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Monthly" sheetId="2" state="visible" r:id="rId4"/>
    <sheet name="Stores" sheetId="3" state="visible" r:id="rId5"/>
    <sheet name="S-Bloomex" sheetId="4" state="visible" r:id="rId6"/>
    <sheet name="S-Bunches and Stems" sheetId="5" state="visible" r:id="rId7"/>
    <sheet name="S-Aussie Blooms" sheetId="6" state="visible" r:id="rId8"/>
    <sheet name="S-Mels Flowers" sheetId="7" state="visible" r:id="rId9"/>
    <sheet name="S-Roses Everywhere" sheetId="8" state="visible" r:id="rId10"/>
    <sheet name="Priority SKUs" sheetId="9" state="visible" r:id="rId11"/>
    <sheet name="Rankings" sheetId="10" state="visible" r:id="rId12"/>
    <sheet name="Families" sheetId="11" state="visible" r:id="rId13"/>
    <sheet name="Anomalies" sheetId="12" state="visible" r:id="rId14"/>
    <sheet name="Review List" sheetId="13" state="visible" r:id="rId15"/>
    <sheet name="Notes" sheetId="14" state="visible" r:id="rId16"/>
    <sheet name="Settings" sheetId="15" state="visible" r:id="rId17"/>
    <sheet name="Brand Map" sheetId="16" state="visible" r:id="rId18"/>
    <sheet name="Detail" sheetId="17" state="visible" r:id="rId19"/>
    <sheet name="SKU Data" sheetId="18" state="visible" r:id="rId20"/>
  </sheets>
  <definedNames>
    <definedName function="false" hidden="true" localSheetId="16" name="_xlnm._FilterDatabase" vbProcedure="false">Detail!$A$1:$P$9168</definedName>
    <definedName function="false" hidden="true" localSheetId="8" name="_xlnm._FilterDatabase" vbProcedure="false">'Priority SKUs'!$A$4:$O$104</definedName>
    <definedName function="false" hidden="true" localSheetId="17" name="_xlnm._FilterDatabase" vbProcedure="false">'SKU Data'!$A$1:$AG$1780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<sst xmlns="http://schemas.openxmlformats.org/spreadsheetml/2006/main" count="36280" uniqueCount="3385">
  <si>
    <t xml:space="preserve">Refunds &amp; Returns - Problem Product Report</t>
  </si>
  <si>
    <t xml:space="preserve">5 AU stores | Jan - 9 Oct 2026 | ranked by units, revenue impact and refund rate on own sales | with monthly trends</t>
  </si>
  <si>
    <t xml:space="preserve">Gross sales (export)</t>
  </si>
  <si>
    <t xml:space="preserve">Refunds (all lines)</t>
  </si>
  <si>
    <t xml:space="preserve">...with NO SKU</t>
  </si>
  <si>
    <t xml:space="preserve">Refund rate (units)</t>
  </si>
  <si>
    <t xml:space="preserve">SKUs flagged HIGH RATE</t>
  </si>
  <si>
    <t xml:space="preserve">Top 25 by refund $ = % of SKU refunds</t>
  </si>
  <si>
    <t xml:space="preserve">Key findings (at export date)</t>
  </si>
  <si>
    <t xml:space="preserve">1. $544,705 (52%) of all refunded sales have NO SKU / product and cannot be attributed; Bloomex = 68% of it (June alone $174,290). Blank-SKU share of refund $ fell from 46% in Jul to 17% in Aug and 7% in Sep: a recording change, so rates/flags use 2026-08 onward only.</t>
  </si>
  <si>
    <t xml:space="preserve">2. SUDDEN INCREASE (real but smaller than it looks): SKU-level refunded units tripled Apr-Jul -&gt; Aug/Sep (725 -&gt; 1,806 / 2,290), but much is re-attribution. Attribution-proof: total refund $ as % of gross 5.0% (Jul) -&gt; 7.2% (Aug) -&gt; 8.6% (Sep); ex-Bloomex 5.6% -&gt; 8.7%. Find what changed in Aug-Sep (Monthly tab).</t>
  </si>
  <si>
    <t xml:space="preserve">3. Stores vs the 7.5% baseline (SKU-unit rate since 2026-08): Bloomex 0.97x, Bunches and Stems 1.25x, Aussie Blooms 0.73x, Mel's Flowers 1.01x. Stores below ~0.75x are well under baseline; see Stores / S-* tabs for monthly pattern, blank-SKU share and top SKUs.</t>
  </si>
  <si>
    <t xml:space="preserve">4. AUMJ-NW-005 (Native Flowers Bouquet in Mason Jar) is #1 by refund $ ($30,439) and #4 by units. 7 SKUs are statistically above baseline; the top 25 SKUs by refund $ hold 45% of SKU-attributed refund $. Highest-rate SKUs with &gt;=$2k refunded: AU100-545 (21.0%), AUSMJ100-11 (15.3%), AU501-05 (13.6%).</t>
  </si>
  <si>
    <t xml:space="preserve">5. Family view: AUMJ runs 1.11x baseline (8.3%, z=2); AU is the biggest $ pool (28% of SKU refunds) at 0.97x. Best-in-class: DC (6.1%), FBAU (3.4%).</t>
  </si>
  <si>
    <t xml:space="preserve">Top 10 priority SKUs (full list: Priority SKUs tab)</t>
  </si>
  <si>
    <t xml:space="preserve">Rank</t>
  </si>
  <si>
    <t xml:space="preserve">SKU</t>
  </si>
  <si>
    <t xml:space="preserve">Product</t>
  </si>
  <si>
    <t xml:space="preserve">Brand</t>
  </si>
  <si>
    <t xml:space="preserve">Qty ordered</t>
  </si>
  <si>
    <t xml:space="preserve">Refunded units</t>
  </si>
  <si>
    <t xml:space="preserve">Refund rate</t>
  </si>
  <si>
    <t xml:space="preserve">Refund $</t>
  </si>
  <si>
    <t xml:space="preserve">% of total revenue</t>
  </si>
  <si>
    <t xml:space="preserve">Tier</t>
  </si>
  <si>
    <t xml:space="preserve">Main store</t>
  </si>
  <si>
    <t xml:space="preserve">Charts - time and stores</t>
  </si>
  <si>
    <t xml:space="preserve">Charts - products</t>
  </si>
  <si>
    <t xml:space="preserve">Sheet guide: Monthly (trends, spikes) | Stores + S-* tabs (brand notes) | Priority SKUs | Rankings | Families | Anomalies | Review List | Notes | Settings (editable) | Brand Map | Detail + SKU Data (inputs)</t>
  </si>
  <si>
    <t xml:space="preserve">Monthly view - refund trends and spikes</t>
  </si>
  <si>
    <t xml:space="preserve">Live SUMIFS on Detail. Tables 2-4 use PAID SKUs across ALL months. IMPORTANT: before August many refunds sat on blank-SKU lines (see table 8), so SKU-unit rates in earlier months are understated and 'jumps' into August are largely re-attribution. Table 9 (total refund $ as % of gross) does not depend on attribution and is the safest trend. JUMP = rate is &gt;= the z threshold above the prior month (two-proportion test, min 100 units) AND the blank-SKU share is below Settings B24 in both months. Oct = partial (to Oct 9).</t>
  </si>
  <si>
    <t xml:space="preserve">1) All stores by month</t>
  </si>
  <si>
    <t xml:space="preserve">Month</t>
  </si>
  <si>
    <t xml:space="preserve">Paid units ordered</t>
  </si>
  <si>
    <t xml:space="preserve">Paid refunded units</t>
  </si>
  <si>
    <t xml:space="preserve">SKU-unit refund rate</t>
  </si>
  <si>
    <t xml:space="preserve">Rate vs window baseline (x)</t>
  </si>
  <si>
    <t xml:space="preserve">Jump vs prior month (z)</t>
  </si>
  <si>
    <t xml:space="preserve">Flag</t>
  </si>
  <si>
    <t xml:space="preserve">SKU-attrib. refund $</t>
  </si>
  <si>
    <t xml:space="preserve">No-SKU refund $</t>
  </si>
  <si>
    <t xml:space="preserve">Total refund $</t>
  </si>
  <si>
    <t xml:space="preserve">Gross sales $</t>
  </si>
  <si>
    <t xml:space="preserve">Refund $ % of gross</t>
  </si>
  <si>
    <t xml:space="preserve">Baseline (window)</t>
  </si>
  <si>
    <t xml:space="preserve">No-SKU share of refund $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</si>
  <si>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</si>
  <si>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</si>
  <si>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</si>
  <si>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</si>
  <si>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</si>
  <si>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</si>
  <si>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</si>
  <si>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</si>
  <si>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</si>
  <si>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2026-10</t>
  </si>
  <si>
    <t xml:space="preserve">Total</t>
  </si>
  <si>
    <t xml:space="preserve">2) SKU-unit refund RATE by store x month (paid SKUs; understated before Aug - see table 8)</t>
  </si>
  <si>
    <t xml:space="preserve">Store</t>
  </si>
  <si>
    <t xml:space="preserve">Bloomex - AUS</t>
  </si>
  <si>
    <t xml:space="preserve">Bunches and Stems - AUS</t>
  </si>
  <si>
    <t xml:space="preserve">Aussie Blooms - AUS</t>
  </si>
  <si>
    <t xml:space="preserve">Mel's Flowers - AUS</t>
  </si>
  <si>
    <t xml:space="preserve">Roses Everywhere - AUS</t>
  </si>
  <si>
    <t xml:space="preserve">3) Paid units ordered</t>
  </si>
  <si>
    <t xml:space="preserve">4) Paid refunded units (SKU lines)</t>
  </si>
  <si>
    <t xml:space="preserve">5) Jump vs prior month (z-score; &gt;= threshold = sudden increase)</t>
  </si>
  <si>
    <t xml:space="preserve">6) TOTAL refund $ by store x month (all refunds, incl. no-SKU)</t>
  </si>
  <si>
    <t xml:space="preserve">7) No-SKU refund $ by store x month (refund with no product line)</t>
  </si>
  <si>
    <t xml:space="preserve">8) No-SKU share of refund $ (recording quality: high = refunds NOT attributed to SKUs, so SKU rates are understated)</t>
  </si>
  <si>
    <t xml:space="preserve">9) Total refund $ as % of gross sales (does not depend on SKU attribution; n/a if gross &lt; $1,000)</t>
  </si>
  <si>
    <t xml:space="preserve">Stores (= brands) - where refunds concentrate</t>
  </si>
  <si>
    <t xml:space="preserve">Store comes from the Store name column of the new export. Live SUMIFS on Detail. Rates use the rate window (from Settings B23) and paid SKUs; refund $ columns cover all months. Comments written from the data at export date.</t>
  </si>
  <si>
    <t xml:space="preserve">Units ordered (rate window)</t>
  </si>
  <si>
    <t xml:space="preserve">Refunded units (rate window)</t>
  </si>
  <si>
    <t xml:space="preserve">Refund rate (window)</t>
  </si>
  <si>
    <t xml:space="preserve">Rate vs baseline</t>
  </si>
  <si>
    <t xml:space="preserve">z-score</t>
  </si>
  <si>
    <t xml:space="preserve">Gross sales $ (all)</t>
  </si>
  <si>
    <t xml:space="preserve">Total refund $ % of gross</t>
  </si>
  <si>
    <t xml:space="preserve">% of all refund $</t>
  </si>
  <si>
    <t xml:space="preserve">Baseline</t>
  </si>
  <si>
    <t xml:space="preserve">Comment 1</t>
  </si>
  <si>
    <t xml:space="preserve">Comment 2</t>
  </si>
  <si>
    <t xml:space="preserve">Comment 3</t>
  </si>
  <si>
    <t xml:space="preserve">51% of all refund $ ($537,946, 10.0% of its gross). SKU-unit refund rate 7.3% from 2026-08 on = 0.97x the 7.5% window baseline (z=-1) on 39,075 units.</t>
  </si>
  <si>
    <t xml:space="preserve">Refund $ as % of gross (attribution-proof): 07/4.3% -&gt; 08/7.5% -&gt; 09/8.5%; Oct (partial) 8.5%.</t>
  </si>
  <si>
    <t xml:space="preserve">Attention: 69% of its refund $ ($371,762) is on blank-SKU lines. Top SKUs by refund $ (all months): AU112-10, DC-04S, AU0511-17. None of its top-15 SKUs is HIGH-RATE flagged. Jan-Jun SKU-level refunds were not recorded.</t>
  </si>
  <si>
    <t xml:space="preserve">36% of all refund $ ($377,376, 7.1% of its gross). SKU-unit refund rate 9.4% from 2026-08 on = 1.25x the 7.5% window baseline (z=9) on 15,141 units.</t>
  </si>
  <si>
    <t xml:space="preserve">Refund $ as % of gross (attribution-proof): 07/5.9% -&gt; 08/9.0% -&gt; 09/10.3%; Oct (partial) 8.0%.</t>
  </si>
  <si>
    <t xml:space="preserve">Attention: 32% of its refund $ ($122,046) is on blank-SKU lines. Top SKUs by refund $ (all months): AUMJ-NW-005, AUSGF16-115, AUMJ-NW-017. HIGH-RATE flagged among its top 15: AUSMJ100-11.</t>
  </si>
  <si>
    <t xml:space="preserve">9% of all refund $ ($93,389, 5.9% of its gross). SKU-unit refund rate 5.4% from 2026-08 on = 0.73x the 7.5% window baseline (z=-8) on 9,489 units.</t>
  </si>
  <si>
    <t xml:space="preserve">Refund $ as % of gross (attribution-proof): 07/3.3% -&gt; 08/3.9% -&gt; 09/6.7%; Oct (partial) 4.9%.</t>
  </si>
  <si>
    <t xml:space="preserve">Attention: 43% of its refund $ ($39,726) is on blank-SKU lines. Top SKUs by refund $ (all months): AU222-80, AU100-48, AUDNAT-03. None of its top-15 SKUs is HIGH-RATE flagged.</t>
  </si>
  <si>
    <t xml:space="preserve">3% of all refund $ ($31,773, 7.0% of its gross). SKU-unit refund rate 7.6% from 2026-08 on = 1.01x the 7.5% window baseline (z=0) on 685 units.</t>
  </si>
  <si>
    <t xml:space="preserve">Refund $ as % of gross (attribution-proof): 07/8.9% -&gt; 08/7.7% -&gt; 09/11.4%; Oct (partial) 7.3%.</t>
  </si>
  <si>
    <t xml:space="preserve">Attention: 32% of its refund $ ($10,228) is on blank-SKU lines. Top SKUs by refund $ (all months): MJ100-04, AUMJ-NW-003, MJ100-11. HIGH-RATE flagged among its top 15: AUSMJ100-11.</t>
  </si>
  <si>
    <t xml:space="preserve">0% of all refund $ ($4,590, 3.3% of its gross). SKU-unit refund rate 2.7% from 2026-08 on = 0.36x the 7.5% window baseline (z=-4) on 411 units.</t>
  </si>
  <si>
    <t xml:space="preserve">Refund $ as % of gross (attribution-proof): 07/4.3% -&gt; 08/5.7% -&gt; 09/1.6%; Oct (partial) 10.8%.</t>
  </si>
  <si>
    <t xml:space="preserve">Attention: 21% of its refund $ ($941) is on blank-SKU lines. Top SKUs by refund $ (all months): AU-RS-HT-0012-RED, AU-RS-HT-0050-RED, AU-RS-HT-0012-PUR. None of its top-15 SKUs is HIGH-RATE flagged.</t>
  </si>
  <si>
    <t xml:space="preserve">Store: Bloomex - AUS</t>
  </si>
  <si>
    <t xml:space="preserve">SKU-attributed $</t>
  </si>
  <si>
    <t xml:space="preserve">vs baseline</t>
  </si>
  <si>
    <t xml:space="preserve">What to pay attention to</t>
  </si>
  <si>
    <t xml:space="preserve">1. 51% of all refund $ ($537,946, 10.0% of its gross). SKU-unit refund rate 7.3% from 2026-08 on = 0.97x the 7.5% window baseline (z=-1) on 39,075 units.</t>
  </si>
  <si>
    <t xml:space="preserve">2. Refund $ as % of gross (attribution-proof): 07/4.3% -&gt; 08/7.5% -&gt; 09/8.5%; Oct (partial) 8.5%.</t>
  </si>
  <si>
    <t xml:space="preserve">3. Attention: 69% of its refund $ ($371,762) is on blank-SKU lines. Top SKUs by refund $ (all months): AU112-10, DC-04S, AU0511-17. None of its top-15 SKUs is HIGH-RATE flagged. Jan-Jun SKU-level refunds were not recorded.</t>
  </si>
  <si>
    <t xml:space="preserve">Month by month</t>
  </si>
  <si>
    <t xml:space="preserve">Jump z vs prior</t>
  </si>
  <si>
    <t xml:space="preserve">No-SKU share</t>
  </si>
  <si>
    <t xml:space="preserve">Top 15 SKUs in this store by refund $ (from the rate-window start)</t>
  </si>
  <si>
    <t xml:space="preserve">Refund $ (rate window)</t>
  </si>
  <si>
    <t xml:space="preserve">Tier (portfolio)</t>
  </si>
  <si>
    <t xml:space="preserve">Flag (portfolio)</t>
  </si>
  <si>
    <t xml:space="preserve">AU112-10</t>
  </si>
  <si>
    <t xml:space="preserve">AU0511-17</t>
  </si>
  <si>
    <t xml:space="preserve">DC-04S</t>
  </si>
  <si>
    <t xml:space="preserve">MDM25-13</t>
  </si>
  <si>
    <t xml:space="preserve">DC-02S</t>
  </si>
  <si>
    <t xml:space="preserve">AUMJ-NW-005</t>
  </si>
  <si>
    <t xml:space="preserve">AU15-50</t>
  </si>
  <si>
    <t xml:space="preserve">MJ100-62</t>
  </si>
  <si>
    <t xml:space="preserve">AU222-80</t>
  </si>
  <si>
    <t xml:space="preserve">AU1111-20</t>
  </si>
  <si>
    <t xml:space="preserve">AU11-10</t>
  </si>
  <si>
    <t xml:space="preserve">AUDNAT-02</t>
  </si>
  <si>
    <t xml:space="preserve">DC-01B</t>
  </si>
  <si>
    <t xml:space="preserve">DC-03S</t>
  </si>
  <si>
    <t xml:space="preserve">DC-01S</t>
  </si>
  <si>
    <t xml:space="preserve">Store: Bunches and Stems - AUS</t>
  </si>
  <si>
    <t xml:space="preserve">1. 36% of all refund $ ($377,376, 7.1% of its gross). SKU-unit refund rate 9.4% from 2026-08 on = 1.25x the 7.5% window baseline (z=9) on 15,141 units.</t>
  </si>
  <si>
    <t xml:space="preserve">2. Refund $ as % of gross (attribution-proof): 07/5.9% -&gt; 08/9.0% -&gt; 09/10.3%; Oct (partial) 8.0%.</t>
  </si>
  <si>
    <t xml:space="preserve">3. Attention: 32% of its refund $ ($122,046) is on blank-SKU lines. Top SKUs by refund $ (all months): AUMJ-NW-005, AUSGF16-115, AUMJ-NW-017. HIGH-RATE flagged among its top 15: AUSMJ100-11.</t>
  </si>
  <si>
    <t xml:space="preserve">AUMJ-NW-017</t>
  </si>
  <si>
    <t xml:space="preserve">AUSGF16-115</t>
  </si>
  <si>
    <t xml:space="preserve">GF16-100</t>
  </si>
  <si>
    <t xml:space="preserve">GF16-110</t>
  </si>
  <si>
    <t xml:space="preserve">MJ100-17</t>
  </si>
  <si>
    <t xml:space="preserve">AU11-43</t>
  </si>
  <si>
    <t xml:space="preserve">AUSMJ100-11</t>
  </si>
  <si>
    <t xml:space="preserve">AUBC-02</t>
  </si>
  <si>
    <t xml:space="preserve">AUMJ-NW-015</t>
  </si>
  <si>
    <t xml:space="preserve">AUCH25-04</t>
  </si>
  <si>
    <t xml:space="preserve">BLXNZ-03</t>
  </si>
  <si>
    <t xml:space="preserve">Store: Aussie Blooms - AUS</t>
  </si>
  <si>
    <t xml:space="preserve">1. 9% of all refund $ ($93,389, 5.9% of its gross). SKU-unit refund rate 5.4% from 2026-08 on = 0.73x the 7.5% window baseline (z=-8) on 9,489 units.</t>
  </si>
  <si>
    <t xml:space="preserve">2. Refund $ as % of gross (attribution-proof): 07/3.3% -&gt; 08/3.9% -&gt; 09/6.7%; Oct (partial) 4.9%.</t>
  </si>
  <si>
    <t xml:space="preserve">3. Attention: 43% of its refund $ ($39,726) is on blank-SKU lines. Top SKUs by refund $ (all months): AU222-80, AU100-48, AUDNAT-03. None of its top-15 SKUs is HIGH-RATE flagged.</t>
  </si>
  <si>
    <t xml:space="preserve">RBC-03A</t>
  </si>
  <si>
    <t xml:space="preserve">AURP-B29</t>
  </si>
  <si>
    <t xml:space="preserve">AU100-48</t>
  </si>
  <si>
    <t xml:space="preserve">AU120-71</t>
  </si>
  <si>
    <t xml:space="preserve">AUDNAT-03</t>
  </si>
  <si>
    <t xml:space="preserve">AU189-01</t>
  </si>
  <si>
    <t xml:space="preserve">AU100-571</t>
  </si>
  <si>
    <t xml:space="preserve">AU112-30</t>
  </si>
  <si>
    <t xml:space="preserve">MJ100-20</t>
  </si>
  <si>
    <t xml:space="preserve">Store: Mel's Flowers - AUS</t>
  </si>
  <si>
    <t xml:space="preserve">1. 3% of all refund $ ($31,773, 7.0% of its gross). SKU-unit refund rate 7.6% from 2026-08 on = 1.01x the 7.5% window baseline (z=0) on 685 units.</t>
  </si>
  <si>
    <t xml:space="preserve">2. Refund $ as % of gross (attribution-proof): 07/8.9% -&gt; 08/7.7% -&gt; 09/11.4%; Oct (partial) 7.3%.</t>
  </si>
  <si>
    <t xml:space="preserve">3. Attention: 32% of its refund $ ($10,228) is on blank-SKU lines. Top SKUs by refund $ (all months): MJ100-04, AUMJ-NW-003, MJ100-11. HIGH-RATE flagged among its top 15: AUSMJ100-11.</t>
  </si>
  <si>
    <t xml:space="preserve">MJ100-04</t>
  </si>
  <si>
    <t xml:space="preserve">MJ100-11</t>
  </si>
  <si>
    <t xml:space="preserve">AUDNAT-MJ-02</t>
  </si>
  <si>
    <t xml:space="preserve">AUMJ-NW-003</t>
  </si>
  <si>
    <t xml:space="preserve">AUDNAT-MJ-03</t>
  </si>
  <si>
    <t xml:space="preserve">AUMJ-NW-007</t>
  </si>
  <si>
    <t xml:space="preserve">DCMJ-04A</t>
  </si>
  <si>
    <t xml:space="preserve">AUMJ-NW-013</t>
  </si>
  <si>
    <t xml:space="preserve">AUMJ-NW-004</t>
  </si>
  <si>
    <t xml:space="preserve">AUCH25-06</t>
  </si>
  <si>
    <t xml:space="preserve">MJ100-01</t>
  </si>
  <si>
    <t xml:space="preserve">AUMJ-NW-008</t>
  </si>
  <si>
    <t xml:space="preserve">Store: Roses Everywhere - AUS</t>
  </si>
  <si>
    <t xml:space="preserve">1. 0% of all refund $ ($4,590, 3.3% of its gross). SKU-unit refund rate 2.7% from 2026-08 on = 0.36x the 7.5% window baseline (z=-4) on 411 units.</t>
  </si>
  <si>
    <t xml:space="preserve">2. Refund $ as % of gross (attribution-proof): 07/4.3% -&gt; 08/5.7% -&gt; 09/1.6%; Oct (partial) 10.8%.</t>
  </si>
  <si>
    <t xml:space="preserve">3. Attention: 21% of its refund $ ($941) is on blank-SKU lines. Top SKUs by refund $ (all months): AU-RS-HT-0012-RED, AU-RS-HT-0050-RED, AU-RS-HT-0012-PUR. None of its top-15 SKUs is HIGH-RATE flagged.</t>
  </si>
  <si>
    <t xml:space="preserve">AU-RS-HT-0050-RED</t>
  </si>
  <si>
    <t xml:space="preserve">AU-RS-MJ-0006-PUR</t>
  </si>
  <si>
    <t xml:space="preserve">AU-RS-HT-0012-RED</t>
  </si>
  <si>
    <t xml:space="preserve">AU-RS-HT-0012-YLW</t>
  </si>
  <si>
    <t xml:space="preserve">AU-RS-HT-0012-HPK</t>
  </si>
  <si>
    <t xml:space="preserve">AU-RS-HT-0012-PUR</t>
  </si>
  <si>
    <t xml:space="preserve">AU-RS-HT-0006-ORG</t>
  </si>
  <si>
    <t xml:space="preserve">AU-RS-HT-0006-PUR</t>
  </si>
  <si>
    <t xml:space="preserve">AU-RS-HT-0001-WHT</t>
  </si>
  <si>
    <t xml:space="preserve">AU-ADD-FULL-SIZE-GREETING-CAR-395</t>
  </si>
  <si>
    <t xml:space="preserve">AU-ADD-BABY-BOY-BALLOON</t>
  </si>
  <si>
    <t xml:space="preserve">AU-ADD-BALLOON-BDAY-695</t>
  </si>
  <si>
    <t xml:space="preserve">AU-ADD-BALLOON-LOVE-695</t>
  </si>
  <si>
    <t xml:space="preserve">AU-ADD-BUNDLE-CTCh-2495</t>
  </si>
  <si>
    <t xml:space="preserve">AU-ADD-ASSORTED-CHOCOLATE-TRUFFLES</t>
  </si>
  <si>
    <t xml:space="preserve">Priority SKUs - ranked by combined problem score</t>
  </si>
  <si>
    <t xml:space="preserve">Score = equal-weight blend of 3 percentile ranks: refunded units, refund $ (= % of total revenue), and refund rate on the SKU's own sales (shrunk so tiny-volume SKUs can't dominate). Weights/thresholds live in Settings. List is live: change Settings and the order/tiers update. NOTE: the order is a percentile blend, not sorted by dollars - the biggest-$ SKU may rank below smaller SKUs with higher rates; see Rankings tab 2 for pure $ order.</t>
  </si>
  <si>
    <t xml:space="preserve">SKU family</t>
  </si>
  <si>
    <t xml:space="preserve">Refunded units (all months)</t>
  </si>
  <si>
    <t xml:space="preserve">Refund rate (units, window)</t>
  </si>
  <si>
    <t xml:space="preserve">Refund $ (all months)</t>
  </si>
  <si>
    <t xml:space="preserve">Refund rate ($, window)</t>
  </si>
  <si>
    <t xml:space="preserve">% of total refund $</t>
  </si>
  <si>
    <t xml:space="preserve">Rankings - the three lenses requested</t>
  </si>
  <si>
    <t xml:space="preserve">Top 25 each. Live formulas on SKU Data. Rate ranking only includes SKUs with at least the minimum volume in Settings.</t>
  </si>
  <si>
    <t xml:space="preserve">1) BY QUANTITY - most refunded units</t>
  </si>
  <si>
    <t xml:space="preserve">#</t>
  </si>
  <si>
    <t xml:space="preserve">% of SKU-attrib. refund $</t>
  </si>
  <si>
    <t xml:space="preserve">Baseline rate</t>
  </si>
  <si>
    <t xml:space="preserve">2) BY REVENUE IMPACT - largest refund $ (as % of total revenue)</t>
  </si>
  <si>
    <t xml:space="preserve">Cumulative % of refunds</t>
  </si>
  <si>
    <t xml:space="preserve">3) BY OWN REFUND RATE - highest rate on the SKU's own sales (min volume applies)</t>
  </si>
  <si>
    <t xml:space="preserve">SKU families (prefix groups) - where refunds concentrate</t>
  </si>
  <si>
    <t xml:space="preserve">Sorted by refund $ at build time. Brand proper = STORE (see Stores tab); this tab groups SKUs by prefix. Live SUMIFS on SKU Data (Brand Map edits flow through). Comments are analyst notes written from the data at export date. Caution: family "AU" is a catch-all of numeric AU SKUs (not one brand), and size/variant suffixes (-REG, -DEL, -PRE, -GRA) split one product across SKUs.</t>
  </si>
  <si>
    <t xml:space="preserve"># SKUs</t>
  </si>
  <si>
    <t xml:space="preserve">Gross sales $ (rate window)</t>
  </si>
  <si>
    <t xml:space="preserve">AU</t>
  </si>
  <si>
    <t xml:space="preserve">Refund rate 7.3% vs 7.5% portfolio (1.0x); family = 28% of SKU-attributed refund $ on 26% of gross sales.</t>
  </si>
  <si>
    <t xml:space="preserve">Concentration: top 3 SKUs = 20% of family refunds (AU11-43, AU112-10, AU222-80).</t>
  </si>
  <si>
    <t xml:space="preserve">Attention: 2 SKU(s) statistically above baseline; worst = AU100-545 (Gentle Thoughts Spray) at 21.0% on 62 units.</t>
  </si>
  <si>
    <t xml:space="preserve">AUMJ</t>
  </si>
  <si>
    <t xml:space="preserve">Refund rate 8.3% vs 7.5% portfolio (1.1x); family = 23% of SKU-attributed refund $ on 20% of gross sales.</t>
  </si>
  <si>
    <t xml:space="preserve">Concentration: top 3 SKUs = 47% of family refunds (AUMJ-NW-005, AUMJ-NW-017, AUMJ-NW-011).</t>
  </si>
  <si>
    <t xml:space="preserve">Attention: 2 SKU(s) statistically above baseline; worst = AUMJ-NW-024 (Cherry Bomb Bouquet in Mason Jar) at 23.7% on 38 units.</t>
  </si>
  <si>
    <t xml:space="preserve">DC</t>
  </si>
  <si>
    <t xml:space="preserve">Refund rate 6.1% vs 7.5% portfolio (0.8x); family = 6% of SKU-attributed refund $ on 7% of gross sales.</t>
  </si>
  <si>
    <t xml:space="preserve">Concentration: top 3 SKUs = 63% of family refunds (DC-04S, DC-02S, DC-03S).</t>
  </si>
  <si>
    <t xml:space="preserve">Best-in-class: significantly BELOW baseline - use as the benchmark for fixes elsewhere.</t>
  </si>
  <si>
    <t xml:space="preserve">AUSGF</t>
  </si>
  <si>
    <t xml:space="preserve">Refund rate 9.7% vs 7.5% portfolio (1.3x); family = 6% of SKU-attributed refund $ on 7% of gross sales.</t>
  </si>
  <si>
    <t xml:space="preserve">Concentration: top 3 SKUs = 100% of family refunds (AUSGF16-115, AUSGF16-110, AUSGF16-115-REG).</t>
  </si>
  <si>
    <t xml:space="preserve">No SKU statistically above baseline at current thresholds - watch only if volume grows.</t>
  </si>
  <si>
    <t xml:space="preserve">MJ</t>
  </si>
  <si>
    <t xml:space="preserve">Refund rate 7.6% vs 7.5% portfolio (1.0x); family = 6% of SKU-attributed refund $ on 7% of gross sales.</t>
  </si>
  <si>
    <t xml:space="preserve">Concentration: top 3 SKUs = 54% of family refunds (MJ100-17, MJ100-04, MJ100-62).</t>
  </si>
  <si>
    <t xml:space="preserve">GF</t>
  </si>
  <si>
    <t xml:space="preserve">Refund rate 8.5% vs 7.5% portfolio (1.1x); family = 4% of SKU-attributed refund $ on 3% of gross sales.</t>
  </si>
  <si>
    <t xml:space="preserve">Concentration: top 3 SKUs = 77% of family refunds (GF16-100, GF16-110, GF16-105).</t>
  </si>
  <si>
    <t xml:space="preserve">AURP</t>
  </si>
  <si>
    <t xml:space="preserve">Refund rate 7.9% vs 7.5% portfolio (1.1x); family = 4% of SKU-attributed refund $ on 4% of gross sales.</t>
  </si>
  <si>
    <t xml:space="preserve">Concentration: top 3 SKUs = 36% of family refunds (AURP-B29, AURP-C02, AURP05).</t>
  </si>
  <si>
    <t xml:space="preserve">Attention: 1 SKU(s) statistically above baseline; worst = AURP-C01 (Premium Chocolates) at 13.0% on 276 units.</t>
  </si>
  <si>
    <t xml:space="preserve">AUSMJ</t>
  </si>
  <si>
    <t xml:space="preserve">Refund rate 15.3% vs 7.5% portfolio (2.0x); family = 3% of SKU-attributed refund $ on 3% of gross sales.</t>
  </si>
  <si>
    <t xml:space="preserve">Concentration: top 3 SKUs = 100% of family refunds (AUSMJ100-11, AUSMJ100-11-DEL, AUSMJ100-11-REG).</t>
  </si>
  <si>
    <t xml:space="preserve">Attention: 1 SKU(s) statistically above baseline; worst = AUSMJ100-11 (Breathtaking Blooms In Mason Jar) at 15.3% on 183 units.</t>
  </si>
  <si>
    <t xml:space="preserve">AUDNAT</t>
  </si>
  <si>
    <t xml:space="preserve">Refund rate 7.0% vs 7.5% portfolio (0.9x); family = 3% of SKU-attributed refund $ on 3% of gross sales.</t>
  </si>
  <si>
    <t xml:space="preserve">Concentration: top 3 SKUs = 96% of family refunds (AUDNAT-02, AUDNAT-03, AUDNAT-01).</t>
  </si>
  <si>
    <t xml:space="preserve">FYF</t>
  </si>
  <si>
    <t xml:space="preserve">Refund rate nan% vs 7.5% portfolio (nanx); family = 2% of SKU-attributed refund $ on 2% of gross sales.</t>
  </si>
  <si>
    <t xml:space="preserve">Concentration: top 3 SKUs = 17% of family refunds (FYF-what-a-treat-in-mason-jar-mixed-bouquet-C, FYF-beautiful-in-blue-bouquet-in-mason-jar-C, FYF-lavender-love-bouquet-C).</t>
  </si>
  <si>
    <t xml:space="preserve">Other (small prefixes)</t>
  </si>
  <si>
    <t xml:space="preserve">Refund rate 7.1% vs 7.5% portfolio (0.9x); family = 2% of SKU-attributed refund $ on 3% of gross sales.</t>
  </si>
  <si>
    <t xml:space="preserve">Concentration: top 3 SKUs = 23% of family refunds (DCA-02-00, VDB-S1, AUG-12).</t>
  </si>
  <si>
    <t xml:space="preserve">Attention: 1 SKU(s) statistically above baseline; worst = DCA-02-00 (Anniversary Designer Collection II) at 22.2% on 36 units.</t>
  </si>
  <si>
    <t xml:space="preserve">AUBC</t>
  </si>
  <si>
    <t xml:space="preserve">Refund rate 7.9% vs 7.5% portfolio (1.0x); family = 2% of SKU-attributed refund $ on 1% of gross sales.</t>
  </si>
  <si>
    <t xml:space="preserve">Concentration: top 3 SKUs = 92% of family refunds (AUBC-02, AUBC-01, AUBC-04).</t>
  </si>
  <si>
    <t xml:space="preserve">AUCH</t>
  </si>
  <si>
    <t xml:space="preserve">Refund rate 6.6% vs 7.5% portfolio (0.9x); family = 1% of SKU-attributed refund $ on 1% of gross sales.</t>
  </si>
  <si>
    <t xml:space="preserve">Concentration: top 3 SKUs = 99% of family refunds (AUCH25-04, AUCH25-06, AUCH25-05).</t>
  </si>
  <si>
    <t xml:space="preserve">MDM</t>
  </si>
  <si>
    <t xml:space="preserve">Refund rate 6.9% vs 7.5% portfolio (0.9x); family = 1% of SKU-attributed refund $ on 2% of gross sales.</t>
  </si>
  <si>
    <t xml:space="preserve">Concentration: top 1 SKUs = 100% of family refunds (MDM25-13).</t>
  </si>
  <si>
    <t xml:space="preserve">DCMJ</t>
  </si>
  <si>
    <t xml:space="preserve">Refund rate 6.7% vs 7.5% portfolio (0.9x); family = 1% of SKU-attributed refund $ on 2% of gross sales.</t>
  </si>
  <si>
    <t xml:space="preserve">Concentration: top 3 SKUs = 57% of family refunds (DCMJ-04A, DCMJ-01, DCMJ-03A).</t>
  </si>
  <si>
    <t xml:space="preserve">AUFS</t>
  </si>
  <si>
    <t xml:space="preserve">Refund rate 7.1% vs 7.5% portfolio (1.0x); family = 1% of SKU-attributed refund $ on 1% of gross sales.</t>
  </si>
  <si>
    <t xml:space="preserve">Concentration: top 3 SKUs = 81% of family refunds (AUFS-05, AUFS-01, AUFS-03).</t>
  </si>
  <si>
    <t xml:space="preserve">SB</t>
  </si>
  <si>
    <t xml:space="preserve">Refund rate 8.0% vs 7.5% portfolio (1.1x); family = 1% of SKU-attributed refund $ on 1% of gross sales.</t>
  </si>
  <si>
    <t xml:space="preserve">Concentration: top 3 SKUs = 81% of family refunds (SB-04, SB-01, SB-03).</t>
  </si>
  <si>
    <t xml:space="preserve">LF</t>
  </si>
  <si>
    <t xml:space="preserve">Refund rate 8.5% vs 7.5% portfolio (1.1x); family = 1% of SKU-attributed refund $ on 1% of gross sales.</t>
  </si>
  <si>
    <t xml:space="preserve">Concentration: top 3 SKUs = 66% of family refunds (LF15-10D, LF15-10A, LF15-10B).</t>
  </si>
  <si>
    <t xml:space="preserve">BLXNZ</t>
  </si>
  <si>
    <t xml:space="preserve">Refund rate 9.1% vs 7.5% portfolio (1.2x); family = 1% of SKU-attributed refund $ on 1% of gross sales.</t>
  </si>
  <si>
    <t xml:space="preserve">Concentration: top 3 SKUs = 100% of family refunds (BLXNZ-03, BLXNZ-04, BLXNZ-01).</t>
  </si>
  <si>
    <t xml:space="preserve">DCB</t>
  </si>
  <si>
    <t xml:space="preserve">Refund rate 10.0% vs 7.5% portfolio (1.3x); family = 1% of SKU-attributed refund $ on 0% of gross sales.</t>
  </si>
  <si>
    <t xml:space="preserve">Concentration: top 3 SKUs = 87% of family refunds (DCB-02, DCB-01C, DCB-03).</t>
  </si>
  <si>
    <t xml:space="preserve">AL</t>
  </si>
  <si>
    <t xml:space="preserve">Refund rate 100.0% vs 7.5% portfolio (13.4x); family = 1% of SKU-attributed refund $ on 1% of gross sales.</t>
  </si>
  <si>
    <t xml:space="preserve">Concentration: top 3 SKUs = 94% of family refunds (AL100-71AURP, AL100-71AURP-PRE, AL100-71AURP-REG).</t>
  </si>
  <si>
    <t xml:space="preserve">RP</t>
  </si>
  <si>
    <t xml:space="preserve">Refund rate 8.5% vs 7.5% portfolio (1.1x); family = 0% of SKU-attributed refund $ on 0% of gross sales.</t>
  </si>
  <si>
    <t xml:space="preserve">Concentration: top 3 SKUs = 93% of family refunds (RP19, RP03S, RP02-50).</t>
  </si>
  <si>
    <t xml:space="preserve">DCS</t>
  </si>
  <si>
    <t xml:space="preserve">Refund rate 9.6% vs 7.5% portfolio (1.3x); family = 0% of SKU-attributed refund $ on 0% of gross sales.</t>
  </si>
  <si>
    <t xml:space="preserve">Concentration: top 3 SKUs = 100% of family refunds (DCS-03, DCS-02, DCS-01).</t>
  </si>
  <si>
    <t xml:space="preserve">AUSTRT</t>
  </si>
  <si>
    <t xml:space="preserve">Refund rate 7.1% vs 7.5% portfolio (1.0x); family = 0% of SKU-attributed refund $ on 1% of gross sales.</t>
  </si>
  <si>
    <t xml:space="preserve">Concentration: top 3 SKUs = 100% of family refunds (AUSTRT-03, AUSTRT-02, AUSTRT-04).</t>
  </si>
  <si>
    <t xml:space="preserve">RBC</t>
  </si>
  <si>
    <t xml:space="preserve">Refund rate 5.1% vs 7.5% portfolio (0.7x); family = 0% of SKU-attributed refund $ on 0% of gross sales.</t>
  </si>
  <si>
    <t xml:space="preserve">Concentration: top 3 SKUs = 97% of family refunds (RBC-03A, RBC-03B, RBC-03D).</t>
  </si>
  <si>
    <t xml:space="preserve">AUDC</t>
  </si>
  <si>
    <t xml:space="preserve">Refund rate 5.6% vs 7.5% portfolio (0.7x); family = 0% of SKU-attributed refund $ on 1% of gross sales.</t>
  </si>
  <si>
    <t xml:space="preserve">Concentration: top 3 SKUs = 84% of family refunds (AUDC-04A, AUDC-04, AUDC-02).</t>
  </si>
  <si>
    <t xml:space="preserve">FBAU</t>
  </si>
  <si>
    <t xml:space="preserve">Refund rate 3.4% vs 7.5% portfolio (0.5x); family = 0% of SKU-attributed refund $ on 1% of gross sales.</t>
  </si>
  <si>
    <t xml:space="preserve">Concentration: top 3 SKUs = 69% of family refunds (FBAU74-90, FBAU74-61, FBAU74-62).</t>
  </si>
  <si>
    <t xml:space="preserve">WBAU</t>
  </si>
  <si>
    <t xml:space="preserve">Refund rate 6.0% vs 7.5% portfolio (0.8x); family = 0% of SKU-attributed refund $ on 0% of gross sales.</t>
  </si>
  <si>
    <t xml:space="preserve">Concentration: top 3 SKUs = 63% of family refunds (WBAU10-06, WBAU85-01, WBAU10-02-WB).</t>
  </si>
  <si>
    <t xml:space="preserve">AUSRP</t>
  </si>
  <si>
    <t xml:space="preserve">Refund rate 8.2% vs 7.5% portfolio (1.1x); family = 0% of SKU-attributed refund $ on 0% of gross sales.</t>
  </si>
  <si>
    <t xml:space="preserve">Concentration: top 3 SKUs = 100% of family refunds (AUSRP-16sp, AUSRP-16sp-REG, AUSRP-16sp-DEL).</t>
  </si>
  <si>
    <t xml:space="preserve">SC</t>
  </si>
  <si>
    <t xml:space="preserve">Refund rate 6.5% vs 7.5% portfolio (0.9x); family = 0% of SKU-attributed refund $ on 0% of gross sales.</t>
  </si>
  <si>
    <t xml:space="preserve">Concentration: top 2 SKUs = 100% of family refunds (SC01, SC01-REG).</t>
  </si>
  <si>
    <t xml:space="preserve">GBAU</t>
  </si>
  <si>
    <t xml:space="preserve">Refund rate 4.4% vs 7.5% portfolio (0.6x); family = 0% of SKU-attributed refund $ on 0% of gross sales.</t>
  </si>
  <si>
    <t xml:space="preserve">Concentration: top 3 SKUs = 69% of family refunds (GBAU75-31, GBAU72-80, GBAU72-61).</t>
  </si>
  <si>
    <t xml:space="preserve">GWC</t>
  </si>
  <si>
    <t xml:space="preserve">Refund rate 0.0% vs 7.5% portfolio (0.0x); family = 0% of SKU-attributed refund $ on 0% of gross sales.</t>
  </si>
  <si>
    <t xml:space="preserve">Concentration: top 3 SKUs = 100% of family refunds (GWC-02, GWC-03, GWC-04).</t>
  </si>
  <si>
    <t xml:space="preserve">OR</t>
  </si>
  <si>
    <t xml:space="preserve">Refund rate 13.3% vs 7.5% portfolio (1.8x); family = 0% of SKU-attributed refund $ on 0% of gross sales.</t>
  </si>
  <si>
    <t xml:space="preserve">Concentration: top 3 SKUs = 75% of family refunds (OR100-04, OR50-03, OR100-02).</t>
  </si>
  <si>
    <t xml:space="preserve">HF</t>
  </si>
  <si>
    <t xml:space="preserve">Refund rate 3.5% vs 7.5% portfolio (0.5x); family = 0% of SKU-attributed refund $ on 0% of gross sales.</t>
  </si>
  <si>
    <t xml:space="preserve">Concentration: top 2 SKUs = 100% of family refunds (HF-01, HF-07).</t>
  </si>
  <si>
    <t xml:space="preserve">AUV</t>
  </si>
  <si>
    <t xml:space="preserve">Refund rate nan% vs 7.5% portfolio (nanx); family = 0% of SKU-attributed refund $ on 0% of gross sales.</t>
  </si>
  <si>
    <t xml:space="preserve">Concentration: top 3 SKUs = 100% of family refunds (AUV11-11-PRE, AUV11-11, AUV11-11-REG).</t>
  </si>
  <si>
    <t xml:space="preserve">GBGC</t>
  </si>
  <si>
    <t xml:space="preserve">Refund rate 4.7% vs 7.5% portfolio (0.6x); family = 0% of SKU-attributed refund $ on 0% of gross sales.</t>
  </si>
  <si>
    <t xml:space="preserve">Concentration: top 3 SKUs = 100% of family refunds (GBGC-03, GBGC-01, GBGC-02).</t>
  </si>
  <si>
    <t xml:space="preserve">MDPR</t>
  </si>
  <si>
    <t xml:space="preserve">Refund rate 8.8% vs 7.5% portfolio (1.2x); family = 0% of SKU-attributed refund $ on 0% of gross sales.</t>
  </si>
  <si>
    <t xml:space="preserve">Concentration: top 3 SKUs = 100% of family refunds (MDPR-18A, MDPR-12A, MDPR-06A).</t>
  </si>
  <si>
    <t xml:space="preserve">MDDC</t>
  </si>
  <si>
    <t xml:space="preserve">Refund rate 7.7% vs 7.5% portfolio (1.0x); family = 0% of SKU-attributed refund $ on 0% of gross sales.</t>
  </si>
  <si>
    <t xml:space="preserve">Concentration: top 3 SKUs = 100% of family refunds (MDDC-01, MDDC-02, MDDC-03).</t>
  </si>
  <si>
    <t xml:space="preserve">MDLR</t>
  </si>
  <si>
    <t xml:space="preserve">Refund rate 7.1% vs 7.5% portfolio (1.0x); family = 0% of SKU-attributed refund $ on 0% of gross sales.</t>
  </si>
  <si>
    <t xml:space="preserve">Concentration: top 3 SKUs = 100% of family refunds (MDLR-04, MDLR-01, MDLR-01-DLX).</t>
  </si>
  <si>
    <t xml:space="preserve">Anomaly detection</t>
  </si>
  <si>
    <t xml:space="preserve">Method: each SKU / brand refund count is compared with what the portfolio baseline rate predicts for its volume (binomial z-score). z &gt;= 3 with min volume &amp; refunds (Settings) = HIGH RATE. Caveat: refunds can cluster by order, so true significance is somewhat weaker than z implies - treat as a prioritisation signal, not proof.</t>
  </si>
  <si>
    <t xml:space="preserve">A) TIME anomalies - headline (detail: Monthly tab + sections G/H below)</t>
  </si>
  <si>
    <t xml:space="preserve">RECORDING CHANGE: SKU-level refund attribution only matured in Aug. Share of refund $ sitting on blank-SKU lines (all stores): Jan 94%, Feb 80%, Mar 61%, Apr 33%, May 47%, Jun 84%, Jul 46%, Aug 17%, Sep 7%. Bloomex - AUS recorded 10 refunded SKU units in Jan-Jun, with $16,193-47,048/month unattributed and $174,290 in June (largest store-month refund in the file). Therefore refund RATES, z-scores and flags use only 2026-08 onward (Settings B23); refund $ and units used for impact ranking cover all months.</t>
  </si>
  <si>
    <t xml:space="preserve">SKU-level refunded units tripled (504-725/month Apr-Jul -&gt; 1,806 Aug -&gt; 2,290 Sep) but much of that is refunds moving from blank-SKU lines onto SKUs, not necessarily more returns. The attribution-proof measure is total refund $ as % of gross: all stores Jul 5.0% -&gt; Aug 7.2% -&gt; Sep 8.6% (Oct partial 7.7%); excluding Bloomex Jul 5.6% -&gt; Aug 6.9% -&gt; Sep 8.7%. So there IS a real rise, roughly 1.5-1.7x, strongest in September - see Monthly table 9.</t>
  </si>
  <si>
    <t xml:space="preserve">Caveats: refund $ / gross is itself noisy before July (Jan 10.8%, May 4.1%, Jun 22.2% driven by Bloomex's $174,290), and months follow the export's dates (refund vs order timing, seasonality). Oct is partial (to Oct 9). Confirm any spike with order-level data.</t>
  </si>
  <si>
    <t xml:space="preserve">B) DATA anomalies</t>
  </si>
  <si>
    <t xml:space="preserve">Finding</t>
  </si>
  <si>
    <t xml:space="preserve">Why it matters / next step</t>
  </si>
  <si>
    <t xml:space="preserve">Refund lines with NO SKU: $544,705 = 52% of all reversals; by store: Bloomex $371,762, Bunches and Stems $122,046, Aussie Blooms $39,726, Mel's Flowers $10,228, Roses Everywhere $941.</t>
  </si>
  <si>
    <t xml:space="preserve">Largest single item in the file and cannot be ranked by product. Bloomex is 68% of it (mostly Jan-Jun, before SKU-level refunds were recorded). Ask for the refund report by ORDER with refund reason to learn what these are (order-level refunds, shipping/adjustments, refunds without line items).</t>
  </si>
  <si>
    <t xml:space="preserve">Rows in which refunded units exceed units ordered in the same store-month (53 rows).</t>
  </si>
  <si>
    <t xml:space="preserve">Refunds booked in a later month than the order (or on lines with no sale that month). Normal for monthly exports, but it makes single-month SKU rates noisy.</t>
  </si>
  <si>
    <t xml:space="preserve">Several 'products' are add-ons (vase, card, balloon, teddy, chocolates: RP*, AURP*, AUSRP*, SC*, VDB*) with refund rates of 5-8%.</t>
  </si>
  <si>
    <t xml:space="preserve">Likely refunded together with the parent order rather than on their own merit - verify before blaming the add-on.</t>
  </si>
  <si>
    <t xml:space="preserve">'$1.00' / 'Flowers for 1$' placeholder lines (CO-1, CO-01) = 56k units, $56k gross, all Bloomex Jan-Jun, zero refunds.</t>
  </si>
  <si>
    <t xml:space="preserve">Not real products; excluded from the rate baseline (paid-SKU flag).</t>
  </si>
  <si>
    <t xml:space="preserve">C) SKU anomalies - refund rate significantly above baseline (all flagged, up to 40, by z-score; live; rate window only)</t>
  </si>
  <si>
    <t xml:space="preserve">Brand / family</t>
  </si>
  <si>
    <t xml:space="preserve">Flagged SKUs in total (live): </t>
  </si>
  <si>
    <t xml:space="preserve">D) Extreme rate but LOW volume (below min volume - watch, not yet significant)</t>
  </si>
  <si>
    <t xml:space="preserve">AL100-71AURP</t>
  </si>
  <si>
    <t xml:space="preserve">AU115-12W</t>
  </si>
  <si>
    <t xml:space="preserve">AURP03sp</t>
  </si>
  <si>
    <t xml:space="preserve">AUMJ100-12</t>
  </si>
  <si>
    <t xml:space="preserve">AU15-100</t>
  </si>
  <si>
    <t xml:space="preserve">SB-01MJ</t>
  </si>
  <si>
    <t xml:space="preserve">RDC-02</t>
  </si>
  <si>
    <t xml:space="preserve">AU189-07</t>
  </si>
  <si>
    <t xml:space="preserve">E) SKU-FAMILY anomalies (live from Families tab)</t>
  </si>
  <si>
    <t xml:space="preserve">Direction</t>
  </si>
  <si>
    <t xml:space="preserve">ABOVE baseline</t>
  </si>
  <si>
    <t xml:space="preserve">BELOW baseline (benchmark)</t>
  </si>
  <si>
    <t xml:space="preserve">F) Same product title, different SKU - very different refund rates (possible store / size / spec / fulfilment issue)</t>
  </si>
  <si>
    <t xml:space="preserve">Product title</t>
  </si>
  <si>
    <t xml:space="preserve">Worst SKU</t>
  </si>
  <si>
    <t xml:space="preserve">Its rate</t>
  </si>
  <si>
    <t xml:space="preserve">Its units</t>
  </si>
  <si>
    <t xml:space="preserve">Best SKU</t>
  </si>
  <si>
    <t xml:space="preserve">Gap (x)</t>
  </si>
  <si>
    <t xml:space="preserve">Designer Collection Mason Jar I</t>
  </si>
  <si>
    <t xml:space="preserve">DCMJ-01</t>
  </si>
  <si>
    <t xml:space="preserve">DCMJ-01A</t>
  </si>
  <si>
    <t xml:space="preserve">G) STORE x MONTH anomalies - sudden increases in SKU-unit refund rate, only where blank-SKU share is below the limit in both months (static at build; live on Monthly tab)</t>
  </si>
  <si>
    <t xml:space="preserve">Units ordered</t>
  </si>
  <si>
    <t xml:space="preserve">Prior-month rate</t>
  </si>
  <si>
    <t xml:space="preserve">Jump z</t>
  </si>
  <si>
    <t xml:space="preserve">H) Refund $ spikes: store-month total refunds &gt;= 2.5x that store's median month (and &gt;= $10k)</t>
  </si>
  <si>
    <t xml:space="preserve">Store median month $</t>
  </si>
  <si>
    <t xml:space="preserve">Multiple</t>
  </si>
  <si>
    <t xml:space="preserve">of which no-SKU $</t>
  </si>
  <si>
    <t xml:space="preserve">I) SKU x MONTH spikes - a SKU's refund rate in one month far above its own average (static; rate window only; min 30 units, 5 refunds, z&gt;=3)</t>
  </si>
  <si>
    <t xml:space="preserve">Rate that month</t>
  </si>
  <si>
    <t xml:space="preserve">SKU avg rate</t>
  </si>
  <si>
    <t xml:space="preserve">Share of SKU refunds</t>
  </si>
  <si>
    <t xml:space="preserve">Stores</t>
  </si>
  <si>
    <t xml:space="preserve">SC01</t>
  </si>
  <si>
    <t xml:space="preserve">Full Size Sympathy Card</t>
  </si>
  <si>
    <t xml:space="preserve">Aussie Blooms, Bloomex, Bunches and Stems, Mel's Flowers</t>
  </si>
  <si>
    <t xml:space="preserve">Things to review - ordered by priority</t>
  </si>
  <si>
    <t xml:space="preserve">P1 = act first, P2 = review next, P3 = housekeeping / watch. Owner and Status are for you to fill. Numbers are as of the export (see live tabs for current values).</t>
  </si>
  <si>
    <t xml:space="preserve">Priority</t>
  </si>
  <si>
    <t xml:space="preserve">Area</t>
  </si>
  <si>
    <t xml:space="preserve">Item</t>
  </si>
  <si>
    <t xml:space="preserve">Evidence</t>
  </si>
  <si>
    <t xml:space="preserve">Suggested next step</t>
  </si>
  <si>
    <t xml:space="preserve">Owner</t>
  </si>
  <si>
    <t xml:space="preserve">Status</t>
  </si>
  <si>
    <t xml:space="preserve">P1</t>
  </si>
  <si>
    <t xml:space="preserve">Data</t>
  </si>
  <si>
    <t xml:space="preserve">Refund lines with no SKU ($544,705)</t>
  </si>
  <si>
    <t xml:space="preserve">52% of all reversals; Bloomex $371,762, Bunches and Stems $122,046, Aussie Blooms $39,726.</t>
  </si>
  <si>
    <t xml:space="preserve">Pull the refund report by ORDER (with refund reason, shipping/adjustment split) to learn what these are. Product-level ranking covers only ~48% of refund $ until explained.</t>
  </si>
  <si>
    <t xml:space="preserve">Time / data</t>
  </si>
  <si>
    <t xml:space="preserve">Refund attribution changed: blank-SKU share of refund $ fell from 46% (Jul) to 17% (Aug) and 7% (Sep)</t>
  </si>
  <si>
    <t xml:space="preserve">Bloomex - AUS recorded 10 refunded SKU units Jan-Jun vs $336,814 no-SKU refunds in the same months (June alone $174,290, the largest store-month refund). SKU rates before Aug are understated, so rates/flags use 2026-08 onward.</t>
  </si>
  <si>
    <t xml:space="preserve">Ask what changed in Jul/Aug (refund workflow, app, line-item refunds). Find the orders behind Bloomex's June $174k.</t>
  </si>
  <si>
    <t xml:space="preserve">Time / all stores</t>
  </si>
  <si>
    <t xml:space="preserve">Real rise in refunds in Aug-Sep (attribution-proof measure)</t>
  </si>
  <si>
    <t xml:space="preserve">Total refund $ as % of gross: all stores Jul 5.0% -&gt; Aug 7.2% -&gt; Sep 8.6%; excluding Bloomex 5.6% -&gt; 6.9% -&gt; 8.7%. The SKU-unit 'jump' (x3) overstates it because refunds moved onto SKUs.</t>
  </si>
  <si>
    <t xml:space="preserve">Check what changed in Aug-Sep (supplier/florist, delivery partner, product mix, promotions, refund policy). Compare refund reasons Jul vs Sep. Monthly tab table 9 and the store tabs show it by store.</t>
  </si>
  <si>
    <t xml:space="preserve">AUSMJ100-11 - Breathtaking Blooms In Mason Jar</t>
  </si>
  <si>
    <t xml:space="preserve">Rank 1: 28 of 183 units refunded since 2026-08 = 15.3% (2.0x baseline, z=4); all months 203 units, $13,654 refunded. Most refunds in: Bunches and Stems.</t>
  </si>
  <si>
    <t xml:space="preserve">Review recent quality/delivery complaints, photos vs. actual, substitutions, size/variant expectations.</t>
  </si>
  <si>
    <t xml:space="preserve">AUMJ-NW-003 - 50 Blooms of Surprise Bud Roses in Mason Jar</t>
  </si>
  <si>
    <t xml:space="preserve">Rank 2: 19 of 152 units refunded since 2026-08 = 12.5% (1.7x baseline, z=2); all months 106 units, $8,979 refunded. Most refunds in: Bunches and Stems.</t>
  </si>
  <si>
    <t xml:space="preserve">AUSGF16-115 - Delicate Elegance</t>
  </si>
  <si>
    <t xml:space="preserve">Rank 3: 79 of 769 units refunded since 2026-08 = 10.3% (1.4x baseline, z=3); all months 419 units, $25,835 refunded. Most refunds in: Bunches and Stems.</t>
  </si>
  <si>
    <t xml:space="preserve">AUMJ-NW-005 - Native Flowers Bouquet in Mason Jar</t>
  </si>
  <si>
    <t xml:space="preserve">Rank 4: 124 of 1348 units refunded since 2026-08 = 9.2% (1.2x baseline, z=2); all months 335 units, $30,439 refunded. Most refunds in: Bunches and Stems.</t>
  </si>
  <si>
    <t xml:space="preserve">GF16-110 - Pastel Harmony</t>
  </si>
  <si>
    <t xml:space="preserve">Rank 5: 29 of 274 units refunded since 2026-08 = 10.6% (1.4x baseline, z=2); all months 56 units, $6,387 refunded. Most refunds in: Bunches and Stems.</t>
  </si>
  <si>
    <t xml:space="preserve">AUMJ-NW-007 - Pick-Me-Up Bouquet in Mason Jar</t>
  </si>
  <si>
    <t xml:space="preserve">Rank 6: 21 of 166 units refunded since 2026-08 = 12.7% (1.7x baseline, z=3); all months 48 units, $3,223 refunded. Most refunds in: Bunches and Stems.</t>
  </si>
  <si>
    <t xml:space="preserve">MJ100-118 - Blooms of Love in Mason Jar</t>
  </si>
  <si>
    <t xml:space="preserve">Rank 7: 14 of 124 units refunded since 2026-08 = 11.3% (1.5x baseline, z=2); all months 47 units, $3,422 refunded. Most refunds in: Bunches and Stems.</t>
  </si>
  <si>
    <t xml:space="preserve">AUBC-02 - Birthday Combo II</t>
  </si>
  <si>
    <t xml:space="preserve">Rank 8: 21 of 192 units refunded since 2026-08 = 10.9% (1.5x baseline, z=2); all months 36 units, $4,334 refunded. Most refunds in: Bunches and Stems.</t>
  </si>
  <si>
    <t xml:space="preserve">AUMJ-NW-008 - Golden Hour Bouquet in Mason Jar</t>
  </si>
  <si>
    <t xml:space="preserve">Rank 9: 9 of 85 units refunded since 2026-08 = 10.6% (1.4x baseline, z=1); all months 40 units, $3,724 refunded. Most refunds in: Bunches and Stems.</t>
  </si>
  <si>
    <t xml:space="preserve">AU501-05 - Half Dozen Red Roses, Card &amp; Teddy</t>
  </si>
  <si>
    <t xml:space="preserve">Rank 10: 24 of 176 units refunded since 2026-08 = 13.6% (1.8x baseline, z=3); all months 34 units, $2,661 refunded. Most refunds in: Bloomex.</t>
  </si>
  <si>
    <t xml:space="preserve">SKU (largest $)</t>
  </si>
  <si>
    <t xml:space="preserve">#1 by refund $ and #4 by refunded units (top by units: AUSGF16-115, 419): $30,439, 335 units (6.1% of SKU-attributed refund $); rate since 2026-08 9.2% vs 7.5% baseline.</t>
  </si>
  <si>
    <t xml:space="preserve">Even a modest rate cut here is worth more than most other fixes. Check refund reasons for this SKU first.</t>
  </si>
  <si>
    <t xml:space="preserve">P2</t>
  </si>
  <si>
    <t xml:space="preserve">Store (brand)</t>
  </si>
  <si>
    <t xml:space="preserve">Rate since 2026-08: 7.3% (0.97x baseline, z=-1); all months $537,946 refunded (51% of all, 10.0% of its gross).</t>
  </si>
  <si>
    <t xml:space="preserve">See the store tab: monthly trend, blank-SKU share and top SKUs.</t>
  </si>
  <si>
    <t xml:space="preserve">Rate since 2026-08: 9.4% (1.25x baseline, z=9); all months $377,376 refunded (36% of all, 7.1% of its gross).</t>
  </si>
  <si>
    <t xml:space="preserve">Rate since 2026-08: 5.4% (0.73x baseline, z=-8); all months $93,389 refunded (9% of all, 5.9% of its gross).</t>
  </si>
  <si>
    <t xml:space="preserve">Rate since 2026-08: 7.6% (1.01x baseline, z=0); all months $31,773 refunded (3% of all, 7.0% of its gross).</t>
  </si>
  <si>
    <t xml:space="preserve">AUMJ family</t>
  </si>
  <si>
    <t xml:space="preserve">23% of SKU-attributed refund $; rate since 2026-08 8.33% vs 7.49% baseline (1.11x, z=2).</t>
  </si>
  <si>
    <t xml:space="preserve">Biggest $ pool but rate is close to baseline: the family is not uniformly bad - concentrate on its flagged SKUs (Priority SKUs) rather than a family-wide fix.</t>
  </si>
  <si>
    <t xml:space="preserve">AU family</t>
  </si>
  <si>
    <t xml:space="preserve">28% of SKU-attributed refund $; rate since 2026-08 7.28% vs 7.49% baseline (0.97x, z=-1).</t>
  </si>
  <si>
    <t xml:space="preserve">SKU group</t>
  </si>
  <si>
    <t xml:space="preserve">Add-ons: vases, cards, balloons, truffles (RP*, AURP*, AUSRP*, SC*)</t>
  </si>
  <si>
    <t xml:space="preserve">High refund counts (e.g. RP03S Clear Glass Vase, RP19 Full Size Birthday Card, AURP05, SC01, AUSRP-16sp) and several appear in the Aug-Oct SKU-month spikes (Anomalies I).</t>
  </si>
  <si>
    <t xml:space="preserve">Check whether these are refunded WITH their parent order (then fix the parent) or separately (missing/damaged add-on = pick-pack issue).</t>
  </si>
  <si>
    <t xml:space="preserve">SKU x month</t>
  </si>
  <si>
    <t xml:space="preserve">SC01 - Full Size Sympathy Card in 2026-10</t>
  </si>
  <si>
    <t xml:space="preserve">9.7% refund rate that month vs 6.5% SKU average (56 of 578 units, z=3.1).</t>
  </si>
  <si>
    <t xml:space="preserve">Look at orders/batches in that month: supplier change, substitution, damaged shipment, one bad delivery day.</t>
  </si>
  <si>
    <t xml:space="preserve">SKU (high rate, low volume)</t>
  </si>
  <si>
    <t xml:space="preserve">AUMJ-NW-024 - Cherry Bomb Bouquet in Mason Jar</t>
  </si>
  <si>
    <t xml:space="preserve">23.7% refund rate since 2026-08 on 38 units (9 refunded); all months $1,833 refunded.</t>
  </si>
  <si>
    <t xml:space="preserve">Few refunds, so confirm it is not just 1-2 bad orders; worth a quick look at refund reasons before the next peak.</t>
  </si>
  <si>
    <t xml:space="preserve">DCA-02-00 - Anniversary Designer Collection II</t>
  </si>
  <si>
    <t xml:space="preserve">22.2% refund rate since 2026-08 on 36 units (8 refunded); all months $735 refunded.</t>
  </si>
  <si>
    <t xml:space="preserve">AU100-545 - Gentle Thoughts Spray</t>
  </si>
  <si>
    <t xml:space="preserve">21.0% refund rate since 2026-08 on 62 units (13 refunded); all months $2,729 refunded.</t>
  </si>
  <si>
    <t xml:space="preserve">Cross-SKU</t>
  </si>
  <si>
    <t xml:space="preserve">'Designer Collection Mason Jar I': DCMJ-01 vs DCMJ-01A</t>
  </si>
  <si>
    <t xml:space="preserve">DCMJ-01 12.7% vs DCMJ-01A 3.4% on the same product name.</t>
  </si>
  <si>
    <t xml:space="preserve">Same name, different outcome: compare spec/recipe, store, fulfilment partner and size between the two SKUs.</t>
  </si>
  <si>
    <t xml:space="preserve">P3</t>
  </si>
  <si>
    <t xml:space="preserve">Benchmark</t>
  </si>
  <si>
    <t xml:space="preserve">DC family is BELOW baseline</t>
  </si>
  <si>
    <t xml:space="preserve">Rate 6.1% vs 7.5% on 4,677 units.</t>
  </si>
  <si>
    <t xml:space="preserve">Use as a benchmark: what does this family do differently (packaging, partners, descriptions)?</t>
  </si>
  <si>
    <t xml:space="preserve">FBAU family is BELOW baseline</t>
  </si>
  <si>
    <t xml:space="preserve">Rate 3.4% vs 7.5% on 526 units.</t>
  </si>
  <si>
    <t xml:space="preserve">Same SKU sold under several titles (title changes)</t>
  </si>
  <si>
    <t xml:space="preserve">The new export has no titles; titles come from the earlier export (highest-sales title per SKU).</t>
  </si>
  <si>
    <t xml:space="preserve">Confirm renames did not change the product spec.</t>
  </si>
  <si>
    <t xml:space="preserve">Method</t>
  </si>
  <si>
    <t xml:space="preserve">Seasonal SKUs (Mother's Day MD*, Valentine's AUV*, Easter, Christmas)</t>
  </si>
  <si>
    <t xml:space="preserve">Month-level rates for seasonal SKUs swing with the season; low Jan-Mar rates across all stores may also be recording ramp-up.</t>
  </si>
  <si>
    <t xml:space="preserve">Compare same months of last year when available.</t>
  </si>
  <si>
    <t xml:space="preserve">Notes, definitions &amp; caveats</t>
  </si>
  <si>
    <t xml:space="preserve">Source</t>
  </si>
  <si>
    <t xml:space="preserve">Shopify export "Refunded - All stores - 2026-01-01 - 2026-10-10 (1)": 9,167 rows = store x month x SKU, 5 stores, Jan-Oct 2026 (Oct to the 9th). It replaces the earlier SKU-only export for all numbers; product titles come from the earlier export (SKU -&gt; highest-sales title) because the new file has no title column. Totals of the two exports agree (refunds $1,045,073).</t>
  </si>
  <si>
    <t xml:space="preserve">Brand = STORE (Stores tab and S-* tabs). SKU-prefix FAMILIES (Families tab, Brand Map) are a secondary grouping.</t>
  </si>
  <si>
    <t xml:space="preserve">"Sales reversals" column (ex-tax), shown as positive numbers. "Total sales reversals" (~12% higher, tax incl.) is not used.</t>
  </si>
  <si>
    <t xml:space="preserve">"Reversed quantity" (sign flipped). Refund rate (units) = refunded units / quantity ordered.</t>
  </si>
  <si>
    <t xml:space="preserve">Refund $ / total gross sales in the export (all lines). This is the "impact on sales" lens.</t>
  </si>
  <si>
    <t xml:space="preserve">Rate window</t>
  </si>
  <si>
    <t xml:space="preserve">Refund rates, z-scores and HIGH RATE flags use only (a) paid SKUs (average price &gt;= $2/unit; excludes free items and $1 placeholder lines such as CO-1) and (b) months from Settings B23 (default 2026-08), because before that many refunds sat on blank-SKU lines instead of SKUs (Monthly table 8), which understates every SKU rate. Refund $ and refunded units used for IMPACT ranking cover all months. Editable: Settings B23 (the $2 threshold is fixed at build).</t>
  </si>
  <si>
    <t xml:space="preserve">Portfolio refund rate on the rate window and paid SKUs (Settings B3). "Rate vs baseline" = rate / baseline.</t>
  </si>
  <si>
    <t xml:space="preserve">Priority score</t>
  </si>
  <si>
    <t xml:space="preserve">Average of three percentile ranks: refunded units, refund $, and shrunk refund rate (small-volume SKUs pulled toward baseline). Tiers: rank &lt;=25 Fix first; &lt;=100 Review; others with refunds Monitor.</t>
  </si>
  <si>
    <t xml:space="preserve">Anomaly (z-score)</t>
  </si>
  <si>
    <t xml:space="preserve">SKU/store/family: z = (refunds - volume x baseline)/sqrt(volume x baseline x (1-baseline)); HIGH RATE = z &gt;= 3, &gt;=30 units and &gt;=3 refunds. Month jump: two-proportion z vs the prior month (min 100 units each). Refunds cluster within orders, so treat as a ranking signal, not proof.</t>
  </si>
  <si>
    <t xml:space="preserve">Unattributed refunds</t>
  </si>
  <si>
    <t xml:space="preserve">$544,705 of reversals sit on rows with no SKU (68% Bloomex). They cannot be ranked by product; shown by store and month on Monthly/Stores.</t>
  </si>
  <si>
    <t xml:space="preserve">Timing caveat</t>
  </si>
  <si>
    <t xml:space="preserve">Months are as exported. Refund-month vs order-month effects, a recording ramp-up, and seasonality can all move monthly rates; confirm spikes with order-level data. Oct is partial.</t>
  </si>
  <si>
    <t xml:space="preserve">Not possible with this data</t>
  </si>
  <si>
    <t xml:space="preserve">Refund reasons, order ids, customers, delivery dates, supplier/florist. Provide these to find root causes.</t>
  </si>
  <si>
    <t xml:space="preserve">Live vs static</t>
  </si>
  <si>
    <t xml:space="preserve">Detail, SKU Data, Priority SKUs, Rankings, Monthly, Stores, store-tab tables, Families and Dashboard numbers are live formulas. Narrative text, Anomalies sections C-I lists (ordering) and the Review List were written from the data at export date.</t>
  </si>
  <si>
    <t xml:space="preserve">Settings &amp; control totals</t>
  </si>
  <si>
    <t xml:space="preserve">Blue = editable input. Everything in SKU Data, Priority SKUs, Rankings, Families and the Dashboard recalculates from these.</t>
  </si>
  <si>
    <t xml:space="preserve">Portfolio baseline refund rate (units, paid products, rate window)</t>
  </si>
  <si>
    <t xml:space="preserve">Formula on Detail: refunded units / units ordered, only for paid SKUs (avg price &gt;= $2/unit) and only months from the rate-window start (B23), when refunds are mostly recorded at SKU level. Before that, most refunds sat on blank-SKU lines (see Monthly tab, no-SKU share), which would understate every rate.</t>
  </si>
  <si>
    <t xml:space="preserve">Min units ordered to rank/flag a SKU on rate</t>
  </si>
  <si>
    <t xml:space="preserve">Assumption: below this volume a rate is mostly noise (e.g. 1 of 2 units = 50%).</t>
  </si>
  <si>
    <t xml:space="preserve">Min refunded units to flag an anomaly</t>
  </si>
  <si>
    <t xml:space="preserve">Assumption.</t>
  </si>
  <si>
    <t xml:space="preserve">Anomaly threshold (z-score)</t>
  </si>
  <si>
    <t xml:space="preserve">Assumption: flagged when refunds are &gt;= this many standard deviations above what the baseline rate predicts for the volume (binomial approx.). 3 ~ 99.9% confidence per test.</t>
  </si>
  <si>
    <t xml:space="preserve">Shrinkage strength k (units)</t>
  </si>
  <si>
    <t xml:space="preserve">Assumption: rate used for the score = (refunds + k*baseline)/(units + k). Pulls small-volume SKUs toward the baseline so a 3-order SKU cannot top the list.</t>
  </si>
  <si>
    <t xml:space="preserve">Score weight - refunded units (qty)</t>
  </si>
  <si>
    <t xml:space="preserve">Assumption: equal thirds = the three criteria requested.</t>
  </si>
  <si>
    <t xml:space="preserve">Score weight - refund $ (impact on total revenue)</t>
  </si>
  <si>
    <t xml:space="preserve">Score weight - refund rate on own sales</t>
  </si>
  <si>
    <t xml:space="preserve">Tier 1 "Fix first" = priority rank up to</t>
  </si>
  <si>
    <t xml:space="preserve">Tier 2 "Review" = priority rank up to</t>
  </si>
  <si>
    <t xml:space="preserve">Refunds with NO SKU $ (all stores, all months)</t>
  </si>
  <si>
    <t xml:space="preserve">Formula on Detail: rows with blank SKU. These refunds have no product, so they cannot be ranked by SKU.</t>
  </si>
  <si>
    <t xml:space="preserve">(reserved)</t>
  </si>
  <si>
    <t xml:space="preserve">The new export has no product titles, so manual/custom no-SKU lines are inside B13.</t>
  </si>
  <si>
    <t xml:space="preserve">Gross sales on no-SKU lines $</t>
  </si>
  <si>
    <t xml:space="preserve">Formula on Detail.</t>
  </si>
  <si>
    <t xml:space="preserve">Total SKU-attributed refund $ (all months)</t>
  </si>
  <si>
    <t xml:space="preserve">Formula: SKU Data, all months (impact lens).</t>
  </si>
  <si>
    <t xml:space="preserve">Total SKU gross sales $ (rate window)</t>
  </si>
  <si>
    <t xml:space="preserve">Formula.</t>
  </si>
  <si>
    <t xml:space="preserve">Total units ordered (rate window)</t>
  </si>
  <si>
    <t xml:space="preserve">Total refunded units (rate window)</t>
  </si>
  <si>
    <t xml:space="preserve">Total gross sales in export $ (all stores, all months)</t>
  </si>
  <si>
    <t xml:space="preserve">Denominator for "% of total revenue".</t>
  </si>
  <si>
    <t xml:space="preserve">Total refunds in export $ (all)</t>
  </si>
  <si>
    <t xml:space="preserve">Everything the export reversed.</t>
  </si>
  <si>
    <t xml:space="preserve">Paid-SKU price threshold ($/unit) - applied at build, not live</t>
  </si>
  <si>
    <t xml:space="preserve">Fixed when Detail column J was built (SKU avg price &gt;= this). Changing it here does NOT recalculate.</t>
  </si>
  <si>
    <t xml:space="preserve">Rate window: first month (YYYY-MM)</t>
  </si>
  <si>
    <t xml:space="preserve">Evidence: the share of refund $ sitting on blank-SKU lines falls from ~46% (Jul) to ~17% (Aug) and ~7% (Sep) across all stores; before that SKU-level refund recording was incomplete (Bloomex - AUS: 10 refunded SKU units Jan-Jun). Rates, z-scores and anomaly flags use this window only; refund $ and units for IMPACT use all months.</t>
  </si>
  <si>
    <t xml:space="preserve">No-SKU share limit for month-jump flags</t>
  </si>
  <si>
    <t xml:space="preserve">A month-to-month jump is only flagged when the store/all-store share of refund $ on blank-SKU lines is below this in BOTH months (otherwise the jump is mostly re-attribution).</t>
  </si>
  <si>
    <t xml:space="preserve">Check: SKU refunds vs total - blank-SKU</t>
  </si>
  <si>
    <t xml:space="preserve">Should be ~0: all refunds = SKU-attributed + blank-SKU.</t>
  </si>
  <si>
    <t xml:space="preserve">Brand / SKU-family map</t>
  </si>
  <si>
    <t xml:space="preserve">Brand proper = STORE (Stores tab, from the Store column of the new export). This map groups SKUs into prefix FAMILIES (letters before the first digit/dash) as a secondary view - edit column B to regroup; SKU Data and Families update.</t>
  </si>
  <si>
    <t xml:space="preserve">SKU prefix</t>
  </si>
  <si>
    <t xml:space="preserve">Brand / family (editable)</t>
  </si>
  <si>
    <t xml:space="preserve">Example SKU</t>
  </si>
  <si>
    <t xml:space="preserve">Example product</t>
  </si>
  <si>
    <t xml:space="preserve">Lavender Love</t>
  </si>
  <si>
    <t xml:space="preserve">Designer Sympathy Collection IV</t>
  </si>
  <si>
    <t xml:space="preserve">Native Flowers Bouquet in Mason Jar</t>
  </si>
  <si>
    <t xml:space="preserve">Peaceful Clouds in Mason Jar</t>
  </si>
  <si>
    <t xml:space="preserve">Native Flowers Bouquet Designer Collection II</t>
  </si>
  <si>
    <t xml:space="preserve">The Birthday Bundle</t>
  </si>
  <si>
    <t xml:space="preserve">Blushing Elegance</t>
  </si>
  <si>
    <t xml:space="preserve">Delicate Elegance</t>
  </si>
  <si>
    <t xml:space="preserve">Blushing Muse Bouquet</t>
  </si>
  <si>
    <t xml:space="preserve">Birthday Combo II</t>
  </si>
  <si>
    <t xml:space="preserve">Designer Collection Mason Jar IV</t>
  </si>
  <si>
    <t xml:space="preserve">FBAU74-90</t>
  </si>
  <si>
    <t xml:space="preserve">Super Deluxe Fruit Basket</t>
  </si>
  <si>
    <t xml:space="preserve">Bunches Mixed Collection I</t>
  </si>
  <si>
    <t xml:space="preserve">LF15-10A</t>
  </si>
  <si>
    <t xml:space="preserve">Hugs and Kisses I</t>
  </si>
  <si>
    <t xml:space="preserve">SB-01</t>
  </si>
  <si>
    <t xml:space="preserve">Sweet Blossoms Collection I</t>
  </si>
  <si>
    <t xml:space="preserve">Snowy Rose in Mason Jar</t>
  </si>
  <si>
    <t xml:space="preserve">AUFS-12</t>
  </si>
  <si>
    <t xml:space="preserve">Dozen Mixed Roses Super Combo</t>
  </si>
  <si>
    <t xml:space="preserve">DCB-02</t>
  </si>
  <si>
    <t xml:space="preserve">Birthday Designer Collection II</t>
  </si>
  <si>
    <t xml:space="preserve">GBAU71-61</t>
  </si>
  <si>
    <t xml:space="preserve">Classic Collection II</t>
  </si>
  <si>
    <t xml:space="preserve">RP19</t>
  </si>
  <si>
    <t xml:space="preserve">Full Size Birthday Card</t>
  </si>
  <si>
    <t xml:space="preserve">AUDC-01</t>
  </si>
  <si>
    <t xml:space="preserve">Designer Collection I</t>
  </si>
  <si>
    <t xml:space="preserve">Blossom Harmony</t>
  </si>
  <si>
    <t xml:space="preserve">DCS-02</t>
  </si>
  <si>
    <t xml:space="preserve">Designer Sympathy Collection II</t>
  </si>
  <si>
    <t xml:space="preserve">WBAU10-02-WB</t>
  </si>
  <si>
    <t xml:space="preserve">Deluxe Wine Basket</t>
  </si>
  <si>
    <t xml:space="preserve">Breathtaking Blooms In Mason Jar</t>
  </si>
  <si>
    <t xml:space="preserve">HF-01</t>
  </si>
  <si>
    <t xml:space="preserve">Hearts Delight</t>
  </si>
  <si>
    <t xml:space="preserve">AUSTRT-03</t>
  </si>
  <si>
    <t xml:space="preserve">Blushing Rose Trio</t>
  </si>
  <si>
    <t xml:space="preserve">DCA</t>
  </si>
  <si>
    <t xml:space="preserve">DCA-02-00</t>
  </si>
  <si>
    <t xml:space="preserve">Anniversary Designer Collection II</t>
  </si>
  <si>
    <t xml:space="preserve">GBGC-03</t>
  </si>
  <si>
    <t xml:space="preserve">Gourmet Collection III</t>
  </si>
  <si>
    <t xml:space="preserve">AUSRP-16sp</t>
  </si>
  <si>
    <t xml:space="preserve">Truffles &amp; Card</t>
  </si>
  <si>
    <t xml:space="preserve">FBB</t>
  </si>
  <si>
    <t xml:space="preserve">FBB-03</t>
  </si>
  <si>
    <t xml:space="preserve">Fruit Hamper III</t>
  </si>
  <si>
    <t xml:space="preserve">MDMJ</t>
  </si>
  <si>
    <t xml:space="preserve">MDMJ-04</t>
  </si>
  <si>
    <t xml:space="preserve">Our Favorite in Mason Jar</t>
  </si>
  <si>
    <t xml:space="preserve">VDB</t>
  </si>
  <si>
    <t xml:space="preserve">VDB-S1</t>
  </si>
  <si>
    <t xml:space="preserve">Teddy, Rose &amp; Card Special</t>
  </si>
  <si>
    <t xml:space="preserve">GBHT</t>
  </si>
  <si>
    <t xml:space="preserve">GBHT-02</t>
  </si>
  <si>
    <t xml:space="preserve">Holiday Tradition II</t>
  </si>
  <si>
    <t xml:space="preserve">SHR</t>
  </si>
  <si>
    <t xml:space="preserve">SHR-04</t>
  </si>
  <si>
    <t xml:space="preserve">18 Sweetheart Roses I</t>
  </si>
  <si>
    <t xml:space="preserve">GWC-04</t>
  </si>
  <si>
    <t xml:space="preserve">Premium Wine Collection IV</t>
  </si>
  <si>
    <t xml:space="preserve">MDDC-01</t>
  </si>
  <si>
    <t xml:space="preserve">Mothers Day Designers Collection I</t>
  </si>
  <si>
    <t xml:space="preserve">BBAU</t>
  </si>
  <si>
    <t xml:space="preserve">BBAU20-05</t>
  </si>
  <si>
    <t xml:space="preserve">Beer Gift Basket</t>
  </si>
  <si>
    <t xml:space="preserve">AUSC</t>
  </si>
  <si>
    <t xml:space="preserve">AUSC-02</t>
  </si>
  <si>
    <t xml:space="preserve">Sweetheart Collection II</t>
  </si>
  <si>
    <t xml:space="preserve">MDPR-12A</t>
  </si>
  <si>
    <t xml:space="preserve">One Dozen Mothers Day Roses I</t>
  </si>
  <si>
    <t xml:space="preserve">OR50-01</t>
  </si>
  <si>
    <t xml:space="preserve">50 Blooms of Orchids I</t>
  </si>
  <si>
    <t xml:space="preserve">GBGCL</t>
  </si>
  <si>
    <t xml:space="preserve">GBGCL-05</t>
  </si>
  <si>
    <t xml:space="preserve">Gourmet Collection Luxe</t>
  </si>
  <si>
    <t xml:space="preserve">GBB</t>
  </si>
  <si>
    <t xml:space="preserve">GBB75-55</t>
  </si>
  <si>
    <t xml:space="preserve">Treasures of Tuscany</t>
  </si>
  <si>
    <t xml:space="preserve">PGBOX</t>
  </si>
  <si>
    <t xml:space="preserve">PGBOX05</t>
  </si>
  <si>
    <t xml:space="preserve">Chocolate Dreams Gift Box</t>
  </si>
  <si>
    <t xml:space="preserve">MDA</t>
  </si>
  <si>
    <t xml:space="preserve">MDA-03</t>
  </si>
  <si>
    <t xml:space="preserve">100 Peruvian Lilies Set</t>
  </si>
  <si>
    <t xml:space="preserve">GBCA</t>
  </si>
  <si>
    <t xml:space="preserve">GBCA-10</t>
  </si>
  <si>
    <t xml:space="preserve">Gourmet, Fruit &amp; Wine Hamper</t>
  </si>
  <si>
    <t xml:space="preserve">WBA</t>
  </si>
  <si>
    <t xml:space="preserve">WBA54-01</t>
  </si>
  <si>
    <t xml:space="preserve">Wine &amp; Gourmet Gift Basket</t>
  </si>
  <si>
    <t xml:space="preserve">AUSSR</t>
  </si>
  <si>
    <t xml:space="preserve">AUSSR-03</t>
  </si>
  <si>
    <t xml:space="preserve">Sunny Smile</t>
  </si>
  <si>
    <t xml:space="preserve">AUSGRT</t>
  </si>
  <si>
    <t xml:space="preserve">AUSGRT-03</t>
  </si>
  <si>
    <t xml:space="preserve">Pink Pop Gerbera Trio</t>
  </si>
  <si>
    <t xml:space="preserve">MDAR</t>
  </si>
  <si>
    <t xml:space="preserve">MDAR-03</t>
  </si>
  <si>
    <t xml:space="preserve">Assorted Roses III</t>
  </si>
  <si>
    <t xml:space="preserve">MDLR-01</t>
  </si>
  <si>
    <t xml:space="preserve">Gorgeous Lavender Roses I</t>
  </si>
  <si>
    <t xml:space="preserve">GBGCP</t>
  </si>
  <si>
    <t xml:space="preserve">GBGCP-01</t>
  </si>
  <si>
    <t xml:space="preserve">Gourmet Collection Petite</t>
  </si>
  <si>
    <t xml:space="preserve">CS</t>
  </si>
  <si>
    <t xml:space="preserve">CS112-07</t>
  </si>
  <si>
    <t xml:space="preserve">One Dozen Assorted Roses, Vase &amp; Card Combo</t>
  </si>
  <si>
    <t xml:space="preserve">DLX</t>
  </si>
  <si>
    <t xml:space="preserve">DLX-99</t>
  </si>
  <si>
    <t xml:space="preserve">Deluxe Gift Packaging</t>
  </si>
  <si>
    <t xml:space="preserve">RDC</t>
  </si>
  <si>
    <t xml:space="preserve">Rainbow Daisy Collection II</t>
  </si>
  <si>
    <t xml:space="preserve">FRS</t>
  </si>
  <si>
    <t xml:space="preserve">FRS-49AU</t>
  </si>
  <si>
    <t xml:space="preserve">Friday Only Rose Special IV</t>
  </si>
  <si>
    <t xml:space="preserve">CH</t>
  </si>
  <si>
    <t xml:space="preserve">CH-02</t>
  </si>
  <si>
    <t xml:space="preserve">Moet &amp; Chandon Champagne Hamper</t>
  </si>
  <si>
    <t xml:space="preserve">B</t>
  </si>
  <si>
    <t xml:space="preserve">B2S-12</t>
  </si>
  <si>
    <t xml:space="preserve">One Dozen Long Stem Pink Roses</t>
  </si>
  <si>
    <t xml:space="preserve">SR</t>
  </si>
  <si>
    <t xml:space="preserve">SR-01</t>
  </si>
  <si>
    <t xml:space="preserve">Solitary Rose</t>
  </si>
  <si>
    <t xml:space="preserve">FBC</t>
  </si>
  <si>
    <t xml:space="preserve">FBC-01</t>
  </si>
  <si>
    <t xml:space="preserve">Fresh Fruit Basket Collection I</t>
  </si>
  <si>
    <t xml:space="preserve">CGCA</t>
  </si>
  <si>
    <t xml:space="preserve">CGCA-08</t>
  </si>
  <si>
    <t xml:space="preserve">Big Surprises Gift Hamper</t>
  </si>
  <si>
    <t xml:space="preserve">MP</t>
  </si>
  <si>
    <t xml:space="preserve">MP-02</t>
  </si>
  <si>
    <t xml:space="preserve">McAllister Premium Collection II</t>
  </si>
  <si>
    <t xml:space="preserve">MD</t>
  </si>
  <si>
    <t xml:space="preserve">MD15-100A</t>
  </si>
  <si>
    <t xml:space="preserve">100 Blooms of Alstroemeria I</t>
  </si>
  <si>
    <t xml:space="preserve">CAS</t>
  </si>
  <si>
    <t xml:space="preserve">CAS11-56</t>
  </si>
  <si>
    <t xml:space="preserve">One Dozen Long Stem Red Rose Special</t>
  </si>
  <si>
    <t xml:space="preserve">Full Heart</t>
  </si>
  <si>
    <t xml:space="preserve">TG</t>
  </si>
  <si>
    <t xml:space="preserve">TG99-04</t>
  </si>
  <si>
    <t xml:space="preserve">Autumn Gerberas</t>
  </si>
  <si>
    <t xml:space="preserve">AUGF</t>
  </si>
  <si>
    <t xml:space="preserve">AUGF16-60</t>
  </si>
  <si>
    <t xml:space="preserve">Sunshine Bliss</t>
  </si>
  <si>
    <t xml:space="preserve">WB</t>
  </si>
  <si>
    <t xml:space="preserve">WB-02</t>
  </si>
  <si>
    <t xml:space="preserve">50 Blooms Of Alstromeria &amp; Card</t>
  </si>
  <si>
    <t xml:space="preserve">JD</t>
  </si>
  <si>
    <t xml:space="preserve">JD-02</t>
  </si>
  <si>
    <t xml:space="preserve">Jack Daniels Collection II</t>
  </si>
  <si>
    <t xml:space="preserve">JB</t>
  </si>
  <si>
    <t xml:space="preserve">JB-02</t>
  </si>
  <si>
    <t xml:space="preserve">Jim Beam Collection II</t>
  </si>
  <si>
    <t xml:space="preserve">VC</t>
  </si>
  <si>
    <t xml:space="preserve">Free / add-on / admin items</t>
  </si>
  <si>
    <t xml:space="preserve">VC-01</t>
  </si>
  <si>
    <t xml:space="preserve">$20 Voucher</t>
  </si>
  <si>
    <t xml:space="preserve">GBCGC</t>
  </si>
  <si>
    <t xml:space="preserve">GBCGC-01</t>
  </si>
  <si>
    <t xml:space="preserve">Christmas Gourmet Collection l</t>
  </si>
  <si>
    <t xml:space="preserve">GBCC</t>
  </si>
  <si>
    <t xml:space="preserve">GBCC-01</t>
  </si>
  <si>
    <t xml:space="preserve">Country Christmas Gift Basket I</t>
  </si>
  <si>
    <t xml:space="preserve">AUBLXNZ</t>
  </si>
  <si>
    <t xml:space="preserve">AUBLXNZ-04</t>
  </si>
  <si>
    <t xml:space="preserve">Roses &amp; Alstroemeria Medley</t>
  </si>
  <si>
    <t xml:space="preserve">AC</t>
  </si>
  <si>
    <t xml:space="preserve">AC10-03-REG</t>
  </si>
  <si>
    <t xml:space="preserve">Chrysanthemum Combo III</t>
  </si>
  <si>
    <t xml:space="preserve">AUR</t>
  </si>
  <si>
    <t xml:space="preserve">AUR-10-REG</t>
  </si>
  <si>
    <t xml:space="preserve">Radiant Ranunculus I</t>
  </si>
  <si>
    <t xml:space="preserve">AULF</t>
  </si>
  <si>
    <t xml:space="preserve">AULF11-53</t>
  </si>
  <si>
    <t xml:space="preserve">One Dozen Long Stem White Roses</t>
  </si>
  <si>
    <t xml:space="preserve">AUG</t>
  </si>
  <si>
    <t xml:space="preserve">AUG-12</t>
  </si>
  <si>
    <t xml:space="preserve">12 Dazzling Gerberas</t>
  </si>
  <si>
    <t xml:space="preserve">AUMD</t>
  </si>
  <si>
    <t xml:space="preserve">AUMD-01</t>
  </si>
  <si>
    <t xml:space="preserve">Mothers Day Melody I</t>
  </si>
  <si>
    <t xml:space="preserve">AUHS</t>
  </si>
  <si>
    <t xml:space="preserve">AUHS-03</t>
  </si>
  <si>
    <t xml:space="preserve">Blooming Heart Roses</t>
  </si>
  <si>
    <t xml:space="preserve">AB</t>
  </si>
  <si>
    <t xml:space="preserve">AB-GC-25</t>
  </si>
  <si>
    <t xml:space="preserve">Aussie Blooms Gift Card</t>
  </si>
  <si>
    <t xml:space="preserve">AUSD</t>
  </si>
  <si>
    <t xml:space="preserve">AUSD-01-DLX</t>
  </si>
  <si>
    <t xml:space="preserve">Same Day Special I</t>
  </si>
  <si>
    <t xml:space="preserve">BLX</t>
  </si>
  <si>
    <t xml:space="preserve">BLX-FG</t>
  </si>
  <si>
    <t xml:space="preserve">Free Gourmet Item</t>
  </si>
  <si>
    <t xml:space="preserve">AUWB</t>
  </si>
  <si>
    <t xml:space="preserve">AUWB10-01-DEL</t>
  </si>
  <si>
    <t xml:space="preserve">White Wine &amp; Chocolates</t>
  </si>
  <si>
    <t xml:space="preserve">AUXS</t>
  </si>
  <si>
    <t xml:space="preserve">AUXS-03</t>
  </si>
  <si>
    <t xml:space="preserve">Festive Special III</t>
  </si>
  <si>
    <t xml:space="preserve">CD</t>
  </si>
  <si>
    <t xml:space="preserve">CD-01-GRA</t>
  </si>
  <si>
    <t xml:space="preserve">Country Daisy Collection I</t>
  </si>
  <si>
    <t xml:space="preserve">CARD</t>
  </si>
  <si>
    <t xml:space="preserve">card2</t>
  </si>
  <si>
    <t xml:space="preserve">Free Corporate Card</t>
  </si>
  <si>
    <t xml:space="preserve">CL</t>
  </si>
  <si>
    <t xml:space="preserve">CL60-10-REG</t>
  </si>
  <si>
    <t xml:space="preserve">10 Stunning Calla Lilies &amp; Card</t>
  </si>
  <si>
    <t xml:space="preserve">CO</t>
  </si>
  <si>
    <t xml:space="preserve">CO-01</t>
  </si>
  <si>
    <t xml:space="preserve">Flowers for 1$</t>
  </si>
  <si>
    <t xml:space="preserve">FCC</t>
  </si>
  <si>
    <t xml:space="preserve">FCC-01</t>
  </si>
  <si>
    <t xml:space="preserve">Free Christmas Card</t>
  </si>
  <si>
    <t xml:space="preserve">EGS</t>
  </si>
  <si>
    <t xml:space="preserve">EGS-01-REG</t>
  </si>
  <si>
    <t xml:space="preserve">Easter Gerbera Special I</t>
  </si>
  <si>
    <t xml:space="preserve">EOS</t>
  </si>
  <si>
    <t xml:space="preserve">EOS-01-REG</t>
  </si>
  <si>
    <t xml:space="preserve">Easter Orchid Special I</t>
  </si>
  <si>
    <t xml:space="preserve">FB</t>
  </si>
  <si>
    <t xml:space="preserve">FB-01</t>
  </si>
  <si>
    <t xml:space="preserve">Free Truffles &amp; Card</t>
  </si>
  <si>
    <t xml:space="preserve">DEL</t>
  </si>
  <si>
    <t xml:space="preserve">DEL01</t>
  </si>
  <si>
    <t xml:space="preserve">Same day delivery</t>
  </si>
  <si>
    <t xml:space="preserve">DCX</t>
  </si>
  <si>
    <t xml:space="preserve">DCX-01</t>
  </si>
  <si>
    <t xml:space="preserve">Christmas Designer Collection I</t>
  </si>
  <si>
    <t xml:space="preserve">DF</t>
  </si>
  <si>
    <t xml:space="preserve">df</t>
  </si>
  <si>
    <t xml:space="preserve">Delivery Fee</t>
  </si>
  <si>
    <t xml:space="preserve">AUV11-04-REG</t>
  </si>
  <si>
    <t xml:space="preserve">Valentines Roses &amp; Chocolates</t>
  </si>
  <si>
    <t xml:space="preserve">BOR</t>
  </si>
  <si>
    <t xml:space="preserve">BOR-03-GRA</t>
  </si>
  <si>
    <t xml:space="preserve">15 Blue Orchids &amp; Card</t>
  </si>
  <si>
    <t xml:space="preserve">LDT</t>
  </si>
  <si>
    <t xml:space="preserve">LDT-25</t>
  </si>
  <si>
    <t xml:space="preserve">Lindt Assorted Chocolates</t>
  </si>
  <si>
    <t xml:space="preserve">HL</t>
  </si>
  <si>
    <t xml:space="preserve">HL18-02-REG</t>
  </si>
  <si>
    <t xml:space="preserve">18 Hot Lady Roses Combo I</t>
  </si>
  <si>
    <t xml:space="preserve">FYF-your-free-gift-blue-gum-serenade-P</t>
  </si>
  <si>
    <t xml:space="preserve">YOUR FREE GIFT</t>
  </si>
  <si>
    <t xml:space="preserve">FR</t>
  </si>
  <si>
    <t xml:space="preserve">FR-200</t>
  </si>
  <si>
    <t xml:space="preserve">Ferrero Rocher</t>
  </si>
  <si>
    <t xml:space="preserve">FCT</t>
  </si>
  <si>
    <t xml:space="preserve">FCT-01</t>
  </si>
  <si>
    <t xml:space="preserve">Free Card &amp; Teddy</t>
  </si>
  <si>
    <t xml:space="preserve">GBLD</t>
  </si>
  <si>
    <t xml:space="preserve">GBLD-02</t>
  </si>
  <si>
    <t xml:space="preserve">Lindt Hamper Collection II</t>
  </si>
  <si>
    <t xml:space="preserve">GC</t>
  </si>
  <si>
    <t xml:space="preserve">GC-01-05</t>
  </si>
  <si>
    <t xml:space="preserve">Gourmet Collection Luxe (deluxe)</t>
  </si>
  <si>
    <t xml:space="preserve">MDBC</t>
  </si>
  <si>
    <t xml:space="preserve">MDBC-01</t>
  </si>
  <si>
    <t xml:space="preserve">Mother's Day Designer Collection I</t>
  </si>
  <si>
    <t xml:space="preserve">SG</t>
  </si>
  <si>
    <t xml:space="preserve">SG-01-DEL</t>
  </si>
  <si>
    <t xml:space="preserve">Super Gerbera Special I</t>
  </si>
  <si>
    <t xml:space="preserve">PT</t>
  </si>
  <si>
    <t xml:space="preserve">PT-03-PRE</t>
  </si>
  <si>
    <t xml:space="preserve">Classic Protea with Card &amp; Vase</t>
  </si>
  <si>
    <t xml:space="preserve">RRB</t>
  </si>
  <si>
    <t xml:space="preserve">RRB-03-PRE</t>
  </si>
  <si>
    <t xml:space="preserve">24 Red Roses, Card &amp; Chocolates</t>
  </si>
  <si>
    <t xml:space="preserve">NP</t>
  </si>
  <si>
    <t xml:space="preserve">NP01-REG</t>
  </si>
  <si>
    <t xml:space="preserve">New Product test</t>
  </si>
  <si>
    <t xml:space="preserve">OTHER</t>
  </si>
  <si>
    <t xml:space="preserve">2026-08-12 00:00:00 +1000</t>
  </si>
  <si>
    <t xml:space="preserve">PLA</t>
  </si>
  <si>
    <t xml:space="preserve">PLA-03-PRE</t>
  </si>
  <si>
    <t xml:space="preserve">18 Assorted Roses Special</t>
  </si>
  <si>
    <t xml:space="preserve">PRM</t>
  </si>
  <si>
    <t xml:space="preserve">PRM-02</t>
  </si>
  <si>
    <t xml:space="preserve">SW</t>
  </si>
  <si>
    <t xml:space="preserve">SW-02-PRE</t>
  </si>
  <si>
    <t xml:space="preserve">Sparkling Wine Collection II</t>
  </si>
  <si>
    <t xml:space="preserve">SPR</t>
  </si>
  <si>
    <t xml:space="preserve">SPR-21-REG</t>
  </si>
  <si>
    <t xml:space="preserve">Red Spray Rose Special 100 blooms</t>
  </si>
  <si>
    <t xml:space="preserve">SNP</t>
  </si>
  <si>
    <t xml:space="preserve">SNP-04-GRA</t>
  </si>
  <si>
    <t xml:space="preserve">Snapdragon Special IV</t>
  </si>
  <si>
    <t xml:space="preserve">SOR</t>
  </si>
  <si>
    <t xml:space="preserve">SOR-01-REG</t>
  </si>
  <si>
    <t xml:space="preserve">50 Blooms of Orchids &amp; Card</t>
  </si>
  <si>
    <t xml:space="preserve">SLCF</t>
  </si>
  <si>
    <t xml:space="preserve">SLCF-03-REG</t>
  </si>
  <si>
    <t xml:space="preserve">Chocolate Dreams</t>
  </si>
  <si>
    <t xml:space="preserve">WBLD</t>
  </si>
  <si>
    <t xml:space="preserve">WBLD-WW</t>
  </si>
  <si>
    <t xml:space="preserve">Lindt &amp; White</t>
  </si>
  <si>
    <t xml:space="preserve">WC</t>
  </si>
  <si>
    <t xml:space="preserve">WC20-04-REG</t>
  </si>
  <si>
    <t xml:space="preserve">White Chrysanthemums IV</t>
  </si>
  <si>
    <t xml:space="preserve">XX</t>
  </si>
  <si>
    <t xml:space="preserve">XX-03</t>
  </si>
  <si>
    <t xml:space="preserve">Free Clear Glass Vase</t>
  </si>
  <si>
    <t xml:space="preserve">SKU (blank = "(no SKU)")</t>
  </si>
  <si>
    <t xml:space="preserve">Refund $ (ex-tax)</t>
  </si>
  <si>
    <t xml:space="preserve">Net sales $</t>
  </si>
  <si>
    <t xml:space="preserve">In rate window? (1/0)</t>
  </si>
  <si>
    <t xml:space="preserve">Paid SKU? (1/0, static)</t>
  </si>
  <si>
    <t xml:space="preserve">Window: units ordered</t>
  </si>
  <si>
    <t xml:space="preserve">Window: refunded units</t>
  </si>
  <si>
    <t xml:space="preserve">Window: gross $</t>
  </si>
  <si>
    <t xml:space="preserve">Window: refund $</t>
  </si>
  <si>
    <t xml:space="preserve">Paid units ordered (all months)</t>
  </si>
  <si>
    <t xml:space="preserve">Paid refunded units (all months)</t>
  </si>
  <si>
    <t xml:space="preserve">AUDC-02</t>
  </si>
  <si>
    <t xml:space="preserve">AU13-22</t>
  </si>
  <si>
    <t xml:space="preserve">SHR-03</t>
  </si>
  <si>
    <t xml:space="preserve">FYF-beautiful-in-blue-bouquet-in-mason-jar-C</t>
  </si>
  <si>
    <t xml:space="preserve">AU1211-01</t>
  </si>
  <si>
    <t xml:space="preserve">LF15-10D</t>
  </si>
  <si>
    <t xml:space="preserve">AU24-60</t>
  </si>
  <si>
    <t xml:space="preserve">AU112-22-DLX</t>
  </si>
  <si>
    <t xml:space="preserve">FYF-red-foil-balloon-C-2</t>
  </si>
  <si>
    <t xml:space="preserve">AUDC-04A</t>
  </si>
  <si>
    <t xml:space="preserve">LF100-86</t>
  </si>
  <si>
    <t xml:space="preserve">FYF-three-dozen-long-stem-red-roses-C-2</t>
  </si>
  <si>
    <t xml:space="preserve">AU11-512</t>
  </si>
  <si>
    <t xml:space="preserve">AUSSR-02</t>
  </si>
  <si>
    <t xml:space="preserve">AU11-15</t>
  </si>
  <si>
    <t xml:space="preserve">FYF-sweet-blossoms-collection-flowers-G-3</t>
  </si>
  <si>
    <t xml:space="preserve">AU11-03</t>
  </si>
  <si>
    <t xml:space="preserve">SB-02</t>
  </si>
  <si>
    <t xml:space="preserve">FYF-plush-teddy-bear-D-5</t>
  </si>
  <si>
    <t xml:space="preserve">FYF-hugs-and-kisses-bouquet-flowers-card-D</t>
  </si>
  <si>
    <t xml:space="preserve">AU112-42</t>
  </si>
  <si>
    <t xml:space="preserve">WBAU10-02</t>
  </si>
  <si>
    <t xml:space="preserve">FYF-three-dozen-long-stem-pink-roses-D-2</t>
  </si>
  <si>
    <t xml:space="preserve">FYF-thirty-alstroemeria-blooms-in-mason-jar-C</t>
  </si>
  <si>
    <t xml:space="preserve">AU222-19</t>
  </si>
  <si>
    <t xml:space="preserve">LF99-60-DLX</t>
  </si>
  <si>
    <t xml:space="preserve">AU1211-03</t>
  </si>
  <si>
    <t xml:space="preserve">FYF-anniversary-designer-collection-C-2</t>
  </si>
  <si>
    <t xml:space="preserve">MJ11-57</t>
  </si>
  <si>
    <t xml:space="preserve">AUSD-03</t>
  </si>
  <si>
    <t xml:space="preserve">AU0611-07</t>
  </si>
  <si>
    <t xml:space="preserve">AURP-C01</t>
  </si>
  <si>
    <t xml:space="preserve">AURP-41</t>
  </si>
  <si>
    <t xml:space="preserve">AUMJ-NW-011</t>
  </si>
  <si>
    <t xml:space="preserve">GBCA-09</t>
  </si>
  <si>
    <t xml:space="preserve">AUMJ-NW-026-REG</t>
  </si>
  <si>
    <t xml:space="preserve">FYF-designer-collection-mason-jar-C-4</t>
  </si>
  <si>
    <t xml:space="preserve">FYF-native-flowers-designer-bouquet-G-2</t>
  </si>
  <si>
    <t xml:space="preserve">AU92-31</t>
  </si>
  <si>
    <t xml:space="preserve">FYF-classic-collection-C</t>
  </si>
  <si>
    <t xml:space="preserve">FRS-29AU</t>
  </si>
  <si>
    <t xml:space="preserve">AU1111-05</t>
  </si>
  <si>
    <t xml:space="preserve">WBAU10-04</t>
  </si>
  <si>
    <t xml:space="preserve">WBAU10-11</t>
  </si>
  <si>
    <t xml:space="preserve">GBAU72-71</t>
  </si>
  <si>
    <t xml:space="preserve">AURP02-30</t>
  </si>
  <si>
    <t xml:space="preserve">AU120-02</t>
  </si>
  <si>
    <t xml:space="preserve">FYF-chocolate-gift-box-G-2</t>
  </si>
  <si>
    <t xml:space="preserve">FYF-greeting-card-C-3</t>
  </si>
  <si>
    <t xml:space="preserve">RP-10</t>
  </si>
  <si>
    <t xml:space="preserve">AUMJ-NW-028</t>
  </si>
  <si>
    <t xml:space="preserve">AU100-71</t>
  </si>
  <si>
    <t xml:space="preserve">GBAU75-97</t>
  </si>
  <si>
    <t xml:space="preserve">FYF-red-foil-balloon-C-4</t>
  </si>
  <si>
    <t xml:space="preserve">AU40-12</t>
  </si>
  <si>
    <t xml:space="preserve">AU11-97</t>
  </si>
  <si>
    <t xml:space="preserve">FYF-sugar-spice-G</t>
  </si>
  <si>
    <t xml:space="preserve">AU501-06</t>
  </si>
  <si>
    <t xml:space="preserve">AU11-97-DLX</t>
  </si>
  <si>
    <t xml:space="preserve">AU31-53</t>
  </si>
  <si>
    <t xml:space="preserve">AURP03</t>
  </si>
  <si>
    <t xml:space="preserve">BBAU20-10</t>
  </si>
  <si>
    <t xml:space="preserve">AU20-20</t>
  </si>
  <si>
    <t xml:space="preserve">FYF-chocolate-gift-box-C-19</t>
  </si>
  <si>
    <t xml:space="preserve">AU100-92</t>
  </si>
  <si>
    <t xml:space="preserve">AU99-29-DLX</t>
  </si>
  <si>
    <t xml:space="preserve">AUSRP-16sp-PT</t>
  </si>
  <si>
    <t xml:space="preserve">AUSGF16-110</t>
  </si>
  <si>
    <t xml:space="preserve">FBAU74-90-SS</t>
  </si>
  <si>
    <t xml:space="preserve">FYF-roses-smiles-D</t>
  </si>
  <si>
    <t xml:space="preserve">FYF-breathtaking-blooms-in-mason-jar-mixed-brights-D</t>
  </si>
  <si>
    <t xml:space="preserve">AU22-40</t>
  </si>
  <si>
    <t xml:space="preserve">AU218-30</t>
  </si>
  <si>
    <t xml:space="preserve">FYF-sweet-blossoms-collection-flowers-card-C</t>
  </si>
  <si>
    <t xml:space="preserve">AU0611-17</t>
  </si>
  <si>
    <t xml:space="preserve">AUMJ-NW-019</t>
  </si>
  <si>
    <t xml:space="preserve">FYF-two-dozen-long-stem-white-roses-D</t>
  </si>
  <si>
    <t xml:space="preserve">AU222-05</t>
  </si>
  <si>
    <t xml:space="preserve">AU22-10</t>
  </si>
  <si>
    <t xml:space="preserve">AU13-33</t>
  </si>
  <si>
    <t xml:space="preserve">AUMJ-NW-009-REG</t>
  </si>
  <si>
    <t xml:space="preserve">AURP-B1</t>
  </si>
  <si>
    <t xml:space="preserve">AUSD-01</t>
  </si>
  <si>
    <t xml:space="preserve">AU111-25</t>
  </si>
  <si>
    <t xml:space="preserve">FYF-what-a-treat-in-mason-jar-mixed-bouquet-D</t>
  </si>
  <si>
    <t xml:space="preserve">MJ100-118</t>
  </si>
  <si>
    <t xml:space="preserve">AU0511-16</t>
  </si>
  <si>
    <t xml:space="preserve">AU100-95</t>
  </si>
  <si>
    <t xml:space="preserve">FYF-hugs-and-kisses-bouquet-flowers-D</t>
  </si>
  <si>
    <t xml:space="preserve">AU120-21</t>
  </si>
  <si>
    <t xml:space="preserve">AU1111-01-DLX</t>
  </si>
  <si>
    <t xml:space="preserve">FYF-two-dozen-red-roses-wine-combo-blue-gum-serenade-G</t>
  </si>
  <si>
    <t xml:space="preserve">AU112-73</t>
  </si>
  <si>
    <t xml:space="preserve">AUBC-03</t>
  </si>
  <si>
    <t xml:space="preserve">MJ100-31</t>
  </si>
  <si>
    <t xml:space="preserve">AU100-582</t>
  </si>
  <si>
    <t xml:space="preserve">AU200-41-SS</t>
  </si>
  <si>
    <t xml:space="preserve">AU216-80</t>
  </si>
  <si>
    <t xml:space="preserve">AU112-22</t>
  </si>
  <si>
    <t xml:space="preserve">AUMJ-NW-005-DLX</t>
  </si>
  <si>
    <t xml:space="preserve">AURP-B4</t>
  </si>
  <si>
    <t xml:space="preserve">XX-02</t>
  </si>
  <si>
    <t xml:space="preserve">FYF-classic-red-wine-gourmet-basket-G</t>
  </si>
  <si>
    <t xml:space="preserve">RP05S</t>
  </si>
  <si>
    <t xml:space="preserve">WBLD-RW-VW</t>
  </si>
  <si>
    <t xml:space="preserve">AU115-06R</t>
  </si>
  <si>
    <t xml:space="preserve">FYF-chocolate-gift-box-C-17</t>
  </si>
  <si>
    <t xml:space="preserve">AU11-70</t>
  </si>
  <si>
    <t xml:space="preserve">AUMJ-NW-030-DLX</t>
  </si>
  <si>
    <t xml:space="preserve">AU64-11</t>
  </si>
  <si>
    <t xml:space="preserve">MDA-01</t>
  </si>
  <si>
    <t xml:space="preserve">AU1111-01</t>
  </si>
  <si>
    <t xml:space="preserve">FYF-colour-me-yours-bouquet-D</t>
  </si>
  <si>
    <t xml:space="preserve">GBAU39-95</t>
  </si>
  <si>
    <t xml:space="preserve">WBAU85-01</t>
  </si>
  <si>
    <t xml:space="preserve">AU11-90</t>
  </si>
  <si>
    <t xml:space="preserve">FYF-radiant-red-roses-in-mason-jar-3-stems-C</t>
  </si>
  <si>
    <t xml:space="preserve">FYF-red-foil-balloon-D-2</t>
  </si>
  <si>
    <t xml:space="preserve">AU501-01</t>
  </si>
  <si>
    <t xml:space="preserve">WBLD-BB</t>
  </si>
  <si>
    <t xml:space="preserve">AU111-72</t>
  </si>
  <si>
    <t xml:space="preserve">LF99-60</t>
  </si>
  <si>
    <t xml:space="preserve">AU11-15-DLX</t>
  </si>
  <si>
    <t xml:space="preserve">AU11-51</t>
  </si>
  <si>
    <t xml:space="preserve">MDMJ-04-SS</t>
  </si>
  <si>
    <t xml:space="preserve">FYF-ten-long-stemmed-red-roses-special-offer-C</t>
  </si>
  <si>
    <t xml:space="preserve">AUDC-03</t>
  </si>
  <si>
    <t xml:space="preserve">FYF-native-flowers-designer-bouquet-C-2</t>
  </si>
  <si>
    <t xml:space="preserve">FYF-plush-teddy-bear-G</t>
  </si>
  <si>
    <t xml:space="preserve">MJ99-08-SS</t>
  </si>
  <si>
    <t xml:space="preserve">AU111-37</t>
  </si>
  <si>
    <t xml:space="preserve">fBAU75-01</t>
  </si>
  <si>
    <t xml:space="preserve">AU219-40-SS</t>
  </si>
  <si>
    <t xml:space="preserve">FYF-three-dozen-long-stem-pink-roses-G-2</t>
  </si>
  <si>
    <t xml:space="preserve">DC-03B</t>
  </si>
  <si>
    <t xml:space="preserve">MJ100-111</t>
  </si>
  <si>
    <t xml:space="preserve">FYF-plush-teddy-bear-C-18</t>
  </si>
  <si>
    <t xml:space="preserve">GBAU01-606</t>
  </si>
  <si>
    <t xml:space="preserve">AU0611-07-DLX</t>
  </si>
  <si>
    <t xml:space="preserve">MJ55-01</t>
  </si>
  <si>
    <t xml:space="preserve">FYF-deluxe-wine-lovers-basket-red-white-C</t>
  </si>
  <si>
    <t xml:space="preserve">FYF-sweet-blossoms-collection-flowers-C-3</t>
  </si>
  <si>
    <t xml:space="preserve">FYF-three-dozen-long-stem-red-roses-G-2</t>
  </si>
  <si>
    <t xml:space="preserve">AUFS-11</t>
  </si>
  <si>
    <t xml:space="preserve">FYF-anniversary-designer-collection-G</t>
  </si>
  <si>
    <t xml:space="preserve">LF15-10B</t>
  </si>
  <si>
    <t xml:space="preserve">AU25-40-DLX</t>
  </si>
  <si>
    <t xml:space="preserve">LF15-10C</t>
  </si>
  <si>
    <t xml:space="preserve">AUFS-10</t>
  </si>
  <si>
    <t xml:space="preserve">FYF-blushing-elegance-bouquet-G</t>
  </si>
  <si>
    <t xml:space="preserve">GBGC-04</t>
  </si>
  <si>
    <t xml:space="preserve">FYF-beautiful-in-blue-bouquet-in-mason-jar-D</t>
  </si>
  <si>
    <t xml:space="preserve">AURP-B2</t>
  </si>
  <si>
    <t xml:space="preserve">AU200-10</t>
  </si>
  <si>
    <t xml:space="preserve">FYF-hugs-and-kisses-bouquet-flowers-G-3</t>
  </si>
  <si>
    <t xml:space="preserve">FYF-the-birthday-bundle-flowers-G</t>
  </si>
  <si>
    <t xml:space="preserve">AU501-09</t>
  </si>
  <si>
    <t xml:space="preserve">AURP-B3</t>
  </si>
  <si>
    <t xml:space="preserve">AU80-05</t>
  </si>
  <si>
    <t xml:space="preserve">FYF-dozen-mixed-roses-combo-flowers-C</t>
  </si>
  <si>
    <t xml:space="preserve">FYF-designer-collection-mason-jar-G-3</t>
  </si>
  <si>
    <t xml:space="preserve">AUSC-04</t>
  </si>
  <si>
    <t xml:space="preserve">AU501-08</t>
  </si>
  <si>
    <t xml:space="preserve">FBAU74-51</t>
  </si>
  <si>
    <t xml:space="preserve">AURP-W10123</t>
  </si>
  <si>
    <t xml:space="preserve">FYF-blue-iris-bouquet-ten-stems-D</t>
  </si>
  <si>
    <t xml:space="preserve">AU11-09</t>
  </si>
  <si>
    <t xml:space="preserve">MDAR-01</t>
  </si>
  <si>
    <t xml:space="preserve">AU115-12R-SS</t>
  </si>
  <si>
    <t xml:space="preserve">AU0611-04</t>
  </si>
  <si>
    <t xml:space="preserve">FYF-enchanted-cottage-bouquet-in-mason-jar-D</t>
  </si>
  <si>
    <t xml:space="preserve">AU1211-02</t>
  </si>
  <si>
    <t xml:space="preserve">MDPR-06A</t>
  </si>
  <si>
    <t xml:space="preserve">FYF-holiday-alstroemeria-in-mason-jar-50-blooms-C</t>
  </si>
  <si>
    <t xml:space="preserve">FYF-classic-red-wine-gourmet-basket-D</t>
  </si>
  <si>
    <t xml:space="preserve">PGBOX10</t>
  </si>
  <si>
    <t xml:space="preserve">AUSC-01</t>
  </si>
  <si>
    <t xml:space="preserve">AUGF10-29</t>
  </si>
  <si>
    <t xml:space="preserve">AU111-48</t>
  </si>
  <si>
    <t xml:space="preserve">AU22-61</t>
  </si>
  <si>
    <t xml:space="preserve">MJ102-53</t>
  </si>
  <si>
    <t xml:space="preserve">FYF-fresh-fruit-hamper-15-pieces-C</t>
  </si>
  <si>
    <t xml:space="preserve">GF16-105</t>
  </si>
  <si>
    <t xml:space="preserve">FYF-plush-teddy-bear-C-11</t>
  </si>
  <si>
    <t xml:space="preserve">FYF-sympathy-designer-collection-C</t>
  </si>
  <si>
    <t xml:space="preserve">AU200-61</t>
  </si>
  <si>
    <t xml:space="preserve">AU0511-16-SS</t>
  </si>
  <si>
    <t xml:space="preserve">AUMJ-NW-006</t>
  </si>
  <si>
    <t xml:space="preserve">FYF-rose-romanesque-G-2</t>
  </si>
  <si>
    <t xml:space="preserve">AURP-10sp</t>
  </si>
  <si>
    <t xml:space="preserve">GBAU75-71</t>
  </si>
  <si>
    <t xml:space="preserve">AU100-577</t>
  </si>
  <si>
    <t xml:space="preserve">AUCH25-05</t>
  </si>
  <si>
    <t xml:space="preserve">FYF-pastel-harmony-G</t>
  </si>
  <si>
    <t xml:space="preserve">FYF-gourmet-collection-iii-C</t>
  </si>
  <si>
    <t xml:space="preserve">FYF-chocolate-gift-box-G-7</t>
  </si>
  <si>
    <t xml:space="preserve">FYF-plush-teddy-bear-D</t>
  </si>
  <si>
    <t xml:space="preserve">AURP-W10</t>
  </si>
  <si>
    <t xml:space="preserve">GBAU01-03</t>
  </si>
  <si>
    <t xml:space="preserve">AU0611-08</t>
  </si>
  <si>
    <t xml:space="preserve">DCB-01C</t>
  </si>
  <si>
    <t xml:space="preserve">FBAU76-60</t>
  </si>
  <si>
    <t xml:space="preserve">AURP06</t>
  </si>
  <si>
    <t xml:space="preserve">AU111-11-DLX</t>
  </si>
  <si>
    <t xml:space="preserve">FYF-sunset-serenade-C</t>
  </si>
  <si>
    <t xml:space="preserve">FYF-mother-s-day-designer-collection-C-2</t>
  </si>
  <si>
    <t xml:space="preserve">MJ22-10</t>
  </si>
  <si>
    <t xml:space="preserve">MJ100-24</t>
  </si>
  <si>
    <t xml:space="preserve">FYF-ten-long-stemmed-red-roses-special-offer-D</t>
  </si>
  <si>
    <t xml:space="preserve">FYF-joy-of-flowers-basket-arrangement-D</t>
  </si>
  <si>
    <t xml:space="preserve">AU11-51md</t>
  </si>
  <si>
    <t xml:space="preserve">FYF-pastel-harmony-C</t>
  </si>
  <si>
    <t xml:space="preserve">FYF-gourmet-collection-iii-G</t>
  </si>
  <si>
    <t xml:space="preserve">FYF-pink-beauty-floral-arrangement-D</t>
  </si>
  <si>
    <t xml:space="preserve">AU111-40</t>
  </si>
  <si>
    <t xml:space="preserve">AU100-47-DLX</t>
  </si>
  <si>
    <t xml:space="preserve">SB-04</t>
  </si>
  <si>
    <t xml:space="preserve">FYF-lavender-love-bouquet-C</t>
  </si>
  <si>
    <t xml:space="preserve">AU501-05</t>
  </si>
  <si>
    <t xml:space="preserve">FYF-sugar-spice-D</t>
  </si>
  <si>
    <t xml:space="preserve">AU11-54</t>
  </si>
  <si>
    <t xml:space="preserve">FYF-thirty-alstroemeria-blooms-in-mason-jar-G</t>
  </si>
  <si>
    <t xml:space="preserve">FYF-cherished-memories-sympathy-arrangement-G</t>
  </si>
  <si>
    <t xml:space="preserve">WBAU10-06</t>
  </si>
  <si>
    <t xml:space="preserve">FYF-pink-beauty-floral-arrangement-G</t>
  </si>
  <si>
    <t xml:space="preserve">AU15-89</t>
  </si>
  <si>
    <t xml:space="preserve">GBAU75-31</t>
  </si>
  <si>
    <t xml:space="preserve">FYF-gourmet-collection-iii-D</t>
  </si>
  <si>
    <t xml:space="preserve">FYF-sweet-blossoms-collection-flowers-D-3</t>
  </si>
  <si>
    <t xml:space="preserve">WBAU10-07</t>
  </si>
  <si>
    <t xml:space="preserve">GBAU72-72</t>
  </si>
  <si>
    <t xml:space="preserve">FYF-colour-me-yours-bouquet-C</t>
  </si>
  <si>
    <t xml:space="preserve">AU111-93</t>
  </si>
  <si>
    <t xml:space="preserve">AU115-18-DLX</t>
  </si>
  <si>
    <t xml:space="preserve">AU31-31</t>
  </si>
  <si>
    <t xml:space="preserve">AU11-53</t>
  </si>
  <si>
    <t xml:space="preserve">SB-01MJ-SS</t>
  </si>
  <si>
    <t xml:space="preserve">FYF-gourmet-collection-iv-G</t>
  </si>
  <si>
    <t xml:space="preserve">PGBOX06</t>
  </si>
  <si>
    <t xml:space="preserve">AURP-13sp</t>
  </si>
  <si>
    <t xml:space="preserve">AURP-80</t>
  </si>
  <si>
    <t xml:space="preserve">AU200-20</t>
  </si>
  <si>
    <t xml:space="preserve">FYF-blooms-of-love-in-mason-jar-mixed-bouquet-C</t>
  </si>
  <si>
    <t xml:space="preserve">GBHT-04</t>
  </si>
  <si>
    <t xml:space="preserve">FYF-enchanted-cottage-bouquet-in-mason-jar-G</t>
  </si>
  <si>
    <t xml:space="preserve">AU213-60</t>
  </si>
  <si>
    <t xml:space="preserve">FBAU61-60</t>
  </si>
  <si>
    <t xml:space="preserve">AUSTRT-02</t>
  </si>
  <si>
    <t xml:space="preserve">FYF-birthday-designer-collection-C-3</t>
  </si>
  <si>
    <t xml:space="preserve">AUMJ-NW-025</t>
  </si>
  <si>
    <t xml:space="preserve">AURP-14sp</t>
  </si>
  <si>
    <t xml:space="preserve">AUDNAT-01</t>
  </si>
  <si>
    <t xml:space="preserve">AUMJ-NW-005-PRM</t>
  </si>
  <si>
    <t xml:space="preserve">AU112-24</t>
  </si>
  <si>
    <t xml:space="preserve">DCMJ-02A</t>
  </si>
  <si>
    <t xml:space="preserve">AU112-18</t>
  </si>
  <si>
    <t xml:space="preserve">GBAU75-50</t>
  </si>
  <si>
    <t xml:space="preserve">FYF-peaceful-clouds-in-mason-jar-white-roses-bouquet-C</t>
  </si>
  <si>
    <t xml:space="preserve">AU111-52</t>
  </si>
  <si>
    <t xml:space="preserve">GBAU75-20</t>
  </si>
  <si>
    <t xml:space="preserve">FYF-one-dozen-boxed-red-roses-nz-product-special-price-G</t>
  </si>
  <si>
    <t xml:space="preserve">FBAU74-61</t>
  </si>
  <si>
    <t xml:space="preserve">FYF-designer-collection-mason-jar-G-4</t>
  </si>
  <si>
    <t xml:space="preserve">AU112-07</t>
  </si>
  <si>
    <t xml:space="preserve">AUSC-03</t>
  </si>
  <si>
    <t xml:space="preserve">AU11-06</t>
  </si>
  <si>
    <t xml:space="preserve">WBAU10-03WB</t>
  </si>
  <si>
    <t xml:space="preserve">FYF-delicate-elegance-D</t>
  </si>
  <si>
    <t xml:space="preserve">FYF-plush-teddy-bear-D-19</t>
  </si>
  <si>
    <t xml:space="preserve">FYF-birthday-designer-collection-D-2</t>
  </si>
  <si>
    <t xml:space="preserve">AU11-91</t>
  </si>
  <si>
    <t xml:space="preserve">AUMJ-NW-023</t>
  </si>
  <si>
    <t xml:space="preserve">FYF-what-a-treat-in-mason-jar-mixed-bouquet-G</t>
  </si>
  <si>
    <t xml:space="preserve">AU216-41-SS</t>
  </si>
  <si>
    <t xml:space="preserve">AUSD-02</t>
  </si>
  <si>
    <t xml:space="preserve">FYF-breathtaking-blooms-in-mason-jar-mixed-brights-C</t>
  </si>
  <si>
    <t xml:space="preserve">AU111-11</t>
  </si>
  <si>
    <t xml:space="preserve">(no SKU)</t>
  </si>
  <si>
    <t xml:space="preserve">MDMJ-04-DLX</t>
  </si>
  <si>
    <t xml:space="preserve">FBAU74-70</t>
  </si>
  <si>
    <t xml:space="preserve">FYF-premium-red-wine-gourmet-treats-hamper-D</t>
  </si>
  <si>
    <t xml:space="preserve">AU112-11</t>
  </si>
  <si>
    <t xml:space="preserve">FYF-three-dozen-long-stem-red-roses-D-2</t>
  </si>
  <si>
    <t xml:space="preserve">GBAU72-81</t>
  </si>
  <si>
    <t xml:space="preserve">RBC-02C</t>
  </si>
  <si>
    <t xml:space="preserve">FYF-hooray-bouquet-in-mason-jar-mixed-cheerful-flowers-G</t>
  </si>
  <si>
    <t xml:space="preserve">FBB-01</t>
  </si>
  <si>
    <t xml:space="preserve">AU112-37</t>
  </si>
  <si>
    <t xml:space="preserve">GBLD-03</t>
  </si>
  <si>
    <t xml:space="preserve">AU219-40-DLX</t>
  </si>
  <si>
    <t xml:space="preserve">FYF-plush-teddy-bear-G-13</t>
  </si>
  <si>
    <t xml:space="preserve">FYF-plush-teddy-bear-C-7</t>
  </si>
  <si>
    <t xml:space="preserve">AUMJ-NW-005-REG</t>
  </si>
  <si>
    <t xml:space="preserve">DLX-99-SS</t>
  </si>
  <si>
    <t xml:space="preserve">FYF-the-birthday-bundle-flowers-C</t>
  </si>
  <si>
    <t xml:space="preserve">AU11-52</t>
  </si>
  <si>
    <t xml:space="preserve">AU100-98</t>
  </si>
  <si>
    <t xml:space="preserve">FYF-blushing-elegance-bouquet-D</t>
  </si>
  <si>
    <t xml:space="preserve">FYF-hooray-bouquet-in-mason-jar-mixed-cheerful-flowers-C</t>
  </si>
  <si>
    <t xml:space="preserve">SB-03</t>
  </si>
  <si>
    <t xml:space="preserve">FYF-mother-s-day-designer-collection-G-2</t>
  </si>
  <si>
    <t xml:space="preserve">MJ99-08</t>
  </si>
  <si>
    <t xml:space="preserve">DC-03A-SS</t>
  </si>
  <si>
    <t xml:space="preserve">FYF-two-dozen-long-stem-white-roses-G-2</t>
  </si>
  <si>
    <t xml:space="preserve">FYF-the-birthday-bundle-flowers-D</t>
  </si>
  <si>
    <t xml:space="preserve">AU1106-01</t>
  </si>
  <si>
    <t xml:space="preserve">FYF-christmas-stars-in-a-mason-jar-C</t>
  </si>
  <si>
    <t xml:space="preserve">FYF-sunset-serenade-D</t>
  </si>
  <si>
    <t xml:space="preserve">FYF-chocolate-gift-box-C-6</t>
  </si>
  <si>
    <t xml:space="preserve">FYF-plush-teddy-bear-G-7</t>
  </si>
  <si>
    <t xml:space="preserve">AU501-09-PT</t>
  </si>
  <si>
    <t xml:space="preserve">AU100-545</t>
  </si>
  <si>
    <t xml:space="preserve">DCB-01</t>
  </si>
  <si>
    <t xml:space="preserve">AU115-12</t>
  </si>
  <si>
    <t xml:space="preserve">FYF-pink-pleasure-bouquet-C</t>
  </si>
  <si>
    <t xml:space="preserve">AU11-97-SS</t>
  </si>
  <si>
    <t xml:space="preserve">FYF-sweet-blossoms-collection-flowers-C-2</t>
  </si>
  <si>
    <t xml:space="preserve">FYF-plush-teddy-bear-G-15</t>
  </si>
  <si>
    <t xml:space="preserve">FYF-plush-teddy-bear-C</t>
  </si>
  <si>
    <t xml:space="preserve">FYF-ten-long-stemmed-red-roses-special-offer-G</t>
  </si>
  <si>
    <t xml:space="preserve">AU11-09-DLX</t>
  </si>
  <si>
    <t xml:space="preserve">AU115-06</t>
  </si>
  <si>
    <t xml:space="preserve">FYF-birthday-designer-collection-D-4</t>
  </si>
  <si>
    <t xml:space="preserve">AU112-90</t>
  </si>
  <si>
    <t xml:space="preserve">FYF-one-dozen-boxed-red-roses-nz-product-special-price-C</t>
  </si>
  <si>
    <t xml:space="preserve">RP03S</t>
  </si>
  <si>
    <t xml:space="preserve">AUMJ-NW-007-REG</t>
  </si>
  <si>
    <t xml:space="preserve">FYF-shades-of-pink-bouquet-C</t>
  </si>
  <si>
    <t xml:space="preserve">AUMJ-NW-002</t>
  </si>
  <si>
    <t xml:space="preserve">GBAU75-51</t>
  </si>
  <si>
    <t xml:space="preserve">AU1211-03-SS</t>
  </si>
  <si>
    <t xml:space="preserve">FYF-birthday-designer-collection-G</t>
  </si>
  <si>
    <t xml:space="preserve">FYF-love-laughter-in-mason-jar-mixed-purple-bouquet-G</t>
  </si>
  <si>
    <t xml:space="preserve">FYF-what-a-treat-in-mason-jar-mixed-bouquet-C</t>
  </si>
  <si>
    <t xml:space="preserve">AUMJ-NW-027</t>
  </si>
  <si>
    <t xml:space="preserve">BBAU20-01</t>
  </si>
  <si>
    <t xml:space="preserve">AU115-18</t>
  </si>
  <si>
    <t xml:space="preserve">AU11-52-DLX</t>
  </si>
  <si>
    <t xml:space="preserve">FYF-classic-white-roses-dozen-long-stemmed-G</t>
  </si>
  <si>
    <t xml:space="preserve">FYF-enchanted-cottage-bouquet-in-mason-jar-C</t>
  </si>
  <si>
    <t xml:space="preserve">FYF-delicate-elegance-G</t>
  </si>
  <si>
    <t xml:space="preserve">AU1111-01-SS</t>
  </si>
  <si>
    <t xml:space="preserve">FYF-one-dozen-boxed-red-roses-nz-product-special-price-D</t>
  </si>
  <si>
    <t xml:space="preserve">AU100-47</t>
  </si>
  <si>
    <t xml:space="preserve">FYF-designer-collection-mason-jar-D-3</t>
  </si>
  <si>
    <t xml:space="preserve">FYF-assorted-roses-in-mason-jar-3-stems-C</t>
  </si>
  <si>
    <t xml:space="preserve">FBAU74-62</t>
  </si>
  <si>
    <t xml:space="preserve">GBAU72-61</t>
  </si>
  <si>
    <t xml:space="preserve">RBC-03B</t>
  </si>
  <si>
    <t xml:space="preserve">GBCA-05</t>
  </si>
  <si>
    <t xml:space="preserve">FYF-plush-teddy-bear-C-9</t>
  </si>
  <si>
    <t xml:space="preserve">AUMJ-NW-010-SPR</t>
  </si>
  <si>
    <t xml:space="preserve">AU200-60</t>
  </si>
  <si>
    <t xml:space="preserve">FYF-vibrant-assorted-roses-dozen-long-stemmed-D</t>
  </si>
  <si>
    <t xml:space="preserve">AU112-73-DLX</t>
  </si>
  <si>
    <t xml:space="preserve">AUMJ-NW-003-REG</t>
  </si>
  <si>
    <t xml:space="preserve">AU116-30</t>
  </si>
  <si>
    <t xml:space="preserve">AU11-54-DLX</t>
  </si>
  <si>
    <t xml:space="preserve">AU1211-02-SS</t>
  </si>
  <si>
    <t xml:space="preserve">GBGC-01</t>
  </si>
  <si>
    <t xml:space="preserve">AURP04</t>
  </si>
  <si>
    <t xml:space="preserve">FYF-designer-collection-mason-jar-C</t>
  </si>
  <si>
    <t xml:space="preserve">AU102-11</t>
  </si>
  <si>
    <t xml:space="preserve">AUMJ-NW-028-REG</t>
  </si>
  <si>
    <t xml:space="preserve">FYF-two-dozen-long-stem-red-roses-C-2</t>
  </si>
  <si>
    <t xml:space="preserve">DC-02B</t>
  </si>
  <si>
    <t xml:space="preserve">AU116-10</t>
  </si>
  <si>
    <t xml:space="preserve">FYF-birthday-celebration-combo-C</t>
  </si>
  <si>
    <t xml:space="preserve">FBB-04</t>
  </si>
  <si>
    <t xml:space="preserve">AU11-43-DLX</t>
  </si>
  <si>
    <t xml:space="preserve">AUSD-03-SS</t>
  </si>
  <si>
    <t xml:space="preserve">DC-02A</t>
  </si>
  <si>
    <t xml:space="preserve">WBAU10-03</t>
  </si>
  <si>
    <t xml:space="preserve">AU219-40</t>
  </si>
  <si>
    <t xml:space="preserve">FYF-designer-collection-mason-jar-C-3</t>
  </si>
  <si>
    <t xml:space="preserve">AUBC-01</t>
  </si>
  <si>
    <t xml:space="preserve">AU20-03</t>
  </si>
  <si>
    <t xml:space="preserve">FYF-chocolate-gift-box-G-18</t>
  </si>
  <si>
    <t xml:space="preserve">AU501-04</t>
  </si>
  <si>
    <t xml:space="preserve">FYF-native-flowers-designer-bouquet-G-3</t>
  </si>
  <si>
    <t xml:space="preserve">FYF-plush-teddy-bear-G-4</t>
  </si>
  <si>
    <t xml:space="preserve">AU111-41</t>
  </si>
  <si>
    <t xml:space="preserve">LF99-60-SS</t>
  </si>
  <si>
    <t xml:space="preserve">AU200-41-DLX</t>
  </si>
  <si>
    <t xml:space="preserve">FYF-birthday-celebration-combo-D</t>
  </si>
  <si>
    <t xml:space="preserve">AUMJ-NW-030</t>
  </si>
  <si>
    <t xml:space="preserve">AU222-09</t>
  </si>
  <si>
    <t xml:space="preserve">AUMJ-NW-017-DLX</t>
  </si>
  <si>
    <t xml:space="preserve">AU111-11-SS</t>
  </si>
  <si>
    <t xml:space="preserve">FYF-chocolate-gift-box-C-7</t>
  </si>
  <si>
    <t xml:space="preserve">AU115-06R-SS</t>
  </si>
  <si>
    <t xml:space="preserve">AUMJ-NW-024</t>
  </si>
  <si>
    <t xml:space="preserve">AUMJ-NW-001</t>
  </si>
  <si>
    <t xml:space="preserve">GBHT-05</t>
  </si>
  <si>
    <t xml:space="preserve">AU222-19-DLX</t>
  </si>
  <si>
    <t xml:space="preserve">FYF-birthday-designer-collection-D</t>
  </si>
  <si>
    <t xml:space="preserve">WBAU10-11-WB</t>
  </si>
  <si>
    <t xml:space="preserve">DC-01A</t>
  </si>
  <si>
    <t xml:space="preserve">AUGF16-82</t>
  </si>
  <si>
    <t xml:space="preserve">FYF-love-laughter-in-mason-jar-mixed-purple-bouquet-D</t>
  </si>
  <si>
    <t xml:space="preserve">GBAU75-02</t>
  </si>
  <si>
    <t xml:space="preserve">AU189-01-SS</t>
  </si>
  <si>
    <t xml:space="preserve">AU115-03R</t>
  </si>
  <si>
    <t xml:space="preserve">AU215-40</t>
  </si>
  <si>
    <t xml:space="preserve">FYF-breathtaking-blooms-in-mason-jar-mixed-brights-G</t>
  </si>
  <si>
    <t xml:space="preserve">AURP-W10WB</t>
  </si>
  <si>
    <t xml:space="preserve">GBCA-06</t>
  </si>
  <si>
    <t xml:space="preserve">DC-03A</t>
  </si>
  <si>
    <t xml:space="preserve">AUMJ-NW-021</t>
  </si>
  <si>
    <t xml:space="preserve">AU11-45-DLX</t>
  </si>
  <si>
    <t xml:space="preserve">AUMJ-NW-022</t>
  </si>
  <si>
    <t xml:space="preserve">FYF-sweet-blossoms-collection-flowers-card-D</t>
  </si>
  <si>
    <t xml:space="preserve">AU11-15-PT</t>
  </si>
  <si>
    <t xml:space="preserve">AU112-30-DLX</t>
  </si>
  <si>
    <t xml:space="preserve">AUMJ-NW-026-DLX</t>
  </si>
  <si>
    <t xml:space="preserve">FYF-mother-s-day-assorted-roses-in-mason-jar-6-stems-C</t>
  </si>
  <si>
    <t xml:space="preserve">AU25-40</t>
  </si>
  <si>
    <t xml:space="preserve">PGBOX01</t>
  </si>
  <si>
    <t xml:space="preserve">DLX-99-DLX</t>
  </si>
  <si>
    <t xml:space="preserve">AURP-C02</t>
  </si>
  <si>
    <t xml:space="preserve">AU99-29</t>
  </si>
  <si>
    <t xml:space="preserve">AUMJ-NW-012-REG</t>
  </si>
  <si>
    <t xml:space="preserve">AURP05</t>
  </si>
  <si>
    <t xml:space="preserve">AURP-W11WB</t>
  </si>
  <si>
    <t xml:space="preserve">FYF-fresh-fruit-hamper-10-pieces-C</t>
  </si>
  <si>
    <t xml:space="preserve">AUSD-02-SS</t>
  </si>
  <si>
    <t xml:space="preserve">FYF-red-foil-balloon-C-3</t>
  </si>
  <si>
    <t xml:space="preserve">AU11-93</t>
  </si>
  <si>
    <t xml:space="preserve">FYF-sugar-spice-C</t>
  </si>
  <si>
    <t xml:space="preserve">AU501-02</t>
  </si>
  <si>
    <t xml:space="preserve">AUDC-02-DLX</t>
  </si>
  <si>
    <t xml:space="preserve">AUMJ-NW-010</t>
  </si>
  <si>
    <t xml:space="preserve">FYF-two-dozen-long-stem-white-roses-D-2</t>
  </si>
  <si>
    <t xml:space="preserve">MDAR-04</t>
  </si>
  <si>
    <t xml:space="preserve">AU111-59</t>
  </si>
  <si>
    <t xml:space="preserve">AU61-50A</t>
  </si>
  <si>
    <t xml:space="preserve">FYF-chocolate-gift-box-G-5</t>
  </si>
  <si>
    <t xml:space="preserve">FYF-plush-teddy-bear-C-4</t>
  </si>
  <si>
    <t xml:space="preserve">FYF-native-flowers-designer-bouquet-C-3</t>
  </si>
  <si>
    <t xml:space="preserve">AU1211-03-DLX</t>
  </si>
  <si>
    <t xml:space="preserve">FYF-pink-beauty-floral-arrangement-C</t>
  </si>
  <si>
    <t xml:space="preserve">AU100-47-SS</t>
  </si>
  <si>
    <t xml:space="preserve">FYF-plush-teddy-bear-D-4</t>
  </si>
  <si>
    <t xml:space="preserve">FYF-native-flowers-designer-bouquet-D-3</t>
  </si>
  <si>
    <t xml:space="preserve">FYF-pastel-harmony-D</t>
  </si>
  <si>
    <t xml:space="preserve">AUMJ-NW-016</t>
  </si>
  <si>
    <t xml:space="preserve">FYF-gourmet-collection-i-C</t>
  </si>
  <si>
    <t xml:space="preserve">AUBC-04</t>
  </si>
  <si>
    <t xml:space="preserve">AUFS-05</t>
  </si>
  <si>
    <t xml:space="preserve">FYF-birthday-celebration-combo-G</t>
  </si>
  <si>
    <t xml:space="preserve">AU112-28</t>
  </si>
  <si>
    <t xml:space="preserve">GBAU75-60</t>
  </si>
  <si>
    <t xml:space="preserve">AURP-12sp</t>
  </si>
  <si>
    <t xml:space="preserve">AU99-08</t>
  </si>
  <si>
    <t xml:space="preserve">AU111-42</t>
  </si>
  <si>
    <t xml:space="preserve">OR50-03</t>
  </si>
  <si>
    <t xml:space="preserve">AU100-582-SS</t>
  </si>
  <si>
    <t xml:space="preserve">AU13-10</t>
  </si>
  <si>
    <t xml:space="preserve">FYF-joy-harmony-C</t>
  </si>
  <si>
    <t xml:space="preserve">FYF-hearts-delight-bouquet-supporting-heart-foundation-D</t>
  </si>
  <si>
    <t xml:space="preserve">CO-1</t>
  </si>
  <si>
    <t xml:space="preserve">AUGF16-83</t>
  </si>
  <si>
    <t xml:space="preserve">MJ11-30</t>
  </si>
  <si>
    <t xml:space="preserve">FYF-peaceful-clouds-in-mason-jar-white-roses-bouquet-G</t>
  </si>
  <si>
    <t xml:space="preserve">MDLR-06</t>
  </si>
  <si>
    <t xml:space="preserve">AU13-47</t>
  </si>
  <si>
    <t xml:space="preserve">LF100-586</t>
  </si>
  <si>
    <t xml:space="preserve">FYF-vibrant-assorted-roses-dozen-long-stemmed-C</t>
  </si>
  <si>
    <t xml:space="preserve">AU99-29-SS</t>
  </si>
  <si>
    <t xml:space="preserve">WBLD-WW-VW</t>
  </si>
  <si>
    <t xml:space="preserve">AU11-75</t>
  </si>
  <si>
    <t xml:space="preserve">AUMJ-NW-017-REG</t>
  </si>
  <si>
    <t xml:space="preserve">GBAU71-60</t>
  </si>
  <si>
    <t xml:space="preserve">FYF-rose-impression-C</t>
  </si>
  <si>
    <t xml:space="preserve">AU216-80-DLX</t>
  </si>
  <si>
    <t xml:space="preserve">GBAU75-03</t>
  </si>
  <si>
    <t xml:space="preserve">DC-03A-DLX</t>
  </si>
  <si>
    <t xml:space="preserve">AU0611-21</t>
  </si>
  <si>
    <t xml:space="preserve">FYF-classic-red-wine-gourmet-basket-C</t>
  </si>
  <si>
    <t xml:space="preserve">AU100-557</t>
  </si>
  <si>
    <t xml:space="preserve">MDPR-12B</t>
  </si>
  <si>
    <t xml:space="preserve">FYF-native-flowers-designer-bouquet-C</t>
  </si>
  <si>
    <t xml:space="preserve">AU111-40-DLX</t>
  </si>
  <si>
    <t xml:space="preserve">GBAU75-93-DLX</t>
  </si>
  <si>
    <t xml:space="preserve">FYF-vibrant-assorted-roses-dozen-long-stemmed-G</t>
  </si>
  <si>
    <t xml:space="preserve">FYF-lindt-chocolate-assortment-C-2</t>
  </si>
  <si>
    <t xml:space="preserve">FYF-hugs-and-kisses-bouquet-flowers-G</t>
  </si>
  <si>
    <t xml:space="preserve">FYF-sweet-blossoms-collection-flowers-C</t>
  </si>
  <si>
    <t xml:space="preserve">AUSTRT-04</t>
  </si>
  <si>
    <t xml:space="preserve">FBAU61-66</t>
  </si>
  <si>
    <t xml:space="preserve">DC-04B</t>
  </si>
  <si>
    <t xml:space="preserve">FYF-timeless-red-roses-dozen-long-stemmed-G</t>
  </si>
  <si>
    <t xml:space="preserve">AURP-W11</t>
  </si>
  <si>
    <t xml:space="preserve">GBAU01-02</t>
  </si>
  <si>
    <t xml:space="preserve">AU100-95-DLX</t>
  </si>
  <si>
    <t xml:space="preserve">AUMJ-NW-012</t>
  </si>
  <si>
    <t xml:space="preserve">AU200-60-DLX</t>
  </si>
  <si>
    <t xml:space="preserve">AU110-01</t>
  </si>
  <si>
    <t xml:space="preserve">GBAU72-80</t>
  </si>
  <si>
    <t xml:space="preserve">FYF-sweetheart-red-roses-in-mason-jar-6-stems-C</t>
  </si>
  <si>
    <t xml:space="preserve">FYF-plush-teddy-bear-D-17</t>
  </si>
  <si>
    <t xml:space="preserve">GBAU75-90</t>
  </si>
  <si>
    <t xml:space="preserve">FYF-red-foil-balloon-C</t>
  </si>
  <si>
    <t xml:space="preserve">AUMJ-NW-003-DLX</t>
  </si>
  <si>
    <t xml:space="preserve">FYF-anniversary-designer-collection-C</t>
  </si>
  <si>
    <t xml:space="preserve">RBC-02C-DLX</t>
  </si>
  <si>
    <t xml:space="preserve">AU216-41</t>
  </si>
  <si>
    <t xml:space="preserve">GBLD-01</t>
  </si>
  <si>
    <t xml:space="preserve">FYF-blushing-elegance-bouquet-C</t>
  </si>
  <si>
    <t xml:space="preserve">FBB-02</t>
  </si>
  <si>
    <t xml:space="preserve">FYF-hooray-bouquet-in-mason-jar-mixed-cheerful-flowers-D</t>
  </si>
  <si>
    <t xml:space="preserve">FYF-three-dozen-long-stem-pink-roses-C-2</t>
  </si>
  <si>
    <t xml:space="preserve">AURP-15sp</t>
  </si>
  <si>
    <t xml:space="preserve">FYF-beautiful-in-blue-bouquet-in-mason-jar-G</t>
  </si>
  <si>
    <t xml:space="preserve">AUMJ-NW-029</t>
  </si>
  <si>
    <t xml:space="preserve">SB-01MJ-DLX</t>
  </si>
  <si>
    <t xml:space="preserve">FYF-anniversary-designer-collection-D</t>
  </si>
  <si>
    <t xml:space="preserve">FYF-thirty-alstroemeria-blooms-in-mason-jar-D</t>
  </si>
  <si>
    <t xml:space="preserve">WBAU10-05</t>
  </si>
  <si>
    <t xml:space="preserve">AUMJ-NW-025-REG</t>
  </si>
  <si>
    <t xml:space="preserve">FYF-anniversary-designer-collection-G-2</t>
  </si>
  <si>
    <t xml:space="preserve">AUSD-01-SS</t>
  </si>
  <si>
    <t xml:space="preserve">AUMJ-NW-008-REG</t>
  </si>
  <si>
    <t xml:space="preserve">RP-06</t>
  </si>
  <si>
    <t xml:space="preserve">AUDC-04</t>
  </si>
  <si>
    <t xml:space="preserve">GBLD-04</t>
  </si>
  <si>
    <t xml:space="preserve">AU11-80</t>
  </si>
  <si>
    <t xml:space="preserve">AUMJ-NW-016-REG</t>
  </si>
  <si>
    <t xml:space="preserve">AU120-71-DLX</t>
  </si>
  <si>
    <t xml:space="preserve">AU11-56</t>
  </si>
  <si>
    <t xml:space="preserve">AUMJ-NW-019-REG</t>
  </si>
  <si>
    <t xml:space="preserve">OR50-02</t>
  </si>
  <si>
    <t xml:space="preserve">FYF-sympathy-designer-collection-G</t>
  </si>
  <si>
    <t xml:space="preserve">MDLR-01-DLX</t>
  </si>
  <si>
    <t xml:space="preserve">FYF-plush-teddy-bear-C-15</t>
  </si>
  <si>
    <t xml:space="preserve">GBGC-02</t>
  </si>
  <si>
    <t xml:space="preserve">FYF-blossom-harmony-bouquet-G</t>
  </si>
  <si>
    <t xml:space="preserve">PGBOX04</t>
  </si>
  <si>
    <t xml:space="preserve">FYF-roses-alstroemeria-medley-C</t>
  </si>
  <si>
    <t xml:space="preserve">FYF-blossom-harmony-bouquet-D</t>
  </si>
  <si>
    <t xml:space="preserve">FBAU74-80</t>
  </si>
  <si>
    <t xml:space="preserve">AU112-30-SS</t>
  </si>
  <si>
    <t xml:space="preserve">AU12-51</t>
  </si>
  <si>
    <t xml:space="preserve">AU200-41</t>
  </si>
  <si>
    <t xml:space="preserve">BBAU20-06</t>
  </si>
  <si>
    <t xml:space="preserve">GBAU01-609</t>
  </si>
  <si>
    <t xml:space="preserve">HF-07</t>
  </si>
  <si>
    <t xml:space="preserve">FYF-plush-teddy-bear-C-17</t>
  </si>
  <si>
    <t xml:space="preserve">FYF-blooms-of-love-in-mason-jar-mixed-bouquet-G</t>
  </si>
  <si>
    <t xml:space="preserve">FYF-chocolate-gift-box-D-17</t>
  </si>
  <si>
    <t xml:space="preserve">AU115-06W</t>
  </si>
  <si>
    <t xml:space="preserve">AU160-26</t>
  </si>
  <si>
    <t xml:space="preserve">FYF-two-dozen-long-stem-red-roses-D-2</t>
  </si>
  <si>
    <t xml:space="preserve">AUFS-01</t>
  </si>
  <si>
    <t xml:space="preserve">FYF-elegant-red-wine-gourmet-hamper-C</t>
  </si>
  <si>
    <t xml:space="preserve">GBHT-01</t>
  </si>
  <si>
    <t xml:space="preserve">OR100-02</t>
  </si>
  <si>
    <t xml:space="preserve">FYF-blossom-harmony-bouquet-C</t>
  </si>
  <si>
    <t xml:space="preserve">PGBOX03</t>
  </si>
  <si>
    <t xml:space="preserve">FYF-roses-alstroemeria-medley-D</t>
  </si>
  <si>
    <t xml:space="preserve">FYF-dozen-mixed-roses-combo-flowers-G</t>
  </si>
  <si>
    <t xml:space="preserve">AU112-07-SS</t>
  </si>
  <si>
    <t xml:space="preserve">GF10-30</t>
  </si>
  <si>
    <t xml:space="preserve">DCMJ-03A</t>
  </si>
  <si>
    <t xml:space="preserve">AU115-24</t>
  </si>
  <si>
    <t xml:space="preserve">FYF-roses-alstroemeria-medley-G</t>
  </si>
  <si>
    <t xml:space="preserve">GBHT-03</t>
  </si>
  <si>
    <t xml:space="preserve">FYF-blooms-of-love-in-mason-jar-mixed-bouquet-D</t>
  </si>
  <si>
    <t xml:space="preserve">AU101-77</t>
  </si>
  <si>
    <t xml:space="preserve">FYF-red-rose-trio-3-stem-bouquet-C</t>
  </si>
  <si>
    <t xml:space="preserve">AU0611-11</t>
  </si>
  <si>
    <t xml:space="preserve">FYF-hugs-and-kisses-bouquet-flowers-C-3</t>
  </si>
  <si>
    <t xml:space="preserve">AU112-07-DLX</t>
  </si>
  <si>
    <t xml:space="preserve">FRS-19AU</t>
  </si>
  <si>
    <t xml:space="preserve">FYF-hugs-and-kisses-bouquet-flowers-D-3</t>
  </si>
  <si>
    <t xml:space="preserve">WBAU85-03</t>
  </si>
  <si>
    <t xml:space="preserve">FYF-chocolate-gift-box-C-2</t>
  </si>
  <si>
    <t xml:space="preserve">FYF-designer-collection-mason-jar-C-2</t>
  </si>
  <si>
    <t xml:space="preserve">AURP-12</t>
  </si>
  <si>
    <t xml:space="preserve">FYF-gourmet-collection-luxe-hamper-C</t>
  </si>
  <si>
    <t xml:space="preserve">FYF-plush-teddy-bear-C-19</t>
  </si>
  <si>
    <t xml:space="preserve">FYF-mother-s-day-designer-collection-premium-C</t>
  </si>
  <si>
    <t xml:space="preserve">GBAU01-607</t>
  </si>
  <si>
    <t xml:space="preserve">AUSD-03-DLX</t>
  </si>
  <si>
    <t xml:space="preserve">FYF-chocolate-gift-box-D-4</t>
  </si>
  <si>
    <t xml:space="preserve">AU1106-02</t>
  </si>
  <si>
    <t xml:space="preserve">AU222-09-SS</t>
  </si>
  <si>
    <t xml:space="preserve">FYF-sweetheart-roses-18-red-C</t>
  </si>
  <si>
    <t xml:space="preserve">FYF-sunset-serenade-G</t>
  </si>
  <si>
    <t xml:space="preserve">FYF-chocolate-gift-box-C-18</t>
  </si>
  <si>
    <t xml:space="preserve">FYF-chocolate-gift-box-G-10</t>
  </si>
  <si>
    <t xml:space="preserve">FYF-sweetheart-red-roses-in-mason-jar-6-stems-D</t>
  </si>
  <si>
    <t xml:space="preserve">GBAU75-30</t>
  </si>
  <si>
    <t xml:space="preserve">AU11-15-SS</t>
  </si>
  <si>
    <t xml:space="preserve">AU112-22-SS</t>
  </si>
  <si>
    <t xml:space="preserve">AUSD-02-DLX</t>
  </si>
  <si>
    <t xml:space="preserve">FYF-delicate-elegance-C</t>
  </si>
  <si>
    <t xml:space="preserve">FYF-timeless-red-roses-dozen-long-stemmed-C</t>
  </si>
  <si>
    <t xml:space="preserve">GBAU01-425</t>
  </si>
  <si>
    <t xml:space="preserve">FYF-wine-gourmet-greatness-basket-G</t>
  </si>
  <si>
    <t xml:space="preserve">FYF-plush-teddy-bear-G-19</t>
  </si>
  <si>
    <t xml:space="preserve">FYF-plush-teddy-bear-G-18</t>
  </si>
  <si>
    <t xml:space="preserve">AU100-12</t>
  </si>
  <si>
    <t xml:space="preserve">AU222-19-SS</t>
  </si>
  <si>
    <t xml:space="preserve">FYF-peaceful-clouds-in-mason-jar-white-roses-bouquet-D</t>
  </si>
  <si>
    <t xml:space="preserve">AU13-44</t>
  </si>
  <si>
    <t xml:space="preserve">GF16-115</t>
  </si>
  <si>
    <t xml:space="preserve">FYF-two-dozen-long-stem-red-roses-G-2</t>
  </si>
  <si>
    <t xml:space="preserve">FYF-hugs-and-kisses-bouquet-flowers-C</t>
  </si>
  <si>
    <t xml:space="preserve">FBAU61-62</t>
  </si>
  <si>
    <t xml:space="preserve">AU1111-04</t>
  </si>
  <si>
    <t xml:space="preserve">FYF-lavender-love-bouquet-G</t>
  </si>
  <si>
    <t xml:space="preserve">AU22-61-SS</t>
  </si>
  <si>
    <t xml:space="preserve">AU0611-04-DLX</t>
  </si>
  <si>
    <t xml:space="preserve">FYF-blue-iris-bouquet-ten-stems-C</t>
  </si>
  <si>
    <t xml:space="preserve">FYF-lavender-love-bouquet-D</t>
  </si>
  <si>
    <t xml:space="preserve">AU22-62</t>
  </si>
  <si>
    <t xml:space="preserve">FYF-birthday-designer-collection-C</t>
  </si>
  <si>
    <t xml:space="preserve">AU24-60-DLX</t>
  </si>
  <si>
    <t xml:space="preserve">FYF-love-laughter-in-mason-jar-mixed-purple-bouquet-C</t>
  </si>
  <si>
    <t xml:space="preserve">AU0611-08-DLX</t>
  </si>
  <si>
    <t xml:space="preserve">AUFS-02</t>
  </si>
  <si>
    <t xml:space="preserve">FYF-hearts-delight-bouquet-supporting-heart-foundation-C</t>
  </si>
  <si>
    <t xml:space="preserve">AU100-582-DLX</t>
  </si>
  <si>
    <t xml:space="preserve">BBAU20-02</t>
  </si>
  <si>
    <t xml:space="preserve">GF16-100-PRE</t>
  </si>
  <si>
    <t xml:space="preserve">AU122-55-PRE</t>
  </si>
  <si>
    <t xml:space="preserve">AL100-75AURP</t>
  </si>
  <si>
    <t xml:space="preserve">AUSMJ100-11-GRA</t>
  </si>
  <si>
    <t xml:space="preserve">AUBLXNZ-03</t>
  </si>
  <si>
    <t xml:space="preserve">RDC-04</t>
  </si>
  <si>
    <t xml:space="preserve">CGCA-03</t>
  </si>
  <si>
    <t xml:space="preserve">AUGF10-29-REG</t>
  </si>
  <si>
    <t xml:space="preserve">FYF-sweet-blossoms-collection-flowers-G-2</t>
  </si>
  <si>
    <t xml:space="preserve">AU110-04</t>
  </si>
  <si>
    <t xml:space="preserve">AU71-70</t>
  </si>
  <si>
    <t xml:space="preserve">AUSD-02-GRA</t>
  </si>
  <si>
    <t xml:space="preserve">AUMJ-NW-001-PRM</t>
  </si>
  <si>
    <t xml:space="preserve">RDC-04-REG</t>
  </si>
  <si>
    <t xml:space="preserve">AUMJ-NW-003-GRA</t>
  </si>
  <si>
    <t xml:space="preserve">PLA-02</t>
  </si>
  <si>
    <t xml:space="preserve">AUSGF16-115-GRA</t>
  </si>
  <si>
    <t xml:space="preserve">AU0112-05vd-DEL</t>
  </si>
  <si>
    <t xml:space="preserve">AU13-46-PRE</t>
  </si>
  <si>
    <t xml:space="preserve">AUV11-05</t>
  </si>
  <si>
    <t xml:space="preserve">BLXNZ-03-DEL</t>
  </si>
  <si>
    <t xml:space="preserve">AU12-52-DEL</t>
  </si>
  <si>
    <t xml:space="preserve">AL160-41AURP-GRA</t>
  </si>
  <si>
    <t xml:space="preserve">FYF-mother-s-day-ultimate-pink-roses-set-dozen-C</t>
  </si>
  <si>
    <t xml:space="preserve">AU0611-20-DEL</t>
  </si>
  <si>
    <t xml:space="preserve">AL100-71AURP-GRA</t>
  </si>
  <si>
    <t xml:space="preserve">AUMJ-NW-023-REG</t>
  </si>
  <si>
    <t xml:space="preserve">AUMJ-NW-017-DEL</t>
  </si>
  <si>
    <t xml:space="preserve">AU110-02-REG</t>
  </si>
  <si>
    <t xml:space="preserve">AUCH25-04-DEL</t>
  </si>
  <si>
    <t xml:space="preserve">AU11-06-DLX</t>
  </si>
  <si>
    <t xml:space="preserve">AUMJ-NW-030-PRE</t>
  </si>
  <si>
    <t xml:space="preserve">MJ100-118-GRA</t>
  </si>
  <si>
    <t xml:space="preserve">AUG-12-REG</t>
  </si>
  <si>
    <t xml:space="preserve">AU0112-03vd-REG</t>
  </si>
  <si>
    <t xml:space="preserve">AU51-03</t>
  </si>
  <si>
    <t xml:space="preserve">AU0112-05vd</t>
  </si>
  <si>
    <t xml:space="preserve">AUSGF16-115-DEL</t>
  </si>
  <si>
    <t xml:space="preserve">AUMJ-NW-003-DEL</t>
  </si>
  <si>
    <t xml:space="preserve">AU81-20-DEL</t>
  </si>
  <si>
    <t xml:space="preserve">AU13-45</t>
  </si>
  <si>
    <t xml:space="preserve">SB-03-REG</t>
  </si>
  <si>
    <t xml:space="preserve">AUCH25-04-REG</t>
  </si>
  <si>
    <t xml:space="preserve">GBAU39-95-DLX</t>
  </si>
  <si>
    <t xml:space="preserve">AU75-18-REG</t>
  </si>
  <si>
    <t xml:space="preserve">MDPR-12D</t>
  </si>
  <si>
    <t xml:space="preserve">AU200-51</t>
  </si>
  <si>
    <t xml:space="preserve">AU13-33-DEL</t>
  </si>
  <si>
    <t xml:space="preserve">AU13-21v-DEL</t>
  </si>
  <si>
    <t xml:space="preserve">AU100-42</t>
  </si>
  <si>
    <t xml:space="preserve">FYF-lindt-chocolate-assortment-G</t>
  </si>
  <si>
    <t xml:space="preserve">GBAU71-91</t>
  </si>
  <si>
    <t xml:space="preserve">AU75-12-GRA</t>
  </si>
  <si>
    <t xml:space="preserve">AUSGRT-04-PRE</t>
  </si>
  <si>
    <t xml:space="preserve">AU65-21-DEL</t>
  </si>
  <si>
    <t xml:space="preserve">AU214-60-GRA</t>
  </si>
  <si>
    <t xml:space="preserve">AU75-18</t>
  </si>
  <si>
    <t xml:space="preserve">AUMJ-NW-001-DEL</t>
  </si>
  <si>
    <t xml:space="preserve">AURP02-30-PT</t>
  </si>
  <si>
    <t xml:space="preserve">MDPR-06B</t>
  </si>
  <si>
    <t xml:space="preserve">MDLR-01-SS</t>
  </si>
  <si>
    <t xml:space="preserve">AU501-01-REG</t>
  </si>
  <si>
    <t xml:space="preserve">AU501-03-DEL</t>
  </si>
  <si>
    <t xml:space="preserve">PLA-02-REG</t>
  </si>
  <si>
    <t xml:space="preserve">FYF-plush-teddy-bear-G-17</t>
  </si>
  <si>
    <t xml:space="preserve">AU75-36-DEL</t>
  </si>
  <si>
    <t xml:space="preserve">AU1151-03</t>
  </si>
  <si>
    <t xml:space="preserve">AU216-62sp</t>
  </si>
  <si>
    <t xml:space="preserve">AU0611-06-DEL</t>
  </si>
  <si>
    <t xml:space="preserve">AL100-71AURP-DEL</t>
  </si>
  <si>
    <t xml:space="preserve">AU200-41-PRE</t>
  </si>
  <si>
    <t xml:space="preserve">AUMJ-NW-030-GRA</t>
  </si>
  <si>
    <t xml:space="preserve">AU216-51</t>
  </si>
  <si>
    <t xml:space="preserve">AU99-22-DEL</t>
  </si>
  <si>
    <t xml:space="preserve">SLCF-03-DEL</t>
  </si>
  <si>
    <t xml:space="preserve">GF16-115-PRE</t>
  </si>
  <si>
    <t xml:space="preserve">AU51-01-DEL</t>
  </si>
  <si>
    <t xml:space="preserve">AU16-90-PRE</t>
  </si>
  <si>
    <t xml:space="preserve">AUMJ99-08</t>
  </si>
  <si>
    <t xml:space="preserve">AU100-52</t>
  </si>
  <si>
    <t xml:space="preserve">LF100-586-GRA</t>
  </si>
  <si>
    <t xml:space="preserve">PLA-03-GRA</t>
  </si>
  <si>
    <t xml:space="preserve">AU16-90</t>
  </si>
  <si>
    <t xml:space="preserve">AU216-61</t>
  </si>
  <si>
    <t xml:space="preserve">SB-03-DEL</t>
  </si>
  <si>
    <t xml:space="preserve">AU115-03W-SS</t>
  </si>
  <si>
    <t xml:space="preserve">FYF-hugs-and-kisses-bouquet-flowers-D-2</t>
  </si>
  <si>
    <t xml:space="preserve">AU51-04</t>
  </si>
  <si>
    <t xml:space="preserve">AU0511-02-DEL</t>
  </si>
  <si>
    <t xml:space="preserve">AURP-W01</t>
  </si>
  <si>
    <t xml:space="preserve">AU75-18-PRE</t>
  </si>
  <si>
    <t xml:space="preserve">AU13-45-DLX</t>
  </si>
  <si>
    <t xml:space="preserve">AUMJ-NW-027-REG</t>
  </si>
  <si>
    <t xml:space="preserve">AUWB10-01-PRE</t>
  </si>
  <si>
    <t xml:space="preserve">AL100-78AURP</t>
  </si>
  <si>
    <t xml:space="preserve">FYF-treasures-of-tuscany-wine-gourmet-hamper-D</t>
  </si>
  <si>
    <t xml:space="preserve">AUMJ-NW-029-REG</t>
  </si>
  <si>
    <t xml:space="preserve">FYF-red-rose-trio-3-stem-bouquet-G</t>
  </si>
  <si>
    <t xml:space="preserve">AUFS-08-DEL</t>
  </si>
  <si>
    <t xml:space="preserve">AU92-31-SS</t>
  </si>
  <si>
    <t xml:space="preserve">AUMJ-NW-018</t>
  </si>
  <si>
    <t xml:space="preserve">AL100-75AURP-PRE</t>
  </si>
  <si>
    <t xml:space="preserve">AU100-37-DEL</t>
  </si>
  <si>
    <t xml:space="preserve">AU51-55-REG</t>
  </si>
  <si>
    <t xml:space="preserve">AUSSR-03-REG</t>
  </si>
  <si>
    <t xml:space="preserve">RDC-01</t>
  </si>
  <si>
    <t xml:space="preserve">AU11-55</t>
  </si>
  <si>
    <t xml:space="preserve">AU116-30-DLX</t>
  </si>
  <si>
    <t xml:space="preserve">SC01-REG</t>
  </si>
  <si>
    <t xml:space="preserve">BOR-03-REG</t>
  </si>
  <si>
    <t xml:space="preserve">WC20-04-PRE</t>
  </si>
  <si>
    <t xml:space="preserve">AUGF10-29-PRE</t>
  </si>
  <si>
    <t xml:space="preserve">AU14-91-REG</t>
  </si>
  <si>
    <t xml:space="preserve">AU216-71md-REG</t>
  </si>
  <si>
    <t xml:space="preserve">FYF-chocolate-gift-box-C-20</t>
  </si>
  <si>
    <t xml:space="preserve">AU75-36-PRE</t>
  </si>
  <si>
    <t xml:space="preserve">AUMJ-NW-021-REG</t>
  </si>
  <si>
    <t xml:space="preserve">WBLD-RW</t>
  </si>
  <si>
    <t xml:space="preserve">AUMJ-NW-014-PRE</t>
  </si>
  <si>
    <t xml:space="preserve">AU216-42</t>
  </si>
  <si>
    <t xml:space="preserve">LF100-586-REG</t>
  </si>
  <si>
    <t xml:space="preserve">AU216-50-REG</t>
  </si>
  <si>
    <t xml:space="preserve">FYF-greeting-card-C-61</t>
  </si>
  <si>
    <t xml:space="preserve">AUMJ-NW-005-GRA</t>
  </si>
  <si>
    <t xml:space="preserve">AUV11-05-PRE</t>
  </si>
  <si>
    <t xml:space="preserve">GBCGC-04</t>
  </si>
  <si>
    <t xml:space="preserve">AU13-46-REG</t>
  </si>
  <si>
    <t xml:space="preserve">AU501-03-GRA</t>
  </si>
  <si>
    <t xml:space="preserve">AU100-92-DEL</t>
  </si>
  <si>
    <t xml:space="preserve">AU13-33-REG</t>
  </si>
  <si>
    <t xml:space="preserve">AU216-62-PRE</t>
  </si>
  <si>
    <t xml:space="preserve">AU110-01-DEL</t>
  </si>
  <si>
    <t xml:space="preserve">AUMJ-NW-011-REG</t>
  </si>
  <si>
    <t xml:space="preserve">AUSGF16-115-PRE</t>
  </si>
  <si>
    <t xml:space="preserve">AUMJ-NW-003-PRE</t>
  </si>
  <si>
    <t xml:space="preserve">AL100-75AURP-REG</t>
  </si>
  <si>
    <t xml:space="preserve">AU501-02-REG</t>
  </si>
  <si>
    <t xml:space="preserve">AUSGRT-05-REG</t>
  </si>
  <si>
    <t xml:space="preserve">AU75-36-GRA</t>
  </si>
  <si>
    <t xml:space="preserve">AU115-12R</t>
  </si>
  <si>
    <t xml:space="preserve">AU200-41-GRA</t>
  </si>
  <si>
    <t xml:space="preserve">AU0511-02-GRA</t>
  </si>
  <si>
    <t xml:space="preserve">MJ22-10BNZ-SS</t>
  </si>
  <si>
    <t xml:space="preserve">FYF-greeting-card-C-49</t>
  </si>
  <si>
    <t xml:space="preserve">AUG-24-GRA</t>
  </si>
  <si>
    <t xml:space="preserve">AUMJ-NW-027-PRE</t>
  </si>
  <si>
    <t xml:space="preserve">AUBC-04-GRA</t>
  </si>
  <si>
    <t xml:space="preserve">FYF-designer-collection-mason-jar-D</t>
  </si>
  <si>
    <t xml:space="preserve">AU11-36</t>
  </si>
  <si>
    <t xml:space="preserve">AUSTRT-03-REG</t>
  </si>
  <si>
    <t xml:space="preserve">AU75-12-DEL</t>
  </si>
  <si>
    <t xml:space="preserve">AU0112-01vd-REG</t>
  </si>
  <si>
    <t xml:space="preserve">AUMJ-NW-019-PRE</t>
  </si>
  <si>
    <t xml:space="preserve">AU110-02</t>
  </si>
  <si>
    <t xml:space="preserve">AU80-01</t>
  </si>
  <si>
    <t xml:space="preserve">HL18-02-PRE</t>
  </si>
  <si>
    <t xml:space="preserve">AUMJ-NW-014-REG</t>
  </si>
  <si>
    <t xml:space="preserve">AUCH25-04-GRA</t>
  </si>
  <si>
    <t xml:space="preserve">AU0112-03vd-PRE</t>
  </si>
  <si>
    <t xml:space="preserve">AU13-46-GRA</t>
  </si>
  <si>
    <t xml:space="preserve">AUFS-08</t>
  </si>
  <si>
    <t xml:space="preserve">AU100-37-GRA</t>
  </si>
  <si>
    <t xml:space="preserve">GBAU75-61</t>
  </si>
  <si>
    <t xml:space="preserve">AUG-24-DEL</t>
  </si>
  <si>
    <t xml:space="preserve">AUMJ-NW-011-DEL</t>
  </si>
  <si>
    <t xml:space="preserve">FYF-blue-iris-bouquet-ten-stems-G</t>
  </si>
  <si>
    <t xml:space="preserve">AU115-24R</t>
  </si>
  <si>
    <t xml:space="preserve">AL100-20AURP-DEL</t>
  </si>
  <si>
    <t xml:space="preserve">AUMJ100-05</t>
  </si>
  <si>
    <t xml:space="preserve">AUMJ-NW-013-DEL</t>
  </si>
  <si>
    <t xml:space="preserve">AU02-04</t>
  </si>
  <si>
    <t xml:space="preserve">PGBOX09</t>
  </si>
  <si>
    <t xml:space="preserve">AU11-55-REG</t>
  </si>
  <si>
    <t xml:space="preserve">AUMJ-NW-012-DEL</t>
  </si>
  <si>
    <t xml:space="preserve">AUWB10-01-REG</t>
  </si>
  <si>
    <t xml:space="preserve">GF16-115-REG</t>
  </si>
  <si>
    <t xml:space="preserve">RDC-02-REG</t>
  </si>
  <si>
    <t xml:space="preserve">fBAU75-01-DLX</t>
  </si>
  <si>
    <t xml:space="preserve">AU51-01-PRE</t>
  </si>
  <si>
    <t xml:space="preserve">GF16-110-PRE</t>
  </si>
  <si>
    <t xml:space="preserve">AU71-70-GRA</t>
  </si>
  <si>
    <t xml:space="preserve">RP-73</t>
  </si>
  <si>
    <t xml:space="preserve">AU75-24-REG</t>
  </si>
  <si>
    <t xml:space="preserve">AU11-43-PRE</t>
  </si>
  <si>
    <t xml:space="preserve">AUV11-02-DEL</t>
  </si>
  <si>
    <t xml:space="preserve">AU216-42-GRA</t>
  </si>
  <si>
    <t xml:space="preserve">AU80-03-DEL</t>
  </si>
  <si>
    <t xml:space="preserve">AUV11-05-DEL</t>
  </si>
  <si>
    <t xml:space="preserve">AU75-12-PRE</t>
  </si>
  <si>
    <t xml:space="preserve">RDC-01-REG</t>
  </si>
  <si>
    <t xml:space="preserve">FYF-designer-collection-mason-jar-D-4</t>
  </si>
  <si>
    <t xml:space="preserve">AL100-75AURP-GRA</t>
  </si>
  <si>
    <t xml:space="preserve">AUMJ-NW-024-DEL</t>
  </si>
  <si>
    <t xml:space="preserve">AUMJ-NW-005-SPR</t>
  </si>
  <si>
    <t xml:space="preserve">AU20-10</t>
  </si>
  <si>
    <t xml:space="preserve">AU159-12-REG</t>
  </si>
  <si>
    <t xml:space="preserve">AL160-41AURP-PRE</t>
  </si>
  <si>
    <t xml:space="preserve">AU75-24</t>
  </si>
  <si>
    <t xml:space="preserve">AU51-01-GRA</t>
  </si>
  <si>
    <t xml:space="preserve">AUMJ-NW-024-PRE</t>
  </si>
  <si>
    <t xml:space="preserve">AUBLXNZ-04-REG</t>
  </si>
  <si>
    <t xml:space="preserve">BLXNZ-04</t>
  </si>
  <si>
    <t xml:space="preserve">AURP10</t>
  </si>
  <si>
    <t xml:space="preserve">AU216-62sp-DEL</t>
  </si>
  <si>
    <t xml:space="preserve">AUMJ-NW-005-PRE</t>
  </si>
  <si>
    <t xml:space="preserve">AU501-06-REG</t>
  </si>
  <si>
    <t xml:space="preserve">AURP-13sp-GRA</t>
  </si>
  <si>
    <t xml:space="preserve">MJ100-118-DEL</t>
  </si>
  <si>
    <t xml:space="preserve">AUMJ-NW-017-GRA</t>
  </si>
  <si>
    <t xml:space="preserve">AU13-21va-PRE</t>
  </si>
  <si>
    <t xml:space="preserve">GBAU01-608</t>
  </si>
  <si>
    <t xml:space="preserve">AU51-01-REG</t>
  </si>
  <si>
    <t xml:space="preserve">MDPR-18B</t>
  </si>
  <si>
    <t xml:space="preserve">AUMJ-NW-006-DEL</t>
  </si>
  <si>
    <t xml:space="preserve">AUSGF16-110-DEL</t>
  </si>
  <si>
    <t xml:space="preserve">AU75-24-PRE</t>
  </si>
  <si>
    <t xml:space="preserve">AUCH25-04-PRE</t>
  </si>
  <si>
    <t xml:space="preserve">FYF-birthday-designer-collection-C-4</t>
  </si>
  <si>
    <t xml:space="preserve">FYF-pretty-posy-bouquet-G</t>
  </si>
  <si>
    <t xml:space="preserve">SB-04-REG</t>
  </si>
  <si>
    <t xml:space="preserve">BBAU20-08</t>
  </si>
  <si>
    <t xml:space="preserve">AU18-10-DEL</t>
  </si>
  <si>
    <t xml:space="preserve">AU90-30-REG</t>
  </si>
  <si>
    <t xml:space="preserve">AU1111-07-DEL</t>
  </si>
  <si>
    <t xml:space="preserve">FYF-greeting-card-D-61</t>
  </si>
  <si>
    <t xml:space="preserve">AU216-51-DEL</t>
  </si>
  <si>
    <t xml:space="preserve">SPR-20</t>
  </si>
  <si>
    <t xml:space="preserve">AUV11-11-GRA</t>
  </si>
  <si>
    <t xml:space="preserve">AUGF16-82-DEL</t>
  </si>
  <si>
    <t xml:space="preserve">AUMJ-NW-021-DLX</t>
  </si>
  <si>
    <t xml:space="preserve">AL100-75AURP-DEL</t>
  </si>
  <si>
    <t xml:space="preserve">AU67-32</t>
  </si>
  <si>
    <t xml:space="preserve">GBAU-CO</t>
  </si>
  <si>
    <t xml:space="preserve">AUSMJ100-11-REG</t>
  </si>
  <si>
    <t xml:space="preserve">AU110-01-REG</t>
  </si>
  <si>
    <t xml:space="preserve">AUMJ-NW-001-REG</t>
  </si>
  <si>
    <t xml:space="preserve">SPR-21-GRA</t>
  </si>
  <si>
    <t xml:space="preserve">AUFS-11-REG</t>
  </si>
  <si>
    <t xml:space="preserve">AU100-52-DEL</t>
  </si>
  <si>
    <t xml:space="preserve">PGBOX08</t>
  </si>
  <si>
    <t xml:space="preserve">AU11-71-REG</t>
  </si>
  <si>
    <t xml:space="preserve">AU65-31-PRE</t>
  </si>
  <si>
    <t xml:space="preserve">AUMJ-NW-004-REG</t>
  </si>
  <si>
    <t xml:space="preserve">AUFS-06</t>
  </si>
  <si>
    <t xml:space="preserve">PLA-02-DEL</t>
  </si>
  <si>
    <t xml:space="preserve">AUFS-03</t>
  </si>
  <si>
    <t xml:space="preserve">FYF-greeting-card-C-62</t>
  </si>
  <si>
    <t xml:space="preserve">AB-GC-100</t>
  </si>
  <si>
    <t xml:space="preserve">AURP-WR</t>
  </si>
  <si>
    <t xml:space="preserve">AU122-55-GRA</t>
  </si>
  <si>
    <t xml:space="preserve">AUMJ-NW-020-GRA</t>
  </si>
  <si>
    <t xml:space="preserve">RRB-03-GRA</t>
  </si>
  <si>
    <t xml:space="preserve">AU11-55-GRA</t>
  </si>
  <si>
    <t xml:space="preserve">AUV11-11-PRE</t>
  </si>
  <si>
    <t xml:space="preserve">AU11-71</t>
  </si>
  <si>
    <t xml:space="preserve">AUWB10-10</t>
  </si>
  <si>
    <t xml:space="preserve">AU0611-18-DEL</t>
  </si>
  <si>
    <t xml:space="preserve">AU12-52</t>
  </si>
  <si>
    <t xml:space="preserve">MJ100-17-DEL</t>
  </si>
  <si>
    <t xml:space="preserve">AUBC-04-PRE</t>
  </si>
  <si>
    <t xml:space="preserve">AUSGRT-05-DEL</t>
  </si>
  <si>
    <t xml:space="preserve">MJ100-17-PRE</t>
  </si>
  <si>
    <t xml:space="preserve">AURP07</t>
  </si>
  <si>
    <t xml:space="preserve">AU200-31-PRE</t>
  </si>
  <si>
    <t xml:space="preserve">AUMJ-NW-009-DEL</t>
  </si>
  <si>
    <t xml:space="preserve">AU1111-05-SS</t>
  </si>
  <si>
    <t xml:space="preserve">AU103-03-DEL</t>
  </si>
  <si>
    <t xml:space="preserve">AU11-65-DEL</t>
  </si>
  <si>
    <t xml:space="preserve">AU115-03W</t>
  </si>
  <si>
    <t xml:space="preserve">AU100-52-REG</t>
  </si>
  <si>
    <t xml:space="preserve">AU14-11-DEL</t>
  </si>
  <si>
    <t xml:space="preserve">AU1106-02-REG</t>
  </si>
  <si>
    <t xml:space="preserve">SW-02-DEL</t>
  </si>
  <si>
    <t xml:space="preserve">AUMJ-NW-002-PRE</t>
  </si>
  <si>
    <t xml:space="preserve">AU0611-20-REG</t>
  </si>
  <si>
    <t xml:space="preserve">AU111-25-DLX</t>
  </si>
  <si>
    <t xml:space="preserve">AUMJ-NW-028-GRA</t>
  </si>
  <si>
    <t xml:space="preserve">AUMJ-NW-025-DEL</t>
  </si>
  <si>
    <t xml:space="preserve">GWC-03</t>
  </si>
  <si>
    <t xml:space="preserve">AU0511-01-DEL</t>
  </si>
  <si>
    <t xml:space="preserve">AUMJ-NW-012-GRA</t>
  </si>
  <si>
    <t xml:space="preserve">FYF-native-flowers-designer-bouquet-D</t>
  </si>
  <si>
    <t xml:space="preserve">FYF-sweetheart-roses-18-red-G</t>
  </si>
  <si>
    <t xml:space="preserve">AU13-45-SS</t>
  </si>
  <si>
    <t xml:space="preserve">AUMJ-NW-020</t>
  </si>
  <si>
    <t xml:space="preserve">OR100-01</t>
  </si>
  <si>
    <t xml:space="preserve">AUMJ-NW-023-DEL</t>
  </si>
  <si>
    <t xml:space="preserve">AU11-99-GRA</t>
  </si>
  <si>
    <t xml:space="preserve">AU99-08-REG</t>
  </si>
  <si>
    <t xml:space="preserve">AUSTRT-02-REG</t>
  </si>
  <si>
    <t xml:space="preserve">AU99-11-REG</t>
  </si>
  <si>
    <t xml:space="preserve">GBAU73-91</t>
  </si>
  <si>
    <t xml:space="preserve">AU75-12-REG</t>
  </si>
  <si>
    <t xml:space="preserve">AU0511-02-REG</t>
  </si>
  <si>
    <t xml:space="preserve">AU75-36-REG</t>
  </si>
  <si>
    <t xml:space="preserve">PGBOX07</t>
  </si>
  <si>
    <t xml:space="preserve">AU110-01-GRA</t>
  </si>
  <si>
    <t xml:space="preserve">AU216-41-DLX</t>
  </si>
  <si>
    <t xml:space="preserve">AU214-60-DEL</t>
  </si>
  <si>
    <t xml:space="preserve">DCB-02-REG</t>
  </si>
  <si>
    <t xml:space="preserve">AU40-13</t>
  </si>
  <si>
    <t xml:space="preserve">AUSGF16-110-PRE</t>
  </si>
  <si>
    <t xml:space="preserve">AU122-55-DEL</t>
  </si>
  <si>
    <t xml:space="preserve">GF16-100-DEL</t>
  </si>
  <si>
    <t xml:space="preserve">AUSGF16-115-REG</t>
  </si>
  <si>
    <t xml:space="preserve">PT-04-DEL</t>
  </si>
  <si>
    <t xml:space="preserve">AUMJ-NW-010-DEL</t>
  </si>
  <si>
    <t xml:space="preserve">AUMJ99-08-REG</t>
  </si>
  <si>
    <t xml:space="preserve">AU15-12-REG</t>
  </si>
  <si>
    <t xml:space="preserve">AUSRP-16sp-REG</t>
  </si>
  <si>
    <t xml:space="preserve">FYF-sweetheart-red-roses-in-mason-jar-6-stems-G</t>
  </si>
  <si>
    <t xml:space="preserve">AUFS-03-PRE</t>
  </si>
  <si>
    <t xml:space="preserve">AUMJ-NW-002-REG</t>
  </si>
  <si>
    <t xml:space="preserve">AU216-51-PRE</t>
  </si>
  <si>
    <t xml:space="preserve">AU0611-17-DLX</t>
  </si>
  <si>
    <t xml:space="preserve">AUFS-12-GRA</t>
  </si>
  <si>
    <t xml:space="preserve">AU216-62-REG</t>
  </si>
  <si>
    <t xml:space="preserve">MJ100-17-GRA</t>
  </si>
  <si>
    <t xml:space="preserve">RRB-01-DEL</t>
  </si>
  <si>
    <t xml:space="preserve">BLXNZ-03-PRE</t>
  </si>
  <si>
    <t xml:space="preserve">AU15-250-GRA</t>
  </si>
  <si>
    <t xml:space="preserve">AU200-92-GRA</t>
  </si>
  <si>
    <t xml:space="preserve">AU13-33-PRE</t>
  </si>
  <si>
    <t xml:space="preserve">FYF-greeting-card-G-61</t>
  </si>
  <si>
    <t xml:space="preserve">AU216-61-REG</t>
  </si>
  <si>
    <t xml:space="preserve">AU51-01</t>
  </si>
  <si>
    <t xml:space="preserve">AURP-FR1</t>
  </si>
  <si>
    <t xml:space="preserve">AU24-60-SS</t>
  </si>
  <si>
    <t xml:space="preserve">AU200-61-PRE</t>
  </si>
  <si>
    <t xml:space="preserve">PLA-02-PRE</t>
  </si>
  <si>
    <t xml:space="preserve">AURP03-DLX</t>
  </si>
  <si>
    <t xml:space="preserve">AU200-61-DEL</t>
  </si>
  <si>
    <t xml:space="preserve">AUMJ-NW-016-DEL</t>
  </si>
  <si>
    <t xml:space="preserve">AL100-70AURP-REG</t>
  </si>
  <si>
    <t xml:space="preserve">AUMJ-NW-014-DEL</t>
  </si>
  <si>
    <t xml:space="preserve">SB-02-REG</t>
  </si>
  <si>
    <t xml:space="preserve">AUBC-01-REG</t>
  </si>
  <si>
    <t xml:space="preserve">AL100-71AURP-REG</t>
  </si>
  <si>
    <t xml:space="preserve">AUMJ-NW-023-GRA</t>
  </si>
  <si>
    <t xml:space="preserve">AU112-18-SS</t>
  </si>
  <si>
    <t xml:space="preserve">AU80-03-REG</t>
  </si>
  <si>
    <t xml:space="preserve">FYF-timeless-red-roses-dozen-long-stemmed-D</t>
  </si>
  <si>
    <t xml:space="preserve">AUSGF16-110-REG</t>
  </si>
  <si>
    <t xml:space="preserve">AU12-53</t>
  </si>
  <si>
    <t xml:space="preserve">AUMJ-NW-006-REG</t>
  </si>
  <si>
    <t xml:space="preserve">AU40-13-PRE</t>
  </si>
  <si>
    <t xml:space="preserve">AUMJ-NW-025-PRE</t>
  </si>
  <si>
    <t xml:space="preserve">AU11-92</t>
  </si>
  <si>
    <t xml:space="preserve">AU14-11-REG</t>
  </si>
  <si>
    <t xml:space="preserve">AU13-46-DEL</t>
  </si>
  <si>
    <t xml:space="preserve">AUMJ-NW-002-DEL</t>
  </si>
  <si>
    <t xml:space="preserve">AUSRP-16sp-DEL</t>
  </si>
  <si>
    <t xml:space="preserve">GBAU71-11</t>
  </si>
  <si>
    <t xml:space="preserve">FYF-sweet-blossoms-collection-flowers-card-G</t>
  </si>
  <si>
    <t xml:space="preserve">AU11-55-PRE</t>
  </si>
  <si>
    <t xml:space="preserve">AU0112-02vd</t>
  </si>
  <si>
    <t xml:space="preserve">AU12-04-PRE</t>
  </si>
  <si>
    <t xml:space="preserve">AU1151-02</t>
  </si>
  <si>
    <t xml:space="preserve">AU16-50</t>
  </si>
  <si>
    <t xml:space="preserve">AL100-20AURP-REG</t>
  </si>
  <si>
    <t xml:space="preserve">FYF-rose-tribute-G</t>
  </si>
  <si>
    <t xml:space="preserve">AU65-21-REG</t>
  </si>
  <si>
    <t xml:space="preserve">AURP-13sp-REG</t>
  </si>
  <si>
    <t xml:space="preserve">AUSTRT-04-PRE</t>
  </si>
  <si>
    <t xml:space="preserve">AU115-18-SS</t>
  </si>
  <si>
    <t xml:space="preserve">AUSMJ100-11-DEL</t>
  </si>
  <si>
    <t xml:space="preserve">FYF-deluxe-red-wine-gourmet-basket-C</t>
  </si>
  <si>
    <t xml:space="preserve">AU100-53</t>
  </si>
  <si>
    <t xml:space="preserve">GF16-115-GRA</t>
  </si>
  <si>
    <t xml:space="preserve">AUMJ-NW-014-GRA</t>
  </si>
  <si>
    <t xml:space="preserve">AL160-42AURP-DEL</t>
  </si>
  <si>
    <t xml:space="preserve">AU11-43-REG</t>
  </si>
  <si>
    <t xml:space="preserve">AU1211-04</t>
  </si>
  <si>
    <t xml:space="preserve">AL100-70AURP-DEL</t>
  </si>
  <si>
    <t xml:space="preserve">AUGF10-29-DEL</t>
  </si>
  <si>
    <t xml:space="preserve">AU200-31-REG</t>
  </si>
  <si>
    <t xml:space="preserve">AUFS-05-PRE</t>
  </si>
  <si>
    <t xml:space="preserve">AU11-36-REG</t>
  </si>
  <si>
    <t xml:space="preserve">AUSGRT-04-REG</t>
  </si>
  <si>
    <t xml:space="preserve">MDAR-03-DLX</t>
  </si>
  <si>
    <t xml:space="preserve">FYF-birthday-designer-collection-G-3</t>
  </si>
  <si>
    <t xml:space="preserve">AUMJ-NW-023-PRM</t>
  </si>
  <si>
    <t xml:space="preserve">AU11-26</t>
  </si>
  <si>
    <t xml:space="preserve">AU65-11-REG</t>
  </si>
  <si>
    <t xml:space="preserve">AUV11-11-REG</t>
  </si>
  <si>
    <t xml:space="preserve">PLA-02-GRA</t>
  </si>
  <si>
    <t xml:space="preserve">AU11-54-SS</t>
  </si>
  <si>
    <t xml:space="preserve">AU99-22-REG</t>
  </si>
  <si>
    <t xml:space="preserve">AUMJ-NW-020-DEL</t>
  </si>
  <si>
    <t xml:space="preserve">AUMJ-NW-020-PRE</t>
  </si>
  <si>
    <t xml:space="preserve">AU75-18-GRA</t>
  </si>
  <si>
    <t xml:space="preserve">AU110-02-DEL</t>
  </si>
  <si>
    <t xml:space="preserve">AU101-36-PRE</t>
  </si>
  <si>
    <t xml:space="preserve">AU81-20-GRA</t>
  </si>
  <si>
    <t xml:space="preserve">AUMJ100-05-REG</t>
  </si>
  <si>
    <t xml:space="preserve">AL100-71AURP-PRE</t>
  </si>
  <si>
    <t xml:space="preserve">AU100-22-REG</t>
  </si>
  <si>
    <t xml:space="preserve">AU75-12</t>
  </si>
  <si>
    <t xml:space="preserve">AU15-12-DEL</t>
  </si>
  <si>
    <t xml:space="preserve">AU71-60-REG</t>
  </si>
  <si>
    <t xml:space="preserve">AUSGRT-04-DEL</t>
  </si>
  <si>
    <t xml:space="preserve">AU37-11-REG</t>
  </si>
  <si>
    <t xml:space="preserve">AU200-21-PRE</t>
  </si>
  <si>
    <t xml:space="preserve">AU0112-02vd-DEL</t>
  </si>
  <si>
    <t xml:space="preserve">AU11-55-DEL</t>
  </si>
  <si>
    <t xml:space="preserve">AUMJ-NW-028-DEL</t>
  </si>
  <si>
    <t xml:space="preserve">AL100-20AURP-PRE</t>
  </si>
  <si>
    <t xml:space="preserve">AUWB10-01-GRA</t>
  </si>
  <si>
    <t xml:space="preserve">AUSGF16-110-GRA</t>
  </si>
  <si>
    <t xml:space="preserve">MJ100-118-PRE</t>
  </si>
  <si>
    <t xml:space="preserve">AU214-60-REG</t>
  </si>
  <si>
    <t xml:space="preserve">AU14-11</t>
  </si>
  <si>
    <t xml:space="preserve">AUMJ-NW-019-GRA</t>
  </si>
  <si>
    <t xml:space="preserve">AU101-22-REG</t>
  </si>
  <si>
    <t xml:space="preserve">FYF-gourmet-collection-luxe-hamper-G</t>
  </si>
  <si>
    <t xml:space="preserve">AU200-92-PRE</t>
  </si>
  <si>
    <t xml:space="preserve">AUSTRT-03-DEL</t>
  </si>
  <si>
    <t xml:space="preserve">AUMJ-NW-008-DEL</t>
  </si>
  <si>
    <t xml:space="preserve">AUG-12-GRA</t>
  </si>
  <si>
    <t xml:space="preserve">DCB-02-PRE</t>
  </si>
  <si>
    <t xml:space="preserve">FYF-pink-pleasure-bouquet-G</t>
  </si>
  <si>
    <t xml:space="preserve">AUFS-05-REG</t>
  </si>
  <si>
    <t xml:space="preserve">FYF-gourmet-collection-ii-C</t>
  </si>
  <si>
    <t xml:space="preserve">CGCA-07-REG</t>
  </si>
  <si>
    <t xml:space="preserve">BLXNZ-03-REG</t>
  </si>
  <si>
    <t xml:space="preserve">AU75-18-DEL</t>
  </si>
  <si>
    <t xml:space="preserve">AUCH25-05-GRA</t>
  </si>
  <si>
    <t xml:space="preserve">AU22-62-SS</t>
  </si>
  <si>
    <t xml:space="preserve">AUG-24-REG</t>
  </si>
  <si>
    <t xml:space="preserve">AU0611-21-PRE</t>
  </si>
  <si>
    <t xml:space="preserve">FYF-classic-collection-G</t>
  </si>
  <si>
    <t xml:space="preserve">AU215-40-REG</t>
  </si>
  <si>
    <t xml:space="preserve">AU110-01-PRE</t>
  </si>
  <si>
    <t xml:space="preserve">AU215-40-DLX</t>
  </si>
  <si>
    <t xml:space="preserve">AU216-62-DEL</t>
  </si>
  <si>
    <t xml:space="preserve">AU0112-05vd-REG</t>
  </si>
  <si>
    <t xml:space="preserve">AU216-51-REG</t>
  </si>
  <si>
    <t xml:space="preserve">AU0611-18-REG</t>
  </si>
  <si>
    <t xml:space="preserve">AUFS-03-DEL</t>
  </si>
  <si>
    <t xml:space="preserve">MD-03-REG</t>
  </si>
  <si>
    <t xml:space="preserve">RRB-01-REG</t>
  </si>
  <si>
    <t xml:space="preserve">FYF-plush-teddy-bear-C-5</t>
  </si>
  <si>
    <t xml:space="preserve">CL60-20-DEL</t>
  </si>
  <si>
    <t xml:space="preserve">CL60-20-REG</t>
  </si>
  <si>
    <t xml:space="preserve">AUSMJ100-11-PRE</t>
  </si>
  <si>
    <t xml:space="preserve">AUFS-03-REG</t>
  </si>
  <si>
    <t xml:space="preserve">AU100-61-DEL</t>
  </si>
  <si>
    <t xml:space="preserve">AUMJ-NW-026-DEL</t>
  </si>
  <si>
    <t xml:space="preserve">FYF-sweetheart-roses-dozen-red-G</t>
  </si>
  <si>
    <t xml:space="preserve">AU14-90-REG</t>
  </si>
  <si>
    <t xml:space="preserve">AU0511-19-REG</t>
  </si>
  <si>
    <t xml:space="preserve">AUMJ-NW-030-REG</t>
  </si>
  <si>
    <t xml:space="preserve">NP01-GRA</t>
  </si>
  <si>
    <t xml:space="preserve">AURP02-40</t>
  </si>
  <si>
    <t xml:space="preserve">AUSGRT-04</t>
  </si>
  <si>
    <t xml:space="preserve">AU113-95-DEL</t>
  </si>
  <si>
    <t xml:space="preserve">AU100-42-REG</t>
  </si>
  <si>
    <t xml:space="preserve">AU11-65-PRE</t>
  </si>
  <si>
    <t xml:space="preserve">AUSTRT-04-REG</t>
  </si>
  <si>
    <t xml:space="preserve">FYF-rose-tribute-C</t>
  </si>
  <si>
    <t xml:space="preserve">LF11-53</t>
  </si>
  <si>
    <t xml:space="preserve">AU11-61-REG</t>
  </si>
  <si>
    <t xml:space="preserve">AU200-92</t>
  </si>
  <si>
    <t xml:space="preserve">AUMJ-NW-024-REG</t>
  </si>
  <si>
    <t xml:space="preserve">FYF-greeting-card-C-66</t>
  </si>
  <si>
    <t xml:space="preserve">2026-08-24 00:00:00 +1000</t>
  </si>
  <si>
    <t xml:space="preserve">AU100-61-REG</t>
  </si>
  <si>
    <t xml:space="preserve">AUSTRT-02-DEL</t>
  </si>
  <si>
    <t xml:space="preserve">AUMJ-NW-011-PRE</t>
  </si>
  <si>
    <t xml:space="preserve">FYF-lindt-chocolate-assortment-G-3</t>
  </si>
  <si>
    <t xml:space="preserve">AU75-36</t>
  </si>
  <si>
    <t xml:space="preserve">AUMJ-NW-001-GRA</t>
  </si>
  <si>
    <t xml:space="preserve">FYF-rose-romanesque-C-2</t>
  </si>
  <si>
    <t xml:space="preserve">AU14-90-PRE</t>
  </si>
  <si>
    <t xml:space="preserve">GF16-110-GRA</t>
  </si>
  <si>
    <t xml:space="preserve">AU115-24W</t>
  </si>
  <si>
    <t xml:space="preserve">AU216-62sp-GRA</t>
  </si>
  <si>
    <t xml:space="preserve">EOS-01-DEL</t>
  </si>
  <si>
    <t xml:space="preserve">AU71-70-REG</t>
  </si>
  <si>
    <t xml:space="preserve">AUMJ-NW-012-PRE</t>
  </si>
  <si>
    <t xml:space="preserve">MJ100-118-REG</t>
  </si>
  <si>
    <t xml:space="preserve">AU75-24-GRA</t>
  </si>
  <si>
    <t xml:space="preserve">AU21-67-REG</t>
  </si>
  <si>
    <t xml:space="preserve">AU13-21v-REG</t>
  </si>
  <si>
    <t xml:space="preserve">RRB-03</t>
  </si>
  <si>
    <t xml:space="preserve">AUV11-05-GRA</t>
  </si>
  <si>
    <t xml:space="preserve">AU11-03-REG</t>
  </si>
  <si>
    <t xml:space="preserve">FYF-deluxe-wine-lovers-basket-red-white-G</t>
  </si>
  <si>
    <t xml:space="preserve">AU216-62sp-REG</t>
  </si>
  <si>
    <t xml:space="preserve">AU11-71-DEL</t>
  </si>
  <si>
    <t xml:space="preserve">AUMJ-NW-025-GRA</t>
  </si>
  <si>
    <t xml:space="preserve">AU100-37-PRE</t>
  </si>
  <si>
    <t xml:space="preserve">AL160-42AURP-REG</t>
  </si>
  <si>
    <t xml:space="preserve">AURP-16sp</t>
  </si>
  <si>
    <t xml:space="preserve">AUMJ-NW-017-PRE</t>
  </si>
  <si>
    <t xml:space="preserve">AUV11-11-DEL</t>
  </si>
  <si>
    <t xml:space="preserve">AU216-51-GRA</t>
  </si>
  <si>
    <t xml:space="preserve">AUFS-12-REG</t>
  </si>
  <si>
    <t xml:space="preserve">MDLR-01-PT</t>
  </si>
  <si>
    <t xml:space="preserve">MJ100-24-REG</t>
  </si>
  <si>
    <t xml:space="preserve">AU111-42-DLX</t>
  </si>
  <si>
    <t xml:space="preserve">GF16-110-DEL</t>
  </si>
  <si>
    <t xml:space="preserve">AUMJ-NW-022-REG</t>
  </si>
  <si>
    <t xml:space="preserve">AU0511-01-REG</t>
  </si>
  <si>
    <t xml:space="preserve">FYF-lindt-chocolate-assortment-C-3</t>
  </si>
  <si>
    <t xml:space="preserve">AL100-70AURP-GRA</t>
  </si>
  <si>
    <t xml:space="preserve">AUMJ-NW-009-PRE</t>
  </si>
  <si>
    <t xml:space="preserve">AU100-52-GRA</t>
  </si>
  <si>
    <t xml:space="preserve">AUMJ100-05-DEL</t>
  </si>
  <si>
    <t xml:space="preserve">FYF-mother-s-day-designer-collection-premium-D</t>
  </si>
  <si>
    <t xml:space="preserve">BLXNZ-03-GRA</t>
  </si>
  <si>
    <t xml:space="preserve">GWC-02</t>
  </si>
  <si>
    <t xml:space="preserve">FYF-gourmet-collection-petite-hamper-D</t>
  </si>
  <si>
    <t xml:space="preserve">AUWB10-12-REG</t>
  </si>
  <si>
    <t xml:space="preserve">RDC-03-REG</t>
  </si>
  <si>
    <t xml:space="preserve">AUSGRT-04-GRA</t>
  </si>
  <si>
    <t xml:space="preserve">AL100-70AURP</t>
  </si>
  <si>
    <t xml:space="preserve">AU51-60-REG</t>
  </si>
  <si>
    <t xml:space="preserve">AUSGRT-02</t>
  </si>
  <si>
    <t xml:space="preserve">AU159-24-REG</t>
  </si>
  <si>
    <t xml:space="preserve">AU100-61-PRE</t>
  </si>
  <si>
    <t xml:space="preserve">AU100-76-GRA</t>
  </si>
  <si>
    <t xml:space="preserve">AU501-05-REG</t>
  </si>
  <si>
    <t xml:space="preserve">AU13-46</t>
  </si>
  <si>
    <t xml:space="preserve">AUMJ-NW-011-GRA</t>
  </si>
  <si>
    <t xml:space="preserve">AUMJ-NW-009</t>
  </si>
  <si>
    <t xml:space="preserve">AU11-43-DEL</t>
  </si>
  <si>
    <t xml:space="preserve">AUMJ-NW-004-DEL</t>
  </si>
  <si>
    <t xml:space="preserve">AUV11-07-DEL</t>
  </si>
  <si>
    <t xml:space="preserve">GWC-01</t>
  </si>
  <si>
    <t xml:space="preserve">AUSTRT-03-PRE</t>
  </si>
  <si>
    <t xml:space="preserve">AU15-25</t>
  </si>
  <si>
    <t xml:space="preserve">AU200-70</t>
  </si>
  <si>
    <t xml:space="preserve">AURP-WH</t>
  </si>
  <si>
    <t xml:space="preserve">CGCA-12</t>
  </si>
  <si>
    <t xml:space="preserve">FYF-gourmet-collection-luxe-D</t>
  </si>
  <si>
    <t xml:space="preserve">AUMJ-NW-019-DEL</t>
  </si>
  <si>
    <t xml:space="preserve">AU1111-20-SS</t>
  </si>
  <si>
    <t xml:space="preserve">AU101-22-DEL</t>
  </si>
  <si>
    <t xml:space="preserve">AUG-24</t>
  </si>
  <si>
    <t xml:space="preserve">AL160-32AURP-REG</t>
  </si>
  <si>
    <t xml:space="preserve">AU1151-02-REG</t>
  </si>
  <si>
    <t xml:space="preserve">AUWB10-01</t>
  </si>
  <si>
    <t xml:space="preserve">AU02-06-REG</t>
  </si>
  <si>
    <t xml:space="preserve">AUMJ-NW-018-DEL</t>
  </si>
  <si>
    <t xml:space="preserve">AURP02-41</t>
  </si>
  <si>
    <t xml:space="preserve">AU216-62-GRA</t>
  </si>
  <si>
    <t xml:space="preserve">AUSGRT-05</t>
  </si>
  <si>
    <t xml:space="preserve">AUG-12-DEL</t>
  </si>
  <si>
    <t xml:space="preserve">MJ100-17-REG</t>
  </si>
  <si>
    <t xml:space="preserve">AU40-13-REG</t>
  </si>
  <si>
    <t xml:space="preserve">AU80-02</t>
  </si>
  <si>
    <t xml:space="preserve">AUFS-09-DEL</t>
  </si>
  <si>
    <t xml:space="preserve">RBC-03D</t>
  </si>
  <si>
    <t xml:space="preserve">AU200-61-REG</t>
  </si>
  <si>
    <t xml:space="preserve">AU65-31-GRA</t>
  </si>
  <si>
    <t xml:space="preserve">AURP14</t>
  </si>
  <si>
    <t xml:space="preserve">AUCH25-05-REG</t>
  </si>
  <si>
    <t xml:space="preserve">AUMJ-NW-021-DEL</t>
  </si>
  <si>
    <t xml:space="preserve">GF16-115-DEL</t>
  </si>
  <si>
    <t xml:space="preserve">AU14-11-GRA</t>
  </si>
  <si>
    <t xml:space="preserve">AU100-37-REG</t>
  </si>
  <si>
    <t xml:space="preserve">AUMJ-NW-015-REG</t>
  </si>
  <si>
    <t xml:space="preserve">RDC-04-GRA</t>
  </si>
  <si>
    <t xml:space="preserve">AUBC-02-REG</t>
  </si>
  <si>
    <t xml:space="preserve">AU13-21-REG</t>
  </si>
  <si>
    <t xml:space="preserve">AU65-12</t>
  </si>
  <si>
    <t xml:space="preserve">AUBLXNZ-04-DEL</t>
  </si>
  <si>
    <t xml:space="preserve">FYF-radiant-red-roses-in-mason-jar-3-stems-G</t>
  </si>
  <si>
    <t xml:space="preserve">AUMJ-NW-014</t>
  </si>
  <si>
    <t xml:space="preserve">PT-03-GRA</t>
  </si>
  <si>
    <t xml:space="preserve">AUMJ-NW-028-PRE</t>
  </si>
  <si>
    <t xml:space="preserve">AU222-05-SS</t>
  </si>
  <si>
    <t xml:space="preserve">AU81-20-PRE</t>
  </si>
  <si>
    <t xml:space="preserve">AU0112-05vd-PRE</t>
  </si>
  <si>
    <t xml:space="preserve">AU100-52-PRE</t>
  </si>
  <si>
    <t xml:space="preserve">AUFS-09-PRE</t>
  </si>
  <si>
    <t xml:space="preserve">AU99-22</t>
  </si>
  <si>
    <t xml:space="preserve">AU15-25-REG</t>
  </si>
  <si>
    <t xml:space="preserve">FYF-treasures-of-tuscany-wine-gourmet-hamper-C</t>
  </si>
  <si>
    <t xml:space="preserve">AUMJ-NW-030-DEL</t>
  </si>
  <si>
    <t xml:space="preserve">AU101-22</t>
  </si>
  <si>
    <t xml:space="preserve">AU15-12</t>
  </si>
  <si>
    <t xml:space="preserve">CL60-15-REG</t>
  </si>
  <si>
    <t xml:space="preserve">AU75-24-DEL</t>
  </si>
  <si>
    <t xml:space="preserve">AL100-78AURP-DEL</t>
  </si>
  <si>
    <t xml:space="preserve">AUMJ-NW-004-GRA</t>
  </si>
  <si>
    <t xml:space="preserve">RRB-03-REG</t>
  </si>
  <si>
    <t xml:space="preserve">AUMJ-NW-020-REG</t>
  </si>
  <si>
    <t xml:space="preserve">AU501-03</t>
  </si>
  <si>
    <t xml:space="preserve">AUMJ-NW-025-DLX</t>
  </si>
  <si>
    <t xml:space="preserve">FYF-lindt-chocolate-assortment-G-4</t>
  </si>
  <si>
    <t xml:space="preserve">AU224-30-REG</t>
  </si>
  <si>
    <t xml:space="preserve">AU11-65-REG</t>
  </si>
  <si>
    <t xml:space="preserve">AU501-01-DEL</t>
  </si>
  <si>
    <t xml:space="preserve">AU501-03-REG</t>
  </si>
  <si>
    <t xml:space="preserve">AU11-52-SS</t>
  </si>
  <si>
    <t xml:space="preserve">AU51-60</t>
  </si>
  <si>
    <t xml:space="preserve">AU216-50-GRA</t>
  </si>
  <si>
    <t xml:space="preserve">AU65-31-DEL</t>
  </si>
  <si>
    <t xml:space="preserve">AU1151-01</t>
  </si>
  <si>
    <t xml:space="preserve">AU11-71-PRE</t>
  </si>
  <si>
    <t xml:space="preserve">AU65-31-REG</t>
  </si>
  <si>
    <t xml:space="preserve">RDC-04-DEL</t>
  </si>
  <si>
    <t xml:space="preserve">AU21-67</t>
  </si>
  <si>
    <t xml:space="preserve">AUSGRT-03-REG</t>
  </si>
  <si>
    <t xml:space="preserve">AUSTRT-02-GRA</t>
  </si>
  <si>
    <t xml:space="preserve">AU11-65</t>
  </si>
  <si>
    <t xml:space="preserve">CD-02</t>
  </si>
  <si>
    <t xml:space="preserve">AU15-12-PRE</t>
  </si>
  <si>
    <t xml:space="preserve">FYF-greeting-card-C-48</t>
  </si>
  <si>
    <t xml:space="preserve">AU122-55-REG</t>
  </si>
  <si>
    <t xml:space="preserve">GF16-100-REG</t>
  </si>
  <si>
    <t xml:space="preserve">AL100-70AURP-PRE</t>
  </si>
  <si>
    <t xml:space="preserve">RDC-02-DEL</t>
  </si>
  <si>
    <t xml:space="preserve">AU200-92-REG</t>
  </si>
  <si>
    <t xml:space="preserve">AUMJ-NW-009-GRA</t>
  </si>
  <si>
    <t xml:space="preserve">FYF-plush-teddy-bear-G-16</t>
  </si>
  <si>
    <t xml:space="preserve">AUV11-11</t>
  </si>
  <si>
    <t xml:space="preserve">AUMJ-NW-005-DEL</t>
  </si>
  <si>
    <t xml:space="preserve">GF16-110-REG</t>
  </si>
  <si>
    <t xml:space="preserve">AU216-61-DEL</t>
  </si>
  <si>
    <t xml:space="preserve">AU110-02-PRE</t>
  </si>
  <si>
    <t xml:space="preserve">AU80-03</t>
  </si>
  <si>
    <t xml:space="preserve">AU501-10</t>
  </si>
  <si>
    <t xml:space="preserve">FBAU74-60</t>
  </si>
  <si>
    <t xml:space="preserve">GBAU01-611</t>
  </si>
  <si>
    <t xml:space="preserve">AUMJ-NW-011-DLX</t>
  </si>
  <si>
    <t xml:space="preserve">AU112-56</t>
  </si>
  <si>
    <t xml:space="preserve">GBAU72-82</t>
  </si>
  <si>
    <t xml:space="preserve">DCS-03</t>
  </si>
  <si>
    <t xml:space="preserve">MJ100-48</t>
  </si>
  <si>
    <t xml:space="preserve">BBAU20-07</t>
  </si>
  <si>
    <t xml:space="preserve">GF16-105NZ</t>
  </si>
  <si>
    <t xml:space="preserve">AU80-06</t>
  </si>
  <si>
    <t xml:space="preserve">MDLR-02</t>
  </si>
  <si>
    <t xml:space="preserve">AU200-30</t>
  </si>
  <si>
    <t xml:space="preserve">AU100-26</t>
  </si>
  <si>
    <t xml:space="preserve">GBAU75-01</t>
  </si>
  <si>
    <t xml:space="preserve">AU15-100sp</t>
  </si>
  <si>
    <t xml:space="preserve">OR50-04</t>
  </si>
  <si>
    <t xml:space="preserve">GF10-02</t>
  </si>
  <si>
    <t xml:space="preserve">MDMJ-03</t>
  </si>
  <si>
    <t xml:space="preserve">MJ100-07</t>
  </si>
  <si>
    <t xml:space="preserve">AU112-12</t>
  </si>
  <si>
    <t xml:space="preserve">AU11-45</t>
  </si>
  <si>
    <t xml:space="preserve">OR100-04</t>
  </si>
  <si>
    <t xml:space="preserve">GBCGC-02</t>
  </si>
  <si>
    <t xml:space="preserve">MDDC-03</t>
  </si>
  <si>
    <t xml:space="preserve">DCS-01</t>
  </si>
  <si>
    <t xml:space="preserve">GF10-07</t>
  </si>
  <si>
    <t xml:space="preserve">BBAU20-04</t>
  </si>
  <si>
    <t xml:space="preserve">BBAU20-03</t>
  </si>
  <si>
    <t xml:space="preserve">AU51-55</t>
  </si>
  <si>
    <t xml:space="preserve">MDLR-03</t>
  </si>
  <si>
    <t xml:space="preserve">GBHT-08</t>
  </si>
  <si>
    <t xml:space="preserve">MDLR-04</t>
  </si>
  <si>
    <t xml:space="preserve">AU-RS-HT-0001-CR</t>
  </si>
  <si>
    <t xml:space="preserve">AU0611-02</t>
  </si>
  <si>
    <t xml:space="preserve">AU-RS-HT-0006-PNK</t>
  </si>
  <si>
    <t xml:space="preserve">MDLR-05</t>
  </si>
  <si>
    <t xml:space="preserve">DC112-02</t>
  </si>
  <si>
    <t xml:space="preserve">GC-04-00</t>
  </si>
  <si>
    <t xml:space="preserve">MDDC-02</t>
  </si>
  <si>
    <t xml:space="preserve">BLXNZ-02</t>
  </si>
  <si>
    <t xml:space="preserve">OR100-03</t>
  </si>
  <si>
    <t xml:space="preserve">MDAR-02</t>
  </si>
  <si>
    <t xml:space="preserve">AUMJ-NW-029-DLX</t>
  </si>
  <si>
    <t xml:space="preserve">DC112-03</t>
  </si>
  <si>
    <t xml:space="preserve">AU216-63</t>
  </si>
  <si>
    <t xml:space="preserve">AUMJ-NW-002-DLX</t>
  </si>
  <si>
    <t xml:space="preserve">MDPR-18A</t>
  </si>
  <si>
    <t xml:space="preserve">AUMJ-NW-004-SPR</t>
  </si>
  <si>
    <t xml:space="preserve">AUGF60-20</t>
  </si>
  <si>
    <t xml:space="preserve">RP06S</t>
  </si>
  <si>
    <t xml:space="preserve">AU111-57</t>
  </si>
  <si>
    <t xml:space="preserve">MDPR-24D</t>
  </si>
  <si>
    <t xml:space="preserve">AU-ADD-BABY-GIRL-BALLOON-895</t>
  </si>
  <si>
    <t xml:space="preserve">RP02-33</t>
  </si>
  <si>
    <t xml:space="preserve">AUMJ-NW-017-SPR</t>
  </si>
  <si>
    <t xml:space="preserve">GBAU73-90</t>
  </si>
  <si>
    <t xml:space="preserve">AU111-22</t>
  </si>
  <si>
    <t xml:space="preserve">BLX-FU</t>
  </si>
  <si>
    <t xml:space="preserve">DC112-01</t>
  </si>
  <si>
    <t xml:space="preserve">AU-ADD-BUNDLE-WB-CHOC-5995</t>
  </si>
  <si>
    <t xml:space="preserve">DCB-02-NZ</t>
  </si>
  <si>
    <t xml:space="preserve">LF11-57</t>
  </si>
  <si>
    <t xml:space="preserve">MDDC-04</t>
  </si>
  <si>
    <t xml:space="preserve">AU-RS-MJ-0001-WHT</t>
  </si>
  <si>
    <t xml:space="preserve">MDBC-02</t>
  </si>
  <si>
    <t xml:space="preserve">MDPR-18C</t>
  </si>
  <si>
    <t xml:space="preserve">MJ51-41</t>
  </si>
  <si>
    <t xml:space="preserve">AU15-200</t>
  </si>
  <si>
    <t xml:space="preserve">AU-ADD-BUNDLE-PREM-WINE-CHOC-5495</t>
  </si>
  <si>
    <t xml:space="preserve">AU-RS-HT-0003-ORG</t>
  </si>
  <si>
    <t xml:space="preserve">AU-ADD-PERS-CARD-595</t>
  </si>
  <si>
    <t xml:space="preserve">AU12-12</t>
  </si>
  <si>
    <t xml:space="preserve">AU-RS-MJ-0001-RED</t>
  </si>
  <si>
    <t xml:space="preserve">AU-RS-HT-0012-PCH</t>
  </si>
  <si>
    <t xml:space="preserve">AUMJ-NW-003-SPR</t>
  </si>
  <si>
    <t xml:space="preserve">MDBC-03</t>
  </si>
  <si>
    <t xml:space="preserve">AU11-85</t>
  </si>
  <si>
    <t xml:space="preserve">AU-RS-HT-0036-PNK</t>
  </si>
  <si>
    <t xml:space="preserve">AU-RS-MJ-0012-HPK</t>
  </si>
  <si>
    <t xml:space="preserve">AU-RS-MJ-0012-RED</t>
  </si>
  <si>
    <t xml:space="preserve">DCMJ-02</t>
  </si>
  <si>
    <t xml:space="preserve">AU-RS-MJ-0012-MXRW</t>
  </si>
  <si>
    <t xml:space="preserve">DCMJ-03</t>
  </si>
  <si>
    <t xml:space="preserve">BBAU20-09</t>
  </si>
  <si>
    <t xml:space="preserve">AU112-61</t>
  </si>
  <si>
    <t xml:space="preserve">AU-RS-MJ-0006-MULTI</t>
  </si>
  <si>
    <t xml:space="preserve">AU-RS-HT-0003-PUR</t>
  </si>
  <si>
    <t xml:space="preserve">AU-ADD-BUNDLE-ULTIMATE-3495</t>
  </si>
  <si>
    <t xml:space="preserve">AU-RS-HT-0012-ORG</t>
  </si>
  <si>
    <t xml:space="preserve">AU-RS-HT-0001-YLW</t>
  </si>
  <si>
    <t xml:space="preserve">AU-ADD-BUNDLE-TC-1995</t>
  </si>
  <si>
    <t xml:space="preserve">AU-RS-MJ-0003-MULTI</t>
  </si>
  <si>
    <t xml:space="preserve">RP19SUB</t>
  </si>
  <si>
    <t xml:space="preserve">AU-ADD-BUNDLE-CTCh-PREM-2995</t>
  </si>
  <si>
    <t xml:space="preserve">DCA-01-00</t>
  </si>
  <si>
    <t xml:space="preserve">AU-RS-HT-0006-LPK</t>
  </si>
  <si>
    <t xml:space="preserve">AU-RS-HT-0003-HPK</t>
  </si>
  <si>
    <t xml:space="preserve">MDLR-07</t>
  </si>
  <si>
    <t xml:space="preserve">AU-RS-MJ-0006-MXRW</t>
  </si>
  <si>
    <t xml:space="preserve">AU-RS-HT-0003-PCH</t>
  </si>
  <si>
    <t xml:space="preserve">AU-RS-HT-0024-RED</t>
  </si>
  <si>
    <t xml:space="preserve">AU-RS-MJ-0001-LAV</t>
  </si>
  <si>
    <t xml:space="preserve">AU-RS-HT-0003-WHT</t>
  </si>
  <si>
    <t xml:space="preserve">AU-RS-HT-0006-MULTI</t>
  </si>
  <si>
    <t xml:space="preserve">AU111-78</t>
  </si>
  <si>
    <t xml:space="preserve">AU-RS-HT-0012-CR</t>
  </si>
  <si>
    <t xml:space="preserve">AU-RS-MJ-0006-PCH</t>
  </si>
  <si>
    <t xml:space="preserve">AU-RS-HT-0100-PNK</t>
  </si>
  <si>
    <t xml:space="preserve">MDPR-12C</t>
  </si>
  <si>
    <t xml:space="preserve">DCB-03</t>
  </si>
  <si>
    <t xml:space="preserve">AU-RS-HT-0100-CR</t>
  </si>
  <si>
    <t xml:space="preserve">AU-RS-MJ-0012-LAV</t>
  </si>
  <si>
    <t xml:space="preserve">AU-RS-HT-0036-CR</t>
  </si>
  <si>
    <t xml:space="preserve">AU-RS-HT-0003-LPK</t>
  </si>
  <si>
    <t xml:space="preserve">AU-RS-HT-0012-MXRW</t>
  </si>
  <si>
    <t xml:space="preserve">AU-RS-HT-0006-YLW</t>
  </si>
  <si>
    <t xml:space="preserve">AU-RS-HT-0001-PNK</t>
  </si>
  <si>
    <t xml:space="preserve">AU-RS-HT-0006-HPK</t>
  </si>
  <si>
    <t xml:space="preserve">AU-RS-HT-0012-MULTI</t>
  </si>
  <si>
    <t xml:space="preserve">DC112-04</t>
  </si>
  <si>
    <t xml:space="preserve">AU-RS-MJ-0003-PUR</t>
  </si>
  <si>
    <t xml:space="preserve">AUMJ-NW-011-SPR</t>
  </si>
  <si>
    <t xml:space="preserve">AU24-70</t>
  </si>
  <si>
    <t xml:space="preserve">AU-ADD-LG-TEDDY-1495</t>
  </si>
  <si>
    <t xml:space="preserve">AU-RS-HT-0036-LAV</t>
  </si>
  <si>
    <t xml:space="preserve">RP02-30sp</t>
  </si>
  <si>
    <t xml:space="preserve">AU-RS-HT-0100-MULTI</t>
  </si>
  <si>
    <t xml:space="preserve">LF11-10</t>
  </si>
  <si>
    <t xml:space="preserve">AU-RS-HT-0036-RED</t>
  </si>
  <si>
    <t xml:space="preserve">AU-RS-HT-0003-CR</t>
  </si>
  <si>
    <t xml:space="preserve">AUMJ-NW-027-PRM</t>
  </si>
  <si>
    <t xml:space="preserve">AU-RS-HT-0024-PNK</t>
  </si>
  <si>
    <t xml:space="preserve">MDPR-18D</t>
  </si>
  <si>
    <t xml:space="preserve">AU-RS-HT-0012-LAV</t>
  </si>
  <si>
    <t xml:space="preserve">AU-ADD-CARD-TEDDY-1695-PREMIUM</t>
  </si>
  <si>
    <t xml:space="preserve">AU-RS-MJ-0012-LPK</t>
  </si>
  <si>
    <t xml:space="preserve">AU112-87</t>
  </si>
  <si>
    <t xml:space="preserve">AU-RS-HT-0003-YLW</t>
  </si>
  <si>
    <t xml:space="preserve">AU-RS-HT-0006-MXRW</t>
  </si>
  <si>
    <t xml:space="preserve">AU-RS-HT-0006-RED</t>
  </si>
  <si>
    <t xml:space="preserve">AU-RS-MJ-0012-YLW</t>
  </si>
  <si>
    <t xml:space="preserve">AU112-75</t>
  </si>
  <si>
    <t xml:space="preserve">AU0611-01</t>
  </si>
  <si>
    <t xml:space="preserve">AU-RS-HT-0003-MXRW</t>
  </si>
  <si>
    <t xml:space="preserve">AU-RS-MJ-0003-WHT</t>
  </si>
  <si>
    <t xml:space="preserve">AU-RS-HT-0024-YLW</t>
  </si>
  <si>
    <t xml:space="preserve">AU224-50</t>
  </si>
  <si>
    <t xml:space="preserve">AU11-14</t>
  </si>
  <si>
    <t xml:space="preserve">AU-RS-HT-0001-LAV</t>
  </si>
  <si>
    <t xml:space="preserve">AU-RS-HT-0024-MULTI</t>
  </si>
  <si>
    <t xml:space="preserve">AU-RS-HT-0003-MULTI</t>
  </si>
  <si>
    <t xml:space="preserve">AU15-140</t>
  </si>
  <si>
    <t xml:space="preserve">AU-RS-MJ-0012-PUR</t>
  </si>
  <si>
    <t xml:space="preserve">AU-RS-MJ-0006-LAV</t>
  </si>
  <si>
    <t xml:space="preserve">AU-RS-MJ-0003-RED</t>
  </si>
  <si>
    <t xml:space="preserve">AU-RS-HT-0050-MULTI</t>
  </si>
  <si>
    <t xml:space="preserve">AU120-90</t>
  </si>
  <si>
    <t xml:space="preserve">AU-RS-HT-0012-LPK</t>
  </si>
  <si>
    <t xml:space="preserve">AU-RS-MJ-0006-YLW</t>
  </si>
  <si>
    <t xml:space="preserve">AU-RS-HT-0036-WHT</t>
  </si>
  <si>
    <t xml:space="preserve">AU-ADD-BUNDLE-VCC-2495</t>
  </si>
  <si>
    <t xml:space="preserve">AU-RS-HT-0036-PUR</t>
  </si>
  <si>
    <t xml:space="preserve">AU-RS-MJ-0003-LPK</t>
  </si>
  <si>
    <t xml:space="preserve">AU-RS-MJ-0001-MXRW</t>
  </si>
  <si>
    <t xml:space="preserve">AU-RS-HT-0024-HPK</t>
  </si>
  <si>
    <t xml:space="preserve">AU-RS-MJ-0003-ORG</t>
  </si>
  <si>
    <t xml:space="preserve">AU-RS-HT-0036-MULTI</t>
  </si>
  <si>
    <t xml:space="preserve">AU-RS-HT-0036-LPK</t>
  </si>
  <si>
    <t xml:space="preserve">AUMJ-NW-013-DLX</t>
  </si>
  <si>
    <t xml:space="preserve">AU-ADD-FULL-SIZE-BIRTHDAY-CAR-395</t>
  </si>
  <si>
    <t xml:space="preserve">AU-ADD-CHOC-FERRERO-ROCHER-1495</t>
  </si>
  <si>
    <t xml:space="preserve">AU-RS-MJ-0006-WHT</t>
  </si>
  <si>
    <t xml:space="preserve">AU-RS-HT-0001-RED</t>
  </si>
  <si>
    <t xml:space="preserve">AU-RS-HT-0024-LPK</t>
  </si>
  <si>
    <t xml:space="preserve">DCMJ-04</t>
  </si>
  <si>
    <t xml:space="preserve">AU-RS-HT-0003-RED</t>
  </si>
  <si>
    <t xml:space="preserve">AU-RS-HT-0006-LAV</t>
  </si>
  <si>
    <t xml:space="preserve">AU-RS-HT-0050-WHT</t>
  </si>
  <si>
    <t xml:space="preserve">AU-RS-HT-0001-PUR</t>
  </si>
  <si>
    <t xml:space="preserve">MDPR-24A</t>
  </si>
  <si>
    <t xml:space="preserve">MDPR-24B</t>
  </si>
  <si>
    <t xml:space="preserve">MDPR-24C</t>
  </si>
  <si>
    <t xml:space="preserve">AU-RS-HT-0003-PNK</t>
  </si>
  <si>
    <t xml:space="preserve">AU-RS-HT-0012-PNK</t>
  </si>
  <si>
    <t xml:space="preserve">AU-RS-HT-0012-WHT</t>
  </si>
  <si>
    <t xml:space="preserve">AU-RS-HT-0001-HPK</t>
  </si>
  <si>
    <t xml:space="preserve">AU-RS-MJ-0012-WHT</t>
  </si>
  <si>
    <t xml:space="preserve">AU-RS-HT-0006-WHT</t>
  </si>
  <si>
    <t xml:space="preserve">GBAU73-03</t>
  </si>
  <si>
    <t xml:space="preserve">AU-ADD-CARD-TEDDY-1395-STANDARD</t>
  </si>
  <si>
    <t xml:space="preserve">AU-RS-HT-0006-CR</t>
  </si>
  <si>
    <t xml:space="preserve">AU-ADD-GLASS-VASE-HAND-BLOWN-895</t>
  </si>
  <si>
    <t xml:space="preserve">AU-RS-HT-0024-WHT</t>
  </si>
  <si>
    <t xml:space="preserve">AU-ADD-TEDDY-BEAR-995</t>
  </si>
  <si>
    <t xml:space="preserve">AU-RS-HT-0001-MULTI</t>
  </si>
  <si>
    <t xml:space="preserve">AU-RS-MJ-0006-RED</t>
  </si>
  <si>
    <t xml:space="preserve">AU-RS-MJ-0012-MULTI</t>
  </si>
  <si>
    <t xml:space="preserve">AU215-71</t>
  </si>
  <si>
    <t xml:space="preserve">AU-RS-HT-0001-MXRW</t>
  </si>
  <si>
    <t xml:space="preserve">AU-RS-MJ-0001-PUR</t>
  </si>
  <si>
    <t xml:space="preserve">AUMJ-NW-028-DLX</t>
  </si>
  <si>
    <t xml:space="preserve">AU-RS-HT-0100-RED</t>
  </si>
  <si>
    <t xml:space="preserve">AUMJ-NW-027-DLX</t>
  </si>
  <si>
    <t xml:space="preserve">AU-RS-HT-0036-MXRW</t>
  </si>
  <si>
    <t xml:space="preserve">AU-RS-HT-0001-LPK</t>
  </si>
  <si>
    <t xml:space="preserve">MDLR-08</t>
  </si>
  <si>
    <t xml:space="preserve">AU-RS-MJ-0003-PCH</t>
  </si>
  <si>
    <t xml:space="preserve">AU-ADD-FULL-SIZE-SYMPATHY-CAR-395</t>
  </si>
  <si>
    <t xml:space="preserve">AU-RS-MJ-0006-ORG</t>
  </si>
  <si>
    <t xml:space="preserve">AU-RS-MJ-0006-PNK</t>
  </si>
  <si>
    <t xml:space="preserve">GC-01-03</t>
  </si>
  <si>
    <t xml:space="preserve">AU-RS-MJ-0012-PNK</t>
  </si>
  <si>
    <t xml:space="preserve">AU22-80</t>
  </si>
  <si>
    <t xml:space="preserve">AUCH25-02</t>
  </si>
  <si>
    <t xml:space="preserve">AU-RS-HT-0024-MXRW</t>
  </si>
  <si>
    <t xml:space="preserve">AU-RS-HT-0024-PUR</t>
  </si>
  <si>
    <t xml:space="preserve">AU-RS-HT-0036-ORG</t>
  </si>
  <si>
    <t xml:space="preserve">GF16-83</t>
  </si>
  <si>
    <t xml:space="preserve">AU-RS-MJ-0012-PCH</t>
  </si>
  <si>
    <t xml:space="preserve">AU51-53</t>
  </si>
  <si>
    <t xml:space="preserve">AU16-30</t>
  </si>
  <si>
    <t xml:space="preserve">MJ100-09</t>
  </si>
  <si>
    <t xml:space="preserve">RP02-50</t>
  </si>
  <si>
    <t xml:space="preserve">GF10-01</t>
  </si>
  <si>
    <t xml:space="preserve">AU81-81</t>
  </si>
  <si>
    <t xml:space="preserve">AU112-94</t>
  </si>
  <si>
    <t xml:space="preserve">AU-RS-HT-0050-CR</t>
  </si>
  <si>
    <t xml:space="preserve">AUMJ-NW-010-PRM</t>
  </si>
  <si>
    <t xml:space="preserve">GF16-82</t>
  </si>
  <si>
    <t xml:space="preserve">AU-RS-MJ-0001-HPK</t>
  </si>
  <si>
    <t xml:space="preserve">AU-RS-HT-0024-LAV</t>
  </si>
  <si>
    <t xml:space="preserve">AUMJ-NW-026-SPR</t>
  </si>
  <si>
    <t xml:space="preserve">AU112-54</t>
  </si>
  <si>
    <t xml:space="preserve">AU-RS-MJ-0003-LAV</t>
  </si>
  <si>
    <t xml:space="preserve">AU1111-06</t>
  </si>
  <si>
    <t xml:space="preserve">AU-RS-MJ-0006-CR</t>
  </si>
  <si>
    <t xml:space="preserve">AUMJ-NW-020-DLX</t>
  </si>
  <si>
    <t xml:space="preserve">AU20-25</t>
  </si>
  <si>
    <t xml:space="preserve">AUMJ51-41</t>
  </si>
  <si>
    <t xml:space="preserve">AU-ADD-BUNDLE-ULT-WINE-7495</t>
  </si>
  <si>
    <t xml:space="preserve">AU101-34</t>
  </si>
  <si>
    <t xml:space="preserve">AU11-95</t>
  </si>
  <si>
    <t xml:space="preserve">AUMJ-NW-029-SPR</t>
  </si>
  <si>
    <t xml:space="preserve">BBAU20-11</t>
  </si>
  <si>
    <t xml:space="preserve">AU111-21</t>
  </si>
  <si>
    <t xml:space="preserve">MJ100-08</t>
  </si>
  <si>
    <t xml:space="preserve">GF60-10</t>
  </si>
  <si>
    <t xml:space="preserve">MJ100-12</t>
  </si>
  <si>
    <t xml:space="preserve">AU24-61</t>
  </si>
  <si>
    <t xml:space="preserve">GF60-12</t>
  </si>
  <si>
    <t xml:space="preserve">AUMJ-NW-023-DLX</t>
  </si>
  <si>
    <t xml:space="preserve">AUMJ-NW-010-DLX</t>
  </si>
  <si>
    <t xml:space="preserve">AUMJ-NW-018-REG</t>
  </si>
  <si>
    <t xml:space="preserve">AUMJ-NW-028-SPR</t>
  </si>
  <si>
    <t xml:space="preserve">AU-RS-HT-0003-LAV</t>
  </si>
  <si>
    <t xml:space="preserve">AUMJ-NW-018-DLX</t>
  </si>
  <si>
    <t xml:space="preserve">DCB-04</t>
  </si>
  <si>
    <t xml:space="preserve">MJ100-10</t>
  </si>
  <si>
    <t xml:space="preserve">AU100-119</t>
  </si>
  <si>
    <t xml:space="preserve">FBAU74-50</t>
  </si>
  <si>
    <t xml:space="preserve">GBAU77-70</t>
  </si>
  <si>
    <t xml:space="preserve">AU0611-10</t>
  </si>
  <si>
    <t xml:space="preserve">GF10-18</t>
  </si>
  <si>
    <t xml:space="preserve">GBCGC-03</t>
  </si>
  <si>
    <t xml:space="preserve">GF10-04</t>
  </si>
  <si>
    <t xml:space="preserve">AU101-45</t>
  </si>
  <si>
    <t xml:space="preserve">AUDNAT-MJ-01</t>
  </si>
  <si>
    <t xml:space="preserve">LF17-10</t>
  </si>
  <si>
    <t xml:space="preserve">LF75-75</t>
  </si>
  <si>
    <t xml:space="preserve">FBC-02</t>
  </si>
  <si>
    <t xml:space="preserve">AU-RS-HT-0100-PUR</t>
  </si>
  <si>
    <t xml:space="preserve">AUMJ-NW-019-PRM</t>
  </si>
  <si>
    <t xml:space="preserve">GF10-15</t>
  </si>
  <si>
    <t xml:space="preserve">MJ100-05</t>
  </si>
  <si>
    <t xml:space="preserve">RP02-32</t>
  </si>
  <si>
    <t xml:space="preserve">GF16-85</t>
  </si>
  <si>
    <t xml:space="preserve">GBAU75-80</t>
  </si>
  <si>
    <t xml:space="preserve">AU20-23</t>
  </si>
  <si>
    <t xml:space="preserve">GF11-55</t>
  </si>
  <si>
    <t xml:space="preserve">GF10-19</t>
  </si>
  <si>
    <t xml:space="preserve">AU-RS-MJ-0006-HPK</t>
  </si>
  <si>
    <t xml:space="preserve">GF10-13</t>
  </si>
  <si>
    <t xml:space="preserve">AUMJ-NW-001-SPR</t>
  </si>
  <si>
    <t xml:space="preserve">GF10-17</t>
  </si>
  <si>
    <t xml:space="preserve">AU-RS-MJ-0001-YLW</t>
  </si>
  <si>
    <t xml:space="preserve">LF11-66</t>
  </si>
  <si>
    <t xml:space="preserve">AU-RS-HT-0050-LPK</t>
  </si>
  <si>
    <t xml:space="preserve">LF51-53</t>
  </si>
  <si>
    <t xml:space="preserve">AU-ADD-GLASS-VASE-1195-BLUE</t>
  </si>
  <si>
    <t xml:space="preserve">AUMJ-NW-015-PRM</t>
  </si>
  <si>
    <t xml:space="preserve">AUMJ-NW-015-SPR</t>
  </si>
  <si>
    <t xml:space="preserve">BLXNZ-01</t>
  </si>
  <si>
    <t xml:space="preserve">AU-RS-MJ-0001-PNK</t>
  </si>
  <si>
    <t xml:space="preserve">AUMJ-NW-014-SPR</t>
  </si>
  <si>
    <t xml:space="preserve">AUMJ-NW-030-PRM</t>
  </si>
  <si>
    <t xml:space="preserve">AUMJ-NW-004-PRM</t>
  </si>
  <si>
    <t xml:space="preserve">AU-ADD-GLASS-VASE-SPECIAL-995</t>
  </si>
  <si>
    <t xml:space="preserve">AU-ADD-PREM-RED-WINE-4495</t>
  </si>
  <si>
    <t xml:space="preserve">AUMJ-NW-007-DLX</t>
  </si>
  <si>
    <t xml:space="preserve">AUMJ-NW-015-DLX</t>
  </si>
  <si>
    <t xml:space="preserve">GBHT-06</t>
  </si>
  <si>
    <t xml:space="preserve">AU-RS-MJ-0012-ORG</t>
  </si>
  <si>
    <t xml:space="preserve">AUMJ-NW-006-PRM</t>
  </si>
  <si>
    <t xml:space="preserve">GF16-50</t>
  </si>
  <si>
    <t xml:space="preserve">AUMJ-NW-008-PRM</t>
  </si>
  <si>
    <t xml:space="preserve">AU-ADD-FULL-SIZE-VALENTINES-CARD</t>
  </si>
  <si>
    <t xml:space="preserve">AUMJ-NW-017-PRM</t>
  </si>
  <si>
    <t xml:space="preserve">GF10-14</t>
  </si>
  <si>
    <t xml:space="preserve">AU40-30</t>
  </si>
  <si>
    <t xml:space="preserve">AU-RS-HT-0050-MXRW</t>
  </si>
  <si>
    <t xml:space="preserve">DCA-03-00</t>
  </si>
  <si>
    <t xml:space="preserve">MJ17-10BNZ</t>
  </si>
  <si>
    <t xml:space="preserve">GF10-27</t>
  </si>
  <si>
    <t xml:space="preserve">AU-ADD-VASE-CHOCOLATES</t>
  </si>
  <si>
    <t xml:space="preserve">AU-RS-MJ-0003-YLW</t>
  </si>
  <si>
    <t xml:space="preserve">AU-RS-HT-0024-PCH</t>
  </si>
  <si>
    <t xml:space="preserve">AUMJ-NW-020-SPR</t>
  </si>
  <si>
    <t xml:space="preserve">AUMJ-NW-019-DLX</t>
  </si>
  <si>
    <t xml:space="preserve">AU0611-14</t>
  </si>
  <si>
    <t xml:space="preserve">AU101-21</t>
  </si>
  <si>
    <t xml:space="preserve">LF99-124</t>
  </si>
  <si>
    <t xml:space="preserve">AUFS-04</t>
  </si>
  <si>
    <t xml:space="preserve">AU-ADD-LARGE-BOX-OF-PREMIUM-CHOCOLATES</t>
  </si>
  <si>
    <t xml:space="preserve">AU-RS-HT-0050-PNK</t>
  </si>
  <si>
    <t xml:space="preserve">BBAU20-12</t>
  </si>
  <si>
    <t xml:space="preserve">AUMJ-NW-026</t>
  </si>
  <si>
    <t xml:space="preserve">AUMJ-NW-022-SPR</t>
  </si>
  <si>
    <t xml:space="preserve">GBAU75-93</t>
  </si>
  <si>
    <t xml:space="preserve">AU-RS-HT-0050-YLW</t>
  </si>
  <si>
    <t xml:space="preserve">FBC-04</t>
  </si>
  <si>
    <t xml:space="preserve">AU-ADD-PREM-WHITE-WINE-4495</t>
  </si>
  <si>
    <t xml:space="preserve">AUMJ-NW-026-PRM</t>
  </si>
  <si>
    <t xml:space="preserve">PGBOX02</t>
  </si>
  <si>
    <t xml:space="preserve">AUMJ-NW-006-DLX</t>
  </si>
  <si>
    <t xml:space="preserve">AUMJ-NW-002-SPR</t>
  </si>
  <si>
    <t xml:space="preserve">AUMJ-NW-013-PRM</t>
  </si>
  <si>
    <t xml:space="preserve">AB-GC-50</t>
  </si>
  <si>
    <t xml:space="preserve">WBAU10-08</t>
  </si>
  <si>
    <t xml:space="preserve">AUMJ-NW-029-PRM</t>
  </si>
  <si>
    <t xml:space="preserve">AUMJ-NW-025-PRM</t>
  </si>
  <si>
    <t xml:space="preserve">AU-ADD-BUNDLE-VC-1195</t>
  </si>
  <si>
    <t xml:space="preserve">AUMJ-NW-010-REG</t>
  </si>
  <si>
    <t xml:space="preserve">AU-ADD-VASE-TRUFFLES</t>
  </si>
  <si>
    <t xml:space="preserve">GBAU71-90</t>
  </si>
  <si>
    <t xml:space="preserve">AU-ADD-DELUXE-GIFT-PACKAGING</t>
  </si>
  <si>
    <t xml:space="preserve">AUMJ-NW-001-DLX</t>
  </si>
  <si>
    <t xml:space="preserve">AU-ADD-SINGLE-ROSE-CARD</t>
  </si>
  <si>
    <t xml:space="preserve">AUMJ-NW-009-PRM</t>
  </si>
  <si>
    <t xml:space="preserve">AUMJ-NW-002-PRM</t>
  </si>
  <si>
    <t xml:space="preserve">AUMJ-NW-024-DLX</t>
  </si>
  <si>
    <t xml:space="preserve">AUMJ-NW-003-PRM</t>
  </si>
  <si>
    <t xml:space="preserve">AU-RS-HT-0001-PCH</t>
  </si>
  <si>
    <t xml:space="preserve">AUMJ-NW-028-PRM</t>
  </si>
  <si>
    <t xml:space="preserve">Product title (highest-sales title)</t>
  </si>
  <si>
    <t xml:space="preserve">Prefix</t>
  </si>
  <si>
    <t xml:space="preserve">Qty ordered (rate window)</t>
  </si>
  <si>
    <t xml:space="preserve">Refund $ (all months, ex-tax)</t>
  </si>
  <si>
    <t xml:space="preserve">Net sales $ (all months)</t>
  </si>
  <si>
    <t xml:space="preserve">Refund rate ($ of own gross)</t>
  </si>
  <si>
    <t xml:space="preserve">Expected refunds @ baseline</t>
  </si>
  <si>
    <t xml:space="preserve">z-score vs baseline</t>
  </si>
  <si>
    <t xml:space="preserve">Excess refunded units</t>
  </si>
  <si>
    <t xml:space="preserve">Shrunk rate</t>
  </si>
  <si>
    <t xml:space="preserve">Pctile: refund $</t>
  </si>
  <si>
    <t xml:space="preserve">Pctile: shrunk rate</t>
  </si>
  <si>
    <t xml:space="preserve">Pctile: units</t>
  </si>
  <si>
    <t xml:space="preserve">Priority rank</t>
  </si>
  <si>
    <t xml:space="preserve">Anomaly flag</t>
  </si>
  <si>
    <t xml:space="preserve">Rank: units</t>
  </si>
  <si>
    <t xml:space="preserve">Rank: refund $</t>
  </si>
  <si>
    <t xml:space="preserve">Rank: own rate</t>
  </si>
  <si>
    <t xml:space="preserve">Rank: z (flagged)</t>
  </si>
  <si>
    <t xml:space="preserve">helper: rate if eligible</t>
  </si>
  <si>
    <t xml:space="preserve">helper: z if flagged</t>
  </si>
  <si>
    <t xml:space="preserve">Main store (most refunded units)</t>
  </si>
  <si>
    <t xml:space="preserve">50 Blooms of Surprise Bud Roses in Mason Jar</t>
  </si>
  <si>
    <t xml:space="preserve">Pastel Harmony</t>
  </si>
  <si>
    <t xml:space="preserve">Pick-Me-Up Bouquet in Mason Jar</t>
  </si>
  <si>
    <t xml:space="preserve">Blooms of Love in Mason Jar</t>
  </si>
  <si>
    <t xml:space="preserve">Golden Hour Bouquet in Mason Jar</t>
  </si>
  <si>
    <t xml:space="preserve">Half Dozen Red Roses, Card &amp; Teddy</t>
  </si>
  <si>
    <t xml:space="preserve">Ten Long Stemmed Red Roses</t>
  </si>
  <si>
    <t xml:space="preserve">New Baby Girl Bouquet in Mason Jar</t>
  </si>
  <si>
    <t xml:space="preserve">Thirty Blooms of Alstroemeria in Mason Jar</t>
  </si>
  <si>
    <t xml:space="preserve">Large Box of Premium Chocolates</t>
  </si>
  <si>
    <t xml:space="preserve">Gentle Thoughts Spray</t>
  </si>
  <si>
    <t xml:space="preserve">Country Roads</t>
  </si>
  <si>
    <t xml:space="preserve">Cloud Nine Bouquet in Mason Jar</t>
  </si>
  <si>
    <t xml:space="preserve">Cherry Bomb Bouquet in Mason Jar</t>
  </si>
  <si>
    <t xml:space="preserve">Glass Vase</t>
  </si>
  <si>
    <t xml:space="preserve">Dozen Red Roses</t>
  </si>
  <si>
    <t xml:space="preserve">Sunset Serenity</t>
  </si>
  <si>
    <t xml:space="preserve">Classic Sympathy Wreath</t>
  </si>
  <si>
    <t xml:space="preserve">Half Dozen Red Roses</t>
  </si>
  <si>
    <t xml:space="preserve">Premium Chocolates</t>
  </si>
  <si>
    <t xml:space="preserve">Daisy Daze Bouquet in Mason Jar</t>
  </si>
  <si>
    <t xml:space="preserve">Pretty in Pink</t>
  </si>
  <si>
    <t xml:space="preserve">Sizzling Bouquet</t>
  </si>
  <si>
    <t xml:space="preserve">Premium White and Red Roses</t>
  </si>
  <si>
    <t xml:space="preserve">Mellow Yellow Bouquet in Mason Jar</t>
  </si>
  <si>
    <t xml:space="preserve">I Love You Balloon</t>
  </si>
  <si>
    <t xml:space="preserve">Clear Glass Vase</t>
  </si>
  <si>
    <t xml:space="preserve">Belgium Truffles</t>
  </si>
  <si>
    <t xml:space="preserve">Big Garden Energy</t>
  </si>
  <si>
    <t xml:space="preserve">Walking on Sunshine Bouquet in Mason Jar</t>
  </si>
  <si>
    <t xml:space="preserve">Teddy Bear</t>
  </si>
  <si>
    <t xml:space="preserve">Sweet Blossoms Collection IV</t>
  </si>
  <si>
    <t xml:space="preserve">Wild Berry</t>
  </si>
  <si>
    <t xml:space="preserve">Beautiful in Blue</t>
  </si>
  <si>
    <t xml:space="preserve">Pastel Posy</t>
  </si>
  <si>
    <t xml:space="preserve">Sugar and Spice</t>
  </si>
  <si>
    <t xml:space="preserve">Glass Vase (Hand blown)</t>
  </si>
  <si>
    <t xml:space="preserve">Mum's for Mum Bouquet in Mason Jar</t>
  </si>
  <si>
    <t xml:space="preserve">Dozen Mixed Roses Combo</t>
  </si>
  <si>
    <t xml:space="preserve">All the Pinks</t>
  </si>
  <si>
    <t xml:space="preserve">Hugs and Kisses IV</t>
  </si>
  <si>
    <t xml:space="preserve">Captivating</t>
  </si>
  <si>
    <t xml:space="preserve">Birthday Designer Collection I Combo</t>
  </si>
  <si>
    <t xml:space="preserve">Vase &amp; Card</t>
  </si>
  <si>
    <t xml:space="preserve">Jubilee</t>
  </si>
  <si>
    <t xml:space="preserve">Large Chocolates Special</t>
  </si>
  <si>
    <t xml:space="preserve">Blue Vase</t>
  </si>
  <si>
    <t xml:space="preserve">Ivory Grace Trio</t>
  </si>
  <si>
    <t xml:space="preserve">Dozen Mixed Roses, Vase &amp; Card</t>
  </si>
  <si>
    <t xml:space="preserve">Gerber Brights</t>
  </si>
  <si>
    <t xml:space="preserve">Half Dozen Red Roses, Card &amp; Chocolates Gift</t>
  </si>
  <si>
    <t xml:space="preserve">Tasteful Blooms</t>
  </si>
  <si>
    <t xml:space="preserve">Premium White Wine</t>
  </si>
  <si>
    <t xml:space="preserve">Hugs and Kisses II</t>
  </si>
  <si>
    <t xml:space="preserve">Mason Jar of Joy Bouquet</t>
  </si>
  <si>
    <t xml:space="preserve">The Sunday Market Bouquet in Mason Jar</t>
  </si>
  <si>
    <t xml:space="preserve">Pink and Lavender Bouquet</t>
  </si>
  <si>
    <t xml:space="preserve">Budding Romance Bouquet in Mason Jar</t>
  </si>
  <si>
    <t xml:space="preserve">Designer Sympathy Collection I</t>
  </si>
  <si>
    <t xml:space="preserve">Half Dozen Long Stemmed Pink Roses</t>
  </si>
  <si>
    <t xml:space="preserve">Baby Girl Balloon</t>
  </si>
  <si>
    <t xml:space="preserve">Colourful Sensation</t>
  </si>
  <si>
    <t xml:space="preserve">Gorgeous Gerberas</t>
  </si>
  <si>
    <t xml:space="preserve">Inspiration</t>
  </si>
  <si>
    <t xml:space="preserve">Wolf Blass Shiraz Cabernet</t>
  </si>
  <si>
    <t xml:space="preserve">Dozen Yellow Roses</t>
  </si>
  <si>
    <t xml:space="preserve">Shining Sunrise</t>
  </si>
  <si>
    <t xml:space="preserve">Sunshine Bouquet</t>
  </si>
  <si>
    <t xml:space="preserve">Anniversary Designer Collection I</t>
  </si>
  <si>
    <t xml:space="preserve">Dozen Roses, Vase, Chocolates &amp; Wine</t>
  </si>
  <si>
    <t xml:space="preserve">Designer Collection Anniversary II</t>
  </si>
  <si>
    <t xml:space="preserve">Half Dozen Long Stem Assorted Roses</t>
  </si>
  <si>
    <t xml:space="preserve">Wolf Blass Chardonnay</t>
  </si>
  <si>
    <t xml:space="preserve">Birthday Combo III</t>
  </si>
  <si>
    <t xml:space="preserve">Country Classic Bouquet</t>
  </si>
  <si>
    <t xml:space="preserve">Baby Boy Balloon</t>
  </si>
  <si>
    <t xml:space="preserve">Bunches Mixed Collection II</t>
  </si>
  <si>
    <t xml:space="preserve">One Dozen Lavender Roses</t>
  </si>
  <si>
    <t xml:space="preserve">Hugs and Kisses III</t>
  </si>
  <si>
    <t xml:space="preserve">Magical Grace</t>
  </si>
  <si>
    <t xml:space="preserve">Designer Collection II</t>
  </si>
  <si>
    <t xml:space="preserve">Vase &amp; Truffles</t>
  </si>
  <si>
    <t xml:space="preserve">Simply Stunning</t>
  </si>
  <si>
    <t xml:space="preserve">Chocolate &amp; Cookie Lover</t>
  </si>
  <si>
    <t xml:space="preserve">Dozen Assorted Roses</t>
  </si>
  <si>
    <t xml:space="preserve">Half Dozen Long Stem Red Roses</t>
  </si>
  <si>
    <t xml:space="preserve">Full Size Valentines Card</t>
  </si>
  <si>
    <t xml:space="preserve">Fruit Splash</t>
  </si>
  <si>
    <t xml:space="preserve">Romantic Getaway</t>
  </si>
  <si>
    <t xml:space="preserve">Birthday Designer Collection IV</t>
  </si>
  <si>
    <t xml:space="preserve">Sweetheart Roses in Mason Jar</t>
  </si>
  <si>
    <t xml:space="preserve">Native Flowers Mason Jar Florist Selection II</t>
  </si>
  <si>
    <t xml:space="preserve">Full Size Card</t>
  </si>
  <si>
    <t xml:space="preserve">Joyous Delight</t>
  </si>
  <si>
    <t xml:space="preserve">Vase and Card Combo</t>
  </si>
  <si>
    <t xml:space="preserve">Assorted Calla Lilies In Mason Jar</t>
  </si>
  <si>
    <t xml:space="preserve">Pastel Buttercup Bouquet in Mason Jar</t>
  </si>
  <si>
    <t xml:space="preserve">Summer Blooms</t>
  </si>
  <si>
    <t xml:space="preserve">Warm Embrace</t>
  </si>
  <si>
    <t xml:space="preserve">What a Treat in Mason Jar</t>
  </si>
  <si>
    <t xml:space="preserve">50 Blooms of Peruvian Lilies</t>
  </si>
  <si>
    <t xml:space="preserve">Beautiful in Blue in Mason Jar</t>
  </si>
  <si>
    <t xml:space="preserve">Best Birthday Ever Bouquet in Mason Jar</t>
  </si>
  <si>
    <t xml:space="preserve">Full Size Greeting Card</t>
  </si>
  <si>
    <t xml:space="preserve">Native Flowers Bouquet Designer Collection III</t>
  </si>
  <si>
    <t xml:space="preserve">Wild Spirits</t>
  </si>
  <si>
    <t xml:space="preserve">Garden Party Bouquet in Mason Jar</t>
  </si>
  <si>
    <t xml:space="preserve">Chocolates &amp; Teddy</t>
  </si>
  <si>
    <t xml:space="preserve">Native Flowers Bouquet Designer Collection I</t>
  </si>
  <si>
    <t xml:space="preserve">Sunset Serenade</t>
  </si>
  <si>
    <t xml:space="preserve">Spring Fling Bouquet in Mason Jar</t>
  </si>
  <si>
    <t xml:space="preserve">Designer Sympathy Collection III</t>
  </si>
  <si>
    <t xml:space="preserve">Birthday Designer Collection I</t>
  </si>
  <si>
    <t xml:space="preserve">Sending Solace Bouquet in Mason Jar</t>
  </si>
  <si>
    <t xml:space="preserve">Grandeur Bouquet in Mason Jar</t>
  </si>
  <si>
    <t xml:space="preserve">3 Red Roses, Card &amp; Chocolates</t>
  </si>
  <si>
    <t xml:space="preserve">Enchanted Cottage</t>
  </si>
  <si>
    <t xml:space="preserve">Birthday Combo I</t>
  </si>
  <si>
    <t xml:space="preserve">Colour Me Yours</t>
  </si>
  <si>
    <t xml:space="preserve">Card &amp; Teddy</t>
  </si>
  <si>
    <t xml:space="preserve">Peach Beach Paradise Bouquet in Mason Jar</t>
  </si>
  <si>
    <t xml:space="preserve">Iced Rose</t>
  </si>
  <si>
    <t xml:space="preserve">Hope &amp; Honour Cross</t>
  </si>
  <si>
    <t xml:space="preserve">Autumn Breeze In Mason Jar</t>
  </si>
  <si>
    <t xml:space="preserve">Loud and Lovely</t>
  </si>
  <si>
    <t xml:space="preserve">Roses and Smiles</t>
  </si>
  <si>
    <t xml:space="preserve">6 Red Roses, Vase &amp; Teddy</t>
  </si>
  <si>
    <t xml:space="preserve">Rose Garden Heart</t>
  </si>
  <si>
    <t xml:space="preserve">Sweet Blossoms Collection III</t>
  </si>
  <si>
    <t xml:space="preserve">Dozen Assorted Roses Special</t>
  </si>
  <si>
    <t xml:space="preserve">The Coastline</t>
  </si>
  <si>
    <t xml:space="preserve">What A Treat In Mason Jar Mixed Bouquet</t>
  </si>
  <si>
    <t xml:space="preserve">Designer Collection Mason Jar III</t>
  </si>
  <si>
    <t xml:space="preserve">Get Well Garden Bouquet in Mason Jar</t>
  </si>
  <si>
    <t xml:space="preserve">Green with Envy Bouquet in Mason Jar</t>
  </si>
  <si>
    <t xml:space="preserve">Three Dozen White Roses</t>
  </si>
  <si>
    <t xml:space="preserve">Vase &amp; Chocolates</t>
  </si>
  <si>
    <t xml:space="preserve">Dozen Assorted Roses &amp; Card</t>
  </si>
  <si>
    <t xml:space="preserve">Simply Sweet</t>
  </si>
  <si>
    <t xml:space="preserve">Birthday Combo IV</t>
  </si>
  <si>
    <t xml:space="preserve">One Dozen Boxed Red Roses</t>
  </si>
  <si>
    <t xml:space="preserve">Rosameria</t>
  </si>
  <si>
    <t xml:space="preserve">Two Dozen Long Stem Red Roses</t>
  </si>
  <si>
    <t xml:space="preserve">Gentle Hues</t>
  </si>
  <si>
    <t xml:space="preserve">Three Dozen Assorted Roses</t>
  </si>
  <si>
    <t xml:space="preserve">Designer Collection Anniversary IV</t>
  </si>
  <si>
    <t xml:space="preserve">Rose &amp; Card Special</t>
  </si>
  <si>
    <t xml:space="preserve">Blow Out the Candles Bundle</t>
  </si>
  <si>
    <t xml:space="preserve">Red &amp; White Wreath</t>
  </si>
  <si>
    <t xml:space="preserve">Birthday Designer Collection III</t>
  </si>
  <si>
    <t xml:space="preserve">Dozen Roses, Chocolates, Vase &amp; Card</t>
  </si>
  <si>
    <t xml:space="preserve">Dozen Roses, Vase &amp; Chocolates</t>
  </si>
  <si>
    <t xml:space="preserve">12 Red Roses</t>
  </si>
  <si>
    <t xml:space="preserve">6 Assorted Roses, Chocolates &amp; Teddy</t>
  </si>
  <si>
    <t xml:space="preserve">Beauty Bounty</t>
  </si>
  <si>
    <t xml:space="preserve">Always &amp; Forever</t>
  </si>
  <si>
    <t xml:space="preserve">Forever Beloved</t>
  </si>
  <si>
    <t xml:space="preserve">Designer Collection Anniversary I</t>
  </si>
  <si>
    <t xml:space="preserve">Purple Rain Bouquet in Mason Jar</t>
  </si>
  <si>
    <t xml:space="preserve">Designer Collection Mason Jar II</t>
  </si>
  <si>
    <t xml:space="preserve">Hints of Softness</t>
  </si>
  <si>
    <t xml:space="preserve">Holiday Spirit in a Mason Jar</t>
  </si>
  <si>
    <t xml:space="preserve">Fruit Harvest</t>
  </si>
  <si>
    <t xml:space="preserve">Vivid Recollections</t>
  </si>
  <si>
    <t xml:space="preserve">Three Dozen Long Stem Red Roses</t>
  </si>
  <si>
    <t xml:space="preserve">Half Dozen Assorted Roses, Chocolates &amp; Card</t>
  </si>
  <si>
    <t xml:space="preserve">Alstroemeria Brights Bouquet</t>
  </si>
  <si>
    <t xml:space="preserve">Three Dozen Long Stem Pink Roses</t>
  </si>
  <si>
    <t xml:space="preserve">Elegant Wine Basket</t>
  </si>
  <si>
    <t xml:space="preserve">Glass Vase Special</t>
  </si>
  <si>
    <t xml:space="preserve">Rose Orchestra</t>
  </si>
  <si>
    <t xml:space="preserve">Sweet Blossom in Mason Jar</t>
  </si>
  <si>
    <t xml:space="preserve">Summer Lovin’ Bouquet in Mason Jar</t>
  </si>
  <si>
    <t xml:space="preserve">Two Dozen Red Roses</t>
  </si>
  <si>
    <t xml:space="preserve">Lots of Love</t>
  </si>
  <si>
    <t xml:space="preserve">Sunrise Bouquet</t>
  </si>
  <si>
    <t xml:space="preserve">Sublime Sentiments</t>
  </si>
  <si>
    <t xml:space="preserve">Dozen Red Roses, Card &amp; Vase</t>
  </si>
  <si>
    <t xml:space="preserve">Premium Wine Collection II</t>
  </si>
  <si>
    <t xml:space="preserve">Golden Romance</t>
  </si>
  <si>
    <t xml:space="preserve">Designer Collection IV</t>
  </si>
  <si>
    <t xml:space="preserve">12 Red Roses Flower Bouquet</t>
  </si>
  <si>
    <t xml:space="preserve">Revitalising Aromas</t>
  </si>
  <si>
    <t xml:space="preserve">12 Red Roses, Chocolates, Card &amp; Wine</t>
  </si>
  <si>
    <t xml:space="preserve">Dozen White Roses</t>
  </si>
  <si>
    <t xml:space="preserve">Get Well Soon Balloon</t>
  </si>
  <si>
    <t xml:space="preserve">Thirty Alstroemeria Blooms In Mason Jar</t>
  </si>
  <si>
    <t xml:space="preserve">Rose Impression</t>
  </si>
  <si>
    <t xml:space="preserve">Rose and Lily Casket Arrangement</t>
  </si>
  <si>
    <t xml:space="preserve">Pink Grace</t>
  </si>
  <si>
    <t xml:space="preserve">Fabulous Bouquet</t>
  </si>
  <si>
    <t xml:space="preserve">Beautiful In Blue Bouquet In Mason Jar</t>
  </si>
  <si>
    <t xml:space="preserve">Always and Forever</t>
  </si>
  <si>
    <t xml:space="preserve">Two Dozen White Roses</t>
  </si>
  <si>
    <t xml:space="preserve">12 Purple Roses</t>
  </si>
  <si>
    <t xml:space="preserve">Premium Red Wine</t>
  </si>
  <si>
    <t xml:space="preserve">Joy and Harmony</t>
  </si>
  <si>
    <t xml:space="preserve">Steal the Show</t>
  </si>
  <si>
    <t xml:space="preserve">Lavender Love Bouquet</t>
  </si>
  <si>
    <t xml:space="preserve">Two Dozen Red Roses and Red Wine Combo</t>
  </si>
  <si>
    <t xml:space="preserve">Blooming Blossoms</t>
  </si>
  <si>
    <t xml:space="preserve">One Dozen Candy Cane Roses</t>
  </si>
  <si>
    <t xml:space="preserve">Blue Hour</t>
  </si>
  <si>
    <t xml:space="preserve">The Birthday Bundle Flowers</t>
  </si>
  <si>
    <t xml:space="preserve">Pink Pleasure</t>
  </si>
  <si>
    <t xml:space="preserve">Sweet Blossoms Collection II</t>
  </si>
  <si>
    <t xml:space="preserve">Deluxe Red Wine &amp; Cheese Hamper</t>
  </si>
  <si>
    <t xml:space="preserve">Pink Tribute Spray</t>
  </si>
  <si>
    <t xml:space="preserve">Wonderous Wishes</t>
  </si>
  <si>
    <t xml:space="preserve">3 Red Roses and White Wine Combo</t>
  </si>
  <si>
    <t xml:space="preserve">Enchanted Cottage in Mason Jar</t>
  </si>
  <si>
    <t xml:space="preserve">Blushing Elegance Bouquet</t>
  </si>
  <si>
    <t xml:space="preserve">Peaceful Clouds In Mason Jar White Roses Bouquet</t>
  </si>
  <si>
    <t xml:space="preserve">Red Rose Trio</t>
  </si>
  <si>
    <t xml:space="preserve">Rainbow Gerberas</t>
  </si>
  <si>
    <t xml:space="preserve">Your Light Shines</t>
  </si>
  <si>
    <t xml:space="preserve">100 Blooms of Holiday Alstroemeria in Mason Jar</t>
  </si>
  <si>
    <t xml:space="preserve">Hooray Bouquet in Mason Jar</t>
  </si>
  <si>
    <t xml:space="preserve">100 Blooms of Orchids IV</t>
  </si>
  <si>
    <t xml:space="preserve">Fruit Hamper II</t>
  </si>
  <si>
    <t xml:space="preserve">Two Dozen Pink Roses</t>
  </si>
  <si>
    <t xml:space="preserve">Red Rose Trio, Card &amp; Teddy</t>
  </si>
  <si>
    <t xml:space="preserve">Ravishing Radiance</t>
  </si>
  <si>
    <t xml:space="preserve">Dozen Red Roses and White Wine Combo</t>
  </si>
  <si>
    <t xml:space="preserve">Valentines Super Special</t>
  </si>
  <si>
    <t xml:space="preserve">Gerbera Brights</t>
  </si>
  <si>
    <t xml:space="preserve">Autumn Garden</t>
  </si>
  <si>
    <t xml:space="preserve">24 Pink and White Roses</t>
  </si>
  <si>
    <t xml:space="preserve">Premium Wine Collection III</t>
  </si>
  <si>
    <t xml:space="preserve">Two Dozen Long Stem White Roses</t>
  </si>
  <si>
    <t xml:space="preserve">Two Dozen Carnations</t>
  </si>
  <si>
    <t xml:space="preserve">Celestial Love</t>
  </si>
  <si>
    <t xml:space="preserve">18 Long-Stemmed Red Roses</t>
  </si>
  <si>
    <t xml:space="preserve">Native Flowers Designer Bouquet</t>
  </si>
  <si>
    <t xml:space="preserve">Colourful Caboodle</t>
  </si>
  <si>
    <t xml:space="preserve">Flower Fairy</t>
  </si>
  <si>
    <t xml:space="preserve">Single Rose &amp; Card</t>
  </si>
  <si>
    <t xml:space="preserve">Chocolate Lovers</t>
  </si>
  <si>
    <t xml:space="preserve">12 Mixed Colour Roses</t>
  </si>
  <si>
    <t xml:space="preserve">Ten Long Stemmed Red Roses Special Offer</t>
  </si>
  <si>
    <t xml:space="preserve">Designer Collection Anniversary III</t>
  </si>
  <si>
    <t xml:space="preserve">Assorted Peruvian Lilies</t>
  </si>
  <si>
    <t xml:space="preserve">Just Because</t>
  </si>
  <si>
    <t xml:space="preserve">Blue Iris Bouquet Ten Stems</t>
  </si>
  <si>
    <t xml:space="preserve">Anniversary Designer Collection III</t>
  </si>
  <si>
    <t xml:space="preserve">Native Flowers Mason Jar Florist Selection III</t>
  </si>
  <si>
    <t xml:space="preserve">Dozen Mixed Colour Roses, Vase, Card &amp; Chocolates</t>
  </si>
  <si>
    <t xml:space="preserve">12 Hot Pink Roses</t>
  </si>
  <si>
    <t xml:space="preserve">One Dozen Premium Red Roses</t>
  </si>
  <si>
    <t xml:space="preserve">Majestic Moments</t>
  </si>
  <si>
    <t xml:space="preserve">Splendid Blooms</t>
  </si>
  <si>
    <t xml:space="preserve">In Full Bloom</t>
  </si>
  <si>
    <t xml:space="preserve">Premium Fruit Basket</t>
  </si>
  <si>
    <t xml:space="preserve">Sinfully Delicious</t>
  </si>
  <si>
    <t xml:space="preserve">Pinky Purple</t>
  </si>
  <si>
    <t xml:space="preserve">Pink and Cream Bouquet</t>
  </si>
  <si>
    <t xml:space="preserve">Timeless Red Roses Dozen Long Stemmed</t>
  </si>
  <si>
    <t xml:space="preserve">Festive Fragrance with Vase</t>
  </si>
  <si>
    <t xml:space="preserve">Assorted Roses in Mason Jar</t>
  </si>
  <si>
    <t xml:space="preserve">Gerberomeria</t>
  </si>
  <si>
    <t xml:space="preserve">Breathtaking Blooms In Mason Jar Mixed Brights</t>
  </si>
  <si>
    <t xml:space="preserve">Fresh &amp; Fragrant</t>
  </si>
  <si>
    <t xml:space="preserve">6 Mixed Red &amp; White Roses</t>
  </si>
  <si>
    <t xml:space="preserve">Fruits &amp; Chocolates</t>
  </si>
  <si>
    <t xml:space="preserve">Radiant Roses</t>
  </si>
  <si>
    <t xml:space="preserve">Blooms of Orchids III</t>
  </si>
  <si>
    <t xml:space="preserve">Sweet Sensation</t>
  </si>
  <si>
    <t xml:space="preserve">Summer Joy</t>
  </si>
  <si>
    <t xml:space="preserve">Celestial Love2</t>
  </si>
  <si>
    <t xml:space="preserve">Clean Whites</t>
  </si>
  <si>
    <t xml:space="preserve">6 Purple Roses in a Mason Jar</t>
  </si>
  <si>
    <t xml:space="preserve">Harmony Blooms</t>
  </si>
  <si>
    <t xml:space="preserve">Crimson Kiss</t>
  </si>
  <si>
    <t xml:space="preserve">One Dozen Boxed Red Roses (Nz Product Special Price)</t>
  </si>
  <si>
    <t xml:space="preserve">Gourmet Collection I</t>
  </si>
  <si>
    <t xml:space="preserve">50 Red Roses</t>
  </si>
  <si>
    <t xml:space="preserve">Wine &amp; Vase</t>
  </si>
  <si>
    <t xml:space="preserve">50 White Roses</t>
  </si>
  <si>
    <t xml:space="preserve">24 Premium Red Roses</t>
  </si>
  <si>
    <t xml:space="preserve">Ruby Rose Trio</t>
  </si>
  <si>
    <t xml:space="preserve">Plush Teddy Bear</t>
  </si>
  <si>
    <t xml:space="preserve">36 Pink Roses</t>
  </si>
  <si>
    <t xml:space="preserve">With Distinction</t>
  </si>
  <si>
    <t xml:space="preserve">Sunshine Gerbera Trio</t>
  </si>
  <si>
    <t xml:space="preserve">Two Dozen Long Stem Assorted Roses</t>
  </si>
  <si>
    <t xml:space="preserve">Three Dozen Long Stemmed White Roses</t>
  </si>
  <si>
    <t xml:space="preserve">Bundle: Card + Teddy + Chocolates</t>
  </si>
  <si>
    <t xml:space="preserve">24 Red Roses</t>
  </si>
  <si>
    <t xml:space="preserve">24 Pink Roses</t>
  </si>
  <si>
    <t xml:space="preserve">Sympathy Designer Collection</t>
  </si>
  <si>
    <t xml:space="preserve">Rose Tribute</t>
  </si>
  <si>
    <t xml:space="preserve">Sugar &amp; Spice</t>
  </si>
  <si>
    <t xml:space="preserve">Dozen Red Roses, Vase &amp; Chocolates</t>
  </si>
  <si>
    <t xml:space="preserve">Dozen Red Roses &amp; Chocolates</t>
  </si>
  <si>
    <t xml:space="preserve">Designer Collection III</t>
  </si>
  <si>
    <t xml:space="preserve">Our Sentiments</t>
  </si>
  <si>
    <t xml:space="preserve">Wine Lovers Basket</t>
  </si>
  <si>
    <t xml:space="preserve">Dozen Red Roses and Red Wine Combo</t>
  </si>
  <si>
    <t xml:space="preserve">Truly Beloved</t>
  </si>
  <si>
    <t xml:space="preserve">24 Assorted Roses Classic Combo</t>
  </si>
  <si>
    <t xml:space="preserve">Springtime Basket</t>
  </si>
  <si>
    <t xml:space="preserve">18 Mothers Day Roses I</t>
  </si>
  <si>
    <t xml:space="preserve">Shortbread Cookies</t>
  </si>
  <si>
    <t xml:space="preserve">Radiant Roses in Mason Jar</t>
  </si>
  <si>
    <t xml:space="preserve">Deluxe Wine Lovers Basket</t>
  </si>
  <si>
    <t xml:space="preserve">Mothers Day Designer Collection II</t>
  </si>
  <si>
    <t xml:space="preserve">Blue Horizons</t>
  </si>
  <si>
    <t xml:space="preserve">36 Red Roses - Half Price</t>
  </si>
  <si>
    <t xml:space="preserve">Ten Red Roses, Card &amp; Teddy</t>
  </si>
  <si>
    <t xml:space="preserve">Enchanted Cottage Bouquet In Mason Jar</t>
  </si>
  <si>
    <t xml:space="preserve">Garden Colours</t>
  </si>
  <si>
    <t xml:space="preserve">Pink Delight</t>
  </si>
  <si>
    <t xml:space="preserve">Violet Vibes Bouquet in Mason Jar</t>
  </si>
  <si>
    <t xml:space="preserve">12 Purple Roses in a Mason Jar</t>
  </si>
  <si>
    <t xml:space="preserve">Two Dozen Red Roses - Half Price</t>
  </si>
  <si>
    <t xml:space="preserve">Feeling Peachy</t>
  </si>
  <si>
    <t xml:space="preserve">12 Red Roses in a Mason Jar</t>
  </si>
  <si>
    <t xml:space="preserve">Shimmering Sunlight</t>
  </si>
  <si>
    <t xml:space="preserve">Dozen Pink Roses</t>
  </si>
  <si>
    <t xml:space="preserve">Funky Bouquet</t>
  </si>
  <si>
    <t xml:space="preserve">Hugs And Kisses Bouquet Flowers</t>
  </si>
  <si>
    <t xml:space="preserve">Vibrant Assorted Roses Dozen Long Stemmed</t>
  </si>
  <si>
    <t xml:space="preserve">50 Festive Peruvian Lilies</t>
  </si>
  <si>
    <t xml:space="preserve">Deluxe Wine &amp; Cheese Hamper</t>
  </si>
  <si>
    <t xml:space="preserve">6 Red Roses and Red Wine Combo</t>
  </si>
  <si>
    <t xml:space="preserve">6 Red Roses, Chocolates, Card &amp; Wine</t>
  </si>
  <si>
    <t xml:space="preserve">Bestseller Combo III</t>
  </si>
  <si>
    <t xml:space="preserve">Birthday Celebration Combo</t>
  </si>
  <si>
    <t xml:space="preserve">Mother'S Day Designer Collection Premium</t>
  </si>
  <si>
    <t xml:space="preserve">Sweet Blossoms Collection Flowers</t>
  </si>
  <si>
    <t xml:space="preserve">12 Yellow Roses</t>
  </si>
  <si>
    <t xml:space="preserve">Delectable Pinks</t>
  </si>
  <si>
    <t xml:space="preserve">Holiday Tradition</t>
  </si>
  <si>
    <t xml:space="preserve">6 Red Roses and White Wine Combo</t>
  </si>
  <si>
    <t xml:space="preserve">Hooray Bouquet In Mason Jar Mixed Cheerful Flowers</t>
  </si>
  <si>
    <t xml:space="preserve">Pink Beauty Floral Arrangement</t>
  </si>
  <si>
    <t xml:space="preserve">Classic White Daisies</t>
  </si>
  <si>
    <t xml:space="preserve">Blooming Stars</t>
  </si>
  <si>
    <t xml:space="preserve">Fuchsia Bouquet</t>
  </si>
  <si>
    <t xml:space="preserve">Sweetheart Red Roses In Mason Jar (6 Stems)</t>
  </si>
  <si>
    <t xml:space="preserve">Rose Special IV</t>
  </si>
  <si>
    <t xml:space="preserve">100 Blooms of Orchids II</t>
  </si>
  <si>
    <t xml:space="preserve">One Dozen Long Stem Yellow Roses</t>
  </si>
  <si>
    <t xml:space="preserve">Rose and Carnation Bouquet</t>
  </si>
  <si>
    <t xml:space="preserve">New Baby Boy Bouquet in Mason Jar</t>
  </si>
  <si>
    <t xml:space="preserve">Beauty in Pink</t>
  </si>
  <si>
    <t xml:space="preserve">Snack Gift Basket</t>
  </si>
  <si>
    <t xml:space="preserve">Southern Belle Bouquet</t>
  </si>
  <si>
    <t xml:space="preserve">Gourmet Collection II</t>
  </si>
  <si>
    <t xml:space="preserve">Mothers Day Lavender Roses IV</t>
  </si>
  <si>
    <t xml:space="preserve">Blooms of Joy</t>
  </si>
  <si>
    <t xml:space="preserve">Summer Breeze</t>
  </si>
  <si>
    <t xml:space="preserve">24 Dazzling Gerberas</t>
  </si>
  <si>
    <t xml:space="preserve">6 Pink Roses</t>
  </si>
  <si>
    <t xml:space="preserve">Sweet Valentine Combo</t>
  </si>
  <si>
    <t xml:space="preserve">Classic Red Wine &amp; Gourmet Basket</t>
  </si>
  <si>
    <t xml:space="preserve">Holiday Tradition I</t>
  </si>
  <si>
    <t xml:space="preserve">Sweetheart Collection III</t>
  </si>
  <si>
    <t xml:space="preserve">50 Blooms of Orchids IV</t>
  </si>
  <si>
    <t xml:space="preserve">Artsy Bouquet</t>
  </si>
  <si>
    <t xml:space="preserve">6 Light Pink Roses</t>
  </si>
  <si>
    <t xml:space="preserve">Blue Iris Bouquet</t>
  </si>
  <si>
    <t xml:space="preserve">Classic Whites In Mason Jar</t>
  </si>
  <si>
    <t xml:space="preserve">Designer Collection Mason Jar</t>
  </si>
  <si>
    <t xml:space="preserve">Freshest Fruit Basket</t>
  </si>
  <si>
    <t xml:space="preserve">Pink Pleasure Bouquet</t>
  </si>
  <si>
    <t xml:space="preserve">Touch Of Red Roses</t>
  </si>
  <si>
    <t xml:space="preserve">Bright Bouquet</t>
  </si>
  <si>
    <t xml:space="preserve">6 Orange Roses</t>
  </si>
  <si>
    <t xml:space="preserve">6 Purple Roses</t>
  </si>
  <si>
    <t xml:space="preserve">Cure the Blues Bouquet in Mason Jar</t>
  </si>
  <si>
    <t xml:space="preserve">Deluxe Wine Duo Basket</t>
  </si>
  <si>
    <t xml:space="preserve">Greeting Card</t>
  </si>
  <si>
    <t xml:space="preserve">Drink &amp; Snack Basket</t>
  </si>
  <si>
    <t xml:space="preserve">Half Dozen Assorted Roses in Mason Jar</t>
  </si>
  <si>
    <t xml:space="preserve">6 Assorted Roses, Vase &amp; Chocolates</t>
  </si>
  <si>
    <t xml:space="preserve">Gourmet Collection Luxe Hamper</t>
  </si>
  <si>
    <t xml:space="preserve">Native Flowers Mason Jar Florist Selection I</t>
  </si>
  <si>
    <t xml:space="preserve">3 Purple Roses</t>
  </si>
  <si>
    <t xml:space="preserve">Heavenly Lilies</t>
  </si>
  <si>
    <t xml:space="preserve">Blushing Bouquet</t>
  </si>
  <si>
    <t xml:space="preserve">3 White Roses</t>
  </si>
  <si>
    <t xml:space="preserve">Same Day Special II</t>
  </si>
  <si>
    <t xml:space="preserve">Sweet &amp; Salty Gift Box</t>
  </si>
  <si>
    <t xml:space="preserve">50 Blooms of Orchids II</t>
  </si>
  <si>
    <t xml:space="preserve">Ruby Sunset</t>
  </si>
  <si>
    <t xml:space="preserve">Pretty Posy</t>
  </si>
  <si>
    <t xml:space="preserve">1 Multi-Colour Rose</t>
  </si>
  <si>
    <t xml:space="preserve">Half Dozen Mothers Day Roses I</t>
  </si>
  <si>
    <t xml:space="preserve">1 White Rose</t>
  </si>
  <si>
    <t xml:space="preserve">White Cloud Gerbera Trio</t>
  </si>
  <si>
    <t xml:space="preserve">Snowdrop Solo</t>
  </si>
  <si>
    <t xml:space="preserve">Fruit Hamper I</t>
  </si>
  <si>
    <t xml:space="preserve">Peaceful White Lilies</t>
  </si>
  <si>
    <t xml:space="preserve">Smiling Floral Basket</t>
  </si>
  <si>
    <t xml:space="preserve">Pink Vase</t>
  </si>
  <si>
    <t xml:space="preserve">Gourmet Bundle</t>
  </si>
  <si>
    <t xml:space="preserve">Smattering of Summer</t>
  </si>
  <si>
    <t xml:space="preserve">Dozen Red Roses, Wine &amp; Truffles</t>
  </si>
  <si>
    <t xml:space="preserve">Classic Red Wine Basket</t>
  </si>
  <si>
    <t xml:space="preserve">Bunches Purply Pink Collection III</t>
  </si>
  <si>
    <t xml:space="preserve">Bunches Mixed Collection IV</t>
  </si>
  <si>
    <t xml:space="preserve">Rose Romanesque</t>
  </si>
  <si>
    <t xml:space="preserve">White Lily Serenity</t>
  </si>
  <si>
    <t xml:space="preserve">Gift of Grace</t>
  </si>
  <si>
    <t xml:space="preserve">Moments of Majesty</t>
  </si>
  <si>
    <t xml:space="preserve">Assorted Chocolate Truffles</t>
  </si>
  <si>
    <t xml:space="preserve">Balloon (Happy Birthday)</t>
  </si>
  <si>
    <t xml:space="preserve">Balloon (Love/Heart)</t>
  </si>
  <si>
    <t xml:space="preserve">Bundle: Card + Large Teddy + Chocolates</t>
  </si>
  <si>
    <t xml:space="preserve">Bundle: Premium Wine + Chocolates</t>
  </si>
  <si>
    <t xml:space="preserve">Bundle: Teddy + Chocolates</t>
  </si>
  <si>
    <t xml:space="preserve">Bundle: Ultimate Wine Celebration</t>
  </si>
  <si>
    <t xml:space="preserve">Bundle: Vase + Card + Teddy + Chocolates</t>
  </si>
  <si>
    <t xml:space="preserve">Bundle: Vase + Chocolates + Card</t>
  </si>
  <si>
    <t xml:space="preserve">Bundle: Wolf Blass Wine + Chocolates</t>
  </si>
  <si>
    <t xml:space="preserve">Card &amp; Teddy (Standard)</t>
  </si>
  <si>
    <t xml:space="preserve">Card &amp; Teddy (Premium)</t>
  </si>
  <si>
    <t xml:space="preserve">Chocolates (Ferrero Rocher)</t>
  </si>
  <si>
    <t xml:space="preserve">Large Teddy Bear</t>
  </si>
  <si>
    <t xml:space="preserve">Personalised Message Card</t>
  </si>
  <si>
    <t xml:space="preserve">1 Cream Rose</t>
  </si>
  <si>
    <t xml:space="preserve">1 Hot Pink Rose</t>
  </si>
  <si>
    <t xml:space="preserve">1 Lavender Rose</t>
  </si>
  <si>
    <t xml:space="preserve">1 Light Pink Rose</t>
  </si>
  <si>
    <t xml:space="preserve">1 Mixed Red &amp; White Rose</t>
  </si>
  <si>
    <t xml:space="preserve">1 Peach Rose</t>
  </si>
  <si>
    <t xml:space="preserve">1 Pink Rose</t>
  </si>
  <si>
    <t xml:space="preserve">1 Purple Rose</t>
  </si>
  <si>
    <t xml:space="preserve">1 Red Rose</t>
  </si>
  <si>
    <t xml:space="preserve">1 Yellow Rose</t>
  </si>
  <si>
    <t xml:space="preserve">3 Cream Roses</t>
  </si>
  <si>
    <t xml:space="preserve">3 Hot Pink Roses</t>
  </si>
  <si>
    <t xml:space="preserve">3 Lavender Roses</t>
  </si>
  <si>
    <t xml:space="preserve">3 Light Pink Roses</t>
  </si>
  <si>
    <t xml:space="preserve">3 Multi-Colour Roses</t>
  </si>
  <si>
    <t xml:space="preserve">3 Mixed Red &amp; White Roses</t>
  </si>
  <si>
    <t xml:space="preserve">3 Orange Roses</t>
  </si>
  <si>
    <t xml:space="preserve">3 Peach Roses</t>
  </si>
  <si>
    <t xml:space="preserve">3 Pink Roses</t>
  </si>
  <si>
    <t xml:space="preserve">3 Red Roses</t>
  </si>
  <si>
    <t xml:space="preserve">3 Yellow Roses</t>
  </si>
  <si>
    <t xml:space="preserve">6 Cream Roses</t>
  </si>
  <si>
    <t xml:space="preserve">6 Hot Pink Roses</t>
  </si>
  <si>
    <t xml:space="preserve">6 Lavender Roses</t>
  </si>
  <si>
    <t xml:space="preserve">6 Multi-Colour Roses</t>
  </si>
  <si>
    <t xml:space="preserve">6 Red Roses</t>
  </si>
  <si>
    <t xml:space="preserve">6 White Roses</t>
  </si>
  <si>
    <t xml:space="preserve">6 Yellow Roses</t>
  </si>
  <si>
    <t xml:space="preserve">12 Cream Roses</t>
  </si>
  <si>
    <t xml:space="preserve">12 Lavender Roses</t>
  </si>
  <si>
    <t xml:space="preserve">12 Light Pink Roses</t>
  </si>
  <si>
    <t xml:space="preserve">12 Multi-Colour Roses</t>
  </si>
  <si>
    <t xml:space="preserve">12 Mixed Red &amp; White Roses</t>
  </si>
  <si>
    <t xml:space="preserve">12 Orange Roses</t>
  </si>
  <si>
    <t xml:space="preserve">12 Peach Roses</t>
  </si>
  <si>
    <t xml:space="preserve">12 Pink Roses</t>
  </si>
  <si>
    <t xml:space="preserve">12 White Roses</t>
  </si>
  <si>
    <t xml:space="preserve">24 Hot Pink Roses</t>
  </si>
  <si>
    <t xml:space="preserve">24 Lavender Roses</t>
  </si>
  <si>
    <t xml:space="preserve">24 Light Pink Roses</t>
  </si>
  <si>
    <t xml:space="preserve">24 Multi-Colour Roses</t>
  </si>
  <si>
    <t xml:space="preserve">24 Mixed Red &amp; White Roses</t>
  </si>
  <si>
    <t xml:space="preserve">24 Peach Roses</t>
  </si>
  <si>
    <t xml:space="preserve">24 Purple Roses</t>
  </si>
  <si>
    <t xml:space="preserve">24 White Roses</t>
  </si>
  <si>
    <t xml:space="preserve">24 Yellow Roses</t>
  </si>
  <si>
    <t xml:space="preserve">36 Cream Roses</t>
  </si>
  <si>
    <t xml:space="preserve">36 Lavender Roses</t>
  </si>
  <si>
    <t xml:space="preserve">36 Light Pink Roses</t>
  </si>
  <si>
    <t xml:space="preserve">36 Multi-Colour Roses</t>
  </si>
  <si>
    <t xml:space="preserve">36 Mixed Red &amp; White Roses</t>
  </si>
  <si>
    <t xml:space="preserve">36 Orange Roses</t>
  </si>
  <si>
    <t xml:space="preserve">36 Purple Roses</t>
  </si>
  <si>
    <t xml:space="preserve">36 Red Roses</t>
  </si>
  <si>
    <t xml:space="preserve">36 White Roses</t>
  </si>
  <si>
    <t xml:space="preserve">50 Cream Roses</t>
  </si>
  <si>
    <t xml:space="preserve">50 Light Pink Roses</t>
  </si>
  <si>
    <t xml:space="preserve">50 Multi-Colour Roses</t>
  </si>
  <si>
    <t xml:space="preserve">50 Mixed Red &amp; White Roses</t>
  </si>
  <si>
    <t xml:space="preserve">50 Pink Roses</t>
  </si>
  <si>
    <t xml:space="preserve">50 Yellow Roses</t>
  </si>
  <si>
    <t xml:space="preserve">100 Cream Roses</t>
  </si>
  <si>
    <t xml:space="preserve">100 Multi-Colour Roses</t>
  </si>
  <si>
    <t xml:space="preserve">100 Pink Roses</t>
  </si>
  <si>
    <t xml:space="preserve">100 Purple Roses</t>
  </si>
  <si>
    <t xml:space="preserve">100 Red Roses</t>
  </si>
  <si>
    <t xml:space="preserve">1 Hot Pink Rose in a Mason Jar</t>
  </si>
  <si>
    <t xml:space="preserve">1 Lavender Rose in a Mason Jar</t>
  </si>
  <si>
    <t xml:space="preserve">1 Mixed Red &amp; White Rose in a Mason Jar</t>
  </si>
  <si>
    <t xml:space="preserve">1 Pink Rose in a Mason Jar</t>
  </si>
  <si>
    <t xml:space="preserve">1 Purple Rose in a Mason Jar</t>
  </si>
  <si>
    <t xml:space="preserve">1 Red Rose in a Mason Jar</t>
  </si>
  <si>
    <t xml:space="preserve">1 White Rose in a Mason Jar</t>
  </si>
  <si>
    <t xml:space="preserve">1 Yellow Rose in a Mason Jar</t>
  </si>
  <si>
    <t xml:space="preserve">3 Lavender Roses in a Mason Jar</t>
  </si>
  <si>
    <t xml:space="preserve">3 Light Pink Roses in a Mason Jar</t>
  </si>
  <si>
    <t xml:space="preserve">3 Multi-Colour Roses in a Mason Jar</t>
  </si>
  <si>
    <t xml:space="preserve">3 Orange Roses in a Mason Jar</t>
  </si>
  <si>
    <t xml:space="preserve">3 Peach Roses in a Mason Jar</t>
  </si>
  <si>
    <t xml:space="preserve">3 Purple Roses in a Mason Jar</t>
  </si>
  <si>
    <t xml:space="preserve">3 Red Roses in a Mason Jar</t>
  </si>
  <si>
    <t xml:space="preserve">3 White Roses in a Mason Jar</t>
  </si>
  <si>
    <t xml:space="preserve">3 Yellow Roses in a Mason Jar</t>
  </si>
  <si>
    <t xml:space="preserve">6 Cream Roses in a Mason Jar</t>
  </si>
  <si>
    <t xml:space="preserve">6 Hot Pink Roses in a Mason Jar</t>
  </si>
  <si>
    <t xml:space="preserve">6 Lavender Roses in a Mason Jar</t>
  </si>
  <si>
    <t xml:space="preserve">6 Multi-Colour Roses in a Mason Jar</t>
  </si>
  <si>
    <t xml:space="preserve">6 Mixed Red &amp; White Roses in a Mason Jar</t>
  </si>
  <si>
    <t xml:space="preserve">6 Orange Roses in a Mason Jar</t>
  </si>
  <si>
    <t xml:space="preserve">6 Peach Roses in a Mason Jar</t>
  </si>
  <si>
    <t xml:space="preserve">6 Pink Roses in a Mason Jar</t>
  </si>
  <si>
    <t xml:space="preserve">6 Red Roses in a Mason Jar</t>
  </si>
  <si>
    <t xml:space="preserve">6 White Roses in a Mason Jar</t>
  </si>
  <si>
    <t xml:space="preserve">6 Yellow Roses in a Mason Jar</t>
  </si>
  <si>
    <t xml:space="preserve">12 Hot Pink Roses in a Mason Jar</t>
  </si>
  <si>
    <t xml:space="preserve">12 Lavender Roses in a Mason Jar</t>
  </si>
  <si>
    <t xml:space="preserve">12 Light Pink Roses in a Mason Jar</t>
  </si>
  <si>
    <t xml:space="preserve">12 Multi-Colour Roses in a Mason Jar</t>
  </si>
  <si>
    <t xml:space="preserve">12 Mixed Red &amp; White Roses in a Mason Jar</t>
  </si>
  <si>
    <t xml:space="preserve">12 Orange Roses in a Mason Jar</t>
  </si>
  <si>
    <t xml:space="preserve">12 Peach Roses in a Mason Jar</t>
  </si>
  <si>
    <t xml:space="preserve">12 Pink Roses in a Mason Jar</t>
  </si>
  <si>
    <t xml:space="preserve">12 White Roses in a Mason Jar</t>
  </si>
  <si>
    <t xml:space="preserve">12 Yellow Roses in a Mason Jar</t>
  </si>
  <si>
    <t xml:space="preserve">Dozen Assorted Roses Combo</t>
  </si>
  <si>
    <t xml:space="preserve">Dozen Red Roses and Ruby Vase</t>
  </si>
  <si>
    <t xml:space="preserve">24 Red Roses Classic Combo</t>
  </si>
  <si>
    <t xml:space="preserve">Grand Belgian Chocolates Truffles</t>
  </si>
  <si>
    <t xml:space="preserve">Grand Belgian Chocolates</t>
  </si>
  <si>
    <t xml:space="preserve">Expressions of Joy</t>
  </si>
  <si>
    <t xml:space="preserve">Bright Twilight</t>
  </si>
  <si>
    <t xml:space="preserve">Ravishing Arrangement</t>
  </si>
  <si>
    <t xml:space="preserve">Morning Sunshine</t>
  </si>
  <si>
    <t xml:space="preserve">Pure Amour</t>
  </si>
  <si>
    <t xml:space="preserve">Magnifique</t>
  </si>
  <si>
    <t xml:space="preserve">Pure Devotion</t>
  </si>
  <si>
    <t xml:space="preserve">Pink Wink</t>
  </si>
  <si>
    <t xml:space="preserve">Mothers Favourite</t>
  </si>
  <si>
    <t xml:space="preserve">Garden of Grandeur Casket Spray (deluxe)</t>
  </si>
  <si>
    <t xml:space="preserve">Poetry in Pink</t>
  </si>
  <si>
    <t xml:space="preserve">Love's Tapestry</t>
  </si>
  <si>
    <t xml:space="preserve">Unequivocal Love</t>
  </si>
  <si>
    <t xml:space="preserve">Red and White Funeral Tribute</t>
  </si>
  <si>
    <t xml:space="preserve">Fountain of Fortune</t>
  </si>
  <si>
    <t xml:space="preserve">Holiday Splendour</t>
  </si>
  <si>
    <t xml:space="preserve">25``poinsettia basket</t>
  </si>
  <si>
    <t xml:space="preserve">18 Lavender Roses</t>
  </si>
  <si>
    <t xml:space="preserve">Two Dozen Lavender Roses</t>
  </si>
  <si>
    <t xml:space="preserve">Dozen Mixed Roses with Chocolates</t>
  </si>
  <si>
    <t xml:space="preserve">Dozen Long Stemmed Pink Roses</t>
  </si>
  <si>
    <t xml:space="preserve">Dozen Long Stemmed Yellow Roses</t>
  </si>
  <si>
    <t xml:space="preserve">Scarlet Mist</t>
  </si>
  <si>
    <t xml:space="preserve">24 Romantic Pink Roses</t>
  </si>
  <si>
    <t xml:space="preserve">18 Premium Red Roses</t>
  </si>
  <si>
    <t xml:space="preserve">36 Premium Orange Roses</t>
  </si>
  <si>
    <t xml:space="preserve">Three Dozen Yellow Roses</t>
  </si>
  <si>
    <t xml:space="preserve">Three Dozen Premium Red Roses (supersize)</t>
  </si>
  <si>
    <t xml:space="preserve">24 Classic Red Roses</t>
  </si>
  <si>
    <t xml:space="preserve">Lovers Delight</t>
  </si>
  <si>
    <t xml:space="preserve">Cherished Memories</t>
  </si>
  <si>
    <t xml:space="preserve">Classic Assorted Colour Daisy Bouquet</t>
  </si>
  <si>
    <t xml:space="preserve">Classic Mauve Daisy Bouquet</t>
  </si>
  <si>
    <t xml:space="preserve">Teddy Bear Beauty</t>
  </si>
  <si>
    <t xml:space="preserve">Feeling Lucky</t>
  </si>
  <si>
    <t xml:space="preserve">Half Dozen Long Stemmed Red Roses</t>
  </si>
  <si>
    <t xml:space="preserve">Radiant Care Spray</t>
  </si>
  <si>
    <t xml:space="preserve">White Elegance</t>
  </si>
  <si>
    <t xml:space="preserve">3 Red Roses and Red Wine Combo</t>
  </si>
  <si>
    <t xml:space="preserve">24 Red Roses, Chocolates, Card &amp; Wine</t>
  </si>
  <si>
    <t xml:space="preserve">24 Red Roses and White Wine Combo</t>
  </si>
  <si>
    <t xml:space="preserve">Dozen Assorted Roses, Truffles &amp; Teddy</t>
  </si>
  <si>
    <t xml:space="preserve">Dozen Assorted Roses, Truffles, Card &amp; Teddy</t>
  </si>
  <si>
    <t xml:space="preserve">Fairest Sentiments</t>
  </si>
  <si>
    <t xml:space="preserve">Blue and Yellow Joy</t>
  </si>
  <si>
    <t xml:space="preserve">One Dozen Christmas Carnations (deluxe)</t>
  </si>
  <si>
    <t xml:space="preserve">Dozen Roses, Card &amp; Chocolates</t>
  </si>
  <si>
    <t xml:space="preserve">Three Dozen Long Stem White Roses</t>
  </si>
  <si>
    <t xml:space="preserve">Two Dozen Long Stem Yellow Roses</t>
  </si>
  <si>
    <t xml:space="preserve">24 Long Stemmed Red and Yellow Roses (deluxe)</t>
  </si>
  <si>
    <t xml:space="preserve">12 red middle stemmed roses</t>
  </si>
  <si>
    <t xml:space="preserve">.Valentine's Day Dozen Roses</t>
  </si>
  <si>
    <t xml:space="preserve">Valentine\\\\</t>
  </si>
  <si>
    <t xml:space="preserve">Dozen Boxed Red Roses &amp; FREE Card</t>
  </si>
  <si>
    <t xml:space="preserve">Dozen Boxed Red Roses Combo I</t>
  </si>
  <si>
    <t xml:space="preserve">Dozen Boxed Red Roses Combo II</t>
  </si>
  <si>
    <t xml:space="preserve">Dozen Boxed Red Roses Combo III</t>
  </si>
  <si>
    <t xml:space="preserve">12 Mixed Long Stemmed Roses</t>
  </si>
  <si>
    <t xml:space="preserve">Lily Perfection</t>
  </si>
  <si>
    <t xml:space="preserve">White Lily Purity</t>
  </si>
  <si>
    <t xml:space="preserve">Peruvian Lilies Care Package</t>
  </si>
  <si>
    <t xml:space="preserve">Mixed Alstroemeria Bouquet</t>
  </si>
  <si>
    <t xml:space="preserve">Blooms of Peruvian Lillies</t>
  </si>
  <si>
    <t xml:space="preserve">Blooms of Peruvian Lilies</t>
  </si>
  <si>
    <t xml:space="preserve">Super Alstroemeria Bouquet</t>
  </si>
  <si>
    <t xml:space="preserve">Alstroemeria Extravaganza</t>
  </si>
  <si>
    <t xml:space="preserve">18 Mixed Roses</t>
  </si>
  <si>
    <t xml:space="preserve">12 Mixed Colour Roses, Chocolates, Card &amp; Wine</t>
  </si>
  <si>
    <t xml:space="preserve">24 Mixed Colour Roses, Chocolates, Card &amp; Wine</t>
  </si>
  <si>
    <t xml:space="preserve">Classic Rainbow Gerbera Bouquet</t>
  </si>
  <si>
    <t xml:space="preserve">36 Assorted Gerberas</t>
  </si>
  <si>
    <t xml:space="preserve">Outstanding Orchids</t>
  </si>
  <si>
    <t xml:space="preserve">Christmas Carnation Special</t>
  </si>
  <si>
    <t xml:space="preserve">Festive Carnation Special</t>
  </si>
  <si>
    <t xml:space="preserve">Polka Dots</t>
  </si>
  <si>
    <t xml:space="preserve">Red Rose Passion</t>
  </si>
  <si>
    <t xml:space="preserve">Yellow Alstromeria</t>
  </si>
  <si>
    <t xml:space="preserve">Summer Romance</t>
  </si>
  <si>
    <t xml:space="preserve">Autumn Alstromeria Bouquet</t>
  </si>
  <si>
    <t xml:space="preserve">Summer Brights</t>
  </si>
  <si>
    <t xml:space="preserve">My Girl</t>
  </si>
  <si>
    <t xml:space="preserve">Blushing Thrill</t>
  </si>
  <si>
    <t xml:space="preserve">Summer Bunch</t>
  </si>
  <si>
    <t xml:space="preserve">Orange and Blue</t>
  </si>
  <si>
    <t xml:space="preserve">Early Sunrise</t>
  </si>
  <si>
    <t xml:space="preserve">Voluptuous Blooms</t>
  </si>
  <si>
    <t xml:space="preserve">Joyful and Thrilling</t>
  </si>
  <si>
    <t xml:space="preserve">Colourful Inspiration</t>
  </si>
  <si>
    <t xml:space="preserve">Brighten Mom's Day Bouquet</t>
  </si>
  <si>
    <t xml:space="preserve">Lively Sparkles</t>
  </si>
  <si>
    <t xml:space="preserve">Gerbera and Iris Bouquet</t>
  </si>
  <si>
    <t xml:space="preserve">Blissful Symphony</t>
  </si>
  <si>
    <t xml:space="preserve">Pink Beauty</t>
  </si>
  <si>
    <t xml:space="preserve">Delphinium and Gerbera Arrangement</t>
  </si>
  <si>
    <t xml:space="preserve">Carnival Bouquet</t>
  </si>
  <si>
    <t xml:space="preserve">Dozen Gerberas</t>
  </si>
  <si>
    <t xml:space="preserve">Ten Red Roses, Card &amp; Chocolates</t>
  </si>
  <si>
    <t xml:space="preserve">Bestseller Combo I</t>
  </si>
  <si>
    <t xml:space="preserve">Bestseller Combo IV</t>
  </si>
  <si>
    <t xml:space="preserve">Christmas Bestseller Bouquet</t>
  </si>
  <si>
    <t xml:space="preserve">Christmas Bells I (supersize)</t>
  </si>
  <si>
    <t xml:space="preserve">Christmas Glory</t>
  </si>
  <si>
    <t xml:space="preserve">10 Tulips &amp; Card</t>
  </si>
  <si>
    <t xml:space="preserve">10 Assorted Tulip Combo</t>
  </si>
  <si>
    <t xml:space="preserve">20 Tulips &amp; Chocolates</t>
  </si>
  <si>
    <t xml:space="preserve">30 Assorted Tulip Combo</t>
  </si>
  <si>
    <t xml:space="preserve">12 Christmas Roses, Card &amp; Teddy</t>
  </si>
  <si>
    <t xml:space="preserve">Blue Ribbon</t>
  </si>
  <si>
    <t xml:space="preserve">Classic Gourmet</t>
  </si>
  <si>
    <t xml:space="preserve">18 Red Roses - Half Price</t>
  </si>
  <si>
    <t xml:space="preserve">Joyful Blossoms</t>
  </si>
  <si>
    <t xml:space="preserve">White Sensation</t>
  </si>
  <si>
    <t xml:space="preserve">Sea &amp; Sunshine</t>
  </si>
  <si>
    <t xml:space="preserve">Picturesque</t>
  </si>
  <si>
    <t xml:space="preserve">Classic Elegance</t>
  </si>
  <si>
    <t xml:space="preserve">Deluxe Iris Bouquet</t>
  </si>
  <si>
    <t xml:space="preserve">30 Blooms of Daffodils</t>
  </si>
  <si>
    <t xml:space="preserve">Three Dozen Long Stem Assorted Roses</t>
  </si>
  <si>
    <t xml:space="preserve">100 Blooms of Holiday Alstroemeria</t>
  </si>
  <si>
    <t xml:space="preserve">6 Holiday Roses Special</t>
  </si>
  <si>
    <t xml:space="preserve">Joyful Roses Special</t>
  </si>
  <si>
    <t xml:space="preserve">Jolly Holiday Bouquet in a Mason Jar</t>
  </si>
  <si>
    <t xml:space="preserve">Dozen Red Roses with Vase</t>
  </si>
  <si>
    <t xml:space="preserve">Deluxe Love Combo</t>
  </si>
  <si>
    <t xml:space="preserve">Dozen Mixed Roses &amp; Sauvignon Blanc</t>
  </si>
  <si>
    <t xml:space="preserve">Dozen Red Roses &amp; Shiraz</t>
  </si>
  <si>
    <t xml:space="preserve">Rainbow Gerbera Bouquet (supersize)</t>
  </si>
  <si>
    <t xml:space="preserve">Pastel Dream Bouquet in Mason Jar</t>
  </si>
  <si>
    <t xml:space="preserve">Hello Baby Boy</t>
  </si>
  <si>
    <t xml:space="preserve">Beach Day Blooms Bouquet in Mason Jar</t>
  </si>
  <si>
    <t xml:space="preserve">Gerbera Daisies in Mason Jar</t>
  </si>
  <si>
    <t xml:space="preserve">Southern Stars</t>
  </si>
  <si>
    <t xml:space="preserve">Vase &amp; Teddy</t>
  </si>
  <si>
    <t xml:space="preserve">Ferrero Rocher Collection</t>
  </si>
  <si>
    <t xml:space="preserve">Carrington White Wine</t>
  </si>
  <si>
    <t xml:space="preserve">Sauvignon Blanc by</t>
  </si>
  <si>
    <t xml:space="preserve">Merlot by</t>
  </si>
  <si>
    <t xml:space="preserve">Red Vase</t>
  </si>
  <si>
    <t xml:space="preserve">"I Care" Teddy Bear</t>
  </si>
  <si>
    <t xml:space="preserve">Box of Premium Chocolates</t>
  </si>
  <si>
    <t xml:space="preserve">Sweetheart Collection I</t>
  </si>
  <si>
    <t xml:space="preserve">Sweetheart Collection IV</t>
  </si>
  <si>
    <t xml:space="preserve">Same Day Special III</t>
  </si>
  <si>
    <t xml:space="preserve">Crimson Gerbera Trio</t>
  </si>
  <si>
    <t xml:space="preserve">12 LS Red Roses, Vase &amp; Chocolates</t>
  </si>
  <si>
    <t xml:space="preserve">Valentines Super Combo</t>
  </si>
  <si>
    <t xml:space="preserve">Cherished Valentines Special</t>
  </si>
  <si>
    <t xml:space="preserve">Champagne &amp; Chocolates</t>
  </si>
  <si>
    <t xml:space="preserve">Champagne Lovers Basket</t>
  </si>
  <si>
    <t xml:space="preserve">Four X Basket I</t>
  </si>
  <si>
    <t xml:space="preserve">Bitter Basket</t>
  </si>
  <si>
    <t xml:space="preserve">Draught Basket</t>
  </si>
  <si>
    <t xml:space="preserve">Coldie Basket</t>
  </si>
  <si>
    <t xml:space="preserve">Four X Basket II</t>
  </si>
  <si>
    <t xml:space="preserve">Tinny &amp; Treats Basket</t>
  </si>
  <si>
    <t xml:space="preserve">Bitter Lovers Basket</t>
  </si>
  <si>
    <t xml:space="preserve">Beer Lovers Basket</t>
  </si>
  <si>
    <t xml:space="preserve">Beer &amp; Nibbles Basket</t>
  </si>
  <si>
    <t xml:space="preserve">Guys Night Out</t>
  </si>
  <si>
    <t xml:space="preserve">Free Upgrade Items</t>
  </si>
  <si>
    <t xml:space="preserve">Ethereal Harmony</t>
  </si>
  <si>
    <t xml:space="preserve">Radiant Blooms</t>
  </si>
  <si>
    <t xml:space="preserve">Country Daisy Collection II</t>
  </si>
  <si>
    <t xml:space="preserve">Christmas Feast Gourmet Hamper (deluxe)</t>
  </si>
  <si>
    <t xml:space="preserve">Ms Clause</t>
  </si>
  <si>
    <t xml:space="preserve">Splendor Gourmet, Fruit &amp; Wine Hamper</t>
  </si>
  <si>
    <t xml:space="preserve">15 Stunning Calla Lilies &amp; Card</t>
  </si>
  <si>
    <t xml:space="preserve">20 Stunning Calla Lilies &amp; Card</t>
  </si>
  <si>
    <t xml:space="preserve">$1.00</t>
  </si>
  <si>
    <t xml:space="preserve">Designers Collection I (supersize)</t>
  </si>
  <si>
    <t xml:space="preserve">Designers Collection II</t>
  </si>
  <si>
    <t xml:space="preserve">Designers Collection III (deluxe)</t>
  </si>
  <si>
    <t xml:space="preserve">Fruit Elegance</t>
  </si>
  <si>
    <t xml:space="preserve">Fruit Lover Basket</t>
  </si>
  <si>
    <t xml:space="preserve">European Sampler Basket</t>
  </si>
  <si>
    <t xml:space="preserve">Pineapple Basket</t>
  </si>
  <si>
    <t xml:space="preserve">Fruit Beauty</t>
  </si>
  <si>
    <t xml:space="preserve">Classic Fruit Basket</t>
  </si>
  <si>
    <t xml:space="preserve">Deluxe Fruit Sensation</t>
  </si>
  <si>
    <t xml:space="preserve">Fruit Hamper IV</t>
  </si>
  <si>
    <t xml:space="preserve">Fresh Fruit Basket Collection II</t>
  </si>
  <si>
    <t xml:space="preserve">Fresh Fruit Basket Collection IV</t>
  </si>
  <si>
    <t xml:space="preserve">Friday Only Rose Special I (deluxe)</t>
  </si>
  <si>
    <t xml:space="preserve">Friday Only Rose Special II</t>
  </si>
  <si>
    <t xml:space="preserve">Anniversary Designer Collection</t>
  </si>
  <si>
    <t xml:space="preserve">Assorted Roses In Mason Jar (3 Stems)</t>
  </si>
  <si>
    <t xml:space="preserve">Birthday Designer Collection</t>
  </si>
  <si>
    <t xml:space="preserve">Blooms Of Love In Mason Jar Mixed Bouquet</t>
  </si>
  <si>
    <t xml:space="preserve">Blossom Harmony Bouquet</t>
  </si>
  <si>
    <t xml:space="preserve">Cherished Memories Sympathy Arrangement</t>
  </si>
  <si>
    <t xml:space="preserve">Chocolate Gift Box</t>
  </si>
  <si>
    <t xml:space="preserve">Christmas Stars in a Mason Jar</t>
  </si>
  <si>
    <t xml:space="preserve">Classic Collection</t>
  </si>
  <si>
    <t xml:space="preserve">Classic White Roses Dozen Long Stemmed</t>
  </si>
  <si>
    <t xml:space="preserve">Colour Me Yours Bouquet</t>
  </si>
  <si>
    <t xml:space="preserve">Deluxe Red Wine &amp; Gourmet Basket</t>
  </si>
  <si>
    <t xml:space="preserve">Deluxe Wine Lovers Basket Red &amp; White</t>
  </si>
  <si>
    <t xml:space="preserve">Dozen Mixed Roses Combo: Flowers</t>
  </si>
  <si>
    <t xml:space="preserve">Elegant Red Wine &amp; Gourmet Hamper</t>
  </si>
  <si>
    <t xml:space="preserve">Fresh Fruit Hamper (10 Pieces)</t>
  </si>
  <si>
    <t xml:space="preserve">Fresh Fruit Hamper (15 Pieces)</t>
  </si>
  <si>
    <t xml:space="preserve">Gourmet Collection Ii</t>
  </si>
  <si>
    <t xml:space="preserve">Gourmet Collection Iii</t>
  </si>
  <si>
    <t xml:space="preserve">Gourmet Collection Iv</t>
  </si>
  <si>
    <t xml:space="preserve">Gourmet Collection Petite Hamper</t>
  </si>
  <si>
    <t xml:space="preserve">Mothers Day Lavender Roses VIII</t>
  </si>
  <si>
    <t xml:space="preserve">Hearts Delight Bouquet Supporting Heart Foundation</t>
  </si>
  <si>
    <t xml:space="preserve">Holiday Alstroemeria in Mason Jar 50 Blooms</t>
  </si>
  <si>
    <t xml:space="preserve">Hugs And Kisses Bouquet Flowers &amp; Card</t>
  </si>
  <si>
    <t xml:space="preserve">Joy &amp; Harmony</t>
  </si>
  <si>
    <t xml:space="preserve">Joy of Flowers Basket Arrangement</t>
  </si>
  <si>
    <t xml:space="preserve">Lindt Chocolate Assortment</t>
  </si>
  <si>
    <t xml:space="preserve">Love &amp; Laughter In Mason Jar Mixed Purple Bouquet</t>
  </si>
  <si>
    <t xml:space="preserve">Mother'S Day Assorted Roses in Mason Jar 6 Stems</t>
  </si>
  <si>
    <t xml:space="preserve">Mother'S Day Designer Collection</t>
  </si>
  <si>
    <t xml:space="preserve">Mother'S Day Ultimate Pink Roses Set Dozen</t>
  </si>
  <si>
    <t xml:space="preserve">Premium Red Wine &amp; Gourmet Treats Hamper</t>
  </si>
  <si>
    <t xml:space="preserve">Pretty Posy Bouquet</t>
  </si>
  <si>
    <t xml:space="preserve">Radiant Red Roses In Mason Jar (3 Stems)</t>
  </si>
  <si>
    <t xml:space="preserve">Red Foil Balloon</t>
  </si>
  <si>
    <t xml:space="preserve">Red Rose Trio 3 Stem Bouquet</t>
  </si>
  <si>
    <t xml:space="preserve">Roses &amp; Smiles</t>
  </si>
  <si>
    <t xml:space="preserve">Shades of Pink Bouquet</t>
  </si>
  <si>
    <t xml:space="preserve">Sweet Blossoms Collection Flowers &amp; Card</t>
  </si>
  <si>
    <t xml:space="preserve">Sweetheart Roses : 18 Red</t>
  </si>
  <si>
    <t xml:space="preserve">Sweetheart Roses : Dozen Red</t>
  </si>
  <si>
    <t xml:space="preserve">Treasures Of Tuscany Wine &amp; Gourmet Hamper</t>
  </si>
  <si>
    <t xml:space="preserve">two dozen red roses &amp; wine combo — Blue Gum Serenade</t>
  </si>
  <si>
    <t xml:space="preserve">Wine &amp; Gourmet Greatness Basket</t>
  </si>
  <si>
    <t xml:space="preserve">Any Budget Custom Made</t>
  </si>
  <si>
    <t xml:space="preserve">Gourmet Temptation</t>
  </si>
  <si>
    <t xml:space="preserve">Coffee &amp; More</t>
  </si>
  <si>
    <t xml:space="preserve">Coffee Lovers</t>
  </si>
  <si>
    <t xml:space="preserve">Extra Large Coffee Lover Basket</t>
  </si>
  <si>
    <t xml:space="preserve">Coffee Sensation Basket</t>
  </si>
  <si>
    <t xml:space="preserve">Extra Large Coffee and Chocolate Basket</t>
  </si>
  <si>
    <t xml:space="preserve">Extra Large Coffee Sensations Basket</t>
  </si>
  <si>
    <t xml:space="preserve">Classic Tea Basket (supersize)</t>
  </si>
  <si>
    <t xml:space="preserve">Divine Decadence</t>
  </si>
  <si>
    <t xml:space="preserve">Grand Gourmet</t>
  </si>
  <si>
    <t xml:space="preserve">Fancy Feast</t>
  </si>
  <si>
    <t xml:space="preserve">Classic Collection III</t>
  </si>
  <si>
    <t xml:space="preserve">The Perfect Gift</t>
  </si>
  <si>
    <t xml:space="preserve">Chocolate Supreme</t>
  </si>
  <si>
    <t xml:space="preserve">Belgium Surprise</t>
  </si>
  <si>
    <t xml:space="preserve">Rich Tastes</t>
  </si>
  <si>
    <t xml:space="preserve">Deluxe Choice</t>
  </si>
  <si>
    <t xml:space="preserve">Gourmet Greeting (supersize)</t>
  </si>
  <si>
    <t xml:space="preserve">Happy Holiday Gourmet (supersize)</t>
  </si>
  <si>
    <t xml:space="preserve">Simply the Best (supersize)</t>
  </si>
  <si>
    <t xml:space="preserve">Gourmet Delight (deluxe)</t>
  </si>
  <si>
    <t xml:space="preserve">Sweet Memories</t>
  </si>
  <si>
    <t xml:space="preserve">Seasons Greeting</t>
  </si>
  <si>
    <t xml:space="preserve">Perfect Indulgence</t>
  </si>
  <si>
    <t xml:space="preserve">Gourmet Delight II</t>
  </si>
  <si>
    <t xml:space="preserve">Deluxe Tea Assortment</t>
  </si>
  <si>
    <t xml:space="preserve">Joy of Java</t>
  </si>
  <si>
    <t xml:space="preserve">Readers Delight</t>
  </si>
  <si>
    <t xml:space="preserve">Luxury Snack Basket</t>
  </si>
  <si>
    <t xml:space="preserve">The Classic Gift</t>
  </si>
  <si>
    <t xml:space="preserve">Sweet Celebration Basket</t>
  </si>
  <si>
    <t xml:space="preserve">Snack Lover Basket</t>
  </si>
  <si>
    <t xml:space="preserve">Vino &amp; Delights Hamper</t>
  </si>
  <si>
    <t xml:space="preserve">Gourmet Elegance Hamper</t>
  </si>
  <si>
    <t xml:space="preserve">Mini Love Basket Pack</t>
  </si>
  <si>
    <t xml:space="preserve">Christmas Gourmet Collection II (supersize)</t>
  </si>
  <si>
    <t xml:space="preserve">Christmas Gourmet Collection III</t>
  </si>
  <si>
    <t xml:space="preserve">Christmas Gourmet Collection IV</t>
  </si>
  <si>
    <t xml:space="preserve">Gourmet Collection IV</t>
  </si>
  <si>
    <t xml:space="preserve">Holiday Tradition III</t>
  </si>
  <si>
    <t xml:space="preserve">Holiday Tradition IV</t>
  </si>
  <si>
    <t xml:space="preserve">Holiday Tradition V</t>
  </si>
  <si>
    <t xml:space="preserve">Holiday Tradition VI</t>
  </si>
  <si>
    <t xml:space="preserve">Holiday Tradition VIII</t>
  </si>
  <si>
    <t xml:space="preserve">Lindt Hamper Collection I</t>
  </si>
  <si>
    <t xml:space="preserve">Lindt Hamper Collection III</t>
  </si>
  <si>
    <t xml:space="preserve">Lindt Hamper Collection IV</t>
  </si>
  <si>
    <t xml:space="preserve">One Dozen Long Stem Lavender Roses</t>
  </si>
  <si>
    <t xml:space="preserve">Two Dozen Long Stem Lavender Roses</t>
  </si>
  <si>
    <t xml:space="preserve">Two Dozen Long Stem Pink Roses</t>
  </si>
  <si>
    <t xml:space="preserve">Three Dozen Long Stemmed Orange Roses</t>
  </si>
  <si>
    <t xml:space="preserve">Crimson Sunrise</t>
  </si>
  <si>
    <t xml:space="preserve">One Dozen Assorted Long Stem Roses</t>
  </si>
  <si>
    <t xml:space="preserve">Sunset Serenade (deluxe)</t>
  </si>
  <si>
    <t xml:space="preserve">Just Because (deluxe)</t>
  </si>
  <si>
    <t xml:space="preserve">Simply Sweet (deluxe)</t>
  </si>
  <si>
    <t xml:space="preserve">Extreme Elegance</t>
  </si>
  <si>
    <t xml:space="preserve">Premium Wine Collection</t>
  </si>
  <si>
    <t xml:space="preserve">Holiday Cheer</t>
  </si>
  <si>
    <t xml:space="preserve">Half Dozen Assorted Long Stem Roses</t>
  </si>
  <si>
    <t xml:space="preserve">Super Snapdragons</t>
  </si>
  <si>
    <t xml:space="preserve">75 Blooms Of Alstroemeria</t>
  </si>
  <si>
    <t xml:space="preserve">Rainbow Reflections Basket</t>
  </si>
  <si>
    <t xml:space="preserve">Melody Collection III</t>
  </si>
  <si>
    <t xml:space="preserve">50 Blooms of Peruvian Lilies Set</t>
  </si>
  <si>
    <t xml:space="preserve">Rose Special I</t>
  </si>
  <si>
    <t xml:space="preserve">Rose Special II</t>
  </si>
  <si>
    <t xml:space="preserve">Mother's Day Designer Collection III</t>
  </si>
  <si>
    <t xml:space="preserve">Mothers Day Designers Collection II</t>
  </si>
  <si>
    <t xml:space="preserve">Mothers Day Designers Collection III</t>
  </si>
  <si>
    <t xml:space="preserve">Mothers Day Designers Collection IV</t>
  </si>
  <si>
    <t xml:space="preserve">Mothers Day Lavender Roses II</t>
  </si>
  <si>
    <t xml:space="preserve">Mothers Day Lavender Roses III</t>
  </si>
  <si>
    <t xml:space="preserve">Mothers Day Lavender Roses V</t>
  </si>
  <si>
    <t xml:space="preserve">Mothers Day Lavender Roses VI</t>
  </si>
  <si>
    <t xml:space="preserve">Mothers Day Lavender Roses VII</t>
  </si>
  <si>
    <t xml:space="preserve">Half Dozen Mothers Day Roses II</t>
  </si>
  <si>
    <t xml:space="preserve">One Dozen Mothers Day Roses II</t>
  </si>
  <si>
    <t xml:space="preserve">One Dozen Mothers Day Roses III</t>
  </si>
  <si>
    <t xml:space="preserve">One Dozen Mothers Day Roses IV</t>
  </si>
  <si>
    <t xml:space="preserve">18 Mothers Day Roses II</t>
  </si>
  <si>
    <t xml:space="preserve">18 Mothers Day Roses III</t>
  </si>
  <si>
    <t xml:space="preserve">18 Mothers Day Roses IV</t>
  </si>
  <si>
    <t xml:space="preserve">Two Dozen Mothers Day Roses I</t>
  </si>
  <si>
    <t xml:space="preserve">Two Dozen Mothers Day Roses II</t>
  </si>
  <si>
    <t xml:space="preserve">Two Dozen Mothers Day Roses III</t>
  </si>
  <si>
    <t xml:space="preserve">Two Dozen Mothers Day Roses IV (supersize)</t>
  </si>
  <si>
    <t xml:space="preserve">Thirty Blooms Of Alstroemeria In Mason Jar</t>
  </si>
  <si>
    <t xml:space="preserve">Sweet Summer In Mason Jar</t>
  </si>
  <si>
    <t xml:space="preserve">Gerbera Daisies in a Mason Jar</t>
  </si>
  <si>
    <t xml:space="preserve">Super Snapdragons In Mason Jar</t>
  </si>
  <si>
    <t xml:space="preserve">Shades Of Pink In Mason Jar</t>
  </si>
  <si>
    <t xml:space="preserve">50 Blooms of Holiday Alstroemeria in Mason Jar</t>
  </si>
  <si>
    <t xml:space="preserve">100 Blooms of Orchids I</t>
  </si>
  <si>
    <t xml:space="preserve">100 Blooms of Orchids III</t>
  </si>
  <si>
    <t xml:space="preserve">Gourmet Delight Gift Box</t>
  </si>
  <si>
    <t xml:space="preserve">Lindt Sampler Gift Box</t>
  </si>
  <si>
    <t xml:space="preserve">Cheese &amp; Crackers Gift Box</t>
  </si>
  <si>
    <t xml:space="preserve">Fruit &amp; Bubbly Gift Box</t>
  </si>
  <si>
    <t xml:space="preserve">Fruit &amp; White Wine Gift Box</t>
  </si>
  <si>
    <t xml:space="preserve">Fruit &amp; Red Wine Gift Box</t>
  </si>
  <si>
    <t xml:space="preserve">White Wine Cheese &amp; Crackers Gift Box</t>
  </si>
  <si>
    <t xml:space="preserve">Lindt &amp; Bubbly Gift Box</t>
  </si>
  <si>
    <t xml:space="preserve">Deluxe Protea Gift Package</t>
  </si>
  <si>
    <t xml:space="preserve">Rainbow Daisy Collection I</t>
  </si>
  <si>
    <t xml:space="preserve">Rainbow Daisy Collection III</t>
  </si>
  <si>
    <t xml:space="preserve">Rainbow Daisy Collection IV</t>
  </si>
  <si>
    <t xml:space="preserve">Full Size Christmas Card</t>
  </si>
  <si>
    <t xml:space="preserve">Milk Chocolate Seashells</t>
  </si>
  <si>
    <t xml:space="preserve">Belgian Truffles and Vase</t>
  </si>
  <si>
    <t xml:space="preserve">18 Red Roses, Card &amp; Teddy</t>
  </si>
  <si>
    <t xml:space="preserve">Sweetheart Roses III</t>
  </si>
  <si>
    <t xml:space="preserve">Red Spray Rose Special</t>
  </si>
  <si>
    <t xml:space="preserve">Wine Duo Basket</t>
  </si>
  <si>
    <t xml:space="preserve">White Wine Gourmet</t>
  </si>
  <si>
    <t xml:space="preserve">Red Wine Gourmet</t>
  </si>
  <si>
    <t xml:space="preserve">White Wine Finesse (deluxe)</t>
  </si>
  <si>
    <t xml:space="preserve">Premium Red Wine Basket</t>
  </si>
  <si>
    <t xml:space="preserve">Lindt &amp; Bubbly</t>
  </si>
  <si>
    <t xml:space="preserve">Lindt &amp; Red (supersize)</t>
  </si>
  <si>
    <t xml:space="preserve">Lindt &amp; Shiraz Gift Basket</t>
  </si>
  <si>
    <t xml:space="preserve">Lindt &amp; Chardonnay Basket</t>
  </si>
  <si>
    <t xml:space="preserve">Free Teddy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</si>
</sst>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\$#,##0;&quot;($&quot;#,##0\);\-"/>
    <numFmt numFmtId="166" formatCode="0.00%"/>
    <numFmt numFmtId="167" formatCode="0"/>
    <numFmt numFmtId="168" formatCode="0.0%"/>
    <numFmt numFmtId="169" formatCode="General"/>
    <numFmt numFmtId="170" formatCode="#,##0;\(#,##0\);\-"/>
    <numFmt numFmtId="171" formatCode="\$#,##0"/>
    <numFmt numFmtId="172" formatCode="0%"/>
    <numFmt numFmtId="173" formatCode="#,##0"/>
    <numFmt numFmtId="174" formatCode="0.0\x"/>
    <numFmt numFmtId="175" formatCode="0.0"/>
    <numFmt numFmtId="176" formatCode="0.000%"/>
    <numFmt numFmtId="177" formatCode="0.00"/>
    <numFmt numFmtId="178" formatCode="@"/>
    <numFmt numFmtId="179" formatCode="#,##0.00"/>
    <numFmt numFmtId="180" formatCode="0.00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0"/>
      <color rgb="FFD0D5DD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8"/>
      <color rgb="FF1F3A5F"/>
      <name val="Arial"/>
      <family val="0"/>
      <charset val="1"/>
    </font>
    <font>
      <b val="true"/>
      <sz val="18"/>
      <color rgb="FFC0392B"/>
      <name val="Arial"/>
      <family val="0"/>
      <charset val="1"/>
    </font>
    <font>
      <b val="true"/>
      <sz val="18"/>
      <color rgb="FFE67E22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1F3A5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3"/>
      <color rgb="FF1F3A5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C0392B"/>
      <name val="Arial"/>
      <family val="0"/>
      <charset val="1"/>
    </font>
    <font>
      <b val="true"/>
      <sz val="9"/>
      <color rgb="FF2E7D32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color rgb="FF555555"/>
      <name val="Arial"/>
      <family val="0"/>
      <charset val="1"/>
    </font>
    <font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C0392B"/>
        <bgColor rgb="FF993366"/>
      </patternFill>
    </fill>
    <fill>
      <patternFill patternType="solid">
        <fgColor rgb="FFE67E22"/>
        <bgColor rgb="FFFF9900"/>
      </patternFill>
    </fill>
    <fill>
      <patternFill patternType="solid">
        <fgColor rgb="FFF2F4F7"/>
        <bgColor rgb="FFF9F9F9"/>
      </patternFill>
    </fill>
    <fill>
      <patternFill patternType="solid">
        <fgColor rgb="FFFFF9DB"/>
        <bgColor rgb="FFFFF6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2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0">
    <dxf>
      <fill>
        <patternFill>
          <bgColor rgb="FFF4B6B0"/>
        </patternFill>
      </fill>
    </dxf>
    <dxf>
      <font>
        <name val="Arial"/>
        <charset val="1"/>
        <family val="0"/>
        <b val="1"/>
        <color rgb="FFC0392B"/>
        <sz val="9"/>
      </font>
      <fill>
        <patternFill>
          <bgColor rgb="FFF8CBAD"/>
        </patternFill>
      </fill>
    </dxf>
    <dxf>
      <font>
        <name val="Arial"/>
        <charset val="1"/>
        <family val="0"/>
        <b val="1"/>
        <color rgb="FFC0392B"/>
        <sz val="9"/>
      </font>
      <fill>
        <patternFill>
          <bgColor rgb="FFF4B6B0"/>
        </patternFill>
      </fill>
    </dxf>
    <dxf>
      <fill>
        <patternFill>
          <bgColor rgb="FFC8E6C9"/>
        </patternFill>
      </fill>
    </dxf>
    <dxf>
      <fill>
        <patternFill>
          <bgColor rgb="FFFCE4B6"/>
        </patternFill>
      </fill>
    </dxf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CE4B6"/>
          <bgColor rgb="FF000000"/>
        </patternFill>
      </fill>
    </dxf>
    <dxf>
      <fill>
        <patternFill patternType="solid">
          <fgColor rgb="FFF08A80"/>
          <bgColor rgb="FF000000"/>
        </patternFill>
      </fill>
    </dxf>
    <dxf>
      <fill>
        <patternFill patternType="solid">
          <fgColor rgb="FFF18B81"/>
          <bgColor rgb="FF000000"/>
        </patternFill>
      </fill>
    </dxf>
    <dxf>
      <fill>
        <patternFill patternType="solid">
          <fgColor rgb="FFF19086"/>
          <bgColor rgb="FF000000"/>
        </patternFill>
      </fill>
    </dxf>
    <dxf>
      <fill>
        <patternFill patternType="solid">
          <fgColor rgb="FFF19187"/>
          <bgColor rgb="FF000000"/>
        </patternFill>
      </fill>
    </dxf>
    <dxf>
      <fill>
        <patternFill patternType="solid">
          <fgColor rgb="FFF19188"/>
          <bgColor rgb="FF000000"/>
        </patternFill>
      </fill>
    </dxf>
    <dxf>
      <fill>
        <patternFill patternType="solid">
          <fgColor rgb="FFF29289"/>
          <bgColor rgb="FF000000"/>
        </patternFill>
      </fill>
    </dxf>
    <dxf>
      <fill>
        <patternFill patternType="solid">
          <fgColor rgb="FFF2948B"/>
          <bgColor rgb="FF000000"/>
        </patternFill>
      </fill>
    </dxf>
    <dxf>
      <fill>
        <patternFill patternType="solid">
          <fgColor rgb="FFF2958C"/>
          <bgColor rgb="FF000000"/>
        </patternFill>
      </fill>
    </dxf>
    <dxf>
      <fill>
        <patternFill patternType="solid">
          <fgColor rgb="FFF2988F"/>
          <bgColor rgb="FF000000"/>
        </patternFill>
      </fill>
    </dxf>
    <dxf>
      <fill>
        <patternFill patternType="solid">
          <fgColor rgb="FFF29890"/>
          <bgColor rgb="FF000000"/>
        </patternFill>
      </fill>
    </dxf>
    <dxf>
      <fill>
        <patternFill patternType="solid">
          <fgColor rgb="FFF29A91"/>
          <bgColor rgb="FF000000"/>
        </patternFill>
      </fill>
    </dxf>
    <dxf>
      <fill>
        <patternFill patternType="solid">
          <fgColor rgb="FFF39B93"/>
          <bgColor rgb="FF000000"/>
        </patternFill>
      </fill>
    </dxf>
    <dxf>
      <fill>
        <patternFill patternType="solid">
          <fgColor rgb="FFF39D94"/>
          <bgColor rgb="FF000000"/>
        </patternFill>
      </fill>
    </dxf>
    <dxf>
      <fill>
        <patternFill patternType="solid">
          <fgColor rgb="FFF39E95"/>
          <bgColor rgb="FF000000"/>
        </patternFill>
      </fill>
    </dxf>
    <dxf>
      <fill>
        <patternFill patternType="solid">
          <fgColor rgb="FFF39F97"/>
          <bgColor rgb="FF000000"/>
        </patternFill>
      </fill>
    </dxf>
    <dxf>
      <fill>
        <patternFill patternType="solid">
          <fgColor rgb="FFF3A199"/>
          <bgColor rgb="FF000000"/>
        </patternFill>
      </fill>
    </dxf>
    <dxf>
      <fill>
        <patternFill patternType="solid">
          <fgColor rgb="FFF4A49D"/>
          <bgColor rgb="FF000000"/>
        </patternFill>
      </fill>
    </dxf>
    <dxf>
      <fill>
        <patternFill patternType="solid">
          <fgColor rgb="FFF4A69E"/>
          <bgColor rgb="FF000000"/>
        </patternFill>
      </fill>
    </dxf>
    <dxf>
      <fill>
        <patternFill patternType="solid">
          <fgColor rgb="FFF4A79F"/>
          <bgColor rgb="FF000000"/>
        </patternFill>
      </fill>
    </dxf>
    <dxf>
      <fill>
        <patternFill patternType="solid">
          <fgColor rgb="FFF4A8A0"/>
          <bgColor rgb="FF000000"/>
        </patternFill>
      </fill>
    </dxf>
    <dxf>
      <fill>
        <patternFill patternType="solid">
          <fgColor rgb="FFF4A8A1"/>
          <bgColor rgb="FF000000"/>
        </patternFill>
      </fill>
    </dxf>
    <dxf>
      <fill>
        <patternFill patternType="solid">
          <fgColor rgb="FFF4A9A2"/>
          <bgColor rgb="FF000000"/>
        </patternFill>
      </fill>
    </dxf>
    <dxf>
      <fill>
        <patternFill patternType="solid">
          <fgColor rgb="FFF5AAA3"/>
          <bgColor rgb="FF000000"/>
        </patternFill>
      </fill>
    </dxf>
    <dxf>
      <fill>
        <patternFill patternType="solid">
          <fgColor rgb="FFF5ABA3"/>
          <bgColor rgb="FF000000"/>
        </patternFill>
      </fill>
    </dxf>
    <dxf>
      <fill>
        <patternFill patternType="solid">
          <fgColor rgb="FFF5ABA4"/>
          <bgColor rgb="FF000000"/>
        </patternFill>
      </fill>
    </dxf>
    <dxf>
      <fill>
        <patternFill patternType="solid">
          <fgColor rgb="FFF5ACA5"/>
          <bgColor rgb="FF000000"/>
        </patternFill>
      </fill>
    </dxf>
    <dxf>
      <fill>
        <patternFill patternType="solid">
          <fgColor rgb="FFF5ADA6"/>
          <bgColor rgb="FF000000"/>
        </patternFill>
      </fill>
    </dxf>
    <dxf>
      <fill>
        <patternFill patternType="solid">
          <fgColor rgb="FFF5AEA7"/>
          <bgColor rgb="FF000000"/>
        </patternFill>
      </fill>
    </dxf>
    <dxf>
      <fill>
        <patternFill patternType="solid">
          <fgColor rgb="FFF5AEA8"/>
          <bgColor rgb="FF000000"/>
        </patternFill>
      </fill>
    </dxf>
    <dxf>
      <fill>
        <patternFill patternType="solid">
          <fgColor rgb="FFF5AFA8"/>
          <bgColor rgb="FF000000"/>
        </patternFill>
      </fill>
    </dxf>
    <dxf>
      <fill>
        <patternFill patternType="solid">
          <fgColor rgb="FFF5AFA9"/>
          <bgColor rgb="FF000000"/>
        </patternFill>
      </fill>
    </dxf>
    <dxf>
      <fill>
        <patternFill patternType="solid">
          <fgColor rgb="FFF5B0AA"/>
          <bgColor rgb="FF000000"/>
        </patternFill>
      </fill>
    </dxf>
    <dxf>
      <fill>
        <patternFill patternType="solid">
          <fgColor rgb="FFF5B1AA"/>
          <bgColor rgb="FF000000"/>
        </patternFill>
      </fill>
    </dxf>
    <dxf>
      <fill>
        <patternFill patternType="solid">
          <fgColor rgb="FFF6B3AC"/>
          <bgColor rgb="FF000000"/>
        </patternFill>
      </fill>
    </dxf>
    <dxf>
      <fill>
        <patternFill patternType="solid">
          <fgColor rgb="FFF6B3AD"/>
          <bgColor rgb="FF000000"/>
        </patternFill>
      </fill>
    </dxf>
    <dxf>
      <fill>
        <patternFill patternType="solid">
          <fgColor rgb="FFF6B4AD"/>
          <bgColor rgb="FF000000"/>
        </patternFill>
      </fill>
    </dxf>
    <dxf>
      <fill>
        <patternFill patternType="solid">
          <fgColor rgb="FFF6B5AF"/>
          <bgColor rgb="FF000000"/>
        </patternFill>
      </fill>
    </dxf>
    <dxf>
      <fill>
        <patternFill patternType="solid">
          <fgColor rgb="FFF6B6B0"/>
          <bgColor rgb="FF000000"/>
        </patternFill>
      </fill>
    </dxf>
    <dxf>
      <fill>
        <patternFill patternType="solid">
          <fgColor rgb="FFF6B7B0"/>
          <bgColor rgb="FF000000"/>
        </patternFill>
      </fill>
    </dxf>
    <dxf>
      <fill>
        <patternFill patternType="solid">
          <fgColor rgb="FFF6B7B1"/>
          <bgColor rgb="FF000000"/>
        </patternFill>
      </fill>
    </dxf>
    <dxf>
      <fill>
        <patternFill patternType="solid">
          <fgColor rgb="FFF6B8B2"/>
          <bgColor rgb="FF000000"/>
        </patternFill>
      </fill>
    </dxf>
    <dxf>
      <fill>
        <patternFill patternType="solid">
          <fgColor rgb="FFF7BAB4"/>
          <bgColor rgb="FF000000"/>
        </patternFill>
      </fill>
    </dxf>
    <dxf>
      <fill>
        <patternFill patternType="solid">
          <fgColor rgb="FFF7BBB5"/>
          <bgColor rgb="FF000000"/>
        </patternFill>
      </fill>
    </dxf>
    <dxf>
      <fill>
        <patternFill patternType="solid">
          <fgColor rgb="FFF7BBB6"/>
          <bgColor rgb="FF000000"/>
        </patternFill>
      </fill>
    </dxf>
    <dxf>
      <fill>
        <patternFill patternType="solid">
          <fgColor rgb="FFF7BCB6"/>
          <bgColor rgb="FF000000"/>
        </patternFill>
      </fill>
    </dxf>
    <dxf>
      <fill>
        <patternFill patternType="solid">
          <fgColor rgb="FFF7C0BA"/>
          <bgColor rgb="FF000000"/>
        </patternFill>
      </fill>
    </dxf>
    <dxf>
      <fill>
        <patternFill patternType="solid">
          <fgColor rgb="FFF7C0BB"/>
          <bgColor rgb="FF000000"/>
        </patternFill>
      </fill>
    </dxf>
    <dxf>
      <fill>
        <patternFill patternType="solid">
          <fgColor rgb="FFF7C1BC"/>
          <bgColor rgb="FF000000"/>
        </patternFill>
      </fill>
    </dxf>
    <dxf>
      <fill>
        <patternFill patternType="solid">
          <fgColor rgb="FFF8C1BC"/>
          <bgColor rgb="FF000000"/>
        </patternFill>
      </fill>
    </dxf>
    <dxf>
      <fill>
        <patternFill patternType="solid">
          <fgColor rgb="FFF8C2BD"/>
          <bgColor rgb="FF000000"/>
        </patternFill>
      </fill>
    </dxf>
    <dxf>
      <fill>
        <patternFill patternType="solid">
          <fgColor rgb="FFF8C4BF"/>
          <bgColor rgb="FF000000"/>
        </patternFill>
      </fill>
    </dxf>
    <dxf>
      <fill>
        <patternFill patternType="solid">
          <fgColor rgb="FFF18C82"/>
          <bgColor rgb="FF000000"/>
        </patternFill>
      </fill>
    </dxf>
    <dxf>
      <fill>
        <patternFill patternType="solid">
          <fgColor rgb="FFF2968D"/>
          <bgColor rgb="FF000000"/>
        </patternFill>
      </fill>
    </dxf>
    <dxf>
      <fill>
        <patternFill patternType="solid">
          <fgColor rgb="FFF4A39B"/>
          <bgColor rgb="FF000000"/>
        </patternFill>
      </fill>
    </dxf>
    <dxf>
      <fill>
        <patternFill patternType="solid">
          <fgColor rgb="FFF8C2BC"/>
          <bgColor rgb="FF000000"/>
        </patternFill>
      </fill>
    </dxf>
    <dxf>
      <fill>
        <patternFill patternType="solid">
          <fgColor rgb="FFF9C9C5"/>
          <bgColor rgb="FF000000"/>
        </patternFill>
      </fill>
    </dxf>
    <dxf>
      <fill>
        <patternFill patternType="solid">
          <fgColor rgb="FFF9CFCB"/>
          <bgColor rgb="FF000000"/>
        </patternFill>
      </fill>
    </dxf>
    <dxf>
      <fill>
        <patternFill patternType="solid">
          <fgColor rgb="FFFAD4D0"/>
          <bgColor rgb="FF000000"/>
        </patternFill>
      </fill>
    </dxf>
    <dxf>
      <fill>
        <patternFill patternType="solid">
          <fgColor rgb="FFFAD5D2"/>
          <bgColor rgb="FF000000"/>
        </patternFill>
      </fill>
    </dxf>
    <dxf>
      <fill>
        <patternFill patternType="solid">
          <fgColor rgb="FFFAD6D2"/>
          <bgColor rgb="FF000000"/>
        </patternFill>
      </fill>
    </dxf>
    <dxf>
      <fill>
        <patternFill patternType="solid">
          <fgColor rgb="FFFAD6D3"/>
          <bgColor rgb="FF000000"/>
        </patternFill>
      </fill>
    </dxf>
    <dxf>
      <fill>
        <patternFill patternType="solid">
          <fgColor rgb="FFFAD7D3"/>
          <bgColor rgb="FF000000"/>
        </patternFill>
      </fill>
    </dxf>
    <dxf>
      <fill>
        <patternFill patternType="solid">
          <fgColor rgb="FFFAD7D4"/>
          <bgColor rgb="FF000000"/>
        </patternFill>
      </fill>
    </dxf>
    <dxf>
      <fill>
        <patternFill patternType="solid">
          <fgColor rgb="FFFAD8D5"/>
          <bgColor rgb="FF000000"/>
        </patternFill>
      </fill>
    </dxf>
    <dxf>
      <fill>
        <patternFill patternType="solid">
          <fgColor rgb="FFFBDBD8"/>
          <bgColor rgb="FF000000"/>
        </patternFill>
      </fill>
    </dxf>
    <dxf>
      <fill>
        <patternFill patternType="solid">
          <fgColor rgb="FFFBDDDA"/>
          <bgColor rgb="FF000000"/>
        </patternFill>
      </fill>
    </dxf>
    <dxf>
      <fill>
        <patternFill patternType="solid">
          <fgColor rgb="FFFBDFDD"/>
          <bgColor rgb="FF000000"/>
        </patternFill>
      </fill>
    </dxf>
    <dxf>
      <fill>
        <patternFill patternType="solid">
          <fgColor rgb="FFFBE0DD"/>
          <bgColor rgb="FF000000"/>
        </patternFill>
      </fill>
    </dxf>
    <dxf>
      <fill>
        <patternFill patternType="solid">
          <fgColor rgb="FFFCE1DE"/>
          <bgColor rgb="FF000000"/>
        </patternFill>
      </fill>
    </dxf>
    <dxf>
      <fill>
        <patternFill patternType="solid">
          <fgColor rgb="FFFCE2DF"/>
          <bgColor rgb="FF000000"/>
        </patternFill>
      </fill>
    </dxf>
    <dxf>
      <fill>
        <patternFill patternType="solid">
          <fgColor rgb="FFFCE2E0"/>
          <bgColor rgb="FF000000"/>
        </patternFill>
      </fill>
    </dxf>
    <dxf>
      <fill>
        <patternFill patternType="solid">
          <fgColor rgb="FFFCE4E2"/>
          <bgColor rgb="FF000000"/>
        </patternFill>
      </fill>
    </dxf>
    <dxf>
      <fill>
        <patternFill patternType="solid">
          <fgColor rgb="FFFCE5E2"/>
          <bgColor rgb="FF000000"/>
        </patternFill>
      </fill>
    </dxf>
    <dxf>
      <fill>
        <patternFill patternType="solid">
          <fgColor rgb="FFFCE6E3"/>
          <bgColor rgb="FF000000"/>
        </patternFill>
      </fill>
    </dxf>
    <dxf>
      <fill>
        <patternFill patternType="solid">
          <fgColor rgb="FFFCE6E4"/>
          <bgColor rgb="FF000000"/>
        </patternFill>
      </fill>
    </dxf>
    <dxf>
      <fill>
        <patternFill patternType="solid">
          <fgColor rgb="FFFCE7E5"/>
          <bgColor rgb="FF000000"/>
        </patternFill>
      </fill>
    </dxf>
    <dxf>
      <fill>
        <patternFill patternType="solid">
          <fgColor rgb="FFFCE8E6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fgColor rgb="FFFDEAE8"/>
          <bgColor rgb="FF000000"/>
        </patternFill>
      </fill>
    </dxf>
    <dxf>
      <fill>
        <patternFill patternType="solid">
          <fgColor rgb="FFFDECEA"/>
          <bgColor rgb="FF000000"/>
        </patternFill>
      </fill>
    </dxf>
    <dxf>
      <fill>
        <patternFill patternType="solid">
          <fgColor rgb="FFFDEDEB"/>
          <bgColor rgb="FF000000"/>
        </patternFill>
      </fill>
    </dxf>
    <dxf>
      <fill>
        <patternFill patternType="solid">
          <fgColor rgb="FFFDEDEC"/>
          <bgColor rgb="FF000000"/>
        </patternFill>
      </fill>
    </dxf>
    <dxf>
      <fill>
        <patternFill patternType="solid">
          <fgColor rgb="FFFDEEEC"/>
          <bgColor rgb="FF000000"/>
        </patternFill>
      </fill>
    </dxf>
    <dxf>
      <fill>
        <patternFill patternType="solid">
          <fgColor rgb="FFFDEEED"/>
          <bgColor rgb="FF000000"/>
        </patternFill>
      </fill>
    </dxf>
    <dxf>
      <fill>
        <patternFill patternType="solid">
          <fgColor rgb="FFFDEFED"/>
          <bgColor rgb="FF000000"/>
        </patternFill>
      </fill>
    </dxf>
    <dxf>
      <fill>
        <patternFill patternType="solid">
          <fgColor rgb="FFFDEFEE"/>
          <bgColor rgb="FF000000"/>
        </patternFill>
      </fill>
    </dxf>
    <dxf>
      <fill>
        <patternFill patternType="solid">
          <fgColor rgb="FFFDF0EE"/>
          <bgColor rgb="FF000000"/>
        </patternFill>
      </fill>
    </dxf>
    <dxf>
      <fill>
        <patternFill patternType="solid">
          <fgColor rgb="FFFEF0EF"/>
          <bgColor rgb="FF000000"/>
        </patternFill>
      </fill>
    </dxf>
    <dxf>
      <fill>
        <patternFill patternType="solid">
          <fgColor rgb="FFFEF1F0"/>
          <bgColor rgb="FF000000"/>
        </patternFill>
      </fill>
    </dxf>
    <dxf>
      <fill>
        <patternFill patternType="solid">
          <fgColor rgb="FFFEF2F1"/>
          <bgColor rgb="FF000000"/>
        </patternFill>
      </fill>
    </dxf>
    <dxf>
      <fill>
        <patternFill patternType="solid">
          <fgColor rgb="FFFEF3F2"/>
          <bgColor rgb="FF000000"/>
        </patternFill>
      </fill>
    </dxf>
    <dxf>
      <fill>
        <patternFill patternType="solid">
          <fgColor rgb="FFFEF5F4"/>
          <bgColor rgb="FF000000"/>
        </patternFill>
      </fill>
    </dxf>
    <dxf>
      <fill>
        <patternFill patternType="solid">
          <fgColor rgb="FFFEF6F5"/>
          <bgColor rgb="FF000000"/>
        </patternFill>
      </fill>
    </dxf>
    <dxf>
      <fill>
        <patternFill patternType="solid">
          <fgColor rgb="FFFEF6F6"/>
          <bgColor rgb="FF000000"/>
        </patternFill>
      </fill>
    </dxf>
    <dxf>
      <fill>
        <patternFill patternType="solid">
          <fgColor rgb="FFFEF7F6"/>
          <bgColor rgb="FF000000"/>
        </patternFill>
      </fill>
    </dxf>
    <dxf>
      <fill>
        <patternFill patternType="solid">
          <fgColor rgb="FFFFF8F7"/>
          <bgColor rgb="FF000000"/>
        </patternFill>
      </fill>
    </dxf>
    <dxf>
      <fill>
        <patternFill patternType="solid">
          <fgColor rgb="FFFFF9F8"/>
          <bgColor rgb="FF000000"/>
        </patternFill>
      </fill>
    </dxf>
    <dxf>
      <fill>
        <patternFill patternType="solid">
          <fgColor rgb="FFFFF9F9"/>
          <bgColor rgb="FF000000"/>
        </patternFill>
      </fill>
    </dxf>
    <dxf>
      <fill>
        <patternFill patternType="solid">
          <fgColor rgb="FFFFFAF9"/>
          <bgColor rgb="FF000000"/>
        </patternFill>
      </fill>
    </dxf>
    <dxf>
      <fill>
        <patternFill patternType="solid">
          <fgColor rgb="FFFFFCFC"/>
          <bgColor rgb="FF000000"/>
        </patternFill>
      </fill>
    </dxf>
    <dxf>
      <fill>
        <patternFill patternType="solid">
          <fgColor rgb="FFFFFDFC"/>
          <bgColor rgb="FF000000"/>
        </patternFill>
      </fill>
    </dxf>
    <dxf>
      <fill>
        <patternFill patternType="solid">
          <fgColor rgb="FFFFFDFD"/>
          <bgColor rgb="FF000000"/>
        </patternFill>
      </fill>
    </dxf>
    <dxf>
      <fill>
        <patternFill patternType="solid">
          <fgColor rgb="FFFFFEF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C0392B"/>
          <bgColor rgb="FF000000"/>
        </patternFill>
      </fill>
    </dxf>
    <dxf>
      <font>
        <name val="Arial"/>
        <charset val="1"/>
        <family val="0"/>
        <b val="1"/>
        <sz val="9"/>
      </font>
      <fill>
        <patternFill>
          <bgColor rgb="FFF4B6B0"/>
        </patternFill>
      </fill>
    </dxf>
    <dxf>
      <fill>
        <patternFill>
          <bgColor rgb="FFFFF6CC"/>
        </patternFill>
      </fill>
    </dxf>
    <dxf>
      <fill>
        <patternFill>
          <bgColor rgb="FFE3EFD9"/>
        </patternFill>
      </fill>
    </dxf>
    <dxf>
      <fill>
        <patternFill patternType="solid">
          <fgColor rgb="FFF4A6A0"/>
          <bgColor rgb="FF000000"/>
        </patternFill>
      </fill>
    </dxf>
    <dxf>
      <fill>
        <patternFill patternType="solid">
          <fgColor rgb="FFF5A7A1"/>
          <bgColor rgb="FF000000"/>
        </patternFill>
      </fill>
    </dxf>
    <dxf>
      <fill>
        <patternFill patternType="solid">
          <fgColor rgb="FFF5A8A2"/>
          <bgColor rgb="FF000000"/>
        </patternFill>
      </fill>
    </dxf>
    <dxf>
      <fill>
        <patternFill patternType="solid">
          <fgColor rgb="FFF5AAA4"/>
          <bgColor rgb="FF000000"/>
        </patternFill>
      </fill>
    </dxf>
    <dxf>
      <fill>
        <patternFill patternType="solid">
          <fgColor rgb="FFF5AAA5"/>
          <bgColor rgb="FF000000"/>
        </patternFill>
      </fill>
    </dxf>
    <dxf>
      <fill>
        <patternFill patternType="solid">
          <fgColor rgb="FFF5ABA5"/>
          <bgColor rgb="FF000000"/>
        </patternFill>
      </fill>
    </dxf>
    <dxf>
      <fill>
        <patternFill patternType="solid">
          <fgColor rgb="FFF5ACA6"/>
          <bgColor rgb="FF000000"/>
        </patternFill>
      </fill>
    </dxf>
    <dxf>
      <fill>
        <patternFill patternType="solid">
          <fgColor rgb="FFF5ACA7"/>
          <bgColor rgb="FF000000"/>
        </patternFill>
      </fill>
    </dxf>
    <dxf>
      <fill>
        <patternFill patternType="solid">
          <fgColor rgb="FFF5ADA8"/>
          <bgColor rgb="FF000000"/>
        </patternFill>
      </fill>
    </dxf>
    <dxf>
      <fill>
        <patternFill patternType="solid">
          <fgColor rgb="FFF5AEA9"/>
          <bgColor rgb="FF000000"/>
        </patternFill>
      </fill>
    </dxf>
    <dxf>
      <fill>
        <patternFill patternType="solid">
          <fgColor rgb="FFF6AFAA"/>
          <bgColor rgb="FF000000"/>
        </patternFill>
      </fill>
    </dxf>
    <dxf>
      <fill>
        <patternFill patternType="solid">
          <fgColor rgb="FFF6B0AB"/>
          <bgColor rgb="FF000000"/>
        </patternFill>
      </fill>
    </dxf>
    <dxf>
      <fill>
        <patternFill patternType="solid">
          <fgColor rgb="FFF6B1AC"/>
          <bgColor rgb="FF000000"/>
        </patternFill>
      </fill>
    </dxf>
    <dxf>
      <fill>
        <patternFill patternType="solid">
          <fgColor rgb="FFF6B2AD"/>
          <bgColor rgb="FF000000"/>
        </patternFill>
      </fill>
    </dxf>
    <dxf>
      <fill>
        <patternFill patternType="solid">
          <fgColor rgb="FFF6B3AE"/>
          <bgColor rgb="FF000000"/>
        </patternFill>
      </fill>
    </dxf>
    <dxf>
      <fill>
        <patternFill patternType="solid">
          <fgColor rgb="FFF6B5B0"/>
          <bgColor rgb="FF000000"/>
        </patternFill>
      </fill>
    </dxf>
    <dxf>
      <fill>
        <patternFill patternType="solid">
          <fgColor rgb="FFF6B6B1"/>
          <bgColor rgb="FF000000"/>
        </patternFill>
      </fill>
    </dxf>
    <dxf>
      <fill>
        <patternFill patternType="solid">
          <fgColor rgb="FFF7B7B2"/>
          <bgColor rgb="FF000000"/>
        </patternFill>
      </fill>
    </dxf>
    <dxf>
      <fill>
        <patternFill patternType="solid">
          <fgColor rgb="FFF7B8B3"/>
          <bgColor rgb="FF000000"/>
        </patternFill>
      </fill>
    </dxf>
    <dxf>
      <fill>
        <patternFill patternType="solid">
          <fgColor rgb="FFF7B8B4"/>
          <bgColor rgb="FF000000"/>
        </patternFill>
      </fill>
    </dxf>
    <dxf>
      <fill>
        <patternFill patternType="solid">
          <fgColor rgb="FFF7B9B4"/>
          <bgColor rgb="FF000000"/>
        </patternFill>
      </fill>
    </dxf>
    <dxf>
      <fill>
        <patternFill patternType="solid">
          <fgColor rgb="FFF7BAB5"/>
          <bgColor rgb="FF000000"/>
        </patternFill>
      </fill>
    </dxf>
    <dxf>
      <fill>
        <patternFill patternType="solid">
          <fgColor rgb="FFF7BAB6"/>
          <bgColor rgb="FF000000"/>
        </patternFill>
      </fill>
    </dxf>
    <dxf>
      <fill>
        <patternFill patternType="solid">
          <fgColor rgb="FFF7BBB7"/>
          <bgColor rgb="FF000000"/>
        </patternFill>
      </fill>
    </dxf>
    <dxf>
      <fill>
        <patternFill patternType="solid">
          <fgColor rgb="FFF7BCB7"/>
          <bgColor rgb="FF000000"/>
        </patternFill>
      </fill>
    </dxf>
    <dxf>
      <fill>
        <patternFill patternType="solid">
          <fgColor rgb="FFF7BCB8"/>
          <bgColor rgb="FF000000"/>
        </patternFill>
      </fill>
    </dxf>
    <dxf>
      <fill>
        <patternFill patternType="solid">
          <fgColor rgb="FFF7BDB8"/>
          <bgColor rgb="FF000000"/>
        </patternFill>
      </fill>
    </dxf>
    <dxf>
      <fill>
        <patternFill patternType="solid">
          <fgColor rgb="FFF7BEB9"/>
          <bgColor rgb="FF000000"/>
        </patternFill>
      </fill>
    </dxf>
    <dxf>
      <fill>
        <patternFill patternType="solid">
          <fgColor rgb="FFF7BEBA"/>
          <bgColor rgb="FF000000"/>
        </patternFill>
      </fill>
    </dxf>
    <dxf>
      <fill>
        <patternFill patternType="solid">
          <fgColor rgb="FFF7BFBA"/>
          <bgColor rgb="FF000000"/>
        </patternFill>
      </fill>
    </dxf>
    <dxf>
      <fill>
        <patternFill patternType="solid">
          <fgColor rgb="FFF8BFBB"/>
          <bgColor rgb="FF000000"/>
        </patternFill>
      </fill>
    </dxf>
    <dxf>
      <fill>
        <patternFill patternType="solid">
          <fgColor rgb="FFF8C0BB"/>
          <bgColor rgb="FF000000"/>
        </patternFill>
      </fill>
    </dxf>
    <dxf>
      <fill>
        <patternFill patternType="solid">
          <fgColor rgb="FFF8C0BC"/>
          <bgColor rgb="FF000000"/>
        </patternFill>
      </fill>
    </dxf>
    <dxf>
      <fill>
        <patternFill patternType="solid">
          <fgColor rgb="FFF8C1BD"/>
          <bgColor rgb="FF000000"/>
        </patternFill>
      </fill>
    </dxf>
    <dxf>
      <fill>
        <patternFill patternType="solid">
          <fgColor rgb="FFF8C2BE"/>
          <bgColor rgb="FF000000"/>
        </patternFill>
      </fill>
    </dxf>
    <dxf>
      <fill>
        <patternFill patternType="solid">
          <fgColor rgb="FFF8C3BF"/>
          <bgColor rgb="FF000000"/>
        </patternFill>
      </fill>
    </dxf>
    <dxf>
      <fill>
        <patternFill patternType="solid">
          <fgColor rgb="FFF8C4C0"/>
          <bgColor rgb="FF000000"/>
        </patternFill>
      </fill>
    </dxf>
    <dxf>
      <fill>
        <patternFill patternType="solid">
          <fgColor rgb="FFF8C5C1"/>
          <bgColor rgb="FF000000"/>
        </patternFill>
      </fill>
    </dxf>
    <dxf>
      <fill>
        <patternFill patternType="solid">
          <fgColor rgb="FFF8C6C2"/>
          <bgColor rgb="FF000000"/>
        </patternFill>
      </fill>
    </dxf>
    <dxf>
      <fill>
        <patternFill patternType="solid">
          <fgColor rgb="FFF8C6C3"/>
          <bgColor rgb="FF000000"/>
        </patternFill>
      </fill>
    </dxf>
    <dxf>
      <fill>
        <patternFill patternType="solid">
          <fgColor rgb="FFF9C7C3"/>
          <bgColor rgb="FF000000"/>
        </patternFill>
      </fill>
    </dxf>
    <dxf>
      <fill>
        <patternFill patternType="solid">
          <fgColor rgb="FFF9C8C4"/>
          <bgColor rgb="FF000000"/>
        </patternFill>
      </fill>
    </dxf>
    <dxf>
      <fill>
        <patternFill patternType="solid">
          <fgColor rgb="FFF9C9C6"/>
          <bgColor rgb="FF000000"/>
        </patternFill>
      </fill>
    </dxf>
    <dxf>
      <fill>
        <patternFill patternType="solid">
          <fgColor rgb="FFF9CBC7"/>
          <bgColor rgb="FF000000"/>
        </patternFill>
      </fill>
    </dxf>
    <dxf>
      <fill>
        <patternFill patternType="solid">
          <fgColor rgb="FFF9CBC8"/>
          <bgColor rgb="FF000000"/>
        </patternFill>
      </fill>
    </dxf>
    <dxf>
      <fill>
        <patternFill patternType="solid">
          <fgColor rgb="FFF9CCC8"/>
          <bgColor rgb="FF000000"/>
        </patternFill>
      </fill>
    </dxf>
    <dxf>
      <fill>
        <patternFill patternType="solid">
          <fgColor rgb="FFF9CCC9"/>
          <bgColor rgb="FF000000"/>
        </patternFill>
      </fill>
    </dxf>
    <dxf>
      <fill>
        <patternFill patternType="solid">
          <fgColor rgb="FFF9CDC9"/>
          <bgColor rgb="FF000000"/>
        </patternFill>
      </fill>
    </dxf>
    <dxf>
      <fill>
        <patternFill patternType="solid">
          <fgColor rgb="FFF9CDCA"/>
          <bgColor rgb="FF000000"/>
        </patternFill>
      </fill>
    </dxf>
    <dxf>
      <fill>
        <patternFill patternType="solid">
          <fgColor rgb="FFF9CECB"/>
          <bgColor rgb="FF000000"/>
        </patternFill>
      </fill>
    </dxf>
    <dxf>
      <fill>
        <patternFill patternType="solid">
          <fgColor rgb="FFF9CFCC"/>
          <bgColor rgb="FF000000"/>
        </patternFill>
      </fill>
    </dxf>
    <dxf>
      <fill>
        <patternFill patternType="solid">
          <fgColor rgb="FFFACFCC"/>
          <bgColor rgb="FF000000"/>
        </patternFill>
      </fill>
    </dxf>
    <dxf>
      <fill>
        <patternFill patternType="solid">
          <fgColor rgb="FFFAD0CC"/>
          <bgColor rgb="FF000000"/>
        </patternFill>
      </fill>
    </dxf>
    <dxf>
      <fill>
        <patternFill patternType="solid">
          <fgColor rgb="FFFAD0CD"/>
          <bgColor rgb="FF000000"/>
        </patternFill>
      </fill>
    </dxf>
    <dxf>
      <fill>
        <patternFill patternType="solid">
          <fgColor rgb="FFFAD1CE"/>
          <bgColor rgb="FF000000"/>
        </patternFill>
      </fill>
    </dxf>
    <dxf>
      <fill>
        <patternFill patternType="solid">
          <fgColor rgb="FFFAD2CF"/>
          <bgColor rgb="FF000000"/>
        </patternFill>
      </fill>
    </dxf>
    <dxf>
      <fill>
        <patternFill patternType="solid">
          <fgColor rgb="FFFAD3D0"/>
          <bgColor rgb="FF000000"/>
        </patternFill>
      </fill>
    </dxf>
    <dxf>
      <fill>
        <patternFill patternType="solid">
          <fgColor rgb="FFFAD4D1"/>
          <bgColor rgb="FF000000"/>
        </patternFill>
      </fill>
    </dxf>
    <dxf>
      <fill>
        <patternFill patternType="solid">
          <fgColor rgb="FFFAD6D4"/>
          <bgColor rgb="FF000000"/>
        </patternFill>
      </fill>
    </dxf>
    <dxf>
      <fill>
        <patternFill patternType="solid">
          <fgColor rgb="FFFBD8D5"/>
          <bgColor rgb="FF000000"/>
        </patternFill>
      </fill>
    </dxf>
    <dxf>
      <fill>
        <patternFill patternType="solid">
          <fgColor rgb="FFFBD8D6"/>
          <bgColor rgb="FF000000"/>
        </patternFill>
      </fill>
    </dxf>
    <dxf>
      <fill>
        <patternFill patternType="solid">
          <fgColor rgb="FFFBD9D6"/>
          <bgColor rgb="FF000000"/>
        </patternFill>
      </fill>
    </dxf>
    <dxf>
      <fill>
        <patternFill patternType="solid">
          <fgColor rgb="FFFBDAD7"/>
          <bgColor rgb="FF000000"/>
        </patternFill>
      </fill>
    </dxf>
    <dxf>
      <fill>
        <patternFill patternType="solid">
          <fgColor rgb="FFFBDAD8"/>
          <bgColor rgb="FF000000"/>
        </patternFill>
      </fill>
    </dxf>
    <dxf>
      <fill>
        <patternFill patternType="solid">
          <fgColor rgb="FFFBDBD9"/>
          <bgColor rgb="FF000000"/>
        </patternFill>
      </fill>
    </dxf>
    <dxf>
      <fill>
        <patternFill patternType="solid">
          <fgColor rgb="FFFBDCD9"/>
          <bgColor rgb="FF000000"/>
        </patternFill>
      </fill>
    </dxf>
    <dxf>
      <fill>
        <patternFill patternType="solid">
          <fgColor rgb="FFFBDCDA"/>
          <bgColor rgb="FF000000"/>
        </patternFill>
      </fill>
    </dxf>
    <dxf>
      <fill>
        <patternFill patternType="solid">
          <fgColor rgb="FFFBDEDC"/>
          <bgColor rgb="FF000000"/>
        </patternFill>
      </fill>
    </dxf>
    <dxf>
      <fill>
        <patternFill patternType="solid">
          <fgColor rgb="FFFCDFDD"/>
          <bgColor rgb="FF000000"/>
        </patternFill>
      </fill>
    </dxf>
    <dxf>
      <fill>
        <patternFill patternType="solid">
          <fgColor rgb="FFFCE0DE"/>
          <bgColor rgb="FF000000"/>
        </patternFill>
      </fill>
    </dxf>
    <dxf>
      <fill>
        <patternFill patternType="solid">
          <fgColor rgb="FFFCE3E1"/>
          <bgColor rgb="FF000000"/>
        </patternFill>
      </fill>
    </dxf>
    <dxf>
      <fill>
        <patternFill patternType="solid">
          <fgColor rgb="FFFCE5E3"/>
          <bgColor rgb="FF000000"/>
        </patternFill>
      </fill>
    </dxf>
    <dxf>
      <fill>
        <patternFill patternType="solid">
          <fgColor rgb="FFFCE6E5"/>
          <bgColor rgb="FF000000"/>
        </patternFill>
      </fill>
    </dxf>
    <dxf>
      <fill>
        <patternFill patternType="solid">
          <fgColor rgb="FFFDE8E6"/>
          <bgColor rgb="FF000000"/>
        </patternFill>
      </fill>
    </dxf>
    <dxf>
      <fill>
        <patternFill patternType="solid">
          <fgColor rgb="FFFDE8E7"/>
          <bgColor rgb="FF000000"/>
        </patternFill>
      </fill>
    </dxf>
    <dxf>
      <fill>
        <patternFill patternType="solid">
          <fgColor rgb="FFFDE9E8"/>
          <bgColor rgb="FF000000"/>
        </patternFill>
      </fill>
    </dxf>
    <dxf>
      <fill>
        <patternFill patternType="solid">
          <fgColor rgb="FFFDEBEA"/>
          <bgColor rgb="FF000000"/>
        </patternFill>
      </fill>
    </dxf>
    <dxf>
      <fill>
        <patternFill patternType="solid">
          <fgColor rgb="FFFDECEB"/>
          <bgColor rgb="FF000000"/>
        </patternFill>
      </fill>
    </dxf>
    <dxf>
      <fill>
        <patternFill patternType="solid">
          <fgColor rgb="FFFEEFEE"/>
          <bgColor rgb="FF000000"/>
        </patternFill>
      </fill>
    </dxf>
    <dxf>
      <fill>
        <patternFill patternType="solid">
          <fgColor rgb="FFFEF4F3"/>
          <bgColor rgb="FF000000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CE4B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5B8DB8"/>
      <rgbColor rgb="FF993366"/>
      <rgbColor rgb="FFFFF9DB"/>
      <rgbColor rgb="FFF2F4F7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E3EFD9"/>
      <rgbColor rgb="FFFFF6CC"/>
      <rgbColor rgb="FFC8E6C9"/>
      <rgbColor rgb="FFF4B6B0"/>
      <rgbColor rgb="FFCC99FF"/>
      <rgbColor rgb="FFF8CBAD"/>
      <rgbColor rgb="FF3366FF"/>
      <rgbColor rgb="FF33CCCC"/>
      <rgbColor rgb="FF99CC00"/>
      <rgbColor rgb="FFE6B450"/>
      <rgbColor rgb="FFFF9900"/>
      <rgbColor rgb="FFE67E22"/>
      <rgbColor rgb="FF666666"/>
      <rgbColor rgb="FF7F8C8D"/>
      <rgbColor rgb="FF1F3A5F"/>
      <rgbColor rgb="FF2E7D32"/>
      <rgbColor rgb="FF003300"/>
      <rgbColor rgb="FF333300"/>
      <rgbColor rgb="FFC0392B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Refund $ by month: SKU-attributed vs no-SKU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Monthly!H5</c:f>
              <c:strCache>
                <c:ptCount val="1"/>
                <c:pt idx="0">
                  <c:v>SKU-attrib. refund $</c:v>
                </c:pt>
              </c:strCache>
            </c:strRef>
          </c:tx>
          <c:spPr>
            <a:solidFill>
              <a:srgbClr val="5b8db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Monthly!$A$6:$A$15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Monthly!$H$6:$H$15</c:f>
              <c:numCache>
                <c:formatCode>\$#,##0;"($"#,##0\);\-</c:formatCode>
                <c:ptCount val="10"/>
                <c:pt idx="0">
                  <c:v>4907.06</c:v>
                </c:pt>
                <c:pt idx="1">
                  <c:v>23243.81</c:v>
                </c:pt>
                <c:pt idx="2">
                  <c:v>37858.54</c:v>
                </c:pt>
                <c:pt idx="3">
                  <c:v>48505.56</c:v>
                </c:pt>
                <c:pt idx="4">
                  <c:v>50221.63</c:v>
                </c:pt>
                <c:pt idx="5">
                  <c:v>33896.79</c:v>
                </c:pt>
                <c:pt idx="6">
                  <c:v>38713.59</c:v>
                </c:pt>
                <c:pt idx="7">
                  <c:v>98221.73</c:v>
                </c:pt>
                <c:pt idx="8">
                  <c:v>124649.35</c:v>
                </c:pt>
                <c:pt idx="9">
                  <c:v>40150.6</c:v>
                </c:pt>
              </c:numCache>
            </c:numRef>
          </c:val>
        </c:ser>
        <c:ser>
          <c:idx val="1"/>
          <c:order val="1"/>
          <c:tx>
            <c:strRef>
              <c:f>Monthly!I5</c:f>
              <c:strCache>
                <c:ptCount val="1"/>
                <c:pt idx="0">
                  <c:v>No-SKU refund $</c:v>
                </c:pt>
              </c:strCache>
            </c:strRef>
          </c:tx>
          <c:spPr>
            <a:solidFill>
              <a:srgbClr val="e67e2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Monthly!$A$6:$A$15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Monthly!$I$6:$I$15</c:f>
              <c:numCache>
                <c:formatCode>\$#,##0;"($"#,##0\);\-</c:formatCode>
                <c:ptCount val="10"/>
                <c:pt idx="0">
                  <c:v>82279.432</c:v>
                </c:pt>
                <c:pt idx="1">
                  <c:v>90829.922</c:v>
                </c:pt>
                <c:pt idx="2">
                  <c:v>60074.788</c:v>
                </c:pt>
                <c:pt idx="3">
                  <c:v>24194.928</c:v>
                </c:pt>
                <c:pt idx="4">
                  <c:v>44500.367</c:v>
                </c:pt>
                <c:pt idx="5">
                  <c:v>182478.959</c:v>
                </c:pt>
                <c:pt idx="6">
                  <c:v>32494.05</c:v>
                </c:pt>
                <c:pt idx="7">
                  <c:v>20028.03</c:v>
                </c:pt>
                <c:pt idx="8">
                  <c:v>8673.17</c:v>
                </c:pt>
                <c:pt idx="9">
                  <c:v>-848.83</c:v>
                </c:pt>
              </c:numCache>
            </c:numRef>
          </c:val>
        </c:ser>
        <c:gapWidth val="150"/>
        <c:overlap val="100"/>
        <c:axId val="51220927"/>
        <c:axId val="92682563"/>
      </c:barChart>
      <c:catAx>
        <c:axId val="51220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682563"/>
        <c:crosses val="autoZero"/>
        <c:auto val="1"/>
        <c:lblAlgn val="ctr"/>
        <c:lblOffset val="100"/>
        <c:noMultiLvlLbl val="0"/>
      </c:catAx>
      <c:valAx>
        <c:axId val="926825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22092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refund $ as % of gross, by store and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"Bloomex"</c:f>
              <c:strCache>
                <c:ptCount val="1"/>
                <c:pt idx="0">
                  <c:v>Bloomex</c:v>
                </c:pt>
              </c:strCache>
            </c:strRef>
          </c:tx>
          <c:spPr>
            <a:solidFill>
              <a:srgbClr val="1f3a5f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Monthly!$B$83:$K$83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Monthly!$B$84:$K$84</c:f>
              <c:numCache>
                <c:formatCode>0.0%</c:formatCode>
                <c:ptCount val="10"/>
                <c:pt idx="0">
                  <c:v>0.108827879295216</c:v>
                </c:pt>
                <c:pt idx="1">
                  <c:v>0.0925098525078808</c:v>
                </c:pt>
                <c:pt idx="2">
                  <c:v>0.0806847046450208</c:v>
                </c:pt>
                <c:pt idx="3">
                  <c:v>0.0551496139721014</c:v>
                </c:pt>
                <c:pt idx="4">
                  <c:v>0.0400224020564975</c:v>
                </c:pt>
                <c:pt idx="5">
                  <c:v>0.59224295881914</c:v>
                </c:pt>
                <c:pt idx="6">
                  <c:v>0.0427969110015517</c:v>
                </c:pt>
                <c:pt idx="7">
                  <c:v>0.0747170163437517</c:v>
                </c:pt>
                <c:pt idx="8">
                  <c:v>0.0854062370347671</c:v>
                </c:pt>
                <c:pt idx="9">
                  <c:v>0.0851787169251777</c:v>
                </c:pt>
              </c:numCache>
            </c:numRef>
          </c:val>
        </c:ser>
        <c:ser>
          <c:idx val="1"/>
          <c:order val="1"/>
          <c:tx>
            <c:strRef>
              <c:f>"Bunches and Stems"</c:f>
              <c:strCache>
                <c:ptCount val="1"/>
                <c:pt idx="0">
                  <c:v>Bunches and Stems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Monthly!$B$83:$K$83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Monthly!$B$85:$K$85</c:f>
              <c:numCache>
                <c:formatCode>0.0%</c:formatCode>
                <c:ptCount val="10"/>
                <c:pt idx="0">
                  <c:v>0.10911376005398</c:v>
                </c:pt>
                <c:pt idx="1">
                  <c:v>0.0766661048382159</c:v>
                </c:pt>
                <c:pt idx="2">
                  <c:v>0.0844331361164699</c:v>
                </c:pt>
                <c:pt idx="3">
                  <c:v>0.0727375239425799</c:v>
                </c:pt>
                <c:pt idx="4">
                  <c:v>0.0417453105703944</c:v>
                </c:pt>
                <c:pt idx="5">
                  <c:v>0.0654437046037862</c:v>
                </c:pt>
                <c:pt idx="6">
                  <c:v>0.0591050441408535</c:v>
                </c:pt>
                <c:pt idx="7">
                  <c:v>0.0903823574305837</c:v>
                </c:pt>
                <c:pt idx="8">
                  <c:v>0.103354538236604</c:v>
                </c:pt>
                <c:pt idx="9">
                  <c:v>0.0801911618187089</c:v>
                </c:pt>
              </c:numCache>
            </c:numRef>
          </c:val>
        </c:ser>
        <c:ser>
          <c:idx val="2"/>
          <c:order val="2"/>
          <c:tx>
            <c:strRef>
              <c:f>"Aussie Blooms"</c:f>
              <c:strCache>
                <c:ptCount val="1"/>
                <c:pt idx="0">
                  <c:v>Aussie Blooms</c:v>
                </c:pt>
              </c:strCache>
            </c:strRef>
          </c:tx>
          <c:spPr>
            <a:solidFill>
              <a:srgbClr val="e67e2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Monthly!$B$83:$K$83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Monthly!$B$86:$K$86</c:f>
              <c:numCache>
                <c:formatCode>0.0%</c:formatCode>
                <c:ptCount val="10"/>
                <c:pt idx="0">
                  <c:v>0.104971109184345</c:v>
                </c:pt>
                <c:pt idx="1">
                  <c:v>0.0675382128923257</c:v>
                </c:pt>
                <c:pt idx="2">
                  <c:v>0.0767870112851503</c:v>
                </c:pt>
                <c:pt idx="3">
                  <c:v>0.0695634205270775</c:v>
                </c:pt>
                <c:pt idx="4">
                  <c:v>0.03423521848994</c:v>
                </c:pt>
                <c:pt idx="5">
                  <c:v>0.037145271780116</c:v>
                </c:pt>
                <c:pt idx="6">
                  <c:v>0.0327473972104486</c:v>
                </c:pt>
                <c:pt idx="7">
                  <c:v>0.03901554577834</c:v>
                </c:pt>
                <c:pt idx="8">
                  <c:v>0.0668813523460892</c:v>
                </c:pt>
                <c:pt idx="9">
                  <c:v>0.0492807736216507</c:v>
                </c:pt>
              </c:numCache>
            </c:numRef>
          </c:val>
        </c:ser>
        <c:ser>
          <c:idx val="3"/>
          <c:order val="3"/>
          <c:tx>
            <c:strRef>
              <c:f>"Mel's Flowers"</c:f>
              <c:strCache>
                <c:ptCount val="1"/>
                <c:pt idx="0">
                  <c:v>Mel's Flowers</c:v>
                </c:pt>
              </c:strCache>
            </c:strRef>
          </c:tx>
          <c:spPr>
            <a:solidFill>
              <a:srgbClr val="2e7d3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Monthly!$B$83:$K$83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Monthly!$B$87:$K$87</c:f>
              <c:numCache>
                <c:formatCode>0.0%</c:formatCode>
                <c:ptCount val="10"/>
                <c:pt idx="4">
                  <c:v>0.053496515794124</c:v>
                </c:pt>
                <c:pt idx="5">
                  <c:v>0.0714837399368231</c:v>
                </c:pt>
                <c:pt idx="6">
                  <c:v>0.0891089924758368</c:v>
                </c:pt>
                <c:pt idx="7">
                  <c:v>0.0770458931018467</c:v>
                </c:pt>
                <c:pt idx="8">
                  <c:v>0.114046634576743</c:v>
                </c:pt>
                <c:pt idx="9">
                  <c:v>0.072738031686667</c:v>
                </c:pt>
              </c:numCache>
            </c:numRef>
          </c:val>
        </c:ser>
        <c:ser>
          <c:idx val="4"/>
          <c:order val="4"/>
          <c:tx>
            <c:strRef>
              <c:f>"Roses Everywhere"</c:f>
              <c:strCache>
                <c:ptCount val="1"/>
                <c:pt idx="0">
                  <c:v>Roses Everywhere</c:v>
                </c:pt>
              </c:strCache>
            </c:strRef>
          </c:tx>
          <c:spPr>
            <a:solidFill>
              <a:srgbClr val="7f8c8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Monthly!$B$83:$K$83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Monthly!$B$88:$K$88</c:f>
              <c:numCache>
                <c:formatCode>0.0%</c:formatCode>
                <c:ptCount val="10"/>
                <c:pt idx="4">
                  <c:v>0.0191502165804746</c:v>
                </c:pt>
                <c:pt idx="5">
                  <c:v>0.0398237509754628</c:v>
                </c:pt>
                <c:pt idx="6">
                  <c:v>0.0426572322045886</c:v>
                </c:pt>
                <c:pt idx="7">
                  <c:v>0.0567090069690706</c:v>
                </c:pt>
                <c:pt idx="8">
                  <c:v>0.0164261494096024</c:v>
                </c:pt>
                <c:pt idx="9">
                  <c:v>0.108064288922733</c:v>
                </c:pt>
              </c:numCache>
            </c:numRef>
          </c:val>
        </c:ser>
        <c:gapWidth val="150"/>
        <c:overlap val="0"/>
        <c:axId val="48426899"/>
        <c:axId val="66402095"/>
      </c:barChart>
      <c:catAx>
        <c:axId val="484268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402095"/>
        <c:crosses val="autoZero"/>
        <c:auto val="1"/>
        <c:lblAlgn val="ctr"/>
        <c:lblOffset val="100"/>
        <c:noMultiLvlLbl val="0"/>
      </c:catAx>
      <c:valAx>
        <c:axId val="664020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42689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Refund rate by store vs baseline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Stores!D4</c:f>
              <c:strCache>
                <c:ptCount val="1"/>
                <c:pt idx="0">
                  <c:v>Refund rate (window)</c:v>
                </c:pt>
              </c:strCache>
            </c:strRef>
          </c:tx>
          <c:spPr>
            <a:solidFill>
              <a:srgbClr val="5b8db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Stores!$A$5:$A$9</c:f>
              <c:strCache>
                <c:ptCount val="5"/>
                <c:pt idx="0">
                  <c:v>Bloomex - AUS</c:v>
                </c:pt>
                <c:pt idx="1">
                  <c:v>Bunches and Stems - AUS</c:v>
                </c:pt>
                <c:pt idx="2">
                  <c:v>Aussie Blooms - AUS</c:v>
                </c:pt>
                <c:pt idx="3">
                  <c:v>Mel's Flowers - AUS</c:v>
                </c:pt>
                <c:pt idx="4">
                  <c:v>Roses Everywhere - AUS</c:v>
                </c:pt>
              </c:strCache>
            </c:strRef>
          </c:cat>
          <c:val>
            <c:numRef>
              <c:f>Stores!$D$5:$D$9</c:f>
              <c:numCache>
                <c:formatCode>0.0%</c:formatCode>
                <c:ptCount val="5"/>
                <c:pt idx="0">
                  <c:v>0.0729622520793346</c:v>
                </c:pt>
                <c:pt idx="1">
                  <c:v>0.0938511326860841</c:v>
                </c:pt>
                <c:pt idx="2">
                  <c:v>0.0543787543471388</c:v>
                </c:pt>
                <c:pt idx="3">
                  <c:v>0.0759124087591241</c:v>
                </c:pt>
                <c:pt idx="4">
                  <c:v>0.0267639902676399</c:v>
                </c:pt>
              </c:numCache>
            </c:numRef>
          </c:val>
        </c:ser>
        <c:gapWidth val="150"/>
        <c:overlap val="0"/>
        <c:axId val="22050902"/>
        <c:axId val="78229530"/>
      </c:barChart>
      <c:lineChart>
        <c:grouping val="standard"/>
        <c:varyColors val="0"/>
        <c:ser>
          <c:idx val="1"/>
          <c:order val="1"/>
          <c:tx>
            <c:strRef>
              <c:f>Stores!M4</c:f>
              <c:strCache>
                <c:ptCount val="1"/>
                <c:pt idx="0">
                  <c:v>Baseline</c:v>
                </c:pt>
              </c:strCache>
            </c:strRef>
          </c:tx>
          <c:spPr>
            <a:solidFill>
              <a:srgbClr val="000000"/>
            </a:solidFill>
            <a:ln w="47520">
              <a:solidFill>
                <a:srgbClr val="0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Stores!$A$5:$A$9</c:f>
              <c:strCache>
                <c:ptCount val="5"/>
                <c:pt idx="0">
                  <c:v>Bloomex - AUS</c:v>
                </c:pt>
                <c:pt idx="1">
                  <c:v>Bunches and Stems - AUS</c:v>
                </c:pt>
                <c:pt idx="2">
                  <c:v>Aussie Blooms - AUS</c:v>
                </c:pt>
                <c:pt idx="3">
                  <c:v>Mel's Flowers - AUS</c:v>
                </c:pt>
                <c:pt idx="4">
                  <c:v>Roses Everywhere - AUS</c:v>
                </c:pt>
              </c:strCache>
            </c:strRef>
          </c:cat>
          <c:val>
            <c:numRef>
              <c:f>Stores!$M$5:$M$9</c:f>
              <c:numCache>
                <c:formatCode>0.0%</c:formatCode>
                <c:ptCount val="5"/>
                <c:pt idx="0">
                  <c:v>0.0748599558648786</c:v>
                </c:pt>
                <c:pt idx="1">
                  <c:v>0.0748599558648786</c:v>
                </c:pt>
                <c:pt idx="2">
                  <c:v>0.0748599558648786</c:v>
                </c:pt>
                <c:pt idx="3">
                  <c:v>0.0748599558648786</c:v>
                </c:pt>
                <c:pt idx="4">
                  <c:v>0.0748599558648786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2050902"/>
        <c:axId val="78229530"/>
      </c:lineChart>
      <c:catAx>
        <c:axId val="220509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229530"/>
        <c:crosses val="autoZero"/>
        <c:auto val="1"/>
        <c:lblAlgn val="ctr"/>
        <c:lblOffset val="100"/>
        <c:noMultiLvlLbl val="0"/>
      </c:catAx>
      <c:valAx>
        <c:axId val="782295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05090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All stores: total refund $ as % of gross,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Monthly!L5</c:f>
              <c:strCache>
                <c:ptCount val="1"/>
                <c:pt idx="0">
                  <c:v>Refund $ % of gross</c:v>
                </c:pt>
              </c:strCache>
            </c:strRef>
          </c:tx>
          <c:spPr>
            <a:solidFill>
              <a:srgbClr val="c0392b"/>
            </a:solidFill>
            <a:ln w="47520">
              <a:solidFill>
                <a:srgbClr val="c0392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Monthly!$A$6:$A$15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Monthly!$L$6:$L$15</c:f>
              <c:numCache>
                <c:formatCode>0.0%</c:formatCode>
                <c:ptCount val="10"/>
                <c:pt idx="0">
                  <c:v>0.107872186811788</c:v>
                </c:pt>
                <c:pt idx="1">
                  <c:v>0.0805107516858532</c:v>
                </c:pt>
                <c:pt idx="2">
                  <c:v>0.0827147481138442</c:v>
                </c:pt>
                <c:pt idx="3">
                  <c:v>0.0676769339563164</c:v>
                </c:pt>
                <c:pt idx="4">
                  <c:v>0.0411827662852201</c:v>
                </c:pt>
                <c:pt idx="5">
                  <c:v>0.221922887559397</c:v>
                </c:pt>
                <c:pt idx="6">
                  <c:v>0.0495257693044507</c:v>
                </c:pt>
                <c:pt idx="7">
                  <c:v>0.0724867394206155</c:v>
                </c:pt>
                <c:pt idx="8">
                  <c:v>0.086265346919804</c:v>
                </c:pt>
                <c:pt idx="9">
                  <c:v>0.0773251039518372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6193392"/>
        <c:axId val="48152574"/>
      </c:lineChart>
      <c:catAx>
        <c:axId val="66193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152574"/>
        <c:crosses val="autoZero"/>
        <c:auto val="1"/>
        <c:lblAlgn val="ctr"/>
        <c:lblOffset val="100"/>
        <c:noMultiLvlLbl val="0"/>
      </c:catAx>
      <c:valAx>
        <c:axId val="481525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19339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15 SKUs by refund $ (revenue impact)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Rankings!H33</c:f>
              <c:strCache>
                <c:ptCount val="1"/>
                <c:pt idx="0">
                  <c:v>Refund $ (all months)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Rankings!$B$34:$B$48</c:f>
              <c:strCache>
                <c:ptCount val="15"/>
                <c:pt idx="0">
                  <c:v>AUMJ-NW-005</c:v>
                </c:pt>
                <c:pt idx="1">
                  <c:v>AUSGF16-115</c:v>
                </c:pt>
                <c:pt idx="2">
                  <c:v>AUMJ-NW-017</c:v>
                </c:pt>
                <c:pt idx="3">
                  <c:v>AUSMJ100-11</c:v>
                </c:pt>
                <c:pt idx="4">
                  <c:v>AU11-43</c:v>
                </c:pt>
                <c:pt idx="5">
                  <c:v>AUMJ-NW-011</c:v>
                </c:pt>
                <c:pt idx="6">
                  <c:v>AU112-10</c:v>
                </c:pt>
                <c:pt idx="7">
                  <c:v>AUMJ-NW-003</c:v>
                </c:pt>
                <c:pt idx="8">
                  <c:v>DC-04S</c:v>
                </c:pt>
                <c:pt idx="9">
                  <c:v>AUMJ-NW-019</c:v>
                </c:pt>
                <c:pt idx="10">
                  <c:v>GF16-100</c:v>
                </c:pt>
                <c:pt idx="11">
                  <c:v>GF16-110</c:v>
                </c:pt>
                <c:pt idx="12">
                  <c:v>AU222-80</c:v>
                </c:pt>
                <c:pt idx="13">
                  <c:v>DC-02S</c:v>
                </c:pt>
                <c:pt idx="14">
                  <c:v>AUDNAT-02</c:v>
                </c:pt>
              </c:strCache>
            </c:strRef>
          </c:cat>
          <c:val>
            <c:numRef>
              <c:f>Rankings!$H$34:$H$48</c:f>
              <c:numCache>
                <c:formatCode>\$#,##0;"($"#,##0\);\-</c:formatCode>
                <c:ptCount val="15"/>
                <c:pt idx="0">
                  <c:v>30439.34</c:v>
                </c:pt>
                <c:pt idx="1">
                  <c:v>25834.89</c:v>
                </c:pt>
                <c:pt idx="2">
                  <c:v>14074.44</c:v>
                </c:pt>
                <c:pt idx="3">
                  <c:v>13653.88</c:v>
                </c:pt>
                <c:pt idx="4">
                  <c:v>11840.22</c:v>
                </c:pt>
                <c:pt idx="5">
                  <c:v>9879.04</c:v>
                </c:pt>
                <c:pt idx="6">
                  <c:v>9388.55</c:v>
                </c:pt>
                <c:pt idx="7">
                  <c:v>8978.84</c:v>
                </c:pt>
                <c:pt idx="8">
                  <c:v>8683.47</c:v>
                </c:pt>
                <c:pt idx="9">
                  <c:v>8226.91</c:v>
                </c:pt>
                <c:pt idx="10">
                  <c:v>6992.71</c:v>
                </c:pt>
                <c:pt idx="11">
                  <c:v>6386.94</c:v>
                </c:pt>
                <c:pt idx="12">
                  <c:v>6215.17</c:v>
                </c:pt>
                <c:pt idx="13">
                  <c:v>6122.41</c:v>
                </c:pt>
                <c:pt idx="14">
                  <c:v>6090.57</c:v>
                </c:pt>
              </c:numCache>
            </c:numRef>
          </c:val>
        </c:ser>
        <c:gapWidth val="50"/>
        <c:overlap val="0"/>
        <c:axId val="47354410"/>
        <c:axId val="97828415"/>
      </c:barChart>
      <c:catAx>
        <c:axId val="4735441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828415"/>
        <c:crosses val="autoZero"/>
        <c:auto val="1"/>
        <c:lblAlgn val="ctr"/>
        <c:lblOffset val="100"/>
        <c:noMultiLvlLbl val="0"/>
      </c:catAx>
      <c:valAx>
        <c:axId val="978284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35441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15 SKUs by refund units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Rankings!F4</c:f>
              <c:strCache>
                <c:ptCount val="1"/>
                <c:pt idx="0">
                  <c:v>Refunded units (all months)</c:v>
                </c:pt>
              </c:strCache>
            </c:strRef>
          </c:tx>
          <c:spPr>
            <a:solidFill>
              <a:srgbClr val="2e7d3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Rankings!$B$5:$B$19</c:f>
              <c:strCache>
                <c:ptCount val="15"/>
                <c:pt idx="0">
                  <c:v>AUSGF16-115</c:v>
                </c:pt>
                <c:pt idx="1">
                  <c:v>AURP05</c:v>
                </c:pt>
                <c:pt idx="2">
                  <c:v>RP19</c:v>
                </c:pt>
                <c:pt idx="3">
                  <c:v>AUMJ-NW-005</c:v>
                </c:pt>
                <c:pt idx="4">
                  <c:v>SC01</c:v>
                </c:pt>
                <c:pt idx="5">
                  <c:v>AUSMJ100-11</c:v>
                </c:pt>
                <c:pt idx="6">
                  <c:v>AUMJ-NW-017</c:v>
                </c:pt>
                <c:pt idx="7">
                  <c:v>AUSRP-16sp</c:v>
                </c:pt>
                <c:pt idx="8">
                  <c:v>AU11-43</c:v>
                </c:pt>
                <c:pt idx="9">
                  <c:v>AUCH25-04</c:v>
                </c:pt>
                <c:pt idx="10">
                  <c:v>AUMJ-NW-011</c:v>
                </c:pt>
                <c:pt idx="11">
                  <c:v>AURP03</c:v>
                </c:pt>
                <c:pt idx="12">
                  <c:v>AU112-10</c:v>
                </c:pt>
                <c:pt idx="13">
                  <c:v>AUMJ-NW-003</c:v>
                </c:pt>
                <c:pt idx="14">
                  <c:v>MJ100-17</c:v>
                </c:pt>
              </c:strCache>
            </c:strRef>
          </c:cat>
          <c:val>
            <c:numRef>
              <c:f>Rankings!$F$5:$F$19</c:f>
              <c:numCache>
                <c:formatCode>#,##0;\(#,##0\);\-</c:formatCode>
                <c:ptCount val="15"/>
                <c:pt idx="0">
                  <c:v>419</c:v>
                </c:pt>
                <c:pt idx="1">
                  <c:v>410</c:v>
                </c:pt>
                <c:pt idx="2">
                  <c:v>336</c:v>
                </c:pt>
                <c:pt idx="3">
                  <c:v>335</c:v>
                </c:pt>
                <c:pt idx="4">
                  <c:v>329</c:v>
                </c:pt>
                <c:pt idx="5">
                  <c:v>203</c:v>
                </c:pt>
                <c:pt idx="6">
                  <c:v>172</c:v>
                </c:pt>
                <c:pt idx="7">
                  <c:v>152</c:v>
                </c:pt>
                <c:pt idx="8">
                  <c:v>129</c:v>
                </c:pt>
                <c:pt idx="9">
                  <c:v>116</c:v>
                </c:pt>
                <c:pt idx="10">
                  <c:v>115</c:v>
                </c:pt>
                <c:pt idx="11">
                  <c:v>112</c:v>
                </c:pt>
                <c:pt idx="12">
                  <c:v>108</c:v>
                </c:pt>
                <c:pt idx="13">
                  <c:v>106</c:v>
                </c:pt>
                <c:pt idx="14">
                  <c:v>104</c:v>
                </c:pt>
              </c:numCache>
            </c:numRef>
          </c:val>
        </c:ser>
        <c:gapWidth val="50"/>
        <c:overlap val="0"/>
        <c:axId val="1221160"/>
        <c:axId val="523481"/>
      </c:barChart>
      <c:catAx>
        <c:axId val="122116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3481"/>
        <c:crosses val="autoZero"/>
        <c:auto val="1"/>
        <c:lblAlgn val="ctr"/>
        <c:lblOffset val="100"/>
        <c:noMultiLvlLbl val="0"/>
      </c:catAx>
      <c:valAx>
        <c:axId val="52348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2116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15 SKUs by refund rate on own sales (vs baseline)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Rankings!G62</c:f>
              <c:strCache>
                <c:ptCount val="1"/>
                <c:pt idx="0">
                  <c:v>Refund rate (units, window)</c:v>
                </c:pt>
              </c:strCache>
            </c:strRef>
          </c:tx>
          <c:spPr>
            <a:solidFill>
              <a:srgbClr val="e67e2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Rankings!$B$63:$B$77</c:f>
              <c:strCache>
                <c:ptCount val="15"/>
                <c:pt idx="0">
                  <c:v>AUMJ-NW-024</c:v>
                </c:pt>
                <c:pt idx="1">
                  <c:v>DCA-02-00</c:v>
                </c:pt>
                <c:pt idx="2">
                  <c:v>AU100-545</c:v>
                </c:pt>
                <c:pt idx="3">
                  <c:v>AUMJ-NW-006</c:v>
                </c:pt>
                <c:pt idx="4">
                  <c:v>AU189-01</c:v>
                </c:pt>
                <c:pt idx="5">
                  <c:v>GF60-10</c:v>
                </c:pt>
                <c:pt idx="6">
                  <c:v>AU11-97</c:v>
                </c:pt>
                <c:pt idx="7">
                  <c:v>AU224-50</c:v>
                </c:pt>
                <c:pt idx="8">
                  <c:v>AUSMJ100-11</c:v>
                </c:pt>
                <c:pt idx="9">
                  <c:v>AU11-09</c:v>
                </c:pt>
                <c:pt idx="10">
                  <c:v>AU11-56</c:v>
                </c:pt>
                <c:pt idx="11">
                  <c:v>AU501-05</c:v>
                </c:pt>
                <c:pt idx="12">
                  <c:v>AURP-C01</c:v>
                </c:pt>
                <c:pt idx="13">
                  <c:v>MJ100-11</c:v>
                </c:pt>
                <c:pt idx="14">
                  <c:v>DCA-01-00</c:v>
                </c:pt>
              </c:strCache>
            </c:strRef>
          </c:cat>
          <c:val>
            <c:numRef>
              <c:f>Rankings!$G$63:$G$77</c:f>
              <c:numCache>
                <c:formatCode>0.0%</c:formatCode>
                <c:ptCount val="15"/>
                <c:pt idx="0">
                  <c:v>0.236842105263158</c:v>
                </c:pt>
                <c:pt idx="1">
                  <c:v>0.222222222222222</c:v>
                </c:pt>
                <c:pt idx="2">
                  <c:v>0.209677419354839</c:v>
                </c:pt>
                <c:pt idx="3">
                  <c:v>0.192982456140351</c:v>
                </c:pt>
                <c:pt idx="4">
                  <c:v>0.166666666666667</c:v>
                </c:pt>
                <c:pt idx="5">
                  <c:v>0.166666666666667</c:v>
                </c:pt>
                <c:pt idx="6">
                  <c:v>0.154929577464789</c:v>
                </c:pt>
                <c:pt idx="7">
                  <c:v>0.153846153846154</c:v>
                </c:pt>
                <c:pt idx="8">
                  <c:v>0.153005464480874</c:v>
                </c:pt>
                <c:pt idx="9">
                  <c:v>0.150943396226415</c:v>
                </c:pt>
                <c:pt idx="10">
                  <c:v>0.144144144144144</c:v>
                </c:pt>
                <c:pt idx="11">
                  <c:v>0.136363636363636</c:v>
                </c:pt>
                <c:pt idx="12">
                  <c:v>0.130434782608696</c:v>
                </c:pt>
                <c:pt idx="13">
                  <c:v>0.129032258064516</c:v>
                </c:pt>
                <c:pt idx="14">
                  <c:v>0.128205128205128</c:v>
                </c:pt>
              </c:numCache>
            </c:numRef>
          </c:val>
        </c:ser>
        <c:gapWidth val="150"/>
        <c:overlap val="0"/>
        <c:axId val="78863654"/>
        <c:axId val="67674316"/>
      </c:barChart>
      <c:lineChart>
        <c:grouping val="standard"/>
        <c:varyColors val="0"/>
        <c:ser>
          <c:idx val="1"/>
          <c:order val="1"/>
          <c:tx>
            <c:strRef>
              <c:f>Rankings!M62</c:f>
              <c:strCache>
                <c:ptCount val="1"/>
                <c:pt idx="0">
                  <c:v>Baseline rate</c:v>
                </c:pt>
              </c:strCache>
            </c:strRef>
          </c:tx>
          <c:spPr>
            <a:solidFill>
              <a:srgbClr val="000000"/>
            </a:solidFill>
            <a:ln w="47520">
              <a:solidFill>
                <a:srgbClr val="0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Rankings!$B$63:$B$77</c:f>
              <c:strCache>
                <c:ptCount val="15"/>
                <c:pt idx="0">
                  <c:v>AUMJ-NW-024</c:v>
                </c:pt>
                <c:pt idx="1">
                  <c:v>DCA-02-00</c:v>
                </c:pt>
                <c:pt idx="2">
                  <c:v>AU100-545</c:v>
                </c:pt>
                <c:pt idx="3">
                  <c:v>AUMJ-NW-006</c:v>
                </c:pt>
                <c:pt idx="4">
                  <c:v>AU189-01</c:v>
                </c:pt>
                <c:pt idx="5">
                  <c:v>GF60-10</c:v>
                </c:pt>
                <c:pt idx="6">
                  <c:v>AU11-97</c:v>
                </c:pt>
                <c:pt idx="7">
                  <c:v>AU224-50</c:v>
                </c:pt>
                <c:pt idx="8">
                  <c:v>AUSMJ100-11</c:v>
                </c:pt>
                <c:pt idx="9">
                  <c:v>AU11-09</c:v>
                </c:pt>
                <c:pt idx="10">
                  <c:v>AU11-56</c:v>
                </c:pt>
                <c:pt idx="11">
                  <c:v>AU501-05</c:v>
                </c:pt>
                <c:pt idx="12">
                  <c:v>AURP-C01</c:v>
                </c:pt>
                <c:pt idx="13">
                  <c:v>MJ100-11</c:v>
                </c:pt>
                <c:pt idx="14">
                  <c:v>DCA-01-00</c:v>
                </c:pt>
              </c:strCache>
            </c:strRef>
          </c:cat>
          <c:val>
            <c:numRef>
              <c:f>Rankings!$M$63:$M$77</c:f>
              <c:numCache>
                <c:formatCode>0.0%</c:formatCode>
                <c:ptCount val="15"/>
                <c:pt idx="0">
                  <c:v>0.0748599558648786</c:v>
                </c:pt>
                <c:pt idx="1">
                  <c:v>0.0748599558648786</c:v>
                </c:pt>
                <c:pt idx="2">
                  <c:v>0.0748599558648786</c:v>
                </c:pt>
                <c:pt idx="3">
                  <c:v>0.0748599558648786</c:v>
                </c:pt>
                <c:pt idx="4">
                  <c:v>0.0748599558648786</c:v>
                </c:pt>
                <c:pt idx="5">
                  <c:v>0.0748599558648786</c:v>
                </c:pt>
                <c:pt idx="6">
                  <c:v>0.0748599558648786</c:v>
                </c:pt>
                <c:pt idx="7">
                  <c:v>0.0748599558648786</c:v>
                </c:pt>
                <c:pt idx="8">
                  <c:v>0.0748599558648786</c:v>
                </c:pt>
                <c:pt idx="9">
                  <c:v>0.0748599558648786</c:v>
                </c:pt>
                <c:pt idx="10">
                  <c:v>0.0748599558648786</c:v>
                </c:pt>
                <c:pt idx="11">
                  <c:v>0.0748599558648786</c:v>
                </c:pt>
                <c:pt idx="12">
                  <c:v>0.0748599558648786</c:v>
                </c:pt>
                <c:pt idx="13">
                  <c:v>0.0748599558648786</c:v>
                </c:pt>
                <c:pt idx="14">
                  <c:v>0.0748599558648786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8863654"/>
        <c:axId val="67674316"/>
      </c:lineChart>
      <c:catAx>
        <c:axId val="788636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674316"/>
        <c:crosses val="autoZero"/>
        <c:auto val="1"/>
        <c:lblAlgn val="ctr"/>
        <c:lblOffset val="100"/>
        <c:noMultiLvlLbl val="0"/>
      </c:catAx>
      <c:valAx>
        <c:axId val="676743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86365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Concentration: cumulative % of SKU refund $ (top 25 SKUs)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Rankings!L33</c:f>
              <c:strCache>
                <c:ptCount val="1"/>
                <c:pt idx="0">
                  <c:v>Cumulative % of refunds</c:v>
                </c:pt>
              </c:strCache>
            </c:strRef>
          </c:tx>
          <c:spPr>
            <a:solidFill>
              <a:srgbClr val="c0392b"/>
            </a:solidFill>
            <a:ln w="28080">
              <a:solidFill>
                <a:srgbClr val="c0392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Rankings!$A$34:$A$58</c:f>
              <c:strCach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strCache>
            </c:strRef>
          </c:cat>
          <c:val>
            <c:numRef>
              <c:f>Rankings!$L$34:$L$58</c:f>
              <c:numCache>
                <c:formatCode>0.0%</c:formatCode>
                <c:ptCount val="25"/>
                <c:pt idx="0">
                  <c:v>0.0608338260034112</c:v>
                </c:pt>
                <c:pt idx="1">
                  <c:v>0.112465536910325</c:v>
                </c:pt>
                <c:pt idx="2">
                  <c:v>0.140593677469728</c:v>
                </c:pt>
                <c:pt idx="3">
                  <c:v>0.167881317746799</c:v>
                </c:pt>
                <c:pt idx="4">
                  <c:v>0.191544310548946</c:v>
                </c:pt>
                <c:pt idx="5">
                  <c:v>0.211287833254785</c:v>
                </c:pt>
                <c:pt idx="6">
                  <c:v>0.230051098723889</c:v>
                </c:pt>
                <c:pt idx="7">
                  <c:v>0.247995547922606</c:v>
                </c:pt>
                <c:pt idx="8">
                  <c:v>0.265349692364826</c:v>
                </c:pt>
                <c:pt idx="9">
                  <c:v>0.28179138957264</c:v>
                </c:pt>
                <c:pt idx="10">
                  <c:v>0.295766505440209</c:v>
                </c:pt>
                <c:pt idx="11">
                  <c:v>0.308530973942293</c:v>
                </c:pt>
                <c:pt idx="12">
                  <c:v>0.320952155556665</c:v>
                </c:pt>
                <c:pt idx="13">
                  <c:v>0.333187953857862</c:v>
                </c:pt>
                <c:pt idx="14">
                  <c:v>0.345360119077002</c:v>
                </c:pt>
                <c:pt idx="15">
                  <c:v>0.35739216760698</c:v>
                </c:pt>
                <c:pt idx="16">
                  <c:v>0.369054308876979</c:v>
                </c:pt>
                <c:pt idx="17">
                  <c:v>0.380216978417473</c:v>
                </c:pt>
                <c:pt idx="18">
                  <c:v>0.390904678162697</c:v>
                </c:pt>
                <c:pt idx="19">
                  <c:v>0.401527165989972</c:v>
                </c:pt>
                <c:pt idx="20">
                  <c:v>0.412138462069147</c:v>
                </c:pt>
                <c:pt idx="21">
                  <c:v>0.421262075046826</c:v>
                </c:pt>
                <c:pt idx="22">
                  <c:v>0.430114308118338</c:v>
                </c:pt>
                <c:pt idx="23">
                  <c:v>0.438776421368996</c:v>
                </c:pt>
                <c:pt idx="24">
                  <c:v>0.447281610323077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6146646"/>
        <c:axId val="99298068"/>
      </c:lineChart>
      <c:catAx>
        <c:axId val="6614664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SKU rank by refund $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298068"/>
        <c:crosses val="autoZero"/>
        <c:auto val="1"/>
        <c:lblAlgn val="ctr"/>
        <c:lblOffset val="100"/>
        <c:noMultiLvlLbl val="0"/>
      </c:catAx>
      <c:valAx>
        <c:axId val="9929806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14664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Refund $ by month: SKU-attributed vs no-SKU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Monthly!H5</c:f>
              <c:strCache>
                <c:ptCount val="1"/>
                <c:pt idx="0">
                  <c:v>SKU-attrib. refund $</c:v>
                </c:pt>
              </c:strCache>
            </c:strRef>
          </c:tx>
          <c:spPr>
            <a:solidFill>
              <a:srgbClr val="5b8db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Monthly!$A$6:$A$15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Monthly!$H$6:$H$15</c:f>
              <c:numCache>
                <c:formatCode>\$#,##0;"($"#,##0\);\-</c:formatCode>
                <c:ptCount val="10"/>
                <c:pt idx="0">
                  <c:v>4907.06</c:v>
                </c:pt>
                <c:pt idx="1">
                  <c:v>23243.81</c:v>
                </c:pt>
                <c:pt idx="2">
                  <c:v>37858.54</c:v>
                </c:pt>
                <c:pt idx="3">
                  <c:v>48505.56</c:v>
                </c:pt>
                <c:pt idx="4">
                  <c:v>50221.63</c:v>
                </c:pt>
                <c:pt idx="5">
                  <c:v>33896.79</c:v>
                </c:pt>
                <c:pt idx="6">
                  <c:v>38713.59</c:v>
                </c:pt>
                <c:pt idx="7">
                  <c:v>98221.73</c:v>
                </c:pt>
                <c:pt idx="8">
                  <c:v>124649.35</c:v>
                </c:pt>
                <c:pt idx="9">
                  <c:v>40150.6</c:v>
                </c:pt>
              </c:numCache>
            </c:numRef>
          </c:val>
        </c:ser>
        <c:ser>
          <c:idx val="1"/>
          <c:order val="1"/>
          <c:tx>
            <c:strRef>
              <c:f>Monthly!I5</c:f>
              <c:strCache>
                <c:ptCount val="1"/>
                <c:pt idx="0">
                  <c:v>No-SKU refund $</c:v>
                </c:pt>
              </c:strCache>
            </c:strRef>
          </c:tx>
          <c:spPr>
            <a:solidFill>
              <a:srgbClr val="e67e2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Monthly!$A$6:$A$15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Monthly!$I$6:$I$15</c:f>
              <c:numCache>
                <c:formatCode>\$#,##0;"($"#,##0\);\-</c:formatCode>
                <c:ptCount val="10"/>
                <c:pt idx="0">
                  <c:v>82279.432</c:v>
                </c:pt>
                <c:pt idx="1">
                  <c:v>90829.922</c:v>
                </c:pt>
                <c:pt idx="2">
                  <c:v>60074.788</c:v>
                </c:pt>
                <c:pt idx="3">
                  <c:v>24194.928</c:v>
                </c:pt>
                <c:pt idx="4">
                  <c:v>44500.367</c:v>
                </c:pt>
                <c:pt idx="5">
                  <c:v>182478.959</c:v>
                </c:pt>
                <c:pt idx="6">
                  <c:v>32494.05</c:v>
                </c:pt>
                <c:pt idx="7">
                  <c:v>20028.03</c:v>
                </c:pt>
                <c:pt idx="8">
                  <c:v>8673.17</c:v>
                </c:pt>
                <c:pt idx="9">
                  <c:v>-848.83</c:v>
                </c:pt>
              </c:numCache>
            </c:numRef>
          </c:val>
        </c:ser>
        <c:gapWidth val="150"/>
        <c:overlap val="100"/>
        <c:axId val="64629576"/>
        <c:axId val="51339286"/>
      </c:barChart>
      <c:catAx>
        <c:axId val="64629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339286"/>
        <c:crosses val="autoZero"/>
        <c:auto val="1"/>
        <c:lblAlgn val="ctr"/>
        <c:lblOffset val="100"/>
        <c:noMultiLvlLbl val="0"/>
      </c:catAx>
      <c:valAx>
        <c:axId val="513392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62957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SKU-unit refund rate by store and month (understated before Aug)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"Bloomex"</c:f>
              <c:strCache>
                <c:ptCount val="1"/>
                <c:pt idx="0">
                  <c:v>Bloomex</c:v>
                </c:pt>
              </c:strCache>
            </c:strRef>
          </c:tx>
          <c:spPr>
            <a:solidFill>
              <a:srgbClr val="1f3a5f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Monthly!$B$20:$K$20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Monthly!$B$21:$K$21</c:f>
              <c:numCache>
                <c:formatCode>0.0%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0.00199401794616152</c:v>
                </c:pt>
                <c:pt idx="6">
                  <c:v>0.0206260971328262</c:v>
                </c:pt>
                <c:pt idx="7">
                  <c:v>0.0624703962949319</c:v>
                </c:pt>
                <c:pt idx="8">
                  <c:v>0.0793868232224397</c:v>
                </c:pt>
                <c:pt idx="9">
                  <c:v>0.0942242833052277</c:v>
                </c:pt>
              </c:numCache>
            </c:numRef>
          </c:val>
        </c:ser>
        <c:ser>
          <c:idx val="1"/>
          <c:order val="1"/>
          <c:tx>
            <c:strRef>
              <c:f>"Bunches and Stems"</c:f>
              <c:strCache>
                <c:ptCount val="1"/>
                <c:pt idx="0">
                  <c:v>Bunches and Stems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Monthly!$B$20:$K$20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Monthly!$B$22:$K$22</c:f>
              <c:numCache>
                <c:formatCode>0.0%</c:formatCode>
                <c:ptCount val="10"/>
                <c:pt idx="0">
                  <c:v>0.0122699386503067</c:v>
                </c:pt>
                <c:pt idx="1">
                  <c:v>0.0244991176165265</c:v>
                </c:pt>
                <c:pt idx="2">
                  <c:v>0.0447480963805153</c:v>
                </c:pt>
                <c:pt idx="3">
                  <c:v>0.061480686695279</c:v>
                </c:pt>
                <c:pt idx="4">
                  <c:v>0.0369373776908023</c:v>
                </c:pt>
                <c:pt idx="5">
                  <c:v>0.058377010663293</c:v>
                </c:pt>
                <c:pt idx="6">
                  <c:v>0.0366874714568427</c:v>
                </c:pt>
                <c:pt idx="7">
                  <c:v>0.0839122486288848</c:v>
                </c:pt>
                <c:pt idx="8">
                  <c:v>0.105152027027027</c:v>
                </c:pt>
                <c:pt idx="9">
                  <c:v>0.0837553564472146</c:v>
                </c:pt>
              </c:numCache>
            </c:numRef>
          </c:val>
        </c:ser>
        <c:ser>
          <c:idx val="2"/>
          <c:order val="2"/>
          <c:tx>
            <c:strRef>
              <c:f>"Aussie Blooms"</c:f>
              <c:strCache>
                <c:ptCount val="1"/>
                <c:pt idx="0">
                  <c:v>Aussie Blooms</c:v>
                </c:pt>
              </c:strCache>
            </c:strRef>
          </c:tx>
          <c:spPr>
            <a:solidFill>
              <a:srgbClr val="e67e2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Monthly!$B$20:$K$20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Monthly!$B$23:$K$23</c:f>
              <c:numCache>
                <c:formatCode>0.0%</c:formatCode>
                <c:ptCount val="10"/>
                <c:pt idx="0">
                  <c:v>0.0130960376091336</c:v>
                </c:pt>
                <c:pt idx="1">
                  <c:v>0.0217640320733104</c:v>
                </c:pt>
                <c:pt idx="2">
                  <c:v>0.0399686520376176</c:v>
                </c:pt>
                <c:pt idx="3">
                  <c:v>0.0590590590590591</c:v>
                </c:pt>
                <c:pt idx="4">
                  <c:v>0.0200433369447454</c:v>
                </c:pt>
                <c:pt idx="5">
                  <c:v>0.024375380865326</c:v>
                </c:pt>
                <c:pt idx="6">
                  <c:v>0.0157958687727825</c:v>
                </c:pt>
                <c:pt idx="7">
                  <c:v>0.0361673414304993</c:v>
                </c:pt>
                <c:pt idx="8">
                  <c:v>0.0692729766803841</c:v>
                </c:pt>
                <c:pt idx="9">
                  <c:v>0.0560283687943262</c:v>
                </c:pt>
              </c:numCache>
            </c:numRef>
          </c:val>
        </c:ser>
        <c:ser>
          <c:idx val="3"/>
          <c:order val="3"/>
          <c:tx>
            <c:strRef>
              <c:f>"Mel's Flowers"</c:f>
              <c:strCache>
                <c:ptCount val="1"/>
                <c:pt idx="0">
                  <c:v>Mel's Flowers</c:v>
                </c:pt>
              </c:strCache>
            </c:strRef>
          </c:tx>
          <c:spPr>
            <a:solidFill>
              <a:srgbClr val="2e7d3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Monthly!$B$20:$K$20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Monthly!$B$24:$K$24</c:f>
              <c:numCache>
                <c:formatCode>0.0%</c:formatCode>
                <c:ptCount val="10"/>
                <c:pt idx="3">
                  <c:v>0</c:v>
                </c:pt>
                <c:pt idx="4">
                  <c:v>0.037037037037037</c:v>
                </c:pt>
                <c:pt idx="5">
                  <c:v>0.0611111111111111</c:v>
                </c:pt>
                <c:pt idx="6">
                  <c:v>0.0333055786844296</c:v>
                </c:pt>
                <c:pt idx="7">
                  <c:v>0.0625</c:v>
                </c:pt>
                <c:pt idx="8">
                  <c:v>0.108433734939759</c:v>
                </c:pt>
                <c:pt idx="9">
                  <c:v>0.0728476821192053</c:v>
                </c:pt>
              </c:numCache>
            </c:numRef>
          </c:val>
        </c:ser>
        <c:ser>
          <c:idx val="4"/>
          <c:order val="4"/>
          <c:tx>
            <c:strRef>
              <c:f>"Roses Everywhere"</c:f>
              <c:strCache>
                <c:ptCount val="1"/>
                <c:pt idx="0">
                  <c:v>Roses Everywhere</c:v>
                </c:pt>
              </c:strCache>
            </c:strRef>
          </c:tx>
          <c:spPr>
            <a:solidFill>
              <a:srgbClr val="7f8c8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Monthly!$B$20:$K$20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Monthly!$B$25:$K$25</c:f>
              <c:numCache>
                <c:formatCode>0.0%</c:formatCode>
                <c:ptCount val="10"/>
                <c:pt idx="3">
                  <c:v>0</c:v>
                </c:pt>
                <c:pt idx="4">
                  <c:v>0.0177664974619289</c:v>
                </c:pt>
                <c:pt idx="5">
                  <c:v>0.0338983050847458</c:v>
                </c:pt>
                <c:pt idx="6">
                  <c:v>0.0267379679144385</c:v>
                </c:pt>
                <c:pt idx="7">
                  <c:v>0.0184049079754601</c:v>
                </c:pt>
                <c:pt idx="8">
                  <c:v>0.0253807106598985</c:v>
                </c:pt>
                <c:pt idx="9">
                  <c:v>0.0588235294117647</c:v>
                </c:pt>
              </c:numCache>
            </c:numRef>
          </c:val>
        </c:ser>
        <c:gapWidth val="150"/>
        <c:overlap val="0"/>
        <c:axId val="42931457"/>
        <c:axId val="19965177"/>
      </c:barChart>
      <c:catAx>
        <c:axId val="429314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965177"/>
        <c:crosses val="autoZero"/>
        <c:auto val="1"/>
        <c:lblAlgn val="ctr"/>
        <c:lblOffset val="100"/>
        <c:noMultiLvlLbl val="0"/>
      </c:catAx>
      <c:valAx>
        <c:axId val="199651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93145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All-store SKU-unit refund rate by month (understated before Aug) vs baseline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Monthly!D5</c:f>
              <c:strCache>
                <c:ptCount val="1"/>
                <c:pt idx="0">
                  <c:v>SKU-unit refund rate</c:v>
                </c:pt>
              </c:strCache>
            </c:strRef>
          </c:tx>
          <c:spPr>
            <a:solidFill>
              <a:srgbClr val="c0392b"/>
            </a:solidFill>
            <a:ln w="47520">
              <a:solidFill>
                <a:srgbClr val="c0392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Monthly!$A$6:$A$15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Monthly!$D$6:$D$15</c:f>
              <c:numCache>
                <c:formatCode>0.0%</c:formatCode>
                <c:ptCount val="10"/>
                <c:pt idx="0">
                  <c:v>0.00494054597219896</c:v>
                </c:pt>
                <c:pt idx="1">
                  <c:v>0.0151970954356846</c:v>
                </c:pt>
                <c:pt idx="2">
                  <c:v>0.0288965143579556</c:v>
                </c:pt>
                <c:pt idx="3">
                  <c:v>0.0413747954173486</c:v>
                </c:pt>
                <c:pt idx="4">
                  <c:v>0.0218071346928954</c:v>
                </c:pt>
                <c:pt idx="5">
                  <c:v>0.0348451327433628</c:v>
                </c:pt>
                <c:pt idx="6">
                  <c:v>0.0251888123495726</c:v>
                </c:pt>
                <c:pt idx="7">
                  <c:v>0.0629114850036577</c:v>
                </c:pt>
                <c:pt idx="8">
                  <c:v>0.0842810349269442</c:v>
                </c:pt>
                <c:pt idx="9">
                  <c:v>0.084612798386193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Monthly!M5</c:f>
              <c:strCache>
                <c:ptCount val="1"/>
                <c:pt idx="0">
                  <c:v>Baseline (window)</c:v>
                </c:pt>
              </c:strCache>
            </c:strRef>
          </c:tx>
          <c:spPr>
            <a:solidFill>
              <a:srgbClr val="000000"/>
            </a:solidFill>
            <a:ln w="47520">
              <a:solidFill>
                <a:srgbClr val="0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Monthly!$A$6:$A$15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Monthly!$M$6:$M$15</c:f>
              <c:numCache>
                <c:formatCode>0.0%</c:formatCode>
                <c:ptCount val="10"/>
                <c:pt idx="0">
                  <c:v>0.0748599558648786</c:v>
                </c:pt>
                <c:pt idx="1">
                  <c:v>0.0748599558648786</c:v>
                </c:pt>
                <c:pt idx="2">
                  <c:v>0.0748599558648786</c:v>
                </c:pt>
                <c:pt idx="3">
                  <c:v>0.0748599558648786</c:v>
                </c:pt>
                <c:pt idx="4">
                  <c:v>0.0748599558648786</c:v>
                </c:pt>
                <c:pt idx="5">
                  <c:v>0.0748599558648786</c:v>
                </c:pt>
                <c:pt idx="6">
                  <c:v>0.0748599558648786</c:v>
                </c:pt>
                <c:pt idx="7">
                  <c:v>0.0748599558648786</c:v>
                </c:pt>
                <c:pt idx="8">
                  <c:v>0.0748599558648786</c:v>
                </c:pt>
                <c:pt idx="9">
                  <c:v>0.0748599558648786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2102112"/>
        <c:axId val="55009712"/>
      </c:lineChart>
      <c:catAx>
        <c:axId val="52102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009712"/>
        <c:crosses val="autoZero"/>
        <c:auto val="1"/>
        <c:lblAlgn val="ctr"/>
        <c:lblOffset val="100"/>
        <c:noMultiLvlLbl val="0"/>
      </c:catAx>
      <c:valAx>
        <c:axId val="550097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10211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refund $ as % of gross, by store and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"Bloomex"</c:f>
              <c:strCache>
                <c:ptCount val="1"/>
                <c:pt idx="0">
                  <c:v>Bloomex</c:v>
                </c:pt>
              </c:strCache>
            </c:strRef>
          </c:tx>
          <c:spPr>
            <a:solidFill>
              <a:srgbClr val="1f3a5f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Monthly!$B$83:$K$83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Monthly!$B$84:$K$84</c:f>
              <c:numCache>
                <c:formatCode>0.0%</c:formatCode>
                <c:ptCount val="10"/>
                <c:pt idx="0">
                  <c:v>0.108827879295216</c:v>
                </c:pt>
                <c:pt idx="1">
                  <c:v>0.0925098525078808</c:v>
                </c:pt>
                <c:pt idx="2">
                  <c:v>0.0806847046450208</c:v>
                </c:pt>
                <c:pt idx="3">
                  <c:v>0.0551496139721014</c:v>
                </c:pt>
                <c:pt idx="4">
                  <c:v>0.0400224020564975</c:v>
                </c:pt>
                <c:pt idx="5">
                  <c:v>0.59224295881914</c:v>
                </c:pt>
                <c:pt idx="6">
                  <c:v>0.0427969110015517</c:v>
                </c:pt>
                <c:pt idx="7">
                  <c:v>0.0747170163437517</c:v>
                </c:pt>
                <c:pt idx="8">
                  <c:v>0.0854062370347671</c:v>
                </c:pt>
                <c:pt idx="9">
                  <c:v>0.0851787169251777</c:v>
                </c:pt>
              </c:numCache>
            </c:numRef>
          </c:val>
        </c:ser>
        <c:ser>
          <c:idx val="1"/>
          <c:order val="1"/>
          <c:tx>
            <c:strRef>
              <c:f>"Bunches and Stems"</c:f>
              <c:strCache>
                <c:ptCount val="1"/>
                <c:pt idx="0">
                  <c:v>Bunches and Stems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Monthly!$B$83:$K$83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Monthly!$B$85:$K$85</c:f>
              <c:numCache>
                <c:formatCode>0.0%</c:formatCode>
                <c:ptCount val="10"/>
                <c:pt idx="0">
                  <c:v>0.10911376005398</c:v>
                </c:pt>
                <c:pt idx="1">
                  <c:v>0.0766661048382159</c:v>
                </c:pt>
                <c:pt idx="2">
                  <c:v>0.0844331361164699</c:v>
                </c:pt>
                <c:pt idx="3">
                  <c:v>0.0727375239425799</c:v>
                </c:pt>
                <c:pt idx="4">
                  <c:v>0.0417453105703944</c:v>
                </c:pt>
                <c:pt idx="5">
                  <c:v>0.0654437046037862</c:v>
                </c:pt>
                <c:pt idx="6">
                  <c:v>0.0591050441408535</c:v>
                </c:pt>
                <c:pt idx="7">
                  <c:v>0.0903823574305837</c:v>
                </c:pt>
                <c:pt idx="8">
                  <c:v>0.103354538236604</c:v>
                </c:pt>
                <c:pt idx="9">
                  <c:v>0.0801911618187089</c:v>
                </c:pt>
              </c:numCache>
            </c:numRef>
          </c:val>
        </c:ser>
        <c:ser>
          <c:idx val="2"/>
          <c:order val="2"/>
          <c:tx>
            <c:strRef>
              <c:f>"Aussie Blooms"</c:f>
              <c:strCache>
                <c:ptCount val="1"/>
                <c:pt idx="0">
                  <c:v>Aussie Blooms</c:v>
                </c:pt>
              </c:strCache>
            </c:strRef>
          </c:tx>
          <c:spPr>
            <a:solidFill>
              <a:srgbClr val="e67e2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Monthly!$B$83:$K$83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Monthly!$B$86:$K$86</c:f>
              <c:numCache>
                <c:formatCode>0.0%</c:formatCode>
                <c:ptCount val="10"/>
                <c:pt idx="0">
                  <c:v>0.104971109184345</c:v>
                </c:pt>
                <c:pt idx="1">
                  <c:v>0.0675382128923257</c:v>
                </c:pt>
                <c:pt idx="2">
                  <c:v>0.0767870112851503</c:v>
                </c:pt>
                <c:pt idx="3">
                  <c:v>0.0695634205270775</c:v>
                </c:pt>
                <c:pt idx="4">
                  <c:v>0.03423521848994</c:v>
                </c:pt>
                <c:pt idx="5">
                  <c:v>0.037145271780116</c:v>
                </c:pt>
                <c:pt idx="6">
                  <c:v>0.0327473972104486</c:v>
                </c:pt>
                <c:pt idx="7">
                  <c:v>0.03901554577834</c:v>
                </c:pt>
                <c:pt idx="8">
                  <c:v>0.0668813523460892</c:v>
                </c:pt>
                <c:pt idx="9">
                  <c:v>0.0492807736216507</c:v>
                </c:pt>
              </c:numCache>
            </c:numRef>
          </c:val>
        </c:ser>
        <c:ser>
          <c:idx val="3"/>
          <c:order val="3"/>
          <c:tx>
            <c:strRef>
              <c:f>"Mel's Flowers"</c:f>
              <c:strCache>
                <c:ptCount val="1"/>
                <c:pt idx="0">
                  <c:v>Mel's Flowers</c:v>
                </c:pt>
              </c:strCache>
            </c:strRef>
          </c:tx>
          <c:spPr>
            <a:solidFill>
              <a:srgbClr val="2e7d3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Monthly!$B$83:$K$83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Monthly!$B$87:$K$87</c:f>
              <c:numCache>
                <c:formatCode>0.0%</c:formatCode>
                <c:ptCount val="10"/>
                <c:pt idx="4">
                  <c:v>0.053496515794124</c:v>
                </c:pt>
                <c:pt idx="5">
                  <c:v>0.0714837399368231</c:v>
                </c:pt>
                <c:pt idx="6">
                  <c:v>0.0891089924758368</c:v>
                </c:pt>
                <c:pt idx="7">
                  <c:v>0.0770458931018467</c:v>
                </c:pt>
                <c:pt idx="8">
                  <c:v>0.114046634576743</c:v>
                </c:pt>
                <c:pt idx="9">
                  <c:v>0.072738031686667</c:v>
                </c:pt>
              </c:numCache>
            </c:numRef>
          </c:val>
        </c:ser>
        <c:ser>
          <c:idx val="4"/>
          <c:order val="4"/>
          <c:tx>
            <c:strRef>
              <c:f>"Roses Everywhere"</c:f>
              <c:strCache>
                <c:ptCount val="1"/>
                <c:pt idx="0">
                  <c:v>Roses Everywhere</c:v>
                </c:pt>
              </c:strCache>
            </c:strRef>
          </c:tx>
          <c:spPr>
            <a:solidFill>
              <a:srgbClr val="7f8c8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Monthly!$B$83:$K$83</c:f>
              <c:multiLvlStrCache>
                <c:ptCount val="1"/>
                <c:lvl>
                  <c:pt idx="0">
                    <c:v>2026-10</c:v>
                  </c:pt>
                </c:lvl>
                <c:lvl>
                  <c:pt idx="0">
                    <c:v>2026-09</c:v>
                  </c:pt>
                </c:lvl>
                <c:lvl>
                  <c:pt idx="0">
                    <c:v>2026-08</c:v>
                  </c:pt>
                </c:lvl>
                <c:lvl>
                  <c:pt idx="0">
                    <c:v>2026-07</c:v>
                  </c:pt>
                </c:lvl>
                <c:lvl>
                  <c:pt idx="0">
                    <c:v>2026-06</c:v>
                  </c:pt>
                </c:lvl>
                <c:lvl>
                  <c:pt idx="0">
                    <c:v>2026-05</c:v>
                  </c:pt>
                </c:lvl>
                <c:lvl>
                  <c:pt idx="0">
                    <c:v>2026-04</c:v>
                  </c:pt>
                </c:lvl>
                <c:lvl>
                  <c:pt idx="0">
                    <c:v>2026-03</c:v>
                  </c:pt>
                </c:lvl>
                <c:lvl>
                  <c:pt idx="0">
                    <c:v>2026-02</c:v>
                  </c:pt>
                </c:lvl>
                <c:lvl>
                  <c:pt idx="0">
                    <c:v>2026-01</c:v>
                  </c:pt>
                </c:lvl>
              </c:multiLvlStrCache>
            </c:multiLvlStrRef>
          </c:cat>
          <c:val>
            <c:numRef>
              <c:f>Monthly!$B$88:$K$88</c:f>
              <c:numCache>
                <c:formatCode>0.0%</c:formatCode>
                <c:ptCount val="10"/>
                <c:pt idx="4">
                  <c:v>0.0191502165804746</c:v>
                </c:pt>
                <c:pt idx="5">
                  <c:v>0.0398237509754628</c:v>
                </c:pt>
                <c:pt idx="6">
                  <c:v>0.0426572322045886</c:v>
                </c:pt>
                <c:pt idx="7">
                  <c:v>0.0567090069690706</c:v>
                </c:pt>
                <c:pt idx="8">
                  <c:v>0.0164261494096024</c:v>
                </c:pt>
                <c:pt idx="9">
                  <c:v>0.108064288922733</c:v>
                </c:pt>
              </c:numCache>
            </c:numRef>
          </c:val>
        </c:ser>
        <c:gapWidth val="150"/>
        <c:overlap val="0"/>
        <c:axId val="42148972"/>
        <c:axId val="43565704"/>
      </c:barChart>
      <c:catAx>
        <c:axId val="421489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565704"/>
        <c:crosses val="autoZero"/>
        <c:auto val="1"/>
        <c:lblAlgn val="ctr"/>
        <c:lblOffset val="100"/>
        <c:noMultiLvlLbl val="0"/>
      </c:catAx>
      <c:valAx>
        <c:axId val="435657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14897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refund $ as % of gross,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'S-Bloomex'!I12</c:f>
              <c:strCache>
                <c:ptCount val="1"/>
                <c:pt idx="0">
                  <c:v>Refund $ % of gross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'S-Bloomex'!$A$13:$A$22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'S-Bloomex'!$I$13:$I$22</c:f>
              <c:numCache>
                <c:formatCode>0.0%</c:formatCode>
                <c:ptCount val="10"/>
                <c:pt idx="0">
                  <c:v>0.108827879295216</c:v>
                </c:pt>
                <c:pt idx="1">
                  <c:v>0.0925098525078808</c:v>
                </c:pt>
                <c:pt idx="2">
                  <c:v>0.0806847046450208</c:v>
                </c:pt>
                <c:pt idx="3">
                  <c:v>0.0551496139721014</c:v>
                </c:pt>
                <c:pt idx="4">
                  <c:v>0.0400224020564975</c:v>
                </c:pt>
                <c:pt idx="5">
                  <c:v>0.59224295881914</c:v>
                </c:pt>
                <c:pt idx="6">
                  <c:v>0.0427969110015517</c:v>
                </c:pt>
                <c:pt idx="7">
                  <c:v>0.0747170163437517</c:v>
                </c:pt>
                <c:pt idx="8">
                  <c:v>0.0854062370347671</c:v>
                </c:pt>
                <c:pt idx="9">
                  <c:v>0.0851787169251777</c:v>
                </c:pt>
              </c:numCache>
            </c:numRef>
          </c:val>
        </c:ser>
        <c:gapWidth val="150"/>
        <c:overlap val="0"/>
        <c:axId val="16940449"/>
        <c:axId val="79366332"/>
      </c:barChart>
      <c:catAx>
        <c:axId val="169404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366332"/>
        <c:crosses val="autoZero"/>
        <c:auto val="1"/>
        <c:lblAlgn val="ctr"/>
        <c:lblOffset val="100"/>
        <c:noMultiLvlLbl val="0"/>
      </c:catAx>
      <c:valAx>
        <c:axId val="793663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94044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refund $ as % of gross,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'S-Bunches and Stems'!I12</c:f>
              <c:strCache>
                <c:ptCount val="1"/>
                <c:pt idx="0">
                  <c:v>Refund $ % of gross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'S-Bunches and Stems'!$A$13:$A$22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'S-Bunches and Stems'!$I$13:$I$22</c:f>
              <c:numCache>
                <c:formatCode>0.0%</c:formatCode>
                <c:ptCount val="10"/>
                <c:pt idx="0">
                  <c:v>0.10911376005398</c:v>
                </c:pt>
                <c:pt idx="1">
                  <c:v>0.0766661048382159</c:v>
                </c:pt>
                <c:pt idx="2">
                  <c:v>0.0844331361164699</c:v>
                </c:pt>
                <c:pt idx="3">
                  <c:v>0.0727375239425799</c:v>
                </c:pt>
                <c:pt idx="4">
                  <c:v>0.0417453105703944</c:v>
                </c:pt>
                <c:pt idx="5">
                  <c:v>0.0654437046037862</c:v>
                </c:pt>
                <c:pt idx="6">
                  <c:v>0.0591050441408535</c:v>
                </c:pt>
                <c:pt idx="7">
                  <c:v>0.0903823574305837</c:v>
                </c:pt>
                <c:pt idx="8">
                  <c:v>0.103354538236604</c:v>
                </c:pt>
                <c:pt idx="9">
                  <c:v>0.0801911618187089</c:v>
                </c:pt>
              </c:numCache>
            </c:numRef>
          </c:val>
        </c:ser>
        <c:gapWidth val="150"/>
        <c:overlap val="0"/>
        <c:axId val="50732805"/>
        <c:axId val="3192297"/>
      </c:barChart>
      <c:catAx>
        <c:axId val="507328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92297"/>
        <c:crosses val="autoZero"/>
        <c:auto val="1"/>
        <c:lblAlgn val="ctr"/>
        <c:lblOffset val="100"/>
        <c:noMultiLvlLbl val="0"/>
      </c:catAx>
      <c:valAx>
        <c:axId val="31922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73280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refund $ as % of gross,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'S-Aussie Blooms'!I12</c:f>
              <c:strCache>
                <c:ptCount val="1"/>
                <c:pt idx="0">
                  <c:v>Refund $ % of gross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'S-Aussie Blooms'!$A$13:$A$22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'S-Aussie Blooms'!$I$13:$I$22</c:f>
              <c:numCache>
                <c:formatCode>0.0%</c:formatCode>
                <c:ptCount val="10"/>
                <c:pt idx="0">
                  <c:v>0.104971109184345</c:v>
                </c:pt>
                <c:pt idx="1">
                  <c:v>0.0675382128923257</c:v>
                </c:pt>
                <c:pt idx="2">
                  <c:v>0.0767870112851503</c:v>
                </c:pt>
                <c:pt idx="3">
                  <c:v>0.0695634205270775</c:v>
                </c:pt>
                <c:pt idx="4">
                  <c:v>0.03423521848994</c:v>
                </c:pt>
                <c:pt idx="5">
                  <c:v>0.037145271780116</c:v>
                </c:pt>
                <c:pt idx="6">
                  <c:v>0.0327473972104486</c:v>
                </c:pt>
                <c:pt idx="7">
                  <c:v>0.03901554577834</c:v>
                </c:pt>
                <c:pt idx="8">
                  <c:v>0.0668813523460892</c:v>
                </c:pt>
                <c:pt idx="9">
                  <c:v>0.0492807736216507</c:v>
                </c:pt>
              </c:numCache>
            </c:numRef>
          </c:val>
        </c:ser>
        <c:gapWidth val="150"/>
        <c:overlap val="0"/>
        <c:axId val="41787064"/>
        <c:axId val="49709558"/>
      </c:barChart>
      <c:catAx>
        <c:axId val="41787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709558"/>
        <c:crosses val="autoZero"/>
        <c:auto val="1"/>
        <c:lblAlgn val="ctr"/>
        <c:lblOffset val="100"/>
        <c:noMultiLvlLbl val="0"/>
      </c:catAx>
      <c:valAx>
        <c:axId val="497095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78706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refund $ as % of gross,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'S-Mels Flowers'!I12</c:f>
              <c:strCache>
                <c:ptCount val="1"/>
                <c:pt idx="0">
                  <c:v>Refund $ % of gross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'S-Mels Flowers'!$A$13:$A$22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'S-Mels Flowers'!$I$13:$I$22</c:f>
              <c:numCache>
                <c:formatCode>0.0%</c:formatCode>
                <c:ptCount val="10"/>
                <c:pt idx="4">
                  <c:v>0.053496515794124</c:v>
                </c:pt>
                <c:pt idx="5">
                  <c:v>0.0714837399368231</c:v>
                </c:pt>
                <c:pt idx="6">
                  <c:v>0.0891089924758368</c:v>
                </c:pt>
                <c:pt idx="7">
                  <c:v>0.0770458931018467</c:v>
                </c:pt>
                <c:pt idx="8">
                  <c:v>0.114046634576743</c:v>
                </c:pt>
                <c:pt idx="9">
                  <c:v>0.072738031686667</c:v>
                </c:pt>
              </c:numCache>
            </c:numRef>
          </c:val>
        </c:ser>
        <c:gapWidth val="150"/>
        <c:overlap val="0"/>
        <c:axId val="91765865"/>
        <c:axId val="75845701"/>
      </c:barChart>
      <c:catAx>
        <c:axId val="917658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845701"/>
        <c:crosses val="autoZero"/>
        <c:auto val="1"/>
        <c:lblAlgn val="ctr"/>
        <c:lblOffset val="100"/>
        <c:noMultiLvlLbl val="0"/>
      </c:catAx>
      <c:valAx>
        <c:axId val="758457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76586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refund $ as % of gross,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'S-Roses Everywhere'!I12</c:f>
              <c:strCache>
                <c:ptCount val="1"/>
                <c:pt idx="0">
                  <c:v>Refund $ % of gross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'S-Roses Everywhere'!$A$13:$A$22</c:f>
              <c:strCache>
                <c:ptCount val="10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</c:strCache>
            </c:strRef>
          </c:cat>
          <c:val>
            <c:numRef>
              <c:f>'S-Roses Everywhere'!$I$13:$I$22</c:f>
              <c:numCache>
                <c:formatCode>0.0%</c:formatCode>
                <c:ptCount val="10"/>
                <c:pt idx="4">
                  <c:v>0.0191502165804746</c:v>
                </c:pt>
                <c:pt idx="5">
                  <c:v>0.0398237509754628</c:v>
                </c:pt>
                <c:pt idx="6">
                  <c:v>0.0426572322045886</c:v>
                </c:pt>
                <c:pt idx="7">
                  <c:v>0.0567090069690706</c:v>
                </c:pt>
                <c:pt idx="8">
                  <c:v>0.0164261494096024</c:v>
                </c:pt>
                <c:pt idx="9">
                  <c:v>0.108064288922733</c:v>
                </c:pt>
              </c:numCache>
            </c:numRef>
          </c:val>
        </c:ser>
        <c:gapWidth val="150"/>
        <c:overlap val="0"/>
        <c:axId val="80944414"/>
        <c:axId val="25537599"/>
      </c:barChart>
      <c:catAx>
        <c:axId val="809444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537599"/>
        <c:crosses val="autoZero"/>
        <c:auto val="1"/>
        <c:lblAlgn val="ctr"/>
        <c:lblOffset val="100"/>
        <c:noMultiLvlLbl val="0"/>
      </c:catAx>
      <c:valAx>
        <c:axId val="255375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94441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28</xdr:row>
      <xdr:rowOff>0</xdr:rowOff>
    </xdr:from>
    <xdr:to>
      <xdr:col>5</xdr:col>
      <xdr:colOff>707400</xdr:colOff>
      <xdr:row>45</xdr:row>
      <xdr:rowOff>181080</xdr:rowOff>
    </xdr:to>
    <xdr:graphicFrame>
      <xdr:nvGraphicFramePr>
        <xdr:cNvPr id="0" name="Chart 1"/>
        <xdr:cNvGraphicFramePr/>
      </xdr:nvGraphicFramePr>
      <xdr:xfrm>
        <a:off x="0" y="721980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28</xdr:row>
      <xdr:rowOff>0</xdr:rowOff>
    </xdr:from>
    <xdr:to>
      <xdr:col>14</xdr:col>
      <xdr:colOff>425520</xdr:colOff>
      <xdr:row>45</xdr:row>
      <xdr:rowOff>181080</xdr:rowOff>
    </xdr:to>
    <xdr:graphicFrame>
      <xdr:nvGraphicFramePr>
        <xdr:cNvPr id="1" name="Chart 2"/>
        <xdr:cNvGraphicFramePr/>
      </xdr:nvGraphicFramePr>
      <xdr:xfrm>
        <a:off x="7682760" y="721980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48</xdr:row>
      <xdr:rowOff>0</xdr:rowOff>
    </xdr:from>
    <xdr:to>
      <xdr:col>5</xdr:col>
      <xdr:colOff>707400</xdr:colOff>
      <xdr:row>65</xdr:row>
      <xdr:rowOff>181080</xdr:rowOff>
    </xdr:to>
    <xdr:graphicFrame>
      <xdr:nvGraphicFramePr>
        <xdr:cNvPr id="2" name="Chart 3"/>
        <xdr:cNvGraphicFramePr/>
      </xdr:nvGraphicFramePr>
      <xdr:xfrm>
        <a:off x="0" y="1103004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48</xdr:row>
      <xdr:rowOff>0</xdr:rowOff>
    </xdr:from>
    <xdr:to>
      <xdr:col>14</xdr:col>
      <xdr:colOff>425520</xdr:colOff>
      <xdr:row>65</xdr:row>
      <xdr:rowOff>181080</xdr:rowOff>
    </xdr:to>
    <xdr:graphicFrame>
      <xdr:nvGraphicFramePr>
        <xdr:cNvPr id="3" name="Chart 4"/>
        <xdr:cNvGraphicFramePr/>
      </xdr:nvGraphicFramePr>
      <xdr:xfrm>
        <a:off x="7682760" y="1103004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69</xdr:row>
      <xdr:rowOff>0</xdr:rowOff>
    </xdr:from>
    <xdr:to>
      <xdr:col>5</xdr:col>
      <xdr:colOff>707400</xdr:colOff>
      <xdr:row>86</xdr:row>
      <xdr:rowOff>181080</xdr:rowOff>
    </xdr:to>
    <xdr:graphicFrame>
      <xdr:nvGraphicFramePr>
        <xdr:cNvPr id="4" name="Chart 5"/>
        <xdr:cNvGraphicFramePr/>
      </xdr:nvGraphicFramePr>
      <xdr:xfrm>
        <a:off x="0" y="1511604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69</xdr:row>
      <xdr:rowOff>0</xdr:rowOff>
    </xdr:from>
    <xdr:to>
      <xdr:col>14</xdr:col>
      <xdr:colOff>425520</xdr:colOff>
      <xdr:row>86</xdr:row>
      <xdr:rowOff>181080</xdr:rowOff>
    </xdr:to>
    <xdr:graphicFrame>
      <xdr:nvGraphicFramePr>
        <xdr:cNvPr id="5" name="Chart 6"/>
        <xdr:cNvGraphicFramePr/>
      </xdr:nvGraphicFramePr>
      <xdr:xfrm>
        <a:off x="7682760" y="1511604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89</xdr:row>
      <xdr:rowOff>0</xdr:rowOff>
    </xdr:from>
    <xdr:to>
      <xdr:col>5</xdr:col>
      <xdr:colOff>707400</xdr:colOff>
      <xdr:row>106</xdr:row>
      <xdr:rowOff>181080</xdr:rowOff>
    </xdr:to>
    <xdr:graphicFrame>
      <xdr:nvGraphicFramePr>
        <xdr:cNvPr id="6" name="Chart 7"/>
        <xdr:cNvGraphicFramePr/>
      </xdr:nvGraphicFramePr>
      <xdr:xfrm>
        <a:off x="0" y="1892628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7</xdr:col>
      <xdr:colOff>0</xdr:colOff>
      <xdr:row>89</xdr:row>
      <xdr:rowOff>0</xdr:rowOff>
    </xdr:from>
    <xdr:to>
      <xdr:col>14</xdr:col>
      <xdr:colOff>425520</xdr:colOff>
      <xdr:row>106</xdr:row>
      <xdr:rowOff>181080</xdr:rowOff>
    </xdr:to>
    <xdr:graphicFrame>
      <xdr:nvGraphicFramePr>
        <xdr:cNvPr id="7" name="Chart 8"/>
        <xdr:cNvGraphicFramePr/>
      </xdr:nvGraphicFramePr>
      <xdr:xfrm>
        <a:off x="7682760" y="1892628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2</xdr:row>
      <xdr:rowOff>160920</xdr:rowOff>
    </xdr:from>
    <xdr:to>
      <xdr:col>26</xdr:col>
      <xdr:colOff>113040</xdr:colOff>
      <xdr:row>17</xdr:row>
      <xdr:rowOff>95400</xdr:rowOff>
    </xdr:to>
    <xdr:graphicFrame>
      <xdr:nvGraphicFramePr>
        <xdr:cNvPr id="8" name="Chart 1"/>
        <xdr:cNvGraphicFramePr/>
      </xdr:nvGraphicFramePr>
      <xdr:xfrm>
        <a:off x="13369320" y="885960"/>
        <a:ext cx="68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22</xdr:row>
      <xdr:rowOff>160560</xdr:rowOff>
    </xdr:from>
    <xdr:to>
      <xdr:col>26</xdr:col>
      <xdr:colOff>113040</xdr:colOff>
      <xdr:row>37</xdr:row>
      <xdr:rowOff>257040</xdr:rowOff>
    </xdr:to>
    <xdr:graphicFrame>
      <xdr:nvGraphicFramePr>
        <xdr:cNvPr id="9" name="Chart 2"/>
        <xdr:cNvGraphicFramePr/>
      </xdr:nvGraphicFramePr>
      <xdr:xfrm>
        <a:off x="13369320" y="5343480"/>
        <a:ext cx="68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42</xdr:row>
      <xdr:rowOff>160920</xdr:rowOff>
    </xdr:from>
    <xdr:to>
      <xdr:col>26</xdr:col>
      <xdr:colOff>113040</xdr:colOff>
      <xdr:row>57</xdr:row>
      <xdr:rowOff>142920</xdr:rowOff>
    </xdr:to>
    <xdr:graphicFrame>
      <xdr:nvGraphicFramePr>
        <xdr:cNvPr id="10" name="Chart 3"/>
        <xdr:cNvGraphicFramePr/>
      </xdr:nvGraphicFramePr>
      <xdr:xfrm>
        <a:off x="13369320" y="9553680"/>
        <a:ext cx="68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62</xdr:row>
      <xdr:rowOff>160560</xdr:rowOff>
    </xdr:from>
    <xdr:to>
      <xdr:col>26</xdr:col>
      <xdr:colOff>113040</xdr:colOff>
      <xdr:row>77</xdr:row>
      <xdr:rowOff>142560</xdr:rowOff>
    </xdr:to>
    <xdr:graphicFrame>
      <xdr:nvGraphicFramePr>
        <xdr:cNvPr id="11" name="Chart 4"/>
        <xdr:cNvGraphicFramePr/>
      </xdr:nvGraphicFramePr>
      <xdr:xfrm>
        <a:off x="13369320" y="13763520"/>
        <a:ext cx="68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9</xdr:row>
      <xdr:rowOff>160560</xdr:rowOff>
    </xdr:from>
    <xdr:to>
      <xdr:col>18</xdr:col>
      <xdr:colOff>273600</xdr:colOff>
      <xdr:row>21</xdr:row>
      <xdr:rowOff>174240</xdr:rowOff>
    </xdr:to>
    <xdr:graphicFrame>
      <xdr:nvGraphicFramePr>
        <xdr:cNvPr id="12" name="Chart 1"/>
        <xdr:cNvGraphicFramePr/>
      </xdr:nvGraphicFramePr>
      <xdr:xfrm>
        <a:off x="10995840" y="30002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9</xdr:row>
      <xdr:rowOff>160560</xdr:rowOff>
    </xdr:from>
    <xdr:to>
      <xdr:col>18</xdr:col>
      <xdr:colOff>273600</xdr:colOff>
      <xdr:row>21</xdr:row>
      <xdr:rowOff>174240</xdr:rowOff>
    </xdr:to>
    <xdr:graphicFrame>
      <xdr:nvGraphicFramePr>
        <xdr:cNvPr id="13" name="Chart 1"/>
        <xdr:cNvGraphicFramePr/>
      </xdr:nvGraphicFramePr>
      <xdr:xfrm>
        <a:off x="10995840" y="30002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9</xdr:row>
      <xdr:rowOff>160560</xdr:rowOff>
    </xdr:from>
    <xdr:to>
      <xdr:col>18</xdr:col>
      <xdr:colOff>273600</xdr:colOff>
      <xdr:row>21</xdr:row>
      <xdr:rowOff>174240</xdr:rowOff>
    </xdr:to>
    <xdr:graphicFrame>
      <xdr:nvGraphicFramePr>
        <xdr:cNvPr id="14" name="Chart 1"/>
        <xdr:cNvGraphicFramePr/>
      </xdr:nvGraphicFramePr>
      <xdr:xfrm>
        <a:off x="10995840" y="30002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9</xdr:row>
      <xdr:rowOff>160560</xdr:rowOff>
    </xdr:from>
    <xdr:to>
      <xdr:col>18</xdr:col>
      <xdr:colOff>273600</xdr:colOff>
      <xdr:row>21</xdr:row>
      <xdr:rowOff>174240</xdr:rowOff>
    </xdr:to>
    <xdr:graphicFrame>
      <xdr:nvGraphicFramePr>
        <xdr:cNvPr id="15" name="Chart 1"/>
        <xdr:cNvGraphicFramePr/>
      </xdr:nvGraphicFramePr>
      <xdr:xfrm>
        <a:off x="10995840" y="30002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9</xdr:row>
      <xdr:rowOff>160560</xdr:rowOff>
    </xdr:from>
    <xdr:to>
      <xdr:col>18</xdr:col>
      <xdr:colOff>273600</xdr:colOff>
      <xdr:row>21</xdr:row>
      <xdr:rowOff>174240</xdr:rowOff>
    </xdr:to>
    <xdr:graphicFrame>
      <xdr:nvGraphicFramePr>
        <xdr:cNvPr id="16" name="Chart 1"/>
        <xdr:cNvGraphicFramePr/>
      </xdr:nvGraphicFramePr>
      <xdr:xfrm>
        <a:off x="10995840" y="30002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A1:P1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36"/>
    <col collapsed="false" customWidth="true" hidden="false" outlineLevel="0" max="4" min="4" style="0" width="12"/>
    <col collapsed="false" customWidth="true" hidden="false" outlineLevel="0" max="7" min="5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22"/>
    <col collapsed="false" customWidth="true" hidden="false" outlineLevel="0" max="16" min="12" style="0" width="11"/>
  </cols>
  <sheetData>
    <row r="1" customFormat="false" ht="31.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25.5" hidden="false" customHeight="true" outlineLevel="0" collapsed="false">
      <c r="B4" s="4" t="s">
        <v>2</v>
      </c>
      <c r="C4" s="4"/>
      <c r="D4" s="5" t="s">
        <v>3</v>
      </c>
      <c r="E4" s="5"/>
      <c r="F4" s="6" t="s">
        <v>4</v>
      </c>
      <c r="G4" s="6"/>
      <c r="H4" s="4" t="s">
        <v>5</v>
      </c>
      <c r="I4" s="4"/>
      <c r="J4" s="5" t="s">
        <v>6</v>
      </c>
      <c r="K4" s="5"/>
      <c r="L4" s="4" t="s">
        <v>7</v>
      </c>
      <c r="M4" s="4"/>
    </row>
    <row r="5" customFormat="false" ht="15" hidden="false" customHeight="false" outlineLevel="0" collapsed="false">
      <c r="B5" s="7" t="n">
        <f aca="false">Settings!$B$20</f>
        <v>12881254.872</v>
      </c>
      <c r="C5" s="7"/>
      <c r="D5" s="8" t="n">
        <f aca="false">Settings!$B$21</f>
        <v>1045073.476</v>
      </c>
      <c r="E5" s="8"/>
      <c r="F5" s="9" t="n">
        <f aca="false">Settings!$B$13</f>
        <v>544704.816</v>
      </c>
      <c r="G5" s="9"/>
      <c r="H5" s="10" t="n">
        <f aca="false">Settings!$B$3</f>
        <v>0.0748599558648786</v>
      </c>
      <c r="I5" s="10"/>
      <c r="J5" s="11" t="n">
        <f aca="false">COUNTIF('SKU Data'!$X$2:$X$1780,"HIGH RATE")</f>
        <v>7</v>
      </c>
      <c r="K5" s="11"/>
      <c r="L5" s="12" t="n">
        <f aca="false">SUMIFS('SKU Data'!$H$2:$H$1780,'SKU Data'!$Z$2:$Z$1780,"&lt;=25")/Settings!$B$16</f>
        <v>0.447281610323077</v>
      </c>
      <c r="M5" s="12"/>
    </row>
    <row r="6" customFormat="false" ht="15" hidden="false" customHeight="false" outlineLevel="0" collapsed="false">
      <c r="B6" s="7"/>
      <c r="C6" s="7"/>
      <c r="D6" s="8"/>
      <c r="E6" s="8"/>
      <c r="F6" s="9"/>
      <c r="G6" s="9"/>
      <c r="H6" s="10"/>
      <c r="I6" s="10"/>
      <c r="J6" s="11"/>
      <c r="K6" s="11"/>
      <c r="L6" s="12"/>
      <c r="M6" s="12"/>
    </row>
    <row r="8" customFormat="false" ht="21.75" hidden="false" customHeight="true" outlineLevel="0" collapsed="false">
      <c r="A8" s="13" t="s">
        <v>8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</row>
    <row r="9" customFormat="false" ht="31.5" hidden="false" customHeight="true" outlineLevel="0" collapsed="false">
      <c r="A9" s="15" t="s">
        <v>9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</row>
    <row r="10" customFormat="false" ht="31.5" hidden="false" customHeight="true" outlineLevel="0" collapsed="false">
      <c r="A10" s="15" t="s">
        <v>10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</row>
    <row r="11" customFormat="false" ht="31.5" hidden="false" customHeight="true" outlineLevel="0" collapsed="false">
      <c r="A11" s="15" t="s">
        <v>11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</row>
    <row r="12" customFormat="false" ht="31.5" hidden="false" customHeight="true" outlineLevel="0" collapsed="false">
      <c r="A12" s="15" t="s">
        <v>12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</row>
    <row r="13" customFormat="false" ht="31.5" hidden="false" customHeight="true" outlineLevel="0" collapsed="false">
      <c r="A13" s="15" t="s">
        <v>13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</row>
    <row r="15" customFormat="false" ht="21.75" hidden="false" customHeight="true" outlineLevel="0" collapsed="false">
      <c r="A15" s="16" t="s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33.75" hidden="false" customHeight="true" outlineLevel="0" collapsed="false">
      <c r="A16" s="17" t="s">
        <v>15</v>
      </c>
      <c r="B16" s="17" t="s">
        <v>16</v>
      </c>
      <c r="C16" s="17" t="s">
        <v>17</v>
      </c>
      <c r="D16" s="17" t="s">
        <v>18</v>
      </c>
      <c r="E16" s="17" t="s">
        <v>19</v>
      </c>
      <c r="F16" s="17" t="s">
        <v>20</v>
      </c>
      <c r="G16" s="17" t="s">
        <v>21</v>
      </c>
      <c r="H16" s="17" t="s">
        <v>22</v>
      </c>
      <c r="I16" s="17" t="s">
        <v>23</v>
      </c>
      <c r="J16" s="17" t="s">
        <v>24</v>
      </c>
      <c r="K16" s="17" t="s">
        <v>25</v>
      </c>
    </row>
    <row r="17" customFormat="false" ht="15" hidden="false" customHeight="false" outlineLevel="0" collapsed="false">
      <c r="A17" s="18" t="n">
        <f aca="false">'Priority SKUs'!A5</f>
        <v>1</v>
      </c>
      <c r="B17" s="18" t="str">
        <f aca="false">'Priority SKUs'!C5</f>
        <v>AUSMJ100-11</v>
      </c>
      <c r="C17" s="18" t="str">
        <f aca="false">'Priority SKUs'!D5</f>
        <v>Breathtaking Blooms In Mason Jar</v>
      </c>
      <c r="D17" s="18" t="str">
        <f aca="false">'Priority SKUs'!E5</f>
        <v>AUSMJ</v>
      </c>
      <c r="E17" s="19" t="n">
        <f aca="false">'Priority SKUs'!F5</f>
        <v>183</v>
      </c>
      <c r="F17" s="19" t="n">
        <f aca="false">'Priority SKUs'!G5</f>
        <v>203</v>
      </c>
      <c r="G17" s="20" t="n">
        <f aca="false">'Priority SKUs'!H5</f>
        <v>0.153005464480874</v>
      </c>
      <c r="H17" s="21" t="n">
        <f aca="false">'Priority SKUs'!I5</f>
        <v>13653.88</v>
      </c>
      <c r="I17" s="22" t="n">
        <f aca="false">'Priority SKUs'!L5</f>
        <v>0.00105998057919648</v>
      </c>
      <c r="J17" s="23" t="str">
        <f aca="false">'Priority SKUs'!B5</f>
        <v>1 - Fix first</v>
      </c>
      <c r="K17" s="18" t="str">
        <f aca="false">'Priority SKUs'!P5</f>
        <v>Bunches and Stems - AUS</v>
      </c>
    </row>
    <row r="18" customFormat="false" ht="15" hidden="false" customHeight="false" outlineLevel="0" collapsed="false">
      <c r="A18" s="18" t="n">
        <f aca="false">'Priority SKUs'!A6</f>
        <v>2</v>
      </c>
      <c r="B18" s="18" t="str">
        <f aca="false">'Priority SKUs'!C6</f>
        <v>AUMJ-NW-003</v>
      </c>
      <c r="C18" s="18" t="str">
        <f aca="false">'Priority SKUs'!D6</f>
        <v>50 Blooms of Surprise Bud Roses in Mason Jar</v>
      </c>
      <c r="D18" s="18" t="str">
        <f aca="false">'Priority SKUs'!E6</f>
        <v>AUMJ</v>
      </c>
      <c r="E18" s="19" t="n">
        <f aca="false">'Priority SKUs'!F6</f>
        <v>152</v>
      </c>
      <c r="F18" s="19" t="n">
        <f aca="false">'Priority SKUs'!G6</f>
        <v>106</v>
      </c>
      <c r="G18" s="20" t="n">
        <f aca="false">'Priority SKUs'!H6</f>
        <v>0.125</v>
      </c>
      <c r="H18" s="21" t="n">
        <f aca="false">'Priority SKUs'!I6</f>
        <v>8978.84</v>
      </c>
      <c r="I18" s="22" t="n">
        <f aca="false">'Priority SKUs'!L6</f>
        <v>0.000697046994972308</v>
      </c>
      <c r="J18" s="23" t="str">
        <f aca="false">'Priority SKUs'!B6</f>
        <v>1 - Fix first</v>
      </c>
      <c r="K18" s="18" t="str">
        <f aca="false">'Priority SKUs'!P6</f>
        <v>Bunches and Stems - AUS</v>
      </c>
    </row>
    <row r="19" customFormat="false" ht="15" hidden="false" customHeight="false" outlineLevel="0" collapsed="false">
      <c r="A19" s="18" t="n">
        <f aca="false">'Priority SKUs'!A7</f>
        <v>3</v>
      </c>
      <c r="B19" s="18" t="str">
        <f aca="false">'Priority SKUs'!C7</f>
        <v>AUSGF16-115</v>
      </c>
      <c r="C19" s="18" t="str">
        <f aca="false">'Priority SKUs'!D7</f>
        <v>Delicate Elegance</v>
      </c>
      <c r="D19" s="18" t="str">
        <f aca="false">'Priority SKUs'!E7</f>
        <v>AUSGF</v>
      </c>
      <c r="E19" s="19" t="n">
        <f aca="false">'Priority SKUs'!F7</f>
        <v>769</v>
      </c>
      <c r="F19" s="19" t="n">
        <f aca="false">'Priority SKUs'!G7</f>
        <v>419</v>
      </c>
      <c r="G19" s="20" t="n">
        <f aca="false">'Priority SKUs'!H7</f>
        <v>0.102730819245774</v>
      </c>
      <c r="H19" s="21" t="n">
        <f aca="false">'Priority SKUs'!I7</f>
        <v>25834.89</v>
      </c>
      <c r="I19" s="22" t="n">
        <f aca="false">'Priority SKUs'!L7</f>
        <v>0.00200561903764185</v>
      </c>
      <c r="J19" s="23" t="str">
        <f aca="false">'Priority SKUs'!B7</f>
        <v>1 - Fix first</v>
      </c>
      <c r="K19" s="18" t="str">
        <f aca="false">'Priority SKUs'!P7</f>
        <v>Bunches and Stems - AUS</v>
      </c>
    </row>
    <row r="20" customFormat="false" ht="15" hidden="false" customHeight="false" outlineLevel="0" collapsed="false">
      <c r="A20" s="18" t="n">
        <f aca="false">'Priority SKUs'!A8</f>
        <v>4</v>
      </c>
      <c r="B20" s="18" t="str">
        <f aca="false">'Priority SKUs'!C8</f>
        <v>AUMJ-NW-005</v>
      </c>
      <c r="C20" s="18" t="str">
        <f aca="false">'Priority SKUs'!D8</f>
        <v>Native Flowers Bouquet in Mason Jar</v>
      </c>
      <c r="D20" s="18" t="str">
        <f aca="false">'Priority SKUs'!E8</f>
        <v>AUMJ</v>
      </c>
      <c r="E20" s="19" t="n">
        <f aca="false">'Priority SKUs'!F8</f>
        <v>1348</v>
      </c>
      <c r="F20" s="19" t="n">
        <f aca="false">'Priority SKUs'!G8</f>
        <v>335</v>
      </c>
      <c r="G20" s="20" t="n">
        <f aca="false">'Priority SKUs'!H8</f>
        <v>0.0919881305637982</v>
      </c>
      <c r="H20" s="21" t="n">
        <f aca="false">'Priority SKUs'!I8</f>
        <v>30439.34</v>
      </c>
      <c r="I20" s="22" t="n">
        <f aca="false">'Priority SKUs'!L8</f>
        <v>0.00236307256571454</v>
      </c>
      <c r="J20" s="23" t="str">
        <f aca="false">'Priority SKUs'!B8</f>
        <v>1 - Fix first</v>
      </c>
      <c r="K20" s="18" t="str">
        <f aca="false">'Priority SKUs'!P8</f>
        <v>Bunches and Stems - AUS</v>
      </c>
    </row>
    <row r="21" customFormat="false" ht="15" hidden="false" customHeight="false" outlineLevel="0" collapsed="false">
      <c r="A21" s="18" t="n">
        <f aca="false">'Priority SKUs'!A9</f>
        <v>5</v>
      </c>
      <c r="B21" s="18" t="str">
        <f aca="false">'Priority SKUs'!C9</f>
        <v>GF16-110</v>
      </c>
      <c r="C21" s="18" t="str">
        <f aca="false">'Priority SKUs'!D9</f>
        <v>Pastel Harmony</v>
      </c>
      <c r="D21" s="18" t="str">
        <f aca="false">'Priority SKUs'!E9</f>
        <v>GF</v>
      </c>
      <c r="E21" s="19" t="n">
        <f aca="false">'Priority SKUs'!F9</f>
        <v>274</v>
      </c>
      <c r="F21" s="19" t="n">
        <f aca="false">'Priority SKUs'!G9</f>
        <v>56</v>
      </c>
      <c r="G21" s="20" t="n">
        <f aca="false">'Priority SKUs'!H9</f>
        <v>0.105839416058394</v>
      </c>
      <c r="H21" s="21" t="n">
        <f aca="false">'Priority SKUs'!I9</f>
        <v>6386.94</v>
      </c>
      <c r="I21" s="22" t="n">
        <f aca="false">'Priority SKUs'!L9</f>
        <v>0.000495832126874789</v>
      </c>
      <c r="J21" s="23" t="str">
        <f aca="false">'Priority SKUs'!B9</f>
        <v>1 - Fix first</v>
      </c>
      <c r="K21" s="18" t="str">
        <f aca="false">'Priority SKUs'!P9</f>
        <v>Bunches and Stems - AUS</v>
      </c>
    </row>
    <row r="22" customFormat="false" ht="15" hidden="false" customHeight="false" outlineLevel="0" collapsed="false">
      <c r="A22" s="18" t="n">
        <f aca="false">'Priority SKUs'!A10</f>
        <v>6</v>
      </c>
      <c r="B22" s="18" t="str">
        <f aca="false">'Priority SKUs'!C10</f>
        <v>AUMJ-NW-007</v>
      </c>
      <c r="C22" s="18" t="str">
        <f aca="false">'Priority SKUs'!D10</f>
        <v>Pick-Me-Up Bouquet in Mason Jar</v>
      </c>
      <c r="D22" s="18" t="str">
        <f aca="false">'Priority SKUs'!E10</f>
        <v>AUMJ</v>
      </c>
      <c r="E22" s="19" t="n">
        <f aca="false">'Priority SKUs'!F10</f>
        <v>166</v>
      </c>
      <c r="F22" s="19" t="n">
        <f aca="false">'Priority SKUs'!G10</f>
        <v>48</v>
      </c>
      <c r="G22" s="20" t="n">
        <f aca="false">'Priority SKUs'!H10</f>
        <v>0.126506024096386</v>
      </c>
      <c r="H22" s="21" t="n">
        <f aca="false">'Priority SKUs'!I10</f>
        <v>3223.36</v>
      </c>
      <c r="I22" s="22" t="n">
        <f aca="false">'Priority SKUs'!L10</f>
        <v>0.000250236489536949</v>
      </c>
      <c r="J22" s="23" t="str">
        <f aca="false">'Priority SKUs'!B10</f>
        <v>1 - Fix first</v>
      </c>
      <c r="K22" s="18" t="str">
        <f aca="false">'Priority SKUs'!P10</f>
        <v>Bunches and Stems - AUS</v>
      </c>
    </row>
    <row r="23" customFormat="false" ht="15" hidden="false" customHeight="false" outlineLevel="0" collapsed="false">
      <c r="A23" s="18" t="n">
        <f aca="false">'Priority SKUs'!A11</f>
        <v>7</v>
      </c>
      <c r="B23" s="18" t="str">
        <f aca="false">'Priority SKUs'!C11</f>
        <v>MJ100-118</v>
      </c>
      <c r="C23" s="18" t="str">
        <f aca="false">'Priority SKUs'!D11</f>
        <v>Blooms of Love in Mason Jar</v>
      </c>
      <c r="D23" s="18" t="str">
        <f aca="false">'Priority SKUs'!E11</f>
        <v>MJ</v>
      </c>
      <c r="E23" s="19" t="n">
        <f aca="false">'Priority SKUs'!F11</f>
        <v>124</v>
      </c>
      <c r="F23" s="19" t="n">
        <f aca="false">'Priority SKUs'!G11</f>
        <v>47</v>
      </c>
      <c r="G23" s="20" t="n">
        <f aca="false">'Priority SKUs'!H11</f>
        <v>0.112903225806452</v>
      </c>
      <c r="H23" s="21" t="n">
        <f aca="false">'Priority SKUs'!I11</f>
        <v>3421.93</v>
      </c>
      <c r="I23" s="22" t="n">
        <f aca="false">'Priority SKUs'!L11</f>
        <v>0.000265651913109666</v>
      </c>
      <c r="J23" s="23" t="str">
        <f aca="false">'Priority SKUs'!B11</f>
        <v>1 - Fix first</v>
      </c>
      <c r="K23" s="18" t="str">
        <f aca="false">'Priority SKUs'!P11</f>
        <v>Bunches and Stems - AUS</v>
      </c>
    </row>
    <row r="24" customFormat="false" ht="15" hidden="false" customHeight="false" outlineLevel="0" collapsed="false">
      <c r="A24" s="18" t="n">
        <f aca="false">'Priority SKUs'!A12</f>
        <v>8</v>
      </c>
      <c r="B24" s="18" t="str">
        <f aca="false">'Priority SKUs'!C12</f>
        <v>AUBC-02</v>
      </c>
      <c r="C24" s="18" t="str">
        <f aca="false">'Priority SKUs'!D12</f>
        <v>Birthday Combo II</v>
      </c>
      <c r="D24" s="18" t="str">
        <f aca="false">'Priority SKUs'!E12</f>
        <v>AUBC</v>
      </c>
      <c r="E24" s="19" t="n">
        <f aca="false">'Priority SKUs'!F12</f>
        <v>192</v>
      </c>
      <c r="F24" s="19" t="n">
        <f aca="false">'Priority SKUs'!G12</f>
        <v>36</v>
      </c>
      <c r="G24" s="20" t="n">
        <f aca="false">'Priority SKUs'!H12</f>
        <v>0.109375</v>
      </c>
      <c r="H24" s="21" t="n">
        <f aca="false">'Priority SKUs'!I12</f>
        <v>4334.25</v>
      </c>
      <c r="I24" s="22" t="n">
        <f aca="false">'Priority SKUs'!L12</f>
        <v>0.000336477310872978</v>
      </c>
      <c r="J24" s="23" t="str">
        <f aca="false">'Priority SKUs'!B12</f>
        <v>1 - Fix first</v>
      </c>
      <c r="K24" s="18" t="str">
        <f aca="false">'Priority SKUs'!P12</f>
        <v>Bunches and Stems - AUS</v>
      </c>
    </row>
    <row r="25" customFormat="false" ht="15" hidden="false" customHeight="false" outlineLevel="0" collapsed="false">
      <c r="A25" s="18" t="n">
        <f aca="false">'Priority SKUs'!A13</f>
        <v>9</v>
      </c>
      <c r="B25" s="18" t="str">
        <f aca="false">'Priority SKUs'!C13</f>
        <v>AUMJ-NW-008</v>
      </c>
      <c r="C25" s="18" t="str">
        <f aca="false">'Priority SKUs'!D13</f>
        <v>Golden Hour Bouquet in Mason Jar</v>
      </c>
      <c r="D25" s="18" t="str">
        <f aca="false">'Priority SKUs'!E13</f>
        <v>AUMJ</v>
      </c>
      <c r="E25" s="19" t="n">
        <f aca="false">'Priority SKUs'!F13</f>
        <v>85</v>
      </c>
      <c r="F25" s="19" t="n">
        <f aca="false">'Priority SKUs'!G13</f>
        <v>40</v>
      </c>
      <c r="G25" s="20" t="n">
        <f aca="false">'Priority SKUs'!H13</f>
        <v>0.105882352941176</v>
      </c>
      <c r="H25" s="21" t="n">
        <f aca="false">'Priority SKUs'!I13</f>
        <v>3723.61</v>
      </c>
      <c r="I25" s="22" t="n">
        <f aca="false">'Priority SKUs'!L13</f>
        <v>0.000289071991587871</v>
      </c>
      <c r="J25" s="23" t="str">
        <f aca="false">'Priority SKUs'!B13</f>
        <v>1 - Fix first</v>
      </c>
      <c r="K25" s="18" t="str">
        <f aca="false">'Priority SKUs'!P13</f>
        <v>Bunches and Stems - AUS</v>
      </c>
    </row>
    <row r="26" customFormat="false" ht="15" hidden="false" customHeight="false" outlineLevel="0" collapsed="false">
      <c r="A26" s="18" t="n">
        <f aca="false">'Priority SKUs'!A14</f>
        <v>10</v>
      </c>
      <c r="B26" s="18" t="str">
        <f aca="false">'Priority SKUs'!C14</f>
        <v>AU501-05</v>
      </c>
      <c r="C26" s="18" t="str">
        <f aca="false">'Priority SKUs'!D14</f>
        <v>Half Dozen Red Roses, Card &amp; Teddy</v>
      </c>
      <c r="D26" s="18" t="str">
        <f aca="false">'Priority SKUs'!E14</f>
        <v>AU</v>
      </c>
      <c r="E26" s="19" t="n">
        <f aca="false">'Priority SKUs'!F14</f>
        <v>176</v>
      </c>
      <c r="F26" s="19" t="n">
        <f aca="false">'Priority SKUs'!G14</f>
        <v>34</v>
      </c>
      <c r="G26" s="20" t="n">
        <f aca="false">'Priority SKUs'!H14</f>
        <v>0.136363636363636</v>
      </c>
      <c r="H26" s="21" t="n">
        <f aca="false">'Priority SKUs'!I14</f>
        <v>2661.08</v>
      </c>
      <c r="I26" s="22" t="n">
        <f aca="false">'Priority SKUs'!L14</f>
        <v>0.000206585462863901</v>
      </c>
      <c r="J26" s="23" t="str">
        <f aca="false">'Priority SKUs'!B14</f>
        <v>1 - Fix first</v>
      </c>
      <c r="K26" s="18" t="str">
        <f aca="false">'Priority SKUs'!P14</f>
        <v>Bloomex - AUS</v>
      </c>
    </row>
    <row r="28" customFormat="false" ht="21.75" hidden="false" customHeight="true" outlineLevel="0" collapsed="false">
      <c r="A28" s="16" t="s">
        <v>26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69" customFormat="false" ht="21.75" hidden="false" customHeight="true" outlineLevel="0" collapsed="false">
      <c r="A69" s="16" t="s">
        <v>27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111" customFormat="false" ht="15" hidden="false" customHeight="false" outlineLevel="0" collapsed="false">
      <c r="A111" s="24" t="s">
        <v>28</v>
      </c>
    </row>
  </sheetData>
  <mergeCells count="17">
    <mergeCell ref="B4:C4"/>
    <mergeCell ref="D4:E4"/>
    <mergeCell ref="F4:G4"/>
    <mergeCell ref="H4:I4"/>
    <mergeCell ref="J4:K4"/>
    <mergeCell ref="L4:M4"/>
    <mergeCell ref="B5:C6"/>
    <mergeCell ref="D5:E6"/>
    <mergeCell ref="F5:G6"/>
    <mergeCell ref="H5:I6"/>
    <mergeCell ref="J5:K6"/>
    <mergeCell ref="L5:M6"/>
    <mergeCell ref="A9:P9"/>
    <mergeCell ref="A10:P10"/>
    <mergeCell ref="A11:P11"/>
    <mergeCell ref="A12:P12"/>
    <mergeCell ref="A13:P13"/>
  </mergeCells>
  <conditionalFormatting sqref="G17:G26">
    <cfRule type="colorScale" priority="2">
      <colorScale>
        <cfvo type="num" val="0.03"/>
        <cfvo type="num" val="0.12"/>
        <color rgb="FFFFFFFF"/>
        <color rgb="FFF08A80"/>
      </colorScale>
    </cfRule>
  </conditionalFormatting>
  <conditionalFormatting sqref="H17:H26">
    <cfRule type="dataBar" priority="3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{4CC095F3-3BB3-49DB-A240-81C089EA29D7}</x14:id>
        </ext>
      </extLst>
    </cfRule>
  </conditionalFormatting>
  <conditionalFormatting sqref="F17:F26">
    <cfRule type="dataBar" priority="4">
      <dataBar showValue="1" minLength="10" maxLength="90">
        <cfvo type="num" val="0"/>
        <cfvo type="max" val="0"/>
        <color rgb="FF8FB996"/>
      </dataBar>
      <extLst>
        <ext xmlns:x14="http://schemas.microsoft.com/office/spreadsheetml/2009/9/main" uri="{B025F937-C7B1-47D3-B67F-A62EFF666E3E}">
          <x14:id>{2F4033E7-4E75-42F7-9835-74799CA139F6}</x14:id>
        </ext>
      </extLst>
    </cfRule>
  </conditionalFormatting>
  <conditionalFormatting sqref="J17:J26">
    <cfRule type="expression" priority="5" aboveAverage="0" equalAverage="0" bottom="0" percent="0" rank="0" text="" dxfId="0">
      <formula>LEFT($J17,1)="1"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CC095F3-3BB3-49DB-A240-81C089EA29D7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H17:H26</xm:sqref>
        </x14:conditionalFormatting>
        <x14:conditionalFormatting xmlns:xm="http://schemas.microsoft.com/office/excel/2006/main">
          <x14:cfRule type="dataBar" id="{2F4033E7-4E75-42F7-9835-74799CA139F6}">
            <x14:dataBar minLength="10" maxLength="90" axisPosition="none" gradient="true">
              <x14:cfvo type="num">
                <xm:f>0</xm:f>
              </x14:cfvo>
              <x14:cfvo type="max"/>
              <x14:negativeFillColor rgb="FF8FB996"/>
              <x14:axisColor rgb="FF000000"/>
            </x14:dataBar>
          </x14:cfRule>
          <xm:sqref>F17:F26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7E22"/>
    <pageSetUpPr fitToPage="true"/>
  </sheetPr>
  <dimension ref="A1:N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2"/>
    <col collapsed="false" customWidth="true" hidden="false" outlineLevel="0" max="5" min="4" style="0" width="1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11" min="8" style="0" width="13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12"/>
  </cols>
  <sheetData>
    <row r="1" customFormat="false" ht="17.35" hidden="false" customHeight="false" outlineLevel="0" collapsed="false">
      <c r="A1" s="25" t="s">
        <v>29</v>
      </c>
    </row>
    <row r="2" customFormat="false" ht="39.75" hidden="false" customHeight="true" outlineLevel="0" collapsed="false">
      <c r="A2" s="26" t="s">
        <v>30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</row>
    <row r="4" customFormat="false" ht="21.75" hidden="false" customHeight="true" outlineLevel="0" collapsed="false">
      <c r="A4" s="16" t="s">
        <v>31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customFormat="false" ht="43.5" hidden="false" customHeight="true" outlineLevel="0" collapsed="false">
      <c r="A5" s="17" t="s">
        <v>32</v>
      </c>
      <c r="B5" s="17" t="s">
        <v>33</v>
      </c>
      <c r="C5" s="17" t="s">
        <v>34</v>
      </c>
      <c r="D5" s="17" t="s">
        <v>35</v>
      </c>
      <c r="E5" s="17" t="s">
        <v>36</v>
      </c>
      <c r="F5" s="17" t="s">
        <v>37</v>
      </c>
      <c r="G5" s="17" t="s">
        <v>38</v>
      </c>
      <c r="H5" s="17" t="s">
        <v>39</v>
      </c>
      <c r="I5" s="17" t="s">
        <v>40</v>
      </c>
      <c r="J5" s="17" t="s">
        <v>41</v>
      </c>
      <c r="K5" s="17" t="s">
        <v>42</v>
      </c>
      <c r="L5" s="17" t="s">
        <v>43</v>
      </c>
      <c r="M5" s="17" t="s">
        <v>44</v>
      </c>
      <c r="N5" s="17" t="s">
        <v>45</v>
      </c>
    </row>
    <row r="6" customFormat="false" ht="15" hidden="false" customHeight="false" outlineLevel="0" collapsed="false">
      <c r="A6" s="18" t="s">
        <v>46</v>
      </c>
      <c r="B6" s="19" t="n">
        <f aca="false">SUMIFS(Detail!$O$2:$O$9168,Detail!$B$2:$B$9168,$A6)</f>
        <v>11942</v>
      </c>
      <c r="C6" s="19" t="n">
        <f aca="false">SUMIFS(Detail!$P$2:$P$9168,Detail!$B$2:$B$9168,$A6)</f>
        <v>59</v>
      </c>
      <c r="D6" s="20" t="n">
        <f aca="false">IF(B6&gt;0,C6/B6,0)</f>
        <v>0.00494054597219896</v>
      </c>
      <c r="E6" s="27" t="n">
        <f aca="false">IF(B6&gt;0,D6/Settings!$B$3,0)</f>
        <v>0.0659971798689888</v>
      </c>
      <c r="F6" s="28" t="n">
        <v>0</v>
      </c>
      <c r="G6" s="23" t="str">
        <f aca="false">IF(F6&gt;=Settings!$B$6,"JUMP UP",IF(F6&lt;=-Settings!$B$6,"DROP",""))</f>
        <v/>
      </c>
      <c r="H6" s="21" t="n">
        <f aca="false">SUMIFS(Detail!$D$2:$D$9168,Detail!$B$2:$B$9168,$A6,Detail!$C$2:$C$9168,"&lt;&gt;(no SKU)")</f>
        <v>4907.06</v>
      </c>
      <c r="I6" s="21" t="n">
        <f aca="false">SUMIFS(Detail!$D$2:$D$9168,Detail!$B$2:$B$9168,$A6,Detail!$C$2:$C$9168,"(no SKU)")</f>
        <v>82279.432</v>
      </c>
      <c r="J6" s="21" t="n">
        <f aca="false">H6+I6</f>
        <v>87186.492</v>
      </c>
      <c r="K6" s="21" t="n">
        <f aca="false">SUMIFS(Detail!$G$2:$G$9168,Detail!$B$2:$B$9168,$A6)</f>
        <v>808238.848</v>
      </c>
      <c r="L6" s="20" t="n">
        <f aca="false">IF(K6&gt;0,J6/K6,0)</f>
        <v>0.107872186811788</v>
      </c>
      <c r="M6" s="20" t="n">
        <f aca="false">Settings!$B$3</f>
        <v>0.0748599558648786</v>
      </c>
      <c r="N6" s="29" t="n">
        <f aca="false">IF(J6&gt;0,I6/J6,0)</f>
        <v>0.943717657547227</v>
      </c>
    </row>
    <row r="7" customFormat="false" ht="15" hidden="false" customHeight="false" outlineLevel="0" collapsed="false">
      <c r="A7" s="18" t="s">
        <v>47</v>
      </c>
      <c r="B7" s="19" t="n">
        <f aca="false">SUMIFS(Detail!$O$2:$O$9168,Detail!$B$2:$B$9168,$A7)</f>
        <v>19280</v>
      </c>
      <c r="C7" s="19" t="n">
        <f aca="false">SUMIFS(Detail!$P$2:$P$9168,Detail!$B$2:$B$9168,$A7)</f>
        <v>293</v>
      </c>
      <c r="D7" s="20" t="n">
        <f aca="false">IF(B7&gt;0,C7/B7,0)</f>
        <v>0.0151970954356846</v>
      </c>
      <c r="E7" s="27" t="n">
        <f aca="false">IF(B7&gt;0,D7/Settings!$B$3,0)</f>
        <v>0.203007005015007</v>
      </c>
      <c r="F7" s="28" t="n">
        <f aca="false">IF(AND(B7&gt;=100,B6&gt;=100,N7&lt;Settings!$B$24,N6&lt;Settings!$B$24),(D7-D6)/SQRT(((C7+C6)/(B7+B6))*(1-(C7+C6)/(B7+B6))*(1/B7+1/B6)),0)</f>
        <v>0</v>
      </c>
      <c r="G7" s="23" t="str">
        <f aca="false">IF(F7&gt;=Settings!$B$6,"JUMP UP",IF(F7&lt;=-Settings!$B$6,"DROP",""))</f>
        <v/>
      </c>
      <c r="H7" s="21" t="n">
        <f aca="false">SUMIFS(Detail!$D$2:$D$9168,Detail!$B$2:$B$9168,$A7,Detail!$C$2:$C$9168,"&lt;&gt;(no SKU)")</f>
        <v>23243.81</v>
      </c>
      <c r="I7" s="21" t="n">
        <f aca="false">SUMIFS(Detail!$D$2:$D$9168,Detail!$B$2:$B$9168,$A7,Detail!$C$2:$C$9168,"(no SKU)")</f>
        <v>90829.922</v>
      </c>
      <c r="J7" s="21" t="n">
        <f aca="false">H7+I7</f>
        <v>114073.732</v>
      </c>
      <c r="K7" s="21" t="n">
        <f aca="false">SUMIFS(Detail!$G$2:$G$9168,Detail!$B$2:$B$9168,$A7)</f>
        <v>1416875.754</v>
      </c>
      <c r="L7" s="20" t="n">
        <f aca="false">IF(K7&gt;0,J7/K7,0)</f>
        <v>0.0805107516858532</v>
      </c>
      <c r="M7" s="20" t="n">
        <f aca="false">Settings!$B$3</f>
        <v>0.0748599558648786</v>
      </c>
      <c r="N7" s="29" t="n">
        <f aca="false">IF(J7&gt;0,I7/J7,0)</f>
        <v>0.796238716902854</v>
      </c>
    </row>
    <row r="8" customFormat="false" ht="15" hidden="false" customHeight="false" outlineLevel="0" collapsed="false">
      <c r="A8" s="18" t="s">
        <v>48</v>
      </c>
      <c r="B8" s="19" t="n">
        <f aca="false">SUMIFS(Detail!$O$2:$O$9168,Detail!$B$2:$B$9168,$A8)</f>
        <v>16611</v>
      </c>
      <c r="C8" s="19" t="n">
        <f aca="false">SUMIFS(Detail!$P$2:$P$9168,Detail!$B$2:$B$9168,$A8)</f>
        <v>480</v>
      </c>
      <c r="D8" s="20" t="n">
        <f aca="false">IF(B8&gt;0,C8/B8,0)</f>
        <v>0.0288965143579556</v>
      </c>
      <c r="E8" s="27" t="n">
        <f aca="false">IF(B8&gt;0,D8/Settings!$B$3,0)</f>
        <v>0.386007632840626</v>
      </c>
      <c r="F8" s="28" t="n">
        <f aca="false">IF(AND(B8&gt;=100,B7&gt;=100,N8&lt;Settings!$B$24,N7&lt;Settings!$B$24),(D8-D7)/SQRT(((C8+C7)/(B8+B7))*(1-(C8+C7)/(B8+B7))*(1/B8+1/B7)),0)</f>
        <v>0</v>
      </c>
      <c r="G8" s="23" t="str">
        <f aca="false">IF(F8&gt;=Settings!$B$6,"JUMP UP",IF(F8&lt;=-Settings!$B$6,"DROP",""))</f>
        <v/>
      </c>
      <c r="H8" s="21" t="n">
        <f aca="false">SUMIFS(Detail!$D$2:$D$9168,Detail!$B$2:$B$9168,$A8,Detail!$C$2:$C$9168,"&lt;&gt;(no SKU)")</f>
        <v>37858.54</v>
      </c>
      <c r="I8" s="21" t="n">
        <f aca="false">SUMIFS(Detail!$D$2:$D$9168,Detail!$B$2:$B$9168,$A8,Detail!$C$2:$C$9168,"(no SKU)")</f>
        <v>60074.788</v>
      </c>
      <c r="J8" s="21" t="n">
        <f aca="false">H8+I8</f>
        <v>97933.328</v>
      </c>
      <c r="K8" s="21" t="n">
        <f aca="false">SUMIFS(Detail!$G$2:$G$9168,Detail!$B$2:$B$9168,$A8)</f>
        <v>1183988.711</v>
      </c>
      <c r="L8" s="20" t="n">
        <f aca="false">IF(K8&gt;0,J8/K8,0)</f>
        <v>0.0827147481138442</v>
      </c>
      <c r="M8" s="20" t="n">
        <f aca="false">Settings!$B$3</f>
        <v>0.0748599558648786</v>
      </c>
      <c r="N8" s="29" t="n">
        <f aca="false">IF(J8&gt;0,I8/J8,0)</f>
        <v>0.61342537037034</v>
      </c>
    </row>
    <row r="9" customFormat="false" ht="15" hidden="false" customHeight="false" outlineLevel="0" collapsed="false">
      <c r="A9" s="18" t="s">
        <v>49</v>
      </c>
      <c r="B9" s="19" t="n">
        <f aca="false">SUMIFS(Detail!$O$2:$O$9168,Detail!$B$2:$B$9168,$A9)</f>
        <v>15275</v>
      </c>
      <c r="C9" s="19" t="n">
        <f aca="false">SUMIFS(Detail!$P$2:$P$9168,Detail!$B$2:$B$9168,$A9)</f>
        <v>632</v>
      </c>
      <c r="D9" s="20" t="n">
        <f aca="false">IF(B9&gt;0,C9/B9,0)</f>
        <v>0.0413747954173486</v>
      </c>
      <c r="E9" s="27" t="n">
        <f aca="false">IF(B9&gt;0,D9/Settings!$B$3,0)</f>
        <v>0.552695963273471</v>
      </c>
      <c r="F9" s="28" t="n">
        <f aca="false">IF(AND(B9&gt;=100,B8&gt;=100,N9&lt;Settings!$B$24,N8&lt;Settings!$B$24),(D9-D8)/SQRT(((C9+C8)/(B9+B8))*(1-(C9+C8)/(B9+B8))*(1/B9+1/B8)),0)</f>
        <v>0</v>
      </c>
      <c r="G9" s="23" t="str">
        <f aca="false">IF(F9&gt;=Settings!$B$6,"JUMP UP",IF(F9&lt;=-Settings!$B$6,"DROP",""))</f>
        <v/>
      </c>
      <c r="H9" s="21" t="n">
        <f aca="false">SUMIFS(Detail!$D$2:$D$9168,Detail!$B$2:$B$9168,$A9,Detail!$C$2:$C$9168,"&lt;&gt;(no SKU)")</f>
        <v>48505.56</v>
      </c>
      <c r="I9" s="21" t="n">
        <f aca="false">SUMIFS(Detail!$D$2:$D$9168,Detail!$B$2:$B$9168,$A9,Detail!$C$2:$C$9168,"(no SKU)")</f>
        <v>24194.928</v>
      </c>
      <c r="J9" s="21" t="n">
        <f aca="false">H9+I9</f>
        <v>72700.488</v>
      </c>
      <c r="K9" s="21" t="n">
        <f aca="false">SUMIFS(Detail!$G$2:$G$9168,Detail!$B$2:$B$9168,$A9)</f>
        <v>1074228.452</v>
      </c>
      <c r="L9" s="20" t="n">
        <f aca="false">IF(K9&gt;0,J9/K9,0)</f>
        <v>0.0676769339563164</v>
      </c>
      <c r="M9" s="20" t="n">
        <f aca="false">Settings!$B$3</f>
        <v>0.0748599558648786</v>
      </c>
      <c r="N9" s="29" t="n">
        <f aca="false">IF(J9&gt;0,I9/J9,0)</f>
        <v>0.332802827953507</v>
      </c>
    </row>
    <row r="10" customFormat="false" ht="15" hidden="false" customHeight="false" outlineLevel="0" collapsed="false">
      <c r="A10" s="18" t="s">
        <v>50</v>
      </c>
      <c r="B10" s="19" t="n">
        <f aca="false">SUMIFS(Detail!$O$2:$O$9168,Detail!$B$2:$B$9168,$A10)</f>
        <v>33246</v>
      </c>
      <c r="C10" s="19" t="n">
        <f aca="false">SUMIFS(Detail!$P$2:$P$9168,Detail!$B$2:$B$9168,$A10)</f>
        <v>725</v>
      </c>
      <c r="D10" s="20" t="n">
        <f aca="false">IF(B10&gt;0,C10/B10,0)</f>
        <v>0.0218071346928954</v>
      </c>
      <c r="E10" s="27" t="n">
        <f aca="false">IF(B10&gt;0,D10/Settings!$B$3,0)</f>
        <v>0.291305738040469</v>
      </c>
      <c r="F10" s="28" t="n">
        <f aca="false">IF(AND(B10&gt;=100,B9&gt;=100,N10&lt;Settings!$B$24,N9&lt;Settings!$B$24),(D10-D9)/SQRT(((C10+C9)/(B10+B9))*(1-(C10+C9)/(B10+B9))*(1/B10+1/B9)),0)</f>
        <v>0</v>
      </c>
      <c r="G10" s="23" t="str">
        <f aca="false">IF(F10&gt;=Settings!$B$6,"JUMP UP",IF(F10&lt;=-Settings!$B$6,"DROP",""))</f>
        <v/>
      </c>
      <c r="H10" s="21" t="n">
        <f aca="false">SUMIFS(Detail!$D$2:$D$9168,Detail!$B$2:$B$9168,$A10,Detail!$C$2:$C$9168,"&lt;&gt;(no SKU)")</f>
        <v>50221.63</v>
      </c>
      <c r="I10" s="21" t="n">
        <f aca="false">SUMIFS(Detail!$D$2:$D$9168,Detail!$B$2:$B$9168,$A10,Detail!$C$2:$C$9168,"(no SKU)")</f>
        <v>44500.367</v>
      </c>
      <c r="J10" s="21" t="n">
        <f aca="false">H10+I10</f>
        <v>94721.997</v>
      </c>
      <c r="K10" s="21" t="n">
        <f aca="false">SUMIFS(Detail!$G$2:$G$9168,Detail!$B$2:$B$9168,$A10)</f>
        <v>2300039.69</v>
      </c>
      <c r="L10" s="20" t="n">
        <f aca="false">IF(K10&gt;0,J10/K10,0)</f>
        <v>0.0411827662852201</v>
      </c>
      <c r="M10" s="20" t="n">
        <f aca="false">Settings!$B$3</f>
        <v>0.0748599558648786</v>
      </c>
      <c r="N10" s="29" t="n">
        <f aca="false">IF(J10&gt;0,I10/J10,0)</f>
        <v>0.46979971294313</v>
      </c>
    </row>
    <row r="11" customFormat="false" ht="15" hidden="false" customHeight="false" outlineLevel="0" collapsed="false">
      <c r="A11" s="18" t="s">
        <v>51</v>
      </c>
      <c r="B11" s="19" t="n">
        <f aca="false">SUMIFS(Detail!$O$2:$O$9168,Detail!$B$2:$B$9168,$A11)</f>
        <v>14464</v>
      </c>
      <c r="C11" s="19" t="n">
        <f aca="false">SUMIFS(Detail!$P$2:$P$9168,Detail!$B$2:$B$9168,$A11)</f>
        <v>504</v>
      </c>
      <c r="D11" s="20" t="n">
        <f aca="false">IF(B11&gt;0,C11/B11,0)</f>
        <v>0.0348451327433628</v>
      </c>
      <c r="E11" s="27" t="n">
        <f aca="false">IF(B11&gt;0,D11/Settings!$B$3,0)</f>
        <v>0.465470922882427</v>
      </c>
      <c r="F11" s="28" t="n">
        <f aca="false">IF(AND(B11&gt;=100,B10&gt;=100,N11&lt;Settings!$B$24,N10&lt;Settings!$B$24),(D11-D10)/SQRT(((C11+C10)/(B11+B10))*(1-(C11+C10)/(B11+B10))*(1/B11+1/B10)),0)</f>
        <v>0</v>
      </c>
      <c r="G11" s="23" t="str">
        <f aca="false">IF(F11&gt;=Settings!$B$6,"JUMP UP",IF(F11&lt;=-Settings!$B$6,"DROP",""))</f>
        <v/>
      </c>
      <c r="H11" s="21" t="n">
        <f aca="false">SUMIFS(Detail!$D$2:$D$9168,Detail!$B$2:$B$9168,$A11,Detail!$C$2:$C$9168,"&lt;&gt;(no SKU)")</f>
        <v>33896.79</v>
      </c>
      <c r="I11" s="21" t="n">
        <f aca="false">SUMIFS(Detail!$D$2:$D$9168,Detail!$B$2:$B$9168,$A11,Detail!$C$2:$C$9168,"(no SKU)")</f>
        <v>182478.959</v>
      </c>
      <c r="J11" s="21" t="n">
        <f aca="false">H11+I11</f>
        <v>216375.749</v>
      </c>
      <c r="K11" s="21" t="n">
        <f aca="false">SUMIFS(Detail!$G$2:$G$9168,Detail!$B$2:$B$9168,$A11)</f>
        <v>975004.207</v>
      </c>
      <c r="L11" s="20" t="n">
        <f aca="false">IF(K11&gt;0,J11/K11,0)</f>
        <v>0.221922887559397</v>
      </c>
      <c r="M11" s="20" t="n">
        <f aca="false">Settings!$B$3</f>
        <v>0.0748599558648786</v>
      </c>
      <c r="N11" s="29" t="n">
        <f aca="false">IF(J11&gt;0,I11/J11,0)</f>
        <v>0.84334293396253</v>
      </c>
    </row>
    <row r="12" customFormat="false" ht="15" hidden="false" customHeight="false" outlineLevel="0" collapsed="false">
      <c r="A12" s="18" t="s">
        <v>52</v>
      </c>
      <c r="B12" s="19" t="n">
        <f aca="false">SUMIFS(Detail!$O$2:$O$9168,Detail!$B$2:$B$9168,$A12)</f>
        <v>24098</v>
      </c>
      <c r="C12" s="19" t="n">
        <f aca="false">SUMIFS(Detail!$P$2:$P$9168,Detail!$B$2:$B$9168,$A12)</f>
        <v>607</v>
      </c>
      <c r="D12" s="20" t="n">
        <f aca="false">IF(B12&gt;0,C12/B12,0)</f>
        <v>0.0251888123495726</v>
      </c>
      <c r="E12" s="27" t="n">
        <f aca="false">IF(B12&gt;0,D12/Settings!$B$3,0)</f>
        <v>0.336479123699166</v>
      </c>
      <c r="F12" s="28" t="n">
        <f aca="false">IF(AND(B12&gt;=100,B11&gt;=100,N12&lt;Settings!$B$24,N11&lt;Settings!$B$24),(D12-D11)/SQRT(((C12+C11)/(B12+B11))*(1-(C12+C11)/(B12+B11))*(1/B12+1/B11)),0)</f>
        <v>0</v>
      </c>
      <c r="G12" s="23" t="str">
        <f aca="false">IF(F12&gt;=Settings!$B$6,"JUMP UP",IF(F12&lt;=-Settings!$B$6,"DROP",""))</f>
        <v/>
      </c>
      <c r="H12" s="21" t="n">
        <f aca="false">SUMIFS(Detail!$D$2:$D$9168,Detail!$B$2:$B$9168,$A12,Detail!$C$2:$C$9168,"&lt;&gt;(no SKU)")</f>
        <v>38713.59</v>
      </c>
      <c r="I12" s="21" t="n">
        <f aca="false">SUMIFS(Detail!$D$2:$D$9168,Detail!$B$2:$B$9168,$A12,Detail!$C$2:$C$9168,"(no SKU)")</f>
        <v>32494.05</v>
      </c>
      <c r="J12" s="21" t="n">
        <f aca="false">H12+I12</f>
        <v>71207.64</v>
      </c>
      <c r="K12" s="21" t="n">
        <f aca="false">SUMIFS(Detail!$G$2:$G$9168,Detail!$B$2:$B$9168,$A12)</f>
        <v>1437789.68</v>
      </c>
      <c r="L12" s="20" t="n">
        <f aca="false">IF(K12&gt;0,J12/K12,0)</f>
        <v>0.0495257693044507</v>
      </c>
      <c r="M12" s="20" t="n">
        <f aca="false">Settings!$B$3</f>
        <v>0.0748599558648786</v>
      </c>
      <c r="N12" s="29" t="n">
        <f aca="false">IF(J12&gt;0,I12/J12,0)</f>
        <v>0.456328141193838</v>
      </c>
    </row>
    <row r="13" customFormat="false" ht="15" hidden="false" customHeight="false" outlineLevel="0" collapsed="false">
      <c r="A13" s="18" t="s">
        <v>53</v>
      </c>
      <c r="B13" s="19" t="n">
        <f aca="false">SUMIFS(Detail!$O$2:$O$9168,Detail!$B$2:$B$9168,$A13)</f>
        <v>28707</v>
      </c>
      <c r="C13" s="19" t="n">
        <f aca="false">SUMIFS(Detail!$P$2:$P$9168,Detail!$B$2:$B$9168,$A13)</f>
        <v>1806</v>
      </c>
      <c r="D13" s="20" t="n">
        <f aca="false">IF(B13&gt;0,C13/B13,0)</f>
        <v>0.0629114850036577</v>
      </c>
      <c r="E13" s="27" t="n">
        <f aca="false">IF(B13&gt;0,D13/Settings!$B$3,0)</f>
        <v>0.840389020763146</v>
      </c>
      <c r="F13" s="28" t="n">
        <f aca="false">IF(AND(B13&gt;=100,B12&gt;=100,N13&lt;Settings!$B$24,N12&lt;Settings!$B$24),(D13-D12)/SQRT(((C13+C12)/(B13+B12))*(1-(C13+C12)/(B13+B12))*(1/B13+1/B12)),0)</f>
        <v>0</v>
      </c>
      <c r="G13" s="23" t="str">
        <f aca="false">IF(F13&gt;=Settings!$B$6,"JUMP UP",IF(F13&lt;=-Settings!$B$6,"DROP",""))</f>
        <v/>
      </c>
      <c r="H13" s="21" t="n">
        <f aca="false">SUMIFS(Detail!$D$2:$D$9168,Detail!$B$2:$B$9168,$A13,Detail!$C$2:$C$9168,"&lt;&gt;(no SKU)")</f>
        <v>98221.73</v>
      </c>
      <c r="I13" s="21" t="n">
        <f aca="false">SUMIFS(Detail!$D$2:$D$9168,Detail!$B$2:$B$9168,$A13,Detail!$C$2:$C$9168,"(no SKU)")</f>
        <v>20028.03</v>
      </c>
      <c r="J13" s="21" t="n">
        <f aca="false">H13+I13</f>
        <v>118249.76</v>
      </c>
      <c r="K13" s="21" t="n">
        <f aca="false">SUMIFS(Detail!$G$2:$G$9168,Detail!$B$2:$B$9168,$A13)</f>
        <v>1631329.55</v>
      </c>
      <c r="L13" s="20" t="n">
        <f aca="false">IF(K13&gt;0,J13/K13,0)</f>
        <v>0.0724867394206155</v>
      </c>
      <c r="M13" s="20" t="n">
        <f aca="false">Settings!$B$3</f>
        <v>0.0748599558648786</v>
      </c>
      <c r="N13" s="29" t="n">
        <f aca="false">IF(J13&gt;0,I13/J13,0)</f>
        <v>0.169370576312375</v>
      </c>
    </row>
    <row r="14" customFormat="false" ht="15" hidden="false" customHeight="false" outlineLevel="0" collapsed="false">
      <c r="A14" s="18" t="s">
        <v>54</v>
      </c>
      <c r="B14" s="19" t="n">
        <f aca="false">SUMIFS(Detail!$O$2:$O$9168,Detail!$B$2:$B$9168,$A14)</f>
        <v>27171</v>
      </c>
      <c r="C14" s="19" t="n">
        <f aca="false">SUMIFS(Detail!$P$2:$P$9168,Detail!$B$2:$B$9168,$A14)</f>
        <v>2290</v>
      </c>
      <c r="D14" s="20" t="n">
        <f aca="false">IF(B14&gt;0,C14/B14,0)</f>
        <v>0.0842810349269442</v>
      </c>
      <c r="E14" s="27" t="n">
        <f aca="false">IF(B14&gt;0,D14/Settings!$B$3,0)</f>
        <v>1.12584938039598</v>
      </c>
      <c r="F14" s="28" t="n">
        <f aca="false">IF(AND(B14&gt;=100,B13&gt;=100,N14&lt;Settings!$B$24,N13&lt;Settings!$B$24),(D14-D13)/SQRT(((C14+C13)/(B14+B13))*(1-(C14+C13)/(B14+B13))*(1/B14+1/B13)),0)</f>
        <v>9.68708551760602</v>
      </c>
      <c r="G14" s="23" t="str">
        <f aca="false">IF(F14&gt;=Settings!$B$6,"JUMP UP",IF(F14&lt;=-Settings!$B$6,"DROP",""))</f>
        <v>JUMP UP</v>
      </c>
      <c r="H14" s="21" t="n">
        <f aca="false">SUMIFS(Detail!$D$2:$D$9168,Detail!$B$2:$B$9168,$A14,Detail!$C$2:$C$9168,"&lt;&gt;(no SKU)")</f>
        <v>124649.35</v>
      </c>
      <c r="I14" s="21" t="n">
        <f aca="false">SUMIFS(Detail!$D$2:$D$9168,Detail!$B$2:$B$9168,$A14,Detail!$C$2:$C$9168,"(no SKU)")</f>
        <v>8673.17</v>
      </c>
      <c r="J14" s="21" t="n">
        <f aca="false">H14+I14</f>
        <v>133322.52</v>
      </c>
      <c r="K14" s="21" t="n">
        <f aca="false">SUMIFS(Detail!$G$2:$G$9168,Detail!$B$2:$B$9168,$A14)</f>
        <v>1545493.35</v>
      </c>
      <c r="L14" s="20" t="n">
        <f aca="false">IF(K14&gt;0,J14/K14,0)</f>
        <v>0.086265346919804</v>
      </c>
      <c r="M14" s="20" t="n">
        <f aca="false">Settings!$B$3</f>
        <v>0.0748599558648786</v>
      </c>
      <c r="N14" s="29" t="n">
        <f aca="false">IF(J14&gt;0,I14/J14,0)</f>
        <v>0.0650540508835266</v>
      </c>
    </row>
    <row r="15" customFormat="false" ht="15" hidden="false" customHeight="false" outlineLevel="0" collapsed="false">
      <c r="A15" s="18" t="s">
        <v>55</v>
      </c>
      <c r="B15" s="19" t="n">
        <f aca="false">SUMIFS(Detail!$O$2:$O$9168,Detail!$B$2:$B$9168,$A15)</f>
        <v>8923</v>
      </c>
      <c r="C15" s="19" t="n">
        <f aca="false">SUMIFS(Detail!$P$2:$P$9168,Detail!$B$2:$B$9168,$A15)</f>
        <v>755</v>
      </c>
      <c r="D15" s="20" t="n">
        <f aca="false">IF(B15&gt;0,C15/B15,0)</f>
        <v>0.084612798386193</v>
      </c>
      <c r="E15" s="27" t="n">
        <f aca="false">IF(B15&gt;0,D15/Settings!$B$3,0)</f>
        <v>1.130281168465</v>
      </c>
      <c r="F15" s="28" t="n">
        <f aca="false">IF(AND(B15&gt;=100,B14&gt;=100,N15&lt;Settings!$B$24,N14&lt;Settings!$B$24),(D15-D14)/SQRT(((C15+C14)/(B15+B14))*(1-(C15+C14)/(B15+B14))*(1/B15+1/B14)),0)</f>
        <v>0.0978321291694853</v>
      </c>
      <c r="G15" s="23" t="str">
        <f aca="false">IF(F15&gt;=Settings!$B$6,"JUMP UP",IF(F15&lt;=-Settings!$B$6,"DROP",""))</f>
        <v/>
      </c>
      <c r="H15" s="21" t="n">
        <f aca="false">SUMIFS(Detail!$D$2:$D$9168,Detail!$B$2:$B$9168,$A15,Detail!$C$2:$C$9168,"&lt;&gt;(no SKU)")</f>
        <v>40150.6</v>
      </c>
      <c r="I15" s="21" t="n">
        <f aca="false">SUMIFS(Detail!$D$2:$D$9168,Detail!$B$2:$B$9168,$A15,Detail!$C$2:$C$9168,"(no SKU)")</f>
        <v>-848.83</v>
      </c>
      <c r="J15" s="21" t="n">
        <f aca="false">H15+I15</f>
        <v>39301.77</v>
      </c>
      <c r="K15" s="21" t="n">
        <f aca="false">SUMIFS(Detail!$G$2:$G$9168,Detail!$B$2:$B$9168,$A15)</f>
        <v>508266.63</v>
      </c>
      <c r="L15" s="20" t="n">
        <f aca="false">IF(K15&gt;0,J15/K15,0)</f>
        <v>0.0773251039518372</v>
      </c>
      <c r="M15" s="20" t="n">
        <f aca="false">Settings!$B$3</f>
        <v>0.0748599558648786</v>
      </c>
      <c r="N15" s="29" t="n">
        <f aca="false">IF(J15&gt;0,I15/J15,0)</f>
        <v>-0.0215977550120516</v>
      </c>
    </row>
    <row r="16" customFormat="false" ht="15" hidden="false" customHeight="false" outlineLevel="0" collapsed="false">
      <c r="A16" s="30" t="s">
        <v>56</v>
      </c>
      <c r="B16" s="31" t="n">
        <f aca="false">SUM(B6:B15)</f>
        <v>199717</v>
      </c>
      <c r="C16" s="31" t="n">
        <f aca="false">SUM(C6:C15)</f>
        <v>8151</v>
      </c>
      <c r="D16" s="32" t="n">
        <f aca="false">IF(B16&gt;0,C16/B16,0)</f>
        <v>0.0408127500413085</v>
      </c>
      <c r="E16" s="33"/>
      <c r="F16" s="34"/>
      <c r="G16" s="30"/>
      <c r="H16" s="35" t="n">
        <f aca="false">SUM(H6:H15)</f>
        <v>500368.66</v>
      </c>
      <c r="I16" s="35" t="n">
        <f aca="false">SUM(I6:I15)</f>
        <v>544704.816</v>
      </c>
      <c r="J16" s="35" t="n">
        <f aca="false">SUM(J6:J15)</f>
        <v>1045073.476</v>
      </c>
      <c r="K16" s="35" t="n">
        <f aca="false">SUM(K6:K15)</f>
        <v>12881254.872</v>
      </c>
      <c r="L16" s="32" t="n">
        <f aca="false">J16/K16</f>
        <v>0.0811313405708381</v>
      </c>
      <c r="M16" s="32"/>
      <c r="N16" s="36" t="n">
        <f aca="false">IF(J16&gt;0,I16/J16,0)</f>
        <v>0.521211980314387</v>
      </c>
    </row>
    <row r="19" customFormat="false" ht="21.75" hidden="false" customHeight="true" outlineLevel="0" collapsed="false">
      <c r="A19" s="16" t="s">
        <v>57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customFormat="false" ht="24" hidden="false" customHeight="true" outlineLevel="0" collapsed="false">
      <c r="A20" s="17" t="s">
        <v>58</v>
      </c>
      <c r="B20" s="17" t="s">
        <v>46</v>
      </c>
      <c r="C20" s="17" t="s">
        <v>47</v>
      </c>
      <c r="D20" s="17" t="s">
        <v>48</v>
      </c>
      <c r="E20" s="17" t="s">
        <v>49</v>
      </c>
      <c r="F20" s="17" t="s">
        <v>50</v>
      </c>
      <c r="G20" s="17" t="s">
        <v>51</v>
      </c>
      <c r="H20" s="17" t="s">
        <v>52</v>
      </c>
      <c r="I20" s="17" t="s">
        <v>53</v>
      </c>
      <c r="J20" s="17" t="s">
        <v>54</v>
      </c>
      <c r="K20" s="17" t="s">
        <v>55</v>
      </c>
      <c r="L20" s="17" t="s">
        <v>56</v>
      </c>
    </row>
    <row r="21" customFormat="false" ht="15" hidden="false" customHeight="false" outlineLevel="0" collapsed="false">
      <c r="A21" s="18" t="s">
        <v>59</v>
      </c>
      <c r="B21" s="37" t="n">
        <f aca="false">IF(B30=0,"n/a",B39/B30)</f>
        <v>0</v>
      </c>
      <c r="C21" s="37" t="n">
        <f aca="false">IF(C30=0,"n/a",C39/C30)</f>
        <v>0</v>
      </c>
      <c r="D21" s="37" t="n">
        <f aca="false">IF(D30=0,"n/a",D39/D30)</f>
        <v>0</v>
      </c>
      <c r="E21" s="37" t="n">
        <f aca="false">IF(E30=0,"n/a",E39/E30)</f>
        <v>0</v>
      </c>
      <c r="F21" s="37" t="n">
        <f aca="false">IF(F30=0,"n/a",F39/F30)</f>
        <v>0</v>
      </c>
      <c r="G21" s="37" t="n">
        <f aca="false">IF(G30=0,"n/a",G39/G30)</f>
        <v>0.00199401794616152</v>
      </c>
      <c r="H21" s="37" t="n">
        <f aca="false">IF(H30=0,"n/a",H39/H30)</f>
        <v>0.0206260971328262</v>
      </c>
      <c r="I21" s="37" t="n">
        <f aca="false">IF(I30=0,"n/a",I39/I30)</f>
        <v>0.0624703962949319</v>
      </c>
      <c r="J21" s="37" t="n">
        <f aca="false">IF(J30=0,"n/a",J39/J30)</f>
        <v>0.0793868232224397</v>
      </c>
      <c r="K21" s="37" t="n">
        <f aca="false">IF(K30=0,"n/a",K39/K30)</f>
        <v>0.0942242833052277</v>
      </c>
      <c r="L21" s="37" t="n">
        <f aca="false">IF(L30=0,"n/a",L39/L30)</f>
        <v>0.0329472194559463</v>
      </c>
    </row>
    <row r="22" customFormat="false" ht="15" hidden="false" customHeight="false" outlineLevel="0" collapsed="false">
      <c r="A22" s="18" t="s">
        <v>60</v>
      </c>
      <c r="B22" s="37" t="n">
        <f aca="false">IF(B31=0,"n/a",B40/B31)</f>
        <v>0.0122699386503067</v>
      </c>
      <c r="C22" s="37" t="n">
        <f aca="false">IF(C31=0,"n/a",C40/C31)</f>
        <v>0.0244991176165265</v>
      </c>
      <c r="D22" s="37" t="n">
        <f aca="false">IF(D31=0,"n/a",D40/D31)</f>
        <v>0.0447480963805153</v>
      </c>
      <c r="E22" s="37" t="n">
        <f aca="false">IF(E31=0,"n/a",E40/E31)</f>
        <v>0.061480686695279</v>
      </c>
      <c r="F22" s="37" t="n">
        <f aca="false">IF(F31=0,"n/a",F40/F31)</f>
        <v>0.0369373776908023</v>
      </c>
      <c r="G22" s="37" t="n">
        <f aca="false">IF(G31=0,"n/a",G40/G31)</f>
        <v>0.058377010663293</v>
      </c>
      <c r="H22" s="37" t="n">
        <f aca="false">IF(H31=0,"n/a",H40/H31)</f>
        <v>0.0366874714568427</v>
      </c>
      <c r="I22" s="37" t="n">
        <f aca="false">IF(I31=0,"n/a",I40/I31)</f>
        <v>0.0839122486288848</v>
      </c>
      <c r="J22" s="37" t="n">
        <f aca="false">IF(J31=0,"n/a",J40/J31)</f>
        <v>0.105152027027027</v>
      </c>
      <c r="K22" s="37" t="n">
        <f aca="false">IF(K31=0,"n/a",K40/K31)</f>
        <v>0.0837553564472146</v>
      </c>
      <c r="L22" s="37" t="n">
        <f aca="false">IF(L31=0,"n/a",L40/L31)</f>
        <v>0.05215210465668</v>
      </c>
    </row>
    <row r="23" customFormat="false" ht="15" hidden="false" customHeight="false" outlineLevel="0" collapsed="false">
      <c r="A23" s="18" t="s">
        <v>61</v>
      </c>
      <c r="B23" s="37" t="n">
        <f aca="false">IF(B32=0,"n/a",B41/B32)</f>
        <v>0.0130960376091336</v>
      </c>
      <c r="C23" s="37" t="n">
        <f aca="false">IF(C32=0,"n/a",C41/C32)</f>
        <v>0.0217640320733104</v>
      </c>
      <c r="D23" s="37" t="n">
        <f aca="false">IF(D32=0,"n/a",D41/D32)</f>
        <v>0.0399686520376176</v>
      </c>
      <c r="E23" s="37" t="n">
        <f aca="false">IF(E32=0,"n/a",E41/E32)</f>
        <v>0.0590590590590591</v>
      </c>
      <c r="F23" s="37" t="n">
        <f aca="false">IF(F32=0,"n/a",F41/F32)</f>
        <v>0.0200433369447454</v>
      </c>
      <c r="G23" s="37" t="n">
        <f aca="false">IF(G32=0,"n/a",G41/G32)</f>
        <v>0.024375380865326</v>
      </c>
      <c r="H23" s="37" t="n">
        <f aca="false">IF(H32=0,"n/a",H41/H32)</f>
        <v>0.0157958687727825</v>
      </c>
      <c r="I23" s="37" t="n">
        <f aca="false">IF(I32=0,"n/a",I41/I32)</f>
        <v>0.0361673414304993</v>
      </c>
      <c r="J23" s="37" t="n">
        <f aca="false">IF(J32=0,"n/a",J41/J32)</f>
        <v>0.0692729766803841</v>
      </c>
      <c r="K23" s="37" t="n">
        <f aca="false">IF(K32=0,"n/a",K41/K32)</f>
        <v>0.0560283687943262</v>
      </c>
      <c r="L23" s="37" t="n">
        <f aca="false">IF(L32=0,"n/a",L41/L32)</f>
        <v>0.0359394433246129</v>
      </c>
    </row>
    <row r="24" customFormat="false" ht="15" hidden="false" customHeight="false" outlineLevel="0" collapsed="false">
      <c r="A24" s="18" t="s">
        <v>62</v>
      </c>
      <c r="B24" s="37" t="str">
        <f aca="false">IF(B33=0,"n/a",B42/B33)</f>
        <v>n/a</v>
      </c>
      <c r="C24" s="37" t="str">
        <f aca="false">IF(C33=0,"n/a",C42/C33)</f>
        <v>n/a</v>
      </c>
      <c r="D24" s="37" t="str">
        <f aca="false">IF(D33=0,"n/a",D42/D33)</f>
        <v>n/a</v>
      </c>
      <c r="E24" s="37" t="n">
        <f aca="false">IF(E33=0,"n/a",E42/E33)</f>
        <v>0</v>
      </c>
      <c r="F24" s="37" t="n">
        <f aca="false">IF(F33=0,"n/a",F42/F33)</f>
        <v>0.037037037037037</v>
      </c>
      <c r="G24" s="37" t="n">
        <f aca="false">IF(G33=0,"n/a",G42/G33)</f>
        <v>0.0611111111111111</v>
      </c>
      <c r="H24" s="37" t="n">
        <f aca="false">IF(H33=0,"n/a",H42/H33)</f>
        <v>0.0333055786844296</v>
      </c>
      <c r="I24" s="37" t="n">
        <f aca="false">IF(I33=0,"n/a",I42/I33)</f>
        <v>0.0625</v>
      </c>
      <c r="J24" s="37" t="n">
        <f aca="false">IF(J33=0,"n/a",J42/J33)</f>
        <v>0.108433734939759</v>
      </c>
      <c r="K24" s="37" t="n">
        <f aca="false">IF(K33=0,"n/a",K42/K33)</f>
        <v>0.0728476821192053</v>
      </c>
      <c r="L24" s="37" t="n">
        <f aca="false">IF(L33=0,"n/a",L42/L33)</f>
        <v>0.0487476886871743</v>
      </c>
    </row>
    <row r="25" customFormat="false" ht="15" hidden="false" customHeight="false" outlineLevel="0" collapsed="false">
      <c r="A25" s="18" t="s">
        <v>63</v>
      </c>
      <c r="B25" s="37" t="str">
        <f aca="false">IF(B34=0,"n/a",B43/B34)</f>
        <v>n/a</v>
      </c>
      <c r="C25" s="37" t="str">
        <f aca="false">IF(C34=0,"n/a",C43/C34)</f>
        <v>n/a</v>
      </c>
      <c r="D25" s="37" t="str">
        <f aca="false">IF(D34=0,"n/a",D43/D34)</f>
        <v>n/a</v>
      </c>
      <c r="E25" s="37" t="n">
        <f aca="false">IF(E34=0,"n/a",E43/E34)</f>
        <v>0</v>
      </c>
      <c r="F25" s="37" t="n">
        <f aca="false">IF(F34=0,"n/a",F43/F34)</f>
        <v>0.0177664974619289</v>
      </c>
      <c r="G25" s="37" t="n">
        <f aca="false">IF(G34=0,"n/a",G43/G34)</f>
        <v>0.0338983050847458</v>
      </c>
      <c r="H25" s="37" t="n">
        <f aca="false">IF(H34=0,"n/a",H43/H34)</f>
        <v>0.0267379679144385</v>
      </c>
      <c r="I25" s="37" t="n">
        <f aca="false">IF(I34=0,"n/a",I43/I34)</f>
        <v>0.0184049079754601</v>
      </c>
      <c r="J25" s="37" t="n">
        <f aca="false">IF(J34=0,"n/a",J43/J34)</f>
        <v>0.0253807106598985</v>
      </c>
      <c r="K25" s="37" t="n">
        <f aca="false">IF(K34=0,"n/a",K43/K34)</f>
        <v>0.0588235294117647</v>
      </c>
      <c r="L25" s="37" t="n">
        <f aca="false">IF(L34=0,"n/a",L43/L34)</f>
        <v>0.0255615801704105</v>
      </c>
    </row>
    <row r="28" customFormat="false" ht="21.75" hidden="false" customHeight="true" outlineLevel="0" collapsed="false">
      <c r="A28" s="16" t="s">
        <v>64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customFormat="false" ht="24" hidden="false" customHeight="true" outlineLevel="0" collapsed="false">
      <c r="A29" s="17" t="s">
        <v>58</v>
      </c>
      <c r="B29" s="17" t="s">
        <v>46</v>
      </c>
      <c r="C29" s="17" t="s">
        <v>47</v>
      </c>
      <c r="D29" s="17" t="s">
        <v>48</v>
      </c>
      <c r="E29" s="17" t="s">
        <v>49</v>
      </c>
      <c r="F29" s="17" t="s">
        <v>50</v>
      </c>
      <c r="G29" s="17" t="s">
        <v>51</v>
      </c>
      <c r="H29" s="17" t="s">
        <v>52</v>
      </c>
      <c r="I29" s="17" t="s">
        <v>53</v>
      </c>
      <c r="J29" s="17" t="s">
        <v>54</v>
      </c>
      <c r="K29" s="17" t="s">
        <v>55</v>
      </c>
      <c r="L29" s="17" t="s">
        <v>56</v>
      </c>
    </row>
    <row r="30" customFormat="false" ht="15" hidden="false" customHeight="false" outlineLevel="0" collapsed="false">
      <c r="A30" s="18" t="s">
        <v>59</v>
      </c>
      <c r="B30" s="38" t="n">
        <f aca="false">SUMIFS(Detail!$O$2:$O$9168,Detail!$A$2:$A$9168,$A30,Detail!$B$2:$B$9168,B$29)</f>
        <v>7334</v>
      </c>
      <c r="C30" s="38" t="n">
        <f aca="false">SUMIFS(Detail!$O$2:$O$9168,Detail!$A$2:$A$9168,$A30,Detail!$B$2:$B$9168,C$29)</f>
        <v>7028</v>
      </c>
      <c r="D30" s="38" t="n">
        <f aca="false">SUMIFS(Detail!$O$2:$O$9168,Detail!$A$2:$A$9168,$A30,Detail!$B$2:$B$9168,D$29)</f>
        <v>5748</v>
      </c>
      <c r="E30" s="38" t="n">
        <f aca="false">SUMIFS(Detail!$O$2:$O$9168,Detail!$A$2:$A$9168,$A30,Detail!$B$2:$B$9168,E$29)</f>
        <v>4948</v>
      </c>
      <c r="F30" s="38" t="n">
        <f aca="false">SUMIFS(Detail!$O$2:$O$9168,Detail!$A$2:$A$9168,$A30,Detail!$B$2:$B$9168,F$29)</f>
        <v>12575</v>
      </c>
      <c r="G30" s="38" t="n">
        <f aca="false">SUMIFS(Detail!$O$2:$O$9168,Detail!$A$2:$A$9168,$A30,Detail!$B$2:$B$9168,G$29)</f>
        <v>5015</v>
      </c>
      <c r="H30" s="38" t="n">
        <f aca="false">SUMIFS(Detail!$O$2:$O$9168,Detail!$A$2:$A$9168,$A30,Detail!$B$2:$B$9168,H$29)</f>
        <v>13672</v>
      </c>
      <c r="I30" s="38" t="n">
        <f aca="false">SUMIFS(Detail!$O$2:$O$9168,Detail!$A$2:$A$9168,$A30,Detail!$B$2:$B$9168,I$29)</f>
        <v>19001</v>
      </c>
      <c r="J30" s="38" t="n">
        <f aca="false">SUMIFS(Detail!$O$2:$O$9168,Detail!$A$2:$A$9168,$A30,Detail!$B$2:$B$9168,J$29)</f>
        <v>15330</v>
      </c>
      <c r="K30" s="38" t="n">
        <f aca="false">SUMIFS(Detail!$O$2:$O$9168,Detail!$A$2:$A$9168,$A30,Detail!$B$2:$B$9168,K$29)</f>
        <v>4744</v>
      </c>
      <c r="L30" s="38" t="n">
        <f aca="false">SUM(B30:K30)</f>
        <v>95395</v>
      </c>
    </row>
    <row r="31" customFormat="false" ht="15" hidden="false" customHeight="false" outlineLevel="0" collapsed="false">
      <c r="A31" s="18" t="s">
        <v>60</v>
      </c>
      <c r="B31" s="38" t="n">
        <f aca="false">SUMIFS(Detail!$O$2:$O$9168,Detail!$A$2:$A$9168,$A31,Detail!$B$2:$B$9168,B$29)</f>
        <v>1630</v>
      </c>
      <c r="C31" s="38" t="n">
        <f aca="false">SUMIFS(Detail!$O$2:$O$9168,Detail!$A$2:$A$9168,$A31,Detail!$B$2:$B$9168,C$29)</f>
        <v>9633</v>
      </c>
      <c r="D31" s="38" t="n">
        <f aca="false">SUMIFS(Detail!$O$2:$O$9168,Detail!$A$2:$A$9168,$A31,Detail!$B$2:$B$9168,D$29)</f>
        <v>9587</v>
      </c>
      <c r="E31" s="38" t="n">
        <f aca="false">SUMIFS(Detail!$O$2:$O$9168,Detail!$A$2:$A$9168,$A31,Detail!$B$2:$B$9168,E$29)</f>
        <v>9320</v>
      </c>
      <c r="F31" s="38" t="n">
        <f aca="false">SUMIFS(Detail!$O$2:$O$9168,Detail!$A$2:$A$9168,$A31,Detail!$B$2:$B$9168,F$29)</f>
        <v>16352</v>
      </c>
      <c r="G31" s="38" t="n">
        <f aca="false">SUMIFS(Detail!$O$2:$O$9168,Detail!$A$2:$A$9168,$A31,Detail!$B$2:$B$9168,G$29)</f>
        <v>5533</v>
      </c>
      <c r="H31" s="38" t="n">
        <f aca="false">SUMIFS(Detail!$O$2:$O$9168,Detail!$A$2:$A$9168,$A31,Detail!$B$2:$B$9168,H$29)</f>
        <v>6569</v>
      </c>
      <c r="I31" s="38" t="n">
        <f aca="false">SUMIFS(Detail!$O$2:$O$9168,Detail!$A$2:$A$9168,$A31,Detail!$B$2:$B$9168,I$29)</f>
        <v>5470</v>
      </c>
      <c r="J31" s="38" t="n">
        <f aca="false">SUMIFS(Detail!$O$2:$O$9168,Detail!$A$2:$A$9168,$A31,Detail!$B$2:$B$9168,J$29)</f>
        <v>7104</v>
      </c>
      <c r="K31" s="38" t="n">
        <f aca="false">SUMIFS(Detail!$O$2:$O$9168,Detail!$A$2:$A$9168,$A31,Detail!$B$2:$B$9168,K$29)</f>
        <v>2567</v>
      </c>
      <c r="L31" s="38" t="n">
        <f aca="false">SUM(B31:K31)</f>
        <v>73765</v>
      </c>
    </row>
    <row r="32" customFormat="false" ht="15" hidden="false" customHeight="false" outlineLevel="0" collapsed="false">
      <c r="A32" s="18" t="s">
        <v>61</v>
      </c>
      <c r="B32" s="38" t="n">
        <f aca="false">SUMIFS(Detail!$O$2:$O$9168,Detail!$A$2:$A$9168,$A32,Detail!$B$2:$B$9168,B$29)</f>
        <v>2978</v>
      </c>
      <c r="C32" s="38" t="n">
        <f aca="false">SUMIFS(Detail!$O$2:$O$9168,Detail!$A$2:$A$9168,$A32,Detail!$B$2:$B$9168,C$29)</f>
        <v>2619</v>
      </c>
      <c r="D32" s="38" t="n">
        <f aca="false">SUMIFS(Detail!$O$2:$O$9168,Detail!$A$2:$A$9168,$A32,Detail!$B$2:$B$9168,D$29)</f>
        <v>1276</v>
      </c>
      <c r="E32" s="38" t="n">
        <f aca="false">SUMIFS(Detail!$O$2:$O$9168,Detail!$A$2:$A$9168,$A32,Detail!$B$2:$B$9168,E$29)</f>
        <v>999</v>
      </c>
      <c r="F32" s="38" t="n">
        <f aca="false">SUMIFS(Detail!$O$2:$O$9168,Detail!$A$2:$A$9168,$A32,Detail!$B$2:$B$9168,F$29)</f>
        <v>1846</v>
      </c>
      <c r="G32" s="38" t="n">
        <f aca="false">SUMIFS(Detail!$O$2:$O$9168,Detail!$A$2:$A$9168,$A32,Detail!$B$2:$B$9168,G$29)</f>
        <v>1641</v>
      </c>
      <c r="H32" s="38" t="n">
        <f aca="false">SUMIFS(Detail!$O$2:$O$9168,Detail!$A$2:$A$9168,$A32,Detail!$B$2:$B$9168,H$29)</f>
        <v>2469</v>
      </c>
      <c r="I32" s="38" t="n">
        <f aca="false">SUMIFS(Detail!$O$2:$O$9168,Detail!$A$2:$A$9168,$A32,Detail!$B$2:$B$9168,I$29)</f>
        <v>3705</v>
      </c>
      <c r="J32" s="38" t="n">
        <f aca="false">SUMIFS(Detail!$O$2:$O$9168,Detail!$A$2:$A$9168,$A32,Detail!$B$2:$B$9168,J$29)</f>
        <v>4374</v>
      </c>
      <c r="K32" s="38" t="n">
        <f aca="false">SUMIFS(Detail!$O$2:$O$9168,Detail!$A$2:$A$9168,$A32,Detail!$B$2:$B$9168,K$29)</f>
        <v>1410</v>
      </c>
      <c r="L32" s="38" t="n">
        <f aca="false">SUM(B32:K32)</f>
        <v>23317</v>
      </c>
    </row>
    <row r="33" customFormat="false" ht="15" hidden="false" customHeight="false" outlineLevel="0" collapsed="false">
      <c r="A33" s="18" t="s">
        <v>62</v>
      </c>
      <c r="B33" s="38" t="n">
        <f aca="false">SUMIFS(Detail!$O$2:$O$9168,Detail!$A$2:$A$9168,$A33,Detail!$B$2:$B$9168,B$29)</f>
        <v>0</v>
      </c>
      <c r="C33" s="38" t="n">
        <f aca="false">SUMIFS(Detail!$O$2:$O$9168,Detail!$A$2:$A$9168,$A33,Detail!$B$2:$B$9168,C$29)</f>
        <v>0</v>
      </c>
      <c r="D33" s="38" t="n">
        <f aca="false">SUMIFS(Detail!$O$2:$O$9168,Detail!$A$2:$A$9168,$A33,Detail!$B$2:$B$9168,D$29)</f>
        <v>0</v>
      </c>
      <c r="E33" s="38" t="n">
        <f aca="false">SUMIFS(Detail!$O$2:$O$9168,Detail!$A$2:$A$9168,$A33,Detail!$B$2:$B$9168,E$29)</f>
        <v>4</v>
      </c>
      <c r="F33" s="38" t="n">
        <f aca="false">SUMIFS(Detail!$O$2:$O$9168,Detail!$A$2:$A$9168,$A33,Detail!$B$2:$B$9168,F$29)</f>
        <v>2079</v>
      </c>
      <c r="G33" s="38" t="n">
        <f aca="false">SUMIFS(Detail!$O$2:$O$9168,Detail!$A$2:$A$9168,$A33,Detail!$B$2:$B$9168,G$29)</f>
        <v>1980</v>
      </c>
      <c r="H33" s="38" t="n">
        <f aca="false">SUMIFS(Detail!$O$2:$O$9168,Detail!$A$2:$A$9168,$A33,Detail!$B$2:$B$9168,H$29)</f>
        <v>1201</v>
      </c>
      <c r="I33" s="38" t="n">
        <f aca="false">SUMIFS(Detail!$O$2:$O$9168,Detail!$A$2:$A$9168,$A33,Detail!$B$2:$B$9168,I$29)</f>
        <v>368</v>
      </c>
      <c r="J33" s="38" t="n">
        <f aca="false">SUMIFS(Detail!$O$2:$O$9168,Detail!$A$2:$A$9168,$A33,Detail!$B$2:$B$9168,J$29)</f>
        <v>166</v>
      </c>
      <c r="K33" s="38" t="n">
        <f aca="false">SUMIFS(Detail!$O$2:$O$9168,Detail!$A$2:$A$9168,$A33,Detail!$B$2:$B$9168,K$29)</f>
        <v>151</v>
      </c>
      <c r="L33" s="38" t="n">
        <f aca="false">SUM(B33:K33)</f>
        <v>5949</v>
      </c>
    </row>
    <row r="34" customFormat="false" ht="15" hidden="false" customHeight="false" outlineLevel="0" collapsed="false">
      <c r="A34" s="18" t="s">
        <v>63</v>
      </c>
      <c r="B34" s="38" t="n">
        <f aca="false">SUMIFS(Detail!$O$2:$O$9168,Detail!$A$2:$A$9168,$A34,Detail!$B$2:$B$9168,B$29)</f>
        <v>0</v>
      </c>
      <c r="C34" s="38" t="n">
        <f aca="false">SUMIFS(Detail!$O$2:$O$9168,Detail!$A$2:$A$9168,$A34,Detail!$B$2:$B$9168,C$29)</f>
        <v>0</v>
      </c>
      <c r="D34" s="38" t="n">
        <f aca="false">SUMIFS(Detail!$O$2:$O$9168,Detail!$A$2:$A$9168,$A34,Detail!$B$2:$B$9168,D$29)</f>
        <v>0</v>
      </c>
      <c r="E34" s="38" t="n">
        <f aca="false">SUMIFS(Detail!$O$2:$O$9168,Detail!$A$2:$A$9168,$A34,Detail!$B$2:$B$9168,E$29)</f>
        <v>4</v>
      </c>
      <c r="F34" s="38" t="n">
        <f aca="false">SUMIFS(Detail!$O$2:$O$9168,Detail!$A$2:$A$9168,$A34,Detail!$B$2:$B$9168,F$29)</f>
        <v>394</v>
      </c>
      <c r="G34" s="38" t="n">
        <f aca="false">SUMIFS(Detail!$O$2:$O$9168,Detail!$A$2:$A$9168,$A34,Detail!$B$2:$B$9168,G$29)</f>
        <v>295</v>
      </c>
      <c r="H34" s="38" t="n">
        <f aca="false">SUMIFS(Detail!$O$2:$O$9168,Detail!$A$2:$A$9168,$A34,Detail!$B$2:$B$9168,H$29)</f>
        <v>187</v>
      </c>
      <c r="I34" s="38" t="n">
        <f aca="false">SUMIFS(Detail!$O$2:$O$9168,Detail!$A$2:$A$9168,$A34,Detail!$B$2:$B$9168,I$29)</f>
        <v>163</v>
      </c>
      <c r="J34" s="38" t="n">
        <f aca="false">SUMIFS(Detail!$O$2:$O$9168,Detail!$A$2:$A$9168,$A34,Detail!$B$2:$B$9168,J$29)</f>
        <v>197</v>
      </c>
      <c r="K34" s="38" t="n">
        <f aca="false">SUMIFS(Detail!$O$2:$O$9168,Detail!$A$2:$A$9168,$A34,Detail!$B$2:$B$9168,K$29)</f>
        <v>51</v>
      </c>
      <c r="L34" s="38" t="n">
        <f aca="false">SUM(B34:K34)</f>
        <v>1291</v>
      </c>
    </row>
    <row r="37" customFormat="false" ht="21.75" hidden="false" customHeight="true" outlineLevel="0" collapsed="false">
      <c r="A37" s="16" t="s">
        <v>65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customFormat="false" ht="24" hidden="false" customHeight="true" outlineLevel="0" collapsed="false">
      <c r="A38" s="17" t="s">
        <v>58</v>
      </c>
      <c r="B38" s="17" t="s">
        <v>46</v>
      </c>
      <c r="C38" s="17" t="s">
        <v>47</v>
      </c>
      <c r="D38" s="17" t="s">
        <v>48</v>
      </c>
      <c r="E38" s="17" t="s">
        <v>49</v>
      </c>
      <c r="F38" s="17" t="s">
        <v>50</v>
      </c>
      <c r="G38" s="17" t="s">
        <v>51</v>
      </c>
      <c r="H38" s="17" t="s">
        <v>52</v>
      </c>
      <c r="I38" s="17" t="s">
        <v>53</v>
      </c>
      <c r="J38" s="17" t="s">
        <v>54</v>
      </c>
      <c r="K38" s="17" t="s">
        <v>55</v>
      </c>
      <c r="L38" s="17" t="s">
        <v>56</v>
      </c>
    </row>
    <row r="39" customFormat="false" ht="15" hidden="false" customHeight="false" outlineLevel="0" collapsed="false">
      <c r="A39" s="18" t="s">
        <v>59</v>
      </c>
      <c r="B39" s="38" t="n">
        <f aca="false">SUMIFS(Detail!$P$2:$P$9168,Detail!$A$2:$A$9168,$A39,Detail!$B$2:$B$9168,B$38)</f>
        <v>0</v>
      </c>
      <c r="C39" s="38" t="n">
        <f aca="false">SUMIFS(Detail!$P$2:$P$9168,Detail!$A$2:$A$9168,$A39,Detail!$B$2:$B$9168,C$38)</f>
        <v>0</v>
      </c>
      <c r="D39" s="38" t="n">
        <f aca="false">SUMIFS(Detail!$P$2:$P$9168,Detail!$A$2:$A$9168,$A39,Detail!$B$2:$B$9168,D$38)</f>
        <v>0</v>
      </c>
      <c r="E39" s="38" t="n">
        <f aca="false">SUMIFS(Detail!$P$2:$P$9168,Detail!$A$2:$A$9168,$A39,Detail!$B$2:$B$9168,E$38)</f>
        <v>0</v>
      </c>
      <c r="F39" s="38" t="n">
        <f aca="false">SUMIFS(Detail!$P$2:$P$9168,Detail!$A$2:$A$9168,$A39,Detail!$B$2:$B$9168,F$38)</f>
        <v>0</v>
      </c>
      <c r="G39" s="38" t="n">
        <f aca="false">SUMIFS(Detail!$P$2:$P$9168,Detail!$A$2:$A$9168,$A39,Detail!$B$2:$B$9168,G$38)</f>
        <v>10</v>
      </c>
      <c r="H39" s="38" t="n">
        <f aca="false">SUMIFS(Detail!$P$2:$P$9168,Detail!$A$2:$A$9168,$A39,Detail!$B$2:$B$9168,H$38)</f>
        <v>282</v>
      </c>
      <c r="I39" s="38" t="n">
        <f aca="false">SUMIFS(Detail!$P$2:$P$9168,Detail!$A$2:$A$9168,$A39,Detail!$B$2:$B$9168,I$38)</f>
        <v>1187</v>
      </c>
      <c r="J39" s="38" t="n">
        <f aca="false">SUMIFS(Detail!$P$2:$P$9168,Detail!$A$2:$A$9168,$A39,Detail!$B$2:$B$9168,J$38)</f>
        <v>1217</v>
      </c>
      <c r="K39" s="38" t="n">
        <f aca="false">SUMIFS(Detail!$P$2:$P$9168,Detail!$A$2:$A$9168,$A39,Detail!$B$2:$B$9168,K$38)</f>
        <v>447</v>
      </c>
      <c r="L39" s="38" t="n">
        <f aca="false">SUM(B39:K39)</f>
        <v>3143</v>
      </c>
    </row>
    <row r="40" customFormat="false" ht="15" hidden="false" customHeight="false" outlineLevel="0" collapsed="false">
      <c r="A40" s="18" t="s">
        <v>60</v>
      </c>
      <c r="B40" s="38" t="n">
        <f aca="false">SUMIFS(Detail!$P$2:$P$9168,Detail!$A$2:$A$9168,$A40,Detail!$B$2:$B$9168,B$38)</f>
        <v>20</v>
      </c>
      <c r="C40" s="38" t="n">
        <f aca="false">SUMIFS(Detail!$P$2:$P$9168,Detail!$A$2:$A$9168,$A40,Detail!$B$2:$B$9168,C$38)</f>
        <v>236</v>
      </c>
      <c r="D40" s="38" t="n">
        <f aca="false">SUMIFS(Detail!$P$2:$P$9168,Detail!$A$2:$A$9168,$A40,Detail!$B$2:$B$9168,D$38)</f>
        <v>429</v>
      </c>
      <c r="E40" s="38" t="n">
        <f aca="false">SUMIFS(Detail!$P$2:$P$9168,Detail!$A$2:$A$9168,$A40,Detail!$B$2:$B$9168,E$38)</f>
        <v>573</v>
      </c>
      <c r="F40" s="38" t="n">
        <f aca="false">SUMIFS(Detail!$P$2:$P$9168,Detail!$A$2:$A$9168,$A40,Detail!$B$2:$B$9168,F$38)</f>
        <v>604</v>
      </c>
      <c r="G40" s="38" t="n">
        <f aca="false">SUMIFS(Detail!$P$2:$P$9168,Detail!$A$2:$A$9168,$A40,Detail!$B$2:$B$9168,G$38)</f>
        <v>323</v>
      </c>
      <c r="H40" s="38" t="n">
        <f aca="false">SUMIFS(Detail!$P$2:$P$9168,Detail!$A$2:$A$9168,$A40,Detail!$B$2:$B$9168,H$38)</f>
        <v>241</v>
      </c>
      <c r="I40" s="38" t="n">
        <f aca="false">SUMIFS(Detail!$P$2:$P$9168,Detail!$A$2:$A$9168,$A40,Detail!$B$2:$B$9168,I$38)</f>
        <v>459</v>
      </c>
      <c r="J40" s="38" t="n">
        <f aca="false">SUMIFS(Detail!$P$2:$P$9168,Detail!$A$2:$A$9168,$A40,Detail!$B$2:$B$9168,J$38)</f>
        <v>747</v>
      </c>
      <c r="K40" s="38" t="n">
        <f aca="false">SUMIFS(Detail!$P$2:$P$9168,Detail!$A$2:$A$9168,$A40,Detail!$B$2:$B$9168,K$38)</f>
        <v>215</v>
      </c>
      <c r="L40" s="38" t="n">
        <f aca="false">SUM(B40:K40)</f>
        <v>3847</v>
      </c>
    </row>
    <row r="41" customFormat="false" ht="15" hidden="false" customHeight="false" outlineLevel="0" collapsed="false">
      <c r="A41" s="18" t="s">
        <v>61</v>
      </c>
      <c r="B41" s="38" t="n">
        <f aca="false">SUMIFS(Detail!$P$2:$P$9168,Detail!$A$2:$A$9168,$A41,Detail!$B$2:$B$9168,B$38)</f>
        <v>39</v>
      </c>
      <c r="C41" s="38" t="n">
        <f aca="false">SUMIFS(Detail!$P$2:$P$9168,Detail!$A$2:$A$9168,$A41,Detail!$B$2:$B$9168,C$38)</f>
        <v>57</v>
      </c>
      <c r="D41" s="38" t="n">
        <f aca="false">SUMIFS(Detail!$P$2:$P$9168,Detail!$A$2:$A$9168,$A41,Detail!$B$2:$B$9168,D$38)</f>
        <v>51</v>
      </c>
      <c r="E41" s="38" t="n">
        <f aca="false">SUMIFS(Detail!$P$2:$P$9168,Detail!$A$2:$A$9168,$A41,Detail!$B$2:$B$9168,E$38)</f>
        <v>59</v>
      </c>
      <c r="F41" s="38" t="n">
        <f aca="false">SUMIFS(Detail!$P$2:$P$9168,Detail!$A$2:$A$9168,$A41,Detail!$B$2:$B$9168,F$38)</f>
        <v>37</v>
      </c>
      <c r="G41" s="38" t="n">
        <f aca="false">SUMIFS(Detail!$P$2:$P$9168,Detail!$A$2:$A$9168,$A41,Detail!$B$2:$B$9168,G$38)</f>
        <v>40</v>
      </c>
      <c r="H41" s="38" t="n">
        <f aca="false">SUMIFS(Detail!$P$2:$P$9168,Detail!$A$2:$A$9168,$A41,Detail!$B$2:$B$9168,H$38)</f>
        <v>39</v>
      </c>
      <c r="I41" s="38" t="n">
        <f aca="false">SUMIFS(Detail!$P$2:$P$9168,Detail!$A$2:$A$9168,$A41,Detail!$B$2:$B$9168,I$38)</f>
        <v>134</v>
      </c>
      <c r="J41" s="38" t="n">
        <f aca="false">SUMIFS(Detail!$P$2:$P$9168,Detail!$A$2:$A$9168,$A41,Detail!$B$2:$B$9168,J$38)</f>
        <v>303</v>
      </c>
      <c r="K41" s="38" t="n">
        <f aca="false">SUMIFS(Detail!$P$2:$P$9168,Detail!$A$2:$A$9168,$A41,Detail!$B$2:$B$9168,K$38)</f>
        <v>79</v>
      </c>
      <c r="L41" s="38" t="n">
        <f aca="false">SUM(B41:K41)</f>
        <v>838</v>
      </c>
    </row>
    <row r="42" customFormat="false" ht="15" hidden="false" customHeight="false" outlineLevel="0" collapsed="false">
      <c r="A42" s="18" t="s">
        <v>62</v>
      </c>
      <c r="B42" s="38" t="n">
        <f aca="false">SUMIFS(Detail!$P$2:$P$9168,Detail!$A$2:$A$9168,$A42,Detail!$B$2:$B$9168,B$38)</f>
        <v>0</v>
      </c>
      <c r="C42" s="38" t="n">
        <f aca="false">SUMIFS(Detail!$P$2:$P$9168,Detail!$A$2:$A$9168,$A42,Detail!$B$2:$B$9168,C$38)</f>
        <v>0</v>
      </c>
      <c r="D42" s="38" t="n">
        <f aca="false">SUMIFS(Detail!$P$2:$P$9168,Detail!$A$2:$A$9168,$A42,Detail!$B$2:$B$9168,D$38)</f>
        <v>0</v>
      </c>
      <c r="E42" s="38" t="n">
        <f aca="false">SUMIFS(Detail!$P$2:$P$9168,Detail!$A$2:$A$9168,$A42,Detail!$B$2:$B$9168,E$38)</f>
        <v>0</v>
      </c>
      <c r="F42" s="38" t="n">
        <f aca="false">SUMIFS(Detail!$P$2:$P$9168,Detail!$A$2:$A$9168,$A42,Detail!$B$2:$B$9168,F$38)</f>
        <v>77</v>
      </c>
      <c r="G42" s="38" t="n">
        <f aca="false">SUMIFS(Detail!$P$2:$P$9168,Detail!$A$2:$A$9168,$A42,Detail!$B$2:$B$9168,G$38)</f>
        <v>121</v>
      </c>
      <c r="H42" s="38" t="n">
        <f aca="false">SUMIFS(Detail!$P$2:$P$9168,Detail!$A$2:$A$9168,$A42,Detail!$B$2:$B$9168,H$38)</f>
        <v>40</v>
      </c>
      <c r="I42" s="38" t="n">
        <f aca="false">SUMIFS(Detail!$P$2:$P$9168,Detail!$A$2:$A$9168,$A42,Detail!$B$2:$B$9168,I$38)</f>
        <v>23</v>
      </c>
      <c r="J42" s="38" t="n">
        <f aca="false">SUMIFS(Detail!$P$2:$P$9168,Detail!$A$2:$A$9168,$A42,Detail!$B$2:$B$9168,J$38)</f>
        <v>18</v>
      </c>
      <c r="K42" s="38" t="n">
        <f aca="false">SUMIFS(Detail!$P$2:$P$9168,Detail!$A$2:$A$9168,$A42,Detail!$B$2:$B$9168,K$38)</f>
        <v>11</v>
      </c>
      <c r="L42" s="38" t="n">
        <f aca="false">SUM(B42:K42)</f>
        <v>290</v>
      </c>
    </row>
    <row r="43" customFormat="false" ht="15" hidden="false" customHeight="false" outlineLevel="0" collapsed="false">
      <c r="A43" s="18" t="s">
        <v>63</v>
      </c>
      <c r="B43" s="38" t="n">
        <f aca="false">SUMIFS(Detail!$P$2:$P$9168,Detail!$A$2:$A$9168,$A43,Detail!$B$2:$B$9168,B$38)</f>
        <v>0</v>
      </c>
      <c r="C43" s="38" t="n">
        <f aca="false">SUMIFS(Detail!$P$2:$P$9168,Detail!$A$2:$A$9168,$A43,Detail!$B$2:$B$9168,C$38)</f>
        <v>0</v>
      </c>
      <c r="D43" s="38" t="n">
        <f aca="false">SUMIFS(Detail!$P$2:$P$9168,Detail!$A$2:$A$9168,$A43,Detail!$B$2:$B$9168,D$38)</f>
        <v>0</v>
      </c>
      <c r="E43" s="38" t="n">
        <f aca="false">SUMIFS(Detail!$P$2:$P$9168,Detail!$A$2:$A$9168,$A43,Detail!$B$2:$B$9168,E$38)</f>
        <v>0</v>
      </c>
      <c r="F43" s="38" t="n">
        <f aca="false">SUMIFS(Detail!$P$2:$P$9168,Detail!$A$2:$A$9168,$A43,Detail!$B$2:$B$9168,F$38)</f>
        <v>7</v>
      </c>
      <c r="G43" s="38" t="n">
        <f aca="false">SUMIFS(Detail!$P$2:$P$9168,Detail!$A$2:$A$9168,$A43,Detail!$B$2:$B$9168,G$38)</f>
        <v>10</v>
      </c>
      <c r="H43" s="38" t="n">
        <f aca="false">SUMIFS(Detail!$P$2:$P$9168,Detail!$A$2:$A$9168,$A43,Detail!$B$2:$B$9168,H$38)</f>
        <v>5</v>
      </c>
      <c r="I43" s="38" t="n">
        <f aca="false">SUMIFS(Detail!$P$2:$P$9168,Detail!$A$2:$A$9168,$A43,Detail!$B$2:$B$9168,I$38)</f>
        <v>3</v>
      </c>
      <c r="J43" s="38" t="n">
        <f aca="false">SUMIFS(Detail!$P$2:$P$9168,Detail!$A$2:$A$9168,$A43,Detail!$B$2:$B$9168,J$38)</f>
        <v>5</v>
      </c>
      <c r="K43" s="38" t="n">
        <f aca="false">SUMIFS(Detail!$P$2:$P$9168,Detail!$A$2:$A$9168,$A43,Detail!$B$2:$B$9168,K$38)</f>
        <v>3</v>
      </c>
      <c r="L43" s="38" t="n">
        <f aca="false">SUM(B43:K43)</f>
        <v>33</v>
      </c>
    </row>
    <row r="46" customFormat="false" ht="21.75" hidden="false" customHeight="true" outlineLevel="0" collapsed="false">
      <c r="A46" s="16" t="s">
        <v>66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customFormat="false" ht="24" hidden="false" customHeight="true" outlineLevel="0" collapsed="false">
      <c r="A47" s="17" t="s">
        <v>58</v>
      </c>
      <c r="B47" s="17" t="s">
        <v>46</v>
      </c>
      <c r="C47" s="17" t="s">
        <v>47</v>
      </c>
      <c r="D47" s="17" t="s">
        <v>48</v>
      </c>
      <c r="E47" s="17" t="s">
        <v>49</v>
      </c>
      <c r="F47" s="17" t="s">
        <v>50</v>
      </c>
      <c r="G47" s="17" t="s">
        <v>51</v>
      </c>
      <c r="H47" s="17" t="s">
        <v>52</v>
      </c>
      <c r="I47" s="17" t="s">
        <v>53</v>
      </c>
      <c r="J47" s="17" t="s">
        <v>54</v>
      </c>
      <c r="K47" s="17" t="s">
        <v>55</v>
      </c>
      <c r="L47" s="17" t="s">
        <v>56</v>
      </c>
    </row>
    <row r="48" customFormat="false" ht="15" hidden="false" customHeight="false" outlineLevel="0" collapsed="false">
      <c r="A48" s="18" t="s">
        <v>59</v>
      </c>
      <c r="B48" s="39" t="n">
        <v>0</v>
      </c>
      <c r="C48" s="39" t="n">
        <f aca="false">IF(AND(C30&gt;=100,B30&gt;=100,ISNUMBER(C75),ISNUMBER(B75),C75&lt;Settings!$B$24,B75&lt;Settings!$B$24),(C39/C30-B39/B30)/SQRT(((C39+B39)/(C30+B30))*(1-(C39+B39)/(C30+B30))*(1/C30+1/B30)),0)</f>
        <v>0</v>
      </c>
      <c r="D48" s="39" t="n">
        <f aca="false">IF(AND(D30&gt;=100,C30&gt;=100,ISNUMBER(D75),ISNUMBER(C75),D75&lt;Settings!$B$24,C75&lt;Settings!$B$24),(D39/D30-C39/C30)/SQRT(((D39+C39)/(D30+C30))*(1-(D39+C39)/(D30+C30))*(1/D30+1/C30)),0)</f>
        <v>0</v>
      </c>
      <c r="E48" s="39" t="n">
        <f aca="false">IF(AND(E30&gt;=100,D30&gt;=100,ISNUMBER(E75),ISNUMBER(D75),E75&lt;Settings!$B$24,D75&lt;Settings!$B$24),(E39/E30-D39/D30)/SQRT(((E39+D39)/(E30+D30))*(1-(E39+D39)/(E30+D30))*(1/E30+1/D30)),0)</f>
        <v>0</v>
      </c>
      <c r="F48" s="39" t="n">
        <f aca="false">IF(AND(F30&gt;=100,E30&gt;=100,ISNUMBER(F75),ISNUMBER(E75),F75&lt;Settings!$B$24,E75&lt;Settings!$B$24),(F39/F30-E39/E30)/SQRT(((F39+E39)/(F30+E30))*(1-(F39+E39)/(F30+E30))*(1/F30+1/E30)),0)</f>
        <v>0</v>
      </c>
      <c r="G48" s="39" t="n">
        <f aca="false">IF(AND(G30&gt;=100,F30&gt;=100,ISNUMBER(G75),ISNUMBER(F75),G75&lt;Settings!$B$24,F75&lt;Settings!$B$24),(G39/G30-F39/F30)/SQRT(((G39+F39)/(G30+F30))*(1-(G39+F39)/(G30+F30))*(1/G30+1/F30)),0)</f>
        <v>0</v>
      </c>
      <c r="H48" s="39" t="n">
        <f aca="false">IF(AND(H30&gt;=100,G30&gt;=100,ISNUMBER(H75),ISNUMBER(G75),H75&lt;Settings!$B$24,G75&lt;Settings!$B$24),(H39/H30-G39/G30)/SQRT(((H39+G39)/(H30+G30))*(1-(H39+G39)/(H30+G30))*(1/H30+1/G30)),0)</f>
        <v>0</v>
      </c>
      <c r="I48" s="39" t="n">
        <f aca="false">IF(AND(I30&gt;=100,H30&gt;=100,ISNUMBER(I75),ISNUMBER(H75),I75&lt;Settings!$B$24,H75&lt;Settings!$B$24),(I39/I30-H39/H30)/SQRT(((I39+H39)/(I30+H30))*(1-(I39+H39)/(I30+H30))*(1/I30+1/H30)),0)</f>
        <v>0</v>
      </c>
      <c r="J48" s="39" t="n">
        <f aca="false">IF(AND(J30&gt;=100,I30&gt;=100,ISNUMBER(J75),ISNUMBER(I75),J75&lt;Settings!$B$24,I75&lt;Settings!$B$24),(J39/J30-I39/I30)/SQRT(((J39+I39)/(J30+I30))*(1-(J39+I39)/(J30+I30))*(1/J30+1/I30)),0)</f>
        <v>6.10611363990481</v>
      </c>
      <c r="K48" s="39" t="n">
        <f aca="false">IF(AND(K30&gt;=100,J30&gt;=100,ISNUMBER(K75),ISNUMBER(J75),K75&lt;Settings!$B$24,J75&lt;Settings!$B$24),(K39/K30-J39/J30)/SQRT(((K39+J39)/(K30+J30))*(1-(K39+J39)/(K30+J30))*(1/K30+1/J30)),0)</f>
        <v>3.23904055617124</v>
      </c>
      <c r="L48" s="39"/>
    </row>
    <row r="49" customFormat="false" ht="15" hidden="false" customHeight="false" outlineLevel="0" collapsed="false">
      <c r="A49" s="18" t="s">
        <v>60</v>
      </c>
      <c r="B49" s="39" t="n">
        <v>0</v>
      </c>
      <c r="C49" s="39" t="n">
        <f aca="false">IF(AND(C31&gt;=100,B31&gt;=100,ISNUMBER(C76),ISNUMBER(B76),C76&lt;Settings!$B$24,B76&lt;Settings!$B$24),(C40/C31-B40/B31)/SQRT(((C40+B40)/(C31+B31))*(1-(C40+B40)/(C31+B31))*(1/C31+1/B31)),0)</f>
        <v>0</v>
      </c>
      <c r="D49" s="39" t="n">
        <f aca="false">IF(AND(D31&gt;=100,C31&gt;=100,ISNUMBER(D76),ISNUMBER(C76),D76&lt;Settings!$B$24,C76&lt;Settings!$B$24),(D40/D31-C40/C31)/SQRT(((D40+C40)/(D31+C31))*(1-(D40+C40)/(D31+C31))*(1/D31+1/C31)),0)</f>
        <v>0</v>
      </c>
      <c r="E49" s="39" t="n">
        <f aca="false">IF(AND(E31&gt;=100,D31&gt;=100,ISNUMBER(E76),ISNUMBER(D76),E76&lt;Settings!$B$24,D76&lt;Settings!$B$24),(E40/E31-D40/D31)/SQRT(((E40+D40)/(E31+D31))*(1-(E40+D40)/(E31+D31))*(1/E31+1/D31)),0)</f>
        <v>0</v>
      </c>
      <c r="F49" s="39" t="n">
        <f aca="false">IF(AND(F31&gt;=100,E31&gt;=100,ISNUMBER(F76),ISNUMBER(E76),F76&lt;Settings!$B$24,E76&lt;Settings!$B$24),(F40/F31-E40/E31)/SQRT(((F40+E40)/(F31+E31))*(1-(F40+E40)/(F31+E31))*(1/F31+1/E31)),0)</f>
        <v>-9.04126938768969</v>
      </c>
      <c r="G49" s="39" t="n">
        <f aca="false">IF(AND(G31&gt;=100,F31&gt;=100,ISNUMBER(G76),ISNUMBER(F76),G76&lt;Settings!$B$24,F76&lt;Settings!$B$24),(G40/G31-F40/F31)/SQRT(((G40+F40)/(G31+F31))*(1-(G40+F40)/(G31+F31))*(1/G31+1/F31)),0)</f>
        <v>6.84449815994542</v>
      </c>
      <c r="H49" s="39" t="n">
        <f aca="false">IF(AND(H31&gt;=100,G31&gt;=100,ISNUMBER(H76),ISNUMBER(G76),H76&lt;Settings!$B$24,G76&lt;Settings!$B$24),(H40/H31-G40/G31)/SQRT(((H40+G40)/(H31+G31))*(1-(H40+G40)/(H31+G31))*(1/H31+1/G31)),0)</f>
        <v>0</v>
      </c>
      <c r="I49" s="39" t="n">
        <f aca="false">IF(AND(I31&gt;=100,H31&gt;=100,ISNUMBER(I76),ISNUMBER(H76),I76&lt;Settings!$B$24,H76&lt;Settings!$B$24),(I40/I31-H40/H31)/SQRT(((I40+H40)/(I31+H31))*(1-(I40+H40)/(I31+H31))*(1/I31+1/H31)),0)</f>
        <v>0</v>
      </c>
      <c r="J49" s="39" t="n">
        <f aca="false">IF(AND(J31&gt;=100,I31&gt;=100,ISNUMBER(J76),ISNUMBER(I76),J76&lt;Settings!$B$24,I76&lt;Settings!$B$24),(J40/J31-I40/I31)/SQRT(((J40+I40)/(J31+I31))*(1-(J40+I40)/(J31+I31))*(1/J31+1/I31)),0)</f>
        <v>4.00973953397606</v>
      </c>
      <c r="K49" s="39" t="n">
        <f aca="false">IF(AND(K31&gt;=100,J31&gt;=100,ISNUMBER(K76),ISNUMBER(J76),K76&lt;Settings!$B$24,J76&lt;Settings!$B$24),(K40/K31-J40/J31)/SQRT(((K40+J40)/(K31+J31))*(1-(K40+J40)/(K31+J31))*(1/K31+1/J31)),0)</f>
        <v>-3.10437817463031</v>
      </c>
      <c r="L49" s="39"/>
    </row>
    <row r="50" customFormat="false" ht="15" hidden="false" customHeight="false" outlineLevel="0" collapsed="false">
      <c r="A50" s="18" t="s">
        <v>61</v>
      </c>
      <c r="B50" s="39" t="n">
        <v>0</v>
      </c>
      <c r="C50" s="39" t="n">
        <f aca="false">IF(AND(C32&gt;=100,B32&gt;=100,ISNUMBER(C77),ISNUMBER(B77),C77&lt;Settings!$B$24,B77&lt;Settings!$B$24),(C41/C32-B41/B32)/SQRT(((C41+B41)/(C32+B32))*(1-(C41+B41)/(C32+B32))*(1/C32+1/B32)),0)</f>
        <v>0</v>
      </c>
      <c r="D50" s="39" t="n">
        <f aca="false">IF(AND(D32&gt;=100,C32&gt;=100,ISNUMBER(D77),ISNUMBER(C77),D77&lt;Settings!$B$24,C77&lt;Settings!$B$24),(D41/D32-C41/C32)/SQRT(((D41+C41)/(D32+C32))*(1-(D41+C41)/(D32+C32))*(1/D32+1/C32)),0)</f>
        <v>0</v>
      </c>
      <c r="E50" s="39" t="n">
        <f aca="false">IF(AND(E32&gt;=100,D32&gt;=100,ISNUMBER(E77),ISNUMBER(D77),E77&lt;Settings!$B$24,D77&lt;Settings!$B$24),(E41/E32-D41/D32)/SQRT(((E41+D41)/(E32+D32))*(1-(E41+D41)/(E32+D32))*(1/E32+1/D32)),0)</f>
        <v>0</v>
      </c>
      <c r="F50" s="39" t="n">
        <f aca="false">IF(AND(F32&gt;=100,E32&gt;=100,ISNUMBER(F77),ISNUMBER(E77),F77&lt;Settings!$B$24,E77&lt;Settings!$B$24),(F41/F32-E41/E32)/SQRT(((F41+E41)/(F32+E32))*(1-(F41+E41)/(F32+E32))*(1/F32+1/E32)),0)</f>
        <v>0</v>
      </c>
      <c r="G50" s="39" t="n">
        <f aca="false">IF(AND(G32&gt;=100,F32&gt;=100,ISNUMBER(G77),ISNUMBER(F77),G77&lt;Settings!$B$24,F77&lt;Settings!$B$24),(G41/G32-F41/F32)/SQRT(((G41+F41)/(G32+F32))*(1-(G41+F41)/(G32+F32))*(1/G32+1/F32)),0)</f>
        <v>0</v>
      </c>
      <c r="H50" s="39" t="n">
        <f aca="false">IF(AND(H32&gt;=100,G32&gt;=100,ISNUMBER(H77),ISNUMBER(G77),H77&lt;Settings!$B$24,G77&lt;Settings!$B$24),(H41/H32-G41/G32)/SQRT(((H41+G41)/(H32+G32))*(1-(H41+G41)/(H32+G32))*(1/H32+1/G32)),0)</f>
        <v>0</v>
      </c>
      <c r="I50" s="39" t="n">
        <f aca="false">IF(AND(I32&gt;=100,H32&gt;=100,ISNUMBER(I77),ISNUMBER(H77),I77&lt;Settings!$B$24,H77&lt;Settings!$B$24),(I41/I32-H41/H32)/SQRT(((I41+H41)/(I32+H32))*(1-(I41+H41)/(I32+H32))*(1/I32+1/H32)),0)</f>
        <v>0</v>
      </c>
      <c r="J50" s="39" t="n">
        <f aca="false">IF(AND(J32&gt;=100,I32&gt;=100,ISNUMBER(J77),ISNUMBER(I77),J77&lt;Settings!$B$24,I77&lt;Settings!$B$24),(J41/J32-I41/I32)/SQRT(((J41+I41)/(J32+I32))*(1-(J41+I41)/(J32+I32))*(1/J32+1/I32)),0)</f>
        <v>6.55495915990621</v>
      </c>
      <c r="K50" s="39" t="n">
        <f aca="false">IF(AND(K32&gt;=100,J32&gt;=100,ISNUMBER(K77),ISNUMBER(J77),K77&lt;Settings!$B$24,J77&lt;Settings!$B$24),(K41/K32-J41/J32)/SQRT(((K41+J41)/(K32+J32))*(1-(K41+J41)/(K32+J32))*(1/K32+1/J32)),0)</f>
        <v>-1.7413786748745</v>
      </c>
      <c r="L50" s="39"/>
    </row>
    <row r="51" customFormat="false" ht="15" hidden="false" customHeight="false" outlineLevel="0" collapsed="false">
      <c r="A51" s="18" t="s">
        <v>62</v>
      </c>
      <c r="B51" s="39" t="n">
        <v>0</v>
      </c>
      <c r="C51" s="39" t="n">
        <f aca="false">IF(AND(C33&gt;=100,B33&gt;=100,ISNUMBER(C78),ISNUMBER(B78),C78&lt;Settings!$B$24,B78&lt;Settings!$B$24),(C42/C33-B42/B33)/SQRT(((C42+B42)/(C33+B33))*(1-(C42+B42)/(C33+B33))*(1/C33+1/B33)),0)</f>
        <v>0</v>
      </c>
      <c r="D51" s="39" t="n">
        <f aca="false">IF(AND(D33&gt;=100,C33&gt;=100,ISNUMBER(D78),ISNUMBER(C78),D78&lt;Settings!$B$24,C78&lt;Settings!$B$24),(D42/D33-C42/C33)/SQRT(((D42+C42)/(D33+C33))*(1-(D42+C42)/(D33+C33))*(1/D33+1/C33)),0)</f>
        <v>0</v>
      </c>
      <c r="E51" s="39" t="n">
        <f aca="false">IF(AND(E33&gt;=100,D33&gt;=100,ISNUMBER(E78),ISNUMBER(D78),E78&lt;Settings!$B$24,D78&lt;Settings!$B$24),(E42/E33-D42/D33)/SQRT(((E42+D42)/(E33+D33))*(1-(E42+D42)/(E33+D33))*(1/E33+1/D33)),0)</f>
        <v>0</v>
      </c>
      <c r="F51" s="39" t="n">
        <f aca="false">IF(AND(F33&gt;=100,E33&gt;=100,ISNUMBER(F78),ISNUMBER(E78),F78&lt;Settings!$B$24,E78&lt;Settings!$B$24),(F42/F33-E42/E33)/SQRT(((F42+E42)/(F33+E33))*(1-(F42+E42)/(F33+E33))*(1/F33+1/E33)),0)</f>
        <v>0</v>
      </c>
      <c r="G51" s="39" t="n">
        <f aca="false">IF(AND(G33&gt;=100,F33&gt;=100,ISNUMBER(G78),ISNUMBER(F78),G78&lt;Settings!$B$24,F78&lt;Settings!$B$24),(G42/G33-F42/F33)/SQRT(((G42+F42)/(G33+F33))*(1-(G42+F42)/(G33+F33))*(1/G33+1/F33)),0)</f>
        <v>0</v>
      </c>
      <c r="H51" s="39" t="n">
        <f aca="false">IF(AND(H33&gt;=100,G33&gt;=100,ISNUMBER(H78),ISNUMBER(G78),H78&lt;Settings!$B$24,G78&lt;Settings!$B$24),(H42/H33-G42/G33)/SQRT(((H42+G42)/(H33+G33))*(1-(H42+G42)/(H33+G33))*(1/H33+1/G33)),0)</f>
        <v>0</v>
      </c>
      <c r="I51" s="39" t="n">
        <f aca="false">IF(AND(I33&gt;=100,H33&gt;=100,ISNUMBER(I78),ISNUMBER(H78),I78&lt;Settings!$B$24,H78&lt;Settings!$B$24),(I42/I33-H42/H33)/SQRT(((I42+H42)/(I33+H33))*(1-(I42+H42)/(I33+H33))*(1/I33+1/H33)),0)</f>
        <v>0</v>
      </c>
      <c r="J51" s="39" t="n">
        <f aca="false">IF(AND(J33&gt;=100,I33&gt;=100,ISNUMBER(J78),ISNUMBER(I78),J78&lt;Settings!$B$24,I78&lt;Settings!$B$24),(J42/J33-I42/I33)/SQRT(((J42+I42)/(J33+I33))*(1-(J42+I42)/(J33+I33))*(1/J33+1/I33)),0)</f>
        <v>1.84529138358732</v>
      </c>
      <c r="K51" s="39" t="n">
        <f aca="false">IF(AND(K33&gt;=100,J33&gt;=100,ISNUMBER(K78),ISNUMBER(J78),K78&lt;Settings!$B$24,J78&lt;Settings!$B$24),(K42/K33-J42/J33)/SQRT(((K42+J42)/(K33+J33))*(1-(K42+J42)/(K33+J33))*(1/K33+1/J33)),0)</f>
        <v>-1.09763191195703</v>
      </c>
      <c r="L51" s="39"/>
    </row>
    <row r="52" customFormat="false" ht="15" hidden="false" customHeight="false" outlineLevel="0" collapsed="false">
      <c r="A52" s="18" t="s">
        <v>63</v>
      </c>
      <c r="B52" s="39" t="n">
        <v>0</v>
      </c>
      <c r="C52" s="39" t="n">
        <f aca="false">IF(AND(C34&gt;=100,B34&gt;=100,ISNUMBER(C79),ISNUMBER(B79),C79&lt;Settings!$B$24,B79&lt;Settings!$B$24),(C43/C34-B43/B34)/SQRT(((C43+B43)/(C34+B34))*(1-(C43+B43)/(C34+B34))*(1/C34+1/B34)),0)</f>
        <v>0</v>
      </c>
      <c r="D52" s="39" t="n">
        <f aca="false">IF(AND(D34&gt;=100,C34&gt;=100,ISNUMBER(D79),ISNUMBER(C79),D79&lt;Settings!$B$24,C79&lt;Settings!$B$24),(D43/D34-C43/C34)/SQRT(((D43+C43)/(D34+C34))*(1-(D43+C43)/(D34+C34))*(1/D34+1/C34)),0)</f>
        <v>0</v>
      </c>
      <c r="E52" s="39" t="n">
        <f aca="false">IF(AND(E34&gt;=100,D34&gt;=100,ISNUMBER(E79),ISNUMBER(D79),E79&lt;Settings!$B$24,D79&lt;Settings!$B$24),(E43/E34-D43/D34)/SQRT(((E43+D43)/(E34+D34))*(1-(E43+D43)/(E34+D34))*(1/E34+1/D34)),0)</f>
        <v>0</v>
      </c>
      <c r="F52" s="39" t="n">
        <f aca="false">IF(AND(F34&gt;=100,E34&gt;=100,ISNUMBER(F79),ISNUMBER(E79),F79&lt;Settings!$B$24,E79&lt;Settings!$B$24),(F43/F34-E43/E34)/SQRT(((F43+E43)/(F34+E34))*(1-(F43+E43)/(F34+E34))*(1/F34+1/E34)),0)</f>
        <v>0</v>
      </c>
      <c r="G52" s="39" t="n">
        <f aca="false">IF(AND(G34&gt;=100,F34&gt;=100,ISNUMBER(G79),ISNUMBER(F79),G79&lt;Settings!$B$24,F79&lt;Settings!$B$24),(G43/G34-F43/F34)/SQRT(((G43+F43)/(G34+F34))*(1-(G43+F43)/(G34+F34))*(1/G34+1/F34)),0)</f>
        <v>1.35064951477364</v>
      </c>
      <c r="H52" s="39" t="n">
        <f aca="false">IF(AND(H34&gt;=100,G34&gt;=100,ISNUMBER(H79),ISNUMBER(G79),H79&lt;Settings!$B$24,G79&lt;Settings!$B$24),(H43/H34-G43/G34)/SQRT(((H43+G43)/(H34+G34))*(1-(H43+G43)/(H34+G34))*(1/H34+1/G34)),0)</f>
        <v>-0.441148425652139</v>
      </c>
      <c r="I52" s="39" t="n">
        <f aca="false">IF(AND(I34&gt;=100,H34&gt;=100,ISNUMBER(I79),ISNUMBER(H79),I79&lt;Settings!$B$24,H79&lt;Settings!$B$24),(I43/I34-H43/H34)/SQRT(((I43+H43)/(I34+H34))*(1-(I43+H43)/(I34+H34))*(1/I34+1/H34)),0)</f>
        <v>0</v>
      </c>
      <c r="J52" s="39" t="n">
        <f aca="false">IF(AND(J34&gt;=100,I34&gt;=100,ISNUMBER(J79),ISNUMBER(I79),J79&lt;Settings!$B$24,I79&lt;Settings!$B$24),(J43/J34-I43/I34)/SQRT(((J43+I43)/(J34+I34))*(1-(J43+I43)/(J34+I34))*(1/J34+1/I34)),0)</f>
        <v>0</v>
      </c>
      <c r="K52" s="39" t="n">
        <f aca="false">IF(AND(K34&gt;=100,J34&gt;=100,ISNUMBER(K79),ISNUMBER(J79),K79&lt;Settings!$B$24,J79&lt;Settings!$B$24),(K43/K34-J43/J34)/SQRT(((K43+J43)/(K34+J34))*(1-(K43+J43)/(K34+J34))*(1/K34+1/J34)),0)</f>
        <v>0</v>
      </c>
      <c r="L52" s="39"/>
    </row>
    <row r="55" customFormat="false" ht="21.75" hidden="false" customHeight="true" outlineLevel="0" collapsed="false">
      <c r="A55" s="16" t="s">
        <v>67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customFormat="false" ht="24" hidden="false" customHeight="true" outlineLevel="0" collapsed="false">
      <c r="A56" s="17" t="s">
        <v>58</v>
      </c>
      <c r="B56" s="17" t="s">
        <v>46</v>
      </c>
      <c r="C56" s="17" t="s">
        <v>47</v>
      </c>
      <c r="D56" s="17" t="s">
        <v>48</v>
      </c>
      <c r="E56" s="17" t="s">
        <v>49</v>
      </c>
      <c r="F56" s="17" t="s">
        <v>50</v>
      </c>
      <c r="G56" s="17" t="s">
        <v>51</v>
      </c>
      <c r="H56" s="17" t="s">
        <v>52</v>
      </c>
      <c r="I56" s="17" t="s">
        <v>53</v>
      </c>
      <c r="J56" s="17" t="s">
        <v>54</v>
      </c>
      <c r="K56" s="17" t="s">
        <v>55</v>
      </c>
      <c r="L56" s="17" t="s">
        <v>56</v>
      </c>
    </row>
    <row r="57" customFormat="false" ht="15" hidden="false" customHeight="false" outlineLevel="0" collapsed="false">
      <c r="A57" s="18" t="s">
        <v>59</v>
      </c>
      <c r="B57" s="40" t="n">
        <f aca="false">SUMIFS(Detail!$D$2:$D$9168,Detail!$A$2:$A$9168,$A57,Detail!$B$2:$B$9168,B$56)</f>
        <v>47047.722</v>
      </c>
      <c r="C57" s="40" t="n">
        <f aca="false">SUMIFS(Detail!$D$2:$D$9168,Detail!$A$2:$A$9168,$A57,Detail!$B$2:$B$9168,C$56)</f>
        <v>41750.102</v>
      </c>
      <c r="D57" s="40" t="n">
        <f aca="false">SUMIFS(Detail!$D$2:$D$9168,Detail!$A$2:$A$9168,$A57,Detail!$B$2:$B$9168,D$56)</f>
        <v>27544.268</v>
      </c>
      <c r="E57" s="40" t="n">
        <f aca="false">SUMIFS(Detail!$D$2:$D$9168,Detail!$A$2:$A$9168,$A57,Detail!$B$2:$B$9168,E$56)</f>
        <v>16193.028</v>
      </c>
      <c r="F57" s="40" t="n">
        <f aca="false">SUMIFS(Detail!$D$2:$D$9168,Detail!$A$2:$A$9168,$A57,Detail!$B$2:$B$9168,F$56)</f>
        <v>29988.677</v>
      </c>
      <c r="G57" s="40" t="n">
        <f aca="false">SUMIFS(Detail!$D$2:$D$9168,Detail!$A$2:$A$9168,$A57,Detail!$B$2:$B$9168,G$56)</f>
        <v>175010.049</v>
      </c>
      <c r="H57" s="40" t="n">
        <f aca="false">SUMIFS(Detail!$D$2:$D$9168,Detail!$A$2:$A$9168,$A57,Detail!$B$2:$B$9168,H$56)</f>
        <v>31061.9</v>
      </c>
      <c r="I57" s="40" t="n">
        <f aca="false">SUMIFS(Detail!$D$2:$D$9168,Detail!$A$2:$A$9168,$A57,Detail!$B$2:$B$9168,I$56)</f>
        <v>76870.23</v>
      </c>
      <c r="J57" s="40" t="n">
        <f aca="false">SUMIFS(Detail!$D$2:$D$9168,Detail!$A$2:$A$9168,$A57,Detail!$B$2:$B$9168,J$56)</f>
        <v>70774.66</v>
      </c>
      <c r="K57" s="40" t="n">
        <f aca="false">SUMIFS(Detail!$D$2:$D$9168,Detail!$A$2:$A$9168,$A57,Detail!$B$2:$B$9168,K$56)</f>
        <v>21704.98</v>
      </c>
      <c r="L57" s="40" t="n">
        <f aca="false">SUM(B57:K57)</f>
        <v>537945.616</v>
      </c>
    </row>
    <row r="58" customFormat="false" ht="15" hidden="false" customHeight="false" outlineLevel="0" collapsed="false">
      <c r="A58" s="18" t="s">
        <v>60</v>
      </c>
      <c r="B58" s="40" t="n">
        <f aca="false">SUMIFS(Detail!$D$2:$D$9168,Detail!$A$2:$A$9168,$A58,Detail!$B$2:$B$9168,B$56)</f>
        <v>17842.94</v>
      </c>
      <c r="C58" s="40" t="n">
        <f aca="false">SUMIFS(Detail!$D$2:$D$9168,Detail!$A$2:$A$9168,$A58,Detail!$B$2:$B$9168,C$56)</f>
        <v>59723.21</v>
      </c>
      <c r="D58" s="40" t="n">
        <f aca="false">SUMIFS(Detail!$D$2:$D$9168,Detail!$A$2:$A$9168,$A58,Detail!$B$2:$B$9168,D$56)</f>
        <v>62807.83</v>
      </c>
      <c r="E58" s="40" t="n">
        <f aca="false">SUMIFS(Detail!$D$2:$D$9168,Detail!$A$2:$A$9168,$A58,Detail!$B$2:$B$9168,E$56)</f>
        <v>51397.24</v>
      </c>
      <c r="F58" s="40" t="n">
        <f aca="false">SUMIFS(Detail!$D$2:$D$9168,Detail!$A$2:$A$9168,$A58,Detail!$B$2:$B$9168,F$56)</f>
        <v>50572.45</v>
      </c>
      <c r="G58" s="40" t="n">
        <f aca="false">SUMIFS(Detail!$D$2:$D$9168,Detail!$A$2:$A$9168,$A58,Detail!$B$2:$B$9168,G$56)</f>
        <v>25074.76</v>
      </c>
      <c r="H58" s="40" t="n">
        <f aca="false">SUMIFS(Detail!$D$2:$D$9168,Detail!$A$2:$A$9168,$A58,Detail!$B$2:$B$9168,H$56)</f>
        <v>25788.73</v>
      </c>
      <c r="I58" s="40" t="n">
        <f aca="false">SUMIFS(Detail!$D$2:$D$9168,Detail!$A$2:$A$9168,$A58,Detail!$B$2:$B$9168,I$56)</f>
        <v>29375.48</v>
      </c>
      <c r="J58" s="40" t="n">
        <f aca="false">SUMIFS(Detail!$D$2:$D$9168,Detail!$A$2:$A$9168,$A58,Detail!$B$2:$B$9168,J$56)</f>
        <v>42697</v>
      </c>
      <c r="K58" s="40" t="n">
        <f aca="false">SUMIFS(Detail!$D$2:$D$9168,Detail!$A$2:$A$9168,$A58,Detail!$B$2:$B$9168,K$56)</f>
        <v>12096.35</v>
      </c>
      <c r="L58" s="40" t="n">
        <f aca="false">SUM(B58:K58)</f>
        <v>377375.99</v>
      </c>
    </row>
    <row r="59" customFormat="false" ht="15" hidden="false" customHeight="false" outlineLevel="0" collapsed="false">
      <c r="A59" s="18" t="s">
        <v>61</v>
      </c>
      <c r="B59" s="40" t="n">
        <f aca="false">SUMIFS(Detail!$D$2:$D$9168,Detail!$A$2:$A$9168,$A59,Detail!$B$2:$B$9168,B$56)</f>
        <v>22295.83</v>
      </c>
      <c r="C59" s="40" t="n">
        <f aca="false">SUMIFS(Detail!$D$2:$D$9168,Detail!$A$2:$A$9168,$A59,Detail!$B$2:$B$9168,C$56)</f>
        <v>12600.42</v>
      </c>
      <c r="D59" s="40" t="n">
        <f aca="false">SUMIFS(Detail!$D$2:$D$9168,Detail!$A$2:$A$9168,$A59,Detail!$B$2:$B$9168,D$56)</f>
        <v>7581.23</v>
      </c>
      <c r="E59" s="40" t="n">
        <f aca="false">SUMIFS(Detail!$D$2:$D$9168,Detail!$A$2:$A$9168,$A59,Detail!$B$2:$B$9168,E$56)</f>
        <v>5110.22</v>
      </c>
      <c r="F59" s="40" t="n">
        <f aca="false">SUMIFS(Detail!$D$2:$D$9168,Detail!$A$2:$A$9168,$A59,Detail!$B$2:$B$9168,F$56)</f>
        <v>4271.71</v>
      </c>
      <c r="G59" s="40" t="n">
        <f aca="false">SUMIFS(Detail!$D$2:$D$9168,Detail!$A$2:$A$9168,$A59,Detail!$B$2:$B$9168,G$56)</f>
        <v>4164.06</v>
      </c>
      <c r="H59" s="40" t="n">
        <f aca="false">SUMIFS(Detail!$D$2:$D$9168,Detail!$A$2:$A$9168,$A59,Detail!$B$2:$B$9168,H$56)</f>
        <v>5387.59</v>
      </c>
      <c r="I59" s="40" t="n">
        <f aca="false">SUMIFS(Detail!$D$2:$D$9168,Detail!$A$2:$A$9168,$A59,Detail!$B$2:$B$9168,I$56)</f>
        <v>9322.68</v>
      </c>
      <c r="J59" s="40" t="n">
        <f aca="false">SUMIFS(Detail!$D$2:$D$9168,Detail!$A$2:$A$9168,$A59,Detail!$B$2:$B$9168,J$56)</f>
        <v>18251.8</v>
      </c>
      <c r="K59" s="40" t="n">
        <f aca="false">SUMIFS(Detail!$D$2:$D$9168,Detail!$A$2:$A$9168,$A59,Detail!$B$2:$B$9168,K$56)</f>
        <v>4403.04</v>
      </c>
      <c r="L59" s="40" t="n">
        <f aca="false">SUM(B59:K59)</f>
        <v>93388.58</v>
      </c>
    </row>
    <row r="60" customFormat="false" ht="15" hidden="false" customHeight="false" outlineLevel="0" collapsed="false">
      <c r="A60" s="18" t="s">
        <v>62</v>
      </c>
      <c r="B60" s="40" t="n">
        <f aca="false">SUMIFS(Detail!$D$2:$D$9168,Detail!$A$2:$A$9168,$A60,Detail!$B$2:$B$9168,B$56)</f>
        <v>0</v>
      </c>
      <c r="C60" s="40" t="n">
        <f aca="false">SUMIFS(Detail!$D$2:$D$9168,Detail!$A$2:$A$9168,$A60,Detail!$B$2:$B$9168,C$56)</f>
        <v>0</v>
      </c>
      <c r="D60" s="40" t="n">
        <f aca="false">SUMIFS(Detail!$D$2:$D$9168,Detail!$A$2:$A$9168,$A60,Detail!$B$2:$B$9168,D$56)</f>
        <v>0</v>
      </c>
      <c r="E60" s="40" t="n">
        <f aca="false">SUMIFS(Detail!$D$2:$D$9168,Detail!$A$2:$A$9168,$A60,Detail!$B$2:$B$9168,E$56)</f>
        <v>0</v>
      </c>
      <c r="F60" s="40" t="n">
        <f aca="false">SUMIFS(Detail!$D$2:$D$9168,Detail!$A$2:$A$9168,$A60,Detail!$B$2:$B$9168,F$56)</f>
        <v>9004.51</v>
      </c>
      <c r="G60" s="40" t="n">
        <f aca="false">SUMIFS(Detail!$D$2:$D$9168,Detail!$A$2:$A$9168,$A60,Detail!$B$2:$B$9168,G$56)</f>
        <v>10813.83</v>
      </c>
      <c r="H60" s="40" t="n">
        <f aca="false">SUMIFS(Detail!$D$2:$D$9168,Detail!$A$2:$A$9168,$A60,Detail!$B$2:$B$9168,H$56)</f>
        <v>8110.59</v>
      </c>
      <c r="I60" s="40" t="n">
        <f aca="false">SUMIFS(Detail!$D$2:$D$9168,Detail!$A$2:$A$9168,$A60,Detail!$B$2:$B$9168,I$56)</f>
        <v>1876.19</v>
      </c>
      <c r="J60" s="40" t="n">
        <f aca="false">SUMIFS(Detail!$D$2:$D$9168,Detail!$A$2:$A$9168,$A60,Detail!$B$2:$B$9168,J$56)</f>
        <v>1277.06</v>
      </c>
      <c r="K60" s="40" t="n">
        <f aca="false">SUMIFS(Detail!$D$2:$D$9168,Detail!$A$2:$A$9168,$A60,Detail!$B$2:$B$9168,K$56)</f>
        <v>690.82</v>
      </c>
      <c r="L60" s="40" t="n">
        <f aca="false">SUM(B60:K60)</f>
        <v>31773</v>
      </c>
    </row>
    <row r="61" customFormat="false" ht="15" hidden="false" customHeight="false" outlineLevel="0" collapsed="false">
      <c r="A61" s="18" t="s">
        <v>63</v>
      </c>
      <c r="B61" s="40" t="n">
        <f aca="false">SUMIFS(Detail!$D$2:$D$9168,Detail!$A$2:$A$9168,$A61,Detail!$B$2:$B$9168,B$56)</f>
        <v>0</v>
      </c>
      <c r="C61" s="40" t="n">
        <f aca="false">SUMIFS(Detail!$D$2:$D$9168,Detail!$A$2:$A$9168,$A61,Detail!$B$2:$B$9168,C$56)</f>
        <v>0</v>
      </c>
      <c r="D61" s="40" t="n">
        <f aca="false">SUMIFS(Detail!$D$2:$D$9168,Detail!$A$2:$A$9168,$A61,Detail!$B$2:$B$9168,D$56)</f>
        <v>0</v>
      </c>
      <c r="E61" s="40" t="n">
        <f aca="false">SUMIFS(Detail!$D$2:$D$9168,Detail!$A$2:$A$9168,$A61,Detail!$B$2:$B$9168,E$56)</f>
        <v>0</v>
      </c>
      <c r="F61" s="40" t="n">
        <f aca="false">SUMIFS(Detail!$D$2:$D$9168,Detail!$A$2:$A$9168,$A61,Detail!$B$2:$B$9168,F$56)</f>
        <v>884.65</v>
      </c>
      <c r="G61" s="40" t="n">
        <f aca="false">SUMIFS(Detail!$D$2:$D$9168,Detail!$A$2:$A$9168,$A61,Detail!$B$2:$B$9168,G$56)</f>
        <v>1313.05</v>
      </c>
      <c r="H61" s="40" t="n">
        <f aca="false">SUMIFS(Detail!$D$2:$D$9168,Detail!$A$2:$A$9168,$A61,Detail!$B$2:$B$9168,H$56)</f>
        <v>858.83</v>
      </c>
      <c r="I61" s="40" t="n">
        <f aca="false">SUMIFS(Detail!$D$2:$D$9168,Detail!$A$2:$A$9168,$A61,Detail!$B$2:$B$9168,I$56)</f>
        <v>805.18</v>
      </c>
      <c r="J61" s="40" t="n">
        <f aca="false">SUMIFS(Detail!$D$2:$D$9168,Detail!$A$2:$A$9168,$A61,Detail!$B$2:$B$9168,J$56)</f>
        <v>322</v>
      </c>
      <c r="K61" s="40" t="n">
        <f aca="false">SUMIFS(Detail!$D$2:$D$9168,Detail!$A$2:$A$9168,$A61,Detail!$B$2:$B$9168,K$56)</f>
        <v>406.58</v>
      </c>
      <c r="L61" s="40" t="n">
        <f aca="false">SUM(B61:K61)</f>
        <v>4590.29</v>
      </c>
    </row>
    <row r="64" customFormat="false" ht="21.75" hidden="false" customHeight="true" outlineLevel="0" collapsed="false">
      <c r="A64" s="16" t="s">
        <v>68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customFormat="false" ht="24" hidden="false" customHeight="true" outlineLevel="0" collapsed="false">
      <c r="A65" s="17" t="s">
        <v>58</v>
      </c>
      <c r="B65" s="17" t="s">
        <v>46</v>
      </c>
      <c r="C65" s="17" t="s">
        <v>47</v>
      </c>
      <c r="D65" s="17" t="s">
        <v>48</v>
      </c>
      <c r="E65" s="17" t="s">
        <v>49</v>
      </c>
      <c r="F65" s="17" t="s">
        <v>50</v>
      </c>
      <c r="G65" s="17" t="s">
        <v>51</v>
      </c>
      <c r="H65" s="17" t="s">
        <v>52</v>
      </c>
      <c r="I65" s="17" t="s">
        <v>53</v>
      </c>
      <c r="J65" s="17" t="s">
        <v>54</v>
      </c>
      <c r="K65" s="17" t="s">
        <v>55</v>
      </c>
      <c r="L65" s="17" t="s">
        <v>56</v>
      </c>
    </row>
    <row r="66" customFormat="false" ht="15" hidden="false" customHeight="false" outlineLevel="0" collapsed="false">
      <c r="A66" s="18" t="s">
        <v>59</v>
      </c>
      <c r="B66" s="40" t="n">
        <f aca="false">SUMIFS(Detail!$D$2:$D$9168,Detail!$A$2:$A$9168,$A66,Detail!$B$2:$B$9168,B$65,Detail!$C$2:$C$9168,"(no SKU)")</f>
        <v>47047.722</v>
      </c>
      <c r="C66" s="40" t="n">
        <f aca="false">SUMIFS(Detail!$D$2:$D$9168,Detail!$A$2:$A$9168,$A66,Detail!$B$2:$B$9168,C$65,Detail!$C$2:$C$9168,"(no SKU)")</f>
        <v>41750.102</v>
      </c>
      <c r="D66" s="40" t="n">
        <f aca="false">SUMIFS(Detail!$D$2:$D$9168,Detail!$A$2:$A$9168,$A66,Detail!$B$2:$B$9168,D$65,Detail!$C$2:$C$9168,"(no SKU)")</f>
        <v>27544.268</v>
      </c>
      <c r="E66" s="40" t="n">
        <f aca="false">SUMIFS(Detail!$D$2:$D$9168,Detail!$A$2:$A$9168,$A66,Detail!$B$2:$B$9168,E$65,Detail!$C$2:$C$9168,"(no SKU)")</f>
        <v>16193.028</v>
      </c>
      <c r="F66" s="40" t="n">
        <f aca="false">SUMIFS(Detail!$D$2:$D$9168,Detail!$A$2:$A$9168,$A66,Detail!$B$2:$B$9168,F$65,Detail!$C$2:$C$9168,"(no SKU)")</f>
        <v>29988.677</v>
      </c>
      <c r="G66" s="40" t="n">
        <f aca="false">SUMIFS(Detail!$D$2:$D$9168,Detail!$A$2:$A$9168,$A66,Detail!$B$2:$B$9168,G$65,Detail!$C$2:$C$9168,"(no SKU)")</f>
        <v>174290.449</v>
      </c>
      <c r="H66" s="40" t="n">
        <f aca="false">SUMIFS(Detail!$D$2:$D$9168,Detail!$A$2:$A$9168,$A66,Detail!$B$2:$B$9168,H$65,Detail!$C$2:$C$9168,"(no SKU)")</f>
        <v>15691.44</v>
      </c>
      <c r="I66" s="40" t="n">
        <f aca="false">SUMIFS(Detail!$D$2:$D$9168,Detail!$A$2:$A$9168,$A66,Detail!$B$2:$B$9168,I$65,Detail!$C$2:$C$9168,"(no SKU)")</f>
        <v>14952.46</v>
      </c>
      <c r="J66" s="40" t="n">
        <f aca="false">SUMIFS(Detail!$D$2:$D$9168,Detail!$A$2:$A$9168,$A66,Detail!$B$2:$B$9168,J$65,Detail!$C$2:$C$9168,"(no SKU)")</f>
        <v>5236.03</v>
      </c>
      <c r="K66" s="40" t="n">
        <f aca="false">SUMIFS(Detail!$D$2:$D$9168,Detail!$A$2:$A$9168,$A66,Detail!$B$2:$B$9168,K$65,Detail!$C$2:$C$9168,"(no SKU)")</f>
        <v>-931.88</v>
      </c>
      <c r="L66" s="40" t="n">
        <f aca="false">SUM(B66:K66)</f>
        <v>371762.296</v>
      </c>
    </row>
    <row r="67" customFormat="false" ht="15" hidden="false" customHeight="false" outlineLevel="0" collapsed="false">
      <c r="A67" s="18" t="s">
        <v>60</v>
      </c>
      <c r="B67" s="40" t="n">
        <f aca="false">SUMIFS(Detail!$D$2:$D$9168,Detail!$A$2:$A$9168,$A67,Detail!$B$2:$B$9168,B$65,Detail!$C$2:$C$9168,"(no SKU)")</f>
        <v>15894.94</v>
      </c>
      <c r="C67" s="40" t="n">
        <f aca="false">SUMIFS(Detail!$D$2:$D$9168,Detail!$A$2:$A$9168,$A67,Detail!$B$2:$B$9168,C$65,Detail!$C$2:$C$9168,"(no SKU)")</f>
        <v>40446.53</v>
      </c>
      <c r="D67" s="40" t="n">
        <f aca="false">SUMIFS(Detail!$D$2:$D$9168,Detail!$A$2:$A$9168,$A67,Detail!$B$2:$B$9168,D$65,Detail!$C$2:$C$9168,"(no SKU)")</f>
        <v>28311.3</v>
      </c>
      <c r="E67" s="40" t="n">
        <f aca="false">SUMIFS(Detail!$D$2:$D$9168,Detail!$A$2:$A$9168,$A67,Detail!$B$2:$B$9168,E$65,Detail!$C$2:$C$9168,"(no SKU)")</f>
        <v>7744.38</v>
      </c>
      <c r="F67" s="40" t="n">
        <f aca="false">SUMIFS(Detail!$D$2:$D$9168,Detail!$A$2:$A$9168,$A67,Detail!$B$2:$B$9168,F$65,Detail!$C$2:$C$9168,"(no SKU)")</f>
        <v>10323.21</v>
      </c>
      <c r="G67" s="40" t="n">
        <f aca="false">SUMIFS(Detail!$D$2:$D$9168,Detail!$A$2:$A$9168,$A67,Detail!$B$2:$B$9168,G$65,Detail!$C$2:$C$9168,"(no SKU)")</f>
        <v>4233</v>
      </c>
      <c r="H67" s="40" t="n">
        <f aca="false">SUMIFS(Detail!$D$2:$D$9168,Detail!$A$2:$A$9168,$A67,Detail!$B$2:$B$9168,H$65,Detail!$C$2:$C$9168,"(no SKU)")</f>
        <v>9476.65</v>
      </c>
      <c r="I67" s="40" t="n">
        <f aca="false">SUMIFS(Detail!$D$2:$D$9168,Detail!$A$2:$A$9168,$A67,Detail!$B$2:$B$9168,I$65,Detail!$C$2:$C$9168,"(no SKU)")</f>
        <v>3215.61</v>
      </c>
      <c r="J67" s="40" t="n">
        <f aca="false">SUMIFS(Detail!$D$2:$D$9168,Detail!$A$2:$A$9168,$A67,Detail!$B$2:$B$9168,J$65,Detail!$C$2:$C$9168,"(no SKU)")</f>
        <v>2140.83</v>
      </c>
      <c r="K67" s="40" t="n">
        <f aca="false">SUMIFS(Detail!$D$2:$D$9168,Detail!$A$2:$A$9168,$A67,Detail!$B$2:$B$9168,K$65,Detail!$C$2:$C$9168,"(no SKU)")</f>
        <v>259.91</v>
      </c>
      <c r="L67" s="40" t="n">
        <f aca="false">SUM(B67:K67)</f>
        <v>122046.36</v>
      </c>
    </row>
    <row r="68" customFormat="false" ht="15" hidden="false" customHeight="false" outlineLevel="0" collapsed="false">
      <c r="A68" s="18" t="s">
        <v>61</v>
      </c>
      <c r="B68" s="40" t="n">
        <f aca="false">SUMIFS(Detail!$D$2:$D$9168,Detail!$A$2:$A$9168,$A68,Detail!$B$2:$B$9168,B$65,Detail!$C$2:$C$9168,"(no SKU)")</f>
        <v>19336.77</v>
      </c>
      <c r="C68" s="40" t="n">
        <f aca="false">SUMIFS(Detail!$D$2:$D$9168,Detail!$A$2:$A$9168,$A68,Detail!$B$2:$B$9168,C$65,Detail!$C$2:$C$9168,"(no SKU)")</f>
        <v>8633.29</v>
      </c>
      <c r="D68" s="40" t="n">
        <f aca="false">SUMIFS(Detail!$D$2:$D$9168,Detail!$A$2:$A$9168,$A68,Detail!$B$2:$B$9168,D$65,Detail!$C$2:$C$9168,"(no SKU)")</f>
        <v>4219.22</v>
      </c>
      <c r="E68" s="40" t="n">
        <f aca="false">SUMIFS(Detail!$D$2:$D$9168,Detail!$A$2:$A$9168,$A68,Detail!$B$2:$B$9168,E$65,Detail!$C$2:$C$9168,"(no SKU)")</f>
        <v>257.52</v>
      </c>
      <c r="F68" s="40" t="n">
        <f aca="false">SUMIFS(Detail!$D$2:$D$9168,Detail!$A$2:$A$9168,$A68,Detail!$B$2:$B$9168,F$65,Detail!$C$2:$C$9168,"(no SKU)")</f>
        <v>1484.16</v>
      </c>
      <c r="G68" s="40" t="n">
        <f aca="false">SUMIFS(Detail!$D$2:$D$9168,Detail!$A$2:$A$9168,$A68,Detail!$B$2:$B$9168,G$65,Detail!$C$2:$C$9168,"(no SKU)")</f>
        <v>1408.37</v>
      </c>
      <c r="H68" s="40" t="n">
        <f aca="false">SUMIFS(Detail!$D$2:$D$9168,Detail!$A$2:$A$9168,$A68,Detail!$B$2:$B$9168,H$65,Detail!$C$2:$C$9168,"(no SKU)")</f>
        <v>2325.69</v>
      </c>
      <c r="I68" s="40" t="n">
        <f aca="false">SUMIFS(Detail!$D$2:$D$9168,Detail!$A$2:$A$9168,$A68,Detail!$B$2:$B$9168,I$65,Detail!$C$2:$C$9168,"(no SKU)")</f>
        <v>1240.05</v>
      </c>
      <c r="J68" s="40" t="n">
        <f aca="false">SUMIFS(Detail!$D$2:$D$9168,Detail!$A$2:$A$9168,$A68,Detail!$B$2:$B$9168,J$65,Detail!$C$2:$C$9168,"(no SKU)")</f>
        <v>1122.93</v>
      </c>
      <c r="K68" s="40" t="n">
        <f aca="false">SUMIFS(Detail!$D$2:$D$9168,Detail!$A$2:$A$9168,$A68,Detail!$B$2:$B$9168,K$65,Detail!$C$2:$C$9168,"(no SKU)")</f>
        <v>-301.76</v>
      </c>
      <c r="L68" s="40" t="n">
        <f aca="false">SUM(B68:K68)</f>
        <v>39726.24</v>
      </c>
    </row>
    <row r="69" customFormat="false" ht="15" hidden="false" customHeight="false" outlineLevel="0" collapsed="false">
      <c r="A69" s="18" t="s">
        <v>62</v>
      </c>
      <c r="B69" s="40" t="n">
        <f aca="false">SUMIFS(Detail!$D$2:$D$9168,Detail!$A$2:$A$9168,$A69,Detail!$B$2:$B$9168,B$65,Detail!$C$2:$C$9168,"(no SKU)")</f>
        <v>0</v>
      </c>
      <c r="C69" s="40" t="n">
        <f aca="false">SUMIFS(Detail!$D$2:$D$9168,Detail!$A$2:$A$9168,$A69,Detail!$B$2:$B$9168,C$65,Detail!$C$2:$C$9168,"(no SKU)")</f>
        <v>0</v>
      </c>
      <c r="D69" s="40" t="n">
        <f aca="false">SUMIFS(Detail!$D$2:$D$9168,Detail!$A$2:$A$9168,$A69,Detail!$B$2:$B$9168,D$65,Detail!$C$2:$C$9168,"(no SKU)")</f>
        <v>0</v>
      </c>
      <c r="E69" s="40" t="n">
        <f aca="false">SUMIFS(Detail!$D$2:$D$9168,Detail!$A$2:$A$9168,$A69,Detail!$B$2:$B$9168,E$65,Detail!$C$2:$C$9168,"(no SKU)")</f>
        <v>0</v>
      </c>
      <c r="F69" s="40" t="n">
        <f aca="false">SUMIFS(Detail!$D$2:$D$9168,Detail!$A$2:$A$9168,$A69,Detail!$B$2:$B$9168,F$65,Detail!$C$2:$C$9168,"(no SKU)")</f>
        <v>2704.32</v>
      </c>
      <c r="G69" s="40" t="n">
        <f aca="false">SUMIFS(Detail!$D$2:$D$9168,Detail!$A$2:$A$9168,$A69,Detail!$B$2:$B$9168,G$65,Detail!$C$2:$C$9168,"(no SKU)")</f>
        <v>2232.79</v>
      </c>
      <c r="H69" s="40" t="n">
        <f aca="false">SUMIFS(Detail!$D$2:$D$9168,Detail!$A$2:$A$9168,$A69,Detail!$B$2:$B$9168,H$65,Detail!$C$2:$C$9168,"(no SKU)")</f>
        <v>4870.32</v>
      </c>
      <c r="I69" s="40" t="n">
        <f aca="false">SUMIFS(Detail!$D$2:$D$9168,Detail!$A$2:$A$9168,$A69,Detail!$B$2:$B$9168,I$65,Detail!$C$2:$C$9168,"(no SKU)")</f>
        <v>352.57</v>
      </c>
      <c r="J69" s="40" t="n">
        <f aca="false">SUMIFS(Detail!$D$2:$D$9168,Detail!$A$2:$A$9168,$A69,Detail!$B$2:$B$9168,J$65,Detail!$C$2:$C$9168,"(no SKU)")</f>
        <v>68.43</v>
      </c>
      <c r="K69" s="40" t="n">
        <f aca="false">SUMIFS(Detail!$D$2:$D$9168,Detail!$A$2:$A$9168,$A69,Detail!$B$2:$B$9168,K$65,Detail!$C$2:$C$9168,"(no SKU)")</f>
        <v>0</v>
      </c>
      <c r="L69" s="40" t="n">
        <f aca="false">SUM(B69:K69)</f>
        <v>10228.43</v>
      </c>
    </row>
    <row r="70" customFormat="false" ht="15" hidden="false" customHeight="false" outlineLevel="0" collapsed="false">
      <c r="A70" s="18" t="s">
        <v>63</v>
      </c>
      <c r="B70" s="40" t="n">
        <f aca="false">SUMIFS(Detail!$D$2:$D$9168,Detail!$A$2:$A$9168,$A70,Detail!$B$2:$B$9168,B$65,Detail!$C$2:$C$9168,"(no SKU)")</f>
        <v>0</v>
      </c>
      <c r="C70" s="40" t="n">
        <f aca="false">SUMIFS(Detail!$D$2:$D$9168,Detail!$A$2:$A$9168,$A70,Detail!$B$2:$B$9168,C$65,Detail!$C$2:$C$9168,"(no SKU)")</f>
        <v>0</v>
      </c>
      <c r="D70" s="40" t="n">
        <f aca="false">SUMIFS(Detail!$D$2:$D$9168,Detail!$A$2:$A$9168,$A70,Detail!$B$2:$B$9168,D$65,Detail!$C$2:$C$9168,"(no SKU)")</f>
        <v>0</v>
      </c>
      <c r="E70" s="40" t="n">
        <f aca="false">SUMIFS(Detail!$D$2:$D$9168,Detail!$A$2:$A$9168,$A70,Detail!$B$2:$B$9168,E$65,Detail!$C$2:$C$9168,"(no SKU)")</f>
        <v>0</v>
      </c>
      <c r="F70" s="40" t="n">
        <f aca="false">SUMIFS(Detail!$D$2:$D$9168,Detail!$A$2:$A$9168,$A70,Detail!$B$2:$B$9168,F$65,Detail!$C$2:$C$9168,"(no SKU)")</f>
        <v>0</v>
      </c>
      <c r="G70" s="40" t="n">
        <f aca="false">SUMIFS(Detail!$D$2:$D$9168,Detail!$A$2:$A$9168,$A70,Detail!$B$2:$B$9168,G$65,Detail!$C$2:$C$9168,"(no SKU)")</f>
        <v>314.35</v>
      </c>
      <c r="H70" s="40" t="n">
        <f aca="false">SUMIFS(Detail!$D$2:$D$9168,Detail!$A$2:$A$9168,$A70,Detail!$B$2:$B$9168,H$65,Detail!$C$2:$C$9168,"(no SKU)")</f>
        <v>129.95</v>
      </c>
      <c r="I70" s="40" t="n">
        <f aca="false">SUMIFS(Detail!$D$2:$D$9168,Detail!$A$2:$A$9168,$A70,Detail!$B$2:$B$9168,I$65,Detail!$C$2:$C$9168,"(no SKU)")</f>
        <v>267.34</v>
      </c>
      <c r="J70" s="40" t="n">
        <f aca="false">SUMIFS(Detail!$D$2:$D$9168,Detail!$A$2:$A$9168,$A70,Detail!$B$2:$B$9168,J$65,Detail!$C$2:$C$9168,"(no SKU)")</f>
        <v>104.95</v>
      </c>
      <c r="K70" s="40" t="n">
        <f aca="false">SUMIFS(Detail!$D$2:$D$9168,Detail!$A$2:$A$9168,$A70,Detail!$B$2:$B$9168,K$65,Detail!$C$2:$C$9168,"(no SKU)")</f>
        <v>124.9</v>
      </c>
      <c r="L70" s="40" t="n">
        <f aca="false">SUM(B70:K70)</f>
        <v>941.49</v>
      </c>
    </row>
    <row r="73" customFormat="false" ht="21.75" hidden="false" customHeight="true" outlineLevel="0" collapsed="false">
      <c r="A73" s="16" t="s">
        <v>69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customFormat="false" ht="24" hidden="false" customHeight="true" outlineLevel="0" collapsed="false">
      <c r="A74" s="17" t="s">
        <v>58</v>
      </c>
      <c r="B74" s="17" t="s">
        <v>46</v>
      </c>
      <c r="C74" s="17" t="s">
        <v>47</v>
      </c>
      <c r="D74" s="17" t="s">
        <v>48</v>
      </c>
      <c r="E74" s="17" t="s">
        <v>49</v>
      </c>
      <c r="F74" s="17" t="s">
        <v>50</v>
      </c>
      <c r="G74" s="17" t="s">
        <v>51</v>
      </c>
      <c r="H74" s="17" t="s">
        <v>52</v>
      </c>
      <c r="I74" s="17" t="s">
        <v>53</v>
      </c>
      <c r="J74" s="17" t="s">
        <v>54</v>
      </c>
      <c r="K74" s="17" t="s">
        <v>55</v>
      </c>
      <c r="L74" s="17" t="s">
        <v>56</v>
      </c>
    </row>
    <row r="75" customFormat="false" ht="15" hidden="false" customHeight="false" outlineLevel="0" collapsed="false">
      <c r="A75" s="18" t="s">
        <v>59</v>
      </c>
      <c r="B75" s="41" t="n">
        <f aca="false">IFERROR(B66/B57,"n/a")</f>
        <v>1</v>
      </c>
      <c r="C75" s="41" t="n">
        <f aca="false">IFERROR(C66/C57,"n/a")</f>
        <v>1</v>
      </c>
      <c r="D75" s="41" t="n">
        <f aca="false">IFERROR(D66/D57,"n/a")</f>
        <v>1</v>
      </c>
      <c r="E75" s="41" t="n">
        <f aca="false">IFERROR(E66/E57,"n/a")</f>
        <v>1</v>
      </c>
      <c r="F75" s="41" t="n">
        <f aca="false">IFERROR(F66/F57,"n/a")</f>
        <v>1</v>
      </c>
      <c r="G75" s="41" t="n">
        <f aca="false">IFERROR(G66/G57,"n/a")</f>
        <v>0.995888236109231</v>
      </c>
      <c r="H75" s="41" t="n">
        <f aca="false">IFERROR(H66/H57,"n/a")</f>
        <v>0.505166779881463</v>
      </c>
      <c r="I75" s="41" t="n">
        <f aca="false">IFERROR(I66/I57,"n/a")</f>
        <v>0.194515614172092</v>
      </c>
      <c r="J75" s="41" t="n">
        <f aca="false">IFERROR(J66/J57,"n/a")</f>
        <v>0.0739817047513898</v>
      </c>
      <c r="K75" s="41" t="n">
        <f aca="false">IFERROR(K66/K57,"n/a")</f>
        <v>-0.0429339257626591</v>
      </c>
      <c r="L75" s="41" t="n">
        <f aca="false">IFERROR(L66/L57,"n/a")</f>
        <v>0.691077843080703</v>
      </c>
    </row>
    <row r="76" customFormat="false" ht="15" hidden="false" customHeight="false" outlineLevel="0" collapsed="false">
      <c r="A76" s="18" t="s">
        <v>60</v>
      </c>
      <c r="B76" s="41" t="n">
        <f aca="false">IFERROR(B67/B58,"n/a")</f>
        <v>0.89082516670459</v>
      </c>
      <c r="C76" s="41" t="n">
        <f aca="false">IFERROR(C67/C58,"n/a")</f>
        <v>0.67723302213662</v>
      </c>
      <c r="D76" s="41" t="n">
        <f aca="false">IFERROR(D67/D58,"n/a")</f>
        <v>0.450760677450566</v>
      </c>
      <c r="E76" s="41" t="n">
        <f aca="false">IFERROR(E67/E58,"n/a")</f>
        <v>0.15067696242055</v>
      </c>
      <c r="F76" s="41" t="n">
        <f aca="false">IFERROR(F67/F58,"n/a")</f>
        <v>0.20412714827935</v>
      </c>
      <c r="G76" s="41" t="n">
        <f aca="false">IFERROR(G67/G58,"n/a")</f>
        <v>0.16881517510038</v>
      </c>
      <c r="H76" s="41" t="n">
        <f aca="false">IFERROR(H67/H58,"n/a")</f>
        <v>0.367472535483523</v>
      </c>
      <c r="I76" s="41" t="n">
        <f aca="false">IFERROR(I67/I58,"n/a")</f>
        <v>0.109465785750565</v>
      </c>
      <c r="J76" s="41" t="n">
        <f aca="false">IFERROR(J67/J58,"n/a")</f>
        <v>0.0501400566784552</v>
      </c>
      <c r="K76" s="41" t="n">
        <f aca="false">IFERROR(K67/K58,"n/a")</f>
        <v>0.0214866467984144</v>
      </c>
      <c r="L76" s="41" t="n">
        <f aca="false">IFERROR(L67/L58,"n/a")</f>
        <v>0.323407856445769</v>
      </c>
    </row>
    <row r="77" customFormat="false" ht="15" hidden="false" customHeight="false" outlineLevel="0" collapsed="false">
      <c r="A77" s="18" t="s">
        <v>61</v>
      </c>
      <c r="B77" s="41" t="n">
        <f aca="false">IFERROR(B68/B59,"n/a")</f>
        <v>0.867281908769487</v>
      </c>
      <c r="C77" s="41" t="n">
        <f aca="false">IFERROR(C68/C59,"n/a")</f>
        <v>0.685158907401499</v>
      </c>
      <c r="D77" s="41" t="n">
        <f aca="false">IFERROR(D68/D59,"n/a")</f>
        <v>0.556535021361969</v>
      </c>
      <c r="E77" s="41" t="n">
        <f aca="false">IFERROR(E68/E59,"n/a")</f>
        <v>0.0503931337594076</v>
      </c>
      <c r="F77" s="41" t="n">
        <f aca="false">IFERROR(F68/F59,"n/a")</f>
        <v>0.347439315871162</v>
      </c>
      <c r="G77" s="41" t="n">
        <f aca="false">IFERROR(G68/G59,"n/a")</f>
        <v>0.338220390676407</v>
      </c>
      <c r="H77" s="41" t="n">
        <f aca="false">IFERROR(H68/H59,"n/a")</f>
        <v>0.431675387325316</v>
      </c>
      <c r="I77" s="41" t="n">
        <f aca="false">IFERROR(I68/I59,"n/a")</f>
        <v>0.133014326352508</v>
      </c>
      <c r="J77" s="41" t="n">
        <f aca="false">IFERROR(J68/J59,"n/a")</f>
        <v>0.0615243428045453</v>
      </c>
      <c r="K77" s="41" t="n">
        <f aca="false">IFERROR(K68/K59,"n/a")</f>
        <v>-0.0685344670954613</v>
      </c>
      <c r="L77" s="41" t="n">
        <f aca="false">IFERROR(L68/L59,"n/a")</f>
        <v>0.425386487298554</v>
      </c>
    </row>
    <row r="78" customFormat="false" ht="15" hidden="false" customHeight="false" outlineLevel="0" collapsed="false">
      <c r="A78" s="18" t="s">
        <v>62</v>
      </c>
      <c r="B78" s="41" t="str">
        <f aca="false">IFERROR(B69/B60,"n/a")</f>
        <v>n/a</v>
      </c>
      <c r="C78" s="41" t="str">
        <f aca="false">IFERROR(C69/C60,"n/a")</f>
        <v>n/a</v>
      </c>
      <c r="D78" s="41" t="str">
        <f aca="false">IFERROR(D69/D60,"n/a")</f>
        <v>n/a</v>
      </c>
      <c r="E78" s="41" t="str">
        <f aca="false">IFERROR(E69/E60,"n/a")</f>
        <v>n/a</v>
      </c>
      <c r="F78" s="41" t="n">
        <f aca="false">IFERROR(F69/F60,"n/a")</f>
        <v>0.300329501549779</v>
      </c>
      <c r="G78" s="41" t="n">
        <f aca="false">IFERROR(G69/G60,"n/a")</f>
        <v>0.206475411579431</v>
      </c>
      <c r="H78" s="41" t="n">
        <f aca="false">IFERROR(H69/H60,"n/a")</f>
        <v>0.600488990320063</v>
      </c>
      <c r="I78" s="41" t="n">
        <f aca="false">IFERROR(I69/I60,"n/a")</f>
        <v>0.18791806799951</v>
      </c>
      <c r="J78" s="41" t="n">
        <f aca="false">IFERROR(J69/J60,"n/a")</f>
        <v>0.0535840132805037</v>
      </c>
      <c r="K78" s="41" t="n">
        <f aca="false">IFERROR(K69/K60,"n/a")</f>
        <v>0</v>
      </c>
      <c r="L78" s="41" t="n">
        <f aca="false">IFERROR(L69/L60,"n/a")</f>
        <v>0.321922072199666</v>
      </c>
    </row>
    <row r="79" customFormat="false" ht="15" hidden="false" customHeight="false" outlineLevel="0" collapsed="false">
      <c r="A79" s="18" t="s">
        <v>63</v>
      </c>
      <c r="B79" s="41" t="str">
        <f aca="false">IFERROR(B70/B61,"n/a")</f>
        <v>n/a</v>
      </c>
      <c r="C79" s="41" t="str">
        <f aca="false">IFERROR(C70/C61,"n/a")</f>
        <v>n/a</v>
      </c>
      <c r="D79" s="41" t="str">
        <f aca="false">IFERROR(D70/D61,"n/a")</f>
        <v>n/a</v>
      </c>
      <c r="E79" s="41" t="str">
        <f aca="false">IFERROR(E70/E61,"n/a")</f>
        <v>n/a</v>
      </c>
      <c r="F79" s="41" t="n">
        <f aca="false">IFERROR(F70/F61,"n/a")</f>
        <v>0</v>
      </c>
      <c r="G79" s="41" t="n">
        <f aca="false">IFERROR(G70/G61,"n/a")</f>
        <v>0.239404440044172</v>
      </c>
      <c r="H79" s="41" t="n">
        <f aca="false">IFERROR(H70/H61,"n/a")</f>
        <v>0.151310503824971</v>
      </c>
      <c r="I79" s="41" t="n">
        <f aca="false">IFERROR(I70/I61,"n/a")</f>
        <v>0.332025137236394</v>
      </c>
      <c r="J79" s="41" t="n">
        <f aca="false">IFERROR(J70/J61,"n/a")</f>
        <v>0.325931677018634</v>
      </c>
      <c r="K79" s="41" t="n">
        <f aca="false">IFERROR(K70/K61,"n/a")</f>
        <v>0.307196615672192</v>
      </c>
      <c r="L79" s="41" t="n">
        <f aca="false">IFERROR(L70/L61,"n/a")</f>
        <v>0.205104688374809</v>
      </c>
    </row>
    <row r="82" customFormat="false" ht="21.75" hidden="false" customHeight="true" outlineLevel="0" collapsed="false">
      <c r="A82" s="16" t="s">
        <v>70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customFormat="false" ht="24" hidden="false" customHeight="true" outlineLevel="0" collapsed="false">
      <c r="A83" s="17" t="s">
        <v>58</v>
      </c>
      <c r="B83" s="17" t="s">
        <v>46</v>
      </c>
      <c r="C83" s="17" t="s">
        <v>47</v>
      </c>
      <c r="D83" s="17" t="s">
        <v>48</v>
      </c>
      <c r="E83" s="17" t="s">
        <v>49</v>
      </c>
      <c r="F83" s="17" t="s">
        <v>50</v>
      </c>
      <c r="G83" s="17" t="s">
        <v>51</v>
      </c>
      <c r="H83" s="17" t="s">
        <v>52</v>
      </c>
      <c r="I83" s="17" t="s">
        <v>53</v>
      </c>
      <c r="J83" s="17" t="s">
        <v>54</v>
      </c>
      <c r="K83" s="17" t="s">
        <v>55</v>
      </c>
      <c r="L83" s="17" t="s">
        <v>56</v>
      </c>
    </row>
    <row r="84" customFormat="false" ht="15" hidden="false" customHeight="false" outlineLevel="0" collapsed="false">
      <c r="A84" s="18" t="s">
        <v>59</v>
      </c>
      <c r="B84" s="37" t="n">
        <f aca="false">IF(SUMIFS(Detail!$G$2:$G$9168,Detail!$A$2:$A$9168,$A84,Detail!$B$2:$B$9168,B$83)&lt;1000,"n/a",B57/SUMIFS(Detail!$G$2:$G$9168,Detail!$A$2:$A$9168,$A84,Detail!$B$2:$B$9168,B$83))</f>
        <v>0.108827879295216</v>
      </c>
      <c r="C84" s="37" t="n">
        <f aca="false">IF(SUMIFS(Detail!$G$2:$G$9168,Detail!$A$2:$A$9168,$A84,Detail!$B$2:$B$9168,C$83)&lt;1000,"n/a",C57/SUMIFS(Detail!$G$2:$G$9168,Detail!$A$2:$A$9168,$A84,Detail!$B$2:$B$9168,C$83))</f>
        <v>0.0925098525078808</v>
      </c>
      <c r="D84" s="37" t="n">
        <f aca="false">IF(SUMIFS(Detail!$G$2:$G$9168,Detail!$A$2:$A$9168,$A84,Detail!$B$2:$B$9168,D$83)&lt;1000,"n/a",D57/SUMIFS(Detail!$G$2:$G$9168,Detail!$A$2:$A$9168,$A84,Detail!$B$2:$B$9168,D$83))</f>
        <v>0.0806847046450208</v>
      </c>
      <c r="E84" s="37" t="n">
        <f aca="false">IF(SUMIFS(Detail!$G$2:$G$9168,Detail!$A$2:$A$9168,$A84,Detail!$B$2:$B$9168,E$83)&lt;1000,"n/a",E57/SUMIFS(Detail!$G$2:$G$9168,Detail!$A$2:$A$9168,$A84,Detail!$B$2:$B$9168,E$83))</f>
        <v>0.0551496139721014</v>
      </c>
      <c r="F84" s="37" t="n">
        <f aca="false">IF(SUMIFS(Detail!$G$2:$G$9168,Detail!$A$2:$A$9168,$A84,Detail!$B$2:$B$9168,F$83)&lt;1000,"n/a",F57/SUMIFS(Detail!$G$2:$G$9168,Detail!$A$2:$A$9168,$A84,Detail!$B$2:$B$9168,F$83))</f>
        <v>0.0400224020564975</v>
      </c>
      <c r="G84" s="37" t="n">
        <f aca="false">IF(SUMIFS(Detail!$G$2:$G$9168,Detail!$A$2:$A$9168,$A84,Detail!$B$2:$B$9168,G$83)&lt;1000,"n/a",G57/SUMIFS(Detail!$G$2:$G$9168,Detail!$A$2:$A$9168,$A84,Detail!$B$2:$B$9168,G$83))</f>
        <v>0.59224295881914</v>
      </c>
      <c r="H84" s="37" t="n">
        <f aca="false">IF(SUMIFS(Detail!$G$2:$G$9168,Detail!$A$2:$A$9168,$A84,Detail!$B$2:$B$9168,H$83)&lt;1000,"n/a",H57/SUMIFS(Detail!$G$2:$G$9168,Detail!$A$2:$A$9168,$A84,Detail!$B$2:$B$9168,H$83))</f>
        <v>0.0427969110015517</v>
      </c>
      <c r="I84" s="37" t="n">
        <f aca="false">IF(SUMIFS(Detail!$G$2:$G$9168,Detail!$A$2:$A$9168,$A84,Detail!$B$2:$B$9168,I$83)&lt;1000,"n/a",I57/SUMIFS(Detail!$G$2:$G$9168,Detail!$A$2:$A$9168,$A84,Detail!$B$2:$B$9168,I$83))</f>
        <v>0.0747170163437517</v>
      </c>
      <c r="J84" s="37" t="n">
        <f aca="false">IF(SUMIFS(Detail!$G$2:$G$9168,Detail!$A$2:$A$9168,$A84,Detail!$B$2:$B$9168,J$83)&lt;1000,"n/a",J57/SUMIFS(Detail!$G$2:$G$9168,Detail!$A$2:$A$9168,$A84,Detail!$B$2:$B$9168,J$83))</f>
        <v>0.0854062370347671</v>
      </c>
      <c r="K84" s="37" t="n">
        <f aca="false">IF(SUMIFS(Detail!$G$2:$G$9168,Detail!$A$2:$A$9168,$A84,Detail!$B$2:$B$9168,K$83)&lt;1000,"n/a",K57/SUMIFS(Detail!$G$2:$G$9168,Detail!$A$2:$A$9168,$A84,Detail!$B$2:$B$9168,K$83))</f>
        <v>0.0851787169251777</v>
      </c>
      <c r="L84" s="37" t="n">
        <f aca="false">IFERROR(L57/SUMIFS(Detail!$G$2:$G$9168,Detail!$A$2:$A$9168,$A84),"n/a")</f>
        <v>0.0995912380901136</v>
      </c>
    </row>
    <row r="85" customFormat="false" ht="15" hidden="false" customHeight="false" outlineLevel="0" collapsed="false">
      <c r="A85" s="18" t="s">
        <v>60</v>
      </c>
      <c r="B85" s="37" t="n">
        <f aca="false">IF(SUMIFS(Detail!$G$2:$G$9168,Detail!$A$2:$A$9168,$A85,Detail!$B$2:$B$9168,B$83)&lt;1000,"n/a",B58/SUMIFS(Detail!$G$2:$G$9168,Detail!$A$2:$A$9168,$A85,Detail!$B$2:$B$9168,B$83))</f>
        <v>0.10911376005398</v>
      </c>
      <c r="C85" s="37" t="n">
        <f aca="false">IF(SUMIFS(Detail!$G$2:$G$9168,Detail!$A$2:$A$9168,$A85,Detail!$B$2:$B$9168,C$83)&lt;1000,"n/a",C58/SUMIFS(Detail!$G$2:$G$9168,Detail!$A$2:$A$9168,$A85,Detail!$B$2:$B$9168,C$83))</f>
        <v>0.0766661048382159</v>
      </c>
      <c r="D85" s="37" t="n">
        <f aca="false">IF(SUMIFS(Detail!$G$2:$G$9168,Detail!$A$2:$A$9168,$A85,Detail!$B$2:$B$9168,D$83)&lt;1000,"n/a",D58/SUMIFS(Detail!$G$2:$G$9168,Detail!$A$2:$A$9168,$A85,Detail!$B$2:$B$9168,D$83))</f>
        <v>0.0844331361164699</v>
      </c>
      <c r="E85" s="37" t="n">
        <f aca="false">IF(SUMIFS(Detail!$G$2:$G$9168,Detail!$A$2:$A$9168,$A85,Detail!$B$2:$B$9168,E$83)&lt;1000,"n/a",E58/SUMIFS(Detail!$G$2:$G$9168,Detail!$A$2:$A$9168,$A85,Detail!$B$2:$B$9168,E$83))</f>
        <v>0.0727375239425799</v>
      </c>
      <c r="F85" s="37" t="n">
        <f aca="false">IF(SUMIFS(Detail!$G$2:$G$9168,Detail!$A$2:$A$9168,$A85,Detail!$B$2:$B$9168,F$83)&lt;1000,"n/a",F58/SUMIFS(Detail!$G$2:$G$9168,Detail!$A$2:$A$9168,$A85,Detail!$B$2:$B$9168,F$83))</f>
        <v>0.0417453105703944</v>
      </c>
      <c r="G85" s="37" t="n">
        <f aca="false">IF(SUMIFS(Detail!$G$2:$G$9168,Detail!$A$2:$A$9168,$A85,Detail!$B$2:$B$9168,G$83)&lt;1000,"n/a",G58/SUMIFS(Detail!$G$2:$G$9168,Detail!$A$2:$A$9168,$A85,Detail!$B$2:$B$9168,G$83))</f>
        <v>0.0654437046037862</v>
      </c>
      <c r="H85" s="37" t="n">
        <f aca="false">IF(SUMIFS(Detail!$G$2:$G$9168,Detail!$A$2:$A$9168,$A85,Detail!$B$2:$B$9168,H$83)&lt;1000,"n/a",H58/SUMIFS(Detail!$G$2:$G$9168,Detail!$A$2:$A$9168,$A85,Detail!$B$2:$B$9168,H$83))</f>
        <v>0.0591050441408535</v>
      </c>
      <c r="I85" s="37" t="n">
        <f aca="false">IF(SUMIFS(Detail!$G$2:$G$9168,Detail!$A$2:$A$9168,$A85,Detail!$B$2:$B$9168,I$83)&lt;1000,"n/a",I58/SUMIFS(Detail!$G$2:$G$9168,Detail!$A$2:$A$9168,$A85,Detail!$B$2:$B$9168,I$83))</f>
        <v>0.0903823574305837</v>
      </c>
      <c r="J85" s="37" t="n">
        <f aca="false">IF(SUMIFS(Detail!$G$2:$G$9168,Detail!$A$2:$A$9168,$A85,Detail!$B$2:$B$9168,J$83)&lt;1000,"n/a",J58/SUMIFS(Detail!$G$2:$G$9168,Detail!$A$2:$A$9168,$A85,Detail!$B$2:$B$9168,J$83))</f>
        <v>0.103354538236604</v>
      </c>
      <c r="K85" s="37" t="n">
        <f aca="false">IF(SUMIFS(Detail!$G$2:$G$9168,Detail!$A$2:$A$9168,$A85,Detail!$B$2:$B$9168,K$83)&lt;1000,"n/a",K58/SUMIFS(Detail!$G$2:$G$9168,Detail!$A$2:$A$9168,$A85,Detail!$B$2:$B$9168,K$83))</f>
        <v>0.0801911618187089</v>
      </c>
      <c r="L85" s="37" t="n">
        <f aca="false">IFERROR(L58/SUMIFS(Detail!$G$2:$G$9168,Detail!$A$2:$A$9168,$A85),"n/a")</f>
        <v>0.0710299840534316</v>
      </c>
    </row>
    <row r="86" customFormat="false" ht="15" hidden="false" customHeight="false" outlineLevel="0" collapsed="false">
      <c r="A86" s="18" t="s">
        <v>61</v>
      </c>
      <c r="B86" s="37" t="n">
        <f aca="false">IF(SUMIFS(Detail!$G$2:$G$9168,Detail!$A$2:$A$9168,$A86,Detail!$B$2:$B$9168,B$83)&lt;1000,"n/a",B59/SUMIFS(Detail!$G$2:$G$9168,Detail!$A$2:$A$9168,$A86,Detail!$B$2:$B$9168,B$83))</f>
        <v>0.104971109184345</v>
      </c>
      <c r="C86" s="37" t="n">
        <f aca="false">IF(SUMIFS(Detail!$G$2:$G$9168,Detail!$A$2:$A$9168,$A86,Detail!$B$2:$B$9168,C$83)&lt;1000,"n/a",C59/SUMIFS(Detail!$G$2:$G$9168,Detail!$A$2:$A$9168,$A86,Detail!$B$2:$B$9168,C$83))</f>
        <v>0.0675382128923257</v>
      </c>
      <c r="D86" s="37" t="n">
        <f aca="false">IF(SUMIFS(Detail!$G$2:$G$9168,Detail!$A$2:$A$9168,$A86,Detail!$B$2:$B$9168,D$83)&lt;1000,"n/a",D59/SUMIFS(Detail!$G$2:$G$9168,Detail!$A$2:$A$9168,$A86,Detail!$B$2:$B$9168,D$83))</f>
        <v>0.0767870112851503</v>
      </c>
      <c r="E86" s="37" t="n">
        <f aca="false">IF(SUMIFS(Detail!$G$2:$G$9168,Detail!$A$2:$A$9168,$A86,Detail!$B$2:$B$9168,E$83)&lt;1000,"n/a",E59/SUMIFS(Detail!$G$2:$G$9168,Detail!$A$2:$A$9168,$A86,Detail!$B$2:$B$9168,E$83))</f>
        <v>0.0695634205270775</v>
      </c>
      <c r="F86" s="37" t="n">
        <f aca="false">IF(SUMIFS(Detail!$G$2:$G$9168,Detail!$A$2:$A$9168,$A86,Detail!$B$2:$B$9168,F$83)&lt;1000,"n/a",F59/SUMIFS(Detail!$G$2:$G$9168,Detail!$A$2:$A$9168,$A86,Detail!$B$2:$B$9168,F$83))</f>
        <v>0.03423521848994</v>
      </c>
      <c r="G86" s="37" t="n">
        <f aca="false">IF(SUMIFS(Detail!$G$2:$G$9168,Detail!$A$2:$A$9168,$A86,Detail!$B$2:$B$9168,G$83)&lt;1000,"n/a",G59/SUMIFS(Detail!$G$2:$G$9168,Detail!$A$2:$A$9168,$A86,Detail!$B$2:$B$9168,G$83))</f>
        <v>0.037145271780116</v>
      </c>
      <c r="H86" s="37" t="n">
        <f aca="false">IF(SUMIFS(Detail!$G$2:$G$9168,Detail!$A$2:$A$9168,$A86,Detail!$B$2:$B$9168,H$83)&lt;1000,"n/a",H59/SUMIFS(Detail!$G$2:$G$9168,Detail!$A$2:$A$9168,$A86,Detail!$B$2:$B$9168,H$83))</f>
        <v>0.0327473972104486</v>
      </c>
      <c r="I86" s="37" t="n">
        <f aca="false">IF(SUMIFS(Detail!$G$2:$G$9168,Detail!$A$2:$A$9168,$A86,Detail!$B$2:$B$9168,I$83)&lt;1000,"n/a",I59/SUMIFS(Detail!$G$2:$G$9168,Detail!$A$2:$A$9168,$A86,Detail!$B$2:$B$9168,I$83))</f>
        <v>0.03901554577834</v>
      </c>
      <c r="J86" s="37" t="n">
        <f aca="false">IF(SUMIFS(Detail!$G$2:$G$9168,Detail!$A$2:$A$9168,$A86,Detail!$B$2:$B$9168,J$83)&lt;1000,"n/a",J59/SUMIFS(Detail!$G$2:$G$9168,Detail!$A$2:$A$9168,$A86,Detail!$B$2:$B$9168,J$83))</f>
        <v>0.0668813523460892</v>
      </c>
      <c r="K86" s="37" t="n">
        <f aca="false">IF(SUMIFS(Detail!$G$2:$G$9168,Detail!$A$2:$A$9168,$A86,Detail!$B$2:$B$9168,K$83)&lt;1000,"n/a",K59/SUMIFS(Detail!$G$2:$G$9168,Detail!$A$2:$A$9168,$A86,Detail!$B$2:$B$9168,K$83))</f>
        <v>0.0492807736216507</v>
      </c>
      <c r="L86" s="37" t="n">
        <f aca="false">IFERROR(L59/SUMIFS(Detail!$G$2:$G$9168,Detail!$A$2:$A$9168,$A86),"n/a")</f>
        <v>0.0593415128222444</v>
      </c>
    </row>
    <row r="87" customFormat="false" ht="15" hidden="false" customHeight="false" outlineLevel="0" collapsed="false">
      <c r="A87" s="18" t="s">
        <v>62</v>
      </c>
      <c r="B87" s="37" t="str">
        <f aca="false">IF(SUMIFS(Detail!$G$2:$G$9168,Detail!$A$2:$A$9168,$A87,Detail!$B$2:$B$9168,B$83)&lt;1000,"n/a",B60/SUMIFS(Detail!$G$2:$G$9168,Detail!$A$2:$A$9168,$A87,Detail!$B$2:$B$9168,B$83))</f>
        <v>n/a</v>
      </c>
      <c r="C87" s="37" t="str">
        <f aca="false">IF(SUMIFS(Detail!$G$2:$G$9168,Detail!$A$2:$A$9168,$A87,Detail!$B$2:$B$9168,C$83)&lt;1000,"n/a",C60/SUMIFS(Detail!$G$2:$G$9168,Detail!$A$2:$A$9168,$A87,Detail!$B$2:$B$9168,C$83))</f>
        <v>n/a</v>
      </c>
      <c r="D87" s="37" t="str">
        <f aca="false">IF(SUMIFS(Detail!$G$2:$G$9168,Detail!$A$2:$A$9168,$A87,Detail!$B$2:$B$9168,D$83)&lt;1000,"n/a",D60/SUMIFS(Detail!$G$2:$G$9168,Detail!$A$2:$A$9168,$A87,Detail!$B$2:$B$9168,D$83))</f>
        <v>n/a</v>
      </c>
      <c r="E87" s="37" t="str">
        <f aca="false">IF(SUMIFS(Detail!$G$2:$G$9168,Detail!$A$2:$A$9168,$A87,Detail!$B$2:$B$9168,E$83)&lt;1000,"n/a",E60/SUMIFS(Detail!$G$2:$G$9168,Detail!$A$2:$A$9168,$A87,Detail!$B$2:$B$9168,E$83))</f>
        <v>n/a</v>
      </c>
      <c r="F87" s="37" t="n">
        <f aca="false">IF(SUMIFS(Detail!$G$2:$G$9168,Detail!$A$2:$A$9168,$A87,Detail!$B$2:$B$9168,F$83)&lt;1000,"n/a",F60/SUMIFS(Detail!$G$2:$G$9168,Detail!$A$2:$A$9168,$A87,Detail!$B$2:$B$9168,F$83))</f>
        <v>0.053496515794124</v>
      </c>
      <c r="G87" s="37" t="n">
        <f aca="false">IF(SUMIFS(Detail!$G$2:$G$9168,Detail!$A$2:$A$9168,$A87,Detail!$B$2:$B$9168,G$83)&lt;1000,"n/a",G60/SUMIFS(Detail!$G$2:$G$9168,Detail!$A$2:$A$9168,$A87,Detail!$B$2:$B$9168,G$83))</f>
        <v>0.0714837399368231</v>
      </c>
      <c r="H87" s="37" t="n">
        <f aca="false">IF(SUMIFS(Detail!$G$2:$G$9168,Detail!$A$2:$A$9168,$A87,Detail!$B$2:$B$9168,H$83)&lt;1000,"n/a",H60/SUMIFS(Detail!$G$2:$G$9168,Detail!$A$2:$A$9168,$A87,Detail!$B$2:$B$9168,H$83))</f>
        <v>0.0891089924758368</v>
      </c>
      <c r="I87" s="37" t="n">
        <f aca="false">IF(SUMIFS(Detail!$G$2:$G$9168,Detail!$A$2:$A$9168,$A87,Detail!$B$2:$B$9168,I$83)&lt;1000,"n/a",I60/SUMIFS(Detail!$G$2:$G$9168,Detail!$A$2:$A$9168,$A87,Detail!$B$2:$B$9168,I$83))</f>
        <v>0.0770458931018467</v>
      </c>
      <c r="J87" s="37" t="n">
        <f aca="false">IF(SUMIFS(Detail!$G$2:$G$9168,Detail!$A$2:$A$9168,$A87,Detail!$B$2:$B$9168,J$83)&lt;1000,"n/a",J60/SUMIFS(Detail!$G$2:$G$9168,Detail!$A$2:$A$9168,$A87,Detail!$B$2:$B$9168,J$83))</f>
        <v>0.114046634576743</v>
      </c>
      <c r="K87" s="37" t="n">
        <f aca="false">IF(SUMIFS(Detail!$G$2:$G$9168,Detail!$A$2:$A$9168,$A87,Detail!$B$2:$B$9168,K$83)&lt;1000,"n/a",K60/SUMIFS(Detail!$G$2:$G$9168,Detail!$A$2:$A$9168,$A87,Detail!$B$2:$B$9168,K$83))</f>
        <v>0.072738031686667</v>
      </c>
      <c r="L87" s="37" t="n">
        <f aca="false">IFERROR(L60/SUMIFS(Detail!$G$2:$G$9168,Detail!$A$2:$A$9168,$A87),"n/a")</f>
        <v>0.0696749298418652</v>
      </c>
    </row>
    <row r="88" customFormat="false" ht="15" hidden="false" customHeight="false" outlineLevel="0" collapsed="false">
      <c r="A88" s="18" t="s">
        <v>63</v>
      </c>
      <c r="B88" s="37" t="str">
        <f aca="false">IF(SUMIFS(Detail!$G$2:$G$9168,Detail!$A$2:$A$9168,$A88,Detail!$B$2:$B$9168,B$83)&lt;1000,"n/a",B61/SUMIFS(Detail!$G$2:$G$9168,Detail!$A$2:$A$9168,$A88,Detail!$B$2:$B$9168,B$83))</f>
        <v>n/a</v>
      </c>
      <c r="C88" s="37" t="str">
        <f aca="false">IF(SUMIFS(Detail!$G$2:$G$9168,Detail!$A$2:$A$9168,$A88,Detail!$B$2:$B$9168,C$83)&lt;1000,"n/a",C61/SUMIFS(Detail!$G$2:$G$9168,Detail!$A$2:$A$9168,$A88,Detail!$B$2:$B$9168,C$83))</f>
        <v>n/a</v>
      </c>
      <c r="D88" s="37" t="str">
        <f aca="false">IF(SUMIFS(Detail!$G$2:$G$9168,Detail!$A$2:$A$9168,$A88,Detail!$B$2:$B$9168,D$83)&lt;1000,"n/a",D61/SUMIFS(Detail!$G$2:$G$9168,Detail!$A$2:$A$9168,$A88,Detail!$B$2:$B$9168,D$83))</f>
        <v>n/a</v>
      </c>
      <c r="E88" s="37" t="str">
        <f aca="false">IF(SUMIFS(Detail!$G$2:$G$9168,Detail!$A$2:$A$9168,$A88,Detail!$B$2:$B$9168,E$83)&lt;1000,"n/a",E61/SUMIFS(Detail!$G$2:$G$9168,Detail!$A$2:$A$9168,$A88,Detail!$B$2:$B$9168,E$83))</f>
        <v>n/a</v>
      </c>
      <c r="F88" s="37" t="n">
        <f aca="false">IF(SUMIFS(Detail!$G$2:$G$9168,Detail!$A$2:$A$9168,$A88,Detail!$B$2:$B$9168,F$83)&lt;1000,"n/a",F61/SUMIFS(Detail!$G$2:$G$9168,Detail!$A$2:$A$9168,$A88,Detail!$B$2:$B$9168,F$83))</f>
        <v>0.0191502165804746</v>
      </c>
      <c r="G88" s="37" t="n">
        <f aca="false">IF(SUMIFS(Detail!$G$2:$G$9168,Detail!$A$2:$A$9168,$A88,Detail!$B$2:$B$9168,G$83)&lt;1000,"n/a",G61/SUMIFS(Detail!$G$2:$G$9168,Detail!$A$2:$A$9168,$A88,Detail!$B$2:$B$9168,G$83))</f>
        <v>0.0398237509754628</v>
      </c>
      <c r="H88" s="37" t="n">
        <f aca="false">IF(SUMIFS(Detail!$G$2:$G$9168,Detail!$A$2:$A$9168,$A88,Detail!$B$2:$B$9168,H$83)&lt;1000,"n/a",H61/SUMIFS(Detail!$G$2:$G$9168,Detail!$A$2:$A$9168,$A88,Detail!$B$2:$B$9168,H$83))</f>
        <v>0.0426572322045886</v>
      </c>
      <c r="I88" s="37" t="n">
        <f aca="false">IF(SUMIFS(Detail!$G$2:$G$9168,Detail!$A$2:$A$9168,$A88,Detail!$B$2:$B$9168,I$83)&lt;1000,"n/a",I61/SUMIFS(Detail!$G$2:$G$9168,Detail!$A$2:$A$9168,$A88,Detail!$B$2:$B$9168,I$83))</f>
        <v>0.0567090069690706</v>
      </c>
      <c r="J88" s="37" t="n">
        <f aca="false">IF(SUMIFS(Detail!$G$2:$G$9168,Detail!$A$2:$A$9168,$A88,Detail!$B$2:$B$9168,J$83)&lt;1000,"n/a",J61/SUMIFS(Detail!$G$2:$G$9168,Detail!$A$2:$A$9168,$A88,Detail!$B$2:$B$9168,J$83))</f>
        <v>0.0164261494096024</v>
      </c>
      <c r="K88" s="37" t="n">
        <f aca="false">IF(SUMIFS(Detail!$G$2:$G$9168,Detail!$A$2:$A$9168,$A88,Detail!$B$2:$B$9168,K$83)&lt;1000,"n/a",K61/SUMIFS(Detail!$G$2:$G$9168,Detail!$A$2:$A$9168,$A88,Detail!$B$2:$B$9168,K$83))</f>
        <v>0.108064288922733</v>
      </c>
      <c r="L88" s="37" t="n">
        <f aca="false">IFERROR(L61/SUMIFS(Detail!$G$2:$G$9168,Detail!$A$2:$A$9168,$A88),"n/a")</f>
        <v>0.0334953413039912</v>
      </c>
    </row>
  </sheetData>
  <mergeCells count="1">
    <mergeCell ref="A2:M2"/>
  </mergeCells>
  <conditionalFormatting sqref="D6:D15">
    <cfRule type="colorScale" priority="2">
      <colorScale>
        <cfvo type="num" val="0"/>
        <cfvo type="num" val="0.05"/>
        <cfvo type="num" val="0.1"/>
        <color rgb="FFFFFFFF"/>
        <color rgb="FFFFE699"/>
        <color rgb="FFF08A80"/>
      </colorScale>
    </cfRule>
  </conditionalFormatting>
  <conditionalFormatting sqref="G6:G15">
    <cfRule type="cellIs" priority="3" operator="equal" aboveAverage="0" equalAverage="0" bottom="0" percent="0" rank="0" text="" dxfId="1">
      <formula>"JUMP UP"</formula>
    </cfRule>
  </conditionalFormatting>
  <conditionalFormatting sqref="I6:I15">
    <cfRule type="dataBar" priority="4">
      <dataBar showValue="1" minLength="10" maxLength="90">
        <cfvo type="num" val="0"/>
        <cfvo type="max" val="0"/>
        <color rgb="FFE57373"/>
      </dataBar>
      <extLst>
        <ext xmlns:x14="http://schemas.microsoft.com/office/spreadsheetml/2009/9/main" uri="{B025F937-C7B1-47D3-B67F-A62EFF666E3E}">
          <x14:id>{EBA8D171-CC32-41A7-BD18-C0384CA0CD24}</x14:id>
        </ext>
      </extLst>
    </cfRule>
  </conditionalFormatting>
  <conditionalFormatting sqref="H6:H15">
    <cfRule type="dataBar" priority="5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{D071BD12-A075-4747-B2CA-5BA23CE143F3}</x14:id>
        </ext>
      </extLst>
    </cfRule>
  </conditionalFormatting>
  <conditionalFormatting sqref="B21:L25">
    <cfRule type="colorScale" priority="6">
      <colorScale>
        <cfvo type="num" val="0"/>
        <cfvo type="num" val="0.05"/>
        <cfvo type="num" val="0.11"/>
        <color rgb="FFFFFFFF"/>
        <color rgb="FFFFE699"/>
        <color rgb="FFE8685D"/>
      </colorScale>
    </cfRule>
  </conditionalFormatting>
  <conditionalFormatting sqref="B48:L52">
    <cfRule type="cellIs" priority="7" operator="greaterThanOrEqual" aboveAverage="0" equalAverage="0" bottom="0" percent="0" rank="0" text="" dxfId="2">
      <formula>Settings!$B$6</formula>
    </cfRule>
    <cfRule type="cellIs" priority="8" operator="lessThanOrEqual" aboveAverage="0" equalAverage="0" bottom="0" percent="0" rank="0" text="" dxfId="3">
      <formula>-Settings!$B$6</formula>
    </cfRule>
  </conditionalFormatting>
  <conditionalFormatting sqref="B57:L61">
    <cfRule type="colorScale" priority="9">
      <colorScale>
        <cfvo type="num" val="0"/>
        <cfvo type="max" val="0"/>
        <color rgb="FFFFFFFF"/>
        <color rgb="FFE8685D"/>
      </colorScale>
    </cfRule>
  </conditionalFormatting>
  <conditionalFormatting sqref="B66:L70">
    <cfRule type="colorScale" priority="10">
      <colorScale>
        <cfvo type="num" val="0"/>
        <cfvo type="max" val="0"/>
        <color rgb="FFFFFFFF"/>
        <color rgb="FFF0A04B"/>
      </colorScale>
    </cfRule>
  </conditionalFormatting>
  <conditionalFormatting sqref="B75:L79">
    <cfRule type="colorScale" priority="11">
      <colorScale>
        <cfvo type="num" val="0"/>
        <cfvo type="num" val="0.3"/>
        <cfvo type="num" val="0.9"/>
        <color rgb="FFFFFFFF"/>
        <color rgb="FFFFE699"/>
        <color rgb="FFE8685D"/>
      </colorScale>
    </cfRule>
  </conditionalFormatting>
  <conditionalFormatting sqref="B84:L88">
    <cfRule type="colorScale" priority="12">
      <colorScale>
        <cfvo type="num" val="0.02"/>
        <cfvo type="num" val="0.07"/>
        <cfvo type="num" val="0.15"/>
        <color rgb="FFFFFFFF"/>
        <color rgb="FFFFE699"/>
        <color rgb="FFE8685D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A8D171-CC32-41A7-BD18-C0384CA0CD24}">
            <x14:dataBar minLength="10" maxLength="90" axisPosition="none" gradient="true">
              <x14:cfvo type="num">
                <xm:f>0</xm:f>
              </x14:cfvo>
              <x14:cfvo type="max"/>
              <x14:negativeFillColor rgb="FFE57373"/>
              <x14:axisColor rgb="FF000000"/>
            </x14:dataBar>
          </x14:cfRule>
          <xm:sqref>I6:I15</xm:sqref>
        </x14:conditionalFormatting>
        <x14:conditionalFormatting xmlns:xm="http://schemas.microsoft.com/office/excel/2006/main">
          <x14:cfRule type="dataBar" id="{D071BD12-A075-4747-B2CA-5BA23CE143F3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H6:H15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7E22"/>
    <pageSetUpPr fitToPage="true"/>
  </sheetPr>
  <dimension ref="A1:P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5" min="3" style="0" width="10"/>
    <col collapsed="false" customWidth="true" hidden="false" outlineLevel="0" max="6" min="6" style="0" width="8"/>
    <col collapsed="false" customWidth="true" hidden="false" outlineLevel="0" max="7" min="7" style="0" width="13"/>
    <col collapsed="false" customWidth="true" hidden="false" outlineLevel="0" max="10" min="8" style="0" width="12"/>
    <col collapsed="false" customWidth="true" hidden="false" outlineLevel="0" max="12" min="11" style="0" width="10"/>
    <col collapsed="false" customWidth="true" hidden="false" outlineLevel="0" max="13" min="13" style="0" width="9"/>
    <col collapsed="false" customWidth="true" hidden="false" outlineLevel="0" max="16" min="14" style="0" width="44"/>
  </cols>
  <sheetData>
    <row r="1" customFormat="false" ht="17.35" hidden="false" customHeight="false" outlineLevel="0" collapsed="false">
      <c r="A1" s="25" t="s">
        <v>71</v>
      </c>
    </row>
    <row r="2" customFormat="false" ht="15" hidden="false" customHeight="false" outlineLevel="0" collapsed="false">
      <c r="A2" s="24" t="s">
        <v>72</v>
      </c>
    </row>
    <row r="4" customFormat="false" ht="43.5" hidden="false" customHeight="true" outlineLevel="0" collapsed="false">
      <c r="A4" s="17" t="s">
        <v>58</v>
      </c>
      <c r="B4" s="17" t="s">
        <v>73</v>
      </c>
      <c r="C4" s="17" t="s">
        <v>74</v>
      </c>
      <c r="D4" s="17" t="s">
        <v>75</v>
      </c>
      <c r="E4" s="17" t="s">
        <v>76</v>
      </c>
      <c r="F4" s="17" t="s">
        <v>77</v>
      </c>
      <c r="G4" s="17" t="s">
        <v>78</v>
      </c>
      <c r="H4" s="17" t="s">
        <v>39</v>
      </c>
      <c r="I4" s="17" t="s">
        <v>40</v>
      </c>
      <c r="J4" s="17" t="s">
        <v>41</v>
      </c>
      <c r="K4" s="17" t="s">
        <v>79</v>
      </c>
      <c r="L4" s="17" t="s">
        <v>80</v>
      </c>
      <c r="M4" s="17" t="s">
        <v>81</v>
      </c>
      <c r="N4" s="17" t="s">
        <v>82</v>
      </c>
      <c r="O4" s="17" t="s">
        <v>83</v>
      </c>
      <c r="P4" s="17" t="s">
        <v>84</v>
      </c>
    </row>
    <row r="5" customFormat="false" ht="75" hidden="false" customHeight="true" outlineLevel="0" collapsed="false">
      <c r="A5" s="18" t="s">
        <v>59</v>
      </c>
      <c r="B5" s="19" t="n">
        <f aca="false">SUMIFS(Detail!$K$2:$K$9168,Detail!$A$2:$A$9168,$A5)</f>
        <v>39075</v>
      </c>
      <c r="C5" s="19" t="n">
        <f aca="false">SUMIFS(Detail!$L$2:$L$9168,Detail!$A$2:$A$9168,$A5)</f>
        <v>2851</v>
      </c>
      <c r="D5" s="20" t="n">
        <f aca="false">IF(B5&gt;0,C5/B5,0)</f>
        <v>0.0729622520793346</v>
      </c>
      <c r="E5" s="27" t="n">
        <f aca="false">D5/Settings!$B$3</f>
        <v>0.974649947844354</v>
      </c>
      <c r="F5" s="28" t="n">
        <f aca="false">IF(B5&gt;0,(C5-B5*Settings!$B$3)/SQRT(B5*Settings!$B$3*(1-Settings!$B$3)),0)</f>
        <v>-1.42544148534387</v>
      </c>
      <c r="G5" s="21" t="n">
        <f aca="false">SUMIFS(Detail!$G$2:$G$9168,Detail!$A$2:$A$9168,$A5)</f>
        <v>5401535.58</v>
      </c>
      <c r="H5" s="21" t="n">
        <f aca="false">SUMIFS(Detail!$D$2:$D$9168,Detail!$A$2:$A$9168,$A5,Detail!$C$2:$C$9168,"&lt;&gt;(no SKU)")</f>
        <v>166183.32</v>
      </c>
      <c r="I5" s="21" t="n">
        <f aca="false">SUMIFS(Detail!$D$2:$D$9168,Detail!$A$2:$A$9168,$A5,Detail!$C$2:$C$9168,"(no SKU)")</f>
        <v>371762.296</v>
      </c>
      <c r="J5" s="21" t="n">
        <f aca="false">H5+I5</f>
        <v>537945.616</v>
      </c>
      <c r="K5" s="20" t="n">
        <f aca="false">IF(G5&gt;0,J5/G5,0)</f>
        <v>0.0995912380901136</v>
      </c>
      <c r="L5" s="20" t="n">
        <f aca="false">J5/Settings!$B$21</f>
        <v>0.514744301098309</v>
      </c>
      <c r="M5" s="20" t="n">
        <f aca="false">Settings!$B$3</f>
        <v>0.0748599558648786</v>
      </c>
      <c r="N5" s="42" t="s">
        <v>85</v>
      </c>
      <c r="O5" s="42" t="s">
        <v>86</v>
      </c>
      <c r="P5" s="42" t="s">
        <v>87</v>
      </c>
    </row>
    <row r="6" customFormat="false" ht="75" hidden="false" customHeight="true" outlineLevel="0" collapsed="false">
      <c r="A6" s="18" t="s">
        <v>60</v>
      </c>
      <c r="B6" s="19" t="n">
        <f aca="false">SUMIFS(Detail!$K$2:$K$9168,Detail!$A$2:$A$9168,$A6)</f>
        <v>15141</v>
      </c>
      <c r="C6" s="19" t="n">
        <f aca="false">SUMIFS(Detail!$L$2:$L$9168,Detail!$A$2:$A$9168,$A6)</f>
        <v>1421</v>
      </c>
      <c r="D6" s="20" t="n">
        <f aca="false">IF(B6&gt;0,C6/B6,0)</f>
        <v>0.0938511326860841</v>
      </c>
      <c r="E6" s="27" t="n">
        <f aca="false">D6/Settings!$B$3</f>
        <v>1.25368939377261</v>
      </c>
      <c r="F6" s="28" t="n">
        <f aca="false">IF(B6&gt;0,(C6-B6*Settings!$B$3)/SQRT(B6*Settings!$B$3*(1-Settings!$B$3)),0)</f>
        <v>8.8797478556776</v>
      </c>
      <c r="G6" s="21" t="n">
        <f aca="false">SUMIFS(Detail!$G$2:$G$9168,Detail!$A$2:$A$9168,$A6)</f>
        <v>5312911.09</v>
      </c>
      <c r="H6" s="21" t="n">
        <f aca="false">SUMIFS(Detail!$D$2:$D$9168,Detail!$A$2:$A$9168,$A6,Detail!$C$2:$C$9168,"&lt;&gt;(no SKU)")</f>
        <v>255329.63</v>
      </c>
      <c r="I6" s="21" t="n">
        <f aca="false">SUMIFS(Detail!$D$2:$D$9168,Detail!$A$2:$A$9168,$A6,Detail!$C$2:$C$9168,"(no SKU)")</f>
        <v>122046.36</v>
      </c>
      <c r="J6" s="21" t="n">
        <f aca="false">H6+I6</f>
        <v>377375.99</v>
      </c>
      <c r="K6" s="20" t="n">
        <f aca="false">IF(G6&gt;0,J6/G6,0)</f>
        <v>0.0710299840534316</v>
      </c>
      <c r="L6" s="20" t="n">
        <f aca="false">J6/Settings!$B$21</f>
        <v>0.361099959635757</v>
      </c>
      <c r="M6" s="20" t="n">
        <f aca="false">Settings!$B$3</f>
        <v>0.0748599558648786</v>
      </c>
      <c r="N6" s="42" t="s">
        <v>88</v>
      </c>
      <c r="O6" s="42" t="s">
        <v>89</v>
      </c>
      <c r="P6" s="42" t="s">
        <v>90</v>
      </c>
    </row>
    <row r="7" customFormat="false" ht="75" hidden="false" customHeight="true" outlineLevel="0" collapsed="false">
      <c r="A7" s="18" t="s">
        <v>61</v>
      </c>
      <c r="B7" s="19" t="n">
        <f aca="false">SUMIFS(Detail!$K$2:$K$9168,Detail!$A$2:$A$9168,$A7)</f>
        <v>9489</v>
      </c>
      <c r="C7" s="19" t="n">
        <f aca="false">SUMIFS(Detail!$L$2:$L$9168,Detail!$A$2:$A$9168,$A7)</f>
        <v>516</v>
      </c>
      <c r="D7" s="20" t="n">
        <f aca="false">IF(B7&gt;0,C7/B7,0)</f>
        <v>0.0543787543471388</v>
      </c>
      <c r="E7" s="27" t="n">
        <f aca="false">D7/Settings!$B$3</f>
        <v>0.726406444124704</v>
      </c>
      <c r="F7" s="28" t="n">
        <f aca="false">IF(B7&gt;0,(C7-B7*Settings!$B$3)/SQRT(B7*Settings!$B$3*(1-Settings!$B$3)),0)</f>
        <v>-7.58118563222314</v>
      </c>
      <c r="G7" s="21" t="n">
        <f aca="false">SUMIFS(Detail!$G$2:$G$9168,Detail!$A$2:$A$9168,$A7)</f>
        <v>1573747.88</v>
      </c>
      <c r="H7" s="21" t="n">
        <f aca="false">SUMIFS(Detail!$D$2:$D$9168,Detail!$A$2:$A$9168,$A7,Detail!$C$2:$C$9168,"&lt;&gt;(no SKU)")</f>
        <v>53662.34</v>
      </c>
      <c r="I7" s="21" t="n">
        <f aca="false">SUMIFS(Detail!$D$2:$D$9168,Detail!$A$2:$A$9168,$A7,Detail!$C$2:$C$9168,"(no SKU)")</f>
        <v>39726.24</v>
      </c>
      <c r="J7" s="21" t="n">
        <f aca="false">H7+I7</f>
        <v>93388.58</v>
      </c>
      <c r="K7" s="20" t="n">
        <f aca="false">IF(G7&gt;0,J7/G7,0)</f>
        <v>0.0593415128222444</v>
      </c>
      <c r="L7" s="20" t="n">
        <f aca="false">J7/Settings!$B$21</f>
        <v>0.0893607790692795</v>
      </c>
      <c r="M7" s="20" t="n">
        <f aca="false">Settings!$B$3</f>
        <v>0.0748599558648786</v>
      </c>
      <c r="N7" s="42" t="s">
        <v>91</v>
      </c>
      <c r="O7" s="42" t="s">
        <v>92</v>
      </c>
      <c r="P7" s="42" t="s">
        <v>93</v>
      </c>
    </row>
    <row r="8" customFormat="false" ht="75" hidden="false" customHeight="true" outlineLevel="0" collapsed="false">
      <c r="A8" s="18" t="s">
        <v>62</v>
      </c>
      <c r="B8" s="19" t="n">
        <f aca="false">SUMIFS(Detail!$K$2:$K$9168,Detail!$A$2:$A$9168,$A8)</f>
        <v>685</v>
      </c>
      <c r="C8" s="19" t="n">
        <f aca="false">SUMIFS(Detail!$L$2:$L$9168,Detail!$A$2:$A$9168,$A8)</f>
        <v>52</v>
      </c>
      <c r="D8" s="20" t="n">
        <f aca="false">IF(B8&gt;0,C8/B8,0)</f>
        <v>0.0759124087591241</v>
      </c>
      <c r="E8" s="27" t="n">
        <f aca="false">D8/Settings!$B$3</f>
        <v>1.0140589569161</v>
      </c>
      <c r="F8" s="28" t="n">
        <f aca="false">IF(B8&gt;0,(C8-B8*Settings!$B$3)/SQRT(B8*Settings!$B$3*(1-Settings!$B$3)),0)</f>
        <v>0.104669326424072</v>
      </c>
      <c r="G8" s="21" t="n">
        <f aca="false">SUMIFS(Detail!$G$2:$G$9168,Detail!$A$2:$A$9168,$A8)</f>
        <v>456017.682</v>
      </c>
      <c r="H8" s="21" t="n">
        <f aca="false">SUMIFS(Detail!$D$2:$D$9168,Detail!$A$2:$A$9168,$A8,Detail!$C$2:$C$9168,"&lt;&gt;(no SKU)")</f>
        <v>21544.57</v>
      </c>
      <c r="I8" s="21" t="n">
        <f aca="false">SUMIFS(Detail!$D$2:$D$9168,Detail!$A$2:$A$9168,$A8,Detail!$C$2:$C$9168,"(no SKU)")</f>
        <v>10228.43</v>
      </c>
      <c r="J8" s="21" t="n">
        <f aca="false">H8+I8</f>
        <v>31773</v>
      </c>
      <c r="K8" s="20" t="n">
        <f aca="false">IF(G8&gt;0,J8/G8,0)</f>
        <v>0.0696749298418652</v>
      </c>
      <c r="L8" s="20" t="n">
        <f aca="false">J8/Settings!$B$21</f>
        <v>0.0304026470192417</v>
      </c>
      <c r="M8" s="20" t="n">
        <f aca="false">Settings!$B$3</f>
        <v>0.0748599558648786</v>
      </c>
      <c r="N8" s="42" t="s">
        <v>94</v>
      </c>
      <c r="O8" s="42" t="s">
        <v>95</v>
      </c>
      <c r="P8" s="42" t="s">
        <v>96</v>
      </c>
    </row>
    <row r="9" customFormat="false" ht="75" hidden="false" customHeight="true" outlineLevel="0" collapsed="false">
      <c r="A9" s="18" t="s">
        <v>63</v>
      </c>
      <c r="B9" s="19" t="n">
        <f aca="false">SUMIFS(Detail!$K$2:$K$9168,Detail!$A$2:$A$9168,$A9)</f>
        <v>411</v>
      </c>
      <c r="C9" s="19" t="n">
        <f aca="false">SUMIFS(Detail!$L$2:$L$9168,Detail!$A$2:$A$9168,$A9)</f>
        <v>11</v>
      </c>
      <c r="D9" s="20" t="n">
        <f aca="false">IF(B9&gt;0,C9/B9,0)</f>
        <v>0.0267639902676399</v>
      </c>
      <c r="E9" s="27" t="n">
        <f aca="false">D9/Settings!$B$3</f>
        <v>0.357520786092215</v>
      </c>
      <c r="F9" s="28" t="n">
        <f aca="false">IF(B9&gt;0,(C9-B9*Settings!$B$3)/SQRT(B9*Settings!$B$3*(1-Settings!$B$3)),0)</f>
        <v>-3.70510940198174</v>
      </c>
      <c r="G9" s="21" t="n">
        <f aca="false">SUMIFS(Detail!$G$2:$G$9168,Detail!$A$2:$A$9168,$A9)</f>
        <v>137042.64</v>
      </c>
      <c r="H9" s="21" t="n">
        <f aca="false">SUMIFS(Detail!$D$2:$D$9168,Detail!$A$2:$A$9168,$A9,Detail!$C$2:$C$9168,"&lt;&gt;(no SKU)")</f>
        <v>3648.8</v>
      </c>
      <c r="I9" s="21" t="n">
        <f aca="false">SUMIFS(Detail!$D$2:$D$9168,Detail!$A$2:$A$9168,$A9,Detail!$C$2:$C$9168,"(no SKU)")</f>
        <v>941.49</v>
      </c>
      <c r="J9" s="21" t="n">
        <f aca="false">H9+I9</f>
        <v>4590.29</v>
      </c>
      <c r="K9" s="20" t="n">
        <f aca="false">IF(G9&gt;0,J9/G9,0)</f>
        <v>0.0334953413039912</v>
      </c>
      <c r="L9" s="20" t="n">
        <f aca="false">J9/Settings!$B$21</f>
        <v>0.00439231317741337</v>
      </c>
      <c r="M9" s="20" t="n">
        <f aca="false">Settings!$B$3</f>
        <v>0.0748599558648786</v>
      </c>
      <c r="N9" s="42" t="s">
        <v>97</v>
      </c>
      <c r="O9" s="42" t="s">
        <v>98</v>
      </c>
      <c r="P9" s="42" t="s">
        <v>99</v>
      </c>
    </row>
  </sheetData>
  <conditionalFormatting sqref="D5:D9">
    <cfRule type="colorScale" priority="2">
      <colorScale>
        <cfvo type="num" val="0.02"/>
        <cfvo type="num" val="0.05"/>
        <cfvo type="num" val="0.09"/>
        <color rgb="FFC8E6C9"/>
        <color rgb="FFFFFFFF"/>
        <color rgb="FFF08A80"/>
      </colorScale>
    </cfRule>
  </conditionalFormatting>
  <conditionalFormatting sqref="J5:J9">
    <cfRule type="dataBar" priority="3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{D24D276D-A9E7-4631-9154-F91D3C63406E}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24D276D-A9E7-4631-9154-F91D3C63406E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J5:J9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B450"/>
    <pageSetUpPr fitToPage="tru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5" min="3" style="0" width="12"/>
    <col collapsed="false" customWidth="true" hidden="false" outlineLevel="0" max="7" min="6" style="0" width="13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1" min="10" style="0" width="12"/>
  </cols>
  <sheetData>
    <row r="1" customFormat="false" ht="17.35" hidden="false" customHeight="false" outlineLevel="0" collapsed="false">
      <c r="A1" s="25" t="s">
        <v>100</v>
      </c>
    </row>
    <row r="3" customFormat="false" ht="27.75" hidden="false" customHeight="true" outlineLevel="0" collapsed="false">
      <c r="A3" s="43" t="s">
        <v>41</v>
      </c>
      <c r="B3" s="43" t="s">
        <v>101</v>
      </c>
      <c r="C3" s="43" t="s">
        <v>40</v>
      </c>
      <c r="D3" s="43" t="s">
        <v>5</v>
      </c>
      <c r="E3" s="43" t="s">
        <v>102</v>
      </c>
      <c r="F3" s="43" t="s">
        <v>80</v>
      </c>
    </row>
    <row r="4" customFormat="false" ht="25.5" hidden="false" customHeight="true" outlineLevel="0" collapsed="false">
      <c r="A4" s="44" t="n">
        <f aca="false">Stores!J5</f>
        <v>537945.616</v>
      </c>
      <c r="B4" s="44" t="n">
        <f aca="false">Stores!H5</f>
        <v>166183.32</v>
      </c>
      <c r="C4" s="44" t="n">
        <f aca="false">Stores!I5</f>
        <v>371762.296</v>
      </c>
      <c r="D4" s="45" t="n">
        <f aca="false">Stores!D5</f>
        <v>0.0729622520793346</v>
      </c>
      <c r="E4" s="46" t="n">
        <f aca="false">Stores!E5</f>
        <v>0.974649947844354</v>
      </c>
      <c r="F4" s="45" t="n">
        <f aca="false">Stores!L5</f>
        <v>0.514744301098309</v>
      </c>
    </row>
    <row r="6" customFormat="false" ht="21.75" hidden="false" customHeight="true" outlineLevel="0" collapsed="false">
      <c r="A6" s="47" t="s">
        <v>103</v>
      </c>
      <c r="B6" s="14"/>
      <c r="C6" s="14"/>
      <c r="D6" s="14"/>
      <c r="E6" s="14"/>
      <c r="F6" s="14"/>
      <c r="G6" s="14"/>
      <c r="H6" s="14"/>
      <c r="I6" s="14"/>
      <c r="J6" s="14"/>
    </row>
    <row r="7" customFormat="false" ht="33.75" hidden="false" customHeight="true" outlineLevel="0" collapsed="false">
      <c r="A7" s="15" t="s">
        <v>104</v>
      </c>
      <c r="B7" s="15"/>
      <c r="C7" s="15"/>
      <c r="D7" s="15"/>
      <c r="E7" s="15"/>
      <c r="F7" s="15"/>
      <c r="G7" s="15"/>
      <c r="H7" s="15"/>
      <c r="I7" s="15"/>
      <c r="J7" s="15"/>
    </row>
    <row r="8" customFormat="false" ht="33.75" hidden="false" customHeight="true" outlineLevel="0" collapsed="false">
      <c r="A8" s="15" t="s">
        <v>105</v>
      </c>
      <c r="B8" s="15"/>
      <c r="C8" s="15"/>
      <c r="D8" s="15"/>
      <c r="E8" s="15"/>
      <c r="F8" s="15"/>
      <c r="G8" s="15"/>
      <c r="H8" s="15"/>
      <c r="I8" s="15"/>
      <c r="J8" s="15"/>
    </row>
    <row r="9" customFormat="false" ht="33.75" hidden="false" customHeight="true" outlineLevel="0" collapsed="false">
      <c r="A9" s="15" t="s">
        <v>106</v>
      </c>
      <c r="B9" s="15"/>
      <c r="C9" s="15"/>
      <c r="D9" s="15"/>
      <c r="E9" s="15"/>
      <c r="F9" s="15"/>
      <c r="G9" s="15"/>
      <c r="H9" s="15"/>
      <c r="I9" s="15"/>
      <c r="J9" s="15"/>
    </row>
    <row r="11" customFormat="false" ht="21.75" hidden="false" customHeight="true" outlineLevel="0" collapsed="false">
      <c r="A11" s="16" t="s">
        <v>107</v>
      </c>
      <c r="B11" s="2"/>
      <c r="C11" s="2"/>
      <c r="D11" s="2"/>
      <c r="E11" s="2"/>
      <c r="F11" s="2"/>
      <c r="G11" s="2"/>
      <c r="H11" s="2"/>
      <c r="I11" s="2"/>
      <c r="J11" s="2"/>
    </row>
    <row r="12" customFormat="false" ht="39.75" hidden="false" customHeight="true" outlineLevel="0" collapsed="false">
      <c r="A12" s="17" t="s">
        <v>32</v>
      </c>
      <c r="B12" s="17" t="s">
        <v>33</v>
      </c>
      <c r="C12" s="17" t="s">
        <v>34</v>
      </c>
      <c r="D12" s="17" t="s">
        <v>35</v>
      </c>
      <c r="E12" s="17" t="s">
        <v>108</v>
      </c>
      <c r="F12" s="17" t="s">
        <v>41</v>
      </c>
      <c r="G12" s="17" t="s">
        <v>40</v>
      </c>
      <c r="H12" s="17" t="s">
        <v>109</v>
      </c>
      <c r="I12" s="17" t="s">
        <v>43</v>
      </c>
    </row>
    <row r="13" customFormat="false" ht="15" hidden="false" customHeight="false" outlineLevel="0" collapsed="false">
      <c r="A13" s="18" t="s">
        <v>46</v>
      </c>
      <c r="B13" s="19" t="n">
        <f aca="false">SUMIFS(Detail!$O$2:$O$9168,Detail!$A$2:$A$9168,"Bloomex - AUS",Detail!$B$2:$B$9168,$A13)</f>
        <v>7334</v>
      </c>
      <c r="C13" s="19" t="n">
        <f aca="false">SUMIFS(Detail!$P$2:$P$9168,Detail!$A$2:$A$9168,"Bloomex - AUS",Detail!$B$2:$B$9168,$A13)</f>
        <v>0</v>
      </c>
      <c r="D13" s="20" t="n">
        <f aca="false">IF(B13&gt;0,C13/B13,"n/a")</f>
        <v>0</v>
      </c>
      <c r="E13" s="28" t="n">
        <v>0</v>
      </c>
      <c r="F13" s="21" t="n">
        <f aca="false">SUMIFS(Detail!$D$2:$D$9168,Detail!$A$2:$A$9168,"Bloomex - AUS",Detail!$B$2:$B$9168,$A13)</f>
        <v>47047.722</v>
      </c>
      <c r="G13" s="21" t="n">
        <f aca="false">SUMIFS(Detail!$D$2:$D$9168,Detail!$A$2:$A$9168,"Bloomex - AUS",Detail!$B$2:$B$9168,$A13,Detail!$C$2:$C$9168,"(no SKU)")</f>
        <v>47047.722</v>
      </c>
      <c r="H13" s="29" t="n">
        <f aca="false">IF(F13&gt;0,G13/F13,0)</f>
        <v>1</v>
      </c>
      <c r="I13" s="20" t="n">
        <f aca="false">IF(SUMIFS(Detail!$G$2:$G$9168,Detail!$A$2:$A$9168,"Bloomex - AUS",Detail!$B$2:$B$9168,$A13)&lt;1000,"n/a",F13/SUMIFS(Detail!$G$2:$G$9168,Detail!$A$2:$A$9168,"Bloomex - AUS",Detail!$B$2:$B$9168,$A13))</f>
        <v>0.108827879295216</v>
      </c>
    </row>
    <row r="14" customFormat="false" ht="15" hidden="false" customHeight="false" outlineLevel="0" collapsed="false">
      <c r="A14" s="18" t="s">
        <v>47</v>
      </c>
      <c r="B14" s="19" t="n">
        <f aca="false">SUMIFS(Detail!$O$2:$O$9168,Detail!$A$2:$A$9168,"Bloomex - AUS",Detail!$B$2:$B$9168,$A14)</f>
        <v>7028</v>
      </c>
      <c r="C14" s="19" t="n">
        <f aca="false">SUMIFS(Detail!$P$2:$P$9168,Detail!$A$2:$A$9168,"Bloomex - AUS",Detail!$B$2:$B$9168,$A14)</f>
        <v>0</v>
      </c>
      <c r="D14" s="20" t="n">
        <f aca="false">IF(B14&gt;0,C14/B14,"n/a")</f>
        <v>0</v>
      </c>
      <c r="E14" s="28" t="n">
        <f aca="false">IF(AND(B14&gt;=100,B13&gt;=100,H14&lt;Settings!$B$24,H13&lt;Settings!$B$24),(C14/B14-C13/B13)/SQRT(((C14+C13)/(B14+B13))*(1-(C14+C13)/(B14+B13))*(1/B14+1/B13)),0)</f>
        <v>0</v>
      </c>
      <c r="F14" s="21" t="n">
        <f aca="false">SUMIFS(Detail!$D$2:$D$9168,Detail!$A$2:$A$9168,"Bloomex - AUS",Detail!$B$2:$B$9168,$A14)</f>
        <v>41750.102</v>
      </c>
      <c r="G14" s="21" t="n">
        <f aca="false">SUMIFS(Detail!$D$2:$D$9168,Detail!$A$2:$A$9168,"Bloomex - AUS",Detail!$B$2:$B$9168,$A14,Detail!$C$2:$C$9168,"(no SKU)")</f>
        <v>41750.102</v>
      </c>
      <c r="H14" s="29" t="n">
        <f aca="false">IF(F14&gt;0,G14/F14,0)</f>
        <v>1</v>
      </c>
      <c r="I14" s="20" t="n">
        <f aca="false">IF(SUMIFS(Detail!$G$2:$G$9168,Detail!$A$2:$A$9168,"Bloomex - AUS",Detail!$B$2:$B$9168,$A14)&lt;1000,"n/a",F14/SUMIFS(Detail!$G$2:$G$9168,Detail!$A$2:$A$9168,"Bloomex - AUS",Detail!$B$2:$B$9168,$A14))</f>
        <v>0.0925098525078808</v>
      </c>
    </row>
    <row r="15" customFormat="false" ht="15" hidden="false" customHeight="false" outlineLevel="0" collapsed="false">
      <c r="A15" s="18" t="s">
        <v>48</v>
      </c>
      <c r="B15" s="19" t="n">
        <f aca="false">SUMIFS(Detail!$O$2:$O$9168,Detail!$A$2:$A$9168,"Bloomex - AUS",Detail!$B$2:$B$9168,$A15)</f>
        <v>5748</v>
      </c>
      <c r="C15" s="19" t="n">
        <f aca="false">SUMIFS(Detail!$P$2:$P$9168,Detail!$A$2:$A$9168,"Bloomex - AUS",Detail!$B$2:$B$9168,$A15)</f>
        <v>0</v>
      </c>
      <c r="D15" s="20" t="n">
        <f aca="false">IF(B15&gt;0,C15/B15,"n/a")</f>
        <v>0</v>
      </c>
      <c r="E15" s="28" t="n">
        <f aca="false">IF(AND(B15&gt;=100,B14&gt;=100,H15&lt;Settings!$B$24,H14&lt;Settings!$B$24),(C15/B15-C14/B14)/SQRT(((C15+C14)/(B15+B14))*(1-(C15+C14)/(B15+B14))*(1/B15+1/B14)),0)</f>
        <v>0</v>
      </c>
      <c r="F15" s="21" t="n">
        <f aca="false">SUMIFS(Detail!$D$2:$D$9168,Detail!$A$2:$A$9168,"Bloomex - AUS",Detail!$B$2:$B$9168,$A15)</f>
        <v>27544.268</v>
      </c>
      <c r="G15" s="21" t="n">
        <f aca="false">SUMIFS(Detail!$D$2:$D$9168,Detail!$A$2:$A$9168,"Bloomex - AUS",Detail!$B$2:$B$9168,$A15,Detail!$C$2:$C$9168,"(no SKU)")</f>
        <v>27544.268</v>
      </c>
      <c r="H15" s="29" t="n">
        <f aca="false">IF(F15&gt;0,G15/F15,0)</f>
        <v>1</v>
      </c>
      <c r="I15" s="20" t="n">
        <f aca="false">IF(SUMIFS(Detail!$G$2:$G$9168,Detail!$A$2:$A$9168,"Bloomex - AUS",Detail!$B$2:$B$9168,$A15)&lt;1000,"n/a",F15/SUMIFS(Detail!$G$2:$G$9168,Detail!$A$2:$A$9168,"Bloomex - AUS",Detail!$B$2:$B$9168,$A15))</f>
        <v>0.0806847046450208</v>
      </c>
    </row>
    <row r="16" customFormat="false" ht="15" hidden="false" customHeight="false" outlineLevel="0" collapsed="false">
      <c r="A16" s="18" t="s">
        <v>49</v>
      </c>
      <c r="B16" s="19" t="n">
        <f aca="false">SUMIFS(Detail!$O$2:$O$9168,Detail!$A$2:$A$9168,"Bloomex - AUS",Detail!$B$2:$B$9168,$A16)</f>
        <v>4948</v>
      </c>
      <c r="C16" s="19" t="n">
        <f aca="false">SUMIFS(Detail!$P$2:$P$9168,Detail!$A$2:$A$9168,"Bloomex - AUS",Detail!$B$2:$B$9168,$A16)</f>
        <v>0</v>
      </c>
      <c r="D16" s="20" t="n">
        <f aca="false">IF(B16&gt;0,C16/B16,"n/a")</f>
        <v>0</v>
      </c>
      <c r="E16" s="28" t="n">
        <f aca="false">IF(AND(B16&gt;=100,B15&gt;=100,H16&lt;Settings!$B$24,H15&lt;Settings!$B$24),(C16/B16-C15/B15)/SQRT(((C16+C15)/(B16+B15))*(1-(C16+C15)/(B16+B15))*(1/B16+1/B15)),0)</f>
        <v>0</v>
      </c>
      <c r="F16" s="21" t="n">
        <f aca="false">SUMIFS(Detail!$D$2:$D$9168,Detail!$A$2:$A$9168,"Bloomex - AUS",Detail!$B$2:$B$9168,$A16)</f>
        <v>16193.028</v>
      </c>
      <c r="G16" s="21" t="n">
        <f aca="false">SUMIFS(Detail!$D$2:$D$9168,Detail!$A$2:$A$9168,"Bloomex - AUS",Detail!$B$2:$B$9168,$A16,Detail!$C$2:$C$9168,"(no SKU)")</f>
        <v>16193.028</v>
      </c>
      <c r="H16" s="29" t="n">
        <f aca="false">IF(F16&gt;0,G16/F16,0)</f>
        <v>1</v>
      </c>
      <c r="I16" s="20" t="n">
        <f aca="false">IF(SUMIFS(Detail!$G$2:$G$9168,Detail!$A$2:$A$9168,"Bloomex - AUS",Detail!$B$2:$B$9168,$A16)&lt;1000,"n/a",F16/SUMIFS(Detail!$G$2:$G$9168,Detail!$A$2:$A$9168,"Bloomex - AUS",Detail!$B$2:$B$9168,$A16))</f>
        <v>0.0551496139721014</v>
      </c>
    </row>
    <row r="17" customFormat="false" ht="15" hidden="false" customHeight="false" outlineLevel="0" collapsed="false">
      <c r="A17" s="18" t="s">
        <v>50</v>
      </c>
      <c r="B17" s="19" t="n">
        <f aca="false">SUMIFS(Detail!$O$2:$O$9168,Detail!$A$2:$A$9168,"Bloomex - AUS",Detail!$B$2:$B$9168,$A17)</f>
        <v>12575</v>
      </c>
      <c r="C17" s="19" t="n">
        <f aca="false">SUMIFS(Detail!$P$2:$P$9168,Detail!$A$2:$A$9168,"Bloomex - AUS",Detail!$B$2:$B$9168,$A17)</f>
        <v>0</v>
      </c>
      <c r="D17" s="20" t="n">
        <f aca="false">IF(B17&gt;0,C17/B17,"n/a")</f>
        <v>0</v>
      </c>
      <c r="E17" s="28" t="n">
        <f aca="false">IF(AND(B17&gt;=100,B16&gt;=100,H17&lt;Settings!$B$24,H16&lt;Settings!$B$24),(C17/B17-C16/B16)/SQRT(((C17+C16)/(B17+B16))*(1-(C17+C16)/(B17+B16))*(1/B17+1/B16)),0)</f>
        <v>0</v>
      </c>
      <c r="F17" s="21" t="n">
        <f aca="false">SUMIFS(Detail!$D$2:$D$9168,Detail!$A$2:$A$9168,"Bloomex - AUS",Detail!$B$2:$B$9168,$A17)</f>
        <v>29988.677</v>
      </c>
      <c r="G17" s="21" t="n">
        <f aca="false">SUMIFS(Detail!$D$2:$D$9168,Detail!$A$2:$A$9168,"Bloomex - AUS",Detail!$B$2:$B$9168,$A17,Detail!$C$2:$C$9168,"(no SKU)")</f>
        <v>29988.677</v>
      </c>
      <c r="H17" s="29" t="n">
        <f aca="false">IF(F17&gt;0,G17/F17,0)</f>
        <v>1</v>
      </c>
      <c r="I17" s="20" t="n">
        <f aca="false">IF(SUMIFS(Detail!$G$2:$G$9168,Detail!$A$2:$A$9168,"Bloomex - AUS",Detail!$B$2:$B$9168,$A17)&lt;1000,"n/a",F17/SUMIFS(Detail!$G$2:$G$9168,Detail!$A$2:$A$9168,"Bloomex - AUS",Detail!$B$2:$B$9168,$A17))</f>
        <v>0.0400224020564975</v>
      </c>
    </row>
    <row r="18" customFormat="false" ht="15" hidden="false" customHeight="false" outlineLevel="0" collapsed="false">
      <c r="A18" s="18" t="s">
        <v>51</v>
      </c>
      <c r="B18" s="19" t="n">
        <f aca="false">SUMIFS(Detail!$O$2:$O$9168,Detail!$A$2:$A$9168,"Bloomex - AUS",Detail!$B$2:$B$9168,$A18)</f>
        <v>5015</v>
      </c>
      <c r="C18" s="19" t="n">
        <f aca="false">SUMIFS(Detail!$P$2:$P$9168,Detail!$A$2:$A$9168,"Bloomex - AUS",Detail!$B$2:$B$9168,$A18)</f>
        <v>10</v>
      </c>
      <c r="D18" s="20" t="n">
        <f aca="false">IF(B18&gt;0,C18/B18,"n/a")</f>
        <v>0.00199401794616152</v>
      </c>
      <c r="E18" s="28" t="n">
        <f aca="false">IF(AND(B18&gt;=100,B17&gt;=100,H18&lt;Settings!$B$24,H17&lt;Settings!$B$24),(C18/B18-C17/B17)/SQRT(((C18+C17)/(B18+B17))*(1-(C18+C17)/(B18+B17))*(1/B18+1/B17)),0)</f>
        <v>0</v>
      </c>
      <c r="F18" s="21" t="n">
        <f aca="false">SUMIFS(Detail!$D$2:$D$9168,Detail!$A$2:$A$9168,"Bloomex - AUS",Detail!$B$2:$B$9168,$A18)</f>
        <v>175010.049</v>
      </c>
      <c r="G18" s="21" t="n">
        <f aca="false">SUMIFS(Detail!$D$2:$D$9168,Detail!$A$2:$A$9168,"Bloomex - AUS",Detail!$B$2:$B$9168,$A18,Detail!$C$2:$C$9168,"(no SKU)")</f>
        <v>174290.449</v>
      </c>
      <c r="H18" s="29" t="n">
        <f aca="false">IF(F18&gt;0,G18/F18,0)</f>
        <v>0.995888236109231</v>
      </c>
      <c r="I18" s="20" t="n">
        <f aca="false">IF(SUMIFS(Detail!$G$2:$G$9168,Detail!$A$2:$A$9168,"Bloomex - AUS",Detail!$B$2:$B$9168,$A18)&lt;1000,"n/a",F18/SUMIFS(Detail!$G$2:$G$9168,Detail!$A$2:$A$9168,"Bloomex - AUS",Detail!$B$2:$B$9168,$A18))</f>
        <v>0.59224295881914</v>
      </c>
    </row>
    <row r="19" customFormat="false" ht="15" hidden="false" customHeight="false" outlineLevel="0" collapsed="false">
      <c r="A19" s="18" t="s">
        <v>52</v>
      </c>
      <c r="B19" s="19" t="n">
        <f aca="false">SUMIFS(Detail!$O$2:$O$9168,Detail!$A$2:$A$9168,"Bloomex - AUS",Detail!$B$2:$B$9168,$A19)</f>
        <v>13672</v>
      </c>
      <c r="C19" s="19" t="n">
        <f aca="false">SUMIFS(Detail!$P$2:$P$9168,Detail!$A$2:$A$9168,"Bloomex - AUS",Detail!$B$2:$B$9168,$A19)</f>
        <v>282</v>
      </c>
      <c r="D19" s="20" t="n">
        <f aca="false">IF(B19&gt;0,C19/B19,"n/a")</f>
        <v>0.0206260971328262</v>
      </c>
      <c r="E19" s="28" t="n">
        <f aca="false">IF(AND(B19&gt;=100,B18&gt;=100,H19&lt;Settings!$B$24,H18&lt;Settings!$B$24),(C19/B19-C18/B18)/SQRT(((C19+C18)/(B19+B18))*(1-(C19+C18)/(B19+B18))*(1/B19+1/B18)),0)</f>
        <v>0</v>
      </c>
      <c r="F19" s="21" t="n">
        <f aca="false">SUMIFS(Detail!$D$2:$D$9168,Detail!$A$2:$A$9168,"Bloomex - AUS",Detail!$B$2:$B$9168,$A19)</f>
        <v>31061.9</v>
      </c>
      <c r="G19" s="21" t="n">
        <f aca="false">SUMIFS(Detail!$D$2:$D$9168,Detail!$A$2:$A$9168,"Bloomex - AUS",Detail!$B$2:$B$9168,$A19,Detail!$C$2:$C$9168,"(no SKU)")</f>
        <v>15691.44</v>
      </c>
      <c r="H19" s="29" t="n">
        <f aca="false">IF(F19&gt;0,G19/F19,0)</f>
        <v>0.505166779881463</v>
      </c>
      <c r="I19" s="20" t="n">
        <f aca="false">IF(SUMIFS(Detail!$G$2:$G$9168,Detail!$A$2:$A$9168,"Bloomex - AUS",Detail!$B$2:$B$9168,$A19)&lt;1000,"n/a",F19/SUMIFS(Detail!$G$2:$G$9168,Detail!$A$2:$A$9168,"Bloomex - AUS",Detail!$B$2:$B$9168,$A19))</f>
        <v>0.0427969110015517</v>
      </c>
    </row>
    <row r="20" customFormat="false" ht="15" hidden="false" customHeight="false" outlineLevel="0" collapsed="false">
      <c r="A20" s="18" t="s">
        <v>53</v>
      </c>
      <c r="B20" s="19" t="n">
        <f aca="false">SUMIFS(Detail!$O$2:$O$9168,Detail!$A$2:$A$9168,"Bloomex - AUS",Detail!$B$2:$B$9168,$A20)</f>
        <v>19001</v>
      </c>
      <c r="C20" s="19" t="n">
        <f aca="false">SUMIFS(Detail!$P$2:$P$9168,Detail!$A$2:$A$9168,"Bloomex - AUS",Detail!$B$2:$B$9168,$A20)</f>
        <v>1187</v>
      </c>
      <c r="D20" s="20" t="n">
        <f aca="false">IF(B20&gt;0,C20/B20,"n/a")</f>
        <v>0.0624703962949319</v>
      </c>
      <c r="E20" s="28" t="n">
        <f aca="false">IF(AND(B20&gt;=100,B19&gt;=100,H20&lt;Settings!$B$24,H19&lt;Settings!$B$24),(C20/B20-C19/B19)/SQRT(((C20+C19)/(B20+B19))*(1-(C20+C19)/(B20+B19))*(1/B20+1/B19)),0)</f>
        <v>0</v>
      </c>
      <c r="F20" s="21" t="n">
        <f aca="false">SUMIFS(Detail!$D$2:$D$9168,Detail!$A$2:$A$9168,"Bloomex - AUS",Detail!$B$2:$B$9168,$A20)</f>
        <v>76870.23</v>
      </c>
      <c r="G20" s="21" t="n">
        <f aca="false">SUMIFS(Detail!$D$2:$D$9168,Detail!$A$2:$A$9168,"Bloomex - AUS",Detail!$B$2:$B$9168,$A20,Detail!$C$2:$C$9168,"(no SKU)")</f>
        <v>14952.46</v>
      </c>
      <c r="H20" s="29" t="n">
        <f aca="false">IF(F20&gt;0,G20/F20,0)</f>
        <v>0.194515614172092</v>
      </c>
      <c r="I20" s="20" t="n">
        <f aca="false">IF(SUMIFS(Detail!$G$2:$G$9168,Detail!$A$2:$A$9168,"Bloomex - AUS",Detail!$B$2:$B$9168,$A20)&lt;1000,"n/a",F20/SUMIFS(Detail!$G$2:$G$9168,Detail!$A$2:$A$9168,"Bloomex - AUS",Detail!$B$2:$B$9168,$A20))</f>
        <v>0.0747170163437517</v>
      </c>
    </row>
    <row r="21" customFormat="false" ht="15" hidden="false" customHeight="false" outlineLevel="0" collapsed="false">
      <c r="A21" s="18" t="s">
        <v>54</v>
      </c>
      <c r="B21" s="19" t="n">
        <f aca="false">SUMIFS(Detail!$O$2:$O$9168,Detail!$A$2:$A$9168,"Bloomex - AUS",Detail!$B$2:$B$9168,$A21)</f>
        <v>15330</v>
      </c>
      <c r="C21" s="19" t="n">
        <f aca="false">SUMIFS(Detail!$P$2:$P$9168,Detail!$A$2:$A$9168,"Bloomex - AUS",Detail!$B$2:$B$9168,$A21)</f>
        <v>1217</v>
      </c>
      <c r="D21" s="20" t="n">
        <f aca="false">IF(B21&gt;0,C21/B21,"n/a")</f>
        <v>0.0793868232224397</v>
      </c>
      <c r="E21" s="28" t="n">
        <f aca="false">IF(AND(B21&gt;=100,B20&gt;=100,H21&lt;Settings!$B$24,H20&lt;Settings!$B$24),(C21/B21-C20/B20)/SQRT(((C21+C20)/(B21+B20))*(1-(C21+C20)/(B21+B20))*(1/B21+1/B20)),0)</f>
        <v>6.10611363990481</v>
      </c>
      <c r="F21" s="21" t="n">
        <f aca="false">SUMIFS(Detail!$D$2:$D$9168,Detail!$A$2:$A$9168,"Bloomex - AUS",Detail!$B$2:$B$9168,$A21)</f>
        <v>70774.66</v>
      </c>
      <c r="G21" s="21" t="n">
        <f aca="false">SUMIFS(Detail!$D$2:$D$9168,Detail!$A$2:$A$9168,"Bloomex - AUS",Detail!$B$2:$B$9168,$A21,Detail!$C$2:$C$9168,"(no SKU)")</f>
        <v>5236.03</v>
      </c>
      <c r="H21" s="29" t="n">
        <f aca="false">IF(F21&gt;0,G21/F21,0)</f>
        <v>0.0739817047513898</v>
      </c>
      <c r="I21" s="20" t="n">
        <f aca="false">IF(SUMIFS(Detail!$G$2:$G$9168,Detail!$A$2:$A$9168,"Bloomex - AUS",Detail!$B$2:$B$9168,$A21)&lt;1000,"n/a",F21/SUMIFS(Detail!$G$2:$G$9168,Detail!$A$2:$A$9168,"Bloomex - AUS",Detail!$B$2:$B$9168,$A21))</f>
        <v>0.0854062370347671</v>
      </c>
    </row>
    <row r="22" customFormat="false" ht="15" hidden="false" customHeight="false" outlineLevel="0" collapsed="false">
      <c r="A22" s="18" t="s">
        <v>55</v>
      </c>
      <c r="B22" s="19" t="n">
        <f aca="false">SUMIFS(Detail!$O$2:$O$9168,Detail!$A$2:$A$9168,"Bloomex - AUS",Detail!$B$2:$B$9168,$A22)</f>
        <v>4744</v>
      </c>
      <c r="C22" s="19" t="n">
        <f aca="false">SUMIFS(Detail!$P$2:$P$9168,Detail!$A$2:$A$9168,"Bloomex - AUS",Detail!$B$2:$B$9168,$A22)</f>
        <v>447</v>
      </c>
      <c r="D22" s="20" t="n">
        <f aca="false">IF(B22&gt;0,C22/B22,"n/a")</f>
        <v>0.0942242833052277</v>
      </c>
      <c r="E22" s="28" t="n">
        <f aca="false">IF(AND(B22&gt;=100,B21&gt;=100,H22&lt;Settings!$B$24,H21&lt;Settings!$B$24),(C22/B22-C21/B21)/SQRT(((C22+C21)/(B22+B21))*(1-(C22+C21)/(B22+B21))*(1/B22+1/B21)),0)</f>
        <v>3.23904055617124</v>
      </c>
      <c r="F22" s="21" t="n">
        <f aca="false">SUMIFS(Detail!$D$2:$D$9168,Detail!$A$2:$A$9168,"Bloomex - AUS",Detail!$B$2:$B$9168,$A22)</f>
        <v>21704.98</v>
      </c>
      <c r="G22" s="21" t="n">
        <f aca="false">SUMIFS(Detail!$D$2:$D$9168,Detail!$A$2:$A$9168,"Bloomex - AUS",Detail!$B$2:$B$9168,$A22,Detail!$C$2:$C$9168,"(no SKU)")</f>
        <v>-931.88</v>
      </c>
      <c r="H22" s="29" t="n">
        <f aca="false">IF(F22&gt;0,G22/F22,0)</f>
        <v>-0.0429339257626591</v>
      </c>
      <c r="I22" s="20" t="n">
        <f aca="false">IF(SUMIFS(Detail!$G$2:$G$9168,Detail!$A$2:$A$9168,"Bloomex - AUS",Detail!$B$2:$B$9168,$A22)&lt;1000,"n/a",F22/SUMIFS(Detail!$G$2:$G$9168,Detail!$A$2:$A$9168,"Bloomex - AUS",Detail!$B$2:$B$9168,$A22))</f>
        <v>0.0851787169251777</v>
      </c>
    </row>
    <row r="24" customFormat="false" ht="21.75" hidden="false" customHeight="true" outlineLevel="0" collapsed="false">
      <c r="A24" s="16" t="s">
        <v>110</v>
      </c>
      <c r="B24" s="2"/>
      <c r="C24" s="2"/>
      <c r="D24" s="2"/>
      <c r="E24" s="2"/>
      <c r="F24" s="2"/>
      <c r="G24" s="2"/>
      <c r="H24" s="2"/>
      <c r="I24" s="2"/>
      <c r="J24" s="2"/>
    </row>
    <row r="25" customFormat="false" ht="39.75" hidden="false" customHeight="true" outlineLevel="0" collapsed="false">
      <c r="A25" s="17" t="s">
        <v>16</v>
      </c>
      <c r="B25" s="17" t="s">
        <v>17</v>
      </c>
      <c r="C25" s="17" t="s">
        <v>73</v>
      </c>
      <c r="D25" s="17" t="s">
        <v>74</v>
      </c>
      <c r="E25" s="17" t="s">
        <v>75</v>
      </c>
      <c r="F25" s="17" t="s">
        <v>111</v>
      </c>
      <c r="G25" s="17" t="s">
        <v>76</v>
      </c>
      <c r="H25" s="17" t="s">
        <v>77</v>
      </c>
      <c r="I25" s="17" t="s">
        <v>112</v>
      </c>
      <c r="J25" s="17" t="s">
        <v>113</v>
      </c>
    </row>
    <row r="26" customFormat="false" ht="15" hidden="false" customHeight="false" outlineLevel="0" collapsed="false">
      <c r="A26" s="18" t="s">
        <v>114</v>
      </c>
      <c r="B26" s="18" t="str">
        <f aca="false">IFERROR(INDEX('SKU Data'!$B$2:$B$1780,MATCH($A26,'SKU Data'!$A$2:$A$1780,0)),"")</f>
        <v>Lavender Love</v>
      </c>
      <c r="C26" s="19" t="n">
        <f aca="false">SUMIFS(Detail!$K$2:$K$9168,Detail!$A$2:$A$9168,"Bloomex - AUS",Detail!$C$2:$C$9168,$A26)</f>
        <v>1082</v>
      </c>
      <c r="D26" s="19" t="n">
        <f aca="false">SUMIFS(Detail!$L$2:$L$9168,Detail!$A$2:$A$9168,"Bloomex - AUS",Detail!$C$2:$C$9168,$A26)</f>
        <v>75</v>
      </c>
      <c r="E26" s="20" t="n">
        <f aca="false">IF(C26&gt;0,D26/C26,0)</f>
        <v>0.0693160813308688</v>
      </c>
      <c r="F26" s="21" t="n">
        <f aca="false">SUMIFS(Detail!$N$2:$N$9168,Detail!$A$2:$A$9168,"Bloomex - AUS",Detail!$C$2:$C$9168,$A26)</f>
        <v>6478.51</v>
      </c>
      <c r="G26" s="27" t="n">
        <f aca="false">E26/Settings!$B$3</f>
        <v>0.92594339029512</v>
      </c>
      <c r="H26" s="28" t="n">
        <f aca="false">IF(C26&gt;0,(D26-C26*Settings!$B$3)/SQRT(C26*Settings!$B$3*(1-Settings!$B$3)),0)</f>
        <v>-0.692944576882914</v>
      </c>
      <c r="I26" s="23" t="str">
        <f aca="false">IFERROR(INDEX('SKU Data'!$W$2:$W$1780,MATCH($A26,'SKU Data'!$A$2:$A$1780,0)),"")</f>
        <v>3 - Monitor</v>
      </c>
      <c r="J26" s="23" t="str">
        <f aca="false">IFERROR(INDEX('SKU Data'!$X$2:$X$1780,MATCH($A26,'SKU Data'!$A$2:$A$1780,0)),"")</f>
        <v/>
      </c>
    </row>
    <row r="27" customFormat="false" ht="15" hidden="false" customHeight="false" outlineLevel="0" collapsed="false">
      <c r="A27" s="18" t="s">
        <v>115</v>
      </c>
      <c r="B27" s="18" t="str">
        <f aca="false">IFERROR(INDEX('SKU Data'!$B$2:$B$1780,MATCH($A27,'SKU Data'!$A$2:$A$1780,0)),"")</f>
        <v>Summer Blooms</v>
      </c>
      <c r="C27" s="19" t="n">
        <f aca="false">SUMIFS(Detail!$K$2:$K$9168,Detail!$A$2:$A$9168,"Bloomex - AUS",Detail!$C$2:$C$9168,$A27)</f>
        <v>1256</v>
      </c>
      <c r="D27" s="19" t="n">
        <f aca="false">SUMIFS(Detail!$L$2:$L$9168,Detail!$A$2:$A$9168,"Bloomex - AUS",Detail!$C$2:$C$9168,$A27)</f>
        <v>93</v>
      </c>
      <c r="E27" s="20" t="n">
        <f aca="false">IF(C27&gt;0,D27/C27,0)</f>
        <v>0.0740445859872611</v>
      </c>
      <c r="F27" s="21" t="n">
        <f aca="false">SUMIFS(Detail!$N$2:$N$9168,Detail!$A$2:$A$9168,"Bloomex - AUS",Detail!$C$2:$C$9168,$A27)</f>
        <v>5077.39</v>
      </c>
      <c r="G27" s="27" t="n">
        <f aca="false">E27/Settings!$B$3</f>
        <v>0.989108063607609</v>
      </c>
      <c r="H27" s="28" t="n">
        <f aca="false">IF(C27&gt;0,(D27-C27*Settings!$B$3)/SQRT(C27*Settings!$B$3*(1-Settings!$B$3)),0)</f>
        <v>-0.109804707587205</v>
      </c>
      <c r="I27" s="23" t="str">
        <f aca="false">IFERROR(INDEX('SKU Data'!$W$2:$W$1780,MATCH($A27,'SKU Data'!$A$2:$A$1780,0)),"")</f>
        <v>3 - Monitor</v>
      </c>
      <c r="J27" s="23" t="str">
        <f aca="false">IFERROR(INDEX('SKU Data'!$X$2:$X$1780,MATCH($A27,'SKU Data'!$A$2:$A$1780,0)),"")</f>
        <v/>
      </c>
    </row>
    <row r="28" customFormat="false" ht="15" hidden="false" customHeight="false" outlineLevel="0" collapsed="false">
      <c r="A28" s="18" t="s">
        <v>116</v>
      </c>
      <c r="B28" s="18" t="str">
        <f aca="false">IFERROR(INDEX('SKU Data'!$B$2:$B$1780,MATCH($A28,'SKU Data'!$A$2:$A$1780,0)),"")</f>
        <v>Designer Sympathy Collection IV</v>
      </c>
      <c r="C28" s="19" t="n">
        <f aca="false">SUMIFS(Detail!$K$2:$K$9168,Detail!$A$2:$A$9168,"Bloomex - AUS",Detail!$C$2:$C$9168,$A28)</f>
        <v>698</v>
      </c>
      <c r="D28" s="19" t="n">
        <f aca="false">SUMIFS(Detail!$L$2:$L$9168,Detail!$A$2:$A$9168,"Bloomex - AUS",Detail!$C$2:$C$9168,$A28)</f>
        <v>42</v>
      </c>
      <c r="E28" s="20" t="n">
        <f aca="false">IF(C28&gt;0,D28/C28,0)</f>
        <v>0.0601719197707736</v>
      </c>
      <c r="F28" s="21" t="n">
        <f aca="false">SUMIFS(Detail!$N$2:$N$9168,Detail!$A$2:$A$9168,"Bloomex - AUS",Detail!$C$2:$C$9168,$A28)</f>
        <v>4778.84</v>
      </c>
      <c r="G28" s="27" t="n">
        <f aca="false">E28/Settings!$B$3</f>
        <v>0.803793150498022</v>
      </c>
      <c r="H28" s="28" t="n">
        <f aca="false">IF(C28&gt;0,(D28-C28*Settings!$B$3)/SQRT(C28*Settings!$B$3*(1-Settings!$B$3)),0)</f>
        <v>-1.47456159757733</v>
      </c>
      <c r="I28" s="23" t="str">
        <f aca="false">IFERROR(INDEX('SKU Data'!$W$2:$W$1780,MATCH($A28,'SKU Data'!$A$2:$A$1780,0)),"")</f>
        <v>3 - Monitor</v>
      </c>
      <c r="J28" s="23" t="str">
        <f aca="false">IFERROR(INDEX('SKU Data'!$X$2:$X$1780,MATCH($A28,'SKU Data'!$A$2:$A$1780,0)),"")</f>
        <v/>
      </c>
    </row>
    <row r="29" customFormat="false" ht="15" hidden="false" customHeight="false" outlineLevel="0" collapsed="false">
      <c r="A29" s="18" t="s">
        <v>117</v>
      </c>
      <c r="B29" s="18" t="str">
        <f aca="false">IFERROR(INDEX('SKU Data'!$B$2:$B$1780,MATCH($A29,'SKU Data'!$A$2:$A$1780,0)),"")</f>
        <v>Blushing Muse Bouquet</v>
      </c>
      <c r="C29" s="19" t="n">
        <f aca="false">SUMIFS(Detail!$K$2:$K$9168,Detail!$A$2:$A$9168,"Bloomex - AUS",Detail!$C$2:$C$9168,$A29)</f>
        <v>998</v>
      </c>
      <c r="D29" s="19" t="n">
        <f aca="false">SUMIFS(Detail!$L$2:$L$9168,Detail!$A$2:$A$9168,"Bloomex - AUS",Detail!$C$2:$C$9168,$A29)</f>
        <v>61</v>
      </c>
      <c r="E29" s="20" t="n">
        <f aca="false">IF(C29&gt;0,D29/C29,0)</f>
        <v>0.061122244488978</v>
      </c>
      <c r="F29" s="21" t="n">
        <f aca="false">SUMIFS(Detail!$N$2:$N$9168,Detail!$A$2:$A$9168,"Bloomex - AUS",Detail!$C$2:$C$9168,$A29)</f>
        <v>4176.6</v>
      </c>
      <c r="G29" s="27" t="n">
        <f aca="false">E29/Settings!$B$3</f>
        <v>0.816487850985417</v>
      </c>
      <c r="H29" s="28" t="n">
        <f aca="false">IF(C29&gt;0,(D29-C29*Settings!$B$3)/SQRT(C29*Settings!$B$3*(1-Settings!$B$3)),0)</f>
        <v>-1.64911573410971</v>
      </c>
      <c r="I29" s="23" t="str">
        <f aca="false">IFERROR(INDEX('SKU Data'!$W$2:$W$1780,MATCH($A29,'SKU Data'!$A$2:$A$1780,0)),"")</f>
        <v>3 - Monitor</v>
      </c>
      <c r="J29" s="23" t="str">
        <f aca="false">IFERROR(INDEX('SKU Data'!$X$2:$X$1780,MATCH($A29,'SKU Data'!$A$2:$A$1780,0)),"")</f>
        <v/>
      </c>
    </row>
    <row r="30" customFormat="false" ht="15" hidden="false" customHeight="false" outlineLevel="0" collapsed="false">
      <c r="A30" s="18" t="s">
        <v>118</v>
      </c>
      <c r="B30" s="18" t="str">
        <f aca="false">IFERROR(INDEX('SKU Data'!$B$2:$B$1780,MATCH($A30,'SKU Data'!$A$2:$A$1780,0)),"")</f>
        <v>Designer Sympathy Collection II</v>
      </c>
      <c r="C30" s="19" t="n">
        <f aca="false">SUMIFS(Detail!$K$2:$K$9168,Detail!$A$2:$A$9168,"Bloomex - AUS",Detail!$C$2:$C$9168,$A30)</f>
        <v>548</v>
      </c>
      <c r="D30" s="19" t="n">
        <f aca="false">SUMIFS(Detail!$L$2:$L$9168,Detail!$A$2:$A$9168,"Bloomex - AUS",Detail!$C$2:$C$9168,$A30)</f>
        <v>38</v>
      </c>
      <c r="E30" s="20" t="n">
        <f aca="false">IF(C30&gt;0,D30/C30,0)</f>
        <v>0.0693430656934307</v>
      </c>
      <c r="F30" s="21" t="n">
        <f aca="false">SUMIFS(Detail!$N$2:$N$9168,Detail!$A$2:$A$9168,"Bloomex - AUS",Detail!$C$2:$C$9168,$A30)</f>
        <v>3730.72</v>
      </c>
      <c r="G30" s="27" t="n">
        <f aca="false">E30/Settings!$B$3</f>
        <v>0.926303854875283</v>
      </c>
      <c r="H30" s="28" t="n">
        <f aca="false">IF(C30&gt;0,(D30-C30*Settings!$B$3)/SQRT(C30*Settings!$B$3*(1-Settings!$B$3)),0)</f>
        <v>-0.490745238316681</v>
      </c>
      <c r="I30" s="23" t="str">
        <f aca="false">IFERROR(INDEX('SKU Data'!$W$2:$W$1780,MATCH($A30,'SKU Data'!$A$2:$A$1780,0)),"")</f>
        <v>3 - Monitor</v>
      </c>
      <c r="J30" s="23" t="str">
        <f aca="false">IFERROR(INDEX('SKU Data'!$X$2:$X$1780,MATCH($A30,'SKU Data'!$A$2:$A$1780,0)),"")</f>
        <v/>
      </c>
    </row>
    <row r="31" customFormat="false" ht="15" hidden="false" customHeight="false" outlineLevel="0" collapsed="false">
      <c r="A31" s="18" t="s">
        <v>119</v>
      </c>
      <c r="B31" s="18" t="str">
        <f aca="false">IFERROR(INDEX('SKU Data'!$B$2:$B$1780,MATCH($A31,'SKU Data'!$A$2:$A$1780,0)),"")</f>
        <v>Native Flowers Bouquet in Mason Jar</v>
      </c>
      <c r="C31" s="19" t="n">
        <f aca="false">SUMIFS(Detail!$K$2:$K$9168,Detail!$A$2:$A$9168,"Bloomex - AUS",Detail!$C$2:$C$9168,$A31)</f>
        <v>354</v>
      </c>
      <c r="D31" s="19" t="n">
        <f aca="false">SUMIFS(Detail!$L$2:$L$9168,Detail!$A$2:$A$9168,"Bloomex - AUS",Detail!$C$2:$C$9168,$A31)</f>
        <v>35</v>
      </c>
      <c r="E31" s="20" t="n">
        <f aca="false">IF(C31&gt;0,D31/C31,0)</f>
        <v>0.0988700564971752</v>
      </c>
      <c r="F31" s="21" t="n">
        <f aca="false">SUMIFS(Detail!$N$2:$N$9168,Detail!$A$2:$A$9168,"Bloomex - AUS",Detail!$C$2:$C$9168,$A31)</f>
        <v>3390.25</v>
      </c>
      <c r="G31" s="27" t="n">
        <f aca="false">E31/Settings!$B$3</f>
        <v>1.32073356649628</v>
      </c>
      <c r="H31" s="28" t="n">
        <f aca="false">IF(C31&gt;0,(D31-C31*Settings!$B$3)/SQRT(C31*Settings!$B$3*(1-Settings!$B$3)),0)</f>
        <v>1.71659201567039</v>
      </c>
      <c r="I31" s="23" t="str">
        <f aca="false">IFERROR(INDEX('SKU Data'!$W$2:$W$1780,MATCH($A31,'SKU Data'!$A$2:$A$1780,0)),"")</f>
        <v>1 - Fix first</v>
      </c>
      <c r="J31" s="23" t="str">
        <f aca="false">IFERROR(INDEX('SKU Data'!$X$2:$X$1780,MATCH($A31,'SKU Data'!$A$2:$A$1780,0)),"")</f>
        <v/>
      </c>
    </row>
    <row r="32" customFormat="false" ht="15" hidden="false" customHeight="false" outlineLevel="0" collapsed="false">
      <c r="A32" s="18" t="s">
        <v>120</v>
      </c>
      <c r="B32" s="18" t="str">
        <f aca="false">IFERROR(INDEX('SKU Data'!$B$2:$B$1780,MATCH($A32,'SKU Data'!$A$2:$A$1780,0)),"")</f>
        <v>50 Blooms of Peruvian Lilies</v>
      </c>
      <c r="C32" s="19" t="n">
        <f aca="false">SUMIFS(Detail!$K$2:$K$9168,Detail!$A$2:$A$9168,"Bloomex - AUS",Detail!$C$2:$C$9168,$A32)</f>
        <v>641</v>
      </c>
      <c r="D32" s="19" t="n">
        <f aca="false">SUMIFS(Detail!$L$2:$L$9168,Detail!$A$2:$A$9168,"Bloomex - AUS",Detail!$C$2:$C$9168,$A32)</f>
        <v>49</v>
      </c>
      <c r="E32" s="20" t="n">
        <f aca="false">IF(C32&gt;0,D32/C32,0)</f>
        <v>0.0764430577223089</v>
      </c>
      <c r="F32" s="21" t="n">
        <f aca="false">SUMIFS(Detail!$N$2:$N$9168,Detail!$A$2:$A$9168,"Bloomex - AUS",Detail!$C$2:$C$9168,$A32)</f>
        <v>3264.69</v>
      </c>
      <c r="G32" s="27" t="n">
        <f aca="false">E32/Settings!$B$3</f>
        <v>1.02114751256717</v>
      </c>
      <c r="H32" s="28" t="n">
        <f aca="false">IF(C32&gt;0,(D32-C32*Settings!$B$3)/SQRT(C32*Settings!$B$3*(1-Settings!$B$3)),0)</f>
        <v>0.152303312852304</v>
      </c>
      <c r="I32" s="23" t="str">
        <f aca="false">IFERROR(INDEX('SKU Data'!$W$2:$W$1780,MATCH($A32,'SKU Data'!$A$2:$A$1780,0)),"")</f>
        <v>3 - Monitor</v>
      </c>
      <c r="J32" s="23" t="str">
        <f aca="false">IFERROR(INDEX('SKU Data'!$X$2:$X$1780,MATCH($A32,'SKU Data'!$A$2:$A$1780,0)),"")</f>
        <v/>
      </c>
    </row>
    <row r="33" customFormat="false" ht="15" hidden="false" customHeight="false" outlineLevel="0" collapsed="false">
      <c r="A33" s="18" t="s">
        <v>121</v>
      </c>
      <c r="B33" s="18" t="str">
        <f aca="false">IFERROR(INDEX('SKU Data'!$B$2:$B$1780,MATCH($A33,'SKU Data'!$A$2:$A$1780,0)),"")</f>
        <v>Peaceful Clouds in Mason Jar</v>
      </c>
      <c r="C33" s="19" t="n">
        <f aca="false">SUMIFS(Detail!$K$2:$K$9168,Detail!$A$2:$A$9168,"Bloomex - AUS",Detail!$C$2:$C$9168,$A33)</f>
        <v>434</v>
      </c>
      <c r="D33" s="19" t="n">
        <f aca="false">SUMIFS(Detail!$L$2:$L$9168,Detail!$A$2:$A$9168,"Bloomex - AUS",Detail!$C$2:$C$9168,$A33)</f>
        <v>41</v>
      </c>
      <c r="E33" s="20" t="n">
        <f aca="false">IF(C33&gt;0,D33/C33,0)</f>
        <v>0.0944700460829493</v>
      </c>
      <c r="F33" s="21" t="n">
        <f aca="false">SUMIFS(Detail!$N$2:$N$9168,Detail!$A$2:$A$9168,"Bloomex - AUS",Detail!$C$2:$C$9168,$A33)</f>
        <v>2777.56</v>
      </c>
      <c r="G33" s="27" t="n">
        <f aca="false">E33/Settings!$B$3</f>
        <v>1.26195701014661</v>
      </c>
      <c r="H33" s="28" t="n">
        <f aca="false">IF(C33&gt;0,(D33-C33*Settings!$B$3)/SQRT(C33*Settings!$B$3*(1-Settings!$B$3)),0)</f>
        <v>1.55237247361239</v>
      </c>
      <c r="I33" s="23" t="str">
        <f aca="false">IFERROR(INDEX('SKU Data'!$W$2:$W$1780,MATCH($A33,'SKU Data'!$A$2:$A$1780,0)),"")</f>
        <v>1 - Fix first</v>
      </c>
      <c r="J33" s="23" t="str">
        <f aca="false">IFERROR(INDEX('SKU Data'!$X$2:$X$1780,MATCH($A33,'SKU Data'!$A$2:$A$1780,0)),"")</f>
        <v/>
      </c>
    </row>
    <row r="34" customFormat="false" ht="15" hidden="false" customHeight="false" outlineLevel="0" collapsed="false">
      <c r="A34" s="18" t="s">
        <v>122</v>
      </c>
      <c r="B34" s="18" t="str">
        <f aca="false">IFERROR(INDEX('SKU Data'!$B$2:$B$1780,MATCH($A34,'SKU Data'!$A$2:$A$1780,0)),"")</f>
        <v>Wild Spirits</v>
      </c>
      <c r="C34" s="19" t="n">
        <f aca="false">SUMIFS(Detail!$K$2:$K$9168,Detail!$A$2:$A$9168,"Bloomex - AUS",Detail!$C$2:$C$9168,$A34)</f>
        <v>665</v>
      </c>
      <c r="D34" s="19" t="n">
        <f aca="false">SUMIFS(Detail!$L$2:$L$9168,Detail!$A$2:$A$9168,"Bloomex - AUS",Detail!$C$2:$C$9168,$A34)</f>
        <v>37</v>
      </c>
      <c r="E34" s="20" t="n">
        <f aca="false">IF(C34&gt;0,D34/C34,0)</f>
        <v>0.0556390977443609</v>
      </c>
      <c r="F34" s="21" t="n">
        <f aca="false">SUMIFS(Detail!$N$2:$N$9168,Detail!$A$2:$A$9168,"Bloomex - AUS",Detail!$C$2:$C$9168,$A34)</f>
        <v>2758.88</v>
      </c>
      <c r="G34" s="27" t="n">
        <f aca="false">E34/Settings!$B$3</f>
        <v>0.743242459891225</v>
      </c>
      <c r="H34" s="28" t="n">
        <f aca="false">IF(C34&gt;0,(D34-C34*Settings!$B$3)/SQRT(C34*Settings!$B$3*(1-Settings!$B$3)),0)</f>
        <v>-1.88345423711941</v>
      </c>
      <c r="I34" s="23" t="str">
        <f aca="false">IFERROR(INDEX('SKU Data'!$W$2:$W$1780,MATCH($A34,'SKU Data'!$A$2:$A$1780,0)),"")</f>
        <v>3 - Monitor</v>
      </c>
      <c r="J34" s="23" t="str">
        <f aca="false">IFERROR(INDEX('SKU Data'!$X$2:$X$1780,MATCH($A34,'SKU Data'!$A$2:$A$1780,0)),"")</f>
        <v/>
      </c>
    </row>
    <row r="35" customFormat="false" ht="15" hidden="false" customHeight="false" outlineLevel="0" collapsed="false">
      <c r="A35" s="18" t="s">
        <v>123</v>
      </c>
      <c r="B35" s="18" t="str">
        <f aca="false">IFERROR(INDEX('SKU Data'!$B$2:$B$1780,MATCH($A35,'SKU Data'!$A$2:$A$1780,0)),"")</f>
        <v>Half Dozen Red Roses</v>
      </c>
      <c r="C35" s="19" t="n">
        <f aca="false">SUMIFS(Detail!$K$2:$K$9168,Detail!$A$2:$A$9168,"Bloomex - AUS",Detail!$C$2:$C$9168,$A35)</f>
        <v>471</v>
      </c>
      <c r="D35" s="19" t="n">
        <f aca="false">SUMIFS(Detail!$L$2:$L$9168,Detail!$A$2:$A$9168,"Bloomex - AUS",Detail!$C$2:$C$9168,$A35)</f>
        <v>38</v>
      </c>
      <c r="E35" s="20" t="n">
        <f aca="false">IF(C35&gt;0,D35/C35,0)</f>
        <v>0.0806794055201699</v>
      </c>
      <c r="F35" s="21" t="n">
        <f aca="false">SUMIFS(Detail!$N$2:$N$9168,Detail!$A$2:$A$9168,"Bloomex - AUS",Detail!$C$2:$C$9168,$A35)</f>
        <v>2623.28</v>
      </c>
      <c r="G35" s="27" t="n">
        <f aca="false">E35/Settings!$B$3</f>
        <v>1.07773781841116</v>
      </c>
      <c r="H35" s="28" t="n">
        <f aca="false">IF(C35&gt;0,(D35-C35*Settings!$B$3)/SQRT(C35*Settings!$B$3*(1-Settings!$B$3)),0)</f>
        <v>0.479914471333598</v>
      </c>
      <c r="I35" s="23" t="str">
        <f aca="false">IFERROR(INDEX('SKU Data'!$W$2:$W$1780,MATCH($A35,'SKU Data'!$A$2:$A$1780,0)),"")</f>
        <v>2 - Review</v>
      </c>
      <c r="J35" s="23" t="str">
        <f aca="false">IFERROR(INDEX('SKU Data'!$X$2:$X$1780,MATCH($A35,'SKU Data'!$A$2:$A$1780,0)),"")</f>
        <v/>
      </c>
    </row>
    <row r="36" customFormat="false" ht="15" hidden="false" customHeight="false" outlineLevel="0" collapsed="false">
      <c r="A36" s="18" t="s">
        <v>124</v>
      </c>
      <c r="B36" s="18" t="str">
        <f aca="false">IFERROR(INDEX('SKU Data'!$B$2:$B$1780,MATCH($A36,'SKU Data'!$A$2:$A$1780,0)),"")</f>
        <v>Ten Long Stemmed Red Roses</v>
      </c>
      <c r="C36" s="19" t="n">
        <f aca="false">SUMIFS(Detail!$K$2:$K$9168,Detail!$A$2:$A$9168,"Bloomex - AUS",Detail!$C$2:$C$9168,$A36)</f>
        <v>363</v>
      </c>
      <c r="D36" s="19" t="n">
        <f aca="false">SUMIFS(Detail!$L$2:$L$9168,Detail!$A$2:$A$9168,"Bloomex - AUS",Detail!$C$2:$C$9168,$A36)</f>
        <v>28</v>
      </c>
      <c r="E36" s="20" t="n">
        <f aca="false">IF(C36&gt;0,D36/C36,0)</f>
        <v>0.0771349862258953</v>
      </c>
      <c r="F36" s="21" t="n">
        <f aca="false">SUMIFS(Detail!$N$2:$N$9168,Detail!$A$2:$A$9168,"Bloomex - AUS",Detail!$C$2:$C$9168,$A36)</f>
        <v>2596.7</v>
      </c>
      <c r="G36" s="27" t="n">
        <f aca="false">E36/Settings!$B$3</f>
        <v>1.03039048493594</v>
      </c>
      <c r="H36" s="28" t="n">
        <f aca="false">IF(C36&gt;0,(D36-C36*Settings!$B$3)/SQRT(C36*Settings!$B$3*(1-Settings!$B$3)),0)</f>
        <v>0.164706973172428</v>
      </c>
      <c r="I36" s="23" t="str">
        <f aca="false">IFERROR(INDEX('SKU Data'!$W$2:$W$1780,MATCH($A36,'SKU Data'!$A$2:$A$1780,0)),"")</f>
        <v>1 - Fix first</v>
      </c>
      <c r="J36" s="23" t="str">
        <f aca="false">IFERROR(INDEX('SKU Data'!$X$2:$X$1780,MATCH($A36,'SKU Data'!$A$2:$A$1780,0)),"")</f>
        <v/>
      </c>
    </row>
    <row r="37" customFormat="false" ht="15" hidden="false" customHeight="false" outlineLevel="0" collapsed="false">
      <c r="A37" s="18" t="s">
        <v>125</v>
      </c>
      <c r="B37" s="18" t="str">
        <f aca="false">IFERROR(INDEX('SKU Data'!$B$2:$B$1780,MATCH($A37,'SKU Data'!$A$2:$A$1780,0)),"")</f>
        <v>Native Flowers Bouquet Designer Collection II</v>
      </c>
      <c r="C37" s="19" t="n">
        <f aca="false">SUMIFS(Detail!$K$2:$K$9168,Detail!$A$2:$A$9168,"Bloomex - AUS",Detail!$C$2:$C$9168,$A37)</f>
        <v>364</v>
      </c>
      <c r="D37" s="19" t="n">
        <f aca="false">SUMIFS(Detail!$L$2:$L$9168,Detail!$A$2:$A$9168,"Bloomex - AUS",Detail!$C$2:$C$9168,$A37)</f>
        <v>27</v>
      </c>
      <c r="E37" s="20" t="n">
        <f aca="false">IF(C37&gt;0,D37/C37,0)</f>
        <v>0.0741758241758242</v>
      </c>
      <c r="F37" s="21" t="n">
        <f aca="false">SUMIFS(Detail!$N$2:$N$9168,Detail!$A$2:$A$9168,"Bloomex - AUS",Detail!$C$2:$C$9168,$A37)</f>
        <v>2578.86</v>
      </c>
      <c r="G37" s="27" t="n">
        <f aca="false">E37/Settings!$B$3</f>
        <v>0.99086117963669</v>
      </c>
      <c r="H37" s="28" t="n">
        <f aca="false">IF(C37&gt;0,(D37-C37*Settings!$B$3)/SQRT(C37*Settings!$B$3*(1-Settings!$B$3)),0)</f>
        <v>-0.0495977386895303</v>
      </c>
      <c r="I37" s="23" t="str">
        <f aca="false">IFERROR(INDEX('SKU Data'!$W$2:$W$1780,MATCH($A37,'SKU Data'!$A$2:$A$1780,0)),"")</f>
        <v>3 - Monitor</v>
      </c>
      <c r="J37" s="23" t="str">
        <f aca="false">IFERROR(INDEX('SKU Data'!$X$2:$X$1780,MATCH($A37,'SKU Data'!$A$2:$A$1780,0)),"")</f>
        <v/>
      </c>
    </row>
    <row r="38" customFormat="false" ht="15" hidden="false" customHeight="false" outlineLevel="0" collapsed="false">
      <c r="A38" s="18" t="s">
        <v>126</v>
      </c>
      <c r="B38" s="18" t="str">
        <f aca="false">IFERROR(INDEX('SKU Data'!$B$2:$B$1780,MATCH($A38,'SKU Data'!$A$2:$A$1780,0)),"")</f>
        <v>Birthday Designer Collection I</v>
      </c>
      <c r="C38" s="19" t="n">
        <f aca="false">SUMIFS(Detail!$K$2:$K$9168,Detail!$A$2:$A$9168,"Bloomex - AUS",Detail!$C$2:$C$9168,$A38)</f>
        <v>526</v>
      </c>
      <c r="D38" s="19" t="n">
        <f aca="false">SUMIFS(Detail!$L$2:$L$9168,Detail!$A$2:$A$9168,"Bloomex - AUS",Detail!$C$2:$C$9168,$A38)</f>
        <v>35</v>
      </c>
      <c r="E38" s="20" t="n">
        <f aca="false">IF(C38&gt;0,D38/C38,0)</f>
        <v>0.0665399239543726</v>
      </c>
      <c r="F38" s="21" t="n">
        <f aca="false">SUMIFS(Detail!$N$2:$N$9168,Detail!$A$2:$A$9168,"Bloomex - AUS",Detail!$C$2:$C$9168,$A38)</f>
        <v>2364.97</v>
      </c>
      <c r="G38" s="27" t="n">
        <f aca="false">E38/Settings!$B$3</f>
        <v>0.888858712052628</v>
      </c>
      <c r="H38" s="28" t="n">
        <f aca="false">IF(C38&gt;0,(D38-C38*Settings!$B$3)/SQRT(C38*Settings!$B$3*(1-Settings!$B$3)),0)</f>
        <v>-0.725085701302436</v>
      </c>
      <c r="I38" s="23" t="str">
        <f aca="false">IFERROR(INDEX('SKU Data'!$W$2:$W$1780,MATCH($A38,'SKU Data'!$A$2:$A$1780,0)),"")</f>
        <v>3 - Monitor</v>
      </c>
      <c r="J38" s="23" t="str">
        <f aca="false">IFERROR(INDEX('SKU Data'!$X$2:$X$1780,MATCH($A38,'SKU Data'!$A$2:$A$1780,0)),"")</f>
        <v/>
      </c>
    </row>
    <row r="39" customFormat="false" ht="15" hidden="false" customHeight="false" outlineLevel="0" collapsed="false">
      <c r="A39" s="18" t="s">
        <v>127</v>
      </c>
      <c r="B39" s="18" t="str">
        <f aca="false">IFERROR(INDEX('SKU Data'!$B$2:$B$1780,MATCH($A39,'SKU Data'!$A$2:$A$1780,0)),"")</f>
        <v>Designer Sympathy Collection III</v>
      </c>
      <c r="C39" s="19" t="n">
        <f aca="false">SUMIFS(Detail!$K$2:$K$9168,Detail!$A$2:$A$9168,"Bloomex - AUS",Detail!$C$2:$C$9168,$A39)</f>
        <v>285</v>
      </c>
      <c r="D39" s="19" t="n">
        <f aca="false">SUMIFS(Detail!$L$2:$L$9168,Detail!$A$2:$A$9168,"Bloomex - AUS",Detail!$C$2:$C$9168,$A39)</f>
        <v>21</v>
      </c>
      <c r="E39" s="20" t="n">
        <f aca="false">IF(C39&gt;0,D39/C39,0)</f>
        <v>0.0736842105263158</v>
      </c>
      <c r="F39" s="21" t="n">
        <f aca="false">SUMIFS(Detail!$N$2:$N$9168,Detail!$A$2:$A$9168,"Bloomex - AUS",Detail!$C$2:$C$9168,$A39)</f>
        <v>2342.75</v>
      </c>
      <c r="G39" s="27" t="n">
        <f aca="false">E39/Settings!$B$3</f>
        <v>0.984294068504595</v>
      </c>
      <c r="H39" s="28" t="n">
        <f aca="false">IF(C39&gt;0,(D39-C39*Settings!$B$3)/SQRT(C39*Settings!$B$3*(1-Settings!$B$3)),0)</f>
        <v>-0.0754235852095266</v>
      </c>
      <c r="I39" s="23" t="str">
        <f aca="false">IFERROR(INDEX('SKU Data'!$W$2:$W$1780,MATCH($A39,'SKU Data'!$A$2:$A$1780,0)),"")</f>
        <v>3 - Monitor</v>
      </c>
      <c r="J39" s="23" t="str">
        <f aca="false">IFERROR(INDEX('SKU Data'!$X$2:$X$1780,MATCH($A39,'SKU Data'!$A$2:$A$1780,0)),"")</f>
        <v/>
      </c>
    </row>
    <row r="40" customFormat="false" ht="15" hidden="false" customHeight="false" outlineLevel="0" collapsed="false">
      <c r="A40" s="18" t="s">
        <v>128</v>
      </c>
      <c r="B40" s="18" t="str">
        <f aca="false">IFERROR(INDEX('SKU Data'!$B$2:$B$1780,MATCH($A40,'SKU Data'!$A$2:$A$1780,0)),"")</f>
        <v>Designer Sympathy Collection I</v>
      </c>
      <c r="C40" s="19" t="n">
        <f aca="false">SUMIFS(Detail!$K$2:$K$9168,Detail!$A$2:$A$9168,"Bloomex - AUS",Detail!$C$2:$C$9168,$A40)</f>
        <v>712</v>
      </c>
      <c r="D40" s="19" t="n">
        <f aca="false">SUMIFS(Detail!$L$2:$L$9168,Detail!$A$2:$A$9168,"Bloomex - AUS",Detail!$C$2:$C$9168,$A40)</f>
        <v>34</v>
      </c>
      <c r="E40" s="20" t="n">
        <f aca="false">IF(C40&gt;0,D40/C40,0)</f>
        <v>0.047752808988764</v>
      </c>
      <c r="F40" s="21" t="n">
        <f aca="false">SUMIFS(Detail!$N$2:$N$9168,Detail!$A$2:$A$9168,"Bloomex - AUS",Detail!$C$2:$C$9168,$A40)</f>
        <v>2329.12</v>
      </c>
      <c r="G40" s="27" t="n">
        <f aca="false">E40/Settings!$B$3</f>
        <v>0.637895232999567</v>
      </c>
      <c r="H40" s="28" t="n">
        <f aca="false">IF(C40&gt;0,(D40-C40*Settings!$B$3)/SQRT(C40*Settings!$B$3*(1-Settings!$B$3)),0)</f>
        <v>-2.74849709719461</v>
      </c>
      <c r="I40" s="23" t="str">
        <f aca="false">IFERROR(INDEX('SKU Data'!$W$2:$W$1780,MATCH($A40,'SKU Data'!$A$2:$A$1780,0)),"")</f>
        <v>3 - Monitor</v>
      </c>
      <c r="J40" s="23" t="str">
        <f aca="false">IFERROR(INDEX('SKU Data'!$X$2:$X$1780,MATCH($A40,'SKU Data'!$A$2:$A$1780,0)),"")</f>
        <v/>
      </c>
    </row>
  </sheetData>
  <mergeCells count="3">
    <mergeCell ref="A7:J7"/>
    <mergeCell ref="A8:J8"/>
    <mergeCell ref="A9:J9"/>
  </mergeCells>
  <conditionalFormatting sqref="H13:H22">
    <cfRule type="colorScale" priority="2">
      <colorScale>
        <cfvo type="num" val="0"/>
        <cfvo type="num" val="0.3"/>
        <cfvo type="num" val="0.9"/>
        <color rgb="FFFFFFFF"/>
        <color rgb="FFFFE699"/>
        <color rgb="FFE8685D"/>
      </colorScale>
    </cfRule>
  </conditionalFormatting>
  <conditionalFormatting sqref="I13:I22">
    <cfRule type="colorScale" priority="3">
      <colorScale>
        <cfvo type="num" val="0.02"/>
        <cfvo type="num" val="0.07"/>
        <cfvo type="num" val="0.15"/>
        <color rgb="FFFFFFFF"/>
        <color rgb="FFFFE699"/>
        <color rgb="FFE8685D"/>
      </colorScale>
    </cfRule>
  </conditionalFormatting>
  <conditionalFormatting sqref="D13:D22">
    <cfRule type="colorScale" priority="4">
      <colorScale>
        <cfvo type="num" val="0"/>
        <cfvo type="num" val="0.05"/>
        <cfvo type="num" val="0.11"/>
        <color rgb="FFFFFFFF"/>
        <color rgb="FFFFE699"/>
        <color rgb="FFE8685D"/>
      </colorScale>
    </cfRule>
  </conditionalFormatting>
  <conditionalFormatting sqref="E13:E22">
    <cfRule type="cellIs" priority="5" operator="greaterThanOrEqual" aboveAverage="0" equalAverage="0" bottom="0" percent="0" rank="0" text="" dxfId="2">
      <formula>Settings!$B$6</formula>
    </cfRule>
  </conditionalFormatting>
  <conditionalFormatting sqref="F13:F22">
    <cfRule type="dataBar" priority="6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{BF20FE36-618A-4066-AA6A-4F91745F4F91}</x14:id>
        </ext>
      </extLst>
    </cfRule>
  </conditionalFormatting>
  <conditionalFormatting sqref="E26:E40">
    <cfRule type="colorScale" priority="7">
      <colorScale>
        <cfvo type="num" val="0.03"/>
        <cfvo type="num" val="0.15"/>
        <color rgb="FFFFFFFF"/>
        <color rgb="FFF08A80"/>
      </colorScale>
    </cfRule>
  </conditionalFormatting>
  <conditionalFormatting sqref="F26:F40">
    <cfRule type="dataBar" priority="8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{12D07AE4-E319-46C0-9FEC-5490A6E27D76}</x14:id>
        </ext>
      </extLst>
    </cfRule>
  </conditionalFormatting>
  <conditionalFormatting sqref="I26:I40">
    <cfRule type="expression" priority="9" aboveAverage="0" equalAverage="0" bottom="0" percent="0" rank="0" text="" dxfId="0">
      <formula>LEFT($I26,1)="1"</formula>
    </cfRule>
    <cfRule type="expression" priority="10" aboveAverage="0" equalAverage="0" bottom="0" percent="0" rank="0" text="" dxfId="4">
      <formula>LEFT($I26,1)="2"</formula>
    </cfRule>
  </conditionalFormatting>
  <conditionalFormatting sqref="J26:J40">
    <cfRule type="cellIs" priority="11" operator="equal" aboveAverage="0" equalAverage="0" bottom="0" percent="0" rank="0" text="" dxfId="1">
      <formula>"HIGH RATE"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20FE36-618A-4066-AA6A-4F91745F4F91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F13:F22</xm:sqref>
        </x14:conditionalFormatting>
        <x14:conditionalFormatting xmlns:xm="http://schemas.microsoft.com/office/excel/2006/main">
          <x14:cfRule type="dataBar" id="{12D07AE4-E319-46C0-9FEC-5490A6E27D76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F26:F40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B450"/>
    <pageSetUpPr fitToPage="tru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5" min="3" style="0" width="12"/>
    <col collapsed="false" customWidth="true" hidden="false" outlineLevel="0" max="7" min="6" style="0" width="13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1" min="10" style="0" width="12"/>
  </cols>
  <sheetData>
    <row r="1" customFormat="false" ht="17.35" hidden="false" customHeight="false" outlineLevel="0" collapsed="false">
      <c r="A1" s="25" t="s">
        <v>129</v>
      </c>
    </row>
    <row r="3" customFormat="false" ht="27.75" hidden="false" customHeight="true" outlineLevel="0" collapsed="false">
      <c r="A3" s="43" t="s">
        <v>41</v>
      </c>
      <c r="B3" s="43" t="s">
        <v>101</v>
      </c>
      <c r="C3" s="43" t="s">
        <v>40</v>
      </c>
      <c r="D3" s="43" t="s">
        <v>5</v>
      </c>
      <c r="E3" s="43" t="s">
        <v>102</v>
      </c>
      <c r="F3" s="43" t="s">
        <v>80</v>
      </c>
    </row>
    <row r="4" customFormat="false" ht="25.5" hidden="false" customHeight="true" outlineLevel="0" collapsed="false">
      <c r="A4" s="44" t="n">
        <f aca="false">Stores!J6</f>
        <v>377375.99</v>
      </c>
      <c r="B4" s="44" t="n">
        <f aca="false">Stores!H6</f>
        <v>255329.63</v>
      </c>
      <c r="C4" s="44" t="n">
        <f aca="false">Stores!I6</f>
        <v>122046.36</v>
      </c>
      <c r="D4" s="45" t="n">
        <f aca="false">Stores!D6</f>
        <v>0.0938511326860841</v>
      </c>
      <c r="E4" s="46" t="n">
        <f aca="false">Stores!E6</f>
        <v>1.25368939377261</v>
      </c>
      <c r="F4" s="45" t="n">
        <f aca="false">Stores!L6</f>
        <v>0.361099959635757</v>
      </c>
    </row>
    <row r="6" customFormat="false" ht="21.75" hidden="false" customHeight="true" outlineLevel="0" collapsed="false">
      <c r="A6" s="47" t="s">
        <v>103</v>
      </c>
      <c r="B6" s="14"/>
      <c r="C6" s="14"/>
      <c r="D6" s="14"/>
      <c r="E6" s="14"/>
      <c r="F6" s="14"/>
      <c r="G6" s="14"/>
      <c r="H6" s="14"/>
      <c r="I6" s="14"/>
      <c r="J6" s="14"/>
    </row>
    <row r="7" customFormat="false" ht="33.75" hidden="false" customHeight="true" outlineLevel="0" collapsed="false">
      <c r="A7" s="15" t="s">
        <v>130</v>
      </c>
      <c r="B7" s="15"/>
      <c r="C7" s="15"/>
      <c r="D7" s="15"/>
      <c r="E7" s="15"/>
      <c r="F7" s="15"/>
      <c r="G7" s="15"/>
      <c r="H7" s="15"/>
      <c r="I7" s="15"/>
      <c r="J7" s="15"/>
    </row>
    <row r="8" customFormat="false" ht="33.75" hidden="false" customHeight="true" outlineLevel="0" collapsed="false">
      <c r="A8" s="15" t="s">
        <v>131</v>
      </c>
      <c r="B8" s="15"/>
      <c r="C8" s="15"/>
      <c r="D8" s="15"/>
      <c r="E8" s="15"/>
      <c r="F8" s="15"/>
      <c r="G8" s="15"/>
      <c r="H8" s="15"/>
      <c r="I8" s="15"/>
      <c r="J8" s="15"/>
    </row>
    <row r="9" customFormat="false" ht="33.75" hidden="false" customHeight="true" outlineLevel="0" collapsed="false">
      <c r="A9" s="15" t="s">
        <v>132</v>
      </c>
      <c r="B9" s="15"/>
      <c r="C9" s="15"/>
      <c r="D9" s="15"/>
      <c r="E9" s="15"/>
      <c r="F9" s="15"/>
      <c r="G9" s="15"/>
      <c r="H9" s="15"/>
      <c r="I9" s="15"/>
      <c r="J9" s="15"/>
    </row>
    <row r="11" customFormat="false" ht="21.75" hidden="false" customHeight="true" outlineLevel="0" collapsed="false">
      <c r="A11" s="16" t="s">
        <v>107</v>
      </c>
      <c r="B11" s="2"/>
      <c r="C11" s="2"/>
      <c r="D11" s="2"/>
      <c r="E11" s="2"/>
      <c r="F11" s="2"/>
      <c r="G11" s="2"/>
      <c r="H11" s="2"/>
      <c r="I11" s="2"/>
      <c r="J11" s="2"/>
    </row>
    <row r="12" customFormat="false" ht="39.75" hidden="false" customHeight="true" outlineLevel="0" collapsed="false">
      <c r="A12" s="17" t="s">
        <v>32</v>
      </c>
      <c r="B12" s="17" t="s">
        <v>33</v>
      </c>
      <c r="C12" s="17" t="s">
        <v>34</v>
      </c>
      <c r="D12" s="17" t="s">
        <v>35</v>
      </c>
      <c r="E12" s="17" t="s">
        <v>108</v>
      </c>
      <c r="F12" s="17" t="s">
        <v>41</v>
      </c>
      <c r="G12" s="17" t="s">
        <v>40</v>
      </c>
      <c r="H12" s="17" t="s">
        <v>109</v>
      </c>
      <c r="I12" s="17" t="s">
        <v>43</v>
      </c>
    </row>
    <row r="13" customFormat="false" ht="15" hidden="false" customHeight="false" outlineLevel="0" collapsed="false">
      <c r="A13" s="18" t="s">
        <v>46</v>
      </c>
      <c r="B13" s="19" t="n">
        <f aca="false">SUMIFS(Detail!$O$2:$O$9168,Detail!$A$2:$A$9168,"Bunches and Stems - AUS",Detail!$B$2:$B$9168,$A13)</f>
        <v>1630</v>
      </c>
      <c r="C13" s="19" t="n">
        <f aca="false">SUMIFS(Detail!$P$2:$P$9168,Detail!$A$2:$A$9168,"Bunches and Stems - AUS",Detail!$B$2:$B$9168,$A13)</f>
        <v>20</v>
      </c>
      <c r="D13" s="20" t="n">
        <f aca="false">IF(B13&gt;0,C13/B13,"n/a")</f>
        <v>0.0122699386503067</v>
      </c>
      <c r="E13" s="28" t="n">
        <v>0</v>
      </c>
      <c r="F13" s="21" t="n">
        <f aca="false">SUMIFS(Detail!$D$2:$D$9168,Detail!$A$2:$A$9168,"Bunches and Stems - AUS",Detail!$B$2:$B$9168,$A13)</f>
        <v>17842.94</v>
      </c>
      <c r="G13" s="21" t="n">
        <f aca="false">SUMIFS(Detail!$D$2:$D$9168,Detail!$A$2:$A$9168,"Bunches and Stems - AUS",Detail!$B$2:$B$9168,$A13,Detail!$C$2:$C$9168,"(no SKU)")</f>
        <v>15894.94</v>
      </c>
      <c r="H13" s="29" t="n">
        <f aca="false">IF(F13&gt;0,G13/F13,0)</f>
        <v>0.89082516670459</v>
      </c>
      <c r="I13" s="20" t="n">
        <f aca="false">IF(SUMIFS(Detail!$G$2:$G$9168,Detail!$A$2:$A$9168,"Bunches and Stems - AUS",Detail!$B$2:$B$9168,$A13)&lt;1000,"n/a",F13/SUMIFS(Detail!$G$2:$G$9168,Detail!$A$2:$A$9168,"Bunches and Stems - AUS",Detail!$B$2:$B$9168,$A13))</f>
        <v>0.10911376005398</v>
      </c>
    </row>
    <row r="14" customFormat="false" ht="15" hidden="false" customHeight="false" outlineLevel="0" collapsed="false">
      <c r="A14" s="18" t="s">
        <v>47</v>
      </c>
      <c r="B14" s="19" t="n">
        <f aca="false">SUMIFS(Detail!$O$2:$O$9168,Detail!$A$2:$A$9168,"Bunches and Stems - AUS",Detail!$B$2:$B$9168,$A14)</f>
        <v>9633</v>
      </c>
      <c r="C14" s="19" t="n">
        <f aca="false">SUMIFS(Detail!$P$2:$P$9168,Detail!$A$2:$A$9168,"Bunches and Stems - AUS",Detail!$B$2:$B$9168,$A14)</f>
        <v>236</v>
      </c>
      <c r="D14" s="20" t="n">
        <f aca="false">IF(B14&gt;0,C14/B14,"n/a")</f>
        <v>0.0244991176165265</v>
      </c>
      <c r="E14" s="28" t="n">
        <f aca="false">IF(AND(B14&gt;=100,B13&gt;=100,H14&lt;Settings!$B$24,H13&lt;Settings!$B$24),(C14/B14-C13/B13)/SQRT(((C14+C13)/(B14+B13))*(1-(C14+C13)/(B14+B13))*(1/B14+1/B13)),0)</f>
        <v>0</v>
      </c>
      <c r="F14" s="21" t="n">
        <f aca="false">SUMIFS(Detail!$D$2:$D$9168,Detail!$A$2:$A$9168,"Bunches and Stems - AUS",Detail!$B$2:$B$9168,$A14)</f>
        <v>59723.21</v>
      </c>
      <c r="G14" s="21" t="n">
        <f aca="false">SUMIFS(Detail!$D$2:$D$9168,Detail!$A$2:$A$9168,"Bunches and Stems - AUS",Detail!$B$2:$B$9168,$A14,Detail!$C$2:$C$9168,"(no SKU)")</f>
        <v>40446.53</v>
      </c>
      <c r="H14" s="29" t="n">
        <f aca="false">IF(F14&gt;0,G14/F14,0)</f>
        <v>0.67723302213662</v>
      </c>
      <c r="I14" s="20" t="n">
        <f aca="false">IF(SUMIFS(Detail!$G$2:$G$9168,Detail!$A$2:$A$9168,"Bunches and Stems - AUS",Detail!$B$2:$B$9168,$A14)&lt;1000,"n/a",F14/SUMIFS(Detail!$G$2:$G$9168,Detail!$A$2:$A$9168,"Bunches and Stems - AUS",Detail!$B$2:$B$9168,$A14))</f>
        <v>0.0766661048382159</v>
      </c>
    </row>
    <row r="15" customFormat="false" ht="15" hidden="false" customHeight="false" outlineLevel="0" collapsed="false">
      <c r="A15" s="18" t="s">
        <v>48</v>
      </c>
      <c r="B15" s="19" t="n">
        <f aca="false">SUMIFS(Detail!$O$2:$O$9168,Detail!$A$2:$A$9168,"Bunches and Stems - AUS",Detail!$B$2:$B$9168,$A15)</f>
        <v>9587</v>
      </c>
      <c r="C15" s="19" t="n">
        <f aca="false">SUMIFS(Detail!$P$2:$P$9168,Detail!$A$2:$A$9168,"Bunches and Stems - AUS",Detail!$B$2:$B$9168,$A15)</f>
        <v>429</v>
      </c>
      <c r="D15" s="20" t="n">
        <f aca="false">IF(B15&gt;0,C15/B15,"n/a")</f>
        <v>0.0447480963805153</v>
      </c>
      <c r="E15" s="28" t="n">
        <f aca="false">IF(AND(B15&gt;=100,B14&gt;=100,H15&lt;Settings!$B$24,H14&lt;Settings!$B$24),(C15/B15-C14/B14)/SQRT(((C15+C14)/(B15+B14))*(1-(C15+C14)/(B15+B14))*(1/B15+1/B14)),0)</f>
        <v>0</v>
      </c>
      <c r="F15" s="21" t="n">
        <f aca="false">SUMIFS(Detail!$D$2:$D$9168,Detail!$A$2:$A$9168,"Bunches and Stems - AUS",Detail!$B$2:$B$9168,$A15)</f>
        <v>62807.83</v>
      </c>
      <c r="G15" s="21" t="n">
        <f aca="false">SUMIFS(Detail!$D$2:$D$9168,Detail!$A$2:$A$9168,"Bunches and Stems - AUS",Detail!$B$2:$B$9168,$A15,Detail!$C$2:$C$9168,"(no SKU)")</f>
        <v>28311.3</v>
      </c>
      <c r="H15" s="29" t="n">
        <f aca="false">IF(F15&gt;0,G15/F15,0)</f>
        <v>0.450760677450566</v>
      </c>
      <c r="I15" s="20" t="n">
        <f aca="false">IF(SUMIFS(Detail!$G$2:$G$9168,Detail!$A$2:$A$9168,"Bunches and Stems - AUS",Detail!$B$2:$B$9168,$A15)&lt;1000,"n/a",F15/SUMIFS(Detail!$G$2:$G$9168,Detail!$A$2:$A$9168,"Bunches and Stems - AUS",Detail!$B$2:$B$9168,$A15))</f>
        <v>0.0844331361164699</v>
      </c>
    </row>
    <row r="16" customFormat="false" ht="15" hidden="false" customHeight="false" outlineLevel="0" collapsed="false">
      <c r="A16" s="18" t="s">
        <v>49</v>
      </c>
      <c r="B16" s="19" t="n">
        <f aca="false">SUMIFS(Detail!$O$2:$O$9168,Detail!$A$2:$A$9168,"Bunches and Stems - AUS",Detail!$B$2:$B$9168,$A16)</f>
        <v>9320</v>
      </c>
      <c r="C16" s="19" t="n">
        <f aca="false">SUMIFS(Detail!$P$2:$P$9168,Detail!$A$2:$A$9168,"Bunches and Stems - AUS",Detail!$B$2:$B$9168,$A16)</f>
        <v>573</v>
      </c>
      <c r="D16" s="20" t="n">
        <f aca="false">IF(B16&gt;0,C16/B16,"n/a")</f>
        <v>0.061480686695279</v>
      </c>
      <c r="E16" s="28" t="n">
        <f aca="false">IF(AND(B16&gt;=100,B15&gt;=100,H16&lt;Settings!$B$24,H15&lt;Settings!$B$24),(C16/B16-C15/B15)/SQRT(((C16+C15)/(B16+B15))*(1-(C16+C15)/(B16+B15))*(1/B16+1/B15)),0)</f>
        <v>0</v>
      </c>
      <c r="F16" s="21" t="n">
        <f aca="false">SUMIFS(Detail!$D$2:$D$9168,Detail!$A$2:$A$9168,"Bunches and Stems - AUS",Detail!$B$2:$B$9168,$A16)</f>
        <v>51397.24</v>
      </c>
      <c r="G16" s="21" t="n">
        <f aca="false">SUMIFS(Detail!$D$2:$D$9168,Detail!$A$2:$A$9168,"Bunches and Stems - AUS",Detail!$B$2:$B$9168,$A16,Detail!$C$2:$C$9168,"(no SKU)")</f>
        <v>7744.38</v>
      </c>
      <c r="H16" s="29" t="n">
        <f aca="false">IF(F16&gt;0,G16/F16,0)</f>
        <v>0.15067696242055</v>
      </c>
      <c r="I16" s="20" t="n">
        <f aca="false">IF(SUMIFS(Detail!$G$2:$G$9168,Detail!$A$2:$A$9168,"Bunches and Stems - AUS",Detail!$B$2:$B$9168,$A16)&lt;1000,"n/a",F16/SUMIFS(Detail!$G$2:$G$9168,Detail!$A$2:$A$9168,"Bunches and Stems - AUS",Detail!$B$2:$B$9168,$A16))</f>
        <v>0.0727375239425799</v>
      </c>
    </row>
    <row r="17" customFormat="false" ht="15" hidden="false" customHeight="false" outlineLevel="0" collapsed="false">
      <c r="A17" s="18" t="s">
        <v>50</v>
      </c>
      <c r="B17" s="19" t="n">
        <f aca="false">SUMIFS(Detail!$O$2:$O$9168,Detail!$A$2:$A$9168,"Bunches and Stems - AUS",Detail!$B$2:$B$9168,$A17)</f>
        <v>16352</v>
      </c>
      <c r="C17" s="19" t="n">
        <f aca="false">SUMIFS(Detail!$P$2:$P$9168,Detail!$A$2:$A$9168,"Bunches and Stems - AUS",Detail!$B$2:$B$9168,$A17)</f>
        <v>604</v>
      </c>
      <c r="D17" s="20" t="n">
        <f aca="false">IF(B17&gt;0,C17/B17,"n/a")</f>
        <v>0.0369373776908023</v>
      </c>
      <c r="E17" s="28" t="n">
        <f aca="false">IF(AND(B17&gt;=100,B16&gt;=100,H17&lt;Settings!$B$24,H16&lt;Settings!$B$24),(C17/B17-C16/B16)/SQRT(((C17+C16)/(B17+B16))*(1-(C17+C16)/(B17+B16))*(1/B17+1/B16)),0)</f>
        <v>-9.04126938768969</v>
      </c>
      <c r="F17" s="21" t="n">
        <f aca="false">SUMIFS(Detail!$D$2:$D$9168,Detail!$A$2:$A$9168,"Bunches and Stems - AUS",Detail!$B$2:$B$9168,$A17)</f>
        <v>50572.45</v>
      </c>
      <c r="G17" s="21" t="n">
        <f aca="false">SUMIFS(Detail!$D$2:$D$9168,Detail!$A$2:$A$9168,"Bunches and Stems - AUS",Detail!$B$2:$B$9168,$A17,Detail!$C$2:$C$9168,"(no SKU)")</f>
        <v>10323.21</v>
      </c>
      <c r="H17" s="29" t="n">
        <f aca="false">IF(F17&gt;0,G17/F17,0)</f>
        <v>0.20412714827935</v>
      </c>
      <c r="I17" s="20" t="n">
        <f aca="false">IF(SUMIFS(Detail!$G$2:$G$9168,Detail!$A$2:$A$9168,"Bunches and Stems - AUS",Detail!$B$2:$B$9168,$A17)&lt;1000,"n/a",F17/SUMIFS(Detail!$G$2:$G$9168,Detail!$A$2:$A$9168,"Bunches and Stems - AUS",Detail!$B$2:$B$9168,$A17))</f>
        <v>0.0417453105703944</v>
      </c>
    </row>
    <row r="18" customFormat="false" ht="15" hidden="false" customHeight="false" outlineLevel="0" collapsed="false">
      <c r="A18" s="18" t="s">
        <v>51</v>
      </c>
      <c r="B18" s="19" t="n">
        <f aca="false">SUMIFS(Detail!$O$2:$O$9168,Detail!$A$2:$A$9168,"Bunches and Stems - AUS",Detail!$B$2:$B$9168,$A18)</f>
        <v>5533</v>
      </c>
      <c r="C18" s="19" t="n">
        <f aca="false">SUMIFS(Detail!$P$2:$P$9168,Detail!$A$2:$A$9168,"Bunches and Stems - AUS",Detail!$B$2:$B$9168,$A18)</f>
        <v>323</v>
      </c>
      <c r="D18" s="20" t="n">
        <f aca="false">IF(B18&gt;0,C18/B18,"n/a")</f>
        <v>0.058377010663293</v>
      </c>
      <c r="E18" s="28" t="n">
        <f aca="false">IF(AND(B18&gt;=100,B17&gt;=100,H18&lt;Settings!$B$24,H17&lt;Settings!$B$24),(C18/B18-C17/B17)/SQRT(((C18+C17)/(B18+B17))*(1-(C18+C17)/(B18+B17))*(1/B18+1/B17)),0)</f>
        <v>6.84449815994542</v>
      </c>
      <c r="F18" s="21" t="n">
        <f aca="false">SUMIFS(Detail!$D$2:$D$9168,Detail!$A$2:$A$9168,"Bunches and Stems - AUS",Detail!$B$2:$B$9168,$A18)</f>
        <v>25074.76</v>
      </c>
      <c r="G18" s="21" t="n">
        <f aca="false">SUMIFS(Detail!$D$2:$D$9168,Detail!$A$2:$A$9168,"Bunches and Stems - AUS",Detail!$B$2:$B$9168,$A18,Detail!$C$2:$C$9168,"(no SKU)")</f>
        <v>4233</v>
      </c>
      <c r="H18" s="29" t="n">
        <f aca="false">IF(F18&gt;0,G18/F18,0)</f>
        <v>0.16881517510038</v>
      </c>
      <c r="I18" s="20" t="n">
        <f aca="false">IF(SUMIFS(Detail!$G$2:$G$9168,Detail!$A$2:$A$9168,"Bunches and Stems - AUS",Detail!$B$2:$B$9168,$A18)&lt;1000,"n/a",F18/SUMIFS(Detail!$G$2:$G$9168,Detail!$A$2:$A$9168,"Bunches and Stems - AUS",Detail!$B$2:$B$9168,$A18))</f>
        <v>0.0654437046037862</v>
      </c>
    </row>
    <row r="19" customFormat="false" ht="15" hidden="false" customHeight="false" outlineLevel="0" collapsed="false">
      <c r="A19" s="18" t="s">
        <v>52</v>
      </c>
      <c r="B19" s="19" t="n">
        <f aca="false">SUMIFS(Detail!$O$2:$O$9168,Detail!$A$2:$A$9168,"Bunches and Stems - AUS",Detail!$B$2:$B$9168,$A19)</f>
        <v>6569</v>
      </c>
      <c r="C19" s="19" t="n">
        <f aca="false">SUMIFS(Detail!$P$2:$P$9168,Detail!$A$2:$A$9168,"Bunches and Stems - AUS",Detail!$B$2:$B$9168,$A19)</f>
        <v>241</v>
      </c>
      <c r="D19" s="20" t="n">
        <f aca="false">IF(B19&gt;0,C19/B19,"n/a")</f>
        <v>0.0366874714568427</v>
      </c>
      <c r="E19" s="28" t="n">
        <f aca="false">IF(AND(B19&gt;=100,B18&gt;=100,H19&lt;Settings!$B$24,H18&lt;Settings!$B$24),(C19/B19-C18/B18)/SQRT(((C19+C18)/(B19+B18))*(1-(C19+C18)/(B19+B18))*(1/B19+1/B18)),0)</f>
        <v>0</v>
      </c>
      <c r="F19" s="21" t="n">
        <f aca="false">SUMIFS(Detail!$D$2:$D$9168,Detail!$A$2:$A$9168,"Bunches and Stems - AUS",Detail!$B$2:$B$9168,$A19)</f>
        <v>25788.73</v>
      </c>
      <c r="G19" s="21" t="n">
        <f aca="false">SUMIFS(Detail!$D$2:$D$9168,Detail!$A$2:$A$9168,"Bunches and Stems - AUS",Detail!$B$2:$B$9168,$A19,Detail!$C$2:$C$9168,"(no SKU)")</f>
        <v>9476.65</v>
      </c>
      <c r="H19" s="29" t="n">
        <f aca="false">IF(F19&gt;0,G19/F19,0)</f>
        <v>0.367472535483523</v>
      </c>
      <c r="I19" s="20" t="n">
        <f aca="false">IF(SUMIFS(Detail!$G$2:$G$9168,Detail!$A$2:$A$9168,"Bunches and Stems - AUS",Detail!$B$2:$B$9168,$A19)&lt;1000,"n/a",F19/SUMIFS(Detail!$G$2:$G$9168,Detail!$A$2:$A$9168,"Bunches and Stems - AUS",Detail!$B$2:$B$9168,$A19))</f>
        <v>0.0591050441408535</v>
      </c>
    </row>
    <row r="20" customFormat="false" ht="15" hidden="false" customHeight="false" outlineLevel="0" collapsed="false">
      <c r="A20" s="18" t="s">
        <v>53</v>
      </c>
      <c r="B20" s="19" t="n">
        <f aca="false">SUMIFS(Detail!$O$2:$O$9168,Detail!$A$2:$A$9168,"Bunches and Stems - AUS",Detail!$B$2:$B$9168,$A20)</f>
        <v>5470</v>
      </c>
      <c r="C20" s="19" t="n">
        <f aca="false">SUMIFS(Detail!$P$2:$P$9168,Detail!$A$2:$A$9168,"Bunches and Stems - AUS",Detail!$B$2:$B$9168,$A20)</f>
        <v>459</v>
      </c>
      <c r="D20" s="20" t="n">
        <f aca="false">IF(B20&gt;0,C20/B20,"n/a")</f>
        <v>0.0839122486288848</v>
      </c>
      <c r="E20" s="28" t="n">
        <f aca="false">IF(AND(B20&gt;=100,B19&gt;=100,H20&lt;Settings!$B$24,H19&lt;Settings!$B$24),(C20/B20-C19/B19)/SQRT(((C20+C19)/(B20+B19))*(1-(C20+C19)/(B20+B19))*(1/B20+1/B19)),0)</f>
        <v>0</v>
      </c>
      <c r="F20" s="21" t="n">
        <f aca="false">SUMIFS(Detail!$D$2:$D$9168,Detail!$A$2:$A$9168,"Bunches and Stems - AUS",Detail!$B$2:$B$9168,$A20)</f>
        <v>29375.48</v>
      </c>
      <c r="G20" s="21" t="n">
        <f aca="false">SUMIFS(Detail!$D$2:$D$9168,Detail!$A$2:$A$9168,"Bunches and Stems - AUS",Detail!$B$2:$B$9168,$A20,Detail!$C$2:$C$9168,"(no SKU)")</f>
        <v>3215.61</v>
      </c>
      <c r="H20" s="29" t="n">
        <f aca="false">IF(F20&gt;0,G20/F20,0)</f>
        <v>0.109465785750565</v>
      </c>
      <c r="I20" s="20" t="n">
        <f aca="false">IF(SUMIFS(Detail!$G$2:$G$9168,Detail!$A$2:$A$9168,"Bunches and Stems - AUS",Detail!$B$2:$B$9168,$A20)&lt;1000,"n/a",F20/SUMIFS(Detail!$G$2:$G$9168,Detail!$A$2:$A$9168,"Bunches and Stems - AUS",Detail!$B$2:$B$9168,$A20))</f>
        <v>0.0903823574305837</v>
      </c>
    </row>
    <row r="21" customFormat="false" ht="15" hidden="false" customHeight="false" outlineLevel="0" collapsed="false">
      <c r="A21" s="18" t="s">
        <v>54</v>
      </c>
      <c r="B21" s="19" t="n">
        <f aca="false">SUMIFS(Detail!$O$2:$O$9168,Detail!$A$2:$A$9168,"Bunches and Stems - AUS",Detail!$B$2:$B$9168,$A21)</f>
        <v>7104</v>
      </c>
      <c r="C21" s="19" t="n">
        <f aca="false">SUMIFS(Detail!$P$2:$P$9168,Detail!$A$2:$A$9168,"Bunches and Stems - AUS",Detail!$B$2:$B$9168,$A21)</f>
        <v>747</v>
      </c>
      <c r="D21" s="20" t="n">
        <f aca="false">IF(B21&gt;0,C21/B21,"n/a")</f>
        <v>0.105152027027027</v>
      </c>
      <c r="E21" s="28" t="n">
        <f aca="false">IF(AND(B21&gt;=100,B20&gt;=100,H21&lt;Settings!$B$24,H20&lt;Settings!$B$24),(C21/B21-C20/B20)/SQRT(((C21+C20)/(B21+B20))*(1-(C21+C20)/(B21+B20))*(1/B21+1/B20)),0)</f>
        <v>4.00973953397606</v>
      </c>
      <c r="F21" s="21" t="n">
        <f aca="false">SUMIFS(Detail!$D$2:$D$9168,Detail!$A$2:$A$9168,"Bunches and Stems - AUS",Detail!$B$2:$B$9168,$A21)</f>
        <v>42697</v>
      </c>
      <c r="G21" s="21" t="n">
        <f aca="false">SUMIFS(Detail!$D$2:$D$9168,Detail!$A$2:$A$9168,"Bunches and Stems - AUS",Detail!$B$2:$B$9168,$A21,Detail!$C$2:$C$9168,"(no SKU)")</f>
        <v>2140.83</v>
      </c>
      <c r="H21" s="29" t="n">
        <f aca="false">IF(F21&gt;0,G21/F21,0)</f>
        <v>0.0501400566784552</v>
      </c>
      <c r="I21" s="20" t="n">
        <f aca="false">IF(SUMIFS(Detail!$G$2:$G$9168,Detail!$A$2:$A$9168,"Bunches and Stems - AUS",Detail!$B$2:$B$9168,$A21)&lt;1000,"n/a",F21/SUMIFS(Detail!$G$2:$G$9168,Detail!$A$2:$A$9168,"Bunches and Stems - AUS",Detail!$B$2:$B$9168,$A21))</f>
        <v>0.103354538236604</v>
      </c>
    </row>
    <row r="22" customFormat="false" ht="15" hidden="false" customHeight="false" outlineLevel="0" collapsed="false">
      <c r="A22" s="18" t="s">
        <v>55</v>
      </c>
      <c r="B22" s="19" t="n">
        <f aca="false">SUMIFS(Detail!$O$2:$O$9168,Detail!$A$2:$A$9168,"Bunches and Stems - AUS",Detail!$B$2:$B$9168,$A22)</f>
        <v>2567</v>
      </c>
      <c r="C22" s="19" t="n">
        <f aca="false">SUMIFS(Detail!$P$2:$P$9168,Detail!$A$2:$A$9168,"Bunches and Stems - AUS",Detail!$B$2:$B$9168,$A22)</f>
        <v>215</v>
      </c>
      <c r="D22" s="20" t="n">
        <f aca="false">IF(B22&gt;0,C22/B22,"n/a")</f>
        <v>0.0837553564472146</v>
      </c>
      <c r="E22" s="28" t="n">
        <f aca="false">IF(AND(B22&gt;=100,B21&gt;=100,H22&lt;Settings!$B$24,H21&lt;Settings!$B$24),(C22/B22-C21/B21)/SQRT(((C22+C21)/(B22+B21))*(1-(C22+C21)/(B22+B21))*(1/B22+1/B21)),0)</f>
        <v>-3.10437817463031</v>
      </c>
      <c r="F22" s="21" t="n">
        <f aca="false">SUMIFS(Detail!$D$2:$D$9168,Detail!$A$2:$A$9168,"Bunches and Stems - AUS",Detail!$B$2:$B$9168,$A22)</f>
        <v>12096.35</v>
      </c>
      <c r="G22" s="21" t="n">
        <f aca="false">SUMIFS(Detail!$D$2:$D$9168,Detail!$A$2:$A$9168,"Bunches and Stems - AUS",Detail!$B$2:$B$9168,$A22,Detail!$C$2:$C$9168,"(no SKU)")</f>
        <v>259.91</v>
      </c>
      <c r="H22" s="29" t="n">
        <f aca="false">IF(F22&gt;0,G22/F22,0)</f>
        <v>0.0214866467984144</v>
      </c>
      <c r="I22" s="20" t="n">
        <f aca="false">IF(SUMIFS(Detail!$G$2:$G$9168,Detail!$A$2:$A$9168,"Bunches and Stems - AUS",Detail!$B$2:$B$9168,$A22)&lt;1000,"n/a",F22/SUMIFS(Detail!$G$2:$G$9168,Detail!$A$2:$A$9168,"Bunches and Stems - AUS",Detail!$B$2:$B$9168,$A22))</f>
        <v>0.0801911618187089</v>
      </c>
    </row>
    <row r="24" customFormat="false" ht="21.75" hidden="false" customHeight="true" outlineLevel="0" collapsed="false">
      <c r="A24" s="16" t="s">
        <v>110</v>
      </c>
      <c r="B24" s="2"/>
      <c r="C24" s="2"/>
      <c r="D24" s="2"/>
      <c r="E24" s="2"/>
      <c r="F24" s="2"/>
      <c r="G24" s="2"/>
      <c r="H24" s="2"/>
      <c r="I24" s="2"/>
      <c r="J24" s="2"/>
    </row>
    <row r="25" customFormat="false" ht="39.75" hidden="false" customHeight="true" outlineLevel="0" collapsed="false">
      <c r="A25" s="17" t="s">
        <v>16</v>
      </c>
      <c r="B25" s="17" t="s">
        <v>17</v>
      </c>
      <c r="C25" s="17" t="s">
        <v>73</v>
      </c>
      <c r="D25" s="17" t="s">
        <v>74</v>
      </c>
      <c r="E25" s="17" t="s">
        <v>75</v>
      </c>
      <c r="F25" s="17" t="s">
        <v>111</v>
      </c>
      <c r="G25" s="17" t="s">
        <v>76</v>
      </c>
      <c r="H25" s="17" t="s">
        <v>77</v>
      </c>
      <c r="I25" s="17" t="s">
        <v>112</v>
      </c>
      <c r="J25" s="17" t="s">
        <v>113</v>
      </c>
    </row>
    <row r="26" customFormat="false" ht="15" hidden="false" customHeight="false" outlineLevel="0" collapsed="false">
      <c r="A26" s="18" t="s">
        <v>119</v>
      </c>
      <c r="B26" s="18" t="str">
        <f aca="false">IFERROR(INDEX('SKU Data'!$B$2:$B$1780,MATCH($A26,'SKU Data'!$A$2:$A$1780,0)),"")</f>
        <v>Native Flowers Bouquet in Mason Jar</v>
      </c>
      <c r="C26" s="19" t="n">
        <f aca="false">SUMIFS(Detail!$K$2:$K$9168,Detail!$A$2:$A$9168,"Bunches and Stems - AUS",Detail!$C$2:$C$9168,$A26)</f>
        <v>958</v>
      </c>
      <c r="D26" s="19" t="n">
        <f aca="false">SUMIFS(Detail!$L$2:$L$9168,Detail!$A$2:$A$9168,"Bunches and Stems - AUS",Detail!$C$2:$C$9168,$A26)</f>
        <v>88</v>
      </c>
      <c r="E26" s="20" t="n">
        <f aca="false">IF(C26&gt;0,D26/C26,0)</f>
        <v>0.0918580375782881</v>
      </c>
      <c r="F26" s="21" t="n">
        <f aca="false">SUMIFS(Detail!$N$2:$N$9168,Detail!$A$2:$A$9168,"Bunches and Stems - AUS",Detail!$C$2:$C$9168,$A26)</f>
        <v>7259.1</v>
      </c>
      <c r="G26" s="27" t="n">
        <f aca="false">E26/Settings!$B$3</f>
        <v>1.22706507794489</v>
      </c>
      <c r="H26" s="28" t="n">
        <f aca="false">IF(C26&gt;0,(D26-C26*Settings!$B$3)/SQRT(C26*Settings!$B$3*(1-Settings!$B$3)),0)</f>
        <v>1.99919033736174</v>
      </c>
      <c r="I26" s="23" t="str">
        <f aca="false">IFERROR(INDEX('SKU Data'!$W$2:$W$1780,MATCH($A26,'SKU Data'!$A$2:$A$1780,0)),"")</f>
        <v>1 - Fix first</v>
      </c>
      <c r="J26" s="23" t="str">
        <f aca="false">IFERROR(INDEX('SKU Data'!$X$2:$X$1780,MATCH($A26,'SKU Data'!$A$2:$A$1780,0)),"")</f>
        <v/>
      </c>
    </row>
    <row r="27" customFormat="false" ht="15" hidden="false" customHeight="false" outlineLevel="0" collapsed="false">
      <c r="A27" s="18" t="s">
        <v>133</v>
      </c>
      <c r="B27" s="18" t="str">
        <f aca="false">IFERROR(INDEX('SKU Data'!$B$2:$B$1780,MATCH($A27,'SKU Data'!$A$2:$A$1780,0)),"")</f>
        <v>Pastel Buttercup Bouquet in Mason Jar</v>
      </c>
      <c r="C27" s="19" t="n">
        <f aca="false">SUMIFS(Detail!$K$2:$K$9168,Detail!$A$2:$A$9168,"Bunches and Stems - AUS",Detail!$C$2:$C$9168,$A27)</f>
        <v>711</v>
      </c>
      <c r="D27" s="19" t="n">
        <f aca="false">SUMIFS(Detail!$L$2:$L$9168,Detail!$A$2:$A$9168,"Bunches and Stems - AUS",Detail!$C$2:$C$9168,$A27)</f>
        <v>57</v>
      </c>
      <c r="E27" s="20" t="n">
        <f aca="false">IF(C27&gt;0,D27/C27,0)</f>
        <v>0.080168776371308</v>
      </c>
      <c r="F27" s="21" t="n">
        <f aca="false">SUMIFS(Detail!$N$2:$N$9168,Detail!$A$2:$A$9168,"Bunches and Stems - AUS",Detail!$C$2:$C$9168,$A27)</f>
        <v>3479.94</v>
      </c>
      <c r="G27" s="27" t="n">
        <f aca="false">E27/Settings!$B$3</f>
        <v>1.07091669297818</v>
      </c>
      <c r="H27" s="28" t="n">
        <f aca="false">IF(C27&gt;0,(D27-C27*Settings!$B$3)/SQRT(C27*Settings!$B$3*(1-Settings!$B$3)),0)</f>
        <v>0.537903436827612</v>
      </c>
      <c r="I27" s="23" t="str">
        <f aca="false">IFERROR(INDEX('SKU Data'!$W$2:$W$1780,MATCH($A27,'SKU Data'!$A$2:$A$1780,0)),"")</f>
        <v>3 - Monitor</v>
      </c>
      <c r="J27" s="23" t="str">
        <f aca="false">IFERROR(INDEX('SKU Data'!$X$2:$X$1780,MATCH($A27,'SKU Data'!$A$2:$A$1780,0)),"")</f>
        <v/>
      </c>
    </row>
    <row r="28" customFormat="false" ht="15" hidden="false" customHeight="false" outlineLevel="0" collapsed="false">
      <c r="A28" s="18" t="s">
        <v>134</v>
      </c>
      <c r="B28" s="18" t="str">
        <f aca="false">IFERROR(INDEX('SKU Data'!$B$2:$B$1780,MATCH($A28,'SKU Data'!$A$2:$A$1780,0)),"")</f>
        <v>Delicate Elegance</v>
      </c>
      <c r="C28" s="19" t="n">
        <f aca="false">SUMIFS(Detail!$K$2:$K$9168,Detail!$A$2:$A$9168,"Bunches and Stems - AUS",Detail!$C$2:$C$9168,$A28)</f>
        <v>450</v>
      </c>
      <c r="D28" s="19" t="n">
        <f aca="false">SUMIFS(Detail!$L$2:$L$9168,Detail!$A$2:$A$9168,"Bunches and Stems - AUS",Detail!$C$2:$C$9168,$A28)</f>
        <v>56</v>
      </c>
      <c r="E28" s="20" t="n">
        <f aca="false">IF(C28&gt;0,D28/C28,0)</f>
        <v>0.124444444444444</v>
      </c>
      <c r="F28" s="21" t="n">
        <f aca="false">SUMIFS(Detail!$N$2:$N$9168,Detail!$A$2:$A$9168,"Bunches and Stems - AUS",Detail!$C$2:$C$9168,$A28)</f>
        <v>3389.49</v>
      </c>
      <c r="G28" s="27" t="n">
        <f aca="false">E28/Settings!$B$3</f>
        <v>1.66236331569665</v>
      </c>
      <c r="H28" s="28" t="n">
        <f aca="false">IF(C28&gt;0,(D28-C28*Settings!$B$3)/SQRT(C28*Settings!$B$3*(1-Settings!$B$3)),0)</f>
        <v>3.99690266308506</v>
      </c>
      <c r="I28" s="23" t="str">
        <f aca="false">IFERROR(INDEX('SKU Data'!$W$2:$W$1780,MATCH($A28,'SKU Data'!$A$2:$A$1780,0)),"")</f>
        <v>1 - Fix first</v>
      </c>
      <c r="J28" s="23" t="str">
        <f aca="false">IFERROR(INDEX('SKU Data'!$X$2:$X$1780,MATCH($A28,'SKU Data'!$A$2:$A$1780,0)),"")</f>
        <v/>
      </c>
    </row>
    <row r="29" customFormat="false" ht="15" hidden="false" customHeight="false" outlineLevel="0" collapsed="false">
      <c r="A29" s="18" t="s">
        <v>135</v>
      </c>
      <c r="B29" s="18" t="str">
        <f aca="false">IFERROR(INDEX('SKU Data'!$B$2:$B$1780,MATCH($A29,'SKU Data'!$A$2:$A$1780,0)),"")</f>
        <v>Blushing Elegance</v>
      </c>
      <c r="C29" s="19" t="n">
        <f aca="false">SUMIFS(Detail!$K$2:$K$9168,Detail!$A$2:$A$9168,"Bunches and Stems - AUS",Detail!$C$2:$C$9168,$A29)</f>
        <v>436</v>
      </c>
      <c r="D29" s="19" t="n">
        <f aca="false">SUMIFS(Detail!$L$2:$L$9168,Detail!$A$2:$A$9168,"Bunches and Stems - AUS",Detail!$C$2:$C$9168,$A29)</f>
        <v>37</v>
      </c>
      <c r="E29" s="20" t="n">
        <f aca="false">IF(C29&gt;0,D29/C29,0)</f>
        <v>0.0848623853211009</v>
      </c>
      <c r="F29" s="21" t="n">
        <f aca="false">SUMIFS(Detail!$N$2:$N$9168,Detail!$A$2:$A$9168,"Bunches and Stems - AUS",Detail!$C$2:$C$9168,$A29)</f>
        <v>3175.82</v>
      </c>
      <c r="G29" s="27" t="n">
        <f aca="false">E29/Settings!$B$3</f>
        <v>1.13361521978822</v>
      </c>
      <c r="H29" s="28" t="n">
        <f aca="false">IF(C29&gt;0,(D29-C29*Settings!$B$3)/SQRT(C29*Settings!$B$3*(1-Settings!$B$3)),0)</f>
        <v>0.793633915048649</v>
      </c>
      <c r="I29" s="23" t="str">
        <f aca="false">IFERROR(INDEX('SKU Data'!$W$2:$W$1780,MATCH($A29,'SKU Data'!$A$2:$A$1780,0)),"")</f>
        <v>1 - Fix first</v>
      </c>
      <c r="J29" s="23" t="str">
        <f aca="false">IFERROR(INDEX('SKU Data'!$X$2:$X$1780,MATCH($A29,'SKU Data'!$A$2:$A$1780,0)),"")</f>
        <v/>
      </c>
    </row>
    <row r="30" customFormat="false" ht="15" hidden="false" customHeight="false" outlineLevel="0" collapsed="false">
      <c r="A30" s="18" t="s">
        <v>136</v>
      </c>
      <c r="B30" s="18" t="str">
        <f aca="false">IFERROR(INDEX('SKU Data'!$B$2:$B$1780,MATCH($A30,'SKU Data'!$A$2:$A$1780,0)),"")</f>
        <v>Pastel Harmony</v>
      </c>
      <c r="C30" s="19" t="n">
        <f aca="false">SUMIFS(Detail!$K$2:$K$9168,Detail!$A$2:$A$9168,"Bunches and Stems - AUS",Detail!$C$2:$C$9168,$A30)</f>
        <v>274</v>
      </c>
      <c r="D30" s="19" t="n">
        <f aca="false">SUMIFS(Detail!$L$2:$L$9168,Detail!$A$2:$A$9168,"Bunches and Stems - AUS",Detail!$C$2:$C$9168,$A30)</f>
        <v>29</v>
      </c>
      <c r="E30" s="20" t="n">
        <f aca="false">IF(C30&gt;0,D30/C30,0)</f>
        <v>0.105839416058394</v>
      </c>
      <c r="F30" s="21" t="n">
        <f aca="false">SUMIFS(Detail!$N$2:$N$9168,Detail!$A$2:$A$9168,"Bunches and Stems - AUS",Detail!$C$2:$C$9168,$A30)</f>
        <v>3124.51</v>
      </c>
      <c r="G30" s="27" t="n">
        <f aca="false">E30/Settings!$B$3</f>
        <v>1.41383219954649</v>
      </c>
      <c r="H30" s="28" t="n">
        <f aca="false">IF(C30&gt;0,(D30-C30*Settings!$B$3)/SQRT(C30*Settings!$B$3*(1-Settings!$B$3)),0)</f>
        <v>1.94859060515058</v>
      </c>
      <c r="I30" s="23" t="str">
        <f aca="false">IFERROR(INDEX('SKU Data'!$W$2:$W$1780,MATCH($A30,'SKU Data'!$A$2:$A$1780,0)),"")</f>
        <v>1 - Fix first</v>
      </c>
      <c r="J30" s="23" t="str">
        <f aca="false">IFERROR(INDEX('SKU Data'!$X$2:$X$1780,MATCH($A30,'SKU Data'!$A$2:$A$1780,0)),"")</f>
        <v/>
      </c>
    </row>
    <row r="31" customFormat="false" ht="15" hidden="false" customHeight="false" outlineLevel="0" collapsed="false">
      <c r="A31" s="18" t="s">
        <v>137</v>
      </c>
      <c r="B31" s="18" t="str">
        <f aca="false">IFERROR(INDEX('SKU Data'!$B$2:$B$1780,MATCH($A31,'SKU Data'!$A$2:$A$1780,0)),"")</f>
        <v>Thirty Blooms of Alstroemeria in Mason Jar</v>
      </c>
      <c r="C31" s="19" t="n">
        <f aca="false">SUMIFS(Detail!$K$2:$K$9168,Detail!$A$2:$A$9168,"Bunches and Stems - AUS",Detail!$C$2:$C$9168,$A31)</f>
        <v>375</v>
      </c>
      <c r="D31" s="19" t="n">
        <f aca="false">SUMIFS(Detail!$L$2:$L$9168,Detail!$A$2:$A$9168,"Bunches and Stems - AUS",Detail!$C$2:$C$9168,$A31)</f>
        <v>38</v>
      </c>
      <c r="E31" s="20" t="n">
        <f aca="false">IF(C31&gt;0,D31/C31,0)</f>
        <v>0.101333333333333</v>
      </c>
      <c r="F31" s="21" t="n">
        <f aca="false">SUMIFS(Detail!$N$2:$N$9168,Detail!$A$2:$A$9168,"Bunches and Stems - AUS",Detail!$C$2:$C$9168,$A31)</f>
        <v>1925.31</v>
      </c>
      <c r="G31" s="27" t="n">
        <f aca="false">E31/Settings!$B$3</f>
        <v>1.35363869992441</v>
      </c>
      <c r="H31" s="28" t="n">
        <f aca="false">IF(C31&gt;0,(D31-C31*Settings!$B$3)/SQRT(C31*Settings!$B$3*(1-Settings!$B$3)),0)</f>
        <v>1.94803368693813</v>
      </c>
      <c r="I31" s="23" t="str">
        <f aca="false">IFERROR(INDEX('SKU Data'!$W$2:$W$1780,MATCH($A31,'SKU Data'!$A$2:$A$1780,0)),"")</f>
        <v>1 - Fix first</v>
      </c>
      <c r="J31" s="23" t="str">
        <f aca="false">IFERROR(INDEX('SKU Data'!$X$2:$X$1780,MATCH($A31,'SKU Data'!$A$2:$A$1780,0)),"")</f>
        <v/>
      </c>
    </row>
    <row r="32" customFormat="false" ht="15" hidden="false" customHeight="false" outlineLevel="0" collapsed="false">
      <c r="A32" s="18" t="s">
        <v>138</v>
      </c>
      <c r="B32" s="18" t="str">
        <f aca="false">IFERROR(INDEX('SKU Data'!$B$2:$B$1780,MATCH($A32,'SKU Data'!$A$2:$A$1780,0)),"")</f>
        <v>Warm Embrace</v>
      </c>
      <c r="C32" s="19" t="n">
        <f aca="false">SUMIFS(Detail!$K$2:$K$9168,Detail!$A$2:$A$9168,"Bunches and Stems - AUS",Detail!$C$2:$C$9168,$A32)</f>
        <v>397</v>
      </c>
      <c r="D32" s="19" t="n">
        <f aca="false">SUMIFS(Detail!$L$2:$L$9168,Detail!$A$2:$A$9168,"Bunches and Stems - AUS",Detail!$C$2:$C$9168,$A32)</f>
        <v>26</v>
      </c>
      <c r="E32" s="20" t="n">
        <f aca="false">IF(C32&gt;0,D32/C32,0)</f>
        <v>0.0654911838790932</v>
      </c>
      <c r="F32" s="21" t="n">
        <f aca="false">SUMIFS(Detail!$N$2:$N$9168,Detail!$A$2:$A$9168,"Bunches and Stems - AUS",Detail!$C$2:$C$9168,$A32)</f>
        <v>1904.78</v>
      </c>
      <c r="G32" s="27" t="n">
        <f aca="false">E32/Settings!$B$3</f>
        <v>0.874849351999406</v>
      </c>
      <c r="H32" s="28" t="n">
        <f aca="false">IF(C32&gt;0,(D32-C32*Settings!$B$3)/SQRT(C32*Settings!$B$3*(1-Settings!$B$3)),0)</f>
        <v>-0.709331750174551</v>
      </c>
      <c r="I32" s="23" t="str">
        <f aca="false">IFERROR(INDEX('SKU Data'!$W$2:$W$1780,MATCH($A32,'SKU Data'!$A$2:$A$1780,0)),"")</f>
        <v>3 - Monitor</v>
      </c>
      <c r="J32" s="23" t="str">
        <f aca="false">IFERROR(INDEX('SKU Data'!$X$2:$X$1780,MATCH($A32,'SKU Data'!$A$2:$A$1780,0)),"")</f>
        <v/>
      </c>
    </row>
    <row r="33" customFormat="false" ht="15" hidden="false" customHeight="false" outlineLevel="0" collapsed="false">
      <c r="A33" s="18" t="s">
        <v>116</v>
      </c>
      <c r="B33" s="18" t="str">
        <f aca="false">IFERROR(INDEX('SKU Data'!$B$2:$B$1780,MATCH($A33,'SKU Data'!$A$2:$A$1780,0)),"")</f>
        <v>Designer Sympathy Collection IV</v>
      </c>
      <c r="C33" s="19" t="n">
        <f aca="false">SUMIFS(Detail!$K$2:$K$9168,Detail!$A$2:$A$9168,"Bunches and Stems - AUS",Detail!$C$2:$C$9168,$A33)</f>
        <v>238</v>
      </c>
      <c r="D33" s="19" t="n">
        <f aca="false">SUMIFS(Detail!$L$2:$L$9168,Detail!$A$2:$A$9168,"Bunches and Stems - AUS",Detail!$C$2:$C$9168,$A33)</f>
        <v>17</v>
      </c>
      <c r="E33" s="20" t="n">
        <f aca="false">IF(C33&gt;0,D33/C33,0)</f>
        <v>0.0714285714285714</v>
      </c>
      <c r="F33" s="21" t="n">
        <f aca="false">SUMIFS(Detail!$N$2:$N$9168,Detail!$A$2:$A$9168,"Bunches and Stems - AUS",Detail!$C$2:$C$9168,$A33)</f>
        <v>1895.27</v>
      </c>
      <c r="G33" s="27" t="n">
        <f aca="false">E33/Settings!$B$3</f>
        <v>0.954162617427923</v>
      </c>
      <c r="H33" s="28" t="n">
        <f aca="false">IF(C33&gt;0,(D33-C33*Settings!$B$3)/SQRT(C33*Settings!$B$3*(1-Settings!$B$3)),0)</f>
        <v>-0.201154305440157</v>
      </c>
      <c r="I33" s="23" t="str">
        <f aca="false">IFERROR(INDEX('SKU Data'!$W$2:$W$1780,MATCH($A33,'SKU Data'!$A$2:$A$1780,0)),"")</f>
        <v>3 - Monitor</v>
      </c>
      <c r="J33" s="23" t="str">
        <f aca="false">IFERROR(INDEX('SKU Data'!$X$2:$X$1780,MATCH($A33,'SKU Data'!$A$2:$A$1780,0)),"")</f>
        <v/>
      </c>
    </row>
    <row r="34" customFormat="false" ht="15" hidden="false" customHeight="false" outlineLevel="0" collapsed="false">
      <c r="A34" s="18" t="s">
        <v>139</v>
      </c>
      <c r="B34" s="18" t="str">
        <f aca="false">IFERROR(INDEX('SKU Data'!$B$2:$B$1780,MATCH($A34,'SKU Data'!$A$2:$A$1780,0)),"")</f>
        <v>Breathtaking Blooms In Mason Jar</v>
      </c>
      <c r="C34" s="19" t="n">
        <f aca="false">SUMIFS(Detail!$K$2:$K$9168,Detail!$A$2:$A$9168,"Bunches and Stems - AUS",Detail!$C$2:$C$9168,$A34)</f>
        <v>149</v>
      </c>
      <c r="D34" s="19" t="n">
        <f aca="false">SUMIFS(Detail!$L$2:$L$9168,Detail!$A$2:$A$9168,"Bunches and Stems - AUS",Detail!$C$2:$C$9168,$A34)</f>
        <v>25</v>
      </c>
      <c r="E34" s="20" t="n">
        <f aca="false">IF(C34&gt;0,D34/C34,0)</f>
        <v>0.167785234899329</v>
      </c>
      <c r="F34" s="21" t="n">
        <f aca="false">SUMIFS(Detail!$N$2:$N$9168,Detail!$A$2:$A$9168,"Bunches and Stems - AUS",Detail!$C$2:$C$9168,$A34)</f>
        <v>1663.03</v>
      </c>
      <c r="G34" s="27" t="n">
        <f aca="false">E34/Settings!$B$3</f>
        <v>2.24132158456224</v>
      </c>
      <c r="H34" s="28" t="n">
        <f aca="false">IF(C34&gt;0,(D34-C34*Settings!$B$3)/SQRT(C34*Settings!$B$3*(1-Settings!$B$3)),0)</f>
        <v>4.31021054353674</v>
      </c>
      <c r="I34" s="23" t="str">
        <f aca="false">IFERROR(INDEX('SKU Data'!$W$2:$W$1780,MATCH($A34,'SKU Data'!$A$2:$A$1780,0)),"")</f>
        <v>1 - Fix first</v>
      </c>
      <c r="J34" s="23" t="str">
        <f aca="false">IFERROR(INDEX('SKU Data'!$X$2:$X$1780,MATCH($A34,'SKU Data'!$A$2:$A$1780,0)),"")</f>
        <v>HIGH RATE</v>
      </c>
    </row>
    <row r="35" customFormat="false" ht="15" hidden="false" customHeight="false" outlineLevel="0" collapsed="false">
      <c r="A35" s="18" t="s">
        <v>140</v>
      </c>
      <c r="B35" s="18" t="str">
        <f aca="false">IFERROR(INDEX('SKU Data'!$B$2:$B$1780,MATCH($A35,'SKU Data'!$A$2:$A$1780,0)),"")</f>
        <v>Birthday Combo II</v>
      </c>
      <c r="C35" s="19" t="n">
        <f aca="false">SUMIFS(Detail!$K$2:$K$9168,Detail!$A$2:$A$9168,"Bunches and Stems - AUS",Detail!$C$2:$C$9168,$A35)</f>
        <v>76</v>
      </c>
      <c r="D35" s="19" t="n">
        <f aca="false">SUMIFS(Detail!$L$2:$L$9168,Detail!$A$2:$A$9168,"Bunches and Stems - AUS",Detail!$C$2:$C$9168,$A35)</f>
        <v>12</v>
      </c>
      <c r="E35" s="20" t="n">
        <f aca="false">IF(C35&gt;0,D35/C35,0)</f>
        <v>0.157894736842105</v>
      </c>
      <c r="F35" s="21" t="n">
        <f aca="false">SUMIFS(Detail!$N$2:$N$9168,Detail!$A$2:$A$9168,"Bunches and Stems - AUS",Detail!$C$2:$C$9168,$A35)</f>
        <v>1510.92</v>
      </c>
      <c r="G35" s="27" t="n">
        <f aca="false">E35/Settings!$B$3</f>
        <v>2.10920157536699</v>
      </c>
      <c r="H35" s="28" t="n">
        <f aca="false">IF(C35&gt;0,(D35-C35*Settings!$B$3)/SQRT(C35*Settings!$B$3*(1-Settings!$B$3)),0)</f>
        <v>2.75066890166314</v>
      </c>
      <c r="I35" s="23" t="str">
        <f aca="false">IFERROR(INDEX('SKU Data'!$W$2:$W$1780,MATCH($A35,'SKU Data'!$A$2:$A$1780,0)),"")</f>
        <v>1 - Fix first</v>
      </c>
      <c r="J35" s="23" t="str">
        <f aca="false">IFERROR(INDEX('SKU Data'!$X$2:$X$1780,MATCH($A35,'SKU Data'!$A$2:$A$1780,0)),"")</f>
        <v/>
      </c>
    </row>
    <row r="36" customFormat="false" ht="15" hidden="false" customHeight="false" outlineLevel="0" collapsed="false">
      <c r="A36" s="18" t="s">
        <v>118</v>
      </c>
      <c r="B36" s="18" t="str">
        <f aca="false">IFERROR(INDEX('SKU Data'!$B$2:$B$1780,MATCH($A36,'SKU Data'!$A$2:$A$1780,0)),"")</f>
        <v>Designer Sympathy Collection II</v>
      </c>
      <c r="C36" s="19" t="n">
        <f aca="false">SUMIFS(Detail!$K$2:$K$9168,Detail!$A$2:$A$9168,"Bunches and Stems - AUS",Detail!$C$2:$C$9168,$A36)</f>
        <v>173</v>
      </c>
      <c r="D36" s="19" t="n">
        <f aca="false">SUMIFS(Detail!$L$2:$L$9168,Detail!$A$2:$A$9168,"Bunches and Stems - AUS",Detail!$C$2:$C$9168,$A36)</f>
        <v>15</v>
      </c>
      <c r="E36" s="20" t="n">
        <f aca="false">IF(C36&gt;0,D36/C36,0)</f>
        <v>0.0867052023121387</v>
      </c>
      <c r="F36" s="21" t="n">
        <f aca="false">SUMIFS(Detail!$N$2:$N$9168,Detail!$A$2:$A$9168,"Bunches and Stems - AUS",Detail!$C$2:$C$9168,$A36)</f>
        <v>1501.61</v>
      </c>
      <c r="G36" s="27" t="n">
        <f aca="false">E36/Settings!$B$3</f>
        <v>1.15823207895875</v>
      </c>
      <c r="H36" s="28" t="n">
        <f aca="false">IF(C36&gt;0,(D36-C36*Settings!$B$3)/SQRT(C36*Settings!$B$3*(1-Settings!$B$3)),0)</f>
        <v>0.592023068170388</v>
      </c>
      <c r="I36" s="23" t="str">
        <f aca="false">IFERROR(INDEX('SKU Data'!$W$2:$W$1780,MATCH($A36,'SKU Data'!$A$2:$A$1780,0)),"")</f>
        <v>3 - Monitor</v>
      </c>
      <c r="J36" s="23" t="str">
        <f aca="false">IFERROR(INDEX('SKU Data'!$X$2:$X$1780,MATCH($A36,'SKU Data'!$A$2:$A$1780,0)),"")</f>
        <v/>
      </c>
    </row>
    <row r="37" customFormat="false" ht="15" hidden="false" customHeight="false" outlineLevel="0" collapsed="false">
      <c r="A37" s="18" t="s">
        <v>141</v>
      </c>
      <c r="B37" s="18" t="str">
        <f aca="false">IFERROR(INDEX('SKU Data'!$B$2:$B$1780,MATCH($A37,'SKU Data'!$A$2:$A$1780,0)),"")</f>
        <v>Walking on Sunshine Bouquet in Mason Jar</v>
      </c>
      <c r="C37" s="19" t="n">
        <f aca="false">SUMIFS(Detail!$K$2:$K$9168,Detail!$A$2:$A$9168,"Bunches and Stems - AUS",Detail!$C$2:$C$9168,$A37)</f>
        <v>202</v>
      </c>
      <c r="D37" s="19" t="n">
        <f aca="false">SUMIFS(Detail!$L$2:$L$9168,Detail!$A$2:$A$9168,"Bunches and Stems - AUS",Detail!$C$2:$C$9168,$A37)</f>
        <v>22</v>
      </c>
      <c r="E37" s="20" t="n">
        <f aca="false">IF(C37&gt;0,D37/C37,0)</f>
        <v>0.108910891089109</v>
      </c>
      <c r="F37" s="21" t="n">
        <f aca="false">SUMIFS(Detail!$N$2:$N$9168,Detail!$A$2:$A$9168,"Bunches and Stems - AUS",Detail!$C$2:$C$9168,$A37)</f>
        <v>1469.06</v>
      </c>
      <c r="G37" s="27" t="n">
        <f aca="false">E37/Settings!$B$3</f>
        <v>1.45486181271188</v>
      </c>
      <c r="H37" s="28" t="n">
        <f aca="false">IF(C37&gt;0,(D37-C37*Settings!$B$3)/SQRT(C37*Settings!$B$3*(1-Settings!$B$3)),0)</f>
        <v>1.83897661264372</v>
      </c>
      <c r="I37" s="23" t="str">
        <f aca="false">IFERROR(INDEX('SKU Data'!$W$2:$W$1780,MATCH($A37,'SKU Data'!$A$2:$A$1780,0)),"")</f>
        <v>2 - Review</v>
      </c>
      <c r="J37" s="23" t="str">
        <f aca="false">IFERROR(INDEX('SKU Data'!$X$2:$X$1780,MATCH($A37,'SKU Data'!$A$2:$A$1780,0)),"")</f>
        <v/>
      </c>
    </row>
    <row r="38" customFormat="false" ht="15" hidden="false" customHeight="false" outlineLevel="0" collapsed="false">
      <c r="A38" s="18" t="s">
        <v>125</v>
      </c>
      <c r="B38" s="18" t="str">
        <f aca="false">IFERROR(INDEX('SKU Data'!$B$2:$B$1780,MATCH($A38,'SKU Data'!$A$2:$A$1780,0)),"")</f>
        <v>Native Flowers Bouquet Designer Collection II</v>
      </c>
      <c r="C38" s="19" t="n">
        <f aca="false">SUMIFS(Detail!$K$2:$K$9168,Detail!$A$2:$A$9168,"Bunches and Stems - AUS",Detail!$C$2:$C$9168,$A38)</f>
        <v>135</v>
      </c>
      <c r="D38" s="19" t="n">
        <f aca="false">SUMIFS(Detail!$L$2:$L$9168,Detail!$A$2:$A$9168,"Bunches and Stems - AUS",Detail!$C$2:$C$9168,$A38)</f>
        <v>13</v>
      </c>
      <c r="E38" s="20" t="n">
        <f aca="false">IF(C38&gt;0,D38/C38,0)</f>
        <v>0.0962962962962963</v>
      </c>
      <c r="F38" s="21" t="n">
        <f aca="false">SUMIFS(Detail!$N$2:$N$9168,Detail!$A$2:$A$9168,"Bunches and Stems - AUS",Detail!$C$2:$C$9168,$A38)</f>
        <v>1302.59</v>
      </c>
      <c r="G38" s="27" t="n">
        <f aca="false">E38/Settings!$B$3</f>
        <v>1.28635256571765</v>
      </c>
      <c r="H38" s="28" t="n">
        <f aca="false">IF(C38&gt;0,(D38-C38*Settings!$B$3)/SQRT(C38*Settings!$B$3*(1-Settings!$B$3)),0)</f>
        <v>0.946431108040551</v>
      </c>
      <c r="I38" s="23" t="str">
        <f aca="false">IFERROR(INDEX('SKU Data'!$W$2:$W$1780,MATCH($A38,'SKU Data'!$A$2:$A$1780,0)),"")</f>
        <v>3 - Monitor</v>
      </c>
      <c r="J38" s="23" t="str">
        <f aca="false">IFERROR(INDEX('SKU Data'!$X$2:$X$1780,MATCH($A38,'SKU Data'!$A$2:$A$1780,0)),"")</f>
        <v/>
      </c>
    </row>
    <row r="39" customFormat="false" ht="15" hidden="false" customHeight="false" outlineLevel="0" collapsed="false">
      <c r="A39" s="18" t="s">
        <v>142</v>
      </c>
      <c r="B39" s="18" t="str">
        <f aca="false">IFERROR(INDEX('SKU Data'!$B$2:$B$1780,MATCH($A39,'SKU Data'!$A$2:$A$1780,0)),"")</f>
        <v>Snowy Rose in Mason Jar</v>
      </c>
      <c r="C39" s="19" t="n">
        <f aca="false">SUMIFS(Detail!$K$2:$K$9168,Detail!$A$2:$A$9168,"Bunches and Stems - AUS",Detail!$C$2:$C$9168,$A39)</f>
        <v>401</v>
      </c>
      <c r="D39" s="19" t="n">
        <f aca="false">SUMIFS(Detail!$L$2:$L$9168,Detail!$A$2:$A$9168,"Bunches and Stems - AUS",Detail!$C$2:$C$9168,$A39)</f>
        <v>31</v>
      </c>
      <c r="E39" s="20" t="n">
        <f aca="false">IF(C39&gt;0,D39/C39,0)</f>
        <v>0.0773067331670823</v>
      </c>
      <c r="F39" s="21" t="n">
        <f aca="false">SUMIFS(Detail!$N$2:$N$9168,Detail!$A$2:$A$9168,"Bunches and Stems - AUS",Detail!$C$2:$C$9168,$A39)</f>
        <v>1247.92</v>
      </c>
      <c r="G39" s="27" t="n">
        <f aca="false">E39/Settings!$B$3</f>
        <v>1.03268472808907</v>
      </c>
      <c r="H39" s="28" t="n">
        <f aca="false">IF(C39&gt;0,(D39-C39*Settings!$B$3)/SQRT(C39*Settings!$B$3*(1-Settings!$B$3)),0)</f>
        <v>0.186182177900739</v>
      </c>
      <c r="I39" s="23" t="str">
        <f aca="false">IFERROR(INDEX('SKU Data'!$W$2:$W$1780,MATCH($A39,'SKU Data'!$A$2:$A$1780,0)),"")</f>
        <v>3 - Monitor</v>
      </c>
      <c r="J39" s="23" t="str">
        <f aca="false">IFERROR(INDEX('SKU Data'!$X$2:$X$1780,MATCH($A39,'SKU Data'!$A$2:$A$1780,0)),"")</f>
        <v/>
      </c>
    </row>
    <row r="40" customFormat="false" ht="15" hidden="false" customHeight="false" outlineLevel="0" collapsed="false">
      <c r="A40" s="18" t="s">
        <v>143</v>
      </c>
      <c r="B40" s="18" t="str">
        <f aca="false">IFERROR(INDEX('SKU Data'!$B$2:$B$1780,MATCH($A40,'SKU Data'!$A$2:$A$1780,0)),"")</f>
        <v>Blossom Harmony</v>
      </c>
      <c r="C40" s="19" t="n">
        <f aca="false">SUMIFS(Detail!$K$2:$K$9168,Detail!$A$2:$A$9168,"Bunches and Stems - AUS",Detail!$C$2:$C$9168,$A40)</f>
        <v>144</v>
      </c>
      <c r="D40" s="19" t="n">
        <f aca="false">SUMIFS(Detail!$L$2:$L$9168,Detail!$A$2:$A$9168,"Bunches and Stems - AUS",Detail!$C$2:$C$9168,$A40)</f>
        <v>13</v>
      </c>
      <c r="E40" s="20" t="n">
        <f aca="false">IF(C40&gt;0,D40/C40,0)</f>
        <v>0.0902777777777778</v>
      </c>
      <c r="F40" s="21" t="n">
        <f aca="false">SUMIFS(Detail!$N$2:$N$9168,Detail!$A$2:$A$9168,"Bunches and Stems - AUS",Detail!$C$2:$C$9168,$A40)</f>
        <v>1230.39</v>
      </c>
      <c r="G40" s="27" t="n">
        <f aca="false">E40/Settings!$B$3</f>
        <v>1.20595553036029</v>
      </c>
      <c r="H40" s="28" t="n">
        <f aca="false">IF(C40&gt;0,(D40-C40*Settings!$B$3)/SQRT(C40*Settings!$B$3*(1-Settings!$B$3)),0)</f>
        <v>0.703033059577664</v>
      </c>
      <c r="I40" s="23" t="str">
        <f aca="false">IFERROR(INDEX('SKU Data'!$W$2:$W$1780,MATCH($A40,'SKU Data'!$A$2:$A$1780,0)),"")</f>
        <v>2 - Review</v>
      </c>
      <c r="J40" s="23" t="str">
        <f aca="false">IFERROR(INDEX('SKU Data'!$X$2:$X$1780,MATCH($A40,'SKU Data'!$A$2:$A$1780,0)),"")</f>
        <v/>
      </c>
    </row>
  </sheetData>
  <mergeCells count="3">
    <mergeCell ref="A7:J7"/>
    <mergeCell ref="A8:J8"/>
    <mergeCell ref="A9:J9"/>
  </mergeCells>
  <conditionalFormatting sqref="H13:H22">
    <cfRule type="colorScale" priority="2">
      <colorScale>
        <cfvo type="num" val="0"/>
        <cfvo type="num" val="0.3"/>
        <cfvo type="num" val="0.9"/>
        <color rgb="FFFFFFFF"/>
        <color rgb="FFFFE699"/>
        <color rgb="FFE8685D"/>
      </colorScale>
    </cfRule>
  </conditionalFormatting>
  <conditionalFormatting sqref="I13:I22">
    <cfRule type="colorScale" priority="3">
      <colorScale>
        <cfvo type="num" val="0.02"/>
        <cfvo type="num" val="0.07"/>
        <cfvo type="num" val="0.15"/>
        <color rgb="FFFFFFFF"/>
        <color rgb="FFFFE699"/>
        <color rgb="FFE8685D"/>
      </colorScale>
    </cfRule>
  </conditionalFormatting>
  <conditionalFormatting sqref="D13:D22">
    <cfRule type="colorScale" priority="4">
      <colorScale>
        <cfvo type="num" val="0"/>
        <cfvo type="num" val="0.05"/>
        <cfvo type="num" val="0.11"/>
        <color rgb="FFFFFFFF"/>
        <color rgb="FFFFE699"/>
        <color rgb="FFE8685D"/>
      </colorScale>
    </cfRule>
  </conditionalFormatting>
  <conditionalFormatting sqref="E13:E22">
    <cfRule type="cellIs" priority="5" operator="greaterThanOrEqual" aboveAverage="0" equalAverage="0" bottom="0" percent="0" rank="0" text="" dxfId="2">
      <formula>Settings!$B$6</formula>
    </cfRule>
  </conditionalFormatting>
  <conditionalFormatting sqref="F13:F22">
    <cfRule type="dataBar" priority="6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{ABA9754E-575C-4F20-9AF4-3CE27ADC5084}</x14:id>
        </ext>
      </extLst>
    </cfRule>
  </conditionalFormatting>
  <conditionalFormatting sqref="E26:E40">
    <cfRule type="colorScale" priority="7">
      <colorScale>
        <cfvo type="num" val="0.03"/>
        <cfvo type="num" val="0.15"/>
        <color rgb="FFFFFFFF"/>
        <color rgb="FFF08A80"/>
      </colorScale>
    </cfRule>
  </conditionalFormatting>
  <conditionalFormatting sqref="F26:F40">
    <cfRule type="dataBar" priority="8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{35F12870-A2EB-42A9-BB54-BBEA272F1DA7}</x14:id>
        </ext>
      </extLst>
    </cfRule>
  </conditionalFormatting>
  <conditionalFormatting sqref="I26:I40">
    <cfRule type="expression" priority="9" aboveAverage="0" equalAverage="0" bottom="0" percent="0" rank="0" text="" dxfId="0">
      <formula>LEFT($I26,1)="1"</formula>
    </cfRule>
    <cfRule type="expression" priority="10" aboveAverage="0" equalAverage="0" bottom="0" percent="0" rank="0" text="" dxfId="4">
      <formula>LEFT($I26,1)="2"</formula>
    </cfRule>
  </conditionalFormatting>
  <conditionalFormatting sqref="J26:J40">
    <cfRule type="cellIs" priority="11" operator="equal" aboveAverage="0" equalAverage="0" bottom="0" percent="0" rank="0" text="" dxfId="1">
      <formula>"HIGH RATE"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BA9754E-575C-4F20-9AF4-3CE27ADC5084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F13:F22</xm:sqref>
        </x14:conditionalFormatting>
        <x14:conditionalFormatting xmlns:xm="http://schemas.microsoft.com/office/excel/2006/main">
          <x14:cfRule type="dataBar" id="{35F12870-A2EB-42A9-BB54-BBEA272F1DA7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F26:F40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B450"/>
    <pageSetUpPr fitToPage="tru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5" min="3" style="0" width="12"/>
    <col collapsed="false" customWidth="true" hidden="false" outlineLevel="0" max="7" min="6" style="0" width="13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1" min="10" style="0" width="12"/>
  </cols>
  <sheetData>
    <row r="1" customFormat="false" ht="17.35" hidden="false" customHeight="false" outlineLevel="0" collapsed="false">
      <c r="A1" s="25" t="s">
        <v>144</v>
      </c>
    </row>
    <row r="3" customFormat="false" ht="27.75" hidden="false" customHeight="true" outlineLevel="0" collapsed="false">
      <c r="A3" s="43" t="s">
        <v>41</v>
      </c>
      <c r="B3" s="43" t="s">
        <v>101</v>
      </c>
      <c r="C3" s="43" t="s">
        <v>40</v>
      </c>
      <c r="D3" s="43" t="s">
        <v>5</v>
      </c>
      <c r="E3" s="43" t="s">
        <v>102</v>
      </c>
      <c r="F3" s="43" t="s">
        <v>80</v>
      </c>
    </row>
    <row r="4" customFormat="false" ht="25.5" hidden="false" customHeight="true" outlineLevel="0" collapsed="false">
      <c r="A4" s="44" t="n">
        <f aca="false">Stores!J7</f>
        <v>93388.58</v>
      </c>
      <c r="B4" s="44" t="n">
        <f aca="false">Stores!H7</f>
        <v>53662.34</v>
      </c>
      <c r="C4" s="44" t="n">
        <f aca="false">Stores!I7</f>
        <v>39726.24</v>
      </c>
      <c r="D4" s="45" t="n">
        <f aca="false">Stores!D7</f>
        <v>0.0543787543471388</v>
      </c>
      <c r="E4" s="46" t="n">
        <f aca="false">Stores!E7</f>
        <v>0.726406444124704</v>
      </c>
      <c r="F4" s="45" t="n">
        <f aca="false">Stores!L7</f>
        <v>0.0893607790692795</v>
      </c>
    </row>
    <row r="6" customFormat="false" ht="21.75" hidden="false" customHeight="true" outlineLevel="0" collapsed="false">
      <c r="A6" s="47" t="s">
        <v>103</v>
      </c>
      <c r="B6" s="14"/>
      <c r="C6" s="14"/>
      <c r="D6" s="14"/>
      <c r="E6" s="14"/>
      <c r="F6" s="14"/>
      <c r="G6" s="14"/>
      <c r="H6" s="14"/>
      <c r="I6" s="14"/>
      <c r="J6" s="14"/>
    </row>
    <row r="7" customFormat="false" ht="33.75" hidden="false" customHeight="true" outlineLevel="0" collapsed="false">
      <c r="A7" s="15" t="s">
        <v>145</v>
      </c>
      <c r="B7" s="15"/>
      <c r="C7" s="15"/>
      <c r="D7" s="15"/>
      <c r="E7" s="15"/>
      <c r="F7" s="15"/>
      <c r="G7" s="15"/>
      <c r="H7" s="15"/>
      <c r="I7" s="15"/>
      <c r="J7" s="15"/>
    </row>
    <row r="8" customFormat="false" ht="33.75" hidden="false" customHeight="true" outlineLevel="0" collapsed="false">
      <c r="A8" s="15" t="s">
        <v>146</v>
      </c>
      <c r="B8" s="15"/>
      <c r="C8" s="15"/>
      <c r="D8" s="15"/>
      <c r="E8" s="15"/>
      <c r="F8" s="15"/>
      <c r="G8" s="15"/>
      <c r="H8" s="15"/>
      <c r="I8" s="15"/>
      <c r="J8" s="15"/>
    </row>
    <row r="9" customFormat="false" ht="33.75" hidden="false" customHeight="true" outlineLevel="0" collapsed="false">
      <c r="A9" s="15" t="s">
        <v>147</v>
      </c>
      <c r="B9" s="15"/>
      <c r="C9" s="15"/>
      <c r="D9" s="15"/>
      <c r="E9" s="15"/>
      <c r="F9" s="15"/>
      <c r="G9" s="15"/>
      <c r="H9" s="15"/>
      <c r="I9" s="15"/>
      <c r="J9" s="15"/>
    </row>
    <row r="11" customFormat="false" ht="21.75" hidden="false" customHeight="true" outlineLevel="0" collapsed="false">
      <c r="A11" s="16" t="s">
        <v>107</v>
      </c>
      <c r="B11" s="2"/>
      <c r="C11" s="2"/>
      <c r="D11" s="2"/>
      <c r="E11" s="2"/>
      <c r="F11" s="2"/>
      <c r="G11" s="2"/>
      <c r="H11" s="2"/>
      <c r="I11" s="2"/>
      <c r="J11" s="2"/>
    </row>
    <row r="12" customFormat="false" ht="39.75" hidden="false" customHeight="true" outlineLevel="0" collapsed="false">
      <c r="A12" s="17" t="s">
        <v>32</v>
      </c>
      <c r="B12" s="17" t="s">
        <v>33</v>
      </c>
      <c r="C12" s="17" t="s">
        <v>34</v>
      </c>
      <c r="D12" s="17" t="s">
        <v>35</v>
      </c>
      <c r="E12" s="17" t="s">
        <v>108</v>
      </c>
      <c r="F12" s="17" t="s">
        <v>41</v>
      </c>
      <c r="G12" s="17" t="s">
        <v>40</v>
      </c>
      <c r="H12" s="17" t="s">
        <v>109</v>
      </c>
      <c r="I12" s="17" t="s">
        <v>43</v>
      </c>
    </row>
    <row r="13" customFormat="false" ht="15" hidden="false" customHeight="false" outlineLevel="0" collapsed="false">
      <c r="A13" s="18" t="s">
        <v>46</v>
      </c>
      <c r="B13" s="19" t="n">
        <f aca="false">SUMIFS(Detail!$O$2:$O$9168,Detail!$A$2:$A$9168,"Aussie Blooms - AUS",Detail!$B$2:$B$9168,$A13)</f>
        <v>2978</v>
      </c>
      <c r="C13" s="19" t="n">
        <f aca="false">SUMIFS(Detail!$P$2:$P$9168,Detail!$A$2:$A$9168,"Aussie Blooms - AUS",Detail!$B$2:$B$9168,$A13)</f>
        <v>39</v>
      </c>
      <c r="D13" s="20" t="n">
        <f aca="false">IF(B13&gt;0,C13/B13,"n/a")</f>
        <v>0.0130960376091336</v>
      </c>
      <c r="E13" s="28" t="n">
        <v>0</v>
      </c>
      <c r="F13" s="21" t="n">
        <f aca="false">SUMIFS(Detail!$D$2:$D$9168,Detail!$A$2:$A$9168,"Aussie Blooms - AUS",Detail!$B$2:$B$9168,$A13)</f>
        <v>22295.83</v>
      </c>
      <c r="G13" s="21" t="n">
        <f aca="false">SUMIFS(Detail!$D$2:$D$9168,Detail!$A$2:$A$9168,"Aussie Blooms - AUS",Detail!$B$2:$B$9168,$A13,Detail!$C$2:$C$9168,"(no SKU)")</f>
        <v>19336.77</v>
      </c>
      <c r="H13" s="29" t="n">
        <f aca="false">IF(F13&gt;0,G13/F13,0)</f>
        <v>0.867281908769487</v>
      </c>
      <c r="I13" s="20" t="n">
        <f aca="false">IF(SUMIFS(Detail!$G$2:$G$9168,Detail!$A$2:$A$9168,"Aussie Blooms - AUS",Detail!$B$2:$B$9168,$A13)&lt;1000,"n/a",F13/SUMIFS(Detail!$G$2:$G$9168,Detail!$A$2:$A$9168,"Aussie Blooms - AUS",Detail!$B$2:$B$9168,$A13))</f>
        <v>0.104971109184345</v>
      </c>
    </row>
    <row r="14" customFormat="false" ht="15" hidden="false" customHeight="false" outlineLevel="0" collapsed="false">
      <c r="A14" s="18" t="s">
        <v>47</v>
      </c>
      <c r="B14" s="19" t="n">
        <f aca="false">SUMIFS(Detail!$O$2:$O$9168,Detail!$A$2:$A$9168,"Aussie Blooms - AUS",Detail!$B$2:$B$9168,$A14)</f>
        <v>2619</v>
      </c>
      <c r="C14" s="19" t="n">
        <f aca="false">SUMIFS(Detail!$P$2:$P$9168,Detail!$A$2:$A$9168,"Aussie Blooms - AUS",Detail!$B$2:$B$9168,$A14)</f>
        <v>57</v>
      </c>
      <c r="D14" s="20" t="n">
        <f aca="false">IF(B14&gt;0,C14/B14,"n/a")</f>
        <v>0.0217640320733104</v>
      </c>
      <c r="E14" s="28" t="n">
        <f aca="false">IF(AND(B14&gt;=100,B13&gt;=100,H14&lt;Settings!$B$24,H13&lt;Settings!$B$24),(C14/B14-C13/B13)/SQRT(((C14+C13)/(B14+B13))*(1-(C14+C13)/(B14+B13))*(1/B14+1/B13)),0)</f>
        <v>0</v>
      </c>
      <c r="F14" s="21" t="n">
        <f aca="false">SUMIFS(Detail!$D$2:$D$9168,Detail!$A$2:$A$9168,"Aussie Blooms - AUS",Detail!$B$2:$B$9168,$A14)</f>
        <v>12600.42</v>
      </c>
      <c r="G14" s="21" t="n">
        <f aca="false">SUMIFS(Detail!$D$2:$D$9168,Detail!$A$2:$A$9168,"Aussie Blooms - AUS",Detail!$B$2:$B$9168,$A14,Detail!$C$2:$C$9168,"(no SKU)")</f>
        <v>8633.29</v>
      </c>
      <c r="H14" s="29" t="n">
        <f aca="false">IF(F14&gt;0,G14/F14,0)</f>
        <v>0.685158907401499</v>
      </c>
      <c r="I14" s="20" t="n">
        <f aca="false">IF(SUMIFS(Detail!$G$2:$G$9168,Detail!$A$2:$A$9168,"Aussie Blooms - AUS",Detail!$B$2:$B$9168,$A14)&lt;1000,"n/a",F14/SUMIFS(Detail!$G$2:$G$9168,Detail!$A$2:$A$9168,"Aussie Blooms - AUS",Detail!$B$2:$B$9168,$A14))</f>
        <v>0.0675382128923257</v>
      </c>
    </row>
    <row r="15" customFormat="false" ht="15" hidden="false" customHeight="false" outlineLevel="0" collapsed="false">
      <c r="A15" s="18" t="s">
        <v>48</v>
      </c>
      <c r="B15" s="19" t="n">
        <f aca="false">SUMIFS(Detail!$O$2:$O$9168,Detail!$A$2:$A$9168,"Aussie Blooms - AUS",Detail!$B$2:$B$9168,$A15)</f>
        <v>1276</v>
      </c>
      <c r="C15" s="19" t="n">
        <f aca="false">SUMIFS(Detail!$P$2:$P$9168,Detail!$A$2:$A$9168,"Aussie Blooms - AUS",Detail!$B$2:$B$9168,$A15)</f>
        <v>51</v>
      </c>
      <c r="D15" s="20" t="n">
        <f aca="false">IF(B15&gt;0,C15/B15,"n/a")</f>
        <v>0.0399686520376176</v>
      </c>
      <c r="E15" s="28" t="n">
        <f aca="false">IF(AND(B15&gt;=100,B14&gt;=100,H15&lt;Settings!$B$24,H14&lt;Settings!$B$24),(C15/B15-C14/B14)/SQRT(((C15+C14)/(B15+B14))*(1-(C15+C14)/(B15+B14))*(1/B15+1/B14)),0)</f>
        <v>0</v>
      </c>
      <c r="F15" s="21" t="n">
        <f aca="false">SUMIFS(Detail!$D$2:$D$9168,Detail!$A$2:$A$9168,"Aussie Blooms - AUS",Detail!$B$2:$B$9168,$A15)</f>
        <v>7581.23</v>
      </c>
      <c r="G15" s="21" t="n">
        <f aca="false">SUMIFS(Detail!$D$2:$D$9168,Detail!$A$2:$A$9168,"Aussie Blooms - AUS",Detail!$B$2:$B$9168,$A15,Detail!$C$2:$C$9168,"(no SKU)")</f>
        <v>4219.22</v>
      </c>
      <c r="H15" s="29" t="n">
        <f aca="false">IF(F15&gt;0,G15/F15,0)</f>
        <v>0.556535021361969</v>
      </c>
      <c r="I15" s="20" t="n">
        <f aca="false">IF(SUMIFS(Detail!$G$2:$G$9168,Detail!$A$2:$A$9168,"Aussie Blooms - AUS",Detail!$B$2:$B$9168,$A15)&lt;1000,"n/a",F15/SUMIFS(Detail!$G$2:$G$9168,Detail!$A$2:$A$9168,"Aussie Blooms - AUS",Detail!$B$2:$B$9168,$A15))</f>
        <v>0.0767870112851503</v>
      </c>
    </row>
    <row r="16" customFormat="false" ht="15" hidden="false" customHeight="false" outlineLevel="0" collapsed="false">
      <c r="A16" s="18" t="s">
        <v>49</v>
      </c>
      <c r="B16" s="19" t="n">
        <f aca="false">SUMIFS(Detail!$O$2:$O$9168,Detail!$A$2:$A$9168,"Aussie Blooms - AUS",Detail!$B$2:$B$9168,$A16)</f>
        <v>999</v>
      </c>
      <c r="C16" s="19" t="n">
        <f aca="false">SUMIFS(Detail!$P$2:$P$9168,Detail!$A$2:$A$9168,"Aussie Blooms - AUS",Detail!$B$2:$B$9168,$A16)</f>
        <v>59</v>
      </c>
      <c r="D16" s="20" t="n">
        <f aca="false">IF(B16&gt;0,C16/B16,"n/a")</f>
        <v>0.0590590590590591</v>
      </c>
      <c r="E16" s="28" t="n">
        <f aca="false">IF(AND(B16&gt;=100,B15&gt;=100,H16&lt;Settings!$B$24,H15&lt;Settings!$B$24),(C16/B16-C15/B15)/SQRT(((C16+C15)/(B16+B15))*(1-(C16+C15)/(B16+B15))*(1/B16+1/B15)),0)</f>
        <v>0</v>
      </c>
      <c r="F16" s="21" t="n">
        <f aca="false">SUMIFS(Detail!$D$2:$D$9168,Detail!$A$2:$A$9168,"Aussie Blooms - AUS",Detail!$B$2:$B$9168,$A16)</f>
        <v>5110.22</v>
      </c>
      <c r="G16" s="21" t="n">
        <f aca="false">SUMIFS(Detail!$D$2:$D$9168,Detail!$A$2:$A$9168,"Aussie Blooms - AUS",Detail!$B$2:$B$9168,$A16,Detail!$C$2:$C$9168,"(no SKU)")</f>
        <v>257.52</v>
      </c>
      <c r="H16" s="29" t="n">
        <f aca="false">IF(F16&gt;0,G16/F16,0)</f>
        <v>0.0503931337594076</v>
      </c>
      <c r="I16" s="20" t="n">
        <f aca="false">IF(SUMIFS(Detail!$G$2:$G$9168,Detail!$A$2:$A$9168,"Aussie Blooms - AUS",Detail!$B$2:$B$9168,$A16)&lt;1000,"n/a",F16/SUMIFS(Detail!$G$2:$G$9168,Detail!$A$2:$A$9168,"Aussie Blooms - AUS",Detail!$B$2:$B$9168,$A16))</f>
        <v>0.0695634205270775</v>
      </c>
    </row>
    <row r="17" customFormat="false" ht="15" hidden="false" customHeight="false" outlineLevel="0" collapsed="false">
      <c r="A17" s="18" t="s">
        <v>50</v>
      </c>
      <c r="B17" s="19" t="n">
        <f aca="false">SUMIFS(Detail!$O$2:$O$9168,Detail!$A$2:$A$9168,"Aussie Blooms - AUS",Detail!$B$2:$B$9168,$A17)</f>
        <v>1846</v>
      </c>
      <c r="C17" s="19" t="n">
        <f aca="false">SUMIFS(Detail!$P$2:$P$9168,Detail!$A$2:$A$9168,"Aussie Blooms - AUS",Detail!$B$2:$B$9168,$A17)</f>
        <v>37</v>
      </c>
      <c r="D17" s="20" t="n">
        <f aca="false">IF(B17&gt;0,C17/B17,"n/a")</f>
        <v>0.0200433369447454</v>
      </c>
      <c r="E17" s="28" t="n">
        <f aca="false">IF(AND(B17&gt;=100,B16&gt;=100,H17&lt;Settings!$B$24,H16&lt;Settings!$B$24),(C17/B17-C16/B16)/SQRT(((C17+C16)/(B17+B16))*(1-(C17+C16)/(B17+B16))*(1/B17+1/B16)),0)</f>
        <v>0</v>
      </c>
      <c r="F17" s="21" t="n">
        <f aca="false">SUMIFS(Detail!$D$2:$D$9168,Detail!$A$2:$A$9168,"Aussie Blooms - AUS",Detail!$B$2:$B$9168,$A17)</f>
        <v>4271.71</v>
      </c>
      <c r="G17" s="21" t="n">
        <f aca="false">SUMIFS(Detail!$D$2:$D$9168,Detail!$A$2:$A$9168,"Aussie Blooms - AUS",Detail!$B$2:$B$9168,$A17,Detail!$C$2:$C$9168,"(no SKU)")</f>
        <v>1484.16</v>
      </c>
      <c r="H17" s="29" t="n">
        <f aca="false">IF(F17&gt;0,G17/F17,0)</f>
        <v>0.347439315871162</v>
      </c>
      <c r="I17" s="20" t="n">
        <f aca="false">IF(SUMIFS(Detail!$G$2:$G$9168,Detail!$A$2:$A$9168,"Aussie Blooms - AUS",Detail!$B$2:$B$9168,$A17)&lt;1000,"n/a",F17/SUMIFS(Detail!$G$2:$G$9168,Detail!$A$2:$A$9168,"Aussie Blooms - AUS",Detail!$B$2:$B$9168,$A17))</f>
        <v>0.03423521848994</v>
      </c>
    </row>
    <row r="18" customFormat="false" ht="15" hidden="false" customHeight="false" outlineLevel="0" collapsed="false">
      <c r="A18" s="18" t="s">
        <v>51</v>
      </c>
      <c r="B18" s="19" t="n">
        <f aca="false">SUMIFS(Detail!$O$2:$O$9168,Detail!$A$2:$A$9168,"Aussie Blooms - AUS",Detail!$B$2:$B$9168,$A18)</f>
        <v>1641</v>
      </c>
      <c r="C18" s="19" t="n">
        <f aca="false">SUMIFS(Detail!$P$2:$P$9168,Detail!$A$2:$A$9168,"Aussie Blooms - AUS",Detail!$B$2:$B$9168,$A18)</f>
        <v>40</v>
      </c>
      <c r="D18" s="20" t="n">
        <f aca="false">IF(B18&gt;0,C18/B18,"n/a")</f>
        <v>0.024375380865326</v>
      </c>
      <c r="E18" s="28" t="n">
        <f aca="false">IF(AND(B18&gt;=100,B17&gt;=100,H18&lt;Settings!$B$24,H17&lt;Settings!$B$24),(C18/B18-C17/B17)/SQRT(((C18+C17)/(B18+B17))*(1-(C18+C17)/(B18+B17))*(1/B18+1/B17)),0)</f>
        <v>0</v>
      </c>
      <c r="F18" s="21" t="n">
        <f aca="false">SUMIFS(Detail!$D$2:$D$9168,Detail!$A$2:$A$9168,"Aussie Blooms - AUS",Detail!$B$2:$B$9168,$A18)</f>
        <v>4164.06</v>
      </c>
      <c r="G18" s="21" t="n">
        <f aca="false">SUMIFS(Detail!$D$2:$D$9168,Detail!$A$2:$A$9168,"Aussie Blooms - AUS",Detail!$B$2:$B$9168,$A18,Detail!$C$2:$C$9168,"(no SKU)")</f>
        <v>1408.37</v>
      </c>
      <c r="H18" s="29" t="n">
        <f aca="false">IF(F18&gt;0,G18/F18,0)</f>
        <v>0.338220390676407</v>
      </c>
      <c r="I18" s="20" t="n">
        <f aca="false">IF(SUMIFS(Detail!$G$2:$G$9168,Detail!$A$2:$A$9168,"Aussie Blooms - AUS",Detail!$B$2:$B$9168,$A18)&lt;1000,"n/a",F18/SUMIFS(Detail!$G$2:$G$9168,Detail!$A$2:$A$9168,"Aussie Blooms - AUS",Detail!$B$2:$B$9168,$A18))</f>
        <v>0.037145271780116</v>
      </c>
    </row>
    <row r="19" customFormat="false" ht="15" hidden="false" customHeight="false" outlineLevel="0" collapsed="false">
      <c r="A19" s="18" t="s">
        <v>52</v>
      </c>
      <c r="B19" s="19" t="n">
        <f aca="false">SUMIFS(Detail!$O$2:$O$9168,Detail!$A$2:$A$9168,"Aussie Blooms - AUS",Detail!$B$2:$B$9168,$A19)</f>
        <v>2469</v>
      </c>
      <c r="C19" s="19" t="n">
        <f aca="false">SUMIFS(Detail!$P$2:$P$9168,Detail!$A$2:$A$9168,"Aussie Blooms - AUS",Detail!$B$2:$B$9168,$A19)</f>
        <v>39</v>
      </c>
      <c r="D19" s="20" t="n">
        <f aca="false">IF(B19&gt;0,C19/B19,"n/a")</f>
        <v>0.0157958687727825</v>
      </c>
      <c r="E19" s="28" t="n">
        <f aca="false">IF(AND(B19&gt;=100,B18&gt;=100,H19&lt;Settings!$B$24,H18&lt;Settings!$B$24),(C19/B19-C18/B18)/SQRT(((C19+C18)/(B19+B18))*(1-(C19+C18)/(B19+B18))*(1/B19+1/B18)),0)</f>
        <v>0</v>
      </c>
      <c r="F19" s="21" t="n">
        <f aca="false">SUMIFS(Detail!$D$2:$D$9168,Detail!$A$2:$A$9168,"Aussie Blooms - AUS",Detail!$B$2:$B$9168,$A19)</f>
        <v>5387.59</v>
      </c>
      <c r="G19" s="21" t="n">
        <f aca="false">SUMIFS(Detail!$D$2:$D$9168,Detail!$A$2:$A$9168,"Aussie Blooms - AUS",Detail!$B$2:$B$9168,$A19,Detail!$C$2:$C$9168,"(no SKU)")</f>
        <v>2325.69</v>
      </c>
      <c r="H19" s="29" t="n">
        <f aca="false">IF(F19&gt;0,G19/F19,0)</f>
        <v>0.431675387325316</v>
      </c>
      <c r="I19" s="20" t="n">
        <f aca="false">IF(SUMIFS(Detail!$G$2:$G$9168,Detail!$A$2:$A$9168,"Aussie Blooms - AUS",Detail!$B$2:$B$9168,$A19)&lt;1000,"n/a",F19/SUMIFS(Detail!$G$2:$G$9168,Detail!$A$2:$A$9168,"Aussie Blooms - AUS",Detail!$B$2:$B$9168,$A19))</f>
        <v>0.0327473972104486</v>
      </c>
    </row>
    <row r="20" customFormat="false" ht="15" hidden="false" customHeight="false" outlineLevel="0" collapsed="false">
      <c r="A20" s="18" t="s">
        <v>53</v>
      </c>
      <c r="B20" s="19" t="n">
        <f aca="false">SUMIFS(Detail!$O$2:$O$9168,Detail!$A$2:$A$9168,"Aussie Blooms - AUS",Detail!$B$2:$B$9168,$A20)</f>
        <v>3705</v>
      </c>
      <c r="C20" s="19" t="n">
        <f aca="false">SUMIFS(Detail!$P$2:$P$9168,Detail!$A$2:$A$9168,"Aussie Blooms - AUS",Detail!$B$2:$B$9168,$A20)</f>
        <v>134</v>
      </c>
      <c r="D20" s="20" t="n">
        <f aca="false">IF(B20&gt;0,C20/B20,"n/a")</f>
        <v>0.0361673414304993</v>
      </c>
      <c r="E20" s="28" t="n">
        <f aca="false">IF(AND(B20&gt;=100,B19&gt;=100,H20&lt;Settings!$B$24,H19&lt;Settings!$B$24),(C20/B20-C19/B19)/SQRT(((C20+C19)/(B20+B19))*(1-(C20+C19)/(B20+B19))*(1/B20+1/B19)),0)</f>
        <v>0</v>
      </c>
      <c r="F20" s="21" t="n">
        <f aca="false">SUMIFS(Detail!$D$2:$D$9168,Detail!$A$2:$A$9168,"Aussie Blooms - AUS",Detail!$B$2:$B$9168,$A20)</f>
        <v>9322.68</v>
      </c>
      <c r="G20" s="21" t="n">
        <f aca="false">SUMIFS(Detail!$D$2:$D$9168,Detail!$A$2:$A$9168,"Aussie Blooms - AUS",Detail!$B$2:$B$9168,$A20,Detail!$C$2:$C$9168,"(no SKU)")</f>
        <v>1240.05</v>
      </c>
      <c r="H20" s="29" t="n">
        <f aca="false">IF(F20&gt;0,G20/F20,0)</f>
        <v>0.133014326352508</v>
      </c>
      <c r="I20" s="20" t="n">
        <f aca="false">IF(SUMIFS(Detail!$G$2:$G$9168,Detail!$A$2:$A$9168,"Aussie Blooms - AUS",Detail!$B$2:$B$9168,$A20)&lt;1000,"n/a",F20/SUMIFS(Detail!$G$2:$G$9168,Detail!$A$2:$A$9168,"Aussie Blooms - AUS",Detail!$B$2:$B$9168,$A20))</f>
        <v>0.03901554577834</v>
      </c>
    </row>
    <row r="21" customFormat="false" ht="15" hidden="false" customHeight="false" outlineLevel="0" collapsed="false">
      <c r="A21" s="18" t="s">
        <v>54</v>
      </c>
      <c r="B21" s="19" t="n">
        <f aca="false">SUMIFS(Detail!$O$2:$O$9168,Detail!$A$2:$A$9168,"Aussie Blooms - AUS",Detail!$B$2:$B$9168,$A21)</f>
        <v>4374</v>
      </c>
      <c r="C21" s="19" t="n">
        <f aca="false">SUMIFS(Detail!$P$2:$P$9168,Detail!$A$2:$A$9168,"Aussie Blooms - AUS",Detail!$B$2:$B$9168,$A21)</f>
        <v>303</v>
      </c>
      <c r="D21" s="20" t="n">
        <f aca="false">IF(B21&gt;0,C21/B21,"n/a")</f>
        <v>0.0692729766803841</v>
      </c>
      <c r="E21" s="28" t="n">
        <f aca="false">IF(AND(B21&gt;=100,B20&gt;=100,H21&lt;Settings!$B$24,H20&lt;Settings!$B$24),(C21/B21-C20/B20)/SQRT(((C21+C20)/(B21+B20))*(1-(C21+C20)/(B21+B20))*(1/B21+1/B20)),0)</f>
        <v>6.55495915990621</v>
      </c>
      <c r="F21" s="21" t="n">
        <f aca="false">SUMIFS(Detail!$D$2:$D$9168,Detail!$A$2:$A$9168,"Aussie Blooms - AUS",Detail!$B$2:$B$9168,$A21)</f>
        <v>18251.8</v>
      </c>
      <c r="G21" s="21" t="n">
        <f aca="false">SUMIFS(Detail!$D$2:$D$9168,Detail!$A$2:$A$9168,"Aussie Blooms - AUS",Detail!$B$2:$B$9168,$A21,Detail!$C$2:$C$9168,"(no SKU)")</f>
        <v>1122.93</v>
      </c>
      <c r="H21" s="29" t="n">
        <f aca="false">IF(F21&gt;0,G21/F21,0)</f>
        <v>0.0615243428045453</v>
      </c>
      <c r="I21" s="20" t="n">
        <f aca="false">IF(SUMIFS(Detail!$G$2:$G$9168,Detail!$A$2:$A$9168,"Aussie Blooms - AUS",Detail!$B$2:$B$9168,$A21)&lt;1000,"n/a",F21/SUMIFS(Detail!$G$2:$G$9168,Detail!$A$2:$A$9168,"Aussie Blooms - AUS",Detail!$B$2:$B$9168,$A21))</f>
        <v>0.0668813523460892</v>
      </c>
    </row>
    <row r="22" customFormat="false" ht="15" hidden="false" customHeight="false" outlineLevel="0" collapsed="false">
      <c r="A22" s="18" t="s">
        <v>55</v>
      </c>
      <c r="B22" s="19" t="n">
        <f aca="false">SUMIFS(Detail!$O$2:$O$9168,Detail!$A$2:$A$9168,"Aussie Blooms - AUS",Detail!$B$2:$B$9168,$A22)</f>
        <v>1410</v>
      </c>
      <c r="C22" s="19" t="n">
        <f aca="false">SUMIFS(Detail!$P$2:$P$9168,Detail!$A$2:$A$9168,"Aussie Blooms - AUS",Detail!$B$2:$B$9168,$A22)</f>
        <v>79</v>
      </c>
      <c r="D22" s="20" t="n">
        <f aca="false">IF(B22&gt;0,C22/B22,"n/a")</f>
        <v>0.0560283687943262</v>
      </c>
      <c r="E22" s="28" t="n">
        <f aca="false">IF(AND(B22&gt;=100,B21&gt;=100,H22&lt;Settings!$B$24,H21&lt;Settings!$B$24),(C22/B22-C21/B21)/SQRT(((C22+C21)/(B22+B21))*(1-(C22+C21)/(B22+B21))*(1/B22+1/B21)),0)</f>
        <v>-1.7413786748745</v>
      </c>
      <c r="F22" s="21" t="n">
        <f aca="false">SUMIFS(Detail!$D$2:$D$9168,Detail!$A$2:$A$9168,"Aussie Blooms - AUS",Detail!$B$2:$B$9168,$A22)</f>
        <v>4403.04</v>
      </c>
      <c r="G22" s="21" t="n">
        <f aca="false">SUMIFS(Detail!$D$2:$D$9168,Detail!$A$2:$A$9168,"Aussie Blooms - AUS",Detail!$B$2:$B$9168,$A22,Detail!$C$2:$C$9168,"(no SKU)")</f>
        <v>-301.76</v>
      </c>
      <c r="H22" s="29" t="n">
        <f aca="false">IF(F22&gt;0,G22/F22,0)</f>
        <v>-0.0685344670954613</v>
      </c>
      <c r="I22" s="20" t="n">
        <f aca="false">IF(SUMIFS(Detail!$G$2:$G$9168,Detail!$A$2:$A$9168,"Aussie Blooms - AUS",Detail!$B$2:$B$9168,$A22)&lt;1000,"n/a",F22/SUMIFS(Detail!$G$2:$G$9168,Detail!$A$2:$A$9168,"Aussie Blooms - AUS",Detail!$B$2:$B$9168,$A22))</f>
        <v>0.0492807736216507</v>
      </c>
    </row>
    <row r="24" customFormat="false" ht="21.75" hidden="false" customHeight="true" outlineLevel="0" collapsed="false">
      <c r="A24" s="16" t="s">
        <v>110</v>
      </c>
      <c r="B24" s="2"/>
      <c r="C24" s="2"/>
      <c r="D24" s="2"/>
      <c r="E24" s="2"/>
      <c r="F24" s="2"/>
      <c r="G24" s="2"/>
      <c r="H24" s="2"/>
      <c r="I24" s="2"/>
      <c r="J24" s="2"/>
    </row>
    <row r="25" customFormat="false" ht="39.75" hidden="false" customHeight="true" outlineLevel="0" collapsed="false">
      <c r="A25" s="17" t="s">
        <v>16</v>
      </c>
      <c r="B25" s="17" t="s">
        <v>17</v>
      </c>
      <c r="C25" s="17" t="s">
        <v>73</v>
      </c>
      <c r="D25" s="17" t="s">
        <v>74</v>
      </c>
      <c r="E25" s="17" t="s">
        <v>75</v>
      </c>
      <c r="F25" s="17" t="s">
        <v>111</v>
      </c>
      <c r="G25" s="17" t="s">
        <v>76</v>
      </c>
      <c r="H25" s="17" t="s">
        <v>77</v>
      </c>
      <c r="I25" s="17" t="s">
        <v>112</v>
      </c>
      <c r="J25" s="17" t="s">
        <v>113</v>
      </c>
    </row>
    <row r="26" customFormat="false" ht="15" hidden="false" customHeight="false" outlineLevel="0" collapsed="false">
      <c r="A26" s="18" t="s">
        <v>122</v>
      </c>
      <c r="B26" s="18" t="str">
        <f aca="false">IFERROR(INDEX('SKU Data'!$B$2:$B$1780,MATCH($A26,'SKU Data'!$A$2:$A$1780,0)),"")</f>
        <v>Wild Spirits</v>
      </c>
      <c r="C26" s="19" t="n">
        <f aca="false">SUMIFS(Detail!$K$2:$K$9168,Detail!$A$2:$A$9168,"Aussie Blooms - AUS",Detail!$C$2:$C$9168,$A26)</f>
        <v>426</v>
      </c>
      <c r="D26" s="19" t="n">
        <f aca="false">SUMIFS(Detail!$L$2:$L$9168,Detail!$A$2:$A$9168,"Aussie Blooms - AUS",Detail!$C$2:$C$9168,$A26)</f>
        <v>25</v>
      </c>
      <c r="E26" s="20" t="n">
        <f aca="false">IF(C26&gt;0,D26/C26,0)</f>
        <v>0.0586854460093897</v>
      </c>
      <c r="F26" s="21" t="n">
        <f aca="false">SUMIFS(Detail!$N$2:$N$9168,Detail!$A$2:$A$9168,"Aussie Blooms - AUS",Detail!$C$2:$C$9168,$A26)</f>
        <v>1880.51</v>
      </c>
      <c r="G26" s="27" t="n">
        <f aca="false">E26/Settings!$B$3</f>
        <v>0.783936422769421</v>
      </c>
      <c r="H26" s="28" t="n">
        <f aca="false">IF(C26&gt;0,(D26-C26*Settings!$B$3)/SQRT(C26*Settings!$B$3*(1-Settings!$B$3)),0)</f>
        <v>-1.26854946154949</v>
      </c>
      <c r="I26" s="23" t="str">
        <f aca="false">IFERROR(INDEX('SKU Data'!$W$2:$W$1780,MATCH($A26,'SKU Data'!$A$2:$A$1780,0)),"")</f>
        <v>3 - Monitor</v>
      </c>
      <c r="J26" s="23" t="str">
        <f aca="false">IFERROR(INDEX('SKU Data'!$X$2:$X$1780,MATCH($A26,'SKU Data'!$A$2:$A$1780,0)),"")</f>
        <v/>
      </c>
    </row>
    <row r="27" customFormat="false" ht="15" hidden="false" customHeight="false" outlineLevel="0" collapsed="false">
      <c r="A27" s="18" t="s">
        <v>148</v>
      </c>
      <c r="B27" s="18" t="str">
        <f aca="false">IFERROR(INDEX('SKU Data'!$B$2:$B$1780,MATCH($A27,'SKU Data'!$A$2:$A$1780,0)),"")</f>
        <v>Bunches Mixed Collection I</v>
      </c>
      <c r="C27" s="19" t="n">
        <f aca="false">SUMIFS(Detail!$K$2:$K$9168,Detail!$A$2:$A$9168,"Aussie Blooms - AUS",Detail!$C$2:$C$9168,$A27)</f>
        <v>680</v>
      </c>
      <c r="D27" s="19" t="n">
        <f aca="false">SUMIFS(Detail!$L$2:$L$9168,Detail!$A$2:$A$9168,"Aussie Blooms - AUS",Detail!$C$2:$C$9168,$A27)</f>
        <v>34</v>
      </c>
      <c r="E27" s="20" t="n">
        <f aca="false">IF(C27&gt;0,D27/C27,0)</f>
        <v>0.05</v>
      </c>
      <c r="F27" s="21" t="n">
        <f aca="false">SUMIFS(Detail!$N$2:$N$9168,Detail!$A$2:$A$9168,"Aussie Blooms - AUS",Detail!$C$2:$C$9168,$A27)</f>
        <v>1500.02</v>
      </c>
      <c r="G27" s="27" t="n">
        <f aca="false">E27/Settings!$B$3</f>
        <v>0.667913832199547</v>
      </c>
      <c r="H27" s="28" t="n">
        <f aca="false">IF(C27&gt;0,(D27-C27*Settings!$B$3)/SQRT(C27*Settings!$B$3*(1-Settings!$B$3)),0)</f>
        <v>-2.46335093271754</v>
      </c>
      <c r="I27" s="23" t="str">
        <f aca="false">IFERROR(INDEX('SKU Data'!$W$2:$W$1780,MATCH($A27,'SKU Data'!$A$2:$A$1780,0)),"")</f>
        <v>3 - Monitor</v>
      </c>
      <c r="J27" s="23" t="str">
        <f aca="false">IFERROR(INDEX('SKU Data'!$X$2:$X$1780,MATCH($A27,'SKU Data'!$A$2:$A$1780,0)),"")</f>
        <v/>
      </c>
    </row>
    <row r="28" customFormat="false" ht="15" hidden="false" customHeight="false" outlineLevel="0" collapsed="false">
      <c r="A28" s="18" t="s">
        <v>125</v>
      </c>
      <c r="B28" s="18" t="str">
        <f aca="false">IFERROR(INDEX('SKU Data'!$B$2:$B$1780,MATCH($A28,'SKU Data'!$A$2:$A$1780,0)),"")</f>
        <v>Native Flowers Bouquet Designer Collection II</v>
      </c>
      <c r="C28" s="19" t="n">
        <f aca="false">SUMIFS(Detail!$K$2:$K$9168,Detail!$A$2:$A$9168,"Aussie Blooms - AUS",Detail!$C$2:$C$9168,$A28)</f>
        <v>303</v>
      </c>
      <c r="D28" s="19" t="n">
        <f aca="false">SUMIFS(Detail!$L$2:$L$9168,Detail!$A$2:$A$9168,"Aussie Blooms - AUS",Detail!$C$2:$C$9168,$A28)</f>
        <v>15</v>
      </c>
      <c r="E28" s="20" t="n">
        <f aca="false">IF(C28&gt;0,D28/C28,0)</f>
        <v>0.0495049504950495</v>
      </c>
      <c r="F28" s="21" t="n">
        <f aca="false">SUMIFS(Detail!$N$2:$N$9168,Detail!$A$2:$A$9168,"Aussie Blooms - AUS",Detail!$C$2:$C$9168,$A28)</f>
        <v>1462.55</v>
      </c>
      <c r="G28" s="27" t="n">
        <f aca="false">E28/Settings!$B$3</f>
        <v>0.661300823959947</v>
      </c>
      <c r="H28" s="28" t="n">
        <f aca="false">IF(C28&gt;0,(D28-C28*Settings!$B$3)/SQRT(C28*Settings!$B$3*(1-Settings!$B$3)),0)</f>
        <v>-1.67709049660475</v>
      </c>
      <c r="I28" s="23" t="str">
        <f aca="false">IFERROR(INDEX('SKU Data'!$W$2:$W$1780,MATCH($A28,'SKU Data'!$A$2:$A$1780,0)),"")</f>
        <v>3 - Monitor</v>
      </c>
      <c r="J28" s="23" t="str">
        <f aca="false">IFERROR(INDEX('SKU Data'!$X$2:$X$1780,MATCH($A28,'SKU Data'!$A$2:$A$1780,0)),"")</f>
        <v/>
      </c>
    </row>
    <row r="29" customFormat="false" ht="15" hidden="false" customHeight="false" outlineLevel="0" collapsed="false">
      <c r="A29" s="18" t="s">
        <v>149</v>
      </c>
      <c r="B29" s="18" t="str">
        <f aca="false">IFERROR(INDEX('SKU Data'!$B$2:$B$1780,MATCH($A29,'SKU Data'!$A$2:$A$1780,0)),"")</f>
        <v>The Birthday Bundle</v>
      </c>
      <c r="C29" s="19" t="n">
        <f aca="false">SUMIFS(Detail!$K$2:$K$9168,Detail!$A$2:$A$9168,"Aussie Blooms - AUS",Detail!$C$2:$C$9168,$A29)</f>
        <v>282</v>
      </c>
      <c r="D29" s="19" t="n">
        <f aca="false">SUMIFS(Detail!$L$2:$L$9168,Detail!$A$2:$A$9168,"Aussie Blooms - AUS",Detail!$C$2:$C$9168,$A29)</f>
        <v>17</v>
      </c>
      <c r="E29" s="20" t="n">
        <f aca="false">IF(C29&gt;0,D29/C29,0)</f>
        <v>0.0602836879432624</v>
      </c>
      <c r="F29" s="21" t="n">
        <f aca="false">SUMIFS(Detail!$N$2:$N$9168,Detail!$A$2:$A$9168,"Aussie Blooms - AUS",Detail!$C$2:$C$9168,$A29)</f>
        <v>1243.36</v>
      </c>
      <c r="G29" s="27" t="n">
        <f aca="false">E29/Settings!$B$3</f>
        <v>0.80528618066612</v>
      </c>
      <c r="H29" s="28" t="n">
        <f aca="false">IF(C29&gt;0,(D29-C29*Settings!$B$3)/SQRT(C29*Settings!$B$3*(1-Settings!$B$3)),0)</f>
        <v>-0.930127261211887</v>
      </c>
      <c r="I29" s="23" t="str">
        <f aca="false">IFERROR(INDEX('SKU Data'!$W$2:$W$1780,MATCH($A29,'SKU Data'!$A$2:$A$1780,0)),"")</f>
        <v>3 - Monitor</v>
      </c>
      <c r="J29" s="23" t="str">
        <f aca="false">IFERROR(INDEX('SKU Data'!$X$2:$X$1780,MATCH($A29,'SKU Data'!$A$2:$A$1780,0)),"")</f>
        <v/>
      </c>
    </row>
    <row r="30" customFormat="false" ht="15" hidden="false" customHeight="false" outlineLevel="0" collapsed="false">
      <c r="A30" s="18" t="s">
        <v>150</v>
      </c>
      <c r="B30" s="18" t="str">
        <f aca="false">IFERROR(INDEX('SKU Data'!$B$2:$B$1780,MATCH($A30,'SKU Data'!$A$2:$A$1780,0)),"")</f>
        <v>Pretty in Pink</v>
      </c>
      <c r="C30" s="19" t="n">
        <f aca="false">SUMIFS(Detail!$K$2:$K$9168,Detail!$A$2:$A$9168,"Aussie Blooms - AUS",Detail!$C$2:$C$9168,$A30)</f>
        <v>155</v>
      </c>
      <c r="D30" s="19" t="n">
        <f aca="false">SUMIFS(Detail!$L$2:$L$9168,Detail!$A$2:$A$9168,"Aussie Blooms - AUS",Detail!$C$2:$C$9168,$A30)</f>
        <v>12</v>
      </c>
      <c r="E30" s="20" t="n">
        <f aca="false">IF(C30&gt;0,D30/C30,0)</f>
        <v>0.0774193548387097</v>
      </c>
      <c r="F30" s="21" t="n">
        <f aca="false">SUMIFS(Detail!$N$2:$N$9168,Detail!$A$2:$A$9168,"Aussie Blooms - AUS",Detail!$C$2:$C$9168,$A30)</f>
        <v>1005.63</v>
      </c>
      <c r="G30" s="27" t="n">
        <f aca="false">E30/Settings!$B$3</f>
        <v>1.03418915953478</v>
      </c>
      <c r="H30" s="28" t="n">
        <f aca="false">IF(C30&gt;0,(D30-C30*Settings!$B$3)/SQRT(C30*Settings!$B$3*(1-Settings!$B$3)),0)</f>
        <v>0.121080809949908</v>
      </c>
      <c r="I30" s="23" t="str">
        <f aca="false">IFERROR(INDEX('SKU Data'!$W$2:$W$1780,MATCH($A30,'SKU Data'!$A$2:$A$1780,0)),"")</f>
        <v>2 - Review</v>
      </c>
      <c r="J30" s="23" t="str">
        <f aca="false">IFERROR(INDEX('SKU Data'!$X$2:$X$1780,MATCH($A30,'SKU Data'!$A$2:$A$1780,0)),"")</f>
        <v/>
      </c>
    </row>
    <row r="31" customFormat="false" ht="15" hidden="false" customHeight="false" outlineLevel="0" collapsed="false">
      <c r="A31" s="18" t="s">
        <v>116</v>
      </c>
      <c r="B31" s="18" t="str">
        <f aca="false">IFERROR(INDEX('SKU Data'!$B$2:$B$1780,MATCH($A31,'SKU Data'!$A$2:$A$1780,0)),"")</f>
        <v>Designer Sympathy Collection IV</v>
      </c>
      <c r="C31" s="19" t="n">
        <f aca="false">SUMIFS(Detail!$K$2:$K$9168,Detail!$A$2:$A$9168,"Aussie Blooms - AUS",Detail!$C$2:$C$9168,$A31)</f>
        <v>256</v>
      </c>
      <c r="D31" s="19" t="n">
        <f aca="false">SUMIFS(Detail!$L$2:$L$9168,Detail!$A$2:$A$9168,"Aussie Blooms - AUS",Detail!$C$2:$C$9168,$A31)</f>
        <v>9</v>
      </c>
      <c r="E31" s="20" t="n">
        <f aca="false">IF(C31&gt;0,D31/C31,0)</f>
        <v>0.03515625</v>
      </c>
      <c r="F31" s="21" t="n">
        <f aca="false">SUMIFS(Detail!$N$2:$N$9168,Detail!$A$2:$A$9168,"Aussie Blooms - AUS",Detail!$C$2:$C$9168,$A31)</f>
        <v>991.46</v>
      </c>
      <c r="G31" s="27" t="n">
        <f aca="false">E31/Settings!$B$3</f>
        <v>0.469626913265306</v>
      </c>
      <c r="H31" s="28" t="n">
        <f aca="false">IF(C31&gt;0,(D31-C31*Settings!$B$3)/SQRT(C31*Settings!$B$3*(1-Settings!$B$3)),0)</f>
        <v>-2.41391795100916</v>
      </c>
      <c r="I31" s="23" t="str">
        <f aca="false">IFERROR(INDEX('SKU Data'!$W$2:$W$1780,MATCH($A31,'SKU Data'!$A$2:$A$1780,0)),"")</f>
        <v>3 - Monitor</v>
      </c>
      <c r="J31" s="23" t="str">
        <f aca="false">IFERROR(INDEX('SKU Data'!$X$2:$X$1780,MATCH($A31,'SKU Data'!$A$2:$A$1780,0)),"")</f>
        <v/>
      </c>
    </row>
    <row r="32" customFormat="false" ht="15" hidden="false" customHeight="false" outlineLevel="0" collapsed="false">
      <c r="A32" s="18" t="s">
        <v>151</v>
      </c>
      <c r="B32" s="18" t="str">
        <f aca="false">IFERROR(INDEX('SKU Data'!$B$2:$B$1780,MATCH($A32,'SKU Data'!$A$2:$A$1780,0)),"")</f>
        <v>Sizzling Bouquet</v>
      </c>
      <c r="C32" s="19" t="n">
        <f aca="false">SUMIFS(Detail!$K$2:$K$9168,Detail!$A$2:$A$9168,"Aussie Blooms - AUS",Detail!$C$2:$C$9168,$A32)</f>
        <v>107</v>
      </c>
      <c r="D32" s="19" t="n">
        <f aca="false">SUMIFS(Detail!$L$2:$L$9168,Detail!$A$2:$A$9168,"Aussie Blooms - AUS",Detail!$C$2:$C$9168,$A32)</f>
        <v>10</v>
      </c>
      <c r="E32" s="20" t="n">
        <f aca="false">IF(C32&gt;0,D32/C32,0)</f>
        <v>0.0934579439252336</v>
      </c>
      <c r="F32" s="21" t="n">
        <f aca="false">SUMIFS(Detail!$N$2:$N$9168,Detail!$A$2:$A$9168,"Aussie Blooms - AUS",Detail!$C$2:$C$9168,$A32)</f>
        <v>922.1</v>
      </c>
      <c r="G32" s="27" t="n">
        <f aca="false">E32/Settings!$B$3</f>
        <v>1.24843706953186</v>
      </c>
      <c r="H32" s="28" t="n">
        <f aca="false">IF(C32&gt;0,(D32-C32*Settings!$B$3)/SQRT(C32*Settings!$B$3*(1-Settings!$B$3)),0)</f>
        <v>0.731020119970857</v>
      </c>
      <c r="I32" s="23" t="str">
        <f aca="false">IFERROR(INDEX('SKU Data'!$W$2:$W$1780,MATCH($A32,'SKU Data'!$A$2:$A$1780,0)),"")</f>
        <v>2 - Review</v>
      </c>
      <c r="J32" s="23" t="str">
        <f aca="false">IFERROR(INDEX('SKU Data'!$X$2:$X$1780,MATCH($A32,'SKU Data'!$A$2:$A$1780,0)),"")</f>
        <v/>
      </c>
    </row>
    <row r="33" customFormat="false" ht="15" hidden="false" customHeight="false" outlineLevel="0" collapsed="false">
      <c r="A33" s="18" t="s">
        <v>152</v>
      </c>
      <c r="B33" s="18" t="str">
        <f aca="false">IFERROR(INDEX('SKU Data'!$B$2:$B$1780,MATCH($A33,'SKU Data'!$A$2:$A$1780,0)),"")</f>
        <v>Native Flowers Bouquet Designer Collection III</v>
      </c>
      <c r="C33" s="19" t="n">
        <f aca="false">SUMIFS(Detail!$K$2:$K$9168,Detail!$A$2:$A$9168,"Aussie Blooms - AUS",Detail!$C$2:$C$9168,$A33)</f>
        <v>162</v>
      </c>
      <c r="D33" s="19" t="n">
        <f aca="false">SUMIFS(Detail!$L$2:$L$9168,Detail!$A$2:$A$9168,"Aussie Blooms - AUS",Detail!$C$2:$C$9168,$A33)</f>
        <v>6</v>
      </c>
      <c r="E33" s="20" t="n">
        <f aca="false">IF(C33&gt;0,D33/C33,0)</f>
        <v>0.037037037037037</v>
      </c>
      <c r="F33" s="21" t="n">
        <f aca="false">SUMIFS(Detail!$N$2:$N$9168,Detail!$A$2:$A$9168,"Aussie Blooms - AUS",Detail!$C$2:$C$9168,$A33)</f>
        <v>817.89</v>
      </c>
      <c r="G33" s="27" t="n">
        <f aca="false">E33/Settings!$B$3</f>
        <v>0.494750986814479</v>
      </c>
      <c r="H33" s="28" t="n">
        <f aca="false">IF(C33&gt;0,(D33-C33*Settings!$B$3)/SQRT(C33*Settings!$B$3*(1-Settings!$B$3)),0)</f>
        <v>-1.82929616885411</v>
      </c>
      <c r="I33" s="23" t="str">
        <f aca="false">IFERROR(INDEX('SKU Data'!$W$2:$W$1780,MATCH($A33,'SKU Data'!$A$2:$A$1780,0)),"")</f>
        <v>3 - Monitor</v>
      </c>
      <c r="J33" s="23" t="str">
        <f aca="false">IFERROR(INDEX('SKU Data'!$X$2:$X$1780,MATCH($A33,'SKU Data'!$A$2:$A$1780,0)),"")</f>
        <v/>
      </c>
    </row>
    <row r="34" customFormat="false" ht="15" hidden="false" customHeight="false" outlineLevel="0" collapsed="false">
      <c r="A34" s="18" t="s">
        <v>153</v>
      </c>
      <c r="B34" s="18" t="str">
        <f aca="false">IFERROR(INDEX('SKU Data'!$B$2:$B$1780,MATCH($A34,'SKU Data'!$A$2:$A$1780,0)),"")</f>
        <v>Classic Sympathy Wreath</v>
      </c>
      <c r="C34" s="19" t="n">
        <f aca="false">SUMIFS(Detail!$K$2:$K$9168,Detail!$A$2:$A$9168,"Aussie Blooms - AUS",Detail!$C$2:$C$9168,$A34)</f>
        <v>10</v>
      </c>
      <c r="D34" s="19" t="n">
        <f aca="false">SUMIFS(Detail!$L$2:$L$9168,Detail!$A$2:$A$9168,"Aussie Blooms - AUS",Detail!$C$2:$C$9168,$A34)</f>
        <v>3</v>
      </c>
      <c r="E34" s="20" t="n">
        <f aca="false">IF(C34&gt;0,D34/C34,0)</f>
        <v>0.3</v>
      </c>
      <c r="F34" s="21" t="n">
        <f aca="false">SUMIFS(Detail!$N$2:$N$9168,Detail!$A$2:$A$9168,"Aussie Blooms - AUS",Detail!$C$2:$C$9168,$A34)</f>
        <v>777.15</v>
      </c>
      <c r="G34" s="27" t="n">
        <f aca="false">E34/Settings!$B$3</f>
        <v>4.00748299319728</v>
      </c>
      <c r="H34" s="28" t="n">
        <f aca="false">IF(C34&gt;0,(D34-C34*Settings!$B$3)/SQRT(C34*Settings!$B$3*(1-Settings!$B$3)),0)</f>
        <v>2.70535476276881</v>
      </c>
      <c r="I34" s="23" t="str">
        <f aca="false">IFERROR(INDEX('SKU Data'!$W$2:$W$1780,MATCH($A34,'SKU Data'!$A$2:$A$1780,0)),"")</f>
        <v>2 - Review</v>
      </c>
      <c r="J34" s="23" t="str">
        <f aca="false">IFERROR(INDEX('SKU Data'!$X$2:$X$1780,MATCH($A34,'SKU Data'!$A$2:$A$1780,0)),"")</f>
        <v/>
      </c>
    </row>
    <row r="35" customFormat="false" ht="15" hidden="false" customHeight="false" outlineLevel="0" collapsed="false">
      <c r="A35" s="18" t="s">
        <v>134</v>
      </c>
      <c r="B35" s="18" t="str">
        <f aca="false">IFERROR(INDEX('SKU Data'!$B$2:$B$1780,MATCH($A35,'SKU Data'!$A$2:$A$1780,0)),"")</f>
        <v>Delicate Elegance</v>
      </c>
      <c r="C35" s="19" t="n">
        <f aca="false">SUMIFS(Detail!$K$2:$K$9168,Detail!$A$2:$A$9168,"Aussie Blooms - AUS",Detail!$C$2:$C$9168,$A35)</f>
        <v>129</v>
      </c>
      <c r="D35" s="19" t="n">
        <f aca="false">SUMIFS(Detail!$L$2:$L$9168,Detail!$A$2:$A$9168,"Aussie Blooms - AUS",Detail!$C$2:$C$9168,$A35)</f>
        <v>11</v>
      </c>
      <c r="E35" s="20" t="n">
        <f aca="false">IF(C35&gt;0,D35/C35,0)</f>
        <v>0.0852713178294574</v>
      </c>
      <c r="F35" s="21" t="n">
        <f aca="false">SUMIFS(Detail!$N$2:$N$9168,Detail!$A$2:$A$9168,"Aussie Blooms - AUS",Detail!$C$2:$C$9168,$A35)</f>
        <v>767.47</v>
      </c>
      <c r="G35" s="27" t="n">
        <f aca="false">E35/Settings!$B$3</f>
        <v>1.13907785336357</v>
      </c>
      <c r="H35" s="28" t="n">
        <f aca="false">IF(C35&gt;0,(D35-C35*Settings!$B$3)/SQRT(C35*Settings!$B$3*(1-Settings!$B$3)),0)</f>
        <v>0.449338754908646</v>
      </c>
      <c r="I35" s="23" t="str">
        <f aca="false">IFERROR(INDEX('SKU Data'!$W$2:$W$1780,MATCH($A35,'SKU Data'!$A$2:$A$1780,0)),"")</f>
        <v>1 - Fix first</v>
      </c>
      <c r="J35" s="23" t="str">
        <f aca="false">IFERROR(INDEX('SKU Data'!$X$2:$X$1780,MATCH($A35,'SKU Data'!$A$2:$A$1780,0)),"")</f>
        <v/>
      </c>
    </row>
    <row r="36" customFormat="false" ht="15" hidden="false" customHeight="false" outlineLevel="0" collapsed="false">
      <c r="A36" s="18" t="s">
        <v>118</v>
      </c>
      <c r="B36" s="18" t="str">
        <f aca="false">IFERROR(INDEX('SKU Data'!$B$2:$B$1780,MATCH($A36,'SKU Data'!$A$2:$A$1780,0)),"")</f>
        <v>Designer Sympathy Collection II</v>
      </c>
      <c r="C36" s="19" t="n">
        <f aca="false">SUMIFS(Detail!$K$2:$K$9168,Detail!$A$2:$A$9168,"Aussie Blooms - AUS",Detail!$C$2:$C$9168,$A36)</f>
        <v>128</v>
      </c>
      <c r="D36" s="19" t="n">
        <f aca="false">SUMIFS(Detail!$L$2:$L$9168,Detail!$A$2:$A$9168,"Aussie Blooms - AUS",Detail!$C$2:$C$9168,$A36)</f>
        <v>6</v>
      </c>
      <c r="E36" s="20" t="n">
        <f aca="false">IF(C36&gt;0,D36/C36,0)</f>
        <v>0.046875</v>
      </c>
      <c r="F36" s="21" t="n">
        <f aca="false">SUMIFS(Detail!$N$2:$N$9168,Detail!$A$2:$A$9168,"Aussie Blooms - AUS",Detail!$C$2:$C$9168,$A36)</f>
        <v>576.13</v>
      </c>
      <c r="G36" s="27" t="n">
        <f aca="false">E36/Settings!$B$3</f>
        <v>0.626169217687075</v>
      </c>
      <c r="H36" s="28" t="n">
        <f aca="false">IF(C36&gt;0,(D36-C36*Settings!$B$3)/SQRT(C36*Settings!$B$3*(1-Settings!$B$3)),0)</f>
        <v>-1.203098230401</v>
      </c>
      <c r="I36" s="23" t="str">
        <f aca="false">IFERROR(INDEX('SKU Data'!$W$2:$W$1780,MATCH($A36,'SKU Data'!$A$2:$A$1780,0)),"")</f>
        <v>3 - Monitor</v>
      </c>
      <c r="J36" s="23" t="str">
        <f aca="false">IFERROR(INDEX('SKU Data'!$X$2:$X$1780,MATCH($A36,'SKU Data'!$A$2:$A$1780,0)),"")</f>
        <v/>
      </c>
    </row>
    <row r="37" customFormat="false" ht="15" hidden="false" customHeight="false" outlineLevel="0" collapsed="false">
      <c r="A37" s="18" t="s">
        <v>154</v>
      </c>
      <c r="B37" s="18" t="str">
        <f aca="false">IFERROR(INDEX('SKU Data'!$B$2:$B$1780,MATCH($A37,'SKU Data'!$A$2:$A$1780,0)),"")</f>
        <v>Hope &amp; Honour Cross</v>
      </c>
      <c r="C37" s="19" t="n">
        <f aca="false">SUMIFS(Detail!$K$2:$K$9168,Detail!$A$2:$A$9168,"Aussie Blooms - AUS",Detail!$C$2:$C$9168,$A37)</f>
        <v>3</v>
      </c>
      <c r="D37" s="19" t="n">
        <f aca="false">SUMIFS(Detail!$L$2:$L$9168,Detail!$A$2:$A$9168,"Aussie Blooms - AUS",Detail!$C$2:$C$9168,$A37)</f>
        <v>2</v>
      </c>
      <c r="E37" s="20" t="n">
        <f aca="false">IF(C37&gt;0,D37/C37,0)</f>
        <v>0.666666666666667</v>
      </c>
      <c r="F37" s="21" t="n">
        <f aca="false">SUMIFS(Detail!$N$2:$N$9168,Detail!$A$2:$A$9168,"Aussie Blooms - AUS",Detail!$C$2:$C$9168,$A37)</f>
        <v>475.36</v>
      </c>
      <c r="G37" s="27" t="n">
        <f aca="false">E37/Settings!$B$3</f>
        <v>8.90551776266062</v>
      </c>
      <c r="H37" s="28" t="n">
        <f aca="false">IF(C37&gt;0,(D37-C37*Settings!$B$3)/SQRT(C37*Settings!$B$3*(1-Settings!$B$3)),0)</f>
        <v>3.89504060771114</v>
      </c>
      <c r="I37" s="23" t="str">
        <f aca="false">IFERROR(INDEX('SKU Data'!$W$2:$W$1780,MATCH($A37,'SKU Data'!$A$2:$A$1780,0)),"")</f>
        <v>3 - Monitor</v>
      </c>
      <c r="J37" s="23" t="str">
        <f aca="false">IFERROR(INDEX('SKU Data'!$X$2:$X$1780,MATCH($A37,'SKU Data'!$A$2:$A$1780,0)),"")</f>
        <v/>
      </c>
    </row>
    <row r="38" customFormat="false" ht="15" hidden="false" customHeight="false" outlineLevel="0" collapsed="false">
      <c r="A38" s="18" t="s">
        <v>155</v>
      </c>
      <c r="B38" s="18" t="str">
        <f aca="false">IFERROR(INDEX('SKU Data'!$B$2:$B$1780,MATCH($A38,'SKU Data'!$A$2:$A$1780,0)),"")</f>
        <v>Pastel Posy</v>
      </c>
      <c r="C38" s="19" t="n">
        <f aca="false">SUMIFS(Detail!$K$2:$K$9168,Detail!$A$2:$A$9168,"Aussie Blooms - AUS",Detail!$C$2:$C$9168,$A38)</f>
        <v>44</v>
      </c>
      <c r="D38" s="19" t="n">
        <f aca="false">SUMIFS(Detail!$L$2:$L$9168,Detail!$A$2:$A$9168,"Aussie Blooms - AUS",Detail!$C$2:$C$9168,$A38)</f>
        <v>5</v>
      </c>
      <c r="E38" s="20" t="n">
        <f aca="false">IF(C38&gt;0,D38/C38,0)</f>
        <v>0.113636363636364</v>
      </c>
      <c r="F38" s="21" t="n">
        <f aca="false">SUMIFS(Detail!$N$2:$N$9168,Detail!$A$2:$A$9168,"Aussie Blooms - AUS",Detail!$C$2:$C$9168,$A38)</f>
        <v>467.72</v>
      </c>
      <c r="G38" s="27" t="n">
        <f aca="false">E38/Settings!$B$3</f>
        <v>1.5179859822717</v>
      </c>
      <c r="H38" s="28" t="n">
        <f aca="false">IF(C38&gt;0,(D38-C38*Settings!$B$3)/SQRT(C38*Settings!$B$3*(1-Settings!$B$3)),0)</f>
        <v>0.977384368234119</v>
      </c>
      <c r="I38" s="23" t="str">
        <f aca="false">IFERROR(INDEX('SKU Data'!$W$2:$W$1780,MATCH($A38,'SKU Data'!$A$2:$A$1780,0)),"")</f>
        <v>2 - Review</v>
      </c>
      <c r="J38" s="23" t="str">
        <f aca="false">IFERROR(INDEX('SKU Data'!$X$2:$X$1780,MATCH($A38,'SKU Data'!$A$2:$A$1780,0)),"")</f>
        <v/>
      </c>
    </row>
    <row r="39" customFormat="false" ht="15" hidden="false" customHeight="false" outlineLevel="0" collapsed="false">
      <c r="A39" s="18" t="s">
        <v>128</v>
      </c>
      <c r="B39" s="18" t="str">
        <f aca="false">IFERROR(INDEX('SKU Data'!$B$2:$B$1780,MATCH($A39,'SKU Data'!$A$2:$A$1780,0)),"")</f>
        <v>Designer Sympathy Collection I</v>
      </c>
      <c r="C39" s="19" t="n">
        <f aca="false">SUMIFS(Detail!$K$2:$K$9168,Detail!$A$2:$A$9168,"Aussie Blooms - AUS",Detail!$C$2:$C$9168,$A39)</f>
        <v>163</v>
      </c>
      <c r="D39" s="19" t="n">
        <f aca="false">SUMIFS(Detail!$L$2:$L$9168,Detail!$A$2:$A$9168,"Aussie Blooms - AUS",Detail!$C$2:$C$9168,$A39)</f>
        <v>7</v>
      </c>
      <c r="E39" s="20" t="n">
        <f aca="false">IF(C39&gt;0,D39/C39,0)</f>
        <v>0.0429447852760736</v>
      </c>
      <c r="F39" s="21" t="n">
        <f aca="false">SUMIFS(Detail!$N$2:$N$9168,Detail!$A$2:$A$9168,"Aussie Blooms - AUS",Detail!$C$2:$C$9168,$A39)</f>
        <v>464.74</v>
      </c>
      <c r="G39" s="27" t="n">
        <f aca="false">E39/Settings!$B$3</f>
        <v>0.57366832213458</v>
      </c>
      <c r="H39" s="28" t="n">
        <f aca="false">IF(C39&gt;0,(D39-C39*Settings!$B$3)/SQRT(C39*Settings!$B$3*(1-Settings!$B$3)),0)</f>
        <v>-1.5483261515374</v>
      </c>
      <c r="I39" s="23" t="str">
        <f aca="false">IFERROR(INDEX('SKU Data'!$W$2:$W$1780,MATCH($A39,'SKU Data'!$A$2:$A$1780,0)),"")</f>
        <v>3 - Monitor</v>
      </c>
      <c r="J39" s="23" t="str">
        <f aca="false">IFERROR(INDEX('SKU Data'!$X$2:$X$1780,MATCH($A39,'SKU Data'!$A$2:$A$1780,0)),"")</f>
        <v/>
      </c>
    </row>
    <row r="40" customFormat="false" ht="15" hidden="false" customHeight="false" outlineLevel="0" collapsed="false">
      <c r="A40" s="18" t="s">
        <v>156</v>
      </c>
      <c r="B40" s="18" t="str">
        <f aca="false">IFERROR(INDEX('SKU Data'!$B$2:$B$1780,MATCH($A40,'SKU Data'!$A$2:$A$1780,0)),"")</f>
        <v>Beautiful in Blue in Mason Jar</v>
      </c>
      <c r="C40" s="19" t="n">
        <f aca="false">SUMIFS(Detail!$K$2:$K$9168,Detail!$A$2:$A$9168,"Aussie Blooms - AUS",Detail!$C$2:$C$9168,$A40)</f>
        <v>160</v>
      </c>
      <c r="D40" s="19" t="n">
        <f aca="false">SUMIFS(Detail!$L$2:$L$9168,Detail!$A$2:$A$9168,"Aussie Blooms - AUS",Detail!$C$2:$C$9168,$A40)</f>
        <v>6</v>
      </c>
      <c r="E40" s="20" t="n">
        <f aca="false">IF(C40&gt;0,D40/C40,0)</f>
        <v>0.0375</v>
      </c>
      <c r="F40" s="21" t="n">
        <f aca="false">SUMIFS(Detail!$N$2:$N$9168,Detail!$A$2:$A$9168,"Aussie Blooms - AUS",Detail!$C$2:$C$9168,$A40)</f>
        <v>462.26</v>
      </c>
      <c r="G40" s="27" t="n">
        <f aca="false">E40/Settings!$B$3</f>
        <v>0.50093537414966</v>
      </c>
      <c r="H40" s="28" t="n">
        <f aca="false">IF(C40&gt;0,(D40-C40*Settings!$B$3)/SQRT(C40*Settings!$B$3*(1-Settings!$B$3)),0)</f>
        <v>-1.79571670466977</v>
      </c>
      <c r="I40" s="23" t="str">
        <f aca="false">IFERROR(INDEX('SKU Data'!$W$2:$W$1780,MATCH($A40,'SKU Data'!$A$2:$A$1780,0)),"")</f>
        <v>3 - Monitor</v>
      </c>
      <c r="J40" s="23" t="str">
        <f aca="false">IFERROR(INDEX('SKU Data'!$X$2:$X$1780,MATCH($A40,'SKU Data'!$A$2:$A$1780,0)),"")</f>
        <v/>
      </c>
    </row>
  </sheetData>
  <mergeCells count="3">
    <mergeCell ref="A7:J7"/>
    <mergeCell ref="A8:J8"/>
    <mergeCell ref="A9:J9"/>
  </mergeCells>
  <conditionalFormatting sqref="H13:H22">
    <cfRule type="colorScale" priority="2">
      <colorScale>
        <cfvo type="num" val="0"/>
        <cfvo type="num" val="0.3"/>
        <cfvo type="num" val="0.9"/>
        <color rgb="FFFFFFFF"/>
        <color rgb="FFFFE699"/>
        <color rgb="FFE8685D"/>
      </colorScale>
    </cfRule>
  </conditionalFormatting>
  <conditionalFormatting sqref="I13:I22">
    <cfRule type="colorScale" priority="3">
      <colorScale>
        <cfvo type="num" val="0.02"/>
        <cfvo type="num" val="0.07"/>
        <cfvo type="num" val="0.15"/>
        <color rgb="FFFFFFFF"/>
        <color rgb="FFFFE699"/>
        <color rgb="FFE8685D"/>
      </colorScale>
    </cfRule>
  </conditionalFormatting>
  <conditionalFormatting sqref="D13:D22">
    <cfRule type="colorScale" priority="4">
      <colorScale>
        <cfvo type="num" val="0"/>
        <cfvo type="num" val="0.05"/>
        <cfvo type="num" val="0.11"/>
        <color rgb="FFFFFFFF"/>
        <color rgb="FFFFE699"/>
        <color rgb="FFE8685D"/>
      </colorScale>
    </cfRule>
  </conditionalFormatting>
  <conditionalFormatting sqref="E13:E22">
    <cfRule type="cellIs" priority="5" operator="greaterThanOrEqual" aboveAverage="0" equalAverage="0" bottom="0" percent="0" rank="0" text="" dxfId="2">
      <formula>Settings!$B$6</formula>
    </cfRule>
  </conditionalFormatting>
  <conditionalFormatting sqref="F13:F22">
    <cfRule type="dataBar" priority="6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{4C8871B3-80AF-4EAD-A3DA-5722C95A94A7}</x14:id>
        </ext>
      </extLst>
    </cfRule>
  </conditionalFormatting>
  <conditionalFormatting sqref="E26:E40">
    <cfRule type="colorScale" priority="7">
      <colorScale>
        <cfvo type="num" val="0.03"/>
        <cfvo type="num" val="0.15"/>
        <color rgb="FFFFFFFF"/>
        <color rgb="FFF08A80"/>
      </colorScale>
    </cfRule>
  </conditionalFormatting>
  <conditionalFormatting sqref="F26:F40">
    <cfRule type="dataBar" priority="8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{72C7A8FD-9158-4FEC-AF81-ED4EE0EC40CF}</x14:id>
        </ext>
      </extLst>
    </cfRule>
  </conditionalFormatting>
  <conditionalFormatting sqref="I26:I40">
    <cfRule type="expression" priority="9" aboveAverage="0" equalAverage="0" bottom="0" percent="0" rank="0" text="" dxfId="0">
      <formula>LEFT($I26,1)="1"</formula>
    </cfRule>
    <cfRule type="expression" priority="10" aboveAverage="0" equalAverage="0" bottom="0" percent="0" rank="0" text="" dxfId="4">
      <formula>LEFT($I26,1)="2"</formula>
    </cfRule>
  </conditionalFormatting>
  <conditionalFormatting sqref="J26:J40">
    <cfRule type="cellIs" priority="11" operator="equal" aboveAverage="0" equalAverage="0" bottom="0" percent="0" rank="0" text="" dxfId="1">
      <formula>"HIGH RATE"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C8871B3-80AF-4EAD-A3DA-5722C95A94A7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F13:F22</xm:sqref>
        </x14:conditionalFormatting>
        <x14:conditionalFormatting xmlns:xm="http://schemas.microsoft.com/office/excel/2006/main">
          <x14:cfRule type="dataBar" id="{72C7A8FD-9158-4FEC-AF81-ED4EE0EC40CF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F26:F40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B450"/>
    <pageSetUpPr fitToPage="tru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5" min="3" style="0" width="12"/>
    <col collapsed="false" customWidth="true" hidden="false" outlineLevel="0" max="7" min="6" style="0" width="13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1" min="10" style="0" width="12"/>
  </cols>
  <sheetData>
    <row r="1" customFormat="false" ht="17.35" hidden="false" customHeight="false" outlineLevel="0" collapsed="false">
      <c r="A1" s="25" t="s">
        <v>157</v>
      </c>
    </row>
    <row r="3" customFormat="false" ht="27.75" hidden="false" customHeight="true" outlineLevel="0" collapsed="false">
      <c r="A3" s="43" t="s">
        <v>41</v>
      </c>
      <c r="B3" s="43" t="s">
        <v>101</v>
      </c>
      <c r="C3" s="43" t="s">
        <v>40</v>
      </c>
      <c r="D3" s="43" t="s">
        <v>5</v>
      </c>
      <c r="E3" s="43" t="s">
        <v>102</v>
      </c>
      <c r="F3" s="43" t="s">
        <v>80</v>
      </c>
    </row>
    <row r="4" customFormat="false" ht="25.5" hidden="false" customHeight="true" outlineLevel="0" collapsed="false">
      <c r="A4" s="44" t="n">
        <f aca="false">Stores!J8</f>
        <v>31773</v>
      </c>
      <c r="B4" s="44" t="n">
        <f aca="false">Stores!H8</f>
        <v>21544.57</v>
      </c>
      <c r="C4" s="44" t="n">
        <f aca="false">Stores!I8</f>
        <v>10228.43</v>
      </c>
      <c r="D4" s="45" t="n">
        <f aca="false">Stores!D8</f>
        <v>0.0759124087591241</v>
      </c>
      <c r="E4" s="46" t="n">
        <f aca="false">Stores!E8</f>
        <v>1.0140589569161</v>
      </c>
      <c r="F4" s="45" t="n">
        <f aca="false">Stores!L8</f>
        <v>0.0304026470192417</v>
      </c>
    </row>
    <row r="6" customFormat="false" ht="21.75" hidden="false" customHeight="true" outlineLevel="0" collapsed="false">
      <c r="A6" s="47" t="s">
        <v>103</v>
      </c>
      <c r="B6" s="14"/>
      <c r="C6" s="14"/>
      <c r="D6" s="14"/>
      <c r="E6" s="14"/>
      <c r="F6" s="14"/>
      <c r="G6" s="14"/>
      <c r="H6" s="14"/>
      <c r="I6" s="14"/>
      <c r="J6" s="14"/>
    </row>
    <row r="7" customFormat="false" ht="33.75" hidden="false" customHeight="true" outlineLevel="0" collapsed="false">
      <c r="A7" s="15" t="s">
        <v>158</v>
      </c>
      <c r="B7" s="15"/>
      <c r="C7" s="15"/>
      <c r="D7" s="15"/>
      <c r="E7" s="15"/>
      <c r="F7" s="15"/>
      <c r="G7" s="15"/>
      <c r="H7" s="15"/>
      <c r="I7" s="15"/>
      <c r="J7" s="15"/>
    </row>
    <row r="8" customFormat="false" ht="33.75" hidden="false" customHeight="true" outlineLevel="0" collapsed="false">
      <c r="A8" s="15" t="s">
        <v>159</v>
      </c>
      <c r="B8" s="15"/>
      <c r="C8" s="15"/>
      <c r="D8" s="15"/>
      <c r="E8" s="15"/>
      <c r="F8" s="15"/>
      <c r="G8" s="15"/>
      <c r="H8" s="15"/>
      <c r="I8" s="15"/>
      <c r="J8" s="15"/>
    </row>
    <row r="9" customFormat="false" ht="33.75" hidden="false" customHeight="true" outlineLevel="0" collapsed="false">
      <c r="A9" s="15" t="s">
        <v>160</v>
      </c>
      <c r="B9" s="15"/>
      <c r="C9" s="15"/>
      <c r="D9" s="15"/>
      <c r="E9" s="15"/>
      <c r="F9" s="15"/>
      <c r="G9" s="15"/>
      <c r="H9" s="15"/>
      <c r="I9" s="15"/>
      <c r="J9" s="15"/>
    </row>
    <row r="11" customFormat="false" ht="21.75" hidden="false" customHeight="true" outlineLevel="0" collapsed="false">
      <c r="A11" s="16" t="s">
        <v>107</v>
      </c>
      <c r="B11" s="2"/>
      <c r="C11" s="2"/>
      <c r="D11" s="2"/>
      <c r="E11" s="2"/>
      <c r="F11" s="2"/>
      <c r="G11" s="2"/>
      <c r="H11" s="2"/>
      <c r="I11" s="2"/>
      <c r="J11" s="2"/>
    </row>
    <row r="12" customFormat="false" ht="39.75" hidden="false" customHeight="true" outlineLevel="0" collapsed="false">
      <c r="A12" s="17" t="s">
        <v>32</v>
      </c>
      <c r="B12" s="17" t="s">
        <v>33</v>
      </c>
      <c r="C12" s="17" t="s">
        <v>34</v>
      </c>
      <c r="D12" s="17" t="s">
        <v>35</v>
      </c>
      <c r="E12" s="17" t="s">
        <v>108</v>
      </c>
      <c r="F12" s="17" t="s">
        <v>41</v>
      </c>
      <c r="G12" s="17" t="s">
        <v>40</v>
      </c>
      <c r="H12" s="17" t="s">
        <v>109</v>
      </c>
      <c r="I12" s="17" t="s">
        <v>43</v>
      </c>
    </row>
    <row r="13" customFormat="false" ht="15" hidden="false" customHeight="false" outlineLevel="0" collapsed="false">
      <c r="A13" s="18" t="s">
        <v>46</v>
      </c>
      <c r="B13" s="19" t="n">
        <f aca="false">SUMIFS(Detail!$O$2:$O$9168,Detail!$A$2:$A$9168,"Mel's Flowers - AUS",Detail!$B$2:$B$9168,$A13)</f>
        <v>0</v>
      </c>
      <c r="C13" s="19" t="n">
        <f aca="false">SUMIFS(Detail!$P$2:$P$9168,Detail!$A$2:$A$9168,"Mel's Flowers - AUS",Detail!$B$2:$B$9168,$A13)</f>
        <v>0</v>
      </c>
      <c r="D13" s="20" t="str">
        <f aca="false">IF(B13&gt;0,C13/B13,"n/a")</f>
        <v>n/a</v>
      </c>
      <c r="E13" s="28" t="n">
        <v>0</v>
      </c>
      <c r="F13" s="21" t="n">
        <f aca="false">SUMIFS(Detail!$D$2:$D$9168,Detail!$A$2:$A$9168,"Mel's Flowers - AUS",Detail!$B$2:$B$9168,$A13)</f>
        <v>0</v>
      </c>
      <c r="G13" s="21" t="n">
        <f aca="false">SUMIFS(Detail!$D$2:$D$9168,Detail!$A$2:$A$9168,"Mel's Flowers - AUS",Detail!$B$2:$B$9168,$A13,Detail!$C$2:$C$9168,"(no SKU)")</f>
        <v>0</v>
      </c>
      <c r="H13" s="29" t="n">
        <f aca="false">IF(F13&gt;0,G13/F13,0)</f>
        <v>0</v>
      </c>
      <c r="I13" s="20" t="str">
        <f aca="false">IF(SUMIFS(Detail!$G$2:$G$9168,Detail!$A$2:$A$9168,"Mel's Flowers - AUS",Detail!$B$2:$B$9168,$A13)&lt;1000,"n/a",F13/SUMIFS(Detail!$G$2:$G$9168,Detail!$A$2:$A$9168,"Mel's Flowers - AUS",Detail!$B$2:$B$9168,$A13))</f>
        <v>n/a</v>
      </c>
    </row>
    <row r="14" customFormat="false" ht="15" hidden="false" customHeight="false" outlineLevel="0" collapsed="false">
      <c r="A14" s="18" t="s">
        <v>47</v>
      </c>
      <c r="B14" s="19" t="n">
        <f aca="false">SUMIFS(Detail!$O$2:$O$9168,Detail!$A$2:$A$9168,"Mel's Flowers - AUS",Detail!$B$2:$B$9168,$A14)</f>
        <v>0</v>
      </c>
      <c r="C14" s="19" t="n">
        <f aca="false">SUMIFS(Detail!$P$2:$P$9168,Detail!$A$2:$A$9168,"Mel's Flowers - AUS",Detail!$B$2:$B$9168,$A14)</f>
        <v>0</v>
      </c>
      <c r="D14" s="20" t="str">
        <f aca="false">IF(B14&gt;0,C14/B14,"n/a")</f>
        <v>n/a</v>
      </c>
      <c r="E14" s="28" t="n">
        <f aca="false">IF(AND(B14&gt;=100,B13&gt;=100,H14&lt;Settings!$B$24,H13&lt;Settings!$B$24),(C14/B14-C13/B13)/SQRT(((C14+C13)/(B14+B13))*(1-(C14+C13)/(B14+B13))*(1/B14+1/B13)),0)</f>
        <v>0</v>
      </c>
      <c r="F14" s="21" t="n">
        <f aca="false">SUMIFS(Detail!$D$2:$D$9168,Detail!$A$2:$A$9168,"Mel's Flowers - AUS",Detail!$B$2:$B$9168,$A14)</f>
        <v>0</v>
      </c>
      <c r="G14" s="21" t="n">
        <f aca="false">SUMIFS(Detail!$D$2:$D$9168,Detail!$A$2:$A$9168,"Mel's Flowers - AUS",Detail!$B$2:$B$9168,$A14,Detail!$C$2:$C$9168,"(no SKU)")</f>
        <v>0</v>
      </c>
      <c r="H14" s="29" t="n">
        <f aca="false">IF(F14&gt;0,G14/F14,0)</f>
        <v>0</v>
      </c>
      <c r="I14" s="20" t="str">
        <f aca="false">IF(SUMIFS(Detail!$G$2:$G$9168,Detail!$A$2:$A$9168,"Mel's Flowers - AUS",Detail!$B$2:$B$9168,$A14)&lt;1000,"n/a",F14/SUMIFS(Detail!$G$2:$G$9168,Detail!$A$2:$A$9168,"Mel's Flowers - AUS",Detail!$B$2:$B$9168,$A14))</f>
        <v>n/a</v>
      </c>
    </row>
    <row r="15" customFormat="false" ht="15" hidden="false" customHeight="false" outlineLevel="0" collapsed="false">
      <c r="A15" s="18" t="s">
        <v>48</v>
      </c>
      <c r="B15" s="19" t="n">
        <f aca="false">SUMIFS(Detail!$O$2:$O$9168,Detail!$A$2:$A$9168,"Mel's Flowers - AUS",Detail!$B$2:$B$9168,$A15)</f>
        <v>0</v>
      </c>
      <c r="C15" s="19" t="n">
        <f aca="false">SUMIFS(Detail!$P$2:$P$9168,Detail!$A$2:$A$9168,"Mel's Flowers - AUS",Detail!$B$2:$B$9168,$A15)</f>
        <v>0</v>
      </c>
      <c r="D15" s="20" t="str">
        <f aca="false">IF(B15&gt;0,C15/B15,"n/a")</f>
        <v>n/a</v>
      </c>
      <c r="E15" s="28" t="n">
        <f aca="false">IF(AND(B15&gt;=100,B14&gt;=100,H15&lt;Settings!$B$24,H14&lt;Settings!$B$24),(C15/B15-C14/B14)/SQRT(((C15+C14)/(B15+B14))*(1-(C15+C14)/(B15+B14))*(1/B15+1/B14)),0)</f>
        <v>0</v>
      </c>
      <c r="F15" s="21" t="n">
        <f aca="false">SUMIFS(Detail!$D$2:$D$9168,Detail!$A$2:$A$9168,"Mel's Flowers - AUS",Detail!$B$2:$B$9168,$A15)</f>
        <v>0</v>
      </c>
      <c r="G15" s="21" t="n">
        <f aca="false">SUMIFS(Detail!$D$2:$D$9168,Detail!$A$2:$A$9168,"Mel's Flowers - AUS",Detail!$B$2:$B$9168,$A15,Detail!$C$2:$C$9168,"(no SKU)")</f>
        <v>0</v>
      </c>
      <c r="H15" s="29" t="n">
        <f aca="false">IF(F15&gt;0,G15/F15,0)</f>
        <v>0</v>
      </c>
      <c r="I15" s="20" t="str">
        <f aca="false">IF(SUMIFS(Detail!$G$2:$G$9168,Detail!$A$2:$A$9168,"Mel's Flowers - AUS",Detail!$B$2:$B$9168,$A15)&lt;1000,"n/a",F15/SUMIFS(Detail!$G$2:$G$9168,Detail!$A$2:$A$9168,"Mel's Flowers - AUS",Detail!$B$2:$B$9168,$A15))</f>
        <v>n/a</v>
      </c>
    </row>
    <row r="16" customFormat="false" ht="15" hidden="false" customHeight="false" outlineLevel="0" collapsed="false">
      <c r="A16" s="18" t="s">
        <v>49</v>
      </c>
      <c r="B16" s="19" t="n">
        <f aca="false">SUMIFS(Detail!$O$2:$O$9168,Detail!$A$2:$A$9168,"Mel's Flowers - AUS",Detail!$B$2:$B$9168,$A16)</f>
        <v>4</v>
      </c>
      <c r="C16" s="19" t="n">
        <f aca="false">SUMIFS(Detail!$P$2:$P$9168,Detail!$A$2:$A$9168,"Mel's Flowers - AUS",Detail!$B$2:$B$9168,$A16)</f>
        <v>0</v>
      </c>
      <c r="D16" s="20" t="n">
        <f aca="false">IF(B16&gt;0,C16/B16,"n/a")</f>
        <v>0</v>
      </c>
      <c r="E16" s="28" t="n">
        <f aca="false">IF(AND(B16&gt;=100,B15&gt;=100,H16&lt;Settings!$B$24,H15&lt;Settings!$B$24),(C16/B16-C15/B15)/SQRT(((C16+C15)/(B16+B15))*(1-(C16+C15)/(B16+B15))*(1/B16+1/B15)),0)</f>
        <v>0</v>
      </c>
      <c r="F16" s="21" t="n">
        <f aca="false">SUMIFS(Detail!$D$2:$D$9168,Detail!$A$2:$A$9168,"Mel's Flowers - AUS",Detail!$B$2:$B$9168,$A16)</f>
        <v>0</v>
      </c>
      <c r="G16" s="21" t="n">
        <f aca="false">SUMIFS(Detail!$D$2:$D$9168,Detail!$A$2:$A$9168,"Mel's Flowers - AUS",Detail!$B$2:$B$9168,$A16,Detail!$C$2:$C$9168,"(no SKU)")</f>
        <v>0</v>
      </c>
      <c r="H16" s="29" t="n">
        <f aca="false">IF(F16&gt;0,G16/F16,0)</f>
        <v>0</v>
      </c>
      <c r="I16" s="20" t="str">
        <f aca="false">IF(SUMIFS(Detail!$G$2:$G$9168,Detail!$A$2:$A$9168,"Mel's Flowers - AUS",Detail!$B$2:$B$9168,$A16)&lt;1000,"n/a",F16/SUMIFS(Detail!$G$2:$G$9168,Detail!$A$2:$A$9168,"Mel's Flowers - AUS",Detail!$B$2:$B$9168,$A16))</f>
        <v>n/a</v>
      </c>
    </row>
    <row r="17" customFormat="false" ht="15" hidden="false" customHeight="false" outlineLevel="0" collapsed="false">
      <c r="A17" s="18" t="s">
        <v>50</v>
      </c>
      <c r="B17" s="19" t="n">
        <f aca="false">SUMIFS(Detail!$O$2:$O$9168,Detail!$A$2:$A$9168,"Mel's Flowers - AUS",Detail!$B$2:$B$9168,$A17)</f>
        <v>2079</v>
      </c>
      <c r="C17" s="19" t="n">
        <f aca="false">SUMIFS(Detail!$P$2:$P$9168,Detail!$A$2:$A$9168,"Mel's Flowers - AUS",Detail!$B$2:$B$9168,$A17)</f>
        <v>77</v>
      </c>
      <c r="D17" s="20" t="n">
        <f aca="false">IF(B17&gt;0,C17/B17,"n/a")</f>
        <v>0.037037037037037</v>
      </c>
      <c r="E17" s="28" t="n">
        <f aca="false">IF(AND(B17&gt;=100,B16&gt;=100,H17&lt;Settings!$B$24,H16&lt;Settings!$B$24),(C17/B17-C16/B16)/SQRT(((C17+C16)/(B17+B16))*(1-(C17+C16)/(B17+B16))*(1/B17+1/B16)),0)</f>
        <v>0</v>
      </c>
      <c r="F17" s="21" t="n">
        <f aca="false">SUMIFS(Detail!$D$2:$D$9168,Detail!$A$2:$A$9168,"Mel's Flowers - AUS",Detail!$B$2:$B$9168,$A17)</f>
        <v>9004.51</v>
      </c>
      <c r="G17" s="21" t="n">
        <f aca="false">SUMIFS(Detail!$D$2:$D$9168,Detail!$A$2:$A$9168,"Mel's Flowers - AUS",Detail!$B$2:$B$9168,$A17,Detail!$C$2:$C$9168,"(no SKU)")</f>
        <v>2704.32</v>
      </c>
      <c r="H17" s="29" t="n">
        <f aca="false">IF(F17&gt;0,G17/F17,0)</f>
        <v>0.300329501549779</v>
      </c>
      <c r="I17" s="20" t="n">
        <f aca="false">IF(SUMIFS(Detail!$G$2:$G$9168,Detail!$A$2:$A$9168,"Mel's Flowers - AUS",Detail!$B$2:$B$9168,$A17)&lt;1000,"n/a",F17/SUMIFS(Detail!$G$2:$G$9168,Detail!$A$2:$A$9168,"Mel's Flowers - AUS",Detail!$B$2:$B$9168,$A17))</f>
        <v>0.053496515794124</v>
      </c>
    </row>
    <row r="18" customFormat="false" ht="15" hidden="false" customHeight="false" outlineLevel="0" collapsed="false">
      <c r="A18" s="18" t="s">
        <v>51</v>
      </c>
      <c r="B18" s="19" t="n">
        <f aca="false">SUMIFS(Detail!$O$2:$O$9168,Detail!$A$2:$A$9168,"Mel's Flowers - AUS",Detail!$B$2:$B$9168,$A18)</f>
        <v>1980</v>
      </c>
      <c r="C18" s="19" t="n">
        <f aca="false">SUMIFS(Detail!$P$2:$P$9168,Detail!$A$2:$A$9168,"Mel's Flowers - AUS",Detail!$B$2:$B$9168,$A18)</f>
        <v>121</v>
      </c>
      <c r="D18" s="20" t="n">
        <f aca="false">IF(B18&gt;0,C18/B18,"n/a")</f>
        <v>0.0611111111111111</v>
      </c>
      <c r="E18" s="28" t="n">
        <f aca="false">IF(AND(B18&gt;=100,B17&gt;=100,H18&lt;Settings!$B$24,H17&lt;Settings!$B$24),(C18/B18-C17/B17)/SQRT(((C18+C17)/(B18+B17))*(1-(C18+C17)/(B18+B17))*(1/B18+1/B17)),0)</f>
        <v>0</v>
      </c>
      <c r="F18" s="21" t="n">
        <f aca="false">SUMIFS(Detail!$D$2:$D$9168,Detail!$A$2:$A$9168,"Mel's Flowers - AUS",Detail!$B$2:$B$9168,$A18)</f>
        <v>10813.83</v>
      </c>
      <c r="G18" s="21" t="n">
        <f aca="false">SUMIFS(Detail!$D$2:$D$9168,Detail!$A$2:$A$9168,"Mel's Flowers - AUS",Detail!$B$2:$B$9168,$A18,Detail!$C$2:$C$9168,"(no SKU)")</f>
        <v>2232.79</v>
      </c>
      <c r="H18" s="29" t="n">
        <f aca="false">IF(F18&gt;0,G18/F18,0)</f>
        <v>0.206475411579431</v>
      </c>
      <c r="I18" s="20" t="n">
        <f aca="false">IF(SUMIFS(Detail!$G$2:$G$9168,Detail!$A$2:$A$9168,"Mel's Flowers - AUS",Detail!$B$2:$B$9168,$A18)&lt;1000,"n/a",F18/SUMIFS(Detail!$G$2:$G$9168,Detail!$A$2:$A$9168,"Mel's Flowers - AUS",Detail!$B$2:$B$9168,$A18))</f>
        <v>0.0714837399368231</v>
      </c>
    </row>
    <row r="19" customFormat="false" ht="15" hidden="false" customHeight="false" outlineLevel="0" collapsed="false">
      <c r="A19" s="18" t="s">
        <v>52</v>
      </c>
      <c r="B19" s="19" t="n">
        <f aca="false">SUMIFS(Detail!$O$2:$O$9168,Detail!$A$2:$A$9168,"Mel's Flowers - AUS",Detail!$B$2:$B$9168,$A19)</f>
        <v>1201</v>
      </c>
      <c r="C19" s="19" t="n">
        <f aca="false">SUMIFS(Detail!$P$2:$P$9168,Detail!$A$2:$A$9168,"Mel's Flowers - AUS",Detail!$B$2:$B$9168,$A19)</f>
        <v>40</v>
      </c>
      <c r="D19" s="20" t="n">
        <f aca="false">IF(B19&gt;0,C19/B19,"n/a")</f>
        <v>0.0333055786844296</v>
      </c>
      <c r="E19" s="28" t="n">
        <f aca="false">IF(AND(B19&gt;=100,B18&gt;=100,H19&lt;Settings!$B$24,H18&lt;Settings!$B$24),(C19/B19-C18/B18)/SQRT(((C19+C18)/(B19+B18))*(1-(C19+C18)/(B19+B18))*(1/B19+1/B18)),0)</f>
        <v>0</v>
      </c>
      <c r="F19" s="21" t="n">
        <f aca="false">SUMIFS(Detail!$D$2:$D$9168,Detail!$A$2:$A$9168,"Mel's Flowers - AUS",Detail!$B$2:$B$9168,$A19)</f>
        <v>8110.59</v>
      </c>
      <c r="G19" s="21" t="n">
        <f aca="false">SUMIFS(Detail!$D$2:$D$9168,Detail!$A$2:$A$9168,"Mel's Flowers - AUS",Detail!$B$2:$B$9168,$A19,Detail!$C$2:$C$9168,"(no SKU)")</f>
        <v>4870.32</v>
      </c>
      <c r="H19" s="29" t="n">
        <f aca="false">IF(F19&gt;0,G19/F19,0)</f>
        <v>0.600488990320063</v>
      </c>
      <c r="I19" s="20" t="n">
        <f aca="false">IF(SUMIFS(Detail!$G$2:$G$9168,Detail!$A$2:$A$9168,"Mel's Flowers - AUS",Detail!$B$2:$B$9168,$A19)&lt;1000,"n/a",F19/SUMIFS(Detail!$G$2:$G$9168,Detail!$A$2:$A$9168,"Mel's Flowers - AUS",Detail!$B$2:$B$9168,$A19))</f>
        <v>0.0891089924758368</v>
      </c>
    </row>
    <row r="20" customFormat="false" ht="15" hidden="false" customHeight="false" outlineLevel="0" collapsed="false">
      <c r="A20" s="18" t="s">
        <v>53</v>
      </c>
      <c r="B20" s="19" t="n">
        <f aca="false">SUMIFS(Detail!$O$2:$O$9168,Detail!$A$2:$A$9168,"Mel's Flowers - AUS",Detail!$B$2:$B$9168,$A20)</f>
        <v>368</v>
      </c>
      <c r="C20" s="19" t="n">
        <f aca="false">SUMIFS(Detail!$P$2:$P$9168,Detail!$A$2:$A$9168,"Mel's Flowers - AUS",Detail!$B$2:$B$9168,$A20)</f>
        <v>23</v>
      </c>
      <c r="D20" s="20" t="n">
        <f aca="false">IF(B20&gt;0,C20/B20,"n/a")</f>
        <v>0.0625</v>
      </c>
      <c r="E20" s="28" t="n">
        <f aca="false">IF(AND(B20&gt;=100,B19&gt;=100,H20&lt;Settings!$B$24,H19&lt;Settings!$B$24),(C20/B20-C19/B19)/SQRT(((C20+C19)/(B20+B19))*(1-(C20+C19)/(B20+B19))*(1/B20+1/B19)),0)</f>
        <v>0</v>
      </c>
      <c r="F20" s="21" t="n">
        <f aca="false">SUMIFS(Detail!$D$2:$D$9168,Detail!$A$2:$A$9168,"Mel's Flowers - AUS",Detail!$B$2:$B$9168,$A20)</f>
        <v>1876.19</v>
      </c>
      <c r="G20" s="21" t="n">
        <f aca="false">SUMIFS(Detail!$D$2:$D$9168,Detail!$A$2:$A$9168,"Mel's Flowers - AUS",Detail!$B$2:$B$9168,$A20,Detail!$C$2:$C$9168,"(no SKU)")</f>
        <v>352.57</v>
      </c>
      <c r="H20" s="29" t="n">
        <f aca="false">IF(F20&gt;0,G20/F20,0)</f>
        <v>0.18791806799951</v>
      </c>
      <c r="I20" s="20" t="n">
        <f aca="false">IF(SUMIFS(Detail!$G$2:$G$9168,Detail!$A$2:$A$9168,"Mel's Flowers - AUS",Detail!$B$2:$B$9168,$A20)&lt;1000,"n/a",F20/SUMIFS(Detail!$G$2:$G$9168,Detail!$A$2:$A$9168,"Mel's Flowers - AUS",Detail!$B$2:$B$9168,$A20))</f>
        <v>0.0770458931018467</v>
      </c>
    </row>
    <row r="21" customFormat="false" ht="15" hidden="false" customHeight="false" outlineLevel="0" collapsed="false">
      <c r="A21" s="18" t="s">
        <v>54</v>
      </c>
      <c r="B21" s="19" t="n">
        <f aca="false">SUMIFS(Detail!$O$2:$O$9168,Detail!$A$2:$A$9168,"Mel's Flowers - AUS",Detail!$B$2:$B$9168,$A21)</f>
        <v>166</v>
      </c>
      <c r="C21" s="19" t="n">
        <f aca="false">SUMIFS(Detail!$P$2:$P$9168,Detail!$A$2:$A$9168,"Mel's Flowers - AUS",Detail!$B$2:$B$9168,$A21)</f>
        <v>18</v>
      </c>
      <c r="D21" s="20" t="n">
        <f aca="false">IF(B21&gt;0,C21/B21,"n/a")</f>
        <v>0.108433734939759</v>
      </c>
      <c r="E21" s="28" t="n">
        <f aca="false">IF(AND(B21&gt;=100,B20&gt;=100,H21&lt;Settings!$B$24,H20&lt;Settings!$B$24),(C21/B21-C20/B20)/SQRT(((C21+C20)/(B21+B20))*(1-(C21+C20)/(B21+B20))*(1/B21+1/B20)),0)</f>
        <v>1.84529138358732</v>
      </c>
      <c r="F21" s="21" t="n">
        <f aca="false">SUMIFS(Detail!$D$2:$D$9168,Detail!$A$2:$A$9168,"Mel's Flowers - AUS",Detail!$B$2:$B$9168,$A21)</f>
        <v>1277.06</v>
      </c>
      <c r="G21" s="21" t="n">
        <f aca="false">SUMIFS(Detail!$D$2:$D$9168,Detail!$A$2:$A$9168,"Mel's Flowers - AUS",Detail!$B$2:$B$9168,$A21,Detail!$C$2:$C$9168,"(no SKU)")</f>
        <v>68.43</v>
      </c>
      <c r="H21" s="29" t="n">
        <f aca="false">IF(F21&gt;0,G21/F21,0)</f>
        <v>0.0535840132805037</v>
      </c>
      <c r="I21" s="20" t="n">
        <f aca="false">IF(SUMIFS(Detail!$G$2:$G$9168,Detail!$A$2:$A$9168,"Mel's Flowers - AUS",Detail!$B$2:$B$9168,$A21)&lt;1000,"n/a",F21/SUMIFS(Detail!$G$2:$G$9168,Detail!$A$2:$A$9168,"Mel's Flowers - AUS",Detail!$B$2:$B$9168,$A21))</f>
        <v>0.114046634576743</v>
      </c>
    </row>
    <row r="22" customFormat="false" ht="15" hidden="false" customHeight="false" outlineLevel="0" collapsed="false">
      <c r="A22" s="18" t="s">
        <v>55</v>
      </c>
      <c r="B22" s="19" t="n">
        <f aca="false">SUMIFS(Detail!$O$2:$O$9168,Detail!$A$2:$A$9168,"Mel's Flowers - AUS",Detail!$B$2:$B$9168,$A22)</f>
        <v>151</v>
      </c>
      <c r="C22" s="19" t="n">
        <f aca="false">SUMIFS(Detail!$P$2:$P$9168,Detail!$A$2:$A$9168,"Mel's Flowers - AUS",Detail!$B$2:$B$9168,$A22)</f>
        <v>11</v>
      </c>
      <c r="D22" s="20" t="n">
        <f aca="false">IF(B22&gt;0,C22/B22,"n/a")</f>
        <v>0.0728476821192053</v>
      </c>
      <c r="E22" s="28" t="n">
        <f aca="false">IF(AND(B22&gt;=100,B21&gt;=100,H22&lt;Settings!$B$24,H21&lt;Settings!$B$24),(C22/B22-C21/B21)/SQRT(((C22+C21)/(B22+B21))*(1-(C22+C21)/(B22+B21))*(1/B22+1/B21)),0)</f>
        <v>-1.09763191195703</v>
      </c>
      <c r="F22" s="21" t="n">
        <f aca="false">SUMIFS(Detail!$D$2:$D$9168,Detail!$A$2:$A$9168,"Mel's Flowers - AUS",Detail!$B$2:$B$9168,$A22)</f>
        <v>690.82</v>
      </c>
      <c r="G22" s="21" t="n">
        <f aca="false">SUMIFS(Detail!$D$2:$D$9168,Detail!$A$2:$A$9168,"Mel's Flowers - AUS",Detail!$B$2:$B$9168,$A22,Detail!$C$2:$C$9168,"(no SKU)")</f>
        <v>0</v>
      </c>
      <c r="H22" s="29" t="n">
        <f aca="false">IF(F22&gt;0,G22/F22,0)</f>
        <v>0</v>
      </c>
      <c r="I22" s="20" t="n">
        <f aca="false">IF(SUMIFS(Detail!$G$2:$G$9168,Detail!$A$2:$A$9168,"Mel's Flowers - AUS",Detail!$B$2:$B$9168,$A22)&lt;1000,"n/a",F22/SUMIFS(Detail!$G$2:$G$9168,Detail!$A$2:$A$9168,"Mel's Flowers - AUS",Detail!$B$2:$B$9168,$A22))</f>
        <v>0.072738031686667</v>
      </c>
    </row>
    <row r="24" customFormat="false" ht="21.75" hidden="false" customHeight="true" outlineLevel="0" collapsed="false">
      <c r="A24" s="16" t="s">
        <v>110</v>
      </c>
      <c r="B24" s="2"/>
      <c r="C24" s="2"/>
      <c r="D24" s="2"/>
      <c r="E24" s="2"/>
      <c r="F24" s="2"/>
      <c r="G24" s="2"/>
      <c r="H24" s="2"/>
      <c r="I24" s="2"/>
      <c r="J24" s="2"/>
    </row>
    <row r="25" customFormat="false" ht="39.75" hidden="false" customHeight="true" outlineLevel="0" collapsed="false">
      <c r="A25" s="17" t="s">
        <v>16</v>
      </c>
      <c r="B25" s="17" t="s">
        <v>17</v>
      </c>
      <c r="C25" s="17" t="s">
        <v>73</v>
      </c>
      <c r="D25" s="17" t="s">
        <v>74</v>
      </c>
      <c r="E25" s="17" t="s">
        <v>75</v>
      </c>
      <c r="F25" s="17" t="s">
        <v>111</v>
      </c>
      <c r="G25" s="17" t="s">
        <v>76</v>
      </c>
      <c r="H25" s="17" t="s">
        <v>77</v>
      </c>
      <c r="I25" s="17" t="s">
        <v>112</v>
      </c>
      <c r="J25" s="17" t="s">
        <v>113</v>
      </c>
    </row>
    <row r="26" customFormat="false" ht="15" hidden="false" customHeight="false" outlineLevel="0" collapsed="false">
      <c r="A26" s="18" t="s">
        <v>161</v>
      </c>
      <c r="B26" s="18" t="str">
        <f aca="false">IFERROR(INDEX('SKU Data'!$B$2:$B$1780,MATCH($A26,'SKU Data'!$A$2:$A$1780,0)),"")</f>
        <v>What a Treat in Mason Jar</v>
      </c>
      <c r="C26" s="19" t="n">
        <f aca="false">SUMIFS(Detail!$K$2:$K$9168,Detail!$A$2:$A$9168,"Mel's Flowers - AUS",Detail!$C$2:$C$9168,$A26)</f>
        <v>88</v>
      </c>
      <c r="D26" s="19" t="n">
        <f aca="false">SUMIFS(Detail!$L$2:$L$9168,Detail!$A$2:$A$9168,"Mel's Flowers - AUS",Detail!$C$2:$C$9168,$A26)</f>
        <v>9</v>
      </c>
      <c r="E26" s="20" t="n">
        <f aca="false">IF(C26&gt;0,D26/C26,0)</f>
        <v>0.102272727272727</v>
      </c>
      <c r="F26" s="21" t="n">
        <f aca="false">SUMIFS(Detail!$N$2:$N$9168,Detail!$A$2:$A$9168,"Mel's Flowers - AUS",Detail!$C$2:$C$9168,$A26)</f>
        <v>478.36</v>
      </c>
      <c r="G26" s="27" t="n">
        <f aca="false">E26/Settings!$B$3</f>
        <v>1.36618738404453</v>
      </c>
      <c r="H26" s="28" t="n">
        <f aca="false">IF(C26&gt;0,(D26-C26*Settings!$B$3)/SQRT(C26*Settings!$B$3*(1-Settings!$B$3)),0)</f>
        <v>0.977160172484182</v>
      </c>
      <c r="I26" s="23" t="str">
        <f aca="false">IFERROR(INDEX('SKU Data'!$W$2:$W$1780,MATCH($A26,'SKU Data'!$A$2:$A$1780,0)),"")</f>
        <v>3 - Monitor</v>
      </c>
      <c r="J26" s="23" t="str">
        <f aca="false">IFERROR(INDEX('SKU Data'!$X$2:$X$1780,MATCH($A26,'SKU Data'!$A$2:$A$1780,0)),"")</f>
        <v/>
      </c>
    </row>
    <row r="27" customFormat="false" ht="15" hidden="false" customHeight="false" outlineLevel="0" collapsed="false">
      <c r="A27" s="18" t="s">
        <v>162</v>
      </c>
      <c r="B27" s="18" t="str">
        <f aca="false">IFERROR(INDEX('SKU Data'!$B$2:$B$1780,MATCH($A27,'SKU Data'!$A$2:$A$1780,0)),"")</f>
        <v>Big Garden Energy</v>
      </c>
      <c r="C27" s="19" t="n">
        <f aca="false">SUMIFS(Detail!$K$2:$K$9168,Detail!$A$2:$A$9168,"Mel's Flowers - AUS",Detail!$C$2:$C$9168,$A27)</f>
        <v>31</v>
      </c>
      <c r="D27" s="19" t="n">
        <f aca="false">SUMIFS(Detail!$L$2:$L$9168,Detail!$A$2:$A$9168,"Mel's Flowers - AUS",Detail!$C$2:$C$9168,$A27)</f>
        <v>4</v>
      </c>
      <c r="E27" s="20" t="n">
        <f aca="false">IF(C27&gt;0,D27/C27,0)</f>
        <v>0.129032258064516</v>
      </c>
      <c r="F27" s="21" t="n">
        <f aca="false">SUMIFS(Detail!$N$2:$N$9168,Detail!$A$2:$A$9168,"Mel's Flowers - AUS",Detail!$C$2:$C$9168,$A27)</f>
        <v>268.47</v>
      </c>
      <c r="G27" s="27" t="n">
        <f aca="false">E27/Settings!$B$3</f>
        <v>1.72364859922464</v>
      </c>
      <c r="H27" s="28" t="n">
        <f aca="false">IF(C27&gt;0,(D27-C27*Settings!$B$3)/SQRT(C27*Settings!$B$3*(1-Settings!$B$3)),0)</f>
        <v>1.14611874692026</v>
      </c>
      <c r="I27" s="23" t="str">
        <f aca="false">IFERROR(INDEX('SKU Data'!$W$2:$W$1780,MATCH($A27,'SKU Data'!$A$2:$A$1780,0)),"")</f>
        <v>2 - Review</v>
      </c>
      <c r="J27" s="23" t="str">
        <f aca="false">IFERROR(INDEX('SKU Data'!$X$2:$X$1780,MATCH($A27,'SKU Data'!$A$2:$A$1780,0)),"")</f>
        <v/>
      </c>
    </row>
    <row r="28" customFormat="false" ht="15" hidden="false" customHeight="false" outlineLevel="0" collapsed="false">
      <c r="A28" s="18" t="s">
        <v>163</v>
      </c>
      <c r="B28" s="18" t="str">
        <f aca="false">IFERROR(INDEX('SKU Data'!$B$2:$B$1780,MATCH($A28,'SKU Data'!$A$2:$A$1780,0)),"")</f>
        <v>Native Flowers Mason Jar Florist Selection II</v>
      </c>
      <c r="C28" s="19" t="n">
        <f aca="false">SUMIFS(Detail!$K$2:$K$9168,Detail!$A$2:$A$9168,"Mel's Flowers - AUS",Detail!$C$2:$C$9168,$A28)</f>
        <v>33</v>
      </c>
      <c r="D28" s="19" t="n">
        <f aca="false">SUMIFS(Detail!$L$2:$L$9168,Detail!$A$2:$A$9168,"Mel's Flowers - AUS",Detail!$C$2:$C$9168,$A28)</f>
        <v>3</v>
      </c>
      <c r="E28" s="20" t="n">
        <f aca="false">IF(C28&gt;0,D28/C28,0)</f>
        <v>0.0909090909090909</v>
      </c>
      <c r="F28" s="21" t="n">
        <f aca="false">SUMIFS(Detail!$N$2:$N$9168,Detail!$A$2:$A$9168,"Mel's Flowers - AUS",Detail!$C$2:$C$9168,$A28)</f>
        <v>259.88</v>
      </c>
      <c r="G28" s="27" t="n">
        <f aca="false">E28/Settings!$B$3</f>
        <v>1.21438878581736</v>
      </c>
      <c r="H28" s="28" t="n">
        <f aca="false">IF(C28&gt;0,(D28-C28*Settings!$B$3)/SQRT(C28*Settings!$B$3*(1-Settings!$B$3)),0)</f>
        <v>0.350332217625571</v>
      </c>
      <c r="I28" s="23" t="str">
        <f aca="false">IFERROR(INDEX('SKU Data'!$W$2:$W$1780,MATCH($A28,'SKU Data'!$A$2:$A$1780,0)),"")</f>
        <v>3 - Monitor</v>
      </c>
      <c r="J28" s="23" t="str">
        <f aca="false">IFERROR(INDEX('SKU Data'!$X$2:$X$1780,MATCH($A28,'SKU Data'!$A$2:$A$1780,0)),"")</f>
        <v/>
      </c>
    </row>
    <row r="29" customFormat="false" ht="15" hidden="false" customHeight="false" outlineLevel="0" collapsed="false">
      <c r="A29" s="18" t="s">
        <v>164</v>
      </c>
      <c r="B29" s="18" t="str">
        <f aca="false">IFERROR(INDEX('SKU Data'!$B$2:$B$1780,MATCH($A29,'SKU Data'!$A$2:$A$1780,0)),"")</f>
        <v>50 Blooms of Surprise Bud Roses in Mason Jar</v>
      </c>
      <c r="C29" s="19" t="n">
        <f aca="false">SUMIFS(Detail!$K$2:$K$9168,Detail!$A$2:$A$9168,"Mel's Flowers - AUS",Detail!$C$2:$C$9168,$A29)</f>
        <v>29</v>
      </c>
      <c r="D29" s="19" t="n">
        <f aca="false">SUMIFS(Detail!$L$2:$L$9168,Detail!$A$2:$A$9168,"Mel's Flowers - AUS",Detail!$C$2:$C$9168,$A29)</f>
        <v>3</v>
      </c>
      <c r="E29" s="20" t="n">
        <f aca="false">IF(C29&gt;0,D29/C29,0)</f>
        <v>0.103448275862069</v>
      </c>
      <c r="F29" s="21" t="n">
        <f aca="false">SUMIFS(Detail!$N$2:$N$9168,Detail!$A$2:$A$9168,"Mel's Flowers - AUS",Detail!$C$2:$C$9168,$A29)</f>
        <v>231.68</v>
      </c>
      <c r="G29" s="27" t="n">
        <f aca="false">E29/Settings!$B$3</f>
        <v>1.38189068730941</v>
      </c>
      <c r="H29" s="28" t="n">
        <f aca="false">IF(C29&gt;0,(D29-C29*Settings!$B$3)/SQRT(C29*Settings!$B$3*(1-Settings!$B$3)),0)</f>
        <v>0.585004370221133</v>
      </c>
      <c r="I29" s="23" t="str">
        <f aca="false">IFERROR(INDEX('SKU Data'!$W$2:$W$1780,MATCH($A29,'SKU Data'!$A$2:$A$1780,0)),"")</f>
        <v>1 - Fix first</v>
      </c>
      <c r="J29" s="23" t="str">
        <f aca="false">IFERROR(INDEX('SKU Data'!$X$2:$X$1780,MATCH($A29,'SKU Data'!$A$2:$A$1780,0)),"")</f>
        <v/>
      </c>
    </row>
    <row r="30" customFormat="false" ht="15" hidden="false" customHeight="false" outlineLevel="0" collapsed="false">
      <c r="A30" s="18" t="s">
        <v>165</v>
      </c>
      <c r="B30" s="18" t="str">
        <f aca="false">IFERROR(INDEX('SKU Data'!$B$2:$B$1780,MATCH($A30,'SKU Data'!$A$2:$A$1780,0)),"")</f>
        <v>Native Flowers Mason Jar Florist Selection III</v>
      </c>
      <c r="C30" s="19" t="n">
        <f aca="false">SUMIFS(Detail!$K$2:$K$9168,Detail!$A$2:$A$9168,"Mel's Flowers - AUS",Detail!$C$2:$C$9168,$A30)</f>
        <v>16</v>
      </c>
      <c r="D30" s="19" t="n">
        <f aca="false">SUMIFS(Detail!$L$2:$L$9168,Detail!$A$2:$A$9168,"Mel's Flowers - AUS",Detail!$C$2:$C$9168,$A30)</f>
        <v>2</v>
      </c>
      <c r="E30" s="20" t="n">
        <f aca="false">IF(C30&gt;0,D30/C30,0)</f>
        <v>0.125</v>
      </c>
      <c r="F30" s="21" t="n">
        <f aca="false">SUMIFS(Detail!$N$2:$N$9168,Detail!$A$2:$A$9168,"Mel's Flowers - AUS",Detail!$C$2:$C$9168,$A30)</f>
        <v>225.16</v>
      </c>
      <c r="G30" s="27" t="n">
        <f aca="false">E30/Settings!$B$3</f>
        <v>1.66978458049887</v>
      </c>
      <c r="H30" s="28" t="n">
        <f aca="false">IF(C30&gt;0,(D30-C30*Settings!$B$3)/SQRT(C30*Settings!$B$3*(1-Settings!$B$3)),0)</f>
        <v>0.76210740260663</v>
      </c>
      <c r="I30" s="23" t="str">
        <f aca="false">IFERROR(INDEX('SKU Data'!$W$2:$W$1780,MATCH($A30,'SKU Data'!$A$2:$A$1780,0)),"")</f>
        <v>3 - Monitor</v>
      </c>
      <c r="J30" s="23" t="str">
        <f aca="false">IFERROR(INDEX('SKU Data'!$X$2:$X$1780,MATCH($A30,'SKU Data'!$A$2:$A$1780,0)),"")</f>
        <v/>
      </c>
    </row>
    <row r="31" customFormat="false" ht="15" hidden="false" customHeight="false" outlineLevel="0" collapsed="false">
      <c r="A31" s="18" t="s">
        <v>166</v>
      </c>
      <c r="B31" s="18" t="str">
        <f aca="false">IFERROR(INDEX('SKU Data'!$B$2:$B$1780,MATCH($A31,'SKU Data'!$A$2:$A$1780,0)),"")</f>
        <v>Pick-Me-Up Bouquet in Mason Jar</v>
      </c>
      <c r="C31" s="19" t="n">
        <f aca="false">SUMIFS(Detail!$K$2:$K$9168,Detail!$A$2:$A$9168,"Mel's Flowers - AUS",Detail!$C$2:$C$9168,$A31)</f>
        <v>15</v>
      </c>
      <c r="D31" s="19" t="n">
        <f aca="false">SUMIFS(Detail!$L$2:$L$9168,Detail!$A$2:$A$9168,"Mel's Flowers - AUS",Detail!$C$2:$C$9168,$A31)</f>
        <v>3</v>
      </c>
      <c r="E31" s="20" t="n">
        <f aca="false">IF(C31&gt;0,D31/C31,0)</f>
        <v>0.2</v>
      </c>
      <c r="F31" s="21" t="n">
        <f aca="false">SUMIFS(Detail!$N$2:$N$9168,Detail!$A$2:$A$9168,"Mel's Flowers - AUS",Detail!$C$2:$C$9168,$A31)</f>
        <v>201.93</v>
      </c>
      <c r="G31" s="27" t="n">
        <f aca="false">E31/Settings!$B$3</f>
        <v>2.67165532879819</v>
      </c>
      <c r="H31" s="28" t="n">
        <f aca="false">IF(C31&gt;0,(D31-C31*Settings!$B$3)/SQRT(C31*Settings!$B$3*(1-Settings!$B$3)),0)</f>
        <v>1.84167677018637</v>
      </c>
      <c r="I31" s="23" t="str">
        <f aca="false">IFERROR(INDEX('SKU Data'!$W$2:$W$1780,MATCH($A31,'SKU Data'!$A$2:$A$1780,0)),"")</f>
        <v>1 - Fix first</v>
      </c>
      <c r="J31" s="23" t="str">
        <f aca="false">IFERROR(INDEX('SKU Data'!$X$2:$X$1780,MATCH($A31,'SKU Data'!$A$2:$A$1780,0)),"")</f>
        <v/>
      </c>
    </row>
    <row r="32" customFormat="false" ht="15" hidden="false" customHeight="false" outlineLevel="0" collapsed="false">
      <c r="A32" s="18" t="s">
        <v>167</v>
      </c>
      <c r="B32" s="18" t="str">
        <f aca="false">IFERROR(INDEX('SKU Data'!$B$2:$B$1780,MATCH($A32,'SKU Data'!$A$2:$A$1780,0)),"")</f>
        <v>Designer Collection Mason Jar IV</v>
      </c>
      <c r="C32" s="19" t="n">
        <f aca="false">SUMIFS(Detail!$K$2:$K$9168,Detail!$A$2:$A$9168,"Mel's Flowers - AUS",Detail!$C$2:$C$9168,$A32)</f>
        <v>14</v>
      </c>
      <c r="D32" s="19" t="n">
        <f aca="false">SUMIFS(Detail!$L$2:$L$9168,Detail!$A$2:$A$9168,"Mel's Flowers - AUS",Detail!$C$2:$C$9168,$A32)</f>
        <v>3</v>
      </c>
      <c r="E32" s="20" t="n">
        <f aca="false">IF(C32&gt;0,D32/C32,0)</f>
        <v>0.214285714285714</v>
      </c>
      <c r="F32" s="21" t="n">
        <f aca="false">SUMIFS(Detail!$N$2:$N$9168,Detail!$A$2:$A$9168,"Mel's Flowers - AUS",Detail!$C$2:$C$9168,$A32)</f>
        <v>201.8</v>
      </c>
      <c r="G32" s="27" t="n">
        <f aca="false">E32/Settings!$B$3</f>
        <v>2.86248785228377</v>
      </c>
      <c r="H32" s="28" t="n">
        <f aca="false">IF(C32&gt;0,(D32-C32*Settings!$B$3)/SQRT(C32*Settings!$B$3*(1-Settings!$B$3)),0)</f>
        <v>1.9823416703166</v>
      </c>
      <c r="I32" s="23" t="str">
        <f aca="false">IFERROR(INDEX('SKU Data'!$W$2:$W$1780,MATCH($A32,'SKU Data'!$A$2:$A$1780,0)),"")</f>
        <v>3 - Monitor</v>
      </c>
      <c r="J32" s="23" t="str">
        <f aca="false">IFERROR(INDEX('SKU Data'!$X$2:$X$1780,MATCH($A32,'SKU Data'!$A$2:$A$1780,0)),"")</f>
        <v/>
      </c>
    </row>
    <row r="33" customFormat="false" ht="15" hidden="false" customHeight="false" outlineLevel="0" collapsed="false">
      <c r="A33" s="18" t="s">
        <v>168</v>
      </c>
      <c r="B33" s="18" t="str">
        <f aca="false">IFERROR(INDEX('SKU Data'!$B$2:$B$1780,MATCH($A33,'SKU Data'!$A$2:$A$1780,0)),"")</f>
        <v>Gentle Hues</v>
      </c>
      <c r="C33" s="19" t="n">
        <f aca="false">SUMIFS(Detail!$K$2:$K$9168,Detail!$A$2:$A$9168,"Mel's Flowers - AUS",Detail!$C$2:$C$9168,$A33)</f>
        <v>11</v>
      </c>
      <c r="D33" s="19" t="n">
        <f aca="false">SUMIFS(Detail!$L$2:$L$9168,Detail!$A$2:$A$9168,"Mel's Flowers - AUS",Detail!$C$2:$C$9168,$A33)</f>
        <v>2</v>
      </c>
      <c r="E33" s="20" t="n">
        <f aca="false">IF(C33&gt;0,D33/C33,0)</f>
        <v>0.181818181818182</v>
      </c>
      <c r="F33" s="21" t="n">
        <f aca="false">SUMIFS(Detail!$N$2:$N$9168,Detail!$A$2:$A$9168,"Mel's Flowers - AUS",Detail!$C$2:$C$9168,$A33)</f>
        <v>184.65</v>
      </c>
      <c r="G33" s="27" t="n">
        <f aca="false">E33/Settings!$B$3</f>
        <v>2.42877757163471</v>
      </c>
      <c r="H33" s="28" t="n">
        <f aca="false">IF(C33&gt;0,(D33-C33*Settings!$B$3)/SQRT(C33*Settings!$B$3*(1-Settings!$B$3)),0)</f>
        <v>1.34797553601247</v>
      </c>
      <c r="I33" s="23" t="str">
        <f aca="false">IFERROR(INDEX('SKU Data'!$W$2:$W$1780,MATCH($A33,'SKU Data'!$A$2:$A$1780,0)),"")</f>
        <v>3 - Monitor</v>
      </c>
      <c r="J33" s="23" t="str">
        <f aca="false">IFERROR(INDEX('SKU Data'!$X$2:$X$1780,MATCH($A33,'SKU Data'!$A$2:$A$1780,0)),"")</f>
        <v/>
      </c>
    </row>
    <row r="34" customFormat="false" ht="15" hidden="false" customHeight="false" outlineLevel="0" collapsed="false">
      <c r="A34" s="18" t="s">
        <v>169</v>
      </c>
      <c r="B34" s="18" t="str">
        <f aca="false">IFERROR(INDEX('SKU Data'!$B$2:$B$1780,MATCH($A34,'SKU Data'!$A$2:$A$1780,0)),"")</f>
        <v>Sending Solace Bouquet in Mason Jar</v>
      </c>
      <c r="C34" s="19" t="n">
        <f aca="false">SUMIFS(Detail!$K$2:$K$9168,Detail!$A$2:$A$9168,"Mel's Flowers - AUS",Detail!$C$2:$C$9168,$A34)</f>
        <v>13</v>
      </c>
      <c r="D34" s="19" t="n">
        <f aca="false">SUMIFS(Detail!$L$2:$L$9168,Detail!$A$2:$A$9168,"Mel's Flowers - AUS",Detail!$C$2:$C$9168,$A34)</f>
        <v>2</v>
      </c>
      <c r="E34" s="20" t="n">
        <f aca="false">IF(C34&gt;0,D34/C34,0)</f>
        <v>0.153846153846154</v>
      </c>
      <c r="F34" s="21" t="n">
        <f aca="false">SUMIFS(Detail!$N$2:$N$9168,Detail!$A$2:$A$9168,"Mel's Flowers - AUS",Detail!$C$2:$C$9168,$A34)</f>
        <v>146.06</v>
      </c>
      <c r="G34" s="27" t="n">
        <f aca="false">E34/Settings!$B$3</f>
        <v>2.05511948369091</v>
      </c>
      <c r="H34" s="28" t="n">
        <f aca="false">IF(C34&gt;0,(D34-C34*Settings!$B$3)/SQRT(C34*Settings!$B$3*(1-Settings!$B$3)),0)</f>
        <v>1.08216718992228</v>
      </c>
      <c r="I34" s="23" t="str">
        <f aca="false">IFERROR(INDEX('SKU Data'!$W$2:$W$1780,MATCH($A34,'SKU Data'!$A$2:$A$1780,0)),"")</f>
        <v>3 - Monitor</v>
      </c>
      <c r="J34" s="23" t="str">
        <f aca="false">IFERROR(INDEX('SKU Data'!$X$2:$X$1780,MATCH($A34,'SKU Data'!$A$2:$A$1780,0)),"")</f>
        <v/>
      </c>
    </row>
    <row r="35" customFormat="false" ht="15" hidden="false" customHeight="false" outlineLevel="0" collapsed="false">
      <c r="A35" s="18" t="s">
        <v>170</v>
      </c>
      <c r="B35" s="18" t="str">
        <f aca="false">IFERROR(INDEX('SKU Data'!$B$2:$B$1780,MATCH($A35,'SKU Data'!$A$2:$A$1780,0)),"")</f>
        <v>Iced Rose</v>
      </c>
      <c r="C35" s="19" t="n">
        <f aca="false">SUMIFS(Detail!$K$2:$K$9168,Detail!$A$2:$A$9168,"Mel's Flowers - AUS",Detail!$C$2:$C$9168,$A35)</f>
        <v>22</v>
      </c>
      <c r="D35" s="19" t="n">
        <f aca="false">SUMIFS(Detail!$L$2:$L$9168,Detail!$A$2:$A$9168,"Mel's Flowers - AUS",Detail!$C$2:$C$9168,$A35)</f>
        <v>2</v>
      </c>
      <c r="E35" s="20" t="n">
        <f aca="false">IF(C35&gt;0,D35/C35,0)</f>
        <v>0.0909090909090909</v>
      </c>
      <c r="F35" s="21" t="n">
        <f aca="false">SUMIFS(Detail!$N$2:$N$9168,Detail!$A$2:$A$9168,"Mel's Flowers - AUS",Detail!$C$2:$C$9168,$A35)</f>
        <v>112.57</v>
      </c>
      <c r="G35" s="27" t="n">
        <f aca="false">E35/Settings!$B$3</f>
        <v>1.21438878581736</v>
      </c>
      <c r="H35" s="28" t="n">
        <f aca="false">IF(C35&gt;0,(D35-C35*Settings!$B$3)/SQRT(C35*Settings!$B$3*(1-Settings!$B$3)),0)</f>
        <v>0.286045057880107</v>
      </c>
      <c r="I35" s="23" t="str">
        <f aca="false">IFERROR(INDEX('SKU Data'!$W$2:$W$1780,MATCH($A35,'SKU Data'!$A$2:$A$1780,0)),"")</f>
        <v>3 - Monitor</v>
      </c>
      <c r="J35" s="23" t="str">
        <f aca="false">IFERROR(INDEX('SKU Data'!$X$2:$X$1780,MATCH($A35,'SKU Data'!$A$2:$A$1780,0)),"")</f>
        <v/>
      </c>
    </row>
    <row r="36" customFormat="false" ht="15" hidden="false" customHeight="false" outlineLevel="0" collapsed="false">
      <c r="A36" s="18" t="s">
        <v>139</v>
      </c>
      <c r="B36" s="18" t="str">
        <f aca="false">IFERROR(INDEX('SKU Data'!$B$2:$B$1780,MATCH($A36,'SKU Data'!$A$2:$A$1780,0)),"")</f>
        <v>Breathtaking Blooms In Mason Jar</v>
      </c>
      <c r="C36" s="19" t="n">
        <f aca="false">SUMIFS(Detail!$K$2:$K$9168,Detail!$A$2:$A$9168,"Mel's Flowers - AUS",Detail!$C$2:$C$9168,$A36)</f>
        <v>24</v>
      </c>
      <c r="D36" s="19" t="n">
        <f aca="false">SUMIFS(Detail!$L$2:$L$9168,Detail!$A$2:$A$9168,"Mel's Flowers - AUS",Detail!$C$2:$C$9168,$A36)</f>
        <v>2</v>
      </c>
      <c r="E36" s="20" t="n">
        <f aca="false">IF(C36&gt;0,D36/C36,0)</f>
        <v>0.0833333333333333</v>
      </c>
      <c r="F36" s="21" t="n">
        <f aca="false">SUMIFS(Detail!$N$2:$N$9168,Detail!$A$2:$A$9168,"Mel's Flowers - AUS",Detail!$C$2:$C$9168,$A36)</f>
        <v>110.43</v>
      </c>
      <c r="G36" s="27" t="n">
        <f aca="false">E36/Settings!$B$3</f>
        <v>1.11318972033258</v>
      </c>
      <c r="H36" s="28" t="n">
        <f aca="false">IF(C36&gt;0,(D36-C36*Settings!$B$3)/SQRT(C36*Settings!$B$3*(1-Settings!$B$3)),0)</f>
        <v>0.157737027096185</v>
      </c>
      <c r="I36" s="23" t="str">
        <f aca="false">IFERROR(INDEX('SKU Data'!$W$2:$W$1780,MATCH($A36,'SKU Data'!$A$2:$A$1780,0)),"")</f>
        <v>1 - Fix first</v>
      </c>
      <c r="J36" s="23" t="str">
        <f aca="false">IFERROR(INDEX('SKU Data'!$X$2:$X$1780,MATCH($A36,'SKU Data'!$A$2:$A$1780,0)),"")</f>
        <v>HIGH RATE</v>
      </c>
    </row>
    <row r="37" customFormat="false" ht="15" hidden="false" customHeight="false" outlineLevel="0" collapsed="false">
      <c r="A37" s="18" t="s">
        <v>171</v>
      </c>
      <c r="B37" s="18" t="str">
        <f aca="false">IFERROR(INDEX('SKU Data'!$B$2:$B$1780,MATCH($A37,'SKU Data'!$A$2:$A$1780,0)),"")</f>
        <v>Loud and Lovely</v>
      </c>
      <c r="C37" s="19" t="n">
        <f aca="false">SUMIFS(Detail!$K$2:$K$9168,Detail!$A$2:$A$9168,"Mel's Flowers - AUS",Detail!$C$2:$C$9168,$A37)</f>
        <v>8</v>
      </c>
      <c r="D37" s="19" t="n">
        <f aca="false">SUMIFS(Detail!$L$2:$L$9168,Detail!$A$2:$A$9168,"Mel's Flowers - AUS",Detail!$C$2:$C$9168,$A37)</f>
        <v>1</v>
      </c>
      <c r="E37" s="20" t="n">
        <f aca="false">IF(C37&gt;0,D37/C37,0)</f>
        <v>0.125</v>
      </c>
      <c r="F37" s="21" t="n">
        <f aca="false">SUMIFS(Detail!$N$2:$N$9168,Detail!$A$2:$A$9168,"Mel's Flowers - AUS",Detail!$C$2:$C$9168,$A37)</f>
        <v>101.88</v>
      </c>
      <c r="G37" s="27" t="n">
        <f aca="false">E37/Settings!$B$3</f>
        <v>1.66978458049887</v>
      </c>
      <c r="H37" s="28" t="n">
        <f aca="false">IF(C37&gt;0,(D37-C37*Settings!$B$3)/SQRT(C37*Settings!$B$3*(1-Settings!$B$3)),0)</f>
        <v>0.538891312375614</v>
      </c>
      <c r="I37" s="23" t="str">
        <f aca="false">IFERROR(INDEX('SKU Data'!$W$2:$W$1780,MATCH($A37,'SKU Data'!$A$2:$A$1780,0)),"")</f>
        <v>3 - Monitor</v>
      </c>
      <c r="J37" s="23" t="str">
        <f aca="false">IFERROR(INDEX('SKU Data'!$X$2:$X$1780,MATCH($A37,'SKU Data'!$A$2:$A$1780,0)),"")</f>
        <v/>
      </c>
    </row>
    <row r="38" customFormat="false" ht="15" hidden="false" customHeight="false" outlineLevel="0" collapsed="false">
      <c r="A38" s="18" t="s">
        <v>119</v>
      </c>
      <c r="B38" s="18" t="str">
        <f aca="false">IFERROR(INDEX('SKU Data'!$B$2:$B$1780,MATCH($A38,'SKU Data'!$A$2:$A$1780,0)),"")</f>
        <v>Native Flowers Bouquet in Mason Jar</v>
      </c>
      <c r="C38" s="19" t="n">
        <f aca="false">SUMIFS(Detail!$K$2:$K$9168,Detail!$A$2:$A$9168,"Mel's Flowers - AUS",Detail!$C$2:$C$9168,$A38)</f>
        <v>36</v>
      </c>
      <c r="D38" s="19" t="n">
        <f aca="false">SUMIFS(Detail!$L$2:$L$9168,Detail!$A$2:$A$9168,"Mel's Flowers - AUS",Detail!$C$2:$C$9168,$A38)</f>
        <v>1</v>
      </c>
      <c r="E38" s="20" t="n">
        <f aca="false">IF(C38&gt;0,D38/C38,0)</f>
        <v>0.0277777777777778</v>
      </c>
      <c r="F38" s="21" t="n">
        <f aca="false">SUMIFS(Detail!$N$2:$N$9168,Detail!$A$2:$A$9168,"Mel's Flowers - AUS",Detail!$C$2:$C$9168,$A38)</f>
        <v>99.95</v>
      </c>
      <c r="G38" s="27" t="n">
        <f aca="false">E38/Settings!$B$3</f>
        <v>0.371063240110859</v>
      </c>
      <c r="H38" s="28" t="n">
        <f aca="false">IF(C38&gt;0,(D38-C38*Settings!$B$3)/SQRT(C38*Settings!$B$3*(1-Settings!$B$3)),0)</f>
        <v>-1.07344370362917</v>
      </c>
      <c r="I38" s="23" t="str">
        <f aca="false">IFERROR(INDEX('SKU Data'!$W$2:$W$1780,MATCH($A38,'SKU Data'!$A$2:$A$1780,0)),"")</f>
        <v>1 - Fix first</v>
      </c>
      <c r="J38" s="23" t="str">
        <f aca="false">IFERROR(INDEX('SKU Data'!$X$2:$X$1780,MATCH($A38,'SKU Data'!$A$2:$A$1780,0)),"")</f>
        <v/>
      </c>
    </row>
    <row r="39" customFormat="false" ht="15" hidden="false" customHeight="false" outlineLevel="0" collapsed="false">
      <c r="A39" s="18" t="s">
        <v>172</v>
      </c>
      <c r="B39" s="18" t="str">
        <f aca="false">IFERROR(INDEX('SKU Data'!$B$2:$B$1780,MATCH($A39,'SKU Data'!$A$2:$A$1780,0)),"")</f>
        <v>Golden Hour Bouquet in Mason Jar</v>
      </c>
      <c r="C39" s="19" t="n">
        <f aca="false">SUMIFS(Detail!$K$2:$K$9168,Detail!$A$2:$A$9168,"Mel's Flowers - AUS",Detail!$C$2:$C$9168,$A39)</f>
        <v>8</v>
      </c>
      <c r="D39" s="19" t="n">
        <f aca="false">SUMIFS(Detail!$L$2:$L$9168,Detail!$A$2:$A$9168,"Mel's Flowers - AUS",Detail!$C$2:$C$9168,$A39)</f>
        <v>1</v>
      </c>
      <c r="E39" s="20" t="n">
        <f aca="false">IF(C39&gt;0,D39/C39,0)</f>
        <v>0.125</v>
      </c>
      <c r="F39" s="21" t="n">
        <f aca="false">SUMIFS(Detail!$N$2:$N$9168,Detail!$A$2:$A$9168,"Mel's Flowers - AUS",Detail!$C$2:$C$9168,$A39)</f>
        <v>89.95</v>
      </c>
      <c r="G39" s="27" t="n">
        <f aca="false">E39/Settings!$B$3</f>
        <v>1.66978458049887</v>
      </c>
      <c r="H39" s="28" t="n">
        <f aca="false">IF(C39&gt;0,(D39-C39*Settings!$B$3)/SQRT(C39*Settings!$B$3*(1-Settings!$B$3)),0)</f>
        <v>0.538891312375614</v>
      </c>
      <c r="I39" s="23" t="str">
        <f aca="false">IFERROR(INDEX('SKU Data'!$W$2:$W$1780,MATCH($A39,'SKU Data'!$A$2:$A$1780,0)),"")</f>
        <v>1 - Fix first</v>
      </c>
      <c r="J39" s="23" t="str">
        <f aca="false">IFERROR(INDEX('SKU Data'!$X$2:$X$1780,MATCH($A39,'SKU Data'!$A$2:$A$1780,0)),"")</f>
        <v/>
      </c>
    </row>
    <row r="40" customFormat="false" ht="15" hidden="false" customHeight="false" outlineLevel="0" collapsed="false">
      <c r="A40" s="18" t="s">
        <v>121</v>
      </c>
      <c r="B40" s="18" t="str">
        <f aca="false">IFERROR(INDEX('SKU Data'!$B$2:$B$1780,MATCH($A40,'SKU Data'!$A$2:$A$1780,0)),"")</f>
        <v>Peaceful Clouds in Mason Jar</v>
      </c>
      <c r="C40" s="19" t="n">
        <f aca="false">SUMIFS(Detail!$K$2:$K$9168,Detail!$A$2:$A$9168,"Mel's Flowers - AUS",Detail!$C$2:$C$9168,$A40)</f>
        <v>17</v>
      </c>
      <c r="D40" s="19" t="n">
        <f aca="false">SUMIFS(Detail!$L$2:$L$9168,Detail!$A$2:$A$9168,"Mel's Flowers - AUS",Detail!$C$2:$C$9168,$A40)</f>
        <v>2</v>
      </c>
      <c r="E40" s="20" t="n">
        <f aca="false">IF(C40&gt;0,D40/C40,0)</f>
        <v>0.117647058823529</v>
      </c>
      <c r="F40" s="21" t="n">
        <f aca="false">SUMIFS(Detail!$N$2:$N$9168,Detail!$A$2:$A$9168,"Mel's Flowers - AUS",Detail!$C$2:$C$9168,$A40)</f>
        <v>87.1</v>
      </c>
      <c r="G40" s="27" t="n">
        <f aca="false">E40/Settings!$B$3</f>
        <v>1.57156195811658</v>
      </c>
      <c r="H40" s="28" t="n">
        <f aca="false">IF(C40&gt;0,(D40-C40*Settings!$B$3)/SQRT(C40*Settings!$B$3*(1-Settings!$B$3)),0)</f>
        <v>0.670361122798413</v>
      </c>
      <c r="I40" s="23" t="str">
        <f aca="false">IFERROR(INDEX('SKU Data'!$W$2:$W$1780,MATCH($A40,'SKU Data'!$A$2:$A$1780,0)),"")</f>
        <v>1 - Fix first</v>
      </c>
      <c r="J40" s="23" t="str">
        <f aca="false">IFERROR(INDEX('SKU Data'!$X$2:$X$1780,MATCH($A40,'SKU Data'!$A$2:$A$1780,0)),"")</f>
        <v/>
      </c>
    </row>
  </sheetData>
  <mergeCells count="3">
    <mergeCell ref="A7:J7"/>
    <mergeCell ref="A8:J8"/>
    <mergeCell ref="A9:J9"/>
  </mergeCells>
  <conditionalFormatting sqref="H13:H22">
    <cfRule type="colorScale" priority="2">
      <colorScale>
        <cfvo type="num" val="0"/>
        <cfvo type="num" val="0.3"/>
        <cfvo type="num" val="0.9"/>
        <color rgb="FFFFFFFF"/>
        <color rgb="FFFFE699"/>
        <color rgb="FFE8685D"/>
      </colorScale>
    </cfRule>
  </conditionalFormatting>
  <conditionalFormatting sqref="I13:I22">
    <cfRule type="colorScale" priority="3">
      <colorScale>
        <cfvo type="num" val="0.02"/>
        <cfvo type="num" val="0.07"/>
        <cfvo type="num" val="0.15"/>
        <color rgb="FFFFFFFF"/>
        <color rgb="FFFFE699"/>
        <color rgb="FFE8685D"/>
      </colorScale>
    </cfRule>
  </conditionalFormatting>
  <conditionalFormatting sqref="D13:D22">
    <cfRule type="colorScale" priority="4">
      <colorScale>
        <cfvo type="num" val="0"/>
        <cfvo type="num" val="0.05"/>
        <cfvo type="num" val="0.11"/>
        <color rgb="FFFFFFFF"/>
        <color rgb="FFFFE699"/>
        <color rgb="FFE8685D"/>
      </colorScale>
    </cfRule>
  </conditionalFormatting>
  <conditionalFormatting sqref="E13:E22">
    <cfRule type="cellIs" priority="5" operator="greaterThanOrEqual" aboveAverage="0" equalAverage="0" bottom="0" percent="0" rank="0" text="" dxfId="2">
      <formula>Settings!$B$6</formula>
    </cfRule>
  </conditionalFormatting>
  <conditionalFormatting sqref="F13:F22">
    <cfRule type="dataBar" priority="6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{DCA05986-741E-4CCD-BEC0-C0D084501B91}</x14:id>
        </ext>
      </extLst>
    </cfRule>
  </conditionalFormatting>
  <conditionalFormatting sqref="E26:E40">
    <cfRule type="colorScale" priority="7">
      <colorScale>
        <cfvo type="num" val="0.03"/>
        <cfvo type="num" val="0.15"/>
        <color rgb="FFFFFFFF"/>
        <color rgb="FFF08A80"/>
      </colorScale>
    </cfRule>
  </conditionalFormatting>
  <conditionalFormatting sqref="F26:F40">
    <cfRule type="dataBar" priority="8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{BEB9185C-E07B-40D1-928E-DAC0F0D2AE62}</x14:id>
        </ext>
      </extLst>
    </cfRule>
  </conditionalFormatting>
  <conditionalFormatting sqref="I26:I40">
    <cfRule type="expression" priority="9" aboveAverage="0" equalAverage="0" bottom="0" percent="0" rank="0" text="" dxfId="0">
      <formula>LEFT($I26,1)="1"</formula>
    </cfRule>
    <cfRule type="expression" priority="10" aboveAverage="0" equalAverage="0" bottom="0" percent="0" rank="0" text="" dxfId="4">
      <formula>LEFT($I26,1)="2"</formula>
    </cfRule>
  </conditionalFormatting>
  <conditionalFormatting sqref="J26:J40">
    <cfRule type="cellIs" priority="11" operator="equal" aboveAverage="0" equalAverage="0" bottom="0" percent="0" rank="0" text="" dxfId="1">
      <formula>"HIGH RATE"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CA05986-741E-4CCD-BEC0-C0D084501B91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F13:F22</xm:sqref>
        </x14:conditionalFormatting>
        <x14:conditionalFormatting xmlns:xm="http://schemas.microsoft.com/office/excel/2006/main">
          <x14:cfRule type="dataBar" id="{BEB9185C-E07B-40D1-928E-DAC0F0D2AE62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F26:F40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B450"/>
    <pageSetUpPr fitToPage="tru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5" min="3" style="0" width="12"/>
    <col collapsed="false" customWidth="true" hidden="false" outlineLevel="0" max="7" min="6" style="0" width="13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1" min="10" style="0" width="12"/>
  </cols>
  <sheetData>
    <row r="1" customFormat="false" ht="17.35" hidden="false" customHeight="false" outlineLevel="0" collapsed="false">
      <c r="A1" s="25" t="s">
        <v>173</v>
      </c>
    </row>
    <row r="3" customFormat="false" ht="27.75" hidden="false" customHeight="true" outlineLevel="0" collapsed="false">
      <c r="A3" s="43" t="s">
        <v>41</v>
      </c>
      <c r="B3" s="43" t="s">
        <v>101</v>
      </c>
      <c r="C3" s="43" t="s">
        <v>40</v>
      </c>
      <c r="D3" s="43" t="s">
        <v>5</v>
      </c>
      <c r="E3" s="43" t="s">
        <v>102</v>
      </c>
      <c r="F3" s="43" t="s">
        <v>80</v>
      </c>
    </row>
    <row r="4" customFormat="false" ht="25.5" hidden="false" customHeight="true" outlineLevel="0" collapsed="false">
      <c r="A4" s="44" t="n">
        <f aca="false">Stores!J9</f>
        <v>4590.29</v>
      </c>
      <c r="B4" s="44" t="n">
        <f aca="false">Stores!H9</f>
        <v>3648.8</v>
      </c>
      <c r="C4" s="44" t="n">
        <f aca="false">Stores!I9</f>
        <v>941.49</v>
      </c>
      <c r="D4" s="45" t="n">
        <f aca="false">Stores!D9</f>
        <v>0.0267639902676399</v>
      </c>
      <c r="E4" s="46" t="n">
        <f aca="false">Stores!E9</f>
        <v>0.357520786092215</v>
      </c>
      <c r="F4" s="45" t="n">
        <f aca="false">Stores!L9</f>
        <v>0.00439231317741337</v>
      </c>
    </row>
    <row r="6" customFormat="false" ht="21.75" hidden="false" customHeight="true" outlineLevel="0" collapsed="false">
      <c r="A6" s="47" t="s">
        <v>103</v>
      </c>
      <c r="B6" s="14"/>
      <c r="C6" s="14"/>
      <c r="D6" s="14"/>
      <c r="E6" s="14"/>
      <c r="F6" s="14"/>
      <c r="G6" s="14"/>
      <c r="H6" s="14"/>
      <c r="I6" s="14"/>
      <c r="J6" s="14"/>
    </row>
    <row r="7" customFormat="false" ht="33.75" hidden="false" customHeight="true" outlineLevel="0" collapsed="false">
      <c r="A7" s="15" t="s">
        <v>174</v>
      </c>
      <c r="B7" s="15"/>
      <c r="C7" s="15"/>
      <c r="D7" s="15"/>
      <c r="E7" s="15"/>
      <c r="F7" s="15"/>
      <c r="G7" s="15"/>
      <c r="H7" s="15"/>
      <c r="I7" s="15"/>
      <c r="J7" s="15"/>
    </row>
    <row r="8" customFormat="false" ht="33.75" hidden="false" customHeight="true" outlineLevel="0" collapsed="false">
      <c r="A8" s="15" t="s">
        <v>175</v>
      </c>
      <c r="B8" s="15"/>
      <c r="C8" s="15"/>
      <c r="D8" s="15"/>
      <c r="E8" s="15"/>
      <c r="F8" s="15"/>
      <c r="G8" s="15"/>
      <c r="H8" s="15"/>
      <c r="I8" s="15"/>
      <c r="J8" s="15"/>
    </row>
    <row r="9" customFormat="false" ht="33.75" hidden="false" customHeight="true" outlineLevel="0" collapsed="false">
      <c r="A9" s="15" t="s">
        <v>176</v>
      </c>
      <c r="B9" s="15"/>
      <c r="C9" s="15"/>
      <c r="D9" s="15"/>
      <c r="E9" s="15"/>
      <c r="F9" s="15"/>
      <c r="G9" s="15"/>
      <c r="H9" s="15"/>
      <c r="I9" s="15"/>
      <c r="J9" s="15"/>
    </row>
    <row r="11" customFormat="false" ht="21.75" hidden="false" customHeight="true" outlineLevel="0" collapsed="false">
      <c r="A11" s="16" t="s">
        <v>107</v>
      </c>
      <c r="B11" s="2"/>
      <c r="C11" s="2"/>
      <c r="D11" s="2"/>
      <c r="E11" s="2"/>
      <c r="F11" s="2"/>
      <c r="G11" s="2"/>
      <c r="H11" s="2"/>
      <c r="I11" s="2"/>
      <c r="J11" s="2"/>
    </row>
    <row r="12" customFormat="false" ht="39.75" hidden="false" customHeight="true" outlineLevel="0" collapsed="false">
      <c r="A12" s="17" t="s">
        <v>32</v>
      </c>
      <c r="B12" s="17" t="s">
        <v>33</v>
      </c>
      <c r="C12" s="17" t="s">
        <v>34</v>
      </c>
      <c r="D12" s="17" t="s">
        <v>35</v>
      </c>
      <c r="E12" s="17" t="s">
        <v>108</v>
      </c>
      <c r="F12" s="17" t="s">
        <v>41</v>
      </c>
      <c r="G12" s="17" t="s">
        <v>40</v>
      </c>
      <c r="H12" s="17" t="s">
        <v>109</v>
      </c>
      <c r="I12" s="17" t="s">
        <v>43</v>
      </c>
    </row>
    <row r="13" customFormat="false" ht="15" hidden="false" customHeight="false" outlineLevel="0" collapsed="false">
      <c r="A13" s="18" t="s">
        <v>46</v>
      </c>
      <c r="B13" s="19" t="n">
        <f aca="false">SUMIFS(Detail!$O$2:$O$9168,Detail!$A$2:$A$9168,"Roses Everywhere - AUS",Detail!$B$2:$B$9168,$A13)</f>
        <v>0</v>
      </c>
      <c r="C13" s="19" t="n">
        <f aca="false">SUMIFS(Detail!$P$2:$P$9168,Detail!$A$2:$A$9168,"Roses Everywhere - AUS",Detail!$B$2:$B$9168,$A13)</f>
        <v>0</v>
      </c>
      <c r="D13" s="20" t="str">
        <f aca="false">IF(B13&gt;0,C13/B13,"n/a")</f>
        <v>n/a</v>
      </c>
      <c r="E13" s="28" t="n">
        <v>0</v>
      </c>
      <c r="F13" s="21" t="n">
        <f aca="false">SUMIFS(Detail!$D$2:$D$9168,Detail!$A$2:$A$9168,"Roses Everywhere - AUS",Detail!$B$2:$B$9168,$A13)</f>
        <v>0</v>
      </c>
      <c r="G13" s="21" t="n">
        <f aca="false">SUMIFS(Detail!$D$2:$D$9168,Detail!$A$2:$A$9168,"Roses Everywhere - AUS",Detail!$B$2:$B$9168,$A13,Detail!$C$2:$C$9168,"(no SKU)")</f>
        <v>0</v>
      </c>
      <c r="H13" s="29" t="n">
        <f aca="false">IF(F13&gt;0,G13/F13,0)</f>
        <v>0</v>
      </c>
      <c r="I13" s="20" t="str">
        <f aca="false">IF(SUMIFS(Detail!$G$2:$G$9168,Detail!$A$2:$A$9168,"Roses Everywhere - AUS",Detail!$B$2:$B$9168,$A13)&lt;1000,"n/a",F13/SUMIFS(Detail!$G$2:$G$9168,Detail!$A$2:$A$9168,"Roses Everywhere - AUS",Detail!$B$2:$B$9168,$A13))</f>
        <v>n/a</v>
      </c>
    </row>
    <row r="14" customFormat="false" ht="15" hidden="false" customHeight="false" outlineLevel="0" collapsed="false">
      <c r="A14" s="18" t="s">
        <v>47</v>
      </c>
      <c r="B14" s="19" t="n">
        <f aca="false">SUMIFS(Detail!$O$2:$O$9168,Detail!$A$2:$A$9168,"Roses Everywhere - AUS",Detail!$B$2:$B$9168,$A14)</f>
        <v>0</v>
      </c>
      <c r="C14" s="19" t="n">
        <f aca="false">SUMIFS(Detail!$P$2:$P$9168,Detail!$A$2:$A$9168,"Roses Everywhere - AUS",Detail!$B$2:$B$9168,$A14)</f>
        <v>0</v>
      </c>
      <c r="D14" s="20" t="str">
        <f aca="false">IF(B14&gt;0,C14/B14,"n/a")</f>
        <v>n/a</v>
      </c>
      <c r="E14" s="28" t="n">
        <f aca="false">IF(AND(B14&gt;=100,B13&gt;=100,H14&lt;Settings!$B$24,H13&lt;Settings!$B$24),(C14/B14-C13/B13)/SQRT(((C14+C13)/(B14+B13))*(1-(C14+C13)/(B14+B13))*(1/B14+1/B13)),0)</f>
        <v>0</v>
      </c>
      <c r="F14" s="21" t="n">
        <f aca="false">SUMIFS(Detail!$D$2:$D$9168,Detail!$A$2:$A$9168,"Roses Everywhere - AUS",Detail!$B$2:$B$9168,$A14)</f>
        <v>0</v>
      </c>
      <c r="G14" s="21" t="n">
        <f aca="false">SUMIFS(Detail!$D$2:$D$9168,Detail!$A$2:$A$9168,"Roses Everywhere - AUS",Detail!$B$2:$B$9168,$A14,Detail!$C$2:$C$9168,"(no SKU)")</f>
        <v>0</v>
      </c>
      <c r="H14" s="29" t="n">
        <f aca="false">IF(F14&gt;0,G14/F14,0)</f>
        <v>0</v>
      </c>
      <c r="I14" s="20" t="str">
        <f aca="false">IF(SUMIFS(Detail!$G$2:$G$9168,Detail!$A$2:$A$9168,"Roses Everywhere - AUS",Detail!$B$2:$B$9168,$A14)&lt;1000,"n/a",F14/SUMIFS(Detail!$G$2:$G$9168,Detail!$A$2:$A$9168,"Roses Everywhere - AUS",Detail!$B$2:$B$9168,$A14))</f>
        <v>n/a</v>
      </c>
    </row>
    <row r="15" customFormat="false" ht="15" hidden="false" customHeight="false" outlineLevel="0" collapsed="false">
      <c r="A15" s="18" t="s">
        <v>48</v>
      </c>
      <c r="B15" s="19" t="n">
        <f aca="false">SUMIFS(Detail!$O$2:$O$9168,Detail!$A$2:$A$9168,"Roses Everywhere - AUS",Detail!$B$2:$B$9168,$A15)</f>
        <v>0</v>
      </c>
      <c r="C15" s="19" t="n">
        <f aca="false">SUMIFS(Detail!$P$2:$P$9168,Detail!$A$2:$A$9168,"Roses Everywhere - AUS",Detail!$B$2:$B$9168,$A15)</f>
        <v>0</v>
      </c>
      <c r="D15" s="20" t="str">
        <f aca="false">IF(B15&gt;0,C15/B15,"n/a")</f>
        <v>n/a</v>
      </c>
      <c r="E15" s="28" t="n">
        <f aca="false">IF(AND(B15&gt;=100,B14&gt;=100,H15&lt;Settings!$B$24,H14&lt;Settings!$B$24),(C15/B15-C14/B14)/SQRT(((C15+C14)/(B15+B14))*(1-(C15+C14)/(B15+B14))*(1/B15+1/B14)),0)</f>
        <v>0</v>
      </c>
      <c r="F15" s="21" t="n">
        <f aca="false">SUMIFS(Detail!$D$2:$D$9168,Detail!$A$2:$A$9168,"Roses Everywhere - AUS",Detail!$B$2:$B$9168,$A15)</f>
        <v>0</v>
      </c>
      <c r="G15" s="21" t="n">
        <f aca="false">SUMIFS(Detail!$D$2:$D$9168,Detail!$A$2:$A$9168,"Roses Everywhere - AUS",Detail!$B$2:$B$9168,$A15,Detail!$C$2:$C$9168,"(no SKU)")</f>
        <v>0</v>
      </c>
      <c r="H15" s="29" t="n">
        <f aca="false">IF(F15&gt;0,G15/F15,0)</f>
        <v>0</v>
      </c>
      <c r="I15" s="20" t="str">
        <f aca="false">IF(SUMIFS(Detail!$G$2:$G$9168,Detail!$A$2:$A$9168,"Roses Everywhere - AUS",Detail!$B$2:$B$9168,$A15)&lt;1000,"n/a",F15/SUMIFS(Detail!$G$2:$G$9168,Detail!$A$2:$A$9168,"Roses Everywhere - AUS",Detail!$B$2:$B$9168,$A15))</f>
        <v>n/a</v>
      </c>
    </row>
    <row r="16" customFormat="false" ht="15" hidden="false" customHeight="false" outlineLevel="0" collapsed="false">
      <c r="A16" s="18" t="s">
        <v>49</v>
      </c>
      <c r="B16" s="19" t="n">
        <f aca="false">SUMIFS(Detail!$O$2:$O$9168,Detail!$A$2:$A$9168,"Roses Everywhere - AUS",Detail!$B$2:$B$9168,$A16)</f>
        <v>4</v>
      </c>
      <c r="C16" s="19" t="n">
        <f aca="false">SUMIFS(Detail!$P$2:$P$9168,Detail!$A$2:$A$9168,"Roses Everywhere - AUS",Detail!$B$2:$B$9168,$A16)</f>
        <v>0</v>
      </c>
      <c r="D16" s="20" t="n">
        <f aca="false">IF(B16&gt;0,C16/B16,"n/a")</f>
        <v>0</v>
      </c>
      <c r="E16" s="28" t="n">
        <f aca="false">IF(AND(B16&gt;=100,B15&gt;=100,H16&lt;Settings!$B$24,H15&lt;Settings!$B$24),(C16/B16-C15/B15)/SQRT(((C16+C15)/(B16+B15))*(1-(C16+C15)/(B16+B15))*(1/B16+1/B15)),0)</f>
        <v>0</v>
      </c>
      <c r="F16" s="21" t="n">
        <f aca="false">SUMIFS(Detail!$D$2:$D$9168,Detail!$A$2:$A$9168,"Roses Everywhere - AUS",Detail!$B$2:$B$9168,$A16)</f>
        <v>0</v>
      </c>
      <c r="G16" s="21" t="n">
        <f aca="false">SUMIFS(Detail!$D$2:$D$9168,Detail!$A$2:$A$9168,"Roses Everywhere - AUS",Detail!$B$2:$B$9168,$A16,Detail!$C$2:$C$9168,"(no SKU)")</f>
        <v>0</v>
      </c>
      <c r="H16" s="29" t="n">
        <f aca="false">IF(F16&gt;0,G16/F16,0)</f>
        <v>0</v>
      </c>
      <c r="I16" s="20" t="str">
        <f aca="false">IF(SUMIFS(Detail!$G$2:$G$9168,Detail!$A$2:$A$9168,"Roses Everywhere - AUS",Detail!$B$2:$B$9168,$A16)&lt;1000,"n/a",F16/SUMIFS(Detail!$G$2:$G$9168,Detail!$A$2:$A$9168,"Roses Everywhere - AUS",Detail!$B$2:$B$9168,$A16))</f>
        <v>n/a</v>
      </c>
    </row>
    <row r="17" customFormat="false" ht="15" hidden="false" customHeight="false" outlineLevel="0" collapsed="false">
      <c r="A17" s="18" t="s">
        <v>50</v>
      </c>
      <c r="B17" s="19" t="n">
        <f aca="false">SUMIFS(Detail!$O$2:$O$9168,Detail!$A$2:$A$9168,"Roses Everywhere - AUS",Detail!$B$2:$B$9168,$A17)</f>
        <v>394</v>
      </c>
      <c r="C17" s="19" t="n">
        <f aca="false">SUMIFS(Detail!$P$2:$P$9168,Detail!$A$2:$A$9168,"Roses Everywhere - AUS",Detail!$B$2:$B$9168,$A17)</f>
        <v>7</v>
      </c>
      <c r="D17" s="20" t="n">
        <f aca="false">IF(B17&gt;0,C17/B17,"n/a")</f>
        <v>0.0177664974619289</v>
      </c>
      <c r="E17" s="28" t="n">
        <f aca="false">IF(AND(B17&gt;=100,B16&gt;=100,H17&lt;Settings!$B$24,H16&lt;Settings!$B$24),(C17/B17-C16/B16)/SQRT(((C17+C16)/(B17+B16))*(1-(C17+C16)/(B17+B16))*(1/B17+1/B16)),0)</f>
        <v>0</v>
      </c>
      <c r="F17" s="21" t="n">
        <f aca="false">SUMIFS(Detail!$D$2:$D$9168,Detail!$A$2:$A$9168,"Roses Everywhere - AUS",Detail!$B$2:$B$9168,$A17)</f>
        <v>884.65</v>
      </c>
      <c r="G17" s="21" t="n">
        <f aca="false">SUMIFS(Detail!$D$2:$D$9168,Detail!$A$2:$A$9168,"Roses Everywhere - AUS",Detail!$B$2:$B$9168,$A17,Detail!$C$2:$C$9168,"(no SKU)")</f>
        <v>0</v>
      </c>
      <c r="H17" s="29" t="n">
        <f aca="false">IF(F17&gt;0,G17/F17,0)</f>
        <v>0</v>
      </c>
      <c r="I17" s="20" t="n">
        <f aca="false">IF(SUMIFS(Detail!$G$2:$G$9168,Detail!$A$2:$A$9168,"Roses Everywhere - AUS",Detail!$B$2:$B$9168,$A17)&lt;1000,"n/a",F17/SUMIFS(Detail!$G$2:$G$9168,Detail!$A$2:$A$9168,"Roses Everywhere - AUS",Detail!$B$2:$B$9168,$A17))</f>
        <v>0.0191502165804746</v>
      </c>
    </row>
    <row r="18" customFormat="false" ht="15" hidden="false" customHeight="false" outlineLevel="0" collapsed="false">
      <c r="A18" s="18" t="s">
        <v>51</v>
      </c>
      <c r="B18" s="19" t="n">
        <f aca="false">SUMIFS(Detail!$O$2:$O$9168,Detail!$A$2:$A$9168,"Roses Everywhere - AUS",Detail!$B$2:$B$9168,$A18)</f>
        <v>295</v>
      </c>
      <c r="C18" s="19" t="n">
        <f aca="false">SUMIFS(Detail!$P$2:$P$9168,Detail!$A$2:$A$9168,"Roses Everywhere - AUS",Detail!$B$2:$B$9168,$A18)</f>
        <v>10</v>
      </c>
      <c r="D18" s="20" t="n">
        <f aca="false">IF(B18&gt;0,C18/B18,"n/a")</f>
        <v>0.0338983050847458</v>
      </c>
      <c r="E18" s="28" t="n">
        <f aca="false">IF(AND(B18&gt;=100,B17&gt;=100,H18&lt;Settings!$B$24,H17&lt;Settings!$B$24),(C18/B18-C17/B17)/SQRT(((C18+C17)/(B18+B17))*(1-(C18+C17)/(B18+B17))*(1/B18+1/B17)),0)</f>
        <v>1.35064951477364</v>
      </c>
      <c r="F18" s="21" t="n">
        <f aca="false">SUMIFS(Detail!$D$2:$D$9168,Detail!$A$2:$A$9168,"Roses Everywhere - AUS",Detail!$B$2:$B$9168,$A18)</f>
        <v>1313.05</v>
      </c>
      <c r="G18" s="21" t="n">
        <f aca="false">SUMIFS(Detail!$D$2:$D$9168,Detail!$A$2:$A$9168,"Roses Everywhere - AUS",Detail!$B$2:$B$9168,$A18,Detail!$C$2:$C$9168,"(no SKU)")</f>
        <v>314.35</v>
      </c>
      <c r="H18" s="29" t="n">
        <f aca="false">IF(F18&gt;0,G18/F18,0)</f>
        <v>0.239404440044172</v>
      </c>
      <c r="I18" s="20" t="n">
        <f aca="false">IF(SUMIFS(Detail!$G$2:$G$9168,Detail!$A$2:$A$9168,"Roses Everywhere - AUS",Detail!$B$2:$B$9168,$A18)&lt;1000,"n/a",F18/SUMIFS(Detail!$G$2:$G$9168,Detail!$A$2:$A$9168,"Roses Everywhere - AUS",Detail!$B$2:$B$9168,$A18))</f>
        <v>0.0398237509754628</v>
      </c>
    </row>
    <row r="19" customFormat="false" ht="15" hidden="false" customHeight="false" outlineLevel="0" collapsed="false">
      <c r="A19" s="18" t="s">
        <v>52</v>
      </c>
      <c r="B19" s="19" t="n">
        <f aca="false">SUMIFS(Detail!$O$2:$O$9168,Detail!$A$2:$A$9168,"Roses Everywhere - AUS",Detail!$B$2:$B$9168,$A19)</f>
        <v>187</v>
      </c>
      <c r="C19" s="19" t="n">
        <f aca="false">SUMIFS(Detail!$P$2:$P$9168,Detail!$A$2:$A$9168,"Roses Everywhere - AUS",Detail!$B$2:$B$9168,$A19)</f>
        <v>5</v>
      </c>
      <c r="D19" s="20" t="n">
        <f aca="false">IF(B19&gt;0,C19/B19,"n/a")</f>
        <v>0.0267379679144385</v>
      </c>
      <c r="E19" s="28" t="n">
        <f aca="false">IF(AND(B19&gt;=100,B18&gt;=100,H19&lt;Settings!$B$24,H18&lt;Settings!$B$24),(C19/B19-C18/B18)/SQRT(((C19+C18)/(B19+B18))*(1-(C19+C18)/(B19+B18))*(1/B19+1/B18)),0)</f>
        <v>-0.441148425652139</v>
      </c>
      <c r="F19" s="21" t="n">
        <f aca="false">SUMIFS(Detail!$D$2:$D$9168,Detail!$A$2:$A$9168,"Roses Everywhere - AUS",Detail!$B$2:$B$9168,$A19)</f>
        <v>858.83</v>
      </c>
      <c r="G19" s="21" t="n">
        <f aca="false">SUMIFS(Detail!$D$2:$D$9168,Detail!$A$2:$A$9168,"Roses Everywhere - AUS",Detail!$B$2:$B$9168,$A19,Detail!$C$2:$C$9168,"(no SKU)")</f>
        <v>129.95</v>
      </c>
      <c r="H19" s="29" t="n">
        <f aca="false">IF(F19&gt;0,G19/F19,0)</f>
        <v>0.151310503824971</v>
      </c>
      <c r="I19" s="20" t="n">
        <f aca="false">IF(SUMIFS(Detail!$G$2:$G$9168,Detail!$A$2:$A$9168,"Roses Everywhere - AUS",Detail!$B$2:$B$9168,$A19)&lt;1000,"n/a",F19/SUMIFS(Detail!$G$2:$G$9168,Detail!$A$2:$A$9168,"Roses Everywhere - AUS",Detail!$B$2:$B$9168,$A19))</f>
        <v>0.0426572322045886</v>
      </c>
    </row>
    <row r="20" customFormat="false" ht="15" hidden="false" customHeight="false" outlineLevel="0" collapsed="false">
      <c r="A20" s="18" t="s">
        <v>53</v>
      </c>
      <c r="B20" s="19" t="n">
        <f aca="false">SUMIFS(Detail!$O$2:$O$9168,Detail!$A$2:$A$9168,"Roses Everywhere - AUS",Detail!$B$2:$B$9168,$A20)</f>
        <v>163</v>
      </c>
      <c r="C20" s="19" t="n">
        <f aca="false">SUMIFS(Detail!$P$2:$P$9168,Detail!$A$2:$A$9168,"Roses Everywhere - AUS",Detail!$B$2:$B$9168,$A20)</f>
        <v>3</v>
      </c>
      <c r="D20" s="20" t="n">
        <f aca="false">IF(B20&gt;0,C20/B20,"n/a")</f>
        <v>0.0184049079754601</v>
      </c>
      <c r="E20" s="28" t="n">
        <f aca="false">IF(AND(B20&gt;=100,B19&gt;=100,H20&lt;Settings!$B$24,H19&lt;Settings!$B$24),(C20/B20-C19/B19)/SQRT(((C20+C19)/(B20+B19))*(1-(C20+C19)/(B20+B19))*(1/B20+1/B19)),0)</f>
        <v>0</v>
      </c>
      <c r="F20" s="21" t="n">
        <f aca="false">SUMIFS(Detail!$D$2:$D$9168,Detail!$A$2:$A$9168,"Roses Everywhere - AUS",Detail!$B$2:$B$9168,$A20)</f>
        <v>805.18</v>
      </c>
      <c r="G20" s="21" t="n">
        <f aca="false">SUMIFS(Detail!$D$2:$D$9168,Detail!$A$2:$A$9168,"Roses Everywhere - AUS",Detail!$B$2:$B$9168,$A20,Detail!$C$2:$C$9168,"(no SKU)")</f>
        <v>267.34</v>
      </c>
      <c r="H20" s="29" t="n">
        <f aca="false">IF(F20&gt;0,G20/F20,0)</f>
        <v>0.332025137236394</v>
      </c>
      <c r="I20" s="20" t="n">
        <f aca="false">IF(SUMIFS(Detail!$G$2:$G$9168,Detail!$A$2:$A$9168,"Roses Everywhere - AUS",Detail!$B$2:$B$9168,$A20)&lt;1000,"n/a",F20/SUMIFS(Detail!$G$2:$G$9168,Detail!$A$2:$A$9168,"Roses Everywhere - AUS",Detail!$B$2:$B$9168,$A20))</f>
        <v>0.0567090069690706</v>
      </c>
    </row>
    <row r="21" customFormat="false" ht="15" hidden="false" customHeight="false" outlineLevel="0" collapsed="false">
      <c r="A21" s="18" t="s">
        <v>54</v>
      </c>
      <c r="B21" s="19" t="n">
        <f aca="false">SUMIFS(Detail!$O$2:$O$9168,Detail!$A$2:$A$9168,"Roses Everywhere - AUS",Detail!$B$2:$B$9168,$A21)</f>
        <v>197</v>
      </c>
      <c r="C21" s="19" t="n">
        <f aca="false">SUMIFS(Detail!$P$2:$P$9168,Detail!$A$2:$A$9168,"Roses Everywhere - AUS",Detail!$B$2:$B$9168,$A21)</f>
        <v>5</v>
      </c>
      <c r="D21" s="20" t="n">
        <f aca="false">IF(B21&gt;0,C21/B21,"n/a")</f>
        <v>0.0253807106598985</v>
      </c>
      <c r="E21" s="28" t="n">
        <f aca="false">IF(AND(B21&gt;=100,B20&gt;=100,H21&lt;Settings!$B$24,H20&lt;Settings!$B$24),(C21/B21-C20/B20)/SQRT(((C21+C20)/(B21+B20))*(1-(C21+C20)/(B21+B20))*(1/B21+1/B20)),0)</f>
        <v>0</v>
      </c>
      <c r="F21" s="21" t="n">
        <f aca="false">SUMIFS(Detail!$D$2:$D$9168,Detail!$A$2:$A$9168,"Roses Everywhere - AUS",Detail!$B$2:$B$9168,$A21)</f>
        <v>322</v>
      </c>
      <c r="G21" s="21" t="n">
        <f aca="false">SUMIFS(Detail!$D$2:$D$9168,Detail!$A$2:$A$9168,"Roses Everywhere - AUS",Detail!$B$2:$B$9168,$A21,Detail!$C$2:$C$9168,"(no SKU)")</f>
        <v>104.95</v>
      </c>
      <c r="H21" s="29" t="n">
        <f aca="false">IF(F21&gt;0,G21/F21,0)</f>
        <v>0.325931677018634</v>
      </c>
      <c r="I21" s="20" t="n">
        <f aca="false">IF(SUMIFS(Detail!$G$2:$G$9168,Detail!$A$2:$A$9168,"Roses Everywhere - AUS",Detail!$B$2:$B$9168,$A21)&lt;1000,"n/a",F21/SUMIFS(Detail!$G$2:$G$9168,Detail!$A$2:$A$9168,"Roses Everywhere - AUS",Detail!$B$2:$B$9168,$A21))</f>
        <v>0.0164261494096024</v>
      </c>
    </row>
    <row r="22" customFormat="false" ht="15" hidden="false" customHeight="false" outlineLevel="0" collapsed="false">
      <c r="A22" s="18" t="s">
        <v>55</v>
      </c>
      <c r="B22" s="19" t="n">
        <f aca="false">SUMIFS(Detail!$O$2:$O$9168,Detail!$A$2:$A$9168,"Roses Everywhere - AUS",Detail!$B$2:$B$9168,$A22)</f>
        <v>51</v>
      </c>
      <c r="C22" s="19" t="n">
        <f aca="false">SUMIFS(Detail!$P$2:$P$9168,Detail!$A$2:$A$9168,"Roses Everywhere - AUS",Detail!$B$2:$B$9168,$A22)</f>
        <v>3</v>
      </c>
      <c r="D22" s="20" t="n">
        <f aca="false">IF(B22&gt;0,C22/B22,"n/a")</f>
        <v>0.0588235294117647</v>
      </c>
      <c r="E22" s="28" t="n">
        <f aca="false">IF(AND(B22&gt;=100,B21&gt;=100,H22&lt;Settings!$B$24,H21&lt;Settings!$B$24),(C22/B22-C21/B21)/SQRT(((C22+C21)/(B22+B21))*(1-(C22+C21)/(B22+B21))*(1/B22+1/B21)),0)</f>
        <v>0</v>
      </c>
      <c r="F22" s="21" t="n">
        <f aca="false">SUMIFS(Detail!$D$2:$D$9168,Detail!$A$2:$A$9168,"Roses Everywhere - AUS",Detail!$B$2:$B$9168,$A22)</f>
        <v>406.58</v>
      </c>
      <c r="G22" s="21" t="n">
        <f aca="false">SUMIFS(Detail!$D$2:$D$9168,Detail!$A$2:$A$9168,"Roses Everywhere - AUS",Detail!$B$2:$B$9168,$A22,Detail!$C$2:$C$9168,"(no SKU)")</f>
        <v>124.9</v>
      </c>
      <c r="H22" s="29" t="n">
        <f aca="false">IF(F22&gt;0,G22/F22,0)</f>
        <v>0.307196615672192</v>
      </c>
      <c r="I22" s="20" t="n">
        <f aca="false">IF(SUMIFS(Detail!$G$2:$G$9168,Detail!$A$2:$A$9168,"Roses Everywhere - AUS",Detail!$B$2:$B$9168,$A22)&lt;1000,"n/a",F22/SUMIFS(Detail!$G$2:$G$9168,Detail!$A$2:$A$9168,"Roses Everywhere - AUS",Detail!$B$2:$B$9168,$A22))</f>
        <v>0.108064288922733</v>
      </c>
    </row>
    <row r="24" customFormat="false" ht="21.75" hidden="false" customHeight="true" outlineLevel="0" collapsed="false">
      <c r="A24" s="16" t="s">
        <v>110</v>
      </c>
      <c r="B24" s="2"/>
      <c r="C24" s="2"/>
      <c r="D24" s="2"/>
      <c r="E24" s="2"/>
      <c r="F24" s="2"/>
      <c r="G24" s="2"/>
      <c r="H24" s="2"/>
      <c r="I24" s="2"/>
      <c r="J24" s="2"/>
    </row>
    <row r="25" customFormat="false" ht="39.75" hidden="false" customHeight="true" outlineLevel="0" collapsed="false">
      <c r="A25" s="17" t="s">
        <v>16</v>
      </c>
      <c r="B25" s="17" t="s">
        <v>17</v>
      </c>
      <c r="C25" s="17" t="s">
        <v>73</v>
      </c>
      <c r="D25" s="17" t="s">
        <v>74</v>
      </c>
      <c r="E25" s="17" t="s">
        <v>75</v>
      </c>
      <c r="F25" s="17" t="s">
        <v>111</v>
      </c>
      <c r="G25" s="17" t="s">
        <v>76</v>
      </c>
      <c r="H25" s="17" t="s">
        <v>77</v>
      </c>
      <c r="I25" s="17" t="s">
        <v>112</v>
      </c>
      <c r="J25" s="17" t="s">
        <v>113</v>
      </c>
    </row>
    <row r="26" customFormat="false" ht="15" hidden="false" customHeight="false" outlineLevel="0" collapsed="false">
      <c r="A26" s="18" t="s">
        <v>177</v>
      </c>
      <c r="B26" s="18" t="str">
        <f aca="false">IFERROR(INDEX('SKU Data'!$B$2:$B$1780,MATCH($A26,'SKU Data'!$A$2:$A$1780,0)),"")</f>
        <v>50 Red Roses</v>
      </c>
      <c r="C26" s="19" t="n">
        <f aca="false">SUMIFS(Detail!$K$2:$K$9168,Detail!$A$2:$A$9168,"Roses Everywhere - AUS",Detail!$C$2:$C$9168,$A26)</f>
        <v>6</v>
      </c>
      <c r="D26" s="19" t="n">
        <f aca="false">SUMIFS(Detail!$L$2:$L$9168,Detail!$A$2:$A$9168,"Roses Everywhere - AUS",Detail!$C$2:$C$9168,$A26)</f>
        <v>1</v>
      </c>
      <c r="E26" s="20" t="n">
        <f aca="false">IF(C26&gt;0,D26/C26,0)</f>
        <v>0.166666666666667</v>
      </c>
      <c r="F26" s="21" t="n">
        <f aca="false">SUMIFS(Detail!$N$2:$N$9168,Detail!$A$2:$A$9168,"Roses Everywhere - AUS",Detail!$C$2:$C$9168,$A26)</f>
        <v>339.96</v>
      </c>
      <c r="G26" s="27" t="n">
        <f aca="false">E26/Settings!$B$3</f>
        <v>2.22637944066515</v>
      </c>
      <c r="H26" s="28" t="n">
        <f aca="false">IF(C26&gt;0,(D26-C26*Settings!$B$3)/SQRT(C26*Settings!$B$3*(1-Settings!$B$3)),0)</f>
        <v>0.854518619243943</v>
      </c>
      <c r="I26" s="23" t="str">
        <f aca="false">IFERROR(INDEX('SKU Data'!$W$2:$W$1780,MATCH($A26,'SKU Data'!$A$2:$A$1780,0)),"")</f>
        <v>3 - Monitor</v>
      </c>
      <c r="J26" s="23" t="str">
        <f aca="false">IFERROR(INDEX('SKU Data'!$X$2:$X$1780,MATCH($A26,'SKU Data'!$A$2:$A$1780,0)),"")</f>
        <v/>
      </c>
    </row>
    <row r="27" customFormat="false" ht="15" hidden="false" customHeight="false" outlineLevel="0" collapsed="false">
      <c r="A27" s="18" t="s">
        <v>178</v>
      </c>
      <c r="B27" s="18" t="str">
        <f aca="false">IFERROR(INDEX('SKU Data'!$B$2:$B$1780,MATCH($A27,'SKU Data'!$A$2:$A$1780,0)),"")</f>
        <v>6 Purple Roses in a Mason Jar</v>
      </c>
      <c r="C27" s="19" t="n">
        <f aca="false">SUMIFS(Detail!$K$2:$K$9168,Detail!$A$2:$A$9168,"Roses Everywhere - AUS",Detail!$C$2:$C$9168,$A27)</f>
        <v>7</v>
      </c>
      <c r="D27" s="19" t="n">
        <f aca="false">SUMIFS(Detail!$L$2:$L$9168,Detail!$A$2:$A$9168,"Roses Everywhere - AUS",Detail!$C$2:$C$9168,$A27)</f>
        <v>2</v>
      </c>
      <c r="E27" s="20" t="n">
        <f aca="false">IF(C27&gt;0,D27/C27,0)</f>
        <v>0.285714285714286</v>
      </c>
      <c r="F27" s="21" t="n">
        <f aca="false">SUMIFS(Detail!$N$2:$N$9168,Detail!$A$2:$A$9168,"Roses Everywhere - AUS",Detail!$C$2:$C$9168,$A27)</f>
        <v>118.1</v>
      </c>
      <c r="G27" s="27" t="n">
        <f aca="false">E27/Settings!$B$3</f>
        <v>3.81665046971169</v>
      </c>
      <c r="H27" s="28" t="n">
        <f aca="false">IF(C27&gt;0,(D27-C27*Settings!$B$3)/SQRT(C27*Settings!$B$3*(1-Settings!$B$3)),0)</f>
        <v>2.11983969595345</v>
      </c>
      <c r="I27" s="23" t="str">
        <f aca="false">IFERROR(INDEX('SKU Data'!$W$2:$W$1780,MATCH($A27,'SKU Data'!$A$2:$A$1780,0)),"")</f>
        <v>3 - Monitor</v>
      </c>
      <c r="J27" s="23" t="str">
        <f aca="false">IFERROR(INDEX('SKU Data'!$X$2:$X$1780,MATCH($A27,'SKU Data'!$A$2:$A$1780,0)),"")</f>
        <v/>
      </c>
    </row>
    <row r="28" customFormat="false" ht="15" hidden="false" customHeight="false" outlineLevel="0" collapsed="false">
      <c r="A28" s="18" t="s">
        <v>179</v>
      </c>
      <c r="B28" s="18" t="str">
        <f aca="false">IFERROR(INDEX('SKU Data'!$B$2:$B$1780,MATCH($A28,'SKU Data'!$A$2:$A$1780,0)),"")</f>
        <v>12 Red Roses</v>
      </c>
      <c r="C28" s="19" t="n">
        <f aca="false">SUMIFS(Detail!$K$2:$K$9168,Detail!$A$2:$A$9168,"Roses Everywhere - AUS",Detail!$C$2:$C$9168,$A28)</f>
        <v>25</v>
      </c>
      <c r="D28" s="19" t="n">
        <f aca="false">SUMIFS(Detail!$L$2:$L$9168,Detail!$A$2:$A$9168,"Roses Everywhere - AUS",Detail!$C$2:$C$9168,$A28)</f>
        <v>1</v>
      </c>
      <c r="E28" s="20" t="n">
        <f aca="false">IF(C28&gt;0,D28/C28,0)</f>
        <v>0.04</v>
      </c>
      <c r="F28" s="21" t="n">
        <f aca="false">SUMIFS(Detail!$N$2:$N$9168,Detail!$A$2:$A$9168,"Roses Everywhere - AUS",Detail!$C$2:$C$9168,$A28)</f>
        <v>113.59</v>
      </c>
      <c r="G28" s="27" t="n">
        <f aca="false">E28/Settings!$B$3</f>
        <v>0.534331065759637</v>
      </c>
      <c r="H28" s="28" t="n">
        <f aca="false">IF(C28&gt;0,(D28-C28*Settings!$B$3)/SQRT(C28*Settings!$B$3*(1-Settings!$B$3)),0)</f>
        <v>-0.662320677948784</v>
      </c>
      <c r="I28" s="23" t="str">
        <f aca="false">IFERROR(INDEX('SKU Data'!$W$2:$W$1780,MATCH($A28,'SKU Data'!$A$2:$A$1780,0)),"")</f>
        <v>3 - Monitor</v>
      </c>
      <c r="J28" s="23" t="str">
        <f aca="false">IFERROR(INDEX('SKU Data'!$X$2:$X$1780,MATCH($A28,'SKU Data'!$A$2:$A$1780,0)),"")</f>
        <v/>
      </c>
    </row>
    <row r="29" customFormat="false" ht="15" hidden="false" customHeight="false" outlineLevel="0" collapsed="false">
      <c r="A29" s="18" t="s">
        <v>180</v>
      </c>
      <c r="B29" s="18" t="str">
        <f aca="false">IFERROR(INDEX('SKU Data'!$B$2:$B$1780,MATCH($A29,'SKU Data'!$A$2:$A$1780,0)),"")</f>
        <v>12 Yellow Roses</v>
      </c>
      <c r="C29" s="19" t="n">
        <f aca="false">SUMIFS(Detail!$K$2:$K$9168,Detail!$A$2:$A$9168,"Roses Everywhere - AUS",Detail!$C$2:$C$9168,$A29)</f>
        <v>10</v>
      </c>
      <c r="D29" s="19" t="n">
        <f aca="false">SUMIFS(Detail!$L$2:$L$9168,Detail!$A$2:$A$9168,"Roses Everywhere - AUS",Detail!$C$2:$C$9168,$A29)</f>
        <v>1</v>
      </c>
      <c r="E29" s="20" t="n">
        <f aca="false">IF(C29&gt;0,D29/C29,0)</f>
        <v>0.1</v>
      </c>
      <c r="F29" s="21" t="n">
        <f aca="false">SUMIFS(Detail!$N$2:$N$9168,Detail!$A$2:$A$9168,"Roses Everywhere - AUS",Detail!$C$2:$C$9168,$A29)</f>
        <v>109.05</v>
      </c>
      <c r="G29" s="27" t="n">
        <f aca="false">E29/Settings!$B$3</f>
        <v>1.33582766439909</v>
      </c>
      <c r="H29" s="28" t="n">
        <f aca="false">IF(C29&gt;0,(D29-C29*Settings!$B$3)/SQRT(C29*Settings!$B$3*(1-Settings!$B$3)),0)</f>
        <v>0.302090809293569</v>
      </c>
      <c r="I29" s="23" t="str">
        <f aca="false">IFERROR(INDEX('SKU Data'!$W$2:$W$1780,MATCH($A29,'SKU Data'!$A$2:$A$1780,0)),"")</f>
        <v>3 - Monitor</v>
      </c>
      <c r="J29" s="23" t="str">
        <f aca="false">IFERROR(INDEX('SKU Data'!$X$2:$X$1780,MATCH($A29,'SKU Data'!$A$2:$A$1780,0)),"")</f>
        <v/>
      </c>
    </row>
    <row r="30" customFormat="false" ht="15" hidden="false" customHeight="false" outlineLevel="0" collapsed="false">
      <c r="A30" s="18" t="s">
        <v>181</v>
      </c>
      <c r="B30" s="18" t="str">
        <f aca="false">IFERROR(INDEX('SKU Data'!$B$2:$B$1780,MATCH($A30,'SKU Data'!$A$2:$A$1780,0)),"")</f>
        <v>12 Hot Pink Roses</v>
      </c>
      <c r="C30" s="19" t="n">
        <f aca="false">SUMIFS(Detail!$K$2:$K$9168,Detail!$A$2:$A$9168,"Roses Everywhere - AUS",Detail!$C$2:$C$9168,$A30)</f>
        <v>6</v>
      </c>
      <c r="D30" s="19" t="n">
        <f aca="false">SUMIFS(Detail!$L$2:$L$9168,Detail!$A$2:$A$9168,"Roses Everywhere - AUS",Detail!$C$2:$C$9168,$A30)</f>
        <v>1</v>
      </c>
      <c r="E30" s="20" t="n">
        <f aca="false">IF(C30&gt;0,D30/C30,0)</f>
        <v>0.166666666666667</v>
      </c>
      <c r="F30" s="21" t="n">
        <f aca="false">SUMIFS(Detail!$N$2:$N$9168,Detail!$A$2:$A$9168,"Roses Everywhere - AUS",Detail!$C$2:$C$9168,$A30)</f>
        <v>104.5</v>
      </c>
      <c r="G30" s="27" t="n">
        <f aca="false">E30/Settings!$B$3</f>
        <v>2.22637944066515</v>
      </c>
      <c r="H30" s="28" t="n">
        <f aca="false">IF(C30&gt;0,(D30-C30*Settings!$B$3)/SQRT(C30*Settings!$B$3*(1-Settings!$B$3)),0)</f>
        <v>0.854518619243943</v>
      </c>
      <c r="I30" s="23" t="str">
        <f aca="false">IFERROR(INDEX('SKU Data'!$W$2:$W$1780,MATCH($A30,'SKU Data'!$A$2:$A$1780,0)),"")</f>
        <v>3 - Monitor</v>
      </c>
      <c r="J30" s="23" t="str">
        <f aca="false">IFERROR(INDEX('SKU Data'!$X$2:$X$1780,MATCH($A30,'SKU Data'!$A$2:$A$1780,0)),"")</f>
        <v/>
      </c>
    </row>
    <row r="31" customFormat="false" ht="15" hidden="false" customHeight="false" outlineLevel="0" collapsed="false">
      <c r="A31" s="18" t="s">
        <v>182</v>
      </c>
      <c r="B31" s="18" t="str">
        <f aca="false">IFERROR(INDEX('SKU Data'!$B$2:$B$1780,MATCH($A31,'SKU Data'!$A$2:$A$1780,0)),"")</f>
        <v>12 Purple Roses</v>
      </c>
      <c r="C31" s="19" t="n">
        <f aca="false">SUMIFS(Detail!$K$2:$K$9168,Detail!$A$2:$A$9168,"Roses Everywhere - AUS",Detail!$C$2:$C$9168,$A31)</f>
        <v>23</v>
      </c>
      <c r="D31" s="19" t="n">
        <f aca="false">SUMIFS(Detail!$L$2:$L$9168,Detail!$A$2:$A$9168,"Roses Everywhere - AUS",Detail!$C$2:$C$9168,$A31)</f>
        <v>1</v>
      </c>
      <c r="E31" s="20" t="n">
        <f aca="false">IF(C31&gt;0,D31/C31,0)</f>
        <v>0.0434782608695652</v>
      </c>
      <c r="F31" s="21" t="n">
        <f aca="false">SUMIFS(Detail!$N$2:$N$9168,Detail!$A$2:$A$9168,"Roses Everywhere - AUS",Detail!$C$2:$C$9168,$A31)</f>
        <v>88.83</v>
      </c>
      <c r="G31" s="27" t="n">
        <f aca="false">E31/Settings!$B$3</f>
        <v>0.580794636695258</v>
      </c>
      <c r="H31" s="28" t="n">
        <f aca="false">IF(C31&gt;0,(D31-C31*Settings!$B$3)/SQRT(C31*Settings!$B$3*(1-Settings!$B$3)),0)</f>
        <v>-0.571889064236224</v>
      </c>
      <c r="I31" s="23" t="str">
        <f aca="false">IFERROR(INDEX('SKU Data'!$W$2:$W$1780,MATCH($A31,'SKU Data'!$A$2:$A$1780,0)),"")</f>
        <v>3 - Monitor</v>
      </c>
      <c r="J31" s="23" t="str">
        <f aca="false">IFERROR(INDEX('SKU Data'!$X$2:$X$1780,MATCH($A31,'SKU Data'!$A$2:$A$1780,0)),"")</f>
        <v/>
      </c>
    </row>
    <row r="32" customFormat="false" ht="15" hidden="false" customHeight="false" outlineLevel="0" collapsed="false">
      <c r="A32" s="18" t="s">
        <v>183</v>
      </c>
      <c r="B32" s="18" t="str">
        <f aca="false">IFERROR(INDEX('SKU Data'!$B$2:$B$1780,MATCH($A32,'SKU Data'!$A$2:$A$1780,0)),"")</f>
        <v>6 Orange Roses</v>
      </c>
      <c r="C32" s="19" t="n">
        <f aca="false">SUMIFS(Detail!$K$2:$K$9168,Detail!$A$2:$A$9168,"Roses Everywhere - AUS",Detail!$C$2:$C$9168,$A32)</f>
        <v>2</v>
      </c>
      <c r="D32" s="19" t="n">
        <f aca="false">SUMIFS(Detail!$L$2:$L$9168,Detail!$A$2:$A$9168,"Roses Everywhere - AUS",Detail!$C$2:$C$9168,$A32)</f>
        <v>1</v>
      </c>
      <c r="E32" s="20" t="n">
        <f aca="false">IF(C32&gt;0,D32/C32,0)</f>
        <v>0.5</v>
      </c>
      <c r="F32" s="21" t="n">
        <f aca="false">SUMIFS(Detail!$N$2:$N$9168,Detail!$A$2:$A$9168,"Roses Everywhere - AUS",Detail!$C$2:$C$9168,$A32)</f>
        <v>63.59</v>
      </c>
      <c r="G32" s="27" t="n">
        <f aca="false">E32/Settings!$B$3</f>
        <v>6.67913832199546</v>
      </c>
      <c r="H32" s="28" t="n">
        <f aca="false">IF(C32&gt;0,(D32-C32*Settings!$B$3)/SQRT(C32*Settings!$B$3*(1-Settings!$B$3)),0)</f>
        <v>2.28464374412988</v>
      </c>
      <c r="I32" s="23" t="str">
        <f aca="false">IFERROR(INDEX('SKU Data'!$W$2:$W$1780,MATCH($A32,'SKU Data'!$A$2:$A$1780,0)),"")</f>
        <v>3 - Monitor</v>
      </c>
      <c r="J32" s="23" t="str">
        <f aca="false">IFERROR(INDEX('SKU Data'!$X$2:$X$1780,MATCH($A32,'SKU Data'!$A$2:$A$1780,0)),"")</f>
        <v/>
      </c>
    </row>
    <row r="33" customFormat="false" ht="15" hidden="false" customHeight="false" outlineLevel="0" collapsed="false">
      <c r="A33" s="18" t="s">
        <v>184</v>
      </c>
      <c r="B33" s="18" t="str">
        <f aca="false">IFERROR(INDEX('SKU Data'!$B$2:$B$1780,MATCH($A33,'SKU Data'!$A$2:$A$1780,0)),"")</f>
        <v>6 Purple Roses</v>
      </c>
      <c r="C33" s="19" t="n">
        <f aca="false">SUMIFS(Detail!$K$2:$K$9168,Detail!$A$2:$A$9168,"Roses Everywhere - AUS",Detail!$C$2:$C$9168,$A33)</f>
        <v>19</v>
      </c>
      <c r="D33" s="19" t="n">
        <f aca="false">SUMIFS(Detail!$L$2:$L$9168,Detail!$A$2:$A$9168,"Roses Everywhere - AUS",Detail!$C$2:$C$9168,$A33)</f>
        <v>1</v>
      </c>
      <c r="E33" s="20" t="n">
        <f aca="false">IF(C33&gt;0,D33/C33,0)</f>
        <v>0.0526315789473684</v>
      </c>
      <c r="F33" s="21" t="n">
        <f aca="false">SUMIFS(Detail!$N$2:$N$9168,Detail!$A$2:$A$9168,"Roses Everywhere - AUS",Detail!$C$2:$C$9168,$A33)</f>
        <v>63.59</v>
      </c>
      <c r="G33" s="27" t="n">
        <f aca="false">E33/Settings!$B$3</f>
        <v>0.703067191788996</v>
      </c>
      <c r="H33" s="28" t="n">
        <f aca="false">IF(C33&gt;0,(D33-C33*Settings!$B$3)/SQRT(C33*Settings!$B$3*(1-Settings!$B$3)),0)</f>
        <v>-0.368176470160206</v>
      </c>
      <c r="I33" s="23" t="str">
        <f aca="false">IFERROR(INDEX('SKU Data'!$W$2:$W$1780,MATCH($A33,'SKU Data'!$A$2:$A$1780,0)),"")</f>
        <v>3 - Monitor</v>
      </c>
      <c r="J33" s="23" t="str">
        <f aca="false">IFERROR(INDEX('SKU Data'!$X$2:$X$1780,MATCH($A33,'SKU Data'!$A$2:$A$1780,0)),"")</f>
        <v/>
      </c>
    </row>
    <row r="34" customFormat="false" ht="15" hidden="false" customHeight="false" outlineLevel="0" collapsed="false">
      <c r="A34" s="18" t="s">
        <v>185</v>
      </c>
      <c r="B34" s="18" t="str">
        <f aca="false">IFERROR(INDEX('SKU Data'!$B$2:$B$1780,MATCH($A34,'SKU Data'!$A$2:$A$1780,0)),"")</f>
        <v>1 White Rose</v>
      </c>
      <c r="C34" s="19" t="n">
        <f aca="false">SUMIFS(Detail!$K$2:$K$9168,Detail!$A$2:$A$9168,"Roses Everywhere - AUS",Detail!$C$2:$C$9168,$A34)</f>
        <v>2</v>
      </c>
      <c r="D34" s="19" t="n">
        <f aca="false">SUMIFS(Detail!$L$2:$L$9168,Detail!$A$2:$A$9168,"Roses Everywhere - AUS",Detail!$C$2:$C$9168,$A34)</f>
        <v>1</v>
      </c>
      <c r="E34" s="20" t="n">
        <f aca="false">IF(C34&gt;0,D34/C34,0)</f>
        <v>0.5</v>
      </c>
      <c r="F34" s="21" t="n">
        <f aca="false">SUMIFS(Detail!$N$2:$N$9168,Detail!$A$2:$A$9168,"Roses Everywhere - AUS",Detail!$C$2:$C$9168,$A34)</f>
        <v>31.77</v>
      </c>
      <c r="G34" s="27" t="n">
        <f aca="false">E34/Settings!$B$3</f>
        <v>6.67913832199546</v>
      </c>
      <c r="H34" s="28" t="n">
        <f aca="false">IF(C34&gt;0,(D34-C34*Settings!$B$3)/SQRT(C34*Settings!$B$3*(1-Settings!$B$3)),0)</f>
        <v>2.28464374412988</v>
      </c>
      <c r="I34" s="23" t="str">
        <f aca="false">IFERROR(INDEX('SKU Data'!$W$2:$W$1780,MATCH($A34,'SKU Data'!$A$2:$A$1780,0)),"")</f>
        <v>3 - Monitor</v>
      </c>
      <c r="J34" s="23" t="str">
        <f aca="false">IFERROR(INDEX('SKU Data'!$X$2:$X$1780,MATCH($A34,'SKU Data'!$A$2:$A$1780,0)),"")</f>
        <v/>
      </c>
    </row>
    <row r="35" customFormat="false" ht="15" hidden="false" customHeight="false" outlineLevel="0" collapsed="false">
      <c r="A35" s="18" t="s">
        <v>186</v>
      </c>
      <c r="B35" s="18" t="str">
        <f aca="false">IFERROR(INDEX('SKU Data'!$B$2:$B$1780,MATCH($A35,'SKU Data'!$A$2:$A$1780,0)),"")</f>
        <v>Full Size Greeting Card</v>
      </c>
      <c r="C35" s="19" t="n">
        <f aca="false">SUMIFS(Detail!$K$2:$K$9168,Detail!$A$2:$A$9168,"Roses Everywhere - AUS",Detail!$C$2:$C$9168,$A35)</f>
        <v>29</v>
      </c>
      <c r="D35" s="19" t="n">
        <f aca="false">SUMIFS(Detail!$L$2:$L$9168,Detail!$A$2:$A$9168,"Roses Everywhere - AUS",Detail!$C$2:$C$9168,$A35)</f>
        <v>1</v>
      </c>
      <c r="E35" s="20" t="n">
        <f aca="false">IF(C35&gt;0,D35/C35,0)</f>
        <v>0.0344827586206897</v>
      </c>
      <c r="F35" s="21" t="n">
        <f aca="false">SUMIFS(Detail!$N$2:$N$9168,Detail!$A$2:$A$9168,"Roses Everywhere - AUS",Detail!$C$2:$C$9168,$A35)</f>
        <v>3.59</v>
      </c>
      <c r="G35" s="27" t="n">
        <f aca="false">E35/Settings!$B$3</f>
        <v>0.460630229103135</v>
      </c>
      <c r="H35" s="28" t="n">
        <f aca="false">IF(C35&gt;0,(D35-C35*Settings!$B$3)/SQRT(C35*Settings!$B$3*(1-Settings!$B$3)),0)</f>
        <v>-0.826240816090371</v>
      </c>
      <c r="I35" s="23" t="str">
        <f aca="false">IFERROR(INDEX('SKU Data'!$W$2:$W$1780,MATCH($A35,'SKU Data'!$A$2:$A$1780,0)),"")</f>
        <v>3 - Monitor</v>
      </c>
      <c r="J35" s="23" t="str">
        <f aca="false">IFERROR(INDEX('SKU Data'!$X$2:$X$1780,MATCH($A35,'SKU Data'!$A$2:$A$1780,0)),"")</f>
        <v/>
      </c>
    </row>
    <row r="36" customFormat="false" ht="15" hidden="false" customHeight="false" outlineLevel="0" collapsed="false">
      <c r="A36" s="18" t="s">
        <v>187</v>
      </c>
      <c r="B36" s="18" t="str">
        <f aca="false">IFERROR(INDEX('SKU Data'!$B$2:$B$1780,MATCH($A36,'SKU Data'!$A$2:$A$1780,0)),"")</f>
        <v>Baby Boy Balloon</v>
      </c>
      <c r="C36" s="19" t="n">
        <f aca="false">SUMIFS(Detail!$K$2:$K$9168,Detail!$A$2:$A$9168,"Roses Everywhere - AUS",Detail!$C$2:$C$9168,$A36)</f>
        <v>1</v>
      </c>
      <c r="D36" s="19" t="n">
        <f aca="false">SUMIFS(Detail!$L$2:$L$9168,Detail!$A$2:$A$9168,"Roses Everywhere - AUS",Detail!$C$2:$C$9168,$A36)</f>
        <v>0</v>
      </c>
      <c r="E36" s="20" t="n">
        <f aca="false">IF(C36&gt;0,D36/C36,0)</f>
        <v>0</v>
      </c>
      <c r="F36" s="21" t="n">
        <f aca="false">SUMIFS(Detail!$N$2:$N$9168,Detail!$A$2:$A$9168,"Roses Everywhere - AUS",Detail!$C$2:$C$9168,$A36)</f>
        <v>0</v>
      </c>
      <c r="G36" s="27" t="n">
        <f aca="false">E36/Settings!$B$3</f>
        <v>0</v>
      </c>
      <c r="H36" s="28" t="n">
        <f aca="false">IF(C36&gt;0,(D36-C36*Settings!$B$3)/SQRT(C36*Settings!$B$3*(1-Settings!$B$3)),0)</f>
        <v>-0.28445989382101</v>
      </c>
      <c r="I36" s="23" t="str">
        <f aca="false">IFERROR(INDEX('SKU Data'!$W$2:$W$1780,MATCH($A36,'SKU Data'!$A$2:$A$1780,0)),"")</f>
        <v/>
      </c>
      <c r="J36" s="23" t="str">
        <f aca="false">IFERROR(INDEX('SKU Data'!$X$2:$X$1780,MATCH($A36,'SKU Data'!$A$2:$A$1780,0)),"")</f>
        <v/>
      </c>
    </row>
    <row r="37" customFormat="false" ht="15" hidden="false" customHeight="false" outlineLevel="0" collapsed="false">
      <c r="A37" s="18" t="s">
        <v>188</v>
      </c>
      <c r="B37" s="18" t="str">
        <f aca="false">IFERROR(INDEX('SKU Data'!$B$2:$B$1780,MATCH($A37,'SKU Data'!$A$2:$A$1780,0)),"")</f>
        <v>Balloon (Happy Birthday)</v>
      </c>
      <c r="C37" s="19" t="n">
        <f aca="false">SUMIFS(Detail!$K$2:$K$9168,Detail!$A$2:$A$9168,"Roses Everywhere - AUS",Detail!$C$2:$C$9168,$A37)</f>
        <v>0</v>
      </c>
      <c r="D37" s="19" t="n">
        <f aca="false">SUMIFS(Detail!$L$2:$L$9168,Detail!$A$2:$A$9168,"Roses Everywhere - AUS",Detail!$C$2:$C$9168,$A37)</f>
        <v>0</v>
      </c>
      <c r="E37" s="20" t="n">
        <f aca="false">IF(C37&gt;0,D37/C37,0)</f>
        <v>0</v>
      </c>
      <c r="F37" s="21" t="n">
        <f aca="false">SUMIFS(Detail!$N$2:$N$9168,Detail!$A$2:$A$9168,"Roses Everywhere - AUS",Detail!$C$2:$C$9168,$A37)</f>
        <v>0</v>
      </c>
      <c r="G37" s="27" t="n">
        <f aca="false">E37/Settings!$B$3</f>
        <v>0</v>
      </c>
      <c r="H37" s="28" t="n">
        <f aca="false">IF(C37&gt;0,(D37-C37*Settings!$B$3)/SQRT(C37*Settings!$B$3*(1-Settings!$B$3)),0)</f>
        <v>0</v>
      </c>
      <c r="I37" s="23" t="str">
        <f aca="false">IFERROR(INDEX('SKU Data'!$W$2:$W$1780,MATCH($A37,'SKU Data'!$A$2:$A$1780,0)),"")</f>
        <v/>
      </c>
      <c r="J37" s="23" t="str">
        <f aca="false">IFERROR(INDEX('SKU Data'!$X$2:$X$1780,MATCH($A37,'SKU Data'!$A$2:$A$1780,0)),"")</f>
        <v/>
      </c>
    </row>
    <row r="38" customFormat="false" ht="15" hidden="false" customHeight="false" outlineLevel="0" collapsed="false">
      <c r="A38" s="18" t="s">
        <v>189</v>
      </c>
      <c r="B38" s="18" t="str">
        <f aca="false">IFERROR(INDEX('SKU Data'!$B$2:$B$1780,MATCH($A38,'SKU Data'!$A$2:$A$1780,0)),"")</f>
        <v>Balloon (Love/Heart)</v>
      </c>
      <c r="C38" s="19" t="n">
        <f aca="false">SUMIFS(Detail!$K$2:$K$9168,Detail!$A$2:$A$9168,"Roses Everywhere - AUS",Detail!$C$2:$C$9168,$A38)</f>
        <v>2</v>
      </c>
      <c r="D38" s="19" t="n">
        <f aca="false">SUMIFS(Detail!$L$2:$L$9168,Detail!$A$2:$A$9168,"Roses Everywhere - AUS",Detail!$C$2:$C$9168,$A38)</f>
        <v>0</v>
      </c>
      <c r="E38" s="20" t="n">
        <f aca="false">IF(C38&gt;0,D38/C38,0)</f>
        <v>0</v>
      </c>
      <c r="F38" s="21" t="n">
        <f aca="false">SUMIFS(Detail!$N$2:$N$9168,Detail!$A$2:$A$9168,"Roses Everywhere - AUS",Detail!$C$2:$C$9168,$A38)</f>
        <v>0</v>
      </c>
      <c r="G38" s="27" t="n">
        <f aca="false">E38/Settings!$B$3</f>
        <v>0</v>
      </c>
      <c r="H38" s="28" t="n">
        <f aca="false">IF(C38&gt;0,(D38-C38*Settings!$B$3)/SQRT(C38*Settings!$B$3*(1-Settings!$B$3)),0)</f>
        <v>-0.402287039792884</v>
      </c>
      <c r="I38" s="23" t="str">
        <f aca="false">IFERROR(INDEX('SKU Data'!$W$2:$W$1780,MATCH($A38,'SKU Data'!$A$2:$A$1780,0)),"")</f>
        <v/>
      </c>
      <c r="J38" s="23" t="str">
        <f aca="false">IFERROR(INDEX('SKU Data'!$X$2:$X$1780,MATCH($A38,'SKU Data'!$A$2:$A$1780,0)),"")</f>
        <v/>
      </c>
    </row>
    <row r="39" customFormat="false" ht="15" hidden="false" customHeight="false" outlineLevel="0" collapsed="false">
      <c r="A39" s="18" t="s">
        <v>190</v>
      </c>
      <c r="B39" s="18" t="str">
        <f aca="false">IFERROR(INDEX('SKU Data'!$B$2:$B$1780,MATCH($A39,'SKU Data'!$A$2:$A$1780,0)),"")</f>
        <v>Bundle: Card + Teddy + Chocolates</v>
      </c>
      <c r="C39" s="19" t="n">
        <f aca="false">SUMIFS(Detail!$K$2:$K$9168,Detail!$A$2:$A$9168,"Roses Everywhere - AUS",Detail!$C$2:$C$9168,$A39)</f>
        <v>0</v>
      </c>
      <c r="D39" s="19" t="n">
        <f aca="false">SUMIFS(Detail!$L$2:$L$9168,Detail!$A$2:$A$9168,"Roses Everywhere - AUS",Detail!$C$2:$C$9168,$A39)</f>
        <v>0</v>
      </c>
      <c r="E39" s="20" t="n">
        <f aca="false">IF(C39&gt;0,D39/C39,0)</f>
        <v>0</v>
      </c>
      <c r="F39" s="21" t="n">
        <f aca="false">SUMIFS(Detail!$N$2:$N$9168,Detail!$A$2:$A$9168,"Roses Everywhere - AUS",Detail!$C$2:$C$9168,$A39)</f>
        <v>0</v>
      </c>
      <c r="G39" s="27" t="n">
        <f aca="false">E39/Settings!$B$3</f>
        <v>0</v>
      </c>
      <c r="H39" s="28" t="n">
        <f aca="false">IF(C39&gt;0,(D39-C39*Settings!$B$3)/SQRT(C39*Settings!$B$3*(1-Settings!$B$3)),0)</f>
        <v>0</v>
      </c>
      <c r="I39" s="23" t="str">
        <f aca="false">IFERROR(INDEX('SKU Data'!$W$2:$W$1780,MATCH($A39,'SKU Data'!$A$2:$A$1780,0)),"")</f>
        <v>3 - Monitor</v>
      </c>
      <c r="J39" s="23" t="str">
        <f aca="false">IFERROR(INDEX('SKU Data'!$X$2:$X$1780,MATCH($A39,'SKU Data'!$A$2:$A$1780,0)),"")</f>
        <v/>
      </c>
    </row>
    <row r="40" customFormat="false" ht="15" hidden="false" customHeight="false" outlineLevel="0" collapsed="false">
      <c r="A40" s="18" t="s">
        <v>191</v>
      </c>
      <c r="B40" s="18" t="str">
        <f aca="false">IFERROR(INDEX('SKU Data'!$B$2:$B$1780,MATCH($A40,'SKU Data'!$A$2:$A$1780,0)),"")</f>
        <v>Assorted Chocolate Truffles</v>
      </c>
      <c r="C40" s="19" t="n">
        <f aca="false">SUMIFS(Detail!$K$2:$K$9168,Detail!$A$2:$A$9168,"Roses Everywhere - AUS",Detail!$C$2:$C$9168,$A40)</f>
        <v>7</v>
      </c>
      <c r="D40" s="19" t="n">
        <f aca="false">SUMIFS(Detail!$L$2:$L$9168,Detail!$A$2:$A$9168,"Roses Everywhere - AUS",Detail!$C$2:$C$9168,$A40)</f>
        <v>0</v>
      </c>
      <c r="E40" s="20" t="n">
        <f aca="false">IF(C40&gt;0,D40/C40,0)</f>
        <v>0</v>
      </c>
      <c r="F40" s="21" t="n">
        <f aca="false">SUMIFS(Detail!$N$2:$N$9168,Detail!$A$2:$A$9168,"Roses Everywhere - AUS",Detail!$C$2:$C$9168,$A40)</f>
        <v>0</v>
      </c>
      <c r="G40" s="27" t="n">
        <f aca="false">E40/Settings!$B$3</f>
        <v>0</v>
      </c>
      <c r="H40" s="28" t="n">
        <f aca="false">IF(C40&gt;0,(D40-C40*Settings!$B$3)/SQRT(C40*Settings!$B$3*(1-Settings!$B$3)),0)</f>
        <v>-0.752610137022233</v>
      </c>
      <c r="I40" s="23" t="str">
        <f aca="false">IFERROR(INDEX('SKU Data'!$W$2:$W$1780,MATCH($A40,'SKU Data'!$A$2:$A$1780,0)),"")</f>
        <v/>
      </c>
      <c r="J40" s="23" t="str">
        <f aca="false">IFERROR(INDEX('SKU Data'!$X$2:$X$1780,MATCH($A40,'SKU Data'!$A$2:$A$1780,0)),"")</f>
        <v/>
      </c>
    </row>
  </sheetData>
  <mergeCells count="3">
    <mergeCell ref="A7:J7"/>
    <mergeCell ref="A8:J8"/>
    <mergeCell ref="A9:J9"/>
  </mergeCells>
  <conditionalFormatting sqref="H13:H22">
    <cfRule type="colorScale" priority="2">
      <colorScale>
        <cfvo type="num" val="0"/>
        <cfvo type="num" val="0.3"/>
        <cfvo type="num" val="0.9"/>
        <color rgb="FFFFFFFF"/>
        <color rgb="FFFFE699"/>
        <color rgb="FFE8685D"/>
      </colorScale>
    </cfRule>
  </conditionalFormatting>
  <conditionalFormatting sqref="I13:I22">
    <cfRule type="colorScale" priority="3">
      <colorScale>
        <cfvo type="num" val="0.02"/>
        <cfvo type="num" val="0.07"/>
        <cfvo type="num" val="0.15"/>
        <color rgb="FFFFFFFF"/>
        <color rgb="FFFFE699"/>
        <color rgb="FFE8685D"/>
      </colorScale>
    </cfRule>
  </conditionalFormatting>
  <conditionalFormatting sqref="D13:D22">
    <cfRule type="colorScale" priority="4">
      <colorScale>
        <cfvo type="num" val="0"/>
        <cfvo type="num" val="0.05"/>
        <cfvo type="num" val="0.11"/>
        <color rgb="FFFFFFFF"/>
        <color rgb="FFFFE699"/>
        <color rgb="FFE8685D"/>
      </colorScale>
    </cfRule>
  </conditionalFormatting>
  <conditionalFormatting sqref="E13:E22">
    <cfRule type="cellIs" priority="5" operator="greaterThanOrEqual" aboveAverage="0" equalAverage="0" bottom="0" percent="0" rank="0" text="" dxfId="2">
      <formula>Settings!$B$6</formula>
    </cfRule>
  </conditionalFormatting>
  <conditionalFormatting sqref="F13:F22">
    <cfRule type="dataBar" priority="6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{AFBF2E38-568D-4C24-A644-65D95FC52E27}</x14:id>
        </ext>
      </extLst>
    </cfRule>
  </conditionalFormatting>
  <conditionalFormatting sqref="E26:E40">
    <cfRule type="colorScale" priority="7">
      <colorScale>
        <cfvo type="num" val="0.03"/>
        <cfvo type="num" val="0.15"/>
        <color rgb="FFFFFFFF"/>
        <color rgb="FFF08A80"/>
      </colorScale>
    </cfRule>
  </conditionalFormatting>
  <conditionalFormatting sqref="F26:F40">
    <cfRule type="dataBar" priority="8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{61593930-C5F0-4983-A8B6-AA86A6E05833}</x14:id>
        </ext>
      </extLst>
    </cfRule>
  </conditionalFormatting>
  <conditionalFormatting sqref="I26:I40">
    <cfRule type="expression" priority="9" aboveAverage="0" equalAverage="0" bottom="0" percent="0" rank="0" text="" dxfId="0">
      <formula>LEFT($I26,1)="1"</formula>
    </cfRule>
    <cfRule type="expression" priority="10" aboveAverage="0" equalAverage="0" bottom="0" percent="0" rank="0" text="" dxfId="4">
      <formula>LEFT($I26,1)="2"</formula>
    </cfRule>
  </conditionalFormatting>
  <conditionalFormatting sqref="J26:J40">
    <cfRule type="cellIs" priority="11" operator="equal" aboveAverage="0" equalAverage="0" bottom="0" percent="0" rank="0" text="" dxfId="1">
      <formula>"HIGH RATE"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BF2E38-568D-4C24-A644-65D95FC52E27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F13:F22</xm:sqref>
        </x14:conditionalFormatting>
        <x14:conditionalFormatting xmlns:xm="http://schemas.microsoft.com/office/excel/2006/main">
          <x14:cfRule type="dataBar" id="{61593930-C5F0-4983-A8B6-AA86A6E05833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F26:F40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true"/>
  </sheetPr>
  <dimension ref="A1:P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38"/>
    <col collapsed="false" customWidth="true" hidden="false" outlineLevel="0" max="5" min="5" style="0" width="13"/>
    <col collapsed="false" customWidth="true" hidden="false" outlineLevel="0" max="8" min="6" style="0" width="10"/>
    <col collapsed="false" customWidth="true" hidden="false" outlineLevel="0" max="10" min="9" style="0" width="11"/>
    <col collapsed="false" customWidth="true" hidden="false" outlineLevel="0" max="13" min="11" style="0" width="10"/>
    <col collapsed="false" customWidth="true" hidden="false" outlineLevel="0" max="14" min="14" style="0" width="8"/>
    <col collapsed="false" customWidth="true" hidden="false" outlineLevel="0" max="15" min="15" style="0" width="12"/>
    <col collapsed="false" customWidth="true" hidden="false" outlineLevel="0" max="16" min="16" style="0" width="22"/>
  </cols>
  <sheetData>
    <row r="1" customFormat="false" ht="17.35" hidden="false" customHeight="false" outlineLevel="0" collapsed="false">
      <c r="A1" s="25" t="s">
        <v>192</v>
      </c>
    </row>
    <row r="2" customFormat="false" ht="36" hidden="false" customHeight="true" outlineLevel="0" collapsed="false">
      <c r="A2" s="26" t="s">
        <v>193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</row>
    <row r="4" customFormat="false" ht="42" hidden="false" customHeight="true" outlineLevel="0" collapsed="false">
      <c r="A4" s="17" t="s">
        <v>15</v>
      </c>
      <c r="B4" s="17" t="s">
        <v>24</v>
      </c>
      <c r="C4" s="17" t="s">
        <v>16</v>
      </c>
      <c r="D4" s="17" t="s">
        <v>17</v>
      </c>
      <c r="E4" s="17" t="s">
        <v>194</v>
      </c>
      <c r="F4" s="17" t="s">
        <v>73</v>
      </c>
      <c r="G4" s="17" t="s">
        <v>195</v>
      </c>
      <c r="H4" s="17" t="s">
        <v>196</v>
      </c>
      <c r="I4" s="17" t="s">
        <v>197</v>
      </c>
      <c r="J4" s="17" t="s">
        <v>198</v>
      </c>
      <c r="K4" s="17" t="s">
        <v>199</v>
      </c>
      <c r="L4" s="17" t="s">
        <v>23</v>
      </c>
      <c r="M4" s="17" t="s">
        <v>76</v>
      </c>
      <c r="N4" s="17" t="s">
        <v>77</v>
      </c>
      <c r="O4" s="17" t="s">
        <v>38</v>
      </c>
      <c r="P4" s="17" t="s">
        <v>25</v>
      </c>
    </row>
    <row r="5" customFormat="false" ht="15" hidden="false" customHeight="false" outlineLevel="0" collapsed="false">
      <c r="A5" s="18" t="n">
        <v>1</v>
      </c>
      <c r="B5" s="23" t="str">
        <f aca="false">IFERROR(INDEX('SKU Data'!$W$2:$W$1780,MATCH($A5,'SKU Data'!$V$2:$V$1780,0)),"")</f>
        <v>1 - Fix first</v>
      </c>
      <c r="C5" s="18" t="str">
        <f aca="false">IFERROR(INDEX('SKU Data'!$A$2:$A$1780,MATCH($A5,'SKU Data'!$V$2:$V$1780,0)),"")</f>
        <v>AUSMJ100-11</v>
      </c>
      <c r="D5" s="48" t="str">
        <f aca="false">IFERROR(INDEX('SKU Data'!$B$2:$B$1780,MATCH($A5,'SKU Data'!$V$2:$V$1780,0)),"")</f>
        <v>Breathtaking Blooms In Mason Jar</v>
      </c>
      <c r="E5" s="18" t="str">
        <f aca="false">IFERROR(INDEX('SKU Data'!$D$2:$D$1780,MATCH($A5,'SKU Data'!$V$2:$V$1780,0)),"")</f>
        <v>AUSMJ</v>
      </c>
      <c r="F5" s="19" t="n">
        <f aca="false">IFERROR(INDEX('SKU Data'!$E$2:$E$1780,MATCH($A5,'SKU Data'!$V$2:$V$1780,0)),"")</f>
        <v>183</v>
      </c>
      <c r="G5" s="19" t="n">
        <f aca="false">IFERROR(INDEX('SKU Data'!$F$2:$F$1780,MATCH($A5,'SKU Data'!$V$2:$V$1780,0)),"")</f>
        <v>203</v>
      </c>
      <c r="H5" s="20" t="n">
        <f aca="false">IFERROR(INDEX('SKU Data'!$J$2:$J$1780,MATCH($A5,'SKU Data'!$V$2:$V$1780,0)),"")</f>
        <v>0.153005464480874</v>
      </c>
      <c r="I5" s="21" t="n">
        <f aca="false">IFERROR(INDEX('SKU Data'!$H$2:$H$1780,MATCH($A5,'SKU Data'!$V$2:$V$1780,0)),"")</f>
        <v>13653.88</v>
      </c>
      <c r="J5" s="20" t="n">
        <f aca="false">IFERROR(INDEX('SKU Data'!$K$2:$K$1780,MATCH($A5,'SKU Data'!$V$2:$V$1780,0)),"")</f>
        <v>0.14603681487175</v>
      </c>
      <c r="K5" s="22" t="n">
        <f aca="false">IFERROR(INDEX('SKU Data'!$L$2:$L$1780,MATCH($A5,'SKU Data'!$V$2:$V$1780,0)),"")</f>
        <v>0.0272876402770709</v>
      </c>
      <c r="L5" s="49" t="n">
        <f aca="false">IFERROR(INDEX('SKU Data'!$M$2:$M$1780,MATCH($A5,'SKU Data'!$V$2:$V$1780,0)),"")</f>
        <v>0.00105998057919648</v>
      </c>
      <c r="M5" s="27" t="n">
        <f aca="false">IFERROR(H5/Settings!$B$3,"")</f>
        <v>2.04388932257785</v>
      </c>
      <c r="N5" s="28" t="n">
        <f aca="false">IFERROR(INDEX('SKU Data'!$O$2:$O$1780,MATCH($A5,'SKU Data'!$V$2:$V$1780,0)),"")</f>
        <v>4.01699271285754</v>
      </c>
      <c r="O5" s="23" t="str">
        <f aca="false">IFERROR(INDEX('SKU Data'!$X$2:$X$1780,MATCH($A5,'SKU Data'!$V$2:$V$1780,0)),"")</f>
        <v>HIGH RATE</v>
      </c>
      <c r="P5" s="18" t="str">
        <f aca="false">IFERROR(INDEX('SKU Data'!$AE$2:$AE$1780,MATCH($A5,'SKU Data'!$V$2:$V$1780,0)),"")</f>
        <v>Bunches and Stems - AUS</v>
      </c>
    </row>
    <row r="6" customFormat="false" ht="15" hidden="false" customHeight="false" outlineLevel="0" collapsed="false">
      <c r="A6" s="18" t="n">
        <v>2</v>
      </c>
      <c r="B6" s="23" t="str">
        <f aca="false">IFERROR(INDEX('SKU Data'!$W$2:$W$1780,MATCH($A6,'SKU Data'!$V$2:$V$1780,0)),"")</f>
        <v>1 - Fix first</v>
      </c>
      <c r="C6" s="18" t="str">
        <f aca="false">IFERROR(INDEX('SKU Data'!$A$2:$A$1780,MATCH($A6,'SKU Data'!$V$2:$V$1780,0)),"")</f>
        <v>AUMJ-NW-003</v>
      </c>
      <c r="D6" s="48" t="str">
        <f aca="false">IFERROR(INDEX('SKU Data'!$B$2:$B$1780,MATCH($A6,'SKU Data'!$V$2:$V$1780,0)),"")</f>
        <v>50 Blooms of Surprise Bud Roses in Mason Jar</v>
      </c>
      <c r="E6" s="18" t="str">
        <f aca="false">IFERROR(INDEX('SKU Data'!$D$2:$D$1780,MATCH($A6,'SKU Data'!$V$2:$V$1780,0)),"")</f>
        <v>AUMJ</v>
      </c>
      <c r="F6" s="19" t="n">
        <f aca="false">IFERROR(INDEX('SKU Data'!$E$2:$E$1780,MATCH($A6,'SKU Data'!$V$2:$V$1780,0)),"")</f>
        <v>152</v>
      </c>
      <c r="G6" s="19" t="n">
        <f aca="false">IFERROR(INDEX('SKU Data'!$F$2:$F$1780,MATCH($A6,'SKU Data'!$V$2:$V$1780,0)),"")</f>
        <v>106</v>
      </c>
      <c r="H6" s="20" t="n">
        <f aca="false">IFERROR(INDEX('SKU Data'!$J$2:$J$1780,MATCH($A6,'SKU Data'!$V$2:$V$1780,0)),"")</f>
        <v>0.125</v>
      </c>
      <c r="I6" s="21" t="n">
        <f aca="false">IFERROR(INDEX('SKU Data'!$H$2:$H$1780,MATCH($A6,'SKU Data'!$V$2:$V$1780,0)),"")</f>
        <v>8978.84</v>
      </c>
      <c r="J6" s="20" t="n">
        <f aca="false">IFERROR(INDEX('SKU Data'!$K$2:$K$1780,MATCH($A6,'SKU Data'!$V$2:$V$1780,0)),"")</f>
        <v>0.116384218118551</v>
      </c>
      <c r="K6" s="22" t="n">
        <f aca="false">IFERROR(INDEX('SKU Data'!$L$2:$L$1780,MATCH($A6,'SKU Data'!$V$2:$V$1780,0)),"")</f>
        <v>0.0179444491987168</v>
      </c>
      <c r="L6" s="49" t="n">
        <f aca="false">IFERROR(INDEX('SKU Data'!$M$2:$M$1780,MATCH($A6,'SKU Data'!$V$2:$V$1780,0)),"")</f>
        <v>0.000697046994972308</v>
      </c>
      <c r="M6" s="27" t="n">
        <f aca="false">IFERROR(H6/Settings!$B$3,"")</f>
        <v>1.66978458049887</v>
      </c>
      <c r="N6" s="28" t="n">
        <f aca="false">IFERROR(INDEX('SKU Data'!$O$2:$O$1780,MATCH($A6,'SKU Data'!$V$2:$V$1780,0)),"")</f>
        <v>2.34897277219731</v>
      </c>
      <c r="O6" s="23" t="str">
        <f aca="false">IFERROR(INDEX('SKU Data'!$X$2:$X$1780,MATCH($A6,'SKU Data'!$V$2:$V$1780,0)),"")</f>
        <v/>
      </c>
      <c r="P6" s="18" t="str">
        <f aca="false">IFERROR(INDEX('SKU Data'!$AE$2:$AE$1780,MATCH($A6,'SKU Data'!$V$2:$V$1780,0)),"")</f>
        <v>Bunches and Stems - AUS</v>
      </c>
    </row>
    <row r="7" customFormat="false" ht="15" hidden="false" customHeight="false" outlineLevel="0" collapsed="false">
      <c r="A7" s="18" t="n">
        <v>3</v>
      </c>
      <c r="B7" s="23" t="str">
        <f aca="false">IFERROR(INDEX('SKU Data'!$W$2:$W$1780,MATCH($A7,'SKU Data'!$V$2:$V$1780,0)),"")</f>
        <v>1 - Fix first</v>
      </c>
      <c r="C7" s="18" t="str">
        <f aca="false">IFERROR(INDEX('SKU Data'!$A$2:$A$1780,MATCH($A7,'SKU Data'!$V$2:$V$1780,0)),"")</f>
        <v>AUSGF16-115</v>
      </c>
      <c r="D7" s="48" t="str">
        <f aca="false">IFERROR(INDEX('SKU Data'!$B$2:$B$1780,MATCH($A7,'SKU Data'!$V$2:$V$1780,0)),"")</f>
        <v>Delicate Elegance</v>
      </c>
      <c r="E7" s="18" t="str">
        <f aca="false">IFERROR(INDEX('SKU Data'!$D$2:$D$1780,MATCH($A7,'SKU Data'!$V$2:$V$1780,0)),"")</f>
        <v>AUSGF</v>
      </c>
      <c r="F7" s="19" t="n">
        <f aca="false">IFERROR(INDEX('SKU Data'!$E$2:$E$1780,MATCH($A7,'SKU Data'!$V$2:$V$1780,0)),"")</f>
        <v>769</v>
      </c>
      <c r="G7" s="19" t="n">
        <f aca="false">IFERROR(INDEX('SKU Data'!$F$2:$F$1780,MATCH($A7,'SKU Data'!$V$2:$V$1780,0)),"")</f>
        <v>419</v>
      </c>
      <c r="H7" s="20" t="n">
        <f aca="false">IFERROR(INDEX('SKU Data'!$J$2:$J$1780,MATCH($A7,'SKU Data'!$V$2:$V$1780,0)),"")</f>
        <v>0.102730819245774</v>
      </c>
      <c r="I7" s="21" t="n">
        <f aca="false">IFERROR(INDEX('SKU Data'!$H$2:$H$1780,MATCH($A7,'SKU Data'!$V$2:$V$1780,0)),"")</f>
        <v>25834.89</v>
      </c>
      <c r="J7" s="20" t="n">
        <f aca="false">IFERROR(INDEX('SKU Data'!$K$2:$K$1780,MATCH($A7,'SKU Data'!$V$2:$V$1780,0)),"")</f>
        <v>0.090406092293065</v>
      </c>
      <c r="K7" s="22" t="n">
        <f aca="false">IFERROR(INDEX('SKU Data'!$L$2:$L$1780,MATCH($A7,'SKU Data'!$V$2:$V$1780,0)),"")</f>
        <v>0.0516317109069141</v>
      </c>
      <c r="L7" s="49" t="n">
        <f aca="false">IFERROR(INDEX('SKU Data'!$M$2:$M$1780,MATCH($A7,'SKU Data'!$V$2:$V$1780,0)),"")</f>
        <v>0.00200561903764185</v>
      </c>
      <c r="M7" s="27" t="n">
        <f aca="false">IFERROR(H7/Settings!$B$3,"")</f>
        <v>1.37230670334887</v>
      </c>
      <c r="N7" s="28" t="n">
        <f aca="false">IFERROR(INDEX('SKU Data'!$O$2:$O$1780,MATCH($A7,'SKU Data'!$V$2:$V$1780,0)),"")</f>
        <v>2.93687234137098</v>
      </c>
      <c r="O7" s="23" t="str">
        <f aca="false">IFERROR(INDEX('SKU Data'!$X$2:$X$1780,MATCH($A7,'SKU Data'!$V$2:$V$1780,0)),"")</f>
        <v/>
      </c>
      <c r="P7" s="18" t="str">
        <f aca="false">IFERROR(INDEX('SKU Data'!$AE$2:$AE$1780,MATCH($A7,'SKU Data'!$V$2:$V$1780,0)),"")</f>
        <v>Bunches and Stems - AUS</v>
      </c>
    </row>
    <row r="8" customFormat="false" ht="15" hidden="false" customHeight="false" outlineLevel="0" collapsed="false">
      <c r="A8" s="18" t="n">
        <v>4</v>
      </c>
      <c r="B8" s="23" t="str">
        <f aca="false">IFERROR(INDEX('SKU Data'!$W$2:$W$1780,MATCH($A8,'SKU Data'!$V$2:$V$1780,0)),"")</f>
        <v>1 - Fix first</v>
      </c>
      <c r="C8" s="18" t="str">
        <f aca="false">IFERROR(INDEX('SKU Data'!$A$2:$A$1780,MATCH($A8,'SKU Data'!$V$2:$V$1780,0)),"")</f>
        <v>AUMJ-NW-005</v>
      </c>
      <c r="D8" s="48" t="str">
        <f aca="false">IFERROR(INDEX('SKU Data'!$B$2:$B$1780,MATCH($A8,'SKU Data'!$V$2:$V$1780,0)),"")</f>
        <v>Native Flowers Bouquet in Mason Jar</v>
      </c>
      <c r="E8" s="18" t="str">
        <f aca="false">IFERROR(INDEX('SKU Data'!$D$2:$D$1780,MATCH($A8,'SKU Data'!$V$2:$V$1780,0)),"")</f>
        <v>AUMJ</v>
      </c>
      <c r="F8" s="19" t="n">
        <f aca="false">IFERROR(INDEX('SKU Data'!$E$2:$E$1780,MATCH($A8,'SKU Data'!$V$2:$V$1780,0)),"")</f>
        <v>1348</v>
      </c>
      <c r="G8" s="19" t="n">
        <f aca="false">IFERROR(INDEX('SKU Data'!$F$2:$F$1780,MATCH($A8,'SKU Data'!$V$2:$V$1780,0)),"")</f>
        <v>335</v>
      </c>
      <c r="H8" s="20" t="n">
        <f aca="false">IFERROR(INDEX('SKU Data'!$J$2:$J$1780,MATCH($A8,'SKU Data'!$V$2:$V$1780,0)),"")</f>
        <v>0.0919881305637982</v>
      </c>
      <c r="I8" s="21" t="n">
        <f aca="false">IFERROR(INDEX('SKU Data'!$H$2:$H$1780,MATCH($A8,'SKU Data'!$V$2:$V$1780,0)),"")</f>
        <v>30439.34</v>
      </c>
      <c r="J8" s="20" t="n">
        <f aca="false">IFERROR(INDEX('SKU Data'!$K$2:$K$1780,MATCH($A8,'SKU Data'!$V$2:$V$1780,0)),"")</f>
        <v>0.083275895047566</v>
      </c>
      <c r="K8" s="22" t="n">
        <f aca="false">IFERROR(INDEX('SKU Data'!$L$2:$L$1780,MATCH($A8,'SKU Data'!$V$2:$V$1780,0)),"")</f>
        <v>0.0608338260034112</v>
      </c>
      <c r="L8" s="49" t="n">
        <f aca="false">IFERROR(INDEX('SKU Data'!$M$2:$M$1780,MATCH($A8,'SKU Data'!$V$2:$V$1780,0)),"")</f>
        <v>0.00236307256571454</v>
      </c>
      <c r="M8" s="27" t="n">
        <f aca="false">IFERROR(H8/Settings!$B$3,"")</f>
        <v>1.22880289603477</v>
      </c>
      <c r="N8" s="28" t="n">
        <f aca="false">IFERROR(INDEX('SKU Data'!$O$2:$O$1780,MATCH($A8,'SKU Data'!$V$2:$V$1780,0)),"")</f>
        <v>2.38961264017912</v>
      </c>
      <c r="O8" s="23" t="str">
        <f aca="false">IFERROR(INDEX('SKU Data'!$X$2:$X$1780,MATCH($A8,'SKU Data'!$V$2:$V$1780,0)),"")</f>
        <v/>
      </c>
      <c r="P8" s="18" t="str">
        <f aca="false">IFERROR(INDEX('SKU Data'!$AE$2:$AE$1780,MATCH($A8,'SKU Data'!$V$2:$V$1780,0)),"")</f>
        <v>Bunches and Stems - AUS</v>
      </c>
    </row>
    <row r="9" customFormat="false" ht="15" hidden="false" customHeight="false" outlineLevel="0" collapsed="false">
      <c r="A9" s="18" t="n">
        <v>5</v>
      </c>
      <c r="B9" s="23" t="str">
        <f aca="false">IFERROR(INDEX('SKU Data'!$W$2:$W$1780,MATCH($A9,'SKU Data'!$V$2:$V$1780,0)),"")</f>
        <v>1 - Fix first</v>
      </c>
      <c r="C9" s="18" t="str">
        <f aca="false">IFERROR(INDEX('SKU Data'!$A$2:$A$1780,MATCH($A9,'SKU Data'!$V$2:$V$1780,0)),"")</f>
        <v>GF16-110</v>
      </c>
      <c r="D9" s="48" t="str">
        <f aca="false">IFERROR(INDEX('SKU Data'!$B$2:$B$1780,MATCH($A9,'SKU Data'!$V$2:$V$1780,0)),"")</f>
        <v>Pastel Harmony</v>
      </c>
      <c r="E9" s="18" t="str">
        <f aca="false">IFERROR(INDEX('SKU Data'!$D$2:$D$1780,MATCH($A9,'SKU Data'!$V$2:$V$1780,0)),"")</f>
        <v>GF</v>
      </c>
      <c r="F9" s="19" t="n">
        <f aca="false">IFERROR(INDEX('SKU Data'!$E$2:$E$1780,MATCH($A9,'SKU Data'!$V$2:$V$1780,0)),"")</f>
        <v>274</v>
      </c>
      <c r="G9" s="19" t="n">
        <f aca="false">IFERROR(INDEX('SKU Data'!$F$2:$F$1780,MATCH($A9,'SKU Data'!$V$2:$V$1780,0)),"")</f>
        <v>56</v>
      </c>
      <c r="H9" s="20" t="n">
        <f aca="false">IFERROR(INDEX('SKU Data'!$J$2:$J$1780,MATCH($A9,'SKU Data'!$V$2:$V$1780,0)),"")</f>
        <v>0.105839416058394</v>
      </c>
      <c r="I9" s="21" t="n">
        <f aca="false">IFERROR(INDEX('SKU Data'!$H$2:$H$1780,MATCH($A9,'SKU Data'!$V$2:$V$1780,0)),"")</f>
        <v>6386.94</v>
      </c>
      <c r="J9" s="20" t="n">
        <f aca="false">IFERROR(INDEX('SKU Data'!$K$2:$K$1780,MATCH($A9,'SKU Data'!$V$2:$V$1780,0)),"")</f>
        <v>0.100807977629702</v>
      </c>
      <c r="K9" s="22" t="n">
        <f aca="false">IFERROR(INDEX('SKU Data'!$L$2:$L$1780,MATCH($A9,'SKU Data'!$V$2:$V$1780,0)),"")</f>
        <v>0.012764468502084</v>
      </c>
      <c r="L9" s="49" t="n">
        <f aca="false">IFERROR(INDEX('SKU Data'!$M$2:$M$1780,MATCH($A9,'SKU Data'!$V$2:$V$1780,0)),"")</f>
        <v>0.000495832126874789</v>
      </c>
      <c r="M9" s="27" t="n">
        <f aca="false">IFERROR(H9/Settings!$B$3,"")</f>
        <v>1.41383219954649</v>
      </c>
      <c r="N9" s="28" t="n">
        <f aca="false">IFERROR(INDEX('SKU Data'!$O$2:$O$1780,MATCH($A9,'SKU Data'!$V$2:$V$1780,0)),"")</f>
        <v>1.94859060515058</v>
      </c>
      <c r="O9" s="23" t="str">
        <f aca="false">IFERROR(INDEX('SKU Data'!$X$2:$X$1780,MATCH($A9,'SKU Data'!$V$2:$V$1780,0)),"")</f>
        <v/>
      </c>
      <c r="P9" s="18" t="str">
        <f aca="false">IFERROR(INDEX('SKU Data'!$AE$2:$AE$1780,MATCH($A9,'SKU Data'!$V$2:$V$1780,0)),"")</f>
        <v>Bunches and Stems - AUS</v>
      </c>
    </row>
    <row r="10" customFormat="false" ht="15" hidden="false" customHeight="false" outlineLevel="0" collapsed="false">
      <c r="A10" s="18" t="n">
        <v>6</v>
      </c>
      <c r="B10" s="23" t="str">
        <f aca="false">IFERROR(INDEX('SKU Data'!$W$2:$W$1780,MATCH($A10,'SKU Data'!$V$2:$V$1780,0)),"")</f>
        <v>1 - Fix first</v>
      </c>
      <c r="C10" s="18" t="str">
        <f aca="false">IFERROR(INDEX('SKU Data'!$A$2:$A$1780,MATCH($A10,'SKU Data'!$V$2:$V$1780,0)),"")</f>
        <v>AUMJ-NW-007</v>
      </c>
      <c r="D10" s="48" t="str">
        <f aca="false">IFERROR(INDEX('SKU Data'!$B$2:$B$1780,MATCH($A10,'SKU Data'!$V$2:$V$1780,0)),"")</f>
        <v>Pick-Me-Up Bouquet in Mason Jar</v>
      </c>
      <c r="E10" s="18" t="str">
        <f aca="false">IFERROR(INDEX('SKU Data'!$D$2:$D$1780,MATCH($A10,'SKU Data'!$V$2:$V$1780,0)),"")</f>
        <v>AUMJ</v>
      </c>
      <c r="F10" s="19" t="n">
        <f aca="false">IFERROR(INDEX('SKU Data'!$E$2:$E$1780,MATCH($A10,'SKU Data'!$V$2:$V$1780,0)),"")</f>
        <v>166</v>
      </c>
      <c r="G10" s="19" t="n">
        <f aca="false">IFERROR(INDEX('SKU Data'!$F$2:$F$1780,MATCH($A10,'SKU Data'!$V$2:$V$1780,0)),"")</f>
        <v>48</v>
      </c>
      <c r="H10" s="20" t="n">
        <f aca="false">IFERROR(INDEX('SKU Data'!$J$2:$J$1780,MATCH($A10,'SKU Data'!$V$2:$V$1780,0)),"")</f>
        <v>0.126506024096386</v>
      </c>
      <c r="I10" s="21" t="n">
        <f aca="false">IFERROR(INDEX('SKU Data'!$H$2:$H$1780,MATCH($A10,'SKU Data'!$V$2:$V$1780,0)),"")</f>
        <v>3223.36</v>
      </c>
      <c r="J10" s="20" t="n">
        <f aca="false">IFERROR(INDEX('SKU Data'!$K$2:$K$1780,MATCH($A10,'SKU Data'!$V$2:$V$1780,0)),"")</f>
        <v>0.125644981965456</v>
      </c>
      <c r="K10" s="22" t="n">
        <f aca="false">IFERROR(INDEX('SKU Data'!$L$2:$L$1780,MATCH($A10,'SKU Data'!$V$2:$V$1780,0)),"")</f>
        <v>0.00644197020652732</v>
      </c>
      <c r="L10" s="49" t="n">
        <f aca="false">IFERROR(INDEX('SKU Data'!$M$2:$M$1780,MATCH($A10,'SKU Data'!$V$2:$V$1780,0)),"")</f>
        <v>0.000250236489536949</v>
      </c>
      <c r="M10" s="27" t="n">
        <f aca="false">IFERROR(H10/Settings!$B$3,"")</f>
        <v>1.6899024670109</v>
      </c>
      <c r="N10" s="28" t="n">
        <f aca="false">IFERROR(INDEX('SKU Data'!$O$2:$O$1780,MATCH($A10,'SKU Data'!$V$2:$V$1780,0)),"")</f>
        <v>2.52849899617317</v>
      </c>
      <c r="O10" s="23" t="str">
        <f aca="false">IFERROR(INDEX('SKU Data'!$X$2:$X$1780,MATCH($A10,'SKU Data'!$V$2:$V$1780,0)),"")</f>
        <v/>
      </c>
      <c r="P10" s="18" t="str">
        <f aca="false">IFERROR(INDEX('SKU Data'!$AE$2:$AE$1780,MATCH($A10,'SKU Data'!$V$2:$V$1780,0)),"")</f>
        <v>Bunches and Stems - AUS</v>
      </c>
    </row>
    <row r="11" customFormat="false" ht="15" hidden="false" customHeight="false" outlineLevel="0" collapsed="false">
      <c r="A11" s="18" t="n">
        <v>7</v>
      </c>
      <c r="B11" s="23" t="str">
        <f aca="false">IFERROR(INDEX('SKU Data'!$W$2:$W$1780,MATCH($A11,'SKU Data'!$V$2:$V$1780,0)),"")</f>
        <v>1 - Fix first</v>
      </c>
      <c r="C11" s="18" t="str">
        <f aca="false">IFERROR(INDEX('SKU Data'!$A$2:$A$1780,MATCH($A11,'SKU Data'!$V$2:$V$1780,0)),"")</f>
        <v>MJ100-118</v>
      </c>
      <c r="D11" s="48" t="str">
        <f aca="false">IFERROR(INDEX('SKU Data'!$B$2:$B$1780,MATCH($A11,'SKU Data'!$V$2:$V$1780,0)),"")</f>
        <v>Blooms of Love in Mason Jar</v>
      </c>
      <c r="E11" s="18" t="str">
        <f aca="false">IFERROR(INDEX('SKU Data'!$D$2:$D$1780,MATCH($A11,'SKU Data'!$V$2:$V$1780,0)),"")</f>
        <v>MJ</v>
      </c>
      <c r="F11" s="19" t="n">
        <f aca="false">IFERROR(INDEX('SKU Data'!$E$2:$E$1780,MATCH($A11,'SKU Data'!$V$2:$V$1780,0)),"")</f>
        <v>124</v>
      </c>
      <c r="G11" s="19" t="n">
        <f aca="false">IFERROR(INDEX('SKU Data'!$F$2:$F$1780,MATCH($A11,'SKU Data'!$V$2:$V$1780,0)),"")</f>
        <v>47</v>
      </c>
      <c r="H11" s="20" t="n">
        <f aca="false">IFERROR(INDEX('SKU Data'!$J$2:$J$1780,MATCH($A11,'SKU Data'!$V$2:$V$1780,0)),"")</f>
        <v>0.112903225806452</v>
      </c>
      <c r="I11" s="21" t="n">
        <f aca="false">IFERROR(INDEX('SKU Data'!$H$2:$H$1780,MATCH($A11,'SKU Data'!$V$2:$V$1780,0)),"")</f>
        <v>3421.93</v>
      </c>
      <c r="J11" s="20" t="n">
        <f aca="false">IFERROR(INDEX('SKU Data'!$K$2:$K$1780,MATCH($A11,'SKU Data'!$V$2:$V$1780,0)),"")</f>
        <v>0.110475273204558</v>
      </c>
      <c r="K11" s="22" t="n">
        <f aca="false">IFERROR(INDEX('SKU Data'!$L$2:$L$1780,MATCH($A11,'SKU Data'!$V$2:$V$1780,0)),"")</f>
        <v>0.00683881760300495</v>
      </c>
      <c r="L11" s="49" t="n">
        <f aca="false">IFERROR(INDEX('SKU Data'!$M$2:$M$1780,MATCH($A11,'SKU Data'!$V$2:$V$1780,0)),"")</f>
        <v>0.000265651913109666</v>
      </c>
      <c r="M11" s="27" t="n">
        <f aca="false">IFERROR(H11/Settings!$B$3,"")</f>
        <v>1.50819252432156</v>
      </c>
      <c r="N11" s="28" t="n">
        <f aca="false">IFERROR(INDEX('SKU Data'!$O$2:$O$1780,MATCH($A11,'SKU Data'!$V$2:$V$1780,0)),"")</f>
        <v>1.60975639224271</v>
      </c>
      <c r="O11" s="23" t="str">
        <f aca="false">IFERROR(INDEX('SKU Data'!$X$2:$X$1780,MATCH($A11,'SKU Data'!$V$2:$V$1780,0)),"")</f>
        <v/>
      </c>
      <c r="P11" s="18" t="str">
        <f aca="false">IFERROR(INDEX('SKU Data'!$AE$2:$AE$1780,MATCH($A11,'SKU Data'!$V$2:$V$1780,0)),"")</f>
        <v>Bunches and Stems - AUS</v>
      </c>
    </row>
    <row r="12" customFormat="false" ht="15" hidden="false" customHeight="false" outlineLevel="0" collapsed="false">
      <c r="A12" s="18" t="n">
        <v>8</v>
      </c>
      <c r="B12" s="23" t="str">
        <f aca="false">IFERROR(INDEX('SKU Data'!$W$2:$W$1780,MATCH($A12,'SKU Data'!$V$2:$V$1780,0)),"")</f>
        <v>1 - Fix first</v>
      </c>
      <c r="C12" s="18" t="str">
        <f aca="false">IFERROR(INDEX('SKU Data'!$A$2:$A$1780,MATCH($A12,'SKU Data'!$V$2:$V$1780,0)),"")</f>
        <v>AUBC-02</v>
      </c>
      <c r="D12" s="48" t="str">
        <f aca="false">IFERROR(INDEX('SKU Data'!$B$2:$B$1780,MATCH($A12,'SKU Data'!$V$2:$V$1780,0)),"")</f>
        <v>Birthday Combo II</v>
      </c>
      <c r="E12" s="18" t="str">
        <f aca="false">IFERROR(INDEX('SKU Data'!$D$2:$D$1780,MATCH($A12,'SKU Data'!$V$2:$V$1780,0)),"")</f>
        <v>AUBC</v>
      </c>
      <c r="F12" s="19" t="n">
        <f aca="false">IFERROR(INDEX('SKU Data'!$E$2:$E$1780,MATCH($A12,'SKU Data'!$V$2:$V$1780,0)),"")</f>
        <v>192</v>
      </c>
      <c r="G12" s="19" t="n">
        <f aca="false">IFERROR(INDEX('SKU Data'!$F$2:$F$1780,MATCH($A12,'SKU Data'!$V$2:$V$1780,0)),"")</f>
        <v>36</v>
      </c>
      <c r="H12" s="20" t="n">
        <f aca="false">IFERROR(INDEX('SKU Data'!$J$2:$J$1780,MATCH($A12,'SKU Data'!$V$2:$V$1780,0)),"")</f>
        <v>0.109375</v>
      </c>
      <c r="I12" s="21" t="n">
        <f aca="false">IFERROR(INDEX('SKU Data'!$H$2:$H$1780,MATCH($A12,'SKU Data'!$V$2:$V$1780,0)),"")</f>
        <v>4334.25</v>
      </c>
      <c r="J12" s="20" t="n">
        <f aca="false">IFERROR(INDEX('SKU Data'!$K$2:$K$1780,MATCH($A12,'SKU Data'!$V$2:$V$1780,0)),"")</f>
        <v>0.11066945284606</v>
      </c>
      <c r="K12" s="22" t="n">
        <f aca="false">IFERROR(INDEX('SKU Data'!$L$2:$L$1780,MATCH($A12,'SKU Data'!$V$2:$V$1780,0)),"")</f>
        <v>0.00866211325065803</v>
      </c>
      <c r="L12" s="49" t="n">
        <f aca="false">IFERROR(INDEX('SKU Data'!$M$2:$M$1780,MATCH($A12,'SKU Data'!$V$2:$V$1780,0)),"")</f>
        <v>0.000336477310872978</v>
      </c>
      <c r="M12" s="27" t="n">
        <f aca="false">IFERROR(H12/Settings!$B$3,"")</f>
        <v>1.46106150793651</v>
      </c>
      <c r="N12" s="28" t="n">
        <f aca="false">IFERROR(INDEX('SKU Data'!$O$2:$O$1780,MATCH($A12,'SKU Data'!$V$2:$V$1780,0)),"")</f>
        <v>1.81731630992967</v>
      </c>
      <c r="O12" s="23" t="str">
        <f aca="false">IFERROR(INDEX('SKU Data'!$X$2:$X$1780,MATCH($A12,'SKU Data'!$V$2:$V$1780,0)),"")</f>
        <v/>
      </c>
      <c r="P12" s="18" t="str">
        <f aca="false">IFERROR(INDEX('SKU Data'!$AE$2:$AE$1780,MATCH($A12,'SKU Data'!$V$2:$V$1780,0)),"")</f>
        <v>Bunches and Stems - AUS</v>
      </c>
    </row>
    <row r="13" customFormat="false" ht="15" hidden="false" customHeight="false" outlineLevel="0" collapsed="false">
      <c r="A13" s="18" t="n">
        <v>9</v>
      </c>
      <c r="B13" s="23" t="str">
        <f aca="false">IFERROR(INDEX('SKU Data'!$W$2:$W$1780,MATCH($A13,'SKU Data'!$V$2:$V$1780,0)),"")</f>
        <v>1 - Fix first</v>
      </c>
      <c r="C13" s="18" t="str">
        <f aca="false">IFERROR(INDEX('SKU Data'!$A$2:$A$1780,MATCH($A13,'SKU Data'!$V$2:$V$1780,0)),"")</f>
        <v>AUMJ-NW-008</v>
      </c>
      <c r="D13" s="48" t="str">
        <f aca="false">IFERROR(INDEX('SKU Data'!$B$2:$B$1780,MATCH($A13,'SKU Data'!$V$2:$V$1780,0)),"")</f>
        <v>Golden Hour Bouquet in Mason Jar</v>
      </c>
      <c r="E13" s="18" t="str">
        <f aca="false">IFERROR(INDEX('SKU Data'!$D$2:$D$1780,MATCH($A13,'SKU Data'!$V$2:$V$1780,0)),"")</f>
        <v>AUMJ</v>
      </c>
      <c r="F13" s="19" t="n">
        <f aca="false">IFERROR(INDEX('SKU Data'!$E$2:$E$1780,MATCH($A13,'SKU Data'!$V$2:$V$1780,0)),"")</f>
        <v>85</v>
      </c>
      <c r="G13" s="19" t="n">
        <f aca="false">IFERROR(INDEX('SKU Data'!$F$2:$F$1780,MATCH($A13,'SKU Data'!$V$2:$V$1780,0)),"")</f>
        <v>40</v>
      </c>
      <c r="H13" s="20" t="n">
        <f aca="false">IFERROR(INDEX('SKU Data'!$J$2:$J$1780,MATCH($A13,'SKU Data'!$V$2:$V$1780,0)),"")</f>
        <v>0.105882352941176</v>
      </c>
      <c r="I13" s="21" t="n">
        <f aca="false">IFERROR(INDEX('SKU Data'!$H$2:$H$1780,MATCH($A13,'SKU Data'!$V$2:$V$1780,0)),"")</f>
        <v>3723.61</v>
      </c>
      <c r="J13" s="20" t="n">
        <f aca="false">IFERROR(INDEX('SKU Data'!$K$2:$K$1780,MATCH($A13,'SKU Data'!$V$2:$V$1780,0)),"")</f>
        <v>0.0985985774929015</v>
      </c>
      <c r="K13" s="22" t="n">
        <f aca="false">IFERROR(INDEX('SKU Data'!$L$2:$L$1780,MATCH($A13,'SKU Data'!$V$2:$V$1780,0)),"")</f>
        <v>0.00744173306137919</v>
      </c>
      <c r="L13" s="49" t="n">
        <f aca="false">IFERROR(INDEX('SKU Data'!$M$2:$M$1780,MATCH($A13,'SKU Data'!$V$2:$V$1780,0)),"")</f>
        <v>0.000289071991587871</v>
      </c>
      <c r="M13" s="27" t="n">
        <f aca="false">IFERROR(H13/Settings!$B$3,"")</f>
        <v>1.41440576230492</v>
      </c>
      <c r="N13" s="28" t="n">
        <f aca="false">IFERROR(INDEX('SKU Data'!$O$2:$O$1780,MATCH($A13,'SKU Data'!$V$2:$V$1780,0)),"")</f>
        <v>1.08681667230534</v>
      </c>
      <c r="O13" s="23" t="str">
        <f aca="false">IFERROR(INDEX('SKU Data'!$X$2:$X$1780,MATCH($A13,'SKU Data'!$V$2:$V$1780,0)),"")</f>
        <v/>
      </c>
      <c r="P13" s="18" t="str">
        <f aca="false">IFERROR(INDEX('SKU Data'!$AE$2:$AE$1780,MATCH($A13,'SKU Data'!$V$2:$V$1780,0)),"")</f>
        <v>Bunches and Stems - AUS</v>
      </c>
    </row>
    <row r="14" customFormat="false" ht="15" hidden="false" customHeight="false" outlineLevel="0" collapsed="false">
      <c r="A14" s="18" t="n">
        <v>10</v>
      </c>
      <c r="B14" s="23" t="str">
        <f aca="false">IFERROR(INDEX('SKU Data'!$W$2:$W$1780,MATCH($A14,'SKU Data'!$V$2:$V$1780,0)),"")</f>
        <v>1 - Fix first</v>
      </c>
      <c r="C14" s="18" t="str">
        <f aca="false">IFERROR(INDEX('SKU Data'!$A$2:$A$1780,MATCH($A14,'SKU Data'!$V$2:$V$1780,0)),"")</f>
        <v>AU501-05</v>
      </c>
      <c r="D14" s="48" t="str">
        <f aca="false">IFERROR(INDEX('SKU Data'!$B$2:$B$1780,MATCH($A14,'SKU Data'!$V$2:$V$1780,0)),"")</f>
        <v>Half Dozen Red Roses, Card &amp; Teddy</v>
      </c>
      <c r="E14" s="18" t="str">
        <f aca="false">IFERROR(INDEX('SKU Data'!$D$2:$D$1780,MATCH($A14,'SKU Data'!$V$2:$V$1780,0)),"")</f>
        <v>AU</v>
      </c>
      <c r="F14" s="19" t="n">
        <f aca="false">IFERROR(INDEX('SKU Data'!$E$2:$E$1780,MATCH($A14,'SKU Data'!$V$2:$V$1780,0)),"")</f>
        <v>176</v>
      </c>
      <c r="G14" s="19" t="n">
        <f aca="false">IFERROR(INDEX('SKU Data'!$F$2:$F$1780,MATCH($A14,'SKU Data'!$V$2:$V$1780,0)),"")</f>
        <v>34</v>
      </c>
      <c r="H14" s="20" t="n">
        <f aca="false">IFERROR(INDEX('SKU Data'!$J$2:$J$1780,MATCH($A14,'SKU Data'!$V$2:$V$1780,0)),"")</f>
        <v>0.136363636363636</v>
      </c>
      <c r="I14" s="21" t="n">
        <f aca="false">IFERROR(INDEX('SKU Data'!$H$2:$H$1780,MATCH($A14,'SKU Data'!$V$2:$V$1780,0)),"")</f>
        <v>2661.08</v>
      </c>
      <c r="J14" s="20" t="n">
        <f aca="false">IFERROR(INDEX('SKU Data'!$K$2:$K$1780,MATCH($A14,'SKU Data'!$V$2:$V$1780,0)),"")</f>
        <v>0.135324433529366</v>
      </c>
      <c r="K14" s="22" t="n">
        <f aca="false">IFERROR(INDEX('SKU Data'!$L$2:$L$1780,MATCH($A14,'SKU Data'!$V$2:$V$1780,0)),"")</f>
        <v>0.00531823875620028</v>
      </c>
      <c r="L14" s="49" t="n">
        <f aca="false">IFERROR(INDEX('SKU Data'!$M$2:$M$1780,MATCH($A14,'SKU Data'!$V$2:$V$1780,0)),"")</f>
        <v>0.000206585462863901</v>
      </c>
      <c r="M14" s="27" t="n">
        <f aca="false">IFERROR(H14/Settings!$B$3,"")</f>
        <v>1.82158317872604</v>
      </c>
      <c r="N14" s="28" t="n">
        <f aca="false">IFERROR(INDEX('SKU Data'!$O$2:$O$1780,MATCH($A14,'SKU Data'!$V$2:$V$1780,0)),"")</f>
        <v>3.10047987232879</v>
      </c>
      <c r="O14" s="23" t="str">
        <f aca="false">IFERROR(INDEX('SKU Data'!$X$2:$X$1780,MATCH($A14,'SKU Data'!$V$2:$V$1780,0)),"")</f>
        <v>HIGH RATE</v>
      </c>
      <c r="P14" s="18" t="str">
        <f aca="false">IFERROR(INDEX('SKU Data'!$AE$2:$AE$1780,MATCH($A14,'SKU Data'!$V$2:$V$1780,0)),"")</f>
        <v>Bloomex - AUS</v>
      </c>
    </row>
    <row r="15" customFormat="false" ht="15" hidden="false" customHeight="false" outlineLevel="0" collapsed="false">
      <c r="A15" s="18" t="n">
        <v>11</v>
      </c>
      <c r="B15" s="23" t="str">
        <f aca="false">IFERROR(INDEX('SKU Data'!$W$2:$W$1780,MATCH($A15,'SKU Data'!$V$2:$V$1780,0)),"")</f>
        <v>1 - Fix first</v>
      </c>
      <c r="C15" s="18" t="str">
        <f aca="false">IFERROR(INDEX('SKU Data'!$A$2:$A$1780,MATCH($A15,'SKU Data'!$V$2:$V$1780,0)),"")</f>
        <v>GF16-100</v>
      </c>
      <c r="D15" s="48" t="str">
        <f aca="false">IFERROR(INDEX('SKU Data'!$B$2:$B$1780,MATCH($A15,'SKU Data'!$V$2:$V$1780,0)),"")</f>
        <v>Blushing Elegance</v>
      </c>
      <c r="E15" s="18" t="str">
        <f aca="false">IFERROR(INDEX('SKU Data'!$D$2:$D$1780,MATCH($A15,'SKU Data'!$V$2:$V$1780,0)),"")</f>
        <v>GF</v>
      </c>
      <c r="F15" s="19" t="n">
        <f aca="false">IFERROR(INDEX('SKU Data'!$E$2:$E$1780,MATCH($A15,'SKU Data'!$V$2:$V$1780,0)),"")</f>
        <v>514</v>
      </c>
      <c r="G15" s="19" t="n">
        <f aca="false">IFERROR(INDEX('SKU Data'!$F$2:$F$1780,MATCH($A15,'SKU Data'!$V$2:$V$1780,0)),"")</f>
        <v>70</v>
      </c>
      <c r="H15" s="20" t="n">
        <f aca="false">IFERROR(INDEX('SKU Data'!$J$2:$J$1780,MATCH($A15,'SKU Data'!$V$2:$V$1780,0)),"")</f>
        <v>0.0836575875486381</v>
      </c>
      <c r="I15" s="21" t="n">
        <f aca="false">IFERROR(INDEX('SKU Data'!$H$2:$H$1780,MATCH($A15,'SKU Data'!$V$2:$V$1780,0)),"")</f>
        <v>6992.71</v>
      </c>
      <c r="J15" s="20" t="n">
        <f aca="false">IFERROR(INDEX('SKU Data'!$K$2:$K$1780,MATCH($A15,'SKU Data'!$V$2:$V$1780,0)),"")</f>
        <v>0.0774162943012793</v>
      </c>
      <c r="K15" s="22" t="n">
        <f aca="false">IFERROR(INDEX('SKU Data'!$L$2:$L$1780,MATCH($A15,'SKU Data'!$V$2:$V$1780,0)),"")</f>
        <v>0.0139751158675685</v>
      </c>
      <c r="L15" s="49" t="n">
        <f aca="false">IFERROR(INDEX('SKU Data'!$M$2:$M$1780,MATCH($A15,'SKU Data'!$V$2:$V$1780,0)),"")</f>
        <v>0.000542859377404298</v>
      </c>
      <c r="M15" s="27" t="n">
        <f aca="false">IFERROR(H15/Settings!$B$3,"")</f>
        <v>1.1175211978436</v>
      </c>
      <c r="N15" s="28" t="n">
        <f aca="false">IFERROR(INDEX('SKU Data'!$O$2:$O$1780,MATCH($A15,'SKU Data'!$V$2:$V$1780,0)),"")</f>
        <v>0.757912050930706</v>
      </c>
      <c r="O15" s="23" t="str">
        <f aca="false">IFERROR(INDEX('SKU Data'!$X$2:$X$1780,MATCH($A15,'SKU Data'!$V$2:$V$1780,0)),"")</f>
        <v/>
      </c>
      <c r="P15" s="18" t="str">
        <f aca="false">IFERROR(INDEX('SKU Data'!$AE$2:$AE$1780,MATCH($A15,'SKU Data'!$V$2:$V$1780,0)),"")</f>
        <v>Bunches and Stems - AUS</v>
      </c>
    </row>
    <row r="16" customFormat="false" ht="15" hidden="false" customHeight="false" outlineLevel="0" collapsed="false">
      <c r="A16" s="18" t="n">
        <v>12</v>
      </c>
      <c r="B16" s="23" t="str">
        <f aca="false">IFERROR(INDEX('SKU Data'!$W$2:$W$1780,MATCH($A16,'SKU Data'!$V$2:$V$1780,0)),"")</f>
        <v>1 - Fix first</v>
      </c>
      <c r="C16" s="18" t="str">
        <f aca="false">IFERROR(INDEX('SKU Data'!$A$2:$A$1780,MATCH($A16,'SKU Data'!$V$2:$V$1780,0)),"")</f>
        <v>DC-02B</v>
      </c>
      <c r="D16" s="48" t="str">
        <f aca="false">IFERROR(INDEX('SKU Data'!$B$2:$B$1780,MATCH($A16,'SKU Data'!$V$2:$V$1780,0)),"")</f>
        <v>Birthday Designer Collection II</v>
      </c>
      <c r="E16" s="18" t="str">
        <f aca="false">IFERROR(INDEX('SKU Data'!$D$2:$D$1780,MATCH($A16,'SKU Data'!$V$2:$V$1780,0)),"")</f>
        <v>DC</v>
      </c>
      <c r="F16" s="19" t="n">
        <f aca="false">IFERROR(INDEX('SKU Data'!$E$2:$E$1780,MATCH($A16,'SKU Data'!$V$2:$V$1780,0)),"")</f>
        <v>223</v>
      </c>
      <c r="G16" s="19" t="n">
        <f aca="false">IFERROR(INDEX('SKU Data'!$F$2:$F$1780,MATCH($A16,'SKU Data'!$V$2:$V$1780,0)),"")</f>
        <v>28</v>
      </c>
      <c r="H16" s="20" t="n">
        <f aca="false">IFERROR(INDEX('SKU Data'!$J$2:$J$1780,MATCH($A16,'SKU Data'!$V$2:$V$1780,0)),"")</f>
        <v>0.112107623318386</v>
      </c>
      <c r="I16" s="21" t="n">
        <f aca="false">IFERROR(INDEX('SKU Data'!$H$2:$H$1780,MATCH($A16,'SKU Data'!$V$2:$V$1780,0)),"")</f>
        <v>2889.28</v>
      </c>
      <c r="J16" s="20" t="n">
        <f aca="false">IFERROR(INDEX('SKU Data'!$K$2:$K$1780,MATCH($A16,'SKU Data'!$V$2:$V$1780,0)),"")</f>
        <v>0.107352798814185</v>
      </c>
      <c r="K16" s="22" t="n">
        <f aca="false">IFERROR(INDEX('SKU Data'!$L$2:$L$1780,MATCH($A16,'SKU Data'!$V$2:$V$1780,0)),"")</f>
        <v>0.00577430249128712</v>
      </c>
      <c r="L16" s="49" t="n">
        <f aca="false">IFERROR(INDEX('SKU Data'!$M$2:$M$1780,MATCH($A16,'SKU Data'!$V$2:$V$1780,0)),"")</f>
        <v>0.00022430112816729</v>
      </c>
      <c r="M16" s="27" t="n">
        <f aca="false">IFERROR(H16/Settings!$B$3,"")</f>
        <v>1.49756464618732</v>
      </c>
      <c r="N16" s="28" t="n">
        <f aca="false">IFERROR(INDEX('SKU Data'!$O$2:$O$1780,MATCH($A16,'SKU Data'!$V$2:$V$1780,0)),"")</f>
        <v>2.11360092173853</v>
      </c>
      <c r="O16" s="23" t="str">
        <f aca="false">IFERROR(INDEX('SKU Data'!$X$2:$X$1780,MATCH($A16,'SKU Data'!$V$2:$V$1780,0)),"")</f>
        <v/>
      </c>
      <c r="P16" s="18" t="str">
        <f aca="false">IFERROR(INDEX('SKU Data'!$AE$2:$AE$1780,MATCH($A16,'SKU Data'!$V$2:$V$1780,0)),"")</f>
        <v>Bloomex - AUS</v>
      </c>
    </row>
    <row r="17" customFormat="false" ht="15" hidden="false" customHeight="false" outlineLevel="0" collapsed="false">
      <c r="A17" s="18" t="n">
        <v>13</v>
      </c>
      <c r="B17" s="23" t="str">
        <f aca="false">IFERROR(INDEX('SKU Data'!$W$2:$W$1780,MATCH($A17,'SKU Data'!$V$2:$V$1780,0)),"")</f>
        <v>1 - Fix first</v>
      </c>
      <c r="C17" s="18" t="str">
        <f aca="false">IFERROR(INDEX('SKU Data'!$A$2:$A$1780,MATCH($A17,'SKU Data'!$V$2:$V$1780,0)),"")</f>
        <v>AU11-10</v>
      </c>
      <c r="D17" s="48" t="str">
        <f aca="false">IFERROR(INDEX('SKU Data'!$B$2:$B$1780,MATCH($A17,'SKU Data'!$V$2:$V$1780,0)),"")</f>
        <v>Ten Long Stemmed Red Roses</v>
      </c>
      <c r="E17" s="18" t="str">
        <f aca="false">IFERROR(INDEX('SKU Data'!$D$2:$D$1780,MATCH($A17,'SKU Data'!$V$2:$V$1780,0)),"")</f>
        <v>AU</v>
      </c>
      <c r="F17" s="19" t="n">
        <f aca="false">IFERROR(INDEX('SKU Data'!$E$2:$E$1780,MATCH($A17,'SKU Data'!$V$2:$V$1780,0)),"")</f>
        <v>412</v>
      </c>
      <c r="G17" s="19" t="n">
        <f aca="false">IFERROR(INDEX('SKU Data'!$F$2:$F$1780,MATCH($A17,'SKU Data'!$V$2:$V$1780,0)),"")</f>
        <v>41</v>
      </c>
      <c r="H17" s="20" t="n">
        <f aca="false">IFERROR(INDEX('SKU Data'!$J$2:$J$1780,MATCH($A17,'SKU Data'!$V$2:$V$1780,0)),"")</f>
        <v>0.0922330097087379</v>
      </c>
      <c r="I17" s="21" t="n">
        <f aca="false">IFERROR(INDEX('SKU Data'!$H$2:$H$1780,MATCH($A17,'SKU Data'!$V$2:$V$1780,0)),"")</f>
        <v>3718.19</v>
      </c>
      <c r="J17" s="20" t="n">
        <f aca="false">IFERROR(INDEX('SKU Data'!$K$2:$K$1780,MATCH($A17,'SKU Data'!$V$2:$V$1780,0)),"")</f>
        <v>0.0894841816514216</v>
      </c>
      <c r="K17" s="22" t="n">
        <f aca="false">IFERROR(INDEX('SKU Data'!$L$2:$L$1780,MATCH($A17,'SKU Data'!$V$2:$V$1780,0)),"")</f>
        <v>0.00743090104803926</v>
      </c>
      <c r="L17" s="49" t="n">
        <f aca="false">IFERROR(INDEX('SKU Data'!$M$2:$M$1780,MATCH($A17,'SKU Data'!$V$2:$V$1780,0)),"")</f>
        <v>0.000288651225128868</v>
      </c>
      <c r="M17" s="27" t="n">
        <f aca="false">IFERROR(H17/Settings!$B$3,"")</f>
        <v>1.23207405939722</v>
      </c>
      <c r="N17" s="28" t="n">
        <f aca="false">IFERROR(INDEX('SKU Data'!$O$2:$O$1780,MATCH($A17,'SKU Data'!$V$2:$V$1780,0)),"")</f>
        <v>1.33997362623253</v>
      </c>
      <c r="O17" s="23" t="str">
        <f aca="false">IFERROR(INDEX('SKU Data'!$X$2:$X$1780,MATCH($A17,'SKU Data'!$V$2:$V$1780,0)),"")</f>
        <v/>
      </c>
      <c r="P17" s="18" t="str">
        <f aca="false">IFERROR(INDEX('SKU Data'!$AE$2:$AE$1780,MATCH($A17,'SKU Data'!$V$2:$V$1780,0)),"")</f>
        <v>Bloomex - AUS</v>
      </c>
    </row>
    <row r="18" customFormat="false" ht="15" hidden="false" customHeight="false" outlineLevel="0" collapsed="false">
      <c r="A18" s="18" t="n">
        <v>14</v>
      </c>
      <c r="B18" s="23" t="str">
        <f aca="false">IFERROR(INDEX('SKU Data'!$W$2:$W$1780,MATCH($A18,'SKU Data'!$V$2:$V$1780,0)),"")</f>
        <v>1 - Fix first</v>
      </c>
      <c r="C18" s="18" t="str">
        <f aca="false">IFERROR(INDEX('SKU Data'!$A$2:$A$1780,MATCH($A18,'SKU Data'!$V$2:$V$1780,0)),"")</f>
        <v>AUMJ-NW-025</v>
      </c>
      <c r="D18" s="48" t="str">
        <f aca="false">IFERROR(INDEX('SKU Data'!$B$2:$B$1780,MATCH($A18,'SKU Data'!$V$2:$V$1780,0)),"")</f>
        <v>New Baby Girl Bouquet in Mason Jar</v>
      </c>
      <c r="E18" s="18" t="str">
        <f aca="false">IFERROR(INDEX('SKU Data'!$D$2:$D$1780,MATCH($A18,'SKU Data'!$V$2:$V$1780,0)),"")</f>
        <v>AUMJ</v>
      </c>
      <c r="F18" s="19" t="n">
        <f aca="false">IFERROR(INDEX('SKU Data'!$E$2:$E$1780,MATCH($A18,'SKU Data'!$V$2:$V$1780,0)),"")</f>
        <v>119</v>
      </c>
      <c r="G18" s="19" t="n">
        <f aca="false">IFERROR(INDEX('SKU Data'!$F$2:$F$1780,MATCH($A18,'SKU Data'!$V$2:$V$1780,0)),"")</f>
        <v>34</v>
      </c>
      <c r="H18" s="20" t="n">
        <f aca="false">IFERROR(INDEX('SKU Data'!$J$2:$J$1780,MATCH($A18,'SKU Data'!$V$2:$V$1780,0)),"")</f>
        <v>0.109243697478992</v>
      </c>
      <c r="I18" s="21" t="n">
        <f aca="false">IFERROR(INDEX('SKU Data'!$H$2:$H$1780,MATCH($A18,'SKU Data'!$V$2:$V$1780,0)),"")</f>
        <v>3293.44</v>
      </c>
      <c r="J18" s="20" t="n">
        <f aca="false">IFERROR(INDEX('SKU Data'!$K$2:$K$1780,MATCH($A18,'SKU Data'!$V$2:$V$1780,0)),"")</f>
        <v>0.100432236585072</v>
      </c>
      <c r="K18" s="22" t="n">
        <f aca="false">IFERROR(INDEX('SKU Data'!$L$2:$L$1780,MATCH($A18,'SKU Data'!$V$2:$V$1780,0)),"")</f>
        <v>0.00658202693989668</v>
      </c>
      <c r="L18" s="49" t="n">
        <f aca="false">IFERROR(INDEX('SKU Data'!$M$2:$M$1780,MATCH($A18,'SKU Data'!$V$2:$V$1780,0)),"")</f>
        <v>0.000255676953272538</v>
      </c>
      <c r="M18" s="27" t="n">
        <f aca="false">IFERROR(H18/Settings!$B$3,"")</f>
        <v>1.45930753253682</v>
      </c>
      <c r="N18" s="28" t="n">
        <f aca="false">IFERROR(INDEX('SKU Data'!$O$2:$O$1780,MATCH($A18,'SKU Data'!$V$2:$V$1780,0)),"")</f>
        <v>1.4252731117175</v>
      </c>
      <c r="O18" s="23" t="str">
        <f aca="false">IFERROR(INDEX('SKU Data'!$X$2:$X$1780,MATCH($A18,'SKU Data'!$V$2:$V$1780,0)),"")</f>
        <v/>
      </c>
      <c r="P18" s="18" t="str">
        <f aca="false">IFERROR(INDEX('SKU Data'!$AE$2:$AE$1780,MATCH($A18,'SKU Data'!$V$2:$V$1780,0)),"")</f>
        <v>Bunches and Stems - AUS</v>
      </c>
    </row>
    <row r="19" customFormat="false" ht="15" hidden="false" customHeight="false" outlineLevel="0" collapsed="false">
      <c r="A19" s="18" t="n">
        <v>15</v>
      </c>
      <c r="B19" s="23" t="str">
        <f aca="false">IFERROR(INDEX('SKU Data'!$W$2:$W$1780,MATCH($A19,'SKU Data'!$V$2:$V$1780,0)),"")</f>
        <v>1 - Fix first</v>
      </c>
      <c r="C19" s="18" t="str">
        <f aca="false">IFERROR(INDEX('SKU Data'!$A$2:$A$1780,MATCH($A19,'SKU Data'!$V$2:$V$1780,0)),"")</f>
        <v>MJ100-17</v>
      </c>
      <c r="D19" s="48" t="str">
        <f aca="false">IFERROR(INDEX('SKU Data'!$B$2:$B$1780,MATCH($A19,'SKU Data'!$V$2:$V$1780,0)),"")</f>
        <v>Thirty Blooms of Alstroemeria in Mason Jar</v>
      </c>
      <c r="E19" s="18" t="str">
        <f aca="false">IFERROR(INDEX('SKU Data'!$D$2:$D$1780,MATCH($A19,'SKU Data'!$V$2:$V$1780,0)),"")</f>
        <v>MJ</v>
      </c>
      <c r="F19" s="19" t="n">
        <f aca="false">IFERROR(INDEX('SKU Data'!$E$2:$E$1780,MATCH($A19,'SKU Data'!$V$2:$V$1780,0)),"")</f>
        <v>771</v>
      </c>
      <c r="G19" s="19" t="n">
        <f aca="false">IFERROR(INDEX('SKU Data'!$F$2:$F$1780,MATCH($A19,'SKU Data'!$V$2:$V$1780,0)),"")</f>
        <v>104</v>
      </c>
      <c r="H19" s="20" t="n">
        <f aca="false">IFERROR(INDEX('SKU Data'!$J$2:$J$1780,MATCH($A19,'SKU Data'!$V$2:$V$1780,0)),"")</f>
        <v>0.0791180285343709</v>
      </c>
      <c r="I19" s="21" t="n">
        <f aca="false">IFERROR(INDEX('SKU Data'!$H$2:$H$1780,MATCH($A19,'SKU Data'!$V$2:$V$1780,0)),"")</f>
        <v>6020.46</v>
      </c>
      <c r="J19" s="20" t="n">
        <f aca="false">IFERROR(INDEX('SKU Data'!$K$2:$K$1780,MATCH($A19,'SKU Data'!$V$2:$V$1780,0)),"")</f>
        <v>0.0736156356266331</v>
      </c>
      <c r="K19" s="22" t="n">
        <f aca="false">IFERROR(INDEX('SKU Data'!$L$2:$L$1780,MATCH($A19,'SKU Data'!$V$2:$V$1780,0)),"")</f>
        <v>0.0120320485299779</v>
      </c>
      <c r="L19" s="49" t="n">
        <f aca="false">IFERROR(INDEX('SKU Data'!$M$2:$M$1780,MATCH($A19,'SKU Data'!$V$2:$V$1780,0)),"")</f>
        <v>0.000467381482613676</v>
      </c>
      <c r="M19" s="27" t="n">
        <f aca="false">IFERROR(H19/Settings!$B$3,"")</f>
        <v>1.0568805126893</v>
      </c>
      <c r="N19" s="28" t="n">
        <f aca="false">IFERROR(INDEX('SKU Data'!$O$2:$O$1780,MATCH($A19,'SKU Data'!$V$2:$V$1780,0)),"")</f>
        <v>0.449274464121993</v>
      </c>
      <c r="O19" s="23" t="str">
        <f aca="false">IFERROR(INDEX('SKU Data'!$X$2:$X$1780,MATCH($A19,'SKU Data'!$V$2:$V$1780,0)),"")</f>
        <v/>
      </c>
      <c r="P19" s="18" t="str">
        <f aca="false">IFERROR(INDEX('SKU Data'!$AE$2:$AE$1780,MATCH($A19,'SKU Data'!$V$2:$V$1780,0)),"")</f>
        <v>Bunches and Stems - AUS</v>
      </c>
    </row>
    <row r="20" customFormat="false" ht="15" hidden="false" customHeight="false" outlineLevel="0" collapsed="false">
      <c r="A20" s="18" t="n">
        <v>16</v>
      </c>
      <c r="B20" s="23" t="str">
        <f aca="false">IFERROR(INDEX('SKU Data'!$W$2:$W$1780,MATCH($A20,'SKU Data'!$V$2:$V$1780,0)),"")</f>
        <v>1 - Fix first</v>
      </c>
      <c r="C20" s="18" t="str">
        <f aca="false">IFERROR(INDEX('SKU Data'!$A$2:$A$1780,MATCH($A20,'SKU Data'!$V$2:$V$1780,0)),"")</f>
        <v>AURP-C02</v>
      </c>
      <c r="D20" s="48" t="str">
        <f aca="false">IFERROR(INDEX('SKU Data'!$B$2:$B$1780,MATCH($A20,'SKU Data'!$V$2:$V$1780,0)),"")</f>
        <v>Large Box of Premium Chocolates</v>
      </c>
      <c r="E20" s="18" t="str">
        <f aca="false">IFERROR(INDEX('SKU Data'!$D$2:$D$1780,MATCH($A20,'SKU Data'!$V$2:$V$1780,0)),"")</f>
        <v>AURP</v>
      </c>
      <c r="F20" s="19" t="n">
        <f aca="false">IFERROR(INDEX('SKU Data'!$E$2:$E$1780,MATCH($A20,'SKU Data'!$V$2:$V$1780,0)),"")</f>
        <v>622</v>
      </c>
      <c r="G20" s="19" t="n">
        <f aca="false">IFERROR(INDEX('SKU Data'!$F$2:$F$1780,MATCH($A20,'SKU Data'!$V$2:$V$1780,0)),"")</f>
        <v>96</v>
      </c>
      <c r="H20" s="20" t="n">
        <f aca="false">IFERROR(INDEX('SKU Data'!$J$2:$J$1780,MATCH($A20,'SKU Data'!$V$2:$V$1780,0)),"")</f>
        <v>0.0916398713826367</v>
      </c>
      <c r="I20" s="21" t="n">
        <f aca="false">IFERROR(INDEX('SKU Data'!$H$2:$H$1780,MATCH($A20,'SKU Data'!$V$2:$V$1780,0)),"")</f>
        <v>1962.91</v>
      </c>
      <c r="J20" s="20" t="n">
        <f aca="false">IFERROR(INDEX('SKU Data'!$K$2:$K$1780,MATCH($A20,'SKU Data'!$V$2:$V$1780,0)),"")</f>
        <v>0.0861804796616257</v>
      </c>
      <c r="K20" s="22" t="n">
        <f aca="false">IFERROR(INDEX('SKU Data'!$L$2:$L$1780,MATCH($A20,'SKU Data'!$V$2:$V$1780,0)),"")</f>
        <v>0.003922927547061</v>
      </c>
      <c r="L20" s="49" t="n">
        <f aca="false">IFERROR(INDEX('SKU Data'!$M$2:$M$1780,MATCH($A20,'SKU Data'!$V$2:$V$1780,0)),"")</f>
        <v>0.000152384998162468</v>
      </c>
      <c r="M20" s="27" t="n">
        <f aca="false">IFERROR(H20/Settings!$B$3,"")</f>
        <v>1.22415075354901</v>
      </c>
      <c r="N20" s="28" t="n">
        <f aca="false">IFERROR(INDEX('SKU Data'!$O$2:$O$1780,MATCH($A20,'SKU Data'!$V$2:$V$1780,0)),"")</f>
        <v>1.59021717298</v>
      </c>
      <c r="O20" s="23" t="str">
        <f aca="false">IFERROR(INDEX('SKU Data'!$X$2:$X$1780,MATCH($A20,'SKU Data'!$V$2:$V$1780,0)),"")</f>
        <v/>
      </c>
      <c r="P20" s="18" t="str">
        <f aca="false">IFERROR(INDEX('SKU Data'!$AE$2:$AE$1780,MATCH($A20,'SKU Data'!$V$2:$V$1780,0)),"")</f>
        <v>Bunches and Stems - AUS</v>
      </c>
    </row>
    <row r="21" customFormat="false" ht="15" hidden="false" customHeight="false" outlineLevel="0" collapsed="false">
      <c r="A21" s="18" t="n">
        <v>17</v>
      </c>
      <c r="B21" s="23" t="str">
        <f aca="false">IFERROR(INDEX('SKU Data'!$W$2:$W$1780,MATCH($A21,'SKU Data'!$V$2:$V$1780,0)),"")</f>
        <v>1 - Fix first</v>
      </c>
      <c r="C21" s="18" t="str">
        <f aca="false">IFERROR(INDEX('SKU Data'!$A$2:$A$1780,MATCH($A21,'SKU Data'!$V$2:$V$1780,0)),"")</f>
        <v>MJ100-62</v>
      </c>
      <c r="D21" s="48" t="str">
        <f aca="false">IFERROR(INDEX('SKU Data'!$B$2:$B$1780,MATCH($A21,'SKU Data'!$V$2:$V$1780,0)),"")</f>
        <v>Peaceful Clouds in Mason Jar</v>
      </c>
      <c r="E21" s="18" t="str">
        <f aca="false">IFERROR(INDEX('SKU Data'!$D$2:$D$1780,MATCH($A21,'SKU Data'!$V$2:$V$1780,0)),"")</f>
        <v>MJ</v>
      </c>
      <c r="F21" s="19" t="n">
        <f aca="false">IFERROR(INDEX('SKU Data'!$E$2:$E$1780,MATCH($A21,'SKU Data'!$V$2:$V$1780,0)),"")</f>
        <v>653</v>
      </c>
      <c r="G21" s="19" t="n">
        <f aca="false">IFERROR(INDEX('SKU Data'!$F$2:$F$1780,MATCH($A21,'SKU Data'!$V$2:$V$1780,0)),"")</f>
        <v>70</v>
      </c>
      <c r="H21" s="20" t="n">
        <f aca="false">IFERROR(INDEX('SKU Data'!$J$2:$J$1780,MATCH($A21,'SKU Data'!$V$2:$V$1780,0)),"")</f>
        <v>0.0826952526799387</v>
      </c>
      <c r="I21" s="21" t="n">
        <f aca="false">IFERROR(INDEX('SKU Data'!$H$2:$H$1780,MATCH($A21,'SKU Data'!$V$2:$V$1780,0)),"")</f>
        <v>4429.38</v>
      </c>
      <c r="J21" s="20" t="n">
        <f aca="false">IFERROR(INDEX('SKU Data'!$K$2:$K$1780,MATCH($A21,'SKU Data'!$V$2:$V$1780,0)),"")</f>
        <v>0.0801596628366201</v>
      </c>
      <c r="K21" s="22" t="n">
        <f aca="false">IFERROR(INDEX('SKU Data'!$L$2:$L$1780,MATCH($A21,'SKU Data'!$V$2:$V$1780,0)),"")</f>
        <v>0.00885223307151171</v>
      </c>
      <c r="L21" s="49" t="n">
        <f aca="false">IFERROR(INDEX('SKU Data'!$M$2:$M$1780,MATCH($A21,'SKU Data'!$V$2:$V$1780,0)),"")</f>
        <v>0.000343862460918163</v>
      </c>
      <c r="M21" s="27" t="n">
        <f aca="false">IFERROR(H21/Settings!$B$3,"")</f>
        <v>1.10466606244335</v>
      </c>
      <c r="N21" s="28" t="n">
        <f aca="false">IFERROR(INDEX('SKU Data'!$O$2:$O$1780,MATCH($A21,'SKU Data'!$V$2:$V$1780,0)),"")</f>
        <v>0.760822802804304</v>
      </c>
      <c r="O21" s="23" t="str">
        <f aca="false">IFERROR(INDEX('SKU Data'!$X$2:$X$1780,MATCH($A21,'SKU Data'!$V$2:$V$1780,0)),"")</f>
        <v/>
      </c>
      <c r="P21" s="18" t="str">
        <f aca="false">IFERROR(INDEX('SKU Data'!$AE$2:$AE$1780,MATCH($A21,'SKU Data'!$V$2:$V$1780,0)),"")</f>
        <v>Bloomex - AUS</v>
      </c>
    </row>
    <row r="22" customFormat="false" ht="15" hidden="false" customHeight="false" outlineLevel="0" collapsed="false">
      <c r="A22" s="18" t="n">
        <v>18</v>
      </c>
      <c r="B22" s="23" t="str">
        <f aca="false">IFERROR(INDEX('SKU Data'!$W$2:$W$1780,MATCH($A22,'SKU Data'!$V$2:$V$1780,0)),"")</f>
        <v>1 - Fix first</v>
      </c>
      <c r="C22" s="18" t="str">
        <f aca="false">IFERROR(INDEX('SKU Data'!$A$2:$A$1780,MATCH($A22,'SKU Data'!$V$2:$V$1780,0)),"")</f>
        <v>AU100-545</v>
      </c>
      <c r="D22" s="48" t="str">
        <f aca="false">IFERROR(INDEX('SKU Data'!$B$2:$B$1780,MATCH($A22,'SKU Data'!$V$2:$V$1780,0)),"")</f>
        <v>Gentle Thoughts Spray</v>
      </c>
      <c r="E22" s="18" t="str">
        <f aca="false">IFERROR(INDEX('SKU Data'!$D$2:$D$1780,MATCH($A22,'SKU Data'!$V$2:$V$1780,0)),"")</f>
        <v>AU</v>
      </c>
      <c r="F22" s="19" t="n">
        <f aca="false">IFERROR(INDEX('SKU Data'!$E$2:$E$1780,MATCH($A22,'SKU Data'!$V$2:$V$1780,0)),"")</f>
        <v>62</v>
      </c>
      <c r="G22" s="19" t="n">
        <f aca="false">IFERROR(INDEX('SKU Data'!$F$2:$F$1780,MATCH($A22,'SKU Data'!$V$2:$V$1780,0)),"")</f>
        <v>15</v>
      </c>
      <c r="H22" s="20" t="n">
        <f aca="false">IFERROR(INDEX('SKU Data'!$J$2:$J$1780,MATCH($A22,'SKU Data'!$V$2:$V$1780,0)),"")</f>
        <v>0.209677419354839</v>
      </c>
      <c r="I22" s="21" t="n">
        <f aca="false">IFERROR(INDEX('SKU Data'!$H$2:$H$1780,MATCH($A22,'SKU Data'!$V$2:$V$1780,0)),"")</f>
        <v>2729.11</v>
      </c>
      <c r="J22" s="20" t="n">
        <f aca="false">IFERROR(INDEX('SKU Data'!$K$2:$K$1780,MATCH($A22,'SKU Data'!$V$2:$V$1780,0)),"")</f>
        <v>0.201395328748295</v>
      </c>
      <c r="K22" s="22" t="n">
        <f aca="false">IFERROR(INDEX('SKU Data'!$L$2:$L$1780,MATCH($A22,'SKU Data'!$V$2:$V$1780,0)),"")</f>
        <v>0.00545419851035435</v>
      </c>
      <c r="L22" s="49" t="n">
        <f aca="false">IFERROR(INDEX('SKU Data'!$M$2:$M$1780,MATCH($A22,'SKU Data'!$V$2:$V$1780,0)),"")</f>
        <v>0.000211866780614074</v>
      </c>
      <c r="M22" s="27" t="n">
        <f aca="false">IFERROR(H22/Settings!$B$3,"")</f>
        <v>2.80092897374003</v>
      </c>
      <c r="N22" s="28" t="n">
        <f aca="false">IFERROR(INDEX('SKU Data'!$O$2:$O$1780,MATCH($A22,'SKU Data'!$V$2:$V$1780,0)),"")</f>
        <v>4.03379175084213</v>
      </c>
      <c r="O22" s="23" t="str">
        <f aca="false">IFERROR(INDEX('SKU Data'!$X$2:$X$1780,MATCH($A22,'SKU Data'!$V$2:$V$1780,0)),"")</f>
        <v>HIGH RATE</v>
      </c>
      <c r="P22" s="18" t="str">
        <f aca="false">IFERROR(INDEX('SKU Data'!$AE$2:$AE$1780,MATCH($A22,'SKU Data'!$V$2:$V$1780,0)),"")</f>
        <v>Bloomex - AUS</v>
      </c>
    </row>
    <row r="23" customFormat="false" ht="15" hidden="false" customHeight="false" outlineLevel="0" collapsed="false">
      <c r="A23" s="18" t="n">
        <v>19</v>
      </c>
      <c r="B23" s="23" t="str">
        <f aca="false">IFERROR(INDEX('SKU Data'!$W$2:$W$1780,MATCH($A23,'SKU Data'!$V$2:$V$1780,0)),"")</f>
        <v>1 - Fix first</v>
      </c>
      <c r="C23" s="18" t="str">
        <f aca="false">IFERROR(INDEX('SKU Data'!$A$2:$A$1780,MATCH($A23,'SKU Data'!$V$2:$V$1780,0)),"")</f>
        <v>AU200-61</v>
      </c>
      <c r="D23" s="48" t="str">
        <f aca="false">IFERROR(INDEX('SKU Data'!$B$2:$B$1780,MATCH($A23,'SKU Data'!$V$2:$V$1780,0)),"")</f>
        <v>Country Roads</v>
      </c>
      <c r="E23" s="18" t="str">
        <f aca="false">IFERROR(INDEX('SKU Data'!$D$2:$D$1780,MATCH($A23,'SKU Data'!$V$2:$V$1780,0)),"")</f>
        <v>AU</v>
      </c>
      <c r="F23" s="19" t="n">
        <f aca="false">IFERROR(INDEX('SKU Data'!$E$2:$E$1780,MATCH($A23,'SKU Data'!$V$2:$V$1780,0)),"")</f>
        <v>38</v>
      </c>
      <c r="G23" s="19" t="n">
        <f aca="false">IFERROR(INDEX('SKU Data'!$F$2:$F$1780,MATCH($A23,'SKU Data'!$V$2:$V$1780,0)),"")</f>
        <v>25</v>
      </c>
      <c r="H23" s="20" t="n">
        <f aca="false">IFERROR(INDEX('SKU Data'!$J$2:$J$1780,MATCH($A23,'SKU Data'!$V$2:$V$1780,0)),"")</f>
        <v>0.105263157894737</v>
      </c>
      <c r="I23" s="21" t="n">
        <f aca="false">IFERROR(INDEX('SKU Data'!$H$2:$H$1780,MATCH($A23,'SKU Data'!$V$2:$V$1780,0)),"")</f>
        <v>3303.38</v>
      </c>
      <c r="J23" s="20" t="n">
        <f aca="false">IFERROR(INDEX('SKU Data'!$K$2:$K$1780,MATCH($A23,'SKU Data'!$V$2:$V$1780,0)),"")</f>
        <v>0.10638100494914</v>
      </c>
      <c r="K23" s="22" t="n">
        <f aca="false">IFERROR(INDEX('SKU Data'!$L$2:$L$1780,MATCH($A23,'SKU Data'!$V$2:$V$1780,0)),"")</f>
        <v>0.00660189229277469</v>
      </c>
      <c r="L23" s="49" t="n">
        <f aca="false">IFERROR(INDEX('SKU Data'!$M$2:$M$1780,MATCH($A23,'SKU Data'!$V$2:$V$1780,0)),"")</f>
        <v>0.000256448617221336</v>
      </c>
      <c r="M23" s="27" t="n">
        <f aca="false">IFERROR(H23/Settings!$B$3,"")</f>
        <v>1.40613438357799</v>
      </c>
      <c r="N23" s="28" t="n">
        <f aca="false">IFERROR(INDEX('SKU Data'!$O$2:$O$1780,MATCH($A23,'SKU Data'!$V$2:$V$1780,0)),"")</f>
        <v>0.712168237858873</v>
      </c>
      <c r="O23" s="23" t="str">
        <f aca="false">IFERROR(INDEX('SKU Data'!$X$2:$X$1780,MATCH($A23,'SKU Data'!$V$2:$V$1780,0)),"")</f>
        <v/>
      </c>
      <c r="P23" s="18" t="str">
        <f aca="false">IFERROR(INDEX('SKU Data'!$AE$2:$AE$1780,MATCH($A23,'SKU Data'!$V$2:$V$1780,0)),"")</f>
        <v>Bunches and Stems - AUS</v>
      </c>
    </row>
    <row r="24" customFormat="false" ht="15" hidden="false" customHeight="false" outlineLevel="0" collapsed="false">
      <c r="A24" s="18" t="n">
        <v>20</v>
      </c>
      <c r="B24" s="23" t="str">
        <f aca="false">IFERROR(INDEX('SKU Data'!$W$2:$W$1780,MATCH($A24,'SKU Data'!$V$2:$V$1780,0)),"")</f>
        <v>1 - Fix first</v>
      </c>
      <c r="C24" s="18" t="str">
        <f aca="false">IFERROR(INDEX('SKU Data'!$A$2:$A$1780,MATCH($A24,'SKU Data'!$V$2:$V$1780,0)),"")</f>
        <v>AUMJ-NW-030</v>
      </c>
      <c r="D24" s="48" t="str">
        <f aca="false">IFERROR(INDEX('SKU Data'!$B$2:$B$1780,MATCH($A24,'SKU Data'!$V$2:$V$1780,0)),"")</f>
        <v>Cloud Nine Bouquet in Mason Jar</v>
      </c>
      <c r="E24" s="18" t="str">
        <f aca="false">IFERROR(INDEX('SKU Data'!$D$2:$D$1780,MATCH($A24,'SKU Data'!$V$2:$V$1780,0)),"")</f>
        <v>AUMJ</v>
      </c>
      <c r="F24" s="19" t="n">
        <f aca="false">IFERROR(INDEX('SKU Data'!$E$2:$E$1780,MATCH($A24,'SKU Data'!$V$2:$V$1780,0)),"")</f>
        <v>171</v>
      </c>
      <c r="G24" s="19" t="n">
        <f aca="false">IFERROR(INDEX('SKU Data'!$F$2:$F$1780,MATCH($A24,'SKU Data'!$V$2:$V$1780,0)),"")</f>
        <v>55</v>
      </c>
      <c r="H24" s="20" t="n">
        <f aca="false">IFERROR(INDEX('SKU Data'!$J$2:$J$1780,MATCH($A24,'SKU Data'!$V$2:$V$1780,0)),"")</f>
        <v>0.0760233918128655</v>
      </c>
      <c r="I24" s="21" t="n">
        <f aca="false">IFERROR(INDEX('SKU Data'!$H$2:$H$1780,MATCH($A24,'SKU Data'!$V$2:$V$1780,0)),"")</f>
        <v>5585.45</v>
      </c>
      <c r="J24" s="20" t="n">
        <f aca="false">IFERROR(INDEX('SKU Data'!$K$2:$K$1780,MATCH($A24,'SKU Data'!$V$2:$V$1780,0)),"")</f>
        <v>0.0736268035038942</v>
      </c>
      <c r="K24" s="22" t="n">
        <f aca="false">IFERROR(INDEX('SKU Data'!$L$2:$L$1780,MATCH($A24,'SKU Data'!$V$2:$V$1780,0)),"")</f>
        <v>0.0111626695404944</v>
      </c>
      <c r="L24" s="49" t="n">
        <f aca="false">IFERROR(INDEX('SKU Data'!$M$2:$M$1780,MATCH($A24,'SKU Data'!$V$2:$V$1780,0)),"")</f>
        <v>0.000433610704508386</v>
      </c>
      <c r="M24" s="27" t="n">
        <f aca="false">IFERROR(H24/Settings!$B$3,"")</f>
        <v>1.01554149925077</v>
      </c>
      <c r="N24" s="28" t="n">
        <f aca="false">IFERROR(INDEX('SKU Data'!$O$2:$O$1780,MATCH($A24,'SKU Data'!$V$2:$V$1780,0)),"")</f>
        <v>0.0578112035139011</v>
      </c>
      <c r="O24" s="23" t="str">
        <f aca="false">IFERROR(INDEX('SKU Data'!$X$2:$X$1780,MATCH($A24,'SKU Data'!$V$2:$V$1780,0)),"")</f>
        <v/>
      </c>
      <c r="P24" s="18" t="str">
        <f aca="false">IFERROR(INDEX('SKU Data'!$AE$2:$AE$1780,MATCH($A24,'SKU Data'!$V$2:$V$1780,0)),"")</f>
        <v>Bunches and Stems - AUS</v>
      </c>
    </row>
    <row r="25" customFormat="false" ht="15" hidden="false" customHeight="false" outlineLevel="0" collapsed="false">
      <c r="A25" s="18" t="n">
        <v>21</v>
      </c>
      <c r="B25" s="23" t="str">
        <f aca="false">IFERROR(INDEX('SKU Data'!$W$2:$W$1780,MATCH($A25,'SKU Data'!$V$2:$V$1780,0)),"")</f>
        <v>1 - Fix first</v>
      </c>
      <c r="C25" s="18" t="str">
        <f aca="false">IFERROR(INDEX('SKU Data'!$A$2:$A$1780,MATCH($A25,'SKU Data'!$V$2:$V$1780,0)),"")</f>
        <v>AUMJ-NW-024</v>
      </c>
      <c r="D25" s="48" t="str">
        <f aca="false">IFERROR(INDEX('SKU Data'!$B$2:$B$1780,MATCH($A25,'SKU Data'!$V$2:$V$1780,0)),"")</f>
        <v>Cherry Bomb Bouquet in Mason Jar</v>
      </c>
      <c r="E25" s="18" t="str">
        <f aca="false">IFERROR(INDEX('SKU Data'!$D$2:$D$1780,MATCH($A25,'SKU Data'!$V$2:$V$1780,0)),"")</f>
        <v>AUMJ</v>
      </c>
      <c r="F25" s="19" t="n">
        <f aca="false">IFERROR(INDEX('SKU Data'!$E$2:$E$1780,MATCH($A25,'SKU Data'!$V$2:$V$1780,0)),"")</f>
        <v>38</v>
      </c>
      <c r="G25" s="19" t="n">
        <f aca="false">IFERROR(INDEX('SKU Data'!$F$2:$F$1780,MATCH($A25,'SKU Data'!$V$2:$V$1780,0)),"")</f>
        <v>16</v>
      </c>
      <c r="H25" s="20" t="n">
        <f aca="false">IFERROR(INDEX('SKU Data'!$J$2:$J$1780,MATCH($A25,'SKU Data'!$V$2:$V$1780,0)),"")</f>
        <v>0.236842105263158</v>
      </c>
      <c r="I25" s="21" t="n">
        <f aca="false">IFERROR(INDEX('SKU Data'!$H$2:$H$1780,MATCH($A25,'SKU Data'!$V$2:$V$1780,0)),"")</f>
        <v>1832.99</v>
      </c>
      <c r="J25" s="20" t="n">
        <f aca="false">IFERROR(INDEX('SKU Data'!$K$2:$K$1780,MATCH($A25,'SKU Data'!$V$2:$V$1780,0)),"")</f>
        <v>0.244426102710251</v>
      </c>
      <c r="K25" s="22" t="n">
        <f aca="false">IFERROR(INDEX('SKU Data'!$L$2:$L$1780,MATCH($A25,'SKU Data'!$V$2:$V$1780,0)),"")</f>
        <v>0.00366327899113426</v>
      </c>
      <c r="L25" s="49" t="n">
        <f aca="false">IFERROR(INDEX('SKU Data'!$M$2:$M$1780,MATCH($A25,'SKU Data'!$V$2:$V$1780,0)),"")</f>
        <v>0.000142299024296489</v>
      </c>
      <c r="M25" s="27" t="n">
        <f aca="false">IFERROR(H25/Settings!$B$3,"")</f>
        <v>3.16380236305048</v>
      </c>
      <c r="N25" s="28" t="n">
        <f aca="false">IFERROR(INDEX('SKU Data'!$O$2:$O$1780,MATCH($A25,'SKU Data'!$V$2:$V$1780,0)),"")</f>
        <v>3.7942892261241</v>
      </c>
      <c r="O25" s="23" t="str">
        <f aca="false">IFERROR(INDEX('SKU Data'!$X$2:$X$1780,MATCH($A25,'SKU Data'!$V$2:$V$1780,0)),"")</f>
        <v>HIGH RATE</v>
      </c>
      <c r="P25" s="18" t="str">
        <f aca="false">IFERROR(INDEX('SKU Data'!$AE$2:$AE$1780,MATCH($A25,'SKU Data'!$V$2:$V$1780,0)),"")</f>
        <v>Bunches and Stems - AUS</v>
      </c>
    </row>
    <row r="26" customFormat="false" ht="15" hidden="false" customHeight="false" outlineLevel="0" collapsed="false">
      <c r="A26" s="18" t="n">
        <v>22</v>
      </c>
      <c r="B26" s="23" t="str">
        <f aca="false">IFERROR(INDEX('SKU Data'!$W$2:$W$1780,MATCH($A26,'SKU Data'!$V$2:$V$1780,0)),"")</f>
        <v>1 - Fix first</v>
      </c>
      <c r="C26" s="18" t="str">
        <f aca="false">IFERROR(INDEX('SKU Data'!$A$2:$A$1780,MATCH($A26,'SKU Data'!$V$2:$V$1780,0)),"")</f>
        <v>AUSGF16-110</v>
      </c>
      <c r="D26" s="48" t="str">
        <f aca="false">IFERROR(INDEX('SKU Data'!$B$2:$B$1780,MATCH($A26,'SKU Data'!$V$2:$V$1780,0)),"")</f>
        <v>Pastel Harmony</v>
      </c>
      <c r="E26" s="18" t="str">
        <f aca="false">IFERROR(INDEX('SKU Data'!$D$2:$D$1780,MATCH($A26,'SKU Data'!$V$2:$V$1780,0)),"")</f>
        <v>AUSGF</v>
      </c>
      <c r="F26" s="19" t="n">
        <f aca="false">IFERROR(INDEX('SKU Data'!$E$2:$E$1780,MATCH($A26,'SKU Data'!$V$2:$V$1780,0)),"")</f>
        <v>315</v>
      </c>
      <c r="G26" s="19" t="n">
        <f aca="false">IFERROR(INDEX('SKU Data'!$F$2:$F$1780,MATCH($A26,'SKU Data'!$V$2:$V$1780,0)),"")</f>
        <v>40</v>
      </c>
      <c r="H26" s="20" t="n">
        <f aca="false">IFERROR(INDEX('SKU Data'!$J$2:$J$1780,MATCH($A26,'SKU Data'!$V$2:$V$1780,0)),"")</f>
        <v>0.0825396825396825</v>
      </c>
      <c r="I26" s="21" t="n">
        <f aca="false">IFERROR(INDEX('SKU Data'!$H$2:$H$1780,MATCH($A26,'SKU Data'!$V$2:$V$1780,0)),"")</f>
        <v>3482.27</v>
      </c>
      <c r="J26" s="20" t="n">
        <f aca="false">IFERROR(INDEX('SKU Data'!$K$2:$K$1780,MATCH($A26,'SKU Data'!$V$2:$V$1780,0)),"")</f>
        <v>0.076651765994664</v>
      </c>
      <c r="K26" s="22" t="n">
        <f aca="false">IFERROR(INDEX('SKU Data'!$L$2:$L$1780,MATCH($A26,'SKU Data'!$V$2:$V$1780,0)),"")</f>
        <v>0.00695940868878559</v>
      </c>
      <c r="L26" s="49" t="n">
        <f aca="false">IFERROR(INDEX('SKU Data'!$M$2:$M$1780,MATCH($A26,'SKU Data'!$V$2:$V$1780,0)),"")</f>
        <v>0.000270336239334059</v>
      </c>
      <c r="M26" s="27" t="n">
        <f aca="false">IFERROR(H26/Settings!$B$3,"")</f>
        <v>1.10258791347227</v>
      </c>
      <c r="N26" s="28" t="n">
        <f aca="false">IFERROR(INDEX('SKU Data'!$O$2:$O$1780,MATCH($A26,'SKU Data'!$V$2:$V$1780,0)),"")</f>
        <v>0.517931729214582</v>
      </c>
      <c r="O26" s="23" t="str">
        <f aca="false">IFERROR(INDEX('SKU Data'!$X$2:$X$1780,MATCH($A26,'SKU Data'!$V$2:$V$1780,0)),"")</f>
        <v/>
      </c>
      <c r="P26" s="18" t="str">
        <f aca="false">IFERROR(INDEX('SKU Data'!$AE$2:$AE$1780,MATCH($A26,'SKU Data'!$V$2:$V$1780,0)),"")</f>
        <v>Bloomex - AUS</v>
      </c>
    </row>
    <row r="27" customFormat="false" ht="15" hidden="false" customHeight="false" outlineLevel="0" collapsed="false">
      <c r="A27" s="18" t="n">
        <v>23</v>
      </c>
      <c r="B27" s="23" t="str">
        <f aca="false">IFERROR(INDEX('SKU Data'!$W$2:$W$1780,MATCH($A27,'SKU Data'!$V$2:$V$1780,0)),"")</f>
        <v>1 - Fix first</v>
      </c>
      <c r="C27" s="18" t="str">
        <f aca="false">IFERROR(INDEX('SKU Data'!$A$2:$A$1780,MATCH($A27,'SKU Data'!$V$2:$V$1780,0)),"")</f>
        <v>AURP03</v>
      </c>
      <c r="D27" s="48" t="str">
        <f aca="false">IFERROR(INDEX('SKU Data'!$B$2:$B$1780,MATCH($A27,'SKU Data'!$V$2:$V$1780,0)),"")</f>
        <v>Glass Vase</v>
      </c>
      <c r="E27" s="18" t="str">
        <f aca="false">IFERROR(INDEX('SKU Data'!$D$2:$D$1780,MATCH($A27,'SKU Data'!$V$2:$V$1780,0)),"")</f>
        <v>AURP</v>
      </c>
      <c r="F27" s="19" t="n">
        <f aca="false">IFERROR(INDEX('SKU Data'!$E$2:$E$1780,MATCH($A27,'SKU Data'!$V$2:$V$1780,0)),"")</f>
        <v>1126</v>
      </c>
      <c r="G27" s="19" t="n">
        <f aca="false">IFERROR(INDEX('SKU Data'!$F$2:$F$1780,MATCH($A27,'SKU Data'!$V$2:$V$1780,0)),"")</f>
        <v>112</v>
      </c>
      <c r="H27" s="20" t="n">
        <f aca="false">IFERROR(INDEX('SKU Data'!$J$2:$J$1780,MATCH($A27,'SKU Data'!$V$2:$V$1780,0)),"")</f>
        <v>0.086145648312611</v>
      </c>
      <c r="I27" s="21" t="n">
        <f aca="false">IFERROR(INDEX('SKU Data'!$H$2:$H$1780,MATCH($A27,'SKU Data'!$V$2:$V$1780,0)),"")</f>
        <v>1180.39</v>
      </c>
      <c r="J27" s="20" t="n">
        <f aca="false">IFERROR(INDEX('SKU Data'!$K$2:$K$1780,MATCH($A27,'SKU Data'!$V$2:$V$1780,0)),"")</f>
        <v>0.083168597823534</v>
      </c>
      <c r="K27" s="22" t="n">
        <f aca="false">IFERROR(INDEX('SKU Data'!$L$2:$L$1780,MATCH($A27,'SKU Data'!$V$2:$V$1780,0)),"")</f>
        <v>0.0023590406321611</v>
      </c>
      <c r="L27" s="49" t="n">
        <f aca="false">IFERROR(INDEX('SKU Data'!$M$2:$M$1780,MATCH($A27,'SKU Data'!$V$2:$V$1780,0)),"")</f>
        <v>9.16362584025734E-005</v>
      </c>
      <c r="M27" s="27" t="n">
        <f aca="false">IFERROR(H27/Settings!$B$3,"")</f>
        <v>1.15075740183581</v>
      </c>
      <c r="N27" s="28" t="n">
        <f aca="false">IFERROR(INDEX('SKU Data'!$O$2:$O$1780,MATCH($A27,'SKU Data'!$V$2:$V$1780,0)),"")</f>
        <v>1.43902680282021</v>
      </c>
      <c r="O27" s="23" t="str">
        <f aca="false">IFERROR(INDEX('SKU Data'!$X$2:$X$1780,MATCH($A27,'SKU Data'!$V$2:$V$1780,0)),"")</f>
        <v/>
      </c>
      <c r="P27" s="18" t="str">
        <f aca="false">IFERROR(INDEX('SKU Data'!$AE$2:$AE$1780,MATCH($A27,'SKU Data'!$V$2:$V$1780,0)),"")</f>
        <v>Bloomex - AUS</v>
      </c>
    </row>
    <row r="28" customFormat="false" ht="15" hidden="false" customHeight="false" outlineLevel="0" collapsed="false">
      <c r="A28" s="18" t="n">
        <v>24</v>
      </c>
      <c r="B28" s="23" t="str">
        <f aca="false">IFERROR(INDEX('SKU Data'!$W$2:$W$1780,MATCH($A28,'SKU Data'!$V$2:$V$1780,0)),"")</f>
        <v>1 - Fix first</v>
      </c>
      <c r="C28" s="18" t="str">
        <f aca="false">IFERROR(INDEX('SKU Data'!$A$2:$A$1780,MATCH($A28,'SKU Data'!$V$2:$V$1780,0)),"")</f>
        <v>AU11-56</v>
      </c>
      <c r="D28" s="48" t="str">
        <f aca="false">IFERROR(INDEX('SKU Data'!$B$2:$B$1780,MATCH($A28,'SKU Data'!$V$2:$V$1780,0)),"")</f>
        <v>Dozen Red Roses</v>
      </c>
      <c r="E28" s="18" t="str">
        <f aca="false">IFERROR(INDEX('SKU Data'!$D$2:$D$1780,MATCH($A28,'SKU Data'!$V$2:$V$1780,0)),"")</f>
        <v>AU</v>
      </c>
      <c r="F28" s="19" t="n">
        <f aca="false">IFERROR(INDEX('SKU Data'!$E$2:$E$1780,MATCH($A28,'SKU Data'!$V$2:$V$1780,0)),"")</f>
        <v>111</v>
      </c>
      <c r="G28" s="19" t="n">
        <f aca="false">IFERROR(INDEX('SKU Data'!$F$2:$F$1780,MATCH($A28,'SKU Data'!$V$2:$V$1780,0)),"")</f>
        <v>16</v>
      </c>
      <c r="H28" s="20" t="n">
        <f aca="false">IFERROR(INDEX('SKU Data'!$J$2:$J$1780,MATCH($A28,'SKU Data'!$V$2:$V$1780,0)),"")</f>
        <v>0.144144144144144</v>
      </c>
      <c r="I28" s="21" t="n">
        <f aca="false">IFERROR(INDEX('SKU Data'!$H$2:$H$1780,MATCH($A28,'SKU Data'!$V$2:$V$1780,0)),"")</f>
        <v>1912.71</v>
      </c>
      <c r="J28" s="20" t="n">
        <f aca="false">IFERROR(INDEX('SKU Data'!$K$2:$K$1780,MATCH($A28,'SKU Data'!$V$2:$V$1780,0)),"")</f>
        <v>0.148488149035457</v>
      </c>
      <c r="K28" s="22" t="n">
        <f aca="false">IFERROR(INDEX('SKU Data'!$L$2:$L$1780,MATCH($A28,'SKU Data'!$V$2:$V$1780,0)),"")</f>
        <v>0.00382260151944768</v>
      </c>
      <c r="L28" s="49" t="n">
        <f aca="false">IFERROR(INDEX('SKU Data'!$M$2:$M$1780,MATCH($A28,'SKU Data'!$V$2:$V$1780,0)),"")</f>
        <v>0.000148487862324474</v>
      </c>
      <c r="M28" s="27" t="n">
        <f aca="false">IFERROR(H28/Settings!$B$3,"")</f>
        <v>1.92551735408878</v>
      </c>
      <c r="N28" s="28" t="n">
        <f aca="false">IFERROR(INDEX('SKU Data'!$O$2:$O$1780,MATCH($A28,'SKU Data'!$V$2:$V$1780,0)),"")</f>
        <v>2.77374862195491</v>
      </c>
      <c r="O28" s="23" t="str">
        <f aca="false">IFERROR(INDEX('SKU Data'!$X$2:$X$1780,MATCH($A28,'SKU Data'!$V$2:$V$1780,0)),"")</f>
        <v/>
      </c>
      <c r="P28" s="18" t="str">
        <f aca="false">IFERROR(INDEX('SKU Data'!$AE$2:$AE$1780,MATCH($A28,'SKU Data'!$V$2:$V$1780,0)),"")</f>
        <v>Bloomex - AUS</v>
      </c>
    </row>
    <row r="29" customFormat="false" ht="15" hidden="false" customHeight="false" outlineLevel="0" collapsed="false">
      <c r="A29" s="18" t="n">
        <v>25</v>
      </c>
      <c r="B29" s="23" t="str">
        <f aca="false">IFERROR(INDEX('SKU Data'!$W$2:$W$1780,MATCH($A29,'SKU Data'!$V$2:$V$1780,0)),"")</f>
        <v>1 - Fix first</v>
      </c>
      <c r="C29" s="18" t="str">
        <f aca="false">IFERROR(INDEX('SKU Data'!$A$2:$A$1780,MATCH($A29,'SKU Data'!$V$2:$V$1780,0)),"")</f>
        <v>AU0611-02</v>
      </c>
      <c r="D29" s="48" t="str">
        <f aca="false">IFERROR(INDEX('SKU Data'!$B$2:$B$1780,MATCH($A29,'SKU Data'!$V$2:$V$1780,0)),"")</f>
        <v>Sunset Serenity</v>
      </c>
      <c r="E29" s="18" t="str">
        <f aca="false">IFERROR(INDEX('SKU Data'!$D$2:$D$1780,MATCH($A29,'SKU Data'!$V$2:$V$1780,0)),"")</f>
        <v>AU</v>
      </c>
      <c r="F29" s="19" t="n">
        <f aca="false">IFERROR(INDEX('SKU Data'!$E$2:$E$1780,MATCH($A29,'SKU Data'!$V$2:$V$1780,0)),"")</f>
        <v>291</v>
      </c>
      <c r="G29" s="19" t="n">
        <f aca="false">IFERROR(INDEX('SKU Data'!$F$2:$F$1780,MATCH($A29,'SKU Data'!$V$2:$V$1780,0)),"")</f>
        <v>29</v>
      </c>
      <c r="H29" s="20" t="n">
        <f aca="false">IFERROR(INDEX('SKU Data'!$J$2:$J$1780,MATCH($A29,'SKU Data'!$V$2:$V$1780,0)),"")</f>
        <v>0.0927835051546392</v>
      </c>
      <c r="I29" s="21" t="n">
        <f aca="false">IFERROR(INDEX('SKU Data'!$H$2:$H$1780,MATCH($A29,'SKU Data'!$V$2:$V$1780,0)),"")</f>
        <v>2324.71</v>
      </c>
      <c r="J29" s="20" t="n">
        <f aca="false">IFERROR(INDEX('SKU Data'!$K$2:$K$1780,MATCH($A29,'SKU Data'!$V$2:$V$1780,0)),"")</f>
        <v>0.0908899403545891</v>
      </c>
      <c r="K29" s="22" t="n">
        <f aca="false">IFERROR(INDEX('SKU Data'!$L$2:$L$1780,MATCH($A29,'SKU Data'!$V$2:$V$1780,0)),"")</f>
        <v>0.00464599441539764</v>
      </c>
      <c r="L29" s="49" t="n">
        <f aca="false">IFERROR(INDEX('SKU Data'!$M$2:$M$1780,MATCH($A29,'SKU Data'!$V$2:$V$1780,0)),"")</f>
        <v>0.000180472323783704</v>
      </c>
      <c r="M29" s="27" t="n">
        <f aca="false">IFERROR(H29/Settings!$B$3,"")</f>
        <v>1.23942772985483</v>
      </c>
      <c r="N29" s="28" t="n">
        <f aca="false">IFERROR(INDEX('SKU Data'!$O$2:$O$1780,MATCH($A29,'SKU Data'!$V$2:$V$1780,0)),"")</f>
        <v>1.16182839354985</v>
      </c>
      <c r="O29" s="23" t="str">
        <f aca="false">IFERROR(INDEX('SKU Data'!$X$2:$X$1780,MATCH($A29,'SKU Data'!$V$2:$V$1780,0)),"")</f>
        <v/>
      </c>
      <c r="P29" s="18" t="str">
        <f aca="false">IFERROR(INDEX('SKU Data'!$AE$2:$AE$1780,MATCH($A29,'SKU Data'!$V$2:$V$1780,0)),"")</f>
        <v>Bloomex - AUS</v>
      </c>
    </row>
    <row r="30" customFormat="false" ht="15" hidden="false" customHeight="false" outlineLevel="0" collapsed="false">
      <c r="A30" s="18" t="n">
        <v>26</v>
      </c>
      <c r="B30" s="23" t="str">
        <f aca="false">IFERROR(INDEX('SKU Data'!$W$2:$W$1780,MATCH($A30,'SKU Data'!$V$2:$V$1780,0)),"")</f>
        <v>2 - Review</v>
      </c>
      <c r="C30" s="18" t="str">
        <f aca="false">IFERROR(INDEX('SKU Data'!$A$2:$A$1780,MATCH($A30,'SKU Data'!$V$2:$V$1780,0)),"")</f>
        <v>AUSRP-16sp</v>
      </c>
      <c r="D30" s="48" t="str">
        <f aca="false">IFERROR(INDEX('SKU Data'!$B$2:$B$1780,MATCH($A30,'SKU Data'!$V$2:$V$1780,0)),"")</f>
        <v>Truffles &amp; Card</v>
      </c>
      <c r="E30" s="18" t="str">
        <f aca="false">IFERROR(INDEX('SKU Data'!$D$2:$D$1780,MATCH($A30,'SKU Data'!$V$2:$V$1780,0)),"")</f>
        <v>AUSRP</v>
      </c>
      <c r="F30" s="19" t="n">
        <f aca="false">IFERROR(INDEX('SKU Data'!$E$2:$E$1780,MATCH($A30,'SKU Data'!$V$2:$V$1780,0)),"")</f>
        <v>927</v>
      </c>
      <c r="G30" s="19" t="n">
        <f aca="false">IFERROR(INDEX('SKU Data'!$F$2:$F$1780,MATCH($A30,'SKU Data'!$V$2:$V$1780,0)),"")</f>
        <v>152</v>
      </c>
      <c r="H30" s="20" t="n">
        <f aca="false">IFERROR(INDEX('SKU Data'!$J$2:$J$1780,MATCH($A30,'SKU Data'!$V$2:$V$1780,0)),"")</f>
        <v>0.0819848975188781</v>
      </c>
      <c r="I30" s="21" t="n">
        <f aca="false">IFERROR(INDEX('SKU Data'!$H$2:$H$1780,MATCH($A30,'SKU Data'!$V$2:$V$1780,0)),"")</f>
        <v>1385.93</v>
      </c>
      <c r="J30" s="20" t="n">
        <f aca="false">IFERROR(INDEX('SKU Data'!$K$2:$K$1780,MATCH($A30,'SKU Data'!$V$2:$V$1780,0)),"")</f>
        <v>0.0790286592798705</v>
      </c>
      <c r="K30" s="22" t="n">
        <f aca="false">IFERROR(INDEX('SKU Data'!$L$2:$L$1780,MATCH($A30,'SKU Data'!$V$2:$V$1780,0)),"")</f>
        <v>0.00276981775797069</v>
      </c>
      <c r="L30" s="49" t="n">
        <f aca="false">IFERROR(INDEX('SKU Data'!$M$2:$M$1780,MATCH($A30,'SKU Data'!$V$2:$V$1780,0)),"")</f>
        <v>0.000107592778325705</v>
      </c>
      <c r="M30" s="27" t="n">
        <f aca="false">IFERROR(H30/Settings!$B$3,"")</f>
        <v>1.09517694168642</v>
      </c>
      <c r="N30" s="28" t="n">
        <f aca="false">IFERROR(INDEX('SKU Data'!$O$2:$O$1780,MATCH($A30,'SKU Data'!$V$2:$V$1780,0)),"")</f>
        <v>0.824313962641016</v>
      </c>
      <c r="O30" s="23" t="str">
        <f aca="false">IFERROR(INDEX('SKU Data'!$X$2:$X$1780,MATCH($A30,'SKU Data'!$V$2:$V$1780,0)),"")</f>
        <v/>
      </c>
      <c r="P30" s="18" t="str">
        <f aca="false">IFERROR(INDEX('SKU Data'!$AE$2:$AE$1780,MATCH($A30,'SKU Data'!$V$2:$V$1780,0)),"")</f>
        <v>Bunches and Stems - AUS</v>
      </c>
    </row>
    <row r="31" customFormat="false" ht="15" hidden="false" customHeight="false" outlineLevel="0" collapsed="false">
      <c r="A31" s="18" t="n">
        <v>27</v>
      </c>
      <c r="B31" s="23" t="str">
        <f aca="false">IFERROR(INDEX('SKU Data'!$W$2:$W$1780,MATCH($A31,'SKU Data'!$V$2:$V$1780,0)),"")</f>
        <v>2 - Review</v>
      </c>
      <c r="C31" s="18" t="str">
        <f aca="false">IFERROR(INDEX('SKU Data'!$A$2:$A$1780,MATCH($A31,'SKU Data'!$V$2:$V$1780,0)),"")</f>
        <v>AU189-01</v>
      </c>
      <c r="D31" s="48" t="str">
        <f aca="false">IFERROR(INDEX('SKU Data'!$B$2:$B$1780,MATCH($A31,'SKU Data'!$V$2:$V$1780,0)),"")</f>
        <v>Classic Sympathy Wreath</v>
      </c>
      <c r="E31" s="18" t="str">
        <f aca="false">IFERROR(INDEX('SKU Data'!$D$2:$D$1780,MATCH($A31,'SKU Data'!$V$2:$V$1780,0)),"")</f>
        <v>AU</v>
      </c>
      <c r="F31" s="19" t="n">
        <f aca="false">IFERROR(INDEX('SKU Data'!$E$2:$E$1780,MATCH($A31,'SKU Data'!$V$2:$V$1780,0)),"")</f>
        <v>48</v>
      </c>
      <c r="G31" s="19" t="n">
        <f aca="false">IFERROR(INDEX('SKU Data'!$F$2:$F$1780,MATCH($A31,'SKU Data'!$V$2:$V$1780,0)),"")</f>
        <v>11</v>
      </c>
      <c r="H31" s="20" t="n">
        <f aca="false">IFERROR(INDEX('SKU Data'!$J$2:$J$1780,MATCH($A31,'SKU Data'!$V$2:$V$1780,0)),"")</f>
        <v>0.166666666666667</v>
      </c>
      <c r="I31" s="21" t="n">
        <f aca="false">IFERROR(INDEX('SKU Data'!$H$2:$H$1780,MATCH($A31,'SKU Data'!$V$2:$V$1780,0)),"")</f>
        <v>2932.31</v>
      </c>
      <c r="J31" s="20" t="n">
        <f aca="false">IFERROR(INDEX('SKU Data'!$K$2:$K$1780,MATCH($A31,'SKU Data'!$V$2:$V$1780,0)),"")</f>
        <v>0.156463541789392</v>
      </c>
      <c r="K31" s="22" t="n">
        <f aca="false">IFERROR(INDEX('SKU Data'!$L$2:$L$1780,MATCH($A31,'SKU Data'!$V$2:$V$1780,0)),"")</f>
        <v>0.00586029908427918</v>
      </c>
      <c r="L31" s="49" t="n">
        <f aca="false">IFERROR(INDEX('SKU Data'!$M$2:$M$1780,MATCH($A31,'SKU Data'!$V$2:$V$1780,0)),"")</f>
        <v>0.000227641641217267</v>
      </c>
      <c r="M31" s="27" t="n">
        <f aca="false">IFERROR(H31/Settings!$B$3,"")</f>
        <v>2.22637944066515</v>
      </c>
      <c r="N31" s="28" t="n">
        <f aca="false">IFERROR(INDEX('SKU Data'!$O$2:$O$1780,MATCH($A31,'SKU Data'!$V$2:$V$1780,0)),"")</f>
        <v>2.41694364127023</v>
      </c>
      <c r="O31" s="23" t="str">
        <f aca="false">IFERROR(INDEX('SKU Data'!$X$2:$X$1780,MATCH($A31,'SKU Data'!$V$2:$V$1780,0)),"")</f>
        <v/>
      </c>
      <c r="P31" s="18" t="str">
        <f aca="false">IFERROR(INDEX('SKU Data'!$AE$2:$AE$1780,MATCH($A31,'SKU Data'!$V$2:$V$1780,0)),"")</f>
        <v>Aussie Blooms - AUS</v>
      </c>
    </row>
    <row r="32" customFormat="false" ht="15" hidden="false" customHeight="false" outlineLevel="0" collapsed="false">
      <c r="A32" s="18" t="n">
        <v>28</v>
      </c>
      <c r="B32" s="23" t="str">
        <f aca="false">IFERROR(INDEX('SKU Data'!$W$2:$W$1780,MATCH($A32,'SKU Data'!$V$2:$V$1780,0)),"")</f>
        <v>2 - Review</v>
      </c>
      <c r="C32" s="18" t="str">
        <f aca="false">IFERROR(INDEX('SKU Data'!$A$2:$A$1780,MATCH($A32,'SKU Data'!$V$2:$V$1780,0)),"")</f>
        <v>AURP-C01</v>
      </c>
      <c r="D32" s="48" t="str">
        <f aca="false">IFERROR(INDEX('SKU Data'!$B$2:$B$1780,MATCH($A32,'SKU Data'!$V$2:$V$1780,0)),"")</f>
        <v>Premium Chocolates</v>
      </c>
      <c r="E32" s="18" t="str">
        <f aca="false">IFERROR(INDEX('SKU Data'!$D$2:$D$1780,MATCH($A32,'SKU Data'!$V$2:$V$1780,0)),"")</f>
        <v>AURP</v>
      </c>
      <c r="F32" s="19" t="n">
        <f aca="false">IFERROR(INDEX('SKU Data'!$E$2:$E$1780,MATCH($A32,'SKU Data'!$V$2:$V$1780,0)),"")</f>
        <v>276</v>
      </c>
      <c r="G32" s="19" t="n">
        <f aca="false">IFERROR(INDEX('SKU Data'!$F$2:$F$1780,MATCH($A32,'SKU Data'!$V$2:$V$1780,0)),"")</f>
        <v>51</v>
      </c>
      <c r="H32" s="20" t="n">
        <f aca="false">IFERROR(INDEX('SKU Data'!$J$2:$J$1780,MATCH($A32,'SKU Data'!$V$2:$V$1780,0)),"")</f>
        <v>0.130434782608696</v>
      </c>
      <c r="I32" s="21" t="n">
        <f aca="false">IFERROR(INDEX('SKU Data'!$H$2:$H$1780,MATCH($A32,'SKU Data'!$V$2:$V$1780,0)),"")</f>
        <v>710.97</v>
      </c>
      <c r="J32" s="20" t="n">
        <f aca="false">IFERROR(INDEX('SKU Data'!$K$2:$K$1780,MATCH($A32,'SKU Data'!$V$2:$V$1780,0)),"")</f>
        <v>0.123948955139594</v>
      </c>
      <c r="K32" s="22" t="n">
        <f aca="false">IFERROR(INDEX('SKU Data'!$L$2:$L$1780,MATCH($A32,'SKU Data'!$V$2:$V$1780,0)),"")</f>
        <v>0.00142089234765423</v>
      </c>
      <c r="L32" s="49" t="n">
        <f aca="false">IFERROR(INDEX('SKU Data'!$M$2:$M$1780,MATCH($A32,'SKU Data'!$V$2:$V$1780,0)),"")</f>
        <v>5.51941567079335E-005</v>
      </c>
      <c r="M32" s="27" t="n">
        <f aca="false">IFERROR(H32/Settings!$B$3,"")</f>
        <v>1.74238391008577</v>
      </c>
      <c r="N32" s="28" t="n">
        <f aca="false">IFERROR(INDEX('SKU Data'!$O$2:$O$1780,MATCH($A32,'SKU Data'!$V$2:$V$1780,0)),"")</f>
        <v>3.50835987492602</v>
      </c>
      <c r="O32" s="23" t="str">
        <f aca="false">IFERROR(INDEX('SKU Data'!$X$2:$X$1780,MATCH($A32,'SKU Data'!$V$2:$V$1780,0)),"")</f>
        <v>HIGH RATE</v>
      </c>
      <c r="P32" s="18" t="str">
        <f aca="false">IFERROR(INDEX('SKU Data'!$AE$2:$AE$1780,MATCH($A32,'SKU Data'!$V$2:$V$1780,0)),"")</f>
        <v>Bunches and Stems - AUS</v>
      </c>
    </row>
    <row r="33" customFormat="false" ht="15" hidden="false" customHeight="false" outlineLevel="0" collapsed="false">
      <c r="A33" s="18" t="n">
        <v>29</v>
      </c>
      <c r="B33" s="23" t="str">
        <f aca="false">IFERROR(INDEX('SKU Data'!$W$2:$W$1780,MATCH($A33,'SKU Data'!$V$2:$V$1780,0)),"")</f>
        <v>2 - Review</v>
      </c>
      <c r="C33" s="18" t="str">
        <f aca="false">IFERROR(INDEX('SKU Data'!$A$2:$A$1780,MATCH($A33,'SKU Data'!$V$2:$V$1780,0)),"")</f>
        <v>AU1111-20</v>
      </c>
      <c r="D33" s="48" t="str">
        <f aca="false">IFERROR(INDEX('SKU Data'!$B$2:$B$1780,MATCH($A33,'SKU Data'!$V$2:$V$1780,0)),"")</f>
        <v>Half Dozen Red Roses</v>
      </c>
      <c r="E33" s="18" t="str">
        <f aca="false">IFERROR(INDEX('SKU Data'!$D$2:$D$1780,MATCH($A33,'SKU Data'!$V$2:$V$1780,0)),"")</f>
        <v>AU</v>
      </c>
      <c r="F33" s="19" t="n">
        <f aca="false">IFERROR(INDEX('SKU Data'!$E$2:$E$1780,MATCH($A33,'SKU Data'!$V$2:$V$1780,0)),"")</f>
        <v>527</v>
      </c>
      <c r="G33" s="19" t="n">
        <f aca="false">IFERROR(INDEX('SKU Data'!$F$2:$F$1780,MATCH($A33,'SKU Data'!$V$2:$V$1780,0)),"")</f>
        <v>46</v>
      </c>
      <c r="H33" s="20" t="n">
        <f aca="false">IFERROR(INDEX('SKU Data'!$J$2:$J$1780,MATCH($A33,'SKU Data'!$V$2:$V$1780,0)),"")</f>
        <v>0.0777988614800759</v>
      </c>
      <c r="I33" s="21" t="n">
        <f aca="false">IFERROR(INDEX('SKU Data'!$H$2:$H$1780,MATCH($A33,'SKU Data'!$V$2:$V$1780,0)),"")</f>
        <v>3175.22</v>
      </c>
      <c r="J33" s="20" t="n">
        <f aca="false">IFERROR(INDEX('SKU Data'!$K$2:$K$1780,MATCH($A33,'SKU Data'!$V$2:$V$1780,0)),"")</f>
        <v>0.0771578429014785</v>
      </c>
      <c r="K33" s="22" t="n">
        <f aca="false">IFERROR(INDEX('SKU Data'!$L$2:$L$1780,MATCH($A33,'SKU Data'!$V$2:$V$1780,0)),"")</f>
        <v>0.00634576114339375</v>
      </c>
      <c r="L33" s="49" t="n">
        <f aca="false">IFERROR(INDEX('SKU Data'!$M$2:$M$1780,MATCH($A33,'SKU Data'!$V$2:$V$1780,0)),"")</f>
        <v>0.000246499276006252</v>
      </c>
      <c r="M33" s="27" t="n">
        <f aca="false">IFERROR(H33/Settings!$B$3,"")</f>
        <v>1.03925871423838</v>
      </c>
      <c r="N33" s="28" t="n">
        <f aca="false">IFERROR(INDEX('SKU Data'!$O$2:$O$1780,MATCH($A33,'SKU Data'!$V$2:$V$1780,0)),"")</f>
        <v>0.256367178161943</v>
      </c>
      <c r="O33" s="23" t="str">
        <f aca="false">IFERROR(INDEX('SKU Data'!$X$2:$X$1780,MATCH($A33,'SKU Data'!$V$2:$V$1780,0)),"")</f>
        <v/>
      </c>
      <c r="P33" s="18" t="str">
        <f aca="false">IFERROR(INDEX('SKU Data'!$AE$2:$AE$1780,MATCH($A33,'SKU Data'!$V$2:$V$1780,0)),"")</f>
        <v>Bloomex - AUS</v>
      </c>
    </row>
    <row r="34" customFormat="false" ht="15" hidden="false" customHeight="false" outlineLevel="0" collapsed="false">
      <c r="A34" s="18" t="n">
        <v>30</v>
      </c>
      <c r="B34" s="23" t="str">
        <f aca="false">IFERROR(INDEX('SKU Data'!$W$2:$W$1780,MATCH($A34,'SKU Data'!$V$2:$V$1780,0)),"")</f>
        <v>2 - Review</v>
      </c>
      <c r="C34" s="18" t="str">
        <f aca="false">IFERROR(INDEX('SKU Data'!$A$2:$A$1780,MATCH($A34,'SKU Data'!$V$2:$V$1780,0)),"")</f>
        <v>AUMJ-NW-006</v>
      </c>
      <c r="D34" s="48" t="str">
        <f aca="false">IFERROR(INDEX('SKU Data'!$B$2:$B$1780,MATCH($A34,'SKU Data'!$V$2:$V$1780,0)),"")</f>
        <v>Daisy Daze Bouquet in Mason Jar</v>
      </c>
      <c r="E34" s="18" t="str">
        <f aca="false">IFERROR(INDEX('SKU Data'!$D$2:$D$1780,MATCH($A34,'SKU Data'!$V$2:$V$1780,0)),"")</f>
        <v>AUMJ</v>
      </c>
      <c r="F34" s="19" t="n">
        <f aca="false">IFERROR(INDEX('SKU Data'!$E$2:$E$1780,MATCH($A34,'SKU Data'!$V$2:$V$1780,0)),"")</f>
        <v>57</v>
      </c>
      <c r="G34" s="19" t="n">
        <f aca="false">IFERROR(INDEX('SKU Data'!$F$2:$F$1780,MATCH($A34,'SKU Data'!$V$2:$V$1780,0)),"")</f>
        <v>18</v>
      </c>
      <c r="H34" s="20" t="n">
        <f aca="false">IFERROR(INDEX('SKU Data'!$J$2:$J$1780,MATCH($A34,'SKU Data'!$V$2:$V$1780,0)),"")</f>
        <v>0.192982456140351</v>
      </c>
      <c r="I34" s="21" t="n">
        <f aca="false">IFERROR(INDEX('SKU Data'!$H$2:$H$1780,MATCH($A34,'SKU Data'!$V$2:$V$1780,0)),"")</f>
        <v>1165.43</v>
      </c>
      <c r="J34" s="20" t="n">
        <f aca="false">IFERROR(INDEX('SKU Data'!$K$2:$K$1780,MATCH($A34,'SKU Data'!$V$2:$V$1780,0)),"")</f>
        <v>0.192642079983404</v>
      </c>
      <c r="K34" s="22" t="n">
        <f aca="false">IFERROR(INDEX('SKU Data'!$L$2:$L$1780,MATCH($A34,'SKU Data'!$V$2:$V$1780,0)),"")</f>
        <v>0.00232914267652175</v>
      </c>
      <c r="L34" s="49" t="n">
        <f aca="false">IFERROR(INDEX('SKU Data'!$M$2:$M$1780,MATCH($A34,'SKU Data'!$V$2:$V$1780,0)),"")</f>
        <v>9.04748808699762E-005</v>
      </c>
      <c r="M34" s="27" t="n">
        <f aca="false">IFERROR(H34/Settings!$B$3,"")</f>
        <v>2.57791303655965</v>
      </c>
      <c r="N34" s="28" t="n">
        <f aca="false">IFERROR(INDEX('SKU Data'!$O$2:$O$1780,MATCH($A34,'SKU Data'!$V$2:$V$1780,0)),"")</f>
        <v>3.38876564580978</v>
      </c>
      <c r="O34" s="23" t="str">
        <f aca="false">IFERROR(INDEX('SKU Data'!$X$2:$X$1780,MATCH($A34,'SKU Data'!$V$2:$V$1780,0)),"")</f>
        <v>HIGH RATE</v>
      </c>
      <c r="P34" s="18" t="str">
        <f aca="false">IFERROR(INDEX('SKU Data'!$AE$2:$AE$1780,MATCH($A34,'SKU Data'!$V$2:$V$1780,0)),"")</f>
        <v>Bunches and Stems - AUS</v>
      </c>
    </row>
    <row r="35" customFormat="false" ht="15" hidden="false" customHeight="false" outlineLevel="0" collapsed="false">
      <c r="A35" s="18" t="n">
        <v>31</v>
      </c>
      <c r="B35" s="23" t="str">
        <f aca="false">IFERROR(INDEX('SKU Data'!$W$2:$W$1780,MATCH($A35,'SKU Data'!$V$2:$V$1780,0)),"")</f>
        <v>2 - Review</v>
      </c>
      <c r="C35" s="18" t="str">
        <f aca="false">IFERROR(INDEX('SKU Data'!$A$2:$A$1780,MATCH($A35,'SKU Data'!$V$2:$V$1780,0)),"")</f>
        <v>AU100-48</v>
      </c>
      <c r="D35" s="48" t="str">
        <f aca="false">IFERROR(INDEX('SKU Data'!$B$2:$B$1780,MATCH($A35,'SKU Data'!$V$2:$V$1780,0)),"")</f>
        <v>Pretty in Pink</v>
      </c>
      <c r="E35" s="18" t="str">
        <f aca="false">IFERROR(INDEX('SKU Data'!$D$2:$D$1780,MATCH($A35,'SKU Data'!$V$2:$V$1780,0)),"")</f>
        <v>AU</v>
      </c>
      <c r="F35" s="19" t="n">
        <f aca="false">IFERROR(INDEX('SKU Data'!$E$2:$E$1780,MATCH($A35,'SKU Data'!$V$2:$V$1780,0)),"")</f>
        <v>317</v>
      </c>
      <c r="G35" s="19" t="n">
        <f aca="false">IFERROR(INDEX('SKU Data'!$F$2:$F$1780,MATCH($A35,'SKU Data'!$V$2:$V$1780,0)),"")</f>
        <v>36</v>
      </c>
      <c r="H35" s="20" t="n">
        <f aca="false">IFERROR(INDEX('SKU Data'!$J$2:$J$1780,MATCH($A35,'SKU Data'!$V$2:$V$1780,0)),"")</f>
        <v>0.0788643533123028</v>
      </c>
      <c r="I35" s="21" t="n">
        <f aca="false">IFERROR(INDEX('SKU Data'!$H$2:$H$1780,MATCH($A35,'SKU Data'!$V$2:$V$1780,0)),"")</f>
        <v>3306.37</v>
      </c>
      <c r="J35" s="20" t="n">
        <f aca="false">IFERROR(INDEX('SKU Data'!$K$2:$K$1780,MATCH($A35,'SKU Data'!$V$2:$V$1780,0)),"")</f>
        <v>0.0747499997446458</v>
      </c>
      <c r="K35" s="22" t="n">
        <f aca="false">IFERROR(INDEX('SKU Data'!$L$2:$L$1780,MATCH($A35,'SKU Data'!$V$2:$V$1780,0)),"")</f>
        <v>0.00660786788684967</v>
      </c>
      <c r="L35" s="49" t="n">
        <f aca="false">IFERROR(INDEX('SKU Data'!$M$2:$M$1780,MATCH($A35,'SKU Data'!$V$2:$V$1780,0)),"")</f>
        <v>0.00025668073746348</v>
      </c>
      <c r="M35" s="27" t="n">
        <f aca="false">IFERROR(H35/Settings!$B$3,"")</f>
        <v>1.05349184889518</v>
      </c>
      <c r="N35" s="28" t="n">
        <f aca="false">IFERROR(INDEX('SKU Data'!$O$2:$O$1780,MATCH($A35,'SKU Data'!$V$2:$V$1780,0)),"")</f>
        <v>0.270918263863992</v>
      </c>
      <c r="O35" s="23" t="str">
        <f aca="false">IFERROR(INDEX('SKU Data'!$X$2:$X$1780,MATCH($A35,'SKU Data'!$V$2:$V$1780,0)),"")</f>
        <v/>
      </c>
      <c r="P35" s="18" t="str">
        <f aca="false">IFERROR(INDEX('SKU Data'!$AE$2:$AE$1780,MATCH($A35,'SKU Data'!$V$2:$V$1780,0)),"")</f>
        <v>Aussie Blooms - AUS</v>
      </c>
    </row>
    <row r="36" customFormat="false" ht="15" hidden="false" customHeight="false" outlineLevel="0" collapsed="false">
      <c r="A36" s="18" t="n">
        <v>32</v>
      </c>
      <c r="B36" s="23" t="str">
        <f aca="false">IFERROR(INDEX('SKU Data'!$W$2:$W$1780,MATCH($A36,'SKU Data'!$V$2:$V$1780,0)),"")</f>
        <v>2 - Review</v>
      </c>
      <c r="C36" s="18" t="str">
        <f aca="false">IFERROR(INDEX('SKU Data'!$A$2:$A$1780,MATCH($A36,'SKU Data'!$V$2:$V$1780,0)),"")</f>
        <v>AU120-71</v>
      </c>
      <c r="D36" s="48" t="str">
        <f aca="false">IFERROR(INDEX('SKU Data'!$B$2:$B$1780,MATCH($A36,'SKU Data'!$V$2:$V$1780,0)),"")</f>
        <v>Sizzling Bouquet</v>
      </c>
      <c r="E36" s="18" t="str">
        <f aca="false">IFERROR(INDEX('SKU Data'!$D$2:$D$1780,MATCH($A36,'SKU Data'!$V$2:$V$1780,0)),"")</f>
        <v>AU</v>
      </c>
      <c r="F36" s="19" t="n">
        <f aca="false">IFERROR(INDEX('SKU Data'!$E$2:$E$1780,MATCH($A36,'SKU Data'!$V$2:$V$1780,0)),"")</f>
        <v>190</v>
      </c>
      <c r="G36" s="19" t="n">
        <f aca="false">IFERROR(INDEX('SKU Data'!$F$2:$F$1780,MATCH($A36,'SKU Data'!$V$2:$V$1780,0)),"")</f>
        <v>23</v>
      </c>
      <c r="H36" s="20" t="n">
        <f aca="false">IFERROR(INDEX('SKU Data'!$J$2:$J$1780,MATCH($A36,'SKU Data'!$V$2:$V$1780,0)),"")</f>
        <v>0.0947368421052632</v>
      </c>
      <c r="I36" s="21" t="n">
        <f aca="false">IFERROR(INDEX('SKU Data'!$H$2:$H$1780,MATCH($A36,'SKU Data'!$V$2:$V$1780,0)),"")</f>
        <v>2216.75</v>
      </c>
      <c r="J36" s="20" t="n">
        <f aca="false">IFERROR(INDEX('SKU Data'!$K$2:$K$1780,MATCH($A36,'SKU Data'!$V$2:$V$1780,0)),"")</f>
        <v>0.0883214056133959</v>
      </c>
      <c r="K36" s="22" t="n">
        <f aca="false">IFERROR(INDEX('SKU Data'!$L$2:$L$1780,MATCH($A36,'SKU Data'!$V$2:$V$1780,0)),"")</f>
        <v>0.00443023350023561</v>
      </c>
      <c r="L36" s="49" t="n">
        <f aca="false">IFERROR(INDEX('SKU Data'!$M$2:$M$1780,MATCH($A36,'SKU Data'!$V$2:$V$1780,0)),"")</f>
        <v>0.000172091152766378</v>
      </c>
      <c r="M36" s="27" t="n">
        <f aca="false">IFERROR(H36/Settings!$B$3,"")</f>
        <v>1.26552094522019</v>
      </c>
      <c r="N36" s="28" t="n">
        <f aca="false">IFERROR(INDEX('SKU Data'!$O$2:$O$1780,MATCH($A36,'SKU Data'!$V$2:$V$1780,0)),"")</f>
        <v>1.04111002769749</v>
      </c>
      <c r="O36" s="23" t="str">
        <f aca="false">IFERROR(INDEX('SKU Data'!$X$2:$X$1780,MATCH($A36,'SKU Data'!$V$2:$V$1780,0)),"")</f>
        <v/>
      </c>
      <c r="P36" s="18" t="str">
        <f aca="false">IFERROR(INDEX('SKU Data'!$AE$2:$AE$1780,MATCH($A36,'SKU Data'!$V$2:$V$1780,0)),"")</f>
        <v>Aussie Blooms - AUS</v>
      </c>
    </row>
    <row r="37" customFormat="false" ht="15" hidden="false" customHeight="false" outlineLevel="0" collapsed="false">
      <c r="A37" s="18" t="n">
        <v>33</v>
      </c>
      <c r="B37" s="23" t="str">
        <f aca="false">IFERROR(INDEX('SKU Data'!$W$2:$W$1780,MATCH($A37,'SKU Data'!$V$2:$V$1780,0)),"")</f>
        <v>2 - Review</v>
      </c>
      <c r="C37" s="18" t="str">
        <f aca="false">IFERROR(INDEX('SKU Data'!$A$2:$A$1780,MATCH($A37,'SKU Data'!$V$2:$V$1780,0)),"")</f>
        <v>AU11-97</v>
      </c>
      <c r="D37" s="48" t="str">
        <f aca="false">IFERROR(INDEX('SKU Data'!$B$2:$B$1780,MATCH($A37,'SKU Data'!$V$2:$V$1780,0)),"")</f>
        <v>Premium White and Red Roses</v>
      </c>
      <c r="E37" s="18" t="str">
        <f aca="false">IFERROR(INDEX('SKU Data'!$D$2:$D$1780,MATCH($A37,'SKU Data'!$V$2:$V$1780,0)),"")</f>
        <v>AU</v>
      </c>
      <c r="F37" s="19" t="n">
        <f aca="false">IFERROR(INDEX('SKU Data'!$E$2:$E$1780,MATCH($A37,'SKU Data'!$V$2:$V$1780,0)),"")</f>
        <v>71</v>
      </c>
      <c r="G37" s="19" t="n">
        <f aca="false">IFERROR(INDEX('SKU Data'!$F$2:$F$1780,MATCH($A37,'SKU Data'!$V$2:$V$1780,0)),"")</f>
        <v>12</v>
      </c>
      <c r="H37" s="20" t="n">
        <f aca="false">IFERROR(INDEX('SKU Data'!$J$2:$J$1780,MATCH($A37,'SKU Data'!$V$2:$V$1780,0)),"")</f>
        <v>0.154929577464789</v>
      </c>
      <c r="I37" s="21" t="n">
        <f aca="false">IFERROR(INDEX('SKU Data'!$H$2:$H$1780,MATCH($A37,'SKU Data'!$V$2:$V$1780,0)),"")</f>
        <v>2215.18</v>
      </c>
      <c r="J37" s="20" t="n">
        <f aca="false">IFERROR(INDEX('SKU Data'!$K$2:$K$1780,MATCH($A37,'SKU Data'!$V$2:$V$1780,0)),"")</f>
        <v>0.156907084675128</v>
      </c>
      <c r="K37" s="22" t="n">
        <f aca="false">IFERROR(INDEX('SKU Data'!$L$2:$L$1780,MATCH($A37,'SKU Data'!$V$2:$V$1780,0)),"")</f>
        <v>0.00442709581371463</v>
      </c>
      <c r="L37" s="49" t="n">
        <f aca="false">IFERROR(INDEX('SKU Data'!$M$2:$M$1780,MATCH($A37,'SKU Data'!$V$2:$V$1780,0)),"")</f>
        <v>0.000171969270231205</v>
      </c>
      <c r="M37" s="27" t="n">
        <f aca="false">IFERROR(H37/Settings!$B$3,"")</f>
        <v>2.06959215611127</v>
      </c>
      <c r="N37" s="28" t="n">
        <f aca="false">IFERROR(INDEX('SKU Data'!$O$2:$O$1780,MATCH($A37,'SKU Data'!$V$2:$V$1780,0)),"")</f>
        <v>2.5637072249856</v>
      </c>
      <c r="O37" s="23" t="str">
        <f aca="false">IFERROR(INDEX('SKU Data'!$X$2:$X$1780,MATCH($A37,'SKU Data'!$V$2:$V$1780,0)),"")</f>
        <v/>
      </c>
      <c r="P37" s="18" t="str">
        <f aca="false">IFERROR(INDEX('SKU Data'!$AE$2:$AE$1780,MATCH($A37,'SKU Data'!$V$2:$V$1780,0)),"")</f>
        <v>Bunches and Stems - AUS</v>
      </c>
    </row>
    <row r="38" customFormat="false" ht="15" hidden="false" customHeight="false" outlineLevel="0" collapsed="false">
      <c r="A38" s="18" t="n">
        <v>34</v>
      </c>
      <c r="B38" s="23" t="str">
        <f aca="false">IFERROR(INDEX('SKU Data'!$W$2:$W$1780,MATCH($A38,'SKU Data'!$V$2:$V$1780,0)),"")</f>
        <v>2 - Review</v>
      </c>
      <c r="C38" s="18" t="str">
        <f aca="false">IFERROR(INDEX('SKU Data'!$A$2:$A$1780,MATCH($A38,'SKU Data'!$V$2:$V$1780,0)),"")</f>
        <v>RP19</v>
      </c>
      <c r="D38" s="48" t="str">
        <f aca="false">IFERROR(INDEX('SKU Data'!$B$2:$B$1780,MATCH($A38,'SKU Data'!$V$2:$V$1780,0)),"")</f>
        <v>Full Size Birthday Card</v>
      </c>
      <c r="E38" s="18" t="str">
        <f aca="false">IFERROR(INDEX('SKU Data'!$D$2:$D$1780,MATCH($A38,'SKU Data'!$V$2:$V$1780,0)),"")</f>
        <v>RP</v>
      </c>
      <c r="F38" s="19" t="n">
        <f aca="false">IFERROR(INDEX('SKU Data'!$E$2:$E$1780,MATCH($A38,'SKU Data'!$V$2:$V$1780,0)),"")</f>
        <v>3220</v>
      </c>
      <c r="G38" s="19" t="n">
        <f aca="false">IFERROR(INDEX('SKU Data'!$F$2:$F$1780,MATCH($A38,'SKU Data'!$V$2:$V$1780,0)),"")</f>
        <v>336</v>
      </c>
      <c r="H38" s="20" t="n">
        <f aca="false">IFERROR(INDEX('SKU Data'!$J$2:$J$1780,MATCH($A38,'SKU Data'!$V$2:$V$1780,0)),"")</f>
        <v>0.0785714285714286</v>
      </c>
      <c r="I38" s="21" t="n">
        <f aca="false">IFERROR(INDEX('SKU Data'!$H$2:$H$1780,MATCH($A38,'SKU Data'!$V$2:$V$1780,0)),"")</f>
        <v>1172.41</v>
      </c>
      <c r="J38" s="20" t="n">
        <f aca="false">IFERROR(INDEX('SKU Data'!$K$2:$K$1780,MATCH($A38,'SKU Data'!$V$2:$V$1780,0)),"")</f>
        <v>0.0750450632096428</v>
      </c>
      <c r="K38" s="22" t="n">
        <f aca="false">IFERROR(INDEX('SKU Data'!$L$2:$L$1780,MATCH($A38,'SKU Data'!$V$2:$V$1780,0)),"")</f>
        <v>0.00234309239111818</v>
      </c>
      <c r="L38" s="49" t="n">
        <f aca="false">IFERROR(INDEX('SKU Data'!$M$2:$M$1780,MATCH($A38,'SKU Data'!$V$2:$V$1780,0)),"")</f>
        <v>9.10167535422709E-005</v>
      </c>
      <c r="M38" s="27" t="n">
        <f aca="false">IFERROR(H38/Settings!$B$3,"")</f>
        <v>1.04957887917072</v>
      </c>
      <c r="N38" s="28" t="n">
        <f aca="false">IFERROR(INDEX('SKU Data'!$O$2:$O$1780,MATCH($A38,'SKU Data'!$V$2:$V$1780,0)),"")</f>
        <v>0.800286855710565</v>
      </c>
      <c r="O38" s="23" t="str">
        <f aca="false">IFERROR(INDEX('SKU Data'!$X$2:$X$1780,MATCH($A38,'SKU Data'!$V$2:$V$1780,0)),"")</f>
        <v/>
      </c>
      <c r="P38" s="18" t="str">
        <f aca="false">IFERROR(INDEX('SKU Data'!$AE$2:$AE$1780,MATCH($A38,'SKU Data'!$V$2:$V$1780,0)),"")</f>
        <v>Bloomex - AUS</v>
      </c>
    </row>
    <row r="39" customFormat="false" ht="15" hidden="false" customHeight="false" outlineLevel="0" collapsed="false">
      <c r="A39" s="18" t="n">
        <v>35</v>
      </c>
      <c r="B39" s="23" t="str">
        <f aca="false">IFERROR(INDEX('SKU Data'!$W$2:$W$1780,MATCH($A39,'SKU Data'!$V$2:$V$1780,0)),"")</f>
        <v>2 - Review</v>
      </c>
      <c r="C39" s="18" t="str">
        <f aca="false">IFERROR(INDEX('SKU Data'!$A$2:$A$1780,MATCH($A39,'SKU Data'!$V$2:$V$1780,0)),"")</f>
        <v>AUMJ-NW-028</v>
      </c>
      <c r="D39" s="48" t="str">
        <f aca="false">IFERROR(INDEX('SKU Data'!$B$2:$B$1780,MATCH($A39,'SKU Data'!$V$2:$V$1780,0)),"")</f>
        <v>Mellow Yellow Bouquet in Mason Jar</v>
      </c>
      <c r="E39" s="18" t="str">
        <f aca="false">IFERROR(INDEX('SKU Data'!$D$2:$D$1780,MATCH($A39,'SKU Data'!$V$2:$V$1780,0)),"")</f>
        <v>AUMJ</v>
      </c>
      <c r="F39" s="19" t="n">
        <f aca="false">IFERROR(INDEX('SKU Data'!$E$2:$E$1780,MATCH($A39,'SKU Data'!$V$2:$V$1780,0)),"")</f>
        <v>105</v>
      </c>
      <c r="G39" s="19" t="n">
        <f aca="false">IFERROR(INDEX('SKU Data'!$F$2:$F$1780,MATCH($A39,'SKU Data'!$V$2:$V$1780,0)),"")</f>
        <v>25</v>
      </c>
      <c r="H39" s="20" t="n">
        <f aca="false">IFERROR(INDEX('SKU Data'!$J$2:$J$1780,MATCH($A39,'SKU Data'!$V$2:$V$1780,0)),"")</f>
        <v>0.0857142857142857</v>
      </c>
      <c r="I39" s="21" t="n">
        <f aca="false">IFERROR(INDEX('SKU Data'!$H$2:$H$1780,MATCH($A39,'SKU Data'!$V$2:$V$1780,0)),"")</f>
        <v>2874.25</v>
      </c>
      <c r="J39" s="20" t="n">
        <f aca="false">IFERROR(INDEX('SKU Data'!$K$2:$K$1780,MATCH($A39,'SKU Data'!$V$2:$V$1780,0)),"")</f>
        <v>0.0750956103728648</v>
      </c>
      <c r="K39" s="22" t="n">
        <f aca="false">IFERROR(INDEX('SKU Data'!$L$2:$L$1780,MATCH($A39,'SKU Data'!$V$2:$V$1780,0)),"")</f>
        <v>0.00574426463879652</v>
      </c>
      <c r="L39" s="49" t="n">
        <f aca="false">IFERROR(INDEX('SKU Data'!$M$2:$M$1780,MATCH($A39,'SKU Data'!$V$2:$V$1780,0)),"")</f>
        <v>0.000223134316381532</v>
      </c>
      <c r="M39" s="27" t="n">
        <f aca="false">IFERROR(H39/Settings!$B$3,"")</f>
        <v>1.14499514091351</v>
      </c>
      <c r="N39" s="28" t="n">
        <f aca="false">IFERROR(INDEX('SKU Data'!$O$2:$O$1780,MATCH($A39,'SKU Data'!$V$2:$V$1780,0)),"")</f>
        <v>0.422638582905344</v>
      </c>
      <c r="O39" s="23" t="str">
        <f aca="false">IFERROR(INDEX('SKU Data'!$X$2:$X$1780,MATCH($A39,'SKU Data'!$V$2:$V$1780,0)),"")</f>
        <v/>
      </c>
      <c r="P39" s="18" t="str">
        <f aca="false">IFERROR(INDEX('SKU Data'!$AE$2:$AE$1780,MATCH($A39,'SKU Data'!$V$2:$V$1780,0)),"")</f>
        <v>Bunches and Stems - AUS</v>
      </c>
    </row>
    <row r="40" customFormat="false" ht="15" hidden="false" customHeight="false" outlineLevel="0" collapsed="false">
      <c r="A40" s="18" t="n">
        <v>36</v>
      </c>
      <c r="B40" s="23" t="str">
        <f aca="false">IFERROR(INDEX('SKU Data'!$W$2:$W$1780,MATCH($A40,'SKU Data'!$V$2:$V$1780,0)),"")</f>
        <v>2 - Review</v>
      </c>
      <c r="C40" s="18" t="str">
        <f aca="false">IFERROR(INDEX('SKU Data'!$A$2:$A$1780,MATCH($A40,'SKU Data'!$V$2:$V$1780,0)),"")</f>
        <v>RP03S</v>
      </c>
      <c r="D40" s="48" t="str">
        <f aca="false">IFERROR(INDEX('SKU Data'!$B$2:$B$1780,MATCH($A40,'SKU Data'!$V$2:$V$1780,0)),"")</f>
        <v>Clear Glass Vase</v>
      </c>
      <c r="E40" s="18" t="str">
        <f aca="false">IFERROR(INDEX('SKU Data'!$D$2:$D$1780,MATCH($A40,'SKU Data'!$V$2:$V$1780,0)),"")</f>
        <v>RP</v>
      </c>
      <c r="F40" s="19" t="n">
        <f aca="false">IFERROR(INDEX('SKU Data'!$E$2:$E$1780,MATCH($A40,'SKU Data'!$V$2:$V$1780,0)),"")</f>
        <v>836</v>
      </c>
      <c r="G40" s="19" t="n">
        <f aca="false">IFERROR(INDEX('SKU Data'!$F$2:$F$1780,MATCH($A40,'SKU Data'!$V$2:$V$1780,0)),"")</f>
        <v>88</v>
      </c>
      <c r="H40" s="20" t="n">
        <f aca="false">IFERROR(INDEX('SKU Data'!$J$2:$J$1780,MATCH($A40,'SKU Data'!$V$2:$V$1780,0)),"")</f>
        <v>0.0980861244019139</v>
      </c>
      <c r="I40" s="21" t="n">
        <f aca="false">IFERROR(INDEX('SKU Data'!$H$2:$H$1780,MATCH($A40,'SKU Data'!$V$2:$V$1780,0)),"")</f>
        <v>748.77</v>
      </c>
      <c r="J40" s="20" t="n">
        <f aca="false">IFERROR(INDEX('SKU Data'!$K$2:$K$1780,MATCH($A40,'SKU Data'!$V$2:$V$1780,0)),"")</f>
        <v>0.0915619602621066</v>
      </c>
      <c r="K40" s="22" t="n">
        <f aca="false">IFERROR(INDEX('SKU Data'!$L$2:$L$1780,MATCH($A40,'SKU Data'!$V$2:$V$1780,0)),"")</f>
        <v>0.00149643664733119</v>
      </c>
      <c r="L40" s="49" t="n">
        <f aca="false">IFERROR(INDEX('SKU Data'!$M$2:$M$1780,MATCH($A40,'SKU Data'!$V$2:$V$1780,0)),"")</f>
        <v>5.81286534146298E-005</v>
      </c>
      <c r="M40" s="27" t="n">
        <f aca="false">IFERROR(H40/Settings!$B$3,"")</f>
        <v>1.31026158469767</v>
      </c>
      <c r="N40" s="28" t="n">
        <f aca="false">IFERROR(INDEX('SKU Data'!$O$2:$O$1780,MATCH($A40,'SKU Data'!$V$2:$V$1780,0)),"")</f>
        <v>2.55183264338757</v>
      </c>
      <c r="O40" s="23" t="str">
        <f aca="false">IFERROR(INDEX('SKU Data'!$X$2:$X$1780,MATCH($A40,'SKU Data'!$V$2:$V$1780,0)),"")</f>
        <v/>
      </c>
      <c r="P40" s="18" t="str">
        <f aca="false">IFERROR(INDEX('SKU Data'!$AE$2:$AE$1780,MATCH($A40,'SKU Data'!$V$2:$V$1780,0)),"")</f>
        <v>Bloomex - AUS</v>
      </c>
    </row>
    <row r="41" customFormat="false" ht="15" hidden="false" customHeight="false" outlineLevel="0" collapsed="false">
      <c r="A41" s="18" t="n">
        <v>37</v>
      </c>
      <c r="B41" s="23" t="str">
        <f aca="false">IFERROR(INDEX('SKU Data'!$W$2:$W$1780,MATCH($A41,'SKU Data'!$V$2:$V$1780,0)),"")</f>
        <v>2 - Review</v>
      </c>
      <c r="C41" s="18" t="str">
        <f aca="false">IFERROR(INDEX('SKU Data'!$A$2:$A$1780,MATCH($A41,'SKU Data'!$V$2:$V$1780,0)),"")</f>
        <v>BLXNZ-03</v>
      </c>
      <c r="D41" s="48" t="str">
        <f aca="false">IFERROR(INDEX('SKU Data'!$B$2:$B$1780,MATCH($A41,'SKU Data'!$V$2:$V$1780,0)),"")</f>
        <v>Blossom Harmony</v>
      </c>
      <c r="E41" s="18" t="str">
        <f aca="false">IFERROR(INDEX('SKU Data'!$D$2:$D$1780,MATCH($A41,'SKU Data'!$V$2:$V$1780,0)),"")</f>
        <v>BLXNZ</v>
      </c>
      <c r="F41" s="19" t="n">
        <f aca="false">IFERROR(INDEX('SKU Data'!$E$2:$E$1780,MATCH($A41,'SKU Data'!$V$2:$V$1780,0)),"")</f>
        <v>144</v>
      </c>
      <c r="G41" s="19" t="n">
        <f aca="false">IFERROR(INDEX('SKU Data'!$F$2:$F$1780,MATCH($A41,'SKU Data'!$V$2:$V$1780,0)),"")</f>
        <v>24</v>
      </c>
      <c r="H41" s="20" t="n">
        <f aca="false">IFERROR(INDEX('SKU Data'!$J$2:$J$1780,MATCH($A41,'SKU Data'!$V$2:$V$1780,0)),"")</f>
        <v>0.0902777777777778</v>
      </c>
      <c r="I41" s="21" t="n">
        <f aca="false">IFERROR(INDEX('SKU Data'!$H$2:$H$1780,MATCH($A41,'SKU Data'!$V$2:$V$1780,0)),"")</f>
        <v>2433.31</v>
      </c>
      <c r="J41" s="20" t="n">
        <f aca="false">IFERROR(INDEX('SKU Data'!$K$2:$K$1780,MATCH($A41,'SKU Data'!$V$2:$V$1780,0)),"")</f>
        <v>0.0841736629523413</v>
      </c>
      <c r="K41" s="22" t="n">
        <f aca="false">IFERROR(INDEX('SKU Data'!$L$2:$L$1780,MATCH($A41,'SKU Data'!$V$2:$V$1780,0)),"")</f>
        <v>0.00486303438748542</v>
      </c>
      <c r="L41" s="49" t="n">
        <f aca="false">IFERROR(INDEX('SKU Data'!$M$2:$M$1780,MATCH($A41,'SKU Data'!$V$2:$V$1780,0)),"")</f>
        <v>0.000188903179401355</v>
      </c>
      <c r="M41" s="27" t="n">
        <f aca="false">IFERROR(H41/Settings!$B$3,"")</f>
        <v>1.20595553036029</v>
      </c>
      <c r="N41" s="28" t="n">
        <f aca="false">IFERROR(INDEX('SKU Data'!$O$2:$O$1780,MATCH($A41,'SKU Data'!$V$2:$V$1780,0)),"")</f>
        <v>0.703033059577664</v>
      </c>
      <c r="O41" s="23" t="str">
        <f aca="false">IFERROR(INDEX('SKU Data'!$X$2:$X$1780,MATCH($A41,'SKU Data'!$V$2:$V$1780,0)),"")</f>
        <v/>
      </c>
      <c r="P41" s="18" t="str">
        <f aca="false">IFERROR(INDEX('SKU Data'!$AE$2:$AE$1780,MATCH($A41,'SKU Data'!$V$2:$V$1780,0)),"")</f>
        <v>Bunches and Stems - AUS</v>
      </c>
    </row>
    <row r="42" customFormat="false" ht="15" hidden="false" customHeight="false" outlineLevel="0" collapsed="false">
      <c r="A42" s="18" t="n">
        <v>38</v>
      </c>
      <c r="B42" s="23" t="str">
        <f aca="false">IFERROR(INDEX('SKU Data'!$W$2:$W$1780,MATCH($A42,'SKU Data'!$V$2:$V$1780,0)),"")</f>
        <v>2 - Review</v>
      </c>
      <c r="C42" s="18" t="str">
        <f aca="false">IFERROR(INDEX('SKU Data'!$A$2:$A$1780,MATCH($A42,'SKU Data'!$V$2:$V$1780,0)),"")</f>
        <v>AURP-B1</v>
      </c>
      <c r="D42" s="48" t="str">
        <f aca="false">IFERROR(INDEX('SKU Data'!$B$2:$B$1780,MATCH($A42,'SKU Data'!$V$2:$V$1780,0)),"")</f>
        <v>I Love You Balloon</v>
      </c>
      <c r="E42" s="18" t="str">
        <f aca="false">IFERROR(INDEX('SKU Data'!$D$2:$D$1780,MATCH($A42,'SKU Data'!$V$2:$V$1780,0)),"")</f>
        <v>AURP</v>
      </c>
      <c r="F42" s="19" t="n">
        <f aca="false">IFERROR(INDEX('SKU Data'!$E$2:$E$1780,MATCH($A42,'SKU Data'!$V$2:$V$1780,0)),"")</f>
        <v>567</v>
      </c>
      <c r="G42" s="19" t="n">
        <f aca="false">IFERROR(INDEX('SKU Data'!$F$2:$F$1780,MATCH($A42,'SKU Data'!$V$2:$V$1780,0)),"")</f>
        <v>92</v>
      </c>
      <c r="H42" s="20" t="n">
        <f aca="false">IFERROR(INDEX('SKU Data'!$J$2:$J$1780,MATCH($A42,'SKU Data'!$V$2:$V$1780,0)),"")</f>
        <v>0.0970017636684303</v>
      </c>
      <c r="I42" s="21" t="n">
        <f aca="false">IFERROR(INDEX('SKU Data'!$H$2:$H$1780,MATCH($A42,'SKU Data'!$V$2:$V$1780,0)),"")</f>
        <v>750.47</v>
      </c>
      <c r="J42" s="20" t="n">
        <f aca="false">IFERROR(INDEX('SKU Data'!$K$2:$K$1780,MATCH($A42,'SKU Data'!$V$2:$V$1780,0)),"")</f>
        <v>0.0943089113717739</v>
      </c>
      <c r="K42" s="22" t="n">
        <f aca="false">IFERROR(INDEX('SKU Data'!$L$2:$L$1780,MATCH($A42,'SKU Data'!$V$2:$V$1780,0)),"")</f>
        <v>0.00149983414229021</v>
      </c>
      <c r="L42" s="49" t="n">
        <f aca="false">IFERROR(INDEX('SKU Data'!$M$2:$M$1780,MATCH($A42,'SKU Data'!$V$2:$V$1780,0)),"")</f>
        <v>5.82606281342432E-005</v>
      </c>
      <c r="M42" s="27" t="n">
        <f aca="false">IFERROR(H42/Settings!$B$3,"")</f>
        <v>1.29577639403792</v>
      </c>
      <c r="N42" s="28" t="n">
        <f aca="false">IFERROR(INDEX('SKU Data'!$O$2:$O$1780,MATCH($A42,'SKU Data'!$V$2:$V$1780,0)),"")</f>
        <v>2.00343881200339</v>
      </c>
      <c r="O42" s="23" t="str">
        <f aca="false">IFERROR(INDEX('SKU Data'!$X$2:$X$1780,MATCH($A42,'SKU Data'!$V$2:$V$1780,0)),"")</f>
        <v/>
      </c>
      <c r="P42" s="18" t="str">
        <f aca="false">IFERROR(INDEX('SKU Data'!$AE$2:$AE$1780,MATCH($A42,'SKU Data'!$V$2:$V$1780,0)),"")</f>
        <v>Bunches and Stems - AUS</v>
      </c>
    </row>
    <row r="43" customFormat="false" ht="15" hidden="false" customHeight="false" outlineLevel="0" collapsed="false">
      <c r="A43" s="18" t="n">
        <v>39</v>
      </c>
      <c r="B43" s="23" t="str">
        <f aca="false">IFERROR(INDEX('SKU Data'!$W$2:$W$1780,MATCH($A43,'SKU Data'!$V$2:$V$1780,0)),"")</f>
        <v>2 - Review</v>
      </c>
      <c r="C43" s="18" t="str">
        <f aca="false">IFERROR(INDEX('SKU Data'!$A$2:$A$1780,MATCH($A43,'SKU Data'!$V$2:$V$1780,0)),"")</f>
        <v>AURP02-30</v>
      </c>
      <c r="D43" s="48" t="str">
        <f aca="false">IFERROR(INDEX('SKU Data'!$B$2:$B$1780,MATCH($A43,'SKU Data'!$V$2:$V$1780,0)),"")</f>
        <v>Belgium Truffles</v>
      </c>
      <c r="E43" s="18" t="str">
        <f aca="false">IFERROR(INDEX('SKU Data'!$D$2:$D$1780,MATCH($A43,'SKU Data'!$V$2:$V$1780,0)),"")</f>
        <v>AURP</v>
      </c>
      <c r="F43" s="19" t="n">
        <f aca="false">IFERROR(INDEX('SKU Data'!$E$2:$E$1780,MATCH($A43,'SKU Data'!$V$2:$V$1780,0)),"")</f>
        <v>772</v>
      </c>
      <c r="G43" s="19" t="n">
        <f aca="false">IFERROR(INDEX('SKU Data'!$F$2:$F$1780,MATCH($A43,'SKU Data'!$V$2:$V$1780,0)),"")</f>
        <v>93</v>
      </c>
      <c r="H43" s="20" t="n">
        <f aca="false">IFERROR(INDEX('SKU Data'!$J$2:$J$1780,MATCH($A43,'SKU Data'!$V$2:$V$1780,0)),"")</f>
        <v>0.0906735751295337</v>
      </c>
      <c r="I43" s="21" t="n">
        <f aca="false">IFERROR(INDEX('SKU Data'!$H$2:$H$1780,MATCH($A43,'SKU Data'!$V$2:$V$1780,0)),"")</f>
        <v>820.3</v>
      </c>
      <c r="J43" s="20" t="n">
        <f aca="false">IFERROR(INDEX('SKU Data'!$K$2:$K$1780,MATCH($A43,'SKU Data'!$V$2:$V$1780,0)),"")</f>
        <v>0.0868716669852855</v>
      </c>
      <c r="K43" s="22" t="n">
        <f aca="false">IFERROR(INDEX('SKU Data'!$L$2:$L$1780,MATCH($A43,'SKU Data'!$V$2:$V$1780,0)),"")</f>
        <v>0.00163939124404794</v>
      </c>
      <c r="L43" s="49" t="n">
        <f aca="false">IFERROR(INDEX('SKU Data'!$M$2:$M$1780,MATCH($A43,'SKU Data'!$V$2:$V$1780,0)),"")</f>
        <v>6.36816838228306E-005</v>
      </c>
      <c r="M43" s="27" t="n">
        <f aca="false">IFERROR(H43/Settings!$B$3,"")</f>
        <v>1.21124270088001</v>
      </c>
      <c r="N43" s="28" t="n">
        <f aca="false">IFERROR(INDEX('SKU Data'!$O$2:$O$1780,MATCH($A43,'SKU Data'!$V$2:$V$1780,0)),"")</f>
        <v>1.66959603760516</v>
      </c>
      <c r="O43" s="23" t="str">
        <f aca="false">IFERROR(INDEX('SKU Data'!$X$2:$X$1780,MATCH($A43,'SKU Data'!$V$2:$V$1780,0)),"")</f>
        <v/>
      </c>
      <c r="P43" s="18" t="str">
        <f aca="false">IFERROR(INDEX('SKU Data'!$AE$2:$AE$1780,MATCH($A43,'SKU Data'!$V$2:$V$1780,0)),"")</f>
        <v>Bloomex - AUS</v>
      </c>
    </row>
    <row r="44" customFormat="false" ht="15" hidden="false" customHeight="false" outlineLevel="0" collapsed="false">
      <c r="A44" s="18" t="n">
        <v>40</v>
      </c>
      <c r="B44" s="23" t="str">
        <f aca="false">IFERROR(INDEX('SKU Data'!$W$2:$W$1780,MATCH($A44,'SKU Data'!$V$2:$V$1780,0)),"")</f>
        <v>2 - Review</v>
      </c>
      <c r="C44" s="18" t="str">
        <f aca="false">IFERROR(INDEX('SKU Data'!$A$2:$A$1780,MATCH($A44,'SKU Data'!$V$2:$V$1780,0)),"")</f>
        <v>MJ100-11</v>
      </c>
      <c r="D44" s="48" t="str">
        <f aca="false">IFERROR(INDEX('SKU Data'!$B$2:$B$1780,MATCH($A44,'SKU Data'!$V$2:$V$1780,0)),"")</f>
        <v>Big Garden Energy</v>
      </c>
      <c r="E44" s="18" t="str">
        <f aca="false">IFERROR(INDEX('SKU Data'!$D$2:$D$1780,MATCH($A44,'SKU Data'!$V$2:$V$1780,0)),"")</f>
        <v>MJ</v>
      </c>
      <c r="F44" s="19" t="n">
        <f aca="false">IFERROR(INDEX('SKU Data'!$E$2:$E$1780,MATCH($A44,'SKU Data'!$V$2:$V$1780,0)),"")</f>
        <v>31</v>
      </c>
      <c r="G44" s="19" t="n">
        <f aca="false">IFERROR(INDEX('SKU Data'!$F$2:$F$1780,MATCH($A44,'SKU Data'!$V$2:$V$1780,0)),"")</f>
        <v>20</v>
      </c>
      <c r="H44" s="20" t="n">
        <f aca="false">IFERROR(INDEX('SKU Data'!$J$2:$J$1780,MATCH($A44,'SKU Data'!$V$2:$V$1780,0)),"")</f>
        <v>0.129032258064516</v>
      </c>
      <c r="I44" s="21" t="n">
        <f aca="false">IFERROR(INDEX('SKU Data'!$H$2:$H$1780,MATCH($A44,'SKU Data'!$V$2:$V$1780,0)),"")</f>
        <v>1238.24</v>
      </c>
      <c r="J44" s="20" t="n">
        <f aca="false">IFERROR(INDEX('SKU Data'!$K$2:$K$1780,MATCH($A44,'SKU Data'!$V$2:$V$1780,0)),"")</f>
        <v>0.142025826725</v>
      </c>
      <c r="K44" s="22" t="n">
        <f aca="false">IFERROR(INDEX('SKU Data'!$L$2:$L$1780,MATCH($A44,'SKU Data'!$V$2:$V$1780,0)),"")</f>
        <v>0.00247465538708999</v>
      </c>
      <c r="L44" s="49" t="n">
        <f aca="false">IFERROR(INDEX('SKU Data'!$M$2:$M$1780,MATCH($A44,'SKU Data'!$V$2:$V$1780,0)),"")</f>
        <v>9.61272804788269E-005</v>
      </c>
      <c r="M44" s="27" t="n">
        <f aca="false">IFERROR(H44/Settings!$B$3,"")</f>
        <v>1.72364859922464</v>
      </c>
      <c r="N44" s="28" t="n">
        <f aca="false">IFERROR(INDEX('SKU Data'!$O$2:$O$1780,MATCH($A44,'SKU Data'!$V$2:$V$1780,0)),"")</f>
        <v>1.14611874692026</v>
      </c>
      <c r="O44" s="23" t="str">
        <f aca="false">IFERROR(INDEX('SKU Data'!$X$2:$X$1780,MATCH($A44,'SKU Data'!$V$2:$V$1780,0)),"")</f>
        <v/>
      </c>
      <c r="P44" s="18" t="str">
        <f aca="false">IFERROR(INDEX('SKU Data'!$AE$2:$AE$1780,MATCH($A44,'SKU Data'!$V$2:$V$1780,0)),"")</f>
        <v>Mel's Flowers - AUS</v>
      </c>
    </row>
    <row r="45" customFormat="false" ht="15" hidden="false" customHeight="false" outlineLevel="0" collapsed="false">
      <c r="A45" s="18" t="n">
        <v>41</v>
      </c>
      <c r="B45" s="23" t="str">
        <f aca="false">IFERROR(INDEX('SKU Data'!$W$2:$W$1780,MATCH($A45,'SKU Data'!$V$2:$V$1780,0)),"")</f>
        <v>2 - Review</v>
      </c>
      <c r="C45" s="18" t="str">
        <f aca="false">IFERROR(INDEX('SKU Data'!$A$2:$A$1780,MATCH($A45,'SKU Data'!$V$2:$V$1780,0)),"")</f>
        <v>AUMJ-NW-015</v>
      </c>
      <c r="D45" s="48" t="str">
        <f aca="false">IFERROR(INDEX('SKU Data'!$B$2:$B$1780,MATCH($A45,'SKU Data'!$V$2:$V$1780,0)),"")</f>
        <v>Walking on Sunshine Bouquet in Mason Jar</v>
      </c>
      <c r="E45" s="18" t="str">
        <f aca="false">IFERROR(INDEX('SKU Data'!$D$2:$D$1780,MATCH($A45,'SKU Data'!$V$2:$V$1780,0)),"")</f>
        <v>AUMJ</v>
      </c>
      <c r="F45" s="19" t="n">
        <f aca="false">IFERROR(INDEX('SKU Data'!$E$2:$E$1780,MATCH($A45,'SKU Data'!$V$2:$V$1780,0)),"")</f>
        <v>347</v>
      </c>
      <c r="G45" s="19" t="n">
        <f aca="false">IFERROR(INDEX('SKU Data'!$F$2:$F$1780,MATCH($A45,'SKU Data'!$V$2:$V$1780,0)),"")</f>
        <v>33</v>
      </c>
      <c r="H45" s="20" t="n">
        <f aca="false">IFERROR(INDEX('SKU Data'!$J$2:$J$1780,MATCH($A45,'SKU Data'!$V$2:$V$1780,0)),"")</f>
        <v>0.0835734870317003</v>
      </c>
      <c r="I45" s="21" t="n">
        <f aca="false">IFERROR(INDEX('SKU Data'!$H$2:$H$1780,MATCH($A45,'SKU Data'!$V$2:$V$1780,0)),"")</f>
        <v>2389.19</v>
      </c>
      <c r="J45" s="20" t="n">
        <f aca="false">IFERROR(INDEX('SKU Data'!$K$2:$K$1780,MATCH($A45,'SKU Data'!$V$2:$V$1780,0)),"")</f>
        <v>0.0809647004400534</v>
      </c>
      <c r="K45" s="22" t="n">
        <f aca="false">IFERROR(INDEX('SKU Data'!$L$2:$L$1780,MATCH($A45,'SKU Data'!$V$2:$V$1780,0)),"")</f>
        <v>0.0047748594006667</v>
      </c>
      <c r="L45" s="49" t="n">
        <f aca="false">IFERROR(INDEX('SKU Data'!$M$2:$M$1780,MATCH($A45,'SKU Data'!$V$2:$V$1780,0)),"")</f>
        <v>0.00018547804726645</v>
      </c>
      <c r="M45" s="27" t="n">
        <f aca="false">IFERROR(H45/Settings!$B$3,"")</f>
        <v>1.11639775987244</v>
      </c>
      <c r="N45" s="28" t="n">
        <f aca="false">IFERROR(INDEX('SKU Data'!$O$2:$O$1780,MATCH($A45,'SKU Data'!$V$2:$V$1780,0)),"")</f>
        <v>0.616780171215905</v>
      </c>
      <c r="O45" s="23" t="str">
        <f aca="false">IFERROR(INDEX('SKU Data'!$X$2:$X$1780,MATCH($A45,'SKU Data'!$V$2:$V$1780,0)),"")</f>
        <v/>
      </c>
      <c r="P45" s="18" t="str">
        <f aca="false">IFERROR(INDEX('SKU Data'!$AE$2:$AE$1780,MATCH($A45,'SKU Data'!$V$2:$V$1780,0)),"")</f>
        <v>Bunches and Stems - AUS</v>
      </c>
    </row>
    <row r="46" customFormat="false" ht="15" hidden="false" customHeight="false" outlineLevel="0" collapsed="false">
      <c r="A46" s="18" t="n">
        <v>42</v>
      </c>
      <c r="B46" s="23" t="str">
        <f aca="false">IFERROR(INDEX('SKU Data'!$W$2:$W$1780,MATCH($A46,'SKU Data'!$V$2:$V$1780,0)),"")</f>
        <v>2 - Review</v>
      </c>
      <c r="C46" s="18" t="str">
        <f aca="false">IFERROR(INDEX('SKU Data'!$A$2:$A$1780,MATCH($A46,'SKU Data'!$V$2:$V$1780,0)),"")</f>
        <v>AURP06</v>
      </c>
      <c r="D46" s="48" t="str">
        <f aca="false">IFERROR(INDEX('SKU Data'!$B$2:$B$1780,MATCH($A46,'SKU Data'!$V$2:$V$1780,0)),"")</f>
        <v>Teddy Bear</v>
      </c>
      <c r="E46" s="18" t="str">
        <f aca="false">IFERROR(INDEX('SKU Data'!$D$2:$D$1780,MATCH($A46,'SKU Data'!$V$2:$V$1780,0)),"")</f>
        <v>AURP</v>
      </c>
      <c r="F46" s="19" t="n">
        <f aca="false">IFERROR(INDEX('SKU Data'!$E$2:$E$1780,MATCH($A46,'SKU Data'!$V$2:$V$1780,0)),"")</f>
        <v>615</v>
      </c>
      <c r="G46" s="19" t="n">
        <f aca="false">IFERROR(INDEX('SKU Data'!$F$2:$F$1780,MATCH($A46,'SKU Data'!$V$2:$V$1780,0)),"")</f>
        <v>67</v>
      </c>
      <c r="H46" s="20" t="n">
        <f aca="false">IFERROR(INDEX('SKU Data'!$J$2:$J$1780,MATCH($A46,'SKU Data'!$V$2:$V$1780,0)),"")</f>
        <v>0.0943089430894309</v>
      </c>
      <c r="I46" s="21" t="n">
        <f aca="false">IFERROR(INDEX('SKU Data'!$H$2:$H$1780,MATCH($A46,'SKU Data'!$V$2:$V$1780,0)),"")</f>
        <v>700.65</v>
      </c>
      <c r="J46" s="20" t="n">
        <f aca="false">IFERROR(INDEX('SKU Data'!$K$2:$K$1780,MATCH($A46,'SKU Data'!$V$2:$V$1780,0)),"")</f>
        <v>0.090702738035366</v>
      </c>
      <c r="K46" s="22" t="n">
        <f aca="false">IFERROR(INDEX('SKU Data'!$L$2:$L$1780,MATCH($A46,'SKU Data'!$V$2:$V$1780,0)),"")</f>
        <v>0.00140026755472655</v>
      </c>
      <c r="L46" s="49" t="n">
        <f aca="false">IFERROR(INDEX('SKU Data'!$M$2:$M$1780,MATCH($A46,'SKU Data'!$V$2:$V$1780,0)),"")</f>
        <v>5.43929925276926E-005</v>
      </c>
      <c r="M46" s="27" t="n">
        <f aca="false">IFERROR(H46/Settings!$B$3,"")</f>
        <v>1.25980495179101</v>
      </c>
      <c r="N46" s="28" t="n">
        <f aca="false">IFERROR(INDEX('SKU Data'!$O$2:$O$1780,MATCH($A46,'SKU Data'!$V$2:$V$1780,0)),"")</f>
        <v>1.83276180617514</v>
      </c>
      <c r="O46" s="23" t="str">
        <f aca="false">IFERROR(INDEX('SKU Data'!$X$2:$X$1780,MATCH($A46,'SKU Data'!$V$2:$V$1780,0)),"")</f>
        <v/>
      </c>
      <c r="P46" s="18" t="str">
        <f aca="false">IFERROR(INDEX('SKU Data'!$AE$2:$AE$1780,MATCH($A46,'SKU Data'!$V$2:$V$1780,0)),"")</f>
        <v>Bloomex - AUS</v>
      </c>
    </row>
    <row r="47" customFormat="false" ht="15" hidden="false" customHeight="false" outlineLevel="0" collapsed="false">
      <c r="A47" s="18" t="n">
        <v>43</v>
      </c>
      <c r="B47" s="23" t="str">
        <f aca="false">IFERROR(INDEX('SKU Data'!$W$2:$W$1780,MATCH($A47,'SKU Data'!$V$2:$V$1780,0)),"")</f>
        <v>2 - Review</v>
      </c>
      <c r="C47" s="18" t="str">
        <f aca="false">IFERROR(INDEX('SKU Data'!$A$2:$A$1780,MATCH($A47,'SKU Data'!$V$2:$V$1780,0)),"")</f>
        <v>DCMJ-01</v>
      </c>
      <c r="D47" s="48" t="str">
        <f aca="false">IFERROR(INDEX('SKU Data'!$B$2:$B$1780,MATCH($A47,'SKU Data'!$V$2:$V$1780,0)),"")</f>
        <v>Designer Collection Mason Jar I</v>
      </c>
      <c r="E47" s="18" t="str">
        <f aca="false">IFERROR(INDEX('SKU Data'!$D$2:$D$1780,MATCH($A47,'SKU Data'!$V$2:$V$1780,0)),"")</f>
        <v>DCMJ</v>
      </c>
      <c r="F47" s="19" t="n">
        <f aca="false">IFERROR(INDEX('SKU Data'!$E$2:$E$1780,MATCH($A47,'SKU Data'!$V$2:$V$1780,0)),"")</f>
        <v>110</v>
      </c>
      <c r="G47" s="19" t="n">
        <f aca="false">IFERROR(INDEX('SKU Data'!$F$2:$F$1780,MATCH($A47,'SKU Data'!$V$2:$V$1780,0)),"")</f>
        <v>18</v>
      </c>
      <c r="H47" s="20" t="n">
        <f aca="false">IFERROR(INDEX('SKU Data'!$J$2:$J$1780,MATCH($A47,'SKU Data'!$V$2:$V$1780,0)),"")</f>
        <v>0.127272727272727</v>
      </c>
      <c r="I47" s="21" t="n">
        <f aca="false">IFERROR(INDEX('SKU Data'!$H$2:$H$1780,MATCH($A47,'SKU Data'!$V$2:$V$1780,0)),"")</f>
        <v>941.68</v>
      </c>
      <c r="J47" s="20" t="n">
        <f aca="false">IFERROR(INDEX('SKU Data'!$K$2:$K$1780,MATCH($A47,'SKU Data'!$V$2:$V$1780,0)),"")</f>
        <v>0.109208489350182</v>
      </c>
      <c r="K47" s="22" t="n">
        <f aca="false">IFERROR(INDEX('SKU Data'!$L$2:$L$1780,MATCH($A47,'SKU Data'!$V$2:$V$1780,0)),"")</f>
        <v>0.00188197238412174</v>
      </c>
      <c r="L47" s="49" t="n">
        <f aca="false">IFERROR(INDEX('SKU Data'!$M$2:$M$1780,MATCH($A47,'SKU Data'!$V$2:$V$1780,0)),"")</f>
        <v>7.31046788032221E-005</v>
      </c>
      <c r="M47" s="27" t="n">
        <f aca="false">IFERROR(H47/Settings!$B$3,"")</f>
        <v>1.7001443001443</v>
      </c>
      <c r="N47" s="28" t="n">
        <f aca="false">IFERROR(INDEX('SKU Data'!$O$2:$O$1780,MATCH($A47,'SKU Data'!$V$2:$V$1780,0)),"")</f>
        <v>2.08883888602296</v>
      </c>
      <c r="O47" s="23" t="str">
        <f aca="false">IFERROR(INDEX('SKU Data'!$X$2:$X$1780,MATCH($A47,'SKU Data'!$V$2:$V$1780,0)),"")</f>
        <v/>
      </c>
      <c r="P47" s="18" t="str">
        <f aca="false">IFERROR(INDEX('SKU Data'!$AE$2:$AE$1780,MATCH($A47,'SKU Data'!$V$2:$V$1780,0)),"")</f>
        <v>Bunches and Stems - AUS</v>
      </c>
    </row>
    <row r="48" customFormat="false" ht="15" hidden="false" customHeight="false" outlineLevel="0" collapsed="false">
      <c r="A48" s="18" t="n">
        <v>44</v>
      </c>
      <c r="B48" s="23" t="str">
        <f aca="false">IFERROR(INDEX('SKU Data'!$W$2:$W$1780,MATCH($A48,'SKU Data'!$V$2:$V$1780,0)),"")</f>
        <v>2 - Review</v>
      </c>
      <c r="C48" s="18" t="str">
        <f aca="false">IFERROR(INDEX('SKU Data'!$A$2:$A$1780,MATCH($A48,'SKU Data'!$V$2:$V$1780,0)),"")</f>
        <v>SB-04</v>
      </c>
      <c r="D48" s="48" t="str">
        <f aca="false">IFERROR(INDEX('SKU Data'!$B$2:$B$1780,MATCH($A48,'SKU Data'!$V$2:$V$1780,0)),"")</f>
        <v>Sweet Blossoms Collection IV</v>
      </c>
      <c r="E48" s="18" t="str">
        <f aca="false">IFERROR(INDEX('SKU Data'!$D$2:$D$1780,MATCH($A48,'SKU Data'!$V$2:$V$1780,0)),"")</f>
        <v>SB</v>
      </c>
      <c r="F48" s="19" t="n">
        <f aca="false">IFERROR(INDEX('SKU Data'!$E$2:$E$1780,MATCH($A48,'SKU Data'!$V$2:$V$1780,0)),"")</f>
        <v>114</v>
      </c>
      <c r="G48" s="19" t="n">
        <f aca="false">IFERROR(INDEX('SKU Data'!$F$2:$F$1780,MATCH($A48,'SKU Data'!$V$2:$V$1780,0)),"")</f>
        <v>15</v>
      </c>
      <c r="H48" s="20" t="n">
        <f aca="false">IFERROR(INDEX('SKU Data'!$J$2:$J$1780,MATCH($A48,'SKU Data'!$V$2:$V$1780,0)),"")</f>
        <v>0.105263157894737</v>
      </c>
      <c r="I48" s="21" t="n">
        <f aca="false">IFERROR(INDEX('SKU Data'!$H$2:$H$1780,MATCH($A48,'SKU Data'!$V$2:$V$1780,0)),"")</f>
        <v>1383.44</v>
      </c>
      <c r="J48" s="20" t="n">
        <f aca="false">IFERROR(INDEX('SKU Data'!$K$2:$K$1780,MATCH($A48,'SKU Data'!$V$2:$V$1780,0)),"")</f>
        <v>0.0956416598675038</v>
      </c>
      <c r="K48" s="22" t="n">
        <f aca="false">IFERROR(INDEX('SKU Data'!$L$2:$L$1780,MATCH($A48,'SKU Data'!$V$2:$V$1780,0)),"")</f>
        <v>0.00276484142711896</v>
      </c>
      <c r="L48" s="49" t="n">
        <f aca="false">IFERROR(INDEX('SKU Data'!$M$2:$M$1780,MATCH($A48,'SKU Data'!$V$2:$V$1780,0)),"")</f>
        <v>0.000107399474177565</v>
      </c>
      <c r="M48" s="27" t="n">
        <f aca="false">IFERROR(H48/Settings!$B$3,"")</f>
        <v>1.40613438357799</v>
      </c>
      <c r="N48" s="28" t="n">
        <f aca="false">IFERROR(INDEX('SKU Data'!$O$2:$O$1780,MATCH($A48,'SKU Data'!$V$2:$V$1780,0)),"")</f>
        <v>1.23351157150837</v>
      </c>
      <c r="O48" s="23" t="str">
        <f aca="false">IFERROR(INDEX('SKU Data'!$X$2:$X$1780,MATCH($A48,'SKU Data'!$V$2:$V$1780,0)),"")</f>
        <v/>
      </c>
      <c r="P48" s="18" t="str">
        <f aca="false">IFERROR(INDEX('SKU Data'!$AE$2:$AE$1780,MATCH($A48,'SKU Data'!$V$2:$V$1780,0)),"")</f>
        <v>Bunches and Stems - AUS</v>
      </c>
    </row>
    <row r="49" customFormat="false" ht="15" hidden="false" customHeight="false" outlineLevel="0" collapsed="false">
      <c r="A49" s="18" t="n">
        <v>45</v>
      </c>
      <c r="B49" s="23" t="str">
        <f aca="false">IFERROR(INDEX('SKU Data'!$W$2:$W$1780,MATCH($A49,'SKU Data'!$V$2:$V$1780,0)),"")</f>
        <v>2 - Review</v>
      </c>
      <c r="C49" s="18" t="str">
        <f aca="false">IFERROR(INDEX('SKU Data'!$A$2:$A$1780,MATCH($A49,'SKU Data'!$V$2:$V$1780,0)),"")</f>
        <v>AU200-41</v>
      </c>
      <c r="D49" s="48" t="str">
        <f aca="false">IFERROR(INDEX('SKU Data'!$B$2:$B$1780,MATCH($A49,'SKU Data'!$V$2:$V$1780,0)),"")</f>
        <v>Wild Berry</v>
      </c>
      <c r="E49" s="18" t="str">
        <f aca="false">IFERROR(INDEX('SKU Data'!$D$2:$D$1780,MATCH($A49,'SKU Data'!$V$2:$V$1780,0)),"")</f>
        <v>AU</v>
      </c>
      <c r="F49" s="19" t="n">
        <f aca="false">IFERROR(INDEX('SKU Data'!$E$2:$E$1780,MATCH($A49,'SKU Data'!$V$2:$V$1780,0)),"")</f>
        <v>113</v>
      </c>
      <c r="G49" s="19" t="n">
        <f aca="false">IFERROR(INDEX('SKU Data'!$F$2:$F$1780,MATCH($A49,'SKU Data'!$V$2:$V$1780,0)),"")</f>
        <v>17</v>
      </c>
      <c r="H49" s="20" t="n">
        <f aca="false">IFERROR(INDEX('SKU Data'!$J$2:$J$1780,MATCH($A49,'SKU Data'!$V$2:$V$1780,0)),"")</f>
        <v>0.0884955752212389</v>
      </c>
      <c r="I49" s="21" t="n">
        <f aca="false">IFERROR(INDEX('SKU Data'!$H$2:$H$1780,MATCH($A49,'SKU Data'!$V$2:$V$1780,0)),"")</f>
        <v>1937.84</v>
      </c>
      <c r="J49" s="20" t="n">
        <f aca="false">IFERROR(INDEX('SKU Data'!$K$2:$K$1780,MATCH($A49,'SKU Data'!$V$2:$V$1780,0)),"")</f>
        <v>0.087529253978161</v>
      </c>
      <c r="K49" s="22" t="n">
        <f aca="false">IFERROR(INDEX('SKU Data'!$L$2:$L$1780,MATCH($A49,'SKU Data'!$V$2:$V$1780,0)),"")</f>
        <v>0.00387282448904774</v>
      </c>
      <c r="L49" s="49" t="n">
        <f aca="false">IFERROR(INDEX('SKU Data'!$M$2:$M$1780,MATCH($A49,'SKU Data'!$V$2:$V$1780,0)),"")</f>
        <v>0.000150438759209111</v>
      </c>
      <c r="M49" s="27" t="n">
        <f aca="false">IFERROR(H49/Settings!$B$3,"")</f>
        <v>1.18214837557442</v>
      </c>
      <c r="N49" s="28" t="n">
        <f aca="false">IFERROR(INDEX('SKU Data'!$O$2:$O$1780,MATCH($A49,'SKU Data'!$V$2:$V$1780,0)),"")</f>
        <v>0.550789392655851</v>
      </c>
      <c r="O49" s="23" t="str">
        <f aca="false">IFERROR(INDEX('SKU Data'!$X$2:$X$1780,MATCH($A49,'SKU Data'!$V$2:$V$1780,0)),"")</f>
        <v/>
      </c>
      <c r="P49" s="18" t="str">
        <f aca="false">IFERROR(INDEX('SKU Data'!$AE$2:$AE$1780,MATCH($A49,'SKU Data'!$V$2:$V$1780,0)),"")</f>
        <v>Bunches and Stems - AUS</v>
      </c>
    </row>
    <row r="50" customFormat="false" ht="15" hidden="false" customHeight="false" outlineLevel="0" collapsed="false">
      <c r="A50" s="18" t="n">
        <v>46</v>
      </c>
      <c r="B50" s="23" t="str">
        <f aca="false">IFERROR(INDEX('SKU Data'!$W$2:$W$1780,MATCH($A50,'SKU Data'!$V$2:$V$1780,0)),"")</f>
        <v>2 - Review</v>
      </c>
      <c r="C50" s="18" t="str">
        <f aca="false">IFERROR(INDEX('SKU Data'!$A$2:$A$1780,MATCH($A50,'SKU Data'!$V$2:$V$1780,0)),"")</f>
        <v>AU112-12</v>
      </c>
      <c r="D50" s="48" t="str">
        <f aca="false">IFERROR(INDEX('SKU Data'!$B$2:$B$1780,MATCH($A50,'SKU Data'!$V$2:$V$1780,0)),"")</f>
        <v>Beautiful in Blue</v>
      </c>
      <c r="E50" s="18" t="str">
        <f aca="false">IFERROR(INDEX('SKU Data'!$D$2:$D$1780,MATCH($A50,'SKU Data'!$V$2:$V$1780,0)),"")</f>
        <v>AU</v>
      </c>
      <c r="F50" s="19" t="n">
        <f aca="false">IFERROR(INDEX('SKU Data'!$E$2:$E$1780,MATCH($A50,'SKU Data'!$V$2:$V$1780,0)),"")</f>
        <v>303</v>
      </c>
      <c r="G50" s="19" t="n">
        <f aca="false">IFERROR(INDEX('SKU Data'!$F$2:$F$1780,MATCH($A50,'SKU Data'!$V$2:$V$1780,0)),"")</f>
        <v>24</v>
      </c>
      <c r="H50" s="20" t="n">
        <f aca="false">IFERROR(INDEX('SKU Data'!$J$2:$J$1780,MATCH($A50,'SKU Data'!$V$2:$V$1780,0)),"")</f>
        <v>0.0759075907590759</v>
      </c>
      <c r="I50" s="21" t="n">
        <f aca="false">IFERROR(INDEX('SKU Data'!$H$2:$H$1780,MATCH($A50,'SKU Data'!$V$2:$V$1780,0)),"")</f>
        <v>3157.91</v>
      </c>
      <c r="J50" s="20" t="n">
        <f aca="false">IFERROR(INDEX('SKU Data'!$K$2:$K$1780,MATCH($A50,'SKU Data'!$V$2:$V$1780,0)),"")</f>
        <v>0.0711667825280415</v>
      </c>
      <c r="K50" s="22" t="n">
        <f aca="false">IFERROR(INDEX('SKU Data'!$L$2:$L$1780,MATCH($A50,'SKU Data'!$V$2:$V$1780,0)),"")</f>
        <v>0.00631116665060518</v>
      </c>
      <c r="L50" s="49" t="n">
        <f aca="false">IFERROR(INDEX('SKU Data'!$M$2:$M$1780,MATCH($A50,'SKU Data'!$V$2:$V$1780,0)),"")</f>
        <v>0.000245155462831836</v>
      </c>
      <c r="M50" s="27" t="n">
        <f aca="false">IFERROR(H50/Settings!$B$3,"")</f>
        <v>1.01399459673859</v>
      </c>
      <c r="N50" s="28" t="n">
        <f aca="false">IFERROR(INDEX('SKU Data'!$O$2:$O$1780,MATCH($A50,'SKU Data'!$V$2:$V$1780,0)),"")</f>
        <v>0.069295135194902</v>
      </c>
      <c r="O50" s="23" t="str">
        <f aca="false">IFERROR(INDEX('SKU Data'!$X$2:$X$1780,MATCH($A50,'SKU Data'!$V$2:$V$1780,0)),"")</f>
        <v/>
      </c>
      <c r="P50" s="18" t="str">
        <f aca="false">IFERROR(INDEX('SKU Data'!$AE$2:$AE$1780,MATCH($A50,'SKU Data'!$V$2:$V$1780,0)),"")</f>
        <v>Bloomex - AUS</v>
      </c>
    </row>
    <row r="51" customFormat="false" ht="15" hidden="false" customHeight="false" outlineLevel="0" collapsed="false">
      <c r="A51" s="18" t="n">
        <v>47</v>
      </c>
      <c r="B51" s="23" t="str">
        <f aca="false">IFERROR(INDEX('SKU Data'!$W$2:$W$1780,MATCH($A51,'SKU Data'!$V$2:$V$1780,0)),"")</f>
        <v>2 - Review</v>
      </c>
      <c r="C51" s="18" t="str">
        <f aca="false">IFERROR(INDEX('SKU Data'!$A$2:$A$1780,MATCH($A51,'SKU Data'!$V$2:$V$1780,0)),"")</f>
        <v>AU112-30</v>
      </c>
      <c r="D51" s="48" t="str">
        <f aca="false">IFERROR(INDEX('SKU Data'!$B$2:$B$1780,MATCH($A51,'SKU Data'!$V$2:$V$1780,0)),"")</f>
        <v>Pastel Posy</v>
      </c>
      <c r="E51" s="18" t="str">
        <f aca="false">IFERROR(INDEX('SKU Data'!$D$2:$D$1780,MATCH($A51,'SKU Data'!$V$2:$V$1780,0)),"")</f>
        <v>AU</v>
      </c>
      <c r="F51" s="19" t="n">
        <f aca="false">IFERROR(INDEX('SKU Data'!$E$2:$E$1780,MATCH($A51,'SKU Data'!$V$2:$V$1780,0)),"")</f>
        <v>170</v>
      </c>
      <c r="G51" s="19" t="n">
        <f aca="false">IFERROR(INDEX('SKU Data'!$F$2:$F$1780,MATCH($A51,'SKU Data'!$V$2:$V$1780,0)),"")</f>
        <v>18</v>
      </c>
      <c r="H51" s="20" t="n">
        <f aca="false">IFERROR(INDEX('SKU Data'!$J$2:$J$1780,MATCH($A51,'SKU Data'!$V$2:$V$1780,0)),"")</f>
        <v>0.0882352941176471</v>
      </c>
      <c r="I51" s="21" t="n">
        <f aca="false">IFERROR(INDEX('SKU Data'!$H$2:$H$1780,MATCH($A51,'SKU Data'!$V$2:$V$1780,0)),"")</f>
        <v>1726.97</v>
      </c>
      <c r="J51" s="20" t="n">
        <f aca="false">IFERROR(INDEX('SKU Data'!$K$2:$K$1780,MATCH($A51,'SKU Data'!$V$2:$V$1780,0)),"")</f>
        <v>0.0858521008286605</v>
      </c>
      <c r="K51" s="22" t="n">
        <f aca="false">IFERROR(INDEX('SKU Data'!$L$2:$L$1780,MATCH($A51,'SKU Data'!$V$2:$V$1780,0)),"")</f>
        <v>0.0034513952172784</v>
      </c>
      <c r="L51" s="49" t="n">
        <f aca="false">IFERROR(INDEX('SKU Data'!$M$2:$M$1780,MATCH($A51,'SKU Data'!$V$2:$V$1780,0)),"")</f>
        <v>0.000134068459723898</v>
      </c>
      <c r="M51" s="27" t="n">
        <f aca="false">IFERROR(H51/Settings!$B$3,"")</f>
        <v>1.17867146858743</v>
      </c>
      <c r="N51" s="28" t="n">
        <f aca="false">IFERROR(INDEX('SKU Data'!$O$2:$O$1780,MATCH($A51,'SKU Data'!$V$2:$V$1780,0)),"")</f>
        <v>0.6626751901623</v>
      </c>
      <c r="O51" s="23" t="str">
        <f aca="false">IFERROR(INDEX('SKU Data'!$X$2:$X$1780,MATCH($A51,'SKU Data'!$V$2:$V$1780,0)),"")</f>
        <v/>
      </c>
      <c r="P51" s="18" t="str">
        <f aca="false">IFERROR(INDEX('SKU Data'!$AE$2:$AE$1780,MATCH($A51,'SKU Data'!$V$2:$V$1780,0)),"")</f>
        <v>Bloomex - AUS</v>
      </c>
    </row>
    <row r="52" customFormat="false" ht="15" hidden="false" customHeight="false" outlineLevel="0" collapsed="false">
      <c r="A52" s="18" t="n">
        <v>48</v>
      </c>
      <c r="B52" s="23" t="str">
        <f aca="false">IFERROR(INDEX('SKU Data'!$W$2:$W$1780,MATCH($A52,'SKU Data'!$V$2:$V$1780,0)),"")</f>
        <v>2 - Review</v>
      </c>
      <c r="C52" s="18" t="str">
        <f aca="false">IFERROR(INDEX('SKU Data'!$A$2:$A$1780,MATCH($A52,'SKU Data'!$V$2:$V$1780,0)),"")</f>
        <v>DCB-02</v>
      </c>
      <c r="D52" s="48" t="str">
        <f aca="false">IFERROR(INDEX('SKU Data'!$B$2:$B$1780,MATCH($A52,'SKU Data'!$V$2:$V$1780,0)),"")</f>
        <v>Birthday Designer Collection II</v>
      </c>
      <c r="E52" s="18" t="str">
        <f aca="false">IFERROR(INDEX('SKU Data'!$D$2:$D$1780,MATCH($A52,'SKU Data'!$V$2:$V$1780,0)),"")</f>
        <v>DCB</v>
      </c>
      <c r="F52" s="19" t="n">
        <f aca="false">IFERROR(INDEX('SKU Data'!$E$2:$E$1780,MATCH($A52,'SKU Data'!$V$2:$V$1780,0)),"")</f>
        <v>87</v>
      </c>
      <c r="G52" s="19" t="n">
        <f aca="false">IFERROR(INDEX('SKU Data'!$F$2:$F$1780,MATCH($A52,'SKU Data'!$V$2:$V$1780,0)),"")</f>
        <v>12</v>
      </c>
      <c r="H52" s="20" t="n">
        <f aca="false">IFERROR(INDEX('SKU Data'!$J$2:$J$1780,MATCH($A52,'SKU Data'!$V$2:$V$1780,0)),"")</f>
        <v>0.114942528735632</v>
      </c>
      <c r="I52" s="21" t="n">
        <f aca="false">IFERROR(INDEX('SKU Data'!$H$2:$H$1780,MATCH($A52,'SKU Data'!$V$2:$V$1780,0)),"")</f>
        <v>1216.35</v>
      </c>
      <c r="J52" s="20" t="n">
        <f aca="false">IFERROR(INDEX('SKU Data'!$K$2:$K$1780,MATCH($A52,'SKU Data'!$V$2:$V$1780,0)),"")</f>
        <v>0.0970660421737263</v>
      </c>
      <c r="K52" s="22" t="n">
        <f aca="false">IFERROR(INDEX('SKU Data'!$L$2:$L$1780,MATCH($A52,'SKU Data'!$V$2:$V$1780,0)),"")</f>
        <v>0.00243090764317653</v>
      </c>
      <c r="L52" s="49" t="n">
        <f aca="false">IFERROR(INDEX('SKU Data'!$M$2:$M$1780,MATCH($A52,'SKU Data'!$V$2:$V$1780,0)),"")</f>
        <v>9.44279118833354E-005</v>
      </c>
      <c r="M52" s="27" t="n">
        <f aca="false">IFERROR(H52/Settings!$B$3,"")</f>
        <v>1.53543409701045</v>
      </c>
      <c r="N52" s="28" t="n">
        <f aca="false">IFERROR(INDEX('SKU Data'!$O$2:$O$1780,MATCH($A52,'SKU Data'!$V$2:$V$1780,0)),"")</f>
        <v>1.42064868597759</v>
      </c>
      <c r="O52" s="23" t="str">
        <f aca="false">IFERROR(INDEX('SKU Data'!$X$2:$X$1780,MATCH($A52,'SKU Data'!$V$2:$V$1780,0)),"")</f>
        <v/>
      </c>
      <c r="P52" s="18" t="str">
        <f aca="false">IFERROR(INDEX('SKU Data'!$AE$2:$AE$1780,MATCH($A52,'SKU Data'!$V$2:$V$1780,0)),"")</f>
        <v>Bunches and Stems - AUS</v>
      </c>
    </row>
    <row r="53" customFormat="false" ht="15" hidden="false" customHeight="false" outlineLevel="0" collapsed="false">
      <c r="A53" s="18" t="n">
        <v>49</v>
      </c>
      <c r="B53" s="23" t="str">
        <f aca="false">IFERROR(INDEX('SKU Data'!$W$2:$W$1780,MATCH($A53,'SKU Data'!$V$2:$V$1780,0)),"")</f>
        <v>2 - Review</v>
      </c>
      <c r="C53" s="18" t="str">
        <f aca="false">IFERROR(INDEX('SKU Data'!$A$2:$A$1780,MATCH($A53,'SKU Data'!$V$2:$V$1780,0)),"")</f>
        <v>AU112-11</v>
      </c>
      <c r="D53" s="48" t="str">
        <f aca="false">IFERROR(INDEX('SKU Data'!$B$2:$B$1780,MATCH($A53,'SKU Data'!$V$2:$V$1780,0)),"")</f>
        <v>Sugar and Spice</v>
      </c>
      <c r="E53" s="18" t="str">
        <f aca="false">IFERROR(INDEX('SKU Data'!$D$2:$D$1780,MATCH($A53,'SKU Data'!$V$2:$V$1780,0)),"")</f>
        <v>AU</v>
      </c>
      <c r="F53" s="19" t="n">
        <f aca="false">IFERROR(INDEX('SKU Data'!$E$2:$E$1780,MATCH($A53,'SKU Data'!$V$2:$V$1780,0)),"")</f>
        <v>135</v>
      </c>
      <c r="G53" s="19" t="n">
        <f aca="false">IFERROR(INDEX('SKU Data'!$F$2:$F$1780,MATCH($A53,'SKU Data'!$V$2:$V$1780,0)),"")</f>
        <v>14</v>
      </c>
      <c r="H53" s="20" t="n">
        <f aca="false">IFERROR(INDEX('SKU Data'!$J$2:$J$1780,MATCH($A53,'SKU Data'!$V$2:$V$1780,0)),"")</f>
        <v>0.0962962962962963</v>
      </c>
      <c r="I53" s="21" t="n">
        <f aca="false">IFERROR(INDEX('SKU Data'!$H$2:$H$1780,MATCH($A53,'SKU Data'!$V$2:$V$1780,0)),"")</f>
        <v>1393.97</v>
      </c>
      <c r="J53" s="20" t="n">
        <f aca="false">IFERROR(INDEX('SKU Data'!$K$2:$K$1780,MATCH($A53,'SKU Data'!$V$2:$V$1780,0)),"")</f>
        <v>0.0886787612348004</v>
      </c>
      <c r="K53" s="22" t="n">
        <f aca="false">IFERROR(INDEX('SKU Data'!$L$2:$L$1780,MATCH($A53,'SKU Data'!$V$2:$V$1780,0)),"")</f>
        <v>0.0027858859106004</v>
      </c>
      <c r="L53" s="49" t="n">
        <f aca="false">IFERROR(INDEX('SKU Data'!$M$2:$M$1780,MATCH($A53,'SKU Data'!$V$2:$V$1780,0)),"")</f>
        <v>0.000108216941117288</v>
      </c>
      <c r="M53" s="27" t="n">
        <f aca="false">IFERROR(H53/Settings!$B$3,"")</f>
        <v>1.28635256571765</v>
      </c>
      <c r="N53" s="28" t="n">
        <f aca="false">IFERROR(INDEX('SKU Data'!$O$2:$O$1780,MATCH($A53,'SKU Data'!$V$2:$V$1780,0)),"")</f>
        <v>0.946431108040551</v>
      </c>
      <c r="O53" s="23" t="str">
        <f aca="false">IFERROR(INDEX('SKU Data'!$X$2:$X$1780,MATCH($A53,'SKU Data'!$V$2:$V$1780,0)),"")</f>
        <v/>
      </c>
      <c r="P53" s="18" t="str">
        <f aca="false">IFERROR(INDEX('SKU Data'!$AE$2:$AE$1780,MATCH($A53,'SKU Data'!$V$2:$V$1780,0)),"")</f>
        <v>Bloomex - AUS</v>
      </c>
    </row>
    <row r="54" customFormat="false" ht="15" hidden="false" customHeight="false" outlineLevel="0" collapsed="false">
      <c r="A54" s="18" t="n">
        <v>50</v>
      </c>
      <c r="B54" s="23" t="str">
        <f aca="false">IFERROR(INDEX('SKU Data'!$W$2:$W$1780,MATCH($A54,'SKU Data'!$V$2:$V$1780,0)),"")</f>
        <v>2 - Review</v>
      </c>
      <c r="C54" s="18" t="str">
        <f aca="false">IFERROR(INDEX('SKU Data'!$A$2:$A$1780,MATCH($A54,'SKU Data'!$V$2:$V$1780,0)),"")</f>
        <v>BLXNZ-04</v>
      </c>
      <c r="D54" s="48" t="str">
        <f aca="false">IFERROR(INDEX('SKU Data'!$B$2:$B$1780,MATCH($A54,'SKU Data'!$V$2:$V$1780,0)),"")</f>
        <v>Roses &amp; Alstroemeria Medley</v>
      </c>
      <c r="E54" s="18" t="str">
        <f aca="false">IFERROR(INDEX('SKU Data'!$D$2:$D$1780,MATCH($A54,'SKU Data'!$V$2:$V$1780,0)),"")</f>
        <v>BLXNZ</v>
      </c>
      <c r="F54" s="19" t="n">
        <f aca="false">IFERROR(INDEX('SKU Data'!$E$2:$E$1780,MATCH($A54,'SKU Data'!$V$2:$V$1780,0)),"")</f>
        <v>63</v>
      </c>
      <c r="G54" s="19" t="n">
        <f aca="false">IFERROR(INDEX('SKU Data'!$F$2:$F$1780,MATCH($A54,'SKU Data'!$V$2:$V$1780,0)),"")</f>
        <v>16</v>
      </c>
      <c r="H54" s="20" t="n">
        <f aca="false">IFERROR(INDEX('SKU Data'!$J$2:$J$1780,MATCH($A54,'SKU Data'!$V$2:$V$1780,0)),"")</f>
        <v>0.0952380952380952</v>
      </c>
      <c r="I54" s="21" t="n">
        <f aca="false">IFERROR(INDEX('SKU Data'!$H$2:$H$1780,MATCH($A54,'SKU Data'!$V$2:$V$1780,0)),"")</f>
        <v>1425.89</v>
      </c>
      <c r="J54" s="20" t="n">
        <f aca="false">IFERROR(INDEX('SKU Data'!$K$2:$K$1780,MATCH($A54,'SKU Data'!$V$2:$V$1780,0)),"")</f>
        <v>0.0885819470708067</v>
      </c>
      <c r="K54" s="22" t="n">
        <f aca="false">IFERROR(INDEX('SKU Data'!$L$2:$L$1780,MATCH($A54,'SKU Data'!$V$2:$V$1780,0)),"")</f>
        <v>0.00284967887477205</v>
      </c>
      <c r="L54" s="49" t="n">
        <f aca="false">IFERROR(INDEX('SKU Data'!$M$2:$M$1780,MATCH($A54,'SKU Data'!$V$2:$V$1780,0)),"")</f>
        <v>0.000110694960558498</v>
      </c>
      <c r="M54" s="27" t="n">
        <f aca="false">IFERROR(H54/Settings!$B$3,"")</f>
        <v>1.27221682323723</v>
      </c>
      <c r="N54" s="28" t="n">
        <f aca="false">IFERROR(INDEX('SKU Data'!$O$2:$O$1780,MATCH($A54,'SKU Data'!$V$2:$V$1780,0)),"")</f>
        <v>0.614619421908989</v>
      </c>
      <c r="O54" s="23" t="str">
        <f aca="false">IFERROR(INDEX('SKU Data'!$X$2:$X$1780,MATCH($A54,'SKU Data'!$V$2:$V$1780,0)),"")</f>
        <v/>
      </c>
      <c r="P54" s="18" t="str">
        <f aca="false">IFERROR(INDEX('SKU Data'!$AE$2:$AE$1780,MATCH($A54,'SKU Data'!$V$2:$V$1780,0)),"")</f>
        <v>Bunches and Stems - AUS</v>
      </c>
    </row>
    <row r="55" customFormat="false" ht="15" hidden="false" customHeight="false" outlineLevel="0" collapsed="false">
      <c r="A55" s="18" t="n">
        <v>51</v>
      </c>
      <c r="B55" s="23" t="str">
        <f aca="false">IFERROR(INDEX('SKU Data'!$W$2:$W$1780,MATCH($A55,'SKU Data'!$V$2:$V$1780,0)),"")</f>
        <v>2 - Review</v>
      </c>
      <c r="C55" s="18" t="str">
        <f aca="false">IFERROR(INDEX('SKU Data'!$A$2:$A$1780,MATCH($A55,'SKU Data'!$V$2:$V$1780,0)),"")</f>
        <v>AURP04</v>
      </c>
      <c r="D55" s="48" t="str">
        <f aca="false">IFERROR(INDEX('SKU Data'!$B$2:$B$1780,MATCH($A55,'SKU Data'!$V$2:$V$1780,0)),"")</f>
        <v>Glass Vase (Hand blown)</v>
      </c>
      <c r="E55" s="18" t="str">
        <f aca="false">IFERROR(INDEX('SKU Data'!$D$2:$D$1780,MATCH($A55,'SKU Data'!$V$2:$V$1780,0)),"")</f>
        <v>AURP</v>
      </c>
      <c r="F55" s="19" t="n">
        <f aca="false">IFERROR(INDEX('SKU Data'!$E$2:$E$1780,MATCH($A55,'SKU Data'!$V$2:$V$1780,0)),"")</f>
        <v>1206</v>
      </c>
      <c r="G55" s="19" t="n">
        <f aca="false">IFERROR(INDEX('SKU Data'!$F$2:$F$1780,MATCH($A55,'SKU Data'!$V$2:$V$1780,0)),"")</f>
        <v>104</v>
      </c>
      <c r="H55" s="20" t="n">
        <f aca="false">IFERROR(INDEX('SKU Data'!$J$2:$J$1780,MATCH($A55,'SKU Data'!$V$2:$V$1780,0)),"")</f>
        <v>0.0771144278606965</v>
      </c>
      <c r="I55" s="21" t="n">
        <f aca="false">IFERROR(INDEX('SKU Data'!$H$2:$H$1780,MATCH($A55,'SKU Data'!$V$2:$V$1780,0)),"")</f>
        <v>811.9</v>
      </c>
      <c r="J55" s="20" t="n">
        <f aca="false">IFERROR(INDEX('SKU Data'!$K$2:$K$1780,MATCH($A55,'SKU Data'!$V$2:$V$1780,0)),"")</f>
        <v>0.073637147660198</v>
      </c>
      <c r="K55" s="22" t="n">
        <f aca="false">IFERROR(INDEX('SKU Data'!$L$2:$L$1780,MATCH($A55,'SKU Data'!$V$2:$V$1780,0)),"")</f>
        <v>0.0016226036218975</v>
      </c>
      <c r="L55" s="49" t="n">
        <f aca="false">IFERROR(INDEX('SKU Data'!$M$2:$M$1780,MATCH($A55,'SKU Data'!$V$2:$V$1780,0)),"")</f>
        <v>6.30295734435647E-005</v>
      </c>
      <c r="M55" s="27" t="n">
        <f aca="false">IFERROR(H55/Settings!$B$3,"")</f>
        <v>1.03011586060627</v>
      </c>
      <c r="N55" s="28" t="n">
        <f aca="false">IFERROR(INDEX('SKU Data'!$O$2:$O$1780,MATCH($A55,'SKU Data'!$V$2:$V$1780,0)),"")</f>
        <v>0.297502058995436</v>
      </c>
      <c r="O55" s="23" t="str">
        <f aca="false">IFERROR(INDEX('SKU Data'!$X$2:$X$1780,MATCH($A55,'SKU Data'!$V$2:$V$1780,0)),"")</f>
        <v/>
      </c>
      <c r="P55" s="18" t="str">
        <f aca="false">IFERROR(INDEX('SKU Data'!$AE$2:$AE$1780,MATCH($A55,'SKU Data'!$V$2:$V$1780,0)),"")</f>
        <v>Bloomex - AUS</v>
      </c>
    </row>
    <row r="56" customFormat="false" ht="15" hidden="false" customHeight="false" outlineLevel="0" collapsed="false">
      <c r="A56" s="18" t="n">
        <v>52</v>
      </c>
      <c r="B56" s="23" t="str">
        <f aca="false">IFERROR(INDEX('SKU Data'!$W$2:$W$1780,MATCH($A56,'SKU Data'!$V$2:$V$1780,0)),"")</f>
        <v>2 - Review</v>
      </c>
      <c r="C56" s="18" t="str">
        <f aca="false">IFERROR(INDEX('SKU Data'!$A$2:$A$1780,MATCH($A56,'SKU Data'!$V$2:$V$1780,0)),"")</f>
        <v>AUMJ-NW-021</v>
      </c>
      <c r="D56" s="48" t="str">
        <f aca="false">IFERROR(INDEX('SKU Data'!$B$2:$B$1780,MATCH($A56,'SKU Data'!$V$2:$V$1780,0)),"")</f>
        <v>Mum's for Mum Bouquet in Mason Jar</v>
      </c>
      <c r="E56" s="18" t="str">
        <f aca="false">IFERROR(INDEX('SKU Data'!$D$2:$D$1780,MATCH($A56,'SKU Data'!$V$2:$V$1780,0)),"")</f>
        <v>AUMJ</v>
      </c>
      <c r="F56" s="19" t="n">
        <f aca="false">IFERROR(INDEX('SKU Data'!$E$2:$E$1780,MATCH($A56,'SKU Data'!$V$2:$V$1780,0)),"")</f>
        <v>40</v>
      </c>
      <c r="G56" s="19" t="n">
        <f aca="false">IFERROR(INDEX('SKU Data'!$F$2:$F$1780,MATCH($A56,'SKU Data'!$V$2:$V$1780,0)),"")</f>
        <v>15</v>
      </c>
      <c r="H56" s="20" t="n">
        <f aca="false">IFERROR(INDEX('SKU Data'!$J$2:$J$1780,MATCH($A56,'SKU Data'!$V$2:$V$1780,0)),"")</f>
        <v>0.1</v>
      </c>
      <c r="I56" s="21" t="n">
        <f aca="false">IFERROR(INDEX('SKU Data'!$H$2:$H$1780,MATCH($A56,'SKU Data'!$V$2:$V$1780,0)),"")</f>
        <v>1281.35</v>
      </c>
      <c r="J56" s="20" t="n">
        <f aca="false">IFERROR(INDEX('SKU Data'!$K$2:$K$1780,MATCH($A56,'SKU Data'!$V$2:$V$1780,0)),"")</f>
        <v>0.0864112839717901</v>
      </c>
      <c r="K56" s="22" t="n">
        <f aca="false">IFERROR(INDEX('SKU Data'!$L$2:$L$1780,MATCH($A56,'SKU Data'!$V$2:$V$1780,0)),"")</f>
        <v>0.00256081186219776</v>
      </c>
      <c r="L56" s="49" t="n">
        <f aca="false">IFERROR(INDEX('SKU Data'!$M$2:$M$1780,MATCH($A56,'SKU Data'!$V$2:$V$1780,0)),"")</f>
        <v>9.94740041038449E-005</v>
      </c>
      <c r="M56" s="27" t="n">
        <f aca="false">IFERROR(H56/Settings!$B$3,"")</f>
        <v>1.33582766439909</v>
      </c>
      <c r="N56" s="28" t="n">
        <f aca="false">IFERROR(INDEX('SKU Data'!$O$2:$O$1780,MATCH($A56,'SKU Data'!$V$2:$V$1780,0)),"")</f>
        <v>0.604181618587138</v>
      </c>
      <c r="O56" s="23" t="str">
        <f aca="false">IFERROR(INDEX('SKU Data'!$X$2:$X$1780,MATCH($A56,'SKU Data'!$V$2:$V$1780,0)),"")</f>
        <v/>
      </c>
      <c r="P56" s="18" t="str">
        <f aca="false">IFERROR(INDEX('SKU Data'!$AE$2:$AE$1780,MATCH($A56,'SKU Data'!$V$2:$V$1780,0)),"")</f>
        <v>Bunches and Stems - AUS</v>
      </c>
    </row>
    <row r="57" customFormat="false" ht="15" hidden="false" customHeight="false" outlineLevel="0" collapsed="false">
      <c r="A57" s="18" t="n">
        <v>53</v>
      </c>
      <c r="B57" s="23" t="str">
        <f aca="false">IFERROR(INDEX('SKU Data'!$W$2:$W$1780,MATCH($A57,'SKU Data'!$V$2:$V$1780,0)),"")</f>
        <v>2 - Review</v>
      </c>
      <c r="C57" s="18" t="str">
        <f aca="false">IFERROR(INDEX('SKU Data'!$A$2:$A$1780,MATCH($A57,'SKU Data'!$V$2:$V$1780,0)),"")</f>
        <v>AUFS-05</v>
      </c>
      <c r="D57" s="48" t="str">
        <f aca="false">IFERROR(INDEX('SKU Data'!$B$2:$B$1780,MATCH($A57,'SKU Data'!$V$2:$V$1780,0)),"")</f>
        <v>Dozen Mixed Roses Combo</v>
      </c>
      <c r="E57" s="18" t="str">
        <f aca="false">IFERROR(INDEX('SKU Data'!$D$2:$D$1780,MATCH($A57,'SKU Data'!$V$2:$V$1780,0)),"")</f>
        <v>AUFS</v>
      </c>
      <c r="F57" s="19" t="n">
        <f aca="false">IFERROR(INDEX('SKU Data'!$E$2:$E$1780,MATCH($A57,'SKU Data'!$V$2:$V$1780,0)),"")</f>
        <v>69</v>
      </c>
      <c r="G57" s="19" t="n">
        <f aca="false">IFERROR(INDEX('SKU Data'!$F$2:$F$1780,MATCH($A57,'SKU Data'!$V$2:$V$1780,0)),"")</f>
        <v>14</v>
      </c>
      <c r="H57" s="20" t="n">
        <f aca="false">IFERROR(INDEX('SKU Data'!$J$2:$J$1780,MATCH($A57,'SKU Data'!$V$2:$V$1780,0)),"")</f>
        <v>0.0869565217391304</v>
      </c>
      <c r="I57" s="21" t="n">
        <f aca="false">IFERROR(INDEX('SKU Data'!$H$2:$H$1780,MATCH($A57,'SKU Data'!$V$2:$V$1780,0)),"")</f>
        <v>1691.72</v>
      </c>
      <c r="J57" s="20" t="n">
        <f aca="false">IFERROR(INDEX('SKU Data'!$K$2:$K$1780,MATCH($A57,'SKU Data'!$V$2:$V$1780,0)),"")</f>
        <v>0.0776213163253545</v>
      </c>
      <c r="K57" s="22" t="n">
        <f aca="false">IFERROR(INDEX('SKU Data'!$L$2:$L$1780,MATCH($A57,'SKU Data'!$V$2:$V$1780,0)),"")</f>
        <v>0.00338094716003996</v>
      </c>
      <c r="L57" s="49" t="n">
        <f aca="false">IFERROR(INDEX('SKU Data'!$M$2:$M$1780,MATCH($A57,'SKU Data'!$V$2:$V$1780,0)),"")</f>
        <v>0.000131331925096622</v>
      </c>
      <c r="M57" s="27" t="n">
        <f aca="false">IFERROR(H57/Settings!$B$3,"")</f>
        <v>1.16158927339052</v>
      </c>
      <c r="N57" s="28" t="n">
        <f aca="false">IFERROR(INDEX('SKU Data'!$O$2:$O$1780,MATCH($A57,'SKU Data'!$V$2:$V$1780,0)),"")</f>
        <v>0.381819510956424</v>
      </c>
      <c r="O57" s="23" t="str">
        <f aca="false">IFERROR(INDEX('SKU Data'!$X$2:$X$1780,MATCH($A57,'SKU Data'!$V$2:$V$1780,0)),"")</f>
        <v/>
      </c>
      <c r="P57" s="18" t="str">
        <f aca="false">IFERROR(INDEX('SKU Data'!$AE$2:$AE$1780,MATCH($A57,'SKU Data'!$V$2:$V$1780,0)),"")</f>
        <v>Bunches and Stems - AUS</v>
      </c>
    </row>
    <row r="58" customFormat="false" ht="15" hidden="false" customHeight="false" outlineLevel="0" collapsed="false">
      <c r="A58" s="18" t="n">
        <v>54</v>
      </c>
      <c r="B58" s="23" t="str">
        <f aca="false">IFERROR(INDEX('SKU Data'!$W$2:$W$1780,MATCH($A58,'SKU Data'!$V$2:$V$1780,0)),"")</f>
        <v>2 - Review</v>
      </c>
      <c r="C58" s="18" t="str">
        <f aca="false">IFERROR(INDEX('SKU Data'!$A$2:$A$1780,MATCH($A58,'SKU Data'!$V$2:$V$1780,0)),"")</f>
        <v>MJ22-10</v>
      </c>
      <c r="D58" s="48" t="str">
        <f aca="false">IFERROR(INDEX('SKU Data'!$B$2:$B$1780,MATCH($A58,'SKU Data'!$V$2:$V$1780,0)),"")</f>
        <v>All the Pinks</v>
      </c>
      <c r="E58" s="18" t="str">
        <f aca="false">IFERROR(INDEX('SKU Data'!$D$2:$D$1780,MATCH($A58,'SKU Data'!$V$2:$V$1780,0)),"")</f>
        <v>MJ</v>
      </c>
      <c r="F58" s="19" t="n">
        <f aca="false">IFERROR(INDEX('SKU Data'!$E$2:$E$1780,MATCH($A58,'SKU Data'!$V$2:$V$1780,0)),"")</f>
        <v>40</v>
      </c>
      <c r="G58" s="19" t="n">
        <f aca="false">IFERROR(INDEX('SKU Data'!$F$2:$F$1780,MATCH($A58,'SKU Data'!$V$2:$V$1780,0)),"")</f>
        <v>12</v>
      </c>
      <c r="H58" s="20" t="n">
        <f aca="false">IFERROR(INDEX('SKU Data'!$J$2:$J$1780,MATCH($A58,'SKU Data'!$V$2:$V$1780,0)),"")</f>
        <v>0.125</v>
      </c>
      <c r="I58" s="21" t="n">
        <f aca="false">IFERROR(INDEX('SKU Data'!$H$2:$H$1780,MATCH($A58,'SKU Data'!$V$2:$V$1780,0)),"")</f>
        <v>913.78</v>
      </c>
      <c r="J58" s="20" t="n">
        <f aca="false">IFERROR(INDEX('SKU Data'!$K$2:$K$1780,MATCH($A58,'SKU Data'!$V$2:$V$1780,0)),"")</f>
        <v>0.132043237168204</v>
      </c>
      <c r="K58" s="22" t="n">
        <f aca="false">IFERROR(INDEX('SKU Data'!$L$2:$L$1780,MATCH($A58,'SKU Data'!$V$2:$V$1780,0)),"")</f>
        <v>0.00182621349626493</v>
      </c>
      <c r="L58" s="49" t="n">
        <f aca="false">IFERROR(INDEX('SKU Data'!$M$2:$M$1780,MATCH($A58,'SKU Data'!$V$2:$V$1780,0)),"")</f>
        <v>7.09387407578034E-005</v>
      </c>
      <c r="M58" s="27" t="n">
        <f aca="false">IFERROR(H58/Settings!$B$3,"")</f>
        <v>1.66978458049887</v>
      </c>
      <c r="N58" s="28" t="n">
        <f aca="false">IFERROR(INDEX('SKU Data'!$O$2:$O$1780,MATCH($A58,'SKU Data'!$V$2:$V$1780,0)),"")</f>
        <v>1.20499760695595</v>
      </c>
      <c r="O58" s="23" t="str">
        <f aca="false">IFERROR(INDEX('SKU Data'!$X$2:$X$1780,MATCH($A58,'SKU Data'!$V$2:$V$1780,0)),"")</f>
        <v/>
      </c>
      <c r="P58" s="18" t="str">
        <f aca="false">IFERROR(INDEX('SKU Data'!$AE$2:$AE$1780,MATCH($A58,'SKU Data'!$V$2:$V$1780,0)),"")</f>
        <v>Mel's Flowers - AUS</v>
      </c>
    </row>
    <row r="59" customFormat="false" ht="15" hidden="false" customHeight="false" outlineLevel="0" collapsed="false">
      <c r="A59" s="18" t="n">
        <v>55</v>
      </c>
      <c r="B59" s="23" t="str">
        <f aca="false">IFERROR(INDEX('SKU Data'!$W$2:$W$1780,MATCH($A59,'SKU Data'!$V$2:$V$1780,0)),"")</f>
        <v>2 - Review</v>
      </c>
      <c r="C59" s="18" t="str">
        <f aca="false">IFERROR(INDEX('SKU Data'!$A$2:$A$1780,MATCH($A59,'SKU Data'!$V$2:$V$1780,0)),"")</f>
        <v>LF15-10D</v>
      </c>
      <c r="D59" s="48" t="str">
        <f aca="false">IFERROR(INDEX('SKU Data'!$B$2:$B$1780,MATCH($A59,'SKU Data'!$V$2:$V$1780,0)),"")</f>
        <v>Hugs and Kisses IV</v>
      </c>
      <c r="E59" s="18" t="str">
        <f aca="false">IFERROR(INDEX('SKU Data'!$D$2:$D$1780,MATCH($A59,'SKU Data'!$V$2:$V$1780,0)),"")</f>
        <v>LF</v>
      </c>
      <c r="F59" s="19" t="n">
        <f aca="false">IFERROR(INDEX('SKU Data'!$E$2:$E$1780,MATCH($A59,'SKU Data'!$V$2:$V$1780,0)),"")</f>
        <v>101</v>
      </c>
      <c r="G59" s="19" t="n">
        <f aca="false">IFERROR(INDEX('SKU Data'!$F$2:$F$1780,MATCH($A59,'SKU Data'!$V$2:$V$1780,0)),"")</f>
        <v>12</v>
      </c>
      <c r="H59" s="20" t="n">
        <f aca="false">IFERROR(INDEX('SKU Data'!$J$2:$J$1780,MATCH($A59,'SKU Data'!$V$2:$V$1780,0)),"")</f>
        <v>0.099009900990099</v>
      </c>
      <c r="I59" s="21" t="n">
        <f aca="false">IFERROR(INDEX('SKU Data'!$H$2:$H$1780,MATCH($A59,'SKU Data'!$V$2:$V$1780,0)),"")</f>
        <v>1086.73</v>
      </c>
      <c r="J59" s="20" t="n">
        <f aca="false">IFERROR(INDEX('SKU Data'!$K$2:$K$1780,MATCH($A59,'SKU Data'!$V$2:$V$1780,0)),"")</f>
        <v>0.0978511772125873</v>
      </c>
      <c r="K59" s="22" t="n">
        <f aca="false">IFERROR(INDEX('SKU Data'!$L$2:$L$1780,MATCH($A59,'SKU Data'!$V$2:$V$1780,0)),"")</f>
        <v>0.00217185864518373</v>
      </c>
      <c r="L59" s="49" t="n">
        <f aca="false">IFERROR(INDEX('SKU Data'!$M$2:$M$1780,MATCH($A59,'SKU Data'!$V$2:$V$1780,0)),"")</f>
        <v>8.43652276737592E-005</v>
      </c>
      <c r="M59" s="27" t="n">
        <f aca="false">IFERROR(H59/Settings!$B$3,"")</f>
        <v>1.32260164791989</v>
      </c>
      <c r="N59" s="28" t="n">
        <f aca="false">IFERROR(INDEX('SKU Data'!$O$2:$O$1780,MATCH($A59,'SKU Data'!$V$2:$V$1780,0)),"")</f>
        <v>0.922249252758179</v>
      </c>
      <c r="O59" s="23" t="str">
        <f aca="false">IFERROR(INDEX('SKU Data'!$X$2:$X$1780,MATCH($A59,'SKU Data'!$V$2:$V$1780,0)),"")</f>
        <v/>
      </c>
      <c r="P59" s="18" t="str">
        <f aca="false">IFERROR(INDEX('SKU Data'!$AE$2:$AE$1780,MATCH($A59,'SKU Data'!$V$2:$V$1780,0)),"")</f>
        <v>Bloomex - AUS</v>
      </c>
    </row>
    <row r="60" customFormat="false" ht="15" hidden="false" customHeight="false" outlineLevel="0" collapsed="false">
      <c r="A60" s="18" t="n">
        <v>56</v>
      </c>
      <c r="B60" s="23" t="str">
        <f aca="false">IFERROR(INDEX('SKU Data'!$W$2:$W$1780,MATCH($A60,'SKU Data'!$V$2:$V$1780,0)),"")</f>
        <v>2 - Review</v>
      </c>
      <c r="C60" s="18" t="str">
        <f aca="false">IFERROR(INDEX('SKU Data'!$A$2:$A$1780,MATCH($A60,'SKU Data'!$V$2:$V$1780,0)),"")</f>
        <v>AU112-54</v>
      </c>
      <c r="D60" s="48" t="str">
        <f aca="false">IFERROR(INDEX('SKU Data'!$B$2:$B$1780,MATCH($A60,'SKU Data'!$V$2:$V$1780,0)),"")</f>
        <v>Captivating</v>
      </c>
      <c r="E60" s="18" t="str">
        <f aca="false">IFERROR(INDEX('SKU Data'!$D$2:$D$1780,MATCH($A60,'SKU Data'!$V$2:$V$1780,0)),"")</f>
        <v>AU</v>
      </c>
      <c r="F60" s="19" t="n">
        <f aca="false">IFERROR(INDEX('SKU Data'!$E$2:$E$1780,MATCH($A60,'SKU Data'!$V$2:$V$1780,0)),"")</f>
        <v>96</v>
      </c>
      <c r="G60" s="19" t="n">
        <f aca="false">IFERROR(INDEX('SKU Data'!$F$2:$F$1780,MATCH($A60,'SKU Data'!$V$2:$V$1780,0)),"")</f>
        <v>13</v>
      </c>
      <c r="H60" s="20" t="n">
        <f aca="false">IFERROR(INDEX('SKU Data'!$J$2:$J$1780,MATCH($A60,'SKU Data'!$V$2:$V$1780,0)),"")</f>
        <v>0.104166666666667</v>
      </c>
      <c r="I60" s="21" t="n">
        <f aca="false">IFERROR(INDEX('SKU Data'!$H$2:$H$1780,MATCH($A60,'SKU Data'!$V$2:$V$1780,0)),"")</f>
        <v>911.98</v>
      </c>
      <c r="J60" s="20" t="n">
        <f aca="false">IFERROR(INDEX('SKU Data'!$K$2:$K$1780,MATCH($A60,'SKU Data'!$V$2:$V$1780,0)),"")</f>
        <v>0.10131353905937</v>
      </c>
      <c r="K60" s="22" t="n">
        <f aca="false">IFERROR(INDEX('SKU Data'!$L$2:$L$1780,MATCH($A60,'SKU Data'!$V$2:$V$1780,0)),"")</f>
        <v>0.00182261614866127</v>
      </c>
      <c r="L60" s="49" t="n">
        <f aca="false">IFERROR(INDEX('SKU Data'!$M$2:$M$1780,MATCH($A60,'SKU Data'!$V$2:$V$1780,0)),"")</f>
        <v>7.07990028193893E-005</v>
      </c>
      <c r="M60" s="27" t="n">
        <f aca="false">IFERROR(H60/Settings!$B$3,"")</f>
        <v>1.39148715041572</v>
      </c>
      <c r="N60" s="28" t="n">
        <f aca="false">IFERROR(INDEX('SKU Data'!$O$2:$O$1780,MATCH($A60,'SKU Data'!$V$2:$V$1780,0)),"")</f>
        <v>1.09112415988822</v>
      </c>
      <c r="O60" s="23" t="str">
        <f aca="false">IFERROR(INDEX('SKU Data'!$X$2:$X$1780,MATCH($A60,'SKU Data'!$V$2:$V$1780,0)),"")</f>
        <v/>
      </c>
      <c r="P60" s="18" t="str">
        <f aca="false">IFERROR(INDEX('SKU Data'!$AE$2:$AE$1780,MATCH($A60,'SKU Data'!$V$2:$V$1780,0)),"")</f>
        <v>Bloomex - AUS</v>
      </c>
    </row>
    <row r="61" customFormat="false" ht="15" hidden="false" customHeight="false" outlineLevel="0" collapsed="false">
      <c r="A61" s="18" t="n">
        <v>57</v>
      </c>
      <c r="B61" s="23" t="str">
        <f aca="false">IFERROR(INDEX('SKU Data'!$W$2:$W$1780,MATCH($A61,'SKU Data'!$V$2:$V$1780,0)),"")</f>
        <v>2 - Review</v>
      </c>
      <c r="C61" s="18" t="str">
        <f aca="false">IFERROR(INDEX('SKU Data'!$A$2:$A$1780,MATCH($A61,'SKU Data'!$V$2:$V$1780,0)),"")</f>
        <v>DCB-01C</v>
      </c>
      <c r="D61" s="48" t="str">
        <f aca="false">IFERROR(INDEX('SKU Data'!$B$2:$B$1780,MATCH($A61,'SKU Data'!$V$2:$V$1780,0)),"")</f>
        <v>Birthday Designer Collection I Combo</v>
      </c>
      <c r="E61" s="18" t="str">
        <f aca="false">IFERROR(INDEX('SKU Data'!$D$2:$D$1780,MATCH($A61,'SKU Data'!$V$2:$V$1780,0)),"")</f>
        <v>DCB</v>
      </c>
      <c r="F61" s="19" t="n">
        <f aca="false">IFERROR(INDEX('SKU Data'!$E$2:$E$1780,MATCH($A61,'SKU Data'!$V$2:$V$1780,0)),"")</f>
        <v>95</v>
      </c>
      <c r="G61" s="19" t="n">
        <f aca="false">IFERROR(INDEX('SKU Data'!$F$2:$F$1780,MATCH($A61,'SKU Data'!$V$2:$V$1780,0)),"")</f>
        <v>12</v>
      </c>
      <c r="H61" s="20" t="n">
        <f aca="false">IFERROR(INDEX('SKU Data'!$J$2:$J$1780,MATCH($A61,'SKU Data'!$V$2:$V$1780,0)),"")</f>
        <v>0.105263157894737</v>
      </c>
      <c r="I61" s="21" t="n">
        <f aca="false">IFERROR(INDEX('SKU Data'!$H$2:$H$1780,MATCH($A61,'SKU Data'!$V$2:$V$1780,0)),"")</f>
        <v>957.93</v>
      </c>
      <c r="J61" s="20" t="n">
        <f aca="false">IFERROR(INDEX('SKU Data'!$K$2:$K$1780,MATCH($A61,'SKU Data'!$V$2:$V$1780,0)),"")</f>
        <v>0.096515935555754</v>
      </c>
      <c r="K61" s="22" t="n">
        <f aca="false">IFERROR(INDEX('SKU Data'!$L$2:$L$1780,MATCH($A61,'SKU Data'!$V$2:$V$1780,0)),"")</f>
        <v>0.00191444843887705</v>
      </c>
      <c r="L61" s="49" t="n">
        <f aca="false">IFERROR(INDEX('SKU Data'!$M$2:$M$1780,MATCH($A61,'SKU Data'!$V$2:$V$1780,0)),"")</f>
        <v>7.43662018583495E-005</v>
      </c>
      <c r="M61" s="27" t="n">
        <f aca="false">IFERROR(H61/Settings!$B$3,"")</f>
        <v>1.40613438357799</v>
      </c>
      <c r="N61" s="28" t="n">
        <f aca="false">IFERROR(INDEX('SKU Data'!$O$2:$O$1780,MATCH($A61,'SKU Data'!$V$2:$V$1780,0)),"")</f>
        <v>1.1260368544313</v>
      </c>
      <c r="O61" s="23" t="str">
        <f aca="false">IFERROR(INDEX('SKU Data'!$X$2:$X$1780,MATCH($A61,'SKU Data'!$V$2:$V$1780,0)),"")</f>
        <v/>
      </c>
      <c r="P61" s="18" t="str">
        <f aca="false">IFERROR(INDEX('SKU Data'!$AE$2:$AE$1780,MATCH($A61,'SKU Data'!$V$2:$V$1780,0)),"")</f>
        <v>Bloomex - AUS</v>
      </c>
    </row>
    <row r="62" customFormat="false" ht="15" hidden="false" customHeight="false" outlineLevel="0" collapsed="false">
      <c r="A62" s="18" t="n">
        <v>58</v>
      </c>
      <c r="B62" s="23" t="str">
        <f aca="false">IFERROR(INDEX('SKU Data'!$W$2:$W$1780,MATCH($A62,'SKU Data'!$V$2:$V$1780,0)),"")</f>
        <v>2 - Review</v>
      </c>
      <c r="C62" s="18" t="str">
        <f aca="false">IFERROR(INDEX('SKU Data'!$A$2:$A$1780,MATCH($A62,'SKU Data'!$V$2:$V$1780,0)),"")</f>
        <v>AURP-10sp</v>
      </c>
      <c r="D62" s="48" t="str">
        <f aca="false">IFERROR(INDEX('SKU Data'!$B$2:$B$1780,MATCH($A62,'SKU Data'!$V$2:$V$1780,0)),"")</f>
        <v>Vase &amp; Card</v>
      </c>
      <c r="E62" s="18" t="str">
        <f aca="false">IFERROR(INDEX('SKU Data'!$D$2:$D$1780,MATCH($A62,'SKU Data'!$V$2:$V$1780,0)),"")</f>
        <v>AURP</v>
      </c>
      <c r="F62" s="19" t="n">
        <f aca="false">IFERROR(INDEX('SKU Data'!$E$2:$E$1780,MATCH($A62,'SKU Data'!$V$2:$V$1780,0)),"")</f>
        <v>381</v>
      </c>
      <c r="G62" s="19" t="n">
        <f aca="false">IFERROR(INDEX('SKU Data'!$F$2:$F$1780,MATCH($A62,'SKU Data'!$V$2:$V$1780,0)),"")</f>
        <v>35</v>
      </c>
      <c r="H62" s="20" t="n">
        <f aca="false">IFERROR(INDEX('SKU Data'!$J$2:$J$1780,MATCH($A62,'SKU Data'!$V$2:$V$1780,0)),"")</f>
        <v>0.0866141732283465</v>
      </c>
      <c r="I62" s="21" t="n">
        <f aca="false">IFERROR(INDEX('SKU Data'!$H$2:$H$1780,MATCH($A62,'SKU Data'!$V$2:$V$1780,0)),"")</f>
        <v>612.2</v>
      </c>
      <c r="J62" s="20" t="n">
        <f aca="false">IFERROR(INDEX('SKU Data'!$K$2:$K$1780,MATCH($A62,'SKU Data'!$V$2:$V$1780,0)),"")</f>
        <v>0.0831229712507559</v>
      </c>
      <c r="K62" s="22" t="n">
        <f aca="false">IFERROR(INDEX('SKU Data'!$L$2:$L$1780,MATCH($A62,'SKU Data'!$V$2:$V$1780,0)),"")</f>
        <v>0.00122349789053535</v>
      </c>
      <c r="L62" s="49" t="n">
        <f aca="false">IFERROR(INDEX('SKU Data'!$M$2:$M$1780,MATCH($A62,'SKU Data'!$V$2:$V$1780,0)),"")</f>
        <v>4.75264254983992E-005</v>
      </c>
      <c r="M62" s="27" t="n">
        <f aca="false">IFERROR(H62/Settings!$B$3,"")</f>
        <v>1.1570160872748</v>
      </c>
      <c r="N62" s="28" t="n">
        <f aca="false">IFERROR(INDEX('SKU Data'!$O$2:$O$1780,MATCH($A62,'SKU Data'!$V$2:$V$1780,0)),"")</f>
        <v>0.87182171547572</v>
      </c>
      <c r="O62" s="23" t="str">
        <f aca="false">IFERROR(INDEX('SKU Data'!$X$2:$X$1780,MATCH($A62,'SKU Data'!$V$2:$V$1780,0)),"")</f>
        <v/>
      </c>
      <c r="P62" s="18" t="str">
        <f aca="false">IFERROR(INDEX('SKU Data'!$AE$2:$AE$1780,MATCH($A62,'SKU Data'!$V$2:$V$1780,0)),"")</f>
        <v>Bloomex - AUS</v>
      </c>
    </row>
    <row r="63" customFormat="false" ht="15" hidden="false" customHeight="false" outlineLevel="0" collapsed="false">
      <c r="A63" s="18" t="n">
        <v>59</v>
      </c>
      <c r="B63" s="23" t="str">
        <f aca="false">IFERROR(INDEX('SKU Data'!$W$2:$W$1780,MATCH($A63,'SKU Data'!$V$2:$V$1780,0)),"")</f>
        <v>2 - Review</v>
      </c>
      <c r="C63" s="18" t="str">
        <f aca="false">IFERROR(INDEX('SKU Data'!$A$2:$A$1780,MATCH($A63,'SKU Data'!$V$2:$V$1780,0)),"")</f>
        <v>AU111-52</v>
      </c>
      <c r="D63" s="48" t="str">
        <f aca="false">IFERROR(INDEX('SKU Data'!$B$2:$B$1780,MATCH($A63,'SKU Data'!$V$2:$V$1780,0)),"")</f>
        <v>Jubilee</v>
      </c>
      <c r="E63" s="18" t="str">
        <f aca="false">IFERROR(INDEX('SKU Data'!$D$2:$D$1780,MATCH($A63,'SKU Data'!$V$2:$V$1780,0)),"")</f>
        <v>AU</v>
      </c>
      <c r="F63" s="19" t="n">
        <f aca="false">IFERROR(INDEX('SKU Data'!$E$2:$E$1780,MATCH($A63,'SKU Data'!$V$2:$V$1780,0)),"")</f>
        <v>182</v>
      </c>
      <c r="G63" s="19" t="n">
        <f aca="false">IFERROR(INDEX('SKU Data'!$F$2:$F$1780,MATCH($A63,'SKU Data'!$V$2:$V$1780,0)),"")</f>
        <v>16</v>
      </c>
      <c r="H63" s="20" t="n">
        <f aca="false">IFERROR(INDEX('SKU Data'!$J$2:$J$1780,MATCH($A63,'SKU Data'!$V$2:$V$1780,0)),"")</f>
        <v>0.0824175824175824</v>
      </c>
      <c r="I63" s="21" t="n">
        <f aca="false">IFERROR(INDEX('SKU Data'!$H$2:$H$1780,MATCH($A63,'SKU Data'!$V$2:$V$1780,0)),"")</f>
        <v>1203.2</v>
      </c>
      <c r="J63" s="20" t="n">
        <f aca="false">IFERROR(INDEX('SKU Data'!$K$2:$K$1780,MATCH($A63,'SKU Data'!$V$2:$V$1780,0)),"")</f>
        <v>0.0746107156745059</v>
      </c>
      <c r="K63" s="22" t="n">
        <f aca="false">IFERROR(INDEX('SKU Data'!$L$2:$L$1780,MATCH($A63,'SKU Data'!$V$2:$V$1780,0)),"")</f>
        <v>0.00240462702040532</v>
      </c>
      <c r="L63" s="49" t="n">
        <f aca="false">IFERROR(INDEX('SKU Data'!$M$2:$M$1780,MATCH($A63,'SKU Data'!$V$2:$V$1780,0)),"")</f>
        <v>9.34070486110323E-005</v>
      </c>
      <c r="M63" s="27" t="n">
        <f aca="false">IFERROR(H63/Settings!$B$3,"")</f>
        <v>1.10095686626299</v>
      </c>
      <c r="N63" s="28" t="n">
        <f aca="false">IFERROR(INDEX('SKU Data'!$O$2:$O$1780,MATCH($A63,'SKU Data'!$V$2:$V$1780,0)),"")</f>
        <v>0.38742942235725</v>
      </c>
      <c r="O63" s="23" t="str">
        <f aca="false">IFERROR(INDEX('SKU Data'!$X$2:$X$1780,MATCH($A63,'SKU Data'!$V$2:$V$1780,0)),"")</f>
        <v/>
      </c>
      <c r="P63" s="18" t="str">
        <f aca="false">IFERROR(INDEX('SKU Data'!$AE$2:$AE$1780,MATCH($A63,'SKU Data'!$V$2:$V$1780,0)),"")</f>
        <v>Bloomex - AUS</v>
      </c>
    </row>
    <row r="64" customFormat="false" ht="15" hidden="false" customHeight="false" outlineLevel="0" collapsed="false">
      <c r="A64" s="18" t="n">
        <v>60</v>
      </c>
      <c r="B64" s="23" t="str">
        <f aca="false">IFERROR(INDEX('SKU Data'!$W$2:$W$1780,MATCH($A64,'SKU Data'!$V$2:$V$1780,0)),"")</f>
        <v>2 - Review</v>
      </c>
      <c r="C64" s="18" t="str">
        <f aca="false">IFERROR(INDEX('SKU Data'!$A$2:$A$1780,MATCH($A64,'SKU Data'!$V$2:$V$1780,0)),"")</f>
        <v>AURP-80</v>
      </c>
      <c r="D64" s="48" t="str">
        <f aca="false">IFERROR(INDEX('SKU Data'!$B$2:$B$1780,MATCH($A64,'SKU Data'!$V$2:$V$1780,0)),"")</f>
        <v>Large Chocolates Special</v>
      </c>
      <c r="E64" s="18" t="str">
        <f aca="false">IFERROR(INDEX('SKU Data'!$D$2:$D$1780,MATCH($A64,'SKU Data'!$V$2:$V$1780,0)),"")</f>
        <v>AURP</v>
      </c>
      <c r="F64" s="19" t="n">
        <f aca="false">IFERROR(INDEX('SKU Data'!$E$2:$E$1780,MATCH($A64,'SKU Data'!$V$2:$V$1780,0)),"")</f>
        <v>79</v>
      </c>
      <c r="G64" s="19" t="n">
        <f aca="false">IFERROR(INDEX('SKU Data'!$F$2:$F$1780,MATCH($A64,'SKU Data'!$V$2:$V$1780,0)),"")</f>
        <v>24</v>
      </c>
      <c r="H64" s="20" t="n">
        <f aca="false">IFERROR(INDEX('SKU Data'!$J$2:$J$1780,MATCH($A64,'SKU Data'!$V$2:$V$1780,0)),"")</f>
        <v>0.113924050632911</v>
      </c>
      <c r="I64" s="21" t="n">
        <f aca="false">IFERROR(INDEX('SKU Data'!$H$2:$H$1780,MATCH($A64,'SKU Data'!$V$2:$V$1780,0)),"")</f>
        <v>507.78</v>
      </c>
      <c r="J64" s="20" t="n">
        <f aca="false">IFERROR(INDEX('SKU Data'!$K$2:$K$1780,MATCH($A64,'SKU Data'!$V$2:$V$1780,0)),"")</f>
        <v>0.11013683667587</v>
      </c>
      <c r="K64" s="22" t="n">
        <f aca="false">IFERROR(INDEX('SKU Data'!$L$2:$L$1780,MATCH($A64,'SKU Data'!$V$2:$V$1780,0)),"")</f>
        <v>0.00101481175899386</v>
      </c>
      <c r="L64" s="49" t="n">
        <f aca="false">IFERROR(INDEX('SKU Data'!$M$2:$M$1780,MATCH($A64,'SKU Data'!$V$2:$V$1780,0)),"")</f>
        <v>3.94200724266206E-005</v>
      </c>
      <c r="M64" s="27" t="n">
        <f aca="false">IFERROR(H64/Settings!$B$3,"")</f>
        <v>1.52182898475846</v>
      </c>
      <c r="N64" s="28" t="n">
        <f aca="false">IFERROR(INDEX('SKU Data'!$O$2:$O$1780,MATCH($A64,'SKU Data'!$V$2:$V$1780,0)),"")</f>
        <v>1.31935840279628</v>
      </c>
      <c r="O64" s="23" t="str">
        <f aca="false">IFERROR(INDEX('SKU Data'!$X$2:$X$1780,MATCH($A64,'SKU Data'!$V$2:$V$1780,0)),"")</f>
        <v/>
      </c>
      <c r="P64" s="18" t="str">
        <f aca="false">IFERROR(INDEX('SKU Data'!$AE$2:$AE$1780,MATCH($A64,'SKU Data'!$V$2:$V$1780,0)),"")</f>
        <v>Bunches and Stems - AUS</v>
      </c>
    </row>
    <row r="65" customFormat="false" ht="15" hidden="false" customHeight="false" outlineLevel="0" collapsed="false">
      <c r="A65" s="18" t="n">
        <v>61</v>
      </c>
      <c r="B65" s="23" t="str">
        <f aca="false">IFERROR(INDEX('SKU Data'!$W$2:$W$1780,MATCH($A65,'SKU Data'!$V$2:$V$1780,0)),"")</f>
        <v>2 - Review</v>
      </c>
      <c r="C65" s="18" t="str">
        <f aca="false">IFERROR(INDEX('SKU Data'!$A$2:$A$1780,MATCH($A65,'SKU Data'!$V$2:$V$1780,0)),"")</f>
        <v>VDB-S1</v>
      </c>
      <c r="D65" s="48" t="str">
        <f aca="false">IFERROR(INDEX('SKU Data'!$B$2:$B$1780,MATCH($A65,'SKU Data'!$V$2:$V$1780,0)),"")</f>
        <v>Teddy, Rose &amp; Card Special</v>
      </c>
      <c r="E65" s="18" t="str">
        <f aca="false">IFERROR(INDEX('SKU Data'!$D$2:$D$1780,MATCH($A65,'SKU Data'!$V$2:$V$1780,0)),"")</f>
        <v>Other (small prefixes)</v>
      </c>
      <c r="F65" s="19" t="n">
        <f aca="false">IFERROR(INDEX('SKU Data'!$E$2:$E$1780,MATCH($A65,'SKU Data'!$V$2:$V$1780,0)),"")</f>
        <v>161</v>
      </c>
      <c r="G65" s="19" t="n">
        <f aca="false">IFERROR(INDEX('SKU Data'!$F$2:$F$1780,MATCH($A65,'SKU Data'!$V$2:$V$1780,0)),"")</f>
        <v>20</v>
      </c>
      <c r="H65" s="20" t="n">
        <f aca="false">IFERROR(INDEX('SKU Data'!$J$2:$J$1780,MATCH($A65,'SKU Data'!$V$2:$V$1780,0)),"")</f>
        <v>0.093167701863354</v>
      </c>
      <c r="I65" s="21" t="n">
        <f aca="false">IFERROR(INDEX('SKU Data'!$H$2:$H$1780,MATCH($A65,'SKU Data'!$V$2:$V$1780,0)),"")</f>
        <v>709.32</v>
      </c>
      <c r="J65" s="20" t="n">
        <f aca="false">IFERROR(INDEX('SKU Data'!$K$2:$K$1780,MATCH($A65,'SKU Data'!$V$2:$V$1780,0)),"")</f>
        <v>0.0919225628422369</v>
      </c>
      <c r="K65" s="22" t="n">
        <f aca="false">IFERROR(INDEX('SKU Data'!$L$2:$L$1780,MATCH($A65,'SKU Data'!$V$2:$V$1780,0)),"")</f>
        <v>0.00141759477901754</v>
      </c>
      <c r="L65" s="49" t="n">
        <f aca="false">IFERROR(INDEX('SKU Data'!$M$2:$M$1780,MATCH($A65,'SKU Data'!$V$2:$V$1780,0)),"")</f>
        <v>5.50660635977206E-005</v>
      </c>
      <c r="M65" s="27" t="n">
        <f aca="false">IFERROR(H65/Settings!$B$3,"")</f>
        <v>1.24455993577555</v>
      </c>
      <c r="N65" s="28" t="n">
        <f aca="false">IFERROR(INDEX('SKU Data'!$O$2:$O$1780,MATCH($A65,'SKU Data'!$V$2:$V$1780,0)),"")</f>
        <v>0.882712533838578</v>
      </c>
      <c r="O65" s="23" t="str">
        <f aca="false">IFERROR(INDEX('SKU Data'!$X$2:$X$1780,MATCH($A65,'SKU Data'!$V$2:$V$1780,0)),"")</f>
        <v/>
      </c>
      <c r="P65" s="18" t="str">
        <f aca="false">IFERROR(INDEX('SKU Data'!$AE$2:$AE$1780,MATCH($A65,'SKU Data'!$V$2:$V$1780,0)),"")</f>
        <v>Bloomex - AUS</v>
      </c>
    </row>
    <row r="66" customFormat="false" ht="15" hidden="false" customHeight="false" outlineLevel="0" collapsed="false">
      <c r="A66" s="18" t="n">
        <v>62</v>
      </c>
      <c r="B66" s="23" t="str">
        <f aca="false">IFERROR(INDEX('SKU Data'!$W$2:$W$1780,MATCH($A66,'SKU Data'!$V$2:$V$1780,0)),"")</f>
        <v>2 - Review</v>
      </c>
      <c r="C66" s="18" t="str">
        <f aca="false">IFERROR(INDEX('SKU Data'!$A$2:$A$1780,MATCH($A66,'SKU Data'!$V$2:$V$1780,0)),"")</f>
        <v>RP02-50</v>
      </c>
      <c r="D66" s="48" t="str">
        <f aca="false">IFERROR(INDEX('SKU Data'!$B$2:$B$1780,MATCH($A66,'SKU Data'!$V$2:$V$1780,0)),"")</f>
        <v>Blue Vase</v>
      </c>
      <c r="E66" s="18" t="str">
        <f aca="false">IFERROR(INDEX('SKU Data'!$D$2:$D$1780,MATCH($A66,'SKU Data'!$V$2:$V$1780,0)),"")</f>
        <v>RP</v>
      </c>
      <c r="F66" s="19" t="n">
        <f aca="false">IFERROR(INDEX('SKU Data'!$E$2:$E$1780,MATCH($A66,'SKU Data'!$V$2:$V$1780,0)),"")</f>
        <v>295</v>
      </c>
      <c r="G66" s="19" t="n">
        <f aca="false">IFERROR(INDEX('SKU Data'!$F$2:$F$1780,MATCH($A66,'SKU Data'!$V$2:$V$1780,0)),"")</f>
        <v>35</v>
      </c>
      <c r="H66" s="20" t="n">
        <f aca="false">IFERROR(INDEX('SKU Data'!$J$2:$J$1780,MATCH($A66,'SKU Data'!$V$2:$V$1780,0)),"")</f>
        <v>0.115254237288136</v>
      </c>
      <c r="I66" s="21" t="n">
        <f aca="false">IFERROR(INDEX('SKU Data'!$H$2:$H$1780,MATCH($A66,'SKU Data'!$V$2:$V$1780,0)),"")</f>
        <v>358.96</v>
      </c>
      <c r="J66" s="20" t="n">
        <f aca="false">IFERROR(INDEX('SKU Data'!$K$2:$K$1780,MATCH($A66,'SKU Data'!$V$2:$V$1780,0)),"")</f>
        <v>0.108618322516226</v>
      </c>
      <c r="K66" s="22" t="n">
        <f aca="false">IFERROR(INDEX('SKU Data'!$L$2:$L$1780,MATCH($A66,'SKU Data'!$V$2:$V$1780,0)),"")</f>
        <v>0.000717391053228634</v>
      </c>
      <c r="L66" s="49" t="n">
        <f aca="false">IFERROR(INDEX('SKU Data'!$M$2:$M$1780,MATCH($A66,'SKU Data'!$V$2:$V$1780,0)),"")</f>
        <v>2.7866850207294E-005</v>
      </c>
      <c r="M66" s="27" t="n">
        <f aca="false">IFERROR(H66/Settings!$B$3,"")</f>
        <v>1.53959798608709</v>
      </c>
      <c r="N66" s="28" t="n">
        <f aca="false">IFERROR(INDEX('SKU Data'!$O$2:$O$1780,MATCH($A66,'SKU Data'!$V$2:$V$1780,0)),"")</f>
        <v>2.63634578293821</v>
      </c>
      <c r="O66" s="23" t="str">
        <f aca="false">IFERROR(INDEX('SKU Data'!$X$2:$X$1780,MATCH($A66,'SKU Data'!$V$2:$V$1780,0)),"")</f>
        <v/>
      </c>
      <c r="P66" s="18" t="str">
        <f aca="false">IFERROR(INDEX('SKU Data'!$AE$2:$AE$1780,MATCH($A66,'SKU Data'!$V$2:$V$1780,0)),"")</f>
        <v>Bloomex - AUS</v>
      </c>
    </row>
    <row r="67" customFormat="false" ht="15" hidden="false" customHeight="false" outlineLevel="0" collapsed="false">
      <c r="A67" s="18" t="n">
        <v>63</v>
      </c>
      <c r="B67" s="23" t="str">
        <f aca="false">IFERROR(INDEX('SKU Data'!$W$2:$W$1780,MATCH($A67,'SKU Data'!$V$2:$V$1780,0)),"")</f>
        <v>2 - Review</v>
      </c>
      <c r="C67" s="18" t="str">
        <f aca="false">IFERROR(INDEX('SKU Data'!$A$2:$A$1780,MATCH($A67,'SKU Data'!$V$2:$V$1780,0)),"")</f>
        <v>AUSTRT-02</v>
      </c>
      <c r="D67" s="48" t="str">
        <f aca="false">IFERROR(INDEX('SKU Data'!$B$2:$B$1780,MATCH($A67,'SKU Data'!$V$2:$V$1780,0)),"")</f>
        <v>Ivory Grace Trio</v>
      </c>
      <c r="E67" s="18" t="str">
        <f aca="false">IFERROR(INDEX('SKU Data'!$D$2:$D$1780,MATCH($A67,'SKU Data'!$V$2:$V$1780,0)),"")</f>
        <v>AUSTRT</v>
      </c>
      <c r="F67" s="19" t="n">
        <f aca="false">IFERROR(INDEX('SKU Data'!$E$2:$E$1780,MATCH($A67,'SKU Data'!$V$2:$V$1780,0)),"")</f>
        <v>91</v>
      </c>
      <c r="G67" s="19" t="n">
        <f aca="false">IFERROR(INDEX('SKU Data'!$F$2:$F$1780,MATCH($A67,'SKU Data'!$V$2:$V$1780,0)),"")</f>
        <v>18</v>
      </c>
      <c r="H67" s="20" t="n">
        <f aca="false">IFERROR(INDEX('SKU Data'!$J$2:$J$1780,MATCH($A67,'SKU Data'!$V$2:$V$1780,0)),"")</f>
        <v>0.10989010989011</v>
      </c>
      <c r="I67" s="21" t="n">
        <f aca="false">IFERROR(INDEX('SKU Data'!$H$2:$H$1780,MATCH($A67,'SKU Data'!$V$2:$V$1780,0)),"")</f>
        <v>595.32</v>
      </c>
      <c r="J67" s="20" t="n">
        <f aca="false">IFERROR(INDEX('SKU Data'!$K$2:$K$1780,MATCH($A67,'SKU Data'!$V$2:$V$1780,0)),"")</f>
        <v>0.090578808397914</v>
      </c>
      <c r="K67" s="22" t="n">
        <f aca="false">IFERROR(INDEX('SKU Data'!$L$2:$L$1780,MATCH($A67,'SKU Data'!$V$2:$V$1780,0)),"")</f>
        <v>0.00118976276411876</v>
      </c>
      <c r="L67" s="49" t="n">
        <f aca="false">IFERROR(INDEX('SKU Data'!$M$2:$M$1780,MATCH($A67,'SKU Data'!$V$2:$V$1780,0)),"")</f>
        <v>4.62159941648269E-005</v>
      </c>
      <c r="M67" s="27" t="n">
        <f aca="false">IFERROR(H67/Settings!$B$3,"")</f>
        <v>1.46794248835065</v>
      </c>
      <c r="N67" s="28" t="n">
        <f aca="false">IFERROR(INDEX('SKU Data'!$O$2:$O$1780,MATCH($A67,'SKU Data'!$V$2:$V$1780,0)),"")</f>
        <v>1.26979677552921</v>
      </c>
      <c r="O67" s="23" t="str">
        <f aca="false">IFERROR(INDEX('SKU Data'!$X$2:$X$1780,MATCH($A67,'SKU Data'!$V$2:$V$1780,0)),"")</f>
        <v/>
      </c>
      <c r="P67" s="18" t="str">
        <f aca="false">IFERROR(INDEX('SKU Data'!$AE$2:$AE$1780,MATCH($A67,'SKU Data'!$V$2:$V$1780,0)),"")</f>
        <v>Bunches and Stems - AUS</v>
      </c>
    </row>
    <row r="68" customFormat="false" ht="15" hidden="false" customHeight="false" outlineLevel="0" collapsed="false">
      <c r="A68" s="18" t="n">
        <v>64</v>
      </c>
      <c r="B68" s="23" t="str">
        <f aca="false">IFERROR(INDEX('SKU Data'!$W$2:$W$1780,MATCH($A68,'SKU Data'!$V$2:$V$1780,0)),"")</f>
        <v>2 - Review</v>
      </c>
      <c r="C68" s="18" t="str">
        <f aca="false">IFERROR(INDEX('SKU Data'!$A$2:$A$1780,MATCH($A68,'SKU Data'!$V$2:$V$1780,0)),"")</f>
        <v>DCA-02-00</v>
      </c>
      <c r="D68" s="48" t="str">
        <f aca="false">IFERROR(INDEX('SKU Data'!$B$2:$B$1780,MATCH($A68,'SKU Data'!$V$2:$V$1780,0)),"")</f>
        <v>Anniversary Designer Collection II</v>
      </c>
      <c r="E68" s="18" t="str">
        <f aca="false">IFERROR(INDEX('SKU Data'!$D$2:$D$1780,MATCH($A68,'SKU Data'!$V$2:$V$1780,0)),"")</f>
        <v>Other (small prefixes)</v>
      </c>
      <c r="F68" s="19" t="n">
        <f aca="false">IFERROR(INDEX('SKU Data'!$E$2:$E$1780,MATCH($A68,'SKU Data'!$V$2:$V$1780,0)),"")</f>
        <v>36</v>
      </c>
      <c r="G68" s="19" t="n">
        <f aca="false">IFERROR(INDEX('SKU Data'!$F$2:$F$1780,MATCH($A68,'SKU Data'!$V$2:$V$1780,0)),"")</f>
        <v>8</v>
      </c>
      <c r="H68" s="20" t="n">
        <f aca="false">IFERROR(INDEX('SKU Data'!$J$2:$J$1780,MATCH($A68,'SKU Data'!$V$2:$V$1780,0)),"")</f>
        <v>0.222222222222222</v>
      </c>
      <c r="I68" s="21" t="n">
        <f aca="false">IFERROR(INDEX('SKU Data'!$H$2:$H$1780,MATCH($A68,'SKU Data'!$V$2:$V$1780,0)),"")</f>
        <v>735.3</v>
      </c>
      <c r="J68" s="20" t="n">
        <f aca="false">IFERROR(INDEX('SKU Data'!$K$2:$K$1780,MATCH($A68,'SKU Data'!$V$2:$V$1780,0)),"")</f>
        <v>0.194198603925173</v>
      </c>
      <c r="K68" s="22" t="n">
        <f aca="false">IFERROR(INDEX('SKU Data'!$L$2:$L$1780,MATCH($A68,'SKU Data'!$V$2:$V$1780,0)),"")</f>
        <v>0.0014695164960971</v>
      </c>
      <c r="L68" s="49" t="n">
        <f aca="false">IFERROR(INDEX('SKU Data'!$M$2:$M$1780,MATCH($A68,'SKU Data'!$V$2:$V$1780,0)),"")</f>
        <v>5.70829478421642E-005</v>
      </c>
      <c r="M68" s="27" t="n">
        <f aca="false">IFERROR(H68/Settings!$B$3,"")</f>
        <v>2.96850592088687</v>
      </c>
      <c r="N68" s="28" t="n">
        <f aca="false">IFERROR(INDEX('SKU Data'!$O$2:$O$1780,MATCH($A68,'SKU Data'!$V$2:$V$1780,0)),"")</f>
        <v>3.35976591144906</v>
      </c>
      <c r="O68" s="23" t="str">
        <f aca="false">IFERROR(INDEX('SKU Data'!$X$2:$X$1780,MATCH($A68,'SKU Data'!$V$2:$V$1780,0)),"")</f>
        <v>HIGH RATE</v>
      </c>
      <c r="P68" s="18" t="str">
        <f aca="false">IFERROR(INDEX('SKU Data'!$AE$2:$AE$1780,MATCH($A68,'SKU Data'!$V$2:$V$1780,0)),"")</f>
        <v>Bunches and Stems - AUS</v>
      </c>
    </row>
    <row r="69" customFormat="false" ht="15" hidden="false" customHeight="false" outlineLevel="0" collapsed="false">
      <c r="A69" s="18" t="n">
        <v>65</v>
      </c>
      <c r="B69" s="23" t="str">
        <f aca="false">IFERROR(INDEX('SKU Data'!$W$2:$W$1780,MATCH($A69,'SKU Data'!$V$2:$V$1780,0)),"")</f>
        <v>2 - Review</v>
      </c>
      <c r="C69" s="18" t="str">
        <f aca="false">IFERROR(INDEX('SKU Data'!$A$2:$A$1780,MATCH($A69,'SKU Data'!$V$2:$V$1780,0)),"")</f>
        <v>AUFS-01</v>
      </c>
      <c r="D69" s="48" t="str">
        <f aca="false">IFERROR(INDEX('SKU Data'!$B$2:$B$1780,MATCH($A69,'SKU Data'!$V$2:$V$1780,0)),"")</f>
        <v>Dozen Mixed Roses, Vase &amp; Card</v>
      </c>
      <c r="E69" s="18" t="str">
        <f aca="false">IFERROR(INDEX('SKU Data'!$D$2:$D$1780,MATCH($A69,'SKU Data'!$V$2:$V$1780,0)),"")</f>
        <v>AUFS</v>
      </c>
      <c r="F69" s="19" t="n">
        <f aca="false">IFERROR(INDEX('SKU Data'!$E$2:$E$1780,MATCH($A69,'SKU Data'!$V$2:$V$1780,0)),"")</f>
        <v>37</v>
      </c>
      <c r="G69" s="19" t="n">
        <f aca="false">IFERROR(INDEX('SKU Data'!$F$2:$F$1780,MATCH($A69,'SKU Data'!$V$2:$V$1780,0)),"")</f>
        <v>9</v>
      </c>
      <c r="H69" s="20" t="n">
        <f aca="false">IFERROR(INDEX('SKU Data'!$J$2:$J$1780,MATCH($A69,'SKU Data'!$V$2:$V$1780,0)),"")</f>
        <v>0.108108108108108</v>
      </c>
      <c r="I69" s="21" t="n">
        <f aca="false">IFERROR(INDEX('SKU Data'!$H$2:$H$1780,MATCH($A69,'SKU Data'!$V$2:$V$1780,0)),"")</f>
        <v>1098.66</v>
      </c>
      <c r="J69" s="20" t="n">
        <f aca="false">IFERROR(INDEX('SKU Data'!$K$2:$K$1780,MATCH($A69,'SKU Data'!$V$2:$V$1780,0)),"")</f>
        <v>0.122118995561819</v>
      </c>
      <c r="K69" s="22" t="n">
        <f aca="false">IFERROR(INDEX('SKU Data'!$L$2:$L$1780,MATCH($A69,'SKU Data'!$V$2:$V$1780,0)),"")</f>
        <v>0.00219570106569025</v>
      </c>
      <c r="L69" s="49" t="n">
        <f aca="false">IFERROR(INDEX('SKU Data'!$M$2:$M$1780,MATCH($A69,'SKU Data'!$V$2:$V$1780,0)),"")</f>
        <v>8.52913796766927E-005</v>
      </c>
      <c r="M69" s="27" t="n">
        <f aca="false">IFERROR(H69/Settings!$B$3,"")</f>
        <v>1.44413801556659</v>
      </c>
      <c r="N69" s="28" t="n">
        <f aca="false">IFERROR(INDEX('SKU Data'!$O$2:$O$1780,MATCH($A69,'SKU Data'!$V$2:$V$1780,0)),"")</f>
        <v>0.768492889285751</v>
      </c>
      <c r="O69" s="23" t="str">
        <f aca="false">IFERROR(INDEX('SKU Data'!$X$2:$X$1780,MATCH($A69,'SKU Data'!$V$2:$V$1780,0)),"")</f>
        <v/>
      </c>
      <c r="P69" s="18" t="str">
        <f aca="false">IFERROR(INDEX('SKU Data'!$AE$2:$AE$1780,MATCH($A69,'SKU Data'!$V$2:$V$1780,0)),"")</f>
        <v>Bunches and Stems - AUS</v>
      </c>
    </row>
    <row r="70" customFormat="false" ht="15" hidden="false" customHeight="false" outlineLevel="0" collapsed="false">
      <c r="A70" s="18" t="n">
        <v>66</v>
      </c>
      <c r="B70" s="23" t="str">
        <f aca="false">IFERROR(INDEX('SKU Data'!$W$2:$W$1780,MATCH($A70,'SKU Data'!$V$2:$V$1780,0)),"")</f>
        <v>2 - Review</v>
      </c>
      <c r="C70" s="18" t="str">
        <f aca="false">IFERROR(INDEX('SKU Data'!$A$2:$A$1780,MATCH($A70,'SKU Data'!$V$2:$V$1780,0)),"")</f>
        <v>AU100-26</v>
      </c>
      <c r="D70" s="48" t="str">
        <f aca="false">IFERROR(INDEX('SKU Data'!$B$2:$B$1780,MATCH($A70,'SKU Data'!$V$2:$V$1780,0)),"")</f>
        <v>Gerber Brights</v>
      </c>
      <c r="E70" s="18" t="str">
        <f aca="false">IFERROR(INDEX('SKU Data'!$D$2:$D$1780,MATCH($A70,'SKU Data'!$V$2:$V$1780,0)),"")</f>
        <v>AU</v>
      </c>
      <c r="F70" s="19" t="n">
        <f aca="false">IFERROR(INDEX('SKU Data'!$E$2:$E$1780,MATCH($A70,'SKU Data'!$V$2:$V$1780,0)),"")</f>
        <v>106</v>
      </c>
      <c r="G70" s="19" t="n">
        <f aca="false">IFERROR(INDEX('SKU Data'!$F$2:$F$1780,MATCH($A70,'SKU Data'!$V$2:$V$1780,0)),"")</f>
        <v>12</v>
      </c>
      <c r="H70" s="20" t="n">
        <f aca="false">IFERROR(INDEX('SKU Data'!$J$2:$J$1780,MATCH($A70,'SKU Data'!$V$2:$V$1780,0)),"")</f>
        <v>0.0943396226415094</v>
      </c>
      <c r="I70" s="21" t="n">
        <f aca="false">IFERROR(INDEX('SKU Data'!$H$2:$H$1780,MATCH($A70,'SKU Data'!$V$2:$V$1780,0)),"")</f>
        <v>962.48</v>
      </c>
      <c r="J70" s="20" t="n">
        <f aca="false">IFERROR(INDEX('SKU Data'!$K$2:$K$1780,MATCH($A70,'SKU Data'!$V$2:$V$1780,0)),"")</f>
        <v>0.0860037998733376</v>
      </c>
      <c r="K70" s="22" t="n">
        <f aca="false">IFERROR(INDEX('SKU Data'!$L$2:$L$1780,MATCH($A70,'SKU Data'!$V$2:$V$1780,0)),"")</f>
        <v>0.00192354173420853</v>
      </c>
      <c r="L70" s="49" t="n">
        <f aca="false">IFERROR(INDEX('SKU Data'!$M$2:$M$1780,MATCH($A70,'SKU Data'!$V$2:$V$1780,0)),"")</f>
        <v>7.47194283137852E-005</v>
      </c>
      <c r="M70" s="27" t="n">
        <f aca="false">IFERROR(H70/Settings!$B$3,"")</f>
        <v>1.26021477773499</v>
      </c>
      <c r="N70" s="28" t="n">
        <f aca="false">IFERROR(INDEX('SKU Data'!$O$2:$O$1780,MATCH($A70,'SKU Data'!$V$2:$V$1780,0)),"")</f>
        <v>0.762089420981681</v>
      </c>
      <c r="O70" s="23" t="str">
        <f aca="false">IFERROR(INDEX('SKU Data'!$X$2:$X$1780,MATCH($A70,'SKU Data'!$V$2:$V$1780,0)),"")</f>
        <v/>
      </c>
      <c r="P70" s="18" t="str">
        <f aca="false">IFERROR(INDEX('SKU Data'!$AE$2:$AE$1780,MATCH($A70,'SKU Data'!$V$2:$V$1780,0)),"")</f>
        <v>Bloomex - AUS</v>
      </c>
    </row>
    <row r="71" customFormat="false" ht="15" hidden="false" customHeight="false" outlineLevel="0" collapsed="false">
      <c r="A71" s="18" t="n">
        <v>67</v>
      </c>
      <c r="B71" s="23" t="str">
        <f aca="false">IFERROR(INDEX('SKU Data'!$W$2:$W$1780,MATCH($A71,'SKU Data'!$V$2:$V$1780,0)),"")</f>
        <v>2 - Review</v>
      </c>
      <c r="C71" s="18" t="str">
        <f aca="false">IFERROR(INDEX('SKU Data'!$A$2:$A$1780,MATCH($A71,'SKU Data'!$V$2:$V$1780,0)),"")</f>
        <v>AU501-04</v>
      </c>
      <c r="D71" s="48" t="str">
        <f aca="false">IFERROR(INDEX('SKU Data'!$B$2:$B$1780,MATCH($A71,'SKU Data'!$V$2:$V$1780,0)),"")</f>
        <v>Half Dozen Red Roses, Card &amp; Chocolates Gift</v>
      </c>
      <c r="E71" s="18" t="str">
        <f aca="false">IFERROR(INDEX('SKU Data'!$D$2:$D$1780,MATCH($A71,'SKU Data'!$V$2:$V$1780,0)),"")</f>
        <v>AU</v>
      </c>
      <c r="F71" s="19" t="n">
        <f aca="false">IFERROR(INDEX('SKU Data'!$E$2:$E$1780,MATCH($A71,'SKU Data'!$V$2:$V$1780,0)),"")</f>
        <v>103</v>
      </c>
      <c r="G71" s="19" t="n">
        <f aca="false">IFERROR(INDEX('SKU Data'!$F$2:$F$1780,MATCH($A71,'SKU Data'!$V$2:$V$1780,0)),"")</f>
        <v>12</v>
      </c>
      <c r="H71" s="20" t="n">
        <f aca="false">IFERROR(INDEX('SKU Data'!$J$2:$J$1780,MATCH($A71,'SKU Data'!$V$2:$V$1780,0)),"")</f>
        <v>0.087378640776699</v>
      </c>
      <c r="I71" s="21" t="n">
        <f aca="false">IFERROR(INDEX('SKU Data'!$H$2:$H$1780,MATCH($A71,'SKU Data'!$V$2:$V$1780,0)),"")</f>
        <v>1112.19</v>
      </c>
      <c r="J71" s="20" t="n">
        <f aca="false">IFERROR(INDEX('SKU Data'!$K$2:$K$1780,MATCH($A71,'SKU Data'!$V$2:$V$1780,0)),"")</f>
        <v>0.0919956256393975</v>
      </c>
      <c r="K71" s="22" t="n">
        <f aca="false">IFERROR(INDEX('SKU Data'!$L$2:$L$1780,MATCH($A71,'SKU Data'!$V$2:$V$1780,0)),"")</f>
        <v>0.00222274112851113</v>
      </c>
      <c r="L71" s="49" t="n">
        <f aca="false">IFERROR(INDEX('SKU Data'!$M$2:$M$1780,MATCH($A71,'SKU Data'!$V$2:$V$1780,0)),"")</f>
        <v>8.63417431804388E-005</v>
      </c>
      <c r="M71" s="27" t="n">
        <f aca="false">IFERROR(H71/Settings!$B$3,"")</f>
        <v>1.16722805627105</v>
      </c>
      <c r="N71" s="28" t="n">
        <f aca="false">IFERROR(INDEX('SKU Data'!$O$2:$O$1780,MATCH($A71,'SKU Data'!$V$2:$V$1780,0)),"")</f>
        <v>0.482779474688721</v>
      </c>
      <c r="O71" s="23" t="str">
        <f aca="false">IFERROR(INDEX('SKU Data'!$X$2:$X$1780,MATCH($A71,'SKU Data'!$V$2:$V$1780,0)),"")</f>
        <v/>
      </c>
      <c r="P71" s="18" t="str">
        <f aca="false">IFERROR(INDEX('SKU Data'!$AE$2:$AE$1780,MATCH($A71,'SKU Data'!$V$2:$V$1780,0)),"")</f>
        <v>Bloomex - AUS</v>
      </c>
    </row>
    <row r="72" customFormat="false" ht="15" hidden="false" customHeight="false" outlineLevel="0" collapsed="false">
      <c r="A72" s="18" t="n">
        <v>68</v>
      </c>
      <c r="B72" s="23" t="str">
        <f aca="false">IFERROR(INDEX('SKU Data'!$W$2:$W$1780,MATCH($A72,'SKU Data'!$V$2:$V$1780,0)),"")</f>
        <v>2 - Review</v>
      </c>
      <c r="C72" s="18" t="str">
        <f aca="false">IFERROR(INDEX('SKU Data'!$A$2:$A$1780,MATCH($A72,'SKU Data'!$V$2:$V$1780,0)),"")</f>
        <v>AU111-25</v>
      </c>
      <c r="D72" s="48" t="str">
        <f aca="false">IFERROR(INDEX('SKU Data'!$B$2:$B$1780,MATCH($A72,'SKU Data'!$V$2:$V$1780,0)),"")</f>
        <v>Tasteful Blooms</v>
      </c>
      <c r="E72" s="18" t="str">
        <f aca="false">IFERROR(INDEX('SKU Data'!$D$2:$D$1780,MATCH($A72,'SKU Data'!$V$2:$V$1780,0)),"")</f>
        <v>AU</v>
      </c>
      <c r="F72" s="19" t="n">
        <f aca="false">IFERROR(INDEX('SKU Data'!$E$2:$E$1780,MATCH($A72,'SKU Data'!$V$2:$V$1780,0)),"")</f>
        <v>67</v>
      </c>
      <c r="G72" s="19" t="n">
        <f aca="false">IFERROR(INDEX('SKU Data'!$F$2:$F$1780,MATCH($A72,'SKU Data'!$V$2:$V$1780,0)),"")</f>
        <v>10</v>
      </c>
      <c r="H72" s="20" t="n">
        <f aca="false">IFERROR(INDEX('SKU Data'!$J$2:$J$1780,MATCH($A72,'SKU Data'!$V$2:$V$1780,0)),"")</f>
        <v>0.119402985074627</v>
      </c>
      <c r="I72" s="21" t="n">
        <f aca="false">IFERROR(INDEX('SKU Data'!$H$2:$H$1780,MATCH($A72,'SKU Data'!$V$2:$V$1780,0)),"")</f>
        <v>714.58</v>
      </c>
      <c r="J72" s="20" t="n">
        <f aca="false">IFERROR(INDEX('SKU Data'!$K$2:$K$1780,MATCH($A72,'SKU Data'!$V$2:$V$1780,0)),"")</f>
        <v>0.114829750966615</v>
      </c>
      <c r="K72" s="22" t="n">
        <f aca="false">IFERROR(INDEX('SKU Data'!$L$2:$L$1780,MATCH($A72,'SKU Data'!$V$2:$V$1780,0)),"")</f>
        <v>0.00142810702812602</v>
      </c>
      <c r="L72" s="49" t="n">
        <f aca="false">IFERROR(INDEX('SKU Data'!$M$2:$M$1780,MATCH($A72,'SKU Data'!$V$2:$V$1780,0)),"")</f>
        <v>5.54744089066418E-005</v>
      </c>
      <c r="M72" s="27" t="n">
        <f aca="false">IFERROR(H72/Settings!$B$3,"")</f>
        <v>1.59501810674519</v>
      </c>
      <c r="N72" s="28" t="n">
        <f aca="false">IFERROR(INDEX('SKU Data'!$O$2:$O$1780,MATCH($A72,'SKU Data'!$V$2:$V$1780,0)),"")</f>
        <v>1.38544288515116</v>
      </c>
      <c r="O72" s="23" t="str">
        <f aca="false">IFERROR(INDEX('SKU Data'!$X$2:$X$1780,MATCH($A72,'SKU Data'!$V$2:$V$1780,0)),"")</f>
        <v/>
      </c>
      <c r="P72" s="18" t="str">
        <f aca="false">IFERROR(INDEX('SKU Data'!$AE$2:$AE$1780,MATCH($A72,'SKU Data'!$V$2:$V$1780,0)),"")</f>
        <v>Bloomex - AUS</v>
      </c>
    </row>
    <row r="73" customFormat="false" ht="15" hidden="false" customHeight="false" outlineLevel="0" collapsed="false">
      <c r="A73" s="18" t="n">
        <v>69</v>
      </c>
      <c r="B73" s="23" t="str">
        <f aca="false">IFERROR(INDEX('SKU Data'!$W$2:$W$1780,MATCH($A73,'SKU Data'!$V$2:$V$1780,0)),"")</f>
        <v>2 - Review</v>
      </c>
      <c r="C73" s="18" t="str">
        <f aca="false">IFERROR(INDEX('SKU Data'!$A$2:$A$1780,MATCH($A73,'SKU Data'!$V$2:$V$1780,0)),"")</f>
        <v>AURP-W10</v>
      </c>
      <c r="D73" s="48" t="str">
        <f aca="false">IFERROR(INDEX('SKU Data'!$B$2:$B$1780,MATCH($A73,'SKU Data'!$V$2:$V$1780,0)),"")</f>
        <v>Premium White Wine</v>
      </c>
      <c r="E73" s="18" t="str">
        <f aca="false">IFERROR(INDEX('SKU Data'!$D$2:$D$1780,MATCH($A73,'SKU Data'!$V$2:$V$1780,0)),"")</f>
        <v>AURP</v>
      </c>
      <c r="F73" s="19" t="n">
        <f aca="false">IFERROR(INDEX('SKU Data'!$E$2:$E$1780,MATCH($A73,'SKU Data'!$V$2:$V$1780,0)),"")</f>
        <v>240</v>
      </c>
      <c r="G73" s="19" t="n">
        <f aca="false">IFERROR(INDEX('SKU Data'!$F$2:$F$1780,MATCH($A73,'SKU Data'!$V$2:$V$1780,0)),"")</f>
        <v>27</v>
      </c>
      <c r="H73" s="20" t="n">
        <f aca="false">IFERROR(INDEX('SKU Data'!$J$2:$J$1780,MATCH($A73,'SKU Data'!$V$2:$V$1780,0)),"")</f>
        <v>0.104166666666667</v>
      </c>
      <c r="I73" s="21" t="n">
        <f aca="false">IFERROR(INDEX('SKU Data'!$H$2:$H$1780,MATCH($A73,'SKU Data'!$V$2:$V$1780,0)),"")</f>
        <v>396.77</v>
      </c>
      <c r="J73" s="20" t="n">
        <f aca="false">IFERROR(INDEX('SKU Data'!$K$2:$K$1780,MATCH($A73,'SKU Data'!$V$2:$V$1780,0)),"")</f>
        <v>0.0989650519096645</v>
      </c>
      <c r="K73" s="22" t="n">
        <f aca="false">IFERROR(INDEX('SKU Data'!$L$2:$L$1780,MATCH($A73,'SKU Data'!$V$2:$V$1780,0)),"")</f>
        <v>0.00079295533817006</v>
      </c>
      <c r="L73" s="49" t="n">
        <f aca="false">IFERROR(INDEX('SKU Data'!$M$2:$M$1780,MATCH($A73,'SKU Data'!$V$2:$V$1780,0)),"")</f>
        <v>3.08021232358704E-005</v>
      </c>
      <c r="M73" s="27" t="n">
        <f aca="false">IFERROR(H73/Settings!$B$3,"")</f>
        <v>1.39148715041572</v>
      </c>
      <c r="N73" s="28" t="n">
        <f aca="false">IFERROR(INDEX('SKU Data'!$O$2:$O$1780,MATCH($A73,'SKU Data'!$V$2:$V$1780,0)),"")</f>
        <v>1.72521877764225</v>
      </c>
      <c r="O73" s="23" t="str">
        <f aca="false">IFERROR(INDEX('SKU Data'!$X$2:$X$1780,MATCH($A73,'SKU Data'!$V$2:$V$1780,0)),"")</f>
        <v/>
      </c>
      <c r="P73" s="18" t="str">
        <f aca="false">IFERROR(INDEX('SKU Data'!$AE$2:$AE$1780,MATCH($A73,'SKU Data'!$V$2:$V$1780,0)),"")</f>
        <v>Bloomex - AUS</v>
      </c>
    </row>
    <row r="74" customFormat="false" ht="15" hidden="false" customHeight="false" outlineLevel="0" collapsed="false">
      <c r="A74" s="18" t="n">
        <v>70</v>
      </c>
      <c r="B74" s="23" t="str">
        <f aca="false">IFERROR(INDEX('SKU Data'!$W$2:$W$1780,MATCH($A74,'SKU Data'!$V$2:$V$1780,0)),"")</f>
        <v>2 - Review</v>
      </c>
      <c r="C74" s="18" t="str">
        <f aca="false">IFERROR(INDEX('SKU Data'!$A$2:$A$1780,MATCH($A74,'SKU Data'!$V$2:$V$1780,0)),"")</f>
        <v>LF15-10B</v>
      </c>
      <c r="D74" s="48" t="str">
        <f aca="false">IFERROR(INDEX('SKU Data'!$B$2:$B$1780,MATCH($A74,'SKU Data'!$V$2:$V$1780,0)),"")</f>
        <v>Hugs and Kisses II</v>
      </c>
      <c r="E74" s="18" t="str">
        <f aca="false">IFERROR(INDEX('SKU Data'!$D$2:$D$1780,MATCH($A74,'SKU Data'!$V$2:$V$1780,0)),"")</f>
        <v>LF</v>
      </c>
      <c r="F74" s="19" t="n">
        <f aca="false">IFERROR(INDEX('SKU Data'!$E$2:$E$1780,MATCH($A74,'SKU Data'!$V$2:$V$1780,0)),"")</f>
        <v>84</v>
      </c>
      <c r="G74" s="19" t="n">
        <f aca="false">IFERROR(INDEX('SKU Data'!$F$2:$F$1780,MATCH($A74,'SKU Data'!$V$2:$V$1780,0)),"")</f>
        <v>9</v>
      </c>
      <c r="H74" s="20" t="n">
        <f aca="false">IFERROR(INDEX('SKU Data'!$J$2:$J$1780,MATCH($A74,'SKU Data'!$V$2:$V$1780,0)),"")</f>
        <v>0.107142857142857</v>
      </c>
      <c r="I74" s="21" t="n">
        <f aca="false">IFERROR(INDEX('SKU Data'!$H$2:$H$1780,MATCH($A74,'SKU Data'!$V$2:$V$1780,0)),"")</f>
        <v>794.14</v>
      </c>
      <c r="J74" s="20" t="n">
        <f aca="false">IFERROR(INDEX('SKU Data'!$K$2:$K$1780,MATCH($A74,'SKU Data'!$V$2:$V$1780,0)),"")</f>
        <v>0.104109912295651</v>
      </c>
      <c r="K74" s="22" t="n">
        <f aca="false">IFERROR(INDEX('SKU Data'!$L$2:$L$1780,MATCH($A74,'SKU Data'!$V$2:$V$1780,0)),"")</f>
        <v>0.00158710979220801</v>
      </c>
      <c r="L74" s="49" t="n">
        <f aca="false">IFERROR(INDEX('SKU Data'!$M$2:$M$1780,MATCH($A74,'SKU Data'!$V$2:$V$1780,0)),"")</f>
        <v>6.16508257845455E-005</v>
      </c>
      <c r="M74" s="27" t="n">
        <f aca="false">IFERROR(H74/Settings!$B$3,"")</f>
        <v>1.43124392614189</v>
      </c>
      <c r="N74" s="28" t="n">
        <f aca="false">IFERROR(INDEX('SKU Data'!$O$2:$O$1780,MATCH($A74,'SKU Data'!$V$2:$V$1780,0)),"")</f>
        <v>1.12430379845221</v>
      </c>
      <c r="O74" s="23" t="str">
        <f aca="false">IFERROR(INDEX('SKU Data'!$X$2:$X$1780,MATCH($A74,'SKU Data'!$V$2:$V$1780,0)),"")</f>
        <v/>
      </c>
      <c r="P74" s="18" t="str">
        <f aca="false">IFERROR(INDEX('SKU Data'!$AE$2:$AE$1780,MATCH($A74,'SKU Data'!$V$2:$V$1780,0)),"")</f>
        <v>Bloomex - AUS</v>
      </c>
    </row>
    <row r="75" customFormat="false" ht="15" hidden="false" customHeight="false" outlineLevel="0" collapsed="false">
      <c r="A75" s="18" t="n">
        <v>71</v>
      </c>
      <c r="B75" s="23" t="str">
        <f aca="false">IFERROR(INDEX('SKU Data'!$W$2:$W$1780,MATCH($A75,'SKU Data'!$V$2:$V$1780,0)),"")</f>
        <v>2 - Review</v>
      </c>
      <c r="C75" s="18" t="str">
        <f aca="false">IFERROR(INDEX('SKU Data'!$A$2:$A$1780,MATCH($A75,'SKU Data'!$V$2:$V$1780,0)),"")</f>
        <v>AUMJ-NW-002</v>
      </c>
      <c r="D75" s="48" t="str">
        <f aca="false">IFERROR(INDEX('SKU Data'!$B$2:$B$1780,MATCH($A75,'SKU Data'!$V$2:$V$1780,0)),"")</f>
        <v>Mason Jar of Joy Bouquet</v>
      </c>
      <c r="E75" s="18" t="str">
        <f aca="false">IFERROR(INDEX('SKU Data'!$D$2:$D$1780,MATCH($A75,'SKU Data'!$V$2:$V$1780,0)),"")</f>
        <v>AUMJ</v>
      </c>
      <c r="F75" s="19" t="n">
        <f aca="false">IFERROR(INDEX('SKU Data'!$E$2:$E$1780,MATCH($A75,'SKU Data'!$V$2:$V$1780,0)),"")</f>
        <v>73</v>
      </c>
      <c r="G75" s="19" t="n">
        <f aca="false">IFERROR(INDEX('SKU Data'!$F$2:$F$1780,MATCH($A75,'SKU Data'!$V$2:$V$1780,0)),"")</f>
        <v>10</v>
      </c>
      <c r="H75" s="20" t="n">
        <f aca="false">IFERROR(INDEX('SKU Data'!$J$2:$J$1780,MATCH($A75,'SKU Data'!$V$2:$V$1780,0)),"")</f>
        <v>0.0958904109589041</v>
      </c>
      <c r="I75" s="21" t="n">
        <f aca="false">IFERROR(INDEX('SKU Data'!$H$2:$H$1780,MATCH($A75,'SKU Data'!$V$2:$V$1780,0)),"")</f>
        <v>879.62</v>
      </c>
      <c r="J75" s="20" t="n">
        <f aca="false">IFERROR(INDEX('SKU Data'!$K$2:$K$1780,MATCH($A75,'SKU Data'!$V$2:$V$1780,0)),"")</f>
        <v>0.100841002563582</v>
      </c>
      <c r="K75" s="22" t="n">
        <f aca="false">IFERROR(INDEX('SKU Data'!$L$2:$L$1780,MATCH($A75,'SKU Data'!$V$2:$V$1780,0)),"")</f>
        <v>0.00175794383285316</v>
      </c>
      <c r="L75" s="49" t="n">
        <f aca="false">IFERROR(INDEX('SKU Data'!$M$2:$M$1780,MATCH($A75,'SKU Data'!$V$2:$V$1780,0)),"")</f>
        <v>6.82868252154556E-005</v>
      </c>
      <c r="M75" s="27" t="n">
        <f aca="false">IFERROR(H75/Settings!$B$3,"")</f>
        <v>1.28093063709502</v>
      </c>
      <c r="N75" s="28" t="n">
        <f aca="false">IFERROR(INDEX('SKU Data'!$O$2:$O$1780,MATCH($A75,'SKU Data'!$V$2:$V$1780,0)),"")</f>
        <v>0.682781236458697</v>
      </c>
      <c r="O75" s="23" t="str">
        <f aca="false">IFERROR(INDEX('SKU Data'!$X$2:$X$1780,MATCH($A75,'SKU Data'!$V$2:$V$1780,0)),"")</f>
        <v/>
      </c>
      <c r="P75" s="18" t="str">
        <f aca="false">IFERROR(INDEX('SKU Data'!$AE$2:$AE$1780,MATCH($A75,'SKU Data'!$V$2:$V$1780,0)),"")</f>
        <v>Bunches and Stems - AUS</v>
      </c>
    </row>
    <row r="76" customFormat="false" ht="15" hidden="false" customHeight="false" outlineLevel="0" collapsed="false">
      <c r="A76" s="18" t="n">
        <v>72</v>
      </c>
      <c r="B76" s="23" t="str">
        <f aca="false">IFERROR(INDEX('SKU Data'!$W$2:$W$1780,MATCH($A76,'SKU Data'!$V$2:$V$1780,0)),"")</f>
        <v>2 - Review</v>
      </c>
      <c r="C76" s="18" t="str">
        <f aca="false">IFERROR(INDEX('SKU Data'!$A$2:$A$1780,MATCH($A76,'SKU Data'!$V$2:$V$1780,0)),"")</f>
        <v>AUMJ-NW-029</v>
      </c>
      <c r="D76" s="48" t="str">
        <f aca="false">IFERROR(INDEX('SKU Data'!$B$2:$B$1780,MATCH($A76,'SKU Data'!$V$2:$V$1780,0)),"")</f>
        <v>The Sunday Market Bouquet in Mason Jar</v>
      </c>
      <c r="E76" s="18" t="str">
        <f aca="false">IFERROR(INDEX('SKU Data'!$D$2:$D$1780,MATCH($A76,'SKU Data'!$V$2:$V$1780,0)),"")</f>
        <v>AUMJ</v>
      </c>
      <c r="F76" s="19" t="n">
        <f aca="false">IFERROR(INDEX('SKU Data'!$E$2:$E$1780,MATCH($A76,'SKU Data'!$V$2:$V$1780,0)),"")</f>
        <v>33</v>
      </c>
      <c r="G76" s="19" t="n">
        <f aca="false">IFERROR(INDEX('SKU Data'!$F$2:$F$1780,MATCH($A76,'SKU Data'!$V$2:$V$1780,0)),"")</f>
        <v>11</v>
      </c>
      <c r="H76" s="20" t="n">
        <f aca="false">IFERROR(INDEX('SKU Data'!$J$2:$J$1780,MATCH($A76,'SKU Data'!$V$2:$V$1780,0)),"")</f>
        <v>0.0909090909090909</v>
      </c>
      <c r="I76" s="21" t="n">
        <f aca="false">IFERROR(INDEX('SKU Data'!$H$2:$H$1780,MATCH($A76,'SKU Data'!$V$2:$V$1780,0)),"")</f>
        <v>1049.71</v>
      </c>
      <c r="J76" s="20" t="n">
        <f aca="false">IFERROR(INDEX('SKU Data'!$K$2:$K$1780,MATCH($A76,'SKU Data'!$V$2:$V$1780,0)),"")</f>
        <v>0.0851900934656662</v>
      </c>
      <c r="K76" s="22" t="n">
        <f aca="false">IFERROR(INDEX('SKU Data'!$L$2:$L$1780,MATCH($A76,'SKU Data'!$V$2:$V$1780,0)),"")</f>
        <v>0.00209787319613503</v>
      </c>
      <c r="L76" s="49" t="n">
        <f aca="false">IFERROR(INDEX('SKU Data'!$M$2:$M$1780,MATCH($A76,'SKU Data'!$V$2:$V$1780,0)),"")</f>
        <v>8.1491284073709E-005</v>
      </c>
      <c r="M76" s="27" t="n">
        <f aca="false">IFERROR(H76/Settings!$B$3,"")</f>
        <v>1.21438878581736</v>
      </c>
      <c r="N76" s="28" t="n">
        <f aca="false">IFERROR(INDEX('SKU Data'!$O$2:$O$1780,MATCH($A76,'SKU Data'!$V$2:$V$1780,0)),"")</f>
        <v>0.350332217625571</v>
      </c>
      <c r="O76" s="23" t="str">
        <f aca="false">IFERROR(INDEX('SKU Data'!$X$2:$X$1780,MATCH($A76,'SKU Data'!$V$2:$V$1780,0)),"")</f>
        <v/>
      </c>
      <c r="P76" s="18" t="str">
        <f aca="false">IFERROR(INDEX('SKU Data'!$AE$2:$AE$1780,MATCH($A76,'SKU Data'!$V$2:$V$1780,0)),"")</f>
        <v>Bunches and Stems - AUS</v>
      </c>
    </row>
    <row r="77" customFormat="false" ht="15" hidden="false" customHeight="false" outlineLevel="0" collapsed="false">
      <c r="A77" s="18" t="n">
        <v>73</v>
      </c>
      <c r="B77" s="23" t="str">
        <f aca="false">IFERROR(INDEX('SKU Data'!$W$2:$W$1780,MATCH($A77,'SKU Data'!$V$2:$V$1780,0)),"")</f>
        <v>2 - Review</v>
      </c>
      <c r="C77" s="18" t="str">
        <f aca="false">IFERROR(INDEX('SKU Data'!$A$2:$A$1780,MATCH($A77,'SKU Data'!$V$2:$V$1780,0)),"")</f>
        <v>AU219-40</v>
      </c>
      <c r="D77" s="48" t="str">
        <f aca="false">IFERROR(INDEX('SKU Data'!$B$2:$B$1780,MATCH($A77,'SKU Data'!$V$2:$V$1780,0)),"")</f>
        <v>Pink and Lavender Bouquet</v>
      </c>
      <c r="E77" s="18" t="str">
        <f aca="false">IFERROR(INDEX('SKU Data'!$D$2:$D$1780,MATCH($A77,'SKU Data'!$V$2:$V$1780,0)),"")</f>
        <v>AU</v>
      </c>
      <c r="F77" s="19" t="n">
        <f aca="false">IFERROR(INDEX('SKU Data'!$E$2:$E$1780,MATCH($A77,'SKU Data'!$V$2:$V$1780,0)),"")</f>
        <v>41</v>
      </c>
      <c r="G77" s="19" t="n">
        <f aca="false">IFERROR(INDEX('SKU Data'!$F$2:$F$1780,MATCH($A77,'SKU Data'!$V$2:$V$1780,0)),"")</f>
        <v>7</v>
      </c>
      <c r="H77" s="20" t="n">
        <f aca="false">IFERROR(INDEX('SKU Data'!$J$2:$J$1780,MATCH($A77,'SKU Data'!$V$2:$V$1780,0)),"")</f>
        <v>0.121951219512195</v>
      </c>
      <c r="I77" s="21" t="n">
        <f aca="false">IFERROR(INDEX('SKU Data'!$H$2:$H$1780,MATCH($A77,'SKU Data'!$V$2:$V$1780,0)),"")</f>
        <v>751.94</v>
      </c>
      <c r="J77" s="20" t="n">
        <f aca="false">IFERROR(INDEX('SKU Data'!$K$2:$K$1780,MATCH($A77,'SKU Data'!$V$2:$V$1780,0)),"")</f>
        <v>0.128465189063494</v>
      </c>
      <c r="K77" s="22" t="n">
        <f aca="false">IFERROR(INDEX('SKU Data'!$L$2:$L$1780,MATCH($A77,'SKU Data'!$V$2:$V$1780,0)),"")</f>
        <v>0.00150277197616653</v>
      </c>
      <c r="L77" s="49" t="n">
        <f aca="false">IFERROR(INDEX('SKU Data'!$M$2:$M$1780,MATCH($A77,'SKU Data'!$V$2:$V$1780,0)),"")</f>
        <v>5.83747474506147E-005</v>
      </c>
      <c r="M77" s="27" t="n">
        <f aca="false">IFERROR(H77/Settings!$B$3,"")</f>
        <v>1.62905812731597</v>
      </c>
      <c r="N77" s="28" t="n">
        <f aca="false">IFERROR(INDEX('SKU Data'!$O$2:$O$1780,MATCH($A77,'SKU Data'!$V$2:$V$1780,0)),"")</f>
        <v>1.14578662855786</v>
      </c>
      <c r="O77" s="23" t="str">
        <f aca="false">IFERROR(INDEX('SKU Data'!$X$2:$X$1780,MATCH($A77,'SKU Data'!$V$2:$V$1780,0)),"")</f>
        <v/>
      </c>
      <c r="P77" s="18" t="str">
        <f aca="false">IFERROR(INDEX('SKU Data'!$AE$2:$AE$1780,MATCH($A77,'SKU Data'!$V$2:$V$1780,0)),"")</f>
        <v>Aussie Blooms - AUS</v>
      </c>
    </row>
    <row r="78" customFormat="false" ht="15" hidden="false" customHeight="false" outlineLevel="0" collapsed="false">
      <c r="A78" s="18" t="n">
        <v>74</v>
      </c>
      <c r="B78" s="23" t="str">
        <f aca="false">IFERROR(INDEX('SKU Data'!$W$2:$W$1780,MATCH($A78,'SKU Data'!$V$2:$V$1780,0)),"")</f>
        <v>2 - Review</v>
      </c>
      <c r="C78" s="18" t="str">
        <f aca="false">IFERROR(INDEX('SKU Data'!$A$2:$A$1780,MATCH($A78,'SKU Data'!$V$2:$V$1780,0)),"")</f>
        <v>AUMJ-NW-012</v>
      </c>
      <c r="D78" s="48" t="str">
        <f aca="false">IFERROR(INDEX('SKU Data'!$B$2:$B$1780,MATCH($A78,'SKU Data'!$V$2:$V$1780,0)),"")</f>
        <v>Budding Romance Bouquet in Mason Jar</v>
      </c>
      <c r="E78" s="18" t="str">
        <f aca="false">IFERROR(INDEX('SKU Data'!$D$2:$D$1780,MATCH($A78,'SKU Data'!$V$2:$V$1780,0)),"")</f>
        <v>AUMJ</v>
      </c>
      <c r="F78" s="19" t="n">
        <f aca="false">IFERROR(INDEX('SKU Data'!$E$2:$E$1780,MATCH($A78,'SKU Data'!$V$2:$V$1780,0)),"")</f>
        <v>38</v>
      </c>
      <c r="G78" s="19" t="n">
        <f aca="false">IFERROR(INDEX('SKU Data'!$F$2:$F$1780,MATCH($A78,'SKU Data'!$V$2:$V$1780,0)),"")</f>
        <v>13</v>
      </c>
      <c r="H78" s="20" t="n">
        <f aca="false">IFERROR(INDEX('SKU Data'!$J$2:$J$1780,MATCH($A78,'SKU Data'!$V$2:$V$1780,0)),"")</f>
        <v>0.0789473684210526</v>
      </c>
      <c r="I78" s="21" t="n">
        <f aca="false">IFERROR(INDEX('SKU Data'!$H$2:$H$1780,MATCH($A78,'SKU Data'!$V$2:$V$1780,0)),"")</f>
        <v>1052.82</v>
      </c>
      <c r="J78" s="20" t="n">
        <f aca="false">IFERROR(INDEX('SKU Data'!$K$2:$K$1780,MATCH($A78,'SKU Data'!$V$2:$V$1780,0)),"")</f>
        <v>0.0603453573403798</v>
      </c>
      <c r="K78" s="22" t="n">
        <f aca="false">IFERROR(INDEX('SKU Data'!$L$2:$L$1780,MATCH($A78,'SKU Data'!$V$2:$V$1780,0)),"")</f>
        <v>0.00210408861338358</v>
      </c>
      <c r="L78" s="49" t="n">
        <f aca="false">IFERROR(INDEX('SKU Data'!$M$2:$M$1780,MATCH($A78,'SKU Data'!$V$2:$V$1780,0)),"")</f>
        <v>8.17327201784134E-005</v>
      </c>
      <c r="M78" s="27" t="n">
        <f aca="false">IFERROR(H78/Settings!$B$3,"")</f>
        <v>1.05460078768349</v>
      </c>
      <c r="N78" s="28" t="n">
        <f aca="false">IFERROR(INDEX('SKU Data'!$O$2:$O$1780,MATCH($A78,'SKU Data'!$V$2:$V$1780,0)),"")</f>
        <v>0.0957440402058283</v>
      </c>
      <c r="O78" s="23" t="str">
        <f aca="false">IFERROR(INDEX('SKU Data'!$X$2:$X$1780,MATCH($A78,'SKU Data'!$V$2:$V$1780,0)),"")</f>
        <v/>
      </c>
      <c r="P78" s="18" t="str">
        <f aca="false">IFERROR(INDEX('SKU Data'!$AE$2:$AE$1780,MATCH($A78,'SKU Data'!$V$2:$V$1780,0)),"")</f>
        <v>Bunches and Stems - AUS</v>
      </c>
    </row>
    <row r="79" customFormat="false" ht="15" hidden="false" customHeight="false" outlineLevel="0" collapsed="false">
      <c r="A79" s="18" t="n">
        <v>75</v>
      </c>
      <c r="B79" s="23" t="str">
        <f aca="false">IFERROR(INDEX('SKU Data'!$W$2:$W$1780,MATCH($A79,'SKU Data'!$V$2:$V$1780,0)),"")</f>
        <v>2 - Review</v>
      </c>
      <c r="C79" s="18" t="str">
        <f aca="false">IFERROR(INDEX('SKU Data'!$A$2:$A$1780,MATCH($A79,'SKU Data'!$V$2:$V$1780,0)),"")</f>
        <v>DCS-01</v>
      </c>
      <c r="D79" s="48" t="str">
        <f aca="false">IFERROR(INDEX('SKU Data'!$B$2:$B$1780,MATCH($A79,'SKU Data'!$V$2:$V$1780,0)),"")</f>
        <v>Designer Sympathy Collection I</v>
      </c>
      <c r="E79" s="18" t="str">
        <f aca="false">IFERROR(INDEX('SKU Data'!$D$2:$D$1780,MATCH($A79,'SKU Data'!$V$2:$V$1780,0)),"")</f>
        <v>DCS</v>
      </c>
      <c r="F79" s="19" t="n">
        <f aca="false">IFERROR(INDEX('SKU Data'!$E$2:$E$1780,MATCH($A79,'SKU Data'!$V$2:$V$1780,0)),"")</f>
        <v>47</v>
      </c>
      <c r="G79" s="19" t="n">
        <f aca="false">IFERROR(INDEX('SKU Data'!$F$2:$F$1780,MATCH($A79,'SKU Data'!$V$2:$V$1780,0)),"")</f>
        <v>8</v>
      </c>
      <c r="H79" s="20" t="n">
        <f aca="false">IFERROR(INDEX('SKU Data'!$J$2:$J$1780,MATCH($A79,'SKU Data'!$V$2:$V$1780,0)),"")</f>
        <v>0.127659574468085</v>
      </c>
      <c r="I79" s="21" t="n">
        <f aca="false">IFERROR(INDEX('SKU Data'!$H$2:$H$1780,MATCH($A79,'SKU Data'!$V$2:$V$1780,0)),"")</f>
        <v>609.82</v>
      </c>
      <c r="J79" s="20" t="n">
        <f aca="false">IFERROR(INDEX('SKU Data'!$K$2:$K$1780,MATCH($A79,'SKU Data'!$V$2:$V$1780,0)),"")</f>
        <v>0.111328588819646</v>
      </c>
      <c r="K79" s="22" t="n">
        <f aca="false">IFERROR(INDEX('SKU Data'!$L$2:$L$1780,MATCH($A79,'SKU Data'!$V$2:$V$1780,0)),"")</f>
        <v>0.00121874139759273</v>
      </c>
      <c r="L79" s="49" t="n">
        <f aca="false">IFERROR(INDEX('SKU Data'!$M$2:$M$1780,MATCH($A79,'SKU Data'!$V$2:$V$1780,0)),"")</f>
        <v>4.73416608909406E-005</v>
      </c>
      <c r="M79" s="27" t="n">
        <f aca="false">IFERROR(H79/Settings!$B$3,"")</f>
        <v>1.70531191199884</v>
      </c>
      <c r="N79" s="28" t="n">
        <f aca="false">IFERROR(INDEX('SKU Data'!$O$2:$O$1780,MATCH($A79,'SKU Data'!$V$2:$V$1780,0)),"")</f>
        <v>1.37547021761408</v>
      </c>
      <c r="O79" s="23" t="str">
        <f aca="false">IFERROR(INDEX('SKU Data'!$X$2:$X$1780,MATCH($A79,'SKU Data'!$V$2:$V$1780,0)),"")</f>
        <v/>
      </c>
      <c r="P79" s="18" t="str">
        <f aca="false">IFERROR(INDEX('SKU Data'!$AE$2:$AE$1780,MATCH($A79,'SKU Data'!$V$2:$V$1780,0)),"")</f>
        <v>Bunches and Stems - AUS</v>
      </c>
    </row>
    <row r="80" customFormat="false" ht="15" hidden="false" customHeight="false" outlineLevel="0" collapsed="false">
      <c r="A80" s="18" t="n">
        <v>76</v>
      </c>
      <c r="B80" s="23" t="str">
        <f aca="false">IFERROR(INDEX('SKU Data'!$W$2:$W$1780,MATCH($A80,'SKU Data'!$V$2:$V$1780,0)),"")</f>
        <v>2 - Review</v>
      </c>
      <c r="C80" s="18" t="str">
        <f aca="false">IFERROR(INDEX('SKU Data'!$A$2:$A$1780,MATCH($A80,'SKU Data'!$V$2:$V$1780,0)),"")</f>
        <v>AU11-09</v>
      </c>
      <c r="D80" s="48" t="str">
        <f aca="false">IFERROR(INDEX('SKU Data'!$B$2:$B$1780,MATCH($A80,'SKU Data'!$V$2:$V$1780,0)),"")</f>
        <v>Half Dozen Long Stemmed Pink Roses</v>
      </c>
      <c r="E80" s="18" t="str">
        <f aca="false">IFERROR(INDEX('SKU Data'!$D$2:$D$1780,MATCH($A80,'SKU Data'!$V$2:$V$1780,0)),"")</f>
        <v>AU</v>
      </c>
      <c r="F80" s="19" t="n">
        <f aca="false">IFERROR(INDEX('SKU Data'!$E$2:$E$1780,MATCH($A80,'SKU Data'!$V$2:$V$1780,0)),"")</f>
        <v>53</v>
      </c>
      <c r="G80" s="19" t="n">
        <f aca="false">IFERROR(INDEX('SKU Data'!$F$2:$F$1780,MATCH($A80,'SKU Data'!$V$2:$V$1780,0)),"")</f>
        <v>9</v>
      </c>
      <c r="H80" s="20" t="n">
        <f aca="false">IFERROR(INDEX('SKU Data'!$J$2:$J$1780,MATCH($A80,'SKU Data'!$V$2:$V$1780,0)),"")</f>
        <v>0.150943396226415</v>
      </c>
      <c r="I80" s="21" t="n">
        <f aca="false">IFERROR(INDEX('SKU Data'!$H$2:$H$1780,MATCH($A80,'SKU Data'!$V$2:$V$1780,0)),"")</f>
        <v>520.3</v>
      </c>
      <c r="J80" s="20" t="n">
        <f aca="false">IFERROR(INDEX('SKU Data'!$K$2:$K$1780,MATCH($A80,'SKU Data'!$V$2:$V$1780,0)),"")</f>
        <v>0.146897170349833</v>
      </c>
      <c r="K80" s="22" t="n">
        <f aca="false">IFERROR(INDEX('SKU Data'!$L$2:$L$1780,MATCH($A80,'SKU Data'!$V$2:$V$1780,0)),"")</f>
        <v>0.00103983331010379</v>
      </c>
      <c r="L80" s="49" t="n">
        <f aca="false">IFERROR(INDEX('SKU Data'!$M$2:$M$1780,MATCH($A80,'SKU Data'!$V$2:$V$1780,0)),"")</f>
        <v>4.03920274204788E-005</v>
      </c>
      <c r="M80" s="27" t="n">
        <f aca="false">IFERROR(H80/Settings!$B$3,"")</f>
        <v>2.01634364437599</v>
      </c>
      <c r="N80" s="28" t="n">
        <f aca="false">IFERROR(INDEX('SKU Data'!$O$2:$O$1780,MATCH($A80,'SKU Data'!$V$2:$V$1780,0)),"")</f>
        <v>2.1047453275807</v>
      </c>
      <c r="O80" s="23" t="str">
        <f aca="false">IFERROR(INDEX('SKU Data'!$X$2:$X$1780,MATCH($A80,'SKU Data'!$V$2:$V$1780,0)),"")</f>
        <v/>
      </c>
      <c r="P80" s="18" t="str">
        <f aca="false">IFERROR(INDEX('SKU Data'!$AE$2:$AE$1780,MATCH($A80,'SKU Data'!$V$2:$V$1780,0)),"")</f>
        <v>Bloomex - AUS</v>
      </c>
    </row>
    <row r="81" customFormat="false" ht="15" hidden="false" customHeight="false" outlineLevel="0" collapsed="false">
      <c r="A81" s="18" t="n">
        <v>77</v>
      </c>
      <c r="B81" s="23" t="str">
        <f aca="false">IFERROR(INDEX('SKU Data'!$W$2:$W$1780,MATCH($A81,'SKU Data'!$V$2:$V$1780,0)),"")</f>
        <v>2 - Review</v>
      </c>
      <c r="C81" s="18" t="str">
        <f aca="false">IFERROR(INDEX('SKU Data'!$A$2:$A$1780,MATCH($A81,'SKU Data'!$V$2:$V$1780,0)),"")</f>
        <v>AURP-B3</v>
      </c>
      <c r="D81" s="48" t="str">
        <f aca="false">IFERROR(INDEX('SKU Data'!$B$2:$B$1780,MATCH($A81,'SKU Data'!$V$2:$V$1780,0)),"")</f>
        <v>Baby Girl Balloon</v>
      </c>
      <c r="E81" s="18" t="str">
        <f aca="false">IFERROR(INDEX('SKU Data'!$D$2:$D$1780,MATCH($A81,'SKU Data'!$V$2:$V$1780,0)),"")</f>
        <v>AURP</v>
      </c>
      <c r="F81" s="19" t="n">
        <f aca="false">IFERROR(INDEX('SKU Data'!$E$2:$E$1780,MATCH($A81,'SKU Data'!$V$2:$V$1780,0)),"")</f>
        <v>207</v>
      </c>
      <c r="G81" s="19" t="n">
        <f aca="false">IFERROR(INDEX('SKU Data'!$F$2:$F$1780,MATCH($A81,'SKU Data'!$V$2:$V$1780,0)),"")</f>
        <v>34</v>
      </c>
      <c r="H81" s="20" t="n">
        <f aca="false">IFERROR(INDEX('SKU Data'!$J$2:$J$1780,MATCH($A81,'SKU Data'!$V$2:$V$1780,0)),"")</f>
        <v>0.115942028985507</v>
      </c>
      <c r="I81" s="21" t="n">
        <f aca="false">IFERROR(INDEX('SKU Data'!$H$2:$H$1780,MATCH($A81,'SKU Data'!$V$2:$V$1780,0)),"")</f>
        <v>271.41</v>
      </c>
      <c r="J81" s="20" t="n">
        <f aca="false">IFERROR(INDEX('SKU Data'!$K$2:$K$1780,MATCH($A81,'SKU Data'!$V$2:$V$1780,0)),"")</f>
        <v>0.110651309149201</v>
      </c>
      <c r="K81" s="22" t="n">
        <f aca="false">IFERROR(INDEX('SKU Data'!$L$2:$L$1780,MATCH($A81,'SKU Data'!$V$2:$V$1780,0)),"")</f>
        <v>0.000542420062839268</v>
      </c>
      <c r="L81" s="49" t="n">
        <f aca="false">IFERROR(INDEX('SKU Data'!$M$2:$M$1780,MATCH($A81,'SKU Data'!$V$2:$V$1780,0)),"")</f>
        <v>2.10701521472077E-005</v>
      </c>
      <c r="M81" s="27" t="n">
        <f aca="false">IFERROR(H81/Settings!$B$3,"")</f>
        <v>1.54878569785402</v>
      </c>
      <c r="N81" s="28" t="n">
        <f aca="false">IFERROR(INDEX('SKU Data'!$O$2:$O$1780,MATCH($A81,'SKU Data'!$V$2:$V$1780,0)),"")</f>
        <v>2.24599611563516</v>
      </c>
      <c r="O81" s="23" t="str">
        <f aca="false">IFERROR(INDEX('SKU Data'!$X$2:$X$1780,MATCH($A81,'SKU Data'!$V$2:$V$1780,0)),"")</f>
        <v/>
      </c>
      <c r="P81" s="18" t="str">
        <f aca="false">IFERROR(INDEX('SKU Data'!$AE$2:$AE$1780,MATCH($A81,'SKU Data'!$V$2:$V$1780,0)),"")</f>
        <v>Bunches and Stems - AUS</v>
      </c>
    </row>
    <row r="82" customFormat="false" ht="15" hidden="false" customHeight="false" outlineLevel="0" collapsed="false">
      <c r="A82" s="18" t="n">
        <v>78</v>
      </c>
      <c r="B82" s="23" t="str">
        <f aca="false">IFERROR(INDEX('SKU Data'!$W$2:$W$1780,MATCH($A82,'SKU Data'!$V$2:$V$1780,0)),"")</f>
        <v>2 - Review</v>
      </c>
      <c r="C82" s="18" t="str">
        <f aca="false">IFERROR(INDEX('SKU Data'!$A$2:$A$1780,MATCH($A82,'SKU Data'!$V$2:$V$1780,0)),"")</f>
        <v>AU224-50</v>
      </c>
      <c r="D82" s="48" t="str">
        <f aca="false">IFERROR(INDEX('SKU Data'!$B$2:$B$1780,MATCH($A82,'SKU Data'!$V$2:$V$1780,0)),"")</f>
        <v>Colourful Sensation</v>
      </c>
      <c r="E82" s="18" t="str">
        <f aca="false">IFERROR(INDEX('SKU Data'!$D$2:$D$1780,MATCH($A82,'SKU Data'!$V$2:$V$1780,0)),"")</f>
        <v>AU</v>
      </c>
      <c r="F82" s="19" t="n">
        <f aca="false">IFERROR(INDEX('SKU Data'!$E$2:$E$1780,MATCH($A82,'SKU Data'!$V$2:$V$1780,0)),"")</f>
        <v>39</v>
      </c>
      <c r="G82" s="19" t="n">
        <f aca="false">IFERROR(INDEX('SKU Data'!$F$2:$F$1780,MATCH($A82,'SKU Data'!$V$2:$V$1780,0)),"")</f>
        <v>6</v>
      </c>
      <c r="H82" s="20" t="n">
        <f aca="false">IFERROR(INDEX('SKU Data'!$J$2:$J$1780,MATCH($A82,'SKU Data'!$V$2:$V$1780,0)),"")</f>
        <v>0.153846153846154</v>
      </c>
      <c r="I82" s="21" t="n">
        <f aca="false">IFERROR(INDEX('SKU Data'!$H$2:$H$1780,MATCH($A82,'SKU Data'!$V$2:$V$1780,0)),"")</f>
        <v>608.81</v>
      </c>
      <c r="J82" s="20" t="n">
        <f aca="false">IFERROR(INDEX('SKU Data'!$K$2:$K$1780,MATCH($A82,'SKU Data'!$V$2:$V$1780,0)),"")</f>
        <v>0.152101352600521</v>
      </c>
      <c r="K82" s="22" t="n">
        <f aca="false">IFERROR(INDEX('SKU Data'!$L$2:$L$1780,MATCH($A82,'SKU Data'!$V$2:$V$1780,0)),"")</f>
        <v>0.00121672288588178</v>
      </c>
      <c r="L82" s="49" t="n">
        <f aca="false">IFERROR(INDEX('SKU Data'!$M$2:$M$1780,MATCH($A82,'SKU Data'!$V$2:$V$1780,0)),"")</f>
        <v>4.72632523810526E-005</v>
      </c>
      <c r="M82" s="27" t="n">
        <f aca="false">IFERROR(H82/Settings!$B$3,"")</f>
        <v>2.05511948369091</v>
      </c>
      <c r="N82" s="28" t="n">
        <f aca="false">IFERROR(INDEX('SKU Data'!$O$2:$O$1780,MATCH($A82,'SKU Data'!$V$2:$V$1780,0)),"")</f>
        <v>1.87436855522942</v>
      </c>
      <c r="O82" s="23" t="str">
        <f aca="false">IFERROR(INDEX('SKU Data'!$X$2:$X$1780,MATCH($A82,'SKU Data'!$V$2:$V$1780,0)),"")</f>
        <v/>
      </c>
      <c r="P82" s="18" t="str">
        <f aca="false">IFERROR(INDEX('SKU Data'!$AE$2:$AE$1780,MATCH($A82,'SKU Data'!$V$2:$V$1780,0)),"")</f>
        <v>Bloomex - AUS</v>
      </c>
    </row>
    <row r="83" customFormat="false" ht="15" hidden="false" customHeight="false" outlineLevel="0" collapsed="false">
      <c r="A83" s="18" t="n">
        <v>79</v>
      </c>
      <c r="B83" s="23" t="str">
        <f aca="false">IFERROR(INDEX('SKU Data'!$W$2:$W$1780,MATCH($A83,'SKU Data'!$V$2:$V$1780,0)),"")</f>
        <v>2 - Review</v>
      </c>
      <c r="C83" s="18" t="str">
        <f aca="false">IFERROR(INDEX('SKU Data'!$A$2:$A$1780,MATCH($A83,'SKU Data'!$V$2:$V$1780,0)),"")</f>
        <v>GF60-10</v>
      </c>
      <c r="D83" s="48" t="str">
        <f aca="false">IFERROR(INDEX('SKU Data'!$B$2:$B$1780,MATCH($A83,'SKU Data'!$V$2:$V$1780,0)),"")</f>
        <v>Gorgeous Gerberas</v>
      </c>
      <c r="E83" s="18" t="str">
        <f aca="false">IFERROR(INDEX('SKU Data'!$D$2:$D$1780,MATCH($A83,'SKU Data'!$V$2:$V$1780,0)),"")</f>
        <v>GF</v>
      </c>
      <c r="F83" s="19" t="n">
        <f aca="false">IFERROR(INDEX('SKU Data'!$E$2:$E$1780,MATCH($A83,'SKU Data'!$V$2:$V$1780,0)),"")</f>
        <v>48</v>
      </c>
      <c r="G83" s="19" t="n">
        <f aca="false">IFERROR(INDEX('SKU Data'!$F$2:$F$1780,MATCH($A83,'SKU Data'!$V$2:$V$1780,0)),"")</f>
        <v>9</v>
      </c>
      <c r="H83" s="20" t="n">
        <f aca="false">IFERROR(INDEX('SKU Data'!$J$2:$J$1780,MATCH($A83,'SKU Data'!$V$2:$V$1780,0)),"")</f>
        <v>0.166666666666667</v>
      </c>
      <c r="I83" s="21" t="n">
        <f aca="false">IFERROR(INDEX('SKU Data'!$H$2:$H$1780,MATCH($A83,'SKU Data'!$V$2:$V$1780,0)),"")</f>
        <v>417.6</v>
      </c>
      <c r="J83" s="20" t="n">
        <f aca="false">IFERROR(INDEX('SKU Data'!$K$2:$K$1780,MATCH($A83,'SKU Data'!$V$2:$V$1780,0)),"")</f>
        <v>0.156788818070376</v>
      </c>
      <c r="K83" s="22" t="n">
        <f aca="false">IFERROR(INDEX('SKU Data'!$L$2:$L$1780,MATCH($A83,'SKU Data'!$V$2:$V$1780,0)),"")</f>
        <v>0.000834584644050249</v>
      </c>
      <c r="L83" s="49" t="n">
        <f aca="false">IFERROR(INDEX('SKU Data'!$M$2:$M$1780,MATCH($A83,'SKU Data'!$V$2:$V$1780,0)),"")</f>
        <v>3.24192017120737E-005</v>
      </c>
      <c r="M83" s="27" t="n">
        <f aca="false">IFERROR(H83/Settings!$B$3,"")</f>
        <v>2.22637944066515</v>
      </c>
      <c r="N83" s="28" t="n">
        <f aca="false">IFERROR(INDEX('SKU Data'!$O$2:$O$1780,MATCH($A83,'SKU Data'!$V$2:$V$1780,0)),"")</f>
        <v>2.41694364127023</v>
      </c>
      <c r="O83" s="23" t="str">
        <f aca="false">IFERROR(INDEX('SKU Data'!$X$2:$X$1780,MATCH($A83,'SKU Data'!$V$2:$V$1780,0)),"")</f>
        <v/>
      </c>
      <c r="P83" s="18" t="str">
        <f aca="false">IFERROR(INDEX('SKU Data'!$AE$2:$AE$1780,MATCH($A83,'SKU Data'!$V$2:$V$1780,0)),"")</f>
        <v>Bloomex - AUS</v>
      </c>
    </row>
    <row r="84" customFormat="false" ht="15" hidden="false" customHeight="false" outlineLevel="0" collapsed="false">
      <c r="A84" s="18" t="n">
        <v>80</v>
      </c>
      <c r="B84" s="23" t="str">
        <f aca="false">IFERROR(INDEX('SKU Data'!$W$2:$W$1780,MATCH($A84,'SKU Data'!$V$2:$V$1780,0)),"")</f>
        <v>2 - Review</v>
      </c>
      <c r="C84" s="18" t="str">
        <f aca="false">IFERROR(INDEX('SKU Data'!$A$2:$A$1780,MATCH($A84,'SKU Data'!$V$2:$V$1780,0)),"")</f>
        <v>DCS-02</v>
      </c>
      <c r="D84" s="48" t="str">
        <f aca="false">IFERROR(INDEX('SKU Data'!$B$2:$B$1780,MATCH($A84,'SKU Data'!$V$2:$V$1780,0)),"")</f>
        <v>Designer Sympathy Collection II</v>
      </c>
      <c r="E84" s="18" t="str">
        <f aca="false">IFERROR(INDEX('SKU Data'!$D$2:$D$1780,MATCH($A84,'SKU Data'!$V$2:$V$1780,0)),"")</f>
        <v>DCS</v>
      </c>
      <c r="F84" s="19" t="n">
        <f aca="false">IFERROR(INDEX('SKU Data'!$E$2:$E$1780,MATCH($A84,'SKU Data'!$V$2:$V$1780,0)),"")</f>
        <v>79</v>
      </c>
      <c r="G84" s="19" t="n">
        <f aca="false">IFERROR(INDEX('SKU Data'!$F$2:$F$1780,MATCH($A84,'SKU Data'!$V$2:$V$1780,0)),"")</f>
        <v>8</v>
      </c>
      <c r="H84" s="20" t="n">
        <f aca="false">IFERROR(INDEX('SKU Data'!$J$2:$J$1780,MATCH($A84,'SKU Data'!$V$2:$V$1780,0)),"")</f>
        <v>0.0886075949367089</v>
      </c>
      <c r="I84" s="21" t="n">
        <f aca="false">IFERROR(INDEX('SKU Data'!$H$2:$H$1780,MATCH($A84,'SKU Data'!$V$2:$V$1780,0)),"")</f>
        <v>798.41</v>
      </c>
      <c r="J84" s="20" t="n">
        <f aca="false">IFERROR(INDEX('SKU Data'!$K$2:$K$1780,MATCH($A84,'SKU Data'!$V$2:$V$1780,0)),"")</f>
        <v>0.0758938816473578</v>
      </c>
      <c r="K84" s="22" t="n">
        <f aca="false">IFERROR(INDEX('SKU Data'!$L$2:$L$1780,MATCH($A84,'SKU Data'!$V$2:$V$1780,0)),"")</f>
        <v>0.00159564350013448</v>
      </c>
      <c r="L84" s="49" t="n">
        <f aca="false">IFERROR(INDEX('SKU Data'!$M$2:$M$1780,MATCH($A84,'SKU Data'!$V$2:$V$1780,0)),"")</f>
        <v>6.1982315227339E-005</v>
      </c>
      <c r="M84" s="27" t="n">
        <f aca="false">IFERROR(H84/Settings!$B$3,"")</f>
        <v>1.18364476592325</v>
      </c>
      <c r="N84" s="28" t="n">
        <f aca="false">IFERROR(INDEX('SKU Data'!$O$2:$O$1780,MATCH($A84,'SKU Data'!$V$2:$V$1780,0)),"")</f>
        <v>0.464315459905972</v>
      </c>
      <c r="O84" s="23" t="str">
        <f aca="false">IFERROR(INDEX('SKU Data'!$X$2:$X$1780,MATCH($A84,'SKU Data'!$V$2:$V$1780,0)),"")</f>
        <v/>
      </c>
      <c r="P84" s="18" t="str">
        <f aca="false">IFERROR(INDEX('SKU Data'!$AE$2:$AE$1780,MATCH($A84,'SKU Data'!$V$2:$V$1780,0)),"")</f>
        <v>Bunches and Stems - AUS</v>
      </c>
    </row>
    <row r="85" customFormat="false" ht="15" hidden="false" customHeight="false" outlineLevel="0" collapsed="false">
      <c r="A85" s="18" t="n">
        <v>81</v>
      </c>
      <c r="B85" s="23" t="str">
        <f aca="false">IFERROR(INDEX('SKU Data'!$W$2:$W$1780,MATCH($A85,'SKU Data'!$V$2:$V$1780,0)),"")</f>
        <v>2 - Review</v>
      </c>
      <c r="C85" s="18" t="str">
        <f aca="false">IFERROR(INDEX('SKU Data'!$A$2:$A$1780,MATCH($A85,'SKU Data'!$V$2:$V$1780,0)),"")</f>
        <v>AU101-34</v>
      </c>
      <c r="D85" s="48" t="str">
        <f aca="false">IFERROR(INDEX('SKU Data'!$B$2:$B$1780,MATCH($A85,'SKU Data'!$V$2:$V$1780,0)),"")</f>
        <v>Inspiration</v>
      </c>
      <c r="E85" s="18" t="str">
        <f aca="false">IFERROR(INDEX('SKU Data'!$D$2:$D$1780,MATCH($A85,'SKU Data'!$V$2:$V$1780,0)),"")</f>
        <v>AU</v>
      </c>
      <c r="F85" s="19" t="n">
        <f aca="false">IFERROR(INDEX('SKU Data'!$E$2:$E$1780,MATCH($A85,'SKU Data'!$V$2:$V$1780,0)),"")</f>
        <v>47</v>
      </c>
      <c r="G85" s="19" t="n">
        <f aca="false">IFERROR(INDEX('SKU Data'!$F$2:$F$1780,MATCH($A85,'SKU Data'!$V$2:$V$1780,0)),"")</f>
        <v>6</v>
      </c>
      <c r="H85" s="20" t="n">
        <f aca="false">IFERROR(INDEX('SKU Data'!$J$2:$J$1780,MATCH($A85,'SKU Data'!$V$2:$V$1780,0)),"")</f>
        <v>0.127659574468085</v>
      </c>
      <c r="I85" s="21" t="n">
        <f aca="false">IFERROR(INDEX('SKU Data'!$H$2:$H$1780,MATCH($A85,'SKU Data'!$V$2:$V$1780,0)),"")</f>
        <v>602.71</v>
      </c>
      <c r="J85" s="20" t="n">
        <f aca="false">IFERROR(INDEX('SKU Data'!$K$2:$K$1780,MATCH($A85,'SKU Data'!$V$2:$V$1780,0)),"")</f>
        <v>0.122149982367891</v>
      </c>
      <c r="K85" s="22" t="n">
        <f aca="false">IFERROR(INDEX('SKU Data'!$L$2:$L$1780,MATCH($A85,'SKU Data'!$V$2:$V$1780,0)),"")</f>
        <v>0.00120453187455825</v>
      </c>
      <c r="L85" s="49" t="n">
        <f aca="false">IFERROR(INDEX('SKU Data'!$M$2:$M$1780,MATCH($A85,'SKU Data'!$V$2:$V$1780,0)),"")</f>
        <v>4.67896960342048E-005</v>
      </c>
      <c r="M85" s="27" t="n">
        <f aca="false">IFERROR(H85/Settings!$B$3,"")</f>
        <v>1.70531191199884</v>
      </c>
      <c r="N85" s="28" t="n">
        <f aca="false">IFERROR(INDEX('SKU Data'!$O$2:$O$1780,MATCH($A85,'SKU Data'!$V$2:$V$1780,0)),"")</f>
        <v>1.37547021761408</v>
      </c>
      <c r="O85" s="23" t="str">
        <f aca="false">IFERROR(INDEX('SKU Data'!$X$2:$X$1780,MATCH($A85,'SKU Data'!$V$2:$V$1780,0)),"")</f>
        <v/>
      </c>
      <c r="P85" s="18" t="str">
        <f aca="false">IFERROR(INDEX('SKU Data'!$AE$2:$AE$1780,MATCH($A85,'SKU Data'!$V$2:$V$1780,0)),"")</f>
        <v>Bunches and Stems - AUS</v>
      </c>
    </row>
    <row r="86" customFormat="false" ht="15" hidden="false" customHeight="false" outlineLevel="0" collapsed="false">
      <c r="A86" s="18" t="n">
        <v>82</v>
      </c>
      <c r="B86" s="23" t="str">
        <f aca="false">IFERROR(INDEX('SKU Data'!$W$2:$W$1780,MATCH($A86,'SKU Data'!$V$2:$V$1780,0)),"")</f>
        <v>2 - Review</v>
      </c>
      <c r="C86" s="18" t="str">
        <f aca="false">IFERROR(INDEX('SKU Data'!$A$2:$A$1780,MATCH($A86,'SKU Data'!$V$2:$V$1780,0)),"")</f>
        <v>AURP-W11WB</v>
      </c>
      <c r="D86" s="48" t="str">
        <f aca="false">IFERROR(INDEX('SKU Data'!$B$2:$B$1780,MATCH($A86,'SKU Data'!$V$2:$V$1780,0)),"")</f>
        <v>Wolf Blass Shiraz Cabernet</v>
      </c>
      <c r="E86" s="18" t="str">
        <f aca="false">IFERROR(INDEX('SKU Data'!$D$2:$D$1780,MATCH($A86,'SKU Data'!$V$2:$V$1780,0)),"")</f>
        <v>AURP</v>
      </c>
      <c r="F86" s="19" t="n">
        <f aca="false">IFERROR(INDEX('SKU Data'!$E$2:$E$1780,MATCH($A86,'SKU Data'!$V$2:$V$1780,0)),"")</f>
        <v>182</v>
      </c>
      <c r="G86" s="19" t="n">
        <f aca="false">IFERROR(INDEX('SKU Data'!$F$2:$F$1780,MATCH($A86,'SKU Data'!$V$2:$V$1780,0)),"")</f>
        <v>19</v>
      </c>
      <c r="H86" s="20" t="n">
        <f aca="false">IFERROR(INDEX('SKU Data'!$J$2:$J$1780,MATCH($A86,'SKU Data'!$V$2:$V$1780,0)),"")</f>
        <v>0.0824175824175824</v>
      </c>
      <c r="I86" s="21" t="n">
        <f aca="false">IFERROR(INDEX('SKU Data'!$H$2:$H$1780,MATCH($A86,'SKU Data'!$V$2:$V$1780,0)),"")</f>
        <v>518.74</v>
      </c>
      <c r="J86" s="20" t="n">
        <f aca="false">IFERROR(INDEX('SKU Data'!$K$2:$K$1780,MATCH($A86,'SKU Data'!$V$2:$V$1780,0)),"")</f>
        <v>0.0796772448646823</v>
      </c>
      <c r="K86" s="22" t="n">
        <f aca="false">IFERROR(INDEX('SKU Data'!$L$2:$L$1780,MATCH($A86,'SKU Data'!$V$2:$V$1780,0)),"")</f>
        <v>0.00103671560884728</v>
      </c>
      <c r="L86" s="49" t="n">
        <f aca="false">IFERROR(INDEX('SKU Data'!$M$2:$M$1780,MATCH($A86,'SKU Data'!$V$2:$V$1780,0)),"")</f>
        <v>4.02709212071866E-005</v>
      </c>
      <c r="M86" s="27" t="n">
        <f aca="false">IFERROR(H86/Settings!$B$3,"")</f>
        <v>1.10095686626299</v>
      </c>
      <c r="N86" s="28" t="n">
        <f aca="false">IFERROR(INDEX('SKU Data'!$O$2:$O$1780,MATCH($A86,'SKU Data'!$V$2:$V$1780,0)),"")</f>
        <v>0.38742942235725</v>
      </c>
      <c r="O86" s="23" t="str">
        <f aca="false">IFERROR(INDEX('SKU Data'!$X$2:$X$1780,MATCH($A86,'SKU Data'!$V$2:$V$1780,0)),"")</f>
        <v/>
      </c>
      <c r="P86" s="18" t="str">
        <f aca="false">IFERROR(INDEX('SKU Data'!$AE$2:$AE$1780,MATCH($A86,'SKU Data'!$V$2:$V$1780,0)),"")</f>
        <v>Bloomex - AUS</v>
      </c>
    </row>
    <row r="87" customFormat="false" ht="15" hidden="false" customHeight="false" outlineLevel="0" collapsed="false">
      <c r="A87" s="18" t="n">
        <v>83</v>
      </c>
      <c r="B87" s="23" t="str">
        <f aca="false">IFERROR(INDEX('SKU Data'!$W$2:$W$1780,MATCH($A87,'SKU Data'!$V$2:$V$1780,0)),"")</f>
        <v>2 - Review</v>
      </c>
      <c r="C87" s="18" t="str">
        <f aca="false">IFERROR(INDEX('SKU Data'!$A$2:$A$1780,MATCH($A87,'SKU Data'!$V$2:$V$1780,0)),"")</f>
        <v>AU11-54</v>
      </c>
      <c r="D87" s="48" t="str">
        <f aca="false">IFERROR(INDEX('SKU Data'!$B$2:$B$1780,MATCH($A87,'SKU Data'!$V$2:$V$1780,0)),"")</f>
        <v>Dozen Yellow Roses</v>
      </c>
      <c r="E87" s="18" t="str">
        <f aca="false">IFERROR(INDEX('SKU Data'!$D$2:$D$1780,MATCH($A87,'SKU Data'!$V$2:$V$1780,0)),"")</f>
        <v>AU</v>
      </c>
      <c r="F87" s="19" t="n">
        <f aca="false">IFERROR(INDEX('SKU Data'!$E$2:$E$1780,MATCH($A87,'SKU Data'!$V$2:$V$1780,0)),"")</f>
        <v>48</v>
      </c>
      <c r="G87" s="19" t="n">
        <f aca="false">IFERROR(INDEX('SKU Data'!$F$2:$F$1780,MATCH($A87,'SKU Data'!$V$2:$V$1780,0)),"")</f>
        <v>6</v>
      </c>
      <c r="H87" s="20" t="n">
        <f aca="false">IFERROR(INDEX('SKU Data'!$J$2:$J$1780,MATCH($A87,'SKU Data'!$V$2:$V$1780,0)),"")</f>
        <v>0.125</v>
      </c>
      <c r="I87" s="21" t="n">
        <f aca="false">IFERROR(INDEX('SKU Data'!$H$2:$H$1780,MATCH($A87,'SKU Data'!$V$2:$V$1780,0)),"")</f>
        <v>536.36</v>
      </c>
      <c r="J87" s="20" t="n">
        <f aca="false">IFERROR(INDEX('SKU Data'!$K$2:$K$1780,MATCH($A87,'SKU Data'!$V$2:$V$1780,0)),"")</f>
        <v>0.109917719508571</v>
      </c>
      <c r="K87" s="22" t="n">
        <f aca="false">IFERROR(INDEX('SKU Data'!$L$2:$L$1780,MATCH($A87,'SKU Data'!$V$2:$V$1780,0)),"")</f>
        <v>0.00107192964483427</v>
      </c>
      <c r="L87" s="49" t="n">
        <f aca="false">IFERROR(INDEX('SKU Data'!$M$2:$M$1780,MATCH($A87,'SKU Data'!$V$2:$V$1780,0)),"")</f>
        <v>4.16388003598847E-005</v>
      </c>
      <c r="M87" s="27" t="n">
        <f aca="false">IFERROR(H87/Settings!$B$3,"")</f>
        <v>1.66978458049887</v>
      </c>
      <c r="N87" s="28" t="n">
        <f aca="false">IFERROR(INDEX('SKU Data'!$O$2:$O$1780,MATCH($A87,'SKU Data'!$V$2:$V$1780,0)),"")</f>
        <v>1.32000874213903</v>
      </c>
      <c r="O87" s="23" t="str">
        <f aca="false">IFERROR(INDEX('SKU Data'!$X$2:$X$1780,MATCH($A87,'SKU Data'!$V$2:$V$1780,0)),"")</f>
        <v/>
      </c>
      <c r="P87" s="18" t="str">
        <f aca="false">IFERROR(INDEX('SKU Data'!$AE$2:$AE$1780,MATCH($A87,'SKU Data'!$V$2:$V$1780,0)),"")</f>
        <v>Bloomex - AUS</v>
      </c>
    </row>
    <row r="88" customFormat="false" ht="15" hidden="false" customHeight="false" outlineLevel="0" collapsed="false">
      <c r="A88" s="18" t="n">
        <v>84</v>
      </c>
      <c r="B88" s="23" t="str">
        <f aca="false">IFERROR(INDEX('SKU Data'!$W$2:$W$1780,MATCH($A88,'SKU Data'!$V$2:$V$1780,0)),"")</f>
        <v>2 - Review</v>
      </c>
      <c r="C88" s="18" t="str">
        <f aca="false">IFERROR(INDEX('SKU Data'!$A$2:$A$1780,MATCH($A88,'SKU Data'!$V$2:$V$1780,0)),"")</f>
        <v>AU0611-08</v>
      </c>
      <c r="D88" s="48" t="str">
        <f aca="false">IFERROR(INDEX('SKU Data'!$B$2:$B$1780,MATCH($A88,'SKU Data'!$V$2:$V$1780,0)),"")</f>
        <v>Shining Sunrise</v>
      </c>
      <c r="E88" s="18" t="str">
        <f aca="false">IFERROR(INDEX('SKU Data'!$D$2:$D$1780,MATCH($A88,'SKU Data'!$V$2:$V$1780,0)),"")</f>
        <v>AU</v>
      </c>
      <c r="F88" s="19" t="n">
        <f aca="false">IFERROR(INDEX('SKU Data'!$E$2:$E$1780,MATCH($A88,'SKU Data'!$V$2:$V$1780,0)),"")</f>
        <v>109</v>
      </c>
      <c r="G88" s="19" t="n">
        <f aca="false">IFERROR(INDEX('SKU Data'!$F$2:$F$1780,MATCH($A88,'SKU Data'!$V$2:$V$1780,0)),"")</f>
        <v>9</v>
      </c>
      <c r="H88" s="20" t="n">
        <f aca="false">IFERROR(INDEX('SKU Data'!$J$2:$J$1780,MATCH($A88,'SKU Data'!$V$2:$V$1780,0)),"")</f>
        <v>0.0825688073394496</v>
      </c>
      <c r="I88" s="21" t="n">
        <f aca="false">IFERROR(INDEX('SKU Data'!$H$2:$H$1780,MATCH($A88,'SKU Data'!$V$2:$V$1780,0)),"")</f>
        <v>782.09</v>
      </c>
      <c r="J88" s="20" t="n">
        <f aca="false">IFERROR(INDEX('SKU Data'!$K$2:$K$1780,MATCH($A88,'SKU Data'!$V$2:$V$1780,0)),"")</f>
        <v>0.0776500747618641</v>
      </c>
      <c r="K88" s="22" t="n">
        <f aca="false">IFERROR(INDEX('SKU Data'!$L$2:$L$1780,MATCH($A88,'SKU Data'!$V$2:$V$1780,0)),"")</f>
        <v>0.00156302754852792</v>
      </c>
      <c r="L88" s="49" t="n">
        <f aca="false">IFERROR(INDEX('SKU Data'!$M$2:$M$1780,MATCH($A88,'SKU Data'!$V$2:$V$1780,0)),"")</f>
        <v>6.0715357919051E-005</v>
      </c>
      <c r="M88" s="27" t="n">
        <f aca="false">IFERROR(H88/Settings!$B$3,"")</f>
        <v>1.10297697060476</v>
      </c>
      <c r="N88" s="28" t="n">
        <f aca="false">IFERROR(INDEX('SKU Data'!$O$2:$O$1780,MATCH($A88,'SKU Data'!$V$2:$V$1780,0)),"")</f>
        <v>0.305825999726816</v>
      </c>
      <c r="O88" s="23" t="str">
        <f aca="false">IFERROR(INDEX('SKU Data'!$X$2:$X$1780,MATCH($A88,'SKU Data'!$V$2:$V$1780,0)),"")</f>
        <v/>
      </c>
      <c r="P88" s="18" t="str">
        <f aca="false">IFERROR(INDEX('SKU Data'!$AE$2:$AE$1780,MATCH($A88,'SKU Data'!$V$2:$V$1780,0)),"")</f>
        <v>Bloomex - AUS</v>
      </c>
    </row>
    <row r="89" customFormat="false" ht="15" hidden="false" customHeight="false" outlineLevel="0" collapsed="false">
      <c r="A89" s="18" t="n">
        <v>85</v>
      </c>
      <c r="B89" s="23" t="str">
        <f aca="false">IFERROR(INDEX('SKU Data'!$W$2:$W$1780,MATCH($A89,'SKU Data'!$V$2:$V$1780,0)),"")</f>
        <v>2 - Review</v>
      </c>
      <c r="C89" s="18" t="str">
        <f aca="false">IFERROR(INDEX('SKU Data'!$A$2:$A$1780,MATCH($A89,'SKU Data'!$V$2:$V$1780,0)),"")</f>
        <v>AU25-40</v>
      </c>
      <c r="D89" s="48" t="str">
        <f aca="false">IFERROR(INDEX('SKU Data'!$B$2:$B$1780,MATCH($A89,'SKU Data'!$V$2:$V$1780,0)),"")</f>
        <v>Sunshine Bouquet</v>
      </c>
      <c r="E89" s="18" t="str">
        <f aca="false">IFERROR(INDEX('SKU Data'!$D$2:$D$1780,MATCH($A89,'SKU Data'!$V$2:$V$1780,0)),"")</f>
        <v>AU</v>
      </c>
      <c r="F89" s="19" t="n">
        <f aca="false">IFERROR(INDEX('SKU Data'!$E$2:$E$1780,MATCH($A89,'SKU Data'!$V$2:$V$1780,0)),"")</f>
        <v>81</v>
      </c>
      <c r="G89" s="19" t="n">
        <f aca="false">IFERROR(INDEX('SKU Data'!$F$2:$F$1780,MATCH($A89,'SKU Data'!$V$2:$V$1780,0)),"")</f>
        <v>7</v>
      </c>
      <c r="H89" s="20" t="n">
        <f aca="false">IFERROR(INDEX('SKU Data'!$J$2:$J$1780,MATCH($A89,'SKU Data'!$V$2:$V$1780,0)),"")</f>
        <v>0.0864197530864198</v>
      </c>
      <c r="I89" s="21" t="n">
        <f aca="false">IFERROR(INDEX('SKU Data'!$H$2:$H$1780,MATCH($A89,'SKU Data'!$V$2:$V$1780,0)),"")</f>
        <v>645.14</v>
      </c>
      <c r="J89" s="20" t="n">
        <f aca="false">IFERROR(INDEX('SKU Data'!$K$2:$K$1780,MATCH($A89,'SKU Data'!$V$2:$V$1780,0)),"")</f>
        <v>0.0855948012110695</v>
      </c>
      <c r="K89" s="22" t="n">
        <f aca="false">IFERROR(INDEX('SKU Data'!$L$2:$L$1780,MATCH($A89,'SKU Data'!$V$2:$V$1780,0)),"")</f>
        <v>0.00128932935168242</v>
      </c>
      <c r="L89" s="49" t="n">
        <f aca="false">IFERROR(INDEX('SKU Data'!$M$2:$M$1780,MATCH($A89,'SKU Data'!$V$2:$V$1780,0)),"")</f>
        <v>5.00836297713775E-005</v>
      </c>
      <c r="M89" s="27" t="n">
        <f aca="false">IFERROR(H89/Settings!$B$3,"")</f>
        <v>1.15441896923378</v>
      </c>
      <c r="N89" s="28" t="n">
        <f aca="false">IFERROR(INDEX('SKU Data'!$O$2:$O$1780,MATCH($A89,'SKU Data'!$V$2:$V$1780,0)),"")</f>
        <v>0.395334032329728</v>
      </c>
      <c r="O89" s="23" t="str">
        <f aca="false">IFERROR(INDEX('SKU Data'!$X$2:$X$1780,MATCH($A89,'SKU Data'!$V$2:$V$1780,0)),"")</f>
        <v/>
      </c>
      <c r="P89" s="18" t="str">
        <f aca="false">IFERROR(INDEX('SKU Data'!$AE$2:$AE$1780,MATCH($A89,'SKU Data'!$V$2:$V$1780,0)),"")</f>
        <v>Bloomex - AUS</v>
      </c>
    </row>
    <row r="90" customFormat="false" ht="15" hidden="false" customHeight="false" outlineLevel="0" collapsed="false">
      <c r="A90" s="18" t="n">
        <v>86</v>
      </c>
      <c r="B90" s="23" t="str">
        <f aca="false">IFERROR(INDEX('SKU Data'!$W$2:$W$1780,MATCH($A90,'SKU Data'!$V$2:$V$1780,0)),"")</f>
        <v>2 - Review</v>
      </c>
      <c r="C90" s="18" t="str">
        <f aca="false">IFERROR(INDEX('SKU Data'!$A$2:$A$1780,MATCH($A90,'SKU Data'!$V$2:$V$1780,0)),"")</f>
        <v>DCA-01-00</v>
      </c>
      <c r="D90" s="48" t="str">
        <f aca="false">IFERROR(INDEX('SKU Data'!$B$2:$B$1780,MATCH($A90,'SKU Data'!$V$2:$V$1780,0)),"")</f>
        <v>Anniversary Designer Collection I</v>
      </c>
      <c r="E90" s="18" t="str">
        <f aca="false">IFERROR(INDEX('SKU Data'!$D$2:$D$1780,MATCH($A90,'SKU Data'!$V$2:$V$1780,0)),"")</f>
        <v>Other (small prefixes)</v>
      </c>
      <c r="F90" s="19" t="n">
        <f aca="false">IFERROR(INDEX('SKU Data'!$E$2:$E$1780,MATCH($A90,'SKU Data'!$V$2:$V$1780,0)),"")</f>
        <v>39</v>
      </c>
      <c r="G90" s="19" t="n">
        <f aca="false">IFERROR(INDEX('SKU Data'!$F$2:$F$1780,MATCH($A90,'SKU Data'!$V$2:$V$1780,0)),"")</f>
        <v>5</v>
      </c>
      <c r="H90" s="20" t="n">
        <f aca="false">IFERROR(INDEX('SKU Data'!$J$2:$J$1780,MATCH($A90,'SKU Data'!$V$2:$V$1780,0)),"")</f>
        <v>0.128205128205128</v>
      </c>
      <c r="I90" s="21" t="n">
        <f aca="false">IFERROR(INDEX('SKU Data'!$H$2:$H$1780,MATCH($A90,'SKU Data'!$V$2:$V$1780,0)),"")</f>
        <v>381.59</v>
      </c>
      <c r="J90" s="20" t="n">
        <f aca="false">IFERROR(INDEX('SKU Data'!$K$2:$K$1780,MATCH($A90,'SKU Data'!$V$2:$V$1780,0)),"")</f>
        <v>0.125619720442709</v>
      </c>
      <c r="K90" s="22" t="n">
        <f aca="false">IFERROR(INDEX('SKU Data'!$L$2:$L$1780,MATCH($A90,'SKU Data'!$V$2:$V$1780,0)),"")</f>
        <v>0.000762617706712487</v>
      </c>
      <c r="L90" s="49" t="n">
        <f aca="false">IFERROR(INDEX('SKU Data'!$M$2:$M$1780,MATCH($A90,'SKU Data'!$V$2:$V$1780,0)),"")</f>
        <v>2.96236666219114E-005</v>
      </c>
      <c r="M90" s="27" t="n">
        <f aca="false">IFERROR(H90/Settings!$B$3,"")</f>
        <v>1.71259956974243</v>
      </c>
      <c r="N90" s="28" t="n">
        <f aca="false">IFERROR(INDEX('SKU Data'!$O$2:$O$1780,MATCH($A90,'SKU Data'!$V$2:$V$1780,0)),"")</f>
        <v>1.26589855143505</v>
      </c>
      <c r="O90" s="23" t="str">
        <f aca="false">IFERROR(INDEX('SKU Data'!$X$2:$X$1780,MATCH($A90,'SKU Data'!$V$2:$V$1780,0)),"")</f>
        <v/>
      </c>
      <c r="P90" s="18" t="str">
        <f aca="false">IFERROR(INDEX('SKU Data'!$AE$2:$AE$1780,MATCH($A90,'SKU Data'!$V$2:$V$1780,0)),"")</f>
        <v>Bunches and Stems - AUS</v>
      </c>
    </row>
    <row r="91" customFormat="false" ht="15" hidden="false" customHeight="false" outlineLevel="0" collapsed="false">
      <c r="A91" s="18" t="n">
        <v>87</v>
      </c>
      <c r="B91" s="23" t="str">
        <f aca="false">IFERROR(INDEX('SKU Data'!$W$2:$W$1780,MATCH($A91,'SKU Data'!$V$2:$V$1780,0)),"")</f>
        <v>2 - Review</v>
      </c>
      <c r="C91" s="18" t="str">
        <f aca="false">IFERROR(INDEX('SKU Data'!$A$2:$A$1780,MATCH($A91,'SKU Data'!$V$2:$V$1780,0)),"")</f>
        <v>AU12-53</v>
      </c>
      <c r="D91" s="48" t="str">
        <f aca="false">IFERROR(INDEX('SKU Data'!$B$2:$B$1780,MATCH($A91,'SKU Data'!$V$2:$V$1780,0)),"")</f>
        <v>Dozen Roses, Vase, Chocolates &amp; Wine</v>
      </c>
      <c r="E91" s="18" t="str">
        <f aca="false">IFERROR(INDEX('SKU Data'!$D$2:$D$1780,MATCH($A91,'SKU Data'!$V$2:$V$1780,0)),"")</f>
        <v>AU</v>
      </c>
      <c r="F91" s="19" t="n">
        <f aca="false">IFERROR(INDEX('SKU Data'!$E$2:$E$1780,MATCH($A91,'SKU Data'!$V$2:$V$1780,0)),"")</f>
        <v>41</v>
      </c>
      <c r="G91" s="19" t="n">
        <f aca="false">IFERROR(INDEX('SKU Data'!$F$2:$F$1780,MATCH($A91,'SKU Data'!$V$2:$V$1780,0)),"")</f>
        <v>5</v>
      </c>
      <c r="H91" s="20" t="n">
        <f aca="false">IFERROR(INDEX('SKU Data'!$J$2:$J$1780,MATCH($A91,'SKU Data'!$V$2:$V$1780,0)),"")</f>
        <v>0.0975609756097561</v>
      </c>
      <c r="I91" s="21" t="n">
        <f aca="false">IFERROR(INDEX('SKU Data'!$H$2:$H$1780,MATCH($A91,'SKU Data'!$V$2:$V$1780,0)),"")</f>
        <v>507.11</v>
      </c>
      <c r="J91" s="20" t="n">
        <f aca="false">IFERROR(INDEX('SKU Data'!$K$2:$K$1780,MATCH($A91,'SKU Data'!$V$2:$V$1780,0)),"")</f>
        <v>0.092986544559223</v>
      </c>
      <c r="K91" s="22" t="n">
        <f aca="false">IFERROR(INDEX('SKU Data'!$L$2:$L$1780,MATCH($A91,'SKU Data'!$V$2:$V$1780,0)),"")</f>
        <v>0.00101347274627472</v>
      </c>
      <c r="L91" s="49" t="n">
        <f aca="false">IFERROR(INDEX('SKU Data'!$M$2:$M$1780,MATCH($A91,'SKU Data'!$V$2:$V$1780,0)),"")</f>
        <v>3.93680588606554E-005</v>
      </c>
      <c r="M91" s="27" t="n">
        <f aca="false">IFERROR(H91/Settings!$B$3,"")</f>
        <v>1.30324650185277</v>
      </c>
      <c r="N91" s="28" t="n">
        <f aca="false">IFERROR(INDEX('SKU Data'!$O$2:$O$1780,MATCH($A91,'SKU Data'!$V$2:$V$1780,0)),"")</f>
        <v>0.552342894705709</v>
      </c>
      <c r="O91" s="23" t="str">
        <f aca="false">IFERROR(INDEX('SKU Data'!$X$2:$X$1780,MATCH($A91,'SKU Data'!$V$2:$V$1780,0)),"")</f>
        <v/>
      </c>
      <c r="P91" s="18" t="str">
        <f aca="false">IFERROR(INDEX('SKU Data'!$AE$2:$AE$1780,MATCH($A91,'SKU Data'!$V$2:$V$1780,0)),"")</f>
        <v>Bloomex - AUS</v>
      </c>
    </row>
    <row r="92" customFormat="false" ht="15" hidden="false" customHeight="false" outlineLevel="0" collapsed="false">
      <c r="A92" s="18" t="n">
        <v>88</v>
      </c>
      <c r="B92" s="23" t="str">
        <f aca="false">IFERROR(INDEX('SKU Data'!$W$2:$W$1780,MATCH($A92,'SKU Data'!$V$2:$V$1780,0)),"")</f>
        <v>2 - Review</v>
      </c>
      <c r="C92" s="18" t="str">
        <f aca="false">IFERROR(INDEX('SKU Data'!$A$2:$A$1780,MATCH($A92,'SKU Data'!$V$2:$V$1780,0)),"")</f>
        <v>DC-02A</v>
      </c>
      <c r="D92" s="48" t="str">
        <f aca="false">IFERROR(INDEX('SKU Data'!$B$2:$B$1780,MATCH($A92,'SKU Data'!$V$2:$V$1780,0)),"")</f>
        <v>Designer Collection Anniversary II</v>
      </c>
      <c r="E92" s="18" t="str">
        <f aca="false">IFERROR(INDEX('SKU Data'!$D$2:$D$1780,MATCH($A92,'SKU Data'!$V$2:$V$1780,0)),"")</f>
        <v>DC</v>
      </c>
      <c r="F92" s="19" t="n">
        <f aca="false">IFERROR(INDEX('SKU Data'!$E$2:$E$1780,MATCH($A92,'SKU Data'!$V$2:$V$1780,0)),"")</f>
        <v>59</v>
      </c>
      <c r="G92" s="19" t="n">
        <f aca="false">IFERROR(INDEX('SKU Data'!$F$2:$F$1780,MATCH($A92,'SKU Data'!$V$2:$V$1780,0)),"")</f>
        <v>6</v>
      </c>
      <c r="H92" s="20" t="n">
        <f aca="false">IFERROR(INDEX('SKU Data'!$J$2:$J$1780,MATCH($A92,'SKU Data'!$V$2:$V$1780,0)),"")</f>
        <v>0.0847457627118644</v>
      </c>
      <c r="I92" s="21" t="n">
        <f aca="false">IFERROR(INDEX('SKU Data'!$H$2:$H$1780,MATCH($A92,'SKU Data'!$V$2:$V$1780,0)),"")</f>
        <v>466.03</v>
      </c>
      <c r="J92" s="20" t="n">
        <f aca="false">IFERROR(INDEX('SKU Data'!$K$2:$K$1780,MATCH($A92,'SKU Data'!$V$2:$V$1780,0)),"")</f>
        <v>0.0766334875998022</v>
      </c>
      <c r="K92" s="22" t="n">
        <f aca="false">IFERROR(INDEX('SKU Data'!$L$2:$L$1780,MATCH($A92,'SKU Data'!$V$2:$V$1780,0)),"")</f>
        <v>0.000931373279853299</v>
      </c>
      <c r="L92" s="49" t="n">
        <f aca="false">IFERROR(INDEX('SKU Data'!$M$2:$M$1780,MATCH($A92,'SKU Data'!$V$2:$V$1780,0)),"")</f>
        <v>3.61789285772934E-005</v>
      </c>
      <c r="M92" s="27" t="n">
        <f aca="false">IFERROR(H92/Settings!$B$3,"")</f>
        <v>1.1320573427111</v>
      </c>
      <c r="N92" s="28" t="n">
        <f aca="false">IFERROR(INDEX('SKU Data'!$O$2:$O$1780,MATCH($A92,'SKU Data'!$V$2:$V$1780,0)),"")</f>
        <v>0.28854237586653</v>
      </c>
      <c r="O92" s="23" t="str">
        <f aca="false">IFERROR(INDEX('SKU Data'!$X$2:$X$1780,MATCH($A92,'SKU Data'!$V$2:$V$1780,0)),"")</f>
        <v/>
      </c>
      <c r="P92" s="18" t="str">
        <f aca="false">IFERROR(INDEX('SKU Data'!$AE$2:$AE$1780,MATCH($A92,'SKU Data'!$V$2:$V$1780,0)),"")</f>
        <v>Bloomex - AUS</v>
      </c>
    </row>
    <row r="93" customFormat="false" ht="15" hidden="false" customHeight="false" outlineLevel="0" collapsed="false">
      <c r="A93" s="18" t="n">
        <v>89</v>
      </c>
      <c r="B93" s="23" t="str">
        <f aca="false">IFERROR(INDEX('SKU Data'!$W$2:$W$1780,MATCH($A93,'SKU Data'!$V$2:$V$1780,0)),"")</f>
        <v>2 - Review</v>
      </c>
      <c r="C93" s="18" t="str">
        <f aca="false">IFERROR(INDEX('SKU Data'!$A$2:$A$1780,MATCH($A93,'SKU Data'!$V$2:$V$1780,0)),"")</f>
        <v>AU11-06</v>
      </c>
      <c r="D93" s="48" t="str">
        <f aca="false">IFERROR(INDEX('SKU Data'!$B$2:$B$1780,MATCH($A93,'SKU Data'!$V$2:$V$1780,0)),"")</f>
        <v>Half Dozen Long Stem Assorted Roses</v>
      </c>
      <c r="E93" s="18" t="str">
        <f aca="false">IFERROR(INDEX('SKU Data'!$D$2:$D$1780,MATCH($A93,'SKU Data'!$V$2:$V$1780,0)),"")</f>
        <v>AU</v>
      </c>
      <c r="F93" s="19" t="n">
        <f aca="false">IFERROR(INDEX('SKU Data'!$E$2:$E$1780,MATCH($A93,'SKU Data'!$V$2:$V$1780,0)),"")</f>
        <v>45</v>
      </c>
      <c r="G93" s="19" t="n">
        <f aca="false">IFERROR(INDEX('SKU Data'!$F$2:$F$1780,MATCH($A93,'SKU Data'!$V$2:$V$1780,0)),"")</f>
        <v>6</v>
      </c>
      <c r="H93" s="20" t="n">
        <f aca="false">IFERROR(INDEX('SKU Data'!$J$2:$J$1780,MATCH($A93,'SKU Data'!$V$2:$V$1780,0)),"")</f>
        <v>0.0888888888888889</v>
      </c>
      <c r="I93" s="21" t="n">
        <f aca="false">IFERROR(INDEX('SKU Data'!$H$2:$H$1780,MATCH($A93,'SKU Data'!$V$2:$V$1780,0)),"")</f>
        <v>413.36</v>
      </c>
      <c r="J93" s="20" t="n">
        <f aca="false">IFERROR(INDEX('SKU Data'!$K$2:$K$1780,MATCH($A93,'SKU Data'!$V$2:$V$1780,0)),"")</f>
        <v>0.0902625113151429</v>
      </c>
      <c r="K93" s="22" t="n">
        <f aca="false">IFERROR(INDEX('SKU Data'!$L$2:$L$1780,MATCH($A93,'SKU Data'!$V$2:$V$1780,0)),"")</f>
        <v>0.000826110891917172</v>
      </c>
      <c r="L93" s="49" t="n">
        <f aca="false">IFERROR(INDEX('SKU Data'!$M$2:$M$1780,MATCH($A93,'SKU Data'!$V$2:$V$1780,0)),"")</f>
        <v>3.20900412349205E-005</v>
      </c>
      <c r="M93" s="27" t="n">
        <f aca="false">IFERROR(H93/Settings!$B$3,"")</f>
        <v>1.18740236835475</v>
      </c>
      <c r="N93" s="28" t="n">
        <f aca="false">IFERROR(INDEX('SKU Data'!$O$2:$O$1780,MATCH($A93,'SKU Data'!$V$2:$V$1780,0)),"")</f>
        <v>0.357604006276255</v>
      </c>
      <c r="O93" s="23" t="str">
        <f aca="false">IFERROR(INDEX('SKU Data'!$X$2:$X$1780,MATCH($A93,'SKU Data'!$V$2:$V$1780,0)),"")</f>
        <v/>
      </c>
      <c r="P93" s="18" t="str">
        <f aca="false">IFERROR(INDEX('SKU Data'!$AE$2:$AE$1780,MATCH($A93,'SKU Data'!$V$2:$V$1780,0)),"")</f>
        <v>Bloomex - AUS</v>
      </c>
    </row>
    <row r="94" customFormat="false" ht="15" hidden="false" customHeight="false" outlineLevel="0" collapsed="false">
      <c r="A94" s="18" t="n">
        <v>90</v>
      </c>
      <c r="B94" s="23" t="str">
        <f aca="false">IFERROR(INDEX('SKU Data'!$W$2:$W$1780,MATCH($A94,'SKU Data'!$V$2:$V$1780,0)),"")</f>
        <v>2 - Review</v>
      </c>
      <c r="C94" s="18" t="str">
        <f aca="false">IFERROR(INDEX('SKU Data'!$A$2:$A$1780,MATCH($A94,'SKU Data'!$V$2:$V$1780,0)),"")</f>
        <v>AURP-W10WB</v>
      </c>
      <c r="D94" s="48" t="str">
        <f aca="false">IFERROR(INDEX('SKU Data'!$B$2:$B$1780,MATCH($A94,'SKU Data'!$V$2:$V$1780,0)),"")</f>
        <v>Wolf Blass Chardonnay</v>
      </c>
      <c r="E94" s="18" t="str">
        <f aca="false">IFERROR(INDEX('SKU Data'!$D$2:$D$1780,MATCH($A94,'SKU Data'!$V$2:$V$1780,0)),"")</f>
        <v>AURP</v>
      </c>
      <c r="F94" s="19" t="n">
        <f aca="false">IFERROR(INDEX('SKU Data'!$E$2:$E$1780,MATCH($A94,'SKU Data'!$V$2:$V$1780,0)),"")</f>
        <v>81</v>
      </c>
      <c r="G94" s="19" t="n">
        <f aca="false">IFERROR(INDEX('SKU Data'!$F$2:$F$1780,MATCH($A94,'SKU Data'!$V$2:$V$1780,0)),"")</f>
        <v>11</v>
      </c>
      <c r="H94" s="20" t="n">
        <f aca="false">IFERROR(INDEX('SKU Data'!$J$2:$J$1780,MATCH($A94,'SKU Data'!$V$2:$V$1780,0)),"")</f>
        <v>0.0864197530864198</v>
      </c>
      <c r="I94" s="21" t="n">
        <f aca="false">IFERROR(INDEX('SKU Data'!$H$2:$H$1780,MATCH($A94,'SKU Data'!$V$2:$V$1780,0)),"")</f>
        <v>296.44</v>
      </c>
      <c r="J94" s="20" t="n">
        <f aca="false">IFERROR(INDEX('SKU Data'!$K$2:$K$1780,MATCH($A94,'SKU Data'!$V$2:$V$1780,0)),"")</f>
        <v>0.0808696415251635</v>
      </c>
      <c r="K94" s="22" t="n">
        <f aca="false">IFERROR(INDEX('SKU Data'!$L$2:$L$1780,MATCH($A94,'SKU Data'!$V$2:$V$1780,0)),"")</f>
        <v>0.000592443179794674</v>
      </c>
      <c r="L94" s="49" t="n">
        <f aca="false">IFERROR(INDEX('SKU Data'!$M$2:$M$1780,MATCH($A94,'SKU Data'!$V$2:$V$1780,0)),"")</f>
        <v>2.30132858130439E-005</v>
      </c>
      <c r="M94" s="27" t="n">
        <f aca="false">IFERROR(H94/Settings!$B$3,"")</f>
        <v>1.15441896923378</v>
      </c>
      <c r="N94" s="28" t="n">
        <f aca="false">IFERROR(INDEX('SKU Data'!$O$2:$O$1780,MATCH($A94,'SKU Data'!$V$2:$V$1780,0)),"")</f>
        <v>0.395334032329728</v>
      </c>
      <c r="O94" s="23" t="str">
        <f aca="false">IFERROR(INDEX('SKU Data'!$X$2:$X$1780,MATCH($A94,'SKU Data'!$V$2:$V$1780,0)),"")</f>
        <v/>
      </c>
      <c r="P94" s="18" t="str">
        <f aca="false">IFERROR(INDEX('SKU Data'!$AE$2:$AE$1780,MATCH($A94,'SKU Data'!$V$2:$V$1780,0)),"")</f>
        <v>Bloomex - AUS</v>
      </c>
    </row>
    <row r="95" customFormat="false" ht="15" hidden="false" customHeight="false" outlineLevel="0" collapsed="false">
      <c r="A95" s="18" t="n">
        <v>91</v>
      </c>
      <c r="B95" s="23" t="str">
        <f aca="false">IFERROR(INDEX('SKU Data'!$W$2:$W$1780,MATCH($A95,'SKU Data'!$V$2:$V$1780,0)),"")</f>
        <v>2 - Review</v>
      </c>
      <c r="C95" s="18" t="str">
        <f aca="false">IFERROR(INDEX('SKU Data'!$A$2:$A$1780,MATCH($A95,'SKU Data'!$V$2:$V$1780,0)),"")</f>
        <v>AUBC-03</v>
      </c>
      <c r="D95" s="48" t="str">
        <f aca="false">IFERROR(INDEX('SKU Data'!$B$2:$B$1780,MATCH($A95,'SKU Data'!$V$2:$V$1780,0)),"")</f>
        <v>Birthday Combo III</v>
      </c>
      <c r="E95" s="18" t="str">
        <f aca="false">IFERROR(INDEX('SKU Data'!$D$2:$D$1780,MATCH($A95,'SKU Data'!$V$2:$V$1780,0)),"")</f>
        <v>AUBC</v>
      </c>
      <c r="F95" s="19" t="n">
        <f aca="false">IFERROR(INDEX('SKU Data'!$E$2:$E$1780,MATCH($A95,'SKU Data'!$V$2:$V$1780,0)),"")</f>
        <v>33</v>
      </c>
      <c r="G95" s="19" t="n">
        <f aca="false">IFERROR(INDEX('SKU Data'!$F$2:$F$1780,MATCH($A95,'SKU Data'!$V$2:$V$1780,0)),"")</f>
        <v>4</v>
      </c>
      <c r="H95" s="20" t="n">
        <f aca="false">IFERROR(INDEX('SKU Data'!$J$2:$J$1780,MATCH($A95,'SKU Data'!$V$2:$V$1780,0)),"")</f>
        <v>0.0909090909090909</v>
      </c>
      <c r="I95" s="21" t="n">
        <f aca="false">IFERROR(INDEX('SKU Data'!$H$2:$H$1780,MATCH($A95,'SKU Data'!$V$2:$V$1780,0)),"")</f>
        <v>651.63</v>
      </c>
      <c r="J95" s="20" t="n">
        <f aca="false">IFERROR(INDEX('SKU Data'!$K$2:$K$1780,MATCH($A95,'SKU Data'!$V$2:$V$1780,0)),"")</f>
        <v>0.0891686046282075</v>
      </c>
      <c r="K95" s="22" t="n">
        <f aca="false">IFERROR(INDEX('SKU Data'!$L$2:$L$1780,MATCH($A95,'SKU Data'!$V$2:$V$1780,0)),"")</f>
        <v>0.00130229978832008</v>
      </c>
      <c r="L95" s="49" t="n">
        <f aca="false">IFERROR(INDEX('SKU Data'!$M$2:$M$1780,MATCH($A95,'SKU Data'!$V$2:$V$1780,0)),"")</f>
        <v>5.05874626715483E-005</v>
      </c>
      <c r="M95" s="27" t="n">
        <f aca="false">IFERROR(H95/Settings!$B$3,"")</f>
        <v>1.21438878581736</v>
      </c>
      <c r="N95" s="28" t="n">
        <f aca="false">IFERROR(INDEX('SKU Data'!$O$2:$O$1780,MATCH($A95,'SKU Data'!$V$2:$V$1780,0)),"")</f>
        <v>0.350332217625571</v>
      </c>
      <c r="O95" s="23" t="str">
        <f aca="false">IFERROR(INDEX('SKU Data'!$X$2:$X$1780,MATCH($A95,'SKU Data'!$V$2:$V$1780,0)),"")</f>
        <v/>
      </c>
      <c r="P95" s="18" t="str">
        <f aca="false">IFERROR(INDEX('SKU Data'!$AE$2:$AE$1780,MATCH($A95,'SKU Data'!$V$2:$V$1780,0)),"")</f>
        <v>Bunches and Stems - AUS</v>
      </c>
    </row>
    <row r="96" customFormat="false" ht="15" hidden="false" customHeight="false" outlineLevel="0" collapsed="false">
      <c r="A96" s="18" t="n">
        <v>92</v>
      </c>
      <c r="B96" s="23" t="str">
        <f aca="false">IFERROR(INDEX('SKU Data'!$W$2:$W$1780,MATCH($A96,'SKU Data'!$V$2:$V$1780,0)),"")</f>
        <v>2 - Review</v>
      </c>
      <c r="C96" s="18" t="str">
        <f aca="false">IFERROR(INDEX('SKU Data'!$A$2:$A$1780,MATCH($A96,'SKU Data'!$V$2:$V$1780,0)),"")</f>
        <v>AU215-40</v>
      </c>
      <c r="D96" s="48" t="str">
        <f aca="false">IFERROR(INDEX('SKU Data'!$B$2:$B$1780,MATCH($A96,'SKU Data'!$V$2:$V$1780,0)),"")</f>
        <v>Country Classic Bouquet</v>
      </c>
      <c r="E96" s="18" t="str">
        <f aca="false">IFERROR(INDEX('SKU Data'!$D$2:$D$1780,MATCH($A96,'SKU Data'!$V$2:$V$1780,0)),"")</f>
        <v>AU</v>
      </c>
      <c r="F96" s="19" t="n">
        <f aca="false">IFERROR(INDEX('SKU Data'!$E$2:$E$1780,MATCH($A96,'SKU Data'!$V$2:$V$1780,0)),"")</f>
        <v>64</v>
      </c>
      <c r="G96" s="19" t="n">
        <f aca="false">IFERROR(INDEX('SKU Data'!$F$2:$F$1780,MATCH($A96,'SKU Data'!$V$2:$V$1780,0)),"")</f>
        <v>6</v>
      </c>
      <c r="H96" s="20" t="n">
        <f aca="false">IFERROR(INDEX('SKU Data'!$J$2:$J$1780,MATCH($A96,'SKU Data'!$V$2:$V$1780,0)),"")</f>
        <v>0.078125</v>
      </c>
      <c r="I96" s="21" t="n">
        <f aca="false">IFERROR(INDEX('SKU Data'!$H$2:$H$1780,MATCH($A96,'SKU Data'!$V$2:$V$1780,0)),"")</f>
        <v>477.98</v>
      </c>
      <c r="J96" s="20" t="n">
        <f aca="false">IFERROR(INDEX('SKU Data'!$K$2:$K$1780,MATCH($A96,'SKU Data'!$V$2:$V$1780,0)),"")</f>
        <v>0.0710312128317227</v>
      </c>
      <c r="K96" s="22" t="n">
        <f aca="false">IFERROR(INDEX('SKU Data'!$L$2:$L$1780,MATCH($A96,'SKU Data'!$V$2:$V$1780,0)),"")</f>
        <v>0.00095525567088874</v>
      </c>
      <c r="L96" s="49" t="n">
        <f aca="false">IFERROR(INDEX('SKU Data'!$M$2:$M$1780,MATCH($A96,'SKU Data'!$V$2:$V$1780,0)),"")</f>
        <v>3.7106633223987E-005</v>
      </c>
      <c r="M96" s="27" t="n">
        <f aca="false">IFERROR(H96/Settings!$B$3,"")</f>
        <v>1.04361536281179</v>
      </c>
      <c r="N96" s="28" t="n">
        <f aca="false">IFERROR(INDEX('SKU Data'!$O$2:$O$1780,MATCH($A96,'SKU Data'!$V$2:$V$1780,0)),"")</f>
        <v>0.0992545717952561</v>
      </c>
      <c r="O96" s="23" t="str">
        <f aca="false">IFERROR(INDEX('SKU Data'!$X$2:$X$1780,MATCH($A96,'SKU Data'!$V$2:$V$1780,0)),"")</f>
        <v/>
      </c>
      <c r="P96" s="18" t="str">
        <f aca="false">IFERROR(INDEX('SKU Data'!$AE$2:$AE$1780,MATCH($A96,'SKU Data'!$V$2:$V$1780,0)),"")</f>
        <v>Bloomex - AUS</v>
      </c>
    </row>
    <row r="97" customFormat="false" ht="15" hidden="false" customHeight="false" outlineLevel="0" collapsed="false">
      <c r="A97" s="18" t="n">
        <v>93</v>
      </c>
      <c r="B97" s="23" t="str">
        <f aca="false">IFERROR(INDEX('SKU Data'!$W$2:$W$1780,MATCH($A97,'SKU Data'!$V$2:$V$1780,0)),"")</f>
        <v>2 - Review</v>
      </c>
      <c r="C97" s="18" t="str">
        <f aca="false">IFERROR(INDEX('SKU Data'!$A$2:$A$1780,MATCH($A97,'SKU Data'!$V$2:$V$1780,0)),"")</f>
        <v>AURP-B2</v>
      </c>
      <c r="D97" s="48" t="str">
        <f aca="false">IFERROR(INDEX('SKU Data'!$B$2:$B$1780,MATCH($A97,'SKU Data'!$V$2:$V$1780,0)),"")</f>
        <v>Baby Boy Balloon</v>
      </c>
      <c r="E97" s="18" t="str">
        <f aca="false">IFERROR(INDEX('SKU Data'!$D$2:$D$1780,MATCH($A97,'SKU Data'!$V$2:$V$1780,0)),"")</f>
        <v>AURP</v>
      </c>
      <c r="F97" s="19" t="n">
        <f aca="false">IFERROR(INDEX('SKU Data'!$E$2:$E$1780,MATCH($A97,'SKU Data'!$V$2:$V$1780,0)),"")</f>
        <v>195</v>
      </c>
      <c r="G97" s="19" t="n">
        <f aca="false">IFERROR(INDEX('SKU Data'!$F$2:$F$1780,MATCH($A97,'SKU Data'!$V$2:$V$1780,0)),"")</f>
        <v>21</v>
      </c>
      <c r="H97" s="20" t="n">
        <f aca="false">IFERROR(INDEX('SKU Data'!$J$2:$J$1780,MATCH($A97,'SKU Data'!$V$2:$V$1780,0)),"")</f>
        <v>0.0923076923076923</v>
      </c>
      <c r="I97" s="21" t="n">
        <f aca="false">IFERROR(INDEX('SKU Data'!$H$2:$H$1780,MATCH($A97,'SKU Data'!$V$2:$V$1780,0)),"")</f>
        <v>163.66</v>
      </c>
      <c r="J97" s="20" t="n">
        <f aca="false">IFERROR(INDEX('SKU Data'!$K$2:$K$1780,MATCH($A97,'SKU Data'!$V$2:$V$1780,0)),"")</f>
        <v>0.0880136123014873</v>
      </c>
      <c r="K97" s="22" t="n">
        <f aca="false">IFERROR(INDEX('SKU Data'!$L$2:$L$1780,MATCH($A97,'SKU Data'!$V$2:$V$1780,0)),"")</f>
        <v>0.000327078838230996</v>
      </c>
      <c r="L97" s="49" t="n">
        <f aca="false">IFERROR(INDEX('SKU Data'!$M$2:$M$1780,MATCH($A97,'SKU Data'!$V$2:$V$1780,0)),"")</f>
        <v>1.2705283889363E-005</v>
      </c>
      <c r="M97" s="27" t="n">
        <f aca="false">IFERROR(H97/Settings!$B$3,"")</f>
        <v>1.23307169021455</v>
      </c>
      <c r="N97" s="28" t="n">
        <f aca="false">IFERROR(INDEX('SKU Data'!$O$2:$O$1780,MATCH($A97,'SKU Data'!$V$2:$V$1780,0)),"")</f>
        <v>0.925822806571991</v>
      </c>
      <c r="O97" s="23" t="str">
        <f aca="false">IFERROR(INDEX('SKU Data'!$X$2:$X$1780,MATCH($A97,'SKU Data'!$V$2:$V$1780,0)),"")</f>
        <v/>
      </c>
      <c r="P97" s="18" t="str">
        <f aca="false">IFERROR(INDEX('SKU Data'!$AE$2:$AE$1780,MATCH($A97,'SKU Data'!$V$2:$V$1780,0)),"")</f>
        <v>Bloomex - AUS</v>
      </c>
    </row>
    <row r="98" customFormat="false" ht="15" hidden="false" customHeight="false" outlineLevel="0" collapsed="false">
      <c r="A98" s="18" t="n">
        <v>94</v>
      </c>
      <c r="B98" s="23" t="str">
        <f aca="false">IFERROR(INDEX('SKU Data'!$W$2:$W$1780,MATCH($A98,'SKU Data'!$V$2:$V$1780,0)),"")</f>
        <v>2 - Review</v>
      </c>
      <c r="C98" s="18" t="str">
        <f aca="false">IFERROR(INDEX('SKU Data'!$A$2:$A$1780,MATCH($A98,'SKU Data'!$V$2:$V$1780,0)),"")</f>
        <v>RBC-03B</v>
      </c>
      <c r="D98" s="48" t="str">
        <f aca="false">IFERROR(INDEX('SKU Data'!$B$2:$B$1780,MATCH($A98,'SKU Data'!$V$2:$V$1780,0)),"")</f>
        <v>Bunches Mixed Collection II</v>
      </c>
      <c r="E98" s="18" t="str">
        <f aca="false">IFERROR(INDEX('SKU Data'!$D$2:$D$1780,MATCH($A98,'SKU Data'!$V$2:$V$1780,0)),"")</f>
        <v>RBC</v>
      </c>
      <c r="F98" s="19" t="n">
        <f aca="false">IFERROR(INDEX('SKU Data'!$E$2:$E$1780,MATCH($A98,'SKU Data'!$V$2:$V$1780,0)),"")</f>
        <v>40</v>
      </c>
      <c r="G98" s="19" t="n">
        <f aca="false">IFERROR(INDEX('SKU Data'!$F$2:$F$1780,MATCH($A98,'SKU Data'!$V$2:$V$1780,0)),"")</f>
        <v>5</v>
      </c>
      <c r="H98" s="20" t="n">
        <f aca="false">IFERROR(INDEX('SKU Data'!$J$2:$J$1780,MATCH($A98,'SKU Data'!$V$2:$V$1780,0)),"")</f>
        <v>0.125</v>
      </c>
      <c r="I98" s="21" t="n">
        <f aca="false">IFERROR(INDEX('SKU Data'!$H$2:$H$1780,MATCH($A98,'SKU Data'!$V$2:$V$1780,0)),"")</f>
        <v>268.69</v>
      </c>
      <c r="J98" s="20" t="n">
        <f aca="false">IFERROR(INDEX('SKU Data'!$K$2:$K$1780,MATCH($A98,'SKU Data'!$V$2:$V$1780,0)),"")</f>
        <v>0.107164793439851</v>
      </c>
      <c r="K98" s="22" t="n">
        <f aca="false">IFERROR(INDEX('SKU Data'!$L$2:$L$1780,MATCH($A98,'SKU Data'!$V$2:$V$1780,0)),"")</f>
        <v>0.000536984070904841</v>
      </c>
      <c r="L98" s="49" t="n">
        <f aca="false">IFERROR(INDEX('SKU Data'!$M$2:$M$1780,MATCH($A98,'SKU Data'!$V$2:$V$1780,0)),"")</f>
        <v>2.08589925958263E-005</v>
      </c>
      <c r="M98" s="27" t="n">
        <f aca="false">IFERROR(H98/Settings!$B$3,"")</f>
        <v>1.66978458049887</v>
      </c>
      <c r="N98" s="28" t="n">
        <f aca="false">IFERROR(INDEX('SKU Data'!$O$2:$O$1780,MATCH($A98,'SKU Data'!$V$2:$V$1780,0)),"")</f>
        <v>1.20499760695595</v>
      </c>
      <c r="O98" s="23" t="str">
        <f aca="false">IFERROR(INDEX('SKU Data'!$X$2:$X$1780,MATCH($A98,'SKU Data'!$V$2:$V$1780,0)),"")</f>
        <v/>
      </c>
      <c r="P98" s="18" t="str">
        <f aca="false">IFERROR(INDEX('SKU Data'!$AE$2:$AE$1780,MATCH($A98,'SKU Data'!$V$2:$V$1780,0)),"")</f>
        <v>Aussie Blooms - AUS</v>
      </c>
    </row>
    <row r="99" customFormat="false" ht="15" hidden="false" customHeight="false" outlineLevel="0" collapsed="false">
      <c r="A99" s="18" t="n">
        <v>95</v>
      </c>
      <c r="B99" s="23" t="str">
        <f aca="false">IFERROR(INDEX('SKU Data'!$W$2:$W$1780,MATCH($A99,'SKU Data'!$V$2:$V$1780,0)),"")</f>
        <v>2 - Review</v>
      </c>
      <c r="C99" s="18" t="str">
        <f aca="false">IFERROR(INDEX('SKU Data'!$A$2:$A$1780,MATCH($A99,'SKU Data'!$V$2:$V$1780,0)),"")</f>
        <v>AU11-15</v>
      </c>
      <c r="D99" s="48" t="str">
        <f aca="false">IFERROR(INDEX('SKU Data'!$B$2:$B$1780,MATCH($A99,'SKU Data'!$V$2:$V$1780,0)),"")</f>
        <v>One Dozen Lavender Roses</v>
      </c>
      <c r="E99" s="18" t="str">
        <f aca="false">IFERROR(INDEX('SKU Data'!$D$2:$D$1780,MATCH($A99,'SKU Data'!$V$2:$V$1780,0)),"")</f>
        <v>AU</v>
      </c>
      <c r="F99" s="19" t="n">
        <f aca="false">IFERROR(INDEX('SKU Data'!$E$2:$E$1780,MATCH($A99,'SKU Data'!$V$2:$V$1780,0)),"")</f>
        <v>30</v>
      </c>
      <c r="G99" s="19" t="n">
        <f aca="false">IFERROR(INDEX('SKU Data'!$F$2:$F$1780,MATCH($A99,'SKU Data'!$V$2:$V$1780,0)),"")</f>
        <v>4</v>
      </c>
      <c r="H99" s="20" t="n">
        <f aca="false">IFERROR(INDEX('SKU Data'!$J$2:$J$1780,MATCH($A99,'SKU Data'!$V$2:$V$1780,0)),"")</f>
        <v>0.1</v>
      </c>
      <c r="I99" s="21" t="n">
        <f aca="false">IFERROR(INDEX('SKU Data'!$H$2:$H$1780,MATCH($A99,'SKU Data'!$V$2:$V$1780,0)),"")</f>
        <v>392.57</v>
      </c>
      <c r="J99" s="20" t="n">
        <f aca="false">IFERROR(INDEX('SKU Data'!$K$2:$K$1780,MATCH($A99,'SKU Data'!$V$2:$V$1780,0)),"")</f>
        <v>0.0931676239684968</v>
      </c>
      <c r="K99" s="22" t="n">
        <f aca="false">IFERROR(INDEX('SKU Data'!$L$2:$L$1780,MATCH($A99,'SKU Data'!$V$2:$V$1780,0)),"")</f>
        <v>0.000784561527094842</v>
      </c>
      <c r="L99" s="49" t="n">
        <f aca="false">IFERROR(INDEX('SKU Data'!$M$2:$M$1780,MATCH($A99,'SKU Data'!$V$2:$V$1780,0)),"")</f>
        <v>3.04760680462375E-005</v>
      </c>
      <c r="M99" s="27" t="n">
        <f aca="false">IFERROR(H99/Settings!$B$3,"")</f>
        <v>1.33582766439909</v>
      </c>
      <c r="N99" s="28" t="n">
        <f aca="false">IFERROR(INDEX('SKU Data'!$O$2:$O$1780,MATCH($A99,'SKU Data'!$V$2:$V$1780,0)),"")</f>
        <v>0.523236630196062</v>
      </c>
      <c r="O99" s="23" t="str">
        <f aca="false">IFERROR(INDEX('SKU Data'!$X$2:$X$1780,MATCH($A99,'SKU Data'!$V$2:$V$1780,0)),"")</f>
        <v/>
      </c>
      <c r="P99" s="18" t="str">
        <f aca="false">IFERROR(INDEX('SKU Data'!$AE$2:$AE$1780,MATCH($A99,'SKU Data'!$V$2:$V$1780,0)),"")</f>
        <v>Bloomex - AUS</v>
      </c>
    </row>
    <row r="100" customFormat="false" ht="15" hidden="false" customHeight="false" outlineLevel="0" collapsed="false">
      <c r="A100" s="18" t="n">
        <v>96</v>
      </c>
      <c r="B100" s="23" t="str">
        <f aca="false">IFERROR(INDEX('SKU Data'!$W$2:$W$1780,MATCH($A100,'SKU Data'!$V$2:$V$1780,0)),"")</f>
        <v>2 - Review</v>
      </c>
      <c r="C100" s="18" t="str">
        <f aca="false">IFERROR(INDEX('SKU Data'!$A$2:$A$1780,MATCH($A100,'SKU Data'!$V$2:$V$1780,0)),"")</f>
        <v>LF15-10C</v>
      </c>
      <c r="D100" s="48" t="str">
        <f aca="false">IFERROR(INDEX('SKU Data'!$B$2:$B$1780,MATCH($A100,'SKU Data'!$V$2:$V$1780,0)),"")</f>
        <v>Hugs and Kisses III</v>
      </c>
      <c r="E100" s="18" t="str">
        <f aca="false">IFERROR(INDEX('SKU Data'!$D$2:$D$1780,MATCH($A100,'SKU Data'!$V$2:$V$1780,0)),"")</f>
        <v>LF</v>
      </c>
      <c r="F100" s="19" t="n">
        <f aca="false">IFERROR(INDEX('SKU Data'!$E$2:$E$1780,MATCH($A100,'SKU Data'!$V$2:$V$1780,0)),"")</f>
        <v>30</v>
      </c>
      <c r="G100" s="19" t="n">
        <f aca="false">IFERROR(INDEX('SKU Data'!$F$2:$F$1780,MATCH($A100,'SKU Data'!$V$2:$V$1780,0)),"")</f>
        <v>4</v>
      </c>
      <c r="H100" s="20" t="n">
        <f aca="false">IFERROR(INDEX('SKU Data'!$J$2:$J$1780,MATCH($A100,'SKU Data'!$V$2:$V$1780,0)),"")</f>
        <v>0.1</v>
      </c>
      <c r="I100" s="21" t="n">
        <f aca="false">IFERROR(INDEX('SKU Data'!$H$2:$H$1780,MATCH($A100,'SKU Data'!$V$2:$V$1780,0)),"")</f>
        <v>378.92</v>
      </c>
      <c r="J100" s="20" t="n">
        <f aca="false">IFERROR(INDEX('SKU Data'!$K$2:$K$1780,MATCH($A100,'SKU Data'!$V$2:$V$1780,0)),"")</f>
        <v>0.0993659728234012</v>
      </c>
      <c r="K100" s="22" t="n">
        <f aca="false">IFERROR(INDEX('SKU Data'!$L$2:$L$1780,MATCH($A100,'SKU Data'!$V$2:$V$1780,0)),"")</f>
        <v>0.000757281641100384</v>
      </c>
      <c r="L100" s="49" t="n">
        <f aca="false">IFERROR(INDEX('SKU Data'!$M$2:$M$1780,MATCH($A100,'SKU Data'!$V$2:$V$1780,0)),"")</f>
        <v>2.94163886799305E-005</v>
      </c>
      <c r="M100" s="27" t="n">
        <f aca="false">IFERROR(H100/Settings!$B$3,"")</f>
        <v>1.33582766439909</v>
      </c>
      <c r="N100" s="28" t="n">
        <f aca="false">IFERROR(INDEX('SKU Data'!$O$2:$O$1780,MATCH($A100,'SKU Data'!$V$2:$V$1780,0)),"")</f>
        <v>0.523236630196062</v>
      </c>
      <c r="O100" s="23" t="str">
        <f aca="false">IFERROR(INDEX('SKU Data'!$X$2:$X$1780,MATCH($A100,'SKU Data'!$V$2:$V$1780,0)),"")</f>
        <v/>
      </c>
      <c r="P100" s="18" t="str">
        <f aca="false">IFERROR(INDEX('SKU Data'!$AE$2:$AE$1780,MATCH($A100,'SKU Data'!$V$2:$V$1780,0)),"")</f>
        <v>Bloomex - AUS</v>
      </c>
    </row>
    <row r="101" customFormat="false" ht="15" hidden="false" customHeight="false" outlineLevel="0" collapsed="false">
      <c r="A101" s="18" t="n">
        <v>97</v>
      </c>
      <c r="B101" s="23" t="str">
        <f aca="false">IFERROR(INDEX('SKU Data'!$W$2:$W$1780,MATCH($A101,'SKU Data'!$V$2:$V$1780,0)),"")</f>
        <v>2 - Review</v>
      </c>
      <c r="C101" s="18" t="str">
        <f aca="false">IFERROR(INDEX('SKU Data'!$A$2:$A$1780,MATCH($A101,'SKU Data'!$V$2:$V$1780,0)),"")</f>
        <v>AU24-70</v>
      </c>
      <c r="D101" s="48" t="str">
        <f aca="false">IFERROR(INDEX('SKU Data'!$B$2:$B$1780,MATCH($A101,'SKU Data'!$V$2:$V$1780,0)),"")</f>
        <v>Magical Grace</v>
      </c>
      <c r="E101" s="18" t="str">
        <f aca="false">IFERROR(INDEX('SKU Data'!$D$2:$D$1780,MATCH($A101,'SKU Data'!$V$2:$V$1780,0)),"")</f>
        <v>AU</v>
      </c>
      <c r="F101" s="19" t="n">
        <f aca="false">IFERROR(INDEX('SKU Data'!$E$2:$E$1780,MATCH($A101,'SKU Data'!$V$2:$V$1780,0)),"")</f>
        <v>37</v>
      </c>
      <c r="G101" s="19" t="n">
        <f aca="false">IFERROR(INDEX('SKU Data'!$F$2:$F$1780,MATCH($A101,'SKU Data'!$V$2:$V$1780,0)),"")</f>
        <v>4</v>
      </c>
      <c r="H101" s="20" t="n">
        <f aca="false">IFERROR(INDEX('SKU Data'!$J$2:$J$1780,MATCH($A101,'SKU Data'!$V$2:$V$1780,0)),"")</f>
        <v>0.108108108108108</v>
      </c>
      <c r="I101" s="21" t="n">
        <f aca="false">IFERROR(INDEX('SKU Data'!$H$2:$H$1780,MATCH($A101,'SKU Data'!$V$2:$V$1780,0)),"")</f>
        <v>330.5</v>
      </c>
      <c r="J101" s="20" t="n">
        <f aca="false">IFERROR(INDEX('SKU Data'!$K$2:$K$1780,MATCH($A101,'SKU Data'!$V$2:$V$1780,0)),"")</f>
        <v>0.114034331061848</v>
      </c>
      <c r="K101" s="22" t="n">
        <f aca="false">IFERROR(INDEX('SKU Data'!$L$2:$L$1780,MATCH($A101,'SKU Data'!$V$2:$V$1780,0)),"")</f>
        <v>0.000660512990561799</v>
      </c>
      <c r="L101" s="49" t="n">
        <f aca="false">IFERROR(INDEX('SKU Data'!$M$2:$M$1780,MATCH($A101,'SKU Data'!$V$2:$V$1780,0)),"")</f>
        <v>2.56574381365909E-005</v>
      </c>
      <c r="M101" s="27" t="n">
        <f aca="false">IFERROR(H101/Settings!$B$3,"")</f>
        <v>1.44413801556659</v>
      </c>
      <c r="N101" s="28" t="n">
        <f aca="false">IFERROR(INDEX('SKU Data'!$O$2:$O$1780,MATCH($A101,'SKU Data'!$V$2:$V$1780,0)),"")</f>
        <v>0.768492889285751</v>
      </c>
      <c r="O101" s="23" t="str">
        <f aca="false">IFERROR(INDEX('SKU Data'!$X$2:$X$1780,MATCH($A101,'SKU Data'!$V$2:$V$1780,0)),"")</f>
        <v/>
      </c>
      <c r="P101" s="18" t="str">
        <f aca="false">IFERROR(INDEX('SKU Data'!$AE$2:$AE$1780,MATCH($A101,'SKU Data'!$V$2:$V$1780,0)),"")</f>
        <v>Bloomex - AUS</v>
      </c>
    </row>
    <row r="102" customFormat="false" ht="15" hidden="false" customHeight="false" outlineLevel="0" collapsed="false">
      <c r="A102" s="18" t="n">
        <v>98</v>
      </c>
      <c r="B102" s="23" t="str">
        <f aca="false">IFERROR(INDEX('SKU Data'!$W$2:$W$1780,MATCH($A102,'SKU Data'!$V$2:$V$1780,0)),"")</f>
        <v>2 - Review</v>
      </c>
      <c r="C102" s="18" t="str">
        <f aca="false">IFERROR(INDEX('SKU Data'!$A$2:$A$1780,MATCH($A102,'SKU Data'!$V$2:$V$1780,0)),"")</f>
        <v>AUDC-02</v>
      </c>
      <c r="D102" s="48" t="str">
        <f aca="false">IFERROR(INDEX('SKU Data'!$B$2:$B$1780,MATCH($A102,'SKU Data'!$V$2:$V$1780,0)),"")</f>
        <v>Designer Collection II</v>
      </c>
      <c r="E102" s="18" t="str">
        <f aca="false">IFERROR(INDEX('SKU Data'!$D$2:$D$1780,MATCH($A102,'SKU Data'!$V$2:$V$1780,0)),"")</f>
        <v>AUDC</v>
      </c>
      <c r="F102" s="19" t="n">
        <f aca="false">IFERROR(INDEX('SKU Data'!$E$2:$E$1780,MATCH($A102,'SKU Data'!$V$2:$V$1780,0)),"")</f>
        <v>45</v>
      </c>
      <c r="G102" s="19" t="n">
        <f aca="false">IFERROR(INDEX('SKU Data'!$F$2:$F$1780,MATCH($A102,'SKU Data'!$V$2:$V$1780,0)),"")</f>
        <v>4</v>
      </c>
      <c r="H102" s="20" t="n">
        <f aca="false">IFERROR(INDEX('SKU Data'!$J$2:$J$1780,MATCH($A102,'SKU Data'!$V$2:$V$1780,0)),"")</f>
        <v>0.0888888888888889</v>
      </c>
      <c r="I102" s="21" t="n">
        <f aca="false">IFERROR(INDEX('SKU Data'!$H$2:$H$1780,MATCH($A102,'SKU Data'!$V$2:$V$1780,0)),"")</f>
        <v>404.36</v>
      </c>
      <c r="J102" s="20" t="n">
        <f aca="false">IFERROR(INDEX('SKU Data'!$K$2:$K$1780,MATCH($A102,'SKU Data'!$V$2:$V$1780,0)),"")</f>
        <v>0.0856602358643452</v>
      </c>
      <c r="K102" s="22" t="n">
        <f aca="false">IFERROR(INDEX('SKU Data'!$L$2:$L$1780,MATCH($A102,'SKU Data'!$V$2:$V$1780,0)),"")</f>
        <v>0.000808124153898847</v>
      </c>
      <c r="L102" s="49" t="n">
        <f aca="false">IFERROR(INDEX('SKU Data'!$M$2:$M$1780,MATCH($A102,'SKU Data'!$V$2:$V$1780,0)),"")</f>
        <v>3.13913515428499E-005</v>
      </c>
      <c r="M102" s="27" t="n">
        <f aca="false">IFERROR(H102/Settings!$B$3,"")</f>
        <v>1.18740236835475</v>
      </c>
      <c r="N102" s="28" t="n">
        <f aca="false">IFERROR(INDEX('SKU Data'!$O$2:$O$1780,MATCH($A102,'SKU Data'!$V$2:$V$1780,0)),"")</f>
        <v>0.357604006276255</v>
      </c>
      <c r="O102" s="23" t="str">
        <f aca="false">IFERROR(INDEX('SKU Data'!$X$2:$X$1780,MATCH($A102,'SKU Data'!$V$2:$V$1780,0)),"")</f>
        <v/>
      </c>
      <c r="P102" s="18" t="str">
        <f aca="false">IFERROR(INDEX('SKU Data'!$AE$2:$AE$1780,MATCH($A102,'SKU Data'!$V$2:$V$1780,0)),"")</f>
        <v>Bloomex - AUS</v>
      </c>
    </row>
    <row r="103" customFormat="false" ht="15" hidden="false" customHeight="false" outlineLevel="0" collapsed="false">
      <c r="A103" s="18" t="n">
        <v>99</v>
      </c>
      <c r="B103" s="23" t="str">
        <f aca="false">IFERROR(INDEX('SKU Data'!$W$2:$W$1780,MATCH($A103,'SKU Data'!$V$2:$V$1780,0)),"")</f>
        <v>2 - Review</v>
      </c>
      <c r="C103" s="18" t="str">
        <f aca="false">IFERROR(INDEX('SKU Data'!$A$2:$A$1780,MATCH($A103,'SKU Data'!$V$2:$V$1780,0)),"")</f>
        <v>AURP-41</v>
      </c>
      <c r="D103" s="48" t="str">
        <f aca="false">IFERROR(INDEX('SKU Data'!$B$2:$B$1780,MATCH($A103,'SKU Data'!$V$2:$V$1780,0)),"")</f>
        <v>Vase &amp; Truffles</v>
      </c>
      <c r="E103" s="18" t="str">
        <f aca="false">IFERROR(INDEX('SKU Data'!$D$2:$D$1780,MATCH($A103,'SKU Data'!$V$2:$V$1780,0)),"")</f>
        <v>AURP</v>
      </c>
      <c r="F103" s="19" t="n">
        <f aca="false">IFERROR(INDEX('SKU Data'!$E$2:$E$1780,MATCH($A103,'SKU Data'!$V$2:$V$1780,0)),"")</f>
        <v>145</v>
      </c>
      <c r="G103" s="19" t="n">
        <f aca="false">IFERROR(INDEX('SKU Data'!$F$2:$F$1780,MATCH($A103,'SKU Data'!$V$2:$V$1780,0)),"")</f>
        <v>13</v>
      </c>
      <c r="H103" s="20" t="n">
        <f aca="false">IFERROR(INDEX('SKU Data'!$J$2:$J$1780,MATCH($A103,'SKU Data'!$V$2:$V$1780,0)),"")</f>
        <v>0.0827586206896552</v>
      </c>
      <c r="I103" s="21" t="n">
        <f aca="false">IFERROR(INDEX('SKU Data'!$H$2:$H$1780,MATCH($A103,'SKU Data'!$V$2:$V$1780,0)),"")</f>
        <v>214.24</v>
      </c>
      <c r="J103" s="20" t="n">
        <f aca="false">IFERROR(INDEX('SKU Data'!$K$2:$K$1780,MATCH($A103,'SKU Data'!$V$2:$V$1780,0)),"")</f>
        <v>0.0792535850717014</v>
      </c>
      <c r="K103" s="22" t="n">
        <f aca="false">IFERROR(INDEX('SKU Data'!$L$2:$L$1780,MATCH($A103,'SKU Data'!$V$2:$V$1780,0)),"")</f>
        <v>0.000428164305893978</v>
      </c>
      <c r="L103" s="49" t="n">
        <f aca="false">IFERROR(INDEX('SKU Data'!$M$2:$M$1780,MATCH($A103,'SKU Data'!$V$2:$V$1780,0)),"")</f>
        <v>1.66319199587995E-005</v>
      </c>
      <c r="M103" s="27" t="n">
        <f aca="false">IFERROR(H103/Settings!$B$3,"")</f>
        <v>1.10551254984753</v>
      </c>
      <c r="N103" s="28" t="n">
        <f aca="false">IFERROR(INDEX('SKU Data'!$O$2:$O$1780,MATCH($A103,'SKU Data'!$V$2:$V$1780,0)),"")</f>
        <v>0.361417488095343</v>
      </c>
      <c r="O103" s="23" t="str">
        <f aca="false">IFERROR(INDEX('SKU Data'!$X$2:$X$1780,MATCH($A103,'SKU Data'!$V$2:$V$1780,0)),"")</f>
        <v/>
      </c>
      <c r="P103" s="18" t="str">
        <f aca="false">IFERROR(INDEX('SKU Data'!$AE$2:$AE$1780,MATCH($A103,'SKU Data'!$V$2:$V$1780,0)),"")</f>
        <v>Bloomex - AUS</v>
      </c>
    </row>
    <row r="104" customFormat="false" ht="15" hidden="false" customHeight="false" outlineLevel="0" collapsed="false">
      <c r="A104" s="18" t="n">
        <v>100</v>
      </c>
      <c r="B104" s="23" t="str">
        <f aca="false">IFERROR(INDEX('SKU Data'!$W$2:$W$1780,MATCH($A104,'SKU Data'!$V$2:$V$1780,0)),"")</f>
        <v>2 - Review</v>
      </c>
      <c r="C104" s="18" t="str">
        <f aca="false">IFERROR(INDEX('SKU Data'!$A$2:$A$1780,MATCH($A104,'SKU Data'!$V$2:$V$1780,0)),"")</f>
        <v>AU120-21</v>
      </c>
      <c r="D104" s="48" t="str">
        <f aca="false">IFERROR(INDEX('SKU Data'!$B$2:$B$1780,MATCH($A104,'SKU Data'!$V$2:$V$1780,0)),"")</f>
        <v>Simply Stunning</v>
      </c>
      <c r="E104" s="18" t="str">
        <f aca="false">IFERROR(INDEX('SKU Data'!$D$2:$D$1780,MATCH($A104,'SKU Data'!$V$2:$V$1780,0)),"")</f>
        <v>AU</v>
      </c>
      <c r="F104" s="19" t="n">
        <f aca="false">IFERROR(INDEX('SKU Data'!$E$2:$E$1780,MATCH($A104,'SKU Data'!$V$2:$V$1780,0)),"")</f>
        <v>41</v>
      </c>
      <c r="G104" s="19" t="n">
        <f aca="false">IFERROR(INDEX('SKU Data'!$F$2:$F$1780,MATCH($A104,'SKU Data'!$V$2:$V$1780,0)),"")</f>
        <v>4</v>
      </c>
      <c r="H104" s="20" t="n">
        <f aca="false">IFERROR(INDEX('SKU Data'!$J$2:$J$1780,MATCH($A104,'SKU Data'!$V$2:$V$1780,0)),"")</f>
        <v>0.0975609756097561</v>
      </c>
      <c r="I104" s="21" t="n">
        <f aca="false">IFERROR(INDEX('SKU Data'!$H$2:$H$1780,MATCH($A104,'SKU Data'!$V$2:$V$1780,0)),"")</f>
        <v>327.08</v>
      </c>
      <c r="J104" s="20" t="n">
        <f aca="false">IFERROR(INDEX('SKU Data'!$K$2:$K$1780,MATCH($A104,'SKU Data'!$V$2:$V$1780,0)),"")</f>
        <v>0.0965148085962743</v>
      </c>
      <c r="K104" s="22" t="n">
        <f aca="false">IFERROR(INDEX('SKU Data'!$L$2:$L$1780,MATCH($A104,'SKU Data'!$V$2:$V$1780,0)),"")</f>
        <v>0.000653678030114836</v>
      </c>
      <c r="L104" s="49" t="n">
        <f aca="false">IFERROR(INDEX('SKU Data'!$M$2:$M$1780,MATCH($A104,'SKU Data'!$V$2:$V$1780,0)),"")</f>
        <v>2.53919360536041E-005</v>
      </c>
      <c r="M104" s="27" t="n">
        <f aca="false">IFERROR(H104/Settings!$B$3,"")</f>
        <v>1.30324650185277</v>
      </c>
      <c r="N104" s="28" t="n">
        <f aca="false">IFERROR(INDEX('SKU Data'!$O$2:$O$1780,MATCH($A104,'SKU Data'!$V$2:$V$1780,0)),"")</f>
        <v>0.552342894705709</v>
      </c>
      <c r="O104" s="23" t="str">
        <f aca="false">IFERROR(INDEX('SKU Data'!$X$2:$X$1780,MATCH($A104,'SKU Data'!$V$2:$V$1780,0)),"")</f>
        <v/>
      </c>
      <c r="P104" s="18" t="str">
        <f aca="false">IFERROR(INDEX('SKU Data'!$AE$2:$AE$1780,MATCH($A104,'SKU Data'!$V$2:$V$1780,0)),"")</f>
        <v>Aussie Blooms - AUS</v>
      </c>
    </row>
  </sheetData>
  <autoFilter ref="A4:O104"/>
  <mergeCells count="1">
    <mergeCell ref="A2:P2"/>
  </mergeCells>
  <conditionalFormatting sqref="B5:B104">
    <cfRule type="expression" priority="2" aboveAverage="0" equalAverage="0" bottom="0" percent="0" rank="0" text="" dxfId="116">
      <formula>LEFT($B5,1)="1"</formula>
    </cfRule>
    <cfRule type="expression" priority="3" aboveAverage="0" equalAverage="0" bottom="0" percent="0" rank="0" text="" dxfId="4">
      <formula>LEFT($B5,1)="2"</formula>
    </cfRule>
    <cfRule type="expression" priority="4" aboveAverage="0" equalAverage="0" bottom="0" percent="0" rank="0" text="" dxfId="117">
      <formula>LEFT($B5,1)="3"</formula>
    </cfRule>
  </conditionalFormatting>
  <conditionalFormatting sqref="H5:H104">
    <cfRule type="colorScale" priority="5">
      <colorScale>
        <cfvo type="num" val="0.03"/>
        <cfvo type="num" val="0.12"/>
        <color rgb="FFFFFFFF"/>
        <color rgb="FFF08A80"/>
      </colorScale>
    </cfRule>
  </conditionalFormatting>
  <conditionalFormatting sqref="I5:I104">
    <cfRule type="dataBar" priority="6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{A92A2680-32A8-4BC1-8CBC-3C774AECD4D5}</x14:id>
        </ext>
      </extLst>
    </cfRule>
  </conditionalFormatting>
  <conditionalFormatting sqref="G5:G104">
    <cfRule type="dataBar" priority="7">
      <dataBar showValue="1" minLength="10" maxLength="90">
        <cfvo type="num" val="0"/>
        <cfvo type="max" val="0"/>
        <color rgb="FF8FB996"/>
      </dataBar>
      <extLst>
        <ext xmlns:x14="http://schemas.microsoft.com/office/spreadsheetml/2009/9/main" uri="{B025F937-C7B1-47D3-B67F-A62EFF666E3E}">
          <x14:id>{20D89E49-3783-4588-9399-2D84B05484A4}</x14:id>
        </ext>
      </extLst>
    </cfRule>
  </conditionalFormatting>
  <conditionalFormatting sqref="M5:M104">
    <cfRule type="colorScale" priority="8">
      <colorScale>
        <cfvo type="num" val="1"/>
        <cfvo type="num" val="3"/>
        <color rgb="FFFFFFFF"/>
        <color rgb="FFF08A80"/>
      </colorScale>
    </cfRule>
  </conditionalFormatting>
  <conditionalFormatting sqref="O5:O104">
    <cfRule type="cellIs" priority="9" operator="equal" aboveAverage="0" equalAverage="0" bottom="0" percent="0" rank="0" text="" dxfId="1">
      <formula>"HIGH RATE"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92A2680-32A8-4BC1-8CBC-3C774AECD4D5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I5:I104</xm:sqref>
        </x14:conditionalFormatting>
        <x14:conditionalFormatting xmlns:xm="http://schemas.microsoft.com/office/excel/2006/main">
          <x14:cfRule type="dataBar" id="{20D89E49-3783-4588-9399-2D84B05484A4}">
            <x14:dataBar minLength="10" maxLength="90" axisPosition="none" gradient="true">
              <x14:cfvo type="num">
                <xm:f>0</xm:f>
              </x14:cfvo>
              <x14:cfvo type="max"/>
              <x14:negativeFillColor rgb="FF8FB996"/>
              <x14:axisColor rgb="FF000000"/>
            </x14:dataBar>
          </x14:cfRule>
          <xm:sqref>G5:G104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true"/>
  </sheetPr>
  <dimension ref="A1:M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7" min="5" style="0" width="10"/>
    <col collapsed="false" customWidth="true" hidden="false" outlineLevel="0" max="9" min="8" style="0" width="11"/>
    <col collapsed="false" customWidth="true" hidden="false" outlineLevel="0" max="10" min="10" style="0" width="10"/>
    <col collapsed="false" customWidth="true" hidden="false" outlineLevel="0" max="12" min="11" style="0" width="11"/>
    <col collapsed="false" customWidth="true" hidden="false" outlineLevel="0" max="13" min="13" style="0" width="9"/>
  </cols>
  <sheetData>
    <row r="1" customFormat="false" ht="17.35" hidden="false" customHeight="false" outlineLevel="0" collapsed="false">
      <c r="A1" s="25" t="s">
        <v>200</v>
      </c>
    </row>
    <row r="2" customFormat="false" ht="15" hidden="false" customHeight="false" outlineLevel="0" collapsed="false">
      <c r="A2" s="24" t="s">
        <v>201</v>
      </c>
    </row>
    <row r="3" customFormat="false" ht="21.75" hidden="false" customHeight="true" outlineLevel="0" collapsed="false">
      <c r="A3" s="16" t="s">
        <v>202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42" hidden="false" customHeight="true" outlineLevel="0" collapsed="false">
      <c r="A4" s="17" t="s">
        <v>203</v>
      </c>
      <c r="B4" s="17" t="s">
        <v>16</v>
      </c>
      <c r="C4" s="17" t="s">
        <v>17</v>
      </c>
      <c r="D4" s="17" t="s">
        <v>194</v>
      </c>
      <c r="E4" s="17" t="s">
        <v>73</v>
      </c>
      <c r="F4" s="17" t="s">
        <v>195</v>
      </c>
      <c r="G4" s="17" t="s">
        <v>196</v>
      </c>
      <c r="H4" s="17" t="s">
        <v>197</v>
      </c>
      <c r="I4" s="17" t="s">
        <v>198</v>
      </c>
      <c r="J4" s="17" t="s">
        <v>23</v>
      </c>
      <c r="K4" s="17" t="s">
        <v>204</v>
      </c>
      <c r="L4" s="17"/>
      <c r="M4" s="17" t="s">
        <v>205</v>
      </c>
    </row>
    <row r="5" customFormat="false" ht="15" hidden="false" customHeight="false" outlineLevel="0" collapsed="false">
      <c r="A5" s="18" t="n">
        <v>1</v>
      </c>
      <c r="B5" s="18" t="str">
        <f aca="false">IFERROR(INDEX('SKU Data'!$A$2:$A$1780,MATCH($A5,'SKU Data'!$Y$2:$Y$1780,0)),"")</f>
        <v>AUSGF16-115</v>
      </c>
      <c r="C5" s="18" t="str">
        <f aca="false">IFERROR(INDEX('SKU Data'!$B$2:$B$1780,MATCH($A5,'SKU Data'!$Y$2:$Y$1780,0)),"")</f>
        <v>Delicate Elegance</v>
      </c>
      <c r="D5" s="18" t="str">
        <f aca="false">IFERROR(INDEX('SKU Data'!$D$2:$D$1780,MATCH($A5,'SKU Data'!$Y$2:$Y$1780,0)),"")</f>
        <v>AUSGF</v>
      </c>
      <c r="E5" s="19" t="n">
        <f aca="false">IFERROR(INDEX('SKU Data'!$E$2:$E$1780,MATCH($A5,'SKU Data'!$Y$2:$Y$1780,0)),"")</f>
        <v>769</v>
      </c>
      <c r="F5" s="19" t="n">
        <f aca="false">IFERROR(INDEX('SKU Data'!$F$2:$F$1780,MATCH($A5,'SKU Data'!$Y$2:$Y$1780,0)),"")</f>
        <v>419</v>
      </c>
      <c r="G5" s="20" t="n">
        <f aca="false">IFERROR(INDEX('SKU Data'!$J$2:$J$1780,MATCH($A5,'SKU Data'!$Y$2:$Y$1780,0)),"")</f>
        <v>0.102730819245774</v>
      </c>
      <c r="H5" s="21" t="n">
        <f aca="false">IFERROR(INDEX('SKU Data'!$H$2:$H$1780,MATCH($A5,'SKU Data'!$Y$2:$Y$1780,0)),"")</f>
        <v>25834.89</v>
      </c>
      <c r="I5" s="20" t="n">
        <f aca="false">IFERROR(INDEX('SKU Data'!$K$2:$K$1780,MATCH($A5,'SKU Data'!$Y$2:$Y$1780,0)),"")</f>
        <v>0.090406092293065</v>
      </c>
      <c r="J5" s="49" t="n">
        <f aca="false">IFERROR(INDEX('SKU Data'!$M$2:$M$1780,MATCH($A5,'SKU Data'!$Y$2:$Y$1780,0)),"")</f>
        <v>0.00200561903764185</v>
      </c>
      <c r="K5" s="22" t="n">
        <f aca="false">IFERROR(INDEX('SKU Data'!$L$2:$L$1780,MATCH($A5,'SKU Data'!$Y$2:$Y$1780,0)),"")</f>
        <v>0.0516317109069141</v>
      </c>
      <c r="L5" s="20"/>
      <c r="M5" s="20" t="n">
        <f aca="false">Settings!$B$3</f>
        <v>0.0748599558648786</v>
      </c>
    </row>
    <row r="6" customFormat="false" ht="15" hidden="false" customHeight="false" outlineLevel="0" collapsed="false">
      <c r="A6" s="18" t="n">
        <v>2</v>
      </c>
      <c r="B6" s="18" t="str">
        <f aca="false">IFERROR(INDEX('SKU Data'!$A$2:$A$1780,MATCH($A6,'SKU Data'!$Y$2:$Y$1780,0)),"")</f>
        <v>AURP05</v>
      </c>
      <c r="C6" s="18" t="str">
        <f aca="false">IFERROR(INDEX('SKU Data'!$B$2:$B$1780,MATCH($A6,'SKU Data'!$Y$2:$Y$1780,0)),"")</f>
        <v>Full Size Greeting Card</v>
      </c>
      <c r="D6" s="18" t="str">
        <f aca="false">IFERROR(INDEX('SKU Data'!$D$2:$D$1780,MATCH($A6,'SKU Data'!$Y$2:$Y$1780,0)),"")</f>
        <v>AURP</v>
      </c>
      <c r="E6" s="19" t="n">
        <f aca="false">IFERROR(INDEX('SKU Data'!$E$2:$E$1780,MATCH($A6,'SKU Data'!$Y$2:$Y$1780,0)),"")</f>
        <v>4680</v>
      </c>
      <c r="F6" s="19" t="n">
        <f aca="false">IFERROR(INDEX('SKU Data'!$F$2:$F$1780,MATCH($A6,'SKU Data'!$Y$2:$Y$1780,0)),"")</f>
        <v>410</v>
      </c>
      <c r="G6" s="20" t="n">
        <f aca="false">IFERROR(INDEX('SKU Data'!$J$2:$J$1780,MATCH($A6,'SKU Data'!$Y$2:$Y$1780,0)),"")</f>
        <v>0.0692307692307692</v>
      </c>
      <c r="H6" s="21" t="n">
        <f aca="false">IFERROR(INDEX('SKU Data'!$H$2:$H$1780,MATCH($A6,'SKU Data'!$Y$2:$Y$1780,0)),"")</f>
        <v>1427.63</v>
      </c>
      <c r="I6" s="20" t="n">
        <f aca="false">IFERROR(INDEX('SKU Data'!$K$2:$K$1780,MATCH($A6,'SKU Data'!$Y$2:$Y$1780,0)),"")</f>
        <v>0.0664272762233141</v>
      </c>
      <c r="J6" s="49" t="n">
        <f aca="false">IFERROR(INDEX('SKU Data'!$M$2:$M$1780,MATCH($A6,'SKU Data'!$Y$2:$Y$1780,0)),"")</f>
        <v>0.000110830040565632</v>
      </c>
      <c r="K6" s="22" t="n">
        <f aca="false">IFERROR(INDEX('SKU Data'!$L$2:$L$1780,MATCH($A6,'SKU Data'!$Y$2:$Y$1780,0)),"")</f>
        <v>0.00285315631078893</v>
      </c>
      <c r="L6" s="20"/>
      <c r="M6" s="20" t="n">
        <f aca="false">Settings!$B$3</f>
        <v>0.0748599558648786</v>
      </c>
    </row>
    <row r="7" customFormat="false" ht="15" hidden="false" customHeight="false" outlineLevel="0" collapsed="false">
      <c r="A7" s="18" t="n">
        <v>3</v>
      </c>
      <c r="B7" s="18" t="str">
        <f aca="false">IFERROR(INDEX('SKU Data'!$A$2:$A$1780,MATCH($A7,'SKU Data'!$Y$2:$Y$1780,0)),"")</f>
        <v>RP19</v>
      </c>
      <c r="C7" s="18" t="str">
        <f aca="false">IFERROR(INDEX('SKU Data'!$B$2:$B$1780,MATCH($A7,'SKU Data'!$Y$2:$Y$1780,0)),"")</f>
        <v>Full Size Birthday Card</v>
      </c>
      <c r="D7" s="18" t="str">
        <f aca="false">IFERROR(INDEX('SKU Data'!$D$2:$D$1780,MATCH($A7,'SKU Data'!$Y$2:$Y$1780,0)),"")</f>
        <v>RP</v>
      </c>
      <c r="E7" s="19" t="n">
        <f aca="false">IFERROR(INDEX('SKU Data'!$E$2:$E$1780,MATCH($A7,'SKU Data'!$Y$2:$Y$1780,0)),"")</f>
        <v>3220</v>
      </c>
      <c r="F7" s="19" t="n">
        <f aca="false">IFERROR(INDEX('SKU Data'!$F$2:$F$1780,MATCH($A7,'SKU Data'!$Y$2:$Y$1780,0)),"")</f>
        <v>336</v>
      </c>
      <c r="G7" s="20" t="n">
        <f aca="false">IFERROR(INDEX('SKU Data'!$J$2:$J$1780,MATCH($A7,'SKU Data'!$Y$2:$Y$1780,0)),"")</f>
        <v>0.0785714285714286</v>
      </c>
      <c r="H7" s="21" t="n">
        <f aca="false">IFERROR(INDEX('SKU Data'!$H$2:$H$1780,MATCH($A7,'SKU Data'!$Y$2:$Y$1780,0)),"")</f>
        <v>1172.41</v>
      </c>
      <c r="I7" s="20" t="n">
        <f aca="false">IFERROR(INDEX('SKU Data'!$K$2:$K$1780,MATCH($A7,'SKU Data'!$Y$2:$Y$1780,0)),"")</f>
        <v>0.0750450632096428</v>
      </c>
      <c r="J7" s="49" t="n">
        <f aca="false">IFERROR(INDEX('SKU Data'!$M$2:$M$1780,MATCH($A7,'SKU Data'!$Y$2:$Y$1780,0)),"")</f>
        <v>9.10167535422709E-005</v>
      </c>
      <c r="K7" s="22" t="n">
        <f aca="false">IFERROR(INDEX('SKU Data'!$L$2:$L$1780,MATCH($A7,'SKU Data'!$Y$2:$Y$1780,0)),"")</f>
        <v>0.00234309239111818</v>
      </c>
      <c r="L7" s="20"/>
      <c r="M7" s="20" t="n">
        <f aca="false">Settings!$B$3</f>
        <v>0.0748599558648786</v>
      </c>
    </row>
    <row r="8" customFormat="false" ht="15" hidden="false" customHeight="false" outlineLevel="0" collapsed="false">
      <c r="A8" s="18" t="n">
        <v>4</v>
      </c>
      <c r="B8" s="18" t="str">
        <f aca="false">IFERROR(INDEX('SKU Data'!$A$2:$A$1780,MATCH($A8,'SKU Data'!$Y$2:$Y$1780,0)),"")</f>
        <v>AUMJ-NW-005</v>
      </c>
      <c r="C8" s="18" t="str">
        <f aca="false">IFERROR(INDEX('SKU Data'!$B$2:$B$1780,MATCH($A8,'SKU Data'!$Y$2:$Y$1780,0)),"")</f>
        <v>Native Flowers Bouquet in Mason Jar</v>
      </c>
      <c r="D8" s="18" t="str">
        <f aca="false">IFERROR(INDEX('SKU Data'!$D$2:$D$1780,MATCH($A8,'SKU Data'!$Y$2:$Y$1780,0)),"")</f>
        <v>AUMJ</v>
      </c>
      <c r="E8" s="19" t="n">
        <f aca="false">IFERROR(INDEX('SKU Data'!$E$2:$E$1780,MATCH($A8,'SKU Data'!$Y$2:$Y$1780,0)),"")</f>
        <v>1348</v>
      </c>
      <c r="F8" s="19" t="n">
        <f aca="false">IFERROR(INDEX('SKU Data'!$F$2:$F$1780,MATCH($A8,'SKU Data'!$Y$2:$Y$1780,0)),"")</f>
        <v>335</v>
      </c>
      <c r="G8" s="20" t="n">
        <f aca="false">IFERROR(INDEX('SKU Data'!$J$2:$J$1780,MATCH($A8,'SKU Data'!$Y$2:$Y$1780,0)),"")</f>
        <v>0.0919881305637982</v>
      </c>
      <c r="H8" s="21" t="n">
        <f aca="false">IFERROR(INDEX('SKU Data'!$H$2:$H$1780,MATCH($A8,'SKU Data'!$Y$2:$Y$1780,0)),"")</f>
        <v>30439.34</v>
      </c>
      <c r="I8" s="20" t="n">
        <f aca="false">IFERROR(INDEX('SKU Data'!$K$2:$K$1780,MATCH($A8,'SKU Data'!$Y$2:$Y$1780,0)),"")</f>
        <v>0.083275895047566</v>
      </c>
      <c r="J8" s="49" t="n">
        <f aca="false">IFERROR(INDEX('SKU Data'!$M$2:$M$1780,MATCH($A8,'SKU Data'!$Y$2:$Y$1780,0)),"")</f>
        <v>0.00236307256571454</v>
      </c>
      <c r="K8" s="22" t="n">
        <f aca="false">IFERROR(INDEX('SKU Data'!$L$2:$L$1780,MATCH($A8,'SKU Data'!$Y$2:$Y$1780,0)),"")</f>
        <v>0.0608338260034112</v>
      </c>
      <c r="L8" s="20"/>
      <c r="M8" s="20" t="n">
        <f aca="false">Settings!$B$3</f>
        <v>0.0748599558648786</v>
      </c>
    </row>
    <row r="9" customFormat="false" ht="15" hidden="false" customHeight="false" outlineLevel="0" collapsed="false">
      <c r="A9" s="18" t="n">
        <v>5</v>
      </c>
      <c r="B9" s="18" t="str">
        <f aca="false">IFERROR(INDEX('SKU Data'!$A$2:$A$1780,MATCH($A9,'SKU Data'!$Y$2:$Y$1780,0)),"")</f>
        <v>SC01</v>
      </c>
      <c r="C9" s="18" t="str">
        <f aca="false">IFERROR(INDEX('SKU Data'!$B$2:$B$1780,MATCH($A9,'SKU Data'!$Y$2:$Y$1780,0)),"")</f>
        <v>Full Size Sympathy Card</v>
      </c>
      <c r="D9" s="18" t="str">
        <f aca="false">IFERROR(INDEX('SKU Data'!$D$2:$D$1780,MATCH($A9,'SKU Data'!$Y$2:$Y$1780,0)),"")</f>
        <v>SC</v>
      </c>
      <c r="E9" s="19" t="n">
        <f aca="false">IFERROR(INDEX('SKU Data'!$E$2:$E$1780,MATCH($A9,'SKU Data'!$Y$2:$Y$1780,0)),"")</f>
        <v>4233</v>
      </c>
      <c r="F9" s="19" t="n">
        <f aca="false">IFERROR(INDEX('SKU Data'!$F$2:$F$1780,MATCH($A9,'SKU Data'!$Y$2:$Y$1780,0)),"")</f>
        <v>329</v>
      </c>
      <c r="G9" s="20" t="n">
        <f aca="false">IFERROR(INDEX('SKU Data'!$J$2:$J$1780,MATCH($A9,'SKU Data'!$Y$2:$Y$1780,0)),"")</f>
        <v>0.0647295062603355</v>
      </c>
      <c r="H9" s="21" t="n">
        <f aca="false">IFERROR(INDEX('SKU Data'!$H$2:$H$1780,MATCH($A9,'SKU Data'!$Y$2:$Y$1780,0)),"")</f>
        <v>1189.07</v>
      </c>
      <c r="I9" s="20" t="n">
        <f aca="false">IFERROR(INDEX('SKU Data'!$K$2:$K$1780,MATCH($A9,'SKU Data'!$Y$2:$Y$1780,0)),"")</f>
        <v>0.0616488483702906</v>
      </c>
      <c r="J9" s="49" t="n">
        <f aca="false">IFERROR(INDEX('SKU Data'!$M$2:$M$1780,MATCH($A9,'SKU Data'!$Y$2:$Y$1780,0)),"")</f>
        <v>9.23101057944815E-005</v>
      </c>
      <c r="K9" s="22" t="n">
        <f aca="false">IFERROR(INDEX('SKU Data'!$L$2:$L$1780,MATCH($A9,'SKU Data'!$Y$2:$Y$1780,0)),"")</f>
        <v>0.00237638784171655</v>
      </c>
      <c r="L9" s="20"/>
      <c r="M9" s="20" t="n">
        <f aca="false">Settings!$B$3</f>
        <v>0.0748599558648786</v>
      </c>
    </row>
    <row r="10" customFormat="false" ht="15" hidden="false" customHeight="false" outlineLevel="0" collapsed="false">
      <c r="A10" s="18" t="n">
        <v>6</v>
      </c>
      <c r="B10" s="18" t="str">
        <f aca="false">IFERROR(INDEX('SKU Data'!$A$2:$A$1780,MATCH($A10,'SKU Data'!$Y$2:$Y$1780,0)),"")</f>
        <v>AUSMJ100-11</v>
      </c>
      <c r="C10" s="18" t="str">
        <f aca="false">IFERROR(INDEX('SKU Data'!$B$2:$B$1780,MATCH($A10,'SKU Data'!$Y$2:$Y$1780,0)),"")</f>
        <v>Breathtaking Blooms In Mason Jar</v>
      </c>
      <c r="D10" s="18" t="str">
        <f aca="false">IFERROR(INDEX('SKU Data'!$D$2:$D$1780,MATCH($A10,'SKU Data'!$Y$2:$Y$1780,0)),"")</f>
        <v>AUSMJ</v>
      </c>
      <c r="E10" s="19" t="n">
        <f aca="false">IFERROR(INDEX('SKU Data'!$E$2:$E$1780,MATCH($A10,'SKU Data'!$Y$2:$Y$1780,0)),"")</f>
        <v>183</v>
      </c>
      <c r="F10" s="19" t="n">
        <f aca="false">IFERROR(INDEX('SKU Data'!$F$2:$F$1780,MATCH($A10,'SKU Data'!$Y$2:$Y$1780,0)),"")</f>
        <v>203</v>
      </c>
      <c r="G10" s="20" t="n">
        <f aca="false">IFERROR(INDEX('SKU Data'!$J$2:$J$1780,MATCH($A10,'SKU Data'!$Y$2:$Y$1780,0)),"")</f>
        <v>0.153005464480874</v>
      </c>
      <c r="H10" s="21" t="n">
        <f aca="false">IFERROR(INDEX('SKU Data'!$H$2:$H$1780,MATCH($A10,'SKU Data'!$Y$2:$Y$1780,0)),"")</f>
        <v>13653.88</v>
      </c>
      <c r="I10" s="20" t="n">
        <f aca="false">IFERROR(INDEX('SKU Data'!$K$2:$K$1780,MATCH($A10,'SKU Data'!$Y$2:$Y$1780,0)),"")</f>
        <v>0.14603681487175</v>
      </c>
      <c r="J10" s="49" t="n">
        <f aca="false">IFERROR(INDEX('SKU Data'!$M$2:$M$1780,MATCH($A10,'SKU Data'!$Y$2:$Y$1780,0)),"")</f>
        <v>0.00105998057919648</v>
      </c>
      <c r="K10" s="22" t="n">
        <f aca="false">IFERROR(INDEX('SKU Data'!$L$2:$L$1780,MATCH($A10,'SKU Data'!$Y$2:$Y$1780,0)),"")</f>
        <v>0.0272876402770709</v>
      </c>
      <c r="L10" s="20"/>
      <c r="M10" s="20" t="n">
        <f aca="false">Settings!$B$3</f>
        <v>0.0748599558648786</v>
      </c>
    </row>
    <row r="11" customFormat="false" ht="15" hidden="false" customHeight="false" outlineLevel="0" collapsed="false">
      <c r="A11" s="18" t="n">
        <v>7</v>
      </c>
      <c r="B11" s="18" t="str">
        <f aca="false">IFERROR(INDEX('SKU Data'!$A$2:$A$1780,MATCH($A11,'SKU Data'!$Y$2:$Y$1780,0)),"")</f>
        <v>AUMJ-NW-017</v>
      </c>
      <c r="C11" s="18" t="str">
        <f aca="false">IFERROR(INDEX('SKU Data'!$B$2:$B$1780,MATCH($A11,'SKU Data'!$Y$2:$Y$1780,0)),"")</f>
        <v>Pastel Buttercup Bouquet in Mason Jar</v>
      </c>
      <c r="D11" s="18" t="str">
        <f aca="false">IFERROR(INDEX('SKU Data'!$D$2:$D$1780,MATCH($A11,'SKU Data'!$Y$2:$Y$1780,0)),"")</f>
        <v>AUMJ</v>
      </c>
      <c r="E11" s="19" t="n">
        <f aca="false">IFERROR(INDEX('SKU Data'!$E$2:$E$1780,MATCH($A11,'SKU Data'!$Y$2:$Y$1780,0)),"")</f>
        <v>983</v>
      </c>
      <c r="F11" s="19" t="n">
        <f aca="false">IFERROR(INDEX('SKU Data'!$F$2:$F$1780,MATCH($A11,'SKU Data'!$Y$2:$Y$1780,0)),"")</f>
        <v>172</v>
      </c>
      <c r="G11" s="20" t="n">
        <f aca="false">IFERROR(INDEX('SKU Data'!$J$2:$J$1780,MATCH($A11,'SKU Data'!$Y$2:$Y$1780,0)),"")</f>
        <v>0.0732451678535097</v>
      </c>
      <c r="H11" s="21" t="n">
        <f aca="false">IFERROR(INDEX('SKU Data'!$H$2:$H$1780,MATCH($A11,'SKU Data'!$Y$2:$Y$1780,0)),"")</f>
        <v>14074.44</v>
      </c>
      <c r="I11" s="20" t="n">
        <f aca="false">IFERROR(INDEX('SKU Data'!$K$2:$K$1780,MATCH($A11,'SKU Data'!$Y$2:$Y$1780,0)),"")</f>
        <v>0.0677457745202763</v>
      </c>
      <c r="J11" s="49" t="n">
        <f aca="false">IFERROR(INDEX('SKU Data'!$M$2:$M$1780,MATCH($A11,'SKU Data'!$Y$2:$Y$1780,0)),"")</f>
        <v>0.00109262957218505</v>
      </c>
      <c r="K11" s="22" t="n">
        <f aca="false">IFERROR(INDEX('SKU Data'!$L$2:$L$1780,MATCH($A11,'SKU Data'!$Y$2:$Y$1780,0)),"")</f>
        <v>0.0281281405594027</v>
      </c>
      <c r="L11" s="20"/>
      <c r="M11" s="20" t="n">
        <f aca="false">Settings!$B$3</f>
        <v>0.0748599558648786</v>
      </c>
    </row>
    <row r="12" customFormat="false" ht="15" hidden="false" customHeight="false" outlineLevel="0" collapsed="false">
      <c r="A12" s="18" t="n">
        <v>8</v>
      </c>
      <c r="B12" s="18" t="str">
        <f aca="false">IFERROR(INDEX('SKU Data'!$A$2:$A$1780,MATCH($A12,'SKU Data'!$Y$2:$Y$1780,0)),"")</f>
        <v>AUSRP-16sp</v>
      </c>
      <c r="C12" s="18" t="str">
        <f aca="false">IFERROR(INDEX('SKU Data'!$B$2:$B$1780,MATCH($A12,'SKU Data'!$Y$2:$Y$1780,0)),"")</f>
        <v>Truffles &amp; Card</v>
      </c>
      <c r="D12" s="18" t="str">
        <f aca="false">IFERROR(INDEX('SKU Data'!$D$2:$D$1780,MATCH($A12,'SKU Data'!$Y$2:$Y$1780,0)),"")</f>
        <v>AUSRP</v>
      </c>
      <c r="E12" s="19" t="n">
        <f aca="false">IFERROR(INDEX('SKU Data'!$E$2:$E$1780,MATCH($A12,'SKU Data'!$Y$2:$Y$1780,0)),"")</f>
        <v>927</v>
      </c>
      <c r="F12" s="19" t="n">
        <f aca="false">IFERROR(INDEX('SKU Data'!$F$2:$F$1780,MATCH($A12,'SKU Data'!$Y$2:$Y$1780,0)),"")</f>
        <v>152</v>
      </c>
      <c r="G12" s="20" t="n">
        <f aca="false">IFERROR(INDEX('SKU Data'!$J$2:$J$1780,MATCH($A12,'SKU Data'!$Y$2:$Y$1780,0)),"")</f>
        <v>0.0819848975188781</v>
      </c>
      <c r="H12" s="21" t="n">
        <f aca="false">IFERROR(INDEX('SKU Data'!$H$2:$H$1780,MATCH($A12,'SKU Data'!$Y$2:$Y$1780,0)),"")</f>
        <v>1385.93</v>
      </c>
      <c r="I12" s="20" t="n">
        <f aca="false">IFERROR(INDEX('SKU Data'!$K$2:$K$1780,MATCH($A12,'SKU Data'!$Y$2:$Y$1780,0)),"")</f>
        <v>0.0790286592798705</v>
      </c>
      <c r="J12" s="49" t="n">
        <f aca="false">IFERROR(INDEX('SKU Data'!$M$2:$M$1780,MATCH($A12,'SKU Data'!$Y$2:$Y$1780,0)),"")</f>
        <v>0.000107592778325705</v>
      </c>
      <c r="K12" s="22" t="n">
        <f aca="false">IFERROR(INDEX('SKU Data'!$L$2:$L$1780,MATCH($A12,'SKU Data'!$Y$2:$Y$1780,0)),"")</f>
        <v>0.00276981775797069</v>
      </c>
      <c r="L12" s="20"/>
      <c r="M12" s="20" t="n">
        <f aca="false">Settings!$B$3</f>
        <v>0.0748599558648786</v>
      </c>
    </row>
    <row r="13" customFormat="false" ht="15" hidden="false" customHeight="false" outlineLevel="0" collapsed="false">
      <c r="A13" s="18" t="n">
        <v>9</v>
      </c>
      <c r="B13" s="18" t="str">
        <f aca="false">IFERROR(INDEX('SKU Data'!$A$2:$A$1780,MATCH($A13,'SKU Data'!$Y$2:$Y$1780,0)),"")</f>
        <v>AU11-43</v>
      </c>
      <c r="C13" s="18" t="str">
        <f aca="false">IFERROR(INDEX('SKU Data'!$B$2:$B$1780,MATCH($A13,'SKU Data'!$Y$2:$Y$1780,0)),"")</f>
        <v>Warm Embrace</v>
      </c>
      <c r="D13" s="18" t="str">
        <f aca="false">IFERROR(INDEX('SKU Data'!$D$2:$D$1780,MATCH($A13,'SKU Data'!$Y$2:$Y$1780,0)),"")</f>
        <v>AU</v>
      </c>
      <c r="E13" s="19" t="n">
        <f aca="false">IFERROR(INDEX('SKU Data'!$E$2:$E$1780,MATCH($A13,'SKU Data'!$Y$2:$Y$1780,0)),"")</f>
        <v>567</v>
      </c>
      <c r="F13" s="19" t="n">
        <f aca="false">IFERROR(INDEX('SKU Data'!$F$2:$F$1780,MATCH($A13,'SKU Data'!$Y$2:$Y$1780,0)),"")</f>
        <v>129</v>
      </c>
      <c r="G13" s="20" t="n">
        <f aca="false">IFERROR(INDEX('SKU Data'!$J$2:$J$1780,MATCH($A13,'SKU Data'!$Y$2:$Y$1780,0)),"")</f>
        <v>0.0582010582010582</v>
      </c>
      <c r="H13" s="21" t="n">
        <f aca="false">IFERROR(INDEX('SKU Data'!$H$2:$H$1780,MATCH($A13,'SKU Data'!$Y$2:$Y$1780,0)),"")</f>
        <v>11840.22</v>
      </c>
      <c r="I13" s="20" t="n">
        <f aca="false">IFERROR(INDEX('SKU Data'!$K$2:$K$1780,MATCH($A13,'SKU Data'!$Y$2:$Y$1780,0)),"")</f>
        <v>0.0535452149454975</v>
      </c>
      <c r="J13" s="49" t="n">
        <f aca="false">IFERROR(INDEX('SKU Data'!$M$2:$M$1780,MATCH($A13,'SKU Data'!$Y$2:$Y$1780,0)),"")</f>
        <v>0.000919182185094179</v>
      </c>
      <c r="K13" s="22" t="n">
        <f aca="false">IFERROR(INDEX('SKU Data'!$L$2:$L$1780,MATCH($A13,'SKU Data'!$Y$2:$Y$1780,0)),"")</f>
        <v>0.0236629928021471</v>
      </c>
      <c r="L13" s="20"/>
      <c r="M13" s="20" t="n">
        <f aca="false">Settings!$B$3</f>
        <v>0.0748599558648786</v>
      </c>
    </row>
    <row r="14" customFormat="false" ht="15" hidden="false" customHeight="false" outlineLevel="0" collapsed="false">
      <c r="A14" s="18" t="n">
        <v>10</v>
      </c>
      <c r="B14" s="18" t="str">
        <f aca="false">IFERROR(INDEX('SKU Data'!$A$2:$A$1780,MATCH($A14,'SKU Data'!$Y$2:$Y$1780,0)),"")</f>
        <v>AUCH25-04</v>
      </c>
      <c r="C14" s="18" t="str">
        <f aca="false">IFERROR(INDEX('SKU Data'!$B$2:$B$1780,MATCH($A14,'SKU Data'!$Y$2:$Y$1780,0)),"")</f>
        <v>Snowy Rose in Mason Jar</v>
      </c>
      <c r="D14" s="18" t="str">
        <f aca="false">IFERROR(INDEX('SKU Data'!$D$2:$D$1780,MATCH($A14,'SKU Data'!$Y$2:$Y$1780,0)),"")</f>
        <v>AUCH</v>
      </c>
      <c r="E14" s="19" t="n">
        <f aca="false">IFERROR(INDEX('SKU Data'!$E$2:$E$1780,MATCH($A14,'SKU Data'!$Y$2:$Y$1780,0)),"")</f>
        <v>618</v>
      </c>
      <c r="F14" s="19" t="n">
        <f aca="false">IFERROR(INDEX('SKU Data'!$F$2:$F$1780,MATCH($A14,'SKU Data'!$Y$2:$Y$1780,0)),"")</f>
        <v>116</v>
      </c>
      <c r="G14" s="20" t="n">
        <f aca="false">IFERROR(INDEX('SKU Data'!$J$2:$J$1780,MATCH($A14,'SKU Data'!$Y$2:$Y$1780,0)),"")</f>
        <v>0.0663430420711974</v>
      </c>
      <c r="H14" s="21" t="n">
        <f aca="false">IFERROR(INDEX('SKU Data'!$H$2:$H$1780,MATCH($A14,'SKU Data'!$Y$2:$Y$1780,0)),"")</f>
        <v>5309.56</v>
      </c>
      <c r="I14" s="20" t="n">
        <f aca="false">IFERROR(INDEX('SKU Data'!$K$2:$K$1780,MATCH($A14,'SKU Data'!$Y$2:$Y$1780,0)),"")</f>
        <v>0.0628272173530997</v>
      </c>
      <c r="J14" s="49" t="n">
        <f aca="false">IFERROR(INDEX('SKU Data'!$M$2:$M$1780,MATCH($A14,'SKU Data'!$Y$2:$Y$1780,0)),"")</f>
        <v>0.000412192760158903</v>
      </c>
      <c r="K14" s="22" t="n">
        <f aca="false">IFERROR(INDEX('SKU Data'!$L$2:$L$1780,MATCH($A14,'SKU Data'!$Y$2:$Y$1780,0)),"")</f>
        <v>0.0106112960791749</v>
      </c>
      <c r="L14" s="20"/>
      <c r="M14" s="20" t="n">
        <f aca="false">Settings!$B$3</f>
        <v>0.0748599558648786</v>
      </c>
    </row>
    <row r="15" customFormat="false" ht="15" hidden="false" customHeight="false" outlineLevel="0" collapsed="false">
      <c r="A15" s="18" t="n">
        <v>11</v>
      </c>
      <c r="B15" s="18" t="str">
        <f aca="false">IFERROR(INDEX('SKU Data'!$A$2:$A$1780,MATCH($A15,'SKU Data'!$Y$2:$Y$1780,0)),"")</f>
        <v>AUMJ-NW-011</v>
      </c>
      <c r="C15" s="18" t="str">
        <f aca="false">IFERROR(INDEX('SKU Data'!$B$2:$B$1780,MATCH($A15,'SKU Data'!$Y$2:$Y$1780,0)),"")</f>
        <v>Best Birthday Ever Bouquet in Mason Jar</v>
      </c>
      <c r="D15" s="18" t="str">
        <f aca="false">IFERROR(INDEX('SKU Data'!$D$2:$D$1780,MATCH($A15,'SKU Data'!$Y$2:$Y$1780,0)),"")</f>
        <v>AUMJ</v>
      </c>
      <c r="E15" s="19" t="n">
        <f aca="false">IFERROR(INDEX('SKU Data'!$E$2:$E$1780,MATCH($A15,'SKU Data'!$Y$2:$Y$1780,0)),"")</f>
        <v>246</v>
      </c>
      <c r="F15" s="19" t="n">
        <f aca="false">IFERROR(INDEX('SKU Data'!$F$2:$F$1780,MATCH($A15,'SKU Data'!$Y$2:$Y$1780,0)),"")</f>
        <v>115</v>
      </c>
      <c r="G15" s="20" t="n">
        <f aca="false">IFERROR(INDEX('SKU Data'!$J$2:$J$1780,MATCH($A15,'SKU Data'!$Y$2:$Y$1780,0)),"")</f>
        <v>0.0528455284552846</v>
      </c>
      <c r="H15" s="21" t="n">
        <f aca="false">IFERROR(INDEX('SKU Data'!$H$2:$H$1780,MATCH($A15,'SKU Data'!$Y$2:$Y$1780,0)),"")</f>
        <v>9879.04</v>
      </c>
      <c r="I15" s="20" t="n">
        <f aca="false">IFERROR(INDEX('SKU Data'!$K$2:$K$1780,MATCH($A15,'SKU Data'!$Y$2:$Y$1780,0)),"")</f>
        <v>0.0587406164257094</v>
      </c>
      <c r="J15" s="49" t="n">
        <f aca="false">IFERROR(INDEX('SKU Data'!$M$2:$M$1780,MATCH($A15,'SKU Data'!$Y$2:$Y$1780,0)),"")</f>
        <v>0.000766931490616965</v>
      </c>
      <c r="K15" s="22" t="n">
        <f aca="false">IFERROR(INDEX('SKU Data'!$L$2:$L$1780,MATCH($A15,'SKU Data'!$Y$2:$Y$1780,0)),"")</f>
        <v>0.0197435227058385</v>
      </c>
      <c r="L15" s="20"/>
      <c r="M15" s="20" t="n">
        <f aca="false">Settings!$B$3</f>
        <v>0.0748599558648786</v>
      </c>
    </row>
    <row r="16" customFormat="false" ht="15" hidden="false" customHeight="false" outlineLevel="0" collapsed="false">
      <c r="A16" s="18" t="n">
        <v>12</v>
      </c>
      <c r="B16" s="18" t="str">
        <f aca="false">IFERROR(INDEX('SKU Data'!$A$2:$A$1780,MATCH($A16,'SKU Data'!$Y$2:$Y$1780,0)),"")</f>
        <v>AURP03</v>
      </c>
      <c r="C16" s="18" t="str">
        <f aca="false">IFERROR(INDEX('SKU Data'!$B$2:$B$1780,MATCH($A16,'SKU Data'!$Y$2:$Y$1780,0)),"")</f>
        <v>Glass Vase</v>
      </c>
      <c r="D16" s="18" t="str">
        <f aca="false">IFERROR(INDEX('SKU Data'!$D$2:$D$1780,MATCH($A16,'SKU Data'!$Y$2:$Y$1780,0)),"")</f>
        <v>AURP</v>
      </c>
      <c r="E16" s="19" t="n">
        <f aca="false">IFERROR(INDEX('SKU Data'!$E$2:$E$1780,MATCH($A16,'SKU Data'!$Y$2:$Y$1780,0)),"")</f>
        <v>1126</v>
      </c>
      <c r="F16" s="19" t="n">
        <f aca="false">IFERROR(INDEX('SKU Data'!$F$2:$F$1780,MATCH($A16,'SKU Data'!$Y$2:$Y$1780,0)),"")</f>
        <v>112</v>
      </c>
      <c r="G16" s="20" t="n">
        <f aca="false">IFERROR(INDEX('SKU Data'!$J$2:$J$1780,MATCH($A16,'SKU Data'!$Y$2:$Y$1780,0)),"")</f>
        <v>0.086145648312611</v>
      </c>
      <c r="H16" s="21" t="n">
        <f aca="false">IFERROR(INDEX('SKU Data'!$H$2:$H$1780,MATCH($A16,'SKU Data'!$Y$2:$Y$1780,0)),"")</f>
        <v>1180.39</v>
      </c>
      <c r="I16" s="20" t="n">
        <f aca="false">IFERROR(INDEX('SKU Data'!$K$2:$K$1780,MATCH($A16,'SKU Data'!$Y$2:$Y$1780,0)),"")</f>
        <v>0.083168597823534</v>
      </c>
      <c r="J16" s="49" t="n">
        <f aca="false">IFERROR(INDEX('SKU Data'!$M$2:$M$1780,MATCH($A16,'SKU Data'!$Y$2:$Y$1780,0)),"")</f>
        <v>9.16362584025734E-005</v>
      </c>
      <c r="K16" s="22" t="n">
        <f aca="false">IFERROR(INDEX('SKU Data'!$L$2:$L$1780,MATCH($A16,'SKU Data'!$Y$2:$Y$1780,0)),"")</f>
        <v>0.0023590406321611</v>
      </c>
      <c r="L16" s="20"/>
      <c r="M16" s="20" t="n">
        <f aca="false">Settings!$B$3</f>
        <v>0.0748599558648786</v>
      </c>
    </row>
    <row r="17" customFormat="false" ht="15" hidden="false" customHeight="false" outlineLevel="0" collapsed="false">
      <c r="A17" s="18" t="n">
        <v>13</v>
      </c>
      <c r="B17" s="18" t="str">
        <f aca="false">IFERROR(INDEX('SKU Data'!$A$2:$A$1780,MATCH($A17,'SKU Data'!$Y$2:$Y$1780,0)),"")</f>
        <v>AU112-10</v>
      </c>
      <c r="C17" s="18" t="str">
        <f aca="false">IFERROR(INDEX('SKU Data'!$B$2:$B$1780,MATCH($A17,'SKU Data'!$Y$2:$Y$1780,0)),"")</f>
        <v>Lavender Love</v>
      </c>
      <c r="D17" s="18" t="str">
        <f aca="false">IFERROR(INDEX('SKU Data'!$D$2:$D$1780,MATCH($A17,'SKU Data'!$Y$2:$Y$1780,0)),"")</f>
        <v>AU</v>
      </c>
      <c r="E17" s="19" t="n">
        <f aca="false">IFERROR(INDEX('SKU Data'!$E$2:$E$1780,MATCH($A17,'SKU Data'!$Y$2:$Y$1780,0)),"")</f>
        <v>1235</v>
      </c>
      <c r="F17" s="19" t="n">
        <f aca="false">IFERROR(INDEX('SKU Data'!$F$2:$F$1780,MATCH($A17,'SKU Data'!$Y$2:$Y$1780,0)),"")</f>
        <v>108</v>
      </c>
      <c r="G17" s="20" t="n">
        <f aca="false">IFERROR(INDEX('SKU Data'!$J$2:$J$1780,MATCH($A17,'SKU Data'!$Y$2:$Y$1780,0)),"")</f>
        <v>0.0704453441295547</v>
      </c>
      <c r="H17" s="21" t="n">
        <f aca="false">IFERROR(INDEX('SKU Data'!$H$2:$H$1780,MATCH($A17,'SKU Data'!$Y$2:$Y$1780,0)),"")</f>
        <v>9388.55</v>
      </c>
      <c r="I17" s="20" t="n">
        <f aca="false">IFERROR(INDEX('SKU Data'!$K$2:$K$1780,MATCH($A17,'SKU Data'!$Y$2:$Y$1780,0)),"")</f>
        <v>0.0671355761635268</v>
      </c>
      <c r="J17" s="49" t="n">
        <f aca="false">IFERROR(INDEX('SKU Data'!$M$2:$M$1780,MATCH($A17,'SKU Data'!$Y$2:$Y$1780,0)),"")</f>
        <v>0.000728853678721</v>
      </c>
      <c r="K17" s="22" t="n">
        <f aca="false">IFERROR(INDEX('SKU Data'!$L$2:$L$1780,MATCH($A17,'SKU Data'!$Y$2:$Y$1780,0)),"")</f>
        <v>0.0187632654691043</v>
      </c>
      <c r="L17" s="20"/>
      <c r="M17" s="20" t="n">
        <f aca="false">Settings!$B$3</f>
        <v>0.0748599558648786</v>
      </c>
    </row>
    <row r="18" customFormat="false" ht="15" hidden="false" customHeight="false" outlineLevel="0" collapsed="false">
      <c r="A18" s="18" t="n">
        <v>14</v>
      </c>
      <c r="B18" s="18" t="str">
        <f aca="false">IFERROR(INDEX('SKU Data'!$A$2:$A$1780,MATCH($A18,'SKU Data'!$Y$2:$Y$1780,0)),"")</f>
        <v>AUMJ-NW-003</v>
      </c>
      <c r="C18" s="18" t="str">
        <f aca="false">IFERROR(INDEX('SKU Data'!$B$2:$B$1780,MATCH($A18,'SKU Data'!$Y$2:$Y$1780,0)),"")</f>
        <v>50 Blooms of Surprise Bud Roses in Mason Jar</v>
      </c>
      <c r="D18" s="18" t="str">
        <f aca="false">IFERROR(INDEX('SKU Data'!$D$2:$D$1780,MATCH($A18,'SKU Data'!$Y$2:$Y$1780,0)),"")</f>
        <v>AUMJ</v>
      </c>
      <c r="E18" s="19" t="n">
        <f aca="false">IFERROR(INDEX('SKU Data'!$E$2:$E$1780,MATCH($A18,'SKU Data'!$Y$2:$Y$1780,0)),"")</f>
        <v>152</v>
      </c>
      <c r="F18" s="19" t="n">
        <f aca="false">IFERROR(INDEX('SKU Data'!$F$2:$F$1780,MATCH($A18,'SKU Data'!$Y$2:$Y$1780,0)),"")</f>
        <v>106</v>
      </c>
      <c r="G18" s="20" t="n">
        <f aca="false">IFERROR(INDEX('SKU Data'!$J$2:$J$1780,MATCH($A18,'SKU Data'!$Y$2:$Y$1780,0)),"")</f>
        <v>0.125</v>
      </c>
      <c r="H18" s="21" t="n">
        <f aca="false">IFERROR(INDEX('SKU Data'!$H$2:$H$1780,MATCH($A18,'SKU Data'!$Y$2:$Y$1780,0)),"")</f>
        <v>8978.84</v>
      </c>
      <c r="I18" s="20" t="n">
        <f aca="false">IFERROR(INDEX('SKU Data'!$K$2:$K$1780,MATCH($A18,'SKU Data'!$Y$2:$Y$1780,0)),"")</f>
        <v>0.116384218118551</v>
      </c>
      <c r="J18" s="49" t="n">
        <f aca="false">IFERROR(INDEX('SKU Data'!$M$2:$M$1780,MATCH($A18,'SKU Data'!$Y$2:$Y$1780,0)),"")</f>
        <v>0.000697046994972308</v>
      </c>
      <c r="K18" s="22" t="n">
        <f aca="false">IFERROR(INDEX('SKU Data'!$L$2:$L$1780,MATCH($A18,'SKU Data'!$Y$2:$Y$1780,0)),"")</f>
        <v>0.0179444491987168</v>
      </c>
      <c r="L18" s="20"/>
      <c r="M18" s="20" t="n">
        <f aca="false">Settings!$B$3</f>
        <v>0.0748599558648786</v>
      </c>
    </row>
    <row r="19" customFormat="false" ht="15" hidden="false" customHeight="false" outlineLevel="0" collapsed="false">
      <c r="A19" s="18" t="n">
        <v>15</v>
      </c>
      <c r="B19" s="18" t="str">
        <f aca="false">IFERROR(INDEX('SKU Data'!$A$2:$A$1780,MATCH($A19,'SKU Data'!$Y$2:$Y$1780,0)),"")</f>
        <v>MJ100-17</v>
      </c>
      <c r="C19" s="18" t="str">
        <f aca="false">IFERROR(INDEX('SKU Data'!$B$2:$B$1780,MATCH($A19,'SKU Data'!$Y$2:$Y$1780,0)),"")</f>
        <v>Thirty Blooms of Alstroemeria in Mason Jar</v>
      </c>
      <c r="D19" s="18" t="str">
        <f aca="false">IFERROR(INDEX('SKU Data'!$D$2:$D$1780,MATCH($A19,'SKU Data'!$Y$2:$Y$1780,0)),"")</f>
        <v>MJ</v>
      </c>
      <c r="E19" s="19" t="n">
        <f aca="false">IFERROR(INDEX('SKU Data'!$E$2:$E$1780,MATCH($A19,'SKU Data'!$Y$2:$Y$1780,0)),"")</f>
        <v>771</v>
      </c>
      <c r="F19" s="19" t="n">
        <f aca="false">IFERROR(INDEX('SKU Data'!$F$2:$F$1780,MATCH($A19,'SKU Data'!$Y$2:$Y$1780,0)),"")</f>
        <v>104</v>
      </c>
      <c r="G19" s="20" t="n">
        <f aca="false">IFERROR(INDEX('SKU Data'!$J$2:$J$1780,MATCH($A19,'SKU Data'!$Y$2:$Y$1780,0)),"")</f>
        <v>0.0791180285343709</v>
      </c>
      <c r="H19" s="21" t="n">
        <f aca="false">IFERROR(INDEX('SKU Data'!$H$2:$H$1780,MATCH($A19,'SKU Data'!$Y$2:$Y$1780,0)),"")</f>
        <v>6020.46</v>
      </c>
      <c r="I19" s="20" t="n">
        <f aca="false">IFERROR(INDEX('SKU Data'!$K$2:$K$1780,MATCH($A19,'SKU Data'!$Y$2:$Y$1780,0)),"")</f>
        <v>0.0736156356266331</v>
      </c>
      <c r="J19" s="49" t="n">
        <f aca="false">IFERROR(INDEX('SKU Data'!$M$2:$M$1780,MATCH($A19,'SKU Data'!$Y$2:$Y$1780,0)),"")</f>
        <v>0.000467381482613676</v>
      </c>
      <c r="K19" s="22" t="n">
        <f aca="false">IFERROR(INDEX('SKU Data'!$L$2:$L$1780,MATCH($A19,'SKU Data'!$Y$2:$Y$1780,0)),"")</f>
        <v>0.0120320485299779</v>
      </c>
      <c r="L19" s="20"/>
      <c r="M19" s="20" t="n">
        <f aca="false">Settings!$B$3</f>
        <v>0.0748599558648786</v>
      </c>
    </row>
    <row r="20" customFormat="false" ht="15" hidden="false" customHeight="false" outlineLevel="0" collapsed="false">
      <c r="A20" s="18" t="n">
        <v>16</v>
      </c>
      <c r="B20" s="18" t="str">
        <f aca="false">IFERROR(INDEX('SKU Data'!$A$2:$A$1780,MATCH($A20,'SKU Data'!$Y$2:$Y$1780,0)),"")</f>
        <v>AURP04</v>
      </c>
      <c r="C20" s="18" t="str">
        <f aca="false">IFERROR(INDEX('SKU Data'!$B$2:$B$1780,MATCH($A20,'SKU Data'!$Y$2:$Y$1780,0)),"")</f>
        <v>Glass Vase (Hand blown)</v>
      </c>
      <c r="D20" s="18" t="str">
        <f aca="false">IFERROR(INDEX('SKU Data'!$D$2:$D$1780,MATCH($A20,'SKU Data'!$Y$2:$Y$1780,0)),"")</f>
        <v>AURP</v>
      </c>
      <c r="E20" s="19" t="n">
        <f aca="false">IFERROR(INDEX('SKU Data'!$E$2:$E$1780,MATCH($A20,'SKU Data'!$Y$2:$Y$1780,0)),"")</f>
        <v>1206</v>
      </c>
      <c r="F20" s="19" t="n">
        <f aca="false">IFERROR(INDEX('SKU Data'!$F$2:$F$1780,MATCH($A20,'SKU Data'!$Y$2:$Y$1780,0)),"")</f>
        <v>104</v>
      </c>
      <c r="G20" s="20" t="n">
        <f aca="false">IFERROR(INDEX('SKU Data'!$J$2:$J$1780,MATCH($A20,'SKU Data'!$Y$2:$Y$1780,0)),"")</f>
        <v>0.0771144278606965</v>
      </c>
      <c r="H20" s="21" t="n">
        <f aca="false">IFERROR(INDEX('SKU Data'!$H$2:$H$1780,MATCH($A20,'SKU Data'!$Y$2:$Y$1780,0)),"")</f>
        <v>811.9</v>
      </c>
      <c r="I20" s="20" t="n">
        <f aca="false">IFERROR(INDEX('SKU Data'!$K$2:$K$1780,MATCH($A20,'SKU Data'!$Y$2:$Y$1780,0)),"")</f>
        <v>0.073637147660198</v>
      </c>
      <c r="J20" s="49" t="n">
        <f aca="false">IFERROR(INDEX('SKU Data'!$M$2:$M$1780,MATCH($A20,'SKU Data'!$Y$2:$Y$1780,0)),"")</f>
        <v>6.30295734435647E-005</v>
      </c>
      <c r="K20" s="22" t="n">
        <f aca="false">IFERROR(INDEX('SKU Data'!$L$2:$L$1780,MATCH($A20,'SKU Data'!$Y$2:$Y$1780,0)),"")</f>
        <v>0.0016226036218975</v>
      </c>
      <c r="L20" s="20"/>
      <c r="M20" s="20" t="n">
        <f aca="false">Settings!$B$3</f>
        <v>0.0748599558648786</v>
      </c>
    </row>
    <row r="21" customFormat="false" ht="15" hidden="false" customHeight="false" outlineLevel="0" collapsed="false">
      <c r="A21" s="18" t="n">
        <v>17</v>
      </c>
      <c r="B21" s="18" t="str">
        <f aca="false">IFERROR(INDEX('SKU Data'!$A$2:$A$1780,MATCH($A21,'SKU Data'!$Y$2:$Y$1780,0)),"")</f>
        <v>AU0511-17</v>
      </c>
      <c r="C21" s="18" t="str">
        <f aca="false">IFERROR(INDEX('SKU Data'!$B$2:$B$1780,MATCH($A21,'SKU Data'!$Y$2:$Y$1780,0)),"")</f>
        <v>Summer Blooms</v>
      </c>
      <c r="D21" s="18" t="str">
        <f aca="false">IFERROR(INDEX('SKU Data'!$D$2:$D$1780,MATCH($A21,'SKU Data'!$Y$2:$Y$1780,0)),"")</f>
        <v>AU</v>
      </c>
      <c r="E21" s="19" t="n">
        <f aca="false">IFERROR(INDEX('SKU Data'!$E$2:$E$1780,MATCH($A21,'SKU Data'!$Y$2:$Y$1780,0)),"")</f>
        <v>1256</v>
      </c>
      <c r="F21" s="19" t="n">
        <f aca="false">IFERROR(INDEX('SKU Data'!$F$2:$F$1780,MATCH($A21,'SKU Data'!$Y$2:$Y$1780,0)),"")</f>
        <v>97</v>
      </c>
      <c r="G21" s="20" t="n">
        <f aca="false">IFERROR(INDEX('SKU Data'!$J$2:$J$1780,MATCH($A21,'SKU Data'!$Y$2:$Y$1780,0)),"")</f>
        <v>0.0740445859872611</v>
      </c>
      <c r="H21" s="21" t="n">
        <f aca="false">IFERROR(INDEX('SKU Data'!$H$2:$H$1780,MATCH($A21,'SKU Data'!$Y$2:$Y$1780,0)),"")</f>
        <v>5315.16</v>
      </c>
      <c r="I21" s="20" t="n">
        <f aca="false">IFERROR(INDEX('SKU Data'!$K$2:$K$1780,MATCH($A21,'SKU Data'!$Y$2:$Y$1780,0)),"")</f>
        <v>0.0707617628736239</v>
      </c>
      <c r="J21" s="49" t="n">
        <f aca="false">IFERROR(INDEX('SKU Data'!$M$2:$M$1780,MATCH($A21,'SKU Data'!$Y$2:$Y$1780,0)),"")</f>
        <v>0.000412627500411747</v>
      </c>
      <c r="K21" s="22" t="n">
        <f aca="false">IFERROR(INDEX('SKU Data'!$L$2:$L$1780,MATCH($A21,'SKU Data'!$Y$2:$Y$1780,0)),"")</f>
        <v>0.0106224878272752</v>
      </c>
      <c r="L21" s="20"/>
      <c r="M21" s="20" t="n">
        <f aca="false">Settings!$B$3</f>
        <v>0.0748599558648786</v>
      </c>
    </row>
    <row r="22" customFormat="false" ht="15" hidden="false" customHeight="false" outlineLevel="0" collapsed="false">
      <c r="A22" s="18" t="n">
        <v>18</v>
      </c>
      <c r="B22" s="18" t="str">
        <f aca="false">IFERROR(INDEX('SKU Data'!$A$2:$A$1780,MATCH($A22,'SKU Data'!$Y$2:$Y$1780,0)),"")</f>
        <v>MJ100-04</v>
      </c>
      <c r="C22" s="18" t="str">
        <f aca="false">IFERROR(INDEX('SKU Data'!$B$2:$B$1780,MATCH($A22,'SKU Data'!$Y$2:$Y$1780,0)),"")</f>
        <v>What a Treat in Mason Jar</v>
      </c>
      <c r="D22" s="18" t="str">
        <f aca="false">IFERROR(INDEX('SKU Data'!$D$2:$D$1780,MATCH($A22,'SKU Data'!$Y$2:$Y$1780,0)),"")</f>
        <v>MJ</v>
      </c>
      <c r="E22" s="19" t="n">
        <f aca="false">IFERROR(INDEX('SKU Data'!$E$2:$E$1780,MATCH($A22,'SKU Data'!$Y$2:$Y$1780,0)),"")</f>
        <v>311</v>
      </c>
      <c r="F22" s="19" t="n">
        <f aca="false">IFERROR(INDEX('SKU Data'!$F$2:$F$1780,MATCH($A22,'SKU Data'!$Y$2:$Y$1780,0)),"")</f>
        <v>97</v>
      </c>
      <c r="G22" s="20" t="n">
        <f aca="false">IFERROR(INDEX('SKU Data'!$J$2:$J$1780,MATCH($A22,'SKU Data'!$Y$2:$Y$1780,0)),"")</f>
        <v>0.0643086816720257</v>
      </c>
      <c r="H22" s="21" t="n">
        <f aca="false">IFERROR(INDEX('SKU Data'!$H$2:$H$1780,MATCH($A22,'SKU Data'!$Y$2:$Y$1780,0)),"")</f>
        <v>5347.79</v>
      </c>
      <c r="I22" s="20" t="n">
        <f aca="false">IFERROR(INDEX('SKU Data'!$K$2:$K$1780,MATCH($A22,'SKU Data'!$Y$2:$Y$1780,0)),"")</f>
        <v>0.058529724766372</v>
      </c>
      <c r="J22" s="49" t="n">
        <f aca="false">IFERROR(INDEX('SKU Data'!$M$2:$M$1780,MATCH($A22,'SKU Data'!$Y$2:$Y$1780,0)),"")</f>
        <v>0.000415160638706443</v>
      </c>
      <c r="K22" s="22" t="n">
        <f aca="false">IFERROR(INDEX('SKU Data'!$L$2:$L$1780,MATCH($A22,'SKU Data'!$Y$2:$Y$1780,0)),"")</f>
        <v>0.0106876997452239</v>
      </c>
      <c r="L22" s="20"/>
      <c r="M22" s="20" t="n">
        <f aca="false">Settings!$B$3</f>
        <v>0.0748599558648786</v>
      </c>
    </row>
    <row r="23" customFormat="false" ht="15" hidden="false" customHeight="false" outlineLevel="0" collapsed="false">
      <c r="A23" s="18" t="n">
        <v>19</v>
      </c>
      <c r="B23" s="18" t="str">
        <f aca="false">IFERROR(INDEX('SKU Data'!$A$2:$A$1780,MATCH($A23,'SKU Data'!$Y$2:$Y$1780,0)),"")</f>
        <v>AURP-C02</v>
      </c>
      <c r="C23" s="18" t="str">
        <f aca="false">IFERROR(INDEX('SKU Data'!$B$2:$B$1780,MATCH($A23,'SKU Data'!$Y$2:$Y$1780,0)),"")</f>
        <v>Large Box of Premium Chocolates</v>
      </c>
      <c r="D23" s="18" t="str">
        <f aca="false">IFERROR(INDEX('SKU Data'!$D$2:$D$1780,MATCH($A23,'SKU Data'!$Y$2:$Y$1780,0)),"")</f>
        <v>AURP</v>
      </c>
      <c r="E23" s="19" t="n">
        <f aca="false">IFERROR(INDEX('SKU Data'!$E$2:$E$1780,MATCH($A23,'SKU Data'!$Y$2:$Y$1780,0)),"")</f>
        <v>622</v>
      </c>
      <c r="F23" s="19" t="n">
        <f aca="false">IFERROR(INDEX('SKU Data'!$F$2:$F$1780,MATCH($A23,'SKU Data'!$Y$2:$Y$1780,0)),"")</f>
        <v>96</v>
      </c>
      <c r="G23" s="20" t="n">
        <f aca="false">IFERROR(INDEX('SKU Data'!$J$2:$J$1780,MATCH($A23,'SKU Data'!$Y$2:$Y$1780,0)),"")</f>
        <v>0.0916398713826367</v>
      </c>
      <c r="H23" s="21" t="n">
        <f aca="false">IFERROR(INDEX('SKU Data'!$H$2:$H$1780,MATCH($A23,'SKU Data'!$Y$2:$Y$1780,0)),"")</f>
        <v>1962.91</v>
      </c>
      <c r="I23" s="20" t="n">
        <f aca="false">IFERROR(INDEX('SKU Data'!$K$2:$K$1780,MATCH($A23,'SKU Data'!$Y$2:$Y$1780,0)),"")</f>
        <v>0.0861804796616257</v>
      </c>
      <c r="J23" s="49" t="n">
        <f aca="false">IFERROR(INDEX('SKU Data'!$M$2:$M$1780,MATCH($A23,'SKU Data'!$Y$2:$Y$1780,0)),"")</f>
        <v>0.000152384998162468</v>
      </c>
      <c r="K23" s="22" t="n">
        <f aca="false">IFERROR(INDEX('SKU Data'!$L$2:$L$1780,MATCH($A23,'SKU Data'!$Y$2:$Y$1780,0)),"")</f>
        <v>0.003922927547061</v>
      </c>
      <c r="L23" s="20"/>
      <c r="M23" s="20" t="n">
        <f aca="false">Settings!$B$3</f>
        <v>0.0748599558648786</v>
      </c>
    </row>
    <row r="24" customFormat="false" ht="15" hidden="false" customHeight="false" outlineLevel="0" collapsed="false">
      <c r="A24" s="18" t="n">
        <v>20</v>
      </c>
      <c r="B24" s="18" t="str">
        <f aca="false">IFERROR(INDEX('SKU Data'!$A$2:$A$1780,MATCH($A24,'SKU Data'!$Y$2:$Y$1780,0)),"")</f>
        <v>AURP02-30</v>
      </c>
      <c r="C24" s="18" t="str">
        <f aca="false">IFERROR(INDEX('SKU Data'!$B$2:$B$1780,MATCH($A24,'SKU Data'!$Y$2:$Y$1780,0)),"")</f>
        <v>Belgium Truffles</v>
      </c>
      <c r="D24" s="18" t="str">
        <f aca="false">IFERROR(INDEX('SKU Data'!$D$2:$D$1780,MATCH($A24,'SKU Data'!$Y$2:$Y$1780,0)),"")</f>
        <v>AURP</v>
      </c>
      <c r="E24" s="19" t="n">
        <f aca="false">IFERROR(INDEX('SKU Data'!$E$2:$E$1780,MATCH($A24,'SKU Data'!$Y$2:$Y$1780,0)),"")</f>
        <v>772</v>
      </c>
      <c r="F24" s="19" t="n">
        <f aca="false">IFERROR(INDEX('SKU Data'!$F$2:$F$1780,MATCH($A24,'SKU Data'!$Y$2:$Y$1780,0)),"")</f>
        <v>93</v>
      </c>
      <c r="G24" s="20" t="n">
        <f aca="false">IFERROR(INDEX('SKU Data'!$J$2:$J$1780,MATCH($A24,'SKU Data'!$Y$2:$Y$1780,0)),"")</f>
        <v>0.0906735751295337</v>
      </c>
      <c r="H24" s="21" t="n">
        <f aca="false">IFERROR(INDEX('SKU Data'!$H$2:$H$1780,MATCH($A24,'SKU Data'!$Y$2:$Y$1780,0)),"")</f>
        <v>820.3</v>
      </c>
      <c r="I24" s="20" t="n">
        <f aca="false">IFERROR(INDEX('SKU Data'!$K$2:$K$1780,MATCH($A24,'SKU Data'!$Y$2:$Y$1780,0)),"")</f>
        <v>0.0868716669852855</v>
      </c>
      <c r="J24" s="49" t="n">
        <f aca="false">IFERROR(INDEX('SKU Data'!$M$2:$M$1780,MATCH($A24,'SKU Data'!$Y$2:$Y$1780,0)),"")</f>
        <v>6.36816838228306E-005</v>
      </c>
      <c r="K24" s="22" t="n">
        <f aca="false">IFERROR(INDEX('SKU Data'!$L$2:$L$1780,MATCH($A24,'SKU Data'!$Y$2:$Y$1780,0)),"")</f>
        <v>0.00163939124404794</v>
      </c>
      <c r="L24" s="20"/>
      <c r="M24" s="20" t="n">
        <f aca="false">Settings!$B$3</f>
        <v>0.0748599558648786</v>
      </c>
    </row>
    <row r="25" customFormat="false" ht="15" hidden="false" customHeight="false" outlineLevel="0" collapsed="false">
      <c r="A25" s="18" t="n">
        <v>21</v>
      </c>
      <c r="B25" s="18" t="str">
        <f aca="false">IFERROR(INDEX('SKU Data'!$A$2:$A$1780,MATCH($A25,'SKU Data'!$Y$2:$Y$1780,0)),"")</f>
        <v>AURP-B1</v>
      </c>
      <c r="C25" s="18" t="str">
        <f aca="false">IFERROR(INDEX('SKU Data'!$B$2:$B$1780,MATCH($A25,'SKU Data'!$Y$2:$Y$1780,0)),"")</f>
        <v>I Love You Balloon</v>
      </c>
      <c r="D25" s="18" t="str">
        <f aca="false">IFERROR(INDEX('SKU Data'!$D$2:$D$1780,MATCH($A25,'SKU Data'!$Y$2:$Y$1780,0)),"")</f>
        <v>AURP</v>
      </c>
      <c r="E25" s="19" t="n">
        <f aca="false">IFERROR(INDEX('SKU Data'!$E$2:$E$1780,MATCH($A25,'SKU Data'!$Y$2:$Y$1780,0)),"")</f>
        <v>567</v>
      </c>
      <c r="F25" s="19" t="n">
        <f aca="false">IFERROR(INDEX('SKU Data'!$F$2:$F$1780,MATCH($A25,'SKU Data'!$Y$2:$Y$1780,0)),"")</f>
        <v>92</v>
      </c>
      <c r="G25" s="20" t="n">
        <f aca="false">IFERROR(INDEX('SKU Data'!$J$2:$J$1780,MATCH($A25,'SKU Data'!$Y$2:$Y$1780,0)),"")</f>
        <v>0.0970017636684303</v>
      </c>
      <c r="H25" s="21" t="n">
        <f aca="false">IFERROR(INDEX('SKU Data'!$H$2:$H$1780,MATCH($A25,'SKU Data'!$Y$2:$Y$1780,0)),"")</f>
        <v>750.47</v>
      </c>
      <c r="I25" s="20" t="n">
        <f aca="false">IFERROR(INDEX('SKU Data'!$K$2:$K$1780,MATCH($A25,'SKU Data'!$Y$2:$Y$1780,0)),"")</f>
        <v>0.0943089113717739</v>
      </c>
      <c r="J25" s="49" t="n">
        <f aca="false">IFERROR(INDEX('SKU Data'!$M$2:$M$1780,MATCH($A25,'SKU Data'!$Y$2:$Y$1780,0)),"")</f>
        <v>5.82606281342432E-005</v>
      </c>
      <c r="K25" s="22" t="n">
        <f aca="false">IFERROR(INDEX('SKU Data'!$L$2:$L$1780,MATCH($A25,'SKU Data'!$Y$2:$Y$1780,0)),"")</f>
        <v>0.00149983414229021</v>
      </c>
      <c r="L25" s="20"/>
      <c r="M25" s="20" t="n">
        <f aca="false">Settings!$B$3</f>
        <v>0.0748599558648786</v>
      </c>
    </row>
    <row r="26" customFormat="false" ht="15" hidden="false" customHeight="false" outlineLevel="0" collapsed="false">
      <c r="A26" s="18" t="n">
        <v>22</v>
      </c>
      <c r="B26" s="18" t="str">
        <f aca="false">IFERROR(INDEX('SKU Data'!$A$2:$A$1780,MATCH($A26,'SKU Data'!$Y$2:$Y$1780,0)),"")</f>
        <v>RP03S</v>
      </c>
      <c r="C26" s="18" t="str">
        <f aca="false">IFERROR(INDEX('SKU Data'!$B$2:$B$1780,MATCH($A26,'SKU Data'!$Y$2:$Y$1780,0)),"")</f>
        <v>Clear Glass Vase</v>
      </c>
      <c r="D26" s="18" t="str">
        <f aca="false">IFERROR(INDEX('SKU Data'!$D$2:$D$1780,MATCH($A26,'SKU Data'!$Y$2:$Y$1780,0)),"")</f>
        <v>RP</v>
      </c>
      <c r="E26" s="19" t="n">
        <f aca="false">IFERROR(INDEX('SKU Data'!$E$2:$E$1780,MATCH($A26,'SKU Data'!$Y$2:$Y$1780,0)),"")</f>
        <v>836</v>
      </c>
      <c r="F26" s="19" t="n">
        <f aca="false">IFERROR(INDEX('SKU Data'!$F$2:$F$1780,MATCH($A26,'SKU Data'!$Y$2:$Y$1780,0)),"")</f>
        <v>88</v>
      </c>
      <c r="G26" s="20" t="n">
        <f aca="false">IFERROR(INDEX('SKU Data'!$J$2:$J$1780,MATCH($A26,'SKU Data'!$Y$2:$Y$1780,0)),"")</f>
        <v>0.0980861244019139</v>
      </c>
      <c r="H26" s="21" t="n">
        <f aca="false">IFERROR(INDEX('SKU Data'!$H$2:$H$1780,MATCH($A26,'SKU Data'!$Y$2:$Y$1780,0)),"")</f>
        <v>748.77</v>
      </c>
      <c r="I26" s="20" t="n">
        <f aca="false">IFERROR(INDEX('SKU Data'!$K$2:$K$1780,MATCH($A26,'SKU Data'!$Y$2:$Y$1780,0)),"")</f>
        <v>0.0915619602621066</v>
      </c>
      <c r="J26" s="49" t="n">
        <f aca="false">IFERROR(INDEX('SKU Data'!$M$2:$M$1780,MATCH($A26,'SKU Data'!$Y$2:$Y$1780,0)),"")</f>
        <v>5.81286534146298E-005</v>
      </c>
      <c r="K26" s="22" t="n">
        <f aca="false">IFERROR(INDEX('SKU Data'!$L$2:$L$1780,MATCH($A26,'SKU Data'!$Y$2:$Y$1780,0)),"")</f>
        <v>0.00149643664733119</v>
      </c>
      <c r="L26" s="20"/>
      <c r="M26" s="20" t="n">
        <f aca="false">Settings!$B$3</f>
        <v>0.0748599558648786</v>
      </c>
    </row>
    <row r="27" customFormat="false" ht="15" hidden="false" customHeight="false" outlineLevel="0" collapsed="false">
      <c r="A27" s="18" t="n">
        <v>23</v>
      </c>
      <c r="B27" s="18" t="str">
        <f aca="false">IFERROR(INDEX('SKU Data'!$A$2:$A$1780,MATCH($A27,'SKU Data'!$Y$2:$Y$1780,0)),"")</f>
        <v>MDM25-13</v>
      </c>
      <c r="C27" s="18" t="str">
        <f aca="false">IFERROR(INDEX('SKU Data'!$B$2:$B$1780,MATCH($A27,'SKU Data'!$Y$2:$Y$1780,0)),"")</f>
        <v>Blushing Muse Bouquet</v>
      </c>
      <c r="D27" s="18" t="str">
        <f aca="false">IFERROR(INDEX('SKU Data'!$D$2:$D$1780,MATCH($A27,'SKU Data'!$Y$2:$Y$1780,0)),"")</f>
        <v>MDM</v>
      </c>
      <c r="E27" s="19" t="n">
        <f aca="false">IFERROR(INDEX('SKU Data'!$E$2:$E$1780,MATCH($A27,'SKU Data'!$Y$2:$Y$1780,0)),"")</f>
        <v>1144</v>
      </c>
      <c r="F27" s="19" t="n">
        <f aca="false">IFERROR(INDEX('SKU Data'!$F$2:$F$1780,MATCH($A27,'SKU Data'!$Y$2:$Y$1780,0)),"")</f>
        <v>85</v>
      </c>
      <c r="G27" s="20" t="n">
        <f aca="false">IFERROR(INDEX('SKU Data'!$J$2:$J$1780,MATCH($A27,'SKU Data'!$Y$2:$Y$1780,0)),"")</f>
        <v>0.0690559440559441</v>
      </c>
      <c r="H27" s="21" t="n">
        <f aca="false">IFERROR(INDEX('SKU Data'!$H$2:$H$1780,MATCH($A27,'SKU Data'!$Y$2:$Y$1780,0)),"")</f>
        <v>5835.37</v>
      </c>
      <c r="I27" s="20" t="n">
        <f aca="false">IFERROR(INDEX('SKU Data'!$K$2:$K$1780,MATCH($A27,'SKU Data'!$Y$2:$Y$1780,0)),"")</f>
        <v>0.0666772312881336</v>
      </c>
      <c r="J27" s="49" t="n">
        <f aca="false">IFERROR(INDEX('SKU Data'!$M$2:$M$1780,MATCH($A27,'SKU Data'!$Y$2:$Y$1780,0)),"")</f>
        <v>0.000453012540935305</v>
      </c>
      <c r="K27" s="22" t="n">
        <f aca="false">IFERROR(INDEX('SKU Data'!$L$2:$L$1780,MATCH($A27,'SKU Data'!$Y$2:$Y$1780,0)),"")</f>
        <v>0.0116621412699988</v>
      </c>
      <c r="L27" s="20"/>
      <c r="M27" s="20" t="n">
        <f aca="false">Settings!$B$3</f>
        <v>0.0748599558648786</v>
      </c>
    </row>
    <row r="28" customFormat="false" ht="15" hidden="false" customHeight="false" outlineLevel="0" collapsed="false">
      <c r="A28" s="18" t="n">
        <v>24</v>
      </c>
      <c r="B28" s="18" t="str">
        <f aca="false">IFERROR(INDEX('SKU Data'!$A$2:$A$1780,MATCH($A28,'SKU Data'!$Y$2:$Y$1780,0)),"")</f>
        <v>AURP-13sp</v>
      </c>
      <c r="C28" s="18" t="str">
        <f aca="false">IFERROR(INDEX('SKU Data'!$B$2:$B$1780,MATCH($A28,'SKU Data'!$Y$2:$Y$1780,0)),"")</f>
        <v>Chocolates &amp; Teddy</v>
      </c>
      <c r="D28" s="18" t="str">
        <f aca="false">IFERROR(INDEX('SKU Data'!$D$2:$D$1780,MATCH($A28,'SKU Data'!$Y$2:$Y$1780,0)),"")</f>
        <v>AURP</v>
      </c>
      <c r="E28" s="19" t="n">
        <f aca="false">IFERROR(INDEX('SKU Data'!$E$2:$E$1780,MATCH($A28,'SKU Data'!$Y$2:$Y$1780,0)),"")</f>
        <v>574</v>
      </c>
      <c r="F28" s="19" t="n">
        <f aca="false">IFERROR(INDEX('SKU Data'!$F$2:$F$1780,MATCH($A28,'SKU Data'!$Y$2:$Y$1780,0)),"")</f>
        <v>85</v>
      </c>
      <c r="G28" s="20" t="n">
        <f aca="false">IFERROR(INDEX('SKU Data'!$J$2:$J$1780,MATCH($A28,'SKU Data'!$Y$2:$Y$1780,0)),"")</f>
        <v>0.0714285714285714</v>
      </c>
      <c r="H28" s="21" t="n">
        <f aca="false">IFERROR(INDEX('SKU Data'!$H$2:$H$1780,MATCH($A28,'SKU Data'!$Y$2:$Y$1780,0)),"")</f>
        <v>1209.72</v>
      </c>
      <c r="I28" s="20" t="n">
        <f aca="false">IFERROR(INDEX('SKU Data'!$K$2:$K$1780,MATCH($A28,'SKU Data'!$Y$2:$Y$1780,0)),"")</f>
        <v>0.0686483819088796</v>
      </c>
      <c r="J28" s="49" t="n">
        <f aca="false">IFERROR(INDEX('SKU Data'!$M$2:$M$1780,MATCH($A28,'SKU Data'!$Y$2:$Y$1780,0)),"")</f>
        <v>9.39132104768434E-005</v>
      </c>
      <c r="K28" s="22" t="n">
        <f aca="false">IFERROR(INDEX('SKU Data'!$L$2:$L$1780,MATCH($A28,'SKU Data'!$Y$2:$Y$1780,0)),"")</f>
        <v>0.00241765741283637</v>
      </c>
      <c r="L28" s="20"/>
      <c r="M28" s="20" t="n">
        <f aca="false">Settings!$B$3</f>
        <v>0.0748599558648786</v>
      </c>
    </row>
    <row r="29" customFormat="false" ht="15" hidden="false" customHeight="false" outlineLevel="0" collapsed="false">
      <c r="A29" s="18" t="n">
        <v>25</v>
      </c>
      <c r="B29" s="18" t="str">
        <f aca="false">IFERROR(INDEX('SKU Data'!$A$2:$A$1780,MATCH($A29,'SKU Data'!$Y$2:$Y$1780,0)),"")</f>
        <v>AU222-80</v>
      </c>
      <c r="C29" s="18" t="str">
        <f aca="false">IFERROR(INDEX('SKU Data'!$B$2:$B$1780,MATCH($A29,'SKU Data'!$Y$2:$Y$1780,0)),"")</f>
        <v>Wild Spirits</v>
      </c>
      <c r="D29" s="18" t="str">
        <f aca="false">IFERROR(INDEX('SKU Data'!$D$2:$D$1780,MATCH($A29,'SKU Data'!$Y$2:$Y$1780,0)),"")</f>
        <v>AU</v>
      </c>
      <c r="E29" s="19" t="n">
        <f aca="false">IFERROR(INDEX('SKU Data'!$E$2:$E$1780,MATCH($A29,'SKU Data'!$Y$2:$Y$1780,0)),"")</f>
        <v>1358</v>
      </c>
      <c r="F29" s="19" t="n">
        <f aca="false">IFERROR(INDEX('SKU Data'!$F$2:$F$1780,MATCH($A29,'SKU Data'!$Y$2:$Y$1780,0)),"")</f>
        <v>80</v>
      </c>
      <c r="G29" s="20" t="n">
        <f aca="false">IFERROR(INDEX('SKU Data'!$J$2:$J$1780,MATCH($A29,'SKU Data'!$Y$2:$Y$1780,0)),"")</f>
        <v>0.0559646539027982</v>
      </c>
      <c r="H29" s="21" t="n">
        <f aca="false">IFERROR(INDEX('SKU Data'!$H$2:$H$1780,MATCH($A29,'SKU Data'!$Y$2:$Y$1780,0)),"")</f>
        <v>6215.17</v>
      </c>
      <c r="I29" s="20" t="n">
        <f aca="false">IFERROR(INDEX('SKU Data'!$K$2:$K$1780,MATCH($A29,'SKU Data'!$Y$2:$Y$1780,0)),"")</f>
        <v>0.0539572898634534</v>
      </c>
      <c r="J29" s="49" t="n">
        <f aca="false">IFERROR(INDEX('SKU Data'!$M$2:$M$1780,MATCH($A29,'SKU Data'!$Y$2:$Y$1780,0)),"")</f>
        <v>0.000482497245940683</v>
      </c>
      <c r="K29" s="22" t="n">
        <f aca="false">IFERROR(INDEX('SKU Data'!$L$2:$L$1780,MATCH($A29,'SKU Data'!$Y$2:$Y$1780,0)),"")</f>
        <v>0.0124211816143721</v>
      </c>
      <c r="L29" s="20"/>
      <c r="M29" s="20" t="n">
        <f aca="false">Settings!$B$3</f>
        <v>0.0748599558648786</v>
      </c>
    </row>
    <row r="32" customFormat="false" ht="21.75" hidden="false" customHeight="true" outlineLevel="0" collapsed="false">
      <c r="A32" s="16" t="s">
        <v>206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customFormat="false" ht="42" hidden="false" customHeight="true" outlineLevel="0" collapsed="false">
      <c r="A33" s="17" t="s">
        <v>203</v>
      </c>
      <c r="B33" s="17" t="s">
        <v>16</v>
      </c>
      <c r="C33" s="17" t="s">
        <v>17</v>
      </c>
      <c r="D33" s="17" t="s">
        <v>194</v>
      </c>
      <c r="E33" s="17" t="s">
        <v>73</v>
      </c>
      <c r="F33" s="17" t="s">
        <v>195</v>
      </c>
      <c r="G33" s="17" t="s">
        <v>196</v>
      </c>
      <c r="H33" s="17" t="s">
        <v>197</v>
      </c>
      <c r="I33" s="17" t="s">
        <v>198</v>
      </c>
      <c r="J33" s="17" t="s">
        <v>23</v>
      </c>
      <c r="K33" s="17" t="s">
        <v>204</v>
      </c>
      <c r="L33" s="17" t="s">
        <v>207</v>
      </c>
      <c r="M33" s="17" t="s">
        <v>205</v>
      </c>
    </row>
    <row r="34" customFormat="false" ht="15" hidden="false" customHeight="false" outlineLevel="0" collapsed="false">
      <c r="A34" s="18" t="n">
        <v>1</v>
      </c>
      <c r="B34" s="18" t="str">
        <f aca="false">IFERROR(INDEX('SKU Data'!$A$2:$A$1780,MATCH($A34,'SKU Data'!$Z$2:$Z$1780,0)),"")</f>
        <v>AUMJ-NW-005</v>
      </c>
      <c r="C34" s="18" t="str">
        <f aca="false">IFERROR(INDEX('SKU Data'!$B$2:$B$1780,MATCH($A34,'SKU Data'!$Z$2:$Z$1780,0)),"")</f>
        <v>Native Flowers Bouquet in Mason Jar</v>
      </c>
      <c r="D34" s="18" t="str">
        <f aca="false">IFERROR(INDEX('SKU Data'!$D$2:$D$1780,MATCH($A34,'SKU Data'!$Z$2:$Z$1780,0)),"")</f>
        <v>AUMJ</v>
      </c>
      <c r="E34" s="19" t="n">
        <f aca="false">IFERROR(INDEX('SKU Data'!$E$2:$E$1780,MATCH($A34,'SKU Data'!$Z$2:$Z$1780,0)),"")</f>
        <v>1348</v>
      </c>
      <c r="F34" s="19" t="n">
        <f aca="false">IFERROR(INDEX('SKU Data'!$F$2:$F$1780,MATCH($A34,'SKU Data'!$Z$2:$Z$1780,0)),"")</f>
        <v>335</v>
      </c>
      <c r="G34" s="20" t="n">
        <f aca="false">IFERROR(INDEX('SKU Data'!$J$2:$J$1780,MATCH($A34,'SKU Data'!$Z$2:$Z$1780,0)),"")</f>
        <v>0.0919881305637982</v>
      </c>
      <c r="H34" s="21" t="n">
        <f aca="false">IFERROR(INDEX('SKU Data'!$H$2:$H$1780,MATCH($A34,'SKU Data'!$Z$2:$Z$1780,0)),"")</f>
        <v>30439.34</v>
      </c>
      <c r="I34" s="20" t="n">
        <f aca="false">IFERROR(INDEX('SKU Data'!$K$2:$K$1780,MATCH($A34,'SKU Data'!$Z$2:$Z$1780,0)),"")</f>
        <v>0.083275895047566</v>
      </c>
      <c r="J34" s="49" t="n">
        <f aca="false">IFERROR(INDEX('SKU Data'!$M$2:$M$1780,MATCH($A34,'SKU Data'!$Z$2:$Z$1780,0)),"")</f>
        <v>0.00236307256571454</v>
      </c>
      <c r="K34" s="22" t="n">
        <f aca="false">IFERROR(INDEX('SKU Data'!$L$2:$L$1780,MATCH($A34,'SKU Data'!$Z$2:$Z$1780,0)),"")</f>
        <v>0.0608338260034112</v>
      </c>
      <c r="L34" s="20" t="n">
        <f aca="false">SUM($K$34:K34)</f>
        <v>0.0608338260034112</v>
      </c>
      <c r="M34" s="20" t="n">
        <f aca="false">Settings!$B$3</f>
        <v>0.0748599558648786</v>
      </c>
    </row>
    <row r="35" customFormat="false" ht="15" hidden="false" customHeight="false" outlineLevel="0" collapsed="false">
      <c r="A35" s="18" t="n">
        <v>2</v>
      </c>
      <c r="B35" s="18" t="str">
        <f aca="false">IFERROR(INDEX('SKU Data'!$A$2:$A$1780,MATCH($A35,'SKU Data'!$Z$2:$Z$1780,0)),"")</f>
        <v>AUSGF16-115</v>
      </c>
      <c r="C35" s="18" t="str">
        <f aca="false">IFERROR(INDEX('SKU Data'!$B$2:$B$1780,MATCH($A35,'SKU Data'!$Z$2:$Z$1780,0)),"")</f>
        <v>Delicate Elegance</v>
      </c>
      <c r="D35" s="18" t="str">
        <f aca="false">IFERROR(INDEX('SKU Data'!$D$2:$D$1780,MATCH($A35,'SKU Data'!$Z$2:$Z$1780,0)),"")</f>
        <v>AUSGF</v>
      </c>
      <c r="E35" s="19" t="n">
        <f aca="false">IFERROR(INDEX('SKU Data'!$E$2:$E$1780,MATCH($A35,'SKU Data'!$Z$2:$Z$1780,0)),"")</f>
        <v>769</v>
      </c>
      <c r="F35" s="19" t="n">
        <f aca="false">IFERROR(INDEX('SKU Data'!$F$2:$F$1780,MATCH($A35,'SKU Data'!$Z$2:$Z$1780,0)),"")</f>
        <v>419</v>
      </c>
      <c r="G35" s="20" t="n">
        <f aca="false">IFERROR(INDEX('SKU Data'!$J$2:$J$1780,MATCH($A35,'SKU Data'!$Z$2:$Z$1780,0)),"")</f>
        <v>0.102730819245774</v>
      </c>
      <c r="H35" s="21" t="n">
        <f aca="false">IFERROR(INDEX('SKU Data'!$H$2:$H$1780,MATCH($A35,'SKU Data'!$Z$2:$Z$1780,0)),"")</f>
        <v>25834.89</v>
      </c>
      <c r="I35" s="20" t="n">
        <f aca="false">IFERROR(INDEX('SKU Data'!$K$2:$K$1780,MATCH($A35,'SKU Data'!$Z$2:$Z$1780,0)),"")</f>
        <v>0.090406092293065</v>
      </c>
      <c r="J35" s="49" t="n">
        <f aca="false">IFERROR(INDEX('SKU Data'!$M$2:$M$1780,MATCH($A35,'SKU Data'!$Z$2:$Z$1780,0)),"")</f>
        <v>0.00200561903764185</v>
      </c>
      <c r="K35" s="22" t="n">
        <f aca="false">IFERROR(INDEX('SKU Data'!$L$2:$L$1780,MATCH($A35,'SKU Data'!$Z$2:$Z$1780,0)),"")</f>
        <v>0.0516317109069141</v>
      </c>
      <c r="L35" s="20" t="n">
        <f aca="false">SUM($K$34:K35)</f>
        <v>0.112465536910325</v>
      </c>
      <c r="M35" s="20" t="n">
        <f aca="false">Settings!$B$3</f>
        <v>0.0748599558648786</v>
      </c>
    </row>
    <row r="36" customFormat="false" ht="15" hidden="false" customHeight="false" outlineLevel="0" collapsed="false">
      <c r="A36" s="18" t="n">
        <v>3</v>
      </c>
      <c r="B36" s="18" t="str">
        <f aca="false">IFERROR(INDEX('SKU Data'!$A$2:$A$1780,MATCH($A36,'SKU Data'!$Z$2:$Z$1780,0)),"")</f>
        <v>AUMJ-NW-017</v>
      </c>
      <c r="C36" s="18" t="str">
        <f aca="false">IFERROR(INDEX('SKU Data'!$B$2:$B$1780,MATCH($A36,'SKU Data'!$Z$2:$Z$1780,0)),"")</f>
        <v>Pastel Buttercup Bouquet in Mason Jar</v>
      </c>
      <c r="D36" s="18" t="str">
        <f aca="false">IFERROR(INDEX('SKU Data'!$D$2:$D$1780,MATCH($A36,'SKU Data'!$Z$2:$Z$1780,0)),"")</f>
        <v>AUMJ</v>
      </c>
      <c r="E36" s="19" t="n">
        <f aca="false">IFERROR(INDEX('SKU Data'!$E$2:$E$1780,MATCH($A36,'SKU Data'!$Z$2:$Z$1780,0)),"")</f>
        <v>983</v>
      </c>
      <c r="F36" s="19" t="n">
        <f aca="false">IFERROR(INDEX('SKU Data'!$F$2:$F$1780,MATCH($A36,'SKU Data'!$Z$2:$Z$1780,0)),"")</f>
        <v>172</v>
      </c>
      <c r="G36" s="20" t="n">
        <f aca="false">IFERROR(INDEX('SKU Data'!$J$2:$J$1780,MATCH($A36,'SKU Data'!$Z$2:$Z$1780,0)),"")</f>
        <v>0.0732451678535097</v>
      </c>
      <c r="H36" s="21" t="n">
        <f aca="false">IFERROR(INDEX('SKU Data'!$H$2:$H$1780,MATCH($A36,'SKU Data'!$Z$2:$Z$1780,0)),"")</f>
        <v>14074.44</v>
      </c>
      <c r="I36" s="20" t="n">
        <f aca="false">IFERROR(INDEX('SKU Data'!$K$2:$K$1780,MATCH($A36,'SKU Data'!$Z$2:$Z$1780,0)),"")</f>
        <v>0.0677457745202763</v>
      </c>
      <c r="J36" s="49" t="n">
        <f aca="false">IFERROR(INDEX('SKU Data'!$M$2:$M$1780,MATCH($A36,'SKU Data'!$Z$2:$Z$1780,0)),"")</f>
        <v>0.00109262957218505</v>
      </c>
      <c r="K36" s="22" t="n">
        <f aca="false">IFERROR(INDEX('SKU Data'!$L$2:$L$1780,MATCH($A36,'SKU Data'!$Z$2:$Z$1780,0)),"")</f>
        <v>0.0281281405594027</v>
      </c>
      <c r="L36" s="20" t="n">
        <f aca="false">SUM($K$34:K36)</f>
        <v>0.140593677469728</v>
      </c>
      <c r="M36" s="20" t="n">
        <f aca="false">Settings!$B$3</f>
        <v>0.0748599558648786</v>
      </c>
    </row>
    <row r="37" customFormat="false" ht="15" hidden="false" customHeight="false" outlineLevel="0" collapsed="false">
      <c r="A37" s="18" t="n">
        <v>4</v>
      </c>
      <c r="B37" s="18" t="str">
        <f aca="false">IFERROR(INDEX('SKU Data'!$A$2:$A$1780,MATCH($A37,'SKU Data'!$Z$2:$Z$1780,0)),"")</f>
        <v>AUSMJ100-11</v>
      </c>
      <c r="C37" s="18" t="str">
        <f aca="false">IFERROR(INDEX('SKU Data'!$B$2:$B$1780,MATCH($A37,'SKU Data'!$Z$2:$Z$1780,0)),"")</f>
        <v>Breathtaking Blooms In Mason Jar</v>
      </c>
      <c r="D37" s="18" t="str">
        <f aca="false">IFERROR(INDEX('SKU Data'!$D$2:$D$1780,MATCH($A37,'SKU Data'!$Z$2:$Z$1780,0)),"")</f>
        <v>AUSMJ</v>
      </c>
      <c r="E37" s="19" t="n">
        <f aca="false">IFERROR(INDEX('SKU Data'!$E$2:$E$1780,MATCH($A37,'SKU Data'!$Z$2:$Z$1780,0)),"")</f>
        <v>183</v>
      </c>
      <c r="F37" s="19" t="n">
        <f aca="false">IFERROR(INDEX('SKU Data'!$F$2:$F$1780,MATCH($A37,'SKU Data'!$Z$2:$Z$1780,0)),"")</f>
        <v>203</v>
      </c>
      <c r="G37" s="20" t="n">
        <f aca="false">IFERROR(INDEX('SKU Data'!$J$2:$J$1780,MATCH($A37,'SKU Data'!$Z$2:$Z$1780,0)),"")</f>
        <v>0.153005464480874</v>
      </c>
      <c r="H37" s="21" t="n">
        <f aca="false">IFERROR(INDEX('SKU Data'!$H$2:$H$1780,MATCH($A37,'SKU Data'!$Z$2:$Z$1780,0)),"")</f>
        <v>13653.88</v>
      </c>
      <c r="I37" s="20" t="n">
        <f aca="false">IFERROR(INDEX('SKU Data'!$K$2:$K$1780,MATCH($A37,'SKU Data'!$Z$2:$Z$1780,0)),"")</f>
        <v>0.14603681487175</v>
      </c>
      <c r="J37" s="49" t="n">
        <f aca="false">IFERROR(INDEX('SKU Data'!$M$2:$M$1780,MATCH($A37,'SKU Data'!$Z$2:$Z$1780,0)),"")</f>
        <v>0.00105998057919648</v>
      </c>
      <c r="K37" s="22" t="n">
        <f aca="false">IFERROR(INDEX('SKU Data'!$L$2:$L$1780,MATCH($A37,'SKU Data'!$Z$2:$Z$1780,0)),"")</f>
        <v>0.0272876402770709</v>
      </c>
      <c r="L37" s="20" t="n">
        <f aca="false">SUM($K$34:K37)</f>
        <v>0.167881317746799</v>
      </c>
      <c r="M37" s="20" t="n">
        <f aca="false">Settings!$B$3</f>
        <v>0.0748599558648786</v>
      </c>
    </row>
    <row r="38" customFormat="false" ht="15" hidden="false" customHeight="false" outlineLevel="0" collapsed="false">
      <c r="A38" s="18" t="n">
        <v>5</v>
      </c>
      <c r="B38" s="18" t="str">
        <f aca="false">IFERROR(INDEX('SKU Data'!$A$2:$A$1780,MATCH($A38,'SKU Data'!$Z$2:$Z$1780,0)),"")</f>
        <v>AU11-43</v>
      </c>
      <c r="C38" s="18" t="str">
        <f aca="false">IFERROR(INDEX('SKU Data'!$B$2:$B$1780,MATCH($A38,'SKU Data'!$Z$2:$Z$1780,0)),"")</f>
        <v>Warm Embrace</v>
      </c>
      <c r="D38" s="18" t="str">
        <f aca="false">IFERROR(INDEX('SKU Data'!$D$2:$D$1780,MATCH($A38,'SKU Data'!$Z$2:$Z$1780,0)),"")</f>
        <v>AU</v>
      </c>
      <c r="E38" s="19" t="n">
        <f aca="false">IFERROR(INDEX('SKU Data'!$E$2:$E$1780,MATCH($A38,'SKU Data'!$Z$2:$Z$1780,0)),"")</f>
        <v>567</v>
      </c>
      <c r="F38" s="19" t="n">
        <f aca="false">IFERROR(INDEX('SKU Data'!$F$2:$F$1780,MATCH($A38,'SKU Data'!$Z$2:$Z$1780,0)),"")</f>
        <v>129</v>
      </c>
      <c r="G38" s="20" t="n">
        <f aca="false">IFERROR(INDEX('SKU Data'!$J$2:$J$1780,MATCH($A38,'SKU Data'!$Z$2:$Z$1780,0)),"")</f>
        <v>0.0582010582010582</v>
      </c>
      <c r="H38" s="21" t="n">
        <f aca="false">IFERROR(INDEX('SKU Data'!$H$2:$H$1780,MATCH($A38,'SKU Data'!$Z$2:$Z$1780,0)),"")</f>
        <v>11840.22</v>
      </c>
      <c r="I38" s="20" t="n">
        <f aca="false">IFERROR(INDEX('SKU Data'!$K$2:$K$1780,MATCH($A38,'SKU Data'!$Z$2:$Z$1780,0)),"")</f>
        <v>0.0535452149454975</v>
      </c>
      <c r="J38" s="49" t="n">
        <f aca="false">IFERROR(INDEX('SKU Data'!$M$2:$M$1780,MATCH($A38,'SKU Data'!$Z$2:$Z$1780,0)),"")</f>
        <v>0.000919182185094179</v>
      </c>
      <c r="K38" s="22" t="n">
        <f aca="false">IFERROR(INDEX('SKU Data'!$L$2:$L$1780,MATCH($A38,'SKU Data'!$Z$2:$Z$1780,0)),"")</f>
        <v>0.0236629928021471</v>
      </c>
      <c r="L38" s="20" t="n">
        <f aca="false">SUM($K$34:K38)</f>
        <v>0.191544310548946</v>
      </c>
      <c r="M38" s="20" t="n">
        <f aca="false">Settings!$B$3</f>
        <v>0.0748599558648786</v>
      </c>
    </row>
    <row r="39" customFormat="false" ht="15" hidden="false" customHeight="false" outlineLevel="0" collapsed="false">
      <c r="A39" s="18" t="n">
        <v>6</v>
      </c>
      <c r="B39" s="18" t="str">
        <f aca="false">IFERROR(INDEX('SKU Data'!$A$2:$A$1780,MATCH($A39,'SKU Data'!$Z$2:$Z$1780,0)),"")</f>
        <v>AUMJ-NW-011</v>
      </c>
      <c r="C39" s="18" t="str">
        <f aca="false">IFERROR(INDEX('SKU Data'!$B$2:$B$1780,MATCH($A39,'SKU Data'!$Z$2:$Z$1780,0)),"")</f>
        <v>Best Birthday Ever Bouquet in Mason Jar</v>
      </c>
      <c r="D39" s="18" t="str">
        <f aca="false">IFERROR(INDEX('SKU Data'!$D$2:$D$1780,MATCH($A39,'SKU Data'!$Z$2:$Z$1780,0)),"")</f>
        <v>AUMJ</v>
      </c>
      <c r="E39" s="19" t="n">
        <f aca="false">IFERROR(INDEX('SKU Data'!$E$2:$E$1780,MATCH($A39,'SKU Data'!$Z$2:$Z$1780,0)),"")</f>
        <v>246</v>
      </c>
      <c r="F39" s="19" t="n">
        <f aca="false">IFERROR(INDEX('SKU Data'!$F$2:$F$1780,MATCH($A39,'SKU Data'!$Z$2:$Z$1780,0)),"")</f>
        <v>115</v>
      </c>
      <c r="G39" s="20" t="n">
        <f aca="false">IFERROR(INDEX('SKU Data'!$J$2:$J$1780,MATCH($A39,'SKU Data'!$Z$2:$Z$1780,0)),"")</f>
        <v>0.0528455284552846</v>
      </c>
      <c r="H39" s="21" t="n">
        <f aca="false">IFERROR(INDEX('SKU Data'!$H$2:$H$1780,MATCH($A39,'SKU Data'!$Z$2:$Z$1780,0)),"")</f>
        <v>9879.04</v>
      </c>
      <c r="I39" s="20" t="n">
        <f aca="false">IFERROR(INDEX('SKU Data'!$K$2:$K$1780,MATCH($A39,'SKU Data'!$Z$2:$Z$1780,0)),"")</f>
        <v>0.0587406164257094</v>
      </c>
      <c r="J39" s="49" t="n">
        <f aca="false">IFERROR(INDEX('SKU Data'!$M$2:$M$1780,MATCH($A39,'SKU Data'!$Z$2:$Z$1780,0)),"")</f>
        <v>0.000766931490616965</v>
      </c>
      <c r="K39" s="22" t="n">
        <f aca="false">IFERROR(INDEX('SKU Data'!$L$2:$L$1780,MATCH($A39,'SKU Data'!$Z$2:$Z$1780,0)),"")</f>
        <v>0.0197435227058385</v>
      </c>
      <c r="L39" s="20" t="n">
        <f aca="false">SUM($K$34:K39)</f>
        <v>0.211287833254785</v>
      </c>
      <c r="M39" s="20" t="n">
        <f aca="false">Settings!$B$3</f>
        <v>0.0748599558648786</v>
      </c>
    </row>
    <row r="40" customFormat="false" ht="15" hidden="false" customHeight="false" outlineLevel="0" collapsed="false">
      <c r="A40" s="18" t="n">
        <v>7</v>
      </c>
      <c r="B40" s="18" t="str">
        <f aca="false">IFERROR(INDEX('SKU Data'!$A$2:$A$1780,MATCH($A40,'SKU Data'!$Z$2:$Z$1780,0)),"")</f>
        <v>AU112-10</v>
      </c>
      <c r="C40" s="18" t="str">
        <f aca="false">IFERROR(INDEX('SKU Data'!$B$2:$B$1780,MATCH($A40,'SKU Data'!$Z$2:$Z$1780,0)),"")</f>
        <v>Lavender Love</v>
      </c>
      <c r="D40" s="18" t="str">
        <f aca="false">IFERROR(INDEX('SKU Data'!$D$2:$D$1780,MATCH($A40,'SKU Data'!$Z$2:$Z$1780,0)),"")</f>
        <v>AU</v>
      </c>
      <c r="E40" s="19" t="n">
        <f aca="false">IFERROR(INDEX('SKU Data'!$E$2:$E$1780,MATCH($A40,'SKU Data'!$Z$2:$Z$1780,0)),"")</f>
        <v>1235</v>
      </c>
      <c r="F40" s="19" t="n">
        <f aca="false">IFERROR(INDEX('SKU Data'!$F$2:$F$1780,MATCH($A40,'SKU Data'!$Z$2:$Z$1780,0)),"")</f>
        <v>108</v>
      </c>
      <c r="G40" s="20" t="n">
        <f aca="false">IFERROR(INDEX('SKU Data'!$J$2:$J$1780,MATCH($A40,'SKU Data'!$Z$2:$Z$1780,0)),"")</f>
        <v>0.0704453441295547</v>
      </c>
      <c r="H40" s="21" t="n">
        <f aca="false">IFERROR(INDEX('SKU Data'!$H$2:$H$1780,MATCH($A40,'SKU Data'!$Z$2:$Z$1780,0)),"")</f>
        <v>9388.55</v>
      </c>
      <c r="I40" s="20" t="n">
        <f aca="false">IFERROR(INDEX('SKU Data'!$K$2:$K$1780,MATCH($A40,'SKU Data'!$Z$2:$Z$1780,0)),"")</f>
        <v>0.0671355761635268</v>
      </c>
      <c r="J40" s="49" t="n">
        <f aca="false">IFERROR(INDEX('SKU Data'!$M$2:$M$1780,MATCH($A40,'SKU Data'!$Z$2:$Z$1780,0)),"")</f>
        <v>0.000728853678721</v>
      </c>
      <c r="K40" s="22" t="n">
        <f aca="false">IFERROR(INDEX('SKU Data'!$L$2:$L$1780,MATCH($A40,'SKU Data'!$Z$2:$Z$1780,0)),"")</f>
        <v>0.0187632654691043</v>
      </c>
      <c r="L40" s="20" t="n">
        <f aca="false">SUM($K$34:K40)</f>
        <v>0.230051098723889</v>
      </c>
      <c r="M40" s="20" t="n">
        <f aca="false">Settings!$B$3</f>
        <v>0.0748599558648786</v>
      </c>
    </row>
    <row r="41" customFormat="false" ht="15" hidden="false" customHeight="false" outlineLevel="0" collapsed="false">
      <c r="A41" s="18" t="n">
        <v>8</v>
      </c>
      <c r="B41" s="18" t="str">
        <f aca="false">IFERROR(INDEX('SKU Data'!$A$2:$A$1780,MATCH($A41,'SKU Data'!$Z$2:$Z$1780,0)),"")</f>
        <v>AUMJ-NW-003</v>
      </c>
      <c r="C41" s="18" t="str">
        <f aca="false">IFERROR(INDEX('SKU Data'!$B$2:$B$1780,MATCH($A41,'SKU Data'!$Z$2:$Z$1780,0)),"")</f>
        <v>50 Blooms of Surprise Bud Roses in Mason Jar</v>
      </c>
      <c r="D41" s="18" t="str">
        <f aca="false">IFERROR(INDEX('SKU Data'!$D$2:$D$1780,MATCH($A41,'SKU Data'!$Z$2:$Z$1780,0)),"")</f>
        <v>AUMJ</v>
      </c>
      <c r="E41" s="19" t="n">
        <f aca="false">IFERROR(INDEX('SKU Data'!$E$2:$E$1780,MATCH($A41,'SKU Data'!$Z$2:$Z$1780,0)),"")</f>
        <v>152</v>
      </c>
      <c r="F41" s="19" t="n">
        <f aca="false">IFERROR(INDEX('SKU Data'!$F$2:$F$1780,MATCH($A41,'SKU Data'!$Z$2:$Z$1780,0)),"")</f>
        <v>106</v>
      </c>
      <c r="G41" s="20" t="n">
        <f aca="false">IFERROR(INDEX('SKU Data'!$J$2:$J$1780,MATCH($A41,'SKU Data'!$Z$2:$Z$1780,0)),"")</f>
        <v>0.125</v>
      </c>
      <c r="H41" s="21" t="n">
        <f aca="false">IFERROR(INDEX('SKU Data'!$H$2:$H$1780,MATCH($A41,'SKU Data'!$Z$2:$Z$1780,0)),"")</f>
        <v>8978.84</v>
      </c>
      <c r="I41" s="20" t="n">
        <f aca="false">IFERROR(INDEX('SKU Data'!$K$2:$K$1780,MATCH($A41,'SKU Data'!$Z$2:$Z$1780,0)),"")</f>
        <v>0.116384218118551</v>
      </c>
      <c r="J41" s="49" t="n">
        <f aca="false">IFERROR(INDEX('SKU Data'!$M$2:$M$1780,MATCH($A41,'SKU Data'!$Z$2:$Z$1780,0)),"")</f>
        <v>0.000697046994972308</v>
      </c>
      <c r="K41" s="22" t="n">
        <f aca="false">IFERROR(INDEX('SKU Data'!$L$2:$L$1780,MATCH($A41,'SKU Data'!$Z$2:$Z$1780,0)),"")</f>
        <v>0.0179444491987168</v>
      </c>
      <c r="L41" s="20" t="n">
        <f aca="false">SUM($K$34:K41)</f>
        <v>0.247995547922606</v>
      </c>
      <c r="M41" s="20" t="n">
        <f aca="false">Settings!$B$3</f>
        <v>0.0748599558648786</v>
      </c>
    </row>
    <row r="42" customFormat="false" ht="15" hidden="false" customHeight="false" outlineLevel="0" collapsed="false">
      <c r="A42" s="18" t="n">
        <v>9</v>
      </c>
      <c r="B42" s="18" t="str">
        <f aca="false">IFERROR(INDEX('SKU Data'!$A$2:$A$1780,MATCH($A42,'SKU Data'!$Z$2:$Z$1780,0)),"")</f>
        <v>DC-04S</v>
      </c>
      <c r="C42" s="18" t="str">
        <f aca="false">IFERROR(INDEX('SKU Data'!$B$2:$B$1780,MATCH($A42,'SKU Data'!$Z$2:$Z$1780,0)),"")</f>
        <v>Designer Sympathy Collection IV</v>
      </c>
      <c r="D42" s="18" t="str">
        <f aca="false">IFERROR(INDEX('SKU Data'!$D$2:$D$1780,MATCH($A42,'SKU Data'!$Z$2:$Z$1780,0)),"")</f>
        <v>DC</v>
      </c>
      <c r="E42" s="19" t="n">
        <f aca="false">IFERROR(INDEX('SKU Data'!$E$2:$E$1780,MATCH($A42,'SKU Data'!$Z$2:$Z$1780,0)),"")</f>
        <v>1192</v>
      </c>
      <c r="F42" s="19" t="n">
        <f aca="false">IFERROR(INDEX('SKU Data'!$F$2:$F$1780,MATCH($A42,'SKU Data'!$Z$2:$Z$1780,0)),"")</f>
        <v>75</v>
      </c>
      <c r="G42" s="20" t="n">
        <f aca="false">IFERROR(INDEX('SKU Data'!$J$2:$J$1780,MATCH($A42,'SKU Data'!$Z$2:$Z$1780,0)),"")</f>
        <v>0.0570469798657718</v>
      </c>
      <c r="H42" s="21" t="n">
        <f aca="false">IFERROR(INDEX('SKU Data'!$H$2:$H$1780,MATCH($A42,'SKU Data'!$Z$2:$Z$1780,0)),"")</f>
        <v>8683.47</v>
      </c>
      <c r="I42" s="20" t="n">
        <f aca="false">IFERROR(INDEX('SKU Data'!$K$2:$K$1780,MATCH($A42,'SKU Data'!$Z$2:$Z$1780,0)),"")</f>
        <v>0.0514270257135464</v>
      </c>
      <c r="J42" s="49" t="n">
        <f aca="false">IFERROR(INDEX('SKU Data'!$M$2:$M$1780,MATCH($A42,'SKU Data'!$Z$2:$Z$1780,0)),"")</f>
        <v>0.000674116775600432</v>
      </c>
      <c r="K42" s="22" t="n">
        <f aca="false">IFERROR(INDEX('SKU Data'!$L$2:$L$1780,MATCH($A42,'SKU Data'!$Z$2:$Z$1780,0)),"")</f>
        <v>0.0173541444422199</v>
      </c>
      <c r="L42" s="20" t="n">
        <f aca="false">SUM($K$34:K42)</f>
        <v>0.265349692364826</v>
      </c>
      <c r="M42" s="20" t="n">
        <f aca="false">Settings!$B$3</f>
        <v>0.0748599558648786</v>
      </c>
    </row>
    <row r="43" customFormat="false" ht="15" hidden="false" customHeight="false" outlineLevel="0" collapsed="false">
      <c r="A43" s="18" t="n">
        <v>10</v>
      </c>
      <c r="B43" s="18" t="str">
        <f aca="false">IFERROR(INDEX('SKU Data'!$A$2:$A$1780,MATCH($A43,'SKU Data'!$Z$2:$Z$1780,0)),"")</f>
        <v>AUMJ-NW-019</v>
      </c>
      <c r="C43" s="18" t="str">
        <f aca="false">IFERROR(INDEX('SKU Data'!$B$2:$B$1780,MATCH($A43,'SKU Data'!$Z$2:$Z$1780,0)),"")</f>
        <v>Garden Party Bouquet in Mason Jar</v>
      </c>
      <c r="D43" s="18" t="str">
        <f aca="false">IFERROR(INDEX('SKU Data'!$D$2:$D$1780,MATCH($A43,'SKU Data'!$Z$2:$Z$1780,0)),"")</f>
        <v>AUMJ</v>
      </c>
      <c r="E43" s="19" t="n">
        <f aca="false">IFERROR(INDEX('SKU Data'!$E$2:$E$1780,MATCH($A43,'SKU Data'!$Z$2:$Z$1780,0)),"")</f>
        <v>280</v>
      </c>
      <c r="F43" s="19" t="n">
        <f aca="false">IFERROR(INDEX('SKU Data'!$F$2:$F$1780,MATCH($A43,'SKU Data'!$Z$2:$Z$1780,0)),"")</f>
        <v>74</v>
      </c>
      <c r="G43" s="20" t="n">
        <f aca="false">IFERROR(INDEX('SKU Data'!$J$2:$J$1780,MATCH($A43,'SKU Data'!$Z$2:$Z$1780,0)),"")</f>
        <v>0.0535714285714286</v>
      </c>
      <c r="H43" s="21" t="n">
        <f aca="false">IFERROR(INDEX('SKU Data'!$H$2:$H$1780,MATCH($A43,'SKU Data'!$Z$2:$Z$1780,0)),"")</f>
        <v>8226.91</v>
      </c>
      <c r="I43" s="20" t="n">
        <f aca="false">IFERROR(INDEX('SKU Data'!$K$2:$K$1780,MATCH($A43,'SKU Data'!$Z$2:$Z$1780,0)),"")</f>
        <v>0.0505640882572851</v>
      </c>
      <c r="J43" s="49" t="n">
        <f aca="false">IFERROR(INDEX('SKU Data'!$M$2:$M$1780,MATCH($A43,'SKU Data'!$Z$2:$Z$1780,0)),"")</f>
        <v>0.000638673023843573</v>
      </c>
      <c r="K43" s="22" t="n">
        <f aca="false">IFERROR(INDEX('SKU Data'!$L$2:$L$1780,MATCH($A43,'SKU Data'!$Z$2:$Z$1780,0)),"")</f>
        <v>0.0164416972078147</v>
      </c>
      <c r="L43" s="20" t="n">
        <f aca="false">SUM($K$34:K43)</f>
        <v>0.28179138957264</v>
      </c>
      <c r="M43" s="20" t="n">
        <f aca="false">Settings!$B$3</f>
        <v>0.0748599558648786</v>
      </c>
    </row>
    <row r="44" customFormat="false" ht="15" hidden="false" customHeight="false" outlineLevel="0" collapsed="false">
      <c r="A44" s="18" t="n">
        <v>11</v>
      </c>
      <c r="B44" s="18" t="str">
        <f aca="false">IFERROR(INDEX('SKU Data'!$A$2:$A$1780,MATCH($A44,'SKU Data'!$Z$2:$Z$1780,0)),"")</f>
        <v>GF16-100</v>
      </c>
      <c r="C44" s="18" t="str">
        <f aca="false">IFERROR(INDEX('SKU Data'!$B$2:$B$1780,MATCH($A44,'SKU Data'!$Z$2:$Z$1780,0)),"")</f>
        <v>Blushing Elegance</v>
      </c>
      <c r="D44" s="18" t="str">
        <f aca="false">IFERROR(INDEX('SKU Data'!$D$2:$D$1780,MATCH($A44,'SKU Data'!$Z$2:$Z$1780,0)),"")</f>
        <v>GF</v>
      </c>
      <c r="E44" s="19" t="n">
        <f aca="false">IFERROR(INDEX('SKU Data'!$E$2:$E$1780,MATCH($A44,'SKU Data'!$Z$2:$Z$1780,0)),"")</f>
        <v>514</v>
      </c>
      <c r="F44" s="19" t="n">
        <f aca="false">IFERROR(INDEX('SKU Data'!$F$2:$F$1780,MATCH($A44,'SKU Data'!$Z$2:$Z$1780,0)),"")</f>
        <v>70</v>
      </c>
      <c r="G44" s="20" t="n">
        <f aca="false">IFERROR(INDEX('SKU Data'!$J$2:$J$1780,MATCH($A44,'SKU Data'!$Z$2:$Z$1780,0)),"")</f>
        <v>0.0836575875486381</v>
      </c>
      <c r="H44" s="21" t="n">
        <f aca="false">IFERROR(INDEX('SKU Data'!$H$2:$H$1780,MATCH($A44,'SKU Data'!$Z$2:$Z$1780,0)),"")</f>
        <v>6992.71</v>
      </c>
      <c r="I44" s="20" t="n">
        <f aca="false">IFERROR(INDEX('SKU Data'!$K$2:$K$1780,MATCH($A44,'SKU Data'!$Z$2:$Z$1780,0)),"")</f>
        <v>0.0774162943012793</v>
      </c>
      <c r="J44" s="49" t="n">
        <f aca="false">IFERROR(INDEX('SKU Data'!$M$2:$M$1780,MATCH($A44,'SKU Data'!$Z$2:$Z$1780,0)),"")</f>
        <v>0.000542859377404298</v>
      </c>
      <c r="K44" s="22" t="n">
        <f aca="false">IFERROR(INDEX('SKU Data'!$L$2:$L$1780,MATCH($A44,'SKU Data'!$Z$2:$Z$1780,0)),"")</f>
        <v>0.0139751158675685</v>
      </c>
      <c r="L44" s="20" t="n">
        <f aca="false">SUM($K$34:K44)</f>
        <v>0.295766505440209</v>
      </c>
      <c r="M44" s="20" t="n">
        <f aca="false">Settings!$B$3</f>
        <v>0.0748599558648786</v>
      </c>
    </row>
    <row r="45" customFormat="false" ht="15" hidden="false" customHeight="false" outlineLevel="0" collapsed="false">
      <c r="A45" s="18" t="n">
        <v>12</v>
      </c>
      <c r="B45" s="18" t="str">
        <f aca="false">IFERROR(INDEX('SKU Data'!$A$2:$A$1780,MATCH($A45,'SKU Data'!$Z$2:$Z$1780,0)),"")</f>
        <v>GF16-110</v>
      </c>
      <c r="C45" s="18" t="str">
        <f aca="false">IFERROR(INDEX('SKU Data'!$B$2:$B$1780,MATCH($A45,'SKU Data'!$Z$2:$Z$1780,0)),"")</f>
        <v>Pastel Harmony</v>
      </c>
      <c r="D45" s="18" t="str">
        <f aca="false">IFERROR(INDEX('SKU Data'!$D$2:$D$1780,MATCH($A45,'SKU Data'!$Z$2:$Z$1780,0)),"")</f>
        <v>GF</v>
      </c>
      <c r="E45" s="19" t="n">
        <f aca="false">IFERROR(INDEX('SKU Data'!$E$2:$E$1780,MATCH($A45,'SKU Data'!$Z$2:$Z$1780,0)),"")</f>
        <v>274</v>
      </c>
      <c r="F45" s="19" t="n">
        <f aca="false">IFERROR(INDEX('SKU Data'!$F$2:$F$1780,MATCH($A45,'SKU Data'!$Z$2:$Z$1780,0)),"")</f>
        <v>56</v>
      </c>
      <c r="G45" s="20" t="n">
        <f aca="false">IFERROR(INDEX('SKU Data'!$J$2:$J$1780,MATCH($A45,'SKU Data'!$Z$2:$Z$1780,0)),"")</f>
        <v>0.105839416058394</v>
      </c>
      <c r="H45" s="21" t="n">
        <f aca="false">IFERROR(INDEX('SKU Data'!$H$2:$H$1780,MATCH($A45,'SKU Data'!$Z$2:$Z$1780,0)),"")</f>
        <v>6386.94</v>
      </c>
      <c r="I45" s="20" t="n">
        <f aca="false">IFERROR(INDEX('SKU Data'!$K$2:$K$1780,MATCH($A45,'SKU Data'!$Z$2:$Z$1780,0)),"")</f>
        <v>0.100807977629702</v>
      </c>
      <c r="J45" s="49" t="n">
        <f aca="false">IFERROR(INDEX('SKU Data'!$M$2:$M$1780,MATCH($A45,'SKU Data'!$Z$2:$Z$1780,0)),"")</f>
        <v>0.000495832126874789</v>
      </c>
      <c r="K45" s="22" t="n">
        <f aca="false">IFERROR(INDEX('SKU Data'!$L$2:$L$1780,MATCH($A45,'SKU Data'!$Z$2:$Z$1780,0)),"")</f>
        <v>0.012764468502084</v>
      </c>
      <c r="L45" s="20" t="n">
        <f aca="false">SUM($K$34:K45)</f>
        <v>0.308530973942293</v>
      </c>
      <c r="M45" s="20" t="n">
        <f aca="false">Settings!$B$3</f>
        <v>0.0748599558648786</v>
      </c>
    </row>
    <row r="46" customFormat="false" ht="15" hidden="false" customHeight="false" outlineLevel="0" collapsed="false">
      <c r="A46" s="18" t="n">
        <v>13</v>
      </c>
      <c r="B46" s="18" t="str">
        <f aca="false">IFERROR(INDEX('SKU Data'!$A$2:$A$1780,MATCH($A46,'SKU Data'!$Z$2:$Z$1780,0)),"")</f>
        <v>AU222-80</v>
      </c>
      <c r="C46" s="18" t="str">
        <f aca="false">IFERROR(INDEX('SKU Data'!$B$2:$B$1780,MATCH($A46,'SKU Data'!$Z$2:$Z$1780,0)),"")</f>
        <v>Wild Spirits</v>
      </c>
      <c r="D46" s="18" t="str">
        <f aca="false">IFERROR(INDEX('SKU Data'!$D$2:$D$1780,MATCH($A46,'SKU Data'!$Z$2:$Z$1780,0)),"")</f>
        <v>AU</v>
      </c>
      <c r="E46" s="19" t="n">
        <f aca="false">IFERROR(INDEX('SKU Data'!$E$2:$E$1780,MATCH($A46,'SKU Data'!$Z$2:$Z$1780,0)),"")</f>
        <v>1358</v>
      </c>
      <c r="F46" s="19" t="n">
        <f aca="false">IFERROR(INDEX('SKU Data'!$F$2:$F$1780,MATCH($A46,'SKU Data'!$Z$2:$Z$1780,0)),"")</f>
        <v>80</v>
      </c>
      <c r="G46" s="20" t="n">
        <f aca="false">IFERROR(INDEX('SKU Data'!$J$2:$J$1780,MATCH($A46,'SKU Data'!$Z$2:$Z$1780,0)),"")</f>
        <v>0.0559646539027982</v>
      </c>
      <c r="H46" s="21" t="n">
        <f aca="false">IFERROR(INDEX('SKU Data'!$H$2:$H$1780,MATCH($A46,'SKU Data'!$Z$2:$Z$1780,0)),"")</f>
        <v>6215.17</v>
      </c>
      <c r="I46" s="20" t="n">
        <f aca="false">IFERROR(INDEX('SKU Data'!$K$2:$K$1780,MATCH($A46,'SKU Data'!$Z$2:$Z$1780,0)),"")</f>
        <v>0.0539572898634534</v>
      </c>
      <c r="J46" s="49" t="n">
        <f aca="false">IFERROR(INDEX('SKU Data'!$M$2:$M$1780,MATCH($A46,'SKU Data'!$Z$2:$Z$1780,0)),"")</f>
        <v>0.000482497245940683</v>
      </c>
      <c r="K46" s="22" t="n">
        <f aca="false">IFERROR(INDEX('SKU Data'!$L$2:$L$1780,MATCH($A46,'SKU Data'!$Z$2:$Z$1780,0)),"")</f>
        <v>0.0124211816143721</v>
      </c>
      <c r="L46" s="20" t="n">
        <f aca="false">SUM($K$34:K46)</f>
        <v>0.320952155556665</v>
      </c>
      <c r="M46" s="20" t="n">
        <f aca="false">Settings!$B$3</f>
        <v>0.0748599558648786</v>
      </c>
    </row>
    <row r="47" customFormat="false" ht="15" hidden="false" customHeight="false" outlineLevel="0" collapsed="false">
      <c r="A47" s="18" t="n">
        <v>14</v>
      </c>
      <c r="B47" s="18" t="str">
        <f aca="false">IFERROR(INDEX('SKU Data'!$A$2:$A$1780,MATCH($A47,'SKU Data'!$Z$2:$Z$1780,0)),"")</f>
        <v>DC-02S</v>
      </c>
      <c r="C47" s="18" t="str">
        <f aca="false">IFERROR(INDEX('SKU Data'!$B$2:$B$1780,MATCH($A47,'SKU Data'!$Z$2:$Z$1780,0)),"")</f>
        <v>Designer Sympathy Collection II</v>
      </c>
      <c r="D47" s="18" t="str">
        <f aca="false">IFERROR(INDEX('SKU Data'!$D$2:$D$1780,MATCH($A47,'SKU Data'!$Z$2:$Z$1780,0)),"")</f>
        <v>DC</v>
      </c>
      <c r="E47" s="19" t="n">
        <f aca="false">IFERROR(INDEX('SKU Data'!$E$2:$E$1780,MATCH($A47,'SKU Data'!$Z$2:$Z$1780,0)),"")</f>
        <v>849</v>
      </c>
      <c r="F47" s="19" t="n">
        <f aca="false">IFERROR(INDEX('SKU Data'!$F$2:$F$1780,MATCH($A47,'SKU Data'!$Z$2:$Z$1780,0)),"")</f>
        <v>62</v>
      </c>
      <c r="G47" s="20" t="n">
        <f aca="false">IFERROR(INDEX('SKU Data'!$J$2:$J$1780,MATCH($A47,'SKU Data'!$Z$2:$Z$1780,0)),"")</f>
        <v>0.0694935217903416</v>
      </c>
      <c r="H47" s="21" t="n">
        <f aca="false">IFERROR(INDEX('SKU Data'!$H$2:$H$1780,MATCH($A47,'SKU Data'!$Z$2:$Z$1780,0)),"")</f>
        <v>6122.41</v>
      </c>
      <c r="I47" s="20" t="n">
        <f aca="false">IFERROR(INDEX('SKU Data'!$K$2:$K$1780,MATCH($A47,'SKU Data'!$Z$2:$Z$1780,0)),"")</f>
        <v>0.0642887896446577</v>
      </c>
      <c r="J47" s="49" t="n">
        <f aca="false">IFERROR(INDEX('SKU Data'!$M$2:$M$1780,MATCH($A47,'SKU Data'!$Z$2:$Z$1780,0)),"")</f>
        <v>0.000475296084181075</v>
      </c>
      <c r="K47" s="22" t="n">
        <f aca="false">IFERROR(INDEX('SKU Data'!$L$2:$L$1780,MATCH($A47,'SKU Data'!$Z$2:$Z$1780,0)),"")</f>
        <v>0.0122357983011966</v>
      </c>
      <c r="L47" s="20" t="n">
        <f aca="false">SUM($K$34:K47)</f>
        <v>0.333187953857862</v>
      </c>
      <c r="M47" s="20" t="n">
        <f aca="false">Settings!$B$3</f>
        <v>0.0748599558648786</v>
      </c>
    </row>
    <row r="48" customFormat="false" ht="15" hidden="false" customHeight="false" outlineLevel="0" collapsed="false">
      <c r="A48" s="18" t="n">
        <v>15</v>
      </c>
      <c r="B48" s="18" t="str">
        <f aca="false">IFERROR(INDEX('SKU Data'!$A$2:$A$1780,MATCH($A48,'SKU Data'!$Z$2:$Z$1780,0)),"")</f>
        <v>AUDNAT-02</v>
      </c>
      <c r="C48" s="18" t="str">
        <f aca="false">IFERROR(INDEX('SKU Data'!$B$2:$B$1780,MATCH($A48,'SKU Data'!$Z$2:$Z$1780,0)),"")</f>
        <v>Native Flowers Bouquet Designer Collection II</v>
      </c>
      <c r="D48" s="18" t="str">
        <f aca="false">IFERROR(INDEX('SKU Data'!$D$2:$D$1780,MATCH($A48,'SKU Data'!$Z$2:$Z$1780,0)),"")</f>
        <v>AUDNAT</v>
      </c>
      <c r="E48" s="19" t="n">
        <f aca="false">IFERROR(INDEX('SKU Data'!$E$2:$E$1780,MATCH($A48,'SKU Data'!$Z$2:$Z$1780,0)),"")</f>
        <v>802</v>
      </c>
      <c r="F48" s="19" t="n">
        <f aca="false">IFERROR(INDEX('SKU Data'!$F$2:$F$1780,MATCH($A48,'SKU Data'!$Z$2:$Z$1780,0)),"")</f>
        <v>62</v>
      </c>
      <c r="G48" s="20" t="n">
        <f aca="false">IFERROR(INDEX('SKU Data'!$J$2:$J$1780,MATCH($A48,'SKU Data'!$Z$2:$Z$1780,0)),"")</f>
        <v>0.0685785536159601</v>
      </c>
      <c r="H48" s="21" t="n">
        <f aca="false">IFERROR(INDEX('SKU Data'!$H$2:$H$1780,MATCH($A48,'SKU Data'!$Z$2:$Z$1780,0)),"")</f>
        <v>6090.57</v>
      </c>
      <c r="I48" s="20" t="n">
        <f aca="false">IFERROR(INDEX('SKU Data'!$K$2:$K$1780,MATCH($A48,'SKU Data'!$Z$2:$Z$1780,0)),"")</f>
        <v>0.0621615154847197</v>
      </c>
      <c r="J48" s="49" t="n">
        <f aca="false">IFERROR(INDEX('SKU Data'!$M$2:$M$1780,MATCH($A48,'SKU Data'!$Z$2:$Z$1780,0)),"")</f>
        <v>0.000472824275314906</v>
      </c>
      <c r="K48" s="22" t="n">
        <f aca="false">IFERROR(INDEX('SKU Data'!$L$2:$L$1780,MATCH($A48,'SKU Data'!$Z$2:$Z$1780,0)),"")</f>
        <v>0.0121721652191406</v>
      </c>
      <c r="L48" s="20" t="n">
        <f aca="false">SUM($K$34:K48)</f>
        <v>0.345360119077002</v>
      </c>
      <c r="M48" s="20" t="n">
        <f aca="false">Settings!$B$3</f>
        <v>0.0748599558648786</v>
      </c>
    </row>
    <row r="49" customFormat="false" ht="15" hidden="false" customHeight="false" outlineLevel="0" collapsed="false">
      <c r="A49" s="18" t="n">
        <v>16</v>
      </c>
      <c r="B49" s="18" t="str">
        <f aca="false">IFERROR(INDEX('SKU Data'!$A$2:$A$1780,MATCH($A49,'SKU Data'!$Z$2:$Z$1780,0)),"")</f>
        <v>MJ100-17</v>
      </c>
      <c r="C49" s="18" t="str">
        <f aca="false">IFERROR(INDEX('SKU Data'!$B$2:$B$1780,MATCH($A49,'SKU Data'!$Z$2:$Z$1780,0)),"")</f>
        <v>Thirty Blooms of Alstroemeria in Mason Jar</v>
      </c>
      <c r="D49" s="18" t="str">
        <f aca="false">IFERROR(INDEX('SKU Data'!$D$2:$D$1780,MATCH($A49,'SKU Data'!$Z$2:$Z$1780,0)),"")</f>
        <v>MJ</v>
      </c>
      <c r="E49" s="19" t="n">
        <f aca="false">IFERROR(INDEX('SKU Data'!$E$2:$E$1780,MATCH($A49,'SKU Data'!$Z$2:$Z$1780,0)),"")</f>
        <v>771</v>
      </c>
      <c r="F49" s="19" t="n">
        <f aca="false">IFERROR(INDEX('SKU Data'!$F$2:$F$1780,MATCH($A49,'SKU Data'!$Z$2:$Z$1780,0)),"")</f>
        <v>104</v>
      </c>
      <c r="G49" s="20" t="n">
        <f aca="false">IFERROR(INDEX('SKU Data'!$J$2:$J$1780,MATCH($A49,'SKU Data'!$Z$2:$Z$1780,0)),"")</f>
        <v>0.0791180285343709</v>
      </c>
      <c r="H49" s="21" t="n">
        <f aca="false">IFERROR(INDEX('SKU Data'!$H$2:$H$1780,MATCH($A49,'SKU Data'!$Z$2:$Z$1780,0)),"")</f>
        <v>6020.46</v>
      </c>
      <c r="I49" s="20" t="n">
        <f aca="false">IFERROR(INDEX('SKU Data'!$K$2:$K$1780,MATCH($A49,'SKU Data'!$Z$2:$Z$1780,0)),"")</f>
        <v>0.0736156356266331</v>
      </c>
      <c r="J49" s="49" t="n">
        <f aca="false">IFERROR(INDEX('SKU Data'!$M$2:$M$1780,MATCH($A49,'SKU Data'!$Z$2:$Z$1780,0)),"")</f>
        <v>0.000467381482613676</v>
      </c>
      <c r="K49" s="22" t="n">
        <f aca="false">IFERROR(INDEX('SKU Data'!$L$2:$L$1780,MATCH($A49,'SKU Data'!$Z$2:$Z$1780,0)),"")</f>
        <v>0.0120320485299779</v>
      </c>
      <c r="L49" s="20" t="n">
        <f aca="false">SUM($K$34:K49)</f>
        <v>0.35739216760698</v>
      </c>
      <c r="M49" s="20" t="n">
        <f aca="false">Settings!$B$3</f>
        <v>0.0748599558648786</v>
      </c>
    </row>
    <row r="50" customFormat="false" ht="15" hidden="false" customHeight="false" outlineLevel="0" collapsed="false">
      <c r="A50" s="18" t="n">
        <v>17</v>
      </c>
      <c r="B50" s="18" t="str">
        <f aca="false">IFERROR(INDEX('SKU Data'!$A$2:$A$1780,MATCH($A50,'SKU Data'!$Z$2:$Z$1780,0)),"")</f>
        <v>MDM25-13</v>
      </c>
      <c r="C50" s="18" t="str">
        <f aca="false">IFERROR(INDEX('SKU Data'!$B$2:$B$1780,MATCH($A50,'SKU Data'!$Z$2:$Z$1780,0)),"")</f>
        <v>Blushing Muse Bouquet</v>
      </c>
      <c r="D50" s="18" t="str">
        <f aca="false">IFERROR(INDEX('SKU Data'!$D$2:$D$1780,MATCH($A50,'SKU Data'!$Z$2:$Z$1780,0)),"")</f>
        <v>MDM</v>
      </c>
      <c r="E50" s="19" t="n">
        <f aca="false">IFERROR(INDEX('SKU Data'!$E$2:$E$1780,MATCH($A50,'SKU Data'!$Z$2:$Z$1780,0)),"")</f>
        <v>1144</v>
      </c>
      <c r="F50" s="19" t="n">
        <f aca="false">IFERROR(INDEX('SKU Data'!$F$2:$F$1780,MATCH($A50,'SKU Data'!$Z$2:$Z$1780,0)),"")</f>
        <v>85</v>
      </c>
      <c r="G50" s="20" t="n">
        <f aca="false">IFERROR(INDEX('SKU Data'!$J$2:$J$1780,MATCH($A50,'SKU Data'!$Z$2:$Z$1780,0)),"")</f>
        <v>0.0690559440559441</v>
      </c>
      <c r="H50" s="21" t="n">
        <f aca="false">IFERROR(INDEX('SKU Data'!$H$2:$H$1780,MATCH($A50,'SKU Data'!$Z$2:$Z$1780,0)),"")</f>
        <v>5835.37</v>
      </c>
      <c r="I50" s="20" t="n">
        <f aca="false">IFERROR(INDEX('SKU Data'!$K$2:$K$1780,MATCH($A50,'SKU Data'!$Z$2:$Z$1780,0)),"")</f>
        <v>0.0666772312881336</v>
      </c>
      <c r="J50" s="49" t="n">
        <f aca="false">IFERROR(INDEX('SKU Data'!$M$2:$M$1780,MATCH($A50,'SKU Data'!$Z$2:$Z$1780,0)),"")</f>
        <v>0.000453012540935305</v>
      </c>
      <c r="K50" s="22" t="n">
        <f aca="false">IFERROR(INDEX('SKU Data'!$L$2:$L$1780,MATCH($A50,'SKU Data'!$Z$2:$Z$1780,0)),"")</f>
        <v>0.0116621412699988</v>
      </c>
      <c r="L50" s="20" t="n">
        <f aca="false">SUM($K$34:K50)</f>
        <v>0.369054308876979</v>
      </c>
      <c r="M50" s="20" t="n">
        <f aca="false">Settings!$B$3</f>
        <v>0.0748599558648786</v>
      </c>
    </row>
    <row r="51" customFormat="false" ht="15" hidden="false" customHeight="false" outlineLevel="0" collapsed="false">
      <c r="A51" s="18" t="n">
        <v>18</v>
      </c>
      <c r="B51" s="18" t="str">
        <f aca="false">IFERROR(INDEX('SKU Data'!$A$2:$A$1780,MATCH($A51,'SKU Data'!$Z$2:$Z$1780,0)),"")</f>
        <v>AUMJ-NW-030</v>
      </c>
      <c r="C51" s="18" t="str">
        <f aca="false">IFERROR(INDEX('SKU Data'!$B$2:$B$1780,MATCH($A51,'SKU Data'!$Z$2:$Z$1780,0)),"")</f>
        <v>Cloud Nine Bouquet in Mason Jar</v>
      </c>
      <c r="D51" s="18" t="str">
        <f aca="false">IFERROR(INDEX('SKU Data'!$D$2:$D$1780,MATCH($A51,'SKU Data'!$Z$2:$Z$1780,0)),"")</f>
        <v>AUMJ</v>
      </c>
      <c r="E51" s="19" t="n">
        <f aca="false">IFERROR(INDEX('SKU Data'!$E$2:$E$1780,MATCH($A51,'SKU Data'!$Z$2:$Z$1780,0)),"")</f>
        <v>171</v>
      </c>
      <c r="F51" s="19" t="n">
        <f aca="false">IFERROR(INDEX('SKU Data'!$F$2:$F$1780,MATCH($A51,'SKU Data'!$Z$2:$Z$1780,0)),"")</f>
        <v>55</v>
      </c>
      <c r="G51" s="20" t="n">
        <f aca="false">IFERROR(INDEX('SKU Data'!$J$2:$J$1780,MATCH($A51,'SKU Data'!$Z$2:$Z$1780,0)),"")</f>
        <v>0.0760233918128655</v>
      </c>
      <c r="H51" s="21" t="n">
        <f aca="false">IFERROR(INDEX('SKU Data'!$H$2:$H$1780,MATCH($A51,'SKU Data'!$Z$2:$Z$1780,0)),"")</f>
        <v>5585.45</v>
      </c>
      <c r="I51" s="20" t="n">
        <f aca="false">IFERROR(INDEX('SKU Data'!$K$2:$K$1780,MATCH($A51,'SKU Data'!$Z$2:$Z$1780,0)),"")</f>
        <v>0.0736268035038942</v>
      </c>
      <c r="J51" s="49" t="n">
        <f aca="false">IFERROR(INDEX('SKU Data'!$M$2:$M$1780,MATCH($A51,'SKU Data'!$Z$2:$Z$1780,0)),"")</f>
        <v>0.000433610704508386</v>
      </c>
      <c r="K51" s="22" t="n">
        <f aca="false">IFERROR(INDEX('SKU Data'!$L$2:$L$1780,MATCH($A51,'SKU Data'!$Z$2:$Z$1780,0)),"")</f>
        <v>0.0111626695404944</v>
      </c>
      <c r="L51" s="20" t="n">
        <f aca="false">SUM($K$34:K51)</f>
        <v>0.380216978417473</v>
      </c>
      <c r="M51" s="20" t="n">
        <f aca="false">Settings!$B$3</f>
        <v>0.0748599558648786</v>
      </c>
    </row>
    <row r="52" customFormat="false" ht="15" hidden="false" customHeight="false" outlineLevel="0" collapsed="false">
      <c r="A52" s="18" t="n">
        <v>19</v>
      </c>
      <c r="B52" s="18" t="str">
        <f aca="false">IFERROR(INDEX('SKU Data'!$A$2:$A$1780,MATCH($A52,'SKU Data'!$Z$2:$Z$1780,0)),"")</f>
        <v>MJ100-04</v>
      </c>
      <c r="C52" s="18" t="str">
        <f aca="false">IFERROR(INDEX('SKU Data'!$B$2:$B$1780,MATCH($A52,'SKU Data'!$Z$2:$Z$1780,0)),"")</f>
        <v>What a Treat in Mason Jar</v>
      </c>
      <c r="D52" s="18" t="str">
        <f aca="false">IFERROR(INDEX('SKU Data'!$D$2:$D$1780,MATCH($A52,'SKU Data'!$Z$2:$Z$1780,0)),"")</f>
        <v>MJ</v>
      </c>
      <c r="E52" s="19" t="n">
        <f aca="false">IFERROR(INDEX('SKU Data'!$E$2:$E$1780,MATCH($A52,'SKU Data'!$Z$2:$Z$1780,0)),"")</f>
        <v>311</v>
      </c>
      <c r="F52" s="19" t="n">
        <f aca="false">IFERROR(INDEX('SKU Data'!$F$2:$F$1780,MATCH($A52,'SKU Data'!$Z$2:$Z$1780,0)),"")</f>
        <v>97</v>
      </c>
      <c r="G52" s="20" t="n">
        <f aca="false">IFERROR(INDEX('SKU Data'!$J$2:$J$1780,MATCH($A52,'SKU Data'!$Z$2:$Z$1780,0)),"")</f>
        <v>0.0643086816720257</v>
      </c>
      <c r="H52" s="21" t="n">
        <f aca="false">IFERROR(INDEX('SKU Data'!$H$2:$H$1780,MATCH($A52,'SKU Data'!$Z$2:$Z$1780,0)),"")</f>
        <v>5347.79</v>
      </c>
      <c r="I52" s="20" t="n">
        <f aca="false">IFERROR(INDEX('SKU Data'!$K$2:$K$1780,MATCH($A52,'SKU Data'!$Z$2:$Z$1780,0)),"")</f>
        <v>0.058529724766372</v>
      </c>
      <c r="J52" s="49" t="n">
        <f aca="false">IFERROR(INDEX('SKU Data'!$M$2:$M$1780,MATCH($A52,'SKU Data'!$Z$2:$Z$1780,0)),"")</f>
        <v>0.000415160638706443</v>
      </c>
      <c r="K52" s="22" t="n">
        <f aca="false">IFERROR(INDEX('SKU Data'!$L$2:$L$1780,MATCH($A52,'SKU Data'!$Z$2:$Z$1780,0)),"")</f>
        <v>0.0106876997452239</v>
      </c>
      <c r="L52" s="20" t="n">
        <f aca="false">SUM($K$34:K52)</f>
        <v>0.390904678162697</v>
      </c>
      <c r="M52" s="20" t="n">
        <f aca="false">Settings!$B$3</f>
        <v>0.0748599558648786</v>
      </c>
    </row>
    <row r="53" customFormat="false" ht="15" hidden="false" customHeight="false" outlineLevel="0" collapsed="false">
      <c r="A53" s="18" t="n">
        <v>20</v>
      </c>
      <c r="B53" s="18" t="str">
        <f aca="false">IFERROR(INDEX('SKU Data'!$A$2:$A$1780,MATCH($A53,'SKU Data'!$Z$2:$Z$1780,0)),"")</f>
        <v>AU0511-17</v>
      </c>
      <c r="C53" s="18" t="str">
        <f aca="false">IFERROR(INDEX('SKU Data'!$B$2:$B$1780,MATCH($A53,'SKU Data'!$Z$2:$Z$1780,0)),"")</f>
        <v>Summer Blooms</v>
      </c>
      <c r="D53" s="18" t="str">
        <f aca="false">IFERROR(INDEX('SKU Data'!$D$2:$D$1780,MATCH($A53,'SKU Data'!$Z$2:$Z$1780,0)),"")</f>
        <v>AU</v>
      </c>
      <c r="E53" s="19" t="n">
        <f aca="false">IFERROR(INDEX('SKU Data'!$E$2:$E$1780,MATCH($A53,'SKU Data'!$Z$2:$Z$1780,0)),"")</f>
        <v>1256</v>
      </c>
      <c r="F53" s="19" t="n">
        <f aca="false">IFERROR(INDEX('SKU Data'!$F$2:$F$1780,MATCH($A53,'SKU Data'!$Z$2:$Z$1780,0)),"")</f>
        <v>97</v>
      </c>
      <c r="G53" s="20" t="n">
        <f aca="false">IFERROR(INDEX('SKU Data'!$J$2:$J$1780,MATCH($A53,'SKU Data'!$Z$2:$Z$1780,0)),"")</f>
        <v>0.0740445859872611</v>
      </c>
      <c r="H53" s="21" t="n">
        <f aca="false">IFERROR(INDEX('SKU Data'!$H$2:$H$1780,MATCH($A53,'SKU Data'!$Z$2:$Z$1780,0)),"")</f>
        <v>5315.16</v>
      </c>
      <c r="I53" s="20" t="n">
        <f aca="false">IFERROR(INDEX('SKU Data'!$K$2:$K$1780,MATCH($A53,'SKU Data'!$Z$2:$Z$1780,0)),"")</f>
        <v>0.0707617628736239</v>
      </c>
      <c r="J53" s="49" t="n">
        <f aca="false">IFERROR(INDEX('SKU Data'!$M$2:$M$1780,MATCH($A53,'SKU Data'!$Z$2:$Z$1780,0)),"")</f>
        <v>0.000412627500411747</v>
      </c>
      <c r="K53" s="22" t="n">
        <f aca="false">IFERROR(INDEX('SKU Data'!$L$2:$L$1780,MATCH($A53,'SKU Data'!$Z$2:$Z$1780,0)),"")</f>
        <v>0.0106224878272752</v>
      </c>
      <c r="L53" s="20" t="n">
        <f aca="false">SUM($K$34:K53)</f>
        <v>0.401527165989972</v>
      </c>
      <c r="M53" s="20" t="n">
        <f aca="false">Settings!$B$3</f>
        <v>0.0748599558648786</v>
      </c>
    </row>
    <row r="54" customFormat="false" ht="15" hidden="false" customHeight="false" outlineLevel="0" collapsed="false">
      <c r="A54" s="18" t="n">
        <v>21</v>
      </c>
      <c r="B54" s="18" t="str">
        <f aca="false">IFERROR(INDEX('SKU Data'!$A$2:$A$1780,MATCH($A54,'SKU Data'!$Z$2:$Z$1780,0)),"")</f>
        <v>AUCH25-04</v>
      </c>
      <c r="C54" s="18" t="str">
        <f aca="false">IFERROR(INDEX('SKU Data'!$B$2:$B$1780,MATCH($A54,'SKU Data'!$Z$2:$Z$1780,0)),"")</f>
        <v>Snowy Rose in Mason Jar</v>
      </c>
      <c r="D54" s="18" t="str">
        <f aca="false">IFERROR(INDEX('SKU Data'!$D$2:$D$1780,MATCH($A54,'SKU Data'!$Z$2:$Z$1780,0)),"")</f>
        <v>AUCH</v>
      </c>
      <c r="E54" s="19" t="n">
        <f aca="false">IFERROR(INDEX('SKU Data'!$E$2:$E$1780,MATCH($A54,'SKU Data'!$Z$2:$Z$1780,0)),"")</f>
        <v>618</v>
      </c>
      <c r="F54" s="19" t="n">
        <f aca="false">IFERROR(INDEX('SKU Data'!$F$2:$F$1780,MATCH($A54,'SKU Data'!$Z$2:$Z$1780,0)),"")</f>
        <v>116</v>
      </c>
      <c r="G54" s="20" t="n">
        <f aca="false">IFERROR(INDEX('SKU Data'!$J$2:$J$1780,MATCH($A54,'SKU Data'!$Z$2:$Z$1780,0)),"")</f>
        <v>0.0663430420711974</v>
      </c>
      <c r="H54" s="21" t="n">
        <f aca="false">IFERROR(INDEX('SKU Data'!$H$2:$H$1780,MATCH($A54,'SKU Data'!$Z$2:$Z$1780,0)),"")</f>
        <v>5309.56</v>
      </c>
      <c r="I54" s="20" t="n">
        <f aca="false">IFERROR(INDEX('SKU Data'!$K$2:$K$1780,MATCH($A54,'SKU Data'!$Z$2:$Z$1780,0)),"")</f>
        <v>0.0628272173530997</v>
      </c>
      <c r="J54" s="49" t="n">
        <f aca="false">IFERROR(INDEX('SKU Data'!$M$2:$M$1780,MATCH($A54,'SKU Data'!$Z$2:$Z$1780,0)),"")</f>
        <v>0.000412192760158903</v>
      </c>
      <c r="K54" s="22" t="n">
        <f aca="false">IFERROR(INDEX('SKU Data'!$L$2:$L$1780,MATCH($A54,'SKU Data'!$Z$2:$Z$1780,0)),"")</f>
        <v>0.0106112960791749</v>
      </c>
      <c r="L54" s="20" t="n">
        <f aca="false">SUM($K$34:K54)</f>
        <v>0.412138462069147</v>
      </c>
      <c r="M54" s="20" t="n">
        <f aca="false">Settings!$B$3</f>
        <v>0.0748599558648786</v>
      </c>
    </row>
    <row r="55" customFormat="false" ht="15" hidden="false" customHeight="false" outlineLevel="0" collapsed="false">
      <c r="A55" s="18" t="n">
        <v>22</v>
      </c>
      <c r="B55" s="18" t="str">
        <f aca="false">IFERROR(INDEX('SKU Data'!$A$2:$A$1780,MATCH($A55,'SKU Data'!$Z$2:$Z$1780,0)),"")</f>
        <v>DC-03S</v>
      </c>
      <c r="C55" s="18" t="str">
        <f aca="false">IFERROR(INDEX('SKU Data'!$B$2:$B$1780,MATCH($A55,'SKU Data'!$Z$2:$Z$1780,0)),"")</f>
        <v>Designer Sympathy Collection III</v>
      </c>
      <c r="D55" s="18" t="str">
        <f aca="false">IFERROR(INDEX('SKU Data'!$D$2:$D$1780,MATCH($A55,'SKU Data'!$Z$2:$Z$1780,0)),"")</f>
        <v>DC</v>
      </c>
      <c r="E55" s="19" t="n">
        <f aca="false">IFERROR(INDEX('SKU Data'!$E$2:$E$1780,MATCH($A55,'SKU Data'!$Z$2:$Z$1780,0)),"")</f>
        <v>549</v>
      </c>
      <c r="F55" s="19" t="n">
        <f aca="false">IFERROR(INDEX('SKU Data'!$F$2:$F$1780,MATCH($A55,'SKU Data'!$Z$2:$Z$1780,0)),"")</f>
        <v>39</v>
      </c>
      <c r="G55" s="20" t="n">
        <f aca="false">IFERROR(INDEX('SKU Data'!$J$2:$J$1780,MATCH($A55,'SKU Data'!$Z$2:$Z$1780,0)),"")</f>
        <v>0.0528233151183971</v>
      </c>
      <c r="H55" s="21" t="n">
        <f aca="false">IFERROR(INDEX('SKU Data'!$H$2:$H$1780,MATCH($A55,'SKU Data'!$Z$2:$Z$1780,0)),"")</f>
        <v>4565.17</v>
      </c>
      <c r="I55" s="20" t="n">
        <f aca="false">IFERROR(INDEX('SKU Data'!$K$2:$K$1780,MATCH($A55,'SKU Data'!$Z$2:$Z$1780,0)),"")</f>
        <v>0.0482240010660803</v>
      </c>
      <c r="J55" s="49" t="n">
        <f aca="false">IFERROR(INDEX('SKU Data'!$M$2:$M$1780,MATCH($A55,'SKU Data'!$Z$2:$Z$1780,0)),"")</f>
        <v>0.000354404135727748</v>
      </c>
      <c r="K55" s="22" t="n">
        <f aca="false">IFERROR(INDEX('SKU Data'!$L$2:$L$1780,MATCH($A55,'SKU Data'!$Z$2:$Z$1780,0)),"")</f>
        <v>0.0091236129776793</v>
      </c>
      <c r="L55" s="20" t="n">
        <f aca="false">SUM($K$34:K55)</f>
        <v>0.421262075046826</v>
      </c>
      <c r="M55" s="20" t="n">
        <f aca="false">Settings!$B$3</f>
        <v>0.0748599558648786</v>
      </c>
    </row>
    <row r="56" customFormat="false" ht="15" hidden="false" customHeight="false" outlineLevel="0" collapsed="false">
      <c r="A56" s="18" t="n">
        <v>23</v>
      </c>
      <c r="B56" s="18" t="str">
        <f aca="false">IFERROR(INDEX('SKU Data'!$A$2:$A$1780,MATCH($A56,'SKU Data'!$Z$2:$Z$1780,0)),"")</f>
        <v>MJ100-62</v>
      </c>
      <c r="C56" s="18" t="str">
        <f aca="false">IFERROR(INDEX('SKU Data'!$B$2:$B$1780,MATCH($A56,'SKU Data'!$Z$2:$Z$1780,0)),"")</f>
        <v>Peaceful Clouds in Mason Jar</v>
      </c>
      <c r="D56" s="18" t="str">
        <f aca="false">IFERROR(INDEX('SKU Data'!$D$2:$D$1780,MATCH($A56,'SKU Data'!$Z$2:$Z$1780,0)),"")</f>
        <v>MJ</v>
      </c>
      <c r="E56" s="19" t="n">
        <f aca="false">IFERROR(INDEX('SKU Data'!$E$2:$E$1780,MATCH($A56,'SKU Data'!$Z$2:$Z$1780,0)),"")</f>
        <v>653</v>
      </c>
      <c r="F56" s="19" t="n">
        <f aca="false">IFERROR(INDEX('SKU Data'!$F$2:$F$1780,MATCH($A56,'SKU Data'!$Z$2:$Z$1780,0)),"")</f>
        <v>70</v>
      </c>
      <c r="G56" s="20" t="n">
        <f aca="false">IFERROR(INDEX('SKU Data'!$J$2:$J$1780,MATCH($A56,'SKU Data'!$Z$2:$Z$1780,0)),"")</f>
        <v>0.0826952526799387</v>
      </c>
      <c r="H56" s="21" t="n">
        <f aca="false">IFERROR(INDEX('SKU Data'!$H$2:$H$1780,MATCH($A56,'SKU Data'!$Z$2:$Z$1780,0)),"")</f>
        <v>4429.38</v>
      </c>
      <c r="I56" s="20" t="n">
        <f aca="false">IFERROR(INDEX('SKU Data'!$K$2:$K$1780,MATCH($A56,'SKU Data'!$Z$2:$Z$1780,0)),"")</f>
        <v>0.0801596628366201</v>
      </c>
      <c r="J56" s="49" t="n">
        <f aca="false">IFERROR(INDEX('SKU Data'!$M$2:$M$1780,MATCH($A56,'SKU Data'!$Z$2:$Z$1780,0)),"")</f>
        <v>0.000343862460918163</v>
      </c>
      <c r="K56" s="22" t="n">
        <f aca="false">IFERROR(INDEX('SKU Data'!$L$2:$L$1780,MATCH($A56,'SKU Data'!$Z$2:$Z$1780,0)),"")</f>
        <v>0.00885223307151171</v>
      </c>
      <c r="L56" s="20" t="n">
        <f aca="false">SUM($K$34:K56)</f>
        <v>0.430114308118338</v>
      </c>
      <c r="M56" s="20" t="n">
        <f aca="false">Settings!$B$3</f>
        <v>0.0748599558648786</v>
      </c>
    </row>
    <row r="57" customFormat="false" ht="15" hidden="false" customHeight="false" outlineLevel="0" collapsed="false">
      <c r="A57" s="18" t="n">
        <v>24</v>
      </c>
      <c r="B57" s="18" t="str">
        <f aca="false">IFERROR(INDEX('SKU Data'!$A$2:$A$1780,MATCH($A57,'SKU Data'!$Z$2:$Z$1780,0)),"")</f>
        <v>AUBC-02</v>
      </c>
      <c r="C57" s="18" t="str">
        <f aca="false">IFERROR(INDEX('SKU Data'!$B$2:$B$1780,MATCH($A57,'SKU Data'!$Z$2:$Z$1780,0)),"")</f>
        <v>Birthday Combo II</v>
      </c>
      <c r="D57" s="18" t="str">
        <f aca="false">IFERROR(INDEX('SKU Data'!$D$2:$D$1780,MATCH($A57,'SKU Data'!$Z$2:$Z$1780,0)),"")</f>
        <v>AUBC</v>
      </c>
      <c r="E57" s="19" t="n">
        <f aca="false">IFERROR(INDEX('SKU Data'!$E$2:$E$1780,MATCH($A57,'SKU Data'!$Z$2:$Z$1780,0)),"")</f>
        <v>192</v>
      </c>
      <c r="F57" s="19" t="n">
        <f aca="false">IFERROR(INDEX('SKU Data'!$F$2:$F$1780,MATCH($A57,'SKU Data'!$Z$2:$Z$1780,0)),"")</f>
        <v>36</v>
      </c>
      <c r="G57" s="20" t="n">
        <f aca="false">IFERROR(INDEX('SKU Data'!$J$2:$J$1780,MATCH($A57,'SKU Data'!$Z$2:$Z$1780,0)),"")</f>
        <v>0.109375</v>
      </c>
      <c r="H57" s="21" t="n">
        <f aca="false">IFERROR(INDEX('SKU Data'!$H$2:$H$1780,MATCH($A57,'SKU Data'!$Z$2:$Z$1780,0)),"")</f>
        <v>4334.25</v>
      </c>
      <c r="I57" s="20" t="n">
        <f aca="false">IFERROR(INDEX('SKU Data'!$K$2:$K$1780,MATCH($A57,'SKU Data'!$Z$2:$Z$1780,0)),"")</f>
        <v>0.11066945284606</v>
      </c>
      <c r="J57" s="49" t="n">
        <f aca="false">IFERROR(INDEX('SKU Data'!$M$2:$M$1780,MATCH($A57,'SKU Data'!$Z$2:$Z$1780,0)),"")</f>
        <v>0.000336477310872978</v>
      </c>
      <c r="K57" s="22" t="n">
        <f aca="false">IFERROR(INDEX('SKU Data'!$L$2:$L$1780,MATCH($A57,'SKU Data'!$Z$2:$Z$1780,0)),"")</f>
        <v>0.00866211325065803</v>
      </c>
      <c r="L57" s="20" t="n">
        <f aca="false">SUM($K$34:K57)</f>
        <v>0.438776421368996</v>
      </c>
      <c r="M57" s="20" t="n">
        <f aca="false">Settings!$B$3</f>
        <v>0.0748599558648786</v>
      </c>
    </row>
    <row r="58" customFormat="false" ht="15" hidden="false" customHeight="false" outlineLevel="0" collapsed="false">
      <c r="A58" s="18" t="n">
        <v>25</v>
      </c>
      <c r="B58" s="18" t="str">
        <f aca="false">IFERROR(INDEX('SKU Data'!$A$2:$A$1780,MATCH($A58,'SKU Data'!$Z$2:$Z$1780,0)),"")</f>
        <v>DC-01S</v>
      </c>
      <c r="C58" s="18" t="str">
        <f aca="false">IFERROR(INDEX('SKU Data'!$B$2:$B$1780,MATCH($A58,'SKU Data'!$Z$2:$Z$1780,0)),"")</f>
        <v>Designer Sympathy Collection I</v>
      </c>
      <c r="D58" s="18" t="str">
        <f aca="false">IFERROR(INDEX('SKU Data'!$D$2:$D$1780,MATCH($A58,'SKU Data'!$Z$2:$Z$1780,0)),"")</f>
        <v>DC</v>
      </c>
      <c r="E58" s="19" t="n">
        <f aca="false">IFERROR(INDEX('SKU Data'!$E$2:$E$1780,MATCH($A58,'SKU Data'!$Z$2:$Z$1780,0)),"")</f>
        <v>997</v>
      </c>
      <c r="F58" s="19" t="n">
        <f aca="false">IFERROR(INDEX('SKU Data'!$F$2:$F$1780,MATCH($A58,'SKU Data'!$Z$2:$Z$1780,0)),"")</f>
        <v>60</v>
      </c>
      <c r="G58" s="20" t="n">
        <f aca="false">IFERROR(INDEX('SKU Data'!$J$2:$J$1780,MATCH($A58,'SKU Data'!$Z$2:$Z$1780,0)),"")</f>
        <v>0.0481444332998997</v>
      </c>
      <c r="H58" s="21" t="n">
        <f aca="false">IFERROR(INDEX('SKU Data'!$H$2:$H$1780,MATCH($A58,'SKU Data'!$Z$2:$Z$1780,0)),"")</f>
        <v>4255.73</v>
      </c>
      <c r="I58" s="20" t="n">
        <f aca="false">IFERROR(INDEX('SKU Data'!$K$2:$K$1780,MATCH($A58,'SKU Data'!$Z$2:$Z$1780,0)),"")</f>
        <v>0.0440522246038262</v>
      </c>
      <c r="J58" s="49" t="n">
        <f aca="false">IFERROR(INDEX('SKU Data'!$M$2:$M$1780,MATCH($A58,'SKU Data'!$Z$2:$Z$1780,0)),"")</f>
        <v>0.000330381631470602</v>
      </c>
      <c r="K58" s="22" t="n">
        <f aca="false">IFERROR(INDEX('SKU Data'!$L$2:$L$1780,MATCH($A58,'SKU Data'!$Z$2:$Z$1780,0)),"")</f>
        <v>0.00850518895408038</v>
      </c>
      <c r="L58" s="20" t="n">
        <f aca="false">SUM($K$34:K58)</f>
        <v>0.447281610323077</v>
      </c>
      <c r="M58" s="20" t="n">
        <f aca="false">Settings!$B$3</f>
        <v>0.0748599558648786</v>
      </c>
    </row>
    <row r="61" customFormat="false" ht="21.75" hidden="false" customHeight="true" outlineLevel="0" collapsed="false">
      <c r="A61" s="16" t="s">
        <v>208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customFormat="false" ht="42" hidden="false" customHeight="true" outlineLevel="0" collapsed="false">
      <c r="A62" s="17" t="s">
        <v>203</v>
      </c>
      <c r="B62" s="17" t="s">
        <v>16</v>
      </c>
      <c r="C62" s="17" t="s">
        <v>17</v>
      </c>
      <c r="D62" s="17" t="s">
        <v>194</v>
      </c>
      <c r="E62" s="17" t="s">
        <v>73</v>
      </c>
      <c r="F62" s="17" t="s">
        <v>195</v>
      </c>
      <c r="G62" s="17" t="s">
        <v>196</v>
      </c>
      <c r="H62" s="17" t="s">
        <v>197</v>
      </c>
      <c r="I62" s="17" t="s">
        <v>198</v>
      </c>
      <c r="J62" s="17" t="s">
        <v>23</v>
      </c>
      <c r="K62" s="17" t="s">
        <v>204</v>
      </c>
      <c r="L62" s="17"/>
      <c r="M62" s="17" t="s">
        <v>205</v>
      </c>
    </row>
    <row r="63" customFormat="false" ht="15" hidden="false" customHeight="false" outlineLevel="0" collapsed="false">
      <c r="A63" s="18" t="n">
        <v>1</v>
      </c>
      <c r="B63" s="18" t="str">
        <f aca="false">IFERROR(INDEX('SKU Data'!$A$2:$A$1780,MATCH($A63,'SKU Data'!$AA$2:$AA$1780,0)),"")</f>
        <v>AUMJ-NW-024</v>
      </c>
      <c r="C63" s="18" t="str">
        <f aca="false">IFERROR(INDEX('SKU Data'!$B$2:$B$1780,MATCH($A63,'SKU Data'!$AA$2:$AA$1780,0)),"")</f>
        <v>Cherry Bomb Bouquet in Mason Jar</v>
      </c>
      <c r="D63" s="18" t="str">
        <f aca="false">IFERROR(INDEX('SKU Data'!$D$2:$D$1780,MATCH($A63,'SKU Data'!$AA$2:$AA$1780,0)),"")</f>
        <v>AUMJ</v>
      </c>
      <c r="E63" s="19" t="n">
        <f aca="false">IFERROR(INDEX('SKU Data'!$E$2:$E$1780,MATCH($A63,'SKU Data'!$AA$2:$AA$1780,0)),"")</f>
        <v>38</v>
      </c>
      <c r="F63" s="19" t="n">
        <f aca="false">IFERROR(INDEX('SKU Data'!$F$2:$F$1780,MATCH($A63,'SKU Data'!$AA$2:$AA$1780,0)),"")</f>
        <v>16</v>
      </c>
      <c r="G63" s="20" t="n">
        <f aca="false">IFERROR(INDEX('SKU Data'!$J$2:$J$1780,MATCH($A63,'SKU Data'!$AA$2:$AA$1780,0)),"")</f>
        <v>0.236842105263158</v>
      </c>
      <c r="H63" s="21" t="n">
        <f aca="false">IFERROR(INDEX('SKU Data'!$H$2:$H$1780,MATCH($A63,'SKU Data'!$AA$2:$AA$1780,0)),"")</f>
        <v>1832.99</v>
      </c>
      <c r="I63" s="20" t="n">
        <f aca="false">IFERROR(INDEX('SKU Data'!$K$2:$K$1780,MATCH($A63,'SKU Data'!$AA$2:$AA$1780,0)),"")</f>
        <v>0.244426102710251</v>
      </c>
      <c r="J63" s="49" t="n">
        <f aca="false">IFERROR(INDEX('SKU Data'!$M$2:$M$1780,MATCH($A63,'SKU Data'!$AA$2:$AA$1780,0)),"")</f>
        <v>0.000142299024296489</v>
      </c>
      <c r="K63" s="22" t="n">
        <f aca="false">IFERROR(INDEX('SKU Data'!$L$2:$L$1780,MATCH($A63,'SKU Data'!$AA$2:$AA$1780,0)),"")</f>
        <v>0.00366327899113426</v>
      </c>
      <c r="L63" s="20"/>
      <c r="M63" s="20" t="n">
        <f aca="false">Settings!$B$3</f>
        <v>0.0748599558648786</v>
      </c>
    </row>
    <row r="64" customFormat="false" ht="15" hidden="false" customHeight="false" outlineLevel="0" collapsed="false">
      <c r="A64" s="18" t="n">
        <v>2</v>
      </c>
      <c r="B64" s="18" t="str">
        <f aca="false">IFERROR(INDEX('SKU Data'!$A$2:$A$1780,MATCH($A64,'SKU Data'!$AA$2:$AA$1780,0)),"")</f>
        <v>DCA-02-00</v>
      </c>
      <c r="C64" s="18" t="str">
        <f aca="false">IFERROR(INDEX('SKU Data'!$B$2:$B$1780,MATCH($A64,'SKU Data'!$AA$2:$AA$1780,0)),"")</f>
        <v>Anniversary Designer Collection II</v>
      </c>
      <c r="D64" s="18" t="str">
        <f aca="false">IFERROR(INDEX('SKU Data'!$D$2:$D$1780,MATCH($A64,'SKU Data'!$AA$2:$AA$1780,0)),"")</f>
        <v>Other (small prefixes)</v>
      </c>
      <c r="E64" s="19" t="n">
        <f aca="false">IFERROR(INDEX('SKU Data'!$E$2:$E$1780,MATCH($A64,'SKU Data'!$AA$2:$AA$1780,0)),"")</f>
        <v>36</v>
      </c>
      <c r="F64" s="19" t="n">
        <f aca="false">IFERROR(INDEX('SKU Data'!$F$2:$F$1780,MATCH($A64,'SKU Data'!$AA$2:$AA$1780,0)),"")</f>
        <v>8</v>
      </c>
      <c r="G64" s="20" t="n">
        <f aca="false">IFERROR(INDEX('SKU Data'!$J$2:$J$1780,MATCH($A64,'SKU Data'!$AA$2:$AA$1780,0)),"")</f>
        <v>0.222222222222222</v>
      </c>
      <c r="H64" s="21" t="n">
        <f aca="false">IFERROR(INDEX('SKU Data'!$H$2:$H$1780,MATCH($A64,'SKU Data'!$AA$2:$AA$1780,0)),"")</f>
        <v>735.3</v>
      </c>
      <c r="I64" s="20" t="n">
        <f aca="false">IFERROR(INDEX('SKU Data'!$K$2:$K$1780,MATCH($A64,'SKU Data'!$AA$2:$AA$1780,0)),"")</f>
        <v>0.194198603925173</v>
      </c>
      <c r="J64" s="49" t="n">
        <f aca="false">IFERROR(INDEX('SKU Data'!$M$2:$M$1780,MATCH($A64,'SKU Data'!$AA$2:$AA$1780,0)),"")</f>
        <v>5.70829478421642E-005</v>
      </c>
      <c r="K64" s="22" t="n">
        <f aca="false">IFERROR(INDEX('SKU Data'!$L$2:$L$1780,MATCH($A64,'SKU Data'!$AA$2:$AA$1780,0)),"")</f>
        <v>0.0014695164960971</v>
      </c>
      <c r="L64" s="20"/>
      <c r="M64" s="20" t="n">
        <f aca="false">Settings!$B$3</f>
        <v>0.0748599558648786</v>
      </c>
    </row>
    <row r="65" customFormat="false" ht="15" hidden="false" customHeight="false" outlineLevel="0" collapsed="false">
      <c r="A65" s="18" t="n">
        <v>3</v>
      </c>
      <c r="B65" s="18" t="str">
        <f aca="false">IFERROR(INDEX('SKU Data'!$A$2:$A$1780,MATCH($A65,'SKU Data'!$AA$2:$AA$1780,0)),"")</f>
        <v>AU100-545</v>
      </c>
      <c r="C65" s="18" t="str">
        <f aca="false">IFERROR(INDEX('SKU Data'!$B$2:$B$1780,MATCH($A65,'SKU Data'!$AA$2:$AA$1780,0)),"")</f>
        <v>Gentle Thoughts Spray</v>
      </c>
      <c r="D65" s="18" t="str">
        <f aca="false">IFERROR(INDEX('SKU Data'!$D$2:$D$1780,MATCH($A65,'SKU Data'!$AA$2:$AA$1780,0)),"")</f>
        <v>AU</v>
      </c>
      <c r="E65" s="19" t="n">
        <f aca="false">IFERROR(INDEX('SKU Data'!$E$2:$E$1780,MATCH($A65,'SKU Data'!$AA$2:$AA$1780,0)),"")</f>
        <v>62</v>
      </c>
      <c r="F65" s="19" t="n">
        <f aca="false">IFERROR(INDEX('SKU Data'!$F$2:$F$1780,MATCH($A65,'SKU Data'!$AA$2:$AA$1780,0)),"")</f>
        <v>15</v>
      </c>
      <c r="G65" s="20" t="n">
        <f aca="false">IFERROR(INDEX('SKU Data'!$J$2:$J$1780,MATCH($A65,'SKU Data'!$AA$2:$AA$1780,0)),"")</f>
        <v>0.209677419354839</v>
      </c>
      <c r="H65" s="21" t="n">
        <f aca="false">IFERROR(INDEX('SKU Data'!$H$2:$H$1780,MATCH($A65,'SKU Data'!$AA$2:$AA$1780,0)),"")</f>
        <v>2729.11</v>
      </c>
      <c r="I65" s="20" t="n">
        <f aca="false">IFERROR(INDEX('SKU Data'!$K$2:$K$1780,MATCH($A65,'SKU Data'!$AA$2:$AA$1780,0)),"")</f>
        <v>0.201395328748295</v>
      </c>
      <c r="J65" s="49" t="n">
        <f aca="false">IFERROR(INDEX('SKU Data'!$M$2:$M$1780,MATCH($A65,'SKU Data'!$AA$2:$AA$1780,0)),"")</f>
        <v>0.000211866780614074</v>
      </c>
      <c r="K65" s="22" t="n">
        <f aca="false">IFERROR(INDEX('SKU Data'!$L$2:$L$1780,MATCH($A65,'SKU Data'!$AA$2:$AA$1780,0)),"")</f>
        <v>0.00545419851035435</v>
      </c>
      <c r="L65" s="20"/>
      <c r="M65" s="20" t="n">
        <f aca="false">Settings!$B$3</f>
        <v>0.0748599558648786</v>
      </c>
    </row>
    <row r="66" customFormat="false" ht="15" hidden="false" customHeight="false" outlineLevel="0" collapsed="false">
      <c r="A66" s="18" t="n">
        <v>4</v>
      </c>
      <c r="B66" s="18" t="str">
        <f aca="false">IFERROR(INDEX('SKU Data'!$A$2:$A$1780,MATCH($A66,'SKU Data'!$AA$2:$AA$1780,0)),"")</f>
        <v>AUMJ-NW-006</v>
      </c>
      <c r="C66" s="18" t="str">
        <f aca="false">IFERROR(INDEX('SKU Data'!$B$2:$B$1780,MATCH($A66,'SKU Data'!$AA$2:$AA$1780,0)),"")</f>
        <v>Daisy Daze Bouquet in Mason Jar</v>
      </c>
      <c r="D66" s="18" t="str">
        <f aca="false">IFERROR(INDEX('SKU Data'!$D$2:$D$1780,MATCH($A66,'SKU Data'!$AA$2:$AA$1780,0)),"")</f>
        <v>AUMJ</v>
      </c>
      <c r="E66" s="19" t="n">
        <f aca="false">IFERROR(INDEX('SKU Data'!$E$2:$E$1780,MATCH($A66,'SKU Data'!$AA$2:$AA$1780,0)),"")</f>
        <v>57</v>
      </c>
      <c r="F66" s="19" t="n">
        <f aca="false">IFERROR(INDEX('SKU Data'!$F$2:$F$1780,MATCH($A66,'SKU Data'!$AA$2:$AA$1780,0)),"")</f>
        <v>18</v>
      </c>
      <c r="G66" s="20" t="n">
        <f aca="false">IFERROR(INDEX('SKU Data'!$J$2:$J$1780,MATCH($A66,'SKU Data'!$AA$2:$AA$1780,0)),"")</f>
        <v>0.192982456140351</v>
      </c>
      <c r="H66" s="21" t="n">
        <f aca="false">IFERROR(INDEX('SKU Data'!$H$2:$H$1780,MATCH($A66,'SKU Data'!$AA$2:$AA$1780,0)),"")</f>
        <v>1165.43</v>
      </c>
      <c r="I66" s="20" t="n">
        <f aca="false">IFERROR(INDEX('SKU Data'!$K$2:$K$1780,MATCH($A66,'SKU Data'!$AA$2:$AA$1780,0)),"")</f>
        <v>0.192642079983404</v>
      </c>
      <c r="J66" s="49" t="n">
        <f aca="false">IFERROR(INDEX('SKU Data'!$M$2:$M$1780,MATCH($A66,'SKU Data'!$AA$2:$AA$1780,0)),"")</f>
        <v>9.04748808699762E-005</v>
      </c>
      <c r="K66" s="22" t="n">
        <f aca="false">IFERROR(INDEX('SKU Data'!$L$2:$L$1780,MATCH($A66,'SKU Data'!$AA$2:$AA$1780,0)),"")</f>
        <v>0.00232914267652175</v>
      </c>
      <c r="L66" s="20"/>
      <c r="M66" s="20" t="n">
        <f aca="false">Settings!$B$3</f>
        <v>0.0748599558648786</v>
      </c>
    </row>
    <row r="67" customFormat="false" ht="15" hidden="false" customHeight="false" outlineLevel="0" collapsed="false">
      <c r="A67" s="18" t="n">
        <v>5</v>
      </c>
      <c r="B67" s="18" t="str">
        <f aca="false">IFERROR(INDEX('SKU Data'!$A$2:$A$1780,MATCH($A67,'SKU Data'!$AA$2:$AA$1780,0)),"")</f>
        <v>AU189-01</v>
      </c>
      <c r="C67" s="18" t="str">
        <f aca="false">IFERROR(INDEX('SKU Data'!$B$2:$B$1780,MATCH($A67,'SKU Data'!$AA$2:$AA$1780,0)),"")</f>
        <v>Classic Sympathy Wreath</v>
      </c>
      <c r="D67" s="18" t="str">
        <f aca="false">IFERROR(INDEX('SKU Data'!$D$2:$D$1780,MATCH($A67,'SKU Data'!$AA$2:$AA$1780,0)),"")</f>
        <v>AU</v>
      </c>
      <c r="E67" s="19" t="n">
        <f aca="false">IFERROR(INDEX('SKU Data'!$E$2:$E$1780,MATCH($A67,'SKU Data'!$AA$2:$AA$1780,0)),"")</f>
        <v>48</v>
      </c>
      <c r="F67" s="19" t="n">
        <f aca="false">IFERROR(INDEX('SKU Data'!$F$2:$F$1780,MATCH($A67,'SKU Data'!$AA$2:$AA$1780,0)),"")</f>
        <v>11</v>
      </c>
      <c r="G67" s="20" t="n">
        <f aca="false">IFERROR(INDEX('SKU Data'!$J$2:$J$1780,MATCH($A67,'SKU Data'!$AA$2:$AA$1780,0)),"")</f>
        <v>0.166666666666667</v>
      </c>
      <c r="H67" s="21" t="n">
        <f aca="false">IFERROR(INDEX('SKU Data'!$H$2:$H$1780,MATCH($A67,'SKU Data'!$AA$2:$AA$1780,0)),"")</f>
        <v>2932.31</v>
      </c>
      <c r="I67" s="20" t="n">
        <f aca="false">IFERROR(INDEX('SKU Data'!$K$2:$K$1780,MATCH($A67,'SKU Data'!$AA$2:$AA$1780,0)),"")</f>
        <v>0.156463541789392</v>
      </c>
      <c r="J67" s="49" t="n">
        <f aca="false">IFERROR(INDEX('SKU Data'!$M$2:$M$1780,MATCH($A67,'SKU Data'!$AA$2:$AA$1780,0)),"")</f>
        <v>0.000227641641217267</v>
      </c>
      <c r="K67" s="22" t="n">
        <f aca="false">IFERROR(INDEX('SKU Data'!$L$2:$L$1780,MATCH($A67,'SKU Data'!$AA$2:$AA$1780,0)),"")</f>
        <v>0.00586029908427918</v>
      </c>
      <c r="L67" s="20"/>
      <c r="M67" s="20" t="n">
        <f aca="false">Settings!$B$3</f>
        <v>0.0748599558648786</v>
      </c>
    </row>
    <row r="68" customFormat="false" ht="15" hidden="false" customHeight="false" outlineLevel="0" collapsed="false">
      <c r="A68" s="18" t="n">
        <v>6</v>
      </c>
      <c r="B68" s="18" t="str">
        <f aca="false">IFERROR(INDEX('SKU Data'!$A$2:$A$1780,MATCH($A68,'SKU Data'!$AA$2:$AA$1780,0)),"")</f>
        <v>GF60-10</v>
      </c>
      <c r="C68" s="18" t="str">
        <f aca="false">IFERROR(INDEX('SKU Data'!$B$2:$B$1780,MATCH($A68,'SKU Data'!$AA$2:$AA$1780,0)),"")</f>
        <v>Gorgeous Gerberas</v>
      </c>
      <c r="D68" s="18" t="str">
        <f aca="false">IFERROR(INDEX('SKU Data'!$D$2:$D$1780,MATCH($A68,'SKU Data'!$AA$2:$AA$1780,0)),"")</f>
        <v>GF</v>
      </c>
      <c r="E68" s="19" t="n">
        <f aca="false">IFERROR(INDEX('SKU Data'!$E$2:$E$1780,MATCH($A68,'SKU Data'!$AA$2:$AA$1780,0)),"")</f>
        <v>48</v>
      </c>
      <c r="F68" s="19" t="n">
        <f aca="false">IFERROR(INDEX('SKU Data'!$F$2:$F$1780,MATCH($A68,'SKU Data'!$AA$2:$AA$1780,0)),"")</f>
        <v>9</v>
      </c>
      <c r="G68" s="20" t="n">
        <f aca="false">IFERROR(INDEX('SKU Data'!$J$2:$J$1780,MATCH($A68,'SKU Data'!$AA$2:$AA$1780,0)),"")</f>
        <v>0.166666666666667</v>
      </c>
      <c r="H68" s="21" t="n">
        <f aca="false">IFERROR(INDEX('SKU Data'!$H$2:$H$1780,MATCH($A68,'SKU Data'!$AA$2:$AA$1780,0)),"")</f>
        <v>417.6</v>
      </c>
      <c r="I68" s="20" t="n">
        <f aca="false">IFERROR(INDEX('SKU Data'!$K$2:$K$1780,MATCH($A68,'SKU Data'!$AA$2:$AA$1780,0)),"")</f>
        <v>0.156788818070376</v>
      </c>
      <c r="J68" s="49" t="n">
        <f aca="false">IFERROR(INDEX('SKU Data'!$M$2:$M$1780,MATCH($A68,'SKU Data'!$AA$2:$AA$1780,0)),"")</f>
        <v>3.24192017120737E-005</v>
      </c>
      <c r="K68" s="22" t="n">
        <f aca="false">IFERROR(INDEX('SKU Data'!$L$2:$L$1780,MATCH($A68,'SKU Data'!$AA$2:$AA$1780,0)),"")</f>
        <v>0.000834584644050249</v>
      </c>
      <c r="L68" s="20"/>
      <c r="M68" s="20" t="n">
        <f aca="false">Settings!$B$3</f>
        <v>0.0748599558648786</v>
      </c>
    </row>
    <row r="69" customFormat="false" ht="15" hidden="false" customHeight="false" outlineLevel="0" collapsed="false">
      <c r="A69" s="18" t="n">
        <v>7</v>
      </c>
      <c r="B69" s="18" t="str">
        <f aca="false">IFERROR(INDEX('SKU Data'!$A$2:$A$1780,MATCH($A69,'SKU Data'!$AA$2:$AA$1780,0)),"")</f>
        <v>AU11-97</v>
      </c>
      <c r="C69" s="18" t="str">
        <f aca="false">IFERROR(INDEX('SKU Data'!$B$2:$B$1780,MATCH($A69,'SKU Data'!$AA$2:$AA$1780,0)),"")</f>
        <v>Premium White and Red Roses</v>
      </c>
      <c r="D69" s="18" t="str">
        <f aca="false">IFERROR(INDEX('SKU Data'!$D$2:$D$1780,MATCH($A69,'SKU Data'!$AA$2:$AA$1780,0)),"")</f>
        <v>AU</v>
      </c>
      <c r="E69" s="19" t="n">
        <f aca="false">IFERROR(INDEX('SKU Data'!$E$2:$E$1780,MATCH($A69,'SKU Data'!$AA$2:$AA$1780,0)),"")</f>
        <v>71</v>
      </c>
      <c r="F69" s="19" t="n">
        <f aca="false">IFERROR(INDEX('SKU Data'!$F$2:$F$1780,MATCH($A69,'SKU Data'!$AA$2:$AA$1780,0)),"")</f>
        <v>12</v>
      </c>
      <c r="G69" s="20" t="n">
        <f aca="false">IFERROR(INDEX('SKU Data'!$J$2:$J$1780,MATCH($A69,'SKU Data'!$AA$2:$AA$1780,0)),"")</f>
        <v>0.154929577464789</v>
      </c>
      <c r="H69" s="21" t="n">
        <f aca="false">IFERROR(INDEX('SKU Data'!$H$2:$H$1780,MATCH($A69,'SKU Data'!$AA$2:$AA$1780,0)),"")</f>
        <v>2215.18</v>
      </c>
      <c r="I69" s="20" t="n">
        <f aca="false">IFERROR(INDEX('SKU Data'!$K$2:$K$1780,MATCH($A69,'SKU Data'!$AA$2:$AA$1780,0)),"")</f>
        <v>0.156907084675128</v>
      </c>
      <c r="J69" s="49" t="n">
        <f aca="false">IFERROR(INDEX('SKU Data'!$M$2:$M$1780,MATCH($A69,'SKU Data'!$AA$2:$AA$1780,0)),"")</f>
        <v>0.000171969270231205</v>
      </c>
      <c r="K69" s="22" t="n">
        <f aca="false">IFERROR(INDEX('SKU Data'!$L$2:$L$1780,MATCH($A69,'SKU Data'!$AA$2:$AA$1780,0)),"")</f>
        <v>0.00442709581371463</v>
      </c>
      <c r="L69" s="20"/>
      <c r="M69" s="20" t="n">
        <f aca="false">Settings!$B$3</f>
        <v>0.0748599558648786</v>
      </c>
    </row>
    <row r="70" customFormat="false" ht="15" hidden="false" customHeight="false" outlineLevel="0" collapsed="false">
      <c r="A70" s="18" t="n">
        <v>8</v>
      </c>
      <c r="B70" s="18" t="str">
        <f aca="false">IFERROR(INDEX('SKU Data'!$A$2:$A$1780,MATCH($A70,'SKU Data'!$AA$2:$AA$1780,0)),"")</f>
        <v>AU224-50</v>
      </c>
      <c r="C70" s="18" t="str">
        <f aca="false">IFERROR(INDEX('SKU Data'!$B$2:$B$1780,MATCH($A70,'SKU Data'!$AA$2:$AA$1780,0)),"")</f>
        <v>Colourful Sensation</v>
      </c>
      <c r="D70" s="18" t="str">
        <f aca="false">IFERROR(INDEX('SKU Data'!$D$2:$D$1780,MATCH($A70,'SKU Data'!$AA$2:$AA$1780,0)),"")</f>
        <v>AU</v>
      </c>
      <c r="E70" s="19" t="n">
        <f aca="false">IFERROR(INDEX('SKU Data'!$E$2:$E$1780,MATCH($A70,'SKU Data'!$AA$2:$AA$1780,0)),"")</f>
        <v>39</v>
      </c>
      <c r="F70" s="19" t="n">
        <f aca="false">IFERROR(INDEX('SKU Data'!$F$2:$F$1780,MATCH($A70,'SKU Data'!$AA$2:$AA$1780,0)),"")</f>
        <v>6</v>
      </c>
      <c r="G70" s="20" t="n">
        <f aca="false">IFERROR(INDEX('SKU Data'!$J$2:$J$1780,MATCH($A70,'SKU Data'!$AA$2:$AA$1780,0)),"")</f>
        <v>0.153846153846154</v>
      </c>
      <c r="H70" s="21" t="n">
        <f aca="false">IFERROR(INDEX('SKU Data'!$H$2:$H$1780,MATCH($A70,'SKU Data'!$AA$2:$AA$1780,0)),"")</f>
        <v>608.81</v>
      </c>
      <c r="I70" s="20" t="n">
        <f aca="false">IFERROR(INDEX('SKU Data'!$K$2:$K$1780,MATCH($A70,'SKU Data'!$AA$2:$AA$1780,0)),"")</f>
        <v>0.152101352600521</v>
      </c>
      <c r="J70" s="49" t="n">
        <f aca="false">IFERROR(INDEX('SKU Data'!$M$2:$M$1780,MATCH($A70,'SKU Data'!$AA$2:$AA$1780,0)),"")</f>
        <v>4.72632523810526E-005</v>
      </c>
      <c r="K70" s="22" t="n">
        <f aca="false">IFERROR(INDEX('SKU Data'!$L$2:$L$1780,MATCH($A70,'SKU Data'!$AA$2:$AA$1780,0)),"")</f>
        <v>0.00121672288588178</v>
      </c>
      <c r="L70" s="20"/>
      <c r="M70" s="20" t="n">
        <f aca="false">Settings!$B$3</f>
        <v>0.0748599558648786</v>
      </c>
    </row>
    <row r="71" customFormat="false" ht="15" hidden="false" customHeight="false" outlineLevel="0" collapsed="false">
      <c r="A71" s="18" t="n">
        <v>9</v>
      </c>
      <c r="B71" s="18" t="str">
        <f aca="false">IFERROR(INDEX('SKU Data'!$A$2:$A$1780,MATCH($A71,'SKU Data'!$AA$2:$AA$1780,0)),"")</f>
        <v>AUSMJ100-11</v>
      </c>
      <c r="C71" s="18" t="str">
        <f aca="false">IFERROR(INDEX('SKU Data'!$B$2:$B$1780,MATCH($A71,'SKU Data'!$AA$2:$AA$1780,0)),"")</f>
        <v>Breathtaking Blooms In Mason Jar</v>
      </c>
      <c r="D71" s="18" t="str">
        <f aca="false">IFERROR(INDEX('SKU Data'!$D$2:$D$1780,MATCH($A71,'SKU Data'!$AA$2:$AA$1780,0)),"")</f>
        <v>AUSMJ</v>
      </c>
      <c r="E71" s="19" t="n">
        <f aca="false">IFERROR(INDEX('SKU Data'!$E$2:$E$1780,MATCH($A71,'SKU Data'!$AA$2:$AA$1780,0)),"")</f>
        <v>183</v>
      </c>
      <c r="F71" s="19" t="n">
        <f aca="false">IFERROR(INDEX('SKU Data'!$F$2:$F$1780,MATCH($A71,'SKU Data'!$AA$2:$AA$1780,0)),"")</f>
        <v>203</v>
      </c>
      <c r="G71" s="20" t="n">
        <f aca="false">IFERROR(INDEX('SKU Data'!$J$2:$J$1780,MATCH($A71,'SKU Data'!$AA$2:$AA$1780,0)),"")</f>
        <v>0.153005464480874</v>
      </c>
      <c r="H71" s="21" t="n">
        <f aca="false">IFERROR(INDEX('SKU Data'!$H$2:$H$1780,MATCH($A71,'SKU Data'!$AA$2:$AA$1780,0)),"")</f>
        <v>13653.88</v>
      </c>
      <c r="I71" s="20" t="n">
        <f aca="false">IFERROR(INDEX('SKU Data'!$K$2:$K$1780,MATCH($A71,'SKU Data'!$AA$2:$AA$1780,0)),"")</f>
        <v>0.14603681487175</v>
      </c>
      <c r="J71" s="49" t="n">
        <f aca="false">IFERROR(INDEX('SKU Data'!$M$2:$M$1780,MATCH($A71,'SKU Data'!$AA$2:$AA$1780,0)),"")</f>
        <v>0.00105998057919648</v>
      </c>
      <c r="K71" s="22" t="n">
        <f aca="false">IFERROR(INDEX('SKU Data'!$L$2:$L$1780,MATCH($A71,'SKU Data'!$AA$2:$AA$1780,0)),"")</f>
        <v>0.0272876402770709</v>
      </c>
      <c r="L71" s="20"/>
      <c r="M71" s="20" t="n">
        <f aca="false">Settings!$B$3</f>
        <v>0.0748599558648786</v>
      </c>
    </row>
    <row r="72" customFormat="false" ht="15" hidden="false" customHeight="false" outlineLevel="0" collapsed="false">
      <c r="A72" s="18" t="n">
        <v>10</v>
      </c>
      <c r="B72" s="18" t="str">
        <f aca="false">IFERROR(INDEX('SKU Data'!$A$2:$A$1780,MATCH($A72,'SKU Data'!$AA$2:$AA$1780,0)),"")</f>
        <v>AU11-09</v>
      </c>
      <c r="C72" s="18" t="str">
        <f aca="false">IFERROR(INDEX('SKU Data'!$B$2:$B$1780,MATCH($A72,'SKU Data'!$AA$2:$AA$1780,0)),"")</f>
        <v>Half Dozen Long Stemmed Pink Roses</v>
      </c>
      <c r="D72" s="18" t="str">
        <f aca="false">IFERROR(INDEX('SKU Data'!$D$2:$D$1780,MATCH($A72,'SKU Data'!$AA$2:$AA$1780,0)),"")</f>
        <v>AU</v>
      </c>
      <c r="E72" s="19" t="n">
        <f aca="false">IFERROR(INDEX('SKU Data'!$E$2:$E$1780,MATCH($A72,'SKU Data'!$AA$2:$AA$1780,0)),"")</f>
        <v>53</v>
      </c>
      <c r="F72" s="19" t="n">
        <f aca="false">IFERROR(INDEX('SKU Data'!$F$2:$F$1780,MATCH($A72,'SKU Data'!$AA$2:$AA$1780,0)),"")</f>
        <v>9</v>
      </c>
      <c r="G72" s="20" t="n">
        <f aca="false">IFERROR(INDEX('SKU Data'!$J$2:$J$1780,MATCH($A72,'SKU Data'!$AA$2:$AA$1780,0)),"")</f>
        <v>0.150943396226415</v>
      </c>
      <c r="H72" s="21" t="n">
        <f aca="false">IFERROR(INDEX('SKU Data'!$H$2:$H$1780,MATCH($A72,'SKU Data'!$AA$2:$AA$1780,0)),"")</f>
        <v>520.3</v>
      </c>
      <c r="I72" s="20" t="n">
        <f aca="false">IFERROR(INDEX('SKU Data'!$K$2:$K$1780,MATCH($A72,'SKU Data'!$AA$2:$AA$1780,0)),"")</f>
        <v>0.146897170349833</v>
      </c>
      <c r="J72" s="49" t="n">
        <f aca="false">IFERROR(INDEX('SKU Data'!$M$2:$M$1780,MATCH($A72,'SKU Data'!$AA$2:$AA$1780,0)),"")</f>
        <v>4.03920274204788E-005</v>
      </c>
      <c r="K72" s="22" t="n">
        <f aca="false">IFERROR(INDEX('SKU Data'!$L$2:$L$1780,MATCH($A72,'SKU Data'!$AA$2:$AA$1780,0)),"")</f>
        <v>0.00103983331010379</v>
      </c>
      <c r="L72" s="20"/>
      <c r="M72" s="20" t="n">
        <f aca="false">Settings!$B$3</f>
        <v>0.0748599558648786</v>
      </c>
    </row>
    <row r="73" customFormat="false" ht="15" hidden="false" customHeight="false" outlineLevel="0" collapsed="false">
      <c r="A73" s="18" t="n">
        <v>11</v>
      </c>
      <c r="B73" s="18" t="str">
        <f aca="false">IFERROR(INDEX('SKU Data'!$A$2:$A$1780,MATCH($A73,'SKU Data'!$AA$2:$AA$1780,0)),"")</f>
        <v>AU11-56</v>
      </c>
      <c r="C73" s="18" t="str">
        <f aca="false">IFERROR(INDEX('SKU Data'!$B$2:$B$1780,MATCH($A73,'SKU Data'!$AA$2:$AA$1780,0)),"")</f>
        <v>Dozen Red Roses</v>
      </c>
      <c r="D73" s="18" t="str">
        <f aca="false">IFERROR(INDEX('SKU Data'!$D$2:$D$1780,MATCH($A73,'SKU Data'!$AA$2:$AA$1780,0)),"")</f>
        <v>AU</v>
      </c>
      <c r="E73" s="19" t="n">
        <f aca="false">IFERROR(INDEX('SKU Data'!$E$2:$E$1780,MATCH($A73,'SKU Data'!$AA$2:$AA$1780,0)),"")</f>
        <v>111</v>
      </c>
      <c r="F73" s="19" t="n">
        <f aca="false">IFERROR(INDEX('SKU Data'!$F$2:$F$1780,MATCH($A73,'SKU Data'!$AA$2:$AA$1780,0)),"")</f>
        <v>16</v>
      </c>
      <c r="G73" s="20" t="n">
        <f aca="false">IFERROR(INDEX('SKU Data'!$J$2:$J$1780,MATCH($A73,'SKU Data'!$AA$2:$AA$1780,0)),"")</f>
        <v>0.144144144144144</v>
      </c>
      <c r="H73" s="21" t="n">
        <f aca="false">IFERROR(INDEX('SKU Data'!$H$2:$H$1780,MATCH($A73,'SKU Data'!$AA$2:$AA$1780,0)),"")</f>
        <v>1912.71</v>
      </c>
      <c r="I73" s="20" t="n">
        <f aca="false">IFERROR(INDEX('SKU Data'!$K$2:$K$1780,MATCH($A73,'SKU Data'!$AA$2:$AA$1780,0)),"")</f>
        <v>0.148488149035457</v>
      </c>
      <c r="J73" s="49" t="n">
        <f aca="false">IFERROR(INDEX('SKU Data'!$M$2:$M$1780,MATCH($A73,'SKU Data'!$AA$2:$AA$1780,0)),"")</f>
        <v>0.000148487862324474</v>
      </c>
      <c r="K73" s="22" t="n">
        <f aca="false">IFERROR(INDEX('SKU Data'!$L$2:$L$1780,MATCH($A73,'SKU Data'!$AA$2:$AA$1780,0)),"")</f>
        <v>0.00382260151944768</v>
      </c>
      <c r="L73" s="20"/>
      <c r="M73" s="20" t="n">
        <f aca="false">Settings!$B$3</f>
        <v>0.0748599558648786</v>
      </c>
    </row>
    <row r="74" customFormat="false" ht="15" hidden="false" customHeight="false" outlineLevel="0" collapsed="false">
      <c r="A74" s="18" t="n">
        <v>12</v>
      </c>
      <c r="B74" s="18" t="str">
        <f aca="false">IFERROR(INDEX('SKU Data'!$A$2:$A$1780,MATCH($A74,'SKU Data'!$AA$2:$AA$1780,0)),"")</f>
        <v>AU501-05</v>
      </c>
      <c r="C74" s="18" t="str">
        <f aca="false">IFERROR(INDEX('SKU Data'!$B$2:$B$1780,MATCH($A74,'SKU Data'!$AA$2:$AA$1780,0)),"")</f>
        <v>Half Dozen Red Roses, Card &amp; Teddy</v>
      </c>
      <c r="D74" s="18" t="str">
        <f aca="false">IFERROR(INDEX('SKU Data'!$D$2:$D$1780,MATCH($A74,'SKU Data'!$AA$2:$AA$1780,0)),"")</f>
        <v>AU</v>
      </c>
      <c r="E74" s="19" t="n">
        <f aca="false">IFERROR(INDEX('SKU Data'!$E$2:$E$1780,MATCH($A74,'SKU Data'!$AA$2:$AA$1780,0)),"")</f>
        <v>176</v>
      </c>
      <c r="F74" s="19" t="n">
        <f aca="false">IFERROR(INDEX('SKU Data'!$F$2:$F$1780,MATCH($A74,'SKU Data'!$AA$2:$AA$1780,0)),"")</f>
        <v>34</v>
      </c>
      <c r="G74" s="20" t="n">
        <f aca="false">IFERROR(INDEX('SKU Data'!$J$2:$J$1780,MATCH($A74,'SKU Data'!$AA$2:$AA$1780,0)),"")</f>
        <v>0.136363636363636</v>
      </c>
      <c r="H74" s="21" t="n">
        <f aca="false">IFERROR(INDEX('SKU Data'!$H$2:$H$1780,MATCH($A74,'SKU Data'!$AA$2:$AA$1780,0)),"")</f>
        <v>2661.08</v>
      </c>
      <c r="I74" s="20" t="n">
        <f aca="false">IFERROR(INDEX('SKU Data'!$K$2:$K$1780,MATCH($A74,'SKU Data'!$AA$2:$AA$1780,0)),"")</f>
        <v>0.135324433529366</v>
      </c>
      <c r="J74" s="49" t="n">
        <f aca="false">IFERROR(INDEX('SKU Data'!$M$2:$M$1780,MATCH($A74,'SKU Data'!$AA$2:$AA$1780,0)),"")</f>
        <v>0.000206585462863901</v>
      </c>
      <c r="K74" s="22" t="n">
        <f aca="false">IFERROR(INDEX('SKU Data'!$L$2:$L$1780,MATCH($A74,'SKU Data'!$AA$2:$AA$1780,0)),"")</f>
        <v>0.00531823875620028</v>
      </c>
      <c r="L74" s="20"/>
      <c r="M74" s="20" t="n">
        <f aca="false">Settings!$B$3</f>
        <v>0.0748599558648786</v>
      </c>
    </row>
    <row r="75" customFormat="false" ht="15" hidden="false" customHeight="false" outlineLevel="0" collapsed="false">
      <c r="A75" s="18" t="n">
        <v>13</v>
      </c>
      <c r="B75" s="18" t="str">
        <f aca="false">IFERROR(INDEX('SKU Data'!$A$2:$A$1780,MATCH($A75,'SKU Data'!$AA$2:$AA$1780,0)),"")</f>
        <v>AURP-C01</v>
      </c>
      <c r="C75" s="18" t="str">
        <f aca="false">IFERROR(INDEX('SKU Data'!$B$2:$B$1780,MATCH($A75,'SKU Data'!$AA$2:$AA$1780,0)),"")</f>
        <v>Premium Chocolates</v>
      </c>
      <c r="D75" s="18" t="str">
        <f aca="false">IFERROR(INDEX('SKU Data'!$D$2:$D$1780,MATCH($A75,'SKU Data'!$AA$2:$AA$1780,0)),"")</f>
        <v>AURP</v>
      </c>
      <c r="E75" s="19" t="n">
        <f aca="false">IFERROR(INDEX('SKU Data'!$E$2:$E$1780,MATCH($A75,'SKU Data'!$AA$2:$AA$1780,0)),"")</f>
        <v>276</v>
      </c>
      <c r="F75" s="19" t="n">
        <f aca="false">IFERROR(INDEX('SKU Data'!$F$2:$F$1780,MATCH($A75,'SKU Data'!$AA$2:$AA$1780,0)),"")</f>
        <v>51</v>
      </c>
      <c r="G75" s="20" t="n">
        <f aca="false">IFERROR(INDEX('SKU Data'!$J$2:$J$1780,MATCH($A75,'SKU Data'!$AA$2:$AA$1780,0)),"")</f>
        <v>0.130434782608696</v>
      </c>
      <c r="H75" s="21" t="n">
        <f aca="false">IFERROR(INDEX('SKU Data'!$H$2:$H$1780,MATCH($A75,'SKU Data'!$AA$2:$AA$1780,0)),"")</f>
        <v>710.97</v>
      </c>
      <c r="I75" s="20" t="n">
        <f aca="false">IFERROR(INDEX('SKU Data'!$K$2:$K$1780,MATCH($A75,'SKU Data'!$AA$2:$AA$1780,0)),"")</f>
        <v>0.123948955139594</v>
      </c>
      <c r="J75" s="49" t="n">
        <f aca="false">IFERROR(INDEX('SKU Data'!$M$2:$M$1780,MATCH($A75,'SKU Data'!$AA$2:$AA$1780,0)),"")</f>
        <v>5.51941567079335E-005</v>
      </c>
      <c r="K75" s="22" t="n">
        <f aca="false">IFERROR(INDEX('SKU Data'!$L$2:$L$1780,MATCH($A75,'SKU Data'!$AA$2:$AA$1780,0)),"")</f>
        <v>0.00142089234765423</v>
      </c>
      <c r="L75" s="20"/>
      <c r="M75" s="20" t="n">
        <f aca="false">Settings!$B$3</f>
        <v>0.0748599558648786</v>
      </c>
    </row>
    <row r="76" customFormat="false" ht="15" hidden="false" customHeight="false" outlineLevel="0" collapsed="false">
      <c r="A76" s="18" t="n">
        <v>14</v>
      </c>
      <c r="B76" s="18" t="str">
        <f aca="false">IFERROR(INDEX('SKU Data'!$A$2:$A$1780,MATCH($A76,'SKU Data'!$AA$2:$AA$1780,0)),"")</f>
        <v>MJ100-11</v>
      </c>
      <c r="C76" s="18" t="str">
        <f aca="false">IFERROR(INDEX('SKU Data'!$B$2:$B$1780,MATCH($A76,'SKU Data'!$AA$2:$AA$1780,0)),"")</f>
        <v>Big Garden Energy</v>
      </c>
      <c r="D76" s="18" t="str">
        <f aca="false">IFERROR(INDEX('SKU Data'!$D$2:$D$1780,MATCH($A76,'SKU Data'!$AA$2:$AA$1780,0)),"")</f>
        <v>MJ</v>
      </c>
      <c r="E76" s="19" t="n">
        <f aca="false">IFERROR(INDEX('SKU Data'!$E$2:$E$1780,MATCH($A76,'SKU Data'!$AA$2:$AA$1780,0)),"")</f>
        <v>31</v>
      </c>
      <c r="F76" s="19" t="n">
        <f aca="false">IFERROR(INDEX('SKU Data'!$F$2:$F$1780,MATCH($A76,'SKU Data'!$AA$2:$AA$1780,0)),"")</f>
        <v>20</v>
      </c>
      <c r="G76" s="20" t="n">
        <f aca="false">IFERROR(INDEX('SKU Data'!$J$2:$J$1780,MATCH($A76,'SKU Data'!$AA$2:$AA$1780,0)),"")</f>
        <v>0.129032258064516</v>
      </c>
      <c r="H76" s="21" t="n">
        <f aca="false">IFERROR(INDEX('SKU Data'!$H$2:$H$1780,MATCH($A76,'SKU Data'!$AA$2:$AA$1780,0)),"")</f>
        <v>1238.24</v>
      </c>
      <c r="I76" s="20" t="n">
        <f aca="false">IFERROR(INDEX('SKU Data'!$K$2:$K$1780,MATCH($A76,'SKU Data'!$AA$2:$AA$1780,0)),"")</f>
        <v>0.142025826725</v>
      </c>
      <c r="J76" s="49" t="n">
        <f aca="false">IFERROR(INDEX('SKU Data'!$M$2:$M$1780,MATCH($A76,'SKU Data'!$AA$2:$AA$1780,0)),"")</f>
        <v>9.61272804788269E-005</v>
      </c>
      <c r="K76" s="22" t="n">
        <f aca="false">IFERROR(INDEX('SKU Data'!$L$2:$L$1780,MATCH($A76,'SKU Data'!$AA$2:$AA$1780,0)),"")</f>
        <v>0.00247465538708999</v>
      </c>
      <c r="L76" s="20"/>
      <c r="M76" s="20" t="n">
        <f aca="false">Settings!$B$3</f>
        <v>0.0748599558648786</v>
      </c>
    </row>
    <row r="77" customFormat="false" ht="15" hidden="false" customHeight="false" outlineLevel="0" collapsed="false">
      <c r="A77" s="18" t="n">
        <v>15</v>
      </c>
      <c r="B77" s="18" t="str">
        <f aca="false">IFERROR(INDEX('SKU Data'!$A$2:$A$1780,MATCH($A77,'SKU Data'!$AA$2:$AA$1780,0)),"")</f>
        <v>DCA-01-00</v>
      </c>
      <c r="C77" s="18" t="str">
        <f aca="false">IFERROR(INDEX('SKU Data'!$B$2:$B$1780,MATCH($A77,'SKU Data'!$AA$2:$AA$1780,0)),"")</f>
        <v>Anniversary Designer Collection I</v>
      </c>
      <c r="D77" s="18" t="str">
        <f aca="false">IFERROR(INDEX('SKU Data'!$D$2:$D$1780,MATCH($A77,'SKU Data'!$AA$2:$AA$1780,0)),"")</f>
        <v>Other (small prefixes)</v>
      </c>
      <c r="E77" s="19" t="n">
        <f aca="false">IFERROR(INDEX('SKU Data'!$E$2:$E$1780,MATCH($A77,'SKU Data'!$AA$2:$AA$1780,0)),"")</f>
        <v>39</v>
      </c>
      <c r="F77" s="19" t="n">
        <f aca="false">IFERROR(INDEX('SKU Data'!$F$2:$F$1780,MATCH($A77,'SKU Data'!$AA$2:$AA$1780,0)),"")</f>
        <v>5</v>
      </c>
      <c r="G77" s="20" t="n">
        <f aca="false">IFERROR(INDEX('SKU Data'!$J$2:$J$1780,MATCH($A77,'SKU Data'!$AA$2:$AA$1780,0)),"")</f>
        <v>0.128205128205128</v>
      </c>
      <c r="H77" s="21" t="n">
        <f aca="false">IFERROR(INDEX('SKU Data'!$H$2:$H$1780,MATCH($A77,'SKU Data'!$AA$2:$AA$1780,0)),"")</f>
        <v>381.59</v>
      </c>
      <c r="I77" s="20" t="n">
        <f aca="false">IFERROR(INDEX('SKU Data'!$K$2:$K$1780,MATCH($A77,'SKU Data'!$AA$2:$AA$1780,0)),"")</f>
        <v>0.125619720442709</v>
      </c>
      <c r="J77" s="49" t="n">
        <f aca="false">IFERROR(INDEX('SKU Data'!$M$2:$M$1780,MATCH($A77,'SKU Data'!$AA$2:$AA$1780,0)),"")</f>
        <v>2.96236666219114E-005</v>
      </c>
      <c r="K77" s="22" t="n">
        <f aca="false">IFERROR(INDEX('SKU Data'!$L$2:$L$1780,MATCH($A77,'SKU Data'!$AA$2:$AA$1780,0)),"")</f>
        <v>0.000762617706712487</v>
      </c>
      <c r="L77" s="20"/>
      <c r="M77" s="20" t="n">
        <f aca="false">Settings!$B$3</f>
        <v>0.0748599558648786</v>
      </c>
    </row>
    <row r="78" customFormat="false" ht="15" hidden="false" customHeight="false" outlineLevel="0" collapsed="false">
      <c r="A78" s="18" t="n">
        <v>16</v>
      </c>
      <c r="B78" s="18" t="str">
        <f aca="false">IFERROR(INDEX('SKU Data'!$A$2:$A$1780,MATCH($A78,'SKU Data'!$AA$2:$AA$1780,0)),"")</f>
        <v>DCS-01</v>
      </c>
      <c r="C78" s="18" t="str">
        <f aca="false">IFERROR(INDEX('SKU Data'!$B$2:$B$1780,MATCH($A78,'SKU Data'!$AA$2:$AA$1780,0)),"")</f>
        <v>Designer Sympathy Collection I</v>
      </c>
      <c r="D78" s="18" t="str">
        <f aca="false">IFERROR(INDEX('SKU Data'!$D$2:$D$1780,MATCH($A78,'SKU Data'!$AA$2:$AA$1780,0)),"")</f>
        <v>DCS</v>
      </c>
      <c r="E78" s="19" t="n">
        <f aca="false">IFERROR(INDEX('SKU Data'!$E$2:$E$1780,MATCH($A78,'SKU Data'!$AA$2:$AA$1780,0)),"")</f>
        <v>47</v>
      </c>
      <c r="F78" s="19" t="n">
        <f aca="false">IFERROR(INDEX('SKU Data'!$F$2:$F$1780,MATCH($A78,'SKU Data'!$AA$2:$AA$1780,0)),"")</f>
        <v>8</v>
      </c>
      <c r="G78" s="20" t="n">
        <f aca="false">IFERROR(INDEX('SKU Data'!$J$2:$J$1780,MATCH($A78,'SKU Data'!$AA$2:$AA$1780,0)),"")</f>
        <v>0.127659574468085</v>
      </c>
      <c r="H78" s="21" t="n">
        <f aca="false">IFERROR(INDEX('SKU Data'!$H$2:$H$1780,MATCH($A78,'SKU Data'!$AA$2:$AA$1780,0)),"")</f>
        <v>609.82</v>
      </c>
      <c r="I78" s="20" t="n">
        <f aca="false">IFERROR(INDEX('SKU Data'!$K$2:$K$1780,MATCH($A78,'SKU Data'!$AA$2:$AA$1780,0)),"")</f>
        <v>0.111328588819646</v>
      </c>
      <c r="J78" s="49" t="n">
        <f aca="false">IFERROR(INDEX('SKU Data'!$M$2:$M$1780,MATCH($A78,'SKU Data'!$AA$2:$AA$1780,0)),"")</f>
        <v>4.73416608909406E-005</v>
      </c>
      <c r="K78" s="22" t="n">
        <f aca="false">IFERROR(INDEX('SKU Data'!$L$2:$L$1780,MATCH($A78,'SKU Data'!$AA$2:$AA$1780,0)),"")</f>
        <v>0.00121874139759273</v>
      </c>
      <c r="L78" s="20"/>
      <c r="M78" s="20" t="n">
        <f aca="false">Settings!$B$3</f>
        <v>0.0748599558648786</v>
      </c>
    </row>
    <row r="79" customFormat="false" ht="15" hidden="false" customHeight="false" outlineLevel="0" collapsed="false">
      <c r="A79" s="18" t="n">
        <v>17</v>
      </c>
      <c r="B79" s="18" t="str">
        <f aca="false">IFERROR(INDEX('SKU Data'!$A$2:$A$1780,MATCH($A79,'SKU Data'!$AA$2:$AA$1780,0)),"")</f>
        <v>AU101-34</v>
      </c>
      <c r="C79" s="18" t="str">
        <f aca="false">IFERROR(INDEX('SKU Data'!$B$2:$B$1780,MATCH($A79,'SKU Data'!$AA$2:$AA$1780,0)),"")</f>
        <v>Inspiration</v>
      </c>
      <c r="D79" s="18" t="str">
        <f aca="false">IFERROR(INDEX('SKU Data'!$D$2:$D$1780,MATCH($A79,'SKU Data'!$AA$2:$AA$1780,0)),"")</f>
        <v>AU</v>
      </c>
      <c r="E79" s="19" t="n">
        <f aca="false">IFERROR(INDEX('SKU Data'!$E$2:$E$1780,MATCH($A79,'SKU Data'!$AA$2:$AA$1780,0)),"")</f>
        <v>47</v>
      </c>
      <c r="F79" s="19" t="n">
        <f aca="false">IFERROR(INDEX('SKU Data'!$F$2:$F$1780,MATCH($A79,'SKU Data'!$AA$2:$AA$1780,0)),"")</f>
        <v>6</v>
      </c>
      <c r="G79" s="20" t="n">
        <f aca="false">IFERROR(INDEX('SKU Data'!$J$2:$J$1780,MATCH($A79,'SKU Data'!$AA$2:$AA$1780,0)),"")</f>
        <v>0.127659574468085</v>
      </c>
      <c r="H79" s="21" t="n">
        <f aca="false">IFERROR(INDEX('SKU Data'!$H$2:$H$1780,MATCH($A79,'SKU Data'!$AA$2:$AA$1780,0)),"")</f>
        <v>602.71</v>
      </c>
      <c r="I79" s="20" t="n">
        <f aca="false">IFERROR(INDEX('SKU Data'!$K$2:$K$1780,MATCH($A79,'SKU Data'!$AA$2:$AA$1780,0)),"")</f>
        <v>0.122149982367891</v>
      </c>
      <c r="J79" s="49" t="n">
        <f aca="false">IFERROR(INDEX('SKU Data'!$M$2:$M$1780,MATCH($A79,'SKU Data'!$AA$2:$AA$1780,0)),"")</f>
        <v>4.67896960342048E-005</v>
      </c>
      <c r="K79" s="22" t="n">
        <f aca="false">IFERROR(INDEX('SKU Data'!$L$2:$L$1780,MATCH($A79,'SKU Data'!$AA$2:$AA$1780,0)),"")</f>
        <v>0.00120453187455825</v>
      </c>
      <c r="L79" s="20"/>
      <c r="M79" s="20" t="n">
        <f aca="false">Settings!$B$3</f>
        <v>0.0748599558648786</v>
      </c>
    </row>
    <row r="80" customFormat="false" ht="15" hidden="false" customHeight="false" outlineLevel="0" collapsed="false">
      <c r="A80" s="18" t="n">
        <v>18</v>
      </c>
      <c r="B80" s="18" t="str">
        <f aca="false">IFERROR(INDEX('SKU Data'!$A$2:$A$1780,MATCH($A80,'SKU Data'!$AA$2:$AA$1780,0)),"")</f>
        <v>DCMJ-01</v>
      </c>
      <c r="C80" s="18" t="str">
        <f aca="false">IFERROR(INDEX('SKU Data'!$B$2:$B$1780,MATCH($A80,'SKU Data'!$AA$2:$AA$1780,0)),"")</f>
        <v>Designer Collection Mason Jar I</v>
      </c>
      <c r="D80" s="18" t="str">
        <f aca="false">IFERROR(INDEX('SKU Data'!$D$2:$D$1780,MATCH($A80,'SKU Data'!$AA$2:$AA$1780,0)),"")</f>
        <v>DCMJ</v>
      </c>
      <c r="E80" s="19" t="n">
        <f aca="false">IFERROR(INDEX('SKU Data'!$E$2:$E$1780,MATCH($A80,'SKU Data'!$AA$2:$AA$1780,0)),"")</f>
        <v>110</v>
      </c>
      <c r="F80" s="19" t="n">
        <f aca="false">IFERROR(INDEX('SKU Data'!$F$2:$F$1780,MATCH($A80,'SKU Data'!$AA$2:$AA$1780,0)),"")</f>
        <v>18</v>
      </c>
      <c r="G80" s="20" t="n">
        <f aca="false">IFERROR(INDEX('SKU Data'!$J$2:$J$1780,MATCH($A80,'SKU Data'!$AA$2:$AA$1780,0)),"")</f>
        <v>0.127272727272727</v>
      </c>
      <c r="H80" s="21" t="n">
        <f aca="false">IFERROR(INDEX('SKU Data'!$H$2:$H$1780,MATCH($A80,'SKU Data'!$AA$2:$AA$1780,0)),"")</f>
        <v>941.68</v>
      </c>
      <c r="I80" s="20" t="n">
        <f aca="false">IFERROR(INDEX('SKU Data'!$K$2:$K$1780,MATCH($A80,'SKU Data'!$AA$2:$AA$1780,0)),"")</f>
        <v>0.109208489350182</v>
      </c>
      <c r="J80" s="49" t="n">
        <f aca="false">IFERROR(INDEX('SKU Data'!$M$2:$M$1780,MATCH($A80,'SKU Data'!$AA$2:$AA$1780,0)),"")</f>
        <v>7.31046788032221E-005</v>
      </c>
      <c r="K80" s="22" t="n">
        <f aca="false">IFERROR(INDEX('SKU Data'!$L$2:$L$1780,MATCH($A80,'SKU Data'!$AA$2:$AA$1780,0)),"")</f>
        <v>0.00188197238412174</v>
      </c>
      <c r="L80" s="20"/>
      <c r="M80" s="20" t="n">
        <f aca="false">Settings!$B$3</f>
        <v>0.0748599558648786</v>
      </c>
    </row>
    <row r="81" customFormat="false" ht="15" hidden="false" customHeight="false" outlineLevel="0" collapsed="false">
      <c r="A81" s="18" t="n">
        <v>19</v>
      </c>
      <c r="B81" s="18" t="str">
        <f aca="false">IFERROR(INDEX('SKU Data'!$A$2:$A$1780,MATCH($A81,'SKU Data'!$AA$2:$AA$1780,0)),"")</f>
        <v>AUMJ-NW-007</v>
      </c>
      <c r="C81" s="18" t="str">
        <f aca="false">IFERROR(INDEX('SKU Data'!$B$2:$B$1780,MATCH($A81,'SKU Data'!$AA$2:$AA$1780,0)),"")</f>
        <v>Pick-Me-Up Bouquet in Mason Jar</v>
      </c>
      <c r="D81" s="18" t="str">
        <f aca="false">IFERROR(INDEX('SKU Data'!$D$2:$D$1780,MATCH($A81,'SKU Data'!$AA$2:$AA$1780,0)),"")</f>
        <v>AUMJ</v>
      </c>
      <c r="E81" s="19" t="n">
        <f aca="false">IFERROR(INDEX('SKU Data'!$E$2:$E$1780,MATCH($A81,'SKU Data'!$AA$2:$AA$1780,0)),"")</f>
        <v>166</v>
      </c>
      <c r="F81" s="19" t="n">
        <f aca="false">IFERROR(INDEX('SKU Data'!$F$2:$F$1780,MATCH($A81,'SKU Data'!$AA$2:$AA$1780,0)),"")</f>
        <v>48</v>
      </c>
      <c r="G81" s="20" t="n">
        <f aca="false">IFERROR(INDEX('SKU Data'!$J$2:$J$1780,MATCH($A81,'SKU Data'!$AA$2:$AA$1780,0)),"")</f>
        <v>0.126506024096386</v>
      </c>
      <c r="H81" s="21" t="n">
        <f aca="false">IFERROR(INDEX('SKU Data'!$H$2:$H$1780,MATCH($A81,'SKU Data'!$AA$2:$AA$1780,0)),"")</f>
        <v>3223.36</v>
      </c>
      <c r="I81" s="20" t="n">
        <f aca="false">IFERROR(INDEX('SKU Data'!$K$2:$K$1780,MATCH($A81,'SKU Data'!$AA$2:$AA$1780,0)),"")</f>
        <v>0.125644981965456</v>
      </c>
      <c r="J81" s="49" t="n">
        <f aca="false">IFERROR(INDEX('SKU Data'!$M$2:$M$1780,MATCH($A81,'SKU Data'!$AA$2:$AA$1780,0)),"")</f>
        <v>0.000250236489536949</v>
      </c>
      <c r="K81" s="22" t="n">
        <f aca="false">IFERROR(INDEX('SKU Data'!$L$2:$L$1780,MATCH($A81,'SKU Data'!$AA$2:$AA$1780,0)),"")</f>
        <v>0.00644197020652732</v>
      </c>
      <c r="L81" s="20"/>
      <c r="M81" s="20" t="n">
        <f aca="false">Settings!$B$3</f>
        <v>0.0748599558648786</v>
      </c>
    </row>
    <row r="82" customFormat="false" ht="15" hidden="false" customHeight="false" outlineLevel="0" collapsed="false">
      <c r="A82" s="18" t="n">
        <v>20</v>
      </c>
      <c r="B82" s="18" t="str">
        <f aca="false">IFERROR(INDEX('SKU Data'!$A$2:$A$1780,MATCH($A82,'SKU Data'!$AA$2:$AA$1780,0)),"")</f>
        <v>AUMJ-NW-003</v>
      </c>
      <c r="C82" s="18" t="str">
        <f aca="false">IFERROR(INDEX('SKU Data'!$B$2:$B$1780,MATCH($A82,'SKU Data'!$AA$2:$AA$1780,0)),"")</f>
        <v>50 Blooms of Surprise Bud Roses in Mason Jar</v>
      </c>
      <c r="D82" s="18" t="str">
        <f aca="false">IFERROR(INDEX('SKU Data'!$D$2:$D$1780,MATCH($A82,'SKU Data'!$AA$2:$AA$1780,0)),"")</f>
        <v>AUMJ</v>
      </c>
      <c r="E82" s="19" t="n">
        <f aca="false">IFERROR(INDEX('SKU Data'!$E$2:$E$1780,MATCH($A82,'SKU Data'!$AA$2:$AA$1780,0)),"")</f>
        <v>152</v>
      </c>
      <c r="F82" s="19" t="n">
        <f aca="false">IFERROR(INDEX('SKU Data'!$F$2:$F$1780,MATCH($A82,'SKU Data'!$AA$2:$AA$1780,0)),"")</f>
        <v>106</v>
      </c>
      <c r="G82" s="20" t="n">
        <f aca="false">IFERROR(INDEX('SKU Data'!$J$2:$J$1780,MATCH($A82,'SKU Data'!$AA$2:$AA$1780,0)),"")</f>
        <v>0.125</v>
      </c>
      <c r="H82" s="21" t="n">
        <f aca="false">IFERROR(INDEX('SKU Data'!$H$2:$H$1780,MATCH($A82,'SKU Data'!$AA$2:$AA$1780,0)),"")</f>
        <v>8978.84</v>
      </c>
      <c r="I82" s="20" t="n">
        <f aca="false">IFERROR(INDEX('SKU Data'!$K$2:$K$1780,MATCH($A82,'SKU Data'!$AA$2:$AA$1780,0)),"")</f>
        <v>0.116384218118551</v>
      </c>
      <c r="J82" s="49" t="n">
        <f aca="false">IFERROR(INDEX('SKU Data'!$M$2:$M$1780,MATCH($A82,'SKU Data'!$AA$2:$AA$1780,0)),"")</f>
        <v>0.000697046994972308</v>
      </c>
      <c r="K82" s="22" t="n">
        <f aca="false">IFERROR(INDEX('SKU Data'!$L$2:$L$1780,MATCH($A82,'SKU Data'!$AA$2:$AA$1780,0)),"")</f>
        <v>0.0179444491987168</v>
      </c>
      <c r="L82" s="20"/>
      <c r="M82" s="20" t="n">
        <f aca="false">Settings!$B$3</f>
        <v>0.0748599558648786</v>
      </c>
    </row>
    <row r="83" customFormat="false" ht="15" hidden="false" customHeight="false" outlineLevel="0" collapsed="false">
      <c r="A83" s="18" t="n">
        <v>21</v>
      </c>
      <c r="B83" s="18" t="str">
        <f aca="false">IFERROR(INDEX('SKU Data'!$A$2:$A$1780,MATCH($A83,'SKU Data'!$AA$2:$AA$1780,0)),"")</f>
        <v>MJ22-10</v>
      </c>
      <c r="C83" s="18" t="str">
        <f aca="false">IFERROR(INDEX('SKU Data'!$B$2:$B$1780,MATCH($A83,'SKU Data'!$AA$2:$AA$1780,0)),"")</f>
        <v>All the Pinks</v>
      </c>
      <c r="D83" s="18" t="str">
        <f aca="false">IFERROR(INDEX('SKU Data'!$D$2:$D$1780,MATCH($A83,'SKU Data'!$AA$2:$AA$1780,0)),"")</f>
        <v>MJ</v>
      </c>
      <c r="E83" s="19" t="n">
        <f aca="false">IFERROR(INDEX('SKU Data'!$E$2:$E$1780,MATCH($A83,'SKU Data'!$AA$2:$AA$1780,0)),"")</f>
        <v>40</v>
      </c>
      <c r="F83" s="19" t="n">
        <f aca="false">IFERROR(INDEX('SKU Data'!$F$2:$F$1780,MATCH($A83,'SKU Data'!$AA$2:$AA$1780,0)),"")</f>
        <v>12</v>
      </c>
      <c r="G83" s="20" t="n">
        <f aca="false">IFERROR(INDEX('SKU Data'!$J$2:$J$1780,MATCH($A83,'SKU Data'!$AA$2:$AA$1780,0)),"")</f>
        <v>0.125</v>
      </c>
      <c r="H83" s="21" t="n">
        <f aca="false">IFERROR(INDEX('SKU Data'!$H$2:$H$1780,MATCH($A83,'SKU Data'!$AA$2:$AA$1780,0)),"")</f>
        <v>913.78</v>
      </c>
      <c r="I83" s="20" t="n">
        <f aca="false">IFERROR(INDEX('SKU Data'!$K$2:$K$1780,MATCH($A83,'SKU Data'!$AA$2:$AA$1780,0)),"")</f>
        <v>0.132043237168204</v>
      </c>
      <c r="J83" s="49" t="n">
        <f aca="false">IFERROR(INDEX('SKU Data'!$M$2:$M$1780,MATCH($A83,'SKU Data'!$AA$2:$AA$1780,0)),"")</f>
        <v>7.09387407578034E-005</v>
      </c>
      <c r="K83" s="22" t="n">
        <f aca="false">IFERROR(INDEX('SKU Data'!$L$2:$L$1780,MATCH($A83,'SKU Data'!$AA$2:$AA$1780,0)),"")</f>
        <v>0.00182621349626493</v>
      </c>
      <c r="L83" s="20"/>
      <c r="M83" s="20" t="n">
        <f aca="false">Settings!$B$3</f>
        <v>0.0748599558648786</v>
      </c>
    </row>
    <row r="84" customFormat="false" ht="15" hidden="false" customHeight="false" outlineLevel="0" collapsed="false">
      <c r="A84" s="18" t="n">
        <v>22</v>
      </c>
      <c r="B84" s="18" t="str">
        <f aca="false">IFERROR(INDEX('SKU Data'!$A$2:$A$1780,MATCH($A84,'SKU Data'!$AA$2:$AA$1780,0)),"")</f>
        <v>AU11-54</v>
      </c>
      <c r="C84" s="18" t="str">
        <f aca="false">IFERROR(INDEX('SKU Data'!$B$2:$B$1780,MATCH($A84,'SKU Data'!$AA$2:$AA$1780,0)),"")</f>
        <v>Dozen Yellow Roses</v>
      </c>
      <c r="D84" s="18" t="str">
        <f aca="false">IFERROR(INDEX('SKU Data'!$D$2:$D$1780,MATCH($A84,'SKU Data'!$AA$2:$AA$1780,0)),"")</f>
        <v>AU</v>
      </c>
      <c r="E84" s="19" t="n">
        <f aca="false">IFERROR(INDEX('SKU Data'!$E$2:$E$1780,MATCH($A84,'SKU Data'!$AA$2:$AA$1780,0)),"")</f>
        <v>48</v>
      </c>
      <c r="F84" s="19" t="n">
        <f aca="false">IFERROR(INDEX('SKU Data'!$F$2:$F$1780,MATCH($A84,'SKU Data'!$AA$2:$AA$1780,0)),"")</f>
        <v>6</v>
      </c>
      <c r="G84" s="20" t="n">
        <f aca="false">IFERROR(INDEX('SKU Data'!$J$2:$J$1780,MATCH($A84,'SKU Data'!$AA$2:$AA$1780,0)),"")</f>
        <v>0.125</v>
      </c>
      <c r="H84" s="21" t="n">
        <f aca="false">IFERROR(INDEX('SKU Data'!$H$2:$H$1780,MATCH($A84,'SKU Data'!$AA$2:$AA$1780,0)),"")</f>
        <v>536.36</v>
      </c>
      <c r="I84" s="20" t="n">
        <f aca="false">IFERROR(INDEX('SKU Data'!$K$2:$K$1780,MATCH($A84,'SKU Data'!$AA$2:$AA$1780,0)),"")</f>
        <v>0.109917719508571</v>
      </c>
      <c r="J84" s="49" t="n">
        <f aca="false">IFERROR(INDEX('SKU Data'!$M$2:$M$1780,MATCH($A84,'SKU Data'!$AA$2:$AA$1780,0)),"")</f>
        <v>4.16388003598847E-005</v>
      </c>
      <c r="K84" s="22" t="n">
        <f aca="false">IFERROR(INDEX('SKU Data'!$L$2:$L$1780,MATCH($A84,'SKU Data'!$AA$2:$AA$1780,0)),"")</f>
        <v>0.00107192964483427</v>
      </c>
      <c r="L84" s="20"/>
      <c r="M84" s="20" t="n">
        <f aca="false">Settings!$B$3</f>
        <v>0.0748599558648786</v>
      </c>
    </row>
    <row r="85" customFormat="false" ht="15" hidden="false" customHeight="false" outlineLevel="0" collapsed="false">
      <c r="A85" s="18" t="n">
        <v>23</v>
      </c>
      <c r="B85" s="18" t="str">
        <f aca="false">IFERROR(INDEX('SKU Data'!$A$2:$A$1780,MATCH($A85,'SKU Data'!$AA$2:$AA$1780,0)),"")</f>
        <v>RBC-03B</v>
      </c>
      <c r="C85" s="18" t="str">
        <f aca="false">IFERROR(INDEX('SKU Data'!$B$2:$B$1780,MATCH($A85,'SKU Data'!$AA$2:$AA$1780,0)),"")</f>
        <v>Bunches Mixed Collection II</v>
      </c>
      <c r="D85" s="18" t="str">
        <f aca="false">IFERROR(INDEX('SKU Data'!$D$2:$D$1780,MATCH($A85,'SKU Data'!$AA$2:$AA$1780,0)),"")</f>
        <v>RBC</v>
      </c>
      <c r="E85" s="19" t="n">
        <f aca="false">IFERROR(INDEX('SKU Data'!$E$2:$E$1780,MATCH($A85,'SKU Data'!$AA$2:$AA$1780,0)),"")</f>
        <v>40</v>
      </c>
      <c r="F85" s="19" t="n">
        <f aca="false">IFERROR(INDEX('SKU Data'!$F$2:$F$1780,MATCH($A85,'SKU Data'!$AA$2:$AA$1780,0)),"")</f>
        <v>5</v>
      </c>
      <c r="G85" s="20" t="n">
        <f aca="false">IFERROR(INDEX('SKU Data'!$J$2:$J$1780,MATCH($A85,'SKU Data'!$AA$2:$AA$1780,0)),"")</f>
        <v>0.125</v>
      </c>
      <c r="H85" s="21" t="n">
        <f aca="false">IFERROR(INDEX('SKU Data'!$H$2:$H$1780,MATCH($A85,'SKU Data'!$AA$2:$AA$1780,0)),"")</f>
        <v>268.69</v>
      </c>
      <c r="I85" s="20" t="n">
        <f aca="false">IFERROR(INDEX('SKU Data'!$K$2:$K$1780,MATCH($A85,'SKU Data'!$AA$2:$AA$1780,0)),"")</f>
        <v>0.107164793439851</v>
      </c>
      <c r="J85" s="49" t="n">
        <f aca="false">IFERROR(INDEX('SKU Data'!$M$2:$M$1780,MATCH($A85,'SKU Data'!$AA$2:$AA$1780,0)),"")</f>
        <v>2.08589925958263E-005</v>
      </c>
      <c r="K85" s="22" t="n">
        <f aca="false">IFERROR(INDEX('SKU Data'!$L$2:$L$1780,MATCH($A85,'SKU Data'!$AA$2:$AA$1780,0)),"")</f>
        <v>0.000536984070904841</v>
      </c>
      <c r="L85" s="20"/>
      <c r="M85" s="20" t="n">
        <f aca="false">Settings!$B$3</f>
        <v>0.0748599558648786</v>
      </c>
    </row>
    <row r="86" customFormat="false" ht="15" hidden="false" customHeight="false" outlineLevel="0" collapsed="false">
      <c r="A86" s="18" t="n">
        <v>24</v>
      </c>
      <c r="B86" s="18" t="str">
        <f aca="false">IFERROR(INDEX('SKU Data'!$A$2:$A$1780,MATCH($A86,'SKU Data'!$AA$2:$AA$1780,0)),"")</f>
        <v>RP-10</v>
      </c>
      <c r="C86" s="18" t="str">
        <f aca="false">IFERROR(INDEX('SKU Data'!$B$2:$B$1780,MATCH($A86,'SKU Data'!$AA$2:$AA$1780,0)),"")</f>
        <v>Vase and Card Combo</v>
      </c>
      <c r="D86" s="18" t="str">
        <f aca="false">IFERROR(INDEX('SKU Data'!$D$2:$D$1780,MATCH($A86,'SKU Data'!$AA$2:$AA$1780,0)),"")</f>
        <v>RP</v>
      </c>
      <c r="E86" s="19" t="n">
        <f aca="false">IFERROR(INDEX('SKU Data'!$E$2:$E$1780,MATCH($A86,'SKU Data'!$AA$2:$AA$1780,0)),"")</f>
        <v>49</v>
      </c>
      <c r="F86" s="19" t="n">
        <f aca="false">IFERROR(INDEX('SKU Data'!$F$2:$F$1780,MATCH($A86,'SKU Data'!$AA$2:$AA$1780,0)),"")</f>
        <v>6</v>
      </c>
      <c r="G86" s="20" t="n">
        <f aca="false">IFERROR(INDEX('SKU Data'!$J$2:$J$1780,MATCH($A86,'SKU Data'!$AA$2:$AA$1780,0)),"")</f>
        <v>0.122448979591837</v>
      </c>
      <c r="H86" s="21" t="n">
        <f aca="false">IFERROR(INDEX('SKU Data'!$H$2:$H$1780,MATCH($A86,'SKU Data'!$AA$2:$AA$1780,0)),"")</f>
        <v>70.62</v>
      </c>
      <c r="I86" s="20" t="n">
        <f aca="false">IFERROR(INDEX('SKU Data'!$K$2:$K$1780,MATCH($A86,'SKU Data'!$AA$2:$AA$1780,0)),"")</f>
        <v>0.122448979591837</v>
      </c>
      <c r="J86" s="49" t="n">
        <f aca="false">IFERROR(INDEX('SKU Data'!$M$2:$M$1780,MATCH($A86,'SKU Data'!$AA$2:$AA$1780,0)),"")</f>
        <v>5.48238511711361E-006</v>
      </c>
      <c r="K86" s="22" t="n">
        <f aca="false">IFERROR(INDEX('SKU Data'!$L$2:$L$1780,MATCH($A86,'SKU Data'!$AA$2:$AA$1780,0)),"")</f>
        <v>0.000141135937650452</v>
      </c>
      <c r="L86" s="20"/>
      <c r="M86" s="20" t="n">
        <f aca="false">Settings!$B$3</f>
        <v>0.0748599558648786</v>
      </c>
    </row>
    <row r="87" customFormat="false" ht="15" hidden="false" customHeight="false" outlineLevel="0" collapsed="false">
      <c r="A87" s="18" t="n">
        <v>25</v>
      </c>
      <c r="B87" s="18" t="str">
        <f aca="false">IFERROR(INDEX('SKU Data'!$A$2:$A$1780,MATCH($A87,'SKU Data'!$AA$2:$AA$1780,0)),"")</f>
        <v>AU219-40</v>
      </c>
      <c r="C87" s="18" t="str">
        <f aca="false">IFERROR(INDEX('SKU Data'!$B$2:$B$1780,MATCH($A87,'SKU Data'!$AA$2:$AA$1780,0)),"")</f>
        <v>Pink and Lavender Bouquet</v>
      </c>
      <c r="D87" s="18" t="str">
        <f aca="false">IFERROR(INDEX('SKU Data'!$D$2:$D$1780,MATCH($A87,'SKU Data'!$AA$2:$AA$1780,0)),"")</f>
        <v>AU</v>
      </c>
      <c r="E87" s="19" t="n">
        <f aca="false">IFERROR(INDEX('SKU Data'!$E$2:$E$1780,MATCH($A87,'SKU Data'!$AA$2:$AA$1780,0)),"")</f>
        <v>41</v>
      </c>
      <c r="F87" s="19" t="n">
        <f aca="false">IFERROR(INDEX('SKU Data'!$F$2:$F$1780,MATCH($A87,'SKU Data'!$AA$2:$AA$1780,0)),"")</f>
        <v>7</v>
      </c>
      <c r="G87" s="20" t="n">
        <f aca="false">IFERROR(INDEX('SKU Data'!$J$2:$J$1780,MATCH($A87,'SKU Data'!$AA$2:$AA$1780,0)),"")</f>
        <v>0.121951219512195</v>
      </c>
      <c r="H87" s="21" t="n">
        <f aca="false">IFERROR(INDEX('SKU Data'!$H$2:$H$1780,MATCH($A87,'SKU Data'!$AA$2:$AA$1780,0)),"")</f>
        <v>751.94</v>
      </c>
      <c r="I87" s="20" t="n">
        <f aca="false">IFERROR(INDEX('SKU Data'!$K$2:$K$1780,MATCH($A87,'SKU Data'!$AA$2:$AA$1780,0)),"")</f>
        <v>0.128465189063494</v>
      </c>
      <c r="J87" s="49" t="n">
        <f aca="false">IFERROR(INDEX('SKU Data'!$M$2:$M$1780,MATCH($A87,'SKU Data'!$AA$2:$AA$1780,0)),"")</f>
        <v>5.83747474506147E-005</v>
      </c>
      <c r="K87" s="22" t="n">
        <f aca="false">IFERROR(INDEX('SKU Data'!$L$2:$L$1780,MATCH($A87,'SKU Data'!$AA$2:$AA$1780,0)),"")</f>
        <v>0.00150277197616653</v>
      </c>
      <c r="L87" s="20"/>
      <c r="M87" s="20" t="n">
        <f aca="false">Settings!$B$3</f>
        <v>0.0748599558648786</v>
      </c>
    </row>
  </sheetData>
  <conditionalFormatting sqref="F5:F29">
    <cfRule type="dataBar" priority="2">
      <dataBar showValue="1" minLength="10" maxLength="90">
        <cfvo type="num" val="0"/>
        <cfvo type="max" val="0"/>
        <color rgb="FF8FB996"/>
      </dataBar>
      <extLst>
        <ext xmlns:x14="http://schemas.microsoft.com/office/spreadsheetml/2009/9/main" uri="{B025F937-C7B1-47D3-B67F-A62EFF666E3E}">
          <x14:id>{9E4B2021-813B-4A63-95A8-53EA54208A7E}</x14:id>
        </ext>
      </extLst>
    </cfRule>
  </conditionalFormatting>
  <conditionalFormatting sqref="H5:H29">
    <cfRule type="dataBar" priority="3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{E245EA10-F071-4754-BE7D-BA97CEEF5540}</x14:id>
        </ext>
      </extLst>
    </cfRule>
  </conditionalFormatting>
  <conditionalFormatting sqref="G5:G29">
    <cfRule type="colorScale" priority="4">
      <colorScale>
        <cfvo type="num" val="0.03"/>
        <cfvo type="num" val="0.15"/>
        <color rgb="FFFFFFFF"/>
        <color rgb="FFF08A80"/>
      </colorScale>
    </cfRule>
  </conditionalFormatting>
  <conditionalFormatting sqref="F34:F58">
    <cfRule type="dataBar" priority="5">
      <dataBar showValue="1" minLength="10" maxLength="90">
        <cfvo type="num" val="0"/>
        <cfvo type="max" val="0"/>
        <color rgb="FF8FB996"/>
      </dataBar>
      <extLst>
        <ext xmlns:x14="http://schemas.microsoft.com/office/spreadsheetml/2009/9/main" uri="{B025F937-C7B1-47D3-B67F-A62EFF666E3E}">
          <x14:id>{B73D2439-B9E0-49EE-BA56-42A6459FC115}</x14:id>
        </ext>
      </extLst>
    </cfRule>
  </conditionalFormatting>
  <conditionalFormatting sqref="H34:H58">
    <cfRule type="dataBar" priority="6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{16A43B1C-3C50-4FBB-8E23-CF69CC7CCF98}</x14:id>
        </ext>
      </extLst>
    </cfRule>
  </conditionalFormatting>
  <conditionalFormatting sqref="G34:G58">
    <cfRule type="colorScale" priority="7">
      <colorScale>
        <cfvo type="num" val="0.03"/>
        <cfvo type="num" val="0.15"/>
        <color rgb="FFFFFFFF"/>
        <color rgb="FFF08A80"/>
      </colorScale>
    </cfRule>
  </conditionalFormatting>
  <conditionalFormatting sqref="F63:F87">
    <cfRule type="dataBar" priority="8">
      <dataBar showValue="1" minLength="10" maxLength="90">
        <cfvo type="num" val="0"/>
        <cfvo type="max" val="0"/>
        <color rgb="FF8FB996"/>
      </dataBar>
      <extLst>
        <ext xmlns:x14="http://schemas.microsoft.com/office/spreadsheetml/2009/9/main" uri="{B025F937-C7B1-47D3-B67F-A62EFF666E3E}">
          <x14:id>{17EDEFAA-8CE4-46DC-9270-1761631C4026}</x14:id>
        </ext>
      </extLst>
    </cfRule>
  </conditionalFormatting>
  <conditionalFormatting sqref="H63:H87">
    <cfRule type="dataBar" priority="9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{3385AF8E-6E1C-43E6-9857-71E9EA4CE342}</x14:id>
        </ext>
      </extLst>
    </cfRule>
  </conditionalFormatting>
  <conditionalFormatting sqref="G63:G87">
    <cfRule type="colorScale" priority="10">
      <colorScale>
        <cfvo type="num" val="0.03"/>
        <cfvo type="num" val="0.15"/>
        <color rgb="FFFFFFFF"/>
        <color rgb="FFF08A8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E4B2021-813B-4A63-95A8-53EA54208A7E}">
            <x14:dataBar minLength="10" maxLength="90" axisPosition="none" gradient="true">
              <x14:cfvo type="num">
                <xm:f>0</xm:f>
              </x14:cfvo>
              <x14:cfvo type="max"/>
              <x14:negativeFillColor rgb="FF8FB996"/>
              <x14:axisColor rgb="FF000000"/>
            </x14:dataBar>
          </x14:cfRule>
          <xm:sqref>F5:F29</xm:sqref>
        </x14:conditionalFormatting>
        <x14:conditionalFormatting xmlns:xm="http://schemas.microsoft.com/office/excel/2006/main">
          <x14:cfRule type="dataBar" id="{E245EA10-F071-4754-BE7D-BA97CEEF5540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H5:H29</xm:sqref>
        </x14:conditionalFormatting>
        <x14:conditionalFormatting xmlns:xm="http://schemas.microsoft.com/office/excel/2006/main">
          <x14:cfRule type="dataBar" id="{B73D2439-B9E0-49EE-BA56-42A6459FC115}">
            <x14:dataBar minLength="10" maxLength="90" axisPosition="none" gradient="true">
              <x14:cfvo type="num">
                <xm:f>0</xm:f>
              </x14:cfvo>
              <x14:cfvo type="max"/>
              <x14:negativeFillColor rgb="FF8FB996"/>
              <x14:axisColor rgb="FF000000"/>
            </x14:dataBar>
          </x14:cfRule>
          <xm:sqref>F34:F58</xm:sqref>
        </x14:conditionalFormatting>
        <x14:conditionalFormatting xmlns:xm="http://schemas.microsoft.com/office/excel/2006/main">
          <x14:cfRule type="dataBar" id="{16A43B1C-3C50-4FBB-8E23-CF69CC7CCF98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H34:H58</xm:sqref>
        </x14:conditionalFormatting>
        <x14:conditionalFormatting xmlns:xm="http://schemas.microsoft.com/office/excel/2006/main">
          <x14:cfRule type="dataBar" id="{17EDEFAA-8CE4-46DC-9270-1761631C4026}">
            <x14:dataBar minLength="10" maxLength="90" axisPosition="none" gradient="true">
              <x14:cfvo type="num">
                <xm:f>0</xm:f>
              </x14:cfvo>
              <x14:cfvo type="max"/>
              <x14:negativeFillColor rgb="FF8FB996"/>
              <x14:axisColor rgb="FF000000"/>
            </x14:dataBar>
          </x14:cfRule>
          <xm:sqref>F63:F87</xm:sqref>
        </x14:conditionalFormatting>
        <x14:conditionalFormatting xmlns:xm="http://schemas.microsoft.com/office/excel/2006/main">
          <x14:cfRule type="dataBar" id="{3385AF8E-6E1C-43E6-9857-71E9EA4CE342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H63:H87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tru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8" min="7" style="0" width="10"/>
    <col collapsed="false" customWidth="true" hidden="false" outlineLevel="0" max="11" min="9" style="0" width="9"/>
    <col collapsed="false" customWidth="true" hidden="false" outlineLevel="0" max="12" min="12" style="0" width="8"/>
    <col collapsed="false" customWidth="true" hidden="false" outlineLevel="0" max="13" min="13" style="0" width="14"/>
    <col collapsed="false" customWidth="true" hidden="false" outlineLevel="0" max="16" min="14" style="0" width="42"/>
    <col collapsed="false" customWidth="true" hidden="false" outlineLevel="0" max="17" min="17" style="0" width="9"/>
  </cols>
  <sheetData>
    <row r="1" customFormat="false" ht="17.35" hidden="false" customHeight="false" outlineLevel="0" collapsed="false">
      <c r="A1" s="25" t="s">
        <v>209</v>
      </c>
    </row>
    <row r="2" customFormat="false" ht="15" hidden="false" customHeight="false" outlineLevel="0" collapsed="false">
      <c r="A2" s="24" t="s">
        <v>210</v>
      </c>
    </row>
    <row r="4" customFormat="false" ht="42" hidden="false" customHeight="true" outlineLevel="0" collapsed="false">
      <c r="A4" s="17" t="s">
        <v>194</v>
      </c>
      <c r="B4" s="17" t="s">
        <v>211</v>
      </c>
      <c r="C4" s="17" t="s">
        <v>73</v>
      </c>
      <c r="D4" s="17" t="s">
        <v>74</v>
      </c>
      <c r="E4" s="17" t="s">
        <v>212</v>
      </c>
      <c r="F4" s="17" t="s">
        <v>197</v>
      </c>
      <c r="G4" s="17" t="s">
        <v>196</v>
      </c>
      <c r="H4" s="17" t="s">
        <v>198</v>
      </c>
      <c r="I4" s="17" t="s">
        <v>199</v>
      </c>
      <c r="J4" s="17" t="s">
        <v>23</v>
      </c>
      <c r="K4" s="17" t="s">
        <v>76</v>
      </c>
      <c r="L4" s="17" t="s">
        <v>77</v>
      </c>
      <c r="M4" s="17" t="s">
        <v>38</v>
      </c>
      <c r="N4" s="17" t="s">
        <v>82</v>
      </c>
      <c r="O4" s="17" t="s">
        <v>83</v>
      </c>
      <c r="P4" s="17" t="s">
        <v>84</v>
      </c>
      <c r="Q4" s="50" t="s">
        <v>205</v>
      </c>
    </row>
    <row r="5" customFormat="false" ht="61.5" hidden="false" customHeight="true" outlineLevel="0" collapsed="false">
      <c r="A5" s="18" t="s">
        <v>213</v>
      </c>
      <c r="B5" s="19" t="n">
        <f aca="false">COUNTIF('SKU Data'!$D$2:$D$1780,$A5)</f>
        <v>663</v>
      </c>
      <c r="C5" s="19" t="n">
        <f aca="false">SUMIFS('SKU Data'!$E$2:$E$1780,'SKU Data'!$D$2:$D$1780,$A5)</f>
        <v>15161</v>
      </c>
      <c r="D5" s="19" t="n">
        <f aca="false">SUMIFS('SKU Data'!$AF$2:$AF$1780,'SKU Data'!$D$2:$D$1780,$A5)</f>
        <v>1103</v>
      </c>
      <c r="E5" s="21" t="n">
        <f aca="false">SUMIFS('SKU Data'!$G$2:$G$1780,'SKU Data'!$D$2:$D$1780,$A5)</f>
        <v>1319707.15</v>
      </c>
      <c r="F5" s="21" t="n">
        <f aca="false">SUMIFS('SKU Data'!$H$2:$H$1780,'SKU Data'!$D$2:$D$1780,$A5)</f>
        <v>140542.79</v>
      </c>
      <c r="G5" s="20" t="n">
        <f aca="false">IF(C5&gt;0,D5/C5,0)</f>
        <v>0.0727524569619418</v>
      </c>
      <c r="H5" s="20" t="n">
        <f aca="false">IF(E5&gt;0,SUMIFS('SKU Data'!$AG$2:$AG$1780,'SKU Data'!$D$2:$D$1780,$A5)/E5,0)</f>
        <v>0.0761464086937773</v>
      </c>
      <c r="I5" s="20" t="n">
        <f aca="false">F5/Settings!$B$16</f>
        <v>0.280878482677153</v>
      </c>
      <c r="J5" s="22" t="n">
        <f aca="false">F5/Settings!$B$20</f>
        <v>0.0109106442964263</v>
      </c>
      <c r="K5" s="27" t="n">
        <f aca="false">G5/Settings!$B$3</f>
        <v>0.971847446627663</v>
      </c>
      <c r="L5" s="28" t="n">
        <f aca="false">IF(C5&gt;0,(D5-C5*Settings!$B$3)/SQRT(C5*Settings!$B$3*(1-Settings!$B$3)),0)</f>
        <v>-0.986058674414805</v>
      </c>
      <c r="M5" s="23" t="str">
        <f aca="false">IF(AND(C5&gt;=Settings!$B$4,D5&gt;=Settings!$B$5,L5&gt;=Settings!$B$6),"HIGH RATE",IF(AND(C5&gt;=Settings!$B$4,L5&lt;=-Settings!$B$6,$A5&lt;&gt;"Other (small prefixes)"),"BEST-IN-CLASS",""))</f>
        <v/>
      </c>
      <c r="N5" s="42" t="s">
        <v>214</v>
      </c>
      <c r="O5" s="42" t="s">
        <v>215</v>
      </c>
      <c r="P5" s="42" t="s">
        <v>216</v>
      </c>
      <c r="Q5" s="51" t="n">
        <f aca="false">Settings!$B$3</f>
        <v>0.0748599558648786</v>
      </c>
    </row>
    <row r="6" customFormat="false" ht="61.5" hidden="false" customHeight="true" outlineLevel="0" collapsed="false">
      <c r="A6" s="18" t="s">
        <v>217</v>
      </c>
      <c r="B6" s="19" t="n">
        <f aca="false">COUNTIF('SKU Data'!$D$2:$D$1780,$A6)</f>
        <v>179</v>
      </c>
      <c r="C6" s="19" t="n">
        <f aca="false">SUMIFS('SKU Data'!$E$2:$E$1780,'SKU Data'!$D$2:$D$1780,$A6)</f>
        <v>5031</v>
      </c>
      <c r="D6" s="19" t="n">
        <f aca="false">SUMIFS('SKU Data'!$AF$2:$AF$1780,'SKU Data'!$D$2:$D$1780,$A6)</f>
        <v>419</v>
      </c>
      <c r="E6" s="21" t="n">
        <f aca="false">SUMIFS('SKU Data'!$G$2:$G$1780,'SKU Data'!$D$2:$D$1780,$A6)</f>
        <v>404171.55</v>
      </c>
      <c r="F6" s="21" t="n">
        <f aca="false">SUMIFS('SKU Data'!$H$2:$H$1780,'SKU Data'!$D$2:$D$1780,$A6)</f>
        <v>116048.49</v>
      </c>
      <c r="G6" s="20" t="n">
        <f aca="false">IF(C6&gt;0,D6/C6,0)</f>
        <v>0.0832836414231763</v>
      </c>
      <c r="H6" s="20" t="n">
        <f aca="false">IF(E6&gt;0,SUMIFS('SKU Data'!$AG$2:$AG$1780,'SKU Data'!$D$2:$D$1780,$A6)/E6,0)</f>
        <v>0.0789559037492867</v>
      </c>
      <c r="I6" s="20" t="n">
        <f aca="false">F6/Settings!$B$16</f>
        <v>0.231925976339126</v>
      </c>
      <c r="J6" s="22" t="n">
        <f aca="false">F6/Settings!$B$20</f>
        <v>0.00900909819370586</v>
      </c>
      <c r="K6" s="27" t="n">
        <f aca="false">G6/Settings!$B$3</f>
        <v>1.11252592204973</v>
      </c>
      <c r="L6" s="28" t="n">
        <f aca="false">IF(C6&gt;0,(D6-C6*Settings!$B$3)/SQRT(C6*Settings!$B$3*(1-Settings!$B$3)),0)</f>
        <v>2.27039165869461</v>
      </c>
      <c r="M6" s="23" t="str">
        <f aca="false">IF(AND(C6&gt;=Settings!$B$4,D6&gt;=Settings!$B$5,L6&gt;=Settings!$B$6),"HIGH RATE",IF(AND(C6&gt;=Settings!$B$4,L6&lt;=-Settings!$B$6,$A6&lt;&gt;"Other (small prefixes)"),"BEST-IN-CLASS",""))</f>
        <v/>
      </c>
      <c r="N6" s="42" t="s">
        <v>218</v>
      </c>
      <c r="O6" s="42" t="s">
        <v>219</v>
      </c>
      <c r="P6" s="42" t="s">
        <v>220</v>
      </c>
      <c r="Q6" s="51" t="n">
        <f aca="false">Settings!$B$3</f>
        <v>0.0748599558648786</v>
      </c>
    </row>
    <row r="7" customFormat="false" ht="61.5" hidden="false" customHeight="true" outlineLevel="0" collapsed="false">
      <c r="A7" s="18" t="s">
        <v>221</v>
      </c>
      <c r="B7" s="19" t="n">
        <f aca="false">COUNTIF('SKU Data'!$D$2:$D$1780,$A7)</f>
        <v>17</v>
      </c>
      <c r="C7" s="19" t="n">
        <f aca="false">SUMIFS('SKU Data'!$E$2:$E$1780,'SKU Data'!$D$2:$D$1780,$A7)</f>
        <v>4677</v>
      </c>
      <c r="D7" s="19" t="n">
        <f aca="false">SUMIFS('SKU Data'!$AF$2:$AF$1780,'SKU Data'!$D$2:$D$1780,$A7)</f>
        <v>284</v>
      </c>
      <c r="E7" s="21" t="n">
        <f aca="false">SUMIFS('SKU Data'!$G$2:$G$1780,'SKU Data'!$D$2:$D$1780,$A7)</f>
        <v>476518.65</v>
      </c>
      <c r="F7" s="21" t="n">
        <f aca="false">SUMIFS('SKU Data'!$H$2:$H$1780,'SKU Data'!$D$2:$D$1780,$A7)</f>
        <v>30948.36</v>
      </c>
      <c r="G7" s="20" t="n">
        <f aca="false">IF(C7&gt;0,D7/C7,0)</f>
        <v>0.0607226854821467</v>
      </c>
      <c r="H7" s="20" t="n">
        <f aca="false">IF(E7&gt;0,SUMIFS('SKU Data'!$AG$2:$AG$1780,'SKU Data'!$D$2:$D$1780,$A7)/E7,0)</f>
        <v>0.0560444801058678</v>
      </c>
      <c r="I7" s="20" t="n">
        <f aca="false">F7/Settings!$B$16</f>
        <v>0.0618511159351987</v>
      </c>
      <c r="J7" s="22" t="n">
        <f aca="false">F7/Settings!$B$20</f>
        <v>0.00240258890205429</v>
      </c>
      <c r="K7" s="27" t="n">
        <f aca="false">G7/Settings!$B$3</f>
        <v>0.811150431236567</v>
      </c>
      <c r="L7" s="28" t="n">
        <f aca="false">IF(C7&gt;0,(D7-C7*Settings!$B$3)/SQRT(C7*Settings!$B$3*(1-Settings!$B$3)),0)</f>
        <v>-3.67384412522743</v>
      </c>
      <c r="M7" s="23" t="str">
        <f aca="false">IF(AND(C7&gt;=Settings!$B$4,D7&gt;=Settings!$B$5,L7&gt;=Settings!$B$6),"HIGH RATE",IF(AND(C7&gt;=Settings!$B$4,L7&lt;=-Settings!$B$6,$A7&lt;&gt;"Other (small prefixes)"),"BEST-IN-CLASS",""))</f>
        <v>BEST-IN-CLASS</v>
      </c>
      <c r="N7" s="42" t="s">
        <v>222</v>
      </c>
      <c r="O7" s="42" t="s">
        <v>223</v>
      </c>
      <c r="P7" s="42" t="s">
        <v>224</v>
      </c>
      <c r="Q7" s="51" t="n">
        <f aca="false">Settings!$B$3</f>
        <v>0.0748599558648786</v>
      </c>
    </row>
    <row r="8" customFormat="false" ht="61.5" hidden="false" customHeight="true" outlineLevel="0" collapsed="false">
      <c r="A8" s="18" t="s">
        <v>225</v>
      </c>
      <c r="B8" s="19" t="n">
        <f aca="false">COUNTIF('SKU Data'!$D$2:$D$1780,$A8)</f>
        <v>10</v>
      </c>
      <c r="C8" s="19" t="n">
        <f aca="false">SUMIFS('SKU Data'!$E$2:$E$1780,'SKU Data'!$D$2:$D$1780,$A8)</f>
        <v>1084</v>
      </c>
      <c r="D8" s="19" t="n">
        <f aca="false">SUMIFS('SKU Data'!$AF$2:$AF$1780,'SKU Data'!$D$2:$D$1780,$A8)</f>
        <v>105</v>
      </c>
      <c r="E8" s="21" t="n">
        <f aca="false">SUMIFS('SKU Data'!$G$2:$G$1780,'SKU Data'!$D$2:$D$1780,$A8)</f>
        <v>83874.29</v>
      </c>
      <c r="F8" s="21" t="n">
        <f aca="false">SUMIFS('SKU Data'!$H$2:$H$1780,'SKU Data'!$D$2:$D$1780,$A8)</f>
        <v>29423.06</v>
      </c>
      <c r="G8" s="20" t="n">
        <f aca="false">IF(C8&gt;0,D8/C8,0)</f>
        <v>0.0968634686346864</v>
      </c>
      <c r="H8" s="20" t="n">
        <f aca="false">IF(E8&gt;0,SUMIFS('SKU Data'!$AG$2:$AG$1780,'SKU Data'!$D$2:$D$1780,$A8)/E8,0)</f>
        <v>0.0857654950044883</v>
      </c>
      <c r="I8" s="20" t="n">
        <f aca="false">F8/Settings!$B$16</f>
        <v>0.058802763546382</v>
      </c>
      <c r="J8" s="22" t="n">
        <f aca="false">F8/Settings!$B$20</f>
        <v>0.00228417652568594</v>
      </c>
      <c r="K8" s="27" t="n">
        <f aca="false">G8/Settings!$B$3</f>
        <v>1.29392901071868</v>
      </c>
      <c r="L8" s="28" t="n">
        <f aca="false">IF(C8&gt;0,(D8-C8*Settings!$B$3)/SQRT(C8*Settings!$B$3*(1-Settings!$B$3)),0)</f>
        <v>2.75282204575836</v>
      </c>
      <c r="M8" s="23" t="str">
        <f aca="false">IF(AND(C8&gt;=Settings!$B$4,D8&gt;=Settings!$B$5,L8&gt;=Settings!$B$6),"HIGH RATE",IF(AND(C8&gt;=Settings!$B$4,L8&lt;=-Settings!$B$6,$A8&lt;&gt;"Other (small prefixes)"),"BEST-IN-CLASS",""))</f>
        <v/>
      </c>
      <c r="N8" s="42" t="s">
        <v>226</v>
      </c>
      <c r="O8" s="42" t="s">
        <v>227</v>
      </c>
      <c r="P8" s="42" t="s">
        <v>228</v>
      </c>
      <c r="Q8" s="51" t="n">
        <f aca="false">Settings!$B$3</f>
        <v>0.0748599558648786</v>
      </c>
    </row>
    <row r="9" customFormat="false" ht="61.5" hidden="false" customHeight="true" outlineLevel="0" collapsed="false">
      <c r="A9" s="18" t="s">
        <v>229</v>
      </c>
      <c r="B9" s="19" t="n">
        <f aca="false">COUNTIF('SKU Data'!$D$2:$D$1780,$A9)</f>
        <v>36</v>
      </c>
      <c r="C9" s="19" t="n">
        <f aca="false">SUMIFS('SKU Data'!$E$2:$E$1780,'SKU Data'!$D$2:$D$1780,$A9)</f>
        <v>3093</v>
      </c>
      <c r="D9" s="19" t="n">
        <f aca="false">SUMIFS('SKU Data'!$AF$2:$AF$1780,'SKU Data'!$D$2:$D$1780,$A9)</f>
        <v>234</v>
      </c>
      <c r="E9" s="21" t="n">
        <f aca="false">SUMIFS('SKU Data'!$G$2:$G$1780,'SKU Data'!$D$2:$D$1780,$A9)</f>
        <v>194998.15</v>
      </c>
      <c r="F9" s="21" t="n">
        <f aca="false">SUMIFS('SKU Data'!$H$2:$H$1780,'SKU Data'!$D$2:$D$1780,$A9)</f>
        <v>28997.07</v>
      </c>
      <c r="G9" s="20" t="n">
        <f aca="false">IF(C9&gt;0,D9/C9,0)</f>
        <v>0.0756547041707081</v>
      </c>
      <c r="H9" s="20" t="n">
        <f aca="false">IF(E9&gt;0,SUMIFS('SKU Data'!$AG$2:$AG$1780,'SKU Data'!$D$2:$D$1780,$A9)/E9,0)</f>
        <v>0.0732261818894179</v>
      </c>
      <c r="I9" s="20" t="n">
        <f aca="false">F9/Settings!$B$16</f>
        <v>0.0579514112654458</v>
      </c>
      <c r="J9" s="22" t="n">
        <f aca="false">F9/Settings!$B$20</f>
        <v>0.00225110598991648</v>
      </c>
      <c r="K9" s="27" t="n">
        <f aca="false">G9/Settings!$B$3</f>
        <v>1.01061646773161</v>
      </c>
      <c r="L9" s="28" t="n">
        <f aca="false">IF(C9&gt;0,(D9-C9*Settings!$B$3)/SQRT(C9*Settings!$B$3*(1-Settings!$B$3)),0)</f>
        <v>0.167954269235407</v>
      </c>
      <c r="M9" s="23" t="str">
        <f aca="false">IF(AND(C9&gt;=Settings!$B$4,D9&gt;=Settings!$B$5,L9&gt;=Settings!$B$6),"HIGH RATE",IF(AND(C9&gt;=Settings!$B$4,L9&lt;=-Settings!$B$6,$A9&lt;&gt;"Other (small prefixes)"),"BEST-IN-CLASS",""))</f>
        <v/>
      </c>
      <c r="N9" s="42" t="s">
        <v>230</v>
      </c>
      <c r="O9" s="42" t="s">
        <v>231</v>
      </c>
      <c r="P9" s="42" t="s">
        <v>228</v>
      </c>
      <c r="Q9" s="51" t="n">
        <f aca="false">Settings!$B$3</f>
        <v>0.0748599558648786</v>
      </c>
    </row>
    <row r="10" customFormat="false" ht="61.5" hidden="false" customHeight="true" outlineLevel="0" collapsed="false">
      <c r="A10" s="18" t="s">
        <v>232</v>
      </c>
      <c r="B10" s="19" t="n">
        <f aca="false">COUNTIF('SKU Data'!$D$2:$D$1780,$A10)</f>
        <v>35</v>
      </c>
      <c r="C10" s="19" t="n">
        <f aca="false">SUMIFS('SKU Data'!$E$2:$E$1780,'SKU Data'!$D$2:$D$1780,$A10)</f>
        <v>1597</v>
      </c>
      <c r="D10" s="19" t="n">
        <f aca="false">SUMIFS('SKU Data'!$AF$2:$AF$1780,'SKU Data'!$D$2:$D$1780,$A10)</f>
        <v>135</v>
      </c>
      <c r="E10" s="21" t="n">
        <f aca="false">SUMIFS('SKU Data'!$G$2:$G$1780,'SKU Data'!$D$2:$D$1780,$A10)</f>
        <v>133127.79</v>
      </c>
      <c r="F10" s="21" t="n">
        <f aca="false">SUMIFS('SKU Data'!$H$2:$H$1780,'SKU Data'!$D$2:$D$1780,$A10)</f>
        <v>21202.65</v>
      </c>
      <c r="G10" s="20" t="n">
        <f aca="false">IF(C10&gt;0,D10/C10,0)</f>
        <v>0.084533500313087</v>
      </c>
      <c r="H10" s="20" t="n">
        <f aca="false">IF(E10&gt;0,SUMIFS('SKU Data'!$AG$2:$AG$1780,'SKU Data'!$D$2:$D$1780,$A10)/E10,0)</f>
        <v>0.0834809170947704</v>
      </c>
      <c r="I10" s="20" t="n">
        <f aca="false">F10/Settings!$B$16</f>
        <v>0.0423740567604694</v>
      </c>
      <c r="J10" s="22" t="n">
        <f aca="false">F10/Settings!$B$20</f>
        <v>0.00164600811106441</v>
      </c>
      <c r="K10" s="27" t="n">
        <f aca="false">G10/Settings!$B$3</f>
        <v>1.12922188286711</v>
      </c>
      <c r="L10" s="28" t="n">
        <f aca="false">IF(C10&gt;0,(D10-C10*Settings!$B$3)/SQRT(C10*Settings!$B$3*(1-Settings!$B$3)),0)</f>
        <v>1.4689586348227</v>
      </c>
      <c r="M10" s="23" t="str">
        <f aca="false">IF(AND(C10&gt;=Settings!$B$4,D10&gt;=Settings!$B$5,L10&gt;=Settings!$B$6),"HIGH RATE",IF(AND(C10&gt;=Settings!$B$4,L10&lt;=-Settings!$B$6,$A10&lt;&gt;"Other (small prefixes)"),"BEST-IN-CLASS",""))</f>
        <v/>
      </c>
      <c r="N10" s="42" t="s">
        <v>233</v>
      </c>
      <c r="O10" s="42" t="s">
        <v>234</v>
      </c>
      <c r="P10" s="42" t="s">
        <v>228</v>
      </c>
      <c r="Q10" s="51" t="n">
        <f aca="false">Settings!$B$3</f>
        <v>0.0748599558648786</v>
      </c>
    </row>
    <row r="11" customFormat="false" ht="61.5" hidden="false" customHeight="true" outlineLevel="0" collapsed="false">
      <c r="A11" s="18" t="s">
        <v>235</v>
      </c>
      <c r="B11" s="19" t="n">
        <f aca="false">COUNTIF('SKU Data'!$D$2:$D$1780,$A11)</f>
        <v>40</v>
      </c>
      <c r="C11" s="19" t="n">
        <f aca="false">SUMIFS('SKU Data'!$E$2:$E$1780,'SKU Data'!$D$2:$D$1780,$A11)</f>
        <v>14153</v>
      </c>
      <c r="D11" s="19" t="n">
        <f aca="false">SUMIFS('SKU Data'!$AF$2:$AF$1780,'SKU Data'!$D$2:$D$1780,$A11)</f>
        <v>1119</v>
      </c>
      <c r="E11" s="21" t="n">
        <f aca="false">SUMIFS('SKU Data'!$G$2:$G$1780,'SKU Data'!$D$2:$D$1780,$A11)</f>
        <v>164255.48</v>
      </c>
      <c r="F11" s="21" t="n">
        <f aca="false">SUMIFS('SKU Data'!$H$2:$H$1780,'SKU Data'!$D$2:$D$1780,$A11)</f>
        <v>17576.19</v>
      </c>
      <c r="G11" s="20" t="n">
        <f aca="false">IF(C11&gt;0,D11/C11,0)</f>
        <v>0.0790645092913163</v>
      </c>
      <c r="H11" s="20" t="n">
        <f aca="false">IF(E11&gt;0,SUMIFS('SKU Data'!$AG$2:$AG$1780,'SKU Data'!$D$2:$D$1780,$A11)/E11,0)</f>
        <v>0.0760825757533326</v>
      </c>
      <c r="I11" s="20" t="n">
        <f aca="false">F11/Settings!$B$16</f>
        <v>0.0351264805433658</v>
      </c>
      <c r="J11" s="22" t="n">
        <f aca="false">F11/Settings!$B$20</f>
        <v>0.00136447808654151</v>
      </c>
      <c r="K11" s="27" t="n">
        <f aca="false">G11/Settings!$B$3</f>
        <v>1.05616558783479</v>
      </c>
      <c r="L11" s="28" t="n">
        <f aca="false">IF(C11&gt;0,(D11-C11*Settings!$B$3)/SQRT(C11*Settings!$B$3*(1-Settings!$B$3)),0)</f>
        <v>1.90070888798978</v>
      </c>
      <c r="M11" s="23" t="str">
        <f aca="false">IF(AND(C11&gt;=Settings!$B$4,D11&gt;=Settings!$B$5,L11&gt;=Settings!$B$6),"HIGH RATE",IF(AND(C11&gt;=Settings!$B$4,L11&lt;=-Settings!$B$6,$A11&lt;&gt;"Other (small prefixes)"),"BEST-IN-CLASS",""))</f>
        <v/>
      </c>
      <c r="N11" s="42" t="s">
        <v>236</v>
      </c>
      <c r="O11" s="42" t="s">
        <v>237</v>
      </c>
      <c r="P11" s="42" t="s">
        <v>238</v>
      </c>
      <c r="Q11" s="51" t="n">
        <f aca="false">Settings!$B$3</f>
        <v>0.0748599558648786</v>
      </c>
    </row>
    <row r="12" customFormat="false" ht="61.5" hidden="false" customHeight="true" outlineLevel="0" collapsed="false">
      <c r="A12" s="18" t="s">
        <v>239</v>
      </c>
      <c r="B12" s="19" t="n">
        <f aca="false">COUNTIF('SKU Data'!$D$2:$D$1780,$A12)</f>
        <v>5</v>
      </c>
      <c r="C12" s="19" t="n">
        <f aca="false">SUMIFS('SKU Data'!$E$2:$E$1780,'SKU Data'!$D$2:$D$1780,$A12)</f>
        <v>183</v>
      </c>
      <c r="D12" s="19" t="n">
        <f aca="false">SUMIFS('SKU Data'!$AF$2:$AF$1780,'SKU Data'!$D$2:$D$1780,$A12)</f>
        <v>28</v>
      </c>
      <c r="E12" s="21" t="n">
        <f aca="false">SUMIFS('SKU Data'!$G$2:$G$1780,'SKU Data'!$D$2:$D$1780,$A12)</f>
        <v>12619.9</v>
      </c>
      <c r="F12" s="21" t="n">
        <f aca="false">SUMIFS('SKU Data'!$H$2:$H$1780,'SKU Data'!$D$2:$D$1780,$A12)</f>
        <v>13788.78</v>
      </c>
      <c r="G12" s="20" t="n">
        <f aca="false">IF(C12&gt;0,D12/C12,0)</f>
        <v>0.153005464480874</v>
      </c>
      <c r="H12" s="20" t="n">
        <f aca="false">IF(E12&gt;0,SUMIFS('SKU Data'!$AG$2:$AG$1780,'SKU Data'!$D$2:$D$1780,$A12)/E12,0)</f>
        <v>0.14603681487175</v>
      </c>
      <c r="I12" s="20" t="n">
        <f aca="false">F12/Settings!$B$16</f>
        <v>0.0275572414947011</v>
      </c>
      <c r="J12" s="22" t="n">
        <f aca="false">F12/Settings!$B$20</f>
        <v>0.00107045316135873</v>
      </c>
      <c r="K12" s="27" t="n">
        <f aca="false">G12/Settings!$B$3</f>
        <v>2.04388932257785</v>
      </c>
      <c r="L12" s="28" t="n">
        <f aca="false">IF(C12&gt;0,(D12-C12*Settings!$B$3)/SQRT(C12*Settings!$B$3*(1-Settings!$B$3)),0)</f>
        <v>4.01699271285754</v>
      </c>
      <c r="M12" s="23" t="str">
        <f aca="false">IF(AND(C12&gt;=Settings!$B$4,D12&gt;=Settings!$B$5,L12&gt;=Settings!$B$6),"HIGH RATE",IF(AND(C12&gt;=Settings!$B$4,L12&lt;=-Settings!$B$6,$A12&lt;&gt;"Other (small prefixes)"),"BEST-IN-CLASS",""))</f>
        <v>HIGH RATE</v>
      </c>
      <c r="N12" s="42" t="s">
        <v>240</v>
      </c>
      <c r="O12" s="42" t="s">
        <v>241</v>
      </c>
      <c r="P12" s="42" t="s">
        <v>242</v>
      </c>
      <c r="Q12" s="51" t="n">
        <f aca="false">Settings!$B$3</f>
        <v>0.0748599558648786</v>
      </c>
    </row>
    <row r="13" customFormat="false" ht="61.5" hidden="false" customHeight="true" outlineLevel="0" collapsed="false">
      <c r="A13" s="18" t="s">
        <v>243</v>
      </c>
      <c r="B13" s="19" t="n">
        <f aca="false">COUNTIF('SKU Data'!$D$2:$D$1780,$A13)</f>
        <v>6</v>
      </c>
      <c r="C13" s="19" t="n">
        <f aca="false">SUMIFS('SKU Data'!$E$2:$E$1780,'SKU Data'!$D$2:$D$1780,$A13)</f>
        <v>1589</v>
      </c>
      <c r="D13" s="19" t="n">
        <f aca="false">SUMIFS('SKU Data'!$AF$2:$AF$1780,'SKU Data'!$D$2:$D$1780,$A13)</f>
        <v>112</v>
      </c>
      <c r="E13" s="21" t="n">
        <f aca="false">SUMIFS('SKU Data'!$G$2:$G$1780,'SKU Data'!$D$2:$D$1780,$A13)</f>
        <v>173882.07</v>
      </c>
      <c r="F13" s="21" t="n">
        <f aca="false">SUMIFS('SKU Data'!$H$2:$H$1780,'SKU Data'!$D$2:$D$1780,$A13)</f>
        <v>13631.3</v>
      </c>
      <c r="G13" s="20" t="n">
        <f aca="false">IF(C13&gt;0,D13/C13,0)</f>
        <v>0.0704845814977974</v>
      </c>
      <c r="H13" s="20" t="n">
        <f aca="false">IF(E13&gt;0,SUMIFS('SKU Data'!$AG$2:$AG$1780,'SKU Data'!$D$2:$D$1780,$A13)/E13,0)</f>
        <v>0.0648666075806436</v>
      </c>
      <c r="I13" s="20" t="n">
        <f aca="false">F13/Settings!$B$16</f>
        <v>0.0272425135499094</v>
      </c>
      <c r="J13" s="22" t="n">
        <f aca="false">F13/Settings!$B$20</f>
        <v>0.00105822764439126</v>
      </c>
      <c r="K13" s="27" t="n">
        <f aca="false">G13/Settings!$B$3</f>
        <v>0.941552538783502</v>
      </c>
      <c r="L13" s="28" t="n">
        <f aca="false">IF(C13&gt;0,(D13-C13*Settings!$B$3)/SQRT(C13*Settings!$B$3*(1-Settings!$B$3)),0)</f>
        <v>-0.662748332414491</v>
      </c>
      <c r="M13" s="23" t="str">
        <f aca="false">IF(AND(C13&gt;=Settings!$B$4,D13&gt;=Settings!$B$5,L13&gt;=Settings!$B$6),"HIGH RATE",IF(AND(C13&gt;=Settings!$B$4,L13&lt;=-Settings!$B$6,$A13&lt;&gt;"Other (small prefixes)"),"BEST-IN-CLASS",""))</f>
        <v/>
      </c>
      <c r="N13" s="42" t="s">
        <v>244</v>
      </c>
      <c r="O13" s="42" t="s">
        <v>245</v>
      </c>
      <c r="P13" s="42" t="s">
        <v>228</v>
      </c>
      <c r="Q13" s="51" t="n">
        <f aca="false">Settings!$B$3</f>
        <v>0.0748599558648786</v>
      </c>
    </row>
    <row r="14" customFormat="false" ht="61.5" hidden="false" customHeight="true" outlineLevel="0" collapsed="false">
      <c r="A14" s="18" t="s">
        <v>246</v>
      </c>
      <c r="B14" s="19" t="n">
        <f aca="false">COUNTIF('SKU Data'!$D$2:$D$1780,$A14)</f>
        <v>257</v>
      </c>
      <c r="C14" s="19" t="n">
        <f aca="false">SUMIFS('SKU Data'!$E$2:$E$1780,'SKU Data'!$D$2:$D$1780,$A14)</f>
        <v>0</v>
      </c>
      <c r="D14" s="19" t="n">
        <f aca="false">SUMIFS('SKU Data'!$AF$2:$AF$1780,'SKU Data'!$D$2:$D$1780,$A14)</f>
        <v>0</v>
      </c>
      <c r="E14" s="21" t="n">
        <f aca="false">SUMIFS('SKU Data'!$G$2:$G$1780,'SKU Data'!$D$2:$D$1780,$A14)</f>
        <v>0</v>
      </c>
      <c r="F14" s="21" t="n">
        <f aca="false">SUMIFS('SKU Data'!$H$2:$H$1780,'SKU Data'!$D$2:$D$1780,$A14)</f>
        <v>8627.52</v>
      </c>
      <c r="G14" s="20" t="n">
        <f aca="false">IF(C14&gt;0,D14/C14,0)</f>
        <v>0</v>
      </c>
      <c r="H14" s="20" t="n">
        <f aca="false">IF(E14&gt;0,SUMIFS('SKU Data'!$AG$2:$AG$1780,'SKU Data'!$D$2:$D$1780,$A14)/E14,0)</f>
        <v>0</v>
      </c>
      <c r="I14" s="20" t="n">
        <f aca="false">F14/Settings!$B$16</f>
        <v>0.0172423268875393</v>
      </c>
      <c r="J14" s="22" t="n">
        <f aca="false">F14/Settings!$B$20</f>
        <v>0.000669773254681394</v>
      </c>
      <c r="K14" s="27" t="n">
        <f aca="false">G14/Settings!$B$3</f>
        <v>0</v>
      </c>
      <c r="L14" s="28" t="n">
        <f aca="false">IF(C14&gt;0,(D14-C14*Settings!$B$3)/SQRT(C14*Settings!$B$3*(1-Settings!$B$3)),0)</f>
        <v>0</v>
      </c>
      <c r="M14" s="23" t="str">
        <f aca="false">IF(AND(C14&gt;=Settings!$B$4,D14&gt;=Settings!$B$5,L14&gt;=Settings!$B$6),"HIGH RATE",IF(AND(C14&gt;=Settings!$B$4,L14&lt;=-Settings!$B$6,$A14&lt;&gt;"Other (small prefixes)"),"BEST-IN-CLASS",""))</f>
        <v/>
      </c>
      <c r="N14" s="42" t="s">
        <v>247</v>
      </c>
      <c r="O14" s="42" t="s">
        <v>248</v>
      </c>
      <c r="P14" s="42" t="s">
        <v>228</v>
      </c>
      <c r="Q14" s="51" t="n">
        <f aca="false">Settings!$B$3</f>
        <v>0.0748599558648786</v>
      </c>
    </row>
    <row r="15" customFormat="false" ht="61.5" hidden="false" customHeight="true" outlineLevel="0" collapsed="false">
      <c r="A15" s="18" t="s">
        <v>249</v>
      </c>
      <c r="B15" s="19" t="n">
        <f aca="false">COUNTIF('SKU Data'!$D$2:$D$1780,$A15)</f>
        <v>222</v>
      </c>
      <c r="C15" s="19" t="n">
        <f aca="false">SUMIFS('SKU Data'!$E$2:$E$1780,'SKU Data'!$D$2:$D$1780,$A15)</f>
        <v>959</v>
      </c>
      <c r="D15" s="19" t="n">
        <f aca="false">SUMIFS('SKU Data'!$AF$2:$AF$1780,'SKU Data'!$D$2:$D$1780,$A15)</f>
        <v>68</v>
      </c>
      <c r="E15" s="21" t="n">
        <f aca="false">SUMIFS('SKU Data'!$G$2:$G$1780,'SKU Data'!$D$2:$D$1780,$A15)</f>
        <v>68560.19</v>
      </c>
      <c r="F15" s="21" t="n">
        <f aca="false">SUMIFS('SKU Data'!$H$2:$H$1780,'SKU Data'!$D$2:$D$1780,$A15)</f>
        <v>8553.88</v>
      </c>
      <c r="G15" s="20" t="n">
        <f aca="false">IF(C15&gt;0,D15/C15,0)</f>
        <v>0.0709071949947862</v>
      </c>
      <c r="H15" s="20" t="n">
        <f aca="false">IF(E15&gt;0,SUMIFS('SKU Data'!$AG$2:$AG$1780,'SKU Data'!$D$2:$D$1780,$A15)/E15,0)</f>
        <v>0.0666477149494481</v>
      </c>
      <c r="I15" s="20" t="n">
        <f aca="false">F15/Settings!$B$16</f>
        <v>0.0170951554000205</v>
      </c>
      <c r="J15" s="22" t="n">
        <f aca="false">F15/Settings!$B$20</f>
        <v>0.000664056420356497</v>
      </c>
      <c r="K15" s="27" t="n">
        <f aca="false">G15/Settings!$B$3</f>
        <v>0.947197926789763</v>
      </c>
      <c r="L15" s="28" t="n">
        <f aca="false">IF(C15&gt;0,(D15-C15*Settings!$B$3)/SQRT(C15*Settings!$B$3*(1-Settings!$B$3)),0)</f>
        <v>-0.465137465496781</v>
      </c>
      <c r="M15" s="23" t="str">
        <f aca="false">IF(AND(C15&gt;=Settings!$B$4,D15&gt;=Settings!$B$5,L15&gt;=Settings!$B$6),"HIGH RATE",IF(AND(C15&gt;=Settings!$B$4,L15&lt;=-Settings!$B$6,$A15&lt;&gt;"Other (small prefixes)"),"BEST-IN-CLASS",""))</f>
        <v/>
      </c>
      <c r="N15" s="42" t="s">
        <v>250</v>
      </c>
      <c r="O15" s="42" t="s">
        <v>251</v>
      </c>
      <c r="P15" s="42" t="s">
        <v>252</v>
      </c>
      <c r="Q15" s="51" t="n">
        <f aca="false">Settings!$B$3</f>
        <v>0.0748599558648786</v>
      </c>
    </row>
    <row r="16" customFormat="false" ht="61.5" hidden="false" customHeight="true" outlineLevel="0" collapsed="false">
      <c r="A16" s="18" t="s">
        <v>253</v>
      </c>
      <c r="B16" s="19" t="n">
        <f aca="false">COUNTIF('SKU Data'!$D$2:$D$1780,$A16)</f>
        <v>8</v>
      </c>
      <c r="C16" s="19" t="n">
        <f aca="false">SUMIFS('SKU Data'!$E$2:$E$1780,'SKU Data'!$D$2:$D$1780,$A16)</f>
        <v>535</v>
      </c>
      <c r="D16" s="19" t="n">
        <f aca="false">SUMIFS('SKU Data'!$AF$2:$AF$1780,'SKU Data'!$D$2:$D$1780,$A16)</f>
        <v>42</v>
      </c>
      <c r="E16" s="21" t="n">
        <f aca="false">SUMIFS('SKU Data'!$G$2:$G$1780,'SKU Data'!$D$2:$D$1780,$A16)</f>
        <v>56960.71</v>
      </c>
      <c r="F16" s="21" t="n">
        <f aca="false">SUMIFS('SKU Data'!$H$2:$H$1780,'SKU Data'!$D$2:$D$1780,$A16)</f>
        <v>8477.07</v>
      </c>
      <c r="G16" s="20" t="n">
        <f aca="false">IF(C16&gt;0,D16/C16,0)</f>
        <v>0.0785046728971963</v>
      </c>
      <c r="H16" s="20" t="n">
        <f aca="false">IF(E16&gt;0,SUMIFS('SKU Data'!$AG$2:$AG$1780,'SKU Data'!$D$2:$D$1780,$A16)/E16,0)</f>
        <v>0.0799263211431178</v>
      </c>
      <c r="I16" s="20" t="n">
        <f aca="false">F16/Settings!$B$16</f>
        <v>0.0169416485836663</v>
      </c>
      <c r="J16" s="22" t="n">
        <f aca="false">F16/Settings!$B$20</f>
        <v>0.000658093491995614</v>
      </c>
      <c r="K16" s="27" t="n">
        <f aca="false">G16/Settings!$B$3</f>
        <v>1.04868713840676</v>
      </c>
      <c r="L16" s="28" t="n">
        <f aca="false">IF(C16&gt;0,(D16-C16*Settings!$B$3)/SQRT(C16*Settings!$B$3*(1-Settings!$B$3)),0)</f>
        <v>0.320340747157825</v>
      </c>
      <c r="M16" s="23" t="str">
        <f aca="false">IF(AND(C16&gt;=Settings!$B$4,D16&gt;=Settings!$B$5,L16&gt;=Settings!$B$6),"HIGH RATE",IF(AND(C16&gt;=Settings!$B$4,L16&lt;=-Settings!$B$6,$A16&lt;&gt;"Other (small prefixes)"),"BEST-IN-CLASS",""))</f>
        <v/>
      </c>
      <c r="N16" s="42" t="s">
        <v>254</v>
      </c>
      <c r="O16" s="42" t="s">
        <v>255</v>
      </c>
      <c r="P16" s="42" t="s">
        <v>228</v>
      </c>
      <c r="Q16" s="51" t="n">
        <f aca="false">Settings!$B$3</f>
        <v>0.0748599558648786</v>
      </c>
    </row>
    <row r="17" customFormat="false" ht="61.5" hidden="false" customHeight="true" outlineLevel="0" collapsed="false">
      <c r="A17" s="18" t="s">
        <v>256</v>
      </c>
      <c r="B17" s="19" t="n">
        <f aca="false">COUNTIF('SKU Data'!$D$2:$D$1780,$A17)</f>
        <v>10</v>
      </c>
      <c r="C17" s="19" t="n">
        <f aca="false">SUMIFS('SKU Data'!$E$2:$E$1780,'SKU Data'!$D$2:$D$1780,$A17)</f>
        <v>687</v>
      </c>
      <c r="D17" s="19" t="n">
        <f aca="false">SUMIFS('SKU Data'!$AF$2:$AF$1780,'SKU Data'!$D$2:$D$1780,$A17)</f>
        <v>45</v>
      </c>
      <c r="E17" s="21" t="n">
        <f aca="false">SUMIFS('SKU Data'!$G$2:$G$1780,'SKU Data'!$D$2:$D$1780,$A17)</f>
        <v>31165.36</v>
      </c>
      <c r="F17" s="21" t="n">
        <f aca="false">SUMIFS('SKU Data'!$H$2:$H$1780,'SKU Data'!$D$2:$D$1780,$A17)</f>
        <v>6846.87</v>
      </c>
      <c r="G17" s="20" t="n">
        <f aca="false">IF(C17&gt;0,D17/C17,0)</f>
        <v>0.0655021834061135</v>
      </c>
      <c r="H17" s="20" t="n">
        <f aca="false">IF(E17&gt;0,SUMIFS('SKU Data'!$AG$2:$AG$1780,'SKU Data'!$D$2:$D$1780,$A17)/E17,0)</f>
        <v>0.0613601126378774</v>
      </c>
      <c r="I17" s="20" t="n">
        <f aca="false">F17/Settings!$B$16</f>
        <v>0.0136836507706138</v>
      </c>
      <c r="J17" s="22" t="n">
        <f aca="false">F17/Settings!$B$20</f>
        <v>0.000531537499105235</v>
      </c>
      <c r="K17" s="27" t="n">
        <f aca="false">G17/Settings!$B$3</f>
        <v>0.874996286724297</v>
      </c>
      <c r="L17" s="28" t="n">
        <f aca="false">IF(C17&gt;0,(D17-C17*Settings!$B$3)/SQRT(C17*Settings!$B$3*(1-Settings!$B$3)),0)</f>
        <v>-0.932013764238386</v>
      </c>
      <c r="M17" s="23" t="str">
        <f aca="false">IF(AND(C17&gt;=Settings!$B$4,D17&gt;=Settings!$B$5,L17&gt;=Settings!$B$6),"HIGH RATE",IF(AND(C17&gt;=Settings!$B$4,L17&lt;=-Settings!$B$6,$A17&lt;&gt;"Other (small prefixes)"),"BEST-IN-CLASS",""))</f>
        <v/>
      </c>
      <c r="N17" s="42" t="s">
        <v>257</v>
      </c>
      <c r="O17" s="42" t="s">
        <v>258</v>
      </c>
      <c r="P17" s="42" t="s">
        <v>228</v>
      </c>
      <c r="Q17" s="51" t="n">
        <f aca="false">Settings!$B$3</f>
        <v>0.0748599558648786</v>
      </c>
    </row>
    <row r="18" customFormat="false" ht="61.5" hidden="false" customHeight="true" outlineLevel="0" collapsed="false">
      <c r="A18" s="18" t="s">
        <v>259</v>
      </c>
      <c r="B18" s="19" t="n">
        <f aca="false">COUNTIF('SKU Data'!$D$2:$D$1780,$A18)</f>
        <v>1</v>
      </c>
      <c r="C18" s="19" t="n">
        <f aca="false">SUMIFS('SKU Data'!$E$2:$E$1780,'SKU Data'!$D$2:$D$1780,$A18)</f>
        <v>1144</v>
      </c>
      <c r="D18" s="19" t="n">
        <f aca="false">SUMIFS('SKU Data'!$AF$2:$AF$1780,'SKU Data'!$D$2:$D$1780,$A18)</f>
        <v>79</v>
      </c>
      <c r="E18" s="21" t="n">
        <f aca="false">SUMIFS('SKU Data'!$G$2:$G$1780,'SKU Data'!$D$2:$D$1780,$A18)</f>
        <v>81088.25</v>
      </c>
      <c r="F18" s="21" t="n">
        <f aca="false">SUMIFS('SKU Data'!$H$2:$H$1780,'SKU Data'!$D$2:$D$1780,$A18)</f>
        <v>5835.37</v>
      </c>
      <c r="G18" s="20" t="n">
        <f aca="false">IF(C18&gt;0,D18/C18,0)</f>
        <v>0.0690559440559441</v>
      </c>
      <c r="H18" s="20" t="n">
        <f aca="false">IF(E18&gt;0,SUMIFS('SKU Data'!$AG$2:$AG$1780,'SKU Data'!$D$2:$D$1780,$A18)/E18,0)</f>
        <v>0.0666772312881336</v>
      </c>
      <c r="I18" s="20" t="n">
        <f aca="false">F18/Settings!$B$16</f>
        <v>0.0116621412699988</v>
      </c>
      <c r="J18" s="22" t="n">
        <f aca="false">F18/Settings!$B$20</f>
        <v>0.000453012540935305</v>
      </c>
      <c r="K18" s="27" t="n">
        <f aca="false">G18/Settings!$B$3</f>
        <v>0.922468404611262</v>
      </c>
      <c r="L18" s="28" t="n">
        <f aca="false">IF(C18&gt;0,(D18-C18*Settings!$B$3)/SQRT(C18*Settings!$B$3*(1-Settings!$B$3)),0)</f>
        <v>-0.745955252812296</v>
      </c>
      <c r="M18" s="23" t="str">
        <f aca="false">IF(AND(C18&gt;=Settings!$B$4,D18&gt;=Settings!$B$5,L18&gt;=Settings!$B$6),"HIGH RATE",IF(AND(C18&gt;=Settings!$B$4,L18&lt;=-Settings!$B$6,$A18&lt;&gt;"Other (small prefixes)"),"BEST-IN-CLASS",""))</f>
        <v/>
      </c>
      <c r="N18" s="42" t="s">
        <v>260</v>
      </c>
      <c r="O18" s="42" t="s">
        <v>261</v>
      </c>
      <c r="P18" s="42" t="s">
        <v>228</v>
      </c>
      <c r="Q18" s="51" t="n">
        <f aca="false">Settings!$B$3</f>
        <v>0.0748599558648786</v>
      </c>
    </row>
    <row r="19" customFormat="false" ht="61.5" hidden="false" customHeight="true" outlineLevel="0" collapsed="false">
      <c r="A19" s="18" t="s">
        <v>262</v>
      </c>
      <c r="B19" s="19" t="n">
        <f aca="false">COUNTIF('SKU Data'!$D$2:$D$1780,$A19)</f>
        <v>8</v>
      </c>
      <c r="C19" s="19" t="n">
        <f aca="false">SUMIFS('SKU Data'!$E$2:$E$1780,'SKU Data'!$D$2:$D$1780,$A19)</f>
        <v>683</v>
      </c>
      <c r="D19" s="19" t="n">
        <f aca="false">SUMIFS('SKU Data'!$AF$2:$AF$1780,'SKU Data'!$D$2:$D$1780,$A19)</f>
        <v>46</v>
      </c>
      <c r="E19" s="21" t="n">
        <f aca="false">SUMIFS('SKU Data'!$G$2:$G$1780,'SKU Data'!$D$2:$D$1780,$A19)</f>
        <v>52037.01</v>
      </c>
      <c r="F19" s="21" t="n">
        <f aca="false">SUMIFS('SKU Data'!$H$2:$H$1780,'SKU Data'!$D$2:$D$1780,$A19)</f>
        <v>4861.26</v>
      </c>
      <c r="G19" s="20" t="n">
        <f aca="false">IF(C19&gt;0,D19/C19,0)</f>
        <v>0.0673499267935578</v>
      </c>
      <c r="H19" s="20" t="n">
        <f aca="false">IF(E19&gt;0,SUMIFS('SKU Data'!$AG$2:$AG$1780,'SKU Data'!$D$2:$D$1780,$A19)/E19,0)</f>
        <v>0.0568045704393854</v>
      </c>
      <c r="I19" s="20" t="n">
        <f aca="false">F19/Settings!$B$16</f>
        <v>0.0097153566732177</v>
      </c>
      <c r="J19" s="22" t="n">
        <f aca="false">F19/Settings!$B$20</f>
        <v>0.000377390250274989</v>
      </c>
      <c r="K19" s="27" t="n">
        <f aca="false">G19/Settings!$B$3</f>
        <v>0.899678954060883</v>
      </c>
      <c r="L19" s="28" t="n">
        <f aca="false">IF(C19&gt;0,(D19-C19*Settings!$B$3)/SQRT(C19*Settings!$B$3*(1-Settings!$B$3)),0)</f>
        <v>-0.745801833770521</v>
      </c>
      <c r="M19" s="23" t="str">
        <f aca="false">IF(AND(C19&gt;=Settings!$B$4,D19&gt;=Settings!$B$5,L19&gt;=Settings!$B$6),"HIGH RATE",IF(AND(C19&gt;=Settings!$B$4,L19&lt;=-Settings!$B$6,$A19&lt;&gt;"Other (small prefixes)"),"BEST-IN-CLASS",""))</f>
        <v/>
      </c>
      <c r="N19" s="42" t="s">
        <v>263</v>
      </c>
      <c r="O19" s="42" t="s">
        <v>264</v>
      </c>
      <c r="P19" s="42" t="s">
        <v>228</v>
      </c>
      <c r="Q19" s="51" t="n">
        <f aca="false">Settings!$B$3</f>
        <v>0.0748599558648786</v>
      </c>
    </row>
    <row r="20" customFormat="false" ht="61.5" hidden="false" customHeight="true" outlineLevel="0" collapsed="false">
      <c r="A20" s="18" t="s">
        <v>265</v>
      </c>
      <c r="B20" s="19" t="n">
        <f aca="false">COUNTIF('SKU Data'!$D$2:$D$1780,$A20)</f>
        <v>21</v>
      </c>
      <c r="C20" s="19" t="n">
        <f aca="false">SUMIFS('SKU Data'!$E$2:$E$1780,'SKU Data'!$D$2:$D$1780,$A20)</f>
        <v>253</v>
      </c>
      <c r="D20" s="19" t="n">
        <f aca="false">SUMIFS('SKU Data'!$AF$2:$AF$1780,'SKU Data'!$D$2:$D$1780,$A20)</f>
        <v>18</v>
      </c>
      <c r="E20" s="21" t="n">
        <f aca="false">SUMIFS('SKU Data'!$G$2:$G$1780,'SKU Data'!$D$2:$D$1780,$A20)</f>
        <v>27965.58</v>
      </c>
      <c r="F20" s="21" t="n">
        <f aca="false">SUMIFS('SKU Data'!$H$2:$H$1780,'SKU Data'!$D$2:$D$1780,$A20)</f>
        <v>4408.47</v>
      </c>
      <c r="G20" s="20" t="n">
        <f aca="false">IF(C20&gt;0,D20/C20,0)</f>
        <v>0.0711462450592885</v>
      </c>
      <c r="H20" s="20" t="n">
        <f aca="false">IF(E20&gt;0,SUMIFS('SKU Data'!$AG$2:$AG$1780,'SKU Data'!$D$2:$D$1780,$A20)/E20,0)</f>
        <v>0.0657350929249456</v>
      </c>
      <c r="I20" s="20" t="n">
        <f aca="false">F20/Settings!$B$16</f>
        <v>0.00881044388351581</v>
      </c>
      <c r="J20" s="22" t="n">
        <f aca="false">F20/Settings!$B$20</f>
        <v>0.000342239171866919</v>
      </c>
      <c r="K20" s="27" t="n">
        <f aca="false">G20/Settings!$B$3</f>
        <v>0.950391223683149</v>
      </c>
      <c r="L20" s="28" t="n">
        <f aca="false">IF(C20&gt;0,(D20-C20*Settings!$B$3)/SQRT(C20*Settings!$B$3*(1-Settings!$B$3)),0)</f>
        <v>-0.224460444570616</v>
      </c>
      <c r="M20" s="23" t="str">
        <f aca="false">IF(AND(C20&gt;=Settings!$B$4,D20&gt;=Settings!$B$5,L20&gt;=Settings!$B$6),"HIGH RATE",IF(AND(C20&gt;=Settings!$B$4,L20&lt;=-Settings!$B$6,$A20&lt;&gt;"Other (small prefixes)"),"BEST-IN-CLASS",""))</f>
        <v/>
      </c>
      <c r="N20" s="42" t="s">
        <v>266</v>
      </c>
      <c r="O20" s="42" t="s">
        <v>267</v>
      </c>
      <c r="P20" s="42" t="s">
        <v>228</v>
      </c>
      <c r="Q20" s="51" t="n">
        <f aca="false">Settings!$B$3</f>
        <v>0.0748599558648786</v>
      </c>
    </row>
    <row r="21" customFormat="false" ht="61.5" hidden="false" customHeight="true" outlineLevel="0" collapsed="false">
      <c r="A21" s="18" t="s">
        <v>268</v>
      </c>
      <c r="B21" s="19" t="n">
        <f aca="false">COUNTIF('SKU Data'!$D$2:$D$1780,$A21)</f>
        <v>11</v>
      </c>
      <c r="C21" s="19" t="n">
        <f aca="false">SUMIFS('SKU Data'!$E$2:$E$1780,'SKU Data'!$D$2:$D$1780,$A21)</f>
        <v>448</v>
      </c>
      <c r="D21" s="19" t="n">
        <f aca="false">SUMIFS('SKU Data'!$AF$2:$AF$1780,'SKU Data'!$D$2:$D$1780,$A21)</f>
        <v>36</v>
      </c>
      <c r="E21" s="21" t="n">
        <f aca="false">SUMIFS('SKU Data'!$G$2:$G$1780,'SKU Data'!$D$2:$D$1780,$A21)</f>
        <v>37975</v>
      </c>
      <c r="F21" s="21" t="n">
        <f aca="false">SUMIFS('SKU Data'!$H$2:$H$1780,'SKU Data'!$D$2:$D$1780,$A21)</f>
        <v>4337.3</v>
      </c>
      <c r="G21" s="20" t="n">
        <f aca="false">IF(C21&gt;0,D21/C21,0)</f>
        <v>0.0803571428571429</v>
      </c>
      <c r="H21" s="20" t="n">
        <f aca="false">IF(E21&gt;0,SUMIFS('SKU Data'!$AG$2:$AG$1780,'SKU Data'!$D$2:$D$1780,$A21)/E21,0)</f>
        <v>0.0766546412113233</v>
      </c>
      <c r="I21" s="20" t="n">
        <f aca="false">F21/Settings!$B$16</f>
        <v>0.00866820875631979</v>
      </c>
      <c r="J21" s="22" t="n">
        <f aca="false">F21/Settings!$B$20</f>
        <v>0.000336714089046401</v>
      </c>
      <c r="K21" s="27" t="n">
        <f aca="false">G21/Settings!$B$3</f>
        <v>1.07343294460641</v>
      </c>
      <c r="L21" s="28" t="n">
        <f aca="false">IF(C21&gt;0,(D21-C21*Settings!$B$3)/SQRT(C21*Settings!$B$3*(1-Settings!$B$3)),0)</f>
        <v>0.442131028017433</v>
      </c>
      <c r="M21" s="23" t="str">
        <f aca="false">IF(AND(C21&gt;=Settings!$B$4,D21&gt;=Settings!$B$5,L21&gt;=Settings!$B$6),"HIGH RATE",IF(AND(C21&gt;=Settings!$B$4,L21&lt;=-Settings!$B$6,$A21&lt;&gt;"Other (small prefixes)"),"BEST-IN-CLASS",""))</f>
        <v/>
      </c>
      <c r="N21" s="42" t="s">
        <v>269</v>
      </c>
      <c r="O21" s="42" t="s">
        <v>270</v>
      </c>
      <c r="P21" s="42" t="s">
        <v>228</v>
      </c>
      <c r="Q21" s="51" t="n">
        <f aca="false">Settings!$B$3</f>
        <v>0.0748599558648786</v>
      </c>
    </row>
    <row r="22" customFormat="false" ht="61.5" hidden="false" customHeight="true" outlineLevel="0" collapsed="false">
      <c r="A22" s="18" t="s">
        <v>271</v>
      </c>
      <c r="B22" s="19" t="n">
        <f aca="false">COUNTIF('SKU Data'!$D$2:$D$1780,$A22)</f>
        <v>19</v>
      </c>
      <c r="C22" s="19" t="n">
        <f aca="false">SUMIFS('SKU Data'!$E$2:$E$1780,'SKU Data'!$D$2:$D$1780,$A22)</f>
        <v>458</v>
      </c>
      <c r="D22" s="19" t="n">
        <f aca="false">SUMIFS('SKU Data'!$AF$2:$AF$1780,'SKU Data'!$D$2:$D$1780,$A22)</f>
        <v>39</v>
      </c>
      <c r="E22" s="21" t="n">
        <f aca="false">SUMIFS('SKU Data'!$G$2:$G$1780,'SKU Data'!$D$2:$D$1780,$A22)</f>
        <v>40868.19</v>
      </c>
      <c r="F22" s="21" t="n">
        <f aca="false">SUMIFS('SKU Data'!$H$2:$H$1780,'SKU Data'!$D$2:$D$1780,$A22)</f>
        <v>4215.14</v>
      </c>
      <c r="G22" s="20" t="n">
        <f aca="false">IF(C22&gt;0,D22/C22,0)</f>
        <v>0.0851528384279476</v>
      </c>
      <c r="H22" s="20" t="n">
        <f aca="false">IF(E22&gt;0,SUMIFS('SKU Data'!$AG$2:$AG$1780,'SKU Data'!$D$2:$D$1780,$A22)/E22,0)</f>
        <v>0.0790783736691055</v>
      </c>
      <c r="I22" s="20" t="n">
        <f aca="false">F22/Settings!$B$16</f>
        <v>0.00842406876561774</v>
      </c>
      <c r="J22" s="22" t="n">
        <f aca="false">F22/Settings!$B$20</f>
        <v>0.000327230540959364</v>
      </c>
      <c r="K22" s="27" t="n">
        <f aca="false">G22/Settings!$B$3</f>
        <v>1.13749517274159</v>
      </c>
      <c r="L22" s="28" t="n">
        <f aca="false">IF(C22&gt;0,(D22-C22*Settings!$B$3)/SQRT(C22*Settings!$B$3*(1-Settings!$B$3)),0)</f>
        <v>0.837030404258162</v>
      </c>
      <c r="M22" s="23" t="str">
        <f aca="false">IF(AND(C22&gt;=Settings!$B$4,D22&gt;=Settings!$B$5,L22&gt;=Settings!$B$6),"HIGH RATE",IF(AND(C22&gt;=Settings!$B$4,L22&lt;=-Settings!$B$6,$A22&lt;&gt;"Other (small prefixes)"),"BEST-IN-CLASS",""))</f>
        <v/>
      </c>
      <c r="N22" s="42" t="s">
        <v>272</v>
      </c>
      <c r="O22" s="42" t="s">
        <v>273</v>
      </c>
      <c r="P22" s="42" t="s">
        <v>228</v>
      </c>
      <c r="Q22" s="51" t="n">
        <f aca="false">Settings!$B$3</f>
        <v>0.0748599558648786</v>
      </c>
    </row>
    <row r="23" customFormat="false" ht="61.5" hidden="false" customHeight="true" outlineLevel="0" collapsed="false">
      <c r="A23" s="18" t="s">
        <v>274</v>
      </c>
      <c r="B23" s="19" t="n">
        <f aca="false">COUNTIF('SKU Data'!$D$2:$D$1780,$A23)</f>
        <v>8</v>
      </c>
      <c r="C23" s="19" t="n">
        <f aca="false">SUMIFS('SKU Data'!$E$2:$E$1780,'SKU Data'!$D$2:$D$1780,$A23)</f>
        <v>208</v>
      </c>
      <c r="D23" s="19" t="n">
        <f aca="false">SUMIFS('SKU Data'!$AF$2:$AF$1780,'SKU Data'!$D$2:$D$1780,$A23)</f>
        <v>19</v>
      </c>
      <c r="E23" s="21" t="n">
        <f aca="false">SUMIFS('SKU Data'!$G$2:$G$1780,'SKU Data'!$D$2:$D$1780,$A23)</f>
        <v>20199.68</v>
      </c>
      <c r="F23" s="21" t="n">
        <f aca="false">SUMIFS('SKU Data'!$H$2:$H$1780,'SKU Data'!$D$2:$D$1780,$A23)</f>
        <v>3859.2</v>
      </c>
      <c r="G23" s="20" t="n">
        <f aca="false">IF(C23&gt;0,D23/C23,0)</f>
        <v>0.0913461538461538</v>
      </c>
      <c r="H23" s="20" t="n">
        <f aca="false">IF(E23&gt;0,SUMIFS('SKU Data'!$AG$2:$AG$1780,'SKU Data'!$D$2:$D$1780,$A23)/E23,0)</f>
        <v>0.0849137214054876</v>
      </c>
      <c r="I23" s="20" t="n">
        <f aca="false">F23/Settings!$B$16</f>
        <v>0.00771271326225747</v>
      </c>
      <c r="J23" s="22" t="n">
        <f aca="false">F23/Settings!$B$20</f>
        <v>0.000299598139959853</v>
      </c>
      <c r="K23" s="27" t="n">
        <f aca="false">G23/Settings!$B$3</f>
        <v>1.22022719344148</v>
      </c>
      <c r="L23" s="28" t="n">
        <f aca="false">IF(C23&gt;0,(D23-C23*Settings!$B$3)/SQRT(C23*Settings!$B$3*(1-Settings!$B$3)),0)</f>
        <v>0.903490634965281</v>
      </c>
      <c r="M23" s="23" t="str">
        <f aca="false">IF(AND(C23&gt;=Settings!$B$4,D23&gt;=Settings!$B$5,L23&gt;=Settings!$B$6),"HIGH RATE",IF(AND(C23&gt;=Settings!$B$4,L23&lt;=-Settings!$B$6,$A23&lt;&gt;"Other (small prefixes)"),"BEST-IN-CLASS",""))</f>
        <v/>
      </c>
      <c r="N23" s="42" t="s">
        <v>275</v>
      </c>
      <c r="O23" s="42" t="s">
        <v>276</v>
      </c>
      <c r="P23" s="42" t="s">
        <v>228</v>
      </c>
      <c r="Q23" s="51" t="n">
        <f aca="false">Settings!$B$3</f>
        <v>0.0748599558648786</v>
      </c>
    </row>
    <row r="24" customFormat="false" ht="61.5" hidden="false" customHeight="true" outlineLevel="0" collapsed="false">
      <c r="A24" s="18" t="s">
        <v>277</v>
      </c>
      <c r="B24" s="19" t="n">
        <f aca="false">COUNTIF('SKU Data'!$D$2:$D$1780,$A24)</f>
        <v>8</v>
      </c>
      <c r="C24" s="19" t="n">
        <f aca="false">SUMIFS('SKU Data'!$E$2:$E$1780,'SKU Data'!$D$2:$D$1780,$A24)</f>
        <v>259</v>
      </c>
      <c r="D24" s="19" t="n">
        <f aca="false">SUMIFS('SKU Data'!$AF$2:$AF$1780,'SKU Data'!$D$2:$D$1780,$A24)</f>
        <v>26</v>
      </c>
      <c r="E24" s="21" t="n">
        <f aca="false">SUMIFS('SKU Data'!$G$2:$G$1780,'SKU Data'!$D$2:$D$1780,$A24)</f>
        <v>25679.44</v>
      </c>
      <c r="F24" s="21" t="n">
        <f aca="false">SUMIFS('SKU Data'!$H$2:$H$1780,'SKU Data'!$D$2:$D$1780,$A24)</f>
        <v>3221</v>
      </c>
      <c r="G24" s="20" t="n">
        <f aca="false">IF(C24&gt;0,D24/C24,0)</f>
        <v>0.1003861003861</v>
      </c>
      <c r="H24" s="20" t="n">
        <f aca="false">IF(E24&gt;0,SUMIFS('SKU Data'!$AG$2:$AG$1780,'SKU Data'!$D$2:$D$1780,$A24)/E24,0)</f>
        <v>0.0942621801721533</v>
      </c>
      <c r="I24" s="20" t="n">
        <f aca="false">F24/Settings!$B$16</f>
        <v>0.00643725368411363</v>
      </c>
      <c r="J24" s="22" t="n">
        <f aca="false">F24/Settings!$B$20</f>
        <v>0.00025005327757325</v>
      </c>
      <c r="K24" s="27" t="n">
        <f aca="false">G24/Settings!$B$3</f>
        <v>1.34098530016897</v>
      </c>
      <c r="L24" s="28" t="n">
        <f aca="false">IF(C24&gt;0,(D24-C24*Settings!$B$3)/SQRT(C24*Settings!$B$3*(1-Settings!$B$3)),0)</f>
        <v>1.56101322574495</v>
      </c>
      <c r="M24" s="23" t="str">
        <f aca="false">IF(AND(C24&gt;=Settings!$B$4,D24&gt;=Settings!$B$5,L24&gt;=Settings!$B$6),"HIGH RATE",IF(AND(C24&gt;=Settings!$B$4,L24&lt;=-Settings!$B$6,$A24&lt;&gt;"Other (small prefixes)"),"BEST-IN-CLASS",""))</f>
        <v/>
      </c>
      <c r="N24" s="42" t="s">
        <v>278</v>
      </c>
      <c r="O24" s="42" t="s">
        <v>279</v>
      </c>
      <c r="P24" s="42" t="s">
        <v>228</v>
      </c>
      <c r="Q24" s="51" t="n">
        <f aca="false">Settings!$B$3</f>
        <v>0.0748599558648786</v>
      </c>
    </row>
    <row r="25" customFormat="false" ht="61.5" hidden="false" customHeight="true" outlineLevel="0" collapsed="false">
      <c r="A25" s="18" t="s">
        <v>280</v>
      </c>
      <c r="B25" s="19" t="n">
        <f aca="false">COUNTIF('SKU Data'!$D$2:$D$1780,$A25)</f>
        <v>25</v>
      </c>
      <c r="C25" s="19" t="n">
        <f aca="false">SUMIFS('SKU Data'!$E$2:$E$1780,'SKU Data'!$D$2:$D$1780,$A25)</f>
        <v>2</v>
      </c>
      <c r="D25" s="19" t="n">
        <f aca="false">SUMIFS('SKU Data'!$AF$2:$AF$1780,'SKU Data'!$D$2:$D$1780,$A25)</f>
        <v>2</v>
      </c>
      <c r="E25" s="21" t="n">
        <f aca="false">SUMIFS('SKU Data'!$G$2:$G$1780,'SKU Data'!$D$2:$D$1780,$A25)</f>
        <v>254.45</v>
      </c>
      <c r="F25" s="21" t="n">
        <f aca="false">SUMIFS('SKU Data'!$H$2:$H$1780,'SKU Data'!$D$2:$D$1780,$A25)</f>
        <v>3167.34</v>
      </c>
      <c r="G25" s="20" t="n">
        <f aca="false">IF(C25&gt;0,D25/C25,0)</f>
        <v>1</v>
      </c>
      <c r="H25" s="20" t="n">
        <f aca="false">IF(E25&gt;0,SUMIFS('SKU Data'!$AG$2:$AG$1780,'SKU Data'!$D$2:$D$1780,$A25)/E25,0)</f>
        <v>0.831872666535665</v>
      </c>
      <c r="I25" s="20" t="n">
        <f aca="false">F25/Settings!$B$16</f>
        <v>0.00633001275499549</v>
      </c>
      <c r="J25" s="22" t="n">
        <f aca="false">F25/Settings!$B$20</f>
        <v>0.00024588753436475</v>
      </c>
      <c r="K25" s="27" t="n">
        <f aca="false">G25/Settings!$B$3</f>
        <v>13.3582766439909</v>
      </c>
      <c r="L25" s="28" t="n">
        <f aca="false">IF(C25&gt;0,(D25-C25*Settings!$B$3)/SQRT(C25*Settings!$B$3*(1-Settings!$B$3)),0)</f>
        <v>4.97157452805264</v>
      </c>
      <c r="M25" s="23" t="str">
        <f aca="false">IF(AND(C25&gt;=Settings!$B$4,D25&gt;=Settings!$B$5,L25&gt;=Settings!$B$6),"HIGH RATE",IF(AND(C25&gt;=Settings!$B$4,L25&lt;=-Settings!$B$6,$A25&lt;&gt;"Other (small prefixes)"),"BEST-IN-CLASS",""))</f>
        <v/>
      </c>
      <c r="N25" s="42" t="s">
        <v>281</v>
      </c>
      <c r="O25" s="42" t="s">
        <v>282</v>
      </c>
      <c r="P25" s="42" t="s">
        <v>228</v>
      </c>
      <c r="Q25" s="51" t="n">
        <f aca="false">Settings!$B$3</f>
        <v>0.0748599558648786</v>
      </c>
    </row>
    <row r="26" customFormat="false" ht="61.5" hidden="false" customHeight="true" outlineLevel="0" collapsed="false">
      <c r="A26" s="18" t="s">
        <v>283</v>
      </c>
      <c r="B26" s="19" t="n">
        <f aca="false">COUNTIF('SKU Data'!$D$2:$D$1780,$A26)</f>
        <v>12</v>
      </c>
      <c r="C26" s="19" t="n">
        <f aca="false">SUMIFS('SKU Data'!$E$2:$E$1780,'SKU Data'!$D$2:$D$1780,$A26)</f>
        <v>4645</v>
      </c>
      <c r="D26" s="19" t="n">
        <f aca="false">SUMIFS('SKU Data'!$AF$2:$AF$1780,'SKU Data'!$D$2:$D$1780,$A26)</f>
        <v>394</v>
      </c>
      <c r="E26" s="21" t="n">
        <f aca="false">SUMIFS('SKU Data'!$G$2:$G$1780,'SKU Data'!$D$2:$D$1780,$A26)</f>
        <v>24073.62</v>
      </c>
      <c r="F26" s="21" t="n">
        <f aca="false">SUMIFS('SKU Data'!$H$2:$H$1780,'SKU Data'!$D$2:$D$1780,$A26)</f>
        <v>2446.9</v>
      </c>
      <c r="G26" s="20" t="n">
        <f aca="false">IF(C26&gt;0,D26/C26,0)</f>
        <v>0.0848223896663079</v>
      </c>
      <c r="H26" s="20" t="n">
        <f aca="false">IF(E26&gt;0,SUMIFS('SKU Data'!$AG$2:$AG$1780,'SKU Data'!$D$2:$D$1780,$A26)/E26,0)</f>
        <v>0.0853635639342982</v>
      </c>
      <c r="I26" s="20" t="n">
        <f aca="false">F26/Settings!$B$16</f>
        <v>0.00489019436189309</v>
      </c>
      <c r="J26" s="22" t="n">
        <f aca="false">F26/Settings!$B$20</f>
        <v>0.000189958200836382</v>
      </c>
      <c r="K26" s="27" t="n">
        <f aca="false">G26/Settings!$B$3</f>
        <v>1.13308094676694</v>
      </c>
      <c r="L26" s="28" t="n">
        <f aca="false">IF(C26&gt;0,(D26-C26*Settings!$B$3)/SQRT(C26*Settings!$B$3*(1-Settings!$B$3)),0)</f>
        <v>2.58005987474753</v>
      </c>
      <c r="M26" s="23" t="str">
        <f aca="false">IF(AND(C26&gt;=Settings!$B$4,D26&gt;=Settings!$B$5,L26&gt;=Settings!$B$6),"HIGH RATE",IF(AND(C26&gt;=Settings!$B$4,L26&lt;=-Settings!$B$6,$A26&lt;&gt;"Other (small prefixes)"),"BEST-IN-CLASS",""))</f>
        <v/>
      </c>
      <c r="N26" s="42" t="s">
        <v>284</v>
      </c>
      <c r="O26" s="42" t="s">
        <v>285</v>
      </c>
      <c r="P26" s="42" t="s">
        <v>228</v>
      </c>
      <c r="Q26" s="51" t="n">
        <f aca="false">Settings!$B$3</f>
        <v>0.0748599558648786</v>
      </c>
    </row>
    <row r="27" customFormat="false" ht="61.5" hidden="false" customHeight="true" outlineLevel="0" collapsed="false">
      <c r="A27" s="18" t="s">
        <v>286</v>
      </c>
      <c r="B27" s="19" t="n">
        <f aca="false">COUNTIF('SKU Data'!$D$2:$D$1780,$A27)</f>
        <v>3</v>
      </c>
      <c r="C27" s="19" t="n">
        <f aca="false">SUMIFS('SKU Data'!$E$2:$E$1780,'SKU Data'!$D$2:$D$1780,$A27)</f>
        <v>167</v>
      </c>
      <c r="D27" s="19" t="n">
        <f aca="false">SUMIFS('SKU Data'!$AF$2:$AF$1780,'SKU Data'!$D$2:$D$1780,$A27)</f>
        <v>16</v>
      </c>
      <c r="E27" s="21" t="n">
        <f aca="false">SUMIFS('SKU Data'!$G$2:$G$1780,'SKU Data'!$D$2:$D$1780,$A27)</f>
        <v>20105.51</v>
      </c>
      <c r="F27" s="21" t="n">
        <f aca="false">SUMIFS('SKU Data'!$H$2:$H$1780,'SKU Data'!$D$2:$D$1780,$A27)</f>
        <v>2376.04</v>
      </c>
      <c r="G27" s="20" t="n">
        <f aca="false">IF(C27&gt;0,D27/C27,0)</f>
        <v>0.0958083832335329</v>
      </c>
      <c r="H27" s="20" t="n">
        <f aca="false">IF(E27&gt;0,SUMIFS('SKU Data'!$AG$2:$AG$1780,'SKU Data'!$D$2:$D$1780,$A27)/E27,0)</f>
        <v>0.079099212106532</v>
      </c>
      <c r="I27" s="20" t="n">
        <f aca="false">F27/Settings!$B$16</f>
        <v>0.00474857877789548</v>
      </c>
      <c r="J27" s="22" t="n">
        <f aca="false">F27/Settings!$B$20</f>
        <v>0.000184457183994147</v>
      </c>
      <c r="K27" s="27" t="n">
        <f aca="false">G27/Settings!$B$3</f>
        <v>1.27983488804704</v>
      </c>
      <c r="L27" s="28" t="n">
        <f aca="false">IF(C27&gt;0,(D27-C27*Settings!$B$3)/SQRT(C27*Settings!$B$3*(1-Settings!$B$3)),0)</f>
        <v>1.02868199343915</v>
      </c>
      <c r="M27" s="23" t="str">
        <f aca="false">IF(AND(C27&gt;=Settings!$B$4,D27&gt;=Settings!$B$5,L27&gt;=Settings!$B$6),"HIGH RATE",IF(AND(C27&gt;=Settings!$B$4,L27&lt;=-Settings!$B$6,$A27&lt;&gt;"Other (small prefixes)"),"BEST-IN-CLASS",""))</f>
        <v/>
      </c>
      <c r="N27" s="42" t="s">
        <v>287</v>
      </c>
      <c r="O27" s="42" t="s">
        <v>288</v>
      </c>
      <c r="P27" s="42" t="s">
        <v>228</v>
      </c>
      <c r="Q27" s="51" t="n">
        <f aca="false">Settings!$B$3</f>
        <v>0.0748599558648786</v>
      </c>
    </row>
    <row r="28" customFormat="false" ht="61.5" hidden="false" customHeight="true" outlineLevel="0" collapsed="false">
      <c r="A28" s="18" t="s">
        <v>289</v>
      </c>
      <c r="B28" s="19" t="n">
        <f aca="false">COUNTIF('SKU Data'!$D$2:$D$1780,$A28)</f>
        <v>11</v>
      </c>
      <c r="C28" s="19" t="n">
        <f aca="false">SUMIFS('SKU Data'!$E$2:$E$1780,'SKU Data'!$D$2:$D$1780,$A28)</f>
        <v>281</v>
      </c>
      <c r="D28" s="19" t="n">
        <f aca="false">SUMIFS('SKU Data'!$AF$2:$AF$1780,'SKU Data'!$D$2:$D$1780,$A28)</f>
        <v>20</v>
      </c>
      <c r="E28" s="21" t="n">
        <f aca="false">SUMIFS('SKU Data'!$G$2:$G$1780,'SKU Data'!$D$2:$D$1780,$A28)</f>
        <v>10668.27</v>
      </c>
      <c r="F28" s="21" t="n">
        <f aca="false">SUMIFS('SKU Data'!$H$2:$H$1780,'SKU Data'!$D$2:$D$1780,$A28)</f>
        <v>2228.78</v>
      </c>
      <c r="G28" s="20" t="n">
        <f aca="false">IF(C28&gt;0,D28/C28,0)</f>
        <v>0.0711743772241993</v>
      </c>
      <c r="H28" s="20" t="n">
        <f aca="false">IF(E28&gt;0,SUMIFS('SKU Data'!$AG$2:$AG$1780,'SKU Data'!$D$2:$D$1780,$A28)/E28,0)</f>
        <v>0.0622143983982408</v>
      </c>
      <c r="I28" s="20" t="n">
        <f aca="false">F28/Settings!$B$16</f>
        <v>0.00445427577338677</v>
      </c>
      <c r="J28" s="22" t="n">
        <f aca="false">F28/Settings!$B$20</f>
        <v>0.000173025067988112</v>
      </c>
      <c r="K28" s="27" t="n">
        <f aca="false">G28/Settings!$B$3</f>
        <v>0.950767020924621</v>
      </c>
      <c r="L28" s="28" t="n">
        <f aca="false">IF(C28&gt;0,(D28-C28*Settings!$B$3)/SQRT(C28*Settings!$B$3*(1-Settings!$B$3)),0)</f>
        <v>-0.234763361370546</v>
      </c>
      <c r="M28" s="23" t="str">
        <f aca="false">IF(AND(C28&gt;=Settings!$B$4,D28&gt;=Settings!$B$5,L28&gt;=Settings!$B$6),"HIGH RATE",IF(AND(C28&gt;=Settings!$B$4,L28&lt;=-Settings!$B$6,$A28&lt;&gt;"Other (small prefixes)"),"BEST-IN-CLASS",""))</f>
        <v/>
      </c>
      <c r="N28" s="42" t="s">
        <v>290</v>
      </c>
      <c r="O28" s="42" t="s">
        <v>291</v>
      </c>
      <c r="P28" s="42" t="s">
        <v>228</v>
      </c>
      <c r="Q28" s="51" t="n">
        <f aca="false">Settings!$B$3</f>
        <v>0.0748599558648786</v>
      </c>
    </row>
    <row r="29" customFormat="false" ht="61.5" hidden="false" customHeight="true" outlineLevel="0" collapsed="false">
      <c r="A29" s="18" t="s">
        <v>292</v>
      </c>
      <c r="B29" s="19" t="n">
        <f aca="false">COUNTIF('SKU Data'!$D$2:$D$1780,$A29)</f>
        <v>5</v>
      </c>
      <c r="C29" s="19" t="n">
        <f aca="false">SUMIFS('SKU Data'!$E$2:$E$1780,'SKU Data'!$D$2:$D$1780,$A29)</f>
        <v>811</v>
      </c>
      <c r="D29" s="19" t="n">
        <f aca="false">SUMIFS('SKU Data'!$AF$2:$AF$1780,'SKU Data'!$D$2:$D$1780,$A29)</f>
        <v>41</v>
      </c>
      <c r="E29" s="21" t="n">
        <f aca="false">SUMIFS('SKU Data'!$G$2:$G$1780,'SKU Data'!$D$2:$D$1780,$A29)</f>
        <v>40988.74</v>
      </c>
      <c r="F29" s="21" t="n">
        <f aca="false">SUMIFS('SKU Data'!$H$2:$H$1780,'SKU Data'!$D$2:$D$1780,$A29)</f>
        <v>1877.95</v>
      </c>
      <c r="G29" s="20" t="n">
        <f aca="false">IF(C29&gt;0,D29/C29,0)</f>
        <v>0.0505548705302096</v>
      </c>
      <c r="H29" s="20" t="n">
        <f aca="false">IF(E29&gt;0,SUMIFS('SKU Data'!$AG$2:$AG$1780,'SKU Data'!$D$2:$D$1780,$A29)/E29,0)</f>
        <v>0.0458162412408871</v>
      </c>
      <c r="I29" s="20" t="n">
        <f aca="false">F29/Settings!$B$16</f>
        <v>0.00375313274016802</v>
      </c>
      <c r="J29" s="22" t="n">
        <f aca="false">F29/Settings!$B$20</f>
        <v>0.000145789367469322</v>
      </c>
      <c r="K29" s="27" t="n">
        <f aca="false">G29/Settings!$B$3</f>
        <v>0.675325946243685</v>
      </c>
      <c r="L29" s="28" t="n">
        <f aca="false">IF(C29&gt;0,(D29-C29*Settings!$B$3)/SQRT(C29*Settings!$B$3*(1-Settings!$B$3)),0)</f>
        <v>-2.63014113836883</v>
      </c>
      <c r="M29" s="23" t="str">
        <f aca="false">IF(AND(C29&gt;=Settings!$B$4,D29&gt;=Settings!$B$5,L29&gt;=Settings!$B$6),"HIGH RATE",IF(AND(C29&gt;=Settings!$B$4,L29&lt;=-Settings!$B$6,$A29&lt;&gt;"Other (small prefixes)"),"BEST-IN-CLASS",""))</f>
        <v/>
      </c>
      <c r="N29" s="42" t="s">
        <v>293</v>
      </c>
      <c r="O29" s="42" t="s">
        <v>294</v>
      </c>
      <c r="P29" s="42" t="s">
        <v>228</v>
      </c>
      <c r="Q29" s="51" t="n">
        <f aca="false">Settings!$B$3</f>
        <v>0.0748599558648786</v>
      </c>
    </row>
    <row r="30" customFormat="false" ht="61.5" hidden="false" customHeight="true" outlineLevel="0" collapsed="false">
      <c r="A30" s="18" t="s">
        <v>295</v>
      </c>
      <c r="B30" s="19" t="n">
        <f aca="false">COUNTIF('SKU Data'!$D$2:$D$1780,$A30)</f>
        <v>6</v>
      </c>
      <c r="C30" s="19" t="n">
        <f aca="false">SUMIFS('SKU Data'!$E$2:$E$1780,'SKU Data'!$D$2:$D$1780,$A30)</f>
        <v>197</v>
      </c>
      <c r="D30" s="19" t="n">
        <f aca="false">SUMIFS('SKU Data'!$AF$2:$AF$1780,'SKU Data'!$D$2:$D$1780,$A30)</f>
        <v>11</v>
      </c>
      <c r="E30" s="21" t="n">
        <f aca="false">SUMIFS('SKU Data'!$G$2:$G$1780,'SKU Data'!$D$2:$D$1780,$A30)</f>
        <v>20654.17</v>
      </c>
      <c r="F30" s="21" t="n">
        <f aca="false">SUMIFS('SKU Data'!$H$2:$H$1780,'SKU Data'!$D$2:$D$1780,$A30)</f>
        <v>1842.3</v>
      </c>
      <c r="G30" s="20" t="n">
        <f aca="false">IF(C30&gt;0,D30/C30,0)</f>
        <v>0.0558375634517767</v>
      </c>
      <c r="H30" s="20" t="n">
        <f aca="false">IF(E30&gt;0,SUMIFS('SKU Data'!$AG$2:$AG$1780,'SKU Data'!$D$2:$D$1780,$A30)/E30,0)</f>
        <v>0.055535516556705</v>
      </c>
      <c r="I30" s="20" t="n">
        <f aca="false">F30/Settings!$B$16</f>
        <v>0.00368188527235099</v>
      </c>
      <c r="J30" s="22" t="n">
        <f aca="false">F30/Settings!$B$20</f>
        <v>0.000143021779966842</v>
      </c>
      <c r="K30" s="27" t="n">
        <f aca="false">G30/Settings!$B$3</f>
        <v>0.74589361971523</v>
      </c>
      <c r="L30" s="28" t="n">
        <f aca="false">IF(C30&gt;0,(D30-C30*Settings!$B$3)/SQRT(C30*Settings!$B$3*(1-Settings!$B$3)),0)</f>
        <v>-1.01454128932094</v>
      </c>
      <c r="M30" s="23" t="str">
        <f aca="false">IF(AND(C30&gt;=Settings!$B$4,D30&gt;=Settings!$B$5,L30&gt;=Settings!$B$6),"HIGH RATE",IF(AND(C30&gt;=Settings!$B$4,L30&lt;=-Settings!$B$6,$A30&lt;&gt;"Other (small prefixes)"),"BEST-IN-CLASS",""))</f>
        <v/>
      </c>
      <c r="N30" s="42" t="s">
        <v>296</v>
      </c>
      <c r="O30" s="42" t="s">
        <v>297</v>
      </c>
      <c r="P30" s="42" t="s">
        <v>228</v>
      </c>
      <c r="Q30" s="51" t="n">
        <f aca="false">Settings!$B$3</f>
        <v>0.0748599558648786</v>
      </c>
    </row>
    <row r="31" customFormat="false" ht="61.5" hidden="false" customHeight="true" outlineLevel="0" collapsed="false">
      <c r="A31" s="18" t="s">
        <v>298</v>
      </c>
      <c r="B31" s="19" t="n">
        <f aca="false">COUNTIF('SKU Data'!$D$2:$D$1780,$A31)</f>
        <v>15</v>
      </c>
      <c r="C31" s="19" t="n">
        <f aca="false">SUMIFS('SKU Data'!$E$2:$E$1780,'SKU Data'!$D$2:$D$1780,$A31)</f>
        <v>526</v>
      </c>
      <c r="D31" s="19" t="n">
        <f aca="false">SUMIFS('SKU Data'!$AF$2:$AF$1780,'SKU Data'!$D$2:$D$1780,$A31)</f>
        <v>18</v>
      </c>
      <c r="E31" s="21" t="n">
        <f aca="false">SUMIFS('SKU Data'!$G$2:$G$1780,'SKU Data'!$D$2:$D$1780,$A31)</f>
        <v>44917.57</v>
      </c>
      <c r="F31" s="21" t="n">
        <f aca="false">SUMIFS('SKU Data'!$H$2:$H$1780,'SKU Data'!$D$2:$D$1780,$A31)</f>
        <v>1765.25</v>
      </c>
      <c r="G31" s="20" t="n">
        <f aca="false">IF(C31&gt;0,D31/C31,0)</f>
        <v>0.0342205323193916</v>
      </c>
      <c r="H31" s="20" t="n">
        <f aca="false">IF(E31&gt;0,SUMIFS('SKU Data'!$AG$2:$AG$1780,'SKU Data'!$D$2:$D$1780,$A31)/E31,0)</f>
        <v>0.028251973559567</v>
      </c>
      <c r="I31" s="20" t="n">
        <f aca="false">F31/Settings!$B$16</f>
        <v>0.00352789880964967</v>
      </c>
      <c r="J31" s="22" t="n">
        <f aca="false">F31/Settings!$B$20</f>
        <v>0.000137040219880838</v>
      </c>
      <c r="K31" s="27" t="n">
        <f aca="false">G31/Settings!$B$3</f>
        <v>0.457127337627066</v>
      </c>
      <c r="L31" s="28" t="n">
        <f aca="false">IF(C31&gt;0,(D31-C31*Settings!$B$3)/SQRT(C31*Settings!$B$3*(1-Settings!$B$3)),0)</f>
        <v>-3.54170095006451</v>
      </c>
      <c r="M31" s="23" t="str">
        <f aca="false">IF(AND(C31&gt;=Settings!$B$4,D31&gt;=Settings!$B$5,L31&gt;=Settings!$B$6),"HIGH RATE",IF(AND(C31&gt;=Settings!$B$4,L31&lt;=-Settings!$B$6,$A31&lt;&gt;"Other (small prefixes)"),"BEST-IN-CLASS",""))</f>
        <v>BEST-IN-CLASS</v>
      </c>
      <c r="N31" s="42" t="s">
        <v>299</v>
      </c>
      <c r="O31" s="42" t="s">
        <v>300</v>
      </c>
      <c r="P31" s="42" t="s">
        <v>224</v>
      </c>
      <c r="Q31" s="51" t="n">
        <f aca="false">Settings!$B$3</f>
        <v>0.0748599558648786</v>
      </c>
    </row>
    <row r="32" customFormat="false" ht="61.5" hidden="false" customHeight="true" outlineLevel="0" collapsed="false">
      <c r="A32" s="18" t="s">
        <v>301</v>
      </c>
      <c r="B32" s="19" t="n">
        <f aca="false">COUNTIF('SKU Data'!$D$2:$D$1780,$A32)</f>
        <v>13</v>
      </c>
      <c r="C32" s="19" t="n">
        <f aca="false">SUMIFS('SKU Data'!$E$2:$E$1780,'SKU Data'!$D$2:$D$1780,$A32)</f>
        <v>200</v>
      </c>
      <c r="D32" s="19" t="n">
        <f aca="false">SUMIFS('SKU Data'!$AF$2:$AF$1780,'SKU Data'!$D$2:$D$1780,$A32)</f>
        <v>12</v>
      </c>
      <c r="E32" s="21" t="n">
        <f aca="false">SUMIFS('SKU Data'!$G$2:$G$1780,'SKU Data'!$D$2:$D$1780,$A32)</f>
        <v>19117.21</v>
      </c>
      <c r="F32" s="21" t="n">
        <f aca="false">SUMIFS('SKU Data'!$H$2:$H$1780,'SKU Data'!$D$2:$D$1780,$A32)</f>
        <v>1470.66</v>
      </c>
      <c r="G32" s="20" t="n">
        <f aca="false">IF(C32&gt;0,D32/C32,0)</f>
        <v>0.06</v>
      </c>
      <c r="H32" s="20" t="n">
        <f aca="false">IF(E32&gt;0,SUMIFS('SKU Data'!$AG$2:$AG$1780,'SKU Data'!$D$2:$D$1780,$A32)/E32,0)</f>
        <v>0.058256931843088</v>
      </c>
      <c r="I32" s="20" t="n">
        <f aca="false">F32/Settings!$B$16</f>
        <v>0.00293915290378098</v>
      </c>
      <c r="J32" s="22" t="n">
        <f aca="false">F32/Settings!$B$20</f>
        <v>0.000114170553615609</v>
      </c>
      <c r="K32" s="27" t="n">
        <f aca="false">G32/Settings!$B$3</f>
        <v>0.801496598639456</v>
      </c>
      <c r="L32" s="28" t="n">
        <f aca="false">IF(C32&gt;0,(D32-C32*Settings!$B$3)/SQRT(C32*Settings!$B$3*(1-Settings!$B$3)),0)</f>
        <v>-0.79855345722152</v>
      </c>
      <c r="M32" s="23" t="str">
        <f aca="false">IF(AND(C32&gt;=Settings!$B$4,D32&gt;=Settings!$B$5,L32&gt;=Settings!$B$6),"HIGH RATE",IF(AND(C32&gt;=Settings!$B$4,L32&lt;=-Settings!$B$6,$A32&lt;&gt;"Other (small prefixes)"),"BEST-IN-CLASS",""))</f>
        <v/>
      </c>
      <c r="N32" s="42" t="s">
        <v>302</v>
      </c>
      <c r="O32" s="42" t="s">
        <v>303</v>
      </c>
      <c r="P32" s="42" t="s">
        <v>228</v>
      </c>
      <c r="Q32" s="51" t="n">
        <f aca="false">Settings!$B$3</f>
        <v>0.0748599558648786</v>
      </c>
    </row>
    <row r="33" customFormat="false" ht="61.5" hidden="false" customHeight="true" outlineLevel="0" collapsed="false">
      <c r="A33" s="18" t="s">
        <v>304</v>
      </c>
      <c r="B33" s="19" t="n">
        <f aca="false">COUNTIF('SKU Data'!$D$2:$D$1780,$A33)</f>
        <v>4</v>
      </c>
      <c r="C33" s="19" t="n">
        <f aca="false">SUMIFS('SKU Data'!$E$2:$E$1780,'SKU Data'!$D$2:$D$1780,$A33)</f>
        <v>927</v>
      </c>
      <c r="D33" s="19" t="n">
        <f aca="false">SUMIFS('SKU Data'!$AF$2:$AF$1780,'SKU Data'!$D$2:$D$1780,$A33)</f>
        <v>76</v>
      </c>
      <c r="E33" s="21" t="n">
        <f aca="false">SUMIFS('SKU Data'!$G$2:$G$1780,'SKU Data'!$D$2:$D$1780,$A33)</f>
        <v>8416.82</v>
      </c>
      <c r="F33" s="21" t="n">
        <f aca="false">SUMIFS('SKU Data'!$H$2:$H$1780,'SKU Data'!$D$2:$D$1780,$A33)</f>
        <v>1405.91</v>
      </c>
      <c r="G33" s="20" t="n">
        <f aca="false">IF(C33&gt;0,D33/C33,0)</f>
        <v>0.0819848975188781</v>
      </c>
      <c r="H33" s="20" t="n">
        <f aca="false">IF(E33&gt;0,SUMIFS('SKU Data'!$AG$2:$AG$1780,'SKU Data'!$D$2:$D$1780,$A33)/E33,0)</f>
        <v>0.0790286592798705</v>
      </c>
      <c r="I33" s="20" t="n">
        <f aca="false">F33/Settings!$B$16</f>
        <v>0.00280974831637137</v>
      </c>
      <c r="J33" s="22" t="n">
        <f aca="false">F33/Settings!$B$20</f>
        <v>0.000109143869442101</v>
      </c>
      <c r="K33" s="27" t="n">
        <f aca="false">G33/Settings!$B$3</f>
        <v>1.09517694168642</v>
      </c>
      <c r="L33" s="28" t="n">
        <f aca="false">IF(C33&gt;0,(D33-C33*Settings!$B$3)/SQRT(C33*Settings!$B$3*(1-Settings!$B$3)),0)</f>
        <v>0.824313962641016</v>
      </c>
      <c r="M33" s="23" t="str">
        <f aca="false">IF(AND(C33&gt;=Settings!$B$4,D33&gt;=Settings!$B$5,L33&gt;=Settings!$B$6),"HIGH RATE",IF(AND(C33&gt;=Settings!$B$4,L33&lt;=-Settings!$B$6,$A33&lt;&gt;"Other (small prefixes)"),"BEST-IN-CLASS",""))</f>
        <v/>
      </c>
      <c r="N33" s="42" t="s">
        <v>305</v>
      </c>
      <c r="O33" s="42" t="s">
        <v>306</v>
      </c>
      <c r="P33" s="42" t="s">
        <v>228</v>
      </c>
      <c r="Q33" s="51" t="n">
        <f aca="false">Settings!$B$3</f>
        <v>0.0748599558648786</v>
      </c>
    </row>
    <row r="34" customFormat="false" ht="61.5" hidden="false" customHeight="true" outlineLevel="0" collapsed="false">
      <c r="A34" s="18" t="s">
        <v>307</v>
      </c>
      <c r="B34" s="19" t="n">
        <f aca="false">COUNTIF('SKU Data'!$D$2:$D$1780,$A34)</f>
        <v>2</v>
      </c>
      <c r="C34" s="19" t="n">
        <f aca="false">SUMIFS('SKU Data'!$E$2:$E$1780,'SKU Data'!$D$2:$D$1780,$A34)</f>
        <v>4233</v>
      </c>
      <c r="D34" s="19" t="n">
        <f aca="false">SUMIFS('SKU Data'!$AF$2:$AF$1780,'SKU Data'!$D$2:$D$1780,$A34)</f>
        <v>274</v>
      </c>
      <c r="E34" s="21" t="n">
        <f aca="false">SUMIFS('SKU Data'!$G$2:$G$1780,'SKU Data'!$D$2:$D$1780,$A34)</f>
        <v>15194.12</v>
      </c>
      <c r="F34" s="21" t="n">
        <f aca="false">SUMIFS('SKU Data'!$H$2:$H$1780,'SKU Data'!$D$2:$D$1780,$A34)</f>
        <v>1193.02</v>
      </c>
      <c r="G34" s="20" t="n">
        <f aca="false">IF(C34&gt;0,D34/C34,0)</f>
        <v>0.0647295062603355</v>
      </c>
      <c r="H34" s="20" t="n">
        <f aca="false">IF(E34&gt;0,SUMIFS('SKU Data'!$AG$2:$AG$1780,'SKU Data'!$D$2:$D$1780,$A34)/E34,0)</f>
        <v>0.0616488483702906</v>
      </c>
      <c r="I34" s="20" t="n">
        <f aca="false">F34/Settings!$B$16</f>
        <v>0.00238428202118014</v>
      </c>
      <c r="J34" s="22" t="n">
        <f aca="false">F34/Settings!$B$20</f>
        <v>9.26167529371125E-005</v>
      </c>
      <c r="K34" s="27" t="n">
        <f aca="false">G34/Settings!$B$3</f>
        <v>0.864674651654504</v>
      </c>
      <c r="L34" s="28" t="n">
        <f aca="false">IF(C34&gt;0,(D34-C34*Settings!$B$3)/SQRT(C34*Settings!$B$3*(1-Settings!$B$3)),0)</f>
        <v>-2.50451900466216</v>
      </c>
      <c r="M34" s="23" t="str">
        <f aca="false">IF(AND(C34&gt;=Settings!$B$4,D34&gt;=Settings!$B$5,L34&gt;=Settings!$B$6),"HIGH RATE",IF(AND(C34&gt;=Settings!$B$4,L34&lt;=-Settings!$B$6,$A34&lt;&gt;"Other (small prefixes)"),"BEST-IN-CLASS",""))</f>
        <v/>
      </c>
      <c r="N34" s="42" t="s">
        <v>308</v>
      </c>
      <c r="O34" s="42" t="s">
        <v>309</v>
      </c>
      <c r="P34" s="42" t="s">
        <v>228</v>
      </c>
      <c r="Q34" s="51" t="n">
        <f aca="false">Settings!$B$3</f>
        <v>0.0748599558648786</v>
      </c>
    </row>
    <row r="35" customFormat="false" ht="61.5" hidden="false" customHeight="true" outlineLevel="0" collapsed="false">
      <c r="A35" s="18" t="s">
        <v>310</v>
      </c>
      <c r="B35" s="19" t="n">
        <f aca="false">COUNTIF('SKU Data'!$D$2:$D$1780,$A35)</f>
        <v>42</v>
      </c>
      <c r="C35" s="19" t="n">
        <f aca="false">SUMIFS('SKU Data'!$E$2:$E$1780,'SKU Data'!$D$2:$D$1780,$A35)</f>
        <v>252</v>
      </c>
      <c r="D35" s="19" t="n">
        <f aca="false">SUMIFS('SKU Data'!$AF$2:$AF$1780,'SKU Data'!$D$2:$D$1780,$A35)</f>
        <v>11</v>
      </c>
      <c r="E35" s="21" t="n">
        <f aca="false">SUMIFS('SKU Data'!$G$2:$G$1780,'SKU Data'!$D$2:$D$1780,$A35)</f>
        <v>24623.44</v>
      </c>
      <c r="F35" s="21" t="n">
        <f aca="false">SUMIFS('SKU Data'!$H$2:$H$1780,'SKU Data'!$D$2:$D$1780,$A35)</f>
        <v>1134.36</v>
      </c>
      <c r="G35" s="20" t="n">
        <f aca="false">IF(C35&gt;0,D35/C35,0)</f>
        <v>0.0436507936507937</v>
      </c>
      <c r="H35" s="20" t="n">
        <f aca="false">IF(E35&gt;0,SUMIFS('SKU Data'!$AG$2:$AG$1780,'SKU Data'!$D$2:$D$1780,$A35)/E35,0)</f>
        <v>0.0435154470699464</v>
      </c>
      <c r="I35" s="20" t="n">
        <f aca="false">F35/Settings!$B$16</f>
        <v>0.0022670484598296</v>
      </c>
      <c r="J35" s="22" t="n">
        <f aca="false">F35/Settings!$B$20</f>
        <v>8.80628487885726E-005</v>
      </c>
      <c r="K35" s="27" t="n">
        <f aca="false">G35/Settings!$B$3</f>
        <v>0.583099377317064</v>
      </c>
      <c r="L35" s="28" t="n">
        <f aca="false">IF(C35&gt;0,(D35-C35*Settings!$B$3)/SQRT(C35*Settings!$B$3*(1-Settings!$B$3)),0)</f>
        <v>-1.88258180857235</v>
      </c>
      <c r="M35" s="23" t="str">
        <f aca="false">IF(AND(C35&gt;=Settings!$B$4,D35&gt;=Settings!$B$5,L35&gt;=Settings!$B$6),"HIGH RATE",IF(AND(C35&gt;=Settings!$B$4,L35&lt;=-Settings!$B$6,$A35&lt;&gt;"Other (small prefixes)"),"BEST-IN-CLASS",""))</f>
        <v/>
      </c>
      <c r="N35" s="42" t="s">
        <v>311</v>
      </c>
      <c r="O35" s="42" t="s">
        <v>312</v>
      </c>
      <c r="P35" s="42" t="s">
        <v>228</v>
      </c>
      <c r="Q35" s="51" t="n">
        <f aca="false">Settings!$B$3</f>
        <v>0.0748599558648786</v>
      </c>
    </row>
    <row r="36" customFormat="false" ht="61.5" hidden="false" customHeight="true" outlineLevel="0" collapsed="false">
      <c r="A36" s="18" t="s">
        <v>313</v>
      </c>
      <c r="B36" s="19" t="n">
        <f aca="false">COUNTIF('SKU Data'!$D$2:$D$1780,$A36)</f>
        <v>4</v>
      </c>
      <c r="C36" s="19" t="n">
        <f aca="false">SUMIFS('SKU Data'!$E$2:$E$1780,'SKU Data'!$D$2:$D$1780,$A36)</f>
        <v>21</v>
      </c>
      <c r="D36" s="19" t="n">
        <f aca="false">SUMIFS('SKU Data'!$AF$2:$AF$1780,'SKU Data'!$D$2:$D$1780,$A36)</f>
        <v>0</v>
      </c>
      <c r="E36" s="21" t="n">
        <f aca="false">SUMIFS('SKU Data'!$G$2:$G$1780,'SKU Data'!$D$2:$D$1780,$A36)</f>
        <v>3392.63</v>
      </c>
      <c r="F36" s="21" t="n">
        <f aca="false">SUMIFS('SKU Data'!$H$2:$H$1780,'SKU Data'!$D$2:$D$1780,$A36)</f>
        <v>921.02</v>
      </c>
      <c r="G36" s="20" t="n">
        <f aca="false">IF(C36&gt;0,D36/C36,0)</f>
        <v>0</v>
      </c>
      <c r="H36" s="20" t="n">
        <f aca="false">IF(E36&gt;0,SUMIFS('SKU Data'!$AG$2:$AG$1780,'SKU Data'!$D$2:$D$1780,$A36)/E36,0)</f>
        <v>0</v>
      </c>
      <c r="I36" s="20" t="n">
        <f aca="false">F36/Settings!$B$16</f>
        <v>0.00184068282773745</v>
      </c>
      <c r="J36" s="22" t="n">
        <f aca="false">F36/Settings!$B$20</f>
        <v>7.15007977989802E-005</v>
      </c>
      <c r="K36" s="27" t="n">
        <f aca="false">G36/Settings!$B$3</f>
        <v>0</v>
      </c>
      <c r="L36" s="28" t="n">
        <f aca="false">IF(C36&gt;0,(D36-C36*Settings!$B$3)/SQRT(C36*Settings!$B$3*(1-Settings!$B$3)),0)</f>
        <v>-1.30355899561388</v>
      </c>
      <c r="M36" s="23" t="str">
        <f aca="false">IF(AND(C36&gt;=Settings!$B$4,D36&gt;=Settings!$B$5,L36&gt;=Settings!$B$6),"HIGH RATE",IF(AND(C36&gt;=Settings!$B$4,L36&lt;=-Settings!$B$6,$A36&lt;&gt;"Other (small prefixes)"),"BEST-IN-CLASS",""))</f>
        <v/>
      </c>
      <c r="N36" s="42" t="s">
        <v>314</v>
      </c>
      <c r="O36" s="42" t="s">
        <v>315</v>
      </c>
      <c r="P36" s="42" t="s">
        <v>228</v>
      </c>
      <c r="Q36" s="51" t="n">
        <f aca="false">Settings!$B$3</f>
        <v>0.0748599558648786</v>
      </c>
    </row>
    <row r="37" customFormat="false" ht="61.5" hidden="false" customHeight="true" outlineLevel="0" collapsed="false">
      <c r="A37" s="18" t="s">
        <v>316</v>
      </c>
      <c r="B37" s="19" t="n">
        <f aca="false">COUNTIF('SKU Data'!$D$2:$D$1780,$A37)</f>
        <v>8</v>
      </c>
      <c r="C37" s="19" t="n">
        <f aca="false">SUMIFS('SKU Data'!$E$2:$E$1780,'SKU Data'!$D$2:$D$1780,$A37)</f>
        <v>30</v>
      </c>
      <c r="D37" s="19" t="n">
        <f aca="false">SUMIFS('SKU Data'!$AF$2:$AF$1780,'SKU Data'!$D$2:$D$1780,$A37)</f>
        <v>4</v>
      </c>
      <c r="E37" s="21" t="n">
        <f aca="false">SUMIFS('SKU Data'!$G$2:$G$1780,'SKU Data'!$D$2:$D$1780,$A37)</f>
        <v>2539.49</v>
      </c>
      <c r="F37" s="21" t="n">
        <f aca="false">SUMIFS('SKU Data'!$H$2:$H$1780,'SKU Data'!$D$2:$D$1780,$A37)</f>
        <v>761.32</v>
      </c>
      <c r="G37" s="20" t="n">
        <f aca="false">IF(C37&gt;0,D37/C37,0)</f>
        <v>0.133333333333333</v>
      </c>
      <c r="H37" s="20" t="n">
        <f aca="false">IF(E37&gt;0,SUMIFS('SKU Data'!$AG$2:$AG$1780,'SKU Data'!$D$2:$D$1780,$A37)/E37,0)</f>
        <v>0.108951009848434</v>
      </c>
      <c r="I37" s="20" t="n">
        <f aca="false">F37/Settings!$B$16</f>
        <v>0.00152151815423452</v>
      </c>
      <c r="J37" s="22" t="n">
        <f aca="false">F37/Settings!$B$20</f>
        <v>5.91029373741282E-005</v>
      </c>
      <c r="K37" s="27" t="n">
        <f aca="false">G37/Settings!$B$3</f>
        <v>1.78110355253212</v>
      </c>
      <c r="L37" s="28" t="n">
        <f aca="false">IF(C37&gt;0,(D37-C37*Settings!$B$3)/SQRT(C37*Settings!$B$3*(1-Settings!$B$3)),0)</f>
        <v>1.21699917543239</v>
      </c>
      <c r="M37" s="23" t="str">
        <f aca="false">IF(AND(C37&gt;=Settings!$B$4,D37&gt;=Settings!$B$5,L37&gt;=Settings!$B$6),"HIGH RATE",IF(AND(C37&gt;=Settings!$B$4,L37&lt;=-Settings!$B$6,$A37&lt;&gt;"Other (small prefixes)"),"BEST-IN-CLASS",""))</f>
        <v/>
      </c>
      <c r="N37" s="42" t="s">
        <v>317</v>
      </c>
      <c r="O37" s="42" t="s">
        <v>318</v>
      </c>
      <c r="P37" s="42" t="s">
        <v>228</v>
      </c>
      <c r="Q37" s="51" t="n">
        <f aca="false">Settings!$B$3</f>
        <v>0.0748599558648786</v>
      </c>
    </row>
    <row r="38" customFormat="false" ht="61.5" hidden="false" customHeight="true" outlineLevel="0" collapsed="false">
      <c r="A38" s="18" t="s">
        <v>319</v>
      </c>
      <c r="B38" s="19" t="n">
        <f aca="false">COUNTIF('SKU Data'!$D$2:$D$1780,$A38)</f>
        <v>2</v>
      </c>
      <c r="C38" s="19" t="n">
        <f aca="false">SUMIFS('SKU Data'!$E$2:$E$1780,'SKU Data'!$D$2:$D$1780,$A38)</f>
        <v>144</v>
      </c>
      <c r="D38" s="19" t="n">
        <f aca="false">SUMIFS('SKU Data'!$AF$2:$AF$1780,'SKU Data'!$D$2:$D$1780,$A38)</f>
        <v>5</v>
      </c>
      <c r="E38" s="21" t="n">
        <f aca="false">SUMIFS('SKU Data'!$G$2:$G$1780,'SKU Data'!$D$2:$D$1780,$A38)</f>
        <v>11698.03</v>
      </c>
      <c r="F38" s="21" t="n">
        <f aca="false">SUMIFS('SKU Data'!$H$2:$H$1780,'SKU Data'!$D$2:$D$1780,$A38)</f>
        <v>709.45</v>
      </c>
      <c r="G38" s="20" t="n">
        <f aca="false">IF(C38&gt;0,D38/C38,0)</f>
        <v>0.0347222222222222</v>
      </c>
      <c r="H38" s="20" t="n">
        <f aca="false">IF(E38&gt;0,SUMIFS('SKU Data'!$AG$2:$AG$1780,'SKU Data'!$D$2:$D$1780,$A38)/E38,0)</f>
        <v>0.033786030639347</v>
      </c>
      <c r="I38" s="20" t="n">
        <f aca="false">F38/Settings!$B$16</f>
        <v>0.00141785458745558</v>
      </c>
      <c r="J38" s="22" t="n">
        <f aca="false">F38/Settings!$B$20</f>
        <v>5.50761557821616E-005</v>
      </c>
      <c r="K38" s="27" t="n">
        <f aca="false">G38/Settings!$B$3</f>
        <v>0.463829050138574</v>
      </c>
      <c r="L38" s="28" t="n">
        <f aca="false">IF(C38&gt;0,(D38-C38*Settings!$B$3)/SQRT(C38*Settings!$B$3*(1-Settings!$B$3)),0)</f>
        <v>-1.8302295776099</v>
      </c>
      <c r="M38" s="23" t="str">
        <f aca="false">IF(AND(C38&gt;=Settings!$B$4,D38&gt;=Settings!$B$5,L38&gt;=Settings!$B$6),"HIGH RATE",IF(AND(C38&gt;=Settings!$B$4,L38&lt;=-Settings!$B$6,$A38&lt;&gt;"Other (small prefixes)"),"BEST-IN-CLASS",""))</f>
        <v/>
      </c>
      <c r="N38" s="42" t="s">
        <v>320</v>
      </c>
      <c r="O38" s="42" t="s">
        <v>321</v>
      </c>
      <c r="P38" s="42" t="s">
        <v>228</v>
      </c>
      <c r="Q38" s="51" t="n">
        <f aca="false">Settings!$B$3</f>
        <v>0.0748599558648786</v>
      </c>
    </row>
    <row r="39" customFormat="false" ht="61.5" hidden="false" customHeight="true" outlineLevel="0" collapsed="false">
      <c r="A39" s="18" t="s">
        <v>322</v>
      </c>
      <c r="B39" s="19" t="n">
        <f aca="false">COUNTIF('SKU Data'!$D$2:$D$1780,$A39)</f>
        <v>12</v>
      </c>
      <c r="C39" s="19" t="n">
        <f aca="false">SUMIFS('SKU Data'!$E$2:$E$1780,'SKU Data'!$D$2:$D$1780,$A39)</f>
        <v>0</v>
      </c>
      <c r="D39" s="19" t="n">
        <f aca="false">SUMIFS('SKU Data'!$AF$2:$AF$1780,'SKU Data'!$D$2:$D$1780,$A39)</f>
        <v>0</v>
      </c>
      <c r="E39" s="21" t="n">
        <f aca="false">SUMIFS('SKU Data'!$G$2:$G$1780,'SKU Data'!$D$2:$D$1780,$A39)</f>
        <v>0</v>
      </c>
      <c r="F39" s="21" t="n">
        <f aca="false">SUMIFS('SKU Data'!$H$2:$H$1780,'SKU Data'!$D$2:$D$1780,$A39)</f>
        <v>654.75</v>
      </c>
      <c r="G39" s="20" t="n">
        <f aca="false">IF(C39&gt;0,D39/C39,0)</f>
        <v>0</v>
      </c>
      <c r="H39" s="20" t="n">
        <f aca="false">IF(E39&gt;0,SUMIFS('SKU Data'!$AG$2:$AG$1780,'SKU Data'!$D$2:$D$1780,$A39)/E39,0)</f>
        <v>0</v>
      </c>
      <c r="I39" s="20" t="n">
        <f aca="false">F39/Settings!$B$16</f>
        <v>0.0013085351908331</v>
      </c>
      <c r="J39" s="22" t="n">
        <f aca="false">F39/Settings!$B$20</f>
        <v>5.08296750981328E-005</v>
      </c>
      <c r="K39" s="27" t="n">
        <f aca="false">G39/Settings!$B$3</f>
        <v>0</v>
      </c>
      <c r="L39" s="28" t="n">
        <f aca="false">IF(C39&gt;0,(D39-C39*Settings!$B$3)/SQRT(C39*Settings!$B$3*(1-Settings!$B$3)),0)</f>
        <v>0</v>
      </c>
      <c r="M39" s="23" t="str">
        <f aca="false">IF(AND(C39&gt;=Settings!$B$4,D39&gt;=Settings!$B$5,L39&gt;=Settings!$B$6),"HIGH RATE",IF(AND(C39&gt;=Settings!$B$4,L39&lt;=-Settings!$B$6,$A39&lt;&gt;"Other (small prefixes)"),"BEST-IN-CLASS",""))</f>
        <v/>
      </c>
      <c r="N39" s="42" t="s">
        <v>323</v>
      </c>
      <c r="O39" s="42" t="s">
        <v>324</v>
      </c>
      <c r="P39" s="42" t="s">
        <v>228</v>
      </c>
      <c r="Q39" s="51" t="n">
        <f aca="false">Settings!$B$3</f>
        <v>0.0748599558648786</v>
      </c>
    </row>
    <row r="40" customFormat="false" ht="61.5" hidden="false" customHeight="true" outlineLevel="0" collapsed="false">
      <c r="A40" s="18" t="s">
        <v>325</v>
      </c>
      <c r="B40" s="19" t="n">
        <f aca="false">COUNTIF('SKU Data'!$D$2:$D$1780,$A40)</f>
        <v>4</v>
      </c>
      <c r="C40" s="19" t="n">
        <f aca="false">SUMIFS('SKU Data'!$E$2:$E$1780,'SKU Data'!$D$2:$D$1780,$A40)</f>
        <v>85</v>
      </c>
      <c r="D40" s="19" t="n">
        <f aca="false">SUMIFS('SKU Data'!$AF$2:$AF$1780,'SKU Data'!$D$2:$D$1780,$A40)</f>
        <v>4</v>
      </c>
      <c r="E40" s="21" t="n">
        <f aca="false">SUMIFS('SKU Data'!$G$2:$G$1780,'SKU Data'!$D$2:$D$1780,$A40)</f>
        <v>9307.36</v>
      </c>
      <c r="F40" s="21" t="n">
        <f aca="false">SUMIFS('SKU Data'!$H$2:$H$1780,'SKU Data'!$D$2:$D$1780,$A40)</f>
        <v>459.96</v>
      </c>
      <c r="G40" s="20" t="n">
        <f aca="false">IF(C40&gt;0,D40/C40,0)</f>
        <v>0.0470588235294118</v>
      </c>
      <c r="H40" s="20" t="n">
        <f aca="false">IF(E40&gt;0,SUMIFS('SKU Data'!$AG$2:$AG$1780,'SKU Data'!$D$2:$D$1780,$A40)/E40,0)</f>
        <v>0.0395396761272799</v>
      </c>
      <c r="I40" s="20" t="n">
        <f aca="false">F40/Settings!$B$16</f>
        <v>0.000919242224323162</v>
      </c>
      <c r="J40" s="22" t="n">
        <f aca="false">F40/Settings!$B$20</f>
        <v>3.57077011960858E-005</v>
      </c>
      <c r="K40" s="27" t="n">
        <f aca="false">G40/Settings!$B$3</f>
        <v>0.628624783246632</v>
      </c>
      <c r="L40" s="28" t="n">
        <f aca="false">IF(C40&gt;0,(D40-C40*Settings!$B$3)/SQRT(C40*Settings!$B$3*(1-Settings!$B$3)),0)</f>
        <v>-0.973965166419638</v>
      </c>
      <c r="M40" s="23" t="str">
        <f aca="false">IF(AND(C40&gt;=Settings!$B$4,D40&gt;=Settings!$B$5,L40&gt;=Settings!$B$6),"HIGH RATE",IF(AND(C40&gt;=Settings!$B$4,L40&lt;=-Settings!$B$6,$A40&lt;&gt;"Other (small prefixes)"),"BEST-IN-CLASS",""))</f>
        <v/>
      </c>
      <c r="N40" s="42" t="s">
        <v>326</v>
      </c>
      <c r="O40" s="42" t="s">
        <v>327</v>
      </c>
      <c r="P40" s="42" t="s">
        <v>228</v>
      </c>
      <c r="Q40" s="51" t="n">
        <f aca="false">Settings!$B$3</f>
        <v>0.0748599558648786</v>
      </c>
    </row>
    <row r="41" customFormat="false" ht="61.5" hidden="false" customHeight="true" outlineLevel="0" collapsed="false">
      <c r="A41" s="18" t="s">
        <v>328</v>
      </c>
      <c r="B41" s="19" t="n">
        <f aca="false">COUNTIF('SKU Data'!$D$2:$D$1780,$A41)</f>
        <v>14</v>
      </c>
      <c r="C41" s="19" t="n">
        <f aca="false">SUMIFS('SKU Data'!$E$2:$E$1780,'SKU Data'!$D$2:$D$1780,$A41)</f>
        <v>34</v>
      </c>
      <c r="D41" s="19" t="n">
        <f aca="false">SUMIFS('SKU Data'!$AF$2:$AF$1780,'SKU Data'!$D$2:$D$1780,$A41)</f>
        <v>3</v>
      </c>
      <c r="E41" s="21" t="n">
        <f aca="false">SUMIFS('SKU Data'!$G$2:$G$1780,'SKU Data'!$D$2:$D$1780,$A41)</f>
        <v>2680.22</v>
      </c>
      <c r="F41" s="21" t="n">
        <f aca="false">SUMIFS('SKU Data'!$H$2:$H$1780,'SKU Data'!$D$2:$D$1780,$A41)</f>
        <v>266.8</v>
      </c>
      <c r="G41" s="20" t="n">
        <f aca="false">IF(C41&gt;0,D41/C41,0)</f>
        <v>0.0882352941176471</v>
      </c>
      <c r="H41" s="20" t="n">
        <f aca="false">IF(E41&gt;0,SUMIFS('SKU Data'!$AG$2:$AG$1780,'SKU Data'!$D$2:$D$1780,$A41)/E41,0)</f>
        <v>0.0995440672780593</v>
      </c>
      <c r="I41" s="20" t="n">
        <f aca="false">F41/Settings!$B$16</f>
        <v>0.000533206855920992</v>
      </c>
      <c r="J41" s="22" t="n">
        <f aca="false">F41/Settings!$B$20</f>
        <v>2.07122677604915E-005</v>
      </c>
      <c r="K41" s="27" t="n">
        <f aca="false">G41/Settings!$B$3</f>
        <v>1.17867146858743</v>
      </c>
      <c r="L41" s="28" t="n">
        <f aca="false">IF(C41&gt;0,(D41-C41*Settings!$B$3)/SQRT(C41*Settings!$B$3*(1-Settings!$B$3)),0)</f>
        <v>0.296357354441101</v>
      </c>
      <c r="M41" s="23" t="str">
        <f aca="false">IF(AND(C41&gt;=Settings!$B$4,D41&gt;=Settings!$B$5,L41&gt;=Settings!$B$6),"HIGH RATE",IF(AND(C41&gt;=Settings!$B$4,L41&lt;=-Settings!$B$6,$A41&lt;&gt;"Other (small prefixes)"),"BEST-IN-CLASS",""))</f>
        <v/>
      </c>
      <c r="N41" s="42" t="s">
        <v>329</v>
      </c>
      <c r="O41" s="42" t="s">
        <v>330</v>
      </c>
      <c r="P41" s="42" t="s">
        <v>228</v>
      </c>
      <c r="Q41" s="51" t="n">
        <f aca="false">Settings!$B$3</f>
        <v>0.0748599558648786</v>
      </c>
    </row>
    <row r="42" customFormat="false" ht="61.5" hidden="false" customHeight="true" outlineLevel="0" collapsed="false">
      <c r="A42" s="18" t="s">
        <v>331</v>
      </c>
      <c r="B42" s="19" t="n">
        <f aca="false">COUNTIF('SKU Data'!$D$2:$D$1780,$A42)</f>
        <v>4</v>
      </c>
      <c r="C42" s="19" t="n">
        <f aca="false">SUMIFS('SKU Data'!$E$2:$E$1780,'SKU Data'!$D$2:$D$1780,$A42)</f>
        <v>26</v>
      </c>
      <c r="D42" s="19" t="n">
        <f aca="false">SUMIFS('SKU Data'!$AF$2:$AF$1780,'SKU Data'!$D$2:$D$1780,$A42)</f>
        <v>2</v>
      </c>
      <c r="E42" s="21" t="n">
        <f aca="false">SUMIFS('SKU Data'!$G$2:$G$1780,'SKU Data'!$D$2:$D$1780,$A42)</f>
        <v>2996.66</v>
      </c>
      <c r="F42" s="21" t="n">
        <f aca="false">SUMIFS('SKU Data'!$H$2:$H$1780,'SKU Data'!$D$2:$D$1780,$A42)</f>
        <v>199.67</v>
      </c>
      <c r="G42" s="20" t="n">
        <f aca="false">IF(C42&gt;0,D42/C42,0)</f>
        <v>0.0769230769230769</v>
      </c>
      <c r="H42" s="20" t="n">
        <f aca="false">IF(E42&gt;0,SUMIFS('SKU Data'!$AG$2:$AG$1780,'SKU Data'!$D$2:$D$1780,$A42)/E42,0)</f>
        <v>0.0666308490118999</v>
      </c>
      <c r="I42" s="20" t="n">
        <f aca="false">F42/Settings!$B$16</f>
        <v>0.000399045775568758</v>
      </c>
      <c r="J42" s="22" t="n">
        <f aca="false">F42/Settings!$B$20</f>
        <v>1.55008189795253E-005</v>
      </c>
      <c r="K42" s="27" t="n">
        <f aca="false">G42/Settings!$B$3</f>
        <v>1.02755974184546</v>
      </c>
      <c r="L42" s="28" t="n">
        <f aca="false">IF(C42&gt;0,(D42-C42*Settings!$B$3)/SQRT(C42*Settings!$B$3*(1-Settings!$B$3)),0)</f>
        <v>0.0399744836577014</v>
      </c>
      <c r="M42" s="23" t="str">
        <f aca="false">IF(AND(C42&gt;=Settings!$B$4,D42&gt;=Settings!$B$5,L42&gt;=Settings!$B$6),"HIGH RATE",IF(AND(C42&gt;=Settings!$B$4,L42&lt;=-Settings!$B$6,$A42&lt;&gt;"Other (small prefixes)"),"BEST-IN-CLASS",""))</f>
        <v/>
      </c>
      <c r="N42" s="42" t="s">
        <v>332</v>
      </c>
      <c r="O42" s="42" t="s">
        <v>333</v>
      </c>
      <c r="P42" s="42" t="s">
        <v>228</v>
      </c>
      <c r="Q42" s="51" t="n">
        <f aca="false">Settings!$B$3</f>
        <v>0.0748599558648786</v>
      </c>
    </row>
    <row r="43" customFormat="false" ht="61.5" hidden="false" customHeight="true" outlineLevel="0" collapsed="false">
      <c r="A43" s="18" t="s">
        <v>334</v>
      </c>
      <c r="B43" s="19" t="n">
        <f aca="false">COUNTIF('SKU Data'!$D$2:$D$1780,$A43)</f>
        <v>11</v>
      </c>
      <c r="C43" s="19" t="n">
        <f aca="false">SUMIFS('SKU Data'!$E$2:$E$1780,'SKU Data'!$D$2:$D$1780,$A43)</f>
        <v>14</v>
      </c>
      <c r="D43" s="19" t="n">
        <f aca="false">SUMIFS('SKU Data'!$AF$2:$AF$1780,'SKU Data'!$D$2:$D$1780,$A43)</f>
        <v>1</v>
      </c>
      <c r="E43" s="21" t="n">
        <f aca="false">SUMIFS('SKU Data'!$G$2:$G$1780,'SKU Data'!$D$2:$D$1780,$A43)</f>
        <v>913.23</v>
      </c>
      <c r="F43" s="21" t="n">
        <f aca="false">SUMIFS('SKU Data'!$H$2:$H$1780,'SKU Data'!$D$2:$D$1780,$A43)</f>
        <v>85.41</v>
      </c>
      <c r="G43" s="20" t="n">
        <f aca="false">IF(C43&gt;0,D43/C43,0)</f>
        <v>0.0714285714285714</v>
      </c>
      <c r="H43" s="20" t="n">
        <f aca="false">IF(E43&gt;0,SUMIFS('SKU Data'!$AG$2:$AG$1780,'SKU Data'!$D$2:$D$1780,$A43)/E43,0)</f>
        <v>0.0935251798561151</v>
      </c>
      <c r="I43" s="20" t="n">
        <f aca="false">F43/Settings!$B$16</f>
        <v>0.000170694143793898</v>
      </c>
      <c r="J43" s="22" t="n">
        <f aca="false">F43/Settings!$B$20</f>
        <v>6.63056517774956E-006</v>
      </c>
      <c r="K43" s="27" t="n">
        <f aca="false">G43/Settings!$B$3</f>
        <v>0.954162617427923</v>
      </c>
      <c r="L43" s="28" t="n">
        <f aca="false">IF(C43&gt;0,(D43-C43*Settings!$B$3)/SQRT(C43*Settings!$B$3*(1-Settings!$B$3)),0)</f>
        <v>-0.048787085198678</v>
      </c>
      <c r="M43" s="23" t="str">
        <f aca="false">IF(AND(C43&gt;=Settings!$B$4,D43&gt;=Settings!$B$5,L43&gt;=Settings!$B$6),"HIGH RATE",IF(AND(C43&gt;=Settings!$B$4,L43&lt;=-Settings!$B$6,$A43&lt;&gt;"Other (small prefixes)"),"BEST-IN-CLASS",""))</f>
        <v/>
      </c>
      <c r="N43" s="42" t="s">
        <v>335</v>
      </c>
      <c r="O43" s="42" t="s">
        <v>336</v>
      </c>
      <c r="P43" s="42" t="s">
        <v>228</v>
      </c>
      <c r="Q43" s="51" t="n">
        <f aca="false">Settings!$B$3</f>
        <v>0.0748599558648786</v>
      </c>
    </row>
  </sheetData>
  <conditionalFormatting sqref="G5:G43">
    <cfRule type="colorScale" priority="2">
      <colorScale>
        <cfvo type="num" val="0.02"/>
        <cfvo type="num" val="0.031"/>
        <cfvo type="num" val="0.06"/>
        <color rgb="FFC8E6C9"/>
        <color rgb="FFFFFFFF"/>
        <color rgb="FFF08A80"/>
      </colorScale>
    </cfRule>
  </conditionalFormatting>
  <conditionalFormatting sqref="F5:F43">
    <cfRule type="dataBar" priority="3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{BF1EDACA-998C-4AA1-B14C-254E2CE592B4}</x14:id>
        </ext>
      </extLst>
    </cfRule>
  </conditionalFormatting>
  <conditionalFormatting sqref="K5:K43">
    <cfRule type="colorScale" priority="4">
      <colorScale>
        <cfvo type="num" val="0.6"/>
        <cfvo type="num" val="1"/>
        <cfvo type="num" val="2"/>
        <color rgb="FFC8E6C9"/>
        <color rgb="FFFFFFFF"/>
        <color rgb="FFF08A80"/>
      </colorScale>
    </cfRule>
  </conditionalFormatting>
  <conditionalFormatting sqref="M5:M43">
    <cfRule type="cellIs" priority="5" operator="equal" aboveAverage="0" equalAverage="0" bottom="0" percent="0" rank="0" text="" dxfId="1">
      <formula>"HIGH RATE"</formula>
    </cfRule>
    <cfRule type="cellIs" priority="6" operator="equal" aboveAverage="0" equalAverage="0" bottom="0" percent="0" rank="0" text="" dxfId="3">
      <formula>"BEST-IN-CLASS"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1EDACA-998C-4AA1-B14C-254E2CE592B4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F5:F43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true"/>
  </sheetPr>
  <dimension ref="A1:K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36"/>
    <col collapsed="false" customWidth="true" hidden="false" outlineLevel="0" max="4" min="4" style="0" width="20"/>
    <col collapsed="false" customWidth="true" hidden="false" outlineLevel="0" max="8" min="5" style="0" width="12"/>
    <col collapsed="false" customWidth="true" hidden="false" outlineLevel="0" max="9" min="9" style="0" width="10"/>
    <col collapsed="false" customWidth="true" hidden="false" outlineLevel="0" max="10" min="10" style="0" width="13"/>
    <col collapsed="false" customWidth="true" hidden="false" outlineLevel="0" max="11" min="11" style="0" width="22"/>
  </cols>
  <sheetData>
    <row r="1" customFormat="false" ht="17.35" hidden="false" customHeight="false" outlineLevel="0" collapsed="false">
      <c r="A1" s="25" t="s">
        <v>337</v>
      </c>
    </row>
    <row r="2" customFormat="false" ht="43.5" hidden="false" customHeight="true" outlineLevel="0" collapsed="false">
      <c r="A2" s="26" t="s">
        <v>338</v>
      </c>
      <c r="B2" s="26"/>
      <c r="C2" s="26"/>
      <c r="D2" s="26"/>
      <c r="E2" s="26"/>
      <c r="F2" s="26"/>
      <c r="G2" s="26"/>
      <c r="H2" s="26"/>
      <c r="I2" s="26"/>
      <c r="J2" s="26"/>
      <c r="K2" s="26"/>
    </row>
    <row r="4" customFormat="false" ht="21.75" hidden="false" customHeight="true" outlineLevel="0" collapsed="false">
      <c r="A4" s="52" t="s">
        <v>339</v>
      </c>
      <c r="B4" s="53"/>
      <c r="C4" s="53"/>
      <c r="D4" s="53"/>
      <c r="E4" s="53"/>
      <c r="F4" s="53"/>
      <c r="G4" s="53"/>
      <c r="H4" s="53"/>
      <c r="I4" s="53"/>
      <c r="J4" s="53"/>
      <c r="K4" s="53"/>
    </row>
    <row r="5" customFormat="false" ht="43.5" hidden="false" customHeight="true" outlineLevel="0" collapsed="false">
      <c r="A5" s="15" t="s">
        <v>340</v>
      </c>
      <c r="B5" s="15"/>
      <c r="C5" s="15"/>
      <c r="D5" s="15"/>
      <c r="E5" s="15"/>
      <c r="F5" s="15"/>
      <c r="G5" s="15"/>
      <c r="H5" s="15"/>
      <c r="I5" s="15"/>
      <c r="J5" s="15"/>
      <c r="K5" s="15"/>
    </row>
    <row r="6" customFormat="false" ht="43.5" hidden="false" customHeight="true" outlineLevel="0" collapsed="false">
      <c r="A6" s="15" t="s">
        <v>341</v>
      </c>
      <c r="B6" s="15"/>
      <c r="C6" s="15"/>
      <c r="D6" s="15"/>
      <c r="E6" s="15"/>
      <c r="F6" s="15"/>
      <c r="G6" s="15"/>
      <c r="H6" s="15"/>
      <c r="I6" s="15"/>
      <c r="J6" s="15"/>
      <c r="K6" s="15"/>
    </row>
    <row r="7" customFormat="false" ht="43.5" hidden="false" customHeight="true" outlineLevel="0" collapsed="false">
      <c r="A7" s="15" t="s">
        <v>342</v>
      </c>
      <c r="B7" s="15"/>
      <c r="C7" s="15"/>
      <c r="D7" s="15"/>
      <c r="E7" s="15"/>
      <c r="F7" s="15"/>
      <c r="G7" s="15"/>
      <c r="H7" s="15"/>
      <c r="I7" s="15"/>
      <c r="J7" s="15"/>
      <c r="K7" s="15"/>
    </row>
    <row r="9" customFormat="false" ht="21.75" hidden="false" customHeight="true" outlineLevel="0" collapsed="false">
      <c r="A9" s="52" t="s">
        <v>343</v>
      </c>
      <c r="B9" s="53"/>
      <c r="C9" s="53"/>
      <c r="D9" s="53"/>
      <c r="E9" s="53"/>
      <c r="F9" s="53"/>
      <c r="G9" s="53"/>
      <c r="H9" s="53"/>
      <c r="I9" s="53"/>
      <c r="J9" s="53"/>
      <c r="K9" s="53"/>
    </row>
    <row r="10" customFormat="false" ht="19.5" hidden="false" customHeight="true" outlineLevel="0" collapsed="false">
      <c r="A10" s="17" t="s">
        <v>344</v>
      </c>
      <c r="B10" s="17"/>
      <c r="C10" s="17"/>
      <c r="D10" s="17"/>
      <c r="E10" s="17"/>
      <c r="F10" s="17" t="s">
        <v>345</v>
      </c>
      <c r="G10" s="17"/>
      <c r="H10" s="17"/>
      <c r="I10" s="17"/>
      <c r="J10" s="17"/>
      <c r="K10" s="17"/>
    </row>
    <row r="11" customFormat="false" ht="61.5" hidden="false" customHeight="true" outlineLevel="0" collapsed="false">
      <c r="A11" s="15" t="s">
        <v>346</v>
      </c>
      <c r="B11" s="15"/>
      <c r="C11" s="15"/>
      <c r="D11" s="15"/>
      <c r="E11" s="15"/>
      <c r="F11" s="15" t="s">
        <v>347</v>
      </c>
      <c r="G11" s="15"/>
      <c r="H11" s="15"/>
      <c r="I11" s="15"/>
      <c r="J11" s="15"/>
      <c r="K11" s="15"/>
    </row>
    <row r="12" customFormat="false" ht="61.5" hidden="false" customHeight="true" outlineLevel="0" collapsed="false">
      <c r="A12" s="15" t="s">
        <v>348</v>
      </c>
      <c r="B12" s="15"/>
      <c r="C12" s="15"/>
      <c r="D12" s="15"/>
      <c r="E12" s="15"/>
      <c r="F12" s="15" t="s">
        <v>349</v>
      </c>
      <c r="G12" s="15"/>
      <c r="H12" s="15"/>
      <c r="I12" s="15"/>
      <c r="J12" s="15"/>
      <c r="K12" s="15"/>
    </row>
    <row r="13" customFormat="false" ht="61.5" hidden="false" customHeight="true" outlineLevel="0" collapsed="false">
      <c r="A13" s="15" t="s">
        <v>350</v>
      </c>
      <c r="B13" s="15"/>
      <c r="C13" s="15"/>
      <c r="D13" s="15"/>
      <c r="E13" s="15"/>
      <c r="F13" s="15" t="s">
        <v>351</v>
      </c>
      <c r="G13" s="15"/>
      <c r="H13" s="15"/>
      <c r="I13" s="15"/>
      <c r="J13" s="15"/>
      <c r="K13" s="15"/>
    </row>
    <row r="14" customFormat="false" ht="61.5" hidden="false" customHeight="true" outlineLevel="0" collapsed="false">
      <c r="A14" s="15" t="s">
        <v>352</v>
      </c>
      <c r="B14" s="15"/>
      <c r="C14" s="15"/>
      <c r="D14" s="15"/>
      <c r="E14" s="15"/>
      <c r="F14" s="15" t="s">
        <v>353</v>
      </c>
      <c r="G14" s="15"/>
      <c r="H14" s="15"/>
      <c r="I14" s="15"/>
      <c r="J14" s="15"/>
      <c r="K14" s="15"/>
    </row>
    <row r="16" customFormat="false" ht="21.75" hidden="false" customHeight="true" outlineLevel="0" collapsed="false">
      <c r="A16" s="52" t="s">
        <v>354</v>
      </c>
      <c r="B16" s="53"/>
      <c r="C16" s="53"/>
      <c r="D16" s="53"/>
      <c r="E16" s="53"/>
      <c r="F16" s="53"/>
      <c r="G16" s="53"/>
      <c r="H16" s="53"/>
      <c r="I16" s="53"/>
      <c r="J16" s="53"/>
      <c r="K16" s="53"/>
    </row>
    <row r="17" customFormat="false" ht="33.75" hidden="false" customHeight="true" outlineLevel="0" collapsed="false">
      <c r="A17" s="17" t="s">
        <v>203</v>
      </c>
      <c r="B17" s="17" t="s">
        <v>16</v>
      </c>
      <c r="C17" s="17" t="s">
        <v>17</v>
      </c>
      <c r="D17" s="17" t="s">
        <v>355</v>
      </c>
      <c r="E17" s="17" t="s">
        <v>19</v>
      </c>
      <c r="F17" s="17" t="s">
        <v>20</v>
      </c>
      <c r="G17" s="17" t="s">
        <v>21</v>
      </c>
      <c r="H17" s="17" t="s">
        <v>76</v>
      </c>
      <c r="I17" s="17" t="s">
        <v>77</v>
      </c>
      <c r="J17" s="17" t="s">
        <v>22</v>
      </c>
      <c r="K17" s="17" t="s">
        <v>24</v>
      </c>
    </row>
    <row r="18" customFormat="false" ht="15" hidden="false" customHeight="false" outlineLevel="0" collapsed="false">
      <c r="A18" s="18" t="n">
        <v>1</v>
      </c>
      <c r="B18" s="18" t="str">
        <f aca="false">IFERROR(INDEX('SKU Data'!$A$2:$A$1780,MATCH($A18,'SKU Data'!$AB$2:$AB$1780,0)),"")</f>
        <v>AU100-545</v>
      </c>
      <c r="C18" s="18" t="str">
        <f aca="false">IFERROR(INDEX('SKU Data'!$B$2:$B$1780,MATCH($A18,'SKU Data'!$AB$2:$AB$1780,0)),"")</f>
        <v>Gentle Thoughts Spray</v>
      </c>
      <c r="D18" s="18" t="str">
        <f aca="false">IFERROR(INDEX('SKU Data'!$D$2:$D$1780,MATCH($A18,'SKU Data'!$AB$2:$AB$1780,0)),"")</f>
        <v>AU</v>
      </c>
      <c r="E18" s="19" t="n">
        <f aca="false">IFERROR(INDEX('SKU Data'!$E$2:$E$1780,MATCH($A18,'SKU Data'!$AB$2:$AB$1780,0)),"")</f>
        <v>62</v>
      </c>
      <c r="F18" s="19" t="n">
        <f aca="false">IFERROR(INDEX('SKU Data'!$F$2:$F$1780,MATCH($A18,'SKU Data'!$AB$2:$AB$1780,0)),"")</f>
        <v>15</v>
      </c>
      <c r="G18" s="20" t="n">
        <f aca="false">IFERROR(INDEX('SKU Data'!$J$2:$J$1780,MATCH($A18,'SKU Data'!$AB$2:$AB$1780,0)),"")</f>
        <v>0.209677419354839</v>
      </c>
      <c r="H18" s="27" t="n">
        <f aca="false">IFERROR(G18/Settings!$B$3,"")</f>
        <v>2.80092897374003</v>
      </c>
      <c r="I18" s="28" t="n">
        <f aca="false">IFERROR(INDEX('SKU Data'!$O$2:$O$1780,MATCH($A18,'SKU Data'!$AB$2:$AB$1780,0)),"")</f>
        <v>4.03379175084213</v>
      </c>
      <c r="J18" s="21" t="n">
        <f aca="false">IFERROR(INDEX('SKU Data'!$H$2:$H$1780,MATCH($A18,'SKU Data'!$AB$2:$AB$1780,0)),"")</f>
        <v>2729.11</v>
      </c>
      <c r="K18" s="18" t="str">
        <f aca="false">IFERROR(INDEX('SKU Data'!$W$2:$W$1780,MATCH($A18,'SKU Data'!$AB$2:$AB$1780,0)),"")</f>
        <v>1 - Fix first</v>
      </c>
    </row>
    <row r="19" customFormat="false" ht="15" hidden="false" customHeight="false" outlineLevel="0" collapsed="false">
      <c r="A19" s="18" t="n">
        <v>2</v>
      </c>
      <c r="B19" s="18" t="str">
        <f aca="false">IFERROR(INDEX('SKU Data'!$A$2:$A$1780,MATCH($A19,'SKU Data'!$AB$2:$AB$1780,0)),"")</f>
        <v>AUSMJ100-11</v>
      </c>
      <c r="C19" s="18" t="str">
        <f aca="false">IFERROR(INDEX('SKU Data'!$B$2:$B$1780,MATCH($A19,'SKU Data'!$AB$2:$AB$1780,0)),"")</f>
        <v>Breathtaking Blooms In Mason Jar</v>
      </c>
      <c r="D19" s="18" t="str">
        <f aca="false">IFERROR(INDEX('SKU Data'!$D$2:$D$1780,MATCH($A19,'SKU Data'!$AB$2:$AB$1780,0)),"")</f>
        <v>AUSMJ</v>
      </c>
      <c r="E19" s="19" t="n">
        <f aca="false">IFERROR(INDEX('SKU Data'!$E$2:$E$1780,MATCH($A19,'SKU Data'!$AB$2:$AB$1780,0)),"")</f>
        <v>183</v>
      </c>
      <c r="F19" s="19" t="n">
        <f aca="false">IFERROR(INDEX('SKU Data'!$F$2:$F$1780,MATCH($A19,'SKU Data'!$AB$2:$AB$1780,0)),"")</f>
        <v>203</v>
      </c>
      <c r="G19" s="20" t="n">
        <f aca="false">IFERROR(INDEX('SKU Data'!$J$2:$J$1780,MATCH($A19,'SKU Data'!$AB$2:$AB$1780,0)),"")</f>
        <v>0.153005464480874</v>
      </c>
      <c r="H19" s="27" t="n">
        <f aca="false">IFERROR(G19/Settings!$B$3,"")</f>
        <v>2.04388932257785</v>
      </c>
      <c r="I19" s="28" t="n">
        <f aca="false">IFERROR(INDEX('SKU Data'!$O$2:$O$1780,MATCH($A19,'SKU Data'!$AB$2:$AB$1780,0)),"")</f>
        <v>4.01699271285754</v>
      </c>
      <c r="J19" s="21" t="n">
        <f aca="false">IFERROR(INDEX('SKU Data'!$H$2:$H$1780,MATCH($A19,'SKU Data'!$AB$2:$AB$1780,0)),"")</f>
        <v>13653.88</v>
      </c>
      <c r="K19" s="18" t="str">
        <f aca="false">IFERROR(INDEX('SKU Data'!$W$2:$W$1780,MATCH($A19,'SKU Data'!$AB$2:$AB$1780,0)),"")</f>
        <v>1 - Fix first</v>
      </c>
    </row>
    <row r="20" customFormat="false" ht="15" hidden="false" customHeight="false" outlineLevel="0" collapsed="false">
      <c r="A20" s="18" t="n">
        <v>3</v>
      </c>
      <c r="B20" s="18" t="str">
        <f aca="false">IFERROR(INDEX('SKU Data'!$A$2:$A$1780,MATCH($A20,'SKU Data'!$AB$2:$AB$1780,0)),"")</f>
        <v>AUMJ-NW-024</v>
      </c>
      <c r="C20" s="18" t="str">
        <f aca="false">IFERROR(INDEX('SKU Data'!$B$2:$B$1780,MATCH($A20,'SKU Data'!$AB$2:$AB$1780,0)),"")</f>
        <v>Cherry Bomb Bouquet in Mason Jar</v>
      </c>
      <c r="D20" s="18" t="str">
        <f aca="false">IFERROR(INDEX('SKU Data'!$D$2:$D$1780,MATCH($A20,'SKU Data'!$AB$2:$AB$1780,0)),"")</f>
        <v>AUMJ</v>
      </c>
      <c r="E20" s="19" t="n">
        <f aca="false">IFERROR(INDEX('SKU Data'!$E$2:$E$1780,MATCH($A20,'SKU Data'!$AB$2:$AB$1780,0)),"")</f>
        <v>38</v>
      </c>
      <c r="F20" s="19" t="n">
        <f aca="false">IFERROR(INDEX('SKU Data'!$F$2:$F$1780,MATCH($A20,'SKU Data'!$AB$2:$AB$1780,0)),"")</f>
        <v>16</v>
      </c>
      <c r="G20" s="20" t="n">
        <f aca="false">IFERROR(INDEX('SKU Data'!$J$2:$J$1780,MATCH($A20,'SKU Data'!$AB$2:$AB$1780,0)),"")</f>
        <v>0.236842105263158</v>
      </c>
      <c r="H20" s="27" t="n">
        <f aca="false">IFERROR(G20/Settings!$B$3,"")</f>
        <v>3.16380236305048</v>
      </c>
      <c r="I20" s="28" t="n">
        <f aca="false">IFERROR(INDEX('SKU Data'!$O$2:$O$1780,MATCH($A20,'SKU Data'!$AB$2:$AB$1780,0)),"")</f>
        <v>3.7942892261241</v>
      </c>
      <c r="J20" s="21" t="n">
        <f aca="false">IFERROR(INDEX('SKU Data'!$H$2:$H$1780,MATCH($A20,'SKU Data'!$AB$2:$AB$1780,0)),"")</f>
        <v>1832.99</v>
      </c>
      <c r="K20" s="18" t="str">
        <f aca="false">IFERROR(INDEX('SKU Data'!$W$2:$W$1780,MATCH($A20,'SKU Data'!$AB$2:$AB$1780,0)),"")</f>
        <v>1 - Fix first</v>
      </c>
    </row>
    <row r="21" customFormat="false" ht="15" hidden="false" customHeight="false" outlineLevel="0" collapsed="false">
      <c r="A21" s="18" t="n">
        <v>4</v>
      </c>
      <c r="B21" s="18" t="str">
        <f aca="false">IFERROR(INDEX('SKU Data'!$A$2:$A$1780,MATCH($A21,'SKU Data'!$AB$2:$AB$1780,0)),"")</f>
        <v>AURP-C01</v>
      </c>
      <c r="C21" s="18" t="str">
        <f aca="false">IFERROR(INDEX('SKU Data'!$B$2:$B$1780,MATCH($A21,'SKU Data'!$AB$2:$AB$1780,0)),"")</f>
        <v>Premium Chocolates</v>
      </c>
      <c r="D21" s="18" t="str">
        <f aca="false">IFERROR(INDEX('SKU Data'!$D$2:$D$1780,MATCH($A21,'SKU Data'!$AB$2:$AB$1780,0)),"")</f>
        <v>AURP</v>
      </c>
      <c r="E21" s="19" t="n">
        <f aca="false">IFERROR(INDEX('SKU Data'!$E$2:$E$1780,MATCH($A21,'SKU Data'!$AB$2:$AB$1780,0)),"")</f>
        <v>276</v>
      </c>
      <c r="F21" s="19" t="n">
        <f aca="false">IFERROR(INDEX('SKU Data'!$F$2:$F$1780,MATCH($A21,'SKU Data'!$AB$2:$AB$1780,0)),"")</f>
        <v>51</v>
      </c>
      <c r="G21" s="20" t="n">
        <f aca="false">IFERROR(INDEX('SKU Data'!$J$2:$J$1780,MATCH($A21,'SKU Data'!$AB$2:$AB$1780,0)),"")</f>
        <v>0.130434782608696</v>
      </c>
      <c r="H21" s="27" t="n">
        <f aca="false">IFERROR(G21/Settings!$B$3,"")</f>
        <v>1.74238391008577</v>
      </c>
      <c r="I21" s="28" t="n">
        <f aca="false">IFERROR(INDEX('SKU Data'!$O$2:$O$1780,MATCH($A21,'SKU Data'!$AB$2:$AB$1780,0)),"")</f>
        <v>3.50835987492602</v>
      </c>
      <c r="J21" s="21" t="n">
        <f aca="false">IFERROR(INDEX('SKU Data'!$H$2:$H$1780,MATCH($A21,'SKU Data'!$AB$2:$AB$1780,0)),"")</f>
        <v>710.97</v>
      </c>
      <c r="K21" s="18" t="str">
        <f aca="false">IFERROR(INDEX('SKU Data'!$W$2:$W$1780,MATCH($A21,'SKU Data'!$AB$2:$AB$1780,0)),"")</f>
        <v>2 - Review</v>
      </c>
    </row>
    <row r="22" customFormat="false" ht="15" hidden="false" customHeight="false" outlineLevel="0" collapsed="false">
      <c r="A22" s="18" t="n">
        <v>5</v>
      </c>
      <c r="B22" s="18" t="str">
        <f aca="false">IFERROR(INDEX('SKU Data'!$A$2:$A$1780,MATCH($A22,'SKU Data'!$AB$2:$AB$1780,0)),"")</f>
        <v>AUMJ-NW-006</v>
      </c>
      <c r="C22" s="18" t="str">
        <f aca="false">IFERROR(INDEX('SKU Data'!$B$2:$B$1780,MATCH($A22,'SKU Data'!$AB$2:$AB$1780,0)),"")</f>
        <v>Daisy Daze Bouquet in Mason Jar</v>
      </c>
      <c r="D22" s="18" t="str">
        <f aca="false">IFERROR(INDEX('SKU Data'!$D$2:$D$1780,MATCH($A22,'SKU Data'!$AB$2:$AB$1780,0)),"")</f>
        <v>AUMJ</v>
      </c>
      <c r="E22" s="19" t="n">
        <f aca="false">IFERROR(INDEX('SKU Data'!$E$2:$E$1780,MATCH($A22,'SKU Data'!$AB$2:$AB$1780,0)),"")</f>
        <v>57</v>
      </c>
      <c r="F22" s="19" t="n">
        <f aca="false">IFERROR(INDEX('SKU Data'!$F$2:$F$1780,MATCH($A22,'SKU Data'!$AB$2:$AB$1780,0)),"")</f>
        <v>18</v>
      </c>
      <c r="G22" s="20" t="n">
        <f aca="false">IFERROR(INDEX('SKU Data'!$J$2:$J$1780,MATCH($A22,'SKU Data'!$AB$2:$AB$1780,0)),"")</f>
        <v>0.192982456140351</v>
      </c>
      <c r="H22" s="27" t="n">
        <f aca="false">IFERROR(G22/Settings!$B$3,"")</f>
        <v>2.57791303655965</v>
      </c>
      <c r="I22" s="28" t="n">
        <f aca="false">IFERROR(INDEX('SKU Data'!$O$2:$O$1780,MATCH($A22,'SKU Data'!$AB$2:$AB$1780,0)),"")</f>
        <v>3.38876564580978</v>
      </c>
      <c r="J22" s="21" t="n">
        <f aca="false">IFERROR(INDEX('SKU Data'!$H$2:$H$1780,MATCH($A22,'SKU Data'!$AB$2:$AB$1780,0)),"")</f>
        <v>1165.43</v>
      </c>
      <c r="K22" s="18" t="str">
        <f aca="false">IFERROR(INDEX('SKU Data'!$W$2:$W$1780,MATCH($A22,'SKU Data'!$AB$2:$AB$1780,0)),"")</f>
        <v>2 - Review</v>
      </c>
    </row>
    <row r="23" customFormat="false" ht="15" hidden="false" customHeight="false" outlineLevel="0" collapsed="false">
      <c r="A23" s="18" t="n">
        <v>6</v>
      </c>
      <c r="B23" s="18" t="str">
        <f aca="false">IFERROR(INDEX('SKU Data'!$A$2:$A$1780,MATCH($A23,'SKU Data'!$AB$2:$AB$1780,0)),"")</f>
        <v>DCA-02-00</v>
      </c>
      <c r="C23" s="18" t="str">
        <f aca="false">IFERROR(INDEX('SKU Data'!$B$2:$B$1780,MATCH($A23,'SKU Data'!$AB$2:$AB$1780,0)),"")</f>
        <v>Anniversary Designer Collection II</v>
      </c>
      <c r="D23" s="18" t="str">
        <f aca="false">IFERROR(INDEX('SKU Data'!$D$2:$D$1780,MATCH($A23,'SKU Data'!$AB$2:$AB$1780,0)),"")</f>
        <v>Other (small prefixes)</v>
      </c>
      <c r="E23" s="19" t="n">
        <f aca="false">IFERROR(INDEX('SKU Data'!$E$2:$E$1780,MATCH($A23,'SKU Data'!$AB$2:$AB$1780,0)),"")</f>
        <v>36</v>
      </c>
      <c r="F23" s="19" t="n">
        <f aca="false">IFERROR(INDEX('SKU Data'!$F$2:$F$1780,MATCH($A23,'SKU Data'!$AB$2:$AB$1780,0)),"")</f>
        <v>8</v>
      </c>
      <c r="G23" s="20" t="n">
        <f aca="false">IFERROR(INDEX('SKU Data'!$J$2:$J$1780,MATCH($A23,'SKU Data'!$AB$2:$AB$1780,0)),"")</f>
        <v>0.222222222222222</v>
      </c>
      <c r="H23" s="27" t="n">
        <f aca="false">IFERROR(G23/Settings!$B$3,"")</f>
        <v>2.96850592088687</v>
      </c>
      <c r="I23" s="28" t="n">
        <f aca="false">IFERROR(INDEX('SKU Data'!$O$2:$O$1780,MATCH($A23,'SKU Data'!$AB$2:$AB$1780,0)),"")</f>
        <v>3.35976591144906</v>
      </c>
      <c r="J23" s="21" t="n">
        <f aca="false">IFERROR(INDEX('SKU Data'!$H$2:$H$1780,MATCH($A23,'SKU Data'!$AB$2:$AB$1780,0)),"")</f>
        <v>735.3</v>
      </c>
      <c r="K23" s="18" t="str">
        <f aca="false">IFERROR(INDEX('SKU Data'!$W$2:$W$1780,MATCH($A23,'SKU Data'!$AB$2:$AB$1780,0)),"")</f>
        <v>2 - Review</v>
      </c>
    </row>
    <row r="24" customFormat="false" ht="15" hidden="false" customHeight="false" outlineLevel="0" collapsed="false">
      <c r="A24" s="18" t="n">
        <v>7</v>
      </c>
      <c r="B24" s="18" t="str">
        <f aca="false">IFERROR(INDEX('SKU Data'!$A$2:$A$1780,MATCH($A24,'SKU Data'!$AB$2:$AB$1780,0)),"")</f>
        <v>AU501-05</v>
      </c>
      <c r="C24" s="18" t="str">
        <f aca="false">IFERROR(INDEX('SKU Data'!$B$2:$B$1780,MATCH($A24,'SKU Data'!$AB$2:$AB$1780,0)),"")</f>
        <v>Half Dozen Red Roses, Card &amp; Teddy</v>
      </c>
      <c r="D24" s="18" t="str">
        <f aca="false">IFERROR(INDEX('SKU Data'!$D$2:$D$1780,MATCH($A24,'SKU Data'!$AB$2:$AB$1780,0)),"")</f>
        <v>AU</v>
      </c>
      <c r="E24" s="19" t="n">
        <f aca="false">IFERROR(INDEX('SKU Data'!$E$2:$E$1780,MATCH($A24,'SKU Data'!$AB$2:$AB$1780,0)),"")</f>
        <v>176</v>
      </c>
      <c r="F24" s="19" t="n">
        <f aca="false">IFERROR(INDEX('SKU Data'!$F$2:$F$1780,MATCH($A24,'SKU Data'!$AB$2:$AB$1780,0)),"")</f>
        <v>34</v>
      </c>
      <c r="G24" s="20" t="n">
        <f aca="false">IFERROR(INDEX('SKU Data'!$J$2:$J$1780,MATCH($A24,'SKU Data'!$AB$2:$AB$1780,0)),"")</f>
        <v>0.136363636363636</v>
      </c>
      <c r="H24" s="27" t="n">
        <f aca="false">IFERROR(G24/Settings!$B$3,"")</f>
        <v>1.82158317872604</v>
      </c>
      <c r="I24" s="28" t="n">
        <f aca="false">IFERROR(INDEX('SKU Data'!$O$2:$O$1780,MATCH($A24,'SKU Data'!$AB$2:$AB$1780,0)),"")</f>
        <v>3.10047987232879</v>
      </c>
      <c r="J24" s="21" t="n">
        <f aca="false">IFERROR(INDEX('SKU Data'!$H$2:$H$1780,MATCH($A24,'SKU Data'!$AB$2:$AB$1780,0)),"")</f>
        <v>2661.08</v>
      </c>
      <c r="K24" s="18" t="str">
        <f aca="false">IFERROR(INDEX('SKU Data'!$W$2:$W$1780,MATCH($A24,'SKU Data'!$AB$2:$AB$1780,0)),"")</f>
        <v>1 - Fix first</v>
      </c>
    </row>
    <row r="25" customFormat="false" ht="15" hidden="false" customHeight="false" outlineLevel="0" collapsed="false">
      <c r="A25" s="54" t="s">
        <v>356</v>
      </c>
      <c r="D25" s="54" t="n">
        <f aca="false">COUNTIF('SKU Data'!$X$2:$X$1780,"HIGH RATE")</f>
        <v>7</v>
      </c>
    </row>
    <row r="27" customFormat="false" ht="21.75" hidden="false" customHeight="true" outlineLevel="0" collapsed="false">
      <c r="A27" s="13" t="s">
        <v>357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</row>
    <row r="28" customFormat="false" ht="30" hidden="false" customHeight="true" outlineLevel="0" collapsed="false">
      <c r="A28" s="17" t="s">
        <v>203</v>
      </c>
      <c r="B28" s="17" t="s">
        <v>16</v>
      </c>
      <c r="C28" s="17" t="s">
        <v>17</v>
      </c>
      <c r="D28" s="17" t="s">
        <v>355</v>
      </c>
      <c r="E28" s="17" t="s">
        <v>19</v>
      </c>
      <c r="F28" s="17" t="s">
        <v>20</v>
      </c>
      <c r="G28" s="17" t="s">
        <v>21</v>
      </c>
      <c r="H28" s="17" t="s">
        <v>76</v>
      </c>
      <c r="I28" s="17"/>
      <c r="J28" s="17" t="s">
        <v>22</v>
      </c>
      <c r="K28" s="17" t="s">
        <v>24</v>
      </c>
    </row>
    <row r="29" customFormat="false" ht="15" hidden="false" customHeight="false" outlineLevel="0" collapsed="false">
      <c r="A29" s="18" t="n">
        <v>1</v>
      </c>
      <c r="B29" s="18" t="s">
        <v>358</v>
      </c>
      <c r="C29" s="18" t="str">
        <f aca="false">IFERROR(INDEX('SKU Data'!$B$2:$B$1780,MATCH($B29,'SKU Data'!$A$2:$A$1780,0)),"")</f>
        <v>Full Heart</v>
      </c>
      <c r="D29" s="18" t="str">
        <f aca="false">IFERROR(INDEX('SKU Data'!$D$2:$D$1780,MATCH($B29,'SKU Data'!$A$2:$A$1780,0)),"")</f>
        <v>AL</v>
      </c>
      <c r="E29" s="19" t="n">
        <f aca="false">IFERROR(INDEX('SKU Data'!$E$2:$E$1780,MATCH($B29,'SKU Data'!$A$2:$A$1780,0)),"")</f>
        <v>2</v>
      </c>
      <c r="F29" s="19" t="n">
        <f aca="false">IFERROR(INDEX('SKU Data'!$F$2:$F$1780,MATCH($B29,'SKU Data'!$A$2:$A$1780,0)),"")</f>
        <v>19</v>
      </c>
      <c r="G29" s="20" t="n">
        <f aca="false">IFERROR(INDEX('SKU Data'!$J$2:$J$1780,MATCH($B29,'SKU Data'!$A$2:$A$1780,0)),"")</f>
        <v>1</v>
      </c>
      <c r="H29" s="27" t="n">
        <f aca="false">IFERROR(G29/Settings!$B$3,"")</f>
        <v>13.3582766439909</v>
      </c>
      <c r="I29" s="18"/>
      <c r="J29" s="21" t="n">
        <f aca="false">IFERROR(INDEX('SKU Data'!$H$2:$H$1780,MATCH($B29,'SKU Data'!$A$2:$A$1780,0)),"")</f>
        <v>2692.59</v>
      </c>
      <c r="K29" s="18" t="str">
        <f aca="false">IFERROR(INDEX('SKU Data'!$W$2:$W$1780,MATCH($B29,'SKU Data'!$A$2:$A$1780,0)),"")</f>
        <v>3 - Monitor</v>
      </c>
    </row>
    <row r="30" customFormat="false" ht="15" hidden="false" customHeight="false" outlineLevel="0" collapsed="false">
      <c r="A30" s="18" t="n">
        <v>2</v>
      </c>
      <c r="B30" s="18" t="s">
        <v>359</v>
      </c>
      <c r="C30" s="18" t="str">
        <f aca="false">IFERROR(INDEX('SKU Data'!$B$2:$B$1780,MATCH($B30,'SKU Data'!$A$2:$A$1780,0)),"")</f>
        <v>Dozen Red Roses and White Wine Combo</v>
      </c>
      <c r="D30" s="18" t="str">
        <f aca="false">IFERROR(INDEX('SKU Data'!$D$2:$D$1780,MATCH($B30,'SKU Data'!$A$2:$A$1780,0)),"")</f>
        <v>AU</v>
      </c>
      <c r="E30" s="19" t="n">
        <f aca="false">IFERROR(INDEX('SKU Data'!$E$2:$E$1780,MATCH($B30,'SKU Data'!$A$2:$A$1780,0)),"")</f>
        <v>3</v>
      </c>
      <c r="F30" s="19" t="n">
        <f aca="false">IFERROR(INDEX('SKU Data'!$F$2:$F$1780,MATCH($B30,'SKU Data'!$A$2:$A$1780,0)),"")</f>
        <v>2</v>
      </c>
      <c r="G30" s="20" t="n">
        <f aca="false">IFERROR(INDEX('SKU Data'!$J$2:$J$1780,MATCH($B30,'SKU Data'!$A$2:$A$1780,0)),"")</f>
        <v>0.666666666666667</v>
      </c>
      <c r="H30" s="27" t="n">
        <f aca="false">IFERROR(G30/Settings!$B$3,"")</f>
        <v>8.90551776266062</v>
      </c>
      <c r="I30" s="18"/>
      <c r="J30" s="21" t="n">
        <f aca="false">IFERROR(INDEX('SKU Data'!$H$2:$H$1780,MATCH($B30,'SKU Data'!$A$2:$A$1780,0)),"")</f>
        <v>310.83</v>
      </c>
      <c r="K30" s="18" t="str">
        <f aca="false">IFERROR(INDEX('SKU Data'!$W$2:$W$1780,MATCH($B30,'SKU Data'!$A$2:$A$1780,0)),"")</f>
        <v>3 - Monitor</v>
      </c>
    </row>
    <row r="31" customFormat="false" ht="15" hidden="false" customHeight="false" outlineLevel="0" collapsed="false">
      <c r="A31" s="18" t="n">
        <v>3</v>
      </c>
      <c r="B31" s="18" t="s">
        <v>360</v>
      </c>
      <c r="C31" s="18" t="str">
        <f aca="false">IFERROR(INDEX('SKU Data'!$B$2:$B$1780,MATCH($B31,'SKU Data'!$A$2:$A$1780,0)),"")</f>
        <v>Glass Vase Special</v>
      </c>
      <c r="D31" s="18" t="str">
        <f aca="false">IFERROR(INDEX('SKU Data'!$D$2:$D$1780,MATCH($B31,'SKU Data'!$A$2:$A$1780,0)),"")</f>
        <v>AURP</v>
      </c>
      <c r="E31" s="19" t="n">
        <f aca="false">IFERROR(INDEX('SKU Data'!$E$2:$E$1780,MATCH($B31,'SKU Data'!$A$2:$A$1780,0)),"")</f>
        <v>6</v>
      </c>
      <c r="F31" s="19" t="n">
        <f aca="false">IFERROR(INDEX('SKU Data'!$F$2:$F$1780,MATCH($B31,'SKU Data'!$A$2:$A$1780,0)),"")</f>
        <v>18</v>
      </c>
      <c r="G31" s="20" t="n">
        <f aca="false">IFERROR(INDEX('SKU Data'!$J$2:$J$1780,MATCH($B31,'SKU Data'!$A$2:$A$1780,0)),"")</f>
        <v>0.5</v>
      </c>
      <c r="H31" s="27" t="n">
        <f aca="false">IFERROR(G31/Settings!$B$3,"")</f>
        <v>6.67913832199546</v>
      </c>
      <c r="I31" s="18"/>
      <c r="J31" s="21" t="n">
        <f aca="false">IFERROR(INDEX('SKU Data'!$H$2:$H$1780,MATCH($B31,'SKU Data'!$A$2:$A$1780,0)),"")</f>
        <v>156.73</v>
      </c>
      <c r="K31" s="18" t="str">
        <f aca="false">IFERROR(INDEX('SKU Data'!$W$2:$W$1780,MATCH($B31,'SKU Data'!$A$2:$A$1780,0)),"")</f>
        <v>3 - Monitor</v>
      </c>
    </row>
    <row r="32" customFormat="false" ht="15" hidden="false" customHeight="false" outlineLevel="0" collapsed="false">
      <c r="A32" s="18" t="n">
        <v>4</v>
      </c>
      <c r="B32" s="18" t="s">
        <v>361</v>
      </c>
      <c r="C32" s="18" t="str">
        <f aca="false">IFERROR(INDEX('SKU Data'!$B$2:$B$1780,MATCH($B32,'SKU Data'!$A$2:$A$1780,0)),"")</f>
        <v>Clean Whites</v>
      </c>
      <c r="D32" s="18" t="str">
        <f aca="false">IFERROR(INDEX('SKU Data'!$D$2:$D$1780,MATCH($B32,'SKU Data'!$A$2:$A$1780,0)),"")</f>
        <v>AUMJ</v>
      </c>
      <c r="E32" s="19" t="n">
        <f aca="false">IFERROR(INDEX('SKU Data'!$E$2:$E$1780,MATCH($B32,'SKU Data'!$A$2:$A$1780,0)),"")</f>
        <v>2</v>
      </c>
      <c r="F32" s="19" t="n">
        <f aca="false">IFERROR(INDEX('SKU Data'!$F$2:$F$1780,MATCH($B32,'SKU Data'!$A$2:$A$1780,0)),"")</f>
        <v>2</v>
      </c>
      <c r="G32" s="20" t="n">
        <f aca="false">IFERROR(INDEX('SKU Data'!$J$2:$J$1780,MATCH($B32,'SKU Data'!$A$2:$A$1780,0)),"")</f>
        <v>0.5</v>
      </c>
      <c r="H32" s="27" t="n">
        <f aca="false">IFERROR(G32/Settings!$B$3,"")</f>
        <v>6.67913832199546</v>
      </c>
      <c r="I32" s="18"/>
      <c r="J32" s="21" t="n">
        <f aca="false">IFERROR(INDEX('SKU Data'!$H$2:$H$1780,MATCH($B32,'SKU Data'!$A$2:$A$1780,0)),"")</f>
        <v>118.37</v>
      </c>
      <c r="K32" s="18" t="str">
        <f aca="false">IFERROR(INDEX('SKU Data'!$W$2:$W$1780,MATCH($B32,'SKU Data'!$A$2:$A$1780,0)),"")</f>
        <v>3 - Monitor</v>
      </c>
    </row>
    <row r="33" customFormat="false" ht="15" hidden="false" customHeight="false" outlineLevel="0" collapsed="false">
      <c r="A33" s="18" t="n">
        <v>5</v>
      </c>
      <c r="B33" s="18" t="s">
        <v>362</v>
      </c>
      <c r="C33" s="18" t="str">
        <f aca="false">IFERROR(INDEX('SKU Data'!$B$2:$B$1780,MATCH($B33,'SKU Data'!$A$2:$A$1780,0)),"")</f>
        <v>Assorted Peruvian Lilies</v>
      </c>
      <c r="D33" s="18" t="str">
        <f aca="false">IFERROR(INDEX('SKU Data'!$D$2:$D$1780,MATCH($B33,'SKU Data'!$A$2:$A$1780,0)),"")</f>
        <v>AU</v>
      </c>
      <c r="E33" s="19" t="n">
        <f aca="false">IFERROR(INDEX('SKU Data'!$E$2:$E$1780,MATCH($B33,'SKU Data'!$A$2:$A$1780,0)),"")</f>
        <v>4</v>
      </c>
      <c r="F33" s="19" t="n">
        <f aca="false">IFERROR(INDEX('SKU Data'!$F$2:$F$1780,MATCH($B33,'SKU Data'!$A$2:$A$1780,0)),"")</f>
        <v>2</v>
      </c>
      <c r="G33" s="20" t="n">
        <f aca="false">IFERROR(INDEX('SKU Data'!$J$2:$J$1780,MATCH($B33,'SKU Data'!$A$2:$A$1780,0)),"")</f>
        <v>0.5</v>
      </c>
      <c r="H33" s="27" t="n">
        <f aca="false">IFERROR(G33/Settings!$B$3,"")</f>
        <v>6.67913832199546</v>
      </c>
      <c r="I33" s="18"/>
      <c r="J33" s="21" t="n">
        <f aca="false">IFERROR(INDEX('SKU Data'!$H$2:$H$1780,MATCH($B33,'SKU Data'!$A$2:$A$1780,0)),"")</f>
        <v>236.05</v>
      </c>
      <c r="K33" s="18" t="str">
        <f aca="false">IFERROR(INDEX('SKU Data'!$W$2:$W$1780,MATCH($B33,'SKU Data'!$A$2:$A$1780,0)),"")</f>
        <v>3 - Monitor</v>
      </c>
    </row>
    <row r="34" customFormat="false" ht="15" hidden="false" customHeight="false" outlineLevel="0" collapsed="false">
      <c r="A34" s="18" t="n">
        <v>6</v>
      </c>
      <c r="B34" s="18" t="s">
        <v>363</v>
      </c>
      <c r="C34" s="18" t="str">
        <f aca="false">IFERROR(INDEX('SKU Data'!$B$2:$B$1780,MATCH($B34,'SKU Data'!$A$2:$A$1780,0)),"")</f>
        <v>Sweet Blossom in Mason Jar</v>
      </c>
      <c r="D34" s="18" t="str">
        <f aca="false">IFERROR(INDEX('SKU Data'!$D$2:$D$1780,MATCH($B34,'SKU Data'!$A$2:$A$1780,0)),"")</f>
        <v>SB</v>
      </c>
      <c r="E34" s="19" t="n">
        <f aca="false">IFERROR(INDEX('SKU Data'!$E$2:$E$1780,MATCH($B34,'SKU Data'!$A$2:$A$1780,0)),"")</f>
        <v>7</v>
      </c>
      <c r="F34" s="19" t="n">
        <f aca="false">IFERROR(INDEX('SKU Data'!$F$2:$F$1780,MATCH($B34,'SKU Data'!$A$2:$A$1780,0)),"")</f>
        <v>4</v>
      </c>
      <c r="G34" s="20" t="n">
        <f aca="false">IFERROR(INDEX('SKU Data'!$J$2:$J$1780,MATCH($B34,'SKU Data'!$A$2:$A$1780,0)),"")</f>
        <v>0.428571428571429</v>
      </c>
      <c r="H34" s="27" t="n">
        <f aca="false">IFERROR(G34/Settings!$B$3,"")</f>
        <v>5.72497570456754</v>
      </c>
      <c r="I34" s="18"/>
      <c r="J34" s="21" t="n">
        <f aca="false">IFERROR(INDEX('SKU Data'!$H$2:$H$1780,MATCH($B34,'SKU Data'!$A$2:$A$1780,0)),"")</f>
        <v>349.82</v>
      </c>
      <c r="K34" s="18" t="str">
        <f aca="false">IFERROR(INDEX('SKU Data'!$W$2:$W$1780,MATCH($B34,'SKU Data'!$A$2:$A$1780,0)),"")</f>
        <v>3 - Monitor</v>
      </c>
    </row>
    <row r="35" customFormat="false" ht="15" hidden="false" customHeight="false" outlineLevel="0" collapsed="false">
      <c r="A35" s="18" t="n">
        <v>7</v>
      </c>
      <c r="B35" s="18" t="s">
        <v>364</v>
      </c>
      <c r="C35" s="18" t="str">
        <f aca="false">IFERROR(INDEX('SKU Data'!$B$2:$B$1780,MATCH($B35,'SKU Data'!$A$2:$A$1780,0)),"")</f>
        <v>Rainbow Daisy Collection II</v>
      </c>
      <c r="D35" s="18" t="str">
        <f aca="false">IFERROR(INDEX('SKU Data'!$D$2:$D$1780,MATCH($B35,'SKU Data'!$A$2:$A$1780,0)),"")</f>
        <v>Other (small prefixes)</v>
      </c>
      <c r="E35" s="19" t="n">
        <f aca="false">IFERROR(INDEX('SKU Data'!$E$2:$E$1780,MATCH($B35,'SKU Data'!$A$2:$A$1780,0)),"")</f>
        <v>5</v>
      </c>
      <c r="F35" s="19" t="n">
        <f aca="false">IFERROR(INDEX('SKU Data'!$F$2:$F$1780,MATCH($B35,'SKU Data'!$A$2:$A$1780,0)),"")</f>
        <v>2</v>
      </c>
      <c r="G35" s="20" t="n">
        <f aca="false">IFERROR(INDEX('SKU Data'!$J$2:$J$1780,MATCH($B35,'SKU Data'!$A$2:$A$1780,0)),"")</f>
        <v>0.4</v>
      </c>
      <c r="H35" s="27" t="n">
        <f aca="false">IFERROR(G35/Settings!$B$3,"")</f>
        <v>5.34331065759637</v>
      </c>
      <c r="I35" s="18"/>
      <c r="J35" s="21" t="n">
        <f aca="false">IFERROR(INDEX('SKU Data'!$H$2:$H$1780,MATCH($B35,'SKU Data'!$A$2:$A$1780,0)),"")</f>
        <v>181.72</v>
      </c>
      <c r="K35" s="18" t="str">
        <f aca="false">IFERROR(INDEX('SKU Data'!$W$2:$W$1780,MATCH($B35,'SKU Data'!$A$2:$A$1780,0)),"")</f>
        <v>3 - Monitor</v>
      </c>
    </row>
    <row r="36" customFormat="false" ht="15" hidden="false" customHeight="false" outlineLevel="0" collapsed="false">
      <c r="A36" s="18" t="n">
        <v>8</v>
      </c>
      <c r="B36" s="18" t="s">
        <v>365</v>
      </c>
      <c r="C36" s="18" t="str">
        <f aca="false">IFERROR(INDEX('SKU Data'!$B$2:$B$1780,MATCH($B36,'SKU Data'!$A$2:$A$1780,0)),"")</f>
        <v>Red &amp; White Wreath</v>
      </c>
      <c r="D36" s="18" t="str">
        <f aca="false">IFERROR(INDEX('SKU Data'!$D$2:$D$1780,MATCH($B36,'SKU Data'!$A$2:$A$1780,0)),"")</f>
        <v>AU</v>
      </c>
      <c r="E36" s="19" t="n">
        <f aca="false">IFERROR(INDEX('SKU Data'!$E$2:$E$1780,MATCH($B36,'SKU Data'!$A$2:$A$1780,0)),"")</f>
        <v>10</v>
      </c>
      <c r="F36" s="19" t="n">
        <f aca="false">IFERROR(INDEX('SKU Data'!$F$2:$F$1780,MATCH($B36,'SKU Data'!$A$2:$A$1780,0)),"")</f>
        <v>4</v>
      </c>
      <c r="G36" s="20" t="n">
        <f aca="false">IFERROR(INDEX('SKU Data'!$J$2:$J$1780,MATCH($B36,'SKU Data'!$A$2:$A$1780,0)),"")</f>
        <v>0.4</v>
      </c>
      <c r="H36" s="27" t="n">
        <f aca="false">IFERROR(G36/Settings!$B$3,"")</f>
        <v>5.34331065759637</v>
      </c>
      <c r="I36" s="18"/>
      <c r="J36" s="21" t="n">
        <f aca="false">IFERROR(INDEX('SKU Data'!$H$2:$H$1780,MATCH($B36,'SKU Data'!$A$2:$A$1780,0)),"")</f>
        <v>856.87</v>
      </c>
      <c r="K36" s="18" t="str">
        <f aca="false">IFERROR(INDEX('SKU Data'!$W$2:$W$1780,MATCH($B36,'SKU Data'!$A$2:$A$1780,0)),"")</f>
        <v>3 - Monitor</v>
      </c>
    </row>
    <row r="38" customFormat="false" ht="21.75" hidden="false" customHeight="true" outlineLevel="0" collapsed="false">
      <c r="A38" s="52" t="s">
        <v>366</v>
      </c>
      <c r="B38" s="53"/>
      <c r="C38" s="53"/>
      <c r="D38" s="53"/>
      <c r="E38" s="53"/>
      <c r="F38" s="53"/>
      <c r="G38" s="53"/>
      <c r="H38" s="53"/>
      <c r="I38" s="53"/>
      <c r="J38" s="53"/>
      <c r="K38" s="53"/>
    </row>
    <row r="39" customFormat="false" ht="30" hidden="false" customHeight="true" outlineLevel="0" collapsed="false">
      <c r="A39" s="17"/>
      <c r="B39" s="17" t="s">
        <v>355</v>
      </c>
      <c r="C39" s="17" t="s">
        <v>367</v>
      </c>
      <c r="D39" s="17"/>
      <c r="E39" s="17" t="s">
        <v>19</v>
      </c>
      <c r="F39" s="17" t="s">
        <v>20</v>
      </c>
      <c r="G39" s="17" t="s">
        <v>21</v>
      </c>
      <c r="H39" s="17" t="s">
        <v>76</v>
      </c>
      <c r="I39" s="17" t="s">
        <v>77</v>
      </c>
      <c r="J39" s="17" t="s">
        <v>22</v>
      </c>
      <c r="K39" s="17"/>
    </row>
    <row r="40" customFormat="false" ht="15" hidden="false" customHeight="false" outlineLevel="0" collapsed="false">
      <c r="A40" s="18"/>
      <c r="B40" s="18" t="s">
        <v>239</v>
      </c>
      <c r="C40" s="55" t="s">
        <v>368</v>
      </c>
      <c r="D40" s="18"/>
      <c r="E40" s="19" t="n">
        <f aca="false">Families!C12</f>
        <v>183</v>
      </c>
      <c r="F40" s="19" t="n">
        <f aca="false">Families!D12</f>
        <v>28</v>
      </c>
      <c r="G40" s="20" t="n">
        <f aca="false">Families!G12</f>
        <v>0.153005464480874</v>
      </c>
      <c r="H40" s="27" t="n">
        <f aca="false">Families!K12</f>
        <v>2.04388932257785</v>
      </c>
      <c r="I40" s="28" t="n">
        <f aca="false">Families!L12</f>
        <v>4.01699271285754</v>
      </c>
      <c r="J40" s="21" t="n">
        <f aca="false">Families!F12</f>
        <v>13788.78</v>
      </c>
      <c r="K40" s="18"/>
    </row>
    <row r="41" customFormat="false" ht="15" hidden="false" customHeight="false" outlineLevel="0" collapsed="false">
      <c r="A41" s="18"/>
      <c r="B41" s="18" t="s">
        <v>221</v>
      </c>
      <c r="C41" s="56" t="s">
        <v>369</v>
      </c>
      <c r="D41" s="18"/>
      <c r="E41" s="19" t="n">
        <f aca="false">Families!C7</f>
        <v>4677</v>
      </c>
      <c r="F41" s="19" t="n">
        <f aca="false">Families!D7</f>
        <v>284</v>
      </c>
      <c r="G41" s="20" t="n">
        <f aca="false">Families!G7</f>
        <v>0.0607226854821467</v>
      </c>
      <c r="H41" s="27" t="n">
        <f aca="false">Families!K7</f>
        <v>0.811150431236567</v>
      </c>
      <c r="I41" s="28" t="n">
        <f aca="false">Families!L7</f>
        <v>-3.67384412522743</v>
      </c>
      <c r="J41" s="21" t="n">
        <f aca="false">Families!F7</f>
        <v>30948.36</v>
      </c>
      <c r="K41" s="18"/>
    </row>
    <row r="42" customFormat="false" ht="15" hidden="false" customHeight="false" outlineLevel="0" collapsed="false">
      <c r="A42" s="18"/>
      <c r="B42" s="18" t="s">
        <v>298</v>
      </c>
      <c r="C42" s="56" t="s">
        <v>369</v>
      </c>
      <c r="D42" s="18"/>
      <c r="E42" s="19" t="n">
        <f aca="false">Families!C31</f>
        <v>526</v>
      </c>
      <c r="F42" s="19" t="n">
        <f aca="false">Families!D31</f>
        <v>18</v>
      </c>
      <c r="G42" s="20" t="n">
        <f aca="false">Families!G31</f>
        <v>0.0342205323193916</v>
      </c>
      <c r="H42" s="27" t="n">
        <f aca="false">Families!K31</f>
        <v>0.457127337627066</v>
      </c>
      <c r="I42" s="28" t="n">
        <f aca="false">Families!L31</f>
        <v>-3.54170095006451</v>
      </c>
      <c r="J42" s="21" t="n">
        <f aca="false">Families!F31</f>
        <v>1765.25</v>
      </c>
      <c r="K42" s="18"/>
    </row>
    <row r="44" customFormat="false" ht="21.75" hidden="false" customHeight="true" outlineLevel="0" collapsed="false">
      <c r="A44" s="13" t="s">
        <v>370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</row>
    <row r="45" customFormat="false" ht="30" hidden="false" customHeight="true" outlineLevel="0" collapsed="false">
      <c r="A45" s="17"/>
      <c r="B45" s="17" t="s">
        <v>371</v>
      </c>
      <c r="C45" s="17"/>
      <c r="D45" s="17" t="s">
        <v>372</v>
      </c>
      <c r="E45" s="17" t="s">
        <v>373</v>
      </c>
      <c r="F45" s="17" t="s">
        <v>374</v>
      </c>
      <c r="G45" s="17" t="s">
        <v>375</v>
      </c>
      <c r="H45" s="17" t="s">
        <v>373</v>
      </c>
      <c r="I45" s="17" t="s">
        <v>374</v>
      </c>
      <c r="J45" s="17" t="s">
        <v>376</v>
      </c>
      <c r="K45" s="17"/>
    </row>
    <row r="46" customFormat="false" ht="15" hidden="false" customHeight="false" outlineLevel="0" collapsed="false">
      <c r="A46" s="18"/>
      <c r="B46" s="18" t="s">
        <v>377</v>
      </c>
      <c r="C46" s="18"/>
      <c r="D46" s="18" t="s">
        <v>378</v>
      </c>
      <c r="E46" s="20" t="n">
        <f aca="false">INDEX('SKU Data'!$J$2:$J$1780,MATCH(D46,'SKU Data'!$A$2:$A$1780,0))</f>
        <v>0.127272727272727</v>
      </c>
      <c r="F46" s="19" t="n">
        <f aca="false">INDEX('SKU Data'!$E$2:$E$1780,MATCH(D46,'SKU Data'!$A$2:$A$1780,0))</f>
        <v>110</v>
      </c>
      <c r="G46" s="18" t="s">
        <v>379</v>
      </c>
      <c r="H46" s="20" t="n">
        <f aca="false">INDEX('SKU Data'!$J$2:$J$1780,MATCH(G46,'SKU Data'!$A$2:$A$1780,0))</f>
        <v>0.0338983050847458</v>
      </c>
      <c r="I46" s="19" t="n">
        <f aca="false">INDEX('SKU Data'!$E$2:$E$1780,MATCH(G46,'SKU Data'!$A$2:$A$1780,0))</f>
        <v>118</v>
      </c>
      <c r="J46" s="27" t="n">
        <f aca="false">IFERROR(E46/MAX(H46,0.005),"")</f>
        <v>3.75454545454545</v>
      </c>
      <c r="K46" s="18"/>
    </row>
    <row r="48" customFormat="false" ht="21.75" hidden="false" customHeight="true" outlineLevel="0" collapsed="false">
      <c r="A48" s="52" t="s">
        <v>380</v>
      </c>
      <c r="B48" s="53"/>
      <c r="C48" s="53"/>
      <c r="D48" s="53"/>
      <c r="E48" s="53"/>
      <c r="F48" s="53"/>
      <c r="G48" s="53"/>
      <c r="H48" s="53"/>
      <c r="I48" s="53"/>
      <c r="J48" s="53"/>
      <c r="K48" s="53"/>
    </row>
    <row r="49" customFormat="false" ht="31.5" hidden="false" customHeight="true" outlineLevel="0" collapsed="false">
      <c r="A49" s="17" t="s">
        <v>203</v>
      </c>
      <c r="B49" s="17" t="s">
        <v>58</v>
      </c>
      <c r="C49" s="17" t="s">
        <v>32</v>
      </c>
      <c r="D49" s="17"/>
      <c r="E49" s="17" t="s">
        <v>381</v>
      </c>
      <c r="F49" s="17" t="s">
        <v>20</v>
      </c>
      <c r="G49" s="17" t="s">
        <v>21</v>
      </c>
      <c r="H49" s="17" t="s">
        <v>382</v>
      </c>
      <c r="I49" s="17" t="s">
        <v>383</v>
      </c>
      <c r="J49" s="17" t="s">
        <v>41</v>
      </c>
      <c r="K49" s="17"/>
    </row>
    <row r="50" customFormat="false" ht="15" hidden="false" customHeight="false" outlineLevel="0" collapsed="false">
      <c r="A50" s="18" t="n">
        <v>1</v>
      </c>
      <c r="B50" s="18" t="s">
        <v>60</v>
      </c>
      <c r="C50" s="18" t="s">
        <v>51</v>
      </c>
      <c r="D50" s="18"/>
      <c r="E50" s="19" t="n">
        <v>5533</v>
      </c>
      <c r="F50" s="19" t="n">
        <v>323</v>
      </c>
      <c r="G50" s="20" t="n">
        <v>0.058377010663293</v>
      </c>
      <c r="H50" s="20" t="n">
        <v>0.0369373776908024</v>
      </c>
      <c r="I50" s="28" t="n">
        <v>6.84449815994542</v>
      </c>
      <c r="J50" s="21" t="n">
        <v>25074.76</v>
      </c>
    </row>
    <row r="51" customFormat="false" ht="15" hidden="false" customHeight="false" outlineLevel="0" collapsed="false">
      <c r="A51" s="18" t="n">
        <v>2</v>
      </c>
      <c r="B51" s="18" t="s">
        <v>61</v>
      </c>
      <c r="C51" s="18" t="s">
        <v>54</v>
      </c>
      <c r="D51" s="18"/>
      <c r="E51" s="19" t="n">
        <v>4374</v>
      </c>
      <c r="F51" s="19" t="n">
        <v>303</v>
      </c>
      <c r="G51" s="20" t="n">
        <v>0.0692729766803841</v>
      </c>
      <c r="H51" s="20" t="n">
        <v>0.0361673414304993</v>
      </c>
      <c r="I51" s="28" t="n">
        <v>6.55495915990621</v>
      </c>
      <c r="J51" s="21" t="n">
        <v>18251.8</v>
      </c>
    </row>
    <row r="52" customFormat="false" ht="15" hidden="false" customHeight="false" outlineLevel="0" collapsed="false">
      <c r="A52" s="18" t="n">
        <v>3</v>
      </c>
      <c r="B52" s="18" t="s">
        <v>59</v>
      </c>
      <c r="C52" s="18" t="s">
        <v>54</v>
      </c>
      <c r="D52" s="18"/>
      <c r="E52" s="19" t="n">
        <v>15330</v>
      </c>
      <c r="F52" s="19" t="n">
        <v>1217</v>
      </c>
      <c r="G52" s="20" t="n">
        <v>0.0793868232224397</v>
      </c>
      <c r="H52" s="20" t="n">
        <v>0.0624703962949319</v>
      </c>
      <c r="I52" s="28" t="n">
        <v>6.10611363990481</v>
      </c>
      <c r="J52" s="21" t="n">
        <v>70774.66</v>
      </c>
    </row>
    <row r="53" customFormat="false" ht="15" hidden="false" customHeight="false" outlineLevel="0" collapsed="false">
      <c r="A53" s="18" t="n">
        <v>4</v>
      </c>
      <c r="B53" s="18" t="s">
        <v>60</v>
      </c>
      <c r="C53" s="18" t="s">
        <v>54</v>
      </c>
      <c r="D53" s="18"/>
      <c r="E53" s="19" t="n">
        <v>7104</v>
      </c>
      <c r="F53" s="19" t="n">
        <v>747</v>
      </c>
      <c r="G53" s="20" t="n">
        <v>0.105152027027027</v>
      </c>
      <c r="H53" s="20" t="n">
        <v>0.0839122486288848</v>
      </c>
      <c r="I53" s="28" t="n">
        <v>4.00973953397606</v>
      </c>
      <c r="J53" s="21" t="n">
        <v>42697</v>
      </c>
    </row>
    <row r="54" customFormat="false" ht="15" hidden="false" customHeight="false" outlineLevel="0" collapsed="false">
      <c r="A54" s="18" t="n">
        <v>5</v>
      </c>
      <c r="B54" s="18" t="s">
        <v>59</v>
      </c>
      <c r="C54" s="18" t="s">
        <v>55</v>
      </c>
      <c r="D54" s="18"/>
      <c r="E54" s="19" t="n">
        <v>4744</v>
      </c>
      <c r="F54" s="19" t="n">
        <v>447</v>
      </c>
      <c r="G54" s="20" t="n">
        <v>0.0942242833052277</v>
      </c>
      <c r="H54" s="20" t="n">
        <v>0.0793868232224397</v>
      </c>
      <c r="I54" s="28" t="n">
        <v>3.23904055617125</v>
      </c>
      <c r="J54" s="21" t="n">
        <v>21704.98</v>
      </c>
    </row>
    <row r="56" customFormat="false" ht="21.75" hidden="false" customHeight="true" outlineLevel="0" collapsed="false">
      <c r="A56" s="52" t="s">
        <v>384</v>
      </c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customFormat="false" ht="31.5" hidden="false" customHeight="true" outlineLevel="0" collapsed="false">
      <c r="A57" s="17" t="s">
        <v>203</v>
      </c>
      <c r="B57" s="17" t="s">
        <v>58</v>
      </c>
      <c r="C57" s="17" t="s">
        <v>32</v>
      </c>
      <c r="D57" s="17"/>
      <c r="E57" s="17" t="s">
        <v>41</v>
      </c>
      <c r="F57" s="17" t="s">
        <v>385</v>
      </c>
      <c r="G57" s="17" t="s">
        <v>386</v>
      </c>
      <c r="H57" s="17" t="s">
        <v>387</v>
      </c>
      <c r="I57" s="17"/>
      <c r="J57" s="17"/>
      <c r="K57" s="17"/>
    </row>
    <row r="58" customFormat="false" ht="15" hidden="false" customHeight="false" outlineLevel="0" collapsed="false">
      <c r="A58" s="18" t="n">
        <v>1</v>
      </c>
      <c r="B58" s="18" t="s">
        <v>59</v>
      </c>
      <c r="C58" s="18" t="s">
        <v>51</v>
      </c>
      <c r="D58" s="18"/>
      <c r="E58" s="21" t="n">
        <v>175010.049</v>
      </c>
      <c r="F58" s="21" t="n">
        <v>36406.001</v>
      </c>
      <c r="G58" s="27" t="n">
        <v>4.80717585543109</v>
      </c>
      <c r="H58" s="21" t="n">
        <v>174290.449</v>
      </c>
    </row>
    <row r="59" customFormat="false" ht="15" hidden="false" customHeight="false" outlineLevel="0" collapsed="false">
      <c r="A59" s="18" t="n">
        <v>2</v>
      </c>
      <c r="B59" s="18" t="s">
        <v>61</v>
      </c>
      <c r="C59" s="18" t="s">
        <v>46</v>
      </c>
      <c r="D59" s="18"/>
      <c r="E59" s="21" t="n">
        <v>22295.83</v>
      </c>
      <c r="F59" s="21" t="n">
        <v>6484.41</v>
      </c>
      <c r="G59" s="27" t="n">
        <v>3.4383745013039</v>
      </c>
      <c r="H59" s="21" t="n">
        <v>19336.77</v>
      </c>
    </row>
    <row r="60" customFormat="false" ht="15" hidden="false" customHeight="false" outlineLevel="0" collapsed="false">
      <c r="A60" s="18" t="n">
        <v>3</v>
      </c>
      <c r="B60" s="18" t="s">
        <v>61</v>
      </c>
      <c r="C60" s="18" t="s">
        <v>54</v>
      </c>
      <c r="D60" s="18"/>
      <c r="E60" s="21" t="n">
        <v>18251.8</v>
      </c>
      <c r="F60" s="21" t="n">
        <v>6484.41</v>
      </c>
      <c r="G60" s="27" t="n">
        <v>2.81472022897997</v>
      </c>
      <c r="H60" s="21" t="n">
        <v>1122.93</v>
      </c>
    </row>
    <row r="62" customFormat="false" ht="21.75" hidden="false" customHeight="true" outlineLevel="0" collapsed="false">
      <c r="A62" s="52" t="s">
        <v>388</v>
      </c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customFormat="false" ht="33.75" hidden="false" customHeight="true" outlineLevel="0" collapsed="false">
      <c r="A63" s="17" t="s">
        <v>203</v>
      </c>
      <c r="B63" s="17" t="s">
        <v>16</v>
      </c>
      <c r="C63" s="17" t="s">
        <v>17</v>
      </c>
      <c r="D63" s="17" t="s">
        <v>32</v>
      </c>
      <c r="E63" s="17" t="s">
        <v>381</v>
      </c>
      <c r="F63" s="17" t="s">
        <v>20</v>
      </c>
      <c r="G63" s="17" t="s">
        <v>389</v>
      </c>
      <c r="H63" s="17" t="s">
        <v>390</v>
      </c>
      <c r="I63" s="17" t="s">
        <v>77</v>
      </c>
      <c r="J63" s="17" t="s">
        <v>391</v>
      </c>
      <c r="K63" s="17" t="s">
        <v>392</v>
      </c>
    </row>
    <row r="64" customFormat="false" ht="15" hidden="false" customHeight="false" outlineLevel="0" collapsed="false">
      <c r="A64" s="18" t="n">
        <v>1</v>
      </c>
      <c r="B64" s="18" t="s">
        <v>393</v>
      </c>
      <c r="C64" s="18" t="s">
        <v>394</v>
      </c>
      <c r="D64" s="18" t="s">
        <v>55</v>
      </c>
      <c r="E64" s="19" t="n">
        <v>578</v>
      </c>
      <c r="F64" s="19" t="n">
        <v>56</v>
      </c>
      <c r="G64" s="20" t="n">
        <v>0.0968858131487889</v>
      </c>
      <c r="H64" s="20" t="n">
        <v>0.0647295062603355</v>
      </c>
      <c r="I64" s="28" t="n">
        <v>3.14202994796825</v>
      </c>
      <c r="J64" s="20" t="n">
        <v>0.204379562043796</v>
      </c>
      <c r="K64" s="18" t="s">
        <v>395</v>
      </c>
    </row>
  </sheetData>
  <mergeCells count="14">
    <mergeCell ref="A2:K2"/>
    <mergeCell ref="A5:K5"/>
    <mergeCell ref="A6:K6"/>
    <mergeCell ref="A7:K7"/>
    <mergeCell ref="A10:E10"/>
    <mergeCell ref="F10:K10"/>
    <mergeCell ref="A11:E11"/>
    <mergeCell ref="F11:K11"/>
    <mergeCell ref="A12:E12"/>
    <mergeCell ref="F12:K12"/>
    <mergeCell ref="A13:E13"/>
    <mergeCell ref="F13:K13"/>
    <mergeCell ref="A14:E14"/>
    <mergeCell ref="F14:K14"/>
  </mergeCells>
  <conditionalFormatting sqref="G18:G24">
    <cfRule type="colorScale" priority="2">
      <colorScale>
        <cfvo type="num" val="0.03"/>
        <cfvo type="num" val="0.2"/>
        <color rgb="FFFFFFFF"/>
        <color rgb="FFF08A80"/>
      </colorScale>
    </cfRule>
  </conditionalFormatting>
  <conditionalFormatting sqref="I18:I24">
    <cfRule type="dataBar" priority="3">
      <dataBar showValue="1" minLength="10" maxLength="90">
        <cfvo type="num" val="0"/>
        <cfvo type="max" val="0"/>
        <color rgb="FFE57373"/>
      </dataBar>
      <extLst>
        <ext xmlns:x14="http://schemas.microsoft.com/office/spreadsheetml/2009/9/main" uri="{B025F937-C7B1-47D3-B67F-A62EFF666E3E}">
          <x14:id>{2D1E9DE3-DA96-4F7A-A5A9-A9F850684B45}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1E9DE3-DA96-4F7A-A5A9-A9F850684B45}">
            <x14:dataBar minLength="10" maxLength="90" axisPosition="none" gradient="true">
              <x14:cfvo type="num">
                <xm:f>0</xm:f>
              </x14:cfvo>
              <x14:cfvo type="max"/>
              <x14:negativeFillColor rgb="FFE57373"/>
              <x14:axisColor rgb="FF000000"/>
            </x14:dataBar>
          </x14:cfRule>
          <xm:sqref>I18:I24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tru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18"/>
    <col collapsed="false" customWidth="true" hidden="false" outlineLevel="0" max="4" min="4" style="0" width="44"/>
    <col collapsed="false" customWidth="true" hidden="false" outlineLevel="0" max="5" min="5" style="0" width="58"/>
    <col collapsed="false" customWidth="true" hidden="false" outlineLevel="0" max="6" min="6" style="0" width="62"/>
    <col collapsed="false" customWidth="true" hidden="false" outlineLevel="0" max="8" min="7" style="0" width="14"/>
  </cols>
  <sheetData>
    <row r="1" customFormat="false" ht="17.35" hidden="false" customHeight="false" outlineLevel="0" collapsed="false">
      <c r="A1" s="25" t="s">
        <v>396</v>
      </c>
    </row>
    <row r="2" customFormat="false" ht="15" hidden="false" customHeight="false" outlineLevel="0" collapsed="false">
      <c r="A2" s="24" t="s">
        <v>397</v>
      </c>
    </row>
    <row r="4" customFormat="false" ht="24" hidden="false" customHeight="true" outlineLevel="0" collapsed="false">
      <c r="A4" s="17" t="s">
        <v>203</v>
      </c>
      <c r="B4" s="17" t="s">
        <v>398</v>
      </c>
      <c r="C4" s="17" t="s">
        <v>399</v>
      </c>
      <c r="D4" s="17" t="s">
        <v>400</v>
      </c>
      <c r="E4" s="17" t="s">
        <v>401</v>
      </c>
      <c r="F4" s="17" t="s">
        <v>402</v>
      </c>
      <c r="G4" s="17" t="s">
        <v>403</v>
      </c>
      <c r="H4" s="17" t="s">
        <v>404</v>
      </c>
    </row>
    <row r="5" customFormat="false" ht="51.75" hidden="false" customHeight="true" outlineLevel="0" collapsed="false">
      <c r="A5" s="42" t="n">
        <v>1</v>
      </c>
      <c r="B5" s="42" t="s">
        <v>405</v>
      </c>
      <c r="C5" s="42" t="s">
        <v>406</v>
      </c>
      <c r="D5" s="42" t="s">
        <v>407</v>
      </c>
      <c r="E5" s="42" t="s">
        <v>408</v>
      </c>
      <c r="F5" s="42" t="s">
        <v>409</v>
      </c>
      <c r="G5" s="42"/>
      <c r="H5" s="42"/>
    </row>
    <row r="6" customFormat="false" ht="51.75" hidden="false" customHeight="true" outlineLevel="0" collapsed="false">
      <c r="A6" s="42" t="n">
        <v>2</v>
      </c>
      <c r="B6" s="42" t="s">
        <v>405</v>
      </c>
      <c r="C6" s="42" t="s">
        <v>410</v>
      </c>
      <c r="D6" s="42" t="s">
        <v>411</v>
      </c>
      <c r="E6" s="42" t="s">
        <v>412</v>
      </c>
      <c r="F6" s="42" t="s">
        <v>413</v>
      </c>
      <c r="G6" s="42"/>
      <c r="H6" s="42"/>
    </row>
    <row r="7" customFormat="false" ht="51.75" hidden="false" customHeight="true" outlineLevel="0" collapsed="false">
      <c r="A7" s="42" t="n">
        <v>3</v>
      </c>
      <c r="B7" s="42" t="s">
        <v>405</v>
      </c>
      <c r="C7" s="42" t="s">
        <v>414</v>
      </c>
      <c r="D7" s="42" t="s">
        <v>415</v>
      </c>
      <c r="E7" s="42" t="s">
        <v>416</v>
      </c>
      <c r="F7" s="42" t="s">
        <v>417</v>
      </c>
      <c r="G7" s="42"/>
      <c r="H7" s="42"/>
    </row>
    <row r="8" customFormat="false" ht="51.75" hidden="false" customHeight="true" outlineLevel="0" collapsed="false">
      <c r="A8" s="42" t="n">
        <v>4</v>
      </c>
      <c r="B8" s="42" t="s">
        <v>405</v>
      </c>
      <c r="C8" s="42" t="s">
        <v>16</v>
      </c>
      <c r="D8" s="42" t="s">
        <v>418</v>
      </c>
      <c r="E8" s="42" t="s">
        <v>419</v>
      </c>
      <c r="F8" s="42" t="s">
        <v>420</v>
      </c>
      <c r="G8" s="42"/>
      <c r="H8" s="42"/>
    </row>
    <row r="9" customFormat="false" ht="51.75" hidden="false" customHeight="true" outlineLevel="0" collapsed="false">
      <c r="A9" s="42" t="n">
        <v>5</v>
      </c>
      <c r="B9" s="42" t="s">
        <v>405</v>
      </c>
      <c r="C9" s="42" t="s">
        <v>16</v>
      </c>
      <c r="D9" s="42" t="s">
        <v>421</v>
      </c>
      <c r="E9" s="42" t="s">
        <v>422</v>
      </c>
      <c r="F9" s="42" t="s">
        <v>420</v>
      </c>
      <c r="G9" s="42"/>
      <c r="H9" s="42"/>
    </row>
    <row r="10" customFormat="false" ht="51.75" hidden="false" customHeight="true" outlineLevel="0" collapsed="false">
      <c r="A10" s="42" t="n">
        <v>6</v>
      </c>
      <c r="B10" s="42" t="s">
        <v>405</v>
      </c>
      <c r="C10" s="42" t="s">
        <v>16</v>
      </c>
      <c r="D10" s="42" t="s">
        <v>423</v>
      </c>
      <c r="E10" s="42" t="s">
        <v>424</v>
      </c>
      <c r="F10" s="42" t="s">
        <v>420</v>
      </c>
      <c r="G10" s="42"/>
      <c r="H10" s="42"/>
    </row>
    <row r="11" customFormat="false" ht="51.75" hidden="false" customHeight="true" outlineLevel="0" collapsed="false">
      <c r="A11" s="42" t="n">
        <v>7</v>
      </c>
      <c r="B11" s="42" t="s">
        <v>405</v>
      </c>
      <c r="C11" s="42" t="s">
        <v>16</v>
      </c>
      <c r="D11" s="42" t="s">
        <v>425</v>
      </c>
      <c r="E11" s="42" t="s">
        <v>426</v>
      </c>
      <c r="F11" s="42" t="s">
        <v>420</v>
      </c>
      <c r="G11" s="42"/>
      <c r="H11" s="42"/>
    </row>
    <row r="12" customFormat="false" ht="51.75" hidden="false" customHeight="true" outlineLevel="0" collapsed="false">
      <c r="A12" s="42" t="n">
        <v>8</v>
      </c>
      <c r="B12" s="42" t="s">
        <v>405</v>
      </c>
      <c r="C12" s="42" t="s">
        <v>16</v>
      </c>
      <c r="D12" s="42" t="s">
        <v>427</v>
      </c>
      <c r="E12" s="42" t="s">
        <v>428</v>
      </c>
      <c r="F12" s="42" t="s">
        <v>420</v>
      </c>
      <c r="G12" s="42"/>
      <c r="H12" s="42"/>
    </row>
    <row r="13" customFormat="false" ht="51.75" hidden="false" customHeight="true" outlineLevel="0" collapsed="false">
      <c r="A13" s="42" t="n">
        <v>9</v>
      </c>
      <c r="B13" s="42" t="s">
        <v>405</v>
      </c>
      <c r="C13" s="42" t="s">
        <v>16</v>
      </c>
      <c r="D13" s="42" t="s">
        <v>429</v>
      </c>
      <c r="E13" s="42" t="s">
        <v>430</v>
      </c>
      <c r="F13" s="42" t="s">
        <v>420</v>
      </c>
      <c r="G13" s="42"/>
      <c r="H13" s="42"/>
    </row>
    <row r="14" customFormat="false" ht="51.75" hidden="false" customHeight="true" outlineLevel="0" collapsed="false">
      <c r="A14" s="42" t="n">
        <v>10</v>
      </c>
      <c r="B14" s="42" t="s">
        <v>405</v>
      </c>
      <c r="C14" s="42" t="s">
        <v>16</v>
      </c>
      <c r="D14" s="42" t="s">
        <v>431</v>
      </c>
      <c r="E14" s="42" t="s">
        <v>432</v>
      </c>
      <c r="F14" s="42" t="s">
        <v>420</v>
      </c>
      <c r="G14" s="42"/>
      <c r="H14" s="42"/>
    </row>
    <row r="15" customFormat="false" ht="51.75" hidden="false" customHeight="true" outlineLevel="0" collapsed="false">
      <c r="A15" s="42" t="n">
        <v>11</v>
      </c>
      <c r="B15" s="42" t="s">
        <v>405</v>
      </c>
      <c r="C15" s="42" t="s">
        <v>16</v>
      </c>
      <c r="D15" s="42" t="s">
        <v>433</v>
      </c>
      <c r="E15" s="42" t="s">
        <v>434</v>
      </c>
      <c r="F15" s="42" t="s">
        <v>420</v>
      </c>
      <c r="G15" s="42"/>
      <c r="H15" s="42"/>
    </row>
    <row r="16" customFormat="false" ht="51.75" hidden="false" customHeight="true" outlineLevel="0" collapsed="false">
      <c r="A16" s="42" t="n">
        <v>12</v>
      </c>
      <c r="B16" s="42" t="s">
        <v>405</v>
      </c>
      <c r="C16" s="42" t="s">
        <v>16</v>
      </c>
      <c r="D16" s="42" t="s">
        <v>435</v>
      </c>
      <c r="E16" s="42" t="s">
        <v>436</v>
      </c>
      <c r="F16" s="42" t="s">
        <v>420</v>
      </c>
      <c r="G16" s="42"/>
      <c r="H16" s="42"/>
    </row>
    <row r="17" customFormat="false" ht="51.75" hidden="false" customHeight="true" outlineLevel="0" collapsed="false">
      <c r="A17" s="42" t="n">
        <v>13</v>
      </c>
      <c r="B17" s="42" t="s">
        <v>405</v>
      </c>
      <c r="C17" s="42" t="s">
        <v>16</v>
      </c>
      <c r="D17" s="42" t="s">
        <v>437</v>
      </c>
      <c r="E17" s="42" t="s">
        <v>438</v>
      </c>
      <c r="F17" s="42" t="s">
        <v>420</v>
      </c>
      <c r="G17" s="42"/>
      <c r="H17" s="42"/>
    </row>
    <row r="18" customFormat="false" ht="51.75" hidden="false" customHeight="true" outlineLevel="0" collapsed="false">
      <c r="A18" s="42" t="n">
        <v>14</v>
      </c>
      <c r="B18" s="42" t="s">
        <v>405</v>
      </c>
      <c r="C18" s="42" t="s">
        <v>439</v>
      </c>
      <c r="D18" s="42" t="s">
        <v>425</v>
      </c>
      <c r="E18" s="42" t="s">
        <v>440</v>
      </c>
      <c r="F18" s="42" t="s">
        <v>441</v>
      </c>
      <c r="G18" s="42"/>
      <c r="H18" s="42"/>
    </row>
    <row r="19" customFormat="false" ht="51.75" hidden="false" customHeight="true" outlineLevel="0" collapsed="false">
      <c r="A19" s="42" t="n">
        <v>15</v>
      </c>
      <c r="B19" s="42" t="s">
        <v>442</v>
      </c>
      <c r="C19" s="42" t="s">
        <v>443</v>
      </c>
      <c r="D19" s="42" t="s">
        <v>59</v>
      </c>
      <c r="E19" s="42" t="s">
        <v>444</v>
      </c>
      <c r="F19" s="42" t="s">
        <v>445</v>
      </c>
      <c r="G19" s="42"/>
      <c r="H19" s="42"/>
    </row>
    <row r="20" customFormat="false" ht="51.75" hidden="false" customHeight="true" outlineLevel="0" collapsed="false">
      <c r="A20" s="42" t="n">
        <v>16</v>
      </c>
      <c r="B20" s="42" t="s">
        <v>405</v>
      </c>
      <c r="C20" s="42" t="s">
        <v>443</v>
      </c>
      <c r="D20" s="42" t="s">
        <v>60</v>
      </c>
      <c r="E20" s="42" t="s">
        <v>446</v>
      </c>
      <c r="F20" s="42" t="s">
        <v>445</v>
      </c>
      <c r="G20" s="42"/>
      <c r="H20" s="42"/>
    </row>
    <row r="21" customFormat="false" ht="51.75" hidden="false" customHeight="true" outlineLevel="0" collapsed="false">
      <c r="A21" s="42" t="n">
        <v>17</v>
      </c>
      <c r="B21" s="42" t="s">
        <v>442</v>
      </c>
      <c r="C21" s="42" t="s">
        <v>443</v>
      </c>
      <c r="D21" s="42" t="s">
        <v>61</v>
      </c>
      <c r="E21" s="42" t="s">
        <v>447</v>
      </c>
      <c r="F21" s="42" t="s">
        <v>445</v>
      </c>
      <c r="G21" s="42"/>
      <c r="H21" s="42"/>
    </row>
    <row r="22" customFormat="false" ht="51.75" hidden="false" customHeight="true" outlineLevel="0" collapsed="false">
      <c r="A22" s="42" t="n">
        <v>18</v>
      </c>
      <c r="B22" s="42" t="s">
        <v>442</v>
      </c>
      <c r="C22" s="42" t="s">
        <v>443</v>
      </c>
      <c r="D22" s="42" t="s">
        <v>62</v>
      </c>
      <c r="E22" s="42" t="s">
        <v>448</v>
      </c>
      <c r="F22" s="42" t="s">
        <v>445</v>
      </c>
      <c r="G22" s="42"/>
      <c r="H22" s="42"/>
    </row>
    <row r="23" customFormat="false" ht="51.75" hidden="false" customHeight="true" outlineLevel="0" collapsed="false">
      <c r="A23" s="42" t="n">
        <v>19</v>
      </c>
      <c r="B23" s="42" t="s">
        <v>442</v>
      </c>
      <c r="C23" s="42" t="s">
        <v>194</v>
      </c>
      <c r="D23" s="42" t="s">
        <v>449</v>
      </c>
      <c r="E23" s="42" t="s">
        <v>450</v>
      </c>
      <c r="F23" s="42" t="s">
        <v>451</v>
      </c>
      <c r="G23" s="42"/>
      <c r="H23" s="42"/>
    </row>
    <row r="24" customFormat="false" ht="51.75" hidden="false" customHeight="true" outlineLevel="0" collapsed="false">
      <c r="A24" s="42" t="n">
        <v>20</v>
      </c>
      <c r="B24" s="42" t="s">
        <v>442</v>
      </c>
      <c r="C24" s="42" t="s">
        <v>194</v>
      </c>
      <c r="D24" s="42" t="s">
        <v>452</v>
      </c>
      <c r="E24" s="42" t="s">
        <v>453</v>
      </c>
      <c r="F24" s="42" t="s">
        <v>451</v>
      </c>
      <c r="G24" s="42"/>
      <c r="H24" s="42"/>
    </row>
    <row r="25" customFormat="false" ht="51.75" hidden="false" customHeight="true" outlineLevel="0" collapsed="false">
      <c r="A25" s="42" t="n">
        <v>21</v>
      </c>
      <c r="B25" s="42" t="s">
        <v>442</v>
      </c>
      <c r="C25" s="42" t="s">
        <v>454</v>
      </c>
      <c r="D25" s="42" t="s">
        <v>455</v>
      </c>
      <c r="E25" s="42" t="s">
        <v>456</v>
      </c>
      <c r="F25" s="42" t="s">
        <v>457</v>
      </c>
      <c r="G25" s="42"/>
      <c r="H25" s="42"/>
    </row>
    <row r="26" customFormat="false" ht="51.75" hidden="false" customHeight="true" outlineLevel="0" collapsed="false">
      <c r="A26" s="42" t="n">
        <v>22</v>
      </c>
      <c r="B26" s="42" t="s">
        <v>442</v>
      </c>
      <c r="C26" s="42" t="s">
        <v>458</v>
      </c>
      <c r="D26" s="42" t="s">
        <v>459</v>
      </c>
      <c r="E26" s="42" t="s">
        <v>460</v>
      </c>
      <c r="F26" s="42" t="s">
        <v>461</v>
      </c>
      <c r="G26" s="42"/>
      <c r="H26" s="42"/>
    </row>
    <row r="27" customFormat="false" ht="51.75" hidden="false" customHeight="true" outlineLevel="0" collapsed="false">
      <c r="A27" s="42" t="n">
        <v>23</v>
      </c>
      <c r="B27" s="42" t="s">
        <v>442</v>
      </c>
      <c r="C27" s="42" t="s">
        <v>462</v>
      </c>
      <c r="D27" s="42" t="s">
        <v>463</v>
      </c>
      <c r="E27" s="42" t="s">
        <v>464</v>
      </c>
      <c r="F27" s="42" t="s">
        <v>465</v>
      </c>
      <c r="G27" s="42"/>
      <c r="H27" s="42"/>
    </row>
    <row r="28" customFormat="false" ht="51.75" hidden="false" customHeight="true" outlineLevel="0" collapsed="false">
      <c r="A28" s="42" t="n">
        <v>24</v>
      </c>
      <c r="B28" s="42" t="s">
        <v>442</v>
      </c>
      <c r="C28" s="42" t="s">
        <v>462</v>
      </c>
      <c r="D28" s="42" t="s">
        <v>466</v>
      </c>
      <c r="E28" s="42" t="s">
        <v>467</v>
      </c>
      <c r="F28" s="42" t="s">
        <v>465</v>
      </c>
      <c r="G28" s="42"/>
      <c r="H28" s="42"/>
    </row>
    <row r="29" customFormat="false" ht="51.75" hidden="false" customHeight="true" outlineLevel="0" collapsed="false">
      <c r="A29" s="42" t="n">
        <v>25</v>
      </c>
      <c r="B29" s="42" t="s">
        <v>442</v>
      </c>
      <c r="C29" s="42" t="s">
        <v>462</v>
      </c>
      <c r="D29" s="42" t="s">
        <v>468</v>
      </c>
      <c r="E29" s="42" t="s">
        <v>469</v>
      </c>
      <c r="F29" s="42" t="s">
        <v>465</v>
      </c>
      <c r="G29" s="42"/>
      <c r="H29" s="42"/>
    </row>
    <row r="30" customFormat="false" ht="51.75" hidden="false" customHeight="true" outlineLevel="0" collapsed="false">
      <c r="A30" s="42" t="n">
        <v>26</v>
      </c>
      <c r="B30" s="42" t="s">
        <v>442</v>
      </c>
      <c r="C30" s="42" t="s">
        <v>470</v>
      </c>
      <c r="D30" s="42" t="s">
        <v>471</v>
      </c>
      <c r="E30" s="42" t="s">
        <v>472</v>
      </c>
      <c r="F30" s="42" t="s">
        <v>473</v>
      </c>
      <c r="G30" s="42"/>
      <c r="H30" s="42"/>
    </row>
    <row r="31" customFormat="false" ht="51.75" hidden="false" customHeight="true" outlineLevel="0" collapsed="false">
      <c r="A31" s="42" t="n">
        <v>27</v>
      </c>
      <c r="B31" s="42" t="s">
        <v>474</v>
      </c>
      <c r="C31" s="42" t="s">
        <v>475</v>
      </c>
      <c r="D31" s="42" t="s">
        <v>476</v>
      </c>
      <c r="E31" s="42" t="s">
        <v>477</v>
      </c>
      <c r="F31" s="42" t="s">
        <v>478</v>
      </c>
      <c r="G31" s="42"/>
      <c r="H31" s="42"/>
    </row>
    <row r="32" customFormat="false" ht="51.75" hidden="false" customHeight="true" outlineLevel="0" collapsed="false">
      <c r="A32" s="42" t="n">
        <v>28</v>
      </c>
      <c r="B32" s="42" t="s">
        <v>474</v>
      </c>
      <c r="C32" s="42" t="s">
        <v>475</v>
      </c>
      <c r="D32" s="42" t="s">
        <v>479</v>
      </c>
      <c r="E32" s="42" t="s">
        <v>480</v>
      </c>
      <c r="F32" s="42" t="s">
        <v>478</v>
      </c>
      <c r="G32" s="42"/>
      <c r="H32" s="42"/>
    </row>
    <row r="33" customFormat="false" ht="51.75" hidden="false" customHeight="true" outlineLevel="0" collapsed="false">
      <c r="A33" s="42" t="n">
        <v>29</v>
      </c>
      <c r="B33" s="42" t="s">
        <v>474</v>
      </c>
      <c r="C33" s="42" t="s">
        <v>406</v>
      </c>
      <c r="D33" s="42" t="s">
        <v>481</v>
      </c>
      <c r="E33" s="42" t="s">
        <v>482</v>
      </c>
      <c r="F33" s="42" t="s">
        <v>483</v>
      </c>
      <c r="G33" s="42"/>
      <c r="H33" s="42"/>
    </row>
    <row r="34" customFormat="false" ht="51.75" hidden="false" customHeight="true" outlineLevel="0" collapsed="false">
      <c r="A34" s="42" t="n">
        <v>30</v>
      </c>
      <c r="B34" s="42" t="s">
        <v>474</v>
      </c>
      <c r="C34" s="42" t="s">
        <v>484</v>
      </c>
      <c r="D34" s="42" t="s">
        <v>485</v>
      </c>
      <c r="E34" s="42" t="s">
        <v>486</v>
      </c>
      <c r="F34" s="42" t="s">
        <v>487</v>
      </c>
      <c r="G34" s="42"/>
      <c r="H34" s="42"/>
    </row>
  </sheetData>
  <conditionalFormatting sqref="B5:B34">
    <cfRule type="cellIs" priority="2" operator="equal" aboveAverage="0" equalAverage="0" bottom="0" percent="0" rank="0" text="" dxfId="116">
      <formula>"P1"</formula>
    </cfRule>
    <cfRule type="cellIs" priority="3" operator="equal" aboveAverage="0" equalAverage="0" bottom="0" percent="0" rank="0" text="" dxfId="4">
      <formula>"P2"</formula>
    </cfRule>
    <cfRule type="cellIs" priority="4" operator="equal" aboveAverage="0" equalAverage="0" bottom="0" percent="0" rank="0" text="" dxfId="118">
      <formula>"P3"</formula>
    </cfRule>
  </conditionalFormatting>
  <dataValidations count="1">
    <dataValidation allowBlank="true" errorStyle="stop" operator="between" showDropDown="false" showErrorMessage="false" showInputMessage="false" sqref="H5:H34" type="list">
      <formula1>"To do,In progress,Done,Not an issue"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tru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25" t="s">
        <v>488</v>
      </c>
    </row>
    <row r="3" customFormat="false" ht="60" hidden="false" customHeight="true" outlineLevel="0" collapsed="false">
      <c r="A3" s="57" t="s">
        <v>489</v>
      </c>
      <c r="B3" s="58" t="s">
        <v>490</v>
      </c>
    </row>
    <row r="4" customFormat="false" ht="30" hidden="false" customHeight="true" outlineLevel="0" collapsed="false">
      <c r="A4" s="57" t="s">
        <v>18</v>
      </c>
      <c r="B4" s="58" t="s">
        <v>491</v>
      </c>
    </row>
    <row r="5" customFormat="false" ht="30" hidden="false" customHeight="true" outlineLevel="0" collapsed="false">
      <c r="A5" s="57" t="s">
        <v>22</v>
      </c>
      <c r="B5" s="58" t="s">
        <v>492</v>
      </c>
    </row>
    <row r="6" customFormat="false" ht="30" hidden="false" customHeight="true" outlineLevel="0" collapsed="false">
      <c r="A6" s="57" t="s">
        <v>20</v>
      </c>
      <c r="B6" s="58" t="s">
        <v>493</v>
      </c>
    </row>
    <row r="7" customFormat="false" ht="30" hidden="false" customHeight="true" outlineLevel="0" collapsed="false">
      <c r="A7" s="57" t="s">
        <v>23</v>
      </c>
      <c r="B7" s="58" t="s">
        <v>494</v>
      </c>
    </row>
    <row r="8" customFormat="false" ht="75" hidden="false" customHeight="true" outlineLevel="0" collapsed="false">
      <c r="A8" s="57" t="s">
        <v>495</v>
      </c>
      <c r="B8" s="58" t="s">
        <v>496</v>
      </c>
    </row>
    <row r="9" customFormat="false" ht="30" hidden="false" customHeight="true" outlineLevel="0" collapsed="false">
      <c r="A9" s="57" t="s">
        <v>81</v>
      </c>
      <c r="B9" s="58" t="s">
        <v>497</v>
      </c>
    </row>
    <row r="10" customFormat="false" ht="30" hidden="false" customHeight="true" outlineLevel="0" collapsed="false">
      <c r="A10" s="57" t="s">
        <v>498</v>
      </c>
      <c r="B10" s="58" t="s">
        <v>499</v>
      </c>
    </row>
    <row r="11" customFormat="false" ht="45" hidden="false" customHeight="true" outlineLevel="0" collapsed="false">
      <c r="A11" s="57" t="s">
        <v>500</v>
      </c>
      <c r="B11" s="58" t="s">
        <v>501</v>
      </c>
    </row>
    <row r="12" customFormat="false" ht="30" hidden="false" customHeight="true" outlineLevel="0" collapsed="false">
      <c r="A12" s="57" t="s">
        <v>502</v>
      </c>
      <c r="B12" s="58" t="s">
        <v>503</v>
      </c>
    </row>
    <row r="13" customFormat="false" ht="30" hidden="false" customHeight="true" outlineLevel="0" collapsed="false">
      <c r="A13" s="57" t="s">
        <v>504</v>
      </c>
      <c r="B13" s="58" t="s">
        <v>505</v>
      </c>
    </row>
    <row r="14" customFormat="false" ht="30" hidden="false" customHeight="true" outlineLevel="0" collapsed="false">
      <c r="A14" s="57" t="s">
        <v>506</v>
      </c>
      <c r="B14" s="58" t="s">
        <v>507</v>
      </c>
    </row>
    <row r="15" customFormat="false" ht="45" hidden="false" customHeight="true" outlineLevel="0" collapsed="false">
      <c r="A15" s="57" t="s">
        <v>508</v>
      </c>
      <c r="B15" s="58" t="s">
        <v>509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tru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95"/>
  </cols>
  <sheetData>
    <row r="1" customFormat="false" ht="17.35" hidden="false" customHeight="false" outlineLevel="0" collapsed="false">
      <c r="A1" s="25" t="s">
        <v>510</v>
      </c>
    </row>
    <row r="2" customFormat="false" ht="15" hidden="false" customHeight="false" outlineLevel="0" collapsed="false">
      <c r="A2" s="24" t="s">
        <v>511</v>
      </c>
    </row>
    <row r="3" customFormat="false" ht="32.8" hidden="false" customHeight="false" outlineLevel="0" collapsed="false">
      <c r="A3" s="59" t="s">
        <v>512</v>
      </c>
      <c r="B3" s="60" t="n">
        <f aca="false">SUM(Detail!$L$2:$L$9168)/SUM(Detail!$K$2:$K$9168)</f>
        <v>0.0748599558648786</v>
      </c>
      <c r="C3" s="61" t="s">
        <v>513</v>
      </c>
    </row>
    <row r="4" customFormat="false" ht="15" hidden="false" customHeight="false" outlineLevel="0" collapsed="false">
      <c r="A4" s="59" t="s">
        <v>514</v>
      </c>
      <c r="B4" s="62" t="n">
        <v>30</v>
      </c>
      <c r="C4" s="61" t="s">
        <v>515</v>
      </c>
    </row>
    <row r="5" customFormat="false" ht="15" hidden="false" customHeight="false" outlineLevel="0" collapsed="false">
      <c r="A5" s="59" t="s">
        <v>516</v>
      </c>
      <c r="B5" s="62" t="n">
        <v>3</v>
      </c>
      <c r="C5" s="61" t="s">
        <v>517</v>
      </c>
    </row>
    <row r="6" customFormat="false" ht="22.35" hidden="false" customHeight="false" outlineLevel="0" collapsed="false">
      <c r="A6" s="59" t="s">
        <v>518</v>
      </c>
      <c r="B6" s="63" t="n">
        <v>3</v>
      </c>
      <c r="C6" s="61" t="s">
        <v>519</v>
      </c>
    </row>
    <row r="7" customFormat="false" ht="22.35" hidden="false" customHeight="false" outlineLevel="0" collapsed="false">
      <c r="A7" s="59" t="s">
        <v>520</v>
      </c>
      <c r="B7" s="62" t="n">
        <v>30</v>
      </c>
      <c r="C7" s="61" t="s">
        <v>521</v>
      </c>
    </row>
    <row r="8" customFormat="false" ht="15" hidden="false" customHeight="false" outlineLevel="0" collapsed="false">
      <c r="A8" s="59" t="s">
        <v>522</v>
      </c>
      <c r="B8" s="64" t="n">
        <v>1</v>
      </c>
      <c r="C8" s="61" t="s">
        <v>523</v>
      </c>
    </row>
    <row r="9" customFormat="false" ht="15" hidden="false" customHeight="false" outlineLevel="0" collapsed="false">
      <c r="A9" s="59" t="s">
        <v>524</v>
      </c>
      <c r="B9" s="64" t="n">
        <v>1</v>
      </c>
      <c r="C9" s="61"/>
    </row>
    <row r="10" customFormat="false" ht="15" hidden="false" customHeight="false" outlineLevel="0" collapsed="false">
      <c r="A10" s="59" t="s">
        <v>525</v>
      </c>
      <c r="B10" s="64" t="n">
        <v>1</v>
      </c>
      <c r="C10" s="61"/>
    </row>
    <row r="11" customFormat="false" ht="15" hidden="false" customHeight="false" outlineLevel="0" collapsed="false">
      <c r="A11" s="59" t="s">
        <v>526</v>
      </c>
      <c r="B11" s="62" t="n">
        <v>25</v>
      </c>
      <c r="C11" s="61" t="s">
        <v>517</v>
      </c>
    </row>
    <row r="12" customFormat="false" ht="15" hidden="false" customHeight="false" outlineLevel="0" collapsed="false">
      <c r="A12" s="59" t="s">
        <v>527</v>
      </c>
      <c r="B12" s="62" t="n">
        <v>100</v>
      </c>
      <c r="C12" s="61" t="s">
        <v>517</v>
      </c>
    </row>
    <row r="13" customFormat="false" ht="15" hidden="false" customHeight="false" outlineLevel="0" collapsed="false">
      <c r="A13" s="59" t="s">
        <v>528</v>
      </c>
      <c r="B13" s="65" t="n">
        <f aca="false">SUMIFS(Detail!$D$2:$D$9168,Detail!$C$2:$C$9168,"(no SKU)")</f>
        <v>544704.816</v>
      </c>
      <c r="C13" s="61" t="s">
        <v>529</v>
      </c>
    </row>
    <row r="14" customFormat="false" ht="15" hidden="false" customHeight="false" outlineLevel="0" collapsed="false">
      <c r="A14" s="59" t="s">
        <v>530</v>
      </c>
      <c r="B14" s="65" t="n">
        <v>0</v>
      </c>
      <c r="C14" s="61" t="s">
        <v>531</v>
      </c>
    </row>
    <row r="15" customFormat="false" ht="15" hidden="false" customHeight="false" outlineLevel="0" collapsed="false">
      <c r="A15" s="59" t="s">
        <v>532</v>
      </c>
      <c r="B15" s="65" t="n">
        <f aca="false">SUMIFS(Detail!$G$2:$G$9168,Detail!$C$2:$C$9168,"(no SKU)")</f>
        <v>24637.84</v>
      </c>
      <c r="C15" s="61" t="s">
        <v>533</v>
      </c>
    </row>
    <row r="16" customFormat="false" ht="15" hidden="false" customHeight="false" outlineLevel="0" collapsed="false">
      <c r="A16" s="59" t="s">
        <v>534</v>
      </c>
      <c r="B16" s="65" t="n">
        <f aca="false">SUM('SKU Data'!$H$2:$H$1780)</f>
        <v>500368.66</v>
      </c>
      <c r="C16" s="61" t="s">
        <v>535</v>
      </c>
    </row>
    <row r="17" customFormat="false" ht="15" hidden="false" customHeight="false" outlineLevel="0" collapsed="false">
      <c r="A17" s="59" t="s">
        <v>536</v>
      </c>
      <c r="B17" s="65" t="n">
        <f aca="false">SUM('SKU Data'!$G$2:$G$1780)</f>
        <v>3668268.7</v>
      </c>
      <c r="C17" s="61" t="s">
        <v>537</v>
      </c>
    </row>
    <row r="18" customFormat="false" ht="15" hidden="false" customHeight="false" outlineLevel="0" collapsed="false">
      <c r="A18" s="59" t="s">
        <v>538</v>
      </c>
      <c r="B18" s="66" t="n">
        <f aca="false">SUM('SKU Data'!$E$2:$E$1780)</f>
        <v>64801</v>
      </c>
      <c r="C18" s="61" t="s">
        <v>537</v>
      </c>
    </row>
    <row r="19" customFormat="false" ht="15" hidden="false" customHeight="false" outlineLevel="0" collapsed="false">
      <c r="A19" s="59" t="s">
        <v>539</v>
      </c>
      <c r="B19" s="66" t="n">
        <f aca="false">SUM('SKU Data'!$AF$2:$AF$1780)</f>
        <v>4851</v>
      </c>
      <c r="C19" s="61" t="s">
        <v>537</v>
      </c>
    </row>
    <row r="20" customFormat="false" ht="15" hidden="false" customHeight="false" outlineLevel="0" collapsed="false">
      <c r="A20" s="59" t="s">
        <v>540</v>
      </c>
      <c r="B20" s="65" t="n">
        <f aca="false">SUM(Detail!$G$2:$G$9168)</f>
        <v>12881254.872</v>
      </c>
      <c r="C20" s="61" t="s">
        <v>541</v>
      </c>
    </row>
    <row r="21" customFormat="false" ht="15" hidden="false" customHeight="false" outlineLevel="0" collapsed="false">
      <c r="A21" s="59" t="s">
        <v>542</v>
      </c>
      <c r="B21" s="65" t="n">
        <f aca="false">SUM(Detail!$D$2:$D$9168)</f>
        <v>1045073.476</v>
      </c>
      <c r="C21" s="61" t="s">
        <v>543</v>
      </c>
    </row>
    <row r="22" customFormat="false" ht="15" hidden="false" customHeight="false" outlineLevel="0" collapsed="false">
      <c r="A22" s="59" t="s">
        <v>544</v>
      </c>
      <c r="B22" s="67" t="n">
        <v>2</v>
      </c>
      <c r="C22" s="61" t="s">
        <v>545</v>
      </c>
    </row>
    <row r="23" customFormat="false" ht="32.8" hidden="false" customHeight="false" outlineLevel="0" collapsed="false">
      <c r="A23" s="59" t="s">
        <v>546</v>
      </c>
      <c r="B23" s="68" t="s">
        <v>53</v>
      </c>
      <c r="C23" s="61" t="s">
        <v>547</v>
      </c>
    </row>
    <row r="24" customFormat="false" ht="22.35" hidden="false" customHeight="false" outlineLevel="0" collapsed="false">
      <c r="A24" s="59" t="s">
        <v>548</v>
      </c>
      <c r="B24" s="69" t="n">
        <v>0.3</v>
      </c>
      <c r="C24" s="61" t="s">
        <v>549</v>
      </c>
    </row>
    <row r="25" customFormat="false" ht="15" hidden="false" customHeight="false" outlineLevel="0" collapsed="false">
      <c r="A25" s="59" t="s">
        <v>550</v>
      </c>
      <c r="B25" s="65" t="n">
        <f aca="false">B21-B13-B16</f>
        <v>0</v>
      </c>
      <c r="C25" s="61" t="s">
        <v>551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true"/>
  </sheetPr>
  <dimension ref="A1:E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4" min="4" style="0" width="28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25" t="s">
        <v>552</v>
      </c>
    </row>
    <row r="2" customFormat="false" ht="39.75" hidden="false" customHeight="true" outlineLevel="0" collapsed="false">
      <c r="A2" s="26" t="s">
        <v>553</v>
      </c>
      <c r="B2" s="26"/>
      <c r="C2" s="26"/>
      <c r="D2" s="26"/>
      <c r="E2" s="26"/>
    </row>
    <row r="3" customFormat="false" ht="19.5" hidden="false" customHeight="true" outlineLevel="0" collapsed="false">
      <c r="A3" s="17" t="s">
        <v>554</v>
      </c>
      <c r="B3" s="17" t="s">
        <v>555</v>
      </c>
      <c r="C3" s="17" t="s">
        <v>211</v>
      </c>
      <c r="D3" s="17" t="s">
        <v>556</v>
      </c>
      <c r="E3" s="17" t="s">
        <v>557</v>
      </c>
    </row>
    <row r="4" customFormat="false" ht="15" hidden="false" customHeight="false" outlineLevel="0" collapsed="false">
      <c r="A4" s="59" t="s">
        <v>213</v>
      </c>
      <c r="B4" s="70" t="s">
        <v>213</v>
      </c>
      <c r="C4" s="59" t="n">
        <f aca="false">COUNTIF('SKU Data'!$C$2:$C$1780,A4)</f>
        <v>663</v>
      </c>
      <c r="D4" s="59" t="s">
        <v>114</v>
      </c>
      <c r="E4" s="59" t="s">
        <v>558</v>
      </c>
    </row>
    <row r="5" customFormat="false" ht="15" hidden="false" customHeight="false" outlineLevel="0" collapsed="false">
      <c r="A5" s="59" t="s">
        <v>221</v>
      </c>
      <c r="B5" s="70" t="s">
        <v>221</v>
      </c>
      <c r="C5" s="59" t="n">
        <f aca="false">COUNTIF('SKU Data'!$C$2:$C$1780,A5)</f>
        <v>17</v>
      </c>
      <c r="D5" s="59" t="s">
        <v>116</v>
      </c>
      <c r="E5" s="59" t="s">
        <v>559</v>
      </c>
    </row>
    <row r="6" customFormat="false" ht="15" hidden="false" customHeight="false" outlineLevel="0" collapsed="false">
      <c r="A6" s="59" t="s">
        <v>217</v>
      </c>
      <c r="B6" s="70" t="s">
        <v>217</v>
      </c>
      <c r="C6" s="59" t="n">
        <f aca="false">COUNTIF('SKU Data'!$C$2:$C$1780,A6)</f>
        <v>179</v>
      </c>
      <c r="D6" s="59" t="s">
        <v>119</v>
      </c>
      <c r="E6" s="59" t="s">
        <v>560</v>
      </c>
    </row>
    <row r="7" customFormat="false" ht="15" hidden="false" customHeight="false" outlineLevel="0" collapsed="false">
      <c r="A7" s="59" t="s">
        <v>229</v>
      </c>
      <c r="B7" s="70" t="s">
        <v>229</v>
      </c>
      <c r="C7" s="59" t="n">
        <f aca="false">COUNTIF('SKU Data'!$C$2:$C$1780,A7)</f>
        <v>36</v>
      </c>
      <c r="D7" s="59" t="s">
        <v>121</v>
      </c>
      <c r="E7" s="59" t="s">
        <v>561</v>
      </c>
    </row>
    <row r="8" customFormat="false" ht="15" hidden="false" customHeight="false" outlineLevel="0" collapsed="false">
      <c r="A8" s="59" t="s">
        <v>243</v>
      </c>
      <c r="B8" s="70" t="s">
        <v>243</v>
      </c>
      <c r="C8" s="59" t="n">
        <f aca="false">COUNTIF('SKU Data'!$C$2:$C$1780,A8)</f>
        <v>6</v>
      </c>
      <c r="D8" s="59" t="s">
        <v>125</v>
      </c>
      <c r="E8" s="59" t="s">
        <v>562</v>
      </c>
    </row>
    <row r="9" customFormat="false" ht="15" hidden="false" customHeight="false" outlineLevel="0" collapsed="false">
      <c r="A9" s="59" t="s">
        <v>235</v>
      </c>
      <c r="B9" s="70" t="s">
        <v>235</v>
      </c>
      <c r="C9" s="59" t="n">
        <f aca="false">COUNTIF('SKU Data'!$C$2:$C$1780,A9)</f>
        <v>40</v>
      </c>
      <c r="D9" s="59" t="s">
        <v>149</v>
      </c>
      <c r="E9" s="59" t="s">
        <v>563</v>
      </c>
    </row>
    <row r="10" customFormat="false" ht="15" hidden="false" customHeight="false" outlineLevel="0" collapsed="false">
      <c r="A10" s="59" t="s">
        <v>232</v>
      </c>
      <c r="B10" s="70" t="s">
        <v>232</v>
      </c>
      <c r="C10" s="59" t="n">
        <f aca="false">COUNTIF('SKU Data'!$C$2:$C$1780,A10)</f>
        <v>35</v>
      </c>
      <c r="D10" s="59" t="s">
        <v>135</v>
      </c>
      <c r="E10" s="59" t="s">
        <v>564</v>
      </c>
    </row>
    <row r="11" customFormat="false" ht="15" hidden="false" customHeight="false" outlineLevel="0" collapsed="false">
      <c r="A11" s="59" t="s">
        <v>225</v>
      </c>
      <c r="B11" s="70" t="s">
        <v>225</v>
      </c>
      <c r="C11" s="59" t="n">
        <f aca="false">COUNTIF('SKU Data'!$C$2:$C$1780,A11)</f>
        <v>10</v>
      </c>
      <c r="D11" s="59" t="s">
        <v>134</v>
      </c>
      <c r="E11" s="59" t="s">
        <v>565</v>
      </c>
    </row>
    <row r="12" customFormat="false" ht="15" hidden="false" customHeight="false" outlineLevel="0" collapsed="false">
      <c r="A12" s="59" t="s">
        <v>259</v>
      </c>
      <c r="B12" s="70" t="s">
        <v>259</v>
      </c>
      <c r="C12" s="59" t="n">
        <f aca="false">COUNTIF('SKU Data'!$C$2:$C$1780,A12)</f>
        <v>1</v>
      </c>
      <c r="D12" s="59" t="s">
        <v>117</v>
      </c>
      <c r="E12" s="59" t="s">
        <v>566</v>
      </c>
    </row>
    <row r="13" customFormat="false" ht="15" hidden="false" customHeight="false" outlineLevel="0" collapsed="false">
      <c r="A13" s="59" t="s">
        <v>253</v>
      </c>
      <c r="B13" s="70" t="s">
        <v>253</v>
      </c>
      <c r="C13" s="59" t="n">
        <f aca="false">COUNTIF('SKU Data'!$C$2:$C$1780,A13)</f>
        <v>8</v>
      </c>
      <c r="D13" s="59" t="s">
        <v>140</v>
      </c>
      <c r="E13" s="59" t="s">
        <v>567</v>
      </c>
    </row>
    <row r="14" customFormat="false" ht="15" hidden="false" customHeight="false" outlineLevel="0" collapsed="false">
      <c r="A14" s="59" t="s">
        <v>262</v>
      </c>
      <c r="B14" s="70" t="s">
        <v>262</v>
      </c>
      <c r="C14" s="59" t="n">
        <f aca="false">COUNTIF('SKU Data'!$C$2:$C$1780,A14)</f>
        <v>8</v>
      </c>
      <c r="D14" s="59" t="s">
        <v>167</v>
      </c>
      <c r="E14" s="59" t="s">
        <v>568</v>
      </c>
    </row>
    <row r="15" customFormat="false" ht="15" hidden="false" customHeight="false" outlineLevel="0" collapsed="false">
      <c r="A15" s="59" t="s">
        <v>298</v>
      </c>
      <c r="B15" s="70" t="s">
        <v>298</v>
      </c>
      <c r="C15" s="59" t="n">
        <f aca="false">COUNTIF('SKU Data'!$C$2:$C$1780,A15)</f>
        <v>15</v>
      </c>
      <c r="D15" s="59" t="s">
        <v>569</v>
      </c>
      <c r="E15" s="59" t="s">
        <v>570</v>
      </c>
    </row>
    <row r="16" customFormat="false" ht="15" hidden="false" customHeight="false" outlineLevel="0" collapsed="false">
      <c r="A16" s="59" t="s">
        <v>292</v>
      </c>
      <c r="B16" s="70" t="s">
        <v>292</v>
      </c>
      <c r="C16" s="59" t="n">
        <f aca="false">COUNTIF('SKU Data'!$C$2:$C$1780,A16)</f>
        <v>5</v>
      </c>
      <c r="D16" s="59" t="s">
        <v>148</v>
      </c>
      <c r="E16" s="59" t="s">
        <v>571</v>
      </c>
    </row>
    <row r="17" customFormat="false" ht="15" hidden="false" customHeight="false" outlineLevel="0" collapsed="false">
      <c r="A17" s="59" t="s">
        <v>271</v>
      </c>
      <c r="B17" s="70" t="s">
        <v>271</v>
      </c>
      <c r="C17" s="59" t="n">
        <f aca="false">COUNTIF('SKU Data'!$C$2:$C$1780,A17)</f>
        <v>19</v>
      </c>
      <c r="D17" s="59" t="s">
        <v>572</v>
      </c>
      <c r="E17" s="59" t="s">
        <v>573</v>
      </c>
    </row>
    <row r="18" customFormat="false" ht="15" hidden="false" customHeight="false" outlineLevel="0" collapsed="false">
      <c r="A18" s="59" t="s">
        <v>268</v>
      </c>
      <c r="B18" s="70" t="s">
        <v>268</v>
      </c>
      <c r="C18" s="59" t="n">
        <f aca="false">COUNTIF('SKU Data'!$C$2:$C$1780,A18)</f>
        <v>11</v>
      </c>
      <c r="D18" s="59" t="s">
        <v>574</v>
      </c>
      <c r="E18" s="59" t="s">
        <v>575</v>
      </c>
    </row>
    <row r="19" customFormat="false" ht="15" hidden="false" customHeight="false" outlineLevel="0" collapsed="false">
      <c r="A19" s="59" t="s">
        <v>256</v>
      </c>
      <c r="B19" s="70" t="s">
        <v>256</v>
      </c>
      <c r="C19" s="59" t="n">
        <f aca="false">COUNTIF('SKU Data'!$C$2:$C$1780,A19)</f>
        <v>10</v>
      </c>
      <c r="D19" s="59" t="s">
        <v>142</v>
      </c>
      <c r="E19" s="59" t="s">
        <v>576</v>
      </c>
    </row>
    <row r="20" customFormat="false" ht="15" hidden="false" customHeight="false" outlineLevel="0" collapsed="false">
      <c r="A20" s="59" t="s">
        <v>265</v>
      </c>
      <c r="B20" s="70" t="s">
        <v>265</v>
      </c>
      <c r="C20" s="59" t="n">
        <f aca="false">COUNTIF('SKU Data'!$C$2:$C$1780,A20)</f>
        <v>21</v>
      </c>
      <c r="D20" s="59" t="s">
        <v>577</v>
      </c>
      <c r="E20" s="59" t="s">
        <v>578</v>
      </c>
    </row>
    <row r="21" customFormat="false" ht="15" hidden="false" customHeight="false" outlineLevel="0" collapsed="false">
      <c r="A21" s="59" t="s">
        <v>277</v>
      </c>
      <c r="B21" s="70" t="s">
        <v>277</v>
      </c>
      <c r="C21" s="59" t="n">
        <f aca="false">COUNTIF('SKU Data'!$C$2:$C$1780,A21)</f>
        <v>8</v>
      </c>
      <c r="D21" s="59" t="s">
        <v>579</v>
      </c>
      <c r="E21" s="59" t="s">
        <v>580</v>
      </c>
    </row>
    <row r="22" customFormat="false" ht="15" hidden="false" customHeight="false" outlineLevel="0" collapsed="false">
      <c r="A22" s="59" t="s">
        <v>310</v>
      </c>
      <c r="B22" s="70" t="s">
        <v>310</v>
      </c>
      <c r="C22" s="59" t="n">
        <f aca="false">COUNTIF('SKU Data'!$C$2:$C$1780,A22)</f>
        <v>42</v>
      </c>
      <c r="D22" s="59" t="s">
        <v>581</v>
      </c>
      <c r="E22" s="59" t="s">
        <v>582</v>
      </c>
    </row>
    <row r="23" customFormat="false" ht="15" hidden="false" customHeight="false" outlineLevel="0" collapsed="false">
      <c r="A23" s="59" t="s">
        <v>283</v>
      </c>
      <c r="B23" s="70" t="s">
        <v>283</v>
      </c>
      <c r="C23" s="59" t="n">
        <f aca="false">COUNTIF('SKU Data'!$C$2:$C$1780,A23)</f>
        <v>12</v>
      </c>
      <c r="D23" s="59" t="s">
        <v>583</v>
      </c>
      <c r="E23" s="59" t="s">
        <v>584</v>
      </c>
    </row>
    <row r="24" customFormat="false" ht="15" hidden="false" customHeight="false" outlineLevel="0" collapsed="false">
      <c r="A24" s="59" t="s">
        <v>295</v>
      </c>
      <c r="B24" s="70" t="s">
        <v>295</v>
      </c>
      <c r="C24" s="59" t="n">
        <f aca="false">COUNTIF('SKU Data'!$C$2:$C$1780,A24)</f>
        <v>6</v>
      </c>
      <c r="D24" s="59" t="s">
        <v>585</v>
      </c>
      <c r="E24" s="59" t="s">
        <v>586</v>
      </c>
    </row>
    <row r="25" customFormat="false" ht="15" hidden="false" customHeight="false" outlineLevel="0" collapsed="false">
      <c r="A25" s="59" t="s">
        <v>274</v>
      </c>
      <c r="B25" s="70" t="s">
        <v>274</v>
      </c>
      <c r="C25" s="59" t="n">
        <f aca="false">COUNTIF('SKU Data'!$C$2:$C$1780,A25)</f>
        <v>8</v>
      </c>
      <c r="D25" s="59" t="s">
        <v>143</v>
      </c>
      <c r="E25" s="59" t="s">
        <v>587</v>
      </c>
    </row>
    <row r="26" customFormat="false" ht="15" hidden="false" customHeight="false" outlineLevel="0" collapsed="false">
      <c r="A26" s="59" t="s">
        <v>286</v>
      </c>
      <c r="B26" s="70" t="s">
        <v>286</v>
      </c>
      <c r="C26" s="59" t="n">
        <f aca="false">COUNTIF('SKU Data'!$C$2:$C$1780,A26)</f>
        <v>3</v>
      </c>
      <c r="D26" s="59" t="s">
        <v>588</v>
      </c>
      <c r="E26" s="59" t="s">
        <v>589</v>
      </c>
    </row>
    <row r="27" customFormat="false" ht="15" hidden="false" customHeight="false" outlineLevel="0" collapsed="false">
      <c r="A27" s="59" t="s">
        <v>301</v>
      </c>
      <c r="B27" s="70" t="s">
        <v>301</v>
      </c>
      <c r="C27" s="59" t="n">
        <f aca="false">COUNTIF('SKU Data'!$C$2:$C$1780,A27)</f>
        <v>13</v>
      </c>
      <c r="D27" s="59" t="s">
        <v>590</v>
      </c>
      <c r="E27" s="59" t="s">
        <v>591</v>
      </c>
    </row>
    <row r="28" customFormat="false" ht="15" hidden="false" customHeight="false" outlineLevel="0" collapsed="false">
      <c r="A28" s="59" t="s">
        <v>307</v>
      </c>
      <c r="B28" s="70" t="s">
        <v>307</v>
      </c>
      <c r="C28" s="59" t="n">
        <f aca="false">COUNTIF('SKU Data'!$C$2:$C$1780,A28)</f>
        <v>2</v>
      </c>
      <c r="D28" s="59" t="s">
        <v>393</v>
      </c>
      <c r="E28" s="59" t="s">
        <v>394</v>
      </c>
    </row>
    <row r="29" customFormat="false" ht="15" hidden="false" customHeight="false" outlineLevel="0" collapsed="false">
      <c r="A29" s="59" t="s">
        <v>239</v>
      </c>
      <c r="B29" s="70" t="s">
        <v>239</v>
      </c>
      <c r="C29" s="59" t="n">
        <f aca="false">COUNTIF('SKU Data'!$C$2:$C$1780,A29)</f>
        <v>5</v>
      </c>
      <c r="D29" s="59" t="s">
        <v>139</v>
      </c>
      <c r="E29" s="59" t="s">
        <v>592</v>
      </c>
    </row>
    <row r="30" customFormat="false" ht="15" hidden="false" customHeight="false" outlineLevel="0" collapsed="false">
      <c r="A30" s="59" t="s">
        <v>319</v>
      </c>
      <c r="B30" s="70" t="s">
        <v>319</v>
      </c>
      <c r="C30" s="59" t="n">
        <f aca="false">COUNTIF('SKU Data'!$C$2:$C$1780,A30)</f>
        <v>2</v>
      </c>
      <c r="D30" s="59" t="s">
        <v>593</v>
      </c>
      <c r="E30" s="59" t="s">
        <v>594</v>
      </c>
    </row>
    <row r="31" customFormat="false" ht="15" hidden="false" customHeight="false" outlineLevel="0" collapsed="false">
      <c r="A31" s="59" t="s">
        <v>289</v>
      </c>
      <c r="B31" s="70" t="s">
        <v>289</v>
      </c>
      <c r="C31" s="59" t="n">
        <f aca="false">COUNTIF('SKU Data'!$C$2:$C$1780,A31)</f>
        <v>11</v>
      </c>
      <c r="D31" s="59" t="s">
        <v>595</v>
      </c>
      <c r="E31" s="59" t="s">
        <v>596</v>
      </c>
    </row>
    <row r="32" customFormat="false" ht="15" hidden="false" customHeight="false" outlineLevel="0" collapsed="false">
      <c r="A32" s="59" t="s">
        <v>597</v>
      </c>
      <c r="B32" s="70" t="s">
        <v>249</v>
      </c>
      <c r="C32" s="59" t="n">
        <f aca="false">COUNTIF('SKU Data'!$C$2:$C$1780,A32)</f>
        <v>3</v>
      </c>
      <c r="D32" s="59" t="s">
        <v>598</v>
      </c>
      <c r="E32" s="59" t="s">
        <v>599</v>
      </c>
    </row>
    <row r="33" customFormat="false" ht="15" hidden="false" customHeight="false" outlineLevel="0" collapsed="false">
      <c r="A33" s="59" t="s">
        <v>325</v>
      </c>
      <c r="B33" s="70" t="s">
        <v>325</v>
      </c>
      <c r="C33" s="59" t="n">
        <f aca="false">COUNTIF('SKU Data'!$C$2:$C$1780,A33)</f>
        <v>4</v>
      </c>
      <c r="D33" s="59" t="s">
        <v>600</v>
      </c>
      <c r="E33" s="59" t="s">
        <v>601</v>
      </c>
    </row>
    <row r="34" customFormat="false" ht="15" hidden="false" customHeight="false" outlineLevel="0" collapsed="false">
      <c r="A34" s="59" t="s">
        <v>304</v>
      </c>
      <c r="B34" s="70" t="s">
        <v>304</v>
      </c>
      <c r="C34" s="59" t="n">
        <f aca="false">COUNTIF('SKU Data'!$C$2:$C$1780,A34)</f>
        <v>4</v>
      </c>
      <c r="D34" s="59" t="s">
        <v>602</v>
      </c>
      <c r="E34" s="59" t="s">
        <v>603</v>
      </c>
    </row>
    <row r="35" customFormat="false" ht="15" hidden="false" customHeight="false" outlineLevel="0" collapsed="false">
      <c r="A35" s="59" t="s">
        <v>604</v>
      </c>
      <c r="B35" s="70" t="s">
        <v>249</v>
      </c>
      <c r="C35" s="59" t="n">
        <f aca="false">COUNTIF('SKU Data'!$C$2:$C$1780,A35)</f>
        <v>4</v>
      </c>
      <c r="D35" s="59" t="s">
        <v>605</v>
      </c>
      <c r="E35" s="59" t="s">
        <v>606</v>
      </c>
    </row>
    <row r="36" customFormat="false" ht="15" hidden="false" customHeight="false" outlineLevel="0" collapsed="false">
      <c r="A36" s="59" t="s">
        <v>607</v>
      </c>
      <c r="B36" s="70" t="s">
        <v>249</v>
      </c>
      <c r="C36" s="59" t="n">
        <f aca="false">COUNTIF('SKU Data'!$C$2:$C$1780,A36)</f>
        <v>4</v>
      </c>
      <c r="D36" s="59" t="s">
        <v>608</v>
      </c>
      <c r="E36" s="59" t="s">
        <v>609</v>
      </c>
    </row>
    <row r="37" customFormat="false" ht="15" hidden="false" customHeight="false" outlineLevel="0" collapsed="false">
      <c r="A37" s="59" t="s">
        <v>610</v>
      </c>
      <c r="B37" s="70" t="s">
        <v>249</v>
      </c>
      <c r="C37" s="59" t="n">
        <f aca="false">COUNTIF('SKU Data'!$C$2:$C$1780,A37)</f>
        <v>1</v>
      </c>
      <c r="D37" s="59" t="s">
        <v>611</v>
      </c>
      <c r="E37" s="59" t="s">
        <v>612</v>
      </c>
    </row>
    <row r="38" customFormat="false" ht="15" hidden="false" customHeight="false" outlineLevel="0" collapsed="false">
      <c r="A38" s="59" t="s">
        <v>613</v>
      </c>
      <c r="B38" s="70" t="s">
        <v>249</v>
      </c>
      <c r="C38" s="59" t="n">
        <f aca="false">COUNTIF('SKU Data'!$C$2:$C$1780,A38)</f>
        <v>7</v>
      </c>
      <c r="D38" s="59" t="s">
        <v>614</v>
      </c>
      <c r="E38" s="59" t="s">
        <v>615</v>
      </c>
    </row>
    <row r="39" customFormat="false" ht="15" hidden="false" customHeight="false" outlineLevel="0" collapsed="false">
      <c r="A39" s="59" t="s">
        <v>616</v>
      </c>
      <c r="B39" s="70" t="s">
        <v>249</v>
      </c>
      <c r="C39" s="59" t="n">
        <f aca="false">COUNTIF('SKU Data'!$C$2:$C$1780,A39)</f>
        <v>2</v>
      </c>
      <c r="D39" s="59" t="s">
        <v>617</v>
      </c>
      <c r="E39" s="59" t="s">
        <v>618</v>
      </c>
    </row>
    <row r="40" customFormat="false" ht="15" hidden="false" customHeight="false" outlineLevel="0" collapsed="false">
      <c r="A40" s="59" t="s">
        <v>313</v>
      </c>
      <c r="B40" s="70" t="s">
        <v>313</v>
      </c>
      <c r="C40" s="59" t="n">
        <f aca="false">COUNTIF('SKU Data'!$C$2:$C$1780,A40)</f>
        <v>4</v>
      </c>
      <c r="D40" s="59" t="s">
        <v>619</v>
      </c>
      <c r="E40" s="59" t="s">
        <v>620</v>
      </c>
    </row>
    <row r="41" customFormat="false" ht="15" hidden="false" customHeight="false" outlineLevel="0" collapsed="false">
      <c r="A41" s="59" t="s">
        <v>331</v>
      </c>
      <c r="B41" s="70" t="s">
        <v>331</v>
      </c>
      <c r="C41" s="59" t="n">
        <f aca="false">COUNTIF('SKU Data'!$C$2:$C$1780,A41)</f>
        <v>4</v>
      </c>
      <c r="D41" s="59" t="s">
        <v>621</v>
      </c>
      <c r="E41" s="59" t="s">
        <v>622</v>
      </c>
    </row>
    <row r="42" customFormat="false" ht="15" hidden="false" customHeight="false" outlineLevel="0" collapsed="false">
      <c r="A42" s="59" t="s">
        <v>623</v>
      </c>
      <c r="B42" s="70" t="s">
        <v>249</v>
      </c>
      <c r="C42" s="59" t="n">
        <f aca="false">COUNTIF('SKU Data'!$C$2:$C$1780,A42)</f>
        <v>12</v>
      </c>
      <c r="D42" s="59" t="s">
        <v>624</v>
      </c>
      <c r="E42" s="59" t="s">
        <v>625</v>
      </c>
    </row>
    <row r="43" customFormat="false" ht="15" hidden="false" customHeight="false" outlineLevel="0" collapsed="false">
      <c r="A43" s="59" t="s">
        <v>626</v>
      </c>
      <c r="B43" s="70" t="s">
        <v>249</v>
      </c>
      <c r="C43" s="59" t="n">
        <f aca="false">COUNTIF('SKU Data'!$C$2:$C$1780,A43)</f>
        <v>4</v>
      </c>
      <c r="D43" s="59" t="s">
        <v>627</v>
      </c>
      <c r="E43" s="59" t="s">
        <v>628</v>
      </c>
    </row>
    <row r="44" customFormat="false" ht="15" hidden="false" customHeight="false" outlineLevel="0" collapsed="false">
      <c r="A44" s="59" t="s">
        <v>328</v>
      </c>
      <c r="B44" s="70" t="s">
        <v>328</v>
      </c>
      <c r="C44" s="59" t="n">
        <f aca="false">COUNTIF('SKU Data'!$C$2:$C$1780,A44)</f>
        <v>14</v>
      </c>
      <c r="D44" s="59" t="s">
        <v>629</v>
      </c>
      <c r="E44" s="59" t="s">
        <v>630</v>
      </c>
    </row>
    <row r="45" customFormat="false" ht="15" hidden="false" customHeight="false" outlineLevel="0" collapsed="false">
      <c r="A45" s="59" t="s">
        <v>316</v>
      </c>
      <c r="B45" s="70" t="s">
        <v>316</v>
      </c>
      <c r="C45" s="59" t="n">
        <f aca="false">COUNTIF('SKU Data'!$C$2:$C$1780,A45)</f>
        <v>8</v>
      </c>
      <c r="D45" s="59" t="s">
        <v>631</v>
      </c>
      <c r="E45" s="59" t="s">
        <v>632</v>
      </c>
    </row>
    <row r="46" customFormat="false" ht="15" hidden="false" customHeight="false" outlineLevel="0" collapsed="false">
      <c r="A46" s="59" t="s">
        <v>633</v>
      </c>
      <c r="B46" s="70" t="s">
        <v>249</v>
      </c>
      <c r="C46" s="59" t="n">
        <f aca="false">COUNTIF('SKU Data'!$C$2:$C$1780,A46)</f>
        <v>1</v>
      </c>
      <c r="D46" s="59" t="s">
        <v>634</v>
      </c>
      <c r="E46" s="59" t="s">
        <v>635</v>
      </c>
    </row>
    <row r="47" customFormat="false" ht="15" hidden="false" customHeight="false" outlineLevel="0" collapsed="false">
      <c r="A47" s="59" t="s">
        <v>636</v>
      </c>
      <c r="B47" s="70" t="s">
        <v>249</v>
      </c>
      <c r="C47" s="59" t="n">
        <f aca="false">COUNTIF('SKU Data'!$C$2:$C$1780,A47)</f>
        <v>1</v>
      </c>
      <c r="D47" s="59" t="s">
        <v>637</v>
      </c>
      <c r="E47" s="59" t="s">
        <v>638</v>
      </c>
    </row>
    <row r="48" customFormat="false" ht="15" hidden="false" customHeight="false" outlineLevel="0" collapsed="false">
      <c r="A48" s="59" t="s">
        <v>639</v>
      </c>
      <c r="B48" s="70" t="s">
        <v>249</v>
      </c>
      <c r="C48" s="59" t="n">
        <f aca="false">COUNTIF('SKU Data'!$C$2:$C$1780,A48)</f>
        <v>10</v>
      </c>
      <c r="D48" s="59" t="s">
        <v>640</v>
      </c>
      <c r="E48" s="59" t="s">
        <v>641</v>
      </c>
    </row>
    <row r="49" customFormat="false" ht="15" hidden="false" customHeight="false" outlineLevel="0" collapsed="false">
      <c r="A49" s="59" t="s">
        <v>642</v>
      </c>
      <c r="B49" s="70" t="s">
        <v>249</v>
      </c>
      <c r="C49" s="59" t="n">
        <f aca="false">COUNTIF('SKU Data'!$C$2:$C$1780,A49)</f>
        <v>2</v>
      </c>
      <c r="D49" s="59" t="s">
        <v>643</v>
      </c>
      <c r="E49" s="59" t="s">
        <v>644</v>
      </c>
    </row>
    <row r="50" customFormat="false" ht="15" hidden="false" customHeight="false" outlineLevel="0" collapsed="false">
      <c r="A50" s="59" t="s">
        <v>645</v>
      </c>
      <c r="B50" s="70" t="s">
        <v>249</v>
      </c>
      <c r="C50" s="59" t="n">
        <f aca="false">COUNTIF('SKU Data'!$C$2:$C$1780,A50)</f>
        <v>4</v>
      </c>
      <c r="D50" s="59" t="s">
        <v>646</v>
      </c>
      <c r="E50" s="59" t="s">
        <v>647</v>
      </c>
    </row>
    <row r="51" customFormat="false" ht="15" hidden="false" customHeight="false" outlineLevel="0" collapsed="false">
      <c r="A51" s="59" t="s">
        <v>648</v>
      </c>
      <c r="B51" s="70" t="s">
        <v>249</v>
      </c>
      <c r="C51" s="59" t="n">
        <f aca="false">COUNTIF('SKU Data'!$C$2:$C$1780,A51)</f>
        <v>1</v>
      </c>
      <c r="D51" s="59" t="s">
        <v>649</v>
      </c>
      <c r="E51" s="59" t="s">
        <v>650</v>
      </c>
    </row>
    <row r="52" customFormat="false" ht="15" hidden="false" customHeight="false" outlineLevel="0" collapsed="false">
      <c r="A52" s="59" t="s">
        <v>651</v>
      </c>
      <c r="B52" s="70" t="s">
        <v>249</v>
      </c>
      <c r="C52" s="59" t="n">
        <f aca="false">COUNTIF('SKU Data'!$C$2:$C$1780,A52)</f>
        <v>3</v>
      </c>
      <c r="D52" s="59" t="s">
        <v>652</v>
      </c>
      <c r="E52" s="59" t="s">
        <v>653</v>
      </c>
    </row>
    <row r="53" customFormat="false" ht="15" hidden="false" customHeight="false" outlineLevel="0" collapsed="false">
      <c r="A53" s="59" t="s">
        <v>654</v>
      </c>
      <c r="B53" s="70" t="s">
        <v>249</v>
      </c>
      <c r="C53" s="59" t="n">
        <f aca="false">COUNTIF('SKU Data'!$C$2:$C$1780,A53)</f>
        <v>11</v>
      </c>
      <c r="D53" s="59" t="s">
        <v>655</v>
      </c>
      <c r="E53" s="59" t="s">
        <v>656</v>
      </c>
    </row>
    <row r="54" customFormat="false" ht="15" hidden="false" customHeight="false" outlineLevel="0" collapsed="false">
      <c r="A54" s="59" t="s">
        <v>657</v>
      </c>
      <c r="B54" s="70" t="s">
        <v>249</v>
      </c>
      <c r="C54" s="59" t="n">
        <f aca="false">COUNTIF('SKU Data'!$C$2:$C$1780,A54)</f>
        <v>5</v>
      </c>
      <c r="D54" s="59" t="s">
        <v>658</v>
      </c>
      <c r="E54" s="59" t="s">
        <v>659</v>
      </c>
    </row>
    <row r="55" customFormat="false" ht="15" hidden="false" customHeight="false" outlineLevel="0" collapsed="false">
      <c r="A55" s="59" t="s">
        <v>334</v>
      </c>
      <c r="B55" s="70" t="s">
        <v>334</v>
      </c>
      <c r="C55" s="59" t="n">
        <f aca="false">COUNTIF('SKU Data'!$C$2:$C$1780,A55)</f>
        <v>11</v>
      </c>
      <c r="D55" s="59" t="s">
        <v>660</v>
      </c>
      <c r="E55" s="59" t="s">
        <v>661</v>
      </c>
    </row>
    <row r="56" customFormat="false" ht="15" hidden="false" customHeight="false" outlineLevel="0" collapsed="false">
      <c r="A56" s="59" t="s">
        <v>662</v>
      </c>
      <c r="B56" s="70" t="s">
        <v>249</v>
      </c>
      <c r="C56" s="59" t="n">
        <f aca="false">COUNTIF('SKU Data'!$C$2:$C$1780,A56)</f>
        <v>1</v>
      </c>
      <c r="D56" s="59" t="s">
        <v>663</v>
      </c>
      <c r="E56" s="59" t="s">
        <v>664</v>
      </c>
    </row>
    <row r="57" customFormat="false" ht="15" hidden="false" customHeight="false" outlineLevel="0" collapsed="false">
      <c r="A57" s="59" t="s">
        <v>665</v>
      </c>
      <c r="B57" s="70" t="s">
        <v>249</v>
      </c>
      <c r="C57" s="59" t="n">
        <f aca="false">COUNTIF('SKU Data'!$C$2:$C$1780,A57)</f>
        <v>1</v>
      </c>
      <c r="D57" s="59" t="s">
        <v>666</v>
      </c>
      <c r="E57" s="59" t="s">
        <v>667</v>
      </c>
    </row>
    <row r="58" customFormat="false" ht="15" hidden="false" customHeight="false" outlineLevel="0" collapsed="false">
      <c r="A58" s="59" t="s">
        <v>668</v>
      </c>
      <c r="B58" s="70" t="s">
        <v>249</v>
      </c>
      <c r="C58" s="59" t="n">
        <f aca="false">COUNTIF('SKU Data'!$C$2:$C$1780,A58)</f>
        <v>3</v>
      </c>
      <c r="D58" s="59" t="s">
        <v>669</v>
      </c>
      <c r="E58" s="59" t="s">
        <v>670</v>
      </c>
    </row>
    <row r="59" customFormat="false" ht="15" hidden="false" customHeight="false" outlineLevel="0" collapsed="false">
      <c r="A59" s="59" t="s">
        <v>671</v>
      </c>
      <c r="B59" s="70" t="s">
        <v>249</v>
      </c>
      <c r="C59" s="59" t="n">
        <f aca="false">COUNTIF('SKU Data'!$C$2:$C$1780,A59)</f>
        <v>10</v>
      </c>
      <c r="D59" s="59" t="s">
        <v>364</v>
      </c>
      <c r="E59" s="59" t="s">
        <v>672</v>
      </c>
    </row>
    <row r="60" customFormat="false" ht="15" hidden="false" customHeight="false" outlineLevel="0" collapsed="false">
      <c r="A60" s="59" t="s">
        <v>673</v>
      </c>
      <c r="B60" s="70" t="s">
        <v>249</v>
      </c>
      <c r="C60" s="59" t="n">
        <f aca="false">COUNTIF('SKU Data'!$C$2:$C$1780,A60)</f>
        <v>3</v>
      </c>
      <c r="D60" s="59" t="s">
        <v>674</v>
      </c>
      <c r="E60" s="59" t="s">
        <v>675</v>
      </c>
    </row>
    <row r="61" customFormat="false" ht="15" hidden="false" customHeight="false" outlineLevel="0" collapsed="false">
      <c r="A61" s="59" t="s">
        <v>676</v>
      </c>
      <c r="B61" s="70" t="s">
        <v>249</v>
      </c>
      <c r="C61" s="59" t="n">
        <f aca="false">COUNTIF('SKU Data'!$C$2:$C$1780,A61)</f>
        <v>1</v>
      </c>
      <c r="D61" s="59" t="s">
        <v>677</v>
      </c>
      <c r="E61" s="59" t="s">
        <v>678</v>
      </c>
    </row>
    <row r="62" customFormat="false" ht="15" hidden="false" customHeight="false" outlineLevel="0" collapsed="false">
      <c r="A62" s="59" t="s">
        <v>679</v>
      </c>
      <c r="B62" s="70" t="s">
        <v>249</v>
      </c>
      <c r="C62" s="59" t="n">
        <f aca="false">COUNTIF('SKU Data'!$C$2:$C$1780,A62)</f>
        <v>1</v>
      </c>
      <c r="D62" s="59" t="s">
        <v>680</v>
      </c>
      <c r="E62" s="59" t="s">
        <v>681</v>
      </c>
    </row>
    <row r="63" customFormat="false" ht="15" hidden="false" customHeight="false" outlineLevel="0" collapsed="false">
      <c r="A63" s="59" t="s">
        <v>682</v>
      </c>
      <c r="B63" s="70" t="s">
        <v>249</v>
      </c>
      <c r="C63" s="59" t="n">
        <f aca="false">COUNTIF('SKU Data'!$C$2:$C$1780,A63)</f>
        <v>1</v>
      </c>
      <c r="D63" s="59" t="s">
        <v>683</v>
      </c>
      <c r="E63" s="59" t="s">
        <v>684</v>
      </c>
    </row>
    <row r="64" customFormat="false" ht="15" hidden="false" customHeight="false" outlineLevel="0" collapsed="false">
      <c r="A64" s="59" t="s">
        <v>685</v>
      </c>
      <c r="B64" s="70" t="s">
        <v>249</v>
      </c>
      <c r="C64" s="59" t="n">
        <f aca="false">COUNTIF('SKU Data'!$C$2:$C$1780,A64)</f>
        <v>3</v>
      </c>
      <c r="D64" s="59" t="s">
        <v>686</v>
      </c>
      <c r="E64" s="59" t="s">
        <v>687</v>
      </c>
    </row>
    <row r="65" customFormat="false" ht="15" hidden="false" customHeight="false" outlineLevel="0" collapsed="false">
      <c r="A65" s="59" t="s">
        <v>688</v>
      </c>
      <c r="B65" s="70" t="s">
        <v>249</v>
      </c>
      <c r="C65" s="59" t="n">
        <f aca="false">COUNTIF('SKU Data'!$C$2:$C$1780,A65)</f>
        <v>4</v>
      </c>
      <c r="D65" s="59" t="s">
        <v>689</v>
      </c>
      <c r="E65" s="59" t="s">
        <v>690</v>
      </c>
    </row>
    <row r="66" customFormat="false" ht="15" hidden="false" customHeight="false" outlineLevel="0" collapsed="false">
      <c r="A66" s="59" t="s">
        <v>691</v>
      </c>
      <c r="B66" s="70" t="s">
        <v>249</v>
      </c>
      <c r="C66" s="59" t="n">
        <f aca="false">COUNTIF('SKU Data'!$C$2:$C$1780,A66)</f>
        <v>1</v>
      </c>
      <c r="D66" s="59" t="s">
        <v>692</v>
      </c>
      <c r="E66" s="59" t="s">
        <v>693</v>
      </c>
    </row>
    <row r="67" customFormat="false" ht="15" hidden="false" customHeight="false" outlineLevel="0" collapsed="false">
      <c r="A67" s="59" t="s">
        <v>694</v>
      </c>
      <c r="B67" s="70" t="s">
        <v>249</v>
      </c>
      <c r="C67" s="59" t="n">
        <f aca="false">COUNTIF('SKU Data'!$C$2:$C$1780,A67)</f>
        <v>2</v>
      </c>
      <c r="D67" s="59" t="s">
        <v>695</v>
      </c>
      <c r="E67" s="59" t="s">
        <v>696</v>
      </c>
    </row>
    <row r="68" customFormat="false" ht="15" hidden="false" customHeight="false" outlineLevel="0" collapsed="false">
      <c r="A68" s="59" t="s">
        <v>697</v>
      </c>
      <c r="B68" s="70" t="s">
        <v>249</v>
      </c>
      <c r="C68" s="59" t="n">
        <f aca="false">COUNTIF('SKU Data'!$C$2:$C$1780,A68)</f>
        <v>1</v>
      </c>
      <c r="D68" s="59" t="s">
        <v>698</v>
      </c>
      <c r="E68" s="59" t="s">
        <v>699</v>
      </c>
    </row>
    <row r="69" customFormat="false" ht="15" hidden="false" customHeight="false" outlineLevel="0" collapsed="false">
      <c r="A69" s="59" t="s">
        <v>280</v>
      </c>
      <c r="B69" s="70" t="s">
        <v>280</v>
      </c>
      <c r="C69" s="59" t="n">
        <f aca="false">COUNTIF('SKU Data'!$C$2:$C$1780,A69)</f>
        <v>25</v>
      </c>
      <c r="D69" s="59" t="s">
        <v>358</v>
      </c>
      <c r="E69" s="59" t="s">
        <v>700</v>
      </c>
    </row>
    <row r="70" customFormat="false" ht="15" hidden="false" customHeight="false" outlineLevel="0" collapsed="false">
      <c r="A70" s="59" t="s">
        <v>701</v>
      </c>
      <c r="B70" s="70" t="s">
        <v>249</v>
      </c>
      <c r="C70" s="59" t="n">
        <f aca="false">COUNTIF('SKU Data'!$C$2:$C$1780,A70)</f>
        <v>1</v>
      </c>
      <c r="D70" s="59" t="s">
        <v>702</v>
      </c>
      <c r="E70" s="59" t="s">
        <v>703</v>
      </c>
    </row>
    <row r="71" customFormat="false" ht="15" hidden="false" customHeight="false" outlineLevel="0" collapsed="false">
      <c r="A71" s="59" t="s">
        <v>704</v>
      </c>
      <c r="B71" s="70" t="s">
        <v>249</v>
      </c>
      <c r="C71" s="59" t="n">
        <f aca="false">COUNTIF('SKU Data'!$C$2:$C$1780,A71)</f>
        <v>9</v>
      </c>
      <c r="D71" s="59" t="s">
        <v>705</v>
      </c>
      <c r="E71" s="59" t="s">
        <v>706</v>
      </c>
    </row>
    <row r="72" customFormat="false" ht="15" hidden="false" customHeight="false" outlineLevel="0" collapsed="false">
      <c r="A72" s="59" t="s">
        <v>707</v>
      </c>
      <c r="B72" s="70" t="s">
        <v>249</v>
      </c>
      <c r="C72" s="59" t="n">
        <f aca="false">COUNTIF('SKU Data'!$C$2:$C$1780,A72)</f>
        <v>1</v>
      </c>
      <c r="D72" s="59" t="s">
        <v>708</v>
      </c>
      <c r="E72" s="59" t="s">
        <v>709</v>
      </c>
    </row>
    <row r="73" customFormat="false" ht="15" hidden="false" customHeight="false" outlineLevel="0" collapsed="false">
      <c r="A73" s="59" t="s">
        <v>710</v>
      </c>
      <c r="B73" s="70" t="s">
        <v>249</v>
      </c>
      <c r="C73" s="59" t="n">
        <f aca="false">COUNTIF('SKU Data'!$C$2:$C$1780,A73)</f>
        <v>1</v>
      </c>
      <c r="D73" s="59" t="s">
        <v>711</v>
      </c>
      <c r="E73" s="59" t="s">
        <v>712</v>
      </c>
    </row>
    <row r="74" customFormat="false" ht="15" hidden="false" customHeight="false" outlineLevel="0" collapsed="false">
      <c r="A74" s="59" t="s">
        <v>713</v>
      </c>
      <c r="B74" s="70" t="s">
        <v>249</v>
      </c>
      <c r="C74" s="59" t="n">
        <f aca="false">COUNTIF('SKU Data'!$C$2:$C$1780,A74)</f>
        <v>1</v>
      </c>
      <c r="D74" s="59" t="s">
        <v>714</v>
      </c>
      <c r="E74" s="59" t="s">
        <v>715</v>
      </c>
    </row>
    <row r="75" customFormat="false" ht="15" hidden="false" customHeight="false" outlineLevel="0" collapsed="false">
      <c r="A75" s="59" t="s">
        <v>716</v>
      </c>
      <c r="B75" s="70" t="s">
        <v>717</v>
      </c>
      <c r="C75" s="59" t="n">
        <f aca="false">COUNTIF('SKU Data'!$C$2:$C$1780,A75)</f>
        <v>1</v>
      </c>
      <c r="D75" s="59" t="s">
        <v>718</v>
      </c>
      <c r="E75" s="59" t="s">
        <v>719</v>
      </c>
    </row>
    <row r="76" customFormat="false" ht="15" hidden="false" customHeight="false" outlineLevel="0" collapsed="false">
      <c r="A76" s="59" t="s">
        <v>720</v>
      </c>
      <c r="B76" s="70" t="s">
        <v>249</v>
      </c>
      <c r="C76" s="59" t="n">
        <f aca="false">COUNTIF('SKU Data'!$C$2:$C$1780,A76)</f>
        <v>4</v>
      </c>
      <c r="D76" s="59" t="s">
        <v>721</v>
      </c>
      <c r="E76" s="59" t="s">
        <v>722</v>
      </c>
    </row>
    <row r="77" customFormat="false" ht="15" hidden="false" customHeight="false" outlineLevel="0" collapsed="false">
      <c r="A77" s="59" t="s">
        <v>723</v>
      </c>
      <c r="B77" s="70" t="s">
        <v>249</v>
      </c>
      <c r="C77" s="59" t="n">
        <f aca="false">COUNTIF('SKU Data'!$C$2:$C$1780,A77)</f>
        <v>1</v>
      </c>
      <c r="D77" s="59" t="s">
        <v>724</v>
      </c>
      <c r="E77" s="59" t="s">
        <v>725</v>
      </c>
    </row>
    <row r="78" customFormat="false" ht="15" hidden="false" customHeight="false" outlineLevel="0" collapsed="false">
      <c r="A78" s="59" t="s">
        <v>726</v>
      </c>
      <c r="B78" s="70" t="s">
        <v>249</v>
      </c>
      <c r="C78" s="59" t="n">
        <f aca="false">COUNTIF('SKU Data'!$C$2:$C$1780,A78)</f>
        <v>4</v>
      </c>
      <c r="D78" s="59" t="s">
        <v>727</v>
      </c>
      <c r="E78" s="59" t="s">
        <v>728</v>
      </c>
    </row>
    <row r="79" customFormat="false" ht="15" hidden="false" customHeight="false" outlineLevel="0" collapsed="false">
      <c r="A79" s="59" t="s">
        <v>729</v>
      </c>
      <c r="B79" s="70" t="s">
        <v>249</v>
      </c>
      <c r="C79" s="59" t="n">
        <f aca="false">COUNTIF('SKU Data'!$C$2:$C$1780,A79)</f>
        <v>1</v>
      </c>
      <c r="D79" s="59" t="s">
        <v>730</v>
      </c>
      <c r="E79" s="59" t="s">
        <v>731</v>
      </c>
    </row>
    <row r="80" customFormat="false" ht="15" hidden="false" customHeight="false" outlineLevel="0" collapsed="false">
      <c r="A80" s="59" t="s">
        <v>732</v>
      </c>
      <c r="B80" s="70" t="s">
        <v>249</v>
      </c>
      <c r="C80" s="59" t="n">
        <f aca="false">COUNTIF('SKU Data'!$C$2:$C$1780,A80)</f>
        <v>1</v>
      </c>
      <c r="D80" s="59" t="s">
        <v>733</v>
      </c>
      <c r="E80" s="59" t="s">
        <v>734</v>
      </c>
    </row>
    <row r="81" customFormat="false" ht="15" hidden="false" customHeight="false" outlineLevel="0" collapsed="false">
      <c r="A81" s="59" t="s">
        <v>735</v>
      </c>
      <c r="B81" s="70" t="s">
        <v>249</v>
      </c>
      <c r="C81" s="59" t="n">
        <f aca="false">COUNTIF('SKU Data'!$C$2:$C$1780,A81)</f>
        <v>1</v>
      </c>
      <c r="D81" s="59" t="s">
        <v>736</v>
      </c>
      <c r="E81" s="59" t="s">
        <v>737</v>
      </c>
    </row>
    <row r="82" customFormat="false" ht="15" hidden="false" customHeight="false" outlineLevel="0" collapsed="false">
      <c r="A82" s="59" t="s">
        <v>738</v>
      </c>
      <c r="B82" s="70" t="s">
        <v>249</v>
      </c>
      <c r="C82" s="59" t="n">
        <f aca="false">COUNTIF('SKU Data'!$C$2:$C$1780,A82)</f>
        <v>8</v>
      </c>
      <c r="D82" s="59" t="s">
        <v>739</v>
      </c>
      <c r="E82" s="59" t="s">
        <v>740</v>
      </c>
    </row>
    <row r="83" customFormat="false" ht="15" hidden="false" customHeight="false" outlineLevel="0" collapsed="false">
      <c r="A83" s="59" t="s">
        <v>741</v>
      </c>
      <c r="B83" s="70" t="s">
        <v>249</v>
      </c>
      <c r="C83" s="59" t="n">
        <f aca="false">COUNTIF('SKU Data'!$C$2:$C$1780,A83)</f>
        <v>1</v>
      </c>
      <c r="D83" s="59" t="s">
        <v>742</v>
      </c>
      <c r="E83" s="59" t="s">
        <v>743</v>
      </c>
    </row>
    <row r="84" customFormat="false" ht="15" hidden="false" customHeight="false" outlineLevel="0" collapsed="false">
      <c r="A84" s="59" t="s">
        <v>744</v>
      </c>
      <c r="B84" s="70" t="s">
        <v>249</v>
      </c>
      <c r="C84" s="59" t="n">
        <f aca="false">COUNTIF('SKU Data'!$C$2:$C$1780,A84)</f>
        <v>1</v>
      </c>
      <c r="D84" s="59" t="s">
        <v>745</v>
      </c>
      <c r="E84" s="59" t="s">
        <v>746</v>
      </c>
    </row>
    <row r="85" customFormat="false" ht="15" hidden="false" customHeight="false" outlineLevel="0" collapsed="false">
      <c r="A85" s="59" t="s">
        <v>747</v>
      </c>
      <c r="B85" s="70" t="s">
        <v>717</v>
      </c>
      <c r="C85" s="59" t="n">
        <f aca="false">COUNTIF('SKU Data'!$C$2:$C$1780,A85)</f>
        <v>3</v>
      </c>
      <c r="D85" s="59" t="s">
        <v>748</v>
      </c>
      <c r="E85" s="59" t="s">
        <v>749</v>
      </c>
    </row>
    <row r="86" customFormat="false" ht="15" hidden="false" customHeight="false" outlineLevel="0" collapsed="false">
      <c r="A86" s="59" t="s">
        <v>750</v>
      </c>
      <c r="B86" s="70" t="s">
        <v>249</v>
      </c>
      <c r="C86" s="59" t="n">
        <f aca="false">COUNTIF('SKU Data'!$C$2:$C$1780,A86)</f>
        <v>10</v>
      </c>
      <c r="D86" s="59" t="s">
        <v>751</v>
      </c>
      <c r="E86" s="59" t="s">
        <v>752</v>
      </c>
    </row>
    <row r="87" customFormat="false" ht="15" hidden="false" customHeight="false" outlineLevel="0" collapsed="false">
      <c r="A87" s="59" t="s">
        <v>753</v>
      </c>
      <c r="B87" s="70" t="s">
        <v>717</v>
      </c>
      <c r="C87" s="59" t="n">
        <f aca="false">COUNTIF('SKU Data'!$C$2:$C$1780,A87)</f>
        <v>2</v>
      </c>
      <c r="D87" s="59" t="s">
        <v>754</v>
      </c>
      <c r="E87" s="59" t="s">
        <v>755</v>
      </c>
    </row>
    <row r="88" customFormat="false" ht="15" hidden="false" customHeight="false" outlineLevel="0" collapsed="false">
      <c r="A88" s="59" t="s">
        <v>756</v>
      </c>
      <c r="B88" s="70" t="s">
        <v>249</v>
      </c>
      <c r="C88" s="59" t="n">
        <f aca="false">COUNTIF('SKU Data'!$C$2:$C$1780,A88)</f>
        <v>7</v>
      </c>
      <c r="D88" s="59" t="s">
        <v>757</v>
      </c>
      <c r="E88" s="59" t="s">
        <v>758</v>
      </c>
    </row>
    <row r="89" customFormat="false" ht="15" hidden="false" customHeight="false" outlineLevel="0" collapsed="false">
      <c r="A89" s="59" t="s">
        <v>759</v>
      </c>
      <c r="B89" s="70" t="s">
        <v>249</v>
      </c>
      <c r="C89" s="59" t="n">
        <f aca="false">COUNTIF('SKU Data'!$C$2:$C$1780,A89)</f>
        <v>1</v>
      </c>
      <c r="D89" s="59" t="s">
        <v>760</v>
      </c>
      <c r="E89" s="59" t="s">
        <v>761</v>
      </c>
    </row>
    <row r="90" customFormat="false" ht="15" hidden="false" customHeight="false" outlineLevel="0" collapsed="false">
      <c r="A90" s="59" t="s">
        <v>762</v>
      </c>
      <c r="B90" s="70" t="s">
        <v>249</v>
      </c>
      <c r="C90" s="59" t="n">
        <f aca="false">COUNTIF('SKU Data'!$C$2:$C$1780,A90)</f>
        <v>2</v>
      </c>
      <c r="D90" s="59" t="s">
        <v>763</v>
      </c>
      <c r="E90" s="59" t="s">
        <v>764</v>
      </c>
    </row>
    <row r="91" customFormat="false" ht="15" hidden="false" customHeight="false" outlineLevel="0" collapsed="false">
      <c r="A91" s="59" t="s">
        <v>765</v>
      </c>
      <c r="B91" s="70" t="s">
        <v>717</v>
      </c>
      <c r="C91" s="59" t="n">
        <f aca="false">COUNTIF('SKU Data'!$C$2:$C$1780,A91)</f>
        <v>1</v>
      </c>
      <c r="D91" s="59" t="s">
        <v>766</v>
      </c>
      <c r="E91" s="59" t="s">
        <v>767</v>
      </c>
    </row>
    <row r="92" customFormat="false" ht="15" hidden="false" customHeight="false" outlineLevel="0" collapsed="false">
      <c r="A92" s="59" t="s">
        <v>768</v>
      </c>
      <c r="B92" s="70" t="s">
        <v>249</v>
      </c>
      <c r="C92" s="59" t="n">
        <f aca="false">COUNTIF('SKU Data'!$C$2:$C$1780,A92)</f>
        <v>4</v>
      </c>
      <c r="D92" s="59" t="s">
        <v>769</v>
      </c>
      <c r="E92" s="59" t="s">
        <v>770</v>
      </c>
    </row>
    <row r="93" customFormat="false" ht="15" hidden="false" customHeight="false" outlineLevel="0" collapsed="false">
      <c r="A93" s="59" t="s">
        <v>771</v>
      </c>
      <c r="B93" s="70" t="s">
        <v>717</v>
      </c>
      <c r="C93" s="59" t="n">
        <f aca="false">COUNTIF('SKU Data'!$C$2:$C$1780,A93)</f>
        <v>2</v>
      </c>
      <c r="D93" s="59" t="s">
        <v>772</v>
      </c>
      <c r="E93" s="59" t="s">
        <v>773</v>
      </c>
    </row>
    <row r="94" customFormat="false" ht="15" hidden="false" customHeight="false" outlineLevel="0" collapsed="false">
      <c r="A94" s="59" t="s">
        <v>774</v>
      </c>
      <c r="B94" s="70" t="s">
        <v>717</v>
      </c>
      <c r="C94" s="59" t="n">
        <f aca="false">COUNTIF('SKU Data'!$C$2:$C$1780,A94)</f>
        <v>1</v>
      </c>
      <c r="D94" s="59" t="s">
        <v>775</v>
      </c>
      <c r="E94" s="59" t="s">
        <v>776</v>
      </c>
    </row>
    <row r="95" customFormat="false" ht="15" hidden="false" customHeight="false" outlineLevel="0" collapsed="false">
      <c r="A95" s="59" t="s">
        <v>777</v>
      </c>
      <c r="B95" s="70" t="s">
        <v>249</v>
      </c>
      <c r="C95" s="59" t="n">
        <f aca="false">COUNTIF('SKU Data'!$C$2:$C$1780,A95)</f>
        <v>1</v>
      </c>
      <c r="D95" s="59" t="s">
        <v>778</v>
      </c>
      <c r="E95" s="59" t="s">
        <v>779</v>
      </c>
    </row>
    <row r="96" customFormat="false" ht="15" hidden="false" customHeight="false" outlineLevel="0" collapsed="false">
      <c r="A96" s="59" t="s">
        <v>780</v>
      </c>
      <c r="B96" s="70" t="s">
        <v>249</v>
      </c>
      <c r="C96" s="59" t="n">
        <f aca="false">COUNTIF('SKU Data'!$C$2:$C$1780,A96)</f>
        <v>2</v>
      </c>
      <c r="D96" s="59" t="s">
        <v>781</v>
      </c>
      <c r="E96" s="59" t="s">
        <v>782</v>
      </c>
    </row>
    <row r="97" customFormat="false" ht="15" hidden="false" customHeight="false" outlineLevel="0" collapsed="false">
      <c r="A97" s="59" t="s">
        <v>783</v>
      </c>
      <c r="B97" s="70" t="s">
        <v>717</v>
      </c>
      <c r="C97" s="59" t="n">
        <f aca="false">COUNTIF('SKU Data'!$C$2:$C$1780,A97)</f>
        <v>1</v>
      </c>
      <c r="D97" s="59" t="s">
        <v>784</v>
      </c>
      <c r="E97" s="59" t="s">
        <v>785</v>
      </c>
    </row>
    <row r="98" customFormat="false" ht="15" hidden="false" customHeight="false" outlineLevel="0" collapsed="false">
      <c r="A98" s="59" t="s">
        <v>786</v>
      </c>
      <c r="B98" s="70" t="s">
        <v>249</v>
      </c>
      <c r="C98" s="59" t="n">
        <f aca="false">COUNTIF('SKU Data'!$C$2:$C$1780,A98)</f>
        <v>1</v>
      </c>
      <c r="D98" s="59" t="s">
        <v>787</v>
      </c>
      <c r="E98" s="59" t="s">
        <v>788</v>
      </c>
    </row>
    <row r="99" customFormat="false" ht="15" hidden="false" customHeight="false" outlineLevel="0" collapsed="false">
      <c r="A99" s="59" t="s">
        <v>789</v>
      </c>
      <c r="B99" s="70" t="s">
        <v>249</v>
      </c>
      <c r="C99" s="59" t="n">
        <f aca="false">COUNTIF('SKU Data'!$C$2:$C$1780,A99)</f>
        <v>1</v>
      </c>
      <c r="D99" s="59" t="s">
        <v>790</v>
      </c>
      <c r="E99" s="59" t="s">
        <v>791</v>
      </c>
    </row>
    <row r="100" customFormat="false" ht="15" hidden="false" customHeight="false" outlineLevel="0" collapsed="false">
      <c r="A100" s="59" t="s">
        <v>792</v>
      </c>
      <c r="B100" s="70" t="s">
        <v>717</v>
      </c>
      <c r="C100" s="59" t="n">
        <f aca="false">COUNTIF('SKU Data'!$C$2:$C$1780,A100)</f>
        <v>1</v>
      </c>
      <c r="D100" s="59" t="s">
        <v>793</v>
      </c>
      <c r="E100" s="59" t="s">
        <v>794</v>
      </c>
    </row>
    <row r="101" customFormat="false" ht="15" hidden="false" customHeight="false" outlineLevel="0" collapsed="false">
      <c r="A101" s="59" t="s">
        <v>322</v>
      </c>
      <c r="B101" s="70" t="s">
        <v>322</v>
      </c>
      <c r="C101" s="59" t="n">
        <f aca="false">COUNTIF('SKU Data'!$C$2:$C$1780,A101)</f>
        <v>12</v>
      </c>
      <c r="D101" s="59" t="s">
        <v>795</v>
      </c>
      <c r="E101" s="59" t="s">
        <v>796</v>
      </c>
    </row>
    <row r="102" customFormat="false" ht="15" hidden="false" customHeight="false" outlineLevel="0" collapsed="false">
      <c r="A102" s="59" t="s">
        <v>797</v>
      </c>
      <c r="B102" s="70" t="s">
        <v>249</v>
      </c>
      <c r="C102" s="59" t="n">
        <f aca="false">COUNTIF('SKU Data'!$C$2:$C$1780,A102)</f>
        <v>2</v>
      </c>
      <c r="D102" s="59" t="s">
        <v>798</v>
      </c>
      <c r="E102" s="59" t="s">
        <v>799</v>
      </c>
    </row>
    <row r="103" customFormat="false" ht="15" hidden="false" customHeight="false" outlineLevel="0" collapsed="false">
      <c r="A103" s="59" t="s">
        <v>800</v>
      </c>
      <c r="B103" s="70" t="s">
        <v>249</v>
      </c>
      <c r="C103" s="59" t="n">
        <f aca="false">COUNTIF('SKU Data'!$C$2:$C$1780,A103)</f>
        <v>1</v>
      </c>
      <c r="D103" s="59" t="s">
        <v>801</v>
      </c>
      <c r="E103" s="59" t="s">
        <v>802</v>
      </c>
    </row>
    <row r="104" customFormat="false" ht="15" hidden="false" customHeight="false" outlineLevel="0" collapsed="false">
      <c r="A104" s="59" t="s">
        <v>803</v>
      </c>
      <c r="B104" s="70" t="s">
        <v>249</v>
      </c>
      <c r="C104" s="59" t="n">
        <f aca="false">COUNTIF('SKU Data'!$C$2:$C$1780,A104)</f>
        <v>2</v>
      </c>
      <c r="D104" s="59" t="s">
        <v>804</v>
      </c>
      <c r="E104" s="59" t="s">
        <v>805</v>
      </c>
    </row>
    <row r="105" customFormat="false" ht="15" hidden="false" customHeight="false" outlineLevel="0" collapsed="false">
      <c r="A105" s="59" t="s">
        <v>246</v>
      </c>
      <c r="B105" s="70" t="s">
        <v>246</v>
      </c>
      <c r="C105" s="59" t="n">
        <f aca="false">COUNTIF('SKU Data'!$C$2:$C$1780,A105)</f>
        <v>257</v>
      </c>
      <c r="D105" s="59" t="s">
        <v>806</v>
      </c>
      <c r="E105" s="59" t="s">
        <v>807</v>
      </c>
    </row>
    <row r="106" customFormat="false" ht="15" hidden="false" customHeight="false" outlineLevel="0" collapsed="false">
      <c r="A106" s="59" t="s">
        <v>808</v>
      </c>
      <c r="B106" s="70" t="s">
        <v>249</v>
      </c>
      <c r="C106" s="59" t="n">
        <f aca="false">COUNTIF('SKU Data'!$C$2:$C$1780,A106)</f>
        <v>1</v>
      </c>
      <c r="D106" s="59" t="s">
        <v>809</v>
      </c>
      <c r="E106" s="59" t="s">
        <v>810</v>
      </c>
    </row>
    <row r="107" customFormat="false" ht="15" hidden="false" customHeight="false" outlineLevel="0" collapsed="false">
      <c r="A107" s="59" t="s">
        <v>811</v>
      </c>
      <c r="B107" s="70" t="s">
        <v>717</v>
      </c>
      <c r="C107" s="59" t="n">
        <f aca="false">COUNTIF('SKU Data'!$C$2:$C$1780,A107)</f>
        <v>1</v>
      </c>
      <c r="D107" s="59" t="s">
        <v>812</v>
      </c>
      <c r="E107" s="59" t="s">
        <v>813</v>
      </c>
    </row>
    <row r="108" customFormat="false" ht="15" hidden="false" customHeight="false" outlineLevel="0" collapsed="false">
      <c r="A108" s="59" t="s">
        <v>814</v>
      </c>
      <c r="B108" s="70" t="s">
        <v>249</v>
      </c>
      <c r="C108" s="59" t="n">
        <f aca="false">COUNTIF('SKU Data'!$C$2:$C$1780,A108)</f>
        <v>4</v>
      </c>
      <c r="D108" s="59" t="s">
        <v>815</v>
      </c>
      <c r="E108" s="59" t="s">
        <v>816</v>
      </c>
    </row>
    <row r="109" customFormat="false" ht="15" hidden="false" customHeight="false" outlineLevel="0" collapsed="false">
      <c r="A109" s="59" t="s">
        <v>817</v>
      </c>
      <c r="B109" s="70" t="s">
        <v>249</v>
      </c>
      <c r="C109" s="59" t="n">
        <f aca="false">COUNTIF('SKU Data'!$C$2:$C$1780,A109)</f>
        <v>3</v>
      </c>
      <c r="D109" s="59" t="s">
        <v>818</v>
      </c>
      <c r="E109" s="59" t="s">
        <v>819</v>
      </c>
    </row>
    <row r="110" customFormat="false" ht="15" hidden="false" customHeight="false" outlineLevel="0" collapsed="false">
      <c r="A110" s="59" t="s">
        <v>820</v>
      </c>
      <c r="B110" s="70" t="s">
        <v>249</v>
      </c>
      <c r="C110" s="59" t="n">
        <f aca="false">COUNTIF('SKU Data'!$C$2:$C$1780,A110)</f>
        <v>3</v>
      </c>
      <c r="D110" s="59" t="s">
        <v>821</v>
      </c>
      <c r="E110" s="59" t="s">
        <v>822</v>
      </c>
    </row>
    <row r="111" customFormat="false" ht="15" hidden="false" customHeight="false" outlineLevel="0" collapsed="false">
      <c r="A111" s="59" t="s">
        <v>823</v>
      </c>
      <c r="B111" s="70" t="s">
        <v>249</v>
      </c>
      <c r="C111" s="59" t="n">
        <f aca="false">COUNTIF('SKU Data'!$C$2:$C$1780,A111)</f>
        <v>1</v>
      </c>
      <c r="D111" s="59" t="s">
        <v>824</v>
      </c>
      <c r="E111" s="59" t="s">
        <v>825</v>
      </c>
    </row>
    <row r="112" customFormat="false" ht="15" hidden="false" customHeight="false" outlineLevel="0" collapsed="false">
      <c r="A112" s="59" t="s">
        <v>826</v>
      </c>
      <c r="B112" s="70" t="s">
        <v>249</v>
      </c>
      <c r="C112" s="59" t="n">
        <f aca="false">COUNTIF('SKU Data'!$C$2:$C$1780,A112)</f>
        <v>3</v>
      </c>
      <c r="D112" s="59" t="s">
        <v>827</v>
      </c>
      <c r="E112" s="59" t="s">
        <v>828</v>
      </c>
    </row>
    <row r="113" customFormat="false" ht="15" hidden="false" customHeight="false" outlineLevel="0" collapsed="false">
      <c r="A113" s="59" t="s">
        <v>829</v>
      </c>
      <c r="B113" s="70" t="s">
        <v>249</v>
      </c>
      <c r="C113" s="59" t="n">
        <f aca="false">COUNTIF('SKU Data'!$C$2:$C$1780,A113)</f>
        <v>6</v>
      </c>
      <c r="D113" s="59" t="s">
        <v>830</v>
      </c>
      <c r="E113" s="59" t="s">
        <v>831</v>
      </c>
    </row>
    <row r="114" customFormat="false" ht="15" hidden="false" customHeight="false" outlineLevel="0" collapsed="false">
      <c r="A114" s="59" t="s">
        <v>832</v>
      </c>
      <c r="B114" s="70" t="s">
        <v>717</v>
      </c>
      <c r="C114" s="59" t="n">
        <f aca="false">COUNTIF('SKU Data'!$C$2:$C$1780,A114)</f>
        <v>2</v>
      </c>
      <c r="D114" s="59" t="s">
        <v>833</v>
      </c>
      <c r="E114" s="59" t="s">
        <v>834</v>
      </c>
    </row>
    <row r="115" customFormat="false" ht="15" hidden="false" customHeight="false" outlineLevel="0" collapsed="false">
      <c r="A115" s="59" t="s">
        <v>835</v>
      </c>
      <c r="B115" s="70" t="s">
        <v>249</v>
      </c>
      <c r="C115" s="59" t="n">
        <f aca="false">COUNTIF('SKU Data'!$C$2:$C$1780,A115)</f>
        <v>2</v>
      </c>
      <c r="D115" s="59" t="s">
        <v>836</v>
      </c>
      <c r="E115" s="59" t="s">
        <v>740</v>
      </c>
    </row>
    <row r="116" customFormat="false" ht="15" hidden="false" customHeight="false" outlineLevel="0" collapsed="false">
      <c r="A116" s="59" t="s">
        <v>837</v>
      </c>
      <c r="B116" s="70" t="s">
        <v>249</v>
      </c>
      <c r="C116" s="59" t="n">
        <f aca="false">COUNTIF('SKU Data'!$C$2:$C$1780,A116)</f>
        <v>7</v>
      </c>
      <c r="D116" s="59" t="s">
        <v>838</v>
      </c>
      <c r="E116" s="59" t="s">
        <v>839</v>
      </c>
    </row>
    <row r="117" customFormat="false" ht="15" hidden="false" customHeight="false" outlineLevel="0" collapsed="false">
      <c r="A117" s="59" t="s">
        <v>840</v>
      </c>
      <c r="B117" s="70" t="s">
        <v>717</v>
      </c>
      <c r="C117" s="59" t="n">
        <f aca="false">COUNTIF('SKU Data'!$C$2:$C$1780,A117)</f>
        <v>1</v>
      </c>
      <c r="D117" s="59" t="s">
        <v>841</v>
      </c>
      <c r="E117" s="59" t="s">
        <v>807</v>
      </c>
    </row>
    <row r="118" customFormat="false" ht="15" hidden="false" customHeight="false" outlineLevel="0" collapsed="false">
      <c r="A118" s="59" t="s">
        <v>842</v>
      </c>
      <c r="B118" s="70" t="s">
        <v>249</v>
      </c>
      <c r="C118" s="59" t="n">
        <f aca="false">COUNTIF('SKU Data'!$C$2:$C$1780,A118)</f>
        <v>2</v>
      </c>
      <c r="D118" s="59" t="s">
        <v>843</v>
      </c>
      <c r="E118" s="59" t="s">
        <v>844</v>
      </c>
    </row>
    <row r="119" customFormat="false" ht="15" hidden="false" customHeight="false" outlineLevel="0" collapsed="false">
      <c r="A119" s="59" t="s">
        <v>845</v>
      </c>
      <c r="B119" s="70" t="s">
        <v>249</v>
      </c>
      <c r="C119" s="59" t="n">
        <f aca="false">COUNTIF('SKU Data'!$C$2:$C$1780,A119)</f>
        <v>3</v>
      </c>
      <c r="D119" s="59" t="s">
        <v>846</v>
      </c>
      <c r="E119" s="59" t="s">
        <v>847</v>
      </c>
    </row>
    <row r="120" customFormat="false" ht="15" hidden="false" customHeight="false" outlineLevel="0" collapsed="false">
      <c r="A120" s="59" t="s">
        <v>848</v>
      </c>
      <c r="B120" s="70" t="s">
        <v>249</v>
      </c>
      <c r="C120" s="59" t="n">
        <f aca="false">COUNTIF('SKU Data'!$C$2:$C$1780,A120)</f>
        <v>1</v>
      </c>
      <c r="D120" s="59" t="s">
        <v>849</v>
      </c>
      <c r="E120" s="59" t="s">
        <v>850</v>
      </c>
    </row>
    <row r="121" customFormat="false" ht="15" hidden="false" customHeight="false" outlineLevel="0" collapsed="false">
      <c r="A121" s="59" t="s">
        <v>851</v>
      </c>
      <c r="B121" s="70" t="s">
        <v>249</v>
      </c>
      <c r="C121" s="59" t="n">
        <f aca="false">COUNTIF('SKU Data'!$C$2:$C$1780,A121)</f>
        <v>1</v>
      </c>
      <c r="D121" s="59" t="s">
        <v>852</v>
      </c>
      <c r="E121" s="59" t="s">
        <v>853</v>
      </c>
    </row>
    <row r="122" customFormat="false" ht="15" hidden="false" customHeight="false" outlineLevel="0" collapsed="false">
      <c r="A122" s="59" t="s">
        <v>854</v>
      </c>
      <c r="B122" s="70" t="s">
        <v>249</v>
      </c>
      <c r="C122" s="59" t="n">
        <f aca="false">COUNTIF('SKU Data'!$C$2:$C$1780,A122)</f>
        <v>2</v>
      </c>
      <c r="D122" s="59" t="s">
        <v>855</v>
      </c>
      <c r="E122" s="59" t="s">
        <v>856</v>
      </c>
    </row>
    <row r="123" customFormat="false" ht="15" hidden="false" customHeight="false" outlineLevel="0" collapsed="false">
      <c r="A123" s="59" t="s">
        <v>857</v>
      </c>
      <c r="B123" s="70" t="s">
        <v>249</v>
      </c>
      <c r="C123" s="59" t="n">
        <f aca="false">COUNTIF('SKU Data'!$C$2:$C$1780,A123)</f>
        <v>5</v>
      </c>
      <c r="D123" s="59" t="s">
        <v>858</v>
      </c>
      <c r="E123" s="59" t="s">
        <v>859</v>
      </c>
    </row>
    <row r="124" customFormat="false" ht="15" hidden="false" customHeight="false" outlineLevel="0" collapsed="false">
      <c r="A124" s="59" t="s">
        <v>860</v>
      </c>
      <c r="B124" s="70" t="s">
        <v>249</v>
      </c>
      <c r="C124" s="59" t="n">
        <f aca="false">COUNTIF('SKU Data'!$C$2:$C$1780,A124)</f>
        <v>2</v>
      </c>
      <c r="D124" s="59" t="s">
        <v>861</v>
      </c>
      <c r="E124" s="59" t="s">
        <v>862</v>
      </c>
    </row>
    <row r="125" customFormat="false" ht="15" hidden="false" customHeight="false" outlineLevel="0" collapsed="false">
      <c r="A125" s="59" t="s">
        <v>863</v>
      </c>
      <c r="B125" s="70" t="s">
        <v>717</v>
      </c>
      <c r="C125" s="59" t="n">
        <f aca="false">COUNTIF('SKU Data'!$C$2:$C$1780,A125)</f>
        <v>2</v>
      </c>
      <c r="D125" s="59" t="s">
        <v>864</v>
      </c>
      <c r="E125" s="59" t="s">
        <v>865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true"/>
  </sheetPr>
  <dimension ref="A1:P91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"/>
    <col collapsed="false" customWidth="true" hidden="false" outlineLevel="0" max="3" min="3" style="0" width="32"/>
    <col collapsed="false" customWidth="true" hidden="false" outlineLevel="0" max="4" min="4" style="0" width="12"/>
    <col collapsed="false" customWidth="true" hidden="false" outlineLevel="0" max="6" min="5" style="0" width="10"/>
    <col collapsed="false" customWidth="true" hidden="false" outlineLevel="0" max="8" min="7" style="0" width="12"/>
    <col collapsed="false" customWidth="true" hidden="false" outlineLevel="0" max="10" min="9" style="0" width="10"/>
    <col collapsed="false" customWidth="true" hidden="false" outlineLevel="0" max="12" min="11" style="0" width="11"/>
    <col collapsed="false" customWidth="true" hidden="false" outlineLevel="0" max="16" min="13" style="0" width="12"/>
  </cols>
  <sheetData>
    <row r="1" customFormat="false" ht="45" hidden="false" customHeight="true" outlineLevel="0" collapsed="false">
      <c r="A1" s="17" t="s">
        <v>58</v>
      </c>
      <c r="B1" s="17" t="s">
        <v>32</v>
      </c>
      <c r="C1" s="17" t="s">
        <v>866</v>
      </c>
      <c r="D1" s="17" t="s">
        <v>867</v>
      </c>
      <c r="E1" s="17" t="s">
        <v>20</v>
      </c>
      <c r="F1" s="17" t="s">
        <v>19</v>
      </c>
      <c r="G1" s="17" t="s">
        <v>42</v>
      </c>
      <c r="H1" s="17" t="s">
        <v>868</v>
      </c>
      <c r="I1" s="17" t="s">
        <v>869</v>
      </c>
      <c r="J1" s="17" t="s">
        <v>870</v>
      </c>
      <c r="K1" s="17" t="s">
        <v>871</v>
      </c>
      <c r="L1" s="17" t="s">
        <v>872</v>
      </c>
      <c r="M1" s="17" t="s">
        <v>873</v>
      </c>
      <c r="N1" s="17" t="s">
        <v>874</v>
      </c>
      <c r="O1" s="17" t="s">
        <v>875</v>
      </c>
      <c r="P1" s="17" t="s">
        <v>876</v>
      </c>
    </row>
    <row r="2" customFormat="false" ht="15" hidden="false" customHeight="false" outlineLevel="0" collapsed="false">
      <c r="A2" s="71" t="s">
        <v>59</v>
      </c>
      <c r="B2" s="71" t="s">
        <v>46</v>
      </c>
      <c r="C2" s="71" t="s">
        <v>877</v>
      </c>
      <c r="D2" s="72" t="n">
        <v>0</v>
      </c>
      <c r="E2" s="71" t="n">
        <v>0</v>
      </c>
      <c r="F2" s="71" t="n">
        <v>4</v>
      </c>
      <c r="G2" s="72" t="n">
        <v>449.1</v>
      </c>
      <c r="H2" s="72" t="n">
        <v>449.1</v>
      </c>
      <c r="I2" s="71" t="n">
        <f aca="false">IF(B2&gt;=Settings!$B$23,1,0)</f>
        <v>0</v>
      </c>
      <c r="J2" s="71" t="n">
        <v>1</v>
      </c>
      <c r="K2" s="71" t="n">
        <f aca="false">F2*I2*J2</f>
        <v>0</v>
      </c>
      <c r="L2" s="71" t="n">
        <f aca="false">E2*I2*J2</f>
        <v>0</v>
      </c>
      <c r="M2" s="72" t="n">
        <f aca="false">G2*I2*J2</f>
        <v>0</v>
      </c>
      <c r="N2" s="72" t="n">
        <f aca="false">D2*I2*J2</f>
        <v>-0</v>
      </c>
      <c r="O2" s="71" t="n">
        <f aca="false">F2*J2</f>
        <v>4</v>
      </c>
      <c r="P2" s="71" t="n">
        <f aca="false">E2*J2</f>
        <v>0</v>
      </c>
    </row>
    <row r="3" customFormat="false" ht="15" hidden="false" customHeight="false" outlineLevel="0" collapsed="false">
      <c r="A3" s="71" t="s">
        <v>59</v>
      </c>
      <c r="B3" s="71" t="s">
        <v>46</v>
      </c>
      <c r="C3" s="71" t="s">
        <v>878</v>
      </c>
      <c r="D3" s="72" t="n">
        <v>0</v>
      </c>
      <c r="E3" s="71" t="n">
        <v>0</v>
      </c>
      <c r="F3" s="71" t="n">
        <v>25</v>
      </c>
      <c r="G3" s="72" t="n">
        <v>2674.41</v>
      </c>
      <c r="H3" s="72" t="n">
        <v>2674.41</v>
      </c>
      <c r="I3" s="71" t="n">
        <f aca="false">IF(B3&gt;=Settings!$B$23,1,0)</f>
        <v>0</v>
      </c>
      <c r="J3" s="71" t="n">
        <v>1</v>
      </c>
      <c r="K3" s="71" t="n">
        <f aca="false">F3*I3*J3</f>
        <v>0</v>
      </c>
      <c r="L3" s="71" t="n">
        <f aca="false">E3*I3*J3</f>
        <v>0</v>
      </c>
      <c r="M3" s="72" t="n">
        <f aca="false">G3*I3*J3</f>
        <v>0</v>
      </c>
      <c r="N3" s="72" t="n">
        <f aca="false">D3*I3*J3</f>
        <v>-0</v>
      </c>
      <c r="O3" s="71" t="n">
        <f aca="false">F3*J3</f>
        <v>25</v>
      </c>
      <c r="P3" s="71" t="n">
        <f aca="false">E3*J3</f>
        <v>0</v>
      </c>
    </row>
    <row r="4" customFormat="false" ht="15" hidden="false" customHeight="false" outlineLevel="0" collapsed="false">
      <c r="A4" s="71" t="s">
        <v>59</v>
      </c>
      <c r="B4" s="71" t="s">
        <v>46</v>
      </c>
      <c r="C4" s="71" t="s">
        <v>815</v>
      </c>
      <c r="D4" s="72" t="n">
        <v>0</v>
      </c>
      <c r="E4" s="71" t="n">
        <v>0</v>
      </c>
      <c r="F4" s="71" t="n">
        <v>4</v>
      </c>
      <c r="G4" s="72" t="n">
        <v>492.2</v>
      </c>
      <c r="H4" s="72" t="n">
        <v>492.2</v>
      </c>
      <c r="I4" s="71" t="n">
        <f aca="false">IF(B4&gt;=Settings!$B$23,1,0)</f>
        <v>0</v>
      </c>
      <c r="J4" s="71" t="n">
        <v>1</v>
      </c>
      <c r="K4" s="71" t="n">
        <f aca="false">F4*I4*J4</f>
        <v>0</v>
      </c>
      <c r="L4" s="71" t="n">
        <f aca="false">E4*I4*J4</f>
        <v>0</v>
      </c>
      <c r="M4" s="72" t="n">
        <f aca="false">G4*I4*J4</f>
        <v>0</v>
      </c>
      <c r="N4" s="72" t="n">
        <f aca="false">D4*I4*J4</f>
        <v>-0</v>
      </c>
      <c r="O4" s="71" t="n">
        <f aca="false">F4*J4</f>
        <v>4</v>
      </c>
      <c r="P4" s="71" t="n">
        <f aca="false">E4*J4</f>
        <v>0</v>
      </c>
    </row>
    <row r="5" customFormat="false" ht="15" hidden="false" customHeight="false" outlineLevel="0" collapsed="false">
      <c r="A5" s="71" t="s">
        <v>61</v>
      </c>
      <c r="B5" s="71" t="s">
        <v>46</v>
      </c>
      <c r="C5" s="71" t="s">
        <v>879</v>
      </c>
      <c r="D5" s="72" t="n">
        <v>0</v>
      </c>
      <c r="E5" s="71" t="n">
        <v>0</v>
      </c>
      <c r="F5" s="71" t="n">
        <v>1</v>
      </c>
      <c r="G5" s="72" t="n">
        <v>194.95</v>
      </c>
      <c r="H5" s="72" t="n">
        <v>194.95</v>
      </c>
      <c r="I5" s="71" t="n">
        <f aca="false">IF(B5&gt;=Settings!$B$23,1,0)</f>
        <v>0</v>
      </c>
      <c r="J5" s="71" t="n">
        <v>1</v>
      </c>
      <c r="K5" s="71" t="n">
        <f aca="false">F5*I5*J5</f>
        <v>0</v>
      </c>
      <c r="L5" s="71" t="n">
        <f aca="false">E5*I5*J5</f>
        <v>0</v>
      </c>
      <c r="M5" s="72" t="n">
        <f aca="false">G5*I5*J5</f>
        <v>0</v>
      </c>
      <c r="N5" s="72" t="n">
        <f aca="false">D5*I5*J5</f>
        <v>-0</v>
      </c>
      <c r="O5" s="71" t="n">
        <f aca="false">F5*J5</f>
        <v>1</v>
      </c>
      <c r="P5" s="71" t="n">
        <f aca="false">E5*J5</f>
        <v>0</v>
      </c>
    </row>
    <row r="6" customFormat="false" ht="15" hidden="false" customHeight="false" outlineLevel="0" collapsed="false">
      <c r="A6" s="71" t="s">
        <v>60</v>
      </c>
      <c r="B6" s="71" t="s">
        <v>46</v>
      </c>
      <c r="C6" s="71" t="s">
        <v>880</v>
      </c>
      <c r="D6" s="72" t="n">
        <v>119.95</v>
      </c>
      <c r="E6" s="71" t="n">
        <v>1</v>
      </c>
      <c r="F6" s="71" t="n">
        <v>44</v>
      </c>
      <c r="G6" s="72" t="n">
        <v>5277.8</v>
      </c>
      <c r="H6" s="72" t="n">
        <v>5157.85</v>
      </c>
      <c r="I6" s="71" t="n">
        <f aca="false">IF(B6&gt;=Settings!$B$23,1,0)</f>
        <v>0</v>
      </c>
      <c r="J6" s="71" t="n">
        <v>1</v>
      </c>
      <c r="K6" s="71" t="n">
        <f aca="false">F6*I6*J6</f>
        <v>0</v>
      </c>
      <c r="L6" s="71" t="n">
        <f aca="false">E6*I6*J6</f>
        <v>0</v>
      </c>
      <c r="M6" s="72" t="n">
        <f aca="false">G6*I6*J6</f>
        <v>0</v>
      </c>
      <c r="N6" s="72" t="n">
        <f aca="false">D6*I6*J6</f>
        <v>0</v>
      </c>
      <c r="O6" s="71" t="n">
        <f aca="false">F6*J6</f>
        <v>44</v>
      </c>
      <c r="P6" s="71" t="n">
        <f aca="false">E6*J6</f>
        <v>1</v>
      </c>
    </row>
    <row r="7" customFormat="false" ht="15" hidden="false" customHeight="false" outlineLevel="0" collapsed="false">
      <c r="A7" s="71" t="s">
        <v>59</v>
      </c>
      <c r="B7" s="71" t="s">
        <v>46</v>
      </c>
      <c r="C7" s="71" t="s">
        <v>881</v>
      </c>
      <c r="D7" s="72" t="n">
        <v>0</v>
      </c>
      <c r="E7" s="71" t="n">
        <v>0</v>
      </c>
      <c r="F7" s="71" t="n">
        <v>5</v>
      </c>
      <c r="G7" s="72" t="n">
        <v>1024.75</v>
      </c>
      <c r="H7" s="72" t="n">
        <v>1024.75</v>
      </c>
      <c r="I7" s="71" t="n">
        <f aca="false">IF(B7&gt;=Settings!$B$23,1,0)</f>
        <v>0</v>
      </c>
      <c r="J7" s="71" t="n">
        <v>1</v>
      </c>
      <c r="K7" s="71" t="n">
        <f aca="false">F7*I7*J7</f>
        <v>0</v>
      </c>
      <c r="L7" s="71" t="n">
        <f aca="false">E7*I7*J7</f>
        <v>0</v>
      </c>
      <c r="M7" s="72" t="n">
        <f aca="false">G7*I7*J7</f>
        <v>0</v>
      </c>
      <c r="N7" s="72" t="n">
        <f aca="false">D7*I7*J7</f>
        <v>-0</v>
      </c>
      <c r="O7" s="71" t="n">
        <f aca="false">F7*J7</f>
        <v>5</v>
      </c>
      <c r="P7" s="71" t="n">
        <f aca="false">E7*J7</f>
        <v>0</v>
      </c>
    </row>
    <row r="8" customFormat="false" ht="15" hidden="false" customHeight="false" outlineLevel="0" collapsed="false">
      <c r="A8" s="71" t="s">
        <v>61</v>
      </c>
      <c r="B8" s="71" t="s">
        <v>46</v>
      </c>
      <c r="C8" s="71" t="s">
        <v>125</v>
      </c>
      <c r="D8" s="72" t="n">
        <v>113.9</v>
      </c>
      <c r="E8" s="71" t="n">
        <v>1</v>
      </c>
      <c r="F8" s="71" t="n">
        <v>33</v>
      </c>
      <c r="G8" s="72" t="n">
        <v>3973.2</v>
      </c>
      <c r="H8" s="72" t="n">
        <v>3687.79</v>
      </c>
      <c r="I8" s="71" t="n">
        <f aca="false">IF(B8&gt;=Settings!$B$23,1,0)</f>
        <v>0</v>
      </c>
      <c r="J8" s="71" t="n">
        <v>1</v>
      </c>
      <c r="K8" s="71" t="n">
        <f aca="false">F8*I8*J8</f>
        <v>0</v>
      </c>
      <c r="L8" s="71" t="n">
        <f aca="false">E8*I8*J8</f>
        <v>0</v>
      </c>
      <c r="M8" s="72" t="n">
        <f aca="false">G8*I8*J8</f>
        <v>0</v>
      </c>
      <c r="N8" s="72" t="n">
        <f aca="false">D8*I8*J8</f>
        <v>0</v>
      </c>
      <c r="O8" s="71" t="n">
        <f aca="false">F8*J8</f>
        <v>33</v>
      </c>
      <c r="P8" s="71" t="n">
        <f aca="false">E8*J8</f>
        <v>1</v>
      </c>
    </row>
    <row r="9" customFormat="false" ht="15" hidden="false" customHeight="false" outlineLevel="0" collapsed="false">
      <c r="A9" s="71" t="s">
        <v>59</v>
      </c>
      <c r="B9" s="71" t="s">
        <v>46</v>
      </c>
      <c r="C9" s="71" t="s">
        <v>882</v>
      </c>
      <c r="D9" s="72" t="n">
        <v>0</v>
      </c>
      <c r="E9" s="71" t="n">
        <v>0</v>
      </c>
      <c r="F9" s="71" t="n">
        <v>4</v>
      </c>
      <c r="G9" s="72" t="n">
        <v>437.75</v>
      </c>
      <c r="H9" s="72" t="n">
        <v>437.75</v>
      </c>
      <c r="I9" s="71" t="n">
        <f aca="false">IF(B9&gt;=Settings!$B$23,1,0)</f>
        <v>0</v>
      </c>
      <c r="J9" s="71" t="n">
        <v>1</v>
      </c>
      <c r="K9" s="71" t="n">
        <f aca="false">F9*I9*J9</f>
        <v>0</v>
      </c>
      <c r="L9" s="71" t="n">
        <f aca="false">E9*I9*J9</f>
        <v>0</v>
      </c>
      <c r="M9" s="72" t="n">
        <f aca="false">G9*I9*J9</f>
        <v>0</v>
      </c>
      <c r="N9" s="72" t="n">
        <f aca="false">D9*I9*J9</f>
        <v>-0</v>
      </c>
      <c r="O9" s="71" t="n">
        <f aca="false">F9*J9</f>
        <v>4</v>
      </c>
      <c r="P9" s="71" t="n">
        <f aca="false">E9*J9</f>
        <v>0</v>
      </c>
    </row>
    <row r="10" customFormat="false" ht="15" hidden="false" customHeight="false" outlineLevel="0" collapsed="false">
      <c r="A10" s="71" t="s">
        <v>60</v>
      </c>
      <c r="B10" s="71" t="s">
        <v>46</v>
      </c>
      <c r="C10" s="71" t="s">
        <v>883</v>
      </c>
      <c r="D10" s="72" t="n">
        <v>0</v>
      </c>
      <c r="E10" s="71" t="n">
        <v>0</v>
      </c>
      <c r="F10" s="71" t="n">
        <v>4</v>
      </c>
      <c r="G10" s="72" t="n">
        <v>639.8</v>
      </c>
      <c r="H10" s="72" t="n">
        <v>639.8</v>
      </c>
      <c r="I10" s="71" t="n">
        <f aca="false">IF(B10&gt;=Settings!$B$23,1,0)</f>
        <v>0</v>
      </c>
      <c r="J10" s="71" t="n">
        <v>1</v>
      </c>
      <c r="K10" s="71" t="n">
        <f aca="false">F10*I10*J10</f>
        <v>0</v>
      </c>
      <c r="L10" s="71" t="n">
        <f aca="false">E10*I10*J10</f>
        <v>0</v>
      </c>
      <c r="M10" s="72" t="n">
        <f aca="false">G10*I10*J10</f>
        <v>0</v>
      </c>
      <c r="N10" s="72" t="n">
        <f aca="false">D10*I10*J10</f>
        <v>-0</v>
      </c>
      <c r="O10" s="71" t="n">
        <f aca="false">F10*J10</f>
        <v>4</v>
      </c>
      <c r="P10" s="71" t="n">
        <f aca="false">E10*J10</f>
        <v>0</v>
      </c>
    </row>
    <row r="11" customFormat="false" ht="15" hidden="false" customHeight="false" outlineLevel="0" collapsed="false">
      <c r="A11" s="71" t="s">
        <v>60</v>
      </c>
      <c r="B11" s="71" t="s">
        <v>46</v>
      </c>
      <c r="C11" s="71" t="s">
        <v>884</v>
      </c>
      <c r="D11" s="72" t="n">
        <v>0</v>
      </c>
      <c r="E11" s="71" t="n">
        <v>0</v>
      </c>
      <c r="F11" s="71" t="n">
        <v>1</v>
      </c>
      <c r="G11" s="72" t="n">
        <v>129.95</v>
      </c>
      <c r="H11" s="72" t="n">
        <v>129.95</v>
      </c>
      <c r="I11" s="71" t="n">
        <f aca="false">IF(B11&gt;=Settings!$B$23,1,0)</f>
        <v>0</v>
      </c>
      <c r="J11" s="71" t="n">
        <v>1</v>
      </c>
      <c r="K11" s="71" t="n">
        <f aca="false">F11*I11*J11</f>
        <v>0</v>
      </c>
      <c r="L11" s="71" t="n">
        <f aca="false">E11*I11*J11</f>
        <v>0</v>
      </c>
      <c r="M11" s="72" t="n">
        <f aca="false">G11*I11*J11</f>
        <v>0</v>
      </c>
      <c r="N11" s="72" t="n">
        <f aca="false">D11*I11*J11</f>
        <v>-0</v>
      </c>
      <c r="O11" s="71" t="n">
        <f aca="false">F11*J11</f>
        <v>1</v>
      </c>
      <c r="P11" s="71" t="n">
        <f aca="false">E11*J11</f>
        <v>0</v>
      </c>
    </row>
    <row r="12" customFormat="false" ht="15" hidden="false" customHeight="false" outlineLevel="0" collapsed="false">
      <c r="A12" s="71" t="s">
        <v>60</v>
      </c>
      <c r="B12" s="71" t="s">
        <v>46</v>
      </c>
      <c r="C12" s="71" t="s">
        <v>885</v>
      </c>
      <c r="D12" s="72" t="n">
        <v>0</v>
      </c>
      <c r="E12" s="71" t="n">
        <v>0</v>
      </c>
      <c r="F12" s="71" t="n">
        <v>6</v>
      </c>
      <c r="G12" s="72" t="n">
        <v>119.94</v>
      </c>
      <c r="H12" s="72" t="n">
        <v>119.94</v>
      </c>
      <c r="I12" s="71" t="n">
        <f aca="false">IF(B12&gt;=Settings!$B$23,1,0)</f>
        <v>0</v>
      </c>
      <c r="J12" s="71" t="n">
        <v>1</v>
      </c>
      <c r="K12" s="71" t="n">
        <f aca="false">F12*I12*J12</f>
        <v>0</v>
      </c>
      <c r="L12" s="71" t="n">
        <f aca="false">E12*I12*J12</f>
        <v>0</v>
      </c>
      <c r="M12" s="72" t="n">
        <f aca="false">G12*I12*J12</f>
        <v>0</v>
      </c>
      <c r="N12" s="72" t="n">
        <f aca="false">D12*I12*J12</f>
        <v>-0</v>
      </c>
      <c r="O12" s="71" t="n">
        <f aca="false">F12*J12</f>
        <v>6</v>
      </c>
      <c r="P12" s="71" t="n">
        <f aca="false">E12*J12</f>
        <v>0</v>
      </c>
    </row>
    <row r="13" customFormat="false" ht="15" hidden="false" customHeight="false" outlineLevel="0" collapsed="false">
      <c r="A13" s="71" t="s">
        <v>59</v>
      </c>
      <c r="B13" s="71" t="s">
        <v>46</v>
      </c>
      <c r="C13" s="71" t="s">
        <v>886</v>
      </c>
      <c r="D13" s="72" t="n">
        <v>0</v>
      </c>
      <c r="E13" s="71" t="n">
        <v>0</v>
      </c>
      <c r="F13" s="71" t="n">
        <v>5</v>
      </c>
      <c r="G13" s="72" t="n">
        <v>819.75</v>
      </c>
      <c r="H13" s="72" t="n">
        <v>819.75</v>
      </c>
      <c r="I13" s="71" t="n">
        <f aca="false">IF(B13&gt;=Settings!$B$23,1,0)</f>
        <v>0</v>
      </c>
      <c r="J13" s="71" t="n">
        <v>1</v>
      </c>
      <c r="K13" s="71" t="n">
        <f aca="false">F13*I13*J13</f>
        <v>0</v>
      </c>
      <c r="L13" s="71" t="n">
        <f aca="false">E13*I13*J13</f>
        <v>0</v>
      </c>
      <c r="M13" s="72" t="n">
        <f aca="false">G13*I13*J13</f>
        <v>0</v>
      </c>
      <c r="N13" s="72" t="n">
        <f aca="false">D13*I13*J13</f>
        <v>-0</v>
      </c>
      <c r="O13" s="71" t="n">
        <f aca="false">F13*J13</f>
        <v>5</v>
      </c>
      <c r="P13" s="71" t="n">
        <f aca="false">E13*J13</f>
        <v>0</v>
      </c>
    </row>
    <row r="14" customFormat="false" ht="15" hidden="false" customHeight="false" outlineLevel="0" collapsed="false">
      <c r="A14" s="71" t="s">
        <v>61</v>
      </c>
      <c r="B14" s="71" t="s">
        <v>46</v>
      </c>
      <c r="C14" s="71" t="s">
        <v>887</v>
      </c>
      <c r="D14" s="72" t="n">
        <v>0</v>
      </c>
      <c r="E14" s="71" t="n">
        <v>0</v>
      </c>
      <c r="F14" s="71" t="n">
        <v>1</v>
      </c>
      <c r="G14" s="72" t="n">
        <v>289.95</v>
      </c>
      <c r="H14" s="72" t="n">
        <v>289.95</v>
      </c>
      <c r="I14" s="71" t="n">
        <f aca="false">IF(B14&gt;=Settings!$B$23,1,0)</f>
        <v>0</v>
      </c>
      <c r="J14" s="71" t="n">
        <v>1</v>
      </c>
      <c r="K14" s="71" t="n">
        <f aca="false">F14*I14*J14</f>
        <v>0</v>
      </c>
      <c r="L14" s="71" t="n">
        <f aca="false">E14*I14*J14</f>
        <v>0</v>
      </c>
      <c r="M14" s="72" t="n">
        <f aca="false">G14*I14*J14</f>
        <v>0</v>
      </c>
      <c r="N14" s="72" t="n">
        <f aca="false">D14*I14*J14</f>
        <v>-0</v>
      </c>
      <c r="O14" s="71" t="n">
        <f aca="false">F14*J14</f>
        <v>1</v>
      </c>
      <c r="P14" s="71" t="n">
        <f aca="false">E14*J14</f>
        <v>0</v>
      </c>
    </row>
    <row r="15" customFormat="false" ht="15" hidden="false" customHeight="false" outlineLevel="0" collapsed="false">
      <c r="A15" s="71" t="s">
        <v>61</v>
      </c>
      <c r="B15" s="71" t="s">
        <v>46</v>
      </c>
      <c r="C15" s="71" t="s">
        <v>171</v>
      </c>
      <c r="D15" s="72" t="n">
        <v>0</v>
      </c>
      <c r="E15" s="71" t="n">
        <v>0</v>
      </c>
      <c r="F15" s="71" t="n">
        <v>8</v>
      </c>
      <c r="G15" s="72" t="n">
        <v>758.1</v>
      </c>
      <c r="H15" s="72" t="n">
        <v>719.5</v>
      </c>
      <c r="I15" s="71" t="n">
        <f aca="false">IF(B15&gt;=Settings!$B$23,1,0)</f>
        <v>0</v>
      </c>
      <c r="J15" s="71" t="n">
        <v>1</v>
      </c>
      <c r="K15" s="71" t="n">
        <f aca="false">F15*I15*J15</f>
        <v>0</v>
      </c>
      <c r="L15" s="71" t="n">
        <f aca="false">E15*I15*J15</f>
        <v>0</v>
      </c>
      <c r="M15" s="72" t="n">
        <f aca="false">G15*I15*J15</f>
        <v>0</v>
      </c>
      <c r="N15" s="72" t="n">
        <f aca="false">D15*I15*J15</f>
        <v>-0</v>
      </c>
      <c r="O15" s="71" t="n">
        <f aca="false">F15*J15</f>
        <v>8</v>
      </c>
      <c r="P15" s="71" t="n">
        <f aca="false">E15*J15</f>
        <v>0</v>
      </c>
    </row>
    <row r="16" customFormat="false" ht="15" hidden="false" customHeight="false" outlineLevel="0" collapsed="false">
      <c r="A16" s="71" t="s">
        <v>59</v>
      </c>
      <c r="B16" s="71" t="s">
        <v>46</v>
      </c>
      <c r="C16" s="71" t="s">
        <v>172</v>
      </c>
      <c r="D16" s="72" t="n">
        <v>0</v>
      </c>
      <c r="E16" s="71" t="n">
        <v>0</v>
      </c>
      <c r="F16" s="71" t="n">
        <v>8</v>
      </c>
      <c r="G16" s="72" t="n">
        <v>773.228</v>
      </c>
      <c r="H16" s="72" t="n">
        <v>773.228</v>
      </c>
      <c r="I16" s="71" t="n">
        <f aca="false">IF(B16&gt;=Settings!$B$23,1,0)</f>
        <v>0</v>
      </c>
      <c r="J16" s="71" t="n">
        <v>1</v>
      </c>
      <c r="K16" s="71" t="n">
        <f aca="false">F16*I16*J16</f>
        <v>0</v>
      </c>
      <c r="L16" s="71" t="n">
        <f aca="false">E16*I16*J16</f>
        <v>0</v>
      </c>
      <c r="M16" s="72" t="n">
        <f aca="false">G16*I16*J16</f>
        <v>0</v>
      </c>
      <c r="N16" s="72" t="n">
        <f aca="false">D16*I16*J16</f>
        <v>-0</v>
      </c>
      <c r="O16" s="71" t="n">
        <f aca="false">F16*J16</f>
        <v>8</v>
      </c>
      <c r="P16" s="71" t="n">
        <f aca="false">E16*J16</f>
        <v>0</v>
      </c>
    </row>
    <row r="17" customFormat="false" ht="15" hidden="false" customHeight="false" outlineLevel="0" collapsed="false">
      <c r="A17" s="71" t="s">
        <v>60</v>
      </c>
      <c r="B17" s="71" t="s">
        <v>46</v>
      </c>
      <c r="C17" s="71" t="s">
        <v>888</v>
      </c>
      <c r="D17" s="72" t="n">
        <v>0</v>
      </c>
      <c r="E17" s="71" t="n">
        <v>0</v>
      </c>
      <c r="F17" s="71" t="n">
        <v>5</v>
      </c>
      <c r="G17" s="72" t="n">
        <v>799.75</v>
      </c>
      <c r="H17" s="72" t="n">
        <v>799.75</v>
      </c>
      <c r="I17" s="71" t="n">
        <f aca="false">IF(B17&gt;=Settings!$B$23,1,0)</f>
        <v>0</v>
      </c>
      <c r="J17" s="71" t="n">
        <v>1</v>
      </c>
      <c r="K17" s="71" t="n">
        <f aca="false">F17*I17*J17</f>
        <v>0</v>
      </c>
      <c r="L17" s="71" t="n">
        <f aca="false">E17*I17*J17</f>
        <v>0</v>
      </c>
      <c r="M17" s="72" t="n">
        <f aca="false">G17*I17*J17</f>
        <v>0</v>
      </c>
      <c r="N17" s="72" t="n">
        <f aca="false">D17*I17*J17</f>
        <v>-0</v>
      </c>
      <c r="O17" s="71" t="n">
        <f aca="false">F17*J17</f>
        <v>5</v>
      </c>
      <c r="P17" s="71" t="n">
        <f aca="false">E17*J17</f>
        <v>0</v>
      </c>
    </row>
    <row r="18" customFormat="false" ht="15" hidden="false" customHeight="false" outlineLevel="0" collapsed="false">
      <c r="A18" s="71" t="s">
        <v>61</v>
      </c>
      <c r="B18" s="71" t="s">
        <v>46</v>
      </c>
      <c r="C18" s="71" t="s">
        <v>889</v>
      </c>
      <c r="D18" s="72" t="n">
        <v>0</v>
      </c>
      <c r="E18" s="71" t="n">
        <v>0</v>
      </c>
      <c r="F18" s="71" t="n">
        <v>1</v>
      </c>
      <c r="G18" s="72" t="n">
        <v>99.99</v>
      </c>
      <c r="H18" s="72" t="n">
        <v>99.99</v>
      </c>
      <c r="I18" s="71" t="n">
        <f aca="false">IF(B18&gt;=Settings!$B$23,1,0)</f>
        <v>0</v>
      </c>
      <c r="J18" s="71" t="n">
        <v>1</v>
      </c>
      <c r="K18" s="71" t="n">
        <f aca="false">F18*I18*J18</f>
        <v>0</v>
      </c>
      <c r="L18" s="71" t="n">
        <f aca="false">E18*I18*J18</f>
        <v>0</v>
      </c>
      <c r="M18" s="72" t="n">
        <f aca="false">G18*I18*J18</f>
        <v>0</v>
      </c>
      <c r="N18" s="72" t="n">
        <f aca="false">D18*I18*J18</f>
        <v>-0</v>
      </c>
      <c r="O18" s="71" t="n">
        <f aca="false">F18*J18</f>
        <v>1</v>
      </c>
      <c r="P18" s="71" t="n">
        <f aca="false">E18*J18</f>
        <v>0</v>
      </c>
    </row>
    <row r="19" customFormat="false" ht="15" hidden="false" customHeight="false" outlineLevel="0" collapsed="false">
      <c r="A19" s="71" t="s">
        <v>61</v>
      </c>
      <c r="B19" s="71" t="s">
        <v>46</v>
      </c>
      <c r="C19" s="71" t="s">
        <v>890</v>
      </c>
      <c r="D19" s="72" t="n">
        <v>0</v>
      </c>
      <c r="E19" s="71" t="n">
        <v>0</v>
      </c>
      <c r="F19" s="71" t="n">
        <v>4</v>
      </c>
      <c r="G19" s="72" t="n">
        <v>99.8</v>
      </c>
      <c r="H19" s="72" t="n">
        <v>96.8</v>
      </c>
      <c r="I19" s="71" t="n">
        <f aca="false">IF(B19&gt;=Settings!$B$23,1,0)</f>
        <v>0</v>
      </c>
      <c r="J19" s="71" t="n">
        <v>1</v>
      </c>
      <c r="K19" s="71" t="n">
        <f aca="false">F19*I19*J19</f>
        <v>0</v>
      </c>
      <c r="L19" s="71" t="n">
        <f aca="false">E19*I19*J19</f>
        <v>0</v>
      </c>
      <c r="M19" s="72" t="n">
        <f aca="false">G19*I19*J19</f>
        <v>0</v>
      </c>
      <c r="N19" s="72" t="n">
        <f aca="false">D19*I19*J19</f>
        <v>-0</v>
      </c>
      <c r="O19" s="71" t="n">
        <f aca="false">F19*J19</f>
        <v>4</v>
      </c>
      <c r="P19" s="71" t="n">
        <f aca="false">E19*J19</f>
        <v>0</v>
      </c>
    </row>
    <row r="20" customFormat="false" ht="15" hidden="false" customHeight="false" outlineLevel="0" collapsed="false">
      <c r="A20" s="71" t="s">
        <v>61</v>
      </c>
      <c r="B20" s="71" t="s">
        <v>46</v>
      </c>
      <c r="C20" s="71" t="s">
        <v>891</v>
      </c>
      <c r="D20" s="72" t="n">
        <v>0</v>
      </c>
      <c r="E20" s="71" t="n">
        <v>0</v>
      </c>
      <c r="F20" s="71" t="n">
        <v>1</v>
      </c>
      <c r="G20" s="72" t="n">
        <v>99.95</v>
      </c>
      <c r="H20" s="72" t="n">
        <v>84.96</v>
      </c>
      <c r="I20" s="71" t="n">
        <f aca="false">IF(B20&gt;=Settings!$B$23,1,0)</f>
        <v>0</v>
      </c>
      <c r="J20" s="71" t="n">
        <v>1</v>
      </c>
      <c r="K20" s="71" t="n">
        <f aca="false">F20*I20*J20</f>
        <v>0</v>
      </c>
      <c r="L20" s="71" t="n">
        <f aca="false">E20*I20*J20</f>
        <v>0</v>
      </c>
      <c r="M20" s="72" t="n">
        <f aca="false">G20*I20*J20</f>
        <v>0</v>
      </c>
      <c r="N20" s="72" t="n">
        <f aca="false">D20*I20*J20</f>
        <v>-0</v>
      </c>
      <c r="O20" s="71" t="n">
        <f aca="false">F20*J20</f>
        <v>1</v>
      </c>
      <c r="P20" s="71" t="n">
        <f aca="false">E20*J20</f>
        <v>0</v>
      </c>
    </row>
    <row r="21" customFormat="false" ht="15" hidden="false" customHeight="false" outlineLevel="0" collapsed="false">
      <c r="A21" s="71" t="s">
        <v>60</v>
      </c>
      <c r="B21" s="71" t="s">
        <v>46</v>
      </c>
      <c r="C21" s="71" t="s">
        <v>892</v>
      </c>
      <c r="D21" s="72" t="n">
        <v>0</v>
      </c>
      <c r="E21" s="71" t="n">
        <v>0</v>
      </c>
      <c r="F21" s="71" t="n">
        <v>10</v>
      </c>
      <c r="G21" s="72" t="n">
        <v>1099.5</v>
      </c>
      <c r="H21" s="72" t="n">
        <v>1099.5</v>
      </c>
      <c r="I21" s="71" t="n">
        <f aca="false">IF(B21&gt;=Settings!$B$23,1,0)</f>
        <v>0</v>
      </c>
      <c r="J21" s="71" t="n">
        <v>1</v>
      </c>
      <c r="K21" s="71" t="n">
        <f aca="false">F21*I21*J21</f>
        <v>0</v>
      </c>
      <c r="L21" s="71" t="n">
        <f aca="false">E21*I21*J21</f>
        <v>0</v>
      </c>
      <c r="M21" s="72" t="n">
        <f aca="false">G21*I21*J21</f>
        <v>0</v>
      </c>
      <c r="N21" s="72" t="n">
        <f aca="false">D21*I21*J21</f>
        <v>-0</v>
      </c>
      <c r="O21" s="71" t="n">
        <f aca="false">F21*J21</f>
        <v>10</v>
      </c>
      <c r="P21" s="71" t="n">
        <f aca="false">E21*J21</f>
        <v>0</v>
      </c>
    </row>
    <row r="22" customFormat="false" ht="15" hidden="false" customHeight="false" outlineLevel="0" collapsed="false">
      <c r="A22" s="71" t="s">
        <v>60</v>
      </c>
      <c r="B22" s="71" t="s">
        <v>46</v>
      </c>
      <c r="C22" s="71" t="s">
        <v>893</v>
      </c>
      <c r="D22" s="72" t="n">
        <v>0</v>
      </c>
      <c r="E22" s="71" t="n">
        <v>0</v>
      </c>
      <c r="F22" s="71" t="n">
        <v>1</v>
      </c>
      <c r="G22" s="72" t="n">
        <v>52.95</v>
      </c>
      <c r="H22" s="72" t="n">
        <v>52.95</v>
      </c>
      <c r="I22" s="71" t="n">
        <f aca="false">IF(B22&gt;=Settings!$B$23,1,0)</f>
        <v>0</v>
      </c>
      <c r="J22" s="71" t="n">
        <v>1</v>
      </c>
      <c r="K22" s="71" t="n">
        <f aca="false">F22*I22*J22</f>
        <v>0</v>
      </c>
      <c r="L22" s="71" t="n">
        <f aca="false">E22*I22*J22</f>
        <v>0</v>
      </c>
      <c r="M22" s="72" t="n">
        <f aca="false">G22*I22*J22</f>
        <v>0</v>
      </c>
      <c r="N22" s="72" t="n">
        <f aca="false">D22*I22*J22</f>
        <v>-0</v>
      </c>
      <c r="O22" s="71" t="n">
        <f aca="false">F22*J22</f>
        <v>1</v>
      </c>
      <c r="P22" s="71" t="n">
        <f aca="false">E22*J22</f>
        <v>0</v>
      </c>
    </row>
    <row r="23" customFormat="false" ht="15" hidden="false" customHeight="false" outlineLevel="0" collapsed="false">
      <c r="A23" s="71" t="s">
        <v>60</v>
      </c>
      <c r="B23" s="71" t="s">
        <v>46</v>
      </c>
      <c r="C23" s="71" t="s">
        <v>894</v>
      </c>
      <c r="D23" s="72" t="n">
        <v>0</v>
      </c>
      <c r="E23" s="71" t="n">
        <v>0</v>
      </c>
      <c r="F23" s="71" t="n">
        <v>1</v>
      </c>
      <c r="G23" s="72" t="n">
        <v>92.95</v>
      </c>
      <c r="H23" s="72" t="n">
        <v>92.95</v>
      </c>
      <c r="I23" s="71" t="n">
        <f aca="false">IF(B23&gt;=Settings!$B$23,1,0)</f>
        <v>0</v>
      </c>
      <c r="J23" s="71" t="n">
        <v>1</v>
      </c>
      <c r="K23" s="71" t="n">
        <f aca="false">F23*I23*J23</f>
        <v>0</v>
      </c>
      <c r="L23" s="71" t="n">
        <f aca="false">E23*I23*J23</f>
        <v>0</v>
      </c>
      <c r="M23" s="72" t="n">
        <f aca="false">G23*I23*J23</f>
        <v>0</v>
      </c>
      <c r="N23" s="72" t="n">
        <f aca="false">D23*I23*J23</f>
        <v>-0</v>
      </c>
      <c r="O23" s="71" t="n">
        <f aca="false">F23*J23</f>
        <v>1</v>
      </c>
      <c r="P23" s="71" t="n">
        <f aca="false">E23*J23</f>
        <v>0</v>
      </c>
    </row>
    <row r="24" customFormat="false" ht="15" hidden="false" customHeight="false" outlineLevel="0" collapsed="false">
      <c r="A24" s="71" t="s">
        <v>60</v>
      </c>
      <c r="B24" s="71" t="s">
        <v>46</v>
      </c>
      <c r="C24" s="71" t="s">
        <v>895</v>
      </c>
      <c r="D24" s="72" t="n">
        <v>0</v>
      </c>
      <c r="E24" s="71" t="n">
        <v>0</v>
      </c>
      <c r="F24" s="71" t="n">
        <v>3</v>
      </c>
      <c r="G24" s="72" t="n">
        <v>359.85</v>
      </c>
      <c r="H24" s="72" t="n">
        <v>359.85</v>
      </c>
      <c r="I24" s="71" t="n">
        <f aca="false">IF(B24&gt;=Settings!$B$23,1,0)</f>
        <v>0</v>
      </c>
      <c r="J24" s="71" t="n">
        <v>1</v>
      </c>
      <c r="K24" s="71" t="n">
        <f aca="false">F24*I24*J24</f>
        <v>0</v>
      </c>
      <c r="L24" s="71" t="n">
        <f aca="false">E24*I24*J24</f>
        <v>0</v>
      </c>
      <c r="M24" s="72" t="n">
        <f aca="false">G24*I24*J24</f>
        <v>0</v>
      </c>
      <c r="N24" s="72" t="n">
        <f aca="false">D24*I24*J24</f>
        <v>-0</v>
      </c>
      <c r="O24" s="71" t="n">
        <f aca="false">F24*J24</f>
        <v>3</v>
      </c>
      <c r="P24" s="71" t="n">
        <f aca="false">E24*J24</f>
        <v>0</v>
      </c>
    </row>
    <row r="25" customFormat="false" ht="15" hidden="false" customHeight="false" outlineLevel="0" collapsed="false">
      <c r="A25" s="71" t="s">
        <v>61</v>
      </c>
      <c r="B25" s="71" t="s">
        <v>46</v>
      </c>
      <c r="C25" s="71" t="s">
        <v>583</v>
      </c>
      <c r="D25" s="72" t="n">
        <v>0</v>
      </c>
      <c r="E25" s="71" t="n">
        <v>0</v>
      </c>
      <c r="F25" s="71" t="n">
        <v>43</v>
      </c>
      <c r="G25" s="72" t="n">
        <v>169.85</v>
      </c>
      <c r="H25" s="72" t="n">
        <v>160.27</v>
      </c>
      <c r="I25" s="71" t="n">
        <f aca="false">IF(B25&gt;=Settings!$B$23,1,0)</f>
        <v>0</v>
      </c>
      <c r="J25" s="71" t="n">
        <v>1</v>
      </c>
      <c r="K25" s="71" t="n">
        <f aca="false">F25*I25*J25</f>
        <v>0</v>
      </c>
      <c r="L25" s="71" t="n">
        <f aca="false">E25*I25*J25</f>
        <v>0</v>
      </c>
      <c r="M25" s="72" t="n">
        <f aca="false">G25*I25*J25</f>
        <v>0</v>
      </c>
      <c r="N25" s="72" t="n">
        <f aca="false">D25*I25*J25</f>
        <v>-0</v>
      </c>
      <c r="O25" s="71" t="n">
        <f aca="false">F25*J25</f>
        <v>43</v>
      </c>
      <c r="P25" s="71" t="n">
        <f aca="false">E25*J25</f>
        <v>0</v>
      </c>
    </row>
    <row r="26" customFormat="false" ht="15" hidden="false" customHeight="false" outlineLevel="0" collapsed="false">
      <c r="A26" s="71" t="s">
        <v>60</v>
      </c>
      <c r="B26" s="71" t="s">
        <v>46</v>
      </c>
      <c r="C26" s="71" t="s">
        <v>896</v>
      </c>
      <c r="D26" s="72" t="n">
        <v>0</v>
      </c>
      <c r="E26" s="71" t="n">
        <v>0</v>
      </c>
      <c r="F26" s="71" t="n">
        <v>1</v>
      </c>
      <c r="G26" s="72" t="n">
        <v>114.95</v>
      </c>
      <c r="H26" s="72" t="n">
        <v>114.95</v>
      </c>
      <c r="I26" s="71" t="n">
        <f aca="false">IF(B26&gt;=Settings!$B$23,1,0)</f>
        <v>0</v>
      </c>
      <c r="J26" s="71" t="n">
        <v>1</v>
      </c>
      <c r="K26" s="71" t="n">
        <f aca="false">F26*I26*J26</f>
        <v>0</v>
      </c>
      <c r="L26" s="71" t="n">
        <f aca="false">E26*I26*J26</f>
        <v>0</v>
      </c>
      <c r="M26" s="72" t="n">
        <f aca="false">G26*I26*J26</f>
        <v>0</v>
      </c>
      <c r="N26" s="72" t="n">
        <f aca="false">D26*I26*J26</f>
        <v>-0</v>
      </c>
      <c r="O26" s="71" t="n">
        <f aca="false">F26*J26</f>
        <v>1</v>
      </c>
      <c r="P26" s="71" t="n">
        <f aca="false">E26*J26</f>
        <v>0</v>
      </c>
    </row>
    <row r="27" customFormat="false" ht="15" hidden="false" customHeight="false" outlineLevel="0" collapsed="false">
      <c r="A27" s="71" t="s">
        <v>61</v>
      </c>
      <c r="B27" s="71" t="s">
        <v>46</v>
      </c>
      <c r="C27" s="71" t="s">
        <v>897</v>
      </c>
      <c r="D27" s="72" t="n">
        <v>0</v>
      </c>
      <c r="E27" s="71" t="n">
        <v>0</v>
      </c>
      <c r="F27" s="71" t="n">
        <v>6</v>
      </c>
      <c r="G27" s="72" t="n">
        <v>803.7</v>
      </c>
      <c r="H27" s="72" t="n">
        <v>763.53</v>
      </c>
      <c r="I27" s="71" t="n">
        <f aca="false">IF(B27&gt;=Settings!$B$23,1,0)</f>
        <v>0</v>
      </c>
      <c r="J27" s="71" t="n">
        <v>1</v>
      </c>
      <c r="K27" s="71" t="n">
        <f aca="false">F27*I27*J27</f>
        <v>0</v>
      </c>
      <c r="L27" s="71" t="n">
        <f aca="false">E27*I27*J27</f>
        <v>0</v>
      </c>
      <c r="M27" s="72" t="n">
        <f aca="false">G27*I27*J27</f>
        <v>0</v>
      </c>
      <c r="N27" s="72" t="n">
        <f aca="false">D27*I27*J27</f>
        <v>-0</v>
      </c>
      <c r="O27" s="71" t="n">
        <f aca="false">F27*J27</f>
        <v>6</v>
      </c>
      <c r="P27" s="71" t="n">
        <f aca="false">E27*J27</f>
        <v>0</v>
      </c>
    </row>
    <row r="28" customFormat="false" ht="15" hidden="false" customHeight="false" outlineLevel="0" collapsed="false">
      <c r="A28" s="71" t="s">
        <v>59</v>
      </c>
      <c r="B28" s="71" t="s">
        <v>46</v>
      </c>
      <c r="C28" s="71" t="s">
        <v>898</v>
      </c>
      <c r="D28" s="72" t="n">
        <v>0</v>
      </c>
      <c r="E28" s="71" t="n">
        <v>0</v>
      </c>
      <c r="F28" s="71" t="n">
        <v>18</v>
      </c>
      <c r="G28" s="72" t="n">
        <v>1182.839</v>
      </c>
      <c r="H28" s="72" t="n">
        <v>1182.839</v>
      </c>
      <c r="I28" s="71" t="n">
        <f aca="false">IF(B28&gt;=Settings!$B$23,1,0)</f>
        <v>0</v>
      </c>
      <c r="J28" s="71" t="n">
        <v>1</v>
      </c>
      <c r="K28" s="71" t="n">
        <f aca="false">F28*I28*J28</f>
        <v>0</v>
      </c>
      <c r="L28" s="71" t="n">
        <f aca="false">E28*I28*J28</f>
        <v>0</v>
      </c>
      <c r="M28" s="72" t="n">
        <f aca="false">G28*I28*J28</f>
        <v>0</v>
      </c>
      <c r="N28" s="72" t="n">
        <f aca="false">D28*I28*J28</f>
        <v>-0</v>
      </c>
      <c r="O28" s="71" t="n">
        <f aca="false">F28*J28</f>
        <v>18</v>
      </c>
      <c r="P28" s="71" t="n">
        <f aca="false">E28*J28</f>
        <v>0</v>
      </c>
    </row>
    <row r="29" customFormat="false" ht="15" hidden="false" customHeight="false" outlineLevel="0" collapsed="false">
      <c r="A29" s="71" t="s">
        <v>60</v>
      </c>
      <c r="B29" s="71" t="s">
        <v>46</v>
      </c>
      <c r="C29" s="71" t="s">
        <v>899</v>
      </c>
      <c r="D29" s="72" t="n">
        <v>0</v>
      </c>
      <c r="E29" s="71" t="n">
        <v>0</v>
      </c>
      <c r="F29" s="71" t="n">
        <v>1</v>
      </c>
      <c r="G29" s="72" t="n">
        <v>310.95</v>
      </c>
      <c r="H29" s="72" t="n">
        <v>310.95</v>
      </c>
      <c r="I29" s="71" t="n">
        <f aca="false">IF(B29&gt;=Settings!$B$23,1,0)</f>
        <v>0</v>
      </c>
      <c r="J29" s="71" t="n">
        <v>1</v>
      </c>
      <c r="K29" s="71" t="n">
        <f aca="false">F29*I29*J29</f>
        <v>0</v>
      </c>
      <c r="L29" s="71" t="n">
        <f aca="false">E29*I29*J29</f>
        <v>0</v>
      </c>
      <c r="M29" s="72" t="n">
        <f aca="false">G29*I29*J29</f>
        <v>0</v>
      </c>
      <c r="N29" s="72" t="n">
        <f aca="false">D29*I29*J29</f>
        <v>-0</v>
      </c>
      <c r="O29" s="71" t="n">
        <f aca="false">F29*J29</f>
        <v>1</v>
      </c>
      <c r="P29" s="71" t="n">
        <f aca="false">E29*J29</f>
        <v>0</v>
      </c>
    </row>
    <row r="30" customFormat="false" ht="15" hidden="false" customHeight="false" outlineLevel="0" collapsed="false">
      <c r="A30" s="71" t="s">
        <v>60</v>
      </c>
      <c r="B30" s="71" t="s">
        <v>46</v>
      </c>
      <c r="C30" s="71" t="s">
        <v>900</v>
      </c>
      <c r="D30" s="72" t="n">
        <v>69.95</v>
      </c>
      <c r="E30" s="71" t="n">
        <v>1</v>
      </c>
      <c r="F30" s="71" t="n">
        <v>57</v>
      </c>
      <c r="G30" s="72" t="n">
        <v>3987.15</v>
      </c>
      <c r="H30" s="72" t="n">
        <v>3917.2</v>
      </c>
      <c r="I30" s="71" t="n">
        <f aca="false">IF(B30&gt;=Settings!$B$23,1,0)</f>
        <v>0</v>
      </c>
      <c r="J30" s="71" t="n">
        <v>1</v>
      </c>
      <c r="K30" s="71" t="n">
        <f aca="false">F30*I30*J30</f>
        <v>0</v>
      </c>
      <c r="L30" s="71" t="n">
        <f aca="false">E30*I30*J30</f>
        <v>0</v>
      </c>
      <c r="M30" s="72" t="n">
        <f aca="false">G30*I30*J30</f>
        <v>0</v>
      </c>
      <c r="N30" s="72" t="n">
        <f aca="false">D30*I30*J30</f>
        <v>0</v>
      </c>
      <c r="O30" s="71" t="n">
        <f aca="false">F30*J30</f>
        <v>57</v>
      </c>
      <c r="P30" s="71" t="n">
        <f aca="false">E30*J30</f>
        <v>1</v>
      </c>
    </row>
    <row r="31" customFormat="false" ht="15" hidden="false" customHeight="false" outlineLevel="0" collapsed="false">
      <c r="A31" s="71" t="s">
        <v>60</v>
      </c>
      <c r="B31" s="71" t="s">
        <v>46</v>
      </c>
      <c r="C31" s="71" t="s">
        <v>901</v>
      </c>
      <c r="D31" s="72" t="n">
        <v>0</v>
      </c>
      <c r="E31" s="71" t="n">
        <v>0</v>
      </c>
      <c r="F31" s="71" t="n">
        <v>1</v>
      </c>
      <c r="G31" s="72" t="n">
        <v>134.95</v>
      </c>
      <c r="H31" s="72" t="n">
        <v>134.95</v>
      </c>
      <c r="I31" s="71" t="n">
        <f aca="false">IF(B31&gt;=Settings!$B$23,1,0)</f>
        <v>0</v>
      </c>
      <c r="J31" s="71" t="n">
        <v>1</v>
      </c>
      <c r="K31" s="71" t="n">
        <f aca="false">F31*I31*J31</f>
        <v>0</v>
      </c>
      <c r="L31" s="71" t="n">
        <f aca="false">E31*I31*J31</f>
        <v>0</v>
      </c>
      <c r="M31" s="72" t="n">
        <f aca="false">G31*I31*J31</f>
        <v>0</v>
      </c>
      <c r="N31" s="72" t="n">
        <f aca="false">D31*I31*J31</f>
        <v>-0</v>
      </c>
      <c r="O31" s="71" t="n">
        <f aca="false">F31*J31</f>
        <v>1</v>
      </c>
      <c r="P31" s="71" t="n">
        <f aca="false">E31*J31</f>
        <v>0</v>
      </c>
    </row>
    <row r="32" customFormat="false" ht="15" hidden="false" customHeight="false" outlineLevel="0" collapsed="false">
      <c r="A32" s="71" t="s">
        <v>59</v>
      </c>
      <c r="B32" s="71" t="s">
        <v>46</v>
      </c>
      <c r="C32" s="71" t="s">
        <v>114</v>
      </c>
      <c r="D32" s="72" t="n">
        <v>0</v>
      </c>
      <c r="E32" s="71" t="n">
        <v>0</v>
      </c>
      <c r="F32" s="71" t="n">
        <v>73</v>
      </c>
      <c r="G32" s="72" t="n">
        <v>6682.238</v>
      </c>
      <c r="H32" s="72" t="n">
        <v>6682.238</v>
      </c>
      <c r="I32" s="71" t="n">
        <f aca="false">IF(B32&gt;=Settings!$B$23,1,0)</f>
        <v>0</v>
      </c>
      <c r="J32" s="71" t="n">
        <v>1</v>
      </c>
      <c r="K32" s="71" t="n">
        <f aca="false">F32*I32*J32</f>
        <v>0</v>
      </c>
      <c r="L32" s="71" t="n">
        <f aca="false">E32*I32*J32</f>
        <v>0</v>
      </c>
      <c r="M32" s="72" t="n">
        <f aca="false">G32*I32*J32</f>
        <v>0</v>
      </c>
      <c r="N32" s="72" t="n">
        <f aca="false">D32*I32*J32</f>
        <v>-0</v>
      </c>
      <c r="O32" s="71" t="n">
        <f aca="false">F32*J32</f>
        <v>73</v>
      </c>
      <c r="P32" s="71" t="n">
        <f aca="false">E32*J32</f>
        <v>0</v>
      </c>
    </row>
    <row r="33" customFormat="false" ht="15" hidden="false" customHeight="false" outlineLevel="0" collapsed="false">
      <c r="A33" s="71" t="s">
        <v>60</v>
      </c>
      <c r="B33" s="71" t="s">
        <v>46</v>
      </c>
      <c r="C33" s="71" t="s">
        <v>643</v>
      </c>
      <c r="D33" s="72" t="n">
        <v>0</v>
      </c>
      <c r="E33" s="71" t="n">
        <v>0</v>
      </c>
      <c r="F33" s="71" t="n">
        <v>1</v>
      </c>
      <c r="G33" s="72" t="n">
        <v>133.95</v>
      </c>
      <c r="H33" s="72" t="n">
        <v>133.95</v>
      </c>
      <c r="I33" s="71" t="n">
        <f aca="false">IF(B33&gt;=Settings!$B$23,1,0)</f>
        <v>0</v>
      </c>
      <c r="J33" s="71" t="n">
        <v>1</v>
      </c>
      <c r="K33" s="71" t="n">
        <f aca="false">F33*I33*J33</f>
        <v>0</v>
      </c>
      <c r="L33" s="71" t="n">
        <f aca="false">E33*I33*J33</f>
        <v>0</v>
      </c>
      <c r="M33" s="72" t="n">
        <f aca="false">G33*I33*J33</f>
        <v>0</v>
      </c>
      <c r="N33" s="72" t="n">
        <f aca="false">D33*I33*J33</f>
        <v>-0</v>
      </c>
      <c r="O33" s="71" t="n">
        <f aca="false">F33*J33</f>
        <v>1</v>
      </c>
      <c r="P33" s="71" t="n">
        <f aca="false">E33*J33</f>
        <v>0</v>
      </c>
    </row>
    <row r="34" customFormat="false" ht="15" hidden="false" customHeight="false" outlineLevel="0" collapsed="false">
      <c r="A34" s="71" t="s">
        <v>60</v>
      </c>
      <c r="B34" s="71" t="s">
        <v>46</v>
      </c>
      <c r="C34" s="71" t="s">
        <v>902</v>
      </c>
      <c r="D34" s="72" t="n">
        <v>0</v>
      </c>
      <c r="E34" s="71" t="n">
        <v>0</v>
      </c>
      <c r="F34" s="71" t="n">
        <v>4</v>
      </c>
      <c r="G34" s="72" t="n">
        <v>823.8</v>
      </c>
      <c r="H34" s="72" t="n">
        <v>823.8</v>
      </c>
      <c r="I34" s="71" t="n">
        <f aca="false">IF(B34&gt;=Settings!$B$23,1,0)</f>
        <v>0</v>
      </c>
      <c r="J34" s="71" t="n">
        <v>1</v>
      </c>
      <c r="K34" s="71" t="n">
        <f aca="false">F34*I34*J34</f>
        <v>0</v>
      </c>
      <c r="L34" s="71" t="n">
        <f aca="false">E34*I34*J34</f>
        <v>0</v>
      </c>
      <c r="M34" s="72" t="n">
        <f aca="false">G34*I34*J34</f>
        <v>0</v>
      </c>
      <c r="N34" s="72" t="n">
        <f aca="false">D34*I34*J34</f>
        <v>-0</v>
      </c>
      <c r="O34" s="71" t="n">
        <f aca="false">F34*J34</f>
        <v>4</v>
      </c>
      <c r="P34" s="71" t="n">
        <f aca="false">E34*J34</f>
        <v>0</v>
      </c>
    </row>
    <row r="35" customFormat="false" ht="15" hidden="false" customHeight="false" outlineLevel="0" collapsed="false">
      <c r="A35" s="71" t="s">
        <v>59</v>
      </c>
      <c r="B35" s="71" t="s">
        <v>46</v>
      </c>
      <c r="C35" s="71" t="s">
        <v>903</v>
      </c>
      <c r="D35" s="72" t="n">
        <v>0</v>
      </c>
      <c r="E35" s="71" t="n">
        <v>0</v>
      </c>
      <c r="F35" s="71" t="n">
        <v>3</v>
      </c>
      <c r="G35" s="72" t="n">
        <v>434.55</v>
      </c>
      <c r="H35" s="72" t="n">
        <v>434.55</v>
      </c>
      <c r="I35" s="71" t="n">
        <f aca="false">IF(B35&gt;=Settings!$B$23,1,0)</f>
        <v>0</v>
      </c>
      <c r="J35" s="71" t="n">
        <v>1</v>
      </c>
      <c r="K35" s="71" t="n">
        <f aca="false">F35*I35*J35</f>
        <v>0</v>
      </c>
      <c r="L35" s="71" t="n">
        <f aca="false">E35*I35*J35</f>
        <v>0</v>
      </c>
      <c r="M35" s="72" t="n">
        <f aca="false">G35*I35*J35</f>
        <v>0</v>
      </c>
      <c r="N35" s="72" t="n">
        <f aca="false">D35*I35*J35</f>
        <v>-0</v>
      </c>
      <c r="O35" s="71" t="n">
        <f aca="false">F35*J35</f>
        <v>3</v>
      </c>
      <c r="P35" s="71" t="n">
        <f aca="false">E35*J35</f>
        <v>0</v>
      </c>
    </row>
    <row r="36" customFormat="false" ht="15" hidden="false" customHeight="false" outlineLevel="0" collapsed="false">
      <c r="A36" s="71" t="s">
        <v>60</v>
      </c>
      <c r="B36" s="71" t="s">
        <v>46</v>
      </c>
      <c r="C36" s="71" t="s">
        <v>904</v>
      </c>
      <c r="D36" s="72" t="n">
        <v>0</v>
      </c>
      <c r="E36" s="71" t="n">
        <v>0</v>
      </c>
      <c r="F36" s="71" t="n">
        <v>1</v>
      </c>
      <c r="G36" s="72" t="n">
        <v>169.95</v>
      </c>
      <c r="H36" s="72" t="n">
        <v>169.95</v>
      </c>
      <c r="I36" s="71" t="n">
        <f aca="false">IF(B36&gt;=Settings!$B$23,1,0)</f>
        <v>0</v>
      </c>
      <c r="J36" s="71" t="n">
        <v>1</v>
      </c>
      <c r="K36" s="71" t="n">
        <f aca="false">F36*I36*J36</f>
        <v>0</v>
      </c>
      <c r="L36" s="71" t="n">
        <f aca="false">E36*I36*J36</f>
        <v>0</v>
      </c>
      <c r="M36" s="72" t="n">
        <f aca="false">G36*I36*J36</f>
        <v>0</v>
      </c>
      <c r="N36" s="72" t="n">
        <f aca="false">D36*I36*J36</f>
        <v>-0</v>
      </c>
      <c r="O36" s="71" t="n">
        <f aca="false">F36*J36</f>
        <v>1</v>
      </c>
      <c r="P36" s="71" t="n">
        <f aca="false">E36*J36</f>
        <v>0</v>
      </c>
    </row>
    <row r="37" customFormat="false" ht="15" hidden="false" customHeight="false" outlineLevel="0" collapsed="false">
      <c r="A37" s="71" t="s">
        <v>59</v>
      </c>
      <c r="B37" s="71" t="s">
        <v>46</v>
      </c>
      <c r="C37" s="71" t="s">
        <v>890</v>
      </c>
      <c r="D37" s="72" t="n">
        <v>0</v>
      </c>
      <c r="E37" s="71" t="n">
        <v>0</v>
      </c>
      <c r="F37" s="71" t="n">
        <v>14</v>
      </c>
      <c r="G37" s="72" t="n">
        <v>287.695</v>
      </c>
      <c r="H37" s="72" t="n">
        <v>287.695</v>
      </c>
      <c r="I37" s="71" t="n">
        <f aca="false">IF(B37&gt;=Settings!$B$23,1,0)</f>
        <v>0</v>
      </c>
      <c r="J37" s="71" t="n">
        <v>1</v>
      </c>
      <c r="K37" s="71" t="n">
        <f aca="false">F37*I37*J37</f>
        <v>0</v>
      </c>
      <c r="L37" s="71" t="n">
        <f aca="false">E37*I37*J37</f>
        <v>0</v>
      </c>
      <c r="M37" s="72" t="n">
        <f aca="false">G37*I37*J37</f>
        <v>0</v>
      </c>
      <c r="N37" s="72" t="n">
        <f aca="false">D37*I37*J37</f>
        <v>-0</v>
      </c>
      <c r="O37" s="71" t="n">
        <f aca="false">F37*J37</f>
        <v>14</v>
      </c>
      <c r="P37" s="71" t="n">
        <f aca="false">E37*J37</f>
        <v>0</v>
      </c>
    </row>
    <row r="38" customFormat="false" ht="15" hidden="false" customHeight="false" outlineLevel="0" collapsed="false">
      <c r="A38" s="71" t="s">
        <v>59</v>
      </c>
      <c r="B38" s="71" t="s">
        <v>46</v>
      </c>
      <c r="C38" s="71" t="s">
        <v>905</v>
      </c>
      <c r="D38" s="72" t="n">
        <v>0</v>
      </c>
      <c r="E38" s="71" t="n">
        <v>0</v>
      </c>
      <c r="F38" s="71" t="n">
        <v>2</v>
      </c>
      <c r="G38" s="72" t="n">
        <v>119.9</v>
      </c>
      <c r="H38" s="72" t="n">
        <v>119.9</v>
      </c>
      <c r="I38" s="71" t="n">
        <f aca="false">IF(B38&gt;=Settings!$B$23,1,0)</f>
        <v>0</v>
      </c>
      <c r="J38" s="71" t="n">
        <v>1</v>
      </c>
      <c r="K38" s="71" t="n">
        <f aca="false">F38*I38*J38</f>
        <v>0</v>
      </c>
      <c r="L38" s="71" t="n">
        <f aca="false">E38*I38*J38</f>
        <v>0</v>
      </c>
      <c r="M38" s="72" t="n">
        <f aca="false">G38*I38*J38</f>
        <v>0</v>
      </c>
      <c r="N38" s="72" t="n">
        <f aca="false">D38*I38*J38</f>
        <v>-0</v>
      </c>
      <c r="O38" s="71" t="n">
        <f aca="false">F38*J38</f>
        <v>2</v>
      </c>
      <c r="P38" s="71" t="n">
        <f aca="false">E38*J38</f>
        <v>0</v>
      </c>
    </row>
    <row r="39" customFormat="false" ht="15" hidden="false" customHeight="false" outlineLevel="0" collapsed="false">
      <c r="A39" s="71" t="s">
        <v>59</v>
      </c>
      <c r="B39" s="71" t="s">
        <v>46</v>
      </c>
      <c r="C39" s="71" t="s">
        <v>906</v>
      </c>
      <c r="D39" s="72" t="n">
        <v>0</v>
      </c>
      <c r="E39" s="71" t="n">
        <v>0</v>
      </c>
      <c r="F39" s="71" t="n">
        <v>3</v>
      </c>
      <c r="G39" s="72" t="n">
        <v>104.85</v>
      </c>
      <c r="H39" s="72" t="n">
        <v>104.85</v>
      </c>
      <c r="I39" s="71" t="n">
        <f aca="false">IF(B39&gt;=Settings!$B$23,1,0)</f>
        <v>0</v>
      </c>
      <c r="J39" s="71" t="n">
        <v>1</v>
      </c>
      <c r="K39" s="71" t="n">
        <f aca="false">F39*I39*J39</f>
        <v>0</v>
      </c>
      <c r="L39" s="71" t="n">
        <f aca="false">E39*I39*J39</f>
        <v>0</v>
      </c>
      <c r="M39" s="72" t="n">
        <f aca="false">G39*I39*J39</f>
        <v>0</v>
      </c>
      <c r="N39" s="72" t="n">
        <f aca="false">D39*I39*J39</f>
        <v>-0</v>
      </c>
      <c r="O39" s="71" t="n">
        <f aca="false">F39*J39</f>
        <v>3</v>
      </c>
      <c r="P39" s="71" t="n">
        <f aca="false">E39*J39</f>
        <v>0</v>
      </c>
    </row>
    <row r="40" customFormat="false" ht="15" hidden="false" customHeight="false" outlineLevel="0" collapsed="false">
      <c r="A40" s="71" t="s">
        <v>59</v>
      </c>
      <c r="B40" s="71" t="s">
        <v>46</v>
      </c>
      <c r="C40" s="71" t="s">
        <v>907</v>
      </c>
      <c r="D40" s="72" t="n">
        <v>0</v>
      </c>
      <c r="E40" s="71" t="n">
        <v>0</v>
      </c>
      <c r="F40" s="71" t="n">
        <v>6</v>
      </c>
      <c r="G40" s="72" t="n">
        <v>615.7</v>
      </c>
      <c r="H40" s="72" t="n">
        <v>615.7</v>
      </c>
      <c r="I40" s="71" t="n">
        <f aca="false">IF(B40&gt;=Settings!$B$23,1,0)</f>
        <v>0</v>
      </c>
      <c r="J40" s="71" t="n">
        <v>1</v>
      </c>
      <c r="K40" s="71" t="n">
        <f aca="false">F40*I40*J40</f>
        <v>0</v>
      </c>
      <c r="L40" s="71" t="n">
        <f aca="false">E40*I40*J40</f>
        <v>0</v>
      </c>
      <c r="M40" s="72" t="n">
        <f aca="false">G40*I40*J40</f>
        <v>0</v>
      </c>
      <c r="N40" s="72" t="n">
        <f aca="false">D40*I40*J40</f>
        <v>-0</v>
      </c>
      <c r="O40" s="71" t="n">
        <f aca="false">F40*J40</f>
        <v>6</v>
      </c>
      <c r="P40" s="71" t="n">
        <f aca="false">E40*J40</f>
        <v>0</v>
      </c>
    </row>
    <row r="41" customFormat="false" ht="15" hidden="false" customHeight="false" outlineLevel="0" collapsed="false">
      <c r="A41" s="71" t="s">
        <v>59</v>
      </c>
      <c r="B41" s="71" t="s">
        <v>46</v>
      </c>
      <c r="C41" s="71" t="s">
        <v>908</v>
      </c>
      <c r="D41" s="72" t="n">
        <v>0</v>
      </c>
      <c r="E41" s="71" t="n">
        <v>0</v>
      </c>
      <c r="F41" s="71" t="n">
        <v>142</v>
      </c>
      <c r="G41" s="72" t="n">
        <v>2302.929</v>
      </c>
      <c r="H41" s="72" t="n">
        <v>2302.929</v>
      </c>
      <c r="I41" s="71" t="n">
        <f aca="false">IF(B41&gt;=Settings!$B$23,1,0)</f>
        <v>0</v>
      </c>
      <c r="J41" s="71" t="n">
        <v>1</v>
      </c>
      <c r="K41" s="71" t="n">
        <f aca="false">F41*I41*J41</f>
        <v>0</v>
      </c>
      <c r="L41" s="71" t="n">
        <f aca="false">E41*I41*J41</f>
        <v>0</v>
      </c>
      <c r="M41" s="72" t="n">
        <f aca="false">G41*I41*J41</f>
        <v>0</v>
      </c>
      <c r="N41" s="72" t="n">
        <f aca="false">D41*I41*J41</f>
        <v>-0</v>
      </c>
      <c r="O41" s="71" t="n">
        <f aca="false">F41*J41</f>
        <v>142</v>
      </c>
      <c r="P41" s="71" t="n">
        <f aca="false">E41*J41</f>
        <v>0</v>
      </c>
    </row>
    <row r="42" customFormat="false" ht="15" hidden="false" customHeight="false" outlineLevel="0" collapsed="false">
      <c r="A42" s="71" t="s">
        <v>59</v>
      </c>
      <c r="B42" s="71" t="s">
        <v>46</v>
      </c>
      <c r="C42" s="71" t="s">
        <v>909</v>
      </c>
      <c r="D42" s="72" t="n">
        <v>0</v>
      </c>
      <c r="E42" s="71" t="n">
        <v>0</v>
      </c>
      <c r="F42" s="71" t="n">
        <v>5</v>
      </c>
      <c r="G42" s="72" t="n">
        <v>94.75</v>
      </c>
      <c r="H42" s="72" t="n">
        <v>94.75</v>
      </c>
      <c r="I42" s="71" t="n">
        <f aca="false">IF(B42&gt;=Settings!$B$23,1,0)</f>
        <v>0</v>
      </c>
      <c r="J42" s="71" t="n">
        <v>1</v>
      </c>
      <c r="K42" s="71" t="n">
        <f aca="false">F42*I42*J42</f>
        <v>0</v>
      </c>
      <c r="L42" s="71" t="n">
        <f aca="false">E42*I42*J42</f>
        <v>0</v>
      </c>
      <c r="M42" s="72" t="n">
        <f aca="false">G42*I42*J42</f>
        <v>0</v>
      </c>
      <c r="N42" s="72" t="n">
        <f aca="false">D42*I42*J42</f>
        <v>-0</v>
      </c>
      <c r="O42" s="71" t="n">
        <f aca="false">F42*J42</f>
        <v>5</v>
      </c>
      <c r="P42" s="71" t="n">
        <f aca="false">E42*J42</f>
        <v>0</v>
      </c>
    </row>
    <row r="43" customFormat="false" ht="15" hidden="false" customHeight="false" outlineLevel="0" collapsed="false">
      <c r="A43" s="71" t="s">
        <v>59</v>
      </c>
      <c r="B43" s="71" t="s">
        <v>46</v>
      </c>
      <c r="C43" s="71" t="s">
        <v>910</v>
      </c>
      <c r="D43" s="72" t="n">
        <v>0</v>
      </c>
      <c r="E43" s="71" t="n">
        <v>0</v>
      </c>
      <c r="F43" s="71" t="n">
        <v>20</v>
      </c>
      <c r="G43" s="72" t="n">
        <v>1736.238</v>
      </c>
      <c r="H43" s="72" t="n">
        <v>1736.238</v>
      </c>
      <c r="I43" s="71" t="n">
        <f aca="false">IF(B43&gt;=Settings!$B$23,1,0)</f>
        <v>0</v>
      </c>
      <c r="J43" s="71" t="n">
        <v>1</v>
      </c>
      <c r="K43" s="71" t="n">
        <f aca="false">F43*I43*J43</f>
        <v>0</v>
      </c>
      <c r="L43" s="71" t="n">
        <f aca="false">E43*I43*J43</f>
        <v>0</v>
      </c>
      <c r="M43" s="72" t="n">
        <f aca="false">G43*I43*J43</f>
        <v>0</v>
      </c>
      <c r="N43" s="72" t="n">
        <f aca="false">D43*I43*J43</f>
        <v>-0</v>
      </c>
      <c r="O43" s="71" t="n">
        <f aca="false">F43*J43</f>
        <v>20</v>
      </c>
      <c r="P43" s="71" t="n">
        <f aca="false">E43*J43</f>
        <v>0</v>
      </c>
    </row>
    <row r="44" customFormat="false" ht="15" hidden="false" customHeight="false" outlineLevel="0" collapsed="false">
      <c r="A44" s="71" t="s">
        <v>59</v>
      </c>
      <c r="B44" s="71" t="s">
        <v>46</v>
      </c>
      <c r="C44" s="71" t="s">
        <v>911</v>
      </c>
      <c r="D44" s="72" t="n">
        <v>0</v>
      </c>
      <c r="E44" s="71" t="n">
        <v>0</v>
      </c>
      <c r="F44" s="71" t="n">
        <v>3</v>
      </c>
      <c r="G44" s="72" t="n">
        <v>209.85</v>
      </c>
      <c r="H44" s="72" t="n">
        <v>209.85</v>
      </c>
      <c r="I44" s="71" t="n">
        <f aca="false">IF(B44&gt;=Settings!$B$23,1,0)</f>
        <v>0</v>
      </c>
      <c r="J44" s="71" t="n">
        <v>1</v>
      </c>
      <c r="K44" s="71" t="n">
        <f aca="false">F44*I44*J44</f>
        <v>0</v>
      </c>
      <c r="L44" s="71" t="n">
        <f aca="false">E44*I44*J44</f>
        <v>0</v>
      </c>
      <c r="M44" s="72" t="n">
        <f aca="false">G44*I44*J44</f>
        <v>0</v>
      </c>
      <c r="N44" s="72" t="n">
        <f aca="false">D44*I44*J44</f>
        <v>-0</v>
      </c>
      <c r="O44" s="71" t="n">
        <f aca="false">F44*J44</f>
        <v>3</v>
      </c>
      <c r="P44" s="71" t="n">
        <f aca="false">E44*J44</f>
        <v>0</v>
      </c>
    </row>
    <row r="45" customFormat="false" ht="15" hidden="false" customHeight="false" outlineLevel="0" collapsed="false">
      <c r="A45" s="71" t="s">
        <v>61</v>
      </c>
      <c r="B45" s="71" t="s">
        <v>46</v>
      </c>
      <c r="C45" s="71" t="s">
        <v>912</v>
      </c>
      <c r="D45" s="72" t="n">
        <v>0</v>
      </c>
      <c r="E45" s="71" t="n">
        <v>0</v>
      </c>
      <c r="F45" s="71" t="n">
        <v>2</v>
      </c>
      <c r="G45" s="72" t="n">
        <v>187.9</v>
      </c>
      <c r="H45" s="72" t="n">
        <v>187.9</v>
      </c>
      <c r="I45" s="71" t="n">
        <f aca="false">IF(B45&gt;=Settings!$B$23,1,0)</f>
        <v>0</v>
      </c>
      <c r="J45" s="71" t="n">
        <v>1</v>
      </c>
      <c r="K45" s="71" t="n">
        <f aca="false">F45*I45*J45</f>
        <v>0</v>
      </c>
      <c r="L45" s="71" t="n">
        <f aca="false">E45*I45*J45</f>
        <v>0</v>
      </c>
      <c r="M45" s="72" t="n">
        <f aca="false">G45*I45*J45</f>
        <v>0</v>
      </c>
      <c r="N45" s="72" t="n">
        <f aca="false">D45*I45*J45</f>
        <v>-0</v>
      </c>
      <c r="O45" s="71" t="n">
        <f aca="false">F45*J45</f>
        <v>2</v>
      </c>
      <c r="P45" s="71" t="n">
        <f aca="false">E45*J45</f>
        <v>0</v>
      </c>
    </row>
    <row r="46" customFormat="false" ht="15" hidden="false" customHeight="false" outlineLevel="0" collapsed="false">
      <c r="A46" s="71" t="s">
        <v>60</v>
      </c>
      <c r="B46" s="71" t="s">
        <v>46</v>
      </c>
      <c r="C46" s="71" t="s">
        <v>913</v>
      </c>
      <c r="D46" s="72" t="n">
        <v>0</v>
      </c>
      <c r="E46" s="71" t="n">
        <v>0</v>
      </c>
      <c r="F46" s="71" t="n">
        <v>3</v>
      </c>
      <c r="G46" s="72" t="n">
        <v>299.85</v>
      </c>
      <c r="H46" s="72" t="n">
        <v>299.85</v>
      </c>
      <c r="I46" s="71" t="n">
        <f aca="false">IF(B46&gt;=Settings!$B$23,1,0)</f>
        <v>0</v>
      </c>
      <c r="J46" s="71" t="n">
        <v>1</v>
      </c>
      <c r="K46" s="71" t="n">
        <f aca="false">F46*I46*J46</f>
        <v>0</v>
      </c>
      <c r="L46" s="71" t="n">
        <f aca="false">E46*I46*J46</f>
        <v>0</v>
      </c>
      <c r="M46" s="72" t="n">
        <f aca="false">G46*I46*J46</f>
        <v>0</v>
      </c>
      <c r="N46" s="72" t="n">
        <f aca="false">D46*I46*J46</f>
        <v>-0</v>
      </c>
      <c r="O46" s="71" t="n">
        <f aca="false">F46*J46</f>
        <v>3</v>
      </c>
      <c r="P46" s="71" t="n">
        <f aca="false">E46*J46</f>
        <v>0</v>
      </c>
    </row>
    <row r="47" customFormat="false" ht="15" hidden="false" customHeight="false" outlineLevel="0" collapsed="false">
      <c r="A47" s="71" t="s">
        <v>60</v>
      </c>
      <c r="B47" s="71" t="s">
        <v>46</v>
      </c>
      <c r="C47" s="71" t="s">
        <v>914</v>
      </c>
      <c r="D47" s="72" t="n">
        <v>0</v>
      </c>
      <c r="E47" s="71" t="n">
        <v>0</v>
      </c>
      <c r="F47" s="71" t="n">
        <v>2</v>
      </c>
      <c r="G47" s="72" t="n">
        <v>279.9</v>
      </c>
      <c r="H47" s="72" t="n">
        <v>279.9</v>
      </c>
      <c r="I47" s="71" t="n">
        <f aca="false">IF(B47&gt;=Settings!$B$23,1,0)</f>
        <v>0</v>
      </c>
      <c r="J47" s="71" t="n">
        <v>1</v>
      </c>
      <c r="K47" s="71" t="n">
        <f aca="false">F47*I47*J47</f>
        <v>0</v>
      </c>
      <c r="L47" s="71" t="n">
        <f aca="false">E47*I47*J47</f>
        <v>0</v>
      </c>
      <c r="M47" s="72" t="n">
        <f aca="false">G47*I47*J47</f>
        <v>0</v>
      </c>
      <c r="N47" s="72" t="n">
        <f aca="false">D47*I47*J47</f>
        <v>-0</v>
      </c>
      <c r="O47" s="71" t="n">
        <f aca="false">F47*J47</f>
        <v>2</v>
      </c>
      <c r="P47" s="71" t="n">
        <f aca="false">E47*J47</f>
        <v>0</v>
      </c>
    </row>
    <row r="48" customFormat="false" ht="15" hidden="false" customHeight="false" outlineLevel="0" collapsed="false">
      <c r="A48" s="71" t="s">
        <v>60</v>
      </c>
      <c r="B48" s="71" t="s">
        <v>46</v>
      </c>
      <c r="C48" s="71" t="s">
        <v>915</v>
      </c>
      <c r="D48" s="72" t="n">
        <v>0</v>
      </c>
      <c r="E48" s="71" t="n">
        <v>0</v>
      </c>
      <c r="F48" s="71" t="n">
        <v>1</v>
      </c>
      <c r="G48" s="72" t="n">
        <v>214.95</v>
      </c>
      <c r="H48" s="72" t="n">
        <v>214.95</v>
      </c>
      <c r="I48" s="71" t="n">
        <f aca="false">IF(B48&gt;=Settings!$B$23,1,0)</f>
        <v>0</v>
      </c>
      <c r="J48" s="71" t="n">
        <v>1</v>
      </c>
      <c r="K48" s="71" t="n">
        <f aca="false">F48*I48*J48</f>
        <v>0</v>
      </c>
      <c r="L48" s="71" t="n">
        <f aca="false">E48*I48*J48</f>
        <v>0</v>
      </c>
      <c r="M48" s="72" t="n">
        <f aca="false">G48*I48*J48</f>
        <v>0</v>
      </c>
      <c r="N48" s="72" t="n">
        <f aca="false">D48*I48*J48</f>
        <v>-0</v>
      </c>
      <c r="O48" s="71" t="n">
        <f aca="false">F48*J48</f>
        <v>1</v>
      </c>
      <c r="P48" s="71" t="n">
        <f aca="false">E48*J48</f>
        <v>0</v>
      </c>
    </row>
    <row r="49" customFormat="false" ht="15" hidden="false" customHeight="false" outlineLevel="0" collapsed="false">
      <c r="A49" s="71" t="s">
        <v>60</v>
      </c>
      <c r="B49" s="71" t="s">
        <v>46</v>
      </c>
      <c r="C49" s="71" t="s">
        <v>916</v>
      </c>
      <c r="D49" s="72" t="n">
        <v>0</v>
      </c>
      <c r="E49" s="71" t="n">
        <v>0</v>
      </c>
      <c r="F49" s="71" t="n">
        <v>2</v>
      </c>
      <c r="G49" s="72" t="n">
        <v>169.9</v>
      </c>
      <c r="H49" s="72" t="n">
        <v>169.9</v>
      </c>
      <c r="I49" s="71" t="n">
        <f aca="false">IF(B49&gt;=Settings!$B$23,1,0)</f>
        <v>0</v>
      </c>
      <c r="J49" s="71" t="n">
        <v>1</v>
      </c>
      <c r="K49" s="71" t="n">
        <f aca="false">F49*I49*J49</f>
        <v>0</v>
      </c>
      <c r="L49" s="71" t="n">
        <f aca="false">E49*I49*J49</f>
        <v>0</v>
      </c>
      <c r="M49" s="72" t="n">
        <f aca="false">G49*I49*J49</f>
        <v>0</v>
      </c>
      <c r="N49" s="72" t="n">
        <f aca="false">D49*I49*J49</f>
        <v>-0</v>
      </c>
      <c r="O49" s="71" t="n">
        <f aca="false">F49*J49</f>
        <v>2</v>
      </c>
      <c r="P49" s="71" t="n">
        <f aca="false">E49*J49</f>
        <v>0</v>
      </c>
    </row>
    <row r="50" customFormat="false" ht="15" hidden="false" customHeight="false" outlineLevel="0" collapsed="false">
      <c r="A50" s="71" t="s">
        <v>59</v>
      </c>
      <c r="B50" s="71" t="s">
        <v>46</v>
      </c>
      <c r="C50" s="71" t="s">
        <v>917</v>
      </c>
      <c r="D50" s="72" t="n">
        <v>0</v>
      </c>
      <c r="E50" s="71" t="n">
        <v>0</v>
      </c>
      <c r="F50" s="71" t="n">
        <v>15</v>
      </c>
      <c r="G50" s="72" t="n">
        <v>1478.25</v>
      </c>
      <c r="H50" s="72" t="n">
        <v>1478.25</v>
      </c>
      <c r="I50" s="71" t="n">
        <f aca="false">IF(B50&gt;=Settings!$B$23,1,0)</f>
        <v>0</v>
      </c>
      <c r="J50" s="71" t="n">
        <v>1</v>
      </c>
      <c r="K50" s="71" t="n">
        <f aca="false">F50*I50*J50</f>
        <v>0</v>
      </c>
      <c r="L50" s="71" t="n">
        <f aca="false">E50*I50*J50</f>
        <v>0</v>
      </c>
      <c r="M50" s="72" t="n">
        <f aca="false">G50*I50*J50</f>
        <v>0</v>
      </c>
      <c r="N50" s="72" t="n">
        <f aca="false">D50*I50*J50</f>
        <v>-0</v>
      </c>
      <c r="O50" s="71" t="n">
        <f aca="false">F50*J50</f>
        <v>15</v>
      </c>
      <c r="P50" s="71" t="n">
        <f aca="false">E50*J50</f>
        <v>0</v>
      </c>
    </row>
    <row r="51" customFormat="false" ht="15" hidden="false" customHeight="false" outlineLevel="0" collapsed="false">
      <c r="A51" s="71" t="s">
        <v>61</v>
      </c>
      <c r="B51" s="71" t="s">
        <v>46</v>
      </c>
      <c r="C51" s="71" t="s">
        <v>161</v>
      </c>
      <c r="D51" s="72" t="n">
        <v>107.8</v>
      </c>
      <c r="E51" s="71" t="n">
        <v>2</v>
      </c>
      <c r="F51" s="71" t="n">
        <v>122</v>
      </c>
      <c r="G51" s="72" t="n">
        <v>6069.4</v>
      </c>
      <c r="H51" s="72" t="n">
        <v>5784.52</v>
      </c>
      <c r="I51" s="71" t="n">
        <f aca="false">IF(B51&gt;=Settings!$B$23,1,0)</f>
        <v>0</v>
      </c>
      <c r="J51" s="71" t="n">
        <v>1</v>
      </c>
      <c r="K51" s="71" t="n">
        <f aca="false">F51*I51*J51</f>
        <v>0</v>
      </c>
      <c r="L51" s="71" t="n">
        <f aca="false">E51*I51*J51</f>
        <v>0</v>
      </c>
      <c r="M51" s="72" t="n">
        <f aca="false">G51*I51*J51</f>
        <v>0</v>
      </c>
      <c r="N51" s="72" t="n">
        <f aca="false">D51*I51*J51</f>
        <v>0</v>
      </c>
      <c r="O51" s="71" t="n">
        <f aca="false">F51*J51</f>
        <v>122</v>
      </c>
      <c r="P51" s="71" t="n">
        <f aca="false">E51*J51</f>
        <v>2</v>
      </c>
    </row>
    <row r="52" customFormat="false" ht="15" hidden="false" customHeight="false" outlineLevel="0" collapsed="false">
      <c r="A52" s="71" t="s">
        <v>61</v>
      </c>
      <c r="B52" s="71" t="s">
        <v>46</v>
      </c>
      <c r="C52" s="71" t="s">
        <v>122</v>
      </c>
      <c r="D52" s="72" t="n">
        <v>0</v>
      </c>
      <c r="E52" s="71" t="n">
        <v>0</v>
      </c>
      <c r="F52" s="71" t="n">
        <v>17</v>
      </c>
      <c r="G52" s="72" t="n">
        <v>3144.15</v>
      </c>
      <c r="H52" s="72" t="n">
        <v>3088.67</v>
      </c>
      <c r="I52" s="71" t="n">
        <f aca="false">IF(B52&gt;=Settings!$B$23,1,0)</f>
        <v>0</v>
      </c>
      <c r="J52" s="71" t="n">
        <v>1</v>
      </c>
      <c r="K52" s="71" t="n">
        <f aca="false">F52*I52*J52</f>
        <v>0</v>
      </c>
      <c r="L52" s="71" t="n">
        <f aca="false">E52*I52*J52</f>
        <v>0</v>
      </c>
      <c r="M52" s="72" t="n">
        <f aca="false">G52*I52*J52</f>
        <v>0</v>
      </c>
      <c r="N52" s="72" t="n">
        <f aca="false">D52*I52*J52</f>
        <v>-0</v>
      </c>
      <c r="O52" s="71" t="n">
        <f aca="false">F52*J52</f>
        <v>17</v>
      </c>
      <c r="P52" s="71" t="n">
        <f aca="false">E52*J52</f>
        <v>0</v>
      </c>
    </row>
    <row r="53" customFormat="false" ht="15" hidden="false" customHeight="false" outlineLevel="0" collapsed="false">
      <c r="A53" s="71" t="s">
        <v>61</v>
      </c>
      <c r="B53" s="71" t="s">
        <v>46</v>
      </c>
      <c r="C53" s="71" t="s">
        <v>918</v>
      </c>
      <c r="D53" s="72" t="n">
        <v>0</v>
      </c>
      <c r="E53" s="71" t="n">
        <v>0</v>
      </c>
      <c r="F53" s="71" t="n">
        <v>3</v>
      </c>
      <c r="G53" s="72" t="n">
        <v>314.85</v>
      </c>
      <c r="H53" s="72" t="n">
        <v>314.85</v>
      </c>
      <c r="I53" s="71" t="n">
        <f aca="false">IF(B53&gt;=Settings!$B$23,1,0)</f>
        <v>0</v>
      </c>
      <c r="J53" s="71" t="n">
        <v>1</v>
      </c>
      <c r="K53" s="71" t="n">
        <f aca="false">F53*I53*J53</f>
        <v>0</v>
      </c>
      <c r="L53" s="71" t="n">
        <f aca="false">E53*I53*J53</f>
        <v>0</v>
      </c>
      <c r="M53" s="72" t="n">
        <f aca="false">G53*I53*J53</f>
        <v>0</v>
      </c>
      <c r="N53" s="72" t="n">
        <f aca="false">D53*I53*J53</f>
        <v>-0</v>
      </c>
      <c r="O53" s="71" t="n">
        <f aca="false">F53*J53</f>
        <v>3</v>
      </c>
      <c r="P53" s="71" t="n">
        <f aca="false">E53*J53</f>
        <v>0</v>
      </c>
    </row>
    <row r="54" customFormat="false" ht="15" hidden="false" customHeight="false" outlineLevel="0" collapsed="false">
      <c r="A54" s="71" t="s">
        <v>59</v>
      </c>
      <c r="B54" s="71" t="s">
        <v>46</v>
      </c>
      <c r="C54" s="71" t="s">
        <v>919</v>
      </c>
      <c r="D54" s="72" t="n">
        <v>0</v>
      </c>
      <c r="E54" s="71" t="n">
        <v>0</v>
      </c>
      <c r="F54" s="71" t="n">
        <v>4</v>
      </c>
      <c r="G54" s="72" t="n">
        <v>441.974</v>
      </c>
      <c r="H54" s="72" t="n">
        <v>441.974</v>
      </c>
      <c r="I54" s="71" t="n">
        <f aca="false">IF(B54&gt;=Settings!$B$23,1,0)</f>
        <v>0</v>
      </c>
      <c r="J54" s="71" t="n">
        <v>1</v>
      </c>
      <c r="K54" s="71" t="n">
        <f aca="false">F54*I54*J54</f>
        <v>0</v>
      </c>
      <c r="L54" s="71" t="n">
        <f aca="false">E54*I54*J54</f>
        <v>0</v>
      </c>
      <c r="M54" s="72" t="n">
        <f aca="false">G54*I54*J54</f>
        <v>0</v>
      </c>
      <c r="N54" s="72" t="n">
        <f aca="false">D54*I54*J54</f>
        <v>-0</v>
      </c>
      <c r="O54" s="71" t="n">
        <f aca="false">F54*J54</f>
        <v>4</v>
      </c>
      <c r="P54" s="71" t="n">
        <f aca="false">E54*J54</f>
        <v>0</v>
      </c>
    </row>
    <row r="55" customFormat="false" ht="15" hidden="false" customHeight="false" outlineLevel="0" collapsed="false">
      <c r="A55" s="71" t="s">
        <v>60</v>
      </c>
      <c r="B55" s="71" t="s">
        <v>46</v>
      </c>
      <c r="C55" s="71" t="s">
        <v>920</v>
      </c>
      <c r="D55" s="72" t="n">
        <v>0</v>
      </c>
      <c r="E55" s="71" t="n">
        <v>0</v>
      </c>
      <c r="F55" s="71" t="n">
        <v>1</v>
      </c>
      <c r="G55" s="72" t="n">
        <v>149.95</v>
      </c>
      <c r="H55" s="72" t="n">
        <v>149.95</v>
      </c>
      <c r="I55" s="71" t="n">
        <f aca="false">IF(B55&gt;=Settings!$B$23,1,0)</f>
        <v>0</v>
      </c>
      <c r="J55" s="71" t="n">
        <v>1</v>
      </c>
      <c r="K55" s="71" t="n">
        <f aca="false">F55*I55*J55</f>
        <v>0</v>
      </c>
      <c r="L55" s="71" t="n">
        <f aca="false">E55*I55*J55</f>
        <v>0</v>
      </c>
      <c r="M55" s="72" t="n">
        <f aca="false">G55*I55*J55</f>
        <v>0</v>
      </c>
      <c r="N55" s="72" t="n">
        <f aca="false">D55*I55*J55</f>
        <v>-0</v>
      </c>
      <c r="O55" s="71" t="n">
        <f aca="false">F55*J55</f>
        <v>1</v>
      </c>
      <c r="P55" s="71" t="n">
        <f aca="false">E55*J55</f>
        <v>0</v>
      </c>
    </row>
    <row r="56" customFormat="false" ht="15" hidden="false" customHeight="false" outlineLevel="0" collapsed="false">
      <c r="A56" s="71" t="s">
        <v>59</v>
      </c>
      <c r="B56" s="71" t="s">
        <v>46</v>
      </c>
      <c r="C56" s="71" t="s">
        <v>921</v>
      </c>
      <c r="D56" s="72" t="n">
        <v>0</v>
      </c>
      <c r="E56" s="71" t="n">
        <v>0</v>
      </c>
      <c r="F56" s="71" t="n">
        <v>2</v>
      </c>
      <c r="G56" s="72" t="n">
        <v>291.9</v>
      </c>
      <c r="H56" s="72" t="n">
        <v>291.9</v>
      </c>
      <c r="I56" s="71" t="n">
        <f aca="false">IF(B56&gt;=Settings!$B$23,1,0)</f>
        <v>0</v>
      </c>
      <c r="J56" s="71" t="n">
        <v>1</v>
      </c>
      <c r="K56" s="71" t="n">
        <f aca="false">F56*I56*J56</f>
        <v>0</v>
      </c>
      <c r="L56" s="71" t="n">
        <f aca="false">E56*I56*J56</f>
        <v>0</v>
      </c>
      <c r="M56" s="72" t="n">
        <f aca="false">G56*I56*J56</f>
        <v>0</v>
      </c>
      <c r="N56" s="72" t="n">
        <f aca="false">D56*I56*J56</f>
        <v>-0</v>
      </c>
      <c r="O56" s="71" t="n">
        <f aca="false">F56*J56</f>
        <v>2</v>
      </c>
      <c r="P56" s="71" t="n">
        <f aca="false">E56*J56</f>
        <v>0</v>
      </c>
    </row>
    <row r="57" customFormat="false" ht="15" hidden="false" customHeight="false" outlineLevel="0" collapsed="false">
      <c r="A57" s="71" t="s">
        <v>61</v>
      </c>
      <c r="B57" s="71" t="s">
        <v>46</v>
      </c>
      <c r="C57" s="71" t="s">
        <v>379</v>
      </c>
      <c r="D57" s="72" t="n">
        <v>49.95</v>
      </c>
      <c r="E57" s="71" t="n">
        <v>1</v>
      </c>
      <c r="F57" s="71" t="n">
        <v>39</v>
      </c>
      <c r="G57" s="72" t="n">
        <v>2083.05</v>
      </c>
      <c r="H57" s="72" t="n">
        <v>1983.67</v>
      </c>
      <c r="I57" s="71" t="n">
        <f aca="false">IF(B57&gt;=Settings!$B$23,1,0)</f>
        <v>0</v>
      </c>
      <c r="J57" s="71" t="n">
        <v>1</v>
      </c>
      <c r="K57" s="71" t="n">
        <f aca="false">F57*I57*J57</f>
        <v>0</v>
      </c>
      <c r="L57" s="71" t="n">
        <f aca="false">E57*I57*J57</f>
        <v>0</v>
      </c>
      <c r="M57" s="72" t="n">
        <f aca="false">G57*I57*J57</f>
        <v>0</v>
      </c>
      <c r="N57" s="72" t="n">
        <f aca="false">D57*I57*J57</f>
        <v>0</v>
      </c>
      <c r="O57" s="71" t="n">
        <f aca="false">F57*J57</f>
        <v>39</v>
      </c>
      <c r="P57" s="71" t="n">
        <f aca="false">E57*J57</f>
        <v>1</v>
      </c>
    </row>
    <row r="58" customFormat="false" ht="15" hidden="false" customHeight="false" outlineLevel="0" collapsed="false">
      <c r="A58" s="71" t="s">
        <v>61</v>
      </c>
      <c r="B58" s="71" t="s">
        <v>46</v>
      </c>
      <c r="C58" s="71" t="s">
        <v>922</v>
      </c>
      <c r="D58" s="72" t="n">
        <v>0</v>
      </c>
      <c r="E58" s="71" t="n">
        <v>0</v>
      </c>
      <c r="F58" s="71" t="n">
        <v>50</v>
      </c>
      <c r="G58" s="72" t="n">
        <v>499.5</v>
      </c>
      <c r="H58" s="72" t="n">
        <v>486</v>
      </c>
      <c r="I58" s="71" t="n">
        <f aca="false">IF(B58&gt;=Settings!$B$23,1,0)</f>
        <v>0</v>
      </c>
      <c r="J58" s="71" t="n">
        <v>1</v>
      </c>
      <c r="K58" s="71" t="n">
        <f aca="false">F58*I58*J58</f>
        <v>0</v>
      </c>
      <c r="L58" s="71" t="n">
        <f aca="false">E58*I58*J58</f>
        <v>0</v>
      </c>
      <c r="M58" s="72" t="n">
        <f aca="false">G58*I58*J58</f>
        <v>0</v>
      </c>
      <c r="N58" s="72" t="n">
        <f aca="false">D58*I58*J58</f>
        <v>-0</v>
      </c>
      <c r="O58" s="71" t="n">
        <f aca="false">F58*J58</f>
        <v>50</v>
      </c>
      <c r="P58" s="71" t="n">
        <f aca="false">E58*J58</f>
        <v>0</v>
      </c>
    </row>
    <row r="59" customFormat="false" ht="15" hidden="false" customHeight="false" outlineLevel="0" collapsed="false">
      <c r="A59" s="71" t="s">
        <v>59</v>
      </c>
      <c r="B59" s="71" t="s">
        <v>46</v>
      </c>
      <c r="C59" s="71" t="s">
        <v>634</v>
      </c>
      <c r="D59" s="72" t="n">
        <v>0</v>
      </c>
      <c r="E59" s="71" t="n">
        <v>0</v>
      </c>
      <c r="F59" s="71" t="n">
        <v>43</v>
      </c>
      <c r="G59" s="72" t="n">
        <v>2979.548</v>
      </c>
      <c r="H59" s="72" t="n">
        <v>2979.548</v>
      </c>
      <c r="I59" s="71" t="n">
        <f aca="false">IF(B59&gt;=Settings!$B$23,1,0)</f>
        <v>0</v>
      </c>
      <c r="J59" s="71" t="n">
        <v>1</v>
      </c>
      <c r="K59" s="71" t="n">
        <f aca="false">F59*I59*J59</f>
        <v>0</v>
      </c>
      <c r="L59" s="71" t="n">
        <f aca="false">E59*I59*J59</f>
        <v>0</v>
      </c>
      <c r="M59" s="72" t="n">
        <f aca="false">G59*I59*J59</f>
        <v>0</v>
      </c>
      <c r="N59" s="72" t="n">
        <f aca="false">D59*I59*J59</f>
        <v>-0</v>
      </c>
      <c r="O59" s="71" t="n">
        <f aca="false">F59*J59</f>
        <v>43</v>
      </c>
      <c r="P59" s="71" t="n">
        <f aca="false">E59*J59</f>
        <v>0</v>
      </c>
    </row>
    <row r="60" customFormat="false" ht="15" hidden="false" customHeight="false" outlineLevel="0" collapsed="false">
      <c r="A60" s="71" t="s">
        <v>59</v>
      </c>
      <c r="B60" s="71" t="s">
        <v>46</v>
      </c>
      <c r="C60" s="71" t="s">
        <v>923</v>
      </c>
      <c r="D60" s="72" t="n">
        <v>0</v>
      </c>
      <c r="E60" s="71" t="n">
        <v>0</v>
      </c>
      <c r="F60" s="71" t="n">
        <v>8</v>
      </c>
      <c r="G60" s="72" t="n">
        <v>846.972</v>
      </c>
      <c r="H60" s="72" t="n">
        <v>846.972</v>
      </c>
      <c r="I60" s="71" t="n">
        <f aca="false">IF(B60&gt;=Settings!$B$23,1,0)</f>
        <v>0</v>
      </c>
      <c r="J60" s="71" t="n">
        <v>1</v>
      </c>
      <c r="K60" s="71" t="n">
        <f aca="false">F60*I60*J60</f>
        <v>0</v>
      </c>
      <c r="L60" s="71" t="n">
        <f aca="false">E60*I60*J60</f>
        <v>0</v>
      </c>
      <c r="M60" s="72" t="n">
        <f aca="false">G60*I60*J60</f>
        <v>0</v>
      </c>
      <c r="N60" s="72" t="n">
        <f aca="false">D60*I60*J60</f>
        <v>-0</v>
      </c>
      <c r="O60" s="71" t="n">
        <f aca="false">F60*J60</f>
        <v>8</v>
      </c>
      <c r="P60" s="71" t="n">
        <f aca="false">E60*J60</f>
        <v>0</v>
      </c>
    </row>
    <row r="61" customFormat="false" ht="15" hidden="false" customHeight="false" outlineLevel="0" collapsed="false">
      <c r="A61" s="71" t="s">
        <v>60</v>
      </c>
      <c r="B61" s="71" t="s">
        <v>46</v>
      </c>
      <c r="C61" s="71" t="s">
        <v>924</v>
      </c>
      <c r="D61" s="72" t="n">
        <v>0</v>
      </c>
      <c r="E61" s="71" t="n">
        <v>0</v>
      </c>
      <c r="F61" s="71" t="n">
        <v>1</v>
      </c>
      <c r="G61" s="72" t="n">
        <v>74.95</v>
      </c>
      <c r="H61" s="72" t="n">
        <v>74.95</v>
      </c>
      <c r="I61" s="71" t="n">
        <f aca="false">IF(B61&gt;=Settings!$B$23,1,0)</f>
        <v>0</v>
      </c>
      <c r="J61" s="71" t="n">
        <v>1</v>
      </c>
      <c r="K61" s="71" t="n">
        <f aca="false">F61*I61*J61</f>
        <v>0</v>
      </c>
      <c r="L61" s="71" t="n">
        <f aca="false">E61*I61*J61</f>
        <v>0</v>
      </c>
      <c r="M61" s="72" t="n">
        <f aca="false">G61*I61*J61</f>
        <v>0</v>
      </c>
      <c r="N61" s="72" t="n">
        <f aca="false">D61*I61*J61</f>
        <v>-0</v>
      </c>
      <c r="O61" s="71" t="n">
        <f aca="false">F61*J61</f>
        <v>1</v>
      </c>
      <c r="P61" s="71" t="n">
        <f aca="false">E61*J61</f>
        <v>0</v>
      </c>
    </row>
    <row r="62" customFormat="false" ht="15" hidden="false" customHeight="false" outlineLevel="0" collapsed="false">
      <c r="A62" s="71" t="s">
        <v>60</v>
      </c>
      <c r="B62" s="71" t="s">
        <v>46</v>
      </c>
      <c r="C62" s="71" t="s">
        <v>925</v>
      </c>
      <c r="D62" s="72" t="n">
        <v>0</v>
      </c>
      <c r="E62" s="71" t="n">
        <v>0</v>
      </c>
      <c r="F62" s="71" t="n">
        <v>1</v>
      </c>
      <c r="G62" s="72" t="n">
        <v>164.95</v>
      </c>
      <c r="H62" s="72" t="n">
        <v>164.95</v>
      </c>
      <c r="I62" s="71" t="n">
        <f aca="false">IF(B62&gt;=Settings!$B$23,1,0)</f>
        <v>0</v>
      </c>
      <c r="J62" s="71" t="n">
        <v>1</v>
      </c>
      <c r="K62" s="71" t="n">
        <f aca="false">F62*I62*J62</f>
        <v>0</v>
      </c>
      <c r="L62" s="71" t="n">
        <f aca="false">E62*I62*J62</f>
        <v>0</v>
      </c>
      <c r="M62" s="72" t="n">
        <f aca="false">G62*I62*J62</f>
        <v>0</v>
      </c>
      <c r="N62" s="72" t="n">
        <f aca="false">D62*I62*J62</f>
        <v>-0</v>
      </c>
      <c r="O62" s="71" t="n">
        <f aca="false">F62*J62</f>
        <v>1</v>
      </c>
      <c r="P62" s="71" t="n">
        <f aca="false">E62*J62</f>
        <v>0</v>
      </c>
    </row>
    <row r="63" customFormat="false" ht="15" hidden="false" customHeight="false" outlineLevel="0" collapsed="false">
      <c r="A63" s="71" t="s">
        <v>59</v>
      </c>
      <c r="B63" s="71" t="s">
        <v>46</v>
      </c>
      <c r="C63" s="71" t="s">
        <v>926</v>
      </c>
      <c r="D63" s="72" t="n">
        <v>0</v>
      </c>
      <c r="E63" s="71" t="n">
        <v>0</v>
      </c>
      <c r="F63" s="71" t="n">
        <v>1</v>
      </c>
      <c r="G63" s="72" t="n">
        <v>12.95</v>
      </c>
      <c r="H63" s="72" t="n">
        <v>12.95</v>
      </c>
      <c r="I63" s="71" t="n">
        <f aca="false">IF(B63&gt;=Settings!$B$23,1,0)</f>
        <v>0</v>
      </c>
      <c r="J63" s="71" t="n">
        <v>1</v>
      </c>
      <c r="K63" s="71" t="n">
        <f aca="false">F63*I63*J63</f>
        <v>0</v>
      </c>
      <c r="L63" s="71" t="n">
        <f aca="false">E63*I63*J63</f>
        <v>0</v>
      </c>
      <c r="M63" s="72" t="n">
        <f aca="false">G63*I63*J63</f>
        <v>0</v>
      </c>
      <c r="N63" s="72" t="n">
        <f aca="false">D63*I63*J63</f>
        <v>-0</v>
      </c>
      <c r="O63" s="71" t="n">
        <f aca="false">F63*J63</f>
        <v>1</v>
      </c>
      <c r="P63" s="71" t="n">
        <f aca="false">E63*J63</f>
        <v>0</v>
      </c>
    </row>
    <row r="64" customFormat="false" ht="15" hidden="false" customHeight="false" outlineLevel="0" collapsed="false">
      <c r="A64" s="71" t="s">
        <v>59</v>
      </c>
      <c r="B64" s="71" t="s">
        <v>46</v>
      </c>
      <c r="C64" s="71" t="s">
        <v>927</v>
      </c>
      <c r="D64" s="72" t="n">
        <v>0</v>
      </c>
      <c r="E64" s="71" t="n">
        <v>0</v>
      </c>
      <c r="F64" s="71" t="n">
        <v>1</v>
      </c>
      <c r="G64" s="72" t="n">
        <v>123.95</v>
      </c>
      <c r="H64" s="72" t="n">
        <v>123.95</v>
      </c>
      <c r="I64" s="71" t="n">
        <f aca="false">IF(B64&gt;=Settings!$B$23,1,0)</f>
        <v>0</v>
      </c>
      <c r="J64" s="71" t="n">
        <v>1</v>
      </c>
      <c r="K64" s="71" t="n">
        <f aca="false">F64*I64*J64</f>
        <v>0</v>
      </c>
      <c r="L64" s="71" t="n">
        <f aca="false">E64*I64*J64</f>
        <v>0</v>
      </c>
      <c r="M64" s="72" t="n">
        <f aca="false">G64*I64*J64</f>
        <v>0</v>
      </c>
      <c r="N64" s="72" t="n">
        <f aca="false">D64*I64*J64</f>
        <v>-0</v>
      </c>
      <c r="O64" s="71" t="n">
        <f aca="false">F64*J64</f>
        <v>1</v>
      </c>
      <c r="P64" s="71" t="n">
        <f aca="false">E64*J64</f>
        <v>0</v>
      </c>
    </row>
    <row r="65" customFormat="false" ht="15" hidden="false" customHeight="false" outlineLevel="0" collapsed="false">
      <c r="A65" s="71" t="s">
        <v>59</v>
      </c>
      <c r="B65" s="71" t="s">
        <v>46</v>
      </c>
      <c r="C65" s="71" t="s">
        <v>928</v>
      </c>
      <c r="D65" s="72" t="n">
        <v>0</v>
      </c>
      <c r="E65" s="71" t="n">
        <v>0</v>
      </c>
      <c r="F65" s="71" t="n">
        <v>1</v>
      </c>
      <c r="G65" s="72" t="n">
        <v>129.95</v>
      </c>
      <c r="H65" s="72" t="n">
        <v>129.95</v>
      </c>
      <c r="I65" s="71" t="n">
        <f aca="false">IF(B65&gt;=Settings!$B$23,1,0)</f>
        <v>0</v>
      </c>
      <c r="J65" s="71" t="n">
        <v>1</v>
      </c>
      <c r="K65" s="71" t="n">
        <f aca="false">F65*I65*J65</f>
        <v>0</v>
      </c>
      <c r="L65" s="71" t="n">
        <f aca="false">E65*I65*J65</f>
        <v>0</v>
      </c>
      <c r="M65" s="72" t="n">
        <f aca="false">G65*I65*J65</f>
        <v>0</v>
      </c>
      <c r="N65" s="72" t="n">
        <f aca="false">D65*I65*J65</f>
        <v>-0</v>
      </c>
      <c r="O65" s="71" t="n">
        <f aca="false">F65*J65</f>
        <v>1</v>
      </c>
      <c r="P65" s="71" t="n">
        <f aca="false">E65*J65</f>
        <v>0</v>
      </c>
    </row>
    <row r="66" customFormat="false" ht="15" hidden="false" customHeight="false" outlineLevel="0" collapsed="false">
      <c r="A66" s="71" t="s">
        <v>61</v>
      </c>
      <c r="B66" s="71" t="s">
        <v>46</v>
      </c>
      <c r="C66" s="71" t="s">
        <v>123</v>
      </c>
      <c r="D66" s="72" t="n">
        <v>0</v>
      </c>
      <c r="E66" s="71" t="n">
        <v>0</v>
      </c>
      <c r="F66" s="71" t="n">
        <v>26</v>
      </c>
      <c r="G66" s="72" t="n">
        <v>1570.7</v>
      </c>
      <c r="H66" s="72" t="n">
        <v>1553.62</v>
      </c>
      <c r="I66" s="71" t="n">
        <f aca="false">IF(B66&gt;=Settings!$B$23,1,0)</f>
        <v>0</v>
      </c>
      <c r="J66" s="71" t="n">
        <v>1</v>
      </c>
      <c r="K66" s="71" t="n">
        <f aca="false">F66*I66*J66</f>
        <v>0</v>
      </c>
      <c r="L66" s="71" t="n">
        <f aca="false">E66*I66*J66</f>
        <v>0</v>
      </c>
      <c r="M66" s="72" t="n">
        <f aca="false">G66*I66*J66</f>
        <v>0</v>
      </c>
      <c r="N66" s="72" t="n">
        <f aca="false">D66*I66*J66</f>
        <v>-0</v>
      </c>
      <c r="O66" s="71" t="n">
        <f aca="false">F66*J66</f>
        <v>26</v>
      </c>
      <c r="P66" s="71" t="n">
        <f aca="false">E66*J66</f>
        <v>0</v>
      </c>
    </row>
    <row r="67" customFormat="false" ht="15" hidden="false" customHeight="false" outlineLevel="0" collapsed="false">
      <c r="A67" s="71" t="s">
        <v>61</v>
      </c>
      <c r="B67" s="71" t="s">
        <v>46</v>
      </c>
      <c r="C67" s="71" t="s">
        <v>929</v>
      </c>
      <c r="D67" s="72" t="n">
        <v>0</v>
      </c>
      <c r="E67" s="71" t="n">
        <v>0</v>
      </c>
      <c r="F67" s="71" t="n">
        <v>1</v>
      </c>
      <c r="G67" s="72" t="n">
        <v>84.95</v>
      </c>
      <c r="H67" s="72" t="n">
        <v>72.21</v>
      </c>
      <c r="I67" s="71" t="n">
        <f aca="false">IF(B67&gt;=Settings!$B$23,1,0)</f>
        <v>0</v>
      </c>
      <c r="J67" s="71" t="n">
        <v>1</v>
      </c>
      <c r="K67" s="71" t="n">
        <f aca="false">F67*I67*J67</f>
        <v>0</v>
      </c>
      <c r="L67" s="71" t="n">
        <f aca="false">E67*I67*J67</f>
        <v>0</v>
      </c>
      <c r="M67" s="72" t="n">
        <f aca="false">G67*I67*J67</f>
        <v>0</v>
      </c>
      <c r="N67" s="72" t="n">
        <f aca="false">D67*I67*J67</f>
        <v>-0</v>
      </c>
      <c r="O67" s="71" t="n">
        <f aca="false">F67*J67</f>
        <v>1</v>
      </c>
      <c r="P67" s="71" t="n">
        <f aca="false">E67*J67</f>
        <v>0</v>
      </c>
    </row>
    <row r="68" customFormat="false" ht="15" hidden="false" customHeight="false" outlineLevel="0" collapsed="false">
      <c r="A68" s="71" t="s">
        <v>60</v>
      </c>
      <c r="B68" s="71" t="s">
        <v>46</v>
      </c>
      <c r="C68" s="71" t="s">
        <v>930</v>
      </c>
      <c r="D68" s="72" t="n">
        <v>0</v>
      </c>
      <c r="E68" s="71" t="n">
        <v>0</v>
      </c>
      <c r="F68" s="71" t="n">
        <v>1</v>
      </c>
      <c r="G68" s="72" t="n">
        <v>18.99</v>
      </c>
      <c r="H68" s="72" t="n">
        <v>18.99</v>
      </c>
      <c r="I68" s="71" t="n">
        <f aca="false">IF(B68&gt;=Settings!$B$23,1,0)</f>
        <v>0</v>
      </c>
      <c r="J68" s="71" t="n">
        <v>1</v>
      </c>
      <c r="K68" s="71" t="n">
        <f aca="false">F68*I68*J68</f>
        <v>0</v>
      </c>
      <c r="L68" s="71" t="n">
        <f aca="false">E68*I68*J68</f>
        <v>0</v>
      </c>
      <c r="M68" s="72" t="n">
        <f aca="false">G68*I68*J68</f>
        <v>0</v>
      </c>
      <c r="N68" s="72" t="n">
        <f aca="false">D68*I68*J68</f>
        <v>-0</v>
      </c>
      <c r="O68" s="71" t="n">
        <f aca="false">F68*J68</f>
        <v>1</v>
      </c>
      <c r="P68" s="71" t="n">
        <f aca="false">E68*J68</f>
        <v>0</v>
      </c>
    </row>
    <row r="69" customFormat="false" ht="15" hidden="false" customHeight="false" outlineLevel="0" collapsed="false">
      <c r="A69" s="71" t="s">
        <v>59</v>
      </c>
      <c r="B69" s="71" t="s">
        <v>46</v>
      </c>
      <c r="C69" s="71" t="s">
        <v>931</v>
      </c>
      <c r="D69" s="72" t="n">
        <v>0</v>
      </c>
      <c r="E69" s="71" t="n">
        <v>0</v>
      </c>
      <c r="F69" s="71" t="n">
        <v>4</v>
      </c>
      <c r="G69" s="72" t="n">
        <v>441.73</v>
      </c>
      <c r="H69" s="72" t="n">
        <v>441.73</v>
      </c>
      <c r="I69" s="71" t="n">
        <f aca="false">IF(B69&gt;=Settings!$B$23,1,0)</f>
        <v>0</v>
      </c>
      <c r="J69" s="71" t="n">
        <v>1</v>
      </c>
      <c r="K69" s="71" t="n">
        <f aca="false">F69*I69*J69</f>
        <v>0</v>
      </c>
      <c r="L69" s="71" t="n">
        <f aca="false">E69*I69*J69</f>
        <v>0</v>
      </c>
      <c r="M69" s="72" t="n">
        <f aca="false">G69*I69*J69</f>
        <v>0</v>
      </c>
      <c r="N69" s="72" t="n">
        <f aca="false">D69*I69*J69</f>
        <v>-0</v>
      </c>
      <c r="O69" s="71" t="n">
        <f aca="false">F69*J69</f>
        <v>4</v>
      </c>
      <c r="P69" s="71" t="n">
        <f aca="false">E69*J69</f>
        <v>0</v>
      </c>
    </row>
    <row r="70" customFormat="false" ht="15" hidden="false" customHeight="false" outlineLevel="0" collapsed="false">
      <c r="A70" s="71" t="s">
        <v>59</v>
      </c>
      <c r="B70" s="71" t="s">
        <v>46</v>
      </c>
      <c r="C70" s="71" t="s">
        <v>932</v>
      </c>
      <c r="D70" s="72" t="n">
        <v>0</v>
      </c>
      <c r="E70" s="71" t="n">
        <v>0</v>
      </c>
      <c r="F70" s="71" t="n">
        <v>2</v>
      </c>
      <c r="G70" s="72" t="n">
        <v>370.4</v>
      </c>
      <c r="H70" s="72" t="n">
        <v>370.4</v>
      </c>
      <c r="I70" s="71" t="n">
        <f aca="false">IF(B70&gt;=Settings!$B$23,1,0)</f>
        <v>0</v>
      </c>
      <c r="J70" s="71" t="n">
        <v>1</v>
      </c>
      <c r="K70" s="71" t="n">
        <f aca="false">F70*I70*J70</f>
        <v>0</v>
      </c>
      <c r="L70" s="71" t="n">
        <f aca="false">E70*I70*J70</f>
        <v>0</v>
      </c>
      <c r="M70" s="72" t="n">
        <f aca="false">G70*I70*J70</f>
        <v>0</v>
      </c>
      <c r="N70" s="72" t="n">
        <f aca="false">D70*I70*J70</f>
        <v>-0</v>
      </c>
      <c r="O70" s="71" t="n">
        <f aca="false">F70*J70</f>
        <v>2</v>
      </c>
      <c r="P70" s="71" t="n">
        <f aca="false">E70*J70</f>
        <v>0</v>
      </c>
    </row>
    <row r="71" customFormat="false" ht="15" hidden="false" customHeight="false" outlineLevel="0" collapsed="false">
      <c r="A71" s="71" t="s">
        <v>60</v>
      </c>
      <c r="B71" s="71" t="s">
        <v>46</v>
      </c>
      <c r="C71" s="71" t="s">
        <v>933</v>
      </c>
      <c r="D71" s="72" t="n">
        <v>0</v>
      </c>
      <c r="E71" s="71" t="n">
        <v>0</v>
      </c>
      <c r="F71" s="71" t="n">
        <v>1</v>
      </c>
      <c r="G71" s="72" t="n">
        <v>184.95</v>
      </c>
      <c r="H71" s="72" t="n">
        <v>184.95</v>
      </c>
      <c r="I71" s="71" t="n">
        <f aca="false">IF(B71&gt;=Settings!$B$23,1,0)</f>
        <v>0</v>
      </c>
      <c r="J71" s="71" t="n">
        <v>1</v>
      </c>
      <c r="K71" s="71" t="n">
        <f aca="false">F71*I71*J71</f>
        <v>0</v>
      </c>
      <c r="L71" s="71" t="n">
        <f aca="false">E71*I71*J71</f>
        <v>0</v>
      </c>
      <c r="M71" s="72" t="n">
        <f aca="false">G71*I71*J71</f>
        <v>0</v>
      </c>
      <c r="N71" s="72" t="n">
        <f aca="false">D71*I71*J71</f>
        <v>-0</v>
      </c>
      <c r="O71" s="71" t="n">
        <f aca="false">F71*J71</f>
        <v>1</v>
      </c>
      <c r="P71" s="71" t="n">
        <f aca="false">E71*J71</f>
        <v>0</v>
      </c>
    </row>
    <row r="72" customFormat="false" ht="15" hidden="false" customHeight="false" outlineLevel="0" collapsed="false">
      <c r="A72" s="71" t="s">
        <v>59</v>
      </c>
      <c r="B72" s="71" t="s">
        <v>46</v>
      </c>
      <c r="C72" s="71" t="s">
        <v>934</v>
      </c>
      <c r="D72" s="72" t="n">
        <v>0</v>
      </c>
      <c r="E72" s="71" t="n">
        <v>0</v>
      </c>
      <c r="F72" s="71" t="n">
        <v>53</v>
      </c>
      <c r="G72" s="72" t="n">
        <v>3664.038</v>
      </c>
      <c r="H72" s="72" t="n">
        <v>3664.038</v>
      </c>
      <c r="I72" s="71" t="n">
        <f aca="false">IF(B72&gt;=Settings!$B$23,1,0)</f>
        <v>0</v>
      </c>
      <c r="J72" s="71" t="n">
        <v>1</v>
      </c>
      <c r="K72" s="71" t="n">
        <f aca="false">F72*I72*J72</f>
        <v>0</v>
      </c>
      <c r="L72" s="71" t="n">
        <f aca="false">E72*I72*J72</f>
        <v>0</v>
      </c>
      <c r="M72" s="72" t="n">
        <f aca="false">G72*I72*J72</f>
        <v>0</v>
      </c>
      <c r="N72" s="72" t="n">
        <f aca="false">D72*I72*J72</f>
        <v>-0</v>
      </c>
      <c r="O72" s="71" t="n">
        <f aca="false">F72*J72</f>
        <v>53</v>
      </c>
      <c r="P72" s="71" t="n">
        <f aca="false">E72*J72</f>
        <v>0</v>
      </c>
    </row>
    <row r="73" customFormat="false" ht="15" hidden="false" customHeight="false" outlineLevel="0" collapsed="false">
      <c r="A73" s="71" t="s">
        <v>60</v>
      </c>
      <c r="B73" s="71" t="s">
        <v>46</v>
      </c>
      <c r="C73" s="71" t="s">
        <v>935</v>
      </c>
      <c r="D73" s="72" t="n">
        <v>0</v>
      </c>
      <c r="E73" s="71" t="n">
        <v>0</v>
      </c>
      <c r="F73" s="71" t="n">
        <v>1</v>
      </c>
      <c r="G73" s="72" t="n">
        <v>214.45</v>
      </c>
      <c r="H73" s="72" t="n">
        <v>214.45</v>
      </c>
      <c r="I73" s="71" t="n">
        <f aca="false">IF(B73&gt;=Settings!$B$23,1,0)</f>
        <v>0</v>
      </c>
      <c r="J73" s="71" t="n">
        <v>1</v>
      </c>
      <c r="K73" s="71" t="n">
        <f aca="false">F73*I73*J73</f>
        <v>0</v>
      </c>
      <c r="L73" s="71" t="n">
        <f aca="false">E73*I73*J73</f>
        <v>0</v>
      </c>
      <c r="M73" s="72" t="n">
        <f aca="false">G73*I73*J73</f>
        <v>0</v>
      </c>
      <c r="N73" s="72" t="n">
        <f aca="false">D73*I73*J73</f>
        <v>-0</v>
      </c>
      <c r="O73" s="71" t="n">
        <f aca="false">F73*J73</f>
        <v>1</v>
      </c>
      <c r="P73" s="71" t="n">
        <f aca="false">E73*J73</f>
        <v>0</v>
      </c>
    </row>
    <row r="74" customFormat="false" ht="15" hidden="false" customHeight="false" outlineLevel="0" collapsed="false">
      <c r="A74" s="71" t="s">
        <v>59</v>
      </c>
      <c r="B74" s="71" t="s">
        <v>46</v>
      </c>
      <c r="C74" s="71" t="s">
        <v>936</v>
      </c>
      <c r="D74" s="72" t="n">
        <v>0</v>
      </c>
      <c r="E74" s="71" t="n">
        <v>0</v>
      </c>
      <c r="F74" s="71" t="n">
        <v>11</v>
      </c>
      <c r="G74" s="72" t="n">
        <v>1300.6</v>
      </c>
      <c r="H74" s="72" t="n">
        <v>1300.6</v>
      </c>
      <c r="I74" s="71" t="n">
        <f aca="false">IF(B74&gt;=Settings!$B$23,1,0)</f>
        <v>0</v>
      </c>
      <c r="J74" s="71" t="n">
        <v>1</v>
      </c>
      <c r="K74" s="71" t="n">
        <f aca="false">F74*I74*J74</f>
        <v>0</v>
      </c>
      <c r="L74" s="71" t="n">
        <f aca="false">E74*I74*J74</f>
        <v>0</v>
      </c>
      <c r="M74" s="72" t="n">
        <f aca="false">G74*I74*J74</f>
        <v>0</v>
      </c>
      <c r="N74" s="72" t="n">
        <f aca="false">D74*I74*J74</f>
        <v>-0</v>
      </c>
      <c r="O74" s="71" t="n">
        <f aca="false">F74*J74</f>
        <v>11</v>
      </c>
      <c r="P74" s="71" t="n">
        <f aca="false">E74*J74</f>
        <v>0</v>
      </c>
    </row>
    <row r="75" customFormat="false" ht="15" hidden="false" customHeight="false" outlineLevel="0" collapsed="false">
      <c r="A75" s="71" t="s">
        <v>61</v>
      </c>
      <c r="B75" s="71" t="s">
        <v>46</v>
      </c>
      <c r="C75" s="71" t="s">
        <v>937</v>
      </c>
      <c r="D75" s="72" t="n">
        <v>0</v>
      </c>
      <c r="E75" s="71" t="n">
        <v>0</v>
      </c>
      <c r="F75" s="71" t="n">
        <v>22</v>
      </c>
      <c r="G75" s="72" t="n">
        <v>262.9</v>
      </c>
      <c r="H75" s="72" t="n">
        <v>253.92</v>
      </c>
      <c r="I75" s="71" t="n">
        <f aca="false">IF(B75&gt;=Settings!$B$23,1,0)</f>
        <v>0</v>
      </c>
      <c r="J75" s="71" t="n">
        <v>1</v>
      </c>
      <c r="K75" s="71" t="n">
        <f aca="false">F75*I75*J75</f>
        <v>0</v>
      </c>
      <c r="L75" s="71" t="n">
        <f aca="false">E75*I75*J75</f>
        <v>0</v>
      </c>
      <c r="M75" s="72" t="n">
        <f aca="false">G75*I75*J75</f>
        <v>0</v>
      </c>
      <c r="N75" s="72" t="n">
        <f aca="false">D75*I75*J75</f>
        <v>-0</v>
      </c>
      <c r="O75" s="71" t="n">
        <f aca="false">F75*J75</f>
        <v>22</v>
      </c>
      <c r="P75" s="71" t="n">
        <f aca="false">E75*J75</f>
        <v>0</v>
      </c>
    </row>
    <row r="76" customFormat="false" ht="15" hidden="false" customHeight="false" outlineLevel="0" collapsed="false">
      <c r="A76" s="71" t="s">
        <v>61</v>
      </c>
      <c r="B76" s="71" t="s">
        <v>46</v>
      </c>
      <c r="C76" s="71" t="s">
        <v>938</v>
      </c>
      <c r="D76" s="72" t="n">
        <v>0</v>
      </c>
      <c r="E76" s="71" t="n">
        <v>0</v>
      </c>
      <c r="F76" s="71" t="n">
        <v>1</v>
      </c>
      <c r="G76" s="72" t="n">
        <v>214.95</v>
      </c>
      <c r="H76" s="72" t="n">
        <v>214.95</v>
      </c>
      <c r="I76" s="71" t="n">
        <f aca="false">IF(B76&gt;=Settings!$B$23,1,0)</f>
        <v>0</v>
      </c>
      <c r="J76" s="71" t="n">
        <v>1</v>
      </c>
      <c r="K76" s="71" t="n">
        <f aca="false">F76*I76*J76</f>
        <v>0</v>
      </c>
      <c r="L76" s="71" t="n">
        <f aca="false">E76*I76*J76</f>
        <v>0</v>
      </c>
      <c r="M76" s="72" t="n">
        <f aca="false">G76*I76*J76</f>
        <v>0</v>
      </c>
      <c r="N76" s="72" t="n">
        <f aca="false">D76*I76*J76</f>
        <v>-0</v>
      </c>
      <c r="O76" s="71" t="n">
        <f aca="false">F76*J76</f>
        <v>1</v>
      </c>
      <c r="P76" s="71" t="n">
        <f aca="false">E76*J76</f>
        <v>0</v>
      </c>
    </row>
    <row r="77" customFormat="false" ht="15" hidden="false" customHeight="false" outlineLevel="0" collapsed="false">
      <c r="A77" s="71" t="s">
        <v>60</v>
      </c>
      <c r="B77" s="71" t="s">
        <v>46</v>
      </c>
      <c r="C77" s="71" t="s">
        <v>939</v>
      </c>
      <c r="D77" s="72" t="n">
        <v>0</v>
      </c>
      <c r="E77" s="71" t="n">
        <v>0</v>
      </c>
      <c r="F77" s="71" t="n">
        <v>1</v>
      </c>
      <c r="G77" s="72" t="n">
        <v>102.95</v>
      </c>
      <c r="H77" s="72" t="n">
        <v>102.95</v>
      </c>
      <c r="I77" s="71" t="n">
        <f aca="false">IF(B77&gt;=Settings!$B$23,1,0)</f>
        <v>0</v>
      </c>
      <c r="J77" s="71" t="n">
        <v>1</v>
      </c>
      <c r="K77" s="71" t="n">
        <f aca="false">F77*I77*J77</f>
        <v>0</v>
      </c>
      <c r="L77" s="71" t="n">
        <f aca="false">E77*I77*J77</f>
        <v>0</v>
      </c>
      <c r="M77" s="72" t="n">
        <f aca="false">G77*I77*J77</f>
        <v>0</v>
      </c>
      <c r="N77" s="72" t="n">
        <f aca="false">D77*I77*J77</f>
        <v>-0</v>
      </c>
      <c r="O77" s="71" t="n">
        <f aca="false">F77*J77</f>
        <v>1</v>
      </c>
      <c r="P77" s="71" t="n">
        <f aca="false">E77*J77</f>
        <v>0</v>
      </c>
    </row>
    <row r="78" customFormat="false" ht="15" hidden="false" customHeight="false" outlineLevel="0" collapsed="false">
      <c r="A78" s="71" t="s">
        <v>60</v>
      </c>
      <c r="B78" s="71" t="s">
        <v>46</v>
      </c>
      <c r="C78" s="71" t="s">
        <v>940</v>
      </c>
      <c r="D78" s="72" t="n">
        <v>0</v>
      </c>
      <c r="E78" s="71" t="n">
        <v>0</v>
      </c>
      <c r="F78" s="71" t="n">
        <v>2</v>
      </c>
      <c r="G78" s="72" t="n">
        <v>47.98</v>
      </c>
      <c r="H78" s="72" t="n">
        <v>47.98</v>
      </c>
      <c r="I78" s="71" t="n">
        <f aca="false">IF(B78&gt;=Settings!$B$23,1,0)</f>
        <v>0</v>
      </c>
      <c r="J78" s="71" t="n">
        <v>1</v>
      </c>
      <c r="K78" s="71" t="n">
        <f aca="false">F78*I78*J78</f>
        <v>0</v>
      </c>
      <c r="L78" s="71" t="n">
        <f aca="false">E78*I78*J78</f>
        <v>0</v>
      </c>
      <c r="M78" s="72" t="n">
        <f aca="false">G78*I78*J78</f>
        <v>0</v>
      </c>
      <c r="N78" s="72" t="n">
        <f aca="false">D78*I78*J78</f>
        <v>-0</v>
      </c>
      <c r="O78" s="71" t="n">
        <f aca="false">F78*J78</f>
        <v>2</v>
      </c>
      <c r="P78" s="71" t="n">
        <f aca="false">E78*J78</f>
        <v>0</v>
      </c>
    </row>
    <row r="79" customFormat="false" ht="15" hidden="false" customHeight="false" outlineLevel="0" collapsed="false">
      <c r="A79" s="71" t="s">
        <v>59</v>
      </c>
      <c r="B79" s="71" t="s">
        <v>46</v>
      </c>
      <c r="C79" s="71" t="s">
        <v>941</v>
      </c>
      <c r="D79" s="72" t="n">
        <v>0</v>
      </c>
      <c r="E79" s="71" t="n">
        <v>0</v>
      </c>
      <c r="F79" s="71" t="n">
        <v>4</v>
      </c>
      <c r="G79" s="72" t="n">
        <v>394.8</v>
      </c>
      <c r="H79" s="72" t="n">
        <v>394.8</v>
      </c>
      <c r="I79" s="71" t="n">
        <f aca="false">IF(B79&gt;=Settings!$B$23,1,0)</f>
        <v>0</v>
      </c>
      <c r="J79" s="71" t="n">
        <v>1</v>
      </c>
      <c r="K79" s="71" t="n">
        <f aca="false">F79*I79*J79</f>
        <v>0</v>
      </c>
      <c r="L79" s="71" t="n">
        <f aca="false">E79*I79*J79</f>
        <v>0</v>
      </c>
      <c r="M79" s="72" t="n">
        <f aca="false">G79*I79*J79</f>
        <v>0</v>
      </c>
      <c r="N79" s="72" t="n">
        <f aca="false">D79*I79*J79</f>
        <v>-0</v>
      </c>
      <c r="O79" s="71" t="n">
        <f aca="false">F79*J79</f>
        <v>4</v>
      </c>
      <c r="P79" s="71" t="n">
        <f aca="false">E79*J79</f>
        <v>0</v>
      </c>
    </row>
    <row r="80" customFormat="false" ht="15" hidden="false" customHeight="false" outlineLevel="0" collapsed="false">
      <c r="A80" s="71" t="s">
        <v>60</v>
      </c>
      <c r="B80" s="71" t="s">
        <v>46</v>
      </c>
      <c r="C80" s="71" t="s">
        <v>942</v>
      </c>
      <c r="D80" s="72" t="n">
        <v>0</v>
      </c>
      <c r="E80" s="71" t="n">
        <v>0</v>
      </c>
      <c r="F80" s="71" t="n">
        <v>3</v>
      </c>
      <c r="G80" s="72" t="n">
        <v>432</v>
      </c>
      <c r="H80" s="72" t="n">
        <v>432</v>
      </c>
      <c r="I80" s="71" t="n">
        <f aca="false">IF(B80&gt;=Settings!$B$23,1,0)</f>
        <v>0</v>
      </c>
      <c r="J80" s="71" t="n">
        <v>1</v>
      </c>
      <c r="K80" s="71" t="n">
        <f aca="false">F80*I80*J80</f>
        <v>0</v>
      </c>
      <c r="L80" s="71" t="n">
        <f aca="false">E80*I80*J80</f>
        <v>0</v>
      </c>
      <c r="M80" s="72" t="n">
        <f aca="false">G80*I80*J80</f>
        <v>0</v>
      </c>
      <c r="N80" s="72" t="n">
        <f aca="false">D80*I80*J80</f>
        <v>-0</v>
      </c>
      <c r="O80" s="71" t="n">
        <f aca="false">F80*J80</f>
        <v>3</v>
      </c>
      <c r="P80" s="71" t="n">
        <f aca="false">E80*J80</f>
        <v>0</v>
      </c>
    </row>
    <row r="81" customFormat="false" ht="15" hidden="false" customHeight="false" outlineLevel="0" collapsed="false">
      <c r="A81" s="71" t="s">
        <v>60</v>
      </c>
      <c r="B81" s="71" t="s">
        <v>46</v>
      </c>
      <c r="C81" s="71" t="s">
        <v>943</v>
      </c>
      <c r="D81" s="72" t="n">
        <v>0</v>
      </c>
      <c r="E81" s="71" t="n">
        <v>0</v>
      </c>
      <c r="F81" s="71" t="n">
        <v>3</v>
      </c>
      <c r="G81" s="72" t="n">
        <v>29.97</v>
      </c>
      <c r="H81" s="72" t="n">
        <v>29.97</v>
      </c>
      <c r="I81" s="71" t="n">
        <f aca="false">IF(B81&gt;=Settings!$B$23,1,0)</f>
        <v>0</v>
      </c>
      <c r="J81" s="71" t="n">
        <v>1</v>
      </c>
      <c r="K81" s="71" t="n">
        <f aca="false">F81*I81*J81</f>
        <v>0</v>
      </c>
      <c r="L81" s="71" t="n">
        <f aca="false">E81*I81*J81</f>
        <v>0</v>
      </c>
      <c r="M81" s="72" t="n">
        <f aca="false">G81*I81*J81</f>
        <v>0</v>
      </c>
      <c r="N81" s="72" t="n">
        <f aca="false">D81*I81*J81</f>
        <v>-0</v>
      </c>
      <c r="O81" s="71" t="n">
        <f aca="false">F81*J81</f>
        <v>3</v>
      </c>
      <c r="P81" s="71" t="n">
        <f aca="false">E81*J81</f>
        <v>0</v>
      </c>
    </row>
    <row r="82" customFormat="false" ht="15" hidden="false" customHeight="false" outlineLevel="0" collapsed="false">
      <c r="A82" s="71" t="s">
        <v>61</v>
      </c>
      <c r="B82" s="71" t="s">
        <v>46</v>
      </c>
      <c r="C82" s="71" t="s">
        <v>944</v>
      </c>
      <c r="D82" s="72" t="n">
        <v>0</v>
      </c>
      <c r="E82" s="71" t="n">
        <v>0</v>
      </c>
      <c r="F82" s="71" t="n">
        <v>39</v>
      </c>
      <c r="G82" s="72" t="n">
        <v>3691.05</v>
      </c>
      <c r="H82" s="72" t="n">
        <v>3552.72</v>
      </c>
      <c r="I82" s="71" t="n">
        <f aca="false">IF(B82&gt;=Settings!$B$23,1,0)</f>
        <v>0</v>
      </c>
      <c r="J82" s="71" t="n">
        <v>1</v>
      </c>
      <c r="K82" s="71" t="n">
        <f aca="false">F82*I82*J82</f>
        <v>0</v>
      </c>
      <c r="L82" s="71" t="n">
        <f aca="false">E82*I82*J82</f>
        <v>0</v>
      </c>
      <c r="M82" s="72" t="n">
        <f aca="false">G82*I82*J82</f>
        <v>0</v>
      </c>
      <c r="N82" s="72" t="n">
        <f aca="false">D82*I82*J82</f>
        <v>-0</v>
      </c>
      <c r="O82" s="71" t="n">
        <f aca="false">F82*J82</f>
        <v>39</v>
      </c>
      <c r="P82" s="71" t="n">
        <f aca="false">E82*J82</f>
        <v>0</v>
      </c>
    </row>
    <row r="83" customFormat="false" ht="15" hidden="false" customHeight="false" outlineLevel="0" collapsed="false">
      <c r="A83" s="71" t="s">
        <v>60</v>
      </c>
      <c r="B83" s="71" t="s">
        <v>46</v>
      </c>
      <c r="C83" s="71" t="s">
        <v>945</v>
      </c>
      <c r="D83" s="72" t="n">
        <v>0</v>
      </c>
      <c r="E83" s="71" t="n">
        <v>0</v>
      </c>
      <c r="F83" s="71" t="n">
        <v>1</v>
      </c>
      <c r="G83" s="72" t="n">
        <v>147.95</v>
      </c>
      <c r="H83" s="72" t="n">
        <v>147.95</v>
      </c>
      <c r="I83" s="71" t="n">
        <f aca="false">IF(B83&gt;=Settings!$B$23,1,0)</f>
        <v>0</v>
      </c>
      <c r="J83" s="71" t="n">
        <v>1</v>
      </c>
      <c r="K83" s="71" t="n">
        <f aca="false">F83*I83*J83</f>
        <v>0</v>
      </c>
      <c r="L83" s="71" t="n">
        <f aca="false">E83*I83*J83</f>
        <v>0</v>
      </c>
      <c r="M83" s="72" t="n">
        <f aca="false">G83*I83*J83</f>
        <v>0</v>
      </c>
      <c r="N83" s="72" t="n">
        <f aca="false">D83*I83*J83</f>
        <v>-0</v>
      </c>
      <c r="O83" s="71" t="n">
        <f aca="false">F83*J83</f>
        <v>1</v>
      </c>
      <c r="P83" s="71" t="n">
        <f aca="false">E83*J83</f>
        <v>0</v>
      </c>
    </row>
    <row r="84" customFormat="false" ht="15" hidden="false" customHeight="false" outlineLevel="0" collapsed="false">
      <c r="A84" s="71" t="s">
        <v>61</v>
      </c>
      <c r="B84" s="71" t="s">
        <v>46</v>
      </c>
      <c r="C84" s="71" t="s">
        <v>128</v>
      </c>
      <c r="D84" s="72" t="n">
        <v>316.81</v>
      </c>
      <c r="E84" s="71" t="n">
        <v>4</v>
      </c>
      <c r="F84" s="71" t="n">
        <v>52</v>
      </c>
      <c r="G84" s="72" t="n">
        <v>4249.9</v>
      </c>
      <c r="H84" s="72" t="n">
        <v>3730.13</v>
      </c>
      <c r="I84" s="71" t="n">
        <f aca="false">IF(B84&gt;=Settings!$B$23,1,0)</f>
        <v>0</v>
      </c>
      <c r="J84" s="71" t="n">
        <v>1</v>
      </c>
      <c r="K84" s="71" t="n">
        <f aca="false">F84*I84*J84</f>
        <v>0</v>
      </c>
      <c r="L84" s="71" t="n">
        <f aca="false">E84*I84*J84</f>
        <v>0</v>
      </c>
      <c r="M84" s="72" t="n">
        <f aca="false">G84*I84*J84</f>
        <v>0</v>
      </c>
      <c r="N84" s="72" t="n">
        <f aca="false">D84*I84*J84</f>
        <v>0</v>
      </c>
      <c r="O84" s="71" t="n">
        <f aca="false">F84*J84</f>
        <v>52</v>
      </c>
      <c r="P84" s="71" t="n">
        <f aca="false">E84*J84</f>
        <v>4</v>
      </c>
    </row>
    <row r="85" customFormat="false" ht="15" hidden="false" customHeight="false" outlineLevel="0" collapsed="false">
      <c r="A85" s="71" t="s">
        <v>61</v>
      </c>
      <c r="B85" s="71" t="s">
        <v>46</v>
      </c>
      <c r="C85" s="71" t="s">
        <v>882</v>
      </c>
      <c r="D85" s="72" t="n">
        <v>0</v>
      </c>
      <c r="E85" s="71" t="n">
        <v>0</v>
      </c>
      <c r="F85" s="71" t="n">
        <v>4</v>
      </c>
      <c r="G85" s="72" t="n">
        <v>403.8</v>
      </c>
      <c r="H85" s="72" t="n">
        <v>388.66</v>
      </c>
      <c r="I85" s="71" t="n">
        <f aca="false">IF(B85&gt;=Settings!$B$23,1,0)</f>
        <v>0</v>
      </c>
      <c r="J85" s="71" t="n">
        <v>1</v>
      </c>
      <c r="K85" s="71" t="n">
        <f aca="false">F85*I85*J85</f>
        <v>0</v>
      </c>
      <c r="L85" s="71" t="n">
        <f aca="false">E85*I85*J85</f>
        <v>0</v>
      </c>
      <c r="M85" s="72" t="n">
        <f aca="false">G85*I85*J85</f>
        <v>0</v>
      </c>
      <c r="N85" s="72" t="n">
        <f aca="false">D85*I85*J85</f>
        <v>-0</v>
      </c>
      <c r="O85" s="71" t="n">
        <f aca="false">F85*J85</f>
        <v>4</v>
      </c>
      <c r="P85" s="71" t="n">
        <f aca="false">E85*J85</f>
        <v>0</v>
      </c>
    </row>
    <row r="86" customFormat="false" ht="15" hidden="false" customHeight="false" outlineLevel="0" collapsed="false">
      <c r="A86" s="71" t="s">
        <v>60</v>
      </c>
      <c r="B86" s="71" t="s">
        <v>46</v>
      </c>
      <c r="C86" s="71" t="s">
        <v>946</v>
      </c>
      <c r="D86" s="72" t="n">
        <v>0</v>
      </c>
      <c r="E86" s="71" t="n">
        <v>0</v>
      </c>
      <c r="F86" s="71" t="n">
        <v>2</v>
      </c>
      <c r="G86" s="72" t="n">
        <v>421.9</v>
      </c>
      <c r="H86" s="72" t="n">
        <v>421.9</v>
      </c>
      <c r="I86" s="71" t="n">
        <f aca="false">IF(B86&gt;=Settings!$B$23,1,0)</f>
        <v>0</v>
      </c>
      <c r="J86" s="71" t="n">
        <v>1</v>
      </c>
      <c r="K86" s="71" t="n">
        <f aca="false">F86*I86*J86</f>
        <v>0</v>
      </c>
      <c r="L86" s="71" t="n">
        <f aca="false">E86*I86*J86</f>
        <v>0</v>
      </c>
      <c r="M86" s="72" t="n">
        <f aca="false">G86*I86*J86</f>
        <v>0</v>
      </c>
      <c r="N86" s="72" t="n">
        <f aca="false">D86*I86*J86</f>
        <v>-0</v>
      </c>
      <c r="O86" s="71" t="n">
        <f aca="false">F86*J86</f>
        <v>2</v>
      </c>
      <c r="P86" s="71" t="n">
        <f aca="false">E86*J86</f>
        <v>0</v>
      </c>
    </row>
    <row r="87" customFormat="false" ht="15" hidden="false" customHeight="false" outlineLevel="0" collapsed="false">
      <c r="A87" s="71" t="s">
        <v>60</v>
      </c>
      <c r="B87" s="71" t="s">
        <v>46</v>
      </c>
      <c r="C87" s="71" t="s">
        <v>947</v>
      </c>
      <c r="D87" s="72" t="n">
        <v>0</v>
      </c>
      <c r="E87" s="71" t="n">
        <v>0</v>
      </c>
      <c r="F87" s="71" t="n">
        <v>4</v>
      </c>
      <c r="G87" s="72" t="n">
        <v>371.8</v>
      </c>
      <c r="H87" s="72" t="n">
        <v>371.8</v>
      </c>
      <c r="I87" s="71" t="n">
        <f aca="false">IF(B87&gt;=Settings!$B$23,1,0)</f>
        <v>0</v>
      </c>
      <c r="J87" s="71" t="n">
        <v>1</v>
      </c>
      <c r="K87" s="71" t="n">
        <f aca="false">F87*I87*J87</f>
        <v>0</v>
      </c>
      <c r="L87" s="71" t="n">
        <f aca="false">E87*I87*J87</f>
        <v>0</v>
      </c>
      <c r="M87" s="72" t="n">
        <f aca="false">G87*I87*J87</f>
        <v>0</v>
      </c>
      <c r="N87" s="72" t="n">
        <f aca="false">D87*I87*J87</f>
        <v>-0</v>
      </c>
      <c r="O87" s="71" t="n">
        <f aca="false">F87*J87</f>
        <v>4</v>
      </c>
      <c r="P87" s="71" t="n">
        <f aca="false">E87*J87</f>
        <v>0</v>
      </c>
    </row>
    <row r="88" customFormat="false" ht="15" hidden="false" customHeight="false" outlineLevel="0" collapsed="false">
      <c r="A88" s="71" t="s">
        <v>59</v>
      </c>
      <c r="B88" s="71" t="s">
        <v>46</v>
      </c>
      <c r="C88" s="71" t="s">
        <v>948</v>
      </c>
      <c r="D88" s="72" t="n">
        <v>0</v>
      </c>
      <c r="E88" s="71" t="n">
        <v>0</v>
      </c>
      <c r="F88" s="71" t="n">
        <v>1</v>
      </c>
      <c r="G88" s="72" t="n">
        <v>181.95</v>
      </c>
      <c r="H88" s="72" t="n">
        <v>181.95</v>
      </c>
      <c r="I88" s="71" t="n">
        <f aca="false">IF(B88&gt;=Settings!$B$23,1,0)</f>
        <v>0</v>
      </c>
      <c r="J88" s="71" t="n">
        <v>1</v>
      </c>
      <c r="K88" s="71" t="n">
        <f aca="false">F88*I88*J88</f>
        <v>0</v>
      </c>
      <c r="L88" s="71" t="n">
        <f aca="false">E88*I88*J88</f>
        <v>0</v>
      </c>
      <c r="M88" s="72" t="n">
        <f aca="false">G88*I88*J88</f>
        <v>0</v>
      </c>
      <c r="N88" s="72" t="n">
        <f aca="false">D88*I88*J88</f>
        <v>-0</v>
      </c>
      <c r="O88" s="71" t="n">
        <f aca="false">F88*J88</f>
        <v>1</v>
      </c>
      <c r="P88" s="71" t="n">
        <f aca="false">E88*J88</f>
        <v>0</v>
      </c>
    </row>
    <row r="89" customFormat="false" ht="15" hidden="false" customHeight="false" outlineLevel="0" collapsed="false">
      <c r="A89" s="71" t="s">
        <v>59</v>
      </c>
      <c r="B89" s="71" t="s">
        <v>46</v>
      </c>
      <c r="C89" s="71" t="s">
        <v>949</v>
      </c>
      <c r="D89" s="72" t="n">
        <v>0</v>
      </c>
      <c r="E89" s="71" t="n">
        <v>0</v>
      </c>
      <c r="F89" s="71" t="n">
        <v>5</v>
      </c>
      <c r="G89" s="72" t="n">
        <v>775.7</v>
      </c>
      <c r="H89" s="72" t="n">
        <v>775.7</v>
      </c>
      <c r="I89" s="71" t="n">
        <f aca="false">IF(B89&gt;=Settings!$B$23,1,0)</f>
        <v>0</v>
      </c>
      <c r="J89" s="71" t="n">
        <v>1</v>
      </c>
      <c r="K89" s="71" t="n">
        <f aca="false">F89*I89*J89</f>
        <v>0</v>
      </c>
      <c r="L89" s="71" t="n">
        <f aca="false">E89*I89*J89</f>
        <v>0</v>
      </c>
      <c r="M89" s="72" t="n">
        <f aca="false">G89*I89*J89</f>
        <v>0</v>
      </c>
      <c r="N89" s="72" t="n">
        <f aca="false">D89*I89*J89</f>
        <v>-0</v>
      </c>
      <c r="O89" s="71" t="n">
        <f aca="false">F89*J89</f>
        <v>5</v>
      </c>
      <c r="P89" s="71" t="n">
        <f aca="false">E89*J89</f>
        <v>0</v>
      </c>
    </row>
    <row r="90" customFormat="false" ht="15" hidden="false" customHeight="false" outlineLevel="0" collapsed="false">
      <c r="A90" s="71" t="s">
        <v>60</v>
      </c>
      <c r="B90" s="71" t="s">
        <v>46</v>
      </c>
      <c r="C90" s="71" t="s">
        <v>950</v>
      </c>
      <c r="D90" s="72" t="n">
        <v>0</v>
      </c>
      <c r="E90" s="71" t="n">
        <v>0</v>
      </c>
      <c r="F90" s="71" t="n">
        <v>2</v>
      </c>
      <c r="G90" s="72" t="n">
        <v>179.9</v>
      </c>
      <c r="H90" s="72" t="n">
        <v>179.9</v>
      </c>
      <c r="I90" s="71" t="n">
        <f aca="false">IF(B90&gt;=Settings!$B$23,1,0)</f>
        <v>0</v>
      </c>
      <c r="J90" s="71" t="n">
        <v>1</v>
      </c>
      <c r="K90" s="71" t="n">
        <f aca="false">F90*I90*J90</f>
        <v>0</v>
      </c>
      <c r="L90" s="71" t="n">
        <f aca="false">E90*I90*J90</f>
        <v>0</v>
      </c>
      <c r="M90" s="72" t="n">
        <f aca="false">G90*I90*J90</f>
        <v>0</v>
      </c>
      <c r="N90" s="72" t="n">
        <f aca="false">D90*I90*J90</f>
        <v>-0</v>
      </c>
      <c r="O90" s="71" t="n">
        <f aca="false">F90*J90</f>
        <v>2</v>
      </c>
      <c r="P90" s="71" t="n">
        <f aca="false">E90*J90</f>
        <v>0</v>
      </c>
    </row>
    <row r="91" customFormat="false" ht="15" hidden="false" customHeight="false" outlineLevel="0" collapsed="false">
      <c r="A91" s="71" t="s">
        <v>59</v>
      </c>
      <c r="B91" s="71" t="s">
        <v>46</v>
      </c>
      <c r="C91" s="71" t="s">
        <v>951</v>
      </c>
      <c r="D91" s="72" t="n">
        <v>0</v>
      </c>
      <c r="E91" s="71" t="n">
        <v>0</v>
      </c>
      <c r="F91" s="71" t="n">
        <v>1</v>
      </c>
      <c r="G91" s="72" t="n">
        <v>146.272</v>
      </c>
      <c r="H91" s="72" t="n">
        <v>146.272</v>
      </c>
      <c r="I91" s="71" t="n">
        <f aca="false">IF(B91&gt;=Settings!$B$23,1,0)</f>
        <v>0</v>
      </c>
      <c r="J91" s="71" t="n">
        <v>1</v>
      </c>
      <c r="K91" s="71" t="n">
        <f aca="false">F91*I91*J91</f>
        <v>0</v>
      </c>
      <c r="L91" s="71" t="n">
        <f aca="false">E91*I91*J91</f>
        <v>0</v>
      </c>
      <c r="M91" s="72" t="n">
        <f aca="false">G91*I91*J91</f>
        <v>0</v>
      </c>
      <c r="N91" s="72" t="n">
        <f aca="false">D91*I91*J91</f>
        <v>-0</v>
      </c>
      <c r="O91" s="71" t="n">
        <f aca="false">F91*J91</f>
        <v>1</v>
      </c>
      <c r="P91" s="71" t="n">
        <f aca="false">E91*J91</f>
        <v>0</v>
      </c>
    </row>
    <row r="92" customFormat="false" ht="15" hidden="false" customHeight="false" outlineLevel="0" collapsed="false">
      <c r="A92" s="71" t="s">
        <v>59</v>
      </c>
      <c r="B92" s="71" t="s">
        <v>46</v>
      </c>
      <c r="C92" s="71" t="s">
        <v>952</v>
      </c>
      <c r="D92" s="72" t="n">
        <v>0</v>
      </c>
      <c r="E92" s="71" t="n">
        <v>0</v>
      </c>
      <c r="F92" s="71" t="n">
        <v>14</v>
      </c>
      <c r="G92" s="72" t="n">
        <v>1684.969</v>
      </c>
      <c r="H92" s="72" t="n">
        <v>1684.969</v>
      </c>
      <c r="I92" s="71" t="n">
        <f aca="false">IF(B92&gt;=Settings!$B$23,1,0)</f>
        <v>0</v>
      </c>
      <c r="J92" s="71" t="n">
        <v>1</v>
      </c>
      <c r="K92" s="71" t="n">
        <f aca="false">F92*I92*J92</f>
        <v>0</v>
      </c>
      <c r="L92" s="71" t="n">
        <f aca="false">E92*I92*J92</f>
        <v>0</v>
      </c>
      <c r="M92" s="72" t="n">
        <f aca="false">G92*I92*J92</f>
        <v>0</v>
      </c>
      <c r="N92" s="72" t="n">
        <f aca="false">D92*I92*J92</f>
        <v>-0</v>
      </c>
      <c r="O92" s="71" t="n">
        <f aca="false">F92*J92</f>
        <v>14</v>
      </c>
      <c r="P92" s="71" t="n">
        <f aca="false">E92*J92</f>
        <v>0</v>
      </c>
    </row>
    <row r="93" customFormat="false" ht="15" hidden="false" customHeight="false" outlineLevel="0" collapsed="false">
      <c r="A93" s="71" t="s">
        <v>60</v>
      </c>
      <c r="B93" s="71" t="s">
        <v>46</v>
      </c>
      <c r="C93" s="71" t="s">
        <v>922</v>
      </c>
      <c r="D93" s="72" t="n">
        <v>0</v>
      </c>
      <c r="E93" s="71" t="n">
        <v>0</v>
      </c>
      <c r="F93" s="71" t="n">
        <v>1</v>
      </c>
      <c r="G93" s="72" t="n">
        <v>24.99</v>
      </c>
      <c r="H93" s="72" t="n">
        <v>24.99</v>
      </c>
      <c r="I93" s="71" t="n">
        <f aca="false">IF(B93&gt;=Settings!$B$23,1,0)</f>
        <v>0</v>
      </c>
      <c r="J93" s="71" t="n">
        <v>1</v>
      </c>
      <c r="K93" s="71" t="n">
        <f aca="false">F93*I93*J93</f>
        <v>0</v>
      </c>
      <c r="L93" s="71" t="n">
        <f aca="false">E93*I93*J93</f>
        <v>0</v>
      </c>
      <c r="M93" s="72" t="n">
        <f aca="false">G93*I93*J93</f>
        <v>0</v>
      </c>
      <c r="N93" s="72" t="n">
        <f aca="false">D93*I93*J93</f>
        <v>-0</v>
      </c>
      <c r="O93" s="71" t="n">
        <f aca="false">F93*J93</f>
        <v>1</v>
      </c>
      <c r="P93" s="71" t="n">
        <f aca="false">E93*J93</f>
        <v>0</v>
      </c>
    </row>
    <row r="94" customFormat="false" ht="15" hidden="false" customHeight="false" outlineLevel="0" collapsed="false">
      <c r="A94" s="71" t="s">
        <v>60</v>
      </c>
      <c r="B94" s="71" t="s">
        <v>46</v>
      </c>
      <c r="C94" s="71" t="s">
        <v>903</v>
      </c>
      <c r="D94" s="72" t="n">
        <v>0</v>
      </c>
      <c r="E94" s="71" t="n">
        <v>0</v>
      </c>
      <c r="F94" s="71" t="n">
        <v>1</v>
      </c>
      <c r="G94" s="72" t="n">
        <v>159.85</v>
      </c>
      <c r="H94" s="72" t="n">
        <v>159.85</v>
      </c>
      <c r="I94" s="71" t="n">
        <f aca="false">IF(B94&gt;=Settings!$B$23,1,0)</f>
        <v>0</v>
      </c>
      <c r="J94" s="71" t="n">
        <v>1</v>
      </c>
      <c r="K94" s="71" t="n">
        <f aca="false">F94*I94*J94</f>
        <v>0</v>
      </c>
      <c r="L94" s="71" t="n">
        <f aca="false">E94*I94*J94</f>
        <v>0</v>
      </c>
      <c r="M94" s="72" t="n">
        <f aca="false">G94*I94*J94</f>
        <v>0</v>
      </c>
      <c r="N94" s="72" t="n">
        <f aca="false">D94*I94*J94</f>
        <v>-0</v>
      </c>
      <c r="O94" s="71" t="n">
        <f aca="false">F94*J94</f>
        <v>1</v>
      </c>
      <c r="P94" s="71" t="n">
        <f aca="false">E94*J94</f>
        <v>0</v>
      </c>
    </row>
    <row r="95" customFormat="false" ht="15" hidden="false" customHeight="false" outlineLevel="0" collapsed="false">
      <c r="A95" s="71" t="s">
        <v>60</v>
      </c>
      <c r="B95" s="71" t="s">
        <v>46</v>
      </c>
      <c r="C95" s="71" t="s">
        <v>953</v>
      </c>
      <c r="D95" s="72" t="n">
        <v>0</v>
      </c>
      <c r="E95" s="71" t="n">
        <v>0</v>
      </c>
      <c r="F95" s="71" t="n">
        <v>1</v>
      </c>
      <c r="G95" s="72" t="n">
        <v>160.95</v>
      </c>
      <c r="H95" s="72" t="n">
        <v>160.95</v>
      </c>
      <c r="I95" s="71" t="n">
        <f aca="false">IF(B95&gt;=Settings!$B$23,1,0)</f>
        <v>0</v>
      </c>
      <c r="J95" s="71" t="n">
        <v>1</v>
      </c>
      <c r="K95" s="71" t="n">
        <f aca="false">F95*I95*J95</f>
        <v>0</v>
      </c>
      <c r="L95" s="71" t="n">
        <f aca="false">E95*I95*J95</f>
        <v>0</v>
      </c>
      <c r="M95" s="72" t="n">
        <f aca="false">G95*I95*J95</f>
        <v>0</v>
      </c>
      <c r="N95" s="72" t="n">
        <f aca="false">D95*I95*J95</f>
        <v>-0</v>
      </c>
      <c r="O95" s="71" t="n">
        <f aca="false">F95*J95</f>
        <v>1</v>
      </c>
      <c r="P95" s="71" t="n">
        <f aca="false">E95*J95</f>
        <v>0</v>
      </c>
    </row>
    <row r="96" customFormat="false" ht="15" hidden="false" customHeight="false" outlineLevel="0" collapsed="false">
      <c r="A96" s="71" t="s">
        <v>61</v>
      </c>
      <c r="B96" s="71" t="s">
        <v>46</v>
      </c>
      <c r="C96" s="71" t="s">
        <v>649</v>
      </c>
      <c r="D96" s="72" t="n">
        <v>0</v>
      </c>
      <c r="E96" s="71" t="n">
        <v>0</v>
      </c>
      <c r="F96" s="71" t="n">
        <v>1</v>
      </c>
      <c r="G96" s="72" t="n">
        <v>229.95</v>
      </c>
      <c r="H96" s="72" t="n">
        <v>229.95</v>
      </c>
      <c r="I96" s="71" t="n">
        <f aca="false">IF(B96&gt;=Settings!$B$23,1,0)</f>
        <v>0</v>
      </c>
      <c r="J96" s="71" t="n">
        <v>1</v>
      </c>
      <c r="K96" s="71" t="n">
        <f aca="false">F96*I96*J96</f>
        <v>0</v>
      </c>
      <c r="L96" s="71" t="n">
        <f aca="false">E96*I96*J96</f>
        <v>0</v>
      </c>
      <c r="M96" s="72" t="n">
        <f aca="false">G96*I96*J96</f>
        <v>0</v>
      </c>
      <c r="N96" s="72" t="n">
        <f aca="false">D96*I96*J96</f>
        <v>-0</v>
      </c>
      <c r="O96" s="71" t="n">
        <f aca="false">F96*J96</f>
        <v>1</v>
      </c>
      <c r="P96" s="71" t="n">
        <f aca="false">E96*J96</f>
        <v>0</v>
      </c>
    </row>
    <row r="97" customFormat="false" ht="15" hidden="false" customHeight="false" outlineLevel="0" collapsed="false">
      <c r="A97" s="71" t="s">
        <v>59</v>
      </c>
      <c r="B97" s="71" t="s">
        <v>46</v>
      </c>
      <c r="C97" s="71" t="s">
        <v>766</v>
      </c>
      <c r="D97" s="72" t="n">
        <v>0</v>
      </c>
      <c r="E97" s="71" t="n">
        <v>0</v>
      </c>
      <c r="F97" s="71" t="n">
        <v>9</v>
      </c>
      <c r="G97" s="72" t="n">
        <v>0</v>
      </c>
      <c r="H97" s="72" t="n">
        <v>0</v>
      </c>
      <c r="I97" s="71" t="n">
        <f aca="false">IF(B97&gt;=Settings!$B$23,1,0)</f>
        <v>0</v>
      </c>
      <c r="J97" s="71" t="n">
        <v>0</v>
      </c>
      <c r="K97" s="71" t="n">
        <f aca="false">F97*I97*J97</f>
        <v>0</v>
      </c>
      <c r="L97" s="71" t="n">
        <f aca="false">E97*I97*J97</f>
        <v>0</v>
      </c>
      <c r="M97" s="72" t="n">
        <f aca="false">G97*I97*J97</f>
        <v>0</v>
      </c>
      <c r="N97" s="72" t="n">
        <f aca="false">D97*I97*J97</f>
        <v>-0</v>
      </c>
      <c r="O97" s="71" t="n">
        <f aca="false">F97*J97</f>
        <v>0</v>
      </c>
      <c r="P97" s="71" t="n">
        <f aca="false">E97*J97</f>
        <v>0</v>
      </c>
    </row>
    <row r="98" customFormat="false" ht="15" hidden="false" customHeight="false" outlineLevel="0" collapsed="false">
      <c r="A98" s="71" t="s">
        <v>59</v>
      </c>
      <c r="B98" s="71" t="s">
        <v>46</v>
      </c>
      <c r="C98" s="71" t="s">
        <v>954</v>
      </c>
      <c r="D98" s="72" t="n">
        <v>0</v>
      </c>
      <c r="E98" s="71" t="n">
        <v>0</v>
      </c>
      <c r="F98" s="71" t="n">
        <v>7</v>
      </c>
      <c r="G98" s="72" t="n">
        <v>829.65</v>
      </c>
      <c r="H98" s="72" t="n">
        <v>829.65</v>
      </c>
      <c r="I98" s="71" t="n">
        <f aca="false">IF(B98&gt;=Settings!$B$23,1,0)</f>
        <v>0</v>
      </c>
      <c r="J98" s="71" t="n">
        <v>1</v>
      </c>
      <c r="K98" s="71" t="n">
        <f aca="false">F98*I98*J98</f>
        <v>0</v>
      </c>
      <c r="L98" s="71" t="n">
        <f aca="false">E98*I98*J98</f>
        <v>0</v>
      </c>
      <c r="M98" s="72" t="n">
        <f aca="false">G98*I98*J98</f>
        <v>0</v>
      </c>
      <c r="N98" s="72" t="n">
        <f aca="false">D98*I98*J98</f>
        <v>-0</v>
      </c>
      <c r="O98" s="71" t="n">
        <f aca="false">F98*J98</f>
        <v>7</v>
      </c>
      <c r="P98" s="71" t="n">
        <f aca="false">E98*J98</f>
        <v>0</v>
      </c>
    </row>
    <row r="99" customFormat="false" ht="15" hidden="false" customHeight="false" outlineLevel="0" collapsed="false">
      <c r="A99" s="71" t="s">
        <v>59</v>
      </c>
      <c r="B99" s="71" t="s">
        <v>46</v>
      </c>
      <c r="C99" s="71" t="s">
        <v>955</v>
      </c>
      <c r="D99" s="72" t="n">
        <v>0</v>
      </c>
      <c r="E99" s="71" t="n">
        <v>0</v>
      </c>
      <c r="F99" s="71" t="n">
        <v>16</v>
      </c>
      <c r="G99" s="72" t="n">
        <v>1219.2</v>
      </c>
      <c r="H99" s="72" t="n">
        <v>1219.2</v>
      </c>
      <c r="I99" s="71" t="n">
        <f aca="false">IF(B99&gt;=Settings!$B$23,1,0)</f>
        <v>0</v>
      </c>
      <c r="J99" s="71" t="n">
        <v>1</v>
      </c>
      <c r="K99" s="71" t="n">
        <f aca="false">F99*I99*J99</f>
        <v>0</v>
      </c>
      <c r="L99" s="71" t="n">
        <f aca="false">E99*I99*J99</f>
        <v>0</v>
      </c>
      <c r="M99" s="72" t="n">
        <f aca="false">G99*I99*J99</f>
        <v>0</v>
      </c>
      <c r="N99" s="72" t="n">
        <f aca="false">D99*I99*J99</f>
        <v>-0</v>
      </c>
      <c r="O99" s="71" t="n">
        <f aca="false">F99*J99</f>
        <v>16</v>
      </c>
      <c r="P99" s="71" t="n">
        <f aca="false">E99*J99</f>
        <v>0</v>
      </c>
    </row>
    <row r="100" customFormat="false" ht="15" hidden="false" customHeight="false" outlineLevel="0" collapsed="false">
      <c r="A100" s="71" t="s">
        <v>59</v>
      </c>
      <c r="B100" s="71" t="s">
        <v>46</v>
      </c>
      <c r="C100" s="71" t="s">
        <v>956</v>
      </c>
      <c r="D100" s="72" t="n">
        <v>0</v>
      </c>
      <c r="E100" s="71" t="n">
        <v>0</v>
      </c>
      <c r="F100" s="71" t="n">
        <v>2</v>
      </c>
      <c r="G100" s="72" t="n">
        <v>88.2</v>
      </c>
      <c r="H100" s="72" t="n">
        <v>88.2</v>
      </c>
      <c r="I100" s="71" t="n">
        <f aca="false">IF(B100&gt;=Settings!$B$23,1,0)</f>
        <v>0</v>
      </c>
      <c r="J100" s="71" t="n">
        <v>1</v>
      </c>
      <c r="K100" s="71" t="n">
        <f aca="false">F100*I100*J100</f>
        <v>0</v>
      </c>
      <c r="L100" s="71" t="n">
        <f aca="false">E100*I100*J100</f>
        <v>0</v>
      </c>
      <c r="M100" s="72" t="n">
        <f aca="false">G100*I100*J100</f>
        <v>0</v>
      </c>
      <c r="N100" s="72" t="n">
        <f aca="false">D100*I100*J100</f>
        <v>-0</v>
      </c>
      <c r="O100" s="71" t="n">
        <f aca="false">F100*J100</f>
        <v>2</v>
      </c>
      <c r="P100" s="71" t="n">
        <f aca="false">E100*J100</f>
        <v>0</v>
      </c>
    </row>
    <row r="101" customFormat="false" ht="15" hidden="false" customHeight="false" outlineLevel="0" collapsed="false">
      <c r="A101" s="71" t="s">
        <v>61</v>
      </c>
      <c r="B101" s="71" t="s">
        <v>46</v>
      </c>
      <c r="C101" s="71" t="s">
        <v>957</v>
      </c>
      <c r="D101" s="72" t="n">
        <v>0</v>
      </c>
      <c r="E101" s="71" t="n">
        <v>0</v>
      </c>
      <c r="F101" s="71" t="n">
        <v>1</v>
      </c>
      <c r="G101" s="72" t="n">
        <v>95.95</v>
      </c>
      <c r="H101" s="72" t="n">
        <v>95.95</v>
      </c>
      <c r="I101" s="71" t="n">
        <f aca="false">IF(B101&gt;=Settings!$B$23,1,0)</f>
        <v>0</v>
      </c>
      <c r="J101" s="71" t="n">
        <v>1</v>
      </c>
      <c r="K101" s="71" t="n">
        <f aca="false">F101*I101*J101</f>
        <v>0</v>
      </c>
      <c r="L101" s="71" t="n">
        <f aca="false">E101*I101*J101</f>
        <v>0</v>
      </c>
      <c r="M101" s="72" t="n">
        <f aca="false">G101*I101*J101</f>
        <v>0</v>
      </c>
      <c r="N101" s="72" t="n">
        <f aca="false">D101*I101*J101</f>
        <v>-0</v>
      </c>
      <c r="O101" s="71" t="n">
        <f aca="false">F101*J101</f>
        <v>1</v>
      </c>
      <c r="P101" s="71" t="n">
        <f aca="false">E101*J101</f>
        <v>0</v>
      </c>
    </row>
    <row r="102" customFormat="false" ht="15" hidden="false" customHeight="false" outlineLevel="0" collapsed="false">
      <c r="A102" s="71" t="s">
        <v>59</v>
      </c>
      <c r="B102" s="71" t="s">
        <v>46</v>
      </c>
      <c r="C102" s="71" t="s">
        <v>958</v>
      </c>
      <c r="D102" s="72" t="n">
        <v>0</v>
      </c>
      <c r="E102" s="71" t="n">
        <v>0</v>
      </c>
      <c r="F102" s="71" t="n">
        <v>121</v>
      </c>
      <c r="G102" s="72" t="n">
        <v>1111.486</v>
      </c>
      <c r="H102" s="72" t="n">
        <v>1111.486</v>
      </c>
      <c r="I102" s="71" t="n">
        <f aca="false">IF(B102&gt;=Settings!$B$23,1,0)</f>
        <v>0</v>
      </c>
      <c r="J102" s="71" t="n">
        <v>1</v>
      </c>
      <c r="K102" s="71" t="n">
        <f aca="false">F102*I102*J102</f>
        <v>0</v>
      </c>
      <c r="L102" s="71" t="n">
        <f aca="false">E102*I102*J102</f>
        <v>0</v>
      </c>
      <c r="M102" s="72" t="n">
        <f aca="false">G102*I102*J102</f>
        <v>0</v>
      </c>
      <c r="N102" s="72" t="n">
        <f aca="false">D102*I102*J102</f>
        <v>-0</v>
      </c>
      <c r="O102" s="71" t="n">
        <f aca="false">F102*J102</f>
        <v>121</v>
      </c>
      <c r="P102" s="71" t="n">
        <f aca="false">E102*J102</f>
        <v>0</v>
      </c>
    </row>
    <row r="103" customFormat="false" ht="15" hidden="false" customHeight="false" outlineLevel="0" collapsed="false">
      <c r="A103" s="71" t="s">
        <v>60</v>
      </c>
      <c r="B103" s="71" t="s">
        <v>46</v>
      </c>
      <c r="C103" s="71" t="s">
        <v>959</v>
      </c>
      <c r="D103" s="72" t="n">
        <v>69.95</v>
      </c>
      <c r="E103" s="71" t="n">
        <v>1</v>
      </c>
      <c r="F103" s="71" t="n">
        <v>9</v>
      </c>
      <c r="G103" s="72" t="n">
        <v>629.55</v>
      </c>
      <c r="H103" s="72" t="n">
        <v>559.6</v>
      </c>
      <c r="I103" s="71" t="n">
        <f aca="false">IF(B103&gt;=Settings!$B$23,1,0)</f>
        <v>0</v>
      </c>
      <c r="J103" s="71" t="n">
        <v>1</v>
      </c>
      <c r="K103" s="71" t="n">
        <f aca="false">F103*I103*J103</f>
        <v>0</v>
      </c>
      <c r="L103" s="71" t="n">
        <f aca="false">E103*I103*J103</f>
        <v>0</v>
      </c>
      <c r="M103" s="72" t="n">
        <f aca="false">G103*I103*J103</f>
        <v>0</v>
      </c>
      <c r="N103" s="72" t="n">
        <f aca="false">D103*I103*J103</f>
        <v>0</v>
      </c>
      <c r="O103" s="71" t="n">
        <f aca="false">F103*J103</f>
        <v>9</v>
      </c>
      <c r="P103" s="71" t="n">
        <f aca="false">E103*J103</f>
        <v>1</v>
      </c>
    </row>
    <row r="104" customFormat="false" ht="15" hidden="false" customHeight="false" outlineLevel="0" collapsed="false">
      <c r="A104" s="71" t="s">
        <v>59</v>
      </c>
      <c r="B104" s="71" t="s">
        <v>46</v>
      </c>
      <c r="C104" s="71" t="s">
        <v>960</v>
      </c>
      <c r="D104" s="72" t="n">
        <v>0</v>
      </c>
      <c r="E104" s="71" t="n">
        <v>0</v>
      </c>
      <c r="F104" s="71" t="n">
        <v>12</v>
      </c>
      <c r="G104" s="72" t="n">
        <v>1014.4</v>
      </c>
      <c r="H104" s="72" t="n">
        <v>1014.4</v>
      </c>
      <c r="I104" s="71" t="n">
        <f aca="false">IF(B104&gt;=Settings!$B$23,1,0)</f>
        <v>0</v>
      </c>
      <c r="J104" s="71" t="n">
        <v>1</v>
      </c>
      <c r="K104" s="71" t="n">
        <f aca="false">F104*I104*J104</f>
        <v>0</v>
      </c>
      <c r="L104" s="71" t="n">
        <f aca="false">E104*I104*J104</f>
        <v>0</v>
      </c>
      <c r="M104" s="72" t="n">
        <f aca="false">G104*I104*J104</f>
        <v>0</v>
      </c>
      <c r="N104" s="72" t="n">
        <f aca="false">D104*I104*J104</f>
        <v>-0</v>
      </c>
      <c r="O104" s="71" t="n">
        <f aca="false">F104*J104</f>
        <v>12</v>
      </c>
      <c r="P104" s="71" t="n">
        <f aca="false">E104*J104</f>
        <v>0</v>
      </c>
    </row>
    <row r="105" customFormat="false" ht="15" hidden="false" customHeight="false" outlineLevel="0" collapsed="false">
      <c r="A105" s="71" t="s">
        <v>60</v>
      </c>
      <c r="B105" s="71" t="s">
        <v>46</v>
      </c>
      <c r="C105" s="71" t="s">
        <v>961</v>
      </c>
      <c r="D105" s="72" t="n">
        <v>0</v>
      </c>
      <c r="E105" s="71" t="n">
        <v>0</v>
      </c>
      <c r="F105" s="71" t="n">
        <v>22</v>
      </c>
      <c r="G105" s="72" t="n">
        <v>1868.9</v>
      </c>
      <c r="H105" s="72" t="n">
        <v>1868.9</v>
      </c>
      <c r="I105" s="71" t="n">
        <f aca="false">IF(B105&gt;=Settings!$B$23,1,0)</f>
        <v>0</v>
      </c>
      <c r="J105" s="71" t="n">
        <v>1</v>
      </c>
      <c r="K105" s="71" t="n">
        <f aca="false">F105*I105*J105</f>
        <v>0</v>
      </c>
      <c r="L105" s="71" t="n">
        <f aca="false">E105*I105*J105</f>
        <v>0</v>
      </c>
      <c r="M105" s="72" t="n">
        <f aca="false">G105*I105*J105</f>
        <v>0</v>
      </c>
      <c r="N105" s="72" t="n">
        <f aca="false">D105*I105*J105</f>
        <v>-0</v>
      </c>
      <c r="O105" s="71" t="n">
        <f aca="false">F105*J105</f>
        <v>22</v>
      </c>
      <c r="P105" s="71" t="n">
        <f aca="false">E105*J105</f>
        <v>0</v>
      </c>
    </row>
    <row r="106" customFormat="false" ht="15" hidden="false" customHeight="false" outlineLevel="0" collapsed="false">
      <c r="A106" s="71" t="s">
        <v>59</v>
      </c>
      <c r="B106" s="71" t="s">
        <v>46</v>
      </c>
      <c r="C106" s="71" t="s">
        <v>901</v>
      </c>
      <c r="D106" s="72" t="n">
        <v>0</v>
      </c>
      <c r="E106" s="71" t="n">
        <v>0</v>
      </c>
      <c r="F106" s="71" t="n">
        <v>2</v>
      </c>
      <c r="G106" s="72" t="n">
        <v>271.9</v>
      </c>
      <c r="H106" s="72" t="n">
        <v>271.9</v>
      </c>
      <c r="I106" s="71" t="n">
        <f aca="false">IF(B106&gt;=Settings!$B$23,1,0)</f>
        <v>0</v>
      </c>
      <c r="J106" s="71" t="n">
        <v>1</v>
      </c>
      <c r="K106" s="71" t="n">
        <f aca="false">F106*I106*J106</f>
        <v>0</v>
      </c>
      <c r="L106" s="71" t="n">
        <f aca="false">E106*I106*J106</f>
        <v>0</v>
      </c>
      <c r="M106" s="72" t="n">
        <f aca="false">G106*I106*J106</f>
        <v>0</v>
      </c>
      <c r="N106" s="72" t="n">
        <f aca="false">D106*I106*J106</f>
        <v>-0</v>
      </c>
      <c r="O106" s="71" t="n">
        <f aca="false">F106*J106</f>
        <v>2</v>
      </c>
      <c r="P106" s="71" t="n">
        <f aca="false">E106*J106</f>
        <v>0</v>
      </c>
    </row>
    <row r="107" customFormat="false" ht="15" hidden="false" customHeight="false" outlineLevel="0" collapsed="false">
      <c r="A107" s="71" t="s">
        <v>61</v>
      </c>
      <c r="B107" s="71" t="s">
        <v>46</v>
      </c>
      <c r="C107" s="71" t="s">
        <v>962</v>
      </c>
      <c r="D107" s="72" t="n">
        <v>0</v>
      </c>
      <c r="E107" s="71" t="n">
        <v>0</v>
      </c>
      <c r="F107" s="71" t="n">
        <v>6</v>
      </c>
      <c r="G107" s="72" t="n">
        <v>553.65</v>
      </c>
      <c r="H107" s="72" t="n">
        <v>553.65</v>
      </c>
      <c r="I107" s="71" t="n">
        <f aca="false">IF(B107&gt;=Settings!$B$23,1,0)</f>
        <v>0</v>
      </c>
      <c r="J107" s="71" t="n">
        <v>1</v>
      </c>
      <c r="K107" s="71" t="n">
        <f aca="false">F107*I107*J107</f>
        <v>0</v>
      </c>
      <c r="L107" s="71" t="n">
        <f aca="false">E107*I107*J107</f>
        <v>0</v>
      </c>
      <c r="M107" s="72" t="n">
        <f aca="false">G107*I107*J107</f>
        <v>0</v>
      </c>
      <c r="N107" s="72" t="n">
        <f aca="false">D107*I107*J107</f>
        <v>-0</v>
      </c>
      <c r="O107" s="71" t="n">
        <f aca="false">F107*J107</f>
        <v>6</v>
      </c>
      <c r="P107" s="71" t="n">
        <f aca="false">E107*J107</f>
        <v>0</v>
      </c>
    </row>
    <row r="108" customFormat="false" ht="15" hidden="false" customHeight="false" outlineLevel="0" collapsed="false">
      <c r="A108" s="71" t="s">
        <v>61</v>
      </c>
      <c r="B108" s="71" t="s">
        <v>46</v>
      </c>
      <c r="C108" s="71" t="s">
        <v>634</v>
      </c>
      <c r="D108" s="72" t="n">
        <v>0</v>
      </c>
      <c r="E108" s="71" t="n">
        <v>0</v>
      </c>
      <c r="F108" s="71" t="n">
        <v>2</v>
      </c>
      <c r="G108" s="72" t="n">
        <v>140.9</v>
      </c>
      <c r="H108" s="72" t="n">
        <v>119.78</v>
      </c>
      <c r="I108" s="71" t="n">
        <f aca="false">IF(B108&gt;=Settings!$B$23,1,0)</f>
        <v>0</v>
      </c>
      <c r="J108" s="71" t="n">
        <v>1</v>
      </c>
      <c r="K108" s="71" t="n">
        <f aca="false">F108*I108*J108</f>
        <v>0</v>
      </c>
      <c r="L108" s="71" t="n">
        <f aca="false">E108*I108*J108</f>
        <v>0</v>
      </c>
      <c r="M108" s="72" t="n">
        <f aca="false">G108*I108*J108</f>
        <v>0</v>
      </c>
      <c r="N108" s="72" t="n">
        <f aca="false">D108*I108*J108</f>
        <v>-0</v>
      </c>
      <c r="O108" s="71" t="n">
        <f aca="false">F108*J108</f>
        <v>2</v>
      </c>
      <c r="P108" s="71" t="n">
        <f aca="false">E108*J108</f>
        <v>0</v>
      </c>
    </row>
    <row r="109" customFormat="false" ht="15" hidden="false" customHeight="false" outlineLevel="0" collapsed="false">
      <c r="A109" s="71" t="s">
        <v>61</v>
      </c>
      <c r="B109" s="71" t="s">
        <v>46</v>
      </c>
      <c r="C109" s="71" t="s">
        <v>963</v>
      </c>
      <c r="D109" s="72" t="n">
        <v>0</v>
      </c>
      <c r="E109" s="71" t="n">
        <v>0</v>
      </c>
      <c r="F109" s="71" t="n">
        <v>14</v>
      </c>
      <c r="G109" s="72" t="n">
        <v>2060.3</v>
      </c>
      <c r="H109" s="72" t="n">
        <v>1951.59</v>
      </c>
      <c r="I109" s="71" t="n">
        <f aca="false">IF(B109&gt;=Settings!$B$23,1,0)</f>
        <v>0</v>
      </c>
      <c r="J109" s="71" t="n">
        <v>1</v>
      </c>
      <c r="K109" s="71" t="n">
        <f aca="false">F109*I109*J109</f>
        <v>0</v>
      </c>
      <c r="L109" s="71" t="n">
        <f aca="false">E109*I109*J109</f>
        <v>0</v>
      </c>
      <c r="M109" s="72" t="n">
        <f aca="false">G109*I109*J109</f>
        <v>0</v>
      </c>
      <c r="N109" s="72" t="n">
        <f aca="false">D109*I109*J109</f>
        <v>-0</v>
      </c>
      <c r="O109" s="71" t="n">
        <f aca="false">F109*J109</f>
        <v>14</v>
      </c>
      <c r="P109" s="71" t="n">
        <f aca="false">E109*J109</f>
        <v>0</v>
      </c>
    </row>
    <row r="110" customFormat="false" ht="15" hidden="false" customHeight="false" outlineLevel="0" collapsed="false">
      <c r="A110" s="71" t="s">
        <v>60</v>
      </c>
      <c r="B110" s="71" t="s">
        <v>46</v>
      </c>
      <c r="C110" s="71" t="s">
        <v>964</v>
      </c>
      <c r="D110" s="72" t="n">
        <v>0</v>
      </c>
      <c r="E110" s="71" t="n">
        <v>0</v>
      </c>
      <c r="F110" s="71" t="n">
        <v>1</v>
      </c>
      <c r="G110" s="72" t="n">
        <v>156.85</v>
      </c>
      <c r="H110" s="72" t="n">
        <v>156.85</v>
      </c>
      <c r="I110" s="71" t="n">
        <f aca="false">IF(B110&gt;=Settings!$B$23,1,0)</f>
        <v>0</v>
      </c>
      <c r="J110" s="71" t="n">
        <v>1</v>
      </c>
      <c r="K110" s="71" t="n">
        <f aca="false">F110*I110*J110</f>
        <v>0</v>
      </c>
      <c r="L110" s="71" t="n">
        <f aca="false">E110*I110*J110</f>
        <v>0</v>
      </c>
      <c r="M110" s="72" t="n">
        <f aca="false">G110*I110*J110</f>
        <v>0</v>
      </c>
      <c r="N110" s="72" t="n">
        <f aca="false">D110*I110*J110</f>
        <v>-0</v>
      </c>
      <c r="O110" s="71" t="n">
        <f aca="false">F110*J110</f>
        <v>1</v>
      </c>
      <c r="P110" s="71" t="n">
        <f aca="false">E110*J110</f>
        <v>0</v>
      </c>
    </row>
    <row r="111" customFormat="false" ht="15" hidden="false" customHeight="false" outlineLevel="0" collapsed="false">
      <c r="A111" s="71" t="s">
        <v>61</v>
      </c>
      <c r="B111" s="71" t="s">
        <v>46</v>
      </c>
      <c r="C111" s="71" t="s">
        <v>608</v>
      </c>
      <c r="D111" s="72" t="n">
        <v>0</v>
      </c>
      <c r="E111" s="71" t="n">
        <v>0</v>
      </c>
      <c r="F111" s="71" t="n">
        <v>2</v>
      </c>
      <c r="G111" s="72" t="n">
        <v>155.9</v>
      </c>
      <c r="H111" s="72" t="n">
        <v>155.9</v>
      </c>
      <c r="I111" s="71" t="n">
        <f aca="false">IF(B111&gt;=Settings!$B$23,1,0)</f>
        <v>0</v>
      </c>
      <c r="J111" s="71" t="n">
        <v>1</v>
      </c>
      <c r="K111" s="71" t="n">
        <f aca="false">F111*I111*J111</f>
        <v>0</v>
      </c>
      <c r="L111" s="71" t="n">
        <f aca="false">E111*I111*J111</f>
        <v>0</v>
      </c>
      <c r="M111" s="72" t="n">
        <f aca="false">G111*I111*J111</f>
        <v>0</v>
      </c>
      <c r="N111" s="72" t="n">
        <f aca="false">D111*I111*J111</f>
        <v>-0</v>
      </c>
      <c r="O111" s="71" t="n">
        <f aca="false">F111*J111</f>
        <v>2</v>
      </c>
      <c r="P111" s="71" t="n">
        <f aca="false">E111*J111</f>
        <v>0</v>
      </c>
    </row>
    <row r="112" customFormat="false" ht="15" hidden="false" customHeight="false" outlineLevel="0" collapsed="false">
      <c r="A112" s="71" t="s">
        <v>60</v>
      </c>
      <c r="B112" s="71" t="s">
        <v>46</v>
      </c>
      <c r="C112" s="71" t="s">
        <v>965</v>
      </c>
      <c r="D112" s="72" t="n">
        <v>0</v>
      </c>
      <c r="E112" s="71" t="n">
        <v>0</v>
      </c>
      <c r="F112" s="71" t="n">
        <v>3</v>
      </c>
      <c r="G112" s="72" t="n">
        <v>374.85</v>
      </c>
      <c r="H112" s="72" t="n">
        <v>374.85</v>
      </c>
      <c r="I112" s="71" t="n">
        <f aca="false">IF(B112&gt;=Settings!$B$23,1,0)</f>
        <v>0</v>
      </c>
      <c r="J112" s="71" t="n">
        <v>1</v>
      </c>
      <c r="K112" s="71" t="n">
        <f aca="false">F112*I112*J112</f>
        <v>0</v>
      </c>
      <c r="L112" s="71" t="n">
        <f aca="false">E112*I112*J112</f>
        <v>0</v>
      </c>
      <c r="M112" s="72" t="n">
        <f aca="false">G112*I112*J112</f>
        <v>0</v>
      </c>
      <c r="N112" s="72" t="n">
        <f aca="false">D112*I112*J112</f>
        <v>-0</v>
      </c>
      <c r="O112" s="71" t="n">
        <f aca="false">F112*J112</f>
        <v>3</v>
      </c>
      <c r="P112" s="71" t="n">
        <f aca="false">E112*J112</f>
        <v>0</v>
      </c>
    </row>
    <row r="113" customFormat="false" ht="15" hidden="false" customHeight="false" outlineLevel="0" collapsed="false">
      <c r="A113" s="71" t="s">
        <v>59</v>
      </c>
      <c r="B113" s="71" t="s">
        <v>46</v>
      </c>
      <c r="C113" s="71" t="s">
        <v>128</v>
      </c>
      <c r="D113" s="72" t="n">
        <v>0</v>
      </c>
      <c r="E113" s="71" t="n">
        <v>0</v>
      </c>
      <c r="F113" s="71" t="n">
        <v>115</v>
      </c>
      <c r="G113" s="72" t="n">
        <v>9787.337</v>
      </c>
      <c r="H113" s="72" t="n">
        <v>9787.337</v>
      </c>
      <c r="I113" s="71" t="n">
        <f aca="false">IF(B113&gt;=Settings!$B$23,1,0)</f>
        <v>0</v>
      </c>
      <c r="J113" s="71" t="n">
        <v>1</v>
      </c>
      <c r="K113" s="71" t="n">
        <f aca="false">F113*I113*J113</f>
        <v>0</v>
      </c>
      <c r="L113" s="71" t="n">
        <f aca="false">E113*I113*J113</f>
        <v>0</v>
      </c>
      <c r="M113" s="72" t="n">
        <f aca="false">G113*I113*J113</f>
        <v>0</v>
      </c>
      <c r="N113" s="72" t="n">
        <f aca="false">D113*I113*J113</f>
        <v>-0</v>
      </c>
      <c r="O113" s="71" t="n">
        <f aca="false">F113*J113</f>
        <v>115</v>
      </c>
      <c r="P113" s="71" t="n">
        <f aca="false">E113*J113</f>
        <v>0</v>
      </c>
    </row>
    <row r="114" customFormat="false" ht="15" hidden="false" customHeight="false" outlineLevel="0" collapsed="false">
      <c r="A114" s="71" t="s">
        <v>61</v>
      </c>
      <c r="B114" s="71" t="s">
        <v>46</v>
      </c>
      <c r="C114" s="71" t="s">
        <v>148</v>
      </c>
      <c r="D114" s="72" t="n">
        <v>0</v>
      </c>
      <c r="E114" s="71" t="n">
        <v>0</v>
      </c>
      <c r="F114" s="71" t="n">
        <v>6</v>
      </c>
      <c r="G114" s="72" t="n">
        <v>743.1</v>
      </c>
      <c r="H114" s="72" t="n">
        <v>705.96</v>
      </c>
      <c r="I114" s="71" t="n">
        <f aca="false">IF(B114&gt;=Settings!$B$23,1,0)</f>
        <v>0</v>
      </c>
      <c r="J114" s="71" t="n">
        <v>1</v>
      </c>
      <c r="K114" s="71" t="n">
        <f aca="false">F114*I114*J114</f>
        <v>0</v>
      </c>
      <c r="L114" s="71" t="n">
        <f aca="false">E114*I114*J114</f>
        <v>0</v>
      </c>
      <c r="M114" s="72" t="n">
        <f aca="false">G114*I114*J114</f>
        <v>0</v>
      </c>
      <c r="N114" s="72" t="n">
        <f aca="false">D114*I114*J114</f>
        <v>-0</v>
      </c>
      <c r="O114" s="71" t="n">
        <f aca="false">F114*J114</f>
        <v>6</v>
      </c>
      <c r="P114" s="71" t="n">
        <f aca="false">E114*J114</f>
        <v>0</v>
      </c>
    </row>
    <row r="115" customFormat="false" ht="15" hidden="false" customHeight="false" outlineLevel="0" collapsed="false">
      <c r="A115" s="71" t="s">
        <v>61</v>
      </c>
      <c r="B115" s="71" t="s">
        <v>46</v>
      </c>
      <c r="C115" s="71" t="s">
        <v>966</v>
      </c>
      <c r="D115" s="72" t="n">
        <v>0</v>
      </c>
      <c r="E115" s="71" t="n">
        <v>0</v>
      </c>
      <c r="F115" s="71" t="n">
        <v>3</v>
      </c>
      <c r="G115" s="72" t="n">
        <v>439.85</v>
      </c>
      <c r="H115" s="72" t="n">
        <v>417.36</v>
      </c>
      <c r="I115" s="71" t="n">
        <f aca="false">IF(B115&gt;=Settings!$B$23,1,0)</f>
        <v>0</v>
      </c>
      <c r="J115" s="71" t="n">
        <v>1</v>
      </c>
      <c r="K115" s="71" t="n">
        <f aca="false">F115*I115*J115</f>
        <v>0</v>
      </c>
      <c r="L115" s="71" t="n">
        <f aca="false">E115*I115*J115</f>
        <v>0</v>
      </c>
      <c r="M115" s="72" t="n">
        <f aca="false">G115*I115*J115</f>
        <v>0</v>
      </c>
      <c r="N115" s="72" t="n">
        <f aca="false">D115*I115*J115</f>
        <v>-0</v>
      </c>
      <c r="O115" s="71" t="n">
        <f aca="false">F115*J115</f>
        <v>3</v>
      </c>
      <c r="P115" s="71" t="n">
        <f aca="false">E115*J115</f>
        <v>0</v>
      </c>
    </row>
    <row r="116" customFormat="false" ht="15" hidden="false" customHeight="false" outlineLevel="0" collapsed="false">
      <c r="A116" s="71" t="s">
        <v>60</v>
      </c>
      <c r="B116" s="71" t="s">
        <v>46</v>
      </c>
      <c r="C116" s="71" t="s">
        <v>967</v>
      </c>
      <c r="D116" s="72" t="n">
        <v>0</v>
      </c>
      <c r="E116" s="71" t="n">
        <v>0</v>
      </c>
      <c r="F116" s="71" t="n">
        <v>1</v>
      </c>
      <c r="G116" s="72" t="n">
        <v>179.65</v>
      </c>
      <c r="H116" s="72" t="n">
        <v>179.65</v>
      </c>
      <c r="I116" s="71" t="n">
        <f aca="false">IF(B116&gt;=Settings!$B$23,1,0)</f>
        <v>0</v>
      </c>
      <c r="J116" s="71" t="n">
        <v>1</v>
      </c>
      <c r="K116" s="71" t="n">
        <f aca="false">F116*I116*J116</f>
        <v>0</v>
      </c>
      <c r="L116" s="71" t="n">
        <f aca="false">E116*I116*J116</f>
        <v>0</v>
      </c>
      <c r="M116" s="72" t="n">
        <f aca="false">G116*I116*J116</f>
        <v>0</v>
      </c>
      <c r="N116" s="72" t="n">
        <f aca="false">D116*I116*J116</f>
        <v>-0</v>
      </c>
      <c r="O116" s="71" t="n">
        <f aca="false">F116*J116</f>
        <v>1</v>
      </c>
      <c r="P116" s="71" t="n">
        <f aca="false">E116*J116</f>
        <v>0</v>
      </c>
    </row>
    <row r="117" customFormat="false" ht="15" hidden="false" customHeight="false" outlineLevel="0" collapsed="false">
      <c r="A117" s="71" t="s">
        <v>60</v>
      </c>
      <c r="B117" s="71" t="s">
        <v>46</v>
      </c>
      <c r="C117" s="71" t="s">
        <v>660</v>
      </c>
      <c r="D117" s="72" t="n">
        <v>0</v>
      </c>
      <c r="E117" s="71" t="n">
        <v>0</v>
      </c>
      <c r="F117" s="71" t="n">
        <v>4</v>
      </c>
      <c r="G117" s="72" t="n">
        <v>265.8</v>
      </c>
      <c r="H117" s="72" t="n">
        <v>265.8</v>
      </c>
      <c r="I117" s="71" t="n">
        <f aca="false">IF(B117&gt;=Settings!$B$23,1,0)</f>
        <v>0</v>
      </c>
      <c r="J117" s="71" t="n">
        <v>1</v>
      </c>
      <c r="K117" s="71" t="n">
        <f aca="false">F117*I117*J117</f>
        <v>0</v>
      </c>
      <c r="L117" s="71" t="n">
        <f aca="false">E117*I117*J117</f>
        <v>0</v>
      </c>
      <c r="M117" s="72" t="n">
        <f aca="false">G117*I117*J117</f>
        <v>0</v>
      </c>
      <c r="N117" s="72" t="n">
        <f aca="false">D117*I117*J117</f>
        <v>-0</v>
      </c>
      <c r="O117" s="71" t="n">
        <f aca="false">F117*J117</f>
        <v>4</v>
      </c>
      <c r="P117" s="71" t="n">
        <f aca="false">E117*J117</f>
        <v>0</v>
      </c>
    </row>
    <row r="118" customFormat="false" ht="15" hidden="false" customHeight="false" outlineLevel="0" collapsed="false">
      <c r="A118" s="71" t="s">
        <v>60</v>
      </c>
      <c r="B118" s="71" t="s">
        <v>46</v>
      </c>
      <c r="C118" s="71" t="s">
        <v>968</v>
      </c>
      <c r="D118" s="72" t="n">
        <v>0</v>
      </c>
      <c r="E118" s="71" t="n">
        <v>0</v>
      </c>
      <c r="F118" s="71" t="n">
        <v>1</v>
      </c>
      <c r="G118" s="72" t="n">
        <v>304.95</v>
      </c>
      <c r="H118" s="72" t="n">
        <v>304.95</v>
      </c>
      <c r="I118" s="71" t="n">
        <f aca="false">IF(B118&gt;=Settings!$B$23,1,0)</f>
        <v>0</v>
      </c>
      <c r="J118" s="71" t="n">
        <v>1</v>
      </c>
      <c r="K118" s="71" t="n">
        <f aca="false">F118*I118*J118</f>
        <v>0</v>
      </c>
      <c r="L118" s="71" t="n">
        <f aca="false">E118*I118*J118</f>
        <v>0</v>
      </c>
      <c r="M118" s="72" t="n">
        <f aca="false">G118*I118*J118</f>
        <v>0</v>
      </c>
      <c r="N118" s="72" t="n">
        <f aca="false">D118*I118*J118</f>
        <v>-0</v>
      </c>
      <c r="O118" s="71" t="n">
        <f aca="false">F118*J118</f>
        <v>1</v>
      </c>
      <c r="P118" s="71" t="n">
        <f aca="false">E118*J118</f>
        <v>0</v>
      </c>
    </row>
    <row r="119" customFormat="false" ht="15" hidden="false" customHeight="false" outlineLevel="0" collapsed="false">
      <c r="A119" s="71" t="s">
        <v>60</v>
      </c>
      <c r="B119" s="71" t="s">
        <v>46</v>
      </c>
      <c r="C119" s="71" t="s">
        <v>969</v>
      </c>
      <c r="D119" s="72" t="n">
        <v>0</v>
      </c>
      <c r="E119" s="71" t="n">
        <v>0</v>
      </c>
      <c r="F119" s="71" t="n">
        <v>2</v>
      </c>
      <c r="G119" s="72" t="n">
        <v>237.9</v>
      </c>
      <c r="H119" s="72" t="n">
        <v>237.9</v>
      </c>
      <c r="I119" s="71" t="n">
        <f aca="false">IF(B119&gt;=Settings!$B$23,1,0)</f>
        <v>0</v>
      </c>
      <c r="J119" s="71" t="n">
        <v>1</v>
      </c>
      <c r="K119" s="71" t="n">
        <f aca="false">F119*I119*J119</f>
        <v>0</v>
      </c>
      <c r="L119" s="71" t="n">
        <f aca="false">E119*I119*J119</f>
        <v>0</v>
      </c>
      <c r="M119" s="72" t="n">
        <f aca="false">G119*I119*J119</f>
        <v>0</v>
      </c>
      <c r="N119" s="72" t="n">
        <f aca="false">D119*I119*J119</f>
        <v>-0</v>
      </c>
      <c r="O119" s="71" t="n">
        <f aca="false">F119*J119</f>
        <v>2</v>
      </c>
      <c r="P119" s="71" t="n">
        <f aca="false">E119*J119</f>
        <v>0</v>
      </c>
    </row>
    <row r="120" customFormat="false" ht="15" hidden="false" customHeight="false" outlineLevel="0" collapsed="false">
      <c r="A120" s="71" t="s">
        <v>60</v>
      </c>
      <c r="B120" s="71" t="s">
        <v>46</v>
      </c>
      <c r="C120" s="71" t="s">
        <v>970</v>
      </c>
      <c r="D120" s="72" t="n">
        <v>0</v>
      </c>
      <c r="E120" s="71" t="n">
        <v>0</v>
      </c>
      <c r="F120" s="71" t="n">
        <v>3</v>
      </c>
      <c r="G120" s="72" t="n">
        <v>516.15</v>
      </c>
      <c r="H120" s="72" t="n">
        <v>516.15</v>
      </c>
      <c r="I120" s="71" t="n">
        <f aca="false">IF(B120&gt;=Settings!$B$23,1,0)</f>
        <v>0</v>
      </c>
      <c r="J120" s="71" t="n">
        <v>1</v>
      </c>
      <c r="K120" s="71" t="n">
        <f aca="false">F120*I120*J120</f>
        <v>0</v>
      </c>
      <c r="L120" s="71" t="n">
        <f aca="false">E120*I120*J120</f>
        <v>0</v>
      </c>
      <c r="M120" s="72" t="n">
        <f aca="false">G120*I120*J120</f>
        <v>0</v>
      </c>
      <c r="N120" s="72" t="n">
        <f aca="false">D120*I120*J120</f>
        <v>-0</v>
      </c>
      <c r="O120" s="71" t="n">
        <f aca="false">F120*J120</f>
        <v>3</v>
      </c>
      <c r="P120" s="71" t="n">
        <f aca="false">E120*J120</f>
        <v>0</v>
      </c>
    </row>
    <row r="121" customFormat="false" ht="15" hidden="false" customHeight="false" outlineLevel="0" collapsed="false">
      <c r="A121" s="71" t="s">
        <v>61</v>
      </c>
      <c r="B121" s="71" t="s">
        <v>46</v>
      </c>
      <c r="C121" s="71" t="s">
        <v>971</v>
      </c>
      <c r="D121" s="72" t="n">
        <v>70.95</v>
      </c>
      <c r="E121" s="71" t="n">
        <v>1</v>
      </c>
      <c r="F121" s="71" t="n">
        <v>2</v>
      </c>
      <c r="G121" s="72" t="n">
        <v>141.9</v>
      </c>
      <c r="H121" s="72" t="n">
        <v>70.95</v>
      </c>
      <c r="I121" s="71" t="n">
        <f aca="false">IF(B121&gt;=Settings!$B$23,1,0)</f>
        <v>0</v>
      </c>
      <c r="J121" s="71" t="n">
        <v>1</v>
      </c>
      <c r="K121" s="71" t="n">
        <f aca="false">F121*I121*J121</f>
        <v>0</v>
      </c>
      <c r="L121" s="71" t="n">
        <f aca="false">E121*I121*J121</f>
        <v>0</v>
      </c>
      <c r="M121" s="72" t="n">
        <f aca="false">G121*I121*J121</f>
        <v>0</v>
      </c>
      <c r="N121" s="72" t="n">
        <f aca="false">D121*I121*J121</f>
        <v>0</v>
      </c>
      <c r="O121" s="71" t="n">
        <f aca="false">F121*J121</f>
        <v>2</v>
      </c>
      <c r="P121" s="71" t="n">
        <f aca="false">E121*J121</f>
        <v>1</v>
      </c>
    </row>
    <row r="122" customFormat="false" ht="15" hidden="false" customHeight="false" outlineLevel="0" collapsed="false">
      <c r="A122" s="71" t="s">
        <v>59</v>
      </c>
      <c r="B122" s="71" t="s">
        <v>46</v>
      </c>
      <c r="C122" s="71" t="s">
        <v>972</v>
      </c>
      <c r="D122" s="72" t="n">
        <v>0</v>
      </c>
      <c r="E122" s="71" t="n">
        <v>0</v>
      </c>
      <c r="F122" s="71" t="n">
        <v>1</v>
      </c>
      <c r="G122" s="72" t="n">
        <v>329.95</v>
      </c>
      <c r="H122" s="72" t="n">
        <v>329.95</v>
      </c>
      <c r="I122" s="71" t="n">
        <f aca="false">IF(B122&gt;=Settings!$B$23,1,0)</f>
        <v>0</v>
      </c>
      <c r="J122" s="71" t="n">
        <v>1</v>
      </c>
      <c r="K122" s="71" t="n">
        <f aca="false">F122*I122*J122</f>
        <v>0</v>
      </c>
      <c r="L122" s="71" t="n">
        <f aca="false">E122*I122*J122</f>
        <v>0</v>
      </c>
      <c r="M122" s="72" t="n">
        <f aca="false">G122*I122*J122</f>
        <v>0</v>
      </c>
      <c r="N122" s="72" t="n">
        <f aca="false">D122*I122*J122</f>
        <v>-0</v>
      </c>
      <c r="O122" s="71" t="n">
        <f aca="false">F122*J122</f>
        <v>1</v>
      </c>
      <c r="P122" s="71" t="n">
        <f aca="false">E122*J122</f>
        <v>0</v>
      </c>
    </row>
    <row r="123" customFormat="false" ht="15" hidden="false" customHeight="false" outlineLevel="0" collapsed="false">
      <c r="A123" s="71" t="s">
        <v>60</v>
      </c>
      <c r="B123" s="71" t="s">
        <v>46</v>
      </c>
      <c r="C123" s="71" t="s">
        <v>973</v>
      </c>
      <c r="D123" s="72" t="n">
        <v>0</v>
      </c>
      <c r="E123" s="71" t="n">
        <v>0</v>
      </c>
      <c r="F123" s="71" t="n">
        <v>1</v>
      </c>
      <c r="G123" s="72" t="n">
        <v>164.95</v>
      </c>
      <c r="H123" s="72" t="n">
        <v>164.95</v>
      </c>
      <c r="I123" s="71" t="n">
        <f aca="false">IF(B123&gt;=Settings!$B$23,1,0)</f>
        <v>0</v>
      </c>
      <c r="J123" s="71" t="n">
        <v>1</v>
      </c>
      <c r="K123" s="71" t="n">
        <f aca="false">F123*I123*J123</f>
        <v>0</v>
      </c>
      <c r="L123" s="71" t="n">
        <f aca="false">E123*I123*J123</f>
        <v>0</v>
      </c>
      <c r="M123" s="72" t="n">
        <f aca="false">G123*I123*J123</f>
        <v>0</v>
      </c>
      <c r="N123" s="72" t="n">
        <f aca="false">D123*I123*J123</f>
        <v>-0</v>
      </c>
      <c r="O123" s="71" t="n">
        <f aca="false">F123*J123</f>
        <v>1</v>
      </c>
      <c r="P123" s="71" t="n">
        <f aca="false">E123*J123</f>
        <v>0</v>
      </c>
    </row>
    <row r="124" customFormat="false" ht="15" hidden="false" customHeight="false" outlineLevel="0" collapsed="false">
      <c r="A124" s="71" t="s">
        <v>60</v>
      </c>
      <c r="B124" s="71" t="s">
        <v>46</v>
      </c>
      <c r="C124" s="71" t="s">
        <v>974</v>
      </c>
      <c r="D124" s="72" t="n">
        <v>0</v>
      </c>
      <c r="E124" s="71" t="n">
        <v>0</v>
      </c>
      <c r="F124" s="71" t="n">
        <v>3</v>
      </c>
      <c r="G124" s="72" t="n">
        <v>464.85</v>
      </c>
      <c r="H124" s="72" t="n">
        <v>464.85</v>
      </c>
      <c r="I124" s="71" t="n">
        <f aca="false">IF(B124&gt;=Settings!$B$23,1,0)</f>
        <v>0</v>
      </c>
      <c r="J124" s="71" t="n">
        <v>1</v>
      </c>
      <c r="K124" s="71" t="n">
        <f aca="false">F124*I124*J124</f>
        <v>0</v>
      </c>
      <c r="L124" s="71" t="n">
        <f aca="false">E124*I124*J124</f>
        <v>0</v>
      </c>
      <c r="M124" s="72" t="n">
        <f aca="false">G124*I124*J124</f>
        <v>0</v>
      </c>
      <c r="N124" s="72" t="n">
        <f aca="false">D124*I124*J124</f>
        <v>-0</v>
      </c>
      <c r="O124" s="71" t="n">
        <f aca="false">F124*J124</f>
        <v>3</v>
      </c>
      <c r="P124" s="71" t="n">
        <f aca="false">E124*J124</f>
        <v>0</v>
      </c>
    </row>
    <row r="125" customFormat="false" ht="15" hidden="false" customHeight="false" outlineLevel="0" collapsed="false">
      <c r="A125" s="71" t="s">
        <v>59</v>
      </c>
      <c r="B125" s="71" t="s">
        <v>46</v>
      </c>
      <c r="C125" s="71" t="s">
        <v>975</v>
      </c>
      <c r="D125" s="72" t="n">
        <v>0</v>
      </c>
      <c r="E125" s="71" t="n">
        <v>0</v>
      </c>
      <c r="F125" s="71" t="n">
        <v>4</v>
      </c>
      <c r="G125" s="72" t="n">
        <v>450.8</v>
      </c>
      <c r="H125" s="72" t="n">
        <v>450.8</v>
      </c>
      <c r="I125" s="71" t="n">
        <f aca="false">IF(B125&gt;=Settings!$B$23,1,0)</f>
        <v>0</v>
      </c>
      <c r="J125" s="71" t="n">
        <v>1</v>
      </c>
      <c r="K125" s="71" t="n">
        <f aca="false">F125*I125*J125</f>
        <v>0</v>
      </c>
      <c r="L125" s="71" t="n">
        <f aca="false">E125*I125*J125</f>
        <v>0</v>
      </c>
      <c r="M125" s="72" t="n">
        <f aca="false">G125*I125*J125</f>
        <v>0</v>
      </c>
      <c r="N125" s="72" t="n">
        <f aca="false">D125*I125*J125</f>
        <v>-0</v>
      </c>
      <c r="O125" s="71" t="n">
        <f aca="false">F125*J125</f>
        <v>4</v>
      </c>
      <c r="P125" s="71" t="n">
        <f aca="false">E125*J125</f>
        <v>0</v>
      </c>
    </row>
    <row r="126" customFormat="false" ht="15" hidden="false" customHeight="false" outlineLevel="0" collapsed="false">
      <c r="A126" s="71" t="s">
        <v>59</v>
      </c>
      <c r="B126" s="71" t="s">
        <v>46</v>
      </c>
      <c r="C126" s="71" t="s">
        <v>117</v>
      </c>
      <c r="D126" s="72" t="n">
        <v>0</v>
      </c>
      <c r="E126" s="71" t="n">
        <v>0</v>
      </c>
      <c r="F126" s="71" t="n">
        <v>307</v>
      </c>
      <c r="G126" s="72" t="n">
        <v>17387.08</v>
      </c>
      <c r="H126" s="72" t="n">
        <v>17387.08</v>
      </c>
      <c r="I126" s="71" t="n">
        <f aca="false">IF(B126&gt;=Settings!$B$23,1,0)</f>
        <v>0</v>
      </c>
      <c r="J126" s="71" t="n">
        <v>1</v>
      </c>
      <c r="K126" s="71" t="n">
        <f aca="false">F126*I126*J126</f>
        <v>0</v>
      </c>
      <c r="L126" s="71" t="n">
        <f aca="false">E126*I126*J126</f>
        <v>0</v>
      </c>
      <c r="M126" s="72" t="n">
        <f aca="false">G126*I126*J126</f>
        <v>0</v>
      </c>
      <c r="N126" s="72" t="n">
        <f aca="false">D126*I126*J126</f>
        <v>-0</v>
      </c>
      <c r="O126" s="71" t="n">
        <f aca="false">F126*J126</f>
        <v>307</v>
      </c>
      <c r="P126" s="71" t="n">
        <f aca="false">E126*J126</f>
        <v>0</v>
      </c>
    </row>
    <row r="127" customFormat="false" ht="15" hidden="false" customHeight="false" outlineLevel="0" collapsed="false">
      <c r="A127" s="71" t="s">
        <v>61</v>
      </c>
      <c r="B127" s="71" t="s">
        <v>46</v>
      </c>
      <c r="C127" s="71" t="s">
        <v>976</v>
      </c>
      <c r="D127" s="72" t="n">
        <v>0</v>
      </c>
      <c r="E127" s="71" t="n">
        <v>0</v>
      </c>
      <c r="F127" s="71" t="n">
        <v>5</v>
      </c>
      <c r="G127" s="72" t="n">
        <v>474.75</v>
      </c>
      <c r="H127" s="72" t="n">
        <v>460.51</v>
      </c>
      <c r="I127" s="71" t="n">
        <f aca="false">IF(B127&gt;=Settings!$B$23,1,0)</f>
        <v>0</v>
      </c>
      <c r="J127" s="71" t="n">
        <v>1</v>
      </c>
      <c r="K127" s="71" t="n">
        <f aca="false">F127*I127*J127</f>
        <v>0</v>
      </c>
      <c r="L127" s="71" t="n">
        <f aca="false">E127*I127*J127</f>
        <v>0</v>
      </c>
      <c r="M127" s="72" t="n">
        <f aca="false">G127*I127*J127</f>
        <v>0</v>
      </c>
      <c r="N127" s="72" t="n">
        <f aca="false">D127*I127*J127</f>
        <v>-0</v>
      </c>
      <c r="O127" s="71" t="n">
        <f aca="false">F127*J127</f>
        <v>5</v>
      </c>
      <c r="P127" s="71" t="n">
        <f aca="false">E127*J127</f>
        <v>0</v>
      </c>
    </row>
    <row r="128" customFormat="false" ht="15" hidden="false" customHeight="false" outlineLevel="0" collapsed="false">
      <c r="A128" s="71" t="s">
        <v>59</v>
      </c>
      <c r="B128" s="71" t="s">
        <v>46</v>
      </c>
      <c r="C128" s="71" t="s">
        <v>977</v>
      </c>
      <c r="D128" s="72" t="n">
        <v>0</v>
      </c>
      <c r="E128" s="71" t="n">
        <v>0</v>
      </c>
      <c r="F128" s="71" t="n">
        <v>29</v>
      </c>
      <c r="G128" s="72" t="n">
        <v>263.582</v>
      </c>
      <c r="H128" s="72" t="n">
        <v>263.582</v>
      </c>
      <c r="I128" s="71" t="n">
        <f aca="false">IF(B128&gt;=Settings!$B$23,1,0)</f>
        <v>0</v>
      </c>
      <c r="J128" s="71" t="n">
        <v>1</v>
      </c>
      <c r="K128" s="71" t="n">
        <f aca="false">F128*I128*J128</f>
        <v>0</v>
      </c>
      <c r="L128" s="71" t="n">
        <f aca="false">E128*I128*J128</f>
        <v>0</v>
      </c>
      <c r="M128" s="72" t="n">
        <f aca="false">G128*I128*J128</f>
        <v>0</v>
      </c>
      <c r="N128" s="72" t="n">
        <f aca="false">D128*I128*J128</f>
        <v>-0</v>
      </c>
      <c r="O128" s="71" t="n">
        <f aca="false">F128*J128</f>
        <v>29</v>
      </c>
      <c r="P128" s="71" t="n">
        <f aca="false">E128*J128</f>
        <v>0</v>
      </c>
    </row>
    <row r="129" customFormat="false" ht="15" hidden="false" customHeight="false" outlineLevel="0" collapsed="false">
      <c r="A129" s="71" t="s">
        <v>59</v>
      </c>
      <c r="B129" s="71" t="s">
        <v>46</v>
      </c>
      <c r="C129" s="71" t="s">
        <v>126</v>
      </c>
      <c r="D129" s="72" t="n">
        <v>0</v>
      </c>
      <c r="E129" s="71" t="n">
        <v>0</v>
      </c>
      <c r="F129" s="71" t="n">
        <v>77</v>
      </c>
      <c r="G129" s="72" t="n">
        <v>6511.804</v>
      </c>
      <c r="H129" s="72" t="n">
        <v>6511.804</v>
      </c>
      <c r="I129" s="71" t="n">
        <f aca="false">IF(B129&gt;=Settings!$B$23,1,0)</f>
        <v>0</v>
      </c>
      <c r="J129" s="71" t="n">
        <v>1</v>
      </c>
      <c r="K129" s="71" t="n">
        <f aca="false">F129*I129*J129</f>
        <v>0</v>
      </c>
      <c r="L129" s="71" t="n">
        <f aca="false">E129*I129*J129</f>
        <v>0</v>
      </c>
      <c r="M129" s="72" t="n">
        <f aca="false">G129*I129*J129</f>
        <v>0</v>
      </c>
      <c r="N129" s="72" t="n">
        <f aca="false">D129*I129*J129</f>
        <v>-0</v>
      </c>
      <c r="O129" s="71" t="n">
        <f aca="false">F129*J129</f>
        <v>77</v>
      </c>
      <c r="P129" s="71" t="n">
        <f aca="false">E129*J129</f>
        <v>0</v>
      </c>
    </row>
    <row r="130" customFormat="false" ht="15" hidden="false" customHeight="false" outlineLevel="0" collapsed="false">
      <c r="A130" s="71" t="s">
        <v>59</v>
      </c>
      <c r="B130" s="71" t="s">
        <v>46</v>
      </c>
      <c r="C130" s="71" t="s">
        <v>978</v>
      </c>
      <c r="D130" s="72" t="n">
        <v>0</v>
      </c>
      <c r="E130" s="71" t="n">
        <v>0</v>
      </c>
      <c r="F130" s="71" t="n">
        <v>42</v>
      </c>
      <c r="G130" s="72" t="n">
        <v>0</v>
      </c>
      <c r="H130" s="72" t="n">
        <v>0</v>
      </c>
      <c r="I130" s="71" t="n">
        <f aca="false">IF(B130&gt;=Settings!$B$23,1,0)</f>
        <v>0</v>
      </c>
      <c r="J130" s="71" t="n">
        <v>0</v>
      </c>
      <c r="K130" s="71" t="n">
        <f aca="false">F130*I130*J130</f>
        <v>0</v>
      </c>
      <c r="L130" s="71" t="n">
        <f aca="false">E130*I130*J130</f>
        <v>0</v>
      </c>
      <c r="M130" s="72" t="n">
        <f aca="false">G130*I130*J130</f>
        <v>0</v>
      </c>
      <c r="N130" s="72" t="n">
        <f aca="false">D130*I130*J130</f>
        <v>-0</v>
      </c>
      <c r="O130" s="71" t="n">
        <f aca="false">F130*J130</f>
        <v>0</v>
      </c>
      <c r="P130" s="71" t="n">
        <f aca="false">E130*J130</f>
        <v>0</v>
      </c>
    </row>
    <row r="131" customFormat="false" ht="15" hidden="false" customHeight="false" outlineLevel="0" collapsed="false">
      <c r="A131" s="71" t="s">
        <v>60</v>
      </c>
      <c r="B131" s="71" t="s">
        <v>46</v>
      </c>
      <c r="C131" s="71" t="s">
        <v>979</v>
      </c>
      <c r="D131" s="72" t="n">
        <v>0</v>
      </c>
      <c r="E131" s="71" t="n">
        <v>0</v>
      </c>
      <c r="F131" s="71" t="n">
        <v>1</v>
      </c>
      <c r="G131" s="72" t="n">
        <v>104.95</v>
      </c>
      <c r="H131" s="72" t="n">
        <v>104.95</v>
      </c>
      <c r="I131" s="71" t="n">
        <f aca="false">IF(B131&gt;=Settings!$B$23,1,0)</f>
        <v>0</v>
      </c>
      <c r="J131" s="71" t="n">
        <v>1</v>
      </c>
      <c r="K131" s="71" t="n">
        <f aca="false">F131*I131*J131</f>
        <v>0</v>
      </c>
      <c r="L131" s="71" t="n">
        <f aca="false">E131*I131*J131</f>
        <v>0</v>
      </c>
      <c r="M131" s="72" t="n">
        <f aca="false">G131*I131*J131</f>
        <v>0</v>
      </c>
      <c r="N131" s="72" t="n">
        <f aca="false">D131*I131*J131</f>
        <v>-0</v>
      </c>
      <c r="O131" s="71" t="n">
        <f aca="false">F131*J131</f>
        <v>1</v>
      </c>
      <c r="P131" s="71" t="n">
        <f aca="false">E131*J131</f>
        <v>0</v>
      </c>
    </row>
    <row r="132" customFormat="false" ht="15" hidden="false" customHeight="false" outlineLevel="0" collapsed="false">
      <c r="A132" s="71" t="s">
        <v>59</v>
      </c>
      <c r="B132" s="71" t="s">
        <v>46</v>
      </c>
      <c r="C132" s="71" t="s">
        <v>627</v>
      </c>
      <c r="D132" s="72" t="n">
        <v>0</v>
      </c>
      <c r="E132" s="71" t="n">
        <v>0</v>
      </c>
      <c r="F132" s="71" t="n">
        <v>2</v>
      </c>
      <c r="G132" s="72" t="n">
        <v>173.9</v>
      </c>
      <c r="H132" s="72" t="n">
        <v>173.9</v>
      </c>
      <c r="I132" s="71" t="n">
        <f aca="false">IF(B132&gt;=Settings!$B$23,1,0)</f>
        <v>0</v>
      </c>
      <c r="J132" s="71" t="n">
        <v>1</v>
      </c>
      <c r="K132" s="71" t="n">
        <f aca="false">F132*I132*J132</f>
        <v>0</v>
      </c>
      <c r="L132" s="71" t="n">
        <f aca="false">E132*I132*J132</f>
        <v>0</v>
      </c>
      <c r="M132" s="72" t="n">
        <f aca="false">G132*I132*J132</f>
        <v>0</v>
      </c>
      <c r="N132" s="72" t="n">
        <f aca="false">D132*I132*J132</f>
        <v>-0</v>
      </c>
      <c r="O132" s="71" t="n">
        <f aca="false">F132*J132</f>
        <v>2</v>
      </c>
      <c r="P132" s="71" t="n">
        <f aca="false">E132*J132</f>
        <v>0</v>
      </c>
    </row>
    <row r="133" customFormat="false" ht="15" hidden="false" customHeight="false" outlineLevel="0" collapsed="false">
      <c r="A133" s="71" t="s">
        <v>59</v>
      </c>
      <c r="B133" s="71" t="s">
        <v>46</v>
      </c>
      <c r="C133" s="71" t="s">
        <v>793</v>
      </c>
      <c r="D133" s="72" t="n">
        <v>0</v>
      </c>
      <c r="E133" s="71" t="n">
        <v>0</v>
      </c>
      <c r="F133" s="71" t="n">
        <v>1</v>
      </c>
      <c r="G133" s="72" t="n">
        <v>0</v>
      </c>
      <c r="H133" s="72" t="n">
        <v>0</v>
      </c>
      <c r="I133" s="71" t="n">
        <f aca="false">IF(B133&gt;=Settings!$B$23,1,0)</f>
        <v>0</v>
      </c>
      <c r="J133" s="71" t="n">
        <v>0</v>
      </c>
      <c r="K133" s="71" t="n">
        <f aca="false">F133*I133*J133</f>
        <v>0</v>
      </c>
      <c r="L133" s="71" t="n">
        <f aca="false">E133*I133*J133</f>
        <v>0</v>
      </c>
      <c r="M133" s="72" t="n">
        <f aca="false">G133*I133*J133</f>
        <v>0</v>
      </c>
      <c r="N133" s="72" t="n">
        <f aca="false">D133*I133*J133</f>
        <v>-0</v>
      </c>
      <c r="O133" s="71" t="n">
        <f aca="false">F133*J133</f>
        <v>0</v>
      </c>
      <c r="P133" s="71" t="n">
        <f aca="false">E133*J133</f>
        <v>0</v>
      </c>
    </row>
    <row r="134" customFormat="false" ht="15" hidden="false" customHeight="false" outlineLevel="0" collapsed="false">
      <c r="A134" s="71" t="s">
        <v>59</v>
      </c>
      <c r="B134" s="71" t="s">
        <v>46</v>
      </c>
      <c r="C134" s="71" t="s">
        <v>980</v>
      </c>
      <c r="D134" s="72" t="n">
        <v>0</v>
      </c>
      <c r="E134" s="71" t="n">
        <v>0</v>
      </c>
      <c r="F134" s="71" t="n">
        <v>3</v>
      </c>
      <c r="G134" s="72" t="n">
        <v>11.85</v>
      </c>
      <c r="H134" s="72" t="n">
        <v>11.85</v>
      </c>
      <c r="I134" s="71" t="n">
        <f aca="false">IF(B134&gt;=Settings!$B$23,1,0)</f>
        <v>0</v>
      </c>
      <c r="J134" s="71" t="n">
        <v>1</v>
      </c>
      <c r="K134" s="71" t="n">
        <f aca="false">F134*I134*J134</f>
        <v>0</v>
      </c>
      <c r="L134" s="71" t="n">
        <f aca="false">E134*I134*J134</f>
        <v>0</v>
      </c>
      <c r="M134" s="72" t="n">
        <f aca="false">G134*I134*J134</f>
        <v>0</v>
      </c>
      <c r="N134" s="72" t="n">
        <f aca="false">D134*I134*J134</f>
        <v>-0</v>
      </c>
      <c r="O134" s="71" t="n">
        <f aca="false">F134*J134</f>
        <v>3</v>
      </c>
      <c r="P134" s="71" t="n">
        <f aca="false">E134*J134</f>
        <v>0</v>
      </c>
    </row>
    <row r="135" customFormat="false" ht="15" hidden="false" customHeight="false" outlineLevel="0" collapsed="false">
      <c r="A135" s="71" t="s">
        <v>59</v>
      </c>
      <c r="B135" s="71" t="s">
        <v>46</v>
      </c>
      <c r="C135" s="71" t="s">
        <v>981</v>
      </c>
      <c r="D135" s="72" t="n">
        <v>0</v>
      </c>
      <c r="E135" s="71" t="n">
        <v>0</v>
      </c>
      <c r="F135" s="71" t="n">
        <v>4</v>
      </c>
      <c r="G135" s="72" t="n">
        <v>397.8</v>
      </c>
      <c r="H135" s="72" t="n">
        <v>397.8</v>
      </c>
      <c r="I135" s="71" t="n">
        <f aca="false">IF(B135&gt;=Settings!$B$23,1,0)</f>
        <v>0</v>
      </c>
      <c r="J135" s="71" t="n">
        <v>1</v>
      </c>
      <c r="K135" s="71" t="n">
        <f aca="false">F135*I135*J135</f>
        <v>0</v>
      </c>
      <c r="L135" s="71" t="n">
        <f aca="false">E135*I135*J135</f>
        <v>0</v>
      </c>
      <c r="M135" s="72" t="n">
        <f aca="false">G135*I135*J135</f>
        <v>0</v>
      </c>
      <c r="N135" s="72" t="n">
        <f aca="false">D135*I135*J135</f>
        <v>-0</v>
      </c>
      <c r="O135" s="71" t="n">
        <f aca="false">F135*J135</f>
        <v>4</v>
      </c>
      <c r="P135" s="71" t="n">
        <f aca="false">E135*J135</f>
        <v>0</v>
      </c>
    </row>
    <row r="136" customFormat="false" ht="15" hidden="false" customHeight="false" outlineLevel="0" collapsed="false">
      <c r="A136" s="71" t="s">
        <v>60</v>
      </c>
      <c r="B136" s="71" t="s">
        <v>46</v>
      </c>
      <c r="C136" s="71" t="s">
        <v>982</v>
      </c>
      <c r="D136" s="72" t="n">
        <v>0</v>
      </c>
      <c r="E136" s="71" t="n">
        <v>0</v>
      </c>
      <c r="F136" s="71" t="n">
        <v>1</v>
      </c>
      <c r="G136" s="72" t="n">
        <v>114.95</v>
      </c>
      <c r="H136" s="72" t="n">
        <v>114.95</v>
      </c>
      <c r="I136" s="71" t="n">
        <f aca="false">IF(B136&gt;=Settings!$B$23,1,0)</f>
        <v>0</v>
      </c>
      <c r="J136" s="71" t="n">
        <v>1</v>
      </c>
      <c r="K136" s="71" t="n">
        <f aca="false">F136*I136*J136</f>
        <v>0</v>
      </c>
      <c r="L136" s="71" t="n">
        <f aca="false">E136*I136*J136</f>
        <v>0</v>
      </c>
      <c r="M136" s="72" t="n">
        <f aca="false">G136*I136*J136</f>
        <v>0</v>
      </c>
      <c r="N136" s="72" t="n">
        <f aca="false">D136*I136*J136</f>
        <v>-0</v>
      </c>
      <c r="O136" s="71" t="n">
        <f aca="false">F136*J136</f>
        <v>1</v>
      </c>
      <c r="P136" s="71" t="n">
        <f aca="false">E136*J136</f>
        <v>0</v>
      </c>
    </row>
    <row r="137" customFormat="false" ht="15" hidden="false" customHeight="false" outlineLevel="0" collapsed="false">
      <c r="A137" s="71" t="s">
        <v>60</v>
      </c>
      <c r="B137" s="71" t="s">
        <v>46</v>
      </c>
      <c r="C137" s="71" t="s">
        <v>983</v>
      </c>
      <c r="D137" s="72" t="n">
        <v>0</v>
      </c>
      <c r="E137" s="71" t="n">
        <v>0</v>
      </c>
      <c r="F137" s="71" t="n">
        <v>1</v>
      </c>
      <c r="G137" s="72" t="n">
        <v>94.95</v>
      </c>
      <c r="H137" s="72" t="n">
        <v>94.95</v>
      </c>
      <c r="I137" s="71" t="n">
        <f aca="false">IF(B137&gt;=Settings!$B$23,1,0)</f>
        <v>0</v>
      </c>
      <c r="J137" s="71" t="n">
        <v>1</v>
      </c>
      <c r="K137" s="71" t="n">
        <f aca="false">F137*I137*J137</f>
        <v>0</v>
      </c>
      <c r="L137" s="71" t="n">
        <f aca="false">E137*I137*J137</f>
        <v>0</v>
      </c>
      <c r="M137" s="72" t="n">
        <f aca="false">G137*I137*J137</f>
        <v>0</v>
      </c>
      <c r="N137" s="72" t="n">
        <f aca="false">D137*I137*J137</f>
        <v>-0</v>
      </c>
      <c r="O137" s="71" t="n">
        <f aca="false">F137*J137</f>
        <v>1</v>
      </c>
      <c r="P137" s="71" t="n">
        <f aca="false">E137*J137</f>
        <v>0</v>
      </c>
    </row>
    <row r="138" customFormat="false" ht="15" hidden="false" customHeight="false" outlineLevel="0" collapsed="false">
      <c r="A138" s="71" t="s">
        <v>59</v>
      </c>
      <c r="B138" s="71" t="s">
        <v>46</v>
      </c>
      <c r="C138" s="71" t="s">
        <v>984</v>
      </c>
      <c r="D138" s="72" t="n">
        <v>0</v>
      </c>
      <c r="E138" s="71" t="n">
        <v>0</v>
      </c>
      <c r="F138" s="71" t="n">
        <v>4</v>
      </c>
      <c r="G138" s="72" t="n">
        <v>597.8</v>
      </c>
      <c r="H138" s="72" t="n">
        <v>597.8</v>
      </c>
      <c r="I138" s="71" t="n">
        <f aca="false">IF(B138&gt;=Settings!$B$23,1,0)</f>
        <v>0</v>
      </c>
      <c r="J138" s="71" t="n">
        <v>1</v>
      </c>
      <c r="K138" s="71" t="n">
        <f aca="false">F138*I138*J138</f>
        <v>0</v>
      </c>
      <c r="L138" s="71" t="n">
        <f aca="false">E138*I138*J138</f>
        <v>0</v>
      </c>
      <c r="M138" s="72" t="n">
        <f aca="false">G138*I138*J138</f>
        <v>0</v>
      </c>
      <c r="N138" s="72" t="n">
        <f aca="false">D138*I138*J138</f>
        <v>-0</v>
      </c>
      <c r="O138" s="71" t="n">
        <f aca="false">F138*J138</f>
        <v>4</v>
      </c>
      <c r="P138" s="71" t="n">
        <f aca="false">E138*J138</f>
        <v>0</v>
      </c>
    </row>
    <row r="139" customFormat="false" ht="15" hidden="false" customHeight="false" outlineLevel="0" collapsed="false">
      <c r="A139" s="71" t="s">
        <v>61</v>
      </c>
      <c r="B139" s="71" t="s">
        <v>46</v>
      </c>
      <c r="C139" s="71" t="s">
        <v>153</v>
      </c>
      <c r="D139" s="72" t="n">
        <v>0</v>
      </c>
      <c r="E139" s="71" t="n">
        <v>0</v>
      </c>
      <c r="F139" s="71" t="n">
        <v>2</v>
      </c>
      <c r="G139" s="72" t="n">
        <v>656.9</v>
      </c>
      <c r="H139" s="72" t="n">
        <v>605.76</v>
      </c>
      <c r="I139" s="71" t="n">
        <f aca="false">IF(B139&gt;=Settings!$B$23,1,0)</f>
        <v>0</v>
      </c>
      <c r="J139" s="71" t="n">
        <v>1</v>
      </c>
      <c r="K139" s="71" t="n">
        <f aca="false">F139*I139*J139</f>
        <v>0</v>
      </c>
      <c r="L139" s="71" t="n">
        <f aca="false">E139*I139*J139</f>
        <v>0</v>
      </c>
      <c r="M139" s="72" t="n">
        <f aca="false">G139*I139*J139</f>
        <v>0</v>
      </c>
      <c r="N139" s="72" t="n">
        <f aca="false">D139*I139*J139</f>
        <v>-0</v>
      </c>
      <c r="O139" s="71" t="n">
        <f aca="false">F139*J139</f>
        <v>2</v>
      </c>
      <c r="P139" s="71" t="n">
        <f aca="false">E139*J139</f>
        <v>0</v>
      </c>
    </row>
    <row r="140" customFormat="false" ht="15" hidden="false" customHeight="false" outlineLevel="0" collapsed="false">
      <c r="A140" s="71" t="s">
        <v>61</v>
      </c>
      <c r="B140" s="71" t="s">
        <v>46</v>
      </c>
      <c r="C140" s="71" t="s">
        <v>985</v>
      </c>
      <c r="D140" s="72" t="n">
        <v>0</v>
      </c>
      <c r="E140" s="71" t="n">
        <v>0</v>
      </c>
      <c r="F140" s="71" t="n">
        <v>1</v>
      </c>
      <c r="G140" s="72" t="n">
        <v>107.95</v>
      </c>
      <c r="H140" s="72" t="n">
        <v>91.76</v>
      </c>
      <c r="I140" s="71" t="n">
        <f aca="false">IF(B140&gt;=Settings!$B$23,1,0)</f>
        <v>0</v>
      </c>
      <c r="J140" s="71" t="n">
        <v>1</v>
      </c>
      <c r="K140" s="71" t="n">
        <f aca="false">F140*I140*J140</f>
        <v>0</v>
      </c>
      <c r="L140" s="71" t="n">
        <f aca="false">E140*I140*J140</f>
        <v>0</v>
      </c>
      <c r="M140" s="72" t="n">
        <f aca="false">G140*I140*J140</f>
        <v>0</v>
      </c>
      <c r="N140" s="72" t="n">
        <f aca="false">D140*I140*J140</f>
        <v>-0</v>
      </c>
      <c r="O140" s="71" t="n">
        <f aca="false">F140*J140</f>
        <v>1</v>
      </c>
      <c r="P140" s="71" t="n">
        <f aca="false">E140*J140</f>
        <v>0</v>
      </c>
    </row>
    <row r="141" customFormat="false" ht="15" hidden="false" customHeight="false" outlineLevel="0" collapsed="false">
      <c r="A141" s="71" t="s">
        <v>60</v>
      </c>
      <c r="B141" s="71" t="s">
        <v>46</v>
      </c>
      <c r="C141" s="71" t="s">
        <v>986</v>
      </c>
      <c r="D141" s="72" t="n">
        <v>0</v>
      </c>
      <c r="E141" s="71" t="n">
        <v>0</v>
      </c>
      <c r="F141" s="71" t="n">
        <v>1</v>
      </c>
      <c r="G141" s="72" t="n">
        <v>84.95</v>
      </c>
      <c r="H141" s="72" t="n">
        <v>84.95</v>
      </c>
      <c r="I141" s="71" t="n">
        <f aca="false">IF(B141&gt;=Settings!$B$23,1,0)</f>
        <v>0</v>
      </c>
      <c r="J141" s="71" t="n">
        <v>1</v>
      </c>
      <c r="K141" s="71" t="n">
        <f aca="false">F141*I141*J141</f>
        <v>0</v>
      </c>
      <c r="L141" s="71" t="n">
        <f aca="false">E141*I141*J141</f>
        <v>0</v>
      </c>
      <c r="M141" s="72" t="n">
        <f aca="false">G141*I141*J141</f>
        <v>0</v>
      </c>
      <c r="N141" s="72" t="n">
        <f aca="false">D141*I141*J141</f>
        <v>-0</v>
      </c>
      <c r="O141" s="71" t="n">
        <f aca="false">F141*J141</f>
        <v>1</v>
      </c>
      <c r="P141" s="71" t="n">
        <f aca="false">E141*J141</f>
        <v>0</v>
      </c>
    </row>
    <row r="142" customFormat="false" ht="15" hidden="false" customHeight="false" outlineLevel="0" collapsed="false">
      <c r="A142" s="71" t="s">
        <v>60</v>
      </c>
      <c r="B142" s="71" t="s">
        <v>46</v>
      </c>
      <c r="C142" s="71" t="s">
        <v>987</v>
      </c>
      <c r="D142" s="72" t="n">
        <v>0</v>
      </c>
      <c r="E142" s="71" t="n">
        <v>0</v>
      </c>
      <c r="F142" s="71" t="n">
        <v>2</v>
      </c>
      <c r="G142" s="72" t="n">
        <v>187.9</v>
      </c>
      <c r="H142" s="72" t="n">
        <v>187.9</v>
      </c>
      <c r="I142" s="71" t="n">
        <f aca="false">IF(B142&gt;=Settings!$B$23,1,0)</f>
        <v>0</v>
      </c>
      <c r="J142" s="71" t="n">
        <v>1</v>
      </c>
      <c r="K142" s="71" t="n">
        <f aca="false">F142*I142*J142</f>
        <v>0</v>
      </c>
      <c r="L142" s="71" t="n">
        <f aca="false">E142*I142*J142</f>
        <v>0</v>
      </c>
      <c r="M142" s="72" t="n">
        <f aca="false">G142*I142*J142</f>
        <v>0</v>
      </c>
      <c r="N142" s="72" t="n">
        <f aca="false">D142*I142*J142</f>
        <v>-0</v>
      </c>
      <c r="O142" s="71" t="n">
        <f aca="false">F142*J142</f>
        <v>2</v>
      </c>
      <c r="P142" s="71" t="n">
        <f aca="false">E142*J142</f>
        <v>0</v>
      </c>
    </row>
    <row r="143" customFormat="false" ht="15" hidden="false" customHeight="false" outlineLevel="0" collapsed="false">
      <c r="A143" s="71" t="s">
        <v>61</v>
      </c>
      <c r="B143" s="71" t="s">
        <v>46</v>
      </c>
      <c r="C143" s="71" t="s">
        <v>988</v>
      </c>
      <c r="D143" s="72" t="n">
        <v>0</v>
      </c>
      <c r="E143" s="71" t="n">
        <v>0</v>
      </c>
      <c r="F143" s="71" t="n">
        <v>4</v>
      </c>
      <c r="G143" s="72" t="n">
        <v>599.2</v>
      </c>
      <c r="H143" s="72" t="n">
        <v>577.48</v>
      </c>
      <c r="I143" s="71" t="n">
        <f aca="false">IF(B143&gt;=Settings!$B$23,1,0)</f>
        <v>0</v>
      </c>
      <c r="J143" s="71" t="n">
        <v>1</v>
      </c>
      <c r="K143" s="71" t="n">
        <f aca="false">F143*I143*J143</f>
        <v>0</v>
      </c>
      <c r="L143" s="71" t="n">
        <f aca="false">E143*I143*J143</f>
        <v>0</v>
      </c>
      <c r="M143" s="72" t="n">
        <f aca="false">G143*I143*J143</f>
        <v>0</v>
      </c>
      <c r="N143" s="72" t="n">
        <f aca="false">D143*I143*J143</f>
        <v>-0</v>
      </c>
      <c r="O143" s="71" t="n">
        <f aca="false">F143*J143</f>
        <v>4</v>
      </c>
      <c r="P143" s="71" t="n">
        <f aca="false">E143*J143</f>
        <v>0</v>
      </c>
    </row>
    <row r="144" customFormat="false" ht="15" hidden="false" customHeight="false" outlineLevel="0" collapsed="false">
      <c r="A144" s="71" t="s">
        <v>60</v>
      </c>
      <c r="B144" s="71" t="s">
        <v>46</v>
      </c>
      <c r="C144" s="71" t="s">
        <v>989</v>
      </c>
      <c r="D144" s="72" t="n">
        <v>0</v>
      </c>
      <c r="E144" s="71" t="n">
        <v>0</v>
      </c>
      <c r="F144" s="71" t="n">
        <v>1</v>
      </c>
      <c r="G144" s="72" t="n">
        <v>104.95</v>
      </c>
      <c r="H144" s="72" t="n">
        <v>104.95</v>
      </c>
      <c r="I144" s="71" t="n">
        <f aca="false">IF(B144&gt;=Settings!$B$23,1,0)</f>
        <v>0</v>
      </c>
      <c r="J144" s="71" t="n">
        <v>1</v>
      </c>
      <c r="K144" s="71" t="n">
        <f aca="false">F144*I144*J144</f>
        <v>0</v>
      </c>
      <c r="L144" s="71" t="n">
        <f aca="false">E144*I144*J144</f>
        <v>0</v>
      </c>
      <c r="M144" s="72" t="n">
        <f aca="false">G144*I144*J144</f>
        <v>0</v>
      </c>
      <c r="N144" s="72" t="n">
        <f aca="false">D144*I144*J144</f>
        <v>-0</v>
      </c>
      <c r="O144" s="71" t="n">
        <f aca="false">F144*J144</f>
        <v>1</v>
      </c>
      <c r="P144" s="71" t="n">
        <f aca="false">E144*J144</f>
        <v>0</v>
      </c>
    </row>
    <row r="145" customFormat="false" ht="15" hidden="false" customHeight="false" outlineLevel="0" collapsed="false">
      <c r="A145" s="71" t="s">
        <v>59</v>
      </c>
      <c r="B145" s="71" t="s">
        <v>46</v>
      </c>
      <c r="C145" s="71" t="s">
        <v>990</v>
      </c>
      <c r="D145" s="72" t="n">
        <v>0</v>
      </c>
      <c r="E145" s="71" t="n">
        <v>0</v>
      </c>
      <c r="F145" s="71" t="n">
        <v>17</v>
      </c>
      <c r="G145" s="72" t="n">
        <v>1367.849</v>
      </c>
      <c r="H145" s="72" t="n">
        <v>1367.849</v>
      </c>
      <c r="I145" s="71" t="n">
        <f aca="false">IF(B145&gt;=Settings!$B$23,1,0)</f>
        <v>0</v>
      </c>
      <c r="J145" s="71" t="n">
        <v>1</v>
      </c>
      <c r="K145" s="71" t="n">
        <f aca="false">F145*I145*J145</f>
        <v>0</v>
      </c>
      <c r="L145" s="71" t="n">
        <f aca="false">E145*I145*J145</f>
        <v>0</v>
      </c>
      <c r="M145" s="72" t="n">
        <f aca="false">G145*I145*J145</f>
        <v>0</v>
      </c>
      <c r="N145" s="72" t="n">
        <f aca="false">D145*I145*J145</f>
        <v>-0</v>
      </c>
      <c r="O145" s="71" t="n">
        <f aca="false">F145*J145</f>
        <v>17</v>
      </c>
      <c r="P145" s="71" t="n">
        <f aca="false">E145*J145</f>
        <v>0</v>
      </c>
    </row>
    <row r="146" customFormat="false" ht="15" hidden="false" customHeight="false" outlineLevel="0" collapsed="false">
      <c r="A146" s="71" t="s">
        <v>59</v>
      </c>
      <c r="B146" s="71" t="s">
        <v>46</v>
      </c>
      <c r="C146" s="71" t="s">
        <v>161</v>
      </c>
      <c r="D146" s="72" t="n">
        <v>0</v>
      </c>
      <c r="E146" s="71" t="n">
        <v>0</v>
      </c>
      <c r="F146" s="71" t="n">
        <v>451</v>
      </c>
      <c r="G146" s="72" t="n">
        <v>22568.297</v>
      </c>
      <c r="H146" s="72" t="n">
        <v>22568.297</v>
      </c>
      <c r="I146" s="71" t="n">
        <f aca="false">IF(B146&gt;=Settings!$B$23,1,0)</f>
        <v>0</v>
      </c>
      <c r="J146" s="71" t="n">
        <v>1</v>
      </c>
      <c r="K146" s="71" t="n">
        <f aca="false">F146*I146*J146</f>
        <v>0</v>
      </c>
      <c r="L146" s="71" t="n">
        <f aca="false">E146*I146*J146</f>
        <v>0</v>
      </c>
      <c r="M146" s="72" t="n">
        <f aca="false">G146*I146*J146</f>
        <v>0</v>
      </c>
      <c r="N146" s="72" t="n">
        <f aca="false">D146*I146*J146</f>
        <v>-0</v>
      </c>
      <c r="O146" s="71" t="n">
        <f aca="false">F146*J146</f>
        <v>451</v>
      </c>
      <c r="P146" s="71" t="n">
        <f aca="false">E146*J146</f>
        <v>0</v>
      </c>
    </row>
    <row r="147" customFormat="false" ht="15" hidden="false" customHeight="false" outlineLevel="0" collapsed="false">
      <c r="A147" s="71" t="s">
        <v>59</v>
      </c>
      <c r="B147" s="71" t="s">
        <v>46</v>
      </c>
      <c r="C147" s="71" t="s">
        <v>991</v>
      </c>
      <c r="D147" s="72" t="n">
        <v>0</v>
      </c>
      <c r="E147" s="71" t="n">
        <v>0</v>
      </c>
      <c r="F147" s="71" t="n">
        <v>4</v>
      </c>
      <c r="G147" s="72" t="n">
        <v>509.41</v>
      </c>
      <c r="H147" s="72" t="n">
        <v>509.41</v>
      </c>
      <c r="I147" s="71" t="n">
        <f aca="false">IF(B147&gt;=Settings!$B$23,1,0)</f>
        <v>0</v>
      </c>
      <c r="J147" s="71" t="n">
        <v>1</v>
      </c>
      <c r="K147" s="71" t="n">
        <f aca="false">F147*I147*J147</f>
        <v>0</v>
      </c>
      <c r="L147" s="71" t="n">
        <f aca="false">E147*I147*J147</f>
        <v>0</v>
      </c>
      <c r="M147" s="72" t="n">
        <f aca="false">G147*I147*J147</f>
        <v>0</v>
      </c>
      <c r="N147" s="72" t="n">
        <f aca="false">D147*I147*J147</f>
        <v>-0</v>
      </c>
      <c r="O147" s="71" t="n">
        <f aca="false">F147*J147</f>
        <v>4</v>
      </c>
      <c r="P147" s="71" t="n">
        <f aca="false">E147*J147</f>
        <v>0</v>
      </c>
    </row>
    <row r="148" customFormat="false" ht="15" hidden="false" customHeight="false" outlineLevel="0" collapsed="false">
      <c r="A148" s="71" t="s">
        <v>61</v>
      </c>
      <c r="B148" s="71" t="s">
        <v>46</v>
      </c>
      <c r="C148" s="71" t="s">
        <v>652</v>
      </c>
      <c r="D148" s="72" t="n">
        <v>0</v>
      </c>
      <c r="E148" s="71" t="n">
        <v>0</v>
      </c>
      <c r="F148" s="71" t="n">
        <v>8</v>
      </c>
      <c r="G148" s="72" t="n">
        <v>159.6</v>
      </c>
      <c r="H148" s="72" t="n">
        <v>156.61</v>
      </c>
      <c r="I148" s="71" t="n">
        <f aca="false">IF(B148&gt;=Settings!$B$23,1,0)</f>
        <v>0</v>
      </c>
      <c r="J148" s="71" t="n">
        <v>1</v>
      </c>
      <c r="K148" s="71" t="n">
        <f aca="false">F148*I148*J148</f>
        <v>0</v>
      </c>
      <c r="L148" s="71" t="n">
        <f aca="false">E148*I148*J148</f>
        <v>0</v>
      </c>
      <c r="M148" s="72" t="n">
        <f aca="false">G148*I148*J148</f>
        <v>0</v>
      </c>
      <c r="N148" s="72" t="n">
        <f aca="false">D148*I148*J148</f>
        <v>-0</v>
      </c>
      <c r="O148" s="71" t="n">
        <f aca="false">F148*J148</f>
        <v>8</v>
      </c>
      <c r="P148" s="71" t="n">
        <f aca="false">E148*J148</f>
        <v>0</v>
      </c>
    </row>
    <row r="149" customFormat="false" ht="15" hidden="false" customHeight="false" outlineLevel="0" collapsed="false">
      <c r="A149" s="71" t="s">
        <v>59</v>
      </c>
      <c r="B149" s="71" t="s">
        <v>46</v>
      </c>
      <c r="C149" s="71" t="s">
        <v>992</v>
      </c>
      <c r="D149" s="72" t="n">
        <v>0</v>
      </c>
      <c r="E149" s="71" t="n">
        <v>0</v>
      </c>
      <c r="F149" s="71" t="n">
        <v>2</v>
      </c>
      <c r="G149" s="72" t="n">
        <v>629.9</v>
      </c>
      <c r="H149" s="72" t="n">
        <v>629.9</v>
      </c>
      <c r="I149" s="71" t="n">
        <f aca="false">IF(B149&gt;=Settings!$B$23,1,0)</f>
        <v>0</v>
      </c>
      <c r="J149" s="71" t="n">
        <v>1</v>
      </c>
      <c r="K149" s="71" t="n">
        <f aca="false">F149*I149*J149</f>
        <v>0</v>
      </c>
      <c r="L149" s="71" t="n">
        <f aca="false">E149*I149*J149</f>
        <v>0</v>
      </c>
      <c r="M149" s="72" t="n">
        <f aca="false">G149*I149*J149</f>
        <v>0</v>
      </c>
      <c r="N149" s="72" t="n">
        <f aca="false">D149*I149*J149</f>
        <v>-0</v>
      </c>
      <c r="O149" s="71" t="n">
        <f aca="false">F149*J149</f>
        <v>2</v>
      </c>
      <c r="P149" s="71" t="n">
        <f aca="false">E149*J149</f>
        <v>0</v>
      </c>
    </row>
    <row r="150" customFormat="false" ht="15" hidden="false" customHeight="false" outlineLevel="0" collapsed="false">
      <c r="A150" s="71" t="s">
        <v>60</v>
      </c>
      <c r="B150" s="71" t="s">
        <v>46</v>
      </c>
      <c r="C150" s="71" t="s">
        <v>993</v>
      </c>
      <c r="D150" s="72" t="n">
        <v>0</v>
      </c>
      <c r="E150" s="71" t="n">
        <v>0</v>
      </c>
      <c r="F150" s="71" t="n">
        <v>3</v>
      </c>
      <c r="G150" s="72" t="n">
        <v>194.85</v>
      </c>
      <c r="H150" s="72" t="n">
        <v>194.85</v>
      </c>
      <c r="I150" s="71" t="n">
        <f aca="false">IF(B150&gt;=Settings!$B$23,1,0)</f>
        <v>0</v>
      </c>
      <c r="J150" s="71" t="n">
        <v>1</v>
      </c>
      <c r="K150" s="71" t="n">
        <f aca="false">F150*I150*J150</f>
        <v>0</v>
      </c>
      <c r="L150" s="71" t="n">
        <f aca="false">E150*I150*J150</f>
        <v>0</v>
      </c>
      <c r="M150" s="72" t="n">
        <f aca="false">G150*I150*J150</f>
        <v>0</v>
      </c>
      <c r="N150" s="72" t="n">
        <f aca="false">D150*I150*J150</f>
        <v>-0</v>
      </c>
      <c r="O150" s="71" t="n">
        <f aca="false">F150*J150</f>
        <v>3</v>
      </c>
      <c r="P150" s="71" t="n">
        <f aca="false">E150*J150</f>
        <v>0</v>
      </c>
    </row>
    <row r="151" customFormat="false" ht="15" hidden="false" customHeight="false" outlineLevel="0" collapsed="false">
      <c r="A151" s="71" t="s">
        <v>60</v>
      </c>
      <c r="B151" s="71" t="s">
        <v>46</v>
      </c>
      <c r="C151" s="71" t="s">
        <v>994</v>
      </c>
      <c r="D151" s="72" t="n">
        <v>0</v>
      </c>
      <c r="E151" s="71" t="n">
        <v>0</v>
      </c>
      <c r="F151" s="71" t="n">
        <v>1</v>
      </c>
      <c r="G151" s="72" t="n">
        <v>19.99</v>
      </c>
      <c r="H151" s="72" t="n">
        <v>19.99</v>
      </c>
      <c r="I151" s="71" t="n">
        <f aca="false">IF(B151&gt;=Settings!$B$23,1,0)</f>
        <v>0</v>
      </c>
      <c r="J151" s="71" t="n">
        <v>1</v>
      </c>
      <c r="K151" s="71" t="n">
        <f aca="false">F151*I151*J151</f>
        <v>0</v>
      </c>
      <c r="L151" s="71" t="n">
        <f aca="false">E151*I151*J151</f>
        <v>0</v>
      </c>
      <c r="M151" s="72" t="n">
        <f aca="false">G151*I151*J151</f>
        <v>0</v>
      </c>
      <c r="N151" s="72" t="n">
        <f aca="false">D151*I151*J151</f>
        <v>-0</v>
      </c>
      <c r="O151" s="71" t="n">
        <f aca="false">F151*J151</f>
        <v>1</v>
      </c>
      <c r="P151" s="71" t="n">
        <f aca="false">E151*J151</f>
        <v>0</v>
      </c>
    </row>
    <row r="152" customFormat="false" ht="15" hidden="false" customHeight="false" outlineLevel="0" collapsed="false">
      <c r="A152" s="71" t="s">
        <v>59</v>
      </c>
      <c r="B152" s="71" t="s">
        <v>46</v>
      </c>
      <c r="C152" s="71" t="s">
        <v>995</v>
      </c>
      <c r="D152" s="72" t="n">
        <v>0</v>
      </c>
      <c r="E152" s="71" t="n">
        <v>0</v>
      </c>
      <c r="F152" s="71" t="n">
        <v>8</v>
      </c>
      <c r="G152" s="72" t="n">
        <v>495.6</v>
      </c>
      <c r="H152" s="72" t="n">
        <v>495.6</v>
      </c>
      <c r="I152" s="71" t="n">
        <f aca="false">IF(B152&gt;=Settings!$B$23,1,0)</f>
        <v>0</v>
      </c>
      <c r="J152" s="71" t="n">
        <v>1</v>
      </c>
      <c r="K152" s="71" t="n">
        <f aca="false">F152*I152*J152</f>
        <v>0</v>
      </c>
      <c r="L152" s="71" t="n">
        <f aca="false">E152*I152*J152</f>
        <v>0</v>
      </c>
      <c r="M152" s="72" t="n">
        <f aca="false">G152*I152*J152</f>
        <v>0</v>
      </c>
      <c r="N152" s="72" t="n">
        <f aca="false">D152*I152*J152</f>
        <v>-0</v>
      </c>
      <c r="O152" s="71" t="n">
        <f aca="false">F152*J152</f>
        <v>8</v>
      </c>
      <c r="P152" s="71" t="n">
        <f aca="false">E152*J152</f>
        <v>0</v>
      </c>
    </row>
    <row r="153" customFormat="false" ht="15" hidden="false" customHeight="false" outlineLevel="0" collapsed="false">
      <c r="A153" s="71" t="s">
        <v>59</v>
      </c>
      <c r="B153" s="71" t="s">
        <v>46</v>
      </c>
      <c r="C153" s="71" t="s">
        <v>996</v>
      </c>
      <c r="D153" s="72" t="n">
        <v>0</v>
      </c>
      <c r="E153" s="71" t="n">
        <v>0</v>
      </c>
      <c r="F153" s="71" t="n">
        <v>3</v>
      </c>
      <c r="G153" s="72" t="n">
        <v>849.416</v>
      </c>
      <c r="H153" s="72" t="n">
        <v>849.416</v>
      </c>
      <c r="I153" s="71" t="n">
        <f aca="false">IF(B153&gt;=Settings!$B$23,1,0)</f>
        <v>0</v>
      </c>
      <c r="J153" s="71" t="n">
        <v>1</v>
      </c>
      <c r="K153" s="71" t="n">
        <f aca="false">F153*I153*J153</f>
        <v>0</v>
      </c>
      <c r="L153" s="71" t="n">
        <f aca="false">E153*I153*J153</f>
        <v>0</v>
      </c>
      <c r="M153" s="72" t="n">
        <f aca="false">G153*I153*J153</f>
        <v>0</v>
      </c>
      <c r="N153" s="72" t="n">
        <f aca="false">D153*I153*J153</f>
        <v>-0</v>
      </c>
      <c r="O153" s="71" t="n">
        <f aca="false">F153*J153</f>
        <v>3</v>
      </c>
      <c r="P153" s="71" t="n">
        <f aca="false">E153*J153</f>
        <v>0</v>
      </c>
    </row>
    <row r="154" customFormat="false" ht="15" hidden="false" customHeight="false" outlineLevel="0" collapsed="false">
      <c r="A154" s="71" t="s">
        <v>61</v>
      </c>
      <c r="B154" s="71" t="s">
        <v>46</v>
      </c>
      <c r="C154" s="71" t="s">
        <v>997</v>
      </c>
      <c r="D154" s="72" t="n">
        <v>0</v>
      </c>
      <c r="E154" s="71" t="n">
        <v>0</v>
      </c>
      <c r="F154" s="71" t="n">
        <v>5</v>
      </c>
      <c r="G154" s="72" t="n">
        <v>839.75</v>
      </c>
      <c r="H154" s="72" t="n">
        <v>839.75</v>
      </c>
      <c r="I154" s="71" t="n">
        <f aca="false">IF(B154&gt;=Settings!$B$23,1,0)</f>
        <v>0</v>
      </c>
      <c r="J154" s="71" t="n">
        <v>1</v>
      </c>
      <c r="K154" s="71" t="n">
        <f aca="false">F154*I154*J154</f>
        <v>0</v>
      </c>
      <c r="L154" s="71" t="n">
        <f aca="false">E154*I154*J154</f>
        <v>0</v>
      </c>
      <c r="M154" s="72" t="n">
        <f aca="false">G154*I154*J154</f>
        <v>0</v>
      </c>
      <c r="N154" s="72" t="n">
        <f aca="false">D154*I154*J154</f>
        <v>-0</v>
      </c>
      <c r="O154" s="71" t="n">
        <f aca="false">F154*J154</f>
        <v>5</v>
      </c>
      <c r="P154" s="71" t="n">
        <f aca="false">E154*J154</f>
        <v>0</v>
      </c>
    </row>
    <row r="155" customFormat="false" ht="15" hidden="false" customHeight="false" outlineLevel="0" collapsed="false">
      <c r="A155" s="71" t="s">
        <v>59</v>
      </c>
      <c r="B155" s="71" t="s">
        <v>46</v>
      </c>
      <c r="C155" s="71" t="s">
        <v>138</v>
      </c>
      <c r="D155" s="72" t="n">
        <v>0</v>
      </c>
      <c r="E155" s="71" t="n">
        <v>0</v>
      </c>
      <c r="F155" s="71" t="n">
        <v>7</v>
      </c>
      <c r="G155" s="72" t="n">
        <v>670.568</v>
      </c>
      <c r="H155" s="72" t="n">
        <v>670.568</v>
      </c>
      <c r="I155" s="71" t="n">
        <f aca="false">IF(B155&gt;=Settings!$B$23,1,0)</f>
        <v>0</v>
      </c>
      <c r="J155" s="71" t="n">
        <v>1</v>
      </c>
      <c r="K155" s="71" t="n">
        <f aca="false">F155*I155*J155</f>
        <v>0</v>
      </c>
      <c r="L155" s="71" t="n">
        <f aca="false">E155*I155*J155</f>
        <v>0</v>
      </c>
      <c r="M155" s="72" t="n">
        <f aca="false">G155*I155*J155</f>
        <v>0</v>
      </c>
      <c r="N155" s="72" t="n">
        <f aca="false">D155*I155*J155</f>
        <v>-0</v>
      </c>
      <c r="O155" s="71" t="n">
        <f aca="false">F155*J155</f>
        <v>7</v>
      </c>
      <c r="P155" s="71" t="n">
        <f aca="false">E155*J155</f>
        <v>0</v>
      </c>
    </row>
    <row r="156" customFormat="false" ht="15" hidden="false" customHeight="false" outlineLevel="0" collapsed="false">
      <c r="A156" s="71" t="s">
        <v>59</v>
      </c>
      <c r="B156" s="71" t="s">
        <v>46</v>
      </c>
      <c r="C156" s="71" t="s">
        <v>998</v>
      </c>
      <c r="D156" s="72" t="n">
        <v>0</v>
      </c>
      <c r="E156" s="71" t="n">
        <v>0</v>
      </c>
      <c r="F156" s="71" t="n">
        <v>2</v>
      </c>
      <c r="G156" s="72" t="n">
        <v>329.9</v>
      </c>
      <c r="H156" s="72" t="n">
        <v>329.9</v>
      </c>
      <c r="I156" s="71" t="n">
        <f aca="false">IF(B156&gt;=Settings!$B$23,1,0)</f>
        <v>0</v>
      </c>
      <c r="J156" s="71" t="n">
        <v>1</v>
      </c>
      <c r="K156" s="71" t="n">
        <f aca="false">F156*I156*J156</f>
        <v>0</v>
      </c>
      <c r="L156" s="71" t="n">
        <f aca="false">E156*I156*J156</f>
        <v>0</v>
      </c>
      <c r="M156" s="72" t="n">
        <f aca="false">G156*I156*J156</f>
        <v>0</v>
      </c>
      <c r="N156" s="72" t="n">
        <f aca="false">D156*I156*J156</f>
        <v>-0</v>
      </c>
      <c r="O156" s="71" t="n">
        <f aca="false">F156*J156</f>
        <v>2</v>
      </c>
      <c r="P156" s="71" t="n">
        <f aca="false">E156*J156</f>
        <v>0</v>
      </c>
    </row>
    <row r="157" customFormat="false" ht="15" hidden="false" customHeight="false" outlineLevel="0" collapsed="false">
      <c r="A157" s="71" t="s">
        <v>59</v>
      </c>
      <c r="B157" s="71" t="s">
        <v>46</v>
      </c>
      <c r="C157" s="71" t="s">
        <v>772</v>
      </c>
      <c r="D157" s="72" t="n">
        <v>0</v>
      </c>
      <c r="E157" s="71" t="n">
        <v>0</v>
      </c>
      <c r="F157" s="71" t="n">
        <v>500</v>
      </c>
      <c r="G157" s="72" t="n">
        <v>500</v>
      </c>
      <c r="H157" s="72" t="n">
        <v>500</v>
      </c>
      <c r="I157" s="71" t="n">
        <f aca="false">IF(B157&gt;=Settings!$B$23,1,0)</f>
        <v>0</v>
      </c>
      <c r="J157" s="71" t="n">
        <v>0</v>
      </c>
      <c r="K157" s="71" t="n">
        <f aca="false">F157*I157*J157</f>
        <v>0</v>
      </c>
      <c r="L157" s="71" t="n">
        <f aca="false">E157*I157*J157</f>
        <v>0</v>
      </c>
      <c r="M157" s="72" t="n">
        <f aca="false">G157*I157*J157</f>
        <v>0</v>
      </c>
      <c r="N157" s="72" t="n">
        <f aca="false">D157*I157*J157</f>
        <v>-0</v>
      </c>
      <c r="O157" s="71" t="n">
        <f aca="false">F157*J157</f>
        <v>0</v>
      </c>
      <c r="P157" s="71" t="n">
        <f aca="false">E157*J157</f>
        <v>0</v>
      </c>
    </row>
    <row r="158" customFormat="false" ht="15" hidden="false" customHeight="false" outlineLevel="0" collapsed="false">
      <c r="A158" s="71" t="s">
        <v>60</v>
      </c>
      <c r="B158" s="71" t="s">
        <v>46</v>
      </c>
      <c r="C158" s="71" t="s">
        <v>999</v>
      </c>
      <c r="D158" s="72" t="n">
        <v>0</v>
      </c>
      <c r="E158" s="71" t="n">
        <v>0</v>
      </c>
      <c r="F158" s="71" t="n">
        <v>2</v>
      </c>
      <c r="G158" s="72" t="n">
        <v>259.9</v>
      </c>
      <c r="H158" s="72" t="n">
        <v>259.9</v>
      </c>
      <c r="I158" s="71" t="n">
        <f aca="false">IF(B158&gt;=Settings!$B$23,1,0)</f>
        <v>0</v>
      </c>
      <c r="J158" s="71" t="n">
        <v>1</v>
      </c>
      <c r="K158" s="71" t="n">
        <f aca="false">F158*I158*J158</f>
        <v>0</v>
      </c>
      <c r="L158" s="71" t="n">
        <f aca="false">E158*I158*J158</f>
        <v>0</v>
      </c>
      <c r="M158" s="72" t="n">
        <f aca="false">G158*I158*J158</f>
        <v>0</v>
      </c>
      <c r="N158" s="72" t="n">
        <f aca="false">D158*I158*J158</f>
        <v>-0</v>
      </c>
      <c r="O158" s="71" t="n">
        <f aca="false">F158*J158</f>
        <v>2</v>
      </c>
      <c r="P158" s="71" t="n">
        <f aca="false">E158*J158</f>
        <v>0</v>
      </c>
    </row>
    <row r="159" customFormat="false" ht="15" hidden="false" customHeight="false" outlineLevel="0" collapsed="false">
      <c r="A159" s="71" t="s">
        <v>61</v>
      </c>
      <c r="B159" s="71" t="s">
        <v>46</v>
      </c>
      <c r="C159" s="71" t="s">
        <v>1000</v>
      </c>
      <c r="D159" s="72" t="n">
        <v>0</v>
      </c>
      <c r="E159" s="71" t="n">
        <v>0</v>
      </c>
      <c r="F159" s="71" t="n">
        <v>5</v>
      </c>
      <c r="G159" s="72" t="n">
        <v>454.45</v>
      </c>
      <c r="H159" s="72" t="n">
        <v>428.97</v>
      </c>
      <c r="I159" s="71" t="n">
        <f aca="false">IF(B159&gt;=Settings!$B$23,1,0)</f>
        <v>0</v>
      </c>
      <c r="J159" s="71" t="n">
        <v>1</v>
      </c>
      <c r="K159" s="71" t="n">
        <f aca="false">F159*I159*J159</f>
        <v>0</v>
      </c>
      <c r="L159" s="71" t="n">
        <f aca="false">E159*I159*J159</f>
        <v>0</v>
      </c>
      <c r="M159" s="72" t="n">
        <f aca="false">G159*I159*J159</f>
        <v>0</v>
      </c>
      <c r="N159" s="72" t="n">
        <f aca="false">D159*I159*J159</f>
        <v>-0</v>
      </c>
      <c r="O159" s="71" t="n">
        <f aca="false">F159*J159</f>
        <v>5</v>
      </c>
      <c r="P159" s="71" t="n">
        <f aca="false">E159*J159</f>
        <v>0</v>
      </c>
    </row>
    <row r="160" customFormat="false" ht="15" hidden="false" customHeight="false" outlineLevel="0" collapsed="false">
      <c r="A160" s="71" t="s">
        <v>60</v>
      </c>
      <c r="B160" s="71" t="s">
        <v>46</v>
      </c>
      <c r="C160" s="71" t="s">
        <v>1001</v>
      </c>
      <c r="D160" s="72" t="n">
        <v>0</v>
      </c>
      <c r="E160" s="71" t="n">
        <v>0</v>
      </c>
      <c r="F160" s="71" t="n">
        <v>2</v>
      </c>
      <c r="G160" s="72" t="n">
        <v>279.9</v>
      </c>
      <c r="H160" s="72" t="n">
        <v>279.9</v>
      </c>
      <c r="I160" s="71" t="n">
        <f aca="false">IF(B160&gt;=Settings!$B$23,1,0)</f>
        <v>0</v>
      </c>
      <c r="J160" s="71" t="n">
        <v>1</v>
      </c>
      <c r="K160" s="71" t="n">
        <f aca="false">F160*I160*J160</f>
        <v>0</v>
      </c>
      <c r="L160" s="71" t="n">
        <f aca="false">E160*I160*J160</f>
        <v>0</v>
      </c>
      <c r="M160" s="72" t="n">
        <f aca="false">G160*I160*J160</f>
        <v>0</v>
      </c>
      <c r="N160" s="72" t="n">
        <f aca="false">D160*I160*J160</f>
        <v>-0</v>
      </c>
      <c r="O160" s="71" t="n">
        <f aca="false">F160*J160</f>
        <v>2</v>
      </c>
      <c r="P160" s="71" t="n">
        <f aca="false">E160*J160</f>
        <v>0</v>
      </c>
    </row>
    <row r="161" customFormat="false" ht="15" hidden="false" customHeight="false" outlineLevel="0" collapsed="false">
      <c r="A161" s="71" t="s">
        <v>60</v>
      </c>
      <c r="B161" s="71" t="s">
        <v>46</v>
      </c>
      <c r="C161" s="71" t="s">
        <v>1002</v>
      </c>
      <c r="D161" s="72" t="n">
        <v>0</v>
      </c>
      <c r="E161" s="71" t="n">
        <v>0</v>
      </c>
      <c r="F161" s="71" t="n">
        <v>33</v>
      </c>
      <c r="G161" s="72" t="n">
        <v>3133.35</v>
      </c>
      <c r="H161" s="72" t="n">
        <v>3133.35</v>
      </c>
      <c r="I161" s="71" t="n">
        <f aca="false">IF(B161&gt;=Settings!$B$23,1,0)</f>
        <v>0</v>
      </c>
      <c r="J161" s="71" t="n">
        <v>1</v>
      </c>
      <c r="K161" s="71" t="n">
        <f aca="false">F161*I161*J161</f>
        <v>0</v>
      </c>
      <c r="L161" s="71" t="n">
        <f aca="false">E161*I161*J161</f>
        <v>0</v>
      </c>
      <c r="M161" s="72" t="n">
        <f aca="false">G161*I161*J161</f>
        <v>0</v>
      </c>
      <c r="N161" s="72" t="n">
        <f aca="false">D161*I161*J161</f>
        <v>-0</v>
      </c>
      <c r="O161" s="71" t="n">
        <f aca="false">F161*J161</f>
        <v>33</v>
      </c>
      <c r="P161" s="71" t="n">
        <f aca="false">E161*J161</f>
        <v>0</v>
      </c>
    </row>
    <row r="162" customFormat="false" ht="15" hidden="false" customHeight="false" outlineLevel="0" collapsed="false">
      <c r="A162" s="71" t="s">
        <v>61</v>
      </c>
      <c r="B162" s="71" t="s">
        <v>46</v>
      </c>
      <c r="C162" s="71" t="s">
        <v>1003</v>
      </c>
      <c r="D162" s="72" t="n">
        <v>0</v>
      </c>
      <c r="E162" s="71" t="n">
        <v>0</v>
      </c>
      <c r="F162" s="71" t="n">
        <v>3</v>
      </c>
      <c r="G162" s="72" t="n">
        <v>432.85</v>
      </c>
      <c r="H162" s="72" t="n">
        <v>432.85</v>
      </c>
      <c r="I162" s="71" t="n">
        <f aca="false">IF(B162&gt;=Settings!$B$23,1,0)</f>
        <v>0</v>
      </c>
      <c r="J162" s="71" t="n">
        <v>1</v>
      </c>
      <c r="K162" s="71" t="n">
        <f aca="false">F162*I162*J162</f>
        <v>0</v>
      </c>
      <c r="L162" s="71" t="n">
        <f aca="false">E162*I162*J162</f>
        <v>0</v>
      </c>
      <c r="M162" s="72" t="n">
        <f aca="false">G162*I162*J162</f>
        <v>0</v>
      </c>
      <c r="N162" s="72" t="n">
        <f aca="false">D162*I162*J162</f>
        <v>-0</v>
      </c>
      <c r="O162" s="71" t="n">
        <f aca="false">F162*J162</f>
        <v>3</v>
      </c>
      <c r="P162" s="71" t="n">
        <f aca="false">E162*J162</f>
        <v>0</v>
      </c>
    </row>
    <row r="163" customFormat="false" ht="15" hidden="false" customHeight="false" outlineLevel="0" collapsed="false">
      <c r="A163" s="71" t="s">
        <v>60</v>
      </c>
      <c r="B163" s="71" t="s">
        <v>46</v>
      </c>
      <c r="C163" s="71" t="s">
        <v>1004</v>
      </c>
      <c r="D163" s="72" t="n">
        <v>0</v>
      </c>
      <c r="E163" s="71" t="n">
        <v>0</v>
      </c>
      <c r="F163" s="71" t="n">
        <v>2</v>
      </c>
      <c r="G163" s="72" t="n">
        <v>229.9</v>
      </c>
      <c r="H163" s="72" t="n">
        <v>229.9</v>
      </c>
      <c r="I163" s="71" t="n">
        <f aca="false">IF(B163&gt;=Settings!$B$23,1,0)</f>
        <v>0</v>
      </c>
      <c r="J163" s="71" t="n">
        <v>1</v>
      </c>
      <c r="K163" s="71" t="n">
        <f aca="false">F163*I163*J163</f>
        <v>0</v>
      </c>
      <c r="L163" s="71" t="n">
        <f aca="false">E163*I163*J163</f>
        <v>0</v>
      </c>
      <c r="M163" s="72" t="n">
        <f aca="false">G163*I163*J163</f>
        <v>0</v>
      </c>
      <c r="N163" s="72" t="n">
        <f aca="false">D163*I163*J163</f>
        <v>-0</v>
      </c>
      <c r="O163" s="71" t="n">
        <f aca="false">F163*J163</f>
        <v>2</v>
      </c>
      <c r="P163" s="71" t="n">
        <f aca="false">E163*J163</f>
        <v>0</v>
      </c>
    </row>
    <row r="164" customFormat="false" ht="15" hidden="false" customHeight="false" outlineLevel="0" collapsed="false">
      <c r="A164" s="71" t="s">
        <v>60</v>
      </c>
      <c r="B164" s="71" t="s">
        <v>46</v>
      </c>
      <c r="C164" s="71" t="s">
        <v>1005</v>
      </c>
      <c r="D164" s="72" t="n">
        <v>0</v>
      </c>
      <c r="E164" s="71" t="n">
        <v>0</v>
      </c>
      <c r="F164" s="71" t="n">
        <v>8</v>
      </c>
      <c r="G164" s="72" t="n">
        <v>679.6</v>
      </c>
      <c r="H164" s="72" t="n">
        <v>679.6</v>
      </c>
      <c r="I164" s="71" t="n">
        <f aca="false">IF(B164&gt;=Settings!$B$23,1,0)</f>
        <v>0</v>
      </c>
      <c r="J164" s="71" t="n">
        <v>1</v>
      </c>
      <c r="K164" s="71" t="n">
        <f aca="false">F164*I164*J164</f>
        <v>0</v>
      </c>
      <c r="L164" s="71" t="n">
        <f aca="false">E164*I164*J164</f>
        <v>0</v>
      </c>
      <c r="M164" s="72" t="n">
        <f aca="false">G164*I164*J164</f>
        <v>0</v>
      </c>
      <c r="N164" s="72" t="n">
        <f aca="false">D164*I164*J164</f>
        <v>-0</v>
      </c>
      <c r="O164" s="71" t="n">
        <f aca="false">F164*J164</f>
        <v>8</v>
      </c>
      <c r="P164" s="71" t="n">
        <f aca="false">E164*J164</f>
        <v>0</v>
      </c>
    </row>
    <row r="165" customFormat="false" ht="15" hidden="false" customHeight="false" outlineLevel="0" collapsed="false">
      <c r="A165" s="71" t="s">
        <v>60</v>
      </c>
      <c r="B165" s="71" t="s">
        <v>46</v>
      </c>
      <c r="C165" s="71" t="s">
        <v>1006</v>
      </c>
      <c r="D165" s="72" t="n">
        <v>0</v>
      </c>
      <c r="E165" s="71" t="n">
        <v>0</v>
      </c>
      <c r="F165" s="71" t="n">
        <v>1</v>
      </c>
      <c r="G165" s="72" t="n">
        <v>164.95</v>
      </c>
      <c r="H165" s="72" t="n">
        <v>164.95</v>
      </c>
      <c r="I165" s="71" t="n">
        <f aca="false">IF(B165&gt;=Settings!$B$23,1,0)</f>
        <v>0</v>
      </c>
      <c r="J165" s="71" t="n">
        <v>1</v>
      </c>
      <c r="K165" s="71" t="n">
        <f aca="false">F165*I165*J165</f>
        <v>0</v>
      </c>
      <c r="L165" s="71" t="n">
        <f aca="false">E165*I165*J165</f>
        <v>0</v>
      </c>
      <c r="M165" s="72" t="n">
        <f aca="false">G165*I165*J165</f>
        <v>0</v>
      </c>
      <c r="N165" s="72" t="n">
        <f aca="false">D165*I165*J165</f>
        <v>-0</v>
      </c>
      <c r="O165" s="71" t="n">
        <f aca="false">F165*J165</f>
        <v>1</v>
      </c>
      <c r="P165" s="71" t="n">
        <f aca="false">E165*J165</f>
        <v>0</v>
      </c>
    </row>
    <row r="166" customFormat="false" ht="15" hidden="false" customHeight="false" outlineLevel="0" collapsed="false">
      <c r="A166" s="71" t="s">
        <v>61</v>
      </c>
      <c r="B166" s="71" t="s">
        <v>46</v>
      </c>
      <c r="C166" s="71" t="s">
        <v>1007</v>
      </c>
      <c r="D166" s="72" t="n">
        <v>0</v>
      </c>
      <c r="E166" s="71" t="n">
        <v>0</v>
      </c>
      <c r="F166" s="71" t="n">
        <v>4</v>
      </c>
      <c r="G166" s="72" t="n">
        <v>653.05</v>
      </c>
      <c r="H166" s="72" t="n">
        <v>653.05</v>
      </c>
      <c r="I166" s="71" t="n">
        <f aca="false">IF(B166&gt;=Settings!$B$23,1,0)</f>
        <v>0</v>
      </c>
      <c r="J166" s="71" t="n">
        <v>1</v>
      </c>
      <c r="K166" s="71" t="n">
        <f aca="false">F166*I166*J166</f>
        <v>0</v>
      </c>
      <c r="L166" s="71" t="n">
        <f aca="false">E166*I166*J166</f>
        <v>0</v>
      </c>
      <c r="M166" s="72" t="n">
        <f aca="false">G166*I166*J166</f>
        <v>0</v>
      </c>
      <c r="N166" s="72" t="n">
        <f aca="false">D166*I166*J166</f>
        <v>-0</v>
      </c>
      <c r="O166" s="71" t="n">
        <f aca="false">F166*J166</f>
        <v>4</v>
      </c>
      <c r="P166" s="71" t="n">
        <f aca="false">E166*J166</f>
        <v>0</v>
      </c>
    </row>
    <row r="167" customFormat="false" ht="15" hidden="false" customHeight="false" outlineLevel="0" collapsed="false">
      <c r="A167" s="71" t="s">
        <v>61</v>
      </c>
      <c r="B167" s="71" t="s">
        <v>46</v>
      </c>
      <c r="C167" s="71" t="s">
        <v>1008</v>
      </c>
      <c r="D167" s="72" t="n">
        <v>0</v>
      </c>
      <c r="E167" s="71" t="n">
        <v>0</v>
      </c>
      <c r="F167" s="71" t="n">
        <v>9</v>
      </c>
      <c r="G167" s="72" t="n">
        <v>817.8</v>
      </c>
      <c r="H167" s="72" t="n">
        <v>804.42</v>
      </c>
      <c r="I167" s="71" t="n">
        <f aca="false">IF(B167&gt;=Settings!$B$23,1,0)</f>
        <v>0</v>
      </c>
      <c r="J167" s="71" t="n">
        <v>1</v>
      </c>
      <c r="K167" s="71" t="n">
        <f aca="false">F167*I167*J167</f>
        <v>0</v>
      </c>
      <c r="L167" s="71" t="n">
        <f aca="false">E167*I167*J167</f>
        <v>0</v>
      </c>
      <c r="M167" s="72" t="n">
        <f aca="false">G167*I167*J167</f>
        <v>0</v>
      </c>
      <c r="N167" s="72" t="n">
        <f aca="false">D167*I167*J167</f>
        <v>-0</v>
      </c>
      <c r="O167" s="71" t="n">
        <f aca="false">F167*J167</f>
        <v>9</v>
      </c>
      <c r="P167" s="71" t="n">
        <f aca="false">E167*J167</f>
        <v>0</v>
      </c>
    </row>
    <row r="168" customFormat="false" ht="15" hidden="false" customHeight="false" outlineLevel="0" collapsed="false">
      <c r="A168" s="71" t="s">
        <v>60</v>
      </c>
      <c r="B168" s="71" t="s">
        <v>46</v>
      </c>
      <c r="C168" s="71" t="s">
        <v>1009</v>
      </c>
      <c r="D168" s="72" t="n">
        <v>0</v>
      </c>
      <c r="E168" s="71" t="n">
        <v>0</v>
      </c>
      <c r="F168" s="71" t="n">
        <v>2</v>
      </c>
      <c r="G168" s="72" t="n">
        <v>349.9</v>
      </c>
      <c r="H168" s="72" t="n">
        <v>349.9</v>
      </c>
      <c r="I168" s="71" t="n">
        <f aca="false">IF(B168&gt;=Settings!$B$23,1,0)</f>
        <v>0</v>
      </c>
      <c r="J168" s="71" t="n">
        <v>1</v>
      </c>
      <c r="K168" s="71" t="n">
        <f aca="false">F168*I168*J168</f>
        <v>0</v>
      </c>
      <c r="L168" s="71" t="n">
        <f aca="false">E168*I168*J168</f>
        <v>0</v>
      </c>
      <c r="M168" s="72" t="n">
        <f aca="false">G168*I168*J168</f>
        <v>0</v>
      </c>
      <c r="N168" s="72" t="n">
        <f aca="false">D168*I168*J168</f>
        <v>-0</v>
      </c>
      <c r="O168" s="71" t="n">
        <f aca="false">F168*J168</f>
        <v>2</v>
      </c>
      <c r="P168" s="71" t="n">
        <f aca="false">E168*J168</f>
        <v>0</v>
      </c>
    </row>
    <row r="169" customFormat="false" ht="15" hidden="false" customHeight="false" outlineLevel="0" collapsed="false">
      <c r="A169" s="71" t="s">
        <v>60</v>
      </c>
      <c r="B169" s="71" t="s">
        <v>46</v>
      </c>
      <c r="C169" s="71" t="s">
        <v>1010</v>
      </c>
      <c r="D169" s="72" t="n">
        <v>0</v>
      </c>
      <c r="E169" s="71" t="n">
        <v>0</v>
      </c>
      <c r="F169" s="71" t="n">
        <v>3</v>
      </c>
      <c r="G169" s="72" t="n">
        <v>962.85</v>
      </c>
      <c r="H169" s="72" t="n">
        <v>962.85</v>
      </c>
      <c r="I169" s="71" t="n">
        <f aca="false">IF(B169&gt;=Settings!$B$23,1,0)</f>
        <v>0</v>
      </c>
      <c r="J169" s="71" t="n">
        <v>1</v>
      </c>
      <c r="K169" s="71" t="n">
        <f aca="false">F169*I169*J169</f>
        <v>0</v>
      </c>
      <c r="L169" s="71" t="n">
        <f aca="false">E169*I169*J169</f>
        <v>0</v>
      </c>
      <c r="M169" s="72" t="n">
        <f aca="false">G169*I169*J169</f>
        <v>0</v>
      </c>
      <c r="N169" s="72" t="n">
        <f aca="false">D169*I169*J169</f>
        <v>-0</v>
      </c>
      <c r="O169" s="71" t="n">
        <f aca="false">F169*J169</f>
        <v>3</v>
      </c>
      <c r="P169" s="71" t="n">
        <f aca="false">E169*J169</f>
        <v>0</v>
      </c>
    </row>
    <row r="170" customFormat="false" ht="15" hidden="false" customHeight="false" outlineLevel="0" collapsed="false">
      <c r="A170" s="71" t="s">
        <v>59</v>
      </c>
      <c r="B170" s="71" t="s">
        <v>46</v>
      </c>
      <c r="C170" s="71" t="s">
        <v>1011</v>
      </c>
      <c r="D170" s="72" t="n">
        <v>0</v>
      </c>
      <c r="E170" s="71" t="n">
        <v>0</v>
      </c>
      <c r="F170" s="71" t="n">
        <v>3</v>
      </c>
      <c r="G170" s="72" t="n">
        <v>477.584</v>
      </c>
      <c r="H170" s="72" t="n">
        <v>477.584</v>
      </c>
      <c r="I170" s="71" t="n">
        <f aca="false">IF(B170&gt;=Settings!$B$23,1,0)</f>
        <v>0</v>
      </c>
      <c r="J170" s="71" t="n">
        <v>1</v>
      </c>
      <c r="K170" s="71" t="n">
        <f aca="false">F170*I170*J170</f>
        <v>0</v>
      </c>
      <c r="L170" s="71" t="n">
        <f aca="false">E170*I170*J170</f>
        <v>0</v>
      </c>
      <c r="M170" s="72" t="n">
        <f aca="false">G170*I170*J170</f>
        <v>0</v>
      </c>
      <c r="N170" s="72" t="n">
        <f aca="false">D170*I170*J170</f>
        <v>-0</v>
      </c>
      <c r="O170" s="71" t="n">
        <f aca="false">F170*J170</f>
        <v>3</v>
      </c>
      <c r="P170" s="71" t="n">
        <f aca="false">E170*J170</f>
        <v>0</v>
      </c>
    </row>
    <row r="171" customFormat="false" ht="15" hidden="false" customHeight="false" outlineLevel="0" collapsed="false">
      <c r="A171" s="71" t="s">
        <v>61</v>
      </c>
      <c r="B171" s="71" t="s">
        <v>46</v>
      </c>
      <c r="C171" s="71" t="s">
        <v>1012</v>
      </c>
      <c r="D171" s="72" t="n">
        <v>105.95</v>
      </c>
      <c r="E171" s="71" t="n">
        <v>1</v>
      </c>
      <c r="F171" s="71" t="n">
        <v>2</v>
      </c>
      <c r="G171" s="72" t="n">
        <v>211.9</v>
      </c>
      <c r="H171" s="72" t="n">
        <v>90.06</v>
      </c>
      <c r="I171" s="71" t="n">
        <f aca="false">IF(B171&gt;=Settings!$B$23,1,0)</f>
        <v>0</v>
      </c>
      <c r="J171" s="71" t="n">
        <v>1</v>
      </c>
      <c r="K171" s="71" t="n">
        <f aca="false">F171*I171*J171</f>
        <v>0</v>
      </c>
      <c r="L171" s="71" t="n">
        <f aca="false">E171*I171*J171</f>
        <v>0</v>
      </c>
      <c r="M171" s="72" t="n">
        <f aca="false">G171*I171*J171</f>
        <v>0</v>
      </c>
      <c r="N171" s="72" t="n">
        <f aca="false">D171*I171*J171</f>
        <v>0</v>
      </c>
      <c r="O171" s="71" t="n">
        <f aca="false">F171*J171</f>
        <v>2</v>
      </c>
      <c r="P171" s="71" t="n">
        <f aca="false">E171*J171</f>
        <v>1</v>
      </c>
    </row>
    <row r="172" customFormat="false" ht="15" hidden="false" customHeight="false" outlineLevel="0" collapsed="false">
      <c r="A172" s="71" t="s">
        <v>60</v>
      </c>
      <c r="B172" s="71" t="s">
        <v>46</v>
      </c>
      <c r="C172" s="71" t="s">
        <v>1013</v>
      </c>
      <c r="D172" s="72" t="n">
        <v>0</v>
      </c>
      <c r="E172" s="71" t="n">
        <v>0</v>
      </c>
      <c r="F172" s="71" t="n">
        <v>2</v>
      </c>
      <c r="G172" s="72" t="n">
        <v>47.98</v>
      </c>
      <c r="H172" s="72" t="n">
        <v>47.98</v>
      </c>
      <c r="I172" s="71" t="n">
        <f aca="false">IF(B172&gt;=Settings!$B$23,1,0)</f>
        <v>0</v>
      </c>
      <c r="J172" s="71" t="n">
        <v>1</v>
      </c>
      <c r="K172" s="71" t="n">
        <f aca="false">F172*I172*J172</f>
        <v>0</v>
      </c>
      <c r="L172" s="71" t="n">
        <f aca="false">E172*I172*J172</f>
        <v>0</v>
      </c>
      <c r="M172" s="72" t="n">
        <f aca="false">G172*I172*J172</f>
        <v>0</v>
      </c>
      <c r="N172" s="72" t="n">
        <f aca="false">D172*I172*J172</f>
        <v>-0</v>
      </c>
      <c r="O172" s="71" t="n">
        <f aca="false">F172*J172</f>
        <v>2</v>
      </c>
      <c r="P172" s="71" t="n">
        <f aca="false">E172*J172</f>
        <v>0</v>
      </c>
    </row>
    <row r="173" customFormat="false" ht="15" hidden="false" customHeight="false" outlineLevel="0" collapsed="false">
      <c r="A173" s="71" t="s">
        <v>59</v>
      </c>
      <c r="B173" s="71" t="s">
        <v>46</v>
      </c>
      <c r="C173" s="71" t="s">
        <v>1014</v>
      </c>
      <c r="D173" s="72" t="n">
        <v>0</v>
      </c>
      <c r="E173" s="71" t="n">
        <v>0</v>
      </c>
      <c r="F173" s="71" t="n">
        <v>2</v>
      </c>
      <c r="G173" s="72" t="n">
        <v>231.9</v>
      </c>
      <c r="H173" s="72" t="n">
        <v>231.9</v>
      </c>
      <c r="I173" s="71" t="n">
        <f aca="false">IF(B173&gt;=Settings!$B$23,1,0)</f>
        <v>0</v>
      </c>
      <c r="J173" s="71" t="n">
        <v>1</v>
      </c>
      <c r="K173" s="71" t="n">
        <f aca="false">F173*I173*J173</f>
        <v>0</v>
      </c>
      <c r="L173" s="71" t="n">
        <f aca="false">E173*I173*J173</f>
        <v>0</v>
      </c>
      <c r="M173" s="72" t="n">
        <f aca="false">G173*I173*J173</f>
        <v>0</v>
      </c>
      <c r="N173" s="72" t="n">
        <f aca="false">D173*I173*J173</f>
        <v>-0</v>
      </c>
      <c r="O173" s="71" t="n">
        <f aca="false">F173*J173</f>
        <v>2</v>
      </c>
      <c r="P173" s="71" t="n">
        <f aca="false">E173*J173</f>
        <v>0</v>
      </c>
    </row>
    <row r="174" customFormat="false" ht="15" hidden="false" customHeight="false" outlineLevel="0" collapsed="false">
      <c r="A174" s="71" t="s">
        <v>60</v>
      </c>
      <c r="B174" s="71" t="s">
        <v>46</v>
      </c>
      <c r="C174" s="71" t="s">
        <v>1015</v>
      </c>
      <c r="D174" s="72" t="n">
        <v>0</v>
      </c>
      <c r="E174" s="71" t="n">
        <v>0</v>
      </c>
      <c r="F174" s="71" t="n">
        <v>2</v>
      </c>
      <c r="G174" s="72" t="n">
        <v>259.5</v>
      </c>
      <c r="H174" s="72" t="n">
        <v>259.5</v>
      </c>
      <c r="I174" s="71" t="n">
        <f aca="false">IF(B174&gt;=Settings!$B$23,1,0)</f>
        <v>0</v>
      </c>
      <c r="J174" s="71" t="n">
        <v>1</v>
      </c>
      <c r="K174" s="71" t="n">
        <f aca="false">F174*I174*J174</f>
        <v>0</v>
      </c>
      <c r="L174" s="71" t="n">
        <f aca="false">E174*I174*J174</f>
        <v>0</v>
      </c>
      <c r="M174" s="72" t="n">
        <f aca="false">G174*I174*J174</f>
        <v>0</v>
      </c>
      <c r="N174" s="72" t="n">
        <f aca="false">D174*I174*J174</f>
        <v>-0</v>
      </c>
      <c r="O174" s="71" t="n">
        <f aca="false">F174*J174</f>
        <v>2</v>
      </c>
      <c r="P174" s="71" t="n">
        <f aca="false">E174*J174</f>
        <v>0</v>
      </c>
    </row>
    <row r="175" customFormat="false" ht="15" hidden="false" customHeight="false" outlineLevel="0" collapsed="false">
      <c r="A175" s="71" t="s">
        <v>59</v>
      </c>
      <c r="B175" s="71" t="s">
        <v>46</v>
      </c>
      <c r="C175" s="71" t="s">
        <v>608</v>
      </c>
      <c r="D175" s="72" t="n">
        <v>0</v>
      </c>
      <c r="E175" s="71" t="n">
        <v>0</v>
      </c>
      <c r="F175" s="71" t="n">
        <v>2</v>
      </c>
      <c r="G175" s="72" t="n">
        <v>155.9</v>
      </c>
      <c r="H175" s="72" t="n">
        <v>155.9</v>
      </c>
      <c r="I175" s="71" t="n">
        <f aca="false">IF(B175&gt;=Settings!$B$23,1,0)</f>
        <v>0</v>
      </c>
      <c r="J175" s="71" t="n">
        <v>1</v>
      </c>
      <c r="K175" s="71" t="n">
        <f aca="false">F175*I175*J175</f>
        <v>0</v>
      </c>
      <c r="L175" s="71" t="n">
        <f aca="false">E175*I175*J175</f>
        <v>0</v>
      </c>
      <c r="M175" s="72" t="n">
        <f aca="false">G175*I175*J175</f>
        <v>0</v>
      </c>
      <c r="N175" s="72" t="n">
        <f aca="false">D175*I175*J175</f>
        <v>-0</v>
      </c>
      <c r="O175" s="71" t="n">
        <f aca="false">F175*J175</f>
        <v>2</v>
      </c>
      <c r="P175" s="71" t="n">
        <f aca="false">E175*J175</f>
        <v>0</v>
      </c>
    </row>
    <row r="176" customFormat="false" ht="15" hidden="false" customHeight="false" outlineLevel="0" collapsed="false">
      <c r="A176" s="71" t="s">
        <v>59</v>
      </c>
      <c r="B176" s="71" t="s">
        <v>46</v>
      </c>
      <c r="C176" s="71" t="s">
        <v>1016</v>
      </c>
      <c r="D176" s="72" t="n">
        <v>0</v>
      </c>
      <c r="E176" s="71" t="n">
        <v>0</v>
      </c>
      <c r="F176" s="71" t="n">
        <v>8</v>
      </c>
      <c r="G176" s="72" t="n">
        <v>401.451</v>
      </c>
      <c r="H176" s="72" t="n">
        <v>401.451</v>
      </c>
      <c r="I176" s="71" t="n">
        <f aca="false">IF(B176&gt;=Settings!$B$23,1,0)</f>
        <v>0</v>
      </c>
      <c r="J176" s="71" t="n">
        <v>1</v>
      </c>
      <c r="K176" s="71" t="n">
        <f aca="false">F176*I176*J176</f>
        <v>0</v>
      </c>
      <c r="L176" s="71" t="n">
        <f aca="false">E176*I176*J176</f>
        <v>0</v>
      </c>
      <c r="M176" s="72" t="n">
        <f aca="false">G176*I176*J176</f>
        <v>0</v>
      </c>
      <c r="N176" s="72" t="n">
        <f aca="false">D176*I176*J176</f>
        <v>-0</v>
      </c>
      <c r="O176" s="71" t="n">
        <f aca="false">F176*J176</f>
        <v>8</v>
      </c>
      <c r="P176" s="71" t="n">
        <f aca="false">E176*J176</f>
        <v>0</v>
      </c>
    </row>
    <row r="177" customFormat="false" ht="15" hidden="false" customHeight="false" outlineLevel="0" collapsed="false">
      <c r="A177" s="71" t="s">
        <v>59</v>
      </c>
      <c r="B177" s="71" t="s">
        <v>46</v>
      </c>
      <c r="C177" s="71" t="s">
        <v>986</v>
      </c>
      <c r="D177" s="72" t="n">
        <v>0</v>
      </c>
      <c r="E177" s="71" t="n">
        <v>0</v>
      </c>
      <c r="F177" s="71" t="n">
        <v>2</v>
      </c>
      <c r="G177" s="72" t="n">
        <v>154.9</v>
      </c>
      <c r="H177" s="72" t="n">
        <v>154.9</v>
      </c>
      <c r="I177" s="71" t="n">
        <f aca="false">IF(B177&gt;=Settings!$B$23,1,0)</f>
        <v>0</v>
      </c>
      <c r="J177" s="71" t="n">
        <v>1</v>
      </c>
      <c r="K177" s="71" t="n">
        <f aca="false">F177*I177*J177</f>
        <v>0</v>
      </c>
      <c r="L177" s="71" t="n">
        <f aca="false">E177*I177*J177</f>
        <v>0</v>
      </c>
      <c r="M177" s="72" t="n">
        <f aca="false">G177*I177*J177</f>
        <v>0</v>
      </c>
      <c r="N177" s="72" t="n">
        <f aca="false">D177*I177*J177</f>
        <v>-0</v>
      </c>
      <c r="O177" s="71" t="n">
        <f aca="false">F177*J177</f>
        <v>2</v>
      </c>
      <c r="P177" s="71" t="n">
        <f aca="false">E177*J177</f>
        <v>0</v>
      </c>
    </row>
    <row r="178" customFormat="false" ht="15" hidden="false" customHeight="false" outlineLevel="0" collapsed="false">
      <c r="A178" s="71" t="s">
        <v>60</v>
      </c>
      <c r="B178" s="71" t="s">
        <v>46</v>
      </c>
      <c r="C178" s="71" t="s">
        <v>1017</v>
      </c>
      <c r="D178" s="72" t="n">
        <v>0</v>
      </c>
      <c r="E178" s="71" t="n">
        <v>0</v>
      </c>
      <c r="F178" s="71" t="n">
        <v>1</v>
      </c>
      <c r="G178" s="72" t="n">
        <v>149.95</v>
      </c>
      <c r="H178" s="72" t="n">
        <v>149.95</v>
      </c>
      <c r="I178" s="71" t="n">
        <f aca="false">IF(B178&gt;=Settings!$B$23,1,0)</f>
        <v>0</v>
      </c>
      <c r="J178" s="71" t="n">
        <v>1</v>
      </c>
      <c r="K178" s="71" t="n">
        <f aca="false">F178*I178*J178</f>
        <v>0</v>
      </c>
      <c r="L178" s="71" t="n">
        <f aca="false">E178*I178*J178</f>
        <v>0</v>
      </c>
      <c r="M178" s="72" t="n">
        <f aca="false">G178*I178*J178</f>
        <v>0</v>
      </c>
      <c r="N178" s="72" t="n">
        <f aca="false">D178*I178*J178</f>
        <v>-0</v>
      </c>
      <c r="O178" s="71" t="n">
        <f aca="false">F178*J178</f>
        <v>1</v>
      </c>
      <c r="P178" s="71" t="n">
        <f aca="false">E178*J178</f>
        <v>0</v>
      </c>
    </row>
    <row r="179" customFormat="false" ht="15" hidden="false" customHeight="false" outlineLevel="0" collapsed="false">
      <c r="A179" s="71" t="s">
        <v>60</v>
      </c>
      <c r="B179" s="71" t="s">
        <v>46</v>
      </c>
      <c r="C179" s="71" t="s">
        <v>1018</v>
      </c>
      <c r="D179" s="72" t="n">
        <v>0</v>
      </c>
      <c r="E179" s="71" t="n">
        <v>0</v>
      </c>
      <c r="F179" s="71" t="n">
        <v>5</v>
      </c>
      <c r="G179" s="72" t="n">
        <v>549.75</v>
      </c>
      <c r="H179" s="72" t="n">
        <v>549.75</v>
      </c>
      <c r="I179" s="71" t="n">
        <f aca="false">IF(B179&gt;=Settings!$B$23,1,0)</f>
        <v>0</v>
      </c>
      <c r="J179" s="71" t="n">
        <v>1</v>
      </c>
      <c r="K179" s="71" t="n">
        <f aca="false">F179*I179*J179</f>
        <v>0</v>
      </c>
      <c r="L179" s="71" t="n">
        <f aca="false">E179*I179*J179</f>
        <v>0</v>
      </c>
      <c r="M179" s="72" t="n">
        <f aca="false">G179*I179*J179</f>
        <v>0</v>
      </c>
      <c r="N179" s="72" t="n">
        <f aca="false">D179*I179*J179</f>
        <v>-0</v>
      </c>
      <c r="O179" s="71" t="n">
        <f aca="false">F179*J179</f>
        <v>5</v>
      </c>
      <c r="P179" s="71" t="n">
        <f aca="false">E179*J179</f>
        <v>0</v>
      </c>
    </row>
    <row r="180" customFormat="false" ht="15" hidden="false" customHeight="false" outlineLevel="0" collapsed="false">
      <c r="A180" s="71" t="s">
        <v>60</v>
      </c>
      <c r="B180" s="71" t="s">
        <v>46</v>
      </c>
      <c r="C180" s="71" t="s">
        <v>1019</v>
      </c>
      <c r="D180" s="72" t="n">
        <v>0</v>
      </c>
      <c r="E180" s="71" t="n">
        <v>0</v>
      </c>
      <c r="F180" s="71" t="n">
        <v>8</v>
      </c>
      <c r="G180" s="72" t="n">
        <v>1479.6</v>
      </c>
      <c r="H180" s="72" t="n">
        <v>1479.6</v>
      </c>
      <c r="I180" s="71" t="n">
        <f aca="false">IF(B180&gt;=Settings!$B$23,1,0)</f>
        <v>0</v>
      </c>
      <c r="J180" s="71" t="n">
        <v>1</v>
      </c>
      <c r="K180" s="71" t="n">
        <f aca="false">F180*I180*J180</f>
        <v>0</v>
      </c>
      <c r="L180" s="71" t="n">
        <f aca="false">E180*I180*J180</f>
        <v>0</v>
      </c>
      <c r="M180" s="72" t="n">
        <f aca="false">G180*I180*J180</f>
        <v>0</v>
      </c>
      <c r="N180" s="72" t="n">
        <f aca="false">D180*I180*J180</f>
        <v>-0</v>
      </c>
      <c r="O180" s="71" t="n">
        <f aca="false">F180*J180</f>
        <v>8</v>
      </c>
      <c r="P180" s="71" t="n">
        <f aca="false">E180*J180</f>
        <v>0</v>
      </c>
    </row>
    <row r="181" customFormat="false" ht="15" hidden="false" customHeight="false" outlineLevel="0" collapsed="false">
      <c r="A181" s="71" t="s">
        <v>59</v>
      </c>
      <c r="B181" s="71" t="s">
        <v>46</v>
      </c>
      <c r="C181" s="71" t="s">
        <v>1020</v>
      </c>
      <c r="D181" s="72" t="n">
        <v>0</v>
      </c>
      <c r="E181" s="71" t="n">
        <v>0</v>
      </c>
      <c r="F181" s="71" t="n">
        <v>2</v>
      </c>
      <c r="G181" s="72" t="n">
        <v>361.518</v>
      </c>
      <c r="H181" s="72" t="n">
        <v>361.518</v>
      </c>
      <c r="I181" s="71" t="n">
        <f aca="false">IF(B181&gt;=Settings!$B$23,1,0)</f>
        <v>0</v>
      </c>
      <c r="J181" s="71" t="n">
        <v>1</v>
      </c>
      <c r="K181" s="71" t="n">
        <f aca="false">F181*I181*J181</f>
        <v>0</v>
      </c>
      <c r="L181" s="71" t="n">
        <f aca="false">E181*I181*J181</f>
        <v>0</v>
      </c>
      <c r="M181" s="72" t="n">
        <f aca="false">G181*I181*J181</f>
        <v>0</v>
      </c>
      <c r="N181" s="72" t="n">
        <f aca="false">D181*I181*J181</f>
        <v>-0</v>
      </c>
      <c r="O181" s="71" t="n">
        <f aca="false">F181*J181</f>
        <v>2</v>
      </c>
      <c r="P181" s="71" t="n">
        <f aca="false">E181*J181</f>
        <v>0</v>
      </c>
    </row>
    <row r="182" customFormat="false" ht="15" hidden="false" customHeight="false" outlineLevel="0" collapsed="false">
      <c r="A182" s="71" t="s">
        <v>60</v>
      </c>
      <c r="B182" s="71" t="s">
        <v>46</v>
      </c>
      <c r="C182" s="71" t="s">
        <v>1021</v>
      </c>
      <c r="D182" s="72" t="n">
        <v>0</v>
      </c>
      <c r="E182" s="71" t="n">
        <v>0</v>
      </c>
      <c r="F182" s="71" t="n">
        <v>1</v>
      </c>
      <c r="G182" s="72" t="n">
        <v>124.95</v>
      </c>
      <c r="H182" s="72" t="n">
        <v>124.95</v>
      </c>
      <c r="I182" s="71" t="n">
        <f aca="false">IF(B182&gt;=Settings!$B$23,1,0)</f>
        <v>0</v>
      </c>
      <c r="J182" s="71" t="n">
        <v>1</v>
      </c>
      <c r="K182" s="71" t="n">
        <f aca="false">F182*I182*J182</f>
        <v>0</v>
      </c>
      <c r="L182" s="71" t="n">
        <f aca="false">E182*I182*J182</f>
        <v>0</v>
      </c>
      <c r="M182" s="72" t="n">
        <f aca="false">G182*I182*J182</f>
        <v>0</v>
      </c>
      <c r="N182" s="72" t="n">
        <f aca="false">D182*I182*J182</f>
        <v>-0</v>
      </c>
      <c r="O182" s="71" t="n">
        <f aca="false">F182*J182</f>
        <v>1</v>
      </c>
      <c r="P182" s="71" t="n">
        <f aca="false">E182*J182</f>
        <v>0</v>
      </c>
    </row>
    <row r="183" customFormat="false" ht="15" hidden="false" customHeight="false" outlineLevel="0" collapsed="false">
      <c r="A183" s="71" t="s">
        <v>59</v>
      </c>
      <c r="B183" s="71" t="s">
        <v>46</v>
      </c>
      <c r="C183" s="71" t="s">
        <v>1022</v>
      </c>
      <c r="D183" s="72" t="n">
        <v>0</v>
      </c>
      <c r="E183" s="71" t="n">
        <v>0</v>
      </c>
      <c r="F183" s="71" t="n">
        <v>3</v>
      </c>
      <c r="G183" s="72" t="n">
        <v>269.85</v>
      </c>
      <c r="H183" s="72" t="n">
        <v>269.85</v>
      </c>
      <c r="I183" s="71" t="n">
        <f aca="false">IF(B183&gt;=Settings!$B$23,1,0)</f>
        <v>0</v>
      </c>
      <c r="J183" s="71" t="n">
        <v>1</v>
      </c>
      <c r="K183" s="71" t="n">
        <f aca="false">F183*I183*J183</f>
        <v>0</v>
      </c>
      <c r="L183" s="71" t="n">
        <f aca="false">E183*I183*J183</f>
        <v>0</v>
      </c>
      <c r="M183" s="72" t="n">
        <f aca="false">G183*I183*J183</f>
        <v>0</v>
      </c>
      <c r="N183" s="72" t="n">
        <f aca="false">D183*I183*J183</f>
        <v>-0</v>
      </c>
      <c r="O183" s="71" t="n">
        <f aca="false">F183*J183</f>
        <v>3</v>
      </c>
      <c r="P183" s="71" t="n">
        <f aca="false">E183*J183</f>
        <v>0</v>
      </c>
    </row>
    <row r="184" customFormat="false" ht="15" hidden="false" customHeight="false" outlineLevel="0" collapsed="false">
      <c r="A184" s="71" t="s">
        <v>60</v>
      </c>
      <c r="B184" s="71" t="s">
        <v>46</v>
      </c>
      <c r="C184" s="71" t="s">
        <v>1023</v>
      </c>
      <c r="D184" s="72" t="n">
        <v>0</v>
      </c>
      <c r="E184" s="71" t="n">
        <v>0</v>
      </c>
      <c r="F184" s="71" t="n">
        <v>3</v>
      </c>
      <c r="G184" s="72" t="n">
        <v>404.85</v>
      </c>
      <c r="H184" s="72" t="n">
        <v>404.85</v>
      </c>
      <c r="I184" s="71" t="n">
        <f aca="false">IF(B184&gt;=Settings!$B$23,1,0)</f>
        <v>0</v>
      </c>
      <c r="J184" s="71" t="n">
        <v>1</v>
      </c>
      <c r="K184" s="71" t="n">
        <f aca="false">F184*I184*J184</f>
        <v>0</v>
      </c>
      <c r="L184" s="71" t="n">
        <f aca="false">E184*I184*J184</f>
        <v>0</v>
      </c>
      <c r="M184" s="72" t="n">
        <f aca="false">G184*I184*J184</f>
        <v>0</v>
      </c>
      <c r="N184" s="72" t="n">
        <f aca="false">D184*I184*J184</f>
        <v>-0</v>
      </c>
      <c r="O184" s="71" t="n">
        <f aca="false">F184*J184</f>
        <v>3</v>
      </c>
      <c r="P184" s="71" t="n">
        <f aca="false">E184*J184</f>
        <v>0</v>
      </c>
    </row>
    <row r="185" customFormat="false" ht="15" hidden="false" customHeight="false" outlineLevel="0" collapsed="false">
      <c r="A185" s="71" t="s">
        <v>59</v>
      </c>
      <c r="B185" s="71" t="s">
        <v>46</v>
      </c>
      <c r="C185" s="71" t="s">
        <v>1024</v>
      </c>
      <c r="D185" s="72" t="n">
        <v>0</v>
      </c>
      <c r="E185" s="71" t="n">
        <v>0</v>
      </c>
      <c r="F185" s="71" t="n">
        <v>2</v>
      </c>
      <c r="G185" s="72" t="n">
        <v>207.9</v>
      </c>
      <c r="H185" s="72" t="n">
        <v>207.9</v>
      </c>
      <c r="I185" s="71" t="n">
        <f aca="false">IF(B185&gt;=Settings!$B$23,1,0)</f>
        <v>0</v>
      </c>
      <c r="J185" s="71" t="n">
        <v>1</v>
      </c>
      <c r="K185" s="71" t="n">
        <f aca="false">F185*I185*J185</f>
        <v>0</v>
      </c>
      <c r="L185" s="71" t="n">
        <f aca="false">E185*I185*J185</f>
        <v>0</v>
      </c>
      <c r="M185" s="72" t="n">
        <f aca="false">G185*I185*J185</f>
        <v>0</v>
      </c>
      <c r="N185" s="72" t="n">
        <f aca="false">D185*I185*J185</f>
        <v>-0</v>
      </c>
      <c r="O185" s="71" t="n">
        <f aca="false">F185*J185</f>
        <v>2</v>
      </c>
      <c r="P185" s="71" t="n">
        <f aca="false">E185*J185</f>
        <v>0</v>
      </c>
    </row>
    <row r="186" customFormat="false" ht="15" hidden="false" customHeight="false" outlineLevel="0" collapsed="false">
      <c r="A186" s="71" t="s">
        <v>59</v>
      </c>
      <c r="B186" s="71" t="s">
        <v>46</v>
      </c>
      <c r="C186" s="71" t="s">
        <v>134</v>
      </c>
      <c r="D186" s="72" t="n">
        <v>0</v>
      </c>
      <c r="E186" s="71" t="n">
        <v>0</v>
      </c>
      <c r="F186" s="71" t="n">
        <v>162</v>
      </c>
      <c r="G186" s="72" t="n">
        <v>9525.925</v>
      </c>
      <c r="H186" s="72" t="n">
        <v>9525.925</v>
      </c>
      <c r="I186" s="71" t="n">
        <f aca="false">IF(B186&gt;=Settings!$B$23,1,0)</f>
        <v>0</v>
      </c>
      <c r="J186" s="71" t="n">
        <v>1</v>
      </c>
      <c r="K186" s="71" t="n">
        <f aca="false">F186*I186*J186</f>
        <v>0</v>
      </c>
      <c r="L186" s="71" t="n">
        <f aca="false">E186*I186*J186</f>
        <v>0</v>
      </c>
      <c r="M186" s="72" t="n">
        <f aca="false">G186*I186*J186</f>
        <v>0</v>
      </c>
      <c r="N186" s="72" t="n">
        <f aca="false">D186*I186*J186</f>
        <v>-0</v>
      </c>
      <c r="O186" s="71" t="n">
        <f aca="false">F186*J186</f>
        <v>162</v>
      </c>
      <c r="P186" s="71" t="n">
        <f aca="false">E186*J186</f>
        <v>0</v>
      </c>
    </row>
    <row r="187" customFormat="false" ht="15" hidden="false" customHeight="false" outlineLevel="0" collapsed="false">
      <c r="A187" s="71" t="s">
        <v>59</v>
      </c>
      <c r="B187" s="71" t="s">
        <v>46</v>
      </c>
      <c r="C187" s="71" t="s">
        <v>1025</v>
      </c>
      <c r="D187" s="72" t="n">
        <v>0</v>
      </c>
      <c r="E187" s="71" t="n">
        <v>0</v>
      </c>
      <c r="F187" s="71" t="n">
        <v>1</v>
      </c>
      <c r="G187" s="72" t="n">
        <v>144.95</v>
      </c>
      <c r="H187" s="72" t="n">
        <v>144.95</v>
      </c>
      <c r="I187" s="71" t="n">
        <f aca="false">IF(B187&gt;=Settings!$B$23,1,0)</f>
        <v>0</v>
      </c>
      <c r="J187" s="71" t="n">
        <v>1</v>
      </c>
      <c r="K187" s="71" t="n">
        <f aca="false">F187*I187*J187</f>
        <v>0</v>
      </c>
      <c r="L187" s="71" t="n">
        <f aca="false">E187*I187*J187</f>
        <v>0</v>
      </c>
      <c r="M187" s="72" t="n">
        <f aca="false">G187*I187*J187</f>
        <v>0</v>
      </c>
      <c r="N187" s="72" t="n">
        <f aca="false">D187*I187*J187</f>
        <v>-0</v>
      </c>
      <c r="O187" s="71" t="n">
        <f aca="false">F187*J187</f>
        <v>1</v>
      </c>
      <c r="P187" s="71" t="n">
        <f aca="false">E187*J187</f>
        <v>0</v>
      </c>
    </row>
    <row r="188" customFormat="false" ht="15" hidden="false" customHeight="false" outlineLevel="0" collapsed="false">
      <c r="A188" s="71" t="s">
        <v>60</v>
      </c>
      <c r="B188" s="71" t="s">
        <v>46</v>
      </c>
      <c r="C188" s="71" t="s">
        <v>1026</v>
      </c>
      <c r="D188" s="72" t="n">
        <v>0</v>
      </c>
      <c r="E188" s="71" t="n">
        <v>0</v>
      </c>
      <c r="F188" s="71" t="n">
        <v>17</v>
      </c>
      <c r="G188" s="72" t="n">
        <v>1444.15</v>
      </c>
      <c r="H188" s="72" t="n">
        <v>1444.15</v>
      </c>
      <c r="I188" s="71" t="n">
        <f aca="false">IF(B188&gt;=Settings!$B$23,1,0)</f>
        <v>0</v>
      </c>
      <c r="J188" s="71" t="n">
        <v>1</v>
      </c>
      <c r="K188" s="71" t="n">
        <f aca="false">F188*I188*J188</f>
        <v>0</v>
      </c>
      <c r="L188" s="71" t="n">
        <f aca="false">E188*I188*J188</f>
        <v>0</v>
      </c>
      <c r="M188" s="72" t="n">
        <f aca="false">G188*I188*J188</f>
        <v>0</v>
      </c>
      <c r="N188" s="72" t="n">
        <f aca="false">D188*I188*J188</f>
        <v>-0</v>
      </c>
      <c r="O188" s="71" t="n">
        <f aca="false">F188*J188</f>
        <v>17</v>
      </c>
      <c r="P188" s="71" t="n">
        <f aca="false">E188*J188</f>
        <v>0</v>
      </c>
    </row>
    <row r="189" customFormat="false" ht="15" hidden="false" customHeight="false" outlineLevel="0" collapsed="false">
      <c r="A189" s="71" t="s">
        <v>59</v>
      </c>
      <c r="B189" s="71" t="s">
        <v>46</v>
      </c>
      <c r="C189" s="71" t="s">
        <v>139</v>
      </c>
      <c r="D189" s="72" t="n">
        <v>0</v>
      </c>
      <c r="E189" s="71" t="n">
        <v>0</v>
      </c>
      <c r="F189" s="71" t="n">
        <v>47</v>
      </c>
      <c r="G189" s="72" t="n">
        <v>3142.838</v>
      </c>
      <c r="H189" s="72" t="n">
        <v>3142.838</v>
      </c>
      <c r="I189" s="71" t="n">
        <f aca="false">IF(B189&gt;=Settings!$B$23,1,0)</f>
        <v>0</v>
      </c>
      <c r="J189" s="71" t="n">
        <v>1</v>
      </c>
      <c r="K189" s="71" t="n">
        <f aca="false">F189*I189*J189</f>
        <v>0</v>
      </c>
      <c r="L189" s="71" t="n">
        <f aca="false">E189*I189*J189</f>
        <v>0</v>
      </c>
      <c r="M189" s="72" t="n">
        <f aca="false">G189*I189*J189</f>
        <v>0</v>
      </c>
      <c r="N189" s="72" t="n">
        <f aca="false">D189*I189*J189</f>
        <v>-0</v>
      </c>
      <c r="O189" s="71" t="n">
        <f aca="false">F189*J189</f>
        <v>47</v>
      </c>
      <c r="P189" s="71" t="n">
        <f aca="false">E189*J189</f>
        <v>0</v>
      </c>
    </row>
    <row r="190" customFormat="false" ht="15" hidden="false" customHeight="false" outlineLevel="0" collapsed="false">
      <c r="A190" s="71" t="s">
        <v>61</v>
      </c>
      <c r="B190" s="71" t="s">
        <v>46</v>
      </c>
      <c r="C190" s="71" t="s">
        <v>593</v>
      </c>
      <c r="D190" s="72" t="n">
        <v>0</v>
      </c>
      <c r="E190" s="71" t="n">
        <v>0</v>
      </c>
      <c r="F190" s="71" t="n">
        <v>85</v>
      </c>
      <c r="G190" s="72" t="n">
        <v>7114.7</v>
      </c>
      <c r="H190" s="72" t="n">
        <v>6852.15</v>
      </c>
      <c r="I190" s="71" t="n">
        <f aca="false">IF(B190&gt;=Settings!$B$23,1,0)</f>
        <v>0</v>
      </c>
      <c r="J190" s="71" t="n">
        <v>1</v>
      </c>
      <c r="K190" s="71" t="n">
        <f aca="false">F190*I190*J190</f>
        <v>0</v>
      </c>
      <c r="L190" s="71" t="n">
        <f aca="false">E190*I190*J190</f>
        <v>0</v>
      </c>
      <c r="M190" s="72" t="n">
        <f aca="false">G190*I190*J190</f>
        <v>0</v>
      </c>
      <c r="N190" s="72" t="n">
        <f aca="false">D190*I190*J190</f>
        <v>-0</v>
      </c>
      <c r="O190" s="71" t="n">
        <f aca="false">F190*J190</f>
        <v>85</v>
      </c>
      <c r="P190" s="71" t="n">
        <f aca="false">E190*J190</f>
        <v>0</v>
      </c>
    </row>
    <row r="191" customFormat="false" ht="15" hidden="false" customHeight="false" outlineLevel="0" collapsed="false">
      <c r="A191" s="71" t="s">
        <v>60</v>
      </c>
      <c r="B191" s="71" t="s">
        <v>46</v>
      </c>
      <c r="C191" s="71" t="s">
        <v>669</v>
      </c>
      <c r="D191" s="72" t="n">
        <v>0</v>
      </c>
      <c r="E191" s="71" t="n">
        <v>0</v>
      </c>
      <c r="F191" s="71" t="n">
        <v>4</v>
      </c>
      <c r="G191" s="72" t="n">
        <v>99.8</v>
      </c>
      <c r="H191" s="72" t="n">
        <v>99.8</v>
      </c>
      <c r="I191" s="71" t="n">
        <f aca="false">IF(B191&gt;=Settings!$B$23,1,0)</f>
        <v>0</v>
      </c>
      <c r="J191" s="71" t="n">
        <v>1</v>
      </c>
      <c r="K191" s="71" t="n">
        <f aca="false">F191*I191*J191</f>
        <v>0</v>
      </c>
      <c r="L191" s="71" t="n">
        <f aca="false">E191*I191*J191</f>
        <v>0</v>
      </c>
      <c r="M191" s="72" t="n">
        <f aca="false">G191*I191*J191</f>
        <v>0</v>
      </c>
      <c r="N191" s="72" t="n">
        <f aca="false">D191*I191*J191</f>
        <v>-0</v>
      </c>
      <c r="O191" s="71" t="n">
        <f aca="false">F191*J191</f>
        <v>4</v>
      </c>
      <c r="P191" s="71" t="n">
        <f aca="false">E191*J191</f>
        <v>0</v>
      </c>
    </row>
    <row r="192" customFormat="false" ht="15" hidden="false" customHeight="false" outlineLevel="0" collapsed="false">
      <c r="A192" s="71" t="s">
        <v>59</v>
      </c>
      <c r="B192" s="71" t="s">
        <v>46</v>
      </c>
      <c r="C192" s="71" t="s">
        <v>938</v>
      </c>
      <c r="D192" s="72" t="n">
        <v>0</v>
      </c>
      <c r="E192" s="71" t="n">
        <v>0</v>
      </c>
      <c r="F192" s="71" t="n">
        <v>1</v>
      </c>
      <c r="G192" s="72" t="n">
        <v>214.95</v>
      </c>
      <c r="H192" s="72" t="n">
        <v>214.95</v>
      </c>
      <c r="I192" s="71" t="n">
        <f aca="false">IF(B192&gt;=Settings!$B$23,1,0)</f>
        <v>0</v>
      </c>
      <c r="J192" s="71" t="n">
        <v>1</v>
      </c>
      <c r="K192" s="71" t="n">
        <f aca="false">F192*I192*J192</f>
        <v>0</v>
      </c>
      <c r="L192" s="71" t="n">
        <f aca="false">E192*I192*J192</f>
        <v>0</v>
      </c>
      <c r="M192" s="72" t="n">
        <f aca="false">G192*I192*J192</f>
        <v>0</v>
      </c>
      <c r="N192" s="72" t="n">
        <f aca="false">D192*I192*J192</f>
        <v>-0</v>
      </c>
      <c r="O192" s="71" t="n">
        <f aca="false">F192*J192</f>
        <v>1</v>
      </c>
      <c r="P192" s="71" t="n">
        <f aca="false">E192*J192</f>
        <v>0</v>
      </c>
    </row>
    <row r="193" customFormat="false" ht="15" hidden="false" customHeight="false" outlineLevel="0" collapsed="false">
      <c r="A193" s="71" t="s">
        <v>61</v>
      </c>
      <c r="B193" s="71" t="s">
        <v>46</v>
      </c>
      <c r="C193" s="71" t="s">
        <v>1027</v>
      </c>
      <c r="D193" s="72" t="n">
        <v>0</v>
      </c>
      <c r="E193" s="71" t="n">
        <v>0</v>
      </c>
      <c r="F193" s="71" t="n">
        <v>1</v>
      </c>
      <c r="G193" s="72" t="n">
        <v>169.4</v>
      </c>
      <c r="H193" s="72" t="n">
        <v>169.4</v>
      </c>
      <c r="I193" s="71" t="n">
        <f aca="false">IF(B193&gt;=Settings!$B$23,1,0)</f>
        <v>0</v>
      </c>
      <c r="J193" s="71" t="n">
        <v>1</v>
      </c>
      <c r="K193" s="71" t="n">
        <f aca="false">F193*I193*J193</f>
        <v>0</v>
      </c>
      <c r="L193" s="71" t="n">
        <f aca="false">E193*I193*J193</f>
        <v>0</v>
      </c>
      <c r="M193" s="72" t="n">
        <f aca="false">G193*I193*J193</f>
        <v>0</v>
      </c>
      <c r="N193" s="72" t="n">
        <f aca="false">D193*I193*J193</f>
        <v>-0</v>
      </c>
      <c r="O193" s="71" t="n">
        <f aca="false">F193*J193</f>
        <v>1</v>
      </c>
      <c r="P193" s="71" t="n">
        <f aca="false">E193*J193</f>
        <v>0</v>
      </c>
    </row>
    <row r="194" customFormat="false" ht="15" hidden="false" customHeight="false" outlineLevel="0" collapsed="false">
      <c r="A194" s="71" t="s">
        <v>61</v>
      </c>
      <c r="B194" s="71" t="s">
        <v>46</v>
      </c>
      <c r="C194" s="71" t="s">
        <v>617</v>
      </c>
      <c r="D194" s="72" t="n">
        <v>0</v>
      </c>
      <c r="E194" s="71" t="n">
        <v>0</v>
      </c>
      <c r="F194" s="71" t="n">
        <v>6</v>
      </c>
      <c r="G194" s="72" t="n">
        <v>716.7</v>
      </c>
      <c r="H194" s="72" t="n">
        <v>683.72</v>
      </c>
      <c r="I194" s="71" t="n">
        <f aca="false">IF(B194&gt;=Settings!$B$23,1,0)</f>
        <v>0</v>
      </c>
      <c r="J194" s="71" t="n">
        <v>1</v>
      </c>
      <c r="K194" s="71" t="n">
        <f aca="false">F194*I194*J194</f>
        <v>0</v>
      </c>
      <c r="L194" s="71" t="n">
        <f aca="false">E194*I194*J194</f>
        <v>0</v>
      </c>
      <c r="M194" s="72" t="n">
        <f aca="false">G194*I194*J194</f>
        <v>0</v>
      </c>
      <c r="N194" s="72" t="n">
        <f aca="false">D194*I194*J194</f>
        <v>-0</v>
      </c>
      <c r="O194" s="71" t="n">
        <f aca="false">F194*J194</f>
        <v>6</v>
      </c>
      <c r="P194" s="71" t="n">
        <f aca="false">E194*J194</f>
        <v>0</v>
      </c>
    </row>
    <row r="195" customFormat="false" ht="15" hidden="false" customHeight="false" outlineLevel="0" collapsed="false">
      <c r="A195" s="71" t="s">
        <v>59</v>
      </c>
      <c r="B195" s="71" t="s">
        <v>46</v>
      </c>
      <c r="C195" s="71" t="s">
        <v>775</v>
      </c>
      <c r="D195" s="72" t="n">
        <v>0</v>
      </c>
      <c r="E195" s="71" t="n">
        <v>0</v>
      </c>
      <c r="F195" s="71" t="n">
        <v>11</v>
      </c>
      <c r="G195" s="72" t="n">
        <v>0</v>
      </c>
      <c r="H195" s="72" t="n">
        <v>0</v>
      </c>
      <c r="I195" s="71" t="n">
        <f aca="false">IF(B195&gt;=Settings!$B$23,1,0)</f>
        <v>0</v>
      </c>
      <c r="J195" s="71" t="n">
        <v>0</v>
      </c>
      <c r="K195" s="71" t="n">
        <f aca="false">F195*I195*J195</f>
        <v>0</v>
      </c>
      <c r="L195" s="71" t="n">
        <f aca="false">E195*I195*J195</f>
        <v>0</v>
      </c>
      <c r="M195" s="72" t="n">
        <f aca="false">G195*I195*J195</f>
        <v>0</v>
      </c>
      <c r="N195" s="72" t="n">
        <f aca="false">D195*I195*J195</f>
        <v>-0</v>
      </c>
      <c r="O195" s="71" t="n">
        <f aca="false">F195*J195</f>
        <v>0</v>
      </c>
      <c r="P195" s="71" t="n">
        <f aca="false">E195*J195</f>
        <v>0</v>
      </c>
    </row>
    <row r="196" customFormat="false" ht="15" hidden="false" customHeight="false" outlineLevel="0" collapsed="false">
      <c r="A196" s="71" t="s">
        <v>60</v>
      </c>
      <c r="B196" s="71" t="s">
        <v>46</v>
      </c>
      <c r="C196" s="71" t="s">
        <v>1028</v>
      </c>
      <c r="D196" s="72" t="n">
        <v>0</v>
      </c>
      <c r="E196" s="71" t="n">
        <v>0</v>
      </c>
      <c r="F196" s="71" t="n">
        <v>13</v>
      </c>
      <c r="G196" s="72" t="n">
        <v>1754.35</v>
      </c>
      <c r="H196" s="72" t="n">
        <v>1754.35</v>
      </c>
      <c r="I196" s="71" t="n">
        <f aca="false">IF(B196&gt;=Settings!$B$23,1,0)</f>
        <v>0</v>
      </c>
      <c r="J196" s="71" t="n">
        <v>1</v>
      </c>
      <c r="K196" s="71" t="n">
        <f aca="false">F196*I196*J196</f>
        <v>0</v>
      </c>
      <c r="L196" s="71" t="n">
        <f aca="false">E196*I196*J196</f>
        <v>0</v>
      </c>
      <c r="M196" s="72" t="n">
        <f aca="false">G196*I196*J196</f>
        <v>0</v>
      </c>
      <c r="N196" s="72" t="n">
        <f aca="false">D196*I196*J196</f>
        <v>-0</v>
      </c>
      <c r="O196" s="71" t="n">
        <f aca="false">F196*J196</f>
        <v>13</v>
      </c>
      <c r="P196" s="71" t="n">
        <f aca="false">E196*J196</f>
        <v>0</v>
      </c>
    </row>
    <row r="197" customFormat="false" ht="15" hidden="false" customHeight="false" outlineLevel="0" collapsed="false">
      <c r="A197" s="71" t="s">
        <v>61</v>
      </c>
      <c r="B197" s="71" t="s">
        <v>46</v>
      </c>
      <c r="C197" s="71" t="s">
        <v>1029</v>
      </c>
      <c r="D197" s="72" t="n">
        <v>0</v>
      </c>
      <c r="E197" s="71" t="n">
        <v>0</v>
      </c>
      <c r="F197" s="71" t="n">
        <v>10</v>
      </c>
      <c r="G197" s="72" t="n">
        <v>89.5</v>
      </c>
      <c r="H197" s="72" t="n">
        <v>88.15</v>
      </c>
      <c r="I197" s="71" t="n">
        <f aca="false">IF(B197&gt;=Settings!$B$23,1,0)</f>
        <v>0</v>
      </c>
      <c r="J197" s="71" t="n">
        <v>1</v>
      </c>
      <c r="K197" s="71" t="n">
        <f aca="false">F197*I197*J197</f>
        <v>0</v>
      </c>
      <c r="L197" s="71" t="n">
        <f aca="false">E197*I197*J197</f>
        <v>0</v>
      </c>
      <c r="M197" s="72" t="n">
        <f aca="false">G197*I197*J197</f>
        <v>0</v>
      </c>
      <c r="N197" s="72" t="n">
        <f aca="false">D197*I197*J197</f>
        <v>-0</v>
      </c>
      <c r="O197" s="71" t="n">
        <f aca="false">F197*J197</f>
        <v>10</v>
      </c>
      <c r="P197" s="71" t="n">
        <f aca="false">E197*J197</f>
        <v>0</v>
      </c>
    </row>
    <row r="198" customFormat="false" ht="15" hidden="false" customHeight="false" outlineLevel="0" collapsed="false">
      <c r="A198" s="71" t="s">
        <v>61</v>
      </c>
      <c r="B198" s="71" t="s">
        <v>46</v>
      </c>
      <c r="C198" s="71" t="s">
        <v>1030</v>
      </c>
      <c r="D198" s="72" t="n">
        <v>0</v>
      </c>
      <c r="E198" s="71" t="n">
        <v>0</v>
      </c>
      <c r="F198" s="71" t="n">
        <v>1</v>
      </c>
      <c r="G198" s="72" t="n">
        <v>124.95</v>
      </c>
      <c r="H198" s="72" t="n">
        <v>124.95</v>
      </c>
      <c r="I198" s="71" t="n">
        <f aca="false">IF(B198&gt;=Settings!$B$23,1,0)</f>
        <v>0</v>
      </c>
      <c r="J198" s="71" t="n">
        <v>1</v>
      </c>
      <c r="K198" s="71" t="n">
        <f aca="false">F198*I198*J198</f>
        <v>0</v>
      </c>
      <c r="L198" s="71" t="n">
        <f aca="false">E198*I198*J198</f>
        <v>0</v>
      </c>
      <c r="M198" s="72" t="n">
        <f aca="false">G198*I198*J198</f>
        <v>0</v>
      </c>
      <c r="N198" s="72" t="n">
        <f aca="false">D198*I198*J198</f>
        <v>-0</v>
      </c>
      <c r="O198" s="71" t="n">
        <f aca="false">F198*J198</f>
        <v>1</v>
      </c>
      <c r="P198" s="71" t="n">
        <f aca="false">E198*J198</f>
        <v>0</v>
      </c>
    </row>
    <row r="199" customFormat="false" ht="15" hidden="false" customHeight="false" outlineLevel="0" collapsed="false">
      <c r="A199" s="71" t="s">
        <v>60</v>
      </c>
      <c r="B199" s="71" t="s">
        <v>46</v>
      </c>
      <c r="C199" s="71" t="s">
        <v>1031</v>
      </c>
      <c r="D199" s="72" t="n">
        <v>0</v>
      </c>
      <c r="E199" s="71" t="n">
        <v>0</v>
      </c>
      <c r="F199" s="71" t="n">
        <v>1</v>
      </c>
      <c r="G199" s="72" t="n">
        <v>124.95</v>
      </c>
      <c r="H199" s="72" t="n">
        <v>124.95</v>
      </c>
      <c r="I199" s="71" t="n">
        <f aca="false">IF(B199&gt;=Settings!$B$23,1,0)</f>
        <v>0</v>
      </c>
      <c r="J199" s="71" t="n">
        <v>1</v>
      </c>
      <c r="K199" s="71" t="n">
        <f aca="false">F199*I199*J199</f>
        <v>0</v>
      </c>
      <c r="L199" s="71" t="n">
        <f aca="false">E199*I199*J199</f>
        <v>0</v>
      </c>
      <c r="M199" s="72" t="n">
        <f aca="false">G199*I199*J199</f>
        <v>0</v>
      </c>
      <c r="N199" s="72" t="n">
        <f aca="false">D199*I199*J199</f>
        <v>-0</v>
      </c>
      <c r="O199" s="71" t="n">
        <f aca="false">F199*J199</f>
        <v>1</v>
      </c>
      <c r="P199" s="71" t="n">
        <f aca="false">E199*J199</f>
        <v>0</v>
      </c>
    </row>
    <row r="200" customFormat="false" ht="15" hidden="false" customHeight="false" outlineLevel="0" collapsed="false">
      <c r="A200" s="71" t="s">
        <v>60</v>
      </c>
      <c r="B200" s="71" t="s">
        <v>46</v>
      </c>
      <c r="C200" s="71" t="s">
        <v>1032</v>
      </c>
      <c r="D200" s="72" t="n">
        <v>0</v>
      </c>
      <c r="E200" s="71" t="n">
        <v>0</v>
      </c>
      <c r="F200" s="71" t="n">
        <v>9</v>
      </c>
      <c r="G200" s="72" t="n">
        <v>1124.55</v>
      </c>
      <c r="H200" s="72" t="n">
        <v>1124.55</v>
      </c>
      <c r="I200" s="71" t="n">
        <f aca="false">IF(B200&gt;=Settings!$B$23,1,0)</f>
        <v>0</v>
      </c>
      <c r="J200" s="71" t="n">
        <v>1</v>
      </c>
      <c r="K200" s="71" t="n">
        <f aca="false">F200*I200*J200</f>
        <v>0</v>
      </c>
      <c r="L200" s="71" t="n">
        <f aca="false">E200*I200*J200</f>
        <v>0</v>
      </c>
      <c r="M200" s="72" t="n">
        <f aca="false">G200*I200*J200</f>
        <v>0</v>
      </c>
      <c r="N200" s="72" t="n">
        <f aca="false">D200*I200*J200</f>
        <v>-0</v>
      </c>
      <c r="O200" s="71" t="n">
        <f aca="false">F200*J200</f>
        <v>9</v>
      </c>
      <c r="P200" s="71" t="n">
        <f aca="false">E200*J200</f>
        <v>0</v>
      </c>
    </row>
    <row r="201" customFormat="false" ht="15" hidden="false" customHeight="false" outlineLevel="0" collapsed="false">
      <c r="A201" s="71" t="s">
        <v>59</v>
      </c>
      <c r="B201" s="71" t="s">
        <v>46</v>
      </c>
      <c r="C201" s="71" t="s">
        <v>1033</v>
      </c>
      <c r="D201" s="72" t="n">
        <v>0</v>
      </c>
      <c r="E201" s="71" t="n">
        <v>0</v>
      </c>
      <c r="F201" s="71" t="n">
        <v>3</v>
      </c>
      <c r="G201" s="72" t="n">
        <v>347.85</v>
      </c>
      <c r="H201" s="72" t="n">
        <v>347.85</v>
      </c>
      <c r="I201" s="71" t="n">
        <f aca="false">IF(B201&gt;=Settings!$B$23,1,0)</f>
        <v>0</v>
      </c>
      <c r="J201" s="71" t="n">
        <v>1</v>
      </c>
      <c r="K201" s="71" t="n">
        <f aca="false">F201*I201*J201</f>
        <v>0</v>
      </c>
      <c r="L201" s="71" t="n">
        <f aca="false">E201*I201*J201</f>
        <v>0</v>
      </c>
      <c r="M201" s="72" t="n">
        <f aca="false">G201*I201*J201</f>
        <v>0</v>
      </c>
      <c r="N201" s="72" t="n">
        <f aca="false">D201*I201*J201</f>
        <v>-0</v>
      </c>
      <c r="O201" s="71" t="n">
        <f aca="false">F201*J201</f>
        <v>3</v>
      </c>
      <c r="P201" s="71" t="n">
        <f aca="false">E201*J201</f>
        <v>0</v>
      </c>
    </row>
    <row r="202" customFormat="false" ht="15" hidden="false" customHeight="false" outlineLevel="0" collapsed="false">
      <c r="A202" s="71" t="s">
        <v>59</v>
      </c>
      <c r="B202" s="71" t="s">
        <v>46</v>
      </c>
      <c r="C202" s="71" t="s">
        <v>1034</v>
      </c>
      <c r="D202" s="72" t="n">
        <v>0</v>
      </c>
      <c r="E202" s="71" t="n">
        <v>0</v>
      </c>
      <c r="F202" s="71" t="n">
        <v>25</v>
      </c>
      <c r="G202" s="72" t="n">
        <v>223.75</v>
      </c>
      <c r="H202" s="72" t="n">
        <v>223.75</v>
      </c>
      <c r="I202" s="71" t="n">
        <f aca="false">IF(B202&gt;=Settings!$B$23,1,0)</f>
        <v>0</v>
      </c>
      <c r="J202" s="71" t="n">
        <v>1</v>
      </c>
      <c r="K202" s="71" t="n">
        <f aca="false">F202*I202*J202</f>
        <v>0</v>
      </c>
      <c r="L202" s="71" t="n">
        <f aca="false">E202*I202*J202</f>
        <v>0</v>
      </c>
      <c r="M202" s="72" t="n">
        <f aca="false">G202*I202*J202</f>
        <v>0</v>
      </c>
      <c r="N202" s="72" t="n">
        <f aca="false">D202*I202*J202</f>
        <v>-0</v>
      </c>
      <c r="O202" s="71" t="n">
        <f aca="false">F202*J202</f>
        <v>25</v>
      </c>
      <c r="P202" s="71" t="n">
        <f aca="false">E202*J202</f>
        <v>0</v>
      </c>
    </row>
    <row r="203" customFormat="false" ht="15" hidden="false" customHeight="false" outlineLevel="0" collapsed="false">
      <c r="A203" s="71" t="s">
        <v>59</v>
      </c>
      <c r="B203" s="71" t="s">
        <v>46</v>
      </c>
      <c r="C203" s="71" t="s">
        <v>125</v>
      </c>
      <c r="D203" s="72" t="n">
        <v>0</v>
      </c>
      <c r="E203" s="71" t="n">
        <v>0</v>
      </c>
      <c r="F203" s="71" t="n">
        <v>29</v>
      </c>
      <c r="G203" s="72" t="n">
        <v>3204.438</v>
      </c>
      <c r="H203" s="72" t="n">
        <v>3204.438</v>
      </c>
      <c r="I203" s="71" t="n">
        <f aca="false">IF(B203&gt;=Settings!$B$23,1,0)</f>
        <v>0</v>
      </c>
      <c r="J203" s="71" t="n">
        <v>1</v>
      </c>
      <c r="K203" s="71" t="n">
        <f aca="false">F203*I203*J203</f>
        <v>0</v>
      </c>
      <c r="L203" s="71" t="n">
        <f aca="false">E203*I203*J203</f>
        <v>0</v>
      </c>
      <c r="M203" s="72" t="n">
        <f aca="false">G203*I203*J203</f>
        <v>0</v>
      </c>
      <c r="N203" s="72" t="n">
        <f aca="false">D203*I203*J203</f>
        <v>-0</v>
      </c>
      <c r="O203" s="71" t="n">
        <f aca="false">F203*J203</f>
        <v>29</v>
      </c>
      <c r="P203" s="71" t="n">
        <f aca="false">E203*J203</f>
        <v>0</v>
      </c>
    </row>
    <row r="204" customFormat="false" ht="15" hidden="false" customHeight="false" outlineLevel="0" collapsed="false">
      <c r="A204" s="71" t="s">
        <v>59</v>
      </c>
      <c r="B204" s="71" t="s">
        <v>46</v>
      </c>
      <c r="C204" s="71" t="s">
        <v>1035</v>
      </c>
      <c r="D204" s="72" t="n">
        <v>0</v>
      </c>
      <c r="E204" s="71" t="n">
        <v>0</v>
      </c>
      <c r="F204" s="71" t="n">
        <v>5</v>
      </c>
      <c r="G204" s="72" t="n">
        <v>389.75</v>
      </c>
      <c r="H204" s="72" t="n">
        <v>389.75</v>
      </c>
      <c r="I204" s="71" t="n">
        <f aca="false">IF(B204&gt;=Settings!$B$23,1,0)</f>
        <v>0</v>
      </c>
      <c r="J204" s="71" t="n">
        <v>1</v>
      </c>
      <c r="K204" s="71" t="n">
        <f aca="false">F204*I204*J204</f>
        <v>0</v>
      </c>
      <c r="L204" s="71" t="n">
        <f aca="false">E204*I204*J204</f>
        <v>0</v>
      </c>
      <c r="M204" s="72" t="n">
        <f aca="false">G204*I204*J204</f>
        <v>0</v>
      </c>
      <c r="N204" s="72" t="n">
        <f aca="false">D204*I204*J204</f>
        <v>-0</v>
      </c>
      <c r="O204" s="71" t="n">
        <f aca="false">F204*J204</f>
        <v>5</v>
      </c>
      <c r="P204" s="71" t="n">
        <f aca="false">E204*J204</f>
        <v>0</v>
      </c>
    </row>
    <row r="205" customFormat="false" ht="15" hidden="false" customHeight="false" outlineLevel="0" collapsed="false">
      <c r="A205" s="71" t="s">
        <v>60</v>
      </c>
      <c r="B205" s="71" t="s">
        <v>46</v>
      </c>
      <c r="C205" s="71" t="s">
        <v>652</v>
      </c>
      <c r="D205" s="72" t="n">
        <v>0</v>
      </c>
      <c r="E205" s="71" t="n">
        <v>0</v>
      </c>
      <c r="F205" s="71" t="n">
        <v>1</v>
      </c>
      <c r="G205" s="72" t="n">
        <v>34.95</v>
      </c>
      <c r="H205" s="72" t="n">
        <v>34.95</v>
      </c>
      <c r="I205" s="71" t="n">
        <f aca="false">IF(B205&gt;=Settings!$B$23,1,0)</f>
        <v>0</v>
      </c>
      <c r="J205" s="71" t="n">
        <v>1</v>
      </c>
      <c r="K205" s="71" t="n">
        <f aca="false">F205*I205*J205</f>
        <v>0</v>
      </c>
      <c r="L205" s="71" t="n">
        <f aca="false">E205*I205*J205</f>
        <v>0</v>
      </c>
      <c r="M205" s="72" t="n">
        <f aca="false">G205*I205*J205</f>
        <v>0</v>
      </c>
      <c r="N205" s="72" t="n">
        <f aca="false">D205*I205*J205</f>
        <v>-0</v>
      </c>
      <c r="O205" s="71" t="n">
        <f aca="false">F205*J205</f>
        <v>1</v>
      </c>
      <c r="P205" s="71" t="n">
        <f aca="false">E205*J205</f>
        <v>0</v>
      </c>
    </row>
    <row r="206" customFormat="false" ht="15" hidden="false" customHeight="false" outlineLevel="0" collapsed="false">
      <c r="A206" s="71" t="s">
        <v>60</v>
      </c>
      <c r="B206" s="71" t="s">
        <v>46</v>
      </c>
      <c r="C206" s="71" t="s">
        <v>1036</v>
      </c>
      <c r="D206" s="72" t="n">
        <v>0</v>
      </c>
      <c r="E206" s="71" t="n">
        <v>0</v>
      </c>
      <c r="F206" s="71" t="n">
        <v>4</v>
      </c>
      <c r="G206" s="72" t="n">
        <v>519.8</v>
      </c>
      <c r="H206" s="72" t="n">
        <v>519.8</v>
      </c>
      <c r="I206" s="71" t="n">
        <f aca="false">IF(B206&gt;=Settings!$B$23,1,0)</f>
        <v>0</v>
      </c>
      <c r="J206" s="71" t="n">
        <v>1</v>
      </c>
      <c r="K206" s="71" t="n">
        <f aca="false">F206*I206*J206</f>
        <v>0</v>
      </c>
      <c r="L206" s="71" t="n">
        <f aca="false">E206*I206*J206</f>
        <v>0</v>
      </c>
      <c r="M206" s="72" t="n">
        <f aca="false">G206*I206*J206</f>
        <v>0</v>
      </c>
      <c r="N206" s="72" t="n">
        <f aca="false">D206*I206*J206</f>
        <v>-0</v>
      </c>
      <c r="O206" s="71" t="n">
        <f aca="false">F206*J206</f>
        <v>4</v>
      </c>
      <c r="P206" s="71" t="n">
        <f aca="false">E206*J206</f>
        <v>0</v>
      </c>
    </row>
    <row r="207" customFormat="false" ht="15" hidden="false" customHeight="false" outlineLevel="0" collapsed="false">
      <c r="A207" s="71" t="s">
        <v>60</v>
      </c>
      <c r="B207" s="71" t="s">
        <v>46</v>
      </c>
      <c r="C207" s="71" t="s">
        <v>1037</v>
      </c>
      <c r="D207" s="72" t="n">
        <v>0</v>
      </c>
      <c r="E207" s="71" t="n">
        <v>0</v>
      </c>
      <c r="F207" s="71" t="n">
        <v>2</v>
      </c>
      <c r="G207" s="72" t="n">
        <v>229.9</v>
      </c>
      <c r="H207" s="72" t="n">
        <v>229.9</v>
      </c>
      <c r="I207" s="71" t="n">
        <f aca="false">IF(B207&gt;=Settings!$B$23,1,0)</f>
        <v>0</v>
      </c>
      <c r="J207" s="71" t="n">
        <v>1</v>
      </c>
      <c r="K207" s="71" t="n">
        <f aca="false">F207*I207*J207</f>
        <v>0</v>
      </c>
      <c r="L207" s="71" t="n">
        <f aca="false">E207*I207*J207</f>
        <v>0</v>
      </c>
      <c r="M207" s="72" t="n">
        <f aca="false">G207*I207*J207</f>
        <v>0</v>
      </c>
      <c r="N207" s="72" t="n">
        <f aca="false">D207*I207*J207</f>
        <v>-0</v>
      </c>
      <c r="O207" s="71" t="n">
        <f aca="false">F207*J207</f>
        <v>2</v>
      </c>
      <c r="P207" s="71" t="n">
        <f aca="false">E207*J207</f>
        <v>0</v>
      </c>
    </row>
    <row r="208" customFormat="false" ht="15" hidden="false" customHeight="false" outlineLevel="0" collapsed="false">
      <c r="A208" s="71" t="s">
        <v>59</v>
      </c>
      <c r="B208" s="71" t="s">
        <v>46</v>
      </c>
      <c r="C208" s="71" t="s">
        <v>1038</v>
      </c>
      <c r="D208" s="72" t="n">
        <v>0</v>
      </c>
      <c r="E208" s="71" t="n">
        <v>0</v>
      </c>
      <c r="F208" s="71" t="n">
        <v>4</v>
      </c>
      <c r="G208" s="72" t="n">
        <v>449.8</v>
      </c>
      <c r="H208" s="72" t="n">
        <v>449.8</v>
      </c>
      <c r="I208" s="71" t="n">
        <f aca="false">IF(B208&gt;=Settings!$B$23,1,0)</f>
        <v>0</v>
      </c>
      <c r="J208" s="71" t="n">
        <v>1</v>
      </c>
      <c r="K208" s="71" t="n">
        <f aca="false">F208*I208*J208</f>
        <v>0</v>
      </c>
      <c r="L208" s="71" t="n">
        <f aca="false">E208*I208*J208</f>
        <v>0</v>
      </c>
      <c r="M208" s="72" t="n">
        <f aca="false">G208*I208*J208</f>
        <v>0</v>
      </c>
      <c r="N208" s="72" t="n">
        <f aca="false">D208*I208*J208</f>
        <v>-0</v>
      </c>
      <c r="O208" s="71" t="n">
        <f aca="false">F208*J208</f>
        <v>4</v>
      </c>
      <c r="P208" s="71" t="n">
        <f aca="false">E208*J208</f>
        <v>0</v>
      </c>
    </row>
    <row r="209" customFormat="false" ht="15" hidden="false" customHeight="false" outlineLevel="0" collapsed="false">
      <c r="A209" s="71" t="s">
        <v>59</v>
      </c>
      <c r="B209" s="71" t="s">
        <v>46</v>
      </c>
      <c r="C209" s="71" t="s">
        <v>137</v>
      </c>
      <c r="D209" s="72" t="n">
        <v>0</v>
      </c>
      <c r="E209" s="71" t="n">
        <v>0</v>
      </c>
      <c r="F209" s="71" t="n">
        <v>20</v>
      </c>
      <c r="G209" s="72" t="n">
        <v>1297.024</v>
      </c>
      <c r="H209" s="72" t="n">
        <v>1297.024</v>
      </c>
      <c r="I209" s="71" t="n">
        <f aca="false">IF(B209&gt;=Settings!$B$23,1,0)</f>
        <v>0</v>
      </c>
      <c r="J209" s="71" t="n">
        <v>1</v>
      </c>
      <c r="K209" s="71" t="n">
        <f aca="false">F209*I209*J209</f>
        <v>0</v>
      </c>
      <c r="L209" s="71" t="n">
        <f aca="false">E209*I209*J209</f>
        <v>0</v>
      </c>
      <c r="M209" s="72" t="n">
        <f aca="false">G209*I209*J209</f>
        <v>0</v>
      </c>
      <c r="N209" s="72" t="n">
        <f aca="false">D209*I209*J209</f>
        <v>-0</v>
      </c>
      <c r="O209" s="71" t="n">
        <f aca="false">F209*J209</f>
        <v>20</v>
      </c>
      <c r="P209" s="71" t="n">
        <f aca="false">E209*J209</f>
        <v>0</v>
      </c>
    </row>
    <row r="210" customFormat="false" ht="15" hidden="false" customHeight="false" outlineLevel="0" collapsed="false">
      <c r="A210" s="71" t="s">
        <v>59</v>
      </c>
      <c r="B210" s="71" t="s">
        <v>46</v>
      </c>
      <c r="C210" s="71" t="s">
        <v>1039</v>
      </c>
      <c r="D210" s="72" t="n">
        <v>0</v>
      </c>
      <c r="E210" s="71" t="n">
        <v>0</v>
      </c>
      <c r="F210" s="71" t="n">
        <v>1</v>
      </c>
      <c r="G210" s="72" t="n">
        <v>62.95</v>
      </c>
      <c r="H210" s="72" t="n">
        <v>62.95</v>
      </c>
      <c r="I210" s="71" t="n">
        <f aca="false">IF(B210&gt;=Settings!$B$23,1,0)</f>
        <v>0</v>
      </c>
      <c r="J210" s="71" t="n">
        <v>1</v>
      </c>
      <c r="K210" s="71" t="n">
        <f aca="false">F210*I210*J210</f>
        <v>0</v>
      </c>
      <c r="L210" s="71" t="n">
        <f aca="false">E210*I210*J210</f>
        <v>0</v>
      </c>
      <c r="M210" s="72" t="n">
        <f aca="false">G210*I210*J210</f>
        <v>0</v>
      </c>
      <c r="N210" s="72" t="n">
        <f aca="false">D210*I210*J210</f>
        <v>-0</v>
      </c>
      <c r="O210" s="71" t="n">
        <f aca="false">F210*J210</f>
        <v>1</v>
      </c>
      <c r="P210" s="71" t="n">
        <f aca="false">E210*J210</f>
        <v>0</v>
      </c>
    </row>
    <row r="211" customFormat="false" ht="15" hidden="false" customHeight="false" outlineLevel="0" collapsed="false">
      <c r="A211" s="71" t="s">
        <v>59</v>
      </c>
      <c r="B211" s="71" t="s">
        <v>46</v>
      </c>
      <c r="C211" s="71" t="s">
        <v>1040</v>
      </c>
      <c r="D211" s="72" t="n">
        <v>0</v>
      </c>
      <c r="E211" s="71" t="n">
        <v>0</v>
      </c>
      <c r="F211" s="71" t="n">
        <v>4</v>
      </c>
      <c r="G211" s="72" t="n">
        <v>199.8</v>
      </c>
      <c r="H211" s="72" t="n">
        <v>199.8</v>
      </c>
      <c r="I211" s="71" t="n">
        <f aca="false">IF(B211&gt;=Settings!$B$23,1,0)</f>
        <v>0</v>
      </c>
      <c r="J211" s="71" t="n">
        <v>1</v>
      </c>
      <c r="K211" s="71" t="n">
        <f aca="false">F211*I211*J211</f>
        <v>0</v>
      </c>
      <c r="L211" s="71" t="n">
        <f aca="false">E211*I211*J211</f>
        <v>0</v>
      </c>
      <c r="M211" s="72" t="n">
        <f aca="false">G211*I211*J211</f>
        <v>0</v>
      </c>
      <c r="N211" s="72" t="n">
        <f aca="false">D211*I211*J211</f>
        <v>-0</v>
      </c>
      <c r="O211" s="71" t="n">
        <f aca="false">F211*J211</f>
        <v>4</v>
      </c>
      <c r="P211" s="71" t="n">
        <f aca="false">E211*J211</f>
        <v>0</v>
      </c>
    </row>
    <row r="212" customFormat="false" ht="15" hidden="false" customHeight="false" outlineLevel="0" collapsed="false">
      <c r="A212" s="71" t="s">
        <v>59</v>
      </c>
      <c r="B212" s="71" t="s">
        <v>46</v>
      </c>
      <c r="C212" s="71" t="s">
        <v>1041</v>
      </c>
      <c r="D212" s="72" t="n">
        <v>0</v>
      </c>
      <c r="E212" s="71" t="n">
        <v>0</v>
      </c>
      <c r="F212" s="71" t="n">
        <v>1</v>
      </c>
      <c r="G212" s="72" t="n">
        <v>18.99</v>
      </c>
      <c r="H212" s="72" t="n">
        <v>18.99</v>
      </c>
      <c r="I212" s="71" t="n">
        <f aca="false">IF(B212&gt;=Settings!$B$23,1,0)</f>
        <v>0</v>
      </c>
      <c r="J212" s="71" t="n">
        <v>1</v>
      </c>
      <c r="K212" s="71" t="n">
        <f aca="false">F212*I212*J212</f>
        <v>0</v>
      </c>
      <c r="L212" s="71" t="n">
        <f aca="false">E212*I212*J212</f>
        <v>0</v>
      </c>
      <c r="M212" s="72" t="n">
        <f aca="false">G212*I212*J212</f>
        <v>0</v>
      </c>
      <c r="N212" s="72" t="n">
        <f aca="false">D212*I212*J212</f>
        <v>-0</v>
      </c>
      <c r="O212" s="71" t="n">
        <f aca="false">F212*J212</f>
        <v>1</v>
      </c>
      <c r="P212" s="71" t="n">
        <f aca="false">E212*J212</f>
        <v>0</v>
      </c>
    </row>
    <row r="213" customFormat="false" ht="15" hidden="false" customHeight="false" outlineLevel="0" collapsed="false">
      <c r="A213" s="71" t="s">
        <v>60</v>
      </c>
      <c r="B213" s="71" t="s">
        <v>46</v>
      </c>
      <c r="C213" s="71" t="s">
        <v>1042</v>
      </c>
      <c r="D213" s="72" t="n">
        <v>0</v>
      </c>
      <c r="E213" s="71" t="n">
        <v>0</v>
      </c>
      <c r="F213" s="71" t="n">
        <v>1</v>
      </c>
      <c r="G213" s="72" t="n">
        <v>129.95</v>
      </c>
      <c r="H213" s="72" t="n">
        <v>129.95</v>
      </c>
      <c r="I213" s="71" t="n">
        <f aca="false">IF(B213&gt;=Settings!$B$23,1,0)</f>
        <v>0</v>
      </c>
      <c r="J213" s="71" t="n">
        <v>1</v>
      </c>
      <c r="K213" s="71" t="n">
        <f aca="false">F213*I213*J213</f>
        <v>0</v>
      </c>
      <c r="L213" s="71" t="n">
        <f aca="false">E213*I213*J213</f>
        <v>0</v>
      </c>
      <c r="M213" s="72" t="n">
        <f aca="false">G213*I213*J213</f>
        <v>0</v>
      </c>
      <c r="N213" s="72" t="n">
        <f aca="false">D213*I213*J213</f>
        <v>-0</v>
      </c>
      <c r="O213" s="71" t="n">
        <f aca="false">F213*J213</f>
        <v>1</v>
      </c>
      <c r="P213" s="71" t="n">
        <f aca="false">E213*J213</f>
        <v>0</v>
      </c>
    </row>
    <row r="214" customFormat="false" ht="15" hidden="false" customHeight="false" outlineLevel="0" collapsed="false">
      <c r="A214" s="71" t="s">
        <v>60</v>
      </c>
      <c r="B214" s="71" t="s">
        <v>46</v>
      </c>
      <c r="C214" s="71" t="s">
        <v>1043</v>
      </c>
      <c r="D214" s="72" t="n">
        <v>0</v>
      </c>
      <c r="E214" s="71" t="n">
        <v>0</v>
      </c>
      <c r="F214" s="71" t="n">
        <v>3</v>
      </c>
      <c r="G214" s="72" t="n">
        <v>218.85</v>
      </c>
      <c r="H214" s="72" t="n">
        <v>218.85</v>
      </c>
      <c r="I214" s="71" t="n">
        <f aca="false">IF(B214&gt;=Settings!$B$23,1,0)</f>
        <v>0</v>
      </c>
      <c r="J214" s="71" t="n">
        <v>1</v>
      </c>
      <c r="K214" s="71" t="n">
        <f aca="false">F214*I214*J214</f>
        <v>0</v>
      </c>
      <c r="L214" s="71" t="n">
        <f aca="false">E214*I214*J214</f>
        <v>0</v>
      </c>
      <c r="M214" s="72" t="n">
        <f aca="false">G214*I214*J214</f>
        <v>0</v>
      </c>
      <c r="N214" s="72" t="n">
        <f aca="false">D214*I214*J214</f>
        <v>-0</v>
      </c>
      <c r="O214" s="71" t="n">
        <f aca="false">F214*J214</f>
        <v>3</v>
      </c>
      <c r="P214" s="71" t="n">
        <f aca="false">E214*J214</f>
        <v>0</v>
      </c>
    </row>
    <row r="215" customFormat="false" ht="15" hidden="false" customHeight="false" outlineLevel="0" collapsed="false">
      <c r="A215" s="71" t="s">
        <v>59</v>
      </c>
      <c r="B215" s="71" t="s">
        <v>46</v>
      </c>
      <c r="C215" s="71" t="s">
        <v>1044</v>
      </c>
      <c r="D215" s="72" t="n">
        <v>0</v>
      </c>
      <c r="E215" s="71" t="n">
        <v>0</v>
      </c>
      <c r="F215" s="71" t="n">
        <v>7</v>
      </c>
      <c r="G215" s="72" t="n">
        <v>640.977</v>
      </c>
      <c r="H215" s="72" t="n">
        <v>640.977</v>
      </c>
      <c r="I215" s="71" t="n">
        <f aca="false">IF(B215&gt;=Settings!$B$23,1,0)</f>
        <v>0</v>
      </c>
      <c r="J215" s="71" t="n">
        <v>1</v>
      </c>
      <c r="K215" s="71" t="n">
        <f aca="false">F215*I215*J215</f>
        <v>0</v>
      </c>
      <c r="L215" s="71" t="n">
        <f aca="false">E215*I215*J215</f>
        <v>0</v>
      </c>
      <c r="M215" s="72" t="n">
        <f aca="false">G215*I215*J215</f>
        <v>0</v>
      </c>
      <c r="N215" s="72" t="n">
        <f aca="false">D215*I215*J215</f>
        <v>-0</v>
      </c>
      <c r="O215" s="71" t="n">
        <f aca="false">F215*J215</f>
        <v>7</v>
      </c>
      <c r="P215" s="71" t="n">
        <f aca="false">E215*J215</f>
        <v>0</v>
      </c>
    </row>
    <row r="216" customFormat="false" ht="15" hidden="false" customHeight="false" outlineLevel="0" collapsed="false">
      <c r="A216" s="71" t="s">
        <v>61</v>
      </c>
      <c r="B216" s="71" t="s">
        <v>46</v>
      </c>
      <c r="C216" s="71" t="s">
        <v>932</v>
      </c>
      <c r="D216" s="72" t="n">
        <v>0</v>
      </c>
      <c r="E216" s="71" t="n">
        <v>0</v>
      </c>
      <c r="F216" s="71" t="n">
        <v>8</v>
      </c>
      <c r="G216" s="72" t="n">
        <v>1532.3</v>
      </c>
      <c r="H216" s="72" t="n">
        <v>1506.66</v>
      </c>
      <c r="I216" s="71" t="n">
        <f aca="false">IF(B216&gt;=Settings!$B$23,1,0)</f>
        <v>0</v>
      </c>
      <c r="J216" s="71" t="n">
        <v>1</v>
      </c>
      <c r="K216" s="71" t="n">
        <f aca="false">F216*I216*J216</f>
        <v>0</v>
      </c>
      <c r="L216" s="71" t="n">
        <f aca="false">E216*I216*J216</f>
        <v>0</v>
      </c>
      <c r="M216" s="72" t="n">
        <f aca="false">G216*I216*J216</f>
        <v>0</v>
      </c>
      <c r="N216" s="72" t="n">
        <f aca="false">D216*I216*J216</f>
        <v>-0</v>
      </c>
      <c r="O216" s="71" t="n">
        <f aca="false">F216*J216</f>
        <v>8</v>
      </c>
      <c r="P216" s="71" t="n">
        <f aca="false">E216*J216</f>
        <v>0</v>
      </c>
    </row>
    <row r="217" customFormat="false" ht="15" hidden="false" customHeight="false" outlineLevel="0" collapsed="false">
      <c r="A217" s="71" t="s">
        <v>60</v>
      </c>
      <c r="B217" s="71" t="s">
        <v>46</v>
      </c>
      <c r="C217" s="71" t="s">
        <v>1045</v>
      </c>
      <c r="D217" s="72" t="n">
        <v>0</v>
      </c>
      <c r="E217" s="71" t="n">
        <v>0</v>
      </c>
      <c r="F217" s="71" t="n">
        <v>1</v>
      </c>
      <c r="G217" s="72" t="n">
        <v>197.95</v>
      </c>
      <c r="H217" s="72" t="n">
        <v>197.95</v>
      </c>
      <c r="I217" s="71" t="n">
        <f aca="false">IF(B217&gt;=Settings!$B$23,1,0)</f>
        <v>0</v>
      </c>
      <c r="J217" s="71" t="n">
        <v>1</v>
      </c>
      <c r="K217" s="71" t="n">
        <f aca="false">F217*I217*J217</f>
        <v>0</v>
      </c>
      <c r="L217" s="71" t="n">
        <f aca="false">E217*I217*J217</f>
        <v>0</v>
      </c>
      <c r="M217" s="72" t="n">
        <f aca="false">G217*I217*J217</f>
        <v>0</v>
      </c>
      <c r="N217" s="72" t="n">
        <f aca="false">D217*I217*J217</f>
        <v>-0</v>
      </c>
      <c r="O217" s="71" t="n">
        <f aca="false">F217*J217</f>
        <v>1</v>
      </c>
      <c r="P217" s="71" t="n">
        <f aca="false">E217*J217</f>
        <v>0</v>
      </c>
    </row>
    <row r="218" customFormat="false" ht="15" hidden="false" customHeight="false" outlineLevel="0" collapsed="false">
      <c r="A218" s="71" t="s">
        <v>61</v>
      </c>
      <c r="B218" s="71" t="s">
        <v>46</v>
      </c>
      <c r="C218" s="71" t="s">
        <v>1046</v>
      </c>
      <c r="D218" s="72" t="n">
        <v>0</v>
      </c>
      <c r="E218" s="71" t="n">
        <v>0</v>
      </c>
      <c r="F218" s="71" t="n">
        <v>1</v>
      </c>
      <c r="G218" s="72" t="n">
        <v>114.95</v>
      </c>
      <c r="H218" s="72" t="n">
        <v>114.95</v>
      </c>
      <c r="I218" s="71" t="n">
        <f aca="false">IF(B218&gt;=Settings!$B$23,1,0)</f>
        <v>0</v>
      </c>
      <c r="J218" s="71" t="n">
        <v>1</v>
      </c>
      <c r="K218" s="71" t="n">
        <f aca="false">F218*I218*J218</f>
        <v>0</v>
      </c>
      <c r="L218" s="71" t="n">
        <f aca="false">E218*I218*J218</f>
        <v>0</v>
      </c>
      <c r="M218" s="72" t="n">
        <f aca="false">G218*I218*J218</f>
        <v>0</v>
      </c>
      <c r="N218" s="72" t="n">
        <f aca="false">D218*I218*J218</f>
        <v>-0</v>
      </c>
      <c r="O218" s="71" t="n">
        <f aca="false">F218*J218</f>
        <v>1</v>
      </c>
      <c r="P218" s="71" t="n">
        <f aca="false">E218*J218</f>
        <v>0</v>
      </c>
    </row>
    <row r="219" customFormat="false" ht="15" hidden="false" customHeight="false" outlineLevel="0" collapsed="false">
      <c r="A219" s="71" t="s">
        <v>59</v>
      </c>
      <c r="B219" s="71" t="s">
        <v>46</v>
      </c>
      <c r="C219" s="71" t="s">
        <v>915</v>
      </c>
      <c r="D219" s="72" t="n">
        <v>0</v>
      </c>
      <c r="E219" s="71" t="n">
        <v>0</v>
      </c>
      <c r="F219" s="71" t="n">
        <v>1</v>
      </c>
      <c r="G219" s="72" t="n">
        <v>248.95</v>
      </c>
      <c r="H219" s="72" t="n">
        <v>248.95</v>
      </c>
      <c r="I219" s="71" t="n">
        <f aca="false">IF(B219&gt;=Settings!$B$23,1,0)</f>
        <v>0</v>
      </c>
      <c r="J219" s="71" t="n">
        <v>1</v>
      </c>
      <c r="K219" s="71" t="n">
        <f aca="false">F219*I219*J219</f>
        <v>0</v>
      </c>
      <c r="L219" s="71" t="n">
        <f aca="false">E219*I219*J219</f>
        <v>0</v>
      </c>
      <c r="M219" s="72" t="n">
        <f aca="false">G219*I219*J219</f>
        <v>0</v>
      </c>
      <c r="N219" s="72" t="n">
        <f aca="false">D219*I219*J219</f>
        <v>-0</v>
      </c>
      <c r="O219" s="71" t="n">
        <f aca="false">F219*J219</f>
        <v>1</v>
      </c>
      <c r="P219" s="71" t="n">
        <f aca="false">E219*J219</f>
        <v>0</v>
      </c>
    </row>
    <row r="220" customFormat="false" ht="15" hidden="false" customHeight="false" outlineLevel="0" collapsed="false">
      <c r="A220" s="71" t="s">
        <v>59</v>
      </c>
      <c r="B220" s="71" t="s">
        <v>46</v>
      </c>
      <c r="C220" s="71" t="s">
        <v>918</v>
      </c>
      <c r="D220" s="72" t="n">
        <v>0</v>
      </c>
      <c r="E220" s="71" t="n">
        <v>0</v>
      </c>
      <c r="F220" s="71" t="n">
        <v>7</v>
      </c>
      <c r="G220" s="72" t="n">
        <v>803.235</v>
      </c>
      <c r="H220" s="72" t="n">
        <v>803.235</v>
      </c>
      <c r="I220" s="71" t="n">
        <f aca="false">IF(B220&gt;=Settings!$B$23,1,0)</f>
        <v>0</v>
      </c>
      <c r="J220" s="71" t="n">
        <v>1</v>
      </c>
      <c r="K220" s="71" t="n">
        <f aca="false">F220*I220*J220</f>
        <v>0</v>
      </c>
      <c r="L220" s="71" t="n">
        <f aca="false">E220*I220*J220</f>
        <v>0</v>
      </c>
      <c r="M220" s="72" t="n">
        <f aca="false">G220*I220*J220</f>
        <v>0</v>
      </c>
      <c r="N220" s="72" t="n">
        <f aca="false">D220*I220*J220</f>
        <v>-0</v>
      </c>
      <c r="O220" s="71" t="n">
        <f aca="false">F220*J220</f>
        <v>7</v>
      </c>
      <c r="P220" s="71" t="n">
        <f aca="false">E220*J220</f>
        <v>0</v>
      </c>
    </row>
    <row r="221" customFormat="false" ht="15" hidden="false" customHeight="false" outlineLevel="0" collapsed="false">
      <c r="A221" s="71" t="s">
        <v>59</v>
      </c>
      <c r="B221" s="71" t="s">
        <v>46</v>
      </c>
      <c r="C221" s="71" t="s">
        <v>736</v>
      </c>
      <c r="D221" s="72" t="n">
        <v>0</v>
      </c>
      <c r="E221" s="71" t="n">
        <v>0</v>
      </c>
      <c r="F221" s="71" t="n">
        <v>6</v>
      </c>
      <c r="G221" s="72" t="n">
        <v>666.773</v>
      </c>
      <c r="H221" s="72" t="n">
        <v>666.773</v>
      </c>
      <c r="I221" s="71" t="n">
        <f aca="false">IF(B221&gt;=Settings!$B$23,1,0)</f>
        <v>0</v>
      </c>
      <c r="J221" s="71" t="n">
        <v>1</v>
      </c>
      <c r="K221" s="71" t="n">
        <f aca="false">F221*I221*J221</f>
        <v>0</v>
      </c>
      <c r="L221" s="71" t="n">
        <f aca="false">E221*I221*J221</f>
        <v>0</v>
      </c>
      <c r="M221" s="72" t="n">
        <f aca="false">G221*I221*J221</f>
        <v>0</v>
      </c>
      <c r="N221" s="72" t="n">
        <f aca="false">D221*I221*J221</f>
        <v>-0</v>
      </c>
      <c r="O221" s="71" t="n">
        <f aca="false">F221*J221</f>
        <v>6</v>
      </c>
      <c r="P221" s="71" t="n">
        <f aca="false">E221*J221</f>
        <v>0</v>
      </c>
    </row>
    <row r="222" customFormat="false" ht="15" hidden="false" customHeight="false" outlineLevel="0" collapsed="false">
      <c r="A222" s="71" t="s">
        <v>60</v>
      </c>
      <c r="B222" s="71" t="s">
        <v>46</v>
      </c>
      <c r="C222" s="71" t="s">
        <v>1047</v>
      </c>
      <c r="D222" s="72" t="n">
        <v>0</v>
      </c>
      <c r="E222" s="71" t="n">
        <v>0</v>
      </c>
      <c r="F222" s="71" t="n">
        <v>6</v>
      </c>
      <c r="G222" s="72" t="n">
        <v>779.7</v>
      </c>
      <c r="H222" s="72" t="n">
        <v>779.7</v>
      </c>
      <c r="I222" s="71" t="n">
        <f aca="false">IF(B222&gt;=Settings!$B$23,1,0)</f>
        <v>0</v>
      </c>
      <c r="J222" s="71" t="n">
        <v>1</v>
      </c>
      <c r="K222" s="71" t="n">
        <f aca="false">F222*I222*J222</f>
        <v>0</v>
      </c>
      <c r="L222" s="71" t="n">
        <f aca="false">E222*I222*J222</f>
        <v>0</v>
      </c>
      <c r="M222" s="72" t="n">
        <f aca="false">G222*I222*J222</f>
        <v>0</v>
      </c>
      <c r="N222" s="72" t="n">
        <f aca="false">D222*I222*J222</f>
        <v>-0</v>
      </c>
      <c r="O222" s="71" t="n">
        <f aca="false">F222*J222</f>
        <v>6</v>
      </c>
      <c r="P222" s="71" t="n">
        <f aca="false">E222*J222</f>
        <v>0</v>
      </c>
    </row>
    <row r="223" customFormat="false" ht="15" hidden="false" customHeight="false" outlineLevel="0" collapsed="false">
      <c r="A223" s="71" t="s">
        <v>59</v>
      </c>
      <c r="B223" s="71" t="s">
        <v>46</v>
      </c>
      <c r="C223" s="71" t="s">
        <v>920</v>
      </c>
      <c r="D223" s="72" t="n">
        <v>0</v>
      </c>
      <c r="E223" s="71" t="n">
        <v>0</v>
      </c>
      <c r="F223" s="71" t="n">
        <v>3</v>
      </c>
      <c r="G223" s="72" t="n">
        <v>404.85</v>
      </c>
      <c r="H223" s="72" t="n">
        <v>404.85</v>
      </c>
      <c r="I223" s="71" t="n">
        <f aca="false">IF(B223&gt;=Settings!$B$23,1,0)</f>
        <v>0</v>
      </c>
      <c r="J223" s="71" t="n">
        <v>1</v>
      </c>
      <c r="K223" s="71" t="n">
        <f aca="false">F223*I223*J223</f>
        <v>0</v>
      </c>
      <c r="L223" s="71" t="n">
        <f aca="false">E223*I223*J223</f>
        <v>0</v>
      </c>
      <c r="M223" s="72" t="n">
        <f aca="false">G223*I223*J223</f>
        <v>0</v>
      </c>
      <c r="N223" s="72" t="n">
        <f aca="false">D223*I223*J223</f>
        <v>-0</v>
      </c>
      <c r="O223" s="71" t="n">
        <f aca="false">F223*J223</f>
        <v>3</v>
      </c>
      <c r="P223" s="71" t="n">
        <f aca="false">E223*J223</f>
        <v>0</v>
      </c>
    </row>
    <row r="224" customFormat="false" ht="15" hidden="false" customHeight="false" outlineLevel="0" collapsed="false">
      <c r="A224" s="71" t="s">
        <v>60</v>
      </c>
      <c r="B224" s="71" t="s">
        <v>46</v>
      </c>
      <c r="C224" s="71" t="s">
        <v>1048</v>
      </c>
      <c r="D224" s="72" t="n">
        <v>0</v>
      </c>
      <c r="E224" s="71" t="n">
        <v>0</v>
      </c>
      <c r="F224" s="71" t="n">
        <v>2</v>
      </c>
      <c r="G224" s="72" t="n">
        <v>579.9</v>
      </c>
      <c r="H224" s="72" t="n">
        <v>579.9</v>
      </c>
      <c r="I224" s="71" t="n">
        <f aca="false">IF(B224&gt;=Settings!$B$23,1,0)</f>
        <v>0</v>
      </c>
      <c r="J224" s="71" t="n">
        <v>1</v>
      </c>
      <c r="K224" s="71" t="n">
        <f aca="false">F224*I224*J224</f>
        <v>0</v>
      </c>
      <c r="L224" s="71" t="n">
        <f aca="false">E224*I224*J224</f>
        <v>0</v>
      </c>
      <c r="M224" s="72" t="n">
        <f aca="false">G224*I224*J224</f>
        <v>0</v>
      </c>
      <c r="N224" s="72" t="n">
        <f aca="false">D224*I224*J224</f>
        <v>-0</v>
      </c>
      <c r="O224" s="71" t="n">
        <f aca="false">F224*J224</f>
        <v>2</v>
      </c>
      <c r="P224" s="71" t="n">
        <f aca="false">E224*J224</f>
        <v>0</v>
      </c>
    </row>
    <row r="225" customFormat="false" ht="15" hidden="false" customHeight="false" outlineLevel="0" collapsed="false">
      <c r="A225" s="71" t="s">
        <v>59</v>
      </c>
      <c r="B225" s="71" t="s">
        <v>46</v>
      </c>
      <c r="C225" s="71" t="s">
        <v>1049</v>
      </c>
      <c r="D225" s="72" t="n">
        <v>0</v>
      </c>
      <c r="E225" s="71" t="n">
        <v>0</v>
      </c>
      <c r="F225" s="71" t="n">
        <v>2</v>
      </c>
      <c r="G225" s="72" t="n">
        <v>97.9</v>
      </c>
      <c r="H225" s="72" t="n">
        <v>97.9</v>
      </c>
      <c r="I225" s="71" t="n">
        <f aca="false">IF(B225&gt;=Settings!$B$23,1,0)</f>
        <v>0</v>
      </c>
      <c r="J225" s="71" t="n">
        <v>1</v>
      </c>
      <c r="K225" s="71" t="n">
        <f aca="false">F225*I225*J225</f>
        <v>0</v>
      </c>
      <c r="L225" s="71" t="n">
        <f aca="false">E225*I225*J225</f>
        <v>0</v>
      </c>
      <c r="M225" s="72" t="n">
        <f aca="false">G225*I225*J225</f>
        <v>0</v>
      </c>
      <c r="N225" s="72" t="n">
        <f aca="false">D225*I225*J225</f>
        <v>-0</v>
      </c>
      <c r="O225" s="71" t="n">
        <f aca="false">F225*J225</f>
        <v>2</v>
      </c>
      <c r="P225" s="71" t="n">
        <f aca="false">E225*J225</f>
        <v>0</v>
      </c>
    </row>
    <row r="226" customFormat="false" ht="15" hidden="false" customHeight="false" outlineLevel="0" collapsed="false">
      <c r="A226" s="71" t="s">
        <v>59</v>
      </c>
      <c r="B226" s="71" t="s">
        <v>46</v>
      </c>
      <c r="C226" s="71" t="s">
        <v>971</v>
      </c>
      <c r="D226" s="72" t="n">
        <v>0</v>
      </c>
      <c r="E226" s="71" t="n">
        <v>0</v>
      </c>
      <c r="F226" s="71" t="n">
        <v>22</v>
      </c>
      <c r="G226" s="72" t="n">
        <v>1683.708</v>
      </c>
      <c r="H226" s="72" t="n">
        <v>1683.708</v>
      </c>
      <c r="I226" s="71" t="n">
        <f aca="false">IF(B226&gt;=Settings!$B$23,1,0)</f>
        <v>0</v>
      </c>
      <c r="J226" s="71" t="n">
        <v>1</v>
      </c>
      <c r="K226" s="71" t="n">
        <f aca="false">F226*I226*J226</f>
        <v>0</v>
      </c>
      <c r="L226" s="71" t="n">
        <f aca="false">E226*I226*J226</f>
        <v>0</v>
      </c>
      <c r="M226" s="72" t="n">
        <f aca="false">G226*I226*J226</f>
        <v>0</v>
      </c>
      <c r="N226" s="72" t="n">
        <f aca="false">D226*I226*J226</f>
        <v>-0</v>
      </c>
      <c r="O226" s="71" t="n">
        <f aca="false">F226*J226</f>
        <v>22</v>
      </c>
      <c r="P226" s="71" t="n">
        <f aca="false">E226*J226</f>
        <v>0</v>
      </c>
    </row>
    <row r="227" customFormat="false" ht="15" hidden="false" customHeight="false" outlineLevel="0" collapsed="false">
      <c r="A227" s="71" t="s">
        <v>61</v>
      </c>
      <c r="B227" s="71" t="s">
        <v>46</v>
      </c>
      <c r="C227" s="71" t="s">
        <v>149</v>
      </c>
      <c r="D227" s="72" t="n">
        <v>0</v>
      </c>
      <c r="E227" s="71" t="n">
        <v>0</v>
      </c>
      <c r="F227" s="71" t="n">
        <v>64</v>
      </c>
      <c r="G227" s="72" t="n">
        <v>6964.8</v>
      </c>
      <c r="H227" s="72" t="n">
        <v>6687.64</v>
      </c>
      <c r="I227" s="71" t="n">
        <f aca="false">IF(B227&gt;=Settings!$B$23,1,0)</f>
        <v>0</v>
      </c>
      <c r="J227" s="71" t="n">
        <v>1</v>
      </c>
      <c r="K227" s="71" t="n">
        <f aca="false">F227*I227*J227</f>
        <v>0</v>
      </c>
      <c r="L227" s="71" t="n">
        <f aca="false">E227*I227*J227</f>
        <v>0</v>
      </c>
      <c r="M227" s="72" t="n">
        <f aca="false">G227*I227*J227</f>
        <v>0</v>
      </c>
      <c r="N227" s="72" t="n">
        <f aca="false">D227*I227*J227</f>
        <v>-0</v>
      </c>
      <c r="O227" s="71" t="n">
        <f aca="false">F227*J227</f>
        <v>64</v>
      </c>
      <c r="P227" s="71" t="n">
        <f aca="false">E227*J227</f>
        <v>0</v>
      </c>
    </row>
    <row r="228" customFormat="false" ht="15" hidden="false" customHeight="false" outlineLevel="0" collapsed="false">
      <c r="A228" s="71" t="s">
        <v>59</v>
      </c>
      <c r="B228" s="71" t="s">
        <v>46</v>
      </c>
      <c r="C228" s="71" t="s">
        <v>153</v>
      </c>
      <c r="D228" s="72" t="n">
        <v>0</v>
      </c>
      <c r="E228" s="71" t="n">
        <v>0</v>
      </c>
      <c r="F228" s="71" t="n">
        <v>9</v>
      </c>
      <c r="G228" s="72" t="n">
        <v>2957.675</v>
      </c>
      <c r="H228" s="72" t="n">
        <v>2957.675</v>
      </c>
      <c r="I228" s="71" t="n">
        <f aca="false">IF(B228&gt;=Settings!$B$23,1,0)</f>
        <v>0</v>
      </c>
      <c r="J228" s="71" t="n">
        <v>1</v>
      </c>
      <c r="K228" s="71" t="n">
        <f aca="false">F228*I228*J228</f>
        <v>0</v>
      </c>
      <c r="L228" s="71" t="n">
        <f aca="false">E228*I228*J228</f>
        <v>0</v>
      </c>
      <c r="M228" s="72" t="n">
        <f aca="false">G228*I228*J228</f>
        <v>0</v>
      </c>
      <c r="N228" s="72" t="n">
        <f aca="false">D228*I228*J228</f>
        <v>-0</v>
      </c>
      <c r="O228" s="71" t="n">
        <f aca="false">F228*J228</f>
        <v>9</v>
      </c>
      <c r="P228" s="71" t="n">
        <f aca="false">E228*J228</f>
        <v>0</v>
      </c>
    </row>
    <row r="229" customFormat="false" ht="15" hidden="false" customHeight="false" outlineLevel="0" collapsed="false">
      <c r="A229" s="71" t="s">
        <v>60</v>
      </c>
      <c r="B229" s="71" t="s">
        <v>46</v>
      </c>
      <c r="C229" s="71" t="s">
        <v>1050</v>
      </c>
      <c r="D229" s="72" t="n">
        <v>0</v>
      </c>
      <c r="E229" s="71" t="n">
        <v>0</v>
      </c>
      <c r="F229" s="71" t="n">
        <v>1</v>
      </c>
      <c r="G229" s="72" t="n">
        <v>84.95</v>
      </c>
      <c r="H229" s="72" t="n">
        <v>84.95</v>
      </c>
      <c r="I229" s="71" t="n">
        <f aca="false">IF(B229&gt;=Settings!$B$23,1,0)</f>
        <v>0</v>
      </c>
      <c r="J229" s="71" t="n">
        <v>1</v>
      </c>
      <c r="K229" s="71" t="n">
        <f aca="false">F229*I229*J229</f>
        <v>0</v>
      </c>
      <c r="L229" s="71" t="n">
        <f aca="false">E229*I229*J229</f>
        <v>0</v>
      </c>
      <c r="M229" s="72" t="n">
        <f aca="false">G229*I229*J229</f>
        <v>0</v>
      </c>
      <c r="N229" s="72" t="n">
        <f aca="false">D229*I229*J229</f>
        <v>-0</v>
      </c>
      <c r="O229" s="71" t="n">
        <f aca="false">F229*J229</f>
        <v>1</v>
      </c>
      <c r="P229" s="71" t="n">
        <f aca="false">E229*J229</f>
        <v>0</v>
      </c>
    </row>
    <row r="230" customFormat="false" ht="15" hidden="false" customHeight="false" outlineLevel="0" collapsed="false">
      <c r="A230" s="71" t="s">
        <v>60</v>
      </c>
      <c r="B230" s="71" t="s">
        <v>46</v>
      </c>
      <c r="C230" s="71" t="s">
        <v>1051</v>
      </c>
      <c r="D230" s="72" t="n">
        <v>0</v>
      </c>
      <c r="E230" s="71" t="n">
        <v>0</v>
      </c>
      <c r="F230" s="71" t="n">
        <v>1</v>
      </c>
      <c r="G230" s="72" t="n">
        <v>94.95</v>
      </c>
      <c r="H230" s="72" t="n">
        <v>94.95</v>
      </c>
      <c r="I230" s="71" t="n">
        <f aca="false">IF(B230&gt;=Settings!$B$23,1,0)</f>
        <v>0</v>
      </c>
      <c r="J230" s="71" t="n">
        <v>1</v>
      </c>
      <c r="K230" s="71" t="n">
        <f aca="false">F230*I230*J230</f>
        <v>0</v>
      </c>
      <c r="L230" s="71" t="n">
        <f aca="false">E230*I230*J230</f>
        <v>0</v>
      </c>
      <c r="M230" s="72" t="n">
        <f aca="false">G230*I230*J230</f>
        <v>0</v>
      </c>
      <c r="N230" s="72" t="n">
        <f aca="false">D230*I230*J230</f>
        <v>-0</v>
      </c>
      <c r="O230" s="71" t="n">
        <f aca="false">F230*J230</f>
        <v>1</v>
      </c>
      <c r="P230" s="71" t="n">
        <f aca="false">E230*J230</f>
        <v>0</v>
      </c>
    </row>
    <row r="231" customFormat="false" ht="15" hidden="false" customHeight="false" outlineLevel="0" collapsed="false">
      <c r="A231" s="71" t="s">
        <v>61</v>
      </c>
      <c r="B231" s="71" t="s">
        <v>46</v>
      </c>
      <c r="C231" s="71" t="s">
        <v>1052</v>
      </c>
      <c r="D231" s="72" t="n">
        <v>0</v>
      </c>
      <c r="E231" s="71" t="n">
        <v>0</v>
      </c>
      <c r="F231" s="71" t="n">
        <v>1</v>
      </c>
      <c r="G231" s="72" t="n">
        <v>54.95</v>
      </c>
      <c r="H231" s="72" t="n">
        <v>46.71</v>
      </c>
      <c r="I231" s="71" t="n">
        <f aca="false">IF(B231&gt;=Settings!$B$23,1,0)</f>
        <v>0</v>
      </c>
      <c r="J231" s="71" t="n">
        <v>1</v>
      </c>
      <c r="K231" s="71" t="n">
        <f aca="false">F231*I231*J231</f>
        <v>0</v>
      </c>
      <c r="L231" s="71" t="n">
        <f aca="false">E231*I231*J231</f>
        <v>0</v>
      </c>
      <c r="M231" s="72" t="n">
        <f aca="false">G231*I231*J231</f>
        <v>0</v>
      </c>
      <c r="N231" s="72" t="n">
        <f aca="false">D231*I231*J231</f>
        <v>-0</v>
      </c>
      <c r="O231" s="71" t="n">
        <f aca="false">F231*J231</f>
        <v>1</v>
      </c>
      <c r="P231" s="71" t="n">
        <f aca="false">E231*J231</f>
        <v>0</v>
      </c>
    </row>
    <row r="232" customFormat="false" ht="15" hidden="false" customHeight="false" outlineLevel="0" collapsed="false">
      <c r="A232" s="71" t="s">
        <v>59</v>
      </c>
      <c r="B232" s="71" t="s">
        <v>46</v>
      </c>
      <c r="C232" s="71" t="s">
        <v>1053</v>
      </c>
      <c r="D232" s="72" t="n">
        <v>0</v>
      </c>
      <c r="E232" s="71" t="n">
        <v>0</v>
      </c>
      <c r="F232" s="71" t="n">
        <v>3</v>
      </c>
      <c r="G232" s="72" t="n">
        <v>305.453</v>
      </c>
      <c r="H232" s="72" t="n">
        <v>305.453</v>
      </c>
      <c r="I232" s="71" t="n">
        <f aca="false">IF(B232&gt;=Settings!$B$23,1,0)</f>
        <v>0</v>
      </c>
      <c r="J232" s="71" t="n">
        <v>1</v>
      </c>
      <c r="K232" s="71" t="n">
        <f aca="false">F232*I232*J232</f>
        <v>0</v>
      </c>
      <c r="L232" s="71" t="n">
        <f aca="false">E232*I232*J232</f>
        <v>0</v>
      </c>
      <c r="M232" s="72" t="n">
        <f aca="false">G232*I232*J232</f>
        <v>0</v>
      </c>
      <c r="N232" s="72" t="n">
        <f aca="false">D232*I232*J232</f>
        <v>-0</v>
      </c>
      <c r="O232" s="71" t="n">
        <f aca="false">F232*J232</f>
        <v>3</v>
      </c>
      <c r="P232" s="71" t="n">
        <f aca="false">E232*J232</f>
        <v>0</v>
      </c>
    </row>
    <row r="233" customFormat="false" ht="15" hidden="false" customHeight="false" outlineLevel="0" collapsed="false">
      <c r="A233" s="71" t="s">
        <v>59</v>
      </c>
      <c r="B233" s="71" t="s">
        <v>46</v>
      </c>
      <c r="C233" s="71" t="s">
        <v>1054</v>
      </c>
      <c r="D233" s="72" t="n">
        <v>0</v>
      </c>
      <c r="E233" s="71" t="n">
        <v>0</v>
      </c>
      <c r="F233" s="71" t="n">
        <v>2</v>
      </c>
      <c r="G233" s="72" t="n">
        <v>129.9</v>
      </c>
      <c r="H233" s="72" t="n">
        <v>129.9</v>
      </c>
      <c r="I233" s="71" t="n">
        <f aca="false">IF(B233&gt;=Settings!$B$23,1,0)</f>
        <v>0</v>
      </c>
      <c r="J233" s="71" t="n">
        <v>1</v>
      </c>
      <c r="K233" s="71" t="n">
        <f aca="false">F233*I233*J233</f>
        <v>0</v>
      </c>
      <c r="L233" s="71" t="n">
        <f aca="false">E233*I233*J233</f>
        <v>0</v>
      </c>
      <c r="M233" s="72" t="n">
        <f aca="false">G233*I233*J233</f>
        <v>0</v>
      </c>
      <c r="N233" s="72" t="n">
        <f aca="false">D233*I233*J233</f>
        <v>-0</v>
      </c>
      <c r="O233" s="71" t="n">
        <f aca="false">F233*J233</f>
        <v>2</v>
      </c>
      <c r="P233" s="71" t="n">
        <f aca="false">E233*J233</f>
        <v>0</v>
      </c>
    </row>
    <row r="234" customFormat="false" ht="15" hidden="false" customHeight="false" outlineLevel="0" collapsed="false">
      <c r="A234" s="71" t="s">
        <v>59</v>
      </c>
      <c r="B234" s="71" t="s">
        <v>46</v>
      </c>
      <c r="C234" s="71" t="s">
        <v>1055</v>
      </c>
      <c r="D234" s="72" t="n">
        <v>0</v>
      </c>
      <c r="E234" s="71" t="n">
        <v>0</v>
      </c>
      <c r="F234" s="71" t="n">
        <v>2</v>
      </c>
      <c r="G234" s="72" t="n">
        <v>209.9</v>
      </c>
      <c r="H234" s="72" t="n">
        <v>209.9</v>
      </c>
      <c r="I234" s="71" t="n">
        <f aca="false">IF(B234&gt;=Settings!$B$23,1,0)</f>
        <v>0</v>
      </c>
      <c r="J234" s="71" t="n">
        <v>1</v>
      </c>
      <c r="K234" s="71" t="n">
        <f aca="false">F234*I234*J234</f>
        <v>0</v>
      </c>
      <c r="L234" s="71" t="n">
        <f aca="false">E234*I234*J234</f>
        <v>0</v>
      </c>
      <c r="M234" s="72" t="n">
        <f aca="false">G234*I234*J234</f>
        <v>0</v>
      </c>
      <c r="N234" s="72" t="n">
        <f aca="false">D234*I234*J234</f>
        <v>-0</v>
      </c>
      <c r="O234" s="71" t="n">
        <f aca="false">F234*J234</f>
        <v>2</v>
      </c>
      <c r="P234" s="71" t="n">
        <f aca="false">E234*J234</f>
        <v>0</v>
      </c>
    </row>
    <row r="235" customFormat="false" ht="15" hidden="false" customHeight="false" outlineLevel="0" collapsed="false">
      <c r="A235" s="71" t="s">
        <v>59</v>
      </c>
      <c r="B235" s="71" t="s">
        <v>46</v>
      </c>
      <c r="C235" s="71" t="s">
        <v>1056</v>
      </c>
      <c r="D235" s="72" t="n">
        <v>0</v>
      </c>
      <c r="E235" s="71" t="n">
        <v>0</v>
      </c>
      <c r="F235" s="71" t="n">
        <v>4</v>
      </c>
      <c r="G235" s="72" t="n">
        <v>557.8</v>
      </c>
      <c r="H235" s="72" t="n">
        <v>557.8</v>
      </c>
      <c r="I235" s="71" t="n">
        <f aca="false">IF(B235&gt;=Settings!$B$23,1,0)</f>
        <v>0</v>
      </c>
      <c r="J235" s="71" t="n">
        <v>1</v>
      </c>
      <c r="K235" s="71" t="n">
        <f aca="false">F235*I235*J235</f>
        <v>0</v>
      </c>
      <c r="L235" s="71" t="n">
        <f aca="false">E235*I235*J235</f>
        <v>0</v>
      </c>
      <c r="M235" s="72" t="n">
        <f aca="false">G235*I235*J235</f>
        <v>0</v>
      </c>
      <c r="N235" s="72" t="n">
        <f aca="false">D235*I235*J235</f>
        <v>-0</v>
      </c>
      <c r="O235" s="71" t="n">
        <f aca="false">F235*J235</f>
        <v>4</v>
      </c>
      <c r="P235" s="71" t="n">
        <f aca="false">E235*J235</f>
        <v>0</v>
      </c>
    </row>
    <row r="236" customFormat="false" ht="15" hidden="false" customHeight="false" outlineLevel="0" collapsed="false">
      <c r="A236" s="71" t="s">
        <v>59</v>
      </c>
      <c r="B236" s="71" t="s">
        <v>46</v>
      </c>
      <c r="C236" s="71" t="s">
        <v>1057</v>
      </c>
      <c r="D236" s="72" t="n">
        <v>0</v>
      </c>
      <c r="E236" s="71" t="n">
        <v>0</v>
      </c>
      <c r="F236" s="71" t="n">
        <v>7</v>
      </c>
      <c r="G236" s="72" t="n">
        <v>704.65</v>
      </c>
      <c r="H236" s="72" t="n">
        <v>704.65</v>
      </c>
      <c r="I236" s="71" t="n">
        <f aca="false">IF(B236&gt;=Settings!$B$23,1,0)</f>
        <v>0</v>
      </c>
      <c r="J236" s="71" t="n">
        <v>1</v>
      </c>
      <c r="K236" s="71" t="n">
        <f aca="false">F236*I236*J236</f>
        <v>0</v>
      </c>
      <c r="L236" s="71" t="n">
        <f aca="false">E236*I236*J236</f>
        <v>0</v>
      </c>
      <c r="M236" s="72" t="n">
        <f aca="false">G236*I236*J236</f>
        <v>0</v>
      </c>
      <c r="N236" s="72" t="n">
        <f aca="false">D236*I236*J236</f>
        <v>-0</v>
      </c>
      <c r="O236" s="71" t="n">
        <f aca="false">F236*J236</f>
        <v>7</v>
      </c>
      <c r="P236" s="71" t="n">
        <f aca="false">E236*J236</f>
        <v>0</v>
      </c>
    </row>
    <row r="237" customFormat="false" ht="15" hidden="false" customHeight="false" outlineLevel="0" collapsed="false">
      <c r="A237" s="71" t="s">
        <v>60</v>
      </c>
      <c r="B237" s="71" t="s">
        <v>46</v>
      </c>
      <c r="C237" s="71" t="s">
        <v>1058</v>
      </c>
      <c r="D237" s="72" t="n">
        <v>0</v>
      </c>
      <c r="E237" s="71" t="n">
        <v>0</v>
      </c>
      <c r="F237" s="71" t="n">
        <v>1</v>
      </c>
      <c r="G237" s="72" t="n">
        <v>94.95</v>
      </c>
      <c r="H237" s="72" t="n">
        <v>94.95</v>
      </c>
      <c r="I237" s="71" t="n">
        <f aca="false">IF(B237&gt;=Settings!$B$23,1,0)</f>
        <v>0</v>
      </c>
      <c r="J237" s="71" t="n">
        <v>1</v>
      </c>
      <c r="K237" s="71" t="n">
        <f aca="false">F237*I237*J237</f>
        <v>0</v>
      </c>
      <c r="L237" s="71" t="n">
        <f aca="false">E237*I237*J237</f>
        <v>0</v>
      </c>
      <c r="M237" s="72" t="n">
        <f aca="false">G237*I237*J237</f>
        <v>0</v>
      </c>
      <c r="N237" s="72" t="n">
        <f aca="false">D237*I237*J237</f>
        <v>-0</v>
      </c>
      <c r="O237" s="71" t="n">
        <f aca="false">F237*J237</f>
        <v>1</v>
      </c>
      <c r="P237" s="71" t="n">
        <f aca="false">E237*J237</f>
        <v>0</v>
      </c>
    </row>
    <row r="238" customFormat="false" ht="15" hidden="false" customHeight="false" outlineLevel="0" collapsed="false">
      <c r="A238" s="71" t="s">
        <v>60</v>
      </c>
      <c r="B238" s="71" t="s">
        <v>46</v>
      </c>
      <c r="C238" s="71" t="s">
        <v>948</v>
      </c>
      <c r="D238" s="72" t="n">
        <v>0</v>
      </c>
      <c r="E238" s="71" t="n">
        <v>0</v>
      </c>
      <c r="F238" s="71" t="n">
        <v>2</v>
      </c>
      <c r="G238" s="72" t="n">
        <v>329.9</v>
      </c>
      <c r="H238" s="72" t="n">
        <v>329.9</v>
      </c>
      <c r="I238" s="71" t="n">
        <f aca="false">IF(B238&gt;=Settings!$B$23,1,0)</f>
        <v>0</v>
      </c>
      <c r="J238" s="71" t="n">
        <v>1</v>
      </c>
      <c r="K238" s="71" t="n">
        <f aca="false">F238*I238*J238</f>
        <v>0</v>
      </c>
      <c r="L238" s="71" t="n">
        <f aca="false">E238*I238*J238</f>
        <v>0</v>
      </c>
      <c r="M238" s="72" t="n">
        <f aca="false">G238*I238*J238</f>
        <v>0</v>
      </c>
      <c r="N238" s="72" t="n">
        <f aca="false">D238*I238*J238</f>
        <v>-0</v>
      </c>
      <c r="O238" s="71" t="n">
        <f aca="false">F238*J238</f>
        <v>2</v>
      </c>
      <c r="P238" s="71" t="n">
        <f aca="false">E238*J238</f>
        <v>0</v>
      </c>
    </row>
    <row r="239" customFormat="false" ht="15" hidden="false" customHeight="false" outlineLevel="0" collapsed="false">
      <c r="A239" s="71" t="s">
        <v>61</v>
      </c>
      <c r="B239" s="71" t="s">
        <v>46</v>
      </c>
      <c r="C239" s="71" t="s">
        <v>1059</v>
      </c>
      <c r="D239" s="72" t="n">
        <v>0</v>
      </c>
      <c r="E239" s="71" t="n">
        <v>0</v>
      </c>
      <c r="F239" s="71" t="n">
        <v>6</v>
      </c>
      <c r="G239" s="72" t="n">
        <v>383.8</v>
      </c>
      <c r="H239" s="72" t="n">
        <v>363.87</v>
      </c>
      <c r="I239" s="71" t="n">
        <f aca="false">IF(B239&gt;=Settings!$B$23,1,0)</f>
        <v>0</v>
      </c>
      <c r="J239" s="71" t="n">
        <v>1</v>
      </c>
      <c r="K239" s="71" t="n">
        <f aca="false">F239*I239*J239</f>
        <v>0</v>
      </c>
      <c r="L239" s="71" t="n">
        <f aca="false">E239*I239*J239</f>
        <v>0</v>
      </c>
      <c r="M239" s="72" t="n">
        <f aca="false">G239*I239*J239</f>
        <v>0</v>
      </c>
      <c r="N239" s="72" t="n">
        <f aca="false">D239*I239*J239</f>
        <v>-0</v>
      </c>
      <c r="O239" s="71" t="n">
        <f aca="false">F239*J239</f>
        <v>6</v>
      </c>
      <c r="P239" s="71" t="n">
        <f aca="false">E239*J239</f>
        <v>0</v>
      </c>
    </row>
    <row r="240" customFormat="false" ht="15" hidden="false" customHeight="false" outlineLevel="0" collapsed="false">
      <c r="A240" s="71" t="s">
        <v>60</v>
      </c>
      <c r="B240" s="71" t="s">
        <v>46</v>
      </c>
      <c r="C240" s="71" t="s">
        <v>1060</v>
      </c>
      <c r="D240" s="72" t="n">
        <v>0</v>
      </c>
      <c r="E240" s="71" t="n">
        <v>0</v>
      </c>
      <c r="F240" s="71" t="n">
        <v>2</v>
      </c>
      <c r="G240" s="72" t="n">
        <v>30</v>
      </c>
      <c r="H240" s="72" t="n">
        <v>30</v>
      </c>
      <c r="I240" s="71" t="n">
        <f aca="false">IF(B240&gt;=Settings!$B$23,1,0)</f>
        <v>0</v>
      </c>
      <c r="J240" s="71" t="n">
        <v>1</v>
      </c>
      <c r="K240" s="71" t="n">
        <f aca="false">F240*I240*J240</f>
        <v>0</v>
      </c>
      <c r="L240" s="71" t="n">
        <f aca="false">E240*I240*J240</f>
        <v>0</v>
      </c>
      <c r="M240" s="72" t="n">
        <f aca="false">G240*I240*J240</f>
        <v>0</v>
      </c>
      <c r="N240" s="72" t="n">
        <f aca="false">D240*I240*J240</f>
        <v>-0</v>
      </c>
      <c r="O240" s="71" t="n">
        <f aca="false">F240*J240</f>
        <v>2</v>
      </c>
      <c r="P240" s="71" t="n">
        <f aca="false">E240*J240</f>
        <v>0</v>
      </c>
    </row>
    <row r="241" customFormat="false" ht="15" hidden="false" customHeight="false" outlineLevel="0" collapsed="false">
      <c r="A241" s="71" t="s">
        <v>60</v>
      </c>
      <c r="B241" s="71" t="s">
        <v>46</v>
      </c>
      <c r="C241" s="71" t="s">
        <v>1061</v>
      </c>
      <c r="D241" s="72" t="n">
        <v>0</v>
      </c>
      <c r="E241" s="71" t="n">
        <v>0</v>
      </c>
      <c r="F241" s="71" t="n">
        <v>4</v>
      </c>
      <c r="G241" s="72" t="n">
        <v>679.8</v>
      </c>
      <c r="H241" s="72" t="n">
        <v>679.8</v>
      </c>
      <c r="I241" s="71" t="n">
        <f aca="false">IF(B241&gt;=Settings!$B$23,1,0)</f>
        <v>0</v>
      </c>
      <c r="J241" s="71" t="n">
        <v>1</v>
      </c>
      <c r="K241" s="71" t="n">
        <f aca="false">F241*I241*J241</f>
        <v>0</v>
      </c>
      <c r="L241" s="71" t="n">
        <f aca="false">E241*I241*J241</f>
        <v>0</v>
      </c>
      <c r="M241" s="72" t="n">
        <f aca="false">G241*I241*J241</f>
        <v>0</v>
      </c>
      <c r="N241" s="72" t="n">
        <f aca="false">D241*I241*J241</f>
        <v>-0</v>
      </c>
      <c r="O241" s="71" t="n">
        <f aca="false">F241*J241</f>
        <v>4</v>
      </c>
      <c r="P241" s="71" t="n">
        <f aca="false">E241*J241</f>
        <v>0</v>
      </c>
    </row>
    <row r="242" customFormat="false" ht="15" hidden="false" customHeight="false" outlineLevel="0" collapsed="false">
      <c r="A242" s="71" t="s">
        <v>61</v>
      </c>
      <c r="B242" s="71" t="s">
        <v>46</v>
      </c>
      <c r="C242" s="71" t="s">
        <v>1062</v>
      </c>
      <c r="D242" s="72" t="n">
        <v>0</v>
      </c>
      <c r="E242" s="71" t="n">
        <v>0</v>
      </c>
      <c r="F242" s="71" t="n">
        <v>1</v>
      </c>
      <c r="G242" s="72" t="n">
        <v>134.95</v>
      </c>
      <c r="H242" s="72" t="n">
        <v>134.95</v>
      </c>
      <c r="I242" s="71" t="n">
        <f aca="false">IF(B242&gt;=Settings!$B$23,1,0)</f>
        <v>0</v>
      </c>
      <c r="J242" s="71" t="n">
        <v>1</v>
      </c>
      <c r="K242" s="71" t="n">
        <f aca="false">F242*I242*J242</f>
        <v>0</v>
      </c>
      <c r="L242" s="71" t="n">
        <f aca="false">E242*I242*J242</f>
        <v>0</v>
      </c>
      <c r="M242" s="72" t="n">
        <f aca="false">G242*I242*J242</f>
        <v>0</v>
      </c>
      <c r="N242" s="72" t="n">
        <f aca="false">D242*I242*J242</f>
        <v>-0</v>
      </c>
      <c r="O242" s="71" t="n">
        <f aca="false">F242*J242</f>
        <v>1</v>
      </c>
      <c r="P242" s="71" t="n">
        <f aca="false">E242*J242</f>
        <v>0</v>
      </c>
    </row>
    <row r="243" customFormat="false" ht="15" hidden="false" customHeight="false" outlineLevel="0" collapsed="false">
      <c r="A243" s="71" t="s">
        <v>60</v>
      </c>
      <c r="B243" s="71" t="s">
        <v>46</v>
      </c>
      <c r="C243" s="71" t="s">
        <v>1063</v>
      </c>
      <c r="D243" s="72" t="n">
        <v>0</v>
      </c>
      <c r="E243" s="71" t="n">
        <v>0</v>
      </c>
      <c r="F243" s="71" t="n">
        <v>1</v>
      </c>
      <c r="G243" s="72" t="n">
        <v>203.95</v>
      </c>
      <c r="H243" s="72" t="n">
        <v>203.95</v>
      </c>
      <c r="I243" s="71" t="n">
        <f aca="false">IF(B243&gt;=Settings!$B$23,1,0)</f>
        <v>0</v>
      </c>
      <c r="J243" s="71" t="n">
        <v>1</v>
      </c>
      <c r="K243" s="71" t="n">
        <f aca="false">F243*I243*J243</f>
        <v>0</v>
      </c>
      <c r="L243" s="71" t="n">
        <f aca="false">E243*I243*J243</f>
        <v>0</v>
      </c>
      <c r="M243" s="72" t="n">
        <f aca="false">G243*I243*J243</f>
        <v>0</v>
      </c>
      <c r="N243" s="72" t="n">
        <f aca="false">D243*I243*J243</f>
        <v>-0</v>
      </c>
      <c r="O243" s="71" t="n">
        <f aca="false">F243*J243</f>
        <v>1</v>
      </c>
      <c r="P243" s="71" t="n">
        <f aca="false">E243*J243</f>
        <v>0</v>
      </c>
    </row>
    <row r="244" customFormat="false" ht="15" hidden="false" customHeight="false" outlineLevel="0" collapsed="false">
      <c r="A244" s="71" t="s">
        <v>59</v>
      </c>
      <c r="B244" s="71" t="s">
        <v>46</v>
      </c>
      <c r="C244" s="71" t="s">
        <v>614</v>
      </c>
      <c r="D244" s="72" t="n">
        <v>0</v>
      </c>
      <c r="E244" s="71" t="n">
        <v>0</v>
      </c>
      <c r="F244" s="71" t="n">
        <v>1</v>
      </c>
      <c r="G244" s="72" t="n">
        <v>99.95</v>
      </c>
      <c r="H244" s="72" t="n">
        <v>99.95</v>
      </c>
      <c r="I244" s="71" t="n">
        <f aca="false">IF(B244&gt;=Settings!$B$23,1,0)</f>
        <v>0</v>
      </c>
      <c r="J244" s="71" t="n">
        <v>1</v>
      </c>
      <c r="K244" s="71" t="n">
        <f aca="false">F244*I244*J244</f>
        <v>0</v>
      </c>
      <c r="L244" s="71" t="n">
        <f aca="false">E244*I244*J244</f>
        <v>0</v>
      </c>
      <c r="M244" s="72" t="n">
        <f aca="false">G244*I244*J244</f>
        <v>0</v>
      </c>
      <c r="N244" s="72" t="n">
        <f aca="false">D244*I244*J244</f>
        <v>-0</v>
      </c>
      <c r="O244" s="71" t="n">
        <f aca="false">F244*J244</f>
        <v>1</v>
      </c>
      <c r="P244" s="71" t="n">
        <f aca="false">E244*J244</f>
        <v>0</v>
      </c>
    </row>
    <row r="245" customFormat="false" ht="15" hidden="false" customHeight="false" outlineLevel="0" collapsed="false">
      <c r="A245" s="71" t="s">
        <v>59</v>
      </c>
      <c r="B245" s="71" t="s">
        <v>46</v>
      </c>
      <c r="C245" s="71" t="s">
        <v>1064</v>
      </c>
      <c r="D245" s="72" t="n">
        <v>0</v>
      </c>
      <c r="E245" s="71" t="n">
        <v>0</v>
      </c>
      <c r="F245" s="71" t="n">
        <v>10</v>
      </c>
      <c r="G245" s="72" t="n">
        <v>679.992</v>
      </c>
      <c r="H245" s="72" t="n">
        <v>679.992</v>
      </c>
      <c r="I245" s="71" t="n">
        <f aca="false">IF(B245&gt;=Settings!$B$23,1,0)</f>
        <v>0</v>
      </c>
      <c r="J245" s="71" t="n">
        <v>1</v>
      </c>
      <c r="K245" s="71" t="n">
        <f aca="false">F245*I245*J245</f>
        <v>0</v>
      </c>
      <c r="L245" s="71" t="n">
        <f aca="false">E245*I245*J245</f>
        <v>0</v>
      </c>
      <c r="M245" s="72" t="n">
        <f aca="false">G245*I245*J245</f>
        <v>0</v>
      </c>
      <c r="N245" s="72" t="n">
        <f aca="false">D245*I245*J245</f>
        <v>-0</v>
      </c>
      <c r="O245" s="71" t="n">
        <f aca="false">F245*J245</f>
        <v>10</v>
      </c>
      <c r="P245" s="71" t="n">
        <f aca="false">E245*J245</f>
        <v>0</v>
      </c>
    </row>
    <row r="246" customFormat="false" ht="15" hidden="false" customHeight="false" outlineLevel="0" collapsed="false">
      <c r="A246" s="71" t="s">
        <v>61</v>
      </c>
      <c r="B246" s="71" t="s">
        <v>46</v>
      </c>
      <c r="C246" s="71" t="s">
        <v>898</v>
      </c>
      <c r="D246" s="72" t="n">
        <v>0</v>
      </c>
      <c r="E246" s="71" t="n">
        <v>0</v>
      </c>
      <c r="F246" s="71" t="n">
        <v>4</v>
      </c>
      <c r="G246" s="72" t="n">
        <v>353.8</v>
      </c>
      <c r="H246" s="72" t="n">
        <v>327.27</v>
      </c>
      <c r="I246" s="71" t="n">
        <f aca="false">IF(B246&gt;=Settings!$B$23,1,0)</f>
        <v>0</v>
      </c>
      <c r="J246" s="71" t="n">
        <v>1</v>
      </c>
      <c r="K246" s="71" t="n">
        <f aca="false">F246*I246*J246</f>
        <v>0</v>
      </c>
      <c r="L246" s="71" t="n">
        <f aca="false">E246*I246*J246</f>
        <v>0</v>
      </c>
      <c r="M246" s="72" t="n">
        <f aca="false">G246*I246*J246</f>
        <v>0</v>
      </c>
      <c r="N246" s="72" t="n">
        <f aca="false">D246*I246*J246</f>
        <v>-0</v>
      </c>
      <c r="O246" s="71" t="n">
        <f aca="false">F246*J246</f>
        <v>4</v>
      </c>
      <c r="P246" s="71" t="n">
        <f aca="false">E246*J246</f>
        <v>0</v>
      </c>
    </row>
    <row r="247" customFormat="false" ht="15" hidden="false" customHeight="false" outlineLevel="0" collapsed="false">
      <c r="A247" s="71" t="s">
        <v>60</v>
      </c>
      <c r="B247" s="71" t="s">
        <v>46</v>
      </c>
      <c r="C247" s="71" t="s">
        <v>1065</v>
      </c>
      <c r="D247" s="72" t="n">
        <v>0</v>
      </c>
      <c r="E247" s="71" t="n">
        <v>0</v>
      </c>
      <c r="F247" s="71" t="n">
        <v>1</v>
      </c>
      <c r="G247" s="72" t="n">
        <v>119.95</v>
      </c>
      <c r="H247" s="72" t="n">
        <v>119.95</v>
      </c>
      <c r="I247" s="71" t="n">
        <f aca="false">IF(B247&gt;=Settings!$B$23,1,0)</f>
        <v>0</v>
      </c>
      <c r="J247" s="71" t="n">
        <v>1</v>
      </c>
      <c r="K247" s="71" t="n">
        <f aca="false">F247*I247*J247</f>
        <v>0</v>
      </c>
      <c r="L247" s="71" t="n">
        <f aca="false">E247*I247*J247</f>
        <v>0</v>
      </c>
      <c r="M247" s="72" t="n">
        <f aca="false">G247*I247*J247</f>
        <v>0</v>
      </c>
      <c r="N247" s="72" t="n">
        <f aca="false">D247*I247*J247</f>
        <v>-0</v>
      </c>
      <c r="O247" s="71" t="n">
        <f aca="false">F247*J247</f>
        <v>1</v>
      </c>
      <c r="P247" s="71" t="n">
        <f aca="false">E247*J247</f>
        <v>0</v>
      </c>
    </row>
    <row r="248" customFormat="false" ht="15" hidden="false" customHeight="false" outlineLevel="0" collapsed="false">
      <c r="A248" s="71" t="s">
        <v>59</v>
      </c>
      <c r="B248" s="71" t="s">
        <v>46</v>
      </c>
      <c r="C248" s="71" t="s">
        <v>1066</v>
      </c>
      <c r="D248" s="72" t="n">
        <v>0</v>
      </c>
      <c r="E248" s="71" t="n">
        <v>0</v>
      </c>
      <c r="F248" s="71" t="n">
        <v>85</v>
      </c>
      <c r="G248" s="72" t="n">
        <v>930.75</v>
      </c>
      <c r="H248" s="72" t="n">
        <v>930.75</v>
      </c>
      <c r="I248" s="71" t="n">
        <f aca="false">IF(B248&gt;=Settings!$B$23,1,0)</f>
        <v>0</v>
      </c>
      <c r="J248" s="71" t="n">
        <v>1</v>
      </c>
      <c r="K248" s="71" t="n">
        <f aca="false">F248*I248*J248</f>
        <v>0</v>
      </c>
      <c r="L248" s="71" t="n">
        <f aca="false">E248*I248*J248</f>
        <v>0</v>
      </c>
      <c r="M248" s="72" t="n">
        <f aca="false">G248*I248*J248</f>
        <v>0</v>
      </c>
      <c r="N248" s="72" t="n">
        <f aca="false">D248*I248*J248</f>
        <v>-0</v>
      </c>
      <c r="O248" s="71" t="n">
        <f aca="false">F248*J248</f>
        <v>85</v>
      </c>
      <c r="P248" s="71" t="n">
        <f aca="false">E248*J248</f>
        <v>0</v>
      </c>
    </row>
    <row r="249" customFormat="false" ht="15" hidden="false" customHeight="false" outlineLevel="0" collapsed="false">
      <c r="A249" s="71" t="s">
        <v>61</v>
      </c>
      <c r="B249" s="71" t="s">
        <v>46</v>
      </c>
      <c r="C249" s="71" t="s">
        <v>1067</v>
      </c>
      <c r="D249" s="72" t="n">
        <v>0</v>
      </c>
      <c r="E249" s="71" t="n">
        <v>0</v>
      </c>
      <c r="F249" s="71" t="n">
        <v>1</v>
      </c>
      <c r="G249" s="72" t="n">
        <v>114.95</v>
      </c>
      <c r="H249" s="72" t="n">
        <v>114.95</v>
      </c>
      <c r="I249" s="71" t="n">
        <f aca="false">IF(B249&gt;=Settings!$B$23,1,0)</f>
        <v>0</v>
      </c>
      <c r="J249" s="71" t="n">
        <v>1</v>
      </c>
      <c r="K249" s="71" t="n">
        <f aca="false">F249*I249*J249</f>
        <v>0</v>
      </c>
      <c r="L249" s="71" t="n">
        <f aca="false">E249*I249*J249</f>
        <v>0</v>
      </c>
      <c r="M249" s="72" t="n">
        <f aca="false">G249*I249*J249</f>
        <v>0</v>
      </c>
      <c r="N249" s="72" t="n">
        <f aca="false">D249*I249*J249</f>
        <v>-0</v>
      </c>
      <c r="O249" s="71" t="n">
        <f aca="false">F249*J249</f>
        <v>1</v>
      </c>
      <c r="P249" s="71" t="n">
        <f aca="false">E249*J249</f>
        <v>0</v>
      </c>
    </row>
    <row r="250" customFormat="false" ht="15" hidden="false" customHeight="false" outlineLevel="0" collapsed="false">
      <c r="A250" s="71" t="s">
        <v>59</v>
      </c>
      <c r="B250" s="71" t="s">
        <v>46</v>
      </c>
      <c r="C250" s="71" t="s">
        <v>1068</v>
      </c>
      <c r="D250" s="72" t="n">
        <v>0</v>
      </c>
      <c r="E250" s="71" t="n">
        <v>0</v>
      </c>
      <c r="F250" s="71" t="n">
        <v>1</v>
      </c>
      <c r="G250" s="72" t="n">
        <v>769.95</v>
      </c>
      <c r="H250" s="72" t="n">
        <v>769.95</v>
      </c>
      <c r="I250" s="71" t="n">
        <f aca="false">IF(B250&gt;=Settings!$B$23,1,0)</f>
        <v>0</v>
      </c>
      <c r="J250" s="71" t="n">
        <v>1</v>
      </c>
      <c r="K250" s="71" t="n">
        <f aca="false">F250*I250*J250</f>
        <v>0</v>
      </c>
      <c r="L250" s="71" t="n">
        <f aca="false">E250*I250*J250</f>
        <v>0</v>
      </c>
      <c r="M250" s="72" t="n">
        <f aca="false">G250*I250*J250</f>
        <v>0</v>
      </c>
      <c r="N250" s="72" t="n">
        <f aca="false">D250*I250*J250</f>
        <v>-0</v>
      </c>
      <c r="O250" s="71" t="n">
        <f aca="false">F250*J250</f>
        <v>1</v>
      </c>
      <c r="P250" s="71" t="n">
        <f aca="false">E250*J250</f>
        <v>0</v>
      </c>
    </row>
    <row r="251" customFormat="false" ht="15" hidden="false" customHeight="false" outlineLevel="0" collapsed="false">
      <c r="A251" s="71" t="s">
        <v>59</v>
      </c>
      <c r="B251" s="71" t="s">
        <v>46</v>
      </c>
      <c r="C251" s="71" t="s">
        <v>1069</v>
      </c>
      <c r="D251" s="72" t="n">
        <v>0</v>
      </c>
      <c r="E251" s="71" t="n">
        <v>0</v>
      </c>
      <c r="F251" s="71" t="n">
        <v>3</v>
      </c>
      <c r="G251" s="72" t="n">
        <v>196.05</v>
      </c>
      <c r="H251" s="72" t="n">
        <v>196.05</v>
      </c>
      <c r="I251" s="71" t="n">
        <f aca="false">IF(B251&gt;=Settings!$B$23,1,0)</f>
        <v>0</v>
      </c>
      <c r="J251" s="71" t="n">
        <v>1</v>
      </c>
      <c r="K251" s="71" t="n">
        <f aca="false">F251*I251*J251</f>
        <v>0</v>
      </c>
      <c r="L251" s="71" t="n">
        <f aca="false">E251*I251*J251</f>
        <v>0</v>
      </c>
      <c r="M251" s="72" t="n">
        <f aca="false">G251*I251*J251</f>
        <v>0</v>
      </c>
      <c r="N251" s="72" t="n">
        <f aca="false">D251*I251*J251</f>
        <v>-0</v>
      </c>
      <c r="O251" s="71" t="n">
        <f aca="false">F251*J251</f>
        <v>3</v>
      </c>
      <c r="P251" s="71" t="n">
        <f aca="false">E251*J251</f>
        <v>0</v>
      </c>
    </row>
    <row r="252" customFormat="false" ht="15" hidden="false" customHeight="false" outlineLevel="0" collapsed="false">
      <c r="A252" s="71" t="s">
        <v>60</v>
      </c>
      <c r="B252" s="71" t="s">
        <v>46</v>
      </c>
      <c r="C252" s="71" t="s">
        <v>1070</v>
      </c>
      <c r="D252" s="72" t="n">
        <v>168.95</v>
      </c>
      <c r="E252" s="71" t="n">
        <v>1</v>
      </c>
      <c r="F252" s="71" t="n">
        <v>7</v>
      </c>
      <c r="G252" s="72" t="n">
        <v>1182.65</v>
      </c>
      <c r="H252" s="72" t="n">
        <v>1013.7</v>
      </c>
      <c r="I252" s="71" t="n">
        <f aca="false">IF(B252&gt;=Settings!$B$23,1,0)</f>
        <v>0</v>
      </c>
      <c r="J252" s="71" t="n">
        <v>1</v>
      </c>
      <c r="K252" s="71" t="n">
        <f aca="false">F252*I252*J252</f>
        <v>0</v>
      </c>
      <c r="L252" s="71" t="n">
        <f aca="false">E252*I252*J252</f>
        <v>0</v>
      </c>
      <c r="M252" s="72" t="n">
        <f aca="false">G252*I252*J252</f>
        <v>0</v>
      </c>
      <c r="N252" s="72" t="n">
        <f aca="false">D252*I252*J252</f>
        <v>0</v>
      </c>
      <c r="O252" s="71" t="n">
        <f aca="false">F252*J252</f>
        <v>7</v>
      </c>
      <c r="P252" s="71" t="n">
        <f aca="false">E252*J252</f>
        <v>1</v>
      </c>
    </row>
    <row r="253" customFormat="false" ht="15" hidden="false" customHeight="false" outlineLevel="0" collapsed="false">
      <c r="A253" s="71" t="s">
        <v>60</v>
      </c>
      <c r="B253" s="71" t="s">
        <v>46</v>
      </c>
      <c r="C253" s="71" t="s">
        <v>1071</v>
      </c>
      <c r="D253" s="72" t="n">
        <v>0</v>
      </c>
      <c r="E253" s="71" t="n">
        <v>0</v>
      </c>
      <c r="F253" s="71" t="n">
        <v>1</v>
      </c>
      <c r="G253" s="72" t="n">
        <v>104.95</v>
      </c>
      <c r="H253" s="72" t="n">
        <v>104.95</v>
      </c>
      <c r="I253" s="71" t="n">
        <f aca="false">IF(B253&gt;=Settings!$B$23,1,0)</f>
        <v>0</v>
      </c>
      <c r="J253" s="71" t="n">
        <v>1</v>
      </c>
      <c r="K253" s="71" t="n">
        <f aca="false">F253*I253*J253</f>
        <v>0</v>
      </c>
      <c r="L253" s="71" t="n">
        <f aca="false">E253*I253*J253</f>
        <v>0</v>
      </c>
      <c r="M253" s="72" t="n">
        <f aca="false">G253*I253*J253</f>
        <v>0</v>
      </c>
      <c r="N253" s="72" t="n">
        <f aca="false">D253*I253*J253</f>
        <v>-0</v>
      </c>
      <c r="O253" s="71" t="n">
        <f aca="false">F253*J253</f>
        <v>1</v>
      </c>
      <c r="P253" s="71" t="n">
        <f aca="false">E253*J253</f>
        <v>0</v>
      </c>
    </row>
    <row r="254" customFormat="false" ht="15" hidden="false" customHeight="false" outlineLevel="0" collapsed="false">
      <c r="A254" s="71" t="s">
        <v>59</v>
      </c>
      <c r="B254" s="71" t="s">
        <v>46</v>
      </c>
      <c r="C254" s="71" t="s">
        <v>858</v>
      </c>
      <c r="D254" s="72" t="n">
        <v>0</v>
      </c>
      <c r="E254" s="71" t="n">
        <v>0</v>
      </c>
      <c r="F254" s="71" t="n">
        <v>2</v>
      </c>
      <c r="G254" s="72" t="n">
        <v>225.9</v>
      </c>
      <c r="H254" s="72" t="n">
        <v>225.9</v>
      </c>
      <c r="I254" s="71" t="n">
        <f aca="false">IF(B254&gt;=Settings!$B$23,1,0)</f>
        <v>0</v>
      </c>
      <c r="J254" s="71" t="n">
        <v>1</v>
      </c>
      <c r="K254" s="71" t="n">
        <f aca="false">F254*I254*J254</f>
        <v>0</v>
      </c>
      <c r="L254" s="71" t="n">
        <f aca="false">E254*I254*J254</f>
        <v>0</v>
      </c>
      <c r="M254" s="72" t="n">
        <f aca="false">G254*I254*J254</f>
        <v>0</v>
      </c>
      <c r="N254" s="72" t="n">
        <f aca="false">D254*I254*J254</f>
        <v>-0</v>
      </c>
      <c r="O254" s="71" t="n">
        <f aca="false">F254*J254</f>
        <v>2</v>
      </c>
      <c r="P254" s="71" t="n">
        <f aca="false">E254*J254</f>
        <v>0</v>
      </c>
    </row>
    <row r="255" customFormat="false" ht="15" hidden="false" customHeight="false" outlineLevel="0" collapsed="false">
      <c r="A255" s="71" t="s">
        <v>60</v>
      </c>
      <c r="B255" s="71" t="s">
        <v>46</v>
      </c>
      <c r="C255" s="71" t="s">
        <v>1072</v>
      </c>
      <c r="D255" s="72" t="n">
        <v>0</v>
      </c>
      <c r="E255" s="71" t="n">
        <v>0</v>
      </c>
      <c r="F255" s="71" t="n">
        <v>1</v>
      </c>
      <c r="G255" s="72" t="n">
        <v>99.95</v>
      </c>
      <c r="H255" s="72" t="n">
        <v>99.95</v>
      </c>
      <c r="I255" s="71" t="n">
        <f aca="false">IF(B255&gt;=Settings!$B$23,1,0)</f>
        <v>0</v>
      </c>
      <c r="J255" s="71" t="n">
        <v>1</v>
      </c>
      <c r="K255" s="71" t="n">
        <f aca="false">F255*I255*J255</f>
        <v>0</v>
      </c>
      <c r="L255" s="71" t="n">
        <f aca="false">E255*I255*J255</f>
        <v>0</v>
      </c>
      <c r="M255" s="72" t="n">
        <f aca="false">G255*I255*J255</f>
        <v>0</v>
      </c>
      <c r="N255" s="72" t="n">
        <f aca="false">D255*I255*J255</f>
        <v>-0</v>
      </c>
      <c r="O255" s="71" t="n">
        <f aca="false">F255*J255</f>
        <v>1</v>
      </c>
      <c r="P255" s="71" t="n">
        <f aca="false">E255*J255</f>
        <v>0</v>
      </c>
    </row>
    <row r="256" customFormat="false" ht="15" hidden="false" customHeight="false" outlineLevel="0" collapsed="false">
      <c r="A256" s="71" t="s">
        <v>60</v>
      </c>
      <c r="B256" s="71" t="s">
        <v>46</v>
      </c>
      <c r="C256" s="71" t="s">
        <v>1073</v>
      </c>
      <c r="D256" s="72" t="n">
        <v>84.95</v>
      </c>
      <c r="E256" s="71" t="n">
        <v>1</v>
      </c>
      <c r="F256" s="71" t="n">
        <v>11</v>
      </c>
      <c r="G256" s="72" t="n">
        <v>934.45</v>
      </c>
      <c r="H256" s="72" t="n">
        <v>849.5</v>
      </c>
      <c r="I256" s="71" t="n">
        <f aca="false">IF(B256&gt;=Settings!$B$23,1,0)</f>
        <v>0</v>
      </c>
      <c r="J256" s="71" t="n">
        <v>1</v>
      </c>
      <c r="K256" s="71" t="n">
        <f aca="false">F256*I256*J256</f>
        <v>0</v>
      </c>
      <c r="L256" s="71" t="n">
        <f aca="false">E256*I256*J256</f>
        <v>0</v>
      </c>
      <c r="M256" s="72" t="n">
        <f aca="false">G256*I256*J256</f>
        <v>0</v>
      </c>
      <c r="N256" s="72" t="n">
        <f aca="false">D256*I256*J256</f>
        <v>0</v>
      </c>
      <c r="O256" s="71" t="n">
        <f aca="false">F256*J256</f>
        <v>11</v>
      </c>
      <c r="P256" s="71" t="n">
        <f aca="false">E256*J256</f>
        <v>1</v>
      </c>
    </row>
    <row r="257" customFormat="false" ht="15" hidden="false" customHeight="false" outlineLevel="0" collapsed="false">
      <c r="A257" s="71" t="s">
        <v>59</v>
      </c>
      <c r="B257" s="71" t="s">
        <v>46</v>
      </c>
      <c r="C257" s="71" t="s">
        <v>879</v>
      </c>
      <c r="D257" s="72" t="n">
        <v>0</v>
      </c>
      <c r="E257" s="71" t="n">
        <v>0</v>
      </c>
      <c r="F257" s="71" t="n">
        <v>1</v>
      </c>
      <c r="G257" s="72" t="n">
        <v>159.95</v>
      </c>
      <c r="H257" s="72" t="n">
        <v>159.95</v>
      </c>
      <c r="I257" s="71" t="n">
        <f aca="false">IF(B257&gt;=Settings!$B$23,1,0)</f>
        <v>0</v>
      </c>
      <c r="J257" s="71" t="n">
        <v>1</v>
      </c>
      <c r="K257" s="71" t="n">
        <f aca="false">F257*I257*J257</f>
        <v>0</v>
      </c>
      <c r="L257" s="71" t="n">
        <f aca="false">E257*I257*J257</f>
        <v>0</v>
      </c>
      <c r="M257" s="72" t="n">
        <f aca="false">G257*I257*J257</f>
        <v>0</v>
      </c>
      <c r="N257" s="72" t="n">
        <f aca="false">D257*I257*J257</f>
        <v>-0</v>
      </c>
      <c r="O257" s="71" t="n">
        <f aca="false">F257*J257</f>
        <v>1</v>
      </c>
      <c r="P257" s="71" t="n">
        <f aca="false">E257*J257</f>
        <v>0</v>
      </c>
    </row>
    <row r="258" customFormat="false" ht="15" hidden="false" customHeight="false" outlineLevel="0" collapsed="false">
      <c r="A258" s="71" t="s">
        <v>59</v>
      </c>
      <c r="B258" s="71" t="s">
        <v>46</v>
      </c>
      <c r="C258" s="71" t="s">
        <v>987</v>
      </c>
      <c r="D258" s="72" t="n">
        <v>0</v>
      </c>
      <c r="E258" s="71" t="n">
        <v>0</v>
      </c>
      <c r="F258" s="71" t="n">
        <v>3</v>
      </c>
      <c r="G258" s="72" t="n">
        <v>271.85</v>
      </c>
      <c r="H258" s="72" t="n">
        <v>271.85</v>
      </c>
      <c r="I258" s="71" t="n">
        <f aca="false">IF(B258&gt;=Settings!$B$23,1,0)</f>
        <v>0</v>
      </c>
      <c r="J258" s="71" t="n">
        <v>1</v>
      </c>
      <c r="K258" s="71" t="n">
        <f aca="false">F258*I258*J258</f>
        <v>0</v>
      </c>
      <c r="L258" s="71" t="n">
        <f aca="false">E258*I258*J258</f>
        <v>0</v>
      </c>
      <c r="M258" s="72" t="n">
        <f aca="false">G258*I258*J258</f>
        <v>0</v>
      </c>
      <c r="N258" s="72" t="n">
        <f aca="false">D258*I258*J258</f>
        <v>-0</v>
      </c>
      <c r="O258" s="71" t="n">
        <f aca="false">F258*J258</f>
        <v>3</v>
      </c>
      <c r="P258" s="71" t="n">
        <f aca="false">E258*J258</f>
        <v>0</v>
      </c>
    </row>
    <row r="259" customFormat="false" ht="15" hidden="false" customHeight="false" outlineLevel="0" collapsed="false">
      <c r="A259" s="71" t="s">
        <v>59</v>
      </c>
      <c r="B259" s="71" t="s">
        <v>46</v>
      </c>
      <c r="C259" s="71" t="s">
        <v>569</v>
      </c>
      <c r="D259" s="72" t="n">
        <v>0</v>
      </c>
      <c r="E259" s="71" t="n">
        <v>0</v>
      </c>
      <c r="F259" s="71" t="n">
        <v>7</v>
      </c>
      <c r="G259" s="72" t="n">
        <v>717.65</v>
      </c>
      <c r="H259" s="72" t="n">
        <v>717.65</v>
      </c>
      <c r="I259" s="71" t="n">
        <f aca="false">IF(B259&gt;=Settings!$B$23,1,0)</f>
        <v>0</v>
      </c>
      <c r="J259" s="71" t="n">
        <v>1</v>
      </c>
      <c r="K259" s="71" t="n">
        <f aca="false">F259*I259*J259</f>
        <v>0</v>
      </c>
      <c r="L259" s="71" t="n">
        <f aca="false">E259*I259*J259</f>
        <v>0</v>
      </c>
      <c r="M259" s="72" t="n">
        <f aca="false">G259*I259*J259</f>
        <v>0</v>
      </c>
      <c r="N259" s="72" t="n">
        <f aca="false">D259*I259*J259</f>
        <v>-0</v>
      </c>
      <c r="O259" s="71" t="n">
        <f aca="false">F259*J259</f>
        <v>7</v>
      </c>
      <c r="P259" s="71" t="n">
        <f aca="false">E259*J259</f>
        <v>0</v>
      </c>
    </row>
    <row r="260" customFormat="false" ht="15" hidden="false" customHeight="false" outlineLevel="0" collapsed="false">
      <c r="A260" s="71" t="s">
        <v>59</v>
      </c>
      <c r="B260" s="71" t="s">
        <v>46</v>
      </c>
      <c r="C260" s="71" t="s">
        <v>1074</v>
      </c>
      <c r="D260" s="72" t="n">
        <v>0</v>
      </c>
      <c r="E260" s="71" t="n">
        <v>0</v>
      </c>
      <c r="F260" s="71" t="n">
        <v>47</v>
      </c>
      <c r="G260" s="72" t="n">
        <v>1523.55</v>
      </c>
      <c r="H260" s="72" t="n">
        <v>1523.55</v>
      </c>
      <c r="I260" s="71" t="n">
        <f aca="false">IF(B260&gt;=Settings!$B$23,1,0)</f>
        <v>0</v>
      </c>
      <c r="J260" s="71" t="n">
        <v>1</v>
      </c>
      <c r="K260" s="71" t="n">
        <f aca="false">F260*I260*J260</f>
        <v>0</v>
      </c>
      <c r="L260" s="71" t="n">
        <f aca="false">E260*I260*J260</f>
        <v>0</v>
      </c>
      <c r="M260" s="72" t="n">
        <f aca="false">G260*I260*J260</f>
        <v>0</v>
      </c>
      <c r="N260" s="72" t="n">
        <f aca="false">D260*I260*J260</f>
        <v>-0</v>
      </c>
      <c r="O260" s="71" t="n">
        <f aca="false">F260*J260</f>
        <v>47</v>
      </c>
      <c r="P260" s="71" t="n">
        <f aca="false">E260*J260</f>
        <v>0</v>
      </c>
    </row>
    <row r="261" customFormat="false" ht="15" hidden="false" customHeight="false" outlineLevel="0" collapsed="false">
      <c r="A261" s="71" t="s">
        <v>59</v>
      </c>
      <c r="B261" s="71" t="s">
        <v>46</v>
      </c>
      <c r="C261" s="71" t="s">
        <v>1075</v>
      </c>
      <c r="D261" s="72" t="n">
        <v>0</v>
      </c>
      <c r="E261" s="71" t="n">
        <v>0</v>
      </c>
      <c r="F261" s="71" t="n">
        <v>2</v>
      </c>
      <c r="G261" s="72" t="n">
        <v>182.9</v>
      </c>
      <c r="H261" s="72" t="n">
        <v>182.9</v>
      </c>
      <c r="I261" s="71" t="n">
        <f aca="false">IF(B261&gt;=Settings!$B$23,1,0)</f>
        <v>0</v>
      </c>
      <c r="J261" s="71" t="n">
        <v>1</v>
      </c>
      <c r="K261" s="71" t="n">
        <f aca="false">F261*I261*J261</f>
        <v>0</v>
      </c>
      <c r="L261" s="71" t="n">
        <f aca="false">E261*I261*J261</f>
        <v>0</v>
      </c>
      <c r="M261" s="72" t="n">
        <f aca="false">G261*I261*J261</f>
        <v>0</v>
      </c>
      <c r="N261" s="72" t="n">
        <f aca="false">D261*I261*J261</f>
        <v>-0</v>
      </c>
      <c r="O261" s="71" t="n">
        <f aca="false">F261*J261</f>
        <v>2</v>
      </c>
      <c r="P261" s="71" t="n">
        <f aca="false">E261*J261</f>
        <v>0</v>
      </c>
    </row>
    <row r="262" customFormat="false" ht="15" hidden="false" customHeight="false" outlineLevel="0" collapsed="false">
      <c r="A262" s="71" t="s">
        <v>60</v>
      </c>
      <c r="B262" s="71" t="s">
        <v>46</v>
      </c>
      <c r="C262" s="71" t="s">
        <v>1076</v>
      </c>
      <c r="D262" s="72" t="n">
        <v>0</v>
      </c>
      <c r="E262" s="71" t="n">
        <v>0</v>
      </c>
      <c r="F262" s="71" t="n">
        <v>2</v>
      </c>
      <c r="G262" s="72" t="n">
        <v>235.9</v>
      </c>
      <c r="H262" s="72" t="n">
        <v>235.9</v>
      </c>
      <c r="I262" s="71" t="n">
        <f aca="false">IF(B262&gt;=Settings!$B$23,1,0)</f>
        <v>0</v>
      </c>
      <c r="J262" s="71" t="n">
        <v>1</v>
      </c>
      <c r="K262" s="71" t="n">
        <f aca="false">F262*I262*J262</f>
        <v>0</v>
      </c>
      <c r="L262" s="71" t="n">
        <f aca="false">E262*I262*J262</f>
        <v>0</v>
      </c>
      <c r="M262" s="72" t="n">
        <f aca="false">G262*I262*J262</f>
        <v>0</v>
      </c>
      <c r="N262" s="72" t="n">
        <f aca="false">D262*I262*J262</f>
        <v>-0</v>
      </c>
      <c r="O262" s="71" t="n">
        <f aca="false">F262*J262</f>
        <v>2</v>
      </c>
      <c r="P262" s="71" t="n">
        <f aca="false">E262*J262</f>
        <v>0</v>
      </c>
    </row>
    <row r="263" customFormat="false" ht="15" hidden="false" customHeight="false" outlineLevel="0" collapsed="false">
      <c r="A263" s="71" t="s">
        <v>59</v>
      </c>
      <c r="B263" s="71" t="s">
        <v>46</v>
      </c>
      <c r="C263" s="71" t="s">
        <v>151</v>
      </c>
      <c r="D263" s="72" t="n">
        <v>0</v>
      </c>
      <c r="E263" s="71" t="n">
        <v>0</v>
      </c>
      <c r="F263" s="71" t="n">
        <v>4</v>
      </c>
      <c r="G263" s="72" t="n">
        <v>499.8</v>
      </c>
      <c r="H263" s="72" t="n">
        <v>499.8</v>
      </c>
      <c r="I263" s="71" t="n">
        <f aca="false">IF(B263&gt;=Settings!$B$23,1,0)</f>
        <v>0</v>
      </c>
      <c r="J263" s="71" t="n">
        <v>1</v>
      </c>
      <c r="K263" s="71" t="n">
        <f aca="false">F263*I263*J263</f>
        <v>0</v>
      </c>
      <c r="L263" s="71" t="n">
        <f aca="false">E263*I263*J263</f>
        <v>0</v>
      </c>
      <c r="M263" s="72" t="n">
        <f aca="false">G263*I263*J263</f>
        <v>0</v>
      </c>
      <c r="N263" s="72" t="n">
        <f aca="false">D263*I263*J263</f>
        <v>-0</v>
      </c>
      <c r="O263" s="71" t="n">
        <f aca="false">F263*J263</f>
        <v>4</v>
      </c>
      <c r="P263" s="71" t="n">
        <f aca="false">E263*J263</f>
        <v>0</v>
      </c>
    </row>
    <row r="264" customFormat="false" ht="15" hidden="false" customHeight="false" outlineLevel="0" collapsed="false">
      <c r="A264" s="71" t="s">
        <v>59</v>
      </c>
      <c r="B264" s="71" t="s">
        <v>46</v>
      </c>
      <c r="C264" s="71" t="s">
        <v>1077</v>
      </c>
      <c r="D264" s="72" t="n">
        <v>0</v>
      </c>
      <c r="E264" s="71" t="n">
        <v>0</v>
      </c>
      <c r="F264" s="71" t="n">
        <v>18</v>
      </c>
      <c r="G264" s="72" t="n">
        <v>1737.74</v>
      </c>
      <c r="H264" s="72" t="n">
        <v>1737.74</v>
      </c>
      <c r="I264" s="71" t="n">
        <f aca="false">IF(B264&gt;=Settings!$B$23,1,0)</f>
        <v>0</v>
      </c>
      <c r="J264" s="71" t="n">
        <v>1</v>
      </c>
      <c r="K264" s="71" t="n">
        <f aca="false">F264*I264*J264</f>
        <v>0</v>
      </c>
      <c r="L264" s="71" t="n">
        <f aca="false">E264*I264*J264</f>
        <v>0</v>
      </c>
      <c r="M264" s="72" t="n">
        <f aca="false">G264*I264*J264</f>
        <v>0</v>
      </c>
      <c r="N264" s="72" t="n">
        <f aca="false">D264*I264*J264</f>
        <v>-0</v>
      </c>
      <c r="O264" s="71" t="n">
        <f aca="false">F264*J264</f>
        <v>18</v>
      </c>
      <c r="P264" s="71" t="n">
        <f aca="false">E264*J264</f>
        <v>0</v>
      </c>
    </row>
    <row r="265" customFormat="false" ht="15" hidden="false" customHeight="false" outlineLevel="0" collapsed="false">
      <c r="A265" s="71" t="s">
        <v>59</v>
      </c>
      <c r="B265" s="71" t="s">
        <v>46</v>
      </c>
      <c r="C265" s="71" t="s">
        <v>1078</v>
      </c>
      <c r="D265" s="72" t="n">
        <v>0</v>
      </c>
      <c r="E265" s="71" t="n">
        <v>0</v>
      </c>
      <c r="F265" s="71" t="n">
        <v>7</v>
      </c>
      <c r="G265" s="72" t="n">
        <v>747.77</v>
      </c>
      <c r="H265" s="72" t="n">
        <v>747.77</v>
      </c>
      <c r="I265" s="71" t="n">
        <f aca="false">IF(B265&gt;=Settings!$B$23,1,0)</f>
        <v>0</v>
      </c>
      <c r="J265" s="71" t="n">
        <v>1</v>
      </c>
      <c r="K265" s="71" t="n">
        <f aca="false">F265*I265*J265</f>
        <v>0</v>
      </c>
      <c r="L265" s="71" t="n">
        <f aca="false">E265*I265*J265</f>
        <v>0</v>
      </c>
      <c r="M265" s="72" t="n">
        <f aca="false">G265*I265*J265</f>
        <v>0</v>
      </c>
      <c r="N265" s="72" t="n">
        <f aca="false">D265*I265*J265</f>
        <v>-0</v>
      </c>
      <c r="O265" s="71" t="n">
        <f aca="false">F265*J265</f>
        <v>7</v>
      </c>
      <c r="P265" s="71" t="n">
        <f aca="false">E265*J265</f>
        <v>0</v>
      </c>
    </row>
    <row r="266" customFormat="false" ht="15" hidden="false" customHeight="false" outlineLevel="0" collapsed="false">
      <c r="A266" s="71" t="s">
        <v>61</v>
      </c>
      <c r="B266" s="71" t="s">
        <v>46</v>
      </c>
      <c r="C266" s="71" t="s">
        <v>1079</v>
      </c>
      <c r="D266" s="72" t="n">
        <v>0</v>
      </c>
      <c r="E266" s="71" t="n">
        <v>0</v>
      </c>
      <c r="F266" s="71" t="n">
        <v>42</v>
      </c>
      <c r="G266" s="72" t="n">
        <v>501.9</v>
      </c>
      <c r="H266" s="72" t="n">
        <v>487.54</v>
      </c>
      <c r="I266" s="71" t="n">
        <f aca="false">IF(B266&gt;=Settings!$B$23,1,0)</f>
        <v>0</v>
      </c>
      <c r="J266" s="71" t="n">
        <v>1</v>
      </c>
      <c r="K266" s="71" t="n">
        <f aca="false">F266*I266*J266</f>
        <v>0</v>
      </c>
      <c r="L266" s="71" t="n">
        <f aca="false">E266*I266*J266</f>
        <v>0</v>
      </c>
      <c r="M266" s="72" t="n">
        <f aca="false">G266*I266*J266</f>
        <v>0</v>
      </c>
      <c r="N266" s="72" t="n">
        <f aca="false">D266*I266*J266</f>
        <v>-0</v>
      </c>
      <c r="O266" s="71" t="n">
        <f aca="false">F266*J266</f>
        <v>42</v>
      </c>
      <c r="P266" s="71" t="n">
        <f aca="false">E266*J266</f>
        <v>0</v>
      </c>
    </row>
    <row r="267" customFormat="false" ht="15" hidden="false" customHeight="false" outlineLevel="0" collapsed="false">
      <c r="A267" s="71" t="s">
        <v>60</v>
      </c>
      <c r="B267" s="71" t="s">
        <v>46</v>
      </c>
      <c r="C267" s="71" t="s">
        <v>1080</v>
      </c>
      <c r="D267" s="72" t="n">
        <v>0</v>
      </c>
      <c r="E267" s="71" t="n">
        <v>0</v>
      </c>
      <c r="F267" s="71" t="n">
        <v>1</v>
      </c>
      <c r="G267" s="72" t="n">
        <v>129.95</v>
      </c>
      <c r="H267" s="72" t="n">
        <v>129.95</v>
      </c>
      <c r="I267" s="71" t="n">
        <f aca="false">IF(B267&gt;=Settings!$B$23,1,0)</f>
        <v>0</v>
      </c>
      <c r="J267" s="71" t="n">
        <v>1</v>
      </c>
      <c r="K267" s="71" t="n">
        <f aca="false">F267*I267*J267</f>
        <v>0</v>
      </c>
      <c r="L267" s="71" t="n">
        <f aca="false">E267*I267*J267</f>
        <v>0</v>
      </c>
      <c r="M267" s="72" t="n">
        <f aca="false">G267*I267*J267</f>
        <v>0</v>
      </c>
      <c r="N267" s="72" t="n">
        <f aca="false">D267*I267*J267</f>
        <v>-0</v>
      </c>
      <c r="O267" s="71" t="n">
        <f aca="false">F267*J267</f>
        <v>1</v>
      </c>
      <c r="P267" s="71" t="n">
        <f aca="false">E267*J267</f>
        <v>0</v>
      </c>
    </row>
    <row r="268" customFormat="false" ht="15" hidden="false" customHeight="false" outlineLevel="0" collapsed="false">
      <c r="A268" s="71" t="s">
        <v>60</v>
      </c>
      <c r="B268" s="71" t="s">
        <v>46</v>
      </c>
      <c r="C268" s="71" t="s">
        <v>1081</v>
      </c>
      <c r="D268" s="72" t="n">
        <v>0</v>
      </c>
      <c r="E268" s="71" t="n">
        <v>0</v>
      </c>
      <c r="F268" s="71" t="n">
        <v>3</v>
      </c>
      <c r="G268" s="72" t="n">
        <v>239.85</v>
      </c>
      <c r="H268" s="72" t="n">
        <v>239.85</v>
      </c>
      <c r="I268" s="71" t="n">
        <f aca="false">IF(B268&gt;=Settings!$B$23,1,0)</f>
        <v>0</v>
      </c>
      <c r="J268" s="71" t="n">
        <v>1</v>
      </c>
      <c r="K268" s="71" t="n">
        <f aca="false">F268*I268*J268</f>
        <v>0</v>
      </c>
      <c r="L268" s="71" t="n">
        <f aca="false">E268*I268*J268</f>
        <v>0</v>
      </c>
      <c r="M268" s="72" t="n">
        <f aca="false">G268*I268*J268</f>
        <v>0</v>
      </c>
      <c r="N268" s="72" t="n">
        <f aca="false">D268*I268*J268</f>
        <v>-0</v>
      </c>
      <c r="O268" s="71" t="n">
        <f aca="false">F268*J268</f>
        <v>3</v>
      </c>
      <c r="P268" s="71" t="n">
        <f aca="false">E268*J268</f>
        <v>0</v>
      </c>
    </row>
    <row r="269" customFormat="false" ht="15" hidden="false" customHeight="false" outlineLevel="0" collapsed="false">
      <c r="A269" s="71" t="s">
        <v>60</v>
      </c>
      <c r="B269" s="71" t="s">
        <v>46</v>
      </c>
      <c r="C269" s="71" t="s">
        <v>1082</v>
      </c>
      <c r="D269" s="72" t="n">
        <v>0</v>
      </c>
      <c r="E269" s="71" t="n">
        <v>0</v>
      </c>
      <c r="F269" s="71" t="n">
        <v>2</v>
      </c>
      <c r="G269" s="72" t="n">
        <v>139.9</v>
      </c>
      <c r="H269" s="72" t="n">
        <v>139.9</v>
      </c>
      <c r="I269" s="71" t="n">
        <f aca="false">IF(B269&gt;=Settings!$B$23,1,0)</f>
        <v>0</v>
      </c>
      <c r="J269" s="71" t="n">
        <v>1</v>
      </c>
      <c r="K269" s="71" t="n">
        <f aca="false">F269*I269*J269</f>
        <v>0</v>
      </c>
      <c r="L269" s="71" t="n">
        <f aca="false">E269*I269*J269</f>
        <v>0</v>
      </c>
      <c r="M269" s="72" t="n">
        <f aca="false">G269*I269*J269</f>
        <v>0</v>
      </c>
      <c r="N269" s="72" t="n">
        <f aca="false">D269*I269*J269</f>
        <v>-0</v>
      </c>
      <c r="O269" s="71" t="n">
        <f aca="false">F269*J269</f>
        <v>2</v>
      </c>
      <c r="P269" s="71" t="n">
        <f aca="false">E269*J269</f>
        <v>0</v>
      </c>
    </row>
    <row r="270" customFormat="false" ht="15" hidden="false" customHeight="false" outlineLevel="0" collapsed="false">
      <c r="A270" s="71" t="s">
        <v>59</v>
      </c>
      <c r="B270" s="71" t="s">
        <v>46</v>
      </c>
      <c r="C270" s="71" t="s">
        <v>590</v>
      </c>
      <c r="D270" s="72" t="n">
        <v>0</v>
      </c>
      <c r="E270" s="71" t="n">
        <v>0</v>
      </c>
      <c r="F270" s="71" t="n">
        <v>2</v>
      </c>
      <c r="G270" s="72" t="n">
        <v>186.157</v>
      </c>
      <c r="H270" s="72" t="n">
        <v>186.157</v>
      </c>
      <c r="I270" s="71" t="n">
        <f aca="false">IF(B270&gt;=Settings!$B$23,1,0)</f>
        <v>0</v>
      </c>
      <c r="J270" s="71" t="n">
        <v>1</v>
      </c>
      <c r="K270" s="71" t="n">
        <f aca="false">F270*I270*J270</f>
        <v>0</v>
      </c>
      <c r="L270" s="71" t="n">
        <f aca="false">E270*I270*J270</f>
        <v>0</v>
      </c>
      <c r="M270" s="72" t="n">
        <f aca="false">G270*I270*J270</f>
        <v>0</v>
      </c>
      <c r="N270" s="72" t="n">
        <f aca="false">D270*I270*J270</f>
        <v>-0</v>
      </c>
      <c r="O270" s="71" t="n">
        <f aca="false">F270*J270</f>
        <v>2</v>
      </c>
      <c r="P270" s="71" t="n">
        <f aca="false">E270*J270</f>
        <v>0</v>
      </c>
    </row>
    <row r="271" customFormat="false" ht="15" hidden="false" customHeight="false" outlineLevel="0" collapsed="false">
      <c r="A271" s="71" t="s">
        <v>61</v>
      </c>
      <c r="B271" s="71" t="s">
        <v>46</v>
      </c>
      <c r="C271" s="71" t="s">
        <v>1083</v>
      </c>
      <c r="D271" s="72" t="n">
        <v>0</v>
      </c>
      <c r="E271" s="71" t="n">
        <v>0</v>
      </c>
      <c r="F271" s="71" t="n">
        <v>3</v>
      </c>
      <c r="G271" s="72" t="n">
        <v>236.4</v>
      </c>
      <c r="H271" s="72" t="n">
        <v>236.4</v>
      </c>
      <c r="I271" s="71" t="n">
        <f aca="false">IF(B271&gt;=Settings!$B$23,1,0)</f>
        <v>0</v>
      </c>
      <c r="J271" s="71" t="n">
        <v>1</v>
      </c>
      <c r="K271" s="71" t="n">
        <f aca="false">F271*I271*J271</f>
        <v>0</v>
      </c>
      <c r="L271" s="71" t="n">
        <f aca="false">E271*I271*J271</f>
        <v>0</v>
      </c>
      <c r="M271" s="72" t="n">
        <f aca="false">G271*I271*J271</f>
        <v>0</v>
      </c>
      <c r="N271" s="72" t="n">
        <f aca="false">D271*I271*J271</f>
        <v>-0</v>
      </c>
      <c r="O271" s="71" t="n">
        <f aca="false">F271*J271</f>
        <v>3</v>
      </c>
      <c r="P271" s="71" t="n">
        <f aca="false">E271*J271</f>
        <v>0</v>
      </c>
    </row>
    <row r="272" customFormat="false" ht="15" hidden="false" customHeight="false" outlineLevel="0" collapsed="false">
      <c r="A272" s="71" t="s">
        <v>59</v>
      </c>
      <c r="B272" s="71" t="s">
        <v>46</v>
      </c>
      <c r="C272" s="71" t="s">
        <v>1084</v>
      </c>
      <c r="D272" s="72" t="n">
        <v>0</v>
      </c>
      <c r="E272" s="71" t="n">
        <v>0</v>
      </c>
      <c r="F272" s="71" t="n">
        <v>5</v>
      </c>
      <c r="G272" s="72" t="n">
        <v>174.75</v>
      </c>
      <c r="H272" s="72" t="n">
        <v>174.75</v>
      </c>
      <c r="I272" s="71" t="n">
        <f aca="false">IF(B272&gt;=Settings!$B$23,1,0)</f>
        <v>0</v>
      </c>
      <c r="J272" s="71" t="n">
        <v>1</v>
      </c>
      <c r="K272" s="71" t="n">
        <f aca="false">F272*I272*J272</f>
        <v>0</v>
      </c>
      <c r="L272" s="71" t="n">
        <f aca="false">E272*I272*J272</f>
        <v>0</v>
      </c>
      <c r="M272" s="72" t="n">
        <f aca="false">G272*I272*J272</f>
        <v>0</v>
      </c>
      <c r="N272" s="72" t="n">
        <f aca="false">D272*I272*J272</f>
        <v>-0</v>
      </c>
      <c r="O272" s="71" t="n">
        <f aca="false">F272*J272</f>
        <v>5</v>
      </c>
      <c r="P272" s="71" t="n">
        <f aca="false">E272*J272</f>
        <v>0</v>
      </c>
    </row>
    <row r="273" customFormat="false" ht="15" hidden="false" customHeight="false" outlineLevel="0" collapsed="false">
      <c r="A273" s="71" t="s">
        <v>60</v>
      </c>
      <c r="B273" s="71" t="s">
        <v>46</v>
      </c>
      <c r="C273" s="71" t="s">
        <v>1085</v>
      </c>
      <c r="D273" s="72" t="n">
        <v>0</v>
      </c>
      <c r="E273" s="71" t="n">
        <v>0</v>
      </c>
      <c r="F273" s="71" t="n">
        <v>7</v>
      </c>
      <c r="G273" s="72" t="n">
        <v>769.65</v>
      </c>
      <c r="H273" s="72" t="n">
        <v>769.65</v>
      </c>
      <c r="I273" s="71" t="n">
        <f aca="false">IF(B273&gt;=Settings!$B$23,1,0)</f>
        <v>0</v>
      </c>
      <c r="J273" s="71" t="n">
        <v>1</v>
      </c>
      <c r="K273" s="71" t="n">
        <f aca="false">F273*I273*J273</f>
        <v>0</v>
      </c>
      <c r="L273" s="71" t="n">
        <f aca="false">E273*I273*J273</f>
        <v>0</v>
      </c>
      <c r="M273" s="72" t="n">
        <f aca="false">G273*I273*J273</f>
        <v>0</v>
      </c>
      <c r="N273" s="72" t="n">
        <f aca="false">D273*I273*J273</f>
        <v>-0</v>
      </c>
      <c r="O273" s="71" t="n">
        <f aca="false">F273*J273</f>
        <v>7</v>
      </c>
      <c r="P273" s="71" t="n">
        <f aca="false">E273*J273</f>
        <v>0</v>
      </c>
    </row>
    <row r="274" customFormat="false" ht="15" hidden="false" customHeight="false" outlineLevel="0" collapsed="false">
      <c r="A274" s="71" t="s">
        <v>60</v>
      </c>
      <c r="B274" s="71" t="s">
        <v>46</v>
      </c>
      <c r="C274" s="71" t="s">
        <v>1086</v>
      </c>
      <c r="D274" s="72" t="n">
        <v>0</v>
      </c>
      <c r="E274" s="71" t="n">
        <v>0</v>
      </c>
      <c r="F274" s="71" t="n">
        <v>1</v>
      </c>
      <c r="G274" s="72" t="n">
        <v>99.95</v>
      </c>
      <c r="H274" s="72" t="n">
        <v>99.95</v>
      </c>
      <c r="I274" s="71" t="n">
        <f aca="false">IF(B274&gt;=Settings!$B$23,1,0)</f>
        <v>0</v>
      </c>
      <c r="J274" s="71" t="n">
        <v>1</v>
      </c>
      <c r="K274" s="71" t="n">
        <f aca="false">F274*I274*J274</f>
        <v>0</v>
      </c>
      <c r="L274" s="71" t="n">
        <f aca="false">E274*I274*J274</f>
        <v>0</v>
      </c>
      <c r="M274" s="72" t="n">
        <f aca="false">G274*I274*J274</f>
        <v>0</v>
      </c>
      <c r="N274" s="72" t="n">
        <f aca="false">D274*I274*J274</f>
        <v>-0</v>
      </c>
      <c r="O274" s="71" t="n">
        <f aca="false">F274*J274</f>
        <v>1</v>
      </c>
      <c r="P274" s="71" t="n">
        <f aca="false">E274*J274</f>
        <v>0</v>
      </c>
    </row>
    <row r="275" customFormat="false" ht="15" hidden="false" customHeight="false" outlineLevel="0" collapsed="false">
      <c r="A275" s="71" t="s">
        <v>59</v>
      </c>
      <c r="B275" s="71" t="s">
        <v>46</v>
      </c>
      <c r="C275" s="71" t="s">
        <v>1087</v>
      </c>
      <c r="D275" s="72" t="n">
        <v>0</v>
      </c>
      <c r="E275" s="71" t="n">
        <v>0</v>
      </c>
      <c r="F275" s="71" t="n">
        <v>1</v>
      </c>
      <c r="G275" s="72" t="n">
        <v>91.95</v>
      </c>
      <c r="H275" s="72" t="n">
        <v>91.95</v>
      </c>
      <c r="I275" s="71" t="n">
        <f aca="false">IF(B275&gt;=Settings!$B$23,1,0)</f>
        <v>0</v>
      </c>
      <c r="J275" s="71" t="n">
        <v>1</v>
      </c>
      <c r="K275" s="71" t="n">
        <f aca="false">F275*I275*J275</f>
        <v>0</v>
      </c>
      <c r="L275" s="71" t="n">
        <f aca="false">E275*I275*J275</f>
        <v>0</v>
      </c>
      <c r="M275" s="72" t="n">
        <f aca="false">G275*I275*J275</f>
        <v>0</v>
      </c>
      <c r="N275" s="72" t="n">
        <f aca="false">D275*I275*J275</f>
        <v>-0</v>
      </c>
      <c r="O275" s="71" t="n">
        <f aca="false">F275*J275</f>
        <v>1</v>
      </c>
      <c r="P275" s="71" t="n">
        <f aca="false">E275*J275</f>
        <v>0</v>
      </c>
    </row>
    <row r="276" customFormat="false" ht="15" hidden="false" customHeight="false" outlineLevel="0" collapsed="false">
      <c r="A276" s="71" t="s">
        <v>60</v>
      </c>
      <c r="B276" s="71" t="s">
        <v>46</v>
      </c>
      <c r="C276" s="71" t="s">
        <v>1088</v>
      </c>
      <c r="D276" s="72" t="n">
        <v>0</v>
      </c>
      <c r="E276" s="71" t="n">
        <v>0</v>
      </c>
      <c r="F276" s="71" t="n">
        <v>3</v>
      </c>
      <c r="G276" s="72" t="n">
        <v>431.85</v>
      </c>
      <c r="H276" s="72" t="n">
        <v>431.85</v>
      </c>
      <c r="I276" s="71" t="n">
        <f aca="false">IF(B276&gt;=Settings!$B$23,1,0)</f>
        <v>0</v>
      </c>
      <c r="J276" s="71" t="n">
        <v>1</v>
      </c>
      <c r="K276" s="71" t="n">
        <f aca="false">F276*I276*J276</f>
        <v>0</v>
      </c>
      <c r="L276" s="71" t="n">
        <f aca="false">E276*I276*J276</f>
        <v>0</v>
      </c>
      <c r="M276" s="72" t="n">
        <f aca="false">G276*I276*J276</f>
        <v>0</v>
      </c>
      <c r="N276" s="72" t="n">
        <f aca="false">D276*I276*J276</f>
        <v>-0</v>
      </c>
      <c r="O276" s="71" t="n">
        <f aca="false">F276*J276</f>
        <v>3</v>
      </c>
      <c r="P276" s="71" t="n">
        <f aca="false">E276*J276</f>
        <v>0</v>
      </c>
    </row>
    <row r="277" customFormat="false" ht="15" hidden="false" customHeight="false" outlineLevel="0" collapsed="false">
      <c r="A277" s="71" t="s">
        <v>60</v>
      </c>
      <c r="B277" s="71" t="s">
        <v>46</v>
      </c>
      <c r="C277" s="71" t="s">
        <v>1089</v>
      </c>
      <c r="D277" s="72" t="n">
        <v>0</v>
      </c>
      <c r="E277" s="71" t="n">
        <v>0</v>
      </c>
      <c r="F277" s="71" t="n">
        <v>1</v>
      </c>
      <c r="G277" s="72" t="n">
        <v>129.95</v>
      </c>
      <c r="H277" s="72" t="n">
        <v>129.95</v>
      </c>
      <c r="I277" s="71" t="n">
        <f aca="false">IF(B277&gt;=Settings!$B$23,1,0)</f>
        <v>0</v>
      </c>
      <c r="J277" s="71" t="n">
        <v>1</v>
      </c>
      <c r="K277" s="71" t="n">
        <f aca="false">F277*I277*J277</f>
        <v>0</v>
      </c>
      <c r="L277" s="71" t="n">
        <f aca="false">E277*I277*J277</f>
        <v>0</v>
      </c>
      <c r="M277" s="72" t="n">
        <f aca="false">G277*I277*J277</f>
        <v>0</v>
      </c>
      <c r="N277" s="72" t="n">
        <f aca="false">D277*I277*J277</f>
        <v>-0</v>
      </c>
      <c r="O277" s="71" t="n">
        <f aca="false">F277*J277</f>
        <v>1</v>
      </c>
      <c r="P277" s="71" t="n">
        <f aca="false">E277*J277</f>
        <v>0</v>
      </c>
    </row>
    <row r="278" customFormat="false" ht="15" hidden="false" customHeight="false" outlineLevel="0" collapsed="false">
      <c r="A278" s="71" t="s">
        <v>60</v>
      </c>
      <c r="B278" s="71" t="s">
        <v>46</v>
      </c>
      <c r="C278" s="71" t="s">
        <v>1090</v>
      </c>
      <c r="D278" s="72" t="n">
        <v>0</v>
      </c>
      <c r="E278" s="71" t="n">
        <v>0</v>
      </c>
      <c r="F278" s="71" t="n">
        <v>4</v>
      </c>
      <c r="G278" s="72" t="n">
        <v>419.8</v>
      </c>
      <c r="H278" s="72" t="n">
        <v>419.8</v>
      </c>
      <c r="I278" s="71" t="n">
        <f aca="false">IF(B278&gt;=Settings!$B$23,1,0)</f>
        <v>0</v>
      </c>
      <c r="J278" s="71" t="n">
        <v>1</v>
      </c>
      <c r="K278" s="71" t="n">
        <f aca="false">F278*I278*J278</f>
        <v>0</v>
      </c>
      <c r="L278" s="71" t="n">
        <f aca="false">E278*I278*J278</f>
        <v>0</v>
      </c>
      <c r="M278" s="72" t="n">
        <f aca="false">G278*I278*J278</f>
        <v>0</v>
      </c>
      <c r="N278" s="72" t="n">
        <f aca="false">D278*I278*J278</f>
        <v>-0</v>
      </c>
      <c r="O278" s="71" t="n">
        <f aca="false">F278*J278</f>
        <v>4</v>
      </c>
      <c r="P278" s="71" t="n">
        <f aca="false">E278*J278</f>
        <v>0</v>
      </c>
    </row>
    <row r="279" customFormat="false" ht="15" hidden="false" customHeight="false" outlineLevel="0" collapsed="false">
      <c r="A279" s="71" t="s">
        <v>59</v>
      </c>
      <c r="B279" s="71" t="s">
        <v>46</v>
      </c>
      <c r="C279" s="71" t="s">
        <v>1091</v>
      </c>
      <c r="D279" s="72" t="n">
        <v>0</v>
      </c>
      <c r="E279" s="71" t="n">
        <v>0</v>
      </c>
      <c r="F279" s="71" t="n">
        <v>4</v>
      </c>
      <c r="G279" s="72" t="n">
        <v>399.8</v>
      </c>
      <c r="H279" s="72" t="n">
        <v>399.8</v>
      </c>
      <c r="I279" s="71" t="n">
        <f aca="false">IF(B279&gt;=Settings!$B$23,1,0)</f>
        <v>0</v>
      </c>
      <c r="J279" s="71" t="n">
        <v>1</v>
      </c>
      <c r="K279" s="71" t="n">
        <f aca="false">F279*I279*J279</f>
        <v>0</v>
      </c>
      <c r="L279" s="71" t="n">
        <f aca="false">E279*I279*J279</f>
        <v>0</v>
      </c>
      <c r="M279" s="72" t="n">
        <f aca="false">G279*I279*J279</f>
        <v>0</v>
      </c>
      <c r="N279" s="72" t="n">
        <f aca="false">D279*I279*J279</f>
        <v>-0</v>
      </c>
      <c r="O279" s="71" t="n">
        <f aca="false">F279*J279</f>
        <v>4</v>
      </c>
      <c r="P279" s="71" t="n">
        <f aca="false">E279*J279</f>
        <v>0</v>
      </c>
    </row>
    <row r="280" customFormat="false" ht="15" hidden="false" customHeight="false" outlineLevel="0" collapsed="false">
      <c r="A280" s="71" t="s">
        <v>60</v>
      </c>
      <c r="B280" s="71" t="s">
        <v>46</v>
      </c>
      <c r="C280" s="71" t="s">
        <v>1092</v>
      </c>
      <c r="D280" s="72" t="n">
        <v>0</v>
      </c>
      <c r="E280" s="71" t="n">
        <v>0</v>
      </c>
      <c r="F280" s="71" t="n">
        <v>4</v>
      </c>
      <c r="G280" s="72" t="n">
        <v>559.8</v>
      </c>
      <c r="H280" s="72" t="n">
        <v>559.8</v>
      </c>
      <c r="I280" s="71" t="n">
        <f aca="false">IF(B280&gt;=Settings!$B$23,1,0)</f>
        <v>0</v>
      </c>
      <c r="J280" s="71" t="n">
        <v>1</v>
      </c>
      <c r="K280" s="71" t="n">
        <f aca="false">F280*I280*J280</f>
        <v>0</v>
      </c>
      <c r="L280" s="71" t="n">
        <f aca="false">E280*I280*J280</f>
        <v>0</v>
      </c>
      <c r="M280" s="72" t="n">
        <f aca="false">G280*I280*J280</f>
        <v>0</v>
      </c>
      <c r="N280" s="72" t="n">
        <f aca="false">D280*I280*J280</f>
        <v>-0</v>
      </c>
      <c r="O280" s="71" t="n">
        <f aca="false">F280*J280</f>
        <v>4</v>
      </c>
      <c r="P280" s="71" t="n">
        <f aca="false">E280*J280</f>
        <v>0</v>
      </c>
    </row>
    <row r="281" customFormat="false" ht="15" hidden="false" customHeight="false" outlineLevel="0" collapsed="false">
      <c r="A281" s="71" t="s">
        <v>61</v>
      </c>
      <c r="B281" s="71" t="s">
        <v>46</v>
      </c>
      <c r="C281" s="71" t="s">
        <v>1093</v>
      </c>
      <c r="D281" s="72" t="n">
        <v>0</v>
      </c>
      <c r="E281" s="71" t="n">
        <v>0</v>
      </c>
      <c r="F281" s="71" t="n">
        <v>3</v>
      </c>
      <c r="G281" s="72" t="n">
        <v>326.85</v>
      </c>
      <c r="H281" s="72" t="n">
        <v>326.85</v>
      </c>
      <c r="I281" s="71" t="n">
        <f aca="false">IF(B281&gt;=Settings!$B$23,1,0)</f>
        <v>0</v>
      </c>
      <c r="J281" s="71" t="n">
        <v>1</v>
      </c>
      <c r="K281" s="71" t="n">
        <f aca="false">F281*I281*J281</f>
        <v>0</v>
      </c>
      <c r="L281" s="71" t="n">
        <f aca="false">E281*I281*J281</f>
        <v>0</v>
      </c>
      <c r="M281" s="72" t="n">
        <f aca="false">G281*I281*J281</f>
        <v>0</v>
      </c>
      <c r="N281" s="72" t="n">
        <f aca="false">D281*I281*J281</f>
        <v>-0</v>
      </c>
      <c r="O281" s="71" t="n">
        <f aca="false">F281*J281</f>
        <v>3</v>
      </c>
      <c r="P281" s="71" t="n">
        <f aca="false">E281*J281</f>
        <v>0</v>
      </c>
    </row>
    <row r="282" customFormat="false" ht="15" hidden="false" customHeight="false" outlineLevel="0" collapsed="false">
      <c r="A282" s="71" t="s">
        <v>60</v>
      </c>
      <c r="B282" s="71" t="s">
        <v>46</v>
      </c>
      <c r="C282" s="71" t="s">
        <v>1094</v>
      </c>
      <c r="D282" s="72" t="n">
        <v>104.95</v>
      </c>
      <c r="E282" s="71" t="n">
        <v>1</v>
      </c>
      <c r="F282" s="71" t="n">
        <v>25</v>
      </c>
      <c r="G282" s="72" t="n">
        <v>2623.75</v>
      </c>
      <c r="H282" s="72" t="n">
        <v>2518.8</v>
      </c>
      <c r="I282" s="71" t="n">
        <f aca="false">IF(B282&gt;=Settings!$B$23,1,0)</f>
        <v>0</v>
      </c>
      <c r="J282" s="71" t="n">
        <v>1</v>
      </c>
      <c r="K282" s="71" t="n">
        <f aca="false">F282*I282*J282</f>
        <v>0</v>
      </c>
      <c r="L282" s="71" t="n">
        <f aca="false">E282*I282*J282</f>
        <v>0</v>
      </c>
      <c r="M282" s="72" t="n">
        <f aca="false">G282*I282*J282</f>
        <v>0</v>
      </c>
      <c r="N282" s="72" t="n">
        <f aca="false">D282*I282*J282</f>
        <v>0</v>
      </c>
      <c r="O282" s="71" t="n">
        <f aca="false">F282*J282</f>
        <v>25</v>
      </c>
      <c r="P282" s="71" t="n">
        <f aca="false">E282*J282</f>
        <v>1</v>
      </c>
    </row>
    <row r="283" customFormat="false" ht="15" hidden="false" customHeight="false" outlineLevel="0" collapsed="false">
      <c r="A283" s="71" t="s">
        <v>59</v>
      </c>
      <c r="B283" s="71" t="s">
        <v>46</v>
      </c>
      <c r="C283" s="71" t="s">
        <v>1095</v>
      </c>
      <c r="D283" s="72" t="n">
        <v>0</v>
      </c>
      <c r="E283" s="71" t="n">
        <v>0</v>
      </c>
      <c r="F283" s="71" t="n">
        <v>8</v>
      </c>
      <c r="G283" s="72" t="n">
        <v>730.6</v>
      </c>
      <c r="H283" s="72" t="n">
        <v>730.6</v>
      </c>
      <c r="I283" s="71" t="n">
        <f aca="false">IF(B283&gt;=Settings!$B$23,1,0)</f>
        <v>0</v>
      </c>
      <c r="J283" s="71" t="n">
        <v>1</v>
      </c>
      <c r="K283" s="71" t="n">
        <f aca="false">F283*I283*J283</f>
        <v>0</v>
      </c>
      <c r="L283" s="71" t="n">
        <f aca="false">E283*I283*J283</f>
        <v>0</v>
      </c>
      <c r="M283" s="72" t="n">
        <f aca="false">G283*I283*J283</f>
        <v>0</v>
      </c>
      <c r="N283" s="72" t="n">
        <f aca="false">D283*I283*J283</f>
        <v>-0</v>
      </c>
      <c r="O283" s="71" t="n">
        <f aca="false">F283*J283</f>
        <v>8</v>
      </c>
      <c r="P283" s="71" t="n">
        <f aca="false">E283*J283</f>
        <v>0</v>
      </c>
    </row>
    <row r="284" customFormat="false" ht="15" hidden="false" customHeight="false" outlineLevel="0" collapsed="false">
      <c r="A284" s="71" t="s">
        <v>60</v>
      </c>
      <c r="B284" s="71" t="s">
        <v>46</v>
      </c>
      <c r="C284" s="71" t="s">
        <v>1096</v>
      </c>
      <c r="D284" s="72" t="n">
        <v>0</v>
      </c>
      <c r="E284" s="71" t="n">
        <v>0</v>
      </c>
      <c r="F284" s="71" t="n">
        <v>3</v>
      </c>
      <c r="G284" s="72" t="n">
        <v>524.85</v>
      </c>
      <c r="H284" s="72" t="n">
        <v>524.85</v>
      </c>
      <c r="I284" s="71" t="n">
        <f aca="false">IF(B284&gt;=Settings!$B$23,1,0)</f>
        <v>0</v>
      </c>
      <c r="J284" s="71" t="n">
        <v>1</v>
      </c>
      <c r="K284" s="71" t="n">
        <f aca="false">F284*I284*J284</f>
        <v>0</v>
      </c>
      <c r="L284" s="71" t="n">
        <f aca="false">E284*I284*J284</f>
        <v>0</v>
      </c>
      <c r="M284" s="72" t="n">
        <f aca="false">G284*I284*J284</f>
        <v>0</v>
      </c>
      <c r="N284" s="72" t="n">
        <f aca="false">D284*I284*J284</f>
        <v>-0</v>
      </c>
      <c r="O284" s="71" t="n">
        <f aca="false">F284*J284</f>
        <v>3</v>
      </c>
      <c r="P284" s="71" t="n">
        <f aca="false">E284*J284</f>
        <v>0</v>
      </c>
    </row>
    <row r="285" customFormat="false" ht="15" hidden="false" customHeight="false" outlineLevel="0" collapsed="false">
      <c r="A285" s="71" t="s">
        <v>59</v>
      </c>
      <c r="B285" s="71" t="s">
        <v>46</v>
      </c>
      <c r="C285" s="71" t="s">
        <v>1083</v>
      </c>
      <c r="D285" s="72" t="n">
        <v>0</v>
      </c>
      <c r="E285" s="71" t="n">
        <v>0</v>
      </c>
      <c r="F285" s="71" t="n">
        <v>2</v>
      </c>
      <c r="G285" s="72" t="n">
        <v>125.9</v>
      </c>
      <c r="H285" s="72" t="n">
        <v>125.9</v>
      </c>
      <c r="I285" s="71" t="n">
        <f aca="false">IF(B285&gt;=Settings!$B$23,1,0)</f>
        <v>0</v>
      </c>
      <c r="J285" s="71" t="n">
        <v>1</v>
      </c>
      <c r="K285" s="71" t="n">
        <f aca="false">F285*I285*J285</f>
        <v>0</v>
      </c>
      <c r="L285" s="71" t="n">
        <f aca="false">E285*I285*J285</f>
        <v>0</v>
      </c>
      <c r="M285" s="72" t="n">
        <f aca="false">G285*I285*J285</f>
        <v>0</v>
      </c>
      <c r="N285" s="72" t="n">
        <f aca="false">D285*I285*J285</f>
        <v>-0</v>
      </c>
      <c r="O285" s="71" t="n">
        <f aca="false">F285*J285</f>
        <v>2</v>
      </c>
      <c r="P285" s="71" t="n">
        <f aca="false">E285*J285</f>
        <v>0</v>
      </c>
    </row>
    <row r="286" customFormat="false" ht="15" hidden="false" customHeight="false" outlineLevel="0" collapsed="false">
      <c r="A286" s="71" t="s">
        <v>60</v>
      </c>
      <c r="B286" s="71" t="s">
        <v>46</v>
      </c>
      <c r="C286" s="71" t="s">
        <v>1097</v>
      </c>
      <c r="D286" s="72" t="n">
        <v>0</v>
      </c>
      <c r="E286" s="71" t="n">
        <v>0</v>
      </c>
      <c r="F286" s="71" t="n">
        <v>3</v>
      </c>
      <c r="G286" s="72" t="n">
        <v>329.85</v>
      </c>
      <c r="H286" s="72" t="n">
        <v>329.85</v>
      </c>
      <c r="I286" s="71" t="n">
        <f aca="false">IF(B286&gt;=Settings!$B$23,1,0)</f>
        <v>0</v>
      </c>
      <c r="J286" s="71" t="n">
        <v>1</v>
      </c>
      <c r="K286" s="71" t="n">
        <f aca="false">F286*I286*J286</f>
        <v>0</v>
      </c>
      <c r="L286" s="71" t="n">
        <f aca="false">E286*I286*J286</f>
        <v>0</v>
      </c>
      <c r="M286" s="72" t="n">
        <f aca="false">G286*I286*J286</f>
        <v>0</v>
      </c>
      <c r="N286" s="72" t="n">
        <f aca="false">D286*I286*J286</f>
        <v>-0</v>
      </c>
      <c r="O286" s="71" t="n">
        <f aca="false">F286*J286</f>
        <v>3</v>
      </c>
      <c r="P286" s="71" t="n">
        <f aca="false">E286*J286</f>
        <v>0</v>
      </c>
    </row>
    <row r="287" customFormat="false" ht="15" hidden="false" customHeight="false" outlineLevel="0" collapsed="false">
      <c r="A287" s="71" t="s">
        <v>60</v>
      </c>
      <c r="B287" s="71" t="s">
        <v>46</v>
      </c>
      <c r="C287" s="71" t="s">
        <v>1098</v>
      </c>
      <c r="D287" s="72" t="n">
        <v>0</v>
      </c>
      <c r="E287" s="71" t="n">
        <v>0</v>
      </c>
      <c r="F287" s="71" t="n">
        <v>2</v>
      </c>
      <c r="G287" s="72" t="n">
        <v>189.9</v>
      </c>
      <c r="H287" s="72" t="n">
        <v>189.9</v>
      </c>
      <c r="I287" s="71" t="n">
        <f aca="false">IF(B287&gt;=Settings!$B$23,1,0)</f>
        <v>0</v>
      </c>
      <c r="J287" s="71" t="n">
        <v>1</v>
      </c>
      <c r="K287" s="71" t="n">
        <f aca="false">F287*I287*J287</f>
        <v>0</v>
      </c>
      <c r="L287" s="71" t="n">
        <f aca="false">E287*I287*J287</f>
        <v>0</v>
      </c>
      <c r="M287" s="72" t="n">
        <f aca="false">G287*I287*J287</f>
        <v>0</v>
      </c>
      <c r="N287" s="72" t="n">
        <f aca="false">D287*I287*J287</f>
        <v>-0</v>
      </c>
      <c r="O287" s="71" t="n">
        <f aca="false">F287*J287</f>
        <v>2</v>
      </c>
      <c r="P287" s="71" t="n">
        <f aca="false">E287*J287</f>
        <v>0</v>
      </c>
    </row>
    <row r="288" customFormat="false" ht="15" hidden="false" customHeight="false" outlineLevel="0" collapsed="false">
      <c r="A288" s="71" t="s">
        <v>60</v>
      </c>
      <c r="B288" s="71" t="s">
        <v>46</v>
      </c>
      <c r="C288" s="71" t="s">
        <v>1099</v>
      </c>
      <c r="D288" s="72" t="n">
        <v>0</v>
      </c>
      <c r="E288" s="71" t="n">
        <v>0</v>
      </c>
      <c r="F288" s="71" t="n">
        <v>1</v>
      </c>
      <c r="G288" s="72" t="n">
        <v>169.95</v>
      </c>
      <c r="H288" s="72" t="n">
        <v>169.95</v>
      </c>
      <c r="I288" s="71" t="n">
        <f aca="false">IF(B288&gt;=Settings!$B$23,1,0)</f>
        <v>0</v>
      </c>
      <c r="J288" s="71" t="n">
        <v>1</v>
      </c>
      <c r="K288" s="71" t="n">
        <f aca="false">F288*I288*J288</f>
        <v>0</v>
      </c>
      <c r="L288" s="71" t="n">
        <f aca="false">E288*I288*J288</f>
        <v>0</v>
      </c>
      <c r="M288" s="72" t="n">
        <f aca="false">G288*I288*J288</f>
        <v>0</v>
      </c>
      <c r="N288" s="72" t="n">
        <f aca="false">D288*I288*J288</f>
        <v>-0</v>
      </c>
      <c r="O288" s="71" t="n">
        <f aca="false">F288*J288</f>
        <v>1</v>
      </c>
      <c r="P288" s="71" t="n">
        <f aca="false">E288*J288</f>
        <v>0</v>
      </c>
    </row>
    <row r="289" customFormat="false" ht="15" hidden="false" customHeight="false" outlineLevel="0" collapsed="false">
      <c r="A289" s="71" t="s">
        <v>59</v>
      </c>
      <c r="B289" s="71" t="s">
        <v>46</v>
      </c>
      <c r="C289" s="71" t="s">
        <v>1100</v>
      </c>
      <c r="D289" s="72" t="n">
        <v>0</v>
      </c>
      <c r="E289" s="71" t="n">
        <v>0</v>
      </c>
      <c r="F289" s="71" t="n">
        <v>2</v>
      </c>
      <c r="G289" s="72" t="n">
        <v>234.9</v>
      </c>
      <c r="H289" s="72" t="n">
        <v>234.9</v>
      </c>
      <c r="I289" s="71" t="n">
        <f aca="false">IF(B289&gt;=Settings!$B$23,1,0)</f>
        <v>0</v>
      </c>
      <c r="J289" s="71" t="n">
        <v>1</v>
      </c>
      <c r="K289" s="71" t="n">
        <f aca="false">F289*I289*J289</f>
        <v>0</v>
      </c>
      <c r="L289" s="71" t="n">
        <f aca="false">E289*I289*J289</f>
        <v>0</v>
      </c>
      <c r="M289" s="72" t="n">
        <f aca="false">G289*I289*J289</f>
        <v>0</v>
      </c>
      <c r="N289" s="72" t="n">
        <f aca="false">D289*I289*J289</f>
        <v>-0</v>
      </c>
      <c r="O289" s="71" t="n">
        <f aca="false">F289*J289</f>
        <v>2</v>
      </c>
      <c r="P289" s="71" t="n">
        <f aca="false">E289*J289</f>
        <v>0</v>
      </c>
    </row>
    <row r="290" customFormat="false" ht="15" hidden="false" customHeight="false" outlineLevel="0" collapsed="false">
      <c r="A290" s="71" t="s">
        <v>60</v>
      </c>
      <c r="B290" s="71" t="s">
        <v>46</v>
      </c>
      <c r="C290" s="71" t="s">
        <v>1101</v>
      </c>
      <c r="D290" s="72" t="n">
        <v>0</v>
      </c>
      <c r="E290" s="71" t="n">
        <v>0</v>
      </c>
      <c r="F290" s="71" t="n">
        <v>4</v>
      </c>
      <c r="G290" s="72" t="n">
        <v>419.8</v>
      </c>
      <c r="H290" s="72" t="n">
        <v>419.8</v>
      </c>
      <c r="I290" s="71" t="n">
        <f aca="false">IF(B290&gt;=Settings!$B$23,1,0)</f>
        <v>0</v>
      </c>
      <c r="J290" s="71" t="n">
        <v>1</v>
      </c>
      <c r="K290" s="71" t="n">
        <f aca="false">F290*I290*J290</f>
        <v>0</v>
      </c>
      <c r="L290" s="71" t="n">
        <f aca="false">E290*I290*J290</f>
        <v>0</v>
      </c>
      <c r="M290" s="72" t="n">
        <f aca="false">G290*I290*J290</f>
        <v>0</v>
      </c>
      <c r="N290" s="72" t="n">
        <f aca="false">D290*I290*J290</f>
        <v>-0</v>
      </c>
      <c r="O290" s="71" t="n">
        <f aca="false">F290*J290</f>
        <v>4</v>
      </c>
      <c r="P290" s="71" t="n">
        <f aca="false">E290*J290</f>
        <v>0</v>
      </c>
    </row>
    <row r="291" customFormat="false" ht="15" hidden="false" customHeight="false" outlineLevel="0" collapsed="false">
      <c r="A291" s="71" t="s">
        <v>60</v>
      </c>
      <c r="B291" s="71" t="s">
        <v>46</v>
      </c>
      <c r="C291" s="71" t="s">
        <v>1102</v>
      </c>
      <c r="D291" s="72" t="n">
        <v>0</v>
      </c>
      <c r="E291" s="71" t="n">
        <v>0</v>
      </c>
      <c r="F291" s="71" t="n">
        <v>1</v>
      </c>
      <c r="G291" s="72" t="n">
        <v>154.95</v>
      </c>
      <c r="H291" s="72" t="n">
        <v>154.95</v>
      </c>
      <c r="I291" s="71" t="n">
        <f aca="false">IF(B291&gt;=Settings!$B$23,1,0)</f>
        <v>0</v>
      </c>
      <c r="J291" s="71" t="n">
        <v>1</v>
      </c>
      <c r="K291" s="71" t="n">
        <f aca="false">F291*I291*J291</f>
        <v>0</v>
      </c>
      <c r="L291" s="71" t="n">
        <f aca="false">E291*I291*J291</f>
        <v>0</v>
      </c>
      <c r="M291" s="72" t="n">
        <f aca="false">G291*I291*J291</f>
        <v>0</v>
      </c>
      <c r="N291" s="72" t="n">
        <f aca="false">D291*I291*J291</f>
        <v>-0</v>
      </c>
      <c r="O291" s="71" t="n">
        <f aca="false">F291*J291</f>
        <v>1</v>
      </c>
      <c r="P291" s="71" t="n">
        <f aca="false">E291*J291</f>
        <v>0</v>
      </c>
    </row>
    <row r="292" customFormat="false" ht="15" hidden="false" customHeight="false" outlineLevel="0" collapsed="false">
      <c r="A292" s="71" t="s">
        <v>61</v>
      </c>
      <c r="B292" s="71" t="s">
        <v>46</v>
      </c>
      <c r="C292" s="71" t="s">
        <v>1103</v>
      </c>
      <c r="D292" s="72" t="n">
        <v>0</v>
      </c>
      <c r="E292" s="71" t="n">
        <v>0</v>
      </c>
      <c r="F292" s="71" t="n">
        <v>3</v>
      </c>
      <c r="G292" s="72" t="n">
        <v>340.8</v>
      </c>
      <c r="H292" s="72" t="n">
        <v>340.8</v>
      </c>
      <c r="I292" s="71" t="n">
        <f aca="false">IF(B292&gt;=Settings!$B$23,1,0)</f>
        <v>0</v>
      </c>
      <c r="J292" s="71" t="n">
        <v>1</v>
      </c>
      <c r="K292" s="71" t="n">
        <f aca="false">F292*I292*J292</f>
        <v>0</v>
      </c>
      <c r="L292" s="71" t="n">
        <f aca="false">E292*I292*J292</f>
        <v>0</v>
      </c>
      <c r="M292" s="72" t="n">
        <f aca="false">G292*I292*J292</f>
        <v>0</v>
      </c>
      <c r="N292" s="72" t="n">
        <f aca="false">D292*I292*J292</f>
        <v>-0</v>
      </c>
      <c r="O292" s="71" t="n">
        <f aca="false">F292*J292</f>
        <v>3</v>
      </c>
      <c r="P292" s="71" t="n">
        <f aca="false">E292*J292</f>
        <v>0</v>
      </c>
    </row>
    <row r="293" customFormat="false" ht="15" hidden="false" customHeight="false" outlineLevel="0" collapsed="false">
      <c r="A293" s="71" t="s">
        <v>60</v>
      </c>
      <c r="B293" s="71" t="s">
        <v>46</v>
      </c>
      <c r="C293" s="71" t="s">
        <v>1104</v>
      </c>
      <c r="D293" s="72" t="n">
        <v>0</v>
      </c>
      <c r="E293" s="71" t="n">
        <v>0</v>
      </c>
      <c r="F293" s="71" t="n">
        <v>1</v>
      </c>
      <c r="G293" s="72" t="n">
        <v>119.95</v>
      </c>
      <c r="H293" s="72" t="n">
        <v>119.95</v>
      </c>
      <c r="I293" s="71" t="n">
        <f aca="false">IF(B293&gt;=Settings!$B$23,1,0)</f>
        <v>0</v>
      </c>
      <c r="J293" s="71" t="n">
        <v>1</v>
      </c>
      <c r="K293" s="71" t="n">
        <f aca="false">F293*I293*J293</f>
        <v>0</v>
      </c>
      <c r="L293" s="71" t="n">
        <f aca="false">E293*I293*J293</f>
        <v>0</v>
      </c>
      <c r="M293" s="72" t="n">
        <f aca="false">G293*I293*J293</f>
        <v>0</v>
      </c>
      <c r="N293" s="72" t="n">
        <f aca="false">D293*I293*J293</f>
        <v>-0</v>
      </c>
      <c r="O293" s="71" t="n">
        <f aca="false">F293*J293</f>
        <v>1</v>
      </c>
      <c r="P293" s="71" t="n">
        <f aca="false">E293*J293</f>
        <v>0</v>
      </c>
    </row>
    <row r="294" customFormat="false" ht="15" hidden="false" customHeight="false" outlineLevel="0" collapsed="false">
      <c r="A294" s="71" t="s">
        <v>60</v>
      </c>
      <c r="B294" s="71" t="s">
        <v>46</v>
      </c>
      <c r="C294" s="71" t="s">
        <v>1105</v>
      </c>
      <c r="D294" s="72" t="n">
        <v>0</v>
      </c>
      <c r="E294" s="71" t="n">
        <v>0</v>
      </c>
      <c r="F294" s="71" t="n">
        <v>1</v>
      </c>
      <c r="G294" s="72" t="n">
        <v>109.95</v>
      </c>
      <c r="H294" s="72" t="n">
        <v>109.95</v>
      </c>
      <c r="I294" s="71" t="n">
        <f aca="false">IF(B294&gt;=Settings!$B$23,1,0)</f>
        <v>0</v>
      </c>
      <c r="J294" s="71" t="n">
        <v>1</v>
      </c>
      <c r="K294" s="71" t="n">
        <f aca="false">F294*I294*J294</f>
        <v>0</v>
      </c>
      <c r="L294" s="71" t="n">
        <f aca="false">E294*I294*J294</f>
        <v>0</v>
      </c>
      <c r="M294" s="72" t="n">
        <f aca="false">G294*I294*J294</f>
        <v>0</v>
      </c>
      <c r="N294" s="72" t="n">
        <f aca="false">D294*I294*J294</f>
        <v>-0</v>
      </c>
      <c r="O294" s="71" t="n">
        <f aca="false">F294*J294</f>
        <v>1</v>
      </c>
      <c r="P294" s="71" t="n">
        <f aca="false">E294*J294</f>
        <v>0</v>
      </c>
    </row>
    <row r="295" customFormat="false" ht="15" hidden="false" customHeight="false" outlineLevel="0" collapsed="false">
      <c r="A295" s="71" t="s">
        <v>59</v>
      </c>
      <c r="B295" s="71" t="s">
        <v>46</v>
      </c>
      <c r="C295" s="71" t="s">
        <v>1106</v>
      </c>
      <c r="D295" s="72" t="n">
        <v>0</v>
      </c>
      <c r="E295" s="71" t="n">
        <v>0</v>
      </c>
      <c r="F295" s="71" t="n">
        <v>2</v>
      </c>
      <c r="G295" s="72" t="n">
        <v>309.9</v>
      </c>
      <c r="H295" s="72" t="n">
        <v>309.9</v>
      </c>
      <c r="I295" s="71" t="n">
        <f aca="false">IF(B295&gt;=Settings!$B$23,1,0)</f>
        <v>0</v>
      </c>
      <c r="J295" s="71" t="n">
        <v>1</v>
      </c>
      <c r="K295" s="71" t="n">
        <f aca="false">F295*I295*J295</f>
        <v>0</v>
      </c>
      <c r="L295" s="71" t="n">
        <f aca="false">E295*I295*J295</f>
        <v>0</v>
      </c>
      <c r="M295" s="72" t="n">
        <f aca="false">G295*I295*J295</f>
        <v>0</v>
      </c>
      <c r="N295" s="72" t="n">
        <f aca="false">D295*I295*J295</f>
        <v>-0</v>
      </c>
      <c r="O295" s="71" t="n">
        <f aca="false">F295*J295</f>
        <v>2</v>
      </c>
      <c r="P295" s="71" t="n">
        <f aca="false">E295*J295</f>
        <v>0</v>
      </c>
    </row>
    <row r="296" customFormat="false" ht="15" hidden="false" customHeight="false" outlineLevel="0" collapsed="false">
      <c r="A296" s="71" t="s">
        <v>59</v>
      </c>
      <c r="B296" s="71" t="s">
        <v>46</v>
      </c>
      <c r="C296" s="71" t="s">
        <v>1107</v>
      </c>
      <c r="D296" s="72" t="n">
        <v>0</v>
      </c>
      <c r="E296" s="71" t="n">
        <v>0</v>
      </c>
      <c r="F296" s="71" t="n">
        <v>3</v>
      </c>
      <c r="G296" s="72" t="n">
        <v>389.85</v>
      </c>
      <c r="H296" s="72" t="n">
        <v>389.85</v>
      </c>
      <c r="I296" s="71" t="n">
        <f aca="false">IF(B296&gt;=Settings!$B$23,1,0)</f>
        <v>0</v>
      </c>
      <c r="J296" s="71" t="n">
        <v>1</v>
      </c>
      <c r="K296" s="71" t="n">
        <f aca="false">F296*I296*J296</f>
        <v>0</v>
      </c>
      <c r="L296" s="71" t="n">
        <f aca="false">E296*I296*J296</f>
        <v>0</v>
      </c>
      <c r="M296" s="72" t="n">
        <f aca="false">G296*I296*J296</f>
        <v>0</v>
      </c>
      <c r="N296" s="72" t="n">
        <f aca="false">D296*I296*J296</f>
        <v>-0</v>
      </c>
      <c r="O296" s="71" t="n">
        <f aca="false">F296*J296</f>
        <v>3</v>
      </c>
      <c r="P296" s="71" t="n">
        <f aca="false">E296*J296</f>
        <v>0</v>
      </c>
    </row>
    <row r="297" customFormat="false" ht="15" hidden="false" customHeight="false" outlineLevel="0" collapsed="false">
      <c r="A297" s="71" t="s">
        <v>60</v>
      </c>
      <c r="B297" s="71" t="s">
        <v>46</v>
      </c>
      <c r="C297" s="71" t="s">
        <v>1108</v>
      </c>
      <c r="D297" s="72" t="n">
        <v>0</v>
      </c>
      <c r="E297" s="71" t="n">
        <v>0</v>
      </c>
      <c r="F297" s="71" t="n">
        <v>2</v>
      </c>
      <c r="G297" s="72" t="n">
        <v>179.9</v>
      </c>
      <c r="H297" s="72" t="n">
        <v>179.9</v>
      </c>
      <c r="I297" s="71" t="n">
        <f aca="false">IF(B297&gt;=Settings!$B$23,1,0)</f>
        <v>0</v>
      </c>
      <c r="J297" s="71" t="n">
        <v>1</v>
      </c>
      <c r="K297" s="71" t="n">
        <f aca="false">F297*I297*J297</f>
        <v>0</v>
      </c>
      <c r="L297" s="71" t="n">
        <f aca="false">E297*I297*J297</f>
        <v>0</v>
      </c>
      <c r="M297" s="72" t="n">
        <f aca="false">G297*I297*J297</f>
        <v>0</v>
      </c>
      <c r="N297" s="72" t="n">
        <f aca="false">D297*I297*J297</f>
        <v>-0</v>
      </c>
      <c r="O297" s="71" t="n">
        <f aca="false">F297*J297</f>
        <v>2</v>
      </c>
      <c r="P297" s="71" t="n">
        <f aca="false">E297*J297</f>
        <v>0</v>
      </c>
    </row>
    <row r="298" customFormat="false" ht="15" hidden="false" customHeight="false" outlineLevel="0" collapsed="false">
      <c r="A298" s="71" t="s">
        <v>59</v>
      </c>
      <c r="B298" s="71" t="s">
        <v>46</v>
      </c>
      <c r="C298" s="71" t="s">
        <v>1109</v>
      </c>
      <c r="D298" s="72" t="n">
        <v>0</v>
      </c>
      <c r="E298" s="71" t="n">
        <v>0</v>
      </c>
      <c r="F298" s="71" t="n">
        <v>5</v>
      </c>
      <c r="G298" s="72" t="n">
        <v>774.75</v>
      </c>
      <c r="H298" s="72" t="n">
        <v>774.75</v>
      </c>
      <c r="I298" s="71" t="n">
        <f aca="false">IF(B298&gt;=Settings!$B$23,1,0)</f>
        <v>0</v>
      </c>
      <c r="J298" s="71" t="n">
        <v>1</v>
      </c>
      <c r="K298" s="71" t="n">
        <f aca="false">F298*I298*J298</f>
        <v>0</v>
      </c>
      <c r="L298" s="71" t="n">
        <f aca="false">E298*I298*J298</f>
        <v>0</v>
      </c>
      <c r="M298" s="72" t="n">
        <f aca="false">G298*I298*J298</f>
        <v>0</v>
      </c>
      <c r="N298" s="72" t="n">
        <f aca="false">D298*I298*J298</f>
        <v>-0</v>
      </c>
      <c r="O298" s="71" t="n">
        <f aca="false">F298*J298</f>
        <v>5</v>
      </c>
      <c r="P298" s="71" t="n">
        <f aca="false">E298*J298</f>
        <v>0</v>
      </c>
    </row>
    <row r="299" customFormat="false" ht="15" hidden="false" customHeight="false" outlineLevel="0" collapsed="false">
      <c r="A299" s="71" t="s">
        <v>61</v>
      </c>
      <c r="B299" s="71" t="s">
        <v>46</v>
      </c>
      <c r="C299" s="71" t="s">
        <v>611</v>
      </c>
      <c r="D299" s="72" t="n">
        <v>27.95</v>
      </c>
      <c r="E299" s="71" t="n">
        <v>1</v>
      </c>
      <c r="F299" s="71" t="n">
        <v>42</v>
      </c>
      <c r="G299" s="72" t="n">
        <v>1293.9</v>
      </c>
      <c r="H299" s="72" t="n">
        <v>1255.33</v>
      </c>
      <c r="I299" s="71" t="n">
        <f aca="false">IF(B299&gt;=Settings!$B$23,1,0)</f>
        <v>0</v>
      </c>
      <c r="J299" s="71" t="n">
        <v>1</v>
      </c>
      <c r="K299" s="71" t="n">
        <f aca="false">F299*I299*J299</f>
        <v>0</v>
      </c>
      <c r="L299" s="71" t="n">
        <f aca="false">E299*I299*J299</f>
        <v>0</v>
      </c>
      <c r="M299" s="72" t="n">
        <f aca="false">G299*I299*J299</f>
        <v>0</v>
      </c>
      <c r="N299" s="72" t="n">
        <f aca="false">D299*I299*J299</f>
        <v>0</v>
      </c>
      <c r="O299" s="71" t="n">
        <f aca="false">F299*J299</f>
        <v>42</v>
      </c>
      <c r="P299" s="71" t="n">
        <f aca="false">E299*J299</f>
        <v>1</v>
      </c>
    </row>
    <row r="300" customFormat="false" ht="15" hidden="false" customHeight="false" outlineLevel="0" collapsed="false">
      <c r="A300" s="71" t="s">
        <v>60</v>
      </c>
      <c r="B300" s="71" t="s">
        <v>46</v>
      </c>
      <c r="C300" s="71" t="s">
        <v>1110</v>
      </c>
      <c r="D300" s="72" t="n">
        <v>0</v>
      </c>
      <c r="E300" s="71" t="n">
        <v>0</v>
      </c>
      <c r="F300" s="71" t="n">
        <v>2</v>
      </c>
      <c r="G300" s="72" t="n">
        <v>303.9</v>
      </c>
      <c r="H300" s="72" t="n">
        <v>303.9</v>
      </c>
      <c r="I300" s="71" t="n">
        <f aca="false">IF(B300&gt;=Settings!$B$23,1,0)</f>
        <v>0</v>
      </c>
      <c r="J300" s="71" t="n">
        <v>1</v>
      </c>
      <c r="K300" s="71" t="n">
        <f aca="false">F300*I300*J300</f>
        <v>0</v>
      </c>
      <c r="L300" s="71" t="n">
        <f aca="false">E300*I300*J300</f>
        <v>0</v>
      </c>
      <c r="M300" s="72" t="n">
        <f aca="false">G300*I300*J300</f>
        <v>0</v>
      </c>
      <c r="N300" s="72" t="n">
        <f aca="false">D300*I300*J300</f>
        <v>-0</v>
      </c>
      <c r="O300" s="71" t="n">
        <f aca="false">F300*J300</f>
        <v>2</v>
      </c>
      <c r="P300" s="71" t="n">
        <f aca="false">E300*J300</f>
        <v>0</v>
      </c>
    </row>
    <row r="301" customFormat="false" ht="15" hidden="false" customHeight="false" outlineLevel="0" collapsed="false">
      <c r="A301" s="71" t="s">
        <v>59</v>
      </c>
      <c r="B301" s="71" t="s">
        <v>46</v>
      </c>
      <c r="C301" s="71" t="s">
        <v>1111</v>
      </c>
      <c r="D301" s="72" t="n">
        <v>0</v>
      </c>
      <c r="E301" s="71" t="n">
        <v>0</v>
      </c>
      <c r="F301" s="71" t="n">
        <v>22</v>
      </c>
      <c r="G301" s="72" t="n">
        <v>507.695</v>
      </c>
      <c r="H301" s="72" t="n">
        <v>507.695</v>
      </c>
      <c r="I301" s="71" t="n">
        <f aca="false">IF(B301&gt;=Settings!$B$23,1,0)</f>
        <v>0</v>
      </c>
      <c r="J301" s="71" t="n">
        <v>1</v>
      </c>
      <c r="K301" s="71" t="n">
        <f aca="false">F301*I301*J301</f>
        <v>0</v>
      </c>
      <c r="L301" s="71" t="n">
        <f aca="false">E301*I301*J301</f>
        <v>0</v>
      </c>
      <c r="M301" s="72" t="n">
        <f aca="false">G301*I301*J301</f>
        <v>0</v>
      </c>
      <c r="N301" s="72" t="n">
        <f aca="false">D301*I301*J301</f>
        <v>-0</v>
      </c>
      <c r="O301" s="71" t="n">
        <f aca="false">F301*J301</f>
        <v>22</v>
      </c>
      <c r="P301" s="71" t="n">
        <f aca="false">E301*J301</f>
        <v>0</v>
      </c>
    </row>
    <row r="302" customFormat="false" ht="15" hidden="false" customHeight="false" outlineLevel="0" collapsed="false">
      <c r="A302" s="71" t="s">
        <v>59</v>
      </c>
      <c r="B302" s="71" t="s">
        <v>46</v>
      </c>
      <c r="C302" s="71" t="s">
        <v>1029</v>
      </c>
      <c r="D302" s="72" t="n">
        <v>0</v>
      </c>
      <c r="E302" s="71" t="n">
        <v>0</v>
      </c>
      <c r="F302" s="71" t="n">
        <v>28</v>
      </c>
      <c r="G302" s="72" t="n">
        <v>267.655</v>
      </c>
      <c r="H302" s="72" t="n">
        <v>267.655</v>
      </c>
      <c r="I302" s="71" t="n">
        <f aca="false">IF(B302&gt;=Settings!$B$23,1,0)</f>
        <v>0</v>
      </c>
      <c r="J302" s="71" t="n">
        <v>1</v>
      </c>
      <c r="K302" s="71" t="n">
        <f aca="false">F302*I302*J302</f>
        <v>0</v>
      </c>
      <c r="L302" s="71" t="n">
        <f aca="false">E302*I302*J302</f>
        <v>0</v>
      </c>
      <c r="M302" s="72" t="n">
        <f aca="false">G302*I302*J302</f>
        <v>0</v>
      </c>
      <c r="N302" s="72" t="n">
        <f aca="false">D302*I302*J302</f>
        <v>-0</v>
      </c>
      <c r="O302" s="71" t="n">
        <f aca="false">F302*J302</f>
        <v>28</v>
      </c>
      <c r="P302" s="71" t="n">
        <f aca="false">E302*J302</f>
        <v>0</v>
      </c>
    </row>
    <row r="303" customFormat="false" ht="15" hidden="false" customHeight="false" outlineLevel="0" collapsed="false">
      <c r="A303" s="71" t="s">
        <v>59</v>
      </c>
      <c r="B303" s="71" t="s">
        <v>46</v>
      </c>
      <c r="C303" s="71" t="s">
        <v>152</v>
      </c>
      <c r="D303" s="72" t="n">
        <v>0</v>
      </c>
      <c r="E303" s="71" t="n">
        <v>0</v>
      </c>
      <c r="F303" s="71" t="n">
        <v>41</v>
      </c>
      <c r="G303" s="72" t="n">
        <v>5917.055</v>
      </c>
      <c r="H303" s="72" t="n">
        <v>5917.055</v>
      </c>
      <c r="I303" s="71" t="n">
        <f aca="false">IF(B303&gt;=Settings!$B$23,1,0)</f>
        <v>0</v>
      </c>
      <c r="J303" s="71" t="n">
        <v>1</v>
      </c>
      <c r="K303" s="71" t="n">
        <f aca="false">F303*I303*J303</f>
        <v>0</v>
      </c>
      <c r="L303" s="71" t="n">
        <f aca="false">E303*I303*J303</f>
        <v>0</v>
      </c>
      <c r="M303" s="72" t="n">
        <f aca="false">G303*I303*J303</f>
        <v>0</v>
      </c>
      <c r="N303" s="72" t="n">
        <f aca="false">D303*I303*J303</f>
        <v>-0</v>
      </c>
      <c r="O303" s="71" t="n">
        <f aca="false">F303*J303</f>
        <v>41</v>
      </c>
      <c r="P303" s="71" t="n">
        <f aca="false">E303*J303</f>
        <v>0</v>
      </c>
    </row>
    <row r="304" customFormat="false" ht="15" hidden="false" customHeight="false" outlineLevel="0" collapsed="false">
      <c r="A304" s="71" t="s">
        <v>59</v>
      </c>
      <c r="B304" s="71" t="s">
        <v>46</v>
      </c>
      <c r="C304" s="71" t="s">
        <v>1112</v>
      </c>
      <c r="D304" s="72" t="n">
        <v>0</v>
      </c>
      <c r="E304" s="71" t="n">
        <v>0</v>
      </c>
      <c r="F304" s="71" t="n">
        <v>6</v>
      </c>
      <c r="G304" s="72" t="n">
        <v>624.7</v>
      </c>
      <c r="H304" s="72" t="n">
        <v>624.7</v>
      </c>
      <c r="I304" s="71" t="n">
        <f aca="false">IF(B304&gt;=Settings!$B$23,1,0)</f>
        <v>0</v>
      </c>
      <c r="J304" s="71" t="n">
        <v>1</v>
      </c>
      <c r="K304" s="71" t="n">
        <f aca="false">F304*I304*J304</f>
        <v>0</v>
      </c>
      <c r="L304" s="71" t="n">
        <f aca="false">E304*I304*J304</f>
        <v>0</v>
      </c>
      <c r="M304" s="72" t="n">
        <f aca="false">G304*I304*J304</f>
        <v>0</v>
      </c>
      <c r="N304" s="72" t="n">
        <f aca="false">D304*I304*J304</f>
        <v>-0</v>
      </c>
      <c r="O304" s="71" t="n">
        <f aca="false">F304*J304</f>
        <v>6</v>
      </c>
      <c r="P304" s="71" t="n">
        <f aca="false">E304*J304</f>
        <v>0</v>
      </c>
    </row>
    <row r="305" customFormat="false" ht="15" hidden="false" customHeight="false" outlineLevel="0" collapsed="false">
      <c r="A305" s="71" t="s">
        <v>60</v>
      </c>
      <c r="B305" s="71" t="s">
        <v>46</v>
      </c>
      <c r="C305" s="71" t="s">
        <v>1113</v>
      </c>
      <c r="D305" s="72" t="n">
        <v>0</v>
      </c>
      <c r="E305" s="71" t="n">
        <v>0</v>
      </c>
      <c r="F305" s="71" t="n">
        <v>1</v>
      </c>
      <c r="G305" s="72" t="n">
        <v>120.95</v>
      </c>
      <c r="H305" s="72" t="n">
        <v>120.95</v>
      </c>
      <c r="I305" s="71" t="n">
        <f aca="false">IF(B305&gt;=Settings!$B$23,1,0)</f>
        <v>0</v>
      </c>
      <c r="J305" s="71" t="n">
        <v>1</v>
      </c>
      <c r="K305" s="71" t="n">
        <f aca="false">F305*I305*J305</f>
        <v>0</v>
      </c>
      <c r="L305" s="71" t="n">
        <f aca="false">E305*I305*J305</f>
        <v>0</v>
      </c>
      <c r="M305" s="72" t="n">
        <f aca="false">G305*I305*J305</f>
        <v>0</v>
      </c>
      <c r="N305" s="72" t="n">
        <f aca="false">D305*I305*J305</f>
        <v>-0</v>
      </c>
      <c r="O305" s="71" t="n">
        <f aca="false">F305*J305</f>
        <v>1</v>
      </c>
      <c r="P305" s="71" t="n">
        <f aca="false">E305*J305</f>
        <v>0</v>
      </c>
    </row>
    <row r="306" customFormat="false" ht="15" hidden="false" customHeight="false" outlineLevel="0" collapsed="false">
      <c r="A306" s="71" t="s">
        <v>61</v>
      </c>
      <c r="B306" s="71" t="s">
        <v>46</v>
      </c>
      <c r="C306" s="71" t="s">
        <v>663</v>
      </c>
      <c r="D306" s="72" t="n">
        <v>0</v>
      </c>
      <c r="E306" s="71" t="n">
        <v>0</v>
      </c>
      <c r="F306" s="71" t="n">
        <v>5</v>
      </c>
      <c r="G306" s="72" t="n">
        <v>268.1</v>
      </c>
      <c r="H306" s="72" t="n">
        <v>250.37</v>
      </c>
      <c r="I306" s="71" t="n">
        <f aca="false">IF(B306&gt;=Settings!$B$23,1,0)</f>
        <v>0</v>
      </c>
      <c r="J306" s="71" t="n">
        <v>1</v>
      </c>
      <c r="K306" s="71" t="n">
        <f aca="false">F306*I306*J306</f>
        <v>0</v>
      </c>
      <c r="L306" s="71" t="n">
        <f aca="false">E306*I306*J306</f>
        <v>0</v>
      </c>
      <c r="M306" s="72" t="n">
        <f aca="false">G306*I306*J306</f>
        <v>0</v>
      </c>
      <c r="N306" s="72" t="n">
        <f aca="false">D306*I306*J306</f>
        <v>-0</v>
      </c>
      <c r="O306" s="71" t="n">
        <f aca="false">F306*J306</f>
        <v>5</v>
      </c>
      <c r="P306" s="71" t="n">
        <f aca="false">E306*J306</f>
        <v>0</v>
      </c>
    </row>
    <row r="307" customFormat="false" ht="15" hidden="false" customHeight="false" outlineLevel="0" collapsed="false">
      <c r="A307" s="71" t="s">
        <v>59</v>
      </c>
      <c r="B307" s="71" t="s">
        <v>46</v>
      </c>
      <c r="C307" s="71" t="s">
        <v>600</v>
      </c>
      <c r="D307" s="72" t="n">
        <v>0</v>
      </c>
      <c r="E307" s="71" t="n">
        <v>0</v>
      </c>
      <c r="F307" s="71" t="n">
        <v>11</v>
      </c>
      <c r="G307" s="72" t="n">
        <v>1377.05</v>
      </c>
      <c r="H307" s="72" t="n">
        <v>1377.05</v>
      </c>
      <c r="I307" s="71" t="n">
        <f aca="false">IF(B307&gt;=Settings!$B$23,1,0)</f>
        <v>0</v>
      </c>
      <c r="J307" s="71" t="n">
        <v>1</v>
      </c>
      <c r="K307" s="71" t="n">
        <f aca="false">F307*I307*J307</f>
        <v>0</v>
      </c>
      <c r="L307" s="71" t="n">
        <f aca="false">E307*I307*J307</f>
        <v>0</v>
      </c>
      <c r="M307" s="72" t="n">
        <f aca="false">G307*I307*J307</f>
        <v>0</v>
      </c>
      <c r="N307" s="72" t="n">
        <f aca="false">D307*I307*J307</f>
        <v>-0</v>
      </c>
      <c r="O307" s="71" t="n">
        <f aca="false">F307*J307</f>
        <v>11</v>
      </c>
      <c r="P307" s="71" t="n">
        <f aca="false">E307*J307</f>
        <v>0</v>
      </c>
    </row>
    <row r="308" customFormat="false" ht="15" hidden="false" customHeight="false" outlineLevel="0" collapsed="false">
      <c r="A308" s="71" t="s">
        <v>60</v>
      </c>
      <c r="B308" s="71" t="s">
        <v>46</v>
      </c>
      <c r="C308" s="71" t="s">
        <v>1114</v>
      </c>
      <c r="D308" s="72" t="n">
        <v>0</v>
      </c>
      <c r="E308" s="71" t="n">
        <v>0</v>
      </c>
      <c r="F308" s="71" t="n">
        <v>1</v>
      </c>
      <c r="G308" s="72" t="n">
        <v>174.95</v>
      </c>
      <c r="H308" s="72" t="n">
        <v>174.95</v>
      </c>
      <c r="I308" s="71" t="n">
        <f aca="false">IF(B308&gt;=Settings!$B$23,1,0)</f>
        <v>0</v>
      </c>
      <c r="J308" s="71" t="n">
        <v>1</v>
      </c>
      <c r="K308" s="71" t="n">
        <f aca="false">F308*I308*J308</f>
        <v>0</v>
      </c>
      <c r="L308" s="71" t="n">
        <f aca="false">E308*I308*J308</f>
        <v>0</v>
      </c>
      <c r="M308" s="72" t="n">
        <f aca="false">G308*I308*J308</f>
        <v>0</v>
      </c>
      <c r="N308" s="72" t="n">
        <f aca="false">D308*I308*J308</f>
        <v>-0</v>
      </c>
      <c r="O308" s="71" t="n">
        <f aca="false">F308*J308</f>
        <v>1</v>
      </c>
      <c r="P308" s="71" t="n">
        <f aca="false">E308*J308</f>
        <v>0</v>
      </c>
    </row>
    <row r="309" customFormat="false" ht="15" hidden="false" customHeight="false" outlineLevel="0" collapsed="false">
      <c r="A309" s="71" t="s">
        <v>59</v>
      </c>
      <c r="B309" s="71" t="s">
        <v>46</v>
      </c>
      <c r="C309" s="71" t="s">
        <v>1115</v>
      </c>
      <c r="D309" s="72" t="n">
        <v>0</v>
      </c>
      <c r="E309" s="71" t="n">
        <v>0</v>
      </c>
      <c r="F309" s="71" t="n">
        <v>2</v>
      </c>
      <c r="G309" s="72" t="n">
        <v>119.9</v>
      </c>
      <c r="H309" s="72" t="n">
        <v>119.9</v>
      </c>
      <c r="I309" s="71" t="n">
        <f aca="false">IF(B309&gt;=Settings!$B$23,1,0)</f>
        <v>0</v>
      </c>
      <c r="J309" s="71" t="n">
        <v>1</v>
      </c>
      <c r="K309" s="71" t="n">
        <f aca="false">F309*I309*J309</f>
        <v>0</v>
      </c>
      <c r="L309" s="71" t="n">
        <f aca="false">E309*I309*J309</f>
        <v>0</v>
      </c>
      <c r="M309" s="72" t="n">
        <f aca="false">G309*I309*J309</f>
        <v>0</v>
      </c>
      <c r="N309" s="72" t="n">
        <f aca="false">D309*I309*J309</f>
        <v>-0</v>
      </c>
      <c r="O309" s="71" t="n">
        <f aca="false">F309*J309</f>
        <v>2</v>
      </c>
      <c r="P309" s="71" t="n">
        <f aca="false">E309*J309</f>
        <v>0</v>
      </c>
    </row>
    <row r="310" customFormat="false" ht="15" hidden="false" customHeight="false" outlineLevel="0" collapsed="false">
      <c r="A310" s="71" t="s">
        <v>59</v>
      </c>
      <c r="B310" s="71" t="s">
        <v>46</v>
      </c>
      <c r="C310" s="71" t="s">
        <v>1116</v>
      </c>
      <c r="D310" s="72" t="n">
        <v>0</v>
      </c>
      <c r="E310" s="71" t="n">
        <v>0</v>
      </c>
      <c r="F310" s="71" t="n">
        <v>17</v>
      </c>
      <c r="G310" s="72" t="n">
        <v>254.83</v>
      </c>
      <c r="H310" s="72" t="n">
        <v>254.83</v>
      </c>
      <c r="I310" s="71" t="n">
        <f aca="false">IF(B310&gt;=Settings!$B$23,1,0)</f>
        <v>0</v>
      </c>
      <c r="J310" s="71" t="n">
        <v>1</v>
      </c>
      <c r="K310" s="71" t="n">
        <f aca="false">F310*I310*J310</f>
        <v>0</v>
      </c>
      <c r="L310" s="71" t="n">
        <f aca="false">E310*I310*J310</f>
        <v>0</v>
      </c>
      <c r="M310" s="72" t="n">
        <f aca="false">G310*I310*J310</f>
        <v>0</v>
      </c>
      <c r="N310" s="72" t="n">
        <f aca="false">D310*I310*J310</f>
        <v>-0</v>
      </c>
      <c r="O310" s="71" t="n">
        <f aca="false">F310*J310</f>
        <v>17</v>
      </c>
      <c r="P310" s="71" t="n">
        <f aca="false">E310*J310</f>
        <v>0</v>
      </c>
    </row>
    <row r="311" customFormat="false" ht="15" hidden="false" customHeight="false" outlineLevel="0" collapsed="false">
      <c r="A311" s="71" t="s">
        <v>59</v>
      </c>
      <c r="B311" s="71" t="s">
        <v>46</v>
      </c>
      <c r="C311" s="71" t="s">
        <v>1117</v>
      </c>
      <c r="D311" s="72" t="n">
        <v>0</v>
      </c>
      <c r="E311" s="71" t="n">
        <v>0</v>
      </c>
      <c r="F311" s="71" t="n">
        <v>8</v>
      </c>
      <c r="G311" s="72" t="n">
        <v>183.6</v>
      </c>
      <c r="H311" s="72" t="n">
        <v>183.6</v>
      </c>
      <c r="I311" s="71" t="n">
        <f aca="false">IF(B311&gt;=Settings!$B$23,1,0)</f>
        <v>0</v>
      </c>
      <c r="J311" s="71" t="n">
        <v>1</v>
      </c>
      <c r="K311" s="71" t="n">
        <f aca="false">F311*I311*J311</f>
        <v>0</v>
      </c>
      <c r="L311" s="71" t="n">
        <f aca="false">E311*I311*J311</f>
        <v>0</v>
      </c>
      <c r="M311" s="72" t="n">
        <f aca="false">G311*I311*J311</f>
        <v>0</v>
      </c>
      <c r="N311" s="72" t="n">
        <f aca="false">D311*I311*J311</f>
        <v>-0</v>
      </c>
      <c r="O311" s="71" t="n">
        <f aca="false">F311*J311</f>
        <v>8</v>
      </c>
      <c r="P311" s="71" t="n">
        <f aca="false">E311*J311</f>
        <v>0</v>
      </c>
    </row>
    <row r="312" customFormat="false" ht="15" hidden="false" customHeight="false" outlineLevel="0" collapsed="false">
      <c r="A312" s="71" t="s">
        <v>60</v>
      </c>
      <c r="B312" s="71" t="s">
        <v>46</v>
      </c>
      <c r="C312" s="71" t="s">
        <v>138</v>
      </c>
      <c r="D312" s="72" t="n">
        <v>0</v>
      </c>
      <c r="E312" s="71" t="n">
        <v>0</v>
      </c>
      <c r="F312" s="71" t="n">
        <v>12</v>
      </c>
      <c r="G312" s="72" t="n">
        <v>1199.4</v>
      </c>
      <c r="H312" s="72" t="n">
        <v>1199.4</v>
      </c>
      <c r="I312" s="71" t="n">
        <f aca="false">IF(B312&gt;=Settings!$B$23,1,0)</f>
        <v>0</v>
      </c>
      <c r="J312" s="71" t="n">
        <v>1</v>
      </c>
      <c r="K312" s="71" t="n">
        <f aca="false">F312*I312*J312</f>
        <v>0</v>
      </c>
      <c r="L312" s="71" t="n">
        <f aca="false">E312*I312*J312</f>
        <v>0</v>
      </c>
      <c r="M312" s="72" t="n">
        <f aca="false">G312*I312*J312</f>
        <v>0</v>
      </c>
      <c r="N312" s="72" t="n">
        <f aca="false">D312*I312*J312</f>
        <v>-0</v>
      </c>
      <c r="O312" s="71" t="n">
        <f aca="false">F312*J312</f>
        <v>12</v>
      </c>
      <c r="P312" s="71" t="n">
        <f aca="false">E312*J312</f>
        <v>0</v>
      </c>
    </row>
    <row r="313" customFormat="false" ht="15" hidden="false" customHeight="false" outlineLevel="0" collapsed="false">
      <c r="A313" s="71" t="s">
        <v>61</v>
      </c>
      <c r="B313" s="71" t="s">
        <v>46</v>
      </c>
      <c r="C313" s="71" t="s">
        <v>1118</v>
      </c>
      <c r="D313" s="72" t="n">
        <v>0</v>
      </c>
      <c r="E313" s="71" t="n">
        <v>0</v>
      </c>
      <c r="F313" s="71" t="n">
        <v>28</v>
      </c>
      <c r="G313" s="72" t="n">
        <v>2713.6</v>
      </c>
      <c r="H313" s="72" t="n">
        <v>2622.78</v>
      </c>
      <c r="I313" s="71" t="n">
        <f aca="false">IF(B313&gt;=Settings!$B$23,1,0)</f>
        <v>0</v>
      </c>
      <c r="J313" s="71" t="n">
        <v>1</v>
      </c>
      <c r="K313" s="71" t="n">
        <f aca="false">F313*I313*J313</f>
        <v>0</v>
      </c>
      <c r="L313" s="71" t="n">
        <f aca="false">E313*I313*J313</f>
        <v>0</v>
      </c>
      <c r="M313" s="72" t="n">
        <f aca="false">G313*I313*J313</f>
        <v>0</v>
      </c>
      <c r="N313" s="72" t="n">
        <f aca="false">D313*I313*J313</f>
        <v>-0</v>
      </c>
      <c r="O313" s="71" t="n">
        <f aca="false">F313*J313</f>
        <v>28</v>
      </c>
      <c r="P313" s="71" t="n">
        <f aca="false">E313*J313</f>
        <v>0</v>
      </c>
    </row>
    <row r="314" customFormat="false" ht="15" hidden="false" customHeight="false" outlineLevel="0" collapsed="false">
      <c r="A314" s="71" t="s">
        <v>60</v>
      </c>
      <c r="B314" s="71" t="s">
        <v>46</v>
      </c>
      <c r="C314" s="71" t="s">
        <v>1119</v>
      </c>
      <c r="D314" s="72" t="n">
        <v>0</v>
      </c>
      <c r="E314" s="71" t="n">
        <v>0</v>
      </c>
      <c r="F314" s="71" t="n">
        <v>6</v>
      </c>
      <c r="G314" s="72" t="n">
        <v>539.7</v>
      </c>
      <c r="H314" s="72" t="n">
        <v>539.7</v>
      </c>
      <c r="I314" s="71" t="n">
        <f aca="false">IF(B314&gt;=Settings!$B$23,1,0)</f>
        <v>0</v>
      </c>
      <c r="J314" s="71" t="n">
        <v>1</v>
      </c>
      <c r="K314" s="71" t="n">
        <f aca="false">F314*I314*J314</f>
        <v>0</v>
      </c>
      <c r="L314" s="71" t="n">
        <f aca="false">E314*I314*J314</f>
        <v>0</v>
      </c>
      <c r="M314" s="72" t="n">
        <f aca="false">G314*I314*J314</f>
        <v>0</v>
      </c>
      <c r="N314" s="72" t="n">
        <f aca="false">D314*I314*J314</f>
        <v>-0</v>
      </c>
      <c r="O314" s="71" t="n">
        <f aca="false">F314*J314</f>
        <v>6</v>
      </c>
      <c r="P314" s="71" t="n">
        <f aca="false">E314*J314</f>
        <v>0</v>
      </c>
    </row>
    <row r="315" customFormat="false" ht="15" hidden="false" customHeight="false" outlineLevel="0" collapsed="false">
      <c r="A315" s="71" t="s">
        <v>59</v>
      </c>
      <c r="B315" s="71" t="s">
        <v>46</v>
      </c>
      <c r="C315" s="71" t="s">
        <v>574</v>
      </c>
      <c r="D315" s="72" t="n">
        <v>0</v>
      </c>
      <c r="E315" s="71" t="n">
        <v>0</v>
      </c>
      <c r="F315" s="71" t="n">
        <v>4</v>
      </c>
      <c r="G315" s="72" t="n">
        <v>314.8</v>
      </c>
      <c r="H315" s="72" t="n">
        <v>314.8</v>
      </c>
      <c r="I315" s="71" t="n">
        <f aca="false">IF(B315&gt;=Settings!$B$23,1,0)</f>
        <v>0</v>
      </c>
      <c r="J315" s="71" t="n">
        <v>1</v>
      </c>
      <c r="K315" s="71" t="n">
        <f aca="false">F315*I315*J315</f>
        <v>0</v>
      </c>
      <c r="L315" s="71" t="n">
        <f aca="false">E315*I315*J315</f>
        <v>0</v>
      </c>
      <c r="M315" s="72" t="n">
        <f aca="false">G315*I315*J315</f>
        <v>0</v>
      </c>
      <c r="N315" s="72" t="n">
        <f aca="false">D315*I315*J315</f>
        <v>-0</v>
      </c>
      <c r="O315" s="71" t="n">
        <f aca="false">F315*J315</f>
        <v>4</v>
      </c>
      <c r="P315" s="71" t="n">
        <f aca="false">E315*J315</f>
        <v>0</v>
      </c>
    </row>
    <row r="316" customFormat="false" ht="15" hidden="false" customHeight="false" outlineLevel="0" collapsed="false">
      <c r="A316" s="71" t="s">
        <v>61</v>
      </c>
      <c r="B316" s="71" t="s">
        <v>46</v>
      </c>
      <c r="C316" s="71" t="s">
        <v>919</v>
      </c>
      <c r="D316" s="72" t="n">
        <v>0</v>
      </c>
      <c r="E316" s="71" t="n">
        <v>0</v>
      </c>
      <c r="F316" s="71" t="n">
        <v>2</v>
      </c>
      <c r="G316" s="72" t="n">
        <v>169.9</v>
      </c>
      <c r="H316" s="72" t="n">
        <v>169.9</v>
      </c>
      <c r="I316" s="71" t="n">
        <f aca="false">IF(B316&gt;=Settings!$B$23,1,0)</f>
        <v>0</v>
      </c>
      <c r="J316" s="71" t="n">
        <v>1</v>
      </c>
      <c r="K316" s="71" t="n">
        <f aca="false">F316*I316*J316</f>
        <v>0</v>
      </c>
      <c r="L316" s="71" t="n">
        <f aca="false">E316*I316*J316</f>
        <v>0</v>
      </c>
      <c r="M316" s="72" t="n">
        <f aca="false">G316*I316*J316</f>
        <v>0</v>
      </c>
      <c r="N316" s="72" t="n">
        <f aca="false">D316*I316*J316</f>
        <v>-0</v>
      </c>
      <c r="O316" s="71" t="n">
        <f aca="false">F316*J316</f>
        <v>2</v>
      </c>
      <c r="P316" s="71" t="n">
        <f aca="false">E316*J316</f>
        <v>0</v>
      </c>
    </row>
    <row r="317" customFormat="false" ht="15" hidden="false" customHeight="false" outlineLevel="0" collapsed="false">
      <c r="A317" s="71" t="s">
        <v>59</v>
      </c>
      <c r="B317" s="71" t="s">
        <v>46</v>
      </c>
      <c r="C317" s="71" t="s">
        <v>1120</v>
      </c>
      <c r="D317" s="72" t="n">
        <v>0</v>
      </c>
      <c r="E317" s="71" t="n">
        <v>0</v>
      </c>
      <c r="F317" s="71" t="n">
        <v>1</v>
      </c>
      <c r="G317" s="72" t="n">
        <v>139.95</v>
      </c>
      <c r="H317" s="72" t="n">
        <v>139.95</v>
      </c>
      <c r="I317" s="71" t="n">
        <f aca="false">IF(B317&gt;=Settings!$B$23,1,0)</f>
        <v>0</v>
      </c>
      <c r="J317" s="71" t="n">
        <v>1</v>
      </c>
      <c r="K317" s="71" t="n">
        <f aca="false">F317*I317*J317</f>
        <v>0</v>
      </c>
      <c r="L317" s="71" t="n">
        <f aca="false">E317*I317*J317</f>
        <v>0</v>
      </c>
      <c r="M317" s="72" t="n">
        <f aca="false">G317*I317*J317</f>
        <v>0</v>
      </c>
      <c r="N317" s="72" t="n">
        <f aca="false">D317*I317*J317</f>
        <v>-0</v>
      </c>
      <c r="O317" s="71" t="n">
        <f aca="false">F317*J317</f>
        <v>1</v>
      </c>
      <c r="P317" s="71" t="n">
        <f aca="false">E317*J317</f>
        <v>0</v>
      </c>
    </row>
    <row r="318" customFormat="false" ht="15" hidden="false" customHeight="false" outlineLevel="0" collapsed="false">
      <c r="A318" s="71" t="s">
        <v>60</v>
      </c>
      <c r="B318" s="71" t="s">
        <v>46</v>
      </c>
      <c r="C318" s="71" t="s">
        <v>1121</v>
      </c>
      <c r="D318" s="72" t="n">
        <v>0</v>
      </c>
      <c r="E318" s="71" t="n">
        <v>0</v>
      </c>
      <c r="F318" s="71" t="n">
        <v>1</v>
      </c>
      <c r="G318" s="72" t="n">
        <v>139.95</v>
      </c>
      <c r="H318" s="72" t="n">
        <v>139.95</v>
      </c>
      <c r="I318" s="71" t="n">
        <f aca="false">IF(B318&gt;=Settings!$B$23,1,0)</f>
        <v>0</v>
      </c>
      <c r="J318" s="71" t="n">
        <v>1</v>
      </c>
      <c r="K318" s="71" t="n">
        <f aca="false">F318*I318*J318</f>
        <v>0</v>
      </c>
      <c r="L318" s="71" t="n">
        <f aca="false">E318*I318*J318</f>
        <v>0</v>
      </c>
      <c r="M318" s="72" t="n">
        <f aca="false">G318*I318*J318</f>
        <v>0</v>
      </c>
      <c r="N318" s="72" t="n">
        <f aca="false">D318*I318*J318</f>
        <v>-0</v>
      </c>
      <c r="O318" s="71" t="n">
        <f aca="false">F318*J318</f>
        <v>1</v>
      </c>
      <c r="P318" s="71" t="n">
        <f aca="false">E318*J318</f>
        <v>0</v>
      </c>
    </row>
    <row r="319" customFormat="false" ht="15" hidden="false" customHeight="false" outlineLevel="0" collapsed="false">
      <c r="A319" s="71" t="s">
        <v>59</v>
      </c>
      <c r="B319" s="71" t="s">
        <v>46</v>
      </c>
      <c r="C319" s="71" t="s">
        <v>1122</v>
      </c>
      <c r="D319" s="72" t="n">
        <v>0</v>
      </c>
      <c r="E319" s="71" t="n">
        <v>0</v>
      </c>
      <c r="F319" s="71" t="n">
        <v>7</v>
      </c>
      <c r="G319" s="72" t="n">
        <v>725.65</v>
      </c>
      <c r="H319" s="72" t="n">
        <v>725.65</v>
      </c>
      <c r="I319" s="71" t="n">
        <f aca="false">IF(B319&gt;=Settings!$B$23,1,0)</f>
        <v>0</v>
      </c>
      <c r="J319" s="71" t="n">
        <v>1</v>
      </c>
      <c r="K319" s="71" t="n">
        <f aca="false">F319*I319*J319</f>
        <v>0</v>
      </c>
      <c r="L319" s="71" t="n">
        <f aca="false">E319*I319*J319</f>
        <v>0</v>
      </c>
      <c r="M319" s="72" t="n">
        <f aca="false">G319*I319*J319</f>
        <v>0</v>
      </c>
      <c r="N319" s="72" t="n">
        <f aca="false">D319*I319*J319</f>
        <v>-0</v>
      </c>
      <c r="O319" s="71" t="n">
        <f aca="false">F319*J319</f>
        <v>7</v>
      </c>
      <c r="P319" s="71" t="n">
        <f aca="false">E319*J319</f>
        <v>0</v>
      </c>
    </row>
    <row r="320" customFormat="false" ht="15" hidden="false" customHeight="false" outlineLevel="0" collapsed="false">
      <c r="A320" s="71" t="s">
        <v>59</v>
      </c>
      <c r="B320" s="71" t="s">
        <v>46</v>
      </c>
      <c r="C320" s="71" t="s">
        <v>1123</v>
      </c>
      <c r="D320" s="72" t="n">
        <v>0</v>
      </c>
      <c r="E320" s="71" t="n">
        <v>0</v>
      </c>
      <c r="F320" s="71" t="n">
        <v>1</v>
      </c>
      <c r="G320" s="72" t="n">
        <v>99.95</v>
      </c>
      <c r="H320" s="72" t="n">
        <v>99.95</v>
      </c>
      <c r="I320" s="71" t="n">
        <f aca="false">IF(B320&gt;=Settings!$B$23,1,0)</f>
        <v>0</v>
      </c>
      <c r="J320" s="71" t="n">
        <v>1</v>
      </c>
      <c r="K320" s="71" t="n">
        <f aca="false">F320*I320*J320</f>
        <v>0</v>
      </c>
      <c r="L320" s="71" t="n">
        <f aca="false">E320*I320*J320</f>
        <v>0</v>
      </c>
      <c r="M320" s="72" t="n">
        <f aca="false">G320*I320*J320</f>
        <v>0</v>
      </c>
      <c r="N320" s="72" t="n">
        <f aca="false">D320*I320*J320</f>
        <v>-0</v>
      </c>
      <c r="O320" s="71" t="n">
        <f aca="false">F320*J320</f>
        <v>1</v>
      </c>
      <c r="P320" s="71" t="n">
        <f aca="false">E320*J320</f>
        <v>0</v>
      </c>
    </row>
    <row r="321" customFormat="false" ht="15" hidden="false" customHeight="false" outlineLevel="0" collapsed="false">
      <c r="A321" s="71" t="s">
        <v>59</v>
      </c>
      <c r="B321" s="71" t="s">
        <v>46</v>
      </c>
      <c r="C321" s="71" t="s">
        <v>1124</v>
      </c>
      <c r="D321" s="72" t="n">
        <v>0</v>
      </c>
      <c r="E321" s="71" t="n">
        <v>0</v>
      </c>
      <c r="F321" s="71" t="n">
        <v>16</v>
      </c>
      <c r="G321" s="72" t="n">
        <v>559.2</v>
      </c>
      <c r="H321" s="72" t="n">
        <v>559.2</v>
      </c>
      <c r="I321" s="71" t="n">
        <f aca="false">IF(B321&gt;=Settings!$B$23,1,0)</f>
        <v>0</v>
      </c>
      <c r="J321" s="71" t="n">
        <v>1</v>
      </c>
      <c r="K321" s="71" t="n">
        <f aca="false">F321*I321*J321</f>
        <v>0</v>
      </c>
      <c r="L321" s="71" t="n">
        <f aca="false">E321*I321*J321</f>
        <v>0</v>
      </c>
      <c r="M321" s="72" t="n">
        <f aca="false">G321*I321*J321</f>
        <v>0</v>
      </c>
      <c r="N321" s="72" t="n">
        <f aca="false">D321*I321*J321</f>
        <v>-0</v>
      </c>
      <c r="O321" s="71" t="n">
        <f aca="false">F321*J321</f>
        <v>16</v>
      </c>
      <c r="P321" s="71" t="n">
        <f aca="false">E321*J321</f>
        <v>0</v>
      </c>
    </row>
    <row r="322" customFormat="false" ht="15" hidden="false" customHeight="false" outlineLevel="0" collapsed="false">
      <c r="A322" s="71" t="s">
        <v>61</v>
      </c>
      <c r="B322" s="71" t="s">
        <v>46</v>
      </c>
      <c r="C322" s="71" t="s">
        <v>907</v>
      </c>
      <c r="D322" s="72" t="n">
        <v>0</v>
      </c>
      <c r="E322" s="71" t="n">
        <v>0</v>
      </c>
      <c r="F322" s="71" t="n">
        <v>12</v>
      </c>
      <c r="G322" s="72" t="n">
        <v>1213.2</v>
      </c>
      <c r="H322" s="72" t="n">
        <v>1181.52</v>
      </c>
      <c r="I322" s="71" t="n">
        <f aca="false">IF(B322&gt;=Settings!$B$23,1,0)</f>
        <v>0</v>
      </c>
      <c r="J322" s="71" t="n">
        <v>1</v>
      </c>
      <c r="K322" s="71" t="n">
        <f aca="false">F322*I322*J322</f>
        <v>0</v>
      </c>
      <c r="L322" s="71" t="n">
        <f aca="false">E322*I322*J322</f>
        <v>0</v>
      </c>
      <c r="M322" s="72" t="n">
        <f aca="false">G322*I322*J322</f>
        <v>0</v>
      </c>
      <c r="N322" s="72" t="n">
        <f aca="false">D322*I322*J322</f>
        <v>-0</v>
      </c>
      <c r="O322" s="71" t="n">
        <f aca="false">F322*J322</f>
        <v>12</v>
      </c>
      <c r="P322" s="71" t="n">
        <f aca="false">E322*J322</f>
        <v>0</v>
      </c>
    </row>
    <row r="323" customFormat="false" ht="15" hidden="false" customHeight="false" outlineLevel="0" collapsed="false">
      <c r="A323" s="71" t="s">
        <v>61</v>
      </c>
      <c r="B323" s="71" t="s">
        <v>46</v>
      </c>
      <c r="C323" s="71" t="s">
        <v>1034</v>
      </c>
      <c r="D323" s="72" t="n">
        <v>0</v>
      </c>
      <c r="E323" s="71" t="n">
        <v>0</v>
      </c>
      <c r="F323" s="71" t="n">
        <v>9</v>
      </c>
      <c r="G323" s="72" t="n">
        <v>80.55</v>
      </c>
      <c r="H323" s="72" t="n">
        <v>76.51</v>
      </c>
      <c r="I323" s="71" t="n">
        <f aca="false">IF(B323&gt;=Settings!$B$23,1,0)</f>
        <v>0</v>
      </c>
      <c r="J323" s="71" t="n">
        <v>1</v>
      </c>
      <c r="K323" s="71" t="n">
        <f aca="false">F323*I323*J323</f>
        <v>0</v>
      </c>
      <c r="L323" s="71" t="n">
        <f aca="false">E323*I323*J323</f>
        <v>0</v>
      </c>
      <c r="M323" s="72" t="n">
        <f aca="false">G323*I323*J323</f>
        <v>0</v>
      </c>
      <c r="N323" s="72" t="n">
        <f aca="false">D323*I323*J323</f>
        <v>-0</v>
      </c>
      <c r="O323" s="71" t="n">
        <f aca="false">F323*J323</f>
        <v>9</v>
      </c>
      <c r="P323" s="71" t="n">
        <f aca="false">E323*J323</f>
        <v>0</v>
      </c>
    </row>
    <row r="324" customFormat="false" ht="15" hidden="false" customHeight="false" outlineLevel="0" collapsed="false">
      <c r="A324" s="71" t="s">
        <v>60</v>
      </c>
      <c r="B324" s="71" t="s">
        <v>46</v>
      </c>
      <c r="C324" s="71" t="s">
        <v>1125</v>
      </c>
      <c r="D324" s="72" t="n">
        <v>0</v>
      </c>
      <c r="E324" s="71" t="n">
        <v>0</v>
      </c>
      <c r="F324" s="71" t="n">
        <v>1</v>
      </c>
      <c r="G324" s="72" t="n">
        <v>139.95</v>
      </c>
      <c r="H324" s="72" t="n">
        <v>139.95</v>
      </c>
      <c r="I324" s="71" t="n">
        <f aca="false">IF(B324&gt;=Settings!$B$23,1,0)</f>
        <v>0</v>
      </c>
      <c r="J324" s="71" t="n">
        <v>1</v>
      </c>
      <c r="K324" s="71" t="n">
        <f aca="false">F324*I324*J324</f>
        <v>0</v>
      </c>
      <c r="L324" s="71" t="n">
        <f aca="false">E324*I324*J324</f>
        <v>0</v>
      </c>
      <c r="M324" s="72" t="n">
        <f aca="false">G324*I324*J324</f>
        <v>0</v>
      </c>
      <c r="N324" s="72" t="n">
        <f aca="false">D324*I324*J324</f>
        <v>-0</v>
      </c>
      <c r="O324" s="71" t="n">
        <f aca="false">F324*J324</f>
        <v>1</v>
      </c>
      <c r="P324" s="71" t="n">
        <f aca="false">E324*J324</f>
        <v>0</v>
      </c>
    </row>
    <row r="325" customFormat="false" ht="15" hidden="false" customHeight="false" outlineLevel="0" collapsed="false">
      <c r="A325" s="71" t="s">
        <v>59</v>
      </c>
      <c r="B325" s="71" t="s">
        <v>46</v>
      </c>
      <c r="C325" s="71" t="s">
        <v>1126</v>
      </c>
      <c r="D325" s="72" t="n">
        <v>0</v>
      </c>
      <c r="E325" s="71" t="n">
        <v>0</v>
      </c>
      <c r="F325" s="71" t="n">
        <v>10</v>
      </c>
      <c r="G325" s="72" t="n">
        <v>1174.801</v>
      </c>
      <c r="H325" s="72" t="n">
        <v>1174.801</v>
      </c>
      <c r="I325" s="71" t="n">
        <f aca="false">IF(B325&gt;=Settings!$B$23,1,0)</f>
        <v>0</v>
      </c>
      <c r="J325" s="71" t="n">
        <v>1</v>
      </c>
      <c r="K325" s="71" t="n">
        <f aca="false">F325*I325*J325</f>
        <v>0</v>
      </c>
      <c r="L325" s="71" t="n">
        <f aca="false">E325*I325*J325</f>
        <v>0</v>
      </c>
      <c r="M325" s="72" t="n">
        <f aca="false">G325*I325*J325</f>
        <v>0</v>
      </c>
      <c r="N325" s="72" t="n">
        <f aca="false">D325*I325*J325</f>
        <v>-0</v>
      </c>
      <c r="O325" s="71" t="n">
        <f aca="false">F325*J325</f>
        <v>10</v>
      </c>
      <c r="P325" s="71" t="n">
        <f aca="false">E325*J325</f>
        <v>0</v>
      </c>
    </row>
    <row r="326" customFormat="false" ht="15" hidden="false" customHeight="false" outlineLevel="0" collapsed="false">
      <c r="A326" s="71" t="s">
        <v>59</v>
      </c>
      <c r="B326" s="71" t="s">
        <v>46</v>
      </c>
      <c r="C326" s="71" t="s">
        <v>1127</v>
      </c>
      <c r="D326" s="72" t="n">
        <v>0</v>
      </c>
      <c r="E326" s="71" t="n">
        <v>0</v>
      </c>
      <c r="F326" s="71" t="n">
        <v>11</v>
      </c>
      <c r="G326" s="72" t="n">
        <v>149.323</v>
      </c>
      <c r="H326" s="72" t="n">
        <v>149.323</v>
      </c>
      <c r="I326" s="71" t="n">
        <f aca="false">IF(B326&gt;=Settings!$B$23,1,0)</f>
        <v>0</v>
      </c>
      <c r="J326" s="71" t="n">
        <v>1</v>
      </c>
      <c r="K326" s="71" t="n">
        <f aca="false">F326*I326*J326</f>
        <v>0</v>
      </c>
      <c r="L326" s="71" t="n">
        <f aca="false">E326*I326*J326</f>
        <v>0</v>
      </c>
      <c r="M326" s="72" t="n">
        <f aca="false">G326*I326*J326</f>
        <v>0</v>
      </c>
      <c r="N326" s="72" t="n">
        <f aca="false">D326*I326*J326</f>
        <v>-0</v>
      </c>
      <c r="O326" s="71" t="n">
        <f aca="false">F326*J326</f>
        <v>11</v>
      </c>
      <c r="P326" s="71" t="n">
        <f aca="false">E326*J326</f>
        <v>0</v>
      </c>
    </row>
    <row r="327" customFormat="false" ht="15" hidden="false" customHeight="false" outlineLevel="0" collapsed="false">
      <c r="A327" s="71" t="s">
        <v>59</v>
      </c>
      <c r="B327" s="71" t="s">
        <v>46</v>
      </c>
      <c r="C327" s="71" t="s">
        <v>1008</v>
      </c>
      <c r="D327" s="72" t="n">
        <v>0</v>
      </c>
      <c r="E327" s="71" t="n">
        <v>0</v>
      </c>
      <c r="F327" s="71" t="n">
        <v>10</v>
      </c>
      <c r="G327" s="72" t="n">
        <v>996.063</v>
      </c>
      <c r="H327" s="72" t="n">
        <v>996.063</v>
      </c>
      <c r="I327" s="71" t="n">
        <f aca="false">IF(B327&gt;=Settings!$B$23,1,0)</f>
        <v>0</v>
      </c>
      <c r="J327" s="71" t="n">
        <v>1</v>
      </c>
      <c r="K327" s="71" t="n">
        <f aca="false">F327*I327*J327</f>
        <v>0</v>
      </c>
      <c r="L327" s="71" t="n">
        <f aca="false">E327*I327*J327</f>
        <v>0</v>
      </c>
      <c r="M327" s="72" t="n">
        <f aca="false">G327*I327*J327</f>
        <v>0</v>
      </c>
      <c r="N327" s="72" t="n">
        <f aca="false">D327*I327*J327</f>
        <v>-0</v>
      </c>
      <c r="O327" s="71" t="n">
        <f aca="false">F327*J327</f>
        <v>10</v>
      </c>
      <c r="P327" s="71" t="n">
        <f aca="false">E327*J327</f>
        <v>0</v>
      </c>
    </row>
    <row r="328" customFormat="false" ht="15" hidden="false" customHeight="false" outlineLevel="0" collapsed="false">
      <c r="A328" s="71" t="s">
        <v>59</v>
      </c>
      <c r="B328" s="71" t="s">
        <v>46</v>
      </c>
      <c r="C328" s="71" t="s">
        <v>1128</v>
      </c>
      <c r="D328" s="72" t="n">
        <v>0</v>
      </c>
      <c r="E328" s="71" t="n">
        <v>0</v>
      </c>
      <c r="F328" s="71" t="n">
        <v>60</v>
      </c>
      <c r="G328" s="72" t="n">
        <v>5076.508</v>
      </c>
      <c r="H328" s="72" t="n">
        <v>5076.508</v>
      </c>
      <c r="I328" s="71" t="n">
        <f aca="false">IF(B328&gt;=Settings!$B$23,1,0)</f>
        <v>0</v>
      </c>
      <c r="J328" s="71" t="n">
        <v>1</v>
      </c>
      <c r="K328" s="71" t="n">
        <f aca="false">F328*I328*J328</f>
        <v>0</v>
      </c>
      <c r="L328" s="71" t="n">
        <f aca="false">E328*I328*J328</f>
        <v>0</v>
      </c>
      <c r="M328" s="72" t="n">
        <f aca="false">G328*I328*J328</f>
        <v>0</v>
      </c>
      <c r="N328" s="72" t="n">
        <f aca="false">D328*I328*J328</f>
        <v>-0</v>
      </c>
      <c r="O328" s="71" t="n">
        <f aca="false">F328*J328</f>
        <v>60</v>
      </c>
      <c r="P328" s="71" t="n">
        <f aca="false">E328*J328</f>
        <v>0</v>
      </c>
    </row>
    <row r="329" customFormat="false" ht="15" hidden="false" customHeight="false" outlineLevel="0" collapsed="false">
      <c r="A329" s="71" t="s">
        <v>61</v>
      </c>
      <c r="B329" s="71" t="s">
        <v>46</v>
      </c>
      <c r="C329" s="71" t="s">
        <v>1129</v>
      </c>
      <c r="D329" s="72" t="n">
        <v>0</v>
      </c>
      <c r="E329" s="71" t="n">
        <v>0</v>
      </c>
      <c r="F329" s="71" t="n">
        <v>1</v>
      </c>
      <c r="G329" s="72" t="n">
        <v>124.95</v>
      </c>
      <c r="H329" s="72" t="n">
        <v>124.95</v>
      </c>
      <c r="I329" s="71" t="n">
        <f aca="false">IF(B329&gt;=Settings!$B$23,1,0)</f>
        <v>0</v>
      </c>
      <c r="J329" s="71" t="n">
        <v>1</v>
      </c>
      <c r="K329" s="71" t="n">
        <f aca="false">F329*I329*J329</f>
        <v>0</v>
      </c>
      <c r="L329" s="71" t="n">
        <f aca="false">E329*I329*J329</f>
        <v>0</v>
      </c>
      <c r="M329" s="72" t="n">
        <f aca="false">G329*I329*J329</f>
        <v>0</v>
      </c>
      <c r="N329" s="72" t="n">
        <f aca="false">D329*I329*J329</f>
        <v>-0</v>
      </c>
      <c r="O329" s="71" t="n">
        <f aca="false">F329*J329</f>
        <v>1</v>
      </c>
      <c r="P329" s="71" t="n">
        <f aca="false">E329*J329</f>
        <v>0</v>
      </c>
    </row>
    <row r="330" customFormat="false" ht="15" hidden="false" customHeight="false" outlineLevel="0" collapsed="false">
      <c r="A330" s="71" t="s">
        <v>61</v>
      </c>
      <c r="B330" s="71" t="s">
        <v>46</v>
      </c>
      <c r="C330" s="71" t="s">
        <v>1130</v>
      </c>
      <c r="D330" s="72" t="n">
        <v>0</v>
      </c>
      <c r="E330" s="71" t="n">
        <v>0</v>
      </c>
      <c r="F330" s="71" t="n">
        <v>8</v>
      </c>
      <c r="G330" s="72" t="n">
        <v>897.2</v>
      </c>
      <c r="H330" s="72" t="n">
        <v>880.38</v>
      </c>
      <c r="I330" s="71" t="n">
        <f aca="false">IF(B330&gt;=Settings!$B$23,1,0)</f>
        <v>0</v>
      </c>
      <c r="J330" s="71" t="n">
        <v>1</v>
      </c>
      <c r="K330" s="71" t="n">
        <f aca="false">F330*I330*J330</f>
        <v>0</v>
      </c>
      <c r="L330" s="71" t="n">
        <f aca="false">E330*I330*J330</f>
        <v>0</v>
      </c>
      <c r="M330" s="72" t="n">
        <f aca="false">G330*I330*J330</f>
        <v>0</v>
      </c>
      <c r="N330" s="72" t="n">
        <f aca="false">D330*I330*J330</f>
        <v>-0</v>
      </c>
      <c r="O330" s="71" t="n">
        <f aca="false">F330*J330</f>
        <v>8</v>
      </c>
      <c r="P330" s="71" t="n">
        <f aca="false">E330*J330</f>
        <v>0</v>
      </c>
    </row>
    <row r="331" customFormat="false" ht="15" hidden="false" customHeight="false" outlineLevel="0" collapsed="false">
      <c r="A331" s="71" t="s">
        <v>60</v>
      </c>
      <c r="B331" s="71" t="s">
        <v>46</v>
      </c>
      <c r="C331" s="71" t="s">
        <v>151</v>
      </c>
      <c r="D331" s="72" t="n">
        <v>0</v>
      </c>
      <c r="E331" s="71" t="n">
        <v>0</v>
      </c>
      <c r="F331" s="71" t="n">
        <v>1</v>
      </c>
      <c r="G331" s="72" t="n">
        <v>139.95</v>
      </c>
      <c r="H331" s="72" t="n">
        <v>139.95</v>
      </c>
      <c r="I331" s="71" t="n">
        <f aca="false">IF(B331&gt;=Settings!$B$23,1,0)</f>
        <v>0</v>
      </c>
      <c r="J331" s="71" t="n">
        <v>1</v>
      </c>
      <c r="K331" s="71" t="n">
        <f aca="false">F331*I331*J331</f>
        <v>0</v>
      </c>
      <c r="L331" s="71" t="n">
        <f aca="false">E331*I331*J331</f>
        <v>0</v>
      </c>
      <c r="M331" s="72" t="n">
        <f aca="false">G331*I331*J331</f>
        <v>0</v>
      </c>
      <c r="N331" s="72" t="n">
        <f aca="false">D331*I331*J331</f>
        <v>-0</v>
      </c>
      <c r="O331" s="71" t="n">
        <f aca="false">F331*J331</f>
        <v>1</v>
      </c>
      <c r="P331" s="71" t="n">
        <f aca="false">E331*J331</f>
        <v>0</v>
      </c>
    </row>
    <row r="332" customFormat="false" ht="15" hidden="false" customHeight="false" outlineLevel="0" collapsed="false">
      <c r="A332" s="71" t="s">
        <v>59</v>
      </c>
      <c r="B332" s="71" t="s">
        <v>46</v>
      </c>
      <c r="C332" s="71" t="s">
        <v>1131</v>
      </c>
      <c r="D332" s="72" t="n">
        <v>0</v>
      </c>
      <c r="E332" s="71" t="n">
        <v>0</v>
      </c>
      <c r="F332" s="71" t="n">
        <v>65</v>
      </c>
      <c r="G332" s="72" t="n">
        <v>4524.737</v>
      </c>
      <c r="H332" s="72" t="n">
        <v>4524.737</v>
      </c>
      <c r="I332" s="71" t="n">
        <f aca="false">IF(B332&gt;=Settings!$B$23,1,0)</f>
        <v>0</v>
      </c>
      <c r="J332" s="71" t="n">
        <v>1</v>
      </c>
      <c r="K332" s="71" t="n">
        <f aca="false">F332*I332*J332</f>
        <v>0</v>
      </c>
      <c r="L332" s="71" t="n">
        <f aca="false">E332*I332*J332</f>
        <v>0</v>
      </c>
      <c r="M332" s="72" t="n">
        <f aca="false">G332*I332*J332</f>
        <v>0</v>
      </c>
      <c r="N332" s="72" t="n">
        <f aca="false">D332*I332*J332</f>
        <v>-0</v>
      </c>
      <c r="O332" s="71" t="n">
        <f aca="false">F332*J332</f>
        <v>65</v>
      </c>
      <c r="P332" s="71" t="n">
        <f aca="false">E332*J332</f>
        <v>0</v>
      </c>
    </row>
    <row r="333" customFormat="false" ht="15" hidden="false" customHeight="false" outlineLevel="0" collapsed="false">
      <c r="A333" s="71" t="s">
        <v>59</v>
      </c>
      <c r="B333" s="71" t="s">
        <v>46</v>
      </c>
      <c r="C333" s="71" t="s">
        <v>164</v>
      </c>
      <c r="D333" s="72" t="n">
        <v>0</v>
      </c>
      <c r="E333" s="71" t="n">
        <v>0</v>
      </c>
      <c r="F333" s="71" t="n">
        <v>88</v>
      </c>
      <c r="G333" s="72" t="n">
        <v>7499.665</v>
      </c>
      <c r="H333" s="72" t="n">
        <v>7499.665</v>
      </c>
      <c r="I333" s="71" t="n">
        <f aca="false">IF(B333&gt;=Settings!$B$23,1,0)</f>
        <v>0</v>
      </c>
      <c r="J333" s="71" t="n">
        <v>1</v>
      </c>
      <c r="K333" s="71" t="n">
        <f aca="false">F333*I333*J333</f>
        <v>0</v>
      </c>
      <c r="L333" s="71" t="n">
        <f aca="false">E333*I333*J333</f>
        <v>0</v>
      </c>
      <c r="M333" s="72" t="n">
        <f aca="false">G333*I333*J333</f>
        <v>0</v>
      </c>
      <c r="N333" s="72" t="n">
        <f aca="false">D333*I333*J333</f>
        <v>-0</v>
      </c>
      <c r="O333" s="71" t="n">
        <f aca="false">F333*J333</f>
        <v>88</v>
      </c>
      <c r="P333" s="71" t="n">
        <f aca="false">E333*J333</f>
        <v>0</v>
      </c>
    </row>
    <row r="334" customFormat="false" ht="15" hidden="false" customHeight="false" outlineLevel="0" collapsed="false">
      <c r="A334" s="71" t="s">
        <v>61</v>
      </c>
      <c r="B334" s="71" t="s">
        <v>46</v>
      </c>
      <c r="C334" s="71" t="s">
        <v>1106</v>
      </c>
      <c r="D334" s="72" t="n">
        <v>0</v>
      </c>
      <c r="E334" s="71" t="n">
        <v>0</v>
      </c>
      <c r="F334" s="71" t="n">
        <v>1</v>
      </c>
      <c r="G334" s="72" t="n">
        <v>129.95</v>
      </c>
      <c r="H334" s="72" t="n">
        <v>129.95</v>
      </c>
      <c r="I334" s="71" t="n">
        <f aca="false">IF(B334&gt;=Settings!$B$23,1,0)</f>
        <v>0</v>
      </c>
      <c r="J334" s="71" t="n">
        <v>1</v>
      </c>
      <c r="K334" s="71" t="n">
        <f aca="false">F334*I334*J334</f>
        <v>0</v>
      </c>
      <c r="L334" s="71" t="n">
        <f aca="false">E334*I334*J334</f>
        <v>0</v>
      </c>
      <c r="M334" s="72" t="n">
        <f aca="false">G334*I334*J334</f>
        <v>0</v>
      </c>
      <c r="N334" s="72" t="n">
        <f aca="false">D334*I334*J334</f>
        <v>-0</v>
      </c>
      <c r="O334" s="71" t="n">
        <f aca="false">F334*J334</f>
        <v>1</v>
      </c>
      <c r="P334" s="71" t="n">
        <f aca="false">E334*J334</f>
        <v>0</v>
      </c>
    </row>
    <row r="335" customFormat="false" ht="15" hidden="false" customHeight="false" outlineLevel="0" collapsed="false">
      <c r="A335" s="71" t="s">
        <v>59</v>
      </c>
      <c r="B335" s="71" t="s">
        <v>46</v>
      </c>
      <c r="C335" s="71" t="s">
        <v>1132</v>
      </c>
      <c r="D335" s="72" t="n">
        <v>0</v>
      </c>
      <c r="E335" s="71" t="n">
        <v>0</v>
      </c>
      <c r="F335" s="71" t="n">
        <v>1</v>
      </c>
      <c r="G335" s="72" t="n">
        <v>139.95</v>
      </c>
      <c r="H335" s="72" t="n">
        <v>139.95</v>
      </c>
      <c r="I335" s="71" t="n">
        <f aca="false">IF(B335&gt;=Settings!$B$23,1,0)</f>
        <v>0</v>
      </c>
      <c r="J335" s="71" t="n">
        <v>1</v>
      </c>
      <c r="K335" s="71" t="n">
        <f aca="false">F335*I335*J335</f>
        <v>0</v>
      </c>
      <c r="L335" s="71" t="n">
        <f aca="false">E335*I335*J335</f>
        <v>0</v>
      </c>
      <c r="M335" s="72" t="n">
        <f aca="false">G335*I335*J335</f>
        <v>0</v>
      </c>
      <c r="N335" s="72" t="n">
        <f aca="false">D335*I335*J335</f>
        <v>-0</v>
      </c>
      <c r="O335" s="71" t="n">
        <f aca="false">F335*J335</f>
        <v>1</v>
      </c>
      <c r="P335" s="71" t="n">
        <f aca="false">E335*J335</f>
        <v>0</v>
      </c>
    </row>
    <row r="336" customFormat="false" ht="15" hidden="false" customHeight="false" outlineLevel="0" collapsed="false">
      <c r="A336" s="71" t="s">
        <v>59</v>
      </c>
      <c r="B336" s="71" t="s">
        <v>46</v>
      </c>
      <c r="C336" s="71" t="s">
        <v>1133</v>
      </c>
      <c r="D336" s="72" t="n">
        <v>0</v>
      </c>
      <c r="E336" s="71" t="n">
        <v>0</v>
      </c>
      <c r="F336" s="71" t="n">
        <v>4</v>
      </c>
      <c r="G336" s="72" t="n">
        <v>375.8</v>
      </c>
      <c r="H336" s="72" t="n">
        <v>375.8</v>
      </c>
      <c r="I336" s="71" t="n">
        <f aca="false">IF(B336&gt;=Settings!$B$23,1,0)</f>
        <v>0</v>
      </c>
      <c r="J336" s="71" t="n">
        <v>1</v>
      </c>
      <c r="K336" s="71" t="n">
        <f aca="false">F336*I336*J336</f>
        <v>0</v>
      </c>
      <c r="L336" s="71" t="n">
        <f aca="false">E336*I336*J336</f>
        <v>0</v>
      </c>
      <c r="M336" s="72" t="n">
        <f aca="false">G336*I336*J336</f>
        <v>0</v>
      </c>
      <c r="N336" s="72" t="n">
        <f aca="false">D336*I336*J336</f>
        <v>-0</v>
      </c>
      <c r="O336" s="71" t="n">
        <f aca="false">F336*J336</f>
        <v>4</v>
      </c>
      <c r="P336" s="71" t="n">
        <f aca="false">E336*J336</f>
        <v>0</v>
      </c>
    </row>
    <row r="337" customFormat="false" ht="15" hidden="false" customHeight="false" outlineLevel="0" collapsed="false">
      <c r="A337" s="71" t="s">
        <v>60</v>
      </c>
      <c r="B337" s="71" t="s">
        <v>46</v>
      </c>
      <c r="C337" s="71" t="s">
        <v>1134</v>
      </c>
      <c r="D337" s="72" t="n">
        <v>0</v>
      </c>
      <c r="E337" s="71" t="n">
        <v>0</v>
      </c>
      <c r="F337" s="71" t="n">
        <v>81</v>
      </c>
      <c r="G337" s="72" t="n">
        <v>5665.95</v>
      </c>
      <c r="H337" s="72" t="n">
        <v>5665.95</v>
      </c>
      <c r="I337" s="71" t="n">
        <f aca="false">IF(B337&gt;=Settings!$B$23,1,0)</f>
        <v>0</v>
      </c>
      <c r="J337" s="71" t="n">
        <v>1</v>
      </c>
      <c r="K337" s="71" t="n">
        <f aca="false">F337*I337*J337</f>
        <v>0</v>
      </c>
      <c r="L337" s="71" t="n">
        <f aca="false">E337*I337*J337</f>
        <v>0</v>
      </c>
      <c r="M337" s="72" t="n">
        <f aca="false">G337*I337*J337</f>
        <v>0</v>
      </c>
      <c r="N337" s="72" t="n">
        <f aca="false">D337*I337*J337</f>
        <v>-0</v>
      </c>
      <c r="O337" s="71" t="n">
        <f aca="false">F337*J337</f>
        <v>81</v>
      </c>
      <c r="P337" s="71" t="n">
        <f aca="false">E337*J337</f>
        <v>0</v>
      </c>
    </row>
    <row r="338" customFormat="false" ht="15" hidden="false" customHeight="false" outlineLevel="0" collapsed="false">
      <c r="A338" s="71" t="s">
        <v>59</v>
      </c>
      <c r="B338" s="71" t="s">
        <v>46</v>
      </c>
      <c r="C338" s="71" t="s">
        <v>1135</v>
      </c>
      <c r="D338" s="72" t="n">
        <v>0</v>
      </c>
      <c r="E338" s="71" t="n">
        <v>0</v>
      </c>
      <c r="F338" s="71" t="n">
        <v>4</v>
      </c>
      <c r="G338" s="72" t="n">
        <v>447.8</v>
      </c>
      <c r="H338" s="72" t="n">
        <v>447.8</v>
      </c>
      <c r="I338" s="71" t="n">
        <f aca="false">IF(B338&gt;=Settings!$B$23,1,0)</f>
        <v>0</v>
      </c>
      <c r="J338" s="71" t="n">
        <v>1</v>
      </c>
      <c r="K338" s="71" t="n">
        <f aca="false">F338*I338*J338</f>
        <v>0</v>
      </c>
      <c r="L338" s="71" t="n">
        <f aca="false">E338*I338*J338</f>
        <v>0</v>
      </c>
      <c r="M338" s="72" t="n">
        <f aca="false">G338*I338*J338</f>
        <v>0</v>
      </c>
      <c r="N338" s="72" t="n">
        <f aca="false">D338*I338*J338</f>
        <v>-0</v>
      </c>
      <c r="O338" s="71" t="n">
        <f aca="false">F338*J338</f>
        <v>4</v>
      </c>
      <c r="P338" s="71" t="n">
        <f aca="false">E338*J338</f>
        <v>0</v>
      </c>
    </row>
    <row r="339" customFormat="false" ht="15" hidden="false" customHeight="false" outlineLevel="0" collapsed="false">
      <c r="A339" s="71" t="s">
        <v>61</v>
      </c>
      <c r="B339" s="71" t="s">
        <v>46</v>
      </c>
      <c r="C339" s="71" t="s">
        <v>1136</v>
      </c>
      <c r="D339" s="72" t="n">
        <v>0</v>
      </c>
      <c r="E339" s="71" t="n">
        <v>0</v>
      </c>
      <c r="F339" s="71" t="n">
        <v>3</v>
      </c>
      <c r="G339" s="72" t="n">
        <v>206.85</v>
      </c>
      <c r="H339" s="72" t="n">
        <v>206.85</v>
      </c>
      <c r="I339" s="71" t="n">
        <f aca="false">IF(B339&gt;=Settings!$B$23,1,0)</f>
        <v>0</v>
      </c>
      <c r="J339" s="71" t="n">
        <v>1</v>
      </c>
      <c r="K339" s="71" t="n">
        <f aca="false">F339*I339*J339</f>
        <v>0</v>
      </c>
      <c r="L339" s="71" t="n">
        <f aca="false">E339*I339*J339</f>
        <v>0</v>
      </c>
      <c r="M339" s="72" t="n">
        <f aca="false">G339*I339*J339</f>
        <v>0</v>
      </c>
      <c r="N339" s="72" t="n">
        <f aca="false">D339*I339*J339</f>
        <v>-0</v>
      </c>
      <c r="O339" s="71" t="n">
        <f aca="false">F339*J339</f>
        <v>3</v>
      </c>
      <c r="P339" s="71" t="n">
        <f aca="false">E339*J339</f>
        <v>0</v>
      </c>
    </row>
    <row r="340" customFormat="false" ht="15" hidden="false" customHeight="false" outlineLevel="0" collapsed="false">
      <c r="A340" s="71" t="s">
        <v>60</v>
      </c>
      <c r="B340" s="71" t="s">
        <v>46</v>
      </c>
      <c r="C340" s="71" t="s">
        <v>1137</v>
      </c>
      <c r="D340" s="72" t="n">
        <v>0</v>
      </c>
      <c r="E340" s="71" t="n">
        <v>0</v>
      </c>
      <c r="F340" s="71" t="n">
        <v>1</v>
      </c>
      <c r="G340" s="72" t="n">
        <v>79.95</v>
      </c>
      <c r="H340" s="72" t="n">
        <v>79.95</v>
      </c>
      <c r="I340" s="71" t="n">
        <f aca="false">IF(B340&gt;=Settings!$B$23,1,0)</f>
        <v>0</v>
      </c>
      <c r="J340" s="71" t="n">
        <v>1</v>
      </c>
      <c r="K340" s="71" t="n">
        <f aca="false">F340*I340*J340</f>
        <v>0</v>
      </c>
      <c r="L340" s="71" t="n">
        <f aca="false">E340*I340*J340</f>
        <v>0</v>
      </c>
      <c r="M340" s="72" t="n">
        <f aca="false">G340*I340*J340</f>
        <v>0</v>
      </c>
      <c r="N340" s="72" t="n">
        <f aca="false">D340*I340*J340</f>
        <v>-0</v>
      </c>
      <c r="O340" s="71" t="n">
        <f aca="false">F340*J340</f>
        <v>1</v>
      </c>
      <c r="P340" s="71" t="n">
        <f aca="false">E340*J340</f>
        <v>0</v>
      </c>
    </row>
    <row r="341" customFormat="false" ht="15" hidden="false" customHeight="false" outlineLevel="0" collapsed="false">
      <c r="A341" s="71" t="s">
        <v>61</v>
      </c>
      <c r="B341" s="71" t="s">
        <v>46</v>
      </c>
      <c r="C341" s="71" t="s">
        <v>1138</v>
      </c>
      <c r="D341" s="72" t="n">
        <v>0</v>
      </c>
      <c r="E341" s="71" t="n">
        <v>0</v>
      </c>
      <c r="F341" s="71" t="n">
        <v>1</v>
      </c>
      <c r="G341" s="72" t="n">
        <v>79.95</v>
      </c>
      <c r="H341" s="72" t="n">
        <v>67.97</v>
      </c>
      <c r="I341" s="71" t="n">
        <f aca="false">IF(B341&gt;=Settings!$B$23,1,0)</f>
        <v>0</v>
      </c>
      <c r="J341" s="71" t="n">
        <v>1</v>
      </c>
      <c r="K341" s="71" t="n">
        <f aca="false">F341*I341*J341</f>
        <v>0</v>
      </c>
      <c r="L341" s="71" t="n">
        <f aca="false">E341*I341*J341</f>
        <v>0</v>
      </c>
      <c r="M341" s="72" t="n">
        <f aca="false">G341*I341*J341</f>
        <v>0</v>
      </c>
      <c r="N341" s="72" t="n">
        <f aca="false">D341*I341*J341</f>
        <v>-0</v>
      </c>
      <c r="O341" s="71" t="n">
        <f aca="false">F341*J341</f>
        <v>1</v>
      </c>
      <c r="P341" s="71" t="n">
        <f aca="false">E341*J341</f>
        <v>0</v>
      </c>
    </row>
    <row r="342" customFormat="false" ht="15" hidden="false" customHeight="false" outlineLevel="0" collapsed="false">
      <c r="A342" s="71" t="s">
        <v>59</v>
      </c>
      <c r="B342" s="71" t="s">
        <v>46</v>
      </c>
      <c r="C342" s="71" t="s">
        <v>365</v>
      </c>
      <c r="D342" s="72" t="n">
        <v>0</v>
      </c>
      <c r="E342" s="71" t="n">
        <v>0</v>
      </c>
      <c r="F342" s="71" t="n">
        <v>3</v>
      </c>
      <c r="G342" s="72" t="n">
        <v>810.85</v>
      </c>
      <c r="H342" s="72" t="n">
        <v>810.85</v>
      </c>
      <c r="I342" s="71" t="n">
        <f aca="false">IF(B342&gt;=Settings!$B$23,1,0)</f>
        <v>0</v>
      </c>
      <c r="J342" s="71" t="n">
        <v>1</v>
      </c>
      <c r="K342" s="71" t="n">
        <f aca="false">F342*I342*J342</f>
        <v>0</v>
      </c>
      <c r="L342" s="71" t="n">
        <f aca="false">E342*I342*J342</f>
        <v>0</v>
      </c>
      <c r="M342" s="72" t="n">
        <f aca="false">G342*I342*J342</f>
        <v>0</v>
      </c>
      <c r="N342" s="72" t="n">
        <f aca="false">D342*I342*J342</f>
        <v>-0</v>
      </c>
      <c r="O342" s="71" t="n">
        <f aca="false">F342*J342</f>
        <v>3</v>
      </c>
      <c r="P342" s="71" t="n">
        <f aca="false">E342*J342</f>
        <v>0</v>
      </c>
    </row>
    <row r="343" customFormat="false" ht="15" hidden="false" customHeight="false" outlineLevel="0" collapsed="false">
      <c r="A343" s="71" t="s">
        <v>59</v>
      </c>
      <c r="B343" s="71" t="s">
        <v>46</v>
      </c>
      <c r="C343" s="71" t="s">
        <v>784</v>
      </c>
      <c r="D343" s="72" t="n">
        <v>0</v>
      </c>
      <c r="E343" s="71" t="n">
        <v>0</v>
      </c>
      <c r="F343" s="71" t="n">
        <v>4</v>
      </c>
      <c r="G343" s="72" t="n">
        <v>0</v>
      </c>
      <c r="H343" s="72" t="n">
        <v>0</v>
      </c>
      <c r="I343" s="71" t="n">
        <f aca="false">IF(B343&gt;=Settings!$B$23,1,0)</f>
        <v>0</v>
      </c>
      <c r="J343" s="71" t="n">
        <v>0</v>
      </c>
      <c r="K343" s="71" t="n">
        <f aca="false">F343*I343*J343</f>
        <v>0</v>
      </c>
      <c r="L343" s="71" t="n">
        <f aca="false">E343*I343*J343</f>
        <v>0</v>
      </c>
      <c r="M343" s="72" t="n">
        <f aca="false">G343*I343*J343</f>
        <v>0</v>
      </c>
      <c r="N343" s="72" t="n">
        <f aca="false">D343*I343*J343</f>
        <v>-0</v>
      </c>
      <c r="O343" s="71" t="n">
        <f aca="false">F343*J343</f>
        <v>0</v>
      </c>
      <c r="P343" s="71" t="n">
        <f aca="false">E343*J343</f>
        <v>0</v>
      </c>
    </row>
    <row r="344" customFormat="false" ht="15" hidden="false" customHeight="false" outlineLevel="0" collapsed="false">
      <c r="A344" s="71" t="s">
        <v>60</v>
      </c>
      <c r="B344" s="71" t="s">
        <v>46</v>
      </c>
      <c r="C344" s="71" t="s">
        <v>1139</v>
      </c>
      <c r="D344" s="72" t="n">
        <v>0</v>
      </c>
      <c r="E344" s="71" t="n">
        <v>0</v>
      </c>
      <c r="F344" s="71" t="n">
        <v>1</v>
      </c>
      <c r="G344" s="72" t="n">
        <v>124.95</v>
      </c>
      <c r="H344" s="72" t="n">
        <v>124.95</v>
      </c>
      <c r="I344" s="71" t="n">
        <f aca="false">IF(B344&gt;=Settings!$B$23,1,0)</f>
        <v>0</v>
      </c>
      <c r="J344" s="71" t="n">
        <v>1</v>
      </c>
      <c r="K344" s="71" t="n">
        <f aca="false">F344*I344*J344</f>
        <v>0</v>
      </c>
      <c r="L344" s="71" t="n">
        <f aca="false">E344*I344*J344</f>
        <v>0</v>
      </c>
      <c r="M344" s="72" t="n">
        <f aca="false">G344*I344*J344</f>
        <v>0</v>
      </c>
      <c r="N344" s="72" t="n">
        <f aca="false">D344*I344*J344</f>
        <v>-0</v>
      </c>
      <c r="O344" s="71" t="n">
        <f aca="false">F344*J344</f>
        <v>1</v>
      </c>
      <c r="P344" s="71" t="n">
        <f aca="false">E344*J344</f>
        <v>0</v>
      </c>
    </row>
    <row r="345" customFormat="false" ht="15" hidden="false" customHeight="false" outlineLevel="0" collapsed="false">
      <c r="A345" s="71" t="s">
        <v>60</v>
      </c>
      <c r="B345" s="71" t="s">
        <v>46</v>
      </c>
      <c r="C345" s="71" t="s">
        <v>1140</v>
      </c>
      <c r="D345" s="72" t="n">
        <v>0</v>
      </c>
      <c r="E345" s="71" t="n">
        <v>0</v>
      </c>
      <c r="F345" s="71" t="n">
        <v>13</v>
      </c>
      <c r="G345" s="72" t="n">
        <v>2079.35</v>
      </c>
      <c r="H345" s="72" t="n">
        <v>2079.35</v>
      </c>
      <c r="I345" s="71" t="n">
        <f aca="false">IF(B345&gt;=Settings!$B$23,1,0)</f>
        <v>0</v>
      </c>
      <c r="J345" s="71" t="n">
        <v>1</v>
      </c>
      <c r="K345" s="71" t="n">
        <f aca="false">F345*I345*J345</f>
        <v>0</v>
      </c>
      <c r="L345" s="71" t="n">
        <f aca="false">E345*I345*J345</f>
        <v>0</v>
      </c>
      <c r="M345" s="72" t="n">
        <f aca="false">G345*I345*J345</f>
        <v>0</v>
      </c>
      <c r="N345" s="72" t="n">
        <f aca="false">D345*I345*J345</f>
        <v>-0</v>
      </c>
      <c r="O345" s="71" t="n">
        <f aca="false">F345*J345</f>
        <v>13</v>
      </c>
      <c r="P345" s="71" t="n">
        <f aca="false">E345*J345</f>
        <v>0</v>
      </c>
    </row>
    <row r="346" customFormat="false" ht="15" hidden="false" customHeight="false" outlineLevel="0" collapsed="false">
      <c r="A346" s="71" t="s">
        <v>59</v>
      </c>
      <c r="B346" s="71" t="s">
        <v>46</v>
      </c>
      <c r="C346" s="71" t="s">
        <v>1141</v>
      </c>
      <c r="D346" s="72" t="n">
        <v>0</v>
      </c>
      <c r="E346" s="71" t="n">
        <v>0</v>
      </c>
      <c r="F346" s="71" t="n">
        <v>1</v>
      </c>
      <c r="G346" s="72" t="n">
        <v>89.95</v>
      </c>
      <c r="H346" s="72" t="n">
        <v>89.95</v>
      </c>
      <c r="I346" s="71" t="n">
        <f aca="false">IF(B346&gt;=Settings!$B$23,1,0)</f>
        <v>0</v>
      </c>
      <c r="J346" s="71" t="n">
        <v>1</v>
      </c>
      <c r="K346" s="71" t="n">
        <f aca="false">F346*I346*J346</f>
        <v>0</v>
      </c>
      <c r="L346" s="71" t="n">
        <f aca="false">E346*I346*J346</f>
        <v>0</v>
      </c>
      <c r="M346" s="72" t="n">
        <f aca="false">G346*I346*J346</f>
        <v>0</v>
      </c>
      <c r="N346" s="72" t="n">
        <f aca="false">D346*I346*J346</f>
        <v>-0</v>
      </c>
      <c r="O346" s="71" t="n">
        <f aca="false">F346*J346</f>
        <v>1</v>
      </c>
      <c r="P346" s="71" t="n">
        <f aca="false">E346*J346</f>
        <v>0</v>
      </c>
    </row>
    <row r="347" customFormat="false" ht="15" hidden="false" customHeight="false" outlineLevel="0" collapsed="false">
      <c r="A347" s="71" t="s">
        <v>59</v>
      </c>
      <c r="B347" s="71" t="s">
        <v>46</v>
      </c>
      <c r="C347" s="71" t="s">
        <v>1142</v>
      </c>
      <c r="D347" s="72" t="n">
        <v>0</v>
      </c>
      <c r="E347" s="71" t="n">
        <v>0</v>
      </c>
      <c r="F347" s="71" t="n">
        <v>8</v>
      </c>
      <c r="G347" s="72" t="n">
        <v>453.6</v>
      </c>
      <c r="H347" s="72" t="n">
        <v>453.6</v>
      </c>
      <c r="I347" s="71" t="n">
        <f aca="false">IF(B347&gt;=Settings!$B$23,1,0)</f>
        <v>0</v>
      </c>
      <c r="J347" s="71" t="n">
        <v>1</v>
      </c>
      <c r="K347" s="71" t="n">
        <f aca="false">F347*I347*J347</f>
        <v>0</v>
      </c>
      <c r="L347" s="71" t="n">
        <f aca="false">E347*I347*J347</f>
        <v>0</v>
      </c>
      <c r="M347" s="72" t="n">
        <f aca="false">G347*I347*J347</f>
        <v>0</v>
      </c>
      <c r="N347" s="72" t="n">
        <f aca="false">D347*I347*J347</f>
        <v>-0</v>
      </c>
      <c r="O347" s="71" t="n">
        <f aca="false">F347*J347</f>
        <v>8</v>
      </c>
      <c r="P347" s="71" t="n">
        <f aca="false">E347*J347</f>
        <v>0</v>
      </c>
    </row>
    <row r="348" customFormat="false" ht="15" hidden="false" customHeight="false" outlineLevel="0" collapsed="false">
      <c r="A348" s="71" t="s">
        <v>61</v>
      </c>
      <c r="B348" s="71" t="s">
        <v>46</v>
      </c>
      <c r="C348" s="71" t="s">
        <v>1143</v>
      </c>
      <c r="D348" s="72" t="n">
        <v>0</v>
      </c>
      <c r="E348" s="71" t="n">
        <v>0</v>
      </c>
      <c r="F348" s="71" t="n">
        <v>1</v>
      </c>
      <c r="G348" s="72" t="n">
        <v>100.95</v>
      </c>
      <c r="H348" s="72" t="n">
        <v>100.95</v>
      </c>
      <c r="I348" s="71" t="n">
        <f aca="false">IF(B348&gt;=Settings!$B$23,1,0)</f>
        <v>0</v>
      </c>
      <c r="J348" s="71" t="n">
        <v>1</v>
      </c>
      <c r="K348" s="71" t="n">
        <f aca="false">F348*I348*J348</f>
        <v>0</v>
      </c>
      <c r="L348" s="71" t="n">
        <f aca="false">E348*I348*J348</f>
        <v>0</v>
      </c>
      <c r="M348" s="72" t="n">
        <f aca="false">G348*I348*J348</f>
        <v>0</v>
      </c>
      <c r="N348" s="72" t="n">
        <f aca="false">D348*I348*J348</f>
        <v>-0</v>
      </c>
      <c r="O348" s="71" t="n">
        <f aca="false">F348*J348</f>
        <v>1</v>
      </c>
      <c r="P348" s="71" t="n">
        <f aca="false">E348*J348</f>
        <v>0</v>
      </c>
    </row>
    <row r="349" customFormat="false" ht="15" hidden="false" customHeight="false" outlineLevel="0" collapsed="false">
      <c r="A349" s="71" t="s">
        <v>60</v>
      </c>
      <c r="B349" s="71" t="s">
        <v>46</v>
      </c>
      <c r="C349" s="71" t="s">
        <v>1144</v>
      </c>
      <c r="D349" s="72" t="n">
        <v>94.95</v>
      </c>
      <c r="E349" s="71" t="n">
        <v>1</v>
      </c>
      <c r="F349" s="71" t="n">
        <v>8</v>
      </c>
      <c r="G349" s="72" t="n">
        <v>759.6</v>
      </c>
      <c r="H349" s="72" t="n">
        <v>664.65</v>
      </c>
      <c r="I349" s="71" t="n">
        <f aca="false">IF(B349&gt;=Settings!$B$23,1,0)</f>
        <v>0</v>
      </c>
      <c r="J349" s="71" t="n">
        <v>1</v>
      </c>
      <c r="K349" s="71" t="n">
        <f aca="false">F349*I349*J349</f>
        <v>0</v>
      </c>
      <c r="L349" s="71" t="n">
        <f aca="false">E349*I349*J349</f>
        <v>0</v>
      </c>
      <c r="M349" s="72" t="n">
        <f aca="false">G349*I349*J349</f>
        <v>0</v>
      </c>
      <c r="N349" s="72" t="n">
        <f aca="false">D349*I349*J349</f>
        <v>0</v>
      </c>
      <c r="O349" s="71" t="n">
        <f aca="false">F349*J349</f>
        <v>8</v>
      </c>
      <c r="P349" s="71" t="n">
        <f aca="false">E349*J349</f>
        <v>1</v>
      </c>
    </row>
    <row r="350" customFormat="false" ht="15" hidden="false" customHeight="false" outlineLevel="0" collapsed="false">
      <c r="A350" s="71" t="s">
        <v>60</v>
      </c>
      <c r="B350" s="71" t="s">
        <v>46</v>
      </c>
      <c r="C350" s="71" t="s">
        <v>1145</v>
      </c>
      <c r="D350" s="72" t="n">
        <v>0</v>
      </c>
      <c r="E350" s="71" t="n">
        <v>0</v>
      </c>
      <c r="F350" s="71" t="n">
        <v>1</v>
      </c>
      <c r="G350" s="72" t="n">
        <v>34.99</v>
      </c>
      <c r="H350" s="72" t="n">
        <v>34.99</v>
      </c>
      <c r="I350" s="71" t="n">
        <f aca="false">IF(B350&gt;=Settings!$B$23,1,0)</f>
        <v>0</v>
      </c>
      <c r="J350" s="71" t="n">
        <v>1</v>
      </c>
      <c r="K350" s="71" t="n">
        <f aca="false">F350*I350*J350</f>
        <v>0</v>
      </c>
      <c r="L350" s="71" t="n">
        <f aca="false">E350*I350*J350</f>
        <v>0</v>
      </c>
      <c r="M350" s="72" t="n">
        <f aca="false">G350*I350*J350</f>
        <v>0</v>
      </c>
      <c r="N350" s="72" t="n">
        <f aca="false">D350*I350*J350</f>
        <v>-0</v>
      </c>
      <c r="O350" s="71" t="n">
        <f aca="false">F350*J350</f>
        <v>1</v>
      </c>
      <c r="P350" s="71" t="n">
        <f aca="false">E350*J350</f>
        <v>0</v>
      </c>
    </row>
    <row r="351" customFormat="false" ht="15" hidden="false" customHeight="false" outlineLevel="0" collapsed="false">
      <c r="A351" s="71" t="s">
        <v>61</v>
      </c>
      <c r="B351" s="71" t="s">
        <v>46</v>
      </c>
      <c r="C351" s="71" t="s">
        <v>1111</v>
      </c>
      <c r="D351" s="72" t="n">
        <v>0</v>
      </c>
      <c r="E351" s="71" t="n">
        <v>0</v>
      </c>
      <c r="F351" s="71" t="n">
        <v>5</v>
      </c>
      <c r="G351" s="72" t="n">
        <v>139.75</v>
      </c>
      <c r="H351" s="72" t="n">
        <v>139.75</v>
      </c>
      <c r="I351" s="71" t="n">
        <f aca="false">IF(B351&gt;=Settings!$B$23,1,0)</f>
        <v>0</v>
      </c>
      <c r="J351" s="71" t="n">
        <v>1</v>
      </c>
      <c r="K351" s="71" t="n">
        <f aca="false">F351*I351*J351</f>
        <v>0</v>
      </c>
      <c r="L351" s="71" t="n">
        <f aca="false">E351*I351*J351</f>
        <v>0</v>
      </c>
      <c r="M351" s="72" t="n">
        <f aca="false">G351*I351*J351</f>
        <v>0</v>
      </c>
      <c r="N351" s="72" t="n">
        <f aca="false">D351*I351*J351</f>
        <v>-0</v>
      </c>
      <c r="O351" s="71" t="n">
        <f aca="false">F351*J351</f>
        <v>5</v>
      </c>
      <c r="P351" s="71" t="n">
        <f aca="false">E351*J351</f>
        <v>0</v>
      </c>
    </row>
    <row r="352" customFormat="false" ht="15" hidden="false" customHeight="false" outlineLevel="0" collapsed="false">
      <c r="A352" s="71" t="s">
        <v>60</v>
      </c>
      <c r="B352" s="71" t="s">
        <v>46</v>
      </c>
      <c r="C352" s="71" t="s">
        <v>751</v>
      </c>
      <c r="D352" s="72" t="n">
        <v>0</v>
      </c>
      <c r="E352" s="71" t="n">
        <v>0</v>
      </c>
      <c r="F352" s="71" t="n">
        <v>1</v>
      </c>
      <c r="G352" s="72" t="n">
        <v>84.95</v>
      </c>
      <c r="H352" s="72" t="n">
        <v>84.95</v>
      </c>
      <c r="I352" s="71" t="n">
        <f aca="false">IF(B352&gt;=Settings!$B$23,1,0)</f>
        <v>0</v>
      </c>
      <c r="J352" s="71" t="n">
        <v>1</v>
      </c>
      <c r="K352" s="71" t="n">
        <f aca="false">F352*I352*J352</f>
        <v>0</v>
      </c>
      <c r="L352" s="71" t="n">
        <f aca="false">E352*I352*J352</f>
        <v>0</v>
      </c>
      <c r="M352" s="72" t="n">
        <f aca="false">G352*I352*J352</f>
        <v>0</v>
      </c>
      <c r="N352" s="72" t="n">
        <f aca="false">D352*I352*J352</f>
        <v>-0</v>
      </c>
      <c r="O352" s="71" t="n">
        <f aca="false">F352*J352</f>
        <v>1</v>
      </c>
      <c r="P352" s="71" t="n">
        <f aca="false">E352*J352</f>
        <v>0</v>
      </c>
    </row>
    <row r="353" customFormat="false" ht="15" hidden="false" customHeight="false" outlineLevel="0" collapsed="false">
      <c r="A353" s="71" t="s">
        <v>60</v>
      </c>
      <c r="B353" s="71" t="s">
        <v>46</v>
      </c>
      <c r="C353" s="71" t="s">
        <v>1146</v>
      </c>
      <c r="D353" s="72" t="n">
        <v>0</v>
      </c>
      <c r="E353" s="71" t="n">
        <v>0</v>
      </c>
      <c r="F353" s="71" t="n">
        <v>1</v>
      </c>
      <c r="G353" s="72" t="n">
        <v>109.95</v>
      </c>
      <c r="H353" s="72" t="n">
        <v>109.95</v>
      </c>
      <c r="I353" s="71" t="n">
        <f aca="false">IF(B353&gt;=Settings!$B$23,1,0)</f>
        <v>0</v>
      </c>
      <c r="J353" s="71" t="n">
        <v>1</v>
      </c>
      <c r="K353" s="71" t="n">
        <f aca="false">F353*I353*J353</f>
        <v>0</v>
      </c>
      <c r="L353" s="71" t="n">
        <f aca="false">E353*I353*J353</f>
        <v>0</v>
      </c>
      <c r="M353" s="72" t="n">
        <f aca="false">G353*I353*J353</f>
        <v>0</v>
      </c>
      <c r="N353" s="72" t="n">
        <f aca="false">D353*I353*J353</f>
        <v>-0</v>
      </c>
      <c r="O353" s="71" t="n">
        <f aca="false">F353*J353</f>
        <v>1</v>
      </c>
      <c r="P353" s="71" t="n">
        <f aca="false">E353*J353</f>
        <v>0</v>
      </c>
    </row>
    <row r="354" customFormat="false" ht="15" hidden="false" customHeight="false" outlineLevel="0" collapsed="false">
      <c r="A354" s="71" t="s">
        <v>59</v>
      </c>
      <c r="B354" s="71" t="s">
        <v>46</v>
      </c>
      <c r="C354" s="71" t="s">
        <v>674</v>
      </c>
      <c r="D354" s="72" t="n">
        <v>0</v>
      </c>
      <c r="E354" s="71" t="n">
        <v>0</v>
      </c>
      <c r="F354" s="71" t="n">
        <v>2</v>
      </c>
      <c r="G354" s="72" t="n">
        <v>319.9</v>
      </c>
      <c r="H354" s="72" t="n">
        <v>319.9</v>
      </c>
      <c r="I354" s="71" t="n">
        <f aca="false">IF(B354&gt;=Settings!$B$23,1,0)</f>
        <v>0</v>
      </c>
      <c r="J354" s="71" t="n">
        <v>1</v>
      </c>
      <c r="K354" s="71" t="n">
        <f aca="false">F354*I354*J354</f>
        <v>0</v>
      </c>
      <c r="L354" s="71" t="n">
        <f aca="false">E354*I354*J354</f>
        <v>0</v>
      </c>
      <c r="M354" s="72" t="n">
        <f aca="false">G354*I354*J354</f>
        <v>0</v>
      </c>
      <c r="N354" s="72" t="n">
        <f aca="false">D354*I354*J354</f>
        <v>-0</v>
      </c>
      <c r="O354" s="71" t="n">
        <f aca="false">F354*J354</f>
        <v>2</v>
      </c>
      <c r="P354" s="71" t="n">
        <f aca="false">E354*J354</f>
        <v>0</v>
      </c>
    </row>
    <row r="355" customFormat="false" ht="15" hidden="false" customHeight="false" outlineLevel="0" collapsed="false">
      <c r="A355" s="71" t="s">
        <v>61</v>
      </c>
      <c r="B355" s="71" t="s">
        <v>46</v>
      </c>
      <c r="C355" s="71" t="s">
        <v>1147</v>
      </c>
      <c r="D355" s="72" t="n">
        <v>0</v>
      </c>
      <c r="E355" s="71" t="n">
        <v>0</v>
      </c>
      <c r="F355" s="71" t="n">
        <v>1</v>
      </c>
      <c r="G355" s="72" t="n">
        <v>175.95</v>
      </c>
      <c r="H355" s="72" t="n">
        <v>175.95</v>
      </c>
      <c r="I355" s="71" t="n">
        <f aca="false">IF(B355&gt;=Settings!$B$23,1,0)</f>
        <v>0</v>
      </c>
      <c r="J355" s="71" t="n">
        <v>1</v>
      </c>
      <c r="K355" s="71" t="n">
        <f aca="false">F355*I355*J355</f>
        <v>0</v>
      </c>
      <c r="L355" s="71" t="n">
        <f aca="false">E355*I355*J355</f>
        <v>0</v>
      </c>
      <c r="M355" s="72" t="n">
        <f aca="false">G355*I355*J355</f>
        <v>0</v>
      </c>
      <c r="N355" s="72" t="n">
        <f aca="false">D355*I355*J355</f>
        <v>-0</v>
      </c>
      <c r="O355" s="71" t="n">
        <f aca="false">F355*J355</f>
        <v>1</v>
      </c>
      <c r="P355" s="71" t="n">
        <f aca="false">E355*J355</f>
        <v>0</v>
      </c>
    </row>
    <row r="356" customFormat="false" ht="15" hidden="false" customHeight="false" outlineLevel="0" collapsed="false">
      <c r="A356" s="71" t="s">
        <v>59</v>
      </c>
      <c r="B356" s="71" t="s">
        <v>46</v>
      </c>
      <c r="C356" s="71" t="s">
        <v>1148</v>
      </c>
      <c r="D356" s="72" t="n">
        <v>0</v>
      </c>
      <c r="E356" s="71" t="n">
        <v>0</v>
      </c>
      <c r="F356" s="71" t="n">
        <v>13</v>
      </c>
      <c r="G356" s="72" t="n">
        <v>1681.698</v>
      </c>
      <c r="H356" s="72" t="n">
        <v>1681.698</v>
      </c>
      <c r="I356" s="71" t="n">
        <f aca="false">IF(B356&gt;=Settings!$B$23,1,0)</f>
        <v>0</v>
      </c>
      <c r="J356" s="71" t="n">
        <v>1</v>
      </c>
      <c r="K356" s="71" t="n">
        <f aca="false">F356*I356*J356</f>
        <v>0</v>
      </c>
      <c r="L356" s="71" t="n">
        <f aca="false">E356*I356*J356</f>
        <v>0</v>
      </c>
      <c r="M356" s="72" t="n">
        <f aca="false">G356*I356*J356</f>
        <v>0</v>
      </c>
      <c r="N356" s="72" t="n">
        <f aca="false">D356*I356*J356</f>
        <v>-0</v>
      </c>
      <c r="O356" s="71" t="n">
        <f aca="false">F356*J356</f>
        <v>13</v>
      </c>
      <c r="P356" s="71" t="n">
        <f aca="false">E356*J356</f>
        <v>0</v>
      </c>
    </row>
    <row r="357" customFormat="false" ht="15" hidden="false" customHeight="false" outlineLevel="0" collapsed="false">
      <c r="A357" s="71" t="s">
        <v>60</v>
      </c>
      <c r="B357" s="71" t="s">
        <v>46</v>
      </c>
      <c r="C357" s="71" t="s">
        <v>1149</v>
      </c>
      <c r="D357" s="72" t="n">
        <v>0</v>
      </c>
      <c r="E357" s="71" t="n">
        <v>0</v>
      </c>
      <c r="F357" s="71" t="n">
        <v>6</v>
      </c>
      <c r="G357" s="72" t="n">
        <v>569.7</v>
      </c>
      <c r="H357" s="72" t="n">
        <v>569.7</v>
      </c>
      <c r="I357" s="71" t="n">
        <f aca="false">IF(B357&gt;=Settings!$B$23,1,0)</f>
        <v>0</v>
      </c>
      <c r="J357" s="71" t="n">
        <v>1</v>
      </c>
      <c r="K357" s="71" t="n">
        <f aca="false">F357*I357*J357</f>
        <v>0</v>
      </c>
      <c r="L357" s="71" t="n">
        <f aca="false">E357*I357*J357</f>
        <v>0</v>
      </c>
      <c r="M357" s="72" t="n">
        <f aca="false">G357*I357*J357</f>
        <v>0</v>
      </c>
      <c r="N357" s="72" t="n">
        <f aca="false">D357*I357*J357</f>
        <v>-0</v>
      </c>
      <c r="O357" s="71" t="n">
        <f aca="false">F357*J357</f>
        <v>6</v>
      </c>
      <c r="P357" s="71" t="n">
        <f aca="false">E357*J357</f>
        <v>0</v>
      </c>
    </row>
    <row r="358" customFormat="false" ht="15" hidden="false" customHeight="false" outlineLevel="0" collapsed="false">
      <c r="A358" s="71" t="s">
        <v>60</v>
      </c>
      <c r="B358" s="71" t="s">
        <v>46</v>
      </c>
      <c r="C358" s="71" t="s">
        <v>1150</v>
      </c>
      <c r="D358" s="72" t="n">
        <v>0</v>
      </c>
      <c r="E358" s="71" t="n">
        <v>0</v>
      </c>
      <c r="F358" s="71" t="n">
        <v>1</v>
      </c>
      <c r="G358" s="72" t="n">
        <v>154.95</v>
      </c>
      <c r="H358" s="72" t="n">
        <v>154.95</v>
      </c>
      <c r="I358" s="71" t="n">
        <f aca="false">IF(B358&gt;=Settings!$B$23,1,0)</f>
        <v>0</v>
      </c>
      <c r="J358" s="71" t="n">
        <v>1</v>
      </c>
      <c r="K358" s="71" t="n">
        <f aca="false">F358*I358*J358</f>
        <v>0</v>
      </c>
      <c r="L358" s="71" t="n">
        <f aca="false">E358*I358*J358</f>
        <v>0</v>
      </c>
      <c r="M358" s="72" t="n">
        <f aca="false">G358*I358*J358</f>
        <v>0</v>
      </c>
      <c r="N358" s="72" t="n">
        <f aca="false">D358*I358*J358</f>
        <v>-0</v>
      </c>
      <c r="O358" s="71" t="n">
        <f aca="false">F358*J358</f>
        <v>1</v>
      </c>
      <c r="P358" s="71" t="n">
        <f aca="false">E358*J358</f>
        <v>0</v>
      </c>
    </row>
    <row r="359" customFormat="false" ht="15" hidden="false" customHeight="false" outlineLevel="0" collapsed="false">
      <c r="A359" s="71" t="s">
        <v>60</v>
      </c>
      <c r="B359" s="71" t="s">
        <v>46</v>
      </c>
      <c r="C359" s="71" t="s">
        <v>1151</v>
      </c>
      <c r="D359" s="72" t="n">
        <v>0</v>
      </c>
      <c r="E359" s="71" t="n">
        <v>0</v>
      </c>
      <c r="F359" s="71" t="n">
        <v>12</v>
      </c>
      <c r="G359" s="72" t="n">
        <v>599.4</v>
      </c>
      <c r="H359" s="72" t="n">
        <v>599.4</v>
      </c>
      <c r="I359" s="71" t="n">
        <f aca="false">IF(B359&gt;=Settings!$B$23,1,0)</f>
        <v>0</v>
      </c>
      <c r="J359" s="71" t="n">
        <v>1</v>
      </c>
      <c r="K359" s="71" t="n">
        <f aca="false">F359*I359*J359</f>
        <v>0</v>
      </c>
      <c r="L359" s="71" t="n">
        <f aca="false">E359*I359*J359</f>
        <v>0</v>
      </c>
      <c r="M359" s="72" t="n">
        <f aca="false">G359*I359*J359</f>
        <v>0</v>
      </c>
      <c r="N359" s="72" t="n">
        <f aca="false">D359*I359*J359</f>
        <v>-0</v>
      </c>
      <c r="O359" s="71" t="n">
        <f aca="false">F359*J359</f>
        <v>12</v>
      </c>
      <c r="P359" s="71" t="n">
        <f aca="false">E359*J359</f>
        <v>0</v>
      </c>
    </row>
    <row r="360" customFormat="false" ht="15" hidden="false" customHeight="false" outlineLevel="0" collapsed="false">
      <c r="A360" s="71" t="s">
        <v>60</v>
      </c>
      <c r="B360" s="71" t="s">
        <v>46</v>
      </c>
      <c r="C360" s="71" t="s">
        <v>1152</v>
      </c>
      <c r="D360" s="72" t="n">
        <v>0</v>
      </c>
      <c r="E360" s="71" t="n">
        <v>0</v>
      </c>
      <c r="F360" s="71" t="n">
        <v>6</v>
      </c>
      <c r="G360" s="72" t="n">
        <v>467.7</v>
      </c>
      <c r="H360" s="72" t="n">
        <v>467.7</v>
      </c>
      <c r="I360" s="71" t="n">
        <f aca="false">IF(B360&gt;=Settings!$B$23,1,0)</f>
        <v>0</v>
      </c>
      <c r="J360" s="71" t="n">
        <v>1</v>
      </c>
      <c r="K360" s="71" t="n">
        <f aca="false">F360*I360*J360</f>
        <v>0</v>
      </c>
      <c r="L360" s="71" t="n">
        <f aca="false">E360*I360*J360</f>
        <v>0</v>
      </c>
      <c r="M360" s="72" t="n">
        <f aca="false">G360*I360*J360</f>
        <v>0</v>
      </c>
      <c r="N360" s="72" t="n">
        <f aca="false">D360*I360*J360</f>
        <v>-0</v>
      </c>
      <c r="O360" s="71" t="n">
        <f aca="false">F360*J360</f>
        <v>6</v>
      </c>
      <c r="P360" s="71" t="n">
        <f aca="false">E360*J360</f>
        <v>0</v>
      </c>
    </row>
    <row r="361" customFormat="false" ht="15" hidden="false" customHeight="false" outlineLevel="0" collapsed="false">
      <c r="A361" s="71" t="s">
        <v>61</v>
      </c>
      <c r="B361" s="71" t="s">
        <v>46</v>
      </c>
      <c r="C361" s="71" t="s">
        <v>1153</v>
      </c>
      <c r="D361" s="72" t="n">
        <v>0</v>
      </c>
      <c r="E361" s="71" t="n">
        <v>0</v>
      </c>
      <c r="F361" s="71" t="n">
        <v>1</v>
      </c>
      <c r="G361" s="72" t="n">
        <v>124.95</v>
      </c>
      <c r="H361" s="72" t="n">
        <v>124.95</v>
      </c>
      <c r="I361" s="71" t="n">
        <f aca="false">IF(B361&gt;=Settings!$B$23,1,0)</f>
        <v>0</v>
      </c>
      <c r="J361" s="71" t="n">
        <v>1</v>
      </c>
      <c r="K361" s="71" t="n">
        <f aca="false">F361*I361*J361</f>
        <v>0</v>
      </c>
      <c r="L361" s="71" t="n">
        <f aca="false">E361*I361*J361</f>
        <v>0</v>
      </c>
      <c r="M361" s="72" t="n">
        <f aca="false">G361*I361*J361</f>
        <v>0</v>
      </c>
      <c r="N361" s="72" t="n">
        <f aca="false">D361*I361*J361</f>
        <v>-0</v>
      </c>
      <c r="O361" s="71" t="n">
        <f aca="false">F361*J361</f>
        <v>1</v>
      </c>
      <c r="P361" s="71" t="n">
        <f aca="false">E361*J361</f>
        <v>0</v>
      </c>
    </row>
    <row r="362" customFormat="false" ht="15" hidden="false" customHeight="false" outlineLevel="0" collapsed="false">
      <c r="A362" s="71" t="s">
        <v>61</v>
      </c>
      <c r="B362" s="71" t="s">
        <v>46</v>
      </c>
      <c r="C362" s="71" t="s">
        <v>1024</v>
      </c>
      <c r="D362" s="72" t="n">
        <v>0</v>
      </c>
      <c r="E362" s="71" t="n">
        <v>0</v>
      </c>
      <c r="F362" s="71" t="n">
        <v>1</v>
      </c>
      <c r="G362" s="72" t="n">
        <v>94.95</v>
      </c>
      <c r="H362" s="72" t="n">
        <v>94.95</v>
      </c>
      <c r="I362" s="71" t="n">
        <f aca="false">IF(B362&gt;=Settings!$B$23,1,0)</f>
        <v>0</v>
      </c>
      <c r="J362" s="71" t="n">
        <v>1</v>
      </c>
      <c r="K362" s="71" t="n">
        <f aca="false">F362*I362*J362</f>
        <v>0</v>
      </c>
      <c r="L362" s="71" t="n">
        <f aca="false">E362*I362*J362</f>
        <v>0</v>
      </c>
      <c r="M362" s="72" t="n">
        <f aca="false">G362*I362*J362</f>
        <v>0</v>
      </c>
      <c r="N362" s="72" t="n">
        <f aca="false">D362*I362*J362</f>
        <v>-0</v>
      </c>
      <c r="O362" s="71" t="n">
        <f aca="false">F362*J362</f>
        <v>1</v>
      </c>
      <c r="P362" s="71" t="n">
        <f aca="false">E362*J362</f>
        <v>0</v>
      </c>
    </row>
    <row r="363" customFormat="false" ht="15" hidden="false" customHeight="false" outlineLevel="0" collapsed="false">
      <c r="A363" s="71" t="s">
        <v>59</v>
      </c>
      <c r="B363" s="71" t="s">
        <v>46</v>
      </c>
      <c r="C363" s="71" t="s">
        <v>602</v>
      </c>
      <c r="D363" s="72" t="n">
        <v>0</v>
      </c>
      <c r="E363" s="71" t="n">
        <v>0</v>
      </c>
      <c r="F363" s="71" t="n">
        <v>21</v>
      </c>
      <c r="G363" s="72" t="n">
        <v>209.79</v>
      </c>
      <c r="H363" s="72" t="n">
        <v>209.79</v>
      </c>
      <c r="I363" s="71" t="n">
        <f aca="false">IF(B363&gt;=Settings!$B$23,1,0)</f>
        <v>0</v>
      </c>
      <c r="J363" s="71" t="n">
        <v>1</v>
      </c>
      <c r="K363" s="71" t="n">
        <f aca="false">F363*I363*J363</f>
        <v>0</v>
      </c>
      <c r="L363" s="71" t="n">
        <f aca="false">E363*I363*J363</f>
        <v>0</v>
      </c>
      <c r="M363" s="72" t="n">
        <f aca="false">G363*I363*J363</f>
        <v>0</v>
      </c>
      <c r="N363" s="72" t="n">
        <f aca="false">D363*I363*J363</f>
        <v>-0</v>
      </c>
      <c r="O363" s="71" t="n">
        <f aca="false">F363*J363</f>
        <v>21</v>
      </c>
      <c r="P363" s="71" t="n">
        <f aca="false">E363*J363</f>
        <v>0</v>
      </c>
    </row>
    <row r="364" customFormat="false" ht="15" hidden="false" customHeight="false" outlineLevel="0" collapsed="false">
      <c r="A364" s="71" t="s">
        <v>60</v>
      </c>
      <c r="B364" s="71" t="s">
        <v>46</v>
      </c>
      <c r="C364" s="71" t="s">
        <v>1154</v>
      </c>
      <c r="D364" s="72" t="n">
        <v>15894.94</v>
      </c>
      <c r="E364" s="71" t="n">
        <v>2</v>
      </c>
      <c r="F364" s="71" t="n">
        <v>0</v>
      </c>
      <c r="G364" s="72" t="n">
        <v>0</v>
      </c>
      <c r="H364" s="72" t="n">
        <v>-15894.94</v>
      </c>
      <c r="I364" s="71" t="n">
        <f aca="false">IF(B364&gt;=Settings!$B$23,1,0)</f>
        <v>0</v>
      </c>
      <c r="J364" s="71" t="n">
        <v>0</v>
      </c>
      <c r="K364" s="71" t="n">
        <f aca="false">F364*I364*J364</f>
        <v>0</v>
      </c>
      <c r="L364" s="71" t="n">
        <f aca="false">E364*I364*J364</f>
        <v>0</v>
      </c>
      <c r="M364" s="72" t="n">
        <f aca="false">G364*I364*J364</f>
        <v>0</v>
      </c>
      <c r="N364" s="72" t="n">
        <f aca="false">D364*I364*J364</f>
        <v>0</v>
      </c>
      <c r="O364" s="71" t="n">
        <f aca="false">F364*J364</f>
        <v>0</v>
      </c>
      <c r="P364" s="71" t="n">
        <f aca="false">E364*J364</f>
        <v>0</v>
      </c>
    </row>
    <row r="365" customFormat="false" ht="15" hidden="false" customHeight="false" outlineLevel="0" collapsed="false">
      <c r="A365" s="71" t="s">
        <v>59</v>
      </c>
      <c r="B365" s="71" t="s">
        <v>46</v>
      </c>
      <c r="C365" s="71" t="s">
        <v>962</v>
      </c>
      <c r="D365" s="72" t="n">
        <v>0</v>
      </c>
      <c r="E365" s="71" t="n">
        <v>0</v>
      </c>
      <c r="F365" s="71" t="n">
        <v>1</v>
      </c>
      <c r="G365" s="72" t="n">
        <v>84.6</v>
      </c>
      <c r="H365" s="72" t="n">
        <v>84.6</v>
      </c>
      <c r="I365" s="71" t="n">
        <f aca="false">IF(B365&gt;=Settings!$B$23,1,0)</f>
        <v>0</v>
      </c>
      <c r="J365" s="71" t="n">
        <v>1</v>
      </c>
      <c r="K365" s="71" t="n">
        <f aca="false">F365*I365*J365</f>
        <v>0</v>
      </c>
      <c r="L365" s="71" t="n">
        <f aca="false">E365*I365*J365</f>
        <v>0</v>
      </c>
      <c r="M365" s="72" t="n">
        <f aca="false">G365*I365*J365</f>
        <v>0</v>
      </c>
      <c r="N365" s="72" t="n">
        <f aca="false">D365*I365*J365</f>
        <v>-0</v>
      </c>
      <c r="O365" s="71" t="n">
        <f aca="false">F365*J365</f>
        <v>1</v>
      </c>
      <c r="P365" s="71" t="n">
        <f aca="false">E365*J365</f>
        <v>0</v>
      </c>
    </row>
    <row r="366" customFormat="false" ht="15" hidden="false" customHeight="false" outlineLevel="0" collapsed="false">
      <c r="A366" s="71" t="s">
        <v>59</v>
      </c>
      <c r="B366" s="71" t="s">
        <v>46</v>
      </c>
      <c r="C366" s="71" t="s">
        <v>1062</v>
      </c>
      <c r="D366" s="72" t="n">
        <v>0</v>
      </c>
      <c r="E366" s="71" t="n">
        <v>0</v>
      </c>
      <c r="F366" s="71" t="n">
        <v>3</v>
      </c>
      <c r="G366" s="72" t="n">
        <v>414.85</v>
      </c>
      <c r="H366" s="72" t="n">
        <v>414.85</v>
      </c>
      <c r="I366" s="71" t="n">
        <f aca="false">IF(B366&gt;=Settings!$B$23,1,0)</f>
        <v>0</v>
      </c>
      <c r="J366" s="71" t="n">
        <v>1</v>
      </c>
      <c r="K366" s="71" t="n">
        <f aca="false">F366*I366*J366</f>
        <v>0</v>
      </c>
      <c r="L366" s="71" t="n">
        <f aca="false">E366*I366*J366</f>
        <v>0</v>
      </c>
      <c r="M366" s="72" t="n">
        <f aca="false">G366*I366*J366</f>
        <v>0</v>
      </c>
      <c r="N366" s="72" t="n">
        <f aca="false">D366*I366*J366</f>
        <v>-0</v>
      </c>
      <c r="O366" s="71" t="n">
        <f aca="false">F366*J366</f>
        <v>3</v>
      </c>
      <c r="P366" s="71" t="n">
        <f aca="false">E366*J366</f>
        <v>0</v>
      </c>
    </row>
    <row r="367" customFormat="false" ht="15" hidden="false" customHeight="false" outlineLevel="0" collapsed="false">
      <c r="A367" s="71" t="s">
        <v>60</v>
      </c>
      <c r="B367" s="71" t="s">
        <v>46</v>
      </c>
      <c r="C367" s="71" t="s">
        <v>963</v>
      </c>
      <c r="D367" s="72" t="n">
        <v>0</v>
      </c>
      <c r="E367" s="71" t="n">
        <v>0</v>
      </c>
      <c r="F367" s="71" t="n">
        <v>1</v>
      </c>
      <c r="G367" s="72" t="n">
        <v>148.95</v>
      </c>
      <c r="H367" s="72" t="n">
        <v>148.95</v>
      </c>
      <c r="I367" s="71" t="n">
        <f aca="false">IF(B367&gt;=Settings!$B$23,1,0)</f>
        <v>0</v>
      </c>
      <c r="J367" s="71" t="n">
        <v>1</v>
      </c>
      <c r="K367" s="71" t="n">
        <f aca="false">F367*I367*J367</f>
        <v>0</v>
      </c>
      <c r="L367" s="71" t="n">
        <f aca="false">E367*I367*J367</f>
        <v>0</v>
      </c>
      <c r="M367" s="72" t="n">
        <f aca="false">G367*I367*J367</f>
        <v>0</v>
      </c>
      <c r="N367" s="72" t="n">
        <f aca="false">D367*I367*J367</f>
        <v>-0</v>
      </c>
      <c r="O367" s="71" t="n">
        <f aca="false">F367*J367</f>
        <v>1</v>
      </c>
      <c r="P367" s="71" t="n">
        <f aca="false">E367*J367</f>
        <v>0</v>
      </c>
    </row>
    <row r="368" customFormat="false" ht="15" hidden="false" customHeight="false" outlineLevel="0" collapsed="false">
      <c r="A368" s="71" t="s">
        <v>60</v>
      </c>
      <c r="B368" s="71" t="s">
        <v>46</v>
      </c>
      <c r="C368" s="71" t="s">
        <v>1155</v>
      </c>
      <c r="D368" s="72" t="n">
        <v>0</v>
      </c>
      <c r="E368" s="71" t="n">
        <v>0</v>
      </c>
      <c r="F368" s="71" t="n">
        <v>1</v>
      </c>
      <c r="G368" s="72" t="n">
        <v>109.95</v>
      </c>
      <c r="H368" s="72" t="n">
        <v>109.95</v>
      </c>
      <c r="I368" s="71" t="n">
        <f aca="false">IF(B368&gt;=Settings!$B$23,1,0)</f>
        <v>0</v>
      </c>
      <c r="J368" s="71" t="n">
        <v>1</v>
      </c>
      <c r="K368" s="71" t="n">
        <f aca="false">F368*I368*J368</f>
        <v>0</v>
      </c>
      <c r="L368" s="71" t="n">
        <f aca="false">E368*I368*J368</f>
        <v>0</v>
      </c>
      <c r="M368" s="72" t="n">
        <f aca="false">G368*I368*J368</f>
        <v>0</v>
      </c>
      <c r="N368" s="72" t="n">
        <f aca="false">D368*I368*J368</f>
        <v>-0</v>
      </c>
      <c r="O368" s="71" t="n">
        <f aca="false">F368*J368</f>
        <v>1</v>
      </c>
      <c r="P368" s="71" t="n">
        <f aca="false">E368*J368</f>
        <v>0</v>
      </c>
    </row>
    <row r="369" customFormat="false" ht="15" hidden="false" customHeight="false" outlineLevel="0" collapsed="false">
      <c r="A369" s="71" t="s">
        <v>59</v>
      </c>
      <c r="B369" s="71" t="s">
        <v>46</v>
      </c>
      <c r="C369" s="71" t="s">
        <v>1156</v>
      </c>
      <c r="D369" s="72" t="n">
        <v>0</v>
      </c>
      <c r="E369" s="71" t="n">
        <v>0</v>
      </c>
      <c r="F369" s="71" t="n">
        <v>4</v>
      </c>
      <c r="G369" s="72" t="n">
        <v>375.8</v>
      </c>
      <c r="H369" s="72" t="n">
        <v>375.8</v>
      </c>
      <c r="I369" s="71" t="n">
        <f aca="false">IF(B369&gt;=Settings!$B$23,1,0)</f>
        <v>0</v>
      </c>
      <c r="J369" s="71" t="n">
        <v>1</v>
      </c>
      <c r="K369" s="71" t="n">
        <f aca="false">F369*I369*J369</f>
        <v>0</v>
      </c>
      <c r="L369" s="71" t="n">
        <f aca="false">E369*I369*J369</f>
        <v>0</v>
      </c>
      <c r="M369" s="72" t="n">
        <f aca="false">G369*I369*J369</f>
        <v>0</v>
      </c>
      <c r="N369" s="72" t="n">
        <f aca="false">D369*I369*J369</f>
        <v>-0</v>
      </c>
      <c r="O369" s="71" t="n">
        <f aca="false">F369*J369</f>
        <v>4</v>
      </c>
      <c r="P369" s="71" t="n">
        <f aca="false">E369*J369</f>
        <v>0</v>
      </c>
    </row>
    <row r="370" customFormat="false" ht="15" hidden="false" customHeight="false" outlineLevel="0" collapsed="false">
      <c r="A370" s="71" t="s">
        <v>60</v>
      </c>
      <c r="B370" s="71" t="s">
        <v>46</v>
      </c>
      <c r="C370" s="71" t="s">
        <v>1157</v>
      </c>
      <c r="D370" s="72" t="n">
        <v>0</v>
      </c>
      <c r="E370" s="71" t="n">
        <v>0</v>
      </c>
      <c r="F370" s="71" t="n">
        <v>1</v>
      </c>
      <c r="G370" s="72" t="n">
        <v>154.95</v>
      </c>
      <c r="H370" s="72" t="n">
        <v>154.95</v>
      </c>
      <c r="I370" s="71" t="n">
        <f aca="false">IF(B370&gt;=Settings!$B$23,1,0)</f>
        <v>0</v>
      </c>
      <c r="J370" s="71" t="n">
        <v>1</v>
      </c>
      <c r="K370" s="71" t="n">
        <f aca="false">F370*I370*J370</f>
        <v>0</v>
      </c>
      <c r="L370" s="71" t="n">
        <f aca="false">E370*I370*J370</f>
        <v>0</v>
      </c>
      <c r="M370" s="72" t="n">
        <f aca="false">G370*I370*J370</f>
        <v>0</v>
      </c>
      <c r="N370" s="72" t="n">
        <f aca="false">D370*I370*J370</f>
        <v>-0</v>
      </c>
      <c r="O370" s="71" t="n">
        <f aca="false">F370*J370</f>
        <v>1</v>
      </c>
      <c r="P370" s="71" t="n">
        <f aca="false">E370*J370</f>
        <v>0</v>
      </c>
    </row>
    <row r="371" customFormat="false" ht="15" hidden="false" customHeight="false" outlineLevel="0" collapsed="false">
      <c r="A371" s="71" t="s">
        <v>61</v>
      </c>
      <c r="B371" s="71" t="s">
        <v>46</v>
      </c>
      <c r="C371" s="71" t="s">
        <v>1158</v>
      </c>
      <c r="D371" s="72" t="n">
        <v>0</v>
      </c>
      <c r="E371" s="71" t="n">
        <v>0</v>
      </c>
      <c r="F371" s="71" t="n">
        <v>8</v>
      </c>
      <c r="G371" s="72" t="n">
        <v>1039.6</v>
      </c>
      <c r="H371" s="72" t="n">
        <v>981.13</v>
      </c>
      <c r="I371" s="71" t="n">
        <f aca="false">IF(B371&gt;=Settings!$B$23,1,0)</f>
        <v>0</v>
      </c>
      <c r="J371" s="71" t="n">
        <v>1</v>
      </c>
      <c r="K371" s="71" t="n">
        <f aca="false">F371*I371*J371</f>
        <v>0</v>
      </c>
      <c r="L371" s="71" t="n">
        <f aca="false">E371*I371*J371</f>
        <v>0</v>
      </c>
      <c r="M371" s="72" t="n">
        <f aca="false">G371*I371*J371</f>
        <v>0</v>
      </c>
      <c r="N371" s="72" t="n">
        <f aca="false">D371*I371*J371</f>
        <v>-0</v>
      </c>
      <c r="O371" s="71" t="n">
        <f aca="false">F371*J371</f>
        <v>8</v>
      </c>
      <c r="P371" s="71" t="n">
        <f aca="false">E371*J371</f>
        <v>0</v>
      </c>
    </row>
    <row r="372" customFormat="false" ht="15" hidden="false" customHeight="false" outlineLevel="0" collapsed="false">
      <c r="A372" s="71" t="s">
        <v>60</v>
      </c>
      <c r="B372" s="71" t="s">
        <v>46</v>
      </c>
      <c r="C372" s="71" t="s">
        <v>1159</v>
      </c>
      <c r="D372" s="72" t="n">
        <v>0</v>
      </c>
      <c r="E372" s="71" t="n">
        <v>0</v>
      </c>
      <c r="F372" s="71" t="n">
        <v>3</v>
      </c>
      <c r="G372" s="72" t="n">
        <v>524.85</v>
      </c>
      <c r="H372" s="72" t="n">
        <v>524.85</v>
      </c>
      <c r="I372" s="71" t="n">
        <f aca="false">IF(B372&gt;=Settings!$B$23,1,0)</f>
        <v>0</v>
      </c>
      <c r="J372" s="71" t="n">
        <v>1</v>
      </c>
      <c r="K372" s="71" t="n">
        <f aca="false">F372*I372*J372</f>
        <v>0</v>
      </c>
      <c r="L372" s="71" t="n">
        <f aca="false">E372*I372*J372</f>
        <v>0</v>
      </c>
      <c r="M372" s="72" t="n">
        <f aca="false">G372*I372*J372</f>
        <v>0</v>
      </c>
      <c r="N372" s="72" t="n">
        <f aca="false">D372*I372*J372</f>
        <v>-0</v>
      </c>
      <c r="O372" s="71" t="n">
        <f aca="false">F372*J372</f>
        <v>3</v>
      </c>
      <c r="P372" s="71" t="n">
        <f aca="false">E372*J372</f>
        <v>0</v>
      </c>
    </row>
    <row r="373" customFormat="false" ht="15" hidden="false" customHeight="false" outlineLevel="0" collapsed="false">
      <c r="A373" s="71" t="s">
        <v>60</v>
      </c>
      <c r="B373" s="71" t="s">
        <v>46</v>
      </c>
      <c r="C373" s="71" t="s">
        <v>1030</v>
      </c>
      <c r="D373" s="72" t="n">
        <v>0</v>
      </c>
      <c r="E373" s="71" t="n">
        <v>0</v>
      </c>
      <c r="F373" s="71" t="n">
        <v>2</v>
      </c>
      <c r="G373" s="72" t="n">
        <v>219.9</v>
      </c>
      <c r="H373" s="72" t="n">
        <v>219.9</v>
      </c>
      <c r="I373" s="71" t="n">
        <f aca="false">IF(B373&gt;=Settings!$B$23,1,0)</f>
        <v>0</v>
      </c>
      <c r="J373" s="71" t="n">
        <v>1</v>
      </c>
      <c r="K373" s="71" t="n">
        <f aca="false">F373*I373*J373</f>
        <v>0</v>
      </c>
      <c r="L373" s="71" t="n">
        <f aca="false">E373*I373*J373</f>
        <v>0</v>
      </c>
      <c r="M373" s="72" t="n">
        <f aca="false">G373*I373*J373</f>
        <v>0</v>
      </c>
      <c r="N373" s="72" t="n">
        <f aca="false">D373*I373*J373</f>
        <v>-0</v>
      </c>
      <c r="O373" s="71" t="n">
        <f aca="false">F373*J373</f>
        <v>2</v>
      </c>
      <c r="P373" s="71" t="n">
        <f aca="false">E373*J373</f>
        <v>0</v>
      </c>
    </row>
    <row r="374" customFormat="false" ht="15" hidden="false" customHeight="false" outlineLevel="0" collapsed="false">
      <c r="A374" s="71" t="s">
        <v>59</v>
      </c>
      <c r="B374" s="71" t="s">
        <v>46</v>
      </c>
      <c r="C374" s="71" t="s">
        <v>1160</v>
      </c>
      <c r="D374" s="72" t="n">
        <v>0</v>
      </c>
      <c r="E374" s="71" t="n">
        <v>0</v>
      </c>
      <c r="F374" s="71" t="n">
        <v>3</v>
      </c>
      <c r="G374" s="72" t="n">
        <v>314.85</v>
      </c>
      <c r="H374" s="72" t="n">
        <v>314.85</v>
      </c>
      <c r="I374" s="71" t="n">
        <f aca="false">IF(B374&gt;=Settings!$B$23,1,0)</f>
        <v>0</v>
      </c>
      <c r="J374" s="71" t="n">
        <v>1</v>
      </c>
      <c r="K374" s="71" t="n">
        <f aca="false">F374*I374*J374</f>
        <v>0</v>
      </c>
      <c r="L374" s="71" t="n">
        <f aca="false">E374*I374*J374</f>
        <v>0</v>
      </c>
      <c r="M374" s="72" t="n">
        <f aca="false">G374*I374*J374</f>
        <v>0</v>
      </c>
      <c r="N374" s="72" t="n">
        <f aca="false">D374*I374*J374</f>
        <v>-0</v>
      </c>
      <c r="O374" s="71" t="n">
        <f aca="false">F374*J374</f>
        <v>3</v>
      </c>
      <c r="P374" s="71" t="n">
        <f aca="false">E374*J374</f>
        <v>0</v>
      </c>
    </row>
    <row r="375" customFormat="false" ht="15" hidden="false" customHeight="false" outlineLevel="0" collapsed="false">
      <c r="A375" s="71" t="s">
        <v>60</v>
      </c>
      <c r="B375" s="71" t="s">
        <v>46</v>
      </c>
      <c r="C375" s="71" t="s">
        <v>1161</v>
      </c>
      <c r="D375" s="72" t="n">
        <v>0</v>
      </c>
      <c r="E375" s="71" t="n">
        <v>0</v>
      </c>
      <c r="F375" s="71" t="n">
        <v>2</v>
      </c>
      <c r="G375" s="72" t="n">
        <v>289.9</v>
      </c>
      <c r="H375" s="72" t="n">
        <v>289.9</v>
      </c>
      <c r="I375" s="71" t="n">
        <f aca="false">IF(B375&gt;=Settings!$B$23,1,0)</f>
        <v>0</v>
      </c>
      <c r="J375" s="71" t="n">
        <v>1</v>
      </c>
      <c r="K375" s="71" t="n">
        <f aca="false">F375*I375*J375</f>
        <v>0</v>
      </c>
      <c r="L375" s="71" t="n">
        <f aca="false">E375*I375*J375</f>
        <v>0</v>
      </c>
      <c r="M375" s="72" t="n">
        <f aca="false">G375*I375*J375</f>
        <v>0</v>
      </c>
      <c r="N375" s="72" t="n">
        <f aca="false">D375*I375*J375</f>
        <v>-0</v>
      </c>
      <c r="O375" s="71" t="n">
        <f aca="false">F375*J375</f>
        <v>2</v>
      </c>
      <c r="P375" s="71" t="n">
        <f aca="false">E375*J375</f>
        <v>0</v>
      </c>
    </row>
    <row r="376" customFormat="false" ht="15" hidden="false" customHeight="false" outlineLevel="0" collapsed="false">
      <c r="A376" s="71" t="s">
        <v>60</v>
      </c>
      <c r="B376" s="71" t="s">
        <v>46</v>
      </c>
      <c r="C376" s="71" t="s">
        <v>1162</v>
      </c>
      <c r="D376" s="72" t="n">
        <v>0</v>
      </c>
      <c r="E376" s="71" t="n">
        <v>0</v>
      </c>
      <c r="F376" s="71" t="n">
        <v>3</v>
      </c>
      <c r="G376" s="72" t="n">
        <v>314.85</v>
      </c>
      <c r="H376" s="72" t="n">
        <v>314.85</v>
      </c>
      <c r="I376" s="71" t="n">
        <f aca="false">IF(B376&gt;=Settings!$B$23,1,0)</f>
        <v>0</v>
      </c>
      <c r="J376" s="71" t="n">
        <v>1</v>
      </c>
      <c r="K376" s="71" t="n">
        <f aca="false">F376*I376*J376</f>
        <v>0</v>
      </c>
      <c r="L376" s="71" t="n">
        <f aca="false">E376*I376*J376</f>
        <v>0</v>
      </c>
      <c r="M376" s="72" t="n">
        <f aca="false">G376*I376*J376</f>
        <v>0</v>
      </c>
      <c r="N376" s="72" t="n">
        <f aca="false">D376*I376*J376</f>
        <v>-0</v>
      </c>
      <c r="O376" s="71" t="n">
        <f aca="false">F376*J376</f>
        <v>3</v>
      </c>
      <c r="P376" s="71" t="n">
        <f aca="false">E376*J376</f>
        <v>0</v>
      </c>
    </row>
    <row r="377" customFormat="false" ht="15" hidden="false" customHeight="false" outlineLevel="0" collapsed="false">
      <c r="A377" s="71" t="s">
        <v>59</v>
      </c>
      <c r="B377" s="71" t="s">
        <v>46</v>
      </c>
      <c r="C377" s="71" t="s">
        <v>1163</v>
      </c>
      <c r="D377" s="72" t="n">
        <v>0</v>
      </c>
      <c r="E377" s="71" t="n">
        <v>0</v>
      </c>
      <c r="F377" s="71" t="n">
        <v>2</v>
      </c>
      <c r="G377" s="72" t="n">
        <v>89.9</v>
      </c>
      <c r="H377" s="72" t="n">
        <v>89.9</v>
      </c>
      <c r="I377" s="71" t="n">
        <f aca="false">IF(B377&gt;=Settings!$B$23,1,0)</f>
        <v>0</v>
      </c>
      <c r="J377" s="71" t="n">
        <v>1</v>
      </c>
      <c r="K377" s="71" t="n">
        <f aca="false">F377*I377*J377</f>
        <v>0</v>
      </c>
      <c r="L377" s="71" t="n">
        <f aca="false">E377*I377*J377</f>
        <v>0</v>
      </c>
      <c r="M377" s="72" t="n">
        <f aca="false">G377*I377*J377</f>
        <v>0</v>
      </c>
      <c r="N377" s="72" t="n">
        <f aca="false">D377*I377*J377</f>
        <v>-0</v>
      </c>
      <c r="O377" s="71" t="n">
        <f aca="false">F377*J377</f>
        <v>2</v>
      </c>
      <c r="P377" s="71" t="n">
        <f aca="false">E377*J377</f>
        <v>0</v>
      </c>
    </row>
    <row r="378" customFormat="false" ht="15" hidden="false" customHeight="false" outlineLevel="0" collapsed="false">
      <c r="A378" s="71" t="s">
        <v>59</v>
      </c>
      <c r="B378" s="71" t="s">
        <v>46</v>
      </c>
      <c r="C378" s="71" t="s">
        <v>1003</v>
      </c>
      <c r="D378" s="72" t="n">
        <v>0</v>
      </c>
      <c r="E378" s="71" t="n">
        <v>0</v>
      </c>
      <c r="F378" s="71" t="n">
        <v>7</v>
      </c>
      <c r="G378" s="72" t="n">
        <v>994.154</v>
      </c>
      <c r="H378" s="72" t="n">
        <v>994.154</v>
      </c>
      <c r="I378" s="71" t="n">
        <f aca="false">IF(B378&gt;=Settings!$B$23,1,0)</f>
        <v>0</v>
      </c>
      <c r="J378" s="71" t="n">
        <v>1</v>
      </c>
      <c r="K378" s="71" t="n">
        <f aca="false">F378*I378*J378</f>
        <v>0</v>
      </c>
      <c r="L378" s="71" t="n">
        <f aca="false">E378*I378*J378</f>
        <v>0</v>
      </c>
      <c r="M378" s="72" t="n">
        <f aca="false">G378*I378*J378</f>
        <v>0</v>
      </c>
      <c r="N378" s="72" t="n">
        <f aca="false">D378*I378*J378</f>
        <v>-0</v>
      </c>
      <c r="O378" s="71" t="n">
        <f aca="false">F378*J378</f>
        <v>7</v>
      </c>
      <c r="P378" s="71" t="n">
        <f aca="false">E378*J378</f>
        <v>0</v>
      </c>
    </row>
    <row r="379" customFormat="false" ht="15" hidden="false" customHeight="false" outlineLevel="0" collapsed="false">
      <c r="A379" s="71" t="s">
        <v>59</v>
      </c>
      <c r="B379" s="71" t="s">
        <v>46</v>
      </c>
      <c r="C379" s="71" t="s">
        <v>1164</v>
      </c>
      <c r="D379" s="72" t="n">
        <v>0</v>
      </c>
      <c r="E379" s="71" t="n">
        <v>0</v>
      </c>
      <c r="F379" s="71" t="n">
        <v>11</v>
      </c>
      <c r="G379" s="72" t="n">
        <v>1929.45</v>
      </c>
      <c r="H379" s="72" t="n">
        <v>1929.45</v>
      </c>
      <c r="I379" s="71" t="n">
        <f aca="false">IF(B379&gt;=Settings!$B$23,1,0)</f>
        <v>0</v>
      </c>
      <c r="J379" s="71" t="n">
        <v>1</v>
      </c>
      <c r="K379" s="71" t="n">
        <f aca="false">F379*I379*J379</f>
        <v>0</v>
      </c>
      <c r="L379" s="71" t="n">
        <f aca="false">E379*I379*J379</f>
        <v>0</v>
      </c>
      <c r="M379" s="72" t="n">
        <f aca="false">G379*I379*J379</f>
        <v>0</v>
      </c>
      <c r="N379" s="72" t="n">
        <f aca="false">D379*I379*J379</f>
        <v>-0</v>
      </c>
      <c r="O379" s="71" t="n">
        <f aca="false">F379*J379</f>
        <v>11</v>
      </c>
      <c r="P379" s="71" t="n">
        <f aca="false">E379*J379</f>
        <v>0</v>
      </c>
    </row>
    <row r="380" customFormat="false" ht="15" hidden="false" customHeight="false" outlineLevel="0" collapsed="false">
      <c r="A380" s="71" t="s">
        <v>59</v>
      </c>
      <c r="B380" s="71" t="s">
        <v>46</v>
      </c>
      <c r="C380" s="71" t="s">
        <v>1165</v>
      </c>
      <c r="D380" s="72" t="n">
        <v>0</v>
      </c>
      <c r="E380" s="71" t="n">
        <v>0</v>
      </c>
      <c r="F380" s="71" t="n">
        <v>1</v>
      </c>
      <c r="G380" s="72" t="n">
        <v>149.95</v>
      </c>
      <c r="H380" s="72" t="n">
        <v>149.95</v>
      </c>
      <c r="I380" s="71" t="n">
        <f aca="false">IF(B380&gt;=Settings!$B$23,1,0)</f>
        <v>0</v>
      </c>
      <c r="J380" s="71" t="n">
        <v>1</v>
      </c>
      <c r="K380" s="71" t="n">
        <f aca="false">F380*I380*J380</f>
        <v>0</v>
      </c>
      <c r="L380" s="71" t="n">
        <f aca="false">E380*I380*J380</f>
        <v>0</v>
      </c>
      <c r="M380" s="72" t="n">
        <f aca="false">G380*I380*J380</f>
        <v>0</v>
      </c>
      <c r="N380" s="72" t="n">
        <f aca="false">D380*I380*J380</f>
        <v>-0</v>
      </c>
      <c r="O380" s="71" t="n">
        <f aca="false">F380*J380</f>
        <v>1</v>
      </c>
      <c r="P380" s="71" t="n">
        <f aca="false">E380*J380</f>
        <v>0</v>
      </c>
    </row>
    <row r="381" customFormat="false" ht="15" hidden="false" customHeight="false" outlineLevel="0" collapsed="false">
      <c r="A381" s="71" t="s">
        <v>60</v>
      </c>
      <c r="B381" s="71" t="s">
        <v>46</v>
      </c>
      <c r="C381" s="71" t="s">
        <v>1166</v>
      </c>
      <c r="D381" s="72" t="n">
        <v>0</v>
      </c>
      <c r="E381" s="71" t="n">
        <v>0</v>
      </c>
      <c r="F381" s="71" t="n">
        <v>1</v>
      </c>
      <c r="G381" s="72" t="n">
        <v>142.95</v>
      </c>
      <c r="H381" s="72" t="n">
        <v>142.95</v>
      </c>
      <c r="I381" s="71" t="n">
        <f aca="false">IF(B381&gt;=Settings!$B$23,1,0)</f>
        <v>0</v>
      </c>
      <c r="J381" s="71" t="n">
        <v>1</v>
      </c>
      <c r="K381" s="71" t="n">
        <f aca="false">F381*I381*J381</f>
        <v>0</v>
      </c>
      <c r="L381" s="71" t="n">
        <f aca="false">E381*I381*J381</f>
        <v>0</v>
      </c>
      <c r="M381" s="72" t="n">
        <f aca="false">G381*I381*J381</f>
        <v>0</v>
      </c>
      <c r="N381" s="72" t="n">
        <f aca="false">D381*I381*J381</f>
        <v>-0</v>
      </c>
      <c r="O381" s="71" t="n">
        <f aca="false">F381*J381</f>
        <v>1</v>
      </c>
      <c r="P381" s="71" t="n">
        <f aca="false">E381*J381</f>
        <v>0</v>
      </c>
    </row>
    <row r="382" customFormat="false" ht="15" hidden="false" customHeight="false" outlineLevel="0" collapsed="false">
      <c r="A382" s="71" t="s">
        <v>60</v>
      </c>
      <c r="B382" s="71" t="s">
        <v>46</v>
      </c>
      <c r="C382" s="71" t="s">
        <v>1167</v>
      </c>
      <c r="D382" s="72" t="n">
        <v>0</v>
      </c>
      <c r="E382" s="71" t="n">
        <v>0</v>
      </c>
      <c r="F382" s="71" t="n">
        <v>1</v>
      </c>
      <c r="G382" s="72" t="n">
        <v>74.95</v>
      </c>
      <c r="H382" s="72" t="n">
        <v>74.95</v>
      </c>
      <c r="I382" s="71" t="n">
        <f aca="false">IF(B382&gt;=Settings!$B$23,1,0)</f>
        <v>0</v>
      </c>
      <c r="J382" s="71" t="n">
        <v>1</v>
      </c>
      <c r="K382" s="71" t="n">
        <f aca="false">F382*I382*J382</f>
        <v>0</v>
      </c>
      <c r="L382" s="71" t="n">
        <f aca="false">E382*I382*J382</f>
        <v>0</v>
      </c>
      <c r="M382" s="72" t="n">
        <f aca="false">G382*I382*J382</f>
        <v>0</v>
      </c>
      <c r="N382" s="72" t="n">
        <f aca="false">D382*I382*J382</f>
        <v>-0</v>
      </c>
      <c r="O382" s="71" t="n">
        <f aca="false">F382*J382</f>
        <v>1</v>
      </c>
      <c r="P382" s="71" t="n">
        <f aca="false">E382*J382</f>
        <v>0</v>
      </c>
    </row>
    <row r="383" customFormat="false" ht="15" hidden="false" customHeight="false" outlineLevel="0" collapsed="false">
      <c r="A383" s="71" t="s">
        <v>60</v>
      </c>
      <c r="B383" s="71" t="s">
        <v>46</v>
      </c>
      <c r="C383" s="71" t="s">
        <v>1168</v>
      </c>
      <c r="D383" s="72" t="n">
        <v>0</v>
      </c>
      <c r="E383" s="71" t="n">
        <v>0</v>
      </c>
      <c r="F383" s="71" t="n">
        <v>4</v>
      </c>
      <c r="G383" s="72" t="n">
        <v>127.8</v>
      </c>
      <c r="H383" s="72" t="n">
        <v>127.8</v>
      </c>
      <c r="I383" s="71" t="n">
        <f aca="false">IF(B383&gt;=Settings!$B$23,1,0)</f>
        <v>0</v>
      </c>
      <c r="J383" s="71" t="n">
        <v>1</v>
      </c>
      <c r="K383" s="71" t="n">
        <f aca="false">F383*I383*J383</f>
        <v>0</v>
      </c>
      <c r="L383" s="71" t="n">
        <f aca="false">E383*I383*J383</f>
        <v>0</v>
      </c>
      <c r="M383" s="72" t="n">
        <f aca="false">G383*I383*J383</f>
        <v>0</v>
      </c>
      <c r="N383" s="72" t="n">
        <f aca="false">D383*I383*J383</f>
        <v>-0</v>
      </c>
      <c r="O383" s="71" t="n">
        <f aca="false">F383*J383</f>
        <v>4</v>
      </c>
      <c r="P383" s="71" t="n">
        <f aca="false">E383*J383</f>
        <v>0</v>
      </c>
    </row>
    <row r="384" customFormat="false" ht="15" hidden="false" customHeight="false" outlineLevel="0" collapsed="false">
      <c r="A384" s="71" t="s">
        <v>61</v>
      </c>
      <c r="B384" s="71" t="s">
        <v>46</v>
      </c>
      <c r="C384" s="71" t="s">
        <v>1169</v>
      </c>
      <c r="D384" s="72" t="n">
        <v>0</v>
      </c>
      <c r="E384" s="71" t="n">
        <v>0</v>
      </c>
      <c r="F384" s="71" t="n">
        <v>14</v>
      </c>
      <c r="G384" s="72" t="n">
        <v>1119.3</v>
      </c>
      <c r="H384" s="72" t="n">
        <v>1095.32</v>
      </c>
      <c r="I384" s="71" t="n">
        <f aca="false">IF(B384&gt;=Settings!$B$23,1,0)</f>
        <v>0</v>
      </c>
      <c r="J384" s="71" t="n">
        <v>1</v>
      </c>
      <c r="K384" s="71" t="n">
        <f aca="false">F384*I384*J384</f>
        <v>0</v>
      </c>
      <c r="L384" s="71" t="n">
        <f aca="false">E384*I384*J384</f>
        <v>0</v>
      </c>
      <c r="M384" s="72" t="n">
        <f aca="false">G384*I384*J384</f>
        <v>0</v>
      </c>
      <c r="N384" s="72" t="n">
        <f aca="false">D384*I384*J384</f>
        <v>-0</v>
      </c>
      <c r="O384" s="71" t="n">
        <f aca="false">F384*J384</f>
        <v>14</v>
      </c>
      <c r="P384" s="71" t="n">
        <f aca="false">E384*J384</f>
        <v>0</v>
      </c>
    </row>
    <row r="385" customFormat="false" ht="15" hidden="false" customHeight="false" outlineLevel="0" collapsed="false">
      <c r="A385" s="71" t="s">
        <v>60</v>
      </c>
      <c r="B385" s="71" t="s">
        <v>46</v>
      </c>
      <c r="C385" s="71" t="s">
        <v>1170</v>
      </c>
      <c r="D385" s="72" t="n">
        <v>0</v>
      </c>
      <c r="E385" s="71" t="n">
        <v>0</v>
      </c>
      <c r="F385" s="71" t="n">
        <v>1</v>
      </c>
      <c r="G385" s="72" t="n">
        <v>24.95</v>
      </c>
      <c r="H385" s="72" t="n">
        <v>24.95</v>
      </c>
      <c r="I385" s="71" t="n">
        <f aca="false">IF(B385&gt;=Settings!$B$23,1,0)</f>
        <v>0</v>
      </c>
      <c r="J385" s="71" t="n">
        <v>1</v>
      </c>
      <c r="K385" s="71" t="n">
        <f aca="false">F385*I385*J385</f>
        <v>0</v>
      </c>
      <c r="L385" s="71" t="n">
        <f aca="false">E385*I385*J385</f>
        <v>0</v>
      </c>
      <c r="M385" s="72" t="n">
        <f aca="false">G385*I385*J385</f>
        <v>0</v>
      </c>
      <c r="N385" s="72" t="n">
        <f aca="false">D385*I385*J385</f>
        <v>-0</v>
      </c>
      <c r="O385" s="71" t="n">
        <f aca="false">F385*J385</f>
        <v>1</v>
      </c>
      <c r="P385" s="71" t="n">
        <f aca="false">E385*J385</f>
        <v>0</v>
      </c>
    </row>
    <row r="386" customFormat="false" ht="15" hidden="false" customHeight="false" outlineLevel="0" collapsed="false">
      <c r="A386" s="71" t="s">
        <v>60</v>
      </c>
      <c r="B386" s="71" t="s">
        <v>46</v>
      </c>
      <c r="C386" s="71" t="s">
        <v>1171</v>
      </c>
      <c r="D386" s="72" t="n">
        <v>99.95</v>
      </c>
      <c r="E386" s="71" t="n">
        <v>1</v>
      </c>
      <c r="F386" s="71" t="n">
        <v>34</v>
      </c>
      <c r="G386" s="72" t="n">
        <v>3398.3</v>
      </c>
      <c r="H386" s="72" t="n">
        <v>3298.35</v>
      </c>
      <c r="I386" s="71" t="n">
        <f aca="false">IF(B386&gt;=Settings!$B$23,1,0)</f>
        <v>0</v>
      </c>
      <c r="J386" s="71" t="n">
        <v>1</v>
      </c>
      <c r="K386" s="71" t="n">
        <f aca="false">F386*I386*J386</f>
        <v>0</v>
      </c>
      <c r="L386" s="71" t="n">
        <f aca="false">E386*I386*J386</f>
        <v>0</v>
      </c>
      <c r="M386" s="72" t="n">
        <f aca="false">G386*I386*J386</f>
        <v>0</v>
      </c>
      <c r="N386" s="72" t="n">
        <f aca="false">D386*I386*J386</f>
        <v>0</v>
      </c>
      <c r="O386" s="71" t="n">
        <f aca="false">F386*J386</f>
        <v>34</v>
      </c>
      <c r="P386" s="71" t="n">
        <f aca="false">E386*J386</f>
        <v>1</v>
      </c>
    </row>
    <row r="387" customFormat="false" ht="15" hidden="false" customHeight="false" outlineLevel="0" collapsed="false">
      <c r="A387" s="71" t="s">
        <v>59</v>
      </c>
      <c r="B387" s="71" t="s">
        <v>46</v>
      </c>
      <c r="C387" s="71" t="s">
        <v>643</v>
      </c>
      <c r="D387" s="72" t="n">
        <v>0</v>
      </c>
      <c r="E387" s="71" t="n">
        <v>0</v>
      </c>
      <c r="F387" s="71" t="n">
        <v>2</v>
      </c>
      <c r="G387" s="72" t="n">
        <v>237.9</v>
      </c>
      <c r="H387" s="72" t="n">
        <v>237.9</v>
      </c>
      <c r="I387" s="71" t="n">
        <f aca="false">IF(B387&gt;=Settings!$B$23,1,0)</f>
        <v>0</v>
      </c>
      <c r="J387" s="71" t="n">
        <v>1</v>
      </c>
      <c r="K387" s="71" t="n">
        <f aca="false">F387*I387*J387</f>
        <v>0</v>
      </c>
      <c r="L387" s="71" t="n">
        <f aca="false">E387*I387*J387</f>
        <v>0</v>
      </c>
      <c r="M387" s="72" t="n">
        <f aca="false">G387*I387*J387</f>
        <v>0</v>
      </c>
      <c r="N387" s="72" t="n">
        <f aca="false">D387*I387*J387</f>
        <v>-0</v>
      </c>
      <c r="O387" s="71" t="n">
        <f aca="false">F387*J387</f>
        <v>2</v>
      </c>
      <c r="P387" s="71" t="n">
        <f aca="false">E387*J387</f>
        <v>0</v>
      </c>
    </row>
    <row r="388" customFormat="false" ht="15" hidden="false" customHeight="false" outlineLevel="0" collapsed="false">
      <c r="A388" s="71" t="s">
        <v>60</v>
      </c>
      <c r="B388" s="71" t="s">
        <v>46</v>
      </c>
      <c r="C388" s="71" t="s">
        <v>1172</v>
      </c>
      <c r="D388" s="72" t="n">
        <v>0</v>
      </c>
      <c r="E388" s="71" t="n">
        <v>0</v>
      </c>
      <c r="F388" s="71" t="n">
        <v>1</v>
      </c>
      <c r="G388" s="72" t="n">
        <v>114.95</v>
      </c>
      <c r="H388" s="72" t="n">
        <v>114.95</v>
      </c>
      <c r="I388" s="71" t="n">
        <f aca="false">IF(B388&gt;=Settings!$B$23,1,0)</f>
        <v>0</v>
      </c>
      <c r="J388" s="71" t="n">
        <v>1</v>
      </c>
      <c r="K388" s="71" t="n">
        <f aca="false">F388*I388*J388</f>
        <v>0</v>
      </c>
      <c r="L388" s="71" t="n">
        <f aca="false">E388*I388*J388</f>
        <v>0</v>
      </c>
      <c r="M388" s="72" t="n">
        <f aca="false">G388*I388*J388</f>
        <v>0</v>
      </c>
      <c r="N388" s="72" t="n">
        <f aca="false">D388*I388*J388</f>
        <v>-0</v>
      </c>
      <c r="O388" s="71" t="n">
        <f aca="false">F388*J388</f>
        <v>1</v>
      </c>
      <c r="P388" s="71" t="n">
        <f aca="false">E388*J388</f>
        <v>0</v>
      </c>
    </row>
    <row r="389" customFormat="false" ht="15" hidden="false" customHeight="false" outlineLevel="0" collapsed="false">
      <c r="A389" s="71" t="s">
        <v>59</v>
      </c>
      <c r="B389" s="71" t="s">
        <v>46</v>
      </c>
      <c r="C389" s="71" t="s">
        <v>1173</v>
      </c>
      <c r="D389" s="72" t="n">
        <v>0</v>
      </c>
      <c r="E389" s="71" t="n">
        <v>0</v>
      </c>
      <c r="F389" s="71" t="n">
        <v>1</v>
      </c>
      <c r="G389" s="72" t="n">
        <v>228.95</v>
      </c>
      <c r="H389" s="72" t="n">
        <v>228.95</v>
      </c>
      <c r="I389" s="71" t="n">
        <f aca="false">IF(B389&gt;=Settings!$B$23,1,0)</f>
        <v>0</v>
      </c>
      <c r="J389" s="71" t="n">
        <v>1</v>
      </c>
      <c r="K389" s="71" t="n">
        <f aca="false">F389*I389*J389</f>
        <v>0</v>
      </c>
      <c r="L389" s="71" t="n">
        <f aca="false">E389*I389*J389</f>
        <v>0</v>
      </c>
      <c r="M389" s="72" t="n">
        <f aca="false">G389*I389*J389</f>
        <v>0</v>
      </c>
      <c r="N389" s="72" t="n">
        <f aca="false">D389*I389*J389</f>
        <v>-0</v>
      </c>
      <c r="O389" s="71" t="n">
        <f aca="false">F389*J389</f>
        <v>1</v>
      </c>
      <c r="P389" s="71" t="n">
        <f aca="false">E389*J389</f>
        <v>0</v>
      </c>
    </row>
    <row r="390" customFormat="false" ht="15" hidden="false" customHeight="false" outlineLevel="0" collapsed="false">
      <c r="A390" s="71" t="s">
        <v>59</v>
      </c>
      <c r="B390" s="71" t="s">
        <v>46</v>
      </c>
      <c r="C390" s="71" t="s">
        <v>727</v>
      </c>
      <c r="D390" s="72" t="n">
        <v>0</v>
      </c>
      <c r="E390" s="71" t="n">
        <v>0</v>
      </c>
      <c r="F390" s="71" t="n">
        <v>1</v>
      </c>
      <c r="G390" s="72" t="n">
        <v>79.95</v>
      </c>
      <c r="H390" s="72" t="n">
        <v>79.95</v>
      </c>
      <c r="I390" s="71" t="n">
        <f aca="false">IF(B390&gt;=Settings!$B$23,1,0)</f>
        <v>0</v>
      </c>
      <c r="J390" s="71" t="n">
        <v>1</v>
      </c>
      <c r="K390" s="71" t="n">
        <f aca="false">F390*I390*J390</f>
        <v>0</v>
      </c>
      <c r="L390" s="71" t="n">
        <f aca="false">E390*I390*J390</f>
        <v>0</v>
      </c>
      <c r="M390" s="72" t="n">
        <f aca="false">G390*I390*J390</f>
        <v>0</v>
      </c>
      <c r="N390" s="72" t="n">
        <f aca="false">D390*I390*J390</f>
        <v>-0</v>
      </c>
      <c r="O390" s="71" t="n">
        <f aca="false">F390*J390</f>
        <v>1</v>
      </c>
      <c r="P390" s="71" t="n">
        <f aca="false">E390*J390</f>
        <v>0</v>
      </c>
    </row>
    <row r="391" customFormat="false" ht="15" hidden="false" customHeight="false" outlineLevel="0" collapsed="false">
      <c r="A391" s="71" t="s">
        <v>59</v>
      </c>
      <c r="B391" s="71" t="s">
        <v>46</v>
      </c>
      <c r="C391" s="71" t="s">
        <v>897</v>
      </c>
      <c r="D391" s="72" t="n">
        <v>0</v>
      </c>
      <c r="E391" s="71" t="n">
        <v>0</v>
      </c>
      <c r="F391" s="71" t="n">
        <v>2</v>
      </c>
      <c r="G391" s="72" t="n">
        <v>281.9</v>
      </c>
      <c r="H391" s="72" t="n">
        <v>281.9</v>
      </c>
      <c r="I391" s="71" t="n">
        <f aca="false">IF(B391&gt;=Settings!$B$23,1,0)</f>
        <v>0</v>
      </c>
      <c r="J391" s="71" t="n">
        <v>1</v>
      </c>
      <c r="K391" s="71" t="n">
        <f aca="false">F391*I391*J391</f>
        <v>0</v>
      </c>
      <c r="L391" s="71" t="n">
        <f aca="false">E391*I391*J391</f>
        <v>0</v>
      </c>
      <c r="M391" s="72" t="n">
        <f aca="false">G391*I391*J391</f>
        <v>0</v>
      </c>
      <c r="N391" s="72" t="n">
        <f aca="false">D391*I391*J391</f>
        <v>-0</v>
      </c>
      <c r="O391" s="71" t="n">
        <f aca="false">F391*J391</f>
        <v>2</v>
      </c>
      <c r="P391" s="71" t="n">
        <f aca="false">E391*J391</f>
        <v>0</v>
      </c>
    </row>
    <row r="392" customFormat="false" ht="15" hidden="false" customHeight="false" outlineLevel="0" collapsed="false">
      <c r="A392" s="71" t="s">
        <v>60</v>
      </c>
      <c r="B392" s="71" t="s">
        <v>46</v>
      </c>
      <c r="C392" s="71" t="s">
        <v>1174</v>
      </c>
      <c r="D392" s="72" t="n">
        <v>0</v>
      </c>
      <c r="E392" s="71" t="n">
        <v>0</v>
      </c>
      <c r="F392" s="71" t="n">
        <v>28</v>
      </c>
      <c r="G392" s="72" t="n">
        <v>2378.6</v>
      </c>
      <c r="H392" s="72" t="n">
        <v>2378.6</v>
      </c>
      <c r="I392" s="71" t="n">
        <f aca="false">IF(B392&gt;=Settings!$B$23,1,0)</f>
        <v>0</v>
      </c>
      <c r="J392" s="71" t="n">
        <v>1</v>
      </c>
      <c r="K392" s="71" t="n">
        <f aca="false">F392*I392*J392</f>
        <v>0</v>
      </c>
      <c r="L392" s="71" t="n">
        <f aca="false">E392*I392*J392</f>
        <v>0</v>
      </c>
      <c r="M392" s="72" t="n">
        <f aca="false">G392*I392*J392</f>
        <v>0</v>
      </c>
      <c r="N392" s="72" t="n">
        <f aca="false">D392*I392*J392</f>
        <v>-0</v>
      </c>
      <c r="O392" s="71" t="n">
        <f aca="false">F392*J392</f>
        <v>28</v>
      </c>
      <c r="P392" s="71" t="n">
        <f aca="false">E392*J392</f>
        <v>0</v>
      </c>
    </row>
    <row r="393" customFormat="false" ht="15" hidden="false" customHeight="false" outlineLevel="0" collapsed="false">
      <c r="A393" s="71" t="s">
        <v>60</v>
      </c>
      <c r="B393" s="71" t="s">
        <v>46</v>
      </c>
      <c r="C393" s="71" t="s">
        <v>1175</v>
      </c>
      <c r="D393" s="72" t="n">
        <v>0</v>
      </c>
      <c r="E393" s="71" t="n">
        <v>0</v>
      </c>
      <c r="F393" s="71" t="n">
        <v>27</v>
      </c>
      <c r="G393" s="72" t="n">
        <v>2158.65</v>
      </c>
      <c r="H393" s="72" t="n">
        <v>2158.65</v>
      </c>
      <c r="I393" s="71" t="n">
        <f aca="false">IF(B393&gt;=Settings!$B$23,1,0)</f>
        <v>0</v>
      </c>
      <c r="J393" s="71" t="n">
        <v>1</v>
      </c>
      <c r="K393" s="71" t="n">
        <f aca="false">F393*I393*J393</f>
        <v>0</v>
      </c>
      <c r="L393" s="71" t="n">
        <f aca="false">E393*I393*J393</f>
        <v>0</v>
      </c>
      <c r="M393" s="72" t="n">
        <f aca="false">G393*I393*J393</f>
        <v>0</v>
      </c>
      <c r="N393" s="72" t="n">
        <f aca="false">D393*I393*J393</f>
        <v>-0</v>
      </c>
      <c r="O393" s="71" t="n">
        <f aca="false">F393*J393</f>
        <v>27</v>
      </c>
      <c r="P393" s="71" t="n">
        <f aca="false">E393*J393</f>
        <v>0</v>
      </c>
    </row>
    <row r="394" customFormat="false" ht="15" hidden="false" customHeight="false" outlineLevel="0" collapsed="false">
      <c r="A394" s="71" t="s">
        <v>59</v>
      </c>
      <c r="B394" s="71" t="s">
        <v>46</v>
      </c>
      <c r="C394" s="71" t="s">
        <v>135</v>
      </c>
      <c r="D394" s="72" t="n">
        <v>0</v>
      </c>
      <c r="E394" s="71" t="n">
        <v>0</v>
      </c>
      <c r="F394" s="71" t="n">
        <v>16</v>
      </c>
      <c r="G394" s="72" t="n">
        <v>1544.25</v>
      </c>
      <c r="H394" s="72" t="n">
        <v>1544.25</v>
      </c>
      <c r="I394" s="71" t="n">
        <f aca="false">IF(B394&gt;=Settings!$B$23,1,0)</f>
        <v>0</v>
      </c>
      <c r="J394" s="71" t="n">
        <v>1</v>
      </c>
      <c r="K394" s="71" t="n">
        <f aca="false">F394*I394*J394</f>
        <v>0</v>
      </c>
      <c r="L394" s="71" t="n">
        <f aca="false">E394*I394*J394</f>
        <v>0</v>
      </c>
      <c r="M394" s="72" t="n">
        <f aca="false">G394*I394*J394</f>
        <v>0</v>
      </c>
      <c r="N394" s="72" t="n">
        <f aca="false">D394*I394*J394</f>
        <v>-0</v>
      </c>
      <c r="O394" s="71" t="n">
        <f aca="false">F394*J394</f>
        <v>16</v>
      </c>
      <c r="P394" s="71" t="n">
        <f aca="false">E394*J394</f>
        <v>0</v>
      </c>
    </row>
    <row r="395" customFormat="false" ht="15" hidden="false" customHeight="false" outlineLevel="0" collapsed="false">
      <c r="A395" s="71" t="s">
        <v>59</v>
      </c>
      <c r="B395" s="71" t="s">
        <v>46</v>
      </c>
      <c r="C395" s="71" t="s">
        <v>1176</v>
      </c>
      <c r="D395" s="72" t="n">
        <v>0</v>
      </c>
      <c r="E395" s="71" t="n">
        <v>0</v>
      </c>
      <c r="F395" s="71" t="n">
        <v>1</v>
      </c>
      <c r="G395" s="72" t="n">
        <v>92.95</v>
      </c>
      <c r="H395" s="72" t="n">
        <v>92.95</v>
      </c>
      <c r="I395" s="71" t="n">
        <f aca="false">IF(B395&gt;=Settings!$B$23,1,0)</f>
        <v>0</v>
      </c>
      <c r="J395" s="71" t="n">
        <v>1</v>
      </c>
      <c r="K395" s="71" t="n">
        <f aca="false">F395*I395*J395</f>
        <v>0</v>
      </c>
      <c r="L395" s="71" t="n">
        <f aca="false">E395*I395*J395</f>
        <v>0</v>
      </c>
      <c r="M395" s="72" t="n">
        <f aca="false">G395*I395*J395</f>
        <v>0</v>
      </c>
      <c r="N395" s="72" t="n">
        <f aca="false">D395*I395*J395</f>
        <v>-0</v>
      </c>
      <c r="O395" s="71" t="n">
        <f aca="false">F395*J395</f>
        <v>1</v>
      </c>
      <c r="P395" s="71" t="n">
        <f aca="false">E395*J395</f>
        <v>0</v>
      </c>
    </row>
    <row r="396" customFormat="false" ht="15" hidden="false" customHeight="false" outlineLevel="0" collapsed="false">
      <c r="A396" s="71" t="s">
        <v>61</v>
      </c>
      <c r="B396" s="71" t="s">
        <v>46</v>
      </c>
      <c r="C396" s="71" t="s">
        <v>964</v>
      </c>
      <c r="D396" s="72" t="n">
        <v>0</v>
      </c>
      <c r="E396" s="71" t="n">
        <v>0</v>
      </c>
      <c r="F396" s="71" t="n">
        <v>4</v>
      </c>
      <c r="G396" s="72" t="n">
        <v>647.3</v>
      </c>
      <c r="H396" s="72" t="n">
        <v>647.3</v>
      </c>
      <c r="I396" s="71" t="n">
        <f aca="false">IF(B396&gt;=Settings!$B$23,1,0)</f>
        <v>0</v>
      </c>
      <c r="J396" s="71" t="n">
        <v>1</v>
      </c>
      <c r="K396" s="71" t="n">
        <f aca="false">F396*I396*J396</f>
        <v>0</v>
      </c>
      <c r="L396" s="71" t="n">
        <f aca="false">E396*I396*J396</f>
        <v>0</v>
      </c>
      <c r="M396" s="72" t="n">
        <f aca="false">G396*I396*J396</f>
        <v>0</v>
      </c>
      <c r="N396" s="72" t="n">
        <f aca="false">D396*I396*J396</f>
        <v>-0</v>
      </c>
      <c r="O396" s="71" t="n">
        <f aca="false">F396*J396</f>
        <v>4</v>
      </c>
      <c r="P396" s="71" t="n">
        <f aca="false">E396*J396</f>
        <v>0</v>
      </c>
    </row>
    <row r="397" customFormat="false" ht="15" hidden="false" customHeight="false" outlineLevel="0" collapsed="false">
      <c r="A397" s="71" t="s">
        <v>60</v>
      </c>
      <c r="B397" s="71" t="s">
        <v>46</v>
      </c>
      <c r="C397" s="71" t="s">
        <v>1177</v>
      </c>
      <c r="D397" s="72" t="n">
        <v>0</v>
      </c>
      <c r="E397" s="71" t="n">
        <v>0</v>
      </c>
      <c r="F397" s="71" t="n">
        <v>1</v>
      </c>
      <c r="G397" s="72" t="n">
        <v>69.95</v>
      </c>
      <c r="H397" s="72" t="n">
        <v>69.95</v>
      </c>
      <c r="I397" s="71" t="n">
        <f aca="false">IF(B397&gt;=Settings!$B$23,1,0)</f>
        <v>0</v>
      </c>
      <c r="J397" s="71" t="n">
        <v>1</v>
      </c>
      <c r="K397" s="71" t="n">
        <f aca="false">F397*I397*J397</f>
        <v>0</v>
      </c>
      <c r="L397" s="71" t="n">
        <f aca="false">E397*I397*J397</f>
        <v>0</v>
      </c>
      <c r="M397" s="72" t="n">
        <f aca="false">G397*I397*J397</f>
        <v>0</v>
      </c>
      <c r="N397" s="72" t="n">
        <f aca="false">D397*I397*J397</f>
        <v>-0</v>
      </c>
      <c r="O397" s="71" t="n">
        <f aca="false">F397*J397</f>
        <v>1</v>
      </c>
      <c r="P397" s="71" t="n">
        <f aca="false">E397*J397</f>
        <v>0</v>
      </c>
    </row>
    <row r="398" customFormat="false" ht="15" hidden="false" customHeight="false" outlineLevel="0" collapsed="false">
      <c r="A398" s="71" t="s">
        <v>60</v>
      </c>
      <c r="B398" s="71" t="s">
        <v>46</v>
      </c>
      <c r="C398" s="71" t="s">
        <v>1178</v>
      </c>
      <c r="D398" s="72" t="n">
        <v>0</v>
      </c>
      <c r="E398" s="71" t="n">
        <v>0</v>
      </c>
      <c r="F398" s="71" t="n">
        <v>1</v>
      </c>
      <c r="G398" s="72" t="n">
        <v>124.95</v>
      </c>
      <c r="H398" s="72" t="n">
        <v>124.95</v>
      </c>
      <c r="I398" s="71" t="n">
        <f aca="false">IF(B398&gt;=Settings!$B$23,1,0)</f>
        <v>0</v>
      </c>
      <c r="J398" s="71" t="n">
        <v>1</v>
      </c>
      <c r="K398" s="71" t="n">
        <f aca="false">F398*I398*J398</f>
        <v>0</v>
      </c>
      <c r="L398" s="71" t="n">
        <f aca="false">E398*I398*J398</f>
        <v>0</v>
      </c>
      <c r="M398" s="72" t="n">
        <f aca="false">G398*I398*J398</f>
        <v>0</v>
      </c>
      <c r="N398" s="72" t="n">
        <f aca="false">D398*I398*J398</f>
        <v>-0</v>
      </c>
      <c r="O398" s="71" t="n">
        <f aca="false">F398*J398</f>
        <v>1</v>
      </c>
      <c r="P398" s="71" t="n">
        <f aca="false">E398*J398</f>
        <v>0</v>
      </c>
    </row>
    <row r="399" customFormat="false" ht="15" hidden="false" customHeight="false" outlineLevel="0" collapsed="false">
      <c r="A399" s="71" t="s">
        <v>60</v>
      </c>
      <c r="B399" s="71" t="s">
        <v>46</v>
      </c>
      <c r="C399" s="71" t="s">
        <v>1179</v>
      </c>
      <c r="D399" s="72" t="n">
        <v>0</v>
      </c>
      <c r="E399" s="71" t="n">
        <v>0</v>
      </c>
      <c r="F399" s="71" t="n">
        <v>1</v>
      </c>
      <c r="G399" s="72" t="n">
        <v>180.95</v>
      </c>
      <c r="H399" s="72" t="n">
        <v>180.95</v>
      </c>
      <c r="I399" s="71" t="n">
        <f aca="false">IF(B399&gt;=Settings!$B$23,1,0)</f>
        <v>0</v>
      </c>
      <c r="J399" s="71" t="n">
        <v>1</v>
      </c>
      <c r="K399" s="71" t="n">
        <f aca="false">F399*I399*J399</f>
        <v>0</v>
      </c>
      <c r="L399" s="71" t="n">
        <f aca="false">E399*I399*J399</f>
        <v>0</v>
      </c>
      <c r="M399" s="72" t="n">
        <f aca="false">G399*I399*J399</f>
        <v>0</v>
      </c>
      <c r="N399" s="72" t="n">
        <f aca="false">D399*I399*J399</f>
        <v>-0</v>
      </c>
      <c r="O399" s="71" t="n">
        <f aca="false">F399*J399</f>
        <v>1</v>
      </c>
      <c r="P399" s="71" t="n">
        <f aca="false">E399*J399</f>
        <v>0</v>
      </c>
    </row>
    <row r="400" customFormat="false" ht="15" hidden="false" customHeight="false" outlineLevel="0" collapsed="false">
      <c r="A400" s="71" t="s">
        <v>60</v>
      </c>
      <c r="B400" s="71" t="s">
        <v>46</v>
      </c>
      <c r="C400" s="71" t="s">
        <v>1180</v>
      </c>
      <c r="D400" s="72" t="n">
        <v>0</v>
      </c>
      <c r="E400" s="71" t="n">
        <v>0</v>
      </c>
      <c r="F400" s="71" t="n">
        <v>1</v>
      </c>
      <c r="G400" s="72" t="n">
        <v>204.95</v>
      </c>
      <c r="H400" s="72" t="n">
        <v>204.95</v>
      </c>
      <c r="I400" s="71" t="n">
        <f aca="false">IF(B400&gt;=Settings!$B$23,1,0)</f>
        <v>0</v>
      </c>
      <c r="J400" s="71" t="n">
        <v>1</v>
      </c>
      <c r="K400" s="71" t="n">
        <f aca="false">F400*I400*J400</f>
        <v>0</v>
      </c>
      <c r="L400" s="71" t="n">
        <f aca="false">E400*I400*J400</f>
        <v>0</v>
      </c>
      <c r="M400" s="72" t="n">
        <f aca="false">G400*I400*J400</f>
        <v>0</v>
      </c>
      <c r="N400" s="72" t="n">
        <f aca="false">D400*I400*J400</f>
        <v>-0</v>
      </c>
      <c r="O400" s="71" t="n">
        <f aca="false">F400*J400</f>
        <v>1</v>
      </c>
      <c r="P400" s="71" t="n">
        <f aca="false">E400*J400</f>
        <v>0</v>
      </c>
    </row>
    <row r="401" customFormat="false" ht="15" hidden="false" customHeight="false" outlineLevel="0" collapsed="false">
      <c r="A401" s="71" t="s">
        <v>60</v>
      </c>
      <c r="B401" s="71" t="s">
        <v>46</v>
      </c>
      <c r="C401" s="71" t="s">
        <v>1181</v>
      </c>
      <c r="D401" s="72" t="n">
        <v>0</v>
      </c>
      <c r="E401" s="71" t="n">
        <v>0</v>
      </c>
      <c r="F401" s="71" t="n">
        <v>6</v>
      </c>
      <c r="G401" s="72" t="n">
        <v>689.7</v>
      </c>
      <c r="H401" s="72" t="n">
        <v>689.7</v>
      </c>
      <c r="I401" s="71" t="n">
        <f aca="false">IF(B401&gt;=Settings!$B$23,1,0)</f>
        <v>0</v>
      </c>
      <c r="J401" s="71" t="n">
        <v>1</v>
      </c>
      <c r="K401" s="71" t="n">
        <f aca="false">F401*I401*J401</f>
        <v>0</v>
      </c>
      <c r="L401" s="71" t="n">
        <f aca="false">E401*I401*J401</f>
        <v>0</v>
      </c>
      <c r="M401" s="72" t="n">
        <f aca="false">G401*I401*J401</f>
        <v>0</v>
      </c>
      <c r="N401" s="72" t="n">
        <f aca="false">D401*I401*J401</f>
        <v>-0</v>
      </c>
      <c r="O401" s="71" t="n">
        <f aca="false">F401*J401</f>
        <v>6</v>
      </c>
      <c r="P401" s="71" t="n">
        <f aca="false">E401*J401</f>
        <v>0</v>
      </c>
    </row>
    <row r="402" customFormat="false" ht="15" hidden="false" customHeight="false" outlineLevel="0" collapsed="false">
      <c r="A402" s="71" t="s">
        <v>59</v>
      </c>
      <c r="B402" s="71" t="s">
        <v>46</v>
      </c>
      <c r="C402" s="71" t="s">
        <v>1182</v>
      </c>
      <c r="D402" s="72" t="n">
        <v>0</v>
      </c>
      <c r="E402" s="71" t="n">
        <v>0</v>
      </c>
      <c r="F402" s="71" t="n">
        <v>7</v>
      </c>
      <c r="G402" s="72" t="n">
        <v>469.65</v>
      </c>
      <c r="H402" s="72" t="n">
        <v>469.65</v>
      </c>
      <c r="I402" s="71" t="n">
        <f aca="false">IF(B402&gt;=Settings!$B$23,1,0)</f>
        <v>0</v>
      </c>
      <c r="J402" s="71" t="n">
        <v>1</v>
      </c>
      <c r="K402" s="71" t="n">
        <f aca="false">F402*I402*J402</f>
        <v>0</v>
      </c>
      <c r="L402" s="71" t="n">
        <f aca="false">E402*I402*J402</f>
        <v>0</v>
      </c>
      <c r="M402" s="72" t="n">
        <f aca="false">G402*I402*J402</f>
        <v>0</v>
      </c>
      <c r="N402" s="72" t="n">
        <f aca="false">D402*I402*J402</f>
        <v>-0</v>
      </c>
      <c r="O402" s="71" t="n">
        <f aca="false">F402*J402</f>
        <v>7</v>
      </c>
      <c r="P402" s="71" t="n">
        <f aca="false">E402*J402</f>
        <v>0</v>
      </c>
    </row>
    <row r="403" customFormat="false" ht="15" hidden="false" customHeight="false" outlineLevel="0" collapsed="false">
      <c r="A403" s="71" t="s">
        <v>60</v>
      </c>
      <c r="B403" s="71" t="s">
        <v>46</v>
      </c>
      <c r="C403" s="71" t="s">
        <v>1183</v>
      </c>
      <c r="D403" s="72" t="n">
        <v>0</v>
      </c>
      <c r="E403" s="71" t="n">
        <v>0</v>
      </c>
      <c r="F403" s="71" t="n">
        <v>1</v>
      </c>
      <c r="G403" s="72" t="n">
        <v>69.99</v>
      </c>
      <c r="H403" s="72" t="n">
        <v>69.99</v>
      </c>
      <c r="I403" s="71" t="n">
        <f aca="false">IF(B403&gt;=Settings!$B$23,1,0)</f>
        <v>0</v>
      </c>
      <c r="J403" s="71" t="n">
        <v>1</v>
      </c>
      <c r="K403" s="71" t="n">
        <f aca="false">F403*I403*J403</f>
        <v>0</v>
      </c>
      <c r="L403" s="71" t="n">
        <f aca="false">E403*I403*J403</f>
        <v>0</v>
      </c>
      <c r="M403" s="72" t="n">
        <f aca="false">G403*I403*J403</f>
        <v>0</v>
      </c>
      <c r="N403" s="72" t="n">
        <f aca="false">D403*I403*J403</f>
        <v>-0</v>
      </c>
      <c r="O403" s="71" t="n">
        <f aca="false">F403*J403</f>
        <v>1</v>
      </c>
      <c r="P403" s="71" t="n">
        <f aca="false">E403*J403</f>
        <v>0</v>
      </c>
    </row>
    <row r="404" customFormat="false" ht="15" hidden="false" customHeight="false" outlineLevel="0" collapsed="false">
      <c r="A404" s="71" t="s">
        <v>60</v>
      </c>
      <c r="B404" s="71" t="s">
        <v>46</v>
      </c>
      <c r="C404" s="71" t="s">
        <v>1184</v>
      </c>
      <c r="D404" s="72" t="n">
        <v>0</v>
      </c>
      <c r="E404" s="71" t="n">
        <v>0</v>
      </c>
      <c r="F404" s="71" t="n">
        <v>2</v>
      </c>
      <c r="G404" s="72" t="n">
        <v>189.9</v>
      </c>
      <c r="H404" s="72" t="n">
        <v>189.9</v>
      </c>
      <c r="I404" s="71" t="n">
        <f aca="false">IF(B404&gt;=Settings!$B$23,1,0)</f>
        <v>0</v>
      </c>
      <c r="J404" s="71" t="n">
        <v>1</v>
      </c>
      <c r="K404" s="71" t="n">
        <f aca="false">F404*I404*J404</f>
        <v>0</v>
      </c>
      <c r="L404" s="71" t="n">
        <f aca="false">E404*I404*J404</f>
        <v>0</v>
      </c>
      <c r="M404" s="72" t="n">
        <f aca="false">G404*I404*J404</f>
        <v>0</v>
      </c>
      <c r="N404" s="72" t="n">
        <f aca="false">D404*I404*J404</f>
        <v>-0</v>
      </c>
      <c r="O404" s="71" t="n">
        <f aca="false">F404*J404</f>
        <v>2</v>
      </c>
      <c r="P404" s="71" t="n">
        <f aca="false">E404*J404</f>
        <v>0</v>
      </c>
    </row>
    <row r="405" customFormat="false" ht="15" hidden="false" customHeight="false" outlineLevel="0" collapsed="false">
      <c r="A405" s="71" t="s">
        <v>61</v>
      </c>
      <c r="B405" s="71" t="s">
        <v>46</v>
      </c>
      <c r="C405" s="71" t="s">
        <v>1025</v>
      </c>
      <c r="D405" s="72" t="n">
        <v>0</v>
      </c>
      <c r="E405" s="71" t="n">
        <v>0</v>
      </c>
      <c r="F405" s="71" t="n">
        <v>1</v>
      </c>
      <c r="G405" s="72" t="n">
        <v>129.95</v>
      </c>
      <c r="H405" s="72" t="n">
        <v>129.95</v>
      </c>
      <c r="I405" s="71" t="n">
        <f aca="false">IF(B405&gt;=Settings!$B$23,1,0)</f>
        <v>0</v>
      </c>
      <c r="J405" s="71" t="n">
        <v>1</v>
      </c>
      <c r="K405" s="71" t="n">
        <f aca="false">F405*I405*J405</f>
        <v>0</v>
      </c>
      <c r="L405" s="71" t="n">
        <f aca="false">E405*I405*J405</f>
        <v>0</v>
      </c>
      <c r="M405" s="72" t="n">
        <f aca="false">G405*I405*J405</f>
        <v>0</v>
      </c>
      <c r="N405" s="72" t="n">
        <f aca="false">D405*I405*J405</f>
        <v>-0</v>
      </c>
      <c r="O405" s="71" t="n">
        <f aca="false">F405*J405</f>
        <v>1</v>
      </c>
      <c r="P405" s="71" t="n">
        <f aca="false">E405*J405</f>
        <v>0</v>
      </c>
    </row>
    <row r="406" customFormat="false" ht="15" hidden="false" customHeight="false" outlineLevel="0" collapsed="false">
      <c r="A406" s="71" t="s">
        <v>60</v>
      </c>
      <c r="B406" s="71" t="s">
        <v>46</v>
      </c>
      <c r="C406" s="71" t="s">
        <v>1185</v>
      </c>
      <c r="D406" s="72" t="n">
        <v>0</v>
      </c>
      <c r="E406" s="71" t="n">
        <v>0</v>
      </c>
      <c r="F406" s="71" t="n">
        <v>1</v>
      </c>
      <c r="G406" s="72" t="n">
        <v>99.95</v>
      </c>
      <c r="H406" s="72" t="n">
        <v>99.95</v>
      </c>
      <c r="I406" s="71" t="n">
        <f aca="false">IF(B406&gt;=Settings!$B$23,1,0)</f>
        <v>0</v>
      </c>
      <c r="J406" s="71" t="n">
        <v>1</v>
      </c>
      <c r="K406" s="71" t="n">
        <f aca="false">F406*I406*J406</f>
        <v>0</v>
      </c>
      <c r="L406" s="71" t="n">
        <f aca="false">E406*I406*J406</f>
        <v>0</v>
      </c>
      <c r="M406" s="72" t="n">
        <f aca="false">G406*I406*J406</f>
        <v>0</v>
      </c>
      <c r="N406" s="72" t="n">
        <f aca="false">D406*I406*J406</f>
        <v>-0</v>
      </c>
      <c r="O406" s="71" t="n">
        <f aca="false">F406*J406</f>
        <v>1</v>
      </c>
      <c r="P406" s="71" t="n">
        <f aca="false">E406*J406</f>
        <v>0</v>
      </c>
    </row>
    <row r="407" customFormat="false" ht="15" hidden="false" customHeight="false" outlineLevel="0" collapsed="false">
      <c r="A407" s="71" t="s">
        <v>60</v>
      </c>
      <c r="B407" s="71" t="s">
        <v>46</v>
      </c>
      <c r="C407" s="71" t="s">
        <v>1186</v>
      </c>
      <c r="D407" s="72" t="n">
        <v>0</v>
      </c>
      <c r="E407" s="71" t="n">
        <v>0</v>
      </c>
      <c r="F407" s="71" t="n">
        <v>1</v>
      </c>
      <c r="G407" s="72" t="n">
        <v>31.95</v>
      </c>
      <c r="H407" s="72" t="n">
        <v>31.95</v>
      </c>
      <c r="I407" s="71" t="n">
        <f aca="false">IF(B407&gt;=Settings!$B$23,1,0)</f>
        <v>0</v>
      </c>
      <c r="J407" s="71" t="n">
        <v>1</v>
      </c>
      <c r="K407" s="71" t="n">
        <f aca="false">F407*I407*J407</f>
        <v>0</v>
      </c>
      <c r="L407" s="71" t="n">
        <f aca="false">E407*I407*J407</f>
        <v>0</v>
      </c>
      <c r="M407" s="72" t="n">
        <f aca="false">G407*I407*J407</f>
        <v>0</v>
      </c>
      <c r="N407" s="72" t="n">
        <f aca="false">D407*I407*J407</f>
        <v>-0</v>
      </c>
      <c r="O407" s="71" t="n">
        <f aca="false">F407*J407</f>
        <v>1</v>
      </c>
      <c r="P407" s="71" t="n">
        <f aca="false">E407*J407</f>
        <v>0</v>
      </c>
    </row>
    <row r="408" customFormat="false" ht="15" hidden="false" customHeight="false" outlineLevel="0" collapsed="false">
      <c r="A408" s="71" t="s">
        <v>60</v>
      </c>
      <c r="B408" s="71" t="s">
        <v>46</v>
      </c>
      <c r="C408" s="71" t="s">
        <v>1187</v>
      </c>
      <c r="D408" s="72" t="n">
        <v>0</v>
      </c>
      <c r="E408" s="71" t="n">
        <v>0</v>
      </c>
      <c r="F408" s="71" t="n">
        <v>3</v>
      </c>
      <c r="G408" s="72" t="n">
        <v>329.85</v>
      </c>
      <c r="H408" s="72" t="n">
        <v>329.85</v>
      </c>
      <c r="I408" s="71" t="n">
        <f aca="false">IF(B408&gt;=Settings!$B$23,1,0)</f>
        <v>0</v>
      </c>
      <c r="J408" s="71" t="n">
        <v>1</v>
      </c>
      <c r="K408" s="71" t="n">
        <f aca="false">F408*I408*J408</f>
        <v>0</v>
      </c>
      <c r="L408" s="71" t="n">
        <f aca="false">E408*I408*J408</f>
        <v>0</v>
      </c>
      <c r="M408" s="72" t="n">
        <f aca="false">G408*I408*J408</f>
        <v>0</v>
      </c>
      <c r="N408" s="72" t="n">
        <f aca="false">D408*I408*J408</f>
        <v>-0</v>
      </c>
      <c r="O408" s="71" t="n">
        <f aca="false">F408*J408</f>
        <v>3</v>
      </c>
      <c r="P408" s="71" t="n">
        <f aca="false">E408*J408</f>
        <v>0</v>
      </c>
    </row>
    <row r="409" customFormat="false" ht="15" hidden="false" customHeight="false" outlineLevel="0" collapsed="false">
      <c r="A409" s="71" t="s">
        <v>61</v>
      </c>
      <c r="B409" s="71" t="s">
        <v>46</v>
      </c>
      <c r="C409" s="71" t="s">
        <v>1188</v>
      </c>
      <c r="D409" s="72" t="n">
        <v>0</v>
      </c>
      <c r="E409" s="71" t="n">
        <v>0</v>
      </c>
      <c r="F409" s="71" t="n">
        <v>4</v>
      </c>
      <c r="G409" s="72" t="n">
        <v>814.25</v>
      </c>
      <c r="H409" s="72" t="n">
        <v>814.25</v>
      </c>
      <c r="I409" s="71" t="n">
        <f aca="false">IF(B409&gt;=Settings!$B$23,1,0)</f>
        <v>0</v>
      </c>
      <c r="J409" s="71" t="n">
        <v>1</v>
      </c>
      <c r="K409" s="71" t="n">
        <f aca="false">F409*I409*J409</f>
        <v>0</v>
      </c>
      <c r="L409" s="71" t="n">
        <f aca="false">E409*I409*J409</f>
        <v>0</v>
      </c>
      <c r="M409" s="72" t="n">
        <f aca="false">G409*I409*J409</f>
        <v>0</v>
      </c>
      <c r="N409" s="72" t="n">
        <f aca="false">D409*I409*J409</f>
        <v>-0</v>
      </c>
      <c r="O409" s="71" t="n">
        <f aca="false">F409*J409</f>
        <v>4</v>
      </c>
      <c r="P409" s="71" t="n">
        <f aca="false">E409*J409</f>
        <v>0</v>
      </c>
    </row>
    <row r="410" customFormat="false" ht="15" hidden="false" customHeight="false" outlineLevel="0" collapsed="false">
      <c r="A410" s="71" t="s">
        <v>60</v>
      </c>
      <c r="B410" s="71" t="s">
        <v>46</v>
      </c>
      <c r="C410" s="71" t="s">
        <v>1062</v>
      </c>
      <c r="D410" s="72" t="n">
        <v>0</v>
      </c>
      <c r="E410" s="71" t="n">
        <v>0</v>
      </c>
      <c r="F410" s="71" t="n">
        <v>4</v>
      </c>
      <c r="G410" s="72" t="n">
        <v>539.8</v>
      </c>
      <c r="H410" s="72" t="n">
        <v>539.8</v>
      </c>
      <c r="I410" s="71" t="n">
        <f aca="false">IF(B410&gt;=Settings!$B$23,1,0)</f>
        <v>0</v>
      </c>
      <c r="J410" s="71" t="n">
        <v>1</v>
      </c>
      <c r="K410" s="71" t="n">
        <f aca="false">F410*I410*J410</f>
        <v>0</v>
      </c>
      <c r="L410" s="71" t="n">
        <f aca="false">E410*I410*J410</f>
        <v>0</v>
      </c>
      <c r="M410" s="72" t="n">
        <f aca="false">G410*I410*J410</f>
        <v>0</v>
      </c>
      <c r="N410" s="72" t="n">
        <f aca="false">D410*I410*J410</f>
        <v>-0</v>
      </c>
      <c r="O410" s="71" t="n">
        <f aca="false">F410*J410</f>
        <v>4</v>
      </c>
      <c r="P410" s="71" t="n">
        <f aca="false">E410*J410</f>
        <v>0</v>
      </c>
    </row>
    <row r="411" customFormat="false" ht="15" hidden="false" customHeight="false" outlineLevel="0" collapsed="false">
      <c r="A411" s="71" t="s">
        <v>59</v>
      </c>
      <c r="B411" s="71" t="s">
        <v>46</v>
      </c>
      <c r="C411" s="71" t="s">
        <v>1189</v>
      </c>
      <c r="D411" s="72" t="n">
        <v>0</v>
      </c>
      <c r="E411" s="71" t="n">
        <v>0</v>
      </c>
      <c r="F411" s="71" t="n">
        <v>2</v>
      </c>
      <c r="G411" s="72" t="n">
        <v>188.3</v>
      </c>
      <c r="H411" s="72" t="n">
        <v>188.3</v>
      </c>
      <c r="I411" s="71" t="n">
        <f aca="false">IF(B411&gt;=Settings!$B$23,1,0)</f>
        <v>0</v>
      </c>
      <c r="J411" s="71" t="n">
        <v>1</v>
      </c>
      <c r="K411" s="71" t="n">
        <f aca="false">F411*I411*J411</f>
        <v>0</v>
      </c>
      <c r="L411" s="71" t="n">
        <f aca="false">E411*I411*J411</f>
        <v>0</v>
      </c>
      <c r="M411" s="72" t="n">
        <f aca="false">G411*I411*J411</f>
        <v>0</v>
      </c>
      <c r="N411" s="72" t="n">
        <f aca="false">D411*I411*J411</f>
        <v>-0</v>
      </c>
      <c r="O411" s="71" t="n">
        <f aca="false">F411*J411</f>
        <v>2</v>
      </c>
      <c r="P411" s="71" t="n">
        <f aca="false">E411*J411</f>
        <v>0</v>
      </c>
    </row>
    <row r="412" customFormat="false" ht="15" hidden="false" customHeight="false" outlineLevel="0" collapsed="false">
      <c r="A412" s="71" t="s">
        <v>59</v>
      </c>
      <c r="B412" s="71" t="s">
        <v>46</v>
      </c>
      <c r="C412" s="71" t="s">
        <v>1153</v>
      </c>
      <c r="D412" s="72" t="n">
        <v>0</v>
      </c>
      <c r="E412" s="71" t="n">
        <v>0</v>
      </c>
      <c r="F412" s="71" t="n">
        <v>2</v>
      </c>
      <c r="G412" s="72" t="n">
        <v>224.9</v>
      </c>
      <c r="H412" s="72" t="n">
        <v>224.9</v>
      </c>
      <c r="I412" s="71" t="n">
        <f aca="false">IF(B412&gt;=Settings!$B$23,1,0)</f>
        <v>0</v>
      </c>
      <c r="J412" s="71" t="n">
        <v>1</v>
      </c>
      <c r="K412" s="71" t="n">
        <f aca="false">F412*I412*J412</f>
        <v>0</v>
      </c>
      <c r="L412" s="71" t="n">
        <f aca="false">E412*I412*J412</f>
        <v>0</v>
      </c>
      <c r="M412" s="72" t="n">
        <f aca="false">G412*I412*J412</f>
        <v>0</v>
      </c>
      <c r="N412" s="72" t="n">
        <f aca="false">D412*I412*J412</f>
        <v>-0</v>
      </c>
      <c r="O412" s="71" t="n">
        <f aca="false">F412*J412</f>
        <v>2</v>
      </c>
      <c r="P412" s="71" t="n">
        <f aca="false">E412*J412</f>
        <v>0</v>
      </c>
    </row>
    <row r="413" customFormat="false" ht="15" hidden="false" customHeight="false" outlineLevel="0" collapsed="false">
      <c r="A413" s="71" t="s">
        <v>61</v>
      </c>
      <c r="B413" s="71" t="s">
        <v>46</v>
      </c>
      <c r="C413" s="71" t="s">
        <v>934</v>
      </c>
      <c r="D413" s="72" t="n">
        <v>149.5</v>
      </c>
      <c r="E413" s="71" t="n">
        <v>2</v>
      </c>
      <c r="F413" s="71" t="n">
        <v>43</v>
      </c>
      <c r="G413" s="72" t="n">
        <v>3059.25</v>
      </c>
      <c r="H413" s="72" t="n">
        <v>2817.86</v>
      </c>
      <c r="I413" s="71" t="n">
        <f aca="false">IF(B413&gt;=Settings!$B$23,1,0)</f>
        <v>0</v>
      </c>
      <c r="J413" s="71" t="n">
        <v>1</v>
      </c>
      <c r="K413" s="71" t="n">
        <f aca="false">F413*I413*J413</f>
        <v>0</v>
      </c>
      <c r="L413" s="71" t="n">
        <f aca="false">E413*I413*J413</f>
        <v>0</v>
      </c>
      <c r="M413" s="72" t="n">
        <f aca="false">G413*I413*J413</f>
        <v>0</v>
      </c>
      <c r="N413" s="72" t="n">
        <f aca="false">D413*I413*J413</f>
        <v>0</v>
      </c>
      <c r="O413" s="71" t="n">
        <f aca="false">F413*J413</f>
        <v>43</v>
      </c>
      <c r="P413" s="71" t="n">
        <f aca="false">E413*J413</f>
        <v>2</v>
      </c>
    </row>
    <row r="414" customFormat="false" ht="15" hidden="false" customHeight="false" outlineLevel="0" collapsed="false">
      <c r="A414" s="71" t="s">
        <v>59</v>
      </c>
      <c r="B414" s="71" t="s">
        <v>46</v>
      </c>
      <c r="C414" s="71" t="s">
        <v>1190</v>
      </c>
      <c r="D414" s="72" t="n">
        <v>0</v>
      </c>
      <c r="E414" s="71" t="n">
        <v>0</v>
      </c>
      <c r="F414" s="71" t="n">
        <v>1</v>
      </c>
      <c r="G414" s="72" t="n">
        <v>159.95</v>
      </c>
      <c r="H414" s="72" t="n">
        <v>159.95</v>
      </c>
      <c r="I414" s="71" t="n">
        <f aca="false">IF(B414&gt;=Settings!$B$23,1,0)</f>
        <v>0</v>
      </c>
      <c r="J414" s="71" t="n">
        <v>1</v>
      </c>
      <c r="K414" s="71" t="n">
        <f aca="false">F414*I414*J414</f>
        <v>0</v>
      </c>
      <c r="L414" s="71" t="n">
        <f aca="false">E414*I414*J414</f>
        <v>0</v>
      </c>
      <c r="M414" s="72" t="n">
        <f aca="false">G414*I414*J414</f>
        <v>0</v>
      </c>
      <c r="N414" s="72" t="n">
        <f aca="false">D414*I414*J414</f>
        <v>-0</v>
      </c>
      <c r="O414" s="71" t="n">
        <f aca="false">F414*J414</f>
        <v>1</v>
      </c>
      <c r="P414" s="71" t="n">
        <f aca="false">E414*J414</f>
        <v>0</v>
      </c>
    </row>
    <row r="415" customFormat="false" ht="15" hidden="false" customHeight="false" outlineLevel="0" collapsed="false">
      <c r="A415" s="71" t="s">
        <v>60</v>
      </c>
      <c r="B415" s="71" t="s">
        <v>46</v>
      </c>
      <c r="C415" s="71" t="s">
        <v>1191</v>
      </c>
      <c r="D415" s="72" t="n">
        <v>64.95</v>
      </c>
      <c r="E415" s="71" t="n">
        <v>1</v>
      </c>
      <c r="F415" s="71" t="n">
        <v>9</v>
      </c>
      <c r="G415" s="72" t="n">
        <v>584.55</v>
      </c>
      <c r="H415" s="72" t="n">
        <v>519.6</v>
      </c>
      <c r="I415" s="71" t="n">
        <f aca="false">IF(B415&gt;=Settings!$B$23,1,0)</f>
        <v>0</v>
      </c>
      <c r="J415" s="71" t="n">
        <v>1</v>
      </c>
      <c r="K415" s="71" t="n">
        <f aca="false">F415*I415*J415</f>
        <v>0</v>
      </c>
      <c r="L415" s="71" t="n">
        <f aca="false">E415*I415*J415</f>
        <v>0</v>
      </c>
      <c r="M415" s="72" t="n">
        <f aca="false">G415*I415*J415</f>
        <v>0</v>
      </c>
      <c r="N415" s="72" t="n">
        <f aca="false">D415*I415*J415</f>
        <v>0</v>
      </c>
      <c r="O415" s="71" t="n">
        <f aca="false">F415*J415</f>
        <v>9</v>
      </c>
      <c r="P415" s="71" t="n">
        <f aca="false">E415*J415</f>
        <v>1</v>
      </c>
    </row>
    <row r="416" customFormat="false" ht="15" hidden="false" customHeight="false" outlineLevel="0" collapsed="false">
      <c r="A416" s="71" t="s">
        <v>60</v>
      </c>
      <c r="B416" s="71" t="s">
        <v>46</v>
      </c>
      <c r="C416" s="71" t="s">
        <v>1192</v>
      </c>
      <c r="D416" s="72" t="n">
        <v>0</v>
      </c>
      <c r="E416" s="71" t="n">
        <v>0</v>
      </c>
      <c r="F416" s="71" t="n">
        <v>1</v>
      </c>
      <c r="G416" s="72" t="n">
        <v>282.55</v>
      </c>
      <c r="H416" s="72" t="n">
        <v>282.55</v>
      </c>
      <c r="I416" s="71" t="n">
        <f aca="false">IF(B416&gt;=Settings!$B$23,1,0)</f>
        <v>0</v>
      </c>
      <c r="J416" s="71" t="n">
        <v>1</v>
      </c>
      <c r="K416" s="71" t="n">
        <f aca="false">F416*I416*J416</f>
        <v>0</v>
      </c>
      <c r="L416" s="71" t="n">
        <f aca="false">E416*I416*J416</f>
        <v>0</v>
      </c>
      <c r="M416" s="72" t="n">
        <f aca="false">G416*I416*J416</f>
        <v>0</v>
      </c>
      <c r="N416" s="72" t="n">
        <f aca="false">D416*I416*J416</f>
        <v>-0</v>
      </c>
      <c r="O416" s="71" t="n">
        <f aca="false">F416*J416</f>
        <v>1</v>
      </c>
      <c r="P416" s="71" t="n">
        <f aca="false">E416*J416</f>
        <v>0</v>
      </c>
    </row>
    <row r="417" customFormat="false" ht="15" hidden="false" customHeight="false" outlineLevel="0" collapsed="false">
      <c r="A417" s="71" t="s">
        <v>60</v>
      </c>
      <c r="B417" s="71" t="s">
        <v>46</v>
      </c>
      <c r="C417" s="71" t="s">
        <v>1193</v>
      </c>
      <c r="D417" s="72" t="n">
        <v>0</v>
      </c>
      <c r="E417" s="71" t="n">
        <v>0</v>
      </c>
      <c r="F417" s="71" t="n">
        <v>3</v>
      </c>
      <c r="G417" s="72" t="n">
        <v>299.85</v>
      </c>
      <c r="H417" s="72" t="n">
        <v>299.85</v>
      </c>
      <c r="I417" s="71" t="n">
        <f aca="false">IF(B417&gt;=Settings!$B$23,1,0)</f>
        <v>0</v>
      </c>
      <c r="J417" s="71" t="n">
        <v>1</v>
      </c>
      <c r="K417" s="71" t="n">
        <f aca="false">F417*I417*J417</f>
        <v>0</v>
      </c>
      <c r="L417" s="71" t="n">
        <f aca="false">E417*I417*J417</f>
        <v>0</v>
      </c>
      <c r="M417" s="72" t="n">
        <f aca="false">G417*I417*J417</f>
        <v>0</v>
      </c>
      <c r="N417" s="72" t="n">
        <f aca="false">D417*I417*J417</f>
        <v>-0</v>
      </c>
      <c r="O417" s="71" t="n">
        <f aca="false">F417*J417</f>
        <v>3</v>
      </c>
      <c r="P417" s="71" t="n">
        <f aca="false">E417*J417</f>
        <v>0</v>
      </c>
    </row>
    <row r="418" customFormat="false" ht="15" hidden="false" customHeight="false" outlineLevel="0" collapsed="false">
      <c r="A418" s="71" t="s">
        <v>60</v>
      </c>
      <c r="B418" s="71" t="s">
        <v>46</v>
      </c>
      <c r="C418" s="71" t="s">
        <v>155</v>
      </c>
      <c r="D418" s="72" t="n">
        <v>0</v>
      </c>
      <c r="E418" s="71" t="n">
        <v>0</v>
      </c>
      <c r="F418" s="71" t="n">
        <v>16</v>
      </c>
      <c r="G418" s="72" t="n">
        <v>1583.2</v>
      </c>
      <c r="H418" s="72" t="n">
        <v>1583.2</v>
      </c>
      <c r="I418" s="71" t="n">
        <f aca="false">IF(B418&gt;=Settings!$B$23,1,0)</f>
        <v>0</v>
      </c>
      <c r="J418" s="71" t="n">
        <v>1</v>
      </c>
      <c r="K418" s="71" t="n">
        <f aca="false">F418*I418*J418</f>
        <v>0</v>
      </c>
      <c r="L418" s="71" t="n">
        <f aca="false">E418*I418*J418</f>
        <v>0</v>
      </c>
      <c r="M418" s="72" t="n">
        <f aca="false">G418*I418*J418</f>
        <v>0</v>
      </c>
      <c r="N418" s="72" t="n">
        <f aca="false">D418*I418*J418</f>
        <v>-0</v>
      </c>
      <c r="O418" s="71" t="n">
        <f aca="false">F418*J418</f>
        <v>16</v>
      </c>
      <c r="P418" s="71" t="n">
        <f aca="false">E418*J418</f>
        <v>0</v>
      </c>
    </row>
    <row r="419" customFormat="false" ht="15" hidden="false" customHeight="false" outlineLevel="0" collapsed="false">
      <c r="A419" s="71" t="s">
        <v>59</v>
      </c>
      <c r="B419" s="71" t="s">
        <v>46</v>
      </c>
      <c r="C419" s="71" t="s">
        <v>617</v>
      </c>
      <c r="D419" s="72" t="n">
        <v>0</v>
      </c>
      <c r="E419" s="71" t="n">
        <v>0</v>
      </c>
      <c r="F419" s="71" t="n">
        <v>21</v>
      </c>
      <c r="G419" s="72" t="n">
        <v>2487.496</v>
      </c>
      <c r="H419" s="72" t="n">
        <v>2487.496</v>
      </c>
      <c r="I419" s="71" t="n">
        <f aca="false">IF(B419&gt;=Settings!$B$23,1,0)</f>
        <v>0</v>
      </c>
      <c r="J419" s="71" t="n">
        <v>1</v>
      </c>
      <c r="K419" s="71" t="n">
        <f aca="false">F419*I419*J419</f>
        <v>0</v>
      </c>
      <c r="L419" s="71" t="n">
        <f aca="false">E419*I419*J419</f>
        <v>0</v>
      </c>
      <c r="M419" s="72" t="n">
        <f aca="false">G419*I419*J419</f>
        <v>0</v>
      </c>
      <c r="N419" s="72" t="n">
        <f aca="false">D419*I419*J419</f>
        <v>-0</v>
      </c>
      <c r="O419" s="71" t="n">
        <f aca="false">F419*J419</f>
        <v>21</v>
      </c>
      <c r="P419" s="71" t="n">
        <f aca="false">E419*J419</f>
        <v>0</v>
      </c>
    </row>
    <row r="420" customFormat="false" ht="15" hidden="false" customHeight="false" outlineLevel="0" collapsed="false">
      <c r="A420" s="71" t="s">
        <v>59</v>
      </c>
      <c r="B420" s="71" t="s">
        <v>46</v>
      </c>
      <c r="C420" s="71" t="s">
        <v>583</v>
      </c>
      <c r="D420" s="72" t="n">
        <v>0</v>
      </c>
      <c r="E420" s="71" t="n">
        <v>0</v>
      </c>
      <c r="F420" s="71" t="n">
        <v>286</v>
      </c>
      <c r="G420" s="72" t="n">
        <v>1157.868</v>
      </c>
      <c r="H420" s="72" t="n">
        <v>1157.868</v>
      </c>
      <c r="I420" s="71" t="n">
        <f aca="false">IF(B420&gt;=Settings!$B$23,1,0)</f>
        <v>0</v>
      </c>
      <c r="J420" s="71" t="n">
        <v>1</v>
      </c>
      <c r="K420" s="71" t="n">
        <f aca="false">F420*I420*J420</f>
        <v>0</v>
      </c>
      <c r="L420" s="71" t="n">
        <f aca="false">E420*I420*J420</f>
        <v>0</v>
      </c>
      <c r="M420" s="72" t="n">
        <f aca="false">G420*I420*J420</f>
        <v>0</v>
      </c>
      <c r="N420" s="72" t="n">
        <f aca="false">D420*I420*J420</f>
        <v>-0</v>
      </c>
      <c r="O420" s="71" t="n">
        <f aca="false">F420*J420</f>
        <v>286</v>
      </c>
      <c r="P420" s="71" t="n">
        <f aca="false">E420*J420</f>
        <v>0</v>
      </c>
    </row>
    <row r="421" customFormat="false" ht="15" hidden="false" customHeight="false" outlineLevel="0" collapsed="false">
      <c r="A421" s="71" t="s">
        <v>60</v>
      </c>
      <c r="B421" s="71" t="s">
        <v>46</v>
      </c>
      <c r="C421" s="71" t="s">
        <v>1194</v>
      </c>
      <c r="D421" s="72" t="n">
        <v>0</v>
      </c>
      <c r="E421" s="71" t="n">
        <v>0</v>
      </c>
      <c r="F421" s="71" t="n">
        <v>2</v>
      </c>
      <c r="G421" s="72" t="n">
        <v>199.9</v>
      </c>
      <c r="H421" s="72" t="n">
        <v>199.9</v>
      </c>
      <c r="I421" s="71" t="n">
        <f aca="false">IF(B421&gt;=Settings!$B$23,1,0)</f>
        <v>0</v>
      </c>
      <c r="J421" s="71" t="n">
        <v>1</v>
      </c>
      <c r="K421" s="71" t="n">
        <f aca="false">F421*I421*J421</f>
        <v>0</v>
      </c>
      <c r="L421" s="71" t="n">
        <f aca="false">E421*I421*J421</f>
        <v>0</v>
      </c>
      <c r="M421" s="72" t="n">
        <f aca="false">G421*I421*J421</f>
        <v>0</v>
      </c>
      <c r="N421" s="72" t="n">
        <f aca="false">D421*I421*J421</f>
        <v>-0</v>
      </c>
      <c r="O421" s="71" t="n">
        <f aca="false">F421*J421</f>
        <v>2</v>
      </c>
      <c r="P421" s="71" t="n">
        <f aca="false">E421*J421</f>
        <v>0</v>
      </c>
    </row>
    <row r="422" customFormat="false" ht="15" hidden="false" customHeight="false" outlineLevel="0" collapsed="false">
      <c r="A422" s="71" t="s">
        <v>60</v>
      </c>
      <c r="B422" s="71" t="s">
        <v>46</v>
      </c>
      <c r="C422" s="71" t="s">
        <v>1195</v>
      </c>
      <c r="D422" s="72" t="n">
        <v>84.95</v>
      </c>
      <c r="E422" s="71" t="n">
        <v>1</v>
      </c>
      <c r="F422" s="71" t="n">
        <v>28</v>
      </c>
      <c r="G422" s="72" t="n">
        <v>2378.6</v>
      </c>
      <c r="H422" s="72" t="n">
        <v>2293.65</v>
      </c>
      <c r="I422" s="71" t="n">
        <f aca="false">IF(B422&gt;=Settings!$B$23,1,0)</f>
        <v>0</v>
      </c>
      <c r="J422" s="71" t="n">
        <v>1</v>
      </c>
      <c r="K422" s="71" t="n">
        <f aca="false">F422*I422*J422</f>
        <v>0</v>
      </c>
      <c r="L422" s="71" t="n">
        <f aca="false">E422*I422*J422</f>
        <v>0</v>
      </c>
      <c r="M422" s="72" t="n">
        <f aca="false">G422*I422*J422</f>
        <v>0</v>
      </c>
      <c r="N422" s="72" t="n">
        <f aca="false">D422*I422*J422</f>
        <v>0</v>
      </c>
      <c r="O422" s="71" t="n">
        <f aca="false">F422*J422</f>
        <v>28</v>
      </c>
      <c r="P422" s="71" t="n">
        <f aca="false">E422*J422</f>
        <v>1</v>
      </c>
    </row>
    <row r="423" customFormat="false" ht="15" hidden="false" customHeight="false" outlineLevel="0" collapsed="false">
      <c r="A423" s="71" t="s">
        <v>60</v>
      </c>
      <c r="B423" s="71" t="s">
        <v>46</v>
      </c>
      <c r="C423" s="71" t="s">
        <v>1196</v>
      </c>
      <c r="D423" s="72" t="n">
        <v>0</v>
      </c>
      <c r="E423" s="71" t="n">
        <v>0</v>
      </c>
      <c r="F423" s="71" t="n">
        <v>13</v>
      </c>
      <c r="G423" s="72" t="n">
        <v>1559.35</v>
      </c>
      <c r="H423" s="72" t="n">
        <v>1559.35</v>
      </c>
      <c r="I423" s="71" t="n">
        <f aca="false">IF(B423&gt;=Settings!$B$23,1,0)</f>
        <v>0</v>
      </c>
      <c r="J423" s="71" t="n">
        <v>1</v>
      </c>
      <c r="K423" s="71" t="n">
        <f aca="false">F423*I423*J423</f>
        <v>0</v>
      </c>
      <c r="L423" s="71" t="n">
        <f aca="false">E423*I423*J423</f>
        <v>0</v>
      </c>
      <c r="M423" s="72" t="n">
        <f aca="false">G423*I423*J423</f>
        <v>0</v>
      </c>
      <c r="N423" s="72" t="n">
        <f aca="false">D423*I423*J423</f>
        <v>-0</v>
      </c>
      <c r="O423" s="71" t="n">
        <f aca="false">F423*J423</f>
        <v>13</v>
      </c>
      <c r="P423" s="71" t="n">
        <f aca="false">E423*J423</f>
        <v>0</v>
      </c>
    </row>
    <row r="424" customFormat="false" ht="15" hidden="false" customHeight="false" outlineLevel="0" collapsed="false">
      <c r="A424" s="71" t="s">
        <v>59</v>
      </c>
      <c r="B424" s="71" t="s">
        <v>46</v>
      </c>
      <c r="C424" s="71" t="s">
        <v>1012</v>
      </c>
      <c r="D424" s="72" t="n">
        <v>0</v>
      </c>
      <c r="E424" s="71" t="n">
        <v>0</v>
      </c>
      <c r="F424" s="71" t="n">
        <v>4</v>
      </c>
      <c r="G424" s="72" t="n">
        <v>438.8</v>
      </c>
      <c r="H424" s="72" t="n">
        <v>438.8</v>
      </c>
      <c r="I424" s="71" t="n">
        <f aca="false">IF(B424&gt;=Settings!$B$23,1,0)</f>
        <v>0</v>
      </c>
      <c r="J424" s="71" t="n">
        <v>1</v>
      </c>
      <c r="K424" s="71" t="n">
        <f aca="false">F424*I424*J424</f>
        <v>0</v>
      </c>
      <c r="L424" s="71" t="n">
        <f aca="false">E424*I424*J424</f>
        <v>0</v>
      </c>
      <c r="M424" s="72" t="n">
        <f aca="false">G424*I424*J424</f>
        <v>0</v>
      </c>
      <c r="N424" s="72" t="n">
        <f aca="false">D424*I424*J424</f>
        <v>-0</v>
      </c>
      <c r="O424" s="71" t="n">
        <f aca="false">F424*J424</f>
        <v>4</v>
      </c>
      <c r="P424" s="71" t="n">
        <f aca="false">E424*J424</f>
        <v>0</v>
      </c>
    </row>
    <row r="425" customFormat="false" ht="15" hidden="false" customHeight="false" outlineLevel="0" collapsed="false">
      <c r="A425" s="71" t="s">
        <v>61</v>
      </c>
      <c r="B425" s="71" t="s">
        <v>46</v>
      </c>
      <c r="C425" s="71" t="s">
        <v>1135</v>
      </c>
      <c r="D425" s="72" t="n">
        <v>0</v>
      </c>
      <c r="E425" s="71" t="n">
        <v>0</v>
      </c>
      <c r="F425" s="71" t="n">
        <v>3</v>
      </c>
      <c r="G425" s="72" t="n">
        <v>375.85</v>
      </c>
      <c r="H425" s="72" t="n">
        <v>375.85</v>
      </c>
      <c r="I425" s="71" t="n">
        <f aca="false">IF(B425&gt;=Settings!$B$23,1,0)</f>
        <v>0</v>
      </c>
      <c r="J425" s="71" t="n">
        <v>1</v>
      </c>
      <c r="K425" s="71" t="n">
        <f aca="false">F425*I425*J425</f>
        <v>0</v>
      </c>
      <c r="L425" s="71" t="n">
        <f aca="false">E425*I425*J425</f>
        <v>0</v>
      </c>
      <c r="M425" s="72" t="n">
        <f aca="false">G425*I425*J425</f>
        <v>0</v>
      </c>
      <c r="N425" s="72" t="n">
        <f aca="false">D425*I425*J425</f>
        <v>-0</v>
      </c>
      <c r="O425" s="71" t="n">
        <f aca="false">F425*J425</f>
        <v>3</v>
      </c>
      <c r="P425" s="71" t="n">
        <f aca="false">E425*J425</f>
        <v>0</v>
      </c>
    </row>
    <row r="426" customFormat="false" ht="15" hidden="false" customHeight="false" outlineLevel="0" collapsed="false">
      <c r="A426" s="71" t="s">
        <v>60</v>
      </c>
      <c r="B426" s="71" t="s">
        <v>46</v>
      </c>
      <c r="C426" s="71" t="s">
        <v>1197</v>
      </c>
      <c r="D426" s="72" t="n">
        <v>0</v>
      </c>
      <c r="E426" s="71" t="n">
        <v>0</v>
      </c>
      <c r="F426" s="71" t="n">
        <v>1</v>
      </c>
      <c r="G426" s="72" t="n">
        <v>87.95</v>
      </c>
      <c r="H426" s="72" t="n">
        <v>87.95</v>
      </c>
      <c r="I426" s="71" t="n">
        <f aca="false">IF(B426&gt;=Settings!$B$23,1,0)</f>
        <v>0</v>
      </c>
      <c r="J426" s="71" t="n">
        <v>1</v>
      </c>
      <c r="K426" s="71" t="n">
        <f aca="false">F426*I426*J426</f>
        <v>0</v>
      </c>
      <c r="L426" s="71" t="n">
        <f aca="false">E426*I426*J426</f>
        <v>0</v>
      </c>
      <c r="M426" s="72" t="n">
        <f aca="false">G426*I426*J426</f>
        <v>0</v>
      </c>
      <c r="N426" s="72" t="n">
        <f aca="false">D426*I426*J426</f>
        <v>-0</v>
      </c>
      <c r="O426" s="71" t="n">
        <f aca="false">F426*J426</f>
        <v>1</v>
      </c>
      <c r="P426" s="71" t="n">
        <f aca="false">E426*J426</f>
        <v>0</v>
      </c>
    </row>
    <row r="427" customFormat="false" ht="15" hidden="false" customHeight="false" outlineLevel="0" collapsed="false">
      <c r="A427" s="71" t="s">
        <v>59</v>
      </c>
      <c r="B427" s="71" t="s">
        <v>46</v>
      </c>
      <c r="C427" s="71" t="s">
        <v>1198</v>
      </c>
      <c r="D427" s="72" t="n">
        <v>0</v>
      </c>
      <c r="E427" s="71" t="n">
        <v>0</v>
      </c>
      <c r="F427" s="71" t="n">
        <v>7</v>
      </c>
      <c r="G427" s="72" t="n">
        <v>729.65</v>
      </c>
      <c r="H427" s="72" t="n">
        <v>729.65</v>
      </c>
      <c r="I427" s="71" t="n">
        <f aca="false">IF(B427&gt;=Settings!$B$23,1,0)</f>
        <v>0</v>
      </c>
      <c r="J427" s="71" t="n">
        <v>1</v>
      </c>
      <c r="K427" s="71" t="n">
        <f aca="false">F427*I427*J427</f>
        <v>0</v>
      </c>
      <c r="L427" s="71" t="n">
        <f aca="false">E427*I427*J427</f>
        <v>0</v>
      </c>
      <c r="M427" s="72" t="n">
        <f aca="false">G427*I427*J427</f>
        <v>0</v>
      </c>
      <c r="N427" s="72" t="n">
        <f aca="false">D427*I427*J427</f>
        <v>-0</v>
      </c>
      <c r="O427" s="71" t="n">
        <f aca="false">F427*J427</f>
        <v>7</v>
      </c>
      <c r="P427" s="71" t="n">
        <f aca="false">E427*J427</f>
        <v>0</v>
      </c>
    </row>
    <row r="428" customFormat="false" ht="15" hidden="false" customHeight="false" outlineLevel="0" collapsed="false">
      <c r="A428" s="71" t="s">
        <v>60</v>
      </c>
      <c r="B428" s="71" t="s">
        <v>46</v>
      </c>
      <c r="C428" s="71" t="s">
        <v>1199</v>
      </c>
      <c r="D428" s="72" t="n">
        <v>0</v>
      </c>
      <c r="E428" s="71" t="n">
        <v>0</v>
      </c>
      <c r="F428" s="71" t="n">
        <v>1</v>
      </c>
      <c r="G428" s="72" t="n">
        <v>154.95</v>
      </c>
      <c r="H428" s="72" t="n">
        <v>154.95</v>
      </c>
      <c r="I428" s="71" t="n">
        <f aca="false">IF(B428&gt;=Settings!$B$23,1,0)</f>
        <v>0</v>
      </c>
      <c r="J428" s="71" t="n">
        <v>1</v>
      </c>
      <c r="K428" s="71" t="n">
        <f aca="false">F428*I428*J428</f>
        <v>0</v>
      </c>
      <c r="L428" s="71" t="n">
        <f aca="false">E428*I428*J428</f>
        <v>0</v>
      </c>
      <c r="M428" s="72" t="n">
        <f aca="false">G428*I428*J428</f>
        <v>0</v>
      </c>
      <c r="N428" s="72" t="n">
        <f aca="false">D428*I428*J428</f>
        <v>-0</v>
      </c>
      <c r="O428" s="71" t="n">
        <f aca="false">F428*J428</f>
        <v>1</v>
      </c>
      <c r="P428" s="71" t="n">
        <f aca="false">E428*J428</f>
        <v>0</v>
      </c>
    </row>
    <row r="429" customFormat="false" ht="15" hidden="false" customHeight="false" outlineLevel="0" collapsed="false">
      <c r="A429" s="71" t="s">
        <v>60</v>
      </c>
      <c r="B429" s="71" t="s">
        <v>46</v>
      </c>
      <c r="C429" s="71" t="s">
        <v>1049</v>
      </c>
      <c r="D429" s="72" t="n">
        <v>0</v>
      </c>
      <c r="E429" s="71" t="n">
        <v>0</v>
      </c>
      <c r="F429" s="71" t="n">
        <v>1</v>
      </c>
      <c r="G429" s="72" t="n">
        <v>63.95</v>
      </c>
      <c r="H429" s="72" t="n">
        <v>63.95</v>
      </c>
      <c r="I429" s="71" t="n">
        <f aca="false">IF(B429&gt;=Settings!$B$23,1,0)</f>
        <v>0</v>
      </c>
      <c r="J429" s="71" t="n">
        <v>1</v>
      </c>
      <c r="K429" s="71" t="n">
        <f aca="false">F429*I429*J429</f>
        <v>0</v>
      </c>
      <c r="L429" s="71" t="n">
        <f aca="false">E429*I429*J429</f>
        <v>0</v>
      </c>
      <c r="M429" s="72" t="n">
        <f aca="false">G429*I429*J429</f>
        <v>0</v>
      </c>
      <c r="N429" s="72" t="n">
        <f aca="false">D429*I429*J429</f>
        <v>-0</v>
      </c>
      <c r="O429" s="71" t="n">
        <f aca="false">F429*J429</f>
        <v>1</v>
      </c>
      <c r="P429" s="71" t="n">
        <f aca="false">E429*J429</f>
        <v>0</v>
      </c>
    </row>
    <row r="430" customFormat="false" ht="15" hidden="false" customHeight="false" outlineLevel="0" collapsed="false">
      <c r="A430" s="71" t="s">
        <v>61</v>
      </c>
      <c r="B430" s="71" t="s">
        <v>46</v>
      </c>
      <c r="C430" s="71" t="s">
        <v>1200</v>
      </c>
      <c r="D430" s="72" t="n">
        <v>125.95</v>
      </c>
      <c r="E430" s="71" t="n">
        <v>1</v>
      </c>
      <c r="F430" s="71" t="n">
        <v>12</v>
      </c>
      <c r="G430" s="72" t="n">
        <v>1643.4</v>
      </c>
      <c r="H430" s="72" t="n">
        <v>1450.6</v>
      </c>
      <c r="I430" s="71" t="n">
        <f aca="false">IF(B430&gt;=Settings!$B$23,1,0)</f>
        <v>0</v>
      </c>
      <c r="J430" s="71" t="n">
        <v>1</v>
      </c>
      <c r="K430" s="71" t="n">
        <f aca="false">F430*I430*J430</f>
        <v>0</v>
      </c>
      <c r="L430" s="71" t="n">
        <f aca="false">E430*I430*J430</f>
        <v>0</v>
      </c>
      <c r="M430" s="72" t="n">
        <f aca="false">G430*I430*J430</f>
        <v>0</v>
      </c>
      <c r="N430" s="72" t="n">
        <f aca="false">D430*I430*J430</f>
        <v>0</v>
      </c>
      <c r="O430" s="71" t="n">
        <f aca="false">F430*J430</f>
        <v>12</v>
      </c>
      <c r="P430" s="71" t="n">
        <f aca="false">E430*J430</f>
        <v>1</v>
      </c>
    </row>
    <row r="431" customFormat="false" ht="15" hidden="false" customHeight="false" outlineLevel="0" collapsed="false">
      <c r="A431" s="71" t="s">
        <v>59</v>
      </c>
      <c r="B431" s="71" t="s">
        <v>46</v>
      </c>
      <c r="C431" s="71" t="s">
        <v>363</v>
      </c>
      <c r="D431" s="72" t="n">
        <v>0</v>
      </c>
      <c r="E431" s="71" t="n">
        <v>0</v>
      </c>
      <c r="F431" s="71" t="n">
        <v>24</v>
      </c>
      <c r="G431" s="72" t="n">
        <v>1883.503</v>
      </c>
      <c r="H431" s="72" t="n">
        <v>1883.503</v>
      </c>
      <c r="I431" s="71" t="n">
        <f aca="false">IF(B431&gt;=Settings!$B$23,1,0)</f>
        <v>0</v>
      </c>
      <c r="J431" s="71" t="n">
        <v>1</v>
      </c>
      <c r="K431" s="71" t="n">
        <f aca="false">F431*I431*J431</f>
        <v>0</v>
      </c>
      <c r="L431" s="71" t="n">
        <f aca="false">E431*I431*J431</f>
        <v>0</v>
      </c>
      <c r="M431" s="72" t="n">
        <f aca="false">G431*I431*J431</f>
        <v>0</v>
      </c>
      <c r="N431" s="72" t="n">
        <f aca="false">D431*I431*J431</f>
        <v>-0</v>
      </c>
      <c r="O431" s="71" t="n">
        <f aca="false">F431*J431</f>
        <v>24</v>
      </c>
      <c r="P431" s="71" t="n">
        <f aca="false">E431*J431</f>
        <v>0</v>
      </c>
    </row>
    <row r="432" customFormat="false" ht="15" hidden="false" customHeight="false" outlineLevel="0" collapsed="false">
      <c r="A432" s="71" t="s">
        <v>61</v>
      </c>
      <c r="B432" s="71" t="s">
        <v>46</v>
      </c>
      <c r="C432" s="71" t="s">
        <v>577</v>
      </c>
      <c r="D432" s="72" t="n">
        <v>0</v>
      </c>
      <c r="E432" s="71" t="n">
        <v>0</v>
      </c>
      <c r="F432" s="71" t="n">
        <v>2</v>
      </c>
      <c r="G432" s="72" t="n">
        <v>364.9</v>
      </c>
      <c r="H432" s="72" t="n">
        <v>364.9</v>
      </c>
      <c r="I432" s="71" t="n">
        <f aca="false">IF(B432&gt;=Settings!$B$23,1,0)</f>
        <v>0</v>
      </c>
      <c r="J432" s="71" t="n">
        <v>1</v>
      </c>
      <c r="K432" s="71" t="n">
        <f aca="false">F432*I432*J432</f>
        <v>0</v>
      </c>
      <c r="L432" s="71" t="n">
        <f aca="false">E432*I432*J432</f>
        <v>0</v>
      </c>
      <c r="M432" s="72" t="n">
        <f aca="false">G432*I432*J432</f>
        <v>0</v>
      </c>
      <c r="N432" s="72" t="n">
        <f aca="false">D432*I432*J432</f>
        <v>-0</v>
      </c>
      <c r="O432" s="71" t="n">
        <f aca="false">F432*J432</f>
        <v>2</v>
      </c>
      <c r="P432" s="71" t="n">
        <f aca="false">E432*J432</f>
        <v>0</v>
      </c>
    </row>
    <row r="433" customFormat="false" ht="15" hidden="false" customHeight="false" outlineLevel="0" collapsed="false">
      <c r="A433" s="71" t="s">
        <v>60</v>
      </c>
      <c r="B433" s="71" t="s">
        <v>46</v>
      </c>
      <c r="C433" s="71" t="s">
        <v>1201</v>
      </c>
      <c r="D433" s="72" t="n">
        <v>54.95</v>
      </c>
      <c r="E433" s="71" t="n">
        <v>1</v>
      </c>
      <c r="F433" s="71" t="n">
        <v>4</v>
      </c>
      <c r="G433" s="72" t="n">
        <v>219.8</v>
      </c>
      <c r="H433" s="72" t="n">
        <v>164.85</v>
      </c>
      <c r="I433" s="71" t="n">
        <f aca="false">IF(B433&gt;=Settings!$B$23,1,0)</f>
        <v>0</v>
      </c>
      <c r="J433" s="71" t="n">
        <v>1</v>
      </c>
      <c r="K433" s="71" t="n">
        <f aca="false">F433*I433*J433</f>
        <v>0</v>
      </c>
      <c r="L433" s="71" t="n">
        <f aca="false">E433*I433*J433</f>
        <v>0</v>
      </c>
      <c r="M433" s="72" t="n">
        <f aca="false">G433*I433*J433</f>
        <v>0</v>
      </c>
      <c r="N433" s="72" t="n">
        <f aca="false">D433*I433*J433</f>
        <v>0</v>
      </c>
      <c r="O433" s="71" t="n">
        <f aca="false">F433*J433</f>
        <v>4</v>
      </c>
      <c r="P433" s="71" t="n">
        <f aca="false">E433*J433</f>
        <v>1</v>
      </c>
    </row>
    <row r="434" customFormat="false" ht="15" hidden="false" customHeight="false" outlineLevel="0" collapsed="false">
      <c r="A434" s="71" t="s">
        <v>59</v>
      </c>
      <c r="B434" s="71" t="s">
        <v>46</v>
      </c>
      <c r="C434" s="71" t="s">
        <v>154</v>
      </c>
      <c r="D434" s="72" t="n">
        <v>0</v>
      </c>
      <c r="E434" s="71" t="n">
        <v>0</v>
      </c>
      <c r="F434" s="71" t="n">
        <v>1</v>
      </c>
      <c r="G434" s="72" t="n">
        <v>277.95</v>
      </c>
      <c r="H434" s="72" t="n">
        <v>277.95</v>
      </c>
      <c r="I434" s="71" t="n">
        <f aca="false">IF(B434&gt;=Settings!$B$23,1,0)</f>
        <v>0</v>
      </c>
      <c r="J434" s="71" t="n">
        <v>1</v>
      </c>
      <c r="K434" s="71" t="n">
        <f aca="false">F434*I434*J434</f>
        <v>0</v>
      </c>
      <c r="L434" s="71" t="n">
        <f aca="false">E434*I434*J434</f>
        <v>0</v>
      </c>
      <c r="M434" s="72" t="n">
        <f aca="false">G434*I434*J434</f>
        <v>0</v>
      </c>
      <c r="N434" s="72" t="n">
        <f aca="false">D434*I434*J434</f>
        <v>-0</v>
      </c>
      <c r="O434" s="71" t="n">
        <f aca="false">F434*J434</f>
        <v>1</v>
      </c>
      <c r="P434" s="71" t="n">
        <f aca="false">E434*J434</f>
        <v>0</v>
      </c>
    </row>
    <row r="435" customFormat="false" ht="15" hidden="false" customHeight="false" outlineLevel="0" collapsed="false">
      <c r="A435" s="71" t="s">
        <v>61</v>
      </c>
      <c r="B435" s="71" t="s">
        <v>46</v>
      </c>
      <c r="C435" s="71" t="s">
        <v>974</v>
      </c>
      <c r="D435" s="72" t="n">
        <v>0</v>
      </c>
      <c r="E435" s="71" t="n">
        <v>0</v>
      </c>
      <c r="F435" s="71" t="n">
        <v>10</v>
      </c>
      <c r="G435" s="72" t="n">
        <v>1626.3</v>
      </c>
      <c r="H435" s="72" t="n">
        <v>1605.32</v>
      </c>
      <c r="I435" s="71" t="n">
        <f aca="false">IF(B435&gt;=Settings!$B$23,1,0)</f>
        <v>0</v>
      </c>
      <c r="J435" s="71" t="n">
        <v>1</v>
      </c>
      <c r="K435" s="71" t="n">
        <f aca="false">F435*I435*J435</f>
        <v>0</v>
      </c>
      <c r="L435" s="71" t="n">
        <f aca="false">E435*I435*J435</f>
        <v>0</v>
      </c>
      <c r="M435" s="72" t="n">
        <f aca="false">G435*I435*J435</f>
        <v>0</v>
      </c>
      <c r="N435" s="72" t="n">
        <f aca="false">D435*I435*J435</f>
        <v>-0</v>
      </c>
      <c r="O435" s="71" t="n">
        <f aca="false">F435*J435</f>
        <v>10</v>
      </c>
      <c r="P435" s="71" t="n">
        <f aca="false">E435*J435</f>
        <v>0</v>
      </c>
    </row>
    <row r="436" customFormat="false" ht="15" hidden="false" customHeight="false" outlineLevel="0" collapsed="false">
      <c r="A436" s="71" t="s">
        <v>59</v>
      </c>
      <c r="B436" s="71" t="s">
        <v>46</v>
      </c>
      <c r="C436" s="71" t="s">
        <v>1202</v>
      </c>
      <c r="D436" s="72" t="n">
        <v>0</v>
      </c>
      <c r="E436" s="71" t="n">
        <v>0</v>
      </c>
      <c r="F436" s="71" t="n">
        <v>2</v>
      </c>
      <c r="G436" s="72" t="n">
        <v>19.9</v>
      </c>
      <c r="H436" s="72" t="n">
        <v>19.9</v>
      </c>
      <c r="I436" s="71" t="n">
        <f aca="false">IF(B436&gt;=Settings!$B$23,1,0)</f>
        <v>0</v>
      </c>
      <c r="J436" s="71" t="n">
        <v>1</v>
      </c>
      <c r="K436" s="71" t="n">
        <f aca="false">F436*I436*J436</f>
        <v>0</v>
      </c>
      <c r="L436" s="71" t="n">
        <f aca="false">E436*I436*J436</f>
        <v>0</v>
      </c>
      <c r="M436" s="72" t="n">
        <f aca="false">G436*I436*J436</f>
        <v>0</v>
      </c>
      <c r="N436" s="72" t="n">
        <f aca="false">D436*I436*J436</f>
        <v>-0</v>
      </c>
      <c r="O436" s="71" t="n">
        <f aca="false">F436*J436</f>
        <v>2</v>
      </c>
      <c r="P436" s="71" t="n">
        <f aca="false">E436*J436</f>
        <v>0</v>
      </c>
    </row>
    <row r="437" customFormat="false" ht="15" hidden="false" customHeight="false" outlineLevel="0" collapsed="false">
      <c r="A437" s="71" t="s">
        <v>61</v>
      </c>
      <c r="B437" s="71" t="s">
        <v>46</v>
      </c>
      <c r="C437" s="71" t="s">
        <v>1203</v>
      </c>
      <c r="D437" s="72" t="n">
        <v>0</v>
      </c>
      <c r="E437" s="71" t="n">
        <v>0</v>
      </c>
      <c r="F437" s="71" t="n">
        <v>1</v>
      </c>
      <c r="G437" s="72" t="n">
        <v>66.95</v>
      </c>
      <c r="H437" s="72" t="n">
        <v>66.95</v>
      </c>
      <c r="I437" s="71" t="n">
        <f aca="false">IF(B437&gt;=Settings!$B$23,1,0)</f>
        <v>0</v>
      </c>
      <c r="J437" s="71" t="n">
        <v>1</v>
      </c>
      <c r="K437" s="71" t="n">
        <f aca="false">F437*I437*J437</f>
        <v>0</v>
      </c>
      <c r="L437" s="71" t="n">
        <f aca="false">E437*I437*J437</f>
        <v>0</v>
      </c>
      <c r="M437" s="72" t="n">
        <f aca="false">G437*I437*J437</f>
        <v>0</v>
      </c>
      <c r="N437" s="72" t="n">
        <f aca="false">D437*I437*J437</f>
        <v>-0</v>
      </c>
      <c r="O437" s="71" t="n">
        <f aca="false">F437*J437</f>
        <v>1</v>
      </c>
      <c r="P437" s="71" t="n">
        <f aca="false">E437*J437</f>
        <v>0</v>
      </c>
    </row>
    <row r="438" customFormat="false" ht="15" hidden="false" customHeight="false" outlineLevel="0" collapsed="false">
      <c r="A438" s="71" t="s">
        <v>60</v>
      </c>
      <c r="B438" s="71" t="s">
        <v>46</v>
      </c>
      <c r="C438" s="71" t="s">
        <v>1204</v>
      </c>
      <c r="D438" s="72" t="n">
        <v>0</v>
      </c>
      <c r="E438" s="71" t="n">
        <v>0</v>
      </c>
      <c r="F438" s="71" t="n">
        <v>1</v>
      </c>
      <c r="G438" s="72" t="n">
        <v>59.95</v>
      </c>
      <c r="H438" s="72" t="n">
        <v>59.95</v>
      </c>
      <c r="I438" s="71" t="n">
        <f aca="false">IF(B438&gt;=Settings!$B$23,1,0)</f>
        <v>0</v>
      </c>
      <c r="J438" s="71" t="n">
        <v>1</v>
      </c>
      <c r="K438" s="71" t="n">
        <f aca="false">F438*I438*J438</f>
        <v>0</v>
      </c>
      <c r="L438" s="71" t="n">
        <f aca="false">E438*I438*J438</f>
        <v>0</v>
      </c>
      <c r="M438" s="72" t="n">
        <f aca="false">G438*I438*J438</f>
        <v>0</v>
      </c>
      <c r="N438" s="72" t="n">
        <f aca="false">D438*I438*J438</f>
        <v>-0</v>
      </c>
      <c r="O438" s="71" t="n">
        <f aca="false">F438*J438</f>
        <v>1</v>
      </c>
      <c r="P438" s="71" t="n">
        <f aca="false">E438*J438</f>
        <v>0</v>
      </c>
    </row>
    <row r="439" customFormat="false" ht="15" hidden="false" customHeight="false" outlineLevel="0" collapsed="false">
      <c r="A439" s="71" t="s">
        <v>59</v>
      </c>
      <c r="B439" s="71" t="s">
        <v>46</v>
      </c>
      <c r="C439" s="71" t="s">
        <v>1205</v>
      </c>
      <c r="D439" s="72" t="n">
        <v>0</v>
      </c>
      <c r="E439" s="71" t="n">
        <v>0</v>
      </c>
      <c r="F439" s="71" t="n">
        <v>9</v>
      </c>
      <c r="G439" s="72" t="n">
        <v>968.55</v>
      </c>
      <c r="H439" s="72" t="n">
        <v>968.55</v>
      </c>
      <c r="I439" s="71" t="n">
        <f aca="false">IF(B439&gt;=Settings!$B$23,1,0)</f>
        <v>0</v>
      </c>
      <c r="J439" s="71" t="n">
        <v>1</v>
      </c>
      <c r="K439" s="71" t="n">
        <f aca="false">F439*I439*J439</f>
        <v>0</v>
      </c>
      <c r="L439" s="71" t="n">
        <f aca="false">E439*I439*J439</f>
        <v>0</v>
      </c>
      <c r="M439" s="72" t="n">
        <f aca="false">G439*I439*J439</f>
        <v>0</v>
      </c>
      <c r="N439" s="72" t="n">
        <f aca="false">D439*I439*J439</f>
        <v>-0</v>
      </c>
      <c r="O439" s="71" t="n">
        <f aca="false">F439*J439</f>
        <v>9</v>
      </c>
      <c r="P439" s="71" t="n">
        <f aca="false">E439*J439</f>
        <v>0</v>
      </c>
    </row>
    <row r="440" customFormat="false" ht="15" hidden="false" customHeight="false" outlineLevel="0" collapsed="false">
      <c r="A440" s="71" t="s">
        <v>59</v>
      </c>
      <c r="B440" s="71" t="s">
        <v>46</v>
      </c>
      <c r="C440" s="71" t="s">
        <v>1206</v>
      </c>
      <c r="D440" s="72" t="n">
        <v>0</v>
      </c>
      <c r="E440" s="71" t="n">
        <v>0</v>
      </c>
      <c r="F440" s="71" t="n">
        <v>1</v>
      </c>
      <c r="G440" s="72" t="n">
        <v>99.95</v>
      </c>
      <c r="H440" s="72" t="n">
        <v>99.95</v>
      </c>
      <c r="I440" s="71" t="n">
        <f aca="false">IF(B440&gt;=Settings!$B$23,1,0)</f>
        <v>0</v>
      </c>
      <c r="J440" s="71" t="n">
        <v>1</v>
      </c>
      <c r="K440" s="71" t="n">
        <f aca="false">F440*I440*J440</f>
        <v>0</v>
      </c>
      <c r="L440" s="71" t="n">
        <f aca="false">E440*I440*J440</f>
        <v>0</v>
      </c>
      <c r="M440" s="72" t="n">
        <f aca="false">G440*I440*J440</f>
        <v>0</v>
      </c>
      <c r="N440" s="72" t="n">
        <f aca="false">D440*I440*J440</f>
        <v>-0</v>
      </c>
      <c r="O440" s="71" t="n">
        <f aca="false">F440*J440</f>
        <v>1</v>
      </c>
      <c r="P440" s="71" t="n">
        <f aca="false">E440*J440</f>
        <v>0</v>
      </c>
    </row>
    <row r="441" customFormat="false" ht="15" hidden="false" customHeight="false" outlineLevel="0" collapsed="false">
      <c r="A441" s="71" t="s">
        <v>61</v>
      </c>
      <c r="B441" s="71" t="s">
        <v>46</v>
      </c>
      <c r="C441" s="71" t="s">
        <v>1100</v>
      </c>
      <c r="D441" s="72" t="n">
        <v>0</v>
      </c>
      <c r="E441" s="71" t="n">
        <v>0</v>
      </c>
      <c r="F441" s="71" t="n">
        <v>3</v>
      </c>
      <c r="G441" s="72" t="n">
        <v>344.85</v>
      </c>
      <c r="H441" s="72" t="n">
        <v>344.85</v>
      </c>
      <c r="I441" s="71" t="n">
        <f aca="false">IF(B441&gt;=Settings!$B$23,1,0)</f>
        <v>0</v>
      </c>
      <c r="J441" s="71" t="n">
        <v>1</v>
      </c>
      <c r="K441" s="71" t="n">
        <f aca="false">F441*I441*J441</f>
        <v>0</v>
      </c>
      <c r="L441" s="71" t="n">
        <f aca="false">E441*I441*J441</f>
        <v>0</v>
      </c>
      <c r="M441" s="72" t="n">
        <f aca="false">G441*I441*J441</f>
        <v>0</v>
      </c>
      <c r="N441" s="72" t="n">
        <f aca="false">D441*I441*J441</f>
        <v>-0</v>
      </c>
      <c r="O441" s="71" t="n">
        <f aca="false">F441*J441</f>
        <v>3</v>
      </c>
      <c r="P441" s="71" t="n">
        <f aca="false">E441*J441</f>
        <v>0</v>
      </c>
    </row>
    <row r="442" customFormat="false" ht="15" hidden="false" customHeight="false" outlineLevel="0" collapsed="false">
      <c r="A442" s="71" t="s">
        <v>60</v>
      </c>
      <c r="B442" s="71" t="s">
        <v>46</v>
      </c>
      <c r="C442" s="71" t="s">
        <v>1207</v>
      </c>
      <c r="D442" s="72" t="n">
        <v>0</v>
      </c>
      <c r="E442" s="71" t="n">
        <v>0</v>
      </c>
      <c r="F442" s="71" t="n">
        <v>1</v>
      </c>
      <c r="G442" s="72" t="n">
        <v>234.25</v>
      </c>
      <c r="H442" s="72" t="n">
        <v>234.25</v>
      </c>
      <c r="I442" s="71" t="n">
        <f aca="false">IF(B442&gt;=Settings!$B$23,1,0)</f>
        <v>0</v>
      </c>
      <c r="J442" s="71" t="n">
        <v>1</v>
      </c>
      <c r="K442" s="71" t="n">
        <f aca="false">F442*I442*J442</f>
        <v>0</v>
      </c>
      <c r="L442" s="71" t="n">
        <f aca="false">E442*I442*J442</f>
        <v>0</v>
      </c>
      <c r="M442" s="72" t="n">
        <f aca="false">G442*I442*J442</f>
        <v>0</v>
      </c>
      <c r="N442" s="72" t="n">
        <f aca="false">D442*I442*J442</f>
        <v>-0</v>
      </c>
      <c r="O442" s="71" t="n">
        <f aca="false">F442*J442</f>
        <v>1</v>
      </c>
      <c r="P442" s="71" t="n">
        <f aca="false">E442*J442</f>
        <v>0</v>
      </c>
    </row>
    <row r="443" customFormat="false" ht="15" hidden="false" customHeight="false" outlineLevel="0" collapsed="false">
      <c r="A443" s="71" t="s">
        <v>60</v>
      </c>
      <c r="B443" s="71" t="s">
        <v>46</v>
      </c>
      <c r="C443" s="71" t="s">
        <v>1208</v>
      </c>
      <c r="D443" s="72" t="n">
        <v>0</v>
      </c>
      <c r="E443" s="71" t="n">
        <v>0</v>
      </c>
      <c r="F443" s="71" t="n">
        <v>2</v>
      </c>
      <c r="G443" s="72" t="n">
        <v>169.9</v>
      </c>
      <c r="H443" s="72" t="n">
        <v>169.9</v>
      </c>
      <c r="I443" s="71" t="n">
        <f aca="false">IF(B443&gt;=Settings!$B$23,1,0)</f>
        <v>0</v>
      </c>
      <c r="J443" s="71" t="n">
        <v>1</v>
      </c>
      <c r="K443" s="71" t="n">
        <f aca="false">F443*I443*J443</f>
        <v>0</v>
      </c>
      <c r="L443" s="71" t="n">
        <f aca="false">E443*I443*J443</f>
        <v>0</v>
      </c>
      <c r="M443" s="72" t="n">
        <f aca="false">G443*I443*J443</f>
        <v>0</v>
      </c>
      <c r="N443" s="72" t="n">
        <f aca="false">D443*I443*J443</f>
        <v>-0</v>
      </c>
      <c r="O443" s="71" t="n">
        <f aca="false">F443*J443</f>
        <v>2</v>
      </c>
      <c r="P443" s="71" t="n">
        <f aca="false">E443*J443</f>
        <v>0</v>
      </c>
    </row>
    <row r="444" customFormat="false" ht="15" hidden="false" customHeight="false" outlineLevel="0" collapsed="false">
      <c r="A444" s="71" t="s">
        <v>60</v>
      </c>
      <c r="B444" s="71" t="s">
        <v>46</v>
      </c>
      <c r="C444" s="71" t="s">
        <v>1209</v>
      </c>
      <c r="D444" s="72" t="n">
        <v>0</v>
      </c>
      <c r="E444" s="71" t="n">
        <v>0</v>
      </c>
      <c r="F444" s="71" t="n">
        <v>2</v>
      </c>
      <c r="G444" s="72" t="n">
        <v>229.9</v>
      </c>
      <c r="H444" s="72" t="n">
        <v>229.9</v>
      </c>
      <c r="I444" s="71" t="n">
        <f aca="false">IF(B444&gt;=Settings!$B$23,1,0)</f>
        <v>0</v>
      </c>
      <c r="J444" s="71" t="n">
        <v>1</v>
      </c>
      <c r="K444" s="71" t="n">
        <f aca="false">F444*I444*J444</f>
        <v>0</v>
      </c>
      <c r="L444" s="71" t="n">
        <f aca="false">E444*I444*J444</f>
        <v>0</v>
      </c>
      <c r="M444" s="72" t="n">
        <f aca="false">G444*I444*J444</f>
        <v>0</v>
      </c>
      <c r="N444" s="72" t="n">
        <f aca="false">D444*I444*J444</f>
        <v>-0</v>
      </c>
      <c r="O444" s="71" t="n">
        <f aca="false">F444*J444</f>
        <v>2</v>
      </c>
      <c r="P444" s="71" t="n">
        <f aca="false">E444*J444</f>
        <v>0</v>
      </c>
    </row>
    <row r="445" customFormat="false" ht="15" hidden="false" customHeight="false" outlineLevel="0" collapsed="false">
      <c r="A445" s="71" t="s">
        <v>60</v>
      </c>
      <c r="B445" s="71" t="s">
        <v>46</v>
      </c>
      <c r="C445" s="71" t="s">
        <v>1210</v>
      </c>
      <c r="D445" s="72" t="n">
        <v>69.95</v>
      </c>
      <c r="E445" s="71" t="n">
        <v>1</v>
      </c>
      <c r="F445" s="71" t="n">
        <v>108</v>
      </c>
      <c r="G445" s="72" t="n">
        <v>7554.6</v>
      </c>
      <c r="H445" s="72" t="n">
        <v>7484.65</v>
      </c>
      <c r="I445" s="71" t="n">
        <f aca="false">IF(B445&gt;=Settings!$B$23,1,0)</f>
        <v>0</v>
      </c>
      <c r="J445" s="71" t="n">
        <v>1</v>
      </c>
      <c r="K445" s="71" t="n">
        <f aca="false">F445*I445*J445</f>
        <v>0</v>
      </c>
      <c r="L445" s="71" t="n">
        <f aca="false">E445*I445*J445</f>
        <v>0</v>
      </c>
      <c r="M445" s="72" t="n">
        <f aca="false">G445*I445*J445</f>
        <v>0</v>
      </c>
      <c r="N445" s="72" t="n">
        <f aca="false">D445*I445*J445</f>
        <v>0</v>
      </c>
      <c r="O445" s="71" t="n">
        <f aca="false">F445*J445</f>
        <v>108</v>
      </c>
      <c r="P445" s="71" t="n">
        <f aca="false">E445*J445</f>
        <v>1</v>
      </c>
    </row>
    <row r="446" customFormat="false" ht="15" hidden="false" customHeight="false" outlineLevel="0" collapsed="false">
      <c r="A446" s="71" t="s">
        <v>60</v>
      </c>
      <c r="B446" s="71" t="s">
        <v>46</v>
      </c>
      <c r="C446" s="71" t="s">
        <v>806</v>
      </c>
      <c r="D446" s="72" t="n">
        <v>0</v>
      </c>
      <c r="E446" s="71" t="n">
        <v>0</v>
      </c>
      <c r="F446" s="71" t="n">
        <v>1</v>
      </c>
      <c r="G446" s="72" t="n">
        <v>0</v>
      </c>
      <c r="H446" s="72" t="n">
        <v>0</v>
      </c>
      <c r="I446" s="71" t="n">
        <f aca="false">IF(B446&gt;=Settings!$B$23,1,0)</f>
        <v>0</v>
      </c>
      <c r="J446" s="71" t="n">
        <v>0</v>
      </c>
      <c r="K446" s="71" t="n">
        <f aca="false">F446*I446*J446</f>
        <v>0</v>
      </c>
      <c r="L446" s="71" t="n">
        <f aca="false">E446*I446*J446</f>
        <v>0</v>
      </c>
      <c r="M446" s="72" t="n">
        <f aca="false">G446*I446*J446</f>
        <v>0</v>
      </c>
      <c r="N446" s="72" t="n">
        <f aca="false">D446*I446*J446</f>
        <v>-0</v>
      </c>
      <c r="O446" s="71" t="n">
        <f aca="false">F446*J446</f>
        <v>0</v>
      </c>
      <c r="P446" s="71" t="n">
        <f aca="false">E446*J446</f>
        <v>0</v>
      </c>
    </row>
    <row r="447" customFormat="false" ht="15" hidden="false" customHeight="false" outlineLevel="0" collapsed="false">
      <c r="A447" s="71" t="s">
        <v>59</v>
      </c>
      <c r="B447" s="71" t="s">
        <v>46</v>
      </c>
      <c r="C447" s="71" t="s">
        <v>1211</v>
      </c>
      <c r="D447" s="72" t="n">
        <v>0</v>
      </c>
      <c r="E447" s="71" t="n">
        <v>0</v>
      </c>
      <c r="F447" s="71" t="n">
        <v>2</v>
      </c>
      <c r="G447" s="72" t="n">
        <v>256.9</v>
      </c>
      <c r="H447" s="72" t="n">
        <v>256.9</v>
      </c>
      <c r="I447" s="71" t="n">
        <f aca="false">IF(B447&gt;=Settings!$B$23,1,0)</f>
        <v>0</v>
      </c>
      <c r="J447" s="71" t="n">
        <v>1</v>
      </c>
      <c r="K447" s="71" t="n">
        <f aca="false">F447*I447*J447</f>
        <v>0</v>
      </c>
      <c r="L447" s="71" t="n">
        <f aca="false">E447*I447*J447</f>
        <v>0</v>
      </c>
      <c r="M447" s="72" t="n">
        <f aca="false">G447*I447*J447</f>
        <v>0</v>
      </c>
      <c r="N447" s="72" t="n">
        <f aca="false">D447*I447*J447</f>
        <v>-0</v>
      </c>
      <c r="O447" s="71" t="n">
        <f aca="false">F447*J447</f>
        <v>2</v>
      </c>
      <c r="P447" s="71" t="n">
        <f aca="false">E447*J447</f>
        <v>0</v>
      </c>
    </row>
    <row r="448" customFormat="false" ht="15" hidden="false" customHeight="false" outlineLevel="0" collapsed="false">
      <c r="A448" s="71" t="s">
        <v>59</v>
      </c>
      <c r="B448" s="71" t="s">
        <v>46</v>
      </c>
      <c r="C448" s="71" t="s">
        <v>969</v>
      </c>
      <c r="D448" s="72" t="n">
        <v>0</v>
      </c>
      <c r="E448" s="71" t="n">
        <v>0</v>
      </c>
      <c r="F448" s="71" t="n">
        <v>31</v>
      </c>
      <c r="G448" s="72" t="n">
        <v>3340.45</v>
      </c>
      <c r="H448" s="72" t="n">
        <v>3340.45</v>
      </c>
      <c r="I448" s="71" t="n">
        <f aca="false">IF(B448&gt;=Settings!$B$23,1,0)</f>
        <v>0</v>
      </c>
      <c r="J448" s="71" t="n">
        <v>1</v>
      </c>
      <c r="K448" s="71" t="n">
        <f aca="false">F448*I448*J448</f>
        <v>0</v>
      </c>
      <c r="L448" s="71" t="n">
        <f aca="false">E448*I448*J448</f>
        <v>0</v>
      </c>
      <c r="M448" s="72" t="n">
        <f aca="false">G448*I448*J448</f>
        <v>0</v>
      </c>
      <c r="N448" s="72" t="n">
        <f aca="false">D448*I448*J448</f>
        <v>-0</v>
      </c>
      <c r="O448" s="71" t="n">
        <f aca="false">F448*J448</f>
        <v>31</v>
      </c>
      <c r="P448" s="71" t="n">
        <f aca="false">E448*J448</f>
        <v>0</v>
      </c>
    </row>
    <row r="449" customFormat="false" ht="15" hidden="false" customHeight="false" outlineLevel="0" collapsed="false">
      <c r="A449" s="71" t="s">
        <v>59</v>
      </c>
      <c r="B449" s="71" t="s">
        <v>46</v>
      </c>
      <c r="C449" s="71" t="s">
        <v>1212</v>
      </c>
      <c r="D449" s="72" t="n">
        <v>0</v>
      </c>
      <c r="E449" s="71" t="n">
        <v>0</v>
      </c>
      <c r="F449" s="71" t="n">
        <v>2</v>
      </c>
      <c r="G449" s="72" t="n">
        <v>134.9</v>
      </c>
      <c r="H449" s="72" t="n">
        <v>134.9</v>
      </c>
      <c r="I449" s="71" t="n">
        <f aca="false">IF(B449&gt;=Settings!$B$23,1,0)</f>
        <v>0</v>
      </c>
      <c r="J449" s="71" t="n">
        <v>1</v>
      </c>
      <c r="K449" s="71" t="n">
        <f aca="false">F449*I449*J449</f>
        <v>0</v>
      </c>
      <c r="L449" s="71" t="n">
        <f aca="false">E449*I449*J449</f>
        <v>0</v>
      </c>
      <c r="M449" s="72" t="n">
        <f aca="false">G449*I449*J449</f>
        <v>0</v>
      </c>
      <c r="N449" s="72" t="n">
        <f aca="false">D449*I449*J449</f>
        <v>-0</v>
      </c>
      <c r="O449" s="71" t="n">
        <f aca="false">F449*J449</f>
        <v>2</v>
      </c>
      <c r="P449" s="71" t="n">
        <f aca="false">E449*J449</f>
        <v>0</v>
      </c>
    </row>
    <row r="450" customFormat="false" ht="15" hidden="false" customHeight="false" outlineLevel="0" collapsed="false">
      <c r="A450" s="71" t="s">
        <v>61</v>
      </c>
      <c r="B450" s="71" t="s">
        <v>46</v>
      </c>
      <c r="C450" s="71" t="s">
        <v>1213</v>
      </c>
      <c r="D450" s="72" t="n">
        <v>0</v>
      </c>
      <c r="E450" s="71" t="n">
        <v>0</v>
      </c>
      <c r="F450" s="71" t="n">
        <v>7</v>
      </c>
      <c r="G450" s="72" t="n">
        <v>913.65</v>
      </c>
      <c r="H450" s="72" t="n">
        <v>854.29</v>
      </c>
      <c r="I450" s="71" t="n">
        <f aca="false">IF(B450&gt;=Settings!$B$23,1,0)</f>
        <v>0</v>
      </c>
      <c r="J450" s="71" t="n">
        <v>1</v>
      </c>
      <c r="K450" s="71" t="n">
        <f aca="false">F450*I450*J450</f>
        <v>0</v>
      </c>
      <c r="L450" s="71" t="n">
        <f aca="false">E450*I450*J450</f>
        <v>0</v>
      </c>
      <c r="M450" s="72" t="n">
        <f aca="false">G450*I450*J450</f>
        <v>0</v>
      </c>
      <c r="N450" s="72" t="n">
        <f aca="false">D450*I450*J450</f>
        <v>-0</v>
      </c>
      <c r="O450" s="71" t="n">
        <f aca="false">F450*J450</f>
        <v>7</v>
      </c>
      <c r="P450" s="71" t="n">
        <f aca="false">E450*J450</f>
        <v>0</v>
      </c>
    </row>
    <row r="451" customFormat="false" ht="15" hidden="false" customHeight="false" outlineLevel="0" collapsed="false">
      <c r="A451" s="71" t="s">
        <v>60</v>
      </c>
      <c r="B451" s="71" t="s">
        <v>46</v>
      </c>
      <c r="C451" s="71" t="s">
        <v>1214</v>
      </c>
      <c r="D451" s="72" t="n">
        <v>0</v>
      </c>
      <c r="E451" s="71" t="n">
        <v>0</v>
      </c>
      <c r="F451" s="71" t="n">
        <v>2</v>
      </c>
      <c r="G451" s="72" t="n">
        <v>259.9</v>
      </c>
      <c r="H451" s="72" t="n">
        <v>259.9</v>
      </c>
      <c r="I451" s="71" t="n">
        <f aca="false">IF(B451&gt;=Settings!$B$23,1,0)</f>
        <v>0</v>
      </c>
      <c r="J451" s="71" t="n">
        <v>1</v>
      </c>
      <c r="K451" s="71" t="n">
        <f aca="false">F451*I451*J451</f>
        <v>0</v>
      </c>
      <c r="L451" s="71" t="n">
        <f aca="false">E451*I451*J451</f>
        <v>0</v>
      </c>
      <c r="M451" s="72" t="n">
        <f aca="false">G451*I451*J451</f>
        <v>0</v>
      </c>
      <c r="N451" s="72" t="n">
        <f aca="false">D451*I451*J451</f>
        <v>-0</v>
      </c>
      <c r="O451" s="71" t="n">
        <f aca="false">F451*J451</f>
        <v>2</v>
      </c>
      <c r="P451" s="71" t="n">
        <f aca="false">E451*J451</f>
        <v>0</v>
      </c>
    </row>
    <row r="452" customFormat="false" ht="15" hidden="false" customHeight="false" outlineLevel="0" collapsed="false">
      <c r="A452" s="71" t="s">
        <v>60</v>
      </c>
      <c r="B452" s="71" t="s">
        <v>46</v>
      </c>
      <c r="C452" s="71" t="s">
        <v>1215</v>
      </c>
      <c r="D452" s="72" t="n">
        <v>0</v>
      </c>
      <c r="E452" s="71" t="n">
        <v>0</v>
      </c>
      <c r="F452" s="71" t="n">
        <v>3</v>
      </c>
      <c r="G452" s="72" t="n">
        <v>404.85</v>
      </c>
      <c r="H452" s="72" t="n">
        <v>404.85</v>
      </c>
      <c r="I452" s="71" t="n">
        <f aca="false">IF(B452&gt;=Settings!$B$23,1,0)</f>
        <v>0</v>
      </c>
      <c r="J452" s="71" t="n">
        <v>1</v>
      </c>
      <c r="K452" s="71" t="n">
        <f aca="false">F452*I452*J452</f>
        <v>0</v>
      </c>
      <c r="L452" s="71" t="n">
        <f aca="false">E452*I452*J452</f>
        <v>0</v>
      </c>
      <c r="M452" s="72" t="n">
        <f aca="false">G452*I452*J452</f>
        <v>0</v>
      </c>
      <c r="N452" s="72" t="n">
        <f aca="false">D452*I452*J452</f>
        <v>-0</v>
      </c>
      <c r="O452" s="71" t="n">
        <f aca="false">F452*J452</f>
        <v>3</v>
      </c>
      <c r="P452" s="71" t="n">
        <f aca="false">E452*J452</f>
        <v>0</v>
      </c>
    </row>
    <row r="453" customFormat="false" ht="15" hidden="false" customHeight="false" outlineLevel="0" collapsed="false">
      <c r="A453" s="71" t="s">
        <v>59</v>
      </c>
      <c r="B453" s="71" t="s">
        <v>46</v>
      </c>
      <c r="C453" s="71" t="s">
        <v>1136</v>
      </c>
      <c r="D453" s="72" t="n">
        <v>0</v>
      </c>
      <c r="E453" s="71" t="n">
        <v>0</v>
      </c>
      <c r="F453" s="71" t="n">
        <v>5</v>
      </c>
      <c r="G453" s="72" t="n">
        <v>325.75</v>
      </c>
      <c r="H453" s="72" t="n">
        <v>325.75</v>
      </c>
      <c r="I453" s="71" t="n">
        <f aca="false">IF(B453&gt;=Settings!$B$23,1,0)</f>
        <v>0</v>
      </c>
      <c r="J453" s="71" t="n">
        <v>1</v>
      </c>
      <c r="K453" s="71" t="n">
        <f aca="false">F453*I453*J453</f>
        <v>0</v>
      </c>
      <c r="L453" s="71" t="n">
        <f aca="false">E453*I453*J453</f>
        <v>0</v>
      </c>
      <c r="M453" s="72" t="n">
        <f aca="false">G453*I453*J453</f>
        <v>0</v>
      </c>
      <c r="N453" s="72" t="n">
        <f aca="false">D453*I453*J453</f>
        <v>-0</v>
      </c>
      <c r="O453" s="71" t="n">
        <f aca="false">F453*J453</f>
        <v>5</v>
      </c>
      <c r="P453" s="71" t="n">
        <f aca="false">E453*J453</f>
        <v>0</v>
      </c>
    </row>
    <row r="454" customFormat="false" ht="15" hidden="false" customHeight="false" outlineLevel="0" collapsed="false">
      <c r="A454" s="71" t="s">
        <v>60</v>
      </c>
      <c r="B454" s="71" t="s">
        <v>46</v>
      </c>
      <c r="C454" s="71" t="s">
        <v>608</v>
      </c>
      <c r="D454" s="72" t="n">
        <v>0</v>
      </c>
      <c r="E454" s="71" t="n">
        <v>0</v>
      </c>
      <c r="F454" s="71" t="n">
        <v>2</v>
      </c>
      <c r="G454" s="72" t="n">
        <v>185.9</v>
      </c>
      <c r="H454" s="72" t="n">
        <v>185.9</v>
      </c>
      <c r="I454" s="71" t="n">
        <f aca="false">IF(B454&gt;=Settings!$B$23,1,0)</f>
        <v>0</v>
      </c>
      <c r="J454" s="71" t="n">
        <v>1</v>
      </c>
      <c r="K454" s="71" t="n">
        <f aca="false">F454*I454*J454</f>
        <v>0</v>
      </c>
      <c r="L454" s="71" t="n">
        <f aca="false">E454*I454*J454</f>
        <v>0</v>
      </c>
      <c r="M454" s="72" t="n">
        <f aca="false">G454*I454*J454</f>
        <v>0</v>
      </c>
      <c r="N454" s="72" t="n">
        <f aca="false">D454*I454*J454</f>
        <v>-0</v>
      </c>
      <c r="O454" s="71" t="n">
        <f aca="false">F454*J454</f>
        <v>2</v>
      </c>
      <c r="P454" s="71" t="n">
        <f aca="false">E454*J454</f>
        <v>0</v>
      </c>
    </row>
    <row r="455" customFormat="false" ht="15" hidden="false" customHeight="false" outlineLevel="0" collapsed="false">
      <c r="A455" s="71" t="s">
        <v>60</v>
      </c>
      <c r="B455" s="71" t="s">
        <v>46</v>
      </c>
      <c r="C455" s="71" t="s">
        <v>1216</v>
      </c>
      <c r="D455" s="72" t="n">
        <v>0</v>
      </c>
      <c r="E455" s="71" t="n">
        <v>0</v>
      </c>
      <c r="F455" s="71" t="n">
        <v>8</v>
      </c>
      <c r="G455" s="72" t="n">
        <v>919.6</v>
      </c>
      <c r="H455" s="72" t="n">
        <v>919.6</v>
      </c>
      <c r="I455" s="71" t="n">
        <f aca="false">IF(B455&gt;=Settings!$B$23,1,0)</f>
        <v>0</v>
      </c>
      <c r="J455" s="71" t="n">
        <v>1</v>
      </c>
      <c r="K455" s="71" t="n">
        <f aca="false">F455*I455*J455</f>
        <v>0</v>
      </c>
      <c r="L455" s="71" t="n">
        <f aca="false">E455*I455*J455</f>
        <v>0</v>
      </c>
      <c r="M455" s="72" t="n">
        <f aca="false">G455*I455*J455</f>
        <v>0</v>
      </c>
      <c r="N455" s="72" t="n">
        <f aca="false">D455*I455*J455</f>
        <v>-0</v>
      </c>
      <c r="O455" s="71" t="n">
        <f aca="false">F455*J455</f>
        <v>8</v>
      </c>
      <c r="P455" s="71" t="n">
        <f aca="false">E455*J455</f>
        <v>0</v>
      </c>
    </row>
    <row r="456" customFormat="false" ht="15" hidden="false" customHeight="false" outlineLevel="0" collapsed="false">
      <c r="A456" s="71" t="s">
        <v>59</v>
      </c>
      <c r="B456" s="71" t="s">
        <v>46</v>
      </c>
      <c r="C456" s="71" t="s">
        <v>1213</v>
      </c>
      <c r="D456" s="72" t="n">
        <v>0</v>
      </c>
      <c r="E456" s="71" t="n">
        <v>0</v>
      </c>
      <c r="F456" s="71" t="n">
        <v>9</v>
      </c>
      <c r="G456" s="72" t="n">
        <v>1162.55</v>
      </c>
      <c r="H456" s="72" t="n">
        <v>1162.55</v>
      </c>
      <c r="I456" s="71" t="n">
        <f aca="false">IF(B456&gt;=Settings!$B$23,1,0)</f>
        <v>0</v>
      </c>
      <c r="J456" s="71" t="n">
        <v>1</v>
      </c>
      <c r="K456" s="71" t="n">
        <f aca="false">F456*I456*J456</f>
        <v>0</v>
      </c>
      <c r="L456" s="71" t="n">
        <f aca="false">E456*I456*J456</f>
        <v>0</v>
      </c>
      <c r="M456" s="72" t="n">
        <f aca="false">G456*I456*J456</f>
        <v>0</v>
      </c>
      <c r="N456" s="72" t="n">
        <f aca="false">D456*I456*J456</f>
        <v>-0</v>
      </c>
      <c r="O456" s="71" t="n">
        <f aca="false">F456*J456</f>
        <v>9</v>
      </c>
      <c r="P456" s="71" t="n">
        <f aca="false">E456*J456</f>
        <v>0</v>
      </c>
    </row>
    <row r="457" customFormat="false" ht="15" hidden="false" customHeight="false" outlineLevel="0" collapsed="false">
      <c r="A457" s="71" t="s">
        <v>61</v>
      </c>
      <c r="B457" s="71" t="s">
        <v>46</v>
      </c>
      <c r="C457" s="71" t="s">
        <v>151</v>
      </c>
      <c r="D457" s="72" t="n">
        <v>0</v>
      </c>
      <c r="E457" s="71" t="n">
        <v>0</v>
      </c>
      <c r="F457" s="71" t="n">
        <v>15</v>
      </c>
      <c r="G457" s="72" t="n">
        <v>2064.25</v>
      </c>
      <c r="H457" s="72" t="n">
        <v>1957.66</v>
      </c>
      <c r="I457" s="71" t="n">
        <f aca="false">IF(B457&gt;=Settings!$B$23,1,0)</f>
        <v>0</v>
      </c>
      <c r="J457" s="71" t="n">
        <v>1</v>
      </c>
      <c r="K457" s="71" t="n">
        <f aca="false">F457*I457*J457</f>
        <v>0</v>
      </c>
      <c r="L457" s="71" t="n">
        <f aca="false">E457*I457*J457</f>
        <v>0</v>
      </c>
      <c r="M457" s="72" t="n">
        <f aca="false">G457*I457*J457</f>
        <v>0</v>
      </c>
      <c r="N457" s="72" t="n">
        <f aca="false">D457*I457*J457</f>
        <v>-0</v>
      </c>
      <c r="O457" s="71" t="n">
        <f aca="false">F457*J457</f>
        <v>15</v>
      </c>
      <c r="P457" s="71" t="n">
        <f aca="false">E457*J457</f>
        <v>0</v>
      </c>
    </row>
    <row r="458" customFormat="false" ht="15" hidden="false" customHeight="false" outlineLevel="0" collapsed="false">
      <c r="A458" s="71" t="s">
        <v>60</v>
      </c>
      <c r="B458" s="71" t="s">
        <v>46</v>
      </c>
      <c r="C458" s="71" t="s">
        <v>1217</v>
      </c>
      <c r="D458" s="72" t="n">
        <v>0</v>
      </c>
      <c r="E458" s="71" t="n">
        <v>0</v>
      </c>
      <c r="F458" s="71" t="n">
        <v>1</v>
      </c>
      <c r="G458" s="72" t="n">
        <v>104.95</v>
      </c>
      <c r="H458" s="72" t="n">
        <v>104.95</v>
      </c>
      <c r="I458" s="71" t="n">
        <f aca="false">IF(B458&gt;=Settings!$B$23,1,0)</f>
        <v>0</v>
      </c>
      <c r="J458" s="71" t="n">
        <v>1</v>
      </c>
      <c r="K458" s="71" t="n">
        <f aca="false">F458*I458*J458</f>
        <v>0</v>
      </c>
      <c r="L458" s="71" t="n">
        <f aca="false">E458*I458*J458</f>
        <v>0</v>
      </c>
      <c r="M458" s="72" t="n">
        <f aca="false">G458*I458*J458</f>
        <v>0</v>
      </c>
      <c r="N458" s="72" t="n">
        <f aca="false">D458*I458*J458</f>
        <v>-0</v>
      </c>
      <c r="O458" s="71" t="n">
        <f aca="false">F458*J458</f>
        <v>1</v>
      </c>
      <c r="P458" s="71" t="n">
        <f aca="false">E458*J458</f>
        <v>0</v>
      </c>
    </row>
    <row r="459" customFormat="false" ht="15" hidden="false" customHeight="false" outlineLevel="0" collapsed="false">
      <c r="A459" s="71" t="s">
        <v>60</v>
      </c>
      <c r="B459" s="71" t="s">
        <v>46</v>
      </c>
      <c r="C459" s="71" t="s">
        <v>931</v>
      </c>
      <c r="D459" s="72" t="n">
        <v>0</v>
      </c>
      <c r="E459" s="71" t="n">
        <v>0</v>
      </c>
      <c r="F459" s="71" t="n">
        <v>3</v>
      </c>
      <c r="G459" s="72" t="n">
        <v>314.85</v>
      </c>
      <c r="H459" s="72" t="n">
        <v>314.85</v>
      </c>
      <c r="I459" s="71" t="n">
        <f aca="false">IF(B459&gt;=Settings!$B$23,1,0)</f>
        <v>0</v>
      </c>
      <c r="J459" s="71" t="n">
        <v>1</v>
      </c>
      <c r="K459" s="71" t="n">
        <f aca="false">F459*I459*J459</f>
        <v>0</v>
      </c>
      <c r="L459" s="71" t="n">
        <f aca="false">E459*I459*J459</f>
        <v>0</v>
      </c>
      <c r="M459" s="72" t="n">
        <f aca="false">G459*I459*J459</f>
        <v>0</v>
      </c>
      <c r="N459" s="72" t="n">
        <f aca="false">D459*I459*J459</f>
        <v>-0</v>
      </c>
      <c r="O459" s="71" t="n">
        <f aca="false">F459*J459</f>
        <v>3</v>
      </c>
      <c r="P459" s="71" t="n">
        <f aca="false">E459*J459</f>
        <v>0</v>
      </c>
    </row>
    <row r="460" customFormat="false" ht="15" hidden="false" customHeight="false" outlineLevel="0" collapsed="false">
      <c r="A460" s="71" t="s">
        <v>60</v>
      </c>
      <c r="B460" s="71" t="s">
        <v>46</v>
      </c>
      <c r="C460" s="71" t="s">
        <v>1218</v>
      </c>
      <c r="D460" s="72" t="n">
        <v>0</v>
      </c>
      <c r="E460" s="71" t="n">
        <v>0</v>
      </c>
      <c r="F460" s="71" t="n">
        <v>1</v>
      </c>
      <c r="G460" s="72" t="n">
        <v>239.05</v>
      </c>
      <c r="H460" s="72" t="n">
        <v>239.05</v>
      </c>
      <c r="I460" s="71" t="n">
        <f aca="false">IF(B460&gt;=Settings!$B$23,1,0)</f>
        <v>0</v>
      </c>
      <c r="J460" s="71" t="n">
        <v>1</v>
      </c>
      <c r="K460" s="71" t="n">
        <f aca="false">F460*I460*J460</f>
        <v>0</v>
      </c>
      <c r="L460" s="71" t="n">
        <f aca="false">E460*I460*J460</f>
        <v>0</v>
      </c>
      <c r="M460" s="72" t="n">
        <f aca="false">G460*I460*J460</f>
        <v>0</v>
      </c>
      <c r="N460" s="72" t="n">
        <f aca="false">D460*I460*J460</f>
        <v>-0</v>
      </c>
      <c r="O460" s="71" t="n">
        <f aca="false">F460*J460</f>
        <v>1</v>
      </c>
      <c r="P460" s="71" t="n">
        <f aca="false">E460*J460</f>
        <v>0</v>
      </c>
    </row>
    <row r="461" customFormat="false" ht="15" hidden="false" customHeight="false" outlineLevel="0" collapsed="false">
      <c r="A461" s="71" t="s">
        <v>60</v>
      </c>
      <c r="B461" s="71" t="s">
        <v>46</v>
      </c>
      <c r="C461" s="71" t="s">
        <v>1219</v>
      </c>
      <c r="D461" s="72" t="n">
        <v>0</v>
      </c>
      <c r="E461" s="71" t="n">
        <v>0</v>
      </c>
      <c r="F461" s="71" t="n">
        <v>1</v>
      </c>
      <c r="G461" s="72" t="n">
        <v>69.95</v>
      </c>
      <c r="H461" s="72" t="n">
        <v>69.95</v>
      </c>
      <c r="I461" s="71" t="n">
        <f aca="false">IF(B461&gt;=Settings!$B$23,1,0)</f>
        <v>0</v>
      </c>
      <c r="J461" s="71" t="n">
        <v>1</v>
      </c>
      <c r="K461" s="71" t="n">
        <f aca="false">F461*I461*J461</f>
        <v>0</v>
      </c>
      <c r="L461" s="71" t="n">
        <f aca="false">E461*I461*J461</f>
        <v>0</v>
      </c>
      <c r="M461" s="72" t="n">
        <f aca="false">G461*I461*J461</f>
        <v>0</v>
      </c>
      <c r="N461" s="72" t="n">
        <f aca="false">D461*I461*J461</f>
        <v>-0</v>
      </c>
      <c r="O461" s="71" t="n">
        <f aca="false">F461*J461</f>
        <v>1</v>
      </c>
      <c r="P461" s="71" t="n">
        <f aca="false">E461*J461</f>
        <v>0</v>
      </c>
    </row>
    <row r="462" customFormat="false" ht="15" hidden="false" customHeight="false" outlineLevel="0" collapsed="false">
      <c r="A462" s="71" t="s">
        <v>60</v>
      </c>
      <c r="B462" s="71" t="s">
        <v>46</v>
      </c>
      <c r="C462" s="71" t="s">
        <v>1220</v>
      </c>
      <c r="D462" s="72" t="n">
        <v>0</v>
      </c>
      <c r="E462" s="71" t="n">
        <v>0</v>
      </c>
      <c r="F462" s="71" t="n">
        <v>9</v>
      </c>
      <c r="G462" s="72" t="n">
        <v>1124.55</v>
      </c>
      <c r="H462" s="72" t="n">
        <v>1124.55</v>
      </c>
      <c r="I462" s="71" t="n">
        <f aca="false">IF(B462&gt;=Settings!$B$23,1,0)</f>
        <v>0</v>
      </c>
      <c r="J462" s="71" t="n">
        <v>1</v>
      </c>
      <c r="K462" s="71" t="n">
        <f aca="false">F462*I462*J462</f>
        <v>0</v>
      </c>
      <c r="L462" s="71" t="n">
        <f aca="false">E462*I462*J462</f>
        <v>0</v>
      </c>
      <c r="M462" s="72" t="n">
        <f aca="false">G462*I462*J462</f>
        <v>0</v>
      </c>
      <c r="N462" s="72" t="n">
        <f aca="false">D462*I462*J462</f>
        <v>-0</v>
      </c>
      <c r="O462" s="71" t="n">
        <f aca="false">F462*J462</f>
        <v>9</v>
      </c>
      <c r="P462" s="71" t="n">
        <f aca="false">E462*J462</f>
        <v>0</v>
      </c>
    </row>
    <row r="463" customFormat="false" ht="15" hidden="false" customHeight="false" outlineLevel="0" collapsed="false">
      <c r="A463" s="71" t="s">
        <v>60</v>
      </c>
      <c r="B463" s="71" t="s">
        <v>46</v>
      </c>
      <c r="C463" s="71" t="s">
        <v>1221</v>
      </c>
      <c r="D463" s="72" t="n">
        <v>0</v>
      </c>
      <c r="E463" s="71" t="n">
        <v>0</v>
      </c>
      <c r="F463" s="71" t="n">
        <v>2</v>
      </c>
      <c r="G463" s="72" t="n">
        <v>209.9</v>
      </c>
      <c r="H463" s="72" t="n">
        <v>209.9</v>
      </c>
      <c r="I463" s="71" t="n">
        <f aca="false">IF(B463&gt;=Settings!$B$23,1,0)</f>
        <v>0</v>
      </c>
      <c r="J463" s="71" t="n">
        <v>1</v>
      </c>
      <c r="K463" s="71" t="n">
        <f aca="false">F463*I463*J463</f>
        <v>0</v>
      </c>
      <c r="L463" s="71" t="n">
        <f aca="false">E463*I463*J463</f>
        <v>0</v>
      </c>
      <c r="M463" s="72" t="n">
        <f aca="false">G463*I463*J463</f>
        <v>0</v>
      </c>
      <c r="N463" s="72" t="n">
        <f aca="false">D463*I463*J463</f>
        <v>-0</v>
      </c>
      <c r="O463" s="71" t="n">
        <f aca="false">F463*J463</f>
        <v>2</v>
      </c>
      <c r="P463" s="71" t="n">
        <f aca="false">E463*J463</f>
        <v>0</v>
      </c>
    </row>
    <row r="464" customFormat="false" ht="15" hidden="false" customHeight="false" outlineLevel="0" collapsed="false">
      <c r="A464" s="71" t="s">
        <v>60</v>
      </c>
      <c r="B464" s="71" t="s">
        <v>46</v>
      </c>
      <c r="C464" s="71" t="s">
        <v>1222</v>
      </c>
      <c r="D464" s="72" t="n">
        <v>0</v>
      </c>
      <c r="E464" s="71" t="n">
        <v>0</v>
      </c>
      <c r="F464" s="71" t="n">
        <v>1</v>
      </c>
      <c r="G464" s="72" t="n">
        <v>59.95</v>
      </c>
      <c r="H464" s="72" t="n">
        <v>59.95</v>
      </c>
      <c r="I464" s="71" t="n">
        <f aca="false">IF(B464&gt;=Settings!$B$23,1,0)</f>
        <v>0</v>
      </c>
      <c r="J464" s="71" t="n">
        <v>1</v>
      </c>
      <c r="K464" s="71" t="n">
        <f aca="false">F464*I464*J464</f>
        <v>0</v>
      </c>
      <c r="L464" s="71" t="n">
        <f aca="false">E464*I464*J464</f>
        <v>0</v>
      </c>
      <c r="M464" s="72" t="n">
        <f aca="false">G464*I464*J464</f>
        <v>0</v>
      </c>
      <c r="N464" s="72" t="n">
        <f aca="false">D464*I464*J464</f>
        <v>-0</v>
      </c>
      <c r="O464" s="71" t="n">
        <f aca="false">F464*J464</f>
        <v>1</v>
      </c>
      <c r="P464" s="71" t="n">
        <f aca="false">E464*J464</f>
        <v>0</v>
      </c>
    </row>
    <row r="465" customFormat="false" ht="15" hidden="false" customHeight="false" outlineLevel="0" collapsed="false">
      <c r="A465" s="71" t="s">
        <v>61</v>
      </c>
      <c r="B465" s="71" t="s">
        <v>46</v>
      </c>
      <c r="C465" s="71" t="s">
        <v>1223</v>
      </c>
      <c r="D465" s="72" t="n">
        <v>0</v>
      </c>
      <c r="E465" s="71" t="n">
        <v>0</v>
      </c>
      <c r="F465" s="71" t="n">
        <v>1</v>
      </c>
      <c r="G465" s="72" t="n">
        <v>74.95</v>
      </c>
      <c r="H465" s="72" t="n">
        <v>74.95</v>
      </c>
      <c r="I465" s="71" t="n">
        <f aca="false">IF(B465&gt;=Settings!$B$23,1,0)</f>
        <v>0</v>
      </c>
      <c r="J465" s="71" t="n">
        <v>1</v>
      </c>
      <c r="K465" s="71" t="n">
        <f aca="false">F465*I465*J465</f>
        <v>0</v>
      </c>
      <c r="L465" s="71" t="n">
        <f aca="false">E465*I465*J465</f>
        <v>0</v>
      </c>
      <c r="M465" s="72" t="n">
        <f aca="false">G465*I465*J465</f>
        <v>0</v>
      </c>
      <c r="N465" s="72" t="n">
        <f aca="false">D465*I465*J465</f>
        <v>-0</v>
      </c>
      <c r="O465" s="71" t="n">
        <f aca="false">F465*J465</f>
        <v>1</v>
      </c>
      <c r="P465" s="71" t="n">
        <f aca="false">E465*J465</f>
        <v>0</v>
      </c>
    </row>
    <row r="466" customFormat="false" ht="15" hidden="false" customHeight="false" outlineLevel="0" collapsed="false">
      <c r="A466" s="71" t="s">
        <v>59</v>
      </c>
      <c r="B466" s="71" t="s">
        <v>46</v>
      </c>
      <c r="C466" s="71" t="s">
        <v>1224</v>
      </c>
      <c r="D466" s="72" t="n">
        <v>0</v>
      </c>
      <c r="E466" s="71" t="n">
        <v>0</v>
      </c>
      <c r="F466" s="71" t="n">
        <v>2</v>
      </c>
      <c r="G466" s="72" t="n">
        <v>254.949</v>
      </c>
      <c r="H466" s="72" t="n">
        <v>254.949</v>
      </c>
      <c r="I466" s="71" t="n">
        <f aca="false">IF(B466&gt;=Settings!$B$23,1,0)</f>
        <v>0</v>
      </c>
      <c r="J466" s="71" t="n">
        <v>1</v>
      </c>
      <c r="K466" s="71" t="n">
        <f aca="false">F466*I466*J466</f>
        <v>0</v>
      </c>
      <c r="L466" s="71" t="n">
        <f aca="false">E466*I466*J466</f>
        <v>0</v>
      </c>
      <c r="M466" s="72" t="n">
        <f aca="false">G466*I466*J466</f>
        <v>0</v>
      </c>
      <c r="N466" s="72" t="n">
        <f aca="false">D466*I466*J466</f>
        <v>-0</v>
      </c>
      <c r="O466" s="71" t="n">
        <f aca="false">F466*J466</f>
        <v>2</v>
      </c>
      <c r="P466" s="71" t="n">
        <f aca="false">E466*J466</f>
        <v>0</v>
      </c>
    </row>
    <row r="467" customFormat="false" ht="15" hidden="false" customHeight="false" outlineLevel="0" collapsed="false">
      <c r="A467" s="71" t="s">
        <v>61</v>
      </c>
      <c r="B467" s="71" t="s">
        <v>46</v>
      </c>
      <c r="C467" s="71" t="s">
        <v>1225</v>
      </c>
      <c r="D467" s="72" t="n">
        <v>0</v>
      </c>
      <c r="E467" s="71" t="n">
        <v>0</v>
      </c>
      <c r="F467" s="71" t="n">
        <v>1</v>
      </c>
      <c r="G467" s="72" t="n">
        <v>147.65</v>
      </c>
      <c r="H467" s="72" t="n">
        <v>147.65</v>
      </c>
      <c r="I467" s="71" t="n">
        <f aca="false">IF(B467&gt;=Settings!$B$23,1,0)</f>
        <v>0</v>
      </c>
      <c r="J467" s="71" t="n">
        <v>1</v>
      </c>
      <c r="K467" s="71" t="n">
        <f aca="false">F467*I467*J467</f>
        <v>0</v>
      </c>
      <c r="L467" s="71" t="n">
        <f aca="false">E467*I467*J467</f>
        <v>0</v>
      </c>
      <c r="M467" s="72" t="n">
        <f aca="false">G467*I467*J467</f>
        <v>0</v>
      </c>
      <c r="N467" s="72" t="n">
        <f aca="false">D467*I467*J467</f>
        <v>-0</v>
      </c>
      <c r="O467" s="71" t="n">
        <f aca="false">F467*J467</f>
        <v>1</v>
      </c>
      <c r="P467" s="71" t="n">
        <f aca="false">E467*J467</f>
        <v>0</v>
      </c>
    </row>
    <row r="468" customFormat="false" ht="15" hidden="false" customHeight="false" outlineLevel="0" collapsed="false">
      <c r="A468" s="71" t="s">
        <v>59</v>
      </c>
      <c r="B468" s="71" t="s">
        <v>46</v>
      </c>
      <c r="C468" s="71" t="s">
        <v>1226</v>
      </c>
      <c r="D468" s="72" t="n">
        <v>0</v>
      </c>
      <c r="E468" s="71" t="n">
        <v>0</v>
      </c>
      <c r="F468" s="71" t="n">
        <v>1</v>
      </c>
      <c r="G468" s="72" t="n">
        <v>75.95</v>
      </c>
      <c r="H468" s="72" t="n">
        <v>75.95</v>
      </c>
      <c r="I468" s="71" t="n">
        <f aca="false">IF(B468&gt;=Settings!$B$23,1,0)</f>
        <v>0</v>
      </c>
      <c r="J468" s="71" t="n">
        <v>1</v>
      </c>
      <c r="K468" s="71" t="n">
        <f aca="false">F468*I468*J468</f>
        <v>0</v>
      </c>
      <c r="L468" s="71" t="n">
        <f aca="false">E468*I468*J468</f>
        <v>0</v>
      </c>
      <c r="M468" s="72" t="n">
        <f aca="false">G468*I468*J468</f>
        <v>0</v>
      </c>
      <c r="N468" s="72" t="n">
        <f aca="false">D468*I468*J468</f>
        <v>-0</v>
      </c>
      <c r="O468" s="71" t="n">
        <f aca="false">F468*J468</f>
        <v>1</v>
      </c>
      <c r="P468" s="71" t="n">
        <f aca="false">E468*J468</f>
        <v>0</v>
      </c>
    </row>
    <row r="469" customFormat="false" ht="15" hidden="false" customHeight="false" outlineLevel="0" collapsed="false">
      <c r="A469" s="71" t="s">
        <v>61</v>
      </c>
      <c r="B469" s="71" t="s">
        <v>46</v>
      </c>
      <c r="C469" s="71" t="s">
        <v>881</v>
      </c>
      <c r="D469" s="72" t="n">
        <v>0</v>
      </c>
      <c r="E469" s="71" t="n">
        <v>0</v>
      </c>
      <c r="F469" s="71" t="n">
        <v>1</v>
      </c>
      <c r="G469" s="72" t="n">
        <v>194.95</v>
      </c>
      <c r="H469" s="72" t="n">
        <v>194.95</v>
      </c>
      <c r="I469" s="71" t="n">
        <f aca="false">IF(B469&gt;=Settings!$B$23,1,0)</f>
        <v>0</v>
      </c>
      <c r="J469" s="71" t="n">
        <v>1</v>
      </c>
      <c r="K469" s="71" t="n">
        <f aca="false">F469*I469*J469</f>
        <v>0</v>
      </c>
      <c r="L469" s="71" t="n">
        <f aca="false">E469*I469*J469</f>
        <v>0</v>
      </c>
      <c r="M469" s="72" t="n">
        <f aca="false">G469*I469*J469</f>
        <v>0</v>
      </c>
      <c r="N469" s="72" t="n">
        <f aca="false">D469*I469*J469</f>
        <v>-0</v>
      </c>
      <c r="O469" s="71" t="n">
        <f aca="false">F469*J469</f>
        <v>1</v>
      </c>
      <c r="P469" s="71" t="n">
        <f aca="false">E469*J469</f>
        <v>0</v>
      </c>
    </row>
    <row r="470" customFormat="false" ht="15" hidden="false" customHeight="false" outlineLevel="0" collapsed="false">
      <c r="A470" s="71" t="s">
        <v>59</v>
      </c>
      <c r="B470" s="71" t="s">
        <v>46</v>
      </c>
      <c r="C470" s="71" t="s">
        <v>812</v>
      </c>
      <c r="D470" s="72" t="n">
        <v>0</v>
      </c>
      <c r="E470" s="71" t="n">
        <v>0</v>
      </c>
      <c r="F470" s="71" t="n">
        <v>1</v>
      </c>
      <c r="G470" s="72" t="n">
        <v>0</v>
      </c>
      <c r="H470" s="72" t="n">
        <v>0</v>
      </c>
      <c r="I470" s="71" t="n">
        <f aca="false">IF(B470&gt;=Settings!$B$23,1,0)</f>
        <v>0</v>
      </c>
      <c r="J470" s="71" t="n">
        <v>0</v>
      </c>
      <c r="K470" s="71" t="n">
        <f aca="false">F470*I470*J470</f>
        <v>0</v>
      </c>
      <c r="L470" s="71" t="n">
        <f aca="false">E470*I470*J470</f>
        <v>0</v>
      </c>
      <c r="M470" s="72" t="n">
        <f aca="false">G470*I470*J470</f>
        <v>0</v>
      </c>
      <c r="N470" s="72" t="n">
        <f aca="false">D470*I470*J470</f>
        <v>-0</v>
      </c>
      <c r="O470" s="71" t="n">
        <f aca="false">F470*J470</f>
        <v>0</v>
      </c>
      <c r="P470" s="71" t="n">
        <f aca="false">E470*J470</f>
        <v>0</v>
      </c>
    </row>
    <row r="471" customFormat="false" ht="15" hidden="false" customHeight="false" outlineLevel="0" collapsed="false">
      <c r="A471" s="71" t="s">
        <v>61</v>
      </c>
      <c r="B471" s="71" t="s">
        <v>46</v>
      </c>
      <c r="C471" s="71" t="s">
        <v>1117</v>
      </c>
      <c r="D471" s="72" t="n">
        <v>0</v>
      </c>
      <c r="E471" s="71" t="n">
        <v>0</v>
      </c>
      <c r="F471" s="71" t="n">
        <v>2</v>
      </c>
      <c r="G471" s="72" t="n">
        <v>45.9</v>
      </c>
      <c r="H471" s="72" t="n">
        <v>45.9</v>
      </c>
      <c r="I471" s="71" t="n">
        <f aca="false">IF(B471&gt;=Settings!$B$23,1,0)</f>
        <v>0</v>
      </c>
      <c r="J471" s="71" t="n">
        <v>1</v>
      </c>
      <c r="K471" s="71" t="n">
        <f aca="false">F471*I471*J471</f>
        <v>0</v>
      </c>
      <c r="L471" s="71" t="n">
        <f aca="false">E471*I471*J471</f>
        <v>0</v>
      </c>
      <c r="M471" s="72" t="n">
        <f aca="false">G471*I471*J471</f>
        <v>0</v>
      </c>
      <c r="N471" s="72" t="n">
        <f aca="false">D471*I471*J471</f>
        <v>-0</v>
      </c>
      <c r="O471" s="71" t="n">
        <f aca="false">F471*J471</f>
        <v>2</v>
      </c>
      <c r="P471" s="71" t="n">
        <f aca="false">E471*J471</f>
        <v>0</v>
      </c>
    </row>
    <row r="472" customFormat="false" ht="15" hidden="false" customHeight="false" outlineLevel="0" collapsed="false">
      <c r="A472" s="71" t="s">
        <v>60</v>
      </c>
      <c r="B472" s="71" t="s">
        <v>46</v>
      </c>
      <c r="C472" s="71" t="s">
        <v>1227</v>
      </c>
      <c r="D472" s="72" t="n">
        <v>0</v>
      </c>
      <c r="E472" s="71" t="n">
        <v>0</v>
      </c>
      <c r="F472" s="71" t="n">
        <v>1</v>
      </c>
      <c r="G472" s="72" t="n">
        <v>154.95</v>
      </c>
      <c r="H472" s="72" t="n">
        <v>154.95</v>
      </c>
      <c r="I472" s="71" t="n">
        <f aca="false">IF(B472&gt;=Settings!$B$23,1,0)</f>
        <v>0</v>
      </c>
      <c r="J472" s="71" t="n">
        <v>1</v>
      </c>
      <c r="K472" s="71" t="n">
        <f aca="false">F472*I472*J472</f>
        <v>0</v>
      </c>
      <c r="L472" s="71" t="n">
        <f aca="false">E472*I472*J472</f>
        <v>0</v>
      </c>
      <c r="M472" s="72" t="n">
        <f aca="false">G472*I472*J472</f>
        <v>0</v>
      </c>
      <c r="N472" s="72" t="n">
        <f aca="false">D472*I472*J472</f>
        <v>-0</v>
      </c>
      <c r="O472" s="71" t="n">
        <f aca="false">F472*J472</f>
        <v>1</v>
      </c>
      <c r="P472" s="71" t="n">
        <f aca="false">E472*J472</f>
        <v>0</v>
      </c>
    </row>
    <row r="473" customFormat="false" ht="15" hidden="false" customHeight="false" outlineLevel="0" collapsed="false">
      <c r="A473" s="71" t="s">
        <v>61</v>
      </c>
      <c r="B473" s="71" t="s">
        <v>46</v>
      </c>
      <c r="C473" s="71" t="s">
        <v>1228</v>
      </c>
      <c r="D473" s="72" t="n">
        <v>0</v>
      </c>
      <c r="E473" s="71" t="n">
        <v>0</v>
      </c>
      <c r="F473" s="71" t="n">
        <v>1</v>
      </c>
      <c r="G473" s="72" t="n">
        <v>97.95</v>
      </c>
      <c r="H473" s="72" t="n">
        <v>83.26</v>
      </c>
      <c r="I473" s="71" t="n">
        <f aca="false">IF(B473&gt;=Settings!$B$23,1,0)</f>
        <v>0</v>
      </c>
      <c r="J473" s="71" t="n">
        <v>1</v>
      </c>
      <c r="K473" s="71" t="n">
        <f aca="false">F473*I473*J473</f>
        <v>0</v>
      </c>
      <c r="L473" s="71" t="n">
        <f aca="false">E473*I473*J473</f>
        <v>0</v>
      </c>
      <c r="M473" s="72" t="n">
        <f aca="false">G473*I473*J473</f>
        <v>0</v>
      </c>
      <c r="N473" s="72" t="n">
        <f aca="false">D473*I473*J473</f>
        <v>-0</v>
      </c>
      <c r="O473" s="71" t="n">
        <f aca="false">F473*J473</f>
        <v>1</v>
      </c>
      <c r="P473" s="71" t="n">
        <f aca="false">E473*J473</f>
        <v>0</v>
      </c>
    </row>
    <row r="474" customFormat="false" ht="15" hidden="false" customHeight="false" outlineLevel="0" collapsed="false">
      <c r="A474" s="71" t="s">
        <v>59</v>
      </c>
      <c r="B474" s="71" t="s">
        <v>46</v>
      </c>
      <c r="C474" s="71" t="s">
        <v>593</v>
      </c>
      <c r="D474" s="72" t="n">
        <v>0</v>
      </c>
      <c r="E474" s="71" t="n">
        <v>0</v>
      </c>
      <c r="F474" s="71" t="n">
        <v>46</v>
      </c>
      <c r="G474" s="72" t="n">
        <v>4053.678</v>
      </c>
      <c r="H474" s="72" t="n">
        <v>4053.678</v>
      </c>
      <c r="I474" s="71" t="n">
        <f aca="false">IF(B474&gt;=Settings!$B$23,1,0)</f>
        <v>0</v>
      </c>
      <c r="J474" s="71" t="n">
        <v>1</v>
      </c>
      <c r="K474" s="71" t="n">
        <f aca="false">F474*I474*J474</f>
        <v>0</v>
      </c>
      <c r="L474" s="71" t="n">
        <f aca="false">E474*I474*J474</f>
        <v>0</v>
      </c>
      <c r="M474" s="72" t="n">
        <f aca="false">G474*I474*J474</f>
        <v>0</v>
      </c>
      <c r="N474" s="72" t="n">
        <f aca="false">D474*I474*J474</f>
        <v>-0</v>
      </c>
      <c r="O474" s="71" t="n">
        <f aca="false">F474*J474</f>
        <v>46</v>
      </c>
      <c r="P474" s="71" t="n">
        <f aca="false">E474*J474</f>
        <v>0</v>
      </c>
    </row>
    <row r="475" customFormat="false" ht="15" hidden="false" customHeight="false" outlineLevel="0" collapsed="false">
      <c r="A475" s="71" t="s">
        <v>59</v>
      </c>
      <c r="B475" s="71" t="s">
        <v>46</v>
      </c>
      <c r="C475" s="71" t="s">
        <v>1229</v>
      </c>
      <c r="D475" s="72" t="n">
        <v>0</v>
      </c>
      <c r="E475" s="71" t="n">
        <v>0</v>
      </c>
      <c r="F475" s="71" t="n">
        <v>4</v>
      </c>
      <c r="G475" s="72" t="n">
        <v>504.8</v>
      </c>
      <c r="H475" s="72" t="n">
        <v>504.8</v>
      </c>
      <c r="I475" s="71" t="n">
        <f aca="false">IF(B475&gt;=Settings!$B$23,1,0)</f>
        <v>0</v>
      </c>
      <c r="J475" s="71" t="n">
        <v>1</v>
      </c>
      <c r="K475" s="71" t="n">
        <f aca="false">F475*I475*J475</f>
        <v>0</v>
      </c>
      <c r="L475" s="71" t="n">
        <f aca="false">E475*I475*J475</f>
        <v>0</v>
      </c>
      <c r="M475" s="72" t="n">
        <f aca="false">G475*I475*J475</f>
        <v>0</v>
      </c>
      <c r="N475" s="72" t="n">
        <f aca="false">D475*I475*J475</f>
        <v>-0</v>
      </c>
      <c r="O475" s="71" t="n">
        <f aca="false">F475*J475</f>
        <v>4</v>
      </c>
      <c r="P475" s="71" t="n">
        <f aca="false">E475*J475</f>
        <v>0</v>
      </c>
    </row>
    <row r="476" customFormat="false" ht="15" hidden="false" customHeight="false" outlineLevel="0" collapsed="false">
      <c r="A476" s="71" t="s">
        <v>60</v>
      </c>
      <c r="B476" s="71" t="s">
        <v>46</v>
      </c>
      <c r="C476" s="71" t="s">
        <v>1230</v>
      </c>
      <c r="D476" s="72" t="n">
        <v>0</v>
      </c>
      <c r="E476" s="71" t="n">
        <v>0</v>
      </c>
      <c r="F476" s="71" t="n">
        <v>2</v>
      </c>
      <c r="G476" s="72" t="n">
        <v>229.9</v>
      </c>
      <c r="H476" s="72" t="n">
        <v>229.9</v>
      </c>
      <c r="I476" s="71" t="n">
        <f aca="false">IF(B476&gt;=Settings!$B$23,1,0)</f>
        <v>0</v>
      </c>
      <c r="J476" s="71" t="n">
        <v>1</v>
      </c>
      <c r="K476" s="71" t="n">
        <f aca="false">F476*I476*J476</f>
        <v>0</v>
      </c>
      <c r="L476" s="71" t="n">
        <f aca="false">E476*I476*J476</f>
        <v>0</v>
      </c>
      <c r="M476" s="72" t="n">
        <f aca="false">G476*I476*J476</f>
        <v>0</v>
      </c>
      <c r="N476" s="72" t="n">
        <f aca="false">D476*I476*J476</f>
        <v>-0</v>
      </c>
      <c r="O476" s="71" t="n">
        <f aca="false">F476*J476</f>
        <v>2</v>
      </c>
      <c r="P476" s="71" t="n">
        <f aca="false">E476*J476</f>
        <v>0</v>
      </c>
    </row>
    <row r="477" customFormat="false" ht="15" hidden="false" customHeight="false" outlineLevel="0" collapsed="false">
      <c r="A477" s="71" t="s">
        <v>60</v>
      </c>
      <c r="B477" s="71" t="s">
        <v>46</v>
      </c>
      <c r="C477" s="71" t="s">
        <v>1231</v>
      </c>
      <c r="D477" s="72" t="n">
        <v>0</v>
      </c>
      <c r="E477" s="71" t="n">
        <v>0</v>
      </c>
      <c r="F477" s="71" t="n">
        <v>3</v>
      </c>
      <c r="G477" s="72" t="n">
        <v>410.85</v>
      </c>
      <c r="H477" s="72" t="n">
        <v>410.85</v>
      </c>
      <c r="I477" s="71" t="n">
        <f aca="false">IF(B477&gt;=Settings!$B$23,1,0)</f>
        <v>0</v>
      </c>
      <c r="J477" s="71" t="n">
        <v>1</v>
      </c>
      <c r="K477" s="71" t="n">
        <f aca="false">F477*I477*J477</f>
        <v>0</v>
      </c>
      <c r="L477" s="71" t="n">
        <f aca="false">E477*I477*J477</f>
        <v>0</v>
      </c>
      <c r="M477" s="72" t="n">
        <f aca="false">G477*I477*J477</f>
        <v>0</v>
      </c>
      <c r="N477" s="72" t="n">
        <f aca="false">D477*I477*J477</f>
        <v>-0</v>
      </c>
      <c r="O477" s="71" t="n">
        <f aca="false">F477*J477</f>
        <v>3</v>
      </c>
      <c r="P477" s="71" t="n">
        <f aca="false">E477*J477</f>
        <v>0</v>
      </c>
    </row>
    <row r="478" customFormat="false" ht="15" hidden="false" customHeight="false" outlineLevel="0" collapsed="false">
      <c r="A478" s="71" t="s">
        <v>61</v>
      </c>
      <c r="B478" s="71" t="s">
        <v>46</v>
      </c>
      <c r="C478" s="71" t="s">
        <v>1232</v>
      </c>
      <c r="D478" s="72" t="n">
        <v>0</v>
      </c>
      <c r="E478" s="71" t="n">
        <v>0</v>
      </c>
      <c r="F478" s="71" t="n">
        <v>2</v>
      </c>
      <c r="G478" s="72" t="n">
        <v>149.9</v>
      </c>
      <c r="H478" s="72" t="n">
        <v>138.66</v>
      </c>
      <c r="I478" s="71" t="n">
        <f aca="false">IF(B478&gt;=Settings!$B$23,1,0)</f>
        <v>0</v>
      </c>
      <c r="J478" s="71" t="n">
        <v>1</v>
      </c>
      <c r="K478" s="71" t="n">
        <f aca="false">F478*I478*J478</f>
        <v>0</v>
      </c>
      <c r="L478" s="71" t="n">
        <f aca="false">E478*I478*J478</f>
        <v>0</v>
      </c>
      <c r="M478" s="72" t="n">
        <f aca="false">G478*I478*J478</f>
        <v>0</v>
      </c>
      <c r="N478" s="72" t="n">
        <f aca="false">D478*I478*J478</f>
        <v>-0</v>
      </c>
      <c r="O478" s="71" t="n">
        <f aca="false">F478*J478</f>
        <v>2</v>
      </c>
      <c r="P478" s="71" t="n">
        <f aca="false">E478*J478</f>
        <v>0</v>
      </c>
    </row>
    <row r="479" customFormat="false" ht="15" hidden="false" customHeight="false" outlineLevel="0" collapsed="false">
      <c r="A479" s="71" t="s">
        <v>61</v>
      </c>
      <c r="B479" s="71" t="s">
        <v>46</v>
      </c>
      <c r="C479" s="71" t="s">
        <v>1233</v>
      </c>
      <c r="D479" s="72" t="n">
        <v>0</v>
      </c>
      <c r="E479" s="71" t="n">
        <v>0</v>
      </c>
      <c r="F479" s="71" t="n">
        <v>3</v>
      </c>
      <c r="G479" s="72" t="n">
        <v>485.2</v>
      </c>
      <c r="H479" s="72" t="n">
        <v>485.2</v>
      </c>
      <c r="I479" s="71" t="n">
        <f aca="false">IF(B479&gt;=Settings!$B$23,1,0)</f>
        <v>0</v>
      </c>
      <c r="J479" s="71" t="n">
        <v>1</v>
      </c>
      <c r="K479" s="71" t="n">
        <f aca="false">F479*I479*J479</f>
        <v>0</v>
      </c>
      <c r="L479" s="71" t="n">
        <f aca="false">E479*I479*J479</f>
        <v>0</v>
      </c>
      <c r="M479" s="72" t="n">
        <f aca="false">G479*I479*J479</f>
        <v>0</v>
      </c>
      <c r="N479" s="72" t="n">
        <f aca="false">D479*I479*J479</f>
        <v>-0</v>
      </c>
      <c r="O479" s="71" t="n">
        <f aca="false">F479*J479</f>
        <v>3</v>
      </c>
      <c r="P479" s="71" t="n">
        <f aca="false">E479*J479</f>
        <v>0</v>
      </c>
    </row>
    <row r="480" customFormat="false" ht="15" hidden="false" customHeight="false" outlineLevel="0" collapsed="false">
      <c r="A480" s="71" t="s">
        <v>60</v>
      </c>
      <c r="B480" s="71" t="s">
        <v>46</v>
      </c>
      <c r="C480" s="71" t="s">
        <v>1234</v>
      </c>
      <c r="D480" s="72" t="n">
        <v>0</v>
      </c>
      <c r="E480" s="71" t="n">
        <v>0</v>
      </c>
      <c r="F480" s="71" t="n">
        <v>4</v>
      </c>
      <c r="G480" s="72" t="n">
        <v>499.8</v>
      </c>
      <c r="H480" s="72" t="n">
        <v>499.8</v>
      </c>
      <c r="I480" s="71" t="n">
        <f aca="false">IF(B480&gt;=Settings!$B$23,1,0)</f>
        <v>0</v>
      </c>
      <c r="J480" s="71" t="n">
        <v>1</v>
      </c>
      <c r="K480" s="71" t="n">
        <f aca="false">F480*I480*J480</f>
        <v>0</v>
      </c>
      <c r="L480" s="71" t="n">
        <f aca="false">E480*I480*J480</f>
        <v>0</v>
      </c>
      <c r="M480" s="72" t="n">
        <f aca="false">G480*I480*J480</f>
        <v>0</v>
      </c>
      <c r="N480" s="72" t="n">
        <f aca="false">D480*I480*J480</f>
        <v>-0</v>
      </c>
      <c r="O480" s="71" t="n">
        <f aca="false">F480*J480</f>
        <v>4</v>
      </c>
      <c r="P480" s="71" t="n">
        <f aca="false">E480*J480</f>
        <v>0</v>
      </c>
    </row>
    <row r="481" customFormat="false" ht="15" hidden="false" customHeight="false" outlineLevel="0" collapsed="false">
      <c r="A481" s="71" t="s">
        <v>60</v>
      </c>
      <c r="B481" s="71" t="s">
        <v>46</v>
      </c>
      <c r="C481" s="71" t="s">
        <v>1235</v>
      </c>
      <c r="D481" s="72" t="n">
        <v>0</v>
      </c>
      <c r="E481" s="71" t="n">
        <v>0</v>
      </c>
      <c r="F481" s="71" t="n">
        <v>1</v>
      </c>
      <c r="G481" s="72" t="n">
        <v>359.95</v>
      </c>
      <c r="H481" s="72" t="n">
        <v>359.95</v>
      </c>
      <c r="I481" s="71" t="n">
        <f aca="false">IF(B481&gt;=Settings!$B$23,1,0)</f>
        <v>0</v>
      </c>
      <c r="J481" s="71" t="n">
        <v>1</v>
      </c>
      <c r="K481" s="71" t="n">
        <f aca="false">F481*I481*J481</f>
        <v>0</v>
      </c>
      <c r="L481" s="71" t="n">
        <f aca="false">E481*I481*J481</f>
        <v>0</v>
      </c>
      <c r="M481" s="72" t="n">
        <f aca="false">G481*I481*J481</f>
        <v>0</v>
      </c>
      <c r="N481" s="72" t="n">
        <f aca="false">D481*I481*J481</f>
        <v>-0</v>
      </c>
      <c r="O481" s="71" t="n">
        <f aca="false">F481*J481</f>
        <v>1</v>
      </c>
      <c r="P481" s="71" t="n">
        <f aca="false">E481*J481</f>
        <v>0</v>
      </c>
    </row>
    <row r="482" customFormat="false" ht="15" hidden="false" customHeight="false" outlineLevel="0" collapsed="false">
      <c r="A482" s="71" t="s">
        <v>61</v>
      </c>
      <c r="B482" s="71" t="s">
        <v>46</v>
      </c>
      <c r="C482" s="71" t="s">
        <v>1236</v>
      </c>
      <c r="D482" s="72" t="n">
        <v>0</v>
      </c>
      <c r="E482" s="71" t="n">
        <v>0</v>
      </c>
      <c r="F482" s="71" t="n">
        <v>1</v>
      </c>
      <c r="G482" s="72" t="n">
        <v>90.3</v>
      </c>
      <c r="H482" s="72" t="n">
        <v>90.3</v>
      </c>
      <c r="I482" s="71" t="n">
        <f aca="false">IF(B482&gt;=Settings!$B$23,1,0)</f>
        <v>0</v>
      </c>
      <c r="J482" s="71" t="n">
        <v>1</v>
      </c>
      <c r="K482" s="71" t="n">
        <f aca="false">F482*I482*J482</f>
        <v>0</v>
      </c>
      <c r="L482" s="71" t="n">
        <f aca="false">E482*I482*J482</f>
        <v>0</v>
      </c>
      <c r="M482" s="72" t="n">
        <f aca="false">G482*I482*J482</f>
        <v>0</v>
      </c>
      <c r="N482" s="72" t="n">
        <f aca="false">D482*I482*J482</f>
        <v>-0</v>
      </c>
      <c r="O482" s="71" t="n">
        <f aca="false">F482*J482</f>
        <v>1</v>
      </c>
      <c r="P482" s="71" t="n">
        <f aca="false">E482*J482</f>
        <v>0</v>
      </c>
    </row>
    <row r="483" customFormat="false" ht="15" hidden="false" customHeight="false" outlineLevel="0" collapsed="false">
      <c r="A483" s="71" t="s">
        <v>61</v>
      </c>
      <c r="B483" s="71" t="s">
        <v>46</v>
      </c>
      <c r="C483" s="71" t="s">
        <v>1237</v>
      </c>
      <c r="D483" s="72" t="n">
        <v>0</v>
      </c>
      <c r="E483" s="71" t="n">
        <v>0</v>
      </c>
      <c r="F483" s="71" t="n">
        <v>28</v>
      </c>
      <c r="G483" s="72" t="n">
        <v>250.6</v>
      </c>
      <c r="H483" s="72" t="n">
        <v>241.18</v>
      </c>
      <c r="I483" s="71" t="n">
        <f aca="false">IF(B483&gt;=Settings!$B$23,1,0)</f>
        <v>0</v>
      </c>
      <c r="J483" s="71" t="n">
        <v>1</v>
      </c>
      <c r="K483" s="71" t="n">
        <f aca="false">F483*I483*J483</f>
        <v>0</v>
      </c>
      <c r="L483" s="71" t="n">
        <f aca="false">E483*I483*J483</f>
        <v>0</v>
      </c>
      <c r="M483" s="72" t="n">
        <f aca="false">G483*I483*J483</f>
        <v>0</v>
      </c>
      <c r="N483" s="72" t="n">
        <f aca="false">D483*I483*J483</f>
        <v>-0</v>
      </c>
      <c r="O483" s="71" t="n">
        <f aca="false">F483*J483</f>
        <v>28</v>
      </c>
      <c r="P483" s="71" t="n">
        <f aca="false">E483*J483</f>
        <v>0</v>
      </c>
    </row>
    <row r="484" customFormat="false" ht="15" hidden="false" customHeight="false" outlineLevel="0" collapsed="false">
      <c r="A484" s="71" t="s">
        <v>59</v>
      </c>
      <c r="B484" s="71" t="s">
        <v>46</v>
      </c>
      <c r="C484" s="71" t="s">
        <v>142</v>
      </c>
      <c r="D484" s="72" t="n">
        <v>0</v>
      </c>
      <c r="E484" s="71" t="n">
        <v>0</v>
      </c>
      <c r="F484" s="71" t="n">
        <v>7</v>
      </c>
      <c r="G484" s="72" t="n">
        <v>304.85</v>
      </c>
      <c r="H484" s="72" t="n">
        <v>304.85</v>
      </c>
      <c r="I484" s="71" t="n">
        <f aca="false">IF(B484&gt;=Settings!$B$23,1,0)</f>
        <v>0</v>
      </c>
      <c r="J484" s="71" t="n">
        <v>1</v>
      </c>
      <c r="K484" s="71" t="n">
        <f aca="false">F484*I484*J484</f>
        <v>0</v>
      </c>
      <c r="L484" s="71" t="n">
        <f aca="false">E484*I484*J484</f>
        <v>0</v>
      </c>
      <c r="M484" s="72" t="n">
        <f aca="false">G484*I484*J484</f>
        <v>0</v>
      </c>
      <c r="N484" s="72" t="n">
        <f aca="false">D484*I484*J484</f>
        <v>-0</v>
      </c>
      <c r="O484" s="71" t="n">
        <f aca="false">F484*J484</f>
        <v>7</v>
      </c>
      <c r="P484" s="71" t="n">
        <f aca="false">E484*J484</f>
        <v>0</v>
      </c>
    </row>
    <row r="485" customFormat="false" ht="15" hidden="false" customHeight="false" outlineLevel="0" collapsed="false">
      <c r="A485" s="71" t="s">
        <v>60</v>
      </c>
      <c r="B485" s="71" t="s">
        <v>46</v>
      </c>
      <c r="C485" s="71" t="s">
        <v>1238</v>
      </c>
      <c r="D485" s="72" t="n">
        <v>0</v>
      </c>
      <c r="E485" s="71" t="n">
        <v>0</v>
      </c>
      <c r="F485" s="71" t="n">
        <v>8</v>
      </c>
      <c r="G485" s="72" t="n">
        <v>559.6</v>
      </c>
      <c r="H485" s="72" t="n">
        <v>559.6</v>
      </c>
      <c r="I485" s="71" t="n">
        <f aca="false">IF(B485&gt;=Settings!$B$23,1,0)</f>
        <v>0</v>
      </c>
      <c r="J485" s="71" t="n">
        <v>1</v>
      </c>
      <c r="K485" s="71" t="n">
        <f aca="false">F485*I485*J485</f>
        <v>0</v>
      </c>
      <c r="L485" s="71" t="n">
        <f aca="false">E485*I485*J485</f>
        <v>0</v>
      </c>
      <c r="M485" s="72" t="n">
        <f aca="false">G485*I485*J485</f>
        <v>0</v>
      </c>
      <c r="N485" s="72" t="n">
        <f aca="false">D485*I485*J485</f>
        <v>-0</v>
      </c>
      <c r="O485" s="71" t="n">
        <f aca="false">F485*J485</f>
        <v>8</v>
      </c>
      <c r="P485" s="71" t="n">
        <f aca="false">E485*J485</f>
        <v>0</v>
      </c>
    </row>
    <row r="486" customFormat="false" ht="15" hidden="false" customHeight="false" outlineLevel="0" collapsed="false">
      <c r="A486" s="71" t="s">
        <v>59</v>
      </c>
      <c r="B486" s="71" t="s">
        <v>46</v>
      </c>
      <c r="C486" s="71" t="s">
        <v>1239</v>
      </c>
      <c r="D486" s="72" t="n">
        <v>0</v>
      </c>
      <c r="E486" s="71" t="n">
        <v>0</v>
      </c>
      <c r="F486" s="71" t="n">
        <v>5</v>
      </c>
      <c r="G486" s="72" t="n">
        <v>454.75</v>
      </c>
      <c r="H486" s="72" t="n">
        <v>454.75</v>
      </c>
      <c r="I486" s="71" t="n">
        <f aca="false">IF(B486&gt;=Settings!$B$23,1,0)</f>
        <v>0</v>
      </c>
      <c r="J486" s="71" t="n">
        <v>1</v>
      </c>
      <c r="K486" s="71" t="n">
        <f aca="false">F486*I486*J486</f>
        <v>0</v>
      </c>
      <c r="L486" s="71" t="n">
        <f aca="false">E486*I486*J486</f>
        <v>0</v>
      </c>
      <c r="M486" s="72" t="n">
        <f aca="false">G486*I486*J486</f>
        <v>0</v>
      </c>
      <c r="N486" s="72" t="n">
        <f aca="false">D486*I486*J486</f>
        <v>-0</v>
      </c>
      <c r="O486" s="71" t="n">
        <f aca="false">F486*J486</f>
        <v>5</v>
      </c>
      <c r="P486" s="71" t="n">
        <f aca="false">E486*J486</f>
        <v>0</v>
      </c>
    </row>
    <row r="487" customFormat="false" ht="15" hidden="false" customHeight="false" outlineLevel="0" collapsed="false">
      <c r="A487" s="71" t="s">
        <v>61</v>
      </c>
      <c r="B487" s="71" t="s">
        <v>46</v>
      </c>
      <c r="C487" s="71" t="s">
        <v>1240</v>
      </c>
      <c r="D487" s="72" t="n">
        <v>0</v>
      </c>
      <c r="E487" s="71" t="n">
        <v>0</v>
      </c>
      <c r="F487" s="71" t="n">
        <v>1</v>
      </c>
      <c r="G487" s="72" t="n">
        <v>123.95</v>
      </c>
      <c r="H487" s="72" t="n">
        <v>105.36</v>
      </c>
      <c r="I487" s="71" t="n">
        <f aca="false">IF(B487&gt;=Settings!$B$23,1,0)</f>
        <v>0</v>
      </c>
      <c r="J487" s="71" t="n">
        <v>1</v>
      </c>
      <c r="K487" s="71" t="n">
        <f aca="false">F487*I487*J487</f>
        <v>0</v>
      </c>
      <c r="L487" s="71" t="n">
        <f aca="false">E487*I487*J487</f>
        <v>0</v>
      </c>
      <c r="M487" s="72" t="n">
        <f aca="false">G487*I487*J487</f>
        <v>0</v>
      </c>
      <c r="N487" s="72" t="n">
        <f aca="false">D487*I487*J487</f>
        <v>-0</v>
      </c>
      <c r="O487" s="71" t="n">
        <f aca="false">F487*J487</f>
        <v>1</v>
      </c>
      <c r="P487" s="71" t="n">
        <f aca="false">E487*J487</f>
        <v>0</v>
      </c>
    </row>
    <row r="488" customFormat="false" ht="15" hidden="false" customHeight="false" outlineLevel="0" collapsed="false">
      <c r="A488" s="71" t="s">
        <v>60</v>
      </c>
      <c r="B488" s="71" t="s">
        <v>46</v>
      </c>
      <c r="C488" s="71" t="s">
        <v>1241</v>
      </c>
      <c r="D488" s="72" t="n">
        <v>0</v>
      </c>
      <c r="E488" s="71" t="n">
        <v>0</v>
      </c>
      <c r="F488" s="71" t="n">
        <v>11</v>
      </c>
      <c r="G488" s="72" t="n">
        <v>1429.45</v>
      </c>
      <c r="H488" s="72" t="n">
        <v>1429.45</v>
      </c>
      <c r="I488" s="71" t="n">
        <f aca="false">IF(B488&gt;=Settings!$B$23,1,0)</f>
        <v>0</v>
      </c>
      <c r="J488" s="71" t="n">
        <v>1</v>
      </c>
      <c r="K488" s="71" t="n">
        <f aca="false">F488*I488*J488</f>
        <v>0</v>
      </c>
      <c r="L488" s="71" t="n">
        <f aca="false">E488*I488*J488</f>
        <v>0</v>
      </c>
      <c r="M488" s="72" t="n">
        <f aca="false">G488*I488*J488</f>
        <v>0</v>
      </c>
      <c r="N488" s="72" t="n">
        <f aca="false">D488*I488*J488</f>
        <v>-0</v>
      </c>
      <c r="O488" s="71" t="n">
        <f aca="false">F488*J488</f>
        <v>11</v>
      </c>
      <c r="P488" s="71" t="n">
        <f aca="false">E488*J488</f>
        <v>0</v>
      </c>
    </row>
    <row r="489" customFormat="false" ht="15" hidden="false" customHeight="false" outlineLevel="0" collapsed="false">
      <c r="A489" s="71" t="s">
        <v>59</v>
      </c>
      <c r="B489" s="71" t="s">
        <v>46</v>
      </c>
      <c r="C489" s="71" t="s">
        <v>1242</v>
      </c>
      <c r="D489" s="72" t="n">
        <v>0</v>
      </c>
      <c r="E489" s="71" t="n">
        <v>0</v>
      </c>
      <c r="F489" s="71" t="n">
        <v>15</v>
      </c>
      <c r="G489" s="72" t="n">
        <v>1569.25</v>
      </c>
      <c r="H489" s="72" t="n">
        <v>1569.25</v>
      </c>
      <c r="I489" s="71" t="n">
        <f aca="false">IF(B489&gt;=Settings!$B$23,1,0)</f>
        <v>0</v>
      </c>
      <c r="J489" s="71" t="n">
        <v>1</v>
      </c>
      <c r="K489" s="71" t="n">
        <f aca="false">F489*I489*J489</f>
        <v>0</v>
      </c>
      <c r="L489" s="71" t="n">
        <f aca="false">E489*I489*J489</f>
        <v>0</v>
      </c>
      <c r="M489" s="72" t="n">
        <f aca="false">G489*I489*J489</f>
        <v>0</v>
      </c>
      <c r="N489" s="72" t="n">
        <f aca="false">D489*I489*J489</f>
        <v>-0</v>
      </c>
      <c r="O489" s="71" t="n">
        <f aca="false">F489*J489</f>
        <v>15</v>
      </c>
      <c r="P489" s="71" t="n">
        <f aca="false">E489*J489</f>
        <v>0</v>
      </c>
    </row>
    <row r="490" customFormat="false" ht="15" hidden="false" customHeight="false" outlineLevel="0" collapsed="false">
      <c r="A490" s="71" t="s">
        <v>59</v>
      </c>
      <c r="B490" s="71" t="s">
        <v>46</v>
      </c>
      <c r="C490" s="71" t="s">
        <v>1059</v>
      </c>
      <c r="D490" s="72" t="n">
        <v>0</v>
      </c>
      <c r="E490" s="71" t="n">
        <v>0</v>
      </c>
      <c r="F490" s="71" t="n">
        <v>12</v>
      </c>
      <c r="G490" s="72" t="n">
        <v>782.6</v>
      </c>
      <c r="H490" s="72" t="n">
        <v>782.6</v>
      </c>
      <c r="I490" s="71" t="n">
        <f aca="false">IF(B490&gt;=Settings!$B$23,1,0)</f>
        <v>0</v>
      </c>
      <c r="J490" s="71" t="n">
        <v>1</v>
      </c>
      <c r="K490" s="71" t="n">
        <f aca="false">F490*I490*J490</f>
        <v>0</v>
      </c>
      <c r="L490" s="71" t="n">
        <f aca="false">E490*I490*J490</f>
        <v>0</v>
      </c>
      <c r="M490" s="72" t="n">
        <f aca="false">G490*I490*J490</f>
        <v>0</v>
      </c>
      <c r="N490" s="72" t="n">
        <f aca="false">D490*I490*J490</f>
        <v>-0</v>
      </c>
      <c r="O490" s="71" t="n">
        <f aca="false">F490*J490</f>
        <v>12</v>
      </c>
      <c r="P490" s="71" t="n">
        <f aca="false">E490*J490</f>
        <v>0</v>
      </c>
    </row>
    <row r="491" customFormat="false" ht="15" hidden="false" customHeight="false" outlineLevel="0" collapsed="false">
      <c r="A491" s="71" t="s">
        <v>59</v>
      </c>
      <c r="B491" s="71" t="s">
        <v>46</v>
      </c>
      <c r="C491" s="71" t="s">
        <v>1243</v>
      </c>
      <c r="D491" s="72" t="n">
        <v>0</v>
      </c>
      <c r="E491" s="71" t="n">
        <v>0</v>
      </c>
      <c r="F491" s="71" t="n">
        <v>1</v>
      </c>
      <c r="G491" s="72" t="n">
        <v>115.95</v>
      </c>
      <c r="H491" s="72" t="n">
        <v>115.95</v>
      </c>
      <c r="I491" s="71" t="n">
        <f aca="false">IF(B491&gt;=Settings!$B$23,1,0)</f>
        <v>0</v>
      </c>
      <c r="J491" s="71" t="n">
        <v>1</v>
      </c>
      <c r="K491" s="71" t="n">
        <f aca="false">F491*I491*J491</f>
        <v>0</v>
      </c>
      <c r="L491" s="71" t="n">
        <f aca="false">E491*I491*J491</f>
        <v>0</v>
      </c>
      <c r="M491" s="72" t="n">
        <f aca="false">G491*I491*J491</f>
        <v>0</v>
      </c>
      <c r="N491" s="72" t="n">
        <f aca="false">D491*I491*J491</f>
        <v>-0</v>
      </c>
      <c r="O491" s="71" t="n">
        <f aca="false">F491*J491</f>
        <v>1</v>
      </c>
      <c r="P491" s="71" t="n">
        <f aca="false">E491*J491</f>
        <v>0</v>
      </c>
    </row>
    <row r="492" customFormat="false" ht="15" hidden="false" customHeight="false" outlineLevel="0" collapsed="false">
      <c r="A492" s="71" t="s">
        <v>60</v>
      </c>
      <c r="B492" s="71" t="s">
        <v>46</v>
      </c>
      <c r="C492" s="71" t="s">
        <v>1244</v>
      </c>
      <c r="D492" s="72" t="n">
        <v>109.95</v>
      </c>
      <c r="E492" s="71" t="n">
        <v>1</v>
      </c>
      <c r="F492" s="71" t="n">
        <v>4</v>
      </c>
      <c r="G492" s="72" t="n">
        <v>439.8</v>
      </c>
      <c r="H492" s="72" t="n">
        <v>329.85</v>
      </c>
      <c r="I492" s="71" t="n">
        <f aca="false">IF(B492&gt;=Settings!$B$23,1,0)</f>
        <v>0</v>
      </c>
      <c r="J492" s="71" t="n">
        <v>1</v>
      </c>
      <c r="K492" s="71" t="n">
        <f aca="false">F492*I492*J492</f>
        <v>0</v>
      </c>
      <c r="L492" s="71" t="n">
        <f aca="false">E492*I492*J492</f>
        <v>0</v>
      </c>
      <c r="M492" s="72" t="n">
        <f aca="false">G492*I492*J492</f>
        <v>0</v>
      </c>
      <c r="N492" s="72" t="n">
        <f aca="false">D492*I492*J492</f>
        <v>0</v>
      </c>
      <c r="O492" s="71" t="n">
        <f aca="false">F492*J492</f>
        <v>4</v>
      </c>
      <c r="P492" s="71" t="n">
        <f aca="false">E492*J492</f>
        <v>1</v>
      </c>
    </row>
    <row r="493" customFormat="false" ht="15" hidden="false" customHeight="false" outlineLevel="0" collapsed="false">
      <c r="A493" s="71" t="s">
        <v>61</v>
      </c>
      <c r="B493" s="71" t="s">
        <v>46</v>
      </c>
      <c r="C493" s="71" t="s">
        <v>1245</v>
      </c>
      <c r="D493" s="72" t="n">
        <v>0</v>
      </c>
      <c r="E493" s="71" t="n">
        <v>0</v>
      </c>
      <c r="F493" s="71" t="n">
        <v>1</v>
      </c>
      <c r="G493" s="72" t="n">
        <v>141.1</v>
      </c>
      <c r="H493" s="72" t="n">
        <v>119.94</v>
      </c>
      <c r="I493" s="71" t="n">
        <f aca="false">IF(B493&gt;=Settings!$B$23,1,0)</f>
        <v>0</v>
      </c>
      <c r="J493" s="71" t="n">
        <v>1</v>
      </c>
      <c r="K493" s="71" t="n">
        <f aca="false">F493*I493*J493</f>
        <v>0</v>
      </c>
      <c r="L493" s="71" t="n">
        <f aca="false">E493*I493*J493</f>
        <v>0</v>
      </c>
      <c r="M493" s="72" t="n">
        <f aca="false">G493*I493*J493</f>
        <v>0</v>
      </c>
      <c r="N493" s="72" t="n">
        <f aca="false">D493*I493*J493</f>
        <v>-0</v>
      </c>
      <c r="O493" s="71" t="n">
        <f aca="false">F493*J493</f>
        <v>1</v>
      </c>
      <c r="P493" s="71" t="n">
        <f aca="false">E493*J493</f>
        <v>0</v>
      </c>
    </row>
    <row r="494" customFormat="false" ht="15" hidden="false" customHeight="false" outlineLevel="0" collapsed="false">
      <c r="A494" s="71" t="s">
        <v>60</v>
      </c>
      <c r="B494" s="71" t="s">
        <v>46</v>
      </c>
      <c r="C494" s="71" t="s">
        <v>1246</v>
      </c>
      <c r="D494" s="72" t="n">
        <v>0</v>
      </c>
      <c r="E494" s="71" t="n">
        <v>0</v>
      </c>
      <c r="F494" s="71" t="n">
        <v>1</v>
      </c>
      <c r="G494" s="72" t="n">
        <v>118.95</v>
      </c>
      <c r="H494" s="72" t="n">
        <v>118.95</v>
      </c>
      <c r="I494" s="71" t="n">
        <f aca="false">IF(B494&gt;=Settings!$B$23,1,0)</f>
        <v>0</v>
      </c>
      <c r="J494" s="71" t="n">
        <v>1</v>
      </c>
      <c r="K494" s="71" t="n">
        <f aca="false">F494*I494*J494</f>
        <v>0</v>
      </c>
      <c r="L494" s="71" t="n">
        <f aca="false">E494*I494*J494</f>
        <v>0</v>
      </c>
      <c r="M494" s="72" t="n">
        <f aca="false">G494*I494*J494</f>
        <v>0</v>
      </c>
      <c r="N494" s="72" t="n">
        <f aca="false">D494*I494*J494</f>
        <v>-0</v>
      </c>
      <c r="O494" s="71" t="n">
        <f aca="false">F494*J494</f>
        <v>1</v>
      </c>
      <c r="P494" s="71" t="n">
        <f aca="false">E494*J494</f>
        <v>0</v>
      </c>
    </row>
    <row r="495" customFormat="false" ht="15" hidden="false" customHeight="false" outlineLevel="0" collapsed="false">
      <c r="A495" s="71" t="s">
        <v>60</v>
      </c>
      <c r="B495" s="71" t="s">
        <v>46</v>
      </c>
      <c r="C495" s="71" t="s">
        <v>1247</v>
      </c>
      <c r="D495" s="72" t="n">
        <v>0</v>
      </c>
      <c r="E495" s="71" t="n">
        <v>0</v>
      </c>
      <c r="F495" s="71" t="n">
        <v>5</v>
      </c>
      <c r="G495" s="72" t="n">
        <v>449.75</v>
      </c>
      <c r="H495" s="72" t="n">
        <v>449.75</v>
      </c>
      <c r="I495" s="71" t="n">
        <f aca="false">IF(B495&gt;=Settings!$B$23,1,0)</f>
        <v>0</v>
      </c>
      <c r="J495" s="71" t="n">
        <v>1</v>
      </c>
      <c r="K495" s="71" t="n">
        <f aca="false">F495*I495*J495</f>
        <v>0</v>
      </c>
      <c r="L495" s="71" t="n">
        <f aca="false">E495*I495*J495</f>
        <v>0</v>
      </c>
      <c r="M495" s="72" t="n">
        <f aca="false">G495*I495*J495</f>
        <v>0</v>
      </c>
      <c r="N495" s="72" t="n">
        <f aca="false">D495*I495*J495</f>
        <v>-0</v>
      </c>
      <c r="O495" s="71" t="n">
        <f aca="false">F495*J495</f>
        <v>5</v>
      </c>
      <c r="P495" s="71" t="n">
        <f aca="false">E495*J495</f>
        <v>0</v>
      </c>
    </row>
    <row r="496" customFormat="false" ht="15" hidden="false" customHeight="false" outlineLevel="0" collapsed="false">
      <c r="A496" s="71" t="s">
        <v>59</v>
      </c>
      <c r="B496" s="71" t="s">
        <v>46</v>
      </c>
      <c r="C496" s="71" t="s">
        <v>605</v>
      </c>
      <c r="D496" s="72" t="n">
        <v>0</v>
      </c>
      <c r="E496" s="71" t="n">
        <v>0</v>
      </c>
      <c r="F496" s="71" t="n">
        <v>3</v>
      </c>
      <c r="G496" s="72" t="n">
        <v>328.35</v>
      </c>
      <c r="H496" s="72" t="n">
        <v>328.35</v>
      </c>
      <c r="I496" s="71" t="n">
        <f aca="false">IF(B496&gt;=Settings!$B$23,1,0)</f>
        <v>0</v>
      </c>
      <c r="J496" s="71" t="n">
        <v>1</v>
      </c>
      <c r="K496" s="71" t="n">
        <f aca="false">F496*I496*J496</f>
        <v>0</v>
      </c>
      <c r="L496" s="71" t="n">
        <f aca="false">E496*I496*J496</f>
        <v>0</v>
      </c>
      <c r="M496" s="72" t="n">
        <f aca="false">G496*I496*J496</f>
        <v>0</v>
      </c>
      <c r="N496" s="72" t="n">
        <f aca="false">D496*I496*J496</f>
        <v>-0</v>
      </c>
      <c r="O496" s="71" t="n">
        <f aca="false">F496*J496</f>
        <v>3</v>
      </c>
      <c r="P496" s="71" t="n">
        <f aca="false">E496*J496</f>
        <v>0</v>
      </c>
    </row>
    <row r="497" customFormat="false" ht="15" hidden="false" customHeight="false" outlineLevel="0" collapsed="false">
      <c r="A497" s="71" t="s">
        <v>59</v>
      </c>
      <c r="B497" s="71" t="s">
        <v>46</v>
      </c>
      <c r="C497" s="71" t="s">
        <v>1248</v>
      </c>
      <c r="D497" s="72" t="n">
        <v>0</v>
      </c>
      <c r="E497" s="71" t="n">
        <v>0</v>
      </c>
      <c r="F497" s="71" t="n">
        <v>3</v>
      </c>
      <c r="G497" s="72" t="n">
        <v>369.85</v>
      </c>
      <c r="H497" s="72" t="n">
        <v>369.85</v>
      </c>
      <c r="I497" s="71" t="n">
        <f aca="false">IF(B497&gt;=Settings!$B$23,1,0)</f>
        <v>0</v>
      </c>
      <c r="J497" s="71" t="n">
        <v>1</v>
      </c>
      <c r="K497" s="71" t="n">
        <f aca="false">F497*I497*J497</f>
        <v>0</v>
      </c>
      <c r="L497" s="71" t="n">
        <f aca="false">E497*I497*J497</f>
        <v>0</v>
      </c>
      <c r="M497" s="72" t="n">
        <f aca="false">G497*I497*J497</f>
        <v>0</v>
      </c>
      <c r="N497" s="72" t="n">
        <f aca="false">D497*I497*J497</f>
        <v>-0</v>
      </c>
      <c r="O497" s="71" t="n">
        <f aca="false">F497*J497</f>
        <v>3</v>
      </c>
      <c r="P497" s="71" t="n">
        <f aca="false">E497*J497</f>
        <v>0</v>
      </c>
    </row>
    <row r="498" customFormat="false" ht="15" hidden="false" customHeight="false" outlineLevel="0" collapsed="false">
      <c r="A498" s="71" t="s">
        <v>59</v>
      </c>
      <c r="B498" s="71" t="s">
        <v>46</v>
      </c>
      <c r="C498" s="71" t="s">
        <v>1249</v>
      </c>
      <c r="D498" s="72" t="n">
        <v>0</v>
      </c>
      <c r="E498" s="71" t="n">
        <v>0</v>
      </c>
      <c r="F498" s="71" t="n">
        <v>1</v>
      </c>
      <c r="G498" s="72" t="n">
        <v>79.95</v>
      </c>
      <c r="H498" s="72" t="n">
        <v>79.95</v>
      </c>
      <c r="I498" s="71" t="n">
        <f aca="false">IF(B498&gt;=Settings!$B$23,1,0)</f>
        <v>0</v>
      </c>
      <c r="J498" s="71" t="n">
        <v>1</v>
      </c>
      <c r="K498" s="71" t="n">
        <f aca="false">F498*I498*J498</f>
        <v>0</v>
      </c>
      <c r="L498" s="71" t="n">
        <f aca="false">E498*I498*J498</f>
        <v>0</v>
      </c>
      <c r="M498" s="72" t="n">
        <f aca="false">G498*I498*J498</f>
        <v>0</v>
      </c>
      <c r="N498" s="72" t="n">
        <f aca="false">D498*I498*J498</f>
        <v>-0</v>
      </c>
      <c r="O498" s="71" t="n">
        <f aca="false">F498*J498</f>
        <v>1</v>
      </c>
      <c r="P498" s="71" t="n">
        <f aca="false">E498*J498</f>
        <v>0</v>
      </c>
    </row>
    <row r="499" customFormat="false" ht="15" hidden="false" customHeight="false" outlineLevel="0" collapsed="false">
      <c r="A499" s="71" t="s">
        <v>59</v>
      </c>
      <c r="B499" s="71" t="s">
        <v>46</v>
      </c>
      <c r="C499" s="71" t="s">
        <v>1143</v>
      </c>
      <c r="D499" s="72" t="n">
        <v>0</v>
      </c>
      <c r="E499" s="71" t="n">
        <v>0</v>
      </c>
      <c r="F499" s="71" t="n">
        <v>1</v>
      </c>
      <c r="G499" s="72" t="n">
        <v>100.95</v>
      </c>
      <c r="H499" s="72" t="n">
        <v>100.95</v>
      </c>
      <c r="I499" s="71" t="n">
        <f aca="false">IF(B499&gt;=Settings!$B$23,1,0)</f>
        <v>0</v>
      </c>
      <c r="J499" s="71" t="n">
        <v>1</v>
      </c>
      <c r="K499" s="71" t="n">
        <f aca="false">F499*I499*J499</f>
        <v>0</v>
      </c>
      <c r="L499" s="71" t="n">
        <f aca="false">E499*I499*J499</f>
        <v>0</v>
      </c>
      <c r="M499" s="72" t="n">
        <f aca="false">G499*I499*J499</f>
        <v>0</v>
      </c>
      <c r="N499" s="72" t="n">
        <f aca="false">D499*I499*J499</f>
        <v>-0</v>
      </c>
      <c r="O499" s="71" t="n">
        <f aca="false">F499*J499</f>
        <v>1</v>
      </c>
      <c r="P499" s="71" t="n">
        <f aca="false">E499*J499</f>
        <v>0</v>
      </c>
    </row>
    <row r="500" customFormat="false" ht="15" hidden="false" customHeight="false" outlineLevel="0" collapsed="false">
      <c r="A500" s="71" t="s">
        <v>59</v>
      </c>
      <c r="B500" s="71" t="s">
        <v>46</v>
      </c>
      <c r="C500" s="71" t="s">
        <v>1250</v>
      </c>
      <c r="D500" s="72" t="n">
        <v>0</v>
      </c>
      <c r="E500" s="71" t="n">
        <v>0</v>
      </c>
      <c r="F500" s="71" t="n">
        <v>8</v>
      </c>
      <c r="G500" s="72" t="n">
        <v>933.6</v>
      </c>
      <c r="H500" s="72" t="n">
        <v>933.6</v>
      </c>
      <c r="I500" s="71" t="n">
        <f aca="false">IF(B500&gt;=Settings!$B$23,1,0)</f>
        <v>0</v>
      </c>
      <c r="J500" s="71" t="n">
        <v>1</v>
      </c>
      <c r="K500" s="71" t="n">
        <f aca="false">F500*I500*J500</f>
        <v>0</v>
      </c>
      <c r="L500" s="71" t="n">
        <f aca="false">E500*I500*J500</f>
        <v>0</v>
      </c>
      <c r="M500" s="72" t="n">
        <f aca="false">G500*I500*J500</f>
        <v>0</v>
      </c>
      <c r="N500" s="72" t="n">
        <f aca="false">D500*I500*J500</f>
        <v>-0</v>
      </c>
      <c r="O500" s="71" t="n">
        <f aca="false">F500*J500</f>
        <v>8</v>
      </c>
      <c r="P500" s="71" t="n">
        <f aca="false">E500*J500</f>
        <v>0</v>
      </c>
    </row>
    <row r="501" customFormat="false" ht="15" hidden="false" customHeight="false" outlineLevel="0" collapsed="false">
      <c r="A501" s="71" t="s">
        <v>59</v>
      </c>
      <c r="B501" s="71" t="s">
        <v>46</v>
      </c>
      <c r="C501" s="71" t="s">
        <v>1158</v>
      </c>
      <c r="D501" s="72" t="n">
        <v>0</v>
      </c>
      <c r="E501" s="71" t="n">
        <v>0</v>
      </c>
      <c r="F501" s="71" t="n">
        <v>4</v>
      </c>
      <c r="G501" s="72" t="n">
        <v>563.8</v>
      </c>
      <c r="H501" s="72" t="n">
        <v>563.8</v>
      </c>
      <c r="I501" s="71" t="n">
        <f aca="false">IF(B501&gt;=Settings!$B$23,1,0)</f>
        <v>0</v>
      </c>
      <c r="J501" s="71" t="n">
        <v>1</v>
      </c>
      <c r="K501" s="71" t="n">
        <f aca="false">F501*I501*J501</f>
        <v>0</v>
      </c>
      <c r="L501" s="71" t="n">
        <f aca="false">E501*I501*J501</f>
        <v>0</v>
      </c>
      <c r="M501" s="72" t="n">
        <f aca="false">G501*I501*J501</f>
        <v>0</v>
      </c>
      <c r="N501" s="72" t="n">
        <f aca="false">D501*I501*J501</f>
        <v>-0</v>
      </c>
      <c r="O501" s="71" t="n">
        <f aca="false">F501*J501</f>
        <v>4</v>
      </c>
      <c r="P501" s="71" t="n">
        <f aca="false">E501*J501</f>
        <v>0</v>
      </c>
    </row>
    <row r="502" customFormat="false" ht="15" hidden="false" customHeight="false" outlineLevel="0" collapsed="false">
      <c r="A502" s="71" t="s">
        <v>59</v>
      </c>
      <c r="B502" s="71" t="s">
        <v>46</v>
      </c>
      <c r="C502" s="71" t="s">
        <v>922</v>
      </c>
      <c r="D502" s="72" t="n">
        <v>0</v>
      </c>
      <c r="E502" s="71" t="n">
        <v>0</v>
      </c>
      <c r="F502" s="71" t="n">
        <v>40</v>
      </c>
      <c r="G502" s="72" t="n">
        <v>408.675</v>
      </c>
      <c r="H502" s="72" t="n">
        <v>408.675</v>
      </c>
      <c r="I502" s="71" t="n">
        <f aca="false">IF(B502&gt;=Settings!$B$23,1,0)</f>
        <v>0</v>
      </c>
      <c r="J502" s="71" t="n">
        <v>1</v>
      </c>
      <c r="K502" s="71" t="n">
        <f aca="false">F502*I502*J502</f>
        <v>0</v>
      </c>
      <c r="L502" s="71" t="n">
        <f aca="false">E502*I502*J502</f>
        <v>0</v>
      </c>
      <c r="M502" s="72" t="n">
        <f aca="false">G502*I502*J502</f>
        <v>0</v>
      </c>
      <c r="N502" s="72" t="n">
        <f aca="false">D502*I502*J502</f>
        <v>-0</v>
      </c>
      <c r="O502" s="71" t="n">
        <f aca="false">F502*J502</f>
        <v>40</v>
      </c>
      <c r="P502" s="71" t="n">
        <f aca="false">E502*J502</f>
        <v>0</v>
      </c>
    </row>
    <row r="503" customFormat="false" ht="15" hidden="false" customHeight="false" outlineLevel="0" collapsed="false">
      <c r="A503" s="71" t="s">
        <v>59</v>
      </c>
      <c r="B503" s="71" t="s">
        <v>46</v>
      </c>
      <c r="C503" s="71" t="s">
        <v>1188</v>
      </c>
      <c r="D503" s="72" t="n">
        <v>0</v>
      </c>
      <c r="E503" s="71" t="n">
        <v>0</v>
      </c>
      <c r="F503" s="71" t="n">
        <v>9</v>
      </c>
      <c r="G503" s="72" t="n">
        <v>2065.815</v>
      </c>
      <c r="H503" s="72" t="n">
        <v>2065.815</v>
      </c>
      <c r="I503" s="71" t="n">
        <f aca="false">IF(B503&gt;=Settings!$B$23,1,0)</f>
        <v>0</v>
      </c>
      <c r="J503" s="71" t="n">
        <v>1</v>
      </c>
      <c r="K503" s="71" t="n">
        <f aca="false">F503*I503*J503</f>
        <v>0</v>
      </c>
      <c r="L503" s="71" t="n">
        <f aca="false">E503*I503*J503</f>
        <v>0</v>
      </c>
      <c r="M503" s="72" t="n">
        <f aca="false">G503*I503*J503</f>
        <v>0</v>
      </c>
      <c r="N503" s="72" t="n">
        <f aca="false">D503*I503*J503</f>
        <v>-0</v>
      </c>
      <c r="O503" s="71" t="n">
        <f aca="false">F503*J503</f>
        <v>9</v>
      </c>
      <c r="P503" s="71" t="n">
        <f aca="false">E503*J503</f>
        <v>0</v>
      </c>
    </row>
    <row r="504" customFormat="false" ht="15" hidden="false" customHeight="false" outlineLevel="0" collapsed="false">
      <c r="A504" s="71" t="s">
        <v>60</v>
      </c>
      <c r="B504" s="71" t="s">
        <v>46</v>
      </c>
      <c r="C504" s="71" t="s">
        <v>1251</v>
      </c>
      <c r="D504" s="72" t="n">
        <v>0</v>
      </c>
      <c r="E504" s="71" t="n">
        <v>0</v>
      </c>
      <c r="F504" s="71" t="n">
        <v>7</v>
      </c>
      <c r="G504" s="72" t="n">
        <v>629.65</v>
      </c>
      <c r="H504" s="72" t="n">
        <v>629.65</v>
      </c>
      <c r="I504" s="71" t="n">
        <f aca="false">IF(B504&gt;=Settings!$B$23,1,0)</f>
        <v>0</v>
      </c>
      <c r="J504" s="71" t="n">
        <v>1</v>
      </c>
      <c r="K504" s="71" t="n">
        <f aca="false">F504*I504*J504</f>
        <v>0</v>
      </c>
      <c r="L504" s="71" t="n">
        <f aca="false">E504*I504*J504</f>
        <v>0</v>
      </c>
      <c r="M504" s="72" t="n">
        <f aca="false">G504*I504*J504</f>
        <v>0</v>
      </c>
      <c r="N504" s="72" t="n">
        <f aca="false">D504*I504*J504</f>
        <v>-0</v>
      </c>
      <c r="O504" s="71" t="n">
        <f aca="false">F504*J504</f>
        <v>7</v>
      </c>
      <c r="P504" s="71" t="n">
        <f aca="false">E504*J504</f>
        <v>0</v>
      </c>
    </row>
    <row r="505" customFormat="false" ht="15" hidden="false" customHeight="false" outlineLevel="0" collapsed="false">
      <c r="A505" s="71" t="s">
        <v>61</v>
      </c>
      <c r="B505" s="71" t="s">
        <v>46</v>
      </c>
      <c r="C505" s="71" t="s">
        <v>1252</v>
      </c>
      <c r="D505" s="72" t="n">
        <v>0</v>
      </c>
      <c r="E505" s="71" t="n">
        <v>0</v>
      </c>
      <c r="F505" s="71" t="n">
        <v>11</v>
      </c>
      <c r="G505" s="72" t="n">
        <v>1378.25</v>
      </c>
      <c r="H505" s="72" t="n">
        <v>1300.99</v>
      </c>
      <c r="I505" s="71" t="n">
        <f aca="false">IF(B505&gt;=Settings!$B$23,1,0)</f>
        <v>0</v>
      </c>
      <c r="J505" s="71" t="n">
        <v>1</v>
      </c>
      <c r="K505" s="71" t="n">
        <f aca="false">F505*I505*J505</f>
        <v>0</v>
      </c>
      <c r="L505" s="71" t="n">
        <f aca="false">E505*I505*J505</f>
        <v>0</v>
      </c>
      <c r="M505" s="72" t="n">
        <f aca="false">G505*I505*J505</f>
        <v>0</v>
      </c>
      <c r="N505" s="72" t="n">
        <f aca="false">D505*I505*J505</f>
        <v>-0</v>
      </c>
      <c r="O505" s="71" t="n">
        <f aca="false">F505*J505</f>
        <v>11</v>
      </c>
      <c r="P505" s="71" t="n">
        <f aca="false">E505*J505</f>
        <v>0</v>
      </c>
    </row>
    <row r="506" customFormat="false" ht="15" hidden="false" customHeight="false" outlineLevel="0" collapsed="false">
      <c r="A506" s="71" t="s">
        <v>61</v>
      </c>
      <c r="B506" s="71" t="s">
        <v>46</v>
      </c>
      <c r="C506" s="71" t="s">
        <v>1040</v>
      </c>
      <c r="D506" s="72" t="n">
        <v>0</v>
      </c>
      <c r="E506" s="71" t="n">
        <v>0</v>
      </c>
      <c r="F506" s="71" t="n">
        <v>1</v>
      </c>
      <c r="G506" s="72" t="n">
        <v>69.95</v>
      </c>
      <c r="H506" s="72" t="n">
        <v>69.95</v>
      </c>
      <c r="I506" s="71" t="n">
        <f aca="false">IF(B506&gt;=Settings!$B$23,1,0)</f>
        <v>0</v>
      </c>
      <c r="J506" s="71" t="n">
        <v>1</v>
      </c>
      <c r="K506" s="71" t="n">
        <f aca="false">F506*I506*J506</f>
        <v>0</v>
      </c>
      <c r="L506" s="71" t="n">
        <f aca="false">E506*I506*J506</f>
        <v>0</v>
      </c>
      <c r="M506" s="72" t="n">
        <f aca="false">G506*I506*J506</f>
        <v>0</v>
      </c>
      <c r="N506" s="72" t="n">
        <f aca="false">D506*I506*J506</f>
        <v>-0</v>
      </c>
      <c r="O506" s="71" t="n">
        <f aca="false">F506*J506</f>
        <v>1</v>
      </c>
      <c r="P506" s="71" t="n">
        <f aca="false">E506*J506</f>
        <v>0</v>
      </c>
    </row>
    <row r="507" customFormat="false" ht="15" hidden="false" customHeight="false" outlineLevel="0" collapsed="false">
      <c r="A507" s="71" t="s">
        <v>59</v>
      </c>
      <c r="B507" s="71" t="s">
        <v>46</v>
      </c>
      <c r="C507" s="71" t="s">
        <v>1007</v>
      </c>
      <c r="D507" s="72" t="n">
        <v>0</v>
      </c>
      <c r="E507" s="71" t="n">
        <v>0</v>
      </c>
      <c r="F507" s="71" t="n">
        <v>8</v>
      </c>
      <c r="G507" s="72" t="n">
        <v>1306.1</v>
      </c>
      <c r="H507" s="72" t="n">
        <v>1306.1</v>
      </c>
      <c r="I507" s="71" t="n">
        <f aca="false">IF(B507&gt;=Settings!$B$23,1,0)</f>
        <v>0</v>
      </c>
      <c r="J507" s="71" t="n">
        <v>1</v>
      </c>
      <c r="K507" s="71" t="n">
        <f aca="false">F507*I507*J507</f>
        <v>0</v>
      </c>
      <c r="L507" s="71" t="n">
        <f aca="false">E507*I507*J507</f>
        <v>0</v>
      </c>
      <c r="M507" s="72" t="n">
        <f aca="false">G507*I507*J507</f>
        <v>0</v>
      </c>
      <c r="N507" s="72" t="n">
        <f aca="false">D507*I507*J507</f>
        <v>-0</v>
      </c>
      <c r="O507" s="71" t="n">
        <f aca="false">F507*J507</f>
        <v>8</v>
      </c>
      <c r="P507" s="71" t="n">
        <f aca="false">E507*J507</f>
        <v>0</v>
      </c>
    </row>
    <row r="508" customFormat="false" ht="15" hidden="false" customHeight="false" outlineLevel="0" collapsed="false">
      <c r="A508" s="71" t="s">
        <v>61</v>
      </c>
      <c r="B508" s="71" t="s">
        <v>46</v>
      </c>
      <c r="C508" s="71" t="s">
        <v>1163</v>
      </c>
      <c r="D508" s="72" t="n">
        <v>0</v>
      </c>
      <c r="E508" s="71" t="n">
        <v>0</v>
      </c>
      <c r="F508" s="71" t="n">
        <v>1</v>
      </c>
      <c r="G508" s="72" t="n">
        <v>44.95</v>
      </c>
      <c r="H508" s="72" t="n">
        <v>44.95</v>
      </c>
      <c r="I508" s="71" t="n">
        <f aca="false">IF(B508&gt;=Settings!$B$23,1,0)</f>
        <v>0</v>
      </c>
      <c r="J508" s="71" t="n">
        <v>1</v>
      </c>
      <c r="K508" s="71" t="n">
        <f aca="false">F508*I508*J508</f>
        <v>0</v>
      </c>
      <c r="L508" s="71" t="n">
        <f aca="false">E508*I508*J508</f>
        <v>0</v>
      </c>
      <c r="M508" s="72" t="n">
        <f aca="false">G508*I508*J508</f>
        <v>0</v>
      </c>
      <c r="N508" s="72" t="n">
        <f aca="false">D508*I508*J508</f>
        <v>-0</v>
      </c>
      <c r="O508" s="71" t="n">
        <f aca="false">F508*J508</f>
        <v>1</v>
      </c>
      <c r="P508" s="71" t="n">
        <f aca="false">E508*J508</f>
        <v>0</v>
      </c>
    </row>
    <row r="509" customFormat="false" ht="15" hidden="false" customHeight="false" outlineLevel="0" collapsed="false">
      <c r="A509" s="71" t="s">
        <v>61</v>
      </c>
      <c r="B509" s="71" t="s">
        <v>46</v>
      </c>
      <c r="C509" s="71" t="s">
        <v>1253</v>
      </c>
      <c r="D509" s="72" t="n">
        <v>156.35</v>
      </c>
      <c r="E509" s="71" t="n">
        <v>1</v>
      </c>
      <c r="F509" s="71" t="n">
        <v>7</v>
      </c>
      <c r="G509" s="72" t="n">
        <v>1279.65</v>
      </c>
      <c r="H509" s="72" t="n">
        <v>1066.01</v>
      </c>
      <c r="I509" s="71" t="n">
        <f aca="false">IF(B509&gt;=Settings!$B$23,1,0)</f>
        <v>0</v>
      </c>
      <c r="J509" s="71" t="n">
        <v>1</v>
      </c>
      <c r="K509" s="71" t="n">
        <f aca="false">F509*I509*J509</f>
        <v>0</v>
      </c>
      <c r="L509" s="71" t="n">
        <f aca="false">E509*I509*J509</f>
        <v>0</v>
      </c>
      <c r="M509" s="72" t="n">
        <f aca="false">G509*I509*J509</f>
        <v>0</v>
      </c>
      <c r="N509" s="72" t="n">
        <f aca="false">D509*I509*J509</f>
        <v>0</v>
      </c>
      <c r="O509" s="71" t="n">
        <f aca="false">F509*J509</f>
        <v>7</v>
      </c>
      <c r="P509" s="71" t="n">
        <f aca="false">E509*J509</f>
        <v>1</v>
      </c>
    </row>
    <row r="510" customFormat="false" ht="15" hidden="false" customHeight="false" outlineLevel="0" collapsed="false">
      <c r="A510" s="71" t="s">
        <v>60</v>
      </c>
      <c r="B510" s="71" t="s">
        <v>46</v>
      </c>
      <c r="C510" s="71" t="s">
        <v>1254</v>
      </c>
      <c r="D510" s="72" t="n">
        <v>0</v>
      </c>
      <c r="E510" s="71" t="n">
        <v>0</v>
      </c>
      <c r="F510" s="71" t="n">
        <v>1</v>
      </c>
      <c r="G510" s="72" t="n">
        <v>34.95</v>
      </c>
      <c r="H510" s="72" t="n">
        <v>34.95</v>
      </c>
      <c r="I510" s="71" t="n">
        <f aca="false">IF(B510&gt;=Settings!$B$23,1,0)</f>
        <v>0</v>
      </c>
      <c r="J510" s="71" t="n">
        <v>1</v>
      </c>
      <c r="K510" s="71" t="n">
        <f aca="false">F510*I510*J510</f>
        <v>0</v>
      </c>
      <c r="L510" s="71" t="n">
        <f aca="false">E510*I510*J510</f>
        <v>0</v>
      </c>
      <c r="M510" s="72" t="n">
        <f aca="false">G510*I510*J510</f>
        <v>0</v>
      </c>
      <c r="N510" s="72" t="n">
        <f aca="false">D510*I510*J510</f>
        <v>-0</v>
      </c>
      <c r="O510" s="71" t="n">
        <f aca="false">F510*J510</f>
        <v>1</v>
      </c>
      <c r="P510" s="71" t="n">
        <f aca="false">E510*J510</f>
        <v>0</v>
      </c>
    </row>
    <row r="511" customFormat="false" ht="15" hidden="false" customHeight="false" outlineLevel="0" collapsed="false">
      <c r="A511" s="71" t="s">
        <v>59</v>
      </c>
      <c r="B511" s="71" t="s">
        <v>46</v>
      </c>
      <c r="C511" s="71" t="s">
        <v>1255</v>
      </c>
      <c r="D511" s="72" t="n">
        <v>0</v>
      </c>
      <c r="E511" s="71" t="n">
        <v>0</v>
      </c>
      <c r="F511" s="71" t="n">
        <v>4</v>
      </c>
      <c r="G511" s="72" t="n">
        <v>359.8</v>
      </c>
      <c r="H511" s="72" t="n">
        <v>359.8</v>
      </c>
      <c r="I511" s="71" t="n">
        <f aca="false">IF(B511&gt;=Settings!$B$23,1,0)</f>
        <v>0</v>
      </c>
      <c r="J511" s="71" t="n">
        <v>1</v>
      </c>
      <c r="K511" s="71" t="n">
        <f aca="false">F511*I511*J511</f>
        <v>0</v>
      </c>
      <c r="L511" s="71" t="n">
        <f aca="false">E511*I511*J511</f>
        <v>0</v>
      </c>
      <c r="M511" s="72" t="n">
        <f aca="false">G511*I511*J511</f>
        <v>0</v>
      </c>
      <c r="N511" s="72" t="n">
        <f aca="false">D511*I511*J511</f>
        <v>-0</v>
      </c>
      <c r="O511" s="71" t="n">
        <f aca="false">F511*J511</f>
        <v>4</v>
      </c>
      <c r="P511" s="71" t="n">
        <f aca="false">E511*J511</f>
        <v>0</v>
      </c>
    </row>
    <row r="512" customFormat="false" ht="15" hidden="false" customHeight="false" outlineLevel="0" collapsed="false">
      <c r="A512" s="71" t="s">
        <v>59</v>
      </c>
      <c r="B512" s="71" t="s">
        <v>46</v>
      </c>
      <c r="C512" s="71" t="s">
        <v>579</v>
      </c>
      <c r="D512" s="72" t="n">
        <v>0</v>
      </c>
      <c r="E512" s="71" t="n">
        <v>0</v>
      </c>
      <c r="F512" s="71" t="n">
        <v>4</v>
      </c>
      <c r="G512" s="72" t="n">
        <v>458.35</v>
      </c>
      <c r="H512" s="72" t="n">
        <v>458.35</v>
      </c>
      <c r="I512" s="71" t="n">
        <f aca="false">IF(B512&gt;=Settings!$B$23,1,0)</f>
        <v>0</v>
      </c>
      <c r="J512" s="71" t="n">
        <v>1</v>
      </c>
      <c r="K512" s="71" t="n">
        <f aca="false">F512*I512*J512</f>
        <v>0</v>
      </c>
      <c r="L512" s="71" t="n">
        <f aca="false">E512*I512*J512</f>
        <v>0</v>
      </c>
      <c r="M512" s="72" t="n">
        <f aca="false">G512*I512*J512</f>
        <v>0</v>
      </c>
      <c r="N512" s="72" t="n">
        <f aca="false">D512*I512*J512</f>
        <v>-0</v>
      </c>
      <c r="O512" s="71" t="n">
        <f aca="false">F512*J512</f>
        <v>4</v>
      </c>
      <c r="P512" s="71" t="n">
        <f aca="false">E512*J512</f>
        <v>0</v>
      </c>
    </row>
    <row r="513" customFormat="false" ht="15" hidden="false" customHeight="false" outlineLevel="0" collapsed="false">
      <c r="A513" s="71" t="s">
        <v>60</v>
      </c>
      <c r="B513" s="71" t="s">
        <v>46</v>
      </c>
      <c r="C513" s="71" t="s">
        <v>658</v>
      </c>
      <c r="D513" s="72" t="n">
        <v>0</v>
      </c>
      <c r="E513" s="71" t="n">
        <v>0</v>
      </c>
      <c r="F513" s="71" t="n">
        <v>2</v>
      </c>
      <c r="G513" s="72" t="n">
        <v>189.9</v>
      </c>
      <c r="H513" s="72" t="n">
        <v>189.9</v>
      </c>
      <c r="I513" s="71" t="n">
        <f aca="false">IF(B513&gt;=Settings!$B$23,1,0)</f>
        <v>0</v>
      </c>
      <c r="J513" s="71" t="n">
        <v>1</v>
      </c>
      <c r="K513" s="71" t="n">
        <f aca="false">F513*I513*J513</f>
        <v>0</v>
      </c>
      <c r="L513" s="71" t="n">
        <f aca="false">E513*I513*J513</f>
        <v>0</v>
      </c>
      <c r="M513" s="72" t="n">
        <f aca="false">G513*I513*J513</f>
        <v>0</v>
      </c>
      <c r="N513" s="72" t="n">
        <f aca="false">D513*I513*J513</f>
        <v>-0</v>
      </c>
      <c r="O513" s="71" t="n">
        <f aca="false">F513*J513</f>
        <v>2</v>
      </c>
      <c r="P513" s="71" t="n">
        <f aca="false">E513*J513</f>
        <v>0</v>
      </c>
    </row>
    <row r="514" customFormat="false" ht="15" hidden="false" customHeight="false" outlineLevel="0" collapsed="false">
      <c r="A514" s="71" t="s">
        <v>59</v>
      </c>
      <c r="B514" s="71" t="s">
        <v>46</v>
      </c>
      <c r="C514" s="71" t="s">
        <v>133</v>
      </c>
      <c r="D514" s="72" t="n">
        <v>0</v>
      </c>
      <c r="E514" s="71" t="n">
        <v>0</v>
      </c>
      <c r="F514" s="71" t="n">
        <v>38</v>
      </c>
      <c r="G514" s="72" t="n">
        <v>3747.194</v>
      </c>
      <c r="H514" s="72" t="n">
        <v>3747.194</v>
      </c>
      <c r="I514" s="71" t="n">
        <f aca="false">IF(B514&gt;=Settings!$B$23,1,0)</f>
        <v>0</v>
      </c>
      <c r="J514" s="71" t="n">
        <v>1</v>
      </c>
      <c r="K514" s="71" t="n">
        <f aca="false">F514*I514*J514</f>
        <v>0</v>
      </c>
      <c r="L514" s="71" t="n">
        <f aca="false">E514*I514*J514</f>
        <v>0</v>
      </c>
      <c r="M514" s="72" t="n">
        <f aca="false">G514*I514*J514</f>
        <v>0</v>
      </c>
      <c r="N514" s="72" t="n">
        <f aca="false">D514*I514*J514</f>
        <v>-0</v>
      </c>
      <c r="O514" s="71" t="n">
        <f aca="false">F514*J514</f>
        <v>38</v>
      </c>
      <c r="P514" s="71" t="n">
        <f aca="false">E514*J514</f>
        <v>0</v>
      </c>
    </row>
    <row r="515" customFormat="false" ht="15" hidden="false" customHeight="false" outlineLevel="0" collapsed="false">
      <c r="A515" s="71" t="s">
        <v>61</v>
      </c>
      <c r="B515" s="71" t="s">
        <v>46</v>
      </c>
      <c r="C515" s="71" t="s">
        <v>1095</v>
      </c>
      <c r="D515" s="72" t="n">
        <v>0</v>
      </c>
      <c r="E515" s="71" t="n">
        <v>0</v>
      </c>
      <c r="F515" s="71" t="n">
        <v>8</v>
      </c>
      <c r="G515" s="72" t="n">
        <v>712.6</v>
      </c>
      <c r="H515" s="72" t="n">
        <v>699.86</v>
      </c>
      <c r="I515" s="71" t="n">
        <f aca="false">IF(B515&gt;=Settings!$B$23,1,0)</f>
        <v>0</v>
      </c>
      <c r="J515" s="71" t="n">
        <v>1</v>
      </c>
      <c r="K515" s="71" t="n">
        <f aca="false">F515*I515*J515</f>
        <v>0</v>
      </c>
      <c r="L515" s="71" t="n">
        <f aca="false">E515*I515*J515</f>
        <v>0</v>
      </c>
      <c r="M515" s="72" t="n">
        <f aca="false">G515*I515*J515</f>
        <v>0</v>
      </c>
      <c r="N515" s="72" t="n">
        <f aca="false">D515*I515*J515</f>
        <v>-0</v>
      </c>
      <c r="O515" s="71" t="n">
        <f aca="false">F515*J515</f>
        <v>8</v>
      </c>
      <c r="P515" s="71" t="n">
        <f aca="false">E515*J515</f>
        <v>0</v>
      </c>
    </row>
    <row r="516" customFormat="false" ht="15" hidden="false" customHeight="false" outlineLevel="0" collapsed="false">
      <c r="A516" s="71" t="s">
        <v>61</v>
      </c>
      <c r="B516" s="71" t="s">
        <v>46</v>
      </c>
      <c r="C516" s="71" t="s">
        <v>1109</v>
      </c>
      <c r="D516" s="72" t="n">
        <v>0</v>
      </c>
      <c r="E516" s="71" t="n">
        <v>0</v>
      </c>
      <c r="F516" s="71" t="n">
        <v>3</v>
      </c>
      <c r="G516" s="72" t="n">
        <v>539.85</v>
      </c>
      <c r="H516" s="72" t="n">
        <v>539.85</v>
      </c>
      <c r="I516" s="71" t="n">
        <f aca="false">IF(B516&gt;=Settings!$B$23,1,0)</f>
        <v>0</v>
      </c>
      <c r="J516" s="71" t="n">
        <v>1</v>
      </c>
      <c r="K516" s="71" t="n">
        <f aca="false">F516*I516*J516</f>
        <v>0</v>
      </c>
      <c r="L516" s="71" t="n">
        <f aca="false">E516*I516*J516</f>
        <v>0</v>
      </c>
      <c r="M516" s="72" t="n">
        <f aca="false">G516*I516*J516</f>
        <v>0</v>
      </c>
      <c r="N516" s="72" t="n">
        <f aca="false">D516*I516*J516</f>
        <v>-0</v>
      </c>
      <c r="O516" s="71" t="n">
        <f aca="false">F516*J516</f>
        <v>3</v>
      </c>
      <c r="P516" s="71" t="n">
        <f aca="false">E516*J516</f>
        <v>0</v>
      </c>
    </row>
    <row r="517" customFormat="false" ht="15" hidden="false" customHeight="false" outlineLevel="0" collapsed="false">
      <c r="A517" s="71" t="s">
        <v>60</v>
      </c>
      <c r="B517" s="71" t="s">
        <v>46</v>
      </c>
      <c r="C517" s="71" t="s">
        <v>1256</v>
      </c>
      <c r="D517" s="72" t="n">
        <v>269.9</v>
      </c>
      <c r="E517" s="71" t="n">
        <v>2</v>
      </c>
      <c r="F517" s="71" t="n">
        <v>7</v>
      </c>
      <c r="G517" s="72" t="n">
        <v>944.65</v>
      </c>
      <c r="H517" s="72" t="n">
        <v>674.75</v>
      </c>
      <c r="I517" s="71" t="n">
        <f aca="false">IF(B517&gt;=Settings!$B$23,1,0)</f>
        <v>0</v>
      </c>
      <c r="J517" s="71" t="n">
        <v>1</v>
      </c>
      <c r="K517" s="71" t="n">
        <f aca="false">F517*I517*J517</f>
        <v>0</v>
      </c>
      <c r="L517" s="71" t="n">
        <f aca="false">E517*I517*J517</f>
        <v>0</v>
      </c>
      <c r="M517" s="72" t="n">
        <f aca="false">G517*I517*J517</f>
        <v>0</v>
      </c>
      <c r="N517" s="72" t="n">
        <f aca="false">D517*I517*J517</f>
        <v>0</v>
      </c>
      <c r="O517" s="71" t="n">
        <f aca="false">F517*J517</f>
        <v>7</v>
      </c>
      <c r="P517" s="71" t="n">
        <f aca="false">E517*J517</f>
        <v>2</v>
      </c>
    </row>
    <row r="518" customFormat="false" ht="15" hidden="false" customHeight="false" outlineLevel="0" collapsed="false">
      <c r="A518" s="71" t="s">
        <v>60</v>
      </c>
      <c r="B518" s="71" t="s">
        <v>46</v>
      </c>
      <c r="C518" s="71" t="s">
        <v>998</v>
      </c>
      <c r="D518" s="72" t="n">
        <v>0</v>
      </c>
      <c r="E518" s="71" t="n">
        <v>0</v>
      </c>
      <c r="F518" s="71" t="n">
        <v>3</v>
      </c>
      <c r="G518" s="72" t="n">
        <v>539.85</v>
      </c>
      <c r="H518" s="72" t="n">
        <v>539.85</v>
      </c>
      <c r="I518" s="71" t="n">
        <f aca="false">IF(B518&gt;=Settings!$B$23,1,0)</f>
        <v>0</v>
      </c>
      <c r="J518" s="71" t="n">
        <v>1</v>
      </c>
      <c r="K518" s="71" t="n">
        <f aca="false">F518*I518*J518</f>
        <v>0</v>
      </c>
      <c r="L518" s="71" t="n">
        <f aca="false">E518*I518*J518</f>
        <v>0</v>
      </c>
      <c r="M518" s="72" t="n">
        <f aca="false">G518*I518*J518</f>
        <v>0</v>
      </c>
      <c r="N518" s="72" t="n">
        <f aca="false">D518*I518*J518</f>
        <v>-0</v>
      </c>
      <c r="O518" s="71" t="n">
        <f aca="false">F518*J518</f>
        <v>3</v>
      </c>
      <c r="P518" s="71" t="n">
        <f aca="false">E518*J518</f>
        <v>0</v>
      </c>
    </row>
    <row r="519" customFormat="false" ht="15" hidden="false" customHeight="false" outlineLevel="0" collapsed="false">
      <c r="A519" s="71" t="s">
        <v>59</v>
      </c>
      <c r="B519" s="71" t="s">
        <v>46</v>
      </c>
      <c r="C519" s="71" t="s">
        <v>171</v>
      </c>
      <c r="D519" s="72" t="n">
        <v>0</v>
      </c>
      <c r="E519" s="71" t="n">
        <v>0</v>
      </c>
      <c r="F519" s="71" t="n">
        <v>9</v>
      </c>
      <c r="G519" s="72" t="n">
        <v>856.9</v>
      </c>
      <c r="H519" s="72" t="n">
        <v>856.9</v>
      </c>
      <c r="I519" s="71" t="n">
        <f aca="false">IF(B519&gt;=Settings!$B$23,1,0)</f>
        <v>0</v>
      </c>
      <c r="J519" s="71" t="n">
        <v>1</v>
      </c>
      <c r="K519" s="71" t="n">
        <f aca="false">F519*I519*J519</f>
        <v>0</v>
      </c>
      <c r="L519" s="71" t="n">
        <f aca="false">E519*I519*J519</f>
        <v>0</v>
      </c>
      <c r="M519" s="72" t="n">
        <f aca="false">G519*I519*J519</f>
        <v>0</v>
      </c>
      <c r="N519" s="72" t="n">
        <f aca="false">D519*I519*J519</f>
        <v>-0</v>
      </c>
      <c r="O519" s="71" t="n">
        <f aca="false">F519*J519</f>
        <v>9</v>
      </c>
      <c r="P519" s="71" t="n">
        <f aca="false">E519*J519</f>
        <v>0</v>
      </c>
    </row>
    <row r="520" customFormat="false" ht="15" hidden="false" customHeight="false" outlineLevel="0" collapsed="false">
      <c r="A520" s="71" t="s">
        <v>60</v>
      </c>
      <c r="B520" s="71" t="s">
        <v>46</v>
      </c>
      <c r="C520" s="71" t="s">
        <v>1257</v>
      </c>
      <c r="D520" s="72" t="n">
        <v>0</v>
      </c>
      <c r="E520" s="71" t="n">
        <v>0</v>
      </c>
      <c r="F520" s="71" t="n">
        <v>6</v>
      </c>
      <c r="G520" s="72" t="n">
        <v>269.7</v>
      </c>
      <c r="H520" s="72" t="n">
        <v>269.7</v>
      </c>
      <c r="I520" s="71" t="n">
        <f aca="false">IF(B520&gt;=Settings!$B$23,1,0)</f>
        <v>0</v>
      </c>
      <c r="J520" s="71" t="n">
        <v>1</v>
      </c>
      <c r="K520" s="71" t="n">
        <f aca="false">F520*I520*J520</f>
        <v>0</v>
      </c>
      <c r="L520" s="71" t="n">
        <f aca="false">E520*I520*J520</f>
        <v>0</v>
      </c>
      <c r="M520" s="72" t="n">
        <f aca="false">G520*I520*J520</f>
        <v>0</v>
      </c>
      <c r="N520" s="72" t="n">
        <f aca="false">D520*I520*J520</f>
        <v>-0</v>
      </c>
      <c r="O520" s="71" t="n">
        <f aca="false">F520*J520</f>
        <v>6</v>
      </c>
      <c r="P520" s="71" t="n">
        <f aca="false">E520*J520</f>
        <v>0</v>
      </c>
    </row>
    <row r="521" customFormat="false" ht="15" hidden="false" customHeight="false" outlineLevel="0" collapsed="false">
      <c r="A521" s="71" t="s">
        <v>59</v>
      </c>
      <c r="B521" s="71" t="s">
        <v>46</v>
      </c>
      <c r="C521" s="71" t="s">
        <v>1258</v>
      </c>
      <c r="D521" s="72" t="n">
        <v>0</v>
      </c>
      <c r="E521" s="71" t="n">
        <v>0</v>
      </c>
      <c r="F521" s="71" t="n">
        <v>3</v>
      </c>
      <c r="G521" s="72" t="n">
        <v>287.85</v>
      </c>
      <c r="H521" s="72" t="n">
        <v>287.85</v>
      </c>
      <c r="I521" s="71" t="n">
        <f aca="false">IF(B521&gt;=Settings!$B$23,1,0)</f>
        <v>0</v>
      </c>
      <c r="J521" s="71" t="n">
        <v>1</v>
      </c>
      <c r="K521" s="71" t="n">
        <f aca="false">F521*I521*J521</f>
        <v>0</v>
      </c>
      <c r="L521" s="71" t="n">
        <f aca="false">E521*I521*J521</f>
        <v>0</v>
      </c>
      <c r="M521" s="72" t="n">
        <f aca="false">G521*I521*J521</f>
        <v>0</v>
      </c>
      <c r="N521" s="72" t="n">
        <f aca="false">D521*I521*J521</f>
        <v>-0</v>
      </c>
      <c r="O521" s="71" t="n">
        <f aca="false">F521*J521</f>
        <v>3</v>
      </c>
      <c r="P521" s="71" t="n">
        <f aca="false">E521*J521</f>
        <v>0</v>
      </c>
    </row>
    <row r="522" customFormat="false" ht="15" hidden="false" customHeight="false" outlineLevel="0" collapsed="false">
      <c r="A522" s="71" t="s">
        <v>60</v>
      </c>
      <c r="B522" s="71" t="s">
        <v>46</v>
      </c>
      <c r="C522" s="71" t="s">
        <v>1259</v>
      </c>
      <c r="D522" s="72" t="n">
        <v>0</v>
      </c>
      <c r="E522" s="71" t="n">
        <v>0</v>
      </c>
      <c r="F522" s="71" t="n">
        <v>1</v>
      </c>
      <c r="G522" s="72" t="n">
        <v>252.95</v>
      </c>
      <c r="H522" s="72" t="n">
        <v>252.95</v>
      </c>
      <c r="I522" s="71" t="n">
        <f aca="false">IF(B522&gt;=Settings!$B$23,1,0)</f>
        <v>0</v>
      </c>
      <c r="J522" s="71" t="n">
        <v>1</v>
      </c>
      <c r="K522" s="71" t="n">
        <f aca="false">F522*I522*J522</f>
        <v>0</v>
      </c>
      <c r="L522" s="71" t="n">
        <f aca="false">E522*I522*J522</f>
        <v>0</v>
      </c>
      <c r="M522" s="72" t="n">
        <f aca="false">G522*I522*J522</f>
        <v>0</v>
      </c>
      <c r="N522" s="72" t="n">
        <f aca="false">D522*I522*J522</f>
        <v>-0</v>
      </c>
      <c r="O522" s="71" t="n">
        <f aca="false">F522*J522</f>
        <v>1</v>
      </c>
      <c r="P522" s="71" t="n">
        <f aca="false">E522*J522</f>
        <v>0</v>
      </c>
    </row>
    <row r="523" customFormat="false" ht="15" hidden="false" customHeight="false" outlineLevel="0" collapsed="false">
      <c r="A523" s="71" t="s">
        <v>60</v>
      </c>
      <c r="B523" s="71" t="s">
        <v>46</v>
      </c>
      <c r="C523" s="71" t="s">
        <v>1260</v>
      </c>
      <c r="D523" s="72" t="n">
        <v>0</v>
      </c>
      <c r="E523" s="71" t="n">
        <v>0</v>
      </c>
      <c r="F523" s="71" t="n">
        <v>2</v>
      </c>
      <c r="G523" s="72" t="n">
        <v>279.9</v>
      </c>
      <c r="H523" s="72" t="n">
        <v>279.9</v>
      </c>
      <c r="I523" s="71" t="n">
        <f aca="false">IF(B523&gt;=Settings!$B$23,1,0)</f>
        <v>0</v>
      </c>
      <c r="J523" s="71" t="n">
        <v>1</v>
      </c>
      <c r="K523" s="71" t="n">
        <f aca="false">F523*I523*J523</f>
        <v>0</v>
      </c>
      <c r="L523" s="71" t="n">
        <f aca="false">E523*I523*J523</f>
        <v>0</v>
      </c>
      <c r="M523" s="72" t="n">
        <f aca="false">G523*I523*J523</f>
        <v>0</v>
      </c>
      <c r="N523" s="72" t="n">
        <f aca="false">D523*I523*J523</f>
        <v>-0</v>
      </c>
      <c r="O523" s="71" t="n">
        <f aca="false">F523*J523</f>
        <v>2</v>
      </c>
      <c r="P523" s="71" t="n">
        <f aca="false">E523*J523</f>
        <v>0</v>
      </c>
    </row>
    <row r="524" customFormat="false" ht="15" hidden="false" customHeight="false" outlineLevel="0" collapsed="false">
      <c r="A524" s="71" t="s">
        <v>60</v>
      </c>
      <c r="B524" s="71" t="s">
        <v>46</v>
      </c>
      <c r="C524" s="71" t="s">
        <v>1261</v>
      </c>
      <c r="D524" s="72" t="n">
        <v>0</v>
      </c>
      <c r="E524" s="71" t="n">
        <v>0</v>
      </c>
      <c r="F524" s="71" t="n">
        <v>3</v>
      </c>
      <c r="G524" s="72" t="n">
        <v>374.85</v>
      </c>
      <c r="H524" s="72" t="n">
        <v>374.85</v>
      </c>
      <c r="I524" s="71" t="n">
        <f aca="false">IF(B524&gt;=Settings!$B$23,1,0)</f>
        <v>0</v>
      </c>
      <c r="J524" s="71" t="n">
        <v>1</v>
      </c>
      <c r="K524" s="71" t="n">
        <f aca="false">F524*I524*J524</f>
        <v>0</v>
      </c>
      <c r="L524" s="71" t="n">
        <f aca="false">E524*I524*J524</f>
        <v>0</v>
      </c>
      <c r="M524" s="72" t="n">
        <f aca="false">G524*I524*J524</f>
        <v>0</v>
      </c>
      <c r="N524" s="72" t="n">
        <f aca="false">D524*I524*J524</f>
        <v>-0</v>
      </c>
      <c r="O524" s="71" t="n">
        <f aca="false">F524*J524</f>
        <v>3</v>
      </c>
      <c r="P524" s="71" t="n">
        <f aca="false">E524*J524</f>
        <v>0</v>
      </c>
    </row>
    <row r="525" customFormat="false" ht="15" hidden="false" customHeight="false" outlineLevel="0" collapsed="false">
      <c r="A525" s="71" t="s">
        <v>59</v>
      </c>
      <c r="B525" s="71" t="s">
        <v>46</v>
      </c>
      <c r="C525" s="71" t="s">
        <v>127</v>
      </c>
      <c r="D525" s="72" t="n">
        <v>0</v>
      </c>
      <c r="E525" s="71" t="n">
        <v>0</v>
      </c>
      <c r="F525" s="71" t="n">
        <v>44</v>
      </c>
      <c r="G525" s="72" t="n">
        <v>5971.85</v>
      </c>
      <c r="H525" s="72" t="n">
        <v>5971.85</v>
      </c>
      <c r="I525" s="71" t="n">
        <f aca="false">IF(B525&gt;=Settings!$B$23,1,0)</f>
        <v>0</v>
      </c>
      <c r="J525" s="71" t="n">
        <v>1</v>
      </c>
      <c r="K525" s="71" t="n">
        <f aca="false">F525*I525*J525</f>
        <v>0</v>
      </c>
      <c r="L525" s="71" t="n">
        <f aca="false">E525*I525*J525</f>
        <v>0</v>
      </c>
      <c r="M525" s="72" t="n">
        <f aca="false">G525*I525*J525</f>
        <v>0</v>
      </c>
      <c r="N525" s="72" t="n">
        <f aca="false">D525*I525*J525</f>
        <v>-0</v>
      </c>
      <c r="O525" s="71" t="n">
        <f aca="false">F525*J525</f>
        <v>44</v>
      </c>
      <c r="P525" s="71" t="n">
        <f aca="false">E525*J525</f>
        <v>0</v>
      </c>
    </row>
    <row r="526" customFormat="false" ht="15" hidden="false" customHeight="false" outlineLevel="0" collapsed="false">
      <c r="A526" s="71" t="s">
        <v>59</v>
      </c>
      <c r="B526" s="71" t="s">
        <v>46</v>
      </c>
      <c r="C526" s="71" t="s">
        <v>1262</v>
      </c>
      <c r="D526" s="72" t="n">
        <v>0</v>
      </c>
      <c r="E526" s="71" t="n">
        <v>0</v>
      </c>
      <c r="F526" s="71" t="n">
        <v>21</v>
      </c>
      <c r="G526" s="72" t="n">
        <v>2056.95</v>
      </c>
      <c r="H526" s="72" t="n">
        <v>2056.95</v>
      </c>
      <c r="I526" s="71" t="n">
        <f aca="false">IF(B526&gt;=Settings!$B$23,1,0)</f>
        <v>0</v>
      </c>
      <c r="J526" s="71" t="n">
        <v>1</v>
      </c>
      <c r="K526" s="71" t="n">
        <f aca="false">F526*I526*J526</f>
        <v>0</v>
      </c>
      <c r="L526" s="71" t="n">
        <f aca="false">E526*I526*J526</f>
        <v>0</v>
      </c>
      <c r="M526" s="72" t="n">
        <f aca="false">G526*I526*J526</f>
        <v>0</v>
      </c>
      <c r="N526" s="72" t="n">
        <f aca="false">D526*I526*J526</f>
        <v>-0</v>
      </c>
      <c r="O526" s="71" t="n">
        <f aca="false">F526*J526</f>
        <v>21</v>
      </c>
      <c r="P526" s="71" t="n">
        <f aca="false">E526*J526</f>
        <v>0</v>
      </c>
    </row>
    <row r="527" customFormat="false" ht="15" hidden="false" customHeight="false" outlineLevel="0" collapsed="false">
      <c r="A527" s="71" t="s">
        <v>61</v>
      </c>
      <c r="B527" s="71" t="s">
        <v>46</v>
      </c>
      <c r="C527" s="71" t="s">
        <v>605</v>
      </c>
      <c r="D527" s="72" t="n">
        <v>109.45</v>
      </c>
      <c r="E527" s="71" t="n">
        <v>1</v>
      </c>
      <c r="F527" s="71" t="n">
        <v>2</v>
      </c>
      <c r="G527" s="72" t="n">
        <v>250.55</v>
      </c>
      <c r="H527" s="72" t="n">
        <v>119.94</v>
      </c>
      <c r="I527" s="71" t="n">
        <f aca="false">IF(B527&gt;=Settings!$B$23,1,0)</f>
        <v>0</v>
      </c>
      <c r="J527" s="71" t="n">
        <v>1</v>
      </c>
      <c r="K527" s="71" t="n">
        <f aca="false">F527*I527*J527</f>
        <v>0</v>
      </c>
      <c r="L527" s="71" t="n">
        <f aca="false">E527*I527*J527</f>
        <v>0</v>
      </c>
      <c r="M527" s="72" t="n">
        <f aca="false">G527*I527*J527</f>
        <v>0</v>
      </c>
      <c r="N527" s="72" t="n">
        <f aca="false">D527*I527*J527</f>
        <v>0</v>
      </c>
      <c r="O527" s="71" t="n">
        <f aca="false">F527*J527</f>
        <v>2</v>
      </c>
      <c r="P527" s="71" t="n">
        <f aca="false">E527*J527</f>
        <v>1</v>
      </c>
    </row>
    <row r="528" customFormat="false" ht="15" hidden="false" customHeight="false" outlineLevel="0" collapsed="false">
      <c r="A528" s="71" t="s">
        <v>59</v>
      </c>
      <c r="B528" s="71" t="s">
        <v>46</v>
      </c>
      <c r="C528" s="71" t="s">
        <v>1263</v>
      </c>
      <c r="D528" s="72" t="n">
        <v>0</v>
      </c>
      <c r="E528" s="71" t="n">
        <v>0</v>
      </c>
      <c r="F528" s="71" t="n">
        <v>3</v>
      </c>
      <c r="G528" s="72" t="n">
        <v>299.85</v>
      </c>
      <c r="H528" s="72" t="n">
        <v>299.85</v>
      </c>
      <c r="I528" s="71" t="n">
        <f aca="false">IF(B528&gt;=Settings!$B$23,1,0)</f>
        <v>0</v>
      </c>
      <c r="J528" s="71" t="n">
        <v>1</v>
      </c>
      <c r="K528" s="71" t="n">
        <f aca="false">F528*I528*J528</f>
        <v>0</v>
      </c>
      <c r="L528" s="71" t="n">
        <f aca="false">E528*I528*J528</f>
        <v>0</v>
      </c>
      <c r="M528" s="72" t="n">
        <f aca="false">G528*I528*J528</f>
        <v>0</v>
      </c>
      <c r="N528" s="72" t="n">
        <f aca="false">D528*I528*J528</f>
        <v>-0</v>
      </c>
      <c r="O528" s="71" t="n">
        <f aca="false">F528*J528</f>
        <v>3</v>
      </c>
      <c r="P528" s="71" t="n">
        <f aca="false">E528*J528</f>
        <v>0</v>
      </c>
    </row>
    <row r="529" customFormat="false" ht="15" hidden="false" customHeight="false" outlineLevel="0" collapsed="false">
      <c r="A529" s="71" t="s">
        <v>61</v>
      </c>
      <c r="B529" s="71" t="s">
        <v>46</v>
      </c>
      <c r="C529" s="71" t="s">
        <v>124</v>
      </c>
      <c r="D529" s="72" t="n">
        <v>0</v>
      </c>
      <c r="E529" s="71" t="n">
        <v>0</v>
      </c>
      <c r="F529" s="71" t="n">
        <v>12</v>
      </c>
      <c r="G529" s="72" t="n">
        <v>1076.4</v>
      </c>
      <c r="H529" s="72" t="n">
        <v>1034.14</v>
      </c>
      <c r="I529" s="71" t="n">
        <f aca="false">IF(B529&gt;=Settings!$B$23,1,0)</f>
        <v>0</v>
      </c>
      <c r="J529" s="71" t="n">
        <v>1</v>
      </c>
      <c r="K529" s="71" t="n">
        <f aca="false">F529*I529*J529</f>
        <v>0</v>
      </c>
      <c r="L529" s="71" t="n">
        <f aca="false">E529*I529*J529</f>
        <v>0</v>
      </c>
      <c r="M529" s="72" t="n">
        <f aca="false">G529*I529*J529</f>
        <v>0</v>
      </c>
      <c r="N529" s="72" t="n">
        <f aca="false">D529*I529*J529</f>
        <v>-0</v>
      </c>
      <c r="O529" s="71" t="n">
        <f aca="false">F529*J529</f>
        <v>12</v>
      </c>
      <c r="P529" s="71" t="n">
        <f aca="false">E529*J529</f>
        <v>0</v>
      </c>
    </row>
    <row r="530" customFormat="false" ht="15" hidden="false" customHeight="false" outlineLevel="0" collapsed="false">
      <c r="A530" s="71" t="s">
        <v>61</v>
      </c>
      <c r="B530" s="71" t="s">
        <v>46</v>
      </c>
      <c r="C530" s="71" t="s">
        <v>1264</v>
      </c>
      <c r="D530" s="72" t="n">
        <v>0</v>
      </c>
      <c r="E530" s="71" t="n">
        <v>0</v>
      </c>
      <c r="F530" s="71" t="n">
        <v>1</v>
      </c>
      <c r="G530" s="72" t="n">
        <v>99.95</v>
      </c>
      <c r="H530" s="72" t="n">
        <v>84.96</v>
      </c>
      <c r="I530" s="71" t="n">
        <f aca="false">IF(B530&gt;=Settings!$B$23,1,0)</f>
        <v>0</v>
      </c>
      <c r="J530" s="71" t="n">
        <v>1</v>
      </c>
      <c r="K530" s="71" t="n">
        <f aca="false">F530*I530*J530</f>
        <v>0</v>
      </c>
      <c r="L530" s="71" t="n">
        <f aca="false">E530*I530*J530</f>
        <v>0</v>
      </c>
      <c r="M530" s="72" t="n">
        <f aca="false">G530*I530*J530</f>
        <v>0</v>
      </c>
      <c r="N530" s="72" t="n">
        <f aca="false">D530*I530*J530</f>
        <v>-0</v>
      </c>
      <c r="O530" s="71" t="n">
        <f aca="false">F530*J530</f>
        <v>1</v>
      </c>
      <c r="P530" s="71" t="n">
        <f aca="false">E530*J530</f>
        <v>0</v>
      </c>
    </row>
    <row r="531" customFormat="false" ht="15" hidden="false" customHeight="false" outlineLevel="0" collapsed="false">
      <c r="A531" s="71" t="s">
        <v>61</v>
      </c>
      <c r="B531" s="71" t="s">
        <v>46</v>
      </c>
      <c r="C531" s="71" t="s">
        <v>118</v>
      </c>
      <c r="D531" s="72" t="n">
        <v>0</v>
      </c>
      <c r="E531" s="71" t="n">
        <v>0</v>
      </c>
      <c r="F531" s="71" t="n">
        <v>31</v>
      </c>
      <c r="G531" s="72" t="n">
        <v>3523.25</v>
      </c>
      <c r="H531" s="72" t="n">
        <v>3342.43</v>
      </c>
      <c r="I531" s="71" t="n">
        <f aca="false">IF(B531&gt;=Settings!$B$23,1,0)</f>
        <v>0</v>
      </c>
      <c r="J531" s="71" t="n">
        <v>1</v>
      </c>
      <c r="K531" s="71" t="n">
        <f aca="false">F531*I531*J531</f>
        <v>0</v>
      </c>
      <c r="L531" s="71" t="n">
        <f aca="false">E531*I531*J531</f>
        <v>0</v>
      </c>
      <c r="M531" s="72" t="n">
        <f aca="false">G531*I531*J531</f>
        <v>0</v>
      </c>
      <c r="N531" s="72" t="n">
        <f aca="false">D531*I531*J531</f>
        <v>-0</v>
      </c>
      <c r="O531" s="71" t="n">
        <f aca="false">F531*J531</f>
        <v>31</v>
      </c>
      <c r="P531" s="71" t="n">
        <f aca="false">E531*J531</f>
        <v>0</v>
      </c>
    </row>
    <row r="532" customFormat="false" ht="15" hidden="false" customHeight="false" outlineLevel="0" collapsed="false">
      <c r="A532" s="71" t="s">
        <v>59</v>
      </c>
      <c r="B532" s="71" t="s">
        <v>46</v>
      </c>
      <c r="C532" s="71" t="s">
        <v>891</v>
      </c>
      <c r="D532" s="72" t="n">
        <v>0</v>
      </c>
      <c r="E532" s="71" t="n">
        <v>0</v>
      </c>
      <c r="F532" s="71" t="n">
        <v>4</v>
      </c>
      <c r="G532" s="72" t="n">
        <v>454.8</v>
      </c>
      <c r="H532" s="72" t="n">
        <v>454.8</v>
      </c>
      <c r="I532" s="71" t="n">
        <f aca="false">IF(B532&gt;=Settings!$B$23,1,0)</f>
        <v>0</v>
      </c>
      <c r="J532" s="71" t="n">
        <v>1</v>
      </c>
      <c r="K532" s="71" t="n">
        <f aca="false">F532*I532*J532</f>
        <v>0</v>
      </c>
      <c r="L532" s="71" t="n">
        <f aca="false">E532*I532*J532</f>
        <v>0</v>
      </c>
      <c r="M532" s="72" t="n">
        <f aca="false">G532*I532*J532</f>
        <v>0</v>
      </c>
      <c r="N532" s="72" t="n">
        <f aca="false">D532*I532*J532</f>
        <v>-0</v>
      </c>
      <c r="O532" s="71" t="n">
        <f aca="false">F532*J532</f>
        <v>4</v>
      </c>
      <c r="P532" s="71" t="n">
        <f aca="false">E532*J532</f>
        <v>0</v>
      </c>
    </row>
    <row r="533" customFormat="false" ht="15" hidden="false" customHeight="false" outlineLevel="0" collapsed="false">
      <c r="A533" s="71" t="s">
        <v>60</v>
      </c>
      <c r="B533" s="71" t="s">
        <v>46</v>
      </c>
      <c r="C533" s="71" t="s">
        <v>1265</v>
      </c>
      <c r="D533" s="72" t="n">
        <v>0</v>
      </c>
      <c r="E533" s="71" t="n">
        <v>0</v>
      </c>
      <c r="F533" s="71" t="n">
        <v>2</v>
      </c>
      <c r="G533" s="72" t="n">
        <v>309.9</v>
      </c>
      <c r="H533" s="72" t="n">
        <v>309.9</v>
      </c>
      <c r="I533" s="71" t="n">
        <f aca="false">IF(B533&gt;=Settings!$B$23,1,0)</f>
        <v>0</v>
      </c>
      <c r="J533" s="71" t="n">
        <v>1</v>
      </c>
      <c r="K533" s="71" t="n">
        <f aca="false">F533*I533*J533</f>
        <v>0</v>
      </c>
      <c r="L533" s="71" t="n">
        <f aca="false">E533*I533*J533</f>
        <v>0</v>
      </c>
      <c r="M533" s="72" t="n">
        <f aca="false">G533*I533*J533</f>
        <v>0</v>
      </c>
      <c r="N533" s="72" t="n">
        <f aca="false">D533*I533*J533</f>
        <v>-0</v>
      </c>
      <c r="O533" s="71" t="n">
        <f aca="false">F533*J533</f>
        <v>2</v>
      </c>
      <c r="P533" s="71" t="n">
        <f aca="false">E533*J533</f>
        <v>0</v>
      </c>
    </row>
    <row r="534" customFormat="false" ht="15" hidden="false" customHeight="false" outlineLevel="0" collapsed="false">
      <c r="A534" s="71" t="s">
        <v>60</v>
      </c>
      <c r="B534" s="71" t="s">
        <v>46</v>
      </c>
      <c r="C534" s="71" t="s">
        <v>1266</v>
      </c>
      <c r="D534" s="72" t="n">
        <v>0</v>
      </c>
      <c r="E534" s="71" t="n">
        <v>0</v>
      </c>
      <c r="F534" s="71" t="n">
        <v>2</v>
      </c>
      <c r="G534" s="72" t="n">
        <v>199.9</v>
      </c>
      <c r="H534" s="72" t="n">
        <v>199.9</v>
      </c>
      <c r="I534" s="71" t="n">
        <f aca="false">IF(B534&gt;=Settings!$B$23,1,0)</f>
        <v>0</v>
      </c>
      <c r="J534" s="71" t="n">
        <v>1</v>
      </c>
      <c r="K534" s="71" t="n">
        <f aca="false">F534*I534*J534</f>
        <v>0</v>
      </c>
      <c r="L534" s="71" t="n">
        <f aca="false">E534*I534*J534</f>
        <v>0</v>
      </c>
      <c r="M534" s="72" t="n">
        <f aca="false">G534*I534*J534</f>
        <v>0</v>
      </c>
      <c r="N534" s="72" t="n">
        <f aca="false">D534*I534*J534</f>
        <v>-0</v>
      </c>
      <c r="O534" s="71" t="n">
        <f aca="false">F534*J534</f>
        <v>2</v>
      </c>
      <c r="P534" s="71" t="n">
        <f aca="false">E534*J534</f>
        <v>0</v>
      </c>
    </row>
    <row r="535" customFormat="false" ht="15" hidden="false" customHeight="false" outlineLevel="0" collapsed="false">
      <c r="A535" s="71" t="s">
        <v>59</v>
      </c>
      <c r="B535" s="71" t="s">
        <v>46</v>
      </c>
      <c r="C535" s="71" t="s">
        <v>974</v>
      </c>
      <c r="D535" s="72" t="n">
        <v>0</v>
      </c>
      <c r="E535" s="71" t="n">
        <v>0</v>
      </c>
      <c r="F535" s="71" t="n">
        <v>3</v>
      </c>
      <c r="G535" s="72" t="n">
        <v>481.15</v>
      </c>
      <c r="H535" s="72" t="n">
        <v>481.15</v>
      </c>
      <c r="I535" s="71" t="n">
        <f aca="false">IF(B535&gt;=Settings!$B$23,1,0)</f>
        <v>0</v>
      </c>
      <c r="J535" s="71" t="n">
        <v>1</v>
      </c>
      <c r="K535" s="71" t="n">
        <f aca="false">F535*I535*J535</f>
        <v>0</v>
      </c>
      <c r="L535" s="71" t="n">
        <f aca="false">E535*I535*J535</f>
        <v>0</v>
      </c>
      <c r="M535" s="72" t="n">
        <f aca="false">G535*I535*J535</f>
        <v>0</v>
      </c>
      <c r="N535" s="72" t="n">
        <f aca="false">D535*I535*J535</f>
        <v>-0</v>
      </c>
      <c r="O535" s="71" t="n">
        <f aca="false">F535*J535</f>
        <v>3</v>
      </c>
      <c r="P535" s="71" t="n">
        <f aca="false">E535*J535</f>
        <v>0</v>
      </c>
    </row>
    <row r="536" customFormat="false" ht="15" hidden="false" customHeight="false" outlineLevel="0" collapsed="false">
      <c r="A536" s="71" t="s">
        <v>60</v>
      </c>
      <c r="B536" s="71" t="s">
        <v>46</v>
      </c>
      <c r="C536" s="71" t="s">
        <v>1267</v>
      </c>
      <c r="D536" s="72" t="n">
        <v>0</v>
      </c>
      <c r="E536" s="71" t="n">
        <v>0</v>
      </c>
      <c r="F536" s="71" t="n">
        <v>2</v>
      </c>
      <c r="G536" s="72" t="n">
        <v>299.9</v>
      </c>
      <c r="H536" s="72" t="n">
        <v>299.9</v>
      </c>
      <c r="I536" s="71" t="n">
        <f aca="false">IF(B536&gt;=Settings!$B$23,1,0)</f>
        <v>0</v>
      </c>
      <c r="J536" s="71" t="n">
        <v>1</v>
      </c>
      <c r="K536" s="71" t="n">
        <f aca="false">F536*I536*J536</f>
        <v>0</v>
      </c>
      <c r="L536" s="71" t="n">
        <f aca="false">E536*I536*J536</f>
        <v>0</v>
      </c>
      <c r="M536" s="72" t="n">
        <f aca="false">G536*I536*J536</f>
        <v>0</v>
      </c>
      <c r="N536" s="72" t="n">
        <f aca="false">D536*I536*J536</f>
        <v>-0</v>
      </c>
      <c r="O536" s="71" t="n">
        <f aca="false">F536*J536</f>
        <v>2</v>
      </c>
      <c r="P536" s="71" t="n">
        <f aca="false">E536*J536</f>
        <v>0</v>
      </c>
    </row>
    <row r="537" customFormat="false" ht="15" hidden="false" customHeight="false" outlineLevel="0" collapsed="false">
      <c r="A537" s="71" t="s">
        <v>59</v>
      </c>
      <c r="B537" s="71" t="s">
        <v>46</v>
      </c>
      <c r="C537" s="71" t="s">
        <v>997</v>
      </c>
      <c r="D537" s="72" t="n">
        <v>0</v>
      </c>
      <c r="E537" s="71" t="n">
        <v>0</v>
      </c>
      <c r="F537" s="71" t="n">
        <v>2</v>
      </c>
      <c r="G537" s="72" t="n">
        <v>354.9</v>
      </c>
      <c r="H537" s="72" t="n">
        <v>354.9</v>
      </c>
      <c r="I537" s="71" t="n">
        <f aca="false">IF(B537&gt;=Settings!$B$23,1,0)</f>
        <v>0</v>
      </c>
      <c r="J537" s="71" t="n">
        <v>1</v>
      </c>
      <c r="K537" s="71" t="n">
        <f aca="false">F537*I537*J537</f>
        <v>0</v>
      </c>
      <c r="L537" s="71" t="n">
        <f aca="false">E537*I537*J537</f>
        <v>0</v>
      </c>
      <c r="M537" s="72" t="n">
        <f aca="false">G537*I537*J537</f>
        <v>0</v>
      </c>
      <c r="N537" s="72" t="n">
        <f aca="false">D537*I537*J537</f>
        <v>-0</v>
      </c>
      <c r="O537" s="71" t="n">
        <f aca="false">F537*J537</f>
        <v>2</v>
      </c>
      <c r="P537" s="71" t="n">
        <f aca="false">E537*J537</f>
        <v>0</v>
      </c>
    </row>
    <row r="538" customFormat="false" ht="15" hidden="false" customHeight="false" outlineLevel="0" collapsed="false">
      <c r="A538" s="71" t="s">
        <v>59</v>
      </c>
      <c r="B538" s="71" t="s">
        <v>46</v>
      </c>
      <c r="C538" s="71" t="s">
        <v>754</v>
      </c>
      <c r="D538" s="72" t="n">
        <v>0</v>
      </c>
      <c r="E538" s="71" t="n">
        <v>0</v>
      </c>
      <c r="F538" s="71" t="n">
        <v>1965</v>
      </c>
      <c r="G538" s="72" t="n">
        <v>0</v>
      </c>
      <c r="H538" s="72" t="n">
        <v>0</v>
      </c>
      <c r="I538" s="71" t="n">
        <f aca="false">IF(B538&gt;=Settings!$B$23,1,0)</f>
        <v>0</v>
      </c>
      <c r="J538" s="71" t="n">
        <v>0</v>
      </c>
      <c r="K538" s="71" t="n">
        <f aca="false">F538*I538*J538</f>
        <v>0</v>
      </c>
      <c r="L538" s="71" t="n">
        <f aca="false">E538*I538*J538</f>
        <v>0</v>
      </c>
      <c r="M538" s="72" t="n">
        <f aca="false">G538*I538*J538</f>
        <v>0</v>
      </c>
      <c r="N538" s="72" t="n">
        <f aca="false">D538*I538*J538</f>
        <v>-0</v>
      </c>
      <c r="O538" s="71" t="n">
        <f aca="false">F538*J538</f>
        <v>0</v>
      </c>
      <c r="P538" s="71" t="n">
        <f aca="false">E538*J538</f>
        <v>0</v>
      </c>
    </row>
    <row r="539" customFormat="false" ht="15" hidden="false" customHeight="false" outlineLevel="0" collapsed="false">
      <c r="A539" s="71" t="s">
        <v>59</v>
      </c>
      <c r="B539" s="71" t="s">
        <v>46</v>
      </c>
      <c r="C539" s="71" t="s">
        <v>624</v>
      </c>
      <c r="D539" s="72" t="n">
        <v>0</v>
      </c>
      <c r="E539" s="71" t="n">
        <v>0</v>
      </c>
      <c r="F539" s="71" t="n">
        <v>1</v>
      </c>
      <c r="G539" s="72" t="n">
        <v>99.95</v>
      </c>
      <c r="H539" s="72" t="n">
        <v>99.95</v>
      </c>
      <c r="I539" s="71" t="n">
        <f aca="false">IF(B539&gt;=Settings!$B$23,1,0)</f>
        <v>0</v>
      </c>
      <c r="J539" s="71" t="n">
        <v>1</v>
      </c>
      <c r="K539" s="71" t="n">
        <f aca="false">F539*I539*J539</f>
        <v>0</v>
      </c>
      <c r="L539" s="71" t="n">
        <f aca="false">E539*I539*J539</f>
        <v>0</v>
      </c>
      <c r="M539" s="72" t="n">
        <f aca="false">G539*I539*J539</f>
        <v>0</v>
      </c>
      <c r="N539" s="72" t="n">
        <f aca="false">D539*I539*J539</f>
        <v>-0</v>
      </c>
      <c r="O539" s="71" t="n">
        <f aca="false">F539*J539</f>
        <v>1</v>
      </c>
      <c r="P539" s="71" t="n">
        <f aca="false">E539*J539</f>
        <v>0</v>
      </c>
    </row>
    <row r="540" customFormat="false" ht="15" hidden="false" customHeight="false" outlineLevel="0" collapsed="false">
      <c r="A540" s="71" t="s">
        <v>59</v>
      </c>
      <c r="B540" s="71" t="s">
        <v>46</v>
      </c>
      <c r="C540" s="71" t="s">
        <v>1268</v>
      </c>
      <c r="D540" s="72" t="n">
        <v>0</v>
      </c>
      <c r="E540" s="71" t="n">
        <v>0</v>
      </c>
      <c r="F540" s="71" t="n">
        <v>2</v>
      </c>
      <c r="G540" s="72" t="n">
        <v>237.9</v>
      </c>
      <c r="H540" s="72" t="n">
        <v>237.9</v>
      </c>
      <c r="I540" s="71" t="n">
        <f aca="false">IF(B540&gt;=Settings!$B$23,1,0)</f>
        <v>0</v>
      </c>
      <c r="J540" s="71" t="n">
        <v>1</v>
      </c>
      <c r="K540" s="71" t="n">
        <f aca="false">F540*I540*J540</f>
        <v>0</v>
      </c>
      <c r="L540" s="71" t="n">
        <f aca="false">E540*I540*J540</f>
        <v>0</v>
      </c>
      <c r="M540" s="72" t="n">
        <f aca="false">G540*I540*J540</f>
        <v>0</v>
      </c>
      <c r="N540" s="72" t="n">
        <f aca="false">D540*I540*J540</f>
        <v>-0</v>
      </c>
      <c r="O540" s="71" t="n">
        <f aca="false">F540*J540</f>
        <v>2</v>
      </c>
      <c r="P540" s="71" t="n">
        <f aca="false">E540*J540</f>
        <v>0</v>
      </c>
    </row>
    <row r="541" customFormat="false" ht="15" hidden="false" customHeight="false" outlineLevel="0" collapsed="false">
      <c r="A541" s="71" t="s">
        <v>59</v>
      </c>
      <c r="B541" s="71" t="s">
        <v>46</v>
      </c>
      <c r="C541" s="71" t="s">
        <v>1030</v>
      </c>
      <c r="D541" s="72" t="n">
        <v>0</v>
      </c>
      <c r="E541" s="71" t="n">
        <v>0</v>
      </c>
      <c r="F541" s="71" t="n">
        <v>2</v>
      </c>
      <c r="G541" s="72" t="n">
        <v>206.9</v>
      </c>
      <c r="H541" s="72" t="n">
        <v>206.9</v>
      </c>
      <c r="I541" s="71" t="n">
        <f aca="false">IF(B541&gt;=Settings!$B$23,1,0)</f>
        <v>0</v>
      </c>
      <c r="J541" s="71" t="n">
        <v>1</v>
      </c>
      <c r="K541" s="71" t="n">
        <f aca="false">F541*I541*J541</f>
        <v>0</v>
      </c>
      <c r="L541" s="71" t="n">
        <f aca="false">E541*I541*J541</f>
        <v>0</v>
      </c>
      <c r="M541" s="72" t="n">
        <f aca="false">G541*I541*J541</f>
        <v>0</v>
      </c>
      <c r="N541" s="72" t="n">
        <f aca="false">D541*I541*J541</f>
        <v>-0</v>
      </c>
      <c r="O541" s="71" t="n">
        <f aca="false">F541*J541</f>
        <v>2</v>
      </c>
      <c r="P541" s="71" t="n">
        <f aca="false">E541*J541</f>
        <v>0</v>
      </c>
    </row>
    <row r="542" customFormat="false" ht="15" hidden="false" customHeight="false" outlineLevel="0" collapsed="false">
      <c r="A542" s="71" t="s">
        <v>61</v>
      </c>
      <c r="B542" s="71" t="s">
        <v>46</v>
      </c>
      <c r="C542" s="71" t="s">
        <v>982</v>
      </c>
      <c r="D542" s="72" t="n">
        <v>0</v>
      </c>
      <c r="E542" s="71" t="n">
        <v>0</v>
      </c>
      <c r="F542" s="71" t="n">
        <v>3</v>
      </c>
      <c r="G542" s="72" t="n">
        <v>319.85</v>
      </c>
      <c r="H542" s="72" t="n">
        <v>319.85</v>
      </c>
      <c r="I542" s="71" t="n">
        <f aca="false">IF(B542&gt;=Settings!$B$23,1,0)</f>
        <v>0</v>
      </c>
      <c r="J542" s="71" t="n">
        <v>1</v>
      </c>
      <c r="K542" s="71" t="n">
        <f aca="false">F542*I542*J542</f>
        <v>0</v>
      </c>
      <c r="L542" s="71" t="n">
        <f aca="false">E542*I542*J542</f>
        <v>0</v>
      </c>
      <c r="M542" s="72" t="n">
        <f aca="false">G542*I542*J542</f>
        <v>0</v>
      </c>
      <c r="N542" s="72" t="n">
        <f aca="false">D542*I542*J542</f>
        <v>-0</v>
      </c>
      <c r="O542" s="71" t="n">
        <f aca="false">F542*J542</f>
        <v>3</v>
      </c>
      <c r="P542" s="71" t="n">
        <f aca="false">E542*J542</f>
        <v>0</v>
      </c>
    </row>
    <row r="543" customFormat="false" ht="15" hidden="false" customHeight="false" outlineLevel="0" collapsed="false">
      <c r="A543" s="71" t="s">
        <v>59</v>
      </c>
      <c r="B543" s="71" t="s">
        <v>46</v>
      </c>
      <c r="C543" s="71" t="s">
        <v>1269</v>
      </c>
      <c r="D543" s="72" t="n">
        <v>0</v>
      </c>
      <c r="E543" s="71" t="n">
        <v>0</v>
      </c>
      <c r="F543" s="71" t="n">
        <v>1</v>
      </c>
      <c r="G543" s="72" t="n">
        <v>111.95</v>
      </c>
      <c r="H543" s="72" t="n">
        <v>111.95</v>
      </c>
      <c r="I543" s="71" t="n">
        <f aca="false">IF(B543&gt;=Settings!$B$23,1,0)</f>
        <v>0</v>
      </c>
      <c r="J543" s="71" t="n">
        <v>1</v>
      </c>
      <c r="K543" s="71" t="n">
        <f aca="false">F543*I543*J543</f>
        <v>0</v>
      </c>
      <c r="L543" s="71" t="n">
        <f aca="false">E543*I543*J543</f>
        <v>0</v>
      </c>
      <c r="M543" s="72" t="n">
        <f aca="false">G543*I543*J543</f>
        <v>0</v>
      </c>
      <c r="N543" s="72" t="n">
        <f aca="false">D543*I543*J543</f>
        <v>-0</v>
      </c>
      <c r="O543" s="71" t="n">
        <f aca="false">F543*J543</f>
        <v>1</v>
      </c>
      <c r="P543" s="71" t="n">
        <f aca="false">E543*J543</f>
        <v>0</v>
      </c>
    </row>
    <row r="544" customFormat="false" ht="15" hidden="false" customHeight="false" outlineLevel="0" collapsed="false">
      <c r="A544" s="71" t="s">
        <v>59</v>
      </c>
      <c r="B544" s="71" t="s">
        <v>46</v>
      </c>
      <c r="C544" s="71" t="s">
        <v>1270</v>
      </c>
      <c r="D544" s="72" t="n">
        <v>0</v>
      </c>
      <c r="E544" s="71" t="n">
        <v>0</v>
      </c>
      <c r="F544" s="71" t="n">
        <v>2</v>
      </c>
      <c r="G544" s="72" t="n">
        <v>391.295</v>
      </c>
      <c r="H544" s="72" t="n">
        <v>391.295</v>
      </c>
      <c r="I544" s="71" t="n">
        <f aca="false">IF(B544&gt;=Settings!$B$23,1,0)</f>
        <v>0</v>
      </c>
      <c r="J544" s="71" t="n">
        <v>1</v>
      </c>
      <c r="K544" s="71" t="n">
        <f aca="false">F544*I544*J544</f>
        <v>0</v>
      </c>
      <c r="L544" s="71" t="n">
        <f aca="false">E544*I544*J544</f>
        <v>0</v>
      </c>
      <c r="M544" s="72" t="n">
        <f aca="false">G544*I544*J544</f>
        <v>0</v>
      </c>
      <c r="N544" s="72" t="n">
        <f aca="false">D544*I544*J544</f>
        <v>-0</v>
      </c>
      <c r="O544" s="71" t="n">
        <f aca="false">F544*J544</f>
        <v>2</v>
      </c>
      <c r="P544" s="71" t="n">
        <f aca="false">E544*J544</f>
        <v>0</v>
      </c>
    </row>
    <row r="545" customFormat="false" ht="15" hidden="false" customHeight="false" outlineLevel="0" collapsed="false">
      <c r="A545" s="71" t="s">
        <v>60</v>
      </c>
      <c r="B545" s="71" t="s">
        <v>46</v>
      </c>
      <c r="C545" s="71" t="s">
        <v>1271</v>
      </c>
      <c r="D545" s="72" t="n">
        <v>0</v>
      </c>
      <c r="E545" s="71" t="n">
        <v>0</v>
      </c>
      <c r="F545" s="71" t="n">
        <v>1</v>
      </c>
      <c r="G545" s="72" t="n">
        <v>152.95</v>
      </c>
      <c r="H545" s="72" t="n">
        <v>152.95</v>
      </c>
      <c r="I545" s="71" t="n">
        <f aca="false">IF(B545&gt;=Settings!$B$23,1,0)</f>
        <v>0</v>
      </c>
      <c r="J545" s="71" t="n">
        <v>1</v>
      </c>
      <c r="K545" s="71" t="n">
        <f aca="false">F545*I545*J545</f>
        <v>0</v>
      </c>
      <c r="L545" s="71" t="n">
        <f aca="false">E545*I545*J545</f>
        <v>0</v>
      </c>
      <c r="M545" s="72" t="n">
        <f aca="false">G545*I545*J545</f>
        <v>0</v>
      </c>
      <c r="N545" s="72" t="n">
        <f aca="false">D545*I545*J545</f>
        <v>-0</v>
      </c>
      <c r="O545" s="71" t="n">
        <f aca="false">F545*J545</f>
        <v>1</v>
      </c>
      <c r="P545" s="71" t="n">
        <f aca="false">E545*J545</f>
        <v>0</v>
      </c>
    </row>
    <row r="546" customFormat="false" ht="15" hidden="false" customHeight="false" outlineLevel="0" collapsed="false">
      <c r="A546" s="71" t="s">
        <v>60</v>
      </c>
      <c r="B546" s="71" t="s">
        <v>46</v>
      </c>
      <c r="C546" s="71" t="s">
        <v>1272</v>
      </c>
      <c r="D546" s="72" t="n">
        <v>0</v>
      </c>
      <c r="E546" s="71" t="n">
        <v>0</v>
      </c>
      <c r="F546" s="71" t="n">
        <v>1</v>
      </c>
      <c r="G546" s="72" t="n">
        <v>84.95</v>
      </c>
      <c r="H546" s="72" t="n">
        <v>84.95</v>
      </c>
      <c r="I546" s="71" t="n">
        <f aca="false">IF(B546&gt;=Settings!$B$23,1,0)</f>
        <v>0</v>
      </c>
      <c r="J546" s="71" t="n">
        <v>1</v>
      </c>
      <c r="K546" s="71" t="n">
        <f aca="false">F546*I546*J546</f>
        <v>0</v>
      </c>
      <c r="L546" s="71" t="n">
        <f aca="false">E546*I546*J546</f>
        <v>0</v>
      </c>
      <c r="M546" s="72" t="n">
        <f aca="false">G546*I546*J546</f>
        <v>0</v>
      </c>
      <c r="N546" s="72" t="n">
        <f aca="false">D546*I546*J546</f>
        <v>-0</v>
      </c>
      <c r="O546" s="71" t="n">
        <f aca="false">F546*J546</f>
        <v>1</v>
      </c>
      <c r="P546" s="71" t="n">
        <f aca="false">E546*J546</f>
        <v>0</v>
      </c>
    </row>
    <row r="547" customFormat="false" ht="15" hidden="false" customHeight="false" outlineLevel="0" collapsed="false">
      <c r="A547" s="71" t="s">
        <v>61</v>
      </c>
      <c r="B547" s="71" t="s">
        <v>46</v>
      </c>
      <c r="C547" s="71" t="s">
        <v>886</v>
      </c>
      <c r="D547" s="72" t="n">
        <v>0</v>
      </c>
      <c r="E547" s="71" t="n">
        <v>0</v>
      </c>
      <c r="F547" s="71" t="n">
        <v>3</v>
      </c>
      <c r="G547" s="72" t="n">
        <v>449.85</v>
      </c>
      <c r="H547" s="72" t="n">
        <v>428.86</v>
      </c>
      <c r="I547" s="71" t="n">
        <f aca="false">IF(B547&gt;=Settings!$B$23,1,0)</f>
        <v>0</v>
      </c>
      <c r="J547" s="71" t="n">
        <v>1</v>
      </c>
      <c r="K547" s="71" t="n">
        <f aca="false">F547*I547*J547</f>
        <v>0</v>
      </c>
      <c r="L547" s="71" t="n">
        <f aca="false">E547*I547*J547</f>
        <v>0</v>
      </c>
      <c r="M547" s="72" t="n">
        <f aca="false">G547*I547*J547</f>
        <v>0</v>
      </c>
      <c r="N547" s="72" t="n">
        <f aca="false">D547*I547*J547</f>
        <v>-0</v>
      </c>
      <c r="O547" s="71" t="n">
        <f aca="false">F547*J547</f>
        <v>3</v>
      </c>
      <c r="P547" s="71" t="n">
        <f aca="false">E547*J547</f>
        <v>0</v>
      </c>
    </row>
    <row r="548" customFormat="false" ht="15" hidden="false" customHeight="false" outlineLevel="0" collapsed="false">
      <c r="A548" s="71" t="s">
        <v>59</v>
      </c>
      <c r="B548" s="71" t="s">
        <v>46</v>
      </c>
      <c r="C548" s="71" t="s">
        <v>1273</v>
      </c>
      <c r="D548" s="72" t="n">
        <v>0</v>
      </c>
      <c r="E548" s="71" t="n">
        <v>0</v>
      </c>
      <c r="F548" s="71" t="n">
        <v>1</v>
      </c>
      <c r="G548" s="72" t="n">
        <v>237.296</v>
      </c>
      <c r="H548" s="72" t="n">
        <v>237.296</v>
      </c>
      <c r="I548" s="71" t="n">
        <f aca="false">IF(B548&gt;=Settings!$B$23,1,0)</f>
        <v>0</v>
      </c>
      <c r="J548" s="71" t="n">
        <v>1</v>
      </c>
      <c r="K548" s="71" t="n">
        <f aca="false">F548*I548*J548</f>
        <v>0</v>
      </c>
      <c r="L548" s="71" t="n">
        <f aca="false">E548*I548*J548</f>
        <v>0</v>
      </c>
      <c r="M548" s="72" t="n">
        <f aca="false">G548*I548*J548</f>
        <v>0</v>
      </c>
      <c r="N548" s="72" t="n">
        <f aca="false">D548*I548*J548</f>
        <v>-0</v>
      </c>
      <c r="O548" s="71" t="n">
        <f aca="false">F548*J548</f>
        <v>1</v>
      </c>
      <c r="P548" s="71" t="n">
        <f aca="false">E548*J548</f>
        <v>0</v>
      </c>
    </row>
    <row r="549" customFormat="false" ht="15" hidden="false" customHeight="false" outlineLevel="0" collapsed="false">
      <c r="A549" s="71" t="s">
        <v>61</v>
      </c>
      <c r="B549" s="71" t="s">
        <v>46</v>
      </c>
      <c r="C549" s="71" t="s">
        <v>1274</v>
      </c>
      <c r="D549" s="72" t="n">
        <v>0</v>
      </c>
      <c r="E549" s="71" t="n">
        <v>0</v>
      </c>
      <c r="F549" s="71" t="n">
        <v>5</v>
      </c>
      <c r="G549" s="72" t="n">
        <v>437.95</v>
      </c>
      <c r="H549" s="72" t="n">
        <v>426.86</v>
      </c>
      <c r="I549" s="71" t="n">
        <f aca="false">IF(B549&gt;=Settings!$B$23,1,0)</f>
        <v>0</v>
      </c>
      <c r="J549" s="71" t="n">
        <v>1</v>
      </c>
      <c r="K549" s="71" t="n">
        <f aca="false">F549*I549*J549</f>
        <v>0</v>
      </c>
      <c r="L549" s="71" t="n">
        <f aca="false">E549*I549*J549</f>
        <v>0</v>
      </c>
      <c r="M549" s="72" t="n">
        <f aca="false">G549*I549*J549</f>
        <v>0</v>
      </c>
      <c r="N549" s="72" t="n">
        <f aca="false">D549*I549*J549</f>
        <v>-0</v>
      </c>
      <c r="O549" s="71" t="n">
        <f aca="false">F549*J549</f>
        <v>5</v>
      </c>
      <c r="P549" s="71" t="n">
        <f aca="false">E549*J549</f>
        <v>0</v>
      </c>
    </row>
    <row r="550" customFormat="false" ht="15" hidden="false" customHeight="false" outlineLevel="0" collapsed="false">
      <c r="A550" s="71" t="s">
        <v>59</v>
      </c>
      <c r="B550" s="71" t="s">
        <v>46</v>
      </c>
      <c r="C550" s="71" t="s">
        <v>1275</v>
      </c>
      <c r="D550" s="72" t="n">
        <v>0</v>
      </c>
      <c r="E550" s="71" t="n">
        <v>0</v>
      </c>
      <c r="F550" s="71" t="n">
        <v>1</v>
      </c>
      <c r="G550" s="72" t="n">
        <v>94.95</v>
      </c>
      <c r="H550" s="72" t="n">
        <v>94.95</v>
      </c>
      <c r="I550" s="71" t="n">
        <f aca="false">IF(B550&gt;=Settings!$B$23,1,0)</f>
        <v>0</v>
      </c>
      <c r="J550" s="71" t="n">
        <v>1</v>
      </c>
      <c r="K550" s="71" t="n">
        <f aca="false">F550*I550*J550</f>
        <v>0</v>
      </c>
      <c r="L550" s="71" t="n">
        <f aca="false">E550*I550*J550</f>
        <v>0</v>
      </c>
      <c r="M550" s="72" t="n">
        <f aca="false">G550*I550*J550</f>
        <v>0</v>
      </c>
      <c r="N550" s="72" t="n">
        <f aca="false">D550*I550*J550</f>
        <v>-0</v>
      </c>
      <c r="O550" s="71" t="n">
        <f aca="false">F550*J550</f>
        <v>1</v>
      </c>
      <c r="P550" s="71" t="n">
        <f aca="false">E550*J550</f>
        <v>0</v>
      </c>
    </row>
    <row r="551" customFormat="false" ht="15" hidden="false" customHeight="false" outlineLevel="0" collapsed="false">
      <c r="A551" s="71" t="s">
        <v>60</v>
      </c>
      <c r="B551" s="71" t="s">
        <v>46</v>
      </c>
      <c r="C551" s="71" t="s">
        <v>1276</v>
      </c>
      <c r="D551" s="72" t="n">
        <v>0</v>
      </c>
      <c r="E551" s="71" t="n">
        <v>0</v>
      </c>
      <c r="F551" s="71" t="n">
        <v>4</v>
      </c>
      <c r="G551" s="72" t="n">
        <v>419.8</v>
      </c>
      <c r="H551" s="72" t="n">
        <v>419.8</v>
      </c>
      <c r="I551" s="71" t="n">
        <f aca="false">IF(B551&gt;=Settings!$B$23,1,0)</f>
        <v>0</v>
      </c>
      <c r="J551" s="71" t="n">
        <v>1</v>
      </c>
      <c r="K551" s="71" t="n">
        <f aca="false">F551*I551*J551</f>
        <v>0</v>
      </c>
      <c r="L551" s="71" t="n">
        <f aca="false">E551*I551*J551</f>
        <v>0</v>
      </c>
      <c r="M551" s="72" t="n">
        <f aca="false">G551*I551*J551</f>
        <v>0</v>
      </c>
      <c r="N551" s="72" t="n">
        <f aca="false">D551*I551*J551</f>
        <v>-0</v>
      </c>
      <c r="O551" s="71" t="n">
        <f aca="false">F551*J551</f>
        <v>4</v>
      </c>
      <c r="P551" s="71" t="n">
        <f aca="false">E551*J551</f>
        <v>0</v>
      </c>
    </row>
    <row r="552" customFormat="false" ht="15" hidden="false" customHeight="false" outlineLevel="0" collapsed="false">
      <c r="A552" s="71" t="s">
        <v>59</v>
      </c>
      <c r="B552" s="71" t="s">
        <v>46</v>
      </c>
      <c r="C552" s="71" t="s">
        <v>1277</v>
      </c>
      <c r="D552" s="72" t="n">
        <v>0</v>
      </c>
      <c r="E552" s="71" t="n">
        <v>0</v>
      </c>
      <c r="F552" s="71" t="n">
        <v>1</v>
      </c>
      <c r="G552" s="72" t="n">
        <v>269.95</v>
      </c>
      <c r="H552" s="72" t="n">
        <v>269.95</v>
      </c>
      <c r="I552" s="71" t="n">
        <f aca="false">IF(B552&gt;=Settings!$B$23,1,0)</f>
        <v>0</v>
      </c>
      <c r="J552" s="71" t="n">
        <v>1</v>
      </c>
      <c r="K552" s="71" t="n">
        <f aca="false">F552*I552*J552</f>
        <v>0</v>
      </c>
      <c r="L552" s="71" t="n">
        <f aca="false">E552*I552*J552</f>
        <v>0</v>
      </c>
      <c r="M552" s="72" t="n">
        <f aca="false">G552*I552*J552</f>
        <v>0</v>
      </c>
      <c r="N552" s="72" t="n">
        <f aca="false">D552*I552*J552</f>
        <v>-0</v>
      </c>
      <c r="O552" s="71" t="n">
        <f aca="false">F552*J552</f>
        <v>1</v>
      </c>
      <c r="P552" s="71" t="n">
        <f aca="false">E552*J552</f>
        <v>0</v>
      </c>
    </row>
    <row r="553" customFormat="false" ht="15" hidden="false" customHeight="false" outlineLevel="0" collapsed="false">
      <c r="A553" s="71" t="s">
        <v>60</v>
      </c>
      <c r="B553" s="71" t="s">
        <v>46</v>
      </c>
      <c r="C553" s="71" t="s">
        <v>1278</v>
      </c>
      <c r="D553" s="72" t="n">
        <v>0</v>
      </c>
      <c r="E553" s="71" t="n">
        <v>0</v>
      </c>
      <c r="F553" s="71" t="n">
        <v>1</v>
      </c>
      <c r="G553" s="72" t="n">
        <v>386.95</v>
      </c>
      <c r="H553" s="72" t="n">
        <v>386.95</v>
      </c>
      <c r="I553" s="71" t="n">
        <f aca="false">IF(B553&gt;=Settings!$B$23,1,0)</f>
        <v>0</v>
      </c>
      <c r="J553" s="71" t="n">
        <v>1</v>
      </c>
      <c r="K553" s="71" t="n">
        <f aca="false">F553*I553*J553</f>
        <v>0</v>
      </c>
      <c r="L553" s="71" t="n">
        <f aca="false">E553*I553*J553</f>
        <v>0</v>
      </c>
      <c r="M553" s="72" t="n">
        <f aca="false">G553*I553*J553</f>
        <v>0</v>
      </c>
      <c r="N553" s="72" t="n">
        <f aca="false">D553*I553*J553</f>
        <v>-0</v>
      </c>
      <c r="O553" s="71" t="n">
        <f aca="false">F553*J553</f>
        <v>1</v>
      </c>
      <c r="P553" s="71" t="n">
        <f aca="false">E553*J553</f>
        <v>0</v>
      </c>
    </row>
    <row r="554" customFormat="false" ht="15" hidden="false" customHeight="false" outlineLevel="0" collapsed="false">
      <c r="A554" s="71" t="s">
        <v>61</v>
      </c>
      <c r="B554" s="71" t="s">
        <v>46</v>
      </c>
      <c r="C554" s="71" t="s">
        <v>1279</v>
      </c>
      <c r="D554" s="72" t="n">
        <v>0</v>
      </c>
      <c r="E554" s="71" t="n">
        <v>0</v>
      </c>
      <c r="F554" s="71" t="n">
        <v>1</v>
      </c>
      <c r="G554" s="72" t="n">
        <v>104.95</v>
      </c>
      <c r="H554" s="72" t="n">
        <v>104.95</v>
      </c>
      <c r="I554" s="71" t="n">
        <f aca="false">IF(B554&gt;=Settings!$B$23,1,0)</f>
        <v>0</v>
      </c>
      <c r="J554" s="71" t="n">
        <v>1</v>
      </c>
      <c r="K554" s="71" t="n">
        <f aca="false">F554*I554*J554</f>
        <v>0</v>
      </c>
      <c r="L554" s="71" t="n">
        <f aca="false">E554*I554*J554</f>
        <v>0</v>
      </c>
      <c r="M554" s="72" t="n">
        <f aca="false">G554*I554*J554</f>
        <v>0</v>
      </c>
      <c r="N554" s="72" t="n">
        <f aca="false">D554*I554*J554</f>
        <v>-0</v>
      </c>
      <c r="O554" s="71" t="n">
        <f aca="false">F554*J554</f>
        <v>1</v>
      </c>
      <c r="P554" s="71" t="n">
        <f aca="false">E554*J554</f>
        <v>0</v>
      </c>
    </row>
    <row r="555" customFormat="false" ht="15" hidden="false" customHeight="false" outlineLevel="0" collapsed="false">
      <c r="A555" s="71" t="s">
        <v>61</v>
      </c>
      <c r="B555" s="71" t="s">
        <v>46</v>
      </c>
      <c r="C555" s="71" t="s">
        <v>1280</v>
      </c>
      <c r="D555" s="72" t="n">
        <v>0</v>
      </c>
      <c r="E555" s="71" t="n">
        <v>0</v>
      </c>
      <c r="F555" s="71" t="n">
        <v>15</v>
      </c>
      <c r="G555" s="72" t="n">
        <v>1450.05</v>
      </c>
      <c r="H555" s="72" t="n">
        <v>1362.19</v>
      </c>
      <c r="I555" s="71" t="n">
        <f aca="false">IF(B555&gt;=Settings!$B$23,1,0)</f>
        <v>0</v>
      </c>
      <c r="J555" s="71" t="n">
        <v>1</v>
      </c>
      <c r="K555" s="71" t="n">
        <f aca="false">F555*I555*J555</f>
        <v>0</v>
      </c>
      <c r="L555" s="71" t="n">
        <f aca="false">E555*I555*J555</f>
        <v>0</v>
      </c>
      <c r="M555" s="72" t="n">
        <f aca="false">G555*I555*J555</f>
        <v>0</v>
      </c>
      <c r="N555" s="72" t="n">
        <f aca="false">D555*I555*J555</f>
        <v>-0</v>
      </c>
      <c r="O555" s="71" t="n">
        <f aca="false">F555*J555</f>
        <v>15</v>
      </c>
      <c r="P555" s="71" t="n">
        <f aca="false">E555*J555</f>
        <v>0</v>
      </c>
    </row>
    <row r="556" customFormat="false" ht="15" hidden="false" customHeight="false" outlineLevel="0" collapsed="false">
      <c r="A556" s="71" t="s">
        <v>61</v>
      </c>
      <c r="B556" s="71" t="s">
        <v>46</v>
      </c>
      <c r="C556" s="71" t="s">
        <v>1182</v>
      </c>
      <c r="D556" s="72" t="n">
        <v>0</v>
      </c>
      <c r="E556" s="71" t="n">
        <v>0</v>
      </c>
      <c r="F556" s="71" t="n">
        <v>8</v>
      </c>
      <c r="G556" s="72" t="n">
        <v>534.6</v>
      </c>
      <c r="H556" s="72" t="n">
        <v>515.11</v>
      </c>
      <c r="I556" s="71" t="n">
        <f aca="false">IF(B556&gt;=Settings!$B$23,1,0)</f>
        <v>0</v>
      </c>
      <c r="J556" s="71" t="n">
        <v>1</v>
      </c>
      <c r="K556" s="71" t="n">
        <f aca="false">F556*I556*J556</f>
        <v>0</v>
      </c>
      <c r="L556" s="71" t="n">
        <f aca="false">E556*I556*J556</f>
        <v>0</v>
      </c>
      <c r="M556" s="72" t="n">
        <f aca="false">G556*I556*J556</f>
        <v>0</v>
      </c>
      <c r="N556" s="72" t="n">
        <f aca="false">D556*I556*J556</f>
        <v>-0</v>
      </c>
      <c r="O556" s="71" t="n">
        <f aca="false">F556*J556</f>
        <v>8</v>
      </c>
      <c r="P556" s="71" t="n">
        <f aca="false">E556*J556</f>
        <v>0</v>
      </c>
    </row>
    <row r="557" customFormat="false" ht="15" hidden="false" customHeight="false" outlineLevel="0" collapsed="false">
      <c r="A557" s="71" t="s">
        <v>60</v>
      </c>
      <c r="B557" s="71" t="s">
        <v>46</v>
      </c>
      <c r="C557" s="71" t="s">
        <v>1281</v>
      </c>
      <c r="D557" s="72" t="n">
        <v>0</v>
      </c>
      <c r="E557" s="71" t="n">
        <v>0</v>
      </c>
      <c r="F557" s="71" t="n">
        <v>1</v>
      </c>
      <c r="G557" s="72" t="n">
        <v>102.95</v>
      </c>
      <c r="H557" s="72" t="n">
        <v>102.95</v>
      </c>
      <c r="I557" s="71" t="n">
        <f aca="false">IF(B557&gt;=Settings!$B$23,1,0)</f>
        <v>0</v>
      </c>
      <c r="J557" s="71" t="n">
        <v>1</v>
      </c>
      <c r="K557" s="71" t="n">
        <f aca="false">F557*I557*J557</f>
        <v>0</v>
      </c>
      <c r="L557" s="71" t="n">
        <f aca="false">E557*I557*J557</f>
        <v>0</v>
      </c>
      <c r="M557" s="72" t="n">
        <f aca="false">G557*I557*J557</f>
        <v>0</v>
      </c>
      <c r="N557" s="72" t="n">
        <f aca="false">D557*I557*J557</f>
        <v>-0</v>
      </c>
      <c r="O557" s="71" t="n">
        <f aca="false">F557*J557</f>
        <v>1</v>
      </c>
      <c r="P557" s="71" t="n">
        <f aca="false">E557*J557</f>
        <v>0</v>
      </c>
    </row>
    <row r="558" customFormat="false" ht="15" hidden="false" customHeight="false" outlineLevel="0" collapsed="false">
      <c r="A558" s="71" t="s">
        <v>59</v>
      </c>
      <c r="B558" s="71" t="s">
        <v>46</v>
      </c>
      <c r="C558" s="71" t="s">
        <v>1253</v>
      </c>
      <c r="D558" s="72" t="n">
        <v>0</v>
      </c>
      <c r="E558" s="71" t="n">
        <v>0</v>
      </c>
      <c r="F558" s="71" t="n">
        <v>2</v>
      </c>
      <c r="G558" s="72" t="n">
        <v>363.9</v>
      </c>
      <c r="H558" s="72" t="n">
        <v>363.9</v>
      </c>
      <c r="I558" s="71" t="n">
        <f aca="false">IF(B558&gt;=Settings!$B$23,1,0)</f>
        <v>0</v>
      </c>
      <c r="J558" s="71" t="n">
        <v>1</v>
      </c>
      <c r="K558" s="71" t="n">
        <f aca="false">F558*I558*J558</f>
        <v>0</v>
      </c>
      <c r="L558" s="71" t="n">
        <f aca="false">E558*I558*J558</f>
        <v>0</v>
      </c>
      <c r="M558" s="72" t="n">
        <f aca="false">G558*I558*J558</f>
        <v>0</v>
      </c>
      <c r="N558" s="72" t="n">
        <f aca="false">D558*I558*J558</f>
        <v>-0</v>
      </c>
      <c r="O558" s="71" t="n">
        <f aca="false">F558*J558</f>
        <v>2</v>
      </c>
      <c r="P558" s="71" t="n">
        <f aca="false">E558*J558</f>
        <v>0</v>
      </c>
    </row>
    <row r="559" customFormat="false" ht="15" hidden="false" customHeight="false" outlineLevel="0" collapsed="false">
      <c r="A559" s="71" t="s">
        <v>61</v>
      </c>
      <c r="B559" s="71" t="s">
        <v>46</v>
      </c>
      <c r="C559" s="71" t="s">
        <v>1282</v>
      </c>
      <c r="D559" s="72" t="n">
        <v>0</v>
      </c>
      <c r="E559" s="71" t="n">
        <v>0</v>
      </c>
      <c r="F559" s="71" t="n">
        <v>16</v>
      </c>
      <c r="G559" s="72" t="n">
        <v>495.2</v>
      </c>
      <c r="H559" s="72" t="n">
        <v>467.33</v>
      </c>
      <c r="I559" s="71" t="n">
        <f aca="false">IF(B559&gt;=Settings!$B$23,1,0)</f>
        <v>0</v>
      </c>
      <c r="J559" s="71" t="n">
        <v>1</v>
      </c>
      <c r="K559" s="71" t="n">
        <f aca="false">F559*I559*J559</f>
        <v>0</v>
      </c>
      <c r="L559" s="71" t="n">
        <f aca="false">E559*I559*J559</f>
        <v>0</v>
      </c>
      <c r="M559" s="72" t="n">
        <f aca="false">G559*I559*J559</f>
        <v>0</v>
      </c>
      <c r="N559" s="72" t="n">
        <f aca="false">D559*I559*J559</f>
        <v>-0</v>
      </c>
      <c r="O559" s="71" t="n">
        <f aca="false">F559*J559</f>
        <v>16</v>
      </c>
      <c r="P559" s="71" t="n">
        <f aca="false">E559*J559</f>
        <v>0</v>
      </c>
    </row>
    <row r="560" customFormat="false" ht="15" hidden="false" customHeight="false" outlineLevel="0" collapsed="false">
      <c r="A560" s="71" t="s">
        <v>61</v>
      </c>
      <c r="B560" s="71" t="s">
        <v>46</v>
      </c>
      <c r="C560" s="71" t="s">
        <v>600</v>
      </c>
      <c r="D560" s="72" t="n">
        <v>0</v>
      </c>
      <c r="E560" s="71" t="n">
        <v>0</v>
      </c>
      <c r="F560" s="71" t="n">
        <v>1</v>
      </c>
      <c r="G560" s="72" t="n">
        <v>152.75</v>
      </c>
      <c r="H560" s="72" t="n">
        <v>129.84</v>
      </c>
      <c r="I560" s="71" t="n">
        <f aca="false">IF(B560&gt;=Settings!$B$23,1,0)</f>
        <v>0</v>
      </c>
      <c r="J560" s="71" t="n">
        <v>1</v>
      </c>
      <c r="K560" s="71" t="n">
        <f aca="false">F560*I560*J560</f>
        <v>0</v>
      </c>
      <c r="L560" s="71" t="n">
        <f aca="false">E560*I560*J560</f>
        <v>0</v>
      </c>
      <c r="M560" s="72" t="n">
        <f aca="false">G560*I560*J560</f>
        <v>0</v>
      </c>
      <c r="N560" s="72" t="n">
        <f aca="false">D560*I560*J560</f>
        <v>-0</v>
      </c>
      <c r="O560" s="71" t="n">
        <f aca="false">F560*J560</f>
        <v>1</v>
      </c>
      <c r="P560" s="71" t="n">
        <f aca="false">E560*J560</f>
        <v>0</v>
      </c>
    </row>
    <row r="561" customFormat="false" ht="15" hidden="false" customHeight="false" outlineLevel="0" collapsed="false">
      <c r="A561" s="71" t="s">
        <v>61</v>
      </c>
      <c r="B561" s="71" t="s">
        <v>46</v>
      </c>
      <c r="C561" s="71" t="s">
        <v>975</v>
      </c>
      <c r="D561" s="72" t="n">
        <v>0</v>
      </c>
      <c r="E561" s="71" t="n">
        <v>0</v>
      </c>
      <c r="F561" s="71" t="n">
        <v>3</v>
      </c>
      <c r="G561" s="72" t="n">
        <v>353.85</v>
      </c>
      <c r="H561" s="72" t="n">
        <v>300.78</v>
      </c>
      <c r="I561" s="71" t="n">
        <f aca="false">IF(B561&gt;=Settings!$B$23,1,0)</f>
        <v>0</v>
      </c>
      <c r="J561" s="71" t="n">
        <v>1</v>
      </c>
      <c r="K561" s="71" t="n">
        <f aca="false">F561*I561*J561</f>
        <v>0</v>
      </c>
      <c r="L561" s="71" t="n">
        <f aca="false">E561*I561*J561</f>
        <v>0</v>
      </c>
      <c r="M561" s="72" t="n">
        <f aca="false">G561*I561*J561</f>
        <v>0</v>
      </c>
      <c r="N561" s="72" t="n">
        <f aca="false">D561*I561*J561</f>
        <v>-0</v>
      </c>
      <c r="O561" s="71" t="n">
        <f aca="false">F561*J561</f>
        <v>3</v>
      </c>
      <c r="P561" s="71" t="n">
        <f aca="false">E561*J561</f>
        <v>0</v>
      </c>
    </row>
    <row r="562" customFormat="false" ht="15" hidden="false" customHeight="false" outlineLevel="0" collapsed="false">
      <c r="A562" s="71" t="s">
        <v>61</v>
      </c>
      <c r="B562" s="71" t="s">
        <v>46</v>
      </c>
      <c r="C562" s="71" t="s">
        <v>121</v>
      </c>
      <c r="D562" s="72" t="n">
        <v>0</v>
      </c>
      <c r="E562" s="71" t="n">
        <v>0</v>
      </c>
      <c r="F562" s="71" t="n">
        <v>85</v>
      </c>
      <c r="G562" s="72" t="n">
        <v>4790.75</v>
      </c>
      <c r="H562" s="72" t="n">
        <v>4655.93</v>
      </c>
      <c r="I562" s="71" t="n">
        <f aca="false">IF(B562&gt;=Settings!$B$23,1,0)</f>
        <v>0</v>
      </c>
      <c r="J562" s="71" t="n">
        <v>1</v>
      </c>
      <c r="K562" s="71" t="n">
        <f aca="false">F562*I562*J562</f>
        <v>0</v>
      </c>
      <c r="L562" s="71" t="n">
        <f aca="false">E562*I562*J562</f>
        <v>0</v>
      </c>
      <c r="M562" s="72" t="n">
        <f aca="false">G562*I562*J562</f>
        <v>0</v>
      </c>
      <c r="N562" s="72" t="n">
        <f aca="false">D562*I562*J562</f>
        <v>-0</v>
      </c>
      <c r="O562" s="71" t="n">
        <f aca="false">F562*J562</f>
        <v>85</v>
      </c>
      <c r="P562" s="71" t="n">
        <f aca="false">E562*J562</f>
        <v>0</v>
      </c>
    </row>
    <row r="563" customFormat="false" ht="15" hidden="false" customHeight="false" outlineLevel="0" collapsed="false">
      <c r="A563" s="71" t="s">
        <v>61</v>
      </c>
      <c r="B563" s="71" t="s">
        <v>46</v>
      </c>
      <c r="C563" s="71" t="s">
        <v>572</v>
      </c>
      <c r="D563" s="72" t="n">
        <v>0</v>
      </c>
      <c r="E563" s="71" t="n">
        <v>0</v>
      </c>
      <c r="F563" s="71" t="n">
        <v>1</v>
      </c>
      <c r="G563" s="72" t="n">
        <v>69.95</v>
      </c>
      <c r="H563" s="72" t="n">
        <v>69.95</v>
      </c>
      <c r="I563" s="71" t="n">
        <f aca="false">IF(B563&gt;=Settings!$B$23,1,0)</f>
        <v>0</v>
      </c>
      <c r="J563" s="71" t="n">
        <v>1</v>
      </c>
      <c r="K563" s="71" t="n">
        <f aca="false">F563*I563*J563</f>
        <v>0</v>
      </c>
      <c r="L563" s="71" t="n">
        <f aca="false">E563*I563*J563</f>
        <v>0</v>
      </c>
      <c r="M563" s="72" t="n">
        <f aca="false">G563*I563*J563</f>
        <v>0</v>
      </c>
      <c r="N563" s="72" t="n">
        <f aca="false">D563*I563*J563</f>
        <v>-0</v>
      </c>
      <c r="O563" s="71" t="n">
        <f aca="false">F563*J563</f>
        <v>1</v>
      </c>
      <c r="P563" s="71" t="n">
        <f aca="false">E563*J563</f>
        <v>0</v>
      </c>
    </row>
    <row r="564" customFormat="false" ht="15" hidden="false" customHeight="false" outlineLevel="0" collapsed="false">
      <c r="A564" s="71" t="s">
        <v>61</v>
      </c>
      <c r="B564" s="71" t="s">
        <v>46</v>
      </c>
      <c r="C564" s="71" t="s">
        <v>1283</v>
      </c>
      <c r="D564" s="72" t="n">
        <v>0</v>
      </c>
      <c r="E564" s="71" t="n">
        <v>0</v>
      </c>
      <c r="F564" s="71" t="n">
        <v>2</v>
      </c>
      <c r="G564" s="72" t="n">
        <v>179.9</v>
      </c>
      <c r="H564" s="72" t="n">
        <v>179.9</v>
      </c>
      <c r="I564" s="71" t="n">
        <f aca="false">IF(B564&gt;=Settings!$B$23,1,0)</f>
        <v>0</v>
      </c>
      <c r="J564" s="71" t="n">
        <v>1</v>
      </c>
      <c r="K564" s="71" t="n">
        <f aca="false">F564*I564*J564</f>
        <v>0</v>
      </c>
      <c r="L564" s="71" t="n">
        <f aca="false">E564*I564*J564</f>
        <v>0</v>
      </c>
      <c r="M564" s="72" t="n">
        <f aca="false">G564*I564*J564</f>
        <v>0</v>
      </c>
      <c r="N564" s="72" t="n">
        <f aca="false">D564*I564*J564</f>
        <v>-0</v>
      </c>
      <c r="O564" s="71" t="n">
        <f aca="false">F564*J564</f>
        <v>2</v>
      </c>
      <c r="P564" s="71" t="n">
        <f aca="false">E564*J564</f>
        <v>0</v>
      </c>
    </row>
    <row r="565" customFormat="false" ht="15" hidden="false" customHeight="false" outlineLevel="0" collapsed="false">
      <c r="A565" s="71" t="s">
        <v>60</v>
      </c>
      <c r="B565" s="71" t="s">
        <v>46</v>
      </c>
      <c r="C565" s="71" t="s">
        <v>1122</v>
      </c>
      <c r="D565" s="72" t="n">
        <v>0</v>
      </c>
      <c r="E565" s="71" t="n">
        <v>0</v>
      </c>
      <c r="F565" s="71" t="n">
        <v>1</v>
      </c>
      <c r="G565" s="72" t="n">
        <v>112.95</v>
      </c>
      <c r="H565" s="72" t="n">
        <v>112.95</v>
      </c>
      <c r="I565" s="71" t="n">
        <f aca="false">IF(B565&gt;=Settings!$B$23,1,0)</f>
        <v>0</v>
      </c>
      <c r="J565" s="71" t="n">
        <v>1</v>
      </c>
      <c r="K565" s="71" t="n">
        <f aca="false">F565*I565*J565</f>
        <v>0</v>
      </c>
      <c r="L565" s="71" t="n">
        <f aca="false">E565*I565*J565</f>
        <v>0</v>
      </c>
      <c r="M565" s="72" t="n">
        <f aca="false">G565*I565*J565</f>
        <v>0</v>
      </c>
      <c r="N565" s="72" t="n">
        <f aca="false">D565*I565*J565</f>
        <v>-0</v>
      </c>
      <c r="O565" s="71" t="n">
        <f aca="false">F565*J565</f>
        <v>1</v>
      </c>
      <c r="P565" s="71" t="n">
        <f aca="false">E565*J565</f>
        <v>0</v>
      </c>
    </row>
    <row r="566" customFormat="false" ht="15" hidden="false" customHeight="false" outlineLevel="0" collapsed="false">
      <c r="A566" s="71" t="s">
        <v>61</v>
      </c>
      <c r="B566" s="71" t="s">
        <v>46</v>
      </c>
      <c r="C566" s="71" t="s">
        <v>1284</v>
      </c>
      <c r="D566" s="72" t="n">
        <v>0</v>
      </c>
      <c r="E566" s="71" t="n">
        <v>0</v>
      </c>
      <c r="F566" s="71" t="n">
        <v>4</v>
      </c>
      <c r="G566" s="72" t="n">
        <v>543.8</v>
      </c>
      <c r="H566" s="72" t="n">
        <v>543.8</v>
      </c>
      <c r="I566" s="71" t="n">
        <f aca="false">IF(B566&gt;=Settings!$B$23,1,0)</f>
        <v>0</v>
      </c>
      <c r="J566" s="71" t="n">
        <v>1</v>
      </c>
      <c r="K566" s="71" t="n">
        <f aca="false">F566*I566*J566</f>
        <v>0</v>
      </c>
      <c r="L566" s="71" t="n">
        <f aca="false">E566*I566*J566</f>
        <v>0</v>
      </c>
      <c r="M566" s="72" t="n">
        <f aca="false">G566*I566*J566</f>
        <v>0</v>
      </c>
      <c r="N566" s="72" t="n">
        <f aca="false">D566*I566*J566</f>
        <v>-0</v>
      </c>
      <c r="O566" s="71" t="n">
        <f aca="false">F566*J566</f>
        <v>4</v>
      </c>
      <c r="P566" s="71" t="n">
        <f aca="false">E566*J566</f>
        <v>0</v>
      </c>
    </row>
    <row r="567" customFormat="false" ht="15" hidden="false" customHeight="false" outlineLevel="0" collapsed="false">
      <c r="A567" s="71" t="s">
        <v>59</v>
      </c>
      <c r="B567" s="71" t="s">
        <v>46</v>
      </c>
      <c r="C567" s="71" t="s">
        <v>1285</v>
      </c>
      <c r="D567" s="72" t="n">
        <v>0</v>
      </c>
      <c r="E567" s="71" t="n">
        <v>0</v>
      </c>
      <c r="F567" s="71" t="n">
        <v>2</v>
      </c>
      <c r="G567" s="72" t="n">
        <v>246.965</v>
      </c>
      <c r="H567" s="72" t="n">
        <v>246.965</v>
      </c>
      <c r="I567" s="71" t="n">
        <f aca="false">IF(B567&gt;=Settings!$B$23,1,0)</f>
        <v>0</v>
      </c>
      <c r="J567" s="71" t="n">
        <v>1</v>
      </c>
      <c r="K567" s="71" t="n">
        <f aca="false">F567*I567*J567</f>
        <v>0</v>
      </c>
      <c r="L567" s="71" t="n">
        <f aca="false">E567*I567*J567</f>
        <v>0</v>
      </c>
      <c r="M567" s="72" t="n">
        <f aca="false">G567*I567*J567</f>
        <v>0</v>
      </c>
      <c r="N567" s="72" t="n">
        <f aca="false">D567*I567*J567</f>
        <v>-0</v>
      </c>
      <c r="O567" s="71" t="n">
        <f aca="false">F567*J567</f>
        <v>2</v>
      </c>
      <c r="P567" s="71" t="n">
        <f aca="false">E567*J567</f>
        <v>0</v>
      </c>
    </row>
    <row r="568" customFormat="false" ht="15" hidden="false" customHeight="false" outlineLevel="0" collapsed="false">
      <c r="A568" s="71" t="s">
        <v>61</v>
      </c>
      <c r="B568" s="71" t="s">
        <v>46</v>
      </c>
      <c r="C568" s="71" t="s">
        <v>1048</v>
      </c>
      <c r="D568" s="72" t="n">
        <v>0</v>
      </c>
      <c r="E568" s="71" t="n">
        <v>0</v>
      </c>
      <c r="F568" s="71" t="n">
        <v>2</v>
      </c>
      <c r="G568" s="72" t="n">
        <v>549.9</v>
      </c>
      <c r="H568" s="72" t="n">
        <v>549.9</v>
      </c>
      <c r="I568" s="71" t="n">
        <f aca="false">IF(B568&gt;=Settings!$B$23,1,0)</f>
        <v>0</v>
      </c>
      <c r="J568" s="71" t="n">
        <v>1</v>
      </c>
      <c r="K568" s="71" t="n">
        <f aca="false">F568*I568*J568</f>
        <v>0</v>
      </c>
      <c r="L568" s="71" t="n">
        <f aca="false">E568*I568*J568</f>
        <v>0</v>
      </c>
      <c r="M568" s="72" t="n">
        <f aca="false">G568*I568*J568</f>
        <v>0</v>
      </c>
      <c r="N568" s="72" t="n">
        <f aca="false">D568*I568*J568</f>
        <v>-0</v>
      </c>
      <c r="O568" s="71" t="n">
        <f aca="false">F568*J568</f>
        <v>2</v>
      </c>
      <c r="P568" s="71" t="n">
        <f aca="false">E568*J568</f>
        <v>0</v>
      </c>
    </row>
    <row r="569" customFormat="false" ht="15" hidden="false" customHeight="false" outlineLevel="0" collapsed="false">
      <c r="A569" s="71" t="s">
        <v>59</v>
      </c>
      <c r="B569" s="71" t="s">
        <v>46</v>
      </c>
      <c r="C569" s="71" t="s">
        <v>1220</v>
      </c>
      <c r="D569" s="72" t="n">
        <v>0</v>
      </c>
      <c r="E569" s="71" t="n">
        <v>0</v>
      </c>
      <c r="F569" s="71" t="n">
        <v>6</v>
      </c>
      <c r="G569" s="72" t="n">
        <v>734.7</v>
      </c>
      <c r="H569" s="72" t="n">
        <v>734.7</v>
      </c>
      <c r="I569" s="71" t="n">
        <f aca="false">IF(B569&gt;=Settings!$B$23,1,0)</f>
        <v>0</v>
      </c>
      <c r="J569" s="71" t="n">
        <v>1</v>
      </c>
      <c r="K569" s="71" t="n">
        <f aca="false">F569*I569*J569</f>
        <v>0</v>
      </c>
      <c r="L569" s="71" t="n">
        <f aca="false">E569*I569*J569</f>
        <v>0</v>
      </c>
      <c r="M569" s="72" t="n">
        <f aca="false">G569*I569*J569</f>
        <v>0</v>
      </c>
      <c r="N569" s="72" t="n">
        <f aca="false">D569*I569*J569</f>
        <v>-0</v>
      </c>
      <c r="O569" s="71" t="n">
        <f aca="false">F569*J569</f>
        <v>6</v>
      </c>
      <c r="P569" s="71" t="n">
        <f aca="false">E569*J569</f>
        <v>0</v>
      </c>
    </row>
    <row r="570" customFormat="false" ht="15" hidden="false" customHeight="false" outlineLevel="0" collapsed="false">
      <c r="A570" s="71" t="s">
        <v>60</v>
      </c>
      <c r="B570" s="71" t="s">
        <v>46</v>
      </c>
      <c r="C570" s="71" t="s">
        <v>1286</v>
      </c>
      <c r="D570" s="72" t="n">
        <v>0</v>
      </c>
      <c r="E570" s="71" t="n">
        <v>0</v>
      </c>
      <c r="F570" s="71" t="n">
        <v>1</v>
      </c>
      <c r="G570" s="72" t="n">
        <v>206.95</v>
      </c>
      <c r="H570" s="72" t="n">
        <v>206.95</v>
      </c>
      <c r="I570" s="71" t="n">
        <f aca="false">IF(B570&gt;=Settings!$B$23,1,0)</f>
        <v>0</v>
      </c>
      <c r="J570" s="71" t="n">
        <v>1</v>
      </c>
      <c r="K570" s="71" t="n">
        <f aca="false">F570*I570*J570</f>
        <v>0</v>
      </c>
      <c r="L570" s="71" t="n">
        <f aca="false">E570*I570*J570</f>
        <v>0</v>
      </c>
      <c r="M570" s="72" t="n">
        <f aca="false">G570*I570*J570</f>
        <v>0</v>
      </c>
      <c r="N570" s="72" t="n">
        <f aca="false">D570*I570*J570</f>
        <v>-0</v>
      </c>
      <c r="O570" s="71" t="n">
        <f aca="false">F570*J570</f>
        <v>1</v>
      </c>
      <c r="P570" s="71" t="n">
        <f aca="false">E570*J570</f>
        <v>0</v>
      </c>
    </row>
    <row r="571" customFormat="false" ht="15" hidden="false" customHeight="false" outlineLevel="0" collapsed="false">
      <c r="A571" s="71" t="s">
        <v>60</v>
      </c>
      <c r="B571" s="71" t="s">
        <v>46</v>
      </c>
      <c r="C571" s="71" t="s">
        <v>906</v>
      </c>
      <c r="D571" s="72" t="n">
        <v>0</v>
      </c>
      <c r="E571" s="71" t="n">
        <v>0</v>
      </c>
      <c r="F571" s="71" t="n">
        <v>11</v>
      </c>
      <c r="G571" s="72" t="n">
        <v>549.45</v>
      </c>
      <c r="H571" s="72" t="n">
        <v>549.45</v>
      </c>
      <c r="I571" s="71" t="n">
        <f aca="false">IF(B571&gt;=Settings!$B$23,1,0)</f>
        <v>0</v>
      </c>
      <c r="J571" s="71" t="n">
        <v>1</v>
      </c>
      <c r="K571" s="71" t="n">
        <f aca="false">F571*I571*J571</f>
        <v>0</v>
      </c>
      <c r="L571" s="71" t="n">
        <f aca="false">E571*I571*J571</f>
        <v>0</v>
      </c>
      <c r="M571" s="72" t="n">
        <f aca="false">G571*I571*J571</f>
        <v>0</v>
      </c>
      <c r="N571" s="72" t="n">
        <f aca="false">D571*I571*J571</f>
        <v>-0</v>
      </c>
      <c r="O571" s="71" t="n">
        <f aca="false">F571*J571</f>
        <v>11</v>
      </c>
      <c r="P571" s="71" t="n">
        <f aca="false">E571*J571</f>
        <v>0</v>
      </c>
    </row>
    <row r="572" customFormat="false" ht="15" hidden="false" customHeight="false" outlineLevel="0" collapsed="false">
      <c r="A572" s="71" t="s">
        <v>59</v>
      </c>
      <c r="B572" s="71" t="s">
        <v>46</v>
      </c>
      <c r="C572" s="71" t="s">
        <v>1287</v>
      </c>
      <c r="D572" s="72" t="n">
        <v>0</v>
      </c>
      <c r="E572" s="71" t="n">
        <v>0</v>
      </c>
      <c r="F572" s="71" t="n">
        <v>2</v>
      </c>
      <c r="G572" s="72" t="n">
        <v>229.9</v>
      </c>
      <c r="H572" s="72" t="n">
        <v>229.9</v>
      </c>
      <c r="I572" s="71" t="n">
        <f aca="false">IF(B572&gt;=Settings!$B$23,1,0)</f>
        <v>0</v>
      </c>
      <c r="J572" s="71" t="n">
        <v>1</v>
      </c>
      <c r="K572" s="71" t="n">
        <f aca="false">F572*I572*J572</f>
        <v>0</v>
      </c>
      <c r="L572" s="71" t="n">
        <f aca="false">E572*I572*J572</f>
        <v>0</v>
      </c>
      <c r="M572" s="72" t="n">
        <f aca="false">G572*I572*J572</f>
        <v>0</v>
      </c>
      <c r="N572" s="72" t="n">
        <f aca="false">D572*I572*J572</f>
        <v>-0</v>
      </c>
      <c r="O572" s="71" t="n">
        <f aca="false">F572*J572</f>
        <v>2</v>
      </c>
      <c r="P572" s="71" t="n">
        <f aca="false">E572*J572</f>
        <v>0</v>
      </c>
    </row>
    <row r="573" customFormat="false" ht="15" hidden="false" customHeight="false" outlineLevel="0" collapsed="false">
      <c r="A573" s="71" t="s">
        <v>60</v>
      </c>
      <c r="B573" s="71" t="s">
        <v>46</v>
      </c>
      <c r="C573" s="71" t="s">
        <v>1288</v>
      </c>
      <c r="D573" s="72" t="n">
        <v>0</v>
      </c>
      <c r="E573" s="71" t="n">
        <v>0</v>
      </c>
      <c r="F573" s="71" t="n">
        <v>1</v>
      </c>
      <c r="G573" s="72" t="n">
        <v>104.95</v>
      </c>
      <c r="H573" s="72" t="n">
        <v>104.95</v>
      </c>
      <c r="I573" s="71" t="n">
        <f aca="false">IF(B573&gt;=Settings!$B$23,1,0)</f>
        <v>0</v>
      </c>
      <c r="J573" s="71" t="n">
        <v>1</v>
      </c>
      <c r="K573" s="71" t="n">
        <f aca="false">F573*I573*J573</f>
        <v>0</v>
      </c>
      <c r="L573" s="71" t="n">
        <f aca="false">E573*I573*J573</f>
        <v>0</v>
      </c>
      <c r="M573" s="72" t="n">
        <f aca="false">G573*I573*J573</f>
        <v>0</v>
      </c>
      <c r="N573" s="72" t="n">
        <f aca="false">D573*I573*J573</f>
        <v>-0</v>
      </c>
      <c r="O573" s="71" t="n">
        <f aca="false">F573*J573</f>
        <v>1</v>
      </c>
      <c r="P573" s="71" t="n">
        <f aca="false">E573*J573</f>
        <v>0</v>
      </c>
    </row>
    <row r="574" customFormat="false" ht="15" hidden="false" customHeight="false" outlineLevel="0" collapsed="false">
      <c r="A574" s="71" t="s">
        <v>60</v>
      </c>
      <c r="B574" s="71" t="s">
        <v>46</v>
      </c>
      <c r="C574" s="71" t="s">
        <v>1289</v>
      </c>
      <c r="D574" s="72" t="n">
        <v>0</v>
      </c>
      <c r="E574" s="71" t="n">
        <v>0</v>
      </c>
      <c r="F574" s="71" t="n">
        <v>1</v>
      </c>
      <c r="G574" s="72" t="n">
        <v>99.95</v>
      </c>
      <c r="H574" s="72" t="n">
        <v>99.95</v>
      </c>
      <c r="I574" s="71" t="n">
        <f aca="false">IF(B574&gt;=Settings!$B$23,1,0)</f>
        <v>0</v>
      </c>
      <c r="J574" s="71" t="n">
        <v>1</v>
      </c>
      <c r="K574" s="71" t="n">
        <f aca="false">F574*I574*J574</f>
        <v>0</v>
      </c>
      <c r="L574" s="71" t="n">
        <f aca="false">E574*I574*J574</f>
        <v>0</v>
      </c>
      <c r="M574" s="72" t="n">
        <f aca="false">G574*I574*J574</f>
        <v>0</v>
      </c>
      <c r="N574" s="72" t="n">
        <f aca="false">D574*I574*J574</f>
        <v>-0</v>
      </c>
      <c r="O574" s="71" t="n">
        <f aca="false">F574*J574</f>
        <v>1</v>
      </c>
      <c r="P574" s="71" t="n">
        <f aca="false">E574*J574</f>
        <v>0</v>
      </c>
    </row>
    <row r="575" customFormat="false" ht="15" hidden="false" customHeight="false" outlineLevel="0" collapsed="false">
      <c r="A575" s="71" t="s">
        <v>60</v>
      </c>
      <c r="B575" s="71" t="s">
        <v>46</v>
      </c>
      <c r="C575" s="71" t="s">
        <v>1290</v>
      </c>
      <c r="D575" s="72" t="n">
        <v>0</v>
      </c>
      <c r="E575" s="71" t="n">
        <v>0</v>
      </c>
      <c r="F575" s="71" t="n">
        <v>3</v>
      </c>
      <c r="G575" s="72" t="n">
        <v>372.75</v>
      </c>
      <c r="H575" s="72" t="n">
        <v>372.75</v>
      </c>
      <c r="I575" s="71" t="n">
        <f aca="false">IF(B575&gt;=Settings!$B$23,1,0)</f>
        <v>0</v>
      </c>
      <c r="J575" s="71" t="n">
        <v>1</v>
      </c>
      <c r="K575" s="71" t="n">
        <f aca="false">F575*I575*J575</f>
        <v>0</v>
      </c>
      <c r="L575" s="71" t="n">
        <f aca="false">E575*I575*J575</f>
        <v>0</v>
      </c>
      <c r="M575" s="72" t="n">
        <f aca="false">G575*I575*J575</f>
        <v>0</v>
      </c>
      <c r="N575" s="72" t="n">
        <f aca="false">D575*I575*J575</f>
        <v>-0</v>
      </c>
      <c r="O575" s="71" t="n">
        <f aca="false">F575*J575</f>
        <v>3</v>
      </c>
      <c r="P575" s="71" t="n">
        <f aca="false">E575*J575</f>
        <v>0</v>
      </c>
    </row>
    <row r="576" customFormat="false" ht="15" hidden="false" customHeight="false" outlineLevel="0" collapsed="false">
      <c r="A576" s="71" t="s">
        <v>61</v>
      </c>
      <c r="B576" s="71" t="s">
        <v>46</v>
      </c>
      <c r="C576" s="71" t="s">
        <v>585</v>
      </c>
      <c r="D576" s="72" t="n">
        <v>0</v>
      </c>
      <c r="E576" s="71" t="n">
        <v>0</v>
      </c>
      <c r="F576" s="71" t="n">
        <v>1</v>
      </c>
      <c r="G576" s="72" t="n">
        <v>73.95</v>
      </c>
      <c r="H576" s="72" t="n">
        <v>73.95</v>
      </c>
      <c r="I576" s="71" t="n">
        <f aca="false">IF(B576&gt;=Settings!$B$23,1,0)</f>
        <v>0</v>
      </c>
      <c r="J576" s="71" t="n">
        <v>1</v>
      </c>
      <c r="K576" s="71" t="n">
        <f aca="false">F576*I576*J576</f>
        <v>0</v>
      </c>
      <c r="L576" s="71" t="n">
        <f aca="false">E576*I576*J576</f>
        <v>0</v>
      </c>
      <c r="M576" s="72" t="n">
        <f aca="false">G576*I576*J576</f>
        <v>0</v>
      </c>
      <c r="N576" s="72" t="n">
        <f aca="false">D576*I576*J576</f>
        <v>-0</v>
      </c>
      <c r="O576" s="71" t="n">
        <f aca="false">F576*J576</f>
        <v>1</v>
      </c>
      <c r="P576" s="71" t="n">
        <f aca="false">E576*J576</f>
        <v>0</v>
      </c>
    </row>
    <row r="577" customFormat="false" ht="15" hidden="false" customHeight="false" outlineLevel="0" collapsed="false">
      <c r="A577" s="71" t="s">
        <v>59</v>
      </c>
      <c r="B577" s="71" t="s">
        <v>46</v>
      </c>
      <c r="C577" s="71" t="s">
        <v>660</v>
      </c>
      <c r="D577" s="72" t="n">
        <v>0</v>
      </c>
      <c r="E577" s="71" t="n">
        <v>0</v>
      </c>
      <c r="F577" s="71" t="n">
        <v>7</v>
      </c>
      <c r="G577" s="72" t="n">
        <v>385.571</v>
      </c>
      <c r="H577" s="72" t="n">
        <v>385.571</v>
      </c>
      <c r="I577" s="71" t="n">
        <f aca="false">IF(B577&gt;=Settings!$B$23,1,0)</f>
        <v>0</v>
      </c>
      <c r="J577" s="71" t="n">
        <v>1</v>
      </c>
      <c r="K577" s="71" t="n">
        <f aca="false">F577*I577*J577</f>
        <v>0</v>
      </c>
      <c r="L577" s="71" t="n">
        <f aca="false">E577*I577*J577</f>
        <v>0</v>
      </c>
      <c r="M577" s="72" t="n">
        <f aca="false">G577*I577*J577</f>
        <v>0</v>
      </c>
      <c r="N577" s="72" t="n">
        <f aca="false">D577*I577*J577</f>
        <v>-0</v>
      </c>
      <c r="O577" s="71" t="n">
        <f aca="false">F577*J577</f>
        <v>7</v>
      </c>
      <c r="P577" s="71" t="n">
        <f aca="false">E577*J577</f>
        <v>0</v>
      </c>
    </row>
    <row r="578" customFormat="false" ht="15" hidden="false" customHeight="false" outlineLevel="0" collapsed="false">
      <c r="A578" s="71" t="s">
        <v>59</v>
      </c>
      <c r="B578" s="71" t="s">
        <v>46</v>
      </c>
      <c r="C578" s="71" t="s">
        <v>889</v>
      </c>
      <c r="D578" s="72" t="n">
        <v>0</v>
      </c>
      <c r="E578" s="71" t="n">
        <v>0</v>
      </c>
      <c r="F578" s="71" t="n">
        <v>2</v>
      </c>
      <c r="G578" s="72" t="n">
        <v>199.98</v>
      </c>
      <c r="H578" s="72" t="n">
        <v>199.98</v>
      </c>
      <c r="I578" s="71" t="n">
        <f aca="false">IF(B578&gt;=Settings!$B$23,1,0)</f>
        <v>0</v>
      </c>
      <c r="J578" s="71" t="n">
        <v>1</v>
      </c>
      <c r="K578" s="71" t="n">
        <f aca="false">F578*I578*J578</f>
        <v>0</v>
      </c>
      <c r="L578" s="71" t="n">
        <f aca="false">E578*I578*J578</f>
        <v>0</v>
      </c>
      <c r="M578" s="72" t="n">
        <f aca="false">G578*I578*J578</f>
        <v>0</v>
      </c>
      <c r="N578" s="72" t="n">
        <f aca="false">D578*I578*J578</f>
        <v>-0</v>
      </c>
      <c r="O578" s="71" t="n">
        <f aca="false">F578*J578</f>
        <v>2</v>
      </c>
      <c r="P578" s="71" t="n">
        <f aca="false">E578*J578</f>
        <v>0</v>
      </c>
    </row>
    <row r="579" customFormat="false" ht="15" hidden="false" customHeight="false" outlineLevel="0" collapsed="false">
      <c r="A579" s="71" t="s">
        <v>61</v>
      </c>
      <c r="B579" s="71" t="s">
        <v>46</v>
      </c>
      <c r="C579" s="71" t="s">
        <v>1291</v>
      </c>
      <c r="D579" s="72" t="n">
        <v>0</v>
      </c>
      <c r="E579" s="71" t="n">
        <v>0</v>
      </c>
      <c r="F579" s="71" t="n">
        <v>1</v>
      </c>
      <c r="G579" s="72" t="n">
        <v>108.95</v>
      </c>
      <c r="H579" s="72" t="n">
        <v>108.95</v>
      </c>
      <c r="I579" s="71" t="n">
        <f aca="false">IF(B579&gt;=Settings!$B$23,1,0)</f>
        <v>0</v>
      </c>
      <c r="J579" s="71" t="n">
        <v>1</v>
      </c>
      <c r="K579" s="71" t="n">
        <f aca="false">F579*I579*J579</f>
        <v>0</v>
      </c>
      <c r="L579" s="71" t="n">
        <f aca="false">E579*I579*J579</f>
        <v>0</v>
      </c>
      <c r="M579" s="72" t="n">
        <f aca="false">G579*I579*J579</f>
        <v>0</v>
      </c>
      <c r="N579" s="72" t="n">
        <f aca="false">D579*I579*J579</f>
        <v>-0</v>
      </c>
      <c r="O579" s="71" t="n">
        <f aca="false">F579*J579</f>
        <v>1</v>
      </c>
      <c r="P579" s="71" t="n">
        <f aca="false">E579*J579</f>
        <v>0</v>
      </c>
    </row>
    <row r="580" customFormat="false" ht="15" hidden="false" customHeight="false" outlineLevel="0" collapsed="false">
      <c r="A580" s="71" t="s">
        <v>60</v>
      </c>
      <c r="B580" s="71" t="s">
        <v>46</v>
      </c>
      <c r="C580" s="71" t="s">
        <v>1292</v>
      </c>
      <c r="D580" s="72" t="n">
        <v>0</v>
      </c>
      <c r="E580" s="71" t="n">
        <v>0</v>
      </c>
      <c r="F580" s="71" t="n">
        <v>1</v>
      </c>
      <c r="G580" s="72" t="n">
        <v>74.95</v>
      </c>
      <c r="H580" s="72" t="n">
        <v>74.95</v>
      </c>
      <c r="I580" s="71" t="n">
        <f aca="false">IF(B580&gt;=Settings!$B$23,1,0)</f>
        <v>0</v>
      </c>
      <c r="J580" s="71" t="n">
        <v>1</v>
      </c>
      <c r="K580" s="71" t="n">
        <f aca="false">F580*I580*J580</f>
        <v>0</v>
      </c>
      <c r="L580" s="71" t="n">
        <f aca="false">E580*I580*J580</f>
        <v>0</v>
      </c>
      <c r="M580" s="72" t="n">
        <f aca="false">G580*I580*J580</f>
        <v>0</v>
      </c>
      <c r="N580" s="72" t="n">
        <f aca="false">D580*I580*J580</f>
        <v>-0</v>
      </c>
      <c r="O580" s="71" t="n">
        <f aca="false">F580*J580</f>
        <v>1</v>
      </c>
      <c r="P580" s="71" t="n">
        <f aca="false">E580*J580</f>
        <v>0</v>
      </c>
    </row>
    <row r="581" customFormat="false" ht="15" hidden="false" customHeight="false" outlineLevel="0" collapsed="false">
      <c r="A581" s="71" t="s">
        <v>61</v>
      </c>
      <c r="B581" s="71" t="s">
        <v>46</v>
      </c>
      <c r="C581" s="71" t="s">
        <v>1154</v>
      </c>
      <c r="D581" s="72" t="n">
        <v>19336.77</v>
      </c>
      <c r="E581" s="71" t="n">
        <v>0</v>
      </c>
      <c r="F581" s="71" t="n">
        <v>0</v>
      </c>
      <c r="G581" s="72" t="n">
        <v>0</v>
      </c>
      <c r="H581" s="72" t="n">
        <v>-19336.77</v>
      </c>
      <c r="I581" s="71" t="n">
        <f aca="false">IF(B581&gt;=Settings!$B$23,1,0)</f>
        <v>0</v>
      </c>
      <c r="J581" s="71" t="n">
        <v>0</v>
      </c>
      <c r="K581" s="71" t="n">
        <f aca="false">F581*I581*J581</f>
        <v>0</v>
      </c>
      <c r="L581" s="71" t="n">
        <f aca="false">E581*I581*J581</f>
        <v>0</v>
      </c>
      <c r="M581" s="72" t="n">
        <f aca="false">G581*I581*J581</f>
        <v>0</v>
      </c>
      <c r="N581" s="72" t="n">
        <f aca="false">D581*I581*J581</f>
        <v>0</v>
      </c>
      <c r="O581" s="71" t="n">
        <f aca="false">F581*J581</f>
        <v>0</v>
      </c>
      <c r="P581" s="71" t="n">
        <f aca="false">E581*J581</f>
        <v>0</v>
      </c>
    </row>
    <row r="582" customFormat="false" ht="15" hidden="false" customHeight="false" outlineLevel="0" collapsed="false">
      <c r="A582" s="71" t="s">
        <v>59</v>
      </c>
      <c r="B582" s="71" t="s">
        <v>46</v>
      </c>
      <c r="C582" s="71" t="s">
        <v>393</v>
      </c>
      <c r="D582" s="72" t="n">
        <v>0</v>
      </c>
      <c r="E582" s="71" t="n">
        <v>0</v>
      </c>
      <c r="F582" s="71" t="n">
        <v>449</v>
      </c>
      <c r="G582" s="72" t="n">
        <v>1782.838</v>
      </c>
      <c r="H582" s="72" t="n">
        <v>1782.838</v>
      </c>
      <c r="I582" s="71" t="n">
        <f aca="false">IF(B582&gt;=Settings!$B$23,1,0)</f>
        <v>0</v>
      </c>
      <c r="J582" s="71" t="n">
        <v>1</v>
      </c>
      <c r="K582" s="71" t="n">
        <f aca="false">F582*I582*J582</f>
        <v>0</v>
      </c>
      <c r="L582" s="71" t="n">
        <f aca="false">E582*I582*J582</f>
        <v>0</v>
      </c>
      <c r="M582" s="72" t="n">
        <f aca="false">G582*I582*J582</f>
        <v>0</v>
      </c>
      <c r="N582" s="72" t="n">
        <f aca="false">D582*I582*J582</f>
        <v>-0</v>
      </c>
      <c r="O582" s="71" t="n">
        <f aca="false">F582*J582</f>
        <v>449</v>
      </c>
      <c r="P582" s="71" t="n">
        <f aca="false">E582*J582</f>
        <v>0</v>
      </c>
    </row>
    <row r="583" customFormat="false" ht="15" hidden="false" customHeight="false" outlineLevel="0" collapsed="false">
      <c r="A583" s="71" t="s">
        <v>59</v>
      </c>
      <c r="B583" s="71" t="s">
        <v>46</v>
      </c>
      <c r="C583" s="71" t="s">
        <v>1027</v>
      </c>
      <c r="D583" s="72" t="n">
        <v>0</v>
      </c>
      <c r="E583" s="71" t="n">
        <v>0</v>
      </c>
      <c r="F583" s="71" t="n">
        <v>6</v>
      </c>
      <c r="G583" s="72" t="n">
        <v>1104.4</v>
      </c>
      <c r="H583" s="72" t="n">
        <v>1104.4</v>
      </c>
      <c r="I583" s="71" t="n">
        <f aca="false">IF(B583&gt;=Settings!$B$23,1,0)</f>
        <v>0</v>
      </c>
      <c r="J583" s="71" t="n">
        <v>1</v>
      </c>
      <c r="K583" s="71" t="n">
        <f aca="false">F583*I583*J583</f>
        <v>0</v>
      </c>
      <c r="L583" s="71" t="n">
        <f aca="false">E583*I583*J583</f>
        <v>0</v>
      </c>
      <c r="M583" s="72" t="n">
        <f aca="false">G583*I583*J583</f>
        <v>0</v>
      </c>
      <c r="N583" s="72" t="n">
        <f aca="false">D583*I583*J583</f>
        <v>-0</v>
      </c>
      <c r="O583" s="71" t="n">
        <f aca="false">F583*J583</f>
        <v>6</v>
      </c>
      <c r="P583" s="71" t="n">
        <f aca="false">E583*J583</f>
        <v>0</v>
      </c>
    </row>
    <row r="584" customFormat="false" ht="15" hidden="false" customHeight="false" outlineLevel="0" collapsed="false">
      <c r="A584" s="71" t="s">
        <v>61</v>
      </c>
      <c r="B584" s="71" t="s">
        <v>46</v>
      </c>
      <c r="C584" s="71" t="s">
        <v>1293</v>
      </c>
      <c r="D584" s="72" t="n">
        <v>0</v>
      </c>
      <c r="E584" s="71" t="n">
        <v>0</v>
      </c>
      <c r="F584" s="71" t="n">
        <v>14</v>
      </c>
      <c r="G584" s="72" t="n">
        <v>1586.25</v>
      </c>
      <c r="H584" s="72" t="n">
        <v>1586.25</v>
      </c>
      <c r="I584" s="71" t="n">
        <f aca="false">IF(B584&gt;=Settings!$B$23,1,0)</f>
        <v>0</v>
      </c>
      <c r="J584" s="71" t="n">
        <v>1</v>
      </c>
      <c r="K584" s="71" t="n">
        <f aca="false">F584*I584*J584</f>
        <v>0</v>
      </c>
      <c r="L584" s="71" t="n">
        <f aca="false">E584*I584*J584</f>
        <v>0</v>
      </c>
      <c r="M584" s="72" t="n">
        <f aca="false">G584*I584*J584</f>
        <v>0</v>
      </c>
      <c r="N584" s="72" t="n">
        <f aca="false">D584*I584*J584</f>
        <v>-0</v>
      </c>
      <c r="O584" s="71" t="n">
        <f aca="false">F584*J584</f>
        <v>14</v>
      </c>
      <c r="P584" s="71" t="n">
        <f aca="false">E584*J584</f>
        <v>0</v>
      </c>
    </row>
    <row r="585" customFormat="false" ht="15" hidden="false" customHeight="false" outlineLevel="0" collapsed="false">
      <c r="A585" s="71" t="s">
        <v>59</v>
      </c>
      <c r="B585" s="71" t="s">
        <v>46</v>
      </c>
      <c r="C585" s="71" t="s">
        <v>1294</v>
      </c>
      <c r="D585" s="72" t="n">
        <v>0</v>
      </c>
      <c r="E585" s="71" t="n">
        <v>0</v>
      </c>
      <c r="F585" s="71" t="n">
        <v>1</v>
      </c>
      <c r="G585" s="72" t="n">
        <v>101.95</v>
      </c>
      <c r="H585" s="72" t="n">
        <v>101.95</v>
      </c>
      <c r="I585" s="71" t="n">
        <f aca="false">IF(B585&gt;=Settings!$B$23,1,0)</f>
        <v>0</v>
      </c>
      <c r="J585" s="71" t="n">
        <v>1</v>
      </c>
      <c r="K585" s="71" t="n">
        <f aca="false">F585*I585*J585</f>
        <v>0</v>
      </c>
      <c r="L585" s="71" t="n">
        <f aca="false">E585*I585*J585</f>
        <v>0</v>
      </c>
      <c r="M585" s="72" t="n">
        <f aca="false">G585*I585*J585</f>
        <v>0</v>
      </c>
      <c r="N585" s="72" t="n">
        <f aca="false">D585*I585*J585</f>
        <v>-0</v>
      </c>
      <c r="O585" s="71" t="n">
        <f aca="false">F585*J585</f>
        <v>1</v>
      </c>
      <c r="P585" s="71" t="n">
        <f aca="false">E585*J585</f>
        <v>0</v>
      </c>
    </row>
    <row r="586" customFormat="false" ht="15" hidden="false" customHeight="false" outlineLevel="0" collapsed="false">
      <c r="A586" s="71" t="s">
        <v>60</v>
      </c>
      <c r="B586" s="71" t="s">
        <v>46</v>
      </c>
      <c r="C586" s="71" t="s">
        <v>1295</v>
      </c>
      <c r="D586" s="72" t="n">
        <v>0</v>
      </c>
      <c r="E586" s="71" t="n">
        <v>0</v>
      </c>
      <c r="F586" s="71" t="n">
        <v>1</v>
      </c>
      <c r="G586" s="72" t="n">
        <v>24.95</v>
      </c>
      <c r="H586" s="72" t="n">
        <v>24.95</v>
      </c>
      <c r="I586" s="71" t="n">
        <f aca="false">IF(B586&gt;=Settings!$B$23,1,0)</f>
        <v>0</v>
      </c>
      <c r="J586" s="71" t="n">
        <v>1</v>
      </c>
      <c r="K586" s="71" t="n">
        <f aca="false">F586*I586*J586</f>
        <v>0</v>
      </c>
      <c r="L586" s="71" t="n">
        <f aca="false">E586*I586*J586</f>
        <v>0</v>
      </c>
      <c r="M586" s="72" t="n">
        <f aca="false">G586*I586*J586</f>
        <v>0</v>
      </c>
      <c r="N586" s="72" t="n">
        <f aca="false">D586*I586*J586</f>
        <v>-0</v>
      </c>
      <c r="O586" s="71" t="n">
        <f aca="false">F586*J586</f>
        <v>1</v>
      </c>
      <c r="P586" s="71" t="n">
        <f aca="false">E586*J586</f>
        <v>0</v>
      </c>
    </row>
    <row r="587" customFormat="false" ht="15" hidden="false" customHeight="false" outlineLevel="0" collapsed="false">
      <c r="A587" s="71" t="s">
        <v>61</v>
      </c>
      <c r="B587" s="71" t="s">
        <v>46</v>
      </c>
      <c r="C587" s="71" t="s">
        <v>1220</v>
      </c>
      <c r="D587" s="72" t="n">
        <v>0</v>
      </c>
      <c r="E587" s="71" t="n">
        <v>0</v>
      </c>
      <c r="F587" s="71" t="n">
        <v>2</v>
      </c>
      <c r="G587" s="72" t="n">
        <v>244.9</v>
      </c>
      <c r="H587" s="72" t="n">
        <v>244.9</v>
      </c>
      <c r="I587" s="71" t="n">
        <f aca="false">IF(B587&gt;=Settings!$B$23,1,0)</f>
        <v>0</v>
      </c>
      <c r="J587" s="71" t="n">
        <v>1</v>
      </c>
      <c r="K587" s="71" t="n">
        <f aca="false">F587*I587*J587</f>
        <v>0</v>
      </c>
      <c r="L587" s="71" t="n">
        <f aca="false">E587*I587*J587</f>
        <v>0</v>
      </c>
      <c r="M587" s="72" t="n">
        <f aca="false">G587*I587*J587</f>
        <v>0</v>
      </c>
      <c r="N587" s="72" t="n">
        <f aca="false">D587*I587*J587</f>
        <v>-0</v>
      </c>
      <c r="O587" s="71" t="n">
        <f aca="false">F587*J587</f>
        <v>2</v>
      </c>
      <c r="P587" s="71" t="n">
        <f aca="false">E587*J587</f>
        <v>0</v>
      </c>
    </row>
    <row r="588" customFormat="false" ht="15" hidden="false" customHeight="false" outlineLevel="0" collapsed="false">
      <c r="A588" s="71" t="s">
        <v>59</v>
      </c>
      <c r="B588" s="71" t="s">
        <v>46</v>
      </c>
      <c r="C588" s="71" t="s">
        <v>1102</v>
      </c>
      <c r="D588" s="72" t="n">
        <v>0</v>
      </c>
      <c r="E588" s="71" t="n">
        <v>0</v>
      </c>
      <c r="F588" s="71" t="n">
        <v>1</v>
      </c>
      <c r="G588" s="72" t="n">
        <v>139.95</v>
      </c>
      <c r="H588" s="72" t="n">
        <v>139.95</v>
      </c>
      <c r="I588" s="71" t="n">
        <f aca="false">IF(B588&gt;=Settings!$B$23,1,0)</f>
        <v>0</v>
      </c>
      <c r="J588" s="71" t="n">
        <v>1</v>
      </c>
      <c r="K588" s="71" t="n">
        <f aca="false">F588*I588*J588</f>
        <v>0</v>
      </c>
      <c r="L588" s="71" t="n">
        <f aca="false">E588*I588*J588</f>
        <v>0</v>
      </c>
      <c r="M588" s="72" t="n">
        <f aca="false">G588*I588*J588</f>
        <v>0</v>
      </c>
      <c r="N588" s="72" t="n">
        <f aca="false">D588*I588*J588</f>
        <v>-0</v>
      </c>
      <c r="O588" s="71" t="n">
        <f aca="false">F588*J588</f>
        <v>1</v>
      </c>
      <c r="P588" s="71" t="n">
        <f aca="false">E588*J588</f>
        <v>0</v>
      </c>
    </row>
    <row r="589" customFormat="false" ht="15" hidden="false" customHeight="false" outlineLevel="0" collapsed="false">
      <c r="A589" s="71" t="s">
        <v>59</v>
      </c>
      <c r="B589" s="71" t="s">
        <v>46</v>
      </c>
      <c r="C589" s="71" t="s">
        <v>1097</v>
      </c>
      <c r="D589" s="72" t="n">
        <v>0</v>
      </c>
      <c r="E589" s="71" t="n">
        <v>0</v>
      </c>
      <c r="F589" s="71" t="n">
        <v>12</v>
      </c>
      <c r="G589" s="72" t="n">
        <v>1169.4</v>
      </c>
      <c r="H589" s="72" t="n">
        <v>1169.4</v>
      </c>
      <c r="I589" s="71" t="n">
        <f aca="false">IF(B589&gt;=Settings!$B$23,1,0)</f>
        <v>0</v>
      </c>
      <c r="J589" s="71" t="n">
        <v>1</v>
      </c>
      <c r="K589" s="71" t="n">
        <f aca="false">F589*I589*J589</f>
        <v>0</v>
      </c>
      <c r="L589" s="71" t="n">
        <f aca="false">E589*I589*J589</f>
        <v>0</v>
      </c>
      <c r="M589" s="72" t="n">
        <f aca="false">G589*I589*J589</f>
        <v>0</v>
      </c>
      <c r="N589" s="72" t="n">
        <f aca="false">D589*I589*J589</f>
        <v>-0</v>
      </c>
      <c r="O589" s="71" t="n">
        <f aca="false">F589*J589</f>
        <v>12</v>
      </c>
      <c r="P589" s="71" t="n">
        <f aca="false">E589*J589</f>
        <v>0</v>
      </c>
    </row>
    <row r="590" customFormat="false" ht="15" hidden="false" customHeight="false" outlineLevel="0" collapsed="false">
      <c r="A590" s="71" t="s">
        <v>59</v>
      </c>
      <c r="B590" s="71" t="s">
        <v>46</v>
      </c>
      <c r="C590" s="71" t="s">
        <v>1296</v>
      </c>
      <c r="D590" s="72" t="n">
        <v>0</v>
      </c>
      <c r="E590" s="71" t="n">
        <v>0</v>
      </c>
      <c r="F590" s="71" t="n">
        <v>102</v>
      </c>
      <c r="G590" s="72" t="n">
        <v>2373.269</v>
      </c>
      <c r="H590" s="72" t="n">
        <v>2373.269</v>
      </c>
      <c r="I590" s="71" t="n">
        <f aca="false">IF(B590&gt;=Settings!$B$23,1,0)</f>
        <v>0</v>
      </c>
      <c r="J590" s="71" t="n">
        <v>1</v>
      </c>
      <c r="K590" s="71" t="n">
        <f aca="false">F590*I590*J590</f>
        <v>0</v>
      </c>
      <c r="L590" s="71" t="n">
        <f aca="false">E590*I590*J590</f>
        <v>0</v>
      </c>
      <c r="M590" s="72" t="n">
        <f aca="false">G590*I590*J590</f>
        <v>0</v>
      </c>
      <c r="N590" s="72" t="n">
        <f aca="false">D590*I590*J590</f>
        <v>-0</v>
      </c>
      <c r="O590" s="71" t="n">
        <f aca="false">F590*J590</f>
        <v>102</v>
      </c>
      <c r="P590" s="71" t="n">
        <f aca="false">E590*J590</f>
        <v>0</v>
      </c>
    </row>
    <row r="591" customFormat="false" ht="15" hidden="false" customHeight="false" outlineLevel="0" collapsed="false">
      <c r="A591" s="71" t="s">
        <v>59</v>
      </c>
      <c r="B591" s="71" t="s">
        <v>46</v>
      </c>
      <c r="C591" s="71" t="s">
        <v>1297</v>
      </c>
      <c r="D591" s="72" t="n">
        <v>0</v>
      </c>
      <c r="E591" s="71" t="n">
        <v>0</v>
      </c>
      <c r="F591" s="71" t="n">
        <v>32</v>
      </c>
      <c r="G591" s="72" t="n">
        <v>3887.7</v>
      </c>
      <c r="H591" s="72" t="n">
        <v>3887.7</v>
      </c>
      <c r="I591" s="71" t="n">
        <f aca="false">IF(B591&gt;=Settings!$B$23,1,0)</f>
        <v>0</v>
      </c>
      <c r="J591" s="71" t="n">
        <v>1</v>
      </c>
      <c r="K591" s="71" t="n">
        <f aca="false">F591*I591*J591</f>
        <v>0</v>
      </c>
      <c r="L591" s="71" t="n">
        <f aca="false">E591*I591*J591</f>
        <v>0</v>
      </c>
      <c r="M591" s="72" t="n">
        <f aca="false">G591*I591*J591</f>
        <v>0</v>
      </c>
      <c r="N591" s="72" t="n">
        <f aca="false">D591*I591*J591</f>
        <v>-0</v>
      </c>
      <c r="O591" s="71" t="n">
        <f aca="false">F591*J591</f>
        <v>32</v>
      </c>
      <c r="P591" s="71" t="n">
        <f aca="false">E591*J591</f>
        <v>0</v>
      </c>
    </row>
    <row r="592" customFormat="false" ht="15" hidden="false" customHeight="false" outlineLevel="0" collapsed="false">
      <c r="A592" s="71" t="s">
        <v>61</v>
      </c>
      <c r="B592" s="71" t="s">
        <v>46</v>
      </c>
      <c r="C592" s="71" t="s">
        <v>574</v>
      </c>
      <c r="D592" s="72" t="n">
        <v>0</v>
      </c>
      <c r="E592" s="71" t="n">
        <v>0</v>
      </c>
      <c r="F592" s="71" t="n">
        <v>2</v>
      </c>
      <c r="G592" s="72" t="n">
        <v>149.9</v>
      </c>
      <c r="H592" s="72" t="n">
        <v>138.65</v>
      </c>
      <c r="I592" s="71" t="n">
        <f aca="false">IF(B592&gt;=Settings!$B$23,1,0)</f>
        <v>0</v>
      </c>
      <c r="J592" s="71" t="n">
        <v>1</v>
      </c>
      <c r="K592" s="71" t="n">
        <f aca="false">F592*I592*J592</f>
        <v>0</v>
      </c>
      <c r="L592" s="71" t="n">
        <f aca="false">E592*I592*J592</f>
        <v>0</v>
      </c>
      <c r="M592" s="72" t="n">
        <f aca="false">G592*I592*J592</f>
        <v>0</v>
      </c>
      <c r="N592" s="72" t="n">
        <f aca="false">D592*I592*J592</f>
        <v>-0</v>
      </c>
      <c r="O592" s="71" t="n">
        <f aca="false">F592*J592</f>
        <v>2</v>
      </c>
      <c r="P592" s="71" t="n">
        <f aca="false">E592*J592</f>
        <v>0</v>
      </c>
    </row>
    <row r="593" customFormat="false" ht="15" hidden="false" customHeight="false" outlineLevel="0" collapsed="false">
      <c r="A593" s="71" t="s">
        <v>59</v>
      </c>
      <c r="B593" s="71" t="s">
        <v>46</v>
      </c>
      <c r="C593" s="71" t="s">
        <v>1043</v>
      </c>
      <c r="D593" s="72" t="n">
        <v>0</v>
      </c>
      <c r="E593" s="71" t="n">
        <v>0</v>
      </c>
      <c r="F593" s="71" t="n">
        <v>18</v>
      </c>
      <c r="G593" s="72" t="n">
        <v>1058.1</v>
      </c>
      <c r="H593" s="72" t="n">
        <v>1058.1</v>
      </c>
      <c r="I593" s="71" t="n">
        <f aca="false">IF(B593&gt;=Settings!$B$23,1,0)</f>
        <v>0</v>
      </c>
      <c r="J593" s="71" t="n">
        <v>1</v>
      </c>
      <c r="K593" s="71" t="n">
        <f aca="false">F593*I593*J593</f>
        <v>0</v>
      </c>
      <c r="L593" s="71" t="n">
        <f aca="false">E593*I593*J593</f>
        <v>0</v>
      </c>
      <c r="M593" s="72" t="n">
        <f aca="false">G593*I593*J593</f>
        <v>0</v>
      </c>
      <c r="N593" s="72" t="n">
        <f aca="false">D593*I593*J593</f>
        <v>-0</v>
      </c>
      <c r="O593" s="71" t="n">
        <f aca="false">F593*J593</f>
        <v>18</v>
      </c>
      <c r="P593" s="71" t="n">
        <f aca="false">E593*J593</f>
        <v>0</v>
      </c>
    </row>
    <row r="594" customFormat="false" ht="15" hidden="false" customHeight="false" outlineLevel="0" collapsed="false">
      <c r="A594" s="71" t="s">
        <v>59</v>
      </c>
      <c r="B594" s="71" t="s">
        <v>46</v>
      </c>
      <c r="C594" s="71" t="s">
        <v>1147</v>
      </c>
      <c r="D594" s="72" t="n">
        <v>0</v>
      </c>
      <c r="E594" s="71" t="n">
        <v>0</v>
      </c>
      <c r="F594" s="71" t="n">
        <v>4</v>
      </c>
      <c r="G594" s="72" t="n">
        <v>829.325</v>
      </c>
      <c r="H594" s="72" t="n">
        <v>829.325</v>
      </c>
      <c r="I594" s="71" t="n">
        <f aca="false">IF(B594&gt;=Settings!$B$23,1,0)</f>
        <v>0</v>
      </c>
      <c r="J594" s="71" t="n">
        <v>1</v>
      </c>
      <c r="K594" s="71" t="n">
        <f aca="false">F594*I594*J594</f>
        <v>0</v>
      </c>
      <c r="L594" s="71" t="n">
        <f aca="false">E594*I594*J594</f>
        <v>0</v>
      </c>
      <c r="M594" s="72" t="n">
        <f aca="false">G594*I594*J594</f>
        <v>0</v>
      </c>
      <c r="N594" s="72" t="n">
        <f aca="false">D594*I594*J594</f>
        <v>-0</v>
      </c>
      <c r="O594" s="71" t="n">
        <f aca="false">F594*J594</f>
        <v>4</v>
      </c>
      <c r="P594" s="71" t="n">
        <f aca="false">E594*J594</f>
        <v>0</v>
      </c>
    </row>
    <row r="595" customFormat="false" ht="15" hidden="false" customHeight="false" outlineLevel="0" collapsed="false">
      <c r="A595" s="71" t="s">
        <v>60</v>
      </c>
      <c r="B595" s="71" t="s">
        <v>46</v>
      </c>
      <c r="C595" s="71" t="s">
        <v>972</v>
      </c>
      <c r="D595" s="72" t="n">
        <v>0</v>
      </c>
      <c r="E595" s="71" t="n">
        <v>0</v>
      </c>
      <c r="F595" s="71" t="n">
        <v>1</v>
      </c>
      <c r="G595" s="72" t="n">
        <v>279.95</v>
      </c>
      <c r="H595" s="72" t="n">
        <v>279.95</v>
      </c>
      <c r="I595" s="71" t="n">
        <f aca="false">IF(B595&gt;=Settings!$B$23,1,0)</f>
        <v>0</v>
      </c>
      <c r="J595" s="71" t="n">
        <v>1</v>
      </c>
      <c r="K595" s="71" t="n">
        <f aca="false">F595*I595*J595</f>
        <v>0</v>
      </c>
      <c r="L595" s="71" t="n">
        <f aca="false">E595*I595*J595</f>
        <v>0</v>
      </c>
      <c r="M595" s="72" t="n">
        <f aca="false">G595*I595*J595</f>
        <v>0</v>
      </c>
      <c r="N595" s="72" t="n">
        <f aca="false">D595*I595*J595</f>
        <v>-0</v>
      </c>
      <c r="O595" s="71" t="n">
        <f aca="false">F595*J595</f>
        <v>1</v>
      </c>
      <c r="P595" s="71" t="n">
        <f aca="false">E595*J595</f>
        <v>0</v>
      </c>
    </row>
    <row r="596" customFormat="false" ht="15" hidden="false" customHeight="false" outlineLevel="0" collapsed="false">
      <c r="A596" s="71" t="s">
        <v>61</v>
      </c>
      <c r="B596" s="71" t="s">
        <v>46</v>
      </c>
      <c r="C596" s="71" t="s">
        <v>1298</v>
      </c>
      <c r="D596" s="72" t="n">
        <v>0</v>
      </c>
      <c r="E596" s="71" t="n">
        <v>0</v>
      </c>
      <c r="F596" s="71" t="n">
        <v>1</v>
      </c>
      <c r="G596" s="72" t="n">
        <v>74.95</v>
      </c>
      <c r="H596" s="72" t="n">
        <v>74.95</v>
      </c>
      <c r="I596" s="71" t="n">
        <f aca="false">IF(B596&gt;=Settings!$B$23,1,0)</f>
        <v>0</v>
      </c>
      <c r="J596" s="71" t="n">
        <v>1</v>
      </c>
      <c r="K596" s="71" t="n">
        <f aca="false">F596*I596*J596</f>
        <v>0</v>
      </c>
      <c r="L596" s="71" t="n">
        <f aca="false">E596*I596*J596</f>
        <v>0</v>
      </c>
      <c r="M596" s="72" t="n">
        <f aca="false">G596*I596*J596</f>
        <v>0</v>
      </c>
      <c r="N596" s="72" t="n">
        <f aca="false">D596*I596*J596</f>
        <v>-0</v>
      </c>
      <c r="O596" s="71" t="n">
        <f aca="false">F596*J596</f>
        <v>1</v>
      </c>
      <c r="P596" s="71" t="n">
        <f aca="false">E596*J596</f>
        <v>0</v>
      </c>
    </row>
    <row r="597" customFormat="false" ht="15" hidden="false" customHeight="false" outlineLevel="0" collapsed="false">
      <c r="A597" s="71" t="s">
        <v>59</v>
      </c>
      <c r="B597" s="71" t="s">
        <v>46</v>
      </c>
      <c r="C597" s="71" t="s">
        <v>864</v>
      </c>
      <c r="D597" s="72" t="n">
        <v>0</v>
      </c>
      <c r="E597" s="71" t="n">
        <v>0</v>
      </c>
      <c r="F597" s="71" t="n">
        <v>124</v>
      </c>
      <c r="G597" s="72" t="n">
        <v>0</v>
      </c>
      <c r="H597" s="72" t="n">
        <v>0</v>
      </c>
      <c r="I597" s="71" t="n">
        <f aca="false">IF(B597&gt;=Settings!$B$23,1,0)</f>
        <v>0</v>
      </c>
      <c r="J597" s="71" t="n">
        <v>0</v>
      </c>
      <c r="K597" s="71" t="n">
        <f aca="false">F597*I597*J597</f>
        <v>0</v>
      </c>
      <c r="L597" s="71" t="n">
        <f aca="false">E597*I597*J597</f>
        <v>0</v>
      </c>
      <c r="M597" s="72" t="n">
        <f aca="false">G597*I597*J597</f>
        <v>0</v>
      </c>
      <c r="N597" s="72" t="n">
        <f aca="false">D597*I597*J597</f>
        <v>-0</v>
      </c>
      <c r="O597" s="71" t="n">
        <f aca="false">F597*J597</f>
        <v>0</v>
      </c>
      <c r="P597" s="71" t="n">
        <f aca="false">E597*J597</f>
        <v>0</v>
      </c>
    </row>
    <row r="598" customFormat="false" ht="15" hidden="false" customHeight="false" outlineLevel="0" collapsed="false">
      <c r="A598" s="71" t="s">
        <v>59</v>
      </c>
      <c r="B598" s="71" t="s">
        <v>46</v>
      </c>
      <c r="C598" s="71" t="s">
        <v>140</v>
      </c>
      <c r="D598" s="72" t="n">
        <v>0</v>
      </c>
      <c r="E598" s="71" t="n">
        <v>0</v>
      </c>
      <c r="F598" s="71" t="n">
        <v>5</v>
      </c>
      <c r="G598" s="72" t="n">
        <v>805.55</v>
      </c>
      <c r="H598" s="72" t="n">
        <v>805.55</v>
      </c>
      <c r="I598" s="71" t="n">
        <f aca="false">IF(B598&gt;=Settings!$B$23,1,0)</f>
        <v>0</v>
      </c>
      <c r="J598" s="71" t="n">
        <v>1</v>
      </c>
      <c r="K598" s="71" t="n">
        <f aca="false">F598*I598*J598</f>
        <v>0</v>
      </c>
      <c r="L598" s="71" t="n">
        <f aca="false">E598*I598*J598</f>
        <v>0</v>
      </c>
      <c r="M598" s="72" t="n">
        <f aca="false">G598*I598*J598</f>
        <v>0</v>
      </c>
      <c r="N598" s="72" t="n">
        <f aca="false">D598*I598*J598</f>
        <v>-0</v>
      </c>
      <c r="O598" s="71" t="n">
        <f aca="false">F598*J598</f>
        <v>5</v>
      </c>
      <c r="P598" s="71" t="n">
        <f aca="false">E598*J598</f>
        <v>0</v>
      </c>
    </row>
    <row r="599" customFormat="false" ht="15" hidden="false" customHeight="false" outlineLevel="0" collapsed="false">
      <c r="A599" s="71" t="s">
        <v>59</v>
      </c>
      <c r="B599" s="71" t="s">
        <v>46</v>
      </c>
      <c r="C599" s="71" t="s">
        <v>1299</v>
      </c>
      <c r="D599" s="72" t="n">
        <v>0</v>
      </c>
      <c r="E599" s="71" t="n">
        <v>0</v>
      </c>
      <c r="F599" s="71" t="n">
        <v>541</v>
      </c>
      <c r="G599" s="72" t="n">
        <v>2180.765</v>
      </c>
      <c r="H599" s="72" t="n">
        <v>2180.765</v>
      </c>
      <c r="I599" s="71" t="n">
        <f aca="false">IF(B599&gt;=Settings!$B$23,1,0)</f>
        <v>0</v>
      </c>
      <c r="J599" s="71" t="n">
        <v>1</v>
      </c>
      <c r="K599" s="71" t="n">
        <f aca="false">F599*I599*J599</f>
        <v>0</v>
      </c>
      <c r="L599" s="71" t="n">
        <f aca="false">E599*I599*J599</f>
        <v>0</v>
      </c>
      <c r="M599" s="72" t="n">
        <f aca="false">G599*I599*J599</f>
        <v>0</v>
      </c>
      <c r="N599" s="72" t="n">
        <f aca="false">D599*I599*J599</f>
        <v>-0</v>
      </c>
      <c r="O599" s="71" t="n">
        <f aca="false">F599*J599</f>
        <v>541</v>
      </c>
      <c r="P599" s="71" t="n">
        <f aca="false">E599*J599</f>
        <v>0</v>
      </c>
    </row>
    <row r="600" customFormat="false" ht="15" hidden="false" customHeight="false" outlineLevel="0" collapsed="false">
      <c r="A600" s="71" t="s">
        <v>59</v>
      </c>
      <c r="B600" s="71" t="s">
        <v>46</v>
      </c>
      <c r="C600" s="71" t="s">
        <v>1300</v>
      </c>
      <c r="D600" s="72" t="n">
        <v>0</v>
      </c>
      <c r="E600" s="71" t="n">
        <v>0</v>
      </c>
      <c r="F600" s="71" t="n">
        <v>28</v>
      </c>
      <c r="G600" s="72" t="n">
        <v>866.6</v>
      </c>
      <c r="H600" s="72" t="n">
        <v>866.6</v>
      </c>
      <c r="I600" s="71" t="n">
        <f aca="false">IF(B600&gt;=Settings!$B$23,1,0)</f>
        <v>0</v>
      </c>
      <c r="J600" s="71" t="n">
        <v>1</v>
      </c>
      <c r="K600" s="71" t="n">
        <f aca="false">F600*I600*J600</f>
        <v>0</v>
      </c>
      <c r="L600" s="71" t="n">
        <f aca="false">E600*I600*J600</f>
        <v>0</v>
      </c>
      <c r="M600" s="72" t="n">
        <f aca="false">G600*I600*J600</f>
        <v>0</v>
      </c>
      <c r="N600" s="72" t="n">
        <f aca="false">D600*I600*J600</f>
        <v>-0</v>
      </c>
      <c r="O600" s="71" t="n">
        <f aca="false">F600*J600</f>
        <v>28</v>
      </c>
      <c r="P600" s="71" t="n">
        <f aca="false">E600*J600</f>
        <v>0</v>
      </c>
    </row>
    <row r="601" customFormat="false" ht="15" hidden="false" customHeight="false" outlineLevel="0" collapsed="false">
      <c r="A601" s="71" t="s">
        <v>60</v>
      </c>
      <c r="B601" s="71" t="s">
        <v>46</v>
      </c>
      <c r="C601" s="71" t="s">
        <v>1301</v>
      </c>
      <c r="D601" s="72" t="n">
        <v>0</v>
      </c>
      <c r="E601" s="71" t="n">
        <v>0</v>
      </c>
      <c r="F601" s="71" t="n">
        <v>1</v>
      </c>
      <c r="G601" s="72" t="n">
        <v>74.95</v>
      </c>
      <c r="H601" s="72" t="n">
        <v>74.95</v>
      </c>
      <c r="I601" s="71" t="n">
        <f aca="false">IF(B601&gt;=Settings!$B$23,1,0)</f>
        <v>0</v>
      </c>
      <c r="J601" s="71" t="n">
        <v>1</v>
      </c>
      <c r="K601" s="71" t="n">
        <f aca="false">F601*I601*J601</f>
        <v>0</v>
      </c>
      <c r="L601" s="71" t="n">
        <f aca="false">E601*I601*J601</f>
        <v>0</v>
      </c>
      <c r="M601" s="72" t="n">
        <f aca="false">G601*I601*J601</f>
        <v>0</v>
      </c>
      <c r="N601" s="72" t="n">
        <f aca="false">D601*I601*J601</f>
        <v>-0</v>
      </c>
      <c r="O601" s="71" t="n">
        <f aca="false">F601*J601</f>
        <v>1</v>
      </c>
      <c r="P601" s="71" t="n">
        <f aca="false">E601*J601</f>
        <v>0</v>
      </c>
    </row>
    <row r="602" customFormat="false" ht="15" hidden="false" customHeight="false" outlineLevel="0" collapsed="false">
      <c r="A602" s="71" t="s">
        <v>60</v>
      </c>
      <c r="B602" s="71" t="s">
        <v>46</v>
      </c>
      <c r="C602" s="71" t="s">
        <v>1302</v>
      </c>
      <c r="D602" s="72" t="n">
        <v>0</v>
      </c>
      <c r="E602" s="71" t="n">
        <v>0</v>
      </c>
      <c r="F602" s="71" t="n">
        <v>1</v>
      </c>
      <c r="G602" s="72" t="n">
        <v>84.95</v>
      </c>
      <c r="H602" s="72" t="n">
        <v>84.95</v>
      </c>
      <c r="I602" s="71" t="n">
        <f aca="false">IF(B602&gt;=Settings!$B$23,1,0)</f>
        <v>0</v>
      </c>
      <c r="J602" s="71" t="n">
        <v>1</v>
      </c>
      <c r="K602" s="71" t="n">
        <f aca="false">F602*I602*J602</f>
        <v>0</v>
      </c>
      <c r="L602" s="71" t="n">
        <f aca="false">E602*I602*J602</f>
        <v>0</v>
      </c>
      <c r="M602" s="72" t="n">
        <f aca="false">G602*I602*J602</f>
        <v>0</v>
      </c>
      <c r="N602" s="72" t="n">
        <f aca="false">D602*I602*J602</f>
        <v>-0</v>
      </c>
      <c r="O602" s="71" t="n">
        <f aca="false">F602*J602</f>
        <v>1</v>
      </c>
      <c r="P602" s="71" t="n">
        <f aca="false">E602*J602</f>
        <v>0</v>
      </c>
    </row>
    <row r="603" customFormat="false" ht="15" hidden="false" customHeight="false" outlineLevel="0" collapsed="false">
      <c r="A603" s="71" t="s">
        <v>61</v>
      </c>
      <c r="B603" s="71" t="s">
        <v>46</v>
      </c>
      <c r="C603" s="71" t="s">
        <v>363</v>
      </c>
      <c r="D603" s="72" t="n">
        <v>0</v>
      </c>
      <c r="E603" s="71" t="n">
        <v>0</v>
      </c>
      <c r="F603" s="71" t="n">
        <v>15</v>
      </c>
      <c r="G603" s="72" t="n">
        <v>1241.25</v>
      </c>
      <c r="H603" s="72" t="n">
        <v>1189.84</v>
      </c>
      <c r="I603" s="71" t="n">
        <f aca="false">IF(B603&gt;=Settings!$B$23,1,0)</f>
        <v>0</v>
      </c>
      <c r="J603" s="71" t="n">
        <v>1</v>
      </c>
      <c r="K603" s="71" t="n">
        <f aca="false">F603*I603*J603</f>
        <v>0</v>
      </c>
      <c r="L603" s="71" t="n">
        <f aca="false">E603*I603*J603</f>
        <v>0</v>
      </c>
      <c r="M603" s="72" t="n">
        <f aca="false">G603*I603*J603</f>
        <v>0</v>
      </c>
      <c r="N603" s="72" t="n">
        <f aca="false">D603*I603*J603</f>
        <v>-0</v>
      </c>
      <c r="O603" s="71" t="n">
        <f aca="false">F603*J603</f>
        <v>15</v>
      </c>
      <c r="P603" s="71" t="n">
        <f aca="false">E603*J603</f>
        <v>0</v>
      </c>
    </row>
    <row r="604" customFormat="false" ht="15" hidden="false" customHeight="false" outlineLevel="0" collapsed="false">
      <c r="A604" s="71" t="s">
        <v>60</v>
      </c>
      <c r="B604" s="71" t="s">
        <v>46</v>
      </c>
      <c r="C604" s="71" t="s">
        <v>1303</v>
      </c>
      <c r="D604" s="72" t="n">
        <v>0</v>
      </c>
      <c r="E604" s="71" t="n">
        <v>0</v>
      </c>
      <c r="F604" s="71" t="n">
        <v>2</v>
      </c>
      <c r="G604" s="72" t="n">
        <v>37.98</v>
      </c>
      <c r="H604" s="72" t="n">
        <v>37.98</v>
      </c>
      <c r="I604" s="71" t="n">
        <f aca="false">IF(B604&gt;=Settings!$B$23,1,0)</f>
        <v>0</v>
      </c>
      <c r="J604" s="71" t="n">
        <v>1</v>
      </c>
      <c r="K604" s="71" t="n">
        <f aca="false">F604*I604*J604</f>
        <v>0</v>
      </c>
      <c r="L604" s="71" t="n">
        <f aca="false">E604*I604*J604</f>
        <v>0</v>
      </c>
      <c r="M604" s="72" t="n">
        <f aca="false">G604*I604*J604</f>
        <v>0</v>
      </c>
      <c r="N604" s="72" t="n">
        <f aca="false">D604*I604*J604</f>
        <v>-0</v>
      </c>
      <c r="O604" s="71" t="n">
        <f aca="false">F604*J604</f>
        <v>2</v>
      </c>
      <c r="P604" s="71" t="n">
        <f aca="false">E604*J604</f>
        <v>0</v>
      </c>
    </row>
    <row r="605" customFormat="false" ht="15" hidden="false" customHeight="false" outlineLevel="0" collapsed="false">
      <c r="A605" s="71" t="s">
        <v>59</v>
      </c>
      <c r="B605" s="71" t="s">
        <v>46</v>
      </c>
      <c r="C605" s="71" t="s">
        <v>1304</v>
      </c>
      <c r="D605" s="72" t="n">
        <v>0</v>
      </c>
      <c r="E605" s="71" t="n">
        <v>0</v>
      </c>
      <c r="F605" s="71" t="n">
        <v>11</v>
      </c>
      <c r="G605" s="72" t="n">
        <v>2324.75</v>
      </c>
      <c r="H605" s="72" t="n">
        <v>2324.75</v>
      </c>
      <c r="I605" s="71" t="n">
        <f aca="false">IF(B605&gt;=Settings!$B$23,1,0)</f>
        <v>0</v>
      </c>
      <c r="J605" s="71" t="n">
        <v>1</v>
      </c>
      <c r="K605" s="71" t="n">
        <f aca="false">F605*I605*J605</f>
        <v>0</v>
      </c>
      <c r="L605" s="71" t="n">
        <f aca="false">E605*I605*J605</f>
        <v>0</v>
      </c>
      <c r="M605" s="72" t="n">
        <f aca="false">G605*I605*J605</f>
        <v>0</v>
      </c>
      <c r="N605" s="72" t="n">
        <f aca="false">D605*I605*J605</f>
        <v>-0</v>
      </c>
      <c r="O605" s="71" t="n">
        <f aca="false">F605*J605</f>
        <v>11</v>
      </c>
      <c r="P605" s="71" t="n">
        <f aca="false">E605*J605</f>
        <v>0</v>
      </c>
    </row>
    <row r="606" customFormat="false" ht="15" hidden="false" customHeight="false" outlineLevel="0" collapsed="false">
      <c r="A606" s="71" t="s">
        <v>60</v>
      </c>
      <c r="B606" s="71" t="s">
        <v>46</v>
      </c>
      <c r="C606" s="71" t="s">
        <v>1305</v>
      </c>
      <c r="D606" s="72" t="n">
        <v>0</v>
      </c>
      <c r="E606" s="71" t="n">
        <v>0</v>
      </c>
      <c r="F606" s="71" t="n">
        <v>3</v>
      </c>
      <c r="G606" s="72" t="n">
        <v>479.85</v>
      </c>
      <c r="H606" s="72" t="n">
        <v>479.85</v>
      </c>
      <c r="I606" s="71" t="n">
        <f aca="false">IF(B606&gt;=Settings!$B$23,1,0)</f>
        <v>0</v>
      </c>
      <c r="J606" s="71" t="n">
        <v>1</v>
      </c>
      <c r="K606" s="71" t="n">
        <f aca="false">F606*I606*J606</f>
        <v>0</v>
      </c>
      <c r="L606" s="71" t="n">
        <f aca="false">E606*I606*J606</f>
        <v>0</v>
      </c>
      <c r="M606" s="72" t="n">
        <f aca="false">G606*I606*J606</f>
        <v>0</v>
      </c>
      <c r="N606" s="72" t="n">
        <f aca="false">D606*I606*J606</f>
        <v>-0</v>
      </c>
      <c r="O606" s="71" t="n">
        <f aca="false">F606*J606</f>
        <v>3</v>
      </c>
      <c r="P606" s="71" t="n">
        <f aca="false">E606*J606</f>
        <v>0</v>
      </c>
    </row>
    <row r="607" customFormat="false" ht="15" hidden="false" customHeight="false" outlineLevel="0" collapsed="false">
      <c r="A607" s="71" t="s">
        <v>59</v>
      </c>
      <c r="B607" s="71" t="s">
        <v>46</v>
      </c>
      <c r="C607" s="71" t="s">
        <v>1151</v>
      </c>
      <c r="D607" s="72" t="n">
        <v>0</v>
      </c>
      <c r="E607" s="71" t="n">
        <v>0</v>
      </c>
      <c r="F607" s="71" t="n">
        <v>24</v>
      </c>
      <c r="G607" s="72" t="n">
        <v>998.8</v>
      </c>
      <c r="H607" s="72" t="n">
        <v>998.8</v>
      </c>
      <c r="I607" s="71" t="n">
        <f aca="false">IF(B607&gt;=Settings!$B$23,1,0)</f>
        <v>0</v>
      </c>
      <c r="J607" s="71" t="n">
        <v>1</v>
      </c>
      <c r="K607" s="71" t="n">
        <f aca="false">F607*I607*J607</f>
        <v>0</v>
      </c>
      <c r="L607" s="71" t="n">
        <f aca="false">E607*I607*J607</f>
        <v>0</v>
      </c>
      <c r="M607" s="72" t="n">
        <f aca="false">G607*I607*J607</f>
        <v>0</v>
      </c>
      <c r="N607" s="72" t="n">
        <f aca="false">D607*I607*J607</f>
        <v>-0</v>
      </c>
      <c r="O607" s="71" t="n">
        <f aca="false">F607*J607</f>
        <v>24</v>
      </c>
      <c r="P607" s="71" t="n">
        <f aca="false">E607*J607</f>
        <v>0</v>
      </c>
    </row>
    <row r="608" customFormat="false" ht="15" hidden="false" customHeight="false" outlineLevel="0" collapsed="false">
      <c r="A608" s="71" t="s">
        <v>59</v>
      </c>
      <c r="B608" s="71" t="s">
        <v>46</v>
      </c>
      <c r="C608" s="71" t="s">
        <v>1306</v>
      </c>
      <c r="D608" s="72" t="n">
        <v>0</v>
      </c>
      <c r="E608" s="71" t="n">
        <v>0</v>
      </c>
      <c r="F608" s="71" t="n">
        <v>5</v>
      </c>
      <c r="G608" s="72" t="n">
        <v>254.75</v>
      </c>
      <c r="H608" s="72" t="n">
        <v>254.75</v>
      </c>
      <c r="I608" s="71" t="n">
        <f aca="false">IF(B608&gt;=Settings!$B$23,1,0)</f>
        <v>0</v>
      </c>
      <c r="J608" s="71" t="n">
        <v>1</v>
      </c>
      <c r="K608" s="71" t="n">
        <f aca="false">F608*I608*J608</f>
        <v>0</v>
      </c>
      <c r="L608" s="71" t="n">
        <f aca="false">E608*I608*J608</f>
        <v>0</v>
      </c>
      <c r="M608" s="72" t="n">
        <f aca="false">G608*I608*J608</f>
        <v>0</v>
      </c>
      <c r="N608" s="72" t="n">
        <f aca="false">D608*I608*J608</f>
        <v>-0</v>
      </c>
      <c r="O608" s="71" t="n">
        <f aca="false">F608*J608</f>
        <v>5</v>
      </c>
      <c r="P608" s="71" t="n">
        <f aca="false">E608*J608</f>
        <v>0</v>
      </c>
    </row>
    <row r="609" customFormat="false" ht="15" hidden="false" customHeight="false" outlineLevel="0" collapsed="false">
      <c r="A609" s="71" t="s">
        <v>60</v>
      </c>
      <c r="B609" s="71" t="s">
        <v>46</v>
      </c>
      <c r="C609" s="71" t="s">
        <v>1307</v>
      </c>
      <c r="D609" s="72" t="n">
        <v>0</v>
      </c>
      <c r="E609" s="71" t="n">
        <v>0</v>
      </c>
      <c r="F609" s="71" t="n">
        <v>1</v>
      </c>
      <c r="G609" s="72" t="n">
        <v>143.25</v>
      </c>
      <c r="H609" s="72" t="n">
        <v>143.25</v>
      </c>
      <c r="I609" s="71" t="n">
        <f aca="false">IF(B609&gt;=Settings!$B$23,1,0)</f>
        <v>0</v>
      </c>
      <c r="J609" s="71" t="n">
        <v>1</v>
      </c>
      <c r="K609" s="71" t="n">
        <f aca="false">F609*I609*J609</f>
        <v>0</v>
      </c>
      <c r="L609" s="71" t="n">
        <f aca="false">E609*I609*J609</f>
        <v>0</v>
      </c>
      <c r="M609" s="72" t="n">
        <f aca="false">G609*I609*J609</f>
        <v>0</v>
      </c>
      <c r="N609" s="72" t="n">
        <f aca="false">D609*I609*J609</f>
        <v>-0</v>
      </c>
      <c r="O609" s="71" t="n">
        <f aca="false">F609*J609</f>
        <v>1</v>
      </c>
      <c r="P609" s="71" t="n">
        <f aca="false">E609*J609</f>
        <v>0</v>
      </c>
    </row>
    <row r="610" customFormat="false" ht="15" hidden="false" customHeight="false" outlineLevel="0" collapsed="false">
      <c r="A610" s="71" t="s">
        <v>60</v>
      </c>
      <c r="B610" s="71" t="s">
        <v>46</v>
      </c>
      <c r="C610" s="71" t="s">
        <v>1250</v>
      </c>
      <c r="D610" s="72" t="n">
        <v>0</v>
      </c>
      <c r="E610" s="71" t="n">
        <v>0</v>
      </c>
      <c r="F610" s="71" t="n">
        <v>6</v>
      </c>
      <c r="G610" s="72" t="n">
        <v>749.7</v>
      </c>
      <c r="H610" s="72" t="n">
        <v>749.7</v>
      </c>
      <c r="I610" s="71" t="n">
        <f aca="false">IF(B610&gt;=Settings!$B$23,1,0)</f>
        <v>0</v>
      </c>
      <c r="J610" s="71" t="n">
        <v>1</v>
      </c>
      <c r="K610" s="71" t="n">
        <f aca="false">F610*I610*J610</f>
        <v>0</v>
      </c>
      <c r="L610" s="71" t="n">
        <f aca="false">E610*I610*J610</f>
        <v>0</v>
      </c>
      <c r="M610" s="72" t="n">
        <f aca="false">G610*I610*J610</f>
        <v>0</v>
      </c>
      <c r="N610" s="72" t="n">
        <f aca="false">D610*I610*J610</f>
        <v>-0</v>
      </c>
      <c r="O610" s="71" t="n">
        <f aca="false">F610*J610</f>
        <v>6</v>
      </c>
      <c r="P610" s="71" t="n">
        <f aca="false">E610*J610</f>
        <v>0</v>
      </c>
    </row>
    <row r="611" customFormat="false" ht="15" hidden="false" customHeight="false" outlineLevel="0" collapsed="false">
      <c r="A611" s="71" t="s">
        <v>61</v>
      </c>
      <c r="B611" s="71" t="s">
        <v>46</v>
      </c>
      <c r="C611" s="71" t="s">
        <v>137</v>
      </c>
      <c r="D611" s="72" t="n">
        <v>57.95</v>
      </c>
      <c r="E611" s="71" t="n">
        <v>1</v>
      </c>
      <c r="F611" s="71" t="n">
        <v>26</v>
      </c>
      <c r="G611" s="72" t="n">
        <v>1536.7</v>
      </c>
      <c r="H611" s="72" t="n">
        <v>1363.54</v>
      </c>
      <c r="I611" s="71" t="n">
        <f aca="false">IF(B611&gt;=Settings!$B$23,1,0)</f>
        <v>0</v>
      </c>
      <c r="J611" s="71" t="n">
        <v>1</v>
      </c>
      <c r="K611" s="71" t="n">
        <f aca="false">F611*I611*J611</f>
        <v>0</v>
      </c>
      <c r="L611" s="71" t="n">
        <f aca="false">E611*I611*J611</f>
        <v>0</v>
      </c>
      <c r="M611" s="72" t="n">
        <f aca="false">G611*I611*J611</f>
        <v>0</v>
      </c>
      <c r="N611" s="72" t="n">
        <f aca="false">D611*I611*J611</f>
        <v>0</v>
      </c>
      <c r="O611" s="71" t="n">
        <f aca="false">F611*J611</f>
        <v>26</v>
      </c>
      <c r="P611" s="71" t="n">
        <f aca="false">E611*J611</f>
        <v>1</v>
      </c>
    </row>
    <row r="612" customFormat="false" ht="15" hidden="false" customHeight="false" outlineLevel="0" collapsed="false">
      <c r="A612" s="71" t="s">
        <v>61</v>
      </c>
      <c r="B612" s="71" t="s">
        <v>46</v>
      </c>
      <c r="C612" s="71" t="s">
        <v>1306</v>
      </c>
      <c r="D612" s="72" t="n">
        <v>0</v>
      </c>
      <c r="E612" s="71" t="n">
        <v>0</v>
      </c>
      <c r="F612" s="71" t="n">
        <v>3</v>
      </c>
      <c r="G612" s="72" t="n">
        <v>152.85</v>
      </c>
      <c r="H612" s="72" t="n">
        <v>129.92</v>
      </c>
      <c r="I612" s="71" t="n">
        <f aca="false">IF(B612&gt;=Settings!$B$23,1,0)</f>
        <v>0</v>
      </c>
      <c r="J612" s="71" t="n">
        <v>1</v>
      </c>
      <c r="K612" s="71" t="n">
        <f aca="false">F612*I612*J612</f>
        <v>0</v>
      </c>
      <c r="L612" s="71" t="n">
        <f aca="false">E612*I612*J612</f>
        <v>0</v>
      </c>
      <c r="M612" s="72" t="n">
        <f aca="false">G612*I612*J612</f>
        <v>0</v>
      </c>
      <c r="N612" s="72" t="n">
        <f aca="false">D612*I612*J612</f>
        <v>-0</v>
      </c>
      <c r="O612" s="71" t="n">
        <f aca="false">F612*J612</f>
        <v>3</v>
      </c>
      <c r="P612" s="71" t="n">
        <f aca="false">E612*J612</f>
        <v>0</v>
      </c>
    </row>
    <row r="613" customFormat="false" ht="15" hidden="false" customHeight="false" outlineLevel="0" collapsed="false">
      <c r="A613" s="71" t="s">
        <v>59</v>
      </c>
      <c r="B613" s="71" t="s">
        <v>46</v>
      </c>
      <c r="C613" s="71" t="s">
        <v>1308</v>
      </c>
      <c r="D613" s="72" t="n">
        <v>0</v>
      </c>
      <c r="E613" s="71" t="n">
        <v>0</v>
      </c>
      <c r="F613" s="71" t="n">
        <v>13</v>
      </c>
      <c r="G613" s="72" t="n">
        <v>913.35</v>
      </c>
      <c r="H613" s="72" t="n">
        <v>913.35</v>
      </c>
      <c r="I613" s="71" t="n">
        <f aca="false">IF(B613&gt;=Settings!$B$23,1,0)</f>
        <v>0</v>
      </c>
      <c r="J613" s="71" t="n">
        <v>1</v>
      </c>
      <c r="K613" s="71" t="n">
        <f aca="false">F613*I613*J613</f>
        <v>0</v>
      </c>
      <c r="L613" s="71" t="n">
        <f aca="false">E613*I613*J613</f>
        <v>0</v>
      </c>
      <c r="M613" s="72" t="n">
        <f aca="false">G613*I613*J613</f>
        <v>0</v>
      </c>
      <c r="N613" s="72" t="n">
        <f aca="false">D613*I613*J613</f>
        <v>-0</v>
      </c>
      <c r="O613" s="71" t="n">
        <f aca="false">F613*J613</f>
        <v>13</v>
      </c>
      <c r="P613" s="71" t="n">
        <f aca="false">E613*J613</f>
        <v>0</v>
      </c>
    </row>
    <row r="614" customFormat="false" ht="15" hidden="false" customHeight="false" outlineLevel="0" collapsed="false">
      <c r="A614" s="71" t="s">
        <v>60</v>
      </c>
      <c r="B614" s="71" t="s">
        <v>46</v>
      </c>
      <c r="C614" s="71" t="s">
        <v>1309</v>
      </c>
      <c r="D614" s="72" t="n">
        <v>0</v>
      </c>
      <c r="E614" s="71" t="n">
        <v>0</v>
      </c>
      <c r="F614" s="71" t="n">
        <v>1</v>
      </c>
      <c r="G614" s="72" t="n">
        <v>194.95</v>
      </c>
      <c r="H614" s="72" t="n">
        <v>194.95</v>
      </c>
      <c r="I614" s="71" t="n">
        <f aca="false">IF(B614&gt;=Settings!$B$23,1,0)</f>
        <v>0</v>
      </c>
      <c r="J614" s="71" t="n">
        <v>1</v>
      </c>
      <c r="K614" s="71" t="n">
        <f aca="false">F614*I614*J614</f>
        <v>0</v>
      </c>
      <c r="L614" s="71" t="n">
        <f aca="false">E614*I614*J614</f>
        <v>0</v>
      </c>
      <c r="M614" s="72" t="n">
        <f aca="false">G614*I614*J614</f>
        <v>0</v>
      </c>
      <c r="N614" s="72" t="n">
        <f aca="false">D614*I614*J614</f>
        <v>-0</v>
      </c>
      <c r="O614" s="71" t="n">
        <f aca="false">F614*J614</f>
        <v>1</v>
      </c>
      <c r="P614" s="71" t="n">
        <f aca="false">E614*J614</f>
        <v>0</v>
      </c>
    </row>
    <row r="615" customFormat="false" ht="15" hidden="false" customHeight="false" outlineLevel="0" collapsed="false">
      <c r="A615" s="71" t="s">
        <v>60</v>
      </c>
      <c r="B615" s="71" t="s">
        <v>46</v>
      </c>
      <c r="C615" s="71" t="s">
        <v>1310</v>
      </c>
      <c r="D615" s="72" t="n">
        <v>0</v>
      </c>
      <c r="E615" s="71" t="n">
        <v>0</v>
      </c>
      <c r="F615" s="71" t="n">
        <v>1</v>
      </c>
      <c r="G615" s="72" t="n">
        <v>106.95</v>
      </c>
      <c r="H615" s="72" t="n">
        <v>106.95</v>
      </c>
      <c r="I615" s="71" t="n">
        <f aca="false">IF(B615&gt;=Settings!$B$23,1,0)</f>
        <v>0</v>
      </c>
      <c r="J615" s="71" t="n">
        <v>1</v>
      </c>
      <c r="K615" s="71" t="n">
        <f aca="false">F615*I615*J615</f>
        <v>0</v>
      </c>
      <c r="L615" s="71" t="n">
        <f aca="false">E615*I615*J615</f>
        <v>0</v>
      </c>
      <c r="M615" s="72" t="n">
        <f aca="false">G615*I615*J615</f>
        <v>0</v>
      </c>
      <c r="N615" s="72" t="n">
        <f aca="false">D615*I615*J615</f>
        <v>-0</v>
      </c>
      <c r="O615" s="71" t="n">
        <f aca="false">F615*J615</f>
        <v>1</v>
      </c>
      <c r="P615" s="71" t="n">
        <f aca="false">E615*J615</f>
        <v>0</v>
      </c>
    </row>
    <row r="616" customFormat="false" ht="15" hidden="false" customHeight="false" outlineLevel="0" collapsed="false">
      <c r="A616" s="71" t="s">
        <v>61</v>
      </c>
      <c r="B616" s="71" t="s">
        <v>46</v>
      </c>
      <c r="C616" s="71" t="s">
        <v>1311</v>
      </c>
      <c r="D616" s="72" t="n">
        <v>0</v>
      </c>
      <c r="E616" s="71" t="n">
        <v>0</v>
      </c>
      <c r="F616" s="71" t="n">
        <v>6</v>
      </c>
      <c r="G616" s="72" t="n">
        <v>749.7</v>
      </c>
      <c r="H616" s="72" t="n">
        <v>749.7</v>
      </c>
      <c r="I616" s="71" t="n">
        <f aca="false">IF(B616&gt;=Settings!$B$23,1,0)</f>
        <v>0</v>
      </c>
      <c r="J616" s="71" t="n">
        <v>1</v>
      </c>
      <c r="K616" s="71" t="n">
        <f aca="false">F616*I616*J616</f>
        <v>0</v>
      </c>
      <c r="L616" s="71" t="n">
        <f aca="false">E616*I616*J616</f>
        <v>0</v>
      </c>
      <c r="M616" s="72" t="n">
        <f aca="false">G616*I616*J616</f>
        <v>0</v>
      </c>
      <c r="N616" s="72" t="n">
        <f aca="false">D616*I616*J616</f>
        <v>-0</v>
      </c>
      <c r="O616" s="71" t="n">
        <f aca="false">F616*J616</f>
        <v>6</v>
      </c>
      <c r="P616" s="71" t="n">
        <f aca="false">E616*J616</f>
        <v>0</v>
      </c>
    </row>
    <row r="617" customFormat="false" ht="15" hidden="false" customHeight="false" outlineLevel="0" collapsed="false">
      <c r="A617" s="71" t="s">
        <v>59</v>
      </c>
      <c r="B617" s="71" t="s">
        <v>46</v>
      </c>
      <c r="C617" s="71" t="s">
        <v>1312</v>
      </c>
      <c r="D617" s="72" t="n">
        <v>0</v>
      </c>
      <c r="E617" s="71" t="n">
        <v>0</v>
      </c>
      <c r="F617" s="71" t="n">
        <v>1</v>
      </c>
      <c r="G617" s="72" t="n">
        <v>109.95</v>
      </c>
      <c r="H617" s="72" t="n">
        <v>109.95</v>
      </c>
      <c r="I617" s="71" t="n">
        <f aca="false">IF(B617&gt;=Settings!$B$23,1,0)</f>
        <v>0</v>
      </c>
      <c r="J617" s="71" t="n">
        <v>1</v>
      </c>
      <c r="K617" s="71" t="n">
        <f aca="false">F617*I617*J617</f>
        <v>0</v>
      </c>
      <c r="L617" s="71" t="n">
        <f aca="false">E617*I617*J617</f>
        <v>0</v>
      </c>
      <c r="M617" s="72" t="n">
        <f aca="false">G617*I617*J617</f>
        <v>0</v>
      </c>
      <c r="N617" s="72" t="n">
        <f aca="false">D617*I617*J617</f>
        <v>-0</v>
      </c>
      <c r="O617" s="71" t="n">
        <f aca="false">F617*J617</f>
        <v>1</v>
      </c>
      <c r="P617" s="71" t="n">
        <f aca="false">E617*J617</f>
        <v>0</v>
      </c>
    </row>
    <row r="618" customFormat="false" ht="15" hidden="false" customHeight="false" outlineLevel="0" collapsed="false">
      <c r="A618" s="71" t="s">
        <v>60</v>
      </c>
      <c r="B618" s="71" t="s">
        <v>46</v>
      </c>
      <c r="C618" s="71" t="s">
        <v>1313</v>
      </c>
      <c r="D618" s="72" t="n">
        <v>0</v>
      </c>
      <c r="E618" s="71" t="n">
        <v>0</v>
      </c>
      <c r="F618" s="71" t="n">
        <v>1</v>
      </c>
      <c r="G618" s="72" t="n">
        <v>114.95</v>
      </c>
      <c r="H618" s="72" t="n">
        <v>114.95</v>
      </c>
      <c r="I618" s="71" t="n">
        <f aca="false">IF(B618&gt;=Settings!$B$23,1,0)</f>
        <v>0</v>
      </c>
      <c r="J618" s="71" t="n">
        <v>1</v>
      </c>
      <c r="K618" s="71" t="n">
        <f aca="false">F618*I618*J618</f>
        <v>0</v>
      </c>
      <c r="L618" s="71" t="n">
        <f aca="false">E618*I618*J618</f>
        <v>0</v>
      </c>
      <c r="M618" s="72" t="n">
        <f aca="false">G618*I618*J618</f>
        <v>0</v>
      </c>
      <c r="N618" s="72" t="n">
        <f aca="false">D618*I618*J618</f>
        <v>-0</v>
      </c>
      <c r="O618" s="71" t="n">
        <f aca="false">F618*J618</f>
        <v>1</v>
      </c>
      <c r="P618" s="71" t="n">
        <f aca="false">E618*J618</f>
        <v>0</v>
      </c>
    </row>
    <row r="619" customFormat="false" ht="15" hidden="false" customHeight="false" outlineLevel="0" collapsed="false">
      <c r="A619" s="71" t="s">
        <v>60</v>
      </c>
      <c r="B619" s="71" t="s">
        <v>46</v>
      </c>
      <c r="C619" s="71" t="s">
        <v>1314</v>
      </c>
      <c r="D619" s="72" t="n">
        <v>0</v>
      </c>
      <c r="E619" s="71" t="n">
        <v>0</v>
      </c>
      <c r="F619" s="71" t="n">
        <v>15</v>
      </c>
      <c r="G619" s="72" t="n">
        <v>674.25</v>
      </c>
      <c r="H619" s="72" t="n">
        <v>674.25</v>
      </c>
      <c r="I619" s="71" t="n">
        <f aca="false">IF(B619&gt;=Settings!$B$23,1,0)</f>
        <v>0</v>
      </c>
      <c r="J619" s="71" t="n">
        <v>1</v>
      </c>
      <c r="K619" s="71" t="n">
        <f aca="false">F619*I619*J619</f>
        <v>0</v>
      </c>
      <c r="L619" s="71" t="n">
        <f aca="false">E619*I619*J619</f>
        <v>0</v>
      </c>
      <c r="M619" s="72" t="n">
        <f aca="false">G619*I619*J619</f>
        <v>0</v>
      </c>
      <c r="N619" s="72" t="n">
        <f aca="false">D619*I619*J619</f>
        <v>-0</v>
      </c>
      <c r="O619" s="71" t="n">
        <f aca="false">F619*J619</f>
        <v>15</v>
      </c>
      <c r="P619" s="71" t="n">
        <f aca="false">E619*J619</f>
        <v>0</v>
      </c>
    </row>
    <row r="620" customFormat="false" ht="15" hidden="false" customHeight="false" outlineLevel="0" collapsed="false">
      <c r="A620" s="71" t="s">
        <v>60</v>
      </c>
      <c r="B620" s="71" t="s">
        <v>46</v>
      </c>
      <c r="C620" s="71" t="s">
        <v>1315</v>
      </c>
      <c r="D620" s="72" t="n">
        <v>0</v>
      </c>
      <c r="E620" s="71" t="n">
        <v>0</v>
      </c>
      <c r="F620" s="71" t="n">
        <v>13</v>
      </c>
      <c r="G620" s="72" t="n">
        <v>1429.35</v>
      </c>
      <c r="H620" s="72" t="n">
        <v>1429.35</v>
      </c>
      <c r="I620" s="71" t="n">
        <f aca="false">IF(B620&gt;=Settings!$B$23,1,0)</f>
        <v>0</v>
      </c>
      <c r="J620" s="71" t="n">
        <v>1</v>
      </c>
      <c r="K620" s="71" t="n">
        <f aca="false">F620*I620*J620</f>
        <v>0</v>
      </c>
      <c r="L620" s="71" t="n">
        <f aca="false">E620*I620*J620</f>
        <v>0</v>
      </c>
      <c r="M620" s="72" t="n">
        <f aca="false">G620*I620*J620</f>
        <v>0</v>
      </c>
      <c r="N620" s="72" t="n">
        <f aca="false">D620*I620*J620</f>
        <v>-0</v>
      </c>
      <c r="O620" s="71" t="n">
        <f aca="false">F620*J620</f>
        <v>13</v>
      </c>
      <c r="P620" s="71" t="n">
        <f aca="false">E620*J620</f>
        <v>0</v>
      </c>
    </row>
    <row r="621" customFormat="false" ht="15" hidden="false" customHeight="false" outlineLevel="0" collapsed="false">
      <c r="A621" s="71" t="s">
        <v>60</v>
      </c>
      <c r="B621" s="71" t="s">
        <v>46</v>
      </c>
      <c r="C621" s="71" t="s">
        <v>1316</v>
      </c>
      <c r="D621" s="72" t="n">
        <v>0</v>
      </c>
      <c r="E621" s="71" t="n">
        <v>0</v>
      </c>
      <c r="F621" s="71" t="n">
        <v>1</v>
      </c>
      <c r="G621" s="72" t="n">
        <v>174.85</v>
      </c>
      <c r="H621" s="72" t="n">
        <v>174.85</v>
      </c>
      <c r="I621" s="71" t="n">
        <f aca="false">IF(B621&gt;=Settings!$B$23,1,0)</f>
        <v>0</v>
      </c>
      <c r="J621" s="71" t="n">
        <v>1</v>
      </c>
      <c r="K621" s="71" t="n">
        <f aca="false">F621*I621*J621</f>
        <v>0</v>
      </c>
      <c r="L621" s="71" t="n">
        <f aca="false">E621*I621*J621</f>
        <v>0</v>
      </c>
      <c r="M621" s="72" t="n">
        <f aca="false">G621*I621*J621</f>
        <v>0</v>
      </c>
      <c r="N621" s="72" t="n">
        <f aca="false">D621*I621*J621</f>
        <v>-0</v>
      </c>
      <c r="O621" s="71" t="n">
        <f aca="false">F621*J621</f>
        <v>1</v>
      </c>
      <c r="P621" s="71" t="n">
        <f aca="false">E621*J621</f>
        <v>0</v>
      </c>
    </row>
    <row r="622" customFormat="false" ht="15" hidden="false" customHeight="false" outlineLevel="0" collapsed="false">
      <c r="A622" s="71" t="s">
        <v>60</v>
      </c>
      <c r="B622" s="71" t="s">
        <v>46</v>
      </c>
      <c r="C622" s="71" t="s">
        <v>1317</v>
      </c>
      <c r="D622" s="72" t="n">
        <v>0</v>
      </c>
      <c r="E622" s="71" t="n">
        <v>0</v>
      </c>
      <c r="F622" s="71" t="n">
        <v>3</v>
      </c>
      <c r="G622" s="72" t="n">
        <v>314.85</v>
      </c>
      <c r="H622" s="72" t="n">
        <v>314.85</v>
      </c>
      <c r="I622" s="71" t="n">
        <f aca="false">IF(B622&gt;=Settings!$B$23,1,0)</f>
        <v>0</v>
      </c>
      <c r="J622" s="71" t="n">
        <v>1</v>
      </c>
      <c r="K622" s="71" t="n">
        <f aca="false">F622*I622*J622</f>
        <v>0</v>
      </c>
      <c r="L622" s="71" t="n">
        <f aca="false">E622*I622*J622</f>
        <v>0</v>
      </c>
      <c r="M622" s="72" t="n">
        <f aca="false">G622*I622*J622</f>
        <v>0</v>
      </c>
      <c r="N622" s="72" t="n">
        <f aca="false">D622*I622*J622</f>
        <v>-0</v>
      </c>
      <c r="O622" s="71" t="n">
        <f aca="false">F622*J622</f>
        <v>3</v>
      </c>
      <c r="P622" s="71" t="n">
        <f aca="false">E622*J622</f>
        <v>0</v>
      </c>
    </row>
    <row r="623" customFormat="false" ht="15" hidden="false" customHeight="false" outlineLevel="0" collapsed="false">
      <c r="A623" s="71" t="s">
        <v>59</v>
      </c>
      <c r="B623" s="71" t="s">
        <v>46</v>
      </c>
      <c r="C623" s="71" t="s">
        <v>170</v>
      </c>
      <c r="D623" s="72" t="n">
        <v>0</v>
      </c>
      <c r="E623" s="71" t="n">
        <v>0</v>
      </c>
      <c r="F623" s="71" t="n">
        <v>9</v>
      </c>
      <c r="G623" s="72" t="n">
        <v>608.15</v>
      </c>
      <c r="H623" s="72" t="n">
        <v>608.15</v>
      </c>
      <c r="I623" s="71" t="n">
        <f aca="false">IF(B623&gt;=Settings!$B$23,1,0)</f>
        <v>0</v>
      </c>
      <c r="J623" s="71" t="n">
        <v>1</v>
      </c>
      <c r="K623" s="71" t="n">
        <f aca="false">F623*I623*J623</f>
        <v>0</v>
      </c>
      <c r="L623" s="71" t="n">
        <f aca="false">E623*I623*J623</f>
        <v>0</v>
      </c>
      <c r="M623" s="72" t="n">
        <f aca="false">G623*I623*J623</f>
        <v>0</v>
      </c>
      <c r="N623" s="72" t="n">
        <f aca="false">D623*I623*J623</f>
        <v>-0</v>
      </c>
      <c r="O623" s="71" t="n">
        <f aca="false">F623*J623</f>
        <v>9</v>
      </c>
      <c r="P623" s="71" t="n">
        <f aca="false">E623*J623</f>
        <v>0</v>
      </c>
    </row>
    <row r="624" customFormat="false" ht="15" hidden="false" customHeight="false" outlineLevel="0" collapsed="false">
      <c r="A624" s="71" t="s">
        <v>60</v>
      </c>
      <c r="B624" s="71" t="s">
        <v>46</v>
      </c>
      <c r="C624" s="71" t="s">
        <v>1318</v>
      </c>
      <c r="D624" s="72" t="n">
        <v>0</v>
      </c>
      <c r="E624" s="71" t="n">
        <v>0</v>
      </c>
      <c r="F624" s="71" t="n">
        <v>1</v>
      </c>
      <c r="G624" s="72" t="n">
        <v>164.95</v>
      </c>
      <c r="H624" s="72" t="n">
        <v>164.95</v>
      </c>
      <c r="I624" s="71" t="n">
        <f aca="false">IF(B624&gt;=Settings!$B$23,1,0)</f>
        <v>0</v>
      </c>
      <c r="J624" s="71" t="n">
        <v>1</v>
      </c>
      <c r="K624" s="71" t="n">
        <f aca="false">F624*I624*J624</f>
        <v>0</v>
      </c>
      <c r="L624" s="71" t="n">
        <f aca="false">E624*I624*J624</f>
        <v>0</v>
      </c>
      <c r="M624" s="72" t="n">
        <f aca="false">G624*I624*J624</f>
        <v>0</v>
      </c>
      <c r="N624" s="72" t="n">
        <f aca="false">D624*I624*J624</f>
        <v>-0</v>
      </c>
      <c r="O624" s="71" t="n">
        <f aca="false">F624*J624</f>
        <v>1</v>
      </c>
      <c r="P624" s="71" t="n">
        <f aca="false">E624*J624</f>
        <v>0</v>
      </c>
    </row>
    <row r="625" customFormat="false" ht="15" hidden="false" customHeight="false" outlineLevel="0" collapsed="false">
      <c r="A625" s="71" t="s">
        <v>59</v>
      </c>
      <c r="B625" s="71" t="s">
        <v>46</v>
      </c>
      <c r="C625" s="71" t="s">
        <v>669</v>
      </c>
      <c r="D625" s="72" t="n">
        <v>0</v>
      </c>
      <c r="E625" s="71" t="n">
        <v>0</v>
      </c>
      <c r="F625" s="71" t="n">
        <v>77</v>
      </c>
      <c r="G625" s="72" t="n">
        <v>789.8</v>
      </c>
      <c r="H625" s="72" t="n">
        <v>789.8</v>
      </c>
      <c r="I625" s="71" t="n">
        <f aca="false">IF(B625&gt;=Settings!$B$23,1,0)</f>
        <v>0</v>
      </c>
      <c r="J625" s="71" t="n">
        <v>1</v>
      </c>
      <c r="K625" s="71" t="n">
        <f aca="false">F625*I625*J625</f>
        <v>0</v>
      </c>
      <c r="L625" s="71" t="n">
        <f aca="false">E625*I625*J625</f>
        <v>0</v>
      </c>
      <c r="M625" s="72" t="n">
        <f aca="false">G625*I625*J625</f>
        <v>0</v>
      </c>
      <c r="N625" s="72" t="n">
        <f aca="false">D625*I625*J625</f>
        <v>-0</v>
      </c>
      <c r="O625" s="71" t="n">
        <f aca="false">F625*J625</f>
        <v>77</v>
      </c>
      <c r="P625" s="71" t="n">
        <f aca="false">E625*J625</f>
        <v>0</v>
      </c>
    </row>
    <row r="626" customFormat="false" ht="15" hidden="false" customHeight="false" outlineLevel="0" collapsed="false">
      <c r="A626" s="71" t="s">
        <v>60</v>
      </c>
      <c r="B626" s="71" t="s">
        <v>46</v>
      </c>
      <c r="C626" s="71" t="s">
        <v>1319</v>
      </c>
      <c r="D626" s="72" t="n">
        <v>0</v>
      </c>
      <c r="E626" s="71" t="n">
        <v>0</v>
      </c>
      <c r="F626" s="71" t="n">
        <v>5</v>
      </c>
      <c r="G626" s="72" t="n">
        <v>224.75</v>
      </c>
      <c r="H626" s="72" t="n">
        <v>224.75</v>
      </c>
      <c r="I626" s="71" t="n">
        <f aca="false">IF(B626&gt;=Settings!$B$23,1,0)</f>
        <v>0</v>
      </c>
      <c r="J626" s="71" t="n">
        <v>1</v>
      </c>
      <c r="K626" s="71" t="n">
        <f aca="false">F626*I626*J626</f>
        <v>0</v>
      </c>
      <c r="L626" s="71" t="n">
        <f aca="false">E626*I626*J626</f>
        <v>0</v>
      </c>
      <c r="M626" s="72" t="n">
        <f aca="false">G626*I626*J626</f>
        <v>0</v>
      </c>
      <c r="N626" s="72" t="n">
        <f aca="false">D626*I626*J626</f>
        <v>-0</v>
      </c>
      <c r="O626" s="71" t="n">
        <f aca="false">F626*J626</f>
        <v>5</v>
      </c>
      <c r="P626" s="71" t="n">
        <f aca="false">E626*J626</f>
        <v>0</v>
      </c>
    </row>
    <row r="627" customFormat="false" ht="15" hidden="false" customHeight="false" outlineLevel="0" collapsed="false">
      <c r="A627" s="71" t="s">
        <v>60</v>
      </c>
      <c r="B627" s="71" t="s">
        <v>46</v>
      </c>
      <c r="C627" s="71" t="s">
        <v>1320</v>
      </c>
      <c r="D627" s="72" t="n">
        <v>124.95</v>
      </c>
      <c r="E627" s="71" t="n">
        <v>1</v>
      </c>
      <c r="F627" s="71" t="n">
        <v>6</v>
      </c>
      <c r="G627" s="72" t="n">
        <v>749.7</v>
      </c>
      <c r="H627" s="72" t="n">
        <v>624.75</v>
      </c>
      <c r="I627" s="71" t="n">
        <f aca="false">IF(B627&gt;=Settings!$B$23,1,0)</f>
        <v>0</v>
      </c>
      <c r="J627" s="71" t="n">
        <v>1</v>
      </c>
      <c r="K627" s="71" t="n">
        <f aca="false">F627*I627*J627</f>
        <v>0</v>
      </c>
      <c r="L627" s="71" t="n">
        <f aca="false">E627*I627*J627</f>
        <v>0</v>
      </c>
      <c r="M627" s="72" t="n">
        <f aca="false">G627*I627*J627</f>
        <v>0</v>
      </c>
      <c r="N627" s="72" t="n">
        <f aca="false">D627*I627*J627</f>
        <v>0</v>
      </c>
      <c r="O627" s="71" t="n">
        <f aca="false">F627*J627</f>
        <v>6</v>
      </c>
      <c r="P627" s="71" t="n">
        <f aca="false">E627*J627</f>
        <v>1</v>
      </c>
    </row>
    <row r="628" customFormat="false" ht="15" hidden="false" customHeight="false" outlineLevel="0" collapsed="false">
      <c r="A628" s="71" t="s">
        <v>60</v>
      </c>
      <c r="B628" s="71" t="s">
        <v>46</v>
      </c>
      <c r="C628" s="71" t="s">
        <v>1321</v>
      </c>
      <c r="D628" s="72" t="n">
        <v>0</v>
      </c>
      <c r="E628" s="71" t="n">
        <v>0</v>
      </c>
      <c r="F628" s="71" t="n">
        <v>6</v>
      </c>
      <c r="G628" s="72" t="n">
        <v>953.7</v>
      </c>
      <c r="H628" s="72" t="n">
        <v>953.7</v>
      </c>
      <c r="I628" s="71" t="n">
        <f aca="false">IF(B628&gt;=Settings!$B$23,1,0)</f>
        <v>0</v>
      </c>
      <c r="J628" s="71" t="n">
        <v>1</v>
      </c>
      <c r="K628" s="71" t="n">
        <f aca="false">F628*I628*J628</f>
        <v>0</v>
      </c>
      <c r="L628" s="71" t="n">
        <f aca="false">E628*I628*J628</f>
        <v>0</v>
      </c>
      <c r="M628" s="72" t="n">
        <f aca="false">G628*I628*J628</f>
        <v>0</v>
      </c>
      <c r="N628" s="72" t="n">
        <f aca="false">D628*I628*J628</f>
        <v>-0</v>
      </c>
      <c r="O628" s="71" t="n">
        <f aca="false">F628*J628</f>
        <v>6</v>
      </c>
      <c r="P628" s="71" t="n">
        <f aca="false">E628*J628</f>
        <v>0</v>
      </c>
    </row>
    <row r="629" customFormat="false" ht="15" hidden="false" customHeight="false" outlineLevel="0" collapsed="false">
      <c r="A629" s="71" t="s">
        <v>60</v>
      </c>
      <c r="B629" s="71" t="s">
        <v>46</v>
      </c>
      <c r="C629" s="71" t="s">
        <v>988</v>
      </c>
      <c r="D629" s="72" t="n">
        <v>0</v>
      </c>
      <c r="E629" s="71" t="n">
        <v>0</v>
      </c>
      <c r="F629" s="71" t="n">
        <v>2</v>
      </c>
      <c r="G629" s="72" t="n">
        <v>319.7</v>
      </c>
      <c r="H629" s="72" t="n">
        <v>319.7</v>
      </c>
      <c r="I629" s="71" t="n">
        <f aca="false">IF(B629&gt;=Settings!$B$23,1,0)</f>
        <v>0</v>
      </c>
      <c r="J629" s="71" t="n">
        <v>1</v>
      </c>
      <c r="K629" s="71" t="n">
        <f aca="false">F629*I629*J629</f>
        <v>0</v>
      </c>
      <c r="L629" s="71" t="n">
        <f aca="false">E629*I629*J629</f>
        <v>0</v>
      </c>
      <c r="M629" s="72" t="n">
        <f aca="false">G629*I629*J629</f>
        <v>0</v>
      </c>
      <c r="N629" s="72" t="n">
        <f aca="false">D629*I629*J629</f>
        <v>-0</v>
      </c>
      <c r="O629" s="71" t="n">
        <f aca="false">F629*J629</f>
        <v>2</v>
      </c>
      <c r="P629" s="71" t="n">
        <f aca="false">E629*J629</f>
        <v>0</v>
      </c>
    </row>
    <row r="630" customFormat="false" ht="15" hidden="false" customHeight="false" outlineLevel="0" collapsed="false">
      <c r="A630" s="71" t="s">
        <v>59</v>
      </c>
      <c r="B630" s="71" t="s">
        <v>46</v>
      </c>
      <c r="C630" s="71" t="s">
        <v>1322</v>
      </c>
      <c r="D630" s="72" t="n">
        <v>0</v>
      </c>
      <c r="E630" s="71" t="n">
        <v>0</v>
      </c>
      <c r="F630" s="71" t="n">
        <v>4</v>
      </c>
      <c r="G630" s="72" t="n">
        <v>381.8</v>
      </c>
      <c r="H630" s="72" t="n">
        <v>381.8</v>
      </c>
      <c r="I630" s="71" t="n">
        <f aca="false">IF(B630&gt;=Settings!$B$23,1,0)</f>
        <v>0</v>
      </c>
      <c r="J630" s="71" t="n">
        <v>1</v>
      </c>
      <c r="K630" s="71" t="n">
        <f aca="false">F630*I630*J630</f>
        <v>0</v>
      </c>
      <c r="L630" s="71" t="n">
        <f aca="false">E630*I630*J630</f>
        <v>0</v>
      </c>
      <c r="M630" s="72" t="n">
        <f aca="false">G630*I630*J630</f>
        <v>0</v>
      </c>
      <c r="N630" s="72" t="n">
        <f aca="false">D630*I630*J630</f>
        <v>-0</v>
      </c>
      <c r="O630" s="71" t="n">
        <f aca="false">F630*J630</f>
        <v>4</v>
      </c>
      <c r="P630" s="71" t="n">
        <f aca="false">E630*J630</f>
        <v>0</v>
      </c>
    </row>
    <row r="631" customFormat="false" ht="15" hidden="false" customHeight="false" outlineLevel="0" collapsed="false">
      <c r="A631" s="71" t="s">
        <v>61</v>
      </c>
      <c r="B631" s="71" t="s">
        <v>46</v>
      </c>
      <c r="C631" s="71" t="s">
        <v>960</v>
      </c>
      <c r="D631" s="72" t="n">
        <v>0</v>
      </c>
      <c r="E631" s="71" t="n">
        <v>0</v>
      </c>
      <c r="F631" s="71" t="n">
        <v>12</v>
      </c>
      <c r="G631" s="72" t="n">
        <v>984.4</v>
      </c>
      <c r="H631" s="72" t="n">
        <v>948.43</v>
      </c>
      <c r="I631" s="71" t="n">
        <f aca="false">IF(B631&gt;=Settings!$B$23,1,0)</f>
        <v>0</v>
      </c>
      <c r="J631" s="71" t="n">
        <v>1</v>
      </c>
      <c r="K631" s="71" t="n">
        <f aca="false">F631*I631*J631</f>
        <v>0</v>
      </c>
      <c r="L631" s="71" t="n">
        <f aca="false">E631*I631*J631</f>
        <v>0</v>
      </c>
      <c r="M631" s="72" t="n">
        <f aca="false">G631*I631*J631</f>
        <v>0</v>
      </c>
      <c r="N631" s="72" t="n">
        <f aca="false">D631*I631*J631</f>
        <v>-0</v>
      </c>
      <c r="O631" s="71" t="n">
        <f aca="false">F631*J631</f>
        <v>12</v>
      </c>
      <c r="P631" s="71" t="n">
        <f aca="false">E631*J631</f>
        <v>0</v>
      </c>
    </row>
    <row r="632" customFormat="false" ht="15" hidden="false" customHeight="false" outlineLevel="0" collapsed="false">
      <c r="A632" s="71" t="s">
        <v>60</v>
      </c>
      <c r="B632" s="71" t="s">
        <v>46</v>
      </c>
      <c r="C632" s="71" t="s">
        <v>1323</v>
      </c>
      <c r="D632" s="72" t="n">
        <v>0</v>
      </c>
      <c r="E632" s="71" t="n">
        <v>0</v>
      </c>
      <c r="F632" s="71" t="n">
        <v>1</v>
      </c>
      <c r="G632" s="72" t="n">
        <v>79.95</v>
      </c>
      <c r="H632" s="72" t="n">
        <v>79.95</v>
      </c>
      <c r="I632" s="71" t="n">
        <f aca="false">IF(B632&gt;=Settings!$B$23,1,0)</f>
        <v>0</v>
      </c>
      <c r="J632" s="71" t="n">
        <v>1</v>
      </c>
      <c r="K632" s="71" t="n">
        <f aca="false">F632*I632*J632</f>
        <v>0</v>
      </c>
      <c r="L632" s="71" t="n">
        <f aca="false">E632*I632*J632</f>
        <v>0</v>
      </c>
      <c r="M632" s="72" t="n">
        <f aca="false">G632*I632*J632</f>
        <v>0</v>
      </c>
      <c r="N632" s="72" t="n">
        <f aca="false">D632*I632*J632</f>
        <v>-0</v>
      </c>
      <c r="O632" s="71" t="n">
        <f aca="false">F632*J632</f>
        <v>1</v>
      </c>
      <c r="P632" s="71" t="n">
        <f aca="false">E632*J632</f>
        <v>0</v>
      </c>
    </row>
    <row r="633" customFormat="false" ht="15" hidden="false" customHeight="false" outlineLevel="0" collapsed="false">
      <c r="A633" s="71" t="s">
        <v>59</v>
      </c>
      <c r="B633" s="71" t="s">
        <v>46</v>
      </c>
      <c r="C633" s="71" t="s">
        <v>1138</v>
      </c>
      <c r="D633" s="72" t="n">
        <v>0</v>
      </c>
      <c r="E633" s="71" t="n">
        <v>0</v>
      </c>
      <c r="F633" s="71" t="n">
        <v>23</v>
      </c>
      <c r="G633" s="72" t="n">
        <v>1538.85</v>
      </c>
      <c r="H633" s="72" t="n">
        <v>1538.85</v>
      </c>
      <c r="I633" s="71" t="n">
        <f aca="false">IF(B633&gt;=Settings!$B$23,1,0)</f>
        <v>0</v>
      </c>
      <c r="J633" s="71" t="n">
        <v>1</v>
      </c>
      <c r="K633" s="71" t="n">
        <f aca="false">F633*I633*J633</f>
        <v>0</v>
      </c>
      <c r="L633" s="71" t="n">
        <f aca="false">E633*I633*J633</f>
        <v>0</v>
      </c>
      <c r="M633" s="72" t="n">
        <f aca="false">G633*I633*J633</f>
        <v>0</v>
      </c>
      <c r="N633" s="72" t="n">
        <f aca="false">D633*I633*J633</f>
        <v>-0</v>
      </c>
      <c r="O633" s="71" t="n">
        <f aca="false">F633*J633</f>
        <v>23</v>
      </c>
      <c r="P633" s="71" t="n">
        <f aca="false">E633*J633</f>
        <v>0</v>
      </c>
    </row>
    <row r="634" customFormat="false" ht="15" hidden="false" customHeight="false" outlineLevel="0" collapsed="false">
      <c r="A634" s="71" t="s">
        <v>61</v>
      </c>
      <c r="B634" s="71" t="s">
        <v>46</v>
      </c>
      <c r="C634" s="71" t="s">
        <v>1324</v>
      </c>
      <c r="D634" s="72" t="n">
        <v>0</v>
      </c>
      <c r="E634" s="71" t="n">
        <v>0</v>
      </c>
      <c r="F634" s="71" t="n">
        <v>4</v>
      </c>
      <c r="G634" s="72" t="n">
        <v>692.45</v>
      </c>
      <c r="H634" s="72" t="n">
        <v>635.71</v>
      </c>
      <c r="I634" s="71" t="n">
        <f aca="false">IF(B634&gt;=Settings!$B$23,1,0)</f>
        <v>0</v>
      </c>
      <c r="J634" s="71" t="n">
        <v>1</v>
      </c>
      <c r="K634" s="71" t="n">
        <f aca="false">F634*I634*J634</f>
        <v>0</v>
      </c>
      <c r="L634" s="71" t="n">
        <f aca="false">E634*I634*J634</f>
        <v>0</v>
      </c>
      <c r="M634" s="72" t="n">
        <f aca="false">G634*I634*J634</f>
        <v>0</v>
      </c>
      <c r="N634" s="72" t="n">
        <f aca="false">D634*I634*J634</f>
        <v>-0</v>
      </c>
      <c r="O634" s="71" t="n">
        <f aca="false">F634*J634</f>
        <v>4</v>
      </c>
      <c r="P634" s="71" t="n">
        <f aca="false">E634*J634</f>
        <v>0</v>
      </c>
    </row>
    <row r="635" customFormat="false" ht="15" hidden="false" customHeight="false" outlineLevel="0" collapsed="false">
      <c r="A635" s="71" t="s">
        <v>61</v>
      </c>
      <c r="B635" s="71" t="s">
        <v>46</v>
      </c>
      <c r="C635" s="71" t="s">
        <v>787</v>
      </c>
      <c r="D635" s="72" t="n">
        <v>18.51</v>
      </c>
      <c r="E635" s="71" t="n">
        <v>4</v>
      </c>
      <c r="F635" s="71" t="n">
        <v>119</v>
      </c>
      <c r="G635" s="72" t="n">
        <v>590</v>
      </c>
      <c r="H635" s="72" t="n">
        <v>556.67</v>
      </c>
      <c r="I635" s="71" t="n">
        <f aca="false">IF(B635&gt;=Settings!$B$23,1,0)</f>
        <v>0</v>
      </c>
      <c r="J635" s="71" t="n">
        <v>1</v>
      </c>
      <c r="K635" s="71" t="n">
        <f aca="false">F635*I635*J635</f>
        <v>0</v>
      </c>
      <c r="L635" s="71" t="n">
        <f aca="false">E635*I635*J635</f>
        <v>0</v>
      </c>
      <c r="M635" s="72" t="n">
        <f aca="false">G635*I635*J635</f>
        <v>0</v>
      </c>
      <c r="N635" s="72" t="n">
        <f aca="false">D635*I635*J635</f>
        <v>0</v>
      </c>
      <c r="O635" s="71" t="n">
        <f aca="false">F635*J635</f>
        <v>119</v>
      </c>
      <c r="P635" s="71" t="n">
        <f aca="false">E635*J635</f>
        <v>4</v>
      </c>
    </row>
    <row r="636" customFormat="false" ht="15" hidden="false" customHeight="false" outlineLevel="0" collapsed="false">
      <c r="A636" s="71" t="s">
        <v>61</v>
      </c>
      <c r="B636" s="71" t="s">
        <v>46</v>
      </c>
      <c r="C636" s="71" t="s">
        <v>1325</v>
      </c>
      <c r="D636" s="72" t="n">
        <v>0</v>
      </c>
      <c r="E636" s="71" t="n">
        <v>0</v>
      </c>
      <c r="F636" s="71" t="n">
        <v>9</v>
      </c>
      <c r="G636" s="72" t="n">
        <v>1100.55</v>
      </c>
      <c r="H636" s="72" t="n">
        <v>1043.28</v>
      </c>
      <c r="I636" s="71" t="n">
        <f aca="false">IF(B636&gt;=Settings!$B$23,1,0)</f>
        <v>0</v>
      </c>
      <c r="J636" s="71" t="n">
        <v>1</v>
      </c>
      <c r="K636" s="71" t="n">
        <f aca="false">F636*I636*J636</f>
        <v>0</v>
      </c>
      <c r="L636" s="71" t="n">
        <f aca="false">E636*I636*J636</f>
        <v>0</v>
      </c>
      <c r="M636" s="72" t="n">
        <f aca="false">G636*I636*J636</f>
        <v>0</v>
      </c>
      <c r="N636" s="72" t="n">
        <f aca="false">D636*I636*J636</f>
        <v>-0</v>
      </c>
      <c r="O636" s="71" t="n">
        <f aca="false">F636*J636</f>
        <v>9</v>
      </c>
      <c r="P636" s="71" t="n">
        <f aca="false">E636*J636</f>
        <v>0</v>
      </c>
    </row>
    <row r="637" customFormat="false" ht="15" hidden="false" customHeight="false" outlineLevel="0" collapsed="false">
      <c r="A637" s="71" t="s">
        <v>60</v>
      </c>
      <c r="B637" s="71" t="s">
        <v>46</v>
      </c>
      <c r="C637" s="71" t="s">
        <v>1326</v>
      </c>
      <c r="D637" s="72" t="n">
        <v>0</v>
      </c>
      <c r="E637" s="71" t="n">
        <v>0</v>
      </c>
      <c r="F637" s="71" t="n">
        <v>6</v>
      </c>
      <c r="G637" s="72" t="n">
        <v>809.7</v>
      </c>
      <c r="H637" s="72" t="n">
        <v>809.7</v>
      </c>
      <c r="I637" s="71" t="n">
        <f aca="false">IF(B637&gt;=Settings!$B$23,1,0)</f>
        <v>0</v>
      </c>
      <c r="J637" s="71" t="n">
        <v>1</v>
      </c>
      <c r="K637" s="71" t="n">
        <f aca="false">F637*I637*J637</f>
        <v>0</v>
      </c>
      <c r="L637" s="71" t="n">
        <f aca="false">E637*I637*J637</f>
        <v>0</v>
      </c>
      <c r="M637" s="72" t="n">
        <f aca="false">G637*I637*J637</f>
        <v>0</v>
      </c>
      <c r="N637" s="72" t="n">
        <f aca="false">D637*I637*J637</f>
        <v>-0</v>
      </c>
      <c r="O637" s="71" t="n">
        <f aca="false">F637*J637</f>
        <v>6</v>
      </c>
      <c r="P637" s="71" t="n">
        <f aca="false">E637*J637</f>
        <v>0</v>
      </c>
    </row>
    <row r="638" customFormat="false" ht="15" hidden="false" customHeight="false" outlineLevel="0" collapsed="false">
      <c r="A638" s="71" t="s">
        <v>59</v>
      </c>
      <c r="B638" s="71" t="s">
        <v>46</v>
      </c>
      <c r="C638" s="71" t="s">
        <v>1327</v>
      </c>
      <c r="D638" s="72" t="n">
        <v>0</v>
      </c>
      <c r="E638" s="71" t="n">
        <v>0</v>
      </c>
      <c r="F638" s="71" t="n">
        <v>2</v>
      </c>
      <c r="G638" s="72" t="n">
        <v>469.9</v>
      </c>
      <c r="H638" s="72" t="n">
        <v>469.9</v>
      </c>
      <c r="I638" s="71" t="n">
        <f aca="false">IF(B638&gt;=Settings!$B$23,1,0)</f>
        <v>0</v>
      </c>
      <c r="J638" s="71" t="n">
        <v>1</v>
      </c>
      <c r="K638" s="71" t="n">
        <f aca="false">F638*I638*J638</f>
        <v>0</v>
      </c>
      <c r="L638" s="71" t="n">
        <f aca="false">E638*I638*J638</f>
        <v>0</v>
      </c>
      <c r="M638" s="72" t="n">
        <f aca="false">G638*I638*J638</f>
        <v>0</v>
      </c>
      <c r="N638" s="72" t="n">
        <f aca="false">D638*I638*J638</f>
        <v>-0</v>
      </c>
      <c r="O638" s="71" t="n">
        <f aca="false">F638*J638</f>
        <v>2</v>
      </c>
      <c r="P638" s="71" t="n">
        <f aca="false">E638*J638</f>
        <v>0</v>
      </c>
    </row>
    <row r="639" customFormat="false" ht="15" hidden="false" customHeight="false" outlineLevel="0" collapsed="false">
      <c r="A639" s="71" t="s">
        <v>59</v>
      </c>
      <c r="B639" s="71" t="s">
        <v>46</v>
      </c>
      <c r="C639" s="71" t="s">
        <v>1328</v>
      </c>
      <c r="D639" s="72" t="n">
        <v>0</v>
      </c>
      <c r="E639" s="71" t="n">
        <v>0</v>
      </c>
      <c r="F639" s="71" t="n">
        <v>1</v>
      </c>
      <c r="G639" s="72" t="n">
        <v>114.95</v>
      </c>
      <c r="H639" s="72" t="n">
        <v>114.95</v>
      </c>
      <c r="I639" s="71" t="n">
        <f aca="false">IF(B639&gt;=Settings!$B$23,1,0)</f>
        <v>0</v>
      </c>
      <c r="J639" s="71" t="n">
        <v>1</v>
      </c>
      <c r="K639" s="71" t="n">
        <f aca="false">F639*I639*J639</f>
        <v>0</v>
      </c>
      <c r="L639" s="71" t="n">
        <f aca="false">E639*I639*J639</f>
        <v>0</v>
      </c>
      <c r="M639" s="72" t="n">
        <f aca="false">G639*I639*J639</f>
        <v>0</v>
      </c>
      <c r="N639" s="72" t="n">
        <f aca="false">D639*I639*J639</f>
        <v>-0</v>
      </c>
      <c r="O639" s="71" t="n">
        <f aca="false">F639*J639</f>
        <v>1</v>
      </c>
      <c r="P639" s="71" t="n">
        <f aca="false">E639*J639</f>
        <v>0</v>
      </c>
    </row>
    <row r="640" customFormat="false" ht="15" hidden="false" customHeight="false" outlineLevel="0" collapsed="false">
      <c r="A640" s="71" t="s">
        <v>59</v>
      </c>
      <c r="B640" s="71" t="s">
        <v>46</v>
      </c>
      <c r="C640" s="71" t="s">
        <v>379</v>
      </c>
      <c r="D640" s="72" t="n">
        <v>0</v>
      </c>
      <c r="E640" s="71" t="n">
        <v>0</v>
      </c>
      <c r="F640" s="71" t="n">
        <v>140</v>
      </c>
      <c r="G640" s="72" t="n">
        <v>7760.332</v>
      </c>
      <c r="H640" s="72" t="n">
        <v>7760.332</v>
      </c>
      <c r="I640" s="71" t="n">
        <f aca="false">IF(B640&gt;=Settings!$B$23,1,0)</f>
        <v>0</v>
      </c>
      <c r="J640" s="71" t="n">
        <v>1</v>
      </c>
      <c r="K640" s="71" t="n">
        <f aca="false">F640*I640*J640</f>
        <v>0</v>
      </c>
      <c r="L640" s="71" t="n">
        <f aca="false">E640*I640*J640</f>
        <v>0</v>
      </c>
      <c r="M640" s="72" t="n">
        <f aca="false">G640*I640*J640</f>
        <v>0</v>
      </c>
      <c r="N640" s="72" t="n">
        <f aca="false">D640*I640*J640</f>
        <v>-0</v>
      </c>
      <c r="O640" s="71" t="n">
        <f aca="false">F640*J640</f>
        <v>140</v>
      </c>
      <c r="P640" s="71" t="n">
        <f aca="false">E640*J640</f>
        <v>0</v>
      </c>
    </row>
    <row r="641" customFormat="false" ht="15" hidden="false" customHeight="false" outlineLevel="0" collapsed="false">
      <c r="A641" s="71" t="s">
        <v>59</v>
      </c>
      <c r="B641" s="71" t="s">
        <v>46</v>
      </c>
      <c r="C641" s="71" t="s">
        <v>705</v>
      </c>
      <c r="D641" s="72" t="n">
        <v>0</v>
      </c>
      <c r="E641" s="71" t="n">
        <v>0</v>
      </c>
      <c r="F641" s="71" t="n">
        <v>5</v>
      </c>
      <c r="G641" s="72" t="n">
        <v>399.454</v>
      </c>
      <c r="H641" s="72" t="n">
        <v>399.454</v>
      </c>
      <c r="I641" s="71" t="n">
        <f aca="false">IF(B641&gt;=Settings!$B$23,1,0)</f>
        <v>0</v>
      </c>
      <c r="J641" s="71" t="n">
        <v>1</v>
      </c>
      <c r="K641" s="71" t="n">
        <f aca="false">F641*I641*J641</f>
        <v>0</v>
      </c>
      <c r="L641" s="71" t="n">
        <f aca="false">E641*I641*J641</f>
        <v>0</v>
      </c>
      <c r="M641" s="72" t="n">
        <f aca="false">G641*I641*J641</f>
        <v>0</v>
      </c>
      <c r="N641" s="72" t="n">
        <f aca="false">D641*I641*J641</f>
        <v>-0</v>
      </c>
      <c r="O641" s="71" t="n">
        <f aca="false">F641*J641</f>
        <v>5</v>
      </c>
      <c r="P641" s="71" t="n">
        <f aca="false">E641*J641</f>
        <v>0</v>
      </c>
    </row>
    <row r="642" customFormat="false" ht="15" hidden="false" customHeight="false" outlineLevel="0" collapsed="false">
      <c r="A642" s="71" t="s">
        <v>59</v>
      </c>
      <c r="B642" s="71" t="s">
        <v>46</v>
      </c>
      <c r="C642" s="71" t="s">
        <v>1329</v>
      </c>
      <c r="D642" s="72" t="n">
        <v>0</v>
      </c>
      <c r="E642" s="71" t="n">
        <v>0</v>
      </c>
      <c r="F642" s="71" t="n">
        <v>12</v>
      </c>
      <c r="G642" s="72" t="n">
        <v>174.229</v>
      </c>
      <c r="H642" s="72" t="n">
        <v>174.229</v>
      </c>
      <c r="I642" s="71" t="n">
        <f aca="false">IF(B642&gt;=Settings!$B$23,1,0)</f>
        <v>0</v>
      </c>
      <c r="J642" s="71" t="n">
        <v>1</v>
      </c>
      <c r="K642" s="71" t="n">
        <f aca="false">F642*I642*J642</f>
        <v>0</v>
      </c>
      <c r="L642" s="71" t="n">
        <f aca="false">E642*I642*J642</f>
        <v>0</v>
      </c>
      <c r="M642" s="72" t="n">
        <f aca="false">G642*I642*J642</f>
        <v>0</v>
      </c>
      <c r="N642" s="72" t="n">
        <f aca="false">D642*I642*J642</f>
        <v>-0</v>
      </c>
      <c r="O642" s="71" t="n">
        <f aca="false">F642*J642</f>
        <v>12</v>
      </c>
      <c r="P642" s="71" t="n">
        <f aca="false">E642*J642</f>
        <v>0</v>
      </c>
    </row>
    <row r="643" customFormat="false" ht="15" hidden="false" customHeight="false" outlineLevel="0" collapsed="false">
      <c r="A643" s="71" t="s">
        <v>59</v>
      </c>
      <c r="B643" s="71" t="s">
        <v>46</v>
      </c>
      <c r="C643" s="71" t="s">
        <v>1330</v>
      </c>
      <c r="D643" s="72" t="n">
        <v>0</v>
      </c>
      <c r="E643" s="71" t="n">
        <v>0</v>
      </c>
      <c r="F643" s="71" t="n">
        <v>1</v>
      </c>
      <c r="G643" s="72" t="n">
        <v>187.95</v>
      </c>
      <c r="H643" s="72" t="n">
        <v>187.95</v>
      </c>
      <c r="I643" s="71" t="n">
        <f aca="false">IF(B643&gt;=Settings!$B$23,1,0)</f>
        <v>0</v>
      </c>
      <c r="J643" s="71" t="n">
        <v>1</v>
      </c>
      <c r="K643" s="71" t="n">
        <f aca="false">F643*I643*J643</f>
        <v>0</v>
      </c>
      <c r="L643" s="71" t="n">
        <f aca="false">E643*I643*J643</f>
        <v>0</v>
      </c>
      <c r="M643" s="72" t="n">
        <f aca="false">G643*I643*J643</f>
        <v>0</v>
      </c>
      <c r="N643" s="72" t="n">
        <f aca="false">D643*I643*J643</f>
        <v>-0</v>
      </c>
      <c r="O643" s="71" t="n">
        <f aca="false">F643*J643</f>
        <v>1</v>
      </c>
      <c r="P643" s="71" t="n">
        <f aca="false">E643*J643</f>
        <v>0</v>
      </c>
    </row>
    <row r="644" customFormat="false" ht="15" hidden="false" customHeight="false" outlineLevel="0" collapsed="false">
      <c r="A644" s="71" t="s">
        <v>61</v>
      </c>
      <c r="B644" s="71" t="s">
        <v>46</v>
      </c>
      <c r="C644" s="71" t="s">
        <v>1142</v>
      </c>
      <c r="D644" s="72" t="n">
        <v>0</v>
      </c>
      <c r="E644" s="71" t="n">
        <v>0</v>
      </c>
      <c r="F644" s="71" t="n">
        <v>7</v>
      </c>
      <c r="G644" s="72" t="n">
        <v>370.65</v>
      </c>
      <c r="H644" s="72" t="n">
        <v>362.71</v>
      </c>
      <c r="I644" s="71" t="n">
        <f aca="false">IF(B644&gt;=Settings!$B$23,1,0)</f>
        <v>0</v>
      </c>
      <c r="J644" s="71" t="n">
        <v>1</v>
      </c>
      <c r="K644" s="71" t="n">
        <f aca="false">F644*I644*J644</f>
        <v>0</v>
      </c>
      <c r="L644" s="71" t="n">
        <f aca="false">E644*I644*J644</f>
        <v>0</v>
      </c>
      <c r="M644" s="72" t="n">
        <f aca="false">G644*I644*J644</f>
        <v>0</v>
      </c>
      <c r="N644" s="72" t="n">
        <f aca="false">D644*I644*J644</f>
        <v>-0</v>
      </c>
      <c r="O644" s="71" t="n">
        <f aca="false">F644*J644</f>
        <v>7</v>
      </c>
      <c r="P644" s="71" t="n">
        <f aca="false">E644*J644</f>
        <v>0</v>
      </c>
    </row>
    <row r="645" customFormat="false" ht="15" hidden="false" customHeight="false" outlineLevel="0" collapsed="false">
      <c r="A645" s="71" t="s">
        <v>61</v>
      </c>
      <c r="B645" s="71" t="s">
        <v>46</v>
      </c>
      <c r="C645" s="71" t="s">
        <v>923</v>
      </c>
      <c r="D645" s="72" t="n">
        <v>94.95</v>
      </c>
      <c r="E645" s="71" t="n">
        <v>1</v>
      </c>
      <c r="F645" s="71" t="n">
        <v>30</v>
      </c>
      <c r="G645" s="72" t="n">
        <v>2978.5</v>
      </c>
      <c r="H645" s="72" t="n">
        <v>2810.1</v>
      </c>
      <c r="I645" s="71" t="n">
        <f aca="false">IF(B645&gt;=Settings!$B$23,1,0)</f>
        <v>0</v>
      </c>
      <c r="J645" s="71" t="n">
        <v>1</v>
      </c>
      <c r="K645" s="71" t="n">
        <f aca="false">F645*I645*J645</f>
        <v>0</v>
      </c>
      <c r="L645" s="71" t="n">
        <f aca="false">E645*I645*J645</f>
        <v>0</v>
      </c>
      <c r="M645" s="72" t="n">
        <f aca="false">G645*I645*J645</f>
        <v>0</v>
      </c>
      <c r="N645" s="72" t="n">
        <f aca="false">D645*I645*J645</f>
        <v>0</v>
      </c>
      <c r="O645" s="71" t="n">
        <f aca="false">F645*J645</f>
        <v>30</v>
      </c>
      <c r="P645" s="71" t="n">
        <f aca="false">E645*J645</f>
        <v>1</v>
      </c>
    </row>
    <row r="646" customFormat="false" ht="15" hidden="false" customHeight="false" outlineLevel="0" collapsed="false">
      <c r="A646" s="71" t="s">
        <v>59</v>
      </c>
      <c r="B646" s="71" t="s">
        <v>46</v>
      </c>
      <c r="C646" s="71" t="s">
        <v>1331</v>
      </c>
      <c r="D646" s="72" t="n">
        <v>0</v>
      </c>
      <c r="E646" s="71" t="n">
        <v>0</v>
      </c>
      <c r="F646" s="71" t="n">
        <v>5</v>
      </c>
      <c r="G646" s="72" t="n">
        <v>656.072</v>
      </c>
      <c r="H646" s="72" t="n">
        <v>656.072</v>
      </c>
      <c r="I646" s="71" t="n">
        <f aca="false">IF(B646&gt;=Settings!$B$23,1,0)</f>
        <v>0</v>
      </c>
      <c r="J646" s="71" t="n">
        <v>1</v>
      </c>
      <c r="K646" s="71" t="n">
        <f aca="false">F646*I646*J646</f>
        <v>0</v>
      </c>
      <c r="L646" s="71" t="n">
        <f aca="false">E646*I646*J646</f>
        <v>0</v>
      </c>
      <c r="M646" s="72" t="n">
        <f aca="false">G646*I646*J646</f>
        <v>0</v>
      </c>
      <c r="N646" s="72" t="n">
        <f aca="false">D646*I646*J646</f>
        <v>-0</v>
      </c>
      <c r="O646" s="71" t="n">
        <f aca="false">F646*J646</f>
        <v>5</v>
      </c>
      <c r="P646" s="71" t="n">
        <f aca="false">E646*J646</f>
        <v>0</v>
      </c>
    </row>
    <row r="647" customFormat="false" ht="15" hidden="false" customHeight="false" outlineLevel="0" collapsed="false">
      <c r="A647" s="71" t="s">
        <v>59</v>
      </c>
      <c r="B647" s="71" t="s">
        <v>46</v>
      </c>
      <c r="C647" s="71" t="s">
        <v>721</v>
      </c>
      <c r="D647" s="72" t="n">
        <v>0</v>
      </c>
      <c r="E647" s="71" t="n">
        <v>0</v>
      </c>
      <c r="F647" s="71" t="n">
        <v>1</v>
      </c>
      <c r="G647" s="72" t="n">
        <v>49.95</v>
      </c>
      <c r="H647" s="72" t="n">
        <v>49.95</v>
      </c>
      <c r="I647" s="71" t="n">
        <f aca="false">IF(B647&gt;=Settings!$B$23,1,0)</f>
        <v>0</v>
      </c>
      <c r="J647" s="71" t="n">
        <v>1</v>
      </c>
      <c r="K647" s="71" t="n">
        <f aca="false">F647*I647*J647</f>
        <v>0</v>
      </c>
      <c r="L647" s="71" t="n">
        <f aca="false">E647*I647*J647</f>
        <v>0</v>
      </c>
      <c r="M647" s="72" t="n">
        <f aca="false">G647*I647*J647</f>
        <v>0</v>
      </c>
      <c r="N647" s="72" t="n">
        <f aca="false">D647*I647*J647</f>
        <v>-0</v>
      </c>
      <c r="O647" s="71" t="n">
        <f aca="false">F647*J647</f>
        <v>1</v>
      </c>
      <c r="P647" s="71" t="n">
        <f aca="false">E647*J647</f>
        <v>0</v>
      </c>
    </row>
    <row r="648" customFormat="false" ht="15" hidden="false" customHeight="false" outlineLevel="0" collapsed="false">
      <c r="A648" s="71" t="s">
        <v>61</v>
      </c>
      <c r="B648" s="71" t="s">
        <v>46</v>
      </c>
      <c r="C648" s="71" t="s">
        <v>1332</v>
      </c>
      <c r="D648" s="72" t="n">
        <v>0</v>
      </c>
      <c r="E648" s="71" t="n">
        <v>0</v>
      </c>
      <c r="F648" s="71" t="n">
        <v>3</v>
      </c>
      <c r="G648" s="72" t="n">
        <v>239.85</v>
      </c>
      <c r="H648" s="72" t="n">
        <v>227.86</v>
      </c>
      <c r="I648" s="71" t="n">
        <f aca="false">IF(B648&gt;=Settings!$B$23,1,0)</f>
        <v>0</v>
      </c>
      <c r="J648" s="71" t="n">
        <v>1</v>
      </c>
      <c r="K648" s="71" t="n">
        <f aca="false">F648*I648*J648</f>
        <v>0</v>
      </c>
      <c r="L648" s="71" t="n">
        <f aca="false">E648*I648*J648</f>
        <v>0</v>
      </c>
      <c r="M648" s="72" t="n">
        <f aca="false">G648*I648*J648</f>
        <v>0</v>
      </c>
      <c r="N648" s="72" t="n">
        <f aca="false">D648*I648*J648</f>
        <v>-0</v>
      </c>
      <c r="O648" s="71" t="n">
        <f aca="false">F648*J648</f>
        <v>3</v>
      </c>
      <c r="P648" s="71" t="n">
        <f aca="false">E648*J648</f>
        <v>0</v>
      </c>
    </row>
    <row r="649" customFormat="false" ht="15" hidden="false" customHeight="false" outlineLevel="0" collapsed="false">
      <c r="A649" s="71" t="s">
        <v>61</v>
      </c>
      <c r="B649" s="71" t="s">
        <v>46</v>
      </c>
      <c r="C649" s="71" t="s">
        <v>1248</v>
      </c>
      <c r="D649" s="72" t="n">
        <v>0</v>
      </c>
      <c r="E649" s="71" t="n">
        <v>0</v>
      </c>
      <c r="F649" s="71" t="n">
        <v>7</v>
      </c>
      <c r="G649" s="72" t="n">
        <v>799.65</v>
      </c>
      <c r="H649" s="72" t="n">
        <v>765.92</v>
      </c>
      <c r="I649" s="71" t="n">
        <f aca="false">IF(B649&gt;=Settings!$B$23,1,0)</f>
        <v>0</v>
      </c>
      <c r="J649" s="71" t="n">
        <v>1</v>
      </c>
      <c r="K649" s="71" t="n">
        <f aca="false">F649*I649*J649</f>
        <v>0</v>
      </c>
      <c r="L649" s="71" t="n">
        <f aca="false">E649*I649*J649</f>
        <v>0</v>
      </c>
      <c r="M649" s="72" t="n">
        <f aca="false">G649*I649*J649</f>
        <v>0</v>
      </c>
      <c r="N649" s="72" t="n">
        <f aca="false">D649*I649*J649</f>
        <v>-0</v>
      </c>
      <c r="O649" s="71" t="n">
        <f aca="false">F649*J649</f>
        <v>7</v>
      </c>
      <c r="P649" s="71" t="n">
        <f aca="false">E649*J649</f>
        <v>0</v>
      </c>
    </row>
    <row r="650" customFormat="false" ht="15" hidden="false" customHeight="false" outlineLevel="0" collapsed="false">
      <c r="A650" s="71" t="s">
        <v>60</v>
      </c>
      <c r="B650" s="71" t="s">
        <v>46</v>
      </c>
      <c r="C650" s="71" t="s">
        <v>1333</v>
      </c>
      <c r="D650" s="72" t="n">
        <v>0</v>
      </c>
      <c r="E650" s="71" t="n">
        <v>0</v>
      </c>
      <c r="F650" s="71" t="n">
        <v>1</v>
      </c>
      <c r="G650" s="72" t="n">
        <v>380.95</v>
      </c>
      <c r="H650" s="72" t="n">
        <v>380.95</v>
      </c>
      <c r="I650" s="71" t="n">
        <f aca="false">IF(B650&gt;=Settings!$B$23,1,0)</f>
        <v>0</v>
      </c>
      <c r="J650" s="71" t="n">
        <v>1</v>
      </c>
      <c r="K650" s="71" t="n">
        <f aca="false">F650*I650*J650</f>
        <v>0</v>
      </c>
      <c r="L650" s="71" t="n">
        <f aca="false">E650*I650*J650</f>
        <v>0</v>
      </c>
      <c r="M650" s="72" t="n">
        <f aca="false">G650*I650*J650</f>
        <v>0</v>
      </c>
      <c r="N650" s="72" t="n">
        <f aca="false">D650*I650*J650</f>
        <v>-0</v>
      </c>
      <c r="O650" s="71" t="n">
        <f aca="false">F650*J650</f>
        <v>1</v>
      </c>
      <c r="P650" s="71" t="n">
        <f aca="false">E650*J650</f>
        <v>0</v>
      </c>
    </row>
    <row r="651" customFormat="false" ht="15" hidden="false" customHeight="false" outlineLevel="0" collapsed="false">
      <c r="A651" s="71" t="s">
        <v>61</v>
      </c>
      <c r="B651" s="71" t="s">
        <v>46</v>
      </c>
      <c r="C651" s="71" t="s">
        <v>1250</v>
      </c>
      <c r="D651" s="72" t="n">
        <v>0</v>
      </c>
      <c r="E651" s="71" t="n">
        <v>0</v>
      </c>
      <c r="F651" s="71" t="n">
        <v>5</v>
      </c>
      <c r="G651" s="72" t="n">
        <v>603.75</v>
      </c>
      <c r="H651" s="72" t="n">
        <v>603.75</v>
      </c>
      <c r="I651" s="71" t="n">
        <f aca="false">IF(B651&gt;=Settings!$B$23,1,0)</f>
        <v>0</v>
      </c>
      <c r="J651" s="71" t="n">
        <v>1</v>
      </c>
      <c r="K651" s="71" t="n">
        <f aca="false">F651*I651*J651</f>
        <v>0</v>
      </c>
      <c r="L651" s="71" t="n">
        <f aca="false">E651*I651*J651</f>
        <v>0</v>
      </c>
      <c r="M651" s="72" t="n">
        <f aca="false">G651*I651*J651</f>
        <v>0</v>
      </c>
      <c r="N651" s="72" t="n">
        <f aca="false">D651*I651*J651</f>
        <v>-0</v>
      </c>
      <c r="O651" s="71" t="n">
        <f aca="false">F651*J651</f>
        <v>5</v>
      </c>
      <c r="P651" s="71" t="n">
        <f aca="false">E651*J651</f>
        <v>0</v>
      </c>
    </row>
    <row r="652" customFormat="false" ht="15" hidden="false" customHeight="false" outlineLevel="0" collapsed="false">
      <c r="A652" s="71" t="s">
        <v>61</v>
      </c>
      <c r="B652" s="71" t="s">
        <v>46</v>
      </c>
      <c r="C652" s="71" t="s">
        <v>1334</v>
      </c>
      <c r="D652" s="72" t="n">
        <v>0</v>
      </c>
      <c r="E652" s="71" t="n">
        <v>0</v>
      </c>
      <c r="F652" s="71" t="n">
        <v>3</v>
      </c>
      <c r="G652" s="72" t="n">
        <v>299.85</v>
      </c>
      <c r="H652" s="72" t="n">
        <v>284.87</v>
      </c>
      <c r="I652" s="71" t="n">
        <f aca="false">IF(B652&gt;=Settings!$B$23,1,0)</f>
        <v>0</v>
      </c>
      <c r="J652" s="71" t="n">
        <v>1</v>
      </c>
      <c r="K652" s="71" t="n">
        <f aca="false">F652*I652*J652</f>
        <v>0</v>
      </c>
      <c r="L652" s="71" t="n">
        <f aca="false">E652*I652*J652</f>
        <v>0</v>
      </c>
      <c r="M652" s="72" t="n">
        <f aca="false">G652*I652*J652</f>
        <v>0</v>
      </c>
      <c r="N652" s="72" t="n">
        <f aca="false">D652*I652*J652</f>
        <v>-0</v>
      </c>
      <c r="O652" s="71" t="n">
        <f aca="false">F652*J652</f>
        <v>3</v>
      </c>
      <c r="P652" s="71" t="n">
        <f aca="false">E652*J652</f>
        <v>0</v>
      </c>
    </row>
    <row r="653" customFormat="false" ht="15" hidden="false" customHeight="false" outlineLevel="0" collapsed="false">
      <c r="A653" s="71" t="s">
        <v>60</v>
      </c>
      <c r="B653" s="71" t="s">
        <v>46</v>
      </c>
      <c r="C653" s="71" t="s">
        <v>1335</v>
      </c>
      <c r="D653" s="72" t="n">
        <v>0</v>
      </c>
      <c r="E653" s="71" t="n">
        <v>0</v>
      </c>
      <c r="F653" s="71" t="n">
        <v>1</v>
      </c>
      <c r="G653" s="72" t="n">
        <v>169.95</v>
      </c>
      <c r="H653" s="72" t="n">
        <v>169.95</v>
      </c>
      <c r="I653" s="71" t="n">
        <f aca="false">IF(B653&gt;=Settings!$B$23,1,0)</f>
        <v>0</v>
      </c>
      <c r="J653" s="71" t="n">
        <v>1</v>
      </c>
      <c r="K653" s="71" t="n">
        <f aca="false">F653*I653*J653</f>
        <v>0</v>
      </c>
      <c r="L653" s="71" t="n">
        <f aca="false">E653*I653*J653</f>
        <v>0</v>
      </c>
      <c r="M653" s="72" t="n">
        <f aca="false">G653*I653*J653</f>
        <v>0</v>
      </c>
      <c r="N653" s="72" t="n">
        <f aca="false">D653*I653*J653</f>
        <v>-0</v>
      </c>
      <c r="O653" s="71" t="n">
        <f aca="false">F653*J653</f>
        <v>1</v>
      </c>
      <c r="P653" s="71" t="n">
        <f aca="false">E653*J653</f>
        <v>0</v>
      </c>
    </row>
    <row r="654" customFormat="false" ht="15" hidden="false" customHeight="false" outlineLevel="0" collapsed="false">
      <c r="A654" s="71" t="s">
        <v>61</v>
      </c>
      <c r="B654" s="71" t="s">
        <v>46</v>
      </c>
      <c r="C654" s="71" t="s">
        <v>569</v>
      </c>
      <c r="D654" s="72" t="n">
        <v>0</v>
      </c>
      <c r="E654" s="71" t="n">
        <v>0</v>
      </c>
      <c r="F654" s="71" t="n">
        <v>8</v>
      </c>
      <c r="G654" s="72" t="n">
        <v>850.6</v>
      </c>
      <c r="H654" s="72" t="n">
        <v>818.38</v>
      </c>
      <c r="I654" s="71" t="n">
        <f aca="false">IF(B654&gt;=Settings!$B$23,1,0)</f>
        <v>0</v>
      </c>
      <c r="J654" s="71" t="n">
        <v>1</v>
      </c>
      <c r="K654" s="71" t="n">
        <f aca="false">F654*I654*J654</f>
        <v>0</v>
      </c>
      <c r="L654" s="71" t="n">
        <f aca="false">E654*I654*J654</f>
        <v>0</v>
      </c>
      <c r="M654" s="72" t="n">
        <f aca="false">G654*I654*J654</f>
        <v>0</v>
      </c>
      <c r="N654" s="72" t="n">
        <f aca="false">D654*I654*J654</f>
        <v>-0</v>
      </c>
      <c r="O654" s="71" t="n">
        <f aca="false">F654*J654</f>
        <v>8</v>
      </c>
      <c r="P654" s="71" t="n">
        <f aca="false">E654*J654</f>
        <v>0</v>
      </c>
    </row>
    <row r="655" customFormat="false" ht="15" hidden="false" customHeight="false" outlineLevel="0" collapsed="false">
      <c r="A655" s="71" t="s">
        <v>60</v>
      </c>
      <c r="B655" s="71" t="s">
        <v>46</v>
      </c>
      <c r="C655" s="71" t="s">
        <v>1336</v>
      </c>
      <c r="D655" s="72" t="n">
        <v>0</v>
      </c>
      <c r="E655" s="71" t="n">
        <v>0</v>
      </c>
      <c r="F655" s="71" t="n">
        <v>1</v>
      </c>
      <c r="G655" s="72" t="n">
        <v>109.95</v>
      </c>
      <c r="H655" s="72" t="n">
        <v>109.95</v>
      </c>
      <c r="I655" s="71" t="n">
        <f aca="false">IF(B655&gt;=Settings!$B$23,1,0)</f>
        <v>0</v>
      </c>
      <c r="J655" s="71" t="n">
        <v>1</v>
      </c>
      <c r="K655" s="71" t="n">
        <f aca="false">F655*I655*J655</f>
        <v>0</v>
      </c>
      <c r="L655" s="71" t="n">
        <f aca="false">E655*I655*J655</f>
        <v>0</v>
      </c>
      <c r="M655" s="72" t="n">
        <f aca="false">G655*I655*J655</f>
        <v>0</v>
      </c>
      <c r="N655" s="72" t="n">
        <f aca="false">D655*I655*J655</f>
        <v>-0</v>
      </c>
      <c r="O655" s="71" t="n">
        <f aca="false">F655*J655</f>
        <v>1</v>
      </c>
      <c r="P655" s="71" t="n">
        <f aca="false">E655*J655</f>
        <v>0</v>
      </c>
    </row>
    <row r="656" customFormat="false" ht="15" hidden="false" customHeight="false" outlineLevel="0" collapsed="false">
      <c r="A656" s="71" t="s">
        <v>59</v>
      </c>
      <c r="B656" s="71" t="s">
        <v>46</v>
      </c>
      <c r="C656" s="71" t="s">
        <v>1337</v>
      </c>
      <c r="D656" s="72" t="n">
        <v>0</v>
      </c>
      <c r="E656" s="71" t="n">
        <v>0</v>
      </c>
      <c r="F656" s="71" t="n">
        <v>20211</v>
      </c>
      <c r="G656" s="72" t="n">
        <v>20211</v>
      </c>
      <c r="H656" s="72" t="n">
        <v>20211</v>
      </c>
      <c r="I656" s="71" t="n">
        <f aca="false">IF(B656&gt;=Settings!$B$23,1,0)</f>
        <v>0</v>
      </c>
      <c r="J656" s="71" t="n">
        <v>0</v>
      </c>
      <c r="K656" s="71" t="n">
        <f aca="false">F656*I656*J656</f>
        <v>0</v>
      </c>
      <c r="L656" s="71" t="n">
        <f aca="false">E656*I656*J656</f>
        <v>0</v>
      </c>
      <c r="M656" s="72" t="n">
        <f aca="false">G656*I656*J656</f>
        <v>0</v>
      </c>
      <c r="N656" s="72" t="n">
        <f aca="false">D656*I656*J656</f>
        <v>-0</v>
      </c>
      <c r="O656" s="71" t="n">
        <f aca="false">F656*J656</f>
        <v>0</v>
      </c>
      <c r="P656" s="71" t="n">
        <f aca="false">E656*J656</f>
        <v>0</v>
      </c>
    </row>
    <row r="657" customFormat="false" ht="15" hidden="false" customHeight="false" outlineLevel="0" collapsed="false">
      <c r="A657" s="71" t="s">
        <v>60</v>
      </c>
      <c r="B657" s="71" t="s">
        <v>46</v>
      </c>
      <c r="C657" s="71" t="s">
        <v>1035</v>
      </c>
      <c r="D657" s="72" t="n">
        <v>0</v>
      </c>
      <c r="E657" s="71" t="n">
        <v>0</v>
      </c>
      <c r="F657" s="71" t="n">
        <v>5</v>
      </c>
      <c r="G657" s="72" t="n">
        <v>419.75</v>
      </c>
      <c r="H657" s="72" t="n">
        <v>419.75</v>
      </c>
      <c r="I657" s="71" t="n">
        <f aca="false">IF(B657&gt;=Settings!$B$23,1,0)</f>
        <v>0</v>
      </c>
      <c r="J657" s="71" t="n">
        <v>1</v>
      </c>
      <c r="K657" s="71" t="n">
        <f aca="false">F657*I657*J657</f>
        <v>0</v>
      </c>
      <c r="L657" s="71" t="n">
        <f aca="false">E657*I657*J657</f>
        <v>0</v>
      </c>
      <c r="M657" s="72" t="n">
        <f aca="false">G657*I657*J657</f>
        <v>0</v>
      </c>
      <c r="N657" s="72" t="n">
        <f aca="false">D657*I657*J657</f>
        <v>-0</v>
      </c>
      <c r="O657" s="71" t="n">
        <f aca="false">F657*J657</f>
        <v>5</v>
      </c>
      <c r="P657" s="71" t="n">
        <f aca="false">E657*J657</f>
        <v>0</v>
      </c>
    </row>
    <row r="658" customFormat="false" ht="15" hidden="false" customHeight="false" outlineLevel="0" collapsed="false">
      <c r="A658" s="71" t="s">
        <v>59</v>
      </c>
      <c r="B658" s="71" t="s">
        <v>46</v>
      </c>
      <c r="C658" s="71" t="s">
        <v>1325</v>
      </c>
      <c r="D658" s="72" t="n">
        <v>0</v>
      </c>
      <c r="E658" s="71" t="n">
        <v>0</v>
      </c>
      <c r="F658" s="71" t="n">
        <v>6</v>
      </c>
      <c r="G658" s="72" t="n">
        <v>693.7</v>
      </c>
      <c r="H658" s="72" t="n">
        <v>693.7</v>
      </c>
      <c r="I658" s="71" t="n">
        <f aca="false">IF(B658&gt;=Settings!$B$23,1,0)</f>
        <v>0</v>
      </c>
      <c r="J658" s="71" t="n">
        <v>1</v>
      </c>
      <c r="K658" s="71" t="n">
        <f aca="false">F658*I658*J658</f>
        <v>0</v>
      </c>
      <c r="L658" s="71" t="n">
        <f aca="false">E658*I658*J658</f>
        <v>0</v>
      </c>
      <c r="M658" s="72" t="n">
        <f aca="false">G658*I658*J658</f>
        <v>0</v>
      </c>
      <c r="N658" s="72" t="n">
        <f aca="false">D658*I658*J658</f>
        <v>-0</v>
      </c>
      <c r="O658" s="71" t="n">
        <f aca="false">F658*J658</f>
        <v>6</v>
      </c>
      <c r="P658" s="71" t="n">
        <f aca="false">E658*J658</f>
        <v>0</v>
      </c>
    </row>
    <row r="659" customFormat="false" ht="15" hidden="false" customHeight="false" outlineLevel="0" collapsed="false">
      <c r="A659" s="71" t="s">
        <v>59</v>
      </c>
      <c r="B659" s="71" t="s">
        <v>46</v>
      </c>
      <c r="C659" s="71" t="s">
        <v>1338</v>
      </c>
      <c r="D659" s="72" t="n">
        <v>0</v>
      </c>
      <c r="E659" s="71" t="n">
        <v>0</v>
      </c>
      <c r="F659" s="71" t="n">
        <v>1</v>
      </c>
      <c r="G659" s="72" t="n">
        <v>54.95</v>
      </c>
      <c r="H659" s="72" t="n">
        <v>54.95</v>
      </c>
      <c r="I659" s="71" t="n">
        <f aca="false">IF(B659&gt;=Settings!$B$23,1,0)</f>
        <v>0</v>
      </c>
      <c r="J659" s="71" t="n">
        <v>1</v>
      </c>
      <c r="K659" s="71" t="n">
        <f aca="false">F659*I659*J659</f>
        <v>0</v>
      </c>
      <c r="L659" s="71" t="n">
        <f aca="false">E659*I659*J659</f>
        <v>0</v>
      </c>
      <c r="M659" s="72" t="n">
        <f aca="false">G659*I659*J659</f>
        <v>0</v>
      </c>
      <c r="N659" s="72" t="n">
        <f aca="false">D659*I659*J659</f>
        <v>-0</v>
      </c>
      <c r="O659" s="71" t="n">
        <f aca="false">F659*J659</f>
        <v>1</v>
      </c>
      <c r="P659" s="71" t="n">
        <f aca="false">E659*J659</f>
        <v>0</v>
      </c>
    </row>
    <row r="660" customFormat="false" ht="15" hidden="false" customHeight="false" outlineLevel="0" collapsed="false">
      <c r="A660" s="71" t="s">
        <v>59</v>
      </c>
      <c r="B660" s="71" t="s">
        <v>46</v>
      </c>
      <c r="C660" s="71" t="s">
        <v>1339</v>
      </c>
      <c r="D660" s="72" t="n">
        <v>0</v>
      </c>
      <c r="E660" s="71" t="n">
        <v>0</v>
      </c>
      <c r="F660" s="71" t="n">
        <v>5</v>
      </c>
      <c r="G660" s="72" t="n">
        <v>404.75</v>
      </c>
      <c r="H660" s="72" t="n">
        <v>404.75</v>
      </c>
      <c r="I660" s="71" t="n">
        <f aca="false">IF(B660&gt;=Settings!$B$23,1,0)</f>
        <v>0</v>
      </c>
      <c r="J660" s="71" t="n">
        <v>1</v>
      </c>
      <c r="K660" s="71" t="n">
        <f aca="false">F660*I660*J660</f>
        <v>0</v>
      </c>
      <c r="L660" s="71" t="n">
        <f aca="false">E660*I660*J660</f>
        <v>0</v>
      </c>
      <c r="M660" s="72" t="n">
        <f aca="false">G660*I660*J660</f>
        <v>0</v>
      </c>
      <c r="N660" s="72" t="n">
        <f aca="false">D660*I660*J660</f>
        <v>-0</v>
      </c>
      <c r="O660" s="71" t="n">
        <f aca="false">F660*J660</f>
        <v>5</v>
      </c>
      <c r="P660" s="71" t="n">
        <f aca="false">E660*J660</f>
        <v>0</v>
      </c>
    </row>
    <row r="661" customFormat="false" ht="15" hidden="false" customHeight="false" outlineLevel="0" collapsed="false">
      <c r="A661" s="71" t="s">
        <v>60</v>
      </c>
      <c r="B661" s="71" t="s">
        <v>46</v>
      </c>
      <c r="C661" s="71" t="s">
        <v>1340</v>
      </c>
      <c r="D661" s="72" t="n">
        <v>94.95</v>
      </c>
      <c r="E661" s="71" t="n">
        <v>1</v>
      </c>
      <c r="F661" s="71" t="n">
        <v>21</v>
      </c>
      <c r="G661" s="72" t="n">
        <v>1993.95</v>
      </c>
      <c r="H661" s="72" t="n">
        <v>1899</v>
      </c>
      <c r="I661" s="71" t="n">
        <f aca="false">IF(B661&gt;=Settings!$B$23,1,0)</f>
        <v>0</v>
      </c>
      <c r="J661" s="71" t="n">
        <v>1</v>
      </c>
      <c r="K661" s="71" t="n">
        <f aca="false">F661*I661*J661</f>
        <v>0</v>
      </c>
      <c r="L661" s="71" t="n">
        <f aca="false">E661*I661*J661</f>
        <v>0</v>
      </c>
      <c r="M661" s="72" t="n">
        <f aca="false">G661*I661*J661</f>
        <v>0</v>
      </c>
      <c r="N661" s="72" t="n">
        <f aca="false">D661*I661*J661</f>
        <v>0</v>
      </c>
      <c r="O661" s="71" t="n">
        <f aca="false">F661*J661</f>
        <v>21</v>
      </c>
      <c r="P661" s="71" t="n">
        <f aca="false">E661*J661</f>
        <v>1</v>
      </c>
    </row>
    <row r="662" customFormat="false" ht="15" hidden="false" customHeight="false" outlineLevel="0" collapsed="false">
      <c r="A662" s="71" t="s">
        <v>59</v>
      </c>
      <c r="B662" s="71" t="s">
        <v>46</v>
      </c>
      <c r="C662" s="71" t="s">
        <v>1341</v>
      </c>
      <c r="D662" s="72" t="n">
        <v>0</v>
      </c>
      <c r="E662" s="71" t="n">
        <v>0</v>
      </c>
      <c r="F662" s="71" t="n">
        <v>1</v>
      </c>
      <c r="G662" s="72" t="n">
        <v>109.95</v>
      </c>
      <c r="H662" s="72" t="n">
        <v>109.95</v>
      </c>
      <c r="I662" s="71" t="n">
        <f aca="false">IF(B662&gt;=Settings!$B$23,1,0)</f>
        <v>0</v>
      </c>
      <c r="J662" s="71" t="n">
        <v>1</v>
      </c>
      <c r="K662" s="71" t="n">
        <f aca="false">F662*I662*J662</f>
        <v>0</v>
      </c>
      <c r="L662" s="71" t="n">
        <f aca="false">E662*I662*J662</f>
        <v>0</v>
      </c>
      <c r="M662" s="72" t="n">
        <f aca="false">G662*I662*J662</f>
        <v>0</v>
      </c>
      <c r="N662" s="72" t="n">
        <f aca="false">D662*I662*J662</f>
        <v>-0</v>
      </c>
      <c r="O662" s="71" t="n">
        <f aca="false">F662*J662</f>
        <v>1</v>
      </c>
      <c r="P662" s="71" t="n">
        <f aca="false">E662*J662</f>
        <v>0</v>
      </c>
    </row>
    <row r="663" customFormat="false" ht="15" hidden="false" customHeight="false" outlineLevel="0" collapsed="false">
      <c r="A663" s="71" t="s">
        <v>59</v>
      </c>
      <c r="B663" s="71" t="s">
        <v>46</v>
      </c>
      <c r="C663" s="71" t="s">
        <v>666</v>
      </c>
      <c r="D663" s="72" t="n">
        <v>0</v>
      </c>
      <c r="E663" s="71" t="n">
        <v>0</v>
      </c>
      <c r="F663" s="71" t="n">
        <v>2</v>
      </c>
      <c r="G663" s="72" t="n">
        <v>224.9</v>
      </c>
      <c r="H663" s="72" t="n">
        <v>224.9</v>
      </c>
      <c r="I663" s="71" t="n">
        <f aca="false">IF(B663&gt;=Settings!$B$23,1,0)</f>
        <v>0</v>
      </c>
      <c r="J663" s="71" t="n">
        <v>1</v>
      </c>
      <c r="K663" s="71" t="n">
        <f aca="false">F663*I663*J663</f>
        <v>0</v>
      </c>
      <c r="L663" s="71" t="n">
        <f aca="false">E663*I663*J663</f>
        <v>0</v>
      </c>
      <c r="M663" s="72" t="n">
        <f aca="false">G663*I663*J663</f>
        <v>0</v>
      </c>
      <c r="N663" s="72" t="n">
        <f aca="false">D663*I663*J663</f>
        <v>-0</v>
      </c>
      <c r="O663" s="71" t="n">
        <f aca="false">F663*J663</f>
        <v>2</v>
      </c>
      <c r="P663" s="71" t="n">
        <f aca="false">E663*J663</f>
        <v>0</v>
      </c>
    </row>
    <row r="664" customFormat="false" ht="15" hidden="false" customHeight="false" outlineLevel="0" collapsed="false">
      <c r="A664" s="71" t="s">
        <v>59</v>
      </c>
      <c r="B664" s="71" t="s">
        <v>46</v>
      </c>
      <c r="C664" s="71" t="s">
        <v>1342</v>
      </c>
      <c r="D664" s="72" t="n">
        <v>0</v>
      </c>
      <c r="E664" s="71" t="n">
        <v>0</v>
      </c>
      <c r="F664" s="71" t="n">
        <v>1</v>
      </c>
      <c r="G664" s="72" t="n">
        <v>139.95</v>
      </c>
      <c r="H664" s="72" t="n">
        <v>139.95</v>
      </c>
      <c r="I664" s="71" t="n">
        <f aca="false">IF(B664&gt;=Settings!$B$23,1,0)</f>
        <v>0</v>
      </c>
      <c r="J664" s="71" t="n">
        <v>1</v>
      </c>
      <c r="K664" s="71" t="n">
        <f aca="false">F664*I664*J664</f>
        <v>0</v>
      </c>
      <c r="L664" s="71" t="n">
        <f aca="false">E664*I664*J664</f>
        <v>0</v>
      </c>
      <c r="M664" s="72" t="n">
        <f aca="false">G664*I664*J664</f>
        <v>0</v>
      </c>
      <c r="N664" s="72" t="n">
        <f aca="false">D664*I664*J664</f>
        <v>-0</v>
      </c>
      <c r="O664" s="71" t="n">
        <f aca="false">F664*J664</f>
        <v>1</v>
      </c>
      <c r="P664" s="71" t="n">
        <f aca="false">E664*J664</f>
        <v>0</v>
      </c>
    </row>
    <row r="665" customFormat="false" ht="15" hidden="false" customHeight="false" outlineLevel="0" collapsed="false">
      <c r="A665" s="71" t="s">
        <v>59</v>
      </c>
      <c r="B665" s="71" t="s">
        <v>46</v>
      </c>
      <c r="C665" s="71" t="s">
        <v>1343</v>
      </c>
      <c r="D665" s="72" t="n">
        <v>0</v>
      </c>
      <c r="E665" s="71" t="n">
        <v>0</v>
      </c>
      <c r="F665" s="71" t="n">
        <v>1</v>
      </c>
      <c r="G665" s="72" t="n">
        <v>34.95</v>
      </c>
      <c r="H665" s="72" t="n">
        <v>34.95</v>
      </c>
      <c r="I665" s="71" t="n">
        <f aca="false">IF(B665&gt;=Settings!$B$23,1,0)</f>
        <v>0</v>
      </c>
      <c r="J665" s="71" t="n">
        <v>1</v>
      </c>
      <c r="K665" s="71" t="n">
        <f aca="false">F665*I665*J665</f>
        <v>0</v>
      </c>
      <c r="L665" s="71" t="n">
        <f aca="false">E665*I665*J665</f>
        <v>0</v>
      </c>
      <c r="M665" s="72" t="n">
        <f aca="false">G665*I665*J665</f>
        <v>0</v>
      </c>
      <c r="N665" s="72" t="n">
        <f aca="false">D665*I665*J665</f>
        <v>-0</v>
      </c>
      <c r="O665" s="71" t="n">
        <f aca="false">F665*J665</f>
        <v>1</v>
      </c>
      <c r="P665" s="71" t="n">
        <f aca="false">E665*J665</f>
        <v>0</v>
      </c>
    </row>
    <row r="666" customFormat="false" ht="15" hidden="false" customHeight="false" outlineLevel="0" collapsed="false">
      <c r="A666" s="71" t="s">
        <v>60</v>
      </c>
      <c r="B666" s="71" t="s">
        <v>46</v>
      </c>
      <c r="C666" s="71" t="s">
        <v>1344</v>
      </c>
      <c r="D666" s="72" t="n">
        <v>0</v>
      </c>
      <c r="E666" s="71" t="n">
        <v>0</v>
      </c>
      <c r="F666" s="71" t="n">
        <v>3</v>
      </c>
      <c r="G666" s="72" t="n">
        <v>299.85</v>
      </c>
      <c r="H666" s="72" t="n">
        <v>299.85</v>
      </c>
      <c r="I666" s="71" t="n">
        <f aca="false">IF(B666&gt;=Settings!$B$23,1,0)</f>
        <v>0</v>
      </c>
      <c r="J666" s="71" t="n">
        <v>1</v>
      </c>
      <c r="K666" s="71" t="n">
        <f aca="false">F666*I666*J666</f>
        <v>0</v>
      </c>
      <c r="L666" s="71" t="n">
        <f aca="false">E666*I666*J666</f>
        <v>0</v>
      </c>
      <c r="M666" s="72" t="n">
        <f aca="false">G666*I666*J666</f>
        <v>0</v>
      </c>
      <c r="N666" s="72" t="n">
        <f aca="false">D666*I666*J666</f>
        <v>-0</v>
      </c>
      <c r="O666" s="71" t="n">
        <f aca="false">F666*J666</f>
        <v>3</v>
      </c>
      <c r="P666" s="71" t="n">
        <f aca="false">E666*J666</f>
        <v>0</v>
      </c>
    </row>
    <row r="667" customFormat="false" ht="15" hidden="false" customHeight="false" outlineLevel="0" collapsed="false">
      <c r="A667" s="71" t="s">
        <v>61</v>
      </c>
      <c r="B667" s="71" t="s">
        <v>46</v>
      </c>
      <c r="C667" s="71" t="s">
        <v>987</v>
      </c>
      <c r="D667" s="72" t="n">
        <v>0</v>
      </c>
      <c r="E667" s="71" t="n">
        <v>0</v>
      </c>
      <c r="F667" s="71" t="n">
        <v>3</v>
      </c>
      <c r="G667" s="72" t="n">
        <v>236.85</v>
      </c>
      <c r="H667" s="72" t="n">
        <v>225.01</v>
      </c>
      <c r="I667" s="71" t="n">
        <f aca="false">IF(B667&gt;=Settings!$B$23,1,0)</f>
        <v>0</v>
      </c>
      <c r="J667" s="71" t="n">
        <v>1</v>
      </c>
      <c r="K667" s="71" t="n">
        <f aca="false">F667*I667*J667</f>
        <v>0</v>
      </c>
      <c r="L667" s="71" t="n">
        <f aca="false">E667*I667*J667</f>
        <v>0</v>
      </c>
      <c r="M667" s="72" t="n">
        <f aca="false">G667*I667*J667</f>
        <v>0</v>
      </c>
      <c r="N667" s="72" t="n">
        <f aca="false">D667*I667*J667</f>
        <v>-0</v>
      </c>
      <c r="O667" s="71" t="n">
        <f aca="false">F667*J667</f>
        <v>3</v>
      </c>
      <c r="P667" s="71" t="n">
        <f aca="false">E667*J667</f>
        <v>0</v>
      </c>
    </row>
    <row r="668" customFormat="false" ht="15" hidden="false" customHeight="false" outlineLevel="0" collapsed="false">
      <c r="A668" s="71" t="s">
        <v>60</v>
      </c>
      <c r="B668" s="71" t="s">
        <v>46</v>
      </c>
      <c r="C668" s="71" t="s">
        <v>1345</v>
      </c>
      <c r="D668" s="72" t="n">
        <v>0</v>
      </c>
      <c r="E668" s="71" t="n">
        <v>0</v>
      </c>
      <c r="F668" s="71" t="n">
        <v>3</v>
      </c>
      <c r="G668" s="72" t="n">
        <v>549.9</v>
      </c>
      <c r="H668" s="72" t="n">
        <v>549.9</v>
      </c>
      <c r="I668" s="71" t="n">
        <f aca="false">IF(B668&gt;=Settings!$B$23,1,0)</f>
        <v>0</v>
      </c>
      <c r="J668" s="71" t="n">
        <v>1</v>
      </c>
      <c r="K668" s="71" t="n">
        <f aca="false">F668*I668*J668</f>
        <v>0</v>
      </c>
      <c r="L668" s="71" t="n">
        <f aca="false">E668*I668*J668</f>
        <v>0</v>
      </c>
      <c r="M668" s="72" t="n">
        <f aca="false">G668*I668*J668</f>
        <v>0</v>
      </c>
      <c r="N668" s="72" t="n">
        <f aca="false">D668*I668*J668</f>
        <v>-0</v>
      </c>
      <c r="O668" s="71" t="n">
        <f aca="false">F668*J668</f>
        <v>3</v>
      </c>
      <c r="P668" s="71" t="n">
        <f aca="false">E668*J668</f>
        <v>0</v>
      </c>
    </row>
    <row r="669" customFormat="false" ht="15" hidden="false" customHeight="false" outlineLevel="0" collapsed="false">
      <c r="A669" s="71" t="s">
        <v>59</v>
      </c>
      <c r="B669" s="71" t="s">
        <v>46</v>
      </c>
      <c r="C669" s="71" t="s">
        <v>894</v>
      </c>
      <c r="D669" s="72" t="n">
        <v>0</v>
      </c>
      <c r="E669" s="71" t="n">
        <v>0</v>
      </c>
      <c r="F669" s="71" t="n">
        <v>1</v>
      </c>
      <c r="G669" s="72" t="n">
        <v>77.95</v>
      </c>
      <c r="H669" s="72" t="n">
        <v>77.95</v>
      </c>
      <c r="I669" s="71" t="n">
        <f aca="false">IF(B669&gt;=Settings!$B$23,1,0)</f>
        <v>0</v>
      </c>
      <c r="J669" s="71" t="n">
        <v>1</v>
      </c>
      <c r="K669" s="71" t="n">
        <f aca="false">F669*I669*J669</f>
        <v>0</v>
      </c>
      <c r="L669" s="71" t="n">
        <f aca="false">E669*I669*J669</f>
        <v>0</v>
      </c>
      <c r="M669" s="72" t="n">
        <f aca="false">G669*I669*J669</f>
        <v>0</v>
      </c>
      <c r="N669" s="72" t="n">
        <f aca="false">D669*I669*J669</f>
        <v>-0</v>
      </c>
      <c r="O669" s="71" t="n">
        <f aca="false">F669*J669</f>
        <v>1</v>
      </c>
      <c r="P669" s="71" t="n">
        <f aca="false">E669*J669</f>
        <v>0</v>
      </c>
    </row>
    <row r="670" customFormat="false" ht="15" hidden="false" customHeight="false" outlineLevel="0" collapsed="false">
      <c r="A670" s="71" t="s">
        <v>59</v>
      </c>
      <c r="B670" s="71" t="s">
        <v>46</v>
      </c>
      <c r="C670" s="71" t="s">
        <v>663</v>
      </c>
      <c r="D670" s="72" t="n">
        <v>0</v>
      </c>
      <c r="E670" s="71" t="n">
        <v>0</v>
      </c>
      <c r="F670" s="71" t="n">
        <v>57</v>
      </c>
      <c r="G670" s="72" t="n">
        <v>3048.887</v>
      </c>
      <c r="H670" s="72" t="n">
        <v>3048.887</v>
      </c>
      <c r="I670" s="71" t="n">
        <f aca="false">IF(B670&gt;=Settings!$B$23,1,0)</f>
        <v>0</v>
      </c>
      <c r="J670" s="71" t="n">
        <v>1</v>
      </c>
      <c r="K670" s="71" t="n">
        <f aca="false">F670*I670*J670</f>
        <v>0</v>
      </c>
      <c r="L670" s="71" t="n">
        <f aca="false">E670*I670*J670</f>
        <v>0</v>
      </c>
      <c r="M670" s="72" t="n">
        <f aca="false">G670*I670*J670</f>
        <v>0</v>
      </c>
      <c r="N670" s="72" t="n">
        <f aca="false">D670*I670*J670</f>
        <v>-0</v>
      </c>
      <c r="O670" s="71" t="n">
        <f aca="false">F670*J670</f>
        <v>57</v>
      </c>
      <c r="P670" s="71" t="n">
        <f aca="false">E670*J670</f>
        <v>0</v>
      </c>
    </row>
    <row r="671" customFormat="false" ht="15" hidden="false" customHeight="false" outlineLevel="0" collapsed="false">
      <c r="A671" s="71" t="s">
        <v>59</v>
      </c>
      <c r="B671" s="71" t="s">
        <v>46</v>
      </c>
      <c r="C671" s="71" t="s">
        <v>1346</v>
      </c>
      <c r="D671" s="72" t="n">
        <v>0</v>
      </c>
      <c r="E671" s="71" t="n">
        <v>0</v>
      </c>
      <c r="F671" s="71" t="n">
        <v>3</v>
      </c>
      <c r="G671" s="72" t="n">
        <v>284.85</v>
      </c>
      <c r="H671" s="72" t="n">
        <v>284.85</v>
      </c>
      <c r="I671" s="71" t="n">
        <f aca="false">IF(B671&gt;=Settings!$B$23,1,0)</f>
        <v>0</v>
      </c>
      <c r="J671" s="71" t="n">
        <v>1</v>
      </c>
      <c r="K671" s="71" t="n">
        <f aca="false">F671*I671*J671</f>
        <v>0</v>
      </c>
      <c r="L671" s="71" t="n">
        <f aca="false">E671*I671*J671</f>
        <v>0</v>
      </c>
      <c r="M671" s="72" t="n">
        <f aca="false">G671*I671*J671</f>
        <v>0</v>
      </c>
      <c r="N671" s="72" t="n">
        <f aca="false">D671*I671*J671</f>
        <v>-0</v>
      </c>
      <c r="O671" s="71" t="n">
        <f aca="false">F671*J671</f>
        <v>3</v>
      </c>
      <c r="P671" s="71" t="n">
        <f aca="false">E671*J671</f>
        <v>0</v>
      </c>
    </row>
    <row r="672" customFormat="false" ht="15" hidden="false" customHeight="false" outlineLevel="0" collapsed="false">
      <c r="A672" s="71" t="s">
        <v>59</v>
      </c>
      <c r="B672" s="71" t="s">
        <v>46</v>
      </c>
      <c r="C672" s="71" t="s">
        <v>1347</v>
      </c>
      <c r="D672" s="72" t="n">
        <v>0</v>
      </c>
      <c r="E672" s="71" t="n">
        <v>0</v>
      </c>
      <c r="F672" s="71" t="n">
        <v>1</v>
      </c>
      <c r="G672" s="72" t="n">
        <v>149.95</v>
      </c>
      <c r="H672" s="72" t="n">
        <v>149.95</v>
      </c>
      <c r="I672" s="71" t="n">
        <f aca="false">IF(B672&gt;=Settings!$B$23,1,0)</f>
        <v>0</v>
      </c>
      <c r="J672" s="71" t="n">
        <v>1</v>
      </c>
      <c r="K672" s="71" t="n">
        <f aca="false">F672*I672*J672</f>
        <v>0</v>
      </c>
      <c r="L672" s="71" t="n">
        <f aca="false">E672*I672*J672</f>
        <v>0</v>
      </c>
      <c r="M672" s="72" t="n">
        <f aca="false">G672*I672*J672</f>
        <v>0</v>
      </c>
      <c r="N672" s="72" t="n">
        <f aca="false">D672*I672*J672</f>
        <v>-0</v>
      </c>
      <c r="O672" s="71" t="n">
        <f aca="false">F672*J672</f>
        <v>1</v>
      </c>
      <c r="P672" s="71" t="n">
        <f aca="false">E672*J672</f>
        <v>0</v>
      </c>
    </row>
    <row r="673" customFormat="false" ht="15" hidden="false" customHeight="false" outlineLevel="0" collapsed="false">
      <c r="A673" s="71" t="s">
        <v>61</v>
      </c>
      <c r="B673" s="71" t="s">
        <v>46</v>
      </c>
      <c r="C673" s="71" t="s">
        <v>1348</v>
      </c>
      <c r="D673" s="72" t="n">
        <v>0</v>
      </c>
      <c r="E673" s="71" t="n">
        <v>0</v>
      </c>
      <c r="F673" s="71" t="n">
        <v>1</v>
      </c>
      <c r="G673" s="72" t="n">
        <v>84.95</v>
      </c>
      <c r="H673" s="72" t="n">
        <v>72.21</v>
      </c>
      <c r="I673" s="71" t="n">
        <f aca="false">IF(B673&gt;=Settings!$B$23,1,0)</f>
        <v>0</v>
      </c>
      <c r="J673" s="71" t="n">
        <v>1</v>
      </c>
      <c r="K673" s="71" t="n">
        <f aca="false">F673*I673*J673</f>
        <v>0</v>
      </c>
      <c r="L673" s="71" t="n">
        <f aca="false">E673*I673*J673</f>
        <v>0</v>
      </c>
      <c r="M673" s="72" t="n">
        <f aca="false">G673*I673*J673</f>
        <v>0</v>
      </c>
      <c r="N673" s="72" t="n">
        <f aca="false">D673*I673*J673</f>
        <v>-0</v>
      </c>
      <c r="O673" s="71" t="n">
        <f aca="false">F673*J673</f>
        <v>1</v>
      </c>
      <c r="P673" s="71" t="n">
        <f aca="false">E673*J673</f>
        <v>0</v>
      </c>
    </row>
    <row r="674" customFormat="false" ht="15" hidden="false" customHeight="false" outlineLevel="0" collapsed="false">
      <c r="A674" s="71" t="s">
        <v>59</v>
      </c>
      <c r="B674" s="71" t="s">
        <v>46</v>
      </c>
      <c r="C674" s="71" t="s">
        <v>581</v>
      </c>
      <c r="D674" s="72" t="n">
        <v>0</v>
      </c>
      <c r="E674" s="71" t="n">
        <v>0</v>
      </c>
      <c r="F674" s="71" t="n">
        <v>4</v>
      </c>
      <c r="G674" s="72" t="n">
        <v>428.5</v>
      </c>
      <c r="H674" s="72" t="n">
        <v>428.5</v>
      </c>
      <c r="I674" s="71" t="n">
        <f aca="false">IF(B674&gt;=Settings!$B$23,1,0)</f>
        <v>0</v>
      </c>
      <c r="J674" s="71" t="n">
        <v>1</v>
      </c>
      <c r="K674" s="71" t="n">
        <f aca="false">F674*I674*J674</f>
        <v>0</v>
      </c>
      <c r="L674" s="71" t="n">
        <f aca="false">E674*I674*J674</f>
        <v>0</v>
      </c>
      <c r="M674" s="72" t="n">
        <f aca="false">G674*I674*J674</f>
        <v>0</v>
      </c>
      <c r="N674" s="72" t="n">
        <f aca="false">D674*I674*J674</f>
        <v>-0</v>
      </c>
      <c r="O674" s="71" t="n">
        <f aca="false">F674*J674</f>
        <v>4</v>
      </c>
      <c r="P674" s="71" t="n">
        <f aca="false">E674*J674</f>
        <v>0</v>
      </c>
    </row>
    <row r="675" customFormat="false" ht="15" hidden="false" customHeight="false" outlineLevel="0" collapsed="false">
      <c r="A675" s="71" t="s">
        <v>59</v>
      </c>
      <c r="B675" s="71" t="s">
        <v>46</v>
      </c>
      <c r="C675" s="71" t="s">
        <v>1349</v>
      </c>
      <c r="D675" s="72" t="n">
        <v>0</v>
      </c>
      <c r="E675" s="71" t="n">
        <v>0</v>
      </c>
      <c r="F675" s="71" t="n">
        <v>5</v>
      </c>
      <c r="G675" s="72" t="n">
        <v>531.75</v>
      </c>
      <c r="H675" s="72" t="n">
        <v>531.75</v>
      </c>
      <c r="I675" s="71" t="n">
        <f aca="false">IF(B675&gt;=Settings!$B$23,1,0)</f>
        <v>0</v>
      </c>
      <c r="J675" s="71" t="n">
        <v>1</v>
      </c>
      <c r="K675" s="71" t="n">
        <f aca="false">F675*I675*J675</f>
        <v>0</v>
      </c>
      <c r="L675" s="71" t="n">
        <f aca="false">E675*I675*J675</f>
        <v>0</v>
      </c>
      <c r="M675" s="72" t="n">
        <f aca="false">G675*I675*J675</f>
        <v>0</v>
      </c>
      <c r="N675" s="72" t="n">
        <f aca="false">D675*I675*J675</f>
        <v>-0</v>
      </c>
      <c r="O675" s="71" t="n">
        <f aca="false">F675*J675</f>
        <v>5</v>
      </c>
      <c r="P675" s="71" t="n">
        <f aca="false">E675*J675</f>
        <v>0</v>
      </c>
    </row>
    <row r="676" customFormat="false" ht="15" hidden="false" customHeight="false" outlineLevel="0" collapsed="false">
      <c r="A676" s="71" t="s">
        <v>60</v>
      </c>
      <c r="B676" s="71" t="s">
        <v>46</v>
      </c>
      <c r="C676" s="71" t="s">
        <v>1350</v>
      </c>
      <c r="D676" s="72" t="n">
        <v>0</v>
      </c>
      <c r="E676" s="71" t="n">
        <v>0</v>
      </c>
      <c r="F676" s="71" t="n">
        <v>1</v>
      </c>
      <c r="G676" s="72" t="n">
        <v>144.95</v>
      </c>
      <c r="H676" s="72" t="n">
        <v>144.95</v>
      </c>
      <c r="I676" s="71" t="n">
        <f aca="false">IF(B676&gt;=Settings!$B$23,1,0)</f>
        <v>0</v>
      </c>
      <c r="J676" s="71" t="n">
        <v>1</v>
      </c>
      <c r="K676" s="71" t="n">
        <f aca="false">F676*I676*J676</f>
        <v>0</v>
      </c>
      <c r="L676" s="71" t="n">
        <f aca="false">E676*I676*J676</f>
        <v>0</v>
      </c>
      <c r="M676" s="72" t="n">
        <f aca="false">G676*I676*J676</f>
        <v>0</v>
      </c>
      <c r="N676" s="72" t="n">
        <f aca="false">D676*I676*J676</f>
        <v>-0</v>
      </c>
      <c r="O676" s="71" t="n">
        <f aca="false">F676*J676</f>
        <v>1</v>
      </c>
      <c r="P676" s="71" t="n">
        <f aca="false">E676*J676</f>
        <v>0</v>
      </c>
    </row>
    <row r="677" customFormat="false" ht="15" hidden="false" customHeight="false" outlineLevel="0" collapsed="false">
      <c r="A677" s="71" t="s">
        <v>60</v>
      </c>
      <c r="B677" s="71" t="s">
        <v>46</v>
      </c>
      <c r="C677" s="71" t="s">
        <v>1351</v>
      </c>
      <c r="D677" s="72" t="n">
        <v>0</v>
      </c>
      <c r="E677" s="71" t="n">
        <v>0</v>
      </c>
      <c r="F677" s="71" t="n">
        <v>2</v>
      </c>
      <c r="G677" s="72" t="n">
        <v>371.2</v>
      </c>
      <c r="H677" s="72" t="n">
        <v>371.2</v>
      </c>
      <c r="I677" s="71" t="n">
        <f aca="false">IF(B677&gt;=Settings!$B$23,1,0)</f>
        <v>0</v>
      </c>
      <c r="J677" s="71" t="n">
        <v>1</v>
      </c>
      <c r="K677" s="71" t="n">
        <f aca="false">F677*I677*J677</f>
        <v>0</v>
      </c>
      <c r="L677" s="71" t="n">
        <f aca="false">E677*I677*J677</f>
        <v>0</v>
      </c>
      <c r="M677" s="72" t="n">
        <f aca="false">G677*I677*J677</f>
        <v>0</v>
      </c>
      <c r="N677" s="72" t="n">
        <f aca="false">D677*I677*J677</f>
        <v>-0</v>
      </c>
      <c r="O677" s="71" t="n">
        <f aca="false">F677*J677</f>
        <v>2</v>
      </c>
      <c r="P677" s="71" t="n">
        <f aca="false">E677*J677</f>
        <v>0</v>
      </c>
    </row>
    <row r="678" customFormat="false" ht="15" hidden="false" customHeight="false" outlineLevel="0" collapsed="false">
      <c r="A678" s="71" t="s">
        <v>59</v>
      </c>
      <c r="B678" s="71" t="s">
        <v>46</v>
      </c>
      <c r="C678" s="71" t="s">
        <v>121</v>
      </c>
      <c r="D678" s="72" t="n">
        <v>0</v>
      </c>
      <c r="E678" s="71" t="n">
        <v>0</v>
      </c>
      <c r="F678" s="71" t="n">
        <v>292</v>
      </c>
      <c r="G678" s="72" t="n">
        <v>15097.185</v>
      </c>
      <c r="H678" s="72" t="n">
        <v>15097.185</v>
      </c>
      <c r="I678" s="71" t="n">
        <f aca="false">IF(B678&gt;=Settings!$B$23,1,0)</f>
        <v>0</v>
      </c>
      <c r="J678" s="71" t="n">
        <v>1</v>
      </c>
      <c r="K678" s="71" t="n">
        <f aca="false">F678*I678*J678</f>
        <v>0</v>
      </c>
      <c r="L678" s="71" t="n">
        <f aca="false">E678*I678*J678</f>
        <v>0</v>
      </c>
      <c r="M678" s="72" t="n">
        <f aca="false">G678*I678*J678</f>
        <v>0</v>
      </c>
      <c r="N678" s="72" t="n">
        <f aca="false">D678*I678*J678</f>
        <v>-0</v>
      </c>
      <c r="O678" s="71" t="n">
        <f aca="false">F678*J678</f>
        <v>292</v>
      </c>
      <c r="P678" s="71" t="n">
        <f aca="false">E678*J678</f>
        <v>0</v>
      </c>
    </row>
    <row r="679" customFormat="false" ht="15" hidden="false" customHeight="false" outlineLevel="0" collapsed="false">
      <c r="A679" s="71" t="s">
        <v>61</v>
      </c>
      <c r="B679" s="71" t="s">
        <v>46</v>
      </c>
      <c r="C679" s="71" t="s">
        <v>1020</v>
      </c>
      <c r="D679" s="72" t="n">
        <v>0</v>
      </c>
      <c r="E679" s="71" t="n">
        <v>0</v>
      </c>
      <c r="F679" s="71" t="n">
        <v>3</v>
      </c>
      <c r="G679" s="72" t="n">
        <v>489.85</v>
      </c>
      <c r="H679" s="72" t="n">
        <v>465.86</v>
      </c>
      <c r="I679" s="71" t="n">
        <f aca="false">IF(B679&gt;=Settings!$B$23,1,0)</f>
        <v>0</v>
      </c>
      <c r="J679" s="71" t="n">
        <v>1</v>
      </c>
      <c r="K679" s="71" t="n">
        <f aca="false">F679*I679*J679</f>
        <v>0</v>
      </c>
      <c r="L679" s="71" t="n">
        <f aca="false">E679*I679*J679</f>
        <v>0</v>
      </c>
      <c r="M679" s="72" t="n">
        <f aca="false">G679*I679*J679</f>
        <v>0</v>
      </c>
      <c r="N679" s="72" t="n">
        <f aca="false">D679*I679*J679</f>
        <v>-0</v>
      </c>
      <c r="O679" s="71" t="n">
        <f aca="false">F679*J679</f>
        <v>3</v>
      </c>
      <c r="P679" s="71" t="n">
        <f aca="false">E679*J679</f>
        <v>0</v>
      </c>
    </row>
    <row r="680" customFormat="false" ht="15" hidden="false" customHeight="false" outlineLevel="0" collapsed="false">
      <c r="A680" s="71" t="s">
        <v>59</v>
      </c>
      <c r="B680" s="71" t="s">
        <v>46</v>
      </c>
      <c r="C680" s="71" t="s">
        <v>611</v>
      </c>
      <c r="D680" s="72" t="n">
        <v>0</v>
      </c>
      <c r="E680" s="71" t="n">
        <v>0</v>
      </c>
      <c r="F680" s="71" t="n">
        <v>3</v>
      </c>
      <c r="G680" s="72" t="n">
        <v>103.85</v>
      </c>
      <c r="H680" s="72" t="n">
        <v>103.85</v>
      </c>
      <c r="I680" s="71" t="n">
        <f aca="false">IF(B680&gt;=Settings!$B$23,1,0)</f>
        <v>0</v>
      </c>
      <c r="J680" s="71" t="n">
        <v>1</v>
      </c>
      <c r="K680" s="71" t="n">
        <f aca="false">F680*I680*J680</f>
        <v>0</v>
      </c>
      <c r="L680" s="71" t="n">
        <f aca="false">E680*I680*J680</f>
        <v>0</v>
      </c>
      <c r="M680" s="72" t="n">
        <f aca="false">G680*I680*J680</f>
        <v>0</v>
      </c>
      <c r="N680" s="72" t="n">
        <f aca="false">D680*I680*J680</f>
        <v>-0</v>
      </c>
      <c r="O680" s="71" t="n">
        <f aca="false">F680*J680</f>
        <v>3</v>
      </c>
      <c r="P680" s="71" t="n">
        <f aca="false">E680*J680</f>
        <v>0</v>
      </c>
    </row>
    <row r="681" customFormat="false" ht="15" hidden="false" customHeight="false" outlineLevel="0" collapsed="false">
      <c r="A681" s="71" t="s">
        <v>59</v>
      </c>
      <c r="B681" s="71" t="s">
        <v>46</v>
      </c>
      <c r="C681" s="71" t="s">
        <v>1352</v>
      </c>
      <c r="D681" s="72" t="n">
        <v>0</v>
      </c>
      <c r="E681" s="71" t="n">
        <v>0</v>
      </c>
      <c r="F681" s="71" t="n">
        <v>1</v>
      </c>
      <c r="G681" s="72" t="n">
        <v>287.95</v>
      </c>
      <c r="H681" s="72" t="n">
        <v>287.95</v>
      </c>
      <c r="I681" s="71" t="n">
        <f aca="false">IF(B681&gt;=Settings!$B$23,1,0)</f>
        <v>0</v>
      </c>
      <c r="J681" s="71" t="n">
        <v>1</v>
      </c>
      <c r="K681" s="71" t="n">
        <f aca="false">F681*I681*J681</f>
        <v>0</v>
      </c>
      <c r="L681" s="71" t="n">
        <f aca="false">E681*I681*J681</f>
        <v>0</v>
      </c>
      <c r="M681" s="72" t="n">
        <f aca="false">G681*I681*J681</f>
        <v>0</v>
      </c>
      <c r="N681" s="72" t="n">
        <f aca="false">D681*I681*J681</f>
        <v>-0</v>
      </c>
      <c r="O681" s="71" t="n">
        <f aca="false">F681*J681</f>
        <v>1</v>
      </c>
      <c r="P681" s="71" t="n">
        <f aca="false">E681*J681</f>
        <v>0</v>
      </c>
    </row>
    <row r="682" customFormat="false" ht="15" hidden="false" customHeight="false" outlineLevel="0" collapsed="false">
      <c r="A682" s="71" t="s">
        <v>59</v>
      </c>
      <c r="B682" s="71" t="s">
        <v>46</v>
      </c>
      <c r="C682" s="71" t="s">
        <v>1178</v>
      </c>
      <c r="D682" s="72" t="n">
        <v>0</v>
      </c>
      <c r="E682" s="71" t="n">
        <v>0</v>
      </c>
      <c r="F682" s="71" t="n">
        <v>1</v>
      </c>
      <c r="G682" s="72" t="n">
        <v>109.95</v>
      </c>
      <c r="H682" s="72" t="n">
        <v>109.95</v>
      </c>
      <c r="I682" s="71" t="n">
        <f aca="false">IF(B682&gt;=Settings!$B$23,1,0)</f>
        <v>0</v>
      </c>
      <c r="J682" s="71" t="n">
        <v>1</v>
      </c>
      <c r="K682" s="71" t="n">
        <f aca="false">F682*I682*J682</f>
        <v>0</v>
      </c>
      <c r="L682" s="71" t="n">
        <f aca="false">E682*I682*J682</f>
        <v>0</v>
      </c>
      <c r="M682" s="72" t="n">
        <f aca="false">G682*I682*J682</f>
        <v>0</v>
      </c>
      <c r="N682" s="72" t="n">
        <f aca="false">D682*I682*J682</f>
        <v>-0</v>
      </c>
      <c r="O682" s="71" t="n">
        <f aca="false">F682*J682</f>
        <v>1</v>
      </c>
      <c r="P682" s="71" t="n">
        <f aca="false">E682*J682</f>
        <v>0</v>
      </c>
    </row>
    <row r="683" customFormat="false" ht="15" hidden="false" customHeight="false" outlineLevel="0" collapsed="false">
      <c r="A683" s="71" t="s">
        <v>60</v>
      </c>
      <c r="B683" s="71" t="s">
        <v>46</v>
      </c>
      <c r="C683" s="71" t="s">
        <v>1353</v>
      </c>
      <c r="D683" s="72" t="n">
        <v>0</v>
      </c>
      <c r="E683" s="71" t="n">
        <v>0</v>
      </c>
      <c r="F683" s="71" t="n">
        <v>1</v>
      </c>
      <c r="G683" s="72" t="n">
        <v>155.95</v>
      </c>
      <c r="H683" s="72" t="n">
        <v>155.95</v>
      </c>
      <c r="I683" s="71" t="n">
        <f aca="false">IF(B683&gt;=Settings!$B$23,1,0)</f>
        <v>0</v>
      </c>
      <c r="J683" s="71" t="n">
        <v>1</v>
      </c>
      <c r="K683" s="71" t="n">
        <f aca="false">F683*I683*J683</f>
        <v>0</v>
      </c>
      <c r="L683" s="71" t="n">
        <f aca="false">E683*I683*J683</f>
        <v>0</v>
      </c>
      <c r="M683" s="72" t="n">
        <f aca="false">G683*I683*J683</f>
        <v>0</v>
      </c>
      <c r="N683" s="72" t="n">
        <f aca="false">D683*I683*J683</f>
        <v>-0</v>
      </c>
      <c r="O683" s="71" t="n">
        <f aca="false">F683*J683</f>
        <v>1</v>
      </c>
      <c r="P683" s="71" t="n">
        <f aca="false">E683*J683</f>
        <v>0</v>
      </c>
    </row>
    <row r="684" customFormat="false" ht="15" hidden="false" customHeight="false" outlineLevel="0" collapsed="false">
      <c r="A684" s="71" t="s">
        <v>59</v>
      </c>
      <c r="B684" s="71" t="s">
        <v>46</v>
      </c>
      <c r="C684" s="71" t="s">
        <v>123</v>
      </c>
      <c r="D684" s="72" t="n">
        <v>0</v>
      </c>
      <c r="E684" s="71" t="n">
        <v>0</v>
      </c>
      <c r="F684" s="71" t="n">
        <v>83</v>
      </c>
      <c r="G684" s="72" t="n">
        <v>5009.116</v>
      </c>
      <c r="H684" s="72" t="n">
        <v>5009.116</v>
      </c>
      <c r="I684" s="71" t="n">
        <f aca="false">IF(B684&gt;=Settings!$B$23,1,0)</f>
        <v>0</v>
      </c>
      <c r="J684" s="71" t="n">
        <v>1</v>
      </c>
      <c r="K684" s="71" t="n">
        <f aca="false">F684*I684*J684</f>
        <v>0</v>
      </c>
      <c r="L684" s="71" t="n">
        <f aca="false">E684*I684*J684</f>
        <v>0</v>
      </c>
      <c r="M684" s="72" t="n">
        <f aca="false">G684*I684*J684</f>
        <v>0</v>
      </c>
      <c r="N684" s="72" t="n">
        <f aca="false">D684*I684*J684</f>
        <v>-0</v>
      </c>
      <c r="O684" s="71" t="n">
        <f aca="false">F684*J684</f>
        <v>83</v>
      </c>
      <c r="P684" s="71" t="n">
        <f aca="false">E684*J684</f>
        <v>0</v>
      </c>
    </row>
    <row r="685" customFormat="false" ht="15" hidden="false" customHeight="false" outlineLevel="0" collapsed="false">
      <c r="A685" s="71" t="s">
        <v>59</v>
      </c>
      <c r="B685" s="71" t="s">
        <v>46</v>
      </c>
      <c r="C685" s="71" t="s">
        <v>649</v>
      </c>
      <c r="D685" s="72" t="n">
        <v>0</v>
      </c>
      <c r="E685" s="71" t="n">
        <v>0</v>
      </c>
      <c r="F685" s="71" t="n">
        <v>2</v>
      </c>
      <c r="G685" s="72" t="n">
        <v>520.088</v>
      </c>
      <c r="H685" s="72" t="n">
        <v>520.088</v>
      </c>
      <c r="I685" s="71" t="n">
        <f aca="false">IF(B685&gt;=Settings!$B$23,1,0)</f>
        <v>0</v>
      </c>
      <c r="J685" s="71" t="n">
        <v>1</v>
      </c>
      <c r="K685" s="71" t="n">
        <f aca="false">F685*I685*J685</f>
        <v>0</v>
      </c>
      <c r="L685" s="71" t="n">
        <f aca="false">E685*I685*J685</f>
        <v>0</v>
      </c>
      <c r="M685" s="72" t="n">
        <f aca="false">G685*I685*J685</f>
        <v>0</v>
      </c>
      <c r="N685" s="72" t="n">
        <f aca="false">D685*I685*J685</f>
        <v>-0</v>
      </c>
      <c r="O685" s="71" t="n">
        <f aca="false">F685*J685</f>
        <v>2</v>
      </c>
      <c r="P685" s="71" t="n">
        <f aca="false">E685*J685</f>
        <v>0</v>
      </c>
    </row>
    <row r="686" customFormat="false" ht="15" hidden="false" customHeight="false" outlineLevel="0" collapsed="false">
      <c r="A686" s="71" t="s">
        <v>61</v>
      </c>
      <c r="B686" s="71" t="s">
        <v>46</v>
      </c>
      <c r="C686" s="71" t="s">
        <v>1354</v>
      </c>
      <c r="D686" s="72" t="n">
        <v>0</v>
      </c>
      <c r="E686" s="71" t="n">
        <v>0</v>
      </c>
      <c r="F686" s="71" t="n">
        <v>2</v>
      </c>
      <c r="G686" s="72" t="n">
        <v>446.9</v>
      </c>
      <c r="H686" s="72" t="n">
        <v>446.9</v>
      </c>
      <c r="I686" s="71" t="n">
        <f aca="false">IF(B686&gt;=Settings!$B$23,1,0)</f>
        <v>0</v>
      </c>
      <c r="J686" s="71" t="n">
        <v>1</v>
      </c>
      <c r="K686" s="71" t="n">
        <f aca="false">F686*I686*J686</f>
        <v>0</v>
      </c>
      <c r="L686" s="71" t="n">
        <f aca="false">E686*I686*J686</f>
        <v>0</v>
      </c>
      <c r="M686" s="72" t="n">
        <f aca="false">G686*I686*J686</f>
        <v>0</v>
      </c>
      <c r="N686" s="72" t="n">
        <f aca="false">D686*I686*J686</f>
        <v>-0</v>
      </c>
      <c r="O686" s="71" t="n">
        <f aca="false">F686*J686</f>
        <v>2</v>
      </c>
      <c r="P686" s="71" t="n">
        <f aca="false">E686*J686</f>
        <v>0</v>
      </c>
    </row>
    <row r="687" customFormat="false" ht="15" hidden="false" customHeight="false" outlineLevel="0" collapsed="false">
      <c r="A687" s="71" t="s">
        <v>61</v>
      </c>
      <c r="B687" s="71" t="s">
        <v>46</v>
      </c>
      <c r="C687" s="71" t="s">
        <v>116</v>
      </c>
      <c r="D687" s="72" t="n">
        <v>0</v>
      </c>
      <c r="E687" s="71" t="n">
        <v>0</v>
      </c>
      <c r="F687" s="71" t="n">
        <v>10</v>
      </c>
      <c r="G687" s="72" t="n">
        <v>2338</v>
      </c>
      <c r="H687" s="72" t="n">
        <v>2267.44</v>
      </c>
      <c r="I687" s="71" t="n">
        <f aca="false">IF(B687&gt;=Settings!$B$23,1,0)</f>
        <v>0</v>
      </c>
      <c r="J687" s="71" t="n">
        <v>1</v>
      </c>
      <c r="K687" s="71" t="n">
        <f aca="false">F687*I687*J687</f>
        <v>0</v>
      </c>
      <c r="L687" s="71" t="n">
        <f aca="false">E687*I687*J687</f>
        <v>0</v>
      </c>
      <c r="M687" s="72" t="n">
        <f aca="false">G687*I687*J687</f>
        <v>0</v>
      </c>
      <c r="N687" s="72" t="n">
        <f aca="false">D687*I687*J687</f>
        <v>-0</v>
      </c>
      <c r="O687" s="71" t="n">
        <f aca="false">F687*J687</f>
        <v>10</v>
      </c>
      <c r="P687" s="71" t="n">
        <f aca="false">E687*J687</f>
        <v>0</v>
      </c>
    </row>
    <row r="688" customFormat="false" ht="15" hidden="false" customHeight="false" outlineLevel="0" collapsed="false">
      <c r="A688" s="71" t="s">
        <v>61</v>
      </c>
      <c r="B688" s="71" t="s">
        <v>46</v>
      </c>
      <c r="C688" s="71" t="s">
        <v>972</v>
      </c>
      <c r="D688" s="72" t="n">
        <v>0</v>
      </c>
      <c r="E688" s="71" t="n">
        <v>0</v>
      </c>
      <c r="F688" s="71" t="n">
        <v>1</v>
      </c>
      <c r="G688" s="72" t="n">
        <v>329.95</v>
      </c>
      <c r="H688" s="72" t="n">
        <v>280.46</v>
      </c>
      <c r="I688" s="71" t="n">
        <f aca="false">IF(B688&gt;=Settings!$B$23,1,0)</f>
        <v>0</v>
      </c>
      <c r="J688" s="71" t="n">
        <v>1</v>
      </c>
      <c r="K688" s="71" t="n">
        <f aca="false">F688*I688*J688</f>
        <v>0</v>
      </c>
      <c r="L688" s="71" t="n">
        <f aca="false">E688*I688*J688</f>
        <v>0</v>
      </c>
      <c r="M688" s="72" t="n">
        <f aca="false">G688*I688*J688</f>
        <v>0</v>
      </c>
      <c r="N688" s="72" t="n">
        <f aca="false">D688*I688*J688</f>
        <v>-0</v>
      </c>
      <c r="O688" s="71" t="n">
        <f aca="false">F688*J688</f>
        <v>1</v>
      </c>
      <c r="P688" s="71" t="n">
        <f aca="false">E688*J688</f>
        <v>0</v>
      </c>
    </row>
    <row r="689" customFormat="false" ht="15" hidden="false" customHeight="false" outlineLevel="0" collapsed="false">
      <c r="A689" s="71" t="s">
        <v>61</v>
      </c>
      <c r="B689" s="71" t="s">
        <v>46</v>
      </c>
      <c r="C689" s="71" t="s">
        <v>1131</v>
      </c>
      <c r="D689" s="72" t="n">
        <v>0</v>
      </c>
      <c r="E689" s="71" t="n">
        <v>0</v>
      </c>
      <c r="F689" s="71" t="n">
        <v>79</v>
      </c>
      <c r="G689" s="72" t="n">
        <v>5196.35</v>
      </c>
      <c r="H689" s="72" t="n">
        <v>4947.72</v>
      </c>
      <c r="I689" s="71" t="n">
        <f aca="false">IF(B689&gt;=Settings!$B$23,1,0)</f>
        <v>0</v>
      </c>
      <c r="J689" s="71" t="n">
        <v>1</v>
      </c>
      <c r="K689" s="71" t="n">
        <f aca="false">F689*I689*J689</f>
        <v>0</v>
      </c>
      <c r="L689" s="71" t="n">
        <f aca="false">E689*I689*J689</f>
        <v>0</v>
      </c>
      <c r="M689" s="72" t="n">
        <f aca="false">G689*I689*J689</f>
        <v>0</v>
      </c>
      <c r="N689" s="72" t="n">
        <f aca="false">D689*I689*J689</f>
        <v>-0</v>
      </c>
      <c r="O689" s="71" t="n">
        <f aca="false">F689*J689</f>
        <v>79</v>
      </c>
      <c r="P689" s="71" t="n">
        <f aca="false">E689*J689</f>
        <v>0</v>
      </c>
    </row>
    <row r="690" customFormat="false" ht="15" hidden="false" customHeight="false" outlineLevel="0" collapsed="false">
      <c r="A690" s="71" t="s">
        <v>61</v>
      </c>
      <c r="B690" s="71" t="s">
        <v>46</v>
      </c>
      <c r="C690" s="71" t="s">
        <v>631</v>
      </c>
      <c r="D690" s="72" t="n">
        <v>0</v>
      </c>
      <c r="E690" s="71" t="n">
        <v>0</v>
      </c>
      <c r="F690" s="71" t="n">
        <v>2</v>
      </c>
      <c r="G690" s="72" t="n">
        <v>105.9</v>
      </c>
      <c r="H690" s="72" t="n">
        <v>105.9</v>
      </c>
      <c r="I690" s="71" t="n">
        <f aca="false">IF(B690&gt;=Settings!$B$23,1,0)</f>
        <v>0</v>
      </c>
      <c r="J690" s="71" t="n">
        <v>1</v>
      </c>
      <c r="K690" s="71" t="n">
        <f aca="false">F690*I690*J690</f>
        <v>0</v>
      </c>
      <c r="L690" s="71" t="n">
        <f aca="false">E690*I690*J690</f>
        <v>0</v>
      </c>
      <c r="M690" s="72" t="n">
        <f aca="false">G690*I690*J690</f>
        <v>0</v>
      </c>
      <c r="N690" s="72" t="n">
        <f aca="false">D690*I690*J690</f>
        <v>-0</v>
      </c>
      <c r="O690" s="71" t="n">
        <f aca="false">F690*J690</f>
        <v>2</v>
      </c>
      <c r="P690" s="71" t="n">
        <f aca="false">E690*J690</f>
        <v>0</v>
      </c>
    </row>
    <row r="691" customFormat="false" ht="15" hidden="false" customHeight="false" outlineLevel="0" collapsed="false">
      <c r="A691" s="71" t="s">
        <v>60</v>
      </c>
      <c r="B691" s="71" t="s">
        <v>46</v>
      </c>
      <c r="C691" s="71" t="s">
        <v>1355</v>
      </c>
      <c r="D691" s="72" t="n">
        <v>0</v>
      </c>
      <c r="E691" s="71" t="n">
        <v>0</v>
      </c>
      <c r="F691" s="71" t="n">
        <v>3</v>
      </c>
      <c r="G691" s="72" t="n">
        <v>239.85</v>
      </c>
      <c r="H691" s="72" t="n">
        <v>239.85</v>
      </c>
      <c r="I691" s="71" t="n">
        <f aca="false">IF(B691&gt;=Settings!$B$23,1,0)</f>
        <v>0</v>
      </c>
      <c r="J691" s="71" t="n">
        <v>1</v>
      </c>
      <c r="K691" s="71" t="n">
        <f aca="false">F691*I691*J691</f>
        <v>0</v>
      </c>
      <c r="L691" s="71" t="n">
        <f aca="false">E691*I691*J691</f>
        <v>0</v>
      </c>
      <c r="M691" s="72" t="n">
        <f aca="false">G691*I691*J691</f>
        <v>0</v>
      </c>
      <c r="N691" s="72" t="n">
        <f aca="false">D691*I691*J691</f>
        <v>-0</v>
      </c>
      <c r="O691" s="71" t="n">
        <f aca="false">F691*J691</f>
        <v>3</v>
      </c>
      <c r="P691" s="71" t="n">
        <f aca="false">E691*J691</f>
        <v>0</v>
      </c>
    </row>
    <row r="692" customFormat="false" ht="15" hidden="false" customHeight="false" outlineLevel="0" collapsed="false">
      <c r="A692" s="71" t="s">
        <v>59</v>
      </c>
      <c r="B692" s="71" t="s">
        <v>46</v>
      </c>
      <c r="C692" s="71" t="s">
        <v>893</v>
      </c>
      <c r="D692" s="72" t="n">
        <v>0</v>
      </c>
      <c r="E692" s="71" t="n">
        <v>0</v>
      </c>
      <c r="F692" s="71" t="n">
        <v>2</v>
      </c>
      <c r="G692" s="72" t="n">
        <v>75.9</v>
      </c>
      <c r="H692" s="72" t="n">
        <v>75.9</v>
      </c>
      <c r="I692" s="71" t="n">
        <f aca="false">IF(B692&gt;=Settings!$B$23,1,0)</f>
        <v>0</v>
      </c>
      <c r="J692" s="71" t="n">
        <v>1</v>
      </c>
      <c r="K692" s="71" t="n">
        <f aca="false">F692*I692*J692</f>
        <v>0</v>
      </c>
      <c r="L692" s="71" t="n">
        <f aca="false">E692*I692*J692</f>
        <v>0</v>
      </c>
      <c r="M692" s="72" t="n">
        <f aca="false">G692*I692*J692</f>
        <v>0</v>
      </c>
      <c r="N692" s="72" t="n">
        <f aca="false">D692*I692*J692</f>
        <v>-0</v>
      </c>
      <c r="O692" s="71" t="n">
        <f aca="false">F692*J692</f>
        <v>2</v>
      </c>
      <c r="P692" s="71" t="n">
        <f aca="false">E692*J692</f>
        <v>0</v>
      </c>
    </row>
    <row r="693" customFormat="false" ht="15" hidden="false" customHeight="false" outlineLevel="0" collapsed="false">
      <c r="A693" s="71" t="s">
        <v>59</v>
      </c>
      <c r="B693" s="71" t="s">
        <v>46</v>
      </c>
      <c r="C693" s="71" t="s">
        <v>1356</v>
      </c>
      <c r="D693" s="72" t="n">
        <v>0</v>
      </c>
      <c r="E693" s="71" t="n">
        <v>0</v>
      </c>
      <c r="F693" s="71" t="n">
        <v>2</v>
      </c>
      <c r="G693" s="72" t="n">
        <v>545.9</v>
      </c>
      <c r="H693" s="72" t="n">
        <v>545.9</v>
      </c>
      <c r="I693" s="71" t="n">
        <f aca="false">IF(B693&gt;=Settings!$B$23,1,0)</f>
        <v>0</v>
      </c>
      <c r="J693" s="71" t="n">
        <v>1</v>
      </c>
      <c r="K693" s="71" t="n">
        <f aca="false">F693*I693*J693</f>
        <v>0</v>
      </c>
      <c r="L693" s="71" t="n">
        <f aca="false">E693*I693*J693</f>
        <v>0</v>
      </c>
      <c r="M693" s="72" t="n">
        <f aca="false">G693*I693*J693</f>
        <v>0</v>
      </c>
      <c r="N693" s="72" t="n">
        <f aca="false">D693*I693*J693</f>
        <v>-0</v>
      </c>
      <c r="O693" s="71" t="n">
        <f aca="false">F693*J693</f>
        <v>2</v>
      </c>
      <c r="P693" s="71" t="n">
        <f aca="false">E693*J693</f>
        <v>0</v>
      </c>
    </row>
    <row r="694" customFormat="false" ht="15" hidden="false" customHeight="false" outlineLevel="0" collapsed="false">
      <c r="A694" s="71" t="s">
        <v>59</v>
      </c>
      <c r="B694" s="71" t="s">
        <v>46</v>
      </c>
      <c r="C694" s="71" t="s">
        <v>1282</v>
      </c>
      <c r="D694" s="72" t="n">
        <v>0</v>
      </c>
      <c r="E694" s="71" t="n">
        <v>0</v>
      </c>
      <c r="F694" s="71" t="n">
        <v>22</v>
      </c>
      <c r="G694" s="72" t="n">
        <v>711.556</v>
      </c>
      <c r="H694" s="72" t="n">
        <v>711.556</v>
      </c>
      <c r="I694" s="71" t="n">
        <f aca="false">IF(B694&gt;=Settings!$B$23,1,0)</f>
        <v>0</v>
      </c>
      <c r="J694" s="71" t="n">
        <v>1</v>
      </c>
      <c r="K694" s="71" t="n">
        <f aca="false">F694*I694*J694</f>
        <v>0</v>
      </c>
      <c r="L694" s="71" t="n">
        <f aca="false">E694*I694*J694</f>
        <v>0</v>
      </c>
      <c r="M694" s="72" t="n">
        <f aca="false">G694*I694*J694</f>
        <v>0</v>
      </c>
      <c r="N694" s="72" t="n">
        <f aca="false">D694*I694*J694</f>
        <v>-0</v>
      </c>
      <c r="O694" s="71" t="n">
        <f aca="false">F694*J694</f>
        <v>22</v>
      </c>
      <c r="P694" s="71" t="n">
        <f aca="false">E694*J694</f>
        <v>0</v>
      </c>
    </row>
    <row r="695" customFormat="false" ht="15" hidden="false" customHeight="false" outlineLevel="0" collapsed="false">
      <c r="A695" s="71" t="s">
        <v>59</v>
      </c>
      <c r="B695" s="71" t="s">
        <v>46</v>
      </c>
      <c r="C695" s="71" t="s">
        <v>1357</v>
      </c>
      <c r="D695" s="72" t="n">
        <v>0</v>
      </c>
      <c r="E695" s="71" t="n">
        <v>0</v>
      </c>
      <c r="F695" s="71" t="n">
        <v>1</v>
      </c>
      <c r="G695" s="72" t="n">
        <v>108.95</v>
      </c>
      <c r="H695" s="72" t="n">
        <v>108.95</v>
      </c>
      <c r="I695" s="71" t="n">
        <f aca="false">IF(B695&gt;=Settings!$B$23,1,0)</f>
        <v>0</v>
      </c>
      <c r="J695" s="71" t="n">
        <v>1</v>
      </c>
      <c r="K695" s="71" t="n">
        <f aca="false">F695*I695*J695</f>
        <v>0</v>
      </c>
      <c r="L695" s="71" t="n">
        <f aca="false">E695*I695*J695</f>
        <v>0</v>
      </c>
      <c r="M695" s="72" t="n">
        <f aca="false">G695*I695*J695</f>
        <v>0</v>
      </c>
      <c r="N695" s="72" t="n">
        <f aca="false">D695*I695*J695</f>
        <v>-0</v>
      </c>
      <c r="O695" s="71" t="n">
        <f aca="false">F695*J695</f>
        <v>1</v>
      </c>
      <c r="P695" s="71" t="n">
        <f aca="false">E695*J695</f>
        <v>0</v>
      </c>
    </row>
    <row r="696" customFormat="false" ht="15" hidden="false" customHeight="false" outlineLevel="0" collapsed="false">
      <c r="A696" s="71" t="s">
        <v>60</v>
      </c>
      <c r="B696" s="71" t="s">
        <v>46</v>
      </c>
      <c r="C696" s="71" t="s">
        <v>1358</v>
      </c>
      <c r="D696" s="72" t="n">
        <v>0</v>
      </c>
      <c r="E696" s="71" t="n">
        <v>0</v>
      </c>
      <c r="F696" s="71" t="n">
        <v>4</v>
      </c>
      <c r="G696" s="72" t="n">
        <v>339.8</v>
      </c>
      <c r="H696" s="72" t="n">
        <v>339.8</v>
      </c>
      <c r="I696" s="71" t="n">
        <f aca="false">IF(B696&gt;=Settings!$B$23,1,0)</f>
        <v>0</v>
      </c>
      <c r="J696" s="71" t="n">
        <v>1</v>
      </c>
      <c r="K696" s="71" t="n">
        <f aca="false">F696*I696*J696</f>
        <v>0</v>
      </c>
      <c r="L696" s="71" t="n">
        <f aca="false">E696*I696*J696</f>
        <v>0</v>
      </c>
      <c r="M696" s="72" t="n">
        <f aca="false">G696*I696*J696</f>
        <v>0</v>
      </c>
      <c r="N696" s="72" t="n">
        <f aca="false">D696*I696*J696</f>
        <v>-0</v>
      </c>
      <c r="O696" s="71" t="n">
        <f aca="false">F696*J696</f>
        <v>4</v>
      </c>
      <c r="P696" s="71" t="n">
        <f aca="false">E696*J696</f>
        <v>0</v>
      </c>
    </row>
    <row r="697" customFormat="false" ht="15" hidden="false" customHeight="false" outlineLevel="0" collapsed="false">
      <c r="A697" s="71" t="s">
        <v>60</v>
      </c>
      <c r="B697" s="71" t="s">
        <v>46</v>
      </c>
      <c r="C697" s="71" t="s">
        <v>1359</v>
      </c>
      <c r="D697" s="72" t="n">
        <v>0</v>
      </c>
      <c r="E697" s="71" t="n">
        <v>0</v>
      </c>
      <c r="F697" s="71" t="n">
        <v>2</v>
      </c>
      <c r="G697" s="72" t="n">
        <v>259.9</v>
      </c>
      <c r="H697" s="72" t="n">
        <v>259.9</v>
      </c>
      <c r="I697" s="71" t="n">
        <f aca="false">IF(B697&gt;=Settings!$B$23,1,0)</f>
        <v>0</v>
      </c>
      <c r="J697" s="71" t="n">
        <v>1</v>
      </c>
      <c r="K697" s="71" t="n">
        <f aca="false">F697*I697*J697</f>
        <v>0</v>
      </c>
      <c r="L697" s="71" t="n">
        <f aca="false">E697*I697*J697</f>
        <v>0</v>
      </c>
      <c r="M697" s="72" t="n">
        <f aca="false">G697*I697*J697</f>
        <v>0</v>
      </c>
      <c r="N697" s="72" t="n">
        <f aca="false">D697*I697*J697</f>
        <v>-0</v>
      </c>
      <c r="O697" s="71" t="n">
        <f aca="false">F697*J697</f>
        <v>2</v>
      </c>
      <c r="P697" s="71" t="n">
        <f aca="false">E697*J697</f>
        <v>0</v>
      </c>
    </row>
    <row r="698" customFormat="false" ht="15" hidden="false" customHeight="false" outlineLevel="0" collapsed="false">
      <c r="A698" s="71" t="s">
        <v>60</v>
      </c>
      <c r="B698" s="71" t="s">
        <v>46</v>
      </c>
      <c r="C698" s="71" t="s">
        <v>932</v>
      </c>
      <c r="D698" s="72" t="n">
        <v>0</v>
      </c>
      <c r="E698" s="71" t="n">
        <v>0</v>
      </c>
      <c r="F698" s="71" t="n">
        <v>2</v>
      </c>
      <c r="G698" s="72" t="n">
        <v>371.9</v>
      </c>
      <c r="H698" s="72" t="n">
        <v>371.9</v>
      </c>
      <c r="I698" s="71" t="n">
        <f aca="false">IF(B698&gt;=Settings!$B$23,1,0)</f>
        <v>0</v>
      </c>
      <c r="J698" s="71" t="n">
        <v>1</v>
      </c>
      <c r="K698" s="71" t="n">
        <f aca="false">F698*I698*J698</f>
        <v>0</v>
      </c>
      <c r="L698" s="71" t="n">
        <f aca="false">E698*I698*J698</f>
        <v>0</v>
      </c>
      <c r="M698" s="72" t="n">
        <f aca="false">G698*I698*J698</f>
        <v>0</v>
      </c>
      <c r="N698" s="72" t="n">
        <f aca="false">D698*I698*J698</f>
        <v>-0</v>
      </c>
      <c r="O698" s="71" t="n">
        <f aca="false">F698*J698</f>
        <v>2</v>
      </c>
      <c r="P698" s="71" t="n">
        <f aca="false">E698*J698</f>
        <v>0</v>
      </c>
    </row>
    <row r="699" customFormat="false" ht="15" hidden="false" customHeight="false" outlineLevel="0" collapsed="false">
      <c r="A699" s="71" t="s">
        <v>60</v>
      </c>
      <c r="B699" s="71" t="s">
        <v>46</v>
      </c>
      <c r="C699" s="71" t="s">
        <v>1360</v>
      </c>
      <c r="D699" s="72" t="n">
        <v>0</v>
      </c>
      <c r="E699" s="71" t="n">
        <v>0</v>
      </c>
      <c r="F699" s="71" t="n">
        <v>1</v>
      </c>
      <c r="G699" s="72" t="n">
        <v>244.95</v>
      </c>
      <c r="H699" s="72" t="n">
        <v>244.95</v>
      </c>
      <c r="I699" s="71" t="n">
        <f aca="false">IF(B699&gt;=Settings!$B$23,1,0)</f>
        <v>0</v>
      </c>
      <c r="J699" s="71" t="n">
        <v>1</v>
      </c>
      <c r="K699" s="71" t="n">
        <f aca="false">F699*I699*J699</f>
        <v>0</v>
      </c>
      <c r="L699" s="71" t="n">
        <f aca="false">E699*I699*J699</f>
        <v>0</v>
      </c>
      <c r="M699" s="72" t="n">
        <f aca="false">G699*I699*J699</f>
        <v>0</v>
      </c>
      <c r="N699" s="72" t="n">
        <f aca="false">D699*I699*J699</f>
        <v>-0</v>
      </c>
      <c r="O699" s="71" t="n">
        <f aca="false">F699*J699</f>
        <v>1</v>
      </c>
      <c r="P699" s="71" t="n">
        <f aca="false">E699*J699</f>
        <v>0</v>
      </c>
    </row>
    <row r="700" customFormat="false" ht="15" hidden="false" customHeight="false" outlineLevel="0" collapsed="false">
      <c r="A700" s="71" t="s">
        <v>60</v>
      </c>
      <c r="B700" s="71" t="s">
        <v>46</v>
      </c>
      <c r="C700" s="71" t="s">
        <v>1361</v>
      </c>
      <c r="D700" s="72" t="n">
        <v>0</v>
      </c>
      <c r="E700" s="71" t="n">
        <v>0</v>
      </c>
      <c r="F700" s="71" t="n">
        <v>2</v>
      </c>
      <c r="G700" s="72" t="n">
        <v>249.9</v>
      </c>
      <c r="H700" s="72" t="n">
        <v>249.9</v>
      </c>
      <c r="I700" s="71" t="n">
        <f aca="false">IF(B700&gt;=Settings!$B$23,1,0)</f>
        <v>0</v>
      </c>
      <c r="J700" s="71" t="n">
        <v>1</v>
      </c>
      <c r="K700" s="71" t="n">
        <f aca="false">F700*I700*J700</f>
        <v>0</v>
      </c>
      <c r="L700" s="71" t="n">
        <f aca="false">E700*I700*J700</f>
        <v>0</v>
      </c>
      <c r="M700" s="72" t="n">
        <f aca="false">G700*I700*J700</f>
        <v>0</v>
      </c>
      <c r="N700" s="72" t="n">
        <f aca="false">D700*I700*J700</f>
        <v>-0</v>
      </c>
      <c r="O700" s="71" t="n">
        <f aca="false">F700*J700</f>
        <v>2</v>
      </c>
      <c r="P700" s="71" t="n">
        <f aca="false">E700*J700</f>
        <v>0</v>
      </c>
    </row>
    <row r="701" customFormat="false" ht="15" hidden="false" customHeight="false" outlineLevel="0" collapsed="false">
      <c r="A701" s="71" t="s">
        <v>61</v>
      </c>
      <c r="B701" s="71" t="s">
        <v>46</v>
      </c>
      <c r="C701" s="71" t="s">
        <v>877</v>
      </c>
      <c r="D701" s="72" t="n">
        <v>0</v>
      </c>
      <c r="E701" s="71" t="n">
        <v>0</v>
      </c>
      <c r="F701" s="71" t="n">
        <v>1</v>
      </c>
      <c r="G701" s="72" t="n">
        <v>106.95</v>
      </c>
      <c r="H701" s="72" t="n">
        <v>106.95</v>
      </c>
      <c r="I701" s="71" t="n">
        <f aca="false">IF(B701&gt;=Settings!$B$23,1,0)</f>
        <v>0</v>
      </c>
      <c r="J701" s="71" t="n">
        <v>1</v>
      </c>
      <c r="K701" s="71" t="n">
        <f aca="false">F701*I701*J701</f>
        <v>0</v>
      </c>
      <c r="L701" s="71" t="n">
        <f aca="false">E701*I701*J701</f>
        <v>0</v>
      </c>
      <c r="M701" s="72" t="n">
        <f aca="false">G701*I701*J701</f>
        <v>0</v>
      </c>
      <c r="N701" s="72" t="n">
        <f aca="false">D701*I701*J701</f>
        <v>-0</v>
      </c>
      <c r="O701" s="71" t="n">
        <f aca="false">F701*J701</f>
        <v>1</v>
      </c>
      <c r="P701" s="71" t="n">
        <f aca="false">E701*J701</f>
        <v>0</v>
      </c>
    </row>
    <row r="702" customFormat="false" ht="15" hidden="false" customHeight="false" outlineLevel="0" collapsed="false">
      <c r="A702" s="71" t="s">
        <v>61</v>
      </c>
      <c r="B702" s="71" t="s">
        <v>46</v>
      </c>
      <c r="C702" s="71" t="s">
        <v>646</v>
      </c>
      <c r="D702" s="72" t="n">
        <v>0</v>
      </c>
      <c r="E702" s="71" t="n">
        <v>0</v>
      </c>
      <c r="F702" s="71" t="n">
        <v>1</v>
      </c>
      <c r="G702" s="72" t="n">
        <v>114.95</v>
      </c>
      <c r="H702" s="72" t="n">
        <v>97.71</v>
      </c>
      <c r="I702" s="71" t="n">
        <f aca="false">IF(B702&gt;=Settings!$B$23,1,0)</f>
        <v>0</v>
      </c>
      <c r="J702" s="71" t="n">
        <v>1</v>
      </c>
      <c r="K702" s="71" t="n">
        <f aca="false">F702*I702*J702</f>
        <v>0</v>
      </c>
      <c r="L702" s="71" t="n">
        <f aca="false">E702*I702*J702</f>
        <v>0</v>
      </c>
      <c r="M702" s="72" t="n">
        <f aca="false">G702*I702*J702</f>
        <v>0</v>
      </c>
      <c r="N702" s="72" t="n">
        <f aca="false">D702*I702*J702</f>
        <v>-0</v>
      </c>
      <c r="O702" s="71" t="n">
        <f aca="false">F702*J702</f>
        <v>1</v>
      </c>
      <c r="P702" s="71" t="n">
        <f aca="false">E702*J702</f>
        <v>0</v>
      </c>
    </row>
    <row r="703" customFormat="false" ht="15" hidden="false" customHeight="false" outlineLevel="0" collapsed="false">
      <c r="A703" s="71" t="s">
        <v>61</v>
      </c>
      <c r="B703" s="71" t="s">
        <v>46</v>
      </c>
      <c r="C703" s="71" t="s">
        <v>1022</v>
      </c>
      <c r="D703" s="72" t="n">
        <v>0</v>
      </c>
      <c r="E703" s="71" t="n">
        <v>0</v>
      </c>
      <c r="F703" s="71" t="n">
        <v>2</v>
      </c>
      <c r="G703" s="72" t="n">
        <v>206.9</v>
      </c>
      <c r="H703" s="72" t="n">
        <v>193.42</v>
      </c>
      <c r="I703" s="71" t="n">
        <f aca="false">IF(B703&gt;=Settings!$B$23,1,0)</f>
        <v>0</v>
      </c>
      <c r="J703" s="71" t="n">
        <v>1</v>
      </c>
      <c r="K703" s="71" t="n">
        <f aca="false">F703*I703*J703</f>
        <v>0</v>
      </c>
      <c r="L703" s="71" t="n">
        <f aca="false">E703*I703*J703</f>
        <v>0</v>
      </c>
      <c r="M703" s="72" t="n">
        <f aca="false">G703*I703*J703</f>
        <v>0</v>
      </c>
      <c r="N703" s="72" t="n">
        <f aca="false">D703*I703*J703</f>
        <v>-0</v>
      </c>
      <c r="O703" s="71" t="n">
        <f aca="false">F703*J703</f>
        <v>2</v>
      </c>
      <c r="P703" s="71" t="n">
        <f aca="false">E703*J703</f>
        <v>0</v>
      </c>
    </row>
    <row r="704" customFormat="false" ht="15" hidden="false" customHeight="false" outlineLevel="0" collapsed="false">
      <c r="A704" s="71" t="s">
        <v>60</v>
      </c>
      <c r="B704" s="71" t="s">
        <v>46</v>
      </c>
      <c r="C704" s="71" t="s">
        <v>1362</v>
      </c>
      <c r="D704" s="72" t="n">
        <v>0</v>
      </c>
      <c r="E704" s="71" t="n">
        <v>0</v>
      </c>
      <c r="F704" s="71" t="n">
        <v>1</v>
      </c>
      <c r="G704" s="72" t="n">
        <v>59.95</v>
      </c>
      <c r="H704" s="72" t="n">
        <v>59.95</v>
      </c>
      <c r="I704" s="71" t="n">
        <f aca="false">IF(B704&gt;=Settings!$B$23,1,0)</f>
        <v>0</v>
      </c>
      <c r="J704" s="71" t="n">
        <v>1</v>
      </c>
      <c r="K704" s="71" t="n">
        <f aca="false">F704*I704*J704</f>
        <v>0</v>
      </c>
      <c r="L704" s="71" t="n">
        <f aca="false">E704*I704*J704</f>
        <v>0</v>
      </c>
      <c r="M704" s="72" t="n">
        <f aca="false">G704*I704*J704</f>
        <v>0</v>
      </c>
      <c r="N704" s="72" t="n">
        <f aca="false">D704*I704*J704</f>
        <v>-0</v>
      </c>
      <c r="O704" s="71" t="n">
        <f aca="false">F704*J704</f>
        <v>1</v>
      </c>
      <c r="P704" s="71" t="n">
        <f aca="false">E704*J704</f>
        <v>0</v>
      </c>
    </row>
    <row r="705" customFormat="false" ht="15" hidden="false" customHeight="false" outlineLevel="0" collapsed="false">
      <c r="A705" s="71" t="s">
        <v>60</v>
      </c>
      <c r="B705" s="71" t="s">
        <v>46</v>
      </c>
      <c r="C705" s="71" t="s">
        <v>1363</v>
      </c>
      <c r="D705" s="72" t="n">
        <v>0</v>
      </c>
      <c r="E705" s="71" t="n">
        <v>0</v>
      </c>
      <c r="F705" s="71" t="n">
        <v>1</v>
      </c>
      <c r="G705" s="72" t="n">
        <v>134.95</v>
      </c>
      <c r="H705" s="72" t="n">
        <v>134.95</v>
      </c>
      <c r="I705" s="71" t="n">
        <f aca="false">IF(B705&gt;=Settings!$B$23,1,0)</f>
        <v>0</v>
      </c>
      <c r="J705" s="71" t="n">
        <v>1</v>
      </c>
      <c r="K705" s="71" t="n">
        <f aca="false">F705*I705*J705</f>
        <v>0</v>
      </c>
      <c r="L705" s="71" t="n">
        <f aca="false">E705*I705*J705</f>
        <v>0</v>
      </c>
      <c r="M705" s="72" t="n">
        <f aca="false">G705*I705*J705</f>
        <v>0</v>
      </c>
      <c r="N705" s="72" t="n">
        <f aca="false">D705*I705*J705</f>
        <v>-0</v>
      </c>
      <c r="O705" s="71" t="n">
        <f aca="false">F705*J705</f>
        <v>1</v>
      </c>
      <c r="P705" s="71" t="n">
        <f aca="false">E705*J705</f>
        <v>0</v>
      </c>
    </row>
    <row r="706" customFormat="false" ht="15" hidden="false" customHeight="false" outlineLevel="0" collapsed="false">
      <c r="A706" s="71" t="s">
        <v>60</v>
      </c>
      <c r="B706" s="71" t="s">
        <v>46</v>
      </c>
      <c r="C706" s="71" t="s">
        <v>1364</v>
      </c>
      <c r="D706" s="72" t="n">
        <v>0</v>
      </c>
      <c r="E706" s="71" t="n">
        <v>0</v>
      </c>
      <c r="F706" s="71" t="n">
        <v>2</v>
      </c>
      <c r="G706" s="72" t="n">
        <v>189.9</v>
      </c>
      <c r="H706" s="72" t="n">
        <v>189.9</v>
      </c>
      <c r="I706" s="71" t="n">
        <f aca="false">IF(B706&gt;=Settings!$B$23,1,0)</f>
        <v>0</v>
      </c>
      <c r="J706" s="71" t="n">
        <v>1</v>
      </c>
      <c r="K706" s="71" t="n">
        <f aca="false">F706*I706*J706</f>
        <v>0</v>
      </c>
      <c r="L706" s="71" t="n">
        <f aca="false">E706*I706*J706</f>
        <v>0</v>
      </c>
      <c r="M706" s="72" t="n">
        <f aca="false">G706*I706*J706</f>
        <v>0</v>
      </c>
      <c r="N706" s="72" t="n">
        <f aca="false">D706*I706*J706</f>
        <v>-0</v>
      </c>
      <c r="O706" s="71" t="n">
        <f aca="false">F706*J706</f>
        <v>2</v>
      </c>
      <c r="P706" s="71" t="n">
        <f aca="false">E706*J706</f>
        <v>0</v>
      </c>
    </row>
    <row r="707" customFormat="false" ht="15" hidden="false" customHeight="false" outlineLevel="0" collapsed="false">
      <c r="A707" s="71" t="s">
        <v>61</v>
      </c>
      <c r="B707" s="71" t="s">
        <v>46</v>
      </c>
      <c r="C707" s="71" t="s">
        <v>602</v>
      </c>
      <c r="D707" s="72" t="n">
        <v>0</v>
      </c>
      <c r="E707" s="71" t="n">
        <v>0</v>
      </c>
      <c r="F707" s="71" t="n">
        <v>26</v>
      </c>
      <c r="G707" s="72" t="n">
        <v>259.74</v>
      </c>
      <c r="H707" s="72" t="n">
        <v>246.25</v>
      </c>
      <c r="I707" s="71" t="n">
        <f aca="false">IF(B707&gt;=Settings!$B$23,1,0)</f>
        <v>0</v>
      </c>
      <c r="J707" s="71" t="n">
        <v>1</v>
      </c>
      <c r="K707" s="71" t="n">
        <f aca="false">F707*I707*J707</f>
        <v>0</v>
      </c>
      <c r="L707" s="71" t="n">
        <f aca="false">E707*I707*J707</f>
        <v>0</v>
      </c>
      <c r="M707" s="72" t="n">
        <f aca="false">G707*I707*J707</f>
        <v>0</v>
      </c>
      <c r="N707" s="72" t="n">
        <f aca="false">D707*I707*J707</f>
        <v>-0</v>
      </c>
      <c r="O707" s="71" t="n">
        <f aca="false">F707*J707</f>
        <v>26</v>
      </c>
      <c r="P707" s="71" t="n">
        <f aca="false">E707*J707</f>
        <v>0</v>
      </c>
    </row>
    <row r="708" customFormat="false" ht="15" hidden="false" customHeight="false" outlineLevel="0" collapsed="false">
      <c r="A708" s="71" t="s">
        <v>59</v>
      </c>
      <c r="B708" s="71" t="s">
        <v>46</v>
      </c>
      <c r="C708" s="71" t="s">
        <v>1365</v>
      </c>
      <c r="D708" s="72" t="n">
        <v>0</v>
      </c>
      <c r="E708" s="71" t="n">
        <v>0</v>
      </c>
      <c r="F708" s="71" t="n">
        <v>1</v>
      </c>
      <c r="G708" s="72" t="n">
        <v>34.95</v>
      </c>
      <c r="H708" s="72" t="n">
        <v>34.95</v>
      </c>
      <c r="I708" s="71" t="n">
        <f aca="false">IF(B708&gt;=Settings!$B$23,1,0)</f>
        <v>0</v>
      </c>
      <c r="J708" s="71" t="n">
        <v>1</v>
      </c>
      <c r="K708" s="71" t="n">
        <f aca="false">F708*I708*J708</f>
        <v>0</v>
      </c>
      <c r="L708" s="71" t="n">
        <f aca="false">E708*I708*J708</f>
        <v>0</v>
      </c>
      <c r="M708" s="72" t="n">
        <f aca="false">G708*I708*J708</f>
        <v>0</v>
      </c>
      <c r="N708" s="72" t="n">
        <f aca="false">D708*I708*J708</f>
        <v>-0</v>
      </c>
      <c r="O708" s="71" t="n">
        <f aca="false">F708*J708</f>
        <v>1</v>
      </c>
      <c r="P708" s="71" t="n">
        <f aca="false">E708*J708</f>
        <v>0</v>
      </c>
    </row>
    <row r="709" customFormat="false" ht="15" hidden="false" customHeight="false" outlineLevel="0" collapsed="false">
      <c r="A709" s="71" t="s">
        <v>59</v>
      </c>
      <c r="B709" s="71" t="s">
        <v>46</v>
      </c>
      <c r="C709" s="71" t="s">
        <v>1366</v>
      </c>
      <c r="D709" s="72" t="n">
        <v>0</v>
      </c>
      <c r="E709" s="71" t="n">
        <v>0</v>
      </c>
      <c r="F709" s="71" t="n">
        <v>15</v>
      </c>
      <c r="G709" s="72" t="n">
        <v>1000.792</v>
      </c>
      <c r="H709" s="72" t="n">
        <v>1000.792</v>
      </c>
      <c r="I709" s="71" t="n">
        <f aca="false">IF(B709&gt;=Settings!$B$23,1,0)</f>
        <v>0</v>
      </c>
      <c r="J709" s="71" t="n">
        <v>1</v>
      </c>
      <c r="K709" s="71" t="n">
        <f aca="false">F709*I709*J709</f>
        <v>0</v>
      </c>
      <c r="L709" s="71" t="n">
        <f aca="false">E709*I709*J709</f>
        <v>0</v>
      </c>
      <c r="M709" s="72" t="n">
        <f aca="false">G709*I709*J709</f>
        <v>0</v>
      </c>
      <c r="N709" s="72" t="n">
        <f aca="false">D709*I709*J709</f>
        <v>-0</v>
      </c>
      <c r="O709" s="71" t="n">
        <f aca="false">F709*J709</f>
        <v>15</v>
      </c>
      <c r="P709" s="71" t="n">
        <f aca="false">E709*J709</f>
        <v>0</v>
      </c>
    </row>
    <row r="710" customFormat="false" ht="15" hidden="false" customHeight="false" outlineLevel="0" collapsed="false">
      <c r="A710" s="71" t="s">
        <v>59</v>
      </c>
      <c r="B710" s="71" t="s">
        <v>46</v>
      </c>
      <c r="C710" s="71" t="s">
        <v>964</v>
      </c>
      <c r="D710" s="72" t="n">
        <v>0</v>
      </c>
      <c r="E710" s="71" t="n">
        <v>0</v>
      </c>
      <c r="F710" s="71" t="n">
        <v>4</v>
      </c>
      <c r="G710" s="72" t="n">
        <v>647.3</v>
      </c>
      <c r="H710" s="72" t="n">
        <v>647.3</v>
      </c>
      <c r="I710" s="71" t="n">
        <f aca="false">IF(B710&gt;=Settings!$B$23,1,0)</f>
        <v>0</v>
      </c>
      <c r="J710" s="71" t="n">
        <v>1</v>
      </c>
      <c r="K710" s="71" t="n">
        <f aca="false">F710*I710*J710</f>
        <v>0</v>
      </c>
      <c r="L710" s="71" t="n">
        <f aca="false">E710*I710*J710</f>
        <v>0</v>
      </c>
      <c r="M710" s="72" t="n">
        <f aca="false">G710*I710*J710</f>
        <v>0</v>
      </c>
      <c r="N710" s="72" t="n">
        <f aca="false">D710*I710*J710</f>
        <v>-0</v>
      </c>
      <c r="O710" s="71" t="n">
        <f aca="false">F710*J710</f>
        <v>4</v>
      </c>
      <c r="P710" s="71" t="n">
        <f aca="false">E710*J710</f>
        <v>0</v>
      </c>
    </row>
    <row r="711" customFormat="false" ht="15" hidden="false" customHeight="false" outlineLevel="0" collapsed="false">
      <c r="A711" s="71" t="s">
        <v>59</v>
      </c>
      <c r="B711" s="71" t="s">
        <v>46</v>
      </c>
      <c r="C711" s="71" t="s">
        <v>1367</v>
      </c>
      <c r="D711" s="72" t="n">
        <v>0</v>
      </c>
      <c r="E711" s="71" t="n">
        <v>0</v>
      </c>
      <c r="F711" s="71" t="n">
        <v>10</v>
      </c>
      <c r="G711" s="72" t="n">
        <v>1594.762</v>
      </c>
      <c r="H711" s="72" t="n">
        <v>1594.762</v>
      </c>
      <c r="I711" s="71" t="n">
        <f aca="false">IF(B711&gt;=Settings!$B$23,1,0)</f>
        <v>0</v>
      </c>
      <c r="J711" s="71" t="n">
        <v>1</v>
      </c>
      <c r="K711" s="71" t="n">
        <f aca="false">F711*I711*J711</f>
        <v>0</v>
      </c>
      <c r="L711" s="71" t="n">
        <f aca="false">E711*I711*J711</f>
        <v>0</v>
      </c>
      <c r="M711" s="72" t="n">
        <f aca="false">G711*I711*J711</f>
        <v>0</v>
      </c>
      <c r="N711" s="72" t="n">
        <f aca="false">D711*I711*J711</f>
        <v>-0</v>
      </c>
      <c r="O711" s="71" t="n">
        <f aca="false">F711*J711</f>
        <v>10</v>
      </c>
      <c r="P711" s="71" t="n">
        <f aca="false">E711*J711</f>
        <v>0</v>
      </c>
    </row>
    <row r="712" customFormat="false" ht="15" hidden="false" customHeight="false" outlineLevel="0" collapsed="false">
      <c r="A712" s="71" t="s">
        <v>59</v>
      </c>
      <c r="B712" s="71" t="s">
        <v>46</v>
      </c>
      <c r="C712" s="71" t="s">
        <v>982</v>
      </c>
      <c r="D712" s="72" t="n">
        <v>0</v>
      </c>
      <c r="E712" s="71" t="n">
        <v>0</v>
      </c>
      <c r="F712" s="71" t="n">
        <v>2</v>
      </c>
      <c r="G712" s="72" t="n">
        <v>199.9</v>
      </c>
      <c r="H712" s="72" t="n">
        <v>199.9</v>
      </c>
      <c r="I712" s="71" t="n">
        <f aca="false">IF(B712&gt;=Settings!$B$23,1,0)</f>
        <v>0</v>
      </c>
      <c r="J712" s="71" t="n">
        <v>1</v>
      </c>
      <c r="K712" s="71" t="n">
        <f aca="false">F712*I712*J712</f>
        <v>0</v>
      </c>
      <c r="L712" s="71" t="n">
        <f aca="false">E712*I712*J712</f>
        <v>0</v>
      </c>
      <c r="M712" s="72" t="n">
        <f aca="false">G712*I712*J712</f>
        <v>0</v>
      </c>
      <c r="N712" s="72" t="n">
        <f aca="false">D712*I712*J712</f>
        <v>-0</v>
      </c>
      <c r="O712" s="71" t="n">
        <f aca="false">F712*J712</f>
        <v>2</v>
      </c>
      <c r="P712" s="71" t="n">
        <f aca="false">E712*J712</f>
        <v>0</v>
      </c>
    </row>
    <row r="713" customFormat="false" ht="15" hidden="false" customHeight="false" outlineLevel="0" collapsed="false">
      <c r="A713" s="71" t="s">
        <v>60</v>
      </c>
      <c r="B713" s="71" t="s">
        <v>46</v>
      </c>
      <c r="C713" s="71" t="s">
        <v>1368</v>
      </c>
      <c r="D713" s="72" t="n">
        <v>0</v>
      </c>
      <c r="E713" s="71" t="n">
        <v>0</v>
      </c>
      <c r="F713" s="71" t="n">
        <v>1</v>
      </c>
      <c r="G713" s="72" t="n">
        <v>114.95</v>
      </c>
      <c r="H713" s="72" t="n">
        <v>114.95</v>
      </c>
      <c r="I713" s="71" t="n">
        <f aca="false">IF(B713&gt;=Settings!$B$23,1,0)</f>
        <v>0</v>
      </c>
      <c r="J713" s="71" t="n">
        <v>1</v>
      </c>
      <c r="K713" s="71" t="n">
        <f aca="false">F713*I713*J713</f>
        <v>0</v>
      </c>
      <c r="L713" s="71" t="n">
        <f aca="false">E713*I713*J713</f>
        <v>0</v>
      </c>
      <c r="M713" s="72" t="n">
        <f aca="false">G713*I713*J713</f>
        <v>0</v>
      </c>
      <c r="N713" s="72" t="n">
        <f aca="false">D713*I713*J713</f>
        <v>-0</v>
      </c>
      <c r="O713" s="71" t="n">
        <f aca="false">F713*J713</f>
        <v>1</v>
      </c>
      <c r="P713" s="71" t="n">
        <f aca="false">E713*J713</f>
        <v>0</v>
      </c>
    </row>
    <row r="714" customFormat="false" ht="15" hidden="false" customHeight="false" outlineLevel="0" collapsed="false">
      <c r="A714" s="71" t="s">
        <v>59</v>
      </c>
      <c r="B714" s="71" t="s">
        <v>46</v>
      </c>
      <c r="C714" s="71" t="s">
        <v>1369</v>
      </c>
      <c r="D714" s="72" t="n">
        <v>0</v>
      </c>
      <c r="E714" s="71" t="n">
        <v>0</v>
      </c>
      <c r="F714" s="71" t="n">
        <v>32</v>
      </c>
      <c r="G714" s="72" t="n">
        <v>946.004</v>
      </c>
      <c r="H714" s="72" t="n">
        <v>946.004</v>
      </c>
      <c r="I714" s="71" t="n">
        <f aca="false">IF(B714&gt;=Settings!$B$23,1,0)</f>
        <v>0</v>
      </c>
      <c r="J714" s="71" t="n">
        <v>1</v>
      </c>
      <c r="K714" s="71" t="n">
        <f aca="false">F714*I714*J714</f>
        <v>0</v>
      </c>
      <c r="L714" s="71" t="n">
        <f aca="false">E714*I714*J714</f>
        <v>0</v>
      </c>
      <c r="M714" s="72" t="n">
        <f aca="false">G714*I714*J714</f>
        <v>0</v>
      </c>
      <c r="N714" s="72" t="n">
        <f aca="false">D714*I714*J714</f>
        <v>-0</v>
      </c>
      <c r="O714" s="71" t="n">
        <f aca="false">F714*J714</f>
        <v>32</v>
      </c>
      <c r="P714" s="71" t="n">
        <f aca="false">E714*J714</f>
        <v>0</v>
      </c>
    </row>
    <row r="715" customFormat="false" ht="15" hidden="false" customHeight="false" outlineLevel="0" collapsed="false">
      <c r="A715" s="71" t="s">
        <v>59</v>
      </c>
      <c r="B715" s="71" t="s">
        <v>46</v>
      </c>
      <c r="C715" s="71" t="s">
        <v>1370</v>
      </c>
      <c r="D715" s="72" t="n">
        <v>0</v>
      </c>
      <c r="E715" s="71" t="n">
        <v>0</v>
      </c>
      <c r="F715" s="71" t="n">
        <v>1</v>
      </c>
      <c r="G715" s="72" t="n">
        <v>154.95</v>
      </c>
      <c r="H715" s="72" t="n">
        <v>154.95</v>
      </c>
      <c r="I715" s="71" t="n">
        <f aca="false">IF(B715&gt;=Settings!$B$23,1,0)</f>
        <v>0</v>
      </c>
      <c r="J715" s="71" t="n">
        <v>1</v>
      </c>
      <c r="K715" s="71" t="n">
        <f aca="false">F715*I715*J715</f>
        <v>0</v>
      </c>
      <c r="L715" s="71" t="n">
        <f aca="false">E715*I715*J715</f>
        <v>0</v>
      </c>
      <c r="M715" s="72" t="n">
        <f aca="false">G715*I715*J715</f>
        <v>0</v>
      </c>
      <c r="N715" s="72" t="n">
        <f aca="false">D715*I715*J715</f>
        <v>-0</v>
      </c>
      <c r="O715" s="71" t="n">
        <f aca="false">F715*J715</f>
        <v>1</v>
      </c>
      <c r="P715" s="71" t="n">
        <f aca="false">E715*J715</f>
        <v>0</v>
      </c>
    </row>
    <row r="716" customFormat="false" ht="15" hidden="false" customHeight="false" outlineLevel="0" collapsed="false">
      <c r="A716" s="71" t="s">
        <v>60</v>
      </c>
      <c r="B716" s="71" t="s">
        <v>46</v>
      </c>
      <c r="C716" s="71" t="s">
        <v>1371</v>
      </c>
      <c r="D716" s="72" t="n">
        <v>0</v>
      </c>
      <c r="E716" s="71" t="n">
        <v>0</v>
      </c>
      <c r="F716" s="71" t="n">
        <v>1</v>
      </c>
      <c r="G716" s="72" t="n">
        <v>196.8</v>
      </c>
      <c r="H716" s="72" t="n">
        <v>196.8</v>
      </c>
      <c r="I716" s="71" t="n">
        <f aca="false">IF(B716&gt;=Settings!$B$23,1,0)</f>
        <v>0</v>
      </c>
      <c r="J716" s="71" t="n">
        <v>1</v>
      </c>
      <c r="K716" s="71" t="n">
        <f aca="false">F716*I716*J716</f>
        <v>0</v>
      </c>
      <c r="L716" s="71" t="n">
        <f aca="false">E716*I716*J716</f>
        <v>0</v>
      </c>
      <c r="M716" s="72" t="n">
        <f aca="false">G716*I716*J716</f>
        <v>0</v>
      </c>
      <c r="N716" s="72" t="n">
        <f aca="false">D716*I716*J716</f>
        <v>-0</v>
      </c>
      <c r="O716" s="71" t="n">
        <f aca="false">F716*J716</f>
        <v>1</v>
      </c>
      <c r="P716" s="71" t="n">
        <f aca="false">E716*J716</f>
        <v>0</v>
      </c>
    </row>
    <row r="717" customFormat="false" ht="15" hidden="false" customHeight="false" outlineLevel="0" collapsed="false">
      <c r="A717" s="71" t="s">
        <v>59</v>
      </c>
      <c r="B717" s="71" t="s">
        <v>46</v>
      </c>
      <c r="C717" s="71" t="s">
        <v>1372</v>
      </c>
      <c r="D717" s="72" t="n">
        <v>0</v>
      </c>
      <c r="E717" s="71" t="n">
        <v>0</v>
      </c>
      <c r="F717" s="71" t="n">
        <v>3</v>
      </c>
      <c r="G717" s="72" t="n">
        <v>224.85</v>
      </c>
      <c r="H717" s="72" t="n">
        <v>224.85</v>
      </c>
      <c r="I717" s="71" t="n">
        <f aca="false">IF(B717&gt;=Settings!$B$23,1,0)</f>
        <v>0</v>
      </c>
      <c r="J717" s="71" t="n">
        <v>1</v>
      </c>
      <c r="K717" s="71" t="n">
        <f aca="false">F717*I717*J717</f>
        <v>0</v>
      </c>
      <c r="L717" s="71" t="n">
        <f aca="false">E717*I717*J717</f>
        <v>0</v>
      </c>
      <c r="M717" s="72" t="n">
        <f aca="false">G717*I717*J717</f>
        <v>0</v>
      </c>
      <c r="N717" s="72" t="n">
        <f aca="false">D717*I717*J717</f>
        <v>-0</v>
      </c>
      <c r="O717" s="71" t="n">
        <f aca="false">F717*J717</f>
        <v>3</v>
      </c>
      <c r="P717" s="71" t="n">
        <f aca="false">E717*J717</f>
        <v>0</v>
      </c>
    </row>
    <row r="718" customFormat="false" ht="15" hidden="false" customHeight="false" outlineLevel="0" collapsed="false">
      <c r="A718" s="71" t="s">
        <v>60</v>
      </c>
      <c r="B718" s="71" t="s">
        <v>46</v>
      </c>
      <c r="C718" s="71" t="s">
        <v>1373</v>
      </c>
      <c r="D718" s="72" t="n">
        <v>0</v>
      </c>
      <c r="E718" s="71" t="n">
        <v>0</v>
      </c>
      <c r="F718" s="71" t="n">
        <v>1</v>
      </c>
      <c r="G718" s="72" t="n">
        <v>139.95</v>
      </c>
      <c r="H718" s="72" t="n">
        <v>139.95</v>
      </c>
      <c r="I718" s="71" t="n">
        <f aca="false">IF(B718&gt;=Settings!$B$23,1,0)</f>
        <v>0</v>
      </c>
      <c r="J718" s="71" t="n">
        <v>1</v>
      </c>
      <c r="K718" s="71" t="n">
        <f aca="false">F718*I718*J718</f>
        <v>0</v>
      </c>
      <c r="L718" s="71" t="n">
        <f aca="false">E718*I718*J718</f>
        <v>0</v>
      </c>
      <c r="M718" s="72" t="n">
        <f aca="false">G718*I718*J718</f>
        <v>0</v>
      </c>
      <c r="N718" s="72" t="n">
        <f aca="false">D718*I718*J718</f>
        <v>-0</v>
      </c>
      <c r="O718" s="71" t="n">
        <f aca="false">F718*J718</f>
        <v>1</v>
      </c>
      <c r="P718" s="71" t="n">
        <f aca="false">E718*J718</f>
        <v>0</v>
      </c>
    </row>
    <row r="719" customFormat="false" ht="15" hidden="false" customHeight="false" outlineLevel="0" collapsed="false">
      <c r="A719" s="71" t="s">
        <v>59</v>
      </c>
      <c r="B719" s="71" t="s">
        <v>46</v>
      </c>
      <c r="C719" s="71" t="s">
        <v>1374</v>
      </c>
      <c r="D719" s="72" t="n">
        <v>0</v>
      </c>
      <c r="E719" s="71" t="n">
        <v>0</v>
      </c>
      <c r="F719" s="71" t="n">
        <v>1</v>
      </c>
      <c r="G719" s="72" t="n">
        <v>149.95</v>
      </c>
      <c r="H719" s="72" t="n">
        <v>149.95</v>
      </c>
      <c r="I719" s="71" t="n">
        <f aca="false">IF(B719&gt;=Settings!$B$23,1,0)</f>
        <v>0</v>
      </c>
      <c r="J719" s="71" t="n">
        <v>1</v>
      </c>
      <c r="K719" s="71" t="n">
        <f aca="false">F719*I719*J719</f>
        <v>0</v>
      </c>
      <c r="L719" s="71" t="n">
        <f aca="false">E719*I719*J719</f>
        <v>0</v>
      </c>
      <c r="M719" s="72" t="n">
        <f aca="false">G719*I719*J719</f>
        <v>0</v>
      </c>
      <c r="N719" s="72" t="n">
        <f aca="false">D719*I719*J719</f>
        <v>-0</v>
      </c>
      <c r="O719" s="71" t="n">
        <f aca="false">F719*J719</f>
        <v>1</v>
      </c>
      <c r="P719" s="71" t="n">
        <f aca="false">E719*J719</f>
        <v>0</v>
      </c>
    </row>
    <row r="720" customFormat="false" ht="15" hidden="false" customHeight="false" outlineLevel="0" collapsed="false">
      <c r="A720" s="71" t="s">
        <v>59</v>
      </c>
      <c r="B720" s="71" t="s">
        <v>46</v>
      </c>
      <c r="C720" s="71" t="s">
        <v>360</v>
      </c>
      <c r="D720" s="72" t="n">
        <v>0</v>
      </c>
      <c r="E720" s="71" t="n">
        <v>0</v>
      </c>
      <c r="F720" s="71" t="n">
        <v>107</v>
      </c>
      <c r="G720" s="72" t="n">
        <v>1068.92</v>
      </c>
      <c r="H720" s="72" t="n">
        <v>1068.92</v>
      </c>
      <c r="I720" s="71" t="n">
        <f aca="false">IF(B720&gt;=Settings!$B$23,1,0)</f>
        <v>0</v>
      </c>
      <c r="J720" s="71" t="n">
        <v>1</v>
      </c>
      <c r="K720" s="71" t="n">
        <f aca="false">F720*I720*J720</f>
        <v>0</v>
      </c>
      <c r="L720" s="71" t="n">
        <f aca="false">E720*I720*J720</f>
        <v>0</v>
      </c>
      <c r="M720" s="72" t="n">
        <f aca="false">G720*I720*J720</f>
        <v>0</v>
      </c>
      <c r="N720" s="72" t="n">
        <f aca="false">D720*I720*J720</f>
        <v>-0</v>
      </c>
      <c r="O720" s="71" t="n">
        <f aca="false">F720*J720</f>
        <v>107</v>
      </c>
      <c r="P720" s="71" t="n">
        <f aca="false">E720*J720</f>
        <v>0</v>
      </c>
    </row>
    <row r="721" customFormat="false" ht="15" hidden="false" customHeight="false" outlineLevel="0" collapsed="false">
      <c r="A721" s="71" t="s">
        <v>61</v>
      </c>
      <c r="B721" s="71" t="s">
        <v>46</v>
      </c>
      <c r="C721" s="71" t="s">
        <v>114</v>
      </c>
      <c r="D721" s="72" t="n">
        <v>0</v>
      </c>
      <c r="E721" s="71" t="n">
        <v>0</v>
      </c>
      <c r="F721" s="71" t="n">
        <v>56</v>
      </c>
      <c r="G721" s="72" t="n">
        <v>5243.95</v>
      </c>
      <c r="H721" s="72" t="n">
        <v>5031.03</v>
      </c>
      <c r="I721" s="71" t="n">
        <f aca="false">IF(B721&gt;=Settings!$B$23,1,0)</f>
        <v>0</v>
      </c>
      <c r="J721" s="71" t="n">
        <v>1</v>
      </c>
      <c r="K721" s="71" t="n">
        <f aca="false">F721*I721*J721</f>
        <v>0</v>
      </c>
      <c r="L721" s="71" t="n">
        <f aca="false">E721*I721*J721</f>
        <v>0</v>
      </c>
      <c r="M721" s="72" t="n">
        <f aca="false">G721*I721*J721</f>
        <v>0</v>
      </c>
      <c r="N721" s="72" t="n">
        <f aca="false">D721*I721*J721</f>
        <v>-0</v>
      </c>
      <c r="O721" s="71" t="n">
        <f aca="false">F721*J721</f>
        <v>56</v>
      </c>
      <c r="P721" s="71" t="n">
        <f aca="false">E721*J721</f>
        <v>0</v>
      </c>
    </row>
    <row r="722" customFormat="false" ht="15" hidden="false" customHeight="false" outlineLevel="0" collapsed="false">
      <c r="A722" s="71" t="s">
        <v>59</v>
      </c>
      <c r="B722" s="71" t="s">
        <v>46</v>
      </c>
      <c r="C722" s="71" t="s">
        <v>1375</v>
      </c>
      <c r="D722" s="72" t="n">
        <v>0</v>
      </c>
      <c r="E722" s="71" t="n">
        <v>0</v>
      </c>
      <c r="F722" s="71" t="n">
        <v>1</v>
      </c>
      <c r="G722" s="72" t="n">
        <v>129.95</v>
      </c>
      <c r="H722" s="72" t="n">
        <v>129.95</v>
      </c>
      <c r="I722" s="71" t="n">
        <f aca="false">IF(B722&gt;=Settings!$B$23,1,0)</f>
        <v>0</v>
      </c>
      <c r="J722" s="71" t="n">
        <v>1</v>
      </c>
      <c r="K722" s="71" t="n">
        <f aca="false">F722*I722*J722</f>
        <v>0</v>
      </c>
      <c r="L722" s="71" t="n">
        <f aca="false">E722*I722*J722</f>
        <v>0</v>
      </c>
      <c r="M722" s="72" t="n">
        <f aca="false">G722*I722*J722</f>
        <v>0</v>
      </c>
      <c r="N722" s="72" t="n">
        <f aca="false">D722*I722*J722</f>
        <v>-0</v>
      </c>
      <c r="O722" s="71" t="n">
        <f aca="false">F722*J722</f>
        <v>1</v>
      </c>
      <c r="P722" s="71" t="n">
        <f aca="false">E722*J722</f>
        <v>0</v>
      </c>
    </row>
    <row r="723" customFormat="false" ht="15" hidden="false" customHeight="false" outlineLevel="0" collapsed="false">
      <c r="A723" s="71" t="s">
        <v>61</v>
      </c>
      <c r="B723" s="71" t="s">
        <v>46</v>
      </c>
      <c r="C723" s="71" t="s">
        <v>901</v>
      </c>
      <c r="D723" s="72" t="n">
        <v>0</v>
      </c>
      <c r="E723" s="71" t="n">
        <v>0</v>
      </c>
      <c r="F723" s="71" t="n">
        <v>9</v>
      </c>
      <c r="G723" s="72" t="n">
        <v>1175.55</v>
      </c>
      <c r="H723" s="72" t="n">
        <v>1157.56</v>
      </c>
      <c r="I723" s="71" t="n">
        <f aca="false">IF(B723&gt;=Settings!$B$23,1,0)</f>
        <v>0</v>
      </c>
      <c r="J723" s="71" t="n">
        <v>1</v>
      </c>
      <c r="K723" s="71" t="n">
        <f aca="false">F723*I723*J723</f>
        <v>0</v>
      </c>
      <c r="L723" s="71" t="n">
        <f aca="false">E723*I723*J723</f>
        <v>0</v>
      </c>
      <c r="M723" s="72" t="n">
        <f aca="false">G723*I723*J723</f>
        <v>0</v>
      </c>
      <c r="N723" s="72" t="n">
        <f aca="false">D723*I723*J723</f>
        <v>-0</v>
      </c>
      <c r="O723" s="71" t="n">
        <f aca="false">F723*J723</f>
        <v>9</v>
      </c>
      <c r="P723" s="71" t="n">
        <f aca="false">E723*J723</f>
        <v>0</v>
      </c>
    </row>
    <row r="724" customFormat="false" ht="15" hidden="false" customHeight="false" outlineLevel="0" collapsed="false">
      <c r="A724" s="71" t="s">
        <v>60</v>
      </c>
      <c r="B724" s="71" t="s">
        <v>46</v>
      </c>
      <c r="C724" s="71" t="s">
        <v>1376</v>
      </c>
      <c r="D724" s="72" t="n">
        <v>0</v>
      </c>
      <c r="E724" s="71" t="n">
        <v>0</v>
      </c>
      <c r="F724" s="71" t="n">
        <v>1</v>
      </c>
      <c r="G724" s="72" t="n">
        <v>99.95</v>
      </c>
      <c r="H724" s="72" t="n">
        <v>99.95</v>
      </c>
      <c r="I724" s="71" t="n">
        <f aca="false">IF(B724&gt;=Settings!$B$23,1,0)</f>
        <v>0</v>
      </c>
      <c r="J724" s="71" t="n">
        <v>1</v>
      </c>
      <c r="K724" s="71" t="n">
        <f aca="false">F724*I724*J724</f>
        <v>0</v>
      </c>
      <c r="L724" s="71" t="n">
        <f aca="false">E724*I724*J724</f>
        <v>0</v>
      </c>
      <c r="M724" s="72" t="n">
        <f aca="false">G724*I724*J724</f>
        <v>0</v>
      </c>
      <c r="N724" s="72" t="n">
        <f aca="false">D724*I724*J724</f>
        <v>-0</v>
      </c>
      <c r="O724" s="71" t="n">
        <f aca="false">F724*J724</f>
        <v>1</v>
      </c>
      <c r="P724" s="71" t="n">
        <f aca="false">E724*J724</f>
        <v>0</v>
      </c>
    </row>
    <row r="725" customFormat="false" ht="15" hidden="false" customHeight="false" outlineLevel="0" collapsed="false">
      <c r="A725" s="71" t="s">
        <v>61</v>
      </c>
      <c r="B725" s="71" t="s">
        <v>46</v>
      </c>
      <c r="C725" s="71" t="s">
        <v>152</v>
      </c>
      <c r="D725" s="72" t="n">
        <v>277.82</v>
      </c>
      <c r="E725" s="71" t="n">
        <v>2</v>
      </c>
      <c r="F725" s="71" t="n">
        <v>46</v>
      </c>
      <c r="G725" s="72" t="n">
        <v>6950.1</v>
      </c>
      <c r="H725" s="72" t="n">
        <v>6245.9</v>
      </c>
      <c r="I725" s="71" t="n">
        <f aca="false">IF(B725&gt;=Settings!$B$23,1,0)</f>
        <v>0</v>
      </c>
      <c r="J725" s="71" t="n">
        <v>1</v>
      </c>
      <c r="K725" s="71" t="n">
        <f aca="false">F725*I725*J725</f>
        <v>0</v>
      </c>
      <c r="L725" s="71" t="n">
        <f aca="false">E725*I725*J725</f>
        <v>0</v>
      </c>
      <c r="M725" s="72" t="n">
        <f aca="false">G725*I725*J725</f>
        <v>0</v>
      </c>
      <c r="N725" s="72" t="n">
        <f aca="false">D725*I725*J725</f>
        <v>0</v>
      </c>
      <c r="O725" s="71" t="n">
        <f aca="false">F725*J725</f>
        <v>46</v>
      </c>
      <c r="P725" s="71" t="n">
        <f aca="false">E725*J725</f>
        <v>2</v>
      </c>
    </row>
    <row r="726" customFormat="false" ht="15" hidden="false" customHeight="false" outlineLevel="0" collapsed="false">
      <c r="A726" s="71" t="s">
        <v>60</v>
      </c>
      <c r="B726" s="71" t="s">
        <v>46</v>
      </c>
      <c r="C726" s="71" t="s">
        <v>602</v>
      </c>
      <c r="D726" s="72" t="n">
        <v>0</v>
      </c>
      <c r="E726" s="71" t="n">
        <v>0</v>
      </c>
      <c r="F726" s="71" t="n">
        <v>5</v>
      </c>
      <c r="G726" s="72" t="n">
        <v>124.95</v>
      </c>
      <c r="H726" s="72" t="n">
        <v>124.95</v>
      </c>
      <c r="I726" s="71" t="n">
        <f aca="false">IF(B726&gt;=Settings!$B$23,1,0)</f>
        <v>0</v>
      </c>
      <c r="J726" s="71" t="n">
        <v>1</v>
      </c>
      <c r="K726" s="71" t="n">
        <f aca="false">F726*I726*J726</f>
        <v>0</v>
      </c>
      <c r="L726" s="71" t="n">
        <f aca="false">E726*I726*J726</f>
        <v>0</v>
      </c>
      <c r="M726" s="72" t="n">
        <f aca="false">G726*I726*J726</f>
        <v>0</v>
      </c>
      <c r="N726" s="72" t="n">
        <f aca="false">D726*I726*J726</f>
        <v>-0</v>
      </c>
      <c r="O726" s="71" t="n">
        <f aca="false">F726*J726</f>
        <v>5</v>
      </c>
      <c r="P726" s="71" t="n">
        <f aca="false">E726*J726</f>
        <v>0</v>
      </c>
    </row>
    <row r="727" customFormat="false" ht="15" hidden="false" customHeight="false" outlineLevel="0" collapsed="false">
      <c r="A727" s="71" t="s">
        <v>61</v>
      </c>
      <c r="B727" s="71" t="s">
        <v>46</v>
      </c>
      <c r="C727" s="71" t="s">
        <v>1300</v>
      </c>
      <c r="D727" s="72" t="n">
        <v>0</v>
      </c>
      <c r="E727" s="71" t="n">
        <v>0</v>
      </c>
      <c r="F727" s="71" t="n">
        <v>15</v>
      </c>
      <c r="G727" s="72" t="n">
        <v>464.25</v>
      </c>
      <c r="H727" s="72" t="n">
        <v>441.04</v>
      </c>
      <c r="I727" s="71" t="n">
        <f aca="false">IF(B727&gt;=Settings!$B$23,1,0)</f>
        <v>0</v>
      </c>
      <c r="J727" s="71" t="n">
        <v>1</v>
      </c>
      <c r="K727" s="71" t="n">
        <f aca="false">F727*I727*J727</f>
        <v>0</v>
      </c>
      <c r="L727" s="71" t="n">
        <f aca="false">E727*I727*J727</f>
        <v>0</v>
      </c>
      <c r="M727" s="72" t="n">
        <f aca="false">G727*I727*J727</f>
        <v>0</v>
      </c>
      <c r="N727" s="72" t="n">
        <f aca="false">D727*I727*J727</f>
        <v>-0</v>
      </c>
      <c r="O727" s="71" t="n">
        <f aca="false">F727*J727</f>
        <v>15</v>
      </c>
      <c r="P727" s="71" t="n">
        <f aca="false">E727*J727</f>
        <v>0</v>
      </c>
    </row>
    <row r="728" customFormat="false" ht="15" hidden="false" customHeight="false" outlineLevel="0" collapsed="false">
      <c r="A728" s="71" t="s">
        <v>61</v>
      </c>
      <c r="B728" s="71" t="s">
        <v>46</v>
      </c>
      <c r="C728" s="71" t="s">
        <v>150</v>
      </c>
      <c r="D728" s="72" t="n">
        <v>329.85</v>
      </c>
      <c r="E728" s="71" t="n">
        <v>3</v>
      </c>
      <c r="F728" s="71" t="n">
        <v>53</v>
      </c>
      <c r="G728" s="72" t="n">
        <v>5827.35</v>
      </c>
      <c r="H728" s="72" t="n">
        <v>5151.26</v>
      </c>
      <c r="I728" s="71" t="n">
        <f aca="false">IF(B728&gt;=Settings!$B$23,1,0)</f>
        <v>0</v>
      </c>
      <c r="J728" s="71" t="n">
        <v>1</v>
      </c>
      <c r="K728" s="71" t="n">
        <f aca="false">F728*I728*J728</f>
        <v>0</v>
      </c>
      <c r="L728" s="71" t="n">
        <f aca="false">E728*I728*J728</f>
        <v>0</v>
      </c>
      <c r="M728" s="72" t="n">
        <f aca="false">G728*I728*J728</f>
        <v>0</v>
      </c>
      <c r="N728" s="72" t="n">
        <f aca="false">D728*I728*J728</f>
        <v>0</v>
      </c>
      <c r="O728" s="71" t="n">
        <f aca="false">F728*J728</f>
        <v>53</v>
      </c>
      <c r="P728" s="71" t="n">
        <f aca="false">E728*J728</f>
        <v>3</v>
      </c>
    </row>
    <row r="729" customFormat="false" ht="15" hidden="false" customHeight="false" outlineLevel="0" collapsed="false">
      <c r="A729" s="71" t="s">
        <v>61</v>
      </c>
      <c r="B729" s="71" t="s">
        <v>46</v>
      </c>
      <c r="C729" s="71" t="s">
        <v>1299</v>
      </c>
      <c r="D729" s="72" t="n">
        <v>14.6</v>
      </c>
      <c r="E729" s="71" t="n">
        <v>4</v>
      </c>
      <c r="F729" s="71" t="n">
        <v>234</v>
      </c>
      <c r="G729" s="72" t="n">
        <v>924.3</v>
      </c>
      <c r="H729" s="72" t="n">
        <v>874.43</v>
      </c>
      <c r="I729" s="71" t="n">
        <f aca="false">IF(B729&gt;=Settings!$B$23,1,0)</f>
        <v>0</v>
      </c>
      <c r="J729" s="71" t="n">
        <v>1</v>
      </c>
      <c r="K729" s="71" t="n">
        <f aca="false">F729*I729*J729</f>
        <v>0</v>
      </c>
      <c r="L729" s="71" t="n">
        <f aca="false">E729*I729*J729</f>
        <v>0</v>
      </c>
      <c r="M729" s="72" t="n">
        <f aca="false">G729*I729*J729</f>
        <v>0</v>
      </c>
      <c r="N729" s="72" t="n">
        <f aca="false">D729*I729*J729</f>
        <v>0</v>
      </c>
      <c r="O729" s="71" t="n">
        <f aca="false">F729*J729</f>
        <v>234</v>
      </c>
      <c r="P729" s="71" t="n">
        <f aca="false">E729*J729</f>
        <v>4</v>
      </c>
    </row>
    <row r="730" customFormat="false" ht="15" hidden="false" customHeight="false" outlineLevel="0" collapsed="false">
      <c r="A730" s="71" t="s">
        <v>60</v>
      </c>
      <c r="B730" s="71" t="s">
        <v>46</v>
      </c>
      <c r="C730" s="71" t="s">
        <v>1377</v>
      </c>
      <c r="D730" s="72" t="n">
        <v>0</v>
      </c>
      <c r="E730" s="71" t="n">
        <v>0</v>
      </c>
      <c r="F730" s="71" t="n">
        <v>1</v>
      </c>
      <c r="G730" s="72" t="n">
        <v>119.95</v>
      </c>
      <c r="H730" s="72" t="n">
        <v>119.95</v>
      </c>
      <c r="I730" s="71" t="n">
        <f aca="false">IF(B730&gt;=Settings!$B$23,1,0)</f>
        <v>0</v>
      </c>
      <c r="J730" s="71" t="n">
        <v>1</v>
      </c>
      <c r="K730" s="71" t="n">
        <f aca="false">F730*I730*J730</f>
        <v>0</v>
      </c>
      <c r="L730" s="71" t="n">
        <f aca="false">E730*I730*J730</f>
        <v>0</v>
      </c>
      <c r="M730" s="72" t="n">
        <f aca="false">G730*I730*J730</f>
        <v>0</v>
      </c>
      <c r="N730" s="72" t="n">
        <f aca="false">D730*I730*J730</f>
        <v>-0</v>
      </c>
      <c r="O730" s="71" t="n">
        <f aca="false">F730*J730</f>
        <v>1</v>
      </c>
      <c r="P730" s="71" t="n">
        <f aca="false">E730*J730</f>
        <v>0</v>
      </c>
    </row>
    <row r="731" customFormat="false" ht="15" hidden="false" customHeight="false" outlineLevel="0" collapsed="false">
      <c r="A731" s="71" t="s">
        <v>59</v>
      </c>
      <c r="B731" s="71" t="s">
        <v>46</v>
      </c>
      <c r="C731" s="71" t="s">
        <v>1378</v>
      </c>
      <c r="D731" s="72" t="n">
        <v>0</v>
      </c>
      <c r="E731" s="71" t="n">
        <v>0</v>
      </c>
      <c r="F731" s="71" t="n">
        <v>1</v>
      </c>
      <c r="G731" s="72" t="n">
        <v>169.95</v>
      </c>
      <c r="H731" s="72" t="n">
        <v>169.95</v>
      </c>
      <c r="I731" s="71" t="n">
        <f aca="false">IF(B731&gt;=Settings!$B$23,1,0)</f>
        <v>0</v>
      </c>
      <c r="J731" s="71" t="n">
        <v>1</v>
      </c>
      <c r="K731" s="71" t="n">
        <f aca="false">F731*I731*J731</f>
        <v>0</v>
      </c>
      <c r="L731" s="71" t="n">
        <f aca="false">E731*I731*J731</f>
        <v>0</v>
      </c>
      <c r="M731" s="72" t="n">
        <f aca="false">G731*I731*J731</f>
        <v>0</v>
      </c>
      <c r="N731" s="72" t="n">
        <f aca="false">D731*I731*J731</f>
        <v>-0</v>
      </c>
      <c r="O731" s="71" t="n">
        <f aca="false">F731*J731</f>
        <v>1</v>
      </c>
      <c r="P731" s="71" t="n">
        <f aca="false">E731*J731</f>
        <v>0</v>
      </c>
    </row>
    <row r="732" customFormat="false" ht="15" hidden="false" customHeight="false" outlineLevel="0" collapsed="false">
      <c r="A732" s="71" t="s">
        <v>61</v>
      </c>
      <c r="B732" s="71" t="s">
        <v>46</v>
      </c>
      <c r="C732" s="71" t="s">
        <v>977</v>
      </c>
      <c r="D732" s="72" t="n">
        <v>0</v>
      </c>
      <c r="E732" s="71" t="n">
        <v>0</v>
      </c>
      <c r="F732" s="71" t="n">
        <v>7</v>
      </c>
      <c r="G732" s="72" t="n">
        <v>62.65</v>
      </c>
      <c r="H732" s="72" t="n">
        <v>62.65</v>
      </c>
      <c r="I732" s="71" t="n">
        <f aca="false">IF(B732&gt;=Settings!$B$23,1,0)</f>
        <v>0</v>
      </c>
      <c r="J732" s="71" t="n">
        <v>1</v>
      </c>
      <c r="K732" s="71" t="n">
        <f aca="false">F732*I732*J732</f>
        <v>0</v>
      </c>
      <c r="L732" s="71" t="n">
        <f aca="false">E732*I732*J732</f>
        <v>0</v>
      </c>
      <c r="M732" s="72" t="n">
        <f aca="false">G732*I732*J732</f>
        <v>0</v>
      </c>
      <c r="N732" s="72" t="n">
        <f aca="false">D732*I732*J732</f>
        <v>-0</v>
      </c>
      <c r="O732" s="71" t="n">
        <f aca="false">F732*J732</f>
        <v>7</v>
      </c>
      <c r="P732" s="71" t="n">
        <f aca="false">E732*J732</f>
        <v>0</v>
      </c>
    </row>
    <row r="733" customFormat="false" ht="15" hidden="false" customHeight="false" outlineLevel="0" collapsed="false">
      <c r="A733" s="71" t="s">
        <v>60</v>
      </c>
      <c r="B733" s="71" t="s">
        <v>46</v>
      </c>
      <c r="C733" s="71" t="s">
        <v>1379</v>
      </c>
      <c r="D733" s="72" t="n">
        <v>0</v>
      </c>
      <c r="E733" s="71" t="n">
        <v>0</v>
      </c>
      <c r="F733" s="71" t="n">
        <v>3</v>
      </c>
      <c r="G733" s="72" t="n">
        <v>59.97</v>
      </c>
      <c r="H733" s="72" t="n">
        <v>59.97</v>
      </c>
      <c r="I733" s="71" t="n">
        <f aca="false">IF(B733&gt;=Settings!$B$23,1,0)</f>
        <v>0</v>
      </c>
      <c r="J733" s="71" t="n">
        <v>1</v>
      </c>
      <c r="K733" s="71" t="n">
        <f aca="false">F733*I733*J733</f>
        <v>0</v>
      </c>
      <c r="L733" s="71" t="n">
        <f aca="false">E733*I733*J733</f>
        <v>0</v>
      </c>
      <c r="M733" s="72" t="n">
        <f aca="false">G733*I733*J733</f>
        <v>0</v>
      </c>
      <c r="N733" s="72" t="n">
        <f aca="false">D733*I733*J733</f>
        <v>-0</v>
      </c>
      <c r="O733" s="71" t="n">
        <f aca="false">F733*J733</f>
        <v>3</v>
      </c>
      <c r="P733" s="71" t="n">
        <f aca="false">E733*J733</f>
        <v>0</v>
      </c>
    </row>
    <row r="734" customFormat="false" ht="15" hidden="false" customHeight="false" outlineLevel="0" collapsed="false">
      <c r="A734" s="71" t="s">
        <v>59</v>
      </c>
      <c r="B734" s="71" t="s">
        <v>46</v>
      </c>
      <c r="C734" s="71" t="s">
        <v>1252</v>
      </c>
      <c r="D734" s="72" t="n">
        <v>0</v>
      </c>
      <c r="E734" s="71" t="n">
        <v>0</v>
      </c>
      <c r="F734" s="71" t="n">
        <v>16</v>
      </c>
      <c r="G734" s="72" t="n">
        <v>1970.063</v>
      </c>
      <c r="H734" s="72" t="n">
        <v>1970.063</v>
      </c>
      <c r="I734" s="71" t="n">
        <f aca="false">IF(B734&gt;=Settings!$B$23,1,0)</f>
        <v>0</v>
      </c>
      <c r="J734" s="71" t="n">
        <v>1</v>
      </c>
      <c r="K734" s="71" t="n">
        <f aca="false">F734*I734*J734</f>
        <v>0</v>
      </c>
      <c r="L734" s="71" t="n">
        <f aca="false">E734*I734*J734</f>
        <v>0</v>
      </c>
      <c r="M734" s="72" t="n">
        <f aca="false">G734*I734*J734</f>
        <v>0</v>
      </c>
      <c r="N734" s="72" t="n">
        <f aca="false">D734*I734*J734</f>
        <v>-0</v>
      </c>
      <c r="O734" s="71" t="n">
        <f aca="false">F734*J734</f>
        <v>16</v>
      </c>
      <c r="P734" s="71" t="n">
        <f aca="false">E734*J734</f>
        <v>0</v>
      </c>
    </row>
    <row r="735" customFormat="false" ht="15" hidden="false" customHeight="false" outlineLevel="0" collapsed="false">
      <c r="A735" s="71" t="s">
        <v>59</v>
      </c>
      <c r="B735" s="71" t="s">
        <v>46</v>
      </c>
      <c r="C735" s="71" t="s">
        <v>1079</v>
      </c>
      <c r="D735" s="72" t="n">
        <v>0</v>
      </c>
      <c r="E735" s="71" t="n">
        <v>0</v>
      </c>
      <c r="F735" s="71" t="n">
        <v>127</v>
      </c>
      <c r="G735" s="72" t="n">
        <v>1556.64</v>
      </c>
      <c r="H735" s="72" t="n">
        <v>1556.64</v>
      </c>
      <c r="I735" s="71" t="n">
        <f aca="false">IF(B735&gt;=Settings!$B$23,1,0)</f>
        <v>0</v>
      </c>
      <c r="J735" s="71" t="n">
        <v>1</v>
      </c>
      <c r="K735" s="71" t="n">
        <f aca="false">F735*I735*J735</f>
        <v>0</v>
      </c>
      <c r="L735" s="71" t="n">
        <f aca="false">E735*I735*J735</f>
        <v>0</v>
      </c>
      <c r="M735" s="72" t="n">
        <f aca="false">G735*I735*J735</f>
        <v>0</v>
      </c>
      <c r="N735" s="72" t="n">
        <f aca="false">D735*I735*J735</f>
        <v>-0</v>
      </c>
      <c r="O735" s="71" t="n">
        <f aca="false">F735*J735</f>
        <v>127</v>
      </c>
      <c r="P735" s="71" t="n">
        <f aca="false">E735*J735</f>
        <v>0</v>
      </c>
    </row>
    <row r="736" customFormat="false" ht="15" hidden="false" customHeight="false" outlineLevel="0" collapsed="false">
      <c r="A736" s="71" t="s">
        <v>61</v>
      </c>
      <c r="B736" s="71" t="s">
        <v>46</v>
      </c>
      <c r="C736" s="71" t="s">
        <v>1380</v>
      </c>
      <c r="D736" s="72" t="n">
        <v>0</v>
      </c>
      <c r="E736" s="71" t="n">
        <v>0</v>
      </c>
      <c r="F736" s="71" t="n">
        <v>2</v>
      </c>
      <c r="G736" s="72" t="n">
        <v>179.9</v>
      </c>
      <c r="H736" s="72" t="n">
        <v>166.41</v>
      </c>
      <c r="I736" s="71" t="n">
        <f aca="false">IF(B736&gt;=Settings!$B$23,1,0)</f>
        <v>0</v>
      </c>
      <c r="J736" s="71" t="n">
        <v>1</v>
      </c>
      <c r="K736" s="71" t="n">
        <f aca="false">F736*I736*J736</f>
        <v>0</v>
      </c>
      <c r="L736" s="71" t="n">
        <f aca="false">E736*I736*J736</f>
        <v>0</v>
      </c>
      <c r="M736" s="72" t="n">
        <f aca="false">G736*I736*J736</f>
        <v>0</v>
      </c>
      <c r="N736" s="72" t="n">
        <f aca="false">D736*I736*J736</f>
        <v>-0</v>
      </c>
      <c r="O736" s="71" t="n">
        <f aca="false">F736*J736</f>
        <v>2</v>
      </c>
      <c r="P736" s="71" t="n">
        <f aca="false">E736*J736</f>
        <v>0</v>
      </c>
    </row>
    <row r="737" customFormat="false" ht="15" hidden="false" customHeight="false" outlineLevel="0" collapsed="false">
      <c r="A737" s="71" t="s">
        <v>60</v>
      </c>
      <c r="B737" s="71" t="s">
        <v>46</v>
      </c>
      <c r="C737" s="71" t="s">
        <v>1381</v>
      </c>
      <c r="D737" s="72" t="n">
        <v>0</v>
      </c>
      <c r="E737" s="71" t="n">
        <v>0</v>
      </c>
      <c r="F737" s="71" t="n">
        <v>1</v>
      </c>
      <c r="G737" s="72" t="n">
        <v>99.95</v>
      </c>
      <c r="H737" s="72" t="n">
        <v>99.95</v>
      </c>
      <c r="I737" s="71" t="n">
        <f aca="false">IF(B737&gt;=Settings!$B$23,1,0)</f>
        <v>0</v>
      </c>
      <c r="J737" s="71" t="n">
        <v>1</v>
      </c>
      <c r="K737" s="71" t="n">
        <f aca="false">F737*I737*J737</f>
        <v>0</v>
      </c>
      <c r="L737" s="71" t="n">
        <f aca="false">E737*I737*J737</f>
        <v>0</v>
      </c>
      <c r="M737" s="72" t="n">
        <f aca="false">G737*I737*J737</f>
        <v>0</v>
      </c>
      <c r="N737" s="72" t="n">
        <f aca="false">D737*I737*J737</f>
        <v>-0</v>
      </c>
      <c r="O737" s="71" t="n">
        <f aca="false">F737*J737</f>
        <v>1</v>
      </c>
      <c r="P737" s="71" t="n">
        <f aca="false">E737*J737</f>
        <v>0</v>
      </c>
    </row>
    <row r="738" customFormat="false" ht="15" hidden="false" customHeight="false" outlineLevel="0" collapsed="false">
      <c r="A738" s="71" t="s">
        <v>59</v>
      </c>
      <c r="B738" s="71" t="s">
        <v>46</v>
      </c>
      <c r="C738" s="71" t="s">
        <v>944</v>
      </c>
      <c r="D738" s="72" t="n">
        <v>0</v>
      </c>
      <c r="E738" s="71" t="n">
        <v>0</v>
      </c>
      <c r="F738" s="71" t="n">
        <v>15</v>
      </c>
      <c r="G738" s="72" t="n">
        <v>1520.25</v>
      </c>
      <c r="H738" s="72" t="n">
        <v>1520.25</v>
      </c>
      <c r="I738" s="71" t="n">
        <f aca="false">IF(B738&gt;=Settings!$B$23,1,0)</f>
        <v>0</v>
      </c>
      <c r="J738" s="71" t="n">
        <v>1</v>
      </c>
      <c r="K738" s="71" t="n">
        <f aca="false">F738*I738*J738</f>
        <v>0</v>
      </c>
      <c r="L738" s="71" t="n">
        <f aca="false">E738*I738*J738</f>
        <v>0</v>
      </c>
      <c r="M738" s="72" t="n">
        <f aca="false">G738*I738*J738</f>
        <v>0</v>
      </c>
      <c r="N738" s="72" t="n">
        <f aca="false">D738*I738*J738</f>
        <v>-0</v>
      </c>
      <c r="O738" s="71" t="n">
        <f aca="false">F738*J738</f>
        <v>15</v>
      </c>
      <c r="P738" s="71" t="n">
        <f aca="false">E738*J738</f>
        <v>0</v>
      </c>
    </row>
    <row r="739" customFormat="false" ht="15" hidden="false" customHeight="false" outlineLevel="0" collapsed="false">
      <c r="A739" s="71" t="s">
        <v>60</v>
      </c>
      <c r="B739" s="71" t="s">
        <v>46</v>
      </c>
      <c r="C739" s="71" t="s">
        <v>1382</v>
      </c>
      <c r="D739" s="72" t="n">
        <v>0</v>
      </c>
      <c r="E739" s="71" t="n">
        <v>0</v>
      </c>
      <c r="F739" s="71" t="n">
        <v>1</v>
      </c>
      <c r="G739" s="72" t="n">
        <v>159.95</v>
      </c>
      <c r="H739" s="72" t="n">
        <v>159.95</v>
      </c>
      <c r="I739" s="71" t="n">
        <f aca="false">IF(B739&gt;=Settings!$B$23,1,0)</f>
        <v>0</v>
      </c>
      <c r="J739" s="71" t="n">
        <v>1</v>
      </c>
      <c r="K739" s="71" t="n">
        <f aca="false">F739*I739*J739</f>
        <v>0</v>
      </c>
      <c r="L739" s="71" t="n">
        <f aca="false">E739*I739*J739</f>
        <v>0</v>
      </c>
      <c r="M739" s="72" t="n">
        <f aca="false">G739*I739*J739</f>
        <v>0</v>
      </c>
      <c r="N739" s="72" t="n">
        <f aca="false">D739*I739*J739</f>
        <v>-0</v>
      </c>
      <c r="O739" s="71" t="n">
        <f aca="false">F739*J739</f>
        <v>1</v>
      </c>
      <c r="P739" s="71" t="n">
        <f aca="false">E739*J739</f>
        <v>0</v>
      </c>
    </row>
    <row r="740" customFormat="false" ht="15" hidden="false" customHeight="false" outlineLevel="0" collapsed="false">
      <c r="A740" s="71" t="s">
        <v>59</v>
      </c>
      <c r="B740" s="71" t="s">
        <v>46</v>
      </c>
      <c r="C740" s="71" t="s">
        <v>1383</v>
      </c>
      <c r="D740" s="72" t="n">
        <v>0</v>
      </c>
      <c r="E740" s="71" t="n">
        <v>0</v>
      </c>
      <c r="F740" s="71" t="n">
        <v>6</v>
      </c>
      <c r="G740" s="72" t="n">
        <v>713.72</v>
      </c>
      <c r="H740" s="72" t="n">
        <v>713.72</v>
      </c>
      <c r="I740" s="71" t="n">
        <f aca="false">IF(B740&gt;=Settings!$B$23,1,0)</f>
        <v>0</v>
      </c>
      <c r="J740" s="71" t="n">
        <v>1</v>
      </c>
      <c r="K740" s="71" t="n">
        <f aca="false">F740*I740*J740</f>
        <v>0</v>
      </c>
      <c r="L740" s="71" t="n">
        <f aca="false">E740*I740*J740</f>
        <v>0</v>
      </c>
      <c r="M740" s="72" t="n">
        <f aca="false">G740*I740*J740</f>
        <v>0</v>
      </c>
      <c r="N740" s="72" t="n">
        <f aca="false">D740*I740*J740</f>
        <v>-0</v>
      </c>
      <c r="O740" s="71" t="n">
        <f aca="false">F740*J740</f>
        <v>6</v>
      </c>
      <c r="P740" s="71" t="n">
        <f aca="false">E740*J740</f>
        <v>0</v>
      </c>
    </row>
    <row r="741" customFormat="false" ht="15" hidden="false" customHeight="false" outlineLevel="0" collapsed="false">
      <c r="A741" s="71" t="s">
        <v>59</v>
      </c>
      <c r="B741" s="71" t="s">
        <v>46</v>
      </c>
      <c r="C741" s="71" t="s">
        <v>1384</v>
      </c>
      <c r="D741" s="72" t="n">
        <v>0</v>
      </c>
      <c r="E741" s="71" t="n">
        <v>0</v>
      </c>
      <c r="F741" s="71" t="n">
        <v>3</v>
      </c>
      <c r="G741" s="72" t="n">
        <v>282.75</v>
      </c>
      <c r="H741" s="72" t="n">
        <v>282.75</v>
      </c>
      <c r="I741" s="71" t="n">
        <f aca="false">IF(B741&gt;=Settings!$B$23,1,0)</f>
        <v>0</v>
      </c>
      <c r="J741" s="71" t="n">
        <v>1</v>
      </c>
      <c r="K741" s="71" t="n">
        <f aca="false">F741*I741*J741</f>
        <v>0</v>
      </c>
      <c r="L741" s="71" t="n">
        <f aca="false">E741*I741*J741</f>
        <v>0</v>
      </c>
      <c r="M741" s="72" t="n">
        <f aca="false">G741*I741*J741</f>
        <v>0</v>
      </c>
      <c r="N741" s="72" t="n">
        <f aca="false">D741*I741*J741</f>
        <v>-0</v>
      </c>
      <c r="O741" s="71" t="n">
        <f aca="false">F741*J741</f>
        <v>3</v>
      </c>
      <c r="P741" s="71" t="n">
        <f aca="false">E741*J741</f>
        <v>0</v>
      </c>
    </row>
    <row r="742" customFormat="false" ht="15" hidden="false" customHeight="false" outlineLevel="0" collapsed="false">
      <c r="A742" s="71" t="s">
        <v>60</v>
      </c>
      <c r="B742" s="71" t="s">
        <v>46</v>
      </c>
      <c r="C742" s="71" t="s">
        <v>363</v>
      </c>
      <c r="D742" s="72" t="n">
        <v>0</v>
      </c>
      <c r="E742" s="71" t="n">
        <v>0</v>
      </c>
      <c r="F742" s="71" t="n">
        <v>10</v>
      </c>
      <c r="G742" s="72" t="n">
        <v>879.5</v>
      </c>
      <c r="H742" s="72" t="n">
        <v>879.5</v>
      </c>
      <c r="I742" s="71" t="n">
        <f aca="false">IF(B742&gt;=Settings!$B$23,1,0)</f>
        <v>0</v>
      </c>
      <c r="J742" s="71" t="n">
        <v>1</v>
      </c>
      <c r="K742" s="71" t="n">
        <f aca="false">F742*I742*J742</f>
        <v>0</v>
      </c>
      <c r="L742" s="71" t="n">
        <f aca="false">E742*I742*J742</f>
        <v>0</v>
      </c>
      <c r="M742" s="72" t="n">
        <f aca="false">G742*I742*J742</f>
        <v>0</v>
      </c>
      <c r="N742" s="72" t="n">
        <f aca="false">D742*I742*J742</f>
        <v>-0</v>
      </c>
      <c r="O742" s="71" t="n">
        <f aca="false">F742*J742</f>
        <v>10</v>
      </c>
      <c r="P742" s="71" t="n">
        <f aca="false">E742*J742</f>
        <v>0</v>
      </c>
    </row>
    <row r="743" customFormat="false" ht="15" hidden="false" customHeight="false" outlineLevel="0" collapsed="false">
      <c r="A743" s="71" t="s">
        <v>59</v>
      </c>
      <c r="B743" s="71" t="s">
        <v>46</v>
      </c>
      <c r="C743" s="71" t="s">
        <v>652</v>
      </c>
      <c r="D743" s="72" t="n">
        <v>0</v>
      </c>
      <c r="E743" s="71" t="n">
        <v>0</v>
      </c>
      <c r="F743" s="71" t="n">
        <v>28</v>
      </c>
      <c r="G743" s="72" t="n">
        <v>582.163</v>
      </c>
      <c r="H743" s="72" t="n">
        <v>582.163</v>
      </c>
      <c r="I743" s="71" t="n">
        <f aca="false">IF(B743&gt;=Settings!$B$23,1,0)</f>
        <v>0</v>
      </c>
      <c r="J743" s="71" t="n">
        <v>1</v>
      </c>
      <c r="K743" s="71" t="n">
        <f aca="false">F743*I743*J743</f>
        <v>0</v>
      </c>
      <c r="L743" s="71" t="n">
        <f aca="false">E743*I743*J743</f>
        <v>0</v>
      </c>
      <c r="M743" s="72" t="n">
        <f aca="false">G743*I743*J743</f>
        <v>0</v>
      </c>
      <c r="N743" s="72" t="n">
        <f aca="false">D743*I743*J743</f>
        <v>-0</v>
      </c>
      <c r="O743" s="71" t="n">
        <f aca="false">F743*J743</f>
        <v>28</v>
      </c>
      <c r="P743" s="71" t="n">
        <f aca="false">E743*J743</f>
        <v>0</v>
      </c>
    </row>
    <row r="744" customFormat="false" ht="15" hidden="false" customHeight="false" outlineLevel="0" collapsed="false">
      <c r="A744" s="71" t="s">
        <v>59</v>
      </c>
      <c r="B744" s="71" t="s">
        <v>46</v>
      </c>
      <c r="C744" s="71" t="s">
        <v>118</v>
      </c>
      <c r="D744" s="72" t="n">
        <v>0</v>
      </c>
      <c r="E744" s="71" t="n">
        <v>0</v>
      </c>
      <c r="F744" s="71" t="n">
        <v>90</v>
      </c>
      <c r="G744" s="72" t="n">
        <v>10036.607</v>
      </c>
      <c r="H744" s="72" t="n">
        <v>10036.607</v>
      </c>
      <c r="I744" s="71" t="n">
        <f aca="false">IF(B744&gt;=Settings!$B$23,1,0)</f>
        <v>0</v>
      </c>
      <c r="J744" s="71" t="n">
        <v>1</v>
      </c>
      <c r="K744" s="71" t="n">
        <f aca="false">F744*I744*J744</f>
        <v>0</v>
      </c>
      <c r="L744" s="71" t="n">
        <f aca="false">E744*I744*J744</f>
        <v>0</v>
      </c>
      <c r="M744" s="72" t="n">
        <f aca="false">G744*I744*J744</f>
        <v>0</v>
      </c>
      <c r="N744" s="72" t="n">
        <f aca="false">D744*I744*J744</f>
        <v>-0</v>
      </c>
      <c r="O744" s="71" t="n">
        <f aca="false">F744*J744</f>
        <v>90</v>
      </c>
      <c r="P744" s="71" t="n">
        <f aca="false">E744*J744</f>
        <v>0</v>
      </c>
    </row>
    <row r="745" customFormat="false" ht="15" hidden="false" customHeight="false" outlineLevel="0" collapsed="false">
      <c r="A745" s="71" t="s">
        <v>59</v>
      </c>
      <c r="B745" s="71" t="s">
        <v>46</v>
      </c>
      <c r="C745" s="71" t="s">
        <v>585</v>
      </c>
      <c r="D745" s="72" t="n">
        <v>0</v>
      </c>
      <c r="E745" s="71" t="n">
        <v>0</v>
      </c>
      <c r="F745" s="71" t="n">
        <v>47</v>
      </c>
      <c r="G745" s="72" t="n">
        <v>3968.65</v>
      </c>
      <c r="H745" s="72" t="n">
        <v>3968.65</v>
      </c>
      <c r="I745" s="71" t="n">
        <f aca="false">IF(B745&gt;=Settings!$B$23,1,0)</f>
        <v>0</v>
      </c>
      <c r="J745" s="71" t="n">
        <v>1</v>
      </c>
      <c r="K745" s="71" t="n">
        <f aca="false">F745*I745*J745</f>
        <v>0</v>
      </c>
      <c r="L745" s="71" t="n">
        <f aca="false">E745*I745*J745</f>
        <v>0</v>
      </c>
      <c r="M745" s="72" t="n">
        <f aca="false">G745*I745*J745</f>
        <v>0</v>
      </c>
      <c r="N745" s="72" t="n">
        <f aca="false">D745*I745*J745</f>
        <v>-0</v>
      </c>
      <c r="O745" s="71" t="n">
        <f aca="false">F745*J745</f>
        <v>47</v>
      </c>
      <c r="P745" s="71" t="n">
        <f aca="false">E745*J745</f>
        <v>0</v>
      </c>
    </row>
    <row r="746" customFormat="false" ht="15" hidden="false" customHeight="false" outlineLevel="0" collapsed="false">
      <c r="A746" s="71" t="s">
        <v>61</v>
      </c>
      <c r="B746" s="71" t="s">
        <v>46</v>
      </c>
      <c r="C746" s="71" t="s">
        <v>951</v>
      </c>
      <c r="D746" s="72" t="n">
        <v>97.95</v>
      </c>
      <c r="E746" s="71" t="n">
        <v>1</v>
      </c>
      <c r="F746" s="71" t="n">
        <v>3</v>
      </c>
      <c r="G746" s="72" t="n">
        <v>310.3</v>
      </c>
      <c r="H746" s="72" t="n">
        <v>195.19</v>
      </c>
      <c r="I746" s="71" t="n">
        <f aca="false">IF(B746&gt;=Settings!$B$23,1,0)</f>
        <v>0</v>
      </c>
      <c r="J746" s="71" t="n">
        <v>1</v>
      </c>
      <c r="K746" s="71" t="n">
        <f aca="false">F746*I746*J746</f>
        <v>0</v>
      </c>
      <c r="L746" s="71" t="n">
        <f aca="false">E746*I746*J746</f>
        <v>0</v>
      </c>
      <c r="M746" s="72" t="n">
        <f aca="false">G746*I746*J746</f>
        <v>0</v>
      </c>
      <c r="N746" s="72" t="n">
        <f aca="false">D746*I746*J746</f>
        <v>0</v>
      </c>
      <c r="O746" s="71" t="n">
        <f aca="false">F746*J746</f>
        <v>3</v>
      </c>
      <c r="P746" s="71" t="n">
        <f aca="false">E746*J746</f>
        <v>1</v>
      </c>
    </row>
    <row r="747" customFormat="false" ht="15" hidden="false" customHeight="false" outlineLevel="0" collapsed="false">
      <c r="A747" s="71" t="s">
        <v>60</v>
      </c>
      <c r="B747" s="71" t="s">
        <v>46</v>
      </c>
      <c r="C747" s="71" t="s">
        <v>1385</v>
      </c>
      <c r="D747" s="72" t="n">
        <v>84.95</v>
      </c>
      <c r="E747" s="71" t="n">
        <v>1</v>
      </c>
      <c r="F747" s="71" t="n">
        <v>59</v>
      </c>
      <c r="G747" s="72" t="n">
        <v>5012.05</v>
      </c>
      <c r="H747" s="72" t="n">
        <v>4927.1</v>
      </c>
      <c r="I747" s="71" t="n">
        <f aca="false">IF(B747&gt;=Settings!$B$23,1,0)</f>
        <v>0</v>
      </c>
      <c r="J747" s="71" t="n">
        <v>1</v>
      </c>
      <c r="K747" s="71" t="n">
        <f aca="false">F747*I747*J747</f>
        <v>0</v>
      </c>
      <c r="L747" s="71" t="n">
        <f aca="false">E747*I747*J747</f>
        <v>0</v>
      </c>
      <c r="M747" s="72" t="n">
        <f aca="false">G747*I747*J747</f>
        <v>0</v>
      </c>
      <c r="N747" s="72" t="n">
        <f aca="false">D747*I747*J747</f>
        <v>0</v>
      </c>
      <c r="O747" s="71" t="n">
        <f aca="false">F747*J747</f>
        <v>59</v>
      </c>
      <c r="P747" s="71" t="n">
        <f aca="false">E747*J747</f>
        <v>1</v>
      </c>
    </row>
    <row r="748" customFormat="false" ht="15" hidden="false" customHeight="false" outlineLevel="0" collapsed="false">
      <c r="A748" s="71" t="s">
        <v>59</v>
      </c>
      <c r="B748" s="71" t="s">
        <v>46</v>
      </c>
      <c r="C748" s="71" t="s">
        <v>1386</v>
      </c>
      <c r="D748" s="72" t="n">
        <v>0</v>
      </c>
      <c r="E748" s="71" t="n">
        <v>0</v>
      </c>
      <c r="F748" s="71" t="n">
        <v>3</v>
      </c>
      <c r="G748" s="72" t="n">
        <v>229.65</v>
      </c>
      <c r="H748" s="72" t="n">
        <v>229.65</v>
      </c>
      <c r="I748" s="71" t="n">
        <f aca="false">IF(B748&gt;=Settings!$B$23,1,0)</f>
        <v>0</v>
      </c>
      <c r="J748" s="71" t="n">
        <v>1</v>
      </c>
      <c r="K748" s="71" t="n">
        <f aca="false">F748*I748*J748</f>
        <v>0</v>
      </c>
      <c r="L748" s="71" t="n">
        <f aca="false">E748*I748*J748</f>
        <v>0</v>
      </c>
      <c r="M748" s="72" t="n">
        <f aca="false">G748*I748*J748</f>
        <v>0</v>
      </c>
      <c r="N748" s="72" t="n">
        <f aca="false">D748*I748*J748</f>
        <v>-0</v>
      </c>
      <c r="O748" s="71" t="n">
        <f aca="false">F748*J748</f>
        <v>3</v>
      </c>
      <c r="P748" s="71" t="n">
        <f aca="false">E748*J748</f>
        <v>0</v>
      </c>
    </row>
    <row r="749" customFormat="false" ht="15" hidden="false" customHeight="false" outlineLevel="0" collapsed="false">
      <c r="A749" s="71" t="s">
        <v>60</v>
      </c>
      <c r="B749" s="71" t="s">
        <v>46</v>
      </c>
      <c r="C749" s="71" t="s">
        <v>1387</v>
      </c>
      <c r="D749" s="72" t="n">
        <v>0</v>
      </c>
      <c r="E749" s="71" t="n">
        <v>0</v>
      </c>
      <c r="F749" s="71" t="n">
        <v>13</v>
      </c>
      <c r="G749" s="72" t="n">
        <v>1234.35</v>
      </c>
      <c r="H749" s="72" t="n">
        <v>1234.35</v>
      </c>
      <c r="I749" s="71" t="n">
        <f aca="false">IF(B749&gt;=Settings!$B$23,1,0)</f>
        <v>0</v>
      </c>
      <c r="J749" s="71" t="n">
        <v>1</v>
      </c>
      <c r="K749" s="71" t="n">
        <f aca="false">F749*I749*J749</f>
        <v>0</v>
      </c>
      <c r="L749" s="71" t="n">
        <f aca="false">E749*I749*J749</f>
        <v>0</v>
      </c>
      <c r="M749" s="72" t="n">
        <f aca="false">G749*I749*J749</f>
        <v>0</v>
      </c>
      <c r="N749" s="72" t="n">
        <f aca="false">D749*I749*J749</f>
        <v>-0</v>
      </c>
      <c r="O749" s="71" t="n">
        <f aca="false">F749*J749</f>
        <v>13</v>
      </c>
      <c r="P749" s="71" t="n">
        <f aca="false">E749*J749</f>
        <v>0</v>
      </c>
    </row>
    <row r="750" customFormat="false" ht="15" hidden="false" customHeight="false" outlineLevel="0" collapsed="false">
      <c r="A750" s="71" t="s">
        <v>60</v>
      </c>
      <c r="B750" s="71" t="s">
        <v>46</v>
      </c>
      <c r="C750" s="71" t="s">
        <v>1388</v>
      </c>
      <c r="D750" s="72" t="n">
        <v>0</v>
      </c>
      <c r="E750" s="71" t="n">
        <v>0</v>
      </c>
      <c r="F750" s="71" t="n">
        <v>1</v>
      </c>
      <c r="G750" s="72" t="n">
        <v>295.95</v>
      </c>
      <c r="H750" s="72" t="n">
        <v>295.95</v>
      </c>
      <c r="I750" s="71" t="n">
        <f aca="false">IF(B750&gt;=Settings!$B$23,1,0)</f>
        <v>0</v>
      </c>
      <c r="J750" s="71" t="n">
        <v>1</v>
      </c>
      <c r="K750" s="71" t="n">
        <f aca="false">F750*I750*J750</f>
        <v>0</v>
      </c>
      <c r="L750" s="71" t="n">
        <f aca="false">E750*I750*J750</f>
        <v>0</v>
      </c>
      <c r="M750" s="72" t="n">
        <f aca="false">G750*I750*J750</f>
        <v>0</v>
      </c>
      <c r="N750" s="72" t="n">
        <f aca="false">D750*I750*J750</f>
        <v>-0</v>
      </c>
      <c r="O750" s="71" t="n">
        <f aca="false">F750*J750</f>
        <v>1</v>
      </c>
      <c r="P750" s="71" t="n">
        <f aca="false">E750*J750</f>
        <v>0</v>
      </c>
    </row>
    <row r="751" customFormat="false" ht="15" hidden="false" customHeight="false" outlineLevel="0" collapsed="false">
      <c r="A751" s="71" t="s">
        <v>61</v>
      </c>
      <c r="B751" s="71" t="s">
        <v>46</v>
      </c>
      <c r="C751" s="71" t="s">
        <v>1097</v>
      </c>
      <c r="D751" s="72" t="n">
        <v>0</v>
      </c>
      <c r="E751" s="71" t="n">
        <v>0</v>
      </c>
      <c r="F751" s="71" t="n">
        <v>3</v>
      </c>
      <c r="G751" s="72" t="n">
        <v>314.85</v>
      </c>
      <c r="H751" s="72" t="n">
        <v>300.61</v>
      </c>
      <c r="I751" s="71" t="n">
        <f aca="false">IF(B751&gt;=Settings!$B$23,1,0)</f>
        <v>0</v>
      </c>
      <c r="J751" s="71" t="n">
        <v>1</v>
      </c>
      <c r="K751" s="71" t="n">
        <f aca="false">F751*I751*J751</f>
        <v>0</v>
      </c>
      <c r="L751" s="71" t="n">
        <f aca="false">E751*I751*J751</f>
        <v>0</v>
      </c>
      <c r="M751" s="72" t="n">
        <f aca="false">G751*I751*J751</f>
        <v>0</v>
      </c>
      <c r="N751" s="72" t="n">
        <f aca="false">D751*I751*J751</f>
        <v>-0</v>
      </c>
      <c r="O751" s="71" t="n">
        <f aca="false">F751*J751</f>
        <v>3</v>
      </c>
      <c r="P751" s="71" t="n">
        <f aca="false">E751*J751</f>
        <v>0</v>
      </c>
    </row>
    <row r="752" customFormat="false" ht="15" hidden="false" customHeight="false" outlineLevel="0" collapsed="false">
      <c r="A752" s="71" t="s">
        <v>59</v>
      </c>
      <c r="B752" s="71" t="s">
        <v>46</v>
      </c>
      <c r="C752" s="71" t="s">
        <v>1389</v>
      </c>
      <c r="D752" s="72" t="n">
        <v>0</v>
      </c>
      <c r="E752" s="71" t="n">
        <v>0</v>
      </c>
      <c r="F752" s="71" t="n">
        <v>14</v>
      </c>
      <c r="G752" s="72" t="n">
        <v>223.3</v>
      </c>
      <c r="H752" s="72" t="n">
        <v>223.3</v>
      </c>
      <c r="I752" s="71" t="n">
        <f aca="false">IF(B752&gt;=Settings!$B$23,1,0)</f>
        <v>0</v>
      </c>
      <c r="J752" s="71" t="n">
        <v>1</v>
      </c>
      <c r="K752" s="71" t="n">
        <f aca="false">F752*I752*J752</f>
        <v>0</v>
      </c>
      <c r="L752" s="71" t="n">
        <f aca="false">E752*I752*J752</f>
        <v>0</v>
      </c>
      <c r="M752" s="72" t="n">
        <f aca="false">G752*I752*J752</f>
        <v>0</v>
      </c>
      <c r="N752" s="72" t="n">
        <f aca="false">D752*I752*J752</f>
        <v>-0</v>
      </c>
      <c r="O752" s="71" t="n">
        <f aca="false">F752*J752</f>
        <v>14</v>
      </c>
      <c r="P752" s="71" t="n">
        <f aca="false">E752*J752</f>
        <v>0</v>
      </c>
    </row>
    <row r="753" customFormat="false" ht="15" hidden="false" customHeight="false" outlineLevel="0" collapsed="false">
      <c r="A753" s="71" t="s">
        <v>59</v>
      </c>
      <c r="B753" s="71" t="s">
        <v>46</v>
      </c>
      <c r="C753" s="71" t="s">
        <v>1154</v>
      </c>
      <c r="D753" s="72" t="n">
        <v>47047.722</v>
      </c>
      <c r="E753" s="71" t="n">
        <v>0</v>
      </c>
      <c r="F753" s="71" t="n">
        <v>0</v>
      </c>
      <c r="G753" s="72" t="n">
        <v>0</v>
      </c>
      <c r="H753" s="72" t="n">
        <v>-47047.722</v>
      </c>
      <c r="I753" s="71" t="n">
        <f aca="false">IF(B753&gt;=Settings!$B$23,1,0)</f>
        <v>0</v>
      </c>
      <c r="J753" s="71" t="n">
        <v>0</v>
      </c>
      <c r="K753" s="71" t="n">
        <f aca="false">F753*I753*J753</f>
        <v>0</v>
      </c>
      <c r="L753" s="71" t="n">
        <f aca="false">E753*I753*J753</f>
        <v>0</v>
      </c>
      <c r="M753" s="72" t="n">
        <f aca="false">G753*I753*J753</f>
        <v>0</v>
      </c>
      <c r="N753" s="72" t="n">
        <f aca="false">D753*I753*J753</f>
        <v>0</v>
      </c>
      <c r="O753" s="71" t="n">
        <f aca="false">F753*J753</f>
        <v>0</v>
      </c>
      <c r="P753" s="71" t="n">
        <f aca="false">E753*J753</f>
        <v>0</v>
      </c>
    </row>
    <row r="754" customFormat="false" ht="15" hidden="false" customHeight="false" outlineLevel="0" collapsed="false">
      <c r="A754" s="71" t="s">
        <v>60</v>
      </c>
      <c r="B754" s="71" t="s">
        <v>46</v>
      </c>
      <c r="C754" s="71" t="s">
        <v>1390</v>
      </c>
      <c r="D754" s="72" t="n">
        <v>0</v>
      </c>
      <c r="E754" s="71" t="n">
        <v>0</v>
      </c>
      <c r="F754" s="71" t="n">
        <v>7</v>
      </c>
      <c r="G754" s="72" t="n">
        <v>1014.65</v>
      </c>
      <c r="H754" s="72" t="n">
        <v>1014.65</v>
      </c>
      <c r="I754" s="71" t="n">
        <f aca="false">IF(B754&gt;=Settings!$B$23,1,0)</f>
        <v>0</v>
      </c>
      <c r="J754" s="71" t="n">
        <v>1</v>
      </c>
      <c r="K754" s="71" t="n">
        <f aca="false">F754*I754*J754</f>
        <v>0</v>
      </c>
      <c r="L754" s="71" t="n">
        <f aca="false">E754*I754*J754</f>
        <v>0</v>
      </c>
      <c r="M754" s="72" t="n">
        <f aca="false">G754*I754*J754</f>
        <v>0</v>
      </c>
      <c r="N754" s="72" t="n">
        <f aca="false">D754*I754*J754</f>
        <v>-0</v>
      </c>
      <c r="O754" s="71" t="n">
        <f aca="false">F754*J754</f>
        <v>7</v>
      </c>
      <c r="P754" s="71" t="n">
        <f aca="false">E754*J754</f>
        <v>0</v>
      </c>
    </row>
    <row r="755" customFormat="false" ht="15" hidden="false" customHeight="false" outlineLevel="0" collapsed="false">
      <c r="A755" s="71" t="s">
        <v>59</v>
      </c>
      <c r="B755" s="71" t="s">
        <v>46</v>
      </c>
      <c r="C755" s="71" t="s">
        <v>1391</v>
      </c>
      <c r="D755" s="72" t="n">
        <v>0</v>
      </c>
      <c r="E755" s="71" t="n">
        <v>0</v>
      </c>
      <c r="F755" s="71" t="n">
        <v>1</v>
      </c>
      <c r="G755" s="72" t="n">
        <v>103.95</v>
      </c>
      <c r="H755" s="72" t="n">
        <v>103.95</v>
      </c>
      <c r="I755" s="71" t="n">
        <f aca="false">IF(B755&gt;=Settings!$B$23,1,0)</f>
        <v>0</v>
      </c>
      <c r="J755" s="71" t="n">
        <v>1</v>
      </c>
      <c r="K755" s="71" t="n">
        <f aca="false">F755*I755*J755</f>
        <v>0</v>
      </c>
      <c r="L755" s="71" t="n">
        <f aca="false">E755*I755*J755</f>
        <v>0</v>
      </c>
      <c r="M755" s="72" t="n">
        <f aca="false">G755*I755*J755</f>
        <v>0</v>
      </c>
      <c r="N755" s="72" t="n">
        <f aca="false">D755*I755*J755</f>
        <v>-0</v>
      </c>
      <c r="O755" s="71" t="n">
        <f aca="false">F755*J755</f>
        <v>1</v>
      </c>
      <c r="P755" s="71" t="n">
        <f aca="false">E755*J755</f>
        <v>0</v>
      </c>
    </row>
    <row r="756" customFormat="false" ht="15" hidden="false" customHeight="false" outlineLevel="0" collapsed="false">
      <c r="A756" s="71" t="s">
        <v>60</v>
      </c>
      <c r="B756" s="71" t="s">
        <v>46</v>
      </c>
      <c r="C756" s="71" t="s">
        <v>1392</v>
      </c>
      <c r="D756" s="72" t="n">
        <v>0</v>
      </c>
      <c r="E756" s="71" t="n">
        <v>0</v>
      </c>
      <c r="F756" s="71" t="n">
        <v>2</v>
      </c>
      <c r="G756" s="72" t="n">
        <v>205.9</v>
      </c>
      <c r="H756" s="72" t="n">
        <v>205.9</v>
      </c>
      <c r="I756" s="71" t="n">
        <f aca="false">IF(B756&gt;=Settings!$B$23,1,0)</f>
        <v>0</v>
      </c>
      <c r="J756" s="71" t="n">
        <v>1</v>
      </c>
      <c r="K756" s="71" t="n">
        <f aca="false">F756*I756*J756</f>
        <v>0</v>
      </c>
      <c r="L756" s="71" t="n">
        <f aca="false">E756*I756*J756</f>
        <v>0</v>
      </c>
      <c r="M756" s="72" t="n">
        <f aca="false">G756*I756*J756</f>
        <v>0</v>
      </c>
      <c r="N756" s="72" t="n">
        <f aca="false">D756*I756*J756</f>
        <v>-0</v>
      </c>
      <c r="O756" s="71" t="n">
        <f aca="false">F756*J756</f>
        <v>2</v>
      </c>
      <c r="P756" s="71" t="n">
        <f aca="false">E756*J756</f>
        <v>0</v>
      </c>
    </row>
    <row r="757" customFormat="false" ht="15" hidden="false" customHeight="false" outlineLevel="0" collapsed="false">
      <c r="A757" s="71" t="s">
        <v>60</v>
      </c>
      <c r="B757" s="71" t="s">
        <v>46</v>
      </c>
      <c r="C757" s="71" t="s">
        <v>1091</v>
      </c>
      <c r="D757" s="72" t="n">
        <v>0</v>
      </c>
      <c r="E757" s="71" t="n">
        <v>0</v>
      </c>
      <c r="F757" s="71" t="n">
        <v>4</v>
      </c>
      <c r="G757" s="72" t="n">
        <v>459.8</v>
      </c>
      <c r="H757" s="72" t="n">
        <v>459.8</v>
      </c>
      <c r="I757" s="71" t="n">
        <f aca="false">IF(B757&gt;=Settings!$B$23,1,0)</f>
        <v>0</v>
      </c>
      <c r="J757" s="71" t="n">
        <v>1</v>
      </c>
      <c r="K757" s="71" t="n">
        <f aca="false">F757*I757*J757</f>
        <v>0</v>
      </c>
      <c r="L757" s="71" t="n">
        <f aca="false">E757*I757*J757</f>
        <v>0</v>
      </c>
      <c r="M757" s="72" t="n">
        <f aca="false">G757*I757*J757</f>
        <v>0</v>
      </c>
      <c r="N757" s="72" t="n">
        <f aca="false">D757*I757*J757</f>
        <v>-0</v>
      </c>
      <c r="O757" s="71" t="n">
        <f aca="false">F757*J757</f>
        <v>4</v>
      </c>
      <c r="P757" s="71" t="n">
        <f aca="false">E757*J757</f>
        <v>0</v>
      </c>
    </row>
    <row r="758" customFormat="false" ht="15" hidden="false" customHeight="false" outlineLevel="0" collapsed="false">
      <c r="A758" s="71" t="s">
        <v>59</v>
      </c>
      <c r="B758" s="71" t="s">
        <v>46</v>
      </c>
      <c r="C758" s="71" t="s">
        <v>572</v>
      </c>
      <c r="D758" s="72" t="n">
        <v>0</v>
      </c>
      <c r="E758" s="71" t="n">
        <v>0</v>
      </c>
      <c r="F758" s="71" t="n">
        <v>13</v>
      </c>
      <c r="G758" s="72" t="n">
        <v>1010.875</v>
      </c>
      <c r="H758" s="72" t="n">
        <v>1010.875</v>
      </c>
      <c r="I758" s="71" t="n">
        <f aca="false">IF(B758&gt;=Settings!$B$23,1,0)</f>
        <v>0</v>
      </c>
      <c r="J758" s="71" t="n">
        <v>1</v>
      </c>
      <c r="K758" s="71" t="n">
        <f aca="false">F758*I758*J758</f>
        <v>0</v>
      </c>
      <c r="L758" s="71" t="n">
        <f aca="false">E758*I758*J758</f>
        <v>0</v>
      </c>
      <c r="M758" s="72" t="n">
        <f aca="false">G758*I758*J758</f>
        <v>0</v>
      </c>
      <c r="N758" s="72" t="n">
        <f aca="false">D758*I758*J758</f>
        <v>-0</v>
      </c>
      <c r="O758" s="71" t="n">
        <f aca="false">F758*J758</f>
        <v>13</v>
      </c>
      <c r="P758" s="71" t="n">
        <f aca="false">E758*J758</f>
        <v>0</v>
      </c>
    </row>
    <row r="759" customFormat="false" ht="15" hidden="false" customHeight="false" outlineLevel="0" collapsed="false">
      <c r="A759" s="71" t="s">
        <v>59</v>
      </c>
      <c r="B759" s="71" t="s">
        <v>46</v>
      </c>
      <c r="C759" s="71" t="s">
        <v>1233</v>
      </c>
      <c r="D759" s="72" t="n">
        <v>0</v>
      </c>
      <c r="E759" s="71" t="n">
        <v>0</v>
      </c>
      <c r="F759" s="71" t="n">
        <v>3</v>
      </c>
      <c r="G759" s="72" t="n">
        <v>452.85</v>
      </c>
      <c r="H759" s="72" t="n">
        <v>452.85</v>
      </c>
      <c r="I759" s="71" t="n">
        <f aca="false">IF(B759&gt;=Settings!$B$23,1,0)</f>
        <v>0</v>
      </c>
      <c r="J759" s="71" t="n">
        <v>1</v>
      </c>
      <c r="K759" s="71" t="n">
        <f aca="false">F759*I759*J759</f>
        <v>0</v>
      </c>
      <c r="L759" s="71" t="n">
        <f aca="false">E759*I759*J759</f>
        <v>0</v>
      </c>
      <c r="M759" s="72" t="n">
        <f aca="false">G759*I759*J759</f>
        <v>0</v>
      </c>
      <c r="N759" s="72" t="n">
        <f aca="false">D759*I759*J759</f>
        <v>-0</v>
      </c>
      <c r="O759" s="71" t="n">
        <f aca="false">F759*J759</f>
        <v>3</v>
      </c>
      <c r="P759" s="71" t="n">
        <f aca="false">E759*J759</f>
        <v>0</v>
      </c>
    </row>
    <row r="760" customFormat="false" ht="15" hidden="false" customHeight="false" outlineLevel="0" collapsed="false">
      <c r="A760" s="71" t="s">
        <v>61</v>
      </c>
      <c r="B760" s="71" t="s">
        <v>46</v>
      </c>
      <c r="C760" s="71" t="s">
        <v>958</v>
      </c>
      <c r="D760" s="72" t="n">
        <v>0</v>
      </c>
      <c r="E760" s="71" t="n">
        <v>0</v>
      </c>
      <c r="F760" s="71" t="n">
        <v>21</v>
      </c>
      <c r="G760" s="72" t="n">
        <v>187.95</v>
      </c>
      <c r="H760" s="72" t="n">
        <v>183.91</v>
      </c>
      <c r="I760" s="71" t="n">
        <f aca="false">IF(B760&gt;=Settings!$B$23,1,0)</f>
        <v>0</v>
      </c>
      <c r="J760" s="71" t="n">
        <v>1</v>
      </c>
      <c r="K760" s="71" t="n">
        <f aca="false">F760*I760*J760</f>
        <v>0</v>
      </c>
      <c r="L760" s="71" t="n">
        <f aca="false">E760*I760*J760</f>
        <v>0</v>
      </c>
      <c r="M760" s="72" t="n">
        <f aca="false">G760*I760*J760</f>
        <v>0</v>
      </c>
      <c r="N760" s="72" t="n">
        <f aca="false">D760*I760*J760</f>
        <v>-0</v>
      </c>
      <c r="O760" s="71" t="n">
        <f aca="false">F760*J760</f>
        <v>21</v>
      </c>
      <c r="P760" s="71" t="n">
        <f aca="false">E760*J760</f>
        <v>0</v>
      </c>
    </row>
    <row r="761" customFormat="false" ht="15" hidden="false" customHeight="false" outlineLevel="0" collapsed="false">
      <c r="A761" s="71" t="s">
        <v>60</v>
      </c>
      <c r="B761" s="71" t="s">
        <v>46</v>
      </c>
      <c r="C761" s="71" t="s">
        <v>1393</v>
      </c>
      <c r="D761" s="72" t="n">
        <v>0</v>
      </c>
      <c r="E761" s="71" t="n">
        <v>0</v>
      </c>
      <c r="F761" s="71" t="n">
        <v>2</v>
      </c>
      <c r="G761" s="72" t="n">
        <v>229.9</v>
      </c>
      <c r="H761" s="72" t="n">
        <v>229.9</v>
      </c>
      <c r="I761" s="71" t="n">
        <f aca="false">IF(B761&gt;=Settings!$B$23,1,0)</f>
        <v>0</v>
      </c>
      <c r="J761" s="71" t="n">
        <v>1</v>
      </c>
      <c r="K761" s="71" t="n">
        <f aca="false">F761*I761*J761</f>
        <v>0</v>
      </c>
      <c r="L761" s="71" t="n">
        <f aca="false">E761*I761*J761</f>
        <v>0</v>
      </c>
      <c r="M761" s="72" t="n">
        <f aca="false">G761*I761*J761</f>
        <v>0</v>
      </c>
      <c r="N761" s="72" t="n">
        <f aca="false">D761*I761*J761</f>
        <v>-0</v>
      </c>
      <c r="O761" s="71" t="n">
        <f aca="false">F761*J761</f>
        <v>2</v>
      </c>
      <c r="P761" s="71" t="n">
        <f aca="false">E761*J761</f>
        <v>0</v>
      </c>
    </row>
    <row r="762" customFormat="false" ht="15" hidden="false" customHeight="false" outlineLevel="0" collapsed="false">
      <c r="A762" s="71" t="s">
        <v>60</v>
      </c>
      <c r="B762" s="71" t="s">
        <v>46</v>
      </c>
      <c r="C762" s="71" t="s">
        <v>1394</v>
      </c>
      <c r="D762" s="72" t="n">
        <v>0</v>
      </c>
      <c r="E762" s="71" t="n">
        <v>0</v>
      </c>
      <c r="F762" s="71" t="n">
        <v>9</v>
      </c>
      <c r="G762" s="72" t="n">
        <v>764.55</v>
      </c>
      <c r="H762" s="72" t="n">
        <v>764.55</v>
      </c>
      <c r="I762" s="71" t="n">
        <f aca="false">IF(B762&gt;=Settings!$B$23,1,0)</f>
        <v>0</v>
      </c>
      <c r="J762" s="71" t="n">
        <v>1</v>
      </c>
      <c r="K762" s="71" t="n">
        <f aca="false">F762*I762*J762</f>
        <v>0</v>
      </c>
      <c r="L762" s="71" t="n">
        <f aca="false">E762*I762*J762</f>
        <v>0</v>
      </c>
      <c r="M762" s="72" t="n">
        <f aca="false">G762*I762*J762</f>
        <v>0</v>
      </c>
      <c r="N762" s="72" t="n">
        <f aca="false">D762*I762*J762</f>
        <v>-0</v>
      </c>
      <c r="O762" s="71" t="n">
        <f aca="false">F762*J762</f>
        <v>9</v>
      </c>
      <c r="P762" s="71" t="n">
        <f aca="false">E762*J762</f>
        <v>0</v>
      </c>
    </row>
    <row r="763" customFormat="false" ht="15" hidden="false" customHeight="false" outlineLevel="0" collapsed="false">
      <c r="A763" s="71" t="s">
        <v>59</v>
      </c>
      <c r="B763" s="71" t="s">
        <v>46</v>
      </c>
      <c r="C763" s="71" t="s">
        <v>1395</v>
      </c>
      <c r="D763" s="72" t="n">
        <v>0</v>
      </c>
      <c r="E763" s="71" t="n">
        <v>0</v>
      </c>
      <c r="F763" s="71" t="n">
        <v>2</v>
      </c>
      <c r="G763" s="72" t="n">
        <v>194.9</v>
      </c>
      <c r="H763" s="72" t="n">
        <v>194.9</v>
      </c>
      <c r="I763" s="71" t="n">
        <f aca="false">IF(B763&gt;=Settings!$B$23,1,0)</f>
        <v>0</v>
      </c>
      <c r="J763" s="71" t="n">
        <v>1</v>
      </c>
      <c r="K763" s="71" t="n">
        <f aca="false">F763*I763*J763</f>
        <v>0</v>
      </c>
      <c r="L763" s="71" t="n">
        <f aca="false">E763*I763*J763</f>
        <v>0</v>
      </c>
      <c r="M763" s="72" t="n">
        <f aca="false">G763*I763*J763</f>
        <v>0</v>
      </c>
      <c r="N763" s="72" t="n">
        <f aca="false">D763*I763*J763</f>
        <v>-0</v>
      </c>
      <c r="O763" s="71" t="n">
        <f aca="false">F763*J763</f>
        <v>2</v>
      </c>
      <c r="P763" s="71" t="n">
        <f aca="false">E763*J763</f>
        <v>0</v>
      </c>
    </row>
    <row r="764" customFormat="false" ht="15" hidden="false" customHeight="false" outlineLevel="0" collapsed="false">
      <c r="A764" s="71" t="s">
        <v>61</v>
      </c>
      <c r="B764" s="71" t="s">
        <v>46</v>
      </c>
      <c r="C764" s="71" t="s">
        <v>1396</v>
      </c>
      <c r="D764" s="72" t="n">
        <v>0</v>
      </c>
      <c r="E764" s="71" t="n">
        <v>0</v>
      </c>
      <c r="F764" s="71" t="n">
        <v>1</v>
      </c>
      <c r="G764" s="72" t="n">
        <v>96.95</v>
      </c>
      <c r="H764" s="72" t="n">
        <v>96.95</v>
      </c>
      <c r="I764" s="71" t="n">
        <f aca="false">IF(B764&gt;=Settings!$B$23,1,0)</f>
        <v>0</v>
      </c>
      <c r="J764" s="71" t="n">
        <v>1</v>
      </c>
      <c r="K764" s="71" t="n">
        <f aca="false">F764*I764*J764</f>
        <v>0</v>
      </c>
      <c r="L764" s="71" t="n">
        <f aca="false">E764*I764*J764</f>
        <v>0</v>
      </c>
      <c r="M764" s="72" t="n">
        <f aca="false">G764*I764*J764</f>
        <v>0</v>
      </c>
      <c r="N764" s="72" t="n">
        <f aca="false">D764*I764*J764</f>
        <v>-0</v>
      </c>
      <c r="O764" s="71" t="n">
        <f aca="false">F764*J764</f>
        <v>1</v>
      </c>
      <c r="P764" s="71" t="n">
        <f aca="false">E764*J764</f>
        <v>0</v>
      </c>
    </row>
    <row r="765" customFormat="false" ht="15" hidden="false" customHeight="false" outlineLevel="0" collapsed="false">
      <c r="A765" s="71" t="s">
        <v>60</v>
      </c>
      <c r="B765" s="71" t="s">
        <v>46</v>
      </c>
      <c r="C765" s="71" t="s">
        <v>1397</v>
      </c>
      <c r="D765" s="72" t="n">
        <v>0</v>
      </c>
      <c r="E765" s="71" t="n">
        <v>0</v>
      </c>
      <c r="F765" s="71" t="n">
        <v>1</v>
      </c>
      <c r="G765" s="72" t="n">
        <v>194.95</v>
      </c>
      <c r="H765" s="72" t="n">
        <v>194.95</v>
      </c>
      <c r="I765" s="71" t="n">
        <f aca="false">IF(B765&gt;=Settings!$B$23,1,0)</f>
        <v>0</v>
      </c>
      <c r="J765" s="71" t="n">
        <v>1</v>
      </c>
      <c r="K765" s="71" t="n">
        <f aca="false">F765*I765*J765</f>
        <v>0</v>
      </c>
      <c r="L765" s="71" t="n">
        <f aca="false">E765*I765*J765</f>
        <v>0</v>
      </c>
      <c r="M765" s="72" t="n">
        <f aca="false">G765*I765*J765</f>
        <v>0</v>
      </c>
      <c r="N765" s="72" t="n">
        <f aca="false">D765*I765*J765</f>
        <v>-0</v>
      </c>
      <c r="O765" s="71" t="n">
        <f aca="false">F765*J765</f>
        <v>1</v>
      </c>
      <c r="P765" s="71" t="n">
        <f aca="false">E765*J765</f>
        <v>0</v>
      </c>
    </row>
    <row r="766" customFormat="false" ht="15" hidden="false" customHeight="false" outlineLevel="0" collapsed="false">
      <c r="A766" s="71" t="s">
        <v>60</v>
      </c>
      <c r="B766" s="71" t="s">
        <v>46</v>
      </c>
      <c r="C766" s="71" t="s">
        <v>1398</v>
      </c>
      <c r="D766" s="72" t="n">
        <v>0</v>
      </c>
      <c r="E766" s="71" t="n">
        <v>0</v>
      </c>
      <c r="F766" s="71" t="n">
        <v>2</v>
      </c>
      <c r="G766" s="72" t="n">
        <v>205.9</v>
      </c>
      <c r="H766" s="72" t="n">
        <v>205.9</v>
      </c>
      <c r="I766" s="71" t="n">
        <f aca="false">IF(B766&gt;=Settings!$B$23,1,0)</f>
        <v>0</v>
      </c>
      <c r="J766" s="71" t="n">
        <v>1</v>
      </c>
      <c r="K766" s="71" t="n">
        <f aca="false">F766*I766*J766</f>
        <v>0</v>
      </c>
      <c r="L766" s="71" t="n">
        <f aca="false">E766*I766*J766</f>
        <v>0</v>
      </c>
      <c r="M766" s="72" t="n">
        <f aca="false">G766*I766*J766</f>
        <v>0</v>
      </c>
      <c r="N766" s="72" t="n">
        <f aca="false">D766*I766*J766</f>
        <v>-0</v>
      </c>
      <c r="O766" s="71" t="n">
        <f aca="false">F766*J766</f>
        <v>2</v>
      </c>
      <c r="P766" s="71" t="n">
        <f aca="false">E766*J766</f>
        <v>0</v>
      </c>
    </row>
    <row r="767" customFormat="false" ht="15" hidden="false" customHeight="false" outlineLevel="0" collapsed="false">
      <c r="A767" s="71" t="s">
        <v>61</v>
      </c>
      <c r="B767" s="71" t="s">
        <v>46</v>
      </c>
      <c r="C767" s="71" t="s">
        <v>1399</v>
      </c>
      <c r="D767" s="72" t="n">
        <v>0</v>
      </c>
      <c r="E767" s="71" t="n">
        <v>0</v>
      </c>
      <c r="F767" s="71" t="n">
        <v>1</v>
      </c>
      <c r="G767" s="72" t="n">
        <v>87.95</v>
      </c>
      <c r="H767" s="72" t="n">
        <v>87.95</v>
      </c>
      <c r="I767" s="71" t="n">
        <f aca="false">IF(B767&gt;=Settings!$B$23,1,0)</f>
        <v>0</v>
      </c>
      <c r="J767" s="71" t="n">
        <v>1</v>
      </c>
      <c r="K767" s="71" t="n">
        <f aca="false">F767*I767*J767</f>
        <v>0</v>
      </c>
      <c r="L767" s="71" t="n">
        <f aca="false">E767*I767*J767</f>
        <v>0</v>
      </c>
      <c r="M767" s="72" t="n">
        <f aca="false">G767*I767*J767</f>
        <v>0</v>
      </c>
      <c r="N767" s="72" t="n">
        <f aca="false">D767*I767*J767</f>
        <v>-0</v>
      </c>
      <c r="O767" s="71" t="n">
        <f aca="false">F767*J767</f>
        <v>1</v>
      </c>
      <c r="P767" s="71" t="n">
        <f aca="false">E767*J767</f>
        <v>0</v>
      </c>
    </row>
    <row r="768" customFormat="false" ht="15" hidden="false" customHeight="false" outlineLevel="0" collapsed="false">
      <c r="A768" s="71" t="s">
        <v>59</v>
      </c>
      <c r="B768" s="71" t="s">
        <v>46</v>
      </c>
      <c r="C768" s="71" t="s">
        <v>155</v>
      </c>
      <c r="D768" s="72" t="n">
        <v>0</v>
      </c>
      <c r="E768" s="71" t="n">
        <v>0</v>
      </c>
      <c r="F768" s="71" t="n">
        <v>60</v>
      </c>
      <c r="G768" s="72" t="n">
        <v>5631.324</v>
      </c>
      <c r="H768" s="72" t="n">
        <v>5631.324</v>
      </c>
      <c r="I768" s="71" t="n">
        <f aca="false">IF(B768&gt;=Settings!$B$23,1,0)</f>
        <v>0</v>
      </c>
      <c r="J768" s="71" t="n">
        <v>1</v>
      </c>
      <c r="K768" s="71" t="n">
        <f aca="false">F768*I768*J768</f>
        <v>0</v>
      </c>
      <c r="L768" s="71" t="n">
        <f aca="false">E768*I768*J768</f>
        <v>0</v>
      </c>
      <c r="M768" s="72" t="n">
        <f aca="false">G768*I768*J768</f>
        <v>0</v>
      </c>
      <c r="N768" s="72" t="n">
        <f aca="false">D768*I768*J768</f>
        <v>-0</v>
      </c>
      <c r="O768" s="71" t="n">
        <f aca="false">F768*J768</f>
        <v>60</v>
      </c>
      <c r="P768" s="71" t="n">
        <f aca="false">E768*J768</f>
        <v>0</v>
      </c>
    </row>
    <row r="769" customFormat="false" ht="15" hidden="false" customHeight="false" outlineLevel="0" collapsed="false">
      <c r="A769" s="71" t="s">
        <v>61</v>
      </c>
      <c r="B769" s="71" t="s">
        <v>46</v>
      </c>
      <c r="C769" s="71" t="s">
        <v>949</v>
      </c>
      <c r="D769" s="72" t="n">
        <v>0</v>
      </c>
      <c r="E769" s="71" t="n">
        <v>0</v>
      </c>
      <c r="F769" s="71" t="n">
        <v>1</v>
      </c>
      <c r="G769" s="72" t="n">
        <v>161.95</v>
      </c>
      <c r="H769" s="72" t="n">
        <v>161.95</v>
      </c>
      <c r="I769" s="71" t="n">
        <f aca="false">IF(B769&gt;=Settings!$B$23,1,0)</f>
        <v>0</v>
      </c>
      <c r="J769" s="71" t="n">
        <v>1</v>
      </c>
      <c r="K769" s="71" t="n">
        <f aca="false">F769*I769*J769</f>
        <v>0</v>
      </c>
      <c r="L769" s="71" t="n">
        <f aca="false">E769*I769*J769</f>
        <v>0</v>
      </c>
      <c r="M769" s="72" t="n">
        <f aca="false">G769*I769*J769</f>
        <v>0</v>
      </c>
      <c r="N769" s="72" t="n">
        <f aca="false">D769*I769*J769</f>
        <v>-0</v>
      </c>
      <c r="O769" s="71" t="n">
        <f aca="false">F769*J769</f>
        <v>1</v>
      </c>
      <c r="P769" s="71" t="n">
        <f aca="false">E769*J769</f>
        <v>0</v>
      </c>
    </row>
    <row r="770" customFormat="false" ht="15" hidden="false" customHeight="false" outlineLevel="0" collapsed="false">
      <c r="A770" s="71" t="s">
        <v>59</v>
      </c>
      <c r="B770" s="71" t="s">
        <v>46</v>
      </c>
      <c r="C770" s="71" t="s">
        <v>1400</v>
      </c>
      <c r="D770" s="72" t="n">
        <v>0</v>
      </c>
      <c r="E770" s="71" t="n">
        <v>0</v>
      </c>
      <c r="F770" s="71" t="n">
        <v>4</v>
      </c>
      <c r="G770" s="72" t="n">
        <v>15.8</v>
      </c>
      <c r="H770" s="72" t="n">
        <v>15.8</v>
      </c>
      <c r="I770" s="71" t="n">
        <f aca="false">IF(B770&gt;=Settings!$B$23,1,0)</f>
        <v>0</v>
      </c>
      <c r="J770" s="71" t="n">
        <v>1</v>
      </c>
      <c r="K770" s="71" t="n">
        <f aca="false">F770*I770*J770</f>
        <v>0</v>
      </c>
      <c r="L770" s="71" t="n">
        <f aca="false">E770*I770*J770</f>
        <v>0</v>
      </c>
      <c r="M770" s="72" t="n">
        <f aca="false">G770*I770*J770</f>
        <v>0</v>
      </c>
      <c r="N770" s="72" t="n">
        <f aca="false">D770*I770*J770</f>
        <v>-0</v>
      </c>
      <c r="O770" s="71" t="n">
        <f aca="false">F770*J770</f>
        <v>4</v>
      </c>
      <c r="P770" s="71" t="n">
        <f aca="false">E770*J770</f>
        <v>0</v>
      </c>
    </row>
    <row r="771" customFormat="false" ht="15" hidden="false" customHeight="false" outlineLevel="0" collapsed="false">
      <c r="A771" s="71" t="s">
        <v>59</v>
      </c>
      <c r="B771" s="71" t="s">
        <v>46</v>
      </c>
      <c r="C771" s="71" t="s">
        <v>1401</v>
      </c>
      <c r="D771" s="72" t="n">
        <v>0</v>
      </c>
      <c r="E771" s="71" t="n">
        <v>0</v>
      </c>
      <c r="F771" s="71" t="n">
        <v>4</v>
      </c>
      <c r="G771" s="72" t="n">
        <v>689.8</v>
      </c>
      <c r="H771" s="72" t="n">
        <v>689.8</v>
      </c>
      <c r="I771" s="71" t="n">
        <f aca="false">IF(B771&gt;=Settings!$B$23,1,0)</f>
        <v>0</v>
      </c>
      <c r="J771" s="71" t="n">
        <v>1</v>
      </c>
      <c r="K771" s="71" t="n">
        <f aca="false">F771*I771*J771</f>
        <v>0</v>
      </c>
      <c r="L771" s="71" t="n">
        <f aca="false">E771*I771*J771</f>
        <v>0</v>
      </c>
      <c r="M771" s="72" t="n">
        <f aca="false">G771*I771*J771</f>
        <v>0</v>
      </c>
      <c r="N771" s="72" t="n">
        <f aca="false">D771*I771*J771</f>
        <v>-0</v>
      </c>
      <c r="O771" s="71" t="n">
        <f aca="false">F771*J771</f>
        <v>4</v>
      </c>
      <c r="P771" s="71" t="n">
        <f aca="false">E771*J771</f>
        <v>0</v>
      </c>
    </row>
    <row r="772" customFormat="false" ht="15" hidden="false" customHeight="false" outlineLevel="0" collapsed="false">
      <c r="A772" s="71" t="s">
        <v>59</v>
      </c>
      <c r="B772" s="71" t="s">
        <v>46</v>
      </c>
      <c r="C772" s="71" t="s">
        <v>1402</v>
      </c>
      <c r="D772" s="72" t="n">
        <v>0</v>
      </c>
      <c r="E772" s="71" t="n">
        <v>0</v>
      </c>
      <c r="F772" s="71" t="n">
        <v>1</v>
      </c>
      <c r="G772" s="72" t="n">
        <v>271.95</v>
      </c>
      <c r="H772" s="72" t="n">
        <v>271.95</v>
      </c>
      <c r="I772" s="71" t="n">
        <f aca="false">IF(B772&gt;=Settings!$B$23,1,0)</f>
        <v>0</v>
      </c>
      <c r="J772" s="71" t="n">
        <v>1</v>
      </c>
      <c r="K772" s="71" t="n">
        <f aca="false">F772*I772*J772</f>
        <v>0</v>
      </c>
      <c r="L772" s="71" t="n">
        <f aca="false">E772*I772*J772</f>
        <v>0</v>
      </c>
      <c r="M772" s="72" t="n">
        <f aca="false">G772*I772*J772</f>
        <v>0</v>
      </c>
      <c r="N772" s="72" t="n">
        <f aca="false">D772*I772*J772</f>
        <v>-0</v>
      </c>
      <c r="O772" s="71" t="n">
        <f aca="false">F772*J772</f>
        <v>1</v>
      </c>
      <c r="P772" s="71" t="n">
        <f aca="false">E772*J772</f>
        <v>0</v>
      </c>
    </row>
    <row r="773" customFormat="false" ht="15" hidden="false" customHeight="false" outlineLevel="0" collapsed="false">
      <c r="A773" s="71" t="s">
        <v>59</v>
      </c>
      <c r="B773" s="71" t="s">
        <v>46</v>
      </c>
      <c r="C773" s="71" t="s">
        <v>1280</v>
      </c>
      <c r="D773" s="72" t="n">
        <v>0</v>
      </c>
      <c r="E773" s="71" t="n">
        <v>0</v>
      </c>
      <c r="F773" s="71" t="n">
        <v>5</v>
      </c>
      <c r="G773" s="72" t="n">
        <v>510.15</v>
      </c>
      <c r="H773" s="72" t="n">
        <v>510.15</v>
      </c>
      <c r="I773" s="71" t="n">
        <f aca="false">IF(B773&gt;=Settings!$B$23,1,0)</f>
        <v>0</v>
      </c>
      <c r="J773" s="71" t="n">
        <v>1</v>
      </c>
      <c r="K773" s="71" t="n">
        <f aca="false">F773*I773*J773</f>
        <v>0</v>
      </c>
      <c r="L773" s="71" t="n">
        <f aca="false">E773*I773*J773</f>
        <v>0</v>
      </c>
      <c r="M773" s="72" t="n">
        <f aca="false">G773*I773*J773</f>
        <v>0</v>
      </c>
      <c r="N773" s="72" t="n">
        <f aca="false">D773*I773*J773</f>
        <v>-0</v>
      </c>
      <c r="O773" s="71" t="n">
        <f aca="false">F773*J773</f>
        <v>5</v>
      </c>
      <c r="P773" s="71" t="n">
        <f aca="false">E773*J773</f>
        <v>0</v>
      </c>
    </row>
    <row r="774" customFormat="false" ht="15" hidden="false" customHeight="false" outlineLevel="0" collapsed="false">
      <c r="A774" s="71" t="s">
        <v>61</v>
      </c>
      <c r="B774" s="71" t="s">
        <v>46</v>
      </c>
      <c r="C774" s="71" t="s">
        <v>1386</v>
      </c>
      <c r="D774" s="72" t="n">
        <v>0</v>
      </c>
      <c r="E774" s="71" t="n">
        <v>0</v>
      </c>
      <c r="F774" s="71" t="n">
        <v>5</v>
      </c>
      <c r="G774" s="72" t="n">
        <v>382.75</v>
      </c>
      <c r="H774" s="72" t="n">
        <v>359.8</v>
      </c>
      <c r="I774" s="71" t="n">
        <f aca="false">IF(B774&gt;=Settings!$B$23,1,0)</f>
        <v>0</v>
      </c>
      <c r="J774" s="71" t="n">
        <v>1</v>
      </c>
      <c r="K774" s="71" t="n">
        <f aca="false">F774*I774*J774</f>
        <v>0</v>
      </c>
      <c r="L774" s="71" t="n">
        <f aca="false">E774*I774*J774</f>
        <v>0</v>
      </c>
      <c r="M774" s="72" t="n">
        <f aca="false">G774*I774*J774</f>
        <v>0</v>
      </c>
      <c r="N774" s="72" t="n">
        <f aca="false">D774*I774*J774</f>
        <v>-0</v>
      </c>
      <c r="O774" s="71" t="n">
        <f aca="false">F774*J774</f>
        <v>5</v>
      </c>
      <c r="P774" s="71" t="n">
        <f aca="false">E774*J774</f>
        <v>0</v>
      </c>
    </row>
    <row r="775" customFormat="false" ht="15" hidden="false" customHeight="false" outlineLevel="0" collapsed="false">
      <c r="A775" s="71" t="s">
        <v>59</v>
      </c>
      <c r="B775" s="71" t="s">
        <v>46</v>
      </c>
      <c r="C775" s="71" t="s">
        <v>1324</v>
      </c>
      <c r="D775" s="72" t="n">
        <v>0</v>
      </c>
      <c r="E775" s="71" t="n">
        <v>0</v>
      </c>
      <c r="F775" s="71" t="n">
        <v>2</v>
      </c>
      <c r="G775" s="72" t="n">
        <v>346.2</v>
      </c>
      <c r="H775" s="72" t="n">
        <v>346.2</v>
      </c>
      <c r="I775" s="71" t="n">
        <f aca="false">IF(B775&gt;=Settings!$B$23,1,0)</f>
        <v>0</v>
      </c>
      <c r="J775" s="71" t="n">
        <v>1</v>
      </c>
      <c r="K775" s="71" t="n">
        <f aca="false">F775*I775*J775</f>
        <v>0</v>
      </c>
      <c r="L775" s="71" t="n">
        <f aca="false">E775*I775*J775</f>
        <v>0</v>
      </c>
      <c r="M775" s="72" t="n">
        <f aca="false">G775*I775*J775</f>
        <v>0</v>
      </c>
      <c r="N775" s="72" t="n">
        <f aca="false">D775*I775*J775</f>
        <v>-0</v>
      </c>
      <c r="O775" s="71" t="n">
        <f aca="false">F775*J775</f>
        <v>2</v>
      </c>
      <c r="P775" s="71" t="n">
        <f aca="false">E775*J775</f>
        <v>0</v>
      </c>
    </row>
    <row r="776" customFormat="false" ht="15" hidden="false" customHeight="false" outlineLevel="0" collapsed="false">
      <c r="A776" s="71" t="s">
        <v>61</v>
      </c>
      <c r="B776" s="71" t="s">
        <v>46</v>
      </c>
      <c r="C776" s="71" t="s">
        <v>1403</v>
      </c>
      <c r="D776" s="72" t="n">
        <v>0</v>
      </c>
      <c r="E776" s="71" t="n">
        <v>0</v>
      </c>
      <c r="F776" s="71" t="n">
        <v>2</v>
      </c>
      <c r="G776" s="72" t="n">
        <v>289.7</v>
      </c>
      <c r="H776" s="72" t="n">
        <v>289.7</v>
      </c>
      <c r="I776" s="71" t="n">
        <f aca="false">IF(B776&gt;=Settings!$B$23,1,0)</f>
        <v>0</v>
      </c>
      <c r="J776" s="71" t="n">
        <v>1</v>
      </c>
      <c r="K776" s="71" t="n">
        <f aca="false">F776*I776*J776</f>
        <v>0</v>
      </c>
      <c r="L776" s="71" t="n">
        <f aca="false">E776*I776*J776</f>
        <v>0</v>
      </c>
      <c r="M776" s="72" t="n">
        <f aca="false">G776*I776*J776</f>
        <v>0</v>
      </c>
      <c r="N776" s="72" t="n">
        <f aca="false">D776*I776*J776</f>
        <v>-0</v>
      </c>
      <c r="O776" s="71" t="n">
        <f aca="false">F776*J776</f>
        <v>2</v>
      </c>
      <c r="P776" s="71" t="n">
        <f aca="false">E776*J776</f>
        <v>0</v>
      </c>
    </row>
    <row r="777" customFormat="false" ht="15" hidden="false" customHeight="false" outlineLevel="0" collapsed="false">
      <c r="A777" s="71" t="s">
        <v>59</v>
      </c>
      <c r="B777" s="71" t="s">
        <v>46</v>
      </c>
      <c r="C777" s="71" t="s">
        <v>937</v>
      </c>
      <c r="D777" s="72" t="n">
        <v>0</v>
      </c>
      <c r="E777" s="71" t="n">
        <v>0</v>
      </c>
      <c r="F777" s="71" t="n">
        <v>188</v>
      </c>
      <c r="G777" s="72" t="n">
        <v>2270.206</v>
      </c>
      <c r="H777" s="72" t="n">
        <v>2270.206</v>
      </c>
      <c r="I777" s="71" t="n">
        <f aca="false">IF(B777&gt;=Settings!$B$23,1,0)</f>
        <v>0</v>
      </c>
      <c r="J777" s="71" t="n">
        <v>1</v>
      </c>
      <c r="K777" s="71" t="n">
        <f aca="false">F777*I777*J777</f>
        <v>0</v>
      </c>
      <c r="L777" s="71" t="n">
        <f aca="false">E777*I777*J777</f>
        <v>0</v>
      </c>
      <c r="M777" s="72" t="n">
        <f aca="false">G777*I777*J777</f>
        <v>0</v>
      </c>
      <c r="N777" s="72" t="n">
        <f aca="false">D777*I777*J777</f>
        <v>-0</v>
      </c>
      <c r="O777" s="71" t="n">
        <f aca="false">F777*J777</f>
        <v>188</v>
      </c>
      <c r="P777" s="71" t="n">
        <f aca="false">E777*J777</f>
        <v>0</v>
      </c>
    </row>
    <row r="778" customFormat="false" ht="15" hidden="false" customHeight="false" outlineLevel="0" collapsed="false">
      <c r="A778" s="71" t="s">
        <v>59</v>
      </c>
      <c r="B778" s="71" t="s">
        <v>46</v>
      </c>
      <c r="C778" s="71" t="s">
        <v>1284</v>
      </c>
      <c r="D778" s="72" t="n">
        <v>0</v>
      </c>
      <c r="E778" s="71" t="n">
        <v>0</v>
      </c>
      <c r="F778" s="71" t="n">
        <v>4</v>
      </c>
      <c r="G778" s="72" t="n">
        <v>588.748</v>
      </c>
      <c r="H778" s="72" t="n">
        <v>588.748</v>
      </c>
      <c r="I778" s="71" t="n">
        <f aca="false">IF(B778&gt;=Settings!$B$23,1,0)</f>
        <v>0</v>
      </c>
      <c r="J778" s="71" t="n">
        <v>1</v>
      </c>
      <c r="K778" s="71" t="n">
        <f aca="false">F778*I778*J778</f>
        <v>0</v>
      </c>
      <c r="L778" s="71" t="n">
        <f aca="false">E778*I778*J778</f>
        <v>0</v>
      </c>
      <c r="M778" s="72" t="n">
        <f aca="false">G778*I778*J778</f>
        <v>0</v>
      </c>
      <c r="N778" s="72" t="n">
        <f aca="false">D778*I778*J778</f>
        <v>-0</v>
      </c>
      <c r="O778" s="71" t="n">
        <f aca="false">F778*J778</f>
        <v>4</v>
      </c>
      <c r="P778" s="71" t="n">
        <f aca="false">E778*J778</f>
        <v>0</v>
      </c>
    </row>
    <row r="779" customFormat="false" ht="15" hidden="false" customHeight="false" outlineLevel="0" collapsed="false">
      <c r="A779" s="71" t="s">
        <v>60</v>
      </c>
      <c r="B779" s="71" t="s">
        <v>46</v>
      </c>
      <c r="C779" s="71" t="s">
        <v>1293</v>
      </c>
      <c r="D779" s="72" t="n">
        <v>0</v>
      </c>
      <c r="E779" s="71" t="n">
        <v>0</v>
      </c>
      <c r="F779" s="71" t="n">
        <v>1</v>
      </c>
      <c r="G779" s="72" t="n">
        <v>119.95</v>
      </c>
      <c r="H779" s="72" t="n">
        <v>119.95</v>
      </c>
      <c r="I779" s="71" t="n">
        <f aca="false">IF(B779&gt;=Settings!$B$23,1,0)</f>
        <v>0</v>
      </c>
      <c r="J779" s="71" t="n">
        <v>1</v>
      </c>
      <c r="K779" s="71" t="n">
        <f aca="false">F779*I779*J779</f>
        <v>0</v>
      </c>
      <c r="L779" s="71" t="n">
        <f aca="false">E779*I779*J779</f>
        <v>0</v>
      </c>
      <c r="M779" s="72" t="n">
        <f aca="false">G779*I779*J779</f>
        <v>0</v>
      </c>
      <c r="N779" s="72" t="n">
        <f aca="false">D779*I779*J779</f>
        <v>-0</v>
      </c>
      <c r="O779" s="71" t="n">
        <f aca="false">F779*J779</f>
        <v>1</v>
      </c>
      <c r="P779" s="71" t="n">
        <f aca="false">E779*J779</f>
        <v>0</v>
      </c>
    </row>
    <row r="780" customFormat="false" ht="15" hidden="false" customHeight="false" outlineLevel="0" collapsed="false">
      <c r="A780" s="71" t="s">
        <v>61</v>
      </c>
      <c r="B780" s="71" t="s">
        <v>46</v>
      </c>
      <c r="C780" s="71" t="s">
        <v>1076</v>
      </c>
      <c r="D780" s="72" t="n">
        <v>0</v>
      </c>
      <c r="E780" s="71" t="n">
        <v>0</v>
      </c>
      <c r="F780" s="71" t="n">
        <v>3</v>
      </c>
      <c r="G780" s="72" t="n">
        <v>308.85</v>
      </c>
      <c r="H780" s="72" t="n">
        <v>293.41</v>
      </c>
      <c r="I780" s="71" t="n">
        <f aca="false">IF(B780&gt;=Settings!$B$23,1,0)</f>
        <v>0</v>
      </c>
      <c r="J780" s="71" t="n">
        <v>1</v>
      </c>
      <c r="K780" s="71" t="n">
        <f aca="false">F780*I780*J780</f>
        <v>0</v>
      </c>
      <c r="L780" s="71" t="n">
        <f aca="false">E780*I780*J780</f>
        <v>0</v>
      </c>
      <c r="M780" s="72" t="n">
        <f aca="false">G780*I780*J780</f>
        <v>0</v>
      </c>
      <c r="N780" s="72" t="n">
        <f aca="false">D780*I780*J780</f>
        <v>-0</v>
      </c>
      <c r="O780" s="71" t="n">
        <f aca="false">F780*J780</f>
        <v>3</v>
      </c>
      <c r="P780" s="71" t="n">
        <f aca="false">E780*J780</f>
        <v>0</v>
      </c>
    </row>
    <row r="781" customFormat="false" ht="15" hidden="false" customHeight="false" outlineLevel="0" collapsed="false">
      <c r="A781" s="71" t="s">
        <v>61</v>
      </c>
      <c r="B781" s="71" t="s">
        <v>46</v>
      </c>
      <c r="C781" s="71" t="s">
        <v>1404</v>
      </c>
      <c r="D781" s="72" t="n">
        <v>0</v>
      </c>
      <c r="E781" s="71" t="n">
        <v>0</v>
      </c>
      <c r="F781" s="71" t="n">
        <v>2</v>
      </c>
      <c r="G781" s="72" t="n">
        <v>175.9</v>
      </c>
      <c r="H781" s="72" t="n">
        <v>162.71</v>
      </c>
      <c r="I781" s="71" t="n">
        <f aca="false">IF(B781&gt;=Settings!$B$23,1,0)</f>
        <v>0</v>
      </c>
      <c r="J781" s="71" t="n">
        <v>1</v>
      </c>
      <c r="K781" s="71" t="n">
        <f aca="false">F781*I781*J781</f>
        <v>0</v>
      </c>
      <c r="L781" s="71" t="n">
        <f aca="false">E781*I781*J781</f>
        <v>0</v>
      </c>
      <c r="M781" s="72" t="n">
        <f aca="false">G781*I781*J781</f>
        <v>0</v>
      </c>
      <c r="N781" s="72" t="n">
        <f aca="false">D781*I781*J781</f>
        <v>-0</v>
      </c>
      <c r="O781" s="71" t="n">
        <f aca="false">F781*J781</f>
        <v>2</v>
      </c>
      <c r="P781" s="71" t="n">
        <f aca="false">E781*J781</f>
        <v>0</v>
      </c>
    </row>
    <row r="782" customFormat="false" ht="15" hidden="false" customHeight="false" outlineLevel="0" collapsed="false">
      <c r="A782" s="71" t="s">
        <v>60</v>
      </c>
      <c r="B782" s="71" t="s">
        <v>46</v>
      </c>
      <c r="C782" s="71" t="s">
        <v>1405</v>
      </c>
      <c r="D782" s="72" t="n">
        <v>0</v>
      </c>
      <c r="E782" s="71" t="n">
        <v>0</v>
      </c>
      <c r="F782" s="71" t="n">
        <v>2</v>
      </c>
      <c r="G782" s="72" t="n">
        <v>315.9</v>
      </c>
      <c r="H782" s="72" t="n">
        <v>315.9</v>
      </c>
      <c r="I782" s="71" t="n">
        <f aca="false">IF(B782&gt;=Settings!$B$23,1,0)</f>
        <v>0</v>
      </c>
      <c r="J782" s="71" t="n">
        <v>1</v>
      </c>
      <c r="K782" s="71" t="n">
        <f aca="false">F782*I782*J782</f>
        <v>0</v>
      </c>
      <c r="L782" s="71" t="n">
        <f aca="false">E782*I782*J782</f>
        <v>0</v>
      </c>
      <c r="M782" s="72" t="n">
        <f aca="false">G782*I782*J782</f>
        <v>0</v>
      </c>
      <c r="N782" s="72" t="n">
        <f aca="false">D782*I782*J782</f>
        <v>-0</v>
      </c>
      <c r="O782" s="71" t="n">
        <f aca="false">F782*J782</f>
        <v>2</v>
      </c>
      <c r="P782" s="71" t="n">
        <f aca="false">E782*J782</f>
        <v>0</v>
      </c>
    </row>
    <row r="783" customFormat="false" ht="15" hidden="false" customHeight="false" outlineLevel="0" collapsed="false">
      <c r="A783" s="71" t="s">
        <v>61</v>
      </c>
      <c r="B783" s="71" t="s">
        <v>46</v>
      </c>
      <c r="C783" s="71" t="s">
        <v>1406</v>
      </c>
      <c r="D783" s="72" t="n">
        <v>0</v>
      </c>
      <c r="E783" s="71" t="n">
        <v>0</v>
      </c>
      <c r="F783" s="71" t="n">
        <v>4</v>
      </c>
      <c r="G783" s="72" t="n">
        <v>414.8</v>
      </c>
      <c r="H783" s="72" t="n">
        <v>397.56</v>
      </c>
      <c r="I783" s="71" t="n">
        <f aca="false">IF(B783&gt;=Settings!$B$23,1,0)</f>
        <v>0</v>
      </c>
      <c r="J783" s="71" t="n">
        <v>1</v>
      </c>
      <c r="K783" s="71" t="n">
        <f aca="false">F783*I783*J783</f>
        <v>0</v>
      </c>
      <c r="L783" s="71" t="n">
        <f aca="false">E783*I783*J783</f>
        <v>0</v>
      </c>
      <c r="M783" s="72" t="n">
        <f aca="false">G783*I783*J783</f>
        <v>0</v>
      </c>
      <c r="N783" s="72" t="n">
        <f aca="false">D783*I783*J783</f>
        <v>-0</v>
      </c>
      <c r="O783" s="71" t="n">
        <f aca="false">F783*J783</f>
        <v>4</v>
      </c>
      <c r="P783" s="71" t="n">
        <f aca="false">E783*J783</f>
        <v>0</v>
      </c>
    </row>
    <row r="784" customFormat="false" ht="15" hidden="false" customHeight="false" outlineLevel="0" collapsed="false">
      <c r="A784" s="71" t="s">
        <v>61</v>
      </c>
      <c r="B784" s="71" t="s">
        <v>46</v>
      </c>
      <c r="C784" s="71" t="s">
        <v>1407</v>
      </c>
      <c r="D784" s="72" t="n">
        <v>0</v>
      </c>
      <c r="E784" s="71" t="n">
        <v>0</v>
      </c>
      <c r="F784" s="71" t="n">
        <v>1</v>
      </c>
      <c r="G784" s="72" t="n">
        <v>105.95</v>
      </c>
      <c r="H784" s="72" t="n">
        <v>105.95</v>
      </c>
      <c r="I784" s="71" t="n">
        <f aca="false">IF(B784&gt;=Settings!$B$23,1,0)</f>
        <v>0</v>
      </c>
      <c r="J784" s="71" t="n">
        <v>1</v>
      </c>
      <c r="K784" s="71" t="n">
        <f aca="false">F784*I784*J784</f>
        <v>0</v>
      </c>
      <c r="L784" s="71" t="n">
        <f aca="false">E784*I784*J784</f>
        <v>0</v>
      </c>
      <c r="M784" s="72" t="n">
        <f aca="false">G784*I784*J784</f>
        <v>0</v>
      </c>
      <c r="N784" s="72" t="n">
        <f aca="false">D784*I784*J784</f>
        <v>-0</v>
      </c>
      <c r="O784" s="71" t="n">
        <f aca="false">F784*J784</f>
        <v>1</v>
      </c>
      <c r="P784" s="71" t="n">
        <f aca="false">E784*J784</f>
        <v>0</v>
      </c>
    </row>
    <row r="785" customFormat="false" ht="15" hidden="false" customHeight="false" outlineLevel="0" collapsed="false">
      <c r="A785" s="71" t="s">
        <v>61</v>
      </c>
      <c r="B785" s="71" t="s">
        <v>46</v>
      </c>
      <c r="C785" s="71" t="s">
        <v>1408</v>
      </c>
      <c r="D785" s="72" t="n">
        <v>0</v>
      </c>
      <c r="E785" s="71" t="n">
        <v>0</v>
      </c>
      <c r="F785" s="71" t="n">
        <v>8</v>
      </c>
      <c r="G785" s="72" t="n">
        <v>455.6</v>
      </c>
      <c r="H785" s="72" t="n">
        <v>438.52</v>
      </c>
      <c r="I785" s="71" t="n">
        <f aca="false">IF(B785&gt;=Settings!$B$23,1,0)</f>
        <v>0</v>
      </c>
      <c r="J785" s="71" t="n">
        <v>1</v>
      </c>
      <c r="K785" s="71" t="n">
        <f aca="false">F785*I785*J785</f>
        <v>0</v>
      </c>
      <c r="L785" s="71" t="n">
        <f aca="false">E785*I785*J785</f>
        <v>0</v>
      </c>
      <c r="M785" s="72" t="n">
        <f aca="false">G785*I785*J785</f>
        <v>0</v>
      </c>
      <c r="N785" s="72" t="n">
        <f aca="false">D785*I785*J785</f>
        <v>-0</v>
      </c>
      <c r="O785" s="71" t="n">
        <f aca="false">F785*J785</f>
        <v>8</v>
      </c>
      <c r="P785" s="71" t="n">
        <f aca="false">E785*J785</f>
        <v>0</v>
      </c>
    </row>
    <row r="786" customFormat="false" ht="15" hidden="false" customHeight="false" outlineLevel="0" collapsed="false">
      <c r="A786" s="71" t="s">
        <v>60</v>
      </c>
      <c r="B786" s="71" t="s">
        <v>46</v>
      </c>
      <c r="C786" s="71" t="s">
        <v>1409</v>
      </c>
      <c r="D786" s="72" t="n">
        <v>0</v>
      </c>
      <c r="E786" s="71" t="n">
        <v>0</v>
      </c>
      <c r="F786" s="71" t="n">
        <v>4</v>
      </c>
      <c r="G786" s="72" t="n">
        <v>779.8</v>
      </c>
      <c r="H786" s="72" t="n">
        <v>779.8</v>
      </c>
      <c r="I786" s="71" t="n">
        <f aca="false">IF(B786&gt;=Settings!$B$23,1,0)</f>
        <v>0</v>
      </c>
      <c r="J786" s="71" t="n">
        <v>1</v>
      </c>
      <c r="K786" s="71" t="n">
        <f aca="false">F786*I786*J786</f>
        <v>0</v>
      </c>
      <c r="L786" s="71" t="n">
        <f aca="false">E786*I786*J786</f>
        <v>0</v>
      </c>
      <c r="M786" s="72" t="n">
        <f aca="false">G786*I786*J786</f>
        <v>0</v>
      </c>
      <c r="N786" s="72" t="n">
        <f aca="false">D786*I786*J786</f>
        <v>-0</v>
      </c>
      <c r="O786" s="71" t="n">
        <f aca="false">F786*J786</f>
        <v>4</v>
      </c>
      <c r="P786" s="71" t="n">
        <f aca="false">E786*J786</f>
        <v>0</v>
      </c>
    </row>
    <row r="787" customFormat="false" ht="15" hidden="false" customHeight="false" outlineLevel="0" collapsed="false">
      <c r="A787" s="71" t="s">
        <v>60</v>
      </c>
      <c r="B787" s="71" t="s">
        <v>46</v>
      </c>
      <c r="C787" s="71" t="s">
        <v>1233</v>
      </c>
      <c r="D787" s="72" t="n">
        <v>0</v>
      </c>
      <c r="E787" s="71" t="n">
        <v>0</v>
      </c>
      <c r="F787" s="71" t="n">
        <v>2</v>
      </c>
      <c r="G787" s="72" t="n">
        <v>331.9</v>
      </c>
      <c r="H787" s="72" t="n">
        <v>331.9</v>
      </c>
      <c r="I787" s="71" t="n">
        <f aca="false">IF(B787&gt;=Settings!$B$23,1,0)</f>
        <v>0</v>
      </c>
      <c r="J787" s="71" t="n">
        <v>1</v>
      </c>
      <c r="K787" s="71" t="n">
        <f aca="false">F787*I787*J787</f>
        <v>0</v>
      </c>
      <c r="L787" s="71" t="n">
        <f aca="false">E787*I787*J787</f>
        <v>0</v>
      </c>
      <c r="M787" s="72" t="n">
        <f aca="false">G787*I787*J787</f>
        <v>0</v>
      </c>
      <c r="N787" s="72" t="n">
        <f aca="false">D787*I787*J787</f>
        <v>-0</v>
      </c>
      <c r="O787" s="71" t="n">
        <f aca="false">F787*J787</f>
        <v>2</v>
      </c>
      <c r="P787" s="71" t="n">
        <f aca="false">E787*J787</f>
        <v>0</v>
      </c>
    </row>
    <row r="788" customFormat="false" ht="15" hidden="false" customHeight="false" outlineLevel="0" collapsed="false">
      <c r="A788" s="71" t="s">
        <v>60</v>
      </c>
      <c r="B788" s="71" t="s">
        <v>46</v>
      </c>
      <c r="C788" s="71" t="s">
        <v>1410</v>
      </c>
      <c r="D788" s="72" t="n">
        <v>0</v>
      </c>
      <c r="E788" s="71" t="n">
        <v>0</v>
      </c>
      <c r="F788" s="71" t="n">
        <v>1</v>
      </c>
      <c r="G788" s="72" t="n">
        <v>81.45</v>
      </c>
      <c r="H788" s="72" t="n">
        <v>81.45</v>
      </c>
      <c r="I788" s="71" t="n">
        <f aca="false">IF(B788&gt;=Settings!$B$23,1,0)</f>
        <v>0</v>
      </c>
      <c r="J788" s="71" t="n">
        <v>1</v>
      </c>
      <c r="K788" s="71" t="n">
        <f aca="false">F788*I788*J788</f>
        <v>0</v>
      </c>
      <c r="L788" s="71" t="n">
        <f aca="false">E788*I788*J788</f>
        <v>0</v>
      </c>
      <c r="M788" s="72" t="n">
        <f aca="false">G788*I788*J788</f>
        <v>0</v>
      </c>
      <c r="N788" s="72" t="n">
        <f aca="false">D788*I788*J788</f>
        <v>-0</v>
      </c>
      <c r="O788" s="71" t="n">
        <f aca="false">F788*J788</f>
        <v>1</v>
      </c>
      <c r="P788" s="71" t="n">
        <f aca="false">E788*J788</f>
        <v>0</v>
      </c>
    </row>
    <row r="789" customFormat="false" ht="15" hidden="false" customHeight="false" outlineLevel="0" collapsed="false">
      <c r="A789" s="71" t="s">
        <v>61</v>
      </c>
      <c r="B789" s="71" t="s">
        <v>46</v>
      </c>
      <c r="C789" s="71" t="s">
        <v>954</v>
      </c>
      <c r="D789" s="72" t="n">
        <v>0</v>
      </c>
      <c r="E789" s="71" t="n">
        <v>0</v>
      </c>
      <c r="F789" s="71" t="n">
        <v>2</v>
      </c>
      <c r="G789" s="72" t="n">
        <v>237.9</v>
      </c>
      <c r="H789" s="72" t="n">
        <v>237.9</v>
      </c>
      <c r="I789" s="71" t="n">
        <f aca="false">IF(B789&gt;=Settings!$B$23,1,0)</f>
        <v>0</v>
      </c>
      <c r="J789" s="71" t="n">
        <v>1</v>
      </c>
      <c r="K789" s="71" t="n">
        <f aca="false">F789*I789*J789</f>
        <v>0</v>
      </c>
      <c r="L789" s="71" t="n">
        <f aca="false">E789*I789*J789</f>
        <v>0</v>
      </c>
      <c r="M789" s="72" t="n">
        <f aca="false">G789*I789*J789</f>
        <v>0</v>
      </c>
      <c r="N789" s="72" t="n">
        <f aca="false">D789*I789*J789</f>
        <v>-0</v>
      </c>
      <c r="O789" s="71" t="n">
        <f aca="false">F789*J789</f>
        <v>2</v>
      </c>
      <c r="P789" s="71" t="n">
        <f aca="false">E789*J789</f>
        <v>0</v>
      </c>
    </row>
    <row r="790" customFormat="false" ht="15" hidden="false" customHeight="false" outlineLevel="0" collapsed="false">
      <c r="A790" s="71" t="s">
        <v>60</v>
      </c>
      <c r="B790" s="71" t="s">
        <v>46</v>
      </c>
      <c r="C790" s="71" t="s">
        <v>1411</v>
      </c>
      <c r="D790" s="72" t="n">
        <v>0</v>
      </c>
      <c r="E790" s="71" t="n">
        <v>0</v>
      </c>
      <c r="F790" s="71" t="n">
        <v>1</v>
      </c>
      <c r="G790" s="72" t="n">
        <v>99.95</v>
      </c>
      <c r="H790" s="72" t="n">
        <v>99.95</v>
      </c>
      <c r="I790" s="71" t="n">
        <f aca="false">IF(B790&gt;=Settings!$B$23,1,0)</f>
        <v>0</v>
      </c>
      <c r="J790" s="71" t="n">
        <v>1</v>
      </c>
      <c r="K790" s="71" t="n">
        <f aca="false">F790*I790*J790</f>
        <v>0</v>
      </c>
      <c r="L790" s="71" t="n">
        <f aca="false">E790*I790*J790</f>
        <v>0</v>
      </c>
      <c r="M790" s="72" t="n">
        <f aca="false">G790*I790*J790</f>
        <v>0</v>
      </c>
      <c r="N790" s="72" t="n">
        <f aca="false">D790*I790*J790</f>
        <v>-0</v>
      </c>
      <c r="O790" s="71" t="n">
        <f aca="false">F790*J790</f>
        <v>1</v>
      </c>
      <c r="P790" s="71" t="n">
        <f aca="false">E790*J790</f>
        <v>0</v>
      </c>
    </row>
    <row r="791" customFormat="false" ht="15" hidden="false" customHeight="false" outlineLevel="0" collapsed="false">
      <c r="A791" s="71" t="s">
        <v>59</v>
      </c>
      <c r="B791" s="71" t="s">
        <v>46</v>
      </c>
      <c r="C791" s="71" t="s">
        <v>1412</v>
      </c>
      <c r="D791" s="72" t="n">
        <v>0</v>
      </c>
      <c r="E791" s="71" t="n">
        <v>0</v>
      </c>
      <c r="F791" s="71" t="n">
        <v>20</v>
      </c>
      <c r="G791" s="72" t="n">
        <v>1938.898</v>
      </c>
      <c r="H791" s="72" t="n">
        <v>1938.898</v>
      </c>
      <c r="I791" s="71" t="n">
        <f aca="false">IF(B791&gt;=Settings!$B$23,1,0)</f>
        <v>0</v>
      </c>
      <c r="J791" s="71" t="n">
        <v>1</v>
      </c>
      <c r="K791" s="71" t="n">
        <f aca="false">F791*I791*J791</f>
        <v>0</v>
      </c>
      <c r="L791" s="71" t="n">
        <f aca="false">E791*I791*J791</f>
        <v>0</v>
      </c>
      <c r="M791" s="72" t="n">
        <f aca="false">G791*I791*J791</f>
        <v>0</v>
      </c>
      <c r="N791" s="72" t="n">
        <f aca="false">D791*I791*J791</f>
        <v>-0</v>
      </c>
      <c r="O791" s="71" t="n">
        <f aca="false">F791*J791</f>
        <v>20</v>
      </c>
      <c r="P791" s="71" t="n">
        <f aca="false">E791*J791</f>
        <v>0</v>
      </c>
    </row>
    <row r="792" customFormat="false" ht="15" hidden="false" customHeight="false" outlineLevel="0" collapsed="false">
      <c r="A792" s="71" t="s">
        <v>59</v>
      </c>
      <c r="B792" s="71" t="s">
        <v>46</v>
      </c>
      <c r="C792" s="71" t="s">
        <v>1172</v>
      </c>
      <c r="D792" s="72" t="n">
        <v>0</v>
      </c>
      <c r="E792" s="71" t="n">
        <v>0</v>
      </c>
      <c r="F792" s="71" t="n">
        <v>8</v>
      </c>
      <c r="G792" s="72" t="n">
        <v>832.6</v>
      </c>
      <c r="H792" s="72" t="n">
        <v>832.6</v>
      </c>
      <c r="I792" s="71" t="n">
        <f aca="false">IF(B792&gt;=Settings!$B$23,1,0)</f>
        <v>0</v>
      </c>
      <c r="J792" s="71" t="n">
        <v>1</v>
      </c>
      <c r="K792" s="71" t="n">
        <f aca="false">F792*I792*J792</f>
        <v>0</v>
      </c>
      <c r="L792" s="71" t="n">
        <f aca="false">E792*I792*J792</f>
        <v>0</v>
      </c>
      <c r="M792" s="72" t="n">
        <f aca="false">G792*I792*J792</f>
        <v>0</v>
      </c>
      <c r="N792" s="72" t="n">
        <f aca="false">D792*I792*J792</f>
        <v>-0</v>
      </c>
      <c r="O792" s="71" t="n">
        <f aca="false">F792*J792</f>
        <v>8</v>
      </c>
      <c r="P792" s="71" t="n">
        <f aca="false">E792*J792</f>
        <v>0</v>
      </c>
    </row>
    <row r="793" customFormat="false" ht="15" hidden="false" customHeight="false" outlineLevel="0" collapsed="false">
      <c r="A793" s="71" t="s">
        <v>60</v>
      </c>
      <c r="B793" s="71" t="s">
        <v>46</v>
      </c>
      <c r="C793" s="71" t="s">
        <v>1413</v>
      </c>
      <c r="D793" s="72" t="n">
        <v>0</v>
      </c>
      <c r="E793" s="71" t="n">
        <v>0</v>
      </c>
      <c r="F793" s="71" t="n">
        <v>2</v>
      </c>
      <c r="G793" s="72" t="n">
        <v>189.9</v>
      </c>
      <c r="H793" s="72" t="n">
        <v>189.9</v>
      </c>
      <c r="I793" s="71" t="n">
        <f aca="false">IF(B793&gt;=Settings!$B$23,1,0)</f>
        <v>0</v>
      </c>
      <c r="J793" s="71" t="n">
        <v>1</v>
      </c>
      <c r="K793" s="71" t="n">
        <f aca="false">F793*I793*J793</f>
        <v>0</v>
      </c>
      <c r="L793" s="71" t="n">
        <f aca="false">E793*I793*J793</f>
        <v>0</v>
      </c>
      <c r="M793" s="72" t="n">
        <f aca="false">G793*I793*J793</f>
        <v>0</v>
      </c>
      <c r="N793" s="72" t="n">
        <f aca="false">D793*I793*J793</f>
        <v>-0</v>
      </c>
      <c r="O793" s="71" t="n">
        <f aca="false">F793*J793</f>
        <v>2</v>
      </c>
      <c r="P793" s="71" t="n">
        <f aca="false">E793*J793</f>
        <v>0</v>
      </c>
    </row>
    <row r="794" customFormat="false" ht="15" hidden="false" customHeight="false" outlineLevel="0" collapsed="false">
      <c r="A794" s="71" t="s">
        <v>61</v>
      </c>
      <c r="B794" s="71" t="s">
        <v>46</v>
      </c>
      <c r="C794" s="71" t="s">
        <v>1296</v>
      </c>
      <c r="D794" s="72" t="n">
        <v>0</v>
      </c>
      <c r="E794" s="71" t="n">
        <v>0</v>
      </c>
      <c r="F794" s="71" t="n">
        <v>67</v>
      </c>
      <c r="G794" s="72" t="n">
        <v>1537.65</v>
      </c>
      <c r="H794" s="72" t="n">
        <v>1482.51</v>
      </c>
      <c r="I794" s="71" t="n">
        <f aca="false">IF(B794&gt;=Settings!$B$23,1,0)</f>
        <v>0</v>
      </c>
      <c r="J794" s="71" t="n">
        <v>1</v>
      </c>
      <c r="K794" s="71" t="n">
        <f aca="false">F794*I794*J794</f>
        <v>0</v>
      </c>
      <c r="L794" s="71" t="n">
        <f aca="false">E794*I794*J794</f>
        <v>0</v>
      </c>
      <c r="M794" s="72" t="n">
        <f aca="false">G794*I794*J794</f>
        <v>0</v>
      </c>
      <c r="N794" s="72" t="n">
        <f aca="false">D794*I794*J794</f>
        <v>-0</v>
      </c>
      <c r="O794" s="71" t="n">
        <f aca="false">F794*J794</f>
        <v>67</v>
      </c>
      <c r="P794" s="71" t="n">
        <f aca="false">E794*J794</f>
        <v>0</v>
      </c>
    </row>
    <row r="795" customFormat="false" ht="15" hidden="false" customHeight="false" outlineLevel="0" collapsed="false">
      <c r="A795" s="71" t="s">
        <v>59</v>
      </c>
      <c r="B795" s="71" t="s">
        <v>46</v>
      </c>
      <c r="C795" s="71" t="s">
        <v>1000</v>
      </c>
      <c r="D795" s="72" t="n">
        <v>0</v>
      </c>
      <c r="E795" s="71" t="n">
        <v>0</v>
      </c>
      <c r="F795" s="71" t="n">
        <v>2</v>
      </c>
      <c r="G795" s="72" t="n">
        <v>169.9</v>
      </c>
      <c r="H795" s="72" t="n">
        <v>169.9</v>
      </c>
      <c r="I795" s="71" t="n">
        <f aca="false">IF(B795&gt;=Settings!$B$23,1,0)</f>
        <v>0</v>
      </c>
      <c r="J795" s="71" t="n">
        <v>1</v>
      </c>
      <c r="K795" s="71" t="n">
        <f aca="false">F795*I795*J795</f>
        <v>0</v>
      </c>
      <c r="L795" s="71" t="n">
        <f aca="false">E795*I795*J795</f>
        <v>0</v>
      </c>
      <c r="M795" s="72" t="n">
        <f aca="false">G795*I795*J795</f>
        <v>0</v>
      </c>
      <c r="N795" s="72" t="n">
        <f aca="false">D795*I795*J795</f>
        <v>-0</v>
      </c>
      <c r="O795" s="71" t="n">
        <f aca="false">F795*J795</f>
        <v>2</v>
      </c>
      <c r="P795" s="71" t="n">
        <f aca="false">E795*J795</f>
        <v>0</v>
      </c>
    </row>
    <row r="796" customFormat="false" ht="15" hidden="false" customHeight="false" outlineLevel="0" collapsed="false">
      <c r="A796" s="71" t="s">
        <v>61</v>
      </c>
      <c r="B796" s="71" t="s">
        <v>46</v>
      </c>
      <c r="C796" s="71" t="s">
        <v>156</v>
      </c>
      <c r="D796" s="72" t="n">
        <v>0</v>
      </c>
      <c r="E796" s="71" t="n">
        <v>0</v>
      </c>
      <c r="F796" s="71" t="n">
        <v>54</v>
      </c>
      <c r="G796" s="72" t="n">
        <v>6195.6</v>
      </c>
      <c r="H796" s="72" t="n">
        <v>5923.02</v>
      </c>
      <c r="I796" s="71" t="n">
        <f aca="false">IF(B796&gt;=Settings!$B$23,1,0)</f>
        <v>0</v>
      </c>
      <c r="J796" s="71" t="n">
        <v>1</v>
      </c>
      <c r="K796" s="71" t="n">
        <f aca="false">F796*I796*J796</f>
        <v>0</v>
      </c>
      <c r="L796" s="71" t="n">
        <f aca="false">E796*I796*J796</f>
        <v>0</v>
      </c>
      <c r="M796" s="72" t="n">
        <f aca="false">G796*I796*J796</f>
        <v>0</v>
      </c>
      <c r="N796" s="72" t="n">
        <f aca="false">D796*I796*J796</f>
        <v>-0</v>
      </c>
      <c r="O796" s="71" t="n">
        <f aca="false">F796*J796</f>
        <v>54</v>
      </c>
      <c r="P796" s="71" t="n">
        <f aca="false">E796*J796</f>
        <v>0</v>
      </c>
    </row>
    <row r="797" customFormat="false" ht="15" hidden="false" customHeight="false" outlineLevel="0" collapsed="false">
      <c r="A797" s="71" t="s">
        <v>59</v>
      </c>
      <c r="B797" s="71" t="s">
        <v>46</v>
      </c>
      <c r="C797" s="71" t="s">
        <v>1414</v>
      </c>
      <c r="D797" s="72" t="n">
        <v>0</v>
      </c>
      <c r="E797" s="71" t="n">
        <v>0</v>
      </c>
      <c r="F797" s="71" t="n">
        <v>2</v>
      </c>
      <c r="G797" s="72" t="n">
        <v>154.9</v>
      </c>
      <c r="H797" s="72" t="n">
        <v>154.9</v>
      </c>
      <c r="I797" s="71" t="n">
        <f aca="false">IF(B797&gt;=Settings!$B$23,1,0)</f>
        <v>0</v>
      </c>
      <c r="J797" s="71" t="n">
        <v>1</v>
      </c>
      <c r="K797" s="71" t="n">
        <f aca="false">F797*I797*J797</f>
        <v>0</v>
      </c>
      <c r="L797" s="71" t="n">
        <f aca="false">E797*I797*J797</f>
        <v>0</v>
      </c>
      <c r="M797" s="72" t="n">
        <f aca="false">G797*I797*J797</f>
        <v>0</v>
      </c>
      <c r="N797" s="72" t="n">
        <f aca="false">D797*I797*J797</f>
        <v>-0</v>
      </c>
      <c r="O797" s="71" t="n">
        <f aca="false">F797*J797</f>
        <v>2</v>
      </c>
      <c r="P797" s="71" t="n">
        <f aca="false">E797*J797</f>
        <v>0</v>
      </c>
    </row>
    <row r="798" customFormat="false" ht="15" hidden="false" customHeight="false" outlineLevel="0" collapsed="false">
      <c r="A798" s="71" t="s">
        <v>60</v>
      </c>
      <c r="B798" s="71" t="s">
        <v>46</v>
      </c>
      <c r="C798" s="71" t="s">
        <v>1415</v>
      </c>
      <c r="D798" s="72" t="n">
        <v>0</v>
      </c>
      <c r="E798" s="71" t="n">
        <v>0</v>
      </c>
      <c r="F798" s="71" t="n">
        <v>9</v>
      </c>
      <c r="G798" s="72" t="n">
        <v>854.55</v>
      </c>
      <c r="H798" s="72" t="n">
        <v>854.55</v>
      </c>
      <c r="I798" s="71" t="n">
        <f aca="false">IF(B798&gt;=Settings!$B$23,1,0)</f>
        <v>0</v>
      </c>
      <c r="J798" s="71" t="n">
        <v>1</v>
      </c>
      <c r="K798" s="71" t="n">
        <f aca="false">F798*I798*J798</f>
        <v>0</v>
      </c>
      <c r="L798" s="71" t="n">
        <f aca="false">E798*I798*J798</f>
        <v>0</v>
      </c>
      <c r="M798" s="72" t="n">
        <f aca="false">G798*I798*J798</f>
        <v>0</v>
      </c>
      <c r="N798" s="72" t="n">
        <f aca="false">D798*I798*J798</f>
        <v>-0</v>
      </c>
      <c r="O798" s="71" t="n">
        <f aca="false">F798*J798</f>
        <v>9</v>
      </c>
      <c r="P798" s="71" t="n">
        <f aca="false">E798*J798</f>
        <v>0</v>
      </c>
    </row>
    <row r="799" customFormat="false" ht="15" hidden="false" customHeight="false" outlineLevel="0" collapsed="false">
      <c r="A799" s="71" t="s">
        <v>60</v>
      </c>
      <c r="B799" s="71" t="s">
        <v>46</v>
      </c>
      <c r="C799" s="71" t="s">
        <v>1416</v>
      </c>
      <c r="D799" s="72" t="n">
        <v>0</v>
      </c>
      <c r="E799" s="71" t="n">
        <v>0</v>
      </c>
      <c r="F799" s="71" t="n">
        <v>1</v>
      </c>
      <c r="G799" s="72" t="n">
        <v>94.95</v>
      </c>
      <c r="H799" s="72" t="n">
        <v>94.95</v>
      </c>
      <c r="I799" s="71" t="n">
        <f aca="false">IF(B799&gt;=Settings!$B$23,1,0)</f>
        <v>0</v>
      </c>
      <c r="J799" s="71" t="n">
        <v>1</v>
      </c>
      <c r="K799" s="71" t="n">
        <f aca="false">F799*I799*J799</f>
        <v>0</v>
      </c>
      <c r="L799" s="71" t="n">
        <f aca="false">E799*I799*J799</f>
        <v>0</v>
      </c>
      <c r="M799" s="72" t="n">
        <f aca="false">G799*I799*J799</f>
        <v>0</v>
      </c>
      <c r="N799" s="72" t="n">
        <f aca="false">D799*I799*J799</f>
        <v>-0</v>
      </c>
      <c r="O799" s="71" t="n">
        <f aca="false">F799*J799</f>
        <v>1</v>
      </c>
      <c r="P799" s="71" t="n">
        <f aca="false">E799*J799</f>
        <v>0</v>
      </c>
    </row>
    <row r="800" customFormat="false" ht="15" hidden="false" customHeight="false" outlineLevel="0" collapsed="false">
      <c r="A800" s="71" t="s">
        <v>59</v>
      </c>
      <c r="B800" s="71" t="s">
        <v>46</v>
      </c>
      <c r="C800" s="71" t="s">
        <v>1236</v>
      </c>
      <c r="D800" s="72" t="n">
        <v>0</v>
      </c>
      <c r="E800" s="71" t="n">
        <v>0</v>
      </c>
      <c r="F800" s="71" t="n">
        <v>16</v>
      </c>
      <c r="G800" s="72" t="n">
        <v>1138.1</v>
      </c>
      <c r="H800" s="72" t="n">
        <v>1138.1</v>
      </c>
      <c r="I800" s="71" t="n">
        <f aca="false">IF(B800&gt;=Settings!$B$23,1,0)</f>
        <v>0</v>
      </c>
      <c r="J800" s="71" t="n">
        <v>1</v>
      </c>
      <c r="K800" s="71" t="n">
        <f aca="false">F800*I800*J800</f>
        <v>0</v>
      </c>
      <c r="L800" s="71" t="n">
        <f aca="false">E800*I800*J800</f>
        <v>0</v>
      </c>
      <c r="M800" s="72" t="n">
        <f aca="false">G800*I800*J800</f>
        <v>0</v>
      </c>
      <c r="N800" s="72" t="n">
        <f aca="false">D800*I800*J800</f>
        <v>-0</v>
      </c>
      <c r="O800" s="71" t="n">
        <f aca="false">F800*J800</f>
        <v>16</v>
      </c>
      <c r="P800" s="71" t="n">
        <f aca="false">E800*J800</f>
        <v>0</v>
      </c>
    </row>
    <row r="801" customFormat="false" ht="15" hidden="false" customHeight="false" outlineLevel="0" collapsed="false">
      <c r="A801" s="71" t="s">
        <v>59</v>
      </c>
      <c r="B801" s="71" t="s">
        <v>46</v>
      </c>
      <c r="C801" s="71" t="s">
        <v>640</v>
      </c>
      <c r="D801" s="72" t="n">
        <v>0</v>
      </c>
      <c r="E801" s="71" t="n">
        <v>0</v>
      </c>
      <c r="F801" s="71" t="n">
        <v>2</v>
      </c>
      <c r="G801" s="72" t="n">
        <v>144.9</v>
      </c>
      <c r="H801" s="72" t="n">
        <v>144.9</v>
      </c>
      <c r="I801" s="71" t="n">
        <f aca="false">IF(B801&gt;=Settings!$B$23,1,0)</f>
        <v>0</v>
      </c>
      <c r="J801" s="71" t="n">
        <v>1</v>
      </c>
      <c r="K801" s="71" t="n">
        <f aca="false">F801*I801*J801</f>
        <v>0</v>
      </c>
      <c r="L801" s="71" t="n">
        <f aca="false">E801*I801*J801</f>
        <v>0</v>
      </c>
      <c r="M801" s="72" t="n">
        <f aca="false">G801*I801*J801</f>
        <v>0</v>
      </c>
      <c r="N801" s="72" t="n">
        <f aca="false">D801*I801*J801</f>
        <v>-0</v>
      </c>
      <c r="O801" s="71" t="n">
        <f aca="false">F801*J801</f>
        <v>2</v>
      </c>
      <c r="P801" s="71" t="n">
        <f aca="false">E801*J801</f>
        <v>0</v>
      </c>
    </row>
    <row r="802" customFormat="false" ht="15" hidden="false" customHeight="false" outlineLevel="0" collapsed="false">
      <c r="A802" s="71" t="s">
        <v>59</v>
      </c>
      <c r="B802" s="71" t="s">
        <v>46</v>
      </c>
      <c r="C802" s="71" t="s">
        <v>1417</v>
      </c>
      <c r="D802" s="72" t="n">
        <v>0</v>
      </c>
      <c r="E802" s="71" t="n">
        <v>0</v>
      </c>
      <c r="F802" s="71" t="n">
        <v>1</v>
      </c>
      <c r="G802" s="72" t="n">
        <v>220.95</v>
      </c>
      <c r="H802" s="72" t="n">
        <v>220.95</v>
      </c>
      <c r="I802" s="71" t="n">
        <f aca="false">IF(B802&gt;=Settings!$B$23,1,0)</f>
        <v>0</v>
      </c>
      <c r="J802" s="71" t="n">
        <v>1</v>
      </c>
      <c r="K802" s="71" t="n">
        <f aca="false">F802*I802*J802</f>
        <v>0</v>
      </c>
      <c r="L802" s="71" t="n">
        <f aca="false">E802*I802*J802</f>
        <v>0</v>
      </c>
      <c r="M802" s="72" t="n">
        <f aca="false">G802*I802*J802</f>
        <v>0</v>
      </c>
      <c r="N802" s="72" t="n">
        <f aca="false">D802*I802*J802</f>
        <v>-0</v>
      </c>
      <c r="O802" s="71" t="n">
        <f aca="false">F802*J802</f>
        <v>1</v>
      </c>
      <c r="P802" s="71" t="n">
        <f aca="false">E802*J802</f>
        <v>0</v>
      </c>
    </row>
    <row r="803" customFormat="false" ht="15" hidden="false" customHeight="false" outlineLevel="0" collapsed="false">
      <c r="A803" s="71" t="s">
        <v>60</v>
      </c>
      <c r="B803" s="71" t="s">
        <v>46</v>
      </c>
      <c r="C803" s="71" t="s">
        <v>1418</v>
      </c>
      <c r="D803" s="72" t="n">
        <v>0</v>
      </c>
      <c r="E803" s="71" t="n">
        <v>0</v>
      </c>
      <c r="F803" s="71" t="n">
        <v>1</v>
      </c>
      <c r="G803" s="72" t="n">
        <v>158.55</v>
      </c>
      <c r="H803" s="72" t="n">
        <v>158.55</v>
      </c>
      <c r="I803" s="71" t="n">
        <f aca="false">IF(B803&gt;=Settings!$B$23,1,0)</f>
        <v>0</v>
      </c>
      <c r="J803" s="71" t="n">
        <v>1</v>
      </c>
      <c r="K803" s="71" t="n">
        <f aca="false">F803*I803*J803</f>
        <v>0</v>
      </c>
      <c r="L803" s="71" t="n">
        <f aca="false">E803*I803*J803</f>
        <v>0</v>
      </c>
      <c r="M803" s="72" t="n">
        <f aca="false">G803*I803*J803</f>
        <v>0</v>
      </c>
      <c r="N803" s="72" t="n">
        <f aca="false">D803*I803*J803</f>
        <v>-0</v>
      </c>
      <c r="O803" s="71" t="n">
        <f aca="false">F803*J803</f>
        <v>1</v>
      </c>
      <c r="P803" s="71" t="n">
        <f aca="false">E803*J803</f>
        <v>0</v>
      </c>
    </row>
    <row r="804" customFormat="false" ht="15" hidden="false" customHeight="false" outlineLevel="0" collapsed="false">
      <c r="A804" s="71" t="s">
        <v>59</v>
      </c>
      <c r="B804" s="71" t="s">
        <v>46</v>
      </c>
      <c r="C804" s="71" t="s">
        <v>1403</v>
      </c>
      <c r="D804" s="72" t="n">
        <v>0</v>
      </c>
      <c r="E804" s="71" t="n">
        <v>0</v>
      </c>
      <c r="F804" s="71" t="n">
        <v>5</v>
      </c>
      <c r="G804" s="72" t="n">
        <v>885.233</v>
      </c>
      <c r="H804" s="72" t="n">
        <v>885.233</v>
      </c>
      <c r="I804" s="71" t="n">
        <f aca="false">IF(B804&gt;=Settings!$B$23,1,0)</f>
        <v>0</v>
      </c>
      <c r="J804" s="71" t="n">
        <v>1</v>
      </c>
      <c r="K804" s="71" t="n">
        <f aca="false">F804*I804*J804</f>
        <v>0</v>
      </c>
      <c r="L804" s="71" t="n">
        <f aca="false">E804*I804*J804</f>
        <v>0</v>
      </c>
      <c r="M804" s="72" t="n">
        <f aca="false">G804*I804*J804</f>
        <v>0</v>
      </c>
      <c r="N804" s="72" t="n">
        <f aca="false">D804*I804*J804</f>
        <v>-0</v>
      </c>
      <c r="O804" s="71" t="n">
        <f aca="false">F804*J804</f>
        <v>5</v>
      </c>
      <c r="P804" s="71" t="n">
        <f aca="false">E804*J804</f>
        <v>0</v>
      </c>
    </row>
    <row r="805" customFormat="false" ht="15" hidden="false" customHeight="false" outlineLevel="0" collapsed="false">
      <c r="A805" s="71" t="s">
        <v>59</v>
      </c>
      <c r="B805" s="71" t="s">
        <v>46</v>
      </c>
      <c r="C805" s="71" t="s">
        <v>1419</v>
      </c>
      <c r="D805" s="72" t="n">
        <v>0</v>
      </c>
      <c r="E805" s="71" t="n">
        <v>0</v>
      </c>
      <c r="F805" s="71" t="n">
        <v>14</v>
      </c>
      <c r="G805" s="72" t="n">
        <v>1289.3</v>
      </c>
      <c r="H805" s="72" t="n">
        <v>1289.3</v>
      </c>
      <c r="I805" s="71" t="n">
        <f aca="false">IF(B805&gt;=Settings!$B$23,1,0)</f>
        <v>0</v>
      </c>
      <c r="J805" s="71" t="n">
        <v>1</v>
      </c>
      <c r="K805" s="71" t="n">
        <f aca="false">F805*I805*J805</f>
        <v>0</v>
      </c>
      <c r="L805" s="71" t="n">
        <f aca="false">E805*I805*J805</f>
        <v>0</v>
      </c>
      <c r="M805" s="72" t="n">
        <f aca="false">G805*I805*J805</f>
        <v>0</v>
      </c>
      <c r="N805" s="72" t="n">
        <f aca="false">D805*I805*J805</f>
        <v>-0</v>
      </c>
      <c r="O805" s="71" t="n">
        <f aca="false">F805*J805</f>
        <v>14</v>
      </c>
      <c r="P805" s="71" t="n">
        <f aca="false">E805*J805</f>
        <v>0</v>
      </c>
    </row>
    <row r="806" customFormat="false" ht="15" hidden="false" customHeight="false" outlineLevel="0" collapsed="false">
      <c r="A806" s="71" t="s">
        <v>59</v>
      </c>
      <c r="B806" s="71" t="s">
        <v>46</v>
      </c>
      <c r="C806" s="71" t="s">
        <v>1420</v>
      </c>
      <c r="D806" s="72" t="n">
        <v>0</v>
      </c>
      <c r="E806" s="71" t="n">
        <v>0</v>
      </c>
      <c r="F806" s="71" t="n">
        <v>4</v>
      </c>
      <c r="G806" s="72" t="n">
        <v>519.8</v>
      </c>
      <c r="H806" s="72" t="n">
        <v>519.8</v>
      </c>
      <c r="I806" s="71" t="n">
        <f aca="false">IF(B806&gt;=Settings!$B$23,1,0)</f>
        <v>0</v>
      </c>
      <c r="J806" s="71" t="n">
        <v>1</v>
      </c>
      <c r="K806" s="71" t="n">
        <f aca="false">F806*I806*J806</f>
        <v>0</v>
      </c>
      <c r="L806" s="71" t="n">
        <f aca="false">E806*I806*J806</f>
        <v>0</v>
      </c>
      <c r="M806" s="72" t="n">
        <f aca="false">G806*I806*J806</f>
        <v>0</v>
      </c>
      <c r="N806" s="72" t="n">
        <f aca="false">D806*I806*J806</f>
        <v>-0</v>
      </c>
      <c r="O806" s="71" t="n">
        <f aca="false">F806*J806</f>
        <v>4</v>
      </c>
      <c r="P806" s="71" t="n">
        <f aca="false">E806*J806</f>
        <v>0</v>
      </c>
    </row>
    <row r="807" customFormat="false" ht="15" hidden="false" customHeight="false" outlineLevel="0" collapsed="false">
      <c r="A807" s="71" t="s">
        <v>59</v>
      </c>
      <c r="B807" s="71" t="s">
        <v>46</v>
      </c>
      <c r="C807" s="71" t="s">
        <v>1421</v>
      </c>
      <c r="D807" s="72" t="n">
        <v>0</v>
      </c>
      <c r="E807" s="71" t="n">
        <v>0</v>
      </c>
      <c r="F807" s="71" t="n">
        <v>1</v>
      </c>
      <c r="G807" s="72" t="n">
        <v>124.95</v>
      </c>
      <c r="H807" s="72" t="n">
        <v>124.95</v>
      </c>
      <c r="I807" s="71" t="n">
        <f aca="false">IF(B807&gt;=Settings!$B$23,1,0)</f>
        <v>0</v>
      </c>
      <c r="J807" s="71" t="n">
        <v>1</v>
      </c>
      <c r="K807" s="71" t="n">
        <f aca="false">F807*I807*J807</f>
        <v>0</v>
      </c>
      <c r="L807" s="71" t="n">
        <f aca="false">E807*I807*J807</f>
        <v>0</v>
      </c>
      <c r="M807" s="72" t="n">
        <f aca="false">G807*I807*J807</f>
        <v>0</v>
      </c>
      <c r="N807" s="72" t="n">
        <f aca="false">D807*I807*J807</f>
        <v>-0</v>
      </c>
      <c r="O807" s="71" t="n">
        <f aca="false">F807*J807</f>
        <v>1</v>
      </c>
      <c r="P807" s="71" t="n">
        <f aca="false">E807*J807</f>
        <v>0</v>
      </c>
    </row>
    <row r="808" customFormat="false" ht="15" hidden="false" customHeight="false" outlineLevel="0" collapsed="false">
      <c r="A808" s="71" t="s">
        <v>59</v>
      </c>
      <c r="B808" s="71" t="s">
        <v>46</v>
      </c>
      <c r="C808" s="71" t="s">
        <v>1422</v>
      </c>
      <c r="D808" s="72" t="n">
        <v>0</v>
      </c>
      <c r="E808" s="71" t="n">
        <v>0</v>
      </c>
      <c r="F808" s="71" t="n">
        <v>1</v>
      </c>
      <c r="G808" s="72" t="n">
        <v>179.95</v>
      </c>
      <c r="H808" s="72" t="n">
        <v>179.95</v>
      </c>
      <c r="I808" s="71" t="n">
        <f aca="false">IF(B808&gt;=Settings!$B$23,1,0)</f>
        <v>0</v>
      </c>
      <c r="J808" s="71" t="n">
        <v>1</v>
      </c>
      <c r="K808" s="71" t="n">
        <f aca="false">F808*I808*J808</f>
        <v>0</v>
      </c>
      <c r="L808" s="71" t="n">
        <f aca="false">E808*I808*J808</f>
        <v>0</v>
      </c>
      <c r="M808" s="72" t="n">
        <f aca="false">G808*I808*J808</f>
        <v>0</v>
      </c>
      <c r="N808" s="72" t="n">
        <f aca="false">D808*I808*J808</f>
        <v>-0</v>
      </c>
      <c r="O808" s="71" t="n">
        <f aca="false">F808*J808</f>
        <v>1</v>
      </c>
      <c r="P808" s="71" t="n">
        <f aca="false">E808*J808</f>
        <v>0</v>
      </c>
    </row>
    <row r="809" customFormat="false" ht="15" hidden="false" customHeight="false" outlineLevel="0" collapsed="false">
      <c r="A809" s="71" t="s">
        <v>59</v>
      </c>
      <c r="B809" s="71" t="s">
        <v>46</v>
      </c>
      <c r="C809" s="71" t="s">
        <v>1423</v>
      </c>
      <c r="D809" s="72" t="n">
        <v>0</v>
      </c>
      <c r="E809" s="71" t="n">
        <v>0</v>
      </c>
      <c r="F809" s="71" t="n">
        <v>1</v>
      </c>
      <c r="G809" s="72" t="n">
        <v>94.95</v>
      </c>
      <c r="H809" s="72" t="n">
        <v>94.95</v>
      </c>
      <c r="I809" s="71" t="n">
        <f aca="false">IF(B809&gt;=Settings!$B$23,1,0)</f>
        <v>0</v>
      </c>
      <c r="J809" s="71" t="n">
        <v>1</v>
      </c>
      <c r="K809" s="71" t="n">
        <f aca="false">F809*I809*J809</f>
        <v>0</v>
      </c>
      <c r="L809" s="71" t="n">
        <f aca="false">E809*I809*J809</f>
        <v>0</v>
      </c>
      <c r="M809" s="72" t="n">
        <f aca="false">G809*I809*J809</f>
        <v>0</v>
      </c>
      <c r="N809" s="72" t="n">
        <f aca="false">D809*I809*J809</f>
        <v>-0</v>
      </c>
      <c r="O809" s="71" t="n">
        <f aca="false">F809*J809</f>
        <v>1</v>
      </c>
      <c r="P809" s="71" t="n">
        <f aca="false">E809*J809</f>
        <v>0</v>
      </c>
    </row>
    <row r="810" customFormat="false" ht="15" hidden="false" customHeight="false" outlineLevel="0" collapsed="false">
      <c r="A810" s="71" t="s">
        <v>60</v>
      </c>
      <c r="B810" s="71" t="s">
        <v>46</v>
      </c>
      <c r="C810" s="71" t="s">
        <v>1225</v>
      </c>
      <c r="D810" s="72" t="n">
        <v>0</v>
      </c>
      <c r="E810" s="71" t="n">
        <v>0</v>
      </c>
      <c r="F810" s="71" t="n">
        <v>1</v>
      </c>
      <c r="G810" s="72" t="n">
        <v>162.65</v>
      </c>
      <c r="H810" s="72" t="n">
        <v>162.65</v>
      </c>
      <c r="I810" s="71" t="n">
        <f aca="false">IF(B810&gt;=Settings!$B$23,1,0)</f>
        <v>0</v>
      </c>
      <c r="J810" s="71" t="n">
        <v>1</v>
      </c>
      <c r="K810" s="71" t="n">
        <f aca="false">F810*I810*J810</f>
        <v>0</v>
      </c>
      <c r="L810" s="71" t="n">
        <f aca="false">E810*I810*J810</f>
        <v>0</v>
      </c>
      <c r="M810" s="72" t="n">
        <f aca="false">G810*I810*J810</f>
        <v>0</v>
      </c>
      <c r="N810" s="72" t="n">
        <f aca="false">D810*I810*J810</f>
        <v>-0</v>
      </c>
      <c r="O810" s="71" t="n">
        <f aca="false">F810*J810</f>
        <v>1</v>
      </c>
      <c r="P810" s="71" t="n">
        <f aca="false">E810*J810</f>
        <v>0</v>
      </c>
    </row>
    <row r="811" customFormat="false" ht="15" hidden="false" customHeight="false" outlineLevel="0" collapsed="false">
      <c r="A811" s="71" t="s">
        <v>60</v>
      </c>
      <c r="B811" s="71" t="s">
        <v>46</v>
      </c>
      <c r="C811" s="71" t="s">
        <v>1424</v>
      </c>
      <c r="D811" s="72" t="n">
        <v>0</v>
      </c>
      <c r="E811" s="71" t="n">
        <v>0</v>
      </c>
      <c r="F811" s="71" t="n">
        <v>2</v>
      </c>
      <c r="G811" s="72" t="n">
        <v>239.9</v>
      </c>
      <c r="H811" s="72" t="n">
        <v>239.9</v>
      </c>
      <c r="I811" s="71" t="n">
        <f aca="false">IF(B811&gt;=Settings!$B$23,1,0)</f>
        <v>0</v>
      </c>
      <c r="J811" s="71" t="n">
        <v>1</v>
      </c>
      <c r="K811" s="71" t="n">
        <f aca="false">F811*I811*J811</f>
        <v>0</v>
      </c>
      <c r="L811" s="71" t="n">
        <f aca="false">E811*I811*J811</f>
        <v>0</v>
      </c>
      <c r="M811" s="72" t="n">
        <f aca="false">G811*I811*J811</f>
        <v>0</v>
      </c>
      <c r="N811" s="72" t="n">
        <f aca="false">D811*I811*J811</f>
        <v>-0</v>
      </c>
      <c r="O811" s="71" t="n">
        <f aca="false">F811*J811</f>
        <v>2</v>
      </c>
      <c r="P811" s="71" t="n">
        <f aca="false">E811*J811</f>
        <v>0</v>
      </c>
    </row>
    <row r="812" customFormat="false" ht="15" hidden="false" customHeight="false" outlineLevel="0" collapsed="false">
      <c r="A812" s="71" t="s">
        <v>60</v>
      </c>
      <c r="B812" s="71" t="s">
        <v>46</v>
      </c>
      <c r="C812" s="71" t="s">
        <v>1425</v>
      </c>
      <c r="D812" s="72" t="n">
        <v>0</v>
      </c>
      <c r="E812" s="71" t="n">
        <v>0</v>
      </c>
      <c r="F812" s="71" t="n">
        <v>1</v>
      </c>
      <c r="G812" s="72" t="n">
        <v>114.95</v>
      </c>
      <c r="H812" s="72" t="n">
        <v>114.95</v>
      </c>
      <c r="I812" s="71" t="n">
        <f aca="false">IF(B812&gt;=Settings!$B$23,1,0)</f>
        <v>0</v>
      </c>
      <c r="J812" s="71" t="n">
        <v>1</v>
      </c>
      <c r="K812" s="71" t="n">
        <f aca="false">F812*I812*J812</f>
        <v>0</v>
      </c>
      <c r="L812" s="71" t="n">
        <f aca="false">E812*I812*J812</f>
        <v>0</v>
      </c>
      <c r="M812" s="72" t="n">
        <f aca="false">G812*I812*J812</f>
        <v>0</v>
      </c>
      <c r="N812" s="72" t="n">
        <f aca="false">D812*I812*J812</f>
        <v>-0</v>
      </c>
      <c r="O812" s="71" t="n">
        <f aca="false">F812*J812</f>
        <v>1</v>
      </c>
      <c r="P812" s="71" t="n">
        <f aca="false">E812*J812</f>
        <v>0</v>
      </c>
    </row>
    <row r="813" customFormat="false" ht="15" hidden="false" customHeight="false" outlineLevel="0" collapsed="false">
      <c r="A813" s="71" t="s">
        <v>59</v>
      </c>
      <c r="B813" s="71" t="s">
        <v>46</v>
      </c>
      <c r="C813" s="71" t="s">
        <v>169</v>
      </c>
      <c r="D813" s="72" t="n">
        <v>0</v>
      </c>
      <c r="E813" s="71" t="n">
        <v>0</v>
      </c>
      <c r="F813" s="71" t="n">
        <v>6</v>
      </c>
      <c r="G813" s="72" t="n">
        <v>569.7</v>
      </c>
      <c r="H813" s="72" t="n">
        <v>569.7</v>
      </c>
      <c r="I813" s="71" t="n">
        <f aca="false">IF(B813&gt;=Settings!$B$23,1,0)</f>
        <v>0</v>
      </c>
      <c r="J813" s="71" t="n">
        <v>1</v>
      </c>
      <c r="K813" s="71" t="n">
        <f aca="false">F813*I813*J813</f>
        <v>0</v>
      </c>
      <c r="L813" s="71" t="n">
        <f aca="false">E813*I813*J813</f>
        <v>0</v>
      </c>
      <c r="M813" s="72" t="n">
        <f aca="false">G813*I813*J813</f>
        <v>0</v>
      </c>
      <c r="N813" s="72" t="n">
        <f aca="false">D813*I813*J813</f>
        <v>-0</v>
      </c>
      <c r="O813" s="71" t="n">
        <f aca="false">F813*J813</f>
        <v>6</v>
      </c>
      <c r="P813" s="71" t="n">
        <f aca="false">E813*J813</f>
        <v>0</v>
      </c>
    </row>
    <row r="814" customFormat="false" ht="15" hidden="false" customHeight="false" outlineLevel="0" collapsed="false">
      <c r="A814" s="71" t="s">
        <v>61</v>
      </c>
      <c r="B814" s="71" t="s">
        <v>46</v>
      </c>
      <c r="C814" s="71" t="s">
        <v>1043</v>
      </c>
      <c r="D814" s="72" t="n">
        <v>0</v>
      </c>
      <c r="E814" s="71" t="n">
        <v>0</v>
      </c>
      <c r="F814" s="71" t="n">
        <v>2</v>
      </c>
      <c r="G814" s="72" t="n">
        <v>150.9</v>
      </c>
      <c r="H814" s="72" t="n">
        <v>139.95</v>
      </c>
      <c r="I814" s="71" t="n">
        <f aca="false">IF(B814&gt;=Settings!$B$23,1,0)</f>
        <v>0</v>
      </c>
      <c r="J814" s="71" t="n">
        <v>1</v>
      </c>
      <c r="K814" s="71" t="n">
        <f aca="false">F814*I814*J814</f>
        <v>0</v>
      </c>
      <c r="L814" s="71" t="n">
        <f aca="false">E814*I814*J814</f>
        <v>0</v>
      </c>
      <c r="M814" s="72" t="n">
        <f aca="false">G814*I814*J814</f>
        <v>0</v>
      </c>
      <c r="N814" s="72" t="n">
        <f aca="false">D814*I814*J814</f>
        <v>-0</v>
      </c>
      <c r="O814" s="71" t="n">
        <f aca="false">F814*J814</f>
        <v>2</v>
      </c>
      <c r="P814" s="71" t="n">
        <f aca="false">E814*J814</f>
        <v>0</v>
      </c>
    </row>
    <row r="815" customFormat="false" ht="15" hidden="false" customHeight="false" outlineLevel="0" collapsed="false">
      <c r="A815" s="71" t="s">
        <v>60</v>
      </c>
      <c r="B815" s="71" t="s">
        <v>46</v>
      </c>
      <c r="C815" s="71" t="s">
        <v>1426</v>
      </c>
      <c r="D815" s="72" t="n">
        <v>0</v>
      </c>
      <c r="E815" s="71" t="n">
        <v>0</v>
      </c>
      <c r="F815" s="71" t="n">
        <v>1</v>
      </c>
      <c r="G815" s="72" t="n">
        <v>94.95</v>
      </c>
      <c r="H815" s="72" t="n">
        <v>94.95</v>
      </c>
      <c r="I815" s="71" t="n">
        <f aca="false">IF(B815&gt;=Settings!$B$23,1,0)</f>
        <v>0</v>
      </c>
      <c r="J815" s="71" t="n">
        <v>1</v>
      </c>
      <c r="K815" s="71" t="n">
        <f aca="false">F815*I815*J815</f>
        <v>0</v>
      </c>
      <c r="L815" s="71" t="n">
        <f aca="false">E815*I815*J815</f>
        <v>0</v>
      </c>
      <c r="M815" s="72" t="n">
        <f aca="false">G815*I815*J815</f>
        <v>0</v>
      </c>
      <c r="N815" s="72" t="n">
        <f aca="false">D815*I815*J815</f>
        <v>-0</v>
      </c>
      <c r="O815" s="71" t="n">
        <f aca="false">F815*J815</f>
        <v>1</v>
      </c>
      <c r="P815" s="71" t="n">
        <f aca="false">E815*J815</f>
        <v>0</v>
      </c>
    </row>
    <row r="816" customFormat="false" ht="15" hidden="false" customHeight="false" outlineLevel="0" collapsed="false">
      <c r="A816" s="71" t="s">
        <v>61</v>
      </c>
      <c r="B816" s="71" t="s">
        <v>46</v>
      </c>
      <c r="C816" s="71" t="s">
        <v>1427</v>
      </c>
      <c r="D816" s="72" t="n">
        <v>0</v>
      </c>
      <c r="E816" s="71" t="n">
        <v>0</v>
      </c>
      <c r="F816" s="71" t="n">
        <v>4</v>
      </c>
      <c r="G816" s="72" t="n">
        <v>419.8</v>
      </c>
      <c r="H816" s="72" t="n">
        <v>386.82</v>
      </c>
      <c r="I816" s="71" t="n">
        <f aca="false">IF(B816&gt;=Settings!$B$23,1,0)</f>
        <v>0</v>
      </c>
      <c r="J816" s="71" t="n">
        <v>1</v>
      </c>
      <c r="K816" s="71" t="n">
        <f aca="false">F816*I816*J816</f>
        <v>0</v>
      </c>
      <c r="L816" s="71" t="n">
        <f aca="false">E816*I816*J816</f>
        <v>0</v>
      </c>
      <c r="M816" s="72" t="n">
        <f aca="false">G816*I816*J816</f>
        <v>0</v>
      </c>
      <c r="N816" s="72" t="n">
        <f aca="false">D816*I816*J816</f>
        <v>-0</v>
      </c>
      <c r="O816" s="71" t="n">
        <f aca="false">F816*J816</f>
        <v>4</v>
      </c>
      <c r="P816" s="71" t="n">
        <f aca="false">E816*J816</f>
        <v>0</v>
      </c>
    </row>
    <row r="817" customFormat="false" ht="15" hidden="false" customHeight="false" outlineLevel="0" collapsed="false">
      <c r="A817" s="71" t="s">
        <v>61</v>
      </c>
      <c r="B817" s="71" t="s">
        <v>46</v>
      </c>
      <c r="C817" s="71" t="s">
        <v>1428</v>
      </c>
      <c r="D817" s="72" t="n">
        <v>0</v>
      </c>
      <c r="E817" s="71" t="n">
        <v>0</v>
      </c>
      <c r="F817" s="71" t="n">
        <v>4</v>
      </c>
      <c r="G817" s="72" t="n">
        <v>659.8</v>
      </c>
      <c r="H817" s="72" t="n">
        <v>659.8</v>
      </c>
      <c r="I817" s="71" t="n">
        <f aca="false">IF(B817&gt;=Settings!$B$23,1,0)</f>
        <v>0</v>
      </c>
      <c r="J817" s="71" t="n">
        <v>1</v>
      </c>
      <c r="K817" s="71" t="n">
        <f aca="false">F817*I817*J817</f>
        <v>0</v>
      </c>
      <c r="L817" s="71" t="n">
        <f aca="false">E817*I817*J817</f>
        <v>0</v>
      </c>
      <c r="M817" s="72" t="n">
        <f aca="false">G817*I817*J817</f>
        <v>0</v>
      </c>
      <c r="N817" s="72" t="n">
        <f aca="false">D817*I817*J817</f>
        <v>-0</v>
      </c>
      <c r="O817" s="71" t="n">
        <f aca="false">F817*J817</f>
        <v>4</v>
      </c>
      <c r="P817" s="71" t="n">
        <f aca="false">E817*J817</f>
        <v>0</v>
      </c>
    </row>
    <row r="818" customFormat="false" ht="15" hidden="false" customHeight="false" outlineLevel="0" collapsed="false">
      <c r="A818" s="71" t="s">
        <v>60</v>
      </c>
      <c r="B818" s="71" t="s">
        <v>46</v>
      </c>
      <c r="C818" s="71" t="s">
        <v>1429</v>
      </c>
      <c r="D818" s="72" t="n">
        <v>0</v>
      </c>
      <c r="E818" s="71" t="n">
        <v>0</v>
      </c>
      <c r="F818" s="71" t="n">
        <v>1</v>
      </c>
      <c r="G818" s="72" t="n">
        <v>144.95</v>
      </c>
      <c r="H818" s="72" t="n">
        <v>144.95</v>
      </c>
      <c r="I818" s="71" t="n">
        <f aca="false">IF(B818&gt;=Settings!$B$23,1,0)</f>
        <v>0</v>
      </c>
      <c r="J818" s="71" t="n">
        <v>1</v>
      </c>
      <c r="K818" s="71" t="n">
        <f aca="false">F818*I818*J818</f>
        <v>0</v>
      </c>
      <c r="L818" s="71" t="n">
        <f aca="false">E818*I818*J818</f>
        <v>0</v>
      </c>
      <c r="M818" s="72" t="n">
        <f aca="false">G818*I818*J818</f>
        <v>0</v>
      </c>
      <c r="N818" s="72" t="n">
        <f aca="false">D818*I818*J818</f>
        <v>-0</v>
      </c>
      <c r="O818" s="71" t="n">
        <f aca="false">F818*J818</f>
        <v>1</v>
      </c>
      <c r="P818" s="71" t="n">
        <f aca="false">E818*J818</f>
        <v>0</v>
      </c>
    </row>
    <row r="819" customFormat="false" ht="15" hidden="false" customHeight="false" outlineLevel="0" collapsed="false">
      <c r="A819" s="71" t="s">
        <v>59</v>
      </c>
      <c r="B819" s="71" t="s">
        <v>46</v>
      </c>
      <c r="C819" s="71" t="s">
        <v>1430</v>
      </c>
      <c r="D819" s="72" t="n">
        <v>0</v>
      </c>
      <c r="E819" s="71" t="n">
        <v>0</v>
      </c>
      <c r="F819" s="71" t="n">
        <v>1</v>
      </c>
      <c r="G819" s="72" t="n">
        <v>104.95</v>
      </c>
      <c r="H819" s="72" t="n">
        <v>104.95</v>
      </c>
      <c r="I819" s="71" t="n">
        <f aca="false">IF(B819&gt;=Settings!$B$23,1,0)</f>
        <v>0</v>
      </c>
      <c r="J819" s="71" t="n">
        <v>1</v>
      </c>
      <c r="K819" s="71" t="n">
        <f aca="false">F819*I819*J819</f>
        <v>0</v>
      </c>
      <c r="L819" s="71" t="n">
        <f aca="false">E819*I819*J819</f>
        <v>0</v>
      </c>
      <c r="M819" s="72" t="n">
        <f aca="false">G819*I819*J819</f>
        <v>0</v>
      </c>
      <c r="N819" s="72" t="n">
        <f aca="false">D819*I819*J819</f>
        <v>-0</v>
      </c>
      <c r="O819" s="71" t="n">
        <f aca="false">F819*J819</f>
        <v>1</v>
      </c>
      <c r="P819" s="71" t="n">
        <f aca="false">E819*J819</f>
        <v>0</v>
      </c>
    </row>
    <row r="820" customFormat="false" ht="15" hidden="false" customHeight="false" outlineLevel="0" collapsed="false">
      <c r="A820" s="71" t="s">
        <v>60</v>
      </c>
      <c r="B820" s="71" t="s">
        <v>46</v>
      </c>
      <c r="C820" s="71" t="s">
        <v>1046</v>
      </c>
      <c r="D820" s="72" t="n">
        <v>0</v>
      </c>
      <c r="E820" s="71" t="n">
        <v>0</v>
      </c>
      <c r="F820" s="71" t="n">
        <v>2</v>
      </c>
      <c r="G820" s="72" t="n">
        <v>259.9</v>
      </c>
      <c r="H820" s="72" t="n">
        <v>259.9</v>
      </c>
      <c r="I820" s="71" t="n">
        <f aca="false">IF(B820&gt;=Settings!$B$23,1,0)</f>
        <v>0</v>
      </c>
      <c r="J820" s="71" t="n">
        <v>1</v>
      </c>
      <c r="K820" s="71" t="n">
        <f aca="false">F820*I820*J820</f>
        <v>0</v>
      </c>
      <c r="L820" s="71" t="n">
        <f aca="false">E820*I820*J820</f>
        <v>0</v>
      </c>
      <c r="M820" s="72" t="n">
        <f aca="false">G820*I820*J820</f>
        <v>0</v>
      </c>
      <c r="N820" s="72" t="n">
        <f aca="false">D820*I820*J820</f>
        <v>-0</v>
      </c>
      <c r="O820" s="71" t="n">
        <f aca="false">F820*J820</f>
        <v>2</v>
      </c>
      <c r="P820" s="71" t="n">
        <f aca="false">E820*J820</f>
        <v>0</v>
      </c>
    </row>
    <row r="821" customFormat="false" ht="15" hidden="false" customHeight="false" outlineLevel="0" collapsed="false">
      <c r="A821" s="71" t="s">
        <v>61</v>
      </c>
      <c r="B821" s="71" t="s">
        <v>46</v>
      </c>
      <c r="C821" s="71" t="s">
        <v>969</v>
      </c>
      <c r="D821" s="72" t="n">
        <v>0</v>
      </c>
      <c r="E821" s="71" t="n">
        <v>0</v>
      </c>
      <c r="F821" s="71" t="n">
        <v>15</v>
      </c>
      <c r="G821" s="72" t="n">
        <v>1645.25</v>
      </c>
      <c r="H821" s="72" t="n">
        <v>1614.07</v>
      </c>
      <c r="I821" s="71" t="n">
        <f aca="false">IF(B821&gt;=Settings!$B$23,1,0)</f>
        <v>0</v>
      </c>
      <c r="J821" s="71" t="n">
        <v>1</v>
      </c>
      <c r="K821" s="71" t="n">
        <f aca="false">F821*I821*J821</f>
        <v>0</v>
      </c>
      <c r="L821" s="71" t="n">
        <f aca="false">E821*I821*J821</f>
        <v>0</v>
      </c>
      <c r="M821" s="72" t="n">
        <f aca="false">G821*I821*J821</f>
        <v>0</v>
      </c>
      <c r="N821" s="72" t="n">
        <f aca="false">D821*I821*J821</f>
        <v>-0</v>
      </c>
      <c r="O821" s="71" t="n">
        <f aca="false">F821*J821</f>
        <v>15</v>
      </c>
      <c r="P821" s="71" t="n">
        <f aca="false">E821*J821</f>
        <v>0</v>
      </c>
    </row>
    <row r="822" customFormat="false" ht="15" hidden="false" customHeight="false" outlineLevel="0" collapsed="false">
      <c r="A822" s="71" t="s">
        <v>61</v>
      </c>
      <c r="B822" s="71" t="s">
        <v>46</v>
      </c>
      <c r="C822" s="71" t="s">
        <v>903</v>
      </c>
      <c r="D822" s="72" t="n">
        <v>0</v>
      </c>
      <c r="E822" s="71" t="n">
        <v>0</v>
      </c>
      <c r="F822" s="71" t="n">
        <v>1</v>
      </c>
      <c r="G822" s="72" t="n">
        <v>144.85</v>
      </c>
      <c r="H822" s="72" t="n">
        <v>144.85</v>
      </c>
      <c r="I822" s="71" t="n">
        <f aca="false">IF(B822&gt;=Settings!$B$23,1,0)</f>
        <v>0</v>
      </c>
      <c r="J822" s="71" t="n">
        <v>1</v>
      </c>
      <c r="K822" s="71" t="n">
        <f aca="false">F822*I822*J822</f>
        <v>0</v>
      </c>
      <c r="L822" s="71" t="n">
        <f aca="false">E822*I822*J822</f>
        <v>0</v>
      </c>
      <c r="M822" s="72" t="n">
        <f aca="false">G822*I822*J822</f>
        <v>0</v>
      </c>
      <c r="N822" s="72" t="n">
        <f aca="false">D822*I822*J822</f>
        <v>-0</v>
      </c>
      <c r="O822" s="71" t="n">
        <f aca="false">F822*J822</f>
        <v>1</v>
      </c>
      <c r="P822" s="71" t="n">
        <f aca="false">E822*J822</f>
        <v>0</v>
      </c>
    </row>
    <row r="823" customFormat="false" ht="15" hidden="false" customHeight="false" outlineLevel="0" collapsed="false">
      <c r="A823" s="71" t="s">
        <v>60</v>
      </c>
      <c r="B823" s="71" t="s">
        <v>46</v>
      </c>
      <c r="C823" s="71" t="s">
        <v>1431</v>
      </c>
      <c r="D823" s="72" t="n">
        <v>0</v>
      </c>
      <c r="E823" s="71" t="n">
        <v>0</v>
      </c>
      <c r="F823" s="71" t="n">
        <v>1</v>
      </c>
      <c r="G823" s="72" t="n">
        <v>124.95</v>
      </c>
      <c r="H823" s="72" t="n">
        <v>124.95</v>
      </c>
      <c r="I823" s="71" t="n">
        <f aca="false">IF(B823&gt;=Settings!$B$23,1,0)</f>
        <v>0</v>
      </c>
      <c r="J823" s="71" t="n">
        <v>1</v>
      </c>
      <c r="K823" s="71" t="n">
        <f aca="false">F823*I823*J823</f>
        <v>0</v>
      </c>
      <c r="L823" s="71" t="n">
        <f aca="false">E823*I823*J823</f>
        <v>0</v>
      </c>
      <c r="M823" s="72" t="n">
        <f aca="false">G823*I823*J823</f>
        <v>0</v>
      </c>
      <c r="N823" s="72" t="n">
        <f aca="false">D823*I823*J823</f>
        <v>-0</v>
      </c>
      <c r="O823" s="71" t="n">
        <f aca="false">F823*J823</f>
        <v>1</v>
      </c>
      <c r="P823" s="71" t="n">
        <f aca="false">E823*J823</f>
        <v>0</v>
      </c>
    </row>
    <row r="824" customFormat="false" ht="15" hidden="false" customHeight="false" outlineLevel="0" collapsed="false">
      <c r="A824" s="71" t="s">
        <v>59</v>
      </c>
      <c r="B824" s="71" t="s">
        <v>46</v>
      </c>
      <c r="C824" s="71" t="s">
        <v>1432</v>
      </c>
      <c r="D824" s="72" t="n">
        <v>0</v>
      </c>
      <c r="E824" s="71" t="n">
        <v>0</v>
      </c>
      <c r="F824" s="71" t="n">
        <v>5</v>
      </c>
      <c r="G824" s="72" t="n">
        <v>506.5</v>
      </c>
      <c r="H824" s="72" t="n">
        <v>506.5</v>
      </c>
      <c r="I824" s="71" t="n">
        <f aca="false">IF(B824&gt;=Settings!$B$23,1,0)</f>
        <v>0</v>
      </c>
      <c r="J824" s="71" t="n">
        <v>1</v>
      </c>
      <c r="K824" s="71" t="n">
        <f aca="false">F824*I824*J824</f>
        <v>0</v>
      </c>
      <c r="L824" s="71" t="n">
        <f aca="false">E824*I824*J824</f>
        <v>0</v>
      </c>
      <c r="M824" s="72" t="n">
        <f aca="false">G824*I824*J824</f>
        <v>0</v>
      </c>
      <c r="N824" s="72" t="n">
        <f aca="false">D824*I824*J824</f>
        <v>-0</v>
      </c>
      <c r="O824" s="71" t="n">
        <f aca="false">F824*J824</f>
        <v>5</v>
      </c>
      <c r="P824" s="71" t="n">
        <f aca="false">E824*J824</f>
        <v>0</v>
      </c>
    </row>
    <row r="825" customFormat="false" ht="15" hidden="false" customHeight="false" outlineLevel="0" collapsed="false">
      <c r="A825" s="71" t="s">
        <v>59</v>
      </c>
      <c r="B825" s="71" t="s">
        <v>46</v>
      </c>
      <c r="C825" s="71" t="s">
        <v>119</v>
      </c>
      <c r="D825" s="72" t="n">
        <v>0</v>
      </c>
      <c r="E825" s="71" t="n">
        <v>0</v>
      </c>
      <c r="F825" s="71" t="n">
        <v>105</v>
      </c>
      <c r="G825" s="72" t="n">
        <v>9526.488</v>
      </c>
      <c r="H825" s="72" t="n">
        <v>9526.488</v>
      </c>
      <c r="I825" s="71" t="n">
        <f aca="false">IF(B825&gt;=Settings!$B$23,1,0)</f>
        <v>0</v>
      </c>
      <c r="J825" s="71" t="n">
        <v>1</v>
      </c>
      <c r="K825" s="71" t="n">
        <f aca="false">F825*I825*J825</f>
        <v>0</v>
      </c>
      <c r="L825" s="71" t="n">
        <f aca="false">E825*I825*J825</f>
        <v>0</v>
      </c>
      <c r="M825" s="72" t="n">
        <f aca="false">G825*I825*J825</f>
        <v>0</v>
      </c>
      <c r="N825" s="72" t="n">
        <f aca="false">D825*I825*J825</f>
        <v>-0</v>
      </c>
      <c r="O825" s="71" t="n">
        <f aca="false">F825*J825</f>
        <v>105</v>
      </c>
      <c r="P825" s="71" t="n">
        <f aca="false">E825*J825</f>
        <v>0</v>
      </c>
    </row>
    <row r="826" customFormat="false" ht="15" hidden="false" customHeight="false" outlineLevel="0" collapsed="false">
      <c r="A826" s="71" t="s">
        <v>60</v>
      </c>
      <c r="B826" s="71" t="s">
        <v>46</v>
      </c>
      <c r="C826" s="71" t="s">
        <v>891</v>
      </c>
      <c r="D826" s="72" t="n">
        <v>0</v>
      </c>
      <c r="E826" s="71" t="n">
        <v>0</v>
      </c>
      <c r="F826" s="71" t="n">
        <v>4</v>
      </c>
      <c r="G826" s="72" t="n">
        <v>459.8</v>
      </c>
      <c r="H826" s="72" t="n">
        <v>459.8</v>
      </c>
      <c r="I826" s="71" t="n">
        <f aca="false">IF(B826&gt;=Settings!$B$23,1,0)</f>
        <v>0</v>
      </c>
      <c r="J826" s="71" t="n">
        <v>1</v>
      </c>
      <c r="K826" s="71" t="n">
        <f aca="false">F826*I826*J826</f>
        <v>0</v>
      </c>
      <c r="L826" s="71" t="n">
        <f aca="false">E826*I826*J826</f>
        <v>0</v>
      </c>
      <c r="M826" s="72" t="n">
        <f aca="false">G826*I826*J826</f>
        <v>0</v>
      </c>
      <c r="N826" s="72" t="n">
        <f aca="false">D826*I826*J826</f>
        <v>-0</v>
      </c>
      <c r="O826" s="71" t="n">
        <f aca="false">F826*J826</f>
        <v>4</v>
      </c>
      <c r="P826" s="71" t="n">
        <f aca="false">E826*J826</f>
        <v>0</v>
      </c>
    </row>
    <row r="827" customFormat="false" ht="15" hidden="false" customHeight="false" outlineLevel="0" collapsed="false">
      <c r="A827" s="71" t="s">
        <v>60</v>
      </c>
      <c r="B827" s="71" t="s">
        <v>46</v>
      </c>
      <c r="C827" s="71" t="s">
        <v>1300</v>
      </c>
      <c r="D827" s="72" t="n">
        <v>0</v>
      </c>
      <c r="E827" s="71" t="n">
        <v>0</v>
      </c>
      <c r="F827" s="71" t="n">
        <v>1</v>
      </c>
      <c r="G827" s="72" t="n">
        <v>45.95</v>
      </c>
      <c r="H827" s="72" t="n">
        <v>45.95</v>
      </c>
      <c r="I827" s="71" t="n">
        <f aca="false">IF(B827&gt;=Settings!$B$23,1,0)</f>
        <v>0</v>
      </c>
      <c r="J827" s="71" t="n">
        <v>1</v>
      </c>
      <c r="K827" s="71" t="n">
        <f aca="false">F827*I827*J827</f>
        <v>0</v>
      </c>
      <c r="L827" s="71" t="n">
        <f aca="false">E827*I827*J827</f>
        <v>0</v>
      </c>
      <c r="M827" s="72" t="n">
        <f aca="false">G827*I827*J827</f>
        <v>0</v>
      </c>
      <c r="N827" s="72" t="n">
        <f aca="false">D827*I827*J827</f>
        <v>-0</v>
      </c>
      <c r="O827" s="71" t="n">
        <f aca="false">F827*J827</f>
        <v>1</v>
      </c>
      <c r="P827" s="71" t="n">
        <f aca="false">E827*J827</f>
        <v>0</v>
      </c>
    </row>
    <row r="828" customFormat="false" ht="15" hidden="false" customHeight="false" outlineLevel="0" collapsed="false">
      <c r="A828" s="71" t="s">
        <v>61</v>
      </c>
      <c r="B828" s="71" t="s">
        <v>46</v>
      </c>
      <c r="C828" s="71" t="s">
        <v>1433</v>
      </c>
      <c r="D828" s="72" t="n">
        <v>0</v>
      </c>
      <c r="E828" s="71" t="n">
        <v>0</v>
      </c>
      <c r="F828" s="71" t="n">
        <v>1</v>
      </c>
      <c r="G828" s="72" t="n">
        <v>109.95</v>
      </c>
      <c r="H828" s="72" t="n">
        <v>109.95</v>
      </c>
      <c r="I828" s="71" t="n">
        <f aca="false">IF(B828&gt;=Settings!$B$23,1,0)</f>
        <v>0</v>
      </c>
      <c r="J828" s="71" t="n">
        <v>1</v>
      </c>
      <c r="K828" s="71" t="n">
        <f aca="false">F828*I828*J828</f>
        <v>0</v>
      </c>
      <c r="L828" s="71" t="n">
        <f aca="false">E828*I828*J828</f>
        <v>0</v>
      </c>
      <c r="M828" s="72" t="n">
        <f aca="false">G828*I828*J828</f>
        <v>0</v>
      </c>
      <c r="N828" s="72" t="n">
        <f aca="false">D828*I828*J828</f>
        <v>-0</v>
      </c>
      <c r="O828" s="71" t="n">
        <f aca="false">F828*J828</f>
        <v>1</v>
      </c>
      <c r="P828" s="71" t="n">
        <f aca="false">E828*J828</f>
        <v>0</v>
      </c>
    </row>
    <row r="829" customFormat="false" ht="15" hidden="false" customHeight="false" outlineLevel="0" collapsed="false">
      <c r="A829" s="71" t="s">
        <v>59</v>
      </c>
      <c r="B829" s="71" t="s">
        <v>46</v>
      </c>
      <c r="C829" s="71" t="s">
        <v>1076</v>
      </c>
      <c r="D829" s="72" t="n">
        <v>0</v>
      </c>
      <c r="E829" s="71" t="n">
        <v>0</v>
      </c>
      <c r="F829" s="71" t="n">
        <v>61</v>
      </c>
      <c r="G829" s="72" t="n">
        <v>6845.947</v>
      </c>
      <c r="H829" s="72" t="n">
        <v>6845.947</v>
      </c>
      <c r="I829" s="71" t="n">
        <f aca="false">IF(B829&gt;=Settings!$B$23,1,0)</f>
        <v>0</v>
      </c>
      <c r="J829" s="71" t="n">
        <v>1</v>
      </c>
      <c r="K829" s="71" t="n">
        <f aca="false">F829*I829*J829</f>
        <v>0</v>
      </c>
      <c r="L829" s="71" t="n">
        <f aca="false">E829*I829*J829</f>
        <v>0</v>
      </c>
      <c r="M829" s="72" t="n">
        <f aca="false">G829*I829*J829</f>
        <v>0</v>
      </c>
      <c r="N829" s="72" t="n">
        <f aca="false">D829*I829*J829</f>
        <v>-0</v>
      </c>
      <c r="O829" s="71" t="n">
        <f aca="false">F829*J829</f>
        <v>61</v>
      </c>
      <c r="P829" s="71" t="n">
        <f aca="false">E829*J829</f>
        <v>0</v>
      </c>
    </row>
    <row r="830" customFormat="false" ht="15" hidden="false" customHeight="false" outlineLevel="0" collapsed="false">
      <c r="A830" s="71" t="s">
        <v>59</v>
      </c>
      <c r="B830" s="71" t="s">
        <v>46</v>
      </c>
      <c r="C830" s="71" t="s">
        <v>116</v>
      </c>
      <c r="D830" s="72" t="n">
        <v>0</v>
      </c>
      <c r="E830" s="71" t="n">
        <v>0</v>
      </c>
      <c r="F830" s="71" t="n">
        <v>12</v>
      </c>
      <c r="G830" s="72" t="n">
        <v>2921.85</v>
      </c>
      <c r="H830" s="72" t="n">
        <v>2921.85</v>
      </c>
      <c r="I830" s="71" t="n">
        <f aca="false">IF(B830&gt;=Settings!$B$23,1,0)</f>
        <v>0</v>
      </c>
      <c r="J830" s="71" t="n">
        <v>1</v>
      </c>
      <c r="K830" s="71" t="n">
        <f aca="false">F830*I830*J830</f>
        <v>0</v>
      </c>
      <c r="L830" s="71" t="n">
        <f aca="false">E830*I830*J830</f>
        <v>0</v>
      </c>
      <c r="M830" s="72" t="n">
        <f aca="false">G830*I830*J830</f>
        <v>0</v>
      </c>
      <c r="N830" s="72" t="n">
        <f aca="false">D830*I830*J830</f>
        <v>-0</v>
      </c>
      <c r="O830" s="71" t="n">
        <f aca="false">F830*J830</f>
        <v>12</v>
      </c>
      <c r="P830" s="71" t="n">
        <f aca="false">E830*J830</f>
        <v>0</v>
      </c>
    </row>
    <row r="831" customFormat="false" ht="15" hidden="false" customHeight="false" outlineLevel="0" collapsed="false">
      <c r="A831" s="71" t="s">
        <v>60</v>
      </c>
      <c r="B831" s="71" t="s">
        <v>46</v>
      </c>
      <c r="C831" s="71" t="s">
        <v>1434</v>
      </c>
      <c r="D831" s="72" t="n">
        <v>0</v>
      </c>
      <c r="E831" s="71" t="n">
        <v>0</v>
      </c>
      <c r="F831" s="71" t="n">
        <v>1</v>
      </c>
      <c r="G831" s="72" t="n">
        <v>94.95</v>
      </c>
      <c r="H831" s="72" t="n">
        <v>94.95</v>
      </c>
      <c r="I831" s="71" t="n">
        <f aca="false">IF(B831&gt;=Settings!$B$23,1,0)</f>
        <v>0</v>
      </c>
      <c r="J831" s="71" t="n">
        <v>1</v>
      </c>
      <c r="K831" s="71" t="n">
        <f aca="false">F831*I831*J831</f>
        <v>0</v>
      </c>
      <c r="L831" s="71" t="n">
        <f aca="false">E831*I831*J831</f>
        <v>0</v>
      </c>
      <c r="M831" s="72" t="n">
        <f aca="false">G831*I831*J831</f>
        <v>0</v>
      </c>
      <c r="N831" s="72" t="n">
        <f aca="false">D831*I831*J831</f>
        <v>-0</v>
      </c>
      <c r="O831" s="71" t="n">
        <f aca="false">F831*J831</f>
        <v>1</v>
      </c>
      <c r="P831" s="71" t="n">
        <f aca="false">E831*J831</f>
        <v>0</v>
      </c>
    </row>
    <row r="832" customFormat="false" ht="15" hidden="false" customHeight="false" outlineLevel="0" collapsed="false">
      <c r="A832" s="71" t="s">
        <v>59</v>
      </c>
      <c r="B832" s="71" t="s">
        <v>46</v>
      </c>
      <c r="C832" s="71" t="s">
        <v>1435</v>
      </c>
      <c r="D832" s="72" t="n">
        <v>0</v>
      </c>
      <c r="E832" s="71" t="n">
        <v>0</v>
      </c>
      <c r="F832" s="71" t="n">
        <v>3</v>
      </c>
      <c r="G832" s="72" t="n">
        <v>194.85</v>
      </c>
      <c r="H832" s="72" t="n">
        <v>194.85</v>
      </c>
      <c r="I832" s="71" t="n">
        <f aca="false">IF(B832&gt;=Settings!$B$23,1,0)</f>
        <v>0</v>
      </c>
      <c r="J832" s="71" t="n">
        <v>1</v>
      </c>
      <c r="K832" s="71" t="n">
        <f aca="false">F832*I832*J832</f>
        <v>0</v>
      </c>
      <c r="L832" s="71" t="n">
        <f aca="false">E832*I832*J832</f>
        <v>0</v>
      </c>
      <c r="M832" s="72" t="n">
        <f aca="false">G832*I832*J832</f>
        <v>0</v>
      </c>
      <c r="N832" s="72" t="n">
        <f aca="false">D832*I832*J832</f>
        <v>-0</v>
      </c>
      <c r="O832" s="71" t="n">
        <f aca="false">F832*J832</f>
        <v>3</v>
      </c>
      <c r="P832" s="71" t="n">
        <f aca="false">E832*J832</f>
        <v>0</v>
      </c>
    </row>
    <row r="833" customFormat="false" ht="15" hidden="false" customHeight="false" outlineLevel="0" collapsed="false">
      <c r="A833" s="71" t="s">
        <v>59</v>
      </c>
      <c r="B833" s="71" t="s">
        <v>46</v>
      </c>
      <c r="C833" s="71" t="s">
        <v>1406</v>
      </c>
      <c r="D833" s="72" t="n">
        <v>0</v>
      </c>
      <c r="E833" s="71" t="n">
        <v>0</v>
      </c>
      <c r="F833" s="71" t="n">
        <v>71</v>
      </c>
      <c r="G833" s="72" t="n">
        <v>7386.035</v>
      </c>
      <c r="H833" s="72" t="n">
        <v>7386.035</v>
      </c>
      <c r="I833" s="71" t="n">
        <f aca="false">IF(B833&gt;=Settings!$B$23,1,0)</f>
        <v>0</v>
      </c>
      <c r="J833" s="71" t="n">
        <v>1</v>
      </c>
      <c r="K833" s="71" t="n">
        <f aca="false">F833*I833*J833</f>
        <v>0</v>
      </c>
      <c r="L833" s="71" t="n">
        <f aca="false">E833*I833*J833</f>
        <v>0</v>
      </c>
      <c r="M833" s="72" t="n">
        <f aca="false">G833*I833*J833</f>
        <v>0</v>
      </c>
      <c r="N833" s="72" t="n">
        <f aca="false">D833*I833*J833</f>
        <v>-0</v>
      </c>
      <c r="O833" s="71" t="n">
        <f aca="false">F833*J833</f>
        <v>71</v>
      </c>
      <c r="P833" s="71" t="n">
        <f aca="false">E833*J833</f>
        <v>0</v>
      </c>
    </row>
    <row r="834" customFormat="false" ht="15" hidden="false" customHeight="false" outlineLevel="0" collapsed="false">
      <c r="A834" s="71" t="s">
        <v>60</v>
      </c>
      <c r="B834" s="71" t="s">
        <v>46</v>
      </c>
      <c r="C834" s="71" t="s">
        <v>1436</v>
      </c>
      <c r="D834" s="72" t="n">
        <v>0</v>
      </c>
      <c r="E834" s="71" t="n">
        <v>0</v>
      </c>
      <c r="F834" s="71" t="n">
        <v>3</v>
      </c>
      <c r="G834" s="72" t="n">
        <v>284.85</v>
      </c>
      <c r="H834" s="72" t="n">
        <v>284.85</v>
      </c>
      <c r="I834" s="71" t="n">
        <f aca="false">IF(B834&gt;=Settings!$B$23,1,0)</f>
        <v>0</v>
      </c>
      <c r="J834" s="71" t="n">
        <v>1</v>
      </c>
      <c r="K834" s="71" t="n">
        <f aca="false">F834*I834*J834</f>
        <v>0</v>
      </c>
      <c r="L834" s="71" t="n">
        <f aca="false">E834*I834*J834</f>
        <v>0</v>
      </c>
      <c r="M834" s="72" t="n">
        <f aca="false">G834*I834*J834</f>
        <v>0</v>
      </c>
      <c r="N834" s="72" t="n">
        <f aca="false">D834*I834*J834</f>
        <v>-0</v>
      </c>
      <c r="O834" s="71" t="n">
        <f aca="false">F834*J834</f>
        <v>3</v>
      </c>
      <c r="P834" s="71" t="n">
        <f aca="false">E834*J834</f>
        <v>0</v>
      </c>
    </row>
    <row r="835" customFormat="false" ht="15" hidden="false" customHeight="false" outlineLevel="0" collapsed="false">
      <c r="A835" s="71" t="s">
        <v>60</v>
      </c>
      <c r="B835" s="71" t="s">
        <v>46</v>
      </c>
      <c r="C835" s="71" t="s">
        <v>1437</v>
      </c>
      <c r="D835" s="72" t="n">
        <v>0</v>
      </c>
      <c r="E835" s="71" t="n">
        <v>0</v>
      </c>
      <c r="F835" s="71" t="n">
        <v>1</v>
      </c>
      <c r="G835" s="72" t="n">
        <v>154.95</v>
      </c>
      <c r="H835" s="72" t="n">
        <v>154.95</v>
      </c>
      <c r="I835" s="71" t="n">
        <f aca="false">IF(B835&gt;=Settings!$B$23,1,0)</f>
        <v>0</v>
      </c>
      <c r="J835" s="71" t="n">
        <v>1</v>
      </c>
      <c r="K835" s="71" t="n">
        <f aca="false">F835*I835*J835</f>
        <v>0</v>
      </c>
      <c r="L835" s="71" t="n">
        <f aca="false">E835*I835*J835</f>
        <v>0</v>
      </c>
      <c r="M835" s="72" t="n">
        <f aca="false">G835*I835*J835</f>
        <v>0</v>
      </c>
      <c r="N835" s="72" t="n">
        <f aca="false">D835*I835*J835</f>
        <v>-0</v>
      </c>
      <c r="O835" s="71" t="n">
        <f aca="false">F835*J835</f>
        <v>1</v>
      </c>
      <c r="P835" s="71" t="n">
        <f aca="false">E835*J835</f>
        <v>0</v>
      </c>
    </row>
    <row r="836" customFormat="false" ht="15" hidden="false" customHeight="false" outlineLevel="0" collapsed="false">
      <c r="A836" s="71" t="s">
        <v>59</v>
      </c>
      <c r="B836" s="71" t="s">
        <v>46</v>
      </c>
      <c r="C836" s="71" t="s">
        <v>1274</v>
      </c>
      <c r="D836" s="72" t="n">
        <v>0</v>
      </c>
      <c r="E836" s="71" t="n">
        <v>0</v>
      </c>
      <c r="F836" s="71" t="n">
        <v>90</v>
      </c>
      <c r="G836" s="72" t="n">
        <v>7372.53</v>
      </c>
      <c r="H836" s="72" t="n">
        <v>7372.53</v>
      </c>
      <c r="I836" s="71" t="n">
        <f aca="false">IF(B836&gt;=Settings!$B$23,1,0)</f>
        <v>0</v>
      </c>
      <c r="J836" s="71" t="n">
        <v>1</v>
      </c>
      <c r="K836" s="71" t="n">
        <f aca="false">F836*I836*J836</f>
        <v>0</v>
      </c>
      <c r="L836" s="71" t="n">
        <f aca="false">E836*I836*J836</f>
        <v>0</v>
      </c>
      <c r="M836" s="72" t="n">
        <f aca="false">G836*I836*J836</f>
        <v>0</v>
      </c>
      <c r="N836" s="72" t="n">
        <f aca="false">D836*I836*J836</f>
        <v>-0</v>
      </c>
      <c r="O836" s="71" t="n">
        <f aca="false">F836*J836</f>
        <v>90</v>
      </c>
      <c r="P836" s="71" t="n">
        <f aca="false">E836*J836</f>
        <v>0</v>
      </c>
    </row>
    <row r="837" customFormat="false" ht="15" hidden="false" customHeight="false" outlineLevel="0" collapsed="false">
      <c r="A837" s="71" t="s">
        <v>60</v>
      </c>
      <c r="B837" s="71" t="s">
        <v>46</v>
      </c>
      <c r="C837" s="71" t="s">
        <v>1438</v>
      </c>
      <c r="D837" s="72" t="n">
        <v>0</v>
      </c>
      <c r="E837" s="71" t="n">
        <v>0</v>
      </c>
      <c r="F837" s="71" t="n">
        <v>1</v>
      </c>
      <c r="G837" s="72" t="n">
        <v>209.95</v>
      </c>
      <c r="H837" s="72" t="n">
        <v>209.95</v>
      </c>
      <c r="I837" s="71" t="n">
        <f aca="false">IF(B837&gt;=Settings!$B$23,1,0)</f>
        <v>0</v>
      </c>
      <c r="J837" s="71" t="n">
        <v>1</v>
      </c>
      <c r="K837" s="71" t="n">
        <f aca="false">F837*I837*J837</f>
        <v>0</v>
      </c>
      <c r="L837" s="71" t="n">
        <f aca="false">E837*I837*J837</f>
        <v>0</v>
      </c>
      <c r="M837" s="72" t="n">
        <f aca="false">G837*I837*J837</f>
        <v>0</v>
      </c>
      <c r="N837" s="72" t="n">
        <f aca="false">D837*I837*J837</f>
        <v>-0</v>
      </c>
      <c r="O837" s="71" t="n">
        <f aca="false">F837*J837</f>
        <v>1</v>
      </c>
      <c r="P837" s="71" t="n">
        <f aca="false">E837*J837</f>
        <v>0</v>
      </c>
    </row>
    <row r="838" customFormat="false" ht="15" hidden="false" customHeight="false" outlineLevel="0" collapsed="false">
      <c r="A838" s="71" t="s">
        <v>59</v>
      </c>
      <c r="B838" s="71" t="s">
        <v>46</v>
      </c>
      <c r="C838" s="71" t="s">
        <v>1439</v>
      </c>
      <c r="D838" s="72" t="n">
        <v>0</v>
      </c>
      <c r="E838" s="71" t="n">
        <v>0</v>
      </c>
      <c r="F838" s="71" t="n">
        <v>8</v>
      </c>
      <c r="G838" s="72" t="n">
        <v>493.6</v>
      </c>
      <c r="H838" s="72" t="n">
        <v>493.6</v>
      </c>
      <c r="I838" s="71" t="n">
        <f aca="false">IF(B838&gt;=Settings!$B$23,1,0)</f>
        <v>0</v>
      </c>
      <c r="J838" s="71" t="n">
        <v>1</v>
      </c>
      <c r="K838" s="71" t="n">
        <f aca="false">F838*I838*J838</f>
        <v>0</v>
      </c>
      <c r="L838" s="71" t="n">
        <f aca="false">E838*I838*J838</f>
        <v>0</v>
      </c>
      <c r="M838" s="72" t="n">
        <f aca="false">G838*I838*J838</f>
        <v>0</v>
      </c>
      <c r="N838" s="72" t="n">
        <f aca="false">D838*I838*J838</f>
        <v>-0</v>
      </c>
      <c r="O838" s="71" t="n">
        <f aca="false">F838*J838</f>
        <v>8</v>
      </c>
      <c r="P838" s="71" t="n">
        <f aca="false">E838*J838</f>
        <v>0</v>
      </c>
    </row>
    <row r="839" customFormat="false" ht="15" hidden="false" customHeight="false" outlineLevel="0" collapsed="false">
      <c r="A839" s="71" t="s">
        <v>61</v>
      </c>
      <c r="B839" s="71" t="s">
        <v>46</v>
      </c>
      <c r="C839" s="71" t="s">
        <v>1440</v>
      </c>
      <c r="D839" s="72" t="n">
        <v>0</v>
      </c>
      <c r="E839" s="71" t="n">
        <v>0</v>
      </c>
      <c r="F839" s="71" t="n">
        <v>34</v>
      </c>
      <c r="G839" s="72" t="n">
        <v>2836.35</v>
      </c>
      <c r="H839" s="72" t="n">
        <v>2696.18</v>
      </c>
      <c r="I839" s="71" t="n">
        <f aca="false">IF(B839&gt;=Settings!$B$23,1,0)</f>
        <v>0</v>
      </c>
      <c r="J839" s="71" t="n">
        <v>1</v>
      </c>
      <c r="K839" s="71" t="n">
        <f aca="false">F839*I839*J839</f>
        <v>0</v>
      </c>
      <c r="L839" s="71" t="n">
        <f aca="false">E839*I839*J839</f>
        <v>0</v>
      </c>
      <c r="M839" s="72" t="n">
        <f aca="false">G839*I839*J839</f>
        <v>0</v>
      </c>
      <c r="N839" s="72" t="n">
        <f aca="false">D839*I839*J839</f>
        <v>-0</v>
      </c>
      <c r="O839" s="71" t="n">
        <f aca="false">F839*J839</f>
        <v>34</v>
      </c>
      <c r="P839" s="71" t="n">
        <f aca="false">E839*J839</f>
        <v>0</v>
      </c>
    </row>
    <row r="840" customFormat="false" ht="15" hidden="false" customHeight="false" outlineLevel="0" collapsed="false">
      <c r="A840" s="71" t="s">
        <v>59</v>
      </c>
      <c r="B840" s="71" t="s">
        <v>46</v>
      </c>
      <c r="C840" s="71" t="s">
        <v>1441</v>
      </c>
      <c r="D840" s="72" t="n">
        <v>0</v>
      </c>
      <c r="E840" s="71" t="n">
        <v>0</v>
      </c>
      <c r="F840" s="71" t="n">
        <v>1</v>
      </c>
      <c r="G840" s="72" t="n">
        <v>259.95</v>
      </c>
      <c r="H840" s="72" t="n">
        <v>259.95</v>
      </c>
      <c r="I840" s="71" t="n">
        <f aca="false">IF(B840&gt;=Settings!$B$23,1,0)</f>
        <v>0</v>
      </c>
      <c r="J840" s="71" t="n">
        <v>1</v>
      </c>
      <c r="K840" s="71" t="n">
        <f aca="false">F840*I840*J840</f>
        <v>0</v>
      </c>
      <c r="L840" s="71" t="n">
        <f aca="false">E840*I840*J840</f>
        <v>0</v>
      </c>
      <c r="M840" s="72" t="n">
        <f aca="false">G840*I840*J840</f>
        <v>0</v>
      </c>
      <c r="N840" s="72" t="n">
        <f aca="false">D840*I840*J840</f>
        <v>-0</v>
      </c>
      <c r="O840" s="71" t="n">
        <f aca="false">F840*J840</f>
        <v>1</v>
      </c>
      <c r="P840" s="71" t="n">
        <f aca="false">E840*J840</f>
        <v>0</v>
      </c>
    </row>
    <row r="841" customFormat="false" ht="15" hidden="false" customHeight="false" outlineLevel="0" collapsed="false">
      <c r="A841" s="71" t="s">
        <v>60</v>
      </c>
      <c r="B841" s="71" t="s">
        <v>46</v>
      </c>
      <c r="C841" s="71" t="s">
        <v>1442</v>
      </c>
      <c r="D841" s="72" t="n">
        <v>0</v>
      </c>
      <c r="E841" s="71" t="n">
        <v>0</v>
      </c>
      <c r="F841" s="71" t="n">
        <v>1</v>
      </c>
      <c r="G841" s="72" t="n">
        <v>94.95</v>
      </c>
      <c r="H841" s="72" t="n">
        <v>94.95</v>
      </c>
      <c r="I841" s="71" t="n">
        <f aca="false">IF(B841&gt;=Settings!$B$23,1,0)</f>
        <v>0</v>
      </c>
      <c r="J841" s="71" t="n">
        <v>1</v>
      </c>
      <c r="K841" s="71" t="n">
        <f aca="false">F841*I841*J841</f>
        <v>0</v>
      </c>
      <c r="L841" s="71" t="n">
        <f aca="false">E841*I841*J841</f>
        <v>0</v>
      </c>
      <c r="M841" s="72" t="n">
        <f aca="false">G841*I841*J841</f>
        <v>0</v>
      </c>
      <c r="N841" s="72" t="n">
        <f aca="false">D841*I841*J841</f>
        <v>-0</v>
      </c>
      <c r="O841" s="71" t="n">
        <f aca="false">F841*J841</f>
        <v>1</v>
      </c>
      <c r="P841" s="71" t="n">
        <f aca="false">E841*J841</f>
        <v>0</v>
      </c>
    </row>
    <row r="842" customFormat="false" ht="15" hidden="false" customHeight="false" outlineLevel="0" collapsed="false">
      <c r="A842" s="71" t="s">
        <v>61</v>
      </c>
      <c r="B842" s="71" t="s">
        <v>46</v>
      </c>
      <c r="C842" s="71" t="s">
        <v>1084</v>
      </c>
      <c r="D842" s="72" t="n">
        <v>0</v>
      </c>
      <c r="E842" s="71" t="n">
        <v>0</v>
      </c>
      <c r="F842" s="71" t="n">
        <v>3</v>
      </c>
      <c r="G842" s="72" t="n">
        <v>104.85</v>
      </c>
      <c r="H842" s="72" t="n">
        <v>104.85</v>
      </c>
      <c r="I842" s="71" t="n">
        <f aca="false">IF(B842&gt;=Settings!$B$23,1,0)</f>
        <v>0</v>
      </c>
      <c r="J842" s="71" t="n">
        <v>1</v>
      </c>
      <c r="K842" s="71" t="n">
        <f aca="false">F842*I842*J842</f>
        <v>0</v>
      </c>
      <c r="L842" s="71" t="n">
        <f aca="false">E842*I842*J842</f>
        <v>0</v>
      </c>
      <c r="M842" s="72" t="n">
        <f aca="false">G842*I842*J842</f>
        <v>0</v>
      </c>
      <c r="N842" s="72" t="n">
        <f aca="false">D842*I842*J842</f>
        <v>-0</v>
      </c>
      <c r="O842" s="71" t="n">
        <f aca="false">F842*J842</f>
        <v>3</v>
      </c>
      <c r="P842" s="71" t="n">
        <f aca="false">E842*J842</f>
        <v>0</v>
      </c>
    </row>
    <row r="843" customFormat="false" ht="15" hidden="false" customHeight="false" outlineLevel="0" collapsed="false">
      <c r="A843" s="71" t="s">
        <v>61</v>
      </c>
      <c r="B843" s="71" t="s">
        <v>46</v>
      </c>
      <c r="C843" s="71" t="s">
        <v>120</v>
      </c>
      <c r="D843" s="72" t="n">
        <v>89.95</v>
      </c>
      <c r="E843" s="71" t="n">
        <v>1</v>
      </c>
      <c r="F843" s="71" t="n">
        <v>35</v>
      </c>
      <c r="G843" s="72" t="n">
        <v>3341.55</v>
      </c>
      <c r="H843" s="72" t="n">
        <v>3134.82</v>
      </c>
      <c r="I843" s="71" t="n">
        <f aca="false">IF(B843&gt;=Settings!$B$23,1,0)</f>
        <v>0</v>
      </c>
      <c r="J843" s="71" t="n">
        <v>1</v>
      </c>
      <c r="K843" s="71" t="n">
        <f aca="false">F843*I843*J843</f>
        <v>0</v>
      </c>
      <c r="L843" s="71" t="n">
        <f aca="false">E843*I843*J843</f>
        <v>0</v>
      </c>
      <c r="M843" s="72" t="n">
        <f aca="false">G843*I843*J843</f>
        <v>0</v>
      </c>
      <c r="N843" s="72" t="n">
        <f aca="false">D843*I843*J843</f>
        <v>0</v>
      </c>
      <c r="O843" s="71" t="n">
        <f aca="false">F843*J843</f>
        <v>35</v>
      </c>
      <c r="P843" s="71" t="n">
        <f aca="false">E843*J843</f>
        <v>1</v>
      </c>
    </row>
    <row r="844" customFormat="false" ht="15" hidden="false" customHeight="false" outlineLevel="0" collapsed="false">
      <c r="A844" s="71" t="s">
        <v>61</v>
      </c>
      <c r="B844" s="71" t="s">
        <v>46</v>
      </c>
      <c r="C844" s="71" t="s">
        <v>1249</v>
      </c>
      <c r="D844" s="72" t="n">
        <v>0</v>
      </c>
      <c r="E844" s="71" t="n">
        <v>0</v>
      </c>
      <c r="F844" s="71" t="n">
        <v>2</v>
      </c>
      <c r="G844" s="72" t="n">
        <v>159.9</v>
      </c>
      <c r="H844" s="72" t="n">
        <v>159.9</v>
      </c>
      <c r="I844" s="71" t="n">
        <f aca="false">IF(B844&gt;=Settings!$B$23,1,0)</f>
        <v>0</v>
      </c>
      <c r="J844" s="71" t="n">
        <v>1</v>
      </c>
      <c r="K844" s="71" t="n">
        <f aca="false">F844*I844*J844</f>
        <v>0</v>
      </c>
      <c r="L844" s="71" t="n">
        <f aca="false">E844*I844*J844</f>
        <v>0</v>
      </c>
      <c r="M844" s="72" t="n">
        <f aca="false">G844*I844*J844</f>
        <v>0</v>
      </c>
      <c r="N844" s="72" t="n">
        <f aca="false">D844*I844*J844</f>
        <v>-0</v>
      </c>
      <c r="O844" s="71" t="n">
        <f aca="false">F844*J844</f>
        <v>2</v>
      </c>
      <c r="P844" s="71" t="n">
        <f aca="false">E844*J844</f>
        <v>0</v>
      </c>
    </row>
    <row r="845" customFormat="false" ht="15" hidden="false" customHeight="false" outlineLevel="0" collapsed="false">
      <c r="A845" s="71" t="s">
        <v>59</v>
      </c>
      <c r="B845" s="71" t="s">
        <v>46</v>
      </c>
      <c r="C845" s="71" t="s">
        <v>1443</v>
      </c>
      <c r="D845" s="72" t="n">
        <v>0</v>
      </c>
      <c r="E845" s="71" t="n">
        <v>0</v>
      </c>
      <c r="F845" s="71" t="n">
        <v>1</v>
      </c>
      <c r="G845" s="72" t="n">
        <v>124.95</v>
      </c>
      <c r="H845" s="72" t="n">
        <v>124.95</v>
      </c>
      <c r="I845" s="71" t="n">
        <f aca="false">IF(B845&gt;=Settings!$B$23,1,0)</f>
        <v>0</v>
      </c>
      <c r="J845" s="71" t="n">
        <v>1</v>
      </c>
      <c r="K845" s="71" t="n">
        <f aca="false">F845*I845*J845</f>
        <v>0</v>
      </c>
      <c r="L845" s="71" t="n">
        <f aca="false">E845*I845*J845</f>
        <v>0</v>
      </c>
      <c r="M845" s="72" t="n">
        <f aca="false">G845*I845*J845</f>
        <v>0</v>
      </c>
      <c r="N845" s="72" t="n">
        <f aca="false">D845*I845*J845</f>
        <v>-0</v>
      </c>
      <c r="O845" s="71" t="n">
        <f aca="false">F845*J845</f>
        <v>1</v>
      </c>
      <c r="P845" s="71" t="n">
        <f aca="false">E845*J845</f>
        <v>0</v>
      </c>
    </row>
    <row r="846" customFormat="false" ht="15" hidden="false" customHeight="false" outlineLevel="0" collapsed="false">
      <c r="A846" s="71" t="s">
        <v>60</v>
      </c>
      <c r="B846" s="71" t="s">
        <v>46</v>
      </c>
      <c r="C846" s="71" t="s">
        <v>1444</v>
      </c>
      <c r="D846" s="72" t="n">
        <v>0</v>
      </c>
      <c r="E846" s="71" t="n">
        <v>0</v>
      </c>
      <c r="F846" s="71" t="n">
        <v>3</v>
      </c>
      <c r="G846" s="72" t="n">
        <v>314.85</v>
      </c>
      <c r="H846" s="72" t="n">
        <v>314.85</v>
      </c>
      <c r="I846" s="71" t="n">
        <f aca="false">IF(B846&gt;=Settings!$B$23,1,0)</f>
        <v>0</v>
      </c>
      <c r="J846" s="71" t="n">
        <v>1</v>
      </c>
      <c r="K846" s="71" t="n">
        <f aca="false">F846*I846*J846</f>
        <v>0</v>
      </c>
      <c r="L846" s="71" t="n">
        <f aca="false">E846*I846*J846</f>
        <v>0</v>
      </c>
      <c r="M846" s="72" t="n">
        <f aca="false">G846*I846*J846</f>
        <v>0</v>
      </c>
      <c r="N846" s="72" t="n">
        <f aca="false">D846*I846*J846</f>
        <v>-0</v>
      </c>
      <c r="O846" s="71" t="n">
        <f aca="false">F846*J846</f>
        <v>3</v>
      </c>
      <c r="P846" s="71" t="n">
        <f aca="false">E846*J846</f>
        <v>0</v>
      </c>
    </row>
    <row r="847" customFormat="false" ht="15" hidden="false" customHeight="false" outlineLevel="0" collapsed="false">
      <c r="A847" s="71" t="s">
        <v>61</v>
      </c>
      <c r="B847" s="71" t="s">
        <v>46</v>
      </c>
      <c r="C847" s="71" t="s">
        <v>1091</v>
      </c>
      <c r="D847" s="72" t="n">
        <v>0</v>
      </c>
      <c r="E847" s="71" t="n">
        <v>0</v>
      </c>
      <c r="F847" s="71" t="n">
        <v>3</v>
      </c>
      <c r="G847" s="72" t="n">
        <v>329.85</v>
      </c>
      <c r="H847" s="72" t="n">
        <v>329.85</v>
      </c>
      <c r="I847" s="71" t="n">
        <f aca="false">IF(B847&gt;=Settings!$B$23,1,0)</f>
        <v>0</v>
      </c>
      <c r="J847" s="71" t="n">
        <v>1</v>
      </c>
      <c r="K847" s="71" t="n">
        <f aca="false">F847*I847*J847</f>
        <v>0</v>
      </c>
      <c r="L847" s="71" t="n">
        <f aca="false">E847*I847*J847</f>
        <v>0</v>
      </c>
      <c r="M847" s="72" t="n">
        <f aca="false">G847*I847*J847</f>
        <v>0</v>
      </c>
      <c r="N847" s="72" t="n">
        <f aca="false">D847*I847*J847</f>
        <v>-0</v>
      </c>
      <c r="O847" s="71" t="n">
        <f aca="false">F847*J847</f>
        <v>3</v>
      </c>
      <c r="P847" s="71" t="n">
        <f aca="false">E847*J847</f>
        <v>0</v>
      </c>
    </row>
    <row r="848" customFormat="false" ht="15" hidden="false" customHeight="false" outlineLevel="0" collapsed="false">
      <c r="A848" s="71" t="s">
        <v>59</v>
      </c>
      <c r="B848" s="71" t="s">
        <v>46</v>
      </c>
      <c r="C848" s="71" t="s">
        <v>1445</v>
      </c>
      <c r="D848" s="72" t="n">
        <v>0</v>
      </c>
      <c r="E848" s="71" t="n">
        <v>0</v>
      </c>
      <c r="F848" s="71" t="n">
        <v>3</v>
      </c>
      <c r="G848" s="72" t="n">
        <v>230.85</v>
      </c>
      <c r="H848" s="72" t="n">
        <v>230.85</v>
      </c>
      <c r="I848" s="71" t="n">
        <f aca="false">IF(B848&gt;=Settings!$B$23,1,0)</f>
        <v>0</v>
      </c>
      <c r="J848" s="71" t="n">
        <v>1</v>
      </c>
      <c r="K848" s="71" t="n">
        <f aca="false">F848*I848*J848</f>
        <v>0</v>
      </c>
      <c r="L848" s="71" t="n">
        <f aca="false">E848*I848*J848</f>
        <v>0</v>
      </c>
      <c r="M848" s="72" t="n">
        <f aca="false">G848*I848*J848</f>
        <v>0</v>
      </c>
      <c r="N848" s="72" t="n">
        <f aca="false">D848*I848*J848</f>
        <v>-0</v>
      </c>
      <c r="O848" s="71" t="n">
        <f aca="false">F848*J848</f>
        <v>3</v>
      </c>
      <c r="P848" s="71" t="n">
        <f aca="false">E848*J848</f>
        <v>0</v>
      </c>
    </row>
    <row r="849" customFormat="false" ht="15" hidden="false" customHeight="false" outlineLevel="0" collapsed="false">
      <c r="A849" s="71" t="s">
        <v>60</v>
      </c>
      <c r="B849" s="71" t="s">
        <v>46</v>
      </c>
      <c r="C849" s="71" t="s">
        <v>1446</v>
      </c>
      <c r="D849" s="72" t="n">
        <v>0</v>
      </c>
      <c r="E849" s="71" t="n">
        <v>0</v>
      </c>
      <c r="F849" s="71" t="n">
        <v>1</v>
      </c>
      <c r="G849" s="72" t="n">
        <v>49.95</v>
      </c>
      <c r="H849" s="72" t="n">
        <v>49.95</v>
      </c>
      <c r="I849" s="71" t="n">
        <f aca="false">IF(B849&gt;=Settings!$B$23,1,0)</f>
        <v>0</v>
      </c>
      <c r="J849" s="71" t="n">
        <v>1</v>
      </c>
      <c r="K849" s="71" t="n">
        <f aca="false">F849*I849*J849</f>
        <v>0</v>
      </c>
      <c r="L849" s="71" t="n">
        <f aca="false">E849*I849*J849</f>
        <v>0</v>
      </c>
      <c r="M849" s="72" t="n">
        <f aca="false">G849*I849*J849</f>
        <v>0</v>
      </c>
      <c r="N849" s="72" t="n">
        <f aca="false">D849*I849*J849</f>
        <v>-0</v>
      </c>
      <c r="O849" s="71" t="n">
        <f aca="false">F849*J849</f>
        <v>1</v>
      </c>
      <c r="P849" s="71" t="n">
        <f aca="false">E849*J849</f>
        <v>0</v>
      </c>
    </row>
    <row r="850" customFormat="false" ht="15" hidden="false" customHeight="false" outlineLevel="0" collapsed="false">
      <c r="A850" s="71" t="s">
        <v>59</v>
      </c>
      <c r="B850" s="71" t="s">
        <v>46</v>
      </c>
      <c r="C850" s="71" t="s">
        <v>1093</v>
      </c>
      <c r="D850" s="72" t="n">
        <v>0</v>
      </c>
      <c r="E850" s="71" t="n">
        <v>0</v>
      </c>
      <c r="F850" s="71" t="n">
        <v>6</v>
      </c>
      <c r="G850" s="72" t="n">
        <v>653.7</v>
      </c>
      <c r="H850" s="72" t="n">
        <v>653.7</v>
      </c>
      <c r="I850" s="71" t="n">
        <f aca="false">IF(B850&gt;=Settings!$B$23,1,0)</f>
        <v>0</v>
      </c>
      <c r="J850" s="71" t="n">
        <v>1</v>
      </c>
      <c r="K850" s="71" t="n">
        <f aca="false">F850*I850*J850</f>
        <v>0</v>
      </c>
      <c r="L850" s="71" t="n">
        <f aca="false">E850*I850*J850</f>
        <v>0</v>
      </c>
      <c r="M850" s="72" t="n">
        <f aca="false">G850*I850*J850</f>
        <v>0</v>
      </c>
      <c r="N850" s="72" t="n">
        <f aca="false">D850*I850*J850</f>
        <v>-0</v>
      </c>
      <c r="O850" s="71" t="n">
        <f aca="false">F850*J850</f>
        <v>6</v>
      </c>
      <c r="P850" s="71" t="n">
        <f aca="false">E850*J850</f>
        <v>0</v>
      </c>
    </row>
    <row r="851" customFormat="false" ht="15" hidden="false" customHeight="false" outlineLevel="0" collapsed="false">
      <c r="A851" s="71" t="s">
        <v>61</v>
      </c>
      <c r="B851" s="71" t="s">
        <v>46</v>
      </c>
      <c r="C851" s="71" t="s">
        <v>1112</v>
      </c>
      <c r="D851" s="72" t="n">
        <v>0</v>
      </c>
      <c r="E851" s="71" t="n">
        <v>0</v>
      </c>
      <c r="F851" s="71" t="n">
        <v>6</v>
      </c>
      <c r="G851" s="72" t="n">
        <v>649.7</v>
      </c>
      <c r="H851" s="72" t="n">
        <v>649.7</v>
      </c>
      <c r="I851" s="71" t="n">
        <f aca="false">IF(B851&gt;=Settings!$B$23,1,0)</f>
        <v>0</v>
      </c>
      <c r="J851" s="71" t="n">
        <v>1</v>
      </c>
      <c r="K851" s="71" t="n">
        <f aca="false">F851*I851*J851</f>
        <v>0</v>
      </c>
      <c r="L851" s="71" t="n">
        <f aca="false">E851*I851*J851</f>
        <v>0</v>
      </c>
      <c r="M851" s="72" t="n">
        <f aca="false">G851*I851*J851</f>
        <v>0</v>
      </c>
      <c r="N851" s="72" t="n">
        <f aca="false">D851*I851*J851</f>
        <v>-0</v>
      </c>
      <c r="O851" s="71" t="n">
        <f aca="false">F851*J851</f>
        <v>6</v>
      </c>
      <c r="P851" s="71" t="n">
        <f aca="false">E851*J851</f>
        <v>0</v>
      </c>
    </row>
    <row r="852" customFormat="false" ht="15" hidden="false" customHeight="false" outlineLevel="0" collapsed="false">
      <c r="A852" s="71" t="s">
        <v>61</v>
      </c>
      <c r="B852" s="71" t="s">
        <v>46</v>
      </c>
      <c r="C852" s="71" t="s">
        <v>1226</v>
      </c>
      <c r="D852" s="72" t="n">
        <v>0</v>
      </c>
      <c r="E852" s="71" t="n">
        <v>0</v>
      </c>
      <c r="F852" s="71" t="n">
        <v>2</v>
      </c>
      <c r="G852" s="72" t="n">
        <v>151.9</v>
      </c>
      <c r="H852" s="72" t="n">
        <v>140.51</v>
      </c>
      <c r="I852" s="71" t="n">
        <f aca="false">IF(B852&gt;=Settings!$B$23,1,0)</f>
        <v>0</v>
      </c>
      <c r="J852" s="71" t="n">
        <v>1</v>
      </c>
      <c r="K852" s="71" t="n">
        <f aca="false">F852*I852*J852</f>
        <v>0</v>
      </c>
      <c r="L852" s="71" t="n">
        <f aca="false">E852*I852*J852</f>
        <v>0</v>
      </c>
      <c r="M852" s="72" t="n">
        <f aca="false">G852*I852*J852</f>
        <v>0</v>
      </c>
      <c r="N852" s="72" t="n">
        <f aca="false">D852*I852*J852</f>
        <v>-0</v>
      </c>
      <c r="O852" s="71" t="n">
        <f aca="false">F852*J852</f>
        <v>2</v>
      </c>
      <c r="P852" s="71" t="n">
        <f aca="false">E852*J852</f>
        <v>0</v>
      </c>
    </row>
    <row r="853" customFormat="false" ht="15" hidden="false" customHeight="false" outlineLevel="0" collapsed="false">
      <c r="A853" s="71" t="s">
        <v>59</v>
      </c>
      <c r="B853" s="71" t="s">
        <v>46</v>
      </c>
      <c r="C853" s="71" t="s">
        <v>1447</v>
      </c>
      <c r="D853" s="72" t="n">
        <v>0</v>
      </c>
      <c r="E853" s="71" t="n">
        <v>0</v>
      </c>
      <c r="F853" s="71" t="n">
        <v>9</v>
      </c>
      <c r="G853" s="72" t="n">
        <v>970.55</v>
      </c>
      <c r="H853" s="72" t="n">
        <v>970.55</v>
      </c>
      <c r="I853" s="71" t="n">
        <f aca="false">IF(B853&gt;=Settings!$B$23,1,0)</f>
        <v>0</v>
      </c>
      <c r="J853" s="71" t="n">
        <v>1</v>
      </c>
      <c r="K853" s="71" t="n">
        <f aca="false">F853*I853*J853</f>
        <v>0</v>
      </c>
      <c r="L853" s="71" t="n">
        <f aca="false">E853*I853*J853</f>
        <v>0</v>
      </c>
      <c r="M853" s="72" t="n">
        <f aca="false">G853*I853*J853</f>
        <v>0</v>
      </c>
      <c r="N853" s="72" t="n">
        <f aca="false">D853*I853*J853</f>
        <v>-0</v>
      </c>
      <c r="O853" s="71" t="n">
        <f aca="false">F853*J853</f>
        <v>9</v>
      </c>
      <c r="P853" s="71" t="n">
        <f aca="false">E853*J853</f>
        <v>0</v>
      </c>
    </row>
    <row r="854" customFormat="false" ht="15" hidden="false" customHeight="false" outlineLevel="0" collapsed="false">
      <c r="A854" s="71" t="s">
        <v>60</v>
      </c>
      <c r="B854" s="71" t="s">
        <v>46</v>
      </c>
      <c r="C854" s="71" t="s">
        <v>1448</v>
      </c>
      <c r="D854" s="72" t="n">
        <v>0</v>
      </c>
      <c r="E854" s="71" t="n">
        <v>0</v>
      </c>
      <c r="F854" s="71" t="n">
        <v>4</v>
      </c>
      <c r="G854" s="72" t="n">
        <v>399.8</v>
      </c>
      <c r="H854" s="72" t="n">
        <v>399.8</v>
      </c>
      <c r="I854" s="71" t="n">
        <f aca="false">IF(B854&gt;=Settings!$B$23,1,0)</f>
        <v>0</v>
      </c>
      <c r="J854" s="71" t="n">
        <v>1</v>
      </c>
      <c r="K854" s="71" t="n">
        <f aca="false">F854*I854*J854</f>
        <v>0</v>
      </c>
      <c r="L854" s="71" t="n">
        <f aca="false">E854*I854*J854</f>
        <v>0</v>
      </c>
      <c r="M854" s="72" t="n">
        <f aca="false">G854*I854*J854</f>
        <v>0</v>
      </c>
      <c r="N854" s="72" t="n">
        <f aca="false">D854*I854*J854</f>
        <v>-0</v>
      </c>
      <c r="O854" s="71" t="n">
        <f aca="false">F854*J854</f>
        <v>4</v>
      </c>
      <c r="P854" s="71" t="n">
        <f aca="false">E854*J854</f>
        <v>0</v>
      </c>
    </row>
    <row r="855" customFormat="false" ht="15" hidden="false" customHeight="false" outlineLevel="0" collapsed="false">
      <c r="A855" s="71" t="s">
        <v>61</v>
      </c>
      <c r="B855" s="71" t="s">
        <v>46</v>
      </c>
      <c r="C855" s="71" t="s">
        <v>878</v>
      </c>
      <c r="D855" s="72" t="n">
        <v>0</v>
      </c>
      <c r="E855" s="71" t="n">
        <v>0</v>
      </c>
      <c r="F855" s="71" t="n">
        <v>24</v>
      </c>
      <c r="G855" s="72" t="n">
        <v>2539.8</v>
      </c>
      <c r="H855" s="72" t="n">
        <v>2421.68</v>
      </c>
      <c r="I855" s="71" t="n">
        <f aca="false">IF(B855&gt;=Settings!$B$23,1,0)</f>
        <v>0</v>
      </c>
      <c r="J855" s="71" t="n">
        <v>1</v>
      </c>
      <c r="K855" s="71" t="n">
        <f aca="false">F855*I855*J855</f>
        <v>0</v>
      </c>
      <c r="L855" s="71" t="n">
        <f aca="false">E855*I855*J855</f>
        <v>0</v>
      </c>
      <c r="M855" s="72" t="n">
        <f aca="false">G855*I855*J855</f>
        <v>0</v>
      </c>
      <c r="N855" s="72" t="n">
        <f aca="false">D855*I855*J855</f>
        <v>-0</v>
      </c>
      <c r="O855" s="71" t="n">
        <f aca="false">F855*J855</f>
        <v>24</v>
      </c>
      <c r="P855" s="71" t="n">
        <f aca="false">E855*J855</f>
        <v>0</v>
      </c>
    </row>
    <row r="856" customFormat="false" ht="15" hidden="false" customHeight="false" outlineLevel="0" collapsed="false">
      <c r="A856" s="71" t="s">
        <v>59</v>
      </c>
      <c r="B856" s="71" t="s">
        <v>46</v>
      </c>
      <c r="C856" s="71" t="s">
        <v>1237</v>
      </c>
      <c r="D856" s="72" t="n">
        <v>0</v>
      </c>
      <c r="E856" s="71" t="n">
        <v>0</v>
      </c>
      <c r="F856" s="71" t="n">
        <v>64</v>
      </c>
      <c r="G856" s="72" t="n">
        <v>572.8</v>
      </c>
      <c r="H856" s="72" t="n">
        <v>572.8</v>
      </c>
      <c r="I856" s="71" t="n">
        <f aca="false">IF(B856&gt;=Settings!$B$23,1,0)</f>
        <v>0</v>
      </c>
      <c r="J856" s="71" t="n">
        <v>1</v>
      </c>
      <c r="K856" s="71" t="n">
        <f aca="false">F856*I856*J856</f>
        <v>0</v>
      </c>
      <c r="L856" s="71" t="n">
        <f aca="false">E856*I856*J856</f>
        <v>0</v>
      </c>
      <c r="M856" s="72" t="n">
        <f aca="false">G856*I856*J856</f>
        <v>0</v>
      </c>
      <c r="N856" s="72" t="n">
        <f aca="false">D856*I856*J856</f>
        <v>-0</v>
      </c>
      <c r="O856" s="71" t="n">
        <f aca="false">F856*J856</f>
        <v>64</v>
      </c>
      <c r="P856" s="71" t="n">
        <f aca="false">E856*J856</f>
        <v>0</v>
      </c>
    </row>
    <row r="857" customFormat="false" ht="15" hidden="false" customHeight="false" outlineLevel="0" collapsed="false">
      <c r="A857" s="71" t="s">
        <v>60</v>
      </c>
      <c r="B857" s="71" t="s">
        <v>46</v>
      </c>
      <c r="C857" s="71" t="s">
        <v>1449</v>
      </c>
      <c r="D857" s="72" t="n">
        <v>0</v>
      </c>
      <c r="E857" s="71" t="n">
        <v>0</v>
      </c>
      <c r="F857" s="71" t="n">
        <v>3</v>
      </c>
      <c r="G857" s="72" t="n">
        <v>533.85</v>
      </c>
      <c r="H857" s="72" t="n">
        <v>533.85</v>
      </c>
      <c r="I857" s="71" t="n">
        <f aca="false">IF(B857&gt;=Settings!$B$23,1,0)</f>
        <v>0</v>
      </c>
      <c r="J857" s="71" t="n">
        <v>1</v>
      </c>
      <c r="K857" s="71" t="n">
        <f aca="false">F857*I857*J857</f>
        <v>0</v>
      </c>
      <c r="L857" s="71" t="n">
        <f aca="false">E857*I857*J857</f>
        <v>0</v>
      </c>
      <c r="M857" s="72" t="n">
        <f aca="false">G857*I857*J857</f>
        <v>0</v>
      </c>
      <c r="N857" s="72" t="n">
        <f aca="false">D857*I857*J857</f>
        <v>-0</v>
      </c>
      <c r="O857" s="71" t="n">
        <f aca="false">F857*J857</f>
        <v>3</v>
      </c>
      <c r="P857" s="71" t="n">
        <f aca="false">E857*J857</f>
        <v>0</v>
      </c>
    </row>
    <row r="858" customFormat="false" ht="15" hidden="false" customHeight="false" outlineLevel="0" collapsed="false">
      <c r="A858" s="71" t="s">
        <v>59</v>
      </c>
      <c r="B858" s="71" t="s">
        <v>46</v>
      </c>
      <c r="C858" s="71" t="s">
        <v>1200</v>
      </c>
      <c r="D858" s="72" t="n">
        <v>0</v>
      </c>
      <c r="E858" s="71" t="n">
        <v>0</v>
      </c>
      <c r="F858" s="71" t="n">
        <v>6</v>
      </c>
      <c r="G858" s="72" t="n">
        <v>897.218</v>
      </c>
      <c r="H858" s="72" t="n">
        <v>897.218</v>
      </c>
      <c r="I858" s="71" t="n">
        <f aca="false">IF(B858&gt;=Settings!$B$23,1,0)</f>
        <v>0</v>
      </c>
      <c r="J858" s="71" t="n">
        <v>1</v>
      </c>
      <c r="K858" s="71" t="n">
        <f aca="false">F858*I858*J858</f>
        <v>0</v>
      </c>
      <c r="L858" s="71" t="n">
        <f aca="false">E858*I858*J858</f>
        <v>0</v>
      </c>
      <c r="M858" s="72" t="n">
        <f aca="false">G858*I858*J858</f>
        <v>0</v>
      </c>
      <c r="N858" s="72" t="n">
        <f aca="false">D858*I858*J858</f>
        <v>-0</v>
      </c>
      <c r="O858" s="71" t="n">
        <f aca="false">F858*J858</f>
        <v>6</v>
      </c>
      <c r="P858" s="71" t="n">
        <f aca="false">E858*J858</f>
        <v>0</v>
      </c>
    </row>
    <row r="859" customFormat="false" ht="15" hidden="false" customHeight="false" outlineLevel="0" collapsed="false">
      <c r="A859" s="71" t="s">
        <v>59</v>
      </c>
      <c r="B859" s="71" t="s">
        <v>46</v>
      </c>
      <c r="C859" s="71" t="s">
        <v>1450</v>
      </c>
      <c r="D859" s="72" t="n">
        <v>0</v>
      </c>
      <c r="E859" s="71" t="n">
        <v>0</v>
      </c>
      <c r="F859" s="71" t="n">
        <v>1</v>
      </c>
      <c r="G859" s="72" t="n">
        <v>99.95</v>
      </c>
      <c r="H859" s="72" t="n">
        <v>99.95</v>
      </c>
      <c r="I859" s="71" t="n">
        <f aca="false">IF(B859&gt;=Settings!$B$23,1,0)</f>
        <v>0</v>
      </c>
      <c r="J859" s="71" t="n">
        <v>1</v>
      </c>
      <c r="K859" s="71" t="n">
        <f aca="false">F859*I859*J859</f>
        <v>0</v>
      </c>
      <c r="L859" s="71" t="n">
        <f aca="false">E859*I859*J859</f>
        <v>0</v>
      </c>
      <c r="M859" s="72" t="n">
        <f aca="false">G859*I859*J859</f>
        <v>0</v>
      </c>
      <c r="N859" s="72" t="n">
        <f aca="false">D859*I859*J859</f>
        <v>-0</v>
      </c>
      <c r="O859" s="71" t="n">
        <f aca="false">F859*J859</f>
        <v>1</v>
      </c>
      <c r="P859" s="71" t="n">
        <f aca="false">E859*J859</f>
        <v>0</v>
      </c>
    </row>
    <row r="860" customFormat="false" ht="15" hidden="false" customHeight="false" outlineLevel="0" collapsed="false">
      <c r="A860" s="71" t="s">
        <v>59</v>
      </c>
      <c r="B860" s="71" t="s">
        <v>46</v>
      </c>
      <c r="C860" s="71" t="s">
        <v>1440</v>
      </c>
      <c r="D860" s="72" t="n">
        <v>0</v>
      </c>
      <c r="E860" s="71" t="n">
        <v>0</v>
      </c>
      <c r="F860" s="71" t="n">
        <v>19</v>
      </c>
      <c r="G860" s="72" t="n">
        <v>1715.432</v>
      </c>
      <c r="H860" s="72" t="n">
        <v>1715.432</v>
      </c>
      <c r="I860" s="71" t="n">
        <f aca="false">IF(B860&gt;=Settings!$B$23,1,0)</f>
        <v>0</v>
      </c>
      <c r="J860" s="71" t="n">
        <v>1</v>
      </c>
      <c r="K860" s="71" t="n">
        <f aca="false">F860*I860*J860</f>
        <v>0</v>
      </c>
      <c r="L860" s="71" t="n">
        <f aca="false">E860*I860*J860</f>
        <v>0</v>
      </c>
      <c r="M860" s="72" t="n">
        <f aca="false">G860*I860*J860</f>
        <v>0</v>
      </c>
      <c r="N860" s="72" t="n">
        <f aca="false">D860*I860*J860</f>
        <v>-0</v>
      </c>
      <c r="O860" s="71" t="n">
        <f aca="false">F860*J860</f>
        <v>19</v>
      </c>
      <c r="P860" s="71" t="n">
        <f aca="false">E860*J860</f>
        <v>0</v>
      </c>
    </row>
    <row r="861" customFormat="false" ht="15" hidden="false" customHeight="false" outlineLevel="0" collapsed="false">
      <c r="A861" s="71" t="s">
        <v>61</v>
      </c>
      <c r="B861" s="71" t="s">
        <v>46</v>
      </c>
      <c r="C861" s="71" t="s">
        <v>995</v>
      </c>
      <c r="D861" s="72" t="n">
        <v>0</v>
      </c>
      <c r="E861" s="71" t="n">
        <v>0</v>
      </c>
      <c r="F861" s="71" t="n">
        <v>1</v>
      </c>
      <c r="G861" s="72" t="n">
        <v>61.95</v>
      </c>
      <c r="H861" s="72" t="n">
        <v>61.95</v>
      </c>
      <c r="I861" s="71" t="n">
        <f aca="false">IF(B861&gt;=Settings!$B$23,1,0)</f>
        <v>0</v>
      </c>
      <c r="J861" s="71" t="n">
        <v>1</v>
      </c>
      <c r="K861" s="71" t="n">
        <f aca="false">F861*I861*J861</f>
        <v>0</v>
      </c>
      <c r="L861" s="71" t="n">
        <f aca="false">E861*I861*J861</f>
        <v>0</v>
      </c>
      <c r="M861" s="72" t="n">
        <f aca="false">G861*I861*J861</f>
        <v>0</v>
      </c>
      <c r="N861" s="72" t="n">
        <f aca="false">D861*I861*J861</f>
        <v>-0</v>
      </c>
      <c r="O861" s="71" t="n">
        <f aca="false">F861*J861</f>
        <v>1</v>
      </c>
      <c r="P861" s="71" t="n">
        <f aca="false">E861*J861</f>
        <v>0</v>
      </c>
    </row>
    <row r="862" customFormat="false" ht="15" hidden="false" customHeight="false" outlineLevel="0" collapsed="false">
      <c r="A862" s="71" t="s">
        <v>60</v>
      </c>
      <c r="B862" s="71" t="s">
        <v>46</v>
      </c>
      <c r="C862" s="71" t="s">
        <v>1451</v>
      </c>
      <c r="D862" s="72" t="n">
        <v>0</v>
      </c>
      <c r="E862" s="71" t="n">
        <v>0</v>
      </c>
      <c r="F862" s="71" t="n">
        <v>1</v>
      </c>
      <c r="G862" s="72" t="n">
        <v>114.95</v>
      </c>
      <c r="H862" s="72" t="n">
        <v>114.95</v>
      </c>
      <c r="I862" s="71" t="n">
        <f aca="false">IF(B862&gt;=Settings!$B$23,1,0)</f>
        <v>0</v>
      </c>
      <c r="J862" s="71" t="n">
        <v>1</v>
      </c>
      <c r="K862" s="71" t="n">
        <f aca="false">F862*I862*J862</f>
        <v>0</v>
      </c>
      <c r="L862" s="71" t="n">
        <f aca="false">E862*I862*J862</f>
        <v>0</v>
      </c>
      <c r="M862" s="72" t="n">
        <f aca="false">G862*I862*J862</f>
        <v>0</v>
      </c>
      <c r="N862" s="72" t="n">
        <f aca="false">D862*I862*J862</f>
        <v>-0</v>
      </c>
      <c r="O862" s="71" t="n">
        <f aca="false">F862*J862</f>
        <v>1</v>
      </c>
      <c r="P862" s="71" t="n">
        <f aca="false">E862*J862</f>
        <v>0</v>
      </c>
    </row>
    <row r="863" customFormat="false" ht="15" hidden="false" customHeight="false" outlineLevel="0" collapsed="false">
      <c r="A863" s="71" t="s">
        <v>59</v>
      </c>
      <c r="B863" s="71" t="s">
        <v>46</v>
      </c>
      <c r="C863" s="71" t="s">
        <v>1452</v>
      </c>
      <c r="D863" s="72" t="n">
        <v>0</v>
      </c>
      <c r="E863" s="71" t="n">
        <v>0</v>
      </c>
      <c r="F863" s="71" t="n">
        <v>9</v>
      </c>
      <c r="G863" s="72" t="n">
        <v>1263.207</v>
      </c>
      <c r="H863" s="72" t="n">
        <v>1263.207</v>
      </c>
      <c r="I863" s="71" t="n">
        <f aca="false">IF(B863&gt;=Settings!$B$23,1,0)</f>
        <v>0</v>
      </c>
      <c r="J863" s="71" t="n">
        <v>1</v>
      </c>
      <c r="K863" s="71" t="n">
        <f aca="false">F863*I863*J863</f>
        <v>0</v>
      </c>
      <c r="L863" s="71" t="n">
        <f aca="false">E863*I863*J863</f>
        <v>0</v>
      </c>
      <c r="M863" s="72" t="n">
        <f aca="false">G863*I863*J863</f>
        <v>0</v>
      </c>
      <c r="N863" s="72" t="n">
        <f aca="false">D863*I863*J863</f>
        <v>-0</v>
      </c>
      <c r="O863" s="71" t="n">
        <f aca="false">F863*J863</f>
        <v>9</v>
      </c>
      <c r="P863" s="71" t="n">
        <f aca="false">E863*J863</f>
        <v>0</v>
      </c>
    </row>
    <row r="864" customFormat="false" ht="15" hidden="false" customHeight="false" outlineLevel="0" collapsed="false">
      <c r="A864" s="71" t="s">
        <v>59</v>
      </c>
      <c r="B864" s="71" t="s">
        <v>46</v>
      </c>
      <c r="C864" s="71" t="s">
        <v>966</v>
      </c>
      <c r="D864" s="72" t="n">
        <v>0</v>
      </c>
      <c r="E864" s="71" t="n">
        <v>0</v>
      </c>
      <c r="F864" s="71" t="n">
        <v>1</v>
      </c>
      <c r="G864" s="72" t="n">
        <v>124.95</v>
      </c>
      <c r="H864" s="72" t="n">
        <v>124.95</v>
      </c>
      <c r="I864" s="71" t="n">
        <f aca="false">IF(B864&gt;=Settings!$B$23,1,0)</f>
        <v>0</v>
      </c>
      <c r="J864" s="71" t="n">
        <v>1</v>
      </c>
      <c r="K864" s="71" t="n">
        <f aca="false">F864*I864*J864</f>
        <v>0</v>
      </c>
      <c r="L864" s="71" t="n">
        <f aca="false">E864*I864*J864</f>
        <v>0</v>
      </c>
      <c r="M864" s="72" t="n">
        <f aca="false">G864*I864*J864</f>
        <v>0</v>
      </c>
      <c r="N864" s="72" t="n">
        <f aca="false">D864*I864*J864</f>
        <v>-0</v>
      </c>
      <c r="O864" s="71" t="n">
        <f aca="false">F864*J864</f>
        <v>1</v>
      </c>
      <c r="P864" s="71" t="n">
        <f aca="false">E864*J864</f>
        <v>0</v>
      </c>
    </row>
    <row r="865" customFormat="false" ht="15" hidden="false" customHeight="false" outlineLevel="0" collapsed="false">
      <c r="A865" s="71" t="s">
        <v>59</v>
      </c>
      <c r="B865" s="71" t="s">
        <v>46</v>
      </c>
      <c r="C865" s="71" t="s">
        <v>124</v>
      </c>
      <c r="D865" s="72" t="n">
        <v>0</v>
      </c>
      <c r="E865" s="71" t="n">
        <v>0</v>
      </c>
      <c r="F865" s="71" t="n">
        <v>48</v>
      </c>
      <c r="G865" s="72" t="n">
        <v>4271.211</v>
      </c>
      <c r="H865" s="72" t="n">
        <v>4271.211</v>
      </c>
      <c r="I865" s="71" t="n">
        <f aca="false">IF(B865&gt;=Settings!$B$23,1,0)</f>
        <v>0</v>
      </c>
      <c r="J865" s="71" t="n">
        <v>1</v>
      </c>
      <c r="K865" s="71" t="n">
        <f aca="false">F865*I865*J865</f>
        <v>0</v>
      </c>
      <c r="L865" s="71" t="n">
        <f aca="false">E865*I865*J865</f>
        <v>0</v>
      </c>
      <c r="M865" s="72" t="n">
        <f aca="false">G865*I865*J865</f>
        <v>0</v>
      </c>
      <c r="N865" s="72" t="n">
        <f aca="false">D865*I865*J865</f>
        <v>-0</v>
      </c>
      <c r="O865" s="71" t="n">
        <f aca="false">F865*J865</f>
        <v>48</v>
      </c>
      <c r="P865" s="71" t="n">
        <f aca="false">E865*J865</f>
        <v>0</v>
      </c>
    </row>
    <row r="866" customFormat="false" ht="15" hidden="false" customHeight="false" outlineLevel="0" collapsed="false">
      <c r="A866" s="71" t="s">
        <v>61</v>
      </c>
      <c r="B866" s="71" t="s">
        <v>46</v>
      </c>
      <c r="C866" s="71" t="s">
        <v>893</v>
      </c>
      <c r="D866" s="72" t="n">
        <v>0</v>
      </c>
      <c r="E866" s="71" t="n">
        <v>0</v>
      </c>
      <c r="F866" s="71" t="n">
        <v>1</v>
      </c>
      <c r="G866" s="72" t="n">
        <v>37.95</v>
      </c>
      <c r="H866" s="72" t="n">
        <v>37.95</v>
      </c>
      <c r="I866" s="71" t="n">
        <f aca="false">IF(B866&gt;=Settings!$B$23,1,0)</f>
        <v>0</v>
      </c>
      <c r="J866" s="71" t="n">
        <v>1</v>
      </c>
      <c r="K866" s="71" t="n">
        <f aca="false">F866*I866*J866</f>
        <v>0</v>
      </c>
      <c r="L866" s="71" t="n">
        <f aca="false">E866*I866*J866</f>
        <v>0</v>
      </c>
      <c r="M866" s="72" t="n">
        <f aca="false">G866*I866*J866</f>
        <v>0</v>
      </c>
      <c r="N866" s="72" t="n">
        <f aca="false">D866*I866*J866</f>
        <v>-0</v>
      </c>
      <c r="O866" s="71" t="n">
        <f aca="false">F866*J866</f>
        <v>1</v>
      </c>
      <c r="P866" s="71" t="n">
        <f aca="false">E866*J866</f>
        <v>0</v>
      </c>
    </row>
    <row r="867" customFormat="false" ht="15" hidden="false" customHeight="false" outlineLevel="0" collapsed="false">
      <c r="A867" s="71" t="s">
        <v>60</v>
      </c>
      <c r="B867" s="71" t="s">
        <v>46</v>
      </c>
      <c r="C867" s="71" t="s">
        <v>1453</v>
      </c>
      <c r="D867" s="72" t="n">
        <v>0</v>
      </c>
      <c r="E867" s="71" t="n">
        <v>0</v>
      </c>
      <c r="F867" s="71" t="n">
        <v>2</v>
      </c>
      <c r="G867" s="72" t="n">
        <v>149.9</v>
      </c>
      <c r="H867" s="72" t="n">
        <v>149.9</v>
      </c>
      <c r="I867" s="71" t="n">
        <f aca="false">IF(B867&gt;=Settings!$B$23,1,0)</f>
        <v>0</v>
      </c>
      <c r="J867" s="71" t="n">
        <v>1</v>
      </c>
      <c r="K867" s="71" t="n">
        <f aca="false">F867*I867*J867</f>
        <v>0</v>
      </c>
      <c r="L867" s="71" t="n">
        <f aca="false">E867*I867*J867</f>
        <v>0</v>
      </c>
      <c r="M867" s="72" t="n">
        <f aca="false">G867*I867*J867</f>
        <v>0</v>
      </c>
      <c r="N867" s="72" t="n">
        <f aca="false">D867*I867*J867</f>
        <v>-0</v>
      </c>
      <c r="O867" s="71" t="n">
        <f aca="false">F867*J867</f>
        <v>2</v>
      </c>
      <c r="P867" s="71" t="n">
        <f aca="false">E867*J867</f>
        <v>0</v>
      </c>
    </row>
    <row r="868" customFormat="false" ht="15" hidden="false" customHeight="false" outlineLevel="0" collapsed="false">
      <c r="A868" s="71" t="s">
        <v>60</v>
      </c>
      <c r="B868" s="71" t="s">
        <v>46</v>
      </c>
      <c r="C868" s="71" t="s">
        <v>1454</v>
      </c>
      <c r="D868" s="72" t="n">
        <v>0</v>
      </c>
      <c r="E868" s="71" t="n">
        <v>0</v>
      </c>
      <c r="F868" s="71" t="n">
        <v>5</v>
      </c>
      <c r="G868" s="72" t="n">
        <v>399.95</v>
      </c>
      <c r="H868" s="72" t="n">
        <v>399.95</v>
      </c>
      <c r="I868" s="71" t="n">
        <f aca="false">IF(B868&gt;=Settings!$B$23,1,0)</f>
        <v>0</v>
      </c>
      <c r="J868" s="71" t="n">
        <v>1</v>
      </c>
      <c r="K868" s="71" t="n">
        <f aca="false">F868*I868*J868</f>
        <v>0</v>
      </c>
      <c r="L868" s="71" t="n">
        <f aca="false">E868*I868*J868</f>
        <v>0</v>
      </c>
      <c r="M868" s="72" t="n">
        <f aca="false">G868*I868*J868</f>
        <v>0</v>
      </c>
      <c r="N868" s="72" t="n">
        <f aca="false">D868*I868*J868</f>
        <v>-0</v>
      </c>
      <c r="O868" s="71" t="n">
        <f aca="false">F868*J868</f>
        <v>5</v>
      </c>
      <c r="P868" s="71" t="n">
        <f aca="false">E868*J868</f>
        <v>0</v>
      </c>
    </row>
    <row r="869" customFormat="false" ht="15" hidden="false" customHeight="false" outlineLevel="0" collapsed="false">
      <c r="A869" s="71" t="s">
        <v>60</v>
      </c>
      <c r="B869" s="71" t="s">
        <v>46</v>
      </c>
      <c r="C869" s="71" t="s">
        <v>937</v>
      </c>
      <c r="D869" s="72" t="n">
        <v>0</v>
      </c>
      <c r="E869" s="71" t="n">
        <v>0</v>
      </c>
      <c r="F869" s="71" t="n">
        <v>3</v>
      </c>
      <c r="G869" s="72" t="n">
        <v>80.85</v>
      </c>
      <c r="H869" s="72" t="n">
        <v>80.85</v>
      </c>
      <c r="I869" s="71" t="n">
        <f aca="false">IF(B869&gt;=Settings!$B$23,1,0)</f>
        <v>0</v>
      </c>
      <c r="J869" s="71" t="n">
        <v>1</v>
      </c>
      <c r="K869" s="71" t="n">
        <f aca="false">F869*I869*J869</f>
        <v>0</v>
      </c>
      <c r="L869" s="71" t="n">
        <f aca="false">E869*I869*J869</f>
        <v>0</v>
      </c>
      <c r="M869" s="72" t="n">
        <f aca="false">G869*I869*J869</f>
        <v>0</v>
      </c>
      <c r="N869" s="72" t="n">
        <f aca="false">D869*I869*J869</f>
        <v>-0</v>
      </c>
      <c r="O869" s="71" t="n">
        <f aca="false">F869*J869</f>
        <v>3</v>
      </c>
      <c r="P869" s="71" t="n">
        <f aca="false">E869*J869</f>
        <v>0</v>
      </c>
    </row>
    <row r="870" customFormat="false" ht="15" hidden="false" customHeight="false" outlineLevel="0" collapsed="false">
      <c r="A870" s="71" t="s">
        <v>61</v>
      </c>
      <c r="B870" s="71" t="s">
        <v>46</v>
      </c>
      <c r="C870" s="71" t="s">
        <v>1455</v>
      </c>
      <c r="D870" s="72" t="n">
        <v>16.95</v>
      </c>
      <c r="E870" s="71" t="n">
        <v>1</v>
      </c>
      <c r="F870" s="71" t="n">
        <v>31</v>
      </c>
      <c r="G870" s="72" t="n">
        <v>525.45</v>
      </c>
      <c r="H870" s="72" t="n">
        <v>498.32</v>
      </c>
      <c r="I870" s="71" t="n">
        <f aca="false">IF(B870&gt;=Settings!$B$23,1,0)</f>
        <v>0</v>
      </c>
      <c r="J870" s="71" t="n">
        <v>1</v>
      </c>
      <c r="K870" s="71" t="n">
        <f aca="false">F870*I870*J870</f>
        <v>0</v>
      </c>
      <c r="L870" s="71" t="n">
        <f aca="false">E870*I870*J870</f>
        <v>0</v>
      </c>
      <c r="M870" s="72" t="n">
        <f aca="false">G870*I870*J870</f>
        <v>0</v>
      </c>
      <c r="N870" s="72" t="n">
        <f aca="false">D870*I870*J870</f>
        <v>0</v>
      </c>
      <c r="O870" s="71" t="n">
        <f aca="false">F870*J870</f>
        <v>31</v>
      </c>
      <c r="P870" s="71" t="n">
        <f aca="false">E870*J870</f>
        <v>1</v>
      </c>
    </row>
    <row r="871" customFormat="false" ht="15" hidden="false" customHeight="false" outlineLevel="0" collapsed="false">
      <c r="A871" s="71" t="s">
        <v>60</v>
      </c>
      <c r="B871" s="71" t="s">
        <v>46</v>
      </c>
      <c r="C871" s="71" t="s">
        <v>1456</v>
      </c>
      <c r="D871" s="72" t="n">
        <v>0</v>
      </c>
      <c r="E871" s="71" t="n">
        <v>0</v>
      </c>
      <c r="F871" s="71" t="n">
        <v>2</v>
      </c>
      <c r="G871" s="72" t="n">
        <v>109.9</v>
      </c>
      <c r="H871" s="72" t="n">
        <v>109.9</v>
      </c>
      <c r="I871" s="71" t="n">
        <f aca="false">IF(B871&gt;=Settings!$B$23,1,0)</f>
        <v>0</v>
      </c>
      <c r="J871" s="71" t="n">
        <v>1</v>
      </c>
      <c r="K871" s="71" t="n">
        <f aca="false">F871*I871*J871</f>
        <v>0</v>
      </c>
      <c r="L871" s="71" t="n">
        <f aca="false">E871*I871*J871</f>
        <v>0</v>
      </c>
      <c r="M871" s="72" t="n">
        <f aca="false">G871*I871*J871</f>
        <v>0</v>
      </c>
      <c r="N871" s="72" t="n">
        <f aca="false">D871*I871*J871</f>
        <v>-0</v>
      </c>
      <c r="O871" s="71" t="n">
        <f aca="false">F871*J871</f>
        <v>2</v>
      </c>
      <c r="P871" s="71" t="n">
        <f aca="false">E871*J871</f>
        <v>0</v>
      </c>
    </row>
    <row r="872" customFormat="false" ht="15" hidden="false" customHeight="false" outlineLevel="0" collapsed="false">
      <c r="A872" s="71" t="s">
        <v>59</v>
      </c>
      <c r="B872" s="71" t="s">
        <v>46</v>
      </c>
      <c r="C872" s="71" t="s">
        <v>1455</v>
      </c>
      <c r="D872" s="72" t="n">
        <v>0</v>
      </c>
      <c r="E872" s="71" t="n">
        <v>0</v>
      </c>
      <c r="F872" s="71" t="n">
        <v>89</v>
      </c>
      <c r="G872" s="72" t="n">
        <v>1531.374</v>
      </c>
      <c r="H872" s="72" t="n">
        <v>1531.374</v>
      </c>
      <c r="I872" s="71" t="n">
        <f aca="false">IF(B872&gt;=Settings!$B$23,1,0)</f>
        <v>0</v>
      </c>
      <c r="J872" s="71" t="n">
        <v>1</v>
      </c>
      <c r="K872" s="71" t="n">
        <f aca="false">F872*I872*J872</f>
        <v>0</v>
      </c>
      <c r="L872" s="71" t="n">
        <f aca="false">E872*I872*J872</f>
        <v>0</v>
      </c>
      <c r="M872" s="72" t="n">
        <f aca="false">G872*I872*J872</f>
        <v>0</v>
      </c>
      <c r="N872" s="72" t="n">
        <f aca="false">D872*I872*J872</f>
        <v>-0</v>
      </c>
      <c r="O872" s="71" t="n">
        <f aca="false">F872*J872</f>
        <v>89</v>
      </c>
      <c r="P872" s="71" t="n">
        <f aca="false">E872*J872</f>
        <v>0</v>
      </c>
    </row>
    <row r="873" customFormat="false" ht="15" hidden="false" customHeight="false" outlineLevel="0" collapsed="false">
      <c r="A873" s="71" t="s">
        <v>61</v>
      </c>
      <c r="B873" s="71" t="s">
        <v>46</v>
      </c>
      <c r="C873" s="71" t="s">
        <v>1304</v>
      </c>
      <c r="D873" s="72" t="n">
        <v>282.25</v>
      </c>
      <c r="E873" s="71" t="n">
        <v>1</v>
      </c>
      <c r="F873" s="71" t="n">
        <v>3</v>
      </c>
      <c r="G873" s="72" t="n">
        <v>612.75</v>
      </c>
      <c r="H873" s="72" t="n">
        <v>330.5</v>
      </c>
      <c r="I873" s="71" t="n">
        <f aca="false">IF(B873&gt;=Settings!$B$23,1,0)</f>
        <v>0</v>
      </c>
      <c r="J873" s="71" t="n">
        <v>1</v>
      </c>
      <c r="K873" s="71" t="n">
        <f aca="false">F873*I873*J873</f>
        <v>0</v>
      </c>
      <c r="L873" s="71" t="n">
        <f aca="false">E873*I873*J873</f>
        <v>0</v>
      </c>
      <c r="M873" s="72" t="n">
        <f aca="false">G873*I873*J873</f>
        <v>0</v>
      </c>
      <c r="N873" s="72" t="n">
        <f aca="false">D873*I873*J873</f>
        <v>0</v>
      </c>
      <c r="O873" s="71" t="n">
        <f aca="false">F873*J873</f>
        <v>3</v>
      </c>
      <c r="P873" s="71" t="n">
        <f aca="false">E873*J873</f>
        <v>1</v>
      </c>
    </row>
    <row r="874" customFormat="false" ht="15" hidden="false" customHeight="false" outlineLevel="0" collapsed="false">
      <c r="A874" s="71" t="s">
        <v>59</v>
      </c>
      <c r="B874" s="71" t="s">
        <v>46</v>
      </c>
      <c r="C874" s="71" t="s">
        <v>149</v>
      </c>
      <c r="D874" s="72" t="n">
        <v>0</v>
      </c>
      <c r="E874" s="71" t="n">
        <v>0</v>
      </c>
      <c r="F874" s="71" t="n">
        <v>63</v>
      </c>
      <c r="G874" s="72" t="n">
        <v>6804.802</v>
      </c>
      <c r="H874" s="72" t="n">
        <v>6804.802</v>
      </c>
      <c r="I874" s="71" t="n">
        <f aca="false">IF(B874&gt;=Settings!$B$23,1,0)</f>
        <v>0</v>
      </c>
      <c r="J874" s="71" t="n">
        <v>1</v>
      </c>
      <c r="K874" s="71" t="n">
        <f aca="false">F874*I874*J874</f>
        <v>0</v>
      </c>
      <c r="L874" s="71" t="n">
        <f aca="false">E874*I874*J874</f>
        <v>0</v>
      </c>
      <c r="M874" s="72" t="n">
        <f aca="false">G874*I874*J874</f>
        <v>0</v>
      </c>
      <c r="N874" s="72" t="n">
        <f aca="false">D874*I874*J874</f>
        <v>-0</v>
      </c>
      <c r="O874" s="71" t="n">
        <f aca="false">F874*J874</f>
        <v>63</v>
      </c>
      <c r="P874" s="71" t="n">
        <f aca="false">E874*J874</f>
        <v>0</v>
      </c>
    </row>
    <row r="875" customFormat="false" ht="15" hidden="false" customHeight="false" outlineLevel="0" collapsed="false">
      <c r="A875" s="71" t="s">
        <v>61</v>
      </c>
      <c r="B875" s="71" t="s">
        <v>46</v>
      </c>
      <c r="C875" s="71" t="s">
        <v>1128</v>
      </c>
      <c r="D875" s="72" t="n">
        <v>0</v>
      </c>
      <c r="E875" s="71" t="n">
        <v>0</v>
      </c>
      <c r="F875" s="71" t="n">
        <v>38</v>
      </c>
      <c r="G875" s="72" t="n">
        <v>2903</v>
      </c>
      <c r="H875" s="72" t="n">
        <v>2782.4</v>
      </c>
      <c r="I875" s="71" t="n">
        <f aca="false">IF(B875&gt;=Settings!$B$23,1,0)</f>
        <v>0</v>
      </c>
      <c r="J875" s="71" t="n">
        <v>1</v>
      </c>
      <c r="K875" s="71" t="n">
        <f aca="false">F875*I875*J875</f>
        <v>0</v>
      </c>
      <c r="L875" s="71" t="n">
        <f aca="false">E875*I875*J875</f>
        <v>0</v>
      </c>
      <c r="M875" s="72" t="n">
        <f aca="false">G875*I875*J875</f>
        <v>0</v>
      </c>
      <c r="N875" s="72" t="n">
        <f aca="false">D875*I875*J875</f>
        <v>-0</v>
      </c>
      <c r="O875" s="71" t="n">
        <f aca="false">F875*J875</f>
        <v>38</v>
      </c>
      <c r="P875" s="71" t="n">
        <f aca="false">E875*J875</f>
        <v>0</v>
      </c>
    </row>
    <row r="876" customFormat="false" ht="15" hidden="false" customHeight="false" outlineLevel="0" collapsed="false">
      <c r="A876" s="71" t="s">
        <v>61</v>
      </c>
      <c r="B876" s="71" t="s">
        <v>46</v>
      </c>
      <c r="C876" s="71" t="s">
        <v>1263</v>
      </c>
      <c r="D876" s="72" t="n">
        <v>0</v>
      </c>
      <c r="E876" s="71" t="n">
        <v>0</v>
      </c>
      <c r="F876" s="71" t="n">
        <v>2</v>
      </c>
      <c r="G876" s="72" t="n">
        <v>224.9</v>
      </c>
      <c r="H876" s="72" t="n">
        <v>224.9</v>
      </c>
      <c r="I876" s="71" t="n">
        <f aca="false">IF(B876&gt;=Settings!$B$23,1,0)</f>
        <v>0</v>
      </c>
      <c r="J876" s="71" t="n">
        <v>1</v>
      </c>
      <c r="K876" s="71" t="n">
        <f aca="false">F876*I876*J876</f>
        <v>0</v>
      </c>
      <c r="L876" s="71" t="n">
        <f aca="false">E876*I876*J876</f>
        <v>0</v>
      </c>
      <c r="M876" s="72" t="n">
        <f aca="false">G876*I876*J876</f>
        <v>0</v>
      </c>
      <c r="N876" s="72" t="n">
        <f aca="false">D876*I876*J876</f>
        <v>-0</v>
      </c>
      <c r="O876" s="71" t="n">
        <f aca="false">F876*J876</f>
        <v>2</v>
      </c>
      <c r="P876" s="71" t="n">
        <f aca="false">E876*J876</f>
        <v>0</v>
      </c>
    </row>
    <row r="877" customFormat="false" ht="15" hidden="false" customHeight="false" outlineLevel="0" collapsed="false">
      <c r="A877" s="71" t="s">
        <v>60</v>
      </c>
      <c r="B877" s="71" t="s">
        <v>46</v>
      </c>
      <c r="C877" s="71" t="s">
        <v>1457</v>
      </c>
      <c r="D877" s="72" t="n">
        <v>0</v>
      </c>
      <c r="E877" s="71" t="n">
        <v>0</v>
      </c>
      <c r="F877" s="71" t="n">
        <v>5</v>
      </c>
      <c r="G877" s="72" t="n">
        <v>174.95</v>
      </c>
      <c r="H877" s="72" t="n">
        <v>174.95</v>
      </c>
      <c r="I877" s="71" t="n">
        <f aca="false">IF(B877&gt;=Settings!$B$23,1,0)</f>
        <v>0</v>
      </c>
      <c r="J877" s="71" t="n">
        <v>1</v>
      </c>
      <c r="K877" s="71" t="n">
        <f aca="false">F877*I877*J877</f>
        <v>0</v>
      </c>
      <c r="L877" s="71" t="n">
        <f aca="false">E877*I877*J877</f>
        <v>0</v>
      </c>
      <c r="M877" s="72" t="n">
        <f aca="false">G877*I877*J877</f>
        <v>0</v>
      </c>
      <c r="N877" s="72" t="n">
        <f aca="false">D877*I877*J877</f>
        <v>-0</v>
      </c>
      <c r="O877" s="71" t="n">
        <f aca="false">F877*J877</f>
        <v>5</v>
      </c>
      <c r="P877" s="71" t="n">
        <f aca="false">E877*J877</f>
        <v>0</v>
      </c>
    </row>
    <row r="878" customFormat="false" ht="15" hidden="false" customHeight="false" outlineLevel="0" collapsed="false">
      <c r="A878" s="71" t="s">
        <v>60</v>
      </c>
      <c r="B878" s="71" t="s">
        <v>46</v>
      </c>
      <c r="C878" s="71" t="s">
        <v>1458</v>
      </c>
      <c r="D878" s="72" t="n">
        <v>0</v>
      </c>
      <c r="E878" s="71" t="n">
        <v>0</v>
      </c>
      <c r="F878" s="71" t="n">
        <v>2</v>
      </c>
      <c r="G878" s="72" t="n">
        <v>219.9</v>
      </c>
      <c r="H878" s="72" t="n">
        <v>219.9</v>
      </c>
      <c r="I878" s="71" t="n">
        <f aca="false">IF(B878&gt;=Settings!$B$23,1,0)</f>
        <v>0</v>
      </c>
      <c r="J878" s="71" t="n">
        <v>1</v>
      </c>
      <c r="K878" s="71" t="n">
        <f aca="false">F878*I878*J878</f>
        <v>0</v>
      </c>
      <c r="L878" s="71" t="n">
        <f aca="false">E878*I878*J878</f>
        <v>0</v>
      </c>
      <c r="M878" s="72" t="n">
        <f aca="false">G878*I878*J878</f>
        <v>0</v>
      </c>
      <c r="N878" s="72" t="n">
        <f aca="false">D878*I878*J878</f>
        <v>-0</v>
      </c>
      <c r="O878" s="71" t="n">
        <f aca="false">F878*J878</f>
        <v>2</v>
      </c>
      <c r="P878" s="71" t="n">
        <f aca="false">E878*J878</f>
        <v>0</v>
      </c>
    </row>
    <row r="879" customFormat="false" ht="15" hidden="false" customHeight="false" outlineLevel="0" collapsed="false">
      <c r="A879" s="71" t="s">
        <v>59</v>
      </c>
      <c r="B879" s="71" t="s">
        <v>46</v>
      </c>
      <c r="C879" s="71" t="s">
        <v>1459</v>
      </c>
      <c r="D879" s="72" t="n">
        <v>0</v>
      </c>
      <c r="E879" s="71" t="n">
        <v>0</v>
      </c>
      <c r="F879" s="71" t="n">
        <v>1</v>
      </c>
      <c r="G879" s="72" t="n">
        <v>84.95</v>
      </c>
      <c r="H879" s="72" t="n">
        <v>84.95</v>
      </c>
      <c r="I879" s="71" t="n">
        <f aca="false">IF(B879&gt;=Settings!$B$23,1,0)</f>
        <v>0</v>
      </c>
      <c r="J879" s="71" t="n">
        <v>1</v>
      </c>
      <c r="K879" s="71" t="n">
        <f aca="false">F879*I879*J879</f>
        <v>0</v>
      </c>
      <c r="L879" s="71" t="n">
        <f aca="false">E879*I879*J879</f>
        <v>0</v>
      </c>
      <c r="M879" s="72" t="n">
        <f aca="false">G879*I879*J879</f>
        <v>0</v>
      </c>
      <c r="N879" s="72" t="n">
        <f aca="false">D879*I879*J879</f>
        <v>-0</v>
      </c>
      <c r="O879" s="71" t="n">
        <f aca="false">F879*J879</f>
        <v>1</v>
      </c>
      <c r="P879" s="71" t="n">
        <f aca="false">E879*J879</f>
        <v>0</v>
      </c>
    </row>
    <row r="880" customFormat="false" ht="15" hidden="false" customHeight="false" outlineLevel="0" collapsed="false">
      <c r="A880" s="71" t="s">
        <v>61</v>
      </c>
      <c r="B880" s="71" t="s">
        <v>46</v>
      </c>
      <c r="C880" s="71" t="s">
        <v>139</v>
      </c>
      <c r="D880" s="72" t="n">
        <v>0</v>
      </c>
      <c r="E880" s="71" t="n">
        <v>0</v>
      </c>
      <c r="F880" s="71" t="n">
        <v>4</v>
      </c>
      <c r="G880" s="72" t="n">
        <v>254.8</v>
      </c>
      <c r="H880" s="72" t="n">
        <v>234.57</v>
      </c>
      <c r="I880" s="71" t="n">
        <f aca="false">IF(B880&gt;=Settings!$B$23,1,0)</f>
        <v>0</v>
      </c>
      <c r="J880" s="71" t="n">
        <v>1</v>
      </c>
      <c r="K880" s="71" t="n">
        <f aca="false">F880*I880*J880</f>
        <v>0</v>
      </c>
      <c r="L880" s="71" t="n">
        <f aca="false">E880*I880*J880</f>
        <v>0</v>
      </c>
      <c r="M880" s="72" t="n">
        <f aca="false">G880*I880*J880</f>
        <v>0</v>
      </c>
      <c r="N880" s="72" t="n">
        <f aca="false">D880*I880*J880</f>
        <v>-0</v>
      </c>
      <c r="O880" s="71" t="n">
        <f aca="false">F880*J880</f>
        <v>4</v>
      </c>
      <c r="P880" s="71" t="n">
        <f aca="false">E880*J880</f>
        <v>0</v>
      </c>
    </row>
    <row r="881" customFormat="false" ht="15" hidden="false" customHeight="false" outlineLevel="0" collapsed="false">
      <c r="A881" s="71" t="s">
        <v>61</v>
      </c>
      <c r="B881" s="71" t="s">
        <v>46</v>
      </c>
      <c r="C881" s="71" t="s">
        <v>1383</v>
      </c>
      <c r="D881" s="72" t="n">
        <v>0</v>
      </c>
      <c r="E881" s="71" t="n">
        <v>0</v>
      </c>
      <c r="F881" s="71" t="n">
        <v>22</v>
      </c>
      <c r="G881" s="72" t="n">
        <v>2378.9</v>
      </c>
      <c r="H881" s="72" t="n">
        <v>2282.22</v>
      </c>
      <c r="I881" s="71" t="n">
        <f aca="false">IF(B881&gt;=Settings!$B$23,1,0)</f>
        <v>0</v>
      </c>
      <c r="J881" s="71" t="n">
        <v>1</v>
      </c>
      <c r="K881" s="71" t="n">
        <f aca="false">F881*I881*J881</f>
        <v>0</v>
      </c>
      <c r="L881" s="71" t="n">
        <f aca="false">E881*I881*J881</f>
        <v>0</v>
      </c>
      <c r="M881" s="72" t="n">
        <f aca="false">G881*I881*J881</f>
        <v>0</v>
      </c>
      <c r="N881" s="72" t="n">
        <f aca="false">D881*I881*J881</f>
        <v>-0</v>
      </c>
      <c r="O881" s="71" t="n">
        <f aca="false">F881*J881</f>
        <v>22</v>
      </c>
      <c r="P881" s="71" t="n">
        <f aca="false">E881*J881</f>
        <v>0</v>
      </c>
    </row>
    <row r="882" customFormat="false" ht="15" hidden="false" customHeight="false" outlineLevel="0" collapsed="false">
      <c r="A882" s="71" t="s">
        <v>60</v>
      </c>
      <c r="B882" s="71" t="s">
        <v>46</v>
      </c>
      <c r="C882" s="71" t="s">
        <v>1460</v>
      </c>
      <c r="D882" s="72" t="n">
        <v>0</v>
      </c>
      <c r="E882" s="71" t="n">
        <v>0</v>
      </c>
      <c r="F882" s="71" t="n">
        <v>2</v>
      </c>
      <c r="G882" s="72" t="n">
        <v>129.9</v>
      </c>
      <c r="H882" s="72" t="n">
        <v>129.9</v>
      </c>
      <c r="I882" s="71" t="n">
        <f aca="false">IF(B882&gt;=Settings!$B$23,1,0)</f>
        <v>0</v>
      </c>
      <c r="J882" s="71" t="n">
        <v>1</v>
      </c>
      <c r="K882" s="71" t="n">
        <f aca="false">F882*I882*J882</f>
        <v>0</v>
      </c>
      <c r="L882" s="71" t="n">
        <f aca="false">E882*I882*J882</f>
        <v>0</v>
      </c>
      <c r="M882" s="72" t="n">
        <f aca="false">G882*I882*J882</f>
        <v>0</v>
      </c>
      <c r="N882" s="72" t="n">
        <f aca="false">D882*I882*J882</f>
        <v>-0</v>
      </c>
      <c r="O882" s="71" t="n">
        <f aca="false">F882*J882</f>
        <v>2</v>
      </c>
      <c r="P882" s="71" t="n">
        <f aca="false">E882*J882</f>
        <v>0</v>
      </c>
    </row>
    <row r="883" customFormat="false" ht="15" hidden="false" customHeight="false" outlineLevel="0" collapsed="false">
      <c r="A883" s="71" t="s">
        <v>61</v>
      </c>
      <c r="B883" s="71" t="s">
        <v>46</v>
      </c>
      <c r="C883" s="71" t="s">
        <v>1447</v>
      </c>
      <c r="D883" s="72" t="n">
        <v>0</v>
      </c>
      <c r="E883" s="71" t="n">
        <v>0</v>
      </c>
      <c r="F883" s="71" t="n">
        <v>20</v>
      </c>
      <c r="G883" s="72" t="n">
        <v>2139</v>
      </c>
      <c r="H883" s="72" t="n">
        <v>2086.98</v>
      </c>
      <c r="I883" s="71" t="n">
        <f aca="false">IF(B883&gt;=Settings!$B$23,1,0)</f>
        <v>0</v>
      </c>
      <c r="J883" s="71" t="n">
        <v>1</v>
      </c>
      <c r="K883" s="71" t="n">
        <f aca="false">F883*I883*J883</f>
        <v>0</v>
      </c>
      <c r="L883" s="71" t="n">
        <f aca="false">E883*I883*J883</f>
        <v>0</v>
      </c>
      <c r="M883" s="72" t="n">
        <f aca="false">G883*I883*J883</f>
        <v>0</v>
      </c>
      <c r="N883" s="72" t="n">
        <f aca="false">D883*I883*J883</f>
        <v>-0</v>
      </c>
      <c r="O883" s="71" t="n">
        <f aca="false">F883*J883</f>
        <v>20</v>
      </c>
      <c r="P883" s="71" t="n">
        <f aca="false">E883*J883</f>
        <v>0</v>
      </c>
    </row>
    <row r="884" customFormat="false" ht="15" hidden="false" customHeight="false" outlineLevel="0" collapsed="false">
      <c r="A884" s="71" t="s">
        <v>59</v>
      </c>
      <c r="B884" s="71" t="s">
        <v>46</v>
      </c>
      <c r="C884" s="71" t="s">
        <v>1245</v>
      </c>
      <c r="D884" s="72" t="n">
        <v>0</v>
      </c>
      <c r="E884" s="71" t="n">
        <v>0</v>
      </c>
      <c r="F884" s="71" t="n">
        <v>7</v>
      </c>
      <c r="G884" s="72" t="n">
        <v>1052.6</v>
      </c>
      <c r="H884" s="72" t="n">
        <v>1052.6</v>
      </c>
      <c r="I884" s="71" t="n">
        <f aca="false">IF(B884&gt;=Settings!$B$23,1,0)</f>
        <v>0</v>
      </c>
      <c r="J884" s="71" t="n">
        <v>1</v>
      </c>
      <c r="K884" s="71" t="n">
        <f aca="false">F884*I884*J884</f>
        <v>0</v>
      </c>
      <c r="L884" s="71" t="n">
        <f aca="false">E884*I884*J884</f>
        <v>0</v>
      </c>
      <c r="M884" s="72" t="n">
        <f aca="false">G884*I884*J884</f>
        <v>0</v>
      </c>
      <c r="N884" s="72" t="n">
        <f aca="false">D884*I884*J884</f>
        <v>-0</v>
      </c>
      <c r="O884" s="71" t="n">
        <f aca="false">F884*J884</f>
        <v>7</v>
      </c>
      <c r="P884" s="71" t="n">
        <f aca="false">E884*J884</f>
        <v>0</v>
      </c>
    </row>
    <row r="885" customFormat="false" ht="15" hidden="false" customHeight="false" outlineLevel="0" collapsed="false">
      <c r="A885" s="71" t="s">
        <v>61</v>
      </c>
      <c r="B885" s="71" t="s">
        <v>46</v>
      </c>
      <c r="C885" s="71" t="s">
        <v>167</v>
      </c>
      <c r="D885" s="72" t="n">
        <v>0</v>
      </c>
      <c r="E885" s="71" t="n">
        <v>0</v>
      </c>
      <c r="F885" s="71" t="n">
        <v>9</v>
      </c>
      <c r="G885" s="72" t="n">
        <v>1029.95</v>
      </c>
      <c r="H885" s="72" t="n">
        <v>998.3</v>
      </c>
      <c r="I885" s="71" t="n">
        <f aca="false">IF(B885&gt;=Settings!$B$23,1,0)</f>
        <v>0</v>
      </c>
      <c r="J885" s="71" t="n">
        <v>1</v>
      </c>
      <c r="K885" s="71" t="n">
        <f aca="false">F885*I885*J885</f>
        <v>0</v>
      </c>
      <c r="L885" s="71" t="n">
        <f aca="false">E885*I885*J885</f>
        <v>0</v>
      </c>
      <c r="M885" s="72" t="n">
        <f aca="false">G885*I885*J885</f>
        <v>0</v>
      </c>
      <c r="N885" s="72" t="n">
        <f aca="false">D885*I885*J885</f>
        <v>-0</v>
      </c>
      <c r="O885" s="71" t="n">
        <f aca="false">F885*J885</f>
        <v>9</v>
      </c>
      <c r="P885" s="71" t="n">
        <f aca="false">E885*J885</f>
        <v>0</v>
      </c>
    </row>
    <row r="886" customFormat="false" ht="15" hidden="false" customHeight="false" outlineLevel="0" collapsed="false">
      <c r="A886" s="71" t="s">
        <v>60</v>
      </c>
      <c r="B886" s="71" t="s">
        <v>46</v>
      </c>
      <c r="C886" s="71" t="s">
        <v>1461</v>
      </c>
      <c r="D886" s="72" t="n">
        <v>0</v>
      </c>
      <c r="E886" s="71" t="n">
        <v>0</v>
      </c>
      <c r="F886" s="71" t="n">
        <v>1</v>
      </c>
      <c r="G886" s="72" t="n">
        <v>114.95</v>
      </c>
      <c r="H886" s="72" t="n">
        <v>114.95</v>
      </c>
      <c r="I886" s="71" t="n">
        <f aca="false">IF(B886&gt;=Settings!$B$23,1,0)</f>
        <v>0</v>
      </c>
      <c r="J886" s="71" t="n">
        <v>1</v>
      </c>
      <c r="K886" s="71" t="n">
        <f aca="false">F886*I886*J886</f>
        <v>0</v>
      </c>
      <c r="L886" s="71" t="n">
        <f aca="false">E886*I886*J886</f>
        <v>0</v>
      </c>
      <c r="M886" s="72" t="n">
        <f aca="false">G886*I886*J886</f>
        <v>0</v>
      </c>
      <c r="N886" s="72" t="n">
        <f aca="false">D886*I886*J886</f>
        <v>-0</v>
      </c>
      <c r="O886" s="71" t="n">
        <f aca="false">F886*J886</f>
        <v>1</v>
      </c>
      <c r="P886" s="71" t="n">
        <f aca="false">E886*J886</f>
        <v>0</v>
      </c>
    </row>
    <row r="887" customFormat="false" ht="15" hidden="false" customHeight="false" outlineLevel="0" collapsed="false">
      <c r="A887" s="71" t="s">
        <v>59</v>
      </c>
      <c r="B887" s="71" t="s">
        <v>46</v>
      </c>
      <c r="C887" s="71" t="s">
        <v>1462</v>
      </c>
      <c r="D887" s="72" t="n">
        <v>0</v>
      </c>
      <c r="E887" s="71" t="n">
        <v>0</v>
      </c>
      <c r="F887" s="71" t="n">
        <v>12</v>
      </c>
      <c r="G887" s="72" t="n">
        <v>614.4</v>
      </c>
      <c r="H887" s="72" t="n">
        <v>614.4</v>
      </c>
      <c r="I887" s="71" t="n">
        <f aca="false">IF(B887&gt;=Settings!$B$23,1,0)</f>
        <v>0</v>
      </c>
      <c r="J887" s="71" t="n">
        <v>1</v>
      </c>
      <c r="K887" s="71" t="n">
        <f aca="false">F887*I887*J887</f>
        <v>0</v>
      </c>
      <c r="L887" s="71" t="n">
        <f aca="false">E887*I887*J887</f>
        <v>0</v>
      </c>
      <c r="M887" s="72" t="n">
        <f aca="false">G887*I887*J887</f>
        <v>0</v>
      </c>
      <c r="N887" s="72" t="n">
        <f aca="false">D887*I887*J887</f>
        <v>-0</v>
      </c>
      <c r="O887" s="71" t="n">
        <f aca="false">F887*J887</f>
        <v>12</v>
      </c>
      <c r="P887" s="71" t="n">
        <f aca="false">E887*J887</f>
        <v>0</v>
      </c>
    </row>
    <row r="888" customFormat="false" ht="15" hidden="false" customHeight="false" outlineLevel="0" collapsed="false">
      <c r="A888" s="71" t="s">
        <v>59</v>
      </c>
      <c r="B888" s="71" t="s">
        <v>46</v>
      </c>
      <c r="C888" s="71" t="s">
        <v>1311</v>
      </c>
      <c r="D888" s="72" t="n">
        <v>0</v>
      </c>
      <c r="E888" s="71" t="n">
        <v>0</v>
      </c>
      <c r="F888" s="71" t="n">
        <v>1</v>
      </c>
      <c r="G888" s="72" t="n">
        <v>119.95</v>
      </c>
      <c r="H888" s="72" t="n">
        <v>119.95</v>
      </c>
      <c r="I888" s="71" t="n">
        <f aca="false">IF(B888&gt;=Settings!$B$23,1,0)</f>
        <v>0</v>
      </c>
      <c r="J888" s="71" t="n">
        <v>1</v>
      </c>
      <c r="K888" s="71" t="n">
        <f aca="false">F888*I888*J888</f>
        <v>0</v>
      </c>
      <c r="L888" s="71" t="n">
        <f aca="false">E888*I888*J888</f>
        <v>0</v>
      </c>
      <c r="M888" s="72" t="n">
        <f aca="false">G888*I888*J888</f>
        <v>0</v>
      </c>
      <c r="N888" s="72" t="n">
        <f aca="false">D888*I888*J888</f>
        <v>-0</v>
      </c>
      <c r="O888" s="71" t="n">
        <f aca="false">F888*J888</f>
        <v>1</v>
      </c>
      <c r="P888" s="71" t="n">
        <f aca="false">E888*J888</f>
        <v>0</v>
      </c>
    </row>
    <row r="889" customFormat="false" ht="15" hidden="false" customHeight="false" outlineLevel="0" collapsed="false">
      <c r="A889" s="71" t="s">
        <v>60</v>
      </c>
      <c r="B889" s="71" t="s">
        <v>46</v>
      </c>
      <c r="C889" s="71" t="s">
        <v>1463</v>
      </c>
      <c r="D889" s="72" t="n">
        <v>0</v>
      </c>
      <c r="E889" s="71" t="n">
        <v>0</v>
      </c>
      <c r="F889" s="71" t="n">
        <v>1</v>
      </c>
      <c r="G889" s="72" t="n">
        <v>154.95</v>
      </c>
      <c r="H889" s="72" t="n">
        <v>154.95</v>
      </c>
      <c r="I889" s="71" t="n">
        <f aca="false">IF(B889&gt;=Settings!$B$23,1,0)</f>
        <v>0</v>
      </c>
      <c r="J889" s="71" t="n">
        <v>1</v>
      </c>
      <c r="K889" s="71" t="n">
        <f aca="false">F889*I889*J889</f>
        <v>0</v>
      </c>
      <c r="L889" s="71" t="n">
        <f aca="false">E889*I889*J889</f>
        <v>0</v>
      </c>
      <c r="M889" s="72" t="n">
        <f aca="false">G889*I889*J889</f>
        <v>0</v>
      </c>
      <c r="N889" s="72" t="n">
        <f aca="false">D889*I889*J889</f>
        <v>-0</v>
      </c>
      <c r="O889" s="71" t="n">
        <f aca="false">F889*J889</f>
        <v>1</v>
      </c>
      <c r="P889" s="71" t="n">
        <f aca="false">E889*J889</f>
        <v>0</v>
      </c>
    </row>
    <row r="890" customFormat="false" ht="15" hidden="false" customHeight="false" outlineLevel="0" collapsed="false">
      <c r="A890" s="71" t="s">
        <v>59</v>
      </c>
      <c r="B890" s="71" t="s">
        <v>46</v>
      </c>
      <c r="C890" s="71" t="s">
        <v>929</v>
      </c>
      <c r="D890" s="72" t="n">
        <v>0</v>
      </c>
      <c r="E890" s="71" t="n">
        <v>0</v>
      </c>
      <c r="F890" s="71" t="n">
        <v>1</v>
      </c>
      <c r="G890" s="72" t="n">
        <v>99.95</v>
      </c>
      <c r="H890" s="72" t="n">
        <v>99.95</v>
      </c>
      <c r="I890" s="71" t="n">
        <f aca="false">IF(B890&gt;=Settings!$B$23,1,0)</f>
        <v>0</v>
      </c>
      <c r="J890" s="71" t="n">
        <v>1</v>
      </c>
      <c r="K890" s="71" t="n">
        <f aca="false">F890*I890*J890</f>
        <v>0</v>
      </c>
      <c r="L890" s="71" t="n">
        <f aca="false">E890*I890*J890</f>
        <v>0</v>
      </c>
      <c r="M890" s="72" t="n">
        <f aca="false">G890*I890*J890</f>
        <v>0</v>
      </c>
      <c r="N890" s="72" t="n">
        <f aca="false">D890*I890*J890</f>
        <v>-0</v>
      </c>
      <c r="O890" s="71" t="n">
        <f aca="false">F890*J890</f>
        <v>1</v>
      </c>
      <c r="P890" s="71" t="n">
        <f aca="false">E890*J890</f>
        <v>0</v>
      </c>
    </row>
    <row r="891" customFormat="false" ht="15" hidden="false" customHeight="false" outlineLevel="0" collapsed="false">
      <c r="A891" s="71" t="s">
        <v>60</v>
      </c>
      <c r="B891" s="71" t="s">
        <v>46</v>
      </c>
      <c r="C891" s="71" t="s">
        <v>1464</v>
      </c>
      <c r="D891" s="72" t="n">
        <v>0</v>
      </c>
      <c r="E891" s="71" t="n">
        <v>0</v>
      </c>
      <c r="F891" s="71" t="n">
        <v>1</v>
      </c>
      <c r="G891" s="72" t="n">
        <v>139.95</v>
      </c>
      <c r="H891" s="72" t="n">
        <v>139.95</v>
      </c>
      <c r="I891" s="71" t="n">
        <f aca="false">IF(B891&gt;=Settings!$B$23,1,0)</f>
        <v>0</v>
      </c>
      <c r="J891" s="71" t="n">
        <v>1</v>
      </c>
      <c r="K891" s="71" t="n">
        <f aca="false">F891*I891*J891</f>
        <v>0</v>
      </c>
      <c r="L891" s="71" t="n">
        <f aca="false">E891*I891*J891</f>
        <v>0</v>
      </c>
      <c r="M891" s="72" t="n">
        <f aca="false">G891*I891*J891</f>
        <v>0</v>
      </c>
      <c r="N891" s="72" t="n">
        <f aca="false">D891*I891*J891</f>
        <v>-0</v>
      </c>
      <c r="O891" s="71" t="n">
        <f aca="false">F891*J891</f>
        <v>1</v>
      </c>
      <c r="P891" s="71" t="n">
        <f aca="false">E891*J891</f>
        <v>0</v>
      </c>
    </row>
    <row r="892" customFormat="false" ht="15" hidden="false" customHeight="false" outlineLevel="0" collapsed="false">
      <c r="A892" s="71" t="s">
        <v>60</v>
      </c>
      <c r="B892" s="71" t="s">
        <v>46</v>
      </c>
      <c r="C892" s="71" t="s">
        <v>1465</v>
      </c>
      <c r="D892" s="72" t="n">
        <v>0</v>
      </c>
      <c r="E892" s="71" t="n">
        <v>0</v>
      </c>
      <c r="F892" s="71" t="n">
        <v>1</v>
      </c>
      <c r="G892" s="72" t="n">
        <v>104.95</v>
      </c>
      <c r="H892" s="72" t="n">
        <v>104.95</v>
      </c>
      <c r="I892" s="71" t="n">
        <f aca="false">IF(B892&gt;=Settings!$B$23,1,0)</f>
        <v>0</v>
      </c>
      <c r="J892" s="71" t="n">
        <v>1</v>
      </c>
      <c r="K892" s="71" t="n">
        <f aca="false">F892*I892*J892</f>
        <v>0</v>
      </c>
      <c r="L892" s="71" t="n">
        <f aca="false">E892*I892*J892</f>
        <v>0</v>
      </c>
      <c r="M892" s="72" t="n">
        <f aca="false">G892*I892*J892</f>
        <v>0</v>
      </c>
      <c r="N892" s="72" t="n">
        <f aca="false">D892*I892*J892</f>
        <v>-0</v>
      </c>
      <c r="O892" s="71" t="n">
        <f aca="false">F892*J892</f>
        <v>1</v>
      </c>
      <c r="P892" s="71" t="n">
        <f aca="false">E892*J892</f>
        <v>0</v>
      </c>
    </row>
    <row r="893" customFormat="false" ht="15" hidden="false" customHeight="false" outlineLevel="0" collapsed="false">
      <c r="A893" s="71" t="s">
        <v>60</v>
      </c>
      <c r="B893" s="71" t="s">
        <v>46</v>
      </c>
      <c r="C893" s="71" t="s">
        <v>1466</v>
      </c>
      <c r="D893" s="72" t="n">
        <v>0</v>
      </c>
      <c r="E893" s="71" t="n">
        <v>0</v>
      </c>
      <c r="F893" s="71" t="n">
        <v>4</v>
      </c>
      <c r="G893" s="72" t="n">
        <v>139.8</v>
      </c>
      <c r="H893" s="72" t="n">
        <v>139.8</v>
      </c>
      <c r="I893" s="71" t="n">
        <f aca="false">IF(B893&gt;=Settings!$B$23,1,0)</f>
        <v>0</v>
      </c>
      <c r="J893" s="71" t="n">
        <v>1</v>
      </c>
      <c r="K893" s="71" t="n">
        <f aca="false">F893*I893*J893</f>
        <v>0</v>
      </c>
      <c r="L893" s="71" t="n">
        <f aca="false">E893*I893*J893</f>
        <v>0</v>
      </c>
      <c r="M893" s="72" t="n">
        <f aca="false">G893*I893*J893</f>
        <v>0</v>
      </c>
      <c r="N893" s="72" t="n">
        <f aca="false">D893*I893*J893</f>
        <v>-0</v>
      </c>
      <c r="O893" s="71" t="n">
        <f aca="false">F893*J893</f>
        <v>4</v>
      </c>
      <c r="P893" s="71" t="n">
        <f aca="false">E893*J893</f>
        <v>0</v>
      </c>
    </row>
    <row r="894" customFormat="false" ht="15" hidden="false" customHeight="false" outlineLevel="0" collapsed="false">
      <c r="A894" s="71" t="s">
        <v>60</v>
      </c>
      <c r="B894" s="71" t="s">
        <v>46</v>
      </c>
      <c r="C894" s="71" t="s">
        <v>123</v>
      </c>
      <c r="D894" s="72" t="n">
        <v>0</v>
      </c>
      <c r="E894" s="71" t="n">
        <v>0</v>
      </c>
      <c r="F894" s="71" t="n">
        <v>7</v>
      </c>
      <c r="G894" s="72" t="n">
        <v>503.65</v>
      </c>
      <c r="H894" s="72" t="n">
        <v>503.65</v>
      </c>
      <c r="I894" s="71" t="n">
        <f aca="false">IF(B894&gt;=Settings!$B$23,1,0)</f>
        <v>0</v>
      </c>
      <c r="J894" s="71" t="n">
        <v>1</v>
      </c>
      <c r="K894" s="71" t="n">
        <f aca="false">F894*I894*J894</f>
        <v>0</v>
      </c>
      <c r="L894" s="71" t="n">
        <f aca="false">E894*I894*J894</f>
        <v>0</v>
      </c>
      <c r="M894" s="72" t="n">
        <f aca="false">G894*I894*J894</f>
        <v>0</v>
      </c>
      <c r="N894" s="72" t="n">
        <f aca="false">D894*I894*J894</f>
        <v>-0</v>
      </c>
      <c r="O894" s="71" t="n">
        <f aca="false">F894*J894</f>
        <v>7</v>
      </c>
      <c r="P894" s="71" t="n">
        <f aca="false">E894*J894</f>
        <v>0</v>
      </c>
    </row>
    <row r="895" customFormat="false" ht="15" hidden="false" customHeight="false" outlineLevel="0" collapsed="false">
      <c r="A895" s="71" t="s">
        <v>60</v>
      </c>
      <c r="B895" s="71" t="s">
        <v>46</v>
      </c>
      <c r="C895" s="71" t="s">
        <v>1467</v>
      </c>
      <c r="D895" s="72" t="n">
        <v>0</v>
      </c>
      <c r="E895" s="71" t="n">
        <v>0</v>
      </c>
      <c r="F895" s="71" t="n">
        <v>2</v>
      </c>
      <c r="G895" s="72" t="n">
        <v>319.9</v>
      </c>
      <c r="H895" s="72" t="n">
        <v>319.9</v>
      </c>
      <c r="I895" s="71" t="n">
        <f aca="false">IF(B895&gt;=Settings!$B$23,1,0)</f>
        <v>0</v>
      </c>
      <c r="J895" s="71" t="n">
        <v>1</v>
      </c>
      <c r="K895" s="71" t="n">
        <f aca="false">F895*I895*J895</f>
        <v>0</v>
      </c>
      <c r="L895" s="71" t="n">
        <f aca="false">E895*I895*J895</f>
        <v>0</v>
      </c>
      <c r="M895" s="72" t="n">
        <f aca="false">G895*I895*J895</f>
        <v>0</v>
      </c>
      <c r="N895" s="72" t="n">
        <f aca="false">D895*I895*J895</f>
        <v>-0</v>
      </c>
      <c r="O895" s="71" t="n">
        <f aca="false">F895*J895</f>
        <v>2</v>
      </c>
      <c r="P895" s="71" t="n">
        <f aca="false">E895*J895</f>
        <v>0</v>
      </c>
    </row>
    <row r="896" customFormat="false" ht="15" hidden="false" customHeight="false" outlineLevel="0" collapsed="false">
      <c r="A896" s="71" t="s">
        <v>59</v>
      </c>
      <c r="B896" s="71" t="s">
        <v>46</v>
      </c>
      <c r="C896" s="71" t="s">
        <v>963</v>
      </c>
      <c r="D896" s="72" t="n">
        <v>0</v>
      </c>
      <c r="E896" s="71" t="n">
        <v>0</v>
      </c>
      <c r="F896" s="71" t="n">
        <v>10</v>
      </c>
      <c r="G896" s="72" t="n">
        <v>1449.5</v>
      </c>
      <c r="H896" s="72" t="n">
        <v>1449.5</v>
      </c>
      <c r="I896" s="71" t="n">
        <f aca="false">IF(B896&gt;=Settings!$B$23,1,0)</f>
        <v>0</v>
      </c>
      <c r="J896" s="71" t="n">
        <v>1</v>
      </c>
      <c r="K896" s="71" t="n">
        <f aca="false">F896*I896*J896</f>
        <v>0</v>
      </c>
      <c r="L896" s="71" t="n">
        <f aca="false">E896*I896*J896</f>
        <v>0</v>
      </c>
      <c r="M896" s="72" t="n">
        <f aca="false">G896*I896*J896</f>
        <v>0</v>
      </c>
      <c r="N896" s="72" t="n">
        <f aca="false">D896*I896*J896</f>
        <v>-0</v>
      </c>
      <c r="O896" s="71" t="n">
        <f aca="false">F896*J896</f>
        <v>10</v>
      </c>
      <c r="P896" s="71" t="n">
        <f aca="false">E896*J896</f>
        <v>0</v>
      </c>
    </row>
    <row r="897" customFormat="false" ht="15" hidden="false" customHeight="false" outlineLevel="0" collapsed="false">
      <c r="A897" s="71" t="s">
        <v>60</v>
      </c>
      <c r="B897" s="71" t="s">
        <v>46</v>
      </c>
      <c r="C897" s="71" t="s">
        <v>1468</v>
      </c>
      <c r="D897" s="72" t="n">
        <v>0</v>
      </c>
      <c r="E897" s="71" t="n">
        <v>0</v>
      </c>
      <c r="F897" s="71" t="n">
        <v>1</v>
      </c>
      <c r="G897" s="72" t="n">
        <v>114.95</v>
      </c>
      <c r="H897" s="72" t="n">
        <v>114.95</v>
      </c>
      <c r="I897" s="71" t="n">
        <f aca="false">IF(B897&gt;=Settings!$B$23,1,0)</f>
        <v>0</v>
      </c>
      <c r="J897" s="71" t="n">
        <v>1</v>
      </c>
      <c r="K897" s="71" t="n">
        <f aca="false">F897*I897*J897</f>
        <v>0</v>
      </c>
      <c r="L897" s="71" t="n">
        <f aca="false">E897*I897*J897</f>
        <v>0</v>
      </c>
      <c r="M897" s="72" t="n">
        <f aca="false">G897*I897*J897</f>
        <v>0</v>
      </c>
      <c r="N897" s="72" t="n">
        <f aca="false">D897*I897*J897</f>
        <v>-0</v>
      </c>
      <c r="O897" s="71" t="n">
        <f aca="false">F897*J897</f>
        <v>1</v>
      </c>
      <c r="P897" s="71" t="n">
        <f aca="false">E897*J897</f>
        <v>0</v>
      </c>
    </row>
    <row r="898" customFormat="false" ht="15" hidden="false" customHeight="false" outlineLevel="0" collapsed="false">
      <c r="A898" s="71" t="s">
        <v>59</v>
      </c>
      <c r="B898" s="71" t="s">
        <v>46</v>
      </c>
      <c r="C898" s="71" t="s">
        <v>167</v>
      </c>
      <c r="D898" s="72" t="n">
        <v>0</v>
      </c>
      <c r="E898" s="71" t="n">
        <v>0</v>
      </c>
      <c r="F898" s="71" t="n">
        <v>8</v>
      </c>
      <c r="G898" s="72" t="n">
        <v>924.4</v>
      </c>
      <c r="H898" s="72" t="n">
        <v>924.4</v>
      </c>
      <c r="I898" s="71" t="n">
        <f aca="false">IF(B898&gt;=Settings!$B$23,1,0)</f>
        <v>0</v>
      </c>
      <c r="J898" s="71" t="n">
        <v>1</v>
      </c>
      <c r="K898" s="71" t="n">
        <f aca="false">F898*I898*J898</f>
        <v>0</v>
      </c>
      <c r="L898" s="71" t="n">
        <f aca="false">E898*I898*J898</f>
        <v>0</v>
      </c>
      <c r="M898" s="72" t="n">
        <f aca="false">G898*I898*J898</f>
        <v>0</v>
      </c>
      <c r="N898" s="72" t="n">
        <f aca="false">D898*I898*J898</f>
        <v>-0</v>
      </c>
      <c r="O898" s="71" t="n">
        <f aca="false">F898*J898</f>
        <v>8</v>
      </c>
      <c r="P898" s="71" t="n">
        <f aca="false">E898*J898</f>
        <v>0</v>
      </c>
    </row>
    <row r="899" customFormat="false" ht="15" hidden="false" customHeight="false" outlineLevel="0" collapsed="false">
      <c r="A899" s="71" t="s">
        <v>59</v>
      </c>
      <c r="B899" s="71" t="s">
        <v>46</v>
      </c>
      <c r="C899" s="71" t="s">
        <v>1469</v>
      </c>
      <c r="D899" s="72" t="n">
        <v>0</v>
      </c>
      <c r="E899" s="71" t="n">
        <v>0</v>
      </c>
      <c r="F899" s="71" t="n">
        <v>1</v>
      </c>
      <c r="G899" s="72" t="n">
        <v>96.95</v>
      </c>
      <c r="H899" s="72" t="n">
        <v>96.95</v>
      </c>
      <c r="I899" s="71" t="n">
        <f aca="false">IF(B899&gt;=Settings!$B$23,1,0)</f>
        <v>0</v>
      </c>
      <c r="J899" s="71" t="n">
        <v>1</v>
      </c>
      <c r="K899" s="71" t="n">
        <f aca="false">F899*I899*J899</f>
        <v>0</v>
      </c>
      <c r="L899" s="71" t="n">
        <f aca="false">E899*I899*J899</f>
        <v>0</v>
      </c>
      <c r="M899" s="72" t="n">
        <f aca="false">G899*I899*J899</f>
        <v>0</v>
      </c>
      <c r="N899" s="72" t="n">
        <f aca="false">D899*I899*J899</f>
        <v>-0</v>
      </c>
      <c r="O899" s="71" t="n">
        <f aca="false">F899*J899</f>
        <v>1</v>
      </c>
      <c r="P899" s="71" t="n">
        <f aca="false">E899*J899</f>
        <v>0</v>
      </c>
    </row>
    <row r="900" customFormat="false" ht="15" hidden="false" customHeight="false" outlineLevel="0" collapsed="false">
      <c r="A900" s="71" t="s">
        <v>59</v>
      </c>
      <c r="B900" s="71" t="s">
        <v>46</v>
      </c>
      <c r="C900" s="71" t="s">
        <v>141</v>
      </c>
      <c r="D900" s="72" t="n">
        <v>0</v>
      </c>
      <c r="E900" s="71" t="n">
        <v>0</v>
      </c>
      <c r="F900" s="71" t="n">
        <v>1</v>
      </c>
      <c r="G900" s="72" t="n">
        <v>153.95</v>
      </c>
      <c r="H900" s="72" t="n">
        <v>153.95</v>
      </c>
      <c r="I900" s="71" t="n">
        <f aca="false">IF(B900&gt;=Settings!$B$23,1,0)</f>
        <v>0</v>
      </c>
      <c r="J900" s="71" t="n">
        <v>1</v>
      </c>
      <c r="K900" s="71" t="n">
        <f aca="false">F900*I900*J900</f>
        <v>0</v>
      </c>
      <c r="L900" s="71" t="n">
        <f aca="false">E900*I900*J900</f>
        <v>0</v>
      </c>
      <c r="M900" s="72" t="n">
        <f aca="false">G900*I900*J900</f>
        <v>0</v>
      </c>
      <c r="N900" s="72" t="n">
        <f aca="false">D900*I900*J900</f>
        <v>-0</v>
      </c>
      <c r="O900" s="71" t="n">
        <f aca="false">F900*J900</f>
        <v>1</v>
      </c>
      <c r="P900" s="71" t="n">
        <f aca="false">E900*J900</f>
        <v>0</v>
      </c>
    </row>
    <row r="901" customFormat="false" ht="15" hidden="false" customHeight="false" outlineLevel="0" collapsed="false">
      <c r="A901" s="71" t="s">
        <v>61</v>
      </c>
      <c r="B901" s="71" t="s">
        <v>46</v>
      </c>
      <c r="C901" s="71" t="s">
        <v>920</v>
      </c>
      <c r="D901" s="72" t="n">
        <v>0</v>
      </c>
      <c r="E901" s="71" t="n">
        <v>0</v>
      </c>
      <c r="F901" s="71" t="n">
        <v>3</v>
      </c>
      <c r="G901" s="72" t="n">
        <v>429.85</v>
      </c>
      <c r="H901" s="72" t="n">
        <v>429.85</v>
      </c>
      <c r="I901" s="71" t="n">
        <f aca="false">IF(B901&gt;=Settings!$B$23,1,0)</f>
        <v>0</v>
      </c>
      <c r="J901" s="71" t="n">
        <v>1</v>
      </c>
      <c r="K901" s="71" t="n">
        <f aca="false">F901*I901*J901</f>
        <v>0</v>
      </c>
      <c r="L901" s="71" t="n">
        <f aca="false">E901*I901*J901</f>
        <v>0</v>
      </c>
      <c r="M901" s="72" t="n">
        <f aca="false">G901*I901*J901</f>
        <v>0</v>
      </c>
      <c r="N901" s="72" t="n">
        <f aca="false">D901*I901*J901</f>
        <v>-0</v>
      </c>
      <c r="O901" s="71" t="n">
        <f aca="false">F901*J901</f>
        <v>3</v>
      </c>
      <c r="P901" s="71" t="n">
        <f aca="false">E901*J901</f>
        <v>0</v>
      </c>
    </row>
    <row r="902" customFormat="false" ht="15" hidden="false" customHeight="false" outlineLevel="0" collapsed="false">
      <c r="A902" s="71" t="s">
        <v>60</v>
      </c>
      <c r="B902" s="71" t="s">
        <v>46</v>
      </c>
      <c r="C902" s="71" t="s">
        <v>1470</v>
      </c>
      <c r="D902" s="72" t="n">
        <v>0</v>
      </c>
      <c r="E902" s="71" t="n">
        <v>0</v>
      </c>
      <c r="F902" s="71" t="n">
        <v>2</v>
      </c>
      <c r="G902" s="72" t="n">
        <v>309.9</v>
      </c>
      <c r="H902" s="72" t="n">
        <v>309.9</v>
      </c>
      <c r="I902" s="71" t="n">
        <f aca="false">IF(B902&gt;=Settings!$B$23,1,0)</f>
        <v>0</v>
      </c>
      <c r="J902" s="71" t="n">
        <v>1</v>
      </c>
      <c r="K902" s="71" t="n">
        <f aca="false">F902*I902*J902</f>
        <v>0</v>
      </c>
      <c r="L902" s="71" t="n">
        <f aca="false">E902*I902*J902</f>
        <v>0</v>
      </c>
      <c r="M902" s="72" t="n">
        <f aca="false">G902*I902*J902</f>
        <v>0</v>
      </c>
      <c r="N902" s="72" t="n">
        <f aca="false">D902*I902*J902</f>
        <v>-0</v>
      </c>
      <c r="O902" s="71" t="n">
        <f aca="false">F902*J902</f>
        <v>2</v>
      </c>
      <c r="P902" s="71" t="n">
        <f aca="false">E902*J902</f>
        <v>0</v>
      </c>
    </row>
    <row r="903" customFormat="false" ht="15" hidden="false" customHeight="false" outlineLevel="0" collapsed="false">
      <c r="A903" s="71" t="s">
        <v>60</v>
      </c>
      <c r="B903" s="71" t="s">
        <v>46</v>
      </c>
      <c r="C903" s="71" t="s">
        <v>1471</v>
      </c>
      <c r="D903" s="72" t="n">
        <v>0</v>
      </c>
      <c r="E903" s="71" t="n">
        <v>0</v>
      </c>
      <c r="F903" s="71" t="n">
        <v>1</v>
      </c>
      <c r="G903" s="72" t="n">
        <v>147.95</v>
      </c>
      <c r="H903" s="72" t="n">
        <v>147.95</v>
      </c>
      <c r="I903" s="71" t="n">
        <f aca="false">IF(B903&gt;=Settings!$B$23,1,0)</f>
        <v>0</v>
      </c>
      <c r="J903" s="71" t="n">
        <v>1</v>
      </c>
      <c r="K903" s="71" t="n">
        <f aca="false">F903*I903*J903</f>
        <v>0</v>
      </c>
      <c r="L903" s="71" t="n">
        <f aca="false">E903*I903*J903</f>
        <v>0</v>
      </c>
      <c r="M903" s="72" t="n">
        <f aca="false">G903*I903*J903</f>
        <v>0</v>
      </c>
      <c r="N903" s="72" t="n">
        <f aca="false">D903*I903*J903</f>
        <v>-0</v>
      </c>
      <c r="O903" s="71" t="n">
        <f aca="false">F903*J903</f>
        <v>1</v>
      </c>
      <c r="P903" s="71" t="n">
        <f aca="false">E903*J903</f>
        <v>0</v>
      </c>
    </row>
    <row r="904" customFormat="false" ht="15" hidden="false" customHeight="false" outlineLevel="0" collapsed="false">
      <c r="A904" s="71" t="s">
        <v>61</v>
      </c>
      <c r="B904" s="71" t="s">
        <v>46</v>
      </c>
      <c r="C904" s="71" t="s">
        <v>1420</v>
      </c>
      <c r="D904" s="72" t="n">
        <v>0</v>
      </c>
      <c r="E904" s="71" t="n">
        <v>0</v>
      </c>
      <c r="F904" s="71" t="n">
        <v>6</v>
      </c>
      <c r="G904" s="72" t="n">
        <v>744.7</v>
      </c>
      <c r="H904" s="72" t="n">
        <v>670.49</v>
      </c>
      <c r="I904" s="71" t="n">
        <f aca="false">IF(B904&gt;=Settings!$B$23,1,0)</f>
        <v>0</v>
      </c>
      <c r="J904" s="71" t="n">
        <v>1</v>
      </c>
      <c r="K904" s="71" t="n">
        <f aca="false">F904*I904*J904</f>
        <v>0</v>
      </c>
      <c r="L904" s="71" t="n">
        <f aca="false">E904*I904*J904</f>
        <v>0</v>
      </c>
      <c r="M904" s="72" t="n">
        <f aca="false">G904*I904*J904</f>
        <v>0</v>
      </c>
      <c r="N904" s="72" t="n">
        <f aca="false">D904*I904*J904</f>
        <v>-0</v>
      </c>
      <c r="O904" s="71" t="n">
        <f aca="false">F904*J904</f>
        <v>6</v>
      </c>
      <c r="P904" s="71" t="n">
        <f aca="false">E904*J904</f>
        <v>0</v>
      </c>
    </row>
    <row r="905" customFormat="false" ht="15" hidden="false" customHeight="false" outlineLevel="0" collapsed="false">
      <c r="A905" s="71" t="s">
        <v>59</v>
      </c>
      <c r="B905" s="71" t="s">
        <v>46</v>
      </c>
      <c r="C905" s="71" t="s">
        <v>1223</v>
      </c>
      <c r="D905" s="72" t="n">
        <v>0</v>
      </c>
      <c r="E905" s="71" t="n">
        <v>0</v>
      </c>
      <c r="F905" s="71" t="n">
        <v>4</v>
      </c>
      <c r="G905" s="72" t="n">
        <v>254.8</v>
      </c>
      <c r="H905" s="72" t="n">
        <v>254.8</v>
      </c>
      <c r="I905" s="71" t="n">
        <f aca="false">IF(B905&gt;=Settings!$B$23,1,0)</f>
        <v>0</v>
      </c>
      <c r="J905" s="71" t="n">
        <v>1</v>
      </c>
      <c r="K905" s="71" t="n">
        <f aca="false">F905*I905*J905</f>
        <v>0</v>
      </c>
      <c r="L905" s="71" t="n">
        <f aca="false">E905*I905*J905</f>
        <v>0</v>
      </c>
      <c r="M905" s="72" t="n">
        <f aca="false">G905*I905*J905</f>
        <v>0</v>
      </c>
      <c r="N905" s="72" t="n">
        <f aca="false">D905*I905*J905</f>
        <v>-0</v>
      </c>
      <c r="O905" s="71" t="n">
        <f aca="false">F905*J905</f>
        <v>4</v>
      </c>
      <c r="P905" s="71" t="n">
        <f aca="false">E905*J905</f>
        <v>0</v>
      </c>
    </row>
    <row r="906" customFormat="false" ht="15" hidden="false" customHeight="false" outlineLevel="0" collapsed="false">
      <c r="A906" s="71" t="s">
        <v>59</v>
      </c>
      <c r="B906" s="71" t="s">
        <v>46</v>
      </c>
      <c r="C906" s="71" t="s">
        <v>361</v>
      </c>
      <c r="D906" s="72" t="n">
        <v>0</v>
      </c>
      <c r="E906" s="71" t="n">
        <v>0</v>
      </c>
      <c r="F906" s="71" t="n">
        <v>10</v>
      </c>
      <c r="G906" s="72" t="n">
        <v>674.5</v>
      </c>
      <c r="H906" s="72" t="n">
        <v>674.5</v>
      </c>
      <c r="I906" s="71" t="n">
        <f aca="false">IF(B906&gt;=Settings!$B$23,1,0)</f>
        <v>0</v>
      </c>
      <c r="J906" s="71" t="n">
        <v>1</v>
      </c>
      <c r="K906" s="71" t="n">
        <f aca="false">F906*I906*J906</f>
        <v>0</v>
      </c>
      <c r="L906" s="71" t="n">
        <f aca="false">E906*I906*J906</f>
        <v>0</v>
      </c>
      <c r="M906" s="72" t="n">
        <f aca="false">G906*I906*J906</f>
        <v>0</v>
      </c>
      <c r="N906" s="72" t="n">
        <f aca="false">D906*I906*J906</f>
        <v>-0</v>
      </c>
      <c r="O906" s="71" t="n">
        <f aca="false">F906*J906</f>
        <v>10</v>
      </c>
      <c r="P906" s="71" t="n">
        <f aca="false">E906*J906</f>
        <v>0</v>
      </c>
    </row>
    <row r="907" customFormat="false" ht="15" hidden="false" customHeight="false" outlineLevel="0" collapsed="false">
      <c r="A907" s="71" t="s">
        <v>60</v>
      </c>
      <c r="B907" s="71" t="s">
        <v>46</v>
      </c>
      <c r="C907" s="71" t="s">
        <v>905</v>
      </c>
      <c r="D907" s="72" t="n">
        <v>0</v>
      </c>
      <c r="E907" s="71" t="n">
        <v>0</v>
      </c>
      <c r="F907" s="71" t="n">
        <v>1</v>
      </c>
      <c r="G907" s="72" t="n">
        <v>74.95</v>
      </c>
      <c r="H907" s="72" t="n">
        <v>74.95</v>
      </c>
      <c r="I907" s="71" t="n">
        <f aca="false">IF(B907&gt;=Settings!$B$23,1,0)</f>
        <v>0</v>
      </c>
      <c r="J907" s="71" t="n">
        <v>1</v>
      </c>
      <c r="K907" s="71" t="n">
        <f aca="false">F907*I907*J907</f>
        <v>0</v>
      </c>
      <c r="L907" s="71" t="n">
        <f aca="false">E907*I907*J907</f>
        <v>0</v>
      </c>
      <c r="M907" s="72" t="n">
        <f aca="false">G907*I907*J907</f>
        <v>0</v>
      </c>
      <c r="N907" s="72" t="n">
        <f aca="false">D907*I907*J907</f>
        <v>-0</v>
      </c>
      <c r="O907" s="71" t="n">
        <f aca="false">F907*J907</f>
        <v>1</v>
      </c>
      <c r="P907" s="71" t="n">
        <f aca="false">E907*J907</f>
        <v>0</v>
      </c>
    </row>
    <row r="908" customFormat="false" ht="15" hidden="false" customHeight="false" outlineLevel="0" collapsed="false">
      <c r="A908" s="71" t="s">
        <v>59</v>
      </c>
      <c r="B908" s="71" t="s">
        <v>46</v>
      </c>
      <c r="C908" s="71" t="s">
        <v>595</v>
      </c>
      <c r="D908" s="72" t="n">
        <v>0</v>
      </c>
      <c r="E908" s="71" t="n">
        <v>0</v>
      </c>
      <c r="F908" s="71" t="n">
        <v>32</v>
      </c>
      <c r="G908" s="72" t="n">
        <v>1118.4</v>
      </c>
      <c r="H908" s="72" t="n">
        <v>1118.4</v>
      </c>
      <c r="I908" s="71" t="n">
        <f aca="false">IF(B908&gt;=Settings!$B$23,1,0)</f>
        <v>0</v>
      </c>
      <c r="J908" s="71" t="n">
        <v>1</v>
      </c>
      <c r="K908" s="71" t="n">
        <f aca="false">F908*I908*J908</f>
        <v>0</v>
      </c>
      <c r="L908" s="71" t="n">
        <f aca="false">E908*I908*J908</f>
        <v>0</v>
      </c>
      <c r="M908" s="72" t="n">
        <f aca="false">G908*I908*J908</f>
        <v>0</v>
      </c>
      <c r="N908" s="72" t="n">
        <f aca="false">D908*I908*J908</f>
        <v>-0</v>
      </c>
      <c r="O908" s="71" t="n">
        <f aca="false">F908*J908</f>
        <v>32</v>
      </c>
      <c r="P908" s="71" t="n">
        <f aca="false">E908*J908</f>
        <v>0</v>
      </c>
    </row>
    <row r="909" customFormat="false" ht="15" hidden="false" customHeight="false" outlineLevel="0" collapsed="false">
      <c r="A909" s="71" t="s">
        <v>60</v>
      </c>
      <c r="B909" s="71" t="s">
        <v>46</v>
      </c>
      <c r="C909" s="71" t="s">
        <v>1472</v>
      </c>
      <c r="D909" s="72" t="n">
        <v>0</v>
      </c>
      <c r="E909" s="71" t="n">
        <v>0</v>
      </c>
      <c r="F909" s="71" t="n">
        <v>8</v>
      </c>
      <c r="G909" s="72" t="n">
        <v>519.6</v>
      </c>
      <c r="H909" s="72" t="n">
        <v>519.6</v>
      </c>
      <c r="I909" s="71" t="n">
        <f aca="false">IF(B909&gt;=Settings!$B$23,1,0)</f>
        <v>0</v>
      </c>
      <c r="J909" s="71" t="n">
        <v>1</v>
      </c>
      <c r="K909" s="71" t="n">
        <f aca="false">F909*I909*J909</f>
        <v>0</v>
      </c>
      <c r="L909" s="71" t="n">
        <f aca="false">E909*I909*J909</f>
        <v>0</v>
      </c>
      <c r="M909" s="72" t="n">
        <f aca="false">G909*I909*J909</f>
        <v>0</v>
      </c>
      <c r="N909" s="72" t="n">
        <f aca="false">D909*I909*J909</f>
        <v>-0</v>
      </c>
      <c r="O909" s="71" t="n">
        <f aca="false">F909*J909</f>
        <v>8</v>
      </c>
      <c r="P909" s="71" t="n">
        <f aca="false">E909*J909</f>
        <v>0</v>
      </c>
    </row>
    <row r="910" customFormat="false" ht="15" hidden="false" customHeight="false" outlineLevel="0" collapsed="false">
      <c r="A910" s="71" t="s">
        <v>60</v>
      </c>
      <c r="B910" s="71" t="s">
        <v>46</v>
      </c>
      <c r="C910" s="71" t="s">
        <v>1473</v>
      </c>
      <c r="D910" s="72" t="n">
        <v>0</v>
      </c>
      <c r="E910" s="71" t="n">
        <v>0</v>
      </c>
      <c r="F910" s="71" t="n">
        <v>33</v>
      </c>
      <c r="G910" s="72" t="n">
        <v>2638.35</v>
      </c>
      <c r="H910" s="72" t="n">
        <v>2638.35</v>
      </c>
      <c r="I910" s="71" t="n">
        <f aca="false">IF(B910&gt;=Settings!$B$23,1,0)</f>
        <v>0</v>
      </c>
      <c r="J910" s="71" t="n">
        <v>1</v>
      </c>
      <c r="K910" s="71" t="n">
        <f aca="false">F910*I910*J910</f>
        <v>0</v>
      </c>
      <c r="L910" s="71" t="n">
        <f aca="false">E910*I910*J910</f>
        <v>0</v>
      </c>
      <c r="M910" s="72" t="n">
        <f aca="false">G910*I910*J910</f>
        <v>0</v>
      </c>
      <c r="N910" s="72" t="n">
        <f aca="false">D910*I910*J910</f>
        <v>-0</v>
      </c>
      <c r="O910" s="71" t="n">
        <f aca="false">F910*J910</f>
        <v>33</v>
      </c>
      <c r="P910" s="71" t="n">
        <f aca="false">E910*J910</f>
        <v>0</v>
      </c>
    </row>
    <row r="911" customFormat="false" ht="15" hidden="false" customHeight="false" outlineLevel="0" collapsed="false">
      <c r="A911" s="71" t="s">
        <v>61</v>
      </c>
      <c r="B911" s="71" t="s">
        <v>46</v>
      </c>
      <c r="C911" s="71" t="s">
        <v>138</v>
      </c>
      <c r="D911" s="72" t="n">
        <v>0</v>
      </c>
      <c r="E911" s="71" t="n">
        <v>0</v>
      </c>
      <c r="F911" s="71" t="n">
        <v>12</v>
      </c>
      <c r="G911" s="72" t="n">
        <v>1167.4</v>
      </c>
      <c r="H911" s="72" t="n">
        <v>1105.05</v>
      </c>
      <c r="I911" s="71" t="n">
        <f aca="false">IF(B911&gt;=Settings!$B$23,1,0)</f>
        <v>0</v>
      </c>
      <c r="J911" s="71" t="n">
        <v>1</v>
      </c>
      <c r="K911" s="71" t="n">
        <f aca="false">F911*I911*J911</f>
        <v>0</v>
      </c>
      <c r="L911" s="71" t="n">
        <f aca="false">E911*I911*J911</f>
        <v>0</v>
      </c>
      <c r="M911" s="72" t="n">
        <f aca="false">G911*I911*J911</f>
        <v>0</v>
      </c>
      <c r="N911" s="72" t="n">
        <f aca="false">D911*I911*J911</f>
        <v>-0</v>
      </c>
      <c r="O911" s="71" t="n">
        <f aca="false">F911*J911</f>
        <v>12</v>
      </c>
      <c r="P911" s="71" t="n">
        <f aca="false">E911*J911</f>
        <v>0</v>
      </c>
    </row>
    <row r="912" customFormat="false" ht="15" hidden="false" customHeight="false" outlineLevel="0" collapsed="false">
      <c r="A912" s="71" t="s">
        <v>61</v>
      </c>
      <c r="B912" s="71" t="s">
        <v>46</v>
      </c>
      <c r="C912" s="71" t="s">
        <v>1349</v>
      </c>
      <c r="D912" s="72" t="n">
        <v>0</v>
      </c>
      <c r="E912" s="71" t="n">
        <v>0</v>
      </c>
      <c r="F912" s="71" t="n">
        <v>1</v>
      </c>
      <c r="G912" s="72" t="n">
        <v>131.95</v>
      </c>
      <c r="H912" s="72" t="n">
        <v>131.95</v>
      </c>
      <c r="I912" s="71" t="n">
        <f aca="false">IF(B912&gt;=Settings!$B$23,1,0)</f>
        <v>0</v>
      </c>
      <c r="J912" s="71" t="n">
        <v>1</v>
      </c>
      <c r="K912" s="71" t="n">
        <f aca="false">F912*I912*J912</f>
        <v>0</v>
      </c>
      <c r="L912" s="71" t="n">
        <f aca="false">E912*I912*J912</f>
        <v>0</v>
      </c>
      <c r="M912" s="72" t="n">
        <f aca="false">G912*I912*J912</f>
        <v>0</v>
      </c>
      <c r="N912" s="72" t="n">
        <f aca="false">D912*I912*J912</f>
        <v>-0</v>
      </c>
      <c r="O912" s="71" t="n">
        <f aca="false">F912*J912</f>
        <v>1</v>
      </c>
      <c r="P912" s="71" t="n">
        <f aca="false">E912*J912</f>
        <v>0</v>
      </c>
    </row>
    <row r="913" customFormat="false" ht="15" hidden="false" customHeight="false" outlineLevel="0" collapsed="false">
      <c r="A913" s="71" t="s">
        <v>60</v>
      </c>
      <c r="B913" s="71" t="s">
        <v>46</v>
      </c>
      <c r="C913" s="71" t="s">
        <v>1474</v>
      </c>
      <c r="D913" s="72" t="n">
        <v>89.95</v>
      </c>
      <c r="E913" s="71" t="n">
        <v>1</v>
      </c>
      <c r="F913" s="71" t="n">
        <v>18</v>
      </c>
      <c r="G913" s="72" t="n">
        <v>1619.1</v>
      </c>
      <c r="H913" s="72" t="n">
        <v>1529.15</v>
      </c>
      <c r="I913" s="71" t="n">
        <f aca="false">IF(B913&gt;=Settings!$B$23,1,0)</f>
        <v>0</v>
      </c>
      <c r="J913" s="71" t="n">
        <v>1</v>
      </c>
      <c r="K913" s="71" t="n">
        <f aca="false">F913*I913*J913</f>
        <v>0</v>
      </c>
      <c r="L913" s="71" t="n">
        <f aca="false">E913*I913*J913</f>
        <v>0</v>
      </c>
      <c r="M913" s="72" t="n">
        <f aca="false">G913*I913*J913</f>
        <v>0</v>
      </c>
      <c r="N913" s="72" t="n">
        <f aca="false">D913*I913*J913</f>
        <v>0</v>
      </c>
      <c r="O913" s="71" t="n">
        <f aca="false">F913*J913</f>
        <v>18</v>
      </c>
      <c r="P913" s="71" t="n">
        <f aca="false">E913*J913</f>
        <v>1</v>
      </c>
    </row>
    <row r="914" customFormat="false" ht="15" hidden="false" customHeight="false" outlineLevel="0" collapsed="false">
      <c r="A914" s="71" t="s">
        <v>59</v>
      </c>
      <c r="B914" s="71" t="s">
        <v>46</v>
      </c>
      <c r="C914" s="71" t="s">
        <v>1475</v>
      </c>
      <c r="D914" s="72" t="n">
        <v>0</v>
      </c>
      <c r="E914" s="71" t="n">
        <v>0</v>
      </c>
      <c r="F914" s="71" t="n">
        <v>1</v>
      </c>
      <c r="G914" s="72" t="n">
        <v>84.95</v>
      </c>
      <c r="H914" s="72" t="n">
        <v>84.95</v>
      </c>
      <c r="I914" s="71" t="n">
        <f aca="false">IF(B914&gt;=Settings!$B$23,1,0)</f>
        <v>0</v>
      </c>
      <c r="J914" s="71" t="n">
        <v>1</v>
      </c>
      <c r="K914" s="71" t="n">
        <f aca="false">F914*I914*J914</f>
        <v>0</v>
      </c>
      <c r="L914" s="71" t="n">
        <f aca="false">E914*I914*J914</f>
        <v>0</v>
      </c>
      <c r="M914" s="72" t="n">
        <f aca="false">G914*I914*J914</f>
        <v>0</v>
      </c>
      <c r="N914" s="72" t="n">
        <f aca="false">D914*I914*J914</f>
        <v>-0</v>
      </c>
      <c r="O914" s="71" t="n">
        <f aca="false">F914*J914</f>
        <v>1</v>
      </c>
      <c r="P914" s="71" t="n">
        <f aca="false">E914*J914</f>
        <v>0</v>
      </c>
    </row>
    <row r="915" customFormat="false" ht="15" hidden="false" customHeight="false" outlineLevel="0" collapsed="false">
      <c r="A915" s="71" t="s">
        <v>60</v>
      </c>
      <c r="B915" s="71" t="s">
        <v>46</v>
      </c>
      <c r="C915" s="71" t="s">
        <v>1476</v>
      </c>
      <c r="D915" s="72" t="n">
        <v>0</v>
      </c>
      <c r="E915" s="71" t="n">
        <v>0</v>
      </c>
      <c r="F915" s="71" t="n">
        <v>1</v>
      </c>
      <c r="G915" s="72" t="n">
        <v>224.95</v>
      </c>
      <c r="H915" s="72" t="n">
        <v>224.95</v>
      </c>
      <c r="I915" s="71" t="n">
        <f aca="false">IF(B915&gt;=Settings!$B$23,1,0)</f>
        <v>0</v>
      </c>
      <c r="J915" s="71" t="n">
        <v>1</v>
      </c>
      <c r="K915" s="71" t="n">
        <f aca="false">F915*I915*J915</f>
        <v>0</v>
      </c>
      <c r="L915" s="71" t="n">
        <f aca="false">E915*I915*J915</f>
        <v>0</v>
      </c>
      <c r="M915" s="72" t="n">
        <f aca="false">G915*I915*J915</f>
        <v>0</v>
      </c>
      <c r="N915" s="72" t="n">
        <f aca="false">D915*I915*J915</f>
        <v>-0</v>
      </c>
      <c r="O915" s="71" t="n">
        <f aca="false">F915*J915</f>
        <v>1</v>
      </c>
      <c r="P915" s="71" t="n">
        <f aca="false">E915*J915</f>
        <v>0</v>
      </c>
    </row>
    <row r="916" customFormat="false" ht="15" hidden="false" customHeight="false" outlineLevel="0" collapsed="false">
      <c r="A916" s="71" t="s">
        <v>60</v>
      </c>
      <c r="B916" s="71" t="s">
        <v>46</v>
      </c>
      <c r="C916" s="71" t="s">
        <v>1477</v>
      </c>
      <c r="D916" s="72" t="n">
        <v>0</v>
      </c>
      <c r="E916" s="71" t="n">
        <v>0</v>
      </c>
      <c r="F916" s="71" t="n">
        <v>3</v>
      </c>
      <c r="G916" s="72" t="n">
        <v>104.97</v>
      </c>
      <c r="H916" s="72" t="n">
        <v>104.97</v>
      </c>
      <c r="I916" s="71" t="n">
        <f aca="false">IF(B916&gt;=Settings!$B$23,1,0)</f>
        <v>0</v>
      </c>
      <c r="J916" s="71" t="n">
        <v>1</v>
      </c>
      <c r="K916" s="71" t="n">
        <f aca="false">F916*I916*J916</f>
        <v>0</v>
      </c>
      <c r="L916" s="71" t="n">
        <f aca="false">E916*I916*J916</f>
        <v>0</v>
      </c>
      <c r="M916" s="72" t="n">
        <f aca="false">G916*I916*J916</f>
        <v>0</v>
      </c>
      <c r="N916" s="72" t="n">
        <f aca="false">D916*I916*J916</f>
        <v>-0</v>
      </c>
      <c r="O916" s="71" t="n">
        <f aca="false">F916*J916</f>
        <v>3</v>
      </c>
      <c r="P916" s="71" t="n">
        <f aca="false">E916*J916</f>
        <v>0</v>
      </c>
    </row>
    <row r="917" customFormat="false" ht="15" hidden="false" customHeight="false" outlineLevel="0" collapsed="false">
      <c r="A917" s="71" t="s">
        <v>61</v>
      </c>
      <c r="B917" s="71" t="s">
        <v>46</v>
      </c>
      <c r="C917" s="71" t="s">
        <v>669</v>
      </c>
      <c r="D917" s="72" t="n">
        <v>0</v>
      </c>
      <c r="E917" s="71" t="n">
        <v>0</v>
      </c>
      <c r="F917" s="71" t="n">
        <v>5</v>
      </c>
      <c r="G917" s="72" t="n">
        <v>49.75</v>
      </c>
      <c r="H917" s="72" t="n">
        <v>49.75</v>
      </c>
      <c r="I917" s="71" t="n">
        <f aca="false">IF(B917&gt;=Settings!$B$23,1,0)</f>
        <v>0</v>
      </c>
      <c r="J917" s="71" t="n">
        <v>1</v>
      </c>
      <c r="K917" s="71" t="n">
        <f aca="false">F917*I917*J917</f>
        <v>0</v>
      </c>
      <c r="L917" s="71" t="n">
        <f aca="false">E917*I917*J917</f>
        <v>0</v>
      </c>
      <c r="M917" s="72" t="n">
        <f aca="false">G917*I917*J917</f>
        <v>0</v>
      </c>
      <c r="N917" s="72" t="n">
        <f aca="false">D917*I917*J917</f>
        <v>-0</v>
      </c>
      <c r="O917" s="71" t="n">
        <f aca="false">F917*J917</f>
        <v>5</v>
      </c>
      <c r="P917" s="71" t="n">
        <f aca="false">E917*J917</f>
        <v>0</v>
      </c>
    </row>
    <row r="918" customFormat="false" ht="15" hidden="false" customHeight="false" outlineLevel="0" collapsed="false">
      <c r="A918" s="71" t="s">
        <v>60</v>
      </c>
      <c r="B918" s="71" t="s">
        <v>46</v>
      </c>
      <c r="C918" s="71" t="s">
        <v>1478</v>
      </c>
      <c r="D918" s="72" t="n">
        <v>0</v>
      </c>
      <c r="E918" s="71" t="n">
        <v>0</v>
      </c>
      <c r="F918" s="71" t="n">
        <v>1</v>
      </c>
      <c r="G918" s="72" t="n">
        <v>23.99</v>
      </c>
      <c r="H918" s="72" t="n">
        <v>23.99</v>
      </c>
      <c r="I918" s="71" t="n">
        <f aca="false">IF(B918&gt;=Settings!$B$23,1,0)</f>
        <v>0</v>
      </c>
      <c r="J918" s="71" t="n">
        <v>1</v>
      </c>
      <c r="K918" s="71" t="n">
        <f aca="false">F918*I918*J918</f>
        <v>0</v>
      </c>
      <c r="L918" s="71" t="n">
        <f aca="false">E918*I918*J918</f>
        <v>0</v>
      </c>
      <c r="M918" s="72" t="n">
        <f aca="false">G918*I918*J918</f>
        <v>0</v>
      </c>
      <c r="N918" s="72" t="n">
        <f aca="false">D918*I918*J918</f>
        <v>-0</v>
      </c>
      <c r="O918" s="71" t="n">
        <f aca="false">F918*J918</f>
        <v>1</v>
      </c>
      <c r="P918" s="71" t="n">
        <f aca="false">E918*J918</f>
        <v>0</v>
      </c>
    </row>
    <row r="919" customFormat="false" ht="15" hidden="false" customHeight="false" outlineLevel="0" collapsed="false">
      <c r="A919" s="71" t="s">
        <v>61</v>
      </c>
      <c r="B919" s="71" t="s">
        <v>46</v>
      </c>
      <c r="C919" s="71" t="s">
        <v>155</v>
      </c>
      <c r="D919" s="72" t="n">
        <v>71.36</v>
      </c>
      <c r="E919" s="71" t="n">
        <v>1</v>
      </c>
      <c r="F919" s="71" t="n">
        <v>48</v>
      </c>
      <c r="G919" s="72" t="n">
        <v>4394.5</v>
      </c>
      <c r="H919" s="72" t="n">
        <v>4092.6</v>
      </c>
      <c r="I919" s="71" t="n">
        <f aca="false">IF(B919&gt;=Settings!$B$23,1,0)</f>
        <v>0</v>
      </c>
      <c r="J919" s="71" t="n">
        <v>1</v>
      </c>
      <c r="K919" s="71" t="n">
        <f aca="false">F919*I919*J919</f>
        <v>0</v>
      </c>
      <c r="L919" s="71" t="n">
        <f aca="false">E919*I919*J919</f>
        <v>0</v>
      </c>
      <c r="M919" s="72" t="n">
        <f aca="false">G919*I919*J919</f>
        <v>0</v>
      </c>
      <c r="N919" s="72" t="n">
        <f aca="false">D919*I919*J919</f>
        <v>0</v>
      </c>
      <c r="O919" s="71" t="n">
        <f aca="false">F919*J919</f>
        <v>48</v>
      </c>
      <c r="P919" s="71" t="n">
        <f aca="false">E919*J919</f>
        <v>1</v>
      </c>
    </row>
    <row r="920" customFormat="false" ht="15" hidden="false" customHeight="false" outlineLevel="0" collapsed="false">
      <c r="A920" s="71" t="s">
        <v>61</v>
      </c>
      <c r="B920" s="71" t="s">
        <v>46</v>
      </c>
      <c r="C920" s="71" t="s">
        <v>1479</v>
      </c>
      <c r="D920" s="72" t="n">
        <v>72.21</v>
      </c>
      <c r="E920" s="71" t="n">
        <v>1</v>
      </c>
      <c r="F920" s="71" t="n">
        <v>8</v>
      </c>
      <c r="G920" s="72" t="n">
        <v>700.7</v>
      </c>
      <c r="H920" s="72" t="n">
        <v>590.28</v>
      </c>
      <c r="I920" s="71" t="n">
        <f aca="false">IF(B920&gt;=Settings!$B$23,1,0)</f>
        <v>0</v>
      </c>
      <c r="J920" s="71" t="n">
        <v>1</v>
      </c>
      <c r="K920" s="71" t="n">
        <f aca="false">F920*I920*J920</f>
        <v>0</v>
      </c>
      <c r="L920" s="71" t="n">
        <f aca="false">E920*I920*J920</f>
        <v>0</v>
      </c>
      <c r="M920" s="72" t="n">
        <f aca="false">G920*I920*J920</f>
        <v>0</v>
      </c>
      <c r="N920" s="72" t="n">
        <f aca="false">D920*I920*J920</f>
        <v>0</v>
      </c>
      <c r="O920" s="71" t="n">
        <f aca="false">F920*J920</f>
        <v>8</v>
      </c>
      <c r="P920" s="71" t="n">
        <f aca="false">E920*J920</f>
        <v>1</v>
      </c>
    </row>
    <row r="921" customFormat="false" ht="15" hidden="false" customHeight="false" outlineLevel="0" collapsed="false">
      <c r="A921" s="71" t="s">
        <v>60</v>
      </c>
      <c r="B921" s="71" t="s">
        <v>46</v>
      </c>
      <c r="C921" s="71" t="s">
        <v>1480</v>
      </c>
      <c r="D921" s="72" t="n">
        <v>0</v>
      </c>
      <c r="E921" s="71" t="n">
        <v>0</v>
      </c>
      <c r="F921" s="71" t="n">
        <v>1</v>
      </c>
      <c r="G921" s="72" t="n">
        <v>184.95</v>
      </c>
      <c r="H921" s="72" t="n">
        <v>184.95</v>
      </c>
      <c r="I921" s="71" t="n">
        <f aca="false">IF(B921&gt;=Settings!$B$23,1,0)</f>
        <v>0</v>
      </c>
      <c r="J921" s="71" t="n">
        <v>1</v>
      </c>
      <c r="K921" s="71" t="n">
        <f aca="false">F921*I921*J921</f>
        <v>0</v>
      </c>
      <c r="L921" s="71" t="n">
        <f aca="false">E921*I921*J921</f>
        <v>0</v>
      </c>
      <c r="M921" s="72" t="n">
        <f aca="false">G921*I921*J921</f>
        <v>0</v>
      </c>
      <c r="N921" s="72" t="n">
        <f aca="false">D921*I921*J921</f>
        <v>-0</v>
      </c>
      <c r="O921" s="71" t="n">
        <f aca="false">F921*J921</f>
        <v>1</v>
      </c>
      <c r="P921" s="71" t="n">
        <f aca="false">E921*J921</f>
        <v>0</v>
      </c>
    </row>
    <row r="922" customFormat="false" ht="15" hidden="false" customHeight="false" outlineLevel="0" collapsed="false">
      <c r="A922" s="71" t="s">
        <v>60</v>
      </c>
      <c r="B922" s="71" t="s">
        <v>46</v>
      </c>
      <c r="C922" s="71" t="s">
        <v>1481</v>
      </c>
      <c r="D922" s="72" t="n">
        <v>84.95</v>
      </c>
      <c r="E922" s="71" t="n">
        <v>1</v>
      </c>
      <c r="F922" s="71" t="n">
        <v>43</v>
      </c>
      <c r="G922" s="72" t="n">
        <v>3652.85</v>
      </c>
      <c r="H922" s="72" t="n">
        <v>3567.9</v>
      </c>
      <c r="I922" s="71" t="n">
        <f aca="false">IF(B922&gt;=Settings!$B$23,1,0)</f>
        <v>0</v>
      </c>
      <c r="J922" s="71" t="n">
        <v>1</v>
      </c>
      <c r="K922" s="71" t="n">
        <f aca="false">F922*I922*J922</f>
        <v>0</v>
      </c>
      <c r="L922" s="71" t="n">
        <f aca="false">E922*I922*J922</f>
        <v>0</v>
      </c>
      <c r="M922" s="72" t="n">
        <f aca="false">G922*I922*J922</f>
        <v>0</v>
      </c>
      <c r="N922" s="72" t="n">
        <f aca="false">D922*I922*J922</f>
        <v>0</v>
      </c>
      <c r="O922" s="71" t="n">
        <f aca="false">F922*J922</f>
        <v>43</v>
      </c>
      <c r="P922" s="71" t="n">
        <f aca="false">E922*J922</f>
        <v>1</v>
      </c>
    </row>
    <row r="923" customFormat="false" ht="15" hidden="false" customHeight="false" outlineLevel="0" collapsed="false">
      <c r="A923" s="71" t="s">
        <v>59</v>
      </c>
      <c r="B923" s="71" t="s">
        <v>46</v>
      </c>
      <c r="C923" s="71" t="s">
        <v>1482</v>
      </c>
      <c r="D923" s="72" t="n">
        <v>0</v>
      </c>
      <c r="E923" s="71" t="n">
        <v>0</v>
      </c>
      <c r="F923" s="71" t="n">
        <v>4</v>
      </c>
      <c r="G923" s="72" t="n">
        <v>457.8</v>
      </c>
      <c r="H923" s="72" t="n">
        <v>457.8</v>
      </c>
      <c r="I923" s="71" t="n">
        <f aca="false">IF(B923&gt;=Settings!$B$23,1,0)</f>
        <v>0</v>
      </c>
      <c r="J923" s="71" t="n">
        <v>1</v>
      </c>
      <c r="K923" s="71" t="n">
        <f aca="false">F923*I923*J923</f>
        <v>0</v>
      </c>
      <c r="L923" s="71" t="n">
        <f aca="false">E923*I923*J923</f>
        <v>0</v>
      </c>
      <c r="M923" s="72" t="n">
        <f aca="false">G923*I923*J923</f>
        <v>0</v>
      </c>
      <c r="N923" s="72" t="n">
        <f aca="false">D923*I923*J923</f>
        <v>-0</v>
      </c>
      <c r="O923" s="71" t="n">
        <f aca="false">F923*J923</f>
        <v>4</v>
      </c>
      <c r="P923" s="71" t="n">
        <f aca="false">E923*J923</f>
        <v>0</v>
      </c>
    </row>
    <row r="924" customFormat="false" ht="15" hidden="false" customHeight="false" outlineLevel="0" collapsed="false">
      <c r="A924" s="71" t="s">
        <v>59</v>
      </c>
      <c r="B924" s="71" t="s">
        <v>46</v>
      </c>
      <c r="C924" s="71" t="s">
        <v>1479</v>
      </c>
      <c r="D924" s="72" t="n">
        <v>0</v>
      </c>
      <c r="E924" s="71" t="n">
        <v>0</v>
      </c>
      <c r="F924" s="71" t="n">
        <v>6</v>
      </c>
      <c r="G924" s="72" t="n">
        <v>572.957</v>
      </c>
      <c r="H924" s="72" t="n">
        <v>572.957</v>
      </c>
      <c r="I924" s="71" t="n">
        <f aca="false">IF(B924&gt;=Settings!$B$23,1,0)</f>
        <v>0</v>
      </c>
      <c r="J924" s="71" t="n">
        <v>1</v>
      </c>
      <c r="K924" s="71" t="n">
        <f aca="false">F924*I924*J924</f>
        <v>0</v>
      </c>
      <c r="L924" s="71" t="n">
        <f aca="false">E924*I924*J924</f>
        <v>0</v>
      </c>
      <c r="M924" s="72" t="n">
        <f aca="false">G924*I924*J924</f>
        <v>0</v>
      </c>
      <c r="N924" s="72" t="n">
        <f aca="false">D924*I924*J924</f>
        <v>-0</v>
      </c>
      <c r="O924" s="71" t="n">
        <f aca="false">F924*J924</f>
        <v>6</v>
      </c>
      <c r="P924" s="71" t="n">
        <f aca="false">E924*J924</f>
        <v>0</v>
      </c>
    </row>
    <row r="925" customFormat="false" ht="15" hidden="false" customHeight="false" outlineLevel="0" collapsed="false">
      <c r="A925" s="71" t="s">
        <v>59</v>
      </c>
      <c r="B925" s="71" t="s">
        <v>46</v>
      </c>
      <c r="C925" s="71" t="s">
        <v>1483</v>
      </c>
      <c r="D925" s="72" t="n">
        <v>0</v>
      </c>
      <c r="E925" s="71" t="n">
        <v>0</v>
      </c>
      <c r="F925" s="71" t="n">
        <v>1</v>
      </c>
      <c r="G925" s="72" t="n">
        <v>59.95</v>
      </c>
      <c r="H925" s="72" t="n">
        <v>59.95</v>
      </c>
      <c r="I925" s="71" t="n">
        <f aca="false">IF(B925&gt;=Settings!$B$23,1,0)</f>
        <v>0</v>
      </c>
      <c r="J925" s="71" t="n">
        <v>1</v>
      </c>
      <c r="K925" s="71" t="n">
        <f aca="false">F925*I925*J925</f>
        <v>0</v>
      </c>
      <c r="L925" s="71" t="n">
        <f aca="false">E925*I925*J925</f>
        <v>0</v>
      </c>
      <c r="M925" s="72" t="n">
        <f aca="false">G925*I925*J925</f>
        <v>0</v>
      </c>
      <c r="N925" s="72" t="n">
        <f aca="false">D925*I925*J925</f>
        <v>-0</v>
      </c>
      <c r="O925" s="71" t="n">
        <f aca="false">F925*J925</f>
        <v>1</v>
      </c>
      <c r="P925" s="71" t="n">
        <f aca="false">E925*J925</f>
        <v>0</v>
      </c>
    </row>
    <row r="926" customFormat="false" ht="15" hidden="false" customHeight="false" outlineLevel="0" collapsed="false">
      <c r="A926" s="71" t="s">
        <v>60</v>
      </c>
      <c r="B926" s="71" t="s">
        <v>46</v>
      </c>
      <c r="C926" s="71" t="s">
        <v>1484</v>
      </c>
      <c r="D926" s="72" t="n">
        <v>0</v>
      </c>
      <c r="E926" s="71" t="n">
        <v>0</v>
      </c>
      <c r="F926" s="71" t="n">
        <v>5</v>
      </c>
      <c r="G926" s="72" t="n">
        <v>774.75</v>
      </c>
      <c r="H926" s="72" t="n">
        <v>774.75</v>
      </c>
      <c r="I926" s="71" t="n">
        <f aca="false">IF(B926&gt;=Settings!$B$23,1,0)</f>
        <v>0</v>
      </c>
      <c r="J926" s="71" t="n">
        <v>1</v>
      </c>
      <c r="K926" s="71" t="n">
        <f aca="false">F926*I926*J926</f>
        <v>0</v>
      </c>
      <c r="L926" s="71" t="n">
        <f aca="false">E926*I926*J926</f>
        <v>0</v>
      </c>
      <c r="M926" s="72" t="n">
        <f aca="false">G926*I926*J926</f>
        <v>0</v>
      </c>
      <c r="N926" s="72" t="n">
        <f aca="false">D926*I926*J926</f>
        <v>-0</v>
      </c>
      <c r="O926" s="71" t="n">
        <f aca="false">F926*J926</f>
        <v>5</v>
      </c>
      <c r="P926" s="71" t="n">
        <f aca="false">E926*J926</f>
        <v>0</v>
      </c>
    </row>
    <row r="927" customFormat="false" ht="15" hidden="false" customHeight="false" outlineLevel="0" collapsed="false">
      <c r="A927" s="71" t="s">
        <v>60</v>
      </c>
      <c r="B927" s="71" t="s">
        <v>46</v>
      </c>
      <c r="C927" s="71" t="s">
        <v>1485</v>
      </c>
      <c r="D927" s="72" t="n">
        <v>0</v>
      </c>
      <c r="E927" s="71" t="n">
        <v>0</v>
      </c>
      <c r="F927" s="71" t="n">
        <v>2</v>
      </c>
      <c r="G927" s="72" t="n">
        <v>219.9</v>
      </c>
      <c r="H927" s="72" t="n">
        <v>219.9</v>
      </c>
      <c r="I927" s="71" t="n">
        <f aca="false">IF(B927&gt;=Settings!$B$23,1,0)</f>
        <v>0</v>
      </c>
      <c r="J927" s="71" t="n">
        <v>1</v>
      </c>
      <c r="K927" s="71" t="n">
        <f aca="false">F927*I927*J927</f>
        <v>0</v>
      </c>
      <c r="L927" s="71" t="n">
        <f aca="false">E927*I927*J927</f>
        <v>0</v>
      </c>
      <c r="M927" s="72" t="n">
        <f aca="false">G927*I927*J927</f>
        <v>0</v>
      </c>
      <c r="N927" s="72" t="n">
        <f aca="false">D927*I927*J927</f>
        <v>-0</v>
      </c>
      <c r="O927" s="71" t="n">
        <f aca="false">F927*J927</f>
        <v>2</v>
      </c>
      <c r="P927" s="71" t="n">
        <f aca="false">E927*J927</f>
        <v>0</v>
      </c>
    </row>
    <row r="928" customFormat="false" ht="15" hidden="false" customHeight="false" outlineLevel="0" collapsed="false">
      <c r="A928" s="71" t="s">
        <v>59</v>
      </c>
      <c r="B928" s="71" t="s">
        <v>46</v>
      </c>
      <c r="C928" s="71" t="s">
        <v>1486</v>
      </c>
      <c r="D928" s="72" t="n">
        <v>0</v>
      </c>
      <c r="E928" s="71" t="n">
        <v>0</v>
      </c>
      <c r="F928" s="71" t="n">
        <v>4</v>
      </c>
      <c r="G928" s="72" t="n">
        <v>239.8</v>
      </c>
      <c r="H928" s="72" t="n">
        <v>239.8</v>
      </c>
      <c r="I928" s="71" t="n">
        <f aca="false">IF(B928&gt;=Settings!$B$23,1,0)</f>
        <v>0</v>
      </c>
      <c r="J928" s="71" t="n">
        <v>1</v>
      </c>
      <c r="K928" s="71" t="n">
        <f aca="false">F928*I928*J928</f>
        <v>0</v>
      </c>
      <c r="L928" s="71" t="n">
        <f aca="false">E928*I928*J928</f>
        <v>0</v>
      </c>
      <c r="M928" s="72" t="n">
        <f aca="false">G928*I928*J928</f>
        <v>0</v>
      </c>
      <c r="N928" s="72" t="n">
        <f aca="false">D928*I928*J928</f>
        <v>-0</v>
      </c>
      <c r="O928" s="71" t="n">
        <f aca="false">F928*J928</f>
        <v>4</v>
      </c>
      <c r="P928" s="71" t="n">
        <f aca="false">E928*J928</f>
        <v>0</v>
      </c>
    </row>
    <row r="929" customFormat="false" ht="15" hidden="false" customHeight="false" outlineLevel="0" collapsed="false">
      <c r="A929" s="71" t="s">
        <v>59</v>
      </c>
      <c r="B929" s="71" t="s">
        <v>46</v>
      </c>
      <c r="C929" s="71" t="s">
        <v>1487</v>
      </c>
      <c r="D929" s="72" t="n">
        <v>0</v>
      </c>
      <c r="E929" s="71" t="n">
        <v>0</v>
      </c>
      <c r="F929" s="71" t="n">
        <v>4</v>
      </c>
      <c r="G929" s="72" t="n">
        <v>714.8</v>
      </c>
      <c r="H929" s="72" t="n">
        <v>714.8</v>
      </c>
      <c r="I929" s="71" t="n">
        <f aca="false">IF(B929&gt;=Settings!$B$23,1,0)</f>
        <v>0</v>
      </c>
      <c r="J929" s="71" t="n">
        <v>1</v>
      </c>
      <c r="K929" s="71" t="n">
        <f aca="false">F929*I929*J929</f>
        <v>0</v>
      </c>
      <c r="L929" s="71" t="n">
        <f aca="false">E929*I929*J929</f>
        <v>0</v>
      </c>
      <c r="M929" s="72" t="n">
        <f aca="false">G929*I929*J929</f>
        <v>0</v>
      </c>
      <c r="N929" s="72" t="n">
        <f aca="false">D929*I929*J929</f>
        <v>-0</v>
      </c>
      <c r="O929" s="71" t="n">
        <f aca="false">F929*J929</f>
        <v>4</v>
      </c>
      <c r="P929" s="71" t="n">
        <f aca="false">E929*J929</f>
        <v>0</v>
      </c>
    </row>
    <row r="930" customFormat="false" ht="15" hidden="false" customHeight="false" outlineLevel="0" collapsed="false">
      <c r="A930" s="71" t="s">
        <v>59</v>
      </c>
      <c r="B930" s="71" t="s">
        <v>46</v>
      </c>
      <c r="C930" s="71" t="s">
        <v>1225</v>
      </c>
      <c r="D930" s="72" t="n">
        <v>0</v>
      </c>
      <c r="E930" s="71" t="n">
        <v>0</v>
      </c>
      <c r="F930" s="71" t="n">
        <v>1</v>
      </c>
      <c r="G930" s="72" t="n">
        <v>182.8</v>
      </c>
      <c r="H930" s="72" t="n">
        <v>182.8</v>
      </c>
      <c r="I930" s="71" t="n">
        <f aca="false">IF(B930&gt;=Settings!$B$23,1,0)</f>
        <v>0</v>
      </c>
      <c r="J930" s="71" t="n">
        <v>1</v>
      </c>
      <c r="K930" s="71" t="n">
        <f aca="false">F930*I930*J930</f>
        <v>0</v>
      </c>
      <c r="L930" s="71" t="n">
        <f aca="false">E930*I930*J930</f>
        <v>0</v>
      </c>
      <c r="M930" s="72" t="n">
        <f aca="false">G930*I930*J930</f>
        <v>0</v>
      </c>
      <c r="N930" s="72" t="n">
        <f aca="false">D930*I930*J930</f>
        <v>-0</v>
      </c>
      <c r="O930" s="71" t="n">
        <f aca="false">F930*J930</f>
        <v>1</v>
      </c>
      <c r="P930" s="71" t="n">
        <f aca="false">E930*J930</f>
        <v>0</v>
      </c>
    </row>
    <row r="931" customFormat="false" ht="15" hidden="false" customHeight="false" outlineLevel="0" collapsed="false">
      <c r="A931" s="71" t="s">
        <v>61</v>
      </c>
      <c r="B931" s="71" t="s">
        <v>46</v>
      </c>
      <c r="C931" s="71" t="s">
        <v>1164</v>
      </c>
      <c r="D931" s="72" t="n">
        <v>0</v>
      </c>
      <c r="E931" s="71" t="n">
        <v>0</v>
      </c>
      <c r="F931" s="71" t="n">
        <v>1</v>
      </c>
      <c r="G931" s="72" t="n">
        <v>159.95</v>
      </c>
      <c r="H931" s="72" t="n">
        <v>135.95</v>
      </c>
      <c r="I931" s="71" t="n">
        <f aca="false">IF(B931&gt;=Settings!$B$23,1,0)</f>
        <v>0</v>
      </c>
      <c r="J931" s="71" t="n">
        <v>1</v>
      </c>
      <c r="K931" s="71" t="n">
        <f aca="false">F931*I931*J931</f>
        <v>0</v>
      </c>
      <c r="L931" s="71" t="n">
        <f aca="false">E931*I931*J931</f>
        <v>0</v>
      </c>
      <c r="M931" s="72" t="n">
        <f aca="false">G931*I931*J931</f>
        <v>0</v>
      </c>
      <c r="N931" s="72" t="n">
        <f aca="false">D931*I931*J931</f>
        <v>-0</v>
      </c>
      <c r="O931" s="71" t="n">
        <f aca="false">F931*J931</f>
        <v>1</v>
      </c>
      <c r="P931" s="71" t="n">
        <f aca="false">E931*J931</f>
        <v>0</v>
      </c>
    </row>
    <row r="932" customFormat="false" ht="15" hidden="false" customHeight="false" outlineLevel="0" collapsed="false">
      <c r="A932" s="71" t="s">
        <v>60</v>
      </c>
      <c r="B932" s="71" t="s">
        <v>46</v>
      </c>
      <c r="C932" s="71" t="s">
        <v>1488</v>
      </c>
      <c r="D932" s="72" t="n">
        <v>0</v>
      </c>
      <c r="E932" s="71" t="n">
        <v>0</v>
      </c>
      <c r="F932" s="71" t="n">
        <v>10</v>
      </c>
      <c r="G932" s="72" t="n">
        <v>1299.5</v>
      </c>
      <c r="H932" s="72" t="n">
        <v>1299.5</v>
      </c>
      <c r="I932" s="71" t="n">
        <f aca="false">IF(B932&gt;=Settings!$B$23,1,0)</f>
        <v>0</v>
      </c>
      <c r="J932" s="71" t="n">
        <v>1</v>
      </c>
      <c r="K932" s="71" t="n">
        <f aca="false">F932*I932*J932</f>
        <v>0</v>
      </c>
      <c r="L932" s="71" t="n">
        <f aca="false">E932*I932*J932</f>
        <v>0</v>
      </c>
      <c r="M932" s="72" t="n">
        <f aca="false">G932*I932*J932</f>
        <v>0</v>
      </c>
      <c r="N932" s="72" t="n">
        <f aca="false">D932*I932*J932</f>
        <v>-0</v>
      </c>
      <c r="O932" s="71" t="n">
        <f aca="false">F932*J932</f>
        <v>10</v>
      </c>
      <c r="P932" s="71" t="n">
        <f aca="false">E932*J932</f>
        <v>0</v>
      </c>
    </row>
    <row r="933" customFormat="false" ht="15" hidden="false" customHeight="false" outlineLevel="0" collapsed="false">
      <c r="A933" s="71" t="s">
        <v>61</v>
      </c>
      <c r="B933" s="71" t="s">
        <v>46</v>
      </c>
      <c r="C933" s="71" t="s">
        <v>127</v>
      </c>
      <c r="D933" s="72" t="n">
        <v>147.2</v>
      </c>
      <c r="E933" s="71" t="n">
        <v>1</v>
      </c>
      <c r="F933" s="71" t="n">
        <v>46</v>
      </c>
      <c r="G933" s="72" t="n">
        <v>6375.2</v>
      </c>
      <c r="H933" s="72" t="n">
        <v>5922.76</v>
      </c>
      <c r="I933" s="71" t="n">
        <f aca="false">IF(B933&gt;=Settings!$B$23,1,0)</f>
        <v>0</v>
      </c>
      <c r="J933" s="71" t="n">
        <v>1</v>
      </c>
      <c r="K933" s="71" t="n">
        <f aca="false">F933*I933*J933</f>
        <v>0</v>
      </c>
      <c r="L933" s="71" t="n">
        <f aca="false">E933*I933*J933</f>
        <v>0</v>
      </c>
      <c r="M933" s="72" t="n">
        <f aca="false">G933*I933*J933</f>
        <v>0</v>
      </c>
      <c r="N933" s="72" t="n">
        <f aca="false">D933*I933*J933</f>
        <v>0</v>
      </c>
      <c r="O933" s="71" t="n">
        <f aca="false">F933*J933</f>
        <v>46</v>
      </c>
      <c r="P933" s="71" t="n">
        <f aca="false">E933*J933</f>
        <v>1</v>
      </c>
    </row>
    <row r="934" customFormat="false" ht="15" hidden="false" customHeight="false" outlineLevel="0" collapsed="false">
      <c r="A934" s="71" t="s">
        <v>60</v>
      </c>
      <c r="B934" s="71" t="s">
        <v>46</v>
      </c>
      <c r="C934" s="71" t="s">
        <v>1489</v>
      </c>
      <c r="D934" s="72" t="n">
        <v>0</v>
      </c>
      <c r="E934" s="71" t="n">
        <v>0</v>
      </c>
      <c r="F934" s="71" t="n">
        <v>2</v>
      </c>
      <c r="G934" s="72" t="n">
        <v>399.9</v>
      </c>
      <c r="H934" s="72" t="n">
        <v>399.9</v>
      </c>
      <c r="I934" s="71" t="n">
        <f aca="false">IF(B934&gt;=Settings!$B$23,1,0)</f>
        <v>0</v>
      </c>
      <c r="J934" s="71" t="n">
        <v>1</v>
      </c>
      <c r="K934" s="71" t="n">
        <f aca="false">F934*I934*J934</f>
        <v>0</v>
      </c>
      <c r="L934" s="71" t="n">
        <f aca="false">E934*I934*J934</f>
        <v>0</v>
      </c>
      <c r="M934" s="72" t="n">
        <f aca="false">G934*I934*J934</f>
        <v>0</v>
      </c>
      <c r="N934" s="72" t="n">
        <f aca="false">D934*I934*J934</f>
        <v>-0</v>
      </c>
      <c r="O934" s="71" t="n">
        <f aca="false">F934*J934</f>
        <v>2</v>
      </c>
      <c r="P934" s="71" t="n">
        <f aca="false">E934*J934</f>
        <v>0</v>
      </c>
    </row>
    <row r="935" customFormat="false" ht="15" hidden="false" customHeight="false" outlineLevel="0" collapsed="false">
      <c r="A935" s="71" t="s">
        <v>61</v>
      </c>
      <c r="B935" s="71" t="s">
        <v>46</v>
      </c>
      <c r="C935" s="71" t="s">
        <v>134</v>
      </c>
      <c r="D935" s="72" t="n">
        <v>52.95</v>
      </c>
      <c r="E935" s="71" t="n">
        <v>1</v>
      </c>
      <c r="F935" s="71" t="n">
        <v>239</v>
      </c>
      <c r="G935" s="72" t="n">
        <v>13990.05</v>
      </c>
      <c r="H935" s="72" t="n">
        <v>13245.88</v>
      </c>
      <c r="I935" s="71" t="n">
        <f aca="false">IF(B935&gt;=Settings!$B$23,1,0)</f>
        <v>0</v>
      </c>
      <c r="J935" s="71" t="n">
        <v>1</v>
      </c>
      <c r="K935" s="71" t="n">
        <f aca="false">F935*I935*J935</f>
        <v>0</v>
      </c>
      <c r="L935" s="71" t="n">
        <f aca="false">E935*I935*J935</f>
        <v>0</v>
      </c>
      <c r="M935" s="72" t="n">
        <f aca="false">G935*I935*J935</f>
        <v>0</v>
      </c>
      <c r="N935" s="72" t="n">
        <f aca="false">D935*I935*J935</f>
        <v>0</v>
      </c>
      <c r="O935" s="71" t="n">
        <f aca="false">F935*J935</f>
        <v>239</v>
      </c>
      <c r="P935" s="71" t="n">
        <f aca="false">E935*J935</f>
        <v>1</v>
      </c>
    </row>
    <row r="936" customFormat="false" ht="15" hidden="false" customHeight="false" outlineLevel="0" collapsed="false">
      <c r="A936" s="71" t="s">
        <v>60</v>
      </c>
      <c r="B936" s="71" t="s">
        <v>46</v>
      </c>
      <c r="C936" s="71" t="s">
        <v>1490</v>
      </c>
      <c r="D936" s="72" t="n">
        <v>0</v>
      </c>
      <c r="E936" s="71" t="n">
        <v>0</v>
      </c>
      <c r="F936" s="71" t="n">
        <v>2</v>
      </c>
      <c r="G936" s="72" t="n">
        <v>289.9</v>
      </c>
      <c r="H936" s="72" t="n">
        <v>289.9</v>
      </c>
      <c r="I936" s="71" t="n">
        <f aca="false">IF(B936&gt;=Settings!$B$23,1,0)</f>
        <v>0</v>
      </c>
      <c r="J936" s="71" t="n">
        <v>1</v>
      </c>
      <c r="K936" s="71" t="n">
        <f aca="false">F936*I936*J936</f>
        <v>0</v>
      </c>
      <c r="L936" s="71" t="n">
        <f aca="false">E936*I936*J936</f>
        <v>0</v>
      </c>
      <c r="M936" s="72" t="n">
        <f aca="false">G936*I936*J936</f>
        <v>0</v>
      </c>
      <c r="N936" s="72" t="n">
        <f aca="false">D936*I936*J936</f>
        <v>-0</v>
      </c>
      <c r="O936" s="71" t="n">
        <f aca="false">F936*J936</f>
        <v>2</v>
      </c>
      <c r="P936" s="71" t="n">
        <f aca="false">E936*J936</f>
        <v>0</v>
      </c>
    </row>
    <row r="937" customFormat="false" ht="15" hidden="false" customHeight="false" outlineLevel="0" collapsed="false">
      <c r="A937" s="71" t="s">
        <v>60</v>
      </c>
      <c r="B937" s="71" t="s">
        <v>46</v>
      </c>
      <c r="C937" s="71" t="s">
        <v>1491</v>
      </c>
      <c r="D937" s="72" t="n">
        <v>0</v>
      </c>
      <c r="E937" s="71" t="n">
        <v>0</v>
      </c>
      <c r="F937" s="71" t="n">
        <v>3</v>
      </c>
      <c r="G937" s="72" t="n">
        <v>344.85</v>
      </c>
      <c r="H937" s="72" t="n">
        <v>344.85</v>
      </c>
      <c r="I937" s="71" t="n">
        <f aca="false">IF(B937&gt;=Settings!$B$23,1,0)</f>
        <v>0</v>
      </c>
      <c r="J937" s="71" t="n">
        <v>1</v>
      </c>
      <c r="K937" s="71" t="n">
        <f aca="false">F937*I937*J937</f>
        <v>0</v>
      </c>
      <c r="L937" s="71" t="n">
        <f aca="false">E937*I937*J937</f>
        <v>0</v>
      </c>
      <c r="M937" s="72" t="n">
        <f aca="false">G937*I937*J937</f>
        <v>0</v>
      </c>
      <c r="N937" s="72" t="n">
        <f aca="false">D937*I937*J937</f>
        <v>-0</v>
      </c>
      <c r="O937" s="71" t="n">
        <f aca="false">F937*J937</f>
        <v>3</v>
      </c>
      <c r="P937" s="71" t="n">
        <f aca="false">E937*J937</f>
        <v>0</v>
      </c>
    </row>
    <row r="938" customFormat="false" ht="15" hidden="false" customHeight="false" outlineLevel="0" collapsed="false">
      <c r="A938" s="71" t="s">
        <v>59</v>
      </c>
      <c r="B938" s="71" t="s">
        <v>46</v>
      </c>
      <c r="C938" s="71" t="s">
        <v>988</v>
      </c>
      <c r="D938" s="72" t="n">
        <v>0</v>
      </c>
      <c r="E938" s="71" t="n">
        <v>0</v>
      </c>
      <c r="F938" s="71" t="n">
        <v>2</v>
      </c>
      <c r="G938" s="72" t="n">
        <v>368.9</v>
      </c>
      <c r="H938" s="72" t="n">
        <v>368.9</v>
      </c>
      <c r="I938" s="71" t="n">
        <f aca="false">IF(B938&gt;=Settings!$B$23,1,0)</f>
        <v>0</v>
      </c>
      <c r="J938" s="71" t="n">
        <v>1</v>
      </c>
      <c r="K938" s="71" t="n">
        <f aca="false">F938*I938*J938</f>
        <v>0</v>
      </c>
      <c r="L938" s="71" t="n">
        <f aca="false">E938*I938*J938</f>
        <v>0</v>
      </c>
      <c r="M938" s="72" t="n">
        <f aca="false">G938*I938*J938</f>
        <v>0</v>
      </c>
      <c r="N938" s="72" t="n">
        <f aca="false">D938*I938*J938</f>
        <v>-0</v>
      </c>
      <c r="O938" s="71" t="n">
        <f aca="false">F938*J938</f>
        <v>2</v>
      </c>
      <c r="P938" s="71" t="n">
        <f aca="false">E938*J938</f>
        <v>0</v>
      </c>
    </row>
    <row r="939" customFormat="false" ht="15" hidden="false" customHeight="false" outlineLevel="0" collapsed="false">
      <c r="A939" s="71" t="s">
        <v>61</v>
      </c>
      <c r="B939" s="71" t="s">
        <v>46</v>
      </c>
      <c r="C939" s="71" t="s">
        <v>990</v>
      </c>
      <c r="D939" s="72" t="n">
        <v>0</v>
      </c>
      <c r="E939" s="71" t="n">
        <v>0</v>
      </c>
      <c r="F939" s="71" t="n">
        <v>4</v>
      </c>
      <c r="G939" s="72" t="n">
        <v>355.8</v>
      </c>
      <c r="H939" s="72" t="n">
        <v>329.12</v>
      </c>
      <c r="I939" s="71" t="n">
        <f aca="false">IF(B939&gt;=Settings!$B$23,1,0)</f>
        <v>0</v>
      </c>
      <c r="J939" s="71" t="n">
        <v>1</v>
      </c>
      <c r="K939" s="71" t="n">
        <f aca="false">F939*I939*J939</f>
        <v>0</v>
      </c>
      <c r="L939" s="71" t="n">
        <f aca="false">E939*I939*J939</f>
        <v>0</v>
      </c>
      <c r="M939" s="72" t="n">
        <f aca="false">G939*I939*J939</f>
        <v>0</v>
      </c>
      <c r="N939" s="72" t="n">
        <f aca="false">D939*I939*J939</f>
        <v>-0</v>
      </c>
      <c r="O939" s="71" t="n">
        <f aca="false">F939*J939</f>
        <v>4</v>
      </c>
      <c r="P939" s="71" t="n">
        <f aca="false">E939*J939</f>
        <v>0</v>
      </c>
    </row>
    <row r="940" customFormat="false" ht="15" hidden="false" customHeight="false" outlineLevel="0" collapsed="false">
      <c r="A940" s="71" t="s">
        <v>61</v>
      </c>
      <c r="B940" s="71" t="s">
        <v>46</v>
      </c>
      <c r="C940" s="71" t="s">
        <v>1016</v>
      </c>
      <c r="D940" s="72" t="n">
        <v>0</v>
      </c>
      <c r="E940" s="71" t="n">
        <v>0</v>
      </c>
      <c r="F940" s="71" t="n">
        <v>1</v>
      </c>
      <c r="G940" s="72" t="n">
        <v>59.95</v>
      </c>
      <c r="H940" s="72" t="n">
        <v>59.95</v>
      </c>
      <c r="I940" s="71" t="n">
        <f aca="false">IF(B940&gt;=Settings!$B$23,1,0)</f>
        <v>0</v>
      </c>
      <c r="J940" s="71" t="n">
        <v>1</v>
      </c>
      <c r="K940" s="71" t="n">
        <f aca="false">F940*I940*J940</f>
        <v>0</v>
      </c>
      <c r="L940" s="71" t="n">
        <f aca="false">E940*I940*J940</f>
        <v>0</v>
      </c>
      <c r="M940" s="72" t="n">
        <f aca="false">G940*I940*J940</f>
        <v>0</v>
      </c>
      <c r="N940" s="72" t="n">
        <f aca="false">D940*I940*J940</f>
        <v>-0</v>
      </c>
      <c r="O940" s="71" t="n">
        <f aca="false">F940*J940</f>
        <v>1</v>
      </c>
      <c r="P940" s="71" t="n">
        <f aca="false">E940*J940</f>
        <v>0</v>
      </c>
    </row>
    <row r="941" customFormat="false" ht="15" hidden="false" customHeight="false" outlineLevel="0" collapsed="false">
      <c r="A941" s="71" t="s">
        <v>60</v>
      </c>
      <c r="B941" s="71" t="s">
        <v>46</v>
      </c>
      <c r="C941" s="71" t="s">
        <v>1492</v>
      </c>
      <c r="D941" s="72" t="n">
        <v>0</v>
      </c>
      <c r="E941" s="71" t="n">
        <v>0</v>
      </c>
      <c r="F941" s="71" t="n">
        <v>15</v>
      </c>
      <c r="G941" s="72" t="n">
        <v>1799.25</v>
      </c>
      <c r="H941" s="72" t="n">
        <v>1799.25</v>
      </c>
      <c r="I941" s="71" t="n">
        <f aca="false">IF(B941&gt;=Settings!$B$23,1,0)</f>
        <v>0</v>
      </c>
      <c r="J941" s="71" t="n">
        <v>1</v>
      </c>
      <c r="K941" s="71" t="n">
        <f aca="false">F941*I941*J941</f>
        <v>0</v>
      </c>
      <c r="L941" s="71" t="n">
        <f aca="false">E941*I941*J941</f>
        <v>0</v>
      </c>
      <c r="M941" s="72" t="n">
        <f aca="false">G941*I941*J941</f>
        <v>0</v>
      </c>
      <c r="N941" s="72" t="n">
        <f aca="false">D941*I941*J941</f>
        <v>-0</v>
      </c>
      <c r="O941" s="71" t="n">
        <f aca="false">F941*J941</f>
        <v>15</v>
      </c>
      <c r="P941" s="71" t="n">
        <f aca="false">E941*J941</f>
        <v>0</v>
      </c>
    </row>
    <row r="942" customFormat="false" ht="15" hidden="false" customHeight="false" outlineLevel="0" collapsed="false">
      <c r="A942" s="71" t="s">
        <v>61</v>
      </c>
      <c r="B942" s="71" t="s">
        <v>46</v>
      </c>
      <c r="C942" s="71" t="s">
        <v>1366</v>
      </c>
      <c r="D942" s="72" t="n">
        <v>0</v>
      </c>
      <c r="E942" s="71" t="n">
        <v>0</v>
      </c>
      <c r="F942" s="71" t="n">
        <v>2</v>
      </c>
      <c r="G942" s="72" t="n">
        <v>119.9</v>
      </c>
      <c r="H942" s="72" t="n">
        <v>119.9</v>
      </c>
      <c r="I942" s="71" t="n">
        <f aca="false">IF(B942&gt;=Settings!$B$23,1,0)</f>
        <v>0</v>
      </c>
      <c r="J942" s="71" t="n">
        <v>1</v>
      </c>
      <c r="K942" s="71" t="n">
        <f aca="false">F942*I942*J942</f>
        <v>0</v>
      </c>
      <c r="L942" s="71" t="n">
        <f aca="false">E942*I942*J942</f>
        <v>0</v>
      </c>
      <c r="M942" s="72" t="n">
        <f aca="false">G942*I942*J942</f>
        <v>0</v>
      </c>
      <c r="N942" s="72" t="n">
        <f aca="false">D942*I942*J942</f>
        <v>-0</v>
      </c>
      <c r="O942" s="71" t="n">
        <f aca="false">F942*J942</f>
        <v>2</v>
      </c>
      <c r="P942" s="71" t="n">
        <f aca="false">E942*J942</f>
        <v>0</v>
      </c>
    </row>
    <row r="943" customFormat="false" ht="15" hidden="false" customHeight="false" outlineLevel="0" collapsed="false">
      <c r="A943" s="71" t="s">
        <v>59</v>
      </c>
      <c r="B943" s="71" t="s">
        <v>46</v>
      </c>
      <c r="C943" s="71" t="s">
        <v>1493</v>
      </c>
      <c r="D943" s="72" t="n">
        <v>0</v>
      </c>
      <c r="E943" s="71" t="n">
        <v>0</v>
      </c>
      <c r="F943" s="71" t="n">
        <v>1</v>
      </c>
      <c r="G943" s="72" t="n">
        <v>183.95</v>
      </c>
      <c r="H943" s="72" t="n">
        <v>183.95</v>
      </c>
      <c r="I943" s="71" t="n">
        <f aca="false">IF(B943&gt;=Settings!$B$23,1,0)</f>
        <v>0</v>
      </c>
      <c r="J943" s="71" t="n">
        <v>1</v>
      </c>
      <c r="K943" s="71" t="n">
        <f aca="false">F943*I943*J943</f>
        <v>0</v>
      </c>
      <c r="L943" s="71" t="n">
        <f aca="false">E943*I943*J943</f>
        <v>0</v>
      </c>
      <c r="M943" s="72" t="n">
        <f aca="false">G943*I943*J943</f>
        <v>0</v>
      </c>
      <c r="N943" s="72" t="n">
        <f aca="false">D943*I943*J943</f>
        <v>-0</v>
      </c>
      <c r="O943" s="71" t="n">
        <f aca="false">F943*J943</f>
        <v>1</v>
      </c>
      <c r="P943" s="71" t="n">
        <f aca="false">E943*J943</f>
        <v>0</v>
      </c>
    </row>
    <row r="944" customFormat="false" ht="15" hidden="false" customHeight="false" outlineLevel="0" collapsed="false">
      <c r="A944" s="71" t="s">
        <v>61</v>
      </c>
      <c r="B944" s="71" t="s">
        <v>46</v>
      </c>
      <c r="C944" s="71" t="s">
        <v>1122</v>
      </c>
      <c r="D944" s="72" t="n">
        <v>0</v>
      </c>
      <c r="E944" s="71" t="n">
        <v>0</v>
      </c>
      <c r="F944" s="71" t="n">
        <v>5</v>
      </c>
      <c r="G944" s="72" t="n">
        <v>529.75</v>
      </c>
      <c r="H944" s="72" t="n">
        <v>496.62</v>
      </c>
      <c r="I944" s="71" t="n">
        <f aca="false">IF(B944&gt;=Settings!$B$23,1,0)</f>
        <v>0</v>
      </c>
      <c r="J944" s="71" t="n">
        <v>1</v>
      </c>
      <c r="K944" s="71" t="n">
        <f aca="false">F944*I944*J944</f>
        <v>0</v>
      </c>
      <c r="L944" s="71" t="n">
        <f aca="false">E944*I944*J944</f>
        <v>0</v>
      </c>
      <c r="M944" s="72" t="n">
        <f aca="false">G944*I944*J944</f>
        <v>0</v>
      </c>
      <c r="N944" s="72" t="n">
        <f aca="false">D944*I944*J944</f>
        <v>-0</v>
      </c>
      <c r="O944" s="71" t="n">
        <f aca="false">F944*J944</f>
        <v>5</v>
      </c>
      <c r="P944" s="71" t="n">
        <f aca="false">E944*J944</f>
        <v>0</v>
      </c>
    </row>
    <row r="945" customFormat="false" ht="15" hidden="false" customHeight="false" outlineLevel="0" collapsed="false">
      <c r="A945" s="71" t="s">
        <v>60</v>
      </c>
      <c r="B945" s="71" t="s">
        <v>46</v>
      </c>
      <c r="C945" s="71" t="s">
        <v>1494</v>
      </c>
      <c r="D945" s="72" t="n">
        <v>0</v>
      </c>
      <c r="E945" s="71" t="n">
        <v>0</v>
      </c>
      <c r="F945" s="71" t="n">
        <v>5</v>
      </c>
      <c r="G945" s="72" t="n">
        <v>424.75</v>
      </c>
      <c r="H945" s="72" t="n">
        <v>424.75</v>
      </c>
      <c r="I945" s="71" t="n">
        <f aca="false">IF(B945&gt;=Settings!$B$23,1,0)</f>
        <v>0</v>
      </c>
      <c r="J945" s="71" t="n">
        <v>1</v>
      </c>
      <c r="K945" s="71" t="n">
        <f aca="false">F945*I945*J945</f>
        <v>0</v>
      </c>
      <c r="L945" s="71" t="n">
        <f aca="false">E945*I945*J945</f>
        <v>0</v>
      </c>
      <c r="M945" s="72" t="n">
        <f aca="false">G945*I945*J945</f>
        <v>0</v>
      </c>
      <c r="N945" s="72" t="n">
        <f aca="false">D945*I945*J945</f>
        <v>-0</v>
      </c>
      <c r="O945" s="71" t="n">
        <f aca="false">F945*J945</f>
        <v>5</v>
      </c>
      <c r="P945" s="71" t="n">
        <f aca="false">E945*J945</f>
        <v>0</v>
      </c>
    </row>
    <row r="946" customFormat="false" ht="15" hidden="false" customHeight="false" outlineLevel="0" collapsed="false">
      <c r="A946" s="71" t="s">
        <v>60</v>
      </c>
      <c r="B946" s="71" t="s">
        <v>46</v>
      </c>
      <c r="C946" s="71" t="s">
        <v>1495</v>
      </c>
      <c r="D946" s="72" t="n">
        <v>0</v>
      </c>
      <c r="E946" s="71" t="n">
        <v>0</v>
      </c>
      <c r="F946" s="71" t="n">
        <v>2</v>
      </c>
      <c r="G946" s="72" t="n">
        <v>349.9</v>
      </c>
      <c r="H946" s="72" t="n">
        <v>349.9</v>
      </c>
      <c r="I946" s="71" t="n">
        <f aca="false">IF(B946&gt;=Settings!$B$23,1,0)</f>
        <v>0</v>
      </c>
      <c r="J946" s="71" t="n">
        <v>1</v>
      </c>
      <c r="K946" s="71" t="n">
        <f aca="false">F946*I946*J946</f>
        <v>0</v>
      </c>
      <c r="L946" s="71" t="n">
        <f aca="false">E946*I946*J946</f>
        <v>0</v>
      </c>
      <c r="M946" s="72" t="n">
        <f aca="false">G946*I946*J946</f>
        <v>0</v>
      </c>
      <c r="N946" s="72" t="n">
        <f aca="false">D946*I946*J946</f>
        <v>-0</v>
      </c>
      <c r="O946" s="71" t="n">
        <f aca="false">F946*J946</f>
        <v>2</v>
      </c>
      <c r="P946" s="71" t="n">
        <f aca="false">E946*J946</f>
        <v>0</v>
      </c>
    </row>
    <row r="947" customFormat="false" ht="15" hidden="false" customHeight="false" outlineLevel="0" collapsed="false">
      <c r="A947" s="71" t="s">
        <v>60</v>
      </c>
      <c r="B947" s="71" t="s">
        <v>46</v>
      </c>
      <c r="C947" s="71" t="s">
        <v>1496</v>
      </c>
      <c r="D947" s="72" t="n">
        <v>0</v>
      </c>
      <c r="E947" s="71" t="n">
        <v>0</v>
      </c>
      <c r="F947" s="71" t="n">
        <v>4</v>
      </c>
      <c r="G947" s="72" t="n">
        <v>359.8</v>
      </c>
      <c r="H947" s="72" t="n">
        <v>359.8</v>
      </c>
      <c r="I947" s="71" t="n">
        <f aca="false">IF(B947&gt;=Settings!$B$23,1,0)</f>
        <v>0</v>
      </c>
      <c r="J947" s="71" t="n">
        <v>1</v>
      </c>
      <c r="K947" s="71" t="n">
        <f aca="false">F947*I947*J947</f>
        <v>0</v>
      </c>
      <c r="L947" s="71" t="n">
        <f aca="false">E947*I947*J947</f>
        <v>0</v>
      </c>
      <c r="M947" s="72" t="n">
        <f aca="false">G947*I947*J947</f>
        <v>0</v>
      </c>
      <c r="N947" s="72" t="n">
        <f aca="false">D947*I947*J947</f>
        <v>-0</v>
      </c>
      <c r="O947" s="71" t="n">
        <f aca="false">F947*J947</f>
        <v>4</v>
      </c>
      <c r="P947" s="71" t="n">
        <f aca="false">E947*J947</f>
        <v>0</v>
      </c>
    </row>
    <row r="948" customFormat="false" ht="15" hidden="false" customHeight="false" outlineLevel="0" collapsed="false">
      <c r="A948" s="71" t="s">
        <v>60</v>
      </c>
      <c r="B948" s="71" t="s">
        <v>46</v>
      </c>
      <c r="C948" s="71" t="s">
        <v>1497</v>
      </c>
      <c r="D948" s="72" t="n">
        <v>0</v>
      </c>
      <c r="E948" s="71" t="n">
        <v>0</v>
      </c>
      <c r="F948" s="71" t="n">
        <v>1</v>
      </c>
      <c r="G948" s="72" t="n">
        <v>132.95</v>
      </c>
      <c r="H948" s="72" t="n">
        <v>132.95</v>
      </c>
      <c r="I948" s="71" t="n">
        <f aca="false">IF(B948&gt;=Settings!$B$23,1,0)</f>
        <v>0</v>
      </c>
      <c r="J948" s="71" t="n">
        <v>1</v>
      </c>
      <c r="K948" s="71" t="n">
        <f aca="false">F948*I948*J948</f>
        <v>0</v>
      </c>
      <c r="L948" s="71" t="n">
        <f aca="false">E948*I948*J948</f>
        <v>0</v>
      </c>
      <c r="M948" s="72" t="n">
        <f aca="false">G948*I948*J948</f>
        <v>0</v>
      </c>
      <c r="N948" s="72" t="n">
        <f aca="false">D948*I948*J948</f>
        <v>-0</v>
      </c>
      <c r="O948" s="71" t="n">
        <f aca="false">F948*J948</f>
        <v>1</v>
      </c>
      <c r="P948" s="71" t="n">
        <f aca="false">E948*J948</f>
        <v>0</v>
      </c>
    </row>
    <row r="949" customFormat="false" ht="15" hidden="false" customHeight="false" outlineLevel="0" collapsed="false">
      <c r="A949" s="71" t="s">
        <v>59</v>
      </c>
      <c r="B949" s="71" t="s">
        <v>46</v>
      </c>
      <c r="C949" s="71" t="s">
        <v>1498</v>
      </c>
      <c r="D949" s="72" t="n">
        <v>0</v>
      </c>
      <c r="E949" s="71" t="n">
        <v>0</v>
      </c>
      <c r="F949" s="71" t="n">
        <v>2</v>
      </c>
      <c r="G949" s="72" t="n">
        <v>209.9</v>
      </c>
      <c r="H949" s="72" t="n">
        <v>209.9</v>
      </c>
      <c r="I949" s="71" t="n">
        <f aca="false">IF(B949&gt;=Settings!$B$23,1,0)</f>
        <v>0</v>
      </c>
      <c r="J949" s="71" t="n">
        <v>1</v>
      </c>
      <c r="K949" s="71" t="n">
        <f aca="false">F949*I949*J949</f>
        <v>0</v>
      </c>
      <c r="L949" s="71" t="n">
        <f aca="false">E949*I949*J949</f>
        <v>0</v>
      </c>
      <c r="M949" s="72" t="n">
        <f aca="false">G949*I949*J949</f>
        <v>0</v>
      </c>
      <c r="N949" s="72" t="n">
        <f aca="false">D949*I949*J949</f>
        <v>-0</v>
      </c>
      <c r="O949" s="71" t="n">
        <f aca="false">F949*J949</f>
        <v>2</v>
      </c>
      <c r="P949" s="71" t="n">
        <f aca="false">E949*J949</f>
        <v>0</v>
      </c>
    </row>
    <row r="950" customFormat="false" ht="15" hidden="false" customHeight="false" outlineLevel="0" collapsed="false">
      <c r="A950" s="71" t="s">
        <v>60</v>
      </c>
      <c r="B950" s="71" t="s">
        <v>46</v>
      </c>
      <c r="C950" s="71" t="s">
        <v>1297</v>
      </c>
      <c r="D950" s="72" t="n">
        <v>0</v>
      </c>
      <c r="E950" s="71" t="n">
        <v>0</v>
      </c>
      <c r="F950" s="71" t="n">
        <v>8</v>
      </c>
      <c r="G950" s="72" t="n">
        <v>1006.4</v>
      </c>
      <c r="H950" s="72" t="n">
        <v>1006.4</v>
      </c>
      <c r="I950" s="71" t="n">
        <f aca="false">IF(B950&gt;=Settings!$B$23,1,0)</f>
        <v>0</v>
      </c>
      <c r="J950" s="71" t="n">
        <v>1</v>
      </c>
      <c r="K950" s="71" t="n">
        <f aca="false">F950*I950*J950</f>
        <v>0</v>
      </c>
      <c r="L950" s="71" t="n">
        <f aca="false">E950*I950*J950</f>
        <v>0</v>
      </c>
      <c r="M950" s="72" t="n">
        <f aca="false">G950*I950*J950</f>
        <v>0</v>
      </c>
      <c r="N950" s="72" t="n">
        <f aca="false">D950*I950*J950</f>
        <v>-0</v>
      </c>
      <c r="O950" s="71" t="n">
        <f aca="false">F950*J950</f>
        <v>8</v>
      </c>
      <c r="P950" s="71" t="n">
        <f aca="false">E950*J950</f>
        <v>0</v>
      </c>
    </row>
    <row r="951" customFormat="false" ht="15" hidden="false" customHeight="false" outlineLevel="0" collapsed="false">
      <c r="A951" s="71" t="s">
        <v>60</v>
      </c>
      <c r="B951" s="71" t="s">
        <v>46</v>
      </c>
      <c r="C951" s="71" t="s">
        <v>1499</v>
      </c>
      <c r="D951" s="72" t="n">
        <v>0</v>
      </c>
      <c r="E951" s="71" t="n">
        <v>0</v>
      </c>
      <c r="F951" s="71" t="n">
        <v>2</v>
      </c>
      <c r="G951" s="72" t="n">
        <v>189.9</v>
      </c>
      <c r="H951" s="72" t="n">
        <v>189.9</v>
      </c>
      <c r="I951" s="71" t="n">
        <f aca="false">IF(B951&gt;=Settings!$B$23,1,0)</f>
        <v>0</v>
      </c>
      <c r="J951" s="71" t="n">
        <v>1</v>
      </c>
      <c r="K951" s="71" t="n">
        <f aca="false">F951*I951*J951</f>
        <v>0</v>
      </c>
      <c r="L951" s="71" t="n">
        <f aca="false">E951*I951*J951</f>
        <v>0</v>
      </c>
      <c r="M951" s="72" t="n">
        <f aca="false">G951*I951*J951</f>
        <v>0</v>
      </c>
      <c r="N951" s="72" t="n">
        <f aca="false">D951*I951*J951</f>
        <v>-0</v>
      </c>
      <c r="O951" s="71" t="n">
        <f aca="false">F951*J951</f>
        <v>2</v>
      </c>
      <c r="P951" s="71" t="n">
        <f aca="false">E951*J951</f>
        <v>0</v>
      </c>
    </row>
    <row r="952" customFormat="false" ht="15" hidden="false" customHeight="false" outlineLevel="0" collapsed="false">
      <c r="A952" s="71" t="s">
        <v>60</v>
      </c>
      <c r="B952" s="71" t="s">
        <v>46</v>
      </c>
      <c r="C952" s="71" t="s">
        <v>1500</v>
      </c>
      <c r="D952" s="72" t="n">
        <v>0</v>
      </c>
      <c r="E952" s="71" t="n">
        <v>0</v>
      </c>
      <c r="F952" s="71" t="n">
        <v>1</v>
      </c>
      <c r="G952" s="72" t="n">
        <v>315.95</v>
      </c>
      <c r="H952" s="72" t="n">
        <v>315.95</v>
      </c>
      <c r="I952" s="71" t="n">
        <f aca="false">IF(B952&gt;=Settings!$B$23,1,0)</f>
        <v>0</v>
      </c>
      <c r="J952" s="71" t="n">
        <v>1</v>
      </c>
      <c r="K952" s="71" t="n">
        <f aca="false">F952*I952*J952</f>
        <v>0</v>
      </c>
      <c r="L952" s="71" t="n">
        <f aca="false">E952*I952*J952</f>
        <v>0</v>
      </c>
      <c r="M952" s="72" t="n">
        <f aca="false">G952*I952*J952</f>
        <v>0</v>
      </c>
      <c r="N952" s="72" t="n">
        <f aca="false">D952*I952*J952</f>
        <v>-0</v>
      </c>
      <c r="O952" s="71" t="n">
        <f aca="false">F952*J952</f>
        <v>1</v>
      </c>
      <c r="P952" s="71" t="n">
        <f aca="false">E952*J952</f>
        <v>0</v>
      </c>
    </row>
    <row r="953" customFormat="false" ht="15" hidden="false" customHeight="false" outlineLevel="0" collapsed="false">
      <c r="A953" s="71" t="s">
        <v>61</v>
      </c>
      <c r="B953" s="71" t="s">
        <v>46</v>
      </c>
      <c r="C953" s="71" t="s">
        <v>1056</v>
      </c>
      <c r="D953" s="72" t="n">
        <v>0</v>
      </c>
      <c r="E953" s="71" t="n">
        <v>0</v>
      </c>
      <c r="F953" s="71" t="n">
        <v>4</v>
      </c>
      <c r="G953" s="72" t="n">
        <v>589.8</v>
      </c>
      <c r="H953" s="72" t="n">
        <v>544.52</v>
      </c>
      <c r="I953" s="71" t="n">
        <f aca="false">IF(B953&gt;=Settings!$B$23,1,0)</f>
        <v>0</v>
      </c>
      <c r="J953" s="71" t="n">
        <v>1</v>
      </c>
      <c r="K953" s="71" t="n">
        <f aca="false">F953*I953*J953</f>
        <v>0</v>
      </c>
      <c r="L953" s="71" t="n">
        <f aca="false">E953*I953*J953</f>
        <v>0</v>
      </c>
      <c r="M953" s="72" t="n">
        <f aca="false">G953*I953*J953</f>
        <v>0</v>
      </c>
      <c r="N953" s="72" t="n">
        <f aca="false">D953*I953*J953</f>
        <v>-0</v>
      </c>
      <c r="O953" s="71" t="n">
        <f aca="false">F953*J953</f>
        <v>4</v>
      </c>
      <c r="P953" s="71" t="n">
        <f aca="false">E953*J953</f>
        <v>0</v>
      </c>
    </row>
    <row r="954" customFormat="false" ht="15" hidden="false" customHeight="false" outlineLevel="0" collapsed="false">
      <c r="A954" s="71" t="s">
        <v>59</v>
      </c>
      <c r="B954" s="71" t="s">
        <v>46</v>
      </c>
      <c r="C954" s="71" t="s">
        <v>1501</v>
      </c>
      <c r="D954" s="72" t="n">
        <v>0</v>
      </c>
      <c r="E954" s="71" t="n">
        <v>0</v>
      </c>
      <c r="F954" s="71" t="n">
        <v>3</v>
      </c>
      <c r="G954" s="72" t="n">
        <v>224.85</v>
      </c>
      <c r="H954" s="72" t="n">
        <v>224.85</v>
      </c>
      <c r="I954" s="71" t="n">
        <f aca="false">IF(B954&gt;=Settings!$B$23,1,0)</f>
        <v>0</v>
      </c>
      <c r="J954" s="71" t="n">
        <v>1</v>
      </c>
      <c r="K954" s="71" t="n">
        <f aca="false">F954*I954*J954</f>
        <v>0</v>
      </c>
      <c r="L954" s="71" t="n">
        <f aca="false">E954*I954*J954</f>
        <v>0</v>
      </c>
      <c r="M954" s="72" t="n">
        <f aca="false">G954*I954*J954</f>
        <v>0</v>
      </c>
      <c r="N954" s="72" t="n">
        <f aca="false">D954*I954*J954</f>
        <v>-0</v>
      </c>
      <c r="O954" s="71" t="n">
        <f aca="false">F954*J954</f>
        <v>3</v>
      </c>
      <c r="P954" s="71" t="n">
        <f aca="false">E954*J954</f>
        <v>0</v>
      </c>
    </row>
    <row r="955" customFormat="false" ht="15" hidden="false" customHeight="false" outlineLevel="0" collapsed="false">
      <c r="A955" s="71" t="s">
        <v>60</v>
      </c>
      <c r="B955" s="71" t="s">
        <v>47</v>
      </c>
      <c r="C955" s="71" t="s">
        <v>1502</v>
      </c>
      <c r="D955" s="72" t="n">
        <v>0</v>
      </c>
      <c r="E955" s="71" t="n">
        <v>0</v>
      </c>
      <c r="F955" s="71" t="n">
        <v>5</v>
      </c>
      <c r="G955" s="72" t="n">
        <v>774.75</v>
      </c>
      <c r="H955" s="72" t="n">
        <v>774.75</v>
      </c>
      <c r="I955" s="71" t="n">
        <f aca="false">IF(B955&gt;=Settings!$B$23,1,0)</f>
        <v>0</v>
      </c>
      <c r="J955" s="71" t="n">
        <v>1</v>
      </c>
      <c r="K955" s="71" t="n">
        <f aca="false">F955*I955*J955</f>
        <v>0</v>
      </c>
      <c r="L955" s="71" t="n">
        <f aca="false">E955*I955*J955</f>
        <v>0</v>
      </c>
      <c r="M955" s="72" t="n">
        <f aca="false">G955*I955*J955</f>
        <v>0</v>
      </c>
      <c r="N955" s="72" t="n">
        <f aca="false">D955*I955*J955</f>
        <v>-0</v>
      </c>
      <c r="O955" s="71" t="n">
        <f aca="false">F955*J955</f>
        <v>5</v>
      </c>
      <c r="P955" s="71" t="n">
        <f aca="false">E955*J955</f>
        <v>0</v>
      </c>
    </row>
    <row r="956" customFormat="false" ht="15" hidden="false" customHeight="false" outlineLevel="0" collapsed="false">
      <c r="A956" s="71" t="s">
        <v>60</v>
      </c>
      <c r="B956" s="71" t="s">
        <v>47</v>
      </c>
      <c r="C956" s="71" t="s">
        <v>119</v>
      </c>
      <c r="D956" s="72" t="n">
        <v>659.7</v>
      </c>
      <c r="E956" s="71" t="n">
        <v>6</v>
      </c>
      <c r="F956" s="71" t="n">
        <v>333</v>
      </c>
      <c r="G956" s="72" t="n">
        <v>31918.35</v>
      </c>
      <c r="H956" s="72" t="n">
        <v>31258.65</v>
      </c>
      <c r="I956" s="71" t="n">
        <f aca="false">IF(B956&gt;=Settings!$B$23,1,0)</f>
        <v>0</v>
      </c>
      <c r="J956" s="71" t="n">
        <v>1</v>
      </c>
      <c r="K956" s="71" t="n">
        <f aca="false">F956*I956*J956</f>
        <v>0</v>
      </c>
      <c r="L956" s="71" t="n">
        <f aca="false">E956*I956*J956</f>
        <v>0</v>
      </c>
      <c r="M956" s="72" t="n">
        <f aca="false">G956*I956*J956</f>
        <v>0</v>
      </c>
      <c r="N956" s="72" t="n">
        <f aca="false">D956*I956*J956</f>
        <v>0</v>
      </c>
      <c r="O956" s="71" t="n">
        <f aca="false">F956*J956</f>
        <v>333</v>
      </c>
      <c r="P956" s="71" t="n">
        <f aca="false">E956*J956</f>
        <v>6</v>
      </c>
    </row>
    <row r="957" customFormat="false" ht="15" hidden="false" customHeight="false" outlineLevel="0" collapsed="false">
      <c r="A957" s="71" t="s">
        <v>59</v>
      </c>
      <c r="B957" s="71" t="s">
        <v>47</v>
      </c>
      <c r="C957" s="71" t="s">
        <v>1138</v>
      </c>
      <c r="D957" s="72" t="n">
        <v>0</v>
      </c>
      <c r="E957" s="71" t="n">
        <v>0</v>
      </c>
      <c r="F957" s="71" t="n">
        <v>9</v>
      </c>
      <c r="G957" s="72" t="n">
        <v>641.442</v>
      </c>
      <c r="H957" s="72" t="n">
        <v>641.442</v>
      </c>
      <c r="I957" s="71" t="n">
        <f aca="false">IF(B957&gt;=Settings!$B$23,1,0)</f>
        <v>0</v>
      </c>
      <c r="J957" s="71" t="n">
        <v>1</v>
      </c>
      <c r="K957" s="71" t="n">
        <f aca="false">F957*I957*J957</f>
        <v>0</v>
      </c>
      <c r="L957" s="71" t="n">
        <f aca="false">E957*I957*J957</f>
        <v>0</v>
      </c>
      <c r="M957" s="72" t="n">
        <f aca="false">G957*I957*J957</f>
        <v>0</v>
      </c>
      <c r="N957" s="72" t="n">
        <f aca="false">D957*I957*J957</f>
        <v>-0</v>
      </c>
      <c r="O957" s="71" t="n">
        <f aca="false">F957*J957</f>
        <v>9</v>
      </c>
      <c r="P957" s="71" t="n">
        <f aca="false">E957*J957</f>
        <v>0</v>
      </c>
    </row>
    <row r="958" customFormat="false" ht="15" hidden="false" customHeight="false" outlineLevel="0" collapsed="false">
      <c r="A958" s="71" t="s">
        <v>60</v>
      </c>
      <c r="B958" s="71" t="s">
        <v>47</v>
      </c>
      <c r="C958" s="71" t="s">
        <v>1085</v>
      </c>
      <c r="D958" s="72" t="n">
        <v>0</v>
      </c>
      <c r="E958" s="71" t="n">
        <v>0</v>
      </c>
      <c r="F958" s="71" t="n">
        <v>8</v>
      </c>
      <c r="G958" s="72" t="n">
        <v>879.6</v>
      </c>
      <c r="H958" s="72" t="n">
        <v>879.6</v>
      </c>
      <c r="I958" s="71" t="n">
        <f aca="false">IF(B958&gt;=Settings!$B$23,1,0)</f>
        <v>0</v>
      </c>
      <c r="J958" s="71" t="n">
        <v>1</v>
      </c>
      <c r="K958" s="71" t="n">
        <f aca="false">F958*I958*J958</f>
        <v>0</v>
      </c>
      <c r="L958" s="71" t="n">
        <f aca="false">E958*I958*J958</f>
        <v>0</v>
      </c>
      <c r="M958" s="72" t="n">
        <f aca="false">G958*I958*J958</f>
        <v>0</v>
      </c>
      <c r="N958" s="72" t="n">
        <f aca="false">D958*I958*J958</f>
        <v>-0</v>
      </c>
      <c r="O958" s="71" t="n">
        <f aca="false">F958*J958</f>
        <v>8</v>
      </c>
      <c r="P958" s="71" t="n">
        <f aca="false">E958*J958</f>
        <v>0</v>
      </c>
    </row>
    <row r="959" customFormat="false" ht="15" hidden="false" customHeight="false" outlineLevel="0" collapsed="false">
      <c r="A959" s="71" t="s">
        <v>60</v>
      </c>
      <c r="B959" s="71" t="s">
        <v>47</v>
      </c>
      <c r="C959" s="71" t="s">
        <v>1503</v>
      </c>
      <c r="D959" s="72" t="n">
        <v>0</v>
      </c>
      <c r="E959" s="71" t="n">
        <v>0</v>
      </c>
      <c r="F959" s="71" t="n">
        <v>3</v>
      </c>
      <c r="G959" s="72" t="n">
        <v>509.85</v>
      </c>
      <c r="H959" s="72" t="n">
        <v>509.85</v>
      </c>
      <c r="I959" s="71" t="n">
        <f aca="false">IF(B959&gt;=Settings!$B$23,1,0)</f>
        <v>0</v>
      </c>
      <c r="J959" s="71" t="n">
        <v>1</v>
      </c>
      <c r="K959" s="71" t="n">
        <f aca="false">F959*I959*J959</f>
        <v>0</v>
      </c>
      <c r="L959" s="71" t="n">
        <f aca="false">E959*I959*J959</f>
        <v>0</v>
      </c>
      <c r="M959" s="72" t="n">
        <f aca="false">G959*I959*J959</f>
        <v>0</v>
      </c>
      <c r="N959" s="72" t="n">
        <f aca="false">D959*I959*J959</f>
        <v>-0</v>
      </c>
      <c r="O959" s="71" t="n">
        <f aca="false">F959*J959</f>
        <v>3</v>
      </c>
      <c r="P959" s="71" t="n">
        <f aca="false">E959*J959</f>
        <v>0</v>
      </c>
    </row>
    <row r="960" customFormat="false" ht="15" hidden="false" customHeight="false" outlineLevel="0" collapsed="false">
      <c r="A960" s="71" t="s">
        <v>60</v>
      </c>
      <c r="B960" s="71" t="s">
        <v>47</v>
      </c>
      <c r="C960" s="71" t="s">
        <v>893</v>
      </c>
      <c r="D960" s="72" t="n">
        <v>0</v>
      </c>
      <c r="E960" s="71" t="n">
        <v>0</v>
      </c>
      <c r="F960" s="71" t="n">
        <v>2</v>
      </c>
      <c r="G960" s="72" t="n">
        <v>107.9</v>
      </c>
      <c r="H960" s="72" t="n">
        <v>107.9</v>
      </c>
      <c r="I960" s="71" t="n">
        <f aca="false">IF(B960&gt;=Settings!$B$23,1,0)</f>
        <v>0</v>
      </c>
      <c r="J960" s="71" t="n">
        <v>1</v>
      </c>
      <c r="K960" s="71" t="n">
        <f aca="false">F960*I960*J960</f>
        <v>0</v>
      </c>
      <c r="L960" s="71" t="n">
        <f aca="false">E960*I960*J960</f>
        <v>0</v>
      </c>
      <c r="M960" s="72" t="n">
        <f aca="false">G960*I960*J960</f>
        <v>0</v>
      </c>
      <c r="N960" s="72" t="n">
        <f aca="false">D960*I960*J960</f>
        <v>-0</v>
      </c>
      <c r="O960" s="71" t="n">
        <f aca="false">F960*J960</f>
        <v>2</v>
      </c>
      <c r="P960" s="71" t="n">
        <f aca="false">E960*J960</f>
        <v>0</v>
      </c>
    </row>
    <row r="961" customFormat="false" ht="15" hidden="false" customHeight="false" outlineLevel="0" collapsed="false">
      <c r="A961" s="71" t="s">
        <v>60</v>
      </c>
      <c r="B961" s="71" t="s">
        <v>47</v>
      </c>
      <c r="C961" s="71" t="s">
        <v>1504</v>
      </c>
      <c r="D961" s="72" t="n">
        <v>0</v>
      </c>
      <c r="E961" s="71" t="n">
        <v>0</v>
      </c>
      <c r="F961" s="71" t="n">
        <v>6</v>
      </c>
      <c r="G961" s="72" t="n">
        <v>1259.7</v>
      </c>
      <c r="H961" s="72" t="n">
        <v>1259.7</v>
      </c>
      <c r="I961" s="71" t="n">
        <f aca="false">IF(B961&gt;=Settings!$B$23,1,0)</f>
        <v>0</v>
      </c>
      <c r="J961" s="71" t="n">
        <v>1</v>
      </c>
      <c r="K961" s="71" t="n">
        <f aca="false">F961*I961*J961</f>
        <v>0</v>
      </c>
      <c r="L961" s="71" t="n">
        <f aca="false">E961*I961*J961</f>
        <v>0</v>
      </c>
      <c r="M961" s="72" t="n">
        <f aca="false">G961*I961*J961</f>
        <v>0</v>
      </c>
      <c r="N961" s="72" t="n">
        <f aca="false">D961*I961*J961</f>
        <v>-0</v>
      </c>
      <c r="O961" s="71" t="n">
        <f aca="false">F961*J961</f>
        <v>6</v>
      </c>
      <c r="P961" s="71" t="n">
        <f aca="false">E961*J961</f>
        <v>0</v>
      </c>
    </row>
    <row r="962" customFormat="false" ht="15" hidden="false" customHeight="false" outlineLevel="0" collapsed="false">
      <c r="A962" s="71" t="s">
        <v>60</v>
      </c>
      <c r="B962" s="71" t="s">
        <v>47</v>
      </c>
      <c r="C962" s="71" t="s">
        <v>1505</v>
      </c>
      <c r="D962" s="72" t="n">
        <v>0</v>
      </c>
      <c r="E962" s="71" t="n">
        <v>0</v>
      </c>
      <c r="F962" s="71" t="n">
        <v>5</v>
      </c>
      <c r="G962" s="72" t="n">
        <v>449.75</v>
      </c>
      <c r="H962" s="72" t="n">
        <v>449.75</v>
      </c>
      <c r="I962" s="71" t="n">
        <f aca="false">IF(B962&gt;=Settings!$B$23,1,0)</f>
        <v>0</v>
      </c>
      <c r="J962" s="71" t="n">
        <v>1</v>
      </c>
      <c r="K962" s="71" t="n">
        <f aca="false">F962*I962*J962</f>
        <v>0</v>
      </c>
      <c r="L962" s="71" t="n">
        <f aca="false">E962*I962*J962</f>
        <v>0</v>
      </c>
      <c r="M962" s="72" t="n">
        <f aca="false">G962*I962*J962</f>
        <v>0</v>
      </c>
      <c r="N962" s="72" t="n">
        <f aca="false">D962*I962*J962</f>
        <v>-0</v>
      </c>
      <c r="O962" s="71" t="n">
        <f aca="false">F962*J962</f>
        <v>5</v>
      </c>
      <c r="P962" s="71" t="n">
        <f aca="false">E962*J962</f>
        <v>0</v>
      </c>
    </row>
    <row r="963" customFormat="false" ht="15" hidden="false" customHeight="false" outlineLevel="0" collapsed="false">
      <c r="A963" s="71" t="s">
        <v>59</v>
      </c>
      <c r="B963" s="71" t="s">
        <v>47</v>
      </c>
      <c r="C963" s="71" t="s">
        <v>1506</v>
      </c>
      <c r="D963" s="72" t="n">
        <v>0</v>
      </c>
      <c r="E963" s="71" t="n">
        <v>0</v>
      </c>
      <c r="F963" s="71" t="n">
        <v>2</v>
      </c>
      <c r="G963" s="72" t="n">
        <v>189.9</v>
      </c>
      <c r="H963" s="72" t="n">
        <v>189.9</v>
      </c>
      <c r="I963" s="71" t="n">
        <f aca="false">IF(B963&gt;=Settings!$B$23,1,0)</f>
        <v>0</v>
      </c>
      <c r="J963" s="71" t="n">
        <v>1</v>
      </c>
      <c r="K963" s="71" t="n">
        <f aca="false">F963*I963*J963</f>
        <v>0</v>
      </c>
      <c r="L963" s="71" t="n">
        <f aca="false">E963*I963*J963</f>
        <v>0</v>
      </c>
      <c r="M963" s="72" t="n">
        <f aca="false">G963*I963*J963</f>
        <v>0</v>
      </c>
      <c r="N963" s="72" t="n">
        <f aca="false">D963*I963*J963</f>
        <v>-0</v>
      </c>
      <c r="O963" s="71" t="n">
        <f aca="false">F963*J963</f>
        <v>2</v>
      </c>
      <c r="P963" s="71" t="n">
        <f aca="false">E963*J963</f>
        <v>0</v>
      </c>
    </row>
    <row r="964" customFormat="false" ht="15" hidden="false" customHeight="false" outlineLevel="0" collapsed="false">
      <c r="A964" s="71" t="s">
        <v>60</v>
      </c>
      <c r="B964" s="71" t="s">
        <v>47</v>
      </c>
      <c r="C964" s="71" t="s">
        <v>1238</v>
      </c>
      <c r="D964" s="72" t="n">
        <v>69.95</v>
      </c>
      <c r="E964" s="71" t="n">
        <v>1</v>
      </c>
      <c r="F964" s="71" t="n">
        <v>2</v>
      </c>
      <c r="G964" s="72" t="n">
        <v>139.9</v>
      </c>
      <c r="H964" s="72" t="n">
        <v>69.95</v>
      </c>
      <c r="I964" s="71" t="n">
        <f aca="false">IF(B964&gt;=Settings!$B$23,1,0)</f>
        <v>0</v>
      </c>
      <c r="J964" s="71" t="n">
        <v>1</v>
      </c>
      <c r="K964" s="71" t="n">
        <f aca="false">F964*I964*J964</f>
        <v>0</v>
      </c>
      <c r="L964" s="71" t="n">
        <f aca="false">E964*I964*J964</f>
        <v>0</v>
      </c>
      <c r="M964" s="72" t="n">
        <f aca="false">G964*I964*J964</f>
        <v>0</v>
      </c>
      <c r="N964" s="72" t="n">
        <f aca="false">D964*I964*J964</f>
        <v>0</v>
      </c>
      <c r="O964" s="71" t="n">
        <f aca="false">F964*J964</f>
        <v>2</v>
      </c>
      <c r="P964" s="71" t="n">
        <f aca="false">E964*J964</f>
        <v>1</v>
      </c>
    </row>
    <row r="965" customFormat="false" ht="15" hidden="false" customHeight="false" outlineLevel="0" collapsed="false">
      <c r="A965" s="71" t="s">
        <v>59</v>
      </c>
      <c r="B965" s="71" t="s">
        <v>47</v>
      </c>
      <c r="C965" s="71" t="s">
        <v>1389</v>
      </c>
      <c r="D965" s="72" t="n">
        <v>0</v>
      </c>
      <c r="E965" s="71" t="n">
        <v>0</v>
      </c>
      <c r="F965" s="71" t="n">
        <v>14</v>
      </c>
      <c r="G965" s="72" t="n">
        <v>223.3</v>
      </c>
      <c r="H965" s="72" t="n">
        <v>223.3</v>
      </c>
      <c r="I965" s="71" t="n">
        <f aca="false">IF(B965&gt;=Settings!$B$23,1,0)</f>
        <v>0</v>
      </c>
      <c r="J965" s="71" t="n">
        <v>1</v>
      </c>
      <c r="K965" s="71" t="n">
        <f aca="false">F965*I965*J965</f>
        <v>0</v>
      </c>
      <c r="L965" s="71" t="n">
        <f aca="false">E965*I965*J965</f>
        <v>0</v>
      </c>
      <c r="M965" s="72" t="n">
        <f aca="false">G965*I965*J965</f>
        <v>0</v>
      </c>
      <c r="N965" s="72" t="n">
        <f aca="false">D965*I965*J965</f>
        <v>-0</v>
      </c>
      <c r="O965" s="71" t="n">
        <f aca="false">F965*J965</f>
        <v>14</v>
      </c>
      <c r="P965" s="71" t="n">
        <f aca="false">E965*J965</f>
        <v>0</v>
      </c>
    </row>
    <row r="966" customFormat="false" ht="15" hidden="false" customHeight="false" outlineLevel="0" collapsed="false">
      <c r="A966" s="71" t="s">
        <v>59</v>
      </c>
      <c r="B966" s="71" t="s">
        <v>47</v>
      </c>
      <c r="C966" s="71" t="s">
        <v>135</v>
      </c>
      <c r="D966" s="72" t="n">
        <v>0</v>
      </c>
      <c r="E966" s="71" t="n">
        <v>0</v>
      </c>
      <c r="F966" s="71" t="n">
        <v>9</v>
      </c>
      <c r="G966" s="72" t="n">
        <v>1168.58</v>
      </c>
      <c r="H966" s="72" t="n">
        <v>1168.58</v>
      </c>
      <c r="I966" s="71" t="n">
        <f aca="false">IF(B966&gt;=Settings!$B$23,1,0)</f>
        <v>0</v>
      </c>
      <c r="J966" s="71" t="n">
        <v>1</v>
      </c>
      <c r="K966" s="71" t="n">
        <f aca="false">F966*I966*J966</f>
        <v>0</v>
      </c>
      <c r="L966" s="71" t="n">
        <f aca="false">E966*I966*J966</f>
        <v>0</v>
      </c>
      <c r="M966" s="72" t="n">
        <f aca="false">G966*I966*J966</f>
        <v>0</v>
      </c>
      <c r="N966" s="72" t="n">
        <f aca="false">D966*I966*J966</f>
        <v>-0</v>
      </c>
      <c r="O966" s="71" t="n">
        <f aca="false">F966*J966</f>
        <v>9</v>
      </c>
      <c r="P966" s="71" t="n">
        <f aca="false">E966*J966</f>
        <v>0</v>
      </c>
    </row>
    <row r="967" customFormat="false" ht="15" hidden="false" customHeight="false" outlineLevel="0" collapsed="false">
      <c r="A967" s="71" t="s">
        <v>61</v>
      </c>
      <c r="B967" s="71" t="s">
        <v>47</v>
      </c>
      <c r="C967" s="71" t="s">
        <v>958</v>
      </c>
      <c r="D967" s="72" t="n">
        <v>7.6</v>
      </c>
      <c r="E967" s="71" t="n">
        <v>1</v>
      </c>
      <c r="F967" s="71" t="n">
        <v>26</v>
      </c>
      <c r="G967" s="72" t="n">
        <v>232.7</v>
      </c>
      <c r="H967" s="72" t="n">
        <v>215.68</v>
      </c>
      <c r="I967" s="71" t="n">
        <f aca="false">IF(B967&gt;=Settings!$B$23,1,0)</f>
        <v>0</v>
      </c>
      <c r="J967" s="71" t="n">
        <v>1</v>
      </c>
      <c r="K967" s="71" t="n">
        <f aca="false">F967*I967*J967</f>
        <v>0</v>
      </c>
      <c r="L967" s="71" t="n">
        <f aca="false">E967*I967*J967</f>
        <v>0</v>
      </c>
      <c r="M967" s="72" t="n">
        <f aca="false">G967*I967*J967</f>
        <v>0</v>
      </c>
      <c r="N967" s="72" t="n">
        <f aca="false">D967*I967*J967</f>
        <v>0</v>
      </c>
      <c r="O967" s="71" t="n">
        <f aca="false">F967*J967</f>
        <v>26</v>
      </c>
      <c r="P967" s="71" t="n">
        <f aca="false">E967*J967</f>
        <v>1</v>
      </c>
    </row>
    <row r="968" customFormat="false" ht="15" hidden="false" customHeight="false" outlineLevel="0" collapsed="false">
      <c r="A968" s="71" t="s">
        <v>60</v>
      </c>
      <c r="B968" s="71" t="s">
        <v>47</v>
      </c>
      <c r="C968" s="71" t="s">
        <v>1340</v>
      </c>
      <c r="D968" s="72" t="n">
        <v>0</v>
      </c>
      <c r="E968" s="71" t="n">
        <v>0</v>
      </c>
      <c r="F968" s="71" t="n">
        <v>10</v>
      </c>
      <c r="G968" s="72" t="n">
        <v>949.5</v>
      </c>
      <c r="H968" s="72" t="n">
        <v>949.5</v>
      </c>
      <c r="I968" s="71" t="n">
        <f aca="false">IF(B968&gt;=Settings!$B$23,1,0)</f>
        <v>0</v>
      </c>
      <c r="J968" s="71" t="n">
        <v>1</v>
      </c>
      <c r="K968" s="71" t="n">
        <f aca="false">F968*I968*J968</f>
        <v>0</v>
      </c>
      <c r="L968" s="71" t="n">
        <f aca="false">E968*I968*J968</f>
        <v>0</v>
      </c>
      <c r="M968" s="72" t="n">
        <f aca="false">G968*I968*J968</f>
        <v>0</v>
      </c>
      <c r="N968" s="72" t="n">
        <f aca="false">D968*I968*J968</f>
        <v>-0</v>
      </c>
      <c r="O968" s="71" t="n">
        <f aca="false">F968*J968</f>
        <v>10</v>
      </c>
      <c r="P968" s="71" t="n">
        <f aca="false">E968*J968</f>
        <v>0</v>
      </c>
    </row>
    <row r="969" customFormat="false" ht="15" hidden="false" customHeight="false" outlineLevel="0" collapsed="false">
      <c r="A969" s="71" t="s">
        <v>60</v>
      </c>
      <c r="B969" s="71" t="s">
        <v>47</v>
      </c>
      <c r="C969" s="71" t="s">
        <v>1507</v>
      </c>
      <c r="D969" s="72" t="n">
        <v>0</v>
      </c>
      <c r="E969" s="71" t="n">
        <v>0</v>
      </c>
      <c r="F969" s="71" t="n">
        <v>4</v>
      </c>
      <c r="G969" s="72" t="n">
        <v>264.8</v>
      </c>
      <c r="H969" s="72" t="n">
        <v>264.8</v>
      </c>
      <c r="I969" s="71" t="n">
        <f aca="false">IF(B969&gt;=Settings!$B$23,1,0)</f>
        <v>0</v>
      </c>
      <c r="J969" s="71" t="n">
        <v>1</v>
      </c>
      <c r="K969" s="71" t="n">
        <f aca="false">F969*I969*J969</f>
        <v>0</v>
      </c>
      <c r="L969" s="71" t="n">
        <f aca="false">E969*I969*J969</f>
        <v>0</v>
      </c>
      <c r="M969" s="72" t="n">
        <f aca="false">G969*I969*J969</f>
        <v>0</v>
      </c>
      <c r="N969" s="72" t="n">
        <f aca="false">D969*I969*J969</f>
        <v>-0</v>
      </c>
      <c r="O969" s="71" t="n">
        <f aca="false">F969*J969</f>
        <v>4</v>
      </c>
      <c r="P969" s="71" t="n">
        <f aca="false">E969*J969</f>
        <v>0</v>
      </c>
    </row>
    <row r="970" customFormat="false" ht="15" hidden="false" customHeight="false" outlineLevel="0" collapsed="false">
      <c r="A970" s="71" t="s">
        <v>59</v>
      </c>
      <c r="B970" s="71" t="s">
        <v>47</v>
      </c>
      <c r="C970" s="71" t="s">
        <v>1095</v>
      </c>
      <c r="D970" s="72" t="n">
        <v>0</v>
      </c>
      <c r="E970" s="71" t="n">
        <v>0</v>
      </c>
      <c r="F970" s="71" t="n">
        <v>18</v>
      </c>
      <c r="G970" s="72" t="n">
        <v>1862.394</v>
      </c>
      <c r="H970" s="72" t="n">
        <v>1862.394</v>
      </c>
      <c r="I970" s="71" t="n">
        <f aca="false">IF(B970&gt;=Settings!$B$23,1,0)</f>
        <v>0</v>
      </c>
      <c r="J970" s="71" t="n">
        <v>1</v>
      </c>
      <c r="K970" s="71" t="n">
        <f aca="false">F970*I970*J970</f>
        <v>0</v>
      </c>
      <c r="L970" s="71" t="n">
        <f aca="false">E970*I970*J970</f>
        <v>0</v>
      </c>
      <c r="M970" s="72" t="n">
        <f aca="false">G970*I970*J970</f>
        <v>0</v>
      </c>
      <c r="N970" s="72" t="n">
        <f aca="false">D970*I970*J970</f>
        <v>-0</v>
      </c>
      <c r="O970" s="71" t="n">
        <f aca="false">F970*J970</f>
        <v>18</v>
      </c>
      <c r="P970" s="71" t="n">
        <f aca="false">E970*J970</f>
        <v>0</v>
      </c>
    </row>
    <row r="971" customFormat="false" ht="15" hidden="false" customHeight="false" outlineLevel="0" collapsed="false">
      <c r="A971" s="71" t="s">
        <v>61</v>
      </c>
      <c r="B971" s="71" t="s">
        <v>47</v>
      </c>
      <c r="C971" s="71" t="s">
        <v>960</v>
      </c>
      <c r="D971" s="72" t="n">
        <v>84.95</v>
      </c>
      <c r="E971" s="71" t="n">
        <v>1</v>
      </c>
      <c r="F971" s="71" t="n">
        <v>10</v>
      </c>
      <c r="G971" s="72" t="n">
        <v>904.5</v>
      </c>
      <c r="H971" s="72" t="n">
        <v>757.08</v>
      </c>
      <c r="I971" s="71" t="n">
        <f aca="false">IF(B971&gt;=Settings!$B$23,1,0)</f>
        <v>0</v>
      </c>
      <c r="J971" s="71" t="n">
        <v>1</v>
      </c>
      <c r="K971" s="71" t="n">
        <f aca="false">F971*I971*J971</f>
        <v>0</v>
      </c>
      <c r="L971" s="71" t="n">
        <f aca="false">E971*I971*J971</f>
        <v>0</v>
      </c>
      <c r="M971" s="72" t="n">
        <f aca="false">G971*I971*J971</f>
        <v>0</v>
      </c>
      <c r="N971" s="72" t="n">
        <f aca="false">D971*I971*J971</f>
        <v>0</v>
      </c>
      <c r="O971" s="71" t="n">
        <f aca="false">F971*J971</f>
        <v>10</v>
      </c>
      <c r="P971" s="71" t="n">
        <f aca="false">E971*J971</f>
        <v>1</v>
      </c>
    </row>
    <row r="972" customFormat="false" ht="15" hidden="false" customHeight="false" outlineLevel="0" collapsed="false">
      <c r="A972" s="71" t="s">
        <v>59</v>
      </c>
      <c r="B972" s="71" t="s">
        <v>47</v>
      </c>
      <c r="C972" s="71" t="s">
        <v>1508</v>
      </c>
      <c r="D972" s="72" t="n">
        <v>0</v>
      </c>
      <c r="E972" s="71" t="n">
        <v>0</v>
      </c>
      <c r="F972" s="71" t="n">
        <v>1</v>
      </c>
      <c r="G972" s="72" t="n">
        <v>95.95</v>
      </c>
      <c r="H972" s="72" t="n">
        <v>95.95</v>
      </c>
      <c r="I972" s="71" t="n">
        <f aca="false">IF(B972&gt;=Settings!$B$23,1,0)</f>
        <v>0</v>
      </c>
      <c r="J972" s="71" t="n">
        <v>1</v>
      </c>
      <c r="K972" s="71" t="n">
        <f aca="false">F972*I972*J972</f>
        <v>0</v>
      </c>
      <c r="L972" s="71" t="n">
        <f aca="false">E972*I972*J972</f>
        <v>0</v>
      </c>
      <c r="M972" s="72" t="n">
        <f aca="false">G972*I972*J972</f>
        <v>0</v>
      </c>
      <c r="N972" s="72" t="n">
        <f aca="false">D972*I972*J972</f>
        <v>-0</v>
      </c>
      <c r="O972" s="71" t="n">
        <f aca="false">F972*J972</f>
        <v>1</v>
      </c>
      <c r="P972" s="71" t="n">
        <f aca="false">E972*J972</f>
        <v>0</v>
      </c>
    </row>
    <row r="973" customFormat="false" ht="15" hidden="false" customHeight="false" outlineLevel="0" collapsed="false">
      <c r="A973" s="71" t="s">
        <v>60</v>
      </c>
      <c r="B973" s="71" t="s">
        <v>47</v>
      </c>
      <c r="C973" s="71" t="s">
        <v>1509</v>
      </c>
      <c r="D973" s="72" t="n">
        <v>0</v>
      </c>
      <c r="E973" s="71" t="n">
        <v>0</v>
      </c>
      <c r="F973" s="71" t="n">
        <v>2</v>
      </c>
      <c r="G973" s="72" t="n">
        <v>129.9</v>
      </c>
      <c r="H973" s="72" t="n">
        <v>129.9</v>
      </c>
      <c r="I973" s="71" t="n">
        <f aca="false">IF(B973&gt;=Settings!$B$23,1,0)</f>
        <v>0</v>
      </c>
      <c r="J973" s="71" t="n">
        <v>1</v>
      </c>
      <c r="K973" s="71" t="n">
        <f aca="false">F973*I973*J973</f>
        <v>0</v>
      </c>
      <c r="L973" s="71" t="n">
        <f aca="false">E973*I973*J973</f>
        <v>0</v>
      </c>
      <c r="M973" s="72" t="n">
        <f aca="false">G973*I973*J973</f>
        <v>0</v>
      </c>
      <c r="N973" s="72" t="n">
        <f aca="false">D973*I973*J973</f>
        <v>-0</v>
      </c>
      <c r="O973" s="71" t="n">
        <f aca="false">F973*J973</f>
        <v>2</v>
      </c>
      <c r="P973" s="71" t="n">
        <f aca="false">E973*J973</f>
        <v>0</v>
      </c>
    </row>
    <row r="974" customFormat="false" ht="15" hidden="false" customHeight="false" outlineLevel="0" collapsed="false">
      <c r="A974" s="71" t="s">
        <v>61</v>
      </c>
      <c r="B974" s="71" t="s">
        <v>47</v>
      </c>
      <c r="C974" s="71" t="s">
        <v>976</v>
      </c>
      <c r="D974" s="72" t="n">
        <v>0</v>
      </c>
      <c r="E974" s="71" t="n">
        <v>0</v>
      </c>
      <c r="F974" s="71" t="n">
        <v>3</v>
      </c>
      <c r="G974" s="72" t="n">
        <v>284.85</v>
      </c>
      <c r="H974" s="72" t="n">
        <v>270.61</v>
      </c>
      <c r="I974" s="71" t="n">
        <f aca="false">IF(B974&gt;=Settings!$B$23,1,0)</f>
        <v>0</v>
      </c>
      <c r="J974" s="71" t="n">
        <v>1</v>
      </c>
      <c r="K974" s="71" t="n">
        <f aca="false">F974*I974*J974</f>
        <v>0</v>
      </c>
      <c r="L974" s="71" t="n">
        <f aca="false">E974*I974*J974</f>
        <v>0</v>
      </c>
      <c r="M974" s="72" t="n">
        <f aca="false">G974*I974*J974</f>
        <v>0</v>
      </c>
      <c r="N974" s="72" t="n">
        <f aca="false">D974*I974*J974</f>
        <v>-0</v>
      </c>
      <c r="O974" s="71" t="n">
        <f aca="false">F974*J974</f>
        <v>3</v>
      </c>
      <c r="P974" s="71" t="n">
        <f aca="false">E974*J974</f>
        <v>0</v>
      </c>
    </row>
    <row r="975" customFormat="false" ht="15" hidden="false" customHeight="false" outlineLevel="0" collapsed="false">
      <c r="A975" s="71" t="s">
        <v>61</v>
      </c>
      <c r="B975" s="71" t="s">
        <v>47</v>
      </c>
      <c r="C975" s="71" t="s">
        <v>1324</v>
      </c>
      <c r="D975" s="72" t="n">
        <v>0</v>
      </c>
      <c r="E975" s="71" t="n">
        <v>0</v>
      </c>
      <c r="F975" s="71" t="n">
        <v>2</v>
      </c>
      <c r="G975" s="72" t="n">
        <v>346.2</v>
      </c>
      <c r="H975" s="72" t="n">
        <v>346.2</v>
      </c>
      <c r="I975" s="71" t="n">
        <f aca="false">IF(B975&gt;=Settings!$B$23,1,0)</f>
        <v>0</v>
      </c>
      <c r="J975" s="71" t="n">
        <v>1</v>
      </c>
      <c r="K975" s="71" t="n">
        <f aca="false">F975*I975*J975</f>
        <v>0</v>
      </c>
      <c r="L975" s="71" t="n">
        <f aca="false">E975*I975*J975</f>
        <v>0</v>
      </c>
      <c r="M975" s="72" t="n">
        <f aca="false">G975*I975*J975</f>
        <v>0</v>
      </c>
      <c r="N975" s="72" t="n">
        <f aca="false">D975*I975*J975</f>
        <v>-0</v>
      </c>
      <c r="O975" s="71" t="n">
        <f aca="false">F975*J975</f>
        <v>2</v>
      </c>
      <c r="P975" s="71" t="n">
        <f aca="false">E975*J975</f>
        <v>0</v>
      </c>
    </row>
    <row r="976" customFormat="false" ht="15" hidden="false" customHeight="false" outlineLevel="0" collapsed="false">
      <c r="A976" s="71" t="s">
        <v>60</v>
      </c>
      <c r="B976" s="71" t="s">
        <v>47</v>
      </c>
      <c r="C976" s="71" t="s">
        <v>1510</v>
      </c>
      <c r="D976" s="72" t="n">
        <v>0</v>
      </c>
      <c r="E976" s="71" t="n">
        <v>0</v>
      </c>
      <c r="F976" s="71" t="n">
        <v>1</v>
      </c>
      <c r="G976" s="72" t="n">
        <v>99.95</v>
      </c>
      <c r="H976" s="72" t="n">
        <v>99.95</v>
      </c>
      <c r="I976" s="71" t="n">
        <f aca="false">IF(B976&gt;=Settings!$B$23,1,0)</f>
        <v>0</v>
      </c>
      <c r="J976" s="71" t="n">
        <v>1</v>
      </c>
      <c r="K976" s="71" t="n">
        <f aca="false">F976*I976*J976</f>
        <v>0</v>
      </c>
      <c r="L976" s="71" t="n">
        <f aca="false">E976*I976*J976</f>
        <v>0</v>
      </c>
      <c r="M976" s="72" t="n">
        <f aca="false">G976*I976*J976</f>
        <v>0</v>
      </c>
      <c r="N976" s="72" t="n">
        <f aca="false">D976*I976*J976</f>
        <v>-0</v>
      </c>
      <c r="O976" s="71" t="n">
        <f aca="false">F976*J976</f>
        <v>1</v>
      </c>
      <c r="P976" s="71" t="n">
        <f aca="false">E976*J976</f>
        <v>0</v>
      </c>
    </row>
    <row r="977" customFormat="false" ht="15" hidden="false" customHeight="false" outlineLevel="0" collapsed="false">
      <c r="A977" s="71" t="s">
        <v>61</v>
      </c>
      <c r="B977" s="71" t="s">
        <v>47</v>
      </c>
      <c r="C977" s="71" t="s">
        <v>1325</v>
      </c>
      <c r="D977" s="72" t="n">
        <v>0</v>
      </c>
      <c r="E977" s="71" t="n">
        <v>0</v>
      </c>
      <c r="F977" s="71" t="n">
        <v>5</v>
      </c>
      <c r="G977" s="72" t="n">
        <v>694.75</v>
      </c>
      <c r="H977" s="72" t="n">
        <v>694.75</v>
      </c>
      <c r="I977" s="71" t="n">
        <f aca="false">IF(B977&gt;=Settings!$B$23,1,0)</f>
        <v>0</v>
      </c>
      <c r="J977" s="71" t="n">
        <v>1</v>
      </c>
      <c r="K977" s="71" t="n">
        <f aca="false">F977*I977*J977</f>
        <v>0</v>
      </c>
      <c r="L977" s="71" t="n">
        <f aca="false">E977*I977*J977</f>
        <v>0</v>
      </c>
      <c r="M977" s="72" t="n">
        <f aca="false">G977*I977*J977</f>
        <v>0</v>
      </c>
      <c r="N977" s="72" t="n">
        <f aca="false">D977*I977*J977</f>
        <v>-0</v>
      </c>
      <c r="O977" s="71" t="n">
        <f aca="false">F977*J977</f>
        <v>5</v>
      </c>
      <c r="P977" s="71" t="n">
        <f aca="false">E977*J977</f>
        <v>0</v>
      </c>
    </row>
    <row r="978" customFormat="false" ht="15" hidden="false" customHeight="false" outlineLevel="0" collapsed="false">
      <c r="A978" s="71" t="s">
        <v>60</v>
      </c>
      <c r="B978" s="71" t="s">
        <v>47</v>
      </c>
      <c r="C978" s="71" t="s">
        <v>1201</v>
      </c>
      <c r="D978" s="72" t="n">
        <v>54.95</v>
      </c>
      <c r="E978" s="71" t="n">
        <v>1</v>
      </c>
      <c r="F978" s="71" t="n">
        <v>4</v>
      </c>
      <c r="G978" s="72" t="n">
        <v>219.8</v>
      </c>
      <c r="H978" s="72" t="n">
        <v>164.85</v>
      </c>
      <c r="I978" s="71" t="n">
        <f aca="false">IF(B978&gt;=Settings!$B$23,1,0)</f>
        <v>0</v>
      </c>
      <c r="J978" s="71" t="n">
        <v>1</v>
      </c>
      <c r="K978" s="71" t="n">
        <f aca="false">F978*I978*J978</f>
        <v>0</v>
      </c>
      <c r="L978" s="71" t="n">
        <f aca="false">E978*I978*J978</f>
        <v>0</v>
      </c>
      <c r="M978" s="72" t="n">
        <f aca="false">G978*I978*J978</f>
        <v>0</v>
      </c>
      <c r="N978" s="72" t="n">
        <f aca="false">D978*I978*J978</f>
        <v>0</v>
      </c>
      <c r="O978" s="71" t="n">
        <f aca="false">F978*J978</f>
        <v>4</v>
      </c>
      <c r="P978" s="71" t="n">
        <f aca="false">E978*J978</f>
        <v>1</v>
      </c>
    </row>
    <row r="979" customFormat="false" ht="15" hidden="false" customHeight="false" outlineLevel="0" collapsed="false">
      <c r="A979" s="71" t="s">
        <v>59</v>
      </c>
      <c r="B979" s="71" t="s">
        <v>47</v>
      </c>
      <c r="C979" s="71" t="s">
        <v>1511</v>
      </c>
      <c r="D979" s="72" t="n">
        <v>0</v>
      </c>
      <c r="E979" s="71" t="n">
        <v>0</v>
      </c>
      <c r="F979" s="71" t="n">
        <v>2</v>
      </c>
      <c r="G979" s="72" t="n">
        <v>259.9</v>
      </c>
      <c r="H979" s="72" t="n">
        <v>259.9</v>
      </c>
      <c r="I979" s="71" t="n">
        <f aca="false">IF(B979&gt;=Settings!$B$23,1,0)</f>
        <v>0</v>
      </c>
      <c r="J979" s="71" t="n">
        <v>1</v>
      </c>
      <c r="K979" s="71" t="n">
        <f aca="false">F979*I979*J979</f>
        <v>0</v>
      </c>
      <c r="L979" s="71" t="n">
        <f aca="false">E979*I979*J979</f>
        <v>0</v>
      </c>
      <c r="M979" s="72" t="n">
        <f aca="false">G979*I979*J979</f>
        <v>0</v>
      </c>
      <c r="N979" s="72" t="n">
        <f aca="false">D979*I979*J979</f>
        <v>-0</v>
      </c>
      <c r="O979" s="71" t="n">
        <f aca="false">F979*J979</f>
        <v>2</v>
      </c>
      <c r="P979" s="71" t="n">
        <f aca="false">E979*J979</f>
        <v>0</v>
      </c>
    </row>
    <row r="980" customFormat="false" ht="15" hidden="false" customHeight="false" outlineLevel="0" collapsed="false">
      <c r="A980" s="71" t="s">
        <v>61</v>
      </c>
      <c r="B980" s="71" t="s">
        <v>47</v>
      </c>
      <c r="C980" s="71" t="s">
        <v>1253</v>
      </c>
      <c r="D980" s="72" t="n">
        <v>0</v>
      </c>
      <c r="E980" s="71" t="n">
        <v>0</v>
      </c>
      <c r="F980" s="71" t="n">
        <v>4</v>
      </c>
      <c r="G980" s="72" t="n">
        <v>740.8</v>
      </c>
      <c r="H980" s="72" t="n">
        <v>740.8</v>
      </c>
      <c r="I980" s="71" t="n">
        <f aca="false">IF(B980&gt;=Settings!$B$23,1,0)</f>
        <v>0</v>
      </c>
      <c r="J980" s="71" t="n">
        <v>1</v>
      </c>
      <c r="K980" s="71" t="n">
        <f aca="false">F980*I980*J980</f>
        <v>0</v>
      </c>
      <c r="L980" s="71" t="n">
        <f aca="false">E980*I980*J980</f>
        <v>0</v>
      </c>
      <c r="M980" s="72" t="n">
        <f aca="false">G980*I980*J980</f>
        <v>0</v>
      </c>
      <c r="N980" s="72" t="n">
        <f aca="false">D980*I980*J980</f>
        <v>-0</v>
      </c>
      <c r="O980" s="71" t="n">
        <f aca="false">F980*J980</f>
        <v>4</v>
      </c>
      <c r="P980" s="71" t="n">
        <f aca="false">E980*J980</f>
        <v>0</v>
      </c>
    </row>
    <row r="981" customFormat="false" ht="15" hidden="false" customHeight="false" outlineLevel="0" collapsed="false">
      <c r="A981" s="71" t="s">
        <v>60</v>
      </c>
      <c r="B981" s="71" t="s">
        <v>47</v>
      </c>
      <c r="C981" s="71" t="s">
        <v>1394</v>
      </c>
      <c r="D981" s="72" t="n">
        <v>84.95</v>
      </c>
      <c r="E981" s="71" t="n">
        <v>1</v>
      </c>
      <c r="F981" s="71" t="n">
        <v>7</v>
      </c>
      <c r="G981" s="72" t="n">
        <v>594.65</v>
      </c>
      <c r="H981" s="72" t="n">
        <v>509.7</v>
      </c>
      <c r="I981" s="71" t="n">
        <f aca="false">IF(B981&gt;=Settings!$B$23,1,0)</f>
        <v>0</v>
      </c>
      <c r="J981" s="71" t="n">
        <v>1</v>
      </c>
      <c r="K981" s="71" t="n">
        <f aca="false">F981*I981*J981</f>
        <v>0</v>
      </c>
      <c r="L981" s="71" t="n">
        <f aca="false">E981*I981*J981</f>
        <v>0</v>
      </c>
      <c r="M981" s="72" t="n">
        <f aca="false">G981*I981*J981</f>
        <v>0</v>
      </c>
      <c r="N981" s="72" t="n">
        <f aca="false">D981*I981*J981</f>
        <v>0</v>
      </c>
      <c r="O981" s="71" t="n">
        <f aca="false">F981*J981</f>
        <v>7</v>
      </c>
      <c r="P981" s="71" t="n">
        <f aca="false">E981*J981</f>
        <v>1</v>
      </c>
    </row>
    <row r="982" customFormat="false" ht="15" hidden="false" customHeight="false" outlineLevel="0" collapsed="false">
      <c r="A982" s="71" t="s">
        <v>60</v>
      </c>
      <c r="B982" s="71" t="s">
        <v>47</v>
      </c>
      <c r="C982" s="71" t="s">
        <v>1512</v>
      </c>
      <c r="D982" s="72" t="n">
        <v>0</v>
      </c>
      <c r="E982" s="71" t="n">
        <v>0</v>
      </c>
      <c r="F982" s="71" t="n">
        <v>3</v>
      </c>
      <c r="G982" s="72" t="n">
        <v>244.77</v>
      </c>
      <c r="H982" s="72" t="n">
        <v>244.77</v>
      </c>
      <c r="I982" s="71" t="n">
        <f aca="false">IF(B982&gt;=Settings!$B$23,1,0)</f>
        <v>0</v>
      </c>
      <c r="J982" s="71" t="n">
        <v>1</v>
      </c>
      <c r="K982" s="71" t="n">
        <f aca="false">F982*I982*J982</f>
        <v>0</v>
      </c>
      <c r="L982" s="71" t="n">
        <f aca="false">E982*I982*J982</f>
        <v>0</v>
      </c>
      <c r="M982" s="72" t="n">
        <f aca="false">G982*I982*J982</f>
        <v>0</v>
      </c>
      <c r="N982" s="72" t="n">
        <f aca="false">D982*I982*J982</f>
        <v>-0</v>
      </c>
      <c r="O982" s="71" t="n">
        <f aca="false">F982*J982</f>
        <v>3</v>
      </c>
      <c r="P982" s="71" t="n">
        <f aca="false">E982*J982</f>
        <v>0</v>
      </c>
    </row>
    <row r="983" customFormat="false" ht="15" hidden="false" customHeight="false" outlineLevel="0" collapsed="false">
      <c r="A983" s="71" t="s">
        <v>59</v>
      </c>
      <c r="B983" s="71" t="s">
        <v>47</v>
      </c>
      <c r="C983" s="71" t="s">
        <v>579</v>
      </c>
      <c r="D983" s="72" t="n">
        <v>0</v>
      </c>
      <c r="E983" s="71" t="n">
        <v>0</v>
      </c>
      <c r="F983" s="71" t="n">
        <v>3</v>
      </c>
      <c r="G983" s="72" t="n">
        <v>359.85</v>
      </c>
      <c r="H983" s="72" t="n">
        <v>359.85</v>
      </c>
      <c r="I983" s="71" t="n">
        <f aca="false">IF(B983&gt;=Settings!$B$23,1,0)</f>
        <v>0</v>
      </c>
      <c r="J983" s="71" t="n">
        <v>1</v>
      </c>
      <c r="K983" s="71" t="n">
        <f aca="false">F983*I983*J983</f>
        <v>0</v>
      </c>
      <c r="L983" s="71" t="n">
        <f aca="false">E983*I983*J983</f>
        <v>0</v>
      </c>
      <c r="M983" s="72" t="n">
        <f aca="false">G983*I983*J983</f>
        <v>0</v>
      </c>
      <c r="N983" s="72" t="n">
        <f aca="false">D983*I983*J983</f>
        <v>-0</v>
      </c>
      <c r="O983" s="71" t="n">
        <f aca="false">F983*J983</f>
        <v>3</v>
      </c>
      <c r="P983" s="71" t="n">
        <f aca="false">E983*J983</f>
        <v>0</v>
      </c>
    </row>
    <row r="984" customFormat="false" ht="15" hidden="false" customHeight="false" outlineLevel="0" collapsed="false">
      <c r="A984" s="71" t="s">
        <v>59</v>
      </c>
      <c r="B984" s="71" t="s">
        <v>47</v>
      </c>
      <c r="C984" s="71" t="s">
        <v>133</v>
      </c>
      <c r="D984" s="72" t="n">
        <v>0</v>
      </c>
      <c r="E984" s="71" t="n">
        <v>0</v>
      </c>
      <c r="F984" s="71" t="n">
        <v>24</v>
      </c>
      <c r="G984" s="72" t="n">
        <v>2437.457</v>
      </c>
      <c r="H984" s="72" t="n">
        <v>2437.457</v>
      </c>
      <c r="I984" s="71" t="n">
        <f aca="false">IF(B984&gt;=Settings!$B$23,1,0)</f>
        <v>0</v>
      </c>
      <c r="J984" s="71" t="n">
        <v>1</v>
      </c>
      <c r="K984" s="71" t="n">
        <f aca="false">F984*I984*J984</f>
        <v>0</v>
      </c>
      <c r="L984" s="71" t="n">
        <f aca="false">E984*I984*J984</f>
        <v>0</v>
      </c>
      <c r="M984" s="72" t="n">
        <f aca="false">G984*I984*J984</f>
        <v>0</v>
      </c>
      <c r="N984" s="72" t="n">
        <f aca="false">D984*I984*J984</f>
        <v>-0</v>
      </c>
      <c r="O984" s="71" t="n">
        <f aca="false">F984*J984</f>
        <v>24</v>
      </c>
      <c r="P984" s="71" t="n">
        <f aca="false">E984*J984</f>
        <v>0</v>
      </c>
    </row>
    <row r="985" customFormat="false" ht="15" hidden="false" customHeight="false" outlineLevel="0" collapsed="false">
      <c r="A985" s="71" t="s">
        <v>60</v>
      </c>
      <c r="B985" s="71" t="s">
        <v>47</v>
      </c>
      <c r="C985" s="71" t="s">
        <v>1513</v>
      </c>
      <c r="D985" s="72" t="n">
        <v>0</v>
      </c>
      <c r="E985" s="71" t="n">
        <v>0</v>
      </c>
      <c r="F985" s="71" t="n">
        <v>1</v>
      </c>
      <c r="G985" s="72" t="n">
        <v>64.95</v>
      </c>
      <c r="H985" s="72" t="n">
        <v>64.95</v>
      </c>
      <c r="I985" s="71" t="n">
        <f aca="false">IF(B985&gt;=Settings!$B$23,1,0)</f>
        <v>0</v>
      </c>
      <c r="J985" s="71" t="n">
        <v>1</v>
      </c>
      <c r="K985" s="71" t="n">
        <f aca="false">F985*I985*J985</f>
        <v>0</v>
      </c>
      <c r="L985" s="71" t="n">
        <f aca="false">E985*I985*J985</f>
        <v>0</v>
      </c>
      <c r="M985" s="72" t="n">
        <f aca="false">G985*I985*J985</f>
        <v>0</v>
      </c>
      <c r="N985" s="72" t="n">
        <f aca="false">D985*I985*J985</f>
        <v>-0</v>
      </c>
      <c r="O985" s="71" t="n">
        <f aca="false">F985*J985</f>
        <v>1</v>
      </c>
      <c r="P985" s="71" t="n">
        <f aca="false">E985*J985</f>
        <v>0</v>
      </c>
    </row>
    <row r="986" customFormat="false" ht="15" hidden="false" customHeight="false" outlineLevel="0" collapsed="false">
      <c r="A986" s="71" t="s">
        <v>61</v>
      </c>
      <c r="B986" s="71" t="s">
        <v>47</v>
      </c>
      <c r="C986" s="71" t="s">
        <v>1514</v>
      </c>
      <c r="D986" s="72" t="n">
        <v>0</v>
      </c>
      <c r="E986" s="71" t="n">
        <v>0</v>
      </c>
      <c r="F986" s="71" t="n">
        <v>1</v>
      </c>
      <c r="G986" s="72" t="n">
        <v>156.95</v>
      </c>
      <c r="H986" s="72" t="n">
        <v>156.95</v>
      </c>
      <c r="I986" s="71" t="n">
        <f aca="false">IF(B986&gt;=Settings!$B$23,1,0)</f>
        <v>0</v>
      </c>
      <c r="J986" s="71" t="n">
        <v>1</v>
      </c>
      <c r="K986" s="71" t="n">
        <f aca="false">F986*I986*J986</f>
        <v>0</v>
      </c>
      <c r="L986" s="71" t="n">
        <f aca="false">E986*I986*J986</f>
        <v>0</v>
      </c>
      <c r="M986" s="72" t="n">
        <f aca="false">G986*I986*J986</f>
        <v>0</v>
      </c>
      <c r="N986" s="72" t="n">
        <f aca="false">D986*I986*J986</f>
        <v>-0</v>
      </c>
      <c r="O986" s="71" t="n">
        <f aca="false">F986*J986</f>
        <v>1</v>
      </c>
      <c r="P986" s="71" t="n">
        <f aca="false">E986*J986</f>
        <v>0</v>
      </c>
    </row>
    <row r="987" customFormat="false" ht="15" hidden="false" customHeight="false" outlineLevel="0" collapsed="false">
      <c r="A987" s="71" t="s">
        <v>60</v>
      </c>
      <c r="B987" s="71" t="s">
        <v>47</v>
      </c>
      <c r="C987" s="71" t="s">
        <v>1515</v>
      </c>
      <c r="D987" s="72" t="n">
        <v>0</v>
      </c>
      <c r="E987" s="71" t="n">
        <v>0</v>
      </c>
      <c r="F987" s="71" t="n">
        <v>3</v>
      </c>
      <c r="G987" s="72" t="n">
        <v>164.85</v>
      </c>
      <c r="H987" s="72" t="n">
        <v>164.85</v>
      </c>
      <c r="I987" s="71" t="n">
        <f aca="false">IF(B987&gt;=Settings!$B$23,1,0)</f>
        <v>0</v>
      </c>
      <c r="J987" s="71" t="n">
        <v>1</v>
      </c>
      <c r="K987" s="71" t="n">
        <f aca="false">F987*I987*J987</f>
        <v>0</v>
      </c>
      <c r="L987" s="71" t="n">
        <f aca="false">E987*I987*J987</f>
        <v>0</v>
      </c>
      <c r="M987" s="72" t="n">
        <f aca="false">G987*I987*J987</f>
        <v>0</v>
      </c>
      <c r="N987" s="72" t="n">
        <f aca="false">D987*I987*J987</f>
        <v>-0</v>
      </c>
      <c r="O987" s="71" t="n">
        <f aca="false">F987*J987</f>
        <v>3</v>
      </c>
      <c r="P987" s="71" t="n">
        <f aca="false">E987*J987</f>
        <v>0</v>
      </c>
    </row>
    <row r="988" customFormat="false" ht="15" hidden="false" customHeight="false" outlineLevel="0" collapsed="false">
      <c r="A988" s="71" t="s">
        <v>61</v>
      </c>
      <c r="B988" s="71" t="s">
        <v>47</v>
      </c>
      <c r="C988" s="71" t="s">
        <v>1403</v>
      </c>
      <c r="D988" s="72" t="n">
        <v>0</v>
      </c>
      <c r="E988" s="71" t="n">
        <v>0</v>
      </c>
      <c r="F988" s="71" t="n">
        <v>1</v>
      </c>
      <c r="G988" s="72" t="n">
        <v>369.35</v>
      </c>
      <c r="H988" s="72" t="n">
        <v>369.35</v>
      </c>
      <c r="I988" s="71" t="n">
        <f aca="false">IF(B988&gt;=Settings!$B$23,1,0)</f>
        <v>0</v>
      </c>
      <c r="J988" s="71" t="n">
        <v>1</v>
      </c>
      <c r="K988" s="71" t="n">
        <f aca="false">F988*I988*J988</f>
        <v>0</v>
      </c>
      <c r="L988" s="71" t="n">
        <f aca="false">E988*I988*J988</f>
        <v>0</v>
      </c>
      <c r="M988" s="72" t="n">
        <f aca="false">G988*I988*J988</f>
        <v>0</v>
      </c>
      <c r="N988" s="72" t="n">
        <f aca="false">D988*I988*J988</f>
        <v>-0</v>
      </c>
      <c r="O988" s="71" t="n">
        <f aca="false">F988*J988</f>
        <v>1</v>
      </c>
      <c r="P988" s="71" t="n">
        <f aca="false">E988*J988</f>
        <v>0</v>
      </c>
    </row>
    <row r="989" customFormat="false" ht="15" hidden="false" customHeight="false" outlineLevel="0" collapsed="false">
      <c r="A989" s="71" t="s">
        <v>60</v>
      </c>
      <c r="B989" s="71" t="s">
        <v>47</v>
      </c>
      <c r="C989" s="71" t="s">
        <v>1456</v>
      </c>
      <c r="D989" s="72" t="n">
        <v>0</v>
      </c>
      <c r="E989" s="71" t="n">
        <v>0</v>
      </c>
      <c r="F989" s="71" t="n">
        <v>1</v>
      </c>
      <c r="G989" s="72" t="n">
        <v>54.95</v>
      </c>
      <c r="H989" s="72" t="n">
        <v>54.95</v>
      </c>
      <c r="I989" s="71" t="n">
        <f aca="false">IF(B989&gt;=Settings!$B$23,1,0)</f>
        <v>0</v>
      </c>
      <c r="J989" s="71" t="n">
        <v>1</v>
      </c>
      <c r="K989" s="71" t="n">
        <f aca="false">F989*I989*J989</f>
        <v>0</v>
      </c>
      <c r="L989" s="71" t="n">
        <f aca="false">E989*I989*J989</f>
        <v>0</v>
      </c>
      <c r="M989" s="72" t="n">
        <f aca="false">G989*I989*J989</f>
        <v>0</v>
      </c>
      <c r="N989" s="72" t="n">
        <f aca="false">D989*I989*J989</f>
        <v>-0</v>
      </c>
      <c r="O989" s="71" t="n">
        <f aca="false">F989*J989</f>
        <v>1</v>
      </c>
      <c r="P989" s="71" t="n">
        <f aca="false">E989*J989</f>
        <v>0</v>
      </c>
    </row>
    <row r="990" customFormat="false" ht="15" hidden="false" customHeight="false" outlineLevel="0" collapsed="false">
      <c r="A990" s="71" t="s">
        <v>61</v>
      </c>
      <c r="B990" s="71" t="s">
        <v>47</v>
      </c>
      <c r="C990" s="71" t="s">
        <v>1076</v>
      </c>
      <c r="D990" s="72" t="n">
        <v>0</v>
      </c>
      <c r="E990" s="71" t="n">
        <v>0</v>
      </c>
      <c r="F990" s="71" t="n">
        <v>1</v>
      </c>
      <c r="G990" s="72" t="n">
        <v>109.95</v>
      </c>
      <c r="H990" s="72" t="n">
        <v>109.95</v>
      </c>
      <c r="I990" s="71" t="n">
        <f aca="false">IF(B990&gt;=Settings!$B$23,1,0)</f>
        <v>0</v>
      </c>
      <c r="J990" s="71" t="n">
        <v>1</v>
      </c>
      <c r="K990" s="71" t="n">
        <f aca="false">F990*I990*J990</f>
        <v>0</v>
      </c>
      <c r="L990" s="71" t="n">
        <f aca="false">E990*I990*J990</f>
        <v>0</v>
      </c>
      <c r="M990" s="72" t="n">
        <f aca="false">G990*I990*J990</f>
        <v>0</v>
      </c>
      <c r="N990" s="72" t="n">
        <f aca="false">D990*I990*J990</f>
        <v>-0</v>
      </c>
      <c r="O990" s="71" t="n">
        <f aca="false">F990*J990</f>
        <v>1</v>
      </c>
      <c r="P990" s="71" t="n">
        <f aca="false">E990*J990</f>
        <v>0</v>
      </c>
    </row>
    <row r="991" customFormat="false" ht="15" hidden="false" customHeight="false" outlineLevel="0" collapsed="false">
      <c r="A991" s="71" t="s">
        <v>61</v>
      </c>
      <c r="B991" s="71" t="s">
        <v>47</v>
      </c>
      <c r="C991" s="71" t="s">
        <v>1420</v>
      </c>
      <c r="D991" s="72" t="n">
        <v>0</v>
      </c>
      <c r="E991" s="71" t="n">
        <v>0</v>
      </c>
      <c r="F991" s="71" t="n">
        <v>1</v>
      </c>
      <c r="G991" s="72" t="n">
        <v>109.95</v>
      </c>
      <c r="H991" s="72" t="n">
        <v>109.95</v>
      </c>
      <c r="I991" s="71" t="n">
        <f aca="false">IF(B991&gt;=Settings!$B$23,1,0)</f>
        <v>0</v>
      </c>
      <c r="J991" s="71" t="n">
        <v>1</v>
      </c>
      <c r="K991" s="71" t="n">
        <f aca="false">F991*I991*J991</f>
        <v>0</v>
      </c>
      <c r="L991" s="71" t="n">
        <f aca="false">E991*I991*J991</f>
        <v>0</v>
      </c>
      <c r="M991" s="72" t="n">
        <f aca="false">G991*I991*J991</f>
        <v>0</v>
      </c>
      <c r="N991" s="72" t="n">
        <f aca="false">D991*I991*J991</f>
        <v>-0</v>
      </c>
      <c r="O991" s="71" t="n">
        <f aca="false">F991*J991</f>
        <v>1</v>
      </c>
      <c r="P991" s="71" t="n">
        <f aca="false">E991*J991</f>
        <v>0</v>
      </c>
    </row>
    <row r="992" customFormat="false" ht="15" hidden="false" customHeight="false" outlineLevel="0" collapsed="false">
      <c r="A992" s="71" t="s">
        <v>60</v>
      </c>
      <c r="B992" s="71" t="s">
        <v>47</v>
      </c>
      <c r="C992" s="71" t="s">
        <v>1516</v>
      </c>
      <c r="D992" s="72" t="n">
        <v>0</v>
      </c>
      <c r="E992" s="71" t="n">
        <v>0</v>
      </c>
      <c r="F992" s="71" t="n">
        <v>1</v>
      </c>
      <c r="G992" s="72" t="n">
        <v>104.95</v>
      </c>
      <c r="H992" s="72" t="n">
        <v>104.95</v>
      </c>
      <c r="I992" s="71" t="n">
        <f aca="false">IF(B992&gt;=Settings!$B$23,1,0)</f>
        <v>0</v>
      </c>
      <c r="J992" s="71" t="n">
        <v>1</v>
      </c>
      <c r="K992" s="71" t="n">
        <f aca="false">F992*I992*J992</f>
        <v>0</v>
      </c>
      <c r="L992" s="71" t="n">
        <f aca="false">E992*I992*J992</f>
        <v>0</v>
      </c>
      <c r="M992" s="72" t="n">
        <f aca="false">G992*I992*J992</f>
        <v>0</v>
      </c>
      <c r="N992" s="72" t="n">
        <f aca="false">D992*I992*J992</f>
        <v>-0</v>
      </c>
      <c r="O992" s="71" t="n">
        <f aca="false">F992*J992</f>
        <v>1</v>
      </c>
      <c r="P992" s="71" t="n">
        <f aca="false">E992*J992</f>
        <v>0</v>
      </c>
    </row>
    <row r="993" customFormat="false" ht="15" hidden="false" customHeight="false" outlineLevel="0" collapsed="false">
      <c r="A993" s="71" t="s">
        <v>60</v>
      </c>
      <c r="B993" s="71" t="s">
        <v>47</v>
      </c>
      <c r="C993" s="71" t="s">
        <v>1517</v>
      </c>
      <c r="D993" s="72" t="n">
        <v>0</v>
      </c>
      <c r="E993" s="71" t="n">
        <v>0</v>
      </c>
      <c r="F993" s="71" t="n">
        <v>8</v>
      </c>
      <c r="G993" s="72" t="n">
        <v>644.6</v>
      </c>
      <c r="H993" s="72" t="n">
        <v>644.6</v>
      </c>
      <c r="I993" s="71" t="n">
        <f aca="false">IF(B993&gt;=Settings!$B$23,1,0)</f>
        <v>0</v>
      </c>
      <c r="J993" s="71" t="n">
        <v>1</v>
      </c>
      <c r="K993" s="71" t="n">
        <f aca="false">F993*I993*J993</f>
        <v>0</v>
      </c>
      <c r="L993" s="71" t="n">
        <f aca="false">E993*I993*J993</f>
        <v>0</v>
      </c>
      <c r="M993" s="72" t="n">
        <f aca="false">G993*I993*J993</f>
        <v>0</v>
      </c>
      <c r="N993" s="72" t="n">
        <f aca="false">D993*I993*J993</f>
        <v>-0</v>
      </c>
      <c r="O993" s="71" t="n">
        <f aca="false">F993*J993</f>
        <v>8</v>
      </c>
      <c r="P993" s="71" t="n">
        <f aca="false">E993*J993</f>
        <v>0</v>
      </c>
    </row>
    <row r="994" customFormat="false" ht="15" hidden="false" customHeight="false" outlineLevel="0" collapsed="false">
      <c r="A994" s="71" t="s">
        <v>59</v>
      </c>
      <c r="B994" s="71" t="s">
        <v>47</v>
      </c>
      <c r="C994" s="71" t="s">
        <v>932</v>
      </c>
      <c r="D994" s="72" t="n">
        <v>0</v>
      </c>
      <c r="E994" s="71" t="n">
        <v>0</v>
      </c>
      <c r="F994" s="71" t="n">
        <v>4</v>
      </c>
      <c r="G994" s="72" t="n">
        <v>920.8</v>
      </c>
      <c r="H994" s="72" t="n">
        <v>920.8</v>
      </c>
      <c r="I994" s="71" t="n">
        <f aca="false">IF(B994&gt;=Settings!$B$23,1,0)</f>
        <v>0</v>
      </c>
      <c r="J994" s="71" t="n">
        <v>1</v>
      </c>
      <c r="K994" s="71" t="n">
        <f aca="false">F994*I994*J994</f>
        <v>0</v>
      </c>
      <c r="L994" s="71" t="n">
        <f aca="false">E994*I994*J994</f>
        <v>0</v>
      </c>
      <c r="M994" s="72" t="n">
        <f aca="false">G994*I994*J994</f>
        <v>0</v>
      </c>
      <c r="N994" s="72" t="n">
        <f aca="false">D994*I994*J994</f>
        <v>-0</v>
      </c>
      <c r="O994" s="71" t="n">
        <f aca="false">F994*J994</f>
        <v>4</v>
      </c>
      <c r="P994" s="71" t="n">
        <f aca="false">E994*J994</f>
        <v>0</v>
      </c>
    </row>
    <row r="995" customFormat="false" ht="15" hidden="false" customHeight="false" outlineLevel="0" collapsed="false">
      <c r="A995" s="71" t="s">
        <v>59</v>
      </c>
      <c r="B995" s="71" t="s">
        <v>47</v>
      </c>
      <c r="C995" s="71" t="s">
        <v>934</v>
      </c>
      <c r="D995" s="72" t="n">
        <v>0</v>
      </c>
      <c r="E995" s="71" t="n">
        <v>0</v>
      </c>
      <c r="F995" s="71" t="n">
        <v>95</v>
      </c>
      <c r="G995" s="72" t="n">
        <v>9003.209</v>
      </c>
      <c r="H995" s="72" t="n">
        <v>9003.209</v>
      </c>
      <c r="I995" s="71" t="n">
        <f aca="false">IF(B995&gt;=Settings!$B$23,1,0)</f>
        <v>0</v>
      </c>
      <c r="J995" s="71" t="n">
        <v>1</v>
      </c>
      <c r="K995" s="71" t="n">
        <f aca="false">F995*I995*J995</f>
        <v>0</v>
      </c>
      <c r="L995" s="71" t="n">
        <f aca="false">E995*I995*J995</f>
        <v>0</v>
      </c>
      <c r="M995" s="72" t="n">
        <f aca="false">G995*I995*J995</f>
        <v>0</v>
      </c>
      <c r="N995" s="72" t="n">
        <f aca="false">D995*I995*J995</f>
        <v>-0</v>
      </c>
      <c r="O995" s="71" t="n">
        <f aca="false">F995*J995</f>
        <v>95</v>
      </c>
      <c r="P995" s="71" t="n">
        <f aca="false">E995*J995</f>
        <v>0</v>
      </c>
    </row>
    <row r="996" customFormat="false" ht="15" hidden="false" customHeight="false" outlineLevel="0" collapsed="false">
      <c r="A996" s="71" t="s">
        <v>60</v>
      </c>
      <c r="B996" s="71" t="s">
        <v>47</v>
      </c>
      <c r="C996" s="71" t="s">
        <v>1251</v>
      </c>
      <c r="D996" s="72" t="n">
        <v>0</v>
      </c>
      <c r="E996" s="71" t="n">
        <v>0</v>
      </c>
      <c r="F996" s="71" t="n">
        <v>4</v>
      </c>
      <c r="G996" s="72" t="n">
        <v>359.8</v>
      </c>
      <c r="H996" s="72" t="n">
        <v>359.8</v>
      </c>
      <c r="I996" s="71" t="n">
        <f aca="false">IF(B996&gt;=Settings!$B$23,1,0)</f>
        <v>0</v>
      </c>
      <c r="J996" s="71" t="n">
        <v>1</v>
      </c>
      <c r="K996" s="71" t="n">
        <f aca="false">F996*I996*J996</f>
        <v>0</v>
      </c>
      <c r="L996" s="71" t="n">
        <f aca="false">E996*I996*J996</f>
        <v>0</v>
      </c>
      <c r="M996" s="72" t="n">
        <f aca="false">G996*I996*J996</f>
        <v>0</v>
      </c>
      <c r="N996" s="72" t="n">
        <f aca="false">D996*I996*J996</f>
        <v>-0</v>
      </c>
      <c r="O996" s="71" t="n">
        <f aca="false">F996*J996</f>
        <v>4</v>
      </c>
      <c r="P996" s="71" t="n">
        <f aca="false">E996*J996</f>
        <v>0</v>
      </c>
    </row>
    <row r="997" customFormat="false" ht="15" hidden="false" customHeight="false" outlineLevel="0" collapsed="false">
      <c r="A997" s="71" t="s">
        <v>60</v>
      </c>
      <c r="B997" s="71" t="s">
        <v>47</v>
      </c>
      <c r="C997" s="71" t="s">
        <v>1518</v>
      </c>
      <c r="D997" s="72" t="n">
        <v>0</v>
      </c>
      <c r="E997" s="71" t="n">
        <v>0</v>
      </c>
      <c r="F997" s="71" t="n">
        <v>14</v>
      </c>
      <c r="G997" s="72" t="n">
        <v>1161.3</v>
      </c>
      <c r="H997" s="72" t="n">
        <v>1161.3</v>
      </c>
      <c r="I997" s="71" t="n">
        <f aca="false">IF(B997&gt;=Settings!$B$23,1,0)</f>
        <v>0</v>
      </c>
      <c r="J997" s="71" t="n">
        <v>1</v>
      </c>
      <c r="K997" s="71" t="n">
        <f aca="false">F997*I997*J997</f>
        <v>0</v>
      </c>
      <c r="L997" s="71" t="n">
        <f aca="false">E997*I997*J997</f>
        <v>0</v>
      </c>
      <c r="M997" s="72" t="n">
        <f aca="false">G997*I997*J997</f>
        <v>0</v>
      </c>
      <c r="N997" s="72" t="n">
        <f aca="false">D997*I997*J997</f>
        <v>-0</v>
      </c>
      <c r="O997" s="71" t="n">
        <f aca="false">F997*J997</f>
        <v>14</v>
      </c>
      <c r="P997" s="71" t="n">
        <f aca="false">E997*J997</f>
        <v>0</v>
      </c>
    </row>
    <row r="998" customFormat="false" ht="15" hidden="false" customHeight="false" outlineLevel="0" collapsed="false">
      <c r="A998" s="71" t="s">
        <v>60</v>
      </c>
      <c r="B998" s="71" t="s">
        <v>47</v>
      </c>
      <c r="C998" s="71" t="s">
        <v>1519</v>
      </c>
      <c r="D998" s="72" t="n">
        <v>0</v>
      </c>
      <c r="E998" s="71" t="n">
        <v>0</v>
      </c>
      <c r="F998" s="71" t="n">
        <v>3</v>
      </c>
      <c r="G998" s="72" t="n">
        <v>569.85</v>
      </c>
      <c r="H998" s="72" t="n">
        <v>569.85</v>
      </c>
      <c r="I998" s="71" t="n">
        <f aca="false">IF(B998&gt;=Settings!$B$23,1,0)</f>
        <v>0</v>
      </c>
      <c r="J998" s="71" t="n">
        <v>1</v>
      </c>
      <c r="K998" s="71" t="n">
        <f aca="false">F998*I998*J998</f>
        <v>0</v>
      </c>
      <c r="L998" s="71" t="n">
        <f aca="false">E998*I998*J998</f>
        <v>0</v>
      </c>
      <c r="M998" s="72" t="n">
        <f aca="false">G998*I998*J998</f>
        <v>0</v>
      </c>
      <c r="N998" s="72" t="n">
        <f aca="false">D998*I998*J998</f>
        <v>-0</v>
      </c>
      <c r="O998" s="71" t="n">
        <f aca="false">F998*J998</f>
        <v>3</v>
      </c>
      <c r="P998" s="71" t="n">
        <f aca="false">E998*J998</f>
        <v>0</v>
      </c>
    </row>
    <row r="999" customFormat="false" ht="15" hidden="false" customHeight="false" outlineLevel="0" collapsed="false">
      <c r="A999" s="71" t="s">
        <v>60</v>
      </c>
      <c r="B999" s="71" t="s">
        <v>47</v>
      </c>
      <c r="C999" s="71" t="s">
        <v>1520</v>
      </c>
      <c r="D999" s="72" t="n">
        <v>0</v>
      </c>
      <c r="E999" s="71" t="n">
        <v>0</v>
      </c>
      <c r="F999" s="71" t="n">
        <v>3</v>
      </c>
      <c r="G999" s="72" t="n">
        <v>449.85</v>
      </c>
      <c r="H999" s="72" t="n">
        <v>449.85</v>
      </c>
      <c r="I999" s="71" t="n">
        <f aca="false">IF(B999&gt;=Settings!$B$23,1,0)</f>
        <v>0</v>
      </c>
      <c r="J999" s="71" t="n">
        <v>1</v>
      </c>
      <c r="K999" s="71" t="n">
        <f aca="false">F999*I999*J999</f>
        <v>0</v>
      </c>
      <c r="L999" s="71" t="n">
        <f aca="false">E999*I999*J999</f>
        <v>0</v>
      </c>
      <c r="M999" s="72" t="n">
        <f aca="false">G999*I999*J999</f>
        <v>0</v>
      </c>
      <c r="N999" s="72" t="n">
        <f aca="false">D999*I999*J999</f>
        <v>-0</v>
      </c>
      <c r="O999" s="71" t="n">
        <f aca="false">F999*J999</f>
        <v>3</v>
      </c>
      <c r="P999" s="71" t="n">
        <f aca="false">E999*J999</f>
        <v>0</v>
      </c>
    </row>
    <row r="1000" customFormat="false" ht="15" hidden="false" customHeight="false" outlineLevel="0" collapsed="false">
      <c r="A1000" s="71" t="s">
        <v>61</v>
      </c>
      <c r="B1000" s="71" t="s">
        <v>47</v>
      </c>
      <c r="C1000" s="71" t="s">
        <v>1334</v>
      </c>
      <c r="D1000" s="72" t="n">
        <v>0</v>
      </c>
      <c r="E1000" s="71" t="n">
        <v>0</v>
      </c>
      <c r="F1000" s="71" t="n">
        <v>2</v>
      </c>
      <c r="G1000" s="72" t="n">
        <v>199.9</v>
      </c>
      <c r="H1000" s="72" t="n">
        <v>199.9</v>
      </c>
      <c r="I1000" s="71" t="n">
        <f aca="false">IF(B1000&gt;=Settings!$B$23,1,0)</f>
        <v>0</v>
      </c>
      <c r="J1000" s="71" t="n">
        <v>1</v>
      </c>
      <c r="K1000" s="71" t="n">
        <f aca="false">F1000*I1000*J1000</f>
        <v>0</v>
      </c>
      <c r="L1000" s="71" t="n">
        <f aca="false">E1000*I1000*J1000</f>
        <v>0</v>
      </c>
      <c r="M1000" s="72" t="n">
        <f aca="false">G1000*I1000*J1000</f>
        <v>0</v>
      </c>
      <c r="N1000" s="72" t="n">
        <f aca="false">D1000*I1000*J1000</f>
        <v>-0</v>
      </c>
      <c r="O1000" s="71" t="n">
        <f aca="false">F1000*J1000</f>
        <v>2</v>
      </c>
      <c r="P1000" s="71" t="n">
        <f aca="false">E1000*J1000</f>
        <v>0</v>
      </c>
    </row>
    <row r="1001" customFormat="false" ht="15" hidden="false" customHeight="false" outlineLevel="0" collapsed="false">
      <c r="A1001" s="71" t="s">
        <v>61</v>
      </c>
      <c r="B1001" s="71" t="s">
        <v>47</v>
      </c>
      <c r="C1001" s="71" t="s">
        <v>583</v>
      </c>
      <c r="D1001" s="72" t="n">
        <v>0</v>
      </c>
      <c r="E1001" s="71" t="n">
        <v>0</v>
      </c>
      <c r="F1001" s="71" t="n">
        <v>34</v>
      </c>
      <c r="G1001" s="72" t="n">
        <v>134.3</v>
      </c>
      <c r="H1001" s="72" t="n">
        <v>126.52</v>
      </c>
      <c r="I1001" s="71" t="n">
        <f aca="false">IF(B1001&gt;=Settings!$B$23,1,0)</f>
        <v>0</v>
      </c>
      <c r="J1001" s="71" t="n">
        <v>1</v>
      </c>
      <c r="K1001" s="71" t="n">
        <f aca="false">F1001*I1001*J1001</f>
        <v>0</v>
      </c>
      <c r="L1001" s="71" t="n">
        <f aca="false">E1001*I1001*J1001</f>
        <v>0</v>
      </c>
      <c r="M1001" s="72" t="n">
        <f aca="false">G1001*I1001*J1001</f>
        <v>0</v>
      </c>
      <c r="N1001" s="72" t="n">
        <f aca="false">D1001*I1001*J1001</f>
        <v>-0</v>
      </c>
      <c r="O1001" s="71" t="n">
        <f aca="false">F1001*J1001</f>
        <v>34</v>
      </c>
      <c r="P1001" s="71" t="n">
        <f aca="false">E1001*J1001</f>
        <v>0</v>
      </c>
    </row>
    <row r="1002" customFormat="false" ht="15" hidden="false" customHeight="false" outlineLevel="0" collapsed="false">
      <c r="A1002" s="71" t="s">
        <v>60</v>
      </c>
      <c r="B1002" s="71" t="s">
        <v>47</v>
      </c>
      <c r="C1002" s="71" t="s">
        <v>1521</v>
      </c>
      <c r="D1002" s="72" t="n">
        <v>0</v>
      </c>
      <c r="E1002" s="71" t="n">
        <v>0</v>
      </c>
      <c r="F1002" s="71" t="n">
        <v>1</v>
      </c>
      <c r="G1002" s="72" t="n">
        <v>164.95</v>
      </c>
      <c r="H1002" s="72" t="n">
        <v>164.95</v>
      </c>
      <c r="I1002" s="71" t="n">
        <f aca="false">IF(B1002&gt;=Settings!$B$23,1,0)</f>
        <v>0</v>
      </c>
      <c r="J1002" s="71" t="n">
        <v>1</v>
      </c>
      <c r="K1002" s="71" t="n">
        <f aca="false">F1002*I1002*J1002</f>
        <v>0</v>
      </c>
      <c r="L1002" s="71" t="n">
        <f aca="false">E1002*I1002*J1002</f>
        <v>0</v>
      </c>
      <c r="M1002" s="72" t="n">
        <f aca="false">G1002*I1002*J1002</f>
        <v>0</v>
      </c>
      <c r="N1002" s="72" t="n">
        <f aca="false">D1002*I1002*J1002</f>
        <v>-0</v>
      </c>
      <c r="O1002" s="71" t="n">
        <f aca="false">F1002*J1002</f>
        <v>1</v>
      </c>
      <c r="P1002" s="71" t="n">
        <f aca="false">E1002*J1002</f>
        <v>0</v>
      </c>
    </row>
    <row r="1003" customFormat="false" ht="15" hidden="false" customHeight="false" outlineLevel="0" collapsed="false">
      <c r="A1003" s="71" t="s">
        <v>60</v>
      </c>
      <c r="B1003" s="71" t="s">
        <v>47</v>
      </c>
      <c r="C1003" s="71" t="s">
        <v>1522</v>
      </c>
      <c r="D1003" s="72" t="n">
        <v>0</v>
      </c>
      <c r="E1003" s="71" t="n">
        <v>0</v>
      </c>
      <c r="F1003" s="71" t="n">
        <v>5</v>
      </c>
      <c r="G1003" s="72" t="n">
        <v>574.75</v>
      </c>
      <c r="H1003" s="72" t="n">
        <v>574.75</v>
      </c>
      <c r="I1003" s="71" t="n">
        <f aca="false">IF(B1003&gt;=Settings!$B$23,1,0)</f>
        <v>0</v>
      </c>
      <c r="J1003" s="71" t="n">
        <v>1</v>
      </c>
      <c r="K1003" s="71" t="n">
        <f aca="false">F1003*I1003*J1003</f>
        <v>0</v>
      </c>
      <c r="L1003" s="71" t="n">
        <f aca="false">E1003*I1003*J1003</f>
        <v>0</v>
      </c>
      <c r="M1003" s="72" t="n">
        <f aca="false">G1003*I1003*J1003</f>
        <v>0</v>
      </c>
      <c r="N1003" s="72" t="n">
        <f aca="false">D1003*I1003*J1003</f>
        <v>-0</v>
      </c>
      <c r="O1003" s="71" t="n">
        <f aca="false">F1003*J1003</f>
        <v>5</v>
      </c>
      <c r="P1003" s="71" t="n">
        <f aca="false">E1003*J1003</f>
        <v>0</v>
      </c>
    </row>
    <row r="1004" customFormat="false" ht="15" hidden="false" customHeight="false" outlineLevel="0" collapsed="false">
      <c r="A1004" s="71" t="s">
        <v>60</v>
      </c>
      <c r="B1004" s="71" t="s">
        <v>47</v>
      </c>
      <c r="C1004" s="71" t="s">
        <v>1523</v>
      </c>
      <c r="D1004" s="72" t="n">
        <v>0</v>
      </c>
      <c r="E1004" s="71" t="n">
        <v>0</v>
      </c>
      <c r="F1004" s="71" t="n">
        <v>1</v>
      </c>
      <c r="G1004" s="72" t="n">
        <v>114.95</v>
      </c>
      <c r="H1004" s="72" t="n">
        <v>114.95</v>
      </c>
      <c r="I1004" s="71" t="n">
        <f aca="false">IF(B1004&gt;=Settings!$B$23,1,0)</f>
        <v>0</v>
      </c>
      <c r="J1004" s="71" t="n">
        <v>1</v>
      </c>
      <c r="K1004" s="71" t="n">
        <f aca="false">F1004*I1004*J1004</f>
        <v>0</v>
      </c>
      <c r="L1004" s="71" t="n">
        <f aca="false">E1004*I1004*J1004</f>
        <v>0</v>
      </c>
      <c r="M1004" s="72" t="n">
        <f aca="false">G1004*I1004*J1004</f>
        <v>0</v>
      </c>
      <c r="N1004" s="72" t="n">
        <f aca="false">D1004*I1004*J1004</f>
        <v>-0</v>
      </c>
      <c r="O1004" s="71" t="n">
        <f aca="false">F1004*J1004</f>
        <v>1</v>
      </c>
      <c r="P1004" s="71" t="n">
        <f aca="false">E1004*J1004</f>
        <v>0</v>
      </c>
    </row>
    <row r="1005" customFormat="false" ht="15" hidden="false" customHeight="false" outlineLevel="0" collapsed="false">
      <c r="A1005" s="71" t="s">
        <v>61</v>
      </c>
      <c r="B1005" s="71" t="s">
        <v>47</v>
      </c>
      <c r="C1005" s="71" t="s">
        <v>949</v>
      </c>
      <c r="D1005" s="72" t="n">
        <v>0</v>
      </c>
      <c r="E1005" s="71" t="n">
        <v>0</v>
      </c>
      <c r="F1005" s="71" t="n">
        <v>1</v>
      </c>
      <c r="G1005" s="72" t="n">
        <v>144.95</v>
      </c>
      <c r="H1005" s="72" t="n">
        <v>144.95</v>
      </c>
      <c r="I1005" s="71" t="n">
        <f aca="false">IF(B1005&gt;=Settings!$B$23,1,0)</f>
        <v>0</v>
      </c>
      <c r="J1005" s="71" t="n">
        <v>1</v>
      </c>
      <c r="K1005" s="71" t="n">
        <f aca="false">F1005*I1005*J1005</f>
        <v>0</v>
      </c>
      <c r="L1005" s="71" t="n">
        <f aca="false">E1005*I1005*J1005</f>
        <v>0</v>
      </c>
      <c r="M1005" s="72" t="n">
        <f aca="false">G1005*I1005*J1005</f>
        <v>0</v>
      </c>
      <c r="N1005" s="72" t="n">
        <f aca="false">D1005*I1005*J1005</f>
        <v>-0</v>
      </c>
      <c r="O1005" s="71" t="n">
        <f aca="false">F1005*J1005</f>
        <v>1</v>
      </c>
      <c r="P1005" s="71" t="n">
        <f aca="false">E1005*J1005</f>
        <v>0</v>
      </c>
    </row>
    <row r="1006" customFormat="false" ht="15" hidden="false" customHeight="false" outlineLevel="0" collapsed="false">
      <c r="A1006" s="71" t="s">
        <v>60</v>
      </c>
      <c r="B1006" s="71" t="s">
        <v>47</v>
      </c>
      <c r="C1006" s="71" t="s">
        <v>1524</v>
      </c>
      <c r="D1006" s="72" t="n">
        <v>0</v>
      </c>
      <c r="E1006" s="71" t="n">
        <v>0</v>
      </c>
      <c r="F1006" s="71" t="n">
        <v>1</v>
      </c>
      <c r="G1006" s="72" t="n">
        <v>199.95</v>
      </c>
      <c r="H1006" s="72" t="n">
        <v>199.95</v>
      </c>
      <c r="I1006" s="71" t="n">
        <f aca="false">IF(B1006&gt;=Settings!$B$23,1,0)</f>
        <v>0</v>
      </c>
      <c r="J1006" s="71" t="n">
        <v>1</v>
      </c>
      <c r="K1006" s="71" t="n">
        <f aca="false">F1006*I1006*J1006</f>
        <v>0</v>
      </c>
      <c r="L1006" s="71" t="n">
        <f aca="false">E1006*I1006*J1006</f>
        <v>0</v>
      </c>
      <c r="M1006" s="72" t="n">
        <f aca="false">G1006*I1006*J1006</f>
        <v>0</v>
      </c>
      <c r="N1006" s="72" t="n">
        <f aca="false">D1006*I1006*J1006</f>
        <v>-0</v>
      </c>
      <c r="O1006" s="71" t="n">
        <f aca="false">F1006*J1006</f>
        <v>1</v>
      </c>
      <c r="P1006" s="71" t="n">
        <f aca="false">E1006*J1006</f>
        <v>0</v>
      </c>
    </row>
    <row r="1007" customFormat="false" ht="15" hidden="false" customHeight="false" outlineLevel="0" collapsed="false">
      <c r="A1007" s="71" t="s">
        <v>60</v>
      </c>
      <c r="B1007" s="71" t="s">
        <v>47</v>
      </c>
      <c r="C1007" s="71" t="s">
        <v>1420</v>
      </c>
      <c r="D1007" s="72" t="n">
        <v>0</v>
      </c>
      <c r="E1007" s="71" t="n">
        <v>0</v>
      </c>
      <c r="F1007" s="71" t="n">
        <v>16</v>
      </c>
      <c r="G1007" s="72" t="n">
        <v>2149.2</v>
      </c>
      <c r="H1007" s="72" t="n">
        <v>2149.2</v>
      </c>
      <c r="I1007" s="71" t="n">
        <f aca="false">IF(B1007&gt;=Settings!$B$23,1,0)</f>
        <v>0</v>
      </c>
      <c r="J1007" s="71" t="n">
        <v>1</v>
      </c>
      <c r="K1007" s="71" t="n">
        <f aca="false">F1007*I1007*J1007</f>
        <v>0</v>
      </c>
      <c r="L1007" s="71" t="n">
        <f aca="false">E1007*I1007*J1007</f>
        <v>0</v>
      </c>
      <c r="M1007" s="72" t="n">
        <f aca="false">G1007*I1007*J1007</f>
        <v>0</v>
      </c>
      <c r="N1007" s="72" t="n">
        <f aca="false">D1007*I1007*J1007</f>
        <v>-0</v>
      </c>
      <c r="O1007" s="71" t="n">
        <f aca="false">F1007*J1007</f>
        <v>16</v>
      </c>
      <c r="P1007" s="71" t="n">
        <f aca="false">E1007*J1007</f>
        <v>0</v>
      </c>
    </row>
    <row r="1008" customFormat="false" ht="15" hidden="false" customHeight="false" outlineLevel="0" collapsed="false">
      <c r="A1008" s="71" t="s">
        <v>59</v>
      </c>
      <c r="B1008" s="71" t="s">
        <v>47</v>
      </c>
      <c r="C1008" s="71" t="s">
        <v>1109</v>
      </c>
      <c r="D1008" s="72" t="n">
        <v>0</v>
      </c>
      <c r="E1008" s="71" t="n">
        <v>0</v>
      </c>
      <c r="F1008" s="71" t="n">
        <v>4</v>
      </c>
      <c r="G1008" s="72" t="n">
        <v>769.8</v>
      </c>
      <c r="H1008" s="72" t="n">
        <v>769.8</v>
      </c>
      <c r="I1008" s="71" t="n">
        <f aca="false">IF(B1008&gt;=Settings!$B$23,1,0)</f>
        <v>0</v>
      </c>
      <c r="J1008" s="71" t="n">
        <v>1</v>
      </c>
      <c r="K1008" s="71" t="n">
        <f aca="false">F1008*I1008*J1008</f>
        <v>0</v>
      </c>
      <c r="L1008" s="71" t="n">
        <f aca="false">E1008*I1008*J1008</f>
        <v>0</v>
      </c>
      <c r="M1008" s="72" t="n">
        <f aca="false">G1008*I1008*J1008</f>
        <v>0</v>
      </c>
      <c r="N1008" s="72" t="n">
        <f aca="false">D1008*I1008*J1008</f>
        <v>-0</v>
      </c>
      <c r="O1008" s="71" t="n">
        <f aca="false">F1008*J1008</f>
        <v>4</v>
      </c>
      <c r="P1008" s="71" t="n">
        <f aca="false">E1008*J1008</f>
        <v>0</v>
      </c>
    </row>
    <row r="1009" customFormat="false" ht="15" hidden="false" customHeight="false" outlineLevel="0" collapsed="false">
      <c r="A1009" s="71" t="s">
        <v>59</v>
      </c>
      <c r="B1009" s="71" t="s">
        <v>47</v>
      </c>
      <c r="C1009" s="71" t="s">
        <v>120</v>
      </c>
      <c r="D1009" s="72" t="n">
        <v>0</v>
      </c>
      <c r="E1009" s="71" t="n">
        <v>0</v>
      </c>
      <c r="F1009" s="71" t="n">
        <v>1</v>
      </c>
      <c r="G1009" s="72" t="n">
        <v>94.95</v>
      </c>
      <c r="H1009" s="72" t="n">
        <v>94.95</v>
      </c>
      <c r="I1009" s="71" t="n">
        <f aca="false">IF(B1009&gt;=Settings!$B$23,1,0)</f>
        <v>0</v>
      </c>
      <c r="J1009" s="71" t="n">
        <v>1</v>
      </c>
      <c r="K1009" s="71" t="n">
        <f aca="false">F1009*I1009*J1009</f>
        <v>0</v>
      </c>
      <c r="L1009" s="71" t="n">
        <f aca="false">E1009*I1009*J1009</f>
        <v>0</v>
      </c>
      <c r="M1009" s="72" t="n">
        <f aca="false">G1009*I1009*J1009</f>
        <v>0</v>
      </c>
      <c r="N1009" s="72" t="n">
        <f aca="false">D1009*I1009*J1009</f>
        <v>-0</v>
      </c>
      <c r="O1009" s="71" t="n">
        <f aca="false">F1009*J1009</f>
        <v>1</v>
      </c>
      <c r="P1009" s="71" t="n">
        <f aca="false">E1009*J1009</f>
        <v>0</v>
      </c>
    </row>
    <row r="1010" customFormat="false" ht="15" hidden="false" customHeight="false" outlineLevel="0" collapsed="false">
      <c r="A1010" s="71" t="s">
        <v>60</v>
      </c>
      <c r="B1010" s="71" t="s">
        <v>47</v>
      </c>
      <c r="C1010" s="71" t="s">
        <v>1525</v>
      </c>
      <c r="D1010" s="72" t="n">
        <v>0</v>
      </c>
      <c r="E1010" s="71" t="n">
        <v>0</v>
      </c>
      <c r="F1010" s="71" t="n">
        <v>1</v>
      </c>
      <c r="G1010" s="72" t="n">
        <v>114.95</v>
      </c>
      <c r="H1010" s="72" t="n">
        <v>114.95</v>
      </c>
      <c r="I1010" s="71" t="n">
        <f aca="false">IF(B1010&gt;=Settings!$B$23,1,0)</f>
        <v>0</v>
      </c>
      <c r="J1010" s="71" t="n">
        <v>1</v>
      </c>
      <c r="K1010" s="71" t="n">
        <f aca="false">F1010*I1010*J1010</f>
        <v>0</v>
      </c>
      <c r="L1010" s="71" t="n">
        <f aca="false">E1010*I1010*J1010</f>
        <v>0</v>
      </c>
      <c r="M1010" s="72" t="n">
        <f aca="false">G1010*I1010*J1010</f>
        <v>0</v>
      </c>
      <c r="N1010" s="72" t="n">
        <f aca="false">D1010*I1010*J1010</f>
        <v>-0</v>
      </c>
      <c r="O1010" s="71" t="n">
        <f aca="false">F1010*J1010</f>
        <v>1</v>
      </c>
      <c r="P1010" s="71" t="n">
        <f aca="false">E1010*J1010</f>
        <v>0</v>
      </c>
    </row>
    <row r="1011" customFormat="false" ht="15" hidden="false" customHeight="false" outlineLevel="0" collapsed="false">
      <c r="A1011" s="71" t="s">
        <v>59</v>
      </c>
      <c r="B1011" s="71" t="s">
        <v>47</v>
      </c>
      <c r="C1011" s="71" t="s">
        <v>891</v>
      </c>
      <c r="D1011" s="72" t="n">
        <v>0</v>
      </c>
      <c r="E1011" s="71" t="n">
        <v>0</v>
      </c>
      <c r="F1011" s="71" t="n">
        <v>11</v>
      </c>
      <c r="G1011" s="72" t="n">
        <v>1217.2</v>
      </c>
      <c r="H1011" s="72" t="n">
        <v>1217.2</v>
      </c>
      <c r="I1011" s="71" t="n">
        <f aca="false">IF(B1011&gt;=Settings!$B$23,1,0)</f>
        <v>0</v>
      </c>
      <c r="J1011" s="71" t="n">
        <v>1</v>
      </c>
      <c r="K1011" s="71" t="n">
        <f aca="false">F1011*I1011*J1011</f>
        <v>0</v>
      </c>
      <c r="L1011" s="71" t="n">
        <f aca="false">E1011*I1011*J1011</f>
        <v>0</v>
      </c>
      <c r="M1011" s="72" t="n">
        <f aca="false">G1011*I1011*J1011</f>
        <v>0</v>
      </c>
      <c r="N1011" s="72" t="n">
        <f aca="false">D1011*I1011*J1011</f>
        <v>-0</v>
      </c>
      <c r="O1011" s="71" t="n">
        <f aca="false">F1011*J1011</f>
        <v>11</v>
      </c>
      <c r="P1011" s="71" t="n">
        <f aca="false">E1011*J1011</f>
        <v>0</v>
      </c>
    </row>
    <row r="1012" customFormat="false" ht="15" hidden="false" customHeight="false" outlineLevel="0" collapsed="false">
      <c r="A1012" s="71" t="s">
        <v>60</v>
      </c>
      <c r="B1012" s="71" t="s">
        <v>47</v>
      </c>
      <c r="C1012" s="71" t="s">
        <v>1526</v>
      </c>
      <c r="D1012" s="72" t="n">
        <v>0</v>
      </c>
      <c r="E1012" s="71" t="n">
        <v>0</v>
      </c>
      <c r="F1012" s="71" t="n">
        <v>2</v>
      </c>
      <c r="G1012" s="72" t="n">
        <v>209.9</v>
      </c>
      <c r="H1012" s="72" t="n">
        <v>209.9</v>
      </c>
      <c r="I1012" s="71" t="n">
        <f aca="false">IF(B1012&gt;=Settings!$B$23,1,0)</f>
        <v>0</v>
      </c>
      <c r="J1012" s="71" t="n">
        <v>1</v>
      </c>
      <c r="K1012" s="71" t="n">
        <f aca="false">F1012*I1012*J1012</f>
        <v>0</v>
      </c>
      <c r="L1012" s="71" t="n">
        <f aca="false">E1012*I1012*J1012</f>
        <v>0</v>
      </c>
      <c r="M1012" s="72" t="n">
        <f aca="false">G1012*I1012*J1012</f>
        <v>0</v>
      </c>
      <c r="N1012" s="72" t="n">
        <f aca="false">D1012*I1012*J1012</f>
        <v>-0</v>
      </c>
      <c r="O1012" s="71" t="n">
        <f aca="false">F1012*J1012</f>
        <v>2</v>
      </c>
      <c r="P1012" s="71" t="n">
        <f aca="false">E1012*J1012</f>
        <v>0</v>
      </c>
    </row>
    <row r="1013" customFormat="false" ht="15" hidden="false" customHeight="false" outlineLevel="0" collapsed="false">
      <c r="A1013" s="71" t="s">
        <v>60</v>
      </c>
      <c r="B1013" s="71" t="s">
        <v>47</v>
      </c>
      <c r="C1013" s="71" t="s">
        <v>1527</v>
      </c>
      <c r="D1013" s="72" t="n">
        <v>0</v>
      </c>
      <c r="E1013" s="71" t="n">
        <v>0</v>
      </c>
      <c r="F1013" s="71" t="n">
        <v>10</v>
      </c>
      <c r="G1013" s="72" t="n">
        <v>1549.5</v>
      </c>
      <c r="H1013" s="72" t="n">
        <v>1549.5</v>
      </c>
      <c r="I1013" s="71" t="n">
        <f aca="false">IF(B1013&gt;=Settings!$B$23,1,0)</f>
        <v>0</v>
      </c>
      <c r="J1013" s="71" t="n">
        <v>1</v>
      </c>
      <c r="K1013" s="71" t="n">
        <f aca="false">F1013*I1013*J1013</f>
        <v>0</v>
      </c>
      <c r="L1013" s="71" t="n">
        <f aca="false">E1013*I1013*J1013</f>
        <v>0</v>
      </c>
      <c r="M1013" s="72" t="n">
        <f aca="false">G1013*I1013*J1013</f>
        <v>0</v>
      </c>
      <c r="N1013" s="72" t="n">
        <f aca="false">D1013*I1013*J1013</f>
        <v>-0</v>
      </c>
      <c r="O1013" s="71" t="n">
        <f aca="false">F1013*J1013</f>
        <v>10</v>
      </c>
      <c r="P1013" s="71" t="n">
        <f aca="false">E1013*J1013</f>
        <v>0</v>
      </c>
    </row>
    <row r="1014" customFormat="false" ht="15" hidden="false" customHeight="false" outlineLevel="0" collapsed="false">
      <c r="A1014" s="71" t="s">
        <v>60</v>
      </c>
      <c r="B1014" s="71" t="s">
        <v>47</v>
      </c>
      <c r="C1014" s="71" t="s">
        <v>1528</v>
      </c>
      <c r="D1014" s="72" t="n">
        <v>0</v>
      </c>
      <c r="E1014" s="71" t="n">
        <v>0</v>
      </c>
      <c r="F1014" s="71" t="n">
        <v>4</v>
      </c>
      <c r="G1014" s="72" t="n">
        <v>479.8</v>
      </c>
      <c r="H1014" s="72" t="n">
        <v>479.8</v>
      </c>
      <c r="I1014" s="71" t="n">
        <f aca="false">IF(B1014&gt;=Settings!$B$23,1,0)</f>
        <v>0</v>
      </c>
      <c r="J1014" s="71" t="n">
        <v>1</v>
      </c>
      <c r="K1014" s="71" t="n">
        <f aca="false">F1014*I1014*J1014</f>
        <v>0</v>
      </c>
      <c r="L1014" s="71" t="n">
        <f aca="false">E1014*I1014*J1014</f>
        <v>0</v>
      </c>
      <c r="M1014" s="72" t="n">
        <f aca="false">G1014*I1014*J1014</f>
        <v>0</v>
      </c>
      <c r="N1014" s="72" t="n">
        <f aca="false">D1014*I1014*J1014</f>
        <v>-0</v>
      </c>
      <c r="O1014" s="71" t="n">
        <f aca="false">F1014*J1014</f>
        <v>4</v>
      </c>
      <c r="P1014" s="71" t="n">
        <f aca="false">E1014*J1014</f>
        <v>0</v>
      </c>
    </row>
    <row r="1015" customFormat="false" ht="15" hidden="false" customHeight="false" outlineLevel="0" collapsed="false">
      <c r="A1015" s="71" t="s">
        <v>59</v>
      </c>
      <c r="B1015" s="71" t="s">
        <v>47</v>
      </c>
      <c r="C1015" s="71" t="s">
        <v>1374</v>
      </c>
      <c r="D1015" s="72" t="n">
        <v>0</v>
      </c>
      <c r="E1015" s="71" t="n">
        <v>0</v>
      </c>
      <c r="F1015" s="71" t="n">
        <v>4</v>
      </c>
      <c r="G1015" s="72" t="n">
        <v>659.8</v>
      </c>
      <c r="H1015" s="72" t="n">
        <v>659.8</v>
      </c>
      <c r="I1015" s="71" t="n">
        <f aca="false">IF(B1015&gt;=Settings!$B$23,1,0)</f>
        <v>0</v>
      </c>
      <c r="J1015" s="71" t="n">
        <v>1</v>
      </c>
      <c r="K1015" s="71" t="n">
        <f aca="false">F1015*I1015*J1015</f>
        <v>0</v>
      </c>
      <c r="L1015" s="71" t="n">
        <f aca="false">E1015*I1015*J1015</f>
        <v>0</v>
      </c>
      <c r="M1015" s="72" t="n">
        <f aca="false">G1015*I1015*J1015</f>
        <v>0</v>
      </c>
      <c r="N1015" s="72" t="n">
        <f aca="false">D1015*I1015*J1015</f>
        <v>-0</v>
      </c>
      <c r="O1015" s="71" t="n">
        <f aca="false">F1015*J1015</f>
        <v>4</v>
      </c>
      <c r="P1015" s="71" t="n">
        <f aca="false">E1015*J1015</f>
        <v>0</v>
      </c>
    </row>
    <row r="1016" customFormat="false" ht="15" hidden="false" customHeight="false" outlineLevel="0" collapsed="false">
      <c r="A1016" s="71" t="s">
        <v>59</v>
      </c>
      <c r="B1016" s="71" t="s">
        <v>47</v>
      </c>
      <c r="C1016" s="71" t="s">
        <v>1372</v>
      </c>
      <c r="D1016" s="72" t="n">
        <v>0</v>
      </c>
      <c r="E1016" s="71" t="n">
        <v>0</v>
      </c>
      <c r="F1016" s="71" t="n">
        <v>7</v>
      </c>
      <c r="G1016" s="72" t="n">
        <v>584.65</v>
      </c>
      <c r="H1016" s="72" t="n">
        <v>584.65</v>
      </c>
      <c r="I1016" s="71" t="n">
        <f aca="false">IF(B1016&gt;=Settings!$B$23,1,0)</f>
        <v>0</v>
      </c>
      <c r="J1016" s="71" t="n">
        <v>1</v>
      </c>
      <c r="K1016" s="71" t="n">
        <f aca="false">F1016*I1016*J1016</f>
        <v>0</v>
      </c>
      <c r="L1016" s="71" t="n">
        <f aca="false">E1016*I1016*J1016</f>
        <v>0</v>
      </c>
      <c r="M1016" s="72" t="n">
        <f aca="false">G1016*I1016*J1016</f>
        <v>0</v>
      </c>
      <c r="N1016" s="72" t="n">
        <f aca="false">D1016*I1016*J1016</f>
        <v>-0</v>
      </c>
      <c r="O1016" s="71" t="n">
        <f aca="false">F1016*J1016</f>
        <v>7</v>
      </c>
      <c r="P1016" s="71" t="n">
        <f aca="false">E1016*J1016</f>
        <v>0</v>
      </c>
    </row>
    <row r="1017" customFormat="false" ht="15" hidden="false" customHeight="false" outlineLevel="0" collapsed="false">
      <c r="A1017" s="71" t="s">
        <v>60</v>
      </c>
      <c r="B1017" s="71" t="s">
        <v>47</v>
      </c>
      <c r="C1017" s="71" t="s">
        <v>1423</v>
      </c>
      <c r="D1017" s="72" t="n">
        <v>0</v>
      </c>
      <c r="E1017" s="71" t="n">
        <v>0</v>
      </c>
      <c r="F1017" s="71" t="n">
        <v>1</v>
      </c>
      <c r="G1017" s="72" t="n">
        <v>109.95</v>
      </c>
      <c r="H1017" s="72" t="n">
        <v>109.95</v>
      </c>
      <c r="I1017" s="71" t="n">
        <f aca="false">IF(B1017&gt;=Settings!$B$23,1,0)</f>
        <v>0</v>
      </c>
      <c r="J1017" s="71" t="n">
        <v>1</v>
      </c>
      <c r="K1017" s="71" t="n">
        <f aca="false">F1017*I1017*J1017</f>
        <v>0</v>
      </c>
      <c r="L1017" s="71" t="n">
        <f aca="false">E1017*I1017*J1017</f>
        <v>0</v>
      </c>
      <c r="M1017" s="72" t="n">
        <f aca="false">G1017*I1017*J1017</f>
        <v>0</v>
      </c>
      <c r="N1017" s="72" t="n">
        <f aca="false">D1017*I1017*J1017</f>
        <v>-0</v>
      </c>
      <c r="O1017" s="71" t="n">
        <f aca="false">F1017*J1017</f>
        <v>1</v>
      </c>
      <c r="P1017" s="71" t="n">
        <f aca="false">E1017*J1017</f>
        <v>0</v>
      </c>
    </row>
    <row r="1018" customFormat="false" ht="15" hidden="false" customHeight="false" outlineLevel="0" collapsed="false">
      <c r="A1018" s="71" t="s">
        <v>60</v>
      </c>
      <c r="B1018" s="71" t="s">
        <v>47</v>
      </c>
      <c r="C1018" s="71" t="s">
        <v>1256</v>
      </c>
      <c r="D1018" s="72" t="n">
        <v>0</v>
      </c>
      <c r="E1018" s="71" t="n">
        <v>0</v>
      </c>
      <c r="F1018" s="71" t="n">
        <v>2</v>
      </c>
      <c r="G1018" s="72" t="n">
        <v>269.9</v>
      </c>
      <c r="H1018" s="72" t="n">
        <v>269.9</v>
      </c>
      <c r="I1018" s="71" t="n">
        <f aca="false">IF(B1018&gt;=Settings!$B$23,1,0)</f>
        <v>0</v>
      </c>
      <c r="J1018" s="71" t="n">
        <v>1</v>
      </c>
      <c r="K1018" s="71" t="n">
        <f aca="false">F1018*I1018*J1018</f>
        <v>0</v>
      </c>
      <c r="L1018" s="71" t="n">
        <f aca="false">E1018*I1018*J1018</f>
        <v>0</v>
      </c>
      <c r="M1018" s="72" t="n">
        <f aca="false">G1018*I1018*J1018</f>
        <v>0</v>
      </c>
      <c r="N1018" s="72" t="n">
        <f aca="false">D1018*I1018*J1018</f>
        <v>-0</v>
      </c>
      <c r="O1018" s="71" t="n">
        <f aca="false">F1018*J1018</f>
        <v>2</v>
      </c>
      <c r="P1018" s="71" t="n">
        <f aca="false">E1018*J1018</f>
        <v>0</v>
      </c>
    </row>
    <row r="1019" customFormat="false" ht="15" hidden="false" customHeight="false" outlineLevel="0" collapsed="false">
      <c r="A1019" s="71" t="s">
        <v>60</v>
      </c>
      <c r="B1019" s="71" t="s">
        <v>47</v>
      </c>
      <c r="C1019" s="71" t="s">
        <v>1529</v>
      </c>
      <c r="D1019" s="72" t="n">
        <v>99.95</v>
      </c>
      <c r="E1019" s="71" t="n">
        <v>1</v>
      </c>
      <c r="F1019" s="71" t="n">
        <v>31</v>
      </c>
      <c r="G1019" s="72" t="n">
        <v>3098.45</v>
      </c>
      <c r="H1019" s="72" t="n">
        <v>2998.5</v>
      </c>
      <c r="I1019" s="71" t="n">
        <f aca="false">IF(B1019&gt;=Settings!$B$23,1,0)</f>
        <v>0</v>
      </c>
      <c r="J1019" s="71" t="n">
        <v>1</v>
      </c>
      <c r="K1019" s="71" t="n">
        <f aca="false">F1019*I1019*J1019</f>
        <v>0</v>
      </c>
      <c r="L1019" s="71" t="n">
        <f aca="false">E1019*I1019*J1019</f>
        <v>0</v>
      </c>
      <c r="M1019" s="72" t="n">
        <f aca="false">G1019*I1019*J1019</f>
        <v>0</v>
      </c>
      <c r="N1019" s="72" t="n">
        <f aca="false">D1019*I1019*J1019</f>
        <v>0</v>
      </c>
      <c r="O1019" s="71" t="n">
        <f aca="false">F1019*J1019</f>
        <v>31</v>
      </c>
      <c r="P1019" s="71" t="n">
        <f aca="false">E1019*J1019</f>
        <v>1</v>
      </c>
    </row>
    <row r="1020" customFormat="false" ht="15" hidden="false" customHeight="false" outlineLevel="0" collapsed="false">
      <c r="A1020" s="71" t="s">
        <v>60</v>
      </c>
      <c r="B1020" s="71" t="s">
        <v>47</v>
      </c>
      <c r="C1020" s="71" t="s">
        <v>1530</v>
      </c>
      <c r="D1020" s="72" t="n">
        <v>179.95</v>
      </c>
      <c r="E1020" s="71" t="n">
        <v>1</v>
      </c>
      <c r="F1020" s="71" t="n">
        <v>5</v>
      </c>
      <c r="G1020" s="72" t="n">
        <v>899.75</v>
      </c>
      <c r="H1020" s="72" t="n">
        <v>719.8</v>
      </c>
      <c r="I1020" s="71" t="n">
        <f aca="false">IF(B1020&gt;=Settings!$B$23,1,0)</f>
        <v>0</v>
      </c>
      <c r="J1020" s="71" t="n">
        <v>1</v>
      </c>
      <c r="K1020" s="71" t="n">
        <f aca="false">F1020*I1020*J1020</f>
        <v>0</v>
      </c>
      <c r="L1020" s="71" t="n">
        <f aca="false">E1020*I1020*J1020</f>
        <v>0</v>
      </c>
      <c r="M1020" s="72" t="n">
        <f aca="false">G1020*I1020*J1020</f>
        <v>0</v>
      </c>
      <c r="N1020" s="72" t="n">
        <f aca="false">D1020*I1020*J1020</f>
        <v>0</v>
      </c>
      <c r="O1020" s="71" t="n">
        <f aca="false">F1020*J1020</f>
        <v>5</v>
      </c>
      <c r="P1020" s="71" t="n">
        <f aca="false">E1020*J1020</f>
        <v>1</v>
      </c>
    </row>
    <row r="1021" customFormat="false" ht="15" hidden="false" customHeight="false" outlineLevel="0" collapsed="false">
      <c r="A1021" s="71" t="s">
        <v>60</v>
      </c>
      <c r="B1021" s="71" t="s">
        <v>47</v>
      </c>
      <c r="C1021" s="71" t="s">
        <v>1531</v>
      </c>
      <c r="D1021" s="72" t="n">
        <v>58.55</v>
      </c>
      <c r="E1021" s="71" t="n">
        <v>1</v>
      </c>
      <c r="F1021" s="71" t="n">
        <v>6</v>
      </c>
      <c r="G1021" s="72" t="n">
        <v>351.3</v>
      </c>
      <c r="H1021" s="72" t="n">
        <v>292.75</v>
      </c>
      <c r="I1021" s="71" t="n">
        <f aca="false">IF(B1021&gt;=Settings!$B$23,1,0)</f>
        <v>0</v>
      </c>
      <c r="J1021" s="71" t="n">
        <v>1</v>
      </c>
      <c r="K1021" s="71" t="n">
        <f aca="false">F1021*I1021*J1021</f>
        <v>0</v>
      </c>
      <c r="L1021" s="71" t="n">
        <f aca="false">E1021*I1021*J1021</f>
        <v>0</v>
      </c>
      <c r="M1021" s="72" t="n">
        <f aca="false">G1021*I1021*J1021</f>
        <v>0</v>
      </c>
      <c r="N1021" s="72" t="n">
        <f aca="false">D1021*I1021*J1021</f>
        <v>0</v>
      </c>
      <c r="O1021" s="71" t="n">
        <f aca="false">F1021*J1021</f>
        <v>6</v>
      </c>
      <c r="P1021" s="71" t="n">
        <f aca="false">E1021*J1021</f>
        <v>1</v>
      </c>
    </row>
    <row r="1022" customFormat="false" ht="15" hidden="false" customHeight="false" outlineLevel="0" collapsed="false">
      <c r="A1022" s="71" t="s">
        <v>59</v>
      </c>
      <c r="B1022" s="71" t="s">
        <v>47</v>
      </c>
      <c r="C1022" s="71" t="s">
        <v>1296</v>
      </c>
      <c r="D1022" s="72" t="n">
        <v>0</v>
      </c>
      <c r="E1022" s="71" t="n">
        <v>0</v>
      </c>
      <c r="F1022" s="71" t="n">
        <v>99</v>
      </c>
      <c r="G1022" s="72" t="n">
        <v>2301.298</v>
      </c>
      <c r="H1022" s="72" t="n">
        <v>2301.298</v>
      </c>
      <c r="I1022" s="71" t="n">
        <f aca="false">IF(B1022&gt;=Settings!$B$23,1,0)</f>
        <v>0</v>
      </c>
      <c r="J1022" s="71" t="n">
        <v>1</v>
      </c>
      <c r="K1022" s="71" t="n">
        <f aca="false">F1022*I1022*J1022</f>
        <v>0</v>
      </c>
      <c r="L1022" s="71" t="n">
        <f aca="false">E1022*I1022*J1022</f>
        <v>0</v>
      </c>
      <c r="M1022" s="72" t="n">
        <f aca="false">G1022*I1022*J1022</f>
        <v>0</v>
      </c>
      <c r="N1022" s="72" t="n">
        <f aca="false">D1022*I1022*J1022</f>
        <v>-0</v>
      </c>
      <c r="O1022" s="71" t="n">
        <f aca="false">F1022*J1022</f>
        <v>99</v>
      </c>
      <c r="P1022" s="71" t="n">
        <f aca="false">E1022*J1022</f>
        <v>0</v>
      </c>
    </row>
    <row r="1023" customFormat="false" ht="15" hidden="false" customHeight="false" outlineLevel="0" collapsed="false">
      <c r="A1023" s="71" t="s">
        <v>59</v>
      </c>
      <c r="B1023" s="71" t="s">
        <v>47</v>
      </c>
      <c r="C1023" s="71" t="s">
        <v>1147</v>
      </c>
      <c r="D1023" s="72" t="n">
        <v>0</v>
      </c>
      <c r="E1023" s="71" t="n">
        <v>0</v>
      </c>
      <c r="F1023" s="71" t="n">
        <v>3</v>
      </c>
      <c r="G1023" s="72" t="n">
        <v>567.85</v>
      </c>
      <c r="H1023" s="72" t="n">
        <v>567.85</v>
      </c>
      <c r="I1023" s="71" t="n">
        <f aca="false">IF(B1023&gt;=Settings!$B$23,1,0)</f>
        <v>0</v>
      </c>
      <c r="J1023" s="71" t="n">
        <v>1</v>
      </c>
      <c r="K1023" s="71" t="n">
        <f aca="false">F1023*I1023*J1023</f>
        <v>0</v>
      </c>
      <c r="L1023" s="71" t="n">
        <f aca="false">E1023*I1023*J1023</f>
        <v>0</v>
      </c>
      <c r="M1023" s="72" t="n">
        <f aca="false">G1023*I1023*J1023</f>
        <v>0</v>
      </c>
      <c r="N1023" s="72" t="n">
        <f aca="false">D1023*I1023*J1023</f>
        <v>-0</v>
      </c>
      <c r="O1023" s="71" t="n">
        <f aca="false">F1023*J1023</f>
        <v>3</v>
      </c>
      <c r="P1023" s="71" t="n">
        <f aca="false">E1023*J1023</f>
        <v>0</v>
      </c>
    </row>
    <row r="1024" customFormat="false" ht="15" hidden="false" customHeight="false" outlineLevel="0" collapsed="false">
      <c r="A1024" s="71" t="s">
        <v>59</v>
      </c>
      <c r="B1024" s="71" t="s">
        <v>47</v>
      </c>
      <c r="C1024" s="71" t="s">
        <v>1043</v>
      </c>
      <c r="D1024" s="72" t="n">
        <v>0</v>
      </c>
      <c r="E1024" s="71" t="n">
        <v>0</v>
      </c>
      <c r="F1024" s="71" t="n">
        <v>7</v>
      </c>
      <c r="G1024" s="72" t="n">
        <v>453.65</v>
      </c>
      <c r="H1024" s="72" t="n">
        <v>453.65</v>
      </c>
      <c r="I1024" s="71" t="n">
        <f aca="false">IF(B1024&gt;=Settings!$B$23,1,0)</f>
        <v>0</v>
      </c>
      <c r="J1024" s="71" t="n">
        <v>1</v>
      </c>
      <c r="K1024" s="71" t="n">
        <f aca="false">F1024*I1024*J1024</f>
        <v>0</v>
      </c>
      <c r="L1024" s="71" t="n">
        <f aca="false">E1024*I1024*J1024</f>
        <v>0</v>
      </c>
      <c r="M1024" s="72" t="n">
        <f aca="false">G1024*I1024*J1024</f>
        <v>0</v>
      </c>
      <c r="N1024" s="72" t="n">
        <f aca="false">D1024*I1024*J1024</f>
        <v>-0</v>
      </c>
      <c r="O1024" s="71" t="n">
        <f aca="false">F1024*J1024</f>
        <v>7</v>
      </c>
      <c r="P1024" s="71" t="n">
        <f aca="false">E1024*J1024</f>
        <v>0</v>
      </c>
    </row>
    <row r="1025" customFormat="false" ht="15" hidden="false" customHeight="false" outlineLevel="0" collapsed="false">
      <c r="A1025" s="71" t="s">
        <v>60</v>
      </c>
      <c r="B1025" s="71" t="s">
        <v>47</v>
      </c>
      <c r="C1025" s="71" t="s">
        <v>1532</v>
      </c>
      <c r="D1025" s="72" t="n">
        <v>0</v>
      </c>
      <c r="E1025" s="71" t="n">
        <v>0</v>
      </c>
      <c r="F1025" s="71" t="n">
        <v>1</v>
      </c>
      <c r="G1025" s="72" t="n">
        <v>84.95</v>
      </c>
      <c r="H1025" s="72" t="n">
        <v>84.95</v>
      </c>
      <c r="I1025" s="71" t="n">
        <f aca="false">IF(B1025&gt;=Settings!$B$23,1,0)</f>
        <v>0</v>
      </c>
      <c r="J1025" s="71" t="n">
        <v>1</v>
      </c>
      <c r="K1025" s="71" t="n">
        <f aca="false">F1025*I1025*J1025</f>
        <v>0</v>
      </c>
      <c r="L1025" s="71" t="n">
        <f aca="false">E1025*I1025*J1025</f>
        <v>0</v>
      </c>
      <c r="M1025" s="72" t="n">
        <f aca="false">G1025*I1025*J1025</f>
        <v>0</v>
      </c>
      <c r="N1025" s="72" t="n">
        <f aca="false">D1025*I1025*J1025</f>
        <v>-0</v>
      </c>
      <c r="O1025" s="71" t="n">
        <f aca="false">F1025*J1025</f>
        <v>1</v>
      </c>
      <c r="P1025" s="71" t="n">
        <f aca="false">E1025*J1025</f>
        <v>0</v>
      </c>
    </row>
    <row r="1026" customFormat="false" ht="15" hidden="false" customHeight="false" outlineLevel="0" collapsed="false">
      <c r="A1026" s="71" t="s">
        <v>60</v>
      </c>
      <c r="B1026" s="71" t="s">
        <v>47</v>
      </c>
      <c r="C1026" s="71" t="s">
        <v>1533</v>
      </c>
      <c r="D1026" s="72" t="n">
        <v>0</v>
      </c>
      <c r="E1026" s="71" t="n">
        <v>0</v>
      </c>
      <c r="F1026" s="71" t="n">
        <v>5</v>
      </c>
      <c r="G1026" s="72" t="n">
        <v>689.75</v>
      </c>
      <c r="H1026" s="72" t="n">
        <v>689.75</v>
      </c>
      <c r="I1026" s="71" t="n">
        <f aca="false">IF(B1026&gt;=Settings!$B$23,1,0)</f>
        <v>0</v>
      </c>
      <c r="J1026" s="71" t="n">
        <v>1</v>
      </c>
      <c r="K1026" s="71" t="n">
        <f aca="false">F1026*I1026*J1026</f>
        <v>0</v>
      </c>
      <c r="L1026" s="71" t="n">
        <f aca="false">E1026*I1026*J1026</f>
        <v>0</v>
      </c>
      <c r="M1026" s="72" t="n">
        <f aca="false">G1026*I1026*J1026</f>
        <v>0</v>
      </c>
      <c r="N1026" s="72" t="n">
        <f aca="false">D1026*I1026*J1026</f>
        <v>-0</v>
      </c>
      <c r="O1026" s="71" t="n">
        <f aca="false">F1026*J1026</f>
        <v>5</v>
      </c>
      <c r="P1026" s="71" t="n">
        <f aca="false">E1026*J1026</f>
        <v>0</v>
      </c>
    </row>
    <row r="1027" customFormat="false" ht="15" hidden="false" customHeight="false" outlineLevel="0" collapsed="false">
      <c r="A1027" s="71" t="s">
        <v>59</v>
      </c>
      <c r="B1027" s="71" t="s">
        <v>47</v>
      </c>
      <c r="C1027" s="71" t="s">
        <v>1354</v>
      </c>
      <c r="D1027" s="72" t="n">
        <v>0</v>
      </c>
      <c r="E1027" s="71" t="n">
        <v>0</v>
      </c>
      <c r="F1027" s="71" t="n">
        <v>4</v>
      </c>
      <c r="G1027" s="72" t="n">
        <v>1082.379</v>
      </c>
      <c r="H1027" s="72" t="n">
        <v>1082.379</v>
      </c>
      <c r="I1027" s="71" t="n">
        <f aca="false">IF(B1027&gt;=Settings!$B$23,1,0)</f>
        <v>0</v>
      </c>
      <c r="J1027" s="71" t="n">
        <v>1</v>
      </c>
      <c r="K1027" s="71" t="n">
        <f aca="false">F1027*I1027*J1027</f>
        <v>0</v>
      </c>
      <c r="L1027" s="71" t="n">
        <f aca="false">E1027*I1027*J1027</f>
        <v>0</v>
      </c>
      <c r="M1027" s="72" t="n">
        <f aca="false">G1027*I1027*J1027</f>
        <v>0</v>
      </c>
      <c r="N1027" s="72" t="n">
        <f aca="false">D1027*I1027*J1027</f>
        <v>-0</v>
      </c>
      <c r="O1027" s="71" t="n">
        <f aca="false">F1027*J1027</f>
        <v>4</v>
      </c>
      <c r="P1027" s="71" t="n">
        <f aca="false">E1027*J1027</f>
        <v>0</v>
      </c>
    </row>
    <row r="1028" customFormat="false" ht="15" hidden="false" customHeight="false" outlineLevel="0" collapsed="false">
      <c r="A1028" s="71" t="s">
        <v>60</v>
      </c>
      <c r="B1028" s="71" t="s">
        <v>47</v>
      </c>
      <c r="C1028" s="71" t="s">
        <v>1534</v>
      </c>
      <c r="D1028" s="72" t="n">
        <v>0</v>
      </c>
      <c r="E1028" s="71" t="n">
        <v>0</v>
      </c>
      <c r="F1028" s="71" t="n">
        <v>1</v>
      </c>
      <c r="G1028" s="72" t="n">
        <v>104.95</v>
      </c>
      <c r="H1028" s="72" t="n">
        <v>104.95</v>
      </c>
      <c r="I1028" s="71" t="n">
        <f aca="false">IF(B1028&gt;=Settings!$B$23,1,0)</f>
        <v>0</v>
      </c>
      <c r="J1028" s="71" t="n">
        <v>1</v>
      </c>
      <c r="K1028" s="71" t="n">
        <f aca="false">F1028*I1028*J1028</f>
        <v>0</v>
      </c>
      <c r="L1028" s="71" t="n">
        <f aca="false">E1028*I1028*J1028</f>
        <v>0</v>
      </c>
      <c r="M1028" s="72" t="n">
        <f aca="false">G1028*I1028*J1028</f>
        <v>0</v>
      </c>
      <c r="N1028" s="72" t="n">
        <f aca="false">D1028*I1028*J1028</f>
        <v>-0</v>
      </c>
      <c r="O1028" s="71" t="n">
        <f aca="false">F1028*J1028</f>
        <v>1</v>
      </c>
      <c r="P1028" s="71" t="n">
        <f aca="false">E1028*J1028</f>
        <v>0</v>
      </c>
    </row>
    <row r="1029" customFormat="false" ht="15" hidden="false" customHeight="false" outlineLevel="0" collapsed="false">
      <c r="A1029" s="71" t="s">
        <v>60</v>
      </c>
      <c r="B1029" s="71" t="s">
        <v>47</v>
      </c>
      <c r="C1029" s="71" t="s">
        <v>1535</v>
      </c>
      <c r="D1029" s="72" t="n">
        <v>0</v>
      </c>
      <c r="E1029" s="71" t="n">
        <v>0</v>
      </c>
      <c r="F1029" s="71" t="n">
        <v>2</v>
      </c>
      <c r="G1029" s="72" t="n">
        <v>59.9</v>
      </c>
      <c r="H1029" s="72" t="n">
        <v>59.9</v>
      </c>
      <c r="I1029" s="71" t="n">
        <f aca="false">IF(B1029&gt;=Settings!$B$23,1,0)</f>
        <v>0</v>
      </c>
      <c r="J1029" s="71" t="n">
        <v>1</v>
      </c>
      <c r="K1029" s="71" t="n">
        <f aca="false">F1029*I1029*J1029</f>
        <v>0</v>
      </c>
      <c r="L1029" s="71" t="n">
        <f aca="false">E1029*I1029*J1029</f>
        <v>0</v>
      </c>
      <c r="M1029" s="72" t="n">
        <f aca="false">G1029*I1029*J1029</f>
        <v>0</v>
      </c>
      <c r="N1029" s="72" t="n">
        <f aca="false">D1029*I1029*J1029</f>
        <v>-0</v>
      </c>
      <c r="O1029" s="71" t="n">
        <f aca="false">F1029*J1029</f>
        <v>2</v>
      </c>
      <c r="P1029" s="71" t="n">
        <f aca="false">E1029*J1029</f>
        <v>0</v>
      </c>
    </row>
    <row r="1030" customFormat="false" ht="15" hidden="false" customHeight="false" outlineLevel="0" collapsed="false">
      <c r="A1030" s="71" t="s">
        <v>59</v>
      </c>
      <c r="B1030" s="71" t="s">
        <v>47</v>
      </c>
      <c r="C1030" s="71" t="s">
        <v>605</v>
      </c>
      <c r="D1030" s="72" t="n">
        <v>0</v>
      </c>
      <c r="E1030" s="71" t="n">
        <v>0</v>
      </c>
      <c r="F1030" s="71" t="n">
        <v>3</v>
      </c>
      <c r="G1030" s="72" t="n">
        <v>366.35</v>
      </c>
      <c r="H1030" s="72" t="n">
        <v>366.35</v>
      </c>
      <c r="I1030" s="71" t="n">
        <f aca="false">IF(B1030&gt;=Settings!$B$23,1,0)</f>
        <v>0</v>
      </c>
      <c r="J1030" s="71" t="n">
        <v>1</v>
      </c>
      <c r="K1030" s="71" t="n">
        <f aca="false">F1030*I1030*J1030</f>
        <v>0</v>
      </c>
      <c r="L1030" s="71" t="n">
        <f aca="false">E1030*I1030*J1030</f>
        <v>0</v>
      </c>
      <c r="M1030" s="72" t="n">
        <f aca="false">G1030*I1030*J1030</f>
        <v>0</v>
      </c>
      <c r="N1030" s="72" t="n">
        <f aca="false">D1030*I1030*J1030</f>
        <v>-0</v>
      </c>
      <c r="O1030" s="71" t="n">
        <f aca="false">F1030*J1030</f>
        <v>3</v>
      </c>
      <c r="P1030" s="71" t="n">
        <f aca="false">E1030*J1030</f>
        <v>0</v>
      </c>
    </row>
    <row r="1031" customFormat="false" ht="15" hidden="false" customHeight="false" outlineLevel="0" collapsed="false">
      <c r="A1031" s="71" t="s">
        <v>59</v>
      </c>
      <c r="B1031" s="71" t="s">
        <v>47</v>
      </c>
      <c r="C1031" s="71" t="s">
        <v>1248</v>
      </c>
      <c r="D1031" s="72" t="n">
        <v>0</v>
      </c>
      <c r="E1031" s="71" t="n">
        <v>0</v>
      </c>
      <c r="F1031" s="71" t="n">
        <v>1</v>
      </c>
      <c r="G1031" s="72" t="n">
        <v>114.95</v>
      </c>
      <c r="H1031" s="72" t="n">
        <v>114.95</v>
      </c>
      <c r="I1031" s="71" t="n">
        <f aca="false">IF(B1031&gt;=Settings!$B$23,1,0)</f>
        <v>0</v>
      </c>
      <c r="J1031" s="71" t="n">
        <v>1</v>
      </c>
      <c r="K1031" s="71" t="n">
        <f aca="false">F1031*I1031*J1031</f>
        <v>0</v>
      </c>
      <c r="L1031" s="71" t="n">
        <f aca="false">E1031*I1031*J1031</f>
        <v>0</v>
      </c>
      <c r="M1031" s="72" t="n">
        <f aca="false">G1031*I1031*J1031</f>
        <v>0</v>
      </c>
      <c r="N1031" s="72" t="n">
        <f aca="false">D1031*I1031*J1031</f>
        <v>-0</v>
      </c>
      <c r="O1031" s="71" t="n">
        <f aca="false">F1031*J1031</f>
        <v>1</v>
      </c>
      <c r="P1031" s="71" t="n">
        <f aca="false">E1031*J1031</f>
        <v>0</v>
      </c>
    </row>
    <row r="1032" customFormat="false" ht="15" hidden="false" customHeight="false" outlineLevel="0" collapsed="false">
      <c r="A1032" s="71" t="s">
        <v>60</v>
      </c>
      <c r="B1032" s="71" t="s">
        <v>47</v>
      </c>
      <c r="C1032" s="71" t="s">
        <v>1496</v>
      </c>
      <c r="D1032" s="72" t="n">
        <v>0</v>
      </c>
      <c r="E1032" s="71" t="n">
        <v>0</v>
      </c>
      <c r="F1032" s="71" t="n">
        <v>10</v>
      </c>
      <c r="G1032" s="72" t="n">
        <v>899.5</v>
      </c>
      <c r="H1032" s="72" t="n">
        <v>899.5</v>
      </c>
      <c r="I1032" s="71" t="n">
        <f aca="false">IF(B1032&gt;=Settings!$B$23,1,0)</f>
        <v>0</v>
      </c>
      <c r="J1032" s="71" t="n">
        <v>1</v>
      </c>
      <c r="K1032" s="71" t="n">
        <f aca="false">F1032*I1032*J1032</f>
        <v>0</v>
      </c>
      <c r="L1032" s="71" t="n">
        <f aca="false">E1032*I1032*J1032</f>
        <v>0</v>
      </c>
      <c r="M1032" s="72" t="n">
        <f aca="false">G1032*I1032*J1032</f>
        <v>0</v>
      </c>
      <c r="N1032" s="72" t="n">
        <f aca="false">D1032*I1032*J1032</f>
        <v>-0</v>
      </c>
      <c r="O1032" s="71" t="n">
        <f aca="false">F1032*J1032</f>
        <v>10</v>
      </c>
      <c r="P1032" s="71" t="n">
        <f aca="false">E1032*J1032</f>
        <v>0</v>
      </c>
    </row>
    <row r="1033" customFormat="false" ht="15" hidden="false" customHeight="false" outlineLevel="0" collapsed="false">
      <c r="A1033" s="71" t="s">
        <v>61</v>
      </c>
      <c r="B1033" s="71" t="s">
        <v>47</v>
      </c>
      <c r="C1033" s="71" t="s">
        <v>1128</v>
      </c>
      <c r="D1033" s="72" t="n">
        <v>74.95</v>
      </c>
      <c r="E1033" s="71" t="n">
        <v>1</v>
      </c>
      <c r="F1033" s="71" t="n">
        <v>25</v>
      </c>
      <c r="G1033" s="72" t="n">
        <v>1946.55</v>
      </c>
      <c r="H1033" s="72" t="n">
        <v>1793.22</v>
      </c>
      <c r="I1033" s="71" t="n">
        <f aca="false">IF(B1033&gt;=Settings!$B$23,1,0)</f>
        <v>0</v>
      </c>
      <c r="J1033" s="71" t="n">
        <v>1</v>
      </c>
      <c r="K1033" s="71" t="n">
        <f aca="false">F1033*I1033*J1033</f>
        <v>0</v>
      </c>
      <c r="L1033" s="71" t="n">
        <f aca="false">E1033*I1033*J1033</f>
        <v>0</v>
      </c>
      <c r="M1033" s="72" t="n">
        <f aca="false">G1033*I1033*J1033</f>
        <v>0</v>
      </c>
      <c r="N1033" s="72" t="n">
        <f aca="false">D1033*I1033*J1033</f>
        <v>0</v>
      </c>
      <c r="O1033" s="71" t="n">
        <f aca="false">F1033*J1033</f>
        <v>25</v>
      </c>
      <c r="P1033" s="71" t="n">
        <f aca="false">E1033*J1033</f>
        <v>1</v>
      </c>
    </row>
    <row r="1034" customFormat="false" ht="15" hidden="false" customHeight="false" outlineLevel="0" collapsed="false">
      <c r="A1034" s="71" t="s">
        <v>61</v>
      </c>
      <c r="B1034" s="71" t="s">
        <v>47</v>
      </c>
      <c r="C1034" s="71" t="s">
        <v>1304</v>
      </c>
      <c r="D1034" s="72" t="n">
        <v>0</v>
      </c>
      <c r="E1034" s="71" t="n">
        <v>0</v>
      </c>
      <c r="F1034" s="71" t="n">
        <v>2</v>
      </c>
      <c r="G1034" s="72" t="n">
        <v>1006.8</v>
      </c>
      <c r="H1034" s="72" t="n">
        <v>1006.8</v>
      </c>
      <c r="I1034" s="71" t="n">
        <f aca="false">IF(B1034&gt;=Settings!$B$23,1,0)</f>
        <v>0</v>
      </c>
      <c r="J1034" s="71" t="n">
        <v>1</v>
      </c>
      <c r="K1034" s="71" t="n">
        <f aca="false">F1034*I1034*J1034</f>
        <v>0</v>
      </c>
      <c r="L1034" s="71" t="n">
        <f aca="false">E1034*I1034*J1034</f>
        <v>0</v>
      </c>
      <c r="M1034" s="72" t="n">
        <f aca="false">G1034*I1034*J1034</f>
        <v>0</v>
      </c>
      <c r="N1034" s="72" t="n">
        <f aca="false">D1034*I1034*J1034</f>
        <v>-0</v>
      </c>
      <c r="O1034" s="71" t="n">
        <f aca="false">F1034*J1034</f>
        <v>2</v>
      </c>
      <c r="P1034" s="71" t="n">
        <f aca="false">E1034*J1034</f>
        <v>0</v>
      </c>
    </row>
    <row r="1035" customFormat="false" ht="15" hidden="false" customHeight="false" outlineLevel="0" collapsed="false">
      <c r="A1035" s="71" t="s">
        <v>60</v>
      </c>
      <c r="B1035" s="71" t="s">
        <v>47</v>
      </c>
      <c r="C1035" s="71" t="s">
        <v>364</v>
      </c>
      <c r="D1035" s="72" t="n">
        <v>0</v>
      </c>
      <c r="E1035" s="71" t="n">
        <v>0</v>
      </c>
      <c r="F1035" s="71" t="n">
        <v>6</v>
      </c>
      <c r="G1035" s="72" t="n">
        <v>329.7</v>
      </c>
      <c r="H1035" s="72" t="n">
        <v>329.7</v>
      </c>
      <c r="I1035" s="71" t="n">
        <f aca="false">IF(B1035&gt;=Settings!$B$23,1,0)</f>
        <v>0</v>
      </c>
      <c r="J1035" s="71" t="n">
        <v>1</v>
      </c>
      <c r="K1035" s="71" t="n">
        <f aca="false">F1035*I1035*J1035</f>
        <v>0</v>
      </c>
      <c r="L1035" s="71" t="n">
        <f aca="false">E1035*I1035*J1035</f>
        <v>0</v>
      </c>
      <c r="M1035" s="72" t="n">
        <f aca="false">G1035*I1035*J1035</f>
        <v>0</v>
      </c>
      <c r="N1035" s="72" t="n">
        <f aca="false">D1035*I1035*J1035</f>
        <v>-0</v>
      </c>
      <c r="O1035" s="71" t="n">
        <f aca="false">F1035*J1035</f>
        <v>6</v>
      </c>
      <c r="P1035" s="71" t="n">
        <f aca="false">E1035*J1035</f>
        <v>0</v>
      </c>
    </row>
    <row r="1036" customFormat="false" ht="15" hidden="false" customHeight="false" outlineLevel="0" collapsed="false">
      <c r="A1036" s="71" t="s">
        <v>59</v>
      </c>
      <c r="B1036" s="71" t="s">
        <v>47</v>
      </c>
      <c r="C1036" s="71" t="s">
        <v>114</v>
      </c>
      <c r="D1036" s="72" t="n">
        <v>0</v>
      </c>
      <c r="E1036" s="71" t="n">
        <v>0</v>
      </c>
      <c r="F1036" s="71" t="n">
        <v>42</v>
      </c>
      <c r="G1036" s="72" t="n">
        <v>4260.723</v>
      </c>
      <c r="H1036" s="72" t="n">
        <v>4260.723</v>
      </c>
      <c r="I1036" s="71" t="n">
        <f aca="false">IF(B1036&gt;=Settings!$B$23,1,0)</f>
        <v>0</v>
      </c>
      <c r="J1036" s="71" t="n">
        <v>1</v>
      </c>
      <c r="K1036" s="71" t="n">
        <f aca="false">F1036*I1036*J1036</f>
        <v>0</v>
      </c>
      <c r="L1036" s="71" t="n">
        <f aca="false">E1036*I1036*J1036</f>
        <v>0</v>
      </c>
      <c r="M1036" s="72" t="n">
        <f aca="false">G1036*I1036*J1036</f>
        <v>0</v>
      </c>
      <c r="N1036" s="72" t="n">
        <f aca="false">D1036*I1036*J1036</f>
        <v>-0</v>
      </c>
      <c r="O1036" s="71" t="n">
        <f aca="false">F1036*J1036</f>
        <v>42</v>
      </c>
      <c r="P1036" s="71" t="n">
        <f aca="false">E1036*J1036</f>
        <v>0</v>
      </c>
    </row>
    <row r="1037" customFormat="false" ht="15" hidden="false" customHeight="false" outlineLevel="0" collapsed="false">
      <c r="A1037" s="71" t="s">
        <v>60</v>
      </c>
      <c r="B1037" s="71" t="s">
        <v>47</v>
      </c>
      <c r="C1037" s="71" t="s">
        <v>1536</v>
      </c>
      <c r="D1037" s="72" t="n">
        <v>0</v>
      </c>
      <c r="E1037" s="71" t="n">
        <v>0</v>
      </c>
      <c r="F1037" s="71" t="n">
        <v>2</v>
      </c>
      <c r="G1037" s="72" t="n">
        <v>209.9</v>
      </c>
      <c r="H1037" s="72" t="n">
        <v>209.9</v>
      </c>
      <c r="I1037" s="71" t="n">
        <f aca="false">IF(B1037&gt;=Settings!$B$23,1,0)</f>
        <v>0</v>
      </c>
      <c r="J1037" s="71" t="n">
        <v>1</v>
      </c>
      <c r="K1037" s="71" t="n">
        <f aca="false">F1037*I1037*J1037</f>
        <v>0</v>
      </c>
      <c r="L1037" s="71" t="n">
        <f aca="false">E1037*I1037*J1037</f>
        <v>0</v>
      </c>
      <c r="M1037" s="72" t="n">
        <f aca="false">G1037*I1037*J1037</f>
        <v>0</v>
      </c>
      <c r="N1037" s="72" t="n">
        <f aca="false">D1037*I1037*J1037</f>
        <v>-0</v>
      </c>
      <c r="O1037" s="71" t="n">
        <f aca="false">F1037*J1037</f>
        <v>2</v>
      </c>
      <c r="P1037" s="71" t="n">
        <f aca="false">E1037*J1037</f>
        <v>0</v>
      </c>
    </row>
    <row r="1038" customFormat="false" ht="15" hidden="false" customHeight="false" outlineLevel="0" collapsed="false">
      <c r="A1038" s="71" t="s">
        <v>60</v>
      </c>
      <c r="B1038" s="71" t="s">
        <v>47</v>
      </c>
      <c r="C1038" s="71" t="s">
        <v>1442</v>
      </c>
      <c r="D1038" s="72" t="n">
        <v>0</v>
      </c>
      <c r="E1038" s="71" t="n">
        <v>0</v>
      </c>
      <c r="F1038" s="71" t="n">
        <v>1</v>
      </c>
      <c r="G1038" s="72" t="n">
        <v>94.95</v>
      </c>
      <c r="H1038" s="72" t="n">
        <v>94.95</v>
      </c>
      <c r="I1038" s="71" t="n">
        <f aca="false">IF(B1038&gt;=Settings!$B$23,1,0)</f>
        <v>0</v>
      </c>
      <c r="J1038" s="71" t="n">
        <v>1</v>
      </c>
      <c r="K1038" s="71" t="n">
        <f aca="false">F1038*I1038*J1038</f>
        <v>0</v>
      </c>
      <c r="L1038" s="71" t="n">
        <f aca="false">E1038*I1038*J1038</f>
        <v>0</v>
      </c>
      <c r="M1038" s="72" t="n">
        <f aca="false">G1038*I1038*J1038</f>
        <v>0</v>
      </c>
      <c r="N1038" s="72" t="n">
        <f aca="false">D1038*I1038*J1038</f>
        <v>-0</v>
      </c>
      <c r="O1038" s="71" t="n">
        <f aca="false">F1038*J1038</f>
        <v>1</v>
      </c>
      <c r="P1038" s="71" t="n">
        <f aca="false">E1038*J1038</f>
        <v>0</v>
      </c>
    </row>
    <row r="1039" customFormat="false" ht="15" hidden="false" customHeight="false" outlineLevel="0" collapsed="false">
      <c r="A1039" s="71" t="s">
        <v>59</v>
      </c>
      <c r="B1039" s="71" t="s">
        <v>47</v>
      </c>
      <c r="C1039" s="71" t="s">
        <v>898</v>
      </c>
      <c r="D1039" s="72" t="n">
        <v>0</v>
      </c>
      <c r="E1039" s="71" t="n">
        <v>0</v>
      </c>
      <c r="F1039" s="71" t="n">
        <v>4</v>
      </c>
      <c r="G1039" s="72" t="n">
        <v>315.59</v>
      </c>
      <c r="H1039" s="72" t="n">
        <v>315.59</v>
      </c>
      <c r="I1039" s="71" t="n">
        <f aca="false">IF(B1039&gt;=Settings!$B$23,1,0)</f>
        <v>0</v>
      </c>
      <c r="J1039" s="71" t="n">
        <v>1</v>
      </c>
      <c r="K1039" s="71" t="n">
        <f aca="false">F1039*I1039*J1039</f>
        <v>0</v>
      </c>
      <c r="L1039" s="71" t="n">
        <f aca="false">E1039*I1039*J1039</f>
        <v>0</v>
      </c>
      <c r="M1039" s="72" t="n">
        <f aca="false">G1039*I1039*J1039</f>
        <v>0</v>
      </c>
      <c r="N1039" s="72" t="n">
        <f aca="false">D1039*I1039*J1039</f>
        <v>-0</v>
      </c>
      <c r="O1039" s="71" t="n">
        <f aca="false">F1039*J1039</f>
        <v>4</v>
      </c>
      <c r="P1039" s="71" t="n">
        <f aca="false">E1039*J1039</f>
        <v>0</v>
      </c>
    </row>
    <row r="1040" customFormat="false" ht="15" hidden="false" customHeight="false" outlineLevel="0" collapsed="false">
      <c r="A1040" s="71" t="s">
        <v>60</v>
      </c>
      <c r="B1040" s="71" t="s">
        <v>47</v>
      </c>
      <c r="C1040" s="71" t="s">
        <v>1537</v>
      </c>
      <c r="D1040" s="72" t="n">
        <v>0</v>
      </c>
      <c r="E1040" s="71" t="n">
        <v>0</v>
      </c>
      <c r="F1040" s="71" t="n">
        <v>81</v>
      </c>
      <c r="G1040" s="72" t="n">
        <v>8905.95</v>
      </c>
      <c r="H1040" s="72" t="n">
        <v>8905.95</v>
      </c>
      <c r="I1040" s="71" t="n">
        <f aca="false">IF(B1040&gt;=Settings!$B$23,1,0)</f>
        <v>0</v>
      </c>
      <c r="J1040" s="71" t="n">
        <v>1</v>
      </c>
      <c r="K1040" s="71" t="n">
        <f aca="false">F1040*I1040*J1040</f>
        <v>0</v>
      </c>
      <c r="L1040" s="71" t="n">
        <f aca="false">E1040*I1040*J1040</f>
        <v>0</v>
      </c>
      <c r="M1040" s="72" t="n">
        <f aca="false">G1040*I1040*J1040</f>
        <v>0</v>
      </c>
      <c r="N1040" s="72" t="n">
        <f aca="false">D1040*I1040*J1040</f>
        <v>-0</v>
      </c>
      <c r="O1040" s="71" t="n">
        <f aca="false">F1040*J1040</f>
        <v>81</v>
      </c>
      <c r="P1040" s="71" t="n">
        <f aca="false">E1040*J1040</f>
        <v>0</v>
      </c>
    </row>
    <row r="1041" customFormat="false" ht="15" hidden="false" customHeight="false" outlineLevel="0" collapsed="false">
      <c r="A1041" s="71" t="s">
        <v>60</v>
      </c>
      <c r="B1041" s="71" t="s">
        <v>47</v>
      </c>
      <c r="C1041" s="71" t="s">
        <v>1538</v>
      </c>
      <c r="D1041" s="72" t="n">
        <v>0</v>
      </c>
      <c r="E1041" s="71" t="n">
        <v>0</v>
      </c>
      <c r="F1041" s="71" t="n">
        <v>3</v>
      </c>
      <c r="G1041" s="72" t="n">
        <v>584.85</v>
      </c>
      <c r="H1041" s="72" t="n">
        <v>584.85</v>
      </c>
      <c r="I1041" s="71" t="n">
        <f aca="false">IF(B1041&gt;=Settings!$B$23,1,0)</f>
        <v>0</v>
      </c>
      <c r="J1041" s="71" t="n">
        <v>1</v>
      </c>
      <c r="K1041" s="71" t="n">
        <f aca="false">F1041*I1041*J1041</f>
        <v>0</v>
      </c>
      <c r="L1041" s="71" t="n">
        <f aca="false">E1041*I1041*J1041</f>
        <v>0</v>
      </c>
      <c r="M1041" s="72" t="n">
        <f aca="false">G1041*I1041*J1041</f>
        <v>0</v>
      </c>
      <c r="N1041" s="72" t="n">
        <f aca="false">D1041*I1041*J1041</f>
        <v>-0</v>
      </c>
      <c r="O1041" s="71" t="n">
        <f aca="false">F1041*J1041</f>
        <v>3</v>
      </c>
      <c r="P1041" s="71" t="n">
        <f aca="false">E1041*J1041</f>
        <v>0</v>
      </c>
    </row>
    <row r="1042" customFormat="false" ht="15" hidden="false" customHeight="false" outlineLevel="0" collapsed="false">
      <c r="A1042" s="71" t="s">
        <v>60</v>
      </c>
      <c r="B1042" s="71" t="s">
        <v>47</v>
      </c>
      <c r="C1042" s="71" t="s">
        <v>1152</v>
      </c>
      <c r="D1042" s="72" t="n">
        <v>77.95</v>
      </c>
      <c r="E1042" s="71" t="n">
        <v>1</v>
      </c>
      <c r="F1042" s="71" t="n">
        <v>5</v>
      </c>
      <c r="G1042" s="72" t="n">
        <v>389.75</v>
      </c>
      <c r="H1042" s="72" t="n">
        <v>311.8</v>
      </c>
      <c r="I1042" s="71" t="n">
        <f aca="false">IF(B1042&gt;=Settings!$B$23,1,0)</f>
        <v>0</v>
      </c>
      <c r="J1042" s="71" t="n">
        <v>1</v>
      </c>
      <c r="K1042" s="71" t="n">
        <f aca="false">F1042*I1042*J1042</f>
        <v>0</v>
      </c>
      <c r="L1042" s="71" t="n">
        <f aca="false">E1042*I1042*J1042</f>
        <v>0</v>
      </c>
      <c r="M1042" s="72" t="n">
        <f aca="false">G1042*I1042*J1042</f>
        <v>0</v>
      </c>
      <c r="N1042" s="72" t="n">
        <f aca="false">D1042*I1042*J1042</f>
        <v>0</v>
      </c>
      <c r="O1042" s="71" t="n">
        <f aca="false">F1042*J1042</f>
        <v>5</v>
      </c>
      <c r="P1042" s="71" t="n">
        <f aca="false">E1042*J1042</f>
        <v>1</v>
      </c>
    </row>
    <row r="1043" customFormat="false" ht="15" hidden="false" customHeight="false" outlineLevel="0" collapsed="false">
      <c r="A1043" s="71" t="s">
        <v>59</v>
      </c>
      <c r="B1043" s="71" t="s">
        <v>47</v>
      </c>
      <c r="C1043" s="71" t="s">
        <v>1455</v>
      </c>
      <c r="D1043" s="72" t="n">
        <v>0</v>
      </c>
      <c r="E1043" s="71" t="n">
        <v>0</v>
      </c>
      <c r="F1043" s="71" t="n">
        <v>106</v>
      </c>
      <c r="G1043" s="72" t="n">
        <v>1825.202</v>
      </c>
      <c r="H1043" s="72" t="n">
        <v>1825.202</v>
      </c>
      <c r="I1043" s="71" t="n">
        <f aca="false">IF(B1043&gt;=Settings!$B$23,1,0)</f>
        <v>0</v>
      </c>
      <c r="J1043" s="71" t="n">
        <v>1</v>
      </c>
      <c r="K1043" s="71" t="n">
        <f aca="false">F1043*I1043*J1043</f>
        <v>0</v>
      </c>
      <c r="L1043" s="71" t="n">
        <f aca="false">E1043*I1043*J1043</f>
        <v>0</v>
      </c>
      <c r="M1043" s="72" t="n">
        <f aca="false">G1043*I1043*J1043</f>
        <v>0</v>
      </c>
      <c r="N1043" s="72" t="n">
        <f aca="false">D1043*I1043*J1043</f>
        <v>-0</v>
      </c>
      <c r="O1043" s="71" t="n">
        <f aca="false">F1043*J1043</f>
        <v>106</v>
      </c>
      <c r="P1043" s="71" t="n">
        <f aca="false">E1043*J1043</f>
        <v>0</v>
      </c>
    </row>
    <row r="1044" customFormat="false" ht="15" hidden="false" customHeight="false" outlineLevel="0" collapsed="false">
      <c r="A1044" s="71" t="s">
        <v>60</v>
      </c>
      <c r="B1044" s="71" t="s">
        <v>47</v>
      </c>
      <c r="C1044" s="71" t="s">
        <v>1192</v>
      </c>
      <c r="D1044" s="72" t="n">
        <v>0</v>
      </c>
      <c r="E1044" s="71" t="n">
        <v>0</v>
      </c>
      <c r="F1044" s="71" t="n">
        <v>1</v>
      </c>
      <c r="G1044" s="72" t="n">
        <v>306.62</v>
      </c>
      <c r="H1044" s="72" t="n">
        <v>306.62</v>
      </c>
      <c r="I1044" s="71" t="n">
        <f aca="false">IF(B1044&gt;=Settings!$B$23,1,0)</f>
        <v>0</v>
      </c>
      <c r="J1044" s="71" t="n">
        <v>1</v>
      </c>
      <c r="K1044" s="71" t="n">
        <f aca="false">F1044*I1044*J1044</f>
        <v>0</v>
      </c>
      <c r="L1044" s="71" t="n">
        <f aca="false">E1044*I1044*J1044</f>
        <v>0</v>
      </c>
      <c r="M1044" s="72" t="n">
        <f aca="false">G1044*I1044*J1044</f>
        <v>0</v>
      </c>
      <c r="N1044" s="72" t="n">
        <f aca="false">D1044*I1044*J1044</f>
        <v>-0</v>
      </c>
      <c r="O1044" s="71" t="n">
        <f aca="false">F1044*J1044</f>
        <v>1</v>
      </c>
      <c r="P1044" s="71" t="n">
        <f aca="false">E1044*J1044</f>
        <v>0</v>
      </c>
    </row>
    <row r="1045" customFormat="false" ht="15" hidden="false" customHeight="false" outlineLevel="0" collapsed="false">
      <c r="A1045" s="71" t="s">
        <v>61</v>
      </c>
      <c r="B1045" s="71" t="s">
        <v>47</v>
      </c>
      <c r="C1045" s="71" t="s">
        <v>1386</v>
      </c>
      <c r="D1045" s="72" t="n">
        <v>0</v>
      </c>
      <c r="E1045" s="71" t="n">
        <v>0</v>
      </c>
      <c r="F1045" s="71" t="n">
        <v>3</v>
      </c>
      <c r="G1045" s="72" t="n">
        <v>244.65</v>
      </c>
      <c r="H1045" s="72" t="n">
        <v>230.91</v>
      </c>
      <c r="I1045" s="71" t="n">
        <f aca="false">IF(B1045&gt;=Settings!$B$23,1,0)</f>
        <v>0</v>
      </c>
      <c r="J1045" s="71" t="n">
        <v>1</v>
      </c>
      <c r="K1045" s="71" t="n">
        <f aca="false">F1045*I1045*J1045</f>
        <v>0</v>
      </c>
      <c r="L1045" s="71" t="n">
        <f aca="false">E1045*I1045*J1045</f>
        <v>0</v>
      </c>
      <c r="M1045" s="72" t="n">
        <f aca="false">G1045*I1045*J1045</f>
        <v>0</v>
      </c>
      <c r="N1045" s="72" t="n">
        <f aca="false">D1045*I1045*J1045</f>
        <v>-0</v>
      </c>
      <c r="O1045" s="71" t="n">
        <f aca="false">F1045*J1045</f>
        <v>3</v>
      </c>
      <c r="P1045" s="71" t="n">
        <f aca="false">E1045*J1045</f>
        <v>0</v>
      </c>
    </row>
    <row r="1046" customFormat="false" ht="15" hidden="false" customHeight="false" outlineLevel="0" collapsed="false">
      <c r="A1046" s="71" t="s">
        <v>59</v>
      </c>
      <c r="B1046" s="71" t="s">
        <v>47</v>
      </c>
      <c r="C1046" s="71" t="s">
        <v>149</v>
      </c>
      <c r="D1046" s="72" t="n">
        <v>0</v>
      </c>
      <c r="E1046" s="71" t="n">
        <v>0</v>
      </c>
      <c r="F1046" s="71" t="n">
        <v>41</v>
      </c>
      <c r="G1046" s="72" t="n">
        <v>4443.461</v>
      </c>
      <c r="H1046" s="72" t="n">
        <v>4443.461</v>
      </c>
      <c r="I1046" s="71" t="n">
        <f aca="false">IF(B1046&gt;=Settings!$B$23,1,0)</f>
        <v>0</v>
      </c>
      <c r="J1046" s="71" t="n">
        <v>1</v>
      </c>
      <c r="K1046" s="71" t="n">
        <f aca="false">F1046*I1046*J1046</f>
        <v>0</v>
      </c>
      <c r="L1046" s="71" t="n">
        <f aca="false">E1046*I1046*J1046</f>
        <v>0</v>
      </c>
      <c r="M1046" s="72" t="n">
        <f aca="false">G1046*I1046*J1046</f>
        <v>0</v>
      </c>
      <c r="N1046" s="72" t="n">
        <f aca="false">D1046*I1046*J1046</f>
        <v>-0</v>
      </c>
      <c r="O1046" s="71" t="n">
        <f aca="false">F1046*J1046</f>
        <v>41</v>
      </c>
      <c r="P1046" s="71" t="n">
        <f aca="false">E1046*J1046</f>
        <v>0</v>
      </c>
    </row>
    <row r="1047" customFormat="false" ht="15" hidden="false" customHeight="false" outlineLevel="0" collapsed="false">
      <c r="A1047" s="71" t="s">
        <v>60</v>
      </c>
      <c r="B1047" s="71" t="s">
        <v>47</v>
      </c>
      <c r="C1047" s="71" t="s">
        <v>1452</v>
      </c>
      <c r="D1047" s="72" t="n">
        <v>0</v>
      </c>
      <c r="E1047" s="71" t="n">
        <v>0</v>
      </c>
      <c r="F1047" s="71" t="n">
        <v>6</v>
      </c>
      <c r="G1047" s="72" t="n">
        <v>749.7</v>
      </c>
      <c r="H1047" s="72" t="n">
        <v>749.7</v>
      </c>
      <c r="I1047" s="71" t="n">
        <f aca="false">IF(B1047&gt;=Settings!$B$23,1,0)</f>
        <v>0</v>
      </c>
      <c r="J1047" s="71" t="n">
        <v>1</v>
      </c>
      <c r="K1047" s="71" t="n">
        <f aca="false">F1047*I1047*J1047</f>
        <v>0</v>
      </c>
      <c r="L1047" s="71" t="n">
        <f aca="false">E1047*I1047*J1047</f>
        <v>0</v>
      </c>
      <c r="M1047" s="72" t="n">
        <f aca="false">G1047*I1047*J1047</f>
        <v>0</v>
      </c>
      <c r="N1047" s="72" t="n">
        <f aca="false">D1047*I1047*J1047</f>
        <v>-0</v>
      </c>
      <c r="O1047" s="71" t="n">
        <f aca="false">F1047*J1047</f>
        <v>6</v>
      </c>
      <c r="P1047" s="71" t="n">
        <f aca="false">E1047*J1047</f>
        <v>0</v>
      </c>
    </row>
    <row r="1048" customFormat="false" ht="15" hidden="false" customHeight="false" outlineLevel="0" collapsed="false">
      <c r="A1048" s="71" t="s">
        <v>60</v>
      </c>
      <c r="B1048" s="71" t="s">
        <v>47</v>
      </c>
      <c r="C1048" s="71" t="s">
        <v>1539</v>
      </c>
      <c r="D1048" s="72" t="n">
        <v>0</v>
      </c>
      <c r="E1048" s="71" t="n">
        <v>0</v>
      </c>
      <c r="F1048" s="71" t="n">
        <v>60</v>
      </c>
      <c r="G1048" s="72" t="n">
        <v>4077</v>
      </c>
      <c r="H1048" s="72" t="n">
        <v>4077</v>
      </c>
      <c r="I1048" s="71" t="n">
        <f aca="false">IF(B1048&gt;=Settings!$B$23,1,0)</f>
        <v>0</v>
      </c>
      <c r="J1048" s="71" t="n">
        <v>1</v>
      </c>
      <c r="K1048" s="71" t="n">
        <f aca="false">F1048*I1048*J1048</f>
        <v>0</v>
      </c>
      <c r="L1048" s="71" t="n">
        <f aca="false">E1048*I1048*J1048</f>
        <v>0</v>
      </c>
      <c r="M1048" s="72" t="n">
        <f aca="false">G1048*I1048*J1048</f>
        <v>0</v>
      </c>
      <c r="N1048" s="72" t="n">
        <f aca="false">D1048*I1048*J1048</f>
        <v>-0</v>
      </c>
      <c r="O1048" s="71" t="n">
        <f aca="false">F1048*J1048</f>
        <v>60</v>
      </c>
      <c r="P1048" s="71" t="n">
        <f aca="false">E1048*J1048</f>
        <v>0</v>
      </c>
    </row>
    <row r="1049" customFormat="false" ht="15" hidden="false" customHeight="false" outlineLevel="0" collapsed="false">
      <c r="A1049" s="71" t="s">
        <v>60</v>
      </c>
      <c r="B1049" s="71" t="s">
        <v>47</v>
      </c>
      <c r="C1049" s="71" t="s">
        <v>989</v>
      </c>
      <c r="D1049" s="72" t="n">
        <v>0</v>
      </c>
      <c r="E1049" s="71" t="n">
        <v>0</v>
      </c>
      <c r="F1049" s="71" t="n">
        <v>2</v>
      </c>
      <c r="G1049" s="72" t="n">
        <v>209.9</v>
      </c>
      <c r="H1049" s="72" t="n">
        <v>209.9</v>
      </c>
      <c r="I1049" s="71" t="n">
        <f aca="false">IF(B1049&gt;=Settings!$B$23,1,0)</f>
        <v>0</v>
      </c>
      <c r="J1049" s="71" t="n">
        <v>1</v>
      </c>
      <c r="K1049" s="71" t="n">
        <f aca="false">F1049*I1049*J1049</f>
        <v>0</v>
      </c>
      <c r="L1049" s="71" t="n">
        <f aca="false">E1049*I1049*J1049</f>
        <v>0</v>
      </c>
      <c r="M1049" s="72" t="n">
        <f aca="false">G1049*I1049*J1049</f>
        <v>0</v>
      </c>
      <c r="N1049" s="72" t="n">
        <f aca="false">D1049*I1049*J1049</f>
        <v>-0</v>
      </c>
      <c r="O1049" s="71" t="n">
        <f aca="false">F1049*J1049</f>
        <v>2</v>
      </c>
      <c r="P1049" s="71" t="n">
        <f aca="false">E1049*J1049</f>
        <v>0</v>
      </c>
    </row>
    <row r="1050" customFormat="false" ht="15" hidden="false" customHeight="false" outlineLevel="0" collapsed="false">
      <c r="A1050" s="71" t="s">
        <v>60</v>
      </c>
      <c r="B1050" s="71" t="s">
        <v>47</v>
      </c>
      <c r="C1050" s="71" t="s">
        <v>1540</v>
      </c>
      <c r="D1050" s="72" t="n">
        <v>0</v>
      </c>
      <c r="E1050" s="71" t="n">
        <v>0</v>
      </c>
      <c r="F1050" s="71" t="n">
        <v>6</v>
      </c>
      <c r="G1050" s="72" t="n">
        <v>539.7</v>
      </c>
      <c r="H1050" s="72" t="n">
        <v>539.7</v>
      </c>
      <c r="I1050" s="71" t="n">
        <f aca="false">IF(B1050&gt;=Settings!$B$23,1,0)</f>
        <v>0</v>
      </c>
      <c r="J1050" s="71" t="n">
        <v>1</v>
      </c>
      <c r="K1050" s="71" t="n">
        <f aca="false">F1050*I1050*J1050</f>
        <v>0</v>
      </c>
      <c r="L1050" s="71" t="n">
        <f aca="false">E1050*I1050*J1050</f>
        <v>0</v>
      </c>
      <c r="M1050" s="72" t="n">
        <f aca="false">G1050*I1050*J1050</f>
        <v>0</v>
      </c>
      <c r="N1050" s="72" t="n">
        <f aca="false">D1050*I1050*J1050</f>
        <v>-0</v>
      </c>
      <c r="O1050" s="71" t="n">
        <f aca="false">F1050*J1050</f>
        <v>6</v>
      </c>
      <c r="P1050" s="71" t="n">
        <f aca="false">E1050*J1050</f>
        <v>0</v>
      </c>
    </row>
    <row r="1051" customFormat="false" ht="15" hidden="false" customHeight="false" outlineLevel="0" collapsed="false">
      <c r="A1051" s="71" t="s">
        <v>60</v>
      </c>
      <c r="B1051" s="71" t="s">
        <v>47</v>
      </c>
      <c r="C1051" s="71" t="s">
        <v>1425</v>
      </c>
      <c r="D1051" s="72" t="n">
        <v>0</v>
      </c>
      <c r="E1051" s="71" t="n">
        <v>0</v>
      </c>
      <c r="F1051" s="71" t="n">
        <v>1</v>
      </c>
      <c r="G1051" s="72" t="n">
        <v>114.95</v>
      </c>
      <c r="H1051" s="72" t="n">
        <v>114.95</v>
      </c>
      <c r="I1051" s="71" t="n">
        <f aca="false">IF(B1051&gt;=Settings!$B$23,1,0)</f>
        <v>0</v>
      </c>
      <c r="J1051" s="71" t="n">
        <v>1</v>
      </c>
      <c r="K1051" s="71" t="n">
        <f aca="false">F1051*I1051*J1051</f>
        <v>0</v>
      </c>
      <c r="L1051" s="71" t="n">
        <f aca="false">E1051*I1051*J1051</f>
        <v>0</v>
      </c>
      <c r="M1051" s="72" t="n">
        <f aca="false">G1051*I1051*J1051</f>
        <v>0</v>
      </c>
      <c r="N1051" s="72" t="n">
        <f aca="false">D1051*I1051*J1051</f>
        <v>-0</v>
      </c>
      <c r="O1051" s="71" t="n">
        <f aca="false">F1051*J1051</f>
        <v>1</v>
      </c>
      <c r="P1051" s="71" t="n">
        <f aca="false">E1051*J1051</f>
        <v>0</v>
      </c>
    </row>
    <row r="1052" customFormat="false" ht="15" hidden="false" customHeight="false" outlineLevel="0" collapsed="false">
      <c r="A1052" s="71" t="s">
        <v>60</v>
      </c>
      <c r="B1052" s="71" t="s">
        <v>47</v>
      </c>
      <c r="C1052" s="71" t="s">
        <v>1541</v>
      </c>
      <c r="D1052" s="72" t="n">
        <v>0</v>
      </c>
      <c r="E1052" s="71" t="n">
        <v>0</v>
      </c>
      <c r="F1052" s="71" t="n">
        <v>2</v>
      </c>
      <c r="G1052" s="72" t="n">
        <v>89.9</v>
      </c>
      <c r="H1052" s="72" t="n">
        <v>89.9</v>
      </c>
      <c r="I1052" s="71" t="n">
        <f aca="false">IF(B1052&gt;=Settings!$B$23,1,0)</f>
        <v>0</v>
      </c>
      <c r="J1052" s="71" t="n">
        <v>1</v>
      </c>
      <c r="K1052" s="71" t="n">
        <f aca="false">F1052*I1052*J1052</f>
        <v>0</v>
      </c>
      <c r="L1052" s="71" t="n">
        <f aca="false">E1052*I1052*J1052</f>
        <v>0</v>
      </c>
      <c r="M1052" s="72" t="n">
        <f aca="false">G1052*I1052*J1052</f>
        <v>0</v>
      </c>
      <c r="N1052" s="72" t="n">
        <f aca="false">D1052*I1052*J1052</f>
        <v>-0</v>
      </c>
      <c r="O1052" s="71" t="n">
        <f aca="false">F1052*J1052</f>
        <v>2</v>
      </c>
      <c r="P1052" s="71" t="n">
        <f aca="false">E1052*J1052</f>
        <v>0</v>
      </c>
    </row>
    <row r="1053" customFormat="false" ht="15" hidden="false" customHeight="false" outlineLevel="0" collapsed="false">
      <c r="A1053" s="71" t="s">
        <v>60</v>
      </c>
      <c r="B1053" s="71" t="s">
        <v>47</v>
      </c>
      <c r="C1053" s="71" t="s">
        <v>1124</v>
      </c>
      <c r="D1053" s="72" t="n">
        <v>34.95</v>
      </c>
      <c r="E1053" s="71" t="n">
        <v>1</v>
      </c>
      <c r="F1053" s="71" t="n">
        <v>16</v>
      </c>
      <c r="G1053" s="72" t="n">
        <v>634.2</v>
      </c>
      <c r="H1053" s="72" t="n">
        <v>599.25</v>
      </c>
      <c r="I1053" s="71" t="n">
        <f aca="false">IF(B1053&gt;=Settings!$B$23,1,0)</f>
        <v>0</v>
      </c>
      <c r="J1053" s="71" t="n">
        <v>1</v>
      </c>
      <c r="K1053" s="71" t="n">
        <f aca="false">F1053*I1053*J1053</f>
        <v>0</v>
      </c>
      <c r="L1053" s="71" t="n">
        <f aca="false">E1053*I1053*J1053</f>
        <v>0</v>
      </c>
      <c r="M1053" s="72" t="n">
        <f aca="false">G1053*I1053*J1053</f>
        <v>0</v>
      </c>
      <c r="N1053" s="72" t="n">
        <f aca="false">D1053*I1053*J1053</f>
        <v>0</v>
      </c>
      <c r="O1053" s="71" t="n">
        <f aca="false">F1053*J1053</f>
        <v>16</v>
      </c>
      <c r="P1053" s="71" t="n">
        <f aca="false">E1053*J1053</f>
        <v>1</v>
      </c>
    </row>
    <row r="1054" customFormat="false" ht="15" hidden="false" customHeight="false" outlineLevel="0" collapsed="false">
      <c r="A1054" s="71" t="s">
        <v>60</v>
      </c>
      <c r="B1054" s="71" t="s">
        <v>47</v>
      </c>
      <c r="C1054" s="71" t="s">
        <v>1542</v>
      </c>
      <c r="D1054" s="72" t="n">
        <v>0</v>
      </c>
      <c r="E1054" s="71" t="n">
        <v>0</v>
      </c>
      <c r="F1054" s="71" t="n">
        <v>2</v>
      </c>
      <c r="G1054" s="72" t="n">
        <v>259.9</v>
      </c>
      <c r="H1054" s="72" t="n">
        <v>259.9</v>
      </c>
      <c r="I1054" s="71" t="n">
        <f aca="false">IF(B1054&gt;=Settings!$B$23,1,0)</f>
        <v>0</v>
      </c>
      <c r="J1054" s="71" t="n">
        <v>1</v>
      </c>
      <c r="K1054" s="71" t="n">
        <f aca="false">F1054*I1054*J1054</f>
        <v>0</v>
      </c>
      <c r="L1054" s="71" t="n">
        <f aca="false">E1054*I1054*J1054</f>
        <v>0</v>
      </c>
      <c r="M1054" s="72" t="n">
        <f aca="false">G1054*I1054*J1054</f>
        <v>0</v>
      </c>
      <c r="N1054" s="72" t="n">
        <f aca="false">D1054*I1054*J1054</f>
        <v>-0</v>
      </c>
      <c r="O1054" s="71" t="n">
        <f aca="false">F1054*J1054</f>
        <v>2</v>
      </c>
      <c r="P1054" s="71" t="n">
        <f aca="false">E1054*J1054</f>
        <v>0</v>
      </c>
    </row>
    <row r="1055" customFormat="false" ht="15" hidden="false" customHeight="false" outlineLevel="0" collapsed="false">
      <c r="A1055" s="71" t="s">
        <v>60</v>
      </c>
      <c r="B1055" s="71" t="s">
        <v>47</v>
      </c>
      <c r="C1055" s="71" t="s">
        <v>1543</v>
      </c>
      <c r="D1055" s="72" t="n">
        <v>0</v>
      </c>
      <c r="E1055" s="71" t="n">
        <v>0</v>
      </c>
      <c r="F1055" s="71" t="n">
        <v>4</v>
      </c>
      <c r="G1055" s="72" t="n">
        <v>339.8</v>
      </c>
      <c r="H1055" s="72" t="n">
        <v>339.8</v>
      </c>
      <c r="I1055" s="71" t="n">
        <f aca="false">IF(B1055&gt;=Settings!$B$23,1,0)</f>
        <v>0</v>
      </c>
      <c r="J1055" s="71" t="n">
        <v>1</v>
      </c>
      <c r="K1055" s="71" t="n">
        <f aca="false">F1055*I1055*J1055</f>
        <v>0</v>
      </c>
      <c r="L1055" s="71" t="n">
        <f aca="false">E1055*I1055*J1055</f>
        <v>0</v>
      </c>
      <c r="M1055" s="72" t="n">
        <f aca="false">G1055*I1055*J1055</f>
        <v>0</v>
      </c>
      <c r="N1055" s="72" t="n">
        <f aca="false">D1055*I1055*J1055</f>
        <v>-0</v>
      </c>
      <c r="O1055" s="71" t="n">
        <f aca="false">F1055*J1055</f>
        <v>4</v>
      </c>
      <c r="P1055" s="71" t="n">
        <f aca="false">E1055*J1055</f>
        <v>0</v>
      </c>
    </row>
    <row r="1056" customFormat="false" ht="15" hidden="false" customHeight="false" outlineLevel="0" collapsed="false">
      <c r="A1056" s="71" t="s">
        <v>60</v>
      </c>
      <c r="B1056" s="71" t="s">
        <v>47</v>
      </c>
      <c r="C1056" s="71" t="s">
        <v>1544</v>
      </c>
      <c r="D1056" s="72" t="n">
        <v>0</v>
      </c>
      <c r="E1056" s="71" t="n">
        <v>0</v>
      </c>
      <c r="F1056" s="71" t="n">
        <v>23</v>
      </c>
      <c r="G1056" s="72" t="n">
        <v>1001.65</v>
      </c>
      <c r="H1056" s="72" t="n">
        <v>1001.65</v>
      </c>
      <c r="I1056" s="71" t="n">
        <f aca="false">IF(B1056&gt;=Settings!$B$23,1,0)</f>
        <v>0</v>
      </c>
      <c r="J1056" s="71" t="n">
        <v>1</v>
      </c>
      <c r="K1056" s="71" t="n">
        <f aca="false">F1056*I1056*J1056</f>
        <v>0</v>
      </c>
      <c r="L1056" s="71" t="n">
        <f aca="false">E1056*I1056*J1056</f>
        <v>0</v>
      </c>
      <c r="M1056" s="72" t="n">
        <f aca="false">G1056*I1056*J1056</f>
        <v>0</v>
      </c>
      <c r="N1056" s="72" t="n">
        <f aca="false">D1056*I1056*J1056</f>
        <v>-0</v>
      </c>
      <c r="O1056" s="71" t="n">
        <f aca="false">F1056*J1056</f>
        <v>23</v>
      </c>
      <c r="P1056" s="71" t="n">
        <f aca="false">E1056*J1056</f>
        <v>0</v>
      </c>
    </row>
    <row r="1057" customFormat="false" ht="15" hidden="false" customHeight="false" outlineLevel="0" collapsed="false">
      <c r="A1057" s="71" t="s">
        <v>60</v>
      </c>
      <c r="B1057" s="71" t="s">
        <v>47</v>
      </c>
      <c r="C1057" s="71" t="s">
        <v>1545</v>
      </c>
      <c r="D1057" s="72" t="n">
        <v>0</v>
      </c>
      <c r="E1057" s="71" t="n">
        <v>0</v>
      </c>
      <c r="F1057" s="71" t="n">
        <v>1</v>
      </c>
      <c r="G1057" s="72" t="n">
        <v>15</v>
      </c>
      <c r="H1057" s="72" t="n">
        <v>15</v>
      </c>
      <c r="I1057" s="71" t="n">
        <f aca="false">IF(B1057&gt;=Settings!$B$23,1,0)</f>
        <v>0</v>
      </c>
      <c r="J1057" s="71" t="n">
        <v>1</v>
      </c>
      <c r="K1057" s="71" t="n">
        <f aca="false">F1057*I1057*J1057</f>
        <v>0</v>
      </c>
      <c r="L1057" s="71" t="n">
        <f aca="false">E1057*I1057*J1057</f>
        <v>0</v>
      </c>
      <c r="M1057" s="72" t="n">
        <f aca="false">G1057*I1057*J1057</f>
        <v>0</v>
      </c>
      <c r="N1057" s="72" t="n">
        <f aca="false">D1057*I1057*J1057</f>
        <v>-0</v>
      </c>
      <c r="O1057" s="71" t="n">
        <f aca="false">F1057*J1057</f>
        <v>1</v>
      </c>
      <c r="P1057" s="71" t="n">
        <f aca="false">E1057*J1057</f>
        <v>0</v>
      </c>
    </row>
    <row r="1058" customFormat="false" ht="15" hidden="false" customHeight="false" outlineLevel="0" collapsed="false">
      <c r="A1058" s="71" t="s">
        <v>60</v>
      </c>
      <c r="B1058" s="71" t="s">
        <v>47</v>
      </c>
      <c r="C1058" s="71" t="s">
        <v>1546</v>
      </c>
      <c r="D1058" s="72" t="n">
        <v>0</v>
      </c>
      <c r="E1058" s="71" t="n">
        <v>0</v>
      </c>
      <c r="F1058" s="71" t="n">
        <v>19</v>
      </c>
      <c r="G1058" s="72" t="n">
        <v>1044.05</v>
      </c>
      <c r="H1058" s="72" t="n">
        <v>1044.05</v>
      </c>
      <c r="I1058" s="71" t="n">
        <f aca="false">IF(B1058&gt;=Settings!$B$23,1,0)</f>
        <v>0</v>
      </c>
      <c r="J1058" s="71" t="n">
        <v>1</v>
      </c>
      <c r="K1058" s="71" t="n">
        <f aca="false">F1058*I1058*J1058</f>
        <v>0</v>
      </c>
      <c r="L1058" s="71" t="n">
        <f aca="false">E1058*I1058*J1058</f>
        <v>0</v>
      </c>
      <c r="M1058" s="72" t="n">
        <f aca="false">G1058*I1058*J1058</f>
        <v>0</v>
      </c>
      <c r="N1058" s="72" t="n">
        <f aca="false">D1058*I1058*J1058</f>
        <v>-0</v>
      </c>
      <c r="O1058" s="71" t="n">
        <f aca="false">F1058*J1058</f>
        <v>19</v>
      </c>
      <c r="P1058" s="71" t="n">
        <f aca="false">E1058*J1058</f>
        <v>0</v>
      </c>
    </row>
    <row r="1059" customFormat="false" ht="15" hidden="false" customHeight="false" outlineLevel="0" collapsed="false">
      <c r="A1059" s="71" t="s">
        <v>60</v>
      </c>
      <c r="B1059" s="71" t="s">
        <v>47</v>
      </c>
      <c r="C1059" s="71" t="s">
        <v>1483</v>
      </c>
      <c r="D1059" s="72" t="n">
        <v>129.9</v>
      </c>
      <c r="E1059" s="71" t="n">
        <v>2</v>
      </c>
      <c r="F1059" s="71" t="n">
        <v>157</v>
      </c>
      <c r="G1059" s="72" t="n">
        <v>12567.15</v>
      </c>
      <c r="H1059" s="72" t="n">
        <v>12437.25</v>
      </c>
      <c r="I1059" s="71" t="n">
        <f aca="false">IF(B1059&gt;=Settings!$B$23,1,0)</f>
        <v>0</v>
      </c>
      <c r="J1059" s="71" t="n">
        <v>1</v>
      </c>
      <c r="K1059" s="71" t="n">
        <f aca="false">F1059*I1059*J1059</f>
        <v>0</v>
      </c>
      <c r="L1059" s="71" t="n">
        <f aca="false">E1059*I1059*J1059</f>
        <v>0</v>
      </c>
      <c r="M1059" s="72" t="n">
        <f aca="false">G1059*I1059*J1059</f>
        <v>0</v>
      </c>
      <c r="N1059" s="72" t="n">
        <f aca="false">D1059*I1059*J1059</f>
        <v>0</v>
      </c>
      <c r="O1059" s="71" t="n">
        <f aca="false">F1059*J1059</f>
        <v>157</v>
      </c>
      <c r="P1059" s="71" t="n">
        <f aca="false">E1059*J1059</f>
        <v>2</v>
      </c>
    </row>
    <row r="1060" customFormat="false" ht="15" hidden="false" customHeight="false" outlineLevel="0" collapsed="false">
      <c r="A1060" s="71" t="s">
        <v>59</v>
      </c>
      <c r="B1060" s="71" t="s">
        <v>47</v>
      </c>
      <c r="C1060" s="71" t="s">
        <v>128</v>
      </c>
      <c r="D1060" s="72" t="n">
        <v>0</v>
      </c>
      <c r="E1060" s="71" t="n">
        <v>0</v>
      </c>
      <c r="F1060" s="71" t="n">
        <v>74</v>
      </c>
      <c r="G1060" s="72" t="n">
        <v>6632.5</v>
      </c>
      <c r="H1060" s="72" t="n">
        <v>6632.5</v>
      </c>
      <c r="I1060" s="71" t="n">
        <f aca="false">IF(B1060&gt;=Settings!$B$23,1,0)</f>
        <v>0</v>
      </c>
      <c r="J1060" s="71" t="n">
        <v>1</v>
      </c>
      <c r="K1060" s="71" t="n">
        <f aca="false">F1060*I1060*J1060</f>
        <v>0</v>
      </c>
      <c r="L1060" s="71" t="n">
        <f aca="false">E1060*I1060*J1060</f>
        <v>0</v>
      </c>
      <c r="M1060" s="72" t="n">
        <f aca="false">G1060*I1060*J1060</f>
        <v>0</v>
      </c>
      <c r="N1060" s="72" t="n">
        <f aca="false">D1060*I1060*J1060</f>
        <v>-0</v>
      </c>
      <c r="O1060" s="71" t="n">
        <f aca="false">F1060*J1060</f>
        <v>74</v>
      </c>
      <c r="P1060" s="71" t="n">
        <f aca="false">E1060*J1060</f>
        <v>0</v>
      </c>
    </row>
    <row r="1061" customFormat="false" ht="15" hidden="false" customHeight="false" outlineLevel="0" collapsed="false">
      <c r="A1061" s="71" t="s">
        <v>60</v>
      </c>
      <c r="B1061" s="71" t="s">
        <v>47</v>
      </c>
      <c r="C1061" s="71" t="s">
        <v>1547</v>
      </c>
      <c r="D1061" s="72" t="n">
        <v>0</v>
      </c>
      <c r="E1061" s="71" t="n">
        <v>0</v>
      </c>
      <c r="F1061" s="71" t="n">
        <v>4</v>
      </c>
      <c r="G1061" s="72" t="n">
        <v>471.8</v>
      </c>
      <c r="H1061" s="72" t="n">
        <v>471.8</v>
      </c>
      <c r="I1061" s="71" t="n">
        <f aca="false">IF(B1061&gt;=Settings!$B$23,1,0)</f>
        <v>0</v>
      </c>
      <c r="J1061" s="71" t="n">
        <v>1</v>
      </c>
      <c r="K1061" s="71" t="n">
        <f aca="false">F1061*I1061*J1061</f>
        <v>0</v>
      </c>
      <c r="L1061" s="71" t="n">
        <f aca="false">E1061*I1061*J1061</f>
        <v>0</v>
      </c>
      <c r="M1061" s="72" t="n">
        <f aca="false">G1061*I1061*J1061</f>
        <v>0</v>
      </c>
      <c r="N1061" s="72" t="n">
        <f aca="false">D1061*I1061*J1061</f>
        <v>-0</v>
      </c>
      <c r="O1061" s="71" t="n">
        <f aca="false">F1061*J1061</f>
        <v>4</v>
      </c>
      <c r="P1061" s="71" t="n">
        <f aca="false">E1061*J1061</f>
        <v>0</v>
      </c>
    </row>
    <row r="1062" customFormat="false" ht="15" hidden="false" customHeight="false" outlineLevel="0" collapsed="false">
      <c r="A1062" s="71" t="s">
        <v>60</v>
      </c>
      <c r="B1062" s="71" t="s">
        <v>47</v>
      </c>
      <c r="C1062" s="71" t="s">
        <v>1548</v>
      </c>
      <c r="D1062" s="72" t="n">
        <v>44.95</v>
      </c>
      <c r="E1062" s="71" t="n">
        <v>1</v>
      </c>
      <c r="F1062" s="71" t="n">
        <v>7</v>
      </c>
      <c r="G1062" s="72" t="n">
        <v>359.65</v>
      </c>
      <c r="H1062" s="72" t="n">
        <v>314.7</v>
      </c>
      <c r="I1062" s="71" t="n">
        <f aca="false">IF(B1062&gt;=Settings!$B$23,1,0)</f>
        <v>0</v>
      </c>
      <c r="J1062" s="71" t="n">
        <v>1</v>
      </c>
      <c r="K1062" s="71" t="n">
        <f aca="false">F1062*I1062*J1062</f>
        <v>0</v>
      </c>
      <c r="L1062" s="71" t="n">
        <f aca="false">E1062*I1062*J1062</f>
        <v>0</v>
      </c>
      <c r="M1062" s="72" t="n">
        <f aca="false">G1062*I1062*J1062</f>
        <v>0</v>
      </c>
      <c r="N1062" s="72" t="n">
        <f aca="false">D1062*I1062*J1062</f>
        <v>0</v>
      </c>
      <c r="O1062" s="71" t="n">
        <f aca="false">F1062*J1062</f>
        <v>7</v>
      </c>
      <c r="P1062" s="71" t="n">
        <f aca="false">E1062*J1062</f>
        <v>1</v>
      </c>
    </row>
    <row r="1063" customFormat="false" ht="15" hidden="false" customHeight="false" outlineLevel="0" collapsed="false">
      <c r="A1063" s="71" t="s">
        <v>60</v>
      </c>
      <c r="B1063" s="71" t="s">
        <v>47</v>
      </c>
      <c r="C1063" s="71" t="s">
        <v>1549</v>
      </c>
      <c r="D1063" s="72" t="n">
        <v>0</v>
      </c>
      <c r="E1063" s="71" t="n">
        <v>0</v>
      </c>
      <c r="F1063" s="71" t="n">
        <v>4</v>
      </c>
      <c r="G1063" s="72" t="n">
        <v>239.8</v>
      </c>
      <c r="H1063" s="72" t="n">
        <v>239.8</v>
      </c>
      <c r="I1063" s="71" t="n">
        <f aca="false">IF(B1063&gt;=Settings!$B$23,1,0)</f>
        <v>0</v>
      </c>
      <c r="J1063" s="71" t="n">
        <v>1</v>
      </c>
      <c r="K1063" s="71" t="n">
        <f aca="false">F1063*I1063*J1063</f>
        <v>0</v>
      </c>
      <c r="L1063" s="71" t="n">
        <f aca="false">E1063*I1063*J1063</f>
        <v>0</v>
      </c>
      <c r="M1063" s="72" t="n">
        <f aca="false">G1063*I1063*J1063</f>
        <v>0</v>
      </c>
      <c r="N1063" s="72" t="n">
        <f aca="false">D1063*I1063*J1063</f>
        <v>-0</v>
      </c>
      <c r="O1063" s="71" t="n">
        <f aca="false">F1063*J1063</f>
        <v>4</v>
      </c>
      <c r="P1063" s="71" t="n">
        <f aca="false">E1063*J1063</f>
        <v>0</v>
      </c>
    </row>
    <row r="1064" customFormat="false" ht="15" hidden="false" customHeight="false" outlineLevel="0" collapsed="false">
      <c r="A1064" s="71" t="s">
        <v>60</v>
      </c>
      <c r="B1064" s="71" t="s">
        <v>47</v>
      </c>
      <c r="C1064" s="71" t="s">
        <v>1550</v>
      </c>
      <c r="D1064" s="72" t="n">
        <v>0</v>
      </c>
      <c r="E1064" s="71" t="n">
        <v>0</v>
      </c>
      <c r="F1064" s="71" t="n">
        <v>1</v>
      </c>
      <c r="G1064" s="72" t="n">
        <v>58.99</v>
      </c>
      <c r="H1064" s="72" t="n">
        <v>58.99</v>
      </c>
      <c r="I1064" s="71" t="n">
        <f aca="false">IF(B1064&gt;=Settings!$B$23,1,0)</f>
        <v>0</v>
      </c>
      <c r="J1064" s="71" t="n">
        <v>1</v>
      </c>
      <c r="K1064" s="71" t="n">
        <f aca="false">F1064*I1064*J1064</f>
        <v>0</v>
      </c>
      <c r="L1064" s="71" t="n">
        <f aca="false">E1064*I1064*J1064</f>
        <v>0</v>
      </c>
      <c r="M1064" s="72" t="n">
        <f aca="false">G1064*I1064*J1064</f>
        <v>0</v>
      </c>
      <c r="N1064" s="72" t="n">
        <f aca="false">D1064*I1064*J1064</f>
        <v>-0</v>
      </c>
      <c r="O1064" s="71" t="n">
        <f aca="false">F1064*J1064</f>
        <v>1</v>
      </c>
      <c r="P1064" s="71" t="n">
        <f aca="false">E1064*J1064</f>
        <v>0</v>
      </c>
    </row>
    <row r="1065" customFormat="false" ht="15" hidden="false" customHeight="false" outlineLevel="0" collapsed="false">
      <c r="A1065" s="71" t="s">
        <v>60</v>
      </c>
      <c r="B1065" s="71" t="s">
        <v>47</v>
      </c>
      <c r="C1065" s="71" t="s">
        <v>595</v>
      </c>
      <c r="D1065" s="72" t="n">
        <v>169.8</v>
      </c>
      <c r="E1065" s="71" t="n">
        <v>4</v>
      </c>
      <c r="F1065" s="71" t="n">
        <v>51</v>
      </c>
      <c r="G1065" s="72" t="n">
        <v>1962.45</v>
      </c>
      <c r="H1065" s="72" t="n">
        <v>1792.65</v>
      </c>
      <c r="I1065" s="71" t="n">
        <f aca="false">IF(B1065&gt;=Settings!$B$23,1,0)</f>
        <v>0</v>
      </c>
      <c r="J1065" s="71" t="n">
        <v>1</v>
      </c>
      <c r="K1065" s="71" t="n">
        <f aca="false">F1065*I1065*J1065</f>
        <v>0</v>
      </c>
      <c r="L1065" s="71" t="n">
        <f aca="false">E1065*I1065*J1065</f>
        <v>0</v>
      </c>
      <c r="M1065" s="72" t="n">
        <f aca="false">G1065*I1065*J1065</f>
        <v>0</v>
      </c>
      <c r="N1065" s="72" t="n">
        <f aca="false">D1065*I1065*J1065</f>
        <v>0</v>
      </c>
      <c r="O1065" s="71" t="n">
        <f aca="false">F1065*J1065</f>
        <v>51</v>
      </c>
      <c r="P1065" s="71" t="n">
        <f aca="false">E1065*J1065</f>
        <v>4</v>
      </c>
    </row>
    <row r="1066" customFormat="false" ht="15" hidden="false" customHeight="false" outlineLevel="0" collapsed="false">
      <c r="A1066" s="71" t="s">
        <v>61</v>
      </c>
      <c r="B1066" s="71" t="s">
        <v>47</v>
      </c>
      <c r="C1066" s="71" t="s">
        <v>966</v>
      </c>
      <c r="D1066" s="72" t="n">
        <v>0</v>
      </c>
      <c r="E1066" s="71" t="n">
        <v>0</v>
      </c>
      <c r="F1066" s="71" t="n">
        <v>5</v>
      </c>
      <c r="G1066" s="72" t="n">
        <v>624.75</v>
      </c>
      <c r="H1066" s="72" t="n">
        <v>587.27</v>
      </c>
      <c r="I1066" s="71" t="n">
        <f aca="false">IF(B1066&gt;=Settings!$B$23,1,0)</f>
        <v>0</v>
      </c>
      <c r="J1066" s="71" t="n">
        <v>1</v>
      </c>
      <c r="K1066" s="71" t="n">
        <f aca="false">F1066*I1066*J1066</f>
        <v>0</v>
      </c>
      <c r="L1066" s="71" t="n">
        <f aca="false">E1066*I1066*J1066</f>
        <v>0</v>
      </c>
      <c r="M1066" s="72" t="n">
        <f aca="false">G1066*I1066*J1066</f>
        <v>0</v>
      </c>
      <c r="N1066" s="72" t="n">
        <f aca="false">D1066*I1066*J1066</f>
        <v>-0</v>
      </c>
      <c r="O1066" s="71" t="n">
        <f aca="false">F1066*J1066</f>
        <v>5</v>
      </c>
      <c r="P1066" s="71" t="n">
        <f aca="false">E1066*J1066</f>
        <v>0</v>
      </c>
    </row>
    <row r="1067" customFormat="false" ht="15" hidden="false" customHeight="false" outlineLevel="0" collapsed="false">
      <c r="A1067" s="71" t="s">
        <v>60</v>
      </c>
      <c r="B1067" s="71" t="s">
        <v>47</v>
      </c>
      <c r="C1067" s="71" t="s">
        <v>1355</v>
      </c>
      <c r="D1067" s="72" t="n">
        <v>79.95</v>
      </c>
      <c r="E1067" s="71" t="n">
        <v>1</v>
      </c>
      <c r="F1067" s="71" t="n">
        <v>3</v>
      </c>
      <c r="G1067" s="72" t="n">
        <v>239.85</v>
      </c>
      <c r="H1067" s="72" t="n">
        <v>159.9</v>
      </c>
      <c r="I1067" s="71" t="n">
        <f aca="false">IF(B1067&gt;=Settings!$B$23,1,0)</f>
        <v>0</v>
      </c>
      <c r="J1067" s="71" t="n">
        <v>1</v>
      </c>
      <c r="K1067" s="71" t="n">
        <f aca="false">F1067*I1067*J1067</f>
        <v>0</v>
      </c>
      <c r="L1067" s="71" t="n">
        <f aca="false">E1067*I1067*J1067</f>
        <v>0</v>
      </c>
      <c r="M1067" s="72" t="n">
        <f aca="false">G1067*I1067*J1067</f>
        <v>0</v>
      </c>
      <c r="N1067" s="72" t="n">
        <f aca="false">D1067*I1067*J1067</f>
        <v>0</v>
      </c>
      <c r="O1067" s="71" t="n">
        <f aca="false">F1067*J1067</f>
        <v>3</v>
      </c>
      <c r="P1067" s="71" t="n">
        <f aca="false">E1067*J1067</f>
        <v>1</v>
      </c>
    </row>
    <row r="1068" customFormat="false" ht="15" hidden="false" customHeight="false" outlineLevel="0" collapsed="false">
      <c r="A1068" s="71" t="s">
        <v>60</v>
      </c>
      <c r="B1068" s="71" t="s">
        <v>47</v>
      </c>
      <c r="C1068" s="71" t="s">
        <v>133</v>
      </c>
      <c r="D1068" s="72" t="n">
        <v>369.8</v>
      </c>
      <c r="E1068" s="71" t="n">
        <v>4</v>
      </c>
      <c r="F1068" s="71" t="n">
        <v>275</v>
      </c>
      <c r="G1068" s="72" t="n">
        <v>27426.25</v>
      </c>
      <c r="H1068" s="72" t="n">
        <v>27056.45</v>
      </c>
      <c r="I1068" s="71" t="n">
        <f aca="false">IF(B1068&gt;=Settings!$B$23,1,0)</f>
        <v>0</v>
      </c>
      <c r="J1068" s="71" t="n">
        <v>1</v>
      </c>
      <c r="K1068" s="71" t="n">
        <f aca="false">F1068*I1068*J1068</f>
        <v>0</v>
      </c>
      <c r="L1068" s="71" t="n">
        <f aca="false">E1068*I1068*J1068</f>
        <v>0</v>
      </c>
      <c r="M1068" s="72" t="n">
        <f aca="false">G1068*I1068*J1068</f>
        <v>0</v>
      </c>
      <c r="N1068" s="72" t="n">
        <f aca="false">D1068*I1068*J1068</f>
        <v>0</v>
      </c>
      <c r="O1068" s="71" t="n">
        <f aca="false">F1068*J1068</f>
        <v>275</v>
      </c>
      <c r="P1068" s="71" t="n">
        <f aca="false">E1068*J1068</f>
        <v>4</v>
      </c>
    </row>
    <row r="1069" customFormat="false" ht="15" hidden="false" customHeight="false" outlineLevel="0" collapsed="false">
      <c r="A1069" s="71" t="s">
        <v>60</v>
      </c>
      <c r="B1069" s="71" t="s">
        <v>47</v>
      </c>
      <c r="C1069" s="71" t="s">
        <v>1551</v>
      </c>
      <c r="D1069" s="72" t="n">
        <v>0</v>
      </c>
      <c r="E1069" s="71" t="n">
        <v>0</v>
      </c>
      <c r="F1069" s="71" t="n">
        <v>6</v>
      </c>
      <c r="G1069" s="72" t="n">
        <v>989.7</v>
      </c>
      <c r="H1069" s="72" t="n">
        <v>989.7</v>
      </c>
      <c r="I1069" s="71" t="n">
        <f aca="false">IF(B1069&gt;=Settings!$B$23,1,0)</f>
        <v>0</v>
      </c>
      <c r="J1069" s="71" t="n">
        <v>1</v>
      </c>
      <c r="K1069" s="71" t="n">
        <f aca="false">F1069*I1069*J1069</f>
        <v>0</v>
      </c>
      <c r="L1069" s="71" t="n">
        <f aca="false">E1069*I1069*J1069</f>
        <v>0</v>
      </c>
      <c r="M1069" s="72" t="n">
        <f aca="false">G1069*I1069*J1069</f>
        <v>0</v>
      </c>
      <c r="N1069" s="72" t="n">
        <f aca="false">D1069*I1069*J1069</f>
        <v>-0</v>
      </c>
      <c r="O1069" s="71" t="n">
        <f aca="false">F1069*J1069</f>
        <v>6</v>
      </c>
      <c r="P1069" s="71" t="n">
        <f aca="false">E1069*J1069</f>
        <v>0</v>
      </c>
    </row>
    <row r="1070" customFormat="false" ht="15" hidden="false" customHeight="false" outlineLevel="0" collapsed="false">
      <c r="A1070" s="71" t="s">
        <v>60</v>
      </c>
      <c r="B1070" s="71" t="s">
        <v>47</v>
      </c>
      <c r="C1070" s="71" t="s">
        <v>781</v>
      </c>
      <c r="D1070" s="72" t="n">
        <v>0</v>
      </c>
      <c r="E1070" s="71" t="n">
        <v>0</v>
      </c>
      <c r="F1070" s="71" t="n">
        <v>1</v>
      </c>
      <c r="G1070" s="72" t="n">
        <v>29.95</v>
      </c>
      <c r="H1070" s="72" t="n">
        <v>29.95</v>
      </c>
      <c r="I1070" s="71" t="n">
        <f aca="false">IF(B1070&gt;=Settings!$B$23,1,0)</f>
        <v>0</v>
      </c>
      <c r="J1070" s="71" t="n">
        <v>1</v>
      </c>
      <c r="K1070" s="71" t="n">
        <f aca="false">F1070*I1070*J1070</f>
        <v>0</v>
      </c>
      <c r="L1070" s="71" t="n">
        <f aca="false">E1070*I1070*J1070</f>
        <v>0</v>
      </c>
      <c r="M1070" s="72" t="n">
        <f aca="false">G1070*I1070*J1070</f>
        <v>0</v>
      </c>
      <c r="N1070" s="72" t="n">
        <f aca="false">D1070*I1070*J1070</f>
        <v>-0</v>
      </c>
      <c r="O1070" s="71" t="n">
        <f aca="false">F1070*J1070</f>
        <v>1</v>
      </c>
      <c r="P1070" s="71" t="n">
        <f aca="false">E1070*J1070</f>
        <v>0</v>
      </c>
    </row>
    <row r="1071" customFormat="false" ht="15" hidden="false" customHeight="false" outlineLevel="0" collapsed="false">
      <c r="A1071" s="71" t="s">
        <v>60</v>
      </c>
      <c r="B1071" s="71" t="s">
        <v>47</v>
      </c>
      <c r="C1071" s="71" t="s">
        <v>1552</v>
      </c>
      <c r="D1071" s="72" t="n">
        <v>0</v>
      </c>
      <c r="E1071" s="71" t="n">
        <v>0</v>
      </c>
      <c r="F1071" s="71" t="n">
        <v>1</v>
      </c>
      <c r="G1071" s="72" t="n">
        <v>89.95</v>
      </c>
      <c r="H1071" s="72" t="n">
        <v>89.95</v>
      </c>
      <c r="I1071" s="71" t="n">
        <f aca="false">IF(B1071&gt;=Settings!$B$23,1,0)</f>
        <v>0</v>
      </c>
      <c r="J1071" s="71" t="n">
        <v>1</v>
      </c>
      <c r="K1071" s="71" t="n">
        <f aca="false">F1071*I1071*J1071</f>
        <v>0</v>
      </c>
      <c r="L1071" s="71" t="n">
        <f aca="false">E1071*I1071*J1071</f>
        <v>0</v>
      </c>
      <c r="M1071" s="72" t="n">
        <f aca="false">G1071*I1071*J1071</f>
        <v>0</v>
      </c>
      <c r="N1071" s="72" t="n">
        <f aca="false">D1071*I1071*J1071</f>
        <v>-0</v>
      </c>
      <c r="O1071" s="71" t="n">
        <f aca="false">F1071*J1071</f>
        <v>1</v>
      </c>
      <c r="P1071" s="71" t="n">
        <f aca="false">E1071*J1071</f>
        <v>0</v>
      </c>
    </row>
    <row r="1072" customFormat="false" ht="15" hidden="false" customHeight="false" outlineLevel="0" collapsed="false">
      <c r="A1072" s="71" t="s">
        <v>59</v>
      </c>
      <c r="B1072" s="71" t="s">
        <v>47</v>
      </c>
      <c r="C1072" s="71" t="s">
        <v>1553</v>
      </c>
      <c r="D1072" s="72" t="n">
        <v>0</v>
      </c>
      <c r="E1072" s="71" t="n">
        <v>0</v>
      </c>
      <c r="F1072" s="71" t="n">
        <v>1</v>
      </c>
      <c r="G1072" s="72" t="n">
        <v>184.95</v>
      </c>
      <c r="H1072" s="72" t="n">
        <v>184.95</v>
      </c>
      <c r="I1072" s="71" t="n">
        <f aca="false">IF(B1072&gt;=Settings!$B$23,1,0)</f>
        <v>0</v>
      </c>
      <c r="J1072" s="71" t="n">
        <v>1</v>
      </c>
      <c r="K1072" s="71" t="n">
        <f aca="false">F1072*I1072*J1072</f>
        <v>0</v>
      </c>
      <c r="L1072" s="71" t="n">
        <f aca="false">E1072*I1072*J1072</f>
        <v>0</v>
      </c>
      <c r="M1072" s="72" t="n">
        <f aca="false">G1072*I1072*J1072</f>
        <v>0</v>
      </c>
      <c r="N1072" s="72" t="n">
        <f aca="false">D1072*I1072*J1072</f>
        <v>-0</v>
      </c>
      <c r="O1072" s="71" t="n">
        <f aca="false">F1072*J1072</f>
        <v>1</v>
      </c>
      <c r="P1072" s="71" t="n">
        <f aca="false">E1072*J1072</f>
        <v>0</v>
      </c>
    </row>
    <row r="1073" customFormat="false" ht="15" hidden="false" customHeight="false" outlineLevel="0" collapsed="false">
      <c r="A1073" s="71" t="s">
        <v>60</v>
      </c>
      <c r="B1073" s="71" t="s">
        <v>47</v>
      </c>
      <c r="C1073" s="71" t="s">
        <v>1081</v>
      </c>
      <c r="D1073" s="72" t="n">
        <v>0</v>
      </c>
      <c r="E1073" s="71" t="n">
        <v>0</v>
      </c>
      <c r="F1073" s="71" t="n">
        <v>3</v>
      </c>
      <c r="G1073" s="72" t="n">
        <v>239.85</v>
      </c>
      <c r="H1073" s="72" t="n">
        <v>239.85</v>
      </c>
      <c r="I1073" s="71" t="n">
        <f aca="false">IF(B1073&gt;=Settings!$B$23,1,0)</f>
        <v>0</v>
      </c>
      <c r="J1073" s="71" t="n">
        <v>1</v>
      </c>
      <c r="K1073" s="71" t="n">
        <f aca="false">F1073*I1073*J1073</f>
        <v>0</v>
      </c>
      <c r="L1073" s="71" t="n">
        <f aca="false">E1073*I1073*J1073</f>
        <v>0</v>
      </c>
      <c r="M1073" s="72" t="n">
        <f aca="false">G1073*I1073*J1073</f>
        <v>0</v>
      </c>
      <c r="N1073" s="72" t="n">
        <f aca="false">D1073*I1073*J1073</f>
        <v>-0</v>
      </c>
      <c r="O1073" s="71" t="n">
        <f aca="false">F1073*J1073</f>
        <v>3</v>
      </c>
      <c r="P1073" s="71" t="n">
        <f aca="false">E1073*J1073</f>
        <v>0</v>
      </c>
    </row>
    <row r="1074" customFormat="false" ht="15" hidden="false" customHeight="false" outlineLevel="0" collapsed="false">
      <c r="A1074" s="71" t="s">
        <v>59</v>
      </c>
      <c r="B1074" s="71" t="s">
        <v>47</v>
      </c>
      <c r="C1074" s="71" t="s">
        <v>1493</v>
      </c>
      <c r="D1074" s="72" t="n">
        <v>0</v>
      </c>
      <c r="E1074" s="71" t="n">
        <v>0</v>
      </c>
      <c r="F1074" s="71" t="n">
        <v>1</v>
      </c>
      <c r="G1074" s="72" t="n">
        <v>165.95</v>
      </c>
      <c r="H1074" s="72" t="n">
        <v>165.95</v>
      </c>
      <c r="I1074" s="71" t="n">
        <f aca="false">IF(B1074&gt;=Settings!$B$23,1,0)</f>
        <v>0</v>
      </c>
      <c r="J1074" s="71" t="n">
        <v>1</v>
      </c>
      <c r="K1074" s="71" t="n">
        <f aca="false">F1074*I1074*J1074</f>
        <v>0</v>
      </c>
      <c r="L1074" s="71" t="n">
        <f aca="false">E1074*I1074*J1074</f>
        <v>0</v>
      </c>
      <c r="M1074" s="72" t="n">
        <f aca="false">G1074*I1074*J1074</f>
        <v>0</v>
      </c>
      <c r="N1074" s="72" t="n">
        <f aca="false">D1074*I1074*J1074</f>
        <v>-0</v>
      </c>
      <c r="O1074" s="71" t="n">
        <f aca="false">F1074*J1074</f>
        <v>1</v>
      </c>
      <c r="P1074" s="71" t="n">
        <f aca="false">E1074*J1074</f>
        <v>0</v>
      </c>
    </row>
    <row r="1075" customFormat="false" ht="15" hidden="false" customHeight="false" outlineLevel="0" collapsed="false">
      <c r="A1075" s="71" t="s">
        <v>60</v>
      </c>
      <c r="B1075" s="71" t="s">
        <v>47</v>
      </c>
      <c r="C1075" s="71" t="s">
        <v>1554</v>
      </c>
      <c r="D1075" s="72" t="n">
        <v>0</v>
      </c>
      <c r="E1075" s="71" t="n">
        <v>0</v>
      </c>
      <c r="F1075" s="71" t="n">
        <v>1</v>
      </c>
      <c r="G1075" s="72" t="n">
        <v>84.95</v>
      </c>
      <c r="H1075" s="72" t="n">
        <v>84.95</v>
      </c>
      <c r="I1075" s="71" t="n">
        <f aca="false">IF(B1075&gt;=Settings!$B$23,1,0)</f>
        <v>0</v>
      </c>
      <c r="J1075" s="71" t="n">
        <v>1</v>
      </c>
      <c r="K1075" s="71" t="n">
        <f aca="false">F1075*I1075*J1075</f>
        <v>0</v>
      </c>
      <c r="L1075" s="71" t="n">
        <f aca="false">E1075*I1075*J1075</f>
        <v>0</v>
      </c>
      <c r="M1075" s="72" t="n">
        <f aca="false">G1075*I1075*J1075</f>
        <v>0</v>
      </c>
      <c r="N1075" s="72" t="n">
        <f aca="false">D1075*I1075*J1075</f>
        <v>-0</v>
      </c>
      <c r="O1075" s="71" t="n">
        <f aca="false">F1075*J1075</f>
        <v>1</v>
      </c>
      <c r="P1075" s="71" t="n">
        <f aca="false">E1075*J1075</f>
        <v>0</v>
      </c>
    </row>
    <row r="1076" customFormat="false" ht="15" hidden="false" customHeight="false" outlineLevel="0" collapsed="false">
      <c r="A1076" s="71" t="s">
        <v>60</v>
      </c>
      <c r="B1076" s="71" t="s">
        <v>47</v>
      </c>
      <c r="C1076" s="71" t="s">
        <v>1555</v>
      </c>
      <c r="D1076" s="72" t="n">
        <v>0</v>
      </c>
      <c r="E1076" s="71" t="n">
        <v>0</v>
      </c>
      <c r="F1076" s="71" t="n">
        <v>1</v>
      </c>
      <c r="G1076" s="72" t="n">
        <v>79.95</v>
      </c>
      <c r="H1076" s="72" t="n">
        <v>79.95</v>
      </c>
      <c r="I1076" s="71" t="n">
        <f aca="false">IF(B1076&gt;=Settings!$B$23,1,0)</f>
        <v>0</v>
      </c>
      <c r="J1076" s="71" t="n">
        <v>1</v>
      </c>
      <c r="K1076" s="71" t="n">
        <f aca="false">F1076*I1076*J1076</f>
        <v>0</v>
      </c>
      <c r="L1076" s="71" t="n">
        <f aca="false">E1076*I1076*J1076</f>
        <v>0</v>
      </c>
      <c r="M1076" s="72" t="n">
        <f aca="false">G1076*I1076*J1076</f>
        <v>0</v>
      </c>
      <c r="N1076" s="72" t="n">
        <f aca="false">D1076*I1076*J1076</f>
        <v>-0</v>
      </c>
      <c r="O1076" s="71" t="n">
        <f aca="false">F1076*J1076</f>
        <v>1</v>
      </c>
      <c r="P1076" s="71" t="n">
        <f aca="false">E1076*J1076</f>
        <v>0</v>
      </c>
    </row>
    <row r="1077" customFormat="false" ht="15" hidden="false" customHeight="false" outlineLevel="0" collapsed="false">
      <c r="A1077" s="71" t="s">
        <v>60</v>
      </c>
      <c r="B1077" s="71" t="s">
        <v>47</v>
      </c>
      <c r="C1077" s="71" t="s">
        <v>1556</v>
      </c>
      <c r="D1077" s="72" t="n">
        <v>0</v>
      </c>
      <c r="E1077" s="71" t="n">
        <v>0</v>
      </c>
      <c r="F1077" s="71" t="n">
        <v>2</v>
      </c>
      <c r="G1077" s="72" t="n">
        <v>119.9</v>
      </c>
      <c r="H1077" s="72" t="n">
        <v>119.9</v>
      </c>
      <c r="I1077" s="71" t="n">
        <f aca="false">IF(B1077&gt;=Settings!$B$23,1,0)</f>
        <v>0</v>
      </c>
      <c r="J1077" s="71" t="n">
        <v>1</v>
      </c>
      <c r="K1077" s="71" t="n">
        <f aca="false">F1077*I1077*J1077</f>
        <v>0</v>
      </c>
      <c r="L1077" s="71" t="n">
        <f aca="false">E1077*I1077*J1077</f>
        <v>0</v>
      </c>
      <c r="M1077" s="72" t="n">
        <f aca="false">G1077*I1077*J1077</f>
        <v>0</v>
      </c>
      <c r="N1077" s="72" t="n">
        <f aca="false">D1077*I1077*J1077</f>
        <v>-0</v>
      </c>
      <c r="O1077" s="71" t="n">
        <f aca="false">F1077*J1077</f>
        <v>2</v>
      </c>
      <c r="P1077" s="71" t="n">
        <f aca="false">E1077*J1077</f>
        <v>0</v>
      </c>
    </row>
    <row r="1078" customFormat="false" ht="15" hidden="false" customHeight="false" outlineLevel="0" collapsed="false">
      <c r="A1078" s="71" t="s">
        <v>61</v>
      </c>
      <c r="B1078" s="71" t="s">
        <v>47</v>
      </c>
      <c r="C1078" s="71" t="s">
        <v>970</v>
      </c>
      <c r="D1078" s="72" t="n">
        <v>0</v>
      </c>
      <c r="E1078" s="71" t="n">
        <v>0</v>
      </c>
      <c r="F1078" s="71" t="n">
        <v>1</v>
      </c>
      <c r="G1078" s="72" t="n">
        <v>154.95</v>
      </c>
      <c r="H1078" s="72" t="n">
        <v>154.95</v>
      </c>
      <c r="I1078" s="71" t="n">
        <f aca="false">IF(B1078&gt;=Settings!$B$23,1,0)</f>
        <v>0</v>
      </c>
      <c r="J1078" s="71" t="n">
        <v>1</v>
      </c>
      <c r="K1078" s="71" t="n">
        <f aca="false">F1078*I1078*J1078</f>
        <v>0</v>
      </c>
      <c r="L1078" s="71" t="n">
        <f aca="false">E1078*I1078*J1078</f>
        <v>0</v>
      </c>
      <c r="M1078" s="72" t="n">
        <f aca="false">G1078*I1078*J1078</f>
        <v>0</v>
      </c>
      <c r="N1078" s="72" t="n">
        <f aca="false">D1078*I1078*J1078</f>
        <v>-0</v>
      </c>
      <c r="O1078" s="71" t="n">
        <f aca="false">F1078*J1078</f>
        <v>1</v>
      </c>
      <c r="P1078" s="71" t="n">
        <f aca="false">E1078*J1078</f>
        <v>0</v>
      </c>
    </row>
    <row r="1079" customFormat="false" ht="15" hidden="false" customHeight="false" outlineLevel="0" collapsed="false">
      <c r="A1079" s="71" t="s">
        <v>61</v>
      </c>
      <c r="B1079" s="71" t="s">
        <v>47</v>
      </c>
      <c r="C1079" s="71" t="s">
        <v>1024</v>
      </c>
      <c r="D1079" s="72" t="n">
        <v>0</v>
      </c>
      <c r="E1079" s="71" t="n">
        <v>0</v>
      </c>
      <c r="F1079" s="71" t="n">
        <v>5</v>
      </c>
      <c r="G1079" s="72" t="n">
        <v>567.75</v>
      </c>
      <c r="H1079" s="72" t="n">
        <v>551.26</v>
      </c>
      <c r="I1079" s="71" t="n">
        <f aca="false">IF(B1079&gt;=Settings!$B$23,1,0)</f>
        <v>0</v>
      </c>
      <c r="J1079" s="71" t="n">
        <v>1</v>
      </c>
      <c r="K1079" s="71" t="n">
        <f aca="false">F1079*I1079*J1079</f>
        <v>0</v>
      </c>
      <c r="L1079" s="71" t="n">
        <f aca="false">E1079*I1079*J1079</f>
        <v>0</v>
      </c>
      <c r="M1079" s="72" t="n">
        <f aca="false">G1079*I1079*J1079</f>
        <v>0</v>
      </c>
      <c r="N1079" s="72" t="n">
        <f aca="false">D1079*I1079*J1079</f>
        <v>-0</v>
      </c>
      <c r="O1079" s="71" t="n">
        <f aca="false">F1079*J1079</f>
        <v>5</v>
      </c>
      <c r="P1079" s="71" t="n">
        <f aca="false">E1079*J1079</f>
        <v>0</v>
      </c>
    </row>
    <row r="1080" customFormat="false" ht="15" hidden="false" customHeight="false" outlineLevel="0" collapsed="false">
      <c r="A1080" s="71" t="s">
        <v>60</v>
      </c>
      <c r="B1080" s="71" t="s">
        <v>47</v>
      </c>
      <c r="C1080" s="71" t="s">
        <v>1557</v>
      </c>
      <c r="D1080" s="72" t="n">
        <v>0</v>
      </c>
      <c r="E1080" s="71" t="n">
        <v>0</v>
      </c>
      <c r="F1080" s="71" t="n">
        <v>2</v>
      </c>
      <c r="G1080" s="72" t="n">
        <v>257.9</v>
      </c>
      <c r="H1080" s="72" t="n">
        <v>257.9</v>
      </c>
      <c r="I1080" s="71" t="n">
        <f aca="false">IF(B1080&gt;=Settings!$B$23,1,0)</f>
        <v>0</v>
      </c>
      <c r="J1080" s="71" t="n">
        <v>1</v>
      </c>
      <c r="K1080" s="71" t="n">
        <f aca="false">F1080*I1080*J1080</f>
        <v>0</v>
      </c>
      <c r="L1080" s="71" t="n">
        <f aca="false">E1080*I1080*J1080</f>
        <v>0</v>
      </c>
      <c r="M1080" s="72" t="n">
        <f aca="false">G1080*I1080*J1080</f>
        <v>0</v>
      </c>
      <c r="N1080" s="72" t="n">
        <f aca="false">D1080*I1080*J1080</f>
        <v>-0</v>
      </c>
      <c r="O1080" s="71" t="n">
        <f aca="false">F1080*J1080</f>
        <v>2</v>
      </c>
      <c r="P1080" s="71" t="n">
        <f aca="false">E1080*J1080</f>
        <v>0</v>
      </c>
    </row>
    <row r="1081" customFormat="false" ht="15" hidden="false" customHeight="false" outlineLevel="0" collapsed="false">
      <c r="A1081" s="71" t="s">
        <v>59</v>
      </c>
      <c r="B1081" s="71" t="s">
        <v>47</v>
      </c>
      <c r="C1081" s="71" t="s">
        <v>1062</v>
      </c>
      <c r="D1081" s="72" t="n">
        <v>0</v>
      </c>
      <c r="E1081" s="71" t="n">
        <v>0</v>
      </c>
      <c r="F1081" s="71" t="n">
        <v>2</v>
      </c>
      <c r="G1081" s="72" t="n">
        <v>264.9</v>
      </c>
      <c r="H1081" s="72" t="n">
        <v>264.9</v>
      </c>
      <c r="I1081" s="71" t="n">
        <f aca="false">IF(B1081&gt;=Settings!$B$23,1,0)</f>
        <v>0</v>
      </c>
      <c r="J1081" s="71" t="n">
        <v>1</v>
      </c>
      <c r="K1081" s="71" t="n">
        <f aca="false">F1081*I1081*J1081</f>
        <v>0</v>
      </c>
      <c r="L1081" s="71" t="n">
        <f aca="false">E1081*I1081*J1081</f>
        <v>0</v>
      </c>
      <c r="M1081" s="72" t="n">
        <f aca="false">G1081*I1081*J1081</f>
        <v>0</v>
      </c>
      <c r="N1081" s="72" t="n">
        <f aca="false">D1081*I1081*J1081</f>
        <v>-0</v>
      </c>
      <c r="O1081" s="71" t="n">
        <f aca="false">F1081*J1081</f>
        <v>2</v>
      </c>
      <c r="P1081" s="71" t="n">
        <f aca="false">E1081*J1081</f>
        <v>0</v>
      </c>
    </row>
    <row r="1082" customFormat="false" ht="15" hidden="false" customHeight="false" outlineLevel="0" collapsed="false">
      <c r="A1082" s="71" t="s">
        <v>59</v>
      </c>
      <c r="B1082" s="71" t="s">
        <v>47</v>
      </c>
      <c r="C1082" s="71" t="s">
        <v>962</v>
      </c>
      <c r="D1082" s="72" t="n">
        <v>0</v>
      </c>
      <c r="E1082" s="71" t="n">
        <v>0</v>
      </c>
      <c r="F1082" s="71" t="n">
        <v>14</v>
      </c>
      <c r="G1082" s="72" t="n">
        <v>1184.049</v>
      </c>
      <c r="H1082" s="72" t="n">
        <v>1184.049</v>
      </c>
      <c r="I1082" s="71" t="n">
        <f aca="false">IF(B1082&gt;=Settings!$B$23,1,0)</f>
        <v>0</v>
      </c>
      <c r="J1082" s="71" t="n">
        <v>1</v>
      </c>
      <c r="K1082" s="71" t="n">
        <f aca="false">F1082*I1082*J1082</f>
        <v>0</v>
      </c>
      <c r="L1082" s="71" t="n">
        <f aca="false">E1082*I1082*J1082</f>
        <v>0</v>
      </c>
      <c r="M1082" s="72" t="n">
        <f aca="false">G1082*I1082*J1082</f>
        <v>0</v>
      </c>
      <c r="N1082" s="72" t="n">
        <f aca="false">D1082*I1082*J1082</f>
        <v>-0</v>
      </c>
      <c r="O1082" s="71" t="n">
        <f aca="false">F1082*J1082</f>
        <v>14</v>
      </c>
      <c r="P1082" s="71" t="n">
        <f aca="false">E1082*J1082</f>
        <v>0</v>
      </c>
    </row>
    <row r="1083" customFormat="false" ht="15" hidden="false" customHeight="false" outlineLevel="0" collapsed="false">
      <c r="A1083" s="71" t="s">
        <v>60</v>
      </c>
      <c r="B1083" s="71" t="s">
        <v>47</v>
      </c>
      <c r="C1083" s="71" t="s">
        <v>1558</v>
      </c>
      <c r="D1083" s="72" t="n">
        <v>0</v>
      </c>
      <c r="E1083" s="71" t="n">
        <v>0</v>
      </c>
      <c r="F1083" s="71" t="n">
        <v>1</v>
      </c>
      <c r="G1083" s="72" t="n">
        <v>54.95</v>
      </c>
      <c r="H1083" s="72" t="n">
        <v>54.95</v>
      </c>
      <c r="I1083" s="71" t="n">
        <f aca="false">IF(B1083&gt;=Settings!$B$23,1,0)</f>
        <v>0</v>
      </c>
      <c r="J1083" s="71" t="n">
        <v>1</v>
      </c>
      <c r="K1083" s="71" t="n">
        <f aca="false">F1083*I1083*J1083</f>
        <v>0</v>
      </c>
      <c r="L1083" s="71" t="n">
        <f aca="false">E1083*I1083*J1083</f>
        <v>0</v>
      </c>
      <c r="M1083" s="72" t="n">
        <f aca="false">G1083*I1083*J1083</f>
        <v>0</v>
      </c>
      <c r="N1083" s="72" t="n">
        <f aca="false">D1083*I1083*J1083</f>
        <v>-0</v>
      </c>
      <c r="O1083" s="71" t="n">
        <f aca="false">F1083*J1083</f>
        <v>1</v>
      </c>
      <c r="P1083" s="71" t="n">
        <f aca="false">E1083*J1083</f>
        <v>0</v>
      </c>
    </row>
    <row r="1084" customFormat="false" ht="15" hidden="false" customHeight="false" outlineLevel="0" collapsed="false">
      <c r="A1084" s="71" t="s">
        <v>60</v>
      </c>
      <c r="B1084" s="71" t="s">
        <v>47</v>
      </c>
      <c r="C1084" s="71" t="s">
        <v>1559</v>
      </c>
      <c r="D1084" s="72" t="n">
        <v>0</v>
      </c>
      <c r="E1084" s="71" t="n">
        <v>0</v>
      </c>
      <c r="F1084" s="71" t="n">
        <v>1</v>
      </c>
      <c r="G1084" s="72" t="n">
        <v>126.95</v>
      </c>
      <c r="H1084" s="72" t="n">
        <v>126.95</v>
      </c>
      <c r="I1084" s="71" t="n">
        <f aca="false">IF(B1084&gt;=Settings!$B$23,1,0)</f>
        <v>0</v>
      </c>
      <c r="J1084" s="71" t="n">
        <v>1</v>
      </c>
      <c r="K1084" s="71" t="n">
        <f aca="false">F1084*I1084*J1084</f>
        <v>0</v>
      </c>
      <c r="L1084" s="71" t="n">
        <f aca="false">E1084*I1084*J1084</f>
        <v>0</v>
      </c>
      <c r="M1084" s="72" t="n">
        <f aca="false">G1084*I1084*J1084</f>
        <v>0</v>
      </c>
      <c r="N1084" s="72" t="n">
        <f aca="false">D1084*I1084*J1084</f>
        <v>-0</v>
      </c>
      <c r="O1084" s="71" t="n">
        <f aca="false">F1084*J1084</f>
        <v>1</v>
      </c>
      <c r="P1084" s="71" t="n">
        <f aca="false">E1084*J1084</f>
        <v>0</v>
      </c>
    </row>
    <row r="1085" customFormat="false" ht="15" hidden="false" customHeight="false" outlineLevel="0" collapsed="false">
      <c r="A1085" s="71" t="s">
        <v>61</v>
      </c>
      <c r="B1085" s="71" t="s">
        <v>47</v>
      </c>
      <c r="C1085" s="71" t="s">
        <v>912</v>
      </c>
      <c r="D1085" s="72" t="n">
        <v>93.95</v>
      </c>
      <c r="E1085" s="71" t="n">
        <v>1</v>
      </c>
      <c r="F1085" s="71" t="n">
        <v>1</v>
      </c>
      <c r="G1085" s="72" t="n">
        <v>93.95</v>
      </c>
      <c r="H1085" s="72" t="n">
        <v>0</v>
      </c>
      <c r="I1085" s="71" t="n">
        <f aca="false">IF(B1085&gt;=Settings!$B$23,1,0)</f>
        <v>0</v>
      </c>
      <c r="J1085" s="71" t="n">
        <v>1</v>
      </c>
      <c r="K1085" s="71" t="n">
        <f aca="false">F1085*I1085*J1085</f>
        <v>0</v>
      </c>
      <c r="L1085" s="71" t="n">
        <f aca="false">E1085*I1085*J1085</f>
        <v>0</v>
      </c>
      <c r="M1085" s="72" t="n">
        <f aca="false">G1085*I1085*J1085</f>
        <v>0</v>
      </c>
      <c r="N1085" s="72" t="n">
        <f aca="false">D1085*I1085*J1085</f>
        <v>0</v>
      </c>
      <c r="O1085" s="71" t="n">
        <f aca="false">F1085*J1085</f>
        <v>1</v>
      </c>
      <c r="P1085" s="71" t="n">
        <f aca="false">E1085*J1085</f>
        <v>1</v>
      </c>
    </row>
    <row r="1086" customFormat="false" ht="15" hidden="false" customHeight="false" outlineLevel="0" collapsed="false">
      <c r="A1086" s="71" t="s">
        <v>60</v>
      </c>
      <c r="B1086" s="71" t="s">
        <v>47</v>
      </c>
      <c r="C1086" s="71" t="s">
        <v>1560</v>
      </c>
      <c r="D1086" s="72" t="n">
        <v>0</v>
      </c>
      <c r="E1086" s="71" t="n">
        <v>0</v>
      </c>
      <c r="F1086" s="71" t="n">
        <v>1</v>
      </c>
      <c r="G1086" s="72" t="n">
        <v>9.99</v>
      </c>
      <c r="H1086" s="72" t="n">
        <v>9.99</v>
      </c>
      <c r="I1086" s="71" t="n">
        <f aca="false">IF(B1086&gt;=Settings!$B$23,1,0)</f>
        <v>0</v>
      </c>
      <c r="J1086" s="71" t="n">
        <v>1</v>
      </c>
      <c r="K1086" s="71" t="n">
        <f aca="false">F1086*I1086*J1086</f>
        <v>0</v>
      </c>
      <c r="L1086" s="71" t="n">
        <f aca="false">E1086*I1086*J1086</f>
        <v>0</v>
      </c>
      <c r="M1086" s="72" t="n">
        <f aca="false">G1086*I1086*J1086</f>
        <v>0</v>
      </c>
      <c r="N1086" s="72" t="n">
        <f aca="false">D1086*I1086*J1086</f>
        <v>-0</v>
      </c>
      <c r="O1086" s="71" t="n">
        <f aca="false">F1086*J1086</f>
        <v>1</v>
      </c>
      <c r="P1086" s="71" t="n">
        <f aca="false">E1086*J1086</f>
        <v>0</v>
      </c>
    </row>
    <row r="1087" customFormat="false" ht="15" hidden="false" customHeight="false" outlineLevel="0" collapsed="false">
      <c r="A1087" s="71" t="s">
        <v>59</v>
      </c>
      <c r="B1087" s="71" t="s">
        <v>47</v>
      </c>
      <c r="C1087" s="71" t="s">
        <v>1561</v>
      </c>
      <c r="D1087" s="72" t="n">
        <v>0</v>
      </c>
      <c r="E1087" s="71" t="n">
        <v>0</v>
      </c>
      <c r="F1087" s="71" t="n">
        <v>2</v>
      </c>
      <c r="G1087" s="72" t="n">
        <v>132.9</v>
      </c>
      <c r="H1087" s="72" t="n">
        <v>132.9</v>
      </c>
      <c r="I1087" s="71" t="n">
        <f aca="false">IF(B1087&gt;=Settings!$B$23,1,0)</f>
        <v>0</v>
      </c>
      <c r="J1087" s="71" t="n">
        <v>1</v>
      </c>
      <c r="K1087" s="71" t="n">
        <f aca="false">F1087*I1087*J1087</f>
        <v>0</v>
      </c>
      <c r="L1087" s="71" t="n">
        <f aca="false">E1087*I1087*J1087</f>
        <v>0</v>
      </c>
      <c r="M1087" s="72" t="n">
        <f aca="false">G1087*I1087*J1087</f>
        <v>0</v>
      </c>
      <c r="N1087" s="72" t="n">
        <f aca="false">D1087*I1087*J1087</f>
        <v>-0</v>
      </c>
      <c r="O1087" s="71" t="n">
        <f aca="false">F1087*J1087</f>
        <v>2</v>
      </c>
      <c r="P1087" s="71" t="n">
        <f aca="false">E1087*J1087</f>
        <v>0</v>
      </c>
    </row>
    <row r="1088" customFormat="false" ht="15" hidden="false" customHeight="false" outlineLevel="0" collapsed="false">
      <c r="A1088" s="71" t="s">
        <v>60</v>
      </c>
      <c r="B1088" s="71" t="s">
        <v>47</v>
      </c>
      <c r="C1088" s="71" t="s">
        <v>1323</v>
      </c>
      <c r="D1088" s="72" t="n">
        <v>0</v>
      </c>
      <c r="E1088" s="71" t="n">
        <v>0</v>
      </c>
      <c r="F1088" s="71" t="n">
        <v>1</v>
      </c>
      <c r="G1088" s="72" t="n">
        <v>79.95</v>
      </c>
      <c r="H1088" s="72" t="n">
        <v>79.95</v>
      </c>
      <c r="I1088" s="71" t="n">
        <f aca="false">IF(B1088&gt;=Settings!$B$23,1,0)</f>
        <v>0</v>
      </c>
      <c r="J1088" s="71" t="n">
        <v>1</v>
      </c>
      <c r="K1088" s="71" t="n">
        <f aca="false">F1088*I1088*J1088</f>
        <v>0</v>
      </c>
      <c r="L1088" s="71" t="n">
        <f aca="false">E1088*I1088*J1088</f>
        <v>0</v>
      </c>
      <c r="M1088" s="72" t="n">
        <f aca="false">G1088*I1088*J1088</f>
        <v>0</v>
      </c>
      <c r="N1088" s="72" t="n">
        <f aca="false">D1088*I1088*J1088</f>
        <v>-0</v>
      </c>
      <c r="O1088" s="71" t="n">
        <f aca="false">F1088*J1088</f>
        <v>1</v>
      </c>
      <c r="P1088" s="71" t="n">
        <f aca="false">E1088*J1088</f>
        <v>0</v>
      </c>
    </row>
    <row r="1089" customFormat="false" ht="15" hidden="false" customHeight="false" outlineLevel="0" collapsed="false">
      <c r="A1089" s="71" t="s">
        <v>59</v>
      </c>
      <c r="B1089" s="71" t="s">
        <v>47</v>
      </c>
      <c r="C1089" s="71" t="s">
        <v>948</v>
      </c>
      <c r="D1089" s="72" t="n">
        <v>0</v>
      </c>
      <c r="E1089" s="71" t="n">
        <v>0</v>
      </c>
      <c r="F1089" s="71" t="n">
        <v>3</v>
      </c>
      <c r="G1089" s="72" t="n">
        <v>513.85</v>
      </c>
      <c r="H1089" s="72" t="n">
        <v>513.85</v>
      </c>
      <c r="I1089" s="71" t="n">
        <f aca="false">IF(B1089&gt;=Settings!$B$23,1,0)</f>
        <v>0</v>
      </c>
      <c r="J1089" s="71" t="n">
        <v>1</v>
      </c>
      <c r="K1089" s="71" t="n">
        <f aca="false">F1089*I1089*J1089</f>
        <v>0</v>
      </c>
      <c r="L1089" s="71" t="n">
        <f aca="false">E1089*I1089*J1089</f>
        <v>0</v>
      </c>
      <c r="M1089" s="72" t="n">
        <f aca="false">G1089*I1089*J1089</f>
        <v>0</v>
      </c>
      <c r="N1089" s="72" t="n">
        <f aca="false">D1089*I1089*J1089</f>
        <v>-0</v>
      </c>
      <c r="O1089" s="71" t="n">
        <f aca="false">F1089*J1089</f>
        <v>3</v>
      </c>
      <c r="P1089" s="71" t="n">
        <f aca="false">E1089*J1089</f>
        <v>0</v>
      </c>
    </row>
    <row r="1090" customFormat="false" ht="15" hidden="false" customHeight="false" outlineLevel="0" collapsed="false">
      <c r="A1090" s="71" t="s">
        <v>60</v>
      </c>
      <c r="B1090" s="71" t="s">
        <v>47</v>
      </c>
      <c r="C1090" s="71" t="s">
        <v>1562</v>
      </c>
      <c r="D1090" s="72" t="n">
        <v>0</v>
      </c>
      <c r="E1090" s="71" t="n">
        <v>0</v>
      </c>
      <c r="F1090" s="71" t="n">
        <v>1</v>
      </c>
      <c r="G1090" s="72" t="n">
        <v>81.45</v>
      </c>
      <c r="H1090" s="72" t="n">
        <v>81.45</v>
      </c>
      <c r="I1090" s="71" t="n">
        <f aca="false">IF(B1090&gt;=Settings!$B$23,1,0)</f>
        <v>0</v>
      </c>
      <c r="J1090" s="71" t="n">
        <v>1</v>
      </c>
      <c r="K1090" s="71" t="n">
        <f aca="false">F1090*I1090*J1090</f>
        <v>0</v>
      </c>
      <c r="L1090" s="71" t="n">
        <f aca="false">E1090*I1090*J1090</f>
        <v>0</v>
      </c>
      <c r="M1090" s="72" t="n">
        <f aca="false">G1090*I1090*J1090</f>
        <v>0</v>
      </c>
      <c r="N1090" s="72" t="n">
        <f aca="false">D1090*I1090*J1090</f>
        <v>-0</v>
      </c>
      <c r="O1090" s="71" t="n">
        <f aca="false">F1090*J1090</f>
        <v>1</v>
      </c>
      <c r="P1090" s="71" t="n">
        <f aca="false">E1090*J1090</f>
        <v>0</v>
      </c>
    </row>
    <row r="1091" customFormat="false" ht="15" hidden="false" customHeight="false" outlineLevel="0" collapsed="false">
      <c r="A1091" s="71" t="s">
        <v>60</v>
      </c>
      <c r="B1091" s="71" t="s">
        <v>47</v>
      </c>
      <c r="C1091" s="71" t="s">
        <v>1563</v>
      </c>
      <c r="D1091" s="72" t="n">
        <v>0</v>
      </c>
      <c r="E1091" s="71" t="n">
        <v>0</v>
      </c>
      <c r="F1091" s="71" t="n">
        <v>5</v>
      </c>
      <c r="G1091" s="72" t="n">
        <v>349.75</v>
      </c>
      <c r="H1091" s="72" t="n">
        <v>349.75</v>
      </c>
      <c r="I1091" s="71" t="n">
        <f aca="false">IF(B1091&gt;=Settings!$B$23,1,0)</f>
        <v>0</v>
      </c>
      <c r="J1091" s="71" t="n">
        <v>1</v>
      </c>
      <c r="K1091" s="71" t="n">
        <f aca="false">F1091*I1091*J1091</f>
        <v>0</v>
      </c>
      <c r="L1091" s="71" t="n">
        <f aca="false">E1091*I1091*J1091</f>
        <v>0</v>
      </c>
      <c r="M1091" s="72" t="n">
        <f aca="false">G1091*I1091*J1091</f>
        <v>0</v>
      </c>
      <c r="N1091" s="72" t="n">
        <f aca="false">D1091*I1091*J1091</f>
        <v>-0</v>
      </c>
      <c r="O1091" s="71" t="n">
        <f aca="false">F1091*J1091</f>
        <v>5</v>
      </c>
      <c r="P1091" s="71" t="n">
        <f aca="false">E1091*J1091</f>
        <v>0</v>
      </c>
    </row>
    <row r="1092" customFormat="false" ht="15" hidden="false" customHeight="false" outlineLevel="0" collapsed="false">
      <c r="A1092" s="71" t="s">
        <v>59</v>
      </c>
      <c r="B1092" s="71" t="s">
        <v>47</v>
      </c>
      <c r="C1092" s="71" t="s">
        <v>949</v>
      </c>
      <c r="D1092" s="72" t="n">
        <v>0</v>
      </c>
      <c r="E1092" s="71" t="n">
        <v>0</v>
      </c>
      <c r="F1092" s="71" t="n">
        <v>2</v>
      </c>
      <c r="G1092" s="72" t="n">
        <v>310.32</v>
      </c>
      <c r="H1092" s="72" t="n">
        <v>310.32</v>
      </c>
      <c r="I1092" s="71" t="n">
        <f aca="false">IF(B1092&gt;=Settings!$B$23,1,0)</f>
        <v>0</v>
      </c>
      <c r="J1092" s="71" t="n">
        <v>1</v>
      </c>
      <c r="K1092" s="71" t="n">
        <f aca="false">F1092*I1092*J1092</f>
        <v>0</v>
      </c>
      <c r="L1092" s="71" t="n">
        <f aca="false">E1092*I1092*J1092</f>
        <v>0</v>
      </c>
      <c r="M1092" s="72" t="n">
        <f aca="false">G1092*I1092*J1092</f>
        <v>0</v>
      </c>
      <c r="N1092" s="72" t="n">
        <f aca="false">D1092*I1092*J1092</f>
        <v>-0</v>
      </c>
      <c r="O1092" s="71" t="n">
        <f aca="false">F1092*J1092</f>
        <v>2</v>
      </c>
      <c r="P1092" s="71" t="n">
        <f aca="false">E1092*J1092</f>
        <v>0</v>
      </c>
    </row>
    <row r="1093" customFormat="false" ht="15" hidden="false" customHeight="false" outlineLevel="0" collapsed="false">
      <c r="A1093" s="71" t="s">
        <v>60</v>
      </c>
      <c r="B1093" s="71" t="s">
        <v>47</v>
      </c>
      <c r="C1093" s="71" t="s">
        <v>1564</v>
      </c>
      <c r="D1093" s="72" t="n">
        <v>0</v>
      </c>
      <c r="E1093" s="71" t="n">
        <v>0</v>
      </c>
      <c r="F1093" s="71" t="n">
        <v>5</v>
      </c>
      <c r="G1093" s="72" t="n">
        <v>474.75</v>
      </c>
      <c r="H1093" s="72" t="n">
        <v>474.75</v>
      </c>
      <c r="I1093" s="71" t="n">
        <f aca="false">IF(B1093&gt;=Settings!$B$23,1,0)</f>
        <v>0</v>
      </c>
      <c r="J1093" s="71" t="n">
        <v>1</v>
      </c>
      <c r="K1093" s="71" t="n">
        <f aca="false">F1093*I1093*J1093</f>
        <v>0</v>
      </c>
      <c r="L1093" s="71" t="n">
        <f aca="false">E1093*I1093*J1093</f>
        <v>0</v>
      </c>
      <c r="M1093" s="72" t="n">
        <f aca="false">G1093*I1093*J1093</f>
        <v>0</v>
      </c>
      <c r="N1093" s="72" t="n">
        <f aca="false">D1093*I1093*J1093</f>
        <v>-0</v>
      </c>
      <c r="O1093" s="71" t="n">
        <f aca="false">F1093*J1093</f>
        <v>5</v>
      </c>
      <c r="P1093" s="71" t="n">
        <f aca="false">E1093*J1093</f>
        <v>0</v>
      </c>
    </row>
    <row r="1094" customFormat="false" ht="15" hidden="false" customHeight="false" outlineLevel="0" collapsed="false">
      <c r="A1094" s="71" t="s">
        <v>61</v>
      </c>
      <c r="B1094" s="71" t="s">
        <v>47</v>
      </c>
      <c r="C1094" s="71" t="s">
        <v>886</v>
      </c>
      <c r="D1094" s="72" t="n">
        <v>184.95</v>
      </c>
      <c r="E1094" s="71" t="n">
        <v>1</v>
      </c>
      <c r="F1094" s="71" t="n">
        <v>5</v>
      </c>
      <c r="G1094" s="72" t="n">
        <v>984.75</v>
      </c>
      <c r="H1094" s="72" t="n">
        <v>772.06</v>
      </c>
      <c r="I1094" s="71" t="n">
        <f aca="false">IF(B1094&gt;=Settings!$B$23,1,0)</f>
        <v>0</v>
      </c>
      <c r="J1094" s="71" t="n">
        <v>1</v>
      </c>
      <c r="K1094" s="71" t="n">
        <f aca="false">F1094*I1094*J1094</f>
        <v>0</v>
      </c>
      <c r="L1094" s="71" t="n">
        <f aca="false">E1094*I1094*J1094</f>
        <v>0</v>
      </c>
      <c r="M1094" s="72" t="n">
        <f aca="false">G1094*I1094*J1094</f>
        <v>0</v>
      </c>
      <c r="N1094" s="72" t="n">
        <f aca="false">D1094*I1094*J1094</f>
        <v>0</v>
      </c>
      <c r="O1094" s="71" t="n">
        <f aca="false">F1094*J1094</f>
        <v>5</v>
      </c>
      <c r="P1094" s="71" t="n">
        <f aca="false">E1094*J1094</f>
        <v>1</v>
      </c>
    </row>
    <row r="1095" customFormat="false" ht="15" hidden="false" customHeight="false" outlineLevel="0" collapsed="false">
      <c r="A1095" s="71" t="s">
        <v>60</v>
      </c>
      <c r="B1095" s="71" t="s">
        <v>47</v>
      </c>
      <c r="C1095" s="71" t="s">
        <v>1457</v>
      </c>
      <c r="D1095" s="72" t="n">
        <v>0</v>
      </c>
      <c r="E1095" s="71" t="n">
        <v>0</v>
      </c>
      <c r="F1095" s="71" t="n">
        <v>2</v>
      </c>
      <c r="G1095" s="72" t="n">
        <v>69.98</v>
      </c>
      <c r="H1095" s="72" t="n">
        <v>69.98</v>
      </c>
      <c r="I1095" s="71" t="n">
        <f aca="false">IF(B1095&gt;=Settings!$B$23,1,0)</f>
        <v>0</v>
      </c>
      <c r="J1095" s="71" t="n">
        <v>1</v>
      </c>
      <c r="K1095" s="71" t="n">
        <f aca="false">F1095*I1095*J1095</f>
        <v>0</v>
      </c>
      <c r="L1095" s="71" t="n">
        <f aca="false">E1095*I1095*J1095</f>
        <v>0</v>
      </c>
      <c r="M1095" s="72" t="n">
        <f aca="false">G1095*I1095*J1095</f>
        <v>0</v>
      </c>
      <c r="N1095" s="72" t="n">
        <f aca="false">D1095*I1095*J1095</f>
        <v>-0</v>
      </c>
      <c r="O1095" s="71" t="n">
        <f aca="false">F1095*J1095</f>
        <v>2</v>
      </c>
      <c r="P1095" s="71" t="n">
        <f aca="false">E1095*J1095</f>
        <v>0</v>
      </c>
    </row>
    <row r="1096" customFormat="false" ht="15" hidden="false" customHeight="false" outlineLevel="0" collapsed="false">
      <c r="A1096" s="71" t="s">
        <v>60</v>
      </c>
      <c r="B1096" s="71" t="s">
        <v>47</v>
      </c>
      <c r="C1096" s="71" t="s">
        <v>1565</v>
      </c>
      <c r="D1096" s="72" t="n">
        <v>224.85</v>
      </c>
      <c r="E1096" s="71" t="n">
        <v>3</v>
      </c>
      <c r="F1096" s="71" t="n">
        <v>132</v>
      </c>
      <c r="G1096" s="72" t="n">
        <v>9893.4</v>
      </c>
      <c r="H1096" s="72" t="n">
        <v>9668.55</v>
      </c>
      <c r="I1096" s="71" t="n">
        <f aca="false">IF(B1096&gt;=Settings!$B$23,1,0)</f>
        <v>0</v>
      </c>
      <c r="J1096" s="71" t="n">
        <v>1</v>
      </c>
      <c r="K1096" s="71" t="n">
        <f aca="false">F1096*I1096*J1096</f>
        <v>0</v>
      </c>
      <c r="L1096" s="71" t="n">
        <f aca="false">E1096*I1096*J1096</f>
        <v>0</v>
      </c>
      <c r="M1096" s="72" t="n">
        <f aca="false">G1096*I1096*J1096</f>
        <v>0</v>
      </c>
      <c r="N1096" s="72" t="n">
        <f aca="false">D1096*I1096*J1096</f>
        <v>0</v>
      </c>
      <c r="O1096" s="71" t="n">
        <f aca="false">F1096*J1096</f>
        <v>132</v>
      </c>
      <c r="P1096" s="71" t="n">
        <f aca="false">E1096*J1096</f>
        <v>3</v>
      </c>
    </row>
    <row r="1097" customFormat="false" ht="15" hidden="false" customHeight="false" outlineLevel="0" collapsed="false">
      <c r="A1097" s="71" t="s">
        <v>60</v>
      </c>
      <c r="B1097" s="71" t="s">
        <v>47</v>
      </c>
      <c r="C1097" s="71" t="s">
        <v>960</v>
      </c>
      <c r="D1097" s="72" t="n">
        <v>0</v>
      </c>
      <c r="E1097" s="71" t="n">
        <v>0</v>
      </c>
      <c r="F1097" s="71" t="n">
        <v>3</v>
      </c>
      <c r="G1097" s="72" t="n">
        <v>289.85</v>
      </c>
      <c r="H1097" s="72" t="n">
        <v>289.85</v>
      </c>
      <c r="I1097" s="71" t="n">
        <f aca="false">IF(B1097&gt;=Settings!$B$23,1,0)</f>
        <v>0</v>
      </c>
      <c r="J1097" s="71" t="n">
        <v>1</v>
      </c>
      <c r="K1097" s="71" t="n">
        <f aca="false">F1097*I1097*J1097</f>
        <v>0</v>
      </c>
      <c r="L1097" s="71" t="n">
        <f aca="false">E1097*I1097*J1097</f>
        <v>0</v>
      </c>
      <c r="M1097" s="72" t="n">
        <f aca="false">G1097*I1097*J1097</f>
        <v>0</v>
      </c>
      <c r="N1097" s="72" t="n">
        <f aca="false">D1097*I1097*J1097</f>
        <v>-0</v>
      </c>
      <c r="O1097" s="71" t="n">
        <f aca="false">F1097*J1097</f>
        <v>3</v>
      </c>
      <c r="P1097" s="71" t="n">
        <f aca="false">E1097*J1097</f>
        <v>0</v>
      </c>
    </row>
    <row r="1098" customFormat="false" ht="15" hidden="false" customHeight="false" outlineLevel="0" collapsed="false">
      <c r="A1098" s="71" t="s">
        <v>60</v>
      </c>
      <c r="B1098" s="71" t="s">
        <v>47</v>
      </c>
      <c r="C1098" s="71" t="s">
        <v>1566</v>
      </c>
      <c r="D1098" s="72" t="n">
        <v>0</v>
      </c>
      <c r="E1098" s="71" t="n">
        <v>0</v>
      </c>
      <c r="F1098" s="71" t="n">
        <v>1</v>
      </c>
      <c r="G1098" s="72" t="n">
        <v>119.95</v>
      </c>
      <c r="H1098" s="72" t="n">
        <v>119.95</v>
      </c>
      <c r="I1098" s="71" t="n">
        <f aca="false">IF(B1098&gt;=Settings!$B$23,1,0)</f>
        <v>0</v>
      </c>
      <c r="J1098" s="71" t="n">
        <v>1</v>
      </c>
      <c r="K1098" s="71" t="n">
        <f aca="false">F1098*I1098*J1098</f>
        <v>0</v>
      </c>
      <c r="L1098" s="71" t="n">
        <f aca="false">E1098*I1098*J1098</f>
        <v>0</v>
      </c>
      <c r="M1098" s="72" t="n">
        <f aca="false">G1098*I1098*J1098</f>
        <v>0</v>
      </c>
      <c r="N1098" s="72" t="n">
        <f aca="false">D1098*I1098*J1098</f>
        <v>-0</v>
      </c>
      <c r="O1098" s="71" t="n">
        <f aca="false">F1098*J1098</f>
        <v>1</v>
      </c>
      <c r="P1098" s="71" t="n">
        <f aca="false">E1098*J1098</f>
        <v>0</v>
      </c>
    </row>
    <row r="1099" customFormat="false" ht="15" hidden="false" customHeight="false" outlineLevel="0" collapsed="false">
      <c r="A1099" s="71" t="s">
        <v>60</v>
      </c>
      <c r="B1099" s="71" t="s">
        <v>47</v>
      </c>
      <c r="C1099" s="71" t="s">
        <v>1567</v>
      </c>
      <c r="D1099" s="72" t="n">
        <v>0</v>
      </c>
      <c r="E1099" s="71" t="n">
        <v>0</v>
      </c>
      <c r="F1099" s="71" t="n">
        <v>16</v>
      </c>
      <c r="G1099" s="72" t="n">
        <v>1999.2</v>
      </c>
      <c r="H1099" s="72" t="n">
        <v>1999.2</v>
      </c>
      <c r="I1099" s="71" t="n">
        <f aca="false">IF(B1099&gt;=Settings!$B$23,1,0)</f>
        <v>0</v>
      </c>
      <c r="J1099" s="71" t="n">
        <v>1</v>
      </c>
      <c r="K1099" s="71" t="n">
        <f aca="false">F1099*I1099*J1099</f>
        <v>0</v>
      </c>
      <c r="L1099" s="71" t="n">
        <f aca="false">E1099*I1099*J1099</f>
        <v>0</v>
      </c>
      <c r="M1099" s="72" t="n">
        <f aca="false">G1099*I1099*J1099</f>
        <v>0</v>
      </c>
      <c r="N1099" s="72" t="n">
        <f aca="false">D1099*I1099*J1099</f>
        <v>-0</v>
      </c>
      <c r="O1099" s="71" t="n">
        <f aca="false">F1099*J1099</f>
        <v>16</v>
      </c>
      <c r="P1099" s="71" t="n">
        <f aca="false">E1099*J1099</f>
        <v>0</v>
      </c>
    </row>
    <row r="1100" customFormat="false" ht="15" hidden="false" customHeight="false" outlineLevel="0" collapsed="false">
      <c r="A1100" s="71" t="s">
        <v>59</v>
      </c>
      <c r="B1100" s="71" t="s">
        <v>47</v>
      </c>
      <c r="C1100" s="71" t="s">
        <v>1568</v>
      </c>
      <c r="D1100" s="72" t="n">
        <v>0</v>
      </c>
      <c r="E1100" s="71" t="n">
        <v>0</v>
      </c>
      <c r="F1100" s="71" t="n">
        <v>1</v>
      </c>
      <c r="G1100" s="72" t="n">
        <v>94.95</v>
      </c>
      <c r="H1100" s="72" t="n">
        <v>94.95</v>
      </c>
      <c r="I1100" s="71" t="n">
        <f aca="false">IF(B1100&gt;=Settings!$B$23,1,0)</f>
        <v>0</v>
      </c>
      <c r="J1100" s="71" t="n">
        <v>1</v>
      </c>
      <c r="K1100" s="71" t="n">
        <f aca="false">F1100*I1100*J1100</f>
        <v>0</v>
      </c>
      <c r="L1100" s="71" t="n">
        <f aca="false">E1100*I1100*J1100</f>
        <v>0</v>
      </c>
      <c r="M1100" s="72" t="n">
        <f aca="false">G1100*I1100*J1100</f>
        <v>0</v>
      </c>
      <c r="N1100" s="72" t="n">
        <f aca="false">D1100*I1100*J1100</f>
        <v>-0</v>
      </c>
      <c r="O1100" s="71" t="n">
        <f aca="false">F1100*J1100</f>
        <v>1</v>
      </c>
      <c r="P1100" s="71" t="n">
        <f aca="false">E1100*J1100</f>
        <v>0</v>
      </c>
    </row>
    <row r="1101" customFormat="false" ht="15" hidden="false" customHeight="false" outlineLevel="0" collapsed="false">
      <c r="A1101" s="71" t="s">
        <v>60</v>
      </c>
      <c r="B1101" s="71" t="s">
        <v>47</v>
      </c>
      <c r="C1101" s="71" t="s">
        <v>1374</v>
      </c>
      <c r="D1101" s="72" t="n">
        <v>0</v>
      </c>
      <c r="E1101" s="71" t="n">
        <v>0</v>
      </c>
      <c r="F1101" s="71" t="n">
        <v>3</v>
      </c>
      <c r="G1101" s="72" t="n">
        <v>554.85</v>
      </c>
      <c r="H1101" s="72" t="n">
        <v>554.85</v>
      </c>
      <c r="I1101" s="71" t="n">
        <f aca="false">IF(B1101&gt;=Settings!$B$23,1,0)</f>
        <v>0</v>
      </c>
      <c r="J1101" s="71" t="n">
        <v>1</v>
      </c>
      <c r="K1101" s="71" t="n">
        <f aca="false">F1101*I1101*J1101</f>
        <v>0</v>
      </c>
      <c r="L1101" s="71" t="n">
        <f aca="false">E1101*I1101*J1101</f>
        <v>0</v>
      </c>
      <c r="M1101" s="72" t="n">
        <f aca="false">G1101*I1101*J1101</f>
        <v>0</v>
      </c>
      <c r="N1101" s="72" t="n">
        <f aca="false">D1101*I1101*J1101</f>
        <v>-0</v>
      </c>
      <c r="O1101" s="71" t="n">
        <f aca="false">F1101*J1101</f>
        <v>3</v>
      </c>
      <c r="P1101" s="71" t="n">
        <f aca="false">E1101*J1101</f>
        <v>0</v>
      </c>
    </row>
    <row r="1102" customFormat="false" ht="15" hidden="false" customHeight="false" outlineLevel="0" collapsed="false">
      <c r="A1102" s="71" t="s">
        <v>60</v>
      </c>
      <c r="B1102" s="71" t="s">
        <v>47</v>
      </c>
      <c r="C1102" s="71" t="s">
        <v>1569</v>
      </c>
      <c r="D1102" s="72" t="n">
        <v>0</v>
      </c>
      <c r="E1102" s="71" t="n">
        <v>0</v>
      </c>
      <c r="F1102" s="71" t="n">
        <v>12</v>
      </c>
      <c r="G1102" s="72" t="n">
        <v>863.88</v>
      </c>
      <c r="H1102" s="72" t="n">
        <v>863.88</v>
      </c>
      <c r="I1102" s="71" t="n">
        <f aca="false">IF(B1102&gt;=Settings!$B$23,1,0)</f>
        <v>0</v>
      </c>
      <c r="J1102" s="71" t="n">
        <v>1</v>
      </c>
      <c r="K1102" s="71" t="n">
        <f aca="false">F1102*I1102*J1102</f>
        <v>0</v>
      </c>
      <c r="L1102" s="71" t="n">
        <f aca="false">E1102*I1102*J1102</f>
        <v>0</v>
      </c>
      <c r="M1102" s="72" t="n">
        <f aca="false">G1102*I1102*J1102</f>
        <v>0</v>
      </c>
      <c r="N1102" s="72" t="n">
        <f aca="false">D1102*I1102*J1102</f>
        <v>-0</v>
      </c>
      <c r="O1102" s="71" t="n">
        <f aca="false">F1102*J1102</f>
        <v>12</v>
      </c>
      <c r="P1102" s="71" t="n">
        <f aca="false">E1102*J1102</f>
        <v>0</v>
      </c>
    </row>
    <row r="1103" customFormat="false" ht="15" hidden="false" customHeight="false" outlineLevel="0" collapsed="false">
      <c r="A1103" s="71" t="s">
        <v>60</v>
      </c>
      <c r="B1103" s="71" t="s">
        <v>47</v>
      </c>
      <c r="C1103" s="71" t="s">
        <v>1570</v>
      </c>
      <c r="D1103" s="72" t="n">
        <v>0</v>
      </c>
      <c r="E1103" s="71" t="n">
        <v>0</v>
      </c>
      <c r="F1103" s="71" t="n">
        <v>1</v>
      </c>
      <c r="G1103" s="72" t="n">
        <v>94.95</v>
      </c>
      <c r="H1103" s="72" t="n">
        <v>94.95</v>
      </c>
      <c r="I1103" s="71" t="n">
        <f aca="false">IF(B1103&gt;=Settings!$B$23,1,0)</f>
        <v>0</v>
      </c>
      <c r="J1103" s="71" t="n">
        <v>1</v>
      </c>
      <c r="K1103" s="71" t="n">
        <f aca="false">F1103*I1103*J1103</f>
        <v>0</v>
      </c>
      <c r="L1103" s="71" t="n">
        <f aca="false">E1103*I1103*J1103</f>
        <v>0</v>
      </c>
      <c r="M1103" s="72" t="n">
        <f aca="false">G1103*I1103*J1103</f>
        <v>0</v>
      </c>
      <c r="N1103" s="72" t="n">
        <f aca="false">D1103*I1103*J1103</f>
        <v>-0</v>
      </c>
      <c r="O1103" s="71" t="n">
        <f aca="false">F1103*J1103</f>
        <v>1</v>
      </c>
      <c r="P1103" s="71" t="n">
        <f aca="false">E1103*J1103</f>
        <v>0</v>
      </c>
    </row>
    <row r="1104" customFormat="false" ht="15" hidden="false" customHeight="false" outlineLevel="0" collapsed="false">
      <c r="A1104" s="71" t="s">
        <v>60</v>
      </c>
      <c r="B1104" s="71" t="s">
        <v>47</v>
      </c>
      <c r="C1104" s="71" t="s">
        <v>1571</v>
      </c>
      <c r="D1104" s="72" t="n">
        <v>0</v>
      </c>
      <c r="E1104" s="71" t="n">
        <v>0</v>
      </c>
      <c r="F1104" s="71" t="n">
        <v>24</v>
      </c>
      <c r="G1104" s="72" t="n">
        <v>3358.8</v>
      </c>
      <c r="H1104" s="72" t="n">
        <v>3358.8</v>
      </c>
      <c r="I1104" s="71" t="n">
        <f aca="false">IF(B1104&gt;=Settings!$B$23,1,0)</f>
        <v>0</v>
      </c>
      <c r="J1104" s="71" t="n">
        <v>1</v>
      </c>
      <c r="K1104" s="71" t="n">
        <f aca="false">F1104*I1104*J1104</f>
        <v>0</v>
      </c>
      <c r="L1104" s="71" t="n">
        <f aca="false">E1104*I1104*J1104</f>
        <v>0</v>
      </c>
      <c r="M1104" s="72" t="n">
        <f aca="false">G1104*I1104*J1104</f>
        <v>0</v>
      </c>
      <c r="N1104" s="72" t="n">
        <f aca="false">D1104*I1104*J1104</f>
        <v>-0</v>
      </c>
      <c r="O1104" s="71" t="n">
        <f aca="false">F1104*J1104</f>
        <v>24</v>
      </c>
      <c r="P1104" s="71" t="n">
        <f aca="false">E1104*J1104</f>
        <v>0</v>
      </c>
    </row>
    <row r="1105" customFormat="false" ht="15" hidden="false" customHeight="false" outlineLevel="0" collapsed="false">
      <c r="A1105" s="71" t="s">
        <v>59</v>
      </c>
      <c r="B1105" s="71" t="s">
        <v>47</v>
      </c>
      <c r="C1105" s="71" t="s">
        <v>1542</v>
      </c>
      <c r="D1105" s="72" t="n">
        <v>0</v>
      </c>
      <c r="E1105" s="71" t="n">
        <v>0</v>
      </c>
      <c r="F1105" s="71" t="n">
        <v>33</v>
      </c>
      <c r="G1105" s="72" t="n">
        <v>4073.57</v>
      </c>
      <c r="H1105" s="72" t="n">
        <v>4073.57</v>
      </c>
      <c r="I1105" s="71" t="n">
        <f aca="false">IF(B1105&gt;=Settings!$B$23,1,0)</f>
        <v>0</v>
      </c>
      <c r="J1105" s="71" t="n">
        <v>1</v>
      </c>
      <c r="K1105" s="71" t="n">
        <f aca="false">F1105*I1105*J1105</f>
        <v>0</v>
      </c>
      <c r="L1105" s="71" t="n">
        <f aca="false">E1105*I1105*J1105</f>
        <v>0</v>
      </c>
      <c r="M1105" s="72" t="n">
        <f aca="false">G1105*I1105*J1105</f>
        <v>0</v>
      </c>
      <c r="N1105" s="72" t="n">
        <f aca="false">D1105*I1105*J1105</f>
        <v>-0</v>
      </c>
      <c r="O1105" s="71" t="n">
        <f aca="false">F1105*J1105</f>
        <v>33</v>
      </c>
      <c r="P1105" s="71" t="n">
        <f aca="false">E1105*J1105</f>
        <v>0</v>
      </c>
    </row>
    <row r="1106" customFormat="false" ht="15" hidden="false" customHeight="false" outlineLevel="0" collapsed="false">
      <c r="A1106" s="71" t="s">
        <v>60</v>
      </c>
      <c r="B1106" s="71" t="s">
        <v>47</v>
      </c>
      <c r="C1106" s="71" t="s">
        <v>923</v>
      </c>
      <c r="D1106" s="72" t="n">
        <v>0</v>
      </c>
      <c r="E1106" s="71" t="n">
        <v>0</v>
      </c>
      <c r="F1106" s="71" t="n">
        <v>1</v>
      </c>
      <c r="G1106" s="72" t="n">
        <v>109.95</v>
      </c>
      <c r="H1106" s="72" t="n">
        <v>109.95</v>
      </c>
      <c r="I1106" s="71" t="n">
        <f aca="false">IF(B1106&gt;=Settings!$B$23,1,0)</f>
        <v>0</v>
      </c>
      <c r="J1106" s="71" t="n">
        <v>1</v>
      </c>
      <c r="K1106" s="71" t="n">
        <f aca="false">F1106*I1106*J1106</f>
        <v>0</v>
      </c>
      <c r="L1106" s="71" t="n">
        <f aca="false">E1106*I1106*J1106</f>
        <v>0</v>
      </c>
      <c r="M1106" s="72" t="n">
        <f aca="false">G1106*I1106*J1106</f>
        <v>0</v>
      </c>
      <c r="N1106" s="72" t="n">
        <f aca="false">D1106*I1106*J1106</f>
        <v>-0</v>
      </c>
      <c r="O1106" s="71" t="n">
        <f aca="false">F1106*J1106</f>
        <v>1</v>
      </c>
      <c r="P1106" s="71" t="n">
        <f aca="false">E1106*J1106</f>
        <v>0</v>
      </c>
    </row>
    <row r="1107" customFormat="false" ht="15" hidden="false" customHeight="false" outlineLevel="0" collapsed="false">
      <c r="A1107" s="71" t="s">
        <v>60</v>
      </c>
      <c r="B1107" s="71" t="s">
        <v>47</v>
      </c>
      <c r="C1107" s="71" t="s">
        <v>1572</v>
      </c>
      <c r="D1107" s="72" t="n">
        <v>0</v>
      </c>
      <c r="E1107" s="71" t="n">
        <v>0</v>
      </c>
      <c r="F1107" s="71" t="n">
        <v>1</v>
      </c>
      <c r="G1107" s="72" t="n">
        <v>154.95</v>
      </c>
      <c r="H1107" s="72" t="n">
        <v>154.95</v>
      </c>
      <c r="I1107" s="71" t="n">
        <f aca="false">IF(B1107&gt;=Settings!$B$23,1,0)</f>
        <v>0</v>
      </c>
      <c r="J1107" s="71" t="n">
        <v>1</v>
      </c>
      <c r="K1107" s="71" t="n">
        <f aca="false">F1107*I1107*J1107</f>
        <v>0</v>
      </c>
      <c r="L1107" s="71" t="n">
        <f aca="false">E1107*I1107*J1107</f>
        <v>0</v>
      </c>
      <c r="M1107" s="72" t="n">
        <f aca="false">G1107*I1107*J1107</f>
        <v>0</v>
      </c>
      <c r="N1107" s="72" t="n">
        <f aca="false">D1107*I1107*J1107</f>
        <v>-0</v>
      </c>
      <c r="O1107" s="71" t="n">
        <f aca="false">F1107*J1107</f>
        <v>1</v>
      </c>
      <c r="P1107" s="71" t="n">
        <f aca="false">E1107*J1107</f>
        <v>0</v>
      </c>
    </row>
    <row r="1108" customFormat="false" ht="15" hidden="false" customHeight="false" outlineLevel="0" collapsed="false">
      <c r="A1108" s="71" t="s">
        <v>60</v>
      </c>
      <c r="B1108" s="71" t="s">
        <v>47</v>
      </c>
      <c r="C1108" s="71" t="s">
        <v>1573</v>
      </c>
      <c r="D1108" s="72" t="n">
        <v>0</v>
      </c>
      <c r="E1108" s="71" t="n">
        <v>0</v>
      </c>
      <c r="F1108" s="71" t="n">
        <v>1</v>
      </c>
      <c r="G1108" s="72" t="n">
        <v>122.95</v>
      </c>
      <c r="H1108" s="72" t="n">
        <v>122.95</v>
      </c>
      <c r="I1108" s="71" t="n">
        <f aca="false">IF(B1108&gt;=Settings!$B$23,1,0)</f>
        <v>0</v>
      </c>
      <c r="J1108" s="71" t="n">
        <v>1</v>
      </c>
      <c r="K1108" s="71" t="n">
        <f aca="false">F1108*I1108*J1108</f>
        <v>0</v>
      </c>
      <c r="L1108" s="71" t="n">
        <f aca="false">E1108*I1108*J1108</f>
        <v>0</v>
      </c>
      <c r="M1108" s="72" t="n">
        <f aca="false">G1108*I1108*J1108</f>
        <v>0</v>
      </c>
      <c r="N1108" s="72" t="n">
        <f aca="false">D1108*I1108*J1108</f>
        <v>-0</v>
      </c>
      <c r="O1108" s="71" t="n">
        <f aca="false">F1108*J1108</f>
        <v>1</v>
      </c>
      <c r="P1108" s="71" t="n">
        <f aca="false">E1108*J1108</f>
        <v>0</v>
      </c>
    </row>
    <row r="1109" customFormat="false" ht="15" hidden="false" customHeight="false" outlineLevel="0" collapsed="false">
      <c r="A1109" s="71" t="s">
        <v>60</v>
      </c>
      <c r="B1109" s="71" t="s">
        <v>47</v>
      </c>
      <c r="C1109" s="71" t="s">
        <v>1574</v>
      </c>
      <c r="D1109" s="72" t="n">
        <v>0</v>
      </c>
      <c r="E1109" s="71" t="n">
        <v>0</v>
      </c>
      <c r="F1109" s="71" t="n">
        <v>80</v>
      </c>
      <c r="G1109" s="72" t="n">
        <v>6526</v>
      </c>
      <c r="H1109" s="72" t="n">
        <v>6526</v>
      </c>
      <c r="I1109" s="71" t="n">
        <f aca="false">IF(B1109&gt;=Settings!$B$23,1,0)</f>
        <v>0</v>
      </c>
      <c r="J1109" s="71" t="n">
        <v>1</v>
      </c>
      <c r="K1109" s="71" t="n">
        <f aca="false">F1109*I1109*J1109</f>
        <v>0</v>
      </c>
      <c r="L1109" s="71" t="n">
        <f aca="false">E1109*I1109*J1109</f>
        <v>0</v>
      </c>
      <c r="M1109" s="72" t="n">
        <f aca="false">G1109*I1109*J1109</f>
        <v>0</v>
      </c>
      <c r="N1109" s="72" t="n">
        <f aca="false">D1109*I1109*J1109</f>
        <v>-0</v>
      </c>
      <c r="O1109" s="71" t="n">
        <f aca="false">F1109*J1109</f>
        <v>80</v>
      </c>
      <c r="P1109" s="71" t="n">
        <f aca="false">E1109*J1109</f>
        <v>0</v>
      </c>
    </row>
    <row r="1110" customFormat="false" ht="15" hidden="false" customHeight="false" outlineLevel="0" collapsed="false">
      <c r="A1110" s="71" t="s">
        <v>60</v>
      </c>
      <c r="B1110" s="71" t="s">
        <v>47</v>
      </c>
      <c r="C1110" s="71" t="s">
        <v>930</v>
      </c>
      <c r="D1110" s="72" t="n">
        <v>0</v>
      </c>
      <c r="E1110" s="71" t="n">
        <v>0</v>
      </c>
      <c r="F1110" s="71" t="n">
        <v>1</v>
      </c>
      <c r="G1110" s="72" t="n">
        <v>18.99</v>
      </c>
      <c r="H1110" s="72" t="n">
        <v>18.99</v>
      </c>
      <c r="I1110" s="71" t="n">
        <f aca="false">IF(B1110&gt;=Settings!$B$23,1,0)</f>
        <v>0</v>
      </c>
      <c r="J1110" s="71" t="n">
        <v>1</v>
      </c>
      <c r="K1110" s="71" t="n">
        <f aca="false">F1110*I1110*J1110</f>
        <v>0</v>
      </c>
      <c r="L1110" s="71" t="n">
        <f aca="false">E1110*I1110*J1110</f>
        <v>0</v>
      </c>
      <c r="M1110" s="72" t="n">
        <f aca="false">G1110*I1110*J1110</f>
        <v>0</v>
      </c>
      <c r="N1110" s="72" t="n">
        <f aca="false">D1110*I1110*J1110</f>
        <v>-0</v>
      </c>
      <c r="O1110" s="71" t="n">
        <f aca="false">F1110*J1110</f>
        <v>1</v>
      </c>
      <c r="P1110" s="71" t="n">
        <f aca="false">E1110*J1110</f>
        <v>0</v>
      </c>
    </row>
    <row r="1111" customFormat="false" ht="15" hidden="false" customHeight="false" outlineLevel="0" collapsed="false">
      <c r="A1111" s="71" t="s">
        <v>60</v>
      </c>
      <c r="B1111" s="71" t="s">
        <v>47</v>
      </c>
      <c r="C1111" s="71" t="s">
        <v>1575</v>
      </c>
      <c r="D1111" s="72" t="n">
        <v>0</v>
      </c>
      <c r="E1111" s="71" t="n">
        <v>0</v>
      </c>
      <c r="F1111" s="71" t="n">
        <v>1</v>
      </c>
      <c r="G1111" s="72" t="n">
        <v>69.95</v>
      </c>
      <c r="H1111" s="72" t="n">
        <v>69.95</v>
      </c>
      <c r="I1111" s="71" t="n">
        <f aca="false">IF(B1111&gt;=Settings!$B$23,1,0)</f>
        <v>0</v>
      </c>
      <c r="J1111" s="71" t="n">
        <v>1</v>
      </c>
      <c r="K1111" s="71" t="n">
        <f aca="false">F1111*I1111*J1111</f>
        <v>0</v>
      </c>
      <c r="L1111" s="71" t="n">
        <f aca="false">E1111*I1111*J1111</f>
        <v>0</v>
      </c>
      <c r="M1111" s="72" t="n">
        <f aca="false">G1111*I1111*J1111</f>
        <v>0</v>
      </c>
      <c r="N1111" s="72" t="n">
        <f aca="false">D1111*I1111*J1111</f>
        <v>-0</v>
      </c>
      <c r="O1111" s="71" t="n">
        <f aca="false">F1111*J1111</f>
        <v>1</v>
      </c>
      <c r="P1111" s="71" t="n">
        <f aca="false">E1111*J1111</f>
        <v>0</v>
      </c>
    </row>
    <row r="1112" customFormat="false" ht="15" hidden="false" customHeight="false" outlineLevel="0" collapsed="false">
      <c r="A1112" s="71" t="s">
        <v>59</v>
      </c>
      <c r="B1112" s="71" t="s">
        <v>47</v>
      </c>
      <c r="C1112" s="71" t="s">
        <v>1131</v>
      </c>
      <c r="D1112" s="72" t="n">
        <v>0</v>
      </c>
      <c r="E1112" s="71" t="n">
        <v>0</v>
      </c>
      <c r="F1112" s="71" t="n">
        <v>45</v>
      </c>
      <c r="G1112" s="72" t="n">
        <v>3553.666</v>
      </c>
      <c r="H1112" s="72" t="n">
        <v>3553.666</v>
      </c>
      <c r="I1112" s="71" t="n">
        <f aca="false">IF(B1112&gt;=Settings!$B$23,1,0)</f>
        <v>0</v>
      </c>
      <c r="J1112" s="71" t="n">
        <v>1</v>
      </c>
      <c r="K1112" s="71" t="n">
        <f aca="false">F1112*I1112*J1112</f>
        <v>0</v>
      </c>
      <c r="L1112" s="71" t="n">
        <f aca="false">E1112*I1112*J1112</f>
        <v>0</v>
      </c>
      <c r="M1112" s="72" t="n">
        <f aca="false">G1112*I1112*J1112</f>
        <v>0</v>
      </c>
      <c r="N1112" s="72" t="n">
        <f aca="false">D1112*I1112*J1112</f>
        <v>-0</v>
      </c>
      <c r="O1112" s="71" t="n">
        <f aca="false">F1112*J1112</f>
        <v>45</v>
      </c>
      <c r="P1112" s="71" t="n">
        <f aca="false">E1112*J1112</f>
        <v>0</v>
      </c>
    </row>
    <row r="1113" customFormat="false" ht="15" hidden="false" customHeight="false" outlineLevel="0" collapsed="false">
      <c r="A1113" s="71" t="s">
        <v>59</v>
      </c>
      <c r="B1113" s="71" t="s">
        <v>47</v>
      </c>
      <c r="C1113" s="71" t="s">
        <v>1133</v>
      </c>
      <c r="D1113" s="72" t="n">
        <v>0</v>
      </c>
      <c r="E1113" s="71" t="n">
        <v>0</v>
      </c>
      <c r="F1113" s="71" t="n">
        <v>10</v>
      </c>
      <c r="G1113" s="72" t="n">
        <v>849.5</v>
      </c>
      <c r="H1113" s="72" t="n">
        <v>849.5</v>
      </c>
      <c r="I1113" s="71" t="n">
        <f aca="false">IF(B1113&gt;=Settings!$B$23,1,0)</f>
        <v>0</v>
      </c>
      <c r="J1113" s="71" t="n">
        <v>1</v>
      </c>
      <c r="K1113" s="71" t="n">
        <f aca="false">F1113*I1113*J1113</f>
        <v>0</v>
      </c>
      <c r="L1113" s="71" t="n">
        <f aca="false">E1113*I1113*J1113</f>
        <v>0</v>
      </c>
      <c r="M1113" s="72" t="n">
        <f aca="false">G1113*I1113*J1113</f>
        <v>0</v>
      </c>
      <c r="N1113" s="72" t="n">
        <f aca="false">D1113*I1113*J1113</f>
        <v>-0</v>
      </c>
      <c r="O1113" s="71" t="n">
        <f aca="false">F1113*J1113</f>
        <v>10</v>
      </c>
      <c r="P1113" s="71" t="n">
        <f aca="false">E1113*J1113</f>
        <v>0</v>
      </c>
    </row>
    <row r="1114" customFormat="false" ht="15" hidden="false" customHeight="false" outlineLevel="0" collapsed="false">
      <c r="A1114" s="71" t="s">
        <v>60</v>
      </c>
      <c r="B1114" s="71" t="s">
        <v>47</v>
      </c>
      <c r="C1114" s="71" t="s">
        <v>1576</v>
      </c>
      <c r="D1114" s="72" t="n">
        <v>0</v>
      </c>
      <c r="E1114" s="71" t="n">
        <v>0</v>
      </c>
      <c r="F1114" s="71" t="n">
        <v>1</v>
      </c>
      <c r="G1114" s="72" t="n">
        <v>94.95</v>
      </c>
      <c r="H1114" s="72" t="n">
        <v>94.95</v>
      </c>
      <c r="I1114" s="71" t="n">
        <f aca="false">IF(B1114&gt;=Settings!$B$23,1,0)</f>
        <v>0</v>
      </c>
      <c r="J1114" s="71" t="n">
        <v>1</v>
      </c>
      <c r="K1114" s="71" t="n">
        <f aca="false">F1114*I1114*J1114</f>
        <v>0</v>
      </c>
      <c r="L1114" s="71" t="n">
        <f aca="false">E1114*I1114*J1114</f>
        <v>0</v>
      </c>
      <c r="M1114" s="72" t="n">
        <f aca="false">G1114*I1114*J1114</f>
        <v>0</v>
      </c>
      <c r="N1114" s="72" t="n">
        <f aca="false">D1114*I1114*J1114</f>
        <v>-0</v>
      </c>
      <c r="O1114" s="71" t="n">
        <f aca="false">F1114*J1114</f>
        <v>1</v>
      </c>
      <c r="P1114" s="71" t="n">
        <f aca="false">E1114*J1114</f>
        <v>0</v>
      </c>
    </row>
    <row r="1115" customFormat="false" ht="15" hidden="false" customHeight="false" outlineLevel="0" collapsed="false">
      <c r="A1115" s="71" t="s">
        <v>60</v>
      </c>
      <c r="B1115" s="71" t="s">
        <v>47</v>
      </c>
      <c r="C1115" s="71" t="s">
        <v>1577</v>
      </c>
      <c r="D1115" s="72" t="n">
        <v>0</v>
      </c>
      <c r="E1115" s="71" t="n">
        <v>0</v>
      </c>
      <c r="F1115" s="71" t="n">
        <v>4</v>
      </c>
      <c r="G1115" s="72" t="n">
        <v>439.8</v>
      </c>
      <c r="H1115" s="72" t="n">
        <v>439.8</v>
      </c>
      <c r="I1115" s="71" t="n">
        <f aca="false">IF(B1115&gt;=Settings!$B$23,1,0)</f>
        <v>0</v>
      </c>
      <c r="J1115" s="71" t="n">
        <v>1</v>
      </c>
      <c r="K1115" s="71" t="n">
        <f aca="false">F1115*I1115*J1115</f>
        <v>0</v>
      </c>
      <c r="L1115" s="71" t="n">
        <f aca="false">E1115*I1115*J1115</f>
        <v>0</v>
      </c>
      <c r="M1115" s="72" t="n">
        <f aca="false">G1115*I1115*J1115</f>
        <v>0</v>
      </c>
      <c r="N1115" s="72" t="n">
        <f aca="false">D1115*I1115*J1115</f>
        <v>-0</v>
      </c>
      <c r="O1115" s="71" t="n">
        <f aca="false">F1115*J1115</f>
        <v>4</v>
      </c>
      <c r="P1115" s="71" t="n">
        <f aca="false">E1115*J1115</f>
        <v>0</v>
      </c>
    </row>
    <row r="1116" customFormat="false" ht="15" hidden="false" customHeight="false" outlineLevel="0" collapsed="false">
      <c r="A1116" s="71" t="s">
        <v>59</v>
      </c>
      <c r="B1116" s="71" t="s">
        <v>47</v>
      </c>
      <c r="C1116" s="71" t="s">
        <v>1132</v>
      </c>
      <c r="D1116" s="72" t="n">
        <v>0</v>
      </c>
      <c r="E1116" s="71" t="n">
        <v>0</v>
      </c>
      <c r="F1116" s="71" t="n">
        <v>1</v>
      </c>
      <c r="G1116" s="72" t="n">
        <v>139.95</v>
      </c>
      <c r="H1116" s="72" t="n">
        <v>139.95</v>
      </c>
      <c r="I1116" s="71" t="n">
        <f aca="false">IF(B1116&gt;=Settings!$B$23,1,0)</f>
        <v>0</v>
      </c>
      <c r="J1116" s="71" t="n">
        <v>1</v>
      </c>
      <c r="K1116" s="71" t="n">
        <f aca="false">F1116*I1116*J1116</f>
        <v>0</v>
      </c>
      <c r="L1116" s="71" t="n">
        <f aca="false">E1116*I1116*J1116</f>
        <v>0</v>
      </c>
      <c r="M1116" s="72" t="n">
        <f aca="false">G1116*I1116*J1116</f>
        <v>0</v>
      </c>
      <c r="N1116" s="72" t="n">
        <f aca="false">D1116*I1116*J1116</f>
        <v>-0</v>
      </c>
      <c r="O1116" s="71" t="n">
        <f aca="false">F1116*J1116</f>
        <v>1</v>
      </c>
      <c r="P1116" s="71" t="n">
        <f aca="false">E1116*J1116</f>
        <v>0</v>
      </c>
    </row>
    <row r="1117" customFormat="false" ht="15" hidden="false" customHeight="false" outlineLevel="0" collapsed="false">
      <c r="A1117" s="71" t="s">
        <v>59</v>
      </c>
      <c r="B1117" s="71" t="s">
        <v>47</v>
      </c>
      <c r="C1117" s="71" t="s">
        <v>164</v>
      </c>
      <c r="D1117" s="72" t="n">
        <v>0</v>
      </c>
      <c r="E1117" s="71" t="n">
        <v>0</v>
      </c>
      <c r="F1117" s="71" t="n">
        <v>106</v>
      </c>
      <c r="G1117" s="72" t="n">
        <v>9252.963</v>
      </c>
      <c r="H1117" s="72" t="n">
        <v>9252.963</v>
      </c>
      <c r="I1117" s="71" t="n">
        <f aca="false">IF(B1117&gt;=Settings!$B$23,1,0)</f>
        <v>0</v>
      </c>
      <c r="J1117" s="71" t="n">
        <v>1</v>
      </c>
      <c r="K1117" s="71" t="n">
        <f aca="false">F1117*I1117*J1117</f>
        <v>0</v>
      </c>
      <c r="L1117" s="71" t="n">
        <f aca="false">E1117*I1117*J1117</f>
        <v>0</v>
      </c>
      <c r="M1117" s="72" t="n">
        <f aca="false">G1117*I1117*J1117</f>
        <v>0</v>
      </c>
      <c r="N1117" s="72" t="n">
        <f aca="false">D1117*I1117*J1117</f>
        <v>-0</v>
      </c>
      <c r="O1117" s="71" t="n">
        <f aca="false">F1117*J1117</f>
        <v>106</v>
      </c>
      <c r="P1117" s="71" t="n">
        <f aca="false">E1117*J1117</f>
        <v>0</v>
      </c>
    </row>
    <row r="1118" customFormat="false" ht="15" hidden="false" customHeight="false" outlineLevel="0" collapsed="false">
      <c r="A1118" s="71" t="s">
        <v>60</v>
      </c>
      <c r="B1118" s="71" t="s">
        <v>47</v>
      </c>
      <c r="C1118" s="71" t="s">
        <v>1578</v>
      </c>
      <c r="D1118" s="72" t="n">
        <v>0</v>
      </c>
      <c r="E1118" s="71" t="n">
        <v>0</v>
      </c>
      <c r="F1118" s="71" t="n">
        <v>4</v>
      </c>
      <c r="G1118" s="72" t="n">
        <v>659.8</v>
      </c>
      <c r="H1118" s="72" t="n">
        <v>659.8</v>
      </c>
      <c r="I1118" s="71" t="n">
        <f aca="false">IF(B1118&gt;=Settings!$B$23,1,0)</f>
        <v>0</v>
      </c>
      <c r="J1118" s="71" t="n">
        <v>1</v>
      </c>
      <c r="K1118" s="71" t="n">
        <f aca="false">F1118*I1118*J1118</f>
        <v>0</v>
      </c>
      <c r="L1118" s="71" t="n">
        <f aca="false">E1118*I1118*J1118</f>
        <v>0</v>
      </c>
      <c r="M1118" s="72" t="n">
        <f aca="false">G1118*I1118*J1118</f>
        <v>0</v>
      </c>
      <c r="N1118" s="72" t="n">
        <f aca="false">D1118*I1118*J1118</f>
        <v>-0</v>
      </c>
      <c r="O1118" s="71" t="n">
        <f aca="false">F1118*J1118</f>
        <v>4</v>
      </c>
      <c r="P1118" s="71" t="n">
        <f aca="false">E1118*J1118</f>
        <v>0</v>
      </c>
    </row>
    <row r="1119" customFormat="false" ht="15" hidden="false" customHeight="false" outlineLevel="0" collapsed="false">
      <c r="A1119" s="71" t="s">
        <v>60</v>
      </c>
      <c r="B1119" s="71" t="s">
        <v>47</v>
      </c>
      <c r="C1119" s="71" t="s">
        <v>1579</v>
      </c>
      <c r="D1119" s="72" t="n">
        <v>0</v>
      </c>
      <c r="E1119" s="71" t="n">
        <v>0</v>
      </c>
      <c r="F1119" s="71" t="n">
        <v>1</v>
      </c>
      <c r="G1119" s="72" t="n">
        <v>143.99</v>
      </c>
      <c r="H1119" s="72" t="n">
        <v>143.99</v>
      </c>
      <c r="I1119" s="71" t="n">
        <f aca="false">IF(B1119&gt;=Settings!$B$23,1,0)</f>
        <v>0</v>
      </c>
      <c r="J1119" s="71" t="n">
        <v>1</v>
      </c>
      <c r="K1119" s="71" t="n">
        <f aca="false">F1119*I1119*J1119</f>
        <v>0</v>
      </c>
      <c r="L1119" s="71" t="n">
        <f aca="false">E1119*I1119*J1119</f>
        <v>0</v>
      </c>
      <c r="M1119" s="72" t="n">
        <f aca="false">G1119*I1119*J1119</f>
        <v>0</v>
      </c>
      <c r="N1119" s="72" t="n">
        <f aca="false">D1119*I1119*J1119</f>
        <v>-0</v>
      </c>
      <c r="O1119" s="71" t="n">
        <f aca="false">F1119*J1119</f>
        <v>1</v>
      </c>
      <c r="P1119" s="71" t="n">
        <f aca="false">E1119*J1119</f>
        <v>0</v>
      </c>
    </row>
    <row r="1120" customFormat="false" ht="15" hidden="false" customHeight="false" outlineLevel="0" collapsed="false">
      <c r="A1120" s="71" t="s">
        <v>60</v>
      </c>
      <c r="B1120" s="71" t="s">
        <v>47</v>
      </c>
      <c r="C1120" s="71" t="s">
        <v>1399</v>
      </c>
      <c r="D1120" s="72" t="n">
        <v>0</v>
      </c>
      <c r="E1120" s="71" t="n">
        <v>0</v>
      </c>
      <c r="F1120" s="71" t="n">
        <v>4</v>
      </c>
      <c r="G1120" s="72" t="n">
        <v>351.8</v>
      </c>
      <c r="H1120" s="72" t="n">
        <v>351.8</v>
      </c>
      <c r="I1120" s="71" t="n">
        <f aca="false">IF(B1120&gt;=Settings!$B$23,1,0)</f>
        <v>0</v>
      </c>
      <c r="J1120" s="71" t="n">
        <v>1</v>
      </c>
      <c r="K1120" s="71" t="n">
        <f aca="false">F1120*I1120*J1120</f>
        <v>0</v>
      </c>
      <c r="L1120" s="71" t="n">
        <f aca="false">E1120*I1120*J1120</f>
        <v>0</v>
      </c>
      <c r="M1120" s="72" t="n">
        <f aca="false">G1120*I1120*J1120</f>
        <v>0</v>
      </c>
      <c r="N1120" s="72" t="n">
        <f aca="false">D1120*I1120*J1120</f>
        <v>-0</v>
      </c>
      <c r="O1120" s="71" t="n">
        <f aca="false">F1120*J1120</f>
        <v>4</v>
      </c>
      <c r="P1120" s="71" t="n">
        <f aca="false">E1120*J1120</f>
        <v>0</v>
      </c>
    </row>
    <row r="1121" customFormat="false" ht="15" hidden="false" customHeight="false" outlineLevel="0" collapsed="false">
      <c r="A1121" s="71" t="s">
        <v>60</v>
      </c>
      <c r="B1121" s="71" t="s">
        <v>47</v>
      </c>
      <c r="C1121" s="71" t="s">
        <v>1580</v>
      </c>
      <c r="D1121" s="72" t="n">
        <v>0</v>
      </c>
      <c r="E1121" s="71" t="n">
        <v>0</v>
      </c>
      <c r="F1121" s="71" t="n">
        <v>3</v>
      </c>
      <c r="G1121" s="72" t="n">
        <v>293.97</v>
      </c>
      <c r="H1121" s="72" t="n">
        <v>293.97</v>
      </c>
      <c r="I1121" s="71" t="n">
        <f aca="false">IF(B1121&gt;=Settings!$B$23,1,0)</f>
        <v>0</v>
      </c>
      <c r="J1121" s="71" t="n">
        <v>1</v>
      </c>
      <c r="K1121" s="71" t="n">
        <f aca="false">F1121*I1121*J1121</f>
        <v>0</v>
      </c>
      <c r="L1121" s="71" t="n">
        <f aca="false">E1121*I1121*J1121</f>
        <v>0</v>
      </c>
      <c r="M1121" s="72" t="n">
        <f aca="false">G1121*I1121*J1121</f>
        <v>0</v>
      </c>
      <c r="N1121" s="72" t="n">
        <f aca="false">D1121*I1121*J1121</f>
        <v>-0</v>
      </c>
      <c r="O1121" s="71" t="n">
        <f aca="false">F1121*J1121</f>
        <v>3</v>
      </c>
      <c r="P1121" s="71" t="n">
        <f aca="false">E1121*J1121</f>
        <v>0</v>
      </c>
    </row>
    <row r="1122" customFormat="false" ht="15" hidden="false" customHeight="false" outlineLevel="0" collapsed="false">
      <c r="A1122" s="71" t="s">
        <v>61</v>
      </c>
      <c r="B1122" s="71" t="s">
        <v>47</v>
      </c>
      <c r="C1122" s="71" t="s">
        <v>1279</v>
      </c>
      <c r="D1122" s="72" t="n">
        <v>0</v>
      </c>
      <c r="E1122" s="71" t="n">
        <v>0</v>
      </c>
      <c r="F1122" s="71" t="n">
        <v>4</v>
      </c>
      <c r="G1122" s="72" t="n">
        <v>459.8</v>
      </c>
      <c r="H1122" s="72" t="n">
        <v>442.56</v>
      </c>
      <c r="I1122" s="71" t="n">
        <f aca="false">IF(B1122&gt;=Settings!$B$23,1,0)</f>
        <v>0</v>
      </c>
      <c r="J1122" s="71" t="n">
        <v>1</v>
      </c>
      <c r="K1122" s="71" t="n">
        <f aca="false">F1122*I1122*J1122</f>
        <v>0</v>
      </c>
      <c r="L1122" s="71" t="n">
        <f aca="false">E1122*I1122*J1122</f>
        <v>0</v>
      </c>
      <c r="M1122" s="72" t="n">
        <f aca="false">G1122*I1122*J1122</f>
        <v>0</v>
      </c>
      <c r="N1122" s="72" t="n">
        <f aca="false">D1122*I1122*J1122</f>
        <v>-0</v>
      </c>
      <c r="O1122" s="71" t="n">
        <f aca="false">F1122*J1122</f>
        <v>4</v>
      </c>
      <c r="P1122" s="71" t="n">
        <f aca="false">E1122*J1122</f>
        <v>0</v>
      </c>
    </row>
    <row r="1123" customFormat="false" ht="15" hidden="false" customHeight="false" outlineLevel="0" collapsed="false">
      <c r="A1123" s="71" t="s">
        <v>60</v>
      </c>
      <c r="B1123" s="71" t="s">
        <v>47</v>
      </c>
      <c r="C1123" s="71" t="s">
        <v>1195</v>
      </c>
      <c r="D1123" s="72" t="n">
        <v>0</v>
      </c>
      <c r="E1123" s="71" t="n">
        <v>0</v>
      </c>
      <c r="F1123" s="71" t="n">
        <v>4</v>
      </c>
      <c r="G1123" s="72" t="n">
        <v>339.8</v>
      </c>
      <c r="H1123" s="72" t="n">
        <v>339.8</v>
      </c>
      <c r="I1123" s="71" t="n">
        <f aca="false">IF(B1123&gt;=Settings!$B$23,1,0)</f>
        <v>0</v>
      </c>
      <c r="J1123" s="71" t="n">
        <v>1</v>
      </c>
      <c r="K1123" s="71" t="n">
        <f aca="false">F1123*I1123*J1123</f>
        <v>0</v>
      </c>
      <c r="L1123" s="71" t="n">
        <f aca="false">E1123*I1123*J1123</f>
        <v>0</v>
      </c>
      <c r="M1123" s="72" t="n">
        <f aca="false">G1123*I1123*J1123</f>
        <v>0</v>
      </c>
      <c r="N1123" s="72" t="n">
        <f aca="false">D1123*I1123*J1123</f>
        <v>-0</v>
      </c>
      <c r="O1123" s="71" t="n">
        <f aca="false">F1123*J1123</f>
        <v>4</v>
      </c>
      <c r="P1123" s="71" t="n">
        <f aca="false">E1123*J1123</f>
        <v>0</v>
      </c>
    </row>
    <row r="1124" customFormat="false" ht="15" hidden="false" customHeight="false" outlineLevel="0" collapsed="false">
      <c r="A1124" s="71" t="s">
        <v>60</v>
      </c>
      <c r="B1124" s="71" t="s">
        <v>47</v>
      </c>
      <c r="C1124" s="71" t="s">
        <v>1581</v>
      </c>
      <c r="D1124" s="72" t="n">
        <v>204.9</v>
      </c>
      <c r="E1124" s="71" t="n">
        <v>2</v>
      </c>
      <c r="F1124" s="71" t="n">
        <v>47</v>
      </c>
      <c r="G1124" s="72" t="n">
        <v>5362.65</v>
      </c>
      <c r="H1124" s="72" t="n">
        <v>5129.76</v>
      </c>
      <c r="I1124" s="71" t="n">
        <f aca="false">IF(B1124&gt;=Settings!$B$23,1,0)</f>
        <v>0</v>
      </c>
      <c r="J1124" s="71" t="n">
        <v>1</v>
      </c>
      <c r="K1124" s="71" t="n">
        <f aca="false">F1124*I1124*J1124</f>
        <v>0</v>
      </c>
      <c r="L1124" s="71" t="n">
        <f aca="false">E1124*I1124*J1124</f>
        <v>0</v>
      </c>
      <c r="M1124" s="72" t="n">
        <f aca="false">G1124*I1124*J1124</f>
        <v>0</v>
      </c>
      <c r="N1124" s="72" t="n">
        <f aca="false">D1124*I1124*J1124</f>
        <v>0</v>
      </c>
      <c r="O1124" s="71" t="n">
        <f aca="false">F1124*J1124</f>
        <v>47</v>
      </c>
      <c r="P1124" s="71" t="n">
        <f aca="false">E1124*J1124</f>
        <v>2</v>
      </c>
    </row>
    <row r="1125" customFormat="false" ht="15" hidden="false" customHeight="false" outlineLevel="0" collapsed="false">
      <c r="A1125" s="71" t="s">
        <v>60</v>
      </c>
      <c r="B1125" s="71" t="s">
        <v>47</v>
      </c>
      <c r="C1125" s="71" t="s">
        <v>1582</v>
      </c>
      <c r="D1125" s="72" t="n">
        <v>0</v>
      </c>
      <c r="E1125" s="71" t="n">
        <v>0</v>
      </c>
      <c r="F1125" s="71" t="n">
        <v>1</v>
      </c>
      <c r="G1125" s="72" t="n">
        <v>89.95</v>
      </c>
      <c r="H1125" s="72" t="n">
        <v>89.95</v>
      </c>
      <c r="I1125" s="71" t="n">
        <f aca="false">IF(B1125&gt;=Settings!$B$23,1,0)</f>
        <v>0</v>
      </c>
      <c r="J1125" s="71" t="n">
        <v>1</v>
      </c>
      <c r="K1125" s="71" t="n">
        <f aca="false">F1125*I1125*J1125</f>
        <v>0</v>
      </c>
      <c r="L1125" s="71" t="n">
        <f aca="false">E1125*I1125*J1125</f>
        <v>0</v>
      </c>
      <c r="M1125" s="72" t="n">
        <f aca="false">G1125*I1125*J1125</f>
        <v>0</v>
      </c>
      <c r="N1125" s="72" t="n">
        <f aca="false">D1125*I1125*J1125</f>
        <v>-0</v>
      </c>
      <c r="O1125" s="71" t="n">
        <f aca="false">F1125*J1125</f>
        <v>1</v>
      </c>
      <c r="P1125" s="71" t="n">
        <f aca="false">E1125*J1125</f>
        <v>0</v>
      </c>
    </row>
    <row r="1126" customFormat="false" ht="15" hidden="false" customHeight="false" outlineLevel="0" collapsed="false">
      <c r="A1126" s="71" t="s">
        <v>60</v>
      </c>
      <c r="B1126" s="71" t="s">
        <v>47</v>
      </c>
      <c r="C1126" s="71" t="s">
        <v>888</v>
      </c>
      <c r="D1126" s="72" t="n">
        <v>0</v>
      </c>
      <c r="E1126" s="71" t="n">
        <v>0</v>
      </c>
      <c r="F1126" s="71" t="n">
        <v>6</v>
      </c>
      <c r="G1126" s="72" t="n">
        <v>959.7</v>
      </c>
      <c r="H1126" s="72" t="n">
        <v>959.7</v>
      </c>
      <c r="I1126" s="71" t="n">
        <f aca="false">IF(B1126&gt;=Settings!$B$23,1,0)</f>
        <v>0</v>
      </c>
      <c r="J1126" s="71" t="n">
        <v>1</v>
      </c>
      <c r="K1126" s="71" t="n">
        <f aca="false">F1126*I1126*J1126</f>
        <v>0</v>
      </c>
      <c r="L1126" s="71" t="n">
        <f aca="false">E1126*I1126*J1126</f>
        <v>0</v>
      </c>
      <c r="M1126" s="72" t="n">
        <f aca="false">G1126*I1126*J1126</f>
        <v>0</v>
      </c>
      <c r="N1126" s="72" t="n">
        <f aca="false">D1126*I1126*J1126</f>
        <v>-0</v>
      </c>
      <c r="O1126" s="71" t="n">
        <f aca="false">F1126*J1126</f>
        <v>6</v>
      </c>
      <c r="P1126" s="71" t="n">
        <f aca="false">E1126*J1126</f>
        <v>0</v>
      </c>
    </row>
    <row r="1127" customFormat="false" ht="15" hidden="false" customHeight="false" outlineLevel="0" collapsed="false">
      <c r="A1127" s="71" t="s">
        <v>60</v>
      </c>
      <c r="B1127" s="71" t="s">
        <v>47</v>
      </c>
      <c r="C1127" s="71" t="s">
        <v>1583</v>
      </c>
      <c r="D1127" s="72" t="n">
        <v>0</v>
      </c>
      <c r="E1127" s="71" t="n">
        <v>0</v>
      </c>
      <c r="F1127" s="71" t="n">
        <v>1</v>
      </c>
      <c r="G1127" s="72" t="n">
        <v>129.95</v>
      </c>
      <c r="H1127" s="72" t="n">
        <v>129.95</v>
      </c>
      <c r="I1127" s="71" t="n">
        <f aca="false">IF(B1127&gt;=Settings!$B$23,1,0)</f>
        <v>0</v>
      </c>
      <c r="J1127" s="71" t="n">
        <v>1</v>
      </c>
      <c r="K1127" s="71" t="n">
        <f aca="false">F1127*I1127*J1127</f>
        <v>0</v>
      </c>
      <c r="L1127" s="71" t="n">
        <f aca="false">E1127*I1127*J1127</f>
        <v>0</v>
      </c>
      <c r="M1127" s="72" t="n">
        <f aca="false">G1127*I1127*J1127</f>
        <v>0</v>
      </c>
      <c r="N1127" s="72" t="n">
        <f aca="false">D1127*I1127*J1127</f>
        <v>-0</v>
      </c>
      <c r="O1127" s="71" t="n">
        <f aca="false">F1127*J1127</f>
        <v>1</v>
      </c>
      <c r="P1127" s="71" t="n">
        <f aca="false">E1127*J1127</f>
        <v>0</v>
      </c>
    </row>
    <row r="1128" customFormat="false" ht="15" hidden="false" customHeight="false" outlineLevel="0" collapsed="false">
      <c r="A1128" s="71" t="s">
        <v>60</v>
      </c>
      <c r="B1128" s="71" t="s">
        <v>47</v>
      </c>
      <c r="C1128" s="71" t="s">
        <v>892</v>
      </c>
      <c r="D1128" s="72" t="n">
        <v>0</v>
      </c>
      <c r="E1128" s="71" t="n">
        <v>0</v>
      </c>
      <c r="F1128" s="71" t="n">
        <v>8</v>
      </c>
      <c r="G1128" s="72" t="n">
        <v>879.6</v>
      </c>
      <c r="H1128" s="72" t="n">
        <v>879.6</v>
      </c>
      <c r="I1128" s="71" t="n">
        <f aca="false">IF(B1128&gt;=Settings!$B$23,1,0)</f>
        <v>0</v>
      </c>
      <c r="J1128" s="71" t="n">
        <v>1</v>
      </c>
      <c r="K1128" s="71" t="n">
        <f aca="false">F1128*I1128*J1128</f>
        <v>0</v>
      </c>
      <c r="L1128" s="71" t="n">
        <f aca="false">E1128*I1128*J1128</f>
        <v>0</v>
      </c>
      <c r="M1128" s="72" t="n">
        <f aca="false">G1128*I1128*J1128</f>
        <v>0</v>
      </c>
      <c r="N1128" s="72" t="n">
        <f aca="false">D1128*I1128*J1128</f>
        <v>-0</v>
      </c>
      <c r="O1128" s="71" t="n">
        <f aca="false">F1128*J1128</f>
        <v>8</v>
      </c>
      <c r="P1128" s="71" t="n">
        <f aca="false">E1128*J1128</f>
        <v>0</v>
      </c>
    </row>
    <row r="1129" customFormat="false" ht="15" hidden="false" customHeight="false" outlineLevel="0" collapsed="false">
      <c r="A1129" s="71" t="s">
        <v>60</v>
      </c>
      <c r="B1129" s="71" t="s">
        <v>47</v>
      </c>
      <c r="C1129" s="71" t="s">
        <v>1584</v>
      </c>
      <c r="D1129" s="72" t="n">
        <v>0</v>
      </c>
      <c r="E1129" s="71" t="n">
        <v>0</v>
      </c>
      <c r="F1129" s="71" t="n">
        <v>1</v>
      </c>
      <c r="G1129" s="72" t="n">
        <v>143.99</v>
      </c>
      <c r="H1129" s="72" t="n">
        <v>143.99</v>
      </c>
      <c r="I1129" s="71" t="n">
        <f aca="false">IF(B1129&gt;=Settings!$B$23,1,0)</f>
        <v>0</v>
      </c>
      <c r="J1129" s="71" t="n">
        <v>1</v>
      </c>
      <c r="K1129" s="71" t="n">
        <f aca="false">F1129*I1129*J1129</f>
        <v>0</v>
      </c>
      <c r="L1129" s="71" t="n">
        <f aca="false">E1129*I1129*J1129</f>
        <v>0</v>
      </c>
      <c r="M1129" s="72" t="n">
        <f aca="false">G1129*I1129*J1129</f>
        <v>0</v>
      </c>
      <c r="N1129" s="72" t="n">
        <f aca="false">D1129*I1129*J1129</f>
        <v>-0</v>
      </c>
      <c r="O1129" s="71" t="n">
        <f aca="false">F1129*J1129</f>
        <v>1</v>
      </c>
      <c r="P1129" s="71" t="n">
        <f aca="false">E1129*J1129</f>
        <v>0</v>
      </c>
    </row>
    <row r="1130" customFormat="false" ht="15" hidden="false" customHeight="false" outlineLevel="0" collapsed="false">
      <c r="A1130" s="71" t="s">
        <v>61</v>
      </c>
      <c r="B1130" s="71" t="s">
        <v>47</v>
      </c>
      <c r="C1130" s="71" t="s">
        <v>1142</v>
      </c>
      <c r="D1130" s="72" t="n">
        <v>0</v>
      </c>
      <c r="E1130" s="71" t="n">
        <v>0</v>
      </c>
      <c r="F1130" s="71" t="n">
        <v>1</v>
      </c>
      <c r="G1130" s="72" t="n">
        <v>69.95</v>
      </c>
      <c r="H1130" s="72" t="n">
        <v>59.47</v>
      </c>
      <c r="I1130" s="71" t="n">
        <f aca="false">IF(B1130&gt;=Settings!$B$23,1,0)</f>
        <v>0</v>
      </c>
      <c r="J1130" s="71" t="n">
        <v>1</v>
      </c>
      <c r="K1130" s="71" t="n">
        <f aca="false">F1130*I1130*J1130</f>
        <v>0</v>
      </c>
      <c r="L1130" s="71" t="n">
        <f aca="false">E1130*I1130*J1130</f>
        <v>0</v>
      </c>
      <c r="M1130" s="72" t="n">
        <f aca="false">G1130*I1130*J1130</f>
        <v>0</v>
      </c>
      <c r="N1130" s="72" t="n">
        <f aca="false">D1130*I1130*J1130</f>
        <v>-0</v>
      </c>
      <c r="O1130" s="71" t="n">
        <f aca="false">F1130*J1130</f>
        <v>1</v>
      </c>
      <c r="P1130" s="71" t="n">
        <f aca="false">E1130*J1130</f>
        <v>0</v>
      </c>
    </row>
    <row r="1131" customFormat="false" ht="15" hidden="false" customHeight="false" outlineLevel="0" collapsed="false">
      <c r="A1131" s="71" t="s">
        <v>60</v>
      </c>
      <c r="B1131" s="71" t="s">
        <v>47</v>
      </c>
      <c r="C1131" s="71" t="s">
        <v>1585</v>
      </c>
      <c r="D1131" s="72" t="n">
        <v>0</v>
      </c>
      <c r="E1131" s="71" t="n">
        <v>0</v>
      </c>
      <c r="F1131" s="71" t="n">
        <v>4</v>
      </c>
      <c r="G1131" s="72" t="n">
        <v>499.8</v>
      </c>
      <c r="H1131" s="72" t="n">
        <v>499.8</v>
      </c>
      <c r="I1131" s="71" t="n">
        <f aca="false">IF(B1131&gt;=Settings!$B$23,1,0)</f>
        <v>0</v>
      </c>
      <c r="J1131" s="71" t="n">
        <v>1</v>
      </c>
      <c r="K1131" s="71" t="n">
        <f aca="false">F1131*I1131*J1131</f>
        <v>0</v>
      </c>
      <c r="L1131" s="71" t="n">
        <f aca="false">E1131*I1131*J1131</f>
        <v>0</v>
      </c>
      <c r="M1131" s="72" t="n">
        <f aca="false">G1131*I1131*J1131</f>
        <v>0</v>
      </c>
      <c r="N1131" s="72" t="n">
        <f aca="false">D1131*I1131*J1131</f>
        <v>-0</v>
      </c>
      <c r="O1131" s="71" t="n">
        <f aca="false">F1131*J1131</f>
        <v>4</v>
      </c>
      <c r="P1131" s="71" t="n">
        <f aca="false">E1131*J1131</f>
        <v>0</v>
      </c>
    </row>
    <row r="1132" customFormat="false" ht="15" hidden="false" customHeight="false" outlineLevel="0" collapsed="false">
      <c r="A1132" s="71" t="s">
        <v>59</v>
      </c>
      <c r="B1132" s="71" t="s">
        <v>47</v>
      </c>
      <c r="C1132" s="71" t="s">
        <v>1255</v>
      </c>
      <c r="D1132" s="72" t="n">
        <v>0</v>
      </c>
      <c r="E1132" s="71" t="n">
        <v>0</v>
      </c>
      <c r="F1132" s="71" t="n">
        <v>11</v>
      </c>
      <c r="G1132" s="72" t="n">
        <v>1229.75</v>
      </c>
      <c r="H1132" s="72" t="n">
        <v>1229.75</v>
      </c>
      <c r="I1132" s="71" t="n">
        <f aca="false">IF(B1132&gt;=Settings!$B$23,1,0)</f>
        <v>0</v>
      </c>
      <c r="J1132" s="71" t="n">
        <v>1</v>
      </c>
      <c r="K1132" s="71" t="n">
        <f aca="false">F1132*I1132*J1132</f>
        <v>0</v>
      </c>
      <c r="L1132" s="71" t="n">
        <f aca="false">E1132*I1132*J1132</f>
        <v>0</v>
      </c>
      <c r="M1132" s="72" t="n">
        <f aca="false">G1132*I1132*J1132</f>
        <v>0</v>
      </c>
      <c r="N1132" s="72" t="n">
        <f aca="false">D1132*I1132*J1132</f>
        <v>-0</v>
      </c>
      <c r="O1132" s="71" t="n">
        <f aca="false">F1132*J1132</f>
        <v>11</v>
      </c>
      <c r="P1132" s="71" t="n">
        <f aca="false">E1132*J1132</f>
        <v>0</v>
      </c>
    </row>
    <row r="1133" customFormat="false" ht="15" hidden="false" customHeight="false" outlineLevel="0" collapsed="false">
      <c r="A1133" s="71" t="s">
        <v>59</v>
      </c>
      <c r="B1133" s="71" t="s">
        <v>47</v>
      </c>
      <c r="C1133" s="71" t="s">
        <v>1322</v>
      </c>
      <c r="D1133" s="72" t="n">
        <v>0</v>
      </c>
      <c r="E1133" s="71" t="n">
        <v>0</v>
      </c>
      <c r="F1133" s="71" t="n">
        <v>5</v>
      </c>
      <c r="G1133" s="72" t="n">
        <v>514.75</v>
      </c>
      <c r="H1133" s="72" t="n">
        <v>514.75</v>
      </c>
      <c r="I1133" s="71" t="n">
        <f aca="false">IF(B1133&gt;=Settings!$B$23,1,0)</f>
        <v>0</v>
      </c>
      <c r="J1133" s="71" t="n">
        <v>1</v>
      </c>
      <c r="K1133" s="71" t="n">
        <f aca="false">F1133*I1133*J1133</f>
        <v>0</v>
      </c>
      <c r="L1133" s="71" t="n">
        <f aca="false">E1133*I1133*J1133</f>
        <v>0</v>
      </c>
      <c r="M1133" s="72" t="n">
        <f aca="false">G1133*I1133*J1133</f>
        <v>0</v>
      </c>
      <c r="N1133" s="72" t="n">
        <f aca="false">D1133*I1133*J1133</f>
        <v>-0</v>
      </c>
      <c r="O1133" s="71" t="n">
        <f aca="false">F1133*J1133</f>
        <v>5</v>
      </c>
      <c r="P1133" s="71" t="n">
        <f aca="false">E1133*J1133</f>
        <v>0</v>
      </c>
    </row>
    <row r="1134" customFormat="false" ht="15" hidden="false" customHeight="false" outlineLevel="0" collapsed="false">
      <c r="A1134" s="71" t="s">
        <v>60</v>
      </c>
      <c r="B1134" s="71" t="s">
        <v>47</v>
      </c>
      <c r="C1134" s="71" t="s">
        <v>1586</v>
      </c>
      <c r="D1134" s="72" t="n">
        <v>0</v>
      </c>
      <c r="E1134" s="71" t="n">
        <v>0</v>
      </c>
      <c r="F1134" s="71" t="n">
        <v>1</v>
      </c>
      <c r="G1134" s="72" t="n">
        <v>99.95</v>
      </c>
      <c r="H1134" s="72" t="n">
        <v>99.95</v>
      </c>
      <c r="I1134" s="71" t="n">
        <f aca="false">IF(B1134&gt;=Settings!$B$23,1,0)</f>
        <v>0</v>
      </c>
      <c r="J1134" s="71" t="n">
        <v>1</v>
      </c>
      <c r="K1134" s="71" t="n">
        <f aca="false">F1134*I1134*J1134</f>
        <v>0</v>
      </c>
      <c r="L1134" s="71" t="n">
        <f aca="false">E1134*I1134*J1134</f>
        <v>0</v>
      </c>
      <c r="M1134" s="72" t="n">
        <f aca="false">G1134*I1134*J1134</f>
        <v>0</v>
      </c>
      <c r="N1134" s="72" t="n">
        <f aca="false">D1134*I1134*J1134</f>
        <v>-0</v>
      </c>
      <c r="O1134" s="71" t="n">
        <f aca="false">F1134*J1134</f>
        <v>1</v>
      </c>
      <c r="P1134" s="71" t="n">
        <f aca="false">E1134*J1134</f>
        <v>0</v>
      </c>
    </row>
    <row r="1135" customFormat="false" ht="15" hidden="false" customHeight="false" outlineLevel="0" collapsed="false">
      <c r="A1135" s="71" t="s">
        <v>60</v>
      </c>
      <c r="B1135" s="71" t="s">
        <v>47</v>
      </c>
      <c r="C1135" s="71" t="s">
        <v>962</v>
      </c>
      <c r="D1135" s="72" t="n">
        <v>89.95</v>
      </c>
      <c r="E1135" s="71" t="n">
        <v>1</v>
      </c>
      <c r="F1135" s="71" t="n">
        <v>50</v>
      </c>
      <c r="G1135" s="72" t="n">
        <v>4512.5</v>
      </c>
      <c r="H1135" s="72" t="n">
        <v>4422.55</v>
      </c>
      <c r="I1135" s="71" t="n">
        <f aca="false">IF(B1135&gt;=Settings!$B$23,1,0)</f>
        <v>0</v>
      </c>
      <c r="J1135" s="71" t="n">
        <v>1</v>
      </c>
      <c r="K1135" s="71" t="n">
        <f aca="false">F1135*I1135*J1135</f>
        <v>0</v>
      </c>
      <c r="L1135" s="71" t="n">
        <f aca="false">E1135*I1135*J1135</f>
        <v>0</v>
      </c>
      <c r="M1135" s="72" t="n">
        <f aca="false">G1135*I1135*J1135</f>
        <v>0</v>
      </c>
      <c r="N1135" s="72" t="n">
        <f aca="false">D1135*I1135*J1135</f>
        <v>0</v>
      </c>
      <c r="O1135" s="71" t="n">
        <f aca="false">F1135*J1135</f>
        <v>50</v>
      </c>
      <c r="P1135" s="71" t="n">
        <f aca="false">E1135*J1135</f>
        <v>1</v>
      </c>
    </row>
    <row r="1136" customFormat="false" ht="15" hidden="false" customHeight="false" outlineLevel="0" collapsed="false">
      <c r="A1136" s="71" t="s">
        <v>60</v>
      </c>
      <c r="B1136" s="71" t="s">
        <v>47</v>
      </c>
      <c r="C1136" s="71" t="s">
        <v>1587</v>
      </c>
      <c r="D1136" s="72" t="n">
        <v>0</v>
      </c>
      <c r="E1136" s="71" t="n">
        <v>0</v>
      </c>
      <c r="F1136" s="71" t="n">
        <v>1</v>
      </c>
      <c r="G1136" s="72" t="n">
        <v>116.69</v>
      </c>
      <c r="H1136" s="72" t="n">
        <v>116.69</v>
      </c>
      <c r="I1136" s="71" t="n">
        <f aca="false">IF(B1136&gt;=Settings!$B$23,1,0)</f>
        <v>0</v>
      </c>
      <c r="J1136" s="71" t="n">
        <v>1</v>
      </c>
      <c r="K1136" s="71" t="n">
        <f aca="false">F1136*I1136*J1136</f>
        <v>0</v>
      </c>
      <c r="L1136" s="71" t="n">
        <f aca="false">E1136*I1136*J1136</f>
        <v>0</v>
      </c>
      <c r="M1136" s="72" t="n">
        <f aca="false">G1136*I1136*J1136</f>
        <v>0</v>
      </c>
      <c r="N1136" s="72" t="n">
        <f aca="false">D1136*I1136*J1136</f>
        <v>-0</v>
      </c>
      <c r="O1136" s="71" t="n">
        <f aca="false">F1136*J1136</f>
        <v>1</v>
      </c>
      <c r="P1136" s="71" t="n">
        <f aca="false">E1136*J1136</f>
        <v>0</v>
      </c>
    </row>
    <row r="1137" customFormat="false" ht="15" hidden="false" customHeight="false" outlineLevel="0" collapsed="false">
      <c r="A1137" s="71" t="s">
        <v>60</v>
      </c>
      <c r="B1137" s="71" t="s">
        <v>47</v>
      </c>
      <c r="C1137" s="71" t="s">
        <v>1588</v>
      </c>
      <c r="D1137" s="72" t="n">
        <v>0</v>
      </c>
      <c r="E1137" s="71" t="n">
        <v>0</v>
      </c>
      <c r="F1137" s="71" t="n">
        <v>1</v>
      </c>
      <c r="G1137" s="72" t="n">
        <v>129.95</v>
      </c>
      <c r="H1137" s="72" t="n">
        <v>129.95</v>
      </c>
      <c r="I1137" s="71" t="n">
        <f aca="false">IF(B1137&gt;=Settings!$B$23,1,0)</f>
        <v>0</v>
      </c>
      <c r="J1137" s="71" t="n">
        <v>1</v>
      </c>
      <c r="K1137" s="71" t="n">
        <f aca="false">F1137*I1137*J1137</f>
        <v>0</v>
      </c>
      <c r="L1137" s="71" t="n">
        <f aca="false">E1137*I1137*J1137</f>
        <v>0</v>
      </c>
      <c r="M1137" s="72" t="n">
        <f aca="false">G1137*I1137*J1137</f>
        <v>0</v>
      </c>
      <c r="N1137" s="72" t="n">
        <f aca="false">D1137*I1137*J1137</f>
        <v>-0</v>
      </c>
      <c r="O1137" s="71" t="n">
        <f aca="false">F1137*J1137</f>
        <v>1</v>
      </c>
      <c r="P1137" s="71" t="n">
        <f aca="false">E1137*J1137</f>
        <v>0</v>
      </c>
    </row>
    <row r="1138" customFormat="false" ht="15" hidden="false" customHeight="false" outlineLevel="0" collapsed="false">
      <c r="A1138" s="71" t="s">
        <v>60</v>
      </c>
      <c r="B1138" s="71" t="s">
        <v>47</v>
      </c>
      <c r="C1138" s="71" t="s">
        <v>1589</v>
      </c>
      <c r="D1138" s="72" t="n">
        <v>0</v>
      </c>
      <c r="E1138" s="71" t="n">
        <v>0</v>
      </c>
      <c r="F1138" s="71" t="n">
        <v>5</v>
      </c>
      <c r="G1138" s="72" t="n">
        <v>824.75</v>
      </c>
      <c r="H1138" s="72" t="n">
        <v>824.75</v>
      </c>
      <c r="I1138" s="71" t="n">
        <f aca="false">IF(B1138&gt;=Settings!$B$23,1,0)</f>
        <v>0</v>
      </c>
      <c r="J1138" s="71" t="n">
        <v>1</v>
      </c>
      <c r="K1138" s="71" t="n">
        <f aca="false">F1138*I1138*J1138</f>
        <v>0</v>
      </c>
      <c r="L1138" s="71" t="n">
        <f aca="false">E1138*I1138*J1138</f>
        <v>0</v>
      </c>
      <c r="M1138" s="72" t="n">
        <f aca="false">G1138*I1138*J1138</f>
        <v>0</v>
      </c>
      <c r="N1138" s="72" t="n">
        <f aca="false">D1138*I1138*J1138</f>
        <v>-0</v>
      </c>
      <c r="O1138" s="71" t="n">
        <f aca="false">F1138*J1138</f>
        <v>5</v>
      </c>
      <c r="P1138" s="71" t="n">
        <f aca="false">E1138*J1138</f>
        <v>0</v>
      </c>
    </row>
    <row r="1139" customFormat="false" ht="15" hidden="false" customHeight="false" outlineLevel="0" collapsed="false">
      <c r="A1139" s="71" t="s">
        <v>61</v>
      </c>
      <c r="B1139" s="71" t="s">
        <v>47</v>
      </c>
      <c r="C1139" s="71" t="s">
        <v>1232</v>
      </c>
      <c r="D1139" s="72" t="n">
        <v>0</v>
      </c>
      <c r="E1139" s="71" t="n">
        <v>0</v>
      </c>
      <c r="F1139" s="71" t="n">
        <v>3</v>
      </c>
      <c r="G1139" s="72" t="n">
        <v>224.85</v>
      </c>
      <c r="H1139" s="72" t="n">
        <v>224.85</v>
      </c>
      <c r="I1139" s="71" t="n">
        <f aca="false">IF(B1139&gt;=Settings!$B$23,1,0)</f>
        <v>0</v>
      </c>
      <c r="J1139" s="71" t="n">
        <v>1</v>
      </c>
      <c r="K1139" s="71" t="n">
        <f aca="false">F1139*I1139*J1139</f>
        <v>0</v>
      </c>
      <c r="L1139" s="71" t="n">
        <f aca="false">E1139*I1139*J1139</f>
        <v>0</v>
      </c>
      <c r="M1139" s="72" t="n">
        <f aca="false">G1139*I1139*J1139</f>
        <v>0</v>
      </c>
      <c r="N1139" s="72" t="n">
        <f aca="false">D1139*I1139*J1139</f>
        <v>-0</v>
      </c>
      <c r="O1139" s="71" t="n">
        <f aca="false">F1139*J1139</f>
        <v>3</v>
      </c>
      <c r="P1139" s="71" t="n">
        <f aca="false">E1139*J1139</f>
        <v>0</v>
      </c>
    </row>
    <row r="1140" customFormat="false" ht="15" hidden="false" customHeight="false" outlineLevel="0" collapsed="false">
      <c r="A1140" s="71" t="s">
        <v>60</v>
      </c>
      <c r="B1140" s="71" t="s">
        <v>47</v>
      </c>
      <c r="C1140" s="71" t="s">
        <v>1590</v>
      </c>
      <c r="D1140" s="72" t="n">
        <v>0</v>
      </c>
      <c r="E1140" s="71" t="n">
        <v>0</v>
      </c>
      <c r="F1140" s="71" t="n">
        <v>5</v>
      </c>
      <c r="G1140" s="72" t="n">
        <v>349.75</v>
      </c>
      <c r="H1140" s="72" t="n">
        <v>349.75</v>
      </c>
      <c r="I1140" s="71" t="n">
        <f aca="false">IF(B1140&gt;=Settings!$B$23,1,0)</f>
        <v>0</v>
      </c>
      <c r="J1140" s="71" t="n">
        <v>1</v>
      </c>
      <c r="K1140" s="71" t="n">
        <f aca="false">F1140*I1140*J1140</f>
        <v>0</v>
      </c>
      <c r="L1140" s="71" t="n">
        <f aca="false">E1140*I1140*J1140</f>
        <v>0</v>
      </c>
      <c r="M1140" s="72" t="n">
        <f aca="false">G1140*I1140*J1140</f>
        <v>0</v>
      </c>
      <c r="N1140" s="72" t="n">
        <f aca="false">D1140*I1140*J1140</f>
        <v>-0</v>
      </c>
      <c r="O1140" s="71" t="n">
        <f aca="false">F1140*J1140</f>
        <v>5</v>
      </c>
      <c r="P1140" s="71" t="n">
        <f aca="false">E1140*J1140</f>
        <v>0</v>
      </c>
    </row>
    <row r="1141" customFormat="false" ht="15" hidden="false" customHeight="false" outlineLevel="0" collapsed="false">
      <c r="A1141" s="71" t="s">
        <v>60</v>
      </c>
      <c r="B1141" s="71" t="s">
        <v>47</v>
      </c>
      <c r="C1141" s="71" t="s">
        <v>944</v>
      </c>
      <c r="D1141" s="72" t="n">
        <v>0</v>
      </c>
      <c r="E1141" s="71" t="n">
        <v>0</v>
      </c>
      <c r="F1141" s="71" t="n">
        <v>39</v>
      </c>
      <c r="G1141" s="72" t="n">
        <v>4279.05</v>
      </c>
      <c r="H1141" s="72" t="n">
        <v>4279.05</v>
      </c>
      <c r="I1141" s="71" t="n">
        <f aca="false">IF(B1141&gt;=Settings!$B$23,1,0)</f>
        <v>0</v>
      </c>
      <c r="J1141" s="71" t="n">
        <v>1</v>
      </c>
      <c r="K1141" s="71" t="n">
        <f aca="false">F1141*I1141*J1141</f>
        <v>0</v>
      </c>
      <c r="L1141" s="71" t="n">
        <f aca="false">E1141*I1141*J1141</f>
        <v>0</v>
      </c>
      <c r="M1141" s="72" t="n">
        <f aca="false">G1141*I1141*J1141</f>
        <v>0</v>
      </c>
      <c r="N1141" s="72" t="n">
        <f aca="false">D1141*I1141*J1141</f>
        <v>-0</v>
      </c>
      <c r="O1141" s="71" t="n">
        <f aca="false">F1141*J1141</f>
        <v>39</v>
      </c>
      <c r="P1141" s="71" t="n">
        <f aca="false">E1141*J1141</f>
        <v>0</v>
      </c>
    </row>
    <row r="1142" customFormat="false" ht="15" hidden="false" customHeight="false" outlineLevel="0" collapsed="false">
      <c r="A1142" s="71" t="s">
        <v>60</v>
      </c>
      <c r="B1142" s="71" t="s">
        <v>47</v>
      </c>
      <c r="C1142" s="71" t="s">
        <v>1591</v>
      </c>
      <c r="D1142" s="72" t="n">
        <v>0</v>
      </c>
      <c r="E1142" s="71" t="n">
        <v>0</v>
      </c>
      <c r="F1142" s="71" t="n">
        <v>1</v>
      </c>
      <c r="G1142" s="72" t="n">
        <v>24.95</v>
      </c>
      <c r="H1142" s="72" t="n">
        <v>24.95</v>
      </c>
      <c r="I1142" s="71" t="n">
        <f aca="false">IF(B1142&gt;=Settings!$B$23,1,0)</f>
        <v>0</v>
      </c>
      <c r="J1142" s="71" t="n">
        <v>1</v>
      </c>
      <c r="K1142" s="71" t="n">
        <f aca="false">F1142*I1142*J1142</f>
        <v>0</v>
      </c>
      <c r="L1142" s="71" t="n">
        <f aca="false">E1142*I1142*J1142</f>
        <v>0</v>
      </c>
      <c r="M1142" s="72" t="n">
        <f aca="false">G1142*I1142*J1142</f>
        <v>0</v>
      </c>
      <c r="N1142" s="72" t="n">
        <f aca="false">D1142*I1142*J1142</f>
        <v>-0</v>
      </c>
      <c r="O1142" s="71" t="n">
        <f aca="false">F1142*J1142</f>
        <v>1</v>
      </c>
      <c r="P1142" s="71" t="n">
        <f aca="false">E1142*J1142</f>
        <v>0</v>
      </c>
    </row>
    <row r="1143" customFormat="false" ht="15" hidden="false" customHeight="false" outlineLevel="0" collapsed="false">
      <c r="A1143" s="71" t="s">
        <v>60</v>
      </c>
      <c r="B1143" s="71" t="s">
        <v>47</v>
      </c>
      <c r="C1143" s="71" t="s">
        <v>1592</v>
      </c>
      <c r="D1143" s="72" t="n">
        <v>0</v>
      </c>
      <c r="E1143" s="71" t="n">
        <v>0</v>
      </c>
      <c r="F1143" s="71" t="n">
        <v>2</v>
      </c>
      <c r="G1143" s="72" t="n">
        <v>199.9</v>
      </c>
      <c r="H1143" s="72" t="n">
        <v>199.9</v>
      </c>
      <c r="I1143" s="71" t="n">
        <f aca="false">IF(B1143&gt;=Settings!$B$23,1,0)</f>
        <v>0</v>
      </c>
      <c r="J1143" s="71" t="n">
        <v>1</v>
      </c>
      <c r="K1143" s="71" t="n">
        <f aca="false">F1143*I1143*J1143</f>
        <v>0</v>
      </c>
      <c r="L1143" s="71" t="n">
        <f aca="false">E1143*I1143*J1143</f>
        <v>0</v>
      </c>
      <c r="M1143" s="72" t="n">
        <f aca="false">G1143*I1143*J1143</f>
        <v>0</v>
      </c>
      <c r="N1143" s="72" t="n">
        <f aca="false">D1143*I1143*J1143</f>
        <v>-0</v>
      </c>
      <c r="O1143" s="71" t="n">
        <f aca="false">F1143*J1143</f>
        <v>2</v>
      </c>
      <c r="P1143" s="71" t="n">
        <f aca="false">E1143*J1143</f>
        <v>0</v>
      </c>
    </row>
    <row r="1144" customFormat="false" ht="15" hidden="false" customHeight="false" outlineLevel="0" collapsed="false">
      <c r="A1144" s="71" t="s">
        <v>59</v>
      </c>
      <c r="B1144" s="71" t="s">
        <v>47</v>
      </c>
      <c r="C1144" s="71" t="s">
        <v>1331</v>
      </c>
      <c r="D1144" s="72" t="n">
        <v>0</v>
      </c>
      <c r="E1144" s="71" t="n">
        <v>0</v>
      </c>
      <c r="F1144" s="71" t="n">
        <v>3</v>
      </c>
      <c r="G1144" s="72" t="n">
        <v>385.28</v>
      </c>
      <c r="H1144" s="72" t="n">
        <v>385.28</v>
      </c>
      <c r="I1144" s="71" t="n">
        <f aca="false">IF(B1144&gt;=Settings!$B$23,1,0)</f>
        <v>0</v>
      </c>
      <c r="J1144" s="71" t="n">
        <v>1</v>
      </c>
      <c r="K1144" s="71" t="n">
        <f aca="false">F1144*I1144*J1144</f>
        <v>0</v>
      </c>
      <c r="L1144" s="71" t="n">
        <f aca="false">E1144*I1144*J1144</f>
        <v>0</v>
      </c>
      <c r="M1144" s="72" t="n">
        <f aca="false">G1144*I1144*J1144</f>
        <v>0</v>
      </c>
      <c r="N1144" s="72" t="n">
        <f aca="false">D1144*I1144*J1144</f>
        <v>-0</v>
      </c>
      <c r="O1144" s="71" t="n">
        <f aca="false">F1144*J1144</f>
        <v>3</v>
      </c>
      <c r="P1144" s="71" t="n">
        <f aca="false">E1144*J1144</f>
        <v>0</v>
      </c>
    </row>
    <row r="1145" customFormat="false" ht="15" hidden="false" customHeight="false" outlineLevel="0" collapsed="false">
      <c r="A1145" s="71" t="s">
        <v>60</v>
      </c>
      <c r="B1145" s="71" t="s">
        <v>47</v>
      </c>
      <c r="C1145" s="71" t="s">
        <v>1042</v>
      </c>
      <c r="D1145" s="72" t="n">
        <v>0</v>
      </c>
      <c r="E1145" s="71" t="n">
        <v>0</v>
      </c>
      <c r="F1145" s="71" t="n">
        <v>1</v>
      </c>
      <c r="G1145" s="72" t="n">
        <v>129.95</v>
      </c>
      <c r="H1145" s="72" t="n">
        <v>129.95</v>
      </c>
      <c r="I1145" s="71" t="n">
        <f aca="false">IF(B1145&gt;=Settings!$B$23,1,0)</f>
        <v>0</v>
      </c>
      <c r="J1145" s="71" t="n">
        <v>1</v>
      </c>
      <c r="K1145" s="71" t="n">
        <f aca="false">F1145*I1145*J1145</f>
        <v>0</v>
      </c>
      <c r="L1145" s="71" t="n">
        <f aca="false">E1145*I1145*J1145</f>
        <v>0</v>
      </c>
      <c r="M1145" s="72" t="n">
        <f aca="false">G1145*I1145*J1145</f>
        <v>0</v>
      </c>
      <c r="N1145" s="72" t="n">
        <f aca="false">D1145*I1145*J1145</f>
        <v>-0</v>
      </c>
      <c r="O1145" s="71" t="n">
        <f aca="false">F1145*J1145</f>
        <v>1</v>
      </c>
      <c r="P1145" s="71" t="n">
        <f aca="false">E1145*J1145</f>
        <v>0</v>
      </c>
    </row>
    <row r="1146" customFormat="false" ht="15" hidden="false" customHeight="false" outlineLevel="0" collapsed="false">
      <c r="A1146" s="71" t="s">
        <v>61</v>
      </c>
      <c r="B1146" s="71" t="s">
        <v>47</v>
      </c>
      <c r="C1146" s="71" t="s">
        <v>1027</v>
      </c>
      <c r="D1146" s="72" t="n">
        <v>0</v>
      </c>
      <c r="E1146" s="71" t="n">
        <v>0</v>
      </c>
      <c r="F1146" s="71" t="n">
        <v>2</v>
      </c>
      <c r="G1146" s="72" t="n">
        <v>338.8</v>
      </c>
      <c r="H1146" s="72" t="n">
        <v>338.8</v>
      </c>
      <c r="I1146" s="71" t="n">
        <f aca="false">IF(B1146&gt;=Settings!$B$23,1,0)</f>
        <v>0</v>
      </c>
      <c r="J1146" s="71" t="n">
        <v>1</v>
      </c>
      <c r="K1146" s="71" t="n">
        <f aca="false">F1146*I1146*J1146</f>
        <v>0</v>
      </c>
      <c r="L1146" s="71" t="n">
        <f aca="false">E1146*I1146*J1146</f>
        <v>0</v>
      </c>
      <c r="M1146" s="72" t="n">
        <f aca="false">G1146*I1146*J1146</f>
        <v>0</v>
      </c>
      <c r="N1146" s="72" t="n">
        <f aca="false">D1146*I1146*J1146</f>
        <v>-0</v>
      </c>
      <c r="O1146" s="71" t="n">
        <f aca="false">F1146*J1146</f>
        <v>2</v>
      </c>
      <c r="P1146" s="71" t="n">
        <f aca="false">E1146*J1146</f>
        <v>0</v>
      </c>
    </row>
    <row r="1147" customFormat="false" ht="15" hidden="false" customHeight="false" outlineLevel="0" collapsed="false">
      <c r="A1147" s="71" t="s">
        <v>60</v>
      </c>
      <c r="B1147" s="71" t="s">
        <v>47</v>
      </c>
      <c r="C1147" s="71" t="s">
        <v>1593</v>
      </c>
      <c r="D1147" s="72" t="n">
        <v>0</v>
      </c>
      <c r="E1147" s="71" t="n">
        <v>0</v>
      </c>
      <c r="F1147" s="71" t="n">
        <v>1</v>
      </c>
      <c r="G1147" s="72" t="n">
        <v>144.95</v>
      </c>
      <c r="H1147" s="72" t="n">
        <v>144.95</v>
      </c>
      <c r="I1147" s="71" t="n">
        <f aca="false">IF(B1147&gt;=Settings!$B$23,1,0)</f>
        <v>0</v>
      </c>
      <c r="J1147" s="71" t="n">
        <v>1</v>
      </c>
      <c r="K1147" s="71" t="n">
        <f aca="false">F1147*I1147*J1147</f>
        <v>0</v>
      </c>
      <c r="L1147" s="71" t="n">
        <f aca="false">E1147*I1147*J1147</f>
        <v>0</v>
      </c>
      <c r="M1147" s="72" t="n">
        <f aca="false">G1147*I1147*J1147</f>
        <v>0</v>
      </c>
      <c r="N1147" s="72" t="n">
        <f aca="false">D1147*I1147*J1147</f>
        <v>-0</v>
      </c>
      <c r="O1147" s="71" t="n">
        <f aca="false">F1147*J1147</f>
        <v>1</v>
      </c>
      <c r="P1147" s="71" t="n">
        <f aca="false">E1147*J1147</f>
        <v>0</v>
      </c>
    </row>
    <row r="1148" customFormat="false" ht="15" hidden="false" customHeight="false" outlineLevel="0" collapsed="false">
      <c r="A1148" s="71" t="s">
        <v>60</v>
      </c>
      <c r="B1148" s="71" t="s">
        <v>47</v>
      </c>
      <c r="C1148" s="71" t="s">
        <v>1441</v>
      </c>
      <c r="D1148" s="72" t="n">
        <v>0</v>
      </c>
      <c r="E1148" s="71" t="n">
        <v>0</v>
      </c>
      <c r="F1148" s="71" t="n">
        <v>2</v>
      </c>
      <c r="G1148" s="72" t="n">
        <v>659.9</v>
      </c>
      <c r="H1148" s="72" t="n">
        <v>659.9</v>
      </c>
      <c r="I1148" s="71" t="n">
        <f aca="false">IF(B1148&gt;=Settings!$B$23,1,0)</f>
        <v>0</v>
      </c>
      <c r="J1148" s="71" t="n">
        <v>1</v>
      </c>
      <c r="K1148" s="71" t="n">
        <f aca="false">F1148*I1148*J1148</f>
        <v>0</v>
      </c>
      <c r="L1148" s="71" t="n">
        <f aca="false">E1148*I1148*J1148</f>
        <v>0</v>
      </c>
      <c r="M1148" s="72" t="n">
        <f aca="false">G1148*I1148*J1148</f>
        <v>0</v>
      </c>
      <c r="N1148" s="72" t="n">
        <f aca="false">D1148*I1148*J1148</f>
        <v>-0</v>
      </c>
      <c r="O1148" s="71" t="n">
        <f aca="false">F1148*J1148</f>
        <v>2</v>
      </c>
      <c r="P1148" s="71" t="n">
        <f aca="false">E1148*J1148</f>
        <v>0</v>
      </c>
    </row>
    <row r="1149" customFormat="false" ht="15" hidden="false" customHeight="false" outlineLevel="0" collapsed="false">
      <c r="A1149" s="71" t="s">
        <v>61</v>
      </c>
      <c r="B1149" s="71" t="s">
        <v>47</v>
      </c>
      <c r="C1149" s="71" t="s">
        <v>1079</v>
      </c>
      <c r="D1149" s="72" t="n">
        <v>0</v>
      </c>
      <c r="E1149" s="71" t="n">
        <v>0</v>
      </c>
      <c r="F1149" s="71" t="n">
        <v>26</v>
      </c>
      <c r="G1149" s="72" t="n">
        <v>310.7</v>
      </c>
      <c r="H1149" s="72" t="n">
        <v>303.51</v>
      </c>
      <c r="I1149" s="71" t="n">
        <f aca="false">IF(B1149&gt;=Settings!$B$23,1,0)</f>
        <v>0</v>
      </c>
      <c r="J1149" s="71" t="n">
        <v>1</v>
      </c>
      <c r="K1149" s="71" t="n">
        <f aca="false">F1149*I1149*J1149</f>
        <v>0</v>
      </c>
      <c r="L1149" s="71" t="n">
        <f aca="false">E1149*I1149*J1149</f>
        <v>0</v>
      </c>
      <c r="M1149" s="72" t="n">
        <f aca="false">G1149*I1149*J1149</f>
        <v>0</v>
      </c>
      <c r="N1149" s="72" t="n">
        <f aca="false">D1149*I1149*J1149</f>
        <v>-0</v>
      </c>
      <c r="O1149" s="71" t="n">
        <f aca="false">F1149*J1149</f>
        <v>26</v>
      </c>
      <c r="P1149" s="71" t="n">
        <f aca="false">E1149*J1149</f>
        <v>0</v>
      </c>
    </row>
    <row r="1150" customFormat="false" ht="15" hidden="false" customHeight="false" outlineLevel="0" collapsed="false">
      <c r="A1150" s="71" t="s">
        <v>60</v>
      </c>
      <c r="B1150" s="71" t="s">
        <v>47</v>
      </c>
      <c r="C1150" s="71" t="s">
        <v>1594</v>
      </c>
      <c r="D1150" s="72" t="n">
        <v>0</v>
      </c>
      <c r="E1150" s="71" t="n">
        <v>0</v>
      </c>
      <c r="F1150" s="71" t="n">
        <v>1</v>
      </c>
      <c r="G1150" s="72" t="n">
        <v>120.95</v>
      </c>
      <c r="H1150" s="72" t="n">
        <v>120.95</v>
      </c>
      <c r="I1150" s="71" t="n">
        <f aca="false">IF(B1150&gt;=Settings!$B$23,1,0)</f>
        <v>0</v>
      </c>
      <c r="J1150" s="71" t="n">
        <v>1</v>
      </c>
      <c r="K1150" s="71" t="n">
        <f aca="false">F1150*I1150*J1150</f>
        <v>0</v>
      </c>
      <c r="L1150" s="71" t="n">
        <f aca="false">E1150*I1150*J1150</f>
        <v>0</v>
      </c>
      <c r="M1150" s="72" t="n">
        <f aca="false">G1150*I1150*J1150</f>
        <v>0</v>
      </c>
      <c r="N1150" s="72" t="n">
        <f aca="false">D1150*I1150*J1150</f>
        <v>-0</v>
      </c>
      <c r="O1150" s="71" t="n">
        <f aca="false">F1150*J1150</f>
        <v>1</v>
      </c>
      <c r="P1150" s="71" t="n">
        <f aca="false">E1150*J1150</f>
        <v>0</v>
      </c>
    </row>
    <row r="1151" customFormat="false" ht="15" hidden="false" customHeight="false" outlineLevel="0" collapsed="false">
      <c r="A1151" s="71" t="s">
        <v>60</v>
      </c>
      <c r="B1151" s="71" t="s">
        <v>47</v>
      </c>
      <c r="C1151" s="71" t="s">
        <v>1595</v>
      </c>
      <c r="D1151" s="72" t="n">
        <v>0</v>
      </c>
      <c r="E1151" s="71" t="n">
        <v>0</v>
      </c>
      <c r="F1151" s="71" t="n">
        <v>3</v>
      </c>
      <c r="G1151" s="72" t="n">
        <v>254.85</v>
      </c>
      <c r="H1151" s="72" t="n">
        <v>254.85</v>
      </c>
      <c r="I1151" s="71" t="n">
        <f aca="false">IF(B1151&gt;=Settings!$B$23,1,0)</f>
        <v>0</v>
      </c>
      <c r="J1151" s="71" t="n">
        <v>1</v>
      </c>
      <c r="K1151" s="71" t="n">
        <f aca="false">F1151*I1151*J1151</f>
        <v>0</v>
      </c>
      <c r="L1151" s="71" t="n">
        <f aca="false">E1151*I1151*J1151</f>
        <v>0</v>
      </c>
      <c r="M1151" s="72" t="n">
        <f aca="false">G1151*I1151*J1151</f>
        <v>0</v>
      </c>
      <c r="N1151" s="72" t="n">
        <f aca="false">D1151*I1151*J1151</f>
        <v>-0</v>
      </c>
      <c r="O1151" s="71" t="n">
        <f aca="false">F1151*J1151</f>
        <v>3</v>
      </c>
      <c r="P1151" s="71" t="n">
        <f aca="false">E1151*J1151</f>
        <v>0</v>
      </c>
    </row>
    <row r="1152" customFormat="false" ht="15" hidden="false" customHeight="false" outlineLevel="0" collapsed="false">
      <c r="A1152" s="71" t="s">
        <v>59</v>
      </c>
      <c r="B1152" s="71" t="s">
        <v>47</v>
      </c>
      <c r="C1152" s="71" t="s">
        <v>937</v>
      </c>
      <c r="D1152" s="72" t="n">
        <v>0</v>
      </c>
      <c r="E1152" s="71" t="n">
        <v>0</v>
      </c>
      <c r="F1152" s="71" t="n">
        <v>161</v>
      </c>
      <c r="G1152" s="72" t="n">
        <v>1929.021</v>
      </c>
      <c r="H1152" s="72" t="n">
        <v>1929.021</v>
      </c>
      <c r="I1152" s="71" t="n">
        <f aca="false">IF(B1152&gt;=Settings!$B$23,1,0)</f>
        <v>0</v>
      </c>
      <c r="J1152" s="71" t="n">
        <v>1</v>
      </c>
      <c r="K1152" s="71" t="n">
        <f aca="false">F1152*I1152*J1152</f>
        <v>0</v>
      </c>
      <c r="L1152" s="71" t="n">
        <f aca="false">E1152*I1152*J1152</f>
        <v>0</v>
      </c>
      <c r="M1152" s="72" t="n">
        <f aca="false">G1152*I1152*J1152</f>
        <v>0</v>
      </c>
      <c r="N1152" s="72" t="n">
        <f aca="false">D1152*I1152*J1152</f>
        <v>-0</v>
      </c>
      <c r="O1152" s="71" t="n">
        <f aca="false">F1152*J1152</f>
        <v>161</v>
      </c>
      <c r="P1152" s="71" t="n">
        <f aca="false">E1152*J1152</f>
        <v>0</v>
      </c>
    </row>
    <row r="1153" customFormat="false" ht="15" hidden="false" customHeight="false" outlineLevel="0" collapsed="false">
      <c r="A1153" s="71" t="s">
        <v>59</v>
      </c>
      <c r="B1153" s="71" t="s">
        <v>47</v>
      </c>
      <c r="C1153" s="71" t="s">
        <v>1596</v>
      </c>
      <c r="D1153" s="72" t="n">
        <v>0</v>
      </c>
      <c r="E1153" s="71" t="n">
        <v>0</v>
      </c>
      <c r="F1153" s="71" t="n">
        <v>1</v>
      </c>
      <c r="G1153" s="72" t="n">
        <v>134.95</v>
      </c>
      <c r="H1153" s="72" t="n">
        <v>134.95</v>
      </c>
      <c r="I1153" s="71" t="n">
        <f aca="false">IF(B1153&gt;=Settings!$B$23,1,0)</f>
        <v>0</v>
      </c>
      <c r="J1153" s="71" t="n">
        <v>1</v>
      </c>
      <c r="K1153" s="71" t="n">
        <f aca="false">F1153*I1153*J1153</f>
        <v>0</v>
      </c>
      <c r="L1153" s="71" t="n">
        <f aca="false">E1153*I1153*J1153</f>
        <v>0</v>
      </c>
      <c r="M1153" s="72" t="n">
        <f aca="false">G1153*I1153*J1153</f>
        <v>0</v>
      </c>
      <c r="N1153" s="72" t="n">
        <f aca="false">D1153*I1153*J1153</f>
        <v>-0</v>
      </c>
      <c r="O1153" s="71" t="n">
        <f aca="false">F1153*J1153</f>
        <v>1</v>
      </c>
      <c r="P1153" s="71" t="n">
        <f aca="false">E1153*J1153</f>
        <v>0</v>
      </c>
    </row>
    <row r="1154" customFormat="false" ht="15" hidden="false" customHeight="false" outlineLevel="0" collapsed="false">
      <c r="A1154" s="71" t="s">
        <v>60</v>
      </c>
      <c r="B1154" s="71" t="s">
        <v>47</v>
      </c>
      <c r="C1154" s="71" t="s">
        <v>934</v>
      </c>
      <c r="D1154" s="72" t="n">
        <v>0</v>
      </c>
      <c r="E1154" s="71" t="n">
        <v>0</v>
      </c>
      <c r="F1154" s="71" t="n">
        <v>5</v>
      </c>
      <c r="G1154" s="72" t="n">
        <v>519.75</v>
      </c>
      <c r="H1154" s="72" t="n">
        <v>519.75</v>
      </c>
      <c r="I1154" s="71" t="n">
        <f aca="false">IF(B1154&gt;=Settings!$B$23,1,0)</f>
        <v>0</v>
      </c>
      <c r="J1154" s="71" t="n">
        <v>1</v>
      </c>
      <c r="K1154" s="71" t="n">
        <f aca="false">F1154*I1154*J1154</f>
        <v>0</v>
      </c>
      <c r="L1154" s="71" t="n">
        <f aca="false">E1154*I1154*J1154</f>
        <v>0</v>
      </c>
      <c r="M1154" s="72" t="n">
        <f aca="false">G1154*I1154*J1154</f>
        <v>0</v>
      </c>
      <c r="N1154" s="72" t="n">
        <f aca="false">D1154*I1154*J1154</f>
        <v>-0</v>
      </c>
      <c r="O1154" s="71" t="n">
        <f aca="false">F1154*J1154</f>
        <v>5</v>
      </c>
      <c r="P1154" s="71" t="n">
        <f aca="false">E1154*J1154</f>
        <v>0</v>
      </c>
    </row>
    <row r="1155" customFormat="false" ht="15" hidden="false" customHeight="false" outlineLevel="0" collapsed="false">
      <c r="A1155" s="71" t="s">
        <v>59</v>
      </c>
      <c r="B1155" s="71" t="s">
        <v>47</v>
      </c>
      <c r="C1155" s="71" t="s">
        <v>1324</v>
      </c>
      <c r="D1155" s="72" t="n">
        <v>0</v>
      </c>
      <c r="E1155" s="71" t="n">
        <v>0</v>
      </c>
      <c r="F1155" s="71" t="n">
        <v>2</v>
      </c>
      <c r="G1155" s="72" t="n">
        <v>378.909</v>
      </c>
      <c r="H1155" s="72" t="n">
        <v>378.909</v>
      </c>
      <c r="I1155" s="71" t="n">
        <f aca="false">IF(B1155&gt;=Settings!$B$23,1,0)</f>
        <v>0</v>
      </c>
      <c r="J1155" s="71" t="n">
        <v>1</v>
      </c>
      <c r="K1155" s="71" t="n">
        <f aca="false">F1155*I1155*J1155</f>
        <v>0</v>
      </c>
      <c r="L1155" s="71" t="n">
        <f aca="false">E1155*I1155*J1155</f>
        <v>0</v>
      </c>
      <c r="M1155" s="72" t="n">
        <f aca="false">G1155*I1155*J1155</f>
        <v>0</v>
      </c>
      <c r="N1155" s="72" t="n">
        <f aca="false">D1155*I1155*J1155</f>
        <v>-0</v>
      </c>
      <c r="O1155" s="71" t="n">
        <f aca="false">F1155*J1155</f>
        <v>2</v>
      </c>
      <c r="P1155" s="71" t="n">
        <f aca="false">E1155*J1155</f>
        <v>0</v>
      </c>
    </row>
    <row r="1156" customFormat="false" ht="15" hidden="false" customHeight="false" outlineLevel="0" collapsed="false">
      <c r="A1156" s="71" t="s">
        <v>60</v>
      </c>
      <c r="B1156" s="71" t="s">
        <v>47</v>
      </c>
      <c r="C1156" s="71" t="s">
        <v>1597</v>
      </c>
      <c r="D1156" s="72" t="n">
        <v>0</v>
      </c>
      <c r="E1156" s="71" t="n">
        <v>0</v>
      </c>
      <c r="F1156" s="71" t="n">
        <v>1</v>
      </c>
      <c r="G1156" s="72" t="n">
        <v>144.95</v>
      </c>
      <c r="H1156" s="72" t="n">
        <v>144.95</v>
      </c>
      <c r="I1156" s="71" t="n">
        <f aca="false">IF(B1156&gt;=Settings!$B$23,1,0)</f>
        <v>0</v>
      </c>
      <c r="J1156" s="71" t="n">
        <v>1</v>
      </c>
      <c r="K1156" s="71" t="n">
        <f aca="false">F1156*I1156*J1156</f>
        <v>0</v>
      </c>
      <c r="L1156" s="71" t="n">
        <f aca="false">E1156*I1156*J1156</f>
        <v>0</v>
      </c>
      <c r="M1156" s="72" t="n">
        <f aca="false">G1156*I1156*J1156</f>
        <v>0</v>
      </c>
      <c r="N1156" s="72" t="n">
        <f aca="false">D1156*I1156*J1156</f>
        <v>-0</v>
      </c>
      <c r="O1156" s="71" t="n">
        <f aca="false">F1156*J1156</f>
        <v>1</v>
      </c>
      <c r="P1156" s="71" t="n">
        <f aca="false">E1156*J1156</f>
        <v>0</v>
      </c>
    </row>
    <row r="1157" customFormat="false" ht="15" hidden="false" customHeight="false" outlineLevel="0" collapsed="false">
      <c r="A1157" s="71" t="s">
        <v>61</v>
      </c>
      <c r="B1157" s="71" t="s">
        <v>47</v>
      </c>
      <c r="C1157" s="71" t="s">
        <v>1598</v>
      </c>
      <c r="D1157" s="72" t="n">
        <v>0</v>
      </c>
      <c r="E1157" s="71" t="n">
        <v>0</v>
      </c>
      <c r="F1157" s="71" t="n">
        <v>2</v>
      </c>
      <c r="G1157" s="72" t="n">
        <v>177.9</v>
      </c>
      <c r="H1157" s="72" t="n">
        <v>177.9</v>
      </c>
      <c r="I1157" s="71" t="n">
        <f aca="false">IF(B1157&gt;=Settings!$B$23,1,0)</f>
        <v>0</v>
      </c>
      <c r="J1157" s="71" t="n">
        <v>1</v>
      </c>
      <c r="K1157" s="71" t="n">
        <f aca="false">F1157*I1157*J1157</f>
        <v>0</v>
      </c>
      <c r="L1157" s="71" t="n">
        <f aca="false">E1157*I1157*J1157</f>
        <v>0</v>
      </c>
      <c r="M1157" s="72" t="n">
        <f aca="false">G1157*I1157*J1157</f>
        <v>0</v>
      </c>
      <c r="N1157" s="72" t="n">
        <f aca="false">D1157*I1157*J1157</f>
        <v>-0</v>
      </c>
      <c r="O1157" s="71" t="n">
        <f aca="false">F1157*J1157</f>
        <v>2</v>
      </c>
      <c r="P1157" s="71" t="n">
        <f aca="false">E1157*J1157</f>
        <v>0</v>
      </c>
    </row>
    <row r="1158" customFormat="false" ht="15" hidden="false" customHeight="false" outlineLevel="0" collapsed="false">
      <c r="A1158" s="71" t="s">
        <v>60</v>
      </c>
      <c r="B1158" s="71" t="s">
        <v>47</v>
      </c>
      <c r="C1158" s="71" t="s">
        <v>1599</v>
      </c>
      <c r="D1158" s="72" t="n">
        <v>0</v>
      </c>
      <c r="E1158" s="71" t="n">
        <v>0</v>
      </c>
      <c r="F1158" s="71" t="n">
        <v>1</v>
      </c>
      <c r="G1158" s="72" t="n">
        <v>49.95</v>
      </c>
      <c r="H1158" s="72" t="n">
        <v>49.95</v>
      </c>
      <c r="I1158" s="71" t="n">
        <f aca="false">IF(B1158&gt;=Settings!$B$23,1,0)</f>
        <v>0</v>
      </c>
      <c r="J1158" s="71" t="n">
        <v>1</v>
      </c>
      <c r="K1158" s="71" t="n">
        <f aca="false">F1158*I1158*J1158</f>
        <v>0</v>
      </c>
      <c r="L1158" s="71" t="n">
        <f aca="false">E1158*I1158*J1158</f>
        <v>0</v>
      </c>
      <c r="M1158" s="72" t="n">
        <f aca="false">G1158*I1158*J1158</f>
        <v>0</v>
      </c>
      <c r="N1158" s="72" t="n">
        <f aca="false">D1158*I1158*J1158</f>
        <v>-0</v>
      </c>
      <c r="O1158" s="71" t="n">
        <f aca="false">F1158*J1158</f>
        <v>1</v>
      </c>
      <c r="P1158" s="71" t="n">
        <f aca="false">E1158*J1158</f>
        <v>0</v>
      </c>
    </row>
    <row r="1159" customFormat="false" ht="15" hidden="false" customHeight="false" outlineLevel="0" collapsed="false">
      <c r="A1159" s="71" t="s">
        <v>59</v>
      </c>
      <c r="B1159" s="71" t="s">
        <v>47</v>
      </c>
      <c r="C1159" s="71" t="s">
        <v>1284</v>
      </c>
      <c r="D1159" s="72" t="n">
        <v>0</v>
      </c>
      <c r="E1159" s="71" t="n">
        <v>0</v>
      </c>
      <c r="F1159" s="71" t="n">
        <v>2</v>
      </c>
      <c r="G1159" s="72" t="n">
        <v>251.9</v>
      </c>
      <c r="H1159" s="72" t="n">
        <v>251.9</v>
      </c>
      <c r="I1159" s="71" t="n">
        <f aca="false">IF(B1159&gt;=Settings!$B$23,1,0)</f>
        <v>0</v>
      </c>
      <c r="J1159" s="71" t="n">
        <v>1</v>
      </c>
      <c r="K1159" s="71" t="n">
        <f aca="false">F1159*I1159*J1159</f>
        <v>0</v>
      </c>
      <c r="L1159" s="71" t="n">
        <f aca="false">E1159*I1159*J1159</f>
        <v>0</v>
      </c>
      <c r="M1159" s="72" t="n">
        <f aca="false">G1159*I1159*J1159</f>
        <v>0</v>
      </c>
      <c r="N1159" s="72" t="n">
        <f aca="false">D1159*I1159*J1159</f>
        <v>-0</v>
      </c>
      <c r="O1159" s="71" t="n">
        <f aca="false">F1159*J1159</f>
        <v>2</v>
      </c>
      <c r="P1159" s="71" t="n">
        <f aca="false">E1159*J1159</f>
        <v>0</v>
      </c>
    </row>
    <row r="1160" customFormat="false" ht="15" hidden="false" customHeight="false" outlineLevel="0" collapsed="false">
      <c r="A1160" s="71" t="s">
        <v>60</v>
      </c>
      <c r="B1160" s="71" t="s">
        <v>47</v>
      </c>
      <c r="C1160" s="71" t="s">
        <v>1600</v>
      </c>
      <c r="D1160" s="72" t="n">
        <v>0</v>
      </c>
      <c r="E1160" s="71" t="n">
        <v>0</v>
      </c>
      <c r="F1160" s="71" t="n">
        <v>2</v>
      </c>
      <c r="G1160" s="72" t="n">
        <v>379.9</v>
      </c>
      <c r="H1160" s="72" t="n">
        <v>379.9</v>
      </c>
      <c r="I1160" s="71" t="n">
        <f aca="false">IF(B1160&gt;=Settings!$B$23,1,0)</f>
        <v>0</v>
      </c>
      <c r="J1160" s="71" t="n">
        <v>1</v>
      </c>
      <c r="K1160" s="71" t="n">
        <f aca="false">F1160*I1160*J1160</f>
        <v>0</v>
      </c>
      <c r="L1160" s="71" t="n">
        <f aca="false">E1160*I1160*J1160</f>
        <v>0</v>
      </c>
      <c r="M1160" s="72" t="n">
        <f aca="false">G1160*I1160*J1160</f>
        <v>0</v>
      </c>
      <c r="N1160" s="72" t="n">
        <f aca="false">D1160*I1160*J1160</f>
        <v>-0</v>
      </c>
      <c r="O1160" s="71" t="n">
        <f aca="false">F1160*J1160</f>
        <v>2</v>
      </c>
      <c r="P1160" s="71" t="n">
        <f aca="false">E1160*J1160</f>
        <v>0</v>
      </c>
    </row>
    <row r="1161" customFormat="false" ht="15" hidden="false" customHeight="false" outlineLevel="0" collapsed="false">
      <c r="A1161" s="71" t="s">
        <v>60</v>
      </c>
      <c r="B1161" s="71" t="s">
        <v>47</v>
      </c>
      <c r="C1161" s="71" t="s">
        <v>1028</v>
      </c>
      <c r="D1161" s="72" t="n">
        <v>0</v>
      </c>
      <c r="E1161" s="71" t="n">
        <v>0</v>
      </c>
      <c r="F1161" s="71" t="n">
        <v>13</v>
      </c>
      <c r="G1161" s="72" t="n">
        <v>1754.35</v>
      </c>
      <c r="H1161" s="72" t="n">
        <v>1754.35</v>
      </c>
      <c r="I1161" s="71" t="n">
        <f aca="false">IF(B1161&gt;=Settings!$B$23,1,0)</f>
        <v>0</v>
      </c>
      <c r="J1161" s="71" t="n">
        <v>1</v>
      </c>
      <c r="K1161" s="71" t="n">
        <f aca="false">F1161*I1161*J1161</f>
        <v>0</v>
      </c>
      <c r="L1161" s="71" t="n">
        <f aca="false">E1161*I1161*J1161</f>
        <v>0</v>
      </c>
      <c r="M1161" s="72" t="n">
        <f aca="false">G1161*I1161*J1161</f>
        <v>0</v>
      </c>
      <c r="N1161" s="72" t="n">
        <f aca="false">D1161*I1161*J1161</f>
        <v>-0</v>
      </c>
      <c r="O1161" s="71" t="n">
        <f aca="false">F1161*J1161</f>
        <v>13</v>
      </c>
      <c r="P1161" s="71" t="n">
        <f aca="false">E1161*J1161</f>
        <v>0</v>
      </c>
    </row>
    <row r="1162" customFormat="false" ht="15" hidden="false" customHeight="false" outlineLevel="0" collapsed="false">
      <c r="A1162" s="71" t="s">
        <v>60</v>
      </c>
      <c r="B1162" s="71" t="s">
        <v>47</v>
      </c>
      <c r="C1162" s="71" t="s">
        <v>1601</v>
      </c>
      <c r="D1162" s="72" t="n">
        <v>0</v>
      </c>
      <c r="E1162" s="71" t="n">
        <v>0</v>
      </c>
      <c r="F1162" s="71" t="n">
        <v>1</v>
      </c>
      <c r="G1162" s="72" t="n">
        <v>241.95</v>
      </c>
      <c r="H1162" s="72" t="n">
        <v>241.95</v>
      </c>
      <c r="I1162" s="71" t="n">
        <f aca="false">IF(B1162&gt;=Settings!$B$23,1,0)</f>
        <v>0</v>
      </c>
      <c r="J1162" s="71" t="n">
        <v>1</v>
      </c>
      <c r="K1162" s="71" t="n">
        <f aca="false">F1162*I1162*J1162</f>
        <v>0</v>
      </c>
      <c r="L1162" s="71" t="n">
        <f aca="false">E1162*I1162*J1162</f>
        <v>0</v>
      </c>
      <c r="M1162" s="72" t="n">
        <f aca="false">G1162*I1162*J1162</f>
        <v>0</v>
      </c>
      <c r="N1162" s="72" t="n">
        <f aca="false">D1162*I1162*J1162</f>
        <v>-0</v>
      </c>
      <c r="O1162" s="71" t="n">
        <f aca="false">F1162*J1162</f>
        <v>1</v>
      </c>
      <c r="P1162" s="71" t="n">
        <f aca="false">E1162*J1162</f>
        <v>0</v>
      </c>
    </row>
    <row r="1163" customFormat="false" ht="15" hidden="false" customHeight="false" outlineLevel="0" collapsed="false">
      <c r="A1163" s="71" t="s">
        <v>60</v>
      </c>
      <c r="B1163" s="71" t="s">
        <v>47</v>
      </c>
      <c r="C1163" s="71" t="s">
        <v>1166</v>
      </c>
      <c r="D1163" s="72" t="n">
        <v>0</v>
      </c>
      <c r="E1163" s="71" t="n">
        <v>0</v>
      </c>
      <c r="F1163" s="71" t="n">
        <v>3</v>
      </c>
      <c r="G1163" s="72" t="n">
        <v>362.85</v>
      </c>
      <c r="H1163" s="72" t="n">
        <v>362.85</v>
      </c>
      <c r="I1163" s="71" t="n">
        <f aca="false">IF(B1163&gt;=Settings!$B$23,1,0)</f>
        <v>0</v>
      </c>
      <c r="J1163" s="71" t="n">
        <v>1</v>
      </c>
      <c r="K1163" s="71" t="n">
        <f aca="false">F1163*I1163*J1163</f>
        <v>0</v>
      </c>
      <c r="L1163" s="71" t="n">
        <f aca="false">E1163*I1163*J1163</f>
        <v>0</v>
      </c>
      <c r="M1163" s="72" t="n">
        <f aca="false">G1163*I1163*J1163</f>
        <v>0</v>
      </c>
      <c r="N1163" s="72" t="n">
        <f aca="false">D1163*I1163*J1163</f>
        <v>-0</v>
      </c>
      <c r="O1163" s="71" t="n">
        <f aca="false">F1163*J1163</f>
        <v>3</v>
      </c>
      <c r="P1163" s="71" t="n">
        <f aca="false">E1163*J1163</f>
        <v>0</v>
      </c>
    </row>
    <row r="1164" customFormat="false" ht="15" hidden="false" customHeight="false" outlineLevel="0" collapsed="false">
      <c r="A1164" s="71" t="s">
        <v>61</v>
      </c>
      <c r="B1164" s="71" t="s">
        <v>47</v>
      </c>
      <c r="C1164" s="71" t="s">
        <v>934</v>
      </c>
      <c r="D1164" s="72" t="n">
        <v>0</v>
      </c>
      <c r="E1164" s="71" t="n">
        <v>0</v>
      </c>
      <c r="F1164" s="71" t="n">
        <v>66</v>
      </c>
      <c r="G1164" s="72" t="n">
        <v>6435.5</v>
      </c>
      <c r="H1164" s="72" t="n">
        <v>6238.47</v>
      </c>
      <c r="I1164" s="71" t="n">
        <f aca="false">IF(B1164&gt;=Settings!$B$23,1,0)</f>
        <v>0</v>
      </c>
      <c r="J1164" s="71" t="n">
        <v>1</v>
      </c>
      <c r="K1164" s="71" t="n">
        <f aca="false">F1164*I1164*J1164</f>
        <v>0</v>
      </c>
      <c r="L1164" s="71" t="n">
        <f aca="false">E1164*I1164*J1164</f>
        <v>0</v>
      </c>
      <c r="M1164" s="72" t="n">
        <f aca="false">G1164*I1164*J1164</f>
        <v>0</v>
      </c>
      <c r="N1164" s="72" t="n">
        <f aca="false">D1164*I1164*J1164</f>
        <v>-0</v>
      </c>
      <c r="O1164" s="71" t="n">
        <f aca="false">F1164*J1164</f>
        <v>66</v>
      </c>
      <c r="P1164" s="71" t="n">
        <f aca="false">E1164*J1164</f>
        <v>0</v>
      </c>
    </row>
    <row r="1165" customFormat="false" ht="15" hidden="false" customHeight="false" outlineLevel="0" collapsed="false">
      <c r="A1165" s="71" t="s">
        <v>60</v>
      </c>
      <c r="B1165" s="71" t="s">
        <v>47</v>
      </c>
      <c r="C1165" s="71" t="s">
        <v>904</v>
      </c>
      <c r="D1165" s="72" t="n">
        <v>0</v>
      </c>
      <c r="E1165" s="71" t="n">
        <v>0</v>
      </c>
      <c r="F1165" s="71" t="n">
        <v>1</v>
      </c>
      <c r="G1165" s="72" t="n">
        <v>169.95</v>
      </c>
      <c r="H1165" s="72" t="n">
        <v>169.95</v>
      </c>
      <c r="I1165" s="71" t="n">
        <f aca="false">IF(B1165&gt;=Settings!$B$23,1,0)</f>
        <v>0</v>
      </c>
      <c r="J1165" s="71" t="n">
        <v>1</v>
      </c>
      <c r="K1165" s="71" t="n">
        <f aca="false">F1165*I1165*J1165</f>
        <v>0</v>
      </c>
      <c r="L1165" s="71" t="n">
        <f aca="false">E1165*I1165*J1165</f>
        <v>0</v>
      </c>
      <c r="M1165" s="72" t="n">
        <f aca="false">G1165*I1165*J1165</f>
        <v>0</v>
      </c>
      <c r="N1165" s="72" t="n">
        <f aca="false">D1165*I1165*J1165</f>
        <v>-0</v>
      </c>
      <c r="O1165" s="71" t="n">
        <f aca="false">F1165*J1165</f>
        <v>1</v>
      </c>
      <c r="P1165" s="71" t="n">
        <f aca="false">E1165*J1165</f>
        <v>0</v>
      </c>
    </row>
    <row r="1166" customFormat="false" ht="15" hidden="false" customHeight="false" outlineLevel="0" collapsed="false">
      <c r="A1166" s="71" t="s">
        <v>60</v>
      </c>
      <c r="B1166" s="71" t="s">
        <v>47</v>
      </c>
      <c r="C1166" s="71" t="s">
        <v>1602</v>
      </c>
      <c r="D1166" s="72" t="n">
        <v>0</v>
      </c>
      <c r="E1166" s="71" t="n">
        <v>0</v>
      </c>
      <c r="F1166" s="71" t="n">
        <v>4</v>
      </c>
      <c r="G1166" s="72" t="n">
        <v>447.8</v>
      </c>
      <c r="H1166" s="72" t="n">
        <v>447.8</v>
      </c>
      <c r="I1166" s="71" t="n">
        <f aca="false">IF(B1166&gt;=Settings!$B$23,1,0)</f>
        <v>0</v>
      </c>
      <c r="J1166" s="71" t="n">
        <v>1</v>
      </c>
      <c r="K1166" s="71" t="n">
        <f aca="false">F1166*I1166*J1166</f>
        <v>0</v>
      </c>
      <c r="L1166" s="71" t="n">
        <f aca="false">E1166*I1166*J1166</f>
        <v>0</v>
      </c>
      <c r="M1166" s="72" t="n">
        <f aca="false">G1166*I1166*J1166</f>
        <v>0</v>
      </c>
      <c r="N1166" s="72" t="n">
        <f aca="false">D1166*I1166*J1166</f>
        <v>-0</v>
      </c>
      <c r="O1166" s="71" t="n">
        <f aca="false">F1166*J1166</f>
        <v>4</v>
      </c>
      <c r="P1166" s="71" t="n">
        <f aca="false">E1166*J1166</f>
        <v>0</v>
      </c>
    </row>
    <row r="1167" customFormat="false" ht="15" hidden="false" customHeight="false" outlineLevel="0" collapsed="false">
      <c r="A1167" s="71" t="s">
        <v>60</v>
      </c>
      <c r="B1167" s="71" t="s">
        <v>47</v>
      </c>
      <c r="C1167" s="71" t="s">
        <v>1506</v>
      </c>
      <c r="D1167" s="72" t="n">
        <v>0</v>
      </c>
      <c r="E1167" s="71" t="n">
        <v>0</v>
      </c>
      <c r="F1167" s="71" t="n">
        <v>2</v>
      </c>
      <c r="G1167" s="72" t="n">
        <v>249.9</v>
      </c>
      <c r="H1167" s="72" t="n">
        <v>249.9</v>
      </c>
      <c r="I1167" s="71" t="n">
        <f aca="false">IF(B1167&gt;=Settings!$B$23,1,0)</f>
        <v>0</v>
      </c>
      <c r="J1167" s="71" t="n">
        <v>1</v>
      </c>
      <c r="K1167" s="71" t="n">
        <f aca="false">F1167*I1167*J1167</f>
        <v>0</v>
      </c>
      <c r="L1167" s="71" t="n">
        <f aca="false">E1167*I1167*J1167</f>
        <v>0</v>
      </c>
      <c r="M1167" s="72" t="n">
        <f aca="false">G1167*I1167*J1167</f>
        <v>0</v>
      </c>
      <c r="N1167" s="72" t="n">
        <f aca="false">D1167*I1167*J1167</f>
        <v>-0</v>
      </c>
      <c r="O1167" s="71" t="n">
        <f aca="false">F1167*J1167</f>
        <v>2</v>
      </c>
      <c r="P1167" s="71" t="n">
        <f aca="false">E1167*J1167</f>
        <v>0</v>
      </c>
    </row>
    <row r="1168" customFormat="false" ht="15" hidden="false" customHeight="false" outlineLevel="0" collapsed="false">
      <c r="A1168" s="71" t="s">
        <v>60</v>
      </c>
      <c r="B1168" s="71" t="s">
        <v>47</v>
      </c>
      <c r="C1168" s="71" t="s">
        <v>1603</v>
      </c>
      <c r="D1168" s="72" t="n">
        <v>0</v>
      </c>
      <c r="E1168" s="71" t="n">
        <v>0</v>
      </c>
      <c r="F1168" s="71" t="n">
        <v>1</v>
      </c>
      <c r="G1168" s="72" t="n">
        <v>229.95</v>
      </c>
      <c r="H1168" s="72" t="n">
        <v>229.95</v>
      </c>
      <c r="I1168" s="71" t="n">
        <f aca="false">IF(B1168&gt;=Settings!$B$23,1,0)</f>
        <v>0</v>
      </c>
      <c r="J1168" s="71" t="n">
        <v>1</v>
      </c>
      <c r="K1168" s="71" t="n">
        <f aca="false">F1168*I1168*J1168</f>
        <v>0</v>
      </c>
      <c r="L1168" s="71" t="n">
        <f aca="false">E1168*I1168*J1168</f>
        <v>0</v>
      </c>
      <c r="M1168" s="72" t="n">
        <f aca="false">G1168*I1168*J1168</f>
        <v>0</v>
      </c>
      <c r="N1168" s="72" t="n">
        <f aca="false">D1168*I1168*J1168</f>
        <v>-0</v>
      </c>
      <c r="O1168" s="71" t="n">
        <f aca="false">F1168*J1168</f>
        <v>1</v>
      </c>
      <c r="P1168" s="71" t="n">
        <f aca="false">E1168*J1168</f>
        <v>0</v>
      </c>
    </row>
    <row r="1169" customFormat="false" ht="15" hidden="false" customHeight="false" outlineLevel="0" collapsed="false">
      <c r="A1169" s="71" t="s">
        <v>60</v>
      </c>
      <c r="B1169" s="71" t="s">
        <v>47</v>
      </c>
      <c r="C1169" s="71" t="s">
        <v>1604</v>
      </c>
      <c r="D1169" s="72" t="n">
        <v>0</v>
      </c>
      <c r="E1169" s="71" t="n">
        <v>0</v>
      </c>
      <c r="F1169" s="71" t="n">
        <v>2</v>
      </c>
      <c r="G1169" s="72" t="n">
        <v>169.9</v>
      </c>
      <c r="H1169" s="72" t="n">
        <v>169.9</v>
      </c>
      <c r="I1169" s="71" t="n">
        <f aca="false">IF(B1169&gt;=Settings!$B$23,1,0)</f>
        <v>0</v>
      </c>
      <c r="J1169" s="71" t="n">
        <v>1</v>
      </c>
      <c r="K1169" s="71" t="n">
        <f aca="false">F1169*I1169*J1169</f>
        <v>0</v>
      </c>
      <c r="L1169" s="71" t="n">
        <f aca="false">E1169*I1169*J1169</f>
        <v>0</v>
      </c>
      <c r="M1169" s="72" t="n">
        <f aca="false">G1169*I1169*J1169</f>
        <v>0</v>
      </c>
      <c r="N1169" s="72" t="n">
        <f aca="false">D1169*I1169*J1169</f>
        <v>-0</v>
      </c>
      <c r="O1169" s="71" t="n">
        <f aca="false">F1169*J1169</f>
        <v>2</v>
      </c>
      <c r="P1169" s="71" t="n">
        <f aca="false">E1169*J1169</f>
        <v>0</v>
      </c>
    </row>
    <row r="1170" customFormat="false" ht="15" hidden="false" customHeight="false" outlineLevel="0" collapsed="false">
      <c r="A1170" s="71" t="s">
        <v>60</v>
      </c>
      <c r="B1170" s="71" t="s">
        <v>47</v>
      </c>
      <c r="C1170" s="71" t="s">
        <v>1605</v>
      </c>
      <c r="D1170" s="72" t="n">
        <v>0</v>
      </c>
      <c r="E1170" s="71" t="n">
        <v>0</v>
      </c>
      <c r="F1170" s="71" t="n">
        <v>1</v>
      </c>
      <c r="G1170" s="72" t="n">
        <v>107.95</v>
      </c>
      <c r="H1170" s="72" t="n">
        <v>107.95</v>
      </c>
      <c r="I1170" s="71" t="n">
        <f aca="false">IF(B1170&gt;=Settings!$B$23,1,0)</f>
        <v>0</v>
      </c>
      <c r="J1170" s="71" t="n">
        <v>1</v>
      </c>
      <c r="K1170" s="71" t="n">
        <f aca="false">F1170*I1170*J1170</f>
        <v>0</v>
      </c>
      <c r="L1170" s="71" t="n">
        <f aca="false">E1170*I1170*J1170</f>
        <v>0</v>
      </c>
      <c r="M1170" s="72" t="n">
        <f aca="false">G1170*I1170*J1170</f>
        <v>0</v>
      </c>
      <c r="N1170" s="72" t="n">
        <f aca="false">D1170*I1170*J1170</f>
        <v>-0</v>
      </c>
      <c r="O1170" s="71" t="n">
        <f aca="false">F1170*J1170</f>
        <v>1</v>
      </c>
      <c r="P1170" s="71" t="n">
        <f aca="false">E1170*J1170</f>
        <v>0</v>
      </c>
    </row>
    <row r="1171" customFormat="false" ht="15" hidden="false" customHeight="false" outlineLevel="0" collapsed="false">
      <c r="A1171" s="71" t="s">
        <v>60</v>
      </c>
      <c r="B1171" s="71" t="s">
        <v>47</v>
      </c>
      <c r="C1171" s="71" t="s">
        <v>1488</v>
      </c>
      <c r="D1171" s="72" t="n">
        <v>0</v>
      </c>
      <c r="E1171" s="71" t="n">
        <v>0</v>
      </c>
      <c r="F1171" s="71" t="n">
        <v>10</v>
      </c>
      <c r="G1171" s="72" t="n">
        <v>1299.5</v>
      </c>
      <c r="H1171" s="72" t="n">
        <v>1299.5</v>
      </c>
      <c r="I1171" s="71" t="n">
        <f aca="false">IF(B1171&gt;=Settings!$B$23,1,0)</f>
        <v>0</v>
      </c>
      <c r="J1171" s="71" t="n">
        <v>1</v>
      </c>
      <c r="K1171" s="71" t="n">
        <f aca="false">F1171*I1171*J1171</f>
        <v>0</v>
      </c>
      <c r="L1171" s="71" t="n">
        <f aca="false">E1171*I1171*J1171</f>
        <v>0</v>
      </c>
      <c r="M1171" s="72" t="n">
        <f aca="false">G1171*I1171*J1171</f>
        <v>0</v>
      </c>
      <c r="N1171" s="72" t="n">
        <f aca="false">D1171*I1171*J1171</f>
        <v>-0</v>
      </c>
      <c r="O1171" s="71" t="n">
        <f aca="false">F1171*J1171</f>
        <v>10</v>
      </c>
      <c r="P1171" s="71" t="n">
        <f aca="false">E1171*J1171</f>
        <v>0</v>
      </c>
    </row>
    <row r="1172" customFormat="false" ht="15" hidden="false" customHeight="false" outlineLevel="0" collapsed="false">
      <c r="A1172" s="71" t="s">
        <v>60</v>
      </c>
      <c r="B1172" s="71" t="s">
        <v>47</v>
      </c>
      <c r="C1172" s="71" t="s">
        <v>1407</v>
      </c>
      <c r="D1172" s="72" t="n">
        <v>0</v>
      </c>
      <c r="E1172" s="71" t="n">
        <v>0</v>
      </c>
      <c r="F1172" s="71" t="n">
        <v>4</v>
      </c>
      <c r="G1172" s="72" t="n">
        <v>423.8</v>
      </c>
      <c r="H1172" s="72" t="n">
        <v>423.8</v>
      </c>
      <c r="I1172" s="71" t="n">
        <f aca="false">IF(B1172&gt;=Settings!$B$23,1,0)</f>
        <v>0</v>
      </c>
      <c r="J1172" s="71" t="n">
        <v>1</v>
      </c>
      <c r="K1172" s="71" t="n">
        <f aca="false">F1172*I1172*J1172</f>
        <v>0</v>
      </c>
      <c r="L1172" s="71" t="n">
        <f aca="false">E1172*I1172*J1172</f>
        <v>0</v>
      </c>
      <c r="M1172" s="72" t="n">
        <f aca="false">G1172*I1172*J1172</f>
        <v>0</v>
      </c>
      <c r="N1172" s="72" t="n">
        <f aca="false">D1172*I1172*J1172</f>
        <v>-0</v>
      </c>
      <c r="O1172" s="71" t="n">
        <f aca="false">F1172*J1172</f>
        <v>4</v>
      </c>
      <c r="P1172" s="71" t="n">
        <f aca="false">E1172*J1172</f>
        <v>0</v>
      </c>
    </row>
    <row r="1173" customFormat="false" ht="15" hidden="false" customHeight="false" outlineLevel="0" collapsed="false">
      <c r="A1173" s="71" t="s">
        <v>60</v>
      </c>
      <c r="B1173" s="71" t="s">
        <v>47</v>
      </c>
      <c r="C1173" s="71" t="s">
        <v>1606</v>
      </c>
      <c r="D1173" s="72" t="n">
        <v>0</v>
      </c>
      <c r="E1173" s="71" t="n">
        <v>0</v>
      </c>
      <c r="F1173" s="71" t="n">
        <v>6</v>
      </c>
      <c r="G1173" s="72" t="n">
        <v>119.7</v>
      </c>
      <c r="H1173" s="72" t="n">
        <v>119.7</v>
      </c>
      <c r="I1173" s="71" t="n">
        <f aca="false">IF(B1173&gt;=Settings!$B$23,1,0)</f>
        <v>0</v>
      </c>
      <c r="J1173" s="71" t="n">
        <v>1</v>
      </c>
      <c r="K1173" s="71" t="n">
        <f aca="false">F1173*I1173*J1173</f>
        <v>0</v>
      </c>
      <c r="L1173" s="71" t="n">
        <f aca="false">E1173*I1173*J1173</f>
        <v>0</v>
      </c>
      <c r="M1173" s="72" t="n">
        <f aca="false">G1173*I1173*J1173</f>
        <v>0</v>
      </c>
      <c r="N1173" s="72" t="n">
        <f aca="false">D1173*I1173*J1173</f>
        <v>-0</v>
      </c>
      <c r="O1173" s="71" t="n">
        <f aca="false">F1173*J1173</f>
        <v>6</v>
      </c>
      <c r="P1173" s="71" t="n">
        <f aca="false">E1173*J1173</f>
        <v>0</v>
      </c>
    </row>
    <row r="1174" customFormat="false" ht="15" hidden="false" customHeight="false" outlineLevel="0" collapsed="false">
      <c r="A1174" s="71" t="s">
        <v>59</v>
      </c>
      <c r="B1174" s="71" t="s">
        <v>47</v>
      </c>
      <c r="C1174" s="71" t="s">
        <v>1160</v>
      </c>
      <c r="D1174" s="72" t="n">
        <v>0</v>
      </c>
      <c r="E1174" s="71" t="n">
        <v>0</v>
      </c>
      <c r="F1174" s="71" t="n">
        <v>4</v>
      </c>
      <c r="G1174" s="72" t="n">
        <v>465.945</v>
      </c>
      <c r="H1174" s="72" t="n">
        <v>465.945</v>
      </c>
      <c r="I1174" s="71" t="n">
        <f aca="false">IF(B1174&gt;=Settings!$B$23,1,0)</f>
        <v>0</v>
      </c>
      <c r="J1174" s="71" t="n">
        <v>1</v>
      </c>
      <c r="K1174" s="71" t="n">
        <f aca="false">F1174*I1174*J1174</f>
        <v>0</v>
      </c>
      <c r="L1174" s="71" t="n">
        <f aca="false">E1174*I1174*J1174</f>
        <v>0</v>
      </c>
      <c r="M1174" s="72" t="n">
        <f aca="false">G1174*I1174*J1174</f>
        <v>0</v>
      </c>
      <c r="N1174" s="72" t="n">
        <f aca="false">D1174*I1174*J1174</f>
        <v>-0</v>
      </c>
      <c r="O1174" s="71" t="n">
        <f aca="false">F1174*J1174</f>
        <v>4</v>
      </c>
      <c r="P1174" s="71" t="n">
        <f aca="false">E1174*J1174</f>
        <v>0</v>
      </c>
    </row>
    <row r="1175" customFormat="false" ht="15" hidden="false" customHeight="false" outlineLevel="0" collapsed="false">
      <c r="A1175" s="71" t="s">
        <v>60</v>
      </c>
      <c r="B1175" s="71" t="s">
        <v>47</v>
      </c>
      <c r="C1175" s="71" t="s">
        <v>1607</v>
      </c>
      <c r="D1175" s="72" t="n">
        <v>0</v>
      </c>
      <c r="E1175" s="71" t="n">
        <v>0</v>
      </c>
      <c r="F1175" s="71" t="n">
        <v>5</v>
      </c>
      <c r="G1175" s="72" t="n">
        <v>194.75</v>
      </c>
      <c r="H1175" s="72" t="n">
        <v>194.75</v>
      </c>
      <c r="I1175" s="71" t="n">
        <f aca="false">IF(B1175&gt;=Settings!$B$23,1,0)</f>
        <v>0</v>
      </c>
      <c r="J1175" s="71" t="n">
        <v>1</v>
      </c>
      <c r="K1175" s="71" t="n">
        <f aca="false">F1175*I1175*J1175</f>
        <v>0</v>
      </c>
      <c r="L1175" s="71" t="n">
        <f aca="false">E1175*I1175*J1175</f>
        <v>0</v>
      </c>
      <c r="M1175" s="72" t="n">
        <f aca="false">G1175*I1175*J1175</f>
        <v>0</v>
      </c>
      <c r="N1175" s="72" t="n">
        <f aca="false">D1175*I1175*J1175</f>
        <v>-0</v>
      </c>
      <c r="O1175" s="71" t="n">
        <f aca="false">F1175*J1175</f>
        <v>5</v>
      </c>
      <c r="P1175" s="71" t="n">
        <f aca="false">E1175*J1175</f>
        <v>0</v>
      </c>
    </row>
    <row r="1176" customFormat="false" ht="15" hidden="false" customHeight="false" outlineLevel="0" collapsed="false">
      <c r="A1176" s="71" t="s">
        <v>60</v>
      </c>
      <c r="B1176" s="71" t="s">
        <v>47</v>
      </c>
      <c r="C1176" s="71" t="s">
        <v>172</v>
      </c>
      <c r="D1176" s="72" t="n">
        <v>308.85</v>
      </c>
      <c r="E1176" s="71" t="n">
        <v>3</v>
      </c>
      <c r="F1176" s="71" t="n">
        <v>29</v>
      </c>
      <c r="G1176" s="72" t="n">
        <v>2910.55</v>
      </c>
      <c r="H1176" s="72" t="n">
        <v>2601.7</v>
      </c>
      <c r="I1176" s="71" t="n">
        <f aca="false">IF(B1176&gt;=Settings!$B$23,1,0)</f>
        <v>0</v>
      </c>
      <c r="J1176" s="71" t="n">
        <v>1</v>
      </c>
      <c r="K1176" s="71" t="n">
        <f aca="false">F1176*I1176*J1176</f>
        <v>0</v>
      </c>
      <c r="L1176" s="71" t="n">
        <f aca="false">E1176*I1176*J1176</f>
        <v>0</v>
      </c>
      <c r="M1176" s="72" t="n">
        <f aca="false">G1176*I1176*J1176</f>
        <v>0</v>
      </c>
      <c r="N1176" s="72" t="n">
        <f aca="false">D1176*I1176*J1176</f>
        <v>0</v>
      </c>
      <c r="O1176" s="71" t="n">
        <f aca="false">F1176*J1176</f>
        <v>29</v>
      </c>
      <c r="P1176" s="71" t="n">
        <f aca="false">E1176*J1176</f>
        <v>3</v>
      </c>
    </row>
    <row r="1177" customFormat="false" ht="15" hidden="false" customHeight="false" outlineLevel="0" collapsed="false">
      <c r="A1177" s="71" t="s">
        <v>60</v>
      </c>
      <c r="B1177" s="71" t="s">
        <v>47</v>
      </c>
      <c r="C1177" s="71" t="s">
        <v>1608</v>
      </c>
      <c r="D1177" s="72" t="n">
        <v>64.45</v>
      </c>
      <c r="E1177" s="71" t="n">
        <v>1</v>
      </c>
      <c r="F1177" s="71" t="n">
        <v>124</v>
      </c>
      <c r="G1177" s="72" t="n">
        <v>7166.8</v>
      </c>
      <c r="H1177" s="72" t="n">
        <v>7102.35</v>
      </c>
      <c r="I1177" s="71" t="n">
        <f aca="false">IF(B1177&gt;=Settings!$B$23,1,0)</f>
        <v>0</v>
      </c>
      <c r="J1177" s="71" t="n">
        <v>1</v>
      </c>
      <c r="K1177" s="71" t="n">
        <f aca="false">F1177*I1177*J1177</f>
        <v>0</v>
      </c>
      <c r="L1177" s="71" t="n">
        <f aca="false">E1177*I1177*J1177</f>
        <v>0</v>
      </c>
      <c r="M1177" s="72" t="n">
        <f aca="false">G1177*I1177*J1177</f>
        <v>0</v>
      </c>
      <c r="N1177" s="72" t="n">
        <f aca="false">D1177*I1177*J1177</f>
        <v>0</v>
      </c>
      <c r="O1177" s="71" t="n">
        <f aca="false">F1177*J1177</f>
        <v>124</v>
      </c>
      <c r="P1177" s="71" t="n">
        <f aca="false">E1177*J1177</f>
        <v>1</v>
      </c>
    </row>
    <row r="1178" customFormat="false" ht="15" hidden="false" customHeight="false" outlineLevel="0" collapsed="false">
      <c r="A1178" s="71" t="s">
        <v>61</v>
      </c>
      <c r="B1178" s="71" t="s">
        <v>47</v>
      </c>
      <c r="C1178" s="71" t="s">
        <v>125</v>
      </c>
      <c r="D1178" s="72" t="n">
        <v>0</v>
      </c>
      <c r="E1178" s="71" t="n">
        <v>0</v>
      </c>
      <c r="F1178" s="71" t="n">
        <v>31</v>
      </c>
      <c r="G1178" s="72" t="n">
        <v>3745.05</v>
      </c>
      <c r="H1178" s="72" t="n">
        <v>3641.9</v>
      </c>
      <c r="I1178" s="71" t="n">
        <f aca="false">IF(B1178&gt;=Settings!$B$23,1,0)</f>
        <v>0</v>
      </c>
      <c r="J1178" s="71" t="n">
        <v>1</v>
      </c>
      <c r="K1178" s="71" t="n">
        <f aca="false">F1178*I1178*J1178</f>
        <v>0</v>
      </c>
      <c r="L1178" s="71" t="n">
        <f aca="false">E1178*I1178*J1178</f>
        <v>0</v>
      </c>
      <c r="M1178" s="72" t="n">
        <f aca="false">G1178*I1178*J1178</f>
        <v>0</v>
      </c>
      <c r="N1178" s="72" t="n">
        <f aca="false">D1178*I1178*J1178</f>
        <v>-0</v>
      </c>
      <c r="O1178" s="71" t="n">
        <f aca="false">F1178*J1178</f>
        <v>31</v>
      </c>
      <c r="P1178" s="71" t="n">
        <f aca="false">E1178*J1178</f>
        <v>0</v>
      </c>
    </row>
    <row r="1179" customFormat="false" ht="15" hidden="false" customHeight="false" outlineLevel="0" collapsed="false">
      <c r="A1179" s="71" t="s">
        <v>60</v>
      </c>
      <c r="B1179" s="71" t="s">
        <v>47</v>
      </c>
      <c r="C1179" s="71" t="s">
        <v>1609</v>
      </c>
      <c r="D1179" s="72" t="n">
        <v>0</v>
      </c>
      <c r="E1179" s="71" t="n">
        <v>0</v>
      </c>
      <c r="F1179" s="71" t="n">
        <v>3</v>
      </c>
      <c r="G1179" s="72" t="n">
        <v>228.3</v>
      </c>
      <c r="H1179" s="72" t="n">
        <v>228.3</v>
      </c>
      <c r="I1179" s="71" t="n">
        <f aca="false">IF(B1179&gt;=Settings!$B$23,1,0)</f>
        <v>0</v>
      </c>
      <c r="J1179" s="71" t="n">
        <v>1</v>
      </c>
      <c r="K1179" s="71" t="n">
        <f aca="false">F1179*I1179*J1179</f>
        <v>0</v>
      </c>
      <c r="L1179" s="71" t="n">
        <f aca="false">E1179*I1179*J1179</f>
        <v>0</v>
      </c>
      <c r="M1179" s="72" t="n">
        <f aca="false">G1179*I1179*J1179</f>
        <v>0</v>
      </c>
      <c r="N1179" s="72" t="n">
        <f aca="false">D1179*I1179*J1179</f>
        <v>-0</v>
      </c>
      <c r="O1179" s="71" t="n">
        <f aca="false">F1179*J1179</f>
        <v>3</v>
      </c>
      <c r="P1179" s="71" t="n">
        <f aca="false">E1179*J1179</f>
        <v>0</v>
      </c>
    </row>
    <row r="1180" customFormat="false" ht="15" hidden="false" customHeight="false" outlineLevel="0" collapsed="false">
      <c r="A1180" s="71" t="s">
        <v>60</v>
      </c>
      <c r="B1180" s="71" t="s">
        <v>47</v>
      </c>
      <c r="C1180" s="71" t="s">
        <v>1462</v>
      </c>
      <c r="D1180" s="72" t="n">
        <v>0</v>
      </c>
      <c r="E1180" s="71" t="n">
        <v>0</v>
      </c>
      <c r="F1180" s="71" t="n">
        <v>2</v>
      </c>
      <c r="G1180" s="72" t="n">
        <v>114.9</v>
      </c>
      <c r="H1180" s="72" t="n">
        <v>114.9</v>
      </c>
      <c r="I1180" s="71" t="n">
        <f aca="false">IF(B1180&gt;=Settings!$B$23,1,0)</f>
        <v>0</v>
      </c>
      <c r="J1180" s="71" t="n">
        <v>1</v>
      </c>
      <c r="K1180" s="71" t="n">
        <f aca="false">F1180*I1180*J1180</f>
        <v>0</v>
      </c>
      <c r="L1180" s="71" t="n">
        <f aca="false">E1180*I1180*J1180</f>
        <v>0</v>
      </c>
      <c r="M1180" s="72" t="n">
        <f aca="false">G1180*I1180*J1180</f>
        <v>0</v>
      </c>
      <c r="N1180" s="72" t="n">
        <f aca="false">D1180*I1180*J1180</f>
        <v>-0</v>
      </c>
      <c r="O1180" s="71" t="n">
        <f aca="false">F1180*J1180</f>
        <v>2</v>
      </c>
      <c r="P1180" s="71" t="n">
        <f aca="false">E1180*J1180</f>
        <v>0</v>
      </c>
    </row>
    <row r="1181" customFormat="false" ht="15" hidden="false" customHeight="false" outlineLevel="0" collapsed="false">
      <c r="A1181" s="71" t="s">
        <v>59</v>
      </c>
      <c r="B1181" s="71" t="s">
        <v>47</v>
      </c>
      <c r="C1181" s="71" t="s">
        <v>1242</v>
      </c>
      <c r="D1181" s="72" t="n">
        <v>0</v>
      </c>
      <c r="E1181" s="71" t="n">
        <v>0</v>
      </c>
      <c r="F1181" s="71" t="n">
        <v>5</v>
      </c>
      <c r="G1181" s="72" t="n">
        <v>586.533</v>
      </c>
      <c r="H1181" s="72" t="n">
        <v>586.533</v>
      </c>
      <c r="I1181" s="71" t="n">
        <f aca="false">IF(B1181&gt;=Settings!$B$23,1,0)</f>
        <v>0</v>
      </c>
      <c r="J1181" s="71" t="n">
        <v>1</v>
      </c>
      <c r="K1181" s="71" t="n">
        <f aca="false">F1181*I1181*J1181</f>
        <v>0</v>
      </c>
      <c r="L1181" s="71" t="n">
        <f aca="false">E1181*I1181*J1181</f>
        <v>0</v>
      </c>
      <c r="M1181" s="72" t="n">
        <f aca="false">G1181*I1181*J1181</f>
        <v>0</v>
      </c>
      <c r="N1181" s="72" t="n">
        <f aca="false">D1181*I1181*J1181</f>
        <v>-0</v>
      </c>
      <c r="O1181" s="71" t="n">
        <f aca="false">F1181*J1181</f>
        <v>5</v>
      </c>
      <c r="P1181" s="71" t="n">
        <f aca="false">E1181*J1181</f>
        <v>0</v>
      </c>
    </row>
    <row r="1182" customFormat="false" ht="15" hidden="false" customHeight="false" outlineLevel="0" collapsed="false">
      <c r="A1182" s="71" t="s">
        <v>59</v>
      </c>
      <c r="B1182" s="71" t="s">
        <v>47</v>
      </c>
      <c r="C1182" s="71" t="s">
        <v>1243</v>
      </c>
      <c r="D1182" s="72" t="n">
        <v>0</v>
      </c>
      <c r="E1182" s="71" t="n">
        <v>0</v>
      </c>
      <c r="F1182" s="71" t="n">
        <v>1</v>
      </c>
      <c r="G1182" s="72" t="n">
        <v>124.95</v>
      </c>
      <c r="H1182" s="72" t="n">
        <v>124.95</v>
      </c>
      <c r="I1182" s="71" t="n">
        <f aca="false">IF(B1182&gt;=Settings!$B$23,1,0)</f>
        <v>0</v>
      </c>
      <c r="J1182" s="71" t="n">
        <v>1</v>
      </c>
      <c r="K1182" s="71" t="n">
        <f aca="false">F1182*I1182*J1182</f>
        <v>0</v>
      </c>
      <c r="L1182" s="71" t="n">
        <f aca="false">E1182*I1182*J1182</f>
        <v>0</v>
      </c>
      <c r="M1182" s="72" t="n">
        <f aca="false">G1182*I1182*J1182</f>
        <v>0</v>
      </c>
      <c r="N1182" s="72" t="n">
        <f aca="false">D1182*I1182*J1182</f>
        <v>-0</v>
      </c>
      <c r="O1182" s="71" t="n">
        <f aca="false">F1182*J1182</f>
        <v>1</v>
      </c>
      <c r="P1182" s="71" t="n">
        <f aca="false">E1182*J1182</f>
        <v>0</v>
      </c>
    </row>
    <row r="1183" customFormat="false" ht="15" hidden="false" customHeight="false" outlineLevel="0" collapsed="false">
      <c r="A1183" s="71" t="s">
        <v>60</v>
      </c>
      <c r="B1183" s="71" t="s">
        <v>47</v>
      </c>
      <c r="C1183" s="71" t="s">
        <v>1610</v>
      </c>
      <c r="D1183" s="72" t="n">
        <v>3.95</v>
      </c>
      <c r="E1183" s="71" t="n">
        <v>1</v>
      </c>
      <c r="F1183" s="71" t="n">
        <v>28</v>
      </c>
      <c r="G1183" s="72" t="n">
        <v>110.6</v>
      </c>
      <c r="H1183" s="72" t="n">
        <v>106.65</v>
      </c>
      <c r="I1183" s="71" t="n">
        <f aca="false">IF(B1183&gt;=Settings!$B$23,1,0)</f>
        <v>0</v>
      </c>
      <c r="J1183" s="71" t="n">
        <v>1</v>
      </c>
      <c r="K1183" s="71" t="n">
        <f aca="false">F1183*I1183*J1183</f>
        <v>0</v>
      </c>
      <c r="L1183" s="71" t="n">
        <f aca="false">E1183*I1183*J1183</f>
        <v>0</v>
      </c>
      <c r="M1183" s="72" t="n">
        <f aca="false">G1183*I1183*J1183</f>
        <v>0</v>
      </c>
      <c r="N1183" s="72" t="n">
        <f aca="false">D1183*I1183*J1183</f>
        <v>0</v>
      </c>
      <c r="O1183" s="71" t="n">
        <f aca="false">F1183*J1183</f>
        <v>28</v>
      </c>
      <c r="P1183" s="71" t="n">
        <f aca="false">E1183*J1183</f>
        <v>1</v>
      </c>
    </row>
    <row r="1184" customFormat="false" ht="15" hidden="false" customHeight="false" outlineLevel="0" collapsed="false">
      <c r="A1184" s="71" t="s">
        <v>60</v>
      </c>
      <c r="B1184" s="71" t="s">
        <v>47</v>
      </c>
      <c r="C1184" s="71" t="s">
        <v>1287</v>
      </c>
      <c r="D1184" s="72" t="n">
        <v>0</v>
      </c>
      <c r="E1184" s="71" t="n">
        <v>0</v>
      </c>
      <c r="F1184" s="71" t="n">
        <v>4</v>
      </c>
      <c r="G1184" s="72" t="n">
        <v>519.8</v>
      </c>
      <c r="H1184" s="72" t="n">
        <v>519.8</v>
      </c>
      <c r="I1184" s="71" t="n">
        <f aca="false">IF(B1184&gt;=Settings!$B$23,1,0)</f>
        <v>0</v>
      </c>
      <c r="J1184" s="71" t="n">
        <v>1</v>
      </c>
      <c r="K1184" s="71" t="n">
        <f aca="false">F1184*I1184*J1184</f>
        <v>0</v>
      </c>
      <c r="L1184" s="71" t="n">
        <f aca="false">E1184*I1184*J1184</f>
        <v>0</v>
      </c>
      <c r="M1184" s="72" t="n">
        <f aca="false">G1184*I1184*J1184</f>
        <v>0</v>
      </c>
      <c r="N1184" s="72" t="n">
        <f aca="false">D1184*I1184*J1184</f>
        <v>-0</v>
      </c>
      <c r="O1184" s="71" t="n">
        <f aca="false">F1184*J1184</f>
        <v>4</v>
      </c>
      <c r="P1184" s="71" t="n">
        <f aca="false">E1184*J1184</f>
        <v>0</v>
      </c>
    </row>
    <row r="1185" customFormat="false" ht="15" hidden="false" customHeight="false" outlineLevel="0" collapsed="false">
      <c r="A1185" s="71" t="s">
        <v>59</v>
      </c>
      <c r="B1185" s="71" t="s">
        <v>47</v>
      </c>
      <c r="C1185" s="71" t="s">
        <v>772</v>
      </c>
      <c r="D1185" s="72" t="n">
        <v>0</v>
      </c>
      <c r="E1185" s="71" t="n">
        <v>0</v>
      </c>
      <c r="F1185" s="71" t="n">
        <v>575</v>
      </c>
      <c r="G1185" s="72" t="n">
        <v>575</v>
      </c>
      <c r="H1185" s="72" t="n">
        <v>575</v>
      </c>
      <c r="I1185" s="71" t="n">
        <f aca="false">IF(B1185&gt;=Settings!$B$23,1,0)</f>
        <v>0</v>
      </c>
      <c r="J1185" s="71" t="n">
        <v>0</v>
      </c>
      <c r="K1185" s="71" t="n">
        <f aca="false">F1185*I1185*J1185</f>
        <v>0</v>
      </c>
      <c r="L1185" s="71" t="n">
        <f aca="false">E1185*I1185*J1185</f>
        <v>0</v>
      </c>
      <c r="M1185" s="72" t="n">
        <f aca="false">G1185*I1185*J1185</f>
        <v>0</v>
      </c>
      <c r="N1185" s="72" t="n">
        <f aca="false">D1185*I1185*J1185</f>
        <v>-0</v>
      </c>
      <c r="O1185" s="71" t="n">
        <f aca="false">F1185*J1185</f>
        <v>0</v>
      </c>
      <c r="P1185" s="71" t="n">
        <f aca="false">E1185*J1185</f>
        <v>0</v>
      </c>
    </row>
    <row r="1186" customFormat="false" ht="15" hidden="false" customHeight="false" outlineLevel="0" collapsed="false">
      <c r="A1186" s="71" t="s">
        <v>60</v>
      </c>
      <c r="B1186" s="71" t="s">
        <v>47</v>
      </c>
      <c r="C1186" s="71" t="s">
        <v>134</v>
      </c>
      <c r="D1186" s="72" t="n">
        <v>664.5</v>
      </c>
      <c r="E1186" s="71" t="n">
        <v>10</v>
      </c>
      <c r="F1186" s="71" t="n">
        <v>705</v>
      </c>
      <c r="G1186" s="72" t="n">
        <v>45414.75</v>
      </c>
      <c r="H1186" s="72" t="n">
        <v>44750.25</v>
      </c>
      <c r="I1186" s="71" t="n">
        <f aca="false">IF(B1186&gt;=Settings!$B$23,1,0)</f>
        <v>0</v>
      </c>
      <c r="J1186" s="71" t="n">
        <v>1</v>
      </c>
      <c r="K1186" s="71" t="n">
        <f aca="false">F1186*I1186*J1186</f>
        <v>0</v>
      </c>
      <c r="L1186" s="71" t="n">
        <f aca="false">E1186*I1186*J1186</f>
        <v>0</v>
      </c>
      <c r="M1186" s="72" t="n">
        <f aca="false">G1186*I1186*J1186</f>
        <v>0</v>
      </c>
      <c r="N1186" s="72" t="n">
        <f aca="false">D1186*I1186*J1186</f>
        <v>0</v>
      </c>
      <c r="O1186" s="71" t="n">
        <f aca="false">F1186*J1186</f>
        <v>705</v>
      </c>
      <c r="P1186" s="71" t="n">
        <f aca="false">E1186*J1186</f>
        <v>10</v>
      </c>
    </row>
    <row r="1187" customFormat="false" ht="15" hidden="false" customHeight="false" outlineLevel="0" collapsed="false">
      <c r="A1187" s="71" t="s">
        <v>60</v>
      </c>
      <c r="B1187" s="71" t="s">
        <v>47</v>
      </c>
      <c r="C1187" s="71" t="s">
        <v>1611</v>
      </c>
      <c r="D1187" s="72" t="n">
        <v>0</v>
      </c>
      <c r="E1187" s="71" t="n">
        <v>0</v>
      </c>
      <c r="F1187" s="71" t="n">
        <v>2</v>
      </c>
      <c r="G1187" s="72" t="n">
        <v>89.9</v>
      </c>
      <c r="H1187" s="72" t="n">
        <v>89.9</v>
      </c>
      <c r="I1187" s="71" t="n">
        <f aca="false">IF(B1187&gt;=Settings!$B$23,1,0)</f>
        <v>0</v>
      </c>
      <c r="J1187" s="71" t="n">
        <v>1</v>
      </c>
      <c r="K1187" s="71" t="n">
        <f aca="false">F1187*I1187*J1187</f>
        <v>0</v>
      </c>
      <c r="L1187" s="71" t="n">
        <f aca="false">E1187*I1187*J1187</f>
        <v>0</v>
      </c>
      <c r="M1187" s="72" t="n">
        <f aca="false">G1187*I1187*J1187</f>
        <v>0</v>
      </c>
      <c r="N1187" s="72" t="n">
        <f aca="false">D1187*I1187*J1187</f>
        <v>-0</v>
      </c>
      <c r="O1187" s="71" t="n">
        <f aca="false">F1187*J1187</f>
        <v>2</v>
      </c>
      <c r="P1187" s="71" t="n">
        <f aca="false">E1187*J1187</f>
        <v>0</v>
      </c>
    </row>
    <row r="1188" customFormat="false" ht="15" hidden="false" customHeight="false" outlineLevel="0" collapsed="false">
      <c r="A1188" s="71" t="s">
        <v>60</v>
      </c>
      <c r="B1188" s="71" t="s">
        <v>47</v>
      </c>
      <c r="C1188" s="71" t="s">
        <v>1612</v>
      </c>
      <c r="D1188" s="72" t="n">
        <v>0</v>
      </c>
      <c r="E1188" s="71" t="n">
        <v>0</v>
      </c>
      <c r="F1188" s="71" t="n">
        <v>1</v>
      </c>
      <c r="G1188" s="72" t="n">
        <v>94.95</v>
      </c>
      <c r="H1188" s="72" t="n">
        <v>94.95</v>
      </c>
      <c r="I1188" s="71" t="n">
        <f aca="false">IF(B1188&gt;=Settings!$B$23,1,0)</f>
        <v>0</v>
      </c>
      <c r="J1188" s="71" t="n">
        <v>1</v>
      </c>
      <c r="K1188" s="71" t="n">
        <f aca="false">F1188*I1188*J1188</f>
        <v>0</v>
      </c>
      <c r="L1188" s="71" t="n">
        <f aca="false">E1188*I1188*J1188</f>
        <v>0</v>
      </c>
      <c r="M1188" s="72" t="n">
        <f aca="false">G1188*I1188*J1188</f>
        <v>0</v>
      </c>
      <c r="N1188" s="72" t="n">
        <f aca="false">D1188*I1188*J1188</f>
        <v>-0</v>
      </c>
      <c r="O1188" s="71" t="n">
        <f aca="false">F1188*J1188</f>
        <v>1</v>
      </c>
      <c r="P1188" s="71" t="n">
        <f aca="false">E1188*J1188</f>
        <v>0</v>
      </c>
    </row>
    <row r="1189" customFormat="false" ht="15" hidden="false" customHeight="false" outlineLevel="0" collapsed="false">
      <c r="A1189" s="71" t="s">
        <v>60</v>
      </c>
      <c r="B1189" s="71" t="s">
        <v>47</v>
      </c>
      <c r="C1189" s="71" t="s">
        <v>1613</v>
      </c>
      <c r="D1189" s="72" t="n">
        <v>0</v>
      </c>
      <c r="E1189" s="71" t="n">
        <v>0</v>
      </c>
      <c r="F1189" s="71" t="n">
        <v>1</v>
      </c>
      <c r="G1189" s="72" t="n">
        <v>109.95</v>
      </c>
      <c r="H1189" s="72" t="n">
        <v>109.95</v>
      </c>
      <c r="I1189" s="71" t="n">
        <f aca="false">IF(B1189&gt;=Settings!$B$23,1,0)</f>
        <v>0</v>
      </c>
      <c r="J1189" s="71" t="n">
        <v>1</v>
      </c>
      <c r="K1189" s="71" t="n">
        <f aca="false">F1189*I1189*J1189</f>
        <v>0</v>
      </c>
      <c r="L1189" s="71" t="n">
        <f aca="false">E1189*I1189*J1189</f>
        <v>0</v>
      </c>
      <c r="M1189" s="72" t="n">
        <f aca="false">G1189*I1189*J1189</f>
        <v>0</v>
      </c>
      <c r="N1189" s="72" t="n">
        <f aca="false">D1189*I1189*J1189</f>
        <v>-0</v>
      </c>
      <c r="O1189" s="71" t="n">
        <f aca="false">F1189*J1189</f>
        <v>1</v>
      </c>
      <c r="P1189" s="71" t="n">
        <f aca="false">E1189*J1189</f>
        <v>0</v>
      </c>
    </row>
    <row r="1190" customFormat="false" ht="15" hidden="false" customHeight="false" outlineLevel="0" collapsed="false">
      <c r="A1190" s="71" t="s">
        <v>59</v>
      </c>
      <c r="B1190" s="71" t="s">
        <v>47</v>
      </c>
      <c r="C1190" s="71" t="s">
        <v>1078</v>
      </c>
      <c r="D1190" s="72" t="n">
        <v>0</v>
      </c>
      <c r="E1190" s="71" t="n">
        <v>0</v>
      </c>
      <c r="F1190" s="71" t="n">
        <v>5</v>
      </c>
      <c r="G1190" s="72" t="n">
        <v>507.75</v>
      </c>
      <c r="H1190" s="72" t="n">
        <v>507.75</v>
      </c>
      <c r="I1190" s="71" t="n">
        <f aca="false">IF(B1190&gt;=Settings!$B$23,1,0)</f>
        <v>0</v>
      </c>
      <c r="J1190" s="71" t="n">
        <v>1</v>
      </c>
      <c r="K1190" s="71" t="n">
        <f aca="false">F1190*I1190*J1190</f>
        <v>0</v>
      </c>
      <c r="L1190" s="71" t="n">
        <f aca="false">E1190*I1190*J1190</f>
        <v>0</v>
      </c>
      <c r="M1190" s="72" t="n">
        <f aca="false">G1190*I1190*J1190</f>
        <v>0</v>
      </c>
      <c r="N1190" s="72" t="n">
        <f aca="false">D1190*I1190*J1190</f>
        <v>-0</v>
      </c>
      <c r="O1190" s="71" t="n">
        <f aca="false">F1190*J1190</f>
        <v>5</v>
      </c>
      <c r="P1190" s="71" t="n">
        <f aca="false">E1190*J1190</f>
        <v>0</v>
      </c>
    </row>
    <row r="1191" customFormat="false" ht="15" hidden="false" customHeight="false" outlineLevel="0" collapsed="false">
      <c r="A1191" s="71" t="s">
        <v>60</v>
      </c>
      <c r="B1191" s="71" t="s">
        <v>47</v>
      </c>
      <c r="C1191" s="71" t="s">
        <v>1614</v>
      </c>
      <c r="D1191" s="72" t="n">
        <v>0</v>
      </c>
      <c r="E1191" s="71" t="n">
        <v>0</v>
      </c>
      <c r="F1191" s="71" t="n">
        <v>1</v>
      </c>
      <c r="G1191" s="72" t="n">
        <v>148.95</v>
      </c>
      <c r="H1191" s="72" t="n">
        <v>148.95</v>
      </c>
      <c r="I1191" s="71" t="n">
        <f aca="false">IF(B1191&gt;=Settings!$B$23,1,0)</f>
        <v>0</v>
      </c>
      <c r="J1191" s="71" t="n">
        <v>1</v>
      </c>
      <c r="K1191" s="71" t="n">
        <f aca="false">F1191*I1191*J1191</f>
        <v>0</v>
      </c>
      <c r="L1191" s="71" t="n">
        <f aca="false">E1191*I1191*J1191</f>
        <v>0</v>
      </c>
      <c r="M1191" s="72" t="n">
        <f aca="false">G1191*I1191*J1191</f>
        <v>0</v>
      </c>
      <c r="N1191" s="72" t="n">
        <f aca="false">D1191*I1191*J1191</f>
        <v>-0</v>
      </c>
      <c r="O1191" s="71" t="n">
        <f aca="false">F1191*J1191</f>
        <v>1</v>
      </c>
      <c r="P1191" s="71" t="n">
        <f aca="false">E1191*J1191</f>
        <v>0</v>
      </c>
    </row>
    <row r="1192" customFormat="false" ht="15" hidden="false" customHeight="false" outlineLevel="0" collapsed="false">
      <c r="A1192" s="71" t="s">
        <v>60</v>
      </c>
      <c r="B1192" s="71" t="s">
        <v>47</v>
      </c>
      <c r="C1192" s="71" t="s">
        <v>1105</v>
      </c>
      <c r="D1192" s="72" t="n">
        <v>0</v>
      </c>
      <c r="E1192" s="71" t="n">
        <v>0</v>
      </c>
      <c r="F1192" s="71" t="n">
        <v>4</v>
      </c>
      <c r="G1192" s="72" t="n">
        <v>439.8</v>
      </c>
      <c r="H1192" s="72" t="n">
        <v>439.8</v>
      </c>
      <c r="I1192" s="71" t="n">
        <f aca="false">IF(B1192&gt;=Settings!$B$23,1,0)</f>
        <v>0</v>
      </c>
      <c r="J1192" s="71" t="n">
        <v>1</v>
      </c>
      <c r="K1192" s="71" t="n">
        <f aca="false">F1192*I1192*J1192</f>
        <v>0</v>
      </c>
      <c r="L1192" s="71" t="n">
        <f aca="false">E1192*I1192*J1192</f>
        <v>0</v>
      </c>
      <c r="M1192" s="72" t="n">
        <f aca="false">G1192*I1192*J1192</f>
        <v>0</v>
      </c>
      <c r="N1192" s="72" t="n">
        <f aca="false">D1192*I1192*J1192</f>
        <v>-0</v>
      </c>
      <c r="O1192" s="71" t="n">
        <f aca="false">F1192*J1192</f>
        <v>4</v>
      </c>
      <c r="P1192" s="71" t="n">
        <f aca="false">E1192*J1192</f>
        <v>0</v>
      </c>
    </row>
    <row r="1193" customFormat="false" ht="15" hidden="false" customHeight="false" outlineLevel="0" collapsed="false">
      <c r="A1193" s="71" t="s">
        <v>60</v>
      </c>
      <c r="B1193" s="71" t="s">
        <v>47</v>
      </c>
      <c r="C1193" s="71" t="s">
        <v>1009</v>
      </c>
      <c r="D1193" s="72" t="n">
        <v>0</v>
      </c>
      <c r="E1193" s="71" t="n">
        <v>0</v>
      </c>
      <c r="F1193" s="71" t="n">
        <v>1</v>
      </c>
      <c r="G1193" s="72" t="n">
        <v>131.31</v>
      </c>
      <c r="H1193" s="72" t="n">
        <v>131.31</v>
      </c>
      <c r="I1193" s="71" t="n">
        <f aca="false">IF(B1193&gt;=Settings!$B$23,1,0)</f>
        <v>0</v>
      </c>
      <c r="J1193" s="71" t="n">
        <v>1</v>
      </c>
      <c r="K1193" s="71" t="n">
        <f aca="false">F1193*I1193*J1193</f>
        <v>0</v>
      </c>
      <c r="L1193" s="71" t="n">
        <f aca="false">E1193*I1193*J1193</f>
        <v>0</v>
      </c>
      <c r="M1193" s="72" t="n">
        <f aca="false">G1193*I1193*J1193</f>
        <v>0</v>
      </c>
      <c r="N1193" s="72" t="n">
        <f aca="false">D1193*I1193*J1193</f>
        <v>-0</v>
      </c>
      <c r="O1193" s="71" t="n">
        <f aca="false">F1193*J1193</f>
        <v>1</v>
      </c>
      <c r="P1193" s="71" t="n">
        <f aca="false">E1193*J1193</f>
        <v>0</v>
      </c>
    </row>
    <row r="1194" customFormat="false" ht="15" hidden="false" customHeight="false" outlineLevel="0" collapsed="false">
      <c r="A1194" s="71" t="s">
        <v>60</v>
      </c>
      <c r="B1194" s="71" t="s">
        <v>47</v>
      </c>
      <c r="C1194" s="71" t="s">
        <v>1101</v>
      </c>
      <c r="D1194" s="72" t="n">
        <v>0</v>
      </c>
      <c r="E1194" s="71" t="n">
        <v>0</v>
      </c>
      <c r="F1194" s="71" t="n">
        <v>1</v>
      </c>
      <c r="G1194" s="72" t="n">
        <v>104.95</v>
      </c>
      <c r="H1194" s="72" t="n">
        <v>104.95</v>
      </c>
      <c r="I1194" s="71" t="n">
        <f aca="false">IF(B1194&gt;=Settings!$B$23,1,0)</f>
        <v>0</v>
      </c>
      <c r="J1194" s="71" t="n">
        <v>1</v>
      </c>
      <c r="K1194" s="71" t="n">
        <f aca="false">F1194*I1194*J1194</f>
        <v>0</v>
      </c>
      <c r="L1194" s="71" t="n">
        <f aca="false">E1194*I1194*J1194</f>
        <v>0</v>
      </c>
      <c r="M1194" s="72" t="n">
        <f aca="false">G1194*I1194*J1194</f>
        <v>0</v>
      </c>
      <c r="N1194" s="72" t="n">
        <f aca="false">D1194*I1194*J1194</f>
        <v>-0</v>
      </c>
      <c r="O1194" s="71" t="n">
        <f aca="false">F1194*J1194</f>
        <v>1</v>
      </c>
      <c r="P1194" s="71" t="n">
        <f aca="false">E1194*J1194</f>
        <v>0</v>
      </c>
    </row>
    <row r="1195" customFormat="false" ht="15" hidden="false" customHeight="false" outlineLevel="0" collapsed="false">
      <c r="A1195" s="71" t="s">
        <v>60</v>
      </c>
      <c r="B1195" s="71" t="s">
        <v>47</v>
      </c>
      <c r="C1195" s="71" t="s">
        <v>1154</v>
      </c>
      <c r="D1195" s="72" t="n">
        <v>40446.53</v>
      </c>
      <c r="E1195" s="71" t="n">
        <v>0</v>
      </c>
      <c r="F1195" s="71" t="n">
        <v>2</v>
      </c>
      <c r="G1195" s="72" t="n">
        <v>74.95</v>
      </c>
      <c r="H1195" s="72" t="n">
        <v>-40371.58</v>
      </c>
      <c r="I1195" s="71" t="n">
        <f aca="false">IF(B1195&gt;=Settings!$B$23,1,0)</f>
        <v>0</v>
      </c>
      <c r="J1195" s="71" t="n">
        <v>0</v>
      </c>
      <c r="K1195" s="71" t="n">
        <f aca="false">F1195*I1195*J1195</f>
        <v>0</v>
      </c>
      <c r="L1195" s="71" t="n">
        <f aca="false">E1195*I1195*J1195</f>
        <v>0</v>
      </c>
      <c r="M1195" s="72" t="n">
        <f aca="false">G1195*I1195*J1195</f>
        <v>0</v>
      </c>
      <c r="N1195" s="72" t="n">
        <f aca="false">D1195*I1195*J1195</f>
        <v>0</v>
      </c>
      <c r="O1195" s="71" t="n">
        <f aca="false">F1195*J1195</f>
        <v>0</v>
      </c>
      <c r="P1195" s="71" t="n">
        <f aca="false">E1195*J1195</f>
        <v>0</v>
      </c>
    </row>
    <row r="1196" customFormat="false" ht="15" hidden="false" customHeight="false" outlineLevel="0" collapsed="false">
      <c r="A1196" s="71" t="s">
        <v>60</v>
      </c>
      <c r="B1196" s="71" t="s">
        <v>47</v>
      </c>
      <c r="C1196" s="71" t="s">
        <v>918</v>
      </c>
      <c r="D1196" s="72" t="n">
        <v>0</v>
      </c>
      <c r="E1196" s="71" t="n">
        <v>0</v>
      </c>
      <c r="F1196" s="71" t="n">
        <v>1</v>
      </c>
      <c r="G1196" s="72" t="n">
        <v>114.95</v>
      </c>
      <c r="H1196" s="72" t="n">
        <v>114.95</v>
      </c>
      <c r="I1196" s="71" t="n">
        <f aca="false">IF(B1196&gt;=Settings!$B$23,1,0)</f>
        <v>0</v>
      </c>
      <c r="J1196" s="71" t="n">
        <v>1</v>
      </c>
      <c r="K1196" s="71" t="n">
        <f aca="false">F1196*I1196*J1196</f>
        <v>0</v>
      </c>
      <c r="L1196" s="71" t="n">
        <f aca="false">E1196*I1196*J1196</f>
        <v>0</v>
      </c>
      <c r="M1196" s="72" t="n">
        <f aca="false">G1196*I1196*J1196</f>
        <v>0</v>
      </c>
      <c r="N1196" s="72" t="n">
        <f aca="false">D1196*I1196*J1196</f>
        <v>-0</v>
      </c>
      <c r="O1196" s="71" t="n">
        <f aca="false">F1196*J1196</f>
        <v>1</v>
      </c>
      <c r="P1196" s="71" t="n">
        <f aca="false">E1196*J1196</f>
        <v>0</v>
      </c>
    </row>
    <row r="1197" customFormat="false" ht="15" hidden="false" customHeight="false" outlineLevel="0" collapsed="false">
      <c r="A1197" s="71" t="s">
        <v>61</v>
      </c>
      <c r="B1197" s="71" t="s">
        <v>47</v>
      </c>
      <c r="C1197" s="71" t="s">
        <v>118</v>
      </c>
      <c r="D1197" s="72" t="n">
        <v>104.95</v>
      </c>
      <c r="E1197" s="71" t="n">
        <v>1</v>
      </c>
      <c r="F1197" s="71" t="n">
        <v>16</v>
      </c>
      <c r="G1197" s="72" t="n">
        <v>1952.8</v>
      </c>
      <c r="H1197" s="72" t="n">
        <v>1710.12</v>
      </c>
      <c r="I1197" s="71" t="n">
        <f aca="false">IF(B1197&gt;=Settings!$B$23,1,0)</f>
        <v>0</v>
      </c>
      <c r="J1197" s="71" t="n">
        <v>1</v>
      </c>
      <c r="K1197" s="71" t="n">
        <f aca="false">F1197*I1197*J1197</f>
        <v>0</v>
      </c>
      <c r="L1197" s="71" t="n">
        <f aca="false">E1197*I1197*J1197</f>
        <v>0</v>
      </c>
      <c r="M1197" s="72" t="n">
        <f aca="false">G1197*I1197*J1197</f>
        <v>0</v>
      </c>
      <c r="N1197" s="72" t="n">
        <f aca="false">D1197*I1197*J1197</f>
        <v>0</v>
      </c>
      <c r="O1197" s="71" t="n">
        <f aca="false">F1197*J1197</f>
        <v>16</v>
      </c>
      <c r="P1197" s="71" t="n">
        <f aca="false">E1197*J1197</f>
        <v>1</v>
      </c>
    </row>
    <row r="1198" customFormat="false" ht="15" hidden="false" customHeight="false" outlineLevel="0" collapsed="false">
      <c r="A1198" s="71" t="s">
        <v>61</v>
      </c>
      <c r="B1198" s="71" t="s">
        <v>47</v>
      </c>
      <c r="C1198" s="71" t="s">
        <v>1000</v>
      </c>
      <c r="D1198" s="72" t="n">
        <v>0</v>
      </c>
      <c r="E1198" s="71" t="n">
        <v>0</v>
      </c>
      <c r="F1198" s="71" t="n">
        <v>2</v>
      </c>
      <c r="G1198" s="72" t="n">
        <v>204.9</v>
      </c>
      <c r="H1198" s="72" t="n">
        <v>189.91</v>
      </c>
      <c r="I1198" s="71" t="n">
        <f aca="false">IF(B1198&gt;=Settings!$B$23,1,0)</f>
        <v>0</v>
      </c>
      <c r="J1198" s="71" t="n">
        <v>1</v>
      </c>
      <c r="K1198" s="71" t="n">
        <f aca="false">F1198*I1198*J1198</f>
        <v>0</v>
      </c>
      <c r="L1198" s="71" t="n">
        <f aca="false">E1198*I1198*J1198</f>
        <v>0</v>
      </c>
      <c r="M1198" s="72" t="n">
        <f aca="false">G1198*I1198*J1198</f>
        <v>0</v>
      </c>
      <c r="N1198" s="72" t="n">
        <f aca="false">D1198*I1198*J1198</f>
        <v>-0</v>
      </c>
      <c r="O1198" s="71" t="n">
        <f aca="false">F1198*J1198</f>
        <v>2</v>
      </c>
      <c r="P1198" s="71" t="n">
        <f aca="false">E1198*J1198</f>
        <v>0</v>
      </c>
    </row>
    <row r="1199" customFormat="false" ht="15" hidden="false" customHeight="false" outlineLevel="0" collapsed="false">
      <c r="A1199" s="71" t="s">
        <v>59</v>
      </c>
      <c r="B1199" s="71" t="s">
        <v>47</v>
      </c>
      <c r="C1199" s="71" t="s">
        <v>897</v>
      </c>
      <c r="D1199" s="72" t="n">
        <v>0</v>
      </c>
      <c r="E1199" s="71" t="n">
        <v>0</v>
      </c>
      <c r="F1199" s="71" t="n">
        <v>3</v>
      </c>
      <c r="G1199" s="72" t="n">
        <v>544.131</v>
      </c>
      <c r="H1199" s="72" t="n">
        <v>544.131</v>
      </c>
      <c r="I1199" s="71" t="n">
        <f aca="false">IF(B1199&gt;=Settings!$B$23,1,0)</f>
        <v>0</v>
      </c>
      <c r="J1199" s="71" t="n">
        <v>1</v>
      </c>
      <c r="K1199" s="71" t="n">
        <f aca="false">F1199*I1199*J1199</f>
        <v>0</v>
      </c>
      <c r="L1199" s="71" t="n">
        <f aca="false">E1199*I1199*J1199</f>
        <v>0</v>
      </c>
      <c r="M1199" s="72" t="n">
        <f aca="false">G1199*I1199*J1199</f>
        <v>0</v>
      </c>
      <c r="N1199" s="72" t="n">
        <f aca="false">D1199*I1199*J1199</f>
        <v>-0</v>
      </c>
      <c r="O1199" s="71" t="n">
        <f aca="false">F1199*J1199</f>
        <v>3</v>
      </c>
      <c r="P1199" s="71" t="n">
        <f aca="false">E1199*J1199</f>
        <v>0</v>
      </c>
    </row>
    <row r="1200" customFormat="false" ht="15" hidden="false" customHeight="false" outlineLevel="0" collapsed="false">
      <c r="A1200" s="71" t="s">
        <v>60</v>
      </c>
      <c r="B1200" s="71" t="s">
        <v>47</v>
      </c>
      <c r="C1200" s="71" t="s">
        <v>852</v>
      </c>
      <c r="D1200" s="72" t="n">
        <v>0</v>
      </c>
      <c r="E1200" s="71" t="n">
        <v>0</v>
      </c>
      <c r="F1200" s="71" t="n">
        <v>5</v>
      </c>
      <c r="G1200" s="72" t="n">
        <v>249.75</v>
      </c>
      <c r="H1200" s="72" t="n">
        <v>249.75</v>
      </c>
      <c r="I1200" s="71" t="n">
        <f aca="false">IF(B1200&gt;=Settings!$B$23,1,0)</f>
        <v>0</v>
      </c>
      <c r="J1200" s="71" t="n">
        <v>1</v>
      </c>
      <c r="K1200" s="71" t="n">
        <f aca="false">F1200*I1200*J1200</f>
        <v>0</v>
      </c>
      <c r="L1200" s="71" t="n">
        <f aca="false">E1200*I1200*J1200</f>
        <v>0</v>
      </c>
      <c r="M1200" s="72" t="n">
        <f aca="false">G1200*I1200*J1200</f>
        <v>0</v>
      </c>
      <c r="N1200" s="72" t="n">
        <f aca="false">D1200*I1200*J1200</f>
        <v>-0</v>
      </c>
      <c r="O1200" s="71" t="n">
        <f aca="false">F1200*J1200</f>
        <v>5</v>
      </c>
      <c r="P1200" s="71" t="n">
        <f aca="false">E1200*J1200</f>
        <v>0</v>
      </c>
    </row>
    <row r="1201" customFormat="false" ht="15" hidden="false" customHeight="false" outlineLevel="0" collapsed="false">
      <c r="A1201" s="71" t="s">
        <v>60</v>
      </c>
      <c r="B1201" s="71" t="s">
        <v>47</v>
      </c>
      <c r="C1201" s="71" t="s">
        <v>1615</v>
      </c>
      <c r="D1201" s="72" t="n">
        <v>0</v>
      </c>
      <c r="E1201" s="71" t="n">
        <v>0</v>
      </c>
      <c r="F1201" s="71" t="n">
        <v>1</v>
      </c>
      <c r="G1201" s="72" t="n">
        <v>64.89</v>
      </c>
      <c r="H1201" s="72" t="n">
        <v>64.89</v>
      </c>
      <c r="I1201" s="71" t="n">
        <f aca="false">IF(B1201&gt;=Settings!$B$23,1,0)</f>
        <v>0</v>
      </c>
      <c r="J1201" s="71" t="n">
        <v>1</v>
      </c>
      <c r="K1201" s="71" t="n">
        <f aca="false">F1201*I1201*J1201</f>
        <v>0</v>
      </c>
      <c r="L1201" s="71" t="n">
        <f aca="false">E1201*I1201*J1201</f>
        <v>0</v>
      </c>
      <c r="M1201" s="72" t="n">
        <f aca="false">G1201*I1201*J1201</f>
        <v>0</v>
      </c>
      <c r="N1201" s="72" t="n">
        <f aca="false">D1201*I1201*J1201</f>
        <v>-0</v>
      </c>
      <c r="O1201" s="71" t="n">
        <f aca="false">F1201*J1201</f>
        <v>1</v>
      </c>
      <c r="P1201" s="71" t="n">
        <f aca="false">E1201*J1201</f>
        <v>0</v>
      </c>
    </row>
    <row r="1202" customFormat="false" ht="15" hidden="false" customHeight="false" outlineLevel="0" collapsed="false">
      <c r="A1202" s="71" t="s">
        <v>59</v>
      </c>
      <c r="B1202" s="71" t="s">
        <v>47</v>
      </c>
      <c r="C1202" s="71" t="s">
        <v>727</v>
      </c>
      <c r="D1202" s="72" t="n">
        <v>0</v>
      </c>
      <c r="E1202" s="71" t="n">
        <v>0</v>
      </c>
      <c r="F1202" s="71" t="n">
        <v>6</v>
      </c>
      <c r="G1202" s="72" t="n">
        <v>504.7</v>
      </c>
      <c r="H1202" s="72" t="n">
        <v>504.7</v>
      </c>
      <c r="I1202" s="71" t="n">
        <f aca="false">IF(B1202&gt;=Settings!$B$23,1,0)</f>
        <v>0</v>
      </c>
      <c r="J1202" s="71" t="n">
        <v>1</v>
      </c>
      <c r="K1202" s="71" t="n">
        <f aca="false">F1202*I1202*J1202</f>
        <v>0</v>
      </c>
      <c r="L1202" s="71" t="n">
        <f aca="false">E1202*I1202*J1202</f>
        <v>0</v>
      </c>
      <c r="M1202" s="72" t="n">
        <f aca="false">G1202*I1202*J1202</f>
        <v>0</v>
      </c>
      <c r="N1202" s="72" t="n">
        <f aca="false">D1202*I1202*J1202</f>
        <v>-0</v>
      </c>
      <c r="O1202" s="71" t="n">
        <f aca="false">F1202*J1202</f>
        <v>6</v>
      </c>
      <c r="P1202" s="71" t="n">
        <f aca="false">E1202*J1202</f>
        <v>0</v>
      </c>
    </row>
    <row r="1203" customFormat="false" ht="15" hidden="false" customHeight="false" outlineLevel="0" collapsed="false">
      <c r="A1203" s="71" t="s">
        <v>60</v>
      </c>
      <c r="B1203" s="71" t="s">
        <v>47</v>
      </c>
      <c r="C1203" s="71" t="s">
        <v>804</v>
      </c>
      <c r="D1203" s="72" t="n">
        <v>0</v>
      </c>
      <c r="E1203" s="71" t="n">
        <v>0</v>
      </c>
      <c r="F1203" s="71" t="n">
        <v>8</v>
      </c>
      <c r="G1203" s="72" t="n">
        <v>639.6</v>
      </c>
      <c r="H1203" s="72" t="n">
        <v>639.6</v>
      </c>
      <c r="I1203" s="71" t="n">
        <f aca="false">IF(B1203&gt;=Settings!$B$23,1,0)</f>
        <v>0</v>
      </c>
      <c r="J1203" s="71" t="n">
        <v>1</v>
      </c>
      <c r="K1203" s="71" t="n">
        <f aca="false">F1203*I1203*J1203</f>
        <v>0</v>
      </c>
      <c r="L1203" s="71" t="n">
        <f aca="false">E1203*I1203*J1203</f>
        <v>0</v>
      </c>
      <c r="M1203" s="72" t="n">
        <f aca="false">G1203*I1203*J1203</f>
        <v>0</v>
      </c>
      <c r="N1203" s="72" t="n">
        <f aca="false">D1203*I1203*J1203</f>
        <v>-0</v>
      </c>
      <c r="O1203" s="71" t="n">
        <f aca="false">F1203*J1203</f>
        <v>8</v>
      </c>
      <c r="P1203" s="71" t="n">
        <f aca="false">E1203*J1203</f>
        <v>0</v>
      </c>
    </row>
    <row r="1204" customFormat="false" ht="15" hidden="false" customHeight="false" outlineLevel="0" collapsed="false">
      <c r="A1204" s="71" t="s">
        <v>59</v>
      </c>
      <c r="B1204" s="71" t="s">
        <v>47</v>
      </c>
      <c r="C1204" s="71" t="s">
        <v>1173</v>
      </c>
      <c r="D1204" s="72" t="n">
        <v>0</v>
      </c>
      <c r="E1204" s="71" t="n">
        <v>0</v>
      </c>
      <c r="F1204" s="71" t="n">
        <v>2</v>
      </c>
      <c r="G1204" s="72" t="n">
        <v>379.9</v>
      </c>
      <c r="H1204" s="72" t="n">
        <v>379.9</v>
      </c>
      <c r="I1204" s="71" t="n">
        <f aca="false">IF(B1204&gt;=Settings!$B$23,1,0)</f>
        <v>0</v>
      </c>
      <c r="J1204" s="71" t="n">
        <v>1</v>
      </c>
      <c r="K1204" s="71" t="n">
        <f aca="false">F1204*I1204*J1204</f>
        <v>0</v>
      </c>
      <c r="L1204" s="71" t="n">
        <f aca="false">E1204*I1204*J1204</f>
        <v>0</v>
      </c>
      <c r="M1204" s="72" t="n">
        <f aca="false">G1204*I1204*J1204</f>
        <v>0</v>
      </c>
      <c r="N1204" s="72" t="n">
        <f aca="false">D1204*I1204*J1204</f>
        <v>-0</v>
      </c>
      <c r="O1204" s="71" t="n">
        <f aca="false">F1204*J1204</f>
        <v>2</v>
      </c>
      <c r="P1204" s="71" t="n">
        <f aca="false">E1204*J1204</f>
        <v>0</v>
      </c>
    </row>
    <row r="1205" customFormat="false" ht="15" hidden="false" customHeight="false" outlineLevel="0" collapsed="false">
      <c r="A1205" s="71" t="s">
        <v>60</v>
      </c>
      <c r="B1205" s="71" t="s">
        <v>47</v>
      </c>
      <c r="C1205" s="71" t="s">
        <v>1460</v>
      </c>
      <c r="D1205" s="72" t="n">
        <v>0</v>
      </c>
      <c r="E1205" s="71" t="n">
        <v>0</v>
      </c>
      <c r="F1205" s="71" t="n">
        <v>5</v>
      </c>
      <c r="G1205" s="72" t="n">
        <v>294.75</v>
      </c>
      <c r="H1205" s="72" t="n">
        <v>294.75</v>
      </c>
      <c r="I1205" s="71" t="n">
        <f aca="false">IF(B1205&gt;=Settings!$B$23,1,0)</f>
        <v>0</v>
      </c>
      <c r="J1205" s="71" t="n">
        <v>1</v>
      </c>
      <c r="K1205" s="71" t="n">
        <f aca="false">F1205*I1205*J1205</f>
        <v>0</v>
      </c>
      <c r="L1205" s="71" t="n">
        <f aca="false">E1205*I1205*J1205</f>
        <v>0</v>
      </c>
      <c r="M1205" s="72" t="n">
        <f aca="false">G1205*I1205*J1205</f>
        <v>0</v>
      </c>
      <c r="N1205" s="72" t="n">
        <f aca="false">D1205*I1205*J1205</f>
        <v>-0</v>
      </c>
      <c r="O1205" s="71" t="n">
        <f aca="false">F1205*J1205</f>
        <v>5</v>
      </c>
      <c r="P1205" s="71" t="n">
        <f aca="false">E1205*J1205</f>
        <v>0</v>
      </c>
    </row>
    <row r="1206" customFormat="false" ht="15" hidden="false" customHeight="false" outlineLevel="0" collapsed="false">
      <c r="A1206" s="71" t="s">
        <v>60</v>
      </c>
      <c r="B1206" s="71" t="s">
        <v>47</v>
      </c>
      <c r="C1206" s="71" t="s">
        <v>1325</v>
      </c>
      <c r="D1206" s="72" t="n">
        <v>0</v>
      </c>
      <c r="E1206" s="71" t="n">
        <v>0</v>
      </c>
      <c r="F1206" s="71" t="n">
        <v>13</v>
      </c>
      <c r="G1206" s="72" t="n">
        <v>1884.35</v>
      </c>
      <c r="H1206" s="72" t="n">
        <v>1884.35</v>
      </c>
      <c r="I1206" s="71" t="n">
        <f aca="false">IF(B1206&gt;=Settings!$B$23,1,0)</f>
        <v>0</v>
      </c>
      <c r="J1206" s="71" t="n">
        <v>1</v>
      </c>
      <c r="K1206" s="71" t="n">
        <f aca="false">F1206*I1206*J1206</f>
        <v>0</v>
      </c>
      <c r="L1206" s="71" t="n">
        <f aca="false">E1206*I1206*J1206</f>
        <v>0</v>
      </c>
      <c r="M1206" s="72" t="n">
        <f aca="false">G1206*I1206*J1206</f>
        <v>0</v>
      </c>
      <c r="N1206" s="72" t="n">
        <f aca="false">D1206*I1206*J1206</f>
        <v>-0</v>
      </c>
      <c r="O1206" s="71" t="n">
        <f aca="false">F1206*J1206</f>
        <v>13</v>
      </c>
      <c r="P1206" s="71" t="n">
        <f aca="false">E1206*J1206</f>
        <v>0</v>
      </c>
    </row>
    <row r="1207" customFormat="false" ht="15" hidden="false" customHeight="false" outlineLevel="0" collapsed="false">
      <c r="A1207" s="71" t="s">
        <v>60</v>
      </c>
      <c r="B1207" s="71" t="s">
        <v>47</v>
      </c>
      <c r="C1207" s="71" t="s">
        <v>1616</v>
      </c>
      <c r="D1207" s="72" t="n">
        <v>0</v>
      </c>
      <c r="E1207" s="71" t="n">
        <v>0</v>
      </c>
      <c r="F1207" s="71" t="n">
        <v>1</v>
      </c>
      <c r="G1207" s="72" t="n">
        <v>109.95</v>
      </c>
      <c r="H1207" s="72" t="n">
        <v>109.95</v>
      </c>
      <c r="I1207" s="71" t="n">
        <f aca="false">IF(B1207&gt;=Settings!$B$23,1,0)</f>
        <v>0</v>
      </c>
      <c r="J1207" s="71" t="n">
        <v>1</v>
      </c>
      <c r="K1207" s="71" t="n">
        <f aca="false">F1207*I1207*J1207</f>
        <v>0</v>
      </c>
      <c r="L1207" s="71" t="n">
        <f aca="false">E1207*I1207*J1207</f>
        <v>0</v>
      </c>
      <c r="M1207" s="72" t="n">
        <f aca="false">G1207*I1207*J1207</f>
        <v>0</v>
      </c>
      <c r="N1207" s="72" t="n">
        <f aca="false">D1207*I1207*J1207</f>
        <v>-0</v>
      </c>
      <c r="O1207" s="71" t="n">
        <f aca="false">F1207*J1207</f>
        <v>1</v>
      </c>
      <c r="P1207" s="71" t="n">
        <f aca="false">E1207*J1207</f>
        <v>0</v>
      </c>
    </row>
    <row r="1208" customFormat="false" ht="15" hidden="false" customHeight="false" outlineLevel="0" collapsed="false">
      <c r="A1208" s="71" t="s">
        <v>60</v>
      </c>
      <c r="B1208" s="71" t="s">
        <v>47</v>
      </c>
      <c r="C1208" s="71" t="s">
        <v>1617</v>
      </c>
      <c r="D1208" s="72" t="n">
        <v>0</v>
      </c>
      <c r="E1208" s="71" t="n">
        <v>0</v>
      </c>
      <c r="F1208" s="71" t="n">
        <v>19</v>
      </c>
      <c r="G1208" s="72" t="n">
        <v>2944.05</v>
      </c>
      <c r="H1208" s="72" t="n">
        <v>2944.05</v>
      </c>
      <c r="I1208" s="71" t="n">
        <f aca="false">IF(B1208&gt;=Settings!$B$23,1,0)</f>
        <v>0</v>
      </c>
      <c r="J1208" s="71" t="n">
        <v>1</v>
      </c>
      <c r="K1208" s="71" t="n">
        <f aca="false">F1208*I1208*J1208</f>
        <v>0</v>
      </c>
      <c r="L1208" s="71" t="n">
        <f aca="false">E1208*I1208*J1208</f>
        <v>0</v>
      </c>
      <c r="M1208" s="72" t="n">
        <f aca="false">G1208*I1208*J1208</f>
        <v>0</v>
      </c>
      <c r="N1208" s="72" t="n">
        <f aca="false">D1208*I1208*J1208</f>
        <v>-0</v>
      </c>
      <c r="O1208" s="71" t="n">
        <f aca="false">F1208*J1208</f>
        <v>19</v>
      </c>
      <c r="P1208" s="71" t="n">
        <f aca="false">E1208*J1208</f>
        <v>0</v>
      </c>
    </row>
    <row r="1209" customFormat="false" ht="15" hidden="false" customHeight="false" outlineLevel="0" collapsed="false">
      <c r="A1209" s="71" t="s">
        <v>60</v>
      </c>
      <c r="B1209" s="71" t="s">
        <v>47</v>
      </c>
      <c r="C1209" s="71" t="s">
        <v>1618</v>
      </c>
      <c r="D1209" s="72" t="n">
        <v>0</v>
      </c>
      <c r="E1209" s="71" t="n">
        <v>0</v>
      </c>
      <c r="F1209" s="71" t="n">
        <v>3</v>
      </c>
      <c r="G1209" s="72" t="n">
        <v>269.85</v>
      </c>
      <c r="H1209" s="72" t="n">
        <v>269.85</v>
      </c>
      <c r="I1209" s="71" t="n">
        <f aca="false">IF(B1209&gt;=Settings!$B$23,1,0)</f>
        <v>0</v>
      </c>
      <c r="J1209" s="71" t="n">
        <v>1</v>
      </c>
      <c r="K1209" s="71" t="n">
        <f aca="false">F1209*I1209*J1209</f>
        <v>0</v>
      </c>
      <c r="L1209" s="71" t="n">
        <f aca="false">E1209*I1209*J1209</f>
        <v>0</v>
      </c>
      <c r="M1209" s="72" t="n">
        <f aca="false">G1209*I1209*J1209</f>
        <v>0</v>
      </c>
      <c r="N1209" s="72" t="n">
        <f aca="false">D1209*I1209*J1209</f>
        <v>-0</v>
      </c>
      <c r="O1209" s="71" t="n">
        <f aca="false">F1209*J1209</f>
        <v>3</v>
      </c>
      <c r="P1209" s="71" t="n">
        <f aca="false">E1209*J1209</f>
        <v>0</v>
      </c>
    </row>
    <row r="1210" customFormat="false" ht="15" hidden="false" customHeight="false" outlineLevel="0" collapsed="false">
      <c r="A1210" s="71" t="s">
        <v>59</v>
      </c>
      <c r="B1210" s="71" t="s">
        <v>47</v>
      </c>
      <c r="C1210" s="71" t="s">
        <v>1619</v>
      </c>
      <c r="D1210" s="72" t="n">
        <v>0</v>
      </c>
      <c r="E1210" s="71" t="n">
        <v>0</v>
      </c>
      <c r="F1210" s="71" t="n">
        <v>1</v>
      </c>
      <c r="G1210" s="72" t="n">
        <v>260.95</v>
      </c>
      <c r="H1210" s="72" t="n">
        <v>260.95</v>
      </c>
      <c r="I1210" s="71" t="n">
        <f aca="false">IF(B1210&gt;=Settings!$B$23,1,0)</f>
        <v>0</v>
      </c>
      <c r="J1210" s="71" t="n">
        <v>1</v>
      </c>
      <c r="K1210" s="71" t="n">
        <f aca="false">F1210*I1210*J1210</f>
        <v>0</v>
      </c>
      <c r="L1210" s="71" t="n">
        <f aca="false">E1210*I1210*J1210</f>
        <v>0</v>
      </c>
      <c r="M1210" s="72" t="n">
        <f aca="false">G1210*I1210*J1210</f>
        <v>0</v>
      </c>
      <c r="N1210" s="72" t="n">
        <f aca="false">D1210*I1210*J1210</f>
        <v>-0</v>
      </c>
      <c r="O1210" s="71" t="n">
        <f aca="false">F1210*J1210</f>
        <v>1</v>
      </c>
      <c r="P1210" s="71" t="n">
        <f aca="false">E1210*J1210</f>
        <v>0</v>
      </c>
    </row>
    <row r="1211" customFormat="false" ht="15" hidden="false" customHeight="false" outlineLevel="0" collapsed="false">
      <c r="A1211" s="71" t="s">
        <v>61</v>
      </c>
      <c r="B1211" s="71" t="s">
        <v>47</v>
      </c>
      <c r="C1211" s="71" t="s">
        <v>611</v>
      </c>
      <c r="D1211" s="72" t="n">
        <v>69.9</v>
      </c>
      <c r="E1211" s="71" t="n">
        <v>2</v>
      </c>
      <c r="F1211" s="71" t="n">
        <v>64</v>
      </c>
      <c r="G1211" s="72" t="n">
        <v>2461.8</v>
      </c>
      <c r="H1211" s="72" t="n">
        <v>2359.7</v>
      </c>
      <c r="I1211" s="71" t="n">
        <f aca="false">IF(B1211&gt;=Settings!$B$23,1,0)</f>
        <v>0</v>
      </c>
      <c r="J1211" s="71" t="n">
        <v>1</v>
      </c>
      <c r="K1211" s="71" t="n">
        <f aca="false">F1211*I1211*J1211</f>
        <v>0</v>
      </c>
      <c r="L1211" s="71" t="n">
        <f aca="false">E1211*I1211*J1211</f>
        <v>0</v>
      </c>
      <c r="M1211" s="72" t="n">
        <f aca="false">G1211*I1211*J1211</f>
        <v>0</v>
      </c>
      <c r="N1211" s="72" t="n">
        <f aca="false">D1211*I1211*J1211</f>
        <v>0</v>
      </c>
      <c r="O1211" s="71" t="n">
        <f aca="false">F1211*J1211</f>
        <v>64</v>
      </c>
      <c r="P1211" s="71" t="n">
        <f aca="false">E1211*J1211</f>
        <v>2</v>
      </c>
    </row>
    <row r="1212" customFormat="false" ht="15" hidden="false" customHeight="false" outlineLevel="0" collapsed="false">
      <c r="A1212" s="71" t="s">
        <v>60</v>
      </c>
      <c r="B1212" s="71" t="s">
        <v>47</v>
      </c>
      <c r="C1212" s="71" t="s">
        <v>1306</v>
      </c>
      <c r="D1212" s="72" t="n">
        <v>0</v>
      </c>
      <c r="E1212" s="71" t="n">
        <v>0</v>
      </c>
      <c r="F1212" s="71" t="n">
        <v>8</v>
      </c>
      <c r="G1212" s="72" t="n">
        <v>574.6</v>
      </c>
      <c r="H1212" s="72" t="n">
        <v>574.6</v>
      </c>
      <c r="I1212" s="71" t="n">
        <f aca="false">IF(B1212&gt;=Settings!$B$23,1,0)</f>
        <v>0</v>
      </c>
      <c r="J1212" s="71" t="n">
        <v>1</v>
      </c>
      <c r="K1212" s="71" t="n">
        <f aca="false">F1212*I1212*J1212</f>
        <v>0</v>
      </c>
      <c r="L1212" s="71" t="n">
        <f aca="false">E1212*I1212*J1212</f>
        <v>0</v>
      </c>
      <c r="M1212" s="72" t="n">
        <f aca="false">G1212*I1212*J1212</f>
        <v>0</v>
      </c>
      <c r="N1212" s="72" t="n">
        <f aca="false">D1212*I1212*J1212</f>
        <v>-0</v>
      </c>
      <c r="O1212" s="71" t="n">
        <f aca="false">F1212*J1212</f>
        <v>8</v>
      </c>
      <c r="P1212" s="71" t="n">
        <f aca="false">E1212*J1212</f>
        <v>0</v>
      </c>
    </row>
    <row r="1213" customFormat="false" ht="15" hidden="false" customHeight="false" outlineLevel="0" collapsed="false">
      <c r="A1213" s="71" t="s">
        <v>61</v>
      </c>
      <c r="B1213" s="71" t="s">
        <v>47</v>
      </c>
      <c r="C1213" s="71" t="s">
        <v>997</v>
      </c>
      <c r="D1213" s="72" t="n">
        <v>0</v>
      </c>
      <c r="E1213" s="71" t="n">
        <v>0</v>
      </c>
      <c r="F1213" s="71" t="n">
        <v>1</v>
      </c>
      <c r="G1213" s="72" t="n">
        <v>159.95</v>
      </c>
      <c r="H1213" s="72" t="n">
        <v>159.95</v>
      </c>
      <c r="I1213" s="71" t="n">
        <f aca="false">IF(B1213&gt;=Settings!$B$23,1,0)</f>
        <v>0</v>
      </c>
      <c r="J1213" s="71" t="n">
        <v>1</v>
      </c>
      <c r="K1213" s="71" t="n">
        <f aca="false">F1213*I1213*J1213</f>
        <v>0</v>
      </c>
      <c r="L1213" s="71" t="n">
        <f aca="false">E1213*I1213*J1213</f>
        <v>0</v>
      </c>
      <c r="M1213" s="72" t="n">
        <f aca="false">G1213*I1213*J1213</f>
        <v>0</v>
      </c>
      <c r="N1213" s="72" t="n">
        <f aca="false">D1213*I1213*J1213</f>
        <v>-0</v>
      </c>
      <c r="O1213" s="71" t="n">
        <f aca="false">F1213*J1213</f>
        <v>1</v>
      </c>
      <c r="P1213" s="71" t="n">
        <f aca="false">E1213*J1213</f>
        <v>0</v>
      </c>
    </row>
    <row r="1214" customFormat="false" ht="15" hidden="false" customHeight="false" outlineLevel="0" collapsed="false">
      <c r="A1214" s="71" t="s">
        <v>60</v>
      </c>
      <c r="B1214" s="71" t="s">
        <v>47</v>
      </c>
      <c r="C1214" s="71" t="s">
        <v>1446</v>
      </c>
      <c r="D1214" s="72" t="n">
        <v>0</v>
      </c>
      <c r="E1214" s="71" t="n">
        <v>0</v>
      </c>
      <c r="F1214" s="71" t="n">
        <v>11</v>
      </c>
      <c r="G1214" s="72" t="n">
        <v>549.45</v>
      </c>
      <c r="H1214" s="72" t="n">
        <v>549.45</v>
      </c>
      <c r="I1214" s="71" t="n">
        <f aca="false">IF(B1214&gt;=Settings!$B$23,1,0)</f>
        <v>0</v>
      </c>
      <c r="J1214" s="71" t="n">
        <v>1</v>
      </c>
      <c r="K1214" s="71" t="n">
        <f aca="false">F1214*I1214*J1214</f>
        <v>0</v>
      </c>
      <c r="L1214" s="71" t="n">
        <f aca="false">E1214*I1214*J1214</f>
        <v>0</v>
      </c>
      <c r="M1214" s="72" t="n">
        <f aca="false">G1214*I1214*J1214</f>
        <v>0</v>
      </c>
      <c r="N1214" s="72" t="n">
        <f aca="false">D1214*I1214*J1214</f>
        <v>-0</v>
      </c>
      <c r="O1214" s="71" t="n">
        <f aca="false">F1214*J1214</f>
        <v>11</v>
      </c>
      <c r="P1214" s="71" t="n">
        <f aca="false">E1214*J1214</f>
        <v>0</v>
      </c>
    </row>
    <row r="1215" customFormat="false" ht="15" hidden="false" customHeight="false" outlineLevel="0" collapsed="false">
      <c r="A1215" s="71" t="s">
        <v>60</v>
      </c>
      <c r="B1215" s="71" t="s">
        <v>47</v>
      </c>
      <c r="C1215" s="71" t="s">
        <v>1002</v>
      </c>
      <c r="D1215" s="72" t="n">
        <v>94.95</v>
      </c>
      <c r="E1215" s="71" t="n">
        <v>1</v>
      </c>
      <c r="F1215" s="71" t="n">
        <v>27</v>
      </c>
      <c r="G1215" s="72" t="n">
        <v>2563.65</v>
      </c>
      <c r="H1215" s="72" t="n">
        <v>2468.7</v>
      </c>
      <c r="I1215" s="71" t="n">
        <f aca="false">IF(B1215&gt;=Settings!$B$23,1,0)</f>
        <v>0</v>
      </c>
      <c r="J1215" s="71" t="n">
        <v>1</v>
      </c>
      <c r="K1215" s="71" t="n">
        <f aca="false">F1215*I1215*J1215</f>
        <v>0</v>
      </c>
      <c r="L1215" s="71" t="n">
        <f aca="false">E1215*I1215*J1215</f>
        <v>0</v>
      </c>
      <c r="M1215" s="72" t="n">
        <f aca="false">G1215*I1215*J1215</f>
        <v>0</v>
      </c>
      <c r="N1215" s="72" t="n">
        <f aca="false">D1215*I1215*J1215</f>
        <v>0</v>
      </c>
      <c r="O1215" s="71" t="n">
        <f aca="false">F1215*J1215</f>
        <v>27</v>
      </c>
      <c r="P1215" s="71" t="n">
        <f aca="false">E1215*J1215</f>
        <v>1</v>
      </c>
    </row>
    <row r="1216" customFormat="false" ht="15" hidden="false" customHeight="false" outlineLevel="0" collapsed="false">
      <c r="A1216" s="71" t="s">
        <v>60</v>
      </c>
      <c r="B1216" s="71" t="s">
        <v>47</v>
      </c>
      <c r="C1216" s="71" t="s">
        <v>1620</v>
      </c>
      <c r="D1216" s="72" t="n">
        <v>0</v>
      </c>
      <c r="E1216" s="71" t="n">
        <v>0</v>
      </c>
      <c r="F1216" s="71" t="n">
        <v>1</v>
      </c>
      <c r="G1216" s="72" t="n">
        <v>145.95</v>
      </c>
      <c r="H1216" s="72" t="n">
        <v>145.95</v>
      </c>
      <c r="I1216" s="71" t="n">
        <f aca="false">IF(B1216&gt;=Settings!$B$23,1,0)</f>
        <v>0</v>
      </c>
      <c r="J1216" s="71" t="n">
        <v>1</v>
      </c>
      <c r="K1216" s="71" t="n">
        <f aca="false">F1216*I1216*J1216</f>
        <v>0</v>
      </c>
      <c r="L1216" s="71" t="n">
        <f aca="false">E1216*I1216*J1216</f>
        <v>0</v>
      </c>
      <c r="M1216" s="72" t="n">
        <f aca="false">G1216*I1216*J1216</f>
        <v>0</v>
      </c>
      <c r="N1216" s="72" t="n">
        <f aca="false">D1216*I1216*J1216</f>
        <v>-0</v>
      </c>
      <c r="O1216" s="71" t="n">
        <f aca="false">F1216*J1216</f>
        <v>1</v>
      </c>
      <c r="P1216" s="71" t="n">
        <f aca="false">E1216*J1216</f>
        <v>0</v>
      </c>
    </row>
    <row r="1217" customFormat="false" ht="15" hidden="false" customHeight="false" outlineLevel="0" collapsed="false">
      <c r="A1217" s="71" t="s">
        <v>60</v>
      </c>
      <c r="B1217" s="71" t="s">
        <v>47</v>
      </c>
      <c r="C1217" s="71" t="s">
        <v>1018</v>
      </c>
      <c r="D1217" s="72" t="n">
        <v>0</v>
      </c>
      <c r="E1217" s="71" t="n">
        <v>0</v>
      </c>
      <c r="F1217" s="71" t="n">
        <v>14</v>
      </c>
      <c r="G1217" s="72" t="n">
        <v>1539.3</v>
      </c>
      <c r="H1217" s="72" t="n">
        <v>1539.3</v>
      </c>
      <c r="I1217" s="71" t="n">
        <f aca="false">IF(B1217&gt;=Settings!$B$23,1,0)</f>
        <v>0</v>
      </c>
      <c r="J1217" s="71" t="n">
        <v>1</v>
      </c>
      <c r="K1217" s="71" t="n">
        <f aca="false">F1217*I1217*J1217</f>
        <v>0</v>
      </c>
      <c r="L1217" s="71" t="n">
        <f aca="false">E1217*I1217*J1217</f>
        <v>0</v>
      </c>
      <c r="M1217" s="72" t="n">
        <f aca="false">G1217*I1217*J1217</f>
        <v>0</v>
      </c>
      <c r="N1217" s="72" t="n">
        <f aca="false">D1217*I1217*J1217</f>
        <v>-0</v>
      </c>
      <c r="O1217" s="71" t="n">
        <f aca="false">F1217*J1217</f>
        <v>14</v>
      </c>
      <c r="P1217" s="71" t="n">
        <f aca="false">E1217*J1217</f>
        <v>0</v>
      </c>
    </row>
    <row r="1218" customFormat="false" ht="15" hidden="false" customHeight="false" outlineLevel="0" collapsed="false">
      <c r="A1218" s="71" t="s">
        <v>60</v>
      </c>
      <c r="B1218" s="71" t="s">
        <v>47</v>
      </c>
      <c r="C1218" s="71" t="s">
        <v>1019</v>
      </c>
      <c r="D1218" s="72" t="n">
        <v>184.95</v>
      </c>
      <c r="E1218" s="71" t="n">
        <v>1</v>
      </c>
      <c r="F1218" s="71" t="n">
        <v>9</v>
      </c>
      <c r="G1218" s="72" t="n">
        <v>1664.55</v>
      </c>
      <c r="H1218" s="72" t="n">
        <v>1479.6</v>
      </c>
      <c r="I1218" s="71" t="n">
        <f aca="false">IF(B1218&gt;=Settings!$B$23,1,0)</f>
        <v>0</v>
      </c>
      <c r="J1218" s="71" t="n">
        <v>1</v>
      </c>
      <c r="K1218" s="71" t="n">
        <f aca="false">F1218*I1218*J1218</f>
        <v>0</v>
      </c>
      <c r="L1218" s="71" t="n">
        <f aca="false">E1218*I1218*J1218</f>
        <v>0</v>
      </c>
      <c r="M1218" s="72" t="n">
        <f aca="false">G1218*I1218*J1218</f>
        <v>0</v>
      </c>
      <c r="N1218" s="72" t="n">
        <f aca="false">D1218*I1218*J1218</f>
        <v>0</v>
      </c>
      <c r="O1218" s="71" t="n">
        <f aca="false">F1218*J1218</f>
        <v>9</v>
      </c>
      <c r="P1218" s="71" t="n">
        <f aca="false">E1218*J1218</f>
        <v>1</v>
      </c>
    </row>
    <row r="1219" customFormat="false" ht="15" hidden="false" customHeight="false" outlineLevel="0" collapsed="false">
      <c r="A1219" s="71" t="s">
        <v>60</v>
      </c>
      <c r="B1219" s="71" t="s">
        <v>47</v>
      </c>
      <c r="C1219" s="71" t="s">
        <v>1621</v>
      </c>
      <c r="D1219" s="72" t="n">
        <v>0</v>
      </c>
      <c r="E1219" s="71" t="n">
        <v>0</v>
      </c>
      <c r="F1219" s="71" t="n">
        <v>4</v>
      </c>
      <c r="G1219" s="72" t="n">
        <v>299.8</v>
      </c>
      <c r="H1219" s="72" t="n">
        <v>299.8</v>
      </c>
      <c r="I1219" s="71" t="n">
        <f aca="false">IF(B1219&gt;=Settings!$B$23,1,0)</f>
        <v>0</v>
      </c>
      <c r="J1219" s="71" t="n">
        <v>1</v>
      </c>
      <c r="K1219" s="71" t="n">
        <f aca="false">F1219*I1219*J1219</f>
        <v>0</v>
      </c>
      <c r="L1219" s="71" t="n">
        <f aca="false">E1219*I1219*J1219</f>
        <v>0</v>
      </c>
      <c r="M1219" s="72" t="n">
        <f aca="false">G1219*I1219*J1219</f>
        <v>0</v>
      </c>
      <c r="N1219" s="72" t="n">
        <f aca="false">D1219*I1219*J1219</f>
        <v>-0</v>
      </c>
      <c r="O1219" s="71" t="n">
        <f aca="false">F1219*J1219</f>
        <v>4</v>
      </c>
      <c r="P1219" s="71" t="n">
        <f aca="false">E1219*J1219</f>
        <v>0</v>
      </c>
    </row>
    <row r="1220" customFormat="false" ht="15" hidden="false" customHeight="false" outlineLevel="0" collapsed="false">
      <c r="A1220" s="71" t="s">
        <v>60</v>
      </c>
      <c r="B1220" s="71" t="s">
        <v>47</v>
      </c>
      <c r="C1220" s="71" t="s">
        <v>1622</v>
      </c>
      <c r="D1220" s="72" t="n">
        <v>0</v>
      </c>
      <c r="E1220" s="71" t="n">
        <v>0</v>
      </c>
      <c r="F1220" s="71" t="n">
        <v>7</v>
      </c>
      <c r="G1220" s="72" t="n">
        <v>419.65</v>
      </c>
      <c r="H1220" s="72" t="n">
        <v>419.65</v>
      </c>
      <c r="I1220" s="71" t="n">
        <f aca="false">IF(B1220&gt;=Settings!$B$23,1,0)</f>
        <v>0</v>
      </c>
      <c r="J1220" s="71" t="n">
        <v>1</v>
      </c>
      <c r="K1220" s="71" t="n">
        <f aca="false">F1220*I1220*J1220</f>
        <v>0</v>
      </c>
      <c r="L1220" s="71" t="n">
        <f aca="false">E1220*I1220*J1220</f>
        <v>0</v>
      </c>
      <c r="M1220" s="72" t="n">
        <f aca="false">G1220*I1220*J1220</f>
        <v>0</v>
      </c>
      <c r="N1220" s="72" t="n">
        <f aca="false">D1220*I1220*J1220</f>
        <v>-0</v>
      </c>
      <c r="O1220" s="71" t="n">
        <f aca="false">F1220*J1220</f>
        <v>7</v>
      </c>
      <c r="P1220" s="71" t="n">
        <f aca="false">E1220*J1220</f>
        <v>0</v>
      </c>
    </row>
    <row r="1221" customFormat="false" ht="15" hidden="false" customHeight="false" outlineLevel="0" collapsed="false">
      <c r="A1221" s="71" t="s">
        <v>59</v>
      </c>
      <c r="B1221" s="71" t="s">
        <v>47</v>
      </c>
      <c r="C1221" s="71" t="s">
        <v>669</v>
      </c>
      <c r="D1221" s="72" t="n">
        <v>0</v>
      </c>
      <c r="E1221" s="71" t="n">
        <v>0</v>
      </c>
      <c r="F1221" s="71" t="n">
        <v>100</v>
      </c>
      <c r="G1221" s="72" t="n">
        <v>1015.616</v>
      </c>
      <c r="H1221" s="72" t="n">
        <v>1015.616</v>
      </c>
      <c r="I1221" s="71" t="n">
        <f aca="false">IF(B1221&gt;=Settings!$B$23,1,0)</f>
        <v>0</v>
      </c>
      <c r="J1221" s="71" t="n">
        <v>1</v>
      </c>
      <c r="K1221" s="71" t="n">
        <f aca="false">F1221*I1221*J1221</f>
        <v>0</v>
      </c>
      <c r="L1221" s="71" t="n">
        <f aca="false">E1221*I1221*J1221</f>
        <v>0</v>
      </c>
      <c r="M1221" s="72" t="n">
        <f aca="false">G1221*I1221*J1221</f>
        <v>0</v>
      </c>
      <c r="N1221" s="72" t="n">
        <f aca="false">D1221*I1221*J1221</f>
        <v>-0</v>
      </c>
      <c r="O1221" s="71" t="n">
        <f aca="false">F1221*J1221</f>
        <v>100</v>
      </c>
      <c r="P1221" s="71" t="n">
        <f aca="false">E1221*J1221</f>
        <v>0</v>
      </c>
    </row>
    <row r="1222" customFormat="false" ht="15" hidden="false" customHeight="false" outlineLevel="0" collapsed="false">
      <c r="A1222" s="71" t="s">
        <v>60</v>
      </c>
      <c r="B1222" s="71" t="s">
        <v>47</v>
      </c>
      <c r="C1222" s="71" t="s">
        <v>1623</v>
      </c>
      <c r="D1222" s="72" t="n">
        <v>0</v>
      </c>
      <c r="E1222" s="71" t="n">
        <v>0</v>
      </c>
      <c r="F1222" s="71" t="n">
        <v>1</v>
      </c>
      <c r="G1222" s="72" t="n">
        <v>49.95</v>
      </c>
      <c r="H1222" s="72" t="n">
        <v>49.95</v>
      </c>
      <c r="I1222" s="71" t="n">
        <f aca="false">IF(B1222&gt;=Settings!$B$23,1,0)</f>
        <v>0</v>
      </c>
      <c r="J1222" s="71" t="n">
        <v>1</v>
      </c>
      <c r="K1222" s="71" t="n">
        <f aca="false">F1222*I1222*J1222</f>
        <v>0</v>
      </c>
      <c r="L1222" s="71" t="n">
        <f aca="false">E1222*I1222*J1222</f>
        <v>0</v>
      </c>
      <c r="M1222" s="72" t="n">
        <f aca="false">G1222*I1222*J1222</f>
        <v>0</v>
      </c>
      <c r="N1222" s="72" t="n">
        <f aca="false">D1222*I1222*J1222</f>
        <v>-0</v>
      </c>
      <c r="O1222" s="71" t="n">
        <f aca="false">F1222*J1222</f>
        <v>1</v>
      </c>
      <c r="P1222" s="71" t="n">
        <f aca="false">E1222*J1222</f>
        <v>0</v>
      </c>
    </row>
    <row r="1223" customFormat="false" ht="15" hidden="false" customHeight="false" outlineLevel="0" collapsed="false">
      <c r="A1223" s="71" t="s">
        <v>60</v>
      </c>
      <c r="B1223" s="71" t="s">
        <v>47</v>
      </c>
      <c r="C1223" s="71" t="s">
        <v>1624</v>
      </c>
      <c r="D1223" s="72" t="n">
        <v>59.99</v>
      </c>
      <c r="E1223" s="71" t="n">
        <v>1</v>
      </c>
      <c r="F1223" s="71" t="n">
        <v>4</v>
      </c>
      <c r="G1223" s="72" t="n">
        <v>239.96</v>
      </c>
      <c r="H1223" s="72" t="n">
        <v>179.97</v>
      </c>
      <c r="I1223" s="71" t="n">
        <f aca="false">IF(B1223&gt;=Settings!$B$23,1,0)</f>
        <v>0</v>
      </c>
      <c r="J1223" s="71" t="n">
        <v>1</v>
      </c>
      <c r="K1223" s="71" t="n">
        <f aca="false">F1223*I1223*J1223</f>
        <v>0</v>
      </c>
      <c r="L1223" s="71" t="n">
        <f aca="false">E1223*I1223*J1223</f>
        <v>0</v>
      </c>
      <c r="M1223" s="72" t="n">
        <f aca="false">G1223*I1223*J1223</f>
        <v>0</v>
      </c>
      <c r="N1223" s="72" t="n">
        <f aca="false">D1223*I1223*J1223</f>
        <v>0</v>
      </c>
      <c r="O1223" s="71" t="n">
        <f aca="false">F1223*J1223</f>
        <v>4</v>
      </c>
      <c r="P1223" s="71" t="n">
        <f aca="false">E1223*J1223</f>
        <v>1</v>
      </c>
    </row>
    <row r="1224" customFormat="false" ht="15" hidden="false" customHeight="false" outlineLevel="0" collapsed="false">
      <c r="A1224" s="71" t="s">
        <v>60</v>
      </c>
      <c r="B1224" s="71" t="s">
        <v>47</v>
      </c>
      <c r="C1224" s="71" t="s">
        <v>1153</v>
      </c>
      <c r="D1224" s="72" t="n">
        <v>0</v>
      </c>
      <c r="E1224" s="71" t="n">
        <v>0</v>
      </c>
      <c r="F1224" s="71" t="n">
        <v>2</v>
      </c>
      <c r="G1224" s="72" t="n">
        <v>229.9</v>
      </c>
      <c r="H1224" s="72" t="n">
        <v>229.9</v>
      </c>
      <c r="I1224" s="71" t="n">
        <f aca="false">IF(B1224&gt;=Settings!$B$23,1,0)</f>
        <v>0</v>
      </c>
      <c r="J1224" s="71" t="n">
        <v>1</v>
      </c>
      <c r="K1224" s="71" t="n">
        <f aca="false">F1224*I1224*J1224</f>
        <v>0</v>
      </c>
      <c r="L1224" s="71" t="n">
        <f aca="false">E1224*I1224*J1224</f>
        <v>0</v>
      </c>
      <c r="M1224" s="72" t="n">
        <f aca="false">G1224*I1224*J1224</f>
        <v>0</v>
      </c>
      <c r="N1224" s="72" t="n">
        <f aca="false">D1224*I1224*J1224</f>
        <v>-0</v>
      </c>
      <c r="O1224" s="71" t="n">
        <f aca="false">F1224*J1224</f>
        <v>2</v>
      </c>
      <c r="P1224" s="71" t="n">
        <f aca="false">E1224*J1224</f>
        <v>0</v>
      </c>
    </row>
    <row r="1225" customFormat="false" ht="15" hidden="false" customHeight="false" outlineLevel="0" collapsed="false">
      <c r="A1225" s="71" t="s">
        <v>60</v>
      </c>
      <c r="B1225" s="71" t="s">
        <v>47</v>
      </c>
      <c r="C1225" s="71" t="s">
        <v>1625</v>
      </c>
      <c r="D1225" s="72" t="n">
        <v>0</v>
      </c>
      <c r="E1225" s="71" t="n">
        <v>0</v>
      </c>
      <c r="F1225" s="71" t="n">
        <v>10</v>
      </c>
      <c r="G1225" s="72" t="n">
        <v>1099.5</v>
      </c>
      <c r="H1225" s="72" t="n">
        <v>1099.5</v>
      </c>
      <c r="I1225" s="71" t="n">
        <f aca="false">IF(B1225&gt;=Settings!$B$23,1,0)</f>
        <v>0</v>
      </c>
      <c r="J1225" s="71" t="n">
        <v>1</v>
      </c>
      <c r="K1225" s="71" t="n">
        <f aca="false">F1225*I1225*J1225</f>
        <v>0</v>
      </c>
      <c r="L1225" s="71" t="n">
        <f aca="false">E1225*I1225*J1225</f>
        <v>0</v>
      </c>
      <c r="M1225" s="72" t="n">
        <f aca="false">G1225*I1225*J1225</f>
        <v>0</v>
      </c>
      <c r="N1225" s="72" t="n">
        <f aca="false">D1225*I1225*J1225</f>
        <v>-0</v>
      </c>
      <c r="O1225" s="71" t="n">
        <f aca="false">F1225*J1225</f>
        <v>10</v>
      </c>
      <c r="P1225" s="71" t="n">
        <f aca="false">E1225*J1225</f>
        <v>0</v>
      </c>
    </row>
    <row r="1226" customFormat="false" ht="15" hidden="false" customHeight="false" outlineLevel="0" collapsed="false">
      <c r="A1226" s="71" t="s">
        <v>60</v>
      </c>
      <c r="B1226" s="71" t="s">
        <v>47</v>
      </c>
      <c r="C1226" s="71" t="s">
        <v>1626</v>
      </c>
      <c r="D1226" s="72" t="n">
        <v>0</v>
      </c>
      <c r="E1226" s="71" t="n">
        <v>0</v>
      </c>
      <c r="F1226" s="71" t="n">
        <v>2</v>
      </c>
      <c r="G1226" s="72" t="n">
        <v>419.9</v>
      </c>
      <c r="H1226" s="72" t="n">
        <v>419.9</v>
      </c>
      <c r="I1226" s="71" t="n">
        <f aca="false">IF(B1226&gt;=Settings!$B$23,1,0)</f>
        <v>0</v>
      </c>
      <c r="J1226" s="71" t="n">
        <v>1</v>
      </c>
      <c r="K1226" s="71" t="n">
        <f aca="false">F1226*I1226*J1226</f>
        <v>0</v>
      </c>
      <c r="L1226" s="71" t="n">
        <f aca="false">E1226*I1226*J1226</f>
        <v>0</v>
      </c>
      <c r="M1226" s="72" t="n">
        <f aca="false">G1226*I1226*J1226</f>
        <v>0</v>
      </c>
      <c r="N1226" s="72" t="n">
        <f aca="false">D1226*I1226*J1226</f>
        <v>-0</v>
      </c>
      <c r="O1226" s="71" t="n">
        <f aca="false">F1226*J1226</f>
        <v>2</v>
      </c>
      <c r="P1226" s="71" t="n">
        <f aca="false">E1226*J1226</f>
        <v>0</v>
      </c>
    </row>
    <row r="1227" customFormat="false" ht="15" hidden="false" customHeight="false" outlineLevel="0" collapsed="false">
      <c r="A1227" s="71" t="s">
        <v>59</v>
      </c>
      <c r="B1227" s="71" t="s">
        <v>47</v>
      </c>
      <c r="C1227" s="71" t="s">
        <v>170</v>
      </c>
      <c r="D1227" s="72" t="n">
        <v>0</v>
      </c>
      <c r="E1227" s="71" t="n">
        <v>0</v>
      </c>
      <c r="F1227" s="71" t="n">
        <v>8</v>
      </c>
      <c r="G1227" s="72" t="n">
        <v>522.8</v>
      </c>
      <c r="H1227" s="72" t="n">
        <v>522.8</v>
      </c>
      <c r="I1227" s="71" t="n">
        <f aca="false">IF(B1227&gt;=Settings!$B$23,1,0)</f>
        <v>0</v>
      </c>
      <c r="J1227" s="71" t="n">
        <v>1</v>
      </c>
      <c r="K1227" s="71" t="n">
        <f aca="false">F1227*I1227*J1227</f>
        <v>0</v>
      </c>
      <c r="L1227" s="71" t="n">
        <f aca="false">E1227*I1227*J1227</f>
        <v>0</v>
      </c>
      <c r="M1227" s="72" t="n">
        <f aca="false">G1227*I1227*J1227</f>
        <v>0</v>
      </c>
      <c r="N1227" s="72" t="n">
        <f aca="false">D1227*I1227*J1227</f>
        <v>-0</v>
      </c>
      <c r="O1227" s="71" t="n">
        <f aca="false">F1227*J1227</f>
        <v>8</v>
      </c>
      <c r="P1227" s="71" t="n">
        <f aca="false">E1227*J1227</f>
        <v>0</v>
      </c>
    </row>
    <row r="1228" customFormat="false" ht="15" hidden="false" customHeight="false" outlineLevel="0" collapsed="false">
      <c r="A1228" s="71" t="s">
        <v>59</v>
      </c>
      <c r="B1228" s="71" t="s">
        <v>47</v>
      </c>
      <c r="C1228" s="71" t="s">
        <v>1627</v>
      </c>
      <c r="D1228" s="72" t="n">
        <v>0</v>
      </c>
      <c r="E1228" s="71" t="n">
        <v>0</v>
      </c>
      <c r="F1228" s="71" t="n">
        <v>1</v>
      </c>
      <c r="G1228" s="72" t="n">
        <v>170.95</v>
      </c>
      <c r="H1228" s="72" t="n">
        <v>170.95</v>
      </c>
      <c r="I1228" s="71" t="n">
        <f aca="false">IF(B1228&gt;=Settings!$B$23,1,0)</f>
        <v>0</v>
      </c>
      <c r="J1228" s="71" t="n">
        <v>1</v>
      </c>
      <c r="K1228" s="71" t="n">
        <f aca="false">F1228*I1228*J1228</f>
        <v>0</v>
      </c>
      <c r="L1228" s="71" t="n">
        <f aca="false">E1228*I1228*J1228</f>
        <v>0</v>
      </c>
      <c r="M1228" s="72" t="n">
        <f aca="false">G1228*I1228*J1228</f>
        <v>0</v>
      </c>
      <c r="N1228" s="72" t="n">
        <f aca="false">D1228*I1228*J1228</f>
        <v>-0</v>
      </c>
      <c r="O1228" s="71" t="n">
        <f aca="false">F1228*J1228</f>
        <v>1</v>
      </c>
      <c r="P1228" s="71" t="n">
        <f aca="false">E1228*J1228</f>
        <v>0</v>
      </c>
    </row>
    <row r="1229" customFormat="false" ht="15" hidden="false" customHeight="false" outlineLevel="0" collapsed="false">
      <c r="A1229" s="71" t="s">
        <v>60</v>
      </c>
      <c r="B1229" s="71" t="s">
        <v>47</v>
      </c>
      <c r="C1229" s="71" t="s">
        <v>652</v>
      </c>
      <c r="D1229" s="72" t="n">
        <v>0</v>
      </c>
      <c r="E1229" s="71" t="n">
        <v>0</v>
      </c>
      <c r="F1229" s="71" t="n">
        <v>5</v>
      </c>
      <c r="G1229" s="72" t="n">
        <v>99.75</v>
      </c>
      <c r="H1229" s="72" t="n">
        <v>99.75</v>
      </c>
      <c r="I1229" s="71" t="n">
        <f aca="false">IF(B1229&gt;=Settings!$B$23,1,0)</f>
        <v>0</v>
      </c>
      <c r="J1229" s="71" t="n">
        <v>1</v>
      </c>
      <c r="K1229" s="71" t="n">
        <f aca="false">F1229*I1229*J1229</f>
        <v>0</v>
      </c>
      <c r="L1229" s="71" t="n">
        <f aca="false">E1229*I1229*J1229</f>
        <v>0</v>
      </c>
      <c r="M1229" s="72" t="n">
        <f aca="false">G1229*I1229*J1229</f>
        <v>0</v>
      </c>
      <c r="N1229" s="72" t="n">
        <f aca="false">D1229*I1229*J1229</f>
        <v>-0</v>
      </c>
      <c r="O1229" s="71" t="n">
        <f aca="false">F1229*J1229</f>
        <v>5</v>
      </c>
      <c r="P1229" s="71" t="n">
        <f aca="false">E1229*J1229</f>
        <v>0</v>
      </c>
    </row>
    <row r="1230" customFormat="false" ht="15" hidden="false" customHeight="false" outlineLevel="0" collapsed="false">
      <c r="A1230" s="71" t="s">
        <v>60</v>
      </c>
      <c r="B1230" s="71" t="s">
        <v>47</v>
      </c>
      <c r="C1230" s="71" t="s">
        <v>1628</v>
      </c>
      <c r="D1230" s="72" t="n">
        <v>0</v>
      </c>
      <c r="E1230" s="71" t="n">
        <v>0</v>
      </c>
      <c r="F1230" s="71" t="n">
        <v>8</v>
      </c>
      <c r="G1230" s="72" t="n">
        <v>839.6</v>
      </c>
      <c r="H1230" s="72" t="n">
        <v>839.6</v>
      </c>
      <c r="I1230" s="71" t="n">
        <f aca="false">IF(B1230&gt;=Settings!$B$23,1,0)</f>
        <v>0</v>
      </c>
      <c r="J1230" s="71" t="n">
        <v>1</v>
      </c>
      <c r="K1230" s="71" t="n">
        <f aca="false">F1230*I1230*J1230</f>
        <v>0</v>
      </c>
      <c r="L1230" s="71" t="n">
        <f aca="false">E1230*I1230*J1230</f>
        <v>0</v>
      </c>
      <c r="M1230" s="72" t="n">
        <f aca="false">G1230*I1230*J1230</f>
        <v>0</v>
      </c>
      <c r="N1230" s="72" t="n">
        <f aca="false">D1230*I1230*J1230</f>
        <v>-0</v>
      </c>
      <c r="O1230" s="71" t="n">
        <f aca="false">F1230*J1230</f>
        <v>8</v>
      </c>
      <c r="P1230" s="71" t="n">
        <f aca="false">E1230*J1230</f>
        <v>0</v>
      </c>
    </row>
    <row r="1231" customFormat="false" ht="15" hidden="false" customHeight="false" outlineLevel="0" collapsed="false">
      <c r="A1231" s="71" t="s">
        <v>59</v>
      </c>
      <c r="B1231" s="71" t="s">
        <v>47</v>
      </c>
      <c r="C1231" s="71" t="s">
        <v>1279</v>
      </c>
      <c r="D1231" s="72" t="n">
        <v>0</v>
      </c>
      <c r="E1231" s="71" t="n">
        <v>0</v>
      </c>
      <c r="F1231" s="71" t="n">
        <v>3</v>
      </c>
      <c r="G1231" s="72" t="n">
        <v>366.76</v>
      </c>
      <c r="H1231" s="72" t="n">
        <v>366.76</v>
      </c>
      <c r="I1231" s="71" t="n">
        <f aca="false">IF(B1231&gt;=Settings!$B$23,1,0)</f>
        <v>0</v>
      </c>
      <c r="J1231" s="71" t="n">
        <v>1</v>
      </c>
      <c r="K1231" s="71" t="n">
        <f aca="false">F1231*I1231*J1231</f>
        <v>0</v>
      </c>
      <c r="L1231" s="71" t="n">
        <f aca="false">E1231*I1231*J1231</f>
        <v>0</v>
      </c>
      <c r="M1231" s="72" t="n">
        <f aca="false">G1231*I1231*J1231</f>
        <v>0</v>
      </c>
      <c r="N1231" s="72" t="n">
        <f aca="false">D1231*I1231*J1231</f>
        <v>-0</v>
      </c>
      <c r="O1231" s="71" t="n">
        <f aca="false">F1231*J1231</f>
        <v>3</v>
      </c>
      <c r="P1231" s="71" t="n">
        <f aca="false">E1231*J1231</f>
        <v>0</v>
      </c>
    </row>
    <row r="1232" customFormat="false" ht="15" hidden="false" customHeight="false" outlineLevel="0" collapsed="false">
      <c r="A1232" s="71" t="s">
        <v>59</v>
      </c>
      <c r="B1232" s="71" t="s">
        <v>47</v>
      </c>
      <c r="C1232" s="71" t="s">
        <v>169</v>
      </c>
      <c r="D1232" s="72" t="n">
        <v>0</v>
      </c>
      <c r="E1232" s="71" t="n">
        <v>0</v>
      </c>
      <c r="F1232" s="71" t="n">
        <v>6</v>
      </c>
      <c r="G1232" s="72" t="n">
        <v>514.539</v>
      </c>
      <c r="H1232" s="72" t="n">
        <v>514.539</v>
      </c>
      <c r="I1232" s="71" t="n">
        <f aca="false">IF(B1232&gt;=Settings!$B$23,1,0)</f>
        <v>0</v>
      </c>
      <c r="J1232" s="71" t="n">
        <v>1</v>
      </c>
      <c r="K1232" s="71" t="n">
        <f aca="false">F1232*I1232*J1232</f>
        <v>0</v>
      </c>
      <c r="L1232" s="71" t="n">
        <f aca="false">E1232*I1232*J1232</f>
        <v>0</v>
      </c>
      <c r="M1232" s="72" t="n">
        <f aca="false">G1232*I1232*J1232</f>
        <v>0</v>
      </c>
      <c r="N1232" s="72" t="n">
        <f aca="false">D1232*I1232*J1232</f>
        <v>-0</v>
      </c>
      <c r="O1232" s="71" t="n">
        <f aca="false">F1232*J1232</f>
        <v>6</v>
      </c>
      <c r="P1232" s="71" t="n">
        <f aca="false">E1232*J1232</f>
        <v>0</v>
      </c>
    </row>
    <row r="1233" customFormat="false" ht="15" hidden="false" customHeight="false" outlineLevel="0" collapsed="false">
      <c r="A1233" s="71" t="s">
        <v>60</v>
      </c>
      <c r="B1233" s="71" t="s">
        <v>47</v>
      </c>
      <c r="C1233" s="71" t="s">
        <v>1629</v>
      </c>
      <c r="D1233" s="72" t="n">
        <v>0</v>
      </c>
      <c r="E1233" s="71" t="n">
        <v>0</v>
      </c>
      <c r="F1233" s="71" t="n">
        <v>1</v>
      </c>
      <c r="G1233" s="72" t="n">
        <v>109.95</v>
      </c>
      <c r="H1233" s="72" t="n">
        <v>109.95</v>
      </c>
      <c r="I1233" s="71" t="n">
        <f aca="false">IF(B1233&gt;=Settings!$B$23,1,0)</f>
        <v>0</v>
      </c>
      <c r="J1233" s="71" t="n">
        <v>1</v>
      </c>
      <c r="K1233" s="71" t="n">
        <f aca="false">F1233*I1233*J1233</f>
        <v>0</v>
      </c>
      <c r="L1233" s="71" t="n">
        <f aca="false">E1233*I1233*J1233</f>
        <v>0</v>
      </c>
      <c r="M1233" s="72" t="n">
        <f aca="false">G1233*I1233*J1233</f>
        <v>0</v>
      </c>
      <c r="N1233" s="72" t="n">
        <f aca="false">D1233*I1233*J1233</f>
        <v>-0</v>
      </c>
      <c r="O1233" s="71" t="n">
        <f aca="false">F1233*J1233</f>
        <v>1</v>
      </c>
      <c r="P1233" s="71" t="n">
        <f aca="false">E1233*J1233</f>
        <v>0</v>
      </c>
    </row>
    <row r="1234" customFormat="false" ht="15" hidden="false" customHeight="false" outlineLevel="0" collapsed="false">
      <c r="A1234" s="71" t="s">
        <v>60</v>
      </c>
      <c r="B1234" s="71" t="s">
        <v>47</v>
      </c>
      <c r="C1234" s="71" t="s">
        <v>1630</v>
      </c>
      <c r="D1234" s="72" t="n">
        <v>0</v>
      </c>
      <c r="E1234" s="71" t="n">
        <v>0</v>
      </c>
      <c r="F1234" s="71" t="n">
        <v>1</v>
      </c>
      <c r="G1234" s="72" t="n">
        <v>109.95</v>
      </c>
      <c r="H1234" s="72" t="n">
        <v>109.95</v>
      </c>
      <c r="I1234" s="71" t="n">
        <f aca="false">IF(B1234&gt;=Settings!$B$23,1,0)</f>
        <v>0</v>
      </c>
      <c r="J1234" s="71" t="n">
        <v>1</v>
      </c>
      <c r="K1234" s="71" t="n">
        <f aca="false">F1234*I1234*J1234</f>
        <v>0</v>
      </c>
      <c r="L1234" s="71" t="n">
        <f aca="false">E1234*I1234*J1234</f>
        <v>0</v>
      </c>
      <c r="M1234" s="72" t="n">
        <f aca="false">G1234*I1234*J1234</f>
        <v>0</v>
      </c>
      <c r="N1234" s="72" t="n">
        <f aca="false">D1234*I1234*J1234</f>
        <v>-0</v>
      </c>
      <c r="O1234" s="71" t="n">
        <f aca="false">F1234*J1234</f>
        <v>1</v>
      </c>
      <c r="P1234" s="71" t="n">
        <f aca="false">E1234*J1234</f>
        <v>0</v>
      </c>
    </row>
    <row r="1235" customFormat="false" ht="15" hidden="false" customHeight="false" outlineLevel="0" collapsed="false">
      <c r="A1235" s="71" t="s">
        <v>60</v>
      </c>
      <c r="B1235" s="71" t="s">
        <v>47</v>
      </c>
      <c r="C1235" s="71" t="s">
        <v>1631</v>
      </c>
      <c r="D1235" s="72" t="n">
        <v>0</v>
      </c>
      <c r="E1235" s="71" t="n">
        <v>0</v>
      </c>
      <c r="F1235" s="71" t="n">
        <v>42</v>
      </c>
      <c r="G1235" s="72" t="n">
        <v>1887.9</v>
      </c>
      <c r="H1235" s="72" t="n">
        <v>1887.9</v>
      </c>
      <c r="I1235" s="71" t="n">
        <f aca="false">IF(B1235&gt;=Settings!$B$23,1,0)</f>
        <v>0</v>
      </c>
      <c r="J1235" s="71" t="n">
        <v>1</v>
      </c>
      <c r="K1235" s="71" t="n">
        <f aca="false">F1235*I1235*J1235</f>
        <v>0</v>
      </c>
      <c r="L1235" s="71" t="n">
        <f aca="false">E1235*I1235*J1235</f>
        <v>0</v>
      </c>
      <c r="M1235" s="72" t="n">
        <f aca="false">G1235*I1235*J1235</f>
        <v>0</v>
      </c>
      <c r="N1235" s="72" t="n">
        <f aca="false">D1235*I1235*J1235</f>
        <v>-0</v>
      </c>
      <c r="O1235" s="71" t="n">
        <f aca="false">F1235*J1235</f>
        <v>42</v>
      </c>
      <c r="P1235" s="71" t="n">
        <f aca="false">E1235*J1235</f>
        <v>0</v>
      </c>
    </row>
    <row r="1236" customFormat="false" ht="15" hidden="false" customHeight="false" outlineLevel="0" collapsed="false">
      <c r="A1236" s="71" t="s">
        <v>60</v>
      </c>
      <c r="B1236" s="71" t="s">
        <v>47</v>
      </c>
      <c r="C1236" s="71" t="s">
        <v>1632</v>
      </c>
      <c r="D1236" s="72" t="n">
        <v>0</v>
      </c>
      <c r="E1236" s="71" t="n">
        <v>0</v>
      </c>
      <c r="F1236" s="71" t="n">
        <v>1</v>
      </c>
      <c r="G1236" s="72" t="n">
        <v>94.95</v>
      </c>
      <c r="H1236" s="72" t="n">
        <v>94.95</v>
      </c>
      <c r="I1236" s="71" t="n">
        <f aca="false">IF(B1236&gt;=Settings!$B$23,1,0)</f>
        <v>0</v>
      </c>
      <c r="J1236" s="71" t="n">
        <v>1</v>
      </c>
      <c r="K1236" s="71" t="n">
        <f aca="false">F1236*I1236*J1236</f>
        <v>0</v>
      </c>
      <c r="L1236" s="71" t="n">
        <f aca="false">E1236*I1236*J1236</f>
        <v>0</v>
      </c>
      <c r="M1236" s="72" t="n">
        <f aca="false">G1236*I1236*J1236</f>
        <v>0</v>
      </c>
      <c r="N1236" s="72" t="n">
        <f aca="false">D1236*I1236*J1236</f>
        <v>-0</v>
      </c>
      <c r="O1236" s="71" t="n">
        <f aca="false">F1236*J1236</f>
        <v>1</v>
      </c>
      <c r="P1236" s="71" t="n">
        <f aca="false">E1236*J1236</f>
        <v>0</v>
      </c>
    </row>
    <row r="1237" customFormat="false" ht="15" hidden="false" customHeight="false" outlineLevel="0" collapsed="false">
      <c r="A1237" s="71" t="s">
        <v>60</v>
      </c>
      <c r="B1237" s="71" t="s">
        <v>47</v>
      </c>
      <c r="C1237" s="71" t="s">
        <v>1303</v>
      </c>
      <c r="D1237" s="72" t="n">
        <v>0</v>
      </c>
      <c r="E1237" s="71" t="n">
        <v>0</v>
      </c>
      <c r="F1237" s="71" t="n">
        <v>2</v>
      </c>
      <c r="G1237" s="72" t="n">
        <v>37.98</v>
      </c>
      <c r="H1237" s="72" t="n">
        <v>37.98</v>
      </c>
      <c r="I1237" s="71" t="n">
        <f aca="false">IF(B1237&gt;=Settings!$B$23,1,0)</f>
        <v>0</v>
      </c>
      <c r="J1237" s="71" t="n">
        <v>1</v>
      </c>
      <c r="K1237" s="71" t="n">
        <f aca="false">F1237*I1237*J1237</f>
        <v>0</v>
      </c>
      <c r="L1237" s="71" t="n">
        <f aca="false">E1237*I1237*J1237</f>
        <v>0</v>
      </c>
      <c r="M1237" s="72" t="n">
        <f aca="false">G1237*I1237*J1237</f>
        <v>0</v>
      </c>
      <c r="N1237" s="72" t="n">
        <f aca="false">D1237*I1237*J1237</f>
        <v>-0</v>
      </c>
      <c r="O1237" s="71" t="n">
        <f aca="false">F1237*J1237</f>
        <v>2</v>
      </c>
      <c r="P1237" s="71" t="n">
        <f aca="false">E1237*J1237</f>
        <v>0</v>
      </c>
    </row>
    <row r="1238" customFormat="false" ht="15" hidden="false" customHeight="false" outlineLevel="0" collapsed="false">
      <c r="A1238" s="71" t="s">
        <v>60</v>
      </c>
      <c r="B1238" s="71" t="s">
        <v>47</v>
      </c>
      <c r="C1238" s="71" t="s">
        <v>1633</v>
      </c>
      <c r="D1238" s="72" t="n">
        <v>0</v>
      </c>
      <c r="E1238" s="71" t="n">
        <v>0</v>
      </c>
      <c r="F1238" s="71" t="n">
        <v>2</v>
      </c>
      <c r="G1238" s="72" t="n">
        <v>359.9</v>
      </c>
      <c r="H1238" s="72" t="n">
        <v>359.9</v>
      </c>
      <c r="I1238" s="71" t="n">
        <f aca="false">IF(B1238&gt;=Settings!$B$23,1,0)</f>
        <v>0</v>
      </c>
      <c r="J1238" s="71" t="n">
        <v>1</v>
      </c>
      <c r="K1238" s="71" t="n">
        <f aca="false">F1238*I1238*J1238</f>
        <v>0</v>
      </c>
      <c r="L1238" s="71" t="n">
        <f aca="false">E1238*I1238*J1238</f>
        <v>0</v>
      </c>
      <c r="M1238" s="72" t="n">
        <f aca="false">G1238*I1238*J1238</f>
        <v>0</v>
      </c>
      <c r="N1238" s="72" t="n">
        <f aca="false">D1238*I1238*J1238</f>
        <v>-0</v>
      </c>
      <c r="O1238" s="71" t="n">
        <f aca="false">F1238*J1238</f>
        <v>2</v>
      </c>
      <c r="P1238" s="71" t="n">
        <f aca="false">E1238*J1238</f>
        <v>0</v>
      </c>
    </row>
    <row r="1239" customFormat="false" ht="15" hidden="false" customHeight="false" outlineLevel="0" collapsed="false">
      <c r="A1239" s="71" t="s">
        <v>60</v>
      </c>
      <c r="B1239" s="71" t="s">
        <v>47</v>
      </c>
      <c r="C1239" s="71" t="s">
        <v>1634</v>
      </c>
      <c r="D1239" s="72" t="n">
        <v>0</v>
      </c>
      <c r="E1239" s="71" t="n">
        <v>0</v>
      </c>
      <c r="F1239" s="71" t="n">
        <v>12</v>
      </c>
      <c r="G1239" s="72" t="n">
        <v>923.4</v>
      </c>
      <c r="H1239" s="72" t="n">
        <v>923.4</v>
      </c>
      <c r="I1239" s="71" t="n">
        <f aca="false">IF(B1239&gt;=Settings!$B$23,1,0)</f>
        <v>0</v>
      </c>
      <c r="J1239" s="71" t="n">
        <v>1</v>
      </c>
      <c r="K1239" s="71" t="n">
        <f aca="false">F1239*I1239*J1239</f>
        <v>0</v>
      </c>
      <c r="L1239" s="71" t="n">
        <f aca="false">E1239*I1239*J1239</f>
        <v>0</v>
      </c>
      <c r="M1239" s="72" t="n">
        <f aca="false">G1239*I1239*J1239</f>
        <v>0</v>
      </c>
      <c r="N1239" s="72" t="n">
        <f aca="false">D1239*I1239*J1239</f>
        <v>-0</v>
      </c>
      <c r="O1239" s="71" t="n">
        <f aca="false">F1239*J1239</f>
        <v>12</v>
      </c>
      <c r="P1239" s="71" t="n">
        <f aca="false">E1239*J1239</f>
        <v>0</v>
      </c>
    </row>
    <row r="1240" customFormat="false" ht="15" hidden="false" customHeight="false" outlineLevel="0" collapsed="false">
      <c r="A1240" s="71" t="s">
        <v>59</v>
      </c>
      <c r="B1240" s="71" t="s">
        <v>47</v>
      </c>
      <c r="C1240" s="71" t="s">
        <v>1432</v>
      </c>
      <c r="D1240" s="72" t="n">
        <v>0</v>
      </c>
      <c r="E1240" s="71" t="n">
        <v>0</v>
      </c>
      <c r="F1240" s="71" t="n">
        <v>2</v>
      </c>
      <c r="G1240" s="72" t="n">
        <v>202.6</v>
      </c>
      <c r="H1240" s="72" t="n">
        <v>202.6</v>
      </c>
      <c r="I1240" s="71" t="n">
        <f aca="false">IF(B1240&gt;=Settings!$B$23,1,0)</f>
        <v>0</v>
      </c>
      <c r="J1240" s="71" t="n">
        <v>1</v>
      </c>
      <c r="K1240" s="71" t="n">
        <f aca="false">F1240*I1240*J1240</f>
        <v>0</v>
      </c>
      <c r="L1240" s="71" t="n">
        <f aca="false">E1240*I1240*J1240</f>
        <v>0</v>
      </c>
      <c r="M1240" s="72" t="n">
        <f aca="false">G1240*I1240*J1240</f>
        <v>0</v>
      </c>
      <c r="N1240" s="72" t="n">
        <f aca="false">D1240*I1240*J1240</f>
        <v>-0</v>
      </c>
      <c r="O1240" s="71" t="n">
        <f aca="false">F1240*J1240</f>
        <v>2</v>
      </c>
      <c r="P1240" s="71" t="n">
        <f aca="false">E1240*J1240</f>
        <v>0</v>
      </c>
    </row>
    <row r="1241" customFormat="false" ht="15" hidden="false" customHeight="false" outlineLevel="0" collapsed="false">
      <c r="A1241" s="71" t="s">
        <v>59</v>
      </c>
      <c r="B1241" s="71" t="s">
        <v>47</v>
      </c>
      <c r="C1241" s="71" t="s">
        <v>119</v>
      </c>
      <c r="D1241" s="72" t="n">
        <v>0</v>
      </c>
      <c r="E1241" s="71" t="n">
        <v>0</v>
      </c>
      <c r="F1241" s="71" t="n">
        <v>110</v>
      </c>
      <c r="G1241" s="72" t="n">
        <v>9973.199</v>
      </c>
      <c r="H1241" s="72" t="n">
        <v>9973.199</v>
      </c>
      <c r="I1241" s="71" t="n">
        <f aca="false">IF(B1241&gt;=Settings!$B$23,1,0)</f>
        <v>0</v>
      </c>
      <c r="J1241" s="71" t="n">
        <v>1</v>
      </c>
      <c r="K1241" s="71" t="n">
        <f aca="false">F1241*I1241*J1241</f>
        <v>0</v>
      </c>
      <c r="L1241" s="71" t="n">
        <f aca="false">E1241*I1241*J1241</f>
        <v>0</v>
      </c>
      <c r="M1241" s="72" t="n">
        <f aca="false">G1241*I1241*J1241</f>
        <v>0</v>
      </c>
      <c r="N1241" s="72" t="n">
        <f aca="false">D1241*I1241*J1241</f>
        <v>-0</v>
      </c>
      <c r="O1241" s="71" t="n">
        <f aca="false">F1241*J1241</f>
        <v>110</v>
      </c>
      <c r="P1241" s="71" t="n">
        <f aca="false">E1241*J1241</f>
        <v>0</v>
      </c>
    </row>
    <row r="1242" customFormat="false" ht="15" hidden="false" customHeight="false" outlineLevel="0" collapsed="false">
      <c r="A1242" s="71" t="s">
        <v>60</v>
      </c>
      <c r="B1242" s="71" t="s">
        <v>47</v>
      </c>
      <c r="C1242" s="71" t="s">
        <v>1635</v>
      </c>
      <c r="D1242" s="72" t="n">
        <v>0</v>
      </c>
      <c r="E1242" s="71" t="n">
        <v>0</v>
      </c>
      <c r="F1242" s="71" t="n">
        <v>8</v>
      </c>
      <c r="G1242" s="72" t="n">
        <v>783.6</v>
      </c>
      <c r="H1242" s="72" t="n">
        <v>783.6</v>
      </c>
      <c r="I1242" s="71" t="n">
        <f aca="false">IF(B1242&gt;=Settings!$B$23,1,0)</f>
        <v>0</v>
      </c>
      <c r="J1242" s="71" t="n">
        <v>1</v>
      </c>
      <c r="K1242" s="71" t="n">
        <f aca="false">F1242*I1242*J1242</f>
        <v>0</v>
      </c>
      <c r="L1242" s="71" t="n">
        <f aca="false">E1242*I1242*J1242</f>
        <v>0</v>
      </c>
      <c r="M1242" s="72" t="n">
        <f aca="false">G1242*I1242*J1242</f>
        <v>0</v>
      </c>
      <c r="N1242" s="72" t="n">
        <f aca="false">D1242*I1242*J1242</f>
        <v>-0</v>
      </c>
      <c r="O1242" s="71" t="n">
        <f aca="false">F1242*J1242</f>
        <v>8</v>
      </c>
      <c r="P1242" s="71" t="n">
        <f aca="false">E1242*J1242</f>
        <v>0</v>
      </c>
    </row>
    <row r="1243" customFormat="false" ht="15" hidden="false" customHeight="false" outlineLevel="0" collapsed="false">
      <c r="A1243" s="71" t="s">
        <v>60</v>
      </c>
      <c r="B1243" s="71" t="s">
        <v>47</v>
      </c>
      <c r="C1243" s="71" t="s">
        <v>1417</v>
      </c>
      <c r="D1243" s="72" t="n">
        <v>0</v>
      </c>
      <c r="E1243" s="71" t="n">
        <v>0</v>
      </c>
      <c r="F1243" s="71" t="n">
        <v>1</v>
      </c>
      <c r="G1243" s="72" t="n">
        <v>235.95</v>
      </c>
      <c r="H1243" s="72" t="n">
        <v>235.95</v>
      </c>
      <c r="I1243" s="71" t="n">
        <f aca="false">IF(B1243&gt;=Settings!$B$23,1,0)</f>
        <v>0</v>
      </c>
      <c r="J1243" s="71" t="n">
        <v>1</v>
      </c>
      <c r="K1243" s="71" t="n">
        <f aca="false">F1243*I1243*J1243</f>
        <v>0</v>
      </c>
      <c r="L1243" s="71" t="n">
        <f aca="false">E1243*I1243*J1243</f>
        <v>0</v>
      </c>
      <c r="M1243" s="72" t="n">
        <f aca="false">G1243*I1243*J1243</f>
        <v>0</v>
      </c>
      <c r="N1243" s="72" t="n">
        <f aca="false">D1243*I1243*J1243</f>
        <v>-0</v>
      </c>
      <c r="O1243" s="71" t="n">
        <f aca="false">F1243*J1243</f>
        <v>1</v>
      </c>
      <c r="P1243" s="71" t="n">
        <f aca="false">E1243*J1243</f>
        <v>0</v>
      </c>
    </row>
    <row r="1244" customFormat="false" ht="15" hidden="false" customHeight="false" outlineLevel="0" collapsed="false">
      <c r="A1244" s="71" t="s">
        <v>60</v>
      </c>
      <c r="B1244" s="71" t="s">
        <v>47</v>
      </c>
      <c r="C1244" s="71" t="s">
        <v>1636</v>
      </c>
      <c r="D1244" s="72" t="n">
        <v>0</v>
      </c>
      <c r="E1244" s="71" t="n">
        <v>0</v>
      </c>
      <c r="F1244" s="71" t="n">
        <v>2</v>
      </c>
      <c r="G1244" s="72" t="n">
        <v>239.9</v>
      </c>
      <c r="H1244" s="72" t="n">
        <v>239.9</v>
      </c>
      <c r="I1244" s="71" t="n">
        <f aca="false">IF(B1244&gt;=Settings!$B$23,1,0)</f>
        <v>0</v>
      </c>
      <c r="J1244" s="71" t="n">
        <v>1</v>
      </c>
      <c r="K1244" s="71" t="n">
        <f aca="false">F1244*I1244*J1244</f>
        <v>0</v>
      </c>
      <c r="L1244" s="71" t="n">
        <f aca="false">E1244*I1244*J1244</f>
        <v>0</v>
      </c>
      <c r="M1244" s="72" t="n">
        <f aca="false">G1244*I1244*J1244</f>
        <v>0</v>
      </c>
      <c r="N1244" s="72" t="n">
        <f aca="false">D1244*I1244*J1244</f>
        <v>-0</v>
      </c>
      <c r="O1244" s="71" t="n">
        <f aca="false">F1244*J1244</f>
        <v>2</v>
      </c>
      <c r="P1244" s="71" t="n">
        <f aca="false">E1244*J1244</f>
        <v>0</v>
      </c>
    </row>
    <row r="1245" customFormat="false" ht="15" hidden="false" customHeight="false" outlineLevel="0" collapsed="false">
      <c r="A1245" s="71" t="s">
        <v>60</v>
      </c>
      <c r="B1245" s="71" t="s">
        <v>47</v>
      </c>
      <c r="C1245" s="71" t="s">
        <v>1637</v>
      </c>
      <c r="D1245" s="72" t="n">
        <v>0</v>
      </c>
      <c r="E1245" s="71" t="n">
        <v>0</v>
      </c>
      <c r="F1245" s="71" t="n">
        <v>4</v>
      </c>
      <c r="G1245" s="72" t="n">
        <v>739.8</v>
      </c>
      <c r="H1245" s="72" t="n">
        <v>739.8</v>
      </c>
      <c r="I1245" s="71" t="n">
        <f aca="false">IF(B1245&gt;=Settings!$B$23,1,0)</f>
        <v>0</v>
      </c>
      <c r="J1245" s="71" t="n">
        <v>1</v>
      </c>
      <c r="K1245" s="71" t="n">
        <f aca="false">F1245*I1245*J1245</f>
        <v>0</v>
      </c>
      <c r="L1245" s="71" t="n">
        <f aca="false">E1245*I1245*J1245</f>
        <v>0</v>
      </c>
      <c r="M1245" s="72" t="n">
        <f aca="false">G1245*I1245*J1245</f>
        <v>0</v>
      </c>
      <c r="N1245" s="72" t="n">
        <f aca="false">D1245*I1245*J1245</f>
        <v>-0</v>
      </c>
      <c r="O1245" s="71" t="n">
        <f aca="false">F1245*J1245</f>
        <v>4</v>
      </c>
      <c r="P1245" s="71" t="n">
        <f aca="false">E1245*J1245</f>
        <v>0</v>
      </c>
    </row>
    <row r="1246" customFormat="false" ht="15" hidden="false" customHeight="false" outlineLevel="0" collapsed="false">
      <c r="A1246" s="71" t="s">
        <v>60</v>
      </c>
      <c r="B1246" s="71" t="s">
        <v>47</v>
      </c>
      <c r="C1246" s="71" t="s">
        <v>943</v>
      </c>
      <c r="D1246" s="72" t="n">
        <v>0</v>
      </c>
      <c r="E1246" s="71" t="n">
        <v>0</v>
      </c>
      <c r="F1246" s="71" t="n">
        <v>1</v>
      </c>
      <c r="G1246" s="72" t="n">
        <v>9.99</v>
      </c>
      <c r="H1246" s="72" t="n">
        <v>9.99</v>
      </c>
      <c r="I1246" s="71" t="n">
        <f aca="false">IF(B1246&gt;=Settings!$B$23,1,0)</f>
        <v>0</v>
      </c>
      <c r="J1246" s="71" t="n">
        <v>1</v>
      </c>
      <c r="K1246" s="71" t="n">
        <f aca="false">F1246*I1246*J1246</f>
        <v>0</v>
      </c>
      <c r="L1246" s="71" t="n">
        <f aca="false">E1246*I1246*J1246</f>
        <v>0</v>
      </c>
      <c r="M1246" s="72" t="n">
        <f aca="false">G1246*I1246*J1246</f>
        <v>0</v>
      </c>
      <c r="N1246" s="72" t="n">
        <f aca="false">D1246*I1246*J1246</f>
        <v>-0</v>
      </c>
      <c r="O1246" s="71" t="n">
        <f aca="false">F1246*J1246</f>
        <v>1</v>
      </c>
      <c r="P1246" s="71" t="n">
        <f aca="false">E1246*J1246</f>
        <v>0</v>
      </c>
    </row>
    <row r="1247" customFormat="false" ht="15" hidden="false" customHeight="false" outlineLevel="0" collapsed="false">
      <c r="A1247" s="71" t="s">
        <v>59</v>
      </c>
      <c r="B1247" s="71" t="s">
        <v>47</v>
      </c>
      <c r="C1247" s="71" t="s">
        <v>1224</v>
      </c>
      <c r="D1247" s="72" t="n">
        <v>0</v>
      </c>
      <c r="E1247" s="71" t="n">
        <v>0</v>
      </c>
      <c r="F1247" s="71" t="n">
        <v>2</v>
      </c>
      <c r="G1247" s="72" t="n">
        <v>227.9</v>
      </c>
      <c r="H1247" s="72" t="n">
        <v>227.9</v>
      </c>
      <c r="I1247" s="71" t="n">
        <f aca="false">IF(B1247&gt;=Settings!$B$23,1,0)</f>
        <v>0</v>
      </c>
      <c r="J1247" s="71" t="n">
        <v>1</v>
      </c>
      <c r="K1247" s="71" t="n">
        <f aca="false">F1247*I1247*J1247</f>
        <v>0</v>
      </c>
      <c r="L1247" s="71" t="n">
        <f aca="false">E1247*I1247*J1247</f>
        <v>0</v>
      </c>
      <c r="M1247" s="72" t="n">
        <f aca="false">G1247*I1247*J1247</f>
        <v>0</v>
      </c>
      <c r="N1247" s="72" t="n">
        <f aca="false">D1247*I1247*J1247</f>
        <v>-0</v>
      </c>
      <c r="O1247" s="71" t="n">
        <f aca="false">F1247*J1247</f>
        <v>2</v>
      </c>
      <c r="P1247" s="71" t="n">
        <f aca="false">E1247*J1247</f>
        <v>0</v>
      </c>
    </row>
    <row r="1248" customFormat="false" ht="15" hidden="false" customHeight="false" outlineLevel="0" collapsed="false">
      <c r="A1248" s="71" t="s">
        <v>60</v>
      </c>
      <c r="B1248" s="71" t="s">
        <v>47</v>
      </c>
      <c r="C1248" s="71" t="s">
        <v>945</v>
      </c>
      <c r="D1248" s="72" t="n">
        <v>0</v>
      </c>
      <c r="E1248" s="71" t="n">
        <v>0</v>
      </c>
      <c r="F1248" s="71" t="n">
        <v>1</v>
      </c>
      <c r="G1248" s="72" t="n">
        <v>129.95</v>
      </c>
      <c r="H1248" s="72" t="n">
        <v>129.95</v>
      </c>
      <c r="I1248" s="71" t="n">
        <f aca="false">IF(B1248&gt;=Settings!$B$23,1,0)</f>
        <v>0</v>
      </c>
      <c r="J1248" s="71" t="n">
        <v>1</v>
      </c>
      <c r="K1248" s="71" t="n">
        <f aca="false">F1248*I1248*J1248</f>
        <v>0</v>
      </c>
      <c r="L1248" s="71" t="n">
        <f aca="false">E1248*I1248*J1248</f>
        <v>0</v>
      </c>
      <c r="M1248" s="72" t="n">
        <f aca="false">G1248*I1248*J1248</f>
        <v>0</v>
      </c>
      <c r="N1248" s="72" t="n">
        <f aca="false">D1248*I1248*J1248</f>
        <v>-0</v>
      </c>
      <c r="O1248" s="71" t="n">
        <f aca="false">F1248*J1248</f>
        <v>1</v>
      </c>
      <c r="P1248" s="71" t="n">
        <f aca="false">E1248*J1248</f>
        <v>0</v>
      </c>
    </row>
    <row r="1249" customFormat="false" ht="15" hidden="false" customHeight="false" outlineLevel="0" collapsed="false">
      <c r="A1249" s="71" t="s">
        <v>60</v>
      </c>
      <c r="B1249" s="71" t="s">
        <v>47</v>
      </c>
      <c r="C1249" s="71" t="s">
        <v>1638</v>
      </c>
      <c r="D1249" s="72" t="n">
        <v>0</v>
      </c>
      <c r="E1249" s="71" t="n">
        <v>0</v>
      </c>
      <c r="F1249" s="71" t="n">
        <v>1</v>
      </c>
      <c r="G1249" s="72" t="n">
        <v>69.95</v>
      </c>
      <c r="H1249" s="72" t="n">
        <v>69.95</v>
      </c>
      <c r="I1249" s="71" t="n">
        <f aca="false">IF(B1249&gt;=Settings!$B$23,1,0)</f>
        <v>0</v>
      </c>
      <c r="J1249" s="71" t="n">
        <v>1</v>
      </c>
      <c r="K1249" s="71" t="n">
        <f aca="false">F1249*I1249*J1249</f>
        <v>0</v>
      </c>
      <c r="L1249" s="71" t="n">
        <f aca="false">E1249*I1249*J1249</f>
        <v>0</v>
      </c>
      <c r="M1249" s="72" t="n">
        <f aca="false">G1249*I1249*J1249</f>
        <v>0</v>
      </c>
      <c r="N1249" s="72" t="n">
        <f aca="false">D1249*I1249*J1249</f>
        <v>-0</v>
      </c>
      <c r="O1249" s="71" t="n">
        <f aca="false">F1249*J1249</f>
        <v>1</v>
      </c>
      <c r="P1249" s="71" t="n">
        <f aca="false">E1249*J1249</f>
        <v>0</v>
      </c>
    </row>
    <row r="1250" customFormat="false" ht="15" hidden="false" customHeight="false" outlineLevel="0" collapsed="false">
      <c r="A1250" s="71" t="s">
        <v>61</v>
      </c>
      <c r="B1250" s="71" t="s">
        <v>47</v>
      </c>
      <c r="C1250" s="71" t="s">
        <v>1293</v>
      </c>
      <c r="D1250" s="72" t="n">
        <v>0</v>
      </c>
      <c r="E1250" s="71" t="n">
        <v>0</v>
      </c>
      <c r="F1250" s="71" t="n">
        <v>12</v>
      </c>
      <c r="G1250" s="72" t="n">
        <v>1343.3</v>
      </c>
      <c r="H1250" s="72" t="n">
        <v>1278.09</v>
      </c>
      <c r="I1250" s="71" t="n">
        <f aca="false">IF(B1250&gt;=Settings!$B$23,1,0)</f>
        <v>0</v>
      </c>
      <c r="J1250" s="71" t="n">
        <v>1</v>
      </c>
      <c r="K1250" s="71" t="n">
        <f aca="false">F1250*I1250*J1250</f>
        <v>0</v>
      </c>
      <c r="L1250" s="71" t="n">
        <f aca="false">E1250*I1250*J1250</f>
        <v>0</v>
      </c>
      <c r="M1250" s="72" t="n">
        <f aca="false">G1250*I1250*J1250</f>
        <v>0</v>
      </c>
      <c r="N1250" s="72" t="n">
        <f aca="false">D1250*I1250*J1250</f>
        <v>-0</v>
      </c>
      <c r="O1250" s="71" t="n">
        <f aca="false">F1250*J1250</f>
        <v>12</v>
      </c>
      <c r="P1250" s="71" t="n">
        <f aca="false">E1250*J1250</f>
        <v>0</v>
      </c>
    </row>
    <row r="1251" customFormat="false" ht="15" hidden="false" customHeight="false" outlineLevel="0" collapsed="false">
      <c r="A1251" s="71" t="s">
        <v>60</v>
      </c>
      <c r="B1251" s="71" t="s">
        <v>47</v>
      </c>
      <c r="C1251" s="71" t="s">
        <v>1639</v>
      </c>
      <c r="D1251" s="72" t="n">
        <v>0</v>
      </c>
      <c r="E1251" s="71" t="n">
        <v>0</v>
      </c>
      <c r="F1251" s="71" t="n">
        <v>2</v>
      </c>
      <c r="G1251" s="72" t="n">
        <v>69.9</v>
      </c>
      <c r="H1251" s="72" t="n">
        <v>69.9</v>
      </c>
      <c r="I1251" s="71" t="n">
        <f aca="false">IF(B1251&gt;=Settings!$B$23,1,0)</f>
        <v>0</v>
      </c>
      <c r="J1251" s="71" t="n">
        <v>1</v>
      </c>
      <c r="K1251" s="71" t="n">
        <f aca="false">F1251*I1251*J1251</f>
        <v>0</v>
      </c>
      <c r="L1251" s="71" t="n">
        <f aca="false">E1251*I1251*J1251</f>
        <v>0</v>
      </c>
      <c r="M1251" s="72" t="n">
        <f aca="false">G1251*I1251*J1251</f>
        <v>0</v>
      </c>
      <c r="N1251" s="72" t="n">
        <f aca="false">D1251*I1251*J1251</f>
        <v>-0</v>
      </c>
      <c r="O1251" s="71" t="n">
        <f aca="false">F1251*J1251</f>
        <v>2</v>
      </c>
      <c r="P1251" s="71" t="n">
        <f aca="false">E1251*J1251</f>
        <v>0</v>
      </c>
    </row>
    <row r="1252" customFormat="false" ht="15" hidden="false" customHeight="false" outlineLevel="0" collapsed="false">
      <c r="A1252" s="71" t="s">
        <v>60</v>
      </c>
      <c r="B1252" s="71" t="s">
        <v>47</v>
      </c>
      <c r="C1252" s="71" t="s">
        <v>1640</v>
      </c>
      <c r="D1252" s="72" t="n">
        <v>0</v>
      </c>
      <c r="E1252" s="71" t="n">
        <v>0</v>
      </c>
      <c r="F1252" s="71" t="n">
        <v>6</v>
      </c>
      <c r="G1252" s="72" t="n">
        <v>839.7</v>
      </c>
      <c r="H1252" s="72" t="n">
        <v>839.7</v>
      </c>
      <c r="I1252" s="71" t="n">
        <f aca="false">IF(B1252&gt;=Settings!$B$23,1,0)</f>
        <v>0</v>
      </c>
      <c r="J1252" s="71" t="n">
        <v>1</v>
      </c>
      <c r="K1252" s="71" t="n">
        <f aca="false">F1252*I1252*J1252</f>
        <v>0</v>
      </c>
      <c r="L1252" s="71" t="n">
        <f aca="false">E1252*I1252*J1252</f>
        <v>0</v>
      </c>
      <c r="M1252" s="72" t="n">
        <f aca="false">G1252*I1252*J1252</f>
        <v>0</v>
      </c>
      <c r="N1252" s="72" t="n">
        <f aca="false">D1252*I1252*J1252</f>
        <v>-0</v>
      </c>
      <c r="O1252" s="71" t="n">
        <f aca="false">F1252*J1252</f>
        <v>6</v>
      </c>
      <c r="P1252" s="71" t="n">
        <f aca="false">E1252*J1252</f>
        <v>0</v>
      </c>
    </row>
    <row r="1253" customFormat="false" ht="15" hidden="false" customHeight="false" outlineLevel="0" collapsed="false">
      <c r="A1253" s="71" t="s">
        <v>60</v>
      </c>
      <c r="B1253" s="71" t="s">
        <v>47</v>
      </c>
      <c r="C1253" s="71" t="s">
        <v>1485</v>
      </c>
      <c r="D1253" s="72" t="n">
        <v>0</v>
      </c>
      <c r="E1253" s="71" t="n">
        <v>0</v>
      </c>
      <c r="F1253" s="71" t="n">
        <v>2</v>
      </c>
      <c r="G1253" s="72" t="n">
        <v>219.9</v>
      </c>
      <c r="H1253" s="72" t="n">
        <v>219.9</v>
      </c>
      <c r="I1253" s="71" t="n">
        <f aca="false">IF(B1253&gt;=Settings!$B$23,1,0)</f>
        <v>0</v>
      </c>
      <c r="J1253" s="71" t="n">
        <v>1</v>
      </c>
      <c r="K1253" s="71" t="n">
        <f aca="false">F1253*I1253*J1253</f>
        <v>0</v>
      </c>
      <c r="L1253" s="71" t="n">
        <f aca="false">E1253*I1253*J1253</f>
        <v>0</v>
      </c>
      <c r="M1253" s="72" t="n">
        <f aca="false">G1253*I1253*J1253</f>
        <v>0</v>
      </c>
      <c r="N1253" s="72" t="n">
        <f aca="false">D1253*I1253*J1253</f>
        <v>-0</v>
      </c>
      <c r="O1253" s="71" t="n">
        <f aca="false">F1253*J1253</f>
        <v>2</v>
      </c>
      <c r="P1253" s="71" t="n">
        <f aca="false">E1253*J1253</f>
        <v>0</v>
      </c>
    </row>
    <row r="1254" customFormat="false" ht="15" hidden="false" customHeight="false" outlineLevel="0" collapsed="false">
      <c r="A1254" s="71" t="s">
        <v>60</v>
      </c>
      <c r="B1254" s="71" t="s">
        <v>47</v>
      </c>
      <c r="C1254" s="71" t="s">
        <v>1484</v>
      </c>
      <c r="D1254" s="72" t="n">
        <v>0</v>
      </c>
      <c r="E1254" s="71" t="n">
        <v>0</v>
      </c>
      <c r="F1254" s="71" t="n">
        <v>5</v>
      </c>
      <c r="G1254" s="72" t="n">
        <v>774.75</v>
      </c>
      <c r="H1254" s="72" t="n">
        <v>774.75</v>
      </c>
      <c r="I1254" s="71" t="n">
        <f aca="false">IF(B1254&gt;=Settings!$B$23,1,0)</f>
        <v>0</v>
      </c>
      <c r="J1254" s="71" t="n">
        <v>1</v>
      </c>
      <c r="K1254" s="71" t="n">
        <f aca="false">F1254*I1254*J1254</f>
        <v>0</v>
      </c>
      <c r="L1254" s="71" t="n">
        <f aca="false">E1254*I1254*J1254</f>
        <v>0</v>
      </c>
      <c r="M1254" s="72" t="n">
        <f aca="false">G1254*I1254*J1254</f>
        <v>0</v>
      </c>
      <c r="N1254" s="72" t="n">
        <f aca="false">D1254*I1254*J1254</f>
        <v>-0</v>
      </c>
      <c r="O1254" s="71" t="n">
        <f aca="false">F1254*J1254</f>
        <v>5</v>
      </c>
      <c r="P1254" s="71" t="n">
        <f aca="false">E1254*J1254</f>
        <v>0</v>
      </c>
    </row>
    <row r="1255" customFormat="false" ht="15" hidden="false" customHeight="false" outlineLevel="0" collapsed="false">
      <c r="A1255" s="71" t="s">
        <v>61</v>
      </c>
      <c r="B1255" s="71" t="s">
        <v>47</v>
      </c>
      <c r="C1255" s="71" t="s">
        <v>1220</v>
      </c>
      <c r="D1255" s="72" t="n">
        <v>0</v>
      </c>
      <c r="E1255" s="71" t="n">
        <v>0</v>
      </c>
      <c r="F1255" s="71" t="n">
        <v>5</v>
      </c>
      <c r="G1255" s="72" t="n">
        <v>629.75</v>
      </c>
      <c r="H1255" s="72" t="n">
        <v>574.3</v>
      </c>
      <c r="I1255" s="71" t="n">
        <f aca="false">IF(B1255&gt;=Settings!$B$23,1,0)</f>
        <v>0</v>
      </c>
      <c r="J1255" s="71" t="n">
        <v>1</v>
      </c>
      <c r="K1255" s="71" t="n">
        <f aca="false">F1255*I1255*J1255</f>
        <v>0</v>
      </c>
      <c r="L1255" s="71" t="n">
        <f aca="false">E1255*I1255*J1255</f>
        <v>0</v>
      </c>
      <c r="M1255" s="72" t="n">
        <f aca="false">G1255*I1255*J1255</f>
        <v>0</v>
      </c>
      <c r="N1255" s="72" t="n">
        <f aca="false">D1255*I1255*J1255</f>
        <v>-0</v>
      </c>
      <c r="O1255" s="71" t="n">
        <f aca="false">F1255*J1255</f>
        <v>5</v>
      </c>
      <c r="P1255" s="71" t="n">
        <f aca="false">E1255*J1255</f>
        <v>0</v>
      </c>
    </row>
    <row r="1256" customFormat="false" ht="15" hidden="false" customHeight="false" outlineLevel="0" collapsed="false">
      <c r="A1256" s="71" t="s">
        <v>60</v>
      </c>
      <c r="B1256" s="71" t="s">
        <v>47</v>
      </c>
      <c r="C1256" s="71" t="s">
        <v>1641</v>
      </c>
      <c r="D1256" s="72" t="n">
        <v>0</v>
      </c>
      <c r="E1256" s="71" t="n">
        <v>0</v>
      </c>
      <c r="F1256" s="71" t="n">
        <v>7</v>
      </c>
      <c r="G1256" s="72" t="n">
        <v>1504.65</v>
      </c>
      <c r="H1256" s="72" t="n">
        <v>1504.65</v>
      </c>
      <c r="I1256" s="71" t="n">
        <f aca="false">IF(B1256&gt;=Settings!$B$23,1,0)</f>
        <v>0</v>
      </c>
      <c r="J1256" s="71" t="n">
        <v>1</v>
      </c>
      <c r="K1256" s="71" t="n">
        <f aca="false">F1256*I1256*J1256</f>
        <v>0</v>
      </c>
      <c r="L1256" s="71" t="n">
        <f aca="false">E1256*I1256*J1256</f>
        <v>0</v>
      </c>
      <c r="M1256" s="72" t="n">
        <f aca="false">G1256*I1256*J1256</f>
        <v>0</v>
      </c>
      <c r="N1256" s="72" t="n">
        <f aca="false">D1256*I1256*J1256</f>
        <v>-0</v>
      </c>
      <c r="O1256" s="71" t="n">
        <f aca="false">F1256*J1256</f>
        <v>7</v>
      </c>
      <c r="P1256" s="71" t="n">
        <f aca="false">E1256*J1256</f>
        <v>0</v>
      </c>
    </row>
    <row r="1257" customFormat="false" ht="15" hidden="false" customHeight="false" outlineLevel="0" collapsed="false">
      <c r="A1257" s="71" t="s">
        <v>60</v>
      </c>
      <c r="B1257" s="71" t="s">
        <v>47</v>
      </c>
      <c r="C1257" s="71" t="s">
        <v>1642</v>
      </c>
      <c r="D1257" s="72" t="n">
        <v>0</v>
      </c>
      <c r="E1257" s="71" t="n">
        <v>0</v>
      </c>
      <c r="F1257" s="71" t="n">
        <v>1</v>
      </c>
      <c r="G1257" s="72" t="n">
        <v>139.95</v>
      </c>
      <c r="H1257" s="72" t="n">
        <v>139.95</v>
      </c>
      <c r="I1257" s="71" t="n">
        <f aca="false">IF(B1257&gt;=Settings!$B$23,1,0)</f>
        <v>0</v>
      </c>
      <c r="J1257" s="71" t="n">
        <v>1</v>
      </c>
      <c r="K1257" s="71" t="n">
        <f aca="false">F1257*I1257*J1257</f>
        <v>0</v>
      </c>
      <c r="L1257" s="71" t="n">
        <f aca="false">E1257*I1257*J1257</f>
        <v>0</v>
      </c>
      <c r="M1257" s="72" t="n">
        <f aca="false">G1257*I1257*J1257</f>
        <v>0</v>
      </c>
      <c r="N1257" s="72" t="n">
        <f aca="false">D1257*I1257*J1257</f>
        <v>-0</v>
      </c>
      <c r="O1257" s="71" t="n">
        <f aca="false">F1257*J1257</f>
        <v>1</v>
      </c>
      <c r="P1257" s="71" t="n">
        <f aca="false">E1257*J1257</f>
        <v>0</v>
      </c>
    </row>
    <row r="1258" customFormat="false" ht="15" hidden="false" customHeight="false" outlineLevel="0" collapsed="false">
      <c r="A1258" s="71" t="s">
        <v>60</v>
      </c>
      <c r="B1258" s="71" t="s">
        <v>47</v>
      </c>
      <c r="C1258" s="71" t="s">
        <v>1230</v>
      </c>
      <c r="D1258" s="72" t="n">
        <v>114.95</v>
      </c>
      <c r="E1258" s="71" t="n">
        <v>1</v>
      </c>
      <c r="F1258" s="71" t="n">
        <v>1</v>
      </c>
      <c r="G1258" s="72" t="n">
        <v>114.95</v>
      </c>
      <c r="H1258" s="72" t="n">
        <v>0</v>
      </c>
      <c r="I1258" s="71" t="n">
        <f aca="false">IF(B1258&gt;=Settings!$B$23,1,0)</f>
        <v>0</v>
      </c>
      <c r="J1258" s="71" t="n">
        <v>1</v>
      </c>
      <c r="K1258" s="71" t="n">
        <f aca="false">F1258*I1258*J1258</f>
        <v>0</v>
      </c>
      <c r="L1258" s="71" t="n">
        <f aca="false">E1258*I1258*J1258</f>
        <v>0</v>
      </c>
      <c r="M1258" s="72" t="n">
        <f aca="false">G1258*I1258*J1258</f>
        <v>0</v>
      </c>
      <c r="N1258" s="72" t="n">
        <f aca="false">D1258*I1258*J1258</f>
        <v>0</v>
      </c>
      <c r="O1258" s="71" t="n">
        <f aca="false">F1258*J1258</f>
        <v>1</v>
      </c>
      <c r="P1258" s="71" t="n">
        <f aca="false">E1258*J1258</f>
        <v>1</v>
      </c>
    </row>
    <row r="1259" customFormat="false" ht="15" hidden="false" customHeight="false" outlineLevel="0" collapsed="false">
      <c r="A1259" s="71" t="s">
        <v>60</v>
      </c>
      <c r="B1259" s="71" t="s">
        <v>47</v>
      </c>
      <c r="C1259" s="71" t="s">
        <v>1598</v>
      </c>
      <c r="D1259" s="72" t="n">
        <v>0</v>
      </c>
      <c r="E1259" s="71" t="n">
        <v>0</v>
      </c>
      <c r="F1259" s="71" t="n">
        <v>1</v>
      </c>
      <c r="G1259" s="72" t="n">
        <v>88.95</v>
      </c>
      <c r="H1259" s="72" t="n">
        <v>88.95</v>
      </c>
      <c r="I1259" s="71" t="n">
        <f aca="false">IF(B1259&gt;=Settings!$B$23,1,0)</f>
        <v>0</v>
      </c>
      <c r="J1259" s="71" t="n">
        <v>1</v>
      </c>
      <c r="K1259" s="71" t="n">
        <f aca="false">F1259*I1259*J1259</f>
        <v>0</v>
      </c>
      <c r="L1259" s="71" t="n">
        <f aca="false">E1259*I1259*J1259</f>
        <v>0</v>
      </c>
      <c r="M1259" s="72" t="n">
        <f aca="false">G1259*I1259*J1259</f>
        <v>0</v>
      </c>
      <c r="N1259" s="72" t="n">
        <f aca="false">D1259*I1259*J1259</f>
        <v>-0</v>
      </c>
      <c r="O1259" s="71" t="n">
        <f aca="false">F1259*J1259</f>
        <v>1</v>
      </c>
      <c r="P1259" s="71" t="n">
        <f aca="false">E1259*J1259</f>
        <v>0</v>
      </c>
    </row>
    <row r="1260" customFormat="false" ht="15" hidden="false" customHeight="false" outlineLevel="0" collapsed="false">
      <c r="A1260" s="71" t="s">
        <v>60</v>
      </c>
      <c r="B1260" s="71" t="s">
        <v>47</v>
      </c>
      <c r="C1260" s="71" t="s">
        <v>1643</v>
      </c>
      <c r="D1260" s="72" t="n">
        <v>0</v>
      </c>
      <c r="E1260" s="71" t="n">
        <v>0</v>
      </c>
      <c r="F1260" s="71" t="n">
        <v>1</v>
      </c>
      <c r="G1260" s="72" t="n">
        <v>84.95</v>
      </c>
      <c r="H1260" s="72" t="n">
        <v>84.95</v>
      </c>
      <c r="I1260" s="71" t="n">
        <f aca="false">IF(B1260&gt;=Settings!$B$23,1,0)</f>
        <v>0</v>
      </c>
      <c r="J1260" s="71" t="n">
        <v>1</v>
      </c>
      <c r="K1260" s="71" t="n">
        <f aca="false">F1260*I1260*J1260</f>
        <v>0</v>
      </c>
      <c r="L1260" s="71" t="n">
        <f aca="false">E1260*I1260*J1260</f>
        <v>0</v>
      </c>
      <c r="M1260" s="72" t="n">
        <f aca="false">G1260*I1260*J1260</f>
        <v>0</v>
      </c>
      <c r="N1260" s="72" t="n">
        <f aca="false">D1260*I1260*J1260</f>
        <v>-0</v>
      </c>
      <c r="O1260" s="71" t="n">
        <f aca="false">F1260*J1260</f>
        <v>1</v>
      </c>
      <c r="P1260" s="71" t="n">
        <f aca="false">E1260*J1260</f>
        <v>0</v>
      </c>
    </row>
    <row r="1261" customFormat="false" ht="15" hidden="false" customHeight="false" outlineLevel="0" collapsed="false">
      <c r="A1261" s="71" t="s">
        <v>60</v>
      </c>
      <c r="B1261" s="71" t="s">
        <v>47</v>
      </c>
      <c r="C1261" s="71" t="s">
        <v>1472</v>
      </c>
      <c r="D1261" s="72" t="n">
        <v>49.95</v>
      </c>
      <c r="E1261" s="71" t="n">
        <v>1</v>
      </c>
      <c r="F1261" s="71" t="n">
        <v>3</v>
      </c>
      <c r="G1261" s="72" t="n">
        <v>164.85</v>
      </c>
      <c r="H1261" s="72" t="n">
        <v>114.9</v>
      </c>
      <c r="I1261" s="71" t="n">
        <f aca="false">IF(B1261&gt;=Settings!$B$23,1,0)</f>
        <v>0</v>
      </c>
      <c r="J1261" s="71" t="n">
        <v>1</v>
      </c>
      <c r="K1261" s="71" t="n">
        <f aca="false">F1261*I1261*J1261</f>
        <v>0</v>
      </c>
      <c r="L1261" s="71" t="n">
        <f aca="false">E1261*I1261*J1261</f>
        <v>0</v>
      </c>
      <c r="M1261" s="72" t="n">
        <f aca="false">G1261*I1261*J1261</f>
        <v>0</v>
      </c>
      <c r="N1261" s="72" t="n">
        <f aca="false">D1261*I1261*J1261</f>
        <v>0</v>
      </c>
      <c r="O1261" s="71" t="n">
        <f aca="false">F1261*J1261</f>
        <v>3</v>
      </c>
      <c r="P1261" s="71" t="n">
        <f aca="false">E1261*J1261</f>
        <v>1</v>
      </c>
    </row>
    <row r="1262" customFormat="false" ht="15" hidden="false" customHeight="false" outlineLevel="0" collapsed="false">
      <c r="A1262" s="71" t="s">
        <v>60</v>
      </c>
      <c r="B1262" s="71" t="s">
        <v>47</v>
      </c>
      <c r="C1262" s="71" t="s">
        <v>1644</v>
      </c>
      <c r="D1262" s="72" t="n">
        <v>0</v>
      </c>
      <c r="E1262" s="71" t="n">
        <v>0</v>
      </c>
      <c r="F1262" s="71" t="n">
        <v>1</v>
      </c>
      <c r="G1262" s="72" t="n">
        <v>117</v>
      </c>
      <c r="H1262" s="72" t="n">
        <v>117</v>
      </c>
      <c r="I1262" s="71" t="n">
        <f aca="false">IF(B1262&gt;=Settings!$B$23,1,0)</f>
        <v>0</v>
      </c>
      <c r="J1262" s="71" t="n">
        <v>1</v>
      </c>
      <c r="K1262" s="71" t="n">
        <f aca="false">F1262*I1262*J1262</f>
        <v>0</v>
      </c>
      <c r="L1262" s="71" t="n">
        <f aca="false">E1262*I1262*J1262</f>
        <v>0</v>
      </c>
      <c r="M1262" s="72" t="n">
        <f aca="false">G1262*I1262*J1262</f>
        <v>0</v>
      </c>
      <c r="N1262" s="72" t="n">
        <f aca="false">D1262*I1262*J1262</f>
        <v>-0</v>
      </c>
      <c r="O1262" s="71" t="n">
        <f aca="false">F1262*J1262</f>
        <v>1</v>
      </c>
      <c r="P1262" s="71" t="n">
        <f aca="false">E1262*J1262</f>
        <v>0</v>
      </c>
    </row>
    <row r="1263" customFormat="false" ht="15" hidden="false" customHeight="false" outlineLevel="0" collapsed="false">
      <c r="A1263" s="71" t="s">
        <v>61</v>
      </c>
      <c r="B1263" s="71" t="s">
        <v>47</v>
      </c>
      <c r="C1263" s="71" t="s">
        <v>585</v>
      </c>
      <c r="D1263" s="72" t="n">
        <v>0</v>
      </c>
      <c r="E1263" s="71" t="n">
        <v>0</v>
      </c>
      <c r="F1263" s="71" t="n">
        <v>2</v>
      </c>
      <c r="G1263" s="72" t="n">
        <v>159.9</v>
      </c>
      <c r="H1263" s="72" t="n">
        <v>147.91</v>
      </c>
      <c r="I1263" s="71" t="n">
        <f aca="false">IF(B1263&gt;=Settings!$B$23,1,0)</f>
        <v>0</v>
      </c>
      <c r="J1263" s="71" t="n">
        <v>1</v>
      </c>
      <c r="K1263" s="71" t="n">
        <f aca="false">F1263*I1263*J1263</f>
        <v>0</v>
      </c>
      <c r="L1263" s="71" t="n">
        <f aca="false">E1263*I1263*J1263</f>
        <v>0</v>
      </c>
      <c r="M1263" s="72" t="n">
        <f aca="false">G1263*I1263*J1263</f>
        <v>0</v>
      </c>
      <c r="N1263" s="72" t="n">
        <f aca="false">D1263*I1263*J1263</f>
        <v>-0</v>
      </c>
      <c r="O1263" s="71" t="n">
        <f aca="false">F1263*J1263</f>
        <v>2</v>
      </c>
      <c r="P1263" s="71" t="n">
        <f aca="false">E1263*J1263</f>
        <v>0</v>
      </c>
    </row>
    <row r="1264" customFormat="false" ht="15" hidden="false" customHeight="false" outlineLevel="0" collapsed="false">
      <c r="A1264" s="71" t="s">
        <v>59</v>
      </c>
      <c r="B1264" s="71" t="s">
        <v>47</v>
      </c>
      <c r="C1264" s="71" t="s">
        <v>359</v>
      </c>
      <c r="D1264" s="72" t="n">
        <v>0</v>
      </c>
      <c r="E1264" s="71" t="n">
        <v>0</v>
      </c>
      <c r="F1264" s="71" t="n">
        <v>2</v>
      </c>
      <c r="G1264" s="72" t="n">
        <v>398.9</v>
      </c>
      <c r="H1264" s="72" t="n">
        <v>398.9</v>
      </c>
      <c r="I1264" s="71" t="n">
        <f aca="false">IF(B1264&gt;=Settings!$B$23,1,0)</f>
        <v>0</v>
      </c>
      <c r="J1264" s="71" t="n">
        <v>1</v>
      </c>
      <c r="K1264" s="71" t="n">
        <f aca="false">F1264*I1264*J1264</f>
        <v>0</v>
      </c>
      <c r="L1264" s="71" t="n">
        <f aca="false">E1264*I1264*J1264</f>
        <v>0</v>
      </c>
      <c r="M1264" s="72" t="n">
        <f aca="false">G1264*I1264*J1264</f>
        <v>0</v>
      </c>
      <c r="N1264" s="72" t="n">
        <f aca="false">D1264*I1264*J1264</f>
        <v>-0</v>
      </c>
      <c r="O1264" s="71" t="n">
        <f aca="false">F1264*J1264</f>
        <v>2</v>
      </c>
      <c r="P1264" s="71" t="n">
        <f aca="false">E1264*J1264</f>
        <v>0</v>
      </c>
    </row>
    <row r="1265" customFormat="false" ht="15" hidden="false" customHeight="false" outlineLevel="0" collapsed="false">
      <c r="A1265" s="71" t="s">
        <v>60</v>
      </c>
      <c r="B1265" s="71" t="s">
        <v>47</v>
      </c>
      <c r="C1265" s="71" t="s">
        <v>1645</v>
      </c>
      <c r="D1265" s="72" t="n">
        <v>0</v>
      </c>
      <c r="E1265" s="71" t="n">
        <v>0</v>
      </c>
      <c r="F1265" s="71" t="n">
        <v>1</v>
      </c>
      <c r="G1265" s="72" t="n">
        <v>20.95</v>
      </c>
      <c r="H1265" s="72" t="n">
        <v>20.95</v>
      </c>
      <c r="I1265" s="71" t="n">
        <f aca="false">IF(B1265&gt;=Settings!$B$23,1,0)</f>
        <v>0</v>
      </c>
      <c r="J1265" s="71" t="n">
        <v>1</v>
      </c>
      <c r="K1265" s="71" t="n">
        <f aca="false">F1265*I1265*J1265</f>
        <v>0</v>
      </c>
      <c r="L1265" s="71" t="n">
        <f aca="false">E1265*I1265*J1265</f>
        <v>0</v>
      </c>
      <c r="M1265" s="72" t="n">
        <f aca="false">G1265*I1265*J1265</f>
        <v>0</v>
      </c>
      <c r="N1265" s="72" t="n">
        <f aca="false">D1265*I1265*J1265</f>
        <v>-0</v>
      </c>
      <c r="O1265" s="71" t="n">
        <f aca="false">F1265*J1265</f>
        <v>1</v>
      </c>
      <c r="P1265" s="71" t="n">
        <f aca="false">E1265*J1265</f>
        <v>0</v>
      </c>
    </row>
    <row r="1266" customFormat="false" ht="15" hidden="false" customHeight="false" outlineLevel="0" collapsed="false">
      <c r="A1266" s="71" t="s">
        <v>60</v>
      </c>
      <c r="B1266" s="71" t="s">
        <v>47</v>
      </c>
      <c r="C1266" s="71" t="s">
        <v>1646</v>
      </c>
      <c r="D1266" s="72" t="n">
        <v>0</v>
      </c>
      <c r="E1266" s="71" t="n">
        <v>0</v>
      </c>
      <c r="F1266" s="71" t="n">
        <v>2</v>
      </c>
      <c r="G1266" s="72" t="n">
        <v>159.9</v>
      </c>
      <c r="H1266" s="72" t="n">
        <v>159.9</v>
      </c>
      <c r="I1266" s="71" t="n">
        <f aca="false">IF(B1266&gt;=Settings!$B$23,1,0)</f>
        <v>0</v>
      </c>
      <c r="J1266" s="71" t="n">
        <v>1</v>
      </c>
      <c r="K1266" s="71" t="n">
        <f aca="false">F1266*I1266*J1266</f>
        <v>0</v>
      </c>
      <c r="L1266" s="71" t="n">
        <f aca="false">E1266*I1266*J1266</f>
        <v>0</v>
      </c>
      <c r="M1266" s="72" t="n">
        <f aca="false">G1266*I1266*J1266</f>
        <v>0</v>
      </c>
      <c r="N1266" s="72" t="n">
        <f aca="false">D1266*I1266*J1266</f>
        <v>-0</v>
      </c>
      <c r="O1266" s="71" t="n">
        <f aca="false">F1266*J1266</f>
        <v>2</v>
      </c>
      <c r="P1266" s="71" t="n">
        <f aca="false">E1266*J1266</f>
        <v>0</v>
      </c>
    </row>
    <row r="1267" customFormat="false" ht="15" hidden="false" customHeight="false" outlineLevel="0" collapsed="false">
      <c r="A1267" s="71" t="s">
        <v>60</v>
      </c>
      <c r="B1267" s="71" t="s">
        <v>47</v>
      </c>
      <c r="C1267" s="71" t="s">
        <v>1647</v>
      </c>
      <c r="D1267" s="72" t="n">
        <v>0</v>
      </c>
      <c r="E1267" s="71" t="n">
        <v>0</v>
      </c>
      <c r="F1267" s="71" t="n">
        <v>2</v>
      </c>
      <c r="G1267" s="72" t="n">
        <v>331.9</v>
      </c>
      <c r="H1267" s="72" t="n">
        <v>331.9</v>
      </c>
      <c r="I1267" s="71" t="n">
        <f aca="false">IF(B1267&gt;=Settings!$B$23,1,0)</f>
        <v>0</v>
      </c>
      <c r="J1267" s="71" t="n">
        <v>1</v>
      </c>
      <c r="K1267" s="71" t="n">
        <f aca="false">F1267*I1267*J1267</f>
        <v>0</v>
      </c>
      <c r="L1267" s="71" t="n">
        <f aca="false">E1267*I1267*J1267</f>
        <v>0</v>
      </c>
      <c r="M1267" s="72" t="n">
        <f aca="false">G1267*I1267*J1267</f>
        <v>0</v>
      </c>
      <c r="N1267" s="72" t="n">
        <f aca="false">D1267*I1267*J1267</f>
        <v>-0</v>
      </c>
      <c r="O1267" s="71" t="n">
        <f aca="false">F1267*J1267</f>
        <v>2</v>
      </c>
      <c r="P1267" s="71" t="n">
        <f aca="false">E1267*J1267</f>
        <v>0</v>
      </c>
    </row>
    <row r="1268" customFormat="false" ht="15" hidden="false" customHeight="false" outlineLevel="0" collapsed="false">
      <c r="A1268" s="71" t="s">
        <v>60</v>
      </c>
      <c r="B1268" s="71" t="s">
        <v>47</v>
      </c>
      <c r="C1268" s="71" t="s">
        <v>958</v>
      </c>
      <c r="D1268" s="72" t="n">
        <v>35.8</v>
      </c>
      <c r="E1268" s="71" t="n">
        <v>4</v>
      </c>
      <c r="F1268" s="71" t="n">
        <v>117</v>
      </c>
      <c r="G1268" s="72" t="n">
        <v>1047.15</v>
      </c>
      <c r="H1268" s="72" t="n">
        <v>1011.35</v>
      </c>
      <c r="I1268" s="71" t="n">
        <f aca="false">IF(B1268&gt;=Settings!$B$23,1,0)</f>
        <v>0</v>
      </c>
      <c r="J1268" s="71" t="n">
        <v>1</v>
      </c>
      <c r="K1268" s="71" t="n">
        <f aca="false">F1268*I1268*J1268</f>
        <v>0</v>
      </c>
      <c r="L1268" s="71" t="n">
        <f aca="false">E1268*I1268*J1268</f>
        <v>0</v>
      </c>
      <c r="M1268" s="72" t="n">
        <f aca="false">G1268*I1268*J1268</f>
        <v>0</v>
      </c>
      <c r="N1268" s="72" t="n">
        <f aca="false">D1268*I1268*J1268</f>
        <v>0</v>
      </c>
      <c r="O1268" s="71" t="n">
        <f aca="false">F1268*J1268</f>
        <v>117</v>
      </c>
      <c r="P1268" s="71" t="n">
        <f aca="false">E1268*J1268</f>
        <v>4</v>
      </c>
    </row>
    <row r="1269" customFormat="false" ht="15" hidden="false" customHeight="false" outlineLevel="0" collapsed="false">
      <c r="A1269" s="71" t="s">
        <v>59</v>
      </c>
      <c r="B1269" s="71" t="s">
        <v>47</v>
      </c>
      <c r="C1269" s="71" t="s">
        <v>1447</v>
      </c>
      <c r="D1269" s="72" t="n">
        <v>0</v>
      </c>
      <c r="E1269" s="71" t="n">
        <v>0</v>
      </c>
      <c r="F1269" s="71" t="n">
        <v>1</v>
      </c>
      <c r="G1269" s="72" t="n">
        <v>98.95</v>
      </c>
      <c r="H1269" s="72" t="n">
        <v>98.95</v>
      </c>
      <c r="I1269" s="71" t="n">
        <f aca="false">IF(B1269&gt;=Settings!$B$23,1,0)</f>
        <v>0</v>
      </c>
      <c r="J1269" s="71" t="n">
        <v>1</v>
      </c>
      <c r="K1269" s="71" t="n">
        <f aca="false">F1269*I1269*J1269</f>
        <v>0</v>
      </c>
      <c r="L1269" s="71" t="n">
        <f aca="false">E1269*I1269*J1269</f>
        <v>0</v>
      </c>
      <c r="M1269" s="72" t="n">
        <f aca="false">G1269*I1269*J1269</f>
        <v>0</v>
      </c>
      <c r="N1269" s="72" t="n">
        <f aca="false">D1269*I1269*J1269</f>
        <v>-0</v>
      </c>
      <c r="O1269" s="71" t="n">
        <f aca="false">F1269*J1269</f>
        <v>1</v>
      </c>
      <c r="P1269" s="71" t="n">
        <f aca="false">E1269*J1269</f>
        <v>0</v>
      </c>
    </row>
    <row r="1270" customFormat="false" ht="15" hidden="false" customHeight="false" outlineLevel="0" collapsed="false">
      <c r="A1270" s="71" t="s">
        <v>60</v>
      </c>
      <c r="B1270" s="71" t="s">
        <v>47</v>
      </c>
      <c r="C1270" s="71" t="s">
        <v>1648</v>
      </c>
      <c r="D1270" s="72" t="n">
        <v>0</v>
      </c>
      <c r="E1270" s="71" t="n">
        <v>0</v>
      </c>
      <c r="F1270" s="71" t="n">
        <v>1</v>
      </c>
      <c r="G1270" s="72" t="n">
        <v>187.05</v>
      </c>
      <c r="H1270" s="72" t="n">
        <v>187.05</v>
      </c>
      <c r="I1270" s="71" t="n">
        <f aca="false">IF(B1270&gt;=Settings!$B$23,1,0)</f>
        <v>0</v>
      </c>
      <c r="J1270" s="71" t="n">
        <v>1</v>
      </c>
      <c r="K1270" s="71" t="n">
        <f aca="false">F1270*I1270*J1270</f>
        <v>0</v>
      </c>
      <c r="L1270" s="71" t="n">
        <f aca="false">E1270*I1270*J1270</f>
        <v>0</v>
      </c>
      <c r="M1270" s="72" t="n">
        <f aca="false">G1270*I1270*J1270</f>
        <v>0</v>
      </c>
      <c r="N1270" s="72" t="n">
        <f aca="false">D1270*I1270*J1270</f>
        <v>-0</v>
      </c>
      <c r="O1270" s="71" t="n">
        <f aca="false">F1270*J1270</f>
        <v>1</v>
      </c>
      <c r="P1270" s="71" t="n">
        <f aca="false">E1270*J1270</f>
        <v>0</v>
      </c>
    </row>
    <row r="1271" customFormat="false" ht="15" hidden="false" customHeight="false" outlineLevel="0" collapsed="false">
      <c r="A1271" s="71" t="s">
        <v>60</v>
      </c>
      <c r="B1271" s="71" t="s">
        <v>47</v>
      </c>
      <c r="C1271" s="71" t="s">
        <v>1649</v>
      </c>
      <c r="D1271" s="72" t="n">
        <v>0</v>
      </c>
      <c r="E1271" s="71" t="n">
        <v>0</v>
      </c>
      <c r="F1271" s="71" t="n">
        <v>3</v>
      </c>
      <c r="G1271" s="72" t="n">
        <v>254.85</v>
      </c>
      <c r="H1271" s="72" t="n">
        <v>254.85</v>
      </c>
      <c r="I1271" s="71" t="n">
        <f aca="false">IF(B1271&gt;=Settings!$B$23,1,0)</f>
        <v>0</v>
      </c>
      <c r="J1271" s="71" t="n">
        <v>1</v>
      </c>
      <c r="K1271" s="71" t="n">
        <f aca="false">F1271*I1271*J1271</f>
        <v>0</v>
      </c>
      <c r="L1271" s="71" t="n">
        <f aca="false">E1271*I1271*J1271</f>
        <v>0</v>
      </c>
      <c r="M1271" s="72" t="n">
        <f aca="false">G1271*I1271*J1271</f>
        <v>0</v>
      </c>
      <c r="N1271" s="72" t="n">
        <f aca="false">D1271*I1271*J1271</f>
        <v>-0</v>
      </c>
      <c r="O1271" s="71" t="n">
        <f aca="false">F1271*J1271</f>
        <v>3</v>
      </c>
      <c r="P1271" s="71" t="n">
        <f aca="false">E1271*J1271</f>
        <v>0</v>
      </c>
    </row>
    <row r="1272" customFormat="false" ht="15" hidden="false" customHeight="false" outlineLevel="0" collapsed="false">
      <c r="A1272" s="71" t="s">
        <v>60</v>
      </c>
      <c r="B1272" s="71" t="s">
        <v>47</v>
      </c>
      <c r="C1272" s="71" t="s">
        <v>1650</v>
      </c>
      <c r="D1272" s="72" t="n">
        <v>94.95</v>
      </c>
      <c r="E1272" s="71" t="n">
        <v>1</v>
      </c>
      <c r="F1272" s="71" t="n">
        <v>7</v>
      </c>
      <c r="G1272" s="72" t="n">
        <v>694.65</v>
      </c>
      <c r="H1272" s="72" t="n">
        <v>599.7</v>
      </c>
      <c r="I1272" s="71" t="n">
        <f aca="false">IF(B1272&gt;=Settings!$B$23,1,0)</f>
        <v>0</v>
      </c>
      <c r="J1272" s="71" t="n">
        <v>1</v>
      </c>
      <c r="K1272" s="71" t="n">
        <f aca="false">F1272*I1272*J1272</f>
        <v>0</v>
      </c>
      <c r="L1272" s="71" t="n">
        <f aca="false">E1272*I1272*J1272</f>
        <v>0</v>
      </c>
      <c r="M1272" s="72" t="n">
        <f aca="false">G1272*I1272*J1272</f>
        <v>0</v>
      </c>
      <c r="N1272" s="72" t="n">
        <f aca="false">D1272*I1272*J1272</f>
        <v>0</v>
      </c>
      <c r="O1272" s="71" t="n">
        <f aca="false">F1272*J1272</f>
        <v>7</v>
      </c>
      <c r="P1272" s="71" t="n">
        <f aca="false">E1272*J1272</f>
        <v>1</v>
      </c>
    </row>
    <row r="1273" customFormat="false" ht="15" hidden="false" customHeight="false" outlineLevel="0" collapsed="false">
      <c r="A1273" s="71" t="s">
        <v>60</v>
      </c>
      <c r="B1273" s="71" t="s">
        <v>47</v>
      </c>
      <c r="C1273" s="71" t="s">
        <v>1651</v>
      </c>
      <c r="D1273" s="72" t="n">
        <v>0</v>
      </c>
      <c r="E1273" s="71" t="n">
        <v>0</v>
      </c>
      <c r="F1273" s="71" t="n">
        <v>27</v>
      </c>
      <c r="G1273" s="72" t="n">
        <v>943.65</v>
      </c>
      <c r="H1273" s="72" t="n">
        <v>943.65</v>
      </c>
      <c r="I1273" s="71" t="n">
        <f aca="false">IF(B1273&gt;=Settings!$B$23,1,0)</f>
        <v>0</v>
      </c>
      <c r="J1273" s="71" t="n">
        <v>1</v>
      </c>
      <c r="K1273" s="71" t="n">
        <f aca="false">F1273*I1273*J1273</f>
        <v>0</v>
      </c>
      <c r="L1273" s="71" t="n">
        <f aca="false">E1273*I1273*J1273</f>
        <v>0</v>
      </c>
      <c r="M1273" s="72" t="n">
        <f aca="false">G1273*I1273*J1273</f>
        <v>0</v>
      </c>
      <c r="N1273" s="72" t="n">
        <f aca="false">D1273*I1273*J1273</f>
        <v>-0</v>
      </c>
      <c r="O1273" s="71" t="n">
        <f aca="false">F1273*J1273</f>
        <v>27</v>
      </c>
      <c r="P1273" s="71" t="n">
        <f aca="false">E1273*J1273</f>
        <v>0</v>
      </c>
    </row>
    <row r="1274" customFormat="false" ht="15" hidden="false" customHeight="false" outlineLevel="0" collapsed="false">
      <c r="A1274" s="71" t="s">
        <v>60</v>
      </c>
      <c r="B1274" s="71" t="s">
        <v>47</v>
      </c>
      <c r="C1274" s="71" t="s">
        <v>1385</v>
      </c>
      <c r="D1274" s="72" t="n">
        <v>169.9</v>
      </c>
      <c r="E1274" s="71" t="n">
        <v>2</v>
      </c>
      <c r="F1274" s="71" t="n">
        <v>30</v>
      </c>
      <c r="G1274" s="72" t="n">
        <v>2548.5</v>
      </c>
      <c r="H1274" s="72" t="n">
        <v>2378.6</v>
      </c>
      <c r="I1274" s="71" t="n">
        <f aca="false">IF(B1274&gt;=Settings!$B$23,1,0)</f>
        <v>0</v>
      </c>
      <c r="J1274" s="71" t="n">
        <v>1</v>
      </c>
      <c r="K1274" s="71" t="n">
        <f aca="false">F1274*I1274*J1274</f>
        <v>0</v>
      </c>
      <c r="L1274" s="71" t="n">
        <f aca="false">E1274*I1274*J1274</f>
        <v>0</v>
      </c>
      <c r="M1274" s="72" t="n">
        <f aca="false">G1274*I1274*J1274</f>
        <v>0</v>
      </c>
      <c r="N1274" s="72" t="n">
        <f aca="false">D1274*I1274*J1274</f>
        <v>0</v>
      </c>
      <c r="O1274" s="71" t="n">
        <f aca="false">F1274*J1274</f>
        <v>30</v>
      </c>
      <c r="P1274" s="71" t="n">
        <f aca="false">E1274*J1274</f>
        <v>2</v>
      </c>
    </row>
    <row r="1275" customFormat="false" ht="15" hidden="false" customHeight="false" outlineLevel="0" collapsed="false">
      <c r="A1275" s="71" t="s">
        <v>61</v>
      </c>
      <c r="B1275" s="71" t="s">
        <v>47</v>
      </c>
      <c r="C1275" s="71" t="s">
        <v>116</v>
      </c>
      <c r="D1275" s="72" t="n">
        <v>0</v>
      </c>
      <c r="E1275" s="71" t="n">
        <v>0</v>
      </c>
      <c r="F1275" s="71" t="n">
        <v>13</v>
      </c>
      <c r="G1275" s="72" t="n">
        <v>2507.1</v>
      </c>
      <c r="H1275" s="72" t="n">
        <v>2396.64</v>
      </c>
      <c r="I1275" s="71" t="n">
        <f aca="false">IF(B1275&gt;=Settings!$B$23,1,0)</f>
        <v>0</v>
      </c>
      <c r="J1275" s="71" t="n">
        <v>1</v>
      </c>
      <c r="K1275" s="71" t="n">
        <f aca="false">F1275*I1275*J1275</f>
        <v>0</v>
      </c>
      <c r="L1275" s="71" t="n">
        <f aca="false">E1275*I1275*J1275</f>
        <v>0</v>
      </c>
      <c r="M1275" s="72" t="n">
        <f aca="false">G1275*I1275*J1275</f>
        <v>0</v>
      </c>
      <c r="N1275" s="72" t="n">
        <f aca="false">D1275*I1275*J1275</f>
        <v>-0</v>
      </c>
      <c r="O1275" s="71" t="n">
        <f aca="false">F1275*J1275</f>
        <v>13</v>
      </c>
      <c r="P1275" s="71" t="n">
        <f aca="false">E1275*J1275</f>
        <v>0</v>
      </c>
    </row>
    <row r="1276" customFormat="false" ht="15" hidden="false" customHeight="false" outlineLevel="0" collapsed="false">
      <c r="A1276" s="71" t="s">
        <v>60</v>
      </c>
      <c r="B1276" s="71" t="s">
        <v>47</v>
      </c>
      <c r="C1276" s="71" t="s">
        <v>903</v>
      </c>
      <c r="D1276" s="72" t="n">
        <v>0</v>
      </c>
      <c r="E1276" s="71" t="n">
        <v>0</v>
      </c>
      <c r="F1276" s="71" t="n">
        <v>2</v>
      </c>
      <c r="G1276" s="72" t="n">
        <v>319.7</v>
      </c>
      <c r="H1276" s="72" t="n">
        <v>319.7</v>
      </c>
      <c r="I1276" s="71" t="n">
        <f aca="false">IF(B1276&gt;=Settings!$B$23,1,0)</f>
        <v>0</v>
      </c>
      <c r="J1276" s="71" t="n">
        <v>1</v>
      </c>
      <c r="K1276" s="71" t="n">
        <f aca="false">F1276*I1276*J1276</f>
        <v>0</v>
      </c>
      <c r="L1276" s="71" t="n">
        <f aca="false">E1276*I1276*J1276</f>
        <v>0</v>
      </c>
      <c r="M1276" s="72" t="n">
        <f aca="false">G1276*I1276*J1276</f>
        <v>0</v>
      </c>
      <c r="N1276" s="72" t="n">
        <f aca="false">D1276*I1276*J1276</f>
        <v>-0</v>
      </c>
      <c r="O1276" s="71" t="n">
        <f aca="false">F1276*J1276</f>
        <v>2</v>
      </c>
      <c r="P1276" s="71" t="n">
        <f aca="false">E1276*J1276</f>
        <v>0</v>
      </c>
    </row>
    <row r="1277" customFormat="false" ht="15" hidden="false" customHeight="false" outlineLevel="0" collapsed="false">
      <c r="A1277" s="71" t="s">
        <v>61</v>
      </c>
      <c r="B1277" s="71" t="s">
        <v>47</v>
      </c>
      <c r="C1277" s="71" t="s">
        <v>898</v>
      </c>
      <c r="D1277" s="72" t="n">
        <v>0</v>
      </c>
      <c r="E1277" s="71" t="n">
        <v>0</v>
      </c>
      <c r="F1277" s="71" t="n">
        <v>3</v>
      </c>
      <c r="G1277" s="72" t="n">
        <v>239.85</v>
      </c>
      <c r="H1277" s="72" t="n">
        <v>239.85</v>
      </c>
      <c r="I1277" s="71" t="n">
        <f aca="false">IF(B1277&gt;=Settings!$B$23,1,0)</f>
        <v>0</v>
      </c>
      <c r="J1277" s="71" t="n">
        <v>1</v>
      </c>
      <c r="K1277" s="71" t="n">
        <f aca="false">F1277*I1277*J1277</f>
        <v>0</v>
      </c>
      <c r="L1277" s="71" t="n">
        <f aca="false">E1277*I1277*J1277</f>
        <v>0</v>
      </c>
      <c r="M1277" s="72" t="n">
        <f aca="false">G1277*I1277*J1277</f>
        <v>0</v>
      </c>
      <c r="N1277" s="72" t="n">
        <f aca="false">D1277*I1277*J1277</f>
        <v>-0</v>
      </c>
      <c r="O1277" s="71" t="n">
        <f aca="false">F1277*J1277</f>
        <v>3</v>
      </c>
      <c r="P1277" s="71" t="n">
        <f aca="false">E1277*J1277</f>
        <v>0</v>
      </c>
    </row>
    <row r="1278" customFormat="false" ht="15" hidden="false" customHeight="false" outlineLevel="0" collapsed="false">
      <c r="A1278" s="71" t="s">
        <v>60</v>
      </c>
      <c r="B1278" s="71" t="s">
        <v>47</v>
      </c>
      <c r="C1278" s="71" t="s">
        <v>922</v>
      </c>
      <c r="D1278" s="72" t="n">
        <v>0</v>
      </c>
      <c r="E1278" s="71" t="n">
        <v>0</v>
      </c>
      <c r="F1278" s="71" t="n">
        <v>6</v>
      </c>
      <c r="G1278" s="72" t="n">
        <v>89.94</v>
      </c>
      <c r="H1278" s="72" t="n">
        <v>89.94</v>
      </c>
      <c r="I1278" s="71" t="n">
        <f aca="false">IF(B1278&gt;=Settings!$B$23,1,0)</f>
        <v>0</v>
      </c>
      <c r="J1278" s="71" t="n">
        <v>1</v>
      </c>
      <c r="K1278" s="71" t="n">
        <f aca="false">F1278*I1278*J1278</f>
        <v>0</v>
      </c>
      <c r="L1278" s="71" t="n">
        <f aca="false">E1278*I1278*J1278</f>
        <v>0</v>
      </c>
      <c r="M1278" s="72" t="n">
        <f aca="false">G1278*I1278*J1278</f>
        <v>0</v>
      </c>
      <c r="N1278" s="72" t="n">
        <f aca="false">D1278*I1278*J1278</f>
        <v>-0</v>
      </c>
      <c r="O1278" s="71" t="n">
        <f aca="false">F1278*J1278</f>
        <v>6</v>
      </c>
      <c r="P1278" s="71" t="n">
        <f aca="false">E1278*J1278</f>
        <v>0</v>
      </c>
    </row>
    <row r="1279" customFormat="false" ht="15" hidden="false" customHeight="false" outlineLevel="0" collapsed="false">
      <c r="A1279" s="71" t="s">
        <v>59</v>
      </c>
      <c r="B1279" s="71" t="s">
        <v>47</v>
      </c>
      <c r="C1279" s="71" t="s">
        <v>1148</v>
      </c>
      <c r="D1279" s="72" t="n">
        <v>0</v>
      </c>
      <c r="E1279" s="71" t="n">
        <v>0</v>
      </c>
      <c r="F1279" s="71" t="n">
        <v>14</v>
      </c>
      <c r="G1279" s="72" t="n">
        <v>1769.3</v>
      </c>
      <c r="H1279" s="72" t="n">
        <v>1769.3</v>
      </c>
      <c r="I1279" s="71" t="n">
        <f aca="false">IF(B1279&gt;=Settings!$B$23,1,0)</f>
        <v>0</v>
      </c>
      <c r="J1279" s="71" t="n">
        <v>1</v>
      </c>
      <c r="K1279" s="71" t="n">
        <f aca="false">F1279*I1279*J1279</f>
        <v>0</v>
      </c>
      <c r="L1279" s="71" t="n">
        <f aca="false">E1279*I1279*J1279</f>
        <v>0</v>
      </c>
      <c r="M1279" s="72" t="n">
        <f aca="false">G1279*I1279*J1279</f>
        <v>0</v>
      </c>
      <c r="N1279" s="72" t="n">
        <f aca="false">D1279*I1279*J1279</f>
        <v>-0</v>
      </c>
      <c r="O1279" s="71" t="n">
        <f aca="false">F1279*J1279</f>
        <v>14</v>
      </c>
      <c r="P1279" s="71" t="n">
        <f aca="false">E1279*J1279</f>
        <v>0</v>
      </c>
    </row>
    <row r="1280" customFormat="false" ht="15" hidden="false" customHeight="false" outlineLevel="0" collapsed="false">
      <c r="A1280" s="71" t="s">
        <v>61</v>
      </c>
      <c r="B1280" s="71" t="s">
        <v>47</v>
      </c>
      <c r="C1280" s="71" t="s">
        <v>1067</v>
      </c>
      <c r="D1280" s="72" t="n">
        <v>0</v>
      </c>
      <c r="E1280" s="71" t="n">
        <v>0</v>
      </c>
      <c r="F1280" s="71" t="n">
        <v>1</v>
      </c>
      <c r="G1280" s="72" t="n">
        <v>146.95</v>
      </c>
      <c r="H1280" s="72" t="n">
        <v>146.95</v>
      </c>
      <c r="I1280" s="71" t="n">
        <f aca="false">IF(B1280&gt;=Settings!$B$23,1,0)</f>
        <v>0</v>
      </c>
      <c r="J1280" s="71" t="n">
        <v>1</v>
      </c>
      <c r="K1280" s="71" t="n">
        <f aca="false">F1280*I1280*J1280</f>
        <v>0</v>
      </c>
      <c r="L1280" s="71" t="n">
        <f aca="false">E1280*I1280*J1280</f>
        <v>0</v>
      </c>
      <c r="M1280" s="72" t="n">
        <f aca="false">G1280*I1280*J1280</f>
        <v>0</v>
      </c>
      <c r="N1280" s="72" t="n">
        <f aca="false">D1280*I1280*J1280</f>
        <v>-0</v>
      </c>
      <c r="O1280" s="71" t="n">
        <f aca="false">F1280*J1280</f>
        <v>1</v>
      </c>
      <c r="P1280" s="71" t="n">
        <f aca="false">E1280*J1280</f>
        <v>0</v>
      </c>
    </row>
    <row r="1281" customFormat="false" ht="15" hidden="false" customHeight="false" outlineLevel="0" collapsed="false">
      <c r="A1281" s="71" t="s">
        <v>60</v>
      </c>
      <c r="B1281" s="71" t="s">
        <v>47</v>
      </c>
      <c r="C1281" s="71" t="s">
        <v>1262</v>
      </c>
      <c r="D1281" s="72" t="n">
        <v>215.9</v>
      </c>
      <c r="E1281" s="71" t="n">
        <v>2</v>
      </c>
      <c r="F1281" s="71" t="n">
        <v>134</v>
      </c>
      <c r="G1281" s="72" t="n">
        <v>14960.3</v>
      </c>
      <c r="H1281" s="72" t="n">
        <v>14744.4</v>
      </c>
      <c r="I1281" s="71" t="n">
        <f aca="false">IF(B1281&gt;=Settings!$B$23,1,0)</f>
        <v>0</v>
      </c>
      <c r="J1281" s="71" t="n">
        <v>1</v>
      </c>
      <c r="K1281" s="71" t="n">
        <f aca="false">F1281*I1281*J1281</f>
        <v>0</v>
      </c>
      <c r="L1281" s="71" t="n">
        <f aca="false">E1281*I1281*J1281</f>
        <v>0</v>
      </c>
      <c r="M1281" s="72" t="n">
        <f aca="false">G1281*I1281*J1281</f>
        <v>0</v>
      </c>
      <c r="N1281" s="72" t="n">
        <f aca="false">D1281*I1281*J1281</f>
        <v>0</v>
      </c>
      <c r="O1281" s="71" t="n">
        <f aca="false">F1281*J1281</f>
        <v>134</v>
      </c>
      <c r="P1281" s="71" t="n">
        <f aca="false">E1281*J1281</f>
        <v>2</v>
      </c>
    </row>
    <row r="1282" customFormat="false" ht="15" hidden="false" customHeight="false" outlineLevel="0" collapsed="false">
      <c r="A1282" s="71" t="s">
        <v>59</v>
      </c>
      <c r="B1282" s="71" t="s">
        <v>47</v>
      </c>
      <c r="C1282" s="71" t="s">
        <v>574</v>
      </c>
      <c r="D1282" s="72" t="n">
        <v>0</v>
      </c>
      <c r="E1282" s="71" t="n">
        <v>0</v>
      </c>
      <c r="F1282" s="71" t="n">
        <v>3</v>
      </c>
      <c r="G1282" s="72" t="n">
        <v>255.85</v>
      </c>
      <c r="H1282" s="72" t="n">
        <v>255.85</v>
      </c>
      <c r="I1282" s="71" t="n">
        <f aca="false">IF(B1282&gt;=Settings!$B$23,1,0)</f>
        <v>0</v>
      </c>
      <c r="J1282" s="71" t="n">
        <v>1</v>
      </c>
      <c r="K1282" s="71" t="n">
        <f aca="false">F1282*I1282*J1282</f>
        <v>0</v>
      </c>
      <c r="L1282" s="71" t="n">
        <f aca="false">E1282*I1282*J1282</f>
        <v>0</v>
      </c>
      <c r="M1282" s="72" t="n">
        <f aca="false">G1282*I1282*J1282</f>
        <v>0</v>
      </c>
      <c r="N1282" s="72" t="n">
        <f aca="false">D1282*I1282*J1282</f>
        <v>-0</v>
      </c>
      <c r="O1282" s="71" t="n">
        <f aca="false">F1282*J1282</f>
        <v>3</v>
      </c>
      <c r="P1282" s="71" t="n">
        <f aca="false">E1282*J1282</f>
        <v>0</v>
      </c>
    </row>
    <row r="1283" customFormat="false" ht="15" hidden="false" customHeight="false" outlineLevel="0" collapsed="false">
      <c r="A1283" s="71" t="s">
        <v>59</v>
      </c>
      <c r="B1283" s="71" t="s">
        <v>47</v>
      </c>
      <c r="C1283" s="71" t="s">
        <v>1120</v>
      </c>
      <c r="D1283" s="72" t="n">
        <v>0</v>
      </c>
      <c r="E1283" s="71" t="n">
        <v>0</v>
      </c>
      <c r="F1283" s="71" t="n">
        <v>1</v>
      </c>
      <c r="G1283" s="72" t="n">
        <v>139.95</v>
      </c>
      <c r="H1283" s="72" t="n">
        <v>139.95</v>
      </c>
      <c r="I1283" s="71" t="n">
        <f aca="false">IF(B1283&gt;=Settings!$B$23,1,0)</f>
        <v>0</v>
      </c>
      <c r="J1283" s="71" t="n">
        <v>1</v>
      </c>
      <c r="K1283" s="71" t="n">
        <f aca="false">F1283*I1283*J1283</f>
        <v>0</v>
      </c>
      <c r="L1283" s="71" t="n">
        <f aca="false">E1283*I1283*J1283</f>
        <v>0</v>
      </c>
      <c r="M1283" s="72" t="n">
        <f aca="false">G1283*I1283*J1283</f>
        <v>0</v>
      </c>
      <c r="N1283" s="72" t="n">
        <f aca="false">D1283*I1283*J1283</f>
        <v>-0</v>
      </c>
      <c r="O1283" s="71" t="n">
        <f aca="false">F1283*J1283</f>
        <v>1</v>
      </c>
      <c r="P1283" s="71" t="n">
        <f aca="false">E1283*J1283</f>
        <v>0</v>
      </c>
    </row>
    <row r="1284" customFormat="false" ht="15" hidden="false" customHeight="false" outlineLevel="0" collapsed="false">
      <c r="A1284" s="71" t="s">
        <v>61</v>
      </c>
      <c r="B1284" s="71" t="s">
        <v>47</v>
      </c>
      <c r="C1284" s="71" t="s">
        <v>1034</v>
      </c>
      <c r="D1284" s="72" t="n">
        <v>0</v>
      </c>
      <c r="E1284" s="71" t="n">
        <v>0</v>
      </c>
      <c r="F1284" s="71" t="n">
        <v>5</v>
      </c>
      <c r="G1284" s="72" t="n">
        <v>44.75</v>
      </c>
      <c r="H1284" s="72" t="n">
        <v>40.72</v>
      </c>
      <c r="I1284" s="71" t="n">
        <f aca="false">IF(B1284&gt;=Settings!$B$23,1,0)</f>
        <v>0</v>
      </c>
      <c r="J1284" s="71" t="n">
        <v>1</v>
      </c>
      <c r="K1284" s="71" t="n">
        <f aca="false">F1284*I1284*J1284</f>
        <v>0</v>
      </c>
      <c r="L1284" s="71" t="n">
        <f aca="false">E1284*I1284*J1284</f>
        <v>0</v>
      </c>
      <c r="M1284" s="72" t="n">
        <f aca="false">G1284*I1284*J1284</f>
        <v>0</v>
      </c>
      <c r="N1284" s="72" t="n">
        <f aca="false">D1284*I1284*J1284</f>
        <v>-0</v>
      </c>
      <c r="O1284" s="71" t="n">
        <f aca="false">F1284*J1284</f>
        <v>5</v>
      </c>
      <c r="P1284" s="71" t="n">
        <f aca="false">E1284*J1284</f>
        <v>0</v>
      </c>
    </row>
    <row r="1285" customFormat="false" ht="15" hidden="false" customHeight="false" outlineLevel="0" collapsed="false">
      <c r="A1285" s="71" t="s">
        <v>59</v>
      </c>
      <c r="B1285" s="71" t="s">
        <v>47</v>
      </c>
      <c r="C1285" s="71" t="s">
        <v>1154</v>
      </c>
      <c r="D1285" s="72" t="n">
        <v>41750.102</v>
      </c>
      <c r="E1285" s="71" t="n">
        <v>0</v>
      </c>
      <c r="F1285" s="71" t="n">
        <v>0</v>
      </c>
      <c r="G1285" s="72" t="n">
        <v>0</v>
      </c>
      <c r="H1285" s="72" t="n">
        <v>-41750.102</v>
      </c>
      <c r="I1285" s="71" t="n">
        <f aca="false">IF(B1285&gt;=Settings!$B$23,1,0)</f>
        <v>0</v>
      </c>
      <c r="J1285" s="71" t="n">
        <v>0</v>
      </c>
      <c r="K1285" s="71" t="n">
        <f aca="false">F1285*I1285*J1285</f>
        <v>0</v>
      </c>
      <c r="L1285" s="71" t="n">
        <f aca="false">E1285*I1285*J1285</f>
        <v>0</v>
      </c>
      <c r="M1285" s="72" t="n">
        <f aca="false">G1285*I1285*J1285</f>
        <v>0</v>
      </c>
      <c r="N1285" s="72" t="n">
        <f aca="false">D1285*I1285*J1285</f>
        <v>0</v>
      </c>
      <c r="O1285" s="71" t="n">
        <f aca="false">F1285*J1285</f>
        <v>0</v>
      </c>
      <c r="P1285" s="71" t="n">
        <f aca="false">E1285*J1285</f>
        <v>0</v>
      </c>
    </row>
    <row r="1286" customFormat="false" ht="15" hidden="false" customHeight="false" outlineLevel="0" collapsed="false">
      <c r="A1286" s="71" t="s">
        <v>59</v>
      </c>
      <c r="B1286" s="71" t="s">
        <v>47</v>
      </c>
      <c r="C1286" s="71" t="s">
        <v>1030</v>
      </c>
      <c r="D1286" s="72" t="n">
        <v>0</v>
      </c>
      <c r="E1286" s="71" t="n">
        <v>0</v>
      </c>
      <c r="F1286" s="71" t="n">
        <v>3</v>
      </c>
      <c r="G1286" s="72" t="n">
        <v>301.85</v>
      </c>
      <c r="H1286" s="72" t="n">
        <v>301.85</v>
      </c>
      <c r="I1286" s="71" t="n">
        <f aca="false">IF(B1286&gt;=Settings!$B$23,1,0)</f>
        <v>0</v>
      </c>
      <c r="J1286" s="71" t="n">
        <v>1</v>
      </c>
      <c r="K1286" s="71" t="n">
        <f aca="false">F1286*I1286*J1286</f>
        <v>0</v>
      </c>
      <c r="L1286" s="71" t="n">
        <f aca="false">E1286*I1286*J1286</f>
        <v>0</v>
      </c>
      <c r="M1286" s="72" t="n">
        <f aca="false">G1286*I1286*J1286</f>
        <v>0</v>
      </c>
      <c r="N1286" s="72" t="n">
        <f aca="false">D1286*I1286*J1286</f>
        <v>-0</v>
      </c>
      <c r="O1286" s="71" t="n">
        <f aca="false">F1286*J1286</f>
        <v>3</v>
      </c>
      <c r="P1286" s="71" t="n">
        <f aca="false">E1286*J1286</f>
        <v>0</v>
      </c>
    </row>
    <row r="1287" customFormat="false" ht="15" hidden="false" customHeight="false" outlineLevel="0" collapsed="false">
      <c r="A1287" s="71" t="s">
        <v>60</v>
      </c>
      <c r="B1287" s="71" t="s">
        <v>47</v>
      </c>
      <c r="C1287" s="71" t="s">
        <v>1652</v>
      </c>
      <c r="D1287" s="72" t="n">
        <v>69.95</v>
      </c>
      <c r="E1287" s="71" t="n">
        <v>1</v>
      </c>
      <c r="F1287" s="71" t="n">
        <v>11</v>
      </c>
      <c r="G1287" s="72" t="n">
        <v>769.45</v>
      </c>
      <c r="H1287" s="72" t="n">
        <v>699.5</v>
      </c>
      <c r="I1287" s="71" t="n">
        <f aca="false">IF(B1287&gt;=Settings!$B$23,1,0)</f>
        <v>0</v>
      </c>
      <c r="J1287" s="71" t="n">
        <v>1</v>
      </c>
      <c r="K1287" s="71" t="n">
        <f aca="false">F1287*I1287*J1287</f>
        <v>0</v>
      </c>
      <c r="L1287" s="71" t="n">
        <f aca="false">E1287*I1287*J1287</f>
        <v>0</v>
      </c>
      <c r="M1287" s="72" t="n">
        <f aca="false">G1287*I1287*J1287</f>
        <v>0</v>
      </c>
      <c r="N1287" s="72" t="n">
        <f aca="false">D1287*I1287*J1287</f>
        <v>0</v>
      </c>
      <c r="O1287" s="71" t="n">
        <f aca="false">F1287*J1287</f>
        <v>11</v>
      </c>
      <c r="P1287" s="71" t="n">
        <f aca="false">E1287*J1287</f>
        <v>1</v>
      </c>
    </row>
    <row r="1288" customFormat="false" ht="15" hidden="false" customHeight="false" outlineLevel="0" collapsed="false">
      <c r="A1288" s="71" t="s">
        <v>60</v>
      </c>
      <c r="B1288" s="71" t="s">
        <v>47</v>
      </c>
      <c r="C1288" s="71" t="s">
        <v>393</v>
      </c>
      <c r="D1288" s="72" t="n">
        <v>0</v>
      </c>
      <c r="E1288" s="71" t="n">
        <v>0</v>
      </c>
      <c r="F1288" s="71" t="n">
        <v>126</v>
      </c>
      <c r="G1288" s="72" t="n">
        <v>557.7</v>
      </c>
      <c r="H1288" s="72" t="n">
        <v>556.91</v>
      </c>
      <c r="I1288" s="71" t="n">
        <f aca="false">IF(B1288&gt;=Settings!$B$23,1,0)</f>
        <v>0</v>
      </c>
      <c r="J1288" s="71" t="n">
        <v>1</v>
      </c>
      <c r="K1288" s="71" t="n">
        <f aca="false">F1288*I1288*J1288</f>
        <v>0</v>
      </c>
      <c r="L1288" s="71" t="n">
        <f aca="false">E1288*I1288*J1288</f>
        <v>0</v>
      </c>
      <c r="M1288" s="72" t="n">
        <f aca="false">G1288*I1288*J1288</f>
        <v>0</v>
      </c>
      <c r="N1288" s="72" t="n">
        <f aca="false">D1288*I1288*J1288</f>
        <v>-0</v>
      </c>
      <c r="O1288" s="71" t="n">
        <f aca="false">F1288*J1288</f>
        <v>126</v>
      </c>
      <c r="P1288" s="71" t="n">
        <f aca="false">E1288*J1288</f>
        <v>0</v>
      </c>
    </row>
    <row r="1289" customFormat="false" ht="15" hidden="false" customHeight="false" outlineLevel="0" collapsed="false">
      <c r="A1289" s="71" t="s">
        <v>59</v>
      </c>
      <c r="B1289" s="71" t="s">
        <v>47</v>
      </c>
      <c r="C1289" s="71" t="s">
        <v>1275</v>
      </c>
      <c r="D1289" s="72" t="n">
        <v>0</v>
      </c>
      <c r="E1289" s="71" t="n">
        <v>0</v>
      </c>
      <c r="F1289" s="71" t="n">
        <v>2</v>
      </c>
      <c r="G1289" s="72" t="n">
        <v>189.9</v>
      </c>
      <c r="H1289" s="72" t="n">
        <v>189.9</v>
      </c>
      <c r="I1289" s="71" t="n">
        <f aca="false">IF(B1289&gt;=Settings!$B$23,1,0)</f>
        <v>0</v>
      </c>
      <c r="J1289" s="71" t="n">
        <v>1</v>
      </c>
      <c r="K1289" s="71" t="n">
        <f aca="false">F1289*I1289*J1289</f>
        <v>0</v>
      </c>
      <c r="L1289" s="71" t="n">
        <f aca="false">E1289*I1289*J1289</f>
        <v>0</v>
      </c>
      <c r="M1289" s="72" t="n">
        <f aca="false">G1289*I1289*J1289</f>
        <v>0</v>
      </c>
      <c r="N1289" s="72" t="n">
        <f aca="false">D1289*I1289*J1289</f>
        <v>-0</v>
      </c>
      <c r="O1289" s="71" t="n">
        <f aca="false">F1289*J1289</f>
        <v>2</v>
      </c>
      <c r="P1289" s="71" t="n">
        <f aca="false">E1289*J1289</f>
        <v>0</v>
      </c>
    </row>
    <row r="1290" customFormat="false" ht="15" hidden="false" customHeight="false" outlineLevel="0" collapsed="false">
      <c r="A1290" s="71" t="s">
        <v>60</v>
      </c>
      <c r="B1290" s="71" t="s">
        <v>47</v>
      </c>
      <c r="C1290" s="71" t="s">
        <v>1653</v>
      </c>
      <c r="D1290" s="72" t="n">
        <v>0</v>
      </c>
      <c r="E1290" s="71" t="n">
        <v>0</v>
      </c>
      <c r="F1290" s="71" t="n">
        <v>1</v>
      </c>
      <c r="G1290" s="72" t="n">
        <v>98.95</v>
      </c>
      <c r="H1290" s="72" t="n">
        <v>98.95</v>
      </c>
      <c r="I1290" s="71" t="n">
        <f aca="false">IF(B1290&gt;=Settings!$B$23,1,0)</f>
        <v>0</v>
      </c>
      <c r="J1290" s="71" t="n">
        <v>1</v>
      </c>
      <c r="K1290" s="71" t="n">
        <f aca="false">F1290*I1290*J1290</f>
        <v>0</v>
      </c>
      <c r="L1290" s="71" t="n">
        <f aca="false">E1290*I1290*J1290</f>
        <v>0</v>
      </c>
      <c r="M1290" s="72" t="n">
        <f aca="false">G1290*I1290*J1290</f>
        <v>0</v>
      </c>
      <c r="N1290" s="72" t="n">
        <f aca="false">D1290*I1290*J1290</f>
        <v>-0</v>
      </c>
      <c r="O1290" s="71" t="n">
        <f aca="false">F1290*J1290</f>
        <v>1</v>
      </c>
      <c r="P1290" s="71" t="n">
        <f aca="false">E1290*J1290</f>
        <v>0</v>
      </c>
    </row>
    <row r="1291" customFormat="false" ht="15" hidden="false" customHeight="false" outlineLevel="0" collapsed="false">
      <c r="A1291" s="71" t="s">
        <v>61</v>
      </c>
      <c r="B1291" s="71" t="s">
        <v>47</v>
      </c>
      <c r="C1291" s="71" t="s">
        <v>882</v>
      </c>
      <c r="D1291" s="72" t="n">
        <v>0</v>
      </c>
      <c r="E1291" s="71" t="n">
        <v>0</v>
      </c>
      <c r="F1291" s="71" t="n">
        <v>8</v>
      </c>
      <c r="G1291" s="72" t="n">
        <v>1028.95</v>
      </c>
      <c r="H1291" s="72" t="n">
        <v>987.87</v>
      </c>
      <c r="I1291" s="71" t="n">
        <f aca="false">IF(B1291&gt;=Settings!$B$23,1,0)</f>
        <v>0</v>
      </c>
      <c r="J1291" s="71" t="n">
        <v>1</v>
      </c>
      <c r="K1291" s="71" t="n">
        <f aca="false">F1291*I1291*J1291</f>
        <v>0</v>
      </c>
      <c r="L1291" s="71" t="n">
        <f aca="false">E1291*I1291*J1291</f>
        <v>0</v>
      </c>
      <c r="M1291" s="72" t="n">
        <f aca="false">G1291*I1291*J1291</f>
        <v>0</v>
      </c>
      <c r="N1291" s="72" t="n">
        <f aca="false">D1291*I1291*J1291</f>
        <v>-0</v>
      </c>
      <c r="O1291" s="71" t="n">
        <f aca="false">F1291*J1291</f>
        <v>8</v>
      </c>
      <c r="P1291" s="71" t="n">
        <f aca="false">E1291*J1291</f>
        <v>0</v>
      </c>
    </row>
    <row r="1292" customFormat="false" ht="15" hidden="false" customHeight="false" outlineLevel="0" collapsed="false">
      <c r="A1292" s="71" t="s">
        <v>59</v>
      </c>
      <c r="B1292" s="71" t="s">
        <v>47</v>
      </c>
      <c r="C1292" s="71" t="s">
        <v>1273</v>
      </c>
      <c r="D1292" s="72" t="n">
        <v>0</v>
      </c>
      <c r="E1292" s="71" t="n">
        <v>0</v>
      </c>
      <c r="F1292" s="71" t="n">
        <v>2</v>
      </c>
      <c r="G1292" s="72" t="n">
        <v>350.9</v>
      </c>
      <c r="H1292" s="72" t="n">
        <v>350.9</v>
      </c>
      <c r="I1292" s="71" t="n">
        <f aca="false">IF(B1292&gt;=Settings!$B$23,1,0)</f>
        <v>0</v>
      </c>
      <c r="J1292" s="71" t="n">
        <v>1</v>
      </c>
      <c r="K1292" s="71" t="n">
        <f aca="false">F1292*I1292*J1292</f>
        <v>0</v>
      </c>
      <c r="L1292" s="71" t="n">
        <f aca="false">E1292*I1292*J1292</f>
        <v>0</v>
      </c>
      <c r="M1292" s="72" t="n">
        <f aca="false">G1292*I1292*J1292</f>
        <v>0</v>
      </c>
      <c r="N1292" s="72" t="n">
        <f aca="false">D1292*I1292*J1292</f>
        <v>-0</v>
      </c>
      <c r="O1292" s="71" t="n">
        <f aca="false">F1292*J1292</f>
        <v>2</v>
      </c>
      <c r="P1292" s="71" t="n">
        <f aca="false">E1292*J1292</f>
        <v>0</v>
      </c>
    </row>
    <row r="1293" customFormat="false" ht="15" hidden="false" customHeight="false" outlineLevel="0" collapsed="false">
      <c r="A1293" s="71" t="s">
        <v>60</v>
      </c>
      <c r="B1293" s="71" t="s">
        <v>47</v>
      </c>
      <c r="C1293" s="71" t="s">
        <v>1654</v>
      </c>
      <c r="D1293" s="72" t="n">
        <v>0</v>
      </c>
      <c r="E1293" s="71" t="n">
        <v>0</v>
      </c>
      <c r="F1293" s="71" t="n">
        <v>1</v>
      </c>
      <c r="G1293" s="72" t="n">
        <v>150.95</v>
      </c>
      <c r="H1293" s="72" t="n">
        <v>150.95</v>
      </c>
      <c r="I1293" s="71" t="n">
        <f aca="false">IF(B1293&gt;=Settings!$B$23,1,0)</f>
        <v>0</v>
      </c>
      <c r="J1293" s="71" t="n">
        <v>1</v>
      </c>
      <c r="K1293" s="71" t="n">
        <f aca="false">F1293*I1293*J1293</f>
        <v>0</v>
      </c>
      <c r="L1293" s="71" t="n">
        <f aca="false">E1293*I1293*J1293</f>
        <v>0</v>
      </c>
      <c r="M1293" s="72" t="n">
        <f aca="false">G1293*I1293*J1293</f>
        <v>0</v>
      </c>
      <c r="N1293" s="72" t="n">
        <f aca="false">D1293*I1293*J1293</f>
        <v>-0</v>
      </c>
      <c r="O1293" s="71" t="n">
        <f aca="false">F1293*J1293</f>
        <v>1</v>
      </c>
      <c r="P1293" s="71" t="n">
        <f aca="false">E1293*J1293</f>
        <v>0</v>
      </c>
    </row>
    <row r="1294" customFormat="false" ht="15" hidden="false" customHeight="false" outlineLevel="0" collapsed="false">
      <c r="A1294" s="71" t="s">
        <v>60</v>
      </c>
      <c r="B1294" s="71" t="s">
        <v>47</v>
      </c>
      <c r="C1294" s="71" t="s">
        <v>1655</v>
      </c>
      <c r="D1294" s="72" t="n">
        <v>0</v>
      </c>
      <c r="E1294" s="71" t="n">
        <v>0</v>
      </c>
      <c r="F1294" s="71" t="n">
        <v>1</v>
      </c>
      <c r="G1294" s="72" t="n">
        <v>179.95</v>
      </c>
      <c r="H1294" s="72" t="n">
        <v>179.95</v>
      </c>
      <c r="I1294" s="71" t="n">
        <f aca="false">IF(B1294&gt;=Settings!$B$23,1,0)</f>
        <v>0</v>
      </c>
      <c r="J1294" s="71" t="n">
        <v>1</v>
      </c>
      <c r="K1294" s="71" t="n">
        <f aca="false">F1294*I1294*J1294</f>
        <v>0</v>
      </c>
      <c r="L1294" s="71" t="n">
        <f aca="false">E1294*I1294*J1294</f>
        <v>0</v>
      </c>
      <c r="M1294" s="72" t="n">
        <f aca="false">G1294*I1294*J1294</f>
        <v>0</v>
      </c>
      <c r="N1294" s="72" t="n">
        <f aca="false">D1294*I1294*J1294</f>
        <v>-0</v>
      </c>
      <c r="O1294" s="71" t="n">
        <f aca="false">F1294*J1294</f>
        <v>1</v>
      </c>
      <c r="P1294" s="71" t="n">
        <f aca="false">E1294*J1294</f>
        <v>0</v>
      </c>
    </row>
    <row r="1295" customFormat="false" ht="15" hidden="false" customHeight="false" outlineLevel="0" collapsed="false">
      <c r="A1295" s="71" t="s">
        <v>61</v>
      </c>
      <c r="B1295" s="71" t="s">
        <v>47</v>
      </c>
      <c r="C1295" s="71" t="s">
        <v>1132</v>
      </c>
      <c r="D1295" s="72" t="n">
        <v>0</v>
      </c>
      <c r="E1295" s="71" t="n">
        <v>0</v>
      </c>
      <c r="F1295" s="71" t="n">
        <v>1</v>
      </c>
      <c r="G1295" s="72" t="n">
        <v>139.95</v>
      </c>
      <c r="H1295" s="72" t="n">
        <v>118.96</v>
      </c>
      <c r="I1295" s="71" t="n">
        <f aca="false">IF(B1295&gt;=Settings!$B$23,1,0)</f>
        <v>0</v>
      </c>
      <c r="J1295" s="71" t="n">
        <v>1</v>
      </c>
      <c r="K1295" s="71" t="n">
        <f aca="false">F1295*I1295*J1295</f>
        <v>0</v>
      </c>
      <c r="L1295" s="71" t="n">
        <f aca="false">E1295*I1295*J1295</f>
        <v>0</v>
      </c>
      <c r="M1295" s="72" t="n">
        <f aca="false">G1295*I1295*J1295</f>
        <v>0</v>
      </c>
      <c r="N1295" s="72" t="n">
        <f aca="false">D1295*I1295*J1295</f>
        <v>-0</v>
      </c>
      <c r="O1295" s="71" t="n">
        <f aca="false">F1295*J1295</f>
        <v>1</v>
      </c>
      <c r="P1295" s="71" t="n">
        <f aca="false">E1295*J1295</f>
        <v>0</v>
      </c>
    </row>
    <row r="1296" customFormat="false" ht="15" hidden="false" customHeight="false" outlineLevel="0" collapsed="false">
      <c r="A1296" s="71" t="s">
        <v>60</v>
      </c>
      <c r="B1296" s="71" t="s">
        <v>47</v>
      </c>
      <c r="C1296" s="71" t="s">
        <v>1656</v>
      </c>
      <c r="D1296" s="72" t="n">
        <v>0</v>
      </c>
      <c r="E1296" s="71" t="n">
        <v>0</v>
      </c>
      <c r="F1296" s="71" t="n">
        <v>1</v>
      </c>
      <c r="G1296" s="72" t="n">
        <v>49.95</v>
      </c>
      <c r="H1296" s="72" t="n">
        <v>49.95</v>
      </c>
      <c r="I1296" s="71" t="n">
        <f aca="false">IF(B1296&gt;=Settings!$B$23,1,0)</f>
        <v>0</v>
      </c>
      <c r="J1296" s="71" t="n">
        <v>1</v>
      </c>
      <c r="K1296" s="71" t="n">
        <f aca="false">F1296*I1296*J1296</f>
        <v>0</v>
      </c>
      <c r="L1296" s="71" t="n">
        <f aca="false">E1296*I1296*J1296</f>
        <v>0</v>
      </c>
      <c r="M1296" s="72" t="n">
        <f aca="false">G1296*I1296*J1296</f>
        <v>0</v>
      </c>
      <c r="N1296" s="72" t="n">
        <f aca="false">D1296*I1296*J1296</f>
        <v>-0</v>
      </c>
      <c r="O1296" s="71" t="n">
        <f aca="false">F1296*J1296</f>
        <v>1</v>
      </c>
      <c r="P1296" s="71" t="n">
        <f aca="false">E1296*J1296</f>
        <v>0</v>
      </c>
    </row>
    <row r="1297" customFormat="false" ht="15" hidden="false" customHeight="false" outlineLevel="0" collapsed="false">
      <c r="A1297" s="71" t="s">
        <v>60</v>
      </c>
      <c r="B1297" s="71" t="s">
        <v>47</v>
      </c>
      <c r="C1297" s="71" t="s">
        <v>1252</v>
      </c>
      <c r="D1297" s="72" t="n">
        <v>0</v>
      </c>
      <c r="E1297" s="71" t="n">
        <v>0</v>
      </c>
      <c r="F1297" s="71" t="n">
        <v>8</v>
      </c>
      <c r="G1297" s="72" t="n">
        <v>1124.6</v>
      </c>
      <c r="H1297" s="72" t="n">
        <v>1124.6</v>
      </c>
      <c r="I1297" s="71" t="n">
        <f aca="false">IF(B1297&gt;=Settings!$B$23,1,0)</f>
        <v>0</v>
      </c>
      <c r="J1297" s="71" t="n">
        <v>1</v>
      </c>
      <c r="K1297" s="71" t="n">
        <f aca="false">F1297*I1297*J1297</f>
        <v>0</v>
      </c>
      <c r="L1297" s="71" t="n">
        <f aca="false">E1297*I1297*J1297</f>
        <v>0</v>
      </c>
      <c r="M1297" s="72" t="n">
        <f aca="false">G1297*I1297*J1297</f>
        <v>0</v>
      </c>
      <c r="N1297" s="72" t="n">
        <f aca="false">D1297*I1297*J1297</f>
        <v>-0</v>
      </c>
      <c r="O1297" s="71" t="n">
        <f aca="false">F1297*J1297</f>
        <v>8</v>
      </c>
      <c r="P1297" s="71" t="n">
        <f aca="false">E1297*J1297</f>
        <v>0</v>
      </c>
    </row>
    <row r="1298" customFormat="false" ht="15" hidden="false" customHeight="false" outlineLevel="0" collapsed="false">
      <c r="A1298" s="71" t="s">
        <v>60</v>
      </c>
      <c r="B1298" s="71" t="s">
        <v>47</v>
      </c>
      <c r="C1298" s="71" t="s">
        <v>1657</v>
      </c>
      <c r="D1298" s="72" t="n">
        <v>0</v>
      </c>
      <c r="E1298" s="71" t="n">
        <v>0</v>
      </c>
      <c r="F1298" s="71" t="n">
        <v>1</v>
      </c>
      <c r="G1298" s="72" t="n">
        <v>124.95</v>
      </c>
      <c r="H1298" s="72" t="n">
        <v>124.95</v>
      </c>
      <c r="I1298" s="71" t="n">
        <f aca="false">IF(B1298&gt;=Settings!$B$23,1,0)</f>
        <v>0</v>
      </c>
      <c r="J1298" s="71" t="n">
        <v>1</v>
      </c>
      <c r="K1298" s="71" t="n">
        <f aca="false">F1298*I1298*J1298</f>
        <v>0</v>
      </c>
      <c r="L1298" s="71" t="n">
        <f aca="false">E1298*I1298*J1298</f>
        <v>0</v>
      </c>
      <c r="M1298" s="72" t="n">
        <f aca="false">G1298*I1298*J1298</f>
        <v>0</v>
      </c>
      <c r="N1298" s="72" t="n">
        <f aca="false">D1298*I1298*J1298</f>
        <v>-0</v>
      </c>
      <c r="O1298" s="71" t="n">
        <f aca="false">F1298*J1298</f>
        <v>1</v>
      </c>
      <c r="P1298" s="71" t="n">
        <f aca="false">E1298*J1298</f>
        <v>0</v>
      </c>
    </row>
    <row r="1299" customFormat="false" ht="15" hidden="false" customHeight="false" outlineLevel="0" collapsed="false">
      <c r="A1299" s="71" t="s">
        <v>60</v>
      </c>
      <c r="B1299" s="71" t="s">
        <v>47</v>
      </c>
      <c r="C1299" s="71" t="s">
        <v>1121</v>
      </c>
      <c r="D1299" s="72" t="n">
        <v>0</v>
      </c>
      <c r="E1299" s="71" t="n">
        <v>0</v>
      </c>
      <c r="F1299" s="71" t="n">
        <v>2</v>
      </c>
      <c r="G1299" s="72" t="n">
        <v>279.9</v>
      </c>
      <c r="H1299" s="72" t="n">
        <v>279.9</v>
      </c>
      <c r="I1299" s="71" t="n">
        <f aca="false">IF(B1299&gt;=Settings!$B$23,1,0)</f>
        <v>0</v>
      </c>
      <c r="J1299" s="71" t="n">
        <v>1</v>
      </c>
      <c r="K1299" s="71" t="n">
        <f aca="false">F1299*I1299*J1299</f>
        <v>0</v>
      </c>
      <c r="L1299" s="71" t="n">
        <f aca="false">E1299*I1299*J1299</f>
        <v>0</v>
      </c>
      <c r="M1299" s="72" t="n">
        <f aca="false">G1299*I1299*J1299</f>
        <v>0</v>
      </c>
      <c r="N1299" s="72" t="n">
        <f aca="false">D1299*I1299*J1299</f>
        <v>-0</v>
      </c>
      <c r="O1299" s="71" t="n">
        <f aca="false">F1299*J1299</f>
        <v>2</v>
      </c>
      <c r="P1299" s="71" t="n">
        <f aca="false">E1299*J1299</f>
        <v>0</v>
      </c>
    </row>
    <row r="1300" customFormat="false" ht="15" hidden="false" customHeight="false" outlineLevel="0" collapsed="false">
      <c r="A1300" s="71" t="s">
        <v>61</v>
      </c>
      <c r="B1300" s="71" t="s">
        <v>47</v>
      </c>
      <c r="C1300" s="71" t="s">
        <v>663</v>
      </c>
      <c r="D1300" s="72" t="n">
        <v>0</v>
      </c>
      <c r="E1300" s="71" t="n">
        <v>0</v>
      </c>
      <c r="F1300" s="71" t="n">
        <v>2</v>
      </c>
      <c r="G1300" s="72" t="n">
        <v>114.9</v>
      </c>
      <c r="H1300" s="72" t="n">
        <v>105.16</v>
      </c>
      <c r="I1300" s="71" t="n">
        <f aca="false">IF(B1300&gt;=Settings!$B$23,1,0)</f>
        <v>0</v>
      </c>
      <c r="J1300" s="71" t="n">
        <v>1</v>
      </c>
      <c r="K1300" s="71" t="n">
        <f aca="false">F1300*I1300*J1300</f>
        <v>0</v>
      </c>
      <c r="L1300" s="71" t="n">
        <f aca="false">E1300*I1300*J1300</f>
        <v>0</v>
      </c>
      <c r="M1300" s="72" t="n">
        <f aca="false">G1300*I1300*J1300</f>
        <v>0</v>
      </c>
      <c r="N1300" s="72" t="n">
        <f aca="false">D1300*I1300*J1300</f>
        <v>-0</v>
      </c>
      <c r="O1300" s="71" t="n">
        <f aca="false">F1300*J1300</f>
        <v>2</v>
      </c>
      <c r="P1300" s="71" t="n">
        <f aca="false">E1300*J1300</f>
        <v>0</v>
      </c>
    </row>
    <row r="1301" customFormat="false" ht="15" hidden="false" customHeight="false" outlineLevel="0" collapsed="false">
      <c r="A1301" s="71" t="s">
        <v>59</v>
      </c>
      <c r="B1301" s="71" t="s">
        <v>47</v>
      </c>
      <c r="C1301" s="71" t="s">
        <v>1475</v>
      </c>
      <c r="D1301" s="72" t="n">
        <v>0</v>
      </c>
      <c r="E1301" s="71" t="n">
        <v>0</v>
      </c>
      <c r="F1301" s="71" t="n">
        <v>1</v>
      </c>
      <c r="G1301" s="72" t="n">
        <v>84.95</v>
      </c>
      <c r="H1301" s="72" t="n">
        <v>84.95</v>
      </c>
      <c r="I1301" s="71" t="n">
        <f aca="false">IF(B1301&gt;=Settings!$B$23,1,0)</f>
        <v>0</v>
      </c>
      <c r="J1301" s="71" t="n">
        <v>1</v>
      </c>
      <c r="K1301" s="71" t="n">
        <f aca="false">F1301*I1301*J1301</f>
        <v>0</v>
      </c>
      <c r="L1301" s="71" t="n">
        <f aca="false">E1301*I1301*J1301</f>
        <v>0</v>
      </c>
      <c r="M1301" s="72" t="n">
        <f aca="false">G1301*I1301*J1301</f>
        <v>0</v>
      </c>
      <c r="N1301" s="72" t="n">
        <f aca="false">D1301*I1301*J1301</f>
        <v>-0</v>
      </c>
      <c r="O1301" s="71" t="n">
        <f aca="false">F1301*J1301</f>
        <v>1</v>
      </c>
      <c r="P1301" s="71" t="n">
        <f aca="false">E1301*J1301</f>
        <v>0</v>
      </c>
    </row>
    <row r="1302" customFormat="false" ht="15" hidden="false" customHeight="false" outlineLevel="0" collapsed="false">
      <c r="A1302" s="71" t="s">
        <v>60</v>
      </c>
      <c r="B1302" s="71" t="s">
        <v>47</v>
      </c>
      <c r="C1302" s="71" t="s">
        <v>1126</v>
      </c>
      <c r="D1302" s="72" t="n">
        <v>283.9</v>
      </c>
      <c r="E1302" s="71" t="n">
        <v>2</v>
      </c>
      <c r="F1302" s="71" t="n">
        <v>64</v>
      </c>
      <c r="G1302" s="72" t="n">
        <v>7284.8</v>
      </c>
      <c r="H1302" s="72" t="n">
        <v>7000.9</v>
      </c>
      <c r="I1302" s="71" t="n">
        <f aca="false">IF(B1302&gt;=Settings!$B$23,1,0)</f>
        <v>0</v>
      </c>
      <c r="J1302" s="71" t="n">
        <v>1</v>
      </c>
      <c r="K1302" s="71" t="n">
        <f aca="false">F1302*I1302*J1302</f>
        <v>0</v>
      </c>
      <c r="L1302" s="71" t="n">
        <f aca="false">E1302*I1302*J1302</f>
        <v>0</v>
      </c>
      <c r="M1302" s="72" t="n">
        <f aca="false">G1302*I1302*J1302</f>
        <v>0</v>
      </c>
      <c r="N1302" s="72" t="n">
        <f aca="false">D1302*I1302*J1302</f>
        <v>0</v>
      </c>
      <c r="O1302" s="71" t="n">
        <f aca="false">F1302*J1302</f>
        <v>64</v>
      </c>
      <c r="P1302" s="71" t="n">
        <f aca="false">E1302*J1302</f>
        <v>2</v>
      </c>
    </row>
    <row r="1303" customFormat="false" ht="15" hidden="false" customHeight="false" outlineLevel="0" collapsed="false">
      <c r="A1303" s="71" t="s">
        <v>60</v>
      </c>
      <c r="B1303" s="71" t="s">
        <v>47</v>
      </c>
      <c r="C1303" s="71" t="s">
        <v>1658</v>
      </c>
      <c r="D1303" s="72" t="n">
        <v>0</v>
      </c>
      <c r="E1303" s="71" t="n">
        <v>0</v>
      </c>
      <c r="F1303" s="71" t="n">
        <v>1</v>
      </c>
      <c r="G1303" s="72" t="n">
        <v>100.95</v>
      </c>
      <c r="H1303" s="72" t="n">
        <v>100.95</v>
      </c>
      <c r="I1303" s="71" t="n">
        <f aca="false">IF(B1303&gt;=Settings!$B$23,1,0)</f>
        <v>0</v>
      </c>
      <c r="J1303" s="71" t="n">
        <v>1</v>
      </c>
      <c r="K1303" s="71" t="n">
        <f aca="false">F1303*I1303*J1303</f>
        <v>0</v>
      </c>
      <c r="L1303" s="71" t="n">
        <f aca="false">E1303*I1303*J1303</f>
        <v>0</v>
      </c>
      <c r="M1303" s="72" t="n">
        <f aca="false">G1303*I1303*J1303</f>
        <v>0</v>
      </c>
      <c r="N1303" s="72" t="n">
        <f aca="false">D1303*I1303*J1303</f>
        <v>-0</v>
      </c>
      <c r="O1303" s="71" t="n">
        <f aca="false">F1303*J1303</f>
        <v>1</v>
      </c>
      <c r="P1303" s="71" t="n">
        <f aca="false">E1303*J1303</f>
        <v>0</v>
      </c>
    </row>
    <row r="1304" customFormat="false" ht="15" hidden="false" customHeight="false" outlineLevel="0" collapsed="false">
      <c r="A1304" s="71" t="s">
        <v>60</v>
      </c>
      <c r="B1304" s="71" t="s">
        <v>47</v>
      </c>
      <c r="C1304" s="71" t="s">
        <v>1464</v>
      </c>
      <c r="D1304" s="72" t="n">
        <v>0</v>
      </c>
      <c r="E1304" s="71" t="n">
        <v>0</v>
      </c>
      <c r="F1304" s="71" t="n">
        <v>3</v>
      </c>
      <c r="G1304" s="72" t="n">
        <v>419.85</v>
      </c>
      <c r="H1304" s="72" t="n">
        <v>419.85</v>
      </c>
      <c r="I1304" s="71" t="n">
        <f aca="false">IF(B1304&gt;=Settings!$B$23,1,0)</f>
        <v>0</v>
      </c>
      <c r="J1304" s="71" t="n">
        <v>1</v>
      </c>
      <c r="K1304" s="71" t="n">
        <f aca="false">F1304*I1304*J1304</f>
        <v>0</v>
      </c>
      <c r="L1304" s="71" t="n">
        <f aca="false">E1304*I1304*J1304</f>
        <v>0</v>
      </c>
      <c r="M1304" s="72" t="n">
        <f aca="false">G1304*I1304*J1304</f>
        <v>0</v>
      </c>
      <c r="N1304" s="72" t="n">
        <f aca="false">D1304*I1304*J1304</f>
        <v>-0</v>
      </c>
      <c r="O1304" s="71" t="n">
        <f aca="false">F1304*J1304</f>
        <v>3</v>
      </c>
      <c r="P1304" s="71" t="n">
        <f aca="false">E1304*J1304</f>
        <v>0</v>
      </c>
    </row>
    <row r="1305" customFormat="false" ht="15" hidden="false" customHeight="false" outlineLevel="0" collapsed="false">
      <c r="A1305" s="71" t="s">
        <v>61</v>
      </c>
      <c r="B1305" s="71" t="s">
        <v>47</v>
      </c>
      <c r="C1305" s="71" t="s">
        <v>149</v>
      </c>
      <c r="D1305" s="72" t="n">
        <v>98.56</v>
      </c>
      <c r="E1305" s="71" t="n">
        <v>1</v>
      </c>
      <c r="F1305" s="71" t="n">
        <v>42</v>
      </c>
      <c r="G1305" s="72" t="n">
        <v>4485.9</v>
      </c>
      <c r="H1305" s="72" t="n">
        <v>4175.67</v>
      </c>
      <c r="I1305" s="71" t="n">
        <f aca="false">IF(B1305&gt;=Settings!$B$23,1,0)</f>
        <v>0</v>
      </c>
      <c r="J1305" s="71" t="n">
        <v>1</v>
      </c>
      <c r="K1305" s="71" t="n">
        <f aca="false">F1305*I1305*J1305</f>
        <v>0</v>
      </c>
      <c r="L1305" s="71" t="n">
        <f aca="false">E1305*I1305*J1305</f>
        <v>0</v>
      </c>
      <c r="M1305" s="72" t="n">
        <f aca="false">G1305*I1305*J1305</f>
        <v>0</v>
      </c>
      <c r="N1305" s="72" t="n">
        <f aca="false">D1305*I1305*J1305</f>
        <v>0</v>
      </c>
      <c r="O1305" s="71" t="n">
        <f aca="false">F1305*J1305</f>
        <v>42</v>
      </c>
      <c r="P1305" s="71" t="n">
        <f aca="false">E1305*J1305</f>
        <v>1</v>
      </c>
    </row>
    <row r="1306" customFormat="false" ht="15" hidden="false" customHeight="false" outlineLevel="0" collapsed="false">
      <c r="A1306" s="71" t="s">
        <v>60</v>
      </c>
      <c r="B1306" s="71" t="s">
        <v>47</v>
      </c>
      <c r="C1306" s="71" t="s">
        <v>1659</v>
      </c>
      <c r="D1306" s="72" t="n">
        <v>0</v>
      </c>
      <c r="E1306" s="71" t="n">
        <v>0</v>
      </c>
      <c r="F1306" s="71" t="n">
        <v>2</v>
      </c>
      <c r="G1306" s="72" t="n">
        <v>147.1</v>
      </c>
      <c r="H1306" s="72" t="n">
        <v>147.1</v>
      </c>
      <c r="I1306" s="71" t="n">
        <f aca="false">IF(B1306&gt;=Settings!$B$23,1,0)</f>
        <v>0</v>
      </c>
      <c r="J1306" s="71" t="n">
        <v>1</v>
      </c>
      <c r="K1306" s="71" t="n">
        <f aca="false">F1306*I1306*J1306</f>
        <v>0</v>
      </c>
      <c r="L1306" s="71" t="n">
        <f aca="false">E1306*I1306*J1306</f>
        <v>0</v>
      </c>
      <c r="M1306" s="72" t="n">
        <f aca="false">G1306*I1306*J1306</f>
        <v>0</v>
      </c>
      <c r="N1306" s="72" t="n">
        <f aca="false">D1306*I1306*J1306</f>
        <v>-0</v>
      </c>
      <c r="O1306" s="71" t="n">
        <f aca="false">F1306*J1306</f>
        <v>2</v>
      </c>
      <c r="P1306" s="71" t="n">
        <f aca="false">E1306*J1306</f>
        <v>0</v>
      </c>
    </row>
    <row r="1307" customFormat="false" ht="15" hidden="false" customHeight="false" outlineLevel="0" collapsed="false">
      <c r="A1307" s="71" t="s">
        <v>60</v>
      </c>
      <c r="B1307" s="71" t="s">
        <v>47</v>
      </c>
      <c r="C1307" s="71" t="s">
        <v>1660</v>
      </c>
      <c r="D1307" s="72" t="n">
        <v>0</v>
      </c>
      <c r="E1307" s="71" t="n">
        <v>0</v>
      </c>
      <c r="F1307" s="71" t="n">
        <v>1</v>
      </c>
      <c r="G1307" s="72" t="n">
        <v>149.95</v>
      </c>
      <c r="H1307" s="72" t="n">
        <v>149.95</v>
      </c>
      <c r="I1307" s="71" t="n">
        <f aca="false">IF(B1307&gt;=Settings!$B$23,1,0)</f>
        <v>0</v>
      </c>
      <c r="J1307" s="71" t="n">
        <v>1</v>
      </c>
      <c r="K1307" s="71" t="n">
        <f aca="false">F1307*I1307*J1307</f>
        <v>0</v>
      </c>
      <c r="L1307" s="71" t="n">
        <f aca="false">E1307*I1307*J1307</f>
        <v>0</v>
      </c>
      <c r="M1307" s="72" t="n">
        <f aca="false">G1307*I1307*J1307</f>
        <v>0</v>
      </c>
      <c r="N1307" s="72" t="n">
        <f aca="false">D1307*I1307*J1307</f>
        <v>-0</v>
      </c>
      <c r="O1307" s="71" t="n">
        <f aca="false">F1307*J1307</f>
        <v>1</v>
      </c>
      <c r="P1307" s="71" t="n">
        <f aca="false">E1307*J1307</f>
        <v>0</v>
      </c>
    </row>
    <row r="1308" customFormat="false" ht="15" hidden="false" customHeight="false" outlineLevel="0" collapsed="false">
      <c r="A1308" s="71" t="s">
        <v>60</v>
      </c>
      <c r="B1308" s="71" t="s">
        <v>47</v>
      </c>
      <c r="C1308" s="71" t="s">
        <v>1026</v>
      </c>
      <c r="D1308" s="72" t="n">
        <v>84.95</v>
      </c>
      <c r="E1308" s="71" t="n">
        <v>1</v>
      </c>
      <c r="F1308" s="71" t="n">
        <v>11</v>
      </c>
      <c r="G1308" s="72" t="n">
        <v>934.45</v>
      </c>
      <c r="H1308" s="72" t="n">
        <v>849.5</v>
      </c>
      <c r="I1308" s="71" t="n">
        <f aca="false">IF(B1308&gt;=Settings!$B$23,1,0)</f>
        <v>0</v>
      </c>
      <c r="J1308" s="71" t="n">
        <v>1</v>
      </c>
      <c r="K1308" s="71" t="n">
        <f aca="false">F1308*I1308*J1308</f>
        <v>0</v>
      </c>
      <c r="L1308" s="71" t="n">
        <f aca="false">E1308*I1308*J1308</f>
        <v>0</v>
      </c>
      <c r="M1308" s="72" t="n">
        <f aca="false">G1308*I1308*J1308</f>
        <v>0</v>
      </c>
      <c r="N1308" s="72" t="n">
        <f aca="false">D1308*I1308*J1308</f>
        <v>0</v>
      </c>
      <c r="O1308" s="71" t="n">
        <f aca="false">F1308*J1308</f>
        <v>11</v>
      </c>
      <c r="P1308" s="71" t="n">
        <f aca="false">E1308*J1308</f>
        <v>1</v>
      </c>
    </row>
    <row r="1309" customFormat="false" ht="15" hidden="false" customHeight="false" outlineLevel="0" collapsed="false">
      <c r="A1309" s="71" t="s">
        <v>60</v>
      </c>
      <c r="B1309" s="71" t="s">
        <v>47</v>
      </c>
      <c r="C1309" s="71" t="s">
        <v>1661</v>
      </c>
      <c r="D1309" s="72" t="n">
        <v>0</v>
      </c>
      <c r="E1309" s="71" t="n">
        <v>0</v>
      </c>
      <c r="F1309" s="71" t="n">
        <v>5</v>
      </c>
      <c r="G1309" s="72" t="n">
        <v>674.75</v>
      </c>
      <c r="H1309" s="72" t="n">
        <v>674.75</v>
      </c>
      <c r="I1309" s="71" t="n">
        <f aca="false">IF(B1309&gt;=Settings!$B$23,1,0)</f>
        <v>0</v>
      </c>
      <c r="J1309" s="71" t="n">
        <v>1</v>
      </c>
      <c r="K1309" s="71" t="n">
        <f aca="false">F1309*I1309*J1309</f>
        <v>0</v>
      </c>
      <c r="L1309" s="71" t="n">
        <f aca="false">E1309*I1309*J1309</f>
        <v>0</v>
      </c>
      <c r="M1309" s="72" t="n">
        <f aca="false">G1309*I1309*J1309</f>
        <v>0</v>
      </c>
      <c r="N1309" s="72" t="n">
        <f aca="false">D1309*I1309*J1309</f>
        <v>-0</v>
      </c>
      <c r="O1309" s="71" t="n">
        <f aca="false">F1309*J1309</f>
        <v>5</v>
      </c>
      <c r="P1309" s="71" t="n">
        <f aca="false">E1309*J1309</f>
        <v>0</v>
      </c>
    </row>
    <row r="1310" customFormat="false" ht="15" hidden="false" customHeight="false" outlineLevel="0" collapsed="false">
      <c r="A1310" s="71" t="s">
        <v>60</v>
      </c>
      <c r="B1310" s="71" t="s">
        <v>47</v>
      </c>
      <c r="C1310" s="71" t="s">
        <v>769</v>
      </c>
      <c r="D1310" s="72" t="n">
        <v>0</v>
      </c>
      <c r="E1310" s="71" t="n">
        <v>0</v>
      </c>
      <c r="F1310" s="71" t="n">
        <v>3</v>
      </c>
      <c r="G1310" s="72" t="n">
        <v>89.85</v>
      </c>
      <c r="H1310" s="72" t="n">
        <v>89.85</v>
      </c>
      <c r="I1310" s="71" t="n">
        <f aca="false">IF(B1310&gt;=Settings!$B$23,1,0)</f>
        <v>0</v>
      </c>
      <c r="J1310" s="71" t="n">
        <v>1</v>
      </c>
      <c r="K1310" s="71" t="n">
        <f aca="false">F1310*I1310*J1310</f>
        <v>0</v>
      </c>
      <c r="L1310" s="71" t="n">
        <f aca="false">E1310*I1310*J1310</f>
        <v>0</v>
      </c>
      <c r="M1310" s="72" t="n">
        <f aca="false">G1310*I1310*J1310</f>
        <v>0</v>
      </c>
      <c r="N1310" s="72" t="n">
        <f aca="false">D1310*I1310*J1310</f>
        <v>-0</v>
      </c>
      <c r="O1310" s="71" t="n">
        <f aca="false">F1310*J1310</f>
        <v>3</v>
      </c>
      <c r="P1310" s="71" t="n">
        <f aca="false">E1310*J1310</f>
        <v>0</v>
      </c>
    </row>
    <row r="1311" customFormat="false" ht="15" hidden="false" customHeight="false" outlineLevel="0" collapsed="false">
      <c r="A1311" s="71" t="s">
        <v>59</v>
      </c>
      <c r="B1311" s="71" t="s">
        <v>47</v>
      </c>
      <c r="C1311" s="71" t="s">
        <v>1211</v>
      </c>
      <c r="D1311" s="72" t="n">
        <v>0</v>
      </c>
      <c r="E1311" s="71" t="n">
        <v>0</v>
      </c>
      <c r="F1311" s="71" t="n">
        <v>3</v>
      </c>
      <c r="G1311" s="72" t="n">
        <v>437.85</v>
      </c>
      <c r="H1311" s="72" t="n">
        <v>437.85</v>
      </c>
      <c r="I1311" s="71" t="n">
        <f aca="false">IF(B1311&gt;=Settings!$B$23,1,0)</f>
        <v>0</v>
      </c>
      <c r="J1311" s="71" t="n">
        <v>1</v>
      </c>
      <c r="K1311" s="71" t="n">
        <f aca="false">F1311*I1311*J1311</f>
        <v>0</v>
      </c>
      <c r="L1311" s="71" t="n">
        <f aca="false">E1311*I1311*J1311</f>
        <v>0</v>
      </c>
      <c r="M1311" s="72" t="n">
        <f aca="false">G1311*I1311*J1311</f>
        <v>0</v>
      </c>
      <c r="N1311" s="72" t="n">
        <f aca="false">D1311*I1311*J1311</f>
        <v>-0</v>
      </c>
      <c r="O1311" s="71" t="n">
        <f aca="false">F1311*J1311</f>
        <v>3</v>
      </c>
      <c r="P1311" s="71" t="n">
        <f aca="false">E1311*J1311</f>
        <v>0</v>
      </c>
    </row>
    <row r="1312" customFormat="false" ht="15" hidden="false" customHeight="false" outlineLevel="0" collapsed="false">
      <c r="A1312" s="71" t="s">
        <v>61</v>
      </c>
      <c r="B1312" s="71" t="s">
        <v>47</v>
      </c>
      <c r="C1312" s="71" t="s">
        <v>1100</v>
      </c>
      <c r="D1312" s="72" t="n">
        <v>0</v>
      </c>
      <c r="E1312" s="71" t="n">
        <v>0</v>
      </c>
      <c r="F1312" s="71" t="n">
        <v>5</v>
      </c>
      <c r="G1312" s="72" t="n">
        <v>564.75</v>
      </c>
      <c r="H1312" s="72" t="n">
        <v>546.01</v>
      </c>
      <c r="I1312" s="71" t="n">
        <f aca="false">IF(B1312&gt;=Settings!$B$23,1,0)</f>
        <v>0</v>
      </c>
      <c r="J1312" s="71" t="n">
        <v>1</v>
      </c>
      <c r="K1312" s="71" t="n">
        <f aca="false">F1312*I1312*J1312</f>
        <v>0</v>
      </c>
      <c r="L1312" s="71" t="n">
        <f aca="false">E1312*I1312*J1312</f>
        <v>0</v>
      </c>
      <c r="M1312" s="72" t="n">
        <f aca="false">G1312*I1312*J1312</f>
        <v>0</v>
      </c>
      <c r="N1312" s="72" t="n">
        <f aca="false">D1312*I1312*J1312</f>
        <v>-0</v>
      </c>
      <c r="O1312" s="71" t="n">
        <f aca="false">F1312*J1312</f>
        <v>5</v>
      </c>
      <c r="P1312" s="71" t="n">
        <f aca="false">E1312*J1312</f>
        <v>0</v>
      </c>
    </row>
    <row r="1313" customFormat="false" ht="15" hidden="false" customHeight="false" outlineLevel="0" collapsed="false">
      <c r="A1313" s="71" t="s">
        <v>61</v>
      </c>
      <c r="B1313" s="71" t="s">
        <v>47</v>
      </c>
      <c r="C1313" s="71" t="s">
        <v>923</v>
      </c>
      <c r="D1313" s="72" t="n">
        <v>0</v>
      </c>
      <c r="E1313" s="71" t="n">
        <v>0</v>
      </c>
      <c r="F1313" s="71" t="n">
        <v>13</v>
      </c>
      <c r="G1313" s="72" t="n">
        <v>1364.35</v>
      </c>
      <c r="H1313" s="72" t="n">
        <v>1329.86</v>
      </c>
      <c r="I1313" s="71" t="n">
        <f aca="false">IF(B1313&gt;=Settings!$B$23,1,0)</f>
        <v>0</v>
      </c>
      <c r="J1313" s="71" t="n">
        <v>1</v>
      </c>
      <c r="K1313" s="71" t="n">
        <f aca="false">F1313*I1313*J1313</f>
        <v>0</v>
      </c>
      <c r="L1313" s="71" t="n">
        <f aca="false">E1313*I1313*J1313</f>
        <v>0</v>
      </c>
      <c r="M1313" s="72" t="n">
        <f aca="false">G1313*I1313*J1313</f>
        <v>0</v>
      </c>
      <c r="N1313" s="72" t="n">
        <f aca="false">D1313*I1313*J1313</f>
        <v>-0</v>
      </c>
      <c r="O1313" s="71" t="n">
        <f aca="false">F1313*J1313</f>
        <v>13</v>
      </c>
      <c r="P1313" s="71" t="n">
        <f aca="false">E1313*J1313</f>
        <v>0</v>
      </c>
    </row>
    <row r="1314" customFormat="false" ht="15" hidden="false" customHeight="false" outlineLevel="0" collapsed="false">
      <c r="A1314" s="71" t="s">
        <v>59</v>
      </c>
      <c r="B1314" s="71" t="s">
        <v>47</v>
      </c>
      <c r="C1314" s="71" t="s">
        <v>1662</v>
      </c>
      <c r="D1314" s="72" t="n">
        <v>0</v>
      </c>
      <c r="E1314" s="71" t="n">
        <v>0</v>
      </c>
      <c r="F1314" s="71" t="n">
        <v>3</v>
      </c>
      <c r="G1314" s="72" t="n">
        <v>524.85</v>
      </c>
      <c r="H1314" s="72" t="n">
        <v>524.85</v>
      </c>
      <c r="I1314" s="71" t="n">
        <f aca="false">IF(B1314&gt;=Settings!$B$23,1,0)</f>
        <v>0</v>
      </c>
      <c r="J1314" s="71" t="n">
        <v>1</v>
      </c>
      <c r="K1314" s="71" t="n">
        <f aca="false">F1314*I1314*J1314</f>
        <v>0</v>
      </c>
      <c r="L1314" s="71" t="n">
        <f aca="false">E1314*I1314*J1314</f>
        <v>0</v>
      </c>
      <c r="M1314" s="72" t="n">
        <f aca="false">G1314*I1314*J1314</f>
        <v>0</v>
      </c>
      <c r="N1314" s="72" t="n">
        <f aca="false">D1314*I1314*J1314</f>
        <v>-0</v>
      </c>
      <c r="O1314" s="71" t="n">
        <f aca="false">F1314*J1314</f>
        <v>3</v>
      </c>
      <c r="P1314" s="71" t="n">
        <f aca="false">E1314*J1314</f>
        <v>0</v>
      </c>
    </row>
    <row r="1315" customFormat="false" ht="15" hidden="false" customHeight="false" outlineLevel="0" collapsed="false">
      <c r="A1315" s="71" t="s">
        <v>61</v>
      </c>
      <c r="B1315" s="71" t="s">
        <v>47</v>
      </c>
      <c r="C1315" s="71" t="s">
        <v>879</v>
      </c>
      <c r="D1315" s="72" t="n">
        <v>0</v>
      </c>
      <c r="E1315" s="71" t="n">
        <v>0</v>
      </c>
      <c r="F1315" s="71" t="n">
        <v>2</v>
      </c>
      <c r="G1315" s="72" t="n">
        <v>354.9</v>
      </c>
      <c r="H1315" s="72" t="n">
        <v>354.9</v>
      </c>
      <c r="I1315" s="71" t="n">
        <f aca="false">IF(B1315&gt;=Settings!$B$23,1,0)</f>
        <v>0</v>
      </c>
      <c r="J1315" s="71" t="n">
        <v>1</v>
      </c>
      <c r="K1315" s="71" t="n">
        <f aca="false">F1315*I1315*J1315</f>
        <v>0</v>
      </c>
      <c r="L1315" s="71" t="n">
        <f aca="false">E1315*I1315*J1315</f>
        <v>0</v>
      </c>
      <c r="M1315" s="72" t="n">
        <f aca="false">G1315*I1315*J1315</f>
        <v>0</v>
      </c>
      <c r="N1315" s="72" t="n">
        <f aca="false">D1315*I1315*J1315</f>
        <v>-0</v>
      </c>
      <c r="O1315" s="71" t="n">
        <f aca="false">F1315*J1315</f>
        <v>2</v>
      </c>
      <c r="P1315" s="71" t="n">
        <f aca="false">E1315*J1315</f>
        <v>0</v>
      </c>
    </row>
    <row r="1316" customFormat="false" ht="15" hidden="false" customHeight="false" outlineLevel="0" collapsed="false">
      <c r="A1316" s="71" t="s">
        <v>59</v>
      </c>
      <c r="B1316" s="71" t="s">
        <v>47</v>
      </c>
      <c r="C1316" s="71" t="s">
        <v>1007</v>
      </c>
      <c r="D1316" s="72" t="n">
        <v>0</v>
      </c>
      <c r="E1316" s="71" t="n">
        <v>0</v>
      </c>
      <c r="F1316" s="71" t="n">
        <v>1</v>
      </c>
      <c r="G1316" s="72" t="n">
        <v>157.7</v>
      </c>
      <c r="H1316" s="72" t="n">
        <v>157.7</v>
      </c>
      <c r="I1316" s="71" t="n">
        <f aca="false">IF(B1316&gt;=Settings!$B$23,1,0)</f>
        <v>0</v>
      </c>
      <c r="J1316" s="71" t="n">
        <v>1</v>
      </c>
      <c r="K1316" s="71" t="n">
        <f aca="false">F1316*I1316*J1316</f>
        <v>0</v>
      </c>
      <c r="L1316" s="71" t="n">
        <f aca="false">E1316*I1316*J1316</f>
        <v>0</v>
      </c>
      <c r="M1316" s="72" t="n">
        <f aca="false">G1316*I1316*J1316</f>
        <v>0</v>
      </c>
      <c r="N1316" s="72" t="n">
        <f aca="false">D1316*I1316*J1316</f>
        <v>-0</v>
      </c>
      <c r="O1316" s="71" t="n">
        <f aca="false">F1316*J1316</f>
        <v>1</v>
      </c>
      <c r="P1316" s="71" t="n">
        <f aca="false">E1316*J1316</f>
        <v>0</v>
      </c>
    </row>
    <row r="1317" customFormat="false" ht="15" hidden="false" customHeight="false" outlineLevel="0" collapsed="false">
      <c r="A1317" s="71" t="s">
        <v>60</v>
      </c>
      <c r="B1317" s="71" t="s">
        <v>47</v>
      </c>
      <c r="C1317" s="71" t="s">
        <v>1663</v>
      </c>
      <c r="D1317" s="72" t="n">
        <v>0</v>
      </c>
      <c r="E1317" s="71" t="n">
        <v>0</v>
      </c>
      <c r="F1317" s="71" t="n">
        <v>1</v>
      </c>
      <c r="G1317" s="72" t="n">
        <v>99.95</v>
      </c>
      <c r="H1317" s="72" t="n">
        <v>99.95</v>
      </c>
      <c r="I1317" s="71" t="n">
        <f aca="false">IF(B1317&gt;=Settings!$B$23,1,0)</f>
        <v>0</v>
      </c>
      <c r="J1317" s="71" t="n">
        <v>1</v>
      </c>
      <c r="K1317" s="71" t="n">
        <f aca="false">F1317*I1317*J1317</f>
        <v>0</v>
      </c>
      <c r="L1317" s="71" t="n">
        <f aca="false">E1317*I1317*J1317</f>
        <v>0</v>
      </c>
      <c r="M1317" s="72" t="n">
        <f aca="false">G1317*I1317*J1317</f>
        <v>0</v>
      </c>
      <c r="N1317" s="72" t="n">
        <f aca="false">D1317*I1317*J1317</f>
        <v>-0</v>
      </c>
      <c r="O1317" s="71" t="n">
        <f aca="false">F1317*J1317</f>
        <v>1</v>
      </c>
      <c r="P1317" s="71" t="n">
        <f aca="false">E1317*J1317</f>
        <v>0</v>
      </c>
    </row>
    <row r="1318" customFormat="false" ht="15" hidden="false" customHeight="false" outlineLevel="0" collapsed="false">
      <c r="A1318" s="71" t="s">
        <v>61</v>
      </c>
      <c r="B1318" s="71" t="s">
        <v>47</v>
      </c>
      <c r="C1318" s="71" t="s">
        <v>1095</v>
      </c>
      <c r="D1318" s="72" t="n">
        <v>99.95</v>
      </c>
      <c r="E1318" s="71" t="n">
        <v>1</v>
      </c>
      <c r="F1318" s="71" t="n">
        <v>18</v>
      </c>
      <c r="G1318" s="72" t="n">
        <v>1886.1</v>
      </c>
      <c r="H1318" s="72" t="n">
        <v>1726.17</v>
      </c>
      <c r="I1318" s="71" t="n">
        <f aca="false">IF(B1318&gt;=Settings!$B$23,1,0)</f>
        <v>0</v>
      </c>
      <c r="J1318" s="71" t="n">
        <v>1</v>
      </c>
      <c r="K1318" s="71" t="n">
        <f aca="false">F1318*I1318*J1318</f>
        <v>0</v>
      </c>
      <c r="L1318" s="71" t="n">
        <f aca="false">E1318*I1318*J1318</f>
        <v>0</v>
      </c>
      <c r="M1318" s="72" t="n">
        <f aca="false">G1318*I1318*J1318</f>
        <v>0</v>
      </c>
      <c r="N1318" s="72" t="n">
        <f aca="false">D1318*I1318*J1318</f>
        <v>0</v>
      </c>
      <c r="O1318" s="71" t="n">
        <f aca="false">F1318*J1318</f>
        <v>18</v>
      </c>
      <c r="P1318" s="71" t="n">
        <f aca="false">E1318*J1318</f>
        <v>1</v>
      </c>
    </row>
    <row r="1319" customFormat="false" ht="15" hidden="false" customHeight="false" outlineLevel="0" collapsed="false">
      <c r="A1319" s="71" t="s">
        <v>59</v>
      </c>
      <c r="B1319" s="71" t="s">
        <v>47</v>
      </c>
      <c r="C1319" s="71" t="s">
        <v>1664</v>
      </c>
      <c r="D1319" s="72" t="n">
        <v>0</v>
      </c>
      <c r="E1319" s="71" t="n">
        <v>0</v>
      </c>
      <c r="F1319" s="71" t="n">
        <v>1</v>
      </c>
      <c r="G1319" s="72" t="n">
        <v>119.95</v>
      </c>
      <c r="H1319" s="72" t="n">
        <v>119.95</v>
      </c>
      <c r="I1319" s="71" t="n">
        <f aca="false">IF(B1319&gt;=Settings!$B$23,1,0)</f>
        <v>0</v>
      </c>
      <c r="J1319" s="71" t="n">
        <v>1</v>
      </c>
      <c r="K1319" s="71" t="n">
        <f aca="false">F1319*I1319*J1319</f>
        <v>0</v>
      </c>
      <c r="L1319" s="71" t="n">
        <f aca="false">E1319*I1319*J1319</f>
        <v>0</v>
      </c>
      <c r="M1319" s="72" t="n">
        <f aca="false">G1319*I1319*J1319</f>
        <v>0</v>
      </c>
      <c r="N1319" s="72" t="n">
        <f aca="false">D1319*I1319*J1319</f>
        <v>-0</v>
      </c>
      <c r="O1319" s="71" t="n">
        <f aca="false">F1319*J1319</f>
        <v>1</v>
      </c>
      <c r="P1319" s="71" t="n">
        <f aca="false">E1319*J1319</f>
        <v>0</v>
      </c>
    </row>
    <row r="1320" customFormat="false" ht="15" hidden="false" customHeight="false" outlineLevel="0" collapsed="false">
      <c r="A1320" s="71" t="s">
        <v>60</v>
      </c>
      <c r="B1320" s="71" t="s">
        <v>47</v>
      </c>
      <c r="C1320" s="71" t="s">
        <v>1390</v>
      </c>
      <c r="D1320" s="72" t="n">
        <v>0</v>
      </c>
      <c r="E1320" s="71" t="n">
        <v>0</v>
      </c>
      <c r="F1320" s="71" t="n">
        <v>4</v>
      </c>
      <c r="G1320" s="72" t="n">
        <v>579.8</v>
      </c>
      <c r="H1320" s="72" t="n">
        <v>579.8</v>
      </c>
      <c r="I1320" s="71" t="n">
        <f aca="false">IF(B1320&gt;=Settings!$B$23,1,0)</f>
        <v>0</v>
      </c>
      <c r="J1320" s="71" t="n">
        <v>1</v>
      </c>
      <c r="K1320" s="71" t="n">
        <f aca="false">F1320*I1320*J1320</f>
        <v>0</v>
      </c>
      <c r="L1320" s="71" t="n">
        <f aca="false">E1320*I1320*J1320</f>
        <v>0</v>
      </c>
      <c r="M1320" s="72" t="n">
        <f aca="false">G1320*I1320*J1320</f>
        <v>0</v>
      </c>
      <c r="N1320" s="72" t="n">
        <f aca="false">D1320*I1320*J1320</f>
        <v>-0</v>
      </c>
      <c r="O1320" s="71" t="n">
        <f aca="false">F1320*J1320</f>
        <v>4</v>
      </c>
      <c r="P1320" s="71" t="n">
        <f aca="false">E1320*J1320</f>
        <v>0</v>
      </c>
    </row>
    <row r="1321" customFormat="false" ht="15" hidden="false" customHeight="false" outlineLevel="0" collapsed="false">
      <c r="A1321" s="71" t="s">
        <v>61</v>
      </c>
      <c r="B1321" s="71" t="s">
        <v>47</v>
      </c>
      <c r="C1321" s="71" t="s">
        <v>1109</v>
      </c>
      <c r="D1321" s="72" t="n">
        <v>0</v>
      </c>
      <c r="E1321" s="71" t="n">
        <v>0</v>
      </c>
      <c r="F1321" s="71" t="n">
        <v>1</v>
      </c>
      <c r="G1321" s="72" t="n">
        <v>154.95</v>
      </c>
      <c r="H1321" s="72" t="n">
        <v>154.95</v>
      </c>
      <c r="I1321" s="71" t="n">
        <f aca="false">IF(B1321&gt;=Settings!$B$23,1,0)</f>
        <v>0</v>
      </c>
      <c r="J1321" s="71" t="n">
        <v>1</v>
      </c>
      <c r="K1321" s="71" t="n">
        <f aca="false">F1321*I1321*J1321</f>
        <v>0</v>
      </c>
      <c r="L1321" s="71" t="n">
        <f aca="false">E1321*I1321*J1321</f>
        <v>0</v>
      </c>
      <c r="M1321" s="72" t="n">
        <f aca="false">G1321*I1321*J1321</f>
        <v>0</v>
      </c>
      <c r="N1321" s="72" t="n">
        <f aca="false">D1321*I1321*J1321</f>
        <v>-0</v>
      </c>
      <c r="O1321" s="71" t="n">
        <f aca="false">F1321*J1321</f>
        <v>1</v>
      </c>
      <c r="P1321" s="71" t="n">
        <f aca="false">E1321*J1321</f>
        <v>0</v>
      </c>
    </row>
    <row r="1322" customFormat="false" ht="15" hidden="false" customHeight="false" outlineLevel="0" collapsed="false">
      <c r="A1322" s="71" t="s">
        <v>60</v>
      </c>
      <c r="B1322" s="71" t="s">
        <v>47</v>
      </c>
      <c r="C1322" s="71" t="s">
        <v>1665</v>
      </c>
      <c r="D1322" s="72" t="n">
        <v>0</v>
      </c>
      <c r="E1322" s="71" t="n">
        <v>0</v>
      </c>
      <c r="F1322" s="71" t="n">
        <v>1</v>
      </c>
      <c r="G1322" s="72" t="n">
        <v>64.95</v>
      </c>
      <c r="H1322" s="72" t="n">
        <v>64.95</v>
      </c>
      <c r="I1322" s="71" t="n">
        <f aca="false">IF(B1322&gt;=Settings!$B$23,1,0)</f>
        <v>0</v>
      </c>
      <c r="J1322" s="71" t="n">
        <v>1</v>
      </c>
      <c r="K1322" s="71" t="n">
        <f aca="false">F1322*I1322*J1322</f>
        <v>0</v>
      </c>
      <c r="L1322" s="71" t="n">
        <f aca="false">E1322*I1322*J1322</f>
        <v>0</v>
      </c>
      <c r="M1322" s="72" t="n">
        <f aca="false">G1322*I1322*J1322</f>
        <v>0</v>
      </c>
      <c r="N1322" s="72" t="n">
        <f aca="false">D1322*I1322*J1322</f>
        <v>-0</v>
      </c>
      <c r="O1322" s="71" t="n">
        <f aca="false">F1322*J1322</f>
        <v>1</v>
      </c>
      <c r="P1322" s="71" t="n">
        <f aca="false">E1322*J1322</f>
        <v>0</v>
      </c>
    </row>
    <row r="1323" customFormat="false" ht="15" hidden="false" customHeight="false" outlineLevel="0" collapsed="false">
      <c r="A1323" s="71" t="s">
        <v>59</v>
      </c>
      <c r="B1323" s="71" t="s">
        <v>47</v>
      </c>
      <c r="C1323" s="71" t="s">
        <v>1258</v>
      </c>
      <c r="D1323" s="72" t="n">
        <v>0</v>
      </c>
      <c r="E1323" s="71" t="n">
        <v>0</v>
      </c>
      <c r="F1323" s="71" t="n">
        <v>1</v>
      </c>
      <c r="G1323" s="72" t="n">
        <v>128.126</v>
      </c>
      <c r="H1323" s="72" t="n">
        <v>128.126</v>
      </c>
      <c r="I1323" s="71" t="n">
        <f aca="false">IF(B1323&gt;=Settings!$B$23,1,0)</f>
        <v>0</v>
      </c>
      <c r="J1323" s="71" t="n">
        <v>1</v>
      </c>
      <c r="K1323" s="71" t="n">
        <f aca="false">F1323*I1323*J1323</f>
        <v>0</v>
      </c>
      <c r="L1323" s="71" t="n">
        <f aca="false">E1323*I1323*J1323</f>
        <v>0</v>
      </c>
      <c r="M1323" s="72" t="n">
        <f aca="false">G1323*I1323*J1323</f>
        <v>0</v>
      </c>
      <c r="N1323" s="72" t="n">
        <f aca="false">D1323*I1323*J1323</f>
        <v>-0</v>
      </c>
      <c r="O1323" s="71" t="n">
        <f aca="false">F1323*J1323</f>
        <v>1</v>
      </c>
      <c r="P1323" s="71" t="n">
        <f aca="false">E1323*J1323</f>
        <v>0</v>
      </c>
    </row>
    <row r="1324" customFormat="false" ht="15" hidden="false" customHeight="false" outlineLevel="0" collapsed="false">
      <c r="A1324" s="71" t="s">
        <v>60</v>
      </c>
      <c r="B1324" s="71" t="s">
        <v>47</v>
      </c>
      <c r="C1324" s="71" t="s">
        <v>1666</v>
      </c>
      <c r="D1324" s="72" t="n">
        <v>0</v>
      </c>
      <c r="E1324" s="71" t="n">
        <v>0</v>
      </c>
      <c r="F1324" s="71" t="n">
        <v>6</v>
      </c>
      <c r="G1324" s="72" t="n">
        <v>551.7</v>
      </c>
      <c r="H1324" s="72" t="n">
        <v>551.7</v>
      </c>
      <c r="I1324" s="71" t="n">
        <f aca="false">IF(B1324&gt;=Settings!$B$23,1,0)</f>
        <v>0</v>
      </c>
      <c r="J1324" s="71" t="n">
        <v>1</v>
      </c>
      <c r="K1324" s="71" t="n">
        <f aca="false">F1324*I1324*J1324</f>
        <v>0</v>
      </c>
      <c r="L1324" s="71" t="n">
        <f aca="false">E1324*I1324*J1324</f>
        <v>0</v>
      </c>
      <c r="M1324" s="72" t="n">
        <f aca="false">G1324*I1324*J1324</f>
        <v>0</v>
      </c>
      <c r="N1324" s="72" t="n">
        <f aca="false">D1324*I1324*J1324</f>
        <v>-0</v>
      </c>
      <c r="O1324" s="71" t="n">
        <f aca="false">F1324*J1324</f>
        <v>6</v>
      </c>
      <c r="P1324" s="71" t="n">
        <f aca="false">E1324*J1324</f>
        <v>0</v>
      </c>
    </row>
    <row r="1325" customFormat="false" ht="15" hidden="false" customHeight="false" outlineLevel="0" collapsed="false">
      <c r="A1325" s="71" t="s">
        <v>61</v>
      </c>
      <c r="B1325" s="71" t="s">
        <v>47</v>
      </c>
      <c r="C1325" s="71" t="s">
        <v>139</v>
      </c>
      <c r="D1325" s="72" t="n">
        <v>63.7</v>
      </c>
      <c r="E1325" s="71" t="n">
        <v>1</v>
      </c>
      <c r="F1325" s="71" t="n">
        <v>5</v>
      </c>
      <c r="G1325" s="72" t="n">
        <v>334.75</v>
      </c>
      <c r="H1325" s="72" t="n">
        <v>241.82</v>
      </c>
      <c r="I1325" s="71" t="n">
        <f aca="false">IF(B1325&gt;=Settings!$B$23,1,0)</f>
        <v>0</v>
      </c>
      <c r="J1325" s="71" t="n">
        <v>1</v>
      </c>
      <c r="K1325" s="71" t="n">
        <f aca="false">F1325*I1325*J1325</f>
        <v>0</v>
      </c>
      <c r="L1325" s="71" t="n">
        <f aca="false">E1325*I1325*J1325</f>
        <v>0</v>
      </c>
      <c r="M1325" s="72" t="n">
        <f aca="false">G1325*I1325*J1325</f>
        <v>0</v>
      </c>
      <c r="N1325" s="72" t="n">
        <f aca="false">D1325*I1325*J1325</f>
        <v>0</v>
      </c>
      <c r="O1325" s="71" t="n">
        <f aca="false">F1325*J1325</f>
        <v>5</v>
      </c>
      <c r="P1325" s="71" t="n">
        <f aca="false">E1325*J1325</f>
        <v>1</v>
      </c>
    </row>
    <row r="1326" customFormat="false" ht="15" hidden="false" customHeight="false" outlineLevel="0" collapsed="false">
      <c r="A1326" s="71" t="s">
        <v>60</v>
      </c>
      <c r="B1326" s="71" t="s">
        <v>47</v>
      </c>
      <c r="C1326" s="71" t="s">
        <v>1667</v>
      </c>
      <c r="D1326" s="72" t="n">
        <v>0</v>
      </c>
      <c r="E1326" s="71" t="n">
        <v>0</v>
      </c>
      <c r="F1326" s="71" t="n">
        <v>3</v>
      </c>
      <c r="G1326" s="72" t="n">
        <v>419.85</v>
      </c>
      <c r="H1326" s="72" t="n">
        <v>419.85</v>
      </c>
      <c r="I1326" s="71" t="n">
        <f aca="false">IF(B1326&gt;=Settings!$B$23,1,0)</f>
        <v>0</v>
      </c>
      <c r="J1326" s="71" t="n">
        <v>1</v>
      </c>
      <c r="K1326" s="71" t="n">
        <f aca="false">F1326*I1326*J1326</f>
        <v>0</v>
      </c>
      <c r="L1326" s="71" t="n">
        <f aca="false">E1326*I1326*J1326</f>
        <v>0</v>
      </c>
      <c r="M1326" s="72" t="n">
        <f aca="false">G1326*I1326*J1326</f>
        <v>0</v>
      </c>
      <c r="N1326" s="72" t="n">
        <f aca="false">D1326*I1326*J1326</f>
        <v>-0</v>
      </c>
      <c r="O1326" s="71" t="n">
        <f aca="false">F1326*J1326</f>
        <v>3</v>
      </c>
      <c r="P1326" s="71" t="n">
        <f aca="false">E1326*J1326</f>
        <v>0</v>
      </c>
    </row>
    <row r="1327" customFormat="false" ht="15" hidden="false" customHeight="false" outlineLevel="0" collapsed="false">
      <c r="A1327" s="71" t="s">
        <v>61</v>
      </c>
      <c r="B1327" s="71" t="s">
        <v>47</v>
      </c>
      <c r="C1327" s="71" t="s">
        <v>1383</v>
      </c>
      <c r="D1327" s="72" t="n">
        <v>0</v>
      </c>
      <c r="E1327" s="71" t="n">
        <v>0</v>
      </c>
      <c r="F1327" s="71" t="n">
        <v>18</v>
      </c>
      <c r="G1327" s="72" t="n">
        <v>1969.1</v>
      </c>
      <c r="H1327" s="72" t="n">
        <v>1889.68</v>
      </c>
      <c r="I1327" s="71" t="n">
        <f aca="false">IF(B1327&gt;=Settings!$B$23,1,0)</f>
        <v>0</v>
      </c>
      <c r="J1327" s="71" t="n">
        <v>1</v>
      </c>
      <c r="K1327" s="71" t="n">
        <f aca="false">F1327*I1327*J1327</f>
        <v>0</v>
      </c>
      <c r="L1327" s="71" t="n">
        <f aca="false">E1327*I1327*J1327</f>
        <v>0</v>
      </c>
      <c r="M1327" s="72" t="n">
        <f aca="false">G1327*I1327*J1327</f>
        <v>0</v>
      </c>
      <c r="N1327" s="72" t="n">
        <f aca="false">D1327*I1327*J1327</f>
        <v>-0</v>
      </c>
      <c r="O1327" s="71" t="n">
        <f aca="false">F1327*J1327</f>
        <v>18</v>
      </c>
      <c r="P1327" s="71" t="n">
        <f aca="false">E1327*J1327</f>
        <v>0</v>
      </c>
    </row>
    <row r="1328" customFormat="false" ht="15" hidden="false" customHeight="false" outlineLevel="0" collapsed="false">
      <c r="A1328" s="71" t="s">
        <v>60</v>
      </c>
      <c r="B1328" s="71" t="s">
        <v>47</v>
      </c>
      <c r="C1328" s="71" t="s">
        <v>1668</v>
      </c>
      <c r="D1328" s="72" t="n">
        <v>0</v>
      </c>
      <c r="E1328" s="71" t="n">
        <v>0</v>
      </c>
      <c r="F1328" s="71" t="n">
        <v>4</v>
      </c>
      <c r="G1328" s="72" t="n">
        <v>1439.8</v>
      </c>
      <c r="H1328" s="72" t="n">
        <v>1439.8</v>
      </c>
      <c r="I1328" s="71" t="n">
        <f aca="false">IF(B1328&gt;=Settings!$B$23,1,0)</f>
        <v>0</v>
      </c>
      <c r="J1328" s="71" t="n">
        <v>1</v>
      </c>
      <c r="K1328" s="71" t="n">
        <f aca="false">F1328*I1328*J1328</f>
        <v>0</v>
      </c>
      <c r="L1328" s="71" t="n">
        <f aca="false">E1328*I1328*J1328</f>
        <v>0</v>
      </c>
      <c r="M1328" s="72" t="n">
        <f aca="false">G1328*I1328*J1328</f>
        <v>0</v>
      </c>
      <c r="N1328" s="72" t="n">
        <f aca="false">D1328*I1328*J1328</f>
        <v>-0</v>
      </c>
      <c r="O1328" s="71" t="n">
        <f aca="false">F1328*J1328</f>
        <v>4</v>
      </c>
      <c r="P1328" s="71" t="n">
        <f aca="false">E1328*J1328</f>
        <v>0</v>
      </c>
    </row>
    <row r="1329" customFormat="false" ht="15" hidden="false" customHeight="false" outlineLevel="0" collapsed="false">
      <c r="A1329" s="71" t="s">
        <v>60</v>
      </c>
      <c r="B1329" s="71" t="s">
        <v>47</v>
      </c>
      <c r="C1329" s="71" t="s">
        <v>1234</v>
      </c>
      <c r="D1329" s="72" t="n">
        <v>0</v>
      </c>
      <c r="E1329" s="71" t="n">
        <v>0</v>
      </c>
      <c r="F1329" s="71" t="n">
        <v>1</v>
      </c>
      <c r="G1329" s="72" t="n">
        <v>124.95</v>
      </c>
      <c r="H1329" s="72" t="n">
        <v>124.95</v>
      </c>
      <c r="I1329" s="71" t="n">
        <f aca="false">IF(B1329&gt;=Settings!$B$23,1,0)</f>
        <v>0</v>
      </c>
      <c r="J1329" s="71" t="n">
        <v>1</v>
      </c>
      <c r="K1329" s="71" t="n">
        <f aca="false">F1329*I1329*J1329</f>
        <v>0</v>
      </c>
      <c r="L1329" s="71" t="n">
        <f aca="false">E1329*I1329*J1329</f>
        <v>0</v>
      </c>
      <c r="M1329" s="72" t="n">
        <f aca="false">G1329*I1329*J1329</f>
        <v>0</v>
      </c>
      <c r="N1329" s="72" t="n">
        <f aca="false">D1329*I1329*J1329</f>
        <v>-0</v>
      </c>
      <c r="O1329" s="71" t="n">
        <f aca="false">F1329*J1329</f>
        <v>1</v>
      </c>
      <c r="P1329" s="71" t="n">
        <f aca="false">E1329*J1329</f>
        <v>0</v>
      </c>
    </row>
    <row r="1330" customFormat="false" ht="15" hidden="false" customHeight="false" outlineLevel="0" collapsed="false">
      <c r="A1330" s="71" t="s">
        <v>59</v>
      </c>
      <c r="B1330" s="71" t="s">
        <v>47</v>
      </c>
      <c r="C1330" s="71" t="s">
        <v>1402</v>
      </c>
      <c r="D1330" s="72" t="n">
        <v>0</v>
      </c>
      <c r="E1330" s="71" t="n">
        <v>0</v>
      </c>
      <c r="F1330" s="71" t="n">
        <v>1</v>
      </c>
      <c r="G1330" s="72" t="n">
        <v>271.95</v>
      </c>
      <c r="H1330" s="72" t="n">
        <v>271.95</v>
      </c>
      <c r="I1330" s="71" t="n">
        <f aca="false">IF(B1330&gt;=Settings!$B$23,1,0)</f>
        <v>0</v>
      </c>
      <c r="J1330" s="71" t="n">
        <v>1</v>
      </c>
      <c r="K1330" s="71" t="n">
        <f aca="false">F1330*I1330*J1330</f>
        <v>0</v>
      </c>
      <c r="L1330" s="71" t="n">
        <f aca="false">E1330*I1330*J1330</f>
        <v>0</v>
      </c>
      <c r="M1330" s="72" t="n">
        <f aca="false">G1330*I1330*J1330</f>
        <v>0</v>
      </c>
      <c r="N1330" s="72" t="n">
        <f aca="false">D1330*I1330*J1330</f>
        <v>-0</v>
      </c>
      <c r="O1330" s="71" t="n">
        <f aca="false">F1330*J1330</f>
        <v>1</v>
      </c>
      <c r="P1330" s="71" t="n">
        <f aca="false">E1330*J1330</f>
        <v>0</v>
      </c>
    </row>
    <row r="1331" customFormat="false" ht="15" hidden="false" customHeight="false" outlineLevel="0" collapsed="false">
      <c r="A1331" s="71" t="s">
        <v>60</v>
      </c>
      <c r="B1331" s="71" t="s">
        <v>47</v>
      </c>
      <c r="C1331" s="71" t="s">
        <v>1669</v>
      </c>
      <c r="D1331" s="72" t="n">
        <v>0</v>
      </c>
      <c r="E1331" s="71" t="n">
        <v>0</v>
      </c>
      <c r="F1331" s="71" t="n">
        <v>2</v>
      </c>
      <c r="G1331" s="72" t="n">
        <v>229.9</v>
      </c>
      <c r="H1331" s="72" t="n">
        <v>229.9</v>
      </c>
      <c r="I1331" s="71" t="n">
        <f aca="false">IF(B1331&gt;=Settings!$B$23,1,0)</f>
        <v>0</v>
      </c>
      <c r="J1331" s="71" t="n">
        <v>1</v>
      </c>
      <c r="K1331" s="71" t="n">
        <f aca="false">F1331*I1331*J1331</f>
        <v>0</v>
      </c>
      <c r="L1331" s="71" t="n">
        <f aca="false">E1331*I1331*J1331</f>
        <v>0</v>
      </c>
      <c r="M1331" s="72" t="n">
        <f aca="false">G1331*I1331*J1331</f>
        <v>0</v>
      </c>
      <c r="N1331" s="72" t="n">
        <f aca="false">D1331*I1331*J1331</f>
        <v>-0</v>
      </c>
      <c r="O1331" s="71" t="n">
        <f aca="false">F1331*J1331</f>
        <v>2</v>
      </c>
      <c r="P1331" s="71" t="n">
        <f aca="false">E1331*J1331</f>
        <v>0</v>
      </c>
    </row>
    <row r="1332" customFormat="false" ht="15" hidden="false" customHeight="false" outlineLevel="0" collapsed="false">
      <c r="A1332" s="71" t="s">
        <v>59</v>
      </c>
      <c r="B1332" s="71" t="s">
        <v>47</v>
      </c>
      <c r="C1332" s="71" t="s">
        <v>1400</v>
      </c>
      <c r="D1332" s="72" t="n">
        <v>0</v>
      </c>
      <c r="E1332" s="71" t="n">
        <v>0</v>
      </c>
      <c r="F1332" s="71" t="n">
        <v>2</v>
      </c>
      <c r="G1332" s="72" t="n">
        <v>7.9</v>
      </c>
      <c r="H1332" s="72" t="n">
        <v>7.9</v>
      </c>
      <c r="I1332" s="71" t="n">
        <f aca="false">IF(B1332&gt;=Settings!$B$23,1,0)</f>
        <v>0</v>
      </c>
      <c r="J1332" s="71" t="n">
        <v>1</v>
      </c>
      <c r="K1332" s="71" t="n">
        <f aca="false">F1332*I1332*J1332</f>
        <v>0</v>
      </c>
      <c r="L1332" s="71" t="n">
        <f aca="false">E1332*I1332*J1332</f>
        <v>0</v>
      </c>
      <c r="M1332" s="72" t="n">
        <f aca="false">G1332*I1332*J1332</f>
        <v>0</v>
      </c>
      <c r="N1332" s="72" t="n">
        <f aca="false">D1332*I1332*J1332</f>
        <v>-0</v>
      </c>
      <c r="O1332" s="71" t="n">
        <f aca="false">F1332*J1332</f>
        <v>2</v>
      </c>
      <c r="P1332" s="71" t="n">
        <f aca="false">E1332*J1332</f>
        <v>0</v>
      </c>
    </row>
    <row r="1333" customFormat="false" ht="15" hidden="false" customHeight="false" outlineLevel="0" collapsed="false">
      <c r="A1333" s="71" t="s">
        <v>61</v>
      </c>
      <c r="B1333" s="71" t="s">
        <v>47</v>
      </c>
      <c r="C1333" s="71" t="s">
        <v>1347</v>
      </c>
      <c r="D1333" s="72" t="n">
        <v>0</v>
      </c>
      <c r="E1333" s="71" t="n">
        <v>0</v>
      </c>
      <c r="F1333" s="71" t="n">
        <v>1</v>
      </c>
      <c r="G1333" s="72" t="n">
        <v>244.95</v>
      </c>
      <c r="H1333" s="72" t="n">
        <v>244.95</v>
      </c>
      <c r="I1333" s="71" t="n">
        <f aca="false">IF(B1333&gt;=Settings!$B$23,1,0)</f>
        <v>0</v>
      </c>
      <c r="J1333" s="71" t="n">
        <v>1</v>
      </c>
      <c r="K1333" s="71" t="n">
        <f aca="false">F1333*I1333*J1333</f>
        <v>0</v>
      </c>
      <c r="L1333" s="71" t="n">
        <f aca="false">E1333*I1333*J1333</f>
        <v>0</v>
      </c>
      <c r="M1333" s="72" t="n">
        <f aca="false">G1333*I1333*J1333</f>
        <v>0</v>
      </c>
      <c r="N1333" s="72" t="n">
        <f aca="false">D1333*I1333*J1333</f>
        <v>-0</v>
      </c>
      <c r="O1333" s="71" t="n">
        <f aca="false">F1333*J1333</f>
        <v>1</v>
      </c>
      <c r="P1333" s="71" t="n">
        <f aca="false">E1333*J1333</f>
        <v>0</v>
      </c>
    </row>
    <row r="1334" customFormat="false" ht="15" hidden="false" customHeight="false" outlineLevel="0" collapsed="false">
      <c r="A1334" s="71" t="s">
        <v>59</v>
      </c>
      <c r="B1334" s="71" t="s">
        <v>47</v>
      </c>
      <c r="C1334" s="71" t="s">
        <v>1401</v>
      </c>
      <c r="D1334" s="72" t="n">
        <v>0</v>
      </c>
      <c r="E1334" s="71" t="n">
        <v>0</v>
      </c>
      <c r="F1334" s="71" t="n">
        <v>4</v>
      </c>
      <c r="G1334" s="72" t="n">
        <v>617.8</v>
      </c>
      <c r="H1334" s="72" t="n">
        <v>617.8</v>
      </c>
      <c r="I1334" s="71" t="n">
        <f aca="false">IF(B1334&gt;=Settings!$B$23,1,0)</f>
        <v>0</v>
      </c>
      <c r="J1334" s="71" t="n">
        <v>1</v>
      </c>
      <c r="K1334" s="71" t="n">
        <f aca="false">F1334*I1334*J1334</f>
        <v>0</v>
      </c>
      <c r="L1334" s="71" t="n">
        <f aca="false">E1334*I1334*J1334</f>
        <v>0</v>
      </c>
      <c r="M1334" s="72" t="n">
        <f aca="false">G1334*I1334*J1334</f>
        <v>0</v>
      </c>
      <c r="N1334" s="72" t="n">
        <f aca="false">D1334*I1334*J1334</f>
        <v>-0</v>
      </c>
      <c r="O1334" s="71" t="n">
        <f aca="false">F1334*J1334</f>
        <v>4</v>
      </c>
      <c r="P1334" s="71" t="n">
        <f aca="false">E1334*J1334</f>
        <v>0</v>
      </c>
    </row>
    <row r="1335" customFormat="false" ht="15" hidden="false" customHeight="false" outlineLevel="0" collapsed="false">
      <c r="A1335" s="71" t="s">
        <v>60</v>
      </c>
      <c r="B1335" s="71" t="s">
        <v>47</v>
      </c>
      <c r="C1335" s="71" t="s">
        <v>1670</v>
      </c>
      <c r="D1335" s="72" t="n">
        <v>0</v>
      </c>
      <c r="E1335" s="71" t="n">
        <v>0</v>
      </c>
      <c r="F1335" s="71" t="n">
        <v>8</v>
      </c>
      <c r="G1335" s="72" t="n">
        <v>365.8</v>
      </c>
      <c r="H1335" s="72" t="n">
        <v>365.8</v>
      </c>
      <c r="I1335" s="71" t="n">
        <f aca="false">IF(B1335&gt;=Settings!$B$23,1,0)</f>
        <v>0</v>
      </c>
      <c r="J1335" s="71" t="n">
        <v>1</v>
      </c>
      <c r="K1335" s="71" t="n">
        <f aca="false">F1335*I1335*J1335</f>
        <v>0</v>
      </c>
      <c r="L1335" s="71" t="n">
        <f aca="false">E1335*I1335*J1335</f>
        <v>0</v>
      </c>
      <c r="M1335" s="72" t="n">
        <f aca="false">G1335*I1335*J1335</f>
        <v>0</v>
      </c>
      <c r="N1335" s="72" t="n">
        <f aca="false">D1335*I1335*J1335</f>
        <v>-0</v>
      </c>
      <c r="O1335" s="71" t="n">
        <f aca="false">F1335*J1335</f>
        <v>8</v>
      </c>
      <c r="P1335" s="71" t="n">
        <f aca="false">E1335*J1335</f>
        <v>0</v>
      </c>
    </row>
    <row r="1336" customFormat="false" ht="15" hidden="false" customHeight="false" outlineLevel="0" collapsed="false">
      <c r="A1336" s="71" t="s">
        <v>60</v>
      </c>
      <c r="B1336" s="71" t="s">
        <v>47</v>
      </c>
      <c r="C1336" s="71" t="s">
        <v>1671</v>
      </c>
      <c r="D1336" s="72" t="n">
        <v>0</v>
      </c>
      <c r="E1336" s="71" t="n">
        <v>0</v>
      </c>
      <c r="F1336" s="71" t="n">
        <v>1</v>
      </c>
      <c r="G1336" s="72" t="n">
        <v>111.95</v>
      </c>
      <c r="H1336" s="72" t="n">
        <v>111.95</v>
      </c>
      <c r="I1336" s="71" t="n">
        <f aca="false">IF(B1336&gt;=Settings!$B$23,1,0)</f>
        <v>0</v>
      </c>
      <c r="J1336" s="71" t="n">
        <v>1</v>
      </c>
      <c r="K1336" s="71" t="n">
        <f aca="false">F1336*I1336*J1336</f>
        <v>0</v>
      </c>
      <c r="L1336" s="71" t="n">
        <f aca="false">E1336*I1336*J1336</f>
        <v>0</v>
      </c>
      <c r="M1336" s="72" t="n">
        <f aca="false">G1336*I1336*J1336</f>
        <v>0</v>
      </c>
      <c r="N1336" s="72" t="n">
        <f aca="false">D1336*I1336*J1336</f>
        <v>-0</v>
      </c>
      <c r="O1336" s="71" t="n">
        <f aca="false">F1336*J1336</f>
        <v>1</v>
      </c>
      <c r="P1336" s="71" t="n">
        <f aca="false">E1336*J1336</f>
        <v>0</v>
      </c>
    </row>
    <row r="1337" customFormat="false" ht="15" hidden="false" customHeight="false" outlineLevel="0" collapsed="false">
      <c r="A1337" s="71" t="s">
        <v>59</v>
      </c>
      <c r="B1337" s="71" t="s">
        <v>47</v>
      </c>
      <c r="C1337" s="71" t="s">
        <v>155</v>
      </c>
      <c r="D1337" s="72" t="n">
        <v>0</v>
      </c>
      <c r="E1337" s="71" t="n">
        <v>0</v>
      </c>
      <c r="F1337" s="71" t="n">
        <v>49</v>
      </c>
      <c r="G1337" s="72" t="n">
        <v>4749.01</v>
      </c>
      <c r="H1337" s="72" t="n">
        <v>4749.01</v>
      </c>
      <c r="I1337" s="71" t="n">
        <f aca="false">IF(B1337&gt;=Settings!$B$23,1,0)</f>
        <v>0</v>
      </c>
      <c r="J1337" s="71" t="n">
        <v>1</v>
      </c>
      <c r="K1337" s="71" t="n">
        <f aca="false">F1337*I1337*J1337</f>
        <v>0</v>
      </c>
      <c r="L1337" s="71" t="n">
        <f aca="false">E1337*I1337*J1337</f>
        <v>0</v>
      </c>
      <c r="M1337" s="72" t="n">
        <f aca="false">G1337*I1337*J1337</f>
        <v>0</v>
      </c>
      <c r="N1337" s="72" t="n">
        <f aca="false">D1337*I1337*J1337</f>
        <v>-0</v>
      </c>
      <c r="O1337" s="71" t="n">
        <f aca="false">F1337*J1337</f>
        <v>49</v>
      </c>
      <c r="P1337" s="71" t="n">
        <f aca="false">E1337*J1337</f>
        <v>0</v>
      </c>
    </row>
    <row r="1338" customFormat="false" ht="15" hidden="false" customHeight="false" outlineLevel="0" collapsed="false">
      <c r="A1338" s="71" t="s">
        <v>60</v>
      </c>
      <c r="B1338" s="71" t="s">
        <v>47</v>
      </c>
      <c r="C1338" s="71" t="s">
        <v>1672</v>
      </c>
      <c r="D1338" s="72" t="n">
        <v>0</v>
      </c>
      <c r="E1338" s="71" t="n">
        <v>0</v>
      </c>
      <c r="F1338" s="71" t="n">
        <v>8</v>
      </c>
      <c r="G1338" s="72" t="n">
        <v>123.12</v>
      </c>
      <c r="H1338" s="72" t="n">
        <v>123.12</v>
      </c>
      <c r="I1338" s="71" t="n">
        <f aca="false">IF(B1338&gt;=Settings!$B$23,1,0)</f>
        <v>0</v>
      </c>
      <c r="J1338" s="71" t="n">
        <v>1</v>
      </c>
      <c r="K1338" s="71" t="n">
        <f aca="false">F1338*I1338*J1338</f>
        <v>0</v>
      </c>
      <c r="L1338" s="71" t="n">
        <f aca="false">E1338*I1338*J1338</f>
        <v>0</v>
      </c>
      <c r="M1338" s="72" t="n">
        <f aca="false">G1338*I1338*J1338</f>
        <v>0</v>
      </c>
      <c r="N1338" s="72" t="n">
        <f aca="false">D1338*I1338*J1338</f>
        <v>-0</v>
      </c>
      <c r="O1338" s="71" t="n">
        <f aca="false">F1338*J1338</f>
        <v>8</v>
      </c>
      <c r="P1338" s="71" t="n">
        <f aca="false">E1338*J1338</f>
        <v>0</v>
      </c>
    </row>
    <row r="1339" customFormat="false" ht="15" hidden="false" customHeight="false" outlineLevel="0" collapsed="false">
      <c r="A1339" s="71" t="s">
        <v>59</v>
      </c>
      <c r="B1339" s="71" t="s">
        <v>47</v>
      </c>
      <c r="C1339" s="71" t="s">
        <v>1673</v>
      </c>
      <c r="D1339" s="72" t="n">
        <v>0</v>
      </c>
      <c r="E1339" s="71" t="n">
        <v>0</v>
      </c>
      <c r="F1339" s="71" t="n">
        <v>2</v>
      </c>
      <c r="G1339" s="72" t="n">
        <v>169.9</v>
      </c>
      <c r="H1339" s="72" t="n">
        <v>169.9</v>
      </c>
      <c r="I1339" s="71" t="n">
        <f aca="false">IF(B1339&gt;=Settings!$B$23,1,0)</f>
        <v>0</v>
      </c>
      <c r="J1339" s="71" t="n">
        <v>1</v>
      </c>
      <c r="K1339" s="71" t="n">
        <f aca="false">F1339*I1339*J1339</f>
        <v>0</v>
      </c>
      <c r="L1339" s="71" t="n">
        <f aca="false">E1339*I1339*J1339</f>
        <v>0</v>
      </c>
      <c r="M1339" s="72" t="n">
        <f aca="false">G1339*I1339*J1339</f>
        <v>0</v>
      </c>
      <c r="N1339" s="72" t="n">
        <f aca="false">D1339*I1339*J1339</f>
        <v>-0</v>
      </c>
      <c r="O1339" s="71" t="n">
        <f aca="false">F1339*J1339</f>
        <v>2</v>
      </c>
      <c r="P1339" s="71" t="n">
        <f aca="false">E1339*J1339</f>
        <v>0</v>
      </c>
    </row>
    <row r="1340" customFormat="false" ht="15" hidden="false" customHeight="false" outlineLevel="0" collapsed="false">
      <c r="A1340" s="71" t="s">
        <v>59</v>
      </c>
      <c r="B1340" s="71" t="s">
        <v>47</v>
      </c>
      <c r="C1340" s="71" t="s">
        <v>1022</v>
      </c>
      <c r="D1340" s="72" t="n">
        <v>0</v>
      </c>
      <c r="E1340" s="71" t="n">
        <v>0</v>
      </c>
      <c r="F1340" s="71" t="n">
        <v>11</v>
      </c>
      <c r="G1340" s="72" t="n">
        <v>1305.304</v>
      </c>
      <c r="H1340" s="72" t="n">
        <v>1305.304</v>
      </c>
      <c r="I1340" s="71" t="n">
        <f aca="false">IF(B1340&gt;=Settings!$B$23,1,0)</f>
        <v>0</v>
      </c>
      <c r="J1340" s="71" t="n">
        <v>1</v>
      </c>
      <c r="K1340" s="71" t="n">
        <f aca="false">F1340*I1340*J1340</f>
        <v>0</v>
      </c>
      <c r="L1340" s="71" t="n">
        <f aca="false">E1340*I1340*J1340</f>
        <v>0</v>
      </c>
      <c r="M1340" s="72" t="n">
        <f aca="false">G1340*I1340*J1340</f>
        <v>0</v>
      </c>
      <c r="N1340" s="72" t="n">
        <f aca="false">D1340*I1340*J1340</f>
        <v>-0</v>
      </c>
      <c r="O1340" s="71" t="n">
        <f aca="false">F1340*J1340</f>
        <v>11</v>
      </c>
      <c r="P1340" s="71" t="n">
        <f aca="false">E1340*J1340</f>
        <v>0</v>
      </c>
    </row>
    <row r="1341" customFormat="false" ht="15" hidden="false" customHeight="false" outlineLevel="0" collapsed="false">
      <c r="A1341" s="71" t="s">
        <v>60</v>
      </c>
      <c r="B1341" s="71" t="s">
        <v>47</v>
      </c>
      <c r="C1341" s="71" t="s">
        <v>849</v>
      </c>
      <c r="D1341" s="72" t="n">
        <v>0</v>
      </c>
      <c r="E1341" s="71" t="n">
        <v>0</v>
      </c>
      <c r="F1341" s="71" t="n">
        <v>1</v>
      </c>
      <c r="G1341" s="72" t="n">
        <v>79.95</v>
      </c>
      <c r="H1341" s="72" t="n">
        <v>79.95</v>
      </c>
      <c r="I1341" s="71" t="n">
        <f aca="false">IF(B1341&gt;=Settings!$B$23,1,0)</f>
        <v>0</v>
      </c>
      <c r="J1341" s="71" t="n">
        <v>1</v>
      </c>
      <c r="K1341" s="71" t="n">
        <f aca="false">F1341*I1341*J1341</f>
        <v>0</v>
      </c>
      <c r="L1341" s="71" t="n">
        <f aca="false">E1341*I1341*J1341</f>
        <v>0</v>
      </c>
      <c r="M1341" s="72" t="n">
        <f aca="false">G1341*I1341*J1341</f>
        <v>0</v>
      </c>
      <c r="N1341" s="72" t="n">
        <f aca="false">D1341*I1341*J1341</f>
        <v>-0</v>
      </c>
      <c r="O1341" s="71" t="n">
        <f aca="false">F1341*J1341</f>
        <v>1</v>
      </c>
      <c r="P1341" s="71" t="n">
        <f aca="false">E1341*J1341</f>
        <v>0</v>
      </c>
    </row>
    <row r="1342" customFormat="false" ht="15" hidden="false" customHeight="false" outlineLevel="0" collapsed="false">
      <c r="A1342" s="71" t="s">
        <v>59</v>
      </c>
      <c r="B1342" s="71" t="s">
        <v>47</v>
      </c>
      <c r="C1342" s="71" t="s">
        <v>1103</v>
      </c>
      <c r="D1342" s="72" t="n">
        <v>0</v>
      </c>
      <c r="E1342" s="71" t="n">
        <v>0</v>
      </c>
      <c r="F1342" s="71" t="n">
        <v>5</v>
      </c>
      <c r="G1342" s="72" t="n">
        <v>458</v>
      </c>
      <c r="H1342" s="72" t="n">
        <v>458</v>
      </c>
      <c r="I1342" s="71" t="n">
        <f aca="false">IF(B1342&gt;=Settings!$B$23,1,0)</f>
        <v>0</v>
      </c>
      <c r="J1342" s="71" t="n">
        <v>1</v>
      </c>
      <c r="K1342" s="71" t="n">
        <f aca="false">F1342*I1342*J1342</f>
        <v>0</v>
      </c>
      <c r="L1342" s="71" t="n">
        <f aca="false">E1342*I1342*J1342</f>
        <v>0</v>
      </c>
      <c r="M1342" s="72" t="n">
        <f aca="false">G1342*I1342*J1342</f>
        <v>0</v>
      </c>
      <c r="N1342" s="72" t="n">
        <f aca="false">D1342*I1342*J1342</f>
        <v>-0</v>
      </c>
      <c r="O1342" s="71" t="n">
        <f aca="false">F1342*J1342</f>
        <v>5</v>
      </c>
      <c r="P1342" s="71" t="n">
        <f aca="false">E1342*J1342</f>
        <v>0</v>
      </c>
    </row>
    <row r="1343" customFormat="false" ht="15" hidden="false" customHeight="false" outlineLevel="0" collapsed="false">
      <c r="A1343" s="71" t="s">
        <v>60</v>
      </c>
      <c r="B1343" s="71" t="s">
        <v>47</v>
      </c>
      <c r="C1343" s="71" t="s">
        <v>1674</v>
      </c>
      <c r="D1343" s="72" t="n">
        <v>148.35</v>
      </c>
      <c r="E1343" s="71" t="n">
        <v>3</v>
      </c>
      <c r="F1343" s="71" t="n">
        <v>85</v>
      </c>
      <c r="G1343" s="72" t="n">
        <v>4203.25</v>
      </c>
      <c r="H1343" s="72" t="n">
        <v>4054.9</v>
      </c>
      <c r="I1343" s="71" t="n">
        <f aca="false">IF(B1343&gt;=Settings!$B$23,1,0)</f>
        <v>0</v>
      </c>
      <c r="J1343" s="71" t="n">
        <v>1</v>
      </c>
      <c r="K1343" s="71" t="n">
        <f aca="false">F1343*I1343*J1343</f>
        <v>0</v>
      </c>
      <c r="L1343" s="71" t="n">
        <f aca="false">E1343*I1343*J1343</f>
        <v>0</v>
      </c>
      <c r="M1343" s="72" t="n">
        <f aca="false">G1343*I1343*J1343</f>
        <v>0</v>
      </c>
      <c r="N1343" s="72" t="n">
        <f aca="false">D1343*I1343*J1343</f>
        <v>0</v>
      </c>
      <c r="O1343" s="71" t="n">
        <f aca="false">F1343*J1343</f>
        <v>85</v>
      </c>
      <c r="P1343" s="71" t="n">
        <f aca="false">E1343*J1343</f>
        <v>3</v>
      </c>
    </row>
    <row r="1344" customFormat="false" ht="15" hidden="false" customHeight="false" outlineLevel="0" collapsed="false">
      <c r="A1344" s="71" t="s">
        <v>61</v>
      </c>
      <c r="B1344" s="71" t="s">
        <v>47</v>
      </c>
      <c r="C1344" s="71" t="s">
        <v>1188</v>
      </c>
      <c r="D1344" s="72" t="n">
        <v>0</v>
      </c>
      <c r="E1344" s="71" t="n">
        <v>0</v>
      </c>
      <c r="F1344" s="71" t="n">
        <v>1</v>
      </c>
      <c r="G1344" s="72" t="n">
        <v>197.4</v>
      </c>
      <c r="H1344" s="72" t="n">
        <v>197.4</v>
      </c>
      <c r="I1344" s="71" t="n">
        <f aca="false">IF(B1344&gt;=Settings!$B$23,1,0)</f>
        <v>0</v>
      </c>
      <c r="J1344" s="71" t="n">
        <v>1</v>
      </c>
      <c r="K1344" s="71" t="n">
        <f aca="false">F1344*I1344*J1344</f>
        <v>0</v>
      </c>
      <c r="L1344" s="71" t="n">
        <f aca="false">E1344*I1344*J1344</f>
        <v>0</v>
      </c>
      <c r="M1344" s="72" t="n">
        <f aca="false">G1344*I1344*J1344</f>
        <v>0</v>
      </c>
      <c r="N1344" s="72" t="n">
        <f aca="false">D1344*I1344*J1344</f>
        <v>-0</v>
      </c>
      <c r="O1344" s="71" t="n">
        <f aca="false">F1344*J1344</f>
        <v>1</v>
      </c>
      <c r="P1344" s="71" t="n">
        <f aca="false">E1344*J1344</f>
        <v>0</v>
      </c>
    </row>
    <row r="1345" customFormat="false" ht="15" hidden="false" customHeight="false" outlineLevel="0" collapsed="false">
      <c r="A1345" s="71" t="s">
        <v>60</v>
      </c>
      <c r="B1345" s="71" t="s">
        <v>47</v>
      </c>
      <c r="C1345" s="71" t="s">
        <v>1675</v>
      </c>
      <c r="D1345" s="72" t="n">
        <v>0</v>
      </c>
      <c r="E1345" s="71" t="n">
        <v>0</v>
      </c>
      <c r="F1345" s="71" t="n">
        <v>28</v>
      </c>
      <c r="G1345" s="72" t="n">
        <v>2518.6</v>
      </c>
      <c r="H1345" s="72" t="n">
        <v>2518.6</v>
      </c>
      <c r="I1345" s="71" t="n">
        <f aca="false">IF(B1345&gt;=Settings!$B$23,1,0)</f>
        <v>0</v>
      </c>
      <c r="J1345" s="71" t="n">
        <v>1</v>
      </c>
      <c r="K1345" s="71" t="n">
        <f aca="false">F1345*I1345*J1345</f>
        <v>0</v>
      </c>
      <c r="L1345" s="71" t="n">
        <f aca="false">E1345*I1345*J1345</f>
        <v>0</v>
      </c>
      <c r="M1345" s="72" t="n">
        <f aca="false">G1345*I1345*J1345</f>
        <v>0</v>
      </c>
      <c r="N1345" s="72" t="n">
        <f aca="false">D1345*I1345*J1345</f>
        <v>-0</v>
      </c>
      <c r="O1345" s="71" t="n">
        <f aca="false">F1345*J1345</f>
        <v>28</v>
      </c>
      <c r="P1345" s="71" t="n">
        <f aca="false">E1345*J1345</f>
        <v>0</v>
      </c>
    </row>
    <row r="1346" customFormat="false" ht="15" hidden="false" customHeight="false" outlineLevel="0" collapsed="false">
      <c r="A1346" s="71" t="s">
        <v>59</v>
      </c>
      <c r="B1346" s="71" t="s">
        <v>47</v>
      </c>
      <c r="C1346" s="71" t="s">
        <v>617</v>
      </c>
      <c r="D1346" s="72" t="n">
        <v>0</v>
      </c>
      <c r="E1346" s="71" t="n">
        <v>0</v>
      </c>
      <c r="F1346" s="71" t="n">
        <v>6</v>
      </c>
      <c r="G1346" s="72" t="n">
        <v>799.7</v>
      </c>
      <c r="H1346" s="72" t="n">
        <v>799.7</v>
      </c>
      <c r="I1346" s="71" t="n">
        <f aca="false">IF(B1346&gt;=Settings!$B$23,1,0)</f>
        <v>0</v>
      </c>
      <c r="J1346" s="71" t="n">
        <v>1</v>
      </c>
      <c r="K1346" s="71" t="n">
        <f aca="false">F1346*I1346*J1346</f>
        <v>0</v>
      </c>
      <c r="L1346" s="71" t="n">
        <f aca="false">E1346*I1346*J1346</f>
        <v>0</v>
      </c>
      <c r="M1346" s="72" t="n">
        <f aca="false">G1346*I1346*J1346</f>
        <v>0</v>
      </c>
      <c r="N1346" s="72" t="n">
        <f aca="false">D1346*I1346*J1346</f>
        <v>-0</v>
      </c>
      <c r="O1346" s="71" t="n">
        <f aca="false">F1346*J1346</f>
        <v>6</v>
      </c>
      <c r="P1346" s="71" t="n">
        <f aca="false">E1346*J1346</f>
        <v>0</v>
      </c>
    </row>
    <row r="1347" customFormat="false" ht="15" hidden="false" customHeight="false" outlineLevel="0" collapsed="false">
      <c r="A1347" s="71" t="s">
        <v>60</v>
      </c>
      <c r="B1347" s="71" t="s">
        <v>47</v>
      </c>
      <c r="C1347" s="71" t="s">
        <v>727</v>
      </c>
      <c r="D1347" s="72" t="n">
        <v>0</v>
      </c>
      <c r="E1347" s="71" t="n">
        <v>0</v>
      </c>
      <c r="F1347" s="71" t="n">
        <v>6</v>
      </c>
      <c r="G1347" s="72" t="n">
        <v>569.7</v>
      </c>
      <c r="H1347" s="72" t="n">
        <v>569.7</v>
      </c>
      <c r="I1347" s="71" t="n">
        <f aca="false">IF(B1347&gt;=Settings!$B$23,1,0)</f>
        <v>0</v>
      </c>
      <c r="J1347" s="71" t="n">
        <v>1</v>
      </c>
      <c r="K1347" s="71" t="n">
        <f aca="false">F1347*I1347*J1347</f>
        <v>0</v>
      </c>
      <c r="L1347" s="71" t="n">
        <f aca="false">E1347*I1347*J1347</f>
        <v>0</v>
      </c>
      <c r="M1347" s="72" t="n">
        <f aca="false">G1347*I1347*J1347</f>
        <v>0</v>
      </c>
      <c r="N1347" s="72" t="n">
        <f aca="false">D1347*I1347*J1347</f>
        <v>-0</v>
      </c>
      <c r="O1347" s="71" t="n">
        <f aca="false">F1347*J1347</f>
        <v>6</v>
      </c>
      <c r="P1347" s="71" t="n">
        <f aca="false">E1347*J1347</f>
        <v>0</v>
      </c>
    </row>
    <row r="1348" customFormat="false" ht="15" hidden="false" customHeight="false" outlineLevel="0" collapsed="false">
      <c r="A1348" s="71" t="s">
        <v>59</v>
      </c>
      <c r="B1348" s="71" t="s">
        <v>47</v>
      </c>
      <c r="C1348" s="71" t="s">
        <v>864</v>
      </c>
      <c r="D1348" s="72" t="n">
        <v>0</v>
      </c>
      <c r="E1348" s="71" t="n">
        <v>0</v>
      </c>
      <c r="F1348" s="71" t="n">
        <v>65</v>
      </c>
      <c r="G1348" s="72" t="n">
        <v>0</v>
      </c>
      <c r="H1348" s="72" t="n">
        <v>0</v>
      </c>
      <c r="I1348" s="71" t="n">
        <f aca="false">IF(B1348&gt;=Settings!$B$23,1,0)</f>
        <v>0</v>
      </c>
      <c r="J1348" s="71" t="n">
        <v>0</v>
      </c>
      <c r="K1348" s="71" t="n">
        <f aca="false">F1348*I1348*J1348</f>
        <v>0</v>
      </c>
      <c r="L1348" s="71" t="n">
        <f aca="false">E1348*I1348*J1348</f>
        <v>0</v>
      </c>
      <c r="M1348" s="72" t="n">
        <f aca="false">G1348*I1348*J1348</f>
        <v>0</v>
      </c>
      <c r="N1348" s="72" t="n">
        <f aca="false">D1348*I1348*J1348</f>
        <v>-0</v>
      </c>
      <c r="O1348" s="71" t="n">
        <f aca="false">F1348*J1348</f>
        <v>0</v>
      </c>
      <c r="P1348" s="71" t="n">
        <f aca="false">E1348*J1348</f>
        <v>0</v>
      </c>
    </row>
    <row r="1349" customFormat="false" ht="15" hidden="false" customHeight="false" outlineLevel="0" collapsed="false">
      <c r="A1349" s="71" t="s">
        <v>60</v>
      </c>
      <c r="B1349" s="71" t="s">
        <v>47</v>
      </c>
      <c r="C1349" s="71" t="s">
        <v>1676</v>
      </c>
      <c r="D1349" s="72" t="n">
        <v>0</v>
      </c>
      <c r="E1349" s="71" t="n">
        <v>0</v>
      </c>
      <c r="F1349" s="71" t="n">
        <v>22</v>
      </c>
      <c r="G1349" s="72" t="n">
        <v>878.9</v>
      </c>
      <c r="H1349" s="72" t="n">
        <v>878.9</v>
      </c>
      <c r="I1349" s="71" t="n">
        <f aca="false">IF(B1349&gt;=Settings!$B$23,1,0)</f>
        <v>0</v>
      </c>
      <c r="J1349" s="71" t="n">
        <v>1</v>
      </c>
      <c r="K1349" s="71" t="n">
        <f aca="false">F1349*I1349*J1349</f>
        <v>0</v>
      </c>
      <c r="L1349" s="71" t="n">
        <f aca="false">E1349*I1349*J1349</f>
        <v>0</v>
      </c>
      <c r="M1349" s="72" t="n">
        <f aca="false">G1349*I1349*J1349</f>
        <v>0</v>
      </c>
      <c r="N1349" s="72" t="n">
        <f aca="false">D1349*I1349*J1349</f>
        <v>-0</v>
      </c>
      <c r="O1349" s="71" t="n">
        <f aca="false">F1349*J1349</f>
        <v>22</v>
      </c>
      <c r="P1349" s="71" t="n">
        <f aca="false">E1349*J1349</f>
        <v>0</v>
      </c>
    </row>
    <row r="1350" customFormat="false" ht="15" hidden="false" customHeight="false" outlineLevel="0" collapsed="false">
      <c r="A1350" s="71" t="s">
        <v>60</v>
      </c>
      <c r="B1350" s="71" t="s">
        <v>47</v>
      </c>
      <c r="C1350" s="71" t="s">
        <v>880</v>
      </c>
      <c r="D1350" s="72" t="n">
        <v>239.9</v>
      </c>
      <c r="E1350" s="71" t="n">
        <v>2</v>
      </c>
      <c r="F1350" s="71" t="n">
        <v>20</v>
      </c>
      <c r="G1350" s="72" t="n">
        <v>2399</v>
      </c>
      <c r="H1350" s="72" t="n">
        <v>2159.1</v>
      </c>
      <c r="I1350" s="71" t="n">
        <f aca="false">IF(B1350&gt;=Settings!$B$23,1,0)</f>
        <v>0</v>
      </c>
      <c r="J1350" s="71" t="n">
        <v>1</v>
      </c>
      <c r="K1350" s="71" t="n">
        <f aca="false">F1350*I1350*J1350</f>
        <v>0</v>
      </c>
      <c r="L1350" s="71" t="n">
        <f aca="false">E1350*I1350*J1350</f>
        <v>0</v>
      </c>
      <c r="M1350" s="72" t="n">
        <f aca="false">G1350*I1350*J1350</f>
        <v>0</v>
      </c>
      <c r="N1350" s="72" t="n">
        <f aca="false">D1350*I1350*J1350</f>
        <v>0</v>
      </c>
      <c r="O1350" s="71" t="n">
        <f aca="false">F1350*J1350</f>
        <v>20</v>
      </c>
      <c r="P1350" s="71" t="n">
        <f aca="false">E1350*J1350</f>
        <v>2</v>
      </c>
    </row>
    <row r="1351" customFormat="false" ht="15" hidden="false" customHeight="false" outlineLevel="0" collapsed="false">
      <c r="A1351" s="71" t="s">
        <v>61</v>
      </c>
      <c r="B1351" s="71" t="s">
        <v>47</v>
      </c>
      <c r="C1351" s="71" t="s">
        <v>995</v>
      </c>
      <c r="D1351" s="72" t="n">
        <v>0</v>
      </c>
      <c r="E1351" s="71" t="n">
        <v>0</v>
      </c>
      <c r="F1351" s="71" t="n">
        <v>7</v>
      </c>
      <c r="G1351" s="72" t="n">
        <v>524.65</v>
      </c>
      <c r="H1351" s="72" t="n">
        <v>500.67</v>
      </c>
      <c r="I1351" s="71" t="n">
        <f aca="false">IF(B1351&gt;=Settings!$B$23,1,0)</f>
        <v>0</v>
      </c>
      <c r="J1351" s="71" t="n">
        <v>1</v>
      </c>
      <c r="K1351" s="71" t="n">
        <f aca="false">F1351*I1351*J1351</f>
        <v>0</v>
      </c>
      <c r="L1351" s="71" t="n">
        <f aca="false">E1351*I1351*J1351</f>
        <v>0</v>
      </c>
      <c r="M1351" s="72" t="n">
        <f aca="false">G1351*I1351*J1351</f>
        <v>0</v>
      </c>
      <c r="N1351" s="72" t="n">
        <f aca="false">D1351*I1351*J1351</f>
        <v>-0</v>
      </c>
      <c r="O1351" s="71" t="n">
        <f aca="false">F1351*J1351</f>
        <v>7</v>
      </c>
      <c r="P1351" s="71" t="n">
        <f aca="false">E1351*J1351</f>
        <v>0</v>
      </c>
    </row>
    <row r="1352" customFormat="false" ht="15" hidden="false" customHeight="false" outlineLevel="0" collapsed="false">
      <c r="A1352" s="71" t="s">
        <v>60</v>
      </c>
      <c r="B1352" s="71" t="s">
        <v>47</v>
      </c>
      <c r="C1352" s="71" t="s">
        <v>1677</v>
      </c>
      <c r="D1352" s="72" t="n">
        <v>0</v>
      </c>
      <c r="E1352" s="71" t="n">
        <v>0</v>
      </c>
      <c r="F1352" s="71" t="n">
        <v>59</v>
      </c>
      <c r="G1352" s="72" t="n">
        <v>3832.05</v>
      </c>
      <c r="H1352" s="72" t="n">
        <v>3832.05</v>
      </c>
      <c r="I1352" s="71" t="n">
        <f aca="false">IF(B1352&gt;=Settings!$B$23,1,0)</f>
        <v>0</v>
      </c>
      <c r="J1352" s="71" t="n">
        <v>1</v>
      </c>
      <c r="K1352" s="71" t="n">
        <f aca="false">F1352*I1352*J1352</f>
        <v>0</v>
      </c>
      <c r="L1352" s="71" t="n">
        <f aca="false">E1352*I1352*J1352</f>
        <v>0</v>
      </c>
      <c r="M1352" s="72" t="n">
        <f aca="false">G1352*I1352*J1352</f>
        <v>0</v>
      </c>
      <c r="N1352" s="72" t="n">
        <f aca="false">D1352*I1352*J1352</f>
        <v>-0</v>
      </c>
      <c r="O1352" s="71" t="n">
        <f aca="false">F1352*J1352</f>
        <v>59</v>
      </c>
      <c r="P1352" s="71" t="n">
        <f aca="false">E1352*J1352</f>
        <v>0</v>
      </c>
    </row>
    <row r="1353" customFormat="false" ht="15" hidden="false" customHeight="false" outlineLevel="0" collapsed="false">
      <c r="A1353" s="71" t="s">
        <v>59</v>
      </c>
      <c r="B1353" s="71" t="s">
        <v>47</v>
      </c>
      <c r="C1353" s="71" t="s">
        <v>1369</v>
      </c>
      <c r="D1353" s="72" t="n">
        <v>0</v>
      </c>
      <c r="E1353" s="71" t="n">
        <v>0</v>
      </c>
      <c r="F1353" s="71" t="n">
        <v>40</v>
      </c>
      <c r="G1353" s="72" t="n">
        <v>714.602</v>
      </c>
      <c r="H1353" s="72" t="n">
        <v>714.602</v>
      </c>
      <c r="I1353" s="71" t="n">
        <f aca="false">IF(B1353&gt;=Settings!$B$23,1,0)</f>
        <v>0</v>
      </c>
      <c r="J1353" s="71" t="n">
        <v>1</v>
      </c>
      <c r="K1353" s="71" t="n">
        <f aca="false">F1353*I1353*J1353</f>
        <v>0</v>
      </c>
      <c r="L1353" s="71" t="n">
        <f aca="false">E1353*I1353*J1353</f>
        <v>0</v>
      </c>
      <c r="M1353" s="72" t="n">
        <f aca="false">G1353*I1353*J1353</f>
        <v>0</v>
      </c>
      <c r="N1353" s="72" t="n">
        <f aca="false">D1353*I1353*J1353</f>
        <v>-0</v>
      </c>
      <c r="O1353" s="71" t="n">
        <f aca="false">F1353*J1353</f>
        <v>40</v>
      </c>
      <c r="P1353" s="71" t="n">
        <f aca="false">E1353*J1353</f>
        <v>0</v>
      </c>
    </row>
    <row r="1354" customFormat="false" ht="15" hidden="false" customHeight="false" outlineLevel="0" collapsed="false">
      <c r="A1354" s="71" t="s">
        <v>60</v>
      </c>
      <c r="B1354" s="71" t="s">
        <v>47</v>
      </c>
      <c r="C1354" s="71" t="s">
        <v>1285</v>
      </c>
      <c r="D1354" s="72" t="n">
        <v>0</v>
      </c>
      <c r="E1354" s="71" t="n">
        <v>0</v>
      </c>
      <c r="F1354" s="71" t="n">
        <v>4</v>
      </c>
      <c r="G1354" s="72" t="n">
        <v>404.8</v>
      </c>
      <c r="H1354" s="72" t="n">
        <v>404.8</v>
      </c>
      <c r="I1354" s="71" t="n">
        <f aca="false">IF(B1354&gt;=Settings!$B$23,1,0)</f>
        <v>0</v>
      </c>
      <c r="J1354" s="71" t="n">
        <v>1</v>
      </c>
      <c r="K1354" s="71" t="n">
        <f aca="false">F1354*I1354*J1354</f>
        <v>0</v>
      </c>
      <c r="L1354" s="71" t="n">
        <f aca="false">E1354*I1354*J1354</f>
        <v>0</v>
      </c>
      <c r="M1354" s="72" t="n">
        <f aca="false">G1354*I1354*J1354</f>
        <v>0</v>
      </c>
      <c r="N1354" s="72" t="n">
        <f aca="false">D1354*I1354*J1354</f>
        <v>-0</v>
      </c>
      <c r="O1354" s="71" t="n">
        <f aca="false">F1354*J1354</f>
        <v>4</v>
      </c>
      <c r="P1354" s="71" t="n">
        <f aca="false">E1354*J1354</f>
        <v>0</v>
      </c>
    </row>
    <row r="1355" customFormat="false" ht="15" hidden="false" customHeight="false" outlineLevel="0" collapsed="false">
      <c r="A1355" s="71" t="s">
        <v>60</v>
      </c>
      <c r="B1355" s="71" t="s">
        <v>47</v>
      </c>
      <c r="C1355" s="71" t="s">
        <v>1678</v>
      </c>
      <c r="D1355" s="72" t="n">
        <v>0</v>
      </c>
      <c r="E1355" s="71" t="n">
        <v>0</v>
      </c>
      <c r="F1355" s="71" t="n">
        <v>1</v>
      </c>
      <c r="G1355" s="72" t="n">
        <v>39.95</v>
      </c>
      <c r="H1355" s="72" t="n">
        <v>39.95</v>
      </c>
      <c r="I1355" s="71" t="n">
        <f aca="false">IF(B1355&gt;=Settings!$B$23,1,0)</f>
        <v>0</v>
      </c>
      <c r="J1355" s="71" t="n">
        <v>1</v>
      </c>
      <c r="K1355" s="71" t="n">
        <f aca="false">F1355*I1355*J1355</f>
        <v>0</v>
      </c>
      <c r="L1355" s="71" t="n">
        <f aca="false">E1355*I1355*J1355</f>
        <v>0</v>
      </c>
      <c r="M1355" s="72" t="n">
        <f aca="false">G1355*I1355*J1355</f>
        <v>0</v>
      </c>
      <c r="N1355" s="72" t="n">
        <f aca="false">D1355*I1355*J1355</f>
        <v>-0</v>
      </c>
      <c r="O1355" s="71" t="n">
        <f aca="false">F1355*J1355</f>
        <v>1</v>
      </c>
      <c r="P1355" s="71" t="n">
        <f aca="false">E1355*J1355</f>
        <v>0</v>
      </c>
    </row>
    <row r="1356" customFormat="false" ht="15" hidden="false" customHeight="false" outlineLevel="0" collapsed="false">
      <c r="A1356" s="71" t="s">
        <v>59</v>
      </c>
      <c r="B1356" s="71" t="s">
        <v>47</v>
      </c>
      <c r="C1356" s="71" t="s">
        <v>1370</v>
      </c>
      <c r="D1356" s="72" t="n">
        <v>0</v>
      </c>
      <c r="E1356" s="71" t="n">
        <v>0</v>
      </c>
      <c r="F1356" s="71" t="n">
        <v>2</v>
      </c>
      <c r="G1356" s="72" t="n">
        <v>334.9</v>
      </c>
      <c r="H1356" s="72" t="n">
        <v>334.9</v>
      </c>
      <c r="I1356" s="71" t="n">
        <f aca="false">IF(B1356&gt;=Settings!$B$23,1,0)</f>
        <v>0</v>
      </c>
      <c r="J1356" s="71" t="n">
        <v>1</v>
      </c>
      <c r="K1356" s="71" t="n">
        <f aca="false">F1356*I1356*J1356</f>
        <v>0</v>
      </c>
      <c r="L1356" s="71" t="n">
        <f aca="false">E1356*I1356*J1356</f>
        <v>0</v>
      </c>
      <c r="M1356" s="72" t="n">
        <f aca="false">G1356*I1356*J1356</f>
        <v>0</v>
      </c>
      <c r="N1356" s="72" t="n">
        <f aca="false">D1356*I1356*J1356</f>
        <v>-0</v>
      </c>
      <c r="O1356" s="71" t="n">
        <f aca="false">F1356*J1356</f>
        <v>2</v>
      </c>
      <c r="P1356" s="71" t="n">
        <f aca="false">E1356*J1356</f>
        <v>0</v>
      </c>
    </row>
    <row r="1357" customFormat="false" ht="15" hidden="false" customHeight="false" outlineLevel="0" collapsed="false">
      <c r="A1357" s="71" t="s">
        <v>60</v>
      </c>
      <c r="B1357" s="71" t="s">
        <v>47</v>
      </c>
      <c r="C1357" s="71" t="s">
        <v>1679</v>
      </c>
      <c r="D1357" s="72" t="n">
        <v>0</v>
      </c>
      <c r="E1357" s="71" t="n">
        <v>0</v>
      </c>
      <c r="F1357" s="71" t="n">
        <v>1</v>
      </c>
      <c r="G1357" s="72" t="n">
        <v>104.2</v>
      </c>
      <c r="H1357" s="72" t="n">
        <v>104.2</v>
      </c>
      <c r="I1357" s="71" t="n">
        <f aca="false">IF(B1357&gt;=Settings!$B$23,1,0)</f>
        <v>0</v>
      </c>
      <c r="J1357" s="71" t="n">
        <v>1</v>
      </c>
      <c r="K1357" s="71" t="n">
        <f aca="false">F1357*I1357*J1357</f>
        <v>0</v>
      </c>
      <c r="L1357" s="71" t="n">
        <f aca="false">E1357*I1357*J1357</f>
        <v>0</v>
      </c>
      <c r="M1357" s="72" t="n">
        <f aca="false">G1357*I1357*J1357</f>
        <v>0</v>
      </c>
      <c r="N1357" s="72" t="n">
        <f aca="false">D1357*I1357*J1357</f>
        <v>-0</v>
      </c>
      <c r="O1357" s="71" t="n">
        <f aca="false">F1357*J1357</f>
        <v>1</v>
      </c>
      <c r="P1357" s="71" t="n">
        <f aca="false">E1357*J1357</f>
        <v>0</v>
      </c>
    </row>
    <row r="1358" customFormat="false" ht="15" hidden="false" customHeight="false" outlineLevel="0" collapsed="false">
      <c r="A1358" s="71" t="s">
        <v>61</v>
      </c>
      <c r="B1358" s="71" t="s">
        <v>47</v>
      </c>
      <c r="C1358" s="71" t="s">
        <v>363</v>
      </c>
      <c r="D1358" s="72" t="n">
        <v>0</v>
      </c>
      <c r="E1358" s="71" t="n">
        <v>0</v>
      </c>
      <c r="F1358" s="71" t="n">
        <v>3</v>
      </c>
      <c r="G1358" s="72" t="n">
        <v>287.85</v>
      </c>
      <c r="H1358" s="72" t="n">
        <v>274.66</v>
      </c>
      <c r="I1358" s="71" t="n">
        <f aca="false">IF(B1358&gt;=Settings!$B$23,1,0)</f>
        <v>0</v>
      </c>
      <c r="J1358" s="71" t="n">
        <v>1</v>
      </c>
      <c r="K1358" s="71" t="n">
        <f aca="false">F1358*I1358*J1358</f>
        <v>0</v>
      </c>
      <c r="L1358" s="71" t="n">
        <f aca="false">E1358*I1358*J1358</f>
        <v>0</v>
      </c>
      <c r="M1358" s="72" t="n">
        <f aca="false">G1358*I1358*J1358</f>
        <v>0</v>
      </c>
      <c r="N1358" s="72" t="n">
        <f aca="false">D1358*I1358*J1358</f>
        <v>-0</v>
      </c>
      <c r="O1358" s="71" t="n">
        <f aca="false">F1358*J1358</f>
        <v>3</v>
      </c>
      <c r="P1358" s="71" t="n">
        <f aca="false">E1358*J1358</f>
        <v>0</v>
      </c>
    </row>
    <row r="1359" customFormat="false" ht="15" hidden="false" customHeight="false" outlineLevel="0" collapsed="false">
      <c r="A1359" s="71" t="s">
        <v>60</v>
      </c>
      <c r="B1359" s="71" t="s">
        <v>47</v>
      </c>
      <c r="C1359" s="71" t="s">
        <v>1436</v>
      </c>
      <c r="D1359" s="72" t="n">
        <v>0</v>
      </c>
      <c r="E1359" s="71" t="n">
        <v>0</v>
      </c>
      <c r="F1359" s="71" t="n">
        <v>3</v>
      </c>
      <c r="G1359" s="72" t="n">
        <v>284.85</v>
      </c>
      <c r="H1359" s="72" t="n">
        <v>284.85</v>
      </c>
      <c r="I1359" s="71" t="n">
        <f aca="false">IF(B1359&gt;=Settings!$B$23,1,0)</f>
        <v>0</v>
      </c>
      <c r="J1359" s="71" t="n">
        <v>1</v>
      </c>
      <c r="K1359" s="71" t="n">
        <f aca="false">F1359*I1359*J1359</f>
        <v>0</v>
      </c>
      <c r="L1359" s="71" t="n">
        <f aca="false">E1359*I1359*J1359</f>
        <v>0</v>
      </c>
      <c r="M1359" s="72" t="n">
        <f aca="false">G1359*I1359*J1359</f>
        <v>0</v>
      </c>
      <c r="N1359" s="72" t="n">
        <f aca="false">D1359*I1359*J1359</f>
        <v>-0</v>
      </c>
      <c r="O1359" s="71" t="n">
        <f aca="false">F1359*J1359</f>
        <v>3</v>
      </c>
      <c r="P1359" s="71" t="n">
        <f aca="false">E1359*J1359</f>
        <v>0</v>
      </c>
    </row>
    <row r="1360" customFormat="false" ht="15" hidden="false" customHeight="false" outlineLevel="0" collapsed="false">
      <c r="A1360" s="71" t="s">
        <v>59</v>
      </c>
      <c r="B1360" s="71" t="s">
        <v>47</v>
      </c>
      <c r="C1360" s="71" t="s">
        <v>172</v>
      </c>
      <c r="D1360" s="72" t="n">
        <v>0</v>
      </c>
      <c r="E1360" s="71" t="n">
        <v>0</v>
      </c>
      <c r="F1360" s="71" t="n">
        <v>6</v>
      </c>
      <c r="G1360" s="72" t="n">
        <v>675.568</v>
      </c>
      <c r="H1360" s="72" t="n">
        <v>675.568</v>
      </c>
      <c r="I1360" s="71" t="n">
        <f aca="false">IF(B1360&gt;=Settings!$B$23,1,0)</f>
        <v>0</v>
      </c>
      <c r="J1360" s="71" t="n">
        <v>1</v>
      </c>
      <c r="K1360" s="71" t="n">
        <f aca="false">F1360*I1360*J1360</f>
        <v>0</v>
      </c>
      <c r="L1360" s="71" t="n">
        <f aca="false">E1360*I1360*J1360</f>
        <v>0</v>
      </c>
      <c r="M1360" s="72" t="n">
        <f aca="false">G1360*I1360*J1360</f>
        <v>0</v>
      </c>
      <c r="N1360" s="72" t="n">
        <f aca="false">D1360*I1360*J1360</f>
        <v>-0</v>
      </c>
      <c r="O1360" s="71" t="n">
        <f aca="false">F1360*J1360</f>
        <v>6</v>
      </c>
      <c r="P1360" s="71" t="n">
        <f aca="false">E1360*J1360</f>
        <v>0</v>
      </c>
    </row>
    <row r="1361" customFormat="false" ht="15" hidden="false" customHeight="false" outlineLevel="0" collapsed="false">
      <c r="A1361" s="71" t="s">
        <v>60</v>
      </c>
      <c r="B1361" s="71" t="s">
        <v>47</v>
      </c>
      <c r="C1361" s="71" t="s">
        <v>1434</v>
      </c>
      <c r="D1361" s="72" t="n">
        <v>0</v>
      </c>
      <c r="E1361" s="71" t="n">
        <v>0</v>
      </c>
      <c r="F1361" s="71" t="n">
        <v>1</v>
      </c>
      <c r="G1361" s="72" t="n">
        <v>94.95</v>
      </c>
      <c r="H1361" s="72" t="n">
        <v>94.95</v>
      </c>
      <c r="I1361" s="71" t="n">
        <f aca="false">IF(B1361&gt;=Settings!$B$23,1,0)</f>
        <v>0</v>
      </c>
      <c r="J1361" s="71" t="n">
        <v>1</v>
      </c>
      <c r="K1361" s="71" t="n">
        <f aca="false">F1361*I1361*J1361</f>
        <v>0</v>
      </c>
      <c r="L1361" s="71" t="n">
        <f aca="false">E1361*I1361*J1361</f>
        <v>0</v>
      </c>
      <c r="M1361" s="72" t="n">
        <f aca="false">G1361*I1361*J1361</f>
        <v>0</v>
      </c>
      <c r="N1361" s="72" t="n">
        <f aca="false">D1361*I1361*J1361</f>
        <v>-0</v>
      </c>
      <c r="O1361" s="71" t="n">
        <f aca="false">F1361*J1361</f>
        <v>1</v>
      </c>
      <c r="P1361" s="71" t="n">
        <f aca="false">E1361*J1361</f>
        <v>0</v>
      </c>
    </row>
    <row r="1362" customFormat="false" ht="15" hidden="false" customHeight="false" outlineLevel="0" collapsed="false">
      <c r="A1362" s="71" t="s">
        <v>61</v>
      </c>
      <c r="B1362" s="71" t="s">
        <v>47</v>
      </c>
      <c r="C1362" s="71" t="s">
        <v>931</v>
      </c>
      <c r="D1362" s="72" t="n">
        <v>0</v>
      </c>
      <c r="E1362" s="71" t="n">
        <v>0</v>
      </c>
      <c r="F1362" s="71" t="n">
        <v>1</v>
      </c>
      <c r="G1362" s="72" t="n">
        <v>89.95</v>
      </c>
      <c r="H1362" s="72" t="n">
        <v>89.95</v>
      </c>
      <c r="I1362" s="71" t="n">
        <f aca="false">IF(B1362&gt;=Settings!$B$23,1,0)</f>
        <v>0</v>
      </c>
      <c r="J1362" s="71" t="n">
        <v>1</v>
      </c>
      <c r="K1362" s="71" t="n">
        <f aca="false">F1362*I1362*J1362</f>
        <v>0</v>
      </c>
      <c r="L1362" s="71" t="n">
        <f aca="false">E1362*I1362*J1362</f>
        <v>0</v>
      </c>
      <c r="M1362" s="72" t="n">
        <f aca="false">G1362*I1362*J1362</f>
        <v>0</v>
      </c>
      <c r="N1362" s="72" t="n">
        <f aca="false">D1362*I1362*J1362</f>
        <v>-0</v>
      </c>
      <c r="O1362" s="71" t="n">
        <f aca="false">F1362*J1362</f>
        <v>1</v>
      </c>
      <c r="P1362" s="71" t="n">
        <f aca="false">E1362*J1362</f>
        <v>0</v>
      </c>
    </row>
    <row r="1363" customFormat="false" ht="15" hidden="false" customHeight="false" outlineLevel="0" collapsed="false">
      <c r="A1363" s="71" t="s">
        <v>60</v>
      </c>
      <c r="B1363" s="71" t="s">
        <v>47</v>
      </c>
      <c r="C1363" s="71" t="s">
        <v>1680</v>
      </c>
      <c r="D1363" s="72" t="n">
        <v>0</v>
      </c>
      <c r="E1363" s="71" t="n">
        <v>0</v>
      </c>
      <c r="F1363" s="71" t="n">
        <v>4</v>
      </c>
      <c r="G1363" s="72" t="n">
        <v>779.8</v>
      </c>
      <c r="H1363" s="72" t="n">
        <v>779.8</v>
      </c>
      <c r="I1363" s="71" t="n">
        <f aca="false">IF(B1363&gt;=Settings!$B$23,1,0)</f>
        <v>0</v>
      </c>
      <c r="J1363" s="71" t="n">
        <v>1</v>
      </c>
      <c r="K1363" s="71" t="n">
        <f aca="false">F1363*I1363*J1363</f>
        <v>0</v>
      </c>
      <c r="L1363" s="71" t="n">
        <f aca="false">E1363*I1363*J1363</f>
        <v>0</v>
      </c>
      <c r="M1363" s="72" t="n">
        <f aca="false">G1363*I1363*J1363</f>
        <v>0</v>
      </c>
      <c r="N1363" s="72" t="n">
        <f aca="false">D1363*I1363*J1363</f>
        <v>-0</v>
      </c>
      <c r="O1363" s="71" t="n">
        <f aca="false">F1363*J1363</f>
        <v>4</v>
      </c>
      <c r="P1363" s="71" t="n">
        <f aca="false">E1363*J1363</f>
        <v>0</v>
      </c>
    </row>
    <row r="1364" customFormat="false" ht="15" hidden="false" customHeight="false" outlineLevel="0" collapsed="false">
      <c r="A1364" s="71" t="s">
        <v>60</v>
      </c>
      <c r="B1364" s="71" t="s">
        <v>47</v>
      </c>
      <c r="C1364" s="71" t="s">
        <v>1681</v>
      </c>
      <c r="D1364" s="72" t="n">
        <v>0</v>
      </c>
      <c r="E1364" s="71" t="n">
        <v>0</v>
      </c>
      <c r="F1364" s="71" t="n">
        <v>4</v>
      </c>
      <c r="G1364" s="72" t="n">
        <v>619.8</v>
      </c>
      <c r="H1364" s="72" t="n">
        <v>619.8</v>
      </c>
      <c r="I1364" s="71" t="n">
        <f aca="false">IF(B1364&gt;=Settings!$B$23,1,0)</f>
        <v>0</v>
      </c>
      <c r="J1364" s="71" t="n">
        <v>1</v>
      </c>
      <c r="K1364" s="71" t="n">
        <f aca="false">F1364*I1364*J1364</f>
        <v>0</v>
      </c>
      <c r="L1364" s="71" t="n">
        <f aca="false">E1364*I1364*J1364</f>
        <v>0</v>
      </c>
      <c r="M1364" s="72" t="n">
        <f aca="false">G1364*I1364*J1364</f>
        <v>0</v>
      </c>
      <c r="N1364" s="72" t="n">
        <f aca="false">D1364*I1364*J1364</f>
        <v>-0</v>
      </c>
      <c r="O1364" s="71" t="n">
        <f aca="false">F1364*J1364</f>
        <v>4</v>
      </c>
      <c r="P1364" s="71" t="n">
        <f aca="false">E1364*J1364</f>
        <v>0</v>
      </c>
    </row>
    <row r="1365" customFormat="false" ht="15" hidden="false" customHeight="false" outlineLevel="0" collapsed="false">
      <c r="A1365" s="71" t="s">
        <v>60</v>
      </c>
      <c r="B1365" s="71" t="s">
        <v>47</v>
      </c>
      <c r="C1365" s="71" t="s">
        <v>1491</v>
      </c>
      <c r="D1365" s="72" t="n">
        <v>229.9</v>
      </c>
      <c r="E1365" s="71" t="n">
        <v>2</v>
      </c>
      <c r="F1365" s="71" t="n">
        <v>1</v>
      </c>
      <c r="G1365" s="72" t="n">
        <v>114.95</v>
      </c>
      <c r="H1365" s="72" t="n">
        <v>-114.95</v>
      </c>
      <c r="I1365" s="71" t="n">
        <f aca="false">IF(B1365&gt;=Settings!$B$23,1,0)</f>
        <v>0</v>
      </c>
      <c r="J1365" s="71" t="n">
        <v>1</v>
      </c>
      <c r="K1365" s="71" t="n">
        <f aca="false">F1365*I1365*J1365</f>
        <v>0</v>
      </c>
      <c r="L1365" s="71" t="n">
        <f aca="false">E1365*I1365*J1365</f>
        <v>0</v>
      </c>
      <c r="M1365" s="72" t="n">
        <f aca="false">G1365*I1365*J1365</f>
        <v>0</v>
      </c>
      <c r="N1365" s="72" t="n">
        <f aca="false">D1365*I1365*J1365</f>
        <v>0</v>
      </c>
      <c r="O1365" s="71" t="n">
        <f aca="false">F1365*J1365</f>
        <v>1</v>
      </c>
      <c r="P1365" s="71" t="n">
        <f aca="false">E1365*J1365</f>
        <v>2</v>
      </c>
    </row>
    <row r="1366" customFormat="false" ht="15" hidden="false" customHeight="false" outlineLevel="0" collapsed="false">
      <c r="A1366" s="71" t="s">
        <v>60</v>
      </c>
      <c r="B1366" s="71" t="s">
        <v>47</v>
      </c>
      <c r="C1366" s="71" t="s">
        <v>1682</v>
      </c>
      <c r="D1366" s="72" t="n">
        <v>0</v>
      </c>
      <c r="E1366" s="71" t="n">
        <v>0</v>
      </c>
      <c r="F1366" s="71" t="n">
        <v>1</v>
      </c>
      <c r="G1366" s="72" t="n">
        <v>91.59</v>
      </c>
      <c r="H1366" s="72" t="n">
        <v>91.59</v>
      </c>
      <c r="I1366" s="71" t="n">
        <f aca="false">IF(B1366&gt;=Settings!$B$23,1,0)</f>
        <v>0</v>
      </c>
      <c r="J1366" s="71" t="n">
        <v>1</v>
      </c>
      <c r="K1366" s="71" t="n">
        <f aca="false">F1366*I1366*J1366</f>
        <v>0</v>
      </c>
      <c r="L1366" s="71" t="n">
        <f aca="false">E1366*I1366*J1366</f>
        <v>0</v>
      </c>
      <c r="M1366" s="72" t="n">
        <f aca="false">G1366*I1366*J1366</f>
        <v>0</v>
      </c>
      <c r="N1366" s="72" t="n">
        <f aca="false">D1366*I1366*J1366</f>
        <v>-0</v>
      </c>
      <c r="O1366" s="71" t="n">
        <f aca="false">F1366*J1366</f>
        <v>1</v>
      </c>
      <c r="P1366" s="71" t="n">
        <f aca="false">E1366*J1366</f>
        <v>0</v>
      </c>
    </row>
    <row r="1367" customFormat="false" ht="15" hidden="false" customHeight="false" outlineLevel="0" collapsed="false">
      <c r="A1367" s="71" t="s">
        <v>59</v>
      </c>
      <c r="B1367" s="71" t="s">
        <v>47</v>
      </c>
      <c r="C1367" s="71" t="s">
        <v>1683</v>
      </c>
      <c r="D1367" s="72" t="n">
        <v>0</v>
      </c>
      <c r="E1367" s="71" t="n">
        <v>0</v>
      </c>
      <c r="F1367" s="71" t="n">
        <v>1</v>
      </c>
      <c r="G1367" s="72" t="n">
        <v>9.95</v>
      </c>
      <c r="H1367" s="72" t="n">
        <v>9.95</v>
      </c>
      <c r="I1367" s="71" t="n">
        <f aca="false">IF(B1367&gt;=Settings!$B$23,1,0)</f>
        <v>0</v>
      </c>
      <c r="J1367" s="71" t="n">
        <v>1</v>
      </c>
      <c r="K1367" s="71" t="n">
        <f aca="false">F1367*I1367*J1367</f>
        <v>0</v>
      </c>
      <c r="L1367" s="71" t="n">
        <f aca="false">E1367*I1367*J1367</f>
        <v>0</v>
      </c>
      <c r="M1367" s="72" t="n">
        <f aca="false">G1367*I1367*J1367</f>
        <v>0</v>
      </c>
      <c r="N1367" s="72" t="n">
        <f aca="false">D1367*I1367*J1367</f>
        <v>-0</v>
      </c>
      <c r="O1367" s="71" t="n">
        <f aca="false">F1367*J1367</f>
        <v>1</v>
      </c>
      <c r="P1367" s="71" t="n">
        <f aca="false">E1367*J1367</f>
        <v>0</v>
      </c>
    </row>
    <row r="1368" customFormat="false" ht="15" hidden="false" customHeight="false" outlineLevel="0" collapsed="false">
      <c r="A1368" s="71" t="s">
        <v>61</v>
      </c>
      <c r="B1368" s="71" t="s">
        <v>47</v>
      </c>
      <c r="C1368" s="71" t="s">
        <v>1348</v>
      </c>
      <c r="D1368" s="72" t="n">
        <v>0</v>
      </c>
      <c r="E1368" s="71" t="n">
        <v>0</v>
      </c>
      <c r="F1368" s="71" t="n">
        <v>1</v>
      </c>
      <c r="G1368" s="72" t="n">
        <v>84.95</v>
      </c>
      <c r="H1368" s="72" t="n">
        <v>84.95</v>
      </c>
      <c r="I1368" s="71" t="n">
        <f aca="false">IF(B1368&gt;=Settings!$B$23,1,0)</f>
        <v>0</v>
      </c>
      <c r="J1368" s="71" t="n">
        <v>1</v>
      </c>
      <c r="K1368" s="71" t="n">
        <f aca="false">F1368*I1368*J1368</f>
        <v>0</v>
      </c>
      <c r="L1368" s="71" t="n">
        <f aca="false">E1368*I1368*J1368</f>
        <v>0</v>
      </c>
      <c r="M1368" s="72" t="n">
        <f aca="false">G1368*I1368*J1368</f>
        <v>0</v>
      </c>
      <c r="N1368" s="72" t="n">
        <f aca="false">D1368*I1368*J1368</f>
        <v>-0</v>
      </c>
      <c r="O1368" s="71" t="n">
        <f aca="false">F1368*J1368</f>
        <v>1</v>
      </c>
      <c r="P1368" s="71" t="n">
        <f aca="false">E1368*J1368</f>
        <v>0</v>
      </c>
    </row>
    <row r="1369" customFormat="false" ht="15" hidden="false" customHeight="false" outlineLevel="0" collapsed="false">
      <c r="A1369" s="71" t="s">
        <v>60</v>
      </c>
      <c r="B1369" s="71" t="s">
        <v>47</v>
      </c>
      <c r="C1369" s="71" t="s">
        <v>1684</v>
      </c>
      <c r="D1369" s="72" t="n">
        <v>0</v>
      </c>
      <c r="E1369" s="71" t="n">
        <v>0</v>
      </c>
      <c r="F1369" s="71" t="n">
        <v>58</v>
      </c>
      <c r="G1369" s="72" t="n">
        <v>4637.1</v>
      </c>
      <c r="H1369" s="72" t="n">
        <v>4637.1</v>
      </c>
      <c r="I1369" s="71" t="n">
        <f aca="false">IF(B1369&gt;=Settings!$B$23,1,0)</f>
        <v>0</v>
      </c>
      <c r="J1369" s="71" t="n">
        <v>1</v>
      </c>
      <c r="K1369" s="71" t="n">
        <f aca="false">F1369*I1369*J1369</f>
        <v>0</v>
      </c>
      <c r="L1369" s="71" t="n">
        <f aca="false">E1369*I1369*J1369</f>
        <v>0</v>
      </c>
      <c r="M1369" s="72" t="n">
        <f aca="false">G1369*I1369*J1369</f>
        <v>0</v>
      </c>
      <c r="N1369" s="72" t="n">
        <f aca="false">D1369*I1369*J1369</f>
        <v>-0</v>
      </c>
      <c r="O1369" s="71" t="n">
        <f aca="false">F1369*J1369</f>
        <v>58</v>
      </c>
      <c r="P1369" s="71" t="n">
        <f aca="false">E1369*J1369</f>
        <v>0</v>
      </c>
    </row>
    <row r="1370" customFormat="false" ht="15" hidden="false" customHeight="false" outlineLevel="0" collapsed="false">
      <c r="A1370" s="71" t="s">
        <v>59</v>
      </c>
      <c r="B1370" s="71" t="s">
        <v>47</v>
      </c>
      <c r="C1370" s="71" t="s">
        <v>142</v>
      </c>
      <c r="D1370" s="72" t="n">
        <v>0</v>
      </c>
      <c r="E1370" s="71" t="n">
        <v>0</v>
      </c>
      <c r="F1370" s="71" t="n">
        <v>12</v>
      </c>
      <c r="G1370" s="72" t="n">
        <v>556.748</v>
      </c>
      <c r="H1370" s="72" t="n">
        <v>556.748</v>
      </c>
      <c r="I1370" s="71" t="n">
        <f aca="false">IF(B1370&gt;=Settings!$B$23,1,0)</f>
        <v>0</v>
      </c>
      <c r="J1370" s="71" t="n">
        <v>1</v>
      </c>
      <c r="K1370" s="71" t="n">
        <f aca="false">F1370*I1370*J1370</f>
        <v>0</v>
      </c>
      <c r="L1370" s="71" t="n">
        <f aca="false">E1370*I1370*J1370</f>
        <v>0</v>
      </c>
      <c r="M1370" s="72" t="n">
        <f aca="false">G1370*I1370*J1370</f>
        <v>0</v>
      </c>
      <c r="N1370" s="72" t="n">
        <f aca="false">D1370*I1370*J1370</f>
        <v>-0</v>
      </c>
      <c r="O1370" s="71" t="n">
        <f aca="false">F1370*J1370</f>
        <v>12</v>
      </c>
      <c r="P1370" s="71" t="n">
        <f aca="false">E1370*J1370</f>
        <v>0</v>
      </c>
    </row>
    <row r="1371" customFormat="false" ht="15" hidden="false" customHeight="false" outlineLevel="0" collapsed="false">
      <c r="A1371" s="71" t="s">
        <v>61</v>
      </c>
      <c r="B1371" s="71" t="s">
        <v>47</v>
      </c>
      <c r="C1371" s="71" t="s">
        <v>1158</v>
      </c>
      <c r="D1371" s="72" t="n">
        <v>0</v>
      </c>
      <c r="E1371" s="71" t="n">
        <v>0</v>
      </c>
      <c r="F1371" s="71" t="n">
        <v>1</v>
      </c>
      <c r="G1371" s="72" t="n">
        <v>176.95</v>
      </c>
      <c r="H1371" s="72" t="n">
        <v>176.95</v>
      </c>
      <c r="I1371" s="71" t="n">
        <f aca="false">IF(B1371&gt;=Settings!$B$23,1,0)</f>
        <v>0</v>
      </c>
      <c r="J1371" s="71" t="n">
        <v>1</v>
      </c>
      <c r="K1371" s="71" t="n">
        <f aca="false">F1371*I1371*J1371</f>
        <v>0</v>
      </c>
      <c r="L1371" s="71" t="n">
        <f aca="false">E1371*I1371*J1371</f>
        <v>0</v>
      </c>
      <c r="M1371" s="72" t="n">
        <f aca="false">G1371*I1371*J1371</f>
        <v>0</v>
      </c>
      <c r="N1371" s="72" t="n">
        <f aca="false">D1371*I1371*J1371</f>
        <v>-0</v>
      </c>
      <c r="O1371" s="71" t="n">
        <f aca="false">F1371*J1371</f>
        <v>1</v>
      </c>
      <c r="P1371" s="71" t="n">
        <f aca="false">E1371*J1371</f>
        <v>0</v>
      </c>
    </row>
    <row r="1372" customFormat="false" ht="15" hidden="false" customHeight="false" outlineLevel="0" collapsed="false">
      <c r="A1372" s="71" t="s">
        <v>60</v>
      </c>
      <c r="B1372" s="71" t="s">
        <v>47</v>
      </c>
      <c r="C1372" s="71" t="s">
        <v>1685</v>
      </c>
      <c r="D1372" s="72" t="n">
        <v>0</v>
      </c>
      <c r="E1372" s="71" t="n">
        <v>0</v>
      </c>
      <c r="F1372" s="71" t="n">
        <v>3</v>
      </c>
      <c r="G1372" s="72" t="n">
        <v>389.85</v>
      </c>
      <c r="H1372" s="72" t="n">
        <v>389.85</v>
      </c>
      <c r="I1372" s="71" t="n">
        <f aca="false">IF(B1372&gt;=Settings!$B$23,1,0)</f>
        <v>0</v>
      </c>
      <c r="J1372" s="71" t="n">
        <v>1</v>
      </c>
      <c r="K1372" s="71" t="n">
        <f aca="false">F1372*I1372*J1372</f>
        <v>0</v>
      </c>
      <c r="L1372" s="71" t="n">
        <f aca="false">E1372*I1372*J1372</f>
        <v>0</v>
      </c>
      <c r="M1372" s="72" t="n">
        <f aca="false">G1372*I1372*J1372</f>
        <v>0</v>
      </c>
      <c r="N1372" s="72" t="n">
        <f aca="false">D1372*I1372*J1372</f>
        <v>-0</v>
      </c>
      <c r="O1372" s="71" t="n">
        <f aca="false">F1372*J1372</f>
        <v>3</v>
      </c>
      <c r="P1372" s="71" t="n">
        <f aca="false">E1372*J1372</f>
        <v>0</v>
      </c>
    </row>
    <row r="1373" customFormat="false" ht="15" hidden="false" customHeight="false" outlineLevel="0" collapsed="false">
      <c r="A1373" s="71" t="s">
        <v>60</v>
      </c>
      <c r="B1373" s="71" t="s">
        <v>47</v>
      </c>
      <c r="C1373" s="71" t="s">
        <v>155</v>
      </c>
      <c r="D1373" s="72" t="n">
        <v>0</v>
      </c>
      <c r="E1373" s="71" t="n">
        <v>0</v>
      </c>
      <c r="F1373" s="71" t="n">
        <v>8</v>
      </c>
      <c r="G1373" s="72" t="n">
        <v>821.6</v>
      </c>
      <c r="H1373" s="72" t="n">
        <v>821.6</v>
      </c>
      <c r="I1373" s="71" t="n">
        <f aca="false">IF(B1373&gt;=Settings!$B$23,1,0)</f>
        <v>0</v>
      </c>
      <c r="J1373" s="71" t="n">
        <v>1</v>
      </c>
      <c r="K1373" s="71" t="n">
        <f aca="false">F1373*I1373*J1373</f>
        <v>0</v>
      </c>
      <c r="L1373" s="71" t="n">
        <f aca="false">E1373*I1373*J1373</f>
        <v>0</v>
      </c>
      <c r="M1373" s="72" t="n">
        <f aca="false">G1373*I1373*J1373</f>
        <v>0</v>
      </c>
      <c r="N1373" s="72" t="n">
        <f aca="false">D1373*I1373*J1373</f>
        <v>-0</v>
      </c>
      <c r="O1373" s="71" t="n">
        <f aca="false">F1373*J1373</f>
        <v>8</v>
      </c>
      <c r="P1373" s="71" t="n">
        <f aca="false">E1373*J1373</f>
        <v>0</v>
      </c>
    </row>
    <row r="1374" customFormat="false" ht="15" hidden="false" customHeight="false" outlineLevel="0" collapsed="false">
      <c r="A1374" s="71" t="s">
        <v>60</v>
      </c>
      <c r="B1374" s="71" t="s">
        <v>47</v>
      </c>
      <c r="C1374" s="71" t="s">
        <v>1686</v>
      </c>
      <c r="D1374" s="72" t="n">
        <v>0</v>
      </c>
      <c r="E1374" s="71" t="n">
        <v>0</v>
      </c>
      <c r="F1374" s="71" t="n">
        <v>1</v>
      </c>
      <c r="G1374" s="72" t="n">
        <v>154.95</v>
      </c>
      <c r="H1374" s="72" t="n">
        <v>154.95</v>
      </c>
      <c r="I1374" s="71" t="n">
        <f aca="false">IF(B1374&gt;=Settings!$B$23,1,0)</f>
        <v>0</v>
      </c>
      <c r="J1374" s="71" t="n">
        <v>1</v>
      </c>
      <c r="K1374" s="71" t="n">
        <f aca="false">F1374*I1374*J1374</f>
        <v>0</v>
      </c>
      <c r="L1374" s="71" t="n">
        <f aca="false">E1374*I1374*J1374</f>
        <v>0</v>
      </c>
      <c r="M1374" s="72" t="n">
        <f aca="false">G1374*I1374*J1374</f>
        <v>0</v>
      </c>
      <c r="N1374" s="72" t="n">
        <f aca="false">D1374*I1374*J1374</f>
        <v>-0</v>
      </c>
      <c r="O1374" s="71" t="n">
        <f aca="false">F1374*J1374</f>
        <v>1</v>
      </c>
      <c r="P1374" s="71" t="n">
        <f aca="false">E1374*J1374</f>
        <v>0</v>
      </c>
    </row>
    <row r="1375" customFormat="false" ht="15" hidden="false" customHeight="false" outlineLevel="0" collapsed="false">
      <c r="A1375" s="71" t="s">
        <v>60</v>
      </c>
      <c r="B1375" s="71" t="s">
        <v>47</v>
      </c>
      <c r="C1375" s="71" t="s">
        <v>1687</v>
      </c>
      <c r="D1375" s="72" t="n">
        <v>0</v>
      </c>
      <c r="E1375" s="71" t="n">
        <v>0</v>
      </c>
      <c r="F1375" s="71" t="n">
        <v>1</v>
      </c>
      <c r="G1375" s="72" t="n">
        <v>89.95</v>
      </c>
      <c r="H1375" s="72" t="n">
        <v>89.95</v>
      </c>
      <c r="I1375" s="71" t="n">
        <f aca="false">IF(B1375&gt;=Settings!$B$23,1,0)</f>
        <v>0</v>
      </c>
      <c r="J1375" s="71" t="n">
        <v>1</v>
      </c>
      <c r="K1375" s="71" t="n">
        <f aca="false">F1375*I1375*J1375</f>
        <v>0</v>
      </c>
      <c r="L1375" s="71" t="n">
        <f aca="false">E1375*I1375*J1375</f>
        <v>0</v>
      </c>
      <c r="M1375" s="72" t="n">
        <f aca="false">G1375*I1375*J1375</f>
        <v>0</v>
      </c>
      <c r="N1375" s="72" t="n">
        <f aca="false">D1375*I1375*J1375</f>
        <v>-0</v>
      </c>
      <c r="O1375" s="71" t="n">
        <f aca="false">F1375*J1375</f>
        <v>1</v>
      </c>
      <c r="P1375" s="71" t="n">
        <f aca="false">E1375*J1375</f>
        <v>0</v>
      </c>
    </row>
    <row r="1376" customFormat="false" ht="15" hidden="false" customHeight="false" outlineLevel="0" collapsed="false">
      <c r="A1376" s="71" t="s">
        <v>61</v>
      </c>
      <c r="B1376" s="71" t="s">
        <v>47</v>
      </c>
      <c r="C1376" s="71" t="s">
        <v>1455</v>
      </c>
      <c r="D1376" s="72" t="n">
        <v>0</v>
      </c>
      <c r="E1376" s="71" t="n">
        <v>0</v>
      </c>
      <c r="F1376" s="71" t="n">
        <v>25</v>
      </c>
      <c r="G1376" s="72" t="n">
        <v>423.75</v>
      </c>
      <c r="H1376" s="72" t="n">
        <v>413.55</v>
      </c>
      <c r="I1376" s="71" t="n">
        <f aca="false">IF(B1376&gt;=Settings!$B$23,1,0)</f>
        <v>0</v>
      </c>
      <c r="J1376" s="71" t="n">
        <v>1</v>
      </c>
      <c r="K1376" s="71" t="n">
        <f aca="false">F1376*I1376*J1376</f>
        <v>0</v>
      </c>
      <c r="L1376" s="71" t="n">
        <f aca="false">E1376*I1376*J1376</f>
        <v>0</v>
      </c>
      <c r="M1376" s="72" t="n">
        <f aca="false">G1376*I1376*J1376</f>
        <v>0</v>
      </c>
      <c r="N1376" s="72" t="n">
        <f aca="false">D1376*I1376*J1376</f>
        <v>-0</v>
      </c>
      <c r="O1376" s="71" t="n">
        <f aca="false">F1376*J1376</f>
        <v>25</v>
      </c>
      <c r="P1376" s="71" t="n">
        <f aca="false">E1376*J1376</f>
        <v>0</v>
      </c>
    </row>
    <row r="1377" customFormat="false" ht="15" hidden="false" customHeight="false" outlineLevel="0" collapsed="false">
      <c r="A1377" s="71" t="s">
        <v>59</v>
      </c>
      <c r="B1377" s="71" t="s">
        <v>47</v>
      </c>
      <c r="C1377" s="71" t="s">
        <v>1306</v>
      </c>
      <c r="D1377" s="72" t="n">
        <v>0</v>
      </c>
      <c r="E1377" s="71" t="n">
        <v>0</v>
      </c>
      <c r="F1377" s="71" t="n">
        <v>12</v>
      </c>
      <c r="G1377" s="72" t="n">
        <v>785.634</v>
      </c>
      <c r="H1377" s="72" t="n">
        <v>785.634</v>
      </c>
      <c r="I1377" s="71" t="n">
        <f aca="false">IF(B1377&gt;=Settings!$B$23,1,0)</f>
        <v>0</v>
      </c>
      <c r="J1377" s="71" t="n">
        <v>1</v>
      </c>
      <c r="K1377" s="71" t="n">
        <f aca="false">F1377*I1377*J1377</f>
        <v>0</v>
      </c>
      <c r="L1377" s="71" t="n">
        <f aca="false">E1377*I1377*J1377</f>
        <v>0</v>
      </c>
      <c r="M1377" s="72" t="n">
        <f aca="false">G1377*I1377*J1377</f>
        <v>0</v>
      </c>
      <c r="N1377" s="72" t="n">
        <f aca="false">D1377*I1377*J1377</f>
        <v>-0</v>
      </c>
      <c r="O1377" s="71" t="n">
        <f aca="false">F1377*J1377</f>
        <v>12</v>
      </c>
      <c r="P1377" s="71" t="n">
        <f aca="false">E1377*J1377</f>
        <v>0</v>
      </c>
    </row>
    <row r="1378" customFormat="false" ht="15" hidden="false" customHeight="false" outlineLevel="0" collapsed="false">
      <c r="A1378" s="71" t="s">
        <v>60</v>
      </c>
      <c r="B1378" s="71" t="s">
        <v>47</v>
      </c>
      <c r="C1378" s="71" t="s">
        <v>1688</v>
      </c>
      <c r="D1378" s="72" t="n">
        <v>0</v>
      </c>
      <c r="E1378" s="71" t="n">
        <v>0</v>
      </c>
      <c r="F1378" s="71" t="n">
        <v>4</v>
      </c>
      <c r="G1378" s="72" t="n">
        <v>259.8</v>
      </c>
      <c r="H1378" s="72" t="n">
        <v>259.8</v>
      </c>
      <c r="I1378" s="71" t="n">
        <f aca="false">IF(B1378&gt;=Settings!$B$23,1,0)</f>
        <v>0</v>
      </c>
      <c r="J1378" s="71" t="n">
        <v>1</v>
      </c>
      <c r="K1378" s="71" t="n">
        <f aca="false">F1378*I1378*J1378</f>
        <v>0</v>
      </c>
      <c r="L1378" s="71" t="n">
        <f aca="false">E1378*I1378*J1378</f>
        <v>0</v>
      </c>
      <c r="M1378" s="72" t="n">
        <f aca="false">G1378*I1378*J1378</f>
        <v>0</v>
      </c>
      <c r="N1378" s="72" t="n">
        <f aca="false">D1378*I1378*J1378</f>
        <v>-0</v>
      </c>
      <c r="O1378" s="71" t="n">
        <f aca="false">F1378*J1378</f>
        <v>4</v>
      </c>
      <c r="P1378" s="71" t="n">
        <f aca="false">E1378*J1378</f>
        <v>0</v>
      </c>
    </row>
    <row r="1379" customFormat="false" ht="15" hidden="false" customHeight="false" outlineLevel="0" collapsed="false">
      <c r="A1379" s="71" t="s">
        <v>59</v>
      </c>
      <c r="B1379" s="71" t="s">
        <v>47</v>
      </c>
      <c r="C1379" s="71" t="s">
        <v>1304</v>
      </c>
      <c r="D1379" s="72" t="n">
        <v>0</v>
      </c>
      <c r="E1379" s="71" t="n">
        <v>0</v>
      </c>
      <c r="F1379" s="71" t="n">
        <v>8</v>
      </c>
      <c r="G1379" s="72" t="n">
        <v>2337.7</v>
      </c>
      <c r="H1379" s="72" t="n">
        <v>2337.7</v>
      </c>
      <c r="I1379" s="71" t="n">
        <f aca="false">IF(B1379&gt;=Settings!$B$23,1,0)</f>
        <v>0</v>
      </c>
      <c r="J1379" s="71" t="n">
        <v>1</v>
      </c>
      <c r="K1379" s="71" t="n">
        <f aca="false">F1379*I1379*J1379</f>
        <v>0</v>
      </c>
      <c r="L1379" s="71" t="n">
        <f aca="false">E1379*I1379*J1379</f>
        <v>0</v>
      </c>
      <c r="M1379" s="72" t="n">
        <f aca="false">G1379*I1379*J1379</f>
        <v>0</v>
      </c>
      <c r="N1379" s="72" t="n">
        <f aca="false">D1379*I1379*J1379</f>
        <v>-0</v>
      </c>
      <c r="O1379" s="71" t="n">
        <f aca="false">F1379*J1379</f>
        <v>8</v>
      </c>
      <c r="P1379" s="71" t="n">
        <f aca="false">E1379*J1379</f>
        <v>0</v>
      </c>
    </row>
    <row r="1380" customFormat="false" ht="15" hidden="false" customHeight="false" outlineLevel="0" collapsed="false">
      <c r="A1380" s="71" t="s">
        <v>60</v>
      </c>
      <c r="B1380" s="71" t="s">
        <v>47</v>
      </c>
      <c r="C1380" s="71" t="s">
        <v>1203</v>
      </c>
      <c r="D1380" s="72" t="n">
        <v>0</v>
      </c>
      <c r="E1380" s="71" t="n">
        <v>0</v>
      </c>
      <c r="F1380" s="71" t="n">
        <v>7</v>
      </c>
      <c r="G1380" s="72" t="n">
        <v>468.65</v>
      </c>
      <c r="H1380" s="72" t="n">
        <v>468.65</v>
      </c>
      <c r="I1380" s="71" t="n">
        <f aca="false">IF(B1380&gt;=Settings!$B$23,1,0)</f>
        <v>0</v>
      </c>
      <c r="J1380" s="71" t="n">
        <v>1</v>
      </c>
      <c r="K1380" s="71" t="n">
        <f aca="false">F1380*I1380*J1380</f>
        <v>0</v>
      </c>
      <c r="L1380" s="71" t="n">
        <f aca="false">E1380*I1380*J1380</f>
        <v>0</v>
      </c>
      <c r="M1380" s="72" t="n">
        <f aca="false">G1380*I1380*J1380</f>
        <v>0</v>
      </c>
      <c r="N1380" s="72" t="n">
        <f aca="false">D1380*I1380*J1380</f>
        <v>-0</v>
      </c>
      <c r="O1380" s="71" t="n">
        <f aca="false">F1380*J1380</f>
        <v>7</v>
      </c>
      <c r="P1380" s="71" t="n">
        <f aca="false">E1380*J1380</f>
        <v>0</v>
      </c>
    </row>
    <row r="1381" customFormat="false" ht="15" hidden="false" customHeight="false" outlineLevel="0" collapsed="false">
      <c r="A1381" s="71" t="s">
        <v>61</v>
      </c>
      <c r="B1381" s="71" t="s">
        <v>47</v>
      </c>
      <c r="C1381" s="71" t="s">
        <v>617</v>
      </c>
      <c r="D1381" s="72" t="n">
        <v>0</v>
      </c>
      <c r="E1381" s="71" t="n">
        <v>0</v>
      </c>
      <c r="F1381" s="71" t="n">
        <v>4</v>
      </c>
      <c r="G1381" s="72" t="n">
        <v>754.8</v>
      </c>
      <c r="H1381" s="72" t="n">
        <v>754.8</v>
      </c>
      <c r="I1381" s="71" t="n">
        <f aca="false">IF(B1381&gt;=Settings!$B$23,1,0)</f>
        <v>0</v>
      </c>
      <c r="J1381" s="71" t="n">
        <v>1</v>
      </c>
      <c r="K1381" s="71" t="n">
        <f aca="false">F1381*I1381*J1381</f>
        <v>0</v>
      </c>
      <c r="L1381" s="71" t="n">
        <f aca="false">E1381*I1381*J1381</f>
        <v>0</v>
      </c>
      <c r="M1381" s="72" t="n">
        <f aca="false">G1381*I1381*J1381</f>
        <v>0</v>
      </c>
      <c r="N1381" s="72" t="n">
        <f aca="false">D1381*I1381*J1381</f>
        <v>-0</v>
      </c>
      <c r="O1381" s="71" t="n">
        <f aca="false">F1381*J1381</f>
        <v>4</v>
      </c>
      <c r="P1381" s="71" t="n">
        <f aca="false">E1381*J1381</f>
        <v>0</v>
      </c>
    </row>
    <row r="1382" customFormat="false" ht="15" hidden="false" customHeight="false" outlineLevel="0" collapsed="false">
      <c r="A1382" s="71" t="s">
        <v>60</v>
      </c>
      <c r="B1382" s="71" t="s">
        <v>47</v>
      </c>
      <c r="C1382" s="71" t="s">
        <v>1689</v>
      </c>
      <c r="D1382" s="72" t="n">
        <v>0</v>
      </c>
      <c r="E1382" s="71" t="n">
        <v>0</v>
      </c>
      <c r="F1382" s="71" t="n">
        <v>1</v>
      </c>
      <c r="G1382" s="72" t="n">
        <v>179.95</v>
      </c>
      <c r="H1382" s="72" t="n">
        <v>179.95</v>
      </c>
      <c r="I1382" s="71" t="n">
        <f aca="false">IF(B1382&gt;=Settings!$B$23,1,0)</f>
        <v>0</v>
      </c>
      <c r="J1382" s="71" t="n">
        <v>1</v>
      </c>
      <c r="K1382" s="71" t="n">
        <f aca="false">F1382*I1382*J1382</f>
        <v>0</v>
      </c>
      <c r="L1382" s="71" t="n">
        <f aca="false">E1382*I1382*J1382</f>
        <v>0</v>
      </c>
      <c r="M1382" s="72" t="n">
        <f aca="false">G1382*I1382*J1382</f>
        <v>0</v>
      </c>
      <c r="N1382" s="72" t="n">
        <f aca="false">D1382*I1382*J1382</f>
        <v>-0</v>
      </c>
      <c r="O1382" s="71" t="n">
        <f aca="false">F1382*J1382</f>
        <v>1</v>
      </c>
      <c r="P1382" s="71" t="n">
        <f aca="false">E1382*J1382</f>
        <v>0</v>
      </c>
    </row>
    <row r="1383" customFormat="false" ht="15" hidden="false" customHeight="false" outlineLevel="0" collapsed="false">
      <c r="A1383" s="71" t="s">
        <v>61</v>
      </c>
      <c r="B1383" s="71" t="s">
        <v>47</v>
      </c>
      <c r="C1383" s="71" t="s">
        <v>977</v>
      </c>
      <c r="D1383" s="72" t="n">
        <v>0</v>
      </c>
      <c r="E1383" s="71" t="n">
        <v>0</v>
      </c>
      <c r="F1383" s="71" t="n">
        <v>4</v>
      </c>
      <c r="G1383" s="72" t="n">
        <v>35.8</v>
      </c>
      <c r="H1383" s="72" t="n">
        <v>34.45</v>
      </c>
      <c r="I1383" s="71" t="n">
        <f aca="false">IF(B1383&gt;=Settings!$B$23,1,0)</f>
        <v>0</v>
      </c>
      <c r="J1383" s="71" t="n">
        <v>1</v>
      </c>
      <c r="K1383" s="71" t="n">
        <f aca="false">F1383*I1383*J1383</f>
        <v>0</v>
      </c>
      <c r="L1383" s="71" t="n">
        <f aca="false">E1383*I1383*J1383</f>
        <v>0</v>
      </c>
      <c r="M1383" s="72" t="n">
        <f aca="false">G1383*I1383*J1383</f>
        <v>0</v>
      </c>
      <c r="N1383" s="72" t="n">
        <f aca="false">D1383*I1383*J1383</f>
        <v>-0</v>
      </c>
      <c r="O1383" s="71" t="n">
        <f aca="false">F1383*J1383</f>
        <v>4</v>
      </c>
      <c r="P1383" s="71" t="n">
        <f aca="false">E1383*J1383</f>
        <v>0</v>
      </c>
    </row>
    <row r="1384" customFormat="false" ht="15" hidden="false" customHeight="false" outlineLevel="0" collapsed="false">
      <c r="A1384" s="71" t="s">
        <v>60</v>
      </c>
      <c r="B1384" s="71" t="s">
        <v>47</v>
      </c>
      <c r="C1384" s="71" t="s">
        <v>1690</v>
      </c>
      <c r="D1384" s="72" t="n">
        <v>0</v>
      </c>
      <c r="E1384" s="71" t="n">
        <v>0</v>
      </c>
      <c r="F1384" s="71" t="n">
        <v>1</v>
      </c>
      <c r="G1384" s="72" t="n">
        <v>99.95</v>
      </c>
      <c r="H1384" s="72" t="n">
        <v>99.95</v>
      </c>
      <c r="I1384" s="71" t="n">
        <f aca="false">IF(B1384&gt;=Settings!$B$23,1,0)</f>
        <v>0</v>
      </c>
      <c r="J1384" s="71" t="n">
        <v>1</v>
      </c>
      <c r="K1384" s="71" t="n">
        <f aca="false">F1384*I1384*J1384</f>
        <v>0</v>
      </c>
      <c r="L1384" s="71" t="n">
        <f aca="false">E1384*I1384*J1384</f>
        <v>0</v>
      </c>
      <c r="M1384" s="72" t="n">
        <f aca="false">G1384*I1384*J1384</f>
        <v>0</v>
      </c>
      <c r="N1384" s="72" t="n">
        <f aca="false">D1384*I1384*J1384</f>
        <v>-0</v>
      </c>
      <c r="O1384" s="71" t="n">
        <f aca="false">F1384*J1384</f>
        <v>1</v>
      </c>
      <c r="P1384" s="71" t="n">
        <f aca="false">E1384*J1384</f>
        <v>0</v>
      </c>
    </row>
    <row r="1385" customFormat="false" ht="15" hidden="false" customHeight="false" outlineLevel="0" collapsed="false">
      <c r="A1385" s="71" t="s">
        <v>60</v>
      </c>
      <c r="B1385" s="71" t="s">
        <v>47</v>
      </c>
      <c r="C1385" s="71" t="s">
        <v>1021</v>
      </c>
      <c r="D1385" s="72" t="n">
        <v>0</v>
      </c>
      <c r="E1385" s="71" t="n">
        <v>0</v>
      </c>
      <c r="F1385" s="71" t="n">
        <v>1</v>
      </c>
      <c r="G1385" s="72" t="n">
        <v>124.95</v>
      </c>
      <c r="H1385" s="72" t="n">
        <v>124.95</v>
      </c>
      <c r="I1385" s="71" t="n">
        <f aca="false">IF(B1385&gt;=Settings!$B$23,1,0)</f>
        <v>0</v>
      </c>
      <c r="J1385" s="71" t="n">
        <v>1</v>
      </c>
      <c r="K1385" s="71" t="n">
        <f aca="false">F1385*I1385*J1385</f>
        <v>0</v>
      </c>
      <c r="L1385" s="71" t="n">
        <f aca="false">E1385*I1385*J1385</f>
        <v>0</v>
      </c>
      <c r="M1385" s="72" t="n">
        <f aca="false">G1385*I1385*J1385</f>
        <v>0</v>
      </c>
      <c r="N1385" s="72" t="n">
        <f aca="false">D1385*I1385*J1385</f>
        <v>-0</v>
      </c>
      <c r="O1385" s="71" t="n">
        <f aca="false">F1385*J1385</f>
        <v>1</v>
      </c>
      <c r="P1385" s="71" t="n">
        <f aca="false">E1385*J1385</f>
        <v>0</v>
      </c>
    </row>
    <row r="1386" customFormat="false" ht="15" hidden="false" customHeight="false" outlineLevel="0" collapsed="false">
      <c r="A1386" s="71" t="s">
        <v>60</v>
      </c>
      <c r="B1386" s="71" t="s">
        <v>47</v>
      </c>
      <c r="C1386" s="71" t="s">
        <v>1691</v>
      </c>
      <c r="D1386" s="72" t="n">
        <v>0</v>
      </c>
      <c r="E1386" s="71" t="n">
        <v>0</v>
      </c>
      <c r="F1386" s="71" t="n">
        <v>2</v>
      </c>
      <c r="G1386" s="72" t="n">
        <v>59.9</v>
      </c>
      <c r="H1386" s="72" t="n">
        <v>59.9</v>
      </c>
      <c r="I1386" s="71" t="n">
        <f aca="false">IF(B1386&gt;=Settings!$B$23,1,0)</f>
        <v>0</v>
      </c>
      <c r="J1386" s="71" t="n">
        <v>1</v>
      </c>
      <c r="K1386" s="71" t="n">
        <f aca="false">F1386*I1386*J1386</f>
        <v>0</v>
      </c>
      <c r="L1386" s="71" t="n">
        <f aca="false">E1386*I1386*J1386</f>
        <v>0</v>
      </c>
      <c r="M1386" s="72" t="n">
        <f aca="false">G1386*I1386*J1386</f>
        <v>0</v>
      </c>
      <c r="N1386" s="72" t="n">
        <f aca="false">D1386*I1386*J1386</f>
        <v>-0</v>
      </c>
      <c r="O1386" s="71" t="n">
        <f aca="false">F1386*J1386</f>
        <v>2</v>
      </c>
      <c r="P1386" s="71" t="n">
        <f aca="false">E1386*J1386</f>
        <v>0</v>
      </c>
    </row>
    <row r="1387" customFormat="false" ht="15" hidden="false" customHeight="false" outlineLevel="0" collapsed="false">
      <c r="A1387" s="71" t="s">
        <v>59</v>
      </c>
      <c r="B1387" s="71" t="s">
        <v>47</v>
      </c>
      <c r="C1387" s="71" t="s">
        <v>908</v>
      </c>
      <c r="D1387" s="72" t="n">
        <v>0</v>
      </c>
      <c r="E1387" s="71" t="n">
        <v>0</v>
      </c>
      <c r="F1387" s="71" t="n">
        <v>134</v>
      </c>
      <c r="G1387" s="72" t="n">
        <v>2211.561</v>
      </c>
      <c r="H1387" s="72" t="n">
        <v>2211.561</v>
      </c>
      <c r="I1387" s="71" t="n">
        <f aca="false">IF(B1387&gt;=Settings!$B$23,1,0)</f>
        <v>0</v>
      </c>
      <c r="J1387" s="71" t="n">
        <v>1</v>
      </c>
      <c r="K1387" s="71" t="n">
        <f aca="false">F1387*I1387*J1387</f>
        <v>0</v>
      </c>
      <c r="L1387" s="71" t="n">
        <f aca="false">E1387*I1387*J1387</f>
        <v>0</v>
      </c>
      <c r="M1387" s="72" t="n">
        <f aca="false">G1387*I1387*J1387</f>
        <v>0</v>
      </c>
      <c r="N1387" s="72" t="n">
        <f aca="false">D1387*I1387*J1387</f>
        <v>-0</v>
      </c>
      <c r="O1387" s="71" t="n">
        <f aca="false">F1387*J1387</f>
        <v>134</v>
      </c>
      <c r="P1387" s="71" t="n">
        <f aca="false">E1387*J1387</f>
        <v>0</v>
      </c>
    </row>
    <row r="1388" customFormat="false" ht="15" hidden="false" customHeight="false" outlineLevel="0" collapsed="false">
      <c r="A1388" s="71" t="s">
        <v>59</v>
      </c>
      <c r="B1388" s="71" t="s">
        <v>47</v>
      </c>
      <c r="C1388" s="71" t="s">
        <v>906</v>
      </c>
      <c r="D1388" s="72" t="n">
        <v>0</v>
      </c>
      <c r="E1388" s="71" t="n">
        <v>0</v>
      </c>
      <c r="F1388" s="71" t="n">
        <v>1</v>
      </c>
      <c r="G1388" s="72" t="n">
        <v>49.95</v>
      </c>
      <c r="H1388" s="72" t="n">
        <v>49.95</v>
      </c>
      <c r="I1388" s="71" t="n">
        <f aca="false">IF(B1388&gt;=Settings!$B$23,1,0)</f>
        <v>0</v>
      </c>
      <c r="J1388" s="71" t="n">
        <v>1</v>
      </c>
      <c r="K1388" s="71" t="n">
        <f aca="false">F1388*I1388*J1388</f>
        <v>0</v>
      </c>
      <c r="L1388" s="71" t="n">
        <f aca="false">E1388*I1388*J1388</f>
        <v>0</v>
      </c>
      <c r="M1388" s="72" t="n">
        <f aca="false">G1388*I1388*J1388</f>
        <v>0</v>
      </c>
      <c r="N1388" s="72" t="n">
        <f aca="false">D1388*I1388*J1388</f>
        <v>-0</v>
      </c>
      <c r="O1388" s="71" t="n">
        <f aca="false">F1388*J1388</f>
        <v>1</v>
      </c>
      <c r="P1388" s="71" t="n">
        <f aca="false">E1388*J1388</f>
        <v>0</v>
      </c>
    </row>
    <row r="1389" customFormat="false" ht="15" hidden="false" customHeight="false" outlineLevel="0" collapsed="false">
      <c r="A1389" s="71" t="s">
        <v>59</v>
      </c>
      <c r="B1389" s="71" t="s">
        <v>47</v>
      </c>
      <c r="C1389" s="71" t="s">
        <v>907</v>
      </c>
      <c r="D1389" s="72" t="n">
        <v>0</v>
      </c>
      <c r="E1389" s="71" t="n">
        <v>0</v>
      </c>
      <c r="F1389" s="71" t="n">
        <v>1</v>
      </c>
      <c r="G1389" s="72" t="n">
        <v>136.62</v>
      </c>
      <c r="H1389" s="72" t="n">
        <v>136.62</v>
      </c>
      <c r="I1389" s="71" t="n">
        <f aca="false">IF(B1389&gt;=Settings!$B$23,1,0)</f>
        <v>0</v>
      </c>
      <c r="J1389" s="71" t="n">
        <v>1</v>
      </c>
      <c r="K1389" s="71" t="n">
        <f aca="false">F1389*I1389*J1389</f>
        <v>0</v>
      </c>
      <c r="L1389" s="71" t="n">
        <f aca="false">E1389*I1389*J1389</f>
        <v>0</v>
      </c>
      <c r="M1389" s="72" t="n">
        <f aca="false">G1389*I1389*J1389</f>
        <v>0</v>
      </c>
      <c r="N1389" s="72" t="n">
        <f aca="false">D1389*I1389*J1389</f>
        <v>-0</v>
      </c>
      <c r="O1389" s="71" t="n">
        <f aca="false">F1389*J1389</f>
        <v>1</v>
      </c>
      <c r="P1389" s="71" t="n">
        <f aca="false">E1389*J1389</f>
        <v>0</v>
      </c>
    </row>
    <row r="1390" customFormat="false" ht="15" hidden="false" customHeight="false" outlineLevel="0" collapsed="false">
      <c r="A1390" s="71" t="s">
        <v>59</v>
      </c>
      <c r="B1390" s="71" t="s">
        <v>47</v>
      </c>
      <c r="C1390" s="71" t="s">
        <v>909</v>
      </c>
      <c r="D1390" s="72" t="n">
        <v>0</v>
      </c>
      <c r="E1390" s="71" t="n">
        <v>0</v>
      </c>
      <c r="F1390" s="71" t="n">
        <v>5</v>
      </c>
      <c r="G1390" s="72" t="n">
        <v>94.75</v>
      </c>
      <c r="H1390" s="72" t="n">
        <v>94.75</v>
      </c>
      <c r="I1390" s="71" t="n">
        <f aca="false">IF(B1390&gt;=Settings!$B$23,1,0)</f>
        <v>0</v>
      </c>
      <c r="J1390" s="71" t="n">
        <v>1</v>
      </c>
      <c r="K1390" s="71" t="n">
        <f aca="false">F1390*I1390*J1390</f>
        <v>0</v>
      </c>
      <c r="L1390" s="71" t="n">
        <f aca="false">E1390*I1390*J1390</f>
        <v>0</v>
      </c>
      <c r="M1390" s="72" t="n">
        <f aca="false">G1390*I1390*J1390</f>
        <v>0</v>
      </c>
      <c r="N1390" s="72" t="n">
        <f aca="false">D1390*I1390*J1390</f>
        <v>-0</v>
      </c>
      <c r="O1390" s="71" t="n">
        <f aca="false">F1390*J1390</f>
        <v>5</v>
      </c>
      <c r="P1390" s="71" t="n">
        <f aca="false">E1390*J1390</f>
        <v>0</v>
      </c>
    </row>
    <row r="1391" customFormat="false" ht="15" hidden="false" customHeight="false" outlineLevel="0" collapsed="false">
      <c r="A1391" s="71" t="s">
        <v>60</v>
      </c>
      <c r="B1391" s="71" t="s">
        <v>47</v>
      </c>
      <c r="C1391" s="71" t="s">
        <v>1692</v>
      </c>
      <c r="D1391" s="72" t="n">
        <v>0</v>
      </c>
      <c r="E1391" s="71" t="n">
        <v>0</v>
      </c>
      <c r="F1391" s="71" t="n">
        <v>2</v>
      </c>
      <c r="G1391" s="72" t="n">
        <v>229.9</v>
      </c>
      <c r="H1391" s="72" t="n">
        <v>229.9</v>
      </c>
      <c r="I1391" s="71" t="n">
        <f aca="false">IF(B1391&gt;=Settings!$B$23,1,0)</f>
        <v>0</v>
      </c>
      <c r="J1391" s="71" t="n">
        <v>1</v>
      </c>
      <c r="K1391" s="71" t="n">
        <f aca="false">F1391*I1391*J1391</f>
        <v>0</v>
      </c>
      <c r="L1391" s="71" t="n">
        <f aca="false">E1391*I1391*J1391</f>
        <v>0</v>
      </c>
      <c r="M1391" s="72" t="n">
        <f aca="false">G1391*I1391*J1391</f>
        <v>0</v>
      </c>
      <c r="N1391" s="72" t="n">
        <f aca="false">D1391*I1391*J1391</f>
        <v>-0</v>
      </c>
      <c r="O1391" s="71" t="n">
        <f aca="false">F1391*J1391</f>
        <v>2</v>
      </c>
      <c r="P1391" s="71" t="n">
        <f aca="false">E1391*J1391</f>
        <v>0</v>
      </c>
    </row>
    <row r="1392" customFormat="false" ht="15" hidden="false" customHeight="false" outlineLevel="0" collapsed="false">
      <c r="A1392" s="71" t="s">
        <v>60</v>
      </c>
      <c r="B1392" s="71" t="s">
        <v>47</v>
      </c>
      <c r="C1392" s="71" t="s">
        <v>1693</v>
      </c>
      <c r="D1392" s="72" t="n">
        <v>0</v>
      </c>
      <c r="E1392" s="71" t="n">
        <v>0</v>
      </c>
      <c r="F1392" s="71" t="n">
        <v>1</v>
      </c>
      <c r="G1392" s="72" t="n">
        <v>214.95</v>
      </c>
      <c r="H1392" s="72" t="n">
        <v>214.95</v>
      </c>
      <c r="I1392" s="71" t="n">
        <f aca="false">IF(B1392&gt;=Settings!$B$23,1,0)</f>
        <v>0</v>
      </c>
      <c r="J1392" s="71" t="n">
        <v>1</v>
      </c>
      <c r="K1392" s="71" t="n">
        <f aca="false">F1392*I1392*J1392</f>
        <v>0</v>
      </c>
      <c r="L1392" s="71" t="n">
        <f aca="false">E1392*I1392*J1392</f>
        <v>0</v>
      </c>
      <c r="M1392" s="72" t="n">
        <f aca="false">G1392*I1392*J1392</f>
        <v>0</v>
      </c>
      <c r="N1392" s="72" t="n">
        <f aca="false">D1392*I1392*J1392</f>
        <v>-0</v>
      </c>
      <c r="O1392" s="71" t="n">
        <f aca="false">F1392*J1392</f>
        <v>1</v>
      </c>
      <c r="P1392" s="71" t="n">
        <f aca="false">E1392*J1392</f>
        <v>0</v>
      </c>
    </row>
    <row r="1393" customFormat="false" ht="15" hidden="false" customHeight="false" outlineLevel="0" collapsed="false">
      <c r="A1393" s="71" t="s">
        <v>61</v>
      </c>
      <c r="B1393" s="71" t="s">
        <v>47</v>
      </c>
      <c r="C1393" s="71" t="s">
        <v>134</v>
      </c>
      <c r="D1393" s="72" t="n">
        <v>195.92</v>
      </c>
      <c r="E1393" s="71" t="n">
        <v>4</v>
      </c>
      <c r="F1393" s="71" t="n">
        <v>192</v>
      </c>
      <c r="G1393" s="72" t="n">
        <v>11081.4</v>
      </c>
      <c r="H1393" s="72" t="n">
        <v>10316.45</v>
      </c>
      <c r="I1393" s="71" t="n">
        <f aca="false">IF(B1393&gt;=Settings!$B$23,1,0)</f>
        <v>0</v>
      </c>
      <c r="J1393" s="71" t="n">
        <v>1</v>
      </c>
      <c r="K1393" s="71" t="n">
        <f aca="false">F1393*I1393*J1393</f>
        <v>0</v>
      </c>
      <c r="L1393" s="71" t="n">
        <f aca="false">E1393*I1393*J1393</f>
        <v>0</v>
      </c>
      <c r="M1393" s="72" t="n">
        <f aca="false">G1393*I1393*J1393</f>
        <v>0</v>
      </c>
      <c r="N1393" s="72" t="n">
        <f aca="false">D1393*I1393*J1393</f>
        <v>0</v>
      </c>
      <c r="O1393" s="71" t="n">
        <f aca="false">F1393*J1393</f>
        <v>192</v>
      </c>
      <c r="P1393" s="71" t="n">
        <f aca="false">E1393*J1393</f>
        <v>4</v>
      </c>
    </row>
    <row r="1394" customFormat="false" ht="15" hidden="false" customHeight="false" outlineLevel="0" collapsed="false">
      <c r="A1394" s="71" t="s">
        <v>60</v>
      </c>
      <c r="B1394" s="71" t="s">
        <v>47</v>
      </c>
      <c r="C1394" s="71" t="s">
        <v>1694</v>
      </c>
      <c r="D1394" s="72" t="n">
        <v>0</v>
      </c>
      <c r="E1394" s="71" t="n">
        <v>0</v>
      </c>
      <c r="F1394" s="71" t="n">
        <v>3</v>
      </c>
      <c r="G1394" s="72" t="n">
        <v>356.85</v>
      </c>
      <c r="H1394" s="72" t="n">
        <v>356.85</v>
      </c>
      <c r="I1394" s="71" t="n">
        <f aca="false">IF(B1394&gt;=Settings!$B$23,1,0)</f>
        <v>0</v>
      </c>
      <c r="J1394" s="71" t="n">
        <v>1</v>
      </c>
      <c r="K1394" s="71" t="n">
        <f aca="false">F1394*I1394*J1394</f>
        <v>0</v>
      </c>
      <c r="L1394" s="71" t="n">
        <f aca="false">E1394*I1394*J1394</f>
        <v>0</v>
      </c>
      <c r="M1394" s="72" t="n">
        <f aca="false">G1394*I1394*J1394</f>
        <v>0</v>
      </c>
      <c r="N1394" s="72" t="n">
        <f aca="false">D1394*I1394*J1394</f>
        <v>-0</v>
      </c>
      <c r="O1394" s="71" t="n">
        <f aca="false">F1394*J1394</f>
        <v>3</v>
      </c>
      <c r="P1394" s="71" t="n">
        <f aca="false">E1394*J1394</f>
        <v>0</v>
      </c>
    </row>
    <row r="1395" customFormat="false" ht="15" hidden="false" customHeight="false" outlineLevel="0" collapsed="false">
      <c r="A1395" s="71" t="s">
        <v>61</v>
      </c>
      <c r="B1395" s="71" t="s">
        <v>47</v>
      </c>
      <c r="C1395" s="71" t="s">
        <v>1695</v>
      </c>
      <c r="D1395" s="72" t="n">
        <v>0</v>
      </c>
      <c r="E1395" s="71" t="n">
        <v>0</v>
      </c>
      <c r="F1395" s="71" t="n">
        <v>2</v>
      </c>
      <c r="G1395" s="72" t="n">
        <v>219.9</v>
      </c>
      <c r="H1395" s="72" t="n">
        <v>203.41</v>
      </c>
      <c r="I1395" s="71" t="n">
        <f aca="false">IF(B1395&gt;=Settings!$B$23,1,0)</f>
        <v>0</v>
      </c>
      <c r="J1395" s="71" t="n">
        <v>1</v>
      </c>
      <c r="K1395" s="71" t="n">
        <f aca="false">F1395*I1395*J1395</f>
        <v>0</v>
      </c>
      <c r="L1395" s="71" t="n">
        <f aca="false">E1395*I1395*J1395</f>
        <v>0</v>
      </c>
      <c r="M1395" s="72" t="n">
        <f aca="false">G1395*I1395*J1395</f>
        <v>0</v>
      </c>
      <c r="N1395" s="72" t="n">
        <f aca="false">D1395*I1395*J1395</f>
        <v>-0</v>
      </c>
      <c r="O1395" s="71" t="n">
        <f aca="false">F1395*J1395</f>
        <v>2</v>
      </c>
      <c r="P1395" s="71" t="n">
        <f aca="false">E1395*J1395</f>
        <v>0</v>
      </c>
    </row>
    <row r="1396" customFormat="false" ht="15" hidden="false" customHeight="false" outlineLevel="0" collapsed="false">
      <c r="A1396" s="71" t="s">
        <v>60</v>
      </c>
      <c r="B1396" s="71" t="s">
        <v>47</v>
      </c>
      <c r="C1396" s="71" t="s">
        <v>1696</v>
      </c>
      <c r="D1396" s="72" t="n">
        <v>0</v>
      </c>
      <c r="E1396" s="71" t="n">
        <v>0</v>
      </c>
      <c r="F1396" s="71" t="n">
        <v>1</v>
      </c>
      <c r="G1396" s="72" t="n">
        <v>59.95</v>
      </c>
      <c r="H1396" s="72" t="n">
        <v>59.95</v>
      </c>
      <c r="I1396" s="71" t="n">
        <f aca="false">IF(B1396&gt;=Settings!$B$23,1,0)</f>
        <v>0</v>
      </c>
      <c r="J1396" s="71" t="n">
        <v>1</v>
      </c>
      <c r="K1396" s="71" t="n">
        <f aca="false">F1396*I1396*J1396</f>
        <v>0</v>
      </c>
      <c r="L1396" s="71" t="n">
        <f aca="false">E1396*I1396*J1396</f>
        <v>0</v>
      </c>
      <c r="M1396" s="72" t="n">
        <f aca="false">G1396*I1396*J1396</f>
        <v>0</v>
      </c>
      <c r="N1396" s="72" t="n">
        <f aca="false">D1396*I1396*J1396</f>
        <v>-0</v>
      </c>
      <c r="O1396" s="71" t="n">
        <f aca="false">F1396*J1396</f>
        <v>1</v>
      </c>
      <c r="P1396" s="71" t="n">
        <f aca="false">E1396*J1396</f>
        <v>0</v>
      </c>
    </row>
    <row r="1397" customFormat="false" ht="15" hidden="false" customHeight="false" outlineLevel="0" collapsed="false">
      <c r="A1397" s="71" t="s">
        <v>61</v>
      </c>
      <c r="B1397" s="71" t="s">
        <v>47</v>
      </c>
      <c r="C1397" s="71" t="s">
        <v>1404</v>
      </c>
      <c r="D1397" s="72" t="n">
        <v>0</v>
      </c>
      <c r="E1397" s="71" t="n">
        <v>0</v>
      </c>
      <c r="F1397" s="71" t="n">
        <v>1</v>
      </c>
      <c r="G1397" s="72" t="n">
        <v>87.95</v>
      </c>
      <c r="H1397" s="72" t="n">
        <v>87.95</v>
      </c>
      <c r="I1397" s="71" t="n">
        <f aca="false">IF(B1397&gt;=Settings!$B$23,1,0)</f>
        <v>0</v>
      </c>
      <c r="J1397" s="71" t="n">
        <v>1</v>
      </c>
      <c r="K1397" s="71" t="n">
        <f aca="false">F1397*I1397*J1397</f>
        <v>0</v>
      </c>
      <c r="L1397" s="71" t="n">
        <f aca="false">E1397*I1397*J1397</f>
        <v>0</v>
      </c>
      <c r="M1397" s="72" t="n">
        <f aca="false">G1397*I1397*J1397</f>
        <v>0</v>
      </c>
      <c r="N1397" s="72" t="n">
        <f aca="false">D1397*I1397*J1397</f>
        <v>-0</v>
      </c>
      <c r="O1397" s="71" t="n">
        <f aca="false">F1397*J1397</f>
        <v>1</v>
      </c>
      <c r="P1397" s="71" t="n">
        <f aca="false">E1397*J1397</f>
        <v>0</v>
      </c>
    </row>
    <row r="1398" customFormat="false" ht="15" hidden="false" customHeight="false" outlineLevel="0" collapsed="false">
      <c r="A1398" s="71" t="s">
        <v>60</v>
      </c>
      <c r="B1398" s="71" t="s">
        <v>47</v>
      </c>
      <c r="C1398" s="71" t="s">
        <v>908</v>
      </c>
      <c r="D1398" s="72" t="n">
        <v>0</v>
      </c>
      <c r="E1398" s="71" t="n">
        <v>0</v>
      </c>
      <c r="F1398" s="71" t="n">
        <v>6</v>
      </c>
      <c r="G1398" s="72" t="n">
        <v>95.7</v>
      </c>
      <c r="H1398" s="72" t="n">
        <v>95.7</v>
      </c>
      <c r="I1398" s="71" t="n">
        <f aca="false">IF(B1398&gt;=Settings!$B$23,1,0)</f>
        <v>0</v>
      </c>
      <c r="J1398" s="71" t="n">
        <v>1</v>
      </c>
      <c r="K1398" s="71" t="n">
        <f aca="false">F1398*I1398*J1398</f>
        <v>0</v>
      </c>
      <c r="L1398" s="71" t="n">
        <f aca="false">E1398*I1398*J1398</f>
        <v>0</v>
      </c>
      <c r="M1398" s="72" t="n">
        <f aca="false">G1398*I1398*J1398</f>
        <v>0</v>
      </c>
      <c r="N1398" s="72" t="n">
        <f aca="false">D1398*I1398*J1398</f>
        <v>-0</v>
      </c>
      <c r="O1398" s="71" t="n">
        <f aca="false">F1398*J1398</f>
        <v>6</v>
      </c>
      <c r="P1398" s="71" t="n">
        <f aca="false">E1398*J1398</f>
        <v>0</v>
      </c>
    </row>
    <row r="1399" customFormat="false" ht="15" hidden="false" customHeight="false" outlineLevel="0" collapsed="false">
      <c r="A1399" s="71" t="s">
        <v>59</v>
      </c>
      <c r="B1399" s="71" t="s">
        <v>47</v>
      </c>
      <c r="C1399" s="71" t="s">
        <v>1135</v>
      </c>
      <c r="D1399" s="72" t="n">
        <v>0</v>
      </c>
      <c r="E1399" s="71" t="n">
        <v>0</v>
      </c>
      <c r="F1399" s="71" t="n">
        <v>6</v>
      </c>
      <c r="G1399" s="72" t="n">
        <v>773.28</v>
      </c>
      <c r="H1399" s="72" t="n">
        <v>773.28</v>
      </c>
      <c r="I1399" s="71" t="n">
        <f aca="false">IF(B1399&gt;=Settings!$B$23,1,0)</f>
        <v>0</v>
      </c>
      <c r="J1399" s="71" t="n">
        <v>1</v>
      </c>
      <c r="K1399" s="71" t="n">
        <f aca="false">F1399*I1399*J1399</f>
        <v>0</v>
      </c>
      <c r="L1399" s="71" t="n">
        <f aca="false">E1399*I1399*J1399</f>
        <v>0</v>
      </c>
      <c r="M1399" s="72" t="n">
        <f aca="false">G1399*I1399*J1399</f>
        <v>0</v>
      </c>
      <c r="N1399" s="72" t="n">
        <f aca="false">D1399*I1399*J1399</f>
        <v>-0</v>
      </c>
      <c r="O1399" s="71" t="n">
        <f aca="false">F1399*J1399</f>
        <v>6</v>
      </c>
      <c r="P1399" s="71" t="n">
        <f aca="false">E1399*J1399</f>
        <v>0</v>
      </c>
    </row>
    <row r="1400" customFormat="false" ht="15" hidden="false" customHeight="false" outlineLevel="0" collapsed="false">
      <c r="A1400" s="71" t="s">
        <v>60</v>
      </c>
      <c r="B1400" s="71" t="s">
        <v>47</v>
      </c>
      <c r="C1400" s="71" t="s">
        <v>1697</v>
      </c>
      <c r="D1400" s="72" t="n">
        <v>0</v>
      </c>
      <c r="E1400" s="71" t="n">
        <v>0</v>
      </c>
      <c r="F1400" s="71" t="n">
        <v>4</v>
      </c>
      <c r="G1400" s="72" t="n">
        <v>399.8</v>
      </c>
      <c r="H1400" s="72" t="n">
        <v>399.8</v>
      </c>
      <c r="I1400" s="71" t="n">
        <f aca="false">IF(B1400&gt;=Settings!$B$23,1,0)</f>
        <v>0</v>
      </c>
      <c r="J1400" s="71" t="n">
        <v>1</v>
      </c>
      <c r="K1400" s="71" t="n">
        <f aca="false">F1400*I1400*J1400</f>
        <v>0</v>
      </c>
      <c r="L1400" s="71" t="n">
        <f aca="false">E1400*I1400*J1400</f>
        <v>0</v>
      </c>
      <c r="M1400" s="72" t="n">
        <f aca="false">G1400*I1400*J1400</f>
        <v>0</v>
      </c>
      <c r="N1400" s="72" t="n">
        <f aca="false">D1400*I1400*J1400</f>
        <v>-0</v>
      </c>
      <c r="O1400" s="71" t="n">
        <f aca="false">F1400*J1400</f>
        <v>4</v>
      </c>
      <c r="P1400" s="71" t="n">
        <f aca="false">E1400*J1400</f>
        <v>0</v>
      </c>
    </row>
    <row r="1401" customFormat="false" ht="15" hidden="false" customHeight="false" outlineLevel="0" collapsed="false">
      <c r="A1401" s="71" t="s">
        <v>61</v>
      </c>
      <c r="B1401" s="71" t="s">
        <v>47</v>
      </c>
      <c r="C1401" s="71" t="s">
        <v>1059</v>
      </c>
      <c r="D1401" s="72" t="n">
        <v>0</v>
      </c>
      <c r="E1401" s="71" t="n">
        <v>0</v>
      </c>
      <c r="F1401" s="71" t="n">
        <v>3</v>
      </c>
      <c r="G1401" s="72" t="n">
        <v>191.95</v>
      </c>
      <c r="H1401" s="72" t="n">
        <v>191.95</v>
      </c>
      <c r="I1401" s="71" t="n">
        <f aca="false">IF(B1401&gt;=Settings!$B$23,1,0)</f>
        <v>0</v>
      </c>
      <c r="J1401" s="71" t="n">
        <v>1</v>
      </c>
      <c r="K1401" s="71" t="n">
        <f aca="false">F1401*I1401*J1401</f>
        <v>0</v>
      </c>
      <c r="L1401" s="71" t="n">
        <f aca="false">E1401*I1401*J1401</f>
        <v>0</v>
      </c>
      <c r="M1401" s="72" t="n">
        <f aca="false">G1401*I1401*J1401</f>
        <v>0</v>
      </c>
      <c r="N1401" s="72" t="n">
        <f aca="false">D1401*I1401*J1401</f>
        <v>-0</v>
      </c>
      <c r="O1401" s="71" t="n">
        <f aca="false">F1401*J1401</f>
        <v>3</v>
      </c>
      <c r="P1401" s="71" t="n">
        <f aca="false">E1401*J1401</f>
        <v>0</v>
      </c>
    </row>
    <row r="1402" customFormat="false" ht="15" hidden="false" customHeight="false" outlineLevel="0" collapsed="false">
      <c r="A1402" s="71" t="s">
        <v>60</v>
      </c>
      <c r="B1402" s="71" t="s">
        <v>47</v>
      </c>
      <c r="C1402" s="71" t="s">
        <v>757</v>
      </c>
      <c r="D1402" s="72" t="n">
        <v>0</v>
      </c>
      <c r="E1402" s="71" t="n">
        <v>0</v>
      </c>
      <c r="F1402" s="71" t="n">
        <v>4</v>
      </c>
      <c r="G1402" s="72" t="n">
        <v>219.8</v>
      </c>
      <c r="H1402" s="72" t="n">
        <v>219.8</v>
      </c>
      <c r="I1402" s="71" t="n">
        <f aca="false">IF(B1402&gt;=Settings!$B$23,1,0)</f>
        <v>0</v>
      </c>
      <c r="J1402" s="71" t="n">
        <v>1</v>
      </c>
      <c r="K1402" s="71" t="n">
        <f aca="false">F1402*I1402*J1402</f>
        <v>0</v>
      </c>
      <c r="L1402" s="71" t="n">
        <f aca="false">E1402*I1402*J1402</f>
        <v>0</v>
      </c>
      <c r="M1402" s="72" t="n">
        <f aca="false">G1402*I1402*J1402</f>
        <v>0</v>
      </c>
      <c r="N1402" s="72" t="n">
        <f aca="false">D1402*I1402*J1402</f>
        <v>-0</v>
      </c>
      <c r="O1402" s="71" t="n">
        <f aca="false">F1402*J1402</f>
        <v>4</v>
      </c>
      <c r="P1402" s="71" t="n">
        <f aca="false">E1402*J1402</f>
        <v>0</v>
      </c>
    </row>
    <row r="1403" customFormat="false" ht="15" hidden="false" customHeight="false" outlineLevel="0" collapsed="false">
      <c r="A1403" s="71" t="s">
        <v>60</v>
      </c>
      <c r="B1403" s="71" t="s">
        <v>47</v>
      </c>
      <c r="C1403" s="71" t="s">
        <v>1698</v>
      </c>
      <c r="D1403" s="72" t="n">
        <v>0</v>
      </c>
      <c r="E1403" s="71" t="n">
        <v>0</v>
      </c>
      <c r="F1403" s="71" t="n">
        <v>1</v>
      </c>
      <c r="G1403" s="72" t="n">
        <v>214.95</v>
      </c>
      <c r="H1403" s="72" t="n">
        <v>214.95</v>
      </c>
      <c r="I1403" s="71" t="n">
        <f aca="false">IF(B1403&gt;=Settings!$B$23,1,0)</f>
        <v>0</v>
      </c>
      <c r="J1403" s="71" t="n">
        <v>1</v>
      </c>
      <c r="K1403" s="71" t="n">
        <f aca="false">F1403*I1403*J1403</f>
        <v>0</v>
      </c>
      <c r="L1403" s="71" t="n">
        <f aca="false">E1403*I1403*J1403</f>
        <v>0</v>
      </c>
      <c r="M1403" s="72" t="n">
        <f aca="false">G1403*I1403*J1403</f>
        <v>0</v>
      </c>
      <c r="N1403" s="72" t="n">
        <f aca="false">D1403*I1403*J1403</f>
        <v>-0</v>
      </c>
      <c r="O1403" s="71" t="n">
        <f aca="false">F1403*J1403</f>
        <v>1</v>
      </c>
      <c r="P1403" s="71" t="n">
        <f aca="false">E1403*J1403</f>
        <v>0</v>
      </c>
    </row>
    <row r="1404" customFormat="false" ht="15" hidden="false" customHeight="false" outlineLevel="0" collapsed="false">
      <c r="A1404" s="71" t="s">
        <v>60</v>
      </c>
      <c r="B1404" s="71" t="s">
        <v>47</v>
      </c>
      <c r="C1404" s="71" t="s">
        <v>1699</v>
      </c>
      <c r="D1404" s="72" t="n">
        <v>124.95</v>
      </c>
      <c r="E1404" s="71" t="n">
        <v>1</v>
      </c>
      <c r="F1404" s="71" t="n">
        <v>9</v>
      </c>
      <c r="G1404" s="72" t="n">
        <v>824.55</v>
      </c>
      <c r="H1404" s="72" t="n">
        <v>699.6</v>
      </c>
      <c r="I1404" s="71" t="n">
        <f aca="false">IF(B1404&gt;=Settings!$B$23,1,0)</f>
        <v>0</v>
      </c>
      <c r="J1404" s="71" t="n">
        <v>1</v>
      </c>
      <c r="K1404" s="71" t="n">
        <f aca="false">F1404*I1404*J1404</f>
        <v>0</v>
      </c>
      <c r="L1404" s="71" t="n">
        <f aca="false">E1404*I1404*J1404</f>
        <v>0</v>
      </c>
      <c r="M1404" s="72" t="n">
        <f aca="false">G1404*I1404*J1404</f>
        <v>0</v>
      </c>
      <c r="N1404" s="72" t="n">
        <f aca="false">D1404*I1404*J1404</f>
        <v>0</v>
      </c>
      <c r="O1404" s="71" t="n">
        <f aca="false">F1404*J1404</f>
        <v>9</v>
      </c>
      <c r="P1404" s="71" t="n">
        <f aca="false">E1404*J1404</f>
        <v>1</v>
      </c>
    </row>
    <row r="1405" customFormat="false" ht="15" hidden="false" customHeight="false" outlineLevel="0" collapsed="false">
      <c r="A1405" s="71" t="s">
        <v>60</v>
      </c>
      <c r="B1405" s="71" t="s">
        <v>47</v>
      </c>
      <c r="C1405" s="71" t="s">
        <v>1070</v>
      </c>
      <c r="D1405" s="72" t="n">
        <v>0</v>
      </c>
      <c r="E1405" s="71" t="n">
        <v>0</v>
      </c>
      <c r="F1405" s="71" t="n">
        <v>4</v>
      </c>
      <c r="G1405" s="72" t="n">
        <v>675.8</v>
      </c>
      <c r="H1405" s="72" t="n">
        <v>675.8</v>
      </c>
      <c r="I1405" s="71" t="n">
        <f aca="false">IF(B1405&gt;=Settings!$B$23,1,0)</f>
        <v>0</v>
      </c>
      <c r="J1405" s="71" t="n">
        <v>1</v>
      </c>
      <c r="K1405" s="71" t="n">
        <f aca="false">F1405*I1405*J1405</f>
        <v>0</v>
      </c>
      <c r="L1405" s="71" t="n">
        <f aca="false">E1405*I1405*J1405</f>
        <v>0</v>
      </c>
      <c r="M1405" s="72" t="n">
        <f aca="false">G1405*I1405*J1405</f>
        <v>0</v>
      </c>
      <c r="N1405" s="72" t="n">
        <f aca="false">D1405*I1405*J1405</f>
        <v>-0</v>
      </c>
      <c r="O1405" s="71" t="n">
        <f aca="false">F1405*J1405</f>
        <v>4</v>
      </c>
      <c r="P1405" s="71" t="n">
        <f aca="false">E1405*J1405</f>
        <v>0</v>
      </c>
    </row>
    <row r="1406" customFormat="false" ht="15" hidden="false" customHeight="false" outlineLevel="0" collapsed="false">
      <c r="A1406" s="71" t="s">
        <v>60</v>
      </c>
      <c r="B1406" s="71" t="s">
        <v>47</v>
      </c>
      <c r="C1406" s="71" t="s">
        <v>1700</v>
      </c>
      <c r="D1406" s="72" t="n">
        <v>0</v>
      </c>
      <c r="E1406" s="71" t="n">
        <v>0</v>
      </c>
      <c r="F1406" s="71" t="n">
        <v>1</v>
      </c>
      <c r="G1406" s="72" t="n">
        <v>179.95</v>
      </c>
      <c r="H1406" s="72" t="n">
        <v>179.95</v>
      </c>
      <c r="I1406" s="71" t="n">
        <f aca="false">IF(B1406&gt;=Settings!$B$23,1,0)</f>
        <v>0</v>
      </c>
      <c r="J1406" s="71" t="n">
        <v>1</v>
      </c>
      <c r="K1406" s="71" t="n">
        <f aca="false">F1406*I1406*J1406</f>
        <v>0</v>
      </c>
      <c r="L1406" s="71" t="n">
        <f aca="false">E1406*I1406*J1406</f>
        <v>0</v>
      </c>
      <c r="M1406" s="72" t="n">
        <f aca="false">G1406*I1406*J1406</f>
        <v>0</v>
      </c>
      <c r="N1406" s="72" t="n">
        <f aca="false">D1406*I1406*J1406</f>
        <v>-0</v>
      </c>
      <c r="O1406" s="71" t="n">
        <f aca="false">F1406*J1406</f>
        <v>1</v>
      </c>
      <c r="P1406" s="71" t="n">
        <f aca="false">E1406*J1406</f>
        <v>0</v>
      </c>
    </row>
    <row r="1407" customFormat="false" ht="15" hidden="false" customHeight="false" outlineLevel="0" collapsed="false">
      <c r="A1407" s="71" t="s">
        <v>61</v>
      </c>
      <c r="B1407" s="71" t="s">
        <v>47</v>
      </c>
      <c r="C1407" s="71" t="s">
        <v>1138</v>
      </c>
      <c r="D1407" s="72" t="n">
        <v>0</v>
      </c>
      <c r="E1407" s="71" t="n">
        <v>0</v>
      </c>
      <c r="F1407" s="71" t="n">
        <v>1</v>
      </c>
      <c r="G1407" s="72" t="n">
        <v>64.95</v>
      </c>
      <c r="H1407" s="72" t="n">
        <v>55.21</v>
      </c>
      <c r="I1407" s="71" t="n">
        <f aca="false">IF(B1407&gt;=Settings!$B$23,1,0)</f>
        <v>0</v>
      </c>
      <c r="J1407" s="71" t="n">
        <v>1</v>
      </c>
      <c r="K1407" s="71" t="n">
        <f aca="false">F1407*I1407*J1407</f>
        <v>0</v>
      </c>
      <c r="L1407" s="71" t="n">
        <f aca="false">E1407*I1407*J1407</f>
        <v>0</v>
      </c>
      <c r="M1407" s="72" t="n">
        <f aca="false">G1407*I1407*J1407</f>
        <v>0</v>
      </c>
      <c r="N1407" s="72" t="n">
        <f aca="false">D1407*I1407*J1407</f>
        <v>-0</v>
      </c>
      <c r="O1407" s="71" t="n">
        <f aca="false">F1407*J1407</f>
        <v>1</v>
      </c>
      <c r="P1407" s="71" t="n">
        <f aca="false">E1407*J1407</f>
        <v>0</v>
      </c>
    </row>
    <row r="1408" customFormat="false" ht="15" hidden="false" customHeight="false" outlineLevel="0" collapsed="false">
      <c r="A1408" s="71" t="s">
        <v>60</v>
      </c>
      <c r="B1408" s="71" t="s">
        <v>47</v>
      </c>
      <c r="C1408" s="71" t="s">
        <v>1020</v>
      </c>
      <c r="D1408" s="72" t="n">
        <v>0</v>
      </c>
      <c r="E1408" s="71" t="n">
        <v>0</v>
      </c>
      <c r="F1408" s="71" t="n">
        <v>4</v>
      </c>
      <c r="G1408" s="72" t="n">
        <v>759.8</v>
      </c>
      <c r="H1408" s="72" t="n">
        <v>759.8</v>
      </c>
      <c r="I1408" s="71" t="n">
        <f aca="false">IF(B1408&gt;=Settings!$B$23,1,0)</f>
        <v>0</v>
      </c>
      <c r="J1408" s="71" t="n">
        <v>1</v>
      </c>
      <c r="K1408" s="71" t="n">
        <f aca="false">F1408*I1408*J1408</f>
        <v>0</v>
      </c>
      <c r="L1408" s="71" t="n">
        <f aca="false">E1408*I1408*J1408</f>
        <v>0</v>
      </c>
      <c r="M1408" s="72" t="n">
        <f aca="false">G1408*I1408*J1408</f>
        <v>0</v>
      </c>
      <c r="N1408" s="72" t="n">
        <f aca="false">D1408*I1408*J1408</f>
        <v>-0</v>
      </c>
      <c r="O1408" s="71" t="n">
        <f aca="false">F1408*J1408</f>
        <v>4</v>
      </c>
      <c r="P1408" s="71" t="n">
        <f aca="false">E1408*J1408</f>
        <v>0</v>
      </c>
    </row>
    <row r="1409" customFormat="false" ht="15" hidden="false" customHeight="false" outlineLevel="0" collapsed="false">
      <c r="A1409" s="71" t="s">
        <v>60</v>
      </c>
      <c r="B1409" s="71" t="s">
        <v>47</v>
      </c>
      <c r="C1409" s="71" t="s">
        <v>1701</v>
      </c>
      <c r="D1409" s="72" t="n">
        <v>0</v>
      </c>
      <c r="E1409" s="71" t="n">
        <v>0</v>
      </c>
      <c r="F1409" s="71" t="n">
        <v>2</v>
      </c>
      <c r="G1409" s="72" t="n">
        <v>297.9</v>
      </c>
      <c r="H1409" s="72" t="n">
        <v>297.9</v>
      </c>
      <c r="I1409" s="71" t="n">
        <f aca="false">IF(B1409&gt;=Settings!$B$23,1,0)</f>
        <v>0</v>
      </c>
      <c r="J1409" s="71" t="n">
        <v>1</v>
      </c>
      <c r="K1409" s="71" t="n">
        <f aca="false">F1409*I1409*J1409</f>
        <v>0</v>
      </c>
      <c r="L1409" s="71" t="n">
        <f aca="false">E1409*I1409*J1409</f>
        <v>0</v>
      </c>
      <c r="M1409" s="72" t="n">
        <f aca="false">G1409*I1409*J1409</f>
        <v>0</v>
      </c>
      <c r="N1409" s="72" t="n">
        <f aca="false">D1409*I1409*J1409</f>
        <v>-0</v>
      </c>
      <c r="O1409" s="71" t="n">
        <f aca="false">F1409*J1409</f>
        <v>2</v>
      </c>
      <c r="P1409" s="71" t="n">
        <f aca="false">E1409*J1409</f>
        <v>0</v>
      </c>
    </row>
    <row r="1410" customFormat="false" ht="15" hidden="false" customHeight="false" outlineLevel="0" collapsed="false">
      <c r="A1410" s="71" t="s">
        <v>60</v>
      </c>
      <c r="B1410" s="71" t="s">
        <v>47</v>
      </c>
      <c r="C1410" s="71" t="s">
        <v>956</v>
      </c>
      <c r="D1410" s="72" t="n">
        <v>89.9</v>
      </c>
      <c r="E1410" s="71" t="n">
        <v>2</v>
      </c>
      <c r="F1410" s="71" t="n">
        <v>34</v>
      </c>
      <c r="G1410" s="72" t="n">
        <v>1783.3</v>
      </c>
      <c r="H1410" s="72" t="n">
        <v>1693.4</v>
      </c>
      <c r="I1410" s="71" t="n">
        <f aca="false">IF(B1410&gt;=Settings!$B$23,1,0)</f>
        <v>0</v>
      </c>
      <c r="J1410" s="71" t="n">
        <v>1</v>
      </c>
      <c r="K1410" s="71" t="n">
        <f aca="false">F1410*I1410*J1410</f>
        <v>0</v>
      </c>
      <c r="L1410" s="71" t="n">
        <f aca="false">E1410*I1410*J1410</f>
        <v>0</v>
      </c>
      <c r="M1410" s="72" t="n">
        <f aca="false">G1410*I1410*J1410</f>
        <v>0</v>
      </c>
      <c r="N1410" s="72" t="n">
        <f aca="false">D1410*I1410*J1410</f>
        <v>0</v>
      </c>
      <c r="O1410" s="71" t="n">
        <f aca="false">F1410*J1410</f>
        <v>34</v>
      </c>
      <c r="P1410" s="71" t="n">
        <f aca="false">E1410*J1410</f>
        <v>2</v>
      </c>
    </row>
    <row r="1411" customFormat="false" ht="15" hidden="false" customHeight="false" outlineLevel="0" collapsed="false">
      <c r="A1411" s="71" t="s">
        <v>60</v>
      </c>
      <c r="B1411" s="71" t="s">
        <v>47</v>
      </c>
      <c r="C1411" s="71" t="s">
        <v>1702</v>
      </c>
      <c r="D1411" s="72" t="n">
        <v>0</v>
      </c>
      <c r="E1411" s="71" t="n">
        <v>0</v>
      </c>
      <c r="F1411" s="71" t="n">
        <v>2</v>
      </c>
      <c r="G1411" s="72" t="n">
        <v>159.9</v>
      </c>
      <c r="H1411" s="72" t="n">
        <v>159.9</v>
      </c>
      <c r="I1411" s="71" t="n">
        <f aca="false">IF(B1411&gt;=Settings!$B$23,1,0)</f>
        <v>0</v>
      </c>
      <c r="J1411" s="71" t="n">
        <v>1</v>
      </c>
      <c r="K1411" s="71" t="n">
        <f aca="false">F1411*I1411*J1411</f>
        <v>0</v>
      </c>
      <c r="L1411" s="71" t="n">
        <f aca="false">E1411*I1411*J1411</f>
        <v>0</v>
      </c>
      <c r="M1411" s="72" t="n">
        <f aca="false">G1411*I1411*J1411</f>
        <v>0</v>
      </c>
      <c r="N1411" s="72" t="n">
        <f aca="false">D1411*I1411*J1411</f>
        <v>-0</v>
      </c>
      <c r="O1411" s="71" t="n">
        <f aca="false">F1411*J1411</f>
        <v>2</v>
      </c>
      <c r="P1411" s="71" t="n">
        <f aca="false">E1411*J1411</f>
        <v>0</v>
      </c>
    </row>
    <row r="1412" customFormat="false" ht="15" hidden="false" customHeight="false" outlineLevel="0" collapsed="false">
      <c r="A1412" s="71" t="s">
        <v>61</v>
      </c>
      <c r="B1412" s="71" t="s">
        <v>47</v>
      </c>
      <c r="C1412" s="71" t="s">
        <v>1274</v>
      </c>
      <c r="D1412" s="72" t="n">
        <v>0</v>
      </c>
      <c r="E1412" s="71" t="n">
        <v>0</v>
      </c>
      <c r="F1412" s="71" t="n">
        <v>6</v>
      </c>
      <c r="G1412" s="72" t="n">
        <v>543.6</v>
      </c>
      <c r="H1412" s="72" t="n">
        <v>504.44</v>
      </c>
      <c r="I1412" s="71" t="n">
        <f aca="false">IF(B1412&gt;=Settings!$B$23,1,0)</f>
        <v>0</v>
      </c>
      <c r="J1412" s="71" t="n">
        <v>1</v>
      </c>
      <c r="K1412" s="71" t="n">
        <f aca="false">F1412*I1412*J1412</f>
        <v>0</v>
      </c>
      <c r="L1412" s="71" t="n">
        <f aca="false">E1412*I1412*J1412</f>
        <v>0</v>
      </c>
      <c r="M1412" s="72" t="n">
        <f aca="false">G1412*I1412*J1412</f>
        <v>0</v>
      </c>
      <c r="N1412" s="72" t="n">
        <f aca="false">D1412*I1412*J1412</f>
        <v>-0</v>
      </c>
      <c r="O1412" s="71" t="n">
        <f aca="false">F1412*J1412</f>
        <v>6</v>
      </c>
      <c r="P1412" s="71" t="n">
        <f aca="false">E1412*J1412</f>
        <v>0</v>
      </c>
    </row>
    <row r="1413" customFormat="false" ht="15" hidden="false" customHeight="false" outlineLevel="0" collapsed="false">
      <c r="A1413" s="71" t="s">
        <v>61</v>
      </c>
      <c r="B1413" s="71" t="s">
        <v>47</v>
      </c>
      <c r="C1413" s="71" t="s">
        <v>1112</v>
      </c>
      <c r="D1413" s="72" t="n">
        <v>0</v>
      </c>
      <c r="E1413" s="71" t="n">
        <v>0</v>
      </c>
      <c r="F1413" s="71" t="n">
        <v>3</v>
      </c>
      <c r="G1413" s="72" t="n">
        <v>339.85</v>
      </c>
      <c r="H1413" s="72" t="n">
        <v>339.85</v>
      </c>
      <c r="I1413" s="71" t="n">
        <f aca="false">IF(B1413&gt;=Settings!$B$23,1,0)</f>
        <v>0</v>
      </c>
      <c r="J1413" s="71" t="n">
        <v>1</v>
      </c>
      <c r="K1413" s="71" t="n">
        <f aca="false">F1413*I1413*J1413</f>
        <v>0</v>
      </c>
      <c r="L1413" s="71" t="n">
        <f aca="false">E1413*I1413*J1413</f>
        <v>0</v>
      </c>
      <c r="M1413" s="72" t="n">
        <f aca="false">G1413*I1413*J1413</f>
        <v>0</v>
      </c>
      <c r="N1413" s="72" t="n">
        <f aca="false">D1413*I1413*J1413</f>
        <v>-0</v>
      </c>
      <c r="O1413" s="71" t="n">
        <f aca="false">F1413*J1413</f>
        <v>3</v>
      </c>
      <c r="P1413" s="71" t="n">
        <f aca="false">E1413*J1413</f>
        <v>0</v>
      </c>
    </row>
    <row r="1414" customFormat="false" ht="15" hidden="false" customHeight="false" outlineLevel="0" collapsed="false">
      <c r="A1414" s="71" t="s">
        <v>61</v>
      </c>
      <c r="B1414" s="71" t="s">
        <v>47</v>
      </c>
      <c r="C1414" s="71" t="s">
        <v>1226</v>
      </c>
      <c r="D1414" s="72" t="n">
        <v>0</v>
      </c>
      <c r="E1414" s="71" t="n">
        <v>0</v>
      </c>
      <c r="F1414" s="71" t="n">
        <v>2</v>
      </c>
      <c r="G1414" s="72" t="n">
        <v>159.9</v>
      </c>
      <c r="H1414" s="72" t="n">
        <v>147.9</v>
      </c>
      <c r="I1414" s="71" t="n">
        <f aca="false">IF(B1414&gt;=Settings!$B$23,1,0)</f>
        <v>0</v>
      </c>
      <c r="J1414" s="71" t="n">
        <v>1</v>
      </c>
      <c r="K1414" s="71" t="n">
        <f aca="false">F1414*I1414*J1414</f>
        <v>0</v>
      </c>
      <c r="L1414" s="71" t="n">
        <f aca="false">E1414*I1414*J1414</f>
        <v>0</v>
      </c>
      <c r="M1414" s="72" t="n">
        <f aca="false">G1414*I1414*J1414</f>
        <v>0</v>
      </c>
      <c r="N1414" s="72" t="n">
        <f aca="false">D1414*I1414*J1414</f>
        <v>-0</v>
      </c>
      <c r="O1414" s="71" t="n">
        <f aca="false">F1414*J1414</f>
        <v>2</v>
      </c>
      <c r="P1414" s="71" t="n">
        <f aca="false">E1414*J1414</f>
        <v>0</v>
      </c>
    </row>
    <row r="1415" customFormat="false" ht="15" hidden="false" customHeight="false" outlineLevel="0" collapsed="false">
      <c r="A1415" s="71" t="s">
        <v>59</v>
      </c>
      <c r="B1415" s="71" t="s">
        <v>47</v>
      </c>
      <c r="C1415" s="71" t="s">
        <v>593</v>
      </c>
      <c r="D1415" s="72" t="n">
        <v>0</v>
      </c>
      <c r="E1415" s="71" t="n">
        <v>0</v>
      </c>
      <c r="F1415" s="71" t="n">
        <v>27</v>
      </c>
      <c r="G1415" s="72" t="n">
        <v>2760.81</v>
      </c>
      <c r="H1415" s="72" t="n">
        <v>2760.81</v>
      </c>
      <c r="I1415" s="71" t="n">
        <f aca="false">IF(B1415&gt;=Settings!$B$23,1,0)</f>
        <v>0</v>
      </c>
      <c r="J1415" s="71" t="n">
        <v>1</v>
      </c>
      <c r="K1415" s="71" t="n">
        <f aca="false">F1415*I1415*J1415</f>
        <v>0</v>
      </c>
      <c r="L1415" s="71" t="n">
        <f aca="false">E1415*I1415*J1415</f>
        <v>0</v>
      </c>
      <c r="M1415" s="72" t="n">
        <f aca="false">G1415*I1415*J1415</f>
        <v>0</v>
      </c>
      <c r="N1415" s="72" t="n">
        <f aca="false">D1415*I1415*J1415</f>
        <v>-0</v>
      </c>
      <c r="O1415" s="71" t="n">
        <f aca="false">F1415*J1415</f>
        <v>27</v>
      </c>
      <c r="P1415" s="71" t="n">
        <f aca="false">E1415*J1415</f>
        <v>0</v>
      </c>
    </row>
    <row r="1416" customFormat="false" ht="15" hidden="false" customHeight="false" outlineLevel="0" collapsed="false">
      <c r="A1416" s="71" t="s">
        <v>61</v>
      </c>
      <c r="B1416" s="71" t="s">
        <v>47</v>
      </c>
      <c r="C1416" s="71" t="s">
        <v>1249</v>
      </c>
      <c r="D1416" s="72" t="n">
        <v>0</v>
      </c>
      <c r="E1416" s="71" t="n">
        <v>0</v>
      </c>
      <c r="F1416" s="71" t="n">
        <v>5</v>
      </c>
      <c r="G1416" s="72" t="n">
        <v>419.75</v>
      </c>
      <c r="H1416" s="72" t="n">
        <v>407.76</v>
      </c>
      <c r="I1416" s="71" t="n">
        <f aca="false">IF(B1416&gt;=Settings!$B$23,1,0)</f>
        <v>0</v>
      </c>
      <c r="J1416" s="71" t="n">
        <v>1</v>
      </c>
      <c r="K1416" s="71" t="n">
        <f aca="false">F1416*I1416*J1416</f>
        <v>0</v>
      </c>
      <c r="L1416" s="71" t="n">
        <f aca="false">E1416*I1416*J1416</f>
        <v>0</v>
      </c>
      <c r="M1416" s="72" t="n">
        <f aca="false">G1416*I1416*J1416</f>
        <v>0</v>
      </c>
      <c r="N1416" s="72" t="n">
        <f aca="false">D1416*I1416*J1416</f>
        <v>-0</v>
      </c>
      <c r="O1416" s="71" t="n">
        <f aca="false">F1416*J1416</f>
        <v>5</v>
      </c>
      <c r="P1416" s="71" t="n">
        <f aca="false">E1416*J1416</f>
        <v>0</v>
      </c>
    </row>
    <row r="1417" customFormat="false" ht="15" hidden="false" customHeight="false" outlineLevel="0" collapsed="false">
      <c r="A1417" s="71" t="s">
        <v>61</v>
      </c>
      <c r="B1417" s="71" t="s">
        <v>47</v>
      </c>
      <c r="C1417" s="71" t="s">
        <v>1091</v>
      </c>
      <c r="D1417" s="72" t="n">
        <v>0</v>
      </c>
      <c r="E1417" s="71" t="n">
        <v>0</v>
      </c>
      <c r="F1417" s="71" t="n">
        <v>3</v>
      </c>
      <c r="G1417" s="72" t="n">
        <v>314.85</v>
      </c>
      <c r="H1417" s="72" t="n">
        <v>314.85</v>
      </c>
      <c r="I1417" s="71" t="n">
        <f aca="false">IF(B1417&gt;=Settings!$B$23,1,0)</f>
        <v>0</v>
      </c>
      <c r="J1417" s="71" t="n">
        <v>1</v>
      </c>
      <c r="K1417" s="71" t="n">
        <f aca="false">F1417*I1417*J1417</f>
        <v>0</v>
      </c>
      <c r="L1417" s="71" t="n">
        <f aca="false">E1417*I1417*J1417</f>
        <v>0</v>
      </c>
      <c r="M1417" s="72" t="n">
        <f aca="false">G1417*I1417*J1417</f>
        <v>0</v>
      </c>
      <c r="N1417" s="72" t="n">
        <f aca="false">D1417*I1417*J1417</f>
        <v>-0</v>
      </c>
      <c r="O1417" s="71" t="n">
        <f aca="false">F1417*J1417</f>
        <v>3</v>
      </c>
      <c r="P1417" s="71" t="n">
        <f aca="false">E1417*J1417</f>
        <v>0</v>
      </c>
    </row>
    <row r="1418" customFormat="false" ht="15" hidden="false" customHeight="false" outlineLevel="0" collapsed="false">
      <c r="A1418" s="71" t="s">
        <v>60</v>
      </c>
      <c r="B1418" s="71" t="s">
        <v>47</v>
      </c>
      <c r="C1418" s="71" t="s">
        <v>1703</v>
      </c>
      <c r="D1418" s="72" t="n">
        <v>94.95</v>
      </c>
      <c r="E1418" s="71" t="n">
        <v>1</v>
      </c>
      <c r="F1418" s="71" t="n">
        <v>7</v>
      </c>
      <c r="G1418" s="72" t="n">
        <v>664.65</v>
      </c>
      <c r="H1418" s="72" t="n">
        <v>569.7</v>
      </c>
      <c r="I1418" s="71" t="n">
        <f aca="false">IF(B1418&gt;=Settings!$B$23,1,0)</f>
        <v>0</v>
      </c>
      <c r="J1418" s="71" t="n">
        <v>1</v>
      </c>
      <c r="K1418" s="71" t="n">
        <f aca="false">F1418*I1418*J1418</f>
        <v>0</v>
      </c>
      <c r="L1418" s="71" t="n">
        <f aca="false">E1418*I1418*J1418</f>
        <v>0</v>
      </c>
      <c r="M1418" s="72" t="n">
        <f aca="false">G1418*I1418*J1418</f>
        <v>0</v>
      </c>
      <c r="N1418" s="72" t="n">
        <f aca="false">D1418*I1418*J1418</f>
        <v>0</v>
      </c>
      <c r="O1418" s="71" t="n">
        <f aca="false">F1418*J1418</f>
        <v>7</v>
      </c>
      <c r="P1418" s="71" t="n">
        <f aca="false">E1418*J1418</f>
        <v>1</v>
      </c>
    </row>
    <row r="1419" customFormat="false" ht="15" hidden="false" customHeight="false" outlineLevel="0" collapsed="false">
      <c r="A1419" s="71" t="s">
        <v>61</v>
      </c>
      <c r="B1419" s="71" t="s">
        <v>47</v>
      </c>
      <c r="C1419" s="71" t="s">
        <v>120</v>
      </c>
      <c r="D1419" s="72" t="n">
        <v>0</v>
      </c>
      <c r="E1419" s="71" t="n">
        <v>0</v>
      </c>
      <c r="F1419" s="71" t="n">
        <v>23</v>
      </c>
      <c r="G1419" s="72" t="n">
        <v>2342.15</v>
      </c>
      <c r="H1419" s="72" t="n">
        <v>2238.1</v>
      </c>
      <c r="I1419" s="71" t="n">
        <f aca="false">IF(B1419&gt;=Settings!$B$23,1,0)</f>
        <v>0</v>
      </c>
      <c r="J1419" s="71" t="n">
        <v>1</v>
      </c>
      <c r="K1419" s="71" t="n">
        <f aca="false">F1419*I1419*J1419</f>
        <v>0</v>
      </c>
      <c r="L1419" s="71" t="n">
        <f aca="false">E1419*I1419*J1419</f>
        <v>0</v>
      </c>
      <c r="M1419" s="72" t="n">
        <f aca="false">G1419*I1419*J1419</f>
        <v>0</v>
      </c>
      <c r="N1419" s="72" t="n">
        <f aca="false">D1419*I1419*J1419</f>
        <v>-0</v>
      </c>
      <c r="O1419" s="71" t="n">
        <f aca="false">F1419*J1419</f>
        <v>23</v>
      </c>
      <c r="P1419" s="71" t="n">
        <f aca="false">E1419*J1419</f>
        <v>0</v>
      </c>
    </row>
    <row r="1420" customFormat="false" ht="15" hidden="false" customHeight="false" outlineLevel="0" collapsed="false">
      <c r="A1420" s="71" t="s">
        <v>60</v>
      </c>
      <c r="B1420" s="71" t="s">
        <v>47</v>
      </c>
      <c r="C1420" s="71" t="s">
        <v>1321</v>
      </c>
      <c r="D1420" s="72" t="n">
        <v>0</v>
      </c>
      <c r="E1420" s="71" t="n">
        <v>0</v>
      </c>
      <c r="F1420" s="71" t="n">
        <v>2</v>
      </c>
      <c r="G1420" s="72" t="n">
        <v>317.9</v>
      </c>
      <c r="H1420" s="72" t="n">
        <v>317.9</v>
      </c>
      <c r="I1420" s="71" t="n">
        <f aca="false">IF(B1420&gt;=Settings!$B$23,1,0)</f>
        <v>0</v>
      </c>
      <c r="J1420" s="71" t="n">
        <v>1</v>
      </c>
      <c r="K1420" s="71" t="n">
        <f aca="false">F1420*I1420*J1420</f>
        <v>0</v>
      </c>
      <c r="L1420" s="71" t="n">
        <f aca="false">E1420*I1420*J1420</f>
        <v>0</v>
      </c>
      <c r="M1420" s="72" t="n">
        <f aca="false">G1420*I1420*J1420</f>
        <v>0</v>
      </c>
      <c r="N1420" s="72" t="n">
        <f aca="false">D1420*I1420*J1420</f>
        <v>-0</v>
      </c>
      <c r="O1420" s="71" t="n">
        <f aca="false">F1420*J1420</f>
        <v>2</v>
      </c>
      <c r="P1420" s="71" t="n">
        <f aca="false">E1420*J1420</f>
        <v>0</v>
      </c>
    </row>
    <row r="1421" customFormat="false" ht="15" hidden="false" customHeight="false" outlineLevel="0" collapsed="false">
      <c r="A1421" s="71" t="s">
        <v>59</v>
      </c>
      <c r="B1421" s="71" t="s">
        <v>47</v>
      </c>
      <c r="C1421" s="71" t="s">
        <v>627</v>
      </c>
      <c r="D1421" s="72" t="n">
        <v>0</v>
      </c>
      <c r="E1421" s="71" t="n">
        <v>0</v>
      </c>
      <c r="F1421" s="71" t="n">
        <v>2</v>
      </c>
      <c r="G1421" s="72" t="n">
        <v>240.08</v>
      </c>
      <c r="H1421" s="72" t="n">
        <v>240.08</v>
      </c>
      <c r="I1421" s="71" t="n">
        <f aca="false">IF(B1421&gt;=Settings!$B$23,1,0)</f>
        <v>0</v>
      </c>
      <c r="J1421" s="71" t="n">
        <v>1</v>
      </c>
      <c r="K1421" s="71" t="n">
        <f aca="false">F1421*I1421*J1421</f>
        <v>0</v>
      </c>
      <c r="L1421" s="71" t="n">
        <f aca="false">E1421*I1421*J1421</f>
        <v>0</v>
      </c>
      <c r="M1421" s="72" t="n">
        <f aca="false">G1421*I1421*J1421</f>
        <v>0</v>
      </c>
      <c r="N1421" s="72" t="n">
        <f aca="false">D1421*I1421*J1421</f>
        <v>-0</v>
      </c>
      <c r="O1421" s="71" t="n">
        <f aca="false">F1421*J1421</f>
        <v>2</v>
      </c>
      <c r="P1421" s="71" t="n">
        <f aca="false">E1421*J1421</f>
        <v>0</v>
      </c>
    </row>
    <row r="1422" customFormat="false" ht="15" hidden="false" customHeight="false" outlineLevel="0" collapsed="false">
      <c r="A1422" s="71" t="s">
        <v>61</v>
      </c>
      <c r="B1422" s="71" t="s">
        <v>47</v>
      </c>
      <c r="C1422" s="71" t="s">
        <v>1223</v>
      </c>
      <c r="D1422" s="72" t="n">
        <v>0</v>
      </c>
      <c r="E1422" s="71" t="n">
        <v>0</v>
      </c>
      <c r="F1422" s="71" t="n">
        <v>1</v>
      </c>
      <c r="G1422" s="72" t="n">
        <v>59.95</v>
      </c>
      <c r="H1422" s="72" t="n">
        <v>59.95</v>
      </c>
      <c r="I1422" s="71" t="n">
        <f aca="false">IF(B1422&gt;=Settings!$B$23,1,0)</f>
        <v>0</v>
      </c>
      <c r="J1422" s="71" t="n">
        <v>1</v>
      </c>
      <c r="K1422" s="71" t="n">
        <f aca="false">F1422*I1422*J1422</f>
        <v>0</v>
      </c>
      <c r="L1422" s="71" t="n">
        <f aca="false">E1422*I1422*J1422</f>
        <v>0</v>
      </c>
      <c r="M1422" s="72" t="n">
        <f aca="false">G1422*I1422*J1422</f>
        <v>0</v>
      </c>
      <c r="N1422" s="72" t="n">
        <f aca="false">D1422*I1422*J1422</f>
        <v>-0</v>
      </c>
      <c r="O1422" s="71" t="n">
        <f aca="false">F1422*J1422</f>
        <v>1</v>
      </c>
      <c r="P1422" s="71" t="n">
        <f aca="false">E1422*J1422</f>
        <v>0</v>
      </c>
    </row>
    <row r="1423" customFormat="false" ht="15" hidden="false" customHeight="false" outlineLevel="0" collapsed="false">
      <c r="A1423" s="71" t="s">
        <v>60</v>
      </c>
      <c r="B1423" s="71" t="s">
        <v>47</v>
      </c>
      <c r="C1423" s="71" t="s">
        <v>1704</v>
      </c>
      <c r="D1423" s="72" t="n">
        <v>0</v>
      </c>
      <c r="E1423" s="71" t="n">
        <v>0</v>
      </c>
      <c r="F1423" s="71" t="n">
        <v>3</v>
      </c>
      <c r="G1423" s="72" t="n">
        <v>44.85</v>
      </c>
      <c r="H1423" s="72" t="n">
        <v>44.85</v>
      </c>
      <c r="I1423" s="71" t="n">
        <f aca="false">IF(B1423&gt;=Settings!$B$23,1,0)</f>
        <v>0</v>
      </c>
      <c r="J1423" s="71" t="n">
        <v>1</v>
      </c>
      <c r="K1423" s="71" t="n">
        <f aca="false">F1423*I1423*J1423</f>
        <v>0</v>
      </c>
      <c r="L1423" s="71" t="n">
        <f aca="false">E1423*I1423*J1423</f>
        <v>0</v>
      </c>
      <c r="M1423" s="72" t="n">
        <f aca="false">G1423*I1423*J1423</f>
        <v>0</v>
      </c>
      <c r="N1423" s="72" t="n">
        <f aca="false">D1423*I1423*J1423</f>
        <v>-0</v>
      </c>
      <c r="O1423" s="71" t="n">
        <f aca="false">F1423*J1423</f>
        <v>3</v>
      </c>
      <c r="P1423" s="71" t="n">
        <f aca="false">E1423*J1423</f>
        <v>0</v>
      </c>
    </row>
    <row r="1424" customFormat="false" ht="15" hidden="false" customHeight="false" outlineLevel="0" collapsed="false">
      <c r="A1424" s="71" t="s">
        <v>60</v>
      </c>
      <c r="B1424" s="71" t="s">
        <v>47</v>
      </c>
      <c r="C1424" s="71" t="s">
        <v>1319</v>
      </c>
      <c r="D1424" s="72" t="n">
        <v>89.9</v>
      </c>
      <c r="E1424" s="71" t="n">
        <v>2</v>
      </c>
      <c r="F1424" s="71" t="n">
        <v>2</v>
      </c>
      <c r="G1424" s="72" t="n">
        <v>89.9</v>
      </c>
      <c r="H1424" s="72" t="n">
        <v>0</v>
      </c>
      <c r="I1424" s="71" t="n">
        <f aca="false">IF(B1424&gt;=Settings!$B$23,1,0)</f>
        <v>0</v>
      </c>
      <c r="J1424" s="71" t="n">
        <v>1</v>
      </c>
      <c r="K1424" s="71" t="n">
        <f aca="false">F1424*I1424*J1424</f>
        <v>0</v>
      </c>
      <c r="L1424" s="71" t="n">
        <f aca="false">E1424*I1424*J1424</f>
        <v>0</v>
      </c>
      <c r="M1424" s="72" t="n">
        <f aca="false">G1424*I1424*J1424</f>
        <v>0</v>
      </c>
      <c r="N1424" s="72" t="n">
        <f aca="false">D1424*I1424*J1424</f>
        <v>0</v>
      </c>
      <c r="O1424" s="71" t="n">
        <f aca="false">F1424*J1424</f>
        <v>2</v>
      </c>
      <c r="P1424" s="71" t="n">
        <f aca="false">E1424*J1424</f>
        <v>2</v>
      </c>
    </row>
    <row r="1425" customFormat="false" ht="15" hidden="false" customHeight="false" outlineLevel="0" collapsed="false">
      <c r="A1425" s="71" t="s">
        <v>59</v>
      </c>
      <c r="B1425" s="71" t="s">
        <v>47</v>
      </c>
      <c r="C1425" s="71" t="s">
        <v>689</v>
      </c>
      <c r="D1425" s="72" t="n">
        <v>0</v>
      </c>
      <c r="E1425" s="71" t="n">
        <v>0</v>
      </c>
      <c r="F1425" s="71" t="n">
        <v>1</v>
      </c>
      <c r="G1425" s="72" t="n">
        <v>119.95</v>
      </c>
      <c r="H1425" s="72" t="n">
        <v>119.95</v>
      </c>
      <c r="I1425" s="71" t="n">
        <f aca="false">IF(B1425&gt;=Settings!$B$23,1,0)</f>
        <v>0</v>
      </c>
      <c r="J1425" s="71" t="n">
        <v>1</v>
      </c>
      <c r="K1425" s="71" t="n">
        <f aca="false">F1425*I1425*J1425</f>
        <v>0</v>
      </c>
      <c r="L1425" s="71" t="n">
        <f aca="false">E1425*I1425*J1425</f>
        <v>0</v>
      </c>
      <c r="M1425" s="72" t="n">
        <f aca="false">G1425*I1425*J1425</f>
        <v>0</v>
      </c>
      <c r="N1425" s="72" t="n">
        <f aca="false">D1425*I1425*J1425</f>
        <v>-0</v>
      </c>
      <c r="O1425" s="71" t="n">
        <f aca="false">F1425*J1425</f>
        <v>1</v>
      </c>
      <c r="P1425" s="71" t="n">
        <f aca="false">E1425*J1425</f>
        <v>0</v>
      </c>
    </row>
    <row r="1426" customFormat="false" ht="15" hidden="false" customHeight="false" outlineLevel="0" collapsed="false">
      <c r="A1426" s="71" t="s">
        <v>60</v>
      </c>
      <c r="B1426" s="71" t="s">
        <v>47</v>
      </c>
      <c r="C1426" s="71" t="s">
        <v>1705</v>
      </c>
      <c r="D1426" s="72" t="n">
        <v>0</v>
      </c>
      <c r="E1426" s="71" t="n">
        <v>0</v>
      </c>
      <c r="F1426" s="71" t="n">
        <v>2</v>
      </c>
      <c r="G1426" s="72" t="n">
        <v>128.98</v>
      </c>
      <c r="H1426" s="72" t="n">
        <v>128.98</v>
      </c>
      <c r="I1426" s="71" t="n">
        <f aca="false">IF(B1426&gt;=Settings!$B$23,1,0)</f>
        <v>0</v>
      </c>
      <c r="J1426" s="71" t="n">
        <v>1</v>
      </c>
      <c r="K1426" s="71" t="n">
        <f aca="false">F1426*I1426*J1426</f>
        <v>0</v>
      </c>
      <c r="L1426" s="71" t="n">
        <f aca="false">E1426*I1426*J1426</f>
        <v>0</v>
      </c>
      <c r="M1426" s="72" t="n">
        <f aca="false">G1426*I1426*J1426</f>
        <v>0</v>
      </c>
      <c r="N1426" s="72" t="n">
        <f aca="false">D1426*I1426*J1426</f>
        <v>-0</v>
      </c>
      <c r="O1426" s="71" t="n">
        <f aca="false">F1426*J1426</f>
        <v>2</v>
      </c>
      <c r="P1426" s="71" t="n">
        <f aca="false">E1426*J1426</f>
        <v>0</v>
      </c>
    </row>
    <row r="1427" customFormat="false" ht="15" hidden="false" customHeight="false" outlineLevel="0" collapsed="false">
      <c r="A1427" s="71" t="s">
        <v>60</v>
      </c>
      <c r="B1427" s="71" t="s">
        <v>47</v>
      </c>
      <c r="C1427" s="71" t="s">
        <v>1495</v>
      </c>
      <c r="D1427" s="72" t="n">
        <v>0</v>
      </c>
      <c r="E1427" s="71" t="n">
        <v>0</v>
      </c>
      <c r="F1427" s="71" t="n">
        <v>1</v>
      </c>
      <c r="G1427" s="72" t="n">
        <v>159.95</v>
      </c>
      <c r="H1427" s="72" t="n">
        <v>159.95</v>
      </c>
      <c r="I1427" s="71" t="n">
        <f aca="false">IF(B1427&gt;=Settings!$B$23,1,0)</f>
        <v>0</v>
      </c>
      <c r="J1427" s="71" t="n">
        <v>1</v>
      </c>
      <c r="K1427" s="71" t="n">
        <f aca="false">F1427*I1427*J1427</f>
        <v>0</v>
      </c>
      <c r="L1427" s="71" t="n">
        <f aca="false">E1427*I1427*J1427</f>
        <v>0</v>
      </c>
      <c r="M1427" s="72" t="n">
        <f aca="false">G1427*I1427*J1427</f>
        <v>0</v>
      </c>
      <c r="N1427" s="72" t="n">
        <f aca="false">D1427*I1427*J1427</f>
        <v>-0</v>
      </c>
      <c r="O1427" s="71" t="n">
        <f aca="false">F1427*J1427</f>
        <v>1</v>
      </c>
      <c r="P1427" s="71" t="n">
        <f aca="false">E1427*J1427</f>
        <v>0</v>
      </c>
    </row>
    <row r="1428" customFormat="false" ht="15" hidden="false" customHeight="false" outlineLevel="0" collapsed="false">
      <c r="A1428" s="71" t="s">
        <v>60</v>
      </c>
      <c r="B1428" s="71" t="s">
        <v>47</v>
      </c>
      <c r="C1428" s="71" t="s">
        <v>660</v>
      </c>
      <c r="D1428" s="72" t="n">
        <v>0</v>
      </c>
      <c r="E1428" s="71" t="n">
        <v>0</v>
      </c>
      <c r="F1428" s="71" t="n">
        <v>2</v>
      </c>
      <c r="G1428" s="72" t="n">
        <v>132.9</v>
      </c>
      <c r="H1428" s="72" t="n">
        <v>132.9</v>
      </c>
      <c r="I1428" s="71" t="n">
        <f aca="false">IF(B1428&gt;=Settings!$B$23,1,0)</f>
        <v>0</v>
      </c>
      <c r="J1428" s="71" t="n">
        <v>1</v>
      </c>
      <c r="K1428" s="71" t="n">
        <f aca="false">F1428*I1428*J1428</f>
        <v>0</v>
      </c>
      <c r="L1428" s="71" t="n">
        <f aca="false">E1428*I1428*J1428</f>
        <v>0</v>
      </c>
      <c r="M1428" s="72" t="n">
        <f aca="false">G1428*I1428*J1428</f>
        <v>0</v>
      </c>
      <c r="N1428" s="72" t="n">
        <f aca="false">D1428*I1428*J1428</f>
        <v>-0</v>
      </c>
      <c r="O1428" s="71" t="n">
        <f aca="false">F1428*J1428</f>
        <v>2</v>
      </c>
      <c r="P1428" s="71" t="n">
        <f aca="false">E1428*J1428</f>
        <v>0</v>
      </c>
    </row>
    <row r="1429" customFormat="false" ht="15" hidden="false" customHeight="false" outlineLevel="0" collapsed="false">
      <c r="A1429" s="71" t="s">
        <v>61</v>
      </c>
      <c r="B1429" s="71" t="s">
        <v>47</v>
      </c>
      <c r="C1429" s="71" t="s">
        <v>907</v>
      </c>
      <c r="D1429" s="72" t="n">
        <v>0</v>
      </c>
      <c r="E1429" s="71" t="n">
        <v>0</v>
      </c>
      <c r="F1429" s="71" t="n">
        <v>1</v>
      </c>
      <c r="G1429" s="72" t="n">
        <v>114.75</v>
      </c>
      <c r="H1429" s="72" t="n">
        <v>114.75</v>
      </c>
      <c r="I1429" s="71" t="n">
        <f aca="false">IF(B1429&gt;=Settings!$B$23,1,0)</f>
        <v>0</v>
      </c>
      <c r="J1429" s="71" t="n">
        <v>1</v>
      </c>
      <c r="K1429" s="71" t="n">
        <f aca="false">F1429*I1429*J1429</f>
        <v>0</v>
      </c>
      <c r="L1429" s="71" t="n">
        <f aca="false">E1429*I1429*J1429</f>
        <v>0</v>
      </c>
      <c r="M1429" s="72" t="n">
        <f aca="false">G1429*I1429*J1429</f>
        <v>0</v>
      </c>
      <c r="N1429" s="72" t="n">
        <f aca="false">D1429*I1429*J1429</f>
        <v>-0</v>
      </c>
      <c r="O1429" s="71" t="n">
        <f aca="false">F1429*J1429</f>
        <v>1</v>
      </c>
      <c r="P1429" s="71" t="n">
        <f aca="false">E1429*J1429</f>
        <v>0</v>
      </c>
    </row>
    <row r="1430" customFormat="false" ht="15" hidden="false" customHeight="false" outlineLevel="0" collapsed="false">
      <c r="A1430" s="71" t="s">
        <v>60</v>
      </c>
      <c r="B1430" s="71" t="s">
        <v>47</v>
      </c>
      <c r="C1430" s="71" t="s">
        <v>1706</v>
      </c>
      <c r="D1430" s="72" t="n">
        <v>0</v>
      </c>
      <c r="E1430" s="71" t="n">
        <v>0</v>
      </c>
      <c r="F1430" s="71" t="n">
        <v>14</v>
      </c>
      <c r="G1430" s="72" t="n">
        <v>1749.3</v>
      </c>
      <c r="H1430" s="72" t="n">
        <v>1749.3</v>
      </c>
      <c r="I1430" s="71" t="n">
        <f aca="false">IF(B1430&gt;=Settings!$B$23,1,0)</f>
        <v>0</v>
      </c>
      <c r="J1430" s="71" t="n">
        <v>1</v>
      </c>
      <c r="K1430" s="71" t="n">
        <f aca="false">F1430*I1430*J1430</f>
        <v>0</v>
      </c>
      <c r="L1430" s="71" t="n">
        <f aca="false">E1430*I1430*J1430</f>
        <v>0</v>
      </c>
      <c r="M1430" s="72" t="n">
        <f aca="false">G1430*I1430*J1430</f>
        <v>0</v>
      </c>
      <c r="N1430" s="72" t="n">
        <f aca="false">D1430*I1430*J1430</f>
        <v>-0</v>
      </c>
      <c r="O1430" s="71" t="n">
        <f aca="false">F1430*J1430</f>
        <v>14</v>
      </c>
      <c r="P1430" s="71" t="n">
        <f aca="false">E1430*J1430</f>
        <v>0</v>
      </c>
    </row>
    <row r="1431" customFormat="false" ht="15" hidden="false" customHeight="false" outlineLevel="0" collapsed="false">
      <c r="A1431" s="71" t="s">
        <v>59</v>
      </c>
      <c r="B1431" s="71" t="s">
        <v>47</v>
      </c>
      <c r="C1431" s="71" t="s">
        <v>1325</v>
      </c>
      <c r="D1431" s="72" t="n">
        <v>0</v>
      </c>
      <c r="E1431" s="71" t="n">
        <v>0</v>
      </c>
      <c r="F1431" s="71" t="n">
        <v>9</v>
      </c>
      <c r="G1431" s="72" t="n">
        <v>1182.37</v>
      </c>
      <c r="H1431" s="72" t="n">
        <v>1182.37</v>
      </c>
      <c r="I1431" s="71" t="n">
        <f aca="false">IF(B1431&gt;=Settings!$B$23,1,0)</f>
        <v>0</v>
      </c>
      <c r="J1431" s="71" t="n">
        <v>1</v>
      </c>
      <c r="K1431" s="71" t="n">
        <f aca="false">F1431*I1431*J1431</f>
        <v>0</v>
      </c>
      <c r="L1431" s="71" t="n">
        <f aca="false">E1431*I1431*J1431</f>
        <v>0</v>
      </c>
      <c r="M1431" s="72" t="n">
        <f aca="false">G1431*I1431*J1431</f>
        <v>0</v>
      </c>
      <c r="N1431" s="72" t="n">
        <f aca="false">D1431*I1431*J1431</f>
        <v>-0</v>
      </c>
      <c r="O1431" s="71" t="n">
        <f aca="false">F1431*J1431</f>
        <v>9</v>
      </c>
      <c r="P1431" s="71" t="n">
        <f aca="false">E1431*J1431</f>
        <v>0</v>
      </c>
    </row>
    <row r="1432" customFormat="false" ht="15" hidden="false" customHeight="false" outlineLevel="0" collapsed="false">
      <c r="A1432" s="71" t="s">
        <v>59</v>
      </c>
      <c r="B1432" s="71" t="s">
        <v>47</v>
      </c>
      <c r="C1432" s="71" t="s">
        <v>1116</v>
      </c>
      <c r="D1432" s="72" t="n">
        <v>0</v>
      </c>
      <c r="E1432" s="71" t="n">
        <v>0</v>
      </c>
      <c r="F1432" s="71" t="n">
        <v>20</v>
      </c>
      <c r="G1432" s="72" t="n">
        <v>319.092</v>
      </c>
      <c r="H1432" s="72" t="n">
        <v>319.092</v>
      </c>
      <c r="I1432" s="71" t="n">
        <f aca="false">IF(B1432&gt;=Settings!$B$23,1,0)</f>
        <v>0</v>
      </c>
      <c r="J1432" s="71" t="n">
        <v>1</v>
      </c>
      <c r="K1432" s="71" t="n">
        <f aca="false">F1432*I1432*J1432</f>
        <v>0</v>
      </c>
      <c r="L1432" s="71" t="n">
        <f aca="false">E1432*I1432*J1432</f>
        <v>0</v>
      </c>
      <c r="M1432" s="72" t="n">
        <f aca="false">G1432*I1432*J1432</f>
        <v>0</v>
      </c>
      <c r="N1432" s="72" t="n">
        <f aca="false">D1432*I1432*J1432</f>
        <v>-0</v>
      </c>
      <c r="O1432" s="71" t="n">
        <f aca="false">F1432*J1432</f>
        <v>20</v>
      </c>
      <c r="P1432" s="71" t="n">
        <f aca="false">E1432*J1432</f>
        <v>0</v>
      </c>
    </row>
    <row r="1433" customFormat="false" ht="15" hidden="false" customHeight="false" outlineLevel="0" collapsed="false">
      <c r="A1433" s="71" t="s">
        <v>59</v>
      </c>
      <c r="B1433" s="71" t="s">
        <v>47</v>
      </c>
      <c r="C1433" s="71" t="s">
        <v>600</v>
      </c>
      <c r="D1433" s="72" t="n">
        <v>0</v>
      </c>
      <c r="E1433" s="71" t="n">
        <v>0</v>
      </c>
      <c r="F1433" s="71" t="n">
        <v>19</v>
      </c>
      <c r="G1433" s="72" t="n">
        <v>2529.596</v>
      </c>
      <c r="H1433" s="72" t="n">
        <v>2529.596</v>
      </c>
      <c r="I1433" s="71" t="n">
        <f aca="false">IF(B1433&gt;=Settings!$B$23,1,0)</f>
        <v>0</v>
      </c>
      <c r="J1433" s="71" t="n">
        <v>1</v>
      </c>
      <c r="K1433" s="71" t="n">
        <f aca="false">F1433*I1433*J1433</f>
        <v>0</v>
      </c>
      <c r="L1433" s="71" t="n">
        <f aca="false">E1433*I1433*J1433</f>
        <v>0</v>
      </c>
      <c r="M1433" s="72" t="n">
        <f aca="false">G1433*I1433*J1433</f>
        <v>0</v>
      </c>
      <c r="N1433" s="72" t="n">
        <f aca="false">D1433*I1433*J1433</f>
        <v>-0</v>
      </c>
      <c r="O1433" s="71" t="n">
        <f aca="false">F1433*J1433</f>
        <v>19</v>
      </c>
      <c r="P1433" s="71" t="n">
        <f aca="false">E1433*J1433</f>
        <v>0</v>
      </c>
    </row>
    <row r="1434" customFormat="false" ht="15" hidden="false" customHeight="false" outlineLevel="0" collapsed="false">
      <c r="A1434" s="71" t="s">
        <v>59</v>
      </c>
      <c r="B1434" s="71" t="s">
        <v>47</v>
      </c>
      <c r="C1434" s="71" t="s">
        <v>1112</v>
      </c>
      <c r="D1434" s="72" t="n">
        <v>0</v>
      </c>
      <c r="E1434" s="71" t="n">
        <v>0</v>
      </c>
      <c r="F1434" s="71" t="n">
        <v>11</v>
      </c>
      <c r="G1434" s="72" t="n">
        <v>1265.361</v>
      </c>
      <c r="H1434" s="72" t="n">
        <v>1265.361</v>
      </c>
      <c r="I1434" s="71" t="n">
        <f aca="false">IF(B1434&gt;=Settings!$B$23,1,0)</f>
        <v>0</v>
      </c>
      <c r="J1434" s="71" t="n">
        <v>1</v>
      </c>
      <c r="K1434" s="71" t="n">
        <f aca="false">F1434*I1434*J1434</f>
        <v>0</v>
      </c>
      <c r="L1434" s="71" t="n">
        <f aca="false">E1434*I1434*J1434</f>
        <v>0</v>
      </c>
      <c r="M1434" s="72" t="n">
        <f aca="false">G1434*I1434*J1434</f>
        <v>0</v>
      </c>
      <c r="N1434" s="72" t="n">
        <f aca="false">D1434*I1434*J1434</f>
        <v>-0</v>
      </c>
      <c r="O1434" s="71" t="n">
        <f aca="false">F1434*J1434</f>
        <v>11</v>
      </c>
      <c r="P1434" s="71" t="n">
        <f aca="false">E1434*J1434</f>
        <v>0</v>
      </c>
    </row>
    <row r="1435" customFormat="false" ht="15" hidden="false" customHeight="false" outlineLevel="0" collapsed="false">
      <c r="A1435" s="71" t="s">
        <v>59</v>
      </c>
      <c r="B1435" s="71" t="s">
        <v>47</v>
      </c>
      <c r="C1435" s="71" t="s">
        <v>1117</v>
      </c>
      <c r="D1435" s="72" t="n">
        <v>0</v>
      </c>
      <c r="E1435" s="71" t="n">
        <v>0</v>
      </c>
      <c r="F1435" s="71" t="n">
        <v>11</v>
      </c>
      <c r="G1435" s="72" t="n">
        <v>252.45</v>
      </c>
      <c r="H1435" s="72" t="n">
        <v>252.45</v>
      </c>
      <c r="I1435" s="71" t="n">
        <f aca="false">IF(B1435&gt;=Settings!$B$23,1,0)</f>
        <v>0</v>
      </c>
      <c r="J1435" s="71" t="n">
        <v>1</v>
      </c>
      <c r="K1435" s="71" t="n">
        <f aca="false">F1435*I1435*J1435</f>
        <v>0</v>
      </c>
      <c r="L1435" s="71" t="n">
        <f aca="false">E1435*I1435*J1435</f>
        <v>0</v>
      </c>
      <c r="M1435" s="72" t="n">
        <f aca="false">G1435*I1435*J1435</f>
        <v>0</v>
      </c>
      <c r="N1435" s="72" t="n">
        <f aca="false">D1435*I1435*J1435</f>
        <v>-0</v>
      </c>
      <c r="O1435" s="71" t="n">
        <f aca="false">F1435*J1435</f>
        <v>11</v>
      </c>
      <c r="P1435" s="71" t="n">
        <f aca="false">E1435*J1435</f>
        <v>0</v>
      </c>
    </row>
    <row r="1436" customFormat="false" ht="15" hidden="false" customHeight="false" outlineLevel="0" collapsed="false">
      <c r="A1436" s="71" t="s">
        <v>60</v>
      </c>
      <c r="B1436" s="71" t="s">
        <v>47</v>
      </c>
      <c r="C1436" s="71" t="s">
        <v>608</v>
      </c>
      <c r="D1436" s="72" t="n">
        <v>0</v>
      </c>
      <c r="E1436" s="71" t="n">
        <v>0</v>
      </c>
      <c r="F1436" s="71" t="n">
        <v>1</v>
      </c>
      <c r="G1436" s="72" t="n">
        <v>92.95</v>
      </c>
      <c r="H1436" s="72" t="n">
        <v>92.95</v>
      </c>
      <c r="I1436" s="71" t="n">
        <f aca="false">IF(B1436&gt;=Settings!$B$23,1,0)</f>
        <v>0</v>
      </c>
      <c r="J1436" s="71" t="n">
        <v>1</v>
      </c>
      <c r="K1436" s="71" t="n">
        <f aca="false">F1436*I1436*J1436</f>
        <v>0</v>
      </c>
      <c r="L1436" s="71" t="n">
        <f aca="false">E1436*I1436*J1436</f>
        <v>0</v>
      </c>
      <c r="M1436" s="72" t="n">
        <f aca="false">G1436*I1436*J1436</f>
        <v>0</v>
      </c>
      <c r="N1436" s="72" t="n">
        <f aca="false">D1436*I1436*J1436</f>
        <v>-0</v>
      </c>
      <c r="O1436" s="71" t="n">
        <f aca="false">F1436*J1436</f>
        <v>1</v>
      </c>
      <c r="P1436" s="71" t="n">
        <f aca="false">E1436*J1436</f>
        <v>0</v>
      </c>
    </row>
    <row r="1437" customFormat="false" ht="15" hidden="false" customHeight="false" outlineLevel="0" collapsed="false">
      <c r="A1437" s="71" t="s">
        <v>60</v>
      </c>
      <c r="B1437" s="71" t="s">
        <v>47</v>
      </c>
      <c r="C1437" s="71" t="s">
        <v>841</v>
      </c>
      <c r="D1437" s="72" t="n">
        <v>0</v>
      </c>
      <c r="E1437" s="71" t="n">
        <v>0</v>
      </c>
      <c r="F1437" s="71" t="n">
        <v>1</v>
      </c>
      <c r="G1437" s="72" t="n">
        <v>15</v>
      </c>
      <c r="H1437" s="72" t="n">
        <v>15</v>
      </c>
      <c r="I1437" s="71" t="n">
        <f aca="false">IF(B1437&gt;=Settings!$B$23,1,0)</f>
        <v>0</v>
      </c>
      <c r="J1437" s="71" t="n">
        <v>1</v>
      </c>
      <c r="K1437" s="71" t="n">
        <f aca="false">F1437*I1437*J1437</f>
        <v>0</v>
      </c>
      <c r="L1437" s="71" t="n">
        <f aca="false">E1437*I1437*J1437</f>
        <v>0</v>
      </c>
      <c r="M1437" s="72" t="n">
        <f aca="false">G1437*I1437*J1437</f>
        <v>0</v>
      </c>
      <c r="N1437" s="72" t="n">
        <f aca="false">D1437*I1437*J1437</f>
        <v>-0</v>
      </c>
      <c r="O1437" s="71" t="n">
        <f aca="false">F1437*J1437</f>
        <v>1</v>
      </c>
      <c r="P1437" s="71" t="n">
        <f aca="false">E1437*J1437</f>
        <v>0</v>
      </c>
    </row>
    <row r="1438" customFormat="false" ht="15" hidden="false" customHeight="false" outlineLevel="0" collapsed="false">
      <c r="A1438" s="71" t="s">
        <v>60</v>
      </c>
      <c r="B1438" s="71" t="s">
        <v>47</v>
      </c>
      <c r="C1438" s="71" t="s">
        <v>1400</v>
      </c>
      <c r="D1438" s="72" t="n">
        <v>0</v>
      </c>
      <c r="E1438" s="71" t="n">
        <v>0</v>
      </c>
      <c r="F1438" s="71" t="n">
        <v>1</v>
      </c>
      <c r="G1438" s="72" t="n">
        <v>3.95</v>
      </c>
      <c r="H1438" s="72" t="n">
        <v>3.95</v>
      </c>
      <c r="I1438" s="71" t="n">
        <f aca="false">IF(B1438&gt;=Settings!$B$23,1,0)</f>
        <v>0</v>
      </c>
      <c r="J1438" s="71" t="n">
        <v>1</v>
      </c>
      <c r="K1438" s="71" t="n">
        <f aca="false">F1438*I1438*J1438</f>
        <v>0</v>
      </c>
      <c r="L1438" s="71" t="n">
        <f aca="false">E1438*I1438*J1438</f>
        <v>0</v>
      </c>
      <c r="M1438" s="72" t="n">
        <f aca="false">G1438*I1438*J1438</f>
        <v>0</v>
      </c>
      <c r="N1438" s="72" t="n">
        <f aca="false">D1438*I1438*J1438</f>
        <v>-0</v>
      </c>
      <c r="O1438" s="71" t="n">
        <f aca="false">F1438*J1438</f>
        <v>1</v>
      </c>
      <c r="P1438" s="71" t="n">
        <f aca="false">E1438*J1438</f>
        <v>0</v>
      </c>
    </row>
    <row r="1439" customFormat="false" ht="15" hidden="false" customHeight="false" outlineLevel="0" collapsed="false">
      <c r="A1439" s="71" t="s">
        <v>60</v>
      </c>
      <c r="B1439" s="71" t="s">
        <v>47</v>
      </c>
      <c r="C1439" s="71" t="s">
        <v>1707</v>
      </c>
      <c r="D1439" s="72" t="n">
        <v>0</v>
      </c>
      <c r="E1439" s="71" t="n">
        <v>0</v>
      </c>
      <c r="F1439" s="71" t="n">
        <v>2</v>
      </c>
      <c r="G1439" s="72" t="n">
        <v>189.9</v>
      </c>
      <c r="H1439" s="72" t="n">
        <v>189.9</v>
      </c>
      <c r="I1439" s="71" t="n">
        <f aca="false">IF(B1439&gt;=Settings!$B$23,1,0)</f>
        <v>0</v>
      </c>
      <c r="J1439" s="71" t="n">
        <v>1</v>
      </c>
      <c r="K1439" s="71" t="n">
        <f aca="false">F1439*I1439*J1439</f>
        <v>0</v>
      </c>
      <c r="L1439" s="71" t="n">
        <f aca="false">E1439*I1439*J1439</f>
        <v>0</v>
      </c>
      <c r="M1439" s="72" t="n">
        <f aca="false">G1439*I1439*J1439</f>
        <v>0</v>
      </c>
      <c r="N1439" s="72" t="n">
        <f aca="false">D1439*I1439*J1439</f>
        <v>-0</v>
      </c>
      <c r="O1439" s="71" t="n">
        <f aca="false">F1439*J1439</f>
        <v>2</v>
      </c>
      <c r="P1439" s="71" t="n">
        <f aca="false">E1439*J1439</f>
        <v>0</v>
      </c>
    </row>
    <row r="1440" customFormat="false" ht="15" hidden="false" customHeight="false" outlineLevel="0" collapsed="false">
      <c r="A1440" s="71" t="s">
        <v>60</v>
      </c>
      <c r="B1440" s="71" t="s">
        <v>47</v>
      </c>
      <c r="C1440" s="71" t="s">
        <v>143</v>
      </c>
      <c r="D1440" s="72" t="n">
        <v>0</v>
      </c>
      <c r="E1440" s="71" t="n">
        <v>0</v>
      </c>
      <c r="F1440" s="71" t="n">
        <v>19</v>
      </c>
      <c r="G1440" s="72" t="n">
        <v>2304.05</v>
      </c>
      <c r="H1440" s="72" t="n">
        <v>2304.05</v>
      </c>
      <c r="I1440" s="71" t="n">
        <f aca="false">IF(B1440&gt;=Settings!$B$23,1,0)</f>
        <v>0</v>
      </c>
      <c r="J1440" s="71" t="n">
        <v>1</v>
      </c>
      <c r="K1440" s="71" t="n">
        <f aca="false">F1440*I1440*J1440</f>
        <v>0</v>
      </c>
      <c r="L1440" s="71" t="n">
        <f aca="false">E1440*I1440*J1440</f>
        <v>0</v>
      </c>
      <c r="M1440" s="72" t="n">
        <f aca="false">G1440*I1440*J1440</f>
        <v>0</v>
      </c>
      <c r="N1440" s="72" t="n">
        <f aca="false">D1440*I1440*J1440</f>
        <v>-0</v>
      </c>
      <c r="O1440" s="71" t="n">
        <f aca="false">F1440*J1440</f>
        <v>19</v>
      </c>
      <c r="P1440" s="71" t="n">
        <f aca="false">E1440*J1440</f>
        <v>0</v>
      </c>
    </row>
    <row r="1441" customFormat="false" ht="15" hidden="false" customHeight="false" outlineLevel="0" collapsed="false">
      <c r="A1441" s="71" t="s">
        <v>61</v>
      </c>
      <c r="B1441" s="71" t="s">
        <v>47</v>
      </c>
      <c r="C1441" s="71" t="s">
        <v>1118</v>
      </c>
      <c r="D1441" s="72" t="n">
        <v>89.95</v>
      </c>
      <c r="E1441" s="71" t="n">
        <v>1</v>
      </c>
      <c r="F1441" s="71" t="n">
        <v>22</v>
      </c>
      <c r="G1441" s="72" t="n">
        <v>2131.9</v>
      </c>
      <c r="H1441" s="72" t="n">
        <v>1952.91</v>
      </c>
      <c r="I1441" s="71" t="n">
        <f aca="false">IF(B1441&gt;=Settings!$B$23,1,0)</f>
        <v>0</v>
      </c>
      <c r="J1441" s="71" t="n">
        <v>1</v>
      </c>
      <c r="K1441" s="71" t="n">
        <f aca="false">F1441*I1441*J1441</f>
        <v>0</v>
      </c>
      <c r="L1441" s="71" t="n">
        <f aca="false">E1441*I1441*J1441</f>
        <v>0</v>
      </c>
      <c r="M1441" s="72" t="n">
        <f aca="false">G1441*I1441*J1441</f>
        <v>0</v>
      </c>
      <c r="N1441" s="72" t="n">
        <f aca="false">D1441*I1441*J1441</f>
        <v>0</v>
      </c>
      <c r="O1441" s="71" t="n">
        <f aca="false">F1441*J1441</f>
        <v>22</v>
      </c>
      <c r="P1441" s="71" t="n">
        <f aca="false">E1441*J1441</f>
        <v>1</v>
      </c>
    </row>
    <row r="1442" customFormat="false" ht="15" hidden="false" customHeight="false" outlineLevel="0" collapsed="false">
      <c r="A1442" s="71" t="s">
        <v>59</v>
      </c>
      <c r="B1442" s="71" t="s">
        <v>47</v>
      </c>
      <c r="C1442" s="71" t="s">
        <v>1127</v>
      </c>
      <c r="D1442" s="72" t="n">
        <v>0</v>
      </c>
      <c r="E1442" s="71" t="n">
        <v>0</v>
      </c>
      <c r="F1442" s="71" t="n">
        <v>7</v>
      </c>
      <c r="G1442" s="72" t="n">
        <v>90.93</v>
      </c>
      <c r="H1442" s="72" t="n">
        <v>90.93</v>
      </c>
      <c r="I1442" s="71" t="n">
        <f aca="false">IF(B1442&gt;=Settings!$B$23,1,0)</f>
        <v>0</v>
      </c>
      <c r="J1442" s="71" t="n">
        <v>1</v>
      </c>
      <c r="K1442" s="71" t="n">
        <f aca="false">F1442*I1442*J1442</f>
        <v>0</v>
      </c>
      <c r="L1442" s="71" t="n">
        <f aca="false">E1442*I1442*J1442</f>
        <v>0</v>
      </c>
      <c r="M1442" s="72" t="n">
        <f aca="false">G1442*I1442*J1442</f>
        <v>0</v>
      </c>
      <c r="N1442" s="72" t="n">
        <f aca="false">D1442*I1442*J1442</f>
        <v>-0</v>
      </c>
      <c r="O1442" s="71" t="n">
        <f aca="false">F1442*J1442</f>
        <v>7</v>
      </c>
      <c r="P1442" s="71" t="n">
        <f aca="false">E1442*J1442</f>
        <v>0</v>
      </c>
    </row>
    <row r="1443" customFormat="false" ht="15" hidden="false" customHeight="false" outlineLevel="0" collapsed="false">
      <c r="A1443" s="71" t="s">
        <v>60</v>
      </c>
      <c r="B1443" s="71" t="s">
        <v>47</v>
      </c>
      <c r="C1443" s="71" t="s">
        <v>1708</v>
      </c>
      <c r="D1443" s="72" t="n">
        <v>0</v>
      </c>
      <c r="E1443" s="71" t="n">
        <v>0</v>
      </c>
      <c r="F1443" s="71" t="n">
        <v>1</v>
      </c>
      <c r="G1443" s="72" t="n">
        <v>44.99</v>
      </c>
      <c r="H1443" s="72" t="n">
        <v>44.99</v>
      </c>
      <c r="I1443" s="71" t="n">
        <f aca="false">IF(B1443&gt;=Settings!$B$23,1,0)</f>
        <v>0</v>
      </c>
      <c r="J1443" s="71" t="n">
        <v>1</v>
      </c>
      <c r="K1443" s="71" t="n">
        <f aca="false">F1443*I1443*J1443</f>
        <v>0</v>
      </c>
      <c r="L1443" s="71" t="n">
        <f aca="false">E1443*I1443*J1443</f>
        <v>0</v>
      </c>
      <c r="M1443" s="72" t="n">
        <f aca="false">G1443*I1443*J1443</f>
        <v>0</v>
      </c>
      <c r="N1443" s="72" t="n">
        <f aca="false">D1443*I1443*J1443</f>
        <v>-0</v>
      </c>
      <c r="O1443" s="71" t="n">
        <f aca="false">F1443*J1443</f>
        <v>1</v>
      </c>
      <c r="P1443" s="71" t="n">
        <f aca="false">E1443*J1443</f>
        <v>0</v>
      </c>
    </row>
    <row r="1444" customFormat="false" ht="15" hidden="false" customHeight="false" outlineLevel="0" collapsed="false">
      <c r="A1444" s="71" t="s">
        <v>59</v>
      </c>
      <c r="B1444" s="71" t="s">
        <v>47</v>
      </c>
      <c r="C1444" s="71" t="s">
        <v>1126</v>
      </c>
      <c r="D1444" s="72" t="n">
        <v>0</v>
      </c>
      <c r="E1444" s="71" t="n">
        <v>0</v>
      </c>
      <c r="F1444" s="71" t="n">
        <v>13</v>
      </c>
      <c r="G1444" s="72" t="n">
        <v>1380.35</v>
      </c>
      <c r="H1444" s="72" t="n">
        <v>1380.35</v>
      </c>
      <c r="I1444" s="71" t="n">
        <f aca="false">IF(B1444&gt;=Settings!$B$23,1,0)</f>
        <v>0</v>
      </c>
      <c r="J1444" s="71" t="n">
        <v>1</v>
      </c>
      <c r="K1444" s="71" t="n">
        <f aca="false">F1444*I1444*J1444</f>
        <v>0</v>
      </c>
      <c r="L1444" s="71" t="n">
        <f aca="false">E1444*I1444*J1444</f>
        <v>0</v>
      </c>
      <c r="M1444" s="72" t="n">
        <f aca="false">G1444*I1444*J1444</f>
        <v>0</v>
      </c>
      <c r="N1444" s="72" t="n">
        <f aca="false">D1444*I1444*J1444</f>
        <v>-0</v>
      </c>
      <c r="O1444" s="71" t="n">
        <f aca="false">F1444*J1444</f>
        <v>13</v>
      </c>
      <c r="P1444" s="71" t="n">
        <f aca="false">E1444*J1444</f>
        <v>0</v>
      </c>
    </row>
    <row r="1445" customFormat="false" ht="15" hidden="false" customHeight="false" outlineLevel="0" collapsed="false">
      <c r="A1445" s="71" t="s">
        <v>60</v>
      </c>
      <c r="B1445" s="71" t="s">
        <v>47</v>
      </c>
      <c r="C1445" s="71" t="s">
        <v>1709</v>
      </c>
      <c r="D1445" s="72" t="n">
        <v>0</v>
      </c>
      <c r="E1445" s="71" t="n">
        <v>0</v>
      </c>
      <c r="F1445" s="71" t="n">
        <v>11</v>
      </c>
      <c r="G1445" s="72" t="n">
        <v>989.45</v>
      </c>
      <c r="H1445" s="72" t="n">
        <v>989.45</v>
      </c>
      <c r="I1445" s="71" t="n">
        <f aca="false">IF(B1445&gt;=Settings!$B$23,1,0)</f>
        <v>0</v>
      </c>
      <c r="J1445" s="71" t="n">
        <v>1</v>
      </c>
      <c r="K1445" s="71" t="n">
        <f aca="false">F1445*I1445*J1445</f>
        <v>0</v>
      </c>
      <c r="L1445" s="71" t="n">
        <f aca="false">E1445*I1445*J1445</f>
        <v>0</v>
      </c>
      <c r="M1445" s="72" t="n">
        <f aca="false">G1445*I1445*J1445</f>
        <v>0</v>
      </c>
      <c r="N1445" s="72" t="n">
        <f aca="false">D1445*I1445*J1445</f>
        <v>-0</v>
      </c>
      <c r="O1445" s="71" t="n">
        <f aca="false">F1445*J1445</f>
        <v>11</v>
      </c>
      <c r="P1445" s="71" t="n">
        <f aca="false">E1445*J1445</f>
        <v>0</v>
      </c>
    </row>
    <row r="1446" customFormat="false" ht="15" hidden="false" customHeight="false" outlineLevel="0" collapsed="false">
      <c r="A1446" s="71" t="s">
        <v>59</v>
      </c>
      <c r="B1446" s="71" t="s">
        <v>47</v>
      </c>
      <c r="C1446" s="71" t="s">
        <v>1205</v>
      </c>
      <c r="D1446" s="72" t="n">
        <v>0</v>
      </c>
      <c r="E1446" s="71" t="n">
        <v>0</v>
      </c>
      <c r="F1446" s="71" t="n">
        <v>4</v>
      </c>
      <c r="G1446" s="72" t="n">
        <v>398.8</v>
      </c>
      <c r="H1446" s="72" t="n">
        <v>398.8</v>
      </c>
      <c r="I1446" s="71" t="n">
        <f aca="false">IF(B1446&gt;=Settings!$B$23,1,0)</f>
        <v>0</v>
      </c>
      <c r="J1446" s="71" t="n">
        <v>1</v>
      </c>
      <c r="K1446" s="71" t="n">
        <f aca="false">F1446*I1446*J1446</f>
        <v>0</v>
      </c>
      <c r="L1446" s="71" t="n">
        <f aca="false">E1446*I1446*J1446</f>
        <v>0</v>
      </c>
      <c r="M1446" s="72" t="n">
        <f aca="false">G1446*I1446*J1446</f>
        <v>0</v>
      </c>
      <c r="N1446" s="72" t="n">
        <f aca="false">D1446*I1446*J1446</f>
        <v>-0</v>
      </c>
      <c r="O1446" s="71" t="n">
        <f aca="false">F1446*J1446</f>
        <v>4</v>
      </c>
      <c r="P1446" s="71" t="n">
        <f aca="false">E1446*J1446</f>
        <v>0</v>
      </c>
    </row>
    <row r="1447" customFormat="false" ht="15" hidden="false" customHeight="false" outlineLevel="0" collapsed="false">
      <c r="A1447" s="71" t="s">
        <v>60</v>
      </c>
      <c r="B1447" s="71" t="s">
        <v>47</v>
      </c>
      <c r="C1447" s="71" t="s">
        <v>778</v>
      </c>
      <c r="D1447" s="72" t="n">
        <v>0</v>
      </c>
      <c r="E1447" s="71" t="n">
        <v>0</v>
      </c>
      <c r="F1447" s="71" t="n">
        <v>2</v>
      </c>
      <c r="G1447" s="72" t="n">
        <v>49.9</v>
      </c>
      <c r="H1447" s="72" t="n">
        <v>49.9</v>
      </c>
      <c r="I1447" s="71" t="n">
        <f aca="false">IF(B1447&gt;=Settings!$B$23,1,0)</f>
        <v>0</v>
      </c>
      <c r="J1447" s="71" t="n">
        <v>1</v>
      </c>
      <c r="K1447" s="71" t="n">
        <f aca="false">F1447*I1447*J1447</f>
        <v>0</v>
      </c>
      <c r="L1447" s="71" t="n">
        <f aca="false">E1447*I1447*J1447</f>
        <v>0</v>
      </c>
      <c r="M1447" s="72" t="n">
        <f aca="false">G1447*I1447*J1447</f>
        <v>0</v>
      </c>
      <c r="N1447" s="72" t="n">
        <f aca="false">D1447*I1447*J1447</f>
        <v>-0</v>
      </c>
      <c r="O1447" s="71" t="n">
        <f aca="false">F1447*J1447</f>
        <v>2</v>
      </c>
      <c r="P1447" s="71" t="n">
        <f aca="false">E1447*J1447</f>
        <v>0</v>
      </c>
    </row>
    <row r="1448" customFormat="false" ht="15" hidden="false" customHeight="false" outlineLevel="0" collapsed="false">
      <c r="A1448" s="71" t="s">
        <v>59</v>
      </c>
      <c r="B1448" s="71" t="s">
        <v>47</v>
      </c>
      <c r="C1448" s="71" t="s">
        <v>1000</v>
      </c>
      <c r="D1448" s="72" t="n">
        <v>0</v>
      </c>
      <c r="E1448" s="71" t="n">
        <v>0</v>
      </c>
      <c r="F1448" s="71" t="n">
        <v>15</v>
      </c>
      <c r="G1448" s="72" t="n">
        <v>1665.06</v>
      </c>
      <c r="H1448" s="72" t="n">
        <v>1665.06</v>
      </c>
      <c r="I1448" s="71" t="n">
        <f aca="false">IF(B1448&gt;=Settings!$B$23,1,0)</f>
        <v>0</v>
      </c>
      <c r="J1448" s="71" t="n">
        <v>1</v>
      </c>
      <c r="K1448" s="71" t="n">
        <f aca="false">F1448*I1448*J1448</f>
        <v>0</v>
      </c>
      <c r="L1448" s="71" t="n">
        <f aca="false">E1448*I1448*J1448</f>
        <v>0</v>
      </c>
      <c r="M1448" s="72" t="n">
        <f aca="false">G1448*I1448*J1448</f>
        <v>0</v>
      </c>
      <c r="N1448" s="72" t="n">
        <f aca="false">D1448*I1448*J1448</f>
        <v>-0</v>
      </c>
      <c r="O1448" s="71" t="n">
        <f aca="false">F1448*J1448</f>
        <v>15</v>
      </c>
      <c r="P1448" s="71" t="n">
        <f aca="false">E1448*J1448</f>
        <v>0</v>
      </c>
    </row>
    <row r="1449" customFormat="false" ht="15" hidden="false" customHeight="false" outlineLevel="0" collapsed="false">
      <c r="A1449" s="71" t="s">
        <v>60</v>
      </c>
      <c r="B1449" s="71" t="s">
        <v>47</v>
      </c>
      <c r="C1449" s="71" t="s">
        <v>1710</v>
      </c>
      <c r="D1449" s="72" t="n">
        <v>0</v>
      </c>
      <c r="E1449" s="71" t="n">
        <v>0</v>
      </c>
      <c r="F1449" s="71" t="n">
        <v>4</v>
      </c>
      <c r="G1449" s="72" t="n">
        <v>459.8</v>
      </c>
      <c r="H1449" s="72" t="n">
        <v>459.8</v>
      </c>
      <c r="I1449" s="71" t="n">
        <f aca="false">IF(B1449&gt;=Settings!$B$23,1,0)</f>
        <v>0</v>
      </c>
      <c r="J1449" s="71" t="n">
        <v>1</v>
      </c>
      <c r="K1449" s="71" t="n">
        <f aca="false">F1449*I1449*J1449</f>
        <v>0</v>
      </c>
      <c r="L1449" s="71" t="n">
        <f aca="false">E1449*I1449*J1449</f>
        <v>0</v>
      </c>
      <c r="M1449" s="72" t="n">
        <f aca="false">G1449*I1449*J1449</f>
        <v>0</v>
      </c>
      <c r="N1449" s="72" t="n">
        <f aca="false">D1449*I1449*J1449</f>
        <v>-0</v>
      </c>
      <c r="O1449" s="71" t="n">
        <f aca="false">F1449*J1449</f>
        <v>4</v>
      </c>
      <c r="P1449" s="71" t="n">
        <f aca="false">E1449*J1449</f>
        <v>0</v>
      </c>
    </row>
    <row r="1450" customFormat="false" ht="15" hidden="false" customHeight="false" outlineLevel="0" collapsed="false">
      <c r="A1450" s="71" t="s">
        <v>60</v>
      </c>
      <c r="B1450" s="71" t="s">
        <v>47</v>
      </c>
      <c r="C1450" s="71" t="s">
        <v>1343</v>
      </c>
      <c r="D1450" s="72" t="n">
        <v>0</v>
      </c>
      <c r="E1450" s="71" t="n">
        <v>0</v>
      </c>
      <c r="F1450" s="71" t="n">
        <v>3</v>
      </c>
      <c r="G1450" s="72" t="n">
        <v>194.85</v>
      </c>
      <c r="H1450" s="72" t="n">
        <v>194.85</v>
      </c>
      <c r="I1450" s="71" t="n">
        <f aca="false">IF(B1450&gt;=Settings!$B$23,1,0)</f>
        <v>0</v>
      </c>
      <c r="J1450" s="71" t="n">
        <v>1</v>
      </c>
      <c r="K1450" s="71" t="n">
        <f aca="false">F1450*I1450*J1450</f>
        <v>0</v>
      </c>
      <c r="L1450" s="71" t="n">
        <f aca="false">E1450*I1450*J1450</f>
        <v>0</v>
      </c>
      <c r="M1450" s="72" t="n">
        <f aca="false">G1450*I1450*J1450</f>
        <v>0</v>
      </c>
      <c r="N1450" s="72" t="n">
        <f aca="false">D1450*I1450*J1450</f>
        <v>-0</v>
      </c>
      <c r="O1450" s="71" t="n">
        <f aca="false">F1450*J1450</f>
        <v>3</v>
      </c>
      <c r="P1450" s="71" t="n">
        <f aca="false">E1450*J1450</f>
        <v>0</v>
      </c>
    </row>
    <row r="1451" customFormat="false" ht="15" hidden="false" customHeight="false" outlineLevel="0" collapsed="false">
      <c r="A1451" s="71" t="s">
        <v>59</v>
      </c>
      <c r="B1451" s="71" t="s">
        <v>47</v>
      </c>
      <c r="C1451" s="71" t="s">
        <v>1236</v>
      </c>
      <c r="D1451" s="72" t="n">
        <v>0</v>
      </c>
      <c r="E1451" s="71" t="n">
        <v>0</v>
      </c>
      <c r="F1451" s="71" t="n">
        <v>15</v>
      </c>
      <c r="G1451" s="72" t="n">
        <v>1120.137</v>
      </c>
      <c r="H1451" s="72" t="n">
        <v>1120.137</v>
      </c>
      <c r="I1451" s="71" t="n">
        <f aca="false">IF(B1451&gt;=Settings!$B$23,1,0)</f>
        <v>0</v>
      </c>
      <c r="J1451" s="71" t="n">
        <v>1</v>
      </c>
      <c r="K1451" s="71" t="n">
        <f aca="false">F1451*I1451*J1451</f>
        <v>0</v>
      </c>
      <c r="L1451" s="71" t="n">
        <f aca="false">E1451*I1451*J1451</f>
        <v>0</v>
      </c>
      <c r="M1451" s="72" t="n">
        <f aca="false">G1451*I1451*J1451</f>
        <v>0</v>
      </c>
      <c r="N1451" s="72" t="n">
        <f aca="false">D1451*I1451*J1451</f>
        <v>-0</v>
      </c>
      <c r="O1451" s="71" t="n">
        <f aca="false">F1451*J1451</f>
        <v>15</v>
      </c>
      <c r="P1451" s="71" t="n">
        <f aca="false">E1451*J1451</f>
        <v>0</v>
      </c>
    </row>
    <row r="1452" customFormat="false" ht="15" hidden="false" customHeight="false" outlineLevel="0" collapsed="false">
      <c r="A1452" s="71" t="s">
        <v>60</v>
      </c>
      <c r="B1452" s="71" t="s">
        <v>47</v>
      </c>
      <c r="C1452" s="71" t="s">
        <v>1711</v>
      </c>
      <c r="D1452" s="72" t="n">
        <v>0</v>
      </c>
      <c r="E1452" s="71" t="n">
        <v>0</v>
      </c>
      <c r="F1452" s="71" t="n">
        <v>1</v>
      </c>
      <c r="G1452" s="72" t="n">
        <v>139.95</v>
      </c>
      <c r="H1452" s="72" t="n">
        <v>139.95</v>
      </c>
      <c r="I1452" s="71" t="n">
        <f aca="false">IF(B1452&gt;=Settings!$B$23,1,0)</f>
        <v>0</v>
      </c>
      <c r="J1452" s="71" t="n">
        <v>1</v>
      </c>
      <c r="K1452" s="71" t="n">
        <f aca="false">F1452*I1452*J1452</f>
        <v>0</v>
      </c>
      <c r="L1452" s="71" t="n">
        <f aca="false">E1452*I1452*J1452</f>
        <v>0</v>
      </c>
      <c r="M1452" s="72" t="n">
        <f aca="false">G1452*I1452*J1452</f>
        <v>0</v>
      </c>
      <c r="N1452" s="72" t="n">
        <f aca="false">D1452*I1452*J1452</f>
        <v>-0</v>
      </c>
      <c r="O1452" s="71" t="n">
        <f aca="false">F1452*J1452</f>
        <v>1</v>
      </c>
      <c r="P1452" s="71" t="n">
        <f aca="false">E1452*J1452</f>
        <v>0</v>
      </c>
    </row>
    <row r="1453" customFormat="false" ht="15" hidden="false" customHeight="false" outlineLevel="0" collapsed="false">
      <c r="A1453" s="71" t="s">
        <v>61</v>
      </c>
      <c r="B1453" s="71" t="s">
        <v>47</v>
      </c>
      <c r="C1453" s="71" t="s">
        <v>1020</v>
      </c>
      <c r="D1453" s="72" t="n">
        <v>0</v>
      </c>
      <c r="E1453" s="71" t="n">
        <v>0</v>
      </c>
      <c r="F1453" s="71" t="n">
        <v>3</v>
      </c>
      <c r="G1453" s="72" t="n">
        <v>534.85</v>
      </c>
      <c r="H1453" s="72" t="n">
        <v>534.85</v>
      </c>
      <c r="I1453" s="71" t="n">
        <f aca="false">IF(B1453&gt;=Settings!$B$23,1,0)</f>
        <v>0</v>
      </c>
      <c r="J1453" s="71" t="n">
        <v>1</v>
      </c>
      <c r="K1453" s="71" t="n">
        <f aca="false">F1453*I1453*J1453</f>
        <v>0</v>
      </c>
      <c r="L1453" s="71" t="n">
        <f aca="false">E1453*I1453*J1453</f>
        <v>0</v>
      </c>
      <c r="M1453" s="72" t="n">
        <f aca="false">G1453*I1453*J1453</f>
        <v>0</v>
      </c>
      <c r="N1453" s="72" t="n">
        <f aca="false">D1453*I1453*J1453</f>
        <v>-0</v>
      </c>
      <c r="O1453" s="71" t="n">
        <f aca="false">F1453*J1453</f>
        <v>3</v>
      </c>
      <c r="P1453" s="71" t="n">
        <f aca="false">E1453*J1453</f>
        <v>0</v>
      </c>
    </row>
    <row r="1454" customFormat="false" ht="15" hidden="false" customHeight="false" outlineLevel="0" collapsed="false">
      <c r="A1454" s="71" t="s">
        <v>59</v>
      </c>
      <c r="B1454" s="71" t="s">
        <v>47</v>
      </c>
      <c r="C1454" s="71" t="s">
        <v>1712</v>
      </c>
      <c r="D1454" s="72" t="n">
        <v>0</v>
      </c>
      <c r="E1454" s="71" t="n">
        <v>0</v>
      </c>
      <c r="F1454" s="71" t="n">
        <v>1</v>
      </c>
      <c r="G1454" s="72" t="n">
        <v>99.95</v>
      </c>
      <c r="H1454" s="72" t="n">
        <v>99.95</v>
      </c>
      <c r="I1454" s="71" t="n">
        <f aca="false">IF(B1454&gt;=Settings!$B$23,1,0)</f>
        <v>0</v>
      </c>
      <c r="J1454" s="71" t="n">
        <v>1</v>
      </c>
      <c r="K1454" s="71" t="n">
        <f aca="false">F1454*I1454*J1454</f>
        <v>0</v>
      </c>
      <c r="L1454" s="71" t="n">
        <f aca="false">E1454*I1454*J1454</f>
        <v>0</v>
      </c>
      <c r="M1454" s="72" t="n">
        <f aca="false">G1454*I1454*J1454</f>
        <v>0</v>
      </c>
      <c r="N1454" s="72" t="n">
        <f aca="false">D1454*I1454*J1454</f>
        <v>-0</v>
      </c>
      <c r="O1454" s="71" t="n">
        <f aca="false">F1454*J1454</f>
        <v>1</v>
      </c>
      <c r="P1454" s="71" t="n">
        <f aca="false">E1454*J1454</f>
        <v>0</v>
      </c>
    </row>
    <row r="1455" customFormat="false" ht="15" hidden="false" customHeight="false" outlineLevel="0" collapsed="false">
      <c r="A1455" s="71" t="s">
        <v>59</v>
      </c>
      <c r="B1455" s="71" t="s">
        <v>47</v>
      </c>
      <c r="C1455" s="71" t="s">
        <v>1049</v>
      </c>
      <c r="D1455" s="72" t="n">
        <v>0</v>
      </c>
      <c r="E1455" s="71" t="n">
        <v>0</v>
      </c>
      <c r="F1455" s="71" t="n">
        <v>7</v>
      </c>
      <c r="G1455" s="72" t="n">
        <v>342.65</v>
      </c>
      <c r="H1455" s="72" t="n">
        <v>342.65</v>
      </c>
      <c r="I1455" s="71" t="n">
        <f aca="false">IF(B1455&gt;=Settings!$B$23,1,0)</f>
        <v>0</v>
      </c>
      <c r="J1455" s="71" t="n">
        <v>1</v>
      </c>
      <c r="K1455" s="71" t="n">
        <f aca="false">F1455*I1455*J1455</f>
        <v>0</v>
      </c>
      <c r="L1455" s="71" t="n">
        <f aca="false">E1455*I1455*J1455</f>
        <v>0</v>
      </c>
      <c r="M1455" s="72" t="n">
        <f aca="false">G1455*I1455*J1455</f>
        <v>0</v>
      </c>
      <c r="N1455" s="72" t="n">
        <f aca="false">D1455*I1455*J1455</f>
        <v>-0</v>
      </c>
      <c r="O1455" s="71" t="n">
        <f aca="false">F1455*J1455</f>
        <v>7</v>
      </c>
      <c r="P1455" s="71" t="n">
        <f aca="false">E1455*J1455</f>
        <v>0</v>
      </c>
    </row>
    <row r="1456" customFormat="false" ht="15" hidden="false" customHeight="false" outlineLevel="0" collapsed="false">
      <c r="A1456" s="71" t="s">
        <v>60</v>
      </c>
      <c r="B1456" s="71" t="s">
        <v>47</v>
      </c>
      <c r="C1456" s="71" t="s">
        <v>1713</v>
      </c>
      <c r="D1456" s="72" t="n">
        <v>0</v>
      </c>
      <c r="E1456" s="71" t="n">
        <v>0</v>
      </c>
      <c r="F1456" s="71" t="n">
        <v>1</v>
      </c>
      <c r="G1456" s="72" t="n">
        <v>149.95</v>
      </c>
      <c r="H1456" s="72" t="n">
        <v>149.95</v>
      </c>
      <c r="I1456" s="71" t="n">
        <f aca="false">IF(B1456&gt;=Settings!$B$23,1,0)</f>
        <v>0</v>
      </c>
      <c r="J1456" s="71" t="n">
        <v>1</v>
      </c>
      <c r="K1456" s="71" t="n">
        <f aca="false">F1456*I1456*J1456</f>
        <v>0</v>
      </c>
      <c r="L1456" s="71" t="n">
        <f aca="false">E1456*I1456*J1456</f>
        <v>0</v>
      </c>
      <c r="M1456" s="72" t="n">
        <f aca="false">G1456*I1456*J1456</f>
        <v>0</v>
      </c>
      <c r="N1456" s="72" t="n">
        <f aca="false">D1456*I1456*J1456</f>
        <v>-0</v>
      </c>
      <c r="O1456" s="71" t="n">
        <f aca="false">F1456*J1456</f>
        <v>1</v>
      </c>
      <c r="P1456" s="71" t="n">
        <f aca="false">E1456*J1456</f>
        <v>0</v>
      </c>
    </row>
    <row r="1457" customFormat="false" ht="15" hidden="false" customHeight="false" outlineLevel="0" collapsed="false">
      <c r="A1457" s="71" t="s">
        <v>59</v>
      </c>
      <c r="B1457" s="71" t="s">
        <v>47</v>
      </c>
      <c r="C1457" s="71" t="s">
        <v>153</v>
      </c>
      <c r="D1457" s="72" t="n">
        <v>0</v>
      </c>
      <c r="E1457" s="71" t="n">
        <v>0</v>
      </c>
      <c r="F1457" s="71" t="n">
        <v>2</v>
      </c>
      <c r="G1457" s="72" t="n">
        <v>600.9</v>
      </c>
      <c r="H1457" s="72" t="n">
        <v>600.9</v>
      </c>
      <c r="I1457" s="71" t="n">
        <f aca="false">IF(B1457&gt;=Settings!$B$23,1,0)</f>
        <v>0</v>
      </c>
      <c r="J1457" s="71" t="n">
        <v>1</v>
      </c>
      <c r="K1457" s="71" t="n">
        <f aca="false">F1457*I1457*J1457</f>
        <v>0</v>
      </c>
      <c r="L1457" s="71" t="n">
        <f aca="false">E1457*I1457*J1457</f>
        <v>0</v>
      </c>
      <c r="M1457" s="72" t="n">
        <f aca="false">G1457*I1457*J1457</f>
        <v>0</v>
      </c>
      <c r="N1457" s="72" t="n">
        <f aca="false">D1457*I1457*J1457</f>
        <v>-0</v>
      </c>
      <c r="O1457" s="71" t="n">
        <f aca="false">F1457*J1457</f>
        <v>2</v>
      </c>
      <c r="P1457" s="71" t="n">
        <f aca="false">E1457*J1457</f>
        <v>0</v>
      </c>
    </row>
    <row r="1458" customFormat="false" ht="15" hidden="false" customHeight="false" outlineLevel="0" collapsed="false">
      <c r="A1458" s="71" t="s">
        <v>60</v>
      </c>
      <c r="B1458" s="71" t="s">
        <v>47</v>
      </c>
      <c r="C1458" s="71" t="s">
        <v>855</v>
      </c>
      <c r="D1458" s="72" t="n">
        <v>0</v>
      </c>
      <c r="E1458" s="71" t="n">
        <v>0</v>
      </c>
      <c r="F1458" s="71" t="n">
        <v>3</v>
      </c>
      <c r="G1458" s="72" t="n">
        <v>239.85</v>
      </c>
      <c r="H1458" s="72" t="n">
        <v>239.85</v>
      </c>
      <c r="I1458" s="71" t="n">
        <f aca="false">IF(B1458&gt;=Settings!$B$23,1,0)</f>
        <v>0</v>
      </c>
      <c r="J1458" s="71" t="n">
        <v>1</v>
      </c>
      <c r="K1458" s="71" t="n">
        <f aca="false">F1458*I1458*J1458</f>
        <v>0</v>
      </c>
      <c r="L1458" s="71" t="n">
        <f aca="false">E1458*I1458*J1458</f>
        <v>0</v>
      </c>
      <c r="M1458" s="72" t="n">
        <f aca="false">G1458*I1458*J1458</f>
        <v>0</v>
      </c>
      <c r="N1458" s="72" t="n">
        <f aca="false">D1458*I1458*J1458</f>
        <v>-0</v>
      </c>
      <c r="O1458" s="71" t="n">
        <f aca="false">F1458*J1458</f>
        <v>3</v>
      </c>
      <c r="P1458" s="71" t="n">
        <f aca="false">E1458*J1458</f>
        <v>0</v>
      </c>
    </row>
    <row r="1459" customFormat="false" ht="15" hidden="false" customHeight="false" outlineLevel="0" collapsed="false">
      <c r="A1459" s="71" t="s">
        <v>59</v>
      </c>
      <c r="B1459" s="71" t="s">
        <v>47</v>
      </c>
      <c r="C1459" s="71" t="s">
        <v>971</v>
      </c>
      <c r="D1459" s="72" t="n">
        <v>0</v>
      </c>
      <c r="E1459" s="71" t="n">
        <v>0</v>
      </c>
      <c r="F1459" s="71" t="n">
        <v>17</v>
      </c>
      <c r="G1459" s="72" t="n">
        <v>1320.24</v>
      </c>
      <c r="H1459" s="72" t="n">
        <v>1320.24</v>
      </c>
      <c r="I1459" s="71" t="n">
        <f aca="false">IF(B1459&gt;=Settings!$B$23,1,0)</f>
        <v>0</v>
      </c>
      <c r="J1459" s="71" t="n">
        <v>1</v>
      </c>
      <c r="K1459" s="71" t="n">
        <f aca="false">F1459*I1459*J1459</f>
        <v>0</v>
      </c>
      <c r="L1459" s="71" t="n">
        <f aca="false">E1459*I1459*J1459</f>
        <v>0</v>
      </c>
      <c r="M1459" s="72" t="n">
        <f aca="false">G1459*I1459*J1459</f>
        <v>0</v>
      </c>
      <c r="N1459" s="72" t="n">
        <f aca="false">D1459*I1459*J1459</f>
        <v>-0</v>
      </c>
      <c r="O1459" s="71" t="n">
        <f aca="false">F1459*J1459</f>
        <v>17</v>
      </c>
      <c r="P1459" s="71" t="n">
        <f aca="false">E1459*J1459</f>
        <v>0</v>
      </c>
    </row>
    <row r="1460" customFormat="false" ht="15" hidden="false" customHeight="false" outlineLevel="0" collapsed="false">
      <c r="A1460" s="71" t="s">
        <v>59</v>
      </c>
      <c r="B1460" s="71" t="s">
        <v>47</v>
      </c>
      <c r="C1460" s="71" t="s">
        <v>1714</v>
      </c>
      <c r="D1460" s="72" t="n">
        <v>0</v>
      </c>
      <c r="E1460" s="71" t="n">
        <v>0</v>
      </c>
      <c r="F1460" s="71" t="n">
        <v>1</v>
      </c>
      <c r="G1460" s="72" t="n">
        <v>151.95</v>
      </c>
      <c r="H1460" s="72" t="n">
        <v>151.95</v>
      </c>
      <c r="I1460" s="71" t="n">
        <f aca="false">IF(B1460&gt;=Settings!$B$23,1,0)</f>
        <v>0</v>
      </c>
      <c r="J1460" s="71" t="n">
        <v>1</v>
      </c>
      <c r="K1460" s="71" t="n">
        <f aca="false">F1460*I1460*J1460</f>
        <v>0</v>
      </c>
      <c r="L1460" s="71" t="n">
        <f aca="false">E1460*I1460*J1460</f>
        <v>0</v>
      </c>
      <c r="M1460" s="72" t="n">
        <f aca="false">G1460*I1460*J1460</f>
        <v>0</v>
      </c>
      <c r="N1460" s="72" t="n">
        <f aca="false">D1460*I1460*J1460</f>
        <v>-0</v>
      </c>
      <c r="O1460" s="71" t="n">
        <f aca="false">F1460*J1460</f>
        <v>1</v>
      </c>
      <c r="P1460" s="71" t="n">
        <f aca="false">E1460*J1460</f>
        <v>0</v>
      </c>
    </row>
    <row r="1461" customFormat="false" ht="15" hidden="false" customHeight="false" outlineLevel="0" collapsed="false">
      <c r="A1461" s="71" t="s">
        <v>60</v>
      </c>
      <c r="B1461" s="71" t="s">
        <v>47</v>
      </c>
      <c r="C1461" s="71" t="s">
        <v>1715</v>
      </c>
      <c r="D1461" s="72" t="n">
        <v>0</v>
      </c>
      <c r="E1461" s="71" t="n">
        <v>0</v>
      </c>
      <c r="F1461" s="71" t="n">
        <v>4</v>
      </c>
      <c r="G1461" s="72" t="n">
        <v>307.8</v>
      </c>
      <c r="H1461" s="72" t="n">
        <v>307.8</v>
      </c>
      <c r="I1461" s="71" t="n">
        <f aca="false">IF(B1461&gt;=Settings!$B$23,1,0)</f>
        <v>0</v>
      </c>
      <c r="J1461" s="71" t="n">
        <v>1</v>
      </c>
      <c r="K1461" s="71" t="n">
        <f aca="false">F1461*I1461*J1461</f>
        <v>0</v>
      </c>
      <c r="L1461" s="71" t="n">
        <f aca="false">E1461*I1461*J1461</f>
        <v>0</v>
      </c>
      <c r="M1461" s="72" t="n">
        <f aca="false">G1461*I1461*J1461</f>
        <v>0</v>
      </c>
      <c r="N1461" s="72" t="n">
        <f aca="false">D1461*I1461*J1461</f>
        <v>-0</v>
      </c>
      <c r="O1461" s="71" t="n">
        <f aca="false">F1461*J1461</f>
        <v>4</v>
      </c>
      <c r="P1461" s="71" t="n">
        <f aca="false">E1461*J1461</f>
        <v>0</v>
      </c>
    </row>
    <row r="1462" customFormat="false" ht="15" hidden="false" customHeight="false" outlineLevel="0" collapsed="false">
      <c r="A1462" s="71" t="s">
        <v>59</v>
      </c>
      <c r="B1462" s="71" t="s">
        <v>47</v>
      </c>
      <c r="C1462" s="71" t="s">
        <v>1486</v>
      </c>
      <c r="D1462" s="72" t="n">
        <v>0</v>
      </c>
      <c r="E1462" s="71" t="n">
        <v>0</v>
      </c>
      <c r="F1462" s="71" t="n">
        <v>2</v>
      </c>
      <c r="G1462" s="72" t="n">
        <v>119.9</v>
      </c>
      <c r="H1462" s="72" t="n">
        <v>119.9</v>
      </c>
      <c r="I1462" s="71" t="n">
        <f aca="false">IF(B1462&gt;=Settings!$B$23,1,0)</f>
        <v>0</v>
      </c>
      <c r="J1462" s="71" t="n">
        <v>1</v>
      </c>
      <c r="K1462" s="71" t="n">
        <f aca="false">F1462*I1462*J1462</f>
        <v>0</v>
      </c>
      <c r="L1462" s="71" t="n">
        <f aca="false">E1462*I1462*J1462</f>
        <v>0</v>
      </c>
      <c r="M1462" s="72" t="n">
        <f aca="false">G1462*I1462*J1462</f>
        <v>0</v>
      </c>
      <c r="N1462" s="72" t="n">
        <f aca="false">D1462*I1462*J1462</f>
        <v>-0</v>
      </c>
      <c r="O1462" s="71" t="n">
        <f aca="false">F1462*J1462</f>
        <v>2</v>
      </c>
      <c r="P1462" s="71" t="n">
        <f aca="false">E1462*J1462</f>
        <v>0</v>
      </c>
    </row>
    <row r="1463" customFormat="false" ht="15" hidden="false" customHeight="false" outlineLevel="0" collapsed="false">
      <c r="A1463" s="71" t="s">
        <v>60</v>
      </c>
      <c r="B1463" s="71" t="s">
        <v>47</v>
      </c>
      <c r="C1463" s="71" t="s">
        <v>1716</v>
      </c>
      <c r="D1463" s="72" t="n">
        <v>0</v>
      </c>
      <c r="E1463" s="71" t="n">
        <v>0</v>
      </c>
      <c r="F1463" s="71" t="n">
        <v>10</v>
      </c>
      <c r="G1463" s="72" t="n">
        <v>1039.5</v>
      </c>
      <c r="H1463" s="72" t="n">
        <v>1039.5</v>
      </c>
      <c r="I1463" s="71" t="n">
        <f aca="false">IF(B1463&gt;=Settings!$B$23,1,0)</f>
        <v>0</v>
      </c>
      <c r="J1463" s="71" t="n">
        <v>1</v>
      </c>
      <c r="K1463" s="71" t="n">
        <f aca="false">F1463*I1463*J1463</f>
        <v>0</v>
      </c>
      <c r="L1463" s="71" t="n">
        <f aca="false">E1463*I1463*J1463</f>
        <v>0</v>
      </c>
      <c r="M1463" s="72" t="n">
        <f aca="false">G1463*I1463*J1463</f>
        <v>0</v>
      </c>
      <c r="N1463" s="72" t="n">
        <f aca="false">D1463*I1463*J1463</f>
        <v>-0</v>
      </c>
      <c r="O1463" s="71" t="n">
        <f aca="false">F1463*J1463</f>
        <v>10</v>
      </c>
      <c r="P1463" s="71" t="n">
        <f aca="false">E1463*J1463</f>
        <v>0</v>
      </c>
    </row>
    <row r="1464" customFormat="false" ht="15" hidden="false" customHeight="false" outlineLevel="0" collapsed="false">
      <c r="A1464" s="71" t="s">
        <v>60</v>
      </c>
      <c r="B1464" s="71" t="s">
        <v>47</v>
      </c>
      <c r="C1464" s="71" t="s">
        <v>1717</v>
      </c>
      <c r="D1464" s="72" t="n">
        <v>124.95</v>
      </c>
      <c r="E1464" s="71" t="n">
        <v>1</v>
      </c>
      <c r="F1464" s="71" t="n">
        <v>19</v>
      </c>
      <c r="G1464" s="72" t="n">
        <v>2374.05</v>
      </c>
      <c r="H1464" s="72" t="n">
        <v>2249.1</v>
      </c>
      <c r="I1464" s="71" t="n">
        <f aca="false">IF(B1464&gt;=Settings!$B$23,1,0)</f>
        <v>0</v>
      </c>
      <c r="J1464" s="71" t="n">
        <v>1</v>
      </c>
      <c r="K1464" s="71" t="n">
        <f aca="false">F1464*I1464*J1464</f>
        <v>0</v>
      </c>
      <c r="L1464" s="71" t="n">
        <f aca="false">E1464*I1464*J1464</f>
        <v>0</v>
      </c>
      <c r="M1464" s="72" t="n">
        <f aca="false">G1464*I1464*J1464</f>
        <v>0</v>
      </c>
      <c r="N1464" s="72" t="n">
        <f aca="false">D1464*I1464*J1464</f>
        <v>0</v>
      </c>
      <c r="O1464" s="71" t="n">
        <f aca="false">F1464*J1464</f>
        <v>19</v>
      </c>
      <c r="P1464" s="71" t="n">
        <f aca="false">E1464*J1464</f>
        <v>1</v>
      </c>
    </row>
    <row r="1465" customFormat="false" ht="15" hidden="false" customHeight="false" outlineLevel="0" collapsed="false">
      <c r="A1465" s="71" t="s">
        <v>60</v>
      </c>
      <c r="B1465" s="71" t="s">
        <v>47</v>
      </c>
      <c r="C1465" s="71" t="s">
        <v>142</v>
      </c>
      <c r="D1465" s="72" t="n">
        <v>58.55</v>
      </c>
      <c r="E1465" s="71" t="n">
        <v>1</v>
      </c>
      <c r="F1465" s="71" t="n">
        <v>98</v>
      </c>
      <c r="G1465" s="72" t="n">
        <v>4987.9</v>
      </c>
      <c r="H1465" s="72" t="n">
        <v>4929.35</v>
      </c>
      <c r="I1465" s="71" t="n">
        <f aca="false">IF(B1465&gt;=Settings!$B$23,1,0)</f>
        <v>0</v>
      </c>
      <c r="J1465" s="71" t="n">
        <v>1</v>
      </c>
      <c r="K1465" s="71" t="n">
        <f aca="false">F1465*I1465*J1465</f>
        <v>0</v>
      </c>
      <c r="L1465" s="71" t="n">
        <f aca="false">E1465*I1465*J1465</f>
        <v>0</v>
      </c>
      <c r="M1465" s="72" t="n">
        <f aca="false">G1465*I1465*J1465</f>
        <v>0</v>
      </c>
      <c r="N1465" s="72" t="n">
        <f aca="false">D1465*I1465*J1465</f>
        <v>0</v>
      </c>
      <c r="O1465" s="71" t="n">
        <f aca="false">F1465*J1465</f>
        <v>98</v>
      </c>
      <c r="P1465" s="71" t="n">
        <f aca="false">E1465*J1465</f>
        <v>1</v>
      </c>
    </row>
    <row r="1466" customFormat="false" ht="15" hidden="false" customHeight="false" outlineLevel="0" collapsed="false">
      <c r="A1466" s="71" t="s">
        <v>59</v>
      </c>
      <c r="B1466" s="71" t="s">
        <v>47</v>
      </c>
      <c r="C1466" s="71" t="s">
        <v>1483</v>
      </c>
      <c r="D1466" s="72" t="n">
        <v>0</v>
      </c>
      <c r="E1466" s="71" t="n">
        <v>0</v>
      </c>
      <c r="F1466" s="71" t="n">
        <v>1</v>
      </c>
      <c r="G1466" s="72" t="n">
        <v>81.2</v>
      </c>
      <c r="H1466" s="72" t="n">
        <v>81.2</v>
      </c>
      <c r="I1466" s="71" t="n">
        <f aca="false">IF(B1466&gt;=Settings!$B$23,1,0)</f>
        <v>0</v>
      </c>
      <c r="J1466" s="71" t="n">
        <v>1</v>
      </c>
      <c r="K1466" s="71" t="n">
        <f aca="false">F1466*I1466*J1466</f>
        <v>0</v>
      </c>
      <c r="L1466" s="71" t="n">
        <f aca="false">E1466*I1466*J1466</f>
        <v>0</v>
      </c>
      <c r="M1466" s="72" t="n">
        <f aca="false">G1466*I1466*J1466</f>
        <v>0</v>
      </c>
      <c r="N1466" s="72" t="n">
        <f aca="false">D1466*I1466*J1466</f>
        <v>-0</v>
      </c>
      <c r="O1466" s="71" t="n">
        <f aca="false">F1466*J1466</f>
        <v>1</v>
      </c>
      <c r="P1466" s="71" t="n">
        <f aca="false">E1466*J1466</f>
        <v>0</v>
      </c>
    </row>
    <row r="1467" customFormat="false" ht="15" hidden="false" customHeight="false" outlineLevel="0" collapsed="false">
      <c r="A1467" s="71" t="s">
        <v>61</v>
      </c>
      <c r="B1467" s="71" t="s">
        <v>47</v>
      </c>
      <c r="C1467" s="71" t="s">
        <v>649</v>
      </c>
      <c r="D1467" s="72" t="n">
        <v>0</v>
      </c>
      <c r="E1467" s="71" t="n">
        <v>0</v>
      </c>
      <c r="F1467" s="71" t="n">
        <v>1</v>
      </c>
      <c r="G1467" s="72" t="n">
        <v>229.95</v>
      </c>
      <c r="H1467" s="72" t="n">
        <v>229.95</v>
      </c>
      <c r="I1467" s="71" t="n">
        <f aca="false">IF(B1467&gt;=Settings!$B$23,1,0)</f>
        <v>0</v>
      </c>
      <c r="J1467" s="71" t="n">
        <v>1</v>
      </c>
      <c r="K1467" s="71" t="n">
        <f aca="false">F1467*I1467*J1467</f>
        <v>0</v>
      </c>
      <c r="L1467" s="71" t="n">
        <f aca="false">E1467*I1467*J1467</f>
        <v>0</v>
      </c>
      <c r="M1467" s="72" t="n">
        <f aca="false">G1467*I1467*J1467</f>
        <v>0</v>
      </c>
      <c r="N1467" s="72" t="n">
        <f aca="false">D1467*I1467*J1467</f>
        <v>-0</v>
      </c>
      <c r="O1467" s="71" t="n">
        <f aca="false">F1467*J1467</f>
        <v>1</v>
      </c>
      <c r="P1467" s="71" t="n">
        <f aca="false">E1467*J1467</f>
        <v>0</v>
      </c>
    </row>
    <row r="1468" customFormat="false" ht="15" hidden="false" customHeight="false" outlineLevel="0" collapsed="false">
      <c r="A1468" s="71" t="s">
        <v>59</v>
      </c>
      <c r="B1468" s="71" t="s">
        <v>47</v>
      </c>
      <c r="C1468" s="71" t="s">
        <v>1487</v>
      </c>
      <c r="D1468" s="72" t="n">
        <v>0</v>
      </c>
      <c r="E1468" s="71" t="n">
        <v>0</v>
      </c>
      <c r="F1468" s="71" t="n">
        <v>4</v>
      </c>
      <c r="G1468" s="72" t="n">
        <v>791.408</v>
      </c>
      <c r="H1468" s="72" t="n">
        <v>791.408</v>
      </c>
      <c r="I1468" s="71" t="n">
        <f aca="false">IF(B1468&gt;=Settings!$B$23,1,0)</f>
        <v>0</v>
      </c>
      <c r="J1468" s="71" t="n">
        <v>1</v>
      </c>
      <c r="K1468" s="71" t="n">
        <f aca="false">F1468*I1468*J1468</f>
        <v>0</v>
      </c>
      <c r="L1468" s="71" t="n">
        <f aca="false">E1468*I1468*J1468</f>
        <v>0</v>
      </c>
      <c r="M1468" s="72" t="n">
        <f aca="false">G1468*I1468*J1468</f>
        <v>0</v>
      </c>
      <c r="N1468" s="72" t="n">
        <f aca="false">D1468*I1468*J1468</f>
        <v>-0</v>
      </c>
      <c r="O1468" s="71" t="n">
        <f aca="false">F1468*J1468</f>
        <v>4</v>
      </c>
      <c r="P1468" s="71" t="n">
        <f aca="false">E1468*J1468</f>
        <v>0</v>
      </c>
    </row>
    <row r="1469" customFormat="false" ht="15" hidden="false" customHeight="false" outlineLevel="0" collapsed="false">
      <c r="A1469" s="71" t="s">
        <v>60</v>
      </c>
      <c r="B1469" s="71" t="s">
        <v>47</v>
      </c>
      <c r="C1469" s="71" t="s">
        <v>1718</v>
      </c>
      <c r="D1469" s="72" t="n">
        <v>0</v>
      </c>
      <c r="E1469" s="71" t="n">
        <v>0</v>
      </c>
      <c r="F1469" s="71" t="n">
        <v>1</v>
      </c>
      <c r="G1469" s="72" t="n">
        <v>88.55</v>
      </c>
      <c r="H1469" s="72" t="n">
        <v>88.55</v>
      </c>
      <c r="I1469" s="71" t="n">
        <f aca="false">IF(B1469&gt;=Settings!$B$23,1,0)</f>
        <v>0</v>
      </c>
      <c r="J1469" s="71" t="n">
        <v>1</v>
      </c>
      <c r="K1469" s="71" t="n">
        <f aca="false">F1469*I1469*J1469</f>
        <v>0</v>
      </c>
      <c r="L1469" s="71" t="n">
        <f aca="false">E1469*I1469*J1469</f>
        <v>0</v>
      </c>
      <c r="M1469" s="72" t="n">
        <f aca="false">G1469*I1469*J1469</f>
        <v>0</v>
      </c>
      <c r="N1469" s="72" t="n">
        <f aca="false">D1469*I1469*J1469</f>
        <v>-0</v>
      </c>
      <c r="O1469" s="71" t="n">
        <f aca="false">F1469*J1469</f>
        <v>1</v>
      </c>
      <c r="P1469" s="71" t="n">
        <f aca="false">E1469*J1469</f>
        <v>0</v>
      </c>
    </row>
    <row r="1470" customFormat="false" ht="15" hidden="false" customHeight="false" outlineLevel="0" collapsed="false">
      <c r="A1470" s="71" t="s">
        <v>60</v>
      </c>
      <c r="B1470" s="71" t="s">
        <v>47</v>
      </c>
      <c r="C1470" s="71" t="s">
        <v>1719</v>
      </c>
      <c r="D1470" s="72" t="n">
        <v>0</v>
      </c>
      <c r="E1470" s="71" t="n">
        <v>0</v>
      </c>
      <c r="F1470" s="71" t="n">
        <v>1</v>
      </c>
      <c r="G1470" s="72" t="n">
        <v>154.95</v>
      </c>
      <c r="H1470" s="72" t="n">
        <v>154.95</v>
      </c>
      <c r="I1470" s="71" t="n">
        <f aca="false">IF(B1470&gt;=Settings!$B$23,1,0)</f>
        <v>0</v>
      </c>
      <c r="J1470" s="71" t="n">
        <v>1</v>
      </c>
      <c r="K1470" s="71" t="n">
        <f aca="false">F1470*I1470*J1470</f>
        <v>0</v>
      </c>
      <c r="L1470" s="71" t="n">
        <f aca="false">E1470*I1470*J1470</f>
        <v>0</v>
      </c>
      <c r="M1470" s="72" t="n">
        <f aca="false">G1470*I1470*J1470</f>
        <v>0</v>
      </c>
      <c r="N1470" s="72" t="n">
        <f aca="false">D1470*I1470*J1470</f>
        <v>-0</v>
      </c>
      <c r="O1470" s="71" t="n">
        <f aca="false">F1470*J1470</f>
        <v>1</v>
      </c>
      <c r="P1470" s="71" t="n">
        <f aca="false">E1470*J1470</f>
        <v>0</v>
      </c>
    </row>
    <row r="1471" customFormat="false" ht="15" hidden="false" customHeight="false" outlineLevel="0" collapsed="false">
      <c r="A1471" s="71" t="s">
        <v>60</v>
      </c>
      <c r="B1471" s="71" t="s">
        <v>47</v>
      </c>
      <c r="C1471" s="71" t="s">
        <v>1210</v>
      </c>
      <c r="D1471" s="72" t="n">
        <v>699.5</v>
      </c>
      <c r="E1471" s="71" t="n">
        <v>10</v>
      </c>
      <c r="F1471" s="71" t="n">
        <v>58</v>
      </c>
      <c r="G1471" s="72" t="n">
        <v>4057.1</v>
      </c>
      <c r="H1471" s="72" t="n">
        <v>3357.6</v>
      </c>
      <c r="I1471" s="71" t="n">
        <f aca="false">IF(B1471&gt;=Settings!$B$23,1,0)</f>
        <v>0</v>
      </c>
      <c r="J1471" s="71" t="n">
        <v>1</v>
      </c>
      <c r="K1471" s="71" t="n">
        <f aca="false">F1471*I1471*J1471</f>
        <v>0</v>
      </c>
      <c r="L1471" s="71" t="n">
        <f aca="false">E1471*I1471*J1471</f>
        <v>0</v>
      </c>
      <c r="M1471" s="72" t="n">
        <f aca="false">G1471*I1471*J1471</f>
        <v>0</v>
      </c>
      <c r="N1471" s="72" t="n">
        <f aca="false">D1471*I1471*J1471</f>
        <v>0</v>
      </c>
      <c r="O1471" s="71" t="n">
        <f aca="false">F1471*J1471</f>
        <v>58</v>
      </c>
      <c r="P1471" s="71" t="n">
        <f aca="false">E1471*J1471</f>
        <v>10</v>
      </c>
    </row>
    <row r="1472" customFormat="false" ht="15" hidden="false" customHeight="false" outlineLevel="0" collapsed="false">
      <c r="A1472" s="71" t="s">
        <v>59</v>
      </c>
      <c r="B1472" s="71" t="s">
        <v>47</v>
      </c>
      <c r="C1472" s="71" t="s">
        <v>958</v>
      </c>
      <c r="D1472" s="72" t="n">
        <v>0</v>
      </c>
      <c r="E1472" s="71" t="n">
        <v>0</v>
      </c>
      <c r="F1472" s="71" t="n">
        <v>163</v>
      </c>
      <c r="G1472" s="72" t="n">
        <v>1473.846</v>
      </c>
      <c r="H1472" s="72" t="n">
        <v>1473.846</v>
      </c>
      <c r="I1472" s="71" t="n">
        <f aca="false">IF(B1472&gt;=Settings!$B$23,1,0)</f>
        <v>0</v>
      </c>
      <c r="J1472" s="71" t="n">
        <v>1</v>
      </c>
      <c r="K1472" s="71" t="n">
        <f aca="false">F1472*I1472*J1472</f>
        <v>0</v>
      </c>
      <c r="L1472" s="71" t="n">
        <f aca="false">E1472*I1472*J1472</f>
        <v>0</v>
      </c>
      <c r="M1472" s="72" t="n">
        <f aca="false">G1472*I1472*J1472</f>
        <v>0</v>
      </c>
      <c r="N1472" s="72" t="n">
        <f aca="false">D1472*I1472*J1472</f>
        <v>-0</v>
      </c>
      <c r="O1472" s="71" t="n">
        <f aca="false">F1472*J1472</f>
        <v>163</v>
      </c>
      <c r="P1472" s="71" t="n">
        <f aca="false">E1472*J1472</f>
        <v>0</v>
      </c>
    </row>
    <row r="1473" customFormat="false" ht="15" hidden="false" customHeight="false" outlineLevel="0" collapsed="false">
      <c r="A1473" s="71" t="s">
        <v>59</v>
      </c>
      <c r="B1473" s="71" t="s">
        <v>47</v>
      </c>
      <c r="C1473" s="71" t="s">
        <v>956</v>
      </c>
      <c r="D1473" s="72" t="n">
        <v>0</v>
      </c>
      <c r="E1473" s="71" t="n">
        <v>0</v>
      </c>
      <c r="F1473" s="71" t="n">
        <v>8</v>
      </c>
      <c r="G1473" s="72" t="n">
        <v>396.44</v>
      </c>
      <c r="H1473" s="72" t="n">
        <v>396.44</v>
      </c>
      <c r="I1473" s="71" t="n">
        <f aca="false">IF(B1473&gt;=Settings!$B$23,1,0)</f>
        <v>0</v>
      </c>
      <c r="J1473" s="71" t="n">
        <v>1</v>
      </c>
      <c r="K1473" s="71" t="n">
        <f aca="false">F1473*I1473*J1473</f>
        <v>0</v>
      </c>
      <c r="L1473" s="71" t="n">
        <f aca="false">E1473*I1473*J1473</f>
        <v>0</v>
      </c>
      <c r="M1473" s="72" t="n">
        <f aca="false">G1473*I1473*J1473</f>
        <v>0</v>
      </c>
      <c r="N1473" s="72" t="n">
        <f aca="false">D1473*I1473*J1473</f>
        <v>-0</v>
      </c>
      <c r="O1473" s="71" t="n">
        <f aca="false">F1473*J1473</f>
        <v>8</v>
      </c>
      <c r="P1473" s="71" t="n">
        <f aca="false">E1473*J1473</f>
        <v>0</v>
      </c>
    </row>
    <row r="1474" customFormat="false" ht="15" hidden="false" customHeight="false" outlineLevel="0" collapsed="false">
      <c r="A1474" s="71" t="s">
        <v>59</v>
      </c>
      <c r="B1474" s="71" t="s">
        <v>47</v>
      </c>
      <c r="C1474" s="71" t="s">
        <v>954</v>
      </c>
      <c r="D1474" s="72" t="n">
        <v>0</v>
      </c>
      <c r="E1474" s="71" t="n">
        <v>0</v>
      </c>
      <c r="F1474" s="71" t="n">
        <v>7</v>
      </c>
      <c r="G1474" s="72" t="n">
        <v>862.38</v>
      </c>
      <c r="H1474" s="72" t="n">
        <v>862.38</v>
      </c>
      <c r="I1474" s="71" t="n">
        <f aca="false">IF(B1474&gt;=Settings!$B$23,1,0)</f>
        <v>0</v>
      </c>
      <c r="J1474" s="71" t="n">
        <v>1</v>
      </c>
      <c r="K1474" s="71" t="n">
        <f aca="false">F1474*I1474*J1474</f>
        <v>0</v>
      </c>
      <c r="L1474" s="71" t="n">
        <f aca="false">E1474*I1474*J1474</f>
        <v>0</v>
      </c>
      <c r="M1474" s="72" t="n">
        <f aca="false">G1474*I1474*J1474</f>
        <v>0</v>
      </c>
      <c r="N1474" s="72" t="n">
        <f aca="false">D1474*I1474*J1474</f>
        <v>-0</v>
      </c>
      <c r="O1474" s="71" t="n">
        <f aca="false">F1474*J1474</f>
        <v>7</v>
      </c>
      <c r="P1474" s="71" t="n">
        <f aca="false">E1474*J1474</f>
        <v>0</v>
      </c>
    </row>
    <row r="1475" customFormat="false" ht="15" hidden="false" customHeight="false" outlineLevel="0" collapsed="false">
      <c r="A1475" s="71" t="s">
        <v>59</v>
      </c>
      <c r="B1475" s="71" t="s">
        <v>47</v>
      </c>
      <c r="C1475" s="71" t="s">
        <v>955</v>
      </c>
      <c r="D1475" s="72" t="n">
        <v>0</v>
      </c>
      <c r="E1475" s="71" t="n">
        <v>0</v>
      </c>
      <c r="F1475" s="71" t="n">
        <v>20</v>
      </c>
      <c r="G1475" s="72" t="n">
        <v>1581.387</v>
      </c>
      <c r="H1475" s="72" t="n">
        <v>1581.387</v>
      </c>
      <c r="I1475" s="71" t="n">
        <f aca="false">IF(B1475&gt;=Settings!$B$23,1,0)</f>
        <v>0</v>
      </c>
      <c r="J1475" s="71" t="n">
        <v>1</v>
      </c>
      <c r="K1475" s="71" t="n">
        <f aca="false">F1475*I1475*J1475</f>
        <v>0</v>
      </c>
      <c r="L1475" s="71" t="n">
        <f aca="false">E1475*I1475*J1475</f>
        <v>0</v>
      </c>
      <c r="M1475" s="72" t="n">
        <f aca="false">G1475*I1475*J1475</f>
        <v>0</v>
      </c>
      <c r="N1475" s="72" t="n">
        <f aca="false">D1475*I1475*J1475</f>
        <v>-0</v>
      </c>
      <c r="O1475" s="71" t="n">
        <f aca="false">F1475*J1475</f>
        <v>20</v>
      </c>
      <c r="P1475" s="71" t="n">
        <f aca="false">E1475*J1475</f>
        <v>0</v>
      </c>
    </row>
    <row r="1476" customFormat="false" ht="15" hidden="false" customHeight="false" outlineLevel="0" collapsed="false">
      <c r="A1476" s="71" t="s">
        <v>60</v>
      </c>
      <c r="B1476" s="71" t="s">
        <v>47</v>
      </c>
      <c r="C1476" s="71" t="s">
        <v>1720</v>
      </c>
      <c r="D1476" s="72" t="n">
        <v>0</v>
      </c>
      <c r="E1476" s="71" t="n">
        <v>0</v>
      </c>
      <c r="F1476" s="71" t="n">
        <v>2</v>
      </c>
      <c r="G1476" s="72" t="n">
        <v>349.9</v>
      </c>
      <c r="H1476" s="72" t="n">
        <v>349.9</v>
      </c>
      <c r="I1476" s="71" t="n">
        <f aca="false">IF(B1476&gt;=Settings!$B$23,1,0)</f>
        <v>0</v>
      </c>
      <c r="J1476" s="71" t="n">
        <v>1</v>
      </c>
      <c r="K1476" s="71" t="n">
        <f aca="false">F1476*I1476*J1476</f>
        <v>0</v>
      </c>
      <c r="L1476" s="71" t="n">
        <f aca="false">E1476*I1476*J1476</f>
        <v>0</v>
      </c>
      <c r="M1476" s="72" t="n">
        <f aca="false">G1476*I1476*J1476</f>
        <v>0</v>
      </c>
      <c r="N1476" s="72" t="n">
        <f aca="false">D1476*I1476*J1476</f>
        <v>-0</v>
      </c>
      <c r="O1476" s="71" t="n">
        <f aca="false">F1476*J1476</f>
        <v>2</v>
      </c>
      <c r="P1476" s="71" t="n">
        <f aca="false">E1476*J1476</f>
        <v>0</v>
      </c>
    </row>
    <row r="1477" customFormat="false" ht="15" hidden="false" customHeight="false" outlineLevel="0" collapsed="false">
      <c r="A1477" s="71" t="s">
        <v>59</v>
      </c>
      <c r="B1477" s="71" t="s">
        <v>47</v>
      </c>
      <c r="C1477" s="71" t="s">
        <v>1011</v>
      </c>
      <c r="D1477" s="72" t="n">
        <v>0</v>
      </c>
      <c r="E1477" s="71" t="n">
        <v>0</v>
      </c>
      <c r="F1477" s="71" t="n">
        <v>1</v>
      </c>
      <c r="G1477" s="72" t="n">
        <v>154.95</v>
      </c>
      <c r="H1477" s="72" t="n">
        <v>154.95</v>
      </c>
      <c r="I1477" s="71" t="n">
        <f aca="false">IF(B1477&gt;=Settings!$B$23,1,0)</f>
        <v>0</v>
      </c>
      <c r="J1477" s="71" t="n">
        <v>1</v>
      </c>
      <c r="K1477" s="71" t="n">
        <f aca="false">F1477*I1477*J1477</f>
        <v>0</v>
      </c>
      <c r="L1477" s="71" t="n">
        <f aca="false">E1477*I1477*J1477</f>
        <v>0</v>
      </c>
      <c r="M1477" s="72" t="n">
        <f aca="false">G1477*I1477*J1477</f>
        <v>0</v>
      </c>
      <c r="N1477" s="72" t="n">
        <f aca="false">D1477*I1477*J1477</f>
        <v>-0</v>
      </c>
      <c r="O1477" s="71" t="n">
        <f aca="false">F1477*J1477</f>
        <v>1</v>
      </c>
      <c r="P1477" s="71" t="n">
        <f aca="false">E1477*J1477</f>
        <v>0</v>
      </c>
    </row>
    <row r="1478" customFormat="false" ht="15" hidden="false" customHeight="false" outlineLevel="0" collapsed="false">
      <c r="A1478" s="71" t="s">
        <v>60</v>
      </c>
      <c r="B1478" s="71" t="s">
        <v>47</v>
      </c>
      <c r="C1478" s="71" t="s">
        <v>1241</v>
      </c>
      <c r="D1478" s="72" t="n">
        <v>0</v>
      </c>
      <c r="E1478" s="71" t="n">
        <v>0</v>
      </c>
      <c r="F1478" s="71" t="n">
        <v>8</v>
      </c>
      <c r="G1478" s="72" t="n">
        <v>1039.6</v>
      </c>
      <c r="H1478" s="72" t="n">
        <v>1039.6</v>
      </c>
      <c r="I1478" s="71" t="n">
        <f aca="false">IF(B1478&gt;=Settings!$B$23,1,0)</f>
        <v>0</v>
      </c>
      <c r="J1478" s="71" t="n">
        <v>1</v>
      </c>
      <c r="K1478" s="71" t="n">
        <f aca="false">F1478*I1478*J1478</f>
        <v>0</v>
      </c>
      <c r="L1478" s="71" t="n">
        <f aca="false">E1478*I1478*J1478</f>
        <v>0</v>
      </c>
      <c r="M1478" s="72" t="n">
        <f aca="false">G1478*I1478*J1478</f>
        <v>0</v>
      </c>
      <c r="N1478" s="72" t="n">
        <f aca="false">D1478*I1478*J1478</f>
        <v>-0</v>
      </c>
      <c r="O1478" s="71" t="n">
        <f aca="false">F1478*J1478</f>
        <v>8</v>
      </c>
      <c r="P1478" s="71" t="n">
        <f aca="false">E1478*J1478</f>
        <v>0</v>
      </c>
    </row>
    <row r="1479" customFormat="false" ht="15" hidden="false" customHeight="false" outlineLevel="0" collapsed="false">
      <c r="A1479" s="71" t="s">
        <v>60</v>
      </c>
      <c r="B1479" s="71" t="s">
        <v>47</v>
      </c>
      <c r="C1479" s="71" t="s">
        <v>1095</v>
      </c>
      <c r="D1479" s="72" t="n">
        <v>0</v>
      </c>
      <c r="E1479" s="71" t="n">
        <v>0</v>
      </c>
      <c r="F1479" s="71" t="n">
        <v>12</v>
      </c>
      <c r="G1479" s="72" t="n">
        <v>1319.4</v>
      </c>
      <c r="H1479" s="72" t="n">
        <v>1319.4</v>
      </c>
      <c r="I1479" s="71" t="n">
        <f aca="false">IF(B1479&gt;=Settings!$B$23,1,0)</f>
        <v>0</v>
      </c>
      <c r="J1479" s="71" t="n">
        <v>1</v>
      </c>
      <c r="K1479" s="71" t="n">
        <f aca="false">F1479*I1479*J1479</f>
        <v>0</v>
      </c>
      <c r="L1479" s="71" t="n">
        <f aca="false">E1479*I1479*J1479</f>
        <v>0</v>
      </c>
      <c r="M1479" s="72" t="n">
        <f aca="false">G1479*I1479*J1479</f>
        <v>0</v>
      </c>
      <c r="N1479" s="72" t="n">
        <f aca="false">D1479*I1479*J1479</f>
        <v>-0</v>
      </c>
      <c r="O1479" s="71" t="n">
        <f aca="false">F1479*J1479</f>
        <v>12</v>
      </c>
      <c r="P1479" s="71" t="n">
        <f aca="false">E1479*J1479</f>
        <v>0</v>
      </c>
    </row>
    <row r="1480" customFormat="false" ht="15" hidden="false" customHeight="false" outlineLevel="0" collapsed="false">
      <c r="A1480" s="71" t="s">
        <v>60</v>
      </c>
      <c r="B1480" s="71" t="s">
        <v>47</v>
      </c>
      <c r="C1480" s="71" t="s">
        <v>602</v>
      </c>
      <c r="D1480" s="72" t="n">
        <v>9.99</v>
      </c>
      <c r="E1480" s="71" t="n">
        <v>1</v>
      </c>
      <c r="F1480" s="71" t="n">
        <v>91</v>
      </c>
      <c r="G1480" s="72" t="n">
        <v>1029.09</v>
      </c>
      <c r="H1480" s="72" t="n">
        <v>1019.1</v>
      </c>
      <c r="I1480" s="71" t="n">
        <f aca="false">IF(B1480&gt;=Settings!$B$23,1,0)</f>
        <v>0</v>
      </c>
      <c r="J1480" s="71" t="n">
        <v>1</v>
      </c>
      <c r="K1480" s="71" t="n">
        <f aca="false">F1480*I1480*J1480</f>
        <v>0</v>
      </c>
      <c r="L1480" s="71" t="n">
        <f aca="false">E1480*I1480*J1480</f>
        <v>0</v>
      </c>
      <c r="M1480" s="72" t="n">
        <f aca="false">G1480*I1480*J1480</f>
        <v>0</v>
      </c>
      <c r="N1480" s="72" t="n">
        <f aca="false">D1480*I1480*J1480</f>
        <v>0</v>
      </c>
      <c r="O1480" s="71" t="n">
        <f aca="false">F1480*J1480</f>
        <v>91</v>
      </c>
      <c r="P1480" s="71" t="n">
        <f aca="false">E1480*J1480</f>
        <v>1</v>
      </c>
    </row>
    <row r="1481" customFormat="false" ht="15" hidden="false" customHeight="false" outlineLevel="0" collapsed="false">
      <c r="A1481" s="71" t="s">
        <v>60</v>
      </c>
      <c r="B1481" s="71" t="s">
        <v>47</v>
      </c>
      <c r="C1481" s="71" t="s">
        <v>1721</v>
      </c>
      <c r="D1481" s="72" t="n">
        <v>0</v>
      </c>
      <c r="E1481" s="71" t="n">
        <v>0</v>
      </c>
      <c r="F1481" s="71" t="n">
        <v>1</v>
      </c>
      <c r="G1481" s="72" t="n">
        <v>109.95</v>
      </c>
      <c r="H1481" s="72" t="n">
        <v>109.95</v>
      </c>
      <c r="I1481" s="71" t="n">
        <f aca="false">IF(B1481&gt;=Settings!$B$23,1,0)</f>
        <v>0</v>
      </c>
      <c r="J1481" s="71" t="n">
        <v>1</v>
      </c>
      <c r="K1481" s="71" t="n">
        <f aca="false">F1481*I1481*J1481</f>
        <v>0</v>
      </c>
      <c r="L1481" s="71" t="n">
        <f aca="false">E1481*I1481*J1481</f>
        <v>0</v>
      </c>
      <c r="M1481" s="72" t="n">
        <f aca="false">G1481*I1481*J1481</f>
        <v>0</v>
      </c>
      <c r="N1481" s="72" t="n">
        <f aca="false">D1481*I1481*J1481</f>
        <v>-0</v>
      </c>
      <c r="O1481" s="71" t="n">
        <f aca="false">F1481*J1481</f>
        <v>1</v>
      </c>
      <c r="P1481" s="71" t="n">
        <f aca="false">E1481*J1481</f>
        <v>0</v>
      </c>
    </row>
    <row r="1482" customFormat="false" ht="15" hidden="false" customHeight="false" outlineLevel="0" collapsed="false">
      <c r="A1482" s="71" t="s">
        <v>59</v>
      </c>
      <c r="B1482" s="71" t="s">
        <v>47</v>
      </c>
      <c r="C1482" s="71" t="s">
        <v>1722</v>
      </c>
      <c r="D1482" s="72" t="n">
        <v>0</v>
      </c>
      <c r="E1482" s="71" t="n">
        <v>0</v>
      </c>
      <c r="F1482" s="71" t="n">
        <v>1</v>
      </c>
      <c r="G1482" s="72" t="n">
        <v>134.95</v>
      </c>
      <c r="H1482" s="72" t="n">
        <v>134.95</v>
      </c>
      <c r="I1482" s="71" t="n">
        <f aca="false">IF(B1482&gt;=Settings!$B$23,1,0)</f>
        <v>0</v>
      </c>
      <c r="J1482" s="71" t="n">
        <v>1</v>
      </c>
      <c r="K1482" s="71" t="n">
        <f aca="false">F1482*I1482*J1482</f>
        <v>0</v>
      </c>
      <c r="L1482" s="71" t="n">
        <f aca="false">E1482*I1482*J1482</f>
        <v>0</v>
      </c>
      <c r="M1482" s="72" t="n">
        <f aca="false">G1482*I1482*J1482</f>
        <v>0</v>
      </c>
      <c r="N1482" s="72" t="n">
        <f aca="false">D1482*I1482*J1482</f>
        <v>-0</v>
      </c>
      <c r="O1482" s="71" t="n">
        <f aca="false">F1482*J1482</f>
        <v>1</v>
      </c>
      <c r="P1482" s="71" t="n">
        <f aca="false">E1482*J1482</f>
        <v>0</v>
      </c>
    </row>
    <row r="1483" customFormat="false" ht="15" hidden="false" customHeight="false" outlineLevel="0" collapsed="false">
      <c r="A1483" s="71" t="s">
        <v>60</v>
      </c>
      <c r="B1483" s="71" t="s">
        <v>47</v>
      </c>
      <c r="C1483" s="71" t="s">
        <v>1246</v>
      </c>
      <c r="D1483" s="72" t="n">
        <v>0</v>
      </c>
      <c r="E1483" s="71" t="n">
        <v>0</v>
      </c>
      <c r="F1483" s="71" t="n">
        <v>1</v>
      </c>
      <c r="G1483" s="72" t="n">
        <v>118.95</v>
      </c>
      <c r="H1483" s="72" t="n">
        <v>118.95</v>
      </c>
      <c r="I1483" s="71" t="n">
        <f aca="false">IF(B1483&gt;=Settings!$B$23,1,0)</f>
        <v>0</v>
      </c>
      <c r="J1483" s="71" t="n">
        <v>1</v>
      </c>
      <c r="K1483" s="71" t="n">
        <f aca="false">F1483*I1483*J1483</f>
        <v>0</v>
      </c>
      <c r="L1483" s="71" t="n">
        <f aca="false">E1483*I1483*J1483</f>
        <v>0</v>
      </c>
      <c r="M1483" s="72" t="n">
        <f aca="false">G1483*I1483*J1483</f>
        <v>0</v>
      </c>
      <c r="N1483" s="72" t="n">
        <f aca="false">D1483*I1483*J1483</f>
        <v>-0</v>
      </c>
      <c r="O1483" s="71" t="n">
        <f aca="false">F1483*J1483</f>
        <v>1</v>
      </c>
      <c r="P1483" s="71" t="n">
        <f aca="false">E1483*J1483</f>
        <v>0</v>
      </c>
    </row>
    <row r="1484" customFormat="false" ht="15" hidden="false" customHeight="false" outlineLevel="0" collapsed="false">
      <c r="A1484" s="71" t="s">
        <v>60</v>
      </c>
      <c r="B1484" s="71" t="s">
        <v>47</v>
      </c>
      <c r="C1484" s="71" t="s">
        <v>1176</v>
      </c>
      <c r="D1484" s="72" t="n">
        <v>0</v>
      </c>
      <c r="E1484" s="71" t="n">
        <v>0</v>
      </c>
      <c r="F1484" s="71" t="n">
        <v>3</v>
      </c>
      <c r="G1484" s="72" t="n">
        <v>269.85</v>
      </c>
      <c r="H1484" s="72" t="n">
        <v>269.85</v>
      </c>
      <c r="I1484" s="71" t="n">
        <f aca="false">IF(B1484&gt;=Settings!$B$23,1,0)</f>
        <v>0</v>
      </c>
      <c r="J1484" s="71" t="n">
        <v>1</v>
      </c>
      <c r="K1484" s="71" t="n">
        <f aca="false">F1484*I1484*J1484</f>
        <v>0</v>
      </c>
      <c r="L1484" s="71" t="n">
        <f aca="false">E1484*I1484*J1484</f>
        <v>0</v>
      </c>
      <c r="M1484" s="72" t="n">
        <f aca="false">G1484*I1484*J1484</f>
        <v>0</v>
      </c>
      <c r="N1484" s="72" t="n">
        <f aca="false">D1484*I1484*J1484</f>
        <v>-0</v>
      </c>
      <c r="O1484" s="71" t="n">
        <f aca="false">F1484*J1484</f>
        <v>3</v>
      </c>
      <c r="P1484" s="71" t="n">
        <f aca="false">E1484*J1484</f>
        <v>0</v>
      </c>
    </row>
    <row r="1485" customFormat="false" ht="15" hidden="false" customHeight="false" outlineLevel="0" collapsed="false">
      <c r="A1485" s="71" t="s">
        <v>60</v>
      </c>
      <c r="B1485" s="71" t="s">
        <v>47</v>
      </c>
      <c r="C1485" s="71" t="s">
        <v>1723</v>
      </c>
      <c r="D1485" s="72" t="n">
        <v>0</v>
      </c>
      <c r="E1485" s="71" t="n">
        <v>0</v>
      </c>
      <c r="F1485" s="71" t="n">
        <v>1</v>
      </c>
      <c r="G1485" s="72" t="n">
        <v>84.95</v>
      </c>
      <c r="H1485" s="72" t="n">
        <v>84.95</v>
      </c>
      <c r="I1485" s="71" t="n">
        <f aca="false">IF(B1485&gt;=Settings!$B$23,1,0)</f>
        <v>0</v>
      </c>
      <c r="J1485" s="71" t="n">
        <v>1</v>
      </c>
      <c r="K1485" s="71" t="n">
        <f aca="false">F1485*I1485*J1485</f>
        <v>0</v>
      </c>
      <c r="L1485" s="71" t="n">
        <f aca="false">E1485*I1485*J1485</f>
        <v>0</v>
      </c>
      <c r="M1485" s="72" t="n">
        <f aca="false">G1485*I1485*J1485</f>
        <v>0</v>
      </c>
      <c r="N1485" s="72" t="n">
        <f aca="false">D1485*I1485*J1485</f>
        <v>-0</v>
      </c>
      <c r="O1485" s="71" t="n">
        <f aca="false">F1485*J1485</f>
        <v>1</v>
      </c>
      <c r="P1485" s="71" t="n">
        <f aca="false">E1485*J1485</f>
        <v>0</v>
      </c>
    </row>
    <row r="1486" customFormat="false" ht="15" hidden="false" customHeight="false" outlineLevel="0" collapsed="false">
      <c r="A1486" s="71" t="s">
        <v>60</v>
      </c>
      <c r="B1486" s="71" t="s">
        <v>47</v>
      </c>
      <c r="C1486" s="71" t="s">
        <v>1724</v>
      </c>
      <c r="D1486" s="72" t="n">
        <v>0</v>
      </c>
      <c r="E1486" s="71" t="n">
        <v>0</v>
      </c>
      <c r="F1486" s="71" t="n">
        <v>1</v>
      </c>
      <c r="G1486" s="72" t="n">
        <v>29.95</v>
      </c>
      <c r="H1486" s="72" t="n">
        <v>29.95</v>
      </c>
      <c r="I1486" s="71" t="n">
        <f aca="false">IF(B1486&gt;=Settings!$B$23,1,0)</f>
        <v>0</v>
      </c>
      <c r="J1486" s="71" t="n">
        <v>1</v>
      </c>
      <c r="K1486" s="71" t="n">
        <f aca="false">F1486*I1486*J1486</f>
        <v>0</v>
      </c>
      <c r="L1486" s="71" t="n">
        <f aca="false">E1486*I1486*J1486</f>
        <v>0</v>
      </c>
      <c r="M1486" s="72" t="n">
        <f aca="false">G1486*I1486*J1486</f>
        <v>0</v>
      </c>
      <c r="N1486" s="72" t="n">
        <f aca="false">D1486*I1486*J1486</f>
        <v>-0</v>
      </c>
      <c r="O1486" s="71" t="n">
        <f aca="false">F1486*J1486</f>
        <v>1</v>
      </c>
      <c r="P1486" s="71" t="n">
        <f aca="false">E1486*J1486</f>
        <v>0</v>
      </c>
    </row>
    <row r="1487" customFormat="false" ht="15" hidden="false" customHeight="false" outlineLevel="0" collapsed="false">
      <c r="A1487" s="71" t="s">
        <v>59</v>
      </c>
      <c r="B1487" s="71" t="s">
        <v>47</v>
      </c>
      <c r="C1487" s="71" t="s">
        <v>1329</v>
      </c>
      <c r="D1487" s="72" t="n">
        <v>0</v>
      </c>
      <c r="E1487" s="71" t="n">
        <v>0</v>
      </c>
      <c r="F1487" s="71" t="n">
        <v>11</v>
      </c>
      <c r="G1487" s="72" t="n">
        <v>165.297</v>
      </c>
      <c r="H1487" s="72" t="n">
        <v>165.297</v>
      </c>
      <c r="I1487" s="71" t="n">
        <f aca="false">IF(B1487&gt;=Settings!$B$23,1,0)</f>
        <v>0</v>
      </c>
      <c r="J1487" s="71" t="n">
        <v>1</v>
      </c>
      <c r="K1487" s="71" t="n">
        <f aca="false">F1487*I1487*J1487</f>
        <v>0</v>
      </c>
      <c r="L1487" s="71" t="n">
        <f aca="false">E1487*I1487*J1487</f>
        <v>0</v>
      </c>
      <c r="M1487" s="72" t="n">
        <f aca="false">G1487*I1487*J1487</f>
        <v>0</v>
      </c>
      <c r="N1487" s="72" t="n">
        <f aca="false">D1487*I1487*J1487</f>
        <v>-0</v>
      </c>
      <c r="O1487" s="71" t="n">
        <f aca="false">F1487*J1487</f>
        <v>11</v>
      </c>
      <c r="P1487" s="71" t="n">
        <f aca="false">E1487*J1487</f>
        <v>0</v>
      </c>
    </row>
    <row r="1488" customFormat="false" ht="15" hidden="false" customHeight="false" outlineLevel="0" collapsed="false">
      <c r="A1488" s="71" t="s">
        <v>60</v>
      </c>
      <c r="B1488" s="71" t="s">
        <v>47</v>
      </c>
      <c r="C1488" s="71" t="s">
        <v>1409</v>
      </c>
      <c r="D1488" s="72" t="n">
        <v>194.95</v>
      </c>
      <c r="E1488" s="71" t="n">
        <v>1</v>
      </c>
      <c r="F1488" s="71" t="n">
        <v>1</v>
      </c>
      <c r="G1488" s="72" t="n">
        <v>194.95</v>
      </c>
      <c r="H1488" s="72" t="n">
        <v>0</v>
      </c>
      <c r="I1488" s="71" t="n">
        <f aca="false">IF(B1488&gt;=Settings!$B$23,1,0)</f>
        <v>0</v>
      </c>
      <c r="J1488" s="71" t="n">
        <v>1</v>
      </c>
      <c r="K1488" s="71" t="n">
        <f aca="false">F1488*I1488*J1488</f>
        <v>0</v>
      </c>
      <c r="L1488" s="71" t="n">
        <f aca="false">E1488*I1488*J1488</f>
        <v>0</v>
      </c>
      <c r="M1488" s="72" t="n">
        <f aca="false">G1488*I1488*J1488</f>
        <v>0</v>
      </c>
      <c r="N1488" s="72" t="n">
        <f aca="false">D1488*I1488*J1488</f>
        <v>0</v>
      </c>
      <c r="O1488" s="71" t="n">
        <f aca="false">F1488*J1488</f>
        <v>1</v>
      </c>
      <c r="P1488" s="71" t="n">
        <f aca="false">E1488*J1488</f>
        <v>1</v>
      </c>
    </row>
    <row r="1489" customFormat="false" ht="15" hidden="false" customHeight="false" outlineLevel="0" collapsed="false">
      <c r="A1489" s="71" t="s">
        <v>60</v>
      </c>
      <c r="B1489" s="71" t="s">
        <v>47</v>
      </c>
      <c r="C1489" s="71" t="s">
        <v>730</v>
      </c>
      <c r="D1489" s="72" t="n">
        <v>0</v>
      </c>
      <c r="E1489" s="71" t="n">
        <v>0</v>
      </c>
      <c r="F1489" s="71" t="n">
        <v>1</v>
      </c>
      <c r="G1489" s="72" t="n">
        <v>44.95</v>
      </c>
      <c r="H1489" s="72" t="n">
        <v>44.95</v>
      </c>
      <c r="I1489" s="71" t="n">
        <f aca="false">IF(B1489&gt;=Settings!$B$23,1,0)</f>
        <v>0</v>
      </c>
      <c r="J1489" s="71" t="n">
        <v>1</v>
      </c>
      <c r="K1489" s="71" t="n">
        <f aca="false">F1489*I1489*J1489</f>
        <v>0</v>
      </c>
      <c r="L1489" s="71" t="n">
        <f aca="false">E1489*I1489*J1489</f>
        <v>0</v>
      </c>
      <c r="M1489" s="72" t="n">
        <f aca="false">G1489*I1489*J1489</f>
        <v>0</v>
      </c>
      <c r="N1489" s="72" t="n">
        <f aca="false">D1489*I1489*J1489</f>
        <v>-0</v>
      </c>
      <c r="O1489" s="71" t="n">
        <f aca="false">F1489*J1489</f>
        <v>1</v>
      </c>
      <c r="P1489" s="71" t="n">
        <f aca="false">E1489*J1489</f>
        <v>0</v>
      </c>
    </row>
    <row r="1490" customFormat="false" ht="15" hidden="false" customHeight="false" outlineLevel="0" collapsed="false">
      <c r="A1490" s="71" t="s">
        <v>60</v>
      </c>
      <c r="B1490" s="71" t="s">
        <v>47</v>
      </c>
      <c r="C1490" s="71" t="s">
        <v>1725</v>
      </c>
      <c r="D1490" s="72" t="n">
        <v>0</v>
      </c>
      <c r="E1490" s="71" t="n">
        <v>0</v>
      </c>
      <c r="F1490" s="71" t="n">
        <v>1</v>
      </c>
      <c r="G1490" s="72" t="n">
        <v>94.95</v>
      </c>
      <c r="H1490" s="72" t="n">
        <v>94.95</v>
      </c>
      <c r="I1490" s="71" t="n">
        <f aca="false">IF(B1490&gt;=Settings!$B$23,1,0)</f>
        <v>0</v>
      </c>
      <c r="J1490" s="71" t="n">
        <v>1</v>
      </c>
      <c r="K1490" s="71" t="n">
        <f aca="false">F1490*I1490*J1490</f>
        <v>0</v>
      </c>
      <c r="L1490" s="71" t="n">
        <f aca="false">E1490*I1490*J1490</f>
        <v>0</v>
      </c>
      <c r="M1490" s="72" t="n">
        <f aca="false">G1490*I1490*J1490</f>
        <v>0</v>
      </c>
      <c r="N1490" s="72" t="n">
        <f aca="false">D1490*I1490*J1490</f>
        <v>-0</v>
      </c>
      <c r="O1490" s="71" t="n">
        <f aca="false">F1490*J1490</f>
        <v>1</v>
      </c>
      <c r="P1490" s="71" t="n">
        <f aca="false">E1490*J1490</f>
        <v>0</v>
      </c>
    </row>
    <row r="1491" customFormat="false" ht="15" hidden="false" customHeight="false" outlineLevel="0" collapsed="false">
      <c r="A1491" s="71" t="s">
        <v>60</v>
      </c>
      <c r="B1491" s="71" t="s">
        <v>47</v>
      </c>
      <c r="C1491" s="71" t="s">
        <v>1726</v>
      </c>
      <c r="D1491" s="72" t="n">
        <v>0</v>
      </c>
      <c r="E1491" s="71" t="n">
        <v>0</v>
      </c>
      <c r="F1491" s="71" t="n">
        <v>3</v>
      </c>
      <c r="G1491" s="72" t="n">
        <v>179.97</v>
      </c>
      <c r="H1491" s="72" t="n">
        <v>179.97</v>
      </c>
      <c r="I1491" s="71" t="n">
        <f aca="false">IF(B1491&gt;=Settings!$B$23,1,0)</f>
        <v>0</v>
      </c>
      <c r="J1491" s="71" t="n">
        <v>1</v>
      </c>
      <c r="K1491" s="71" t="n">
        <f aca="false">F1491*I1491*J1491</f>
        <v>0</v>
      </c>
      <c r="L1491" s="71" t="n">
        <f aca="false">E1491*I1491*J1491</f>
        <v>0</v>
      </c>
      <c r="M1491" s="72" t="n">
        <f aca="false">G1491*I1491*J1491</f>
        <v>0</v>
      </c>
      <c r="N1491" s="72" t="n">
        <f aca="false">D1491*I1491*J1491</f>
        <v>-0</v>
      </c>
      <c r="O1491" s="71" t="n">
        <f aca="false">F1491*J1491</f>
        <v>3</v>
      </c>
      <c r="P1491" s="71" t="n">
        <f aca="false">E1491*J1491</f>
        <v>0</v>
      </c>
    </row>
    <row r="1492" customFormat="false" ht="15" hidden="false" customHeight="false" outlineLevel="0" collapsed="false">
      <c r="A1492" s="71" t="s">
        <v>60</v>
      </c>
      <c r="B1492" s="71" t="s">
        <v>47</v>
      </c>
      <c r="C1492" s="71" t="s">
        <v>1727</v>
      </c>
      <c r="D1492" s="72" t="n">
        <v>0</v>
      </c>
      <c r="E1492" s="71" t="n">
        <v>0</v>
      </c>
      <c r="F1492" s="71" t="n">
        <v>9</v>
      </c>
      <c r="G1492" s="72" t="n">
        <v>764.55</v>
      </c>
      <c r="H1492" s="72" t="n">
        <v>764.55</v>
      </c>
      <c r="I1492" s="71" t="n">
        <f aca="false">IF(B1492&gt;=Settings!$B$23,1,0)</f>
        <v>0</v>
      </c>
      <c r="J1492" s="71" t="n">
        <v>1</v>
      </c>
      <c r="K1492" s="71" t="n">
        <f aca="false">F1492*I1492*J1492</f>
        <v>0</v>
      </c>
      <c r="L1492" s="71" t="n">
        <f aca="false">E1492*I1492*J1492</f>
        <v>0</v>
      </c>
      <c r="M1492" s="72" t="n">
        <f aca="false">G1492*I1492*J1492</f>
        <v>0</v>
      </c>
      <c r="N1492" s="72" t="n">
        <f aca="false">D1492*I1492*J1492</f>
        <v>-0</v>
      </c>
      <c r="O1492" s="71" t="n">
        <f aca="false">F1492*J1492</f>
        <v>9</v>
      </c>
      <c r="P1492" s="71" t="n">
        <f aca="false">E1492*J1492</f>
        <v>0</v>
      </c>
    </row>
    <row r="1493" customFormat="false" ht="15" hidden="false" customHeight="false" outlineLevel="0" collapsed="false">
      <c r="A1493" s="71" t="s">
        <v>59</v>
      </c>
      <c r="B1493" s="71" t="s">
        <v>47</v>
      </c>
      <c r="C1493" s="71" t="s">
        <v>705</v>
      </c>
      <c r="D1493" s="72" t="n">
        <v>0</v>
      </c>
      <c r="E1493" s="71" t="n">
        <v>0</v>
      </c>
      <c r="F1493" s="71" t="n">
        <v>2</v>
      </c>
      <c r="G1493" s="72" t="n">
        <v>169.9</v>
      </c>
      <c r="H1493" s="72" t="n">
        <v>169.9</v>
      </c>
      <c r="I1493" s="71" t="n">
        <f aca="false">IF(B1493&gt;=Settings!$B$23,1,0)</f>
        <v>0</v>
      </c>
      <c r="J1493" s="71" t="n">
        <v>1</v>
      </c>
      <c r="K1493" s="71" t="n">
        <f aca="false">F1493*I1493*J1493</f>
        <v>0</v>
      </c>
      <c r="L1493" s="71" t="n">
        <f aca="false">E1493*I1493*J1493</f>
        <v>0</v>
      </c>
      <c r="M1493" s="72" t="n">
        <f aca="false">G1493*I1493*J1493</f>
        <v>0</v>
      </c>
      <c r="N1493" s="72" t="n">
        <f aca="false">D1493*I1493*J1493</f>
        <v>-0</v>
      </c>
      <c r="O1493" s="71" t="n">
        <f aca="false">F1493*J1493</f>
        <v>2</v>
      </c>
      <c r="P1493" s="71" t="n">
        <f aca="false">E1493*J1493</f>
        <v>0</v>
      </c>
    </row>
    <row r="1494" customFormat="false" ht="15" hidden="false" customHeight="false" outlineLevel="0" collapsed="false">
      <c r="A1494" s="71" t="s">
        <v>61</v>
      </c>
      <c r="B1494" s="71" t="s">
        <v>47</v>
      </c>
      <c r="C1494" s="71" t="s">
        <v>1255</v>
      </c>
      <c r="D1494" s="72" t="n">
        <v>0</v>
      </c>
      <c r="E1494" s="71" t="n">
        <v>0</v>
      </c>
      <c r="F1494" s="71" t="n">
        <v>2</v>
      </c>
      <c r="G1494" s="72" t="n">
        <v>219.9</v>
      </c>
      <c r="H1494" s="72" t="n">
        <v>219.9</v>
      </c>
      <c r="I1494" s="71" t="n">
        <f aca="false">IF(B1494&gt;=Settings!$B$23,1,0)</f>
        <v>0</v>
      </c>
      <c r="J1494" s="71" t="n">
        <v>1</v>
      </c>
      <c r="K1494" s="71" t="n">
        <f aca="false">F1494*I1494*J1494</f>
        <v>0</v>
      </c>
      <c r="L1494" s="71" t="n">
        <f aca="false">E1494*I1494*J1494</f>
        <v>0</v>
      </c>
      <c r="M1494" s="72" t="n">
        <f aca="false">G1494*I1494*J1494</f>
        <v>0</v>
      </c>
      <c r="N1494" s="72" t="n">
        <f aca="false">D1494*I1494*J1494</f>
        <v>-0</v>
      </c>
      <c r="O1494" s="71" t="n">
        <f aca="false">F1494*J1494</f>
        <v>2</v>
      </c>
      <c r="P1494" s="71" t="n">
        <f aca="false">E1494*J1494</f>
        <v>0</v>
      </c>
    </row>
    <row r="1495" customFormat="false" ht="15" hidden="false" customHeight="false" outlineLevel="0" collapsed="false">
      <c r="A1495" s="71" t="s">
        <v>60</v>
      </c>
      <c r="B1495" s="71" t="s">
        <v>47</v>
      </c>
      <c r="C1495" s="71" t="s">
        <v>1728</v>
      </c>
      <c r="D1495" s="72" t="n">
        <v>0</v>
      </c>
      <c r="E1495" s="71" t="n">
        <v>0</v>
      </c>
      <c r="F1495" s="71" t="n">
        <v>1</v>
      </c>
      <c r="G1495" s="72" t="n">
        <v>144.95</v>
      </c>
      <c r="H1495" s="72" t="n">
        <v>144.95</v>
      </c>
      <c r="I1495" s="71" t="n">
        <f aca="false">IF(B1495&gt;=Settings!$B$23,1,0)</f>
        <v>0</v>
      </c>
      <c r="J1495" s="71" t="n">
        <v>1</v>
      </c>
      <c r="K1495" s="71" t="n">
        <f aca="false">F1495*I1495*J1495</f>
        <v>0</v>
      </c>
      <c r="L1495" s="71" t="n">
        <f aca="false">E1495*I1495*J1495</f>
        <v>0</v>
      </c>
      <c r="M1495" s="72" t="n">
        <f aca="false">G1495*I1495*J1495</f>
        <v>0</v>
      </c>
      <c r="N1495" s="72" t="n">
        <f aca="false">D1495*I1495*J1495</f>
        <v>-0</v>
      </c>
      <c r="O1495" s="71" t="n">
        <f aca="false">F1495*J1495</f>
        <v>1</v>
      </c>
      <c r="P1495" s="71" t="n">
        <f aca="false">E1495*J1495</f>
        <v>0</v>
      </c>
    </row>
    <row r="1496" customFormat="false" ht="15" hidden="false" customHeight="false" outlineLevel="0" collapsed="false">
      <c r="A1496" s="71" t="s">
        <v>59</v>
      </c>
      <c r="B1496" s="71" t="s">
        <v>47</v>
      </c>
      <c r="C1496" s="71" t="s">
        <v>379</v>
      </c>
      <c r="D1496" s="72" t="n">
        <v>0</v>
      </c>
      <c r="E1496" s="71" t="n">
        <v>0</v>
      </c>
      <c r="F1496" s="71" t="n">
        <v>113</v>
      </c>
      <c r="G1496" s="72" t="n">
        <v>6593.42</v>
      </c>
      <c r="H1496" s="72" t="n">
        <v>6593.42</v>
      </c>
      <c r="I1496" s="71" t="n">
        <f aca="false">IF(B1496&gt;=Settings!$B$23,1,0)</f>
        <v>0</v>
      </c>
      <c r="J1496" s="71" t="n">
        <v>1</v>
      </c>
      <c r="K1496" s="71" t="n">
        <f aca="false">F1496*I1496*J1496</f>
        <v>0</v>
      </c>
      <c r="L1496" s="71" t="n">
        <f aca="false">E1496*I1496*J1496</f>
        <v>0</v>
      </c>
      <c r="M1496" s="72" t="n">
        <f aca="false">G1496*I1496*J1496</f>
        <v>0</v>
      </c>
      <c r="N1496" s="72" t="n">
        <f aca="false">D1496*I1496*J1496</f>
        <v>-0</v>
      </c>
      <c r="O1496" s="71" t="n">
        <f aca="false">F1496*J1496</f>
        <v>113</v>
      </c>
      <c r="P1496" s="71" t="n">
        <f aca="false">E1496*J1496</f>
        <v>0</v>
      </c>
    </row>
    <row r="1497" customFormat="false" ht="15" hidden="false" customHeight="false" outlineLevel="0" collapsed="false">
      <c r="A1497" s="71" t="s">
        <v>59</v>
      </c>
      <c r="B1497" s="71" t="s">
        <v>47</v>
      </c>
      <c r="C1497" s="71" t="s">
        <v>1328</v>
      </c>
      <c r="D1497" s="72" t="n">
        <v>0</v>
      </c>
      <c r="E1497" s="71" t="n">
        <v>0</v>
      </c>
      <c r="F1497" s="71" t="n">
        <v>2</v>
      </c>
      <c r="G1497" s="72" t="n">
        <v>229.9</v>
      </c>
      <c r="H1497" s="72" t="n">
        <v>229.9</v>
      </c>
      <c r="I1497" s="71" t="n">
        <f aca="false">IF(B1497&gt;=Settings!$B$23,1,0)</f>
        <v>0</v>
      </c>
      <c r="J1497" s="71" t="n">
        <v>1</v>
      </c>
      <c r="K1497" s="71" t="n">
        <f aca="false">F1497*I1497*J1497</f>
        <v>0</v>
      </c>
      <c r="L1497" s="71" t="n">
        <f aca="false">E1497*I1497*J1497</f>
        <v>0</v>
      </c>
      <c r="M1497" s="72" t="n">
        <f aca="false">G1497*I1497*J1497</f>
        <v>0</v>
      </c>
      <c r="N1497" s="72" t="n">
        <f aca="false">D1497*I1497*J1497</f>
        <v>-0</v>
      </c>
      <c r="O1497" s="71" t="n">
        <f aca="false">F1497*J1497</f>
        <v>2</v>
      </c>
      <c r="P1497" s="71" t="n">
        <f aca="false">E1497*J1497</f>
        <v>0</v>
      </c>
    </row>
    <row r="1498" customFormat="false" ht="15" hidden="false" customHeight="false" outlineLevel="0" collapsed="false">
      <c r="A1498" s="71" t="s">
        <v>60</v>
      </c>
      <c r="B1498" s="71" t="s">
        <v>47</v>
      </c>
      <c r="C1498" s="71" t="s">
        <v>1729</v>
      </c>
      <c r="D1498" s="72" t="n">
        <v>0</v>
      </c>
      <c r="E1498" s="71" t="n">
        <v>0</v>
      </c>
      <c r="F1498" s="71" t="n">
        <v>23</v>
      </c>
      <c r="G1498" s="72" t="n">
        <v>3218.85</v>
      </c>
      <c r="H1498" s="72" t="n">
        <v>3218.85</v>
      </c>
      <c r="I1498" s="71" t="n">
        <f aca="false">IF(B1498&gt;=Settings!$B$23,1,0)</f>
        <v>0</v>
      </c>
      <c r="J1498" s="71" t="n">
        <v>1</v>
      </c>
      <c r="K1498" s="71" t="n">
        <f aca="false">F1498*I1498*J1498</f>
        <v>0</v>
      </c>
      <c r="L1498" s="71" t="n">
        <f aca="false">E1498*I1498*J1498</f>
        <v>0</v>
      </c>
      <c r="M1498" s="72" t="n">
        <f aca="false">G1498*I1498*J1498</f>
        <v>0</v>
      </c>
      <c r="N1498" s="72" t="n">
        <f aca="false">D1498*I1498*J1498</f>
        <v>-0</v>
      </c>
      <c r="O1498" s="71" t="n">
        <f aca="false">F1498*J1498</f>
        <v>23</v>
      </c>
      <c r="P1498" s="71" t="n">
        <f aca="false">E1498*J1498</f>
        <v>0</v>
      </c>
    </row>
    <row r="1499" customFormat="false" ht="15" hidden="false" customHeight="false" outlineLevel="0" collapsed="false">
      <c r="A1499" s="71" t="s">
        <v>60</v>
      </c>
      <c r="B1499" s="71" t="s">
        <v>47</v>
      </c>
      <c r="C1499" s="71" t="s">
        <v>1730</v>
      </c>
      <c r="D1499" s="72" t="n">
        <v>0</v>
      </c>
      <c r="E1499" s="71" t="n">
        <v>0</v>
      </c>
      <c r="F1499" s="71" t="n">
        <v>1</v>
      </c>
      <c r="G1499" s="72" t="n">
        <v>109.95</v>
      </c>
      <c r="H1499" s="72" t="n">
        <v>109.95</v>
      </c>
      <c r="I1499" s="71" t="n">
        <f aca="false">IF(B1499&gt;=Settings!$B$23,1,0)</f>
        <v>0</v>
      </c>
      <c r="J1499" s="71" t="n">
        <v>1</v>
      </c>
      <c r="K1499" s="71" t="n">
        <f aca="false">F1499*I1499*J1499</f>
        <v>0</v>
      </c>
      <c r="L1499" s="71" t="n">
        <f aca="false">E1499*I1499*J1499</f>
        <v>0</v>
      </c>
      <c r="M1499" s="72" t="n">
        <f aca="false">G1499*I1499*J1499</f>
        <v>0</v>
      </c>
      <c r="N1499" s="72" t="n">
        <f aca="false">D1499*I1499*J1499</f>
        <v>-0</v>
      </c>
      <c r="O1499" s="71" t="n">
        <f aca="false">F1499*J1499</f>
        <v>1</v>
      </c>
      <c r="P1499" s="71" t="n">
        <f aca="false">E1499*J1499</f>
        <v>0</v>
      </c>
    </row>
    <row r="1500" customFormat="false" ht="15" hidden="false" customHeight="false" outlineLevel="0" collapsed="false">
      <c r="A1500" s="71" t="s">
        <v>61</v>
      </c>
      <c r="B1500" s="71" t="s">
        <v>47</v>
      </c>
      <c r="C1500" s="71" t="s">
        <v>1731</v>
      </c>
      <c r="D1500" s="72" t="n">
        <v>0</v>
      </c>
      <c r="E1500" s="71" t="n">
        <v>0</v>
      </c>
      <c r="F1500" s="71" t="n">
        <v>1</v>
      </c>
      <c r="G1500" s="72" t="n">
        <v>104.95</v>
      </c>
      <c r="H1500" s="72" t="n">
        <v>104.95</v>
      </c>
      <c r="I1500" s="71" t="n">
        <f aca="false">IF(B1500&gt;=Settings!$B$23,1,0)</f>
        <v>0</v>
      </c>
      <c r="J1500" s="71" t="n">
        <v>1</v>
      </c>
      <c r="K1500" s="71" t="n">
        <f aca="false">F1500*I1500*J1500</f>
        <v>0</v>
      </c>
      <c r="L1500" s="71" t="n">
        <f aca="false">E1500*I1500*J1500</f>
        <v>0</v>
      </c>
      <c r="M1500" s="72" t="n">
        <f aca="false">G1500*I1500*J1500</f>
        <v>0</v>
      </c>
      <c r="N1500" s="72" t="n">
        <f aca="false">D1500*I1500*J1500</f>
        <v>-0</v>
      </c>
      <c r="O1500" s="71" t="n">
        <f aca="false">F1500*J1500</f>
        <v>1</v>
      </c>
      <c r="P1500" s="71" t="n">
        <f aca="false">E1500*J1500</f>
        <v>0</v>
      </c>
    </row>
    <row r="1501" customFormat="false" ht="15" hidden="false" customHeight="false" outlineLevel="0" collapsed="false">
      <c r="A1501" s="71" t="s">
        <v>61</v>
      </c>
      <c r="B1501" s="71" t="s">
        <v>47</v>
      </c>
      <c r="C1501" s="71" t="s">
        <v>1030</v>
      </c>
      <c r="D1501" s="72" t="n">
        <v>0</v>
      </c>
      <c r="E1501" s="71" t="n">
        <v>0</v>
      </c>
      <c r="F1501" s="71" t="n">
        <v>2</v>
      </c>
      <c r="G1501" s="72" t="n">
        <v>219.9</v>
      </c>
      <c r="H1501" s="72" t="n">
        <v>205.66</v>
      </c>
      <c r="I1501" s="71" t="n">
        <f aca="false">IF(B1501&gt;=Settings!$B$23,1,0)</f>
        <v>0</v>
      </c>
      <c r="J1501" s="71" t="n">
        <v>1</v>
      </c>
      <c r="K1501" s="71" t="n">
        <f aca="false">F1501*I1501*J1501</f>
        <v>0</v>
      </c>
      <c r="L1501" s="71" t="n">
        <f aca="false">E1501*I1501*J1501</f>
        <v>0</v>
      </c>
      <c r="M1501" s="72" t="n">
        <f aca="false">G1501*I1501*J1501</f>
        <v>0</v>
      </c>
      <c r="N1501" s="72" t="n">
        <f aca="false">D1501*I1501*J1501</f>
        <v>-0</v>
      </c>
      <c r="O1501" s="71" t="n">
        <f aca="false">F1501*J1501</f>
        <v>2</v>
      </c>
      <c r="P1501" s="71" t="n">
        <f aca="false">E1501*J1501</f>
        <v>0</v>
      </c>
    </row>
    <row r="1502" customFormat="false" ht="15" hidden="false" customHeight="false" outlineLevel="0" collapsed="false">
      <c r="A1502" s="71" t="s">
        <v>60</v>
      </c>
      <c r="B1502" s="71" t="s">
        <v>47</v>
      </c>
      <c r="C1502" s="71" t="s">
        <v>1732</v>
      </c>
      <c r="D1502" s="72" t="n">
        <v>0</v>
      </c>
      <c r="E1502" s="71" t="n">
        <v>0</v>
      </c>
      <c r="F1502" s="71" t="n">
        <v>1</v>
      </c>
      <c r="G1502" s="72" t="n">
        <v>199.95</v>
      </c>
      <c r="H1502" s="72" t="n">
        <v>199.95</v>
      </c>
      <c r="I1502" s="71" t="n">
        <f aca="false">IF(B1502&gt;=Settings!$B$23,1,0)</f>
        <v>0</v>
      </c>
      <c r="J1502" s="71" t="n">
        <v>1</v>
      </c>
      <c r="K1502" s="71" t="n">
        <f aca="false">F1502*I1502*J1502</f>
        <v>0</v>
      </c>
      <c r="L1502" s="71" t="n">
        <f aca="false">E1502*I1502*J1502</f>
        <v>0</v>
      </c>
      <c r="M1502" s="72" t="n">
        <f aca="false">G1502*I1502*J1502</f>
        <v>0</v>
      </c>
      <c r="N1502" s="72" t="n">
        <f aca="false">D1502*I1502*J1502</f>
        <v>-0</v>
      </c>
      <c r="O1502" s="71" t="n">
        <f aca="false">F1502*J1502</f>
        <v>1</v>
      </c>
      <c r="P1502" s="71" t="n">
        <f aca="false">E1502*J1502</f>
        <v>0</v>
      </c>
    </row>
    <row r="1503" customFormat="false" ht="15" hidden="false" customHeight="false" outlineLevel="0" collapsed="false">
      <c r="A1503" s="71" t="s">
        <v>59</v>
      </c>
      <c r="B1503" s="71" t="s">
        <v>47</v>
      </c>
      <c r="C1503" s="71" t="s">
        <v>1190</v>
      </c>
      <c r="D1503" s="72" t="n">
        <v>0</v>
      </c>
      <c r="E1503" s="71" t="n">
        <v>0</v>
      </c>
      <c r="F1503" s="71" t="n">
        <v>3</v>
      </c>
      <c r="G1503" s="72" t="n">
        <v>544.54</v>
      </c>
      <c r="H1503" s="72" t="n">
        <v>544.54</v>
      </c>
      <c r="I1503" s="71" t="n">
        <f aca="false">IF(B1503&gt;=Settings!$B$23,1,0)</f>
        <v>0</v>
      </c>
      <c r="J1503" s="71" t="n">
        <v>1</v>
      </c>
      <c r="K1503" s="71" t="n">
        <f aca="false">F1503*I1503*J1503</f>
        <v>0</v>
      </c>
      <c r="L1503" s="71" t="n">
        <f aca="false">E1503*I1503*J1503</f>
        <v>0</v>
      </c>
      <c r="M1503" s="72" t="n">
        <f aca="false">G1503*I1503*J1503</f>
        <v>0</v>
      </c>
      <c r="N1503" s="72" t="n">
        <f aca="false">D1503*I1503*J1503</f>
        <v>-0</v>
      </c>
      <c r="O1503" s="71" t="n">
        <f aca="false">F1503*J1503</f>
        <v>3</v>
      </c>
      <c r="P1503" s="71" t="n">
        <f aca="false">E1503*J1503</f>
        <v>0</v>
      </c>
    </row>
    <row r="1504" customFormat="false" ht="15" hidden="false" customHeight="false" outlineLevel="0" collapsed="false">
      <c r="A1504" s="71" t="s">
        <v>61</v>
      </c>
      <c r="B1504" s="71" t="s">
        <v>47</v>
      </c>
      <c r="C1504" s="71" t="s">
        <v>614</v>
      </c>
      <c r="D1504" s="72" t="n">
        <v>0</v>
      </c>
      <c r="E1504" s="71" t="n">
        <v>0</v>
      </c>
      <c r="F1504" s="71" t="n">
        <v>2</v>
      </c>
      <c r="G1504" s="72" t="n">
        <v>199.9</v>
      </c>
      <c r="H1504" s="72" t="n">
        <v>199.9</v>
      </c>
      <c r="I1504" s="71" t="n">
        <f aca="false">IF(B1504&gt;=Settings!$B$23,1,0)</f>
        <v>0</v>
      </c>
      <c r="J1504" s="71" t="n">
        <v>1</v>
      </c>
      <c r="K1504" s="71" t="n">
        <f aca="false">F1504*I1504*J1504</f>
        <v>0</v>
      </c>
      <c r="L1504" s="71" t="n">
        <f aca="false">E1504*I1504*J1504</f>
        <v>0</v>
      </c>
      <c r="M1504" s="72" t="n">
        <f aca="false">G1504*I1504*J1504</f>
        <v>0</v>
      </c>
      <c r="N1504" s="72" t="n">
        <f aca="false">D1504*I1504*J1504</f>
        <v>-0</v>
      </c>
      <c r="O1504" s="71" t="n">
        <f aca="false">F1504*J1504</f>
        <v>2</v>
      </c>
      <c r="P1504" s="71" t="n">
        <f aca="false">E1504*J1504</f>
        <v>0</v>
      </c>
    </row>
    <row r="1505" customFormat="false" ht="15" hidden="false" customHeight="false" outlineLevel="0" collapsed="false">
      <c r="A1505" s="71" t="s">
        <v>60</v>
      </c>
      <c r="B1505" s="71" t="s">
        <v>47</v>
      </c>
      <c r="C1505" s="71" t="s">
        <v>1082</v>
      </c>
      <c r="D1505" s="72" t="n">
        <v>0</v>
      </c>
      <c r="E1505" s="71" t="n">
        <v>0</v>
      </c>
      <c r="F1505" s="71" t="n">
        <v>1</v>
      </c>
      <c r="G1505" s="72" t="n">
        <v>69.95</v>
      </c>
      <c r="H1505" s="72" t="n">
        <v>69.95</v>
      </c>
      <c r="I1505" s="71" t="n">
        <f aca="false">IF(B1505&gt;=Settings!$B$23,1,0)</f>
        <v>0</v>
      </c>
      <c r="J1505" s="71" t="n">
        <v>1</v>
      </c>
      <c r="K1505" s="71" t="n">
        <f aca="false">F1505*I1505*J1505</f>
        <v>0</v>
      </c>
      <c r="L1505" s="71" t="n">
        <f aca="false">E1505*I1505*J1505</f>
        <v>0</v>
      </c>
      <c r="M1505" s="72" t="n">
        <f aca="false">G1505*I1505*J1505</f>
        <v>0</v>
      </c>
      <c r="N1505" s="72" t="n">
        <f aca="false">D1505*I1505*J1505</f>
        <v>-0</v>
      </c>
      <c r="O1505" s="71" t="n">
        <f aca="false">F1505*J1505</f>
        <v>1</v>
      </c>
      <c r="P1505" s="71" t="n">
        <f aca="false">E1505*J1505</f>
        <v>0</v>
      </c>
    </row>
    <row r="1506" customFormat="false" ht="15" hidden="false" customHeight="false" outlineLevel="0" collapsed="false">
      <c r="A1506" s="71" t="s">
        <v>60</v>
      </c>
      <c r="B1506" s="71" t="s">
        <v>47</v>
      </c>
      <c r="C1506" s="71" t="s">
        <v>1733</v>
      </c>
      <c r="D1506" s="72" t="n">
        <v>0</v>
      </c>
      <c r="E1506" s="71" t="n">
        <v>0</v>
      </c>
      <c r="F1506" s="71" t="n">
        <v>3</v>
      </c>
      <c r="G1506" s="72" t="n">
        <v>434.85</v>
      </c>
      <c r="H1506" s="72" t="n">
        <v>434.85</v>
      </c>
      <c r="I1506" s="71" t="n">
        <f aca="false">IF(B1506&gt;=Settings!$B$23,1,0)</f>
        <v>0</v>
      </c>
      <c r="J1506" s="71" t="n">
        <v>1</v>
      </c>
      <c r="K1506" s="71" t="n">
        <f aca="false">F1506*I1506*J1506</f>
        <v>0</v>
      </c>
      <c r="L1506" s="71" t="n">
        <f aca="false">E1506*I1506*J1506</f>
        <v>0</v>
      </c>
      <c r="M1506" s="72" t="n">
        <f aca="false">G1506*I1506*J1506</f>
        <v>0</v>
      </c>
      <c r="N1506" s="72" t="n">
        <f aca="false">D1506*I1506*J1506</f>
        <v>-0</v>
      </c>
      <c r="O1506" s="71" t="n">
        <f aca="false">F1506*J1506</f>
        <v>3</v>
      </c>
      <c r="P1506" s="71" t="n">
        <f aca="false">E1506*J1506</f>
        <v>0</v>
      </c>
    </row>
    <row r="1507" customFormat="false" ht="15" hidden="false" customHeight="false" outlineLevel="0" collapsed="false">
      <c r="A1507" s="71" t="s">
        <v>59</v>
      </c>
      <c r="B1507" s="71" t="s">
        <v>47</v>
      </c>
      <c r="C1507" s="71" t="s">
        <v>1734</v>
      </c>
      <c r="D1507" s="72" t="n">
        <v>0</v>
      </c>
      <c r="E1507" s="71" t="n">
        <v>0</v>
      </c>
      <c r="F1507" s="71" t="n">
        <v>18</v>
      </c>
      <c r="G1507" s="72" t="n">
        <v>0</v>
      </c>
      <c r="H1507" s="72" t="n">
        <v>0</v>
      </c>
      <c r="I1507" s="71" t="n">
        <f aca="false">IF(B1507&gt;=Settings!$B$23,1,0)</f>
        <v>0</v>
      </c>
      <c r="J1507" s="71" t="n">
        <v>0</v>
      </c>
      <c r="K1507" s="71" t="n">
        <f aca="false">F1507*I1507*J1507</f>
        <v>0</v>
      </c>
      <c r="L1507" s="71" t="n">
        <f aca="false">E1507*I1507*J1507</f>
        <v>0</v>
      </c>
      <c r="M1507" s="72" t="n">
        <f aca="false">G1507*I1507*J1507</f>
        <v>0</v>
      </c>
      <c r="N1507" s="72" t="n">
        <f aca="false">D1507*I1507*J1507</f>
        <v>-0</v>
      </c>
      <c r="O1507" s="71" t="n">
        <f aca="false">F1507*J1507</f>
        <v>0</v>
      </c>
      <c r="P1507" s="71" t="n">
        <f aca="false">E1507*J1507</f>
        <v>0</v>
      </c>
    </row>
    <row r="1508" customFormat="false" ht="15" hidden="false" customHeight="false" outlineLevel="0" collapsed="false">
      <c r="A1508" s="71" t="s">
        <v>60</v>
      </c>
      <c r="B1508" s="71" t="s">
        <v>47</v>
      </c>
      <c r="C1508" s="71" t="s">
        <v>809</v>
      </c>
      <c r="D1508" s="72" t="n">
        <v>19.95</v>
      </c>
      <c r="E1508" s="71" t="n">
        <v>1</v>
      </c>
      <c r="F1508" s="71" t="n">
        <v>79</v>
      </c>
      <c r="G1508" s="72" t="n">
        <v>1576.05</v>
      </c>
      <c r="H1508" s="72" t="n">
        <v>1556.1</v>
      </c>
      <c r="I1508" s="71" t="n">
        <f aca="false">IF(B1508&gt;=Settings!$B$23,1,0)</f>
        <v>0</v>
      </c>
      <c r="J1508" s="71" t="n">
        <v>1</v>
      </c>
      <c r="K1508" s="71" t="n">
        <f aca="false">F1508*I1508*J1508</f>
        <v>0</v>
      </c>
      <c r="L1508" s="71" t="n">
        <f aca="false">E1508*I1508*J1508</f>
        <v>0</v>
      </c>
      <c r="M1508" s="72" t="n">
        <f aca="false">G1508*I1508*J1508</f>
        <v>0</v>
      </c>
      <c r="N1508" s="72" t="n">
        <f aca="false">D1508*I1508*J1508</f>
        <v>0</v>
      </c>
      <c r="O1508" s="71" t="n">
        <f aca="false">F1508*J1508</f>
        <v>79</v>
      </c>
      <c r="P1508" s="71" t="n">
        <f aca="false">E1508*J1508</f>
        <v>1</v>
      </c>
    </row>
    <row r="1509" customFormat="false" ht="15" hidden="false" customHeight="false" outlineLevel="0" collapsed="false">
      <c r="A1509" s="71" t="s">
        <v>60</v>
      </c>
      <c r="B1509" s="71" t="s">
        <v>47</v>
      </c>
      <c r="C1509" s="71" t="s">
        <v>1735</v>
      </c>
      <c r="D1509" s="72" t="n">
        <v>59.95</v>
      </c>
      <c r="E1509" s="71" t="n">
        <v>1</v>
      </c>
      <c r="F1509" s="71" t="n">
        <v>54</v>
      </c>
      <c r="G1509" s="72" t="n">
        <v>3237.3</v>
      </c>
      <c r="H1509" s="72" t="n">
        <v>3177.35</v>
      </c>
      <c r="I1509" s="71" t="n">
        <f aca="false">IF(B1509&gt;=Settings!$B$23,1,0)</f>
        <v>0</v>
      </c>
      <c r="J1509" s="71" t="n">
        <v>1</v>
      </c>
      <c r="K1509" s="71" t="n">
        <f aca="false">F1509*I1509*J1509</f>
        <v>0</v>
      </c>
      <c r="L1509" s="71" t="n">
        <f aca="false">E1509*I1509*J1509</f>
        <v>0</v>
      </c>
      <c r="M1509" s="72" t="n">
        <f aca="false">G1509*I1509*J1509</f>
        <v>0</v>
      </c>
      <c r="N1509" s="72" t="n">
        <f aca="false">D1509*I1509*J1509</f>
        <v>0</v>
      </c>
      <c r="O1509" s="71" t="n">
        <f aca="false">F1509*J1509</f>
        <v>54</v>
      </c>
      <c r="P1509" s="71" t="n">
        <f aca="false">E1509*J1509</f>
        <v>1</v>
      </c>
    </row>
    <row r="1510" customFormat="false" ht="15" hidden="false" customHeight="false" outlineLevel="0" collapsed="false">
      <c r="A1510" s="71" t="s">
        <v>60</v>
      </c>
      <c r="B1510" s="71" t="s">
        <v>47</v>
      </c>
      <c r="C1510" s="71" t="s">
        <v>1172</v>
      </c>
      <c r="D1510" s="72" t="n">
        <v>114.95</v>
      </c>
      <c r="E1510" s="71" t="n">
        <v>1</v>
      </c>
      <c r="F1510" s="71" t="n">
        <v>2</v>
      </c>
      <c r="G1510" s="72" t="n">
        <v>249.9</v>
      </c>
      <c r="H1510" s="72" t="n">
        <v>134.95</v>
      </c>
      <c r="I1510" s="71" t="n">
        <f aca="false">IF(B1510&gt;=Settings!$B$23,1,0)</f>
        <v>0</v>
      </c>
      <c r="J1510" s="71" t="n">
        <v>1</v>
      </c>
      <c r="K1510" s="71" t="n">
        <f aca="false">F1510*I1510*J1510</f>
        <v>0</v>
      </c>
      <c r="L1510" s="71" t="n">
        <f aca="false">E1510*I1510*J1510</f>
        <v>0</v>
      </c>
      <c r="M1510" s="72" t="n">
        <f aca="false">G1510*I1510*J1510</f>
        <v>0</v>
      </c>
      <c r="N1510" s="72" t="n">
        <f aca="false">D1510*I1510*J1510</f>
        <v>0</v>
      </c>
      <c r="O1510" s="71" t="n">
        <f aca="false">F1510*J1510</f>
        <v>2</v>
      </c>
      <c r="P1510" s="71" t="n">
        <f aca="false">E1510*J1510</f>
        <v>1</v>
      </c>
    </row>
    <row r="1511" customFormat="false" ht="15" hidden="false" customHeight="false" outlineLevel="0" collapsed="false">
      <c r="A1511" s="71" t="s">
        <v>60</v>
      </c>
      <c r="B1511" s="71" t="s">
        <v>47</v>
      </c>
      <c r="C1511" s="71" t="s">
        <v>1736</v>
      </c>
      <c r="D1511" s="72" t="n">
        <v>0</v>
      </c>
      <c r="E1511" s="71" t="n">
        <v>0</v>
      </c>
      <c r="F1511" s="71" t="n">
        <v>1</v>
      </c>
      <c r="G1511" s="72" t="n">
        <v>164.95</v>
      </c>
      <c r="H1511" s="72" t="n">
        <v>164.95</v>
      </c>
      <c r="I1511" s="71" t="n">
        <f aca="false">IF(B1511&gt;=Settings!$B$23,1,0)</f>
        <v>0</v>
      </c>
      <c r="J1511" s="71" t="n">
        <v>1</v>
      </c>
      <c r="K1511" s="71" t="n">
        <f aca="false">F1511*I1511*J1511</f>
        <v>0</v>
      </c>
      <c r="L1511" s="71" t="n">
        <f aca="false">E1511*I1511*J1511</f>
        <v>0</v>
      </c>
      <c r="M1511" s="72" t="n">
        <f aca="false">G1511*I1511*J1511</f>
        <v>0</v>
      </c>
      <c r="N1511" s="72" t="n">
        <f aca="false">D1511*I1511*J1511</f>
        <v>-0</v>
      </c>
      <c r="O1511" s="71" t="n">
        <f aca="false">F1511*J1511</f>
        <v>1</v>
      </c>
      <c r="P1511" s="71" t="n">
        <f aca="false">E1511*J1511</f>
        <v>0</v>
      </c>
    </row>
    <row r="1512" customFormat="false" ht="15" hidden="false" customHeight="false" outlineLevel="0" collapsed="false">
      <c r="A1512" s="71" t="s">
        <v>60</v>
      </c>
      <c r="B1512" s="71" t="s">
        <v>47</v>
      </c>
      <c r="C1512" s="71" t="s">
        <v>884</v>
      </c>
      <c r="D1512" s="72" t="n">
        <v>0</v>
      </c>
      <c r="E1512" s="71" t="n">
        <v>0</v>
      </c>
      <c r="F1512" s="71" t="n">
        <v>1</v>
      </c>
      <c r="G1512" s="72" t="n">
        <v>129.95</v>
      </c>
      <c r="H1512" s="72" t="n">
        <v>129.95</v>
      </c>
      <c r="I1512" s="71" t="n">
        <f aca="false">IF(B1512&gt;=Settings!$B$23,1,0)</f>
        <v>0</v>
      </c>
      <c r="J1512" s="71" t="n">
        <v>1</v>
      </c>
      <c r="K1512" s="71" t="n">
        <f aca="false">F1512*I1512*J1512</f>
        <v>0</v>
      </c>
      <c r="L1512" s="71" t="n">
        <f aca="false">E1512*I1512*J1512</f>
        <v>0</v>
      </c>
      <c r="M1512" s="72" t="n">
        <f aca="false">G1512*I1512*J1512</f>
        <v>0</v>
      </c>
      <c r="N1512" s="72" t="n">
        <f aca="false">D1512*I1512*J1512</f>
        <v>-0</v>
      </c>
      <c r="O1512" s="71" t="n">
        <f aca="false">F1512*J1512</f>
        <v>1</v>
      </c>
      <c r="P1512" s="71" t="n">
        <f aca="false">E1512*J1512</f>
        <v>0</v>
      </c>
    </row>
    <row r="1513" customFormat="false" ht="15" hidden="false" customHeight="false" outlineLevel="0" collapsed="false">
      <c r="A1513" s="71" t="s">
        <v>60</v>
      </c>
      <c r="B1513" s="71" t="s">
        <v>47</v>
      </c>
      <c r="C1513" s="71" t="s">
        <v>1737</v>
      </c>
      <c r="D1513" s="72" t="n">
        <v>0</v>
      </c>
      <c r="E1513" s="71" t="n">
        <v>0</v>
      </c>
      <c r="F1513" s="71" t="n">
        <v>1</v>
      </c>
      <c r="G1513" s="72" t="n">
        <v>111.95</v>
      </c>
      <c r="H1513" s="72" t="n">
        <v>111.95</v>
      </c>
      <c r="I1513" s="71" t="n">
        <f aca="false">IF(B1513&gt;=Settings!$B$23,1,0)</f>
        <v>0</v>
      </c>
      <c r="J1513" s="71" t="n">
        <v>1</v>
      </c>
      <c r="K1513" s="71" t="n">
        <f aca="false">F1513*I1513*J1513</f>
        <v>0</v>
      </c>
      <c r="L1513" s="71" t="n">
        <f aca="false">E1513*I1513*J1513</f>
        <v>0</v>
      </c>
      <c r="M1513" s="72" t="n">
        <f aca="false">G1513*I1513*J1513</f>
        <v>0</v>
      </c>
      <c r="N1513" s="72" t="n">
        <f aca="false">D1513*I1513*J1513</f>
        <v>-0</v>
      </c>
      <c r="O1513" s="71" t="n">
        <f aca="false">F1513*J1513</f>
        <v>1</v>
      </c>
      <c r="P1513" s="71" t="n">
        <f aca="false">E1513*J1513</f>
        <v>0</v>
      </c>
    </row>
    <row r="1514" customFormat="false" ht="15" hidden="false" customHeight="false" outlineLevel="0" collapsed="false">
      <c r="A1514" s="71" t="s">
        <v>60</v>
      </c>
      <c r="B1514" s="71" t="s">
        <v>47</v>
      </c>
      <c r="C1514" s="71" t="s">
        <v>1738</v>
      </c>
      <c r="D1514" s="72" t="n">
        <v>0</v>
      </c>
      <c r="E1514" s="71" t="n">
        <v>0</v>
      </c>
      <c r="F1514" s="71" t="n">
        <v>1</v>
      </c>
      <c r="G1514" s="72" t="n">
        <v>159.95</v>
      </c>
      <c r="H1514" s="72" t="n">
        <v>159.95</v>
      </c>
      <c r="I1514" s="71" t="n">
        <f aca="false">IF(B1514&gt;=Settings!$B$23,1,0)</f>
        <v>0</v>
      </c>
      <c r="J1514" s="71" t="n">
        <v>1</v>
      </c>
      <c r="K1514" s="71" t="n">
        <f aca="false">F1514*I1514*J1514</f>
        <v>0</v>
      </c>
      <c r="L1514" s="71" t="n">
        <f aca="false">E1514*I1514*J1514</f>
        <v>0</v>
      </c>
      <c r="M1514" s="72" t="n">
        <f aca="false">G1514*I1514*J1514</f>
        <v>0</v>
      </c>
      <c r="N1514" s="72" t="n">
        <f aca="false">D1514*I1514*J1514</f>
        <v>-0</v>
      </c>
      <c r="O1514" s="71" t="n">
        <f aca="false">F1514*J1514</f>
        <v>1</v>
      </c>
      <c r="P1514" s="71" t="n">
        <f aca="false">E1514*J1514</f>
        <v>0</v>
      </c>
    </row>
    <row r="1515" customFormat="false" ht="15" hidden="false" customHeight="false" outlineLevel="0" collapsed="false">
      <c r="A1515" s="71" t="s">
        <v>60</v>
      </c>
      <c r="B1515" s="71" t="s">
        <v>47</v>
      </c>
      <c r="C1515" s="71" t="s">
        <v>1739</v>
      </c>
      <c r="D1515" s="72" t="n">
        <v>0</v>
      </c>
      <c r="E1515" s="71" t="n">
        <v>0</v>
      </c>
      <c r="F1515" s="71" t="n">
        <v>1</v>
      </c>
      <c r="G1515" s="72" t="n">
        <v>174.95</v>
      </c>
      <c r="H1515" s="72" t="n">
        <v>174.95</v>
      </c>
      <c r="I1515" s="71" t="n">
        <f aca="false">IF(B1515&gt;=Settings!$B$23,1,0)</f>
        <v>0</v>
      </c>
      <c r="J1515" s="71" t="n">
        <v>1</v>
      </c>
      <c r="K1515" s="71" t="n">
        <f aca="false">F1515*I1515*J1515</f>
        <v>0</v>
      </c>
      <c r="L1515" s="71" t="n">
        <f aca="false">E1515*I1515*J1515</f>
        <v>0</v>
      </c>
      <c r="M1515" s="72" t="n">
        <f aca="false">G1515*I1515*J1515</f>
        <v>0</v>
      </c>
      <c r="N1515" s="72" t="n">
        <f aca="false">D1515*I1515*J1515</f>
        <v>-0</v>
      </c>
      <c r="O1515" s="71" t="n">
        <f aca="false">F1515*J1515</f>
        <v>1</v>
      </c>
      <c r="P1515" s="71" t="n">
        <f aca="false">E1515*J1515</f>
        <v>0</v>
      </c>
    </row>
    <row r="1516" customFormat="false" ht="15" hidden="false" customHeight="false" outlineLevel="0" collapsed="false">
      <c r="A1516" s="71" t="s">
        <v>59</v>
      </c>
      <c r="B1516" s="71" t="s">
        <v>47</v>
      </c>
      <c r="C1516" s="71" t="s">
        <v>134</v>
      </c>
      <c r="D1516" s="72" t="n">
        <v>0</v>
      </c>
      <c r="E1516" s="71" t="n">
        <v>0</v>
      </c>
      <c r="F1516" s="71" t="n">
        <v>178</v>
      </c>
      <c r="G1516" s="72" t="n">
        <v>10270.962</v>
      </c>
      <c r="H1516" s="72" t="n">
        <v>10270.962</v>
      </c>
      <c r="I1516" s="71" t="n">
        <f aca="false">IF(B1516&gt;=Settings!$B$23,1,0)</f>
        <v>0</v>
      </c>
      <c r="J1516" s="71" t="n">
        <v>1</v>
      </c>
      <c r="K1516" s="71" t="n">
        <f aca="false">F1516*I1516*J1516</f>
        <v>0</v>
      </c>
      <c r="L1516" s="71" t="n">
        <f aca="false">E1516*I1516*J1516</f>
        <v>0</v>
      </c>
      <c r="M1516" s="72" t="n">
        <f aca="false">G1516*I1516*J1516</f>
        <v>0</v>
      </c>
      <c r="N1516" s="72" t="n">
        <f aca="false">D1516*I1516*J1516</f>
        <v>-0</v>
      </c>
      <c r="O1516" s="71" t="n">
        <f aca="false">F1516*J1516</f>
        <v>178</v>
      </c>
      <c r="P1516" s="71" t="n">
        <f aca="false">E1516*J1516</f>
        <v>0</v>
      </c>
    </row>
    <row r="1517" customFormat="false" ht="15" hidden="false" customHeight="false" outlineLevel="0" collapsed="false">
      <c r="A1517" s="71" t="s">
        <v>59</v>
      </c>
      <c r="B1517" s="71" t="s">
        <v>47</v>
      </c>
      <c r="C1517" s="71" t="s">
        <v>1024</v>
      </c>
      <c r="D1517" s="72" t="n">
        <v>0</v>
      </c>
      <c r="E1517" s="71" t="n">
        <v>0</v>
      </c>
      <c r="F1517" s="71" t="n">
        <v>15</v>
      </c>
      <c r="G1517" s="72" t="n">
        <v>1831.365</v>
      </c>
      <c r="H1517" s="72" t="n">
        <v>1831.365</v>
      </c>
      <c r="I1517" s="71" t="n">
        <f aca="false">IF(B1517&gt;=Settings!$B$23,1,0)</f>
        <v>0</v>
      </c>
      <c r="J1517" s="71" t="n">
        <v>1</v>
      </c>
      <c r="K1517" s="71" t="n">
        <f aca="false">F1517*I1517*J1517</f>
        <v>0</v>
      </c>
      <c r="L1517" s="71" t="n">
        <f aca="false">E1517*I1517*J1517</f>
        <v>0</v>
      </c>
      <c r="M1517" s="72" t="n">
        <f aca="false">G1517*I1517*J1517</f>
        <v>0</v>
      </c>
      <c r="N1517" s="72" t="n">
        <f aca="false">D1517*I1517*J1517</f>
        <v>-0</v>
      </c>
      <c r="O1517" s="71" t="n">
        <f aca="false">F1517*J1517</f>
        <v>15</v>
      </c>
      <c r="P1517" s="71" t="n">
        <f aca="false">E1517*J1517</f>
        <v>0</v>
      </c>
    </row>
    <row r="1518" customFormat="false" ht="15" hidden="false" customHeight="false" outlineLevel="0" collapsed="false">
      <c r="A1518" s="71" t="s">
        <v>60</v>
      </c>
      <c r="B1518" s="71" t="s">
        <v>47</v>
      </c>
      <c r="C1518" s="71" t="s">
        <v>824</v>
      </c>
      <c r="D1518" s="72" t="n">
        <v>0</v>
      </c>
      <c r="E1518" s="71" t="n">
        <v>0</v>
      </c>
      <c r="F1518" s="71" t="n">
        <v>1</v>
      </c>
      <c r="G1518" s="72" t="n">
        <v>64.95</v>
      </c>
      <c r="H1518" s="72" t="n">
        <v>64.95</v>
      </c>
      <c r="I1518" s="71" t="n">
        <f aca="false">IF(B1518&gt;=Settings!$B$23,1,0)</f>
        <v>0</v>
      </c>
      <c r="J1518" s="71" t="n">
        <v>1</v>
      </c>
      <c r="K1518" s="71" t="n">
        <f aca="false">F1518*I1518*J1518</f>
        <v>0</v>
      </c>
      <c r="L1518" s="71" t="n">
        <f aca="false">E1518*I1518*J1518</f>
        <v>0</v>
      </c>
      <c r="M1518" s="72" t="n">
        <f aca="false">G1518*I1518*J1518</f>
        <v>0</v>
      </c>
      <c r="N1518" s="72" t="n">
        <f aca="false">D1518*I1518*J1518</f>
        <v>-0</v>
      </c>
      <c r="O1518" s="71" t="n">
        <f aca="false">F1518*J1518</f>
        <v>1</v>
      </c>
      <c r="P1518" s="71" t="n">
        <f aca="false">E1518*J1518</f>
        <v>0</v>
      </c>
    </row>
    <row r="1519" customFormat="false" ht="15" hidden="false" customHeight="false" outlineLevel="0" collapsed="false">
      <c r="A1519" s="71" t="s">
        <v>60</v>
      </c>
      <c r="B1519" s="71" t="s">
        <v>47</v>
      </c>
      <c r="C1519" s="71" t="s">
        <v>1740</v>
      </c>
      <c r="D1519" s="72" t="n">
        <v>0</v>
      </c>
      <c r="E1519" s="71" t="n">
        <v>0</v>
      </c>
      <c r="F1519" s="71" t="n">
        <v>8</v>
      </c>
      <c r="G1519" s="72" t="n">
        <v>879.6</v>
      </c>
      <c r="H1519" s="72" t="n">
        <v>879.6</v>
      </c>
      <c r="I1519" s="71" t="n">
        <f aca="false">IF(B1519&gt;=Settings!$B$23,1,0)</f>
        <v>0</v>
      </c>
      <c r="J1519" s="71" t="n">
        <v>1</v>
      </c>
      <c r="K1519" s="71" t="n">
        <f aca="false">F1519*I1519*J1519</f>
        <v>0</v>
      </c>
      <c r="L1519" s="71" t="n">
        <f aca="false">E1519*I1519*J1519</f>
        <v>0</v>
      </c>
      <c r="M1519" s="72" t="n">
        <f aca="false">G1519*I1519*J1519</f>
        <v>0</v>
      </c>
      <c r="N1519" s="72" t="n">
        <f aca="false">D1519*I1519*J1519</f>
        <v>-0</v>
      </c>
      <c r="O1519" s="71" t="n">
        <f aca="false">F1519*J1519</f>
        <v>8</v>
      </c>
      <c r="P1519" s="71" t="n">
        <f aca="false">E1519*J1519</f>
        <v>0</v>
      </c>
    </row>
    <row r="1520" customFormat="false" ht="15" hidden="false" customHeight="false" outlineLevel="0" collapsed="false">
      <c r="A1520" s="71" t="s">
        <v>59</v>
      </c>
      <c r="B1520" s="71" t="s">
        <v>47</v>
      </c>
      <c r="C1520" s="71" t="s">
        <v>1741</v>
      </c>
      <c r="D1520" s="72" t="n">
        <v>0</v>
      </c>
      <c r="E1520" s="71" t="n">
        <v>0</v>
      </c>
      <c r="F1520" s="71" t="n">
        <v>1</v>
      </c>
      <c r="G1520" s="72" t="n">
        <v>54.95</v>
      </c>
      <c r="H1520" s="72" t="n">
        <v>54.95</v>
      </c>
      <c r="I1520" s="71" t="n">
        <f aca="false">IF(B1520&gt;=Settings!$B$23,1,0)</f>
        <v>0</v>
      </c>
      <c r="J1520" s="71" t="n">
        <v>1</v>
      </c>
      <c r="K1520" s="71" t="n">
        <f aca="false">F1520*I1520*J1520</f>
        <v>0</v>
      </c>
      <c r="L1520" s="71" t="n">
        <f aca="false">E1520*I1520*J1520</f>
        <v>0</v>
      </c>
      <c r="M1520" s="72" t="n">
        <f aca="false">G1520*I1520*J1520</f>
        <v>0</v>
      </c>
      <c r="N1520" s="72" t="n">
        <f aca="false">D1520*I1520*J1520</f>
        <v>-0</v>
      </c>
      <c r="O1520" s="71" t="n">
        <f aca="false">F1520*J1520</f>
        <v>1</v>
      </c>
      <c r="P1520" s="71" t="n">
        <f aca="false">E1520*J1520</f>
        <v>0</v>
      </c>
    </row>
    <row r="1521" customFormat="false" ht="15" hidden="false" customHeight="false" outlineLevel="0" collapsed="false">
      <c r="A1521" s="71" t="s">
        <v>60</v>
      </c>
      <c r="B1521" s="71" t="s">
        <v>47</v>
      </c>
      <c r="C1521" s="71" t="s">
        <v>1742</v>
      </c>
      <c r="D1521" s="72" t="n">
        <v>0</v>
      </c>
      <c r="E1521" s="71" t="n">
        <v>0</v>
      </c>
      <c r="F1521" s="71" t="n">
        <v>3</v>
      </c>
      <c r="G1521" s="72" t="n">
        <v>329.85</v>
      </c>
      <c r="H1521" s="72" t="n">
        <v>329.85</v>
      </c>
      <c r="I1521" s="71" t="n">
        <f aca="false">IF(B1521&gt;=Settings!$B$23,1,0)</f>
        <v>0</v>
      </c>
      <c r="J1521" s="71" t="n">
        <v>1</v>
      </c>
      <c r="K1521" s="71" t="n">
        <f aca="false">F1521*I1521*J1521</f>
        <v>0</v>
      </c>
      <c r="L1521" s="71" t="n">
        <f aca="false">E1521*I1521*J1521</f>
        <v>0</v>
      </c>
      <c r="M1521" s="72" t="n">
        <f aca="false">G1521*I1521*J1521</f>
        <v>0</v>
      </c>
      <c r="N1521" s="72" t="n">
        <f aca="false">D1521*I1521*J1521</f>
        <v>-0</v>
      </c>
      <c r="O1521" s="71" t="n">
        <f aca="false">F1521*J1521</f>
        <v>3</v>
      </c>
      <c r="P1521" s="71" t="n">
        <f aca="false">E1521*J1521</f>
        <v>0</v>
      </c>
    </row>
    <row r="1522" customFormat="false" ht="15" hidden="false" customHeight="false" outlineLevel="0" collapsed="false">
      <c r="A1522" s="71" t="s">
        <v>60</v>
      </c>
      <c r="B1522" s="71" t="s">
        <v>47</v>
      </c>
      <c r="C1522" s="71" t="s">
        <v>1743</v>
      </c>
      <c r="D1522" s="72" t="n">
        <v>0</v>
      </c>
      <c r="E1522" s="71" t="n">
        <v>0</v>
      </c>
      <c r="F1522" s="71" t="n">
        <v>3</v>
      </c>
      <c r="G1522" s="72" t="n">
        <v>314.85</v>
      </c>
      <c r="H1522" s="72" t="n">
        <v>314.85</v>
      </c>
      <c r="I1522" s="71" t="n">
        <f aca="false">IF(B1522&gt;=Settings!$B$23,1,0)</f>
        <v>0</v>
      </c>
      <c r="J1522" s="71" t="n">
        <v>1</v>
      </c>
      <c r="K1522" s="71" t="n">
        <f aca="false">F1522*I1522*J1522</f>
        <v>0</v>
      </c>
      <c r="L1522" s="71" t="n">
        <f aca="false">E1522*I1522*J1522</f>
        <v>0</v>
      </c>
      <c r="M1522" s="72" t="n">
        <f aca="false">G1522*I1522*J1522</f>
        <v>0</v>
      </c>
      <c r="N1522" s="72" t="n">
        <f aca="false">D1522*I1522*J1522</f>
        <v>-0</v>
      </c>
      <c r="O1522" s="71" t="n">
        <f aca="false">F1522*J1522</f>
        <v>3</v>
      </c>
      <c r="P1522" s="71" t="n">
        <f aca="false">E1522*J1522</f>
        <v>0</v>
      </c>
    </row>
    <row r="1523" customFormat="false" ht="15" hidden="false" customHeight="false" outlineLevel="0" collapsed="false">
      <c r="A1523" s="71" t="s">
        <v>60</v>
      </c>
      <c r="B1523" s="71" t="s">
        <v>47</v>
      </c>
      <c r="C1523" s="71" t="s">
        <v>1744</v>
      </c>
      <c r="D1523" s="72" t="n">
        <v>0</v>
      </c>
      <c r="E1523" s="71" t="n">
        <v>0</v>
      </c>
      <c r="F1523" s="71" t="n">
        <v>1</v>
      </c>
      <c r="G1523" s="72" t="n">
        <v>79.95</v>
      </c>
      <c r="H1523" s="72" t="n">
        <v>79.95</v>
      </c>
      <c r="I1523" s="71" t="n">
        <f aca="false">IF(B1523&gt;=Settings!$B$23,1,0)</f>
        <v>0</v>
      </c>
      <c r="J1523" s="71" t="n">
        <v>1</v>
      </c>
      <c r="K1523" s="71" t="n">
        <f aca="false">F1523*I1523*J1523</f>
        <v>0</v>
      </c>
      <c r="L1523" s="71" t="n">
        <f aca="false">E1523*I1523*J1523</f>
        <v>0</v>
      </c>
      <c r="M1523" s="72" t="n">
        <f aca="false">G1523*I1523*J1523</f>
        <v>0</v>
      </c>
      <c r="N1523" s="72" t="n">
        <f aca="false">D1523*I1523*J1523</f>
        <v>-0</v>
      </c>
      <c r="O1523" s="71" t="n">
        <f aca="false">F1523*J1523</f>
        <v>1</v>
      </c>
      <c r="P1523" s="71" t="n">
        <f aca="false">E1523*J1523</f>
        <v>0</v>
      </c>
    </row>
    <row r="1524" customFormat="false" ht="15" hidden="false" customHeight="false" outlineLevel="0" collapsed="false">
      <c r="A1524" s="71" t="s">
        <v>59</v>
      </c>
      <c r="B1524" s="71" t="s">
        <v>47</v>
      </c>
      <c r="C1524" s="71" t="s">
        <v>886</v>
      </c>
      <c r="D1524" s="72" t="n">
        <v>0</v>
      </c>
      <c r="E1524" s="71" t="n">
        <v>0</v>
      </c>
      <c r="F1524" s="71" t="n">
        <v>2</v>
      </c>
      <c r="G1524" s="72" t="n">
        <v>393.69</v>
      </c>
      <c r="H1524" s="72" t="n">
        <v>393.69</v>
      </c>
      <c r="I1524" s="71" t="n">
        <f aca="false">IF(B1524&gt;=Settings!$B$23,1,0)</f>
        <v>0</v>
      </c>
      <c r="J1524" s="71" t="n">
        <v>1</v>
      </c>
      <c r="K1524" s="71" t="n">
        <f aca="false">F1524*I1524*J1524</f>
        <v>0</v>
      </c>
      <c r="L1524" s="71" t="n">
        <f aca="false">E1524*I1524*J1524</f>
        <v>0</v>
      </c>
      <c r="M1524" s="72" t="n">
        <f aca="false">G1524*I1524*J1524</f>
        <v>0</v>
      </c>
      <c r="N1524" s="72" t="n">
        <f aca="false">D1524*I1524*J1524</f>
        <v>-0</v>
      </c>
      <c r="O1524" s="71" t="n">
        <f aca="false">F1524*J1524</f>
        <v>2</v>
      </c>
      <c r="P1524" s="71" t="n">
        <f aca="false">E1524*J1524</f>
        <v>0</v>
      </c>
    </row>
    <row r="1525" customFormat="false" ht="15" hidden="false" customHeight="false" outlineLevel="0" collapsed="false">
      <c r="A1525" s="71" t="s">
        <v>60</v>
      </c>
      <c r="B1525" s="71" t="s">
        <v>47</v>
      </c>
      <c r="C1525" s="71" t="s">
        <v>1745</v>
      </c>
      <c r="D1525" s="72" t="n">
        <v>174.95</v>
      </c>
      <c r="E1525" s="71" t="n">
        <v>1</v>
      </c>
      <c r="F1525" s="71" t="n">
        <v>2</v>
      </c>
      <c r="G1525" s="72" t="n">
        <v>349.9</v>
      </c>
      <c r="H1525" s="72" t="n">
        <v>174.95</v>
      </c>
      <c r="I1525" s="71" t="n">
        <f aca="false">IF(B1525&gt;=Settings!$B$23,1,0)</f>
        <v>0</v>
      </c>
      <c r="J1525" s="71" t="n">
        <v>1</v>
      </c>
      <c r="K1525" s="71" t="n">
        <f aca="false">F1525*I1525*J1525</f>
        <v>0</v>
      </c>
      <c r="L1525" s="71" t="n">
        <f aca="false">E1525*I1525*J1525</f>
        <v>0</v>
      </c>
      <c r="M1525" s="72" t="n">
        <f aca="false">G1525*I1525*J1525</f>
        <v>0</v>
      </c>
      <c r="N1525" s="72" t="n">
        <f aca="false">D1525*I1525*J1525</f>
        <v>0</v>
      </c>
      <c r="O1525" s="71" t="n">
        <f aca="false">F1525*J1525</f>
        <v>2</v>
      </c>
      <c r="P1525" s="71" t="n">
        <f aca="false">E1525*J1525</f>
        <v>1</v>
      </c>
    </row>
    <row r="1526" customFormat="false" ht="15" hidden="false" customHeight="false" outlineLevel="0" collapsed="false">
      <c r="A1526" s="71" t="s">
        <v>61</v>
      </c>
      <c r="B1526" s="71" t="s">
        <v>47</v>
      </c>
      <c r="C1526" s="71" t="s">
        <v>787</v>
      </c>
      <c r="D1526" s="72" t="n">
        <v>42.04</v>
      </c>
      <c r="E1526" s="71" t="n">
        <v>9</v>
      </c>
      <c r="F1526" s="71" t="n">
        <v>276</v>
      </c>
      <c r="G1526" s="72" t="n">
        <v>1380</v>
      </c>
      <c r="H1526" s="72" t="n">
        <v>1284.67</v>
      </c>
      <c r="I1526" s="71" t="n">
        <f aca="false">IF(B1526&gt;=Settings!$B$23,1,0)</f>
        <v>0</v>
      </c>
      <c r="J1526" s="71" t="n">
        <v>1</v>
      </c>
      <c r="K1526" s="71" t="n">
        <f aca="false">F1526*I1526*J1526</f>
        <v>0</v>
      </c>
      <c r="L1526" s="71" t="n">
        <f aca="false">E1526*I1526*J1526</f>
        <v>0</v>
      </c>
      <c r="M1526" s="72" t="n">
        <f aca="false">G1526*I1526*J1526</f>
        <v>0</v>
      </c>
      <c r="N1526" s="72" t="n">
        <f aca="false">D1526*I1526*J1526</f>
        <v>0</v>
      </c>
      <c r="O1526" s="71" t="n">
        <f aca="false">F1526*J1526</f>
        <v>276</v>
      </c>
      <c r="P1526" s="71" t="n">
        <f aca="false">E1526*J1526</f>
        <v>9</v>
      </c>
    </row>
    <row r="1527" customFormat="false" ht="15" hidden="false" customHeight="false" outlineLevel="0" collapsed="false">
      <c r="A1527" s="71" t="s">
        <v>60</v>
      </c>
      <c r="B1527" s="71" t="s">
        <v>47</v>
      </c>
      <c r="C1527" s="71" t="s">
        <v>1746</v>
      </c>
      <c r="D1527" s="72" t="n">
        <v>89.95</v>
      </c>
      <c r="E1527" s="71" t="n">
        <v>1</v>
      </c>
      <c r="F1527" s="71" t="n">
        <v>51</v>
      </c>
      <c r="G1527" s="72" t="n">
        <v>4587.45</v>
      </c>
      <c r="H1527" s="72" t="n">
        <v>4497.5</v>
      </c>
      <c r="I1527" s="71" t="n">
        <f aca="false">IF(B1527&gt;=Settings!$B$23,1,0)</f>
        <v>0</v>
      </c>
      <c r="J1527" s="71" t="n">
        <v>1</v>
      </c>
      <c r="K1527" s="71" t="n">
        <f aca="false">F1527*I1527*J1527</f>
        <v>0</v>
      </c>
      <c r="L1527" s="71" t="n">
        <f aca="false">E1527*I1527*J1527</f>
        <v>0</v>
      </c>
      <c r="M1527" s="72" t="n">
        <f aca="false">G1527*I1527*J1527</f>
        <v>0</v>
      </c>
      <c r="N1527" s="72" t="n">
        <f aca="false">D1527*I1527*J1527</f>
        <v>0</v>
      </c>
      <c r="O1527" s="71" t="n">
        <f aca="false">F1527*J1527</f>
        <v>51</v>
      </c>
      <c r="P1527" s="71" t="n">
        <f aca="false">E1527*J1527</f>
        <v>1</v>
      </c>
    </row>
    <row r="1528" customFormat="false" ht="15" hidden="false" customHeight="false" outlineLevel="0" collapsed="false">
      <c r="A1528" s="71" t="s">
        <v>61</v>
      </c>
      <c r="B1528" s="71" t="s">
        <v>47</v>
      </c>
      <c r="C1528" s="71" t="s">
        <v>1747</v>
      </c>
      <c r="D1528" s="72" t="n">
        <v>0</v>
      </c>
      <c r="E1528" s="71" t="n">
        <v>0</v>
      </c>
      <c r="F1528" s="71" t="n">
        <v>1</v>
      </c>
      <c r="G1528" s="72" t="n">
        <v>194.95</v>
      </c>
      <c r="H1528" s="72" t="n">
        <v>194.95</v>
      </c>
      <c r="I1528" s="71" t="n">
        <f aca="false">IF(B1528&gt;=Settings!$B$23,1,0)</f>
        <v>0</v>
      </c>
      <c r="J1528" s="71" t="n">
        <v>1</v>
      </c>
      <c r="K1528" s="71" t="n">
        <f aca="false">F1528*I1528*J1528</f>
        <v>0</v>
      </c>
      <c r="L1528" s="71" t="n">
        <f aca="false">E1528*I1528*J1528</f>
        <v>0</v>
      </c>
      <c r="M1528" s="72" t="n">
        <f aca="false">G1528*I1528*J1528</f>
        <v>0</v>
      </c>
      <c r="N1528" s="72" t="n">
        <f aca="false">D1528*I1528*J1528</f>
        <v>-0</v>
      </c>
      <c r="O1528" s="71" t="n">
        <f aca="false">F1528*J1528</f>
        <v>1</v>
      </c>
      <c r="P1528" s="71" t="n">
        <f aca="false">E1528*J1528</f>
        <v>0</v>
      </c>
    </row>
    <row r="1529" customFormat="false" ht="15" hidden="false" customHeight="false" outlineLevel="0" collapsed="false">
      <c r="A1529" s="71" t="s">
        <v>61</v>
      </c>
      <c r="B1529" s="71" t="s">
        <v>47</v>
      </c>
      <c r="C1529" s="71" t="s">
        <v>901</v>
      </c>
      <c r="D1529" s="72" t="n">
        <v>311.9</v>
      </c>
      <c r="E1529" s="71" t="n">
        <v>2</v>
      </c>
      <c r="F1529" s="71" t="n">
        <v>23</v>
      </c>
      <c r="G1529" s="72" t="n">
        <v>3500.85</v>
      </c>
      <c r="H1529" s="72" t="n">
        <v>3055.51</v>
      </c>
      <c r="I1529" s="71" t="n">
        <f aca="false">IF(B1529&gt;=Settings!$B$23,1,0)</f>
        <v>0</v>
      </c>
      <c r="J1529" s="71" t="n">
        <v>1</v>
      </c>
      <c r="K1529" s="71" t="n">
        <f aca="false">F1529*I1529*J1529</f>
        <v>0</v>
      </c>
      <c r="L1529" s="71" t="n">
        <f aca="false">E1529*I1529*J1529</f>
        <v>0</v>
      </c>
      <c r="M1529" s="72" t="n">
        <f aca="false">G1529*I1529*J1529</f>
        <v>0</v>
      </c>
      <c r="N1529" s="72" t="n">
        <f aca="false">D1529*I1529*J1529</f>
        <v>0</v>
      </c>
      <c r="O1529" s="71" t="n">
        <f aca="false">F1529*J1529</f>
        <v>23</v>
      </c>
      <c r="P1529" s="71" t="n">
        <f aca="false">E1529*J1529</f>
        <v>2</v>
      </c>
    </row>
    <row r="1530" customFormat="false" ht="15" hidden="false" customHeight="false" outlineLevel="0" collapsed="false">
      <c r="A1530" s="71" t="s">
        <v>60</v>
      </c>
      <c r="B1530" s="71" t="s">
        <v>47</v>
      </c>
      <c r="C1530" s="71" t="s">
        <v>1748</v>
      </c>
      <c r="D1530" s="72" t="n">
        <v>0</v>
      </c>
      <c r="E1530" s="71" t="n">
        <v>0</v>
      </c>
      <c r="F1530" s="71" t="n">
        <v>1</v>
      </c>
      <c r="G1530" s="72" t="n">
        <v>64.95</v>
      </c>
      <c r="H1530" s="72" t="n">
        <v>64.95</v>
      </c>
      <c r="I1530" s="71" t="n">
        <f aca="false">IF(B1530&gt;=Settings!$B$23,1,0)</f>
        <v>0</v>
      </c>
      <c r="J1530" s="71" t="n">
        <v>1</v>
      </c>
      <c r="K1530" s="71" t="n">
        <f aca="false">F1530*I1530*J1530</f>
        <v>0</v>
      </c>
      <c r="L1530" s="71" t="n">
        <f aca="false">E1530*I1530*J1530</f>
        <v>0</v>
      </c>
      <c r="M1530" s="72" t="n">
        <f aca="false">G1530*I1530*J1530</f>
        <v>0</v>
      </c>
      <c r="N1530" s="72" t="n">
        <f aca="false">D1530*I1530*J1530</f>
        <v>-0</v>
      </c>
      <c r="O1530" s="71" t="n">
        <f aca="false">F1530*J1530</f>
        <v>1</v>
      </c>
      <c r="P1530" s="71" t="n">
        <f aca="false">E1530*J1530</f>
        <v>0</v>
      </c>
    </row>
    <row r="1531" customFormat="false" ht="15" hidden="false" customHeight="false" outlineLevel="0" collapsed="false">
      <c r="A1531" s="71" t="s">
        <v>61</v>
      </c>
      <c r="B1531" s="71" t="s">
        <v>47</v>
      </c>
      <c r="C1531" s="71" t="s">
        <v>1749</v>
      </c>
      <c r="D1531" s="72" t="n">
        <v>0</v>
      </c>
      <c r="E1531" s="71" t="n">
        <v>0</v>
      </c>
      <c r="F1531" s="71" t="n">
        <v>1</v>
      </c>
      <c r="G1531" s="72" t="n">
        <v>0</v>
      </c>
      <c r="H1531" s="72" t="n">
        <v>0</v>
      </c>
      <c r="I1531" s="71" t="n">
        <f aca="false">IF(B1531&gt;=Settings!$B$23,1,0)</f>
        <v>0</v>
      </c>
      <c r="J1531" s="71" t="n">
        <v>0</v>
      </c>
      <c r="K1531" s="71" t="n">
        <f aca="false">F1531*I1531*J1531</f>
        <v>0</v>
      </c>
      <c r="L1531" s="71" t="n">
        <f aca="false">E1531*I1531*J1531</f>
        <v>0</v>
      </c>
      <c r="M1531" s="72" t="n">
        <f aca="false">G1531*I1531*J1531</f>
        <v>0</v>
      </c>
      <c r="N1531" s="72" t="n">
        <f aca="false">D1531*I1531*J1531</f>
        <v>-0</v>
      </c>
      <c r="O1531" s="71" t="n">
        <f aca="false">F1531*J1531</f>
        <v>0</v>
      </c>
      <c r="P1531" s="71" t="n">
        <f aca="false">E1531*J1531</f>
        <v>0</v>
      </c>
    </row>
    <row r="1532" customFormat="false" ht="15" hidden="false" customHeight="false" outlineLevel="0" collapsed="false">
      <c r="A1532" s="71" t="s">
        <v>60</v>
      </c>
      <c r="B1532" s="71" t="s">
        <v>47</v>
      </c>
      <c r="C1532" s="71" t="s">
        <v>1750</v>
      </c>
      <c r="D1532" s="72" t="n">
        <v>0</v>
      </c>
      <c r="E1532" s="71" t="n">
        <v>0</v>
      </c>
      <c r="F1532" s="71" t="n">
        <v>1</v>
      </c>
      <c r="G1532" s="72" t="n">
        <v>19.95</v>
      </c>
      <c r="H1532" s="72" t="n">
        <v>19.95</v>
      </c>
      <c r="I1532" s="71" t="n">
        <f aca="false">IF(B1532&gt;=Settings!$B$23,1,0)</f>
        <v>0</v>
      </c>
      <c r="J1532" s="71" t="n">
        <v>1</v>
      </c>
      <c r="K1532" s="71" t="n">
        <f aca="false">F1532*I1532*J1532</f>
        <v>0</v>
      </c>
      <c r="L1532" s="71" t="n">
        <f aca="false">E1532*I1532*J1532</f>
        <v>0</v>
      </c>
      <c r="M1532" s="72" t="n">
        <f aca="false">G1532*I1532*J1532</f>
        <v>0</v>
      </c>
      <c r="N1532" s="72" t="n">
        <f aca="false">D1532*I1532*J1532</f>
        <v>-0</v>
      </c>
      <c r="O1532" s="71" t="n">
        <f aca="false">F1532*J1532</f>
        <v>1</v>
      </c>
      <c r="P1532" s="71" t="n">
        <f aca="false">E1532*J1532</f>
        <v>0</v>
      </c>
    </row>
    <row r="1533" customFormat="false" ht="15" hidden="false" customHeight="false" outlineLevel="0" collapsed="false">
      <c r="A1533" s="71" t="s">
        <v>60</v>
      </c>
      <c r="B1533" s="71" t="s">
        <v>47</v>
      </c>
      <c r="C1533" s="71" t="s">
        <v>1751</v>
      </c>
      <c r="D1533" s="72" t="n">
        <v>0</v>
      </c>
      <c r="E1533" s="71" t="n">
        <v>0</v>
      </c>
      <c r="F1533" s="71" t="n">
        <v>1</v>
      </c>
      <c r="G1533" s="72" t="n">
        <v>154.95</v>
      </c>
      <c r="H1533" s="72" t="n">
        <v>154.95</v>
      </c>
      <c r="I1533" s="71" t="n">
        <f aca="false">IF(B1533&gt;=Settings!$B$23,1,0)</f>
        <v>0</v>
      </c>
      <c r="J1533" s="71" t="n">
        <v>1</v>
      </c>
      <c r="K1533" s="71" t="n">
        <f aca="false">F1533*I1533*J1533</f>
        <v>0</v>
      </c>
      <c r="L1533" s="71" t="n">
        <f aca="false">E1533*I1533*J1533</f>
        <v>0</v>
      </c>
      <c r="M1533" s="72" t="n">
        <f aca="false">G1533*I1533*J1533</f>
        <v>0</v>
      </c>
      <c r="N1533" s="72" t="n">
        <f aca="false">D1533*I1533*J1533</f>
        <v>-0</v>
      </c>
      <c r="O1533" s="71" t="n">
        <f aca="false">F1533*J1533</f>
        <v>1</v>
      </c>
      <c r="P1533" s="71" t="n">
        <f aca="false">E1533*J1533</f>
        <v>0</v>
      </c>
    </row>
    <row r="1534" customFormat="false" ht="15" hidden="false" customHeight="false" outlineLevel="0" collapsed="false">
      <c r="A1534" s="71" t="s">
        <v>60</v>
      </c>
      <c r="B1534" s="71" t="s">
        <v>47</v>
      </c>
      <c r="C1534" s="71" t="s">
        <v>1752</v>
      </c>
      <c r="D1534" s="72" t="n">
        <v>0</v>
      </c>
      <c r="E1534" s="71" t="n">
        <v>0</v>
      </c>
      <c r="F1534" s="71" t="n">
        <v>5</v>
      </c>
      <c r="G1534" s="72" t="n">
        <v>659.75</v>
      </c>
      <c r="H1534" s="72" t="n">
        <v>659.75</v>
      </c>
      <c r="I1534" s="71" t="n">
        <f aca="false">IF(B1534&gt;=Settings!$B$23,1,0)</f>
        <v>0</v>
      </c>
      <c r="J1534" s="71" t="n">
        <v>1</v>
      </c>
      <c r="K1534" s="71" t="n">
        <f aca="false">F1534*I1534*J1534</f>
        <v>0</v>
      </c>
      <c r="L1534" s="71" t="n">
        <f aca="false">E1534*I1534*J1534</f>
        <v>0</v>
      </c>
      <c r="M1534" s="72" t="n">
        <f aca="false">G1534*I1534*J1534</f>
        <v>0</v>
      </c>
      <c r="N1534" s="72" t="n">
        <f aca="false">D1534*I1534*J1534</f>
        <v>-0</v>
      </c>
      <c r="O1534" s="71" t="n">
        <f aca="false">F1534*J1534</f>
        <v>5</v>
      </c>
      <c r="P1534" s="71" t="n">
        <f aca="false">E1534*J1534</f>
        <v>0</v>
      </c>
    </row>
    <row r="1535" customFormat="false" ht="15" hidden="false" customHeight="false" outlineLevel="0" collapsed="false">
      <c r="A1535" s="71" t="s">
        <v>60</v>
      </c>
      <c r="B1535" s="71" t="s">
        <v>47</v>
      </c>
      <c r="C1535" s="71" t="s">
        <v>1753</v>
      </c>
      <c r="D1535" s="72" t="n">
        <v>0</v>
      </c>
      <c r="E1535" s="71" t="n">
        <v>0</v>
      </c>
      <c r="F1535" s="71" t="n">
        <v>1</v>
      </c>
      <c r="G1535" s="72" t="n">
        <v>114.95</v>
      </c>
      <c r="H1535" s="72" t="n">
        <v>114.95</v>
      </c>
      <c r="I1535" s="71" t="n">
        <f aca="false">IF(B1535&gt;=Settings!$B$23,1,0)</f>
        <v>0</v>
      </c>
      <c r="J1535" s="71" t="n">
        <v>1</v>
      </c>
      <c r="K1535" s="71" t="n">
        <f aca="false">F1535*I1535*J1535</f>
        <v>0</v>
      </c>
      <c r="L1535" s="71" t="n">
        <f aca="false">E1535*I1535*J1535</f>
        <v>0</v>
      </c>
      <c r="M1535" s="72" t="n">
        <f aca="false">G1535*I1535*J1535</f>
        <v>0</v>
      </c>
      <c r="N1535" s="72" t="n">
        <f aca="false">D1535*I1535*J1535</f>
        <v>-0</v>
      </c>
      <c r="O1535" s="71" t="n">
        <f aca="false">F1535*J1535</f>
        <v>1</v>
      </c>
      <c r="P1535" s="71" t="n">
        <f aca="false">E1535*J1535</f>
        <v>0</v>
      </c>
    </row>
    <row r="1536" customFormat="false" ht="15" hidden="false" customHeight="false" outlineLevel="0" collapsed="false">
      <c r="A1536" s="71" t="s">
        <v>61</v>
      </c>
      <c r="B1536" s="71" t="s">
        <v>47</v>
      </c>
      <c r="C1536" s="71" t="s">
        <v>114</v>
      </c>
      <c r="D1536" s="72" t="n">
        <v>94.95</v>
      </c>
      <c r="E1536" s="71" t="n">
        <v>1</v>
      </c>
      <c r="F1536" s="71" t="n">
        <v>42</v>
      </c>
      <c r="G1536" s="72" t="n">
        <v>4440.5</v>
      </c>
      <c r="H1536" s="72" t="n">
        <v>4171.71</v>
      </c>
      <c r="I1536" s="71" t="n">
        <f aca="false">IF(B1536&gt;=Settings!$B$23,1,0)</f>
        <v>0</v>
      </c>
      <c r="J1536" s="71" t="n">
        <v>1</v>
      </c>
      <c r="K1536" s="71" t="n">
        <f aca="false">F1536*I1536*J1536</f>
        <v>0</v>
      </c>
      <c r="L1536" s="71" t="n">
        <f aca="false">E1536*I1536*J1536</f>
        <v>0</v>
      </c>
      <c r="M1536" s="72" t="n">
        <f aca="false">G1536*I1536*J1536</f>
        <v>0</v>
      </c>
      <c r="N1536" s="72" t="n">
        <f aca="false">D1536*I1536*J1536</f>
        <v>0</v>
      </c>
      <c r="O1536" s="71" t="n">
        <f aca="false">F1536*J1536</f>
        <v>42</v>
      </c>
      <c r="P1536" s="71" t="n">
        <f aca="false">E1536*J1536</f>
        <v>1</v>
      </c>
    </row>
    <row r="1537" customFormat="false" ht="15" hidden="false" customHeight="false" outlineLevel="0" collapsed="false">
      <c r="A1537" s="71" t="s">
        <v>60</v>
      </c>
      <c r="B1537" s="71" t="s">
        <v>47</v>
      </c>
      <c r="C1537" s="71" t="s">
        <v>1754</v>
      </c>
      <c r="D1537" s="72" t="n">
        <v>0</v>
      </c>
      <c r="E1537" s="71" t="n">
        <v>0</v>
      </c>
      <c r="F1537" s="71" t="n">
        <v>9</v>
      </c>
      <c r="G1537" s="72" t="n">
        <v>715.05</v>
      </c>
      <c r="H1537" s="72" t="n">
        <v>715.05</v>
      </c>
      <c r="I1537" s="71" t="n">
        <f aca="false">IF(B1537&gt;=Settings!$B$23,1,0)</f>
        <v>0</v>
      </c>
      <c r="J1537" s="71" t="n">
        <v>1</v>
      </c>
      <c r="K1537" s="71" t="n">
        <f aca="false">F1537*I1537*J1537</f>
        <v>0</v>
      </c>
      <c r="L1537" s="71" t="n">
        <f aca="false">E1537*I1537*J1537</f>
        <v>0</v>
      </c>
      <c r="M1537" s="72" t="n">
        <f aca="false">G1537*I1537*J1537</f>
        <v>0</v>
      </c>
      <c r="N1537" s="72" t="n">
        <f aca="false">D1537*I1537*J1537</f>
        <v>-0</v>
      </c>
      <c r="O1537" s="71" t="n">
        <f aca="false">F1537*J1537</f>
        <v>9</v>
      </c>
      <c r="P1537" s="71" t="n">
        <f aca="false">E1537*J1537</f>
        <v>0</v>
      </c>
    </row>
    <row r="1538" customFormat="false" ht="15" hidden="false" customHeight="false" outlineLevel="0" collapsed="false">
      <c r="A1538" s="71" t="s">
        <v>60</v>
      </c>
      <c r="B1538" s="71" t="s">
        <v>47</v>
      </c>
      <c r="C1538" s="71" t="s">
        <v>1755</v>
      </c>
      <c r="D1538" s="72" t="n">
        <v>309.9</v>
      </c>
      <c r="E1538" s="71" t="n">
        <v>2</v>
      </c>
      <c r="F1538" s="71" t="n">
        <v>79</v>
      </c>
      <c r="G1538" s="72" t="n">
        <v>12241.05</v>
      </c>
      <c r="H1538" s="72" t="n">
        <v>11931.15</v>
      </c>
      <c r="I1538" s="71" t="n">
        <f aca="false">IF(B1538&gt;=Settings!$B$23,1,0)</f>
        <v>0</v>
      </c>
      <c r="J1538" s="71" t="n">
        <v>1</v>
      </c>
      <c r="K1538" s="71" t="n">
        <f aca="false">F1538*I1538*J1538</f>
        <v>0</v>
      </c>
      <c r="L1538" s="71" t="n">
        <f aca="false">E1538*I1538*J1538</f>
        <v>0</v>
      </c>
      <c r="M1538" s="72" t="n">
        <f aca="false">G1538*I1538*J1538</f>
        <v>0</v>
      </c>
      <c r="N1538" s="72" t="n">
        <f aca="false">D1538*I1538*J1538</f>
        <v>0</v>
      </c>
      <c r="O1538" s="71" t="n">
        <f aca="false">F1538*J1538</f>
        <v>79</v>
      </c>
      <c r="P1538" s="71" t="n">
        <f aca="false">E1538*J1538</f>
        <v>2</v>
      </c>
    </row>
    <row r="1539" customFormat="false" ht="15" hidden="false" customHeight="false" outlineLevel="0" collapsed="false">
      <c r="A1539" s="71" t="s">
        <v>60</v>
      </c>
      <c r="B1539" s="71" t="s">
        <v>47</v>
      </c>
      <c r="C1539" s="71" t="s">
        <v>1756</v>
      </c>
      <c r="D1539" s="72" t="n">
        <v>0</v>
      </c>
      <c r="E1539" s="71" t="n">
        <v>0</v>
      </c>
      <c r="F1539" s="71" t="n">
        <v>2</v>
      </c>
      <c r="G1539" s="72" t="n">
        <v>219.9</v>
      </c>
      <c r="H1539" s="72" t="n">
        <v>219.9</v>
      </c>
      <c r="I1539" s="71" t="n">
        <f aca="false">IF(B1539&gt;=Settings!$B$23,1,0)</f>
        <v>0</v>
      </c>
      <c r="J1539" s="71" t="n">
        <v>1</v>
      </c>
      <c r="K1539" s="71" t="n">
        <f aca="false">F1539*I1539*J1539</f>
        <v>0</v>
      </c>
      <c r="L1539" s="71" t="n">
        <f aca="false">E1539*I1539*J1539</f>
        <v>0</v>
      </c>
      <c r="M1539" s="72" t="n">
        <f aca="false">G1539*I1539*J1539</f>
        <v>0</v>
      </c>
      <c r="N1539" s="72" t="n">
        <f aca="false">D1539*I1539*J1539</f>
        <v>-0</v>
      </c>
      <c r="O1539" s="71" t="n">
        <f aca="false">F1539*J1539</f>
        <v>2</v>
      </c>
      <c r="P1539" s="71" t="n">
        <f aca="false">E1539*J1539</f>
        <v>0</v>
      </c>
    </row>
    <row r="1540" customFormat="false" ht="15" hidden="false" customHeight="false" outlineLevel="0" collapsed="false">
      <c r="A1540" s="71" t="s">
        <v>60</v>
      </c>
      <c r="B1540" s="71" t="s">
        <v>47</v>
      </c>
      <c r="C1540" s="71" t="s">
        <v>900</v>
      </c>
      <c r="D1540" s="72" t="n">
        <v>209.85</v>
      </c>
      <c r="E1540" s="71" t="n">
        <v>3</v>
      </c>
      <c r="F1540" s="71" t="n">
        <v>32</v>
      </c>
      <c r="G1540" s="72" t="n">
        <v>2238.4</v>
      </c>
      <c r="H1540" s="72" t="n">
        <v>2028.55</v>
      </c>
      <c r="I1540" s="71" t="n">
        <f aca="false">IF(B1540&gt;=Settings!$B$23,1,0)</f>
        <v>0</v>
      </c>
      <c r="J1540" s="71" t="n">
        <v>1</v>
      </c>
      <c r="K1540" s="71" t="n">
        <f aca="false">F1540*I1540*J1540</f>
        <v>0</v>
      </c>
      <c r="L1540" s="71" t="n">
        <f aca="false">E1540*I1540*J1540</f>
        <v>0</v>
      </c>
      <c r="M1540" s="72" t="n">
        <f aca="false">G1540*I1540*J1540</f>
        <v>0</v>
      </c>
      <c r="N1540" s="72" t="n">
        <f aca="false">D1540*I1540*J1540</f>
        <v>0</v>
      </c>
      <c r="O1540" s="71" t="n">
        <f aca="false">F1540*J1540</f>
        <v>32</v>
      </c>
      <c r="P1540" s="71" t="n">
        <f aca="false">E1540*J1540</f>
        <v>3</v>
      </c>
    </row>
    <row r="1541" customFormat="false" ht="15" hidden="false" customHeight="false" outlineLevel="0" collapsed="false">
      <c r="A1541" s="71" t="s">
        <v>60</v>
      </c>
      <c r="B1541" s="71" t="s">
        <v>47</v>
      </c>
      <c r="C1541" s="71" t="s">
        <v>1757</v>
      </c>
      <c r="D1541" s="72" t="n">
        <v>0</v>
      </c>
      <c r="E1541" s="71" t="n">
        <v>0</v>
      </c>
      <c r="F1541" s="71" t="n">
        <v>1</v>
      </c>
      <c r="G1541" s="72" t="n">
        <v>139.95</v>
      </c>
      <c r="H1541" s="72" t="n">
        <v>139.95</v>
      </c>
      <c r="I1541" s="71" t="n">
        <f aca="false">IF(B1541&gt;=Settings!$B$23,1,0)</f>
        <v>0</v>
      </c>
      <c r="J1541" s="71" t="n">
        <v>1</v>
      </c>
      <c r="K1541" s="71" t="n">
        <f aca="false">F1541*I1541*J1541</f>
        <v>0</v>
      </c>
      <c r="L1541" s="71" t="n">
        <f aca="false">E1541*I1541*J1541</f>
        <v>0</v>
      </c>
      <c r="M1541" s="72" t="n">
        <f aca="false">G1541*I1541*J1541</f>
        <v>0</v>
      </c>
      <c r="N1541" s="72" t="n">
        <f aca="false">D1541*I1541*J1541</f>
        <v>-0</v>
      </c>
      <c r="O1541" s="71" t="n">
        <f aca="false">F1541*J1541</f>
        <v>1</v>
      </c>
      <c r="P1541" s="71" t="n">
        <f aca="false">E1541*J1541</f>
        <v>0</v>
      </c>
    </row>
    <row r="1542" customFormat="false" ht="15" hidden="false" customHeight="false" outlineLevel="0" collapsed="false">
      <c r="A1542" s="71" t="s">
        <v>60</v>
      </c>
      <c r="B1542" s="71" t="s">
        <v>47</v>
      </c>
      <c r="C1542" s="71" t="s">
        <v>1758</v>
      </c>
      <c r="D1542" s="72" t="n">
        <v>0</v>
      </c>
      <c r="E1542" s="71" t="n">
        <v>0</v>
      </c>
      <c r="F1542" s="71" t="n">
        <v>1</v>
      </c>
      <c r="G1542" s="72" t="n">
        <v>104.95</v>
      </c>
      <c r="H1542" s="72" t="n">
        <v>104.95</v>
      </c>
      <c r="I1542" s="71" t="n">
        <f aca="false">IF(B1542&gt;=Settings!$B$23,1,0)</f>
        <v>0</v>
      </c>
      <c r="J1542" s="71" t="n">
        <v>1</v>
      </c>
      <c r="K1542" s="71" t="n">
        <f aca="false">F1542*I1542*J1542</f>
        <v>0</v>
      </c>
      <c r="L1542" s="71" t="n">
        <f aca="false">E1542*I1542*J1542</f>
        <v>0</v>
      </c>
      <c r="M1542" s="72" t="n">
        <f aca="false">G1542*I1542*J1542</f>
        <v>0</v>
      </c>
      <c r="N1542" s="72" t="n">
        <f aca="false">D1542*I1542*J1542</f>
        <v>-0</v>
      </c>
      <c r="O1542" s="71" t="n">
        <f aca="false">F1542*J1542</f>
        <v>1</v>
      </c>
      <c r="P1542" s="71" t="n">
        <f aca="false">E1542*J1542</f>
        <v>0</v>
      </c>
    </row>
    <row r="1543" customFormat="false" ht="15" hidden="false" customHeight="false" outlineLevel="0" collapsed="false">
      <c r="A1543" s="71" t="s">
        <v>59</v>
      </c>
      <c r="B1543" s="71" t="s">
        <v>47</v>
      </c>
      <c r="C1543" s="71" t="s">
        <v>1308</v>
      </c>
      <c r="D1543" s="72" t="n">
        <v>0</v>
      </c>
      <c r="E1543" s="71" t="n">
        <v>0</v>
      </c>
      <c r="F1543" s="71" t="n">
        <v>9</v>
      </c>
      <c r="G1543" s="72" t="n">
        <v>746.55</v>
      </c>
      <c r="H1543" s="72" t="n">
        <v>746.55</v>
      </c>
      <c r="I1543" s="71" t="n">
        <f aca="false">IF(B1543&gt;=Settings!$B$23,1,0)</f>
        <v>0</v>
      </c>
      <c r="J1543" s="71" t="n">
        <v>1</v>
      </c>
      <c r="K1543" s="71" t="n">
        <f aca="false">F1543*I1543*J1543</f>
        <v>0</v>
      </c>
      <c r="L1543" s="71" t="n">
        <f aca="false">E1543*I1543*J1543</f>
        <v>0</v>
      </c>
      <c r="M1543" s="72" t="n">
        <f aca="false">G1543*I1543*J1543</f>
        <v>0</v>
      </c>
      <c r="N1543" s="72" t="n">
        <f aca="false">D1543*I1543*J1543</f>
        <v>-0</v>
      </c>
      <c r="O1543" s="71" t="n">
        <f aca="false">F1543*J1543</f>
        <v>9</v>
      </c>
      <c r="P1543" s="71" t="n">
        <f aca="false">E1543*J1543</f>
        <v>0</v>
      </c>
    </row>
    <row r="1544" customFormat="false" ht="15" hidden="false" customHeight="false" outlineLevel="0" collapsed="false">
      <c r="A1544" s="71" t="s">
        <v>61</v>
      </c>
      <c r="B1544" s="71" t="s">
        <v>47</v>
      </c>
      <c r="C1544" s="71" t="s">
        <v>905</v>
      </c>
      <c r="D1544" s="72" t="n">
        <v>0</v>
      </c>
      <c r="E1544" s="71" t="n">
        <v>0</v>
      </c>
      <c r="F1544" s="71" t="n">
        <v>3</v>
      </c>
      <c r="G1544" s="72" t="n">
        <v>194.85</v>
      </c>
      <c r="H1544" s="72" t="n">
        <v>194.85</v>
      </c>
      <c r="I1544" s="71" t="n">
        <f aca="false">IF(B1544&gt;=Settings!$B$23,1,0)</f>
        <v>0</v>
      </c>
      <c r="J1544" s="71" t="n">
        <v>1</v>
      </c>
      <c r="K1544" s="71" t="n">
        <f aca="false">F1544*I1544*J1544</f>
        <v>0</v>
      </c>
      <c r="L1544" s="71" t="n">
        <f aca="false">E1544*I1544*J1544</f>
        <v>0</v>
      </c>
      <c r="M1544" s="72" t="n">
        <f aca="false">G1544*I1544*J1544</f>
        <v>0</v>
      </c>
      <c r="N1544" s="72" t="n">
        <f aca="false">D1544*I1544*J1544</f>
        <v>-0</v>
      </c>
      <c r="O1544" s="71" t="n">
        <f aca="false">F1544*J1544</f>
        <v>3</v>
      </c>
      <c r="P1544" s="71" t="n">
        <f aca="false">E1544*J1544</f>
        <v>0</v>
      </c>
    </row>
    <row r="1545" customFormat="false" ht="15" hidden="false" customHeight="false" outlineLevel="0" collapsed="false">
      <c r="A1545" s="71" t="s">
        <v>60</v>
      </c>
      <c r="B1545" s="71" t="s">
        <v>47</v>
      </c>
      <c r="C1545" s="71" t="s">
        <v>1759</v>
      </c>
      <c r="D1545" s="72" t="n">
        <v>114.95</v>
      </c>
      <c r="E1545" s="71" t="n">
        <v>1</v>
      </c>
      <c r="F1545" s="71" t="n">
        <v>4</v>
      </c>
      <c r="G1545" s="72" t="n">
        <v>489.8</v>
      </c>
      <c r="H1545" s="72" t="n">
        <v>374.85</v>
      </c>
      <c r="I1545" s="71" t="n">
        <f aca="false">IF(B1545&gt;=Settings!$B$23,1,0)</f>
        <v>0</v>
      </c>
      <c r="J1545" s="71" t="n">
        <v>1</v>
      </c>
      <c r="K1545" s="71" t="n">
        <f aca="false">F1545*I1545*J1545</f>
        <v>0</v>
      </c>
      <c r="L1545" s="71" t="n">
        <f aca="false">E1545*I1545*J1545</f>
        <v>0</v>
      </c>
      <c r="M1545" s="72" t="n">
        <f aca="false">G1545*I1545*J1545</f>
        <v>0</v>
      </c>
      <c r="N1545" s="72" t="n">
        <f aca="false">D1545*I1545*J1545</f>
        <v>0</v>
      </c>
      <c r="O1545" s="71" t="n">
        <f aca="false">F1545*J1545</f>
        <v>4</v>
      </c>
      <c r="P1545" s="71" t="n">
        <f aca="false">E1545*J1545</f>
        <v>1</v>
      </c>
    </row>
    <row r="1546" customFormat="false" ht="15" hidden="false" customHeight="false" outlineLevel="0" collapsed="false">
      <c r="A1546" s="71" t="s">
        <v>60</v>
      </c>
      <c r="B1546" s="71" t="s">
        <v>47</v>
      </c>
      <c r="C1546" s="71" t="s">
        <v>1219</v>
      </c>
      <c r="D1546" s="72" t="n">
        <v>0</v>
      </c>
      <c r="E1546" s="71" t="n">
        <v>0</v>
      </c>
      <c r="F1546" s="71" t="n">
        <v>1</v>
      </c>
      <c r="G1546" s="72" t="n">
        <v>69.95</v>
      </c>
      <c r="H1546" s="72" t="n">
        <v>69.95</v>
      </c>
      <c r="I1546" s="71" t="n">
        <f aca="false">IF(B1546&gt;=Settings!$B$23,1,0)</f>
        <v>0</v>
      </c>
      <c r="J1546" s="71" t="n">
        <v>1</v>
      </c>
      <c r="K1546" s="71" t="n">
        <f aca="false">F1546*I1546*J1546</f>
        <v>0</v>
      </c>
      <c r="L1546" s="71" t="n">
        <f aca="false">E1546*I1546*J1546</f>
        <v>0</v>
      </c>
      <c r="M1546" s="72" t="n">
        <f aca="false">G1546*I1546*J1546</f>
        <v>0</v>
      </c>
      <c r="N1546" s="72" t="n">
        <f aca="false">D1546*I1546*J1546</f>
        <v>-0</v>
      </c>
      <c r="O1546" s="71" t="n">
        <f aca="false">F1546*J1546</f>
        <v>1</v>
      </c>
      <c r="P1546" s="71" t="n">
        <f aca="false">E1546*J1546</f>
        <v>0</v>
      </c>
    </row>
    <row r="1547" customFormat="false" ht="15" hidden="false" customHeight="false" outlineLevel="0" collapsed="false">
      <c r="A1547" s="71" t="s">
        <v>60</v>
      </c>
      <c r="B1547" s="71" t="s">
        <v>47</v>
      </c>
      <c r="C1547" s="71" t="s">
        <v>1760</v>
      </c>
      <c r="D1547" s="72" t="n">
        <v>0</v>
      </c>
      <c r="E1547" s="71" t="n">
        <v>0</v>
      </c>
      <c r="F1547" s="71" t="n">
        <v>8</v>
      </c>
      <c r="G1547" s="72" t="n">
        <v>599.6</v>
      </c>
      <c r="H1547" s="72" t="n">
        <v>599.6</v>
      </c>
      <c r="I1547" s="71" t="n">
        <f aca="false">IF(B1547&gt;=Settings!$B$23,1,0)</f>
        <v>0</v>
      </c>
      <c r="J1547" s="71" t="n">
        <v>1</v>
      </c>
      <c r="K1547" s="71" t="n">
        <f aca="false">F1547*I1547*J1547</f>
        <v>0</v>
      </c>
      <c r="L1547" s="71" t="n">
        <f aca="false">E1547*I1547*J1547</f>
        <v>0</v>
      </c>
      <c r="M1547" s="72" t="n">
        <f aca="false">G1547*I1547*J1547</f>
        <v>0</v>
      </c>
      <c r="N1547" s="72" t="n">
        <f aca="false">D1547*I1547*J1547</f>
        <v>-0</v>
      </c>
      <c r="O1547" s="71" t="n">
        <f aca="false">F1547*J1547</f>
        <v>8</v>
      </c>
      <c r="P1547" s="71" t="n">
        <f aca="false">E1547*J1547</f>
        <v>0</v>
      </c>
    </row>
    <row r="1548" customFormat="false" ht="15" hidden="false" customHeight="false" outlineLevel="0" collapsed="false">
      <c r="A1548" s="71" t="s">
        <v>60</v>
      </c>
      <c r="B1548" s="71" t="s">
        <v>47</v>
      </c>
      <c r="C1548" s="71" t="s">
        <v>1761</v>
      </c>
      <c r="D1548" s="72" t="n">
        <v>0</v>
      </c>
      <c r="E1548" s="71" t="n">
        <v>0</v>
      </c>
      <c r="F1548" s="71" t="n">
        <v>1</v>
      </c>
      <c r="G1548" s="72" t="n">
        <v>202.05</v>
      </c>
      <c r="H1548" s="72" t="n">
        <v>202.05</v>
      </c>
      <c r="I1548" s="71" t="n">
        <f aca="false">IF(B1548&gt;=Settings!$B$23,1,0)</f>
        <v>0</v>
      </c>
      <c r="J1548" s="71" t="n">
        <v>1</v>
      </c>
      <c r="K1548" s="71" t="n">
        <f aca="false">F1548*I1548*J1548</f>
        <v>0</v>
      </c>
      <c r="L1548" s="71" t="n">
        <f aca="false">E1548*I1548*J1548</f>
        <v>0</v>
      </c>
      <c r="M1548" s="72" t="n">
        <f aca="false">G1548*I1548*J1548</f>
        <v>0</v>
      </c>
      <c r="N1548" s="72" t="n">
        <f aca="false">D1548*I1548*J1548</f>
        <v>-0</v>
      </c>
      <c r="O1548" s="71" t="n">
        <f aca="false">F1548*J1548</f>
        <v>1</v>
      </c>
      <c r="P1548" s="71" t="n">
        <f aca="false">E1548*J1548</f>
        <v>0</v>
      </c>
    </row>
    <row r="1549" customFormat="false" ht="15" hidden="false" customHeight="false" outlineLevel="0" collapsed="false">
      <c r="A1549" s="71" t="s">
        <v>59</v>
      </c>
      <c r="B1549" s="71" t="s">
        <v>47</v>
      </c>
      <c r="C1549" s="71" t="s">
        <v>1452</v>
      </c>
      <c r="D1549" s="72" t="n">
        <v>0</v>
      </c>
      <c r="E1549" s="71" t="n">
        <v>0</v>
      </c>
      <c r="F1549" s="71" t="n">
        <v>3</v>
      </c>
      <c r="G1549" s="72" t="n">
        <v>481.91</v>
      </c>
      <c r="H1549" s="72" t="n">
        <v>481.91</v>
      </c>
      <c r="I1549" s="71" t="n">
        <f aca="false">IF(B1549&gt;=Settings!$B$23,1,0)</f>
        <v>0</v>
      </c>
      <c r="J1549" s="71" t="n">
        <v>1</v>
      </c>
      <c r="K1549" s="71" t="n">
        <f aca="false">F1549*I1549*J1549</f>
        <v>0</v>
      </c>
      <c r="L1549" s="71" t="n">
        <f aca="false">E1549*I1549*J1549</f>
        <v>0</v>
      </c>
      <c r="M1549" s="72" t="n">
        <f aca="false">G1549*I1549*J1549</f>
        <v>0</v>
      </c>
      <c r="N1549" s="72" t="n">
        <f aca="false">D1549*I1549*J1549</f>
        <v>-0</v>
      </c>
      <c r="O1549" s="71" t="n">
        <f aca="false">F1549*J1549</f>
        <v>3</v>
      </c>
      <c r="P1549" s="71" t="n">
        <f aca="false">E1549*J1549</f>
        <v>0</v>
      </c>
    </row>
    <row r="1550" customFormat="false" ht="15" hidden="false" customHeight="false" outlineLevel="0" collapsed="false">
      <c r="A1550" s="71" t="s">
        <v>60</v>
      </c>
      <c r="B1550" s="71" t="s">
        <v>47</v>
      </c>
      <c r="C1550" s="71" t="s">
        <v>1494</v>
      </c>
      <c r="D1550" s="72" t="n">
        <v>0</v>
      </c>
      <c r="E1550" s="71" t="n">
        <v>0</v>
      </c>
      <c r="F1550" s="71" t="n">
        <v>1</v>
      </c>
      <c r="G1550" s="72" t="n">
        <v>84.95</v>
      </c>
      <c r="H1550" s="72" t="n">
        <v>84.95</v>
      </c>
      <c r="I1550" s="71" t="n">
        <f aca="false">IF(B1550&gt;=Settings!$B$23,1,0)</f>
        <v>0</v>
      </c>
      <c r="J1550" s="71" t="n">
        <v>1</v>
      </c>
      <c r="K1550" s="71" t="n">
        <f aca="false">F1550*I1550*J1550</f>
        <v>0</v>
      </c>
      <c r="L1550" s="71" t="n">
        <f aca="false">E1550*I1550*J1550</f>
        <v>0</v>
      </c>
      <c r="M1550" s="72" t="n">
        <f aca="false">G1550*I1550*J1550</f>
        <v>0</v>
      </c>
      <c r="N1550" s="72" t="n">
        <f aca="false">D1550*I1550*J1550</f>
        <v>-0</v>
      </c>
      <c r="O1550" s="71" t="n">
        <f aca="false">F1550*J1550</f>
        <v>1</v>
      </c>
      <c r="P1550" s="71" t="n">
        <f aca="false">E1550*J1550</f>
        <v>0</v>
      </c>
    </row>
    <row r="1551" customFormat="false" ht="15" hidden="false" customHeight="false" outlineLevel="0" collapsed="false">
      <c r="A1551" s="71" t="s">
        <v>60</v>
      </c>
      <c r="B1551" s="71" t="s">
        <v>47</v>
      </c>
      <c r="C1551" s="71" t="s">
        <v>1762</v>
      </c>
      <c r="D1551" s="72" t="n">
        <v>0</v>
      </c>
      <c r="E1551" s="71" t="n">
        <v>0</v>
      </c>
      <c r="F1551" s="71" t="n">
        <v>1</v>
      </c>
      <c r="G1551" s="72" t="n">
        <v>49.95</v>
      </c>
      <c r="H1551" s="72" t="n">
        <v>49.95</v>
      </c>
      <c r="I1551" s="71" t="n">
        <f aca="false">IF(B1551&gt;=Settings!$B$23,1,0)</f>
        <v>0</v>
      </c>
      <c r="J1551" s="71" t="n">
        <v>1</v>
      </c>
      <c r="K1551" s="71" t="n">
        <f aca="false">F1551*I1551*J1551</f>
        <v>0</v>
      </c>
      <c r="L1551" s="71" t="n">
        <f aca="false">E1551*I1551*J1551</f>
        <v>0</v>
      </c>
      <c r="M1551" s="72" t="n">
        <f aca="false">G1551*I1551*J1551</f>
        <v>0</v>
      </c>
      <c r="N1551" s="72" t="n">
        <f aca="false">D1551*I1551*J1551</f>
        <v>-0</v>
      </c>
      <c r="O1551" s="71" t="n">
        <f aca="false">F1551*J1551</f>
        <v>1</v>
      </c>
      <c r="P1551" s="71" t="n">
        <f aca="false">E1551*J1551</f>
        <v>0</v>
      </c>
    </row>
    <row r="1552" customFormat="false" ht="15" hidden="false" customHeight="false" outlineLevel="0" collapsed="false">
      <c r="A1552" s="71" t="s">
        <v>59</v>
      </c>
      <c r="B1552" s="71" t="s">
        <v>47</v>
      </c>
      <c r="C1552" s="71" t="s">
        <v>124</v>
      </c>
      <c r="D1552" s="72" t="n">
        <v>0</v>
      </c>
      <c r="E1552" s="71" t="n">
        <v>0</v>
      </c>
      <c r="F1552" s="71" t="n">
        <v>44</v>
      </c>
      <c r="G1552" s="72" t="n">
        <v>5714.306</v>
      </c>
      <c r="H1552" s="72" t="n">
        <v>5714.306</v>
      </c>
      <c r="I1552" s="71" t="n">
        <f aca="false">IF(B1552&gt;=Settings!$B$23,1,0)</f>
        <v>0</v>
      </c>
      <c r="J1552" s="71" t="n">
        <v>1</v>
      </c>
      <c r="K1552" s="71" t="n">
        <f aca="false">F1552*I1552*J1552</f>
        <v>0</v>
      </c>
      <c r="L1552" s="71" t="n">
        <f aca="false">E1552*I1552*J1552</f>
        <v>0</v>
      </c>
      <c r="M1552" s="72" t="n">
        <f aca="false">G1552*I1552*J1552</f>
        <v>0</v>
      </c>
      <c r="N1552" s="72" t="n">
        <f aca="false">D1552*I1552*J1552</f>
        <v>-0</v>
      </c>
      <c r="O1552" s="71" t="n">
        <f aca="false">F1552*J1552</f>
        <v>44</v>
      </c>
      <c r="P1552" s="71" t="n">
        <f aca="false">E1552*J1552</f>
        <v>0</v>
      </c>
    </row>
    <row r="1553" customFormat="false" ht="15" hidden="false" customHeight="false" outlineLevel="0" collapsed="false">
      <c r="A1553" s="71" t="s">
        <v>60</v>
      </c>
      <c r="B1553" s="71" t="s">
        <v>47</v>
      </c>
      <c r="C1553" s="71" t="s">
        <v>1763</v>
      </c>
      <c r="D1553" s="72" t="n">
        <v>0</v>
      </c>
      <c r="E1553" s="71" t="n">
        <v>0</v>
      </c>
      <c r="F1553" s="71" t="n">
        <v>2</v>
      </c>
      <c r="G1553" s="72" t="n">
        <v>209.9</v>
      </c>
      <c r="H1553" s="72" t="n">
        <v>209.9</v>
      </c>
      <c r="I1553" s="71" t="n">
        <f aca="false">IF(B1553&gt;=Settings!$B$23,1,0)</f>
        <v>0</v>
      </c>
      <c r="J1553" s="71" t="n">
        <v>1</v>
      </c>
      <c r="K1553" s="71" t="n">
        <f aca="false">F1553*I1553*J1553</f>
        <v>0</v>
      </c>
      <c r="L1553" s="71" t="n">
        <f aca="false">E1553*I1553*J1553</f>
        <v>0</v>
      </c>
      <c r="M1553" s="72" t="n">
        <f aca="false">G1553*I1553*J1553</f>
        <v>0</v>
      </c>
      <c r="N1553" s="72" t="n">
        <f aca="false">D1553*I1553*J1553</f>
        <v>-0</v>
      </c>
      <c r="O1553" s="71" t="n">
        <f aca="false">F1553*J1553</f>
        <v>2</v>
      </c>
      <c r="P1553" s="71" t="n">
        <f aca="false">E1553*J1553</f>
        <v>0</v>
      </c>
    </row>
    <row r="1554" customFormat="false" ht="15" hidden="false" customHeight="false" outlineLevel="0" collapsed="false">
      <c r="A1554" s="71" t="s">
        <v>60</v>
      </c>
      <c r="B1554" s="71" t="s">
        <v>47</v>
      </c>
      <c r="C1554" s="71" t="s">
        <v>1144</v>
      </c>
      <c r="D1554" s="72" t="n">
        <v>0</v>
      </c>
      <c r="E1554" s="71" t="n">
        <v>0</v>
      </c>
      <c r="F1554" s="71" t="n">
        <v>5</v>
      </c>
      <c r="G1554" s="72" t="n">
        <v>474.75</v>
      </c>
      <c r="H1554" s="72" t="n">
        <v>474.75</v>
      </c>
      <c r="I1554" s="71" t="n">
        <f aca="false">IF(B1554&gt;=Settings!$B$23,1,0)</f>
        <v>0</v>
      </c>
      <c r="J1554" s="71" t="n">
        <v>1</v>
      </c>
      <c r="K1554" s="71" t="n">
        <f aca="false">F1554*I1554*J1554</f>
        <v>0</v>
      </c>
      <c r="L1554" s="71" t="n">
        <f aca="false">E1554*I1554*J1554</f>
        <v>0</v>
      </c>
      <c r="M1554" s="72" t="n">
        <f aca="false">G1554*I1554*J1554</f>
        <v>0</v>
      </c>
      <c r="N1554" s="72" t="n">
        <f aca="false">D1554*I1554*J1554</f>
        <v>-0</v>
      </c>
      <c r="O1554" s="71" t="n">
        <f aca="false">F1554*J1554</f>
        <v>5</v>
      </c>
      <c r="P1554" s="71" t="n">
        <f aca="false">E1554*J1554</f>
        <v>0</v>
      </c>
    </row>
    <row r="1555" customFormat="false" ht="15" hidden="false" customHeight="false" outlineLevel="0" collapsed="false">
      <c r="A1555" s="71" t="s">
        <v>61</v>
      </c>
      <c r="B1555" s="71" t="s">
        <v>47</v>
      </c>
      <c r="C1555" s="71" t="s">
        <v>1482</v>
      </c>
      <c r="D1555" s="72" t="n">
        <v>0</v>
      </c>
      <c r="E1555" s="71" t="n">
        <v>0</v>
      </c>
      <c r="F1555" s="71" t="n">
        <v>3</v>
      </c>
      <c r="G1555" s="72" t="n">
        <v>329.85</v>
      </c>
      <c r="H1555" s="72" t="n">
        <v>296.87</v>
      </c>
      <c r="I1555" s="71" t="n">
        <f aca="false">IF(B1555&gt;=Settings!$B$23,1,0)</f>
        <v>0</v>
      </c>
      <c r="J1555" s="71" t="n">
        <v>1</v>
      </c>
      <c r="K1555" s="71" t="n">
        <f aca="false">F1555*I1555*J1555</f>
        <v>0</v>
      </c>
      <c r="L1555" s="71" t="n">
        <f aca="false">E1555*I1555*J1555</f>
        <v>0</v>
      </c>
      <c r="M1555" s="72" t="n">
        <f aca="false">G1555*I1555*J1555</f>
        <v>0</v>
      </c>
      <c r="N1555" s="72" t="n">
        <f aca="false">D1555*I1555*J1555</f>
        <v>-0</v>
      </c>
      <c r="O1555" s="71" t="n">
        <f aca="false">F1555*J1555</f>
        <v>3</v>
      </c>
      <c r="P1555" s="71" t="n">
        <f aca="false">E1555*J1555</f>
        <v>0</v>
      </c>
    </row>
    <row r="1556" customFormat="false" ht="15" hidden="false" customHeight="false" outlineLevel="0" collapsed="false">
      <c r="A1556" s="71" t="s">
        <v>61</v>
      </c>
      <c r="B1556" s="71" t="s">
        <v>47</v>
      </c>
      <c r="C1556" s="71" t="s">
        <v>1008</v>
      </c>
      <c r="D1556" s="72" t="n">
        <v>89.2</v>
      </c>
      <c r="E1556" s="71" t="n">
        <v>1</v>
      </c>
      <c r="F1556" s="71" t="n">
        <v>7</v>
      </c>
      <c r="G1556" s="72" t="n">
        <v>639.4</v>
      </c>
      <c r="H1556" s="72" t="n">
        <v>510.07</v>
      </c>
      <c r="I1556" s="71" t="n">
        <f aca="false">IF(B1556&gt;=Settings!$B$23,1,0)</f>
        <v>0</v>
      </c>
      <c r="J1556" s="71" t="n">
        <v>1</v>
      </c>
      <c r="K1556" s="71" t="n">
        <f aca="false">F1556*I1556*J1556</f>
        <v>0</v>
      </c>
      <c r="L1556" s="71" t="n">
        <f aca="false">E1556*I1556*J1556</f>
        <v>0</v>
      </c>
      <c r="M1556" s="72" t="n">
        <f aca="false">G1556*I1556*J1556</f>
        <v>0</v>
      </c>
      <c r="N1556" s="72" t="n">
        <f aca="false">D1556*I1556*J1556</f>
        <v>0</v>
      </c>
      <c r="O1556" s="71" t="n">
        <f aca="false">F1556*J1556</f>
        <v>7</v>
      </c>
      <c r="P1556" s="71" t="n">
        <f aca="false">E1556*J1556</f>
        <v>1</v>
      </c>
    </row>
    <row r="1557" customFormat="false" ht="15" hidden="false" customHeight="false" outlineLevel="0" collapsed="false">
      <c r="A1557" s="71" t="s">
        <v>60</v>
      </c>
      <c r="B1557" s="71" t="s">
        <v>47</v>
      </c>
      <c r="C1557" s="71" t="s">
        <v>1492</v>
      </c>
      <c r="D1557" s="72" t="n">
        <v>119.95</v>
      </c>
      <c r="E1557" s="71" t="n">
        <v>1</v>
      </c>
      <c r="F1557" s="71" t="n">
        <v>13</v>
      </c>
      <c r="G1557" s="72" t="n">
        <v>1559.35</v>
      </c>
      <c r="H1557" s="72" t="n">
        <v>1439.4</v>
      </c>
      <c r="I1557" s="71" t="n">
        <f aca="false">IF(B1557&gt;=Settings!$B$23,1,0)</f>
        <v>0</v>
      </c>
      <c r="J1557" s="71" t="n">
        <v>1</v>
      </c>
      <c r="K1557" s="71" t="n">
        <f aca="false">F1557*I1557*J1557</f>
        <v>0</v>
      </c>
      <c r="L1557" s="71" t="n">
        <f aca="false">E1557*I1557*J1557</f>
        <v>0</v>
      </c>
      <c r="M1557" s="72" t="n">
        <f aca="false">G1557*I1557*J1557</f>
        <v>0</v>
      </c>
      <c r="N1557" s="72" t="n">
        <f aca="false">D1557*I1557*J1557</f>
        <v>0</v>
      </c>
      <c r="O1557" s="71" t="n">
        <f aca="false">F1557*J1557</f>
        <v>13</v>
      </c>
      <c r="P1557" s="71" t="n">
        <f aca="false">E1557*J1557</f>
        <v>1</v>
      </c>
    </row>
    <row r="1558" customFormat="false" ht="15" hidden="false" customHeight="false" outlineLevel="0" collapsed="false">
      <c r="A1558" s="71" t="s">
        <v>61</v>
      </c>
      <c r="B1558" s="71" t="s">
        <v>47</v>
      </c>
      <c r="C1558" s="71" t="s">
        <v>1003</v>
      </c>
      <c r="D1558" s="72" t="n">
        <v>0</v>
      </c>
      <c r="E1558" s="71" t="n">
        <v>0</v>
      </c>
      <c r="F1558" s="71" t="n">
        <v>2</v>
      </c>
      <c r="G1558" s="72" t="n">
        <v>319.9</v>
      </c>
      <c r="H1558" s="72" t="n">
        <v>296.66</v>
      </c>
      <c r="I1558" s="71" t="n">
        <f aca="false">IF(B1558&gt;=Settings!$B$23,1,0)</f>
        <v>0</v>
      </c>
      <c r="J1558" s="71" t="n">
        <v>1</v>
      </c>
      <c r="K1558" s="71" t="n">
        <f aca="false">F1558*I1558*J1558</f>
        <v>0</v>
      </c>
      <c r="L1558" s="71" t="n">
        <f aca="false">E1558*I1558*J1558</f>
        <v>0</v>
      </c>
      <c r="M1558" s="72" t="n">
        <f aca="false">G1558*I1558*J1558</f>
        <v>0</v>
      </c>
      <c r="N1558" s="72" t="n">
        <f aca="false">D1558*I1558*J1558</f>
        <v>-0</v>
      </c>
      <c r="O1558" s="71" t="n">
        <f aca="false">F1558*J1558</f>
        <v>2</v>
      </c>
      <c r="P1558" s="71" t="n">
        <f aca="false">E1558*J1558</f>
        <v>0</v>
      </c>
    </row>
    <row r="1559" customFormat="false" ht="15" hidden="false" customHeight="false" outlineLevel="0" collapsed="false">
      <c r="A1559" s="71" t="s">
        <v>61</v>
      </c>
      <c r="B1559" s="71" t="s">
        <v>47</v>
      </c>
      <c r="C1559" s="71" t="s">
        <v>1007</v>
      </c>
      <c r="D1559" s="72" t="n">
        <v>0</v>
      </c>
      <c r="E1559" s="71" t="n">
        <v>0</v>
      </c>
      <c r="F1559" s="71" t="n">
        <v>2</v>
      </c>
      <c r="G1559" s="72" t="n">
        <v>352.7</v>
      </c>
      <c r="H1559" s="72" t="n">
        <v>352.7</v>
      </c>
      <c r="I1559" s="71" t="n">
        <f aca="false">IF(B1559&gt;=Settings!$B$23,1,0)</f>
        <v>0</v>
      </c>
      <c r="J1559" s="71" t="n">
        <v>1</v>
      </c>
      <c r="K1559" s="71" t="n">
        <f aca="false">F1559*I1559*J1559</f>
        <v>0</v>
      </c>
      <c r="L1559" s="71" t="n">
        <f aca="false">E1559*I1559*J1559</f>
        <v>0</v>
      </c>
      <c r="M1559" s="72" t="n">
        <f aca="false">G1559*I1559*J1559</f>
        <v>0</v>
      </c>
      <c r="N1559" s="72" t="n">
        <f aca="false">D1559*I1559*J1559</f>
        <v>-0</v>
      </c>
      <c r="O1559" s="71" t="n">
        <f aca="false">F1559*J1559</f>
        <v>2</v>
      </c>
      <c r="P1559" s="71" t="n">
        <f aca="false">E1559*J1559</f>
        <v>0</v>
      </c>
    </row>
    <row r="1560" customFormat="false" ht="15" hidden="false" customHeight="false" outlineLevel="0" collapsed="false">
      <c r="A1560" s="71" t="s">
        <v>59</v>
      </c>
      <c r="B1560" s="71" t="s">
        <v>47</v>
      </c>
      <c r="C1560" s="71" t="s">
        <v>966</v>
      </c>
      <c r="D1560" s="72" t="n">
        <v>0</v>
      </c>
      <c r="E1560" s="71" t="n">
        <v>0</v>
      </c>
      <c r="F1560" s="71" t="n">
        <v>4</v>
      </c>
      <c r="G1560" s="72" t="n">
        <v>499.8</v>
      </c>
      <c r="H1560" s="72" t="n">
        <v>499.8</v>
      </c>
      <c r="I1560" s="71" t="n">
        <f aca="false">IF(B1560&gt;=Settings!$B$23,1,0)</f>
        <v>0</v>
      </c>
      <c r="J1560" s="71" t="n">
        <v>1</v>
      </c>
      <c r="K1560" s="71" t="n">
        <f aca="false">F1560*I1560*J1560</f>
        <v>0</v>
      </c>
      <c r="L1560" s="71" t="n">
        <f aca="false">E1560*I1560*J1560</f>
        <v>0</v>
      </c>
      <c r="M1560" s="72" t="n">
        <f aca="false">G1560*I1560*J1560</f>
        <v>0</v>
      </c>
      <c r="N1560" s="72" t="n">
        <f aca="false">D1560*I1560*J1560</f>
        <v>-0</v>
      </c>
      <c r="O1560" s="71" t="n">
        <f aca="false">F1560*J1560</f>
        <v>4</v>
      </c>
      <c r="P1560" s="71" t="n">
        <f aca="false">E1560*J1560</f>
        <v>0</v>
      </c>
    </row>
    <row r="1561" customFormat="false" ht="15" hidden="false" customHeight="false" outlineLevel="0" collapsed="false">
      <c r="A1561" s="71" t="s">
        <v>60</v>
      </c>
      <c r="B1561" s="71" t="s">
        <v>47</v>
      </c>
      <c r="C1561" s="71" t="s">
        <v>1764</v>
      </c>
      <c r="D1561" s="72" t="n">
        <v>0</v>
      </c>
      <c r="E1561" s="71" t="n">
        <v>0</v>
      </c>
      <c r="F1561" s="71" t="n">
        <v>1</v>
      </c>
      <c r="G1561" s="72" t="n">
        <v>14.95</v>
      </c>
      <c r="H1561" s="72" t="n">
        <v>14.95</v>
      </c>
      <c r="I1561" s="71" t="n">
        <f aca="false">IF(B1561&gt;=Settings!$B$23,1,0)</f>
        <v>0</v>
      </c>
      <c r="J1561" s="71" t="n">
        <v>1</v>
      </c>
      <c r="K1561" s="71" t="n">
        <f aca="false">F1561*I1561*J1561</f>
        <v>0</v>
      </c>
      <c r="L1561" s="71" t="n">
        <f aca="false">E1561*I1561*J1561</f>
        <v>0</v>
      </c>
      <c r="M1561" s="72" t="n">
        <f aca="false">G1561*I1561*J1561</f>
        <v>0</v>
      </c>
      <c r="N1561" s="72" t="n">
        <f aca="false">D1561*I1561*J1561</f>
        <v>-0</v>
      </c>
      <c r="O1561" s="71" t="n">
        <f aca="false">F1561*J1561</f>
        <v>1</v>
      </c>
      <c r="P1561" s="71" t="n">
        <f aca="false">E1561*J1561</f>
        <v>0</v>
      </c>
    </row>
    <row r="1562" customFormat="false" ht="15" hidden="false" customHeight="false" outlineLevel="0" collapsed="false">
      <c r="A1562" s="71" t="s">
        <v>60</v>
      </c>
      <c r="B1562" s="71" t="s">
        <v>47</v>
      </c>
      <c r="C1562" s="71" t="s">
        <v>1765</v>
      </c>
      <c r="D1562" s="72" t="n">
        <v>0</v>
      </c>
      <c r="E1562" s="71" t="n">
        <v>0</v>
      </c>
      <c r="F1562" s="71" t="n">
        <v>1</v>
      </c>
      <c r="G1562" s="72" t="n">
        <v>124.95</v>
      </c>
      <c r="H1562" s="72" t="n">
        <v>124.95</v>
      </c>
      <c r="I1562" s="71" t="n">
        <f aca="false">IF(B1562&gt;=Settings!$B$23,1,0)</f>
        <v>0</v>
      </c>
      <c r="J1562" s="71" t="n">
        <v>1</v>
      </c>
      <c r="K1562" s="71" t="n">
        <f aca="false">F1562*I1562*J1562</f>
        <v>0</v>
      </c>
      <c r="L1562" s="71" t="n">
        <f aca="false">E1562*I1562*J1562</f>
        <v>0</v>
      </c>
      <c r="M1562" s="72" t="n">
        <f aca="false">G1562*I1562*J1562</f>
        <v>0</v>
      </c>
      <c r="N1562" s="72" t="n">
        <f aca="false">D1562*I1562*J1562</f>
        <v>-0</v>
      </c>
      <c r="O1562" s="71" t="n">
        <f aca="false">F1562*J1562</f>
        <v>1</v>
      </c>
      <c r="P1562" s="71" t="n">
        <f aca="false">E1562*J1562</f>
        <v>0</v>
      </c>
    </row>
    <row r="1563" customFormat="false" ht="15" hidden="false" customHeight="false" outlineLevel="0" collapsed="false">
      <c r="A1563" s="71" t="s">
        <v>60</v>
      </c>
      <c r="B1563" s="71" t="s">
        <v>47</v>
      </c>
      <c r="C1563" s="71" t="s">
        <v>1766</v>
      </c>
      <c r="D1563" s="72" t="n">
        <v>0</v>
      </c>
      <c r="E1563" s="71" t="n">
        <v>0</v>
      </c>
      <c r="F1563" s="71" t="n">
        <v>2</v>
      </c>
      <c r="G1563" s="72" t="n">
        <v>221.9</v>
      </c>
      <c r="H1563" s="72" t="n">
        <v>221.9</v>
      </c>
      <c r="I1563" s="71" t="n">
        <f aca="false">IF(B1563&gt;=Settings!$B$23,1,0)</f>
        <v>0</v>
      </c>
      <c r="J1563" s="71" t="n">
        <v>1</v>
      </c>
      <c r="K1563" s="71" t="n">
        <f aca="false">F1563*I1563*J1563</f>
        <v>0</v>
      </c>
      <c r="L1563" s="71" t="n">
        <f aca="false">E1563*I1563*J1563</f>
        <v>0</v>
      </c>
      <c r="M1563" s="72" t="n">
        <f aca="false">G1563*I1563*J1563</f>
        <v>0</v>
      </c>
      <c r="N1563" s="72" t="n">
        <f aca="false">D1563*I1563*J1563</f>
        <v>-0</v>
      </c>
      <c r="O1563" s="71" t="n">
        <f aca="false">F1563*J1563</f>
        <v>2</v>
      </c>
      <c r="P1563" s="71" t="n">
        <f aca="false">E1563*J1563</f>
        <v>0</v>
      </c>
    </row>
    <row r="1564" customFormat="false" ht="15" hidden="false" customHeight="false" outlineLevel="0" collapsed="false">
      <c r="A1564" s="71" t="s">
        <v>60</v>
      </c>
      <c r="B1564" s="71" t="s">
        <v>47</v>
      </c>
      <c r="C1564" s="71" t="s">
        <v>141</v>
      </c>
      <c r="D1564" s="72" t="n">
        <v>0</v>
      </c>
      <c r="E1564" s="71" t="n">
        <v>0</v>
      </c>
      <c r="F1564" s="71" t="n">
        <v>3</v>
      </c>
      <c r="G1564" s="72" t="n">
        <v>446.85</v>
      </c>
      <c r="H1564" s="72" t="n">
        <v>446.85</v>
      </c>
      <c r="I1564" s="71" t="n">
        <f aca="false">IF(B1564&gt;=Settings!$B$23,1,0)</f>
        <v>0</v>
      </c>
      <c r="J1564" s="71" t="n">
        <v>1</v>
      </c>
      <c r="K1564" s="71" t="n">
        <f aca="false">F1564*I1564*J1564</f>
        <v>0</v>
      </c>
      <c r="L1564" s="71" t="n">
        <f aca="false">E1564*I1564*J1564</f>
        <v>0</v>
      </c>
      <c r="M1564" s="72" t="n">
        <f aca="false">G1564*I1564*J1564</f>
        <v>0</v>
      </c>
      <c r="N1564" s="72" t="n">
        <f aca="false">D1564*I1564*J1564</f>
        <v>-0</v>
      </c>
      <c r="O1564" s="71" t="n">
        <f aca="false">F1564*J1564</f>
        <v>3</v>
      </c>
      <c r="P1564" s="71" t="n">
        <f aca="false">E1564*J1564</f>
        <v>0</v>
      </c>
    </row>
    <row r="1565" customFormat="false" ht="15" hidden="false" customHeight="false" outlineLevel="0" collapsed="false">
      <c r="A1565" s="71" t="s">
        <v>60</v>
      </c>
      <c r="B1565" s="71" t="s">
        <v>47</v>
      </c>
      <c r="C1565" s="71" t="s">
        <v>1767</v>
      </c>
      <c r="D1565" s="72" t="n">
        <v>0</v>
      </c>
      <c r="E1565" s="71" t="n">
        <v>0</v>
      </c>
      <c r="F1565" s="71" t="n">
        <v>1</v>
      </c>
      <c r="G1565" s="72" t="n">
        <v>147.2</v>
      </c>
      <c r="H1565" s="72" t="n">
        <v>147.2</v>
      </c>
      <c r="I1565" s="71" t="n">
        <f aca="false">IF(B1565&gt;=Settings!$B$23,1,0)</f>
        <v>0</v>
      </c>
      <c r="J1565" s="71" t="n">
        <v>1</v>
      </c>
      <c r="K1565" s="71" t="n">
        <f aca="false">F1565*I1565*J1565</f>
        <v>0</v>
      </c>
      <c r="L1565" s="71" t="n">
        <f aca="false">E1565*I1565*J1565</f>
        <v>0</v>
      </c>
      <c r="M1565" s="72" t="n">
        <f aca="false">G1565*I1565*J1565</f>
        <v>0</v>
      </c>
      <c r="N1565" s="72" t="n">
        <f aca="false">D1565*I1565*J1565</f>
        <v>-0</v>
      </c>
      <c r="O1565" s="71" t="n">
        <f aca="false">F1565*J1565</f>
        <v>1</v>
      </c>
      <c r="P1565" s="71" t="n">
        <f aca="false">E1565*J1565</f>
        <v>0</v>
      </c>
    </row>
    <row r="1566" customFormat="false" ht="15" hidden="false" customHeight="false" outlineLevel="0" collapsed="false">
      <c r="A1566" s="71" t="s">
        <v>60</v>
      </c>
      <c r="B1566" s="71" t="s">
        <v>47</v>
      </c>
      <c r="C1566" s="71" t="s">
        <v>1768</v>
      </c>
      <c r="D1566" s="72" t="n">
        <v>0</v>
      </c>
      <c r="E1566" s="71" t="n">
        <v>0</v>
      </c>
      <c r="F1566" s="71" t="n">
        <v>1</v>
      </c>
      <c r="G1566" s="72" t="n">
        <v>53.49</v>
      </c>
      <c r="H1566" s="72" t="n">
        <v>53.49</v>
      </c>
      <c r="I1566" s="71" t="n">
        <f aca="false">IF(B1566&gt;=Settings!$B$23,1,0)</f>
        <v>0</v>
      </c>
      <c r="J1566" s="71" t="n">
        <v>1</v>
      </c>
      <c r="K1566" s="71" t="n">
        <f aca="false">F1566*I1566*J1566</f>
        <v>0</v>
      </c>
      <c r="L1566" s="71" t="n">
        <f aca="false">E1566*I1566*J1566</f>
        <v>0</v>
      </c>
      <c r="M1566" s="72" t="n">
        <f aca="false">G1566*I1566*J1566</f>
        <v>0</v>
      </c>
      <c r="N1566" s="72" t="n">
        <f aca="false">D1566*I1566*J1566</f>
        <v>-0</v>
      </c>
      <c r="O1566" s="71" t="n">
        <f aca="false">F1566*J1566</f>
        <v>1</v>
      </c>
      <c r="P1566" s="71" t="n">
        <f aca="false">E1566*J1566</f>
        <v>0</v>
      </c>
    </row>
    <row r="1567" customFormat="false" ht="15" hidden="false" customHeight="false" outlineLevel="0" collapsed="false">
      <c r="A1567" s="71" t="s">
        <v>59</v>
      </c>
      <c r="B1567" s="71" t="s">
        <v>47</v>
      </c>
      <c r="C1567" s="71" t="s">
        <v>677</v>
      </c>
      <c r="D1567" s="72" t="n">
        <v>0</v>
      </c>
      <c r="E1567" s="71" t="n">
        <v>0</v>
      </c>
      <c r="F1567" s="71" t="n">
        <v>1</v>
      </c>
      <c r="G1567" s="72" t="n">
        <v>475.22</v>
      </c>
      <c r="H1567" s="72" t="n">
        <v>475.22</v>
      </c>
      <c r="I1567" s="71" t="n">
        <f aca="false">IF(B1567&gt;=Settings!$B$23,1,0)</f>
        <v>0</v>
      </c>
      <c r="J1567" s="71" t="n">
        <v>1</v>
      </c>
      <c r="K1567" s="71" t="n">
        <f aca="false">F1567*I1567*J1567</f>
        <v>0</v>
      </c>
      <c r="L1567" s="71" t="n">
        <f aca="false">E1567*I1567*J1567</f>
        <v>0</v>
      </c>
      <c r="M1567" s="72" t="n">
        <f aca="false">G1567*I1567*J1567</f>
        <v>0</v>
      </c>
      <c r="N1567" s="72" t="n">
        <f aca="false">D1567*I1567*J1567</f>
        <v>-0</v>
      </c>
      <c r="O1567" s="71" t="n">
        <f aca="false">F1567*J1567</f>
        <v>1</v>
      </c>
      <c r="P1567" s="71" t="n">
        <f aca="false">E1567*J1567</f>
        <v>0</v>
      </c>
    </row>
    <row r="1568" customFormat="false" ht="15" hidden="false" customHeight="false" outlineLevel="0" collapsed="false">
      <c r="A1568" s="71" t="s">
        <v>61</v>
      </c>
      <c r="B1568" s="71" t="s">
        <v>47</v>
      </c>
      <c r="C1568" s="71" t="s">
        <v>1306</v>
      </c>
      <c r="D1568" s="72" t="n">
        <v>0</v>
      </c>
      <c r="E1568" s="71" t="n">
        <v>0</v>
      </c>
      <c r="F1568" s="71" t="n">
        <v>4</v>
      </c>
      <c r="G1568" s="72" t="n">
        <v>279.8</v>
      </c>
      <c r="H1568" s="72" t="n">
        <v>279.8</v>
      </c>
      <c r="I1568" s="71" t="n">
        <f aca="false">IF(B1568&gt;=Settings!$B$23,1,0)</f>
        <v>0</v>
      </c>
      <c r="J1568" s="71" t="n">
        <v>1</v>
      </c>
      <c r="K1568" s="71" t="n">
        <f aca="false">F1568*I1568*J1568</f>
        <v>0</v>
      </c>
      <c r="L1568" s="71" t="n">
        <f aca="false">E1568*I1568*J1568</f>
        <v>0</v>
      </c>
      <c r="M1568" s="72" t="n">
        <f aca="false">G1568*I1568*J1568</f>
        <v>0</v>
      </c>
      <c r="N1568" s="72" t="n">
        <f aca="false">D1568*I1568*J1568</f>
        <v>-0</v>
      </c>
      <c r="O1568" s="71" t="n">
        <f aca="false">F1568*J1568</f>
        <v>4</v>
      </c>
      <c r="P1568" s="71" t="n">
        <f aca="false">E1568*J1568</f>
        <v>0</v>
      </c>
    </row>
    <row r="1569" customFormat="false" ht="15" hidden="false" customHeight="false" outlineLevel="0" collapsed="false">
      <c r="A1569" s="71" t="s">
        <v>61</v>
      </c>
      <c r="B1569" s="71" t="s">
        <v>47</v>
      </c>
      <c r="C1569" s="71" t="s">
        <v>137</v>
      </c>
      <c r="D1569" s="72" t="n">
        <v>0</v>
      </c>
      <c r="E1569" s="71" t="n">
        <v>0</v>
      </c>
      <c r="F1569" s="71" t="n">
        <v>13</v>
      </c>
      <c r="G1569" s="72" t="n">
        <v>826.55</v>
      </c>
      <c r="H1569" s="72" t="n">
        <v>799.57</v>
      </c>
      <c r="I1569" s="71" t="n">
        <f aca="false">IF(B1569&gt;=Settings!$B$23,1,0)</f>
        <v>0</v>
      </c>
      <c r="J1569" s="71" t="n">
        <v>1</v>
      </c>
      <c r="K1569" s="71" t="n">
        <f aca="false">F1569*I1569*J1569</f>
        <v>0</v>
      </c>
      <c r="L1569" s="71" t="n">
        <f aca="false">E1569*I1569*J1569</f>
        <v>0</v>
      </c>
      <c r="M1569" s="72" t="n">
        <f aca="false">G1569*I1569*J1569</f>
        <v>0</v>
      </c>
      <c r="N1569" s="72" t="n">
        <f aca="false">D1569*I1569*J1569</f>
        <v>-0</v>
      </c>
      <c r="O1569" s="71" t="n">
        <f aca="false">F1569*J1569</f>
        <v>13</v>
      </c>
      <c r="P1569" s="71" t="n">
        <f aca="false">E1569*J1569</f>
        <v>0</v>
      </c>
    </row>
    <row r="1570" customFormat="false" ht="15" hidden="false" customHeight="false" outlineLevel="0" collapsed="false">
      <c r="A1570" s="71" t="s">
        <v>60</v>
      </c>
      <c r="B1570" s="71" t="s">
        <v>47</v>
      </c>
      <c r="C1570" s="71" t="s">
        <v>1769</v>
      </c>
      <c r="D1570" s="72" t="n">
        <v>0</v>
      </c>
      <c r="E1570" s="71" t="n">
        <v>0</v>
      </c>
      <c r="F1570" s="71" t="n">
        <v>5</v>
      </c>
      <c r="G1570" s="72" t="n">
        <v>824.75</v>
      </c>
      <c r="H1570" s="72" t="n">
        <v>824.75</v>
      </c>
      <c r="I1570" s="71" t="n">
        <f aca="false">IF(B1570&gt;=Settings!$B$23,1,0)</f>
        <v>0</v>
      </c>
      <c r="J1570" s="71" t="n">
        <v>1</v>
      </c>
      <c r="K1570" s="71" t="n">
        <f aca="false">F1570*I1570*J1570</f>
        <v>0</v>
      </c>
      <c r="L1570" s="71" t="n">
        <f aca="false">E1570*I1570*J1570</f>
        <v>0</v>
      </c>
      <c r="M1570" s="72" t="n">
        <f aca="false">G1570*I1570*J1570</f>
        <v>0</v>
      </c>
      <c r="N1570" s="72" t="n">
        <f aca="false">D1570*I1570*J1570</f>
        <v>-0</v>
      </c>
      <c r="O1570" s="71" t="n">
        <f aca="false">F1570*J1570</f>
        <v>5</v>
      </c>
      <c r="P1570" s="71" t="n">
        <f aca="false">E1570*J1570</f>
        <v>0</v>
      </c>
    </row>
    <row r="1571" customFormat="false" ht="15" hidden="false" customHeight="false" outlineLevel="0" collapsed="false">
      <c r="A1571" s="71" t="s">
        <v>61</v>
      </c>
      <c r="B1571" s="71" t="s">
        <v>47</v>
      </c>
      <c r="C1571" s="71" t="s">
        <v>1311</v>
      </c>
      <c r="D1571" s="72" t="n">
        <v>0</v>
      </c>
      <c r="E1571" s="71" t="n">
        <v>0</v>
      </c>
      <c r="F1571" s="71" t="n">
        <v>1</v>
      </c>
      <c r="G1571" s="72" t="n">
        <v>119.95</v>
      </c>
      <c r="H1571" s="72" t="n">
        <v>119.95</v>
      </c>
      <c r="I1571" s="71" t="n">
        <f aca="false">IF(B1571&gt;=Settings!$B$23,1,0)</f>
        <v>0</v>
      </c>
      <c r="J1571" s="71" t="n">
        <v>1</v>
      </c>
      <c r="K1571" s="71" t="n">
        <f aca="false">F1571*I1571*J1571</f>
        <v>0</v>
      </c>
      <c r="L1571" s="71" t="n">
        <f aca="false">E1571*I1571*J1571</f>
        <v>0</v>
      </c>
      <c r="M1571" s="72" t="n">
        <f aca="false">G1571*I1571*J1571</f>
        <v>0</v>
      </c>
      <c r="N1571" s="72" t="n">
        <f aca="false">D1571*I1571*J1571</f>
        <v>-0</v>
      </c>
      <c r="O1571" s="71" t="n">
        <f aca="false">F1571*J1571</f>
        <v>1</v>
      </c>
      <c r="P1571" s="71" t="n">
        <f aca="false">E1571*J1571</f>
        <v>0</v>
      </c>
    </row>
    <row r="1572" customFormat="false" ht="15" hidden="false" customHeight="false" outlineLevel="0" collapsed="false">
      <c r="A1572" s="71" t="s">
        <v>60</v>
      </c>
      <c r="B1572" s="71" t="s">
        <v>47</v>
      </c>
      <c r="C1572" s="71" t="s">
        <v>1037</v>
      </c>
      <c r="D1572" s="72" t="n">
        <v>0</v>
      </c>
      <c r="E1572" s="71" t="n">
        <v>0</v>
      </c>
      <c r="F1572" s="71" t="n">
        <v>2</v>
      </c>
      <c r="G1572" s="72" t="n">
        <v>229.9</v>
      </c>
      <c r="H1572" s="72" t="n">
        <v>229.9</v>
      </c>
      <c r="I1572" s="71" t="n">
        <f aca="false">IF(B1572&gt;=Settings!$B$23,1,0)</f>
        <v>0</v>
      </c>
      <c r="J1572" s="71" t="n">
        <v>1</v>
      </c>
      <c r="K1572" s="71" t="n">
        <f aca="false">F1572*I1572*J1572</f>
        <v>0</v>
      </c>
      <c r="L1572" s="71" t="n">
        <f aca="false">E1572*I1572*J1572</f>
        <v>0</v>
      </c>
      <c r="M1572" s="72" t="n">
        <f aca="false">G1572*I1572*J1572</f>
        <v>0</v>
      </c>
      <c r="N1572" s="72" t="n">
        <f aca="false">D1572*I1572*J1572</f>
        <v>-0</v>
      </c>
      <c r="O1572" s="71" t="n">
        <f aca="false">F1572*J1572</f>
        <v>2</v>
      </c>
      <c r="P1572" s="71" t="n">
        <f aca="false">E1572*J1572</f>
        <v>0</v>
      </c>
    </row>
    <row r="1573" customFormat="false" ht="15" hidden="false" customHeight="false" outlineLevel="0" collapsed="false">
      <c r="A1573" s="71" t="s">
        <v>60</v>
      </c>
      <c r="B1573" s="71" t="s">
        <v>47</v>
      </c>
      <c r="C1573" s="71" t="s">
        <v>1770</v>
      </c>
      <c r="D1573" s="72" t="n">
        <v>0</v>
      </c>
      <c r="E1573" s="71" t="n">
        <v>0</v>
      </c>
      <c r="F1573" s="71" t="n">
        <v>21</v>
      </c>
      <c r="G1573" s="72" t="n">
        <v>1888.95</v>
      </c>
      <c r="H1573" s="72" t="n">
        <v>1888.95</v>
      </c>
      <c r="I1573" s="71" t="n">
        <f aca="false">IF(B1573&gt;=Settings!$B$23,1,0)</f>
        <v>0</v>
      </c>
      <c r="J1573" s="71" t="n">
        <v>1</v>
      </c>
      <c r="K1573" s="71" t="n">
        <f aca="false">F1573*I1573*J1573</f>
        <v>0</v>
      </c>
      <c r="L1573" s="71" t="n">
        <f aca="false">E1573*I1573*J1573</f>
        <v>0</v>
      </c>
      <c r="M1573" s="72" t="n">
        <f aca="false">G1573*I1573*J1573</f>
        <v>0</v>
      </c>
      <c r="N1573" s="72" t="n">
        <f aca="false">D1573*I1573*J1573</f>
        <v>-0</v>
      </c>
      <c r="O1573" s="71" t="n">
        <f aca="false">F1573*J1573</f>
        <v>21</v>
      </c>
      <c r="P1573" s="71" t="n">
        <f aca="false">E1573*J1573</f>
        <v>0</v>
      </c>
    </row>
    <row r="1574" customFormat="false" ht="15" hidden="false" customHeight="false" outlineLevel="0" collapsed="false">
      <c r="A1574" s="71" t="s">
        <v>59</v>
      </c>
      <c r="B1574" s="71" t="s">
        <v>47</v>
      </c>
      <c r="C1574" s="71" t="s">
        <v>1282</v>
      </c>
      <c r="D1574" s="72" t="n">
        <v>0</v>
      </c>
      <c r="E1574" s="71" t="n">
        <v>0</v>
      </c>
      <c r="F1574" s="71" t="n">
        <v>19</v>
      </c>
      <c r="G1574" s="72" t="n">
        <v>600.799</v>
      </c>
      <c r="H1574" s="72" t="n">
        <v>600.799</v>
      </c>
      <c r="I1574" s="71" t="n">
        <f aca="false">IF(B1574&gt;=Settings!$B$23,1,0)</f>
        <v>0</v>
      </c>
      <c r="J1574" s="71" t="n">
        <v>1</v>
      </c>
      <c r="K1574" s="71" t="n">
        <f aca="false">F1574*I1574*J1574</f>
        <v>0</v>
      </c>
      <c r="L1574" s="71" t="n">
        <f aca="false">E1574*I1574*J1574</f>
        <v>0</v>
      </c>
      <c r="M1574" s="72" t="n">
        <f aca="false">G1574*I1574*J1574</f>
        <v>0</v>
      </c>
      <c r="N1574" s="72" t="n">
        <f aca="false">D1574*I1574*J1574</f>
        <v>-0</v>
      </c>
      <c r="O1574" s="71" t="n">
        <f aca="false">F1574*J1574</f>
        <v>19</v>
      </c>
      <c r="P1574" s="71" t="n">
        <f aca="false">E1574*J1574</f>
        <v>0</v>
      </c>
    </row>
    <row r="1575" customFormat="false" ht="15" hidden="false" customHeight="false" outlineLevel="0" collapsed="false">
      <c r="A1575" s="71" t="s">
        <v>60</v>
      </c>
      <c r="B1575" s="71" t="s">
        <v>47</v>
      </c>
      <c r="C1575" s="71" t="s">
        <v>1771</v>
      </c>
      <c r="D1575" s="72" t="n">
        <v>0</v>
      </c>
      <c r="E1575" s="71" t="n">
        <v>0</v>
      </c>
      <c r="F1575" s="71" t="n">
        <v>9</v>
      </c>
      <c r="G1575" s="72" t="n">
        <v>854.55</v>
      </c>
      <c r="H1575" s="72" t="n">
        <v>854.55</v>
      </c>
      <c r="I1575" s="71" t="n">
        <f aca="false">IF(B1575&gt;=Settings!$B$23,1,0)</f>
        <v>0</v>
      </c>
      <c r="J1575" s="71" t="n">
        <v>1</v>
      </c>
      <c r="K1575" s="71" t="n">
        <f aca="false">F1575*I1575*J1575</f>
        <v>0</v>
      </c>
      <c r="L1575" s="71" t="n">
        <f aca="false">E1575*I1575*J1575</f>
        <v>0</v>
      </c>
      <c r="M1575" s="72" t="n">
        <f aca="false">G1575*I1575*J1575</f>
        <v>0</v>
      </c>
      <c r="N1575" s="72" t="n">
        <f aca="false">D1575*I1575*J1575</f>
        <v>-0</v>
      </c>
      <c r="O1575" s="71" t="n">
        <f aca="false">F1575*J1575</f>
        <v>9</v>
      </c>
      <c r="P1575" s="71" t="n">
        <f aca="false">E1575*J1575</f>
        <v>0</v>
      </c>
    </row>
    <row r="1576" customFormat="false" ht="15" hidden="false" customHeight="false" outlineLevel="0" collapsed="false">
      <c r="A1576" s="71" t="s">
        <v>61</v>
      </c>
      <c r="B1576" s="71" t="s">
        <v>47</v>
      </c>
      <c r="C1576" s="71" t="s">
        <v>877</v>
      </c>
      <c r="D1576" s="72" t="n">
        <v>0</v>
      </c>
      <c r="E1576" s="71" t="n">
        <v>0</v>
      </c>
      <c r="F1576" s="71" t="n">
        <v>1</v>
      </c>
      <c r="G1576" s="72" t="n">
        <v>131.25</v>
      </c>
      <c r="H1576" s="72" t="n">
        <v>111.57</v>
      </c>
      <c r="I1576" s="71" t="n">
        <f aca="false">IF(B1576&gt;=Settings!$B$23,1,0)</f>
        <v>0</v>
      </c>
      <c r="J1576" s="71" t="n">
        <v>1</v>
      </c>
      <c r="K1576" s="71" t="n">
        <f aca="false">F1576*I1576*J1576</f>
        <v>0</v>
      </c>
      <c r="L1576" s="71" t="n">
        <f aca="false">E1576*I1576*J1576</f>
        <v>0</v>
      </c>
      <c r="M1576" s="72" t="n">
        <f aca="false">G1576*I1576*J1576</f>
        <v>0</v>
      </c>
      <c r="N1576" s="72" t="n">
        <f aca="false">D1576*I1576*J1576</f>
        <v>-0</v>
      </c>
      <c r="O1576" s="71" t="n">
        <f aca="false">F1576*J1576</f>
        <v>1</v>
      </c>
      <c r="P1576" s="71" t="n">
        <f aca="false">E1576*J1576</f>
        <v>0</v>
      </c>
    </row>
    <row r="1577" customFormat="false" ht="15" hidden="false" customHeight="false" outlineLevel="0" collapsed="false">
      <c r="A1577" s="71" t="s">
        <v>60</v>
      </c>
      <c r="B1577" s="71" t="s">
        <v>47</v>
      </c>
      <c r="C1577" s="71" t="s">
        <v>1772</v>
      </c>
      <c r="D1577" s="72" t="n">
        <v>0</v>
      </c>
      <c r="E1577" s="71" t="n">
        <v>0</v>
      </c>
      <c r="F1577" s="71" t="n">
        <v>9</v>
      </c>
      <c r="G1577" s="72" t="n">
        <v>580.05</v>
      </c>
      <c r="H1577" s="72" t="n">
        <v>580.05</v>
      </c>
      <c r="I1577" s="71" t="n">
        <f aca="false">IF(B1577&gt;=Settings!$B$23,1,0)</f>
        <v>0</v>
      </c>
      <c r="J1577" s="71" t="n">
        <v>1</v>
      </c>
      <c r="K1577" s="71" t="n">
        <f aca="false">F1577*I1577*J1577</f>
        <v>0</v>
      </c>
      <c r="L1577" s="71" t="n">
        <f aca="false">E1577*I1577*J1577</f>
        <v>0</v>
      </c>
      <c r="M1577" s="72" t="n">
        <f aca="false">G1577*I1577*J1577</f>
        <v>0</v>
      </c>
      <c r="N1577" s="72" t="n">
        <f aca="false">D1577*I1577*J1577</f>
        <v>-0</v>
      </c>
      <c r="O1577" s="71" t="n">
        <f aca="false">F1577*J1577</f>
        <v>9</v>
      </c>
      <c r="P1577" s="71" t="n">
        <f aca="false">E1577*J1577</f>
        <v>0</v>
      </c>
    </row>
    <row r="1578" customFormat="false" ht="15" hidden="false" customHeight="false" outlineLevel="0" collapsed="false">
      <c r="A1578" s="71" t="s">
        <v>60</v>
      </c>
      <c r="B1578" s="71" t="s">
        <v>47</v>
      </c>
      <c r="C1578" s="71" t="s">
        <v>1773</v>
      </c>
      <c r="D1578" s="72" t="n">
        <v>0</v>
      </c>
      <c r="E1578" s="71" t="n">
        <v>0</v>
      </c>
      <c r="F1578" s="71" t="n">
        <v>2</v>
      </c>
      <c r="G1578" s="72" t="n">
        <v>99.9</v>
      </c>
      <c r="H1578" s="72" t="n">
        <v>99.9</v>
      </c>
      <c r="I1578" s="71" t="n">
        <f aca="false">IF(B1578&gt;=Settings!$B$23,1,0)</f>
        <v>0</v>
      </c>
      <c r="J1578" s="71" t="n">
        <v>1</v>
      </c>
      <c r="K1578" s="71" t="n">
        <f aca="false">F1578*I1578*J1578</f>
        <v>0</v>
      </c>
      <c r="L1578" s="71" t="n">
        <f aca="false">E1578*I1578*J1578</f>
        <v>0</v>
      </c>
      <c r="M1578" s="72" t="n">
        <f aca="false">G1578*I1578*J1578</f>
        <v>0</v>
      </c>
      <c r="N1578" s="72" t="n">
        <f aca="false">D1578*I1578*J1578</f>
        <v>-0</v>
      </c>
      <c r="O1578" s="71" t="n">
        <f aca="false">F1578*J1578</f>
        <v>2</v>
      </c>
      <c r="P1578" s="71" t="n">
        <f aca="false">E1578*J1578</f>
        <v>0</v>
      </c>
    </row>
    <row r="1579" customFormat="false" ht="15" hidden="false" customHeight="false" outlineLevel="0" collapsed="false">
      <c r="A1579" s="71" t="s">
        <v>60</v>
      </c>
      <c r="B1579" s="71" t="s">
        <v>47</v>
      </c>
      <c r="C1579" s="71" t="s">
        <v>1774</v>
      </c>
      <c r="D1579" s="72" t="n">
        <v>0</v>
      </c>
      <c r="E1579" s="71" t="n">
        <v>0</v>
      </c>
      <c r="F1579" s="71" t="n">
        <v>1</v>
      </c>
      <c r="G1579" s="72" t="n">
        <v>74.94</v>
      </c>
      <c r="H1579" s="72" t="n">
        <v>74.94</v>
      </c>
      <c r="I1579" s="71" t="n">
        <f aca="false">IF(B1579&gt;=Settings!$B$23,1,0)</f>
        <v>0</v>
      </c>
      <c r="J1579" s="71" t="n">
        <v>1</v>
      </c>
      <c r="K1579" s="71" t="n">
        <f aca="false">F1579*I1579*J1579</f>
        <v>0</v>
      </c>
      <c r="L1579" s="71" t="n">
        <f aca="false">E1579*I1579*J1579</f>
        <v>0</v>
      </c>
      <c r="M1579" s="72" t="n">
        <f aca="false">G1579*I1579*J1579</f>
        <v>0</v>
      </c>
      <c r="N1579" s="72" t="n">
        <f aca="false">D1579*I1579*J1579</f>
        <v>-0</v>
      </c>
      <c r="O1579" s="71" t="n">
        <f aca="false">F1579*J1579</f>
        <v>1</v>
      </c>
      <c r="P1579" s="71" t="n">
        <f aca="false">E1579*J1579</f>
        <v>0</v>
      </c>
    </row>
    <row r="1580" customFormat="false" ht="15" hidden="false" customHeight="false" outlineLevel="0" collapsed="false">
      <c r="A1580" s="71" t="s">
        <v>60</v>
      </c>
      <c r="B1580" s="71" t="s">
        <v>47</v>
      </c>
      <c r="C1580" s="71" t="s">
        <v>1775</v>
      </c>
      <c r="D1580" s="72" t="n">
        <v>0</v>
      </c>
      <c r="E1580" s="71" t="n">
        <v>0</v>
      </c>
      <c r="F1580" s="71" t="n">
        <v>1</v>
      </c>
      <c r="G1580" s="72" t="n">
        <v>140.95</v>
      </c>
      <c r="H1580" s="72" t="n">
        <v>140.95</v>
      </c>
      <c r="I1580" s="71" t="n">
        <f aca="false">IF(B1580&gt;=Settings!$B$23,1,0)</f>
        <v>0</v>
      </c>
      <c r="J1580" s="71" t="n">
        <v>1</v>
      </c>
      <c r="K1580" s="71" t="n">
        <f aca="false">F1580*I1580*J1580</f>
        <v>0</v>
      </c>
      <c r="L1580" s="71" t="n">
        <f aca="false">E1580*I1580*J1580</f>
        <v>0</v>
      </c>
      <c r="M1580" s="72" t="n">
        <f aca="false">G1580*I1580*J1580</f>
        <v>0</v>
      </c>
      <c r="N1580" s="72" t="n">
        <f aca="false">D1580*I1580*J1580</f>
        <v>-0</v>
      </c>
      <c r="O1580" s="71" t="n">
        <f aca="false">F1580*J1580</f>
        <v>1</v>
      </c>
      <c r="P1580" s="71" t="n">
        <f aca="false">E1580*J1580</f>
        <v>0</v>
      </c>
    </row>
    <row r="1581" customFormat="false" ht="15" hidden="false" customHeight="false" outlineLevel="0" collapsed="false">
      <c r="A1581" s="71" t="s">
        <v>60</v>
      </c>
      <c r="B1581" s="71" t="s">
        <v>47</v>
      </c>
      <c r="C1581" s="71" t="s">
        <v>1029</v>
      </c>
      <c r="D1581" s="72" t="n">
        <v>0</v>
      </c>
      <c r="E1581" s="71" t="n">
        <v>0</v>
      </c>
      <c r="F1581" s="71" t="n">
        <v>5</v>
      </c>
      <c r="G1581" s="72" t="n">
        <v>44.75</v>
      </c>
      <c r="H1581" s="72" t="n">
        <v>44.75</v>
      </c>
      <c r="I1581" s="71" t="n">
        <f aca="false">IF(B1581&gt;=Settings!$B$23,1,0)</f>
        <v>0</v>
      </c>
      <c r="J1581" s="71" t="n">
        <v>1</v>
      </c>
      <c r="K1581" s="71" t="n">
        <f aca="false">F1581*I1581*J1581</f>
        <v>0</v>
      </c>
      <c r="L1581" s="71" t="n">
        <f aca="false">E1581*I1581*J1581</f>
        <v>0</v>
      </c>
      <c r="M1581" s="72" t="n">
        <f aca="false">G1581*I1581*J1581</f>
        <v>0</v>
      </c>
      <c r="N1581" s="72" t="n">
        <f aca="false">D1581*I1581*J1581</f>
        <v>-0</v>
      </c>
      <c r="O1581" s="71" t="n">
        <f aca="false">F1581*J1581</f>
        <v>5</v>
      </c>
      <c r="P1581" s="71" t="n">
        <f aca="false">E1581*J1581</f>
        <v>0</v>
      </c>
    </row>
    <row r="1582" customFormat="false" ht="15" hidden="false" customHeight="false" outlineLevel="0" collapsed="false">
      <c r="A1582" s="71" t="s">
        <v>60</v>
      </c>
      <c r="B1582" s="71" t="s">
        <v>47</v>
      </c>
      <c r="C1582" s="71" t="s">
        <v>1776</v>
      </c>
      <c r="D1582" s="72" t="n">
        <v>0</v>
      </c>
      <c r="E1582" s="71" t="n">
        <v>0</v>
      </c>
      <c r="F1582" s="71" t="n">
        <v>4</v>
      </c>
      <c r="G1582" s="72" t="n">
        <v>359.8</v>
      </c>
      <c r="H1582" s="72" t="n">
        <v>359.8</v>
      </c>
      <c r="I1582" s="71" t="n">
        <f aca="false">IF(B1582&gt;=Settings!$B$23,1,0)</f>
        <v>0</v>
      </c>
      <c r="J1582" s="71" t="n">
        <v>1</v>
      </c>
      <c r="K1582" s="71" t="n">
        <f aca="false">F1582*I1582*J1582</f>
        <v>0</v>
      </c>
      <c r="L1582" s="71" t="n">
        <f aca="false">E1582*I1582*J1582</f>
        <v>0</v>
      </c>
      <c r="M1582" s="72" t="n">
        <f aca="false">G1582*I1582*J1582</f>
        <v>0</v>
      </c>
      <c r="N1582" s="72" t="n">
        <f aca="false">D1582*I1582*J1582</f>
        <v>-0</v>
      </c>
      <c r="O1582" s="71" t="n">
        <f aca="false">F1582*J1582</f>
        <v>4</v>
      </c>
      <c r="P1582" s="71" t="n">
        <f aca="false">E1582*J1582</f>
        <v>0</v>
      </c>
    </row>
    <row r="1583" customFormat="false" ht="15" hidden="false" customHeight="false" outlineLevel="0" collapsed="false">
      <c r="A1583" s="71" t="s">
        <v>59</v>
      </c>
      <c r="B1583" s="71" t="s">
        <v>47</v>
      </c>
      <c r="C1583" s="71" t="s">
        <v>1212</v>
      </c>
      <c r="D1583" s="72" t="n">
        <v>0</v>
      </c>
      <c r="E1583" s="71" t="n">
        <v>0</v>
      </c>
      <c r="F1583" s="71" t="n">
        <v>1</v>
      </c>
      <c r="G1583" s="72" t="n">
        <v>59.95</v>
      </c>
      <c r="H1583" s="72" t="n">
        <v>59.95</v>
      </c>
      <c r="I1583" s="71" t="n">
        <f aca="false">IF(B1583&gt;=Settings!$B$23,1,0)</f>
        <v>0</v>
      </c>
      <c r="J1583" s="71" t="n">
        <v>1</v>
      </c>
      <c r="K1583" s="71" t="n">
        <f aca="false">F1583*I1583*J1583</f>
        <v>0</v>
      </c>
      <c r="L1583" s="71" t="n">
        <f aca="false">E1583*I1583*J1583</f>
        <v>0</v>
      </c>
      <c r="M1583" s="72" t="n">
        <f aca="false">G1583*I1583*J1583</f>
        <v>0</v>
      </c>
      <c r="N1583" s="72" t="n">
        <f aca="false">D1583*I1583*J1583</f>
        <v>-0</v>
      </c>
      <c r="O1583" s="71" t="n">
        <f aca="false">F1583*J1583</f>
        <v>1</v>
      </c>
      <c r="P1583" s="71" t="n">
        <f aca="false">E1583*J1583</f>
        <v>0</v>
      </c>
    </row>
    <row r="1584" customFormat="false" ht="15" hidden="false" customHeight="false" outlineLevel="0" collapsed="false">
      <c r="A1584" s="71" t="s">
        <v>60</v>
      </c>
      <c r="B1584" s="71" t="s">
        <v>47</v>
      </c>
      <c r="C1584" s="71" t="s">
        <v>1117</v>
      </c>
      <c r="D1584" s="72" t="n">
        <v>0</v>
      </c>
      <c r="E1584" s="71" t="n">
        <v>0</v>
      </c>
      <c r="F1584" s="71" t="n">
        <v>22</v>
      </c>
      <c r="G1584" s="72" t="n">
        <v>504.9</v>
      </c>
      <c r="H1584" s="72" t="n">
        <v>504.9</v>
      </c>
      <c r="I1584" s="71" t="n">
        <f aca="false">IF(B1584&gt;=Settings!$B$23,1,0)</f>
        <v>0</v>
      </c>
      <c r="J1584" s="71" t="n">
        <v>1</v>
      </c>
      <c r="K1584" s="71" t="n">
        <f aca="false">F1584*I1584*J1584</f>
        <v>0</v>
      </c>
      <c r="L1584" s="71" t="n">
        <f aca="false">E1584*I1584*J1584</f>
        <v>0</v>
      </c>
      <c r="M1584" s="72" t="n">
        <f aca="false">G1584*I1584*J1584</f>
        <v>0</v>
      </c>
      <c r="N1584" s="72" t="n">
        <f aca="false">D1584*I1584*J1584</f>
        <v>-0</v>
      </c>
      <c r="O1584" s="71" t="n">
        <f aca="false">F1584*J1584</f>
        <v>22</v>
      </c>
      <c r="P1584" s="71" t="n">
        <f aca="false">E1584*J1584</f>
        <v>0</v>
      </c>
    </row>
    <row r="1585" customFormat="false" ht="15" hidden="false" customHeight="false" outlineLevel="0" collapsed="false">
      <c r="A1585" s="71" t="s">
        <v>61</v>
      </c>
      <c r="B1585" s="71" t="s">
        <v>47</v>
      </c>
      <c r="C1585" s="71" t="s">
        <v>128</v>
      </c>
      <c r="D1585" s="72" t="n">
        <v>0</v>
      </c>
      <c r="E1585" s="71" t="n">
        <v>0</v>
      </c>
      <c r="F1585" s="71" t="n">
        <v>25</v>
      </c>
      <c r="G1585" s="72" t="n">
        <v>2211.7</v>
      </c>
      <c r="H1585" s="72" t="n">
        <v>2184.53</v>
      </c>
      <c r="I1585" s="71" t="n">
        <f aca="false">IF(B1585&gt;=Settings!$B$23,1,0)</f>
        <v>0</v>
      </c>
      <c r="J1585" s="71" t="n">
        <v>1</v>
      </c>
      <c r="K1585" s="71" t="n">
        <f aca="false">F1585*I1585*J1585</f>
        <v>0</v>
      </c>
      <c r="L1585" s="71" t="n">
        <f aca="false">E1585*I1585*J1585</f>
        <v>0</v>
      </c>
      <c r="M1585" s="72" t="n">
        <f aca="false">G1585*I1585*J1585</f>
        <v>0</v>
      </c>
      <c r="N1585" s="72" t="n">
        <f aca="false">D1585*I1585*J1585</f>
        <v>-0</v>
      </c>
      <c r="O1585" s="71" t="n">
        <f aca="false">F1585*J1585</f>
        <v>25</v>
      </c>
      <c r="P1585" s="71" t="n">
        <f aca="false">E1585*J1585</f>
        <v>0</v>
      </c>
    </row>
    <row r="1586" customFormat="false" ht="15" hidden="false" customHeight="false" outlineLevel="0" collapsed="false">
      <c r="A1586" s="71" t="s">
        <v>59</v>
      </c>
      <c r="B1586" s="71" t="s">
        <v>47</v>
      </c>
      <c r="C1586" s="71" t="s">
        <v>1136</v>
      </c>
      <c r="D1586" s="72" t="n">
        <v>0</v>
      </c>
      <c r="E1586" s="71" t="n">
        <v>0</v>
      </c>
      <c r="F1586" s="71" t="n">
        <v>5</v>
      </c>
      <c r="G1586" s="72" t="n">
        <v>366.16</v>
      </c>
      <c r="H1586" s="72" t="n">
        <v>366.16</v>
      </c>
      <c r="I1586" s="71" t="n">
        <f aca="false">IF(B1586&gt;=Settings!$B$23,1,0)</f>
        <v>0</v>
      </c>
      <c r="J1586" s="71" t="n">
        <v>1</v>
      </c>
      <c r="K1586" s="71" t="n">
        <f aca="false">F1586*I1586*J1586</f>
        <v>0</v>
      </c>
      <c r="L1586" s="71" t="n">
        <f aca="false">E1586*I1586*J1586</f>
        <v>0</v>
      </c>
      <c r="M1586" s="72" t="n">
        <f aca="false">G1586*I1586*J1586</f>
        <v>0</v>
      </c>
      <c r="N1586" s="72" t="n">
        <f aca="false">D1586*I1586*J1586</f>
        <v>-0</v>
      </c>
      <c r="O1586" s="71" t="n">
        <f aca="false">F1586*J1586</f>
        <v>5</v>
      </c>
      <c r="P1586" s="71" t="n">
        <f aca="false">E1586*J1586</f>
        <v>0</v>
      </c>
    </row>
    <row r="1587" customFormat="false" ht="15" hidden="false" customHeight="false" outlineLevel="0" collapsed="false">
      <c r="A1587" s="71" t="s">
        <v>60</v>
      </c>
      <c r="B1587" s="71" t="s">
        <v>47</v>
      </c>
      <c r="C1587" s="71" t="s">
        <v>1073</v>
      </c>
      <c r="D1587" s="72" t="n">
        <v>0</v>
      </c>
      <c r="E1587" s="71" t="n">
        <v>0</v>
      </c>
      <c r="F1587" s="71" t="n">
        <v>1</v>
      </c>
      <c r="G1587" s="72" t="n">
        <v>84.95</v>
      </c>
      <c r="H1587" s="72" t="n">
        <v>84.95</v>
      </c>
      <c r="I1587" s="71" t="n">
        <f aca="false">IF(B1587&gt;=Settings!$B$23,1,0)</f>
        <v>0</v>
      </c>
      <c r="J1587" s="71" t="n">
        <v>1</v>
      </c>
      <c r="K1587" s="71" t="n">
        <f aca="false">F1587*I1587*J1587</f>
        <v>0</v>
      </c>
      <c r="L1587" s="71" t="n">
        <f aca="false">E1587*I1587*J1587</f>
        <v>0</v>
      </c>
      <c r="M1587" s="72" t="n">
        <f aca="false">G1587*I1587*J1587</f>
        <v>0</v>
      </c>
      <c r="N1587" s="72" t="n">
        <f aca="false">D1587*I1587*J1587</f>
        <v>-0</v>
      </c>
      <c r="O1587" s="71" t="n">
        <f aca="false">F1587*J1587</f>
        <v>1</v>
      </c>
      <c r="P1587" s="71" t="n">
        <f aca="false">E1587*J1587</f>
        <v>0</v>
      </c>
    </row>
    <row r="1588" customFormat="false" ht="15" hidden="false" customHeight="false" outlineLevel="0" collapsed="false">
      <c r="A1588" s="71" t="s">
        <v>61</v>
      </c>
      <c r="B1588" s="71" t="s">
        <v>47</v>
      </c>
      <c r="C1588" s="71" t="s">
        <v>151</v>
      </c>
      <c r="D1588" s="72" t="n">
        <v>0</v>
      </c>
      <c r="E1588" s="71" t="n">
        <v>0</v>
      </c>
      <c r="F1588" s="71" t="n">
        <v>16</v>
      </c>
      <c r="G1588" s="72" t="n">
        <v>2035.2</v>
      </c>
      <c r="H1588" s="72" t="n">
        <v>1997.71</v>
      </c>
      <c r="I1588" s="71" t="n">
        <f aca="false">IF(B1588&gt;=Settings!$B$23,1,0)</f>
        <v>0</v>
      </c>
      <c r="J1588" s="71" t="n">
        <v>1</v>
      </c>
      <c r="K1588" s="71" t="n">
        <f aca="false">F1588*I1588*J1588</f>
        <v>0</v>
      </c>
      <c r="L1588" s="71" t="n">
        <f aca="false">E1588*I1588*J1588</f>
        <v>0</v>
      </c>
      <c r="M1588" s="72" t="n">
        <f aca="false">G1588*I1588*J1588</f>
        <v>0</v>
      </c>
      <c r="N1588" s="72" t="n">
        <f aca="false">D1588*I1588*J1588</f>
        <v>-0</v>
      </c>
      <c r="O1588" s="71" t="n">
        <f aca="false">F1588*J1588</f>
        <v>16</v>
      </c>
      <c r="P1588" s="71" t="n">
        <f aca="false">E1588*J1588</f>
        <v>0</v>
      </c>
    </row>
    <row r="1589" customFormat="false" ht="15" hidden="false" customHeight="false" outlineLevel="0" collapsed="false">
      <c r="A1589" s="71" t="s">
        <v>60</v>
      </c>
      <c r="B1589" s="71" t="s">
        <v>47</v>
      </c>
      <c r="C1589" s="71" t="s">
        <v>1777</v>
      </c>
      <c r="D1589" s="72" t="n">
        <v>0</v>
      </c>
      <c r="E1589" s="71" t="n">
        <v>0</v>
      </c>
      <c r="F1589" s="71" t="n">
        <v>1</v>
      </c>
      <c r="G1589" s="72" t="n">
        <v>109.95</v>
      </c>
      <c r="H1589" s="72" t="n">
        <v>109.95</v>
      </c>
      <c r="I1589" s="71" t="n">
        <f aca="false">IF(B1589&gt;=Settings!$B$23,1,0)</f>
        <v>0</v>
      </c>
      <c r="J1589" s="71" t="n">
        <v>1</v>
      </c>
      <c r="K1589" s="71" t="n">
        <f aca="false">F1589*I1589*J1589</f>
        <v>0</v>
      </c>
      <c r="L1589" s="71" t="n">
        <f aca="false">E1589*I1589*J1589</f>
        <v>0</v>
      </c>
      <c r="M1589" s="72" t="n">
        <f aca="false">G1589*I1589*J1589</f>
        <v>0</v>
      </c>
      <c r="N1589" s="72" t="n">
        <f aca="false">D1589*I1589*J1589</f>
        <v>-0</v>
      </c>
      <c r="O1589" s="71" t="n">
        <f aca="false">F1589*J1589</f>
        <v>1</v>
      </c>
      <c r="P1589" s="71" t="n">
        <f aca="false">E1589*J1589</f>
        <v>0</v>
      </c>
    </row>
    <row r="1590" customFormat="false" ht="15" hidden="false" customHeight="false" outlineLevel="0" collapsed="false">
      <c r="A1590" s="71" t="s">
        <v>60</v>
      </c>
      <c r="B1590" s="71" t="s">
        <v>47</v>
      </c>
      <c r="C1590" s="71" t="s">
        <v>1269</v>
      </c>
      <c r="D1590" s="72" t="n">
        <v>0</v>
      </c>
      <c r="E1590" s="71" t="n">
        <v>0</v>
      </c>
      <c r="F1590" s="71" t="n">
        <v>9</v>
      </c>
      <c r="G1590" s="72" t="n">
        <v>1172.55</v>
      </c>
      <c r="H1590" s="72" t="n">
        <v>1150.16</v>
      </c>
      <c r="I1590" s="71" t="n">
        <f aca="false">IF(B1590&gt;=Settings!$B$23,1,0)</f>
        <v>0</v>
      </c>
      <c r="J1590" s="71" t="n">
        <v>1</v>
      </c>
      <c r="K1590" s="71" t="n">
        <f aca="false">F1590*I1590*J1590</f>
        <v>0</v>
      </c>
      <c r="L1590" s="71" t="n">
        <f aca="false">E1590*I1590*J1590</f>
        <v>0</v>
      </c>
      <c r="M1590" s="72" t="n">
        <f aca="false">G1590*I1590*J1590</f>
        <v>0</v>
      </c>
      <c r="N1590" s="72" t="n">
        <f aca="false">D1590*I1590*J1590</f>
        <v>-0</v>
      </c>
      <c r="O1590" s="71" t="n">
        <f aca="false">F1590*J1590</f>
        <v>9</v>
      </c>
      <c r="P1590" s="71" t="n">
        <f aca="false">E1590*J1590</f>
        <v>0</v>
      </c>
    </row>
    <row r="1591" customFormat="false" ht="15" hidden="false" customHeight="false" outlineLevel="0" collapsed="false">
      <c r="A1591" s="71" t="s">
        <v>60</v>
      </c>
      <c r="B1591" s="71" t="s">
        <v>47</v>
      </c>
      <c r="C1591" s="71" t="s">
        <v>827</v>
      </c>
      <c r="D1591" s="72" t="n">
        <v>0</v>
      </c>
      <c r="E1591" s="71" t="n">
        <v>0</v>
      </c>
      <c r="F1591" s="71" t="n">
        <v>1</v>
      </c>
      <c r="G1591" s="72" t="n">
        <v>84.95</v>
      </c>
      <c r="H1591" s="72" t="n">
        <v>84.95</v>
      </c>
      <c r="I1591" s="71" t="n">
        <f aca="false">IF(B1591&gt;=Settings!$B$23,1,0)</f>
        <v>0</v>
      </c>
      <c r="J1591" s="71" t="n">
        <v>1</v>
      </c>
      <c r="K1591" s="71" t="n">
        <f aca="false">F1591*I1591*J1591</f>
        <v>0</v>
      </c>
      <c r="L1591" s="71" t="n">
        <f aca="false">E1591*I1591*J1591</f>
        <v>0</v>
      </c>
      <c r="M1591" s="72" t="n">
        <f aca="false">G1591*I1591*J1591</f>
        <v>0</v>
      </c>
      <c r="N1591" s="72" t="n">
        <f aca="false">D1591*I1591*J1591</f>
        <v>-0</v>
      </c>
      <c r="O1591" s="71" t="n">
        <f aca="false">F1591*J1591</f>
        <v>1</v>
      </c>
      <c r="P1591" s="71" t="n">
        <f aca="false">E1591*J1591</f>
        <v>0</v>
      </c>
    </row>
    <row r="1592" customFormat="false" ht="15" hidden="false" customHeight="false" outlineLevel="0" collapsed="false">
      <c r="A1592" s="71" t="s">
        <v>61</v>
      </c>
      <c r="B1592" s="71" t="s">
        <v>47</v>
      </c>
      <c r="C1592" s="71" t="s">
        <v>1164</v>
      </c>
      <c r="D1592" s="72" t="n">
        <v>0</v>
      </c>
      <c r="E1592" s="71" t="n">
        <v>0</v>
      </c>
      <c r="F1592" s="71" t="n">
        <v>1</v>
      </c>
      <c r="G1592" s="72" t="n">
        <v>184.95</v>
      </c>
      <c r="H1592" s="72" t="n">
        <v>184.95</v>
      </c>
      <c r="I1592" s="71" t="n">
        <f aca="false">IF(B1592&gt;=Settings!$B$23,1,0)</f>
        <v>0</v>
      </c>
      <c r="J1592" s="71" t="n">
        <v>1</v>
      </c>
      <c r="K1592" s="71" t="n">
        <f aca="false">F1592*I1592*J1592</f>
        <v>0</v>
      </c>
      <c r="L1592" s="71" t="n">
        <f aca="false">E1592*I1592*J1592</f>
        <v>0</v>
      </c>
      <c r="M1592" s="72" t="n">
        <f aca="false">G1592*I1592*J1592</f>
        <v>0</v>
      </c>
      <c r="N1592" s="72" t="n">
        <f aca="false">D1592*I1592*J1592</f>
        <v>-0</v>
      </c>
      <c r="O1592" s="71" t="n">
        <f aca="false">F1592*J1592</f>
        <v>1</v>
      </c>
      <c r="P1592" s="71" t="n">
        <f aca="false">E1592*J1592</f>
        <v>0</v>
      </c>
    </row>
    <row r="1593" customFormat="false" ht="15" hidden="false" customHeight="false" outlineLevel="0" collapsed="false">
      <c r="A1593" s="71" t="s">
        <v>60</v>
      </c>
      <c r="B1593" s="71" t="s">
        <v>47</v>
      </c>
      <c r="C1593" s="71" t="s">
        <v>1034</v>
      </c>
      <c r="D1593" s="72" t="n">
        <v>8.95</v>
      </c>
      <c r="E1593" s="71" t="n">
        <v>1</v>
      </c>
      <c r="F1593" s="71" t="n">
        <v>6</v>
      </c>
      <c r="G1593" s="72" t="n">
        <v>53.7</v>
      </c>
      <c r="H1593" s="72" t="n">
        <v>44.75</v>
      </c>
      <c r="I1593" s="71" t="n">
        <f aca="false">IF(B1593&gt;=Settings!$B$23,1,0)</f>
        <v>0</v>
      </c>
      <c r="J1593" s="71" t="n">
        <v>1</v>
      </c>
      <c r="K1593" s="71" t="n">
        <f aca="false">F1593*I1593*J1593</f>
        <v>0</v>
      </c>
      <c r="L1593" s="71" t="n">
        <f aca="false">E1593*I1593*J1593</f>
        <v>0</v>
      </c>
      <c r="M1593" s="72" t="n">
        <f aca="false">G1593*I1593*J1593</f>
        <v>0</v>
      </c>
      <c r="N1593" s="72" t="n">
        <f aca="false">D1593*I1593*J1593</f>
        <v>0</v>
      </c>
      <c r="O1593" s="71" t="n">
        <f aca="false">F1593*J1593</f>
        <v>6</v>
      </c>
      <c r="P1593" s="71" t="n">
        <f aca="false">E1593*J1593</f>
        <v>1</v>
      </c>
    </row>
    <row r="1594" customFormat="false" ht="15" hidden="false" customHeight="false" outlineLevel="0" collapsed="false">
      <c r="A1594" s="71" t="s">
        <v>60</v>
      </c>
      <c r="B1594" s="71" t="s">
        <v>47</v>
      </c>
      <c r="C1594" s="71" t="s">
        <v>1778</v>
      </c>
      <c r="D1594" s="72" t="n">
        <v>0</v>
      </c>
      <c r="E1594" s="71" t="n">
        <v>0</v>
      </c>
      <c r="F1594" s="71" t="n">
        <v>1</v>
      </c>
      <c r="G1594" s="72" t="n">
        <v>153.95</v>
      </c>
      <c r="H1594" s="72" t="n">
        <v>153.95</v>
      </c>
      <c r="I1594" s="71" t="n">
        <f aca="false">IF(B1594&gt;=Settings!$B$23,1,0)</f>
        <v>0</v>
      </c>
      <c r="J1594" s="71" t="n">
        <v>1</v>
      </c>
      <c r="K1594" s="71" t="n">
        <f aca="false">F1594*I1594*J1594</f>
        <v>0</v>
      </c>
      <c r="L1594" s="71" t="n">
        <f aca="false">E1594*I1594*J1594</f>
        <v>0</v>
      </c>
      <c r="M1594" s="72" t="n">
        <f aca="false">G1594*I1594*J1594</f>
        <v>0</v>
      </c>
      <c r="N1594" s="72" t="n">
        <f aca="false">D1594*I1594*J1594</f>
        <v>-0</v>
      </c>
      <c r="O1594" s="71" t="n">
        <f aca="false">F1594*J1594</f>
        <v>1</v>
      </c>
      <c r="P1594" s="71" t="n">
        <f aca="false">E1594*J1594</f>
        <v>0</v>
      </c>
    </row>
    <row r="1595" customFormat="false" ht="15" hidden="false" customHeight="false" outlineLevel="0" collapsed="false">
      <c r="A1595" s="71" t="s">
        <v>61</v>
      </c>
      <c r="B1595" s="71" t="s">
        <v>47</v>
      </c>
      <c r="C1595" s="71" t="s">
        <v>1043</v>
      </c>
      <c r="D1595" s="72" t="n">
        <v>0</v>
      </c>
      <c r="E1595" s="71" t="n">
        <v>0</v>
      </c>
      <c r="F1595" s="71" t="n">
        <v>3</v>
      </c>
      <c r="G1595" s="72" t="n">
        <v>197.85</v>
      </c>
      <c r="H1595" s="72" t="n">
        <v>197.85</v>
      </c>
      <c r="I1595" s="71" t="n">
        <f aca="false">IF(B1595&gt;=Settings!$B$23,1,0)</f>
        <v>0</v>
      </c>
      <c r="J1595" s="71" t="n">
        <v>1</v>
      </c>
      <c r="K1595" s="71" t="n">
        <f aca="false">F1595*I1595*J1595</f>
        <v>0</v>
      </c>
      <c r="L1595" s="71" t="n">
        <f aca="false">E1595*I1595*J1595</f>
        <v>0</v>
      </c>
      <c r="M1595" s="72" t="n">
        <f aca="false">G1595*I1595*J1595</f>
        <v>0</v>
      </c>
      <c r="N1595" s="72" t="n">
        <f aca="false">D1595*I1595*J1595</f>
        <v>-0</v>
      </c>
      <c r="O1595" s="71" t="n">
        <f aca="false">F1595*J1595</f>
        <v>3</v>
      </c>
      <c r="P1595" s="71" t="n">
        <f aca="false">E1595*J1595</f>
        <v>0</v>
      </c>
    </row>
    <row r="1596" customFormat="false" ht="15" hidden="false" customHeight="false" outlineLevel="0" collapsed="false">
      <c r="A1596" s="71" t="s">
        <v>59</v>
      </c>
      <c r="B1596" s="71" t="s">
        <v>47</v>
      </c>
      <c r="C1596" s="71" t="s">
        <v>1285</v>
      </c>
      <c r="D1596" s="72" t="n">
        <v>0</v>
      </c>
      <c r="E1596" s="71" t="n">
        <v>0</v>
      </c>
      <c r="F1596" s="71" t="n">
        <v>1</v>
      </c>
      <c r="G1596" s="72" t="n">
        <v>89.95</v>
      </c>
      <c r="H1596" s="72" t="n">
        <v>89.95</v>
      </c>
      <c r="I1596" s="71" t="n">
        <f aca="false">IF(B1596&gt;=Settings!$B$23,1,0)</f>
        <v>0</v>
      </c>
      <c r="J1596" s="71" t="n">
        <v>1</v>
      </c>
      <c r="K1596" s="71" t="n">
        <f aca="false">F1596*I1596*J1596</f>
        <v>0</v>
      </c>
      <c r="L1596" s="71" t="n">
        <f aca="false">E1596*I1596*J1596</f>
        <v>0</v>
      </c>
      <c r="M1596" s="72" t="n">
        <f aca="false">G1596*I1596*J1596</f>
        <v>0</v>
      </c>
      <c r="N1596" s="72" t="n">
        <f aca="false">D1596*I1596*J1596</f>
        <v>-0</v>
      </c>
      <c r="O1596" s="71" t="n">
        <f aca="false">F1596*J1596</f>
        <v>1</v>
      </c>
      <c r="P1596" s="71" t="n">
        <f aca="false">E1596*J1596</f>
        <v>0</v>
      </c>
    </row>
    <row r="1597" customFormat="false" ht="15" hidden="false" customHeight="false" outlineLevel="0" collapsed="false">
      <c r="A1597" s="71" t="s">
        <v>60</v>
      </c>
      <c r="B1597" s="71" t="s">
        <v>47</v>
      </c>
      <c r="C1597" s="71" t="s">
        <v>1263</v>
      </c>
      <c r="D1597" s="72" t="n">
        <v>0</v>
      </c>
      <c r="E1597" s="71" t="n">
        <v>0</v>
      </c>
      <c r="F1597" s="71" t="n">
        <v>2</v>
      </c>
      <c r="G1597" s="72" t="n">
        <v>239.9</v>
      </c>
      <c r="H1597" s="72" t="n">
        <v>239.9</v>
      </c>
      <c r="I1597" s="71" t="n">
        <f aca="false">IF(B1597&gt;=Settings!$B$23,1,0)</f>
        <v>0</v>
      </c>
      <c r="J1597" s="71" t="n">
        <v>1</v>
      </c>
      <c r="K1597" s="71" t="n">
        <f aca="false">F1597*I1597*J1597</f>
        <v>0</v>
      </c>
      <c r="L1597" s="71" t="n">
        <f aca="false">E1597*I1597*J1597</f>
        <v>0</v>
      </c>
      <c r="M1597" s="72" t="n">
        <f aca="false">G1597*I1597*J1597</f>
        <v>0</v>
      </c>
      <c r="N1597" s="72" t="n">
        <f aca="false">D1597*I1597*J1597</f>
        <v>-0</v>
      </c>
      <c r="O1597" s="71" t="n">
        <f aca="false">F1597*J1597</f>
        <v>2</v>
      </c>
      <c r="P1597" s="71" t="n">
        <f aca="false">E1597*J1597</f>
        <v>0</v>
      </c>
    </row>
    <row r="1598" customFormat="false" ht="15" hidden="false" customHeight="false" outlineLevel="0" collapsed="false">
      <c r="A1598" s="71" t="s">
        <v>60</v>
      </c>
      <c r="B1598" s="71" t="s">
        <v>47</v>
      </c>
      <c r="C1598" s="71" t="s">
        <v>1779</v>
      </c>
      <c r="D1598" s="72" t="n">
        <v>111.95</v>
      </c>
      <c r="E1598" s="71" t="n">
        <v>1</v>
      </c>
      <c r="F1598" s="71" t="n">
        <v>12</v>
      </c>
      <c r="G1598" s="72" t="n">
        <v>1343.4</v>
      </c>
      <c r="H1598" s="72" t="n">
        <v>1231.45</v>
      </c>
      <c r="I1598" s="71" t="n">
        <f aca="false">IF(B1598&gt;=Settings!$B$23,1,0)</f>
        <v>0</v>
      </c>
      <c r="J1598" s="71" t="n">
        <v>1</v>
      </c>
      <c r="K1598" s="71" t="n">
        <f aca="false">F1598*I1598*J1598</f>
        <v>0</v>
      </c>
      <c r="L1598" s="71" t="n">
        <f aca="false">E1598*I1598*J1598</f>
        <v>0</v>
      </c>
      <c r="M1598" s="72" t="n">
        <f aca="false">G1598*I1598*J1598</f>
        <v>0</v>
      </c>
      <c r="N1598" s="72" t="n">
        <f aca="false">D1598*I1598*J1598</f>
        <v>0</v>
      </c>
      <c r="O1598" s="71" t="n">
        <f aca="false">F1598*J1598</f>
        <v>12</v>
      </c>
      <c r="P1598" s="71" t="n">
        <f aca="false">E1598*J1598</f>
        <v>1</v>
      </c>
    </row>
    <row r="1599" customFormat="false" ht="15" hidden="false" customHeight="false" outlineLevel="0" collapsed="false">
      <c r="A1599" s="71" t="s">
        <v>60</v>
      </c>
      <c r="B1599" s="71" t="s">
        <v>47</v>
      </c>
      <c r="C1599" s="71" t="s">
        <v>763</v>
      </c>
      <c r="D1599" s="72" t="n">
        <v>0</v>
      </c>
      <c r="E1599" s="71" t="n">
        <v>0</v>
      </c>
      <c r="F1599" s="71" t="n">
        <v>1</v>
      </c>
      <c r="G1599" s="72" t="n">
        <v>59.95</v>
      </c>
      <c r="H1599" s="72" t="n">
        <v>59.95</v>
      </c>
      <c r="I1599" s="71" t="n">
        <f aca="false">IF(B1599&gt;=Settings!$B$23,1,0)</f>
        <v>0</v>
      </c>
      <c r="J1599" s="71" t="n">
        <v>1</v>
      </c>
      <c r="K1599" s="71" t="n">
        <f aca="false">F1599*I1599*J1599</f>
        <v>0</v>
      </c>
      <c r="L1599" s="71" t="n">
        <f aca="false">E1599*I1599*J1599</f>
        <v>0</v>
      </c>
      <c r="M1599" s="72" t="n">
        <f aca="false">G1599*I1599*J1599</f>
        <v>0</v>
      </c>
      <c r="N1599" s="72" t="n">
        <f aca="false">D1599*I1599*J1599</f>
        <v>-0</v>
      </c>
      <c r="O1599" s="71" t="n">
        <f aca="false">F1599*J1599</f>
        <v>1</v>
      </c>
      <c r="P1599" s="71" t="n">
        <f aca="false">E1599*J1599</f>
        <v>0</v>
      </c>
    </row>
    <row r="1600" customFormat="false" ht="15" hidden="false" customHeight="false" outlineLevel="0" collapsed="false">
      <c r="A1600" s="71" t="s">
        <v>61</v>
      </c>
      <c r="B1600" s="71" t="s">
        <v>47</v>
      </c>
      <c r="C1600" s="71" t="s">
        <v>1427</v>
      </c>
      <c r="D1600" s="72" t="n">
        <v>0</v>
      </c>
      <c r="E1600" s="71" t="n">
        <v>0</v>
      </c>
      <c r="F1600" s="71" t="n">
        <v>4</v>
      </c>
      <c r="G1600" s="72" t="n">
        <v>499.8</v>
      </c>
      <c r="H1600" s="72" t="n">
        <v>481.06</v>
      </c>
      <c r="I1600" s="71" t="n">
        <f aca="false">IF(B1600&gt;=Settings!$B$23,1,0)</f>
        <v>0</v>
      </c>
      <c r="J1600" s="71" t="n">
        <v>1</v>
      </c>
      <c r="K1600" s="71" t="n">
        <f aca="false">F1600*I1600*J1600</f>
        <v>0</v>
      </c>
      <c r="L1600" s="71" t="n">
        <f aca="false">E1600*I1600*J1600</f>
        <v>0</v>
      </c>
      <c r="M1600" s="72" t="n">
        <f aca="false">G1600*I1600*J1600</f>
        <v>0</v>
      </c>
      <c r="N1600" s="72" t="n">
        <f aca="false">D1600*I1600*J1600</f>
        <v>-0</v>
      </c>
      <c r="O1600" s="71" t="n">
        <f aca="false">F1600*J1600</f>
        <v>4</v>
      </c>
      <c r="P1600" s="71" t="n">
        <f aca="false">E1600*J1600</f>
        <v>0</v>
      </c>
    </row>
    <row r="1601" customFormat="false" ht="15" hidden="false" customHeight="false" outlineLevel="0" collapsed="false">
      <c r="A1601" s="71" t="s">
        <v>60</v>
      </c>
      <c r="B1601" s="71" t="s">
        <v>47</v>
      </c>
      <c r="C1601" s="71" t="s">
        <v>1780</v>
      </c>
      <c r="D1601" s="72" t="n">
        <v>0</v>
      </c>
      <c r="E1601" s="71" t="n">
        <v>0</v>
      </c>
      <c r="F1601" s="71" t="n">
        <v>2</v>
      </c>
      <c r="G1601" s="72" t="n">
        <v>359.9</v>
      </c>
      <c r="H1601" s="72" t="n">
        <v>359.9</v>
      </c>
      <c r="I1601" s="71" t="n">
        <f aca="false">IF(B1601&gt;=Settings!$B$23,1,0)</f>
        <v>0</v>
      </c>
      <c r="J1601" s="71" t="n">
        <v>1</v>
      </c>
      <c r="K1601" s="71" t="n">
        <f aca="false">F1601*I1601*J1601</f>
        <v>0</v>
      </c>
      <c r="L1601" s="71" t="n">
        <f aca="false">E1601*I1601*J1601</f>
        <v>0</v>
      </c>
      <c r="M1601" s="72" t="n">
        <f aca="false">G1601*I1601*J1601</f>
        <v>0</v>
      </c>
      <c r="N1601" s="72" t="n">
        <f aca="false">D1601*I1601*J1601</f>
        <v>-0</v>
      </c>
      <c r="O1601" s="71" t="n">
        <f aca="false">F1601*J1601</f>
        <v>2</v>
      </c>
      <c r="P1601" s="71" t="n">
        <f aca="false">E1601*J1601</f>
        <v>0</v>
      </c>
    </row>
    <row r="1602" customFormat="false" ht="15" hidden="false" customHeight="false" outlineLevel="0" collapsed="false">
      <c r="A1602" s="71" t="s">
        <v>61</v>
      </c>
      <c r="B1602" s="71" t="s">
        <v>47</v>
      </c>
      <c r="C1602" s="71" t="s">
        <v>1428</v>
      </c>
      <c r="D1602" s="72" t="n">
        <v>0</v>
      </c>
      <c r="E1602" s="71" t="n">
        <v>0</v>
      </c>
      <c r="F1602" s="71" t="n">
        <v>2</v>
      </c>
      <c r="G1602" s="72" t="n">
        <v>329.9</v>
      </c>
      <c r="H1602" s="72" t="n">
        <v>329.9</v>
      </c>
      <c r="I1602" s="71" t="n">
        <f aca="false">IF(B1602&gt;=Settings!$B$23,1,0)</f>
        <v>0</v>
      </c>
      <c r="J1602" s="71" t="n">
        <v>1</v>
      </c>
      <c r="K1602" s="71" t="n">
        <f aca="false">F1602*I1602*J1602</f>
        <v>0</v>
      </c>
      <c r="L1602" s="71" t="n">
        <f aca="false">E1602*I1602*J1602</f>
        <v>0</v>
      </c>
      <c r="M1602" s="72" t="n">
        <f aca="false">G1602*I1602*J1602</f>
        <v>0</v>
      </c>
      <c r="N1602" s="72" t="n">
        <f aca="false">D1602*I1602*J1602</f>
        <v>-0</v>
      </c>
      <c r="O1602" s="71" t="n">
        <f aca="false">F1602*J1602</f>
        <v>2</v>
      </c>
      <c r="P1602" s="71" t="n">
        <f aca="false">E1602*J1602</f>
        <v>0</v>
      </c>
    </row>
    <row r="1603" customFormat="false" ht="15" hidden="false" customHeight="false" outlineLevel="0" collapsed="false">
      <c r="A1603" s="71" t="s">
        <v>60</v>
      </c>
      <c r="B1603" s="71" t="s">
        <v>47</v>
      </c>
      <c r="C1603" s="71" t="s">
        <v>1244</v>
      </c>
      <c r="D1603" s="72" t="n">
        <v>0</v>
      </c>
      <c r="E1603" s="71" t="n">
        <v>0</v>
      </c>
      <c r="F1603" s="71" t="n">
        <v>3</v>
      </c>
      <c r="G1603" s="72" t="n">
        <v>329.85</v>
      </c>
      <c r="H1603" s="72" t="n">
        <v>329.85</v>
      </c>
      <c r="I1603" s="71" t="n">
        <f aca="false">IF(B1603&gt;=Settings!$B$23,1,0)</f>
        <v>0</v>
      </c>
      <c r="J1603" s="71" t="n">
        <v>1</v>
      </c>
      <c r="K1603" s="71" t="n">
        <f aca="false">F1603*I1603*J1603</f>
        <v>0</v>
      </c>
      <c r="L1603" s="71" t="n">
        <f aca="false">E1603*I1603*J1603</f>
        <v>0</v>
      </c>
      <c r="M1603" s="72" t="n">
        <f aca="false">G1603*I1603*J1603</f>
        <v>0</v>
      </c>
      <c r="N1603" s="72" t="n">
        <f aca="false">D1603*I1603*J1603</f>
        <v>-0</v>
      </c>
      <c r="O1603" s="71" t="n">
        <f aca="false">F1603*J1603</f>
        <v>3</v>
      </c>
      <c r="P1603" s="71" t="n">
        <f aca="false">E1603*J1603</f>
        <v>0</v>
      </c>
    </row>
    <row r="1604" customFormat="false" ht="15" hidden="false" customHeight="false" outlineLevel="0" collapsed="false">
      <c r="A1604" s="71" t="s">
        <v>61</v>
      </c>
      <c r="B1604" s="71" t="s">
        <v>47</v>
      </c>
      <c r="C1604" s="71" t="s">
        <v>969</v>
      </c>
      <c r="D1604" s="72" t="n">
        <v>115.55</v>
      </c>
      <c r="E1604" s="71" t="n">
        <v>1</v>
      </c>
      <c r="F1604" s="71" t="n">
        <v>7</v>
      </c>
      <c r="G1604" s="72" t="n">
        <v>941.65</v>
      </c>
      <c r="H1604" s="72" t="n">
        <v>805.7</v>
      </c>
      <c r="I1604" s="71" t="n">
        <f aca="false">IF(B1604&gt;=Settings!$B$23,1,0)</f>
        <v>0</v>
      </c>
      <c r="J1604" s="71" t="n">
        <v>1</v>
      </c>
      <c r="K1604" s="71" t="n">
        <f aca="false">F1604*I1604*J1604</f>
        <v>0</v>
      </c>
      <c r="L1604" s="71" t="n">
        <f aca="false">E1604*I1604*J1604</f>
        <v>0</v>
      </c>
      <c r="M1604" s="72" t="n">
        <f aca="false">G1604*I1604*J1604</f>
        <v>0</v>
      </c>
      <c r="N1604" s="72" t="n">
        <f aca="false">D1604*I1604*J1604</f>
        <v>0</v>
      </c>
      <c r="O1604" s="71" t="n">
        <f aca="false">F1604*J1604</f>
        <v>7</v>
      </c>
      <c r="P1604" s="71" t="n">
        <f aca="false">E1604*J1604</f>
        <v>1</v>
      </c>
    </row>
    <row r="1605" customFormat="false" ht="15" hidden="false" customHeight="false" outlineLevel="0" collapsed="false">
      <c r="A1605" s="71" t="s">
        <v>60</v>
      </c>
      <c r="B1605" s="71" t="s">
        <v>47</v>
      </c>
      <c r="C1605" s="71" t="s">
        <v>1781</v>
      </c>
      <c r="D1605" s="72" t="n">
        <v>0</v>
      </c>
      <c r="E1605" s="71" t="n">
        <v>0</v>
      </c>
      <c r="F1605" s="71" t="n">
        <v>2</v>
      </c>
      <c r="G1605" s="72" t="n">
        <v>129.9</v>
      </c>
      <c r="H1605" s="72" t="n">
        <v>129.9</v>
      </c>
      <c r="I1605" s="71" t="n">
        <f aca="false">IF(B1605&gt;=Settings!$B$23,1,0)</f>
        <v>0</v>
      </c>
      <c r="J1605" s="71" t="n">
        <v>1</v>
      </c>
      <c r="K1605" s="71" t="n">
        <f aca="false">F1605*I1605*J1605</f>
        <v>0</v>
      </c>
      <c r="L1605" s="71" t="n">
        <f aca="false">E1605*I1605*J1605</f>
        <v>0</v>
      </c>
      <c r="M1605" s="72" t="n">
        <f aca="false">G1605*I1605*J1605</f>
        <v>0</v>
      </c>
      <c r="N1605" s="72" t="n">
        <f aca="false">D1605*I1605*J1605</f>
        <v>-0</v>
      </c>
      <c r="O1605" s="71" t="n">
        <f aca="false">F1605*J1605</f>
        <v>2</v>
      </c>
      <c r="P1605" s="71" t="n">
        <f aca="false">E1605*J1605</f>
        <v>0</v>
      </c>
    </row>
    <row r="1606" customFormat="false" ht="15" hidden="false" customHeight="false" outlineLevel="0" collapsed="false">
      <c r="A1606" s="71" t="s">
        <v>60</v>
      </c>
      <c r="B1606" s="71" t="s">
        <v>47</v>
      </c>
      <c r="C1606" s="71" t="s">
        <v>1087</v>
      </c>
      <c r="D1606" s="72" t="n">
        <v>0</v>
      </c>
      <c r="E1606" s="71" t="n">
        <v>0</v>
      </c>
      <c r="F1606" s="71" t="n">
        <v>1</v>
      </c>
      <c r="G1606" s="72" t="n">
        <v>136.95</v>
      </c>
      <c r="H1606" s="72" t="n">
        <v>136.95</v>
      </c>
      <c r="I1606" s="71" t="n">
        <f aca="false">IF(B1606&gt;=Settings!$B$23,1,0)</f>
        <v>0</v>
      </c>
      <c r="J1606" s="71" t="n">
        <v>1</v>
      </c>
      <c r="K1606" s="71" t="n">
        <f aca="false">F1606*I1606*J1606</f>
        <v>0</v>
      </c>
      <c r="L1606" s="71" t="n">
        <f aca="false">E1606*I1606*J1606</f>
        <v>0</v>
      </c>
      <c r="M1606" s="72" t="n">
        <f aca="false">G1606*I1606*J1606</f>
        <v>0</v>
      </c>
      <c r="N1606" s="72" t="n">
        <f aca="false">D1606*I1606*J1606</f>
        <v>-0</v>
      </c>
      <c r="O1606" s="71" t="n">
        <f aca="false">F1606*J1606</f>
        <v>1</v>
      </c>
      <c r="P1606" s="71" t="n">
        <f aca="false">E1606*J1606</f>
        <v>0</v>
      </c>
    </row>
    <row r="1607" customFormat="false" ht="15" hidden="false" customHeight="false" outlineLevel="0" collapsed="false">
      <c r="A1607" s="71" t="s">
        <v>59</v>
      </c>
      <c r="B1607" s="71" t="s">
        <v>47</v>
      </c>
      <c r="C1607" s="71" t="s">
        <v>1213</v>
      </c>
      <c r="D1607" s="72" t="n">
        <v>0</v>
      </c>
      <c r="E1607" s="71" t="n">
        <v>0</v>
      </c>
      <c r="F1607" s="71" t="n">
        <v>13</v>
      </c>
      <c r="G1607" s="72" t="n">
        <v>1612.35</v>
      </c>
      <c r="H1607" s="72" t="n">
        <v>1612.35</v>
      </c>
      <c r="I1607" s="71" t="n">
        <f aca="false">IF(B1607&gt;=Settings!$B$23,1,0)</f>
        <v>0</v>
      </c>
      <c r="J1607" s="71" t="n">
        <v>1</v>
      </c>
      <c r="K1607" s="71" t="n">
        <f aca="false">F1607*I1607*J1607</f>
        <v>0</v>
      </c>
      <c r="L1607" s="71" t="n">
        <f aca="false">E1607*I1607*J1607</f>
        <v>0</v>
      </c>
      <c r="M1607" s="72" t="n">
        <f aca="false">G1607*I1607*J1607</f>
        <v>0</v>
      </c>
      <c r="N1607" s="72" t="n">
        <f aca="false">D1607*I1607*J1607</f>
        <v>-0</v>
      </c>
      <c r="O1607" s="71" t="n">
        <f aca="false">F1607*J1607</f>
        <v>13</v>
      </c>
      <c r="P1607" s="71" t="n">
        <f aca="false">E1607*J1607</f>
        <v>0</v>
      </c>
    </row>
    <row r="1608" customFormat="false" ht="15" hidden="false" customHeight="false" outlineLevel="0" collapsed="false">
      <c r="A1608" s="71" t="s">
        <v>60</v>
      </c>
      <c r="B1608" s="71" t="s">
        <v>47</v>
      </c>
      <c r="C1608" s="71" t="s">
        <v>579</v>
      </c>
      <c r="D1608" s="72" t="n">
        <v>0</v>
      </c>
      <c r="E1608" s="71" t="n">
        <v>0</v>
      </c>
      <c r="F1608" s="71" t="n">
        <v>5</v>
      </c>
      <c r="G1608" s="72" t="n">
        <v>704.75</v>
      </c>
      <c r="H1608" s="72" t="n">
        <v>704.75</v>
      </c>
      <c r="I1608" s="71" t="n">
        <f aca="false">IF(B1608&gt;=Settings!$B$23,1,0)</f>
        <v>0</v>
      </c>
      <c r="J1608" s="71" t="n">
        <v>1</v>
      </c>
      <c r="K1608" s="71" t="n">
        <f aca="false">F1608*I1608*J1608</f>
        <v>0</v>
      </c>
      <c r="L1608" s="71" t="n">
        <f aca="false">E1608*I1608*J1608</f>
        <v>0</v>
      </c>
      <c r="M1608" s="72" t="n">
        <f aca="false">G1608*I1608*J1608</f>
        <v>0</v>
      </c>
      <c r="N1608" s="72" t="n">
        <f aca="false">D1608*I1608*J1608</f>
        <v>-0</v>
      </c>
      <c r="O1608" s="71" t="n">
        <f aca="false">F1608*J1608</f>
        <v>5</v>
      </c>
      <c r="P1608" s="71" t="n">
        <f aca="false">E1608*J1608</f>
        <v>0</v>
      </c>
    </row>
    <row r="1609" customFormat="false" ht="15" hidden="false" customHeight="false" outlineLevel="0" collapsed="false">
      <c r="A1609" s="71" t="s">
        <v>60</v>
      </c>
      <c r="B1609" s="71" t="s">
        <v>47</v>
      </c>
      <c r="C1609" s="71" t="s">
        <v>1782</v>
      </c>
      <c r="D1609" s="72" t="n">
        <v>0</v>
      </c>
      <c r="E1609" s="71" t="n">
        <v>0</v>
      </c>
      <c r="F1609" s="71" t="n">
        <v>7</v>
      </c>
      <c r="G1609" s="72" t="n">
        <v>734.65</v>
      </c>
      <c r="H1609" s="72" t="n">
        <v>734.65</v>
      </c>
      <c r="I1609" s="71" t="n">
        <f aca="false">IF(B1609&gt;=Settings!$B$23,1,0)</f>
        <v>0</v>
      </c>
      <c r="J1609" s="71" t="n">
        <v>1</v>
      </c>
      <c r="K1609" s="71" t="n">
        <f aca="false">F1609*I1609*J1609</f>
        <v>0</v>
      </c>
      <c r="L1609" s="71" t="n">
        <f aca="false">E1609*I1609*J1609</f>
        <v>0</v>
      </c>
      <c r="M1609" s="72" t="n">
        <f aca="false">G1609*I1609*J1609</f>
        <v>0</v>
      </c>
      <c r="N1609" s="72" t="n">
        <f aca="false">D1609*I1609*J1609</f>
        <v>-0</v>
      </c>
      <c r="O1609" s="71" t="n">
        <f aca="false">F1609*J1609</f>
        <v>7</v>
      </c>
      <c r="P1609" s="71" t="n">
        <f aca="false">E1609*J1609</f>
        <v>0</v>
      </c>
    </row>
    <row r="1610" customFormat="false" ht="15" hidden="false" customHeight="false" outlineLevel="0" collapsed="false">
      <c r="A1610" s="71" t="s">
        <v>60</v>
      </c>
      <c r="B1610" s="71" t="s">
        <v>47</v>
      </c>
      <c r="C1610" s="71" t="s">
        <v>138</v>
      </c>
      <c r="D1610" s="72" t="n">
        <v>299.85</v>
      </c>
      <c r="E1610" s="71" t="n">
        <v>3</v>
      </c>
      <c r="F1610" s="71" t="n">
        <v>164</v>
      </c>
      <c r="G1610" s="72" t="n">
        <v>16631.8</v>
      </c>
      <c r="H1610" s="72" t="n">
        <v>16331.95</v>
      </c>
      <c r="I1610" s="71" t="n">
        <f aca="false">IF(B1610&gt;=Settings!$B$23,1,0)</f>
        <v>0</v>
      </c>
      <c r="J1610" s="71" t="n">
        <v>1</v>
      </c>
      <c r="K1610" s="71" t="n">
        <f aca="false">F1610*I1610*J1610</f>
        <v>0</v>
      </c>
      <c r="L1610" s="71" t="n">
        <f aca="false">E1610*I1610*J1610</f>
        <v>0</v>
      </c>
      <c r="M1610" s="72" t="n">
        <f aca="false">G1610*I1610*J1610</f>
        <v>0</v>
      </c>
      <c r="N1610" s="72" t="n">
        <f aca="false">D1610*I1610*J1610</f>
        <v>0</v>
      </c>
      <c r="O1610" s="71" t="n">
        <f aca="false">F1610*J1610</f>
        <v>164</v>
      </c>
      <c r="P1610" s="71" t="n">
        <f aca="false">E1610*J1610</f>
        <v>3</v>
      </c>
    </row>
    <row r="1611" customFormat="false" ht="15" hidden="false" customHeight="false" outlineLevel="0" collapsed="false">
      <c r="A1611" s="71" t="s">
        <v>59</v>
      </c>
      <c r="B1611" s="71" t="s">
        <v>47</v>
      </c>
      <c r="C1611" s="71" t="s">
        <v>1142</v>
      </c>
      <c r="D1611" s="72" t="n">
        <v>0</v>
      </c>
      <c r="E1611" s="71" t="n">
        <v>0</v>
      </c>
      <c r="F1611" s="71" t="n">
        <v>16</v>
      </c>
      <c r="G1611" s="72" t="n">
        <v>1141.84</v>
      </c>
      <c r="H1611" s="72" t="n">
        <v>1141.84</v>
      </c>
      <c r="I1611" s="71" t="n">
        <f aca="false">IF(B1611&gt;=Settings!$B$23,1,0)</f>
        <v>0</v>
      </c>
      <c r="J1611" s="71" t="n">
        <v>1</v>
      </c>
      <c r="K1611" s="71" t="n">
        <f aca="false">F1611*I1611*J1611</f>
        <v>0</v>
      </c>
      <c r="L1611" s="71" t="n">
        <f aca="false">E1611*I1611*J1611</f>
        <v>0</v>
      </c>
      <c r="M1611" s="72" t="n">
        <f aca="false">G1611*I1611*J1611</f>
        <v>0</v>
      </c>
      <c r="N1611" s="72" t="n">
        <f aca="false">D1611*I1611*J1611</f>
        <v>-0</v>
      </c>
      <c r="O1611" s="71" t="n">
        <f aca="false">F1611*J1611</f>
        <v>16</v>
      </c>
      <c r="P1611" s="71" t="n">
        <f aca="false">E1611*J1611</f>
        <v>0</v>
      </c>
    </row>
    <row r="1612" customFormat="false" ht="15" hidden="false" customHeight="false" outlineLevel="0" collapsed="false">
      <c r="A1612" s="71" t="s">
        <v>60</v>
      </c>
      <c r="B1612" s="71" t="s">
        <v>47</v>
      </c>
      <c r="C1612" s="71" t="s">
        <v>1190</v>
      </c>
      <c r="D1612" s="72" t="n">
        <v>0</v>
      </c>
      <c r="E1612" s="71" t="n">
        <v>0</v>
      </c>
      <c r="F1612" s="71" t="n">
        <v>2</v>
      </c>
      <c r="G1612" s="72" t="n">
        <v>349.9</v>
      </c>
      <c r="H1612" s="72" t="n">
        <v>349.9</v>
      </c>
      <c r="I1612" s="71" t="n">
        <f aca="false">IF(B1612&gt;=Settings!$B$23,1,0)</f>
        <v>0</v>
      </c>
      <c r="J1612" s="71" t="n">
        <v>1</v>
      </c>
      <c r="K1612" s="71" t="n">
        <f aca="false">F1612*I1612*J1612</f>
        <v>0</v>
      </c>
      <c r="L1612" s="71" t="n">
        <f aca="false">E1612*I1612*J1612</f>
        <v>0</v>
      </c>
      <c r="M1612" s="72" t="n">
        <f aca="false">G1612*I1612*J1612</f>
        <v>0</v>
      </c>
      <c r="N1612" s="72" t="n">
        <f aca="false">D1612*I1612*J1612</f>
        <v>-0</v>
      </c>
      <c r="O1612" s="71" t="n">
        <f aca="false">F1612*J1612</f>
        <v>2</v>
      </c>
      <c r="P1612" s="71" t="n">
        <f aca="false">E1612*J1612</f>
        <v>0</v>
      </c>
    </row>
    <row r="1613" customFormat="false" ht="15" hidden="false" customHeight="false" outlineLevel="0" collapsed="false">
      <c r="A1613" s="71" t="s">
        <v>59</v>
      </c>
      <c r="B1613" s="71" t="s">
        <v>47</v>
      </c>
      <c r="C1613" s="71" t="s">
        <v>784</v>
      </c>
      <c r="D1613" s="72" t="n">
        <v>0</v>
      </c>
      <c r="E1613" s="71" t="n">
        <v>0</v>
      </c>
      <c r="F1613" s="71" t="n">
        <v>2</v>
      </c>
      <c r="G1613" s="72" t="n">
        <v>0</v>
      </c>
      <c r="H1613" s="72" t="n">
        <v>0</v>
      </c>
      <c r="I1613" s="71" t="n">
        <f aca="false">IF(B1613&gt;=Settings!$B$23,1,0)</f>
        <v>0</v>
      </c>
      <c r="J1613" s="71" t="n">
        <v>0</v>
      </c>
      <c r="K1613" s="71" t="n">
        <f aca="false">F1613*I1613*J1613</f>
        <v>0</v>
      </c>
      <c r="L1613" s="71" t="n">
        <f aca="false">E1613*I1613*J1613</f>
        <v>0</v>
      </c>
      <c r="M1613" s="72" t="n">
        <f aca="false">G1613*I1613*J1613</f>
        <v>0</v>
      </c>
      <c r="N1613" s="72" t="n">
        <f aca="false">D1613*I1613*J1613</f>
        <v>-0</v>
      </c>
      <c r="O1613" s="71" t="n">
        <f aca="false">F1613*J1613</f>
        <v>0</v>
      </c>
      <c r="P1613" s="71" t="n">
        <f aca="false">E1613*J1613</f>
        <v>0</v>
      </c>
    </row>
    <row r="1614" customFormat="false" ht="15" hidden="false" customHeight="false" outlineLevel="0" collapsed="false">
      <c r="A1614" s="71" t="s">
        <v>59</v>
      </c>
      <c r="B1614" s="71" t="s">
        <v>47</v>
      </c>
      <c r="C1614" s="71" t="s">
        <v>1141</v>
      </c>
      <c r="D1614" s="72" t="n">
        <v>0</v>
      </c>
      <c r="E1614" s="71" t="n">
        <v>0</v>
      </c>
      <c r="F1614" s="71" t="n">
        <v>12</v>
      </c>
      <c r="G1614" s="72" t="n">
        <v>1339.336</v>
      </c>
      <c r="H1614" s="72" t="n">
        <v>1339.336</v>
      </c>
      <c r="I1614" s="71" t="n">
        <f aca="false">IF(B1614&gt;=Settings!$B$23,1,0)</f>
        <v>0</v>
      </c>
      <c r="J1614" s="71" t="n">
        <v>1</v>
      </c>
      <c r="K1614" s="71" t="n">
        <f aca="false">F1614*I1614*J1614</f>
        <v>0</v>
      </c>
      <c r="L1614" s="71" t="n">
        <f aca="false">E1614*I1614*J1614</f>
        <v>0</v>
      </c>
      <c r="M1614" s="72" t="n">
        <f aca="false">G1614*I1614*J1614</f>
        <v>0</v>
      </c>
      <c r="N1614" s="72" t="n">
        <f aca="false">D1614*I1614*J1614</f>
        <v>-0</v>
      </c>
      <c r="O1614" s="71" t="n">
        <f aca="false">F1614*J1614</f>
        <v>12</v>
      </c>
      <c r="P1614" s="71" t="n">
        <f aca="false">E1614*J1614</f>
        <v>0</v>
      </c>
    </row>
    <row r="1615" customFormat="false" ht="15" hidden="false" customHeight="false" outlineLevel="0" collapsed="false">
      <c r="A1615" s="71" t="s">
        <v>59</v>
      </c>
      <c r="B1615" s="71" t="s">
        <v>47</v>
      </c>
      <c r="C1615" s="71" t="s">
        <v>883</v>
      </c>
      <c r="D1615" s="72" t="n">
        <v>0</v>
      </c>
      <c r="E1615" s="71" t="n">
        <v>0</v>
      </c>
      <c r="F1615" s="71" t="n">
        <v>1</v>
      </c>
      <c r="G1615" s="72" t="n">
        <v>159.95</v>
      </c>
      <c r="H1615" s="72" t="n">
        <v>159.95</v>
      </c>
      <c r="I1615" s="71" t="n">
        <f aca="false">IF(B1615&gt;=Settings!$B$23,1,0)</f>
        <v>0</v>
      </c>
      <c r="J1615" s="71" t="n">
        <v>1</v>
      </c>
      <c r="K1615" s="71" t="n">
        <f aca="false">F1615*I1615*J1615</f>
        <v>0</v>
      </c>
      <c r="L1615" s="71" t="n">
        <f aca="false">E1615*I1615*J1615</f>
        <v>0</v>
      </c>
      <c r="M1615" s="72" t="n">
        <f aca="false">G1615*I1615*J1615</f>
        <v>0</v>
      </c>
      <c r="N1615" s="72" t="n">
        <f aca="false">D1615*I1615*J1615</f>
        <v>-0</v>
      </c>
      <c r="O1615" s="71" t="n">
        <f aca="false">F1615*J1615</f>
        <v>1</v>
      </c>
      <c r="P1615" s="71" t="n">
        <f aca="false">E1615*J1615</f>
        <v>0</v>
      </c>
    </row>
    <row r="1616" customFormat="false" ht="15" hidden="false" customHeight="false" outlineLevel="0" collapsed="false">
      <c r="A1616" s="71" t="s">
        <v>60</v>
      </c>
      <c r="B1616" s="71" t="s">
        <v>47</v>
      </c>
      <c r="C1616" s="71" t="s">
        <v>1783</v>
      </c>
      <c r="D1616" s="72" t="n">
        <v>0</v>
      </c>
      <c r="E1616" s="71" t="n">
        <v>0</v>
      </c>
      <c r="F1616" s="71" t="n">
        <v>1</v>
      </c>
      <c r="G1616" s="72" t="n">
        <v>99.95</v>
      </c>
      <c r="H1616" s="72" t="n">
        <v>99.95</v>
      </c>
      <c r="I1616" s="71" t="n">
        <f aca="false">IF(B1616&gt;=Settings!$B$23,1,0)</f>
        <v>0</v>
      </c>
      <c r="J1616" s="71" t="n">
        <v>1</v>
      </c>
      <c r="K1616" s="71" t="n">
        <f aca="false">F1616*I1616*J1616</f>
        <v>0</v>
      </c>
      <c r="L1616" s="71" t="n">
        <f aca="false">E1616*I1616*J1616</f>
        <v>0</v>
      </c>
      <c r="M1616" s="72" t="n">
        <f aca="false">G1616*I1616*J1616</f>
        <v>0</v>
      </c>
      <c r="N1616" s="72" t="n">
        <f aca="false">D1616*I1616*J1616</f>
        <v>-0</v>
      </c>
      <c r="O1616" s="71" t="n">
        <f aca="false">F1616*J1616</f>
        <v>1</v>
      </c>
      <c r="P1616" s="71" t="n">
        <f aca="false">E1616*J1616</f>
        <v>0</v>
      </c>
    </row>
    <row r="1617" customFormat="false" ht="15" hidden="false" customHeight="false" outlineLevel="0" collapsed="false">
      <c r="A1617" s="71" t="s">
        <v>60</v>
      </c>
      <c r="B1617" s="71" t="s">
        <v>47</v>
      </c>
      <c r="C1617" s="71" t="s">
        <v>1784</v>
      </c>
      <c r="D1617" s="72" t="n">
        <v>0</v>
      </c>
      <c r="E1617" s="71" t="n">
        <v>0</v>
      </c>
      <c r="F1617" s="71" t="n">
        <v>2</v>
      </c>
      <c r="G1617" s="72" t="n">
        <v>329.9</v>
      </c>
      <c r="H1617" s="72" t="n">
        <v>329.9</v>
      </c>
      <c r="I1617" s="71" t="n">
        <f aca="false">IF(B1617&gt;=Settings!$B$23,1,0)</f>
        <v>0</v>
      </c>
      <c r="J1617" s="71" t="n">
        <v>1</v>
      </c>
      <c r="K1617" s="71" t="n">
        <f aca="false">F1617*I1617*J1617</f>
        <v>0</v>
      </c>
      <c r="L1617" s="71" t="n">
        <f aca="false">E1617*I1617*J1617</f>
        <v>0</v>
      </c>
      <c r="M1617" s="72" t="n">
        <f aca="false">G1617*I1617*J1617</f>
        <v>0</v>
      </c>
      <c r="N1617" s="72" t="n">
        <f aca="false">D1617*I1617*J1617</f>
        <v>-0</v>
      </c>
      <c r="O1617" s="71" t="n">
        <f aca="false">F1617*J1617</f>
        <v>2</v>
      </c>
      <c r="P1617" s="71" t="n">
        <f aca="false">E1617*J1617</f>
        <v>0</v>
      </c>
    </row>
    <row r="1618" customFormat="false" ht="15" hidden="false" customHeight="false" outlineLevel="0" collapsed="false">
      <c r="A1618" s="71" t="s">
        <v>59</v>
      </c>
      <c r="B1618" s="71" t="s">
        <v>47</v>
      </c>
      <c r="C1618" s="71" t="s">
        <v>972</v>
      </c>
      <c r="D1618" s="72" t="n">
        <v>0</v>
      </c>
      <c r="E1618" s="71" t="n">
        <v>0</v>
      </c>
      <c r="F1618" s="71" t="n">
        <v>2</v>
      </c>
      <c r="G1618" s="72" t="n">
        <v>529.9</v>
      </c>
      <c r="H1618" s="72" t="n">
        <v>529.9</v>
      </c>
      <c r="I1618" s="71" t="n">
        <f aca="false">IF(B1618&gt;=Settings!$B$23,1,0)</f>
        <v>0</v>
      </c>
      <c r="J1618" s="71" t="n">
        <v>1</v>
      </c>
      <c r="K1618" s="71" t="n">
        <f aca="false">F1618*I1618*J1618</f>
        <v>0</v>
      </c>
      <c r="L1618" s="71" t="n">
        <f aca="false">E1618*I1618*J1618</f>
        <v>0</v>
      </c>
      <c r="M1618" s="72" t="n">
        <f aca="false">G1618*I1618*J1618</f>
        <v>0</v>
      </c>
      <c r="N1618" s="72" t="n">
        <f aca="false">D1618*I1618*J1618</f>
        <v>-0</v>
      </c>
      <c r="O1618" s="71" t="n">
        <f aca="false">F1618*J1618</f>
        <v>2</v>
      </c>
      <c r="P1618" s="71" t="n">
        <f aca="false">E1618*J1618</f>
        <v>0</v>
      </c>
    </row>
    <row r="1619" customFormat="false" ht="15" hidden="false" customHeight="false" outlineLevel="0" collapsed="false">
      <c r="A1619" s="71" t="s">
        <v>60</v>
      </c>
      <c r="B1619" s="71" t="s">
        <v>47</v>
      </c>
      <c r="C1619" s="71" t="s">
        <v>1785</v>
      </c>
      <c r="D1619" s="72" t="n">
        <v>0</v>
      </c>
      <c r="E1619" s="71" t="n">
        <v>0</v>
      </c>
      <c r="F1619" s="71" t="n">
        <v>1</v>
      </c>
      <c r="G1619" s="72" t="n">
        <v>162.95</v>
      </c>
      <c r="H1619" s="72" t="n">
        <v>162.95</v>
      </c>
      <c r="I1619" s="71" t="n">
        <f aca="false">IF(B1619&gt;=Settings!$B$23,1,0)</f>
        <v>0</v>
      </c>
      <c r="J1619" s="71" t="n">
        <v>1</v>
      </c>
      <c r="K1619" s="71" t="n">
        <f aca="false">F1619*I1619*J1619</f>
        <v>0</v>
      </c>
      <c r="L1619" s="71" t="n">
        <f aca="false">E1619*I1619*J1619</f>
        <v>0</v>
      </c>
      <c r="M1619" s="72" t="n">
        <f aca="false">G1619*I1619*J1619</f>
        <v>0</v>
      </c>
      <c r="N1619" s="72" t="n">
        <f aca="false">D1619*I1619*J1619</f>
        <v>-0</v>
      </c>
      <c r="O1619" s="71" t="n">
        <f aca="false">F1619*J1619</f>
        <v>1</v>
      </c>
      <c r="P1619" s="71" t="n">
        <f aca="false">E1619*J1619</f>
        <v>0</v>
      </c>
    </row>
    <row r="1620" customFormat="false" ht="15" hidden="false" customHeight="false" outlineLevel="0" collapsed="false">
      <c r="A1620" s="71" t="s">
        <v>59</v>
      </c>
      <c r="B1620" s="71" t="s">
        <v>47</v>
      </c>
      <c r="C1620" s="71" t="s">
        <v>1747</v>
      </c>
      <c r="D1620" s="72" t="n">
        <v>0</v>
      </c>
      <c r="E1620" s="71" t="n">
        <v>0</v>
      </c>
      <c r="F1620" s="71" t="n">
        <v>6</v>
      </c>
      <c r="G1620" s="72" t="n">
        <v>1169.71</v>
      </c>
      <c r="H1620" s="72" t="n">
        <v>1169.71</v>
      </c>
      <c r="I1620" s="71" t="n">
        <f aca="false">IF(B1620&gt;=Settings!$B$23,1,0)</f>
        <v>0</v>
      </c>
      <c r="J1620" s="71" t="n">
        <v>1</v>
      </c>
      <c r="K1620" s="71" t="n">
        <f aca="false">F1620*I1620*J1620</f>
        <v>0</v>
      </c>
      <c r="L1620" s="71" t="n">
        <f aca="false">E1620*I1620*J1620</f>
        <v>0</v>
      </c>
      <c r="M1620" s="72" t="n">
        <f aca="false">G1620*I1620*J1620</f>
        <v>0</v>
      </c>
      <c r="N1620" s="72" t="n">
        <f aca="false">D1620*I1620*J1620</f>
        <v>-0</v>
      </c>
      <c r="O1620" s="71" t="n">
        <f aca="false">F1620*J1620</f>
        <v>6</v>
      </c>
      <c r="P1620" s="71" t="n">
        <f aca="false">E1620*J1620</f>
        <v>0</v>
      </c>
    </row>
    <row r="1621" customFormat="false" ht="15" hidden="false" customHeight="false" outlineLevel="0" collapsed="false">
      <c r="A1621" s="71" t="s">
        <v>61</v>
      </c>
      <c r="B1621" s="71" t="s">
        <v>47</v>
      </c>
      <c r="C1621" s="71" t="s">
        <v>602</v>
      </c>
      <c r="D1621" s="72" t="n">
        <v>18.49</v>
      </c>
      <c r="E1621" s="71" t="n">
        <v>2</v>
      </c>
      <c r="F1621" s="71" t="n">
        <v>25</v>
      </c>
      <c r="G1621" s="72" t="n">
        <v>249.75</v>
      </c>
      <c r="H1621" s="72" t="n">
        <v>220.79</v>
      </c>
      <c r="I1621" s="71" t="n">
        <f aca="false">IF(B1621&gt;=Settings!$B$23,1,0)</f>
        <v>0</v>
      </c>
      <c r="J1621" s="71" t="n">
        <v>1</v>
      </c>
      <c r="K1621" s="71" t="n">
        <f aca="false">F1621*I1621*J1621</f>
        <v>0</v>
      </c>
      <c r="L1621" s="71" t="n">
        <f aca="false">E1621*I1621*J1621</f>
        <v>0</v>
      </c>
      <c r="M1621" s="72" t="n">
        <f aca="false">G1621*I1621*J1621</f>
        <v>0</v>
      </c>
      <c r="N1621" s="72" t="n">
        <f aca="false">D1621*I1621*J1621</f>
        <v>0</v>
      </c>
      <c r="O1621" s="71" t="n">
        <f aca="false">F1621*J1621</f>
        <v>25</v>
      </c>
      <c r="P1621" s="71" t="n">
        <f aca="false">E1621*J1621</f>
        <v>2</v>
      </c>
    </row>
    <row r="1622" customFormat="false" ht="15" hidden="false" customHeight="false" outlineLevel="0" collapsed="false">
      <c r="A1622" s="71" t="s">
        <v>60</v>
      </c>
      <c r="B1622" s="71" t="s">
        <v>47</v>
      </c>
      <c r="C1622" s="71" t="s">
        <v>1786</v>
      </c>
      <c r="D1622" s="72" t="n">
        <v>0</v>
      </c>
      <c r="E1622" s="71" t="n">
        <v>0</v>
      </c>
      <c r="F1622" s="71" t="n">
        <v>23</v>
      </c>
      <c r="G1622" s="72" t="n">
        <v>2854.85</v>
      </c>
      <c r="H1622" s="72" t="n">
        <v>2854.85</v>
      </c>
      <c r="I1622" s="71" t="n">
        <f aca="false">IF(B1622&gt;=Settings!$B$23,1,0)</f>
        <v>0</v>
      </c>
      <c r="J1622" s="71" t="n">
        <v>1</v>
      </c>
      <c r="K1622" s="71" t="n">
        <f aca="false">F1622*I1622*J1622</f>
        <v>0</v>
      </c>
      <c r="L1622" s="71" t="n">
        <f aca="false">E1622*I1622*J1622</f>
        <v>0</v>
      </c>
      <c r="M1622" s="72" t="n">
        <f aca="false">G1622*I1622*J1622</f>
        <v>0</v>
      </c>
      <c r="N1622" s="72" t="n">
        <f aca="false">D1622*I1622*J1622</f>
        <v>-0</v>
      </c>
      <c r="O1622" s="71" t="n">
        <f aca="false">F1622*J1622</f>
        <v>23</v>
      </c>
      <c r="P1622" s="71" t="n">
        <f aca="false">E1622*J1622</f>
        <v>0</v>
      </c>
    </row>
    <row r="1623" customFormat="false" ht="15" hidden="false" customHeight="false" outlineLevel="0" collapsed="false">
      <c r="A1623" s="71" t="s">
        <v>61</v>
      </c>
      <c r="B1623" s="71" t="s">
        <v>47</v>
      </c>
      <c r="C1623" s="71" t="s">
        <v>1787</v>
      </c>
      <c r="D1623" s="72" t="n">
        <v>0</v>
      </c>
      <c r="E1623" s="71" t="n">
        <v>0</v>
      </c>
      <c r="F1623" s="71" t="n">
        <v>1</v>
      </c>
      <c r="G1623" s="72" t="n">
        <v>104.95</v>
      </c>
      <c r="H1623" s="72" t="n">
        <v>89.22</v>
      </c>
      <c r="I1623" s="71" t="n">
        <f aca="false">IF(B1623&gt;=Settings!$B$23,1,0)</f>
        <v>0</v>
      </c>
      <c r="J1623" s="71" t="n">
        <v>1</v>
      </c>
      <c r="K1623" s="71" t="n">
        <f aca="false">F1623*I1623*J1623</f>
        <v>0</v>
      </c>
      <c r="L1623" s="71" t="n">
        <f aca="false">E1623*I1623*J1623</f>
        <v>0</v>
      </c>
      <c r="M1623" s="72" t="n">
        <f aca="false">G1623*I1623*J1623</f>
        <v>0</v>
      </c>
      <c r="N1623" s="72" t="n">
        <f aca="false">D1623*I1623*J1623</f>
        <v>-0</v>
      </c>
      <c r="O1623" s="71" t="n">
        <f aca="false">F1623*J1623</f>
        <v>1</v>
      </c>
      <c r="P1623" s="71" t="n">
        <f aca="false">E1623*J1623</f>
        <v>0</v>
      </c>
    </row>
    <row r="1624" customFormat="false" ht="15" hidden="false" customHeight="false" outlineLevel="0" collapsed="false">
      <c r="A1624" s="71" t="s">
        <v>60</v>
      </c>
      <c r="B1624" s="71" t="s">
        <v>47</v>
      </c>
      <c r="C1624" s="71" t="s">
        <v>1147</v>
      </c>
      <c r="D1624" s="72" t="n">
        <v>0</v>
      </c>
      <c r="E1624" s="71" t="n">
        <v>0</v>
      </c>
      <c r="F1624" s="71" t="n">
        <v>1</v>
      </c>
      <c r="G1624" s="72" t="n">
        <v>190.95</v>
      </c>
      <c r="H1624" s="72" t="n">
        <v>190.95</v>
      </c>
      <c r="I1624" s="71" t="n">
        <f aca="false">IF(B1624&gt;=Settings!$B$23,1,0)</f>
        <v>0</v>
      </c>
      <c r="J1624" s="71" t="n">
        <v>1</v>
      </c>
      <c r="K1624" s="71" t="n">
        <f aca="false">F1624*I1624*J1624</f>
        <v>0</v>
      </c>
      <c r="L1624" s="71" t="n">
        <f aca="false">E1624*I1624*J1624</f>
        <v>0</v>
      </c>
      <c r="M1624" s="72" t="n">
        <f aca="false">G1624*I1624*J1624</f>
        <v>0</v>
      </c>
      <c r="N1624" s="72" t="n">
        <f aca="false">D1624*I1624*J1624</f>
        <v>-0</v>
      </c>
      <c r="O1624" s="71" t="n">
        <f aca="false">F1624*J1624</f>
        <v>1</v>
      </c>
      <c r="P1624" s="71" t="n">
        <f aca="false">E1624*J1624</f>
        <v>0</v>
      </c>
    </row>
    <row r="1625" customFormat="false" ht="15" hidden="false" customHeight="false" outlineLevel="0" collapsed="false">
      <c r="A1625" s="71" t="s">
        <v>60</v>
      </c>
      <c r="B1625" s="71" t="s">
        <v>47</v>
      </c>
      <c r="C1625" s="71" t="s">
        <v>1043</v>
      </c>
      <c r="D1625" s="72" t="n">
        <v>0</v>
      </c>
      <c r="E1625" s="71" t="n">
        <v>0</v>
      </c>
      <c r="F1625" s="71" t="n">
        <v>3</v>
      </c>
      <c r="G1625" s="72" t="n">
        <v>230.85</v>
      </c>
      <c r="H1625" s="72" t="n">
        <v>230.85</v>
      </c>
      <c r="I1625" s="71" t="n">
        <f aca="false">IF(B1625&gt;=Settings!$B$23,1,0)</f>
        <v>0</v>
      </c>
      <c r="J1625" s="71" t="n">
        <v>1</v>
      </c>
      <c r="K1625" s="71" t="n">
        <f aca="false">F1625*I1625*J1625</f>
        <v>0</v>
      </c>
      <c r="L1625" s="71" t="n">
        <f aca="false">E1625*I1625*J1625</f>
        <v>0</v>
      </c>
      <c r="M1625" s="72" t="n">
        <f aca="false">G1625*I1625*J1625</f>
        <v>0</v>
      </c>
      <c r="N1625" s="72" t="n">
        <f aca="false">D1625*I1625*J1625</f>
        <v>-0</v>
      </c>
      <c r="O1625" s="71" t="n">
        <f aca="false">F1625*J1625</f>
        <v>3</v>
      </c>
      <c r="P1625" s="71" t="n">
        <f aca="false">E1625*J1625</f>
        <v>0</v>
      </c>
    </row>
    <row r="1626" customFormat="false" ht="15" hidden="false" customHeight="false" outlineLevel="0" collapsed="false">
      <c r="A1626" s="71" t="s">
        <v>59</v>
      </c>
      <c r="B1626" s="71" t="s">
        <v>47</v>
      </c>
      <c r="C1626" s="71" t="s">
        <v>595</v>
      </c>
      <c r="D1626" s="72" t="n">
        <v>0</v>
      </c>
      <c r="E1626" s="71" t="n">
        <v>0</v>
      </c>
      <c r="F1626" s="71" t="n">
        <v>50</v>
      </c>
      <c r="G1626" s="72" t="n">
        <v>1806.955</v>
      </c>
      <c r="H1626" s="72" t="n">
        <v>1806.955</v>
      </c>
      <c r="I1626" s="71" t="n">
        <f aca="false">IF(B1626&gt;=Settings!$B$23,1,0)</f>
        <v>0</v>
      </c>
      <c r="J1626" s="71" t="n">
        <v>1</v>
      </c>
      <c r="K1626" s="71" t="n">
        <f aca="false">F1626*I1626*J1626</f>
        <v>0</v>
      </c>
      <c r="L1626" s="71" t="n">
        <f aca="false">E1626*I1626*J1626</f>
        <v>0</v>
      </c>
      <c r="M1626" s="72" t="n">
        <f aca="false">G1626*I1626*J1626</f>
        <v>0</v>
      </c>
      <c r="N1626" s="72" t="n">
        <f aca="false">D1626*I1626*J1626</f>
        <v>-0</v>
      </c>
      <c r="O1626" s="71" t="n">
        <f aca="false">F1626*J1626</f>
        <v>50</v>
      </c>
      <c r="P1626" s="71" t="n">
        <f aca="false">E1626*J1626</f>
        <v>0</v>
      </c>
    </row>
    <row r="1627" customFormat="false" ht="15" hidden="false" customHeight="false" outlineLevel="0" collapsed="false">
      <c r="A1627" s="71" t="s">
        <v>60</v>
      </c>
      <c r="B1627" s="71" t="s">
        <v>47</v>
      </c>
      <c r="C1627" s="71" t="s">
        <v>1788</v>
      </c>
      <c r="D1627" s="72" t="n">
        <v>0</v>
      </c>
      <c r="E1627" s="71" t="n">
        <v>0</v>
      </c>
      <c r="F1627" s="71" t="n">
        <v>5</v>
      </c>
      <c r="G1627" s="72" t="n">
        <v>674.75</v>
      </c>
      <c r="H1627" s="72" t="n">
        <v>674.75</v>
      </c>
      <c r="I1627" s="71" t="n">
        <f aca="false">IF(B1627&gt;=Settings!$B$23,1,0)</f>
        <v>0</v>
      </c>
      <c r="J1627" s="71" t="n">
        <v>1</v>
      </c>
      <c r="K1627" s="71" t="n">
        <f aca="false">F1627*I1627*J1627</f>
        <v>0</v>
      </c>
      <c r="L1627" s="71" t="n">
        <f aca="false">E1627*I1627*J1627</f>
        <v>0</v>
      </c>
      <c r="M1627" s="72" t="n">
        <f aca="false">G1627*I1627*J1627</f>
        <v>0</v>
      </c>
      <c r="N1627" s="72" t="n">
        <f aca="false">D1627*I1627*J1627</f>
        <v>-0</v>
      </c>
      <c r="O1627" s="71" t="n">
        <f aca="false">F1627*J1627</f>
        <v>5</v>
      </c>
      <c r="P1627" s="71" t="n">
        <f aca="false">E1627*J1627</f>
        <v>0</v>
      </c>
    </row>
    <row r="1628" customFormat="false" ht="15" hidden="false" customHeight="false" outlineLevel="0" collapsed="false">
      <c r="A1628" s="71" t="s">
        <v>60</v>
      </c>
      <c r="B1628" s="71" t="s">
        <v>47</v>
      </c>
      <c r="C1628" s="71" t="s">
        <v>1438</v>
      </c>
      <c r="D1628" s="72" t="n">
        <v>0</v>
      </c>
      <c r="E1628" s="71" t="n">
        <v>0</v>
      </c>
      <c r="F1628" s="71" t="n">
        <v>1</v>
      </c>
      <c r="G1628" s="72" t="n">
        <v>177.95</v>
      </c>
      <c r="H1628" s="72" t="n">
        <v>177.95</v>
      </c>
      <c r="I1628" s="71" t="n">
        <f aca="false">IF(B1628&gt;=Settings!$B$23,1,0)</f>
        <v>0</v>
      </c>
      <c r="J1628" s="71" t="n">
        <v>1</v>
      </c>
      <c r="K1628" s="71" t="n">
        <f aca="false">F1628*I1628*J1628</f>
        <v>0</v>
      </c>
      <c r="L1628" s="71" t="n">
        <f aca="false">E1628*I1628*J1628</f>
        <v>0</v>
      </c>
      <c r="M1628" s="72" t="n">
        <f aca="false">G1628*I1628*J1628</f>
        <v>0</v>
      </c>
      <c r="N1628" s="72" t="n">
        <f aca="false">D1628*I1628*J1628</f>
        <v>-0</v>
      </c>
      <c r="O1628" s="71" t="n">
        <f aca="false">F1628*J1628</f>
        <v>1</v>
      </c>
      <c r="P1628" s="71" t="n">
        <f aca="false">E1628*J1628</f>
        <v>0</v>
      </c>
    </row>
    <row r="1629" customFormat="false" ht="15" hidden="false" customHeight="false" outlineLevel="0" collapsed="false">
      <c r="A1629" s="71" t="s">
        <v>59</v>
      </c>
      <c r="B1629" s="71" t="s">
        <v>47</v>
      </c>
      <c r="C1629" s="71" t="s">
        <v>1198</v>
      </c>
      <c r="D1629" s="72" t="n">
        <v>0</v>
      </c>
      <c r="E1629" s="71" t="n">
        <v>0</v>
      </c>
      <c r="F1629" s="71" t="n">
        <v>4</v>
      </c>
      <c r="G1629" s="72" t="n">
        <v>579.8</v>
      </c>
      <c r="H1629" s="72" t="n">
        <v>579.8</v>
      </c>
      <c r="I1629" s="71" t="n">
        <f aca="false">IF(B1629&gt;=Settings!$B$23,1,0)</f>
        <v>0</v>
      </c>
      <c r="J1629" s="71" t="n">
        <v>1</v>
      </c>
      <c r="K1629" s="71" t="n">
        <f aca="false">F1629*I1629*J1629</f>
        <v>0</v>
      </c>
      <c r="L1629" s="71" t="n">
        <f aca="false">E1629*I1629*J1629</f>
        <v>0</v>
      </c>
      <c r="M1629" s="72" t="n">
        <f aca="false">G1629*I1629*J1629</f>
        <v>0</v>
      </c>
      <c r="N1629" s="72" t="n">
        <f aca="false">D1629*I1629*J1629</f>
        <v>-0</v>
      </c>
      <c r="O1629" s="71" t="n">
        <f aca="false">F1629*J1629</f>
        <v>4</v>
      </c>
      <c r="P1629" s="71" t="n">
        <f aca="false">E1629*J1629</f>
        <v>0</v>
      </c>
    </row>
    <row r="1630" customFormat="false" ht="15" hidden="false" customHeight="false" outlineLevel="0" collapsed="false">
      <c r="A1630" s="71" t="s">
        <v>60</v>
      </c>
      <c r="B1630" s="71" t="s">
        <v>47</v>
      </c>
      <c r="C1630" s="71" t="s">
        <v>1789</v>
      </c>
      <c r="D1630" s="72" t="n">
        <v>0</v>
      </c>
      <c r="E1630" s="71" t="n">
        <v>0</v>
      </c>
      <c r="F1630" s="71" t="n">
        <v>1</v>
      </c>
      <c r="G1630" s="72" t="n">
        <v>154.95</v>
      </c>
      <c r="H1630" s="72" t="n">
        <v>154.95</v>
      </c>
      <c r="I1630" s="71" t="n">
        <f aca="false">IF(B1630&gt;=Settings!$B$23,1,0)</f>
        <v>0</v>
      </c>
      <c r="J1630" s="71" t="n">
        <v>1</v>
      </c>
      <c r="K1630" s="71" t="n">
        <f aca="false">F1630*I1630*J1630</f>
        <v>0</v>
      </c>
      <c r="L1630" s="71" t="n">
        <f aca="false">E1630*I1630*J1630</f>
        <v>0</v>
      </c>
      <c r="M1630" s="72" t="n">
        <f aca="false">G1630*I1630*J1630</f>
        <v>0</v>
      </c>
      <c r="N1630" s="72" t="n">
        <f aca="false">D1630*I1630*J1630</f>
        <v>-0</v>
      </c>
      <c r="O1630" s="71" t="n">
        <f aca="false">F1630*J1630</f>
        <v>1</v>
      </c>
      <c r="P1630" s="71" t="n">
        <f aca="false">E1630*J1630</f>
        <v>0</v>
      </c>
    </row>
    <row r="1631" customFormat="false" ht="15" hidden="false" customHeight="false" outlineLevel="0" collapsed="false">
      <c r="A1631" s="71" t="s">
        <v>60</v>
      </c>
      <c r="B1631" s="71" t="s">
        <v>47</v>
      </c>
      <c r="C1631" s="71" t="s">
        <v>1790</v>
      </c>
      <c r="D1631" s="72" t="n">
        <v>0</v>
      </c>
      <c r="E1631" s="71" t="n">
        <v>0</v>
      </c>
      <c r="F1631" s="71" t="n">
        <v>1</v>
      </c>
      <c r="G1631" s="72" t="n">
        <v>187.95</v>
      </c>
      <c r="H1631" s="72" t="n">
        <v>187.95</v>
      </c>
      <c r="I1631" s="71" t="n">
        <f aca="false">IF(B1631&gt;=Settings!$B$23,1,0)</f>
        <v>0</v>
      </c>
      <c r="J1631" s="71" t="n">
        <v>1</v>
      </c>
      <c r="K1631" s="71" t="n">
        <f aca="false">F1631*I1631*J1631</f>
        <v>0</v>
      </c>
      <c r="L1631" s="71" t="n">
        <f aca="false">E1631*I1631*J1631</f>
        <v>0</v>
      </c>
      <c r="M1631" s="72" t="n">
        <f aca="false">G1631*I1631*J1631</f>
        <v>0</v>
      </c>
      <c r="N1631" s="72" t="n">
        <f aca="false">D1631*I1631*J1631</f>
        <v>-0</v>
      </c>
      <c r="O1631" s="71" t="n">
        <f aca="false">F1631*J1631</f>
        <v>1</v>
      </c>
      <c r="P1631" s="71" t="n">
        <f aca="false">E1631*J1631</f>
        <v>0</v>
      </c>
    </row>
    <row r="1632" customFormat="false" ht="15" hidden="false" customHeight="false" outlineLevel="0" collapsed="false">
      <c r="A1632" s="71" t="s">
        <v>60</v>
      </c>
      <c r="B1632" s="71" t="s">
        <v>47</v>
      </c>
      <c r="C1632" s="71" t="s">
        <v>1791</v>
      </c>
      <c r="D1632" s="72" t="n">
        <v>0</v>
      </c>
      <c r="E1632" s="71" t="n">
        <v>0</v>
      </c>
      <c r="F1632" s="71" t="n">
        <v>4</v>
      </c>
      <c r="G1632" s="72" t="n">
        <v>139.8</v>
      </c>
      <c r="H1632" s="72" t="n">
        <v>139.8</v>
      </c>
      <c r="I1632" s="71" t="n">
        <f aca="false">IF(B1632&gt;=Settings!$B$23,1,0)</f>
        <v>0</v>
      </c>
      <c r="J1632" s="71" t="n">
        <v>1</v>
      </c>
      <c r="K1632" s="71" t="n">
        <f aca="false">F1632*I1632*J1632</f>
        <v>0</v>
      </c>
      <c r="L1632" s="71" t="n">
        <f aca="false">E1632*I1632*J1632</f>
        <v>0</v>
      </c>
      <c r="M1632" s="72" t="n">
        <f aca="false">G1632*I1632*J1632</f>
        <v>0</v>
      </c>
      <c r="N1632" s="72" t="n">
        <f aca="false">D1632*I1632*J1632</f>
        <v>-0</v>
      </c>
      <c r="O1632" s="71" t="n">
        <f aca="false">F1632*J1632</f>
        <v>4</v>
      </c>
      <c r="P1632" s="71" t="n">
        <f aca="false">E1632*J1632</f>
        <v>0</v>
      </c>
    </row>
    <row r="1633" customFormat="false" ht="15" hidden="false" customHeight="false" outlineLevel="0" collapsed="false">
      <c r="A1633" s="71" t="s">
        <v>60</v>
      </c>
      <c r="B1633" s="71" t="s">
        <v>47</v>
      </c>
      <c r="C1633" s="71" t="s">
        <v>1792</v>
      </c>
      <c r="D1633" s="72" t="n">
        <v>0</v>
      </c>
      <c r="E1633" s="71" t="n">
        <v>0</v>
      </c>
      <c r="F1633" s="71" t="n">
        <v>1</v>
      </c>
      <c r="G1633" s="72" t="n">
        <v>54.95</v>
      </c>
      <c r="H1633" s="72" t="n">
        <v>54.95</v>
      </c>
      <c r="I1633" s="71" t="n">
        <f aca="false">IF(B1633&gt;=Settings!$B$23,1,0)</f>
        <v>0</v>
      </c>
      <c r="J1633" s="71" t="n">
        <v>1</v>
      </c>
      <c r="K1633" s="71" t="n">
        <f aca="false">F1633*I1633*J1633</f>
        <v>0</v>
      </c>
      <c r="L1633" s="71" t="n">
        <f aca="false">E1633*I1633*J1633</f>
        <v>0</v>
      </c>
      <c r="M1633" s="72" t="n">
        <f aca="false">G1633*I1633*J1633</f>
        <v>0</v>
      </c>
      <c r="N1633" s="72" t="n">
        <f aca="false">D1633*I1633*J1633</f>
        <v>-0</v>
      </c>
      <c r="O1633" s="71" t="n">
        <f aca="false">F1633*J1633</f>
        <v>1</v>
      </c>
      <c r="P1633" s="71" t="n">
        <f aca="false">E1633*J1633</f>
        <v>0</v>
      </c>
    </row>
    <row r="1634" customFormat="false" ht="15" hidden="false" customHeight="false" outlineLevel="0" collapsed="false">
      <c r="A1634" s="71" t="s">
        <v>59</v>
      </c>
      <c r="B1634" s="71" t="s">
        <v>47</v>
      </c>
      <c r="C1634" s="71" t="s">
        <v>1793</v>
      </c>
      <c r="D1634" s="72" t="n">
        <v>0</v>
      </c>
      <c r="E1634" s="71" t="n">
        <v>0</v>
      </c>
      <c r="F1634" s="71" t="n">
        <v>2</v>
      </c>
      <c r="G1634" s="72" t="n">
        <v>301.9</v>
      </c>
      <c r="H1634" s="72" t="n">
        <v>301.9</v>
      </c>
      <c r="I1634" s="71" t="n">
        <f aca="false">IF(B1634&gt;=Settings!$B$23,1,0)</f>
        <v>0</v>
      </c>
      <c r="J1634" s="71" t="n">
        <v>1</v>
      </c>
      <c r="K1634" s="71" t="n">
        <f aca="false">F1634*I1634*J1634</f>
        <v>0</v>
      </c>
      <c r="L1634" s="71" t="n">
        <f aca="false">E1634*I1634*J1634</f>
        <v>0</v>
      </c>
      <c r="M1634" s="72" t="n">
        <f aca="false">G1634*I1634*J1634</f>
        <v>0</v>
      </c>
      <c r="N1634" s="72" t="n">
        <f aca="false">D1634*I1634*J1634</f>
        <v>-0</v>
      </c>
      <c r="O1634" s="71" t="n">
        <f aca="false">F1634*J1634</f>
        <v>2</v>
      </c>
      <c r="P1634" s="71" t="n">
        <f aca="false">E1634*J1634</f>
        <v>0</v>
      </c>
    </row>
    <row r="1635" customFormat="false" ht="15" hidden="false" customHeight="false" outlineLevel="0" collapsed="false">
      <c r="A1635" s="71" t="s">
        <v>60</v>
      </c>
      <c r="B1635" s="71" t="s">
        <v>47</v>
      </c>
      <c r="C1635" s="71" t="s">
        <v>1794</v>
      </c>
      <c r="D1635" s="72" t="n">
        <v>0</v>
      </c>
      <c r="E1635" s="71" t="n">
        <v>0</v>
      </c>
      <c r="F1635" s="71" t="n">
        <v>24</v>
      </c>
      <c r="G1635" s="72" t="n">
        <v>1318.8</v>
      </c>
      <c r="H1635" s="72" t="n">
        <v>1318.8</v>
      </c>
      <c r="I1635" s="71" t="n">
        <f aca="false">IF(B1635&gt;=Settings!$B$23,1,0)</f>
        <v>0</v>
      </c>
      <c r="J1635" s="71" t="n">
        <v>1</v>
      </c>
      <c r="K1635" s="71" t="n">
        <f aca="false">F1635*I1635*J1635</f>
        <v>0</v>
      </c>
      <c r="L1635" s="71" t="n">
        <f aca="false">E1635*I1635*J1635</f>
        <v>0</v>
      </c>
      <c r="M1635" s="72" t="n">
        <f aca="false">G1635*I1635*J1635</f>
        <v>0</v>
      </c>
      <c r="N1635" s="72" t="n">
        <f aca="false">D1635*I1635*J1635</f>
        <v>-0</v>
      </c>
      <c r="O1635" s="71" t="n">
        <f aca="false">F1635*J1635</f>
        <v>24</v>
      </c>
      <c r="P1635" s="71" t="n">
        <f aca="false">E1635*J1635</f>
        <v>0</v>
      </c>
    </row>
    <row r="1636" customFormat="false" ht="15" hidden="false" customHeight="false" outlineLevel="0" collapsed="false">
      <c r="A1636" s="71" t="s">
        <v>61</v>
      </c>
      <c r="B1636" s="71" t="s">
        <v>47</v>
      </c>
      <c r="C1636" s="71" t="s">
        <v>624</v>
      </c>
      <c r="D1636" s="72" t="n">
        <v>0</v>
      </c>
      <c r="E1636" s="71" t="n">
        <v>0</v>
      </c>
      <c r="F1636" s="71" t="n">
        <v>1</v>
      </c>
      <c r="G1636" s="72" t="n">
        <v>99.95</v>
      </c>
      <c r="H1636" s="72" t="n">
        <v>99.95</v>
      </c>
      <c r="I1636" s="71" t="n">
        <f aca="false">IF(B1636&gt;=Settings!$B$23,1,0)</f>
        <v>0</v>
      </c>
      <c r="J1636" s="71" t="n">
        <v>1</v>
      </c>
      <c r="K1636" s="71" t="n">
        <f aca="false">F1636*I1636*J1636</f>
        <v>0</v>
      </c>
      <c r="L1636" s="71" t="n">
        <f aca="false">E1636*I1636*J1636</f>
        <v>0</v>
      </c>
      <c r="M1636" s="72" t="n">
        <f aca="false">G1636*I1636*J1636</f>
        <v>0</v>
      </c>
      <c r="N1636" s="72" t="n">
        <f aca="false">D1636*I1636*J1636</f>
        <v>-0</v>
      </c>
      <c r="O1636" s="71" t="n">
        <f aca="false">F1636*J1636</f>
        <v>1</v>
      </c>
      <c r="P1636" s="71" t="n">
        <f aca="false">E1636*J1636</f>
        <v>0</v>
      </c>
    </row>
    <row r="1637" customFormat="false" ht="15" hidden="false" customHeight="false" outlineLevel="0" collapsed="false">
      <c r="A1637" s="71" t="s">
        <v>60</v>
      </c>
      <c r="B1637" s="71" t="s">
        <v>47</v>
      </c>
      <c r="C1637" s="71" t="s">
        <v>1795</v>
      </c>
      <c r="D1637" s="72" t="n">
        <v>0</v>
      </c>
      <c r="E1637" s="71" t="n">
        <v>0</v>
      </c>
      <c r="F1637" s="71" t="n">
        <v>5</v>
      </c>
      <c r="G1637" s="72" t="n">
        <v>274.75</v>
      </c>
      <c r="H1637" s="72" t="n">
        <v>274.75</v>
      </c>
      <c r="I1637" s="71" t="n">
        <f aca="false">IF(B1637&gt;=Settings!$B$23,1,0)</f>
        <v>0</v>
      </c>
      <c r="J1637" s="71" t="n">
        <v>1</v>
      </c>
      <c r="K1637" s="71" t="n">
        <f aca="false">F1637*I1637*J1637</f>
        <v>0</v>
      </c>
      <c r="L1637" s="71" t="n">
        <f aca="false">E1637*I1637*J1637</f>
        <v>0</v>
      </c>
      <c r="M1637" s="72" t="n">
        <f aca="false">G1637*I1637*J1637</f>
        <v>0</v>
      </c>
      <c r="N1637" s="72" t="n">
        <f aca="false">D1637*I1637*J1637</f>
        <v>-0</v>
      </c>
      <c r="O1637" s="71" t="n">
        <f aca="false">F1637*J1637</f>
        <v>5</v>
      </c>
      <c r="P1637" s="71" t="n">
        <f aca="false">E1637*J1637</f>
        <v>0</v>
      </c>
    </row>
    <row r="1638" customFormat="false" ht="15" hidden="false" customHeight="false" outlineLevel="0" collapsed="false">
      <c r="A1638" s="71" t="s">
        <v>61</v>
      </c>
      <c r="B1638" s="71" t="s">
        <v>47</v>
      </c>
      <c r="C1638" s="71" t="s">
        <v>1169</v>
      </c>
      <c r="D1638" s="72" t="n">
        <v>79.95</v>
      </c>
      <c r="E1638" s="71" t="n">
        <v>1</v>
      </c>
      <c r="F1638" s="71" t="n">
        <v>9</v>
      </c>
      <c r="G1638" s="72" t="n">
        <v>719.55</v>
      </c>
      <c r="H1638" s="72" t="n">
        <v>615.62</v>
      </c>
      <c r="I1638" s="71" t="n">
        <f aca="false">IF(B1638&gt;=Settings!$B$23,1,0)</f>
        <v>0</v>
      </c>
      <c r="J1638" s="71" t="n">
        <v>1</v>
      </c>
      <c r="K1638" s="71" t="n">
        <f aca="false">F1638*I1638*J1638</f>
        <v>0</v>
      </c>
      <c r="L1638" s="71" t="n">
        <f aca="false">E1638*I1638*J1638</f>
        <v>0</v>
      </c>
      <c r="M1638" s="72" t="n">
        <f aca="false">G1638*I1638*J1638</f>
        <v>0</v>
      </c>
      <c r="N1638" s="72" t="n">
        <f aca="false">D1638*I1638*J1638</f>
        <v>0</v>
      </c>
      <c r="O1638" s="71" t="n">
        <f aca="false">F1638*J1638</f>
        <v>9</v>
      </c>
      <c r="P1638" s="71" t="n">
        <f aca="false">E1638*J1638</f>
        <v>1</v>
      </c>
    </row>
    <row r="1639" customFormat="false" ht="15" hidden="false" customHeight="false" outlineLevel="0" collapsed="false">
      <c r="A1639" s="71" t="s">
        <v>60</v>
      </c>
      <c r="B1639" s="71" t="s">
        <v>47</v>
      </c>
      <c r="C1639" s="71" t="s">
        <v>1796</v>
      </c>
      <c r="D1639" s="72" t="n">
        <v>0</v>
      </c>
      <c r="E1639" s="71" t="n">
        <v>0</v>
      </c>
      <c r="F1639" s="71" t="n">
        <v>18</v>
      </c>
      <c r="G1639" s="72" t="n">
        <v>1979.1</v>
      </c>
      <c r="H1639" s="72" t="n">
        <v>1979.1</v>
      </c>
      <c r="I1639" s="71" t="n">
        <f aca="false">IF(B1639&gt;=Settings!$B$23,1,0)</f>
        <v>0</v>
      </c>
      <c r="J1639" s="71" t="n">
        <v>1</v>
      </c>
      <c r="K1639" s="71" t="n">
        <f aca="false">F1639*I1639*J1639</f>
        <v>0</v>
      </c>
      <c r="L1639" s="71" t="n">
        <f aca="false">E1639*I1639*J1639</f>
        <v>0</v>
      </c>
      <c r="M1639" s="72" t="n">
        <f aca="false">G1639*I1639*J1639</f>
        <v>0</v>
      </c>
      <c r="N1639" s="72" t="n">
        <f aca="false">D1639*I1639*J1639</f>
        <v>-0</v>
      </c>
      <c r="O1639" s="71" t="n">
        <f aca="false">F1639*J1639</f>
        <v>18</v>
      </c>
      <c r="P1639" s="71" t="n">
        <f aca="false">E1639*J1639</f>
        <v>0</v>
      </c>
    </row>
    <row r="1640" customFormat="false" ht="15" hidden="false" customHeight="false" outlineLevel="0" collapsed="false">
      <c r="A1640" s="71" t="s">
        <v>59</v>
      </c>
      <c r="B1640" s="71" t="s">
        <v>47</v>
      </c>
      <c r="C1640" s="71" t="s">
        <v>1172</v>
      </c>
      <c r="D1640" s="72" t="n">
        <v>0</v>
      </c>
      <c r="E1640" s="71" t="n">
        <v>0</v>
      </c>
      <c r="F1640" s="71" t="n">
        <v>11</v>
      </c>
      <c r="G1640" s="72" t="n">
        <v>1239.05</v>
      </c>
      <c r="H1640" s="72" t="n">
        <v>1239.05</v>
      </c>
      <c r="I1640" s="71" t="n">
        <f aca="false">IF(B1640&gt;=Settings!$B$23,1,0)</f>
        <v>0</v>
      </c>
      <c r="J1640" s="71" t="n">
        <v>1</v>
      </c>
      <c r="K1640" s="71" t="n">
        <f aca="false">F1640*I1640*J1640</f>
        <v>0</v>
      </c>
      <c r="L1640" s="71" t="n">
        <f aca="false">E1640*I1640*J1640</f>
        <v>0</v>
      </c>
      <c r="M1640" s="72" t="n">
        <f aca="false">G1640*I1640*J1640</f>
        <v>0</v>
      </c>
      <c r="N1640" s="72" t="n">
        <f aca="false">D1640*I1640*J1640</f>
        <v>-0</v>
      </c>
      <c r="O1640" s="71" t="n">
        <f aca="false">F1640*J1640</f>
        <v>11</v>
      </c>
      <c r="P1640" s="71" t="n">
        <f aca="false">E1640*J1640</f>
        <v>0</v>
      </c>
    </row>
    <row r="1641" customFormat="false" ht="15" hidden="false" customHeight="false" outlineLevel="0" collapsed="false">
      <c r="A1641" s="71" t="s">
        <v>59</v>
      </c>
      <c r="B1641" s="71" t="s">
        <v>47</v>
      </c>
      <c r="C1641" s="71" t="s">
        <v>1412</v>
      </c>
      <c r="D1641" s="72" t="n">
        <v>0</v>
      </c>
      <c r="E1641" s="71" t="n">
        <v>0</v>
      </c>
      <c r="F1641" s="71" t="n">
        <v>12</v>
      </c>
      <c r="G1641" s="72" t="n">
        <v>1298.442</v>
      </c>
      <c r="H1641" s="72" t="n">
        <v>1298.442</v>
      </c>
      <c r="I1641" s="71" t="n">
        <f aca="false">IF(B1641&gt;=Settings!$B$23,1,0)</f>
        <v>0</v>
      </c>
      <c r="J1641" s="71" t="n">
        <v>1</v>
      </c>
      <c r="K1641" s="71" t="n">
        <f aca="false">F1641*I1641*J1641</f>
        <v>0</v>
      </c>
      <c r="L1641" s="71" t="n">
        <f aca="false">E1641*I1641*J1641</f>
        <v>0</v>
      </c>
      <c r="M1641" s="72" t="n">
        <f aca="false">G1641*I1641*J1641</f>
        <v>0</v>
      </c>
      <c r="N1641" s="72" t="n">
        <f aca="false">D1641*I1641*J1641</f>
        <v>-0</v>
      </c>
      <c r="O1641" s="71" t="n">
        <f aca="false">F1641*J1641</f>
        <v>12</v>
      </c>
      <c r="P1641" s="71" t="n">
        <f aca="false">E1641*J1641</f>
        <v>0</v>
      </c>
    </row>
    <row r="1642" customFormat="false" ht="15" hidden="false" customHeight="false" outlineLevel="0" collapsed="false">
      <c r="A1642" s="71" t="s">
        <v>60</v>
      </c>
      <c r="B1642" s="71" t="s">
        <v>47</v>
      </c>
      <c r="C1642" s="71" t="s">
        <v>1429</v>
      </c>
      <c r="D1642" s="72" t="n">
        <v>0</v>
      </c>
      <c r="E1642" s="71" t="n">
        <v>0</v>
      </c>
      <c r="F1642" s="71" t="n">
        <v>4</v>
      </c>
      <c r="G1642" s="72" t="n">
        <v>579.8</v>
      </c>
      <c r="H1642" s="72" t="n">
        <v>579.8</v>
      </c>
      <c r="I1642" s="71" t="n">
        <f aca="false">IF(B1642&gt;=Settings!$B$23,1,0)</f>
        <v>0</v>
      </c>
      <c r="J1642" s="71" t="n">
        <v>1</v>
      </c>
      <c r="K1642" s="71" t="n">
        <f aca="false">F1642*I1642*J1642</f>
        <v>0</v>
      </c>
      <c r="L1642" s="71" t="n">
        <f aca="false">E1642*I1642*J1642</f>
        <v>0</v>
      </c>
      <c r="M1642" s="72" t="n">
        <f aca="false">G1642*I1642*J1642</f>
        <v>0</v>
      </c>
      <c r="N1642" s="72" t="n">
        <f aca="false">D1642*I1642*J1642</f>
        <v>-0</v>
      </c>
      <c r="O1642" s="71" t="n">
        <f aca="false">F1642*J1642</f>
        <v>4</v>
      </c>
      <c r="P1642" s="71" t="n">
        <f aca="false">E1642*J1642</f>
        <v>0</v>
      </c>
    </row>
    <row r="1643" customFormat="false" ht="15" hidden="false" customHeight="false" outlineLevel="0" collapsed="false">
      <c r="A1643" s="71" t="s">
        <v>59</v>
      </c>
      <c r="B1643" s="71" t="s">
        <v>47</v>
      </c>
      <c r="C1643" s="71" t="s">
        <v>1797</v>
      </c>
      <c r="D1643" s="72" t="n">
        <v>0</v>
      </c>
      <c r="E1643" s="71" t="n">
        <v>0</v>
      </c>
      <c r="F1643" s="71" t="n">
        <v>1</v>
      </c>
      <c r="G1643" s="72" t="n">
        <v>54.95</v>
      </c>
      <c r="H1643" s="72" t="n">
        <v>54.95</v>
      </c>
      <c r="I1643" s="71" t="n">
        <f aca="false">IF(B1643&gt;=Settings!$B$23,1,0)</f>
        <v>0</v>
      </c>
      <c r="J1643" s="71" t="n">
        <v>1</v>
      </c>
      <c r="K1643" s="71" t="n">
        <f aca="false">F1643*I1643*J1643</f>
        <v>0</v>
      </c>
      <c r="L1643" s="71" t="n">
        <f aca="false">E1643*I1643*J1643</f>
        <v>0</v>
      </c>
      <c r="M1643" s="72" t="n">
        <f aca="false">G1643*I1643*J1643</f>
        <v>0</v>
      </c>
      <c r="N1643" s="72" t="n">
        <f aca="false">D1643*I1643*J1643</f>
        <v>-0</v>
      </c>
      <c r="O1643" s="71" t="n">
        <f aca="false">F1643*J1643</f>
        <v>1</v>
      </c>
      <c r="P1643" s="71" t="n">
        <f aca="false">E1643*J1643</f>
        <v>0</v>
      </c>
    </row>
    <row r="1644" customFormat="false" ht="15" hidden="false" customHeight="false" outlineLevel="0" collapsed="false">
      <c r="A1644" s="71" t="s">
        <v>60</v>
      </c>
      <c r="B1644" s="71" t="s">
        <v>47</v>
      </c>
      <c r="C1644" s="71" t="s">
        <v>1798</v>
      </c>
      <c r="D1644" s="72" t="n">
        <v>0</v>
      </c>
      <c r="E1644" s="71" t="n">
        <v>0</v>
      </c>
      <c r="F1644" s="71" t="n">
        <v>1</v>
      </c>
      <c r="G1644" s="72" t="n">
        <v>194.95</v>
      </c>
      <c r="H1644" s="72" t="n">
        <v>194.95</v>
      </c>
      <c r="I1644" s="71" t="n">
        <f aca="false">IF(B1644&gt;=Settings!$B$23,1,0)</f>
        <v>0</v>
      </c>
      <c r="J1644" s="71" t="n">
        <v>1</v>
      </c>
      <c r="K1644" s="71" t="n">
        <f aca="false">F1644*I1644*J1644</f>
        <v>0</v>
      </c>
      <c r="L1644" s="71" t="n">
        <f aca="false">E1644*I1644*J1644</f>
        <v>0</v>
      </c>
      <c r="M1644" s="72" t="n">
        <f aca="false">G1644*I1644*J1644</f>
        <v>0</v>
      </c>
      <c r="N1644" s="72" t="n">
        <f aca="false">D1644*I1644*J1644</f>
        <v>-0</v>
      </c>
      <c r="O1644" s="71" t="n">
        <f aca="false">F1644*J1644</f>
        <v>1</v>
      </c>
      <c r="P1644" s="71" t="n">
        <f aca="false">E1644*J1644</f>
        <v>0</v>
      </c>
    </row>
    <row r="1645" customFormat="false" ht="15" hidden="false" customHeight="false" outlineLevel="0" collapsed="false">
      <c r="A1645" s="71" t="s">
        <v>60</v>
      </c>
      <c r="B1645" s="71" t="s">
        <v>47</v>
      </c>
      <c r="C1645" s="71" t="s">
        <v>619</v>
      </c>
      <c r="D1645" s="72" t="n">
        <v>0</v>
      </c>
      <c r="E1645" s="71" t="n">
        <v>0</v>
      </c>
      <c r="F1645" s="71" t="n">
        <v>4</v>
      </c>
      <c r="G1645" s="72" t="n">
        <v>799.8</v>
      </c>
      <c r="H1645" s="72" t="n">
        <v>799.8</v>
      </c>
      <c r="I1645" s="71" t="n">
        <f aca="false">IF(B1645&gt;=Settings!$B$23,1,0)</f>
        <v>0</v>
      </c>
      <c r="J1645" s="71" t="n">
        <v>1</v>
      </c>
      <c r="K1645" s="71" t="n">
        <f aca="false">F1645*I1645*J1645</f>
        <v>0</v>
      </c>
      <c r="L1645" s="71" t="n">
        <f aca="false">E1645*I1645*J1645</f>
        <v>0</v>
      </c>
      <c r="M1645" s="72" t="n">
        <f aca="false">G1645*I1645*J1645</f>
        <v>0</v>
      </c>
      <c r="N1645" s="72" t="n">
        <f aca="false">D1645*I1645*J1645</f>
        <v>-0</v>
      </c>
      <c r="O1645" s="71" t="n">
        <f aca="false">F1645*J1645</f>
        <v>4</v>
      </c>
      <c r="P1645" s="71" t="n">
        <f aca="false">E1645*J1645</f>
        <v>0</v>
      </c>
    </row>
    <row r="1646" customFormat="false" ht="15" hidden="false" customHeight="false" outlineLevel="0" collapsed="false">
      <c r="A1646" s="71" t="s">
        <v>60</v>
      </c>
      <c r="B1646" s="71" t="s">
        <v>47</v>
      </c>
      <c r="C1646" s="71" t="s">
        <v>1799</v>
      </c>
      <c r="D1646" s="72" t="n">
        <v>0</v>
      </c>
      <c r="E1646" s="71" t="n">
        <v>0</v>
      </c>
      <c r="F1646" s="71" t="n">
        <v>2</v>
      </c>
      <c r="G1646" s="72" t="n">
        <v>30</v>
      </c>
      <c r="H1646" s="72" t="n">
        <v>30</v>
      </c>
      <c r="I1646" s="71" t="n">
        <f aca="false">IF(B1646&gt;=Settings!$B$23,1,0)</f>
        <v>0</v>
      </c>
      <c r="J1646" s="71" t="n">
        <v>1</v>
      </c>
      <c r="K1646" s="71" t="n">
        <f aca="false">F1646*I1646*J1646</f>
        <v>0</v>
      </c>
      <c r="L1646" s="71" t="n">
        <f aca="false">E1646*I1646*J1646</f>
        <v>0</v>
      </c>
      <c r="M1646" s="72" t="n">
        <f aca="false">G1646*I1646*J1646</f>
        <v>0</v>
      </c>
      <c r="N1646" s="72" t="n">
        <f aca="false">D1646*I1646*J1646</f>
        <v>-0</v>
      </c>
      <c r="O1646" s="71" t="n">
        <f aca="false">F1646*J1646</f>
        <v>2</v>
      </c>
      <c r="P1646" s="71" t="n">
        <f aca="false">E1646*J1646</f>
        <v>0</v>
      </c>
    </row>
    <row r="1647" customFormat="false" ht="15" hidden="false" customHeight="false" outlineLevel="0" collapsed="false">
      <c r="A1647" s="71" t="s">
        <v>60</v>
      </c>
      <c r="B1647" s="71" t="s">
        <v>47</v>
      </c>
      <c r="C1647" s="71" t="s">
        <v>1800</v>
      </c>
      <c r="D1647" s="72" t="n">
        <v>0</v>
      </c>
      <c r="E1647" s="71" t="n">
        <v>0</v>
      </c>
      <c r="F1647" s="71" t="n">
        <v>2</v>
      </c>
      <c r="G1647" s="72" t="n">
        <v>227.9</v>
      </c>
      <c r="H1647" s="72" t="n">
        <v>227.9</v>
      </c>
      <c r="I1647" s="71" t="n">
        <f aca="false">IF(B1647&gt;=Settings!$B$23,1,0)</f>
        <v>0</v>
      </c>
      <c r="J1647" s="71" t="n">
        <v>1</v>
      </c>
      <c r="K1647" s="71" t="n">
        <f aca="false">F1647*I1647*J1647</f>
        <v>0</v>
      </c>
      <c r="L1647" s="71" t="n">
        <f aca="false">E1647*I1647*J1647</f>
        <v>0</v>
      </c>
      <c r="M1647" s="72" t="n">
        <f aca="false">G1647*I1647*J1647</f>
        <v>0</v>
      </c>
      <c r="N1647" s="72" t="n">
        <f aca="false">D1647*I1647*J1647</f>
        <v>-0</v>
      </c>
      <c r="O1647" s="71" t="n">
        <f aca="false">F1647*J1647</f>
        <v>2</v>
      </c>
      <c r="P1647" s="71" t="n">
        <f aca="false">E1647*J1647</f>
        <v>0</v>
      </c>
    </row>
    <row r="1648" customFormat="false" ht="15" hidden="false" customHeight="false" outlineLevel="0" collapsed="false">
      <c r="A1648" s="71" t="s">
        <v>60</v>
      </c>
      <c r="B1648" s="71" t="s">
        <v>47</v>
      </c>
      <c r="C1648" s="71" t="s">
        <v>1801</v>
      </c>
      <c r="D1648" s="72" t="n">
        <v>0</v>
      </c>
      <c r="E1648" s="71" t="n">
        <v>0</v>
      </c>
      <c r="F1648" s="71" t="n">
        <v>1</v>
      </c>
      <c r="G1648" s="72" t="n">
        <v>119.95</v>
      </c>
      <c r="H1648" s="72" t="n">
        <v>119.95</v>
      </c>
      <c r="I1648" s="71" t="n">
        <f aca="false">IF(B1648&gt;=Settings!$B$23,1,0)</f>
        <v>0</v>
      </c>
      <c r="J1648" s="71" t="n">
        <v>1</v>
      </c>
      <c r="K1648" s="71" t="n">
        <f aca="false">F1648*I1648*J1648</f>
        <v>0</v>
      </c>
      <c r="L1648" s="71" t="n">
        <f aca="false">E1648*I1648*J1648</f>
        <v>0</v>
      </c>
      <c r="M1648" s="72" t="n">
        <f aca="false">G1648*I1648*J1648</f>
        <v>0</v>
      </c>
      <c r="N1648" s="72" t="n">
        <f aca="false">D1648*I1648*J1648</f>
        <v>-0</v>
      </c>
      <c r="O1648" s="71" t="n">
        <f aca="false">F1648*J1648</f>
        <v>1</v>
      </c>
      <c r="P1648" s="71" t="n">
        <f aca="false">E1648*J1648</f>
        <v>0</v>
      </c>
    </row>
    <row r="1649" customFormat="false" ht="15" hidden="false" customHeight="false" outlineLevel="0" collapsed="false">
      <c r="A1649" s="71" t="s">
        <v>61</v>
      </c>
      <c r="B1649" s="71" t="s">
        <v>47</v>
      </c>
      <c r="C1649" s="71" t="s">
        <v>155</v>
      </c>
      <c r="D1649" s="72" t="n">
        <v>0</v>
      </c>
      <c r="E1649" s="71" t="n">
        <v>0</v>
      </c>
      <c r="F1649" s="71" t="n">
        <v>40</v>
      </c>
      <c r="G1649" s="72" t="n">
        <v>3938.9</v>
      </c>
      <c r="H1649" s="72" t="n">
        <v>3791.3</v>
      </c>
      <c r="I1649" s="71" t="n">
        <f aca="false">IF(B1649&gt;=Settings!$B$23,1,0)</f>
        <v>0</v>
      </c>
      <c r="J1649" s="71" t="n">
        <v>1</v>
      </c>
      <c r="K1649" s="71" t="n">
        <f aca="false">F1649*I1649*J1649</f>
        <v>0</v>
      </c>
      <c r="L1649" s="71" t="n">
        <f aca="false">E1649*I1649*J1649</f>
        <v>0</v>
      </c>
      <c r="M1649" s="72" t="n">
        <f aca="false">G1649*I1649*J1649</f>
        <v>0</v>
      </c>
      <c r="N1649" s="72" t="n">
        <f aca="false">D1649*I1649*J1649</f>
        <v>-0</v>
      </c>
      <c r="O1649" s="71" t="n">
        <f aca="false">F1649*J1649</f>
        <v>40</v>
      </c>
      <c r="P1649" s="71" t="n">
        <f aca="false">E1649*J1649</f>
        <v>0</v>
      </c>
    </row>
    <row r="1650" customFormat="false" ht="15" hidden="false" customHeight="false" outlineLevel="0" collapsed="false">
      <c r="A1650" s="71" t="s">
        <v>61</v>
      </c>
      <c r="B1650" s="71" t="s">
        <v>47</v>
      </c>
      <c r="C1650" s="71" t="s">
        <v>1479</v>
      </c>
      <c r="D1650" s="72" t="n">
        <v>0</v>
      </c>
      <c r="E1650" s="71" t="n">
        <v>0</v>
      </c>
      <c r="F1650" s="71" t="n">
        <v>6</v>
      </c>
      <c r="G1650" s="72" t="n">
        <v>601.9</v>
      </c>
      <c r="H1650" s="72" t="n">
        <v>587.66</v>
      </c>
      <c r="I1650" s="71" t="n">
        <f aca="false">IF(B1650&gt;=Settings!$B$23,1,0)</f>
        <v>0</v>
      </c>
      <c r="J1650" s="71" t="n">
        <v>1</v>
      </c>
      <c r="K1650" s="71" t="n">
        <f aca="false">F1650*I1650*J1650</f>
        <v>0</v>
      </c>
      <c r="L1650" s="71" t="n">
        <f aca="false">E1650*I1650*J1650</f>
        <v>0</v>
      </c>
      <c r="M1650" s="72" t="n">
        <f aca="false">G1650*I1650*J1650</f>
        <v>0</v>
      </c>
      <c r="N1650" s="72" t="n">
        <f aca="false">D1650*I1650*J1650</f>
        <v>-0</v>
      </c>
      <c r="O1650" s="71" t="n">
        <f aca="false">F1650*J1650</f>
        <v>6</v>
      </c>
      <c r="P1650" s="71" t="n">
        <f aca="false">E1650*J1650</f>
        <v>0</v>
      </c>
    </row>
    <row r="1651" customFormat="false" ht="15" hidden="false" customHeight="false" outlineLevel="0" collapsed="false">
      <c r="A1651" s="71" t="s">
        <v>60</v>
      </c>
      <c r="B1651" s="71" t="s">
        <v>47</v>
      </c>
      <c r="C1651" s="71" t="s">
        <v>957</v>
      </c>
      <c r="D1651" s="72" t="n">
        <v>0</v>
      </c>
      <c r="E1651" s="71" t="n">
        <v>0</v>
      </c>
      <c r="F1651" s="71" t="n">
        <v>1</v>
      </c>
      <c r="G1651" s="72" t="n">
        <v>95.95</v>
      </c>
      <c r="H1651" s="72" t="n">
        <v>95.95</v>
      </c>
      <c r="I1651" s="71" t="n">
        <f aca="false">IF(B1651&gt;=Settings!$B$23,1,0)</f>
        <v>0</v>
      </c>
      <c r="J1651" s="71" t="n">
        <v>1</v>
      </c>
      <c r="K1651" s="71" t="n">
        <f aca="false">F1651*I1651*J1651</f>
        <v>0</v>
      </c>
      <c r="L1651" s="71" t="n">
        <f aca="false">E1651*I1651*J1651</f>
        <v>0</v>
      </c>
      <c r="M1651" s="72" t="n">
        <f aca="false">G1651*I1651*J1651</f>
        <v>0</v>
      </c>
      <c r="N1651" s="72" t="n">
        <f aca="false">D1651*I1651*J1651</f>
        <v>-0</v>
      </c>
      <c r="O1651" s="71" t="n">
        <f aca="false">F1651*J1651</f>
        <v>1</v>
      </c>
      <c r="P1651" s="71" t="n">
        <f aca="false">E1651*J1651</f>
        <v>0</v>
      </c>
    </row>
    <row r="1652" customFormat="false" ht="15" hidden="false" customHeight="false" outlineLevel="0" collapsed="false">
      <c r="A1652" s="71" t="s">
        <v>60</v>
      </c>
      <c r="B1652" s="71" t="s">
        <v>47</v>
      </c>
      <c r="C1652" s="71" t="s">
        <v>975</v>
      </c>
      <c r="D1652" s="72" t="n">
        <v>0</v>
      </c>
      <c r="E1652" s="71" t="n">
        <v>0</v>
      </c>
      <c r="F1652" s="71" t="n">
        <v>2</v>
      </c>
      <c r="G1652" s="72" t="n">
        <v>229.9</v>
      </c>
      <c r="H1652" s="72" t="n">
        <v>229.9</v>
      </c>
      <c r="I1652" s="71" t="n">
        <f aca="false">IF(B1652&gt;=Settings!$B$23,1,0)</f>
        <v>0</v>
      </c>
      <c r="J1652" s="71" t="n">
        <v>1</v>
      </c>
      <c r="K1652" s="71" t="n">
        <f aca="false">F1652*I1652*J1652</f>
        <v>0</v>
      </c>
      <c r="L1652" s="71" t="n">
        <f aca="false">E1652*I1652*J1652</f>
        <v>0</v>
      </c>
      <c r="M1652" s="72" t="n">
        <f aca="false">G1652*I1652*J1652</f>
        <v>0</v>
      </c>
      <c r="N1652" s="72" t="n">
        <f aca="false">D1652*I1652*J1652</f>
        <v>-0</v>
      </c>
      <c r="O1652" s="71" t="n">
        <f aca="false">F1652*J1652</f>
        <v>2</v>
      </c>
      <c r="P1652" s="71" t="n">
        <f aca="false">E1652*J1652</f>
        <v>0</v>
      </c>
    </row>
    <row r="1653" customFormat="false" ht="15" hidden="false" customHeight="false" outlineLevel="0" collapsed="false">
      <c r="A1653" s="71" t="s">
        <v>59</v>
      </c>
      <c r="B1653" s="71" t="s">
        <v>47</v>
      </c>
      <c r="C1653" s="71" t="s">
        <v>1040</v>
      </c>
      <c r="D1653" s="72" t="n">
        <v>0</v>
      </c>
      <c r="E1653" s="71" t="n">
        <v>0</v>
      </c>
      <c r="F1653" s="71" t="n">
        <v>3</v>
      </c>
      <c r="G1653" s="72" t="n">
        <v>149.85</v>
      </c>
      <c r="H1653" s="72" t="n">
        <v>149.85</v>
      </c>
      <c r="I1653" s="71" t="n">
        <f aca="false">IF(B1653&gt;=Settings!$B$23,1,0)</f>
        <v>0</v>
      </c>
      <c r="J1653" s="71" t="n">
        <v>1</v>
      </c>
      <c r="K1653" s="71" t="n">
        <f aca="false">F1653*I1653*J1653</f>
        <v>0</v>
      </c>
      <c r="L1653" s="71" t="n">
        <f aca="false">E1653*I1653*J1653</f>
        <v>0</v>
      </c>
      <c r="M1653" s="72" t="n">
        <f aca="false">G1653*I1653*J1653</f>
        <v>0</v>
      </c>
      <c r="N1653" s="72" t="n">
        <f aca="false">D1653*I1653*J1653</f>
        <v>-0</v>
      </c>
      <c r="O1653" s="71" t="n">
        <f aca="false">F1653*J1653</f>
        <v>3</v>
      </c>
      <c r="P1653" s="71" t="n">
        <f aca="false">E1653*J1653</f>
        <v>0</v>
      </c>
    </row>
    <row r="1654" customFormat="false" ht="15" hidden="false" customHeight="false" outlineLevel="0" collapsed="false">
      <c r="A1654" s="71" t="s">
        <v>59</v>
      </c>
      <c r="B1654" s="71" t="s">
        <v>47</v>
      </c>
      <c r="C1654" s="71" t="s">
        <v>1041</v>
      </c>
      <c r="D1654" s="72" t="n">
        <v>0</v>
      </c>
      <c r="E1654" s="71" t="n">
        <v>0</v>
      </c>
      <c r="F1654" s="71" t="n">
        <v>6</v>
      </c>
      <c r="G1654" s="72" t="n">
        <v>113.94</v>
      </c>
      <c r="H1654" s="72" t="n">
        <v>113.94</v>
      </c>
      <c r="I1654" s="71" t="n">
        <f aca="false">IF(B1654&gt;=Settings!$B$23,1,0)</f>
        <v>0</v>
      </c>
      <c r="J1654" s="71" t="n">
        <v>1</v>
      </c>
      <c r="K1654" s="71" t="n">
        <f aca="false">F1654*I1654*J1654</f>
        <v>0</v>
      </c>
      <c r="L1654" s="71" t="n">
        <f aca="false">E1654*I1654*J1654</f>
        <v>0</v>
      </c>
      <c r="M1654" s="72" t="n">
        <f aca="false">G1654*I1654*J1654</f>
        <v>0</v>
      </c>
      <c r="N1654" s="72" t="n">
        <f aca="false">D1654*I1654*J1654</f>
        <v>-0</v>
      </c>
      <c r="O1654" s="71" t="n">
        <f aca="false">F1654*J1654</f>
        <v>6</v>
      </c>
      <c r="P1654" s="71" t="n">
        <f aca="false">E1654*J1654</f>
        <v>0</v>
      </c>
    </row>
    <row r="1655" customFormat="false" ht="15" hidden="false" customHeight="false" outlineLevel="0" collapsed="false">
      <c r="A1655" s="71" t="s">
        <v>60</v>
      </c>
      <c r="B1655" s="71" t="s">
        <v>47</v>
      </c>
      <c r="C1655" s="71" t="s">
        <v>1802</v>
      </c>
      <c r="D1655" s="72" t="n">
        <v>0</v>
      </c>
      <c r="E1655" s="71" t="n">
        <v>0</v>
      </c>
      <c r="F1655" s="71" t="n">
        <v>6</v>
      </c>
      <c r="G1655" s="72" t="n">
        <v>329.7</v>
      </c>
      <c r="H1655" s="72" t="n">
        <v>329.7</v>
      </c>
      <c r="I1655" s="71" t="n">
        <f aca="false">IF(B1655&gt;=Settings!$B$23,1,0)</f>
        <v>0</v>
      </c>
      <c r="J1655" s="71" t="n">
        <v>1</v>
      </c>
      <c r="K1655" s="71" t="n">
        <f aca="false">F1655*I1655*J1655</f>
        <v>0</v>
      </c>
      <c r="L1655" s="71" t="n">
        <f aca="false">E1655*I1655*J1655</f>
        <v>0</v>
      </c>
      <c r="M1655" s="72" t="n">
        <f aca="false">G1655*I1655*J1655</f>
        <v>0</v>
      </c>
      <c r="N1655" s="72" t="n">
        <f aca="false">D1655*I1655*J1655</f>
        <v>-0</v>
      </c>
      <c r="O1655" s="71" t="n">
        <f aca="false">F1655*J1655</f>
        <v>6</v>
      </c>
      <c r="P1655" s="71" t="n">
        <f aca="false">E1655*J1655</f>
        <v>0</v>
      </c>
    </row>
    <row r="1656" customFormat="false" ht="15" hidden="false" customHeight="false" outlineLevel="0" collapsed="false">
      <c r="A1656" s="71" t="s">
        <v>60</v>
      </c>
      <c r="B1656" s="71" t="s">
        <v>47</v>
      </c>
      <c r="C1656" s="71" t="s">
        <v>977</v>
      </c>
      <c r="D1656" s="72" t="n">
        <v>0</v>
      </c>
      <c r="E1656" s="71" t="n">
        <v>0</v>
      </c>
      <c r="F1656" s="71" t="n">
        <v>15</v>
      </c>
      <c r="G1656" s="72" t="n">
        <v>134.25</v>
      </c>
      <c r="H1656" s="72" t="n">
        <v>134.25</v>
      </c>
      <c r="I1656" s="71" t="n">
        <f aca="false">IF(B1656&gt;=Settings!$B$23,1,0)</f>
        <v>0</v>
      </c>
      <c r="J1656" s="71" t="n">
        <v>1</v>
      </c>
      <c r="K1656" s="71" t="n">
        <f aca="false">F1656*I1656*J1656</f>
        <v>0</v>
      </c>
      <c r="L1656" s="71" t="n">
        <f aca="false">E1656*I1656*J1656</f>
        <v>0</v>
      </c>
      <c r="M1656" s="72" t="n">
        <f aca="false">G1656*I1656*J1656</f>
        <v>0</v>
      </c>
      <c r="N1656" s="72" t="n">
        <f aca="false">D1656*I1656*J1656</f>
        <v>-0</v>
      </c>
      <c r="O1656" s="71" t="n">
        <f aca="false">F1656*J1656</f>
        <v>15</v>
      </c>
      <c r="P1656" s="71" t="n">
        <f aca="false">E1656*J1656</f>
        <v>0</v>
      </c>
    </row>
    <row r="1657" customFormat="false" ht="15" hidden="false" customHeight="false" outlineLevel="0" collapsed="false">
      <c r="A1657" s="71" t="s">
        <v>60</v>
      </c>
      <c r="B1657" s="71" t="s">
        <v>47</v>
      </c>
      <c r="C1657" s="71" t="s">
        <v>1803</v>
      </c>
      <c r="D1657" s="72" t="n">
        <v>0</v>
      </c>
      <c r="E1657" s="71" t="n">
        <v>0</v>
      </c>
      <c r="F1657" s="71" t="n">
        <v>3</v>
      </c>
      <c r="G1657" s="72" t="n">
        <v>401.85</v>
      </c>
      <c r="H1657" s="72" t="n">
        <v>401.85</v>
      </c>
      <c r="I1657" s="71" t="n">
        <f aca="false">IF(B1657&gt;=Settings!$B$23,1,0)</f>
        <v>0</v>
      </c>
      <c r="J1657" s="71" t="n">
        <v>1</v>
      </c>
      <c r="K1657" s="71" t="n">
        <f aca="false">F1657*I1657*J1657</f>
        <v>0</v>
      </c>
      <c r="L1657" s="71" t="n">
        <f aca="false">E1657*I1657*J1657</f>
        <v>0</v>
      </c>
      <c r="M1657" s="72" t="n">
        <f aca="false">G1657*I1657*J1657</f>
        <v>0</v>
      </c>
      <c r="N1657" s="72" t="n">
        <f aca="false">D1657*I1657*J1657</f>
        <v>-0</v>
      </c>
      <c r="O1657" s="71" t="n">
        <f aca="false">F1657*J1657</f>
        <v>3</v>
      </c>
      <c r="P1657" s="71" t="n">
        <f aca="false">E1657*J1657</f>
        <v>0</v>
      </c>
    </row>
    <row r="1658" customFormat="false" ht="15" hidden="false" customHeight="false" outlineLevel="0" collapsed="false">
      <c r="A1658" s="71" t="s">
        <v>59</v>
      </c>
      <c r="B1658" s="71" t="s">
        <v>47</v>
      </c>
      <c r="C1658" s="71" t="s">
        <v>1008</v>
      </c>
      <c r="D1658" s="72" t="n">
        <v>0</v>
      </c>
      <c r="E1658" s="71" t="n">
        <v>0</v>
      </c>
      <c r="F1658" s="71" t="n">
        <v>10</v>
      </c>
      <c r="G1658" s="72" t="n">
        <v>922</v>
      </c>
      <c r="H1658" s="72" t="n">
        <v>922</v>
      </c>
      <c r="I1658" s="71" t="n">
        <f aca="false">IF(B1658&gt;=Settings!$B$23,1,0)</f>
        <v>0</v>
      </c>
      <c r="J1658" s="71" t="n">
        <v>1</v>
      </c>
      <c r="K1658" s="71" t="n">
        <f aca="false">F1658*I1658*J1658</f>
        <v>0</v>
      </c>
      <c r="L1658" s="71" t="n">
        <f aca="false">E1658*I1658*J1658</f>
        <v>0</v>
      </c>
      <c r="M1658" s="72" t="n">
        <f aca="false">G1658*I1658*J1658</f>
        <v>0</v>
      </c>
      <c r="N1658" s="72" t="n">
        <f aca="false">D1658*I1658*J1658</f>
        <v>-0</v>
      </c>
      <c r="O1658" s="71" t="n">
        <f aca="false">F1658*J1658</f>
        <v>10</v>
      </c>
      <c r="P1658" s="71" t="n">
        <f aca="false">E1658*J1658</f>
        <v>0</v>
      </c>
    </row>
    <row r="1659" customFormat="false" ht="15" hidden="false" customHeight="false" outlineLevel="0" collapsed="false">
      <c r="A1659" s="71" t="s">
        <v>60</v>
      </c>
      <c r="B1659" s="71" t="s">
        <v>47</v>
      </c>
      <c r="C1659" s="71" t="s">
        <v>1191</v>
      </c>
      <c r="D1659" s="72" t="n">
        <v>0</v>
      </c>
      <c r="E1659" s="71" t="n">
        <v>0</v>
      </c>
      <c r="F1659" s="71" t="n">
        <v>9</v>
      </c>
      <c r="G1659" s="72" t="n">
        <v>584.55</v>
      </c>
      <c r="H1659" s="72" t="n">
        <v>584.55</v>
      </c>
      <c r="I1659" s="71" t="n">
        <f aca="false">IF(B1659&gt;=Settings!$B$23,1,0)</f>
        <v>0</v>
      </c>
      <c r="J1659" s="71" t="n">
        <v>1</v>
      </c>
      <c r="K1659" s="71" t="n">
        <f aca="false">F1659*I1659*J1659</f>
        <v>0</v>
      </c>
      <c r="L1659" s="71" t="n">
        <f aca="false">E1659*I1659*J1659</f>
        <v>0</v>
      </c>
      <c r="M1659" s="72" t="n">
        <f aca="false">G1659*I1659*J1659</f>
        <v>0</v>
      </c>
      <c r="N1659" s="72" t="n">
        <f aca="false">D1659*I1659*J1659</f>
        <v>-0</v>
      </c>
      <c r="O1659" s="71" t="n">
        <f aca="false">F1659*J1659</f>
        <v>9</v>
      </c>
      <c r="P1659" s="71" t="n">
        <f aca="false">E1659*J1659</f>
        <v>0</v>
      </c>
    </row>
    <row r="1660" customFormat="false" ht="15" hidden="false" customHeight="false" outlineLevel="0" collapsed="false">
      <c r="A1660" s="71" t="s">
        <v>59</v>
      </c>
      <c r="B1660" s="71" t="s">
        <v>47</v>
      </c>
      <c r="C1660" s="71" t="s">
        <v>1128</v>
      </c>
      <c r="D1660" s="72" t="n">
        <v>0</v>
      </c>
      <c r="E1660" s="71" t="n">
        <v>0</v>
      </c>
      <c r="F1660" s="71" t="n">
        <v>49</v>
      </c>
      <c r="G1660" s="72" t="n">
        <v>4204.455</v>
      </c>
      <c r="H1660" s="72" t="n">
        <v>4204.455</v>
      </c>
      <c r="I1660" s="71" t="n">
        <f aca="false">IF(B1660&gt;=Settings!$B$23,1,0)</f>
        <v>0</v>
      </c>
      <c r="J1660" s="71" t="n">
        <v>1</v>
      </c>
      <c r="K1660" s="71" t="n">
        <f aca="false">F1660*I1660*J1660</f>
        <v>0</v>
      </c>
      <c r="L1660" s="71" t="n">
        <f aca="false">E1660*I1660*J1660</f>
        <v>0</v>
      </c>
      <c r="M1660" s="72" t="n">
        <f aca="false">G1660*I1660*J1660</f>
        <v>0</v>
      </c>
      <c r="N1660" s="72" t="n">
        <f aca="false">D1660*I1660*J1660</f>
        <v>-0</v>
      </c>
      <c r="O1660" s="71" t="n">
        <f aca="false">F1660*J1660</f>
        <v>49</v>
      </c>
      <c r="P1660" s="71" t="n">
        <f aca="false">E1660*J1660</f>
        <v>0</v>
      </c>
    </row>
    <row r="1661" customFormat="false" ht="15" hidden="false" customHeight="false" outlineLevel="0" collapsed="false">
      <c r="A1661" s="71" t="s">
        <v>59</v>
      </c>
      <c r="B1661" s="71" t="s">
        <v>47</v>
      </c>
      <c r="C1661" s="71" t="s">
        <v>1391</v>
      </c>
      <c r="D1661" s="72" t="n">
        <v>0</v>
      </c>
      <c r="E1661" s="71" t="n">
        <v>0</v>
      </c>
      <c r="F1661" s="71" t="n">
        <v>2</v>
      </c>
      <c r="G1661" s="72" t="n">
        <v>192.9</v>
      </c>
      <c r="H1661" s="72" t="n">
        <v>192.9</v>
      </c>
      <c r="I1661" s="71" t="n">
        <f aca="false">IF(B1661&gt;=Settings!$B$23,1,0)</f>
        <v>0</v>
      </c>
      <c r="J1661" s="71" t="n">
        <v>1</v>
      </c>
      <c r="K1661" s="71" t="n">
        <f aca="false">F1661*I1661*J1661</f>
        <v>0</v>
      </c>
      <c r="L1661" s="71" t="n">
        <f aca="false">E1661*I1661*J1661</f>
        <v>0</v>
      </c>
      <c r="M1661" s="72" t="n">
        <f aca="false">G1661*I1661*J1661</f>
        <v>0</v>
      </c>
      <c r="N1661" s="72" t="n">
        <f aca="false">D1661*I1661*J1661</f>
        <v>-0</v>
      </c>
      <c r="O1661" s="71" t="n">
        <f aca="false">F1661*J1661</f>
        <v>2</v>
      </c>
      <c r="P1661" s="71" t="n">
        <f aca="false">E1661*J1661</f>
        <v>0</v>
      </c>
    </row>
    <row r="1662" customFormat="false" ht="15" hidden="false" customHeight="false" outlineLevel="0" collapsed="false">
      <c r="A1662" s="71" t="s">
        <v>60</v>
      </c>
      <c r="B1662" s="71" t="s">
        <v>47</v>
      </c>
      <c r="C1662" s="71" t="s">
        <v>1804</v>
      </c>
      <c r="D1662" s="72" t="n">
        <v>139.95</v>
      </c>
      <c r="E1662" s="71" t="n">
        <v>1</v>
      </c>
      <c r="F1662" s="71" t="n">
        <v>6</v>
      </c>
      <c r="G1662" s="72" t="n">
        <v>839.7</v>
      </c>
      <c r="H1662" s="72" t="n">
        <v>699.75</v>
      </c>
      <c r="I1662" s="71" t="n">
        <f aca="false">IF(B1662&gt;=Settings!$B$23,1,0)</f>
        <v>0</v>
      </c>
      <c r="J1662" s="71" t="n">
        <v>1</v>
      </c>
      <c r="K1662" s="71" t="n">
        <f aca="false">F1662*I1662*J1662</f>
        <v>0</v>
      </c>
      <c r="L1662" s="71" t="n">
        <f aca="false">E1662*I1662*J1662</f>
        <v>0</v>
      </c>
      <c r="M1662" s="72" t="n">
        <f aca="false">G1662*I1662*J1662</f>
        <v>0</v>
      </c>
      <c r="N1662" s="72" t="n">
        <f aca="false">D1662*I1662*J1662</f>
        <v>0</v>
      </c>
      <c r="O1662" s="71" t="n">
        <f aca="false">F1662*J1662</f>
        <v>6</v>
      </c>
      <c r="P1662" s="71" t="n">
        <f aca="false">E1662*J1662</f>
        <v>1</v>
      </c>
    </row>
    <row r="1663" customFormat="false" ht="15" hidden="false" customHeight="false" outlineLevel="0" collapsed="false">
      <c r="A1663" s="71" t="s">
        <v>60</v>
      </c>
      <c r="B1663" s="71" t="s">
        <v>47</v>
      </c>
      <c r="C1663" s="71" t="s">
        <v>1805</v>
      </c>
      <c r="D1663" s="72" t="n">
        <v>0</v>
      </c>
      <c r="E1663" s="71" t="n">
        <v>0</v>
      </c>
      <c r="F1663" s="71" t="n">
        <v>6</v>
      </c>
      <c r="G1663" s="72" t="n">
        <v>749.7</v>
      </c>
      <c r="H1663" s="72" t="n">
        <v>749.7</v>
      </c>
      <c r="I1663" s="71" t="n">
        <f aca="false">IF(B1663&gt;=Settings!$B$23,1,0)</f>
        <v>0</v>
      </c>
      <c r="J1663" s="71" t="n">
        <v>1</v>
      </c>
      <c r="K1663" s="71" t="n">
        <f aca="false">F1663*I1663*J1663</f>
        <v>0</v>
      </c>
      <c r="L1663" s="71" t="n">
        <f aca="false">E1663*I1663*J1663</f>
        <v>0</v>
      </c>
      <c r="M1663" s="72" t="n">
        <f aca="false">G1663*I1663*J1663</f>
        <v>0</v>
      </c>
      <c r="N1663" s="72" t="n">
        <f aca="false">D1663*I1663*J1663</f>
        <v>-0</v>
      </c>
      <c r="O1663" s="71" t="n">
        <f aca="false">F1663*J1663</f>
        <v>6</v>
      </c>
      <c r="P1663" s="71" t="n">
        <f aca="false">E1663*J1663</f>
        <v>0</v>
      </c>
    </row>
    <row r="1664" customFormat="false" ht="15" hidden="false" customHeight="false" outlineLevel="0" collapsed="false">
      <c r="A1664" s="71" t="s">
        <v>60</v>
      </c>
      <c r="B1664" s="71" t="s">
        <v>47</v>
      </c>
      <c r="C1664" s="71" t="s">
        <v>1232</v>
      </c>
      <c r="D1664" s="72" t="n">
        <v>0</v>
      </c>
      <c r="E1664" s="71" t="n">
        <v>0</v>
      </c>
      <c r="F1664" s="71" t="n">
        <v>8</v>
      </c>
      <c r="G1664" s="72" t="n">
        <v>599.6</v>
      </c>
      <c r="H1664" s="72" t="n">
        <v>599.6</v>
      </c>
      <c r="I1664" s="71" t="n">
        <f aca="false">IF(B1664&gt;=Settings!$B$23,1,0)</f>
        <v>0</v>
      </c>
      <c r="J1664" s="71" t="n">
        <v>1</v>
      </c>
      <c r="K1664" s="71" t="n">
        <f aca="false">F1664*I1664*J1664</f>
        <v>0</v>
      </c>
      <c r="L1664" s="71" t="n">
        <f aca="false">E1664*I1664*J1664</f>
        <v>0</v>
      </c>
      <c r="M1664" s="72" t="n">
        <f aca="false">G1664*I1664*J1664</f>
        <v>0</v>
      </c>
      <c r="N1664" s="72" t="n">
        <f aca="false">D1664*I1664*J1664</f>
        <v>-0</v>
      </c>
      <c r="O1664" s="71" t="n">
        <f aca="false">F1664*J1664</f>
        <v>8</v>
      </c>
      <c r="P1664" s="71" t="n">
        <f aca="false">E1664*J1664</f>
        <v>0</v>
      </c>
    </row>
    <row r="1665" customFormat="false" ht="15" hidden="false" customHeight="false" outlineLevel="0" collapsed="false">
      <c r="A1665" s="71" t="s">
        <v>60</v>
      </c>
      <c r="B1665" s="71" t="s">
        <v>47</v>
      </c>
      <c r="C1665" s="71" t="s">
        <v>1806</v>
      </c>
      <c r="D1665" s="72" t="n">
        <v>52.95</v>
      </c>
      <c r="E1665" s="71" t="n">
        <v>1</v>
      </c>
      <c r="F1665" s="71" t="n">
        <v>134</v>
      </c>
      <c r="G1665" s="72" t="n">
        <v>7095.3</v>
      </c>
      <c r="H1665" s="72" t="n">
        <v>7042.35</v>
      </c>
      <c r="I1665" s="71" t="n">
        <f aca="false">IF(B1665&gt;=Settings!$B$23,1,0)</f>
        <v>0</v>
      </c>
      <c r="J1665" s="71" t="n">
        <v>1</v>
      </c>
      <c r="K1665" s="71" t="n">
        <f aca="false">F1665*I1665*J1665</f>
        <v>0</v>
      </c>
      <c r="L1665" s="71" t="n">
        <f aca="false">E1665*I1665*J1665</f>
        <v>0</v>
      </c>
      <c r="M1665" s="72" t="n">
        <f aca="false">G1665*I1665*J1665</f>
        <v>0</v>
      </c>
      <c r="N1665" s="72" t="n">
        <f aca="false">D1665*I1665*J1665</f>
        <v>0</v>
      </c>
      <c r="O1665" s="71" t="n">
        <f aca="false">F1665*J1665</f>
        <v>134</v>
      </c>
      <c r="P1665" s="71" t="n">
        <f aca="false">E1665*J1665</f>
        <v>1</v>
      </c>
    </row>
    <row r="1666" customFormat="false" ht="15" hidden="false" customHeight="false" outlineLevel="0" collapsed="false">
      <c r="A1666" s="71" t="s">
        <v>61</v>
      </c>
      <c r="B1666" s="71" t="s">
        <v>47</v>
      </c>
      <c r="C1666" s="71" t="s">
        <v>748</v>
      </c>
      <c r="D1666" s="72" t="n">
        <v>0</v>
      </c>
      <c r="E1666" s="71" t="n">
        <v>0</v>
      </c>
      <c r="F1666" s="71" t="n">
        <v>1</v>
      </c>
      <c r="G1666" s="72" t="n">
        <v>0</v>
      </c>
      <c r="H1666" s="72" t="n">
        <v>0</v>
      </c>
      <c r="I1666" s="71" t="n">
        <f aca="false">IF(B1666&gt;=Settings!$B$23,1,0)</f>
        <v>0</v>
      </c>
      <c r="J1666" s="71" t="n">
        <v>0</v>
      </c>
      <c r="K1666" s="71" t="n">
        <f aca="false">F1666*I1666*J1666</f>
        <v>0</v>
      </c>
      <c r="L1666" s="71" t="n">
        <f aca="false">E1666*I1666*J1666</f>
        <v>0</v>
      </c>
      <c r="M1666" s="72" t="n">
        <f aca="false">G1666*I1666*J1666</f>
        <v>0</v>
      </c>
      <c r="N1666" s="72" t="n">
        <f aca="false">D1666*I1666*J1666</f>
        <v>-0</v>
      </c>
      <c r="O1666" s="71" t="n">
        <f aca="false">F1666*J1666</f>
        <v>0</v>
      </c>
      <c r="P1666" s="71" t="n">
        <f aca="false">E1666*J1666</f>
        <v>0</v>
      </c>
    </row>
    <row r="1667" customFormat="false" ht="15" hidden="false" customHeight="false" outlineLevel="0" collapsed="false">
      <c r="A1667" s="71" t="s">
        <v>61</v>
      </c>
      <c r="B1667" s="71" t="s">
        <v>47</v>
      </c>
      <c r="C1667" s="71" t="s">
        <v>1447</v>
      </c>
      <c r="D1667" s="72" t="n">
        <v>0</v>
      </c>
      <c r="E1667" s="71" t="n">
        <v>0</v>
      </c>
      <c r="F1667" s="71" t="n">
        <v>2</v>
      </c>
      <c r="G1667" s="72" t="n">
        <v>234.9</v>
      </c>
      <c r="H1667" s="72" t="n">
        <v>216.16</v>
      </c>
      <c r="I1667" s="71" t="n">
        <f aca="false">IF(B1667&gt;=Settings!$B$23,1,0)</f>
        <v>0</v>
      </c>
      <c r="J1667" s="71" t="n">
        <v>1</v>
      </c>
      <c r="K1667" s="71" t="n">
        <f aca="false">F1667*I1667*J1667</f>
        <v>0</v>
      </c>
      <c r="L1667" s="71" t="n">
        <f aca="false">E1667*I1667*J1667</f>
        <v>0</v>
      </c>
      <c r="M1667" s="72" t="n">
        <f aca="false">G1667*I1667*J1667</f>
        <v>0</v>
      </c>
      <c r="N1667" s="72" t="n">
        <f aca="false">D1667*I1667*J1667</f>
        <v>-0</v>
      </c>
      <c r="O1667" s="71" t="n">
        <f aca="false">F1667*J1667</f>
        <v>2</v>
      </c>
      <c r="P1667" s="71" t="n">
        <f aca="false">E1667*J1667</f>
        <v>0</v>
      </c>
    </row>
    <row r="1668" customFormat="false" ht="15" hidden="false" customHeight="false" outlineLevel="0" collapsed="false">
      <c r="A1668" s="71" t="s">
        <v>60</v>
      </c>
      <c r="B1668" s="71" t="s">
        <v>47</v>
      </c>
      <c r="C1668" s="71" t="s">
        <v>1807</v>
      </c>
      <c r="D1668" s="72" t="n">
        <v>0</v>
      </c>
      <c r="E1668" s="71" t="n">
        <v>0</v>
      </c>
      <c r="F1668" s="71" t="n">
        <v>1</v>
      </c>
      <c r="G1668" s="72" t="n">
        <v>59.95</v>
      </c>
      <c r="H1668" s="72" t="n">
        <v>59.95</v>
      </c>
      <c r="I1668" s="71" t="n">
        <f aca="false">IF(B1668&gt;=Settings!$B$23,1,0)</f>
        <v>0</v>
      </c>
      <c r="J1668" s="71" t="n">
        <v>1</v>
      </c>
      <c r="K1668" s="71" t="n">
        <f aca="false">F1668*I1668*J1668</f>
        <v>0</v>
      </c>
      <c r="L1668" s="71" t="n">
        <f aca="false">E1668*I1668*J1668</f>
        <v>0</v>
      </c>
      <c r="M1668" s="72" t="n">
        <f aca="false">G1668*I1668*J1668</f>
        <v>0</v>
      </c>
      <c r="N1668" s="72" t="n">
        <f aca="false">D1668*I1668*J1668</f>
        <v>-0</v>
      </c>
      <c r="O1668" s="71" t="n">
        <f aca="false">F1668*J1668</f>
        <v>1</v>
      </c>
      <c r="P1668" s="71" t="n">
        <f aca="false">E1668*J1668</f>
        <v>0</v>
      </c>
    </row>
    <row r="1669" customFormat="false" ht="15" hidden="false" customHeight="false" outlineLevel="0" collapsed="false">
      <c r="A1669" s="71" t="s">
        <v>60</v>
      </c>
      <c r="B1669" s="71" t="s">
        <v>47</v>
      </c>
      <c r="C1669" s="71" t="s">
        <v>1302</v>
      </c>
      <c r="D1669" s="72" t="n">
        <v>0</v>
      </c>
      <c r="E1669" s="71" t="n">
        <v>0</v>
      </c>
      <c r="F1669" s="71" t="n">
        <v>1</v>
      </c>
      <c r="G1669" s="72" t="n">
        <v>64.95</v>
      </c>
      <c r="H1669" s="72" t="n">
        <v>64.95</v>
      </c>
      <c r="I1669" s="71" t="n">
        <f aca="false">IF(B1669&gt;=Settings!$B$23,1,0)</f>
        <v>0</v>
      </c>
      <c r="J1669" s="71" t="n">
        <v>1</v>
      </c>
      <c r="K1669" s="71" t="n">
        <f aca="false">F1669*I1669*J1669</f>
        <v>0</v>
      </c>
      <c r="L1669" s="71" t="n">
        <f aca="false">E1669*I1669*J1669</f>
        <v>0</v>
      </c>
      <c r="M1669" s="72" t="n">
        <f aca="false">G1669*I1669*J1669</f>
        <v>0</v>
      </c>
      <c r="N1669" s="72" t="n">
        <f aca="false">D1669*I1669*J1669</f>
        <v>-0</v>
      </c>
      <c r="O1669" s="71" t="n">
        <f aca="false">F1669*J1669</f>
        <v>1</v>
      </c>
      <c r="P1669" s="71" t="n">
        <f aca="false">E1669*J1669</f>
        <v>0</v>
      </c>
    </row>
    <row r="1670" customFormat="false" ht="15" hidden="false" customHeight="false" outlineLevel="0" collapsed="false">
      <c r="A1670" s="71" t="s">
        <v>60</v>
      </c>
      <c r="B1670" s="71" t="s">
        <v>47</v>
      </c>
      <c r="C1670" s="71" t="s">
        <v>947</v>
      </c>
      <c r="D1670" s="72" t="n">
        <v>92.95</v>
      </c>
      <c r="E1670" s="71" t="n">
        <v>1</v>
      </c>
      <c r="F1670" s="71" t="n">
        <v>2</v>
      </c>
      <c r="G1670" s="72" t="n">
        <v>185.9</v>
      </c>
      <c r="H1670" s="72" t="n">
        <v>92.95</v>
      </c>
      <c r="I1670" s="71" t="n">
        <f aca="false">IF(B1670&gt;=Settings!$B$23,1,0)</f>
        <v>0</v>
      </c>
      <c r="J1670" s="71" t="n">
        <v>1</v>
      </c>
      <c r="K1670" s="71" t="n">
        <f aca="false">F1670*I1670*J1670</f>
        <v>0</v>
      </c>
      <c r="L1670" s="71" t="n">
        <f aca="false">E1670*I1670*J1670</f>
        <v>0</v>
      </c>
      <c r="M1670" s="72" t="n">
        <f aca="false">G1670*I1670*J1670</f>
        <v>0</v>
      </c>
      <c r="N1670" s="72" t="n">
        <f aca="false">D1670*I1670*J1670</f>
        <v>0</v>
      </c>
      <c r="O1670" s="71" t="n">
        <f aca="false">F1670*J1670</f>
        <v>2</v>
      </c>
      <c r="P1670" s="71" t="n">
        <f aca="false">E1670*J1670</f>
        <v>1</v>
      </c>
    </row>
    <row r="1671" customFormat="false" ht="15" hidden="false" customHeight="false" outlineLevel="0" collapsed="false">
      <c r="A1671" s="71" t="s">
        <v>60</v>
      </c>
      <c r="B1671" s="71" t="s">
        <v>47</v>
      </c>
      <c r="C1671" s="71" t="s">
        <v>1808</v>
      </c>
      <c r="D1671" s="72" t="n">
        <v>0</v>
      </c>
      <c r="E1671" s="71" t="n">
        <v>0</v>
      </c>
      <c r="F1671" s="71" t="n">
        <v>3</v>
      </c>
      <c r="G1671" s="72" t="n">
        <v>248.85</v>
      </c>
      <c r="H1671" s="72" t="n">
        <v>248.85</v>
      </c>
      <c r="I1671" s="71" t="n">
        <f aca="false">IF(B1671&gt;=Settings!$B$23,1,0)</f>
        <v>0</v>
      </c>
      <c r="J1671" s="71" t="n">
        <v>1</v>
      </c>
      <c r="K1671" s="71" t="n">
        <f aca="false">F1671*I1671*J1671</f>
        <v>0</v>
      </c>
      <c r="L1671" s="71" t="n">
        <f aca="false">E1671*I1671*J1671</f>
        <v>0</v>
      </c>
      <c r="M1671" s="72" t="n">
        <f aca="false">G1671*I1671*J1671</f>
        <v>0</v>
      </c>
      <c r="N1671" s="72" t="n">
        <f aca="false">D1671*I1671*J1671</f>
        <v>-0</v>
      </c>
      <c r="O1671" s="71" t="n">
        <f aca="false">F1671*J1671</f>
        <v>3</v>
      </c>
      <c r="P1671" s="71" t="n">
        <f aca="false">E1671*J1671</f>
        <v>0</v>
      </c>
    </row>
    <row r="1672" customFormat="false" ht="15" hidden="false" customHeight="false" outlineLevel="0" collapsed="false">
      <c r="A1672" s="71" t="s">
        <v>60</v>
      </c>
      <c r="B1672" s="71" t="s">
        <v>47</v>
      </c>
      <c r="C1672" s="71" t="s">
        <v>1809</v>
      </c>
      <c r="D1672" s="72" t="n">
        <v>0</v>
      </c>
      <c r="E1672" s="71" t="n">
        <v>0</v>
      </c>
      <c r="F1672" s="71" t="n">
        <v>1</v>
      </c>
      <c r="G1672" s="72" t="n">
        <v>87.99</v>
      </c>
      <c r="H1672" s="72" t="n">
        <v>87.99</v>
      </c>
      <c r="I1672" s="71" t="n">
        <f aca="false">IF(B1672&gt;=Settings!$B$23,1,0)</f>
        <v>0</v>
      </c>
      <c r="J1672" s="71" t="n">
        <v>1</v>
      </c>
      <c r="K1672" s="71" t="n">
        <f aca="false">F1672*I1672*J1672</f>
        <v>0</v>
      </c>
      <c r="L1672" s="71" t="n">
        <f aca="false">E1672*I1672*J1672</f>
        <v>0</v>
      </c>
      <c r="M1672" s="72" t="n">
        <f aca="false">G1672*I1672*J1672</f>
        <v>0</v>
      </c>
      <c r="N1672" s="72" t="n">
        <f aca="false">D1672*I1672*J1672</f>
        <v>-0</v>
      </c>
      <c r="O1672" s="71" t="n">
        <f aca="false">F1672*J1672</f>
        <v>1</v>
      </c>
      <c r="P1672" s="71" t="n">
        <f aca="false">E1672*J1672</f>
        <v>0</v>
      </c>
    </row>
    <row r="1673" customFormat="false" ht="15" hidden="false" customHeight="false" outlineLevel="0" collapsed="false">
      <c r="A1673" s="71" t="s">
        <v>60</v>
      </c>
      <c r="B1673" s="71" t="s">
        <v>47</v>
      </c>
      <c r="C1673" s="71" t="s">
        <v>1810</v>
      </c>
      <c r="D1673" s="72" t="n">
        <v>0</v>
      </c>
      <c r="E1673" s="71" t="n">
        <v>0</v>
      </c>
      <c r="F1673" s="71" t="n">
        <v>4</v>
      </c>
      <c r="G1673" s="72" t="n">
        <v>39.8</v>
      </c>
      <c r="H1673" s="72" t="n">
        <v>39.8</v>
      </c>
      <c r="I1673" s="71" t="n">
        <f aca="false">IF(B1673&gt;=Settings!$B$23,1,0)</f>
        <v>0</v>
      </c>
      <c r="J1673" s="71" t="n">
        <v>1</v>
      </c>
      <c r="K1673" s="71" t="n">
        <f aca="false">F1673*I1673*J1673</f>
        <v>0</v>
      </c>
      <c r="L1673" s="71" t="n">
        <f aca="false">E1673*I1673*J1673</f>
        <v>0</v>
      </c>
      <c r="M1673" s="72" t="n">
        <f aca="false">G1673*I1673*J1673</f>
        <v>0</v>
      </c>
      <c r="N1673" s="72" t="n">
        <f aca="false">D1673*I1673*J1673</f>
        <v>-0</v>
      </c>
      <c r="O1673" s="71" t="n">
        <f aca="false">F1673*J1673</f>
        <v>4</v>
      </c>
      <c r="P1673" s="71" t="n">
        <f aca="false">E1673*J1673</f>
        <v>0</v>
      </c>
    </row>
    <row r="1674" customFormat="false" ht="15" hidden="false" customHeight="false" outlineLevel="0" collapsed="false">
      <c r="A1674" s="71" t="s">
        <v>59</v>
      </c>
      <c r="B1674" s="71" t="s">
        <v>47</v>
      </c>
      <c r="C1674" s="71" t="s">
        <v>1083</v>
      </c>
      <c r="D1674" s="72" t="n">
        <v>0</v>
      </c>
      <c r="E1674" s="71" t="n">
        <v>0</v>
      </c>
      <c r="F1674" s="71" t="n">
        <v>7</v>
      </c>
      <c r="G1674" s="72" t="n">
        <v>480.44</v>
      </c>
      <c r="H1674" s="72" t="n">
        <v>480.44</v>
      </c>
      <c r="I1674" s="71" t="n">
        <f aca="false">IF(B1674&gt;=Settings!$B$23,1,0)</f>
        <v>0</v>
      </c>
      <c r="J1674" s="71" t="n">
        <v>1</v>
      </c>
      <c r="K1674" s="71" t="n">
        <f aca="false">F1674*I1674*J1674</f>
        <v>0</v>
      </c>
      <c r="L1674" s="71" t="n">
        <f aca="false">E1674*I1674*J1674</f>
        <v>0</v>
      </c>
      <c r="M1674" s="72" t="n">
        <f aca="false">G1674*I1674*J1674</f>
        <v>0</v>
      </c>
      <c r="N1674" s="72" t="n">
        <f aca="false">D1674*I1674*J1674</f>
        <v>-0</v>
      </c>
      <c r="O1674" s="71" t="n">
        <f aca="false">F1674*J1674</f>
        <v>7</v>
      </c>
      <c r="P1674" s="71" t="n">
        <f aca="false">E1674*J1674</f>
        <v>0</v>
      </c>
    </row>
    <row r="1675" customFormat="false" ht="15" hidden="false" customHeight="false" outlineLevel="0" collapsed="false">
      <c r="A1675" s="71" t="s">
        <v>60</v>
      </c>
      <c r="B1675" s="71" t="s">
        <v>47</v>
      </c>
      <c r="C1675" s="71" t="s">
        <v>1811</v>
      </c>
      <c r="D1675" s="72" t="n">
        <v>19.98</v>
      </c>
      <c r="E1675" s="71" t="n">
        <v>2</v>
      </c>
      <c r="F1675" s="71" t="n">
        <v>22</v>
      </c>
      <c r="G1675" s="72" t="n">
        <v>219.78</v>
      </c>
      <c r="H1675" s="72" t="n">
        <v>199.8</v>
      </c>
      <c r="I1675" s="71" t="n">
        <f aca="false">IF(B1675&gt;=Settings!$B$23,1,0)</f>
        <v>0</v>
      </c>
      <c r="J1675" s="71" t="n">
        <v>1</v>
      </c>
      <c r="K1675" s="71" t="n">
        <f aca="false">F1675*I1675*J1675</f>
        <v>0</v>
      </c>
      <c r="L1675" s="71" t="n">
        <f aca="false">E1675*I1675*J1675</f>
        <v>0</v>
      </c>
      <c r="M1675" s="72" t="n">
        <f aca="false">G1675*I1675*J1675</f>
        <v>0</v>
      </c>
      <c r="N1675" s="72" t="n">
        <f aca="false">D1675*I1675*J1675</f>
        <v>0</v>
      </c>
      <c r="O1675" s="71" t="n">
        <f aca="false">F1675*J1675</f>
        <v>22</v>
      </c>
      <c r="P1675" s="71" t="n">
        <f aca="false">E1675*J1675</f>
        <v>2</v>
      </c>
    </row>
    <row r="1676" customFormat="false" ht="15" hidden="false" customHeight="false" outlineLevel="0" collapsed="false">
      <c r="A1676" s="71" t="s">
        <v>59</v>
      </c>
      <c r="B1676" s="71" t="s">
        <v>47</v>
      </c>
      <c r="C1676" s="71" t="s">
        <v>1016</v>
      </c>
      <c r="D1676" s="72" t="n">
        <v>0</v>
      </c>
      <c r="E1676" s="71" t="n">
        <v>0</v>
      </c>
      <c r="F1676" s="71" t="n">
        <v>42</v>
      </c>
      <c r="G1676" s="72" t="n">
        <v>2214.657</v>
      </c>
      <c r="H1676" s="72" t="n">
        <v>2214.657</v>
      </c>
      <c r="I1676" s="71" t="n">
        <f aca="false">IF(B1676&gt;=Settings!$B$23,1,0)</f>
        <v>0</v>
      </c>
      <c r="J1676" s="71" t="n">
        <v>1</v>
      </c>
      <c r="K1676" s="71" t="n">
        <f aca="false">F1676*I1676*J1676</f>
        <v>0</v>
      </c>
      <c r="L1676" s="71" t="n">
        <f aca="false">E1676*I1676*J1676</f>
        <v>0</v>
      </c>
      <c r="M1676" s="72" t="n">
        <f aca="false">G1676*I1676*J1676</f>
        <v>0</v>
      </c>
      <c r="N1676" s="72" t="n">
        <f aca="false">D1676*I1676*J1676</f>
        <v>-0</v>
      </c>
      <c r="O1676" s="71" t="n">
        <f aca="false">F1676*J1676</f>
        <v>42</v>
      </c>
      <c r="P1676" s="71" t="n">
        <f aca="false">E1676*J1676</f>
        <v>0</v>
      </c>
    </row>
    <row r="1677" customFormat="false" ht="15" hidden="false" customHeight="false" outlineLevel="0" collapsed="false">
      <c r="A1677" s="71" t="s">
        <v>60</v>
      </c>
      <c r="B1677" s="71" t="s">
        <v>47</v>
      </c>
      <c r="C1677" s="71" t="s">
        <v>1812</v>
      </c>
      <c r="D1677" s="72" t="n">
        <v>0</v>
      </c>
      <c r="E1677" s="71" t="n">
        <v>0</v>
      </c>
      <c r="F1677" s="71" t="n">
        <v>1</v>
      </c>
      <c r="G1677" s="72" t="n">
        <v>124.95</v>
      </c>
      <c r="H1677" s="72" t="n">
        <v>124.95</v>
      </c>
      <c r="I1677" s="71" t="n">
        <f aca="false">IF(B1677&gt;=Settings!$B$23,1,0)</f>
        <v>0</v>
      </c>
      <c r="J1677" s="71" t="n">
        <v>1</v>
      </c>
      <c r="K1677" s="71" t="n">
        <f aca="false">F1677*I1677*J1677</f>
        <v>0</v>
      </c>
      <c r="L1677" s="71" t="n">
        <f aca="false">E1677*I1677*J1677</f>
        <v>0</v>
      </c>
      <c r="M1677" s="72" t="n">
        <f aca="false">G1677*I1677*J1677</f>
        <v>0</v>
      </c>
      <c r="N1677" s="72" t="n">
        <f aca="false">D1677*I1677*J1677</f>
        <v>-0</v>
      </c>
      <c r="O1677" s="71" t="n">
        <f aca="false">F1677*J1677</f>
        <v>1</v>
      </c>
      <c r="P1677" s="71" t="n">
        <f aca="false">E1677*J1677</f>
        <v>0</v>
      </c>
    </row>
    <row r="1678" customFormat="false" ht="15" hidden="false" customHeight="false" outlineLevel="0" collapsed="false">
      <c r="A1678" s="71" t="s">
        <v>60</v>
      </c>
      <c r="B1678" s="71" t="s">
        <v>47</v>
      </c>
      <c r="C1678" s="71" t="s">
        <v>1747</v>
      </c>
      <c r="D1678" s="72" t="n">
        <v>0</v>
      </c>
      <c r="E1678" s="71" t="n">
        <v>0</v>
      </c>
      <c r="F1678" s="71" t="n">
        <v>6</v>
      </c>
      <c r="G1678" s="72" t="n">
        <v>1124.7</v>
      </c>
      <c r="H1678" s="72" t="n">
        <v>1124.7</v>
      </c>
      <c r="I1678" s="71" t="n">
        <f aca="false">IF(B1678&gt;=Settings!$B$23,1,0)</f>
        <v>0</v>
      </c>
      <c r="J1678" s="71" t="n">
        <v>1</v>
      </c>
      <c r="K1678" s="71" t="n">
        <f aca="false">F1678*I1678*J1678</f>
        <v>0</v>
      </c>
      <c r="L1678" s="71" t="n">
        <f aca="false">E1678*I1678*J1678</f>
        <v>0</v>
      </c>
      <c r="M1678" s="72" t="n">
        <f aca="false">G1678*I1678*J1678</f>
        <v>0</v>
      </c>
      <c r="N1678" s="72" t="n">
        <f aca="false">D1678*I1678*J1678</f>
        <v>-0</v>
      </c>
      <c r="O1678" s="71" t="n">
        <f aca="false">F1678*J1678</f>
        <v>6</v>
      </c>
      <c r="P1678" s="71" t="n">
        <f aca="false">E1678*J1678</f>
        <v>0</v>
      </c>
    </row>
    <row r="1679" customFormat="false" ht="15" hidden="false" customHeight="false" outlineLevel="0" collapsed="false">
      <c r="A1679" s="71" t="s">
        <v>60</v>
      </c>
      <c r="B1679" s="71" t="s">
        <v>47</v>
      </c>
      <c r="C1679" s="71" t="s">
        <v>1159</v>
      </c>
      <c r="D1679" s="72" t="n">
        <v>0</v>
      </c>
      <c r="E1679" s="71" t="n">
        <v>0</v>
      </c>
      <c r="F1679" s="71" t="n">
        <v>4</v>
      </c>
      <c r="G1679" s="72" t="n">
        <v>699.8</v>
      </c>
      <c r="H1679" s="72" t="n">
        <v>699.8</v>
      </c>
      <c r="I1679" s="71" t="n">
        <f aca="false">IF(B1679&gt;=Settings!$B$23,1,0)</f>
        <v>0</v>
      </c>
      <c r="J1679" s="71" t="n">
        <v>1</v>
      </c>
      <c r="K1679" s="71" t="n">
        <f aca="false">F1679*I1679*J1679</f>
        <v>0</v>
      </c>
      <c r="L1679" s="71" t="n">
        <f aca="false">E1679*I1679*J1679</f>
        <v>0</v>
      </c>
      <c r="M1679" s="72" t="n">
        <f aca="false">G1679*I1679*J1679</f>
        <v>0</v>
      </c>
      <c r="N1679" s="72" t="n">
        <f aca="false">D1679*I1679*J1679</f>
        <v>-0</v>
      </c>
      <c r="O1679" s="71" t="n">
        <f aca="false">F1679*J1679</f>
        <v>4</v>
      </c>
      <c r="P1679" s="71" t="n">
        <f aca="false">E1679*J1679</f>
        <v>0</v>
      </c>
    </row>
    <row r="1680" customFormat="false" ht="15" hidden="false" customHeight="false" outlineLevel="0" collapsed="false">
      <c r="A1680" s="71" t="s">
        <v>61</v>
      </c>
      <c r="B1680" s="71" t="s">
        <v>47</v>
      </c>
      <c r="C1680" s="71" t="s">
        <v>1097</v>
      </c>
      <c r="D1680" s="72" t="n">
        <v>0</v>
      </c>
      <c r="E1680" s="71" t="n">
        <v>0</v>
      </c>
      <c r="F1680" s="71" t="n">
        <v>3</v>
      </c>
      <c r="G1680" s="72" t="n">
        <v>304.85</v>
      </c>
      <c r="H1680" s="72" t="n">
        <v>289.11</v>
      </c>
      <c r="I1680" s="71" t="n">
        <f aca="false">IF(B1680&gt;=Settings!$B$23,1,0)</f>
        <v>0</v>
      </c>
      <c r="J1680" s="71" t="n">
        <v>1</v>
      </c>
      <c r="K1680" s="71" t="n">
        <f aca="false">F1680*I1680*J1680</f>
        <v>0</v>
      </c>
      <c r="L1680" s="71" t="n">
        <f aca="false">E1680*I1680*J1680</f>
        <v>0</v>
      </c>
      <c r="M1680" s="72" t="n">
        <f aca="false">G1680*I1680*J1680</f>
        <v>0</v>
      </c>
      <c r="N1680" s="72" t="n">
        <f aca="false">D1680*I1680*J1680</f>
        <v>-0</v>
      </c>
      <c r="O1680" s="71" t="n">
        <f aca="false">F1680*J1680</f>
        <v>3</v>
      </c>
      <c r="P1680" s="71" t="n">
        <f aca="false">E1680*J1680</f>
        <v>0</v>
      </c>
    </row>
    <row r="1681" customFormat="false" ht="15" hidden="false" customHeight="false" outlineLevel="0" collapsed="false">
      <c r="A1681" s="71" t="s">
        <v>60</v>
      </c>
      <c r="B1681" s="71" t="s">
        <v>47</v>
      </c>
      <c r="C1681" s="71" t="s">
        <v>1813</v>
      </c>
      <c r="D1681" s="72" t="n">
        <v>0</v>
      </c>
      <c r="E1681" s="71" t="n">
        <v>0</v>
      </c>
      <c r="F1681" s="71" t="n">
        <v>3</v>
      </c>
      <c r="G1681" s="72" t="n">
        <v>674.85</v>
      </c>
      <c r="H1681" s="72" t="n">
        <v>674.85</v>
      </c>
      <c r="I1681" s="71" t="n">
        <f aca="false">IF(B1681&gt;=Settings!$B$23,1,0)</f>
        <v>0</v>
      </c>
      <c r="J1681" s="71" t="n">
        <v>1</v>
      </c>
      <c r="K1681" s="71" t="n">
        <f aca="false">F1681*I1681*J1681</f>
        <v>0</v>
      </c>
      <c r="L1681" s="71" t="n">
        <f aca="false">E1681*I1681*J1681</f>
        <v>0</v>
      </c>
      <c r="M1681" s="72" t="n">
        <f aca="false">G1681*I1681*J1681</f>
        <v>0</v>
      </c>
      <c r="N1681" s="72" t="n">
        <f aca="false">D1681*I1681*J1681</f>
        <v>-0</v>
      </c>
      <c r="O1681" s="71" t="n">
        <f aca="false">F1681*J1681</f>
        <v>3</v>
      </c>
      <c r="P1681" s="71" t="n">
        <f aca="false">E1681*J1681</f>
        <v>0</v>
      </c>
    </row>
    <row r="1682" customFormat="false" ht="15" hidden="false" customHeight="false" outlineLevel="0" collapsed="false">
      <c r="A1682" s="71" t="s">
        <v>60</v>
      </c>
      <c r="B1682" s="71" t="s">
        <v>47</v>
      </c>
      <c r="C1682" s="71" t="s">
        <v>1814</v>
      </c>
      <c r="D1682" s="72" t="n">
        <v>0</v>
      </c>
      <c r="E1682" s="71" t="n">
        <v>0</v>
      </c>
      <c r="F1682" s="71" t="n">
        <v>3</v>
      </c>
      <c r="G1682" s="72" t="n">
        <v>287.85</v>
      </c>
      <c r="H1682" s="72" t="n">
        <v>287.85</v>
      </c>
      <c r="I1682" s="71" t="n">
        <f aca="false">IF(B1682&gt;=Settings!$B$23,1,0)</f>
        <v>0</v>
      </c>
      <c r="J1682" s="71" t="n">
        <v>1</v>
      </c>
      <c r="K1682" s="71" t="n">
        <f aca="false">F1682*I1682*J1682</f>
        <v>0</v>
      </c>
      <c r="L1682" s="71" t="n">
        <f aca="false">E1682*I1682*J1682</f>
        <v>0</v>
      </c>
      <c r="M1682" s="72" t="n">
        <f aca="false">G1682*I1682*J1682</f>
        <v>0</v>
      </c>
      <c r="N1682" s="72" t="n">
        <f aca="false">D1682*I1682*J1682</f>
        <v>-0</v>
      </c>
      <c r="O1682" s="71" t="n">
        <f aca="false">F1682*J1682</f>
        <v>3</v>
      </c>
      <c r="P1682" s="71" t="n">
        <f aca="false">E1682*J1682</f>
        <v>0</v>
      </c>
    </row>
    <row r="1683" customFormat="false" ht="15" hidden="false" customHeight="false" outlineLevel="0" collapsed="false">
      <c r="A1683" s="71" t="s">
        <v>61</v>
      </c>
      <c r="B1683" s="71" t="s">
        <v>47</v>
      </c>
      <c r="C1683" s="71" t="s">
        <v>1299</v>
      </c>
      <c r="D1683" s="72" t="n">
        <v>11.85</v>
      </c>
      <c r="E1683" s="71" t="n">
        <v>3</v>
      </c>
      <c r="F1683" s="71" t="n">
        <v>178</v>
      </c>
      <c r="G1683" s="72" t="n">
        <v>703.1</v>
      </c>
      <c r="H1683" s="72" t="n">
        <v>664.74</v>
      </c>
      <c r="I1683" s="71" t="n">
        <f aca="false">IF(B1683&gt;=Settings!$B$23,1,0)</f>
        <v>0</v>
      </c>
      <c r="J1683" s="71" t="n">
        <v>1</v>
      </c>
      <c r="K1683" s="71" t="n">
        <f aca="false">F1683*I1683*J1683</f>
        <v>0</v>
      </c>
      <c r="L1683" s="71" t="n">
        <f aca="false">E1683*I1683*J1683</f>
        <v>0</v>
      </c>
      <c r="M1683" s="72" t="n">
        <f aca="false">G1683*I1683*J1683</f>
        <v>0</v>
      </c>
      <c r="N1683" s="72" t="n">
        <f aca="false">D1683*I1683*J1683</f>
        <v>0</v>
      </c>
      <c r="O1683" s="71" t="n">
        <f aca="false">F1683*J1683</f>
        <v>178</v>
      </c>
      <c r="P1683" s="71" t="n">
        <f aca="false">E1683*J1683</f>
        <v>3</v>
      </c>
    </row>
    <row r="1684" customFormat="false" ht="15" hidden="false" customHeight="false" outlineLevel="0" collapsed="false">
      <c r="A1684" s="71" t="s">
        <v>60</v>
      </c>
      <c r="B1684" s="71" t="s">
        <v>47</v>
      </c>
      <c r="C1684" s="71" t="s">
        <v>795</v>
      </c>
      <c r="D1684" s="72" t="n">
        <v>0</v>
      </c>
      <c r="E1684" s="71" t="n">
        <v>0</v>
      </c>
      <c r="F1684" s="71" t="n">
        <v>1</v>
      </c>
      <c r="G1684" s="72" t="n">
        <v>134.95</v>
      </c>
      <c r="H1684" s="72" t="n">
        <v>134.95</v>
      </c>
      <c r="I1684" s="71" t="n">
        <f aca="false">IF(B1684&gt;=Settings!$B$23,1,0)</f>
        <v>0</v>
      </c>
      <c r="J1684" s="71" t="n">
        <v>1</v>
      </c>
      <c r="K1684" s="71" t="n">
        <f aca="false">F1684*I1684*J1684</f>
        <v>0</v>
      </c>
      <c r="L1684" s="71" t="n">
        <f aca="false">E1684*I1684*J1684</f>
        <v>0</v>
      </c>
      <c r="M1684" s="72" t="n">
        <f aca="false">G1684*I1684*J1684</f>
        <v>0</v>
      </c>
      <c r="N1684" s="72" t="n">
        <f aca="false">D1684*I1684*J1684</f>
        <v>-0</v>
      </c>
      <c r="O1684" s="71" t="n">
        <f aca="false">F1684*J1684</f>
        <v>1</v>
      </c>
      <c r="P1684" s="71" t="n">
        <f aca="false">E1684*J1684</f>
        <v>0</v>
      </c>
    </row>
    <row r="1685" customFormat="false" ht="15" hidden="false" customHeight="false" outlineLevel="0" collapsed="false">
      <c r="A1685" s="71" t="s">
        <v>59</v>
      </c>
      <c r="B1685" s="71" t="s">
        <v>47</v>
      </c>
      <c r="C1685" s="71" t="s">
        <v>634</v>
      </c>
      <c r="D1685" s="72" t="n">
        <v>0</v>
      </c>
      <c r="E1685" s="71" t="n">
        <v>0</v>
      </c>
      <c r="F1685" s="71" t="n">
        <v>31</v>
      </c>
      <c r="G1685" s="72" t="n">
        <v>2369.432</v>
      </c>
      <c r="H1685" s="72" t="n">
        <v>2369.432</v>
      </c>
      <c r="I1685" s="71" t="n">
        <f aca="false">IF(B1685&gt;=Settings!$B$23,1,0)</f>
        <v>0</v>
      </c>
      <c r="J1685" s="71" t="n">
        <v>1</v>
      </c>
      <c r="K1685" s="71" t="n">
        <f aca="false">F1685*I1685*J1685</f>
        <v>0</v>
      </c>
      <c r="L1685" s="71" t="n">
        <f aca="false">E1685*I1685*J1685</f>
        <v>0</v>
      </c>
      <c r="M1685" s="72" t="n">
        <f aca="false">G1685*I1685*J1685</f>
        <v>0</v>
      </c>
      <c r="N1685" s="72" t="n">
        <f aca="false">D1685*I1685*J1685</f>
        <v>-0</v>
      </c>
      <c r="O1685" s="71" t="n">
        <f aca="false">F1685*J1685</f>
        <v>31</v>
      </c>
      <c r="P1685" s="71" t="n">
        <f aca="false">E1685*J1685</f>
        <v>0</v>
      </c>
    </row>
    <row r="1686" customFormat="false" ht="15" hidden="false" customHeight="false" outlineLevel="0" collapsed="false">
      <c r="A1686" s="71" t="s">
        <v>59</v>
      </c>
      <c r="B1686" s="71" t="s">
        <v>47</v>
      </c>
      <c r="C1686" s="71" t="s">
        <v>923</v>
      </c>
      <c r="D1686" s="72" t="n">
        <v>0</v>
      </c>
      <c r="E1686" s="71" t="n">
        <v>0</v>
      </c>
      <c r="F1686" s="71" t="n">
        <v>8</v>
      </c>
      <c r="G1686" s="72" t="n">
        <v>864.6</v>
      </c>
      <c r="H1686" s="72" t="n">
        <v>864.6</v>
      </c>
      <c r="I1686" s="71" t="n">
        <f aca="false">IF(B1686&gt;=Settings!$B$23,1,0)</f>
        <v>0</v>
      </c>
      <c r="J1686" s="71" t="n">
        <v>1</v>
      </c>
      <c r="K1686" s="71" t="n">
        <f aca="false">F1686*I1686*J1686</f>
        <v>0</v>
      </c>
      <c r="L1686" s="71" t="n">
        <f aca="false">E1686*I1686*J1686</f>
        <v>0</v>
      </c>
      <c r="M1686" s="72" t="n">
        <f aca="false">G1686*I1686*J1686</f>
        <v>0</v>
      </c>
      <c r="N1686" s="72" t="n">
        <f aca="false">D1686*I1686*J1686</f>
        <v>-0</v>
      </c>
      <c r="O1686" s="71" t="n">
        <f aca="false">F1686*J1686</f>
        <v>8</v>
      </c>
      <c r="P1686" s="71" t="n">
        <f aca="false">E1686*J1686</f>
        <v>0</v>
      </c>
    </row>
    <row r="1687" customFormat="false" ht="15" hidden="false" customHeight="false" outlineLevel="0" collapsed="false">
      <c r="A1687" s="71" t="s">
        <v>60</v>
      </c>
      <c r="B1687" s="71" t="s">
        <v>47</v>
      </c>
      <c r="C1687" s="71" t="s">
        <v>1815</v>
      </c>
      <c r="D1687" s="72" t="n">
        <v>0</v>
      </c>
      <c r="E1687" s="71" t="n">
        <v>0</v>
      </c>
      <c r="F1687" s="71" t="n">
        <v>4</v>
      </c>
      <c r="G1687" s="72" t="n">
        <v>459.8</v>
      </c>
      <c r="H1687" s="72" t="n">
        <v>459.8</v>
      </c>
      <c r="I1687" s="71" t="n">
        <f aca="false">IF(B1687&gt;=Settings!$B$23,1,0)</f>
        <v>0</v>
      </c>
      <c r="J1687" s="71" t="n">
        <v>1</v>
      </c>
      <c r="K1687" s="71" t="n">
        <f aca="false">F1687*I1687*J1687</f>
        <v>0</v>
      </c>
      <c r="L1687" s="71" t="n">
        <f aca="false">E1687*I1687*J1687</f>
        <v>0</v>
      </c>
      <c r="M1687" s="72" t="n">
        <f aca="false">G1687*I1687*J1687</f>
        <v>0</v>
      </c>
      <c r="N1687" s="72" t="n">
        <f aca="false">D1687*I1687*J1687</f>
        <v>-0</v>
      </c>
      <c r="O1687" s="71" t="n">
        <f aca="false">F1687*J1687</f>
        <v>4</v>
      </c>
      <c r="P1687" s="71" t="n">
        <f aca="false">E1687*J1687</f>
        <v>0</v>
      </c>
    </row>
    <row r="1688" customFormat="false" ht="15" hidden="false" customHeight="false" outlineLevel="0" collapsed="false">
      <c r="A1688" s="71" t="s">
        <v>59</v>
      </c>
      <c r="B1688" s="71" t="s">
        <v>47</v>
      </c>
      <c r="C1688" s="71" t="s">
        <v>931</v>
      </c>
      <c r="D1688" s="72" t="n">
        <v>0</v>
      </c>
      <c r="E1688" s="71" t="n">
        <v>0</v>
      </c>
      <c r="F1688" s="71" t="n">
        <v>4</v>
      </c>
      <c r="G1688" s="72" t="n">
        <v>374.8</v>
      </c>
      <c r="H1688" s="72" t="n">
        <v>374.8</v>
      </c>
      <c r="I1688" s="71" t="n">
        <f aca="false">IF(B1688&gt;=Settings!$B$23,1,0)</f>
        <v>0</v>
      </c>
      <c r="J1688" s="71" t="n">
        <v>1</v>
      </c>
      <c r="K1688" s="71" t="n">
        <f aca="false">F1688*I1688*J1688</f>
        <v>0</v>
      </c>
      <c r="L1688" s="71" t="n">
        <f aca="false">E1688*I1688*J1688</f>
        <v>0</v>
      </c>
      <c r="M1688" s="72" t="n">
        <f aca="false">G1688*I1688*J1688</f>
        <v>0</v>
      </c>
      <c r="N1688" s="72" t="n">
        <f aca="false">D1688*I1688*J1688</f>
        <v>-0</v>
      </c>
      <c r="O1688" s="71" t="n">
        <f aca="false">F1688*J1688</f>
        <v>4</v>
      </c>
      <c r="P1688" s="71" t="n">
        <f aca="false">E1688*J1688</f>
        <v>0</v>
      </c>
    </row>
    <row r="1689" customFormat="false" ht="15" hidden="false" customHeight="false" outlineLevel="0" collapsed="false">
      <c r="A1689" s="71" t="s">
        <v>60</v>
      </c>
      <c r="B1689" s="71" t="s">
        <v>47</v>
      </c>
      <c r="C1689" s="71" t="s">
        <v>1816</v>
      </c>
      <c r="D1689" s="72" t="n">
        <v>0</v>
      </c>
      <c r="E1689" s="71" t="n">
        <v>0</v>
      </c>
      <c r="F1689" s="71" t="n">
        <v>1</v>
      </c>
      <c r="G1689" s="72" t="n">
        <v>119.95</v>
      </c>
      <c r="H1689" s="72" t="n">
        <v>119.95</v>
      </c>
      <c r="I1689" s="71" t="n">
        <f aca="false">IF(B1689&gt;=Settings!$B$23,1,0)</f>
        <v>0</v>
      </c>
      <c r="J1689" s="71" t="n">
        <v>1</v>
      </c>
      <c r="K1689" s="71" t="n">
        <f aca="false">F1689*I1689*J1689</f>
        <v>0</v>
      </c>
      <c r="L1689" s="71" t="n">
        <f aca="false">E1689*I1689*J1689</f>
        <v>0</v>
      </c>
      <c r="M1689" s="72" t="n">
        <f aca="false">G1689*I1689*J1689</f>
        <v>0</v>
      </c>
      <c r="N1689" s="72" t="n">
        <f aca="false">D1689*I1689*J1689</f>
        <v>-0</v>
      </c>
      <c r="O1689" s="71" t="n">
        <f aca="false">F1689*J1689</f>
        <v>1</v>
      </c>
      <c r="P1689" s="71" t="n">
        <f aca="false">E1689*J1689</f>
        <v>0</v>
      </c>
    </row>
    <row r="1690" customFormat="false" ht="15" hidden="false" customHeight="false" outlineLevel="0" collapsed="false">
      <c r="A1690" s="71" t="s">
        <v>60</v>
      </c>
      <c r="B1690" s="71" t="s">
        <v>47</v>
      </c>
      <c r="C1690" s="71" t="s">
        <v>1389</v>
      </c>
      <c r="D1690" s="72" t="n">
        <v>0</v>
      </c>
      <c r="E1690" s="71" t="n">
        <v>0</v>
      </c>
      <c r="F1690" s="71" t="n">
        <v>6</v>
      </c>
      <c r="G1690" s="72" t="n">
        <v>95.7</v>
      </c>
      <c r="H1690" s="72" t="n">
        <v>95.7</v>
      </c>
      <c r="I1690" s="71" t="n">
        <f aca="false">IF(B1690&gt;=Settings!$B$23,1,0)</f>
        <v>0</v>
      </c>
      <c r="J1690" s="71" t="n">
        <v>1</v>
      </c>
      <c r="K1690" s="71" t="n">
        <f aca="false">F1690*I1690*J1690</f>
        <v>0</v>
      </c>
      <c r="L1690" s="71" t="n">
        <f aca="false">E1690*I1690*J1690</f>
        <v>0</v>
      </c>
      <c r="M1690" s="72" t="n">
        <f aca="false">G1690*I1690*J1690</f>
        <v>0</v>
      </c>
      <c r="N1690" s="72" t="n">
        <f aca="false">D1690*I1690*J1690</f>
        <v>-0</v>
      </c>
      <c r="O1690" s="71" t="n">
        <f aca="false">F1690*J1690</f>
        <v>6</v>
      </c>
      <c r="P1690" s="71" t="n">
        <f aca="false">E1690*J1690</f>
        <v>0</v>
      </c>
    </row>
    <row r="1691" customFormat="false" ht="15" hidden="false" customHeight="false" outlineLevel="0" collapsed="false">
      <c r="A1691" s="71" t="s">
        <v>60</v>
      </c>
      <c r="B1691" s="71" t="s">
        <v>47</v>
      </c>
      <c r="C1691" s="71" t="s">
        <v>1817</v>
      </c>
      <c r="D1691" s="72" t="n">
        <v>0</v>
      </c>
      <c r="E1691" s="71" t="n">
        <v>0</v>
      </c>
      <c r="F1691" s="71" t="n">
        <v>1</v>
      </c>
      <c r="G1691" s="72" t="n">
        <v>199.95</v>
      </c>
      <c r="H1691" s="72" t="n">
        <v>199.95</v>
      </c>
      <c r="I1691" s="71" t="n">
        <f aca="false">IF(B1691&gt;=Settings!$B$23,1,0)</f>
        <v>0</v>
      </c>
      <c r="J1691" s="71" t="n">
        <v>1</v>
      </c>
      <c r="K1691" s="71" t="n">
        <f aca="false">F1691*I1691*J1691</f>
        <v>0</v>
      </c>
      <c r="L1691" s="71" t="n">
        <f aca="false">E1691*I1691*J1691</f>
        <v>0</v>
      </c>
      <c r="M1691" s="72" t="n">
        <f aca="false">G1691*I1691*J1691</f>
        <v>0</v>
      </c>
      <c r="N1691" s="72" t="n">
        <f aca="false">D1691*I1691*J1691</f>
        <v>-0</v>
      </c>
      <c r="O1691" s="71" t="n">
        <f aca="false">F1691*J1691</f>
        <v>1</v>
      </c>
      <c r="P1691" s="71" t="n">
        <f aca="false">E1691*J1691</f>
        <v>0</v>
      </c>
    </row>
    <row r="1692" customFormat="false" ht="15" hidden="false" customHeight="false" outlineLevel="0" collapsed="false">
      <c r="A1692" s="71" t="s">
        <v>60</v>
      </c>
      <c r="B1692" s="71" t="s">
        <v>47</v>
      </c>
      <c r="C1692" s="71" t="s">
        <v>1477</v>
      </c>
      <c r="D1692" s="72" t="n">
        <v>34.99</v>
      </c>
      <c r="E1692" s="71" t="n">
        <v>1</v>
      </c>
      <c r="F1692" s="71" t="n">
        <v>6</v>
      </c>
      <c r="G1692" s="72" t="n">
        <v>209.94</v>
      </c>
      <c r="H1692" s="72" t="n">
        <v>174.95</v>
      </c>
      <c r="I1692" s="71" t="n">
        <f aca="false">IF(B1692&gt;=Settings!$B$23,1,0)</f>
        <v>0</v>
      </c>
      <c r="J1692" s="71" t="n">
        <v>1</v>
      </c>
      <c r="K1692" s="71" t="n">
        <f aca="false">F1692*I1692*J1692</f>
        <v>0</v>
      </c>
      <c r="L1692" s="71" t="n">
        <f aca="false">E1692*I1692*J1692</f>
        <v>0</v>
      </c>
      <c r="M1692" s="72" t="n">
        <f aca="false">G1692*I1692*J1692</f>
        <v>0</v>
      </c>
      <c r="N1692" s="72" t="n">
        <f aca="false">D1692*I1692*J1692</f>
        <v>0</v>
      </c>
      <c r="O1692" s="71" t="n">
        <f aca="false">F1692*J1692</f>
        <v>6</v>
      </c>
      <c r="P1692" s="71" t="n">
        <f aca="false">E1692*J1692</f>
        <v>1</v>
      </c>
    </row>
    <row r="1693" customFormat="false" ht="15" hidden="false" customHeight="false" outlineLevel="0" collapsed="false">
      <c r="A1693" s="71" t="s">
        <v>60</v>
      </c>
      <c r="B1693" s="71" t="s">
        <v>47</v>
      </c>
      <c r="C1693" s="71" t="s">
        <v>1818</v>
      </c>
      <c r="D1693" s="72" t="n">
        <v>0</v>
      </c>
      <c r="E1693" s="71" t="n">
        <v>0</v>
      </c>
      <c r="F1693" s="71" t="n">
        <v>6</v>
      </c>
      <c r="G1693" s="72" t="n">
        <v>299.7</v>
      </c>
      <c r="H1693" s="72" t="n">
        <v>299.7</v>
      </c>
      <c r="I1693" s="71" t="n">
        <f aca="false">IF(B1693&gt;=Settings!$B$23,1,0)</f>
        <v>0</v>
      </c>
      <c r="J1693" s="71" t="n">
        <v>1</v>
      </c>
      <c r="K1693" s="71" t="n">
        <f aca="false">F1693*I1693*J1693</f>
        <v>0</v>
      </c>
      <c r="L1693" s="71" t="n">
        <f aca="false">E1693*I1693*J1693</f>
        <v>0</v>
      </c>
      <c r="M1693" s="72" t="n">
        <f aca="false">G1693*I1693*J1693</f>
        <v>0</v>
      </c>
      <c r="N1693" s="72" t="n">
        <f aca="false">D1693*I1693*J1693</f>
        <v>-0</v>
      </c>
      <c r="O1693" s="71" t="n">
        <f aca="false">F1693*J1693</f>
        <v>6</v>
      </c>
      <c r="P1693" s="71" t="n">
        <f aca="false">E1693*J1693</f>
        <v>0</v>
      </c>
    </row>
    <row r="1694" customFormat="false" ht="15" hidden="false" customHeight="false" outlineLevel="0" collapsed="false">
      <c r="A1694" s="71" t="s">
        <v>60</v>
      </c>
      <c r="B1694" s="71" t="s">
        <v>47</v>
      </c>
      <c r="C1694" s="71" t="s">
        <v>1819</v>
      </c>
      <c r="D1694" s="72" t="n">
        <v>0</v>
      </c>
      <c r="E1694" s="71" t="n">
        <v>0</v>
      </c>
      <c r="F1694" s="71" t="n">
        <v>3</v>
      </c>
      <c r="G1694" s="72" t="n">
        <v>269.85</v>
      </c>
      <c r="H1694" s="72" t="n">
        <v>269.85</v>
      </c>
      <c r="I1694" s="71" t="n">
        <f aca="false">IF(B1694&gt;=Settings!$B$23,1,0)</f>
        <v>0</v>
      </c>
      <c r="J1694" s="71" t="n">
        <v>1</v>
      </c>
      <c r="K1694" s="71" t="n">
        <f aca="false">F1694*I1694*J1694</f>
        <v>0</v>
      </c>
      <c r="L1694" s="71" t="n">
        <f aca="false">E1694*I1694*J1694</f>
        <v>0</v>
      </c>
      <c r="M1694" s="72" t="n">
        <f aca="false">G1694*I1694*J1694</f>
        <v>0</v>
      </c>
      <c r="N1694" s="72" t="n">
        <f aca="false">D1694*I1694*J1694</f>
        <v>-0</v>
      </c>
      <c r="O1694" s="71" t="n">
        <f aca="false">F1694*J1694</f>
        <v>3</v>
      </c>
      <c r="P1694" s="71" t="n">
        <f aca="false">E1694*J1694</f>
        <v>0</v>
      </c>
    </row>
    <row r="1695" customFormat="false" ht="15" hidden="false" customHeight="false" outlineLevel="0" collapsed="false">
      <c r="A1695" s="71" t="s">
        <v>61</v>
      </c>
      <c r="B1695" s="71" t="s">
        <v>47</v>
      </c>
      <c r="C1695" s="71" t="s">
        <v>124</v>
      </c>
      <c r="D1695" s="72" t="n">
        <v>154.95</v>
      </c>
      <c r="E1695" s="71" t="n">
        <v>1</v>
      </c>
      <c r="F1695" s="71" t="n">
        <v>5</v>
      </c>
      <c r="G1695" s="72" t="n">
        <v>747.75</v>
      </c>
      <c r="H1695" s="72" t="n">
        <v>548.12</v>
      </c>
      <c r="I1695" s="71" t="n">
        <f aca="false">IF(B1695&gt;=Settings!$B$23,1,0)</f>
        <v>0</v>
      </c>
      <c r="J1695" s="71" t="n">
        <v>1</v>
      </c>
      <c r="K1695" s="71" t="n">
        <f aca="false">F1695*I1695*J1695</f>
        <v>0</v>
      </c>
      <c r="L1695" s="71" t="n">
        <f aca="false">E1695*I1695*J1695</f>
        <v>0</v>
      </c>
      <c r="M1695" s="72" t="n">
        <f aca="false">G1695*I1695*J1695</f>
        <v>0</v>
      </c>
      <c r="N1695" s="72" t="n">
        <f aca="false">D1695*I1695*J1695</f>
        <v>0</v>
      </c>
      <c r="O1695" s="71" t="n">
        <f aca="false">F1695*J1695</f>
        <v>5</v>
      </c>
      <c r="P1695" s="71" t="n">
        <f aca="false">E1695*J1695</f>
        <v>1</v>
      </c>
    </row>
    <row r="1696" customFormat="false" ht="15" hidden="false" customHeight="false" outlineLevel="0" collapsed="false">
      <c r="A1696" s="71" t="s">
        <v>60</v>
      </c>
      <c r="B1696" s="71" t="s">
        <v>47</v>
      </c>
      <c r="C1696" s="71" t="s">
        <v>1820</v>
      </c>
      <c r="D1696" s="72" t="n">
        <v>0</v>
      </c>
      <c r="E1696" s="71" t="n">
        <v>0</v>
      </c>
      <c r="F1696" s="71" t="n">
        <v>1</v>
      </c>
      <c r="G1696" s="72" t="n">
        <v>84.95</v>
      </c>
      <c r="H1696" s="72" t="n">
        <v>84.95</v>
      </c>
      <c r="I1696" s="71" t="n">
        <f aca="false">IF(B1696&gt;=Settings!$B$23,1,0)</f>
        <v>0</v>
      </c>
      <c r="J1696" s="71" t="n">
        <v>1</v>
      </c>
      <c r="K1696" s="71" t="n">
        <f aca="false">F1696*I1696*J1696</f>
        <v>0</v>
      </c>
      <c r="L1696" s="71" t="n">
        <f aca="false">E1696*I1696*J1696</f>
        <v>0</v>
      </c>
      <c r="M1696" s="72" t="n">
        <f aca="false">G1696*I1696*J1696</f>
        <v>0</v>
      </c>
      <c r="N1696" s="72" t="n">
        <f aca="false">D1696*I1696*J1696</f>
        <v>-0</v>
      </c>
      <c r="O1696" s="71" t="n">
        <f aca="false">F1696*J1696</f>
        <v>1</v>
      </c>
      <c r="P1696" s="71" t="n">
        <f aca="false">E1696*J1696</f>
        <v>0</v>
      </c>
    </row>
    <row r="1697" customFormat="false" ht="15" hidden="false" customHeight="false" outlineLevel="0" collapsed="false">
      <c r="A1697" s="71" t="s">
        <v>60</v>
      </c>
      <c r="B1697" s="71" t="s">
        <v>47</v>
      </c>
      <c r="C1697" s="71" t="s">
        <v>1329</v>
      </c>
      <c r="D1697" s="72" t="n">
        <v>0</v>
      </c>
      <c r="E1697" s="71" t="n">
        <v>0</v>
      </c>
      <c r="F1697" s="71" t="n">
        <v>4</v>
      </c>
      <c r="G1697" s="72" t="n">
        <v>55.8</v>
      </c>
      <c r="H1697" s="72" t="n">
        <v>55.8</v>
      </c>
      <c r="I1697" s="71" t="n">
        <f aca="false">IF(B1697&gt;=Settings!$B$23,1,0)</f>
        <v>0</v>
      </c>
      <c r="J1697" s="71" t="n">
        <v>1</v>
      </c>
      <c r="K1697" s="71" t="n">
        <f aca="false">F1697*I1697*J1697</f>
        <v>0</v>
      </c>
      <c r="L1697" s="71" t="n">
        <f aca="false">E1697*I1697*J1697</f>
        <v>0</v>
      </c>
      <c r="M1697" s="72" t="n">
        <f aca="false">G1697*I1697*J1697</f>
        <v>0</v>
      </c>
      <c r="N1697" s="72" t="n">
        <f aca="false">D1697*I1697*J1697</f>
        <v>-0</v>
      </c>
      <c r="O1697" s="71" t="n">
        <f aca="false">F1697*J1697</f>
        <v>4</v>
      </c>
      <c r="P1697" s="71" t="n">
        <f aca="false">E1697*J1697</f>
        <v>0</v>
      </c>
    </row>
    <row r="1698" customFormat="false" ht="15" hidden="false" customHeight="false" outlineLevel="0" collapsed="false">
      <c r="A1698" s="71" t="s">
        <v>60</v>
      </c>
      <c r="B1698" s="71" t="s">
        <v>47</v>
      </c>
      <c r="C1698" s="71" t="s">
        <v>1821</v>
      </c>
      <c r="D1698" s="72" t="n">
        <v>0</v>
      </c>
      <c r="E1698" s="71" t="n">
        <v>0</v>
      </c>
      <c r="F1698" s="71" t="n">
        <v>1</v>
      </c>
      <c r="G1698" s="72" t="n">
        <v>144.95</v>
      </c>
      <c r="H1698" s="72" t="n">
        <v>144.95</v>
      </c>
      <c r="I1698" s="71" t="n">
        <f aca="false">IF(B1698&gt;=Settings!$B$23,1,0)</f>
        <v>0</v>
      </c>
      <c r="J1698" s="71" t="n">
        <v>1</v>
      </c>
      <c r="K1698" s="71" t="n">
        <f aca="false">F1698*I1698*J1698</f>
        <v>0</v>
      </c>
      <c r="L1698" s="71" t="n">
        <f aca="false">E1698*I1698*J1698</f>
        <v>0</v>
      </c>
      <c r="M1698" s="72" t="n">
        <f aca="false">G1698*I1698*J1698</f>
        <v>0</v>
      </c>
      <c r="N1698" s="72" t="n">
        <f aca="false">D1698*I1698*J1698</f>
        <v>-0</v>
      </c>
      <c r="O1698" s="71" t="n">
        <f aca="false">F1698*J1698</f>
        <v>1</v>
      </c>
      <c r="P1698" s="71" t="n">
        <f aca="false">E1698*J1698</f>
        <v>0</v>
      </c>
    </row>
    <row r="1699" customFormat="false" ht="15" hidden="false" customHeight="false" outlineLevel="0" collapsed="false">
      <c r="A1699" s="71" t="s">
        <v>60</v>
      </c>
      <c r="B1699" s="71" t="s">
        <v>47</v>
      </c>
      <c r="C1699" s="71" t="s">
        <v>1454</v>
      </c>
      <c r="D1699" s="72" t="n">
        <v>0</v>
      </c>
      <c r="E1699" s="71" t="n">
        <v>0</v>
      </c>
      <c r="F1699" s="71" t="n">
        <v>3</v>
      </c>
      <c r="G1699" s="72" t="n">
        <v>239.97</v>
      </c>
      <c r="H1699" s="72" t="n">
        <v>239.97</v>
      </c>
      <c r="I1699" s="71" t="n">
        <f aca="false">IF(B1699&gt;=Settings!$B$23,1,0)</f>
        <v>0</v>
      </c>
      <c r="J1699" s="71" t="n">
        <v>1</v>
      </c>
      <c r="K1699" s="71" t="n">
        <f aca="false">F1699*I1699*J1699</f>
        <v>0</v>
      </c>
      <c r="L1699" s="71" t="n">
        <f aca="false">E1699*I1699*J1699</f>
        <v>0</v>
      </c>
      <c r="M1699" s="72" t="n">
        <f aca="false">G1699*I1699*J1699</f>
        <v>0</v>
      </c>
      <c r="N1699" s="72" t="n">
        <f aca="false">D1699*I1699*J1699</f>
        <v>-0</v>
      </c>
      <c r="O1699" s="71" t="n">
        <f aca="false">F1699*J1699</f>
        <v>3</v>
      </c>
      <c r="P1699" s="71" t="n">
        <f aca="false">E1699*J1699</f>
        <v>0</v>
      </c>
    </row>
    <row r="1700" customFormat="false" ht="15" hidden="false" customHeight="false" outlineLevel="0" collapsed="false">
      <c r="A1700" s="71" t="s">
        <v>59</v>
      </c>
      <c r="B1700" s="71" t="s">
        <v>47</v>
      </c>
      <c r="C1700" s="71" t="s">
        <v>141</v>
      </c>
      <c r="D1700" s="72" t="n">
        <v>0</v>
      </c>
      <c r="E1700" s="71" t="n">
        <v>0</v>
      </c>
      <c r="F1700" s="71" t="n">
        <v>1</v>
      </c>
      <c r="G1700" s="72" t="n">
        <v>153.95</v>
      </c>
      <c r="H1700" s="72" t="n">
        <v>153.95</v>
      </c>
      <c r="I1700" s="71" t="n">
        <f aca="false">IF(B1700&gt;=Settings!$B$23,1,0)</f>
        <v>0</v>
      </c>
      <c r="J1700" s="71" t="n">
        <v>1</v>
      </c>
      <c r="K1700" s="71" t="n">
        <f aca="false">F1700*I1700*J1700</f>
        <v>0</v>
      </c>
      <c r="L1700" s="71" t="n">
        <f aca="false">E1700*I1700*J1700</f>
        <v>0</v>
      </c>
      <c r="M1700" s="72" t="n">
        <f aca="false">G1700*I1700*J1700</f>
        <v>0</v>
      </c>
      <c r="N1700" s="72" t="n">
        <f aca="false">D1700*I1700*J1700</f>
        <v>-0</v>
      </c>
      <c r="O1700" s="71" t="n">
        <f aca="false">F1700*J1700</f>
        <v>1</v>
      </c>
      <c r="P1700" s="71" t="n">
        <f aca="false">E1700*J1700</f>
        <v>0</v>
      </c>
    </row>
    <row r="1701" customFormat="false" ht="15" hidden="false" customHeight="false" outlineLevel="0" collapsed="false">
      <c r="A1701" s="71" t="s">
        <v>60</v>
      </c>
      <c r="B1701" s="71" t="s">
        <v>47</v>
      </c>
      <c r="C1701" s="71" t="s">
        <v>1822</v>
      </c>
      <c r="D1701" s="72" t="n">
        <v>0</v>
      </c>
      <c r="E1701" s="71" t="n">
        <v>0</v>
      </c>
      <c r="F1701" s="71" t="n">
        <v>1</v>
      </c>
      <c r="G1701" s="72" t="n">
        <v>89.95</v>
      </c>
      <c r="H1701" s="72" t="n">
        <v>89.95</v>
      </c>
      <c r="I1701" s="71" t="n">
        <f aca="false">IF(B1701&gt;=Settings!$B$23,1,0)</f>
        <v>0</v>
      </c>
      <c r="J1701" s="71" t="n">
        <v>1</v>
      </c>
      <c r="K1701" s="71" t="n">
        <f aca="false">F1701*I1701*J1701</f>
        <v>0</v>
      </c>
      <c r="L1701" s="71" t="n">
        <f aca="false">E1701*I1701*J1701</f>
        <v>0</v>
      </c>
      <c r="M1701" s="72" t="n">
        <f aca="false">G1701*I1701*J1701</f>
        <v>0</v>
      </c>
      <c r="N1701" s="72" t="n">
        <f aca="false">D1701*I1701*J1701</f>
        <v>-0</v>
      </c>
      <c r="O1701" s="71" t="n">
        <f aca="false">F1701*J1701</f>
        <v>1</v>
      </c>
      <c r="P1701" s="71" t="n">
        <f aca="false">E1701*J1701</f>
        <v>0</v>
      </c>
    </row>
    <row r="1702" customFormat="false" ht="15" hidden="false" customHeight="false" outlineLevel="0" collapsed="false">
      <c r="A1702" s="71" t="s">
        <v>60</v>
      </c>
      <c r="B1702" s="71" t="s">
        <v>47</v>
      </c>
      <c r="C1702" s="71" t="s">
        <v>1823</v>
      </c>
      <c r="D1702" s="72" t="n">
        <v>0</v>
      </c>
      <c r="E1702" s="71" t="n">
        <v>0</v>
      </c>
      <c r="F1702" s="71" t="n">
        <v>1</v>
      </c>
      <c r="G1702" s="72" t="n">
        <v>59.95</v>
      </c>
      <c r="H1702" s="72" t="n">
        <v>59.95</v>
      </c>
      <c r="I1702" s="71" t="n">
        <f aca="false">IF(B1702&gt;=Settings!$B$23,1,0)</f>
        <v>0</v>
      </c>
      <c r="J1702" s="71" t="n">
        <v>1</v>
      </c>
      <c r="K1702" s="71" t="n">
        <f aca="false">F1702*I1702*J1702</f>
        <v>0</v>
      </c>
      <c r="L1702" s="71" t="n">
        <f aca="false">E1702*I1702*J1702</f>
        <v>0</v>
      </c>
      <c r="M1702" s="72" t="n">
        <f aca="false">G1702*I1702*J1702</f>
        <v>0</v>
      </c>
      <c r="N1702" s="72" t="n">
        <f aca="false">D1702*I1702*J1702</f>
        <v>-0</v>
      </c>
      <c r="O1702" s="71" t="n">
        <f aca="false">F1702*J1702</f>
        <v>1</v>
      </c>
      <c r="P1702" s="71" t="n">
        <f aca="false">E1702*J1702</f>
        <v>0</v>
      </c>
    </row>
    <row r="1703" customFormat="false" ht="15" hidden="false" customHeight="false" outlineLevel="0" collapsed="false">
      <c r="A1703" s="71" t="s">
        <v>60</v>
      </c>
      <c r="B1703" s="71" t="s">
        <v>47</v>
      </c>
      <c r="C1703" s="71" t="s">
        <v>1824</v>
      </c>
      <c r="D1703" s="72" t="n">
        <v>0</v>
      </c>
      <c r="E1703" s="71" t="n">
        <v>0</v>
      </c>
      <c r="F1703" s="71" t="n">
        <v>1</v>
      </c>
      <c r="G1703" s="72" t="n">
        <v>89.95</v>
      </c>
      <c r="H1703" s="72" t="n">
        <v>89.95</v>
      </c>
      <c r="I1703" s="71" t="n">
        <f aca="false">IF(B1703&gt;=Settings!$B$23,1,0)</f>
        <v>0</v>
      </c>
      <c r="J1703" s="71" t="n">
        <v>1</v>
      </c>
      <c r="K1703" s="71" t="n">
        <f aca="false">F1703*I1703*J1703</f>
        <v>0</v>
      </c>
      <c r="L1703" s="71" t="n">
        <f aca="false">E1703*I1703*J1703</f>
        <v>0</v>
      </c>
      <c r="M1703" s="72" t="n">
        <f aca="false">G1703*I1703*J1703</f>
        <v>0</v>
      </c>
      <c r="N1703" s="72" t="n">
        <f aca="false">D1703*I1703*J1703</f>
        <v>-0</v>
      </c>
      <c r="O1703" s="71" t="n">
        <f aca="false">F1703*J1703</f>
        <v>1</v>
      </c>
      <c r="P1703" s="71" t="n">
        <f aca="false">E1703*J1703</f>
        <v>0</v>
      </c>
    </row>
    <row r="1704" customFormat="false" ht="15" hidden="false" customHeight="false" outlineLevel="0" collapsed="false">
      <c r="A1704" s="71" t="s">
        <v>61</v>
      </c>
      <c r="B1704" s="71" t="s">
        <v>47</v>
      </c>
      <c r="C1704" s="71" t="s">
        <v>890</v>
      </c>
      <c r="D1704" s="72" t="n">
        <v>0</v>
      </c>
      <c r="E1704" s="71" t="n">
        <v>0</v>
      </c>
      <c r="F1704" s="71" t="n">
        <v>3</v>
      </c>
      <c r="G1704" s="72" t="n">
        <v>59.85</v>
      </c>
      <c r="H1704" s="72" t="n">
        <v>59.85</v>
      </c>
      <c r="I1704" s="71" t="n">
        <f aca="false">IF(B1704&gt;=Settings!$B$23,1,0)</f>
        <v>0</v>
      </c>
      <c r="J1704" s="71" t="n">
        <v>1</v>
      </c>
      <c r="K1704" s="71" t="n">
        <f aca="false">F1704*I1704*J1704</f>
        <v>0</v>
      </c>
      <c r="L1704" s="71" t="n">
        <f aca="false">E1704*I1704*J1704</f>
        <v>0</v>
      </c>
      <c r="M1704" s="72" t="n">
        <f aca="false">G1704*I1704*J1704</f>
        <v>0</v>
      </c>
      <c r="N1704" s="72" t="n">
        <f aca="false">D1704*I1704*J1704</f>
        <v>-0</v>
      </c>
      <c r="O1704" s="71" t="n">
        <f aca="false">F1704*J1704</f>
        <v>3</v>
      </c>
      <c r="P1704" s="71" t="n">
        <f aca="false">E1704*J1704</f>
        <v>0</v>
      </c>
    </row>
    <row r="1705" customFormat="false" ht="15" hidden="false" customHeight="false" outlineLevel="0" collapsed="false">
      <c r="A1705" s="71" t="s">
        <v>61</v>
      </c>
      <c r="B1705" s="71" t="s">
        <v>47</v>
      </c>
      <c r="C1705" s="71" t="s">
        <v>891</v>
      </c>
      <c r="D1705" s="72" t="n">
        <v>0</v>
      </c>
      <c r="E1705" s="71" t="n">
        <v>0</v>
      </c>
      <c r="F1705" s="71" t="n">
        <v>6</v>
      </c>
      <c r="G1705" s="72" t="n">
        <v>674.7</v>
      </c>
      <c r="H1705" s="72" t="n">
        <v>589.27</v>
      </c>
      <c r="I1705" s="71" t="n">
        <f aca="false">IF(B1705&gt;=Settings!$B$23,1,0)</f>
        <v>0</v>
      </c>
      <c r="J1705" s="71" t="n">
        <v>1</v>
      </c>
      <c r="K1705" s="71" t="n">
        <f aca="false">F1705*I1705*J1705</f>
        <v>0</v>
      </c>
      <c r="L1705" s="71" t="n">
        <f aca="false">E1705*I1705*J1705</f>
        <v>0</v>
      </c>
      <c r="M1705" s="72" t="n">
        <f aca="false">G1705*I1705*J1705</f>
        <v>0</v>
      </c>
      <c r="N1705" s="72" t="n">
        <f aca="false">D1705*I1705*J1705</f>
        <v>-0</v>
      </c>
      <c r="O1705" s="71" t="n">
        <f aca="false">F1705*J1705</f>
        <v>6</v>
      </c>
      <c r="P1705" s="71" t="n">
        <f aca="false">E1705*J1705</f>
        <v>0</v>
      </c>
    </row>
    <row r="1706" customFormat="false" ht="15" hidden="false" customHeight="false" outlineLevel="0" collapsed="false">
      <c r="A1706" s="71" t="s">
        <v>61</v>
      </c>
      <c r="B1706" s="71" t="s">
        <v>47</v>
      </c>
      <c r="C1706" s="71" t="s">
        <v>889</v>
      </c>
      <c r="D1706" s="72" t="n">
        <v>0</v>
      </c>
      <c r="E1706" s="71" t="n">
        <v>0</v>
      </c>
      <c r="F1706" s="71" t="n">
        <v>1</v>
      </c>
      <c r="G1706" s="72" t="n">
        <v>134.95</v>
      </c>
      <c r="H1706" s="72" t="n">
        <v>114.71</v>
      </c>
      <c r="I1706" s="71" t="n">
        <f aca="false">IF(B1706&gt;=Settings!$B$23,1,0)</f>
        <v>0</v>
      </c>
      <c r="J1706" s="71" t="n">
        <v>1</v>
      </c>
      <c r="K1706" s="71" t="n">
        <f aca="false">F1706*I1706*J1706</f>
        <v>0</v>
      </c>
      <c r="L1706" s="71" t="n">
        <f aca="false">E1706*I1706*J1706</f>
        <v>0</v>
      </c>
      <c r="M1706" s="72" t="n">
        <f aca="false">G1706*I1706*J1706</f>
        <v>0</v>
      </c>
      <c r="N1706" s="72" t="n">
        <f aca="false">D1706*I1706*J1706</f>
        <v>-0</v>
      </c>
      <c r="O1706" s="71" t="n">
        <f aca="false">F1706*J1706</f>
        <v>1</v>
      </c>
      <c r="P1706" s="71" t="n">
        <f aca="false">E1706*J1706</f>
        <v>0</v>
      </c>
    </row>
    <row r="1707" customFormat="false" ht="15" hidden="false" customHeight="false" outlineLevel="0" collapsed="false">
      <c r="A1707" s="71" t="s">
        <v>59</v>
      </c>
      <c r="B1707" s="71" t="s">
        <v>47</v>
      </c>
      <c r="C1707" s="71" t="s">
        <v>858</v>
      </c>
      <c r="D1707" s="72" t="n">
        <v>0</v>
      </c>
      <c r="E1707" s="71" t="n">
        <v>0</v>
      </c>
      <c r="F1707" s="71" t="n">
        <v>7</v>
      </c>
      <c r="G1707" s="72" t="n">
        <v>719.657</v>
      </c>
      <c r="H1707" s="72" t="n">
        <v>719.657</v>
      </c>
      <c r="I1707" s="71" t="n">
        <f aca="false">IF(B1707&gt;=Settings!$B$23,1,0)</f>
        <v>0</v>
      </c>
      <c r="J1707" s="71" t="n">
        <v>1</v>
      </c>
      <c r="K1707" s="71" t="n">
        <f aca="false">F1707*I1707*J1707</f>
        <v>0</v>
      </c>
      <c r="L1707" s="71" t="n">
        <f aca="false">E1707*I1707*J1707</f>
        <v>0</v>
      </c>
      <c r="M1707" s="72" t="n">
        <f aca="false">G1707*I1707*J1707</f>
        <v>0</v>
      </c>
      <c r="N1707" s="72" t="n">
        <f aca="false">D1707*I1707*J1707</f>
        <v>-0</v>
      </c>
      <c r="O1707" s="71" t="n">
        <f aca="false">F1707*J1707</f>
        <v>7</v>
      </c>
      <c r="P1707" s="71" t="n">
        <f aca="false">E1707*J1707</f>
        <v>0</v>
      </c>
    </row>
    <row r="1708" customFormat="false" ht="15" hidden="false" customHeight="false" outlineLevel="0" collapsed="false">
      <c r="A1708" s="71" t="s">
        <v>60</v>
      </c>
      <c r="B1708" s="71" t="s">
        <v>47</v>
      </c>
      <c r="C1708" s="71" t="s">
        <v>360</v>
      </c>
      <c r="D1708" s="72" t="n">
        <v>0</v>
      </c>
      <c r="E1708" s="71" t="n">
        <v>0</v>
      </c>
      <c r="F1708" s="71" t="n">
        <v>6</v>
      </c>
      <c r="G1708" s="72" t="n">
        <v>59.7</v>
      </c>
      <c r="H1708" s="72" t="n">
        <v>59.7</v>
      </c>
      <c r="I1708" s="71" t="n">
        <f aca="false">IF(B1708&gt;=Settings!$B$23,1,0)</f>
        <v>0</v>
      </c>
      <c r="J1708" s="71" t="n">
        <v>1</v>
      </c>
      <c r="K1708" s="71" t="n">
        <f aca="false">F1708*I1708*J1708</f>
        <v>0</v>
      </c>
      <c r="L1708" s="71" t="n">
        <f aca="false">E1708*I1708*J1708</f>
        <v>0</v>
      </c>
      <c r="M1708" s="72" t="n">
        <f aca="false">G1708*I1708*J1708</f>
        <v>0</v>
      </c>
      <c r="N1708" s="72" t="n">
        <f aca="false">D1708*I1708*J1708</f>
        <v>-0</v>
      </c>
      <c r="O1708" s="71" t="n">
        <f aca="false">F1708*J1708</f>
        <v>6</v>
      </c>
      <c r="P1708" s="71" t="n">
        <f aca="false">E1708*J1708</f>
        <v>0</v>
      </c>
    </row>
    <row r="1709" customFormat="false" ht="15" hidden="false" customHeight="false" outlineLevel="0" collapsed="false">
      <c r="A1709" s="71" t="s">
        <v>60</v>
      </c>
      <c r="B1709" s="71" t="s">
        <v>47</v>
      </c>
      <c r="C1709" s="71" t="s">
        <v>1825</v>
      </c>
      <c r="D1709" s="72" t="n">
        <v>59.99</v>
      </c>
      <c r="E1709" s="71" t="n">
        <v>1</v>
      </c>
      <c r="F1709" s="71" t="n">
        <v>3</v>
      </c>
      <c r="G1709" s="72" t="n">
        <v>179.97</v>
      </c>
      <c r="H1709" s="72" t="n">
        <v>119.98</v>
      </c>
      <c r="I1709" s="71" t="n">
        <f aca="false">IF(B1709&gt;=Settings!$B$23,1,0)</f>
        <v>0</v>
      </c>
      <c r="J1709" s="71" t="n">
        <v>1</v>
      </c>
      <c r="K1709" s="71" t="n">
        <f aca="false">F1709*I1709*J1709</f>
        <v>0</v>
      </c>
      <c r="L1709" s="71" t="n">
        <f aca="false">E1709*I1709*J1709</f>
        <v>0</v>
      </c>
      <c r="M1709" s="72" t="n">
        <f aca="false">G1709*I1709*J1709</f>
        <v>0</v>
      </c>
      <c r="N1709" s="72" t="n">
        <f aca="false">D1709*I1709*J1709</f>
        <v>0</v>
      </c>
      <c r="O1709" s="71" t="n">
        <f aca="false">F1709*J1709</f>
        <v>3</v>
      </c>
      <c r="P1709" s="71" t="n">
        <f aca="false">E1709*J1709</f>
        <v>1</v>
      </c>
    </row>
    <row r="1710" customFormat="false" ht="15" hidden="false" customHeight="false" outlineLevel="0" collapsed="false">
      <c r="A1710" s="71" t="s">
        <v>60</v>
      </c>
      <c r="B1710" s="71" t="s">
        <v>47</v>
      </c>
      <c r="C1710" s="71" t="s">
        <v>1826</v>
      </c>
      <c r="D1710" s="72" t="n">
        <v>0</v>
      </c>
      <c r="E1710" s="71" t="n">
        <v>0</v>
      </c>
      <c r="F1710" s="71" t="n">
        <v>1</v>
      </c>
      <c r="G1710" s="72" t="n">
        <v>94.95</v>
      </c>
      <c r="H1710" s="72" t="n">
        <v>94.95</v>
      </c>
      <c r="I1710" s="71" t="n">
        <f aca="false">IF(B1710&gt;=Settings!$B$23,1,0)</f>
        <v>0</v>
      </c>
      <c r="J1710" s="71" t="n">
        <v>1</v>
      </c>
      <c r="K1710" s="71" t="n">
        <f aca="false">F1710*I1710*J1710</f>
        <v>0</v>
      </c>
      <c r="L1710" s="71" t="n">
        <f aca="false">E1710*I1710*J1710</f>
        <v>0</v>
      </c>
      <c r="M1710" s="72" t="n">
        <f aca="false">G1710*I1710*J1710</f>
        <v>0</v>
      </c>
      <c r="N1710" s="72" t="n">
        <f aca="false">D1710*I1710*J1710</f>
        <v>-0</v>
      </c>
      <c r="O1710" s="71" t="n">
        <f aca="false">F1710*J1710</f>
        <v>1</v>
      </c>
      <c r="P1710" s="71" t="n">
        <f aca="false">E1710*J1710</f>
        <v>0</v>
      </c>
    </row>
    <row r="1711" customFormat="false" ht="15" hidden="false" customHeight="false" outlineLevel="0" collapsed="false">
      <c r="A1711" s="71" t="s">
        <v>60</v>
      </c>
      <c r="B1711" s="71" t="s">
        <v>47</v>
      </c>
      <c r="C1711" s="71" t="s">
        <v>1827</v>
      </c>
      <c r="D1711" s="72" t="n">
        <v>0</v>
      </c>
      <c r="E1711" s="71" t="n">
        <v>0</v>
      </c>
      <c r="F1711" s="71" t="n">
        <v>7</v>
      </c>
      <c r="G1711" s="72" t="n">
        <v>1169.65</v>
      </c>
      <c r="H1711" s="72" t="n">
        <v>1169.65</v>
      </c>
      <c r="I1711" s="71" t="n">
        <f aca="false">IF(B1711&gt;=Settings!$B$23,1,0)</f>
        <v>0</v>
      </c>
      <c r="J1711" s="71" t="n">
        <v>1</v>
      </c>
      <c r="K1711" s="71" t="n">
        <f aca="false">F1711*I1711*J1711</f>
        <v>0</v>
      </c>
      <c r="L1711" s="71" t="n">
        <f aca="false">E1711*I1711*J1711</f>
        <v>0</v>
      </c>
      <c r="M1711" s="72" t="n">
        <f aca="false">G1711*I1711*J1711</f>
        <v>0</v>
      </c>
      <c r="N1711" s="72" t="n">
        <f aca="false">D1711*I1711*J1711</f>
        <v>-0</v>
      </c>
      <c r="O1711" s="71" t="n">
        <f aca="false">F1711*J1711</f>
        <v>7</v>
      </c>
      <c r="P1711" s="71" t="n">
        <f aca="false">E1711*J1711</f>
        <v>0</v>
      </c>
    </row>
    <row r="1712" customFormat="false" ht="15" hidden="false" customHeight="false" outlineLevel="0" collapsed="false">
      <c r="A1712" s="71" t="s">
        <v>61</v>
      </c>
      <c r="B1712" s="71" t="s">
        <v>47</v>
      </c>
      <c r="C1712" s="71" t="s">
        <v>992</v>
      </c>
      <c r="D1712" s="72" t="n">
        <v>0</v>
      </c>
      <c r="E1712" s="71" t="n">
        <v>0</v>
      </c>
      <c r="F1712" s="71" t="n">
        <v>1</v>
      </c>
      <c r="G1712" s="72" t="n">
        <v>265.95</v>
      </c>
      <c r="H1712" s="72" t="n">
        <v>265.95</v>
      </c>
      <c r="I1712" s="71" t="n">
        <f aca="false">IF(B1712&gt;=Settings!$B$23,1,0)</f>
        <v>0</v>
      </c>
      <c r="J1712" s="71" t="n">
        <v>1</v>
      </c>
      <c r="K1712" s="71" t="n">
        <f aca="false">F1712*I1712*J1712</f>
        <v>0</v>
      </c>
      <c r="L1712" s="71" t="n">
        <f aca="false">E1712*I1712*J1712</f>
        <v>0</v>
      </c>
      <c r="M1712" s="72" t="n">
        <f aca="false">G1712*I1712*J1712</f>
        <v>0</v>
      </c>
      <c r="N1712" s="72" t="n">
        <f aca="false">D1712*I1712*J1712</f>
        <v>-0</v>
      </c>
      <c r="O1712" s="71" t="n">
        <f aca="false">F1712*J1712</f>
        <v>1</v>
      </c>
      <c r="P1712" s="71" t="n">
        <f aca="false">E1712*J1712</f>
        <v>0</v>
      </c>
    </row>
    <row r="1713" customFormat="false" ht="15" hidden="false" customHeight="false" outlineLevel="0" collapsed="false">
      <c r="A1713" s="71" t="s">
        <v>60</v>
      </c>
      <c r="B1713" s="71" t="s">
        <v>47</v>
      </c>
      <c r="C1713" s="71" t="s">
        <v>1828</v>
      </c>
      <c r="D1713" s="72" t="n">
        <v>0</v>
      </c>
      <c r="E1713" s="71" t="n">
        <v>0</v>
      </c>
      <c r="F1713" s="71" t="n">
        <v>5</v>
      </c>
      <c r="G1713" s="72" t="n">
        <v>74.75</v>
      </c>
      <c r="H1713" s="72" t="n">
        <v>74.75</v>
      </c>
      <c r="I1713" s="71" t="n">
        <f aca="false">IF(B1713&gt;=Settings!$B$23,1,0)</f>
        <v>0</v>
      </c>
      <c r="J1713" s="71" t="n">
        <v>1</v>
      </c>
      <c r="K1713" s="71" t="n">
        <f aca="false">F1713*I1713*J1713</f>
        <v>0</v>
      </c>
      <c r="L1713" s="71" t="n">
        <f aca="false">E1713*I1713*J1713</f>
        <v>0</v>
      </c>
      <c r="M1713" s="72" t="n">
        <f aca="false">G1713*I1713*J1713</f>
        <v>0</v>
      </c>
      <c r="N1713" s="72" t="n">
        <f aca="false">D1713*I1713*J1713</f>
        <v>-0</v>
      </c>
      <c r="O1713" s="71" t="n">
        <f aca="false">F1713*J1713</f>
        <v>5</v>
      </c>
      <c r="P1713" s="71" t="n">
        <f aca="false">E1713*J1713</f>
        <v>0</v>
      </c>
    </row>
    <row r="1714" customFormat="false" ht="15" hidden="false" customHeight="false" outlineLevel="0" collapsed="false">
      <c r="A1714" s="71" t="s">
        <v>60</v>
      </c>
      <c r="B1714" s="71" t="s">
        <v>47</v>
      </c>
      <c r="C1714" s="71" t="s">
        <v>933</v>
      </c>
      <c r="D1714" s="72" t="n">
        <v>184.95</v>
      </c>
      <c r="E1714" s="71" t="n">
        <v>1</v>
      </c>
      <c r="F1714" s="71" t="n">
        <v>3</v>
      </c>
      <c r="G1714" s="72" t="n">
        <v>554.85</v>
      </c>
      <c r="H1714" s="72" t="n">
        <v>369.9</v>
      </c>
      <c r="I1714" s="71" t="n">
        <f aca="false">IF(B1714&gt;=Settings!$B$23,1,0)</f>
        <v>0</v>
      </c>
      <c r="J1714" s="71" t="n">
        <v>1</v>
      </c>
      <c r="K1714" s="71" t="n">
        <f aca="false">F1714*I1714*J1714</f>
        <v>0</v>
      </c>
      <c r="L1714" s="71" t="n">
        <f aca="false">E1714*I1714*J1714</f>
        <v>0</v>
      </c>
      <c r="M1714" s="72" t="n">
        <f aca="false">G1714*I1714*J1714</f>
        <v>0</v>
      </c>
      <c r="N1714" s="72" t="n">
        <f aca="false">D1714*I1714*J1714</f>
        <v>0</v>
      </c>
      <c r="O1714" s="71" t="n">
        <f aca="false">F1714*J1714</f>
        <v>3</v>
      </c>
      <c r="P1714" s="71" t="n">
        <f aca="false">E1714*J1714</f>
        <v>1</v>
      </c>
    </row>
    <row r="1715" customFormat="false" ht="15" hidden="false" customHeight="false" outlineLevel="0" collapsed="false">
      <c r="A1715" s="71" t="s">
        <v>60</v>
      </c>
      <c r="B1715" s="71" t="s">
        <v>47</v>
      </c>
      <c r="C1715" s="71" t="s">
        <v>1829</v>
      </c>
      <c r="D1715" s="72" t="n">
        <v>0</v>
      </c>
      <c r="E1715" s="71" t="n">
        <v>0</v>
      </c>
      <c r="F1715" s="71" t="n">
        <v>2</v>
      </c>
      <c r="G1715" s="72" t="n">
        <v>385.9</v>
      </c>
      <c r="H1715" s="72" t="n">
        <v>385.9</v>
      </c>
      <c r="I1715" s="71" t="n">
        <f aca="false">IF(B1715&gt;=Settings!$B$23,1,0)</f>
        <v>0</v>
      </c>
      <c r="J1715" s="71" t="n">
        <v>1</v>
      </c>
      <c r="K1715" s="71" t="n">
        <f aca="false">F1715*I1715*J1715</f>
        <v>0</v>
      </c>
      <c r="L1715" s="71" t="n">
        <f aca="false">E1715*I1715*J1715</f>
        <v>0</v>
      </c>
      <c r="M1715" s="72" t="n">
        <f aca="false">G1715*I1715*J1715</f>
        <v>0</v>
      </c>
      <c r="N1715" s="72" t="n">
        <f aca="false">D1715*I1715*J1715</f>
        <v>-0</v>
      </c>
      <c r="O1715" s="71" t="n">
        <f aca="false">F1715*J1715</f>
        <v>2</v>
      </c>
      <c r="P1715" s="71" t="n">
        <f aca="false">E1715*J1715</f>
        <v>0</v>
      </c>
    </row>
    <row r="1716" customFormat="false" ht="15" hidden="false" customHeight="false" outlineLevel="0" collapsed="false">
      <c r="A1716" s="71" t="s">
        <v>60</v>
      </c>
      <c r="B1716" s="71" t="s">
        <v>47</v>
      </c>
      <c r="C1716" s="71" t="s">
        <v>1830</v>
      </c>
      <c r="D1716" s="72" t="n">
        <v>0</v>
      </c>
      <c r="E1716" s="71" t="n">
        <v>0</v>
      </c>
      <c r="F1716" s="71" t="n">
        <v>1</v>
      </c>
      <c r="G1716" s="72" t="n">
        <v>164.95</v>
      </c>
      <c r="H1716" s="72" t="n">
        <v>164.95</v>
      </c>
      <c r="I1716" s="71" t="n">
        <f aca="false">IF(B1716&gt;=Settings!$B$23,1,0)</f>
        <v>0</v>
      </c>
      <c r="J1716" s="71" t="n">
        <v>1</v>
      </c>
      <c r="K1716" s="71" t="n">
        <f aca="false">F1716*I1716*J1716</f>
        <v>0</v>
      </c>
      <c r="L1716" s="71" t="n">
        <f aca="false">E1716*I1716*J1716</f>
        <v>0</v>
      </c>
      <c r="M1716" s="72" t="n">
        <f aca="false">G1716*I1716*J1716</f>
        <v>0</v>
      </c>
      <c r="N1716" s="72" t="n">
        <f aca="false">D1716*I1716*J1716</f>
        <v>-0</v>
      </c>
      <c r="O1716" s="71" t="n">
        <f aca="false">F1716*J1716</f>
        <v>1</v>
      </c>
      <c r="P1716" s="71" t="n">
        <f aca="false">E1716*J1716</f>
        <v>0</v>
      </c>
    </row>
    <row r="1717" customFormat="false" ht="15" hidden="false" customHeight="false" outlineLevel="0" collapsed="false">
      <c r="A1717" s="71" t="s">
        <v>60</v>
      </c>
      <c r="B1717" s="71" t="s">
        <v>47</v>
      </c>
      <c r="C1717" s="71" t="s">
        <v>1831</v>
      </c>
      <c r="D1717" s="72" t="n">
        <v>119.95</v>
      </c>
      <c r="E1717" s="71" t="n">
        <v>1</v>
      </c>
      <c r="F1717" s="71" t="n">
        <v>17</v>
      </c>
      <c r="G1717" s="72" t="n">
        <v>2039.15</v>
      </c>
      <c r="H1717" s="72" t="n">
        <v>1919.2</v>
      </c>
      <c r="I1717" s="71" t="n">
        <f aca="false">IF(B1717&gt;=Settings!$B$23,1,0)</f>
        <v>0</v>
      </c>
      <c r="J1717" s="71" t="n">
        <v>1</v>
      </c>
      <c r="K1717" s="71" t="n">
        <f aca="false">F1717*I1717*J1717</f>
        <v>0</v>
      </c>
      <c r="L1717" s="71" t="n">
        <f aca="false">E1717*I1717*J1717</f>
        <v>0</v>
      </c>
      <c r="M1717" s="72" t="n">
        <f aca="false">G1717*I1717*J1717</f>
        <v>0</v>
      </c>
      <c r="N1717" s="72" t="n">
        <f aca="false">D1717*I1717*J1717</f>
        <v>0</v>
      </c>
      <c r="O1717" s="71" t="n">
        <f aca="false">F1717*J1717</f>
        <v>17</v>
      </c>
      <c r="P1717" s="71" t="n">
        <f aca="false">E1717*J1717</f>
        <v>1</v>
      </c>
    </row>
    <row r="1718" customFormat="false" ht="15" hidden="false" customHeight="false" outlineLevel="0" collapsed="false">
      <c r="A1718" s="71" t="s">
        <v>60</v>
      </c>
      <c r="B1718" s="71" t="s">
        <v>47</v>
      </c>
      <c r="C1718" s="71" t="s">
        <v>1217</v>
      </c>
      <c r="D1718" s="72" t="n">
        <v>0</v>
      </c>
      <c r="E1718" s="71" t="n">
        <v>0</v>
      </c>
      <c r="F1718" s="71" t="n">
        <v>1</v>
      </c>
      <c r="G1718" s="72" t="n">
        <v>104.95</v>
      </c>
      <c r="H1718" s="72" t="n">
        <v>104.95</v>
      </c>
      <c r="I1718" s="71" t="n">
        <f aca="false">IF(B1718&gt;=Settings!$B$23,1,0)</f>
        <v>0</v>
      </c>
      <c r="J1718" s="71" t="n">
        <v>1</v>
      </c>
      <c r="K1718" s="71" t="n">
        <f aca="false">F1718*I1718*J1718</f>
        <v>0</v>
      </c>
      <c r="L1718" s="71" t="n">
        <f aca="false">E1718*I1718*J1718</f>
        <v>0</v>
      </c>
      <c r="M1718" s="72" t="n">
        <f aca="false">G1718*I1718*J1718</f>
        <v>0</v>
      </c>
      <c r="N1718" s="72" t="n">
        <f aca="false">D1718*I1718*J1718</f>
        <v>-0</v>
      </c>
      <c r="O1718" s="71" t="n">
        <f aca="false">F1718*J1718</f>
        <v>1</v>
      </c>
      <c r="P1718" s="71" t="n">
        <f aca="false">E1718*J1718</f>
        <v>0</v>
      </c>
    </row>
    <row r="1719" customFormat="false" ht="15" hidden="false" customHeight="false" outlineLevel="0" collapsed="false">
      <c r="A1719" s="71" t="s">
        <v>60</v>
      </c>
      <c r="B1719" s="71" t="s">
        <v>47</v>
      </c>
      <c r="C1719" s="71" t="s">
        <v>1054</v>
      </c>
      <c r="D1719" s="72" t="n">
        <v>64.95</v>
      </c>
      <c r="E1719" s="71" t="n">
        <v>1</v>
      </c>
      <c r="F1719" s="71" t="n">
        <v>7</v>
      </c>
      <c r="G1719" s="72" t="n">
        <v>574.65</v>
      </c>
      <c r="H1719" s="72" t="n">
        <v>509.7</v>
      </c>
      <c r="I1719" s="71" t="n">
        <f aca="false">IF(B1719&gt;=Settings!$B$23,1,0)</f>
        <v>0</v>
      </c>
      <c r="J1719" s="71" t="n">
        <v>1</v>
      </c>
      <c r="K1719" s="71" t="n">
        <f aca="false">F1719*I1719*J1719</f>
        <v>0</v>
      </c>
      <c r="L1719" s="71" t="n">
        <f aca="false">E1719*I1719*J1719</f>
        <v>0</v>
      </c>
      <c r="M1719" s="72" t="n">
        <f aca="false">G1719*I1719*J1719</f>
        <v>0</v>
      </c>
      <c r="N1719" s="72" t="n">
        <f aca="false">D1719*I1719*J1719</f>
        <v>0</v>
      </c>
      <c r="O1719" s="71" t="n">
        <f aca="false">F1719*J1719</f>
        <v>7</v>
      </c>
      <c r="P1719" s="71" t="n">
        <f aca="false">E1719*J1719</f>
        <v>1</v>
      </c>
    </row>
    <row r="1720" customFormat="false" ht="15" hidden="false" customHeight="false" outlineLevel="0" collapsed="false">
      <c r="A1720" s="71" t="s">
        <v>60</v>
      </c>
      <c r="B1720" s="71" t="s">
        <v>47</v>
      </c>
      <c r="C1720" s="71" t="s">
        <v>993</v>
      </c>
      <c r="D1720" s="72" t="n">
        <v>0</v>
      </c>
      <c r="E1720" s="71" t="n">
        <v>0</v>
      </c>
      <c r="F1720" s="71" t="n">
        <v>5</v>
      </c>
      <c r="G1720" s="72" t="n">
        <v>324.75</v>
      </c>
      <c r="H1720" s="72" t="n">
        <v>324.75</v>
      </c>
      <c r="I1720" s="71" t="n">
        <f aca="false">IF(B1720&gt;=Settings!$B$23,1,0)</f>
        <v>0</v>
      </c>
      <c r="J1720" s="71" t="n">
        <v>1</v>
      </c>
      <c r="K1720" s="71" t="n">
        <f aca="false">F1720*I1720*J1720</f>
        <v>0</v>
      </c>
      <c r="L1720" s="71" t="n">
        <f aca="false">E1720*I1720*J1720</f>
        <v>0</v>
      </c>
      <c r="M1720" s="72" t="n">
        <f aca="false">G1720*I1720*J1720</f>
        <v>0</v>
      </c>
      <c r="N1720" s="72" t="n">
        <f aca="false">D1720*I1720*J1720</f>
        <v>-0</v>
      </c>
      <c r="O1720" s="71" t="n">
        <f aca="false">F1720*J1720</f>
        <v>5</v>
      </c>
      <c r="P1720" s="71" t="n">
        <f aca="false">E1720*J1720</f>
        <v>0</v>
      </c>
    </row>
    <row r="1721" customFormat="false" ht="15" hidden="false" customHeight="false" outlineLevel="0" collapsed="false">
      <c r="A1721" s="71" t="s">
        <v>60</v>
      </c>
      <c r="B1721" s="71" t="s">
        <v>47</v>
      </c>
      <c r="C1721" s="71" t="s">
        <v>1832</v>
      </c>
      <c r="D1721" s="72" t="n">
        <v>0</v>
      </c>
      <c r="E1721" s="71" t="n">
        <v>0</v>
      </c>
      <c r="F1721" s="71" t="n">
        <v>1</v>
      </c>
      <c r="G1721" s="72" t="n">
        <v>26.95</v>
      </c>
      <c r="H1721" s="72" t="n">
        <v>26.95</v>
      </c>
      <c r="I1721" s="71" t="n">
        <f aca="false">IF(B1721&gt;=Settings!$B$23,1,0)</f>
        <v>0</v>
      </c>
      <c r="J1721" s="71" t="n">
        <v>1</v>
      </c>
      <c r="K1721" s="71" t="n">
        <f aca="false">F1721*I1721*J1721</f>
        <v>0</v>
      </c>
      <c r="L1721" s="71" t="n">
        <f aca="false">E1721*I1721*J1721</f>
        <v>0</v>
      </c>
      <c r="M1721" s="72" t="n">
        <f aca="false">G1721*I1721*J1721</f>
        <v>0</v>
      </c>
      <c r="N1721" s="72" t="n">
        <f aca="false">D1721*I1721*J1721</f>
        <v>-0</v>
      </c>
      <c r="O1721" s="71" t="n">
        <f aca="false">F1721*J1721</f>
        <v>1</v>
      </c>
      <c r="P1721" s="71" t="n">
        <f aca="false">E1721*J1721</f>
        <v>0</v>
      </c>
    </row>
    <row r="1722" customFormat="false" ht="15" hidden="false" customHeight="false" outlineLevel="0" collapsed="false">
      <c r="A1722" s="71" t="s">
        <v>60</v>
      </c>
      <c r="B1722" s="71" t="s">
        <v>47</v>
      </c>
      <c r="C1722" s="71" t="s">
        <v>1058</v>
      </c>
      <c r="D1722" s="72" t="n">
        <v>0</v>
      </c>
      <c r="E1722" s="71" t="n">
        <v>0</v>
      </c>
      <c r="F1722" s="71" t="n">
        <v>1</v>
      </c>
      <c r="G1722" s="72" t="n">
        <v>94.95</v>
      </c>
      <c r="H1722" s="72" t="n">
        <v>94.95</v>
      </c>
      <c r="I1722" s="71" t="n">
        <f aca="false">IF(B1722&gt;=Settings!$B$23,1,0)</f>
        <v>0</v>
      </c>
      <c r="J1722" s="71" t="n">
        <v>1</v>
      </c>
      <c r="K1722" s="71" t="n">
        <f aca="false">F1722*I1722*J1722</f>
        <v>0</v>
      </c>
      <c r="L1722" s="71" t="n">
        <f aca="false">E1722*I1722*J1722</f>
        <v>0</v>
      </c>
      <c r="M1722" s="72" t="n">
        <f aca="false">G1722*I1722*J1722</f>
        <v>0</v>
      </c>
      <c r="N1722" s="72" t="n">
        <f aca="false">D1722*I1722*J1722</f>
        <v>-0</v>
      </c>
      <c r="O1722" s="71" t="n">
        <f aca="false">F1722*J1722</f>
        <v>1</v>
      </c>
      <c r="P1722" s="71" t="n">
        <f aca="false">E1722*J1722</f>
        <v>0</v>
      </c>
    </row>
    <row r="1723" customFormat="false" ht="15" hidden="false" customHeight="false" outlineLevel="0" collapsed="false">
      <c r="A1723" s="71" t="s">
        <v>60</v>
      </c>
      <c r="B1723" s="71" t="s">
        <v>47</v>
      </c>
      <c r="C1723" s="71" t="s">
        <v>1833</v>
      </c>
      <c r="D1723" s="72" t="n">
        <v>0</v>
      </c>
      <c r="E1723" s="71" t="n">
        <v>0</v>
      </c>
      <c r="F1723" s="71" t="n">
        <v>2</v>
      </c>
      <c r="G1723" s="72" t="n">
        <v>269.9</v>
      </c>
      <c r="H1723" s="72" t="n">
        <v>269.9</v>
      </c>
      <c r="I1723" s="71" t="n">
        <f aca="false">IF(B1723&gt;=Settings!$B$23,1,0)</f>
        <v>0</v>
      </c>
      <c r="J1723" s="71" t="n">
        <v>1</v>
      </c>
      <c r="K1723" s="71" t="n">
        <f aca="false">F1723*I1723*J1723</f>
        <v>0</v>
      </c>
      <c r="L1723" s="71" t="n">
        <f aca="false">E1723*I1723*J1723</f>
        <v>0</v>
      </c>
      <c r="M1723" s="72" t="n">
        <f aca="false">G1723*I1723*J1723</f>
        <v>0</v>
      </c>
      <c r="N1723" s="72" t="n">
        <f aca="false">D1723*I1723*J1723</f>
        <v>-0</v>
      </c>
      <c r="O1723" s="71" t="n">
        <f aca="false">F1723*J1723</f>
        <v>2</v>
      </c>
      <c r="P1723" s="71" t="n">
        <f aca="false">E1723*J1723</f>
        <v>0</v>
      </c>
    </row>
    <row r="1724" customFormat="false" ht="15" hidden="false" customHeight="false" outlineLevel="0" collapsed="false">
      <c r="A1724" s="71" t="s">
        <v>60</v>
      </c>
      <c r="B1724" s="71" t="s">
        <v>47</v>
      </c>
      <c r="C1724" s="71" t="s">
        <v>1834</v>
      </c>
      <c r="D1724" s="72" t="n">
        <v>0</v>
      </c>
      <c r="E1724" s="71" t="n">
        <v>0</v>
      </c>
      <c r="F1724" s="71" t="n">
        <v>2</v>
      </c>
      <c r="G1724" s="72" t="n">
        <v>205.9</v>
      </c>
      <c r="H1724" s="72" t="n">
        <v>205.9</v>
      </c>
      <c r="I1724" s="71" t="n">
        <f aca="false">IF(B1724&gt;=Settings!$B$23,1,0)</f>
        <v>0</v>
      </c>
      <c r="J1724" s="71" t="n">
        <v>1</v>
      </c>
      <c r="K1724" s="71" t="n">
        <f aca="false">F1724*I1724*J1724</f>
        <v>0</v>
      </c>
      <c r="L1724" s="71" t="n">
        <f aca="false">E1724*I1724*J1724</f>
        <v>0</v>
      </c>
      <c r="M1724" s="72" t="n">
        <f aca="false">G1724*I1724*J1724</f>
        <v>0</v>
      </c>
      <c r="N1724" s="72" t="n">
        <f aca="false">D1724*I1724*J1724</f>
        <v>-0</v>
      </c>
      <c r="O1724" s="71" t="n">
        <f aca="false">F1724*J1724</f>
        <v>2</v>
      </c>
      <c r="P1724" s="71" t="n">
        <f aca="false">E1724*J1724</f>
        <v>0</v>
      </c>
    </row>
    <row r="1725" customFormat="false" ht="15" hidden="false" customHeight="false" outlineLevel="0" collapsed="false">
      <c r="A1725" s="71" t="s">
        <v>59</v>
      </c>
      <c r="B1725" s="71" t="s">
        <v>47</v>
      </c>
      <c r="C1725" s="71" t="s">
        <v>1440</v>
      </c>
      <c r="D1725" s="72" t="n">
        <v>0</v>
      </c>
      <c r="E1725" s="71" t="n">
        <v>0</v>
      </c>
      <c r="F1725" s="71" t="n">
        <v>7</v>
      </c>
      <c r="G1725" s="72" t="n">
        <v>642.51</v>
      </c>
      <c r="H1725" s="72" t="n">
        <v>642.51</v>
      </c>
      <c r="I1725" s="71" t="n">
        <f aca="false">IF(B1725&gt;=Settings!$B$23,1,0)</f>
        <v>0</v>
      </c>
      <c r="J1725" s="71" t="n">
        <v>1</v>
      </c>
      <c r="K1725" s="71" t="n">
        <f aca="false">F1725*I1725*J1725</f>
        <v>0</v>
      </c>
      <c r="L1725" s="71" t="n">
        <f aca="false">E1725*I1725*J1725</f>
        <v>0</v>
      </c>
      <c r="M1725" s="72" t="n">
        <f aca="false">G1725*I1725*J1725</f>
        <v>0</v>
      </c>
      <c r="N1725" s="72" t="n">
        <f aca="false">D1725*I1725*J1725</f>
        <v>-0</v>
      </c>
      <c r="O1725" s="71" t="n">
        <f aca="false">F1725*J1725</f>
        <v>7</v>
      </c>
      <c r="P1725" s="71" t="n">
        <f aca="false">E1725*J1725</f>
        <v>0</v>
      </c>
    </row>
    <row r="1726" customFormat="false" ht="15" hidden="false" customHeight="false" outlineLevel="0" collapsed="false">
      <c r="A1726" s="71" t="s">
        <v>60</v>
      </c>
      <c r="B1726" s="71" t="s">
        <v>47</v>
      </c>
      <c r="C1726" s="71" t="s">
        <v>1137</v>
      </c>
      <c r="D1726" s="72" t="n">
        <v>0</v>
      </c>
      <c r="E1726" s="71" t="n">
        <v>0</v>
      </c>
      <c r="F1726" s="71" t="n">
        <v>1</v>
      </c>
      <c r="G1726" s="72" t="n">
        <v>79.95</v>
      </c>
      <c r="H1726" s="72" t="n">
        <v>79.95</v>
      </c>
      <c r="I1726" s="71" t="n">
        <f aca="false">IF(B1726&gt;=Settings!$B$23,1,0)</f>
        <v>0</v>
      </c>
      <c r="J1726" s="71" t="n">
        <v>1</v>
      </c>
      <c r="K1726" s="71" t="n">
        <f aca="false">F1726*I1726*J1726</f>
        <v>0</v>
      </c>
      <c r="L1726" s="71" t="n">
        <f aca="false">E1726*I1726*J1726</f>
        <v>0</v>
      </c>
      <c r="M1726" s="72" t="n">
        <f aca="false">G1726*I1726*J1726</f>
        <v>0</v>
      </c>
      <c r="N1726" s="72" t="n">
        <f aca="false">D1726*I1726*J1726</f>
        <v>-0</v>
      </c>
      <c r="O1726" s="71" t="n">
        <f aca="false">F1726*J1726</f>
        <v>1</v>
      </c>
      <c r="P1726" s="71" t="n">
        <f aca="false">E1726*J1726</f>
        <v>0</v>
      </c>
    </row>
    <row r="1727" customFormat="false" ht="15" hidden="false" customHeight="false" outlineLevel="0" collapsed="false">
      <c r="A1727" s="71" t="s">
        <v>59</v>
      </c>
      <c r="B1727" s="71" t="s">
        <v>47</v>
      </c>
      <c r="C1727" s="71" t="s">
        <v>1200</v>
      </c>
      <c r="D1727" s="72" t="n">
        <v>0</v>
      </c>
      <c r="E1727" s="71" t="n">
        <v>0</v>
      </c>
      <c r="F1727" s="71" t="n">
        <v>6</v>
      </c>
      <c r="G1727" s="72" t="n">
        <v>916.86</v>
      </c>
      <c r="H1727" s="72" t="n">
        <v>916.86</v>
      </c>
      <c r="I1727" s="71" t="n">
        <f aca="false">IF(B1727&gt;=Settings!$B$23,1,0)</f>
        <v>0</v>
      </c>
      <c r="J1727" s="71" t="n">
        <v>1</v>
      </c>
      <c r="K1727" s="71" t="n">
        <f aca="false">F1727*I1727*J1727</f>
        <v>0</v>
      </c>
      <c r="L1727" s="71" t="n">
        <f aca="false">E1727*I1727*J1727</f>
        <v>0</v>
      </c>
      <c r="M1727" s="72" t="n">
        <f aca="false">G1727*I1727*J1727</f>
        <v>0</v>
      </c>
      <c r="N1727" s="72" t="n">
        <f aca="false">D1727*I1727*J1727</f>
        <v>-0</v>
      </c>
      <c r="O1727" s="71" t="n">
        <f aca="false">F1727*J1727</f>
        <v>6</v>
      </c>
      <c r="P1727" s="71" t="n">
        <f aca="false">E1727*J1727</f>
        <v>0</v>
      </c>
    </row>
    <row r="1728" customFormat="false" ht="15" hidden="false" customHeight="false" outlineLevel="0" collapsed="false">
      <c r="A1728" s="71" t="s">
        <v>60</v>
      </c>
      <c r="B1728" s="71" t="s">
        <v>47</v>
      </c>
      <c r="C1728" s="71" t="s">
        <v>1835</v>
      </c>
      <c r="D1728" s="72" t="n">
        <v>0</v>
      </c>
      <c r="E1728" s="71" t="n">
        <v>0</v>
      </c>
      <c r="F1728" s="71" t="n">
        <v>11</v>
      </c>
      <c r="G1728" s="72" t="n">
        <v>604.45</v>
      </c>
      <c r="H1728" s="72" t="n">
        <v>604.45</v>
      </c>
      <c r="I1728" s="71" t="n">
        <f aca="false">IF(B1728&gt;=Settings!$B$23,1,0)</f>
        <v>0</v>
      </c>
      <c r="J1728" s="71" t="n">
        <v>1</v>
      </c>
      <c r="K1728" s="71" t="n">
        <f aca="false">F1728*I1728*J1728</f>
        <v>0</v>
      </c>
      <c r="L1728" s="71" t="n">
        <f aca="false">E1728*I1728*J1728</f>
        <v>0</v>
      </c>
      <c r="M1728" s="72" t="n">
        <f aca="false">G1728*I1728*J1728</f>
        <v>0</v>
      </c>
      <c r="N1728" s="72" t="n">
        <f aca="false">D1728*I1728*J1728</f>
        <v>-0</v>
      </c>
      <c r="O1728" s="71" t="n">
        <f aca="false">F1728*J1728</f>
        <v>11</v>
      </c>
      <c r="P1728" s="71" t="n">
        <f aca="false">E1728*J1728</f>
        <v>0</v>
      </c>
    </row>
    <row r="1729" customFormat="false" ht="15" hidden="false" customHeight="false" outlineLevel="0" collapsed="false">
      <c r="A1729" s="71" t="s">
        <v>59</v>
      </c>
      <c r="B1729" s="71" t="s">
        <v>47</v>
      </c>
      <c r="C1729" s="71" t="s">
        <v>569</v>
      </c>
      <c r="D1729" s="72" t="n">
        <v>0</v>
      </c>
      <c r="E1729" s="71" t="n">
        <v>0</v>
      </c>
      <c r="F1729" s="71" t="n">
        <v>7</v>
      </c>
      <c r="G1729" s="72" t="n">
        <v>732.65</v>
      </c>
      <c r="H1729" s="72" t="n">
        <v>732.65</v>
      </c>
      <c r="I1729" s="71" t="n">
        <f aca="false">IF(B1729&gt;=Settings!$B$23,1,0)</f>
        <v>0</v>
      </c>
      <c r="J1729" s="71" t="n">
        <v>1</v>
      </c>
      <c r="K1729" s="71" t="n">
        <f aca="false">F1729*I1729*J1729</f>
        <v>0</v>
      </c>
      <c r="L1729" s="71" t="n">
        <f aca="false">E1729*I1729*J1729</f>
        <v>0</v>
      </c>
      <c r="M1729" s="72" t="n">
        <f aca="false">G1729*I1729*J1729</f>
        <v>0</v>
      </c>
      <c r="N1729" s="72" t="n">
        <f aca="false">D1729*I1729*J1729</f>
        <v>-0</v>
      </c>
      <c r="O1729" s="71" t="n">
        <f aca="false">F1729*J1729</f>
        <v>7</v>
      </c>
      <c r="P1729" s="71" t="n">
        <f aca="false">E1729*J1729</f>
        <v>0</v>
      </c>
    </row>
    <row r="1730" customFormat="false" ht="15" hidden="false" customHeight="false" outlineLevel="0" collapsed="false">
      <c r="A1730" s="71" t="s">
        <v>59</v>
      </c>
      <c r="B1730" s="71" t="s">
        <v>47</v>
      </c>
      <c r="C1730" s="71" t="s">
        <v>151</v>
      </c>
      <c r="D1730" s="72" t="n">
        <v>0</v>
      </c>
      <c r="E1730" s="71" t="n">
        <v>0</v>
      </c>
      <c r="F1730" s="71" t="n">
        <v>4</v>
      </c>
      <c r="G1730" s="72" t="n">
        <v>683.157</v>
      </c>
      <c r="H1730" s="72" t="n">
        <v>683.157</v>
      </c>
      <c r="I1730" s="71" t="n">
        <f aca="false">IF(B1730&gt;=Settings!$B$23,1,0)</f>
        <v>0</v>
      </c>
      <c r="J1730" s="71" t="n">
        <v>1</v>
      </c>
      <c r="K1730" s="71" t="n">
        <f aca="false">F1730*I1730*J1730</f>
        <v>0</v>
      </c>
      <c r="L1730" s="71" t="n">
        <f aca="false">E1730*I1730*J1730</f>
        <v>0</v>
      </c>
      <c r="M1730" s="72" t="n">
        <f aca="false">G1730*I1730*J1730</f>
        <v>0</v>
      </c>
      <c r="N1730" s="72" t="n">
        <f aca="false">D1730*I1730*J1730</f>
        <v>-0</v>
      </c>
      <c r="O1730" s="71" t="n">
        <f aca="false">F1730*J1730</f>
        <v>4</v>
      </c>
      <c r="P1730" s="71" t="n">
        <f aca="false">E1730*J1730</f>
        <v>0</v>
      </c>
    </row>
    <row r="1731" customFormat="false" ht="15" hidden="false" customHeight="false" outlineLevel="0" collapsed="false">
      <c r="A1731" s="71" t="s">
        <v>59</v>
      </c>
      <c r="B1731" s="71" t="s">
        <v>47</v>
      </c>
      <c r="C1731" s="71" t="s">
        <v>987</v>
      </c>
      <c r="D1731" s="72" t="n">
        <v>0</v>
      </c>
      <c r="E1731" s="71" t="n">
        <v>0</v>
      </c>
      <c r="F1731" s="71" t="n">
        <v>3</v>
      </c>
      <c r="G1731" s="72" t="n">
        <v>236.85</v>
      </c>
      <c r="H1731" s="72" t="n">
        <v>236.85</v>
      </c>
      <c r="I1731" s="71" t="n">
        <f aca="false">IF(B1731&gt;=Settings!$B$23,1,0)</f>
        <v>0</v>
      </c>
      <c r="J1731" s="71" t="n">
        <v>1</v>
      </c>
      <c r="K1731" s="71" t="n">
        <f aca="false">F1731*I1731*J1731</f>
        <v>0</v>
      </c>
      <c r="L1731" s="71" t="n">
        <f aca="false">E1731*I1731*J1731</f>
        <v>0</v>
      </c>
      <c r="M1731" s="72" t="n">
        <f aca="false">G1731*I1731*J1731</f>
        <v>0</v>
      </c>
      <c r="N1731" s="72" t="n">
        <f aca="false">D1731*I1731*J1731</f>
        <v>-0</v>
      </c>
      <c r="O1731" s="71" t="n">
        <f aca="false">F1731*J1731</f>
        <v>3</v>
      </c>
      <c r="P1731" s="71" t="n">
        <f aca="false">E1731*J1731</f>
        <v>0</v>
      </c>
    </row>
    <row r="1732" customFormat="false" ht="15" hidden="false" customHeight="false" outlineLevel="0" collapsed="false">
      <c r="A1732" s="71" t="s">
        <v>59</v>
      </c>
      <c r="B1732" s="71" t="s">
        <v>47</v>
      </c>
      <c r="C1732" s="71" t="s">
        <v>1074</v>
      </c>
      <c r="D1732" s="72" t="n">
        <v>0</v>
      </c>
      <c r="E1732" s="71" t="n">
        <v>0</v>
      </c>
      <c r="F1732" s="71" t="n">
        <v>37</v>
      </c>
      <c r="G1732" s="72" t="n">
        <v>655.283</v>
      </c>
      <c r="H1732" s="72" t="n">
        <v>655.283</v>
      </c>
      <c r="I1732" s="71" t="n">
        <f aca="false">IF(B1732&gt;=Settings!$B$23,1,0)</f>
        <v>0</v>
      </c>
      <c r="J1732" s="71" t="n">
        <v>1</v>
      </c>
      <c r="K1732" s="71" t="n">
        <f aca="false">F1732*I1732*J1732</f>
        <v>0</v>
      </c>
      <c r="L1732" s="71" t="n">
        <f aca="false">E1732*I1732*J1732</f>
        <v>0</v>
      </c>
      <c r="M1732" s="72" t="n">
        <f aca="false">G1732*I1732*J1732</f>
        <v>0</v>
      </c>
      <c r="N1732" s="72" t="n">
        <f aca="false">D1732*I1732*J1732</f>
        <v>-0</v>
      </c>
      <c r="O1732" s="71" t="n">
        <f aca="false">F1732*J1732</f>
        <v>37</v>
      </c>
      <c r="P1732" s="71" t="n">
        <f aca="false">E1732*J1732</f>
        <v>0</v>
      </c>
    </row>
    <row r="1733" customFormat="false" ht="15" hidden="false" customHeight="false" outlineLevel="0" collapsed="false">
      <c r="A1733" s="71" t="s">
        <v>61</v>
      </c>
      <c r="B1733" s="71" t="s">
        <v>47</v>
      </c>
      <c r="C1733" s="71" t="s">
        <v>878</v>
      </c>
      <c r="D1733" s="72" t="n">
        <v>0</v>
      </c>
      <c r="E1733" s="71" t="n">
        <v>0</v>
      </c>
      <c r="F1733" s="71" t="n">
        <v>33</v>
      </c>
      <c r="G1733" s="72" t="n">
        <v>5101.35</v>
      </c>
      <c r="H1733" s="72" t="n">
        <v>4950.96</v>
      </c>
      <c r="I1733" s="71" t="n">
        <f aca="false">IF(B1733&gt;=Settings!$B$23,1,0)</f>
        <v>0</v>
      </c>
      <c r="J1733" s="71" t="n">
        <v>1</v>
      </c>
      <c r="K1733" s="71" t="n">
        <f aca="false">F1733*I1733*J1733</f>
        <v>0</v>
      </c>
      <c r="L1733" s="71" t="n">
        <f aca="false">E1733*I1733*J1733</f>
        <v>0</v>
      </c>
      <c r="M1733" s="72" t="n">
        <f aca="false">G1733*I1733*J1733</f>
        <v>0</v>
      </c>
      <c r="N1733" s="72" t="n">
        <f aca="false">D1733*I1733*J1733</f>
        <v>-0</v>
      </c>
      <c r="O1733" s="71" t="n">
        <f aca="false">F1733*J1733</f>
        <v>33</v>
      </c>
      <c r="P1733" s="71" t="n">
        <f aca="false">E1733*J1733</f>
        <v>0</v>
      </c>
    </row>
    <row r="1734" customFormat="false" ht="15" hidden="false" customHeight="false" outlineLevel="0" collapsed="false">
      <c r="A1734" s="71" t="s">
        <v>60</v>
      </c>
      <c r="B1734" s="71" t="s">
        <v>47</v>
      </c>
      <c r="C1734" s="71" t="s">
        <v>1836</v>
      </c>
      <c r="D1734" s="72" t="n">
        <v>0</v>
      </c>
      <c r="E1734" s="71" t="n">
        <v>0</v>
      </c>
      <c r="F1734" s="71" t="n">
        <v>2</v>
      </c>
      <c r="G1734" s="72" t="n">
        <v>231.9</v>
      </c>
      <c r="H1734" s="72" t="n">
        <v>231.9</v>
      </c>
      <c r="I1734" s="71" t="n">
        <f aca="false">IF(B1734&gt;=Settings!$B$23,1,0)</f>
        <v>0</v>
      </c>
      <c r="J1734" s="71" t="n">
        <v>1</v>
      </c>
      <c r="K1734" s="71" t="n">
        <f aca="false">F1734*I1734*J1734</f>
        <v>0</v>
      </c>
      <c r="L1734" s="71" t="n">
        <f aca="false">E1734*I1734*J1734</f>
        <v>0</v>
      </c>
      <c r="M1734" s="72" t="n">
        <f aca="false">G1734*I1734*J1734</f>
        <v>0</v>
      </c>
      <c r="N1734" s="72" t="n">
        <f aca="false">D1734*I1734*J1734</f>
        <v>-0</v>
      </c>
      <c r="O1734" s="71" t="n">
        <f aca="false">F1734*J1734</f>
        <v>2</v>
      </c>
      <c r="P1734" s="71" t="n">
        <f aca="false">E1734*J1734</f>
        <v>0</v>
      </c>
    </row>
    <row r="1735" customFormat="false" ht="15" hidden="false" customHeight="false" outlineLevel="0" collapsed="false">
      <c r="A1735" s="71" t="s">
        <v>60</v>
      </c>
      <c r="B1735" s="71" t="s">
        <v>47</v>
      </c>
      <c r="C1735" s="71" t="s">
        <v>1837</v>
      </c>
      <c r="D1735" s="72" t="n">
        <v>0</v>
      </c>
      <c r="E1735" s="71" t="n">
        <v>0</v>
      </c>
      <c r="F1735" s="71" t="n">
        <v>1</v>
      </c>
      <c r="G1735" s="72" t="n">
        <v>84.95</v>
      </c>
      <c r="H1735" s="72" t="n">
        <v>84.95</v>
      </c>
      <c r="I1735" s="71" t="n">
        <f aca="false">IF(B1735&gt;=Settings!$B$23,1,0)</f>
        <v>0</v>
      </c>
      <c r="J1735" s="71" t="n">
        <v>1</v>
      </c>
      <c r="K1735" s="71" t="n">
        <f aca="false">F1735*I1735*J1735</f>
        <v>0</v>
      </c>
      <c r="L1735" s="71" t="n">
        <f aca="false">E1735*I1735*J1735</f>
        <v>0</v>
      </c>
      <c r="M1735" s="72" t="n">
        <f aca="false">G1735*I1735*J1735</f>
        <v>0</v>
      </c>
      <c r="N1735" s="72" t="n">
        <f aca="false">D1735*I1735*J1735</f>
        <v>-0</v>
      </c>
      <c r="O1735" s="71" t="n">
        <f aca="false">F1735*J1735</f>
        <v>1</v>
      </c>
      <c r="P1735" s="71" t="n">
        <f aca="false">E1735*J1735</f>
        <v>0</v>
      </c>
    </row>
    <row r="1736" customFormat="false" ht="15" hidden="false" customHeight="false" outlineLevel="0" collapsed="false">
      <c r="A1736" s="71" t="s">
        <v>60</v>
      </c>
      <c r="B1736" s="71" t="s">
        <v>47</v>
      </c>
      <c r="C1736" s="71" t="s">
        <v>1227</v>
      </c>
      <c r="D1736" s="72" t="n">
        <v>0</v>
      </c>
      <c r="E1736" s="71" t="n">
        <v>0</v>
      </c>
      <c r="F1736" s="71" t="n">
        <v>1</v>
      </c>
      <c r="G1736" s="72" t="n">
        <v>154.95</v>
      </c>
      <c r="H1736" s="72" t="n">
        <v>154.95</v>
      </c>
      <c r="I1736" s="71" t="n">
        <f aca="false">IF(B1736&gt;=Settings!$B$23,1,0)</f>
        <v>0</v>
      </c>
      <c r="J1736" s="71" t="n">
        <v>1</v>
      </c>
      <c r="K1736" s="71" t="n">
        <f aca="false">F1736*I1736*J1736</f>
        <v>0</v>
      </c>
      <c r="L1736" s="71" t="n">
        <f aca="false">E1736*I1736*J1736</f>
        <v>0</v>
      </c>
      <c r="M1736" s="72" t="n">
        <f aca="false">G1736*I1736*J1736</f>
        <v>0</v>
      </c>
      <c r="N1736" s="72" t="n">
        <f aca="false">D1736*I1736*J1736</f>
        <v>-0</v>
      </c>
      <c r="O1736" s="71" t="n">
        <f aca="false">F1736*J1736</f>
        <v>1</v>
      </c>
      <c r="P1736" s="71" t="n">
        <f aca="false">E1736*J1736</f>
        <v>0</v>
      </c>
    </row>
    <row r="1737" customFormat="false" ht="15" hidden="false" customHeight="false" outlineLevel="0" collapsed="false">
      <c r="A1737" s="71" t="s">
        <v>60</v>
      </c>
      <c r="B1737" s="71" t="s">
        <v>47</v>
      </c>
      <c r="C1737" s="71" t="s">
        <v>1838</v>
      </c>
      <c r="D1737" s="72" t="n">
        <v>0</v>
      </c>
      <c r="E1737" s="71" t="n">
        <v>0</v>
      </c>
      <c r="F1737" s="71" t="n">
        <v>1</v>
      </c>
      <c r="G1737" s="72" t="n">
        <v>119.95</v>
      </c>
      <c r="H1737" s="72" t="n">
        <v>119.95</v>
      </c>
      <c r="I1737" s="71" t="n">
        <f aca="false">IF(B1737&gt;=Settings!$B$23,1,0)</f>
        <v>0</v>
      </c>
      <c r="J1737" s="71" t="n">
        <v>1</v>
      </c>
      <c r="K1737" s="71" t="n">
        <f aca="false">F1737*I1737*J1737</f>
        <v>0</v>
      </c>
      <c r="L1737" s="71" t="n">
        <f aca="false">E1737*I1737*J1737</f>
        <v>0</v>
      </c>
      <c r="M1737" s="72" t="n">
        <f aca="false">G1737*I1737*J1737</f>
        <v>0</v>
      </c>
      <c r="N1737" s="72" t="n">
        <f aca="false">D1737*I1737*J1737</f>
        <v>-0</v>
      </c>
      <c r="O1737" s="71" t="n">
        <f aca="false">F1737*J1737</f>
        <v>1</v>
      </c>
      <c r="P1737" s="71" t="n">
        <f aca="false">E1737*J1737</f>
        <v>0</v>
      </c>
    </row>
    <row r="1738" customFormat="false" ht="15" hidden="false" customHeight="false" outlineLevel="0" collapsed="false">
      <c r="A1738" s="71" t="s">
        <v>60</v>
      </c>
      <c r="B1738" s="71" t="s">
        <v>47</v>
      </c>
      <c r="C1738" s="71" t="s">
        <v>1839</v>
      </c>
      <c r="D1738" s="72" t="n">
        <v>124.95</v>
      </c>
      <c r="E1738" s="71" t="n">
        <v>1</v>
      </c>
      <c r="F1738" s="71" t="n">
        <v>33</v>
      </c>
      <c r="G1738" s="72" t="n">
        <v>4123.35</v>
      </c>
      <c r="H1738" s="72" t="n">
        <v>3998.4</v>
      </c>
      <c r="I1738" s="71" t="n">
        <f aca="false">IF(B1738&gt;=Settings!$B$23,1,0)</f>
        <v>0</v>
      </c>
      <c r="J1738" s="71" t="n">
        <v>1</v>
      </c>
      <c r="K1738" s="71" t="n">
        <f aca="false">F1738*I1738*J1738</f>
        <v>0</v>
      </c>
      <c r="L1738" s="71" t="n">
        <f aca="false">E1738*I1738*J1738</f>
        <v>0</v>
      </c>
      <c r="M1738" s="72" t="n">
        <f aca="false">G1738*I1738*J1738</f>
        <v>0</v>
      </c>
      <c r="N1738" s="72" t="n">
        <f aca="false">D1738*I1738*J1738</f>
        <v>0</v>
      </c>
      <c r="O1738" s="71" t="n">
        <f aca="false">F1738*J1738</f>
        <v>33</v>
      </c>
      <c r="P1738" s="71" t="n">
        <f aca="false">E1738*J1738</f>
        <v>1</v>
      </c>
    </row>
    <row r="1739" customFormat="false" ht="15" hidden="false" customHeight="false" outlineLevel="0" collapsed="false">
      <c r="A1739" s="71" t="s">
        <v>61</v>
      </c>
      <c r="B1739" s="71" t="s">
        <v>47</v>
      </c>
      <c r="C1739" s="71" t="s">
        <v>1252</v>
      </c>
      <c r="D1739" s="72" t="n">
        <v>0</v>
      </c>
      <c r="E1739" s="71" t="n">
        <v>0</v>
      </c>
      <c r="F1739" s="71" t="n">
        <v>7</v>
      </c>
      <c r="G1739" s="72" t="n">
        <v>897.85</v>
      </c>
      <c r="H1739" s="72" t="n">
        <v>839.37</v>
      </c>
      <c r="I1739" s="71" t="n">
        <f aca="false">IF(B1739&gt;=Settings!$B$23,1,0)</f>
        <v>0</v>
      </c>
      <c r="J1739" s="71" t="n">
        <v>1</v>
      </c>
      <c r="K1739" s="71" t="n">
        <f aca="false">F1739*I1739*J1739</f>
        <v>0</v>
      </c>
      <c r="L1739" s="71" t="n">
        <f aca="false">E1739*I1739*J1739</f>
        <v>0</v>
      </c>
      <c r="M1739" s="72" t="n">
        <f aca="false">G1739*I1739*J1739</f>
        <v>0</v>
      </c>
      <c r="N1739" s="72" t="n">
        <f aca="false">D1739*I1739*J1739</f>
        <v>-0</v>
      </c>
      <c r="O1739" s="71" t="n">
        <f aca="false">F1739*J1739</f>
        <v>7</v>
      </c>
      <c r="P1739" s="71" t="n">
        <f aca="false">E1739*J1739</f>
        <v>0</v>
      </c>
    </row>
    <row r="1740" customFormat="false" ht="15" hidden="false" customHeight="false" outlineLevel="0" collapsed="false">
      <c r="A1740" s="71" t="s">
        <v>60</v>
      </c>
      <c r="B1740" s="71" t="s">
        <v>47</v>
      </c>
      <c r="C1740" s="71" t="s">
        <v>1840</v>
      </c>
      <c r="D1740" s="72" t="n">
        <v>0</v>
      </c>
      <c r="E1740" s="71" t="n">
        <v>0</v>
      </c>
      <c r="F1740" s="71" t="n">
        <v>1</v>
      </c>
      <c r="G1740" s="72" t="n">
        <v>149.95</v>
      </c>
      <c r="H1740" s="72" t="n">
        <v>149.95</v>
      </c>
      <c r="I1740" s="71" t="n">
        <f aca="false">IF(B1740&gt;=Settings!$B$23,1,0)</f>
        <v>0</v>
      </c>
      <c r="J1740" s="71" t="n">
        <v>1</v>
      </c>
      <c r="K1740" s="71" t="n">
        <f aca="false">F1740*I1740*J1740</f>
        <v>0</v>
      </c>
      <c r="L1740" s="71" t="n">
        <f aca="false">E1740*I1740*J1740</f>
        <v>0</v>
      </c>
      <c r="M1740" s="72" t="n">
        <f aca="false">G1740*I1740*J1740</f>
        <v>0</v>
      </c>
      <c r="N1740" s="72" t="n">
        <f aca="false">D1740*I1740*J1740</f>
        <v>-0</v>
      </c>
      <c r="O1740" s="71" t="n">
        <f aca="false">F1740*J1740</f>
        <v>1</v>
      </c>
      <c r="P1740" s="71" t="n">
        <f aca="false">E1740*J1740</f>
        <v>0</v>
      </c>
    </row>
    <row r="1741" customFormat="false" ht="15" hidden="false" customHeight="false" outlineLevel="0" collapsed="false">
      <c r="A1741" s="71" t="s">
        <v>60</v>
      </c>
      <c r="B1741" s="71" t="s">
        <v>47</v>
      </c>
      <c r="C1741" s="71" t="s">
        <v>1841</v>
      </c>
      <c r="D1741" s="72" t="n">
        <v>0</v>
      </c>
      <c r="E1741" s="71" t="n">
        <v>0</v>
      </c>
      <c r="F1741" s="71" t="n">
        <v>1</v>
      </c>
      <c r="G1741" s="72" t="n">
        <v>183.95</v>
      </c>
      <c r="H1741" s="72" t="n">
        <v>183.95</v>
      </c>
      <c r="I1741" s="71" t="n">
        <f aca="false">IF(B1741&gt;=Settings!$B$23,1,0)</f>
        <v>0</v>
      </c>
      <c r="J1741" s="71" t="n">
        <v>1</v>
      </c>
      <c r="K1741" s="71" t="n">
        <f aca="false">F1741*I1741*J1741</f>
        <v>0</v>
      </c>
      <c r="L1741" s="71" t="n">
        <f aca="false">E1741*I1741*J1741</f>
        <v>0</v>
      </c>
      <c r="M1741" s="72" t="n">
        <f aca="false">G1741*I1741*J1741</f>
        <v>0</v>
      </c>
      <c r="N1741" s="72" t="n">
        <f aca="false">D1741*I1741*J1741</f>
        <v>-0</v>
      </c>
      <c r="O1741" s="71" t="n">
        <f aca="false">F1741*J1741</f>
        <v>1</v>
      </c>
      <c r="P1741" s="71" t="n">
        <f aca="false">E1741*J1741</f>
        <v>0</v>
      </c>
    </row>
    <row r="1742" customFormat="false" ht="15" hidden="false" customHeight="false" outlineLevel="0" collapsed="false">
      <c r="A1742" s="71" t="s">
        <v>61</v>
      </c>
      <c r="B1742" s="71" t="s">
        <v>47</v>
      </c>
      <c r="C1742" s="71" t="s">
        <v>1154</v>
      </c>
      <c r="D1742" s="72" t="n">
        <v>8633.29</v>
      </c>
      <c r="E1742" s="71" t="n">
        <v>0</v>
      </c>
      <c r="F1742" s="71" t="n">
        <v>1</v>
      </c>
      <c r="G1742" s="72" t="n">
        <v>34.95</v>
      </c>
      <c r="H1742" s="72" t="n">
        <v>-8598.34</v>
      </c>
      <c r="I1742" s="71" t="n">
        <f aca="false">IF(B1742&gt;=Settings!$B$23,1,0)</f>
        <v>0</v>
      </c>
      <c r="J1742" s="71" t="n">
        <v>0</v>
      </c>
      <c r="K1742" s="71" t="n">
        <f aca="false">F1742*I1742*J1742</f>
        <v>0</v>
      </c>
      <c r="L1742" s="71" t="n">
        <f aca="false">E1742*I1742*J1742</f>
        <v>0</v>
      </c>
      <c r="M1742" s="72" t="n">
        <f aca="false">G1742*I1742*J1742</f>
        <v>0</v>
      </c>
      <c r="N1742" s="72" t="n">
        <f aca="false">D1742*I1742*J1742</f>
        <v>0</v>
      </c>
      <c r="O1742" s="71" t="n">
        <f aca="false">F1742*J1742</f>
        <v>0</v>
      </c>
      <c r="P1742" s="71" t="n">
        <f aca="false">E1742*J1742</f>
        <v>0</v>
      </c>
    </row>
    <row r="1743" customFormat="false" ht="15" hidden="false" customHeight="false" outlineLevel="0" collapsed="false">
      <c r="A1743" s="71" t="s">
        <v>60</v>
      </c>
      <c r="B1743" s="71" t="s">
        <v>47</v>
      </c>
      <c r="C1743" s="71" t="s">
        <v>1842</v>
      </c>
      <c r="D1743" s="72" t="n">
        <v>0</v>
      </c>
      <c r="E1743" s="71" t="n">
        <v>0</v>
      </c>
      <c r="F1743" s="71" t="n">
        <v>5</v>
      </c>
      <c r="G1743" s="72" t="n">
        <v>249.75</v>
      </c>
      <c r="H1743" s="72" t="n">
        <v>249.75</v>
      </c>
      <c r="I1743" s="71" t="n">
        <f aca="false">IF(B1743&gt;=Settings!$B$23,1,0)</f>
        <v>0</v>
      </c>
      <c r="J1743" s="71" t="n">
        <v>1</v>
      </c>
      <c r="K1743" s="71" t="n">
        <f aca="false">F1743*I1743*J1743</f>
        <v>0</v>
      </c>
      <c r="L1743" s="71" t="n">
        <f aca="false">E1743*I1743*J1743</f>
        <v>0</v>
      </c>
      <c r="M1743" s="72" t="n">
        <f aca="false">G1743*I1743*J1743</f>
        <v>0</v>
      </c>
      <c r="N1743" s="72" t="n">
        <f aca="false">D1743*I1743*J1743</f>
        <v>-0</v>
      </c>
      <c r="O1743" s="71" t="n">
        <f aca="false">F1743*J1743</f>
        <v>5</v>
      </c>
      <c r="P1743" s="71" t="n">
        <f aca="false">E1743*J1743</f>
        <v>0</v>
      </c>
    </row>
    <row r="1744" customFormat="false" ht="15" hidden="false" customHeight="false" outlineLevel="0" collapsed="false">
      <c r="A1744" s="71" t="s">
        <v>60</v>
      </c>
      <c r="B1744" s="71" t="s">
        <v>47</v>
      </c>
      <c r="C1744" s="71" t="s">
        <v>1843</v>
      </c>
      <c r="D1744" s="72" t="n">
        <v>0</v>
      </c>
      <c r="E1744" s="71" t="n">
        <v>0</v>
      </c>
      <c r="F1744" s="71" t="n">
        <v>3</v>
      </c>
      <c r="G1744" s="72" t="n">
        <v>314.85</v>
      </c>
      <c r="H1744" s="72" t="n">
        <v>314.85</v>
      </c>
      <c r="I1744" s="71" t="n">
        <f aca="false">IF(B1744&gt;=Settings!$B$23,1,0)</f>
        <v>0</v>
      </c>
      <c r="J1744" s="71" t="n">
        <v>1</v>
      </c>
      <c r="K1744" s="71" t="n">
        <f aca="false">F1744*I1744*J1744</f>
        <v>0</v>
      </c>
      <c r="L1744" s="71" t="n">
        <f aca="false">E1744*I1744*J1744</f>
        <v>0</v>
      </c>
      <c r="M1744" s="72" t="n">
        <f aca="false">G1744*I1744*J1744</f>
        <v>0</v>
      </c>
      <c r="N1744" s="72" t="n">
        <f aca="false">D1744*I1744*J1744</f>
        <v>-0</v>
      </c>
      <c r="O1744" s="71" t="n">
        <f aca="false">F1744*J1744</f>
        <v>3</v>
      </c>
      <c r="P1744" s="71" t="n">
        <f aca="false">E1744*J1744</f>
        <v>0</v>
      </c>
    </row>
    <row r="1745" customFormat="false" ht="15" hidden="false" customHeight="false" outlineLevel="0" collapsed="false">
      <c r="A1745" s="71" t="s">
        <v>59</v>
      </c>
      <c r="B1745" s="71" t="s">
        <v>47</v>
      </c>
      <c r="C1745" s="71" t="s">
        <v>890</v>
      </c>
      <c r="D1745" s="72" t="n">
        <v>0</v>
      </c>
      <c r="E1745" s="71" t="n">
        <v>0</v>
      </c>
      <c r="F1745" s="71" t="n">
        <v>22</v>
      </c>
      <c r="G1745" s="72" t="n">
        <v>462.367</v>
      </c>
      <c r="H1745" s="72" t="n">
        <v>462.367</v>
      </c>
      <c r="I1745" s="71" t="n">
        <f aca="false">IF(B1745&gt;=Settings!$B$23,1,0)</f>
        <v>0</v>
      </c>
      <c r="J1745" s="71" t="n">
        <v>1</v>
      </c>
      <c r="K1745" s="71" t="n">
        <f aca="false">F1745*I1745*J1745</f>
        <v>0</v>
      </c>
      <c r="L1745" s="71" t="n">
        <f aca="false">E1745*I1745*J1745</f>
        <v>0</v>
      </c>
      <c r="M1745" s="72" t="n">
        <f aca="false">G1745*I1745*J1745</f>
        <v>0</v>
      </c>
      <c r="N1745" s="72" t="n">
        <f aca="false">D1745*I1745*J1745</f>
        <v>-0</v>
      </c>
      <c r="O1745" s="71" t="n">
        <f aca="false">F1745*J1745</f>
        <v>22</v>
      </c>
      <c r="P1745" s="71" t="n">
        <f aca="false">E1745*J1745</f>
        <v>0</v>
      </c>
    </row>
    <row r="1746" customFormat="false" ht="15" hidden="false" customHeight="false" outlineLevel="0" collapsed="false">
      <c r="A1746" s="71" t="s">
        <v>59</v>
      </c>
      <c r="B1746" s="71" t="s">
        <v>47</v>
      </c>
      <c r="C1746" s="71" t="s">
        <v>905</v>
      </c>
      <c r="D1746" s="72" t="n">
        <v>0</v>
      </c>
      <c r="E1746" s="71" t="n">
        <v>0</v>
      </c>
      <c r="F1746" s="71" t="n">
        <v>17</v>
      </c>
      <c r="G1746" s="72" t="n">
        <v>1202.907</v>
      </c>
      <c r="H1746" s="72" t="n">
        <v>1202.907</v>
      </c>
      <c r="I1746" s="71" t="n">
        <f aca="false">IF(B1746&gt;=Settings!$B$23,1,0)</f>
        <v>0</v>
      </c>
      <c r="J1746" s="71" t="n">
        <v>1</v>
      </c>
      <c r="K1746" s="71" t="n">
        <f aca="false">F1746*I1746*J1746</f>
        <v>0</v>
      </c>
      <c r="L1746" s="71" t="n">
        <f aca="false">E1746*I1746*J1746</f>
        <v>0</v>
      </c>
      <c r="M1746" s="72" t="n">
        <f aca="false">G1746*I1746*J1746</f>
        <v>0</v>
      </c>
      <c r="N1746" s="72" t="n">
        <f aca="false">D1746*I1746*J1746</f>
        <v>-0</v>
      </c>
      <c r="O1746" s="71" t="n">
        <f aca="false">F1746*J1746</f>
        <v>17</v>
      </c>
      <c r="P1746" s="71" t="n">
        <f aca="false">E1746*J1746</f>
        <v>0</v>
      </c>
    </row>
    <row r="1747" customFormat="false" ht="15" hidden="false" customHeight="false" outlineLevel="0" collapsed="false">
      <c r="A1747" s="71" t="s">
        <v>61</v>
      </c>
      <c r="B1747" s="71" t="s">
        <v>47</v>
      </c>
      <c r="C1747" s="71" t="s">
        <v>593</v>
      </c>
      <c r="D1747" s="72" t="n">
        <v>0</v>
      </c>
      <c r="E1747" s="71" t="n">
        <v>0</v>
      </c>
      <c r="F1747" s="71" t="n">
        <v>47</v>
      </c>
      <c r="G1747" s="72" t="n">
        <v>4973.1</v>
      </c>
      <c r="H1747" s="72" t="n">
        <v>4920.6</v>
      </c>
      <c r="I1747" s="71" t="n">
        <f aca="false">IF(B1747&gt;=Settings!$B$23,1,0)</f>
        <v>0</v>
      </c>
      <c r="J1747" s="71" t="n">
        <v>1</v>
      </c>
      <c r="K1747" s="71" t="n">
        <f aca="false">F1747*I1747*J1747</f>
        <v>0</v>
      </c>
      <c r="L1747" s="71" t="n">
        <f aca="false">E1747*I1747*J1747</f>
        <v>0</v>
      </c>
      <c r="M1747" s="72" t="n">
        <f aca="false">G1747*I1747*J1747</f>
        <v>0</v>
      </c>
      <c r="N1747" s="72" t="n">
        <f aca="false">D1747*I1747*J1747</f>
        <v>-0</v>
      </c>
      <c r="O1747" s="71" t="n">
        <f aca="false">F1747*J1747</f>
        <v>47</v>
      </c>
      <c r="P1747" s="71" t="n">
        <f aca="false">E1747*J1747</f>
        <v>0</v>
      </c>
    </row>
    <row r="1748" customFormat="false" ht="15" hidden="false" customHeight="false" outlineLevel="0" collapsed="false">
      <c r="A1748" s="71" t="s">
        <v>59</v>
      </c>
      <c r="B1748" s="71" t="s">
        <v>47</v>
      </c>
      <c r="C1748" s="71" t="s">
        <v>911</v>
      </c>
      <c r="D1748" s="72" t="n">
        <v>0</v>
      </c>
      <c r="E1748" s="71" t="n">
        <v>0</v>
      </c>
      <c r="F1748" s="71" t="n">
        <v>1</v>
      </c>
      <c r="G1748" s="72" t="n">
        <v>69.95</v>
      </c>
      <c r="H1748" s="72" t="n">
        <v>69.95</v>
      </c>
      <c r="I1748" s="71" t="n">
        <f aca="false">IF(B1748&gt;=Settings!$B$23,1,0)</f>
        <v>0</v>
      </c>
      <c r="J1748" s="71" t="n">
        <v>1</v>
      </c>
      <c r="K1748" s="71" t="n">
        <f aca="false">F1748*I1748*J1748</f>
        <v>0</v>
      </c>
      <c r="L1748" s="71" t="n">
        <f aca="false">E1748*I1748*J1748</f>
        <v>0</v>
      </c>
      <c r="M1748" s="72" t="n">
        <f aca="false">G1748*I1748*J1748</f>
        <v>0</v>
      </c>
      <c r="N1748" s="72" t="n">
        <f aca="false">D1748*I1748*J1748</f>
        <v>-0</v>
      </c>
      <c r="O1748" s="71" t="n">
        <f aca="false">F1748*J1748</f>
        <v>1</v>
      </c>
      <c r="P1748" s="71" t="n">
        <f aca="false">E1748*J1748</f>
        <v>0</v>
      </c>
    </row>
    <row r="1749" customFormat="false" ht="15" hidden="false" customHeight="false" outlineLevel="0" collapsed="false">
      <c r="A1749" s="71" t="s">
        <v>60</v>
      </c>
      <c r="B1749" s="71" t="s">
        <v>47</v>
      </c>
      <c r="C1749" s="71" t="s">
        <v>1844</v>
      </c>
      <c r="D1749" s="72" t="n">
        <v>0</v>
      </c>
      <c r="E1749" s="71" t="n">
        <v>0</v>
      </c>
      <c r="F1749" s="71" t="n">
        <v>19</v>
      </c>
      <c r="G1749" s="72" t="n">
        <v>1690.05</v>
      </c>
      <c r="H1749" s="72" t="n">
        <v>1690.05</v>
      </c>
      <c r="I1749" s="71" t="n">
        <f aca="false">IF(B1749&gt;=Settings!$B$23,1,0)</f>
        <v>0</v>
      </c>
      <c r="J1749" s="71" t="n">
        <v>1</v>
      </c>
      <c r="K1749" s="71" t="n">
        <f aca="false">F1749*I1749*J1749</f>
        <v>0</v>
      </c>
      <c r="L1749" s="71" t="n">
        <f aca="false">E1749*I1749*J1749</f>
        <v>0</v>
      </c>
      <c r="M1749" s="72" t="n">
        <f aca="false">G1749*I1749*J1749</f>
        <v>0</v>
      </c>
      <c r="N1749" s="72" t="n">
        <f aca="false">D1749*I1749*J1749</f>
        <v>-0</v>
      </c>
      <c r="O1749" s="71" t="n">
        <f aca="false">F1749*J1749</f>
        <v>19</v>
      </c>
      <c r="P1749" s="71" t="n">
        <f aca="false">E1749*J1749</f>
        <v>0</v>
      </c>
    </row>
    <row r="1750" customFormat="false" ht="15" hidden="false" customHeight="false" outlineLevel="0" collapsed="false">
      <c r="A1750" s="71" t="s">
        <v>59</v>
      </c>
      <c r="B1750" s="71" t="s">
        <v>47</v>
      </c>
      <c r="C1750" s="71" t="s">
        <v>745</v>
      </c>
      <c r="D1750" s="72" t="n">
        <v>0</v>
      </c>
      <c r="E1750" s="71" t="n">
        <v>0</v>
      </c>
      <c r="F1750" s="71" t="n">
        <v>22</v>
      </c>
      <c r="G1750" s="72" t="n">
        <v>2228.9</v>
      </c>
      <c r="H1750" s="72" t="n">
        <v>2228.9</v>
      </c>
      <c r="I1750" s="71" t="n">
        <f aca="false">IF(B1750&gt;=Settings!$B$23,1,0)</f>
        <v>0</v>
      </c>
      <c r="J1750" s="71" t="n">
        <v>1</v>
      </c>
      <c r="K1750" s="71" t="n">
        <f aca="false">F1750*I1750*J1750</f>
        <v>0</v>
      </c>
      <c r="L1750" s="71" t="n">
        <f aca="false">E1750*I1750*J1750</f>
        <v>0</v>
      </c>
      <c r="M1750" s="72" t="n">
        <f aca="false">G1750*I1750*J1750</f>
        <v>0</v>
      </c>
      <c r="N1750" s="72" t="n">
        <f aca="false">D1750*I1750*J1750</f>
        <v>-0</v>
      </c>
      <c r="O1750" s="71" t="n">
        <f aca="false">F1750*J1750</f>
        <v>22</v>
      </c>
      <c r="P1750" s="71" t="n">
        <f aca="false">E1750*J1750</f>
        <v>0</v>
      </c>
    </row>
    <row r="1751" customFormat="false" ht="15" hidden="false" customHeight="false" outlineLevel="0" collapsed="false">
      <c r="A1751" s="71" t="s">
        <v>60</v>
      </c>
      <c r="B1751" s="71" t="s">
        <v>47</v>
      </c>
      <c r="C1751" s="71" t="s">
        <v>1845</v>
      </c>
      <c r="D1751" s="72" t="n">
        <v>0</v>
      </c>
      <c r="E1751" s="71" t="n">
        <v>0</v>
      </c>
      <c r="F1751" s="71" t="n">
        <v>2</v>
      </c>
      <c r="G1751" s="72" t="n">
        <v>229.9</v>
      </c>
      <c r="H1751" s="72" t="n">
        <v>229.9</v>
      </c>
      <c r="I1751" s="71" t="n">
        <f aca="false">IF(B1751&gt;=Settings!$B$23,1,0)</f>
        <v>0</v>
      </c>
      <c r="J1751" s="71" t="n">
        <v>1</v>
      </c>
      <c r="K1751" s="71" t="n">
        <f aca="false">F1751*I1751*J1751</f>
        <v>0</v>
      </c>
      <c r="L1751" s="71" t="n">
        <f aca="false">E1751*I1751*J1751</f>
        <v>0</v>
      </c>
      <c r="M1751" s="72" t="n">
        <f aca="false">G1751*I1751*J1751</f>
        <v>0</v>
      </c>
      <c r="N1751" s="72" t="n">
        <f aca="false">D1751*I1751*J1751</f>
        <v>-0</v>
      </c>
      <c r="O1751" s="71" t="n">
        <f aca="false">F1751*J1751</f>
        <v>2</v>
      </c>
      <c r="P1751" s="71" t="n">
        <f aca="false">E1751*J1751</f>
        <v>0</v>
      </c>
    </row>
    <row r="1752" customFormat="false" ht="15" hidden="false" customHeight="false" outlineLevel="0" collapsed="false">
      <c r="A1752" s="71" t="s">
        <v>60</v>
      </c>
      <c r="B1752" s="71" t="s">
        <v>47</v>
      </c>
      <c r="C1752" s="71" t="s">
        <v>1846</v>
      </c>
      <c r="D1752" s="72" t="n">
        <v>0</v>
      </c>
      <c r="E1752" s="71" t="n">
        <v>0</v>
      </c>
      <c r="F1752" s="71" t="n">
        <v>3</v>
      </c>
      <c r="G1752" s="72" t="n">
        <v>185.85</v>
      </c>
      <c r="H1752" s="72" t="n">
        <v>185.85</v>
      </c>
      <c r="I1752" s="71" t="n">
        <f aca="false">IF(B1752&gt;=Settings!$B$23,1,0)</f>
        <v>0</v>
      </c>
      <c r="J1752" s="71" t="n">
        <v>1</v>
      </c>
      <c r="K1752" s="71" t="n">
        <f aca="false">F1752*I1752*J1752</f>
        <v>0</v>
      </c>
      <c r="L1752" s="71" t="n">
        <f aca="false">E1752*I1752*J1752</f>
        <v>0</v>
      </c>
      <c r="M1752" s="72" t="n">
        <f aca="false">G1752*I1752*J1752</f>
        <v>0</v>
      </c>
      <c r="N1752" s="72" t="n">
        <f aca="false">D1752*I1752*J1752</f>
        <v>-0</v>
      </c>
      <c r="O1752" s="71" t="n">
        <f aca="false">F1752*J1752</f>
        <v>3</v>
      </c>
      <c r="P1752" s="71" t="n">
        <f aca="false">E1752*J1752</f>
        <v>0</v>
      </c>
    </row>
    <row r="1753" customFormat="false" ht="15" hidden="false" customHeight="false" outlineLevel="0" collapsed="false">
      <c r="A1753" s="71" t="s">
        <v>59</v>
      </c>
      <c r="B1753" s="71" t="s">
        <v>47</v>
      </c>
      <c r="C1753" s="71" t="s">
        <v>1655</v>
      </c>
      <c r="D1753" s="72" t="n">
        <v>0</v>
      </c>
      <c r="E1753" s="71" t="n">
        <v>0</v>
      </c>
      <c r="F1753" s="71" t="n">
        <v>3</v>
      </c>
      <c r="G1753" s="72" t="n">
        <v>539.85</v>
      </c>
      <c r="H1753" s="72" t="n">
        <v>539.85</v>
      </c>
      <c r="I1753" s="71" t="n">
        <f aca="false">IF(B1753&gt;=Settings!$B$23,1,0)</f>
        <v>0</v>
      </c>
      <c r="J1753" s="71" t="n">
        <v>1</v>
      </c>
      <c r="K1753" s="71" t="n">
        <f aca="false">F1753*I1753*J1753</f>
        <v>0</v>
      </c>
      <c r="L1753" s="71" t="n">
        <f aca="false">E1753*I1753*J1753</f>
        <v>0</v>
      </c>
      <c r="M1753" s="72" t="n">
        <f aca="false">G1753*I1753*J1753</f>
        <v>0</v>
      </c>
      <c r="N1753" s="72" t="n">
        <f aca="false">D1753*I1753*J1753</f>
        <v>-0</v>
      </c>
      <c r="O1753" s="71" t="n">
        <f aca="false">F1753*J1753</f>
        <v>3</v>
      </c>
      <c r="P1753" s="71" t="n">
        <f aca="false">E1753*J1753</f>
        <v>0</v>
      </c>
    </row>
    <row r="1754" customFormat="false" ht="15" hidden="false" customHeight="false" outlineLevel="0" collapsed="false">
      <c r="A1754" s="71" t="s">
        <v>60</v>
      </c>
      <c r="B1754" s="71" t="s">
        <v>47</v>
      </c>
      <c r="C1754" s="71" t="s">
        <v>1847</v>
      </c>
      <c r="D1754" s="72" t="n">
        <v>0</v>
      </c>
      <c r="E1754" s="71" t="n">
        <v>0</v>
      </c>
      <c r="F1754" s="71" t="n">
        <v>1</v>
      </c>
      <c r="G1754" s="72" t="n">
        <v>94.95</v>
      </c>
      <c r="H1754" s="72" t="n">
        <v>94.95</v>
      </c>
      <c r="I1754" s="71" t="n">
        <f aca="false">IF(B1754&gt;=Settings!$B$23,1,0)</f>
        <v>0</v>
      </c>
      <c r="J1754" s="71" t="n">
        <v>1</v>
      </c>
      <c r="K1754" s="71" t="n">
        <f aca="false">F1754*I1754*J1754</f>
        <v>0</v>
      </c>
      <c r="L1754" s="71" t="n">
        <f aca="false">E1754*I1754*J1754</f>
        <v>0</v>
      </c>
      <c r="M1754" s="72" t="n">
        <f aca="false">G1754*I1754*J1754</f>
        <v>0</v>
      </c>
      <c r="N1754" s="72" t="n">
        <f aca="false">D1754*I1754*J1754</f>
        <v>-0</v>
      </c>
      <c r="O1754" s="71" t="n">
        <f aca="false">F1754*J1754</f>
        <v>1</v>
      </c>
      <c r="P1754" s="71" t="n">
        <f aca="false">E1754*J1754</f>
        <v>0</v>
      </c>
    </row>
    <row r="1755" customFormat="false" ht="15" hidden="false" customHeight="false" outlineLevel="0" collapsed="false">
      <c r="A1755" s="71" t="s">
        <v>59</v>
      </c>
      <c r="B1755" s="71" t="s">
        <v>47</v>
      </c>
      <c r="C1755" s="71" t="s">
        <v>910</v>
      </c>
      <c r="D1755" s="72" t="n">
        <v>0</v>
      </c>
      <c r="E1755" s="71" t="n">
        <v>0</v>
      </c>
      <c r="F1755" s="71" t="n">
        <v>23</v>
      </c>
      <c r="G1755" s="72" t="n">
        <v>2120.059</v>
      </c>
      <c r="H1755" s="72" t="n">
        <v>2120.059</v>
      </c>
      <c r="I1755" s="71" t="n">
        <f aca="false">IF(B1755&gt;=Settings!$B$23,1,0)</f>
        <v>0</v>
      </c>
      <c r="J1755" s="71" t="n">
        <v>1</v>
      </c>
      <c r="K1755" s="71" t="n">
        <f aca="false">F1755*I1755*J1755</f>
        <v>0</v>
      </c>
      <c r="L1755" s="71" t="n">
        <f aca="false">E1755*I1755*J1755</f>
        <v>0</v>
      </c>
      <c r="M1755" s="72" t="n">
        <f aca="false">G1755*I1755*J1755</f>
        <v>0</v>
      </c>
      <c r="N1755" s="72" t="n">
        <f aca="false">D1755*I1755*J1755</f>
        <v>-0</v>
      </c>
      <c r="O1755" s="71" t="n">
        <f aca="false">F1755*J1755</f>
        <v>23</v>
      </c>
      <c r="P1755" s="71" t="n">
        <f aca="false">E1755*J1755</f>
        <v>0</v>
      </c>
    </row>
    <row r="1756" customFormat="false" ht="15" hidden="false" customHeight="false" outlineLevel="0" collapsed="false">
      <c r="A1756" s="71" t="s">
        <v>60</v>
      </c>
      <c r="B1756" s="71" t="s">
        <v>47</v>
      </c>
      <c r="C1756" s="71" t="s">
        <v>1848</v>
      </c>
      <c r="D1756" s="72" t="n">
        <v>0</v>
      </c>
      <c r="E1756" s="71" t="n">
        <v>0</v>
      </c>
      <c r="F1756" s="71" t="n">
        <v>5</v>
      </c>
      <c r="G1756" s="72" t="n">
        <v>709.75</v>
      </c>
      <c r="H1756" s="72" t="n">
        <v>709.75</v>
      </c>
      <c r="I1756" s="71" t="n">
        <f aca="false">IF(B1756&gt;=Settings!$B$23,1,0)</f>
        <v>0</v>
      </c>
      <c r="J1756" s="71" t="n">
        <v>1</v>
      </c>
      <c r="K1756" s="71" t="n">
        <f aca="false">F1756*I1756*J1756</f>
        <v>0</v>
      </c>
      <c r="L1756" s="71" t="n">
        <f aca="false">E1756*I1756*J1756</f>
        <v>0</v>
      </c>
      <c r="M1756" s="72" t="n">
        <f aca="false">G1756*I1756*J1756</f>
        <v>0</v>
      </c>
      <c r="N1756" s="72" t="n">
        <f aca="false">D1756*I1756*J1756</f>
        <v>-0</v>
      </c>
      <c r="O1756" s="71" t="n">
        <f aca="false">F1756*J1756</f>
        <v>5</v>
      </c>
      <c r="P1756" s="71" t="n">
        <f aca="false">E1756*J1756</f>
        <v>0</v>
      </c>
    </row>
    <row r="1757" customFormat="false" ht="15" hidden="false" customHeight="false" outlineLevel="0" collapsed="false">
      <c r="A1757" s="71" t="s">
        <v>61</v>
      </c>
      <c r="B1757" s="71" t="s">
        <v>47</v>
      </c>
      <c r="C1757" s="71" t="s">
        <v>1849</v>
      </c>
      <c r="D1757" s="72" t="n">
        <v>0</v>
      </c>
      <c r="E1757" s="71" t="n">
        <v>0</v>
      </c>
      <c r="F1757" s="71" t="n">
        <v>1</v>
      </c>
      <c r="G1757" s="72" t="n">
        <v>274.95</v>
      </c>
      <c r="H1757" s="72" t="n">
        <v>274.95</v>
      </c>
      <c r="I1757" s="71" t="n">
        <f aca="false">IF(B1757&gt;=Settings!$B$23,1,0)</f>
        <v>0</v>
      </c>
      <c r="J1757" s="71" t="n">
        <v>1</v>
      </c>
      <c r="K1757" s="71" t="n">
        <f aca="false">F1757*I1757*J1757</f>
        <v>0</v>
      </c>
      <c r="L1757" s="71" t="n">
        <f aca="false">E1757*I1757*J1757</f>
        <v>0</v>
      </c>
      <c r="M1757" s="72" t="n">
        <f aca="false">G1757*I1757*J1757</f>
        <v>0</v>
      </c>
      <c r="N1757" s="72" t="n">
        <f aca="false">D1757*I1757*J1757</f>
        <v>-0</v>
      </c>
      <c r="O1757" s="71" t="n">
        <f aca="false">F1757*J1757</f>
        <v>1</v>
      </c>
      <c r="P1757" s="71" t="n">
        <f aca="false">E1757*J1757</f>
        <v>0</v>
      </c>
    </row>
    <row r="1758" customFormat="false" ht="15" hidden="false" customHeight="false" outlineLevel="0" collapsed="false">
      <c r="A1758" s="71" t="s">
        <v>60</v>
      </c>
      <c r="B1758" s="71" t="s">
        <v>47</v>
      </c>
      <c r="C1758" s="71" t="s">
        <v>1324</v>
      </c>
      <c r="D1758" s="72" t="n">
        <v>0</v>
      </c>
      <c r="E1758" s="71" t="n">
        <v>0</v>
      </c>
      <c r="F1758" s="71" t="n">
        <v>6</v>
      </c>
      <c r="G1758" s="72" t="n">
        <v>1062.3</v>
      </c>
      <c r="H1758" s="72" t="n">
        <v>1062.3</v>
      </c>
      <c r="I1758" s="71" t="n">
        <f aca="false">IF(B1758&gt;=Settings!$B$23,1,0)</f>
        <v>0</v>
      </c>
      <c r="J1758" s="71" t="n">
        <v>1</v>
      </c>
      <c r="K1758" s="71" t="n">
        <f aca="false">F1758*I1758*J1758</f>
        <v>0</v>
      </c>
      <c r="L1758" s="71" t="n">
        <f aca="false">E1758*I1758*J1758</f>
        <v>0</v>
      </c>
      <c r="M1758" s="72" t="n">
        <f aca="false">G1758*I1758*J1758</f>
        <v>0</v>
      </c>
      <c r="N1758" s="72" t="n">
        <f aca="false">D1758*I1758*J1758</f>
        <v>-0</v>
      </c>
      <c r="O1758" s="71" t="n">
        <f aca="false">F1758*J1758</f>
        <v>6</v>
      </c>
      <c r="P1758" s="71" t="n">
        <f aca="false">E1758*J1758</f>
        <v>0</v>
      </c>
    </row>
    <row r="1759" customFormat="false" ht="15" hidden="false" customHeight="false" outlineLevel="0" collapsed="false">
      <c r="A1759" s="71" t="s">
        <v>61</v>
      </c>
      <c r="B1759" s="71" t="s">
        <v>47</v>
      </c>
      <c r="C1759" s="71" t="s">
        <v>1048</v>
      </c>
      <c r="D1759" s="72" t="n">
        <v>0</v>
      </c>
      <c r="E1759" s="71" t="n">
        <v>0</v>
      </c>
      <c r="F1759" s="71" t="n">
        <v>1</v>
      </c>
      <c r="G1759" s="72" t="n">
        <v>274.95</v>
      </c>
      <c r="H1759" s="72" t="n">
        <v>274.95</v>
      </c>
      <c r="I1759" s="71" t="n">
        <f aca="false">IF(B1759&gt;=Settings!$B$23,1,0)</f>
        <v>0</v>
      </c>
      <c r="J1759" s="71" t="n">
        <v>1</v>
      </c>
      <c r="K1759" s="71" t="n">
        <f aca="false">F1759*I1759*J1759</f>
        <v>0</v>
      </c>
      <c r="L1759" s="71" t="n">
        <f aca="false">E1759*I1759*J1759</f>
        <v>0</v>
      </c>
      <c r="M1759" s="72" t="n">
        <f aca="false">G1759*I1759*J1759</f>
        <v>0</v>
      </c>
      <c r="N1759" s="72" t="n">
        <f aca="false">D1759*I1759*J1759</f>
        <v>-0</v>
      </c>
      <c r="O1759" s="71" t="n">
        <f aca="false">F1759*J1759</f>
        <v>1</v>
      </c>
      <c r="P1759" s="71" t="n">
        <f aca="false">E1759*J1759</f>
        <v>0</v>
      </c>
    </row>
    <row r="1760" customFormat="false" ht="15" hidden="false" customHeight="false" outlineLevel="0" collapsed="false">
      <c r="A1760" s="71" t="s">
        <v>60</v>
      </c>
      <c r="B1760" s="71" t="s">
        <v>47</v>
      </c>
      <c r="C1760" s="71" t="s">
        <v>961</v>
      </c>
      <c r="D1760" s="72" t="n">
        <v>254.85</v>
      </c>
      <c r="E1760" s="71" t="n">
        <v>3</v>
      </c>
      <c r="F1760" s="71" t="n">
        <v>14</v>
      </c>
      <c r="G1760" s="72" t="n">
        <v>1189.3</v>
      </c>
      <c r="H1760" s="72" t="n">
        <v>934.45</v>
      </c>
      <c r="I1760" s="71" t="n">
        <f aca="false">IF(B1760&gt;=Settings!$B$23,1,0)</f>
        <v>0</v>
      </c>
      <c r="J1760" s="71" t="n">
        <v>1</v>
      </c>
      <c r="K1760" s="71" t="n">
        <f aca="false">F1760*I1760*J1760</f>
        <v>0</v>
      </c>
      <c r="L1760" s="71" t="n">
        <f aca="false">E1760*I1760*J1760</f>
        <v>0</v>
      </c>
      <c r="M1760" s="72" t="n">
        <f aca="false">G1760*I1760*J1760</f>
        <v>0</v>
      </c>
      <c r="N1760" s="72" t="n">
        <f aca="false">D1760*I1760*J1760</f>
        <v>0</v>
      </c>
      <c r="O1760" s="71" t="n">
        <f aca="false">F1760*J1760</f>
        <v>14</v>
      </c>
      <c r="P1760" s="71" t="n">
        <f aca="false">E1760*J1760</f>
        <v>3</v>
      </c>
    </row>
    <row r="1761" customFormat="false" ht="15" hidden="false" customHeight="false" outlineLevel="0" collapsed="false">
      <c r="A1761" s="71" t="s">
        <v>60</v>
      </c>
      <c r="B1761" s="71" t="s">
        <v>47</v>
      </c>
      <c r="C1761" s="71" t="s">
        <v>1850</v>
      </c>
      <c r="D1761" s="72" t="n">
        <v>0</v>
      </c>
      <c r="E1761" s="71" t="n">
        <v>0</v>
      </c>
      <c r="F1761" s="71" t="n">
        <v>45</v>
      </c>
      <c r="G1761" s="72" t="n">
        <v>2225.25</v>
      </c>
      <c r="H1761" s="72" t="n">
        <v>2225.25</v>
      </c>
      <c r="I1761" s="71" t="n">
        <f aca="false">IF(B1761&gt;=Settings!$B$23,1,0)</f>
        <v>0</v>
      </c>
      <c r="J1761" s="71" t="n">
        <v>1</v>
      </c>
      <c r="K1761" s="71" t="n">
        <f aca="false">F1761*I1761*J1761</f>
        <v>0</v>
      </c>
      <c r="L1761" s="71" t="n">
        <f aca="false">E1761*I1761*J1761</f>
        <v>0</v>
      </c>
      <c r="M1761" s="72" t="n">
        <f aca="false">G1761*I1761*J1761</f>
        <v>0</v>
      </c>
      <c r="N1761" s="72" t="n">
        <f aca="false">D1761*I1761*J1761</f>
        <v>-0</v>
      </c>
      <c r="O1761" s="71" t="n">
        <f aca="false">F1761*J1761</f>
        <v>45</v>
      </c>
      <c r="P1761" s="71" t="n">
        <f aca="false">E1761*J1761</f>
        <v>0</v>
      </c>
    </row>
    <row r="1762" customFormat="false" ht="15" hidden="false" customHeight="false" outlineLevel="0" collapsed="false">
      <c r="A1762" s="71" t="s">
        <v>61</v>
      </c>
      <c r="B1762" s="71" t="s">
        <v>47</v>
      </c>
      <c r="C1762" s="71" t="s">
        <v>1433</v>
      </c>
      <c r="D1762" s="72" t="n">
        <v>0</v>
      </c>
      <c r="E1762" s="71" t="n">
        <v>0</v>
      </c>
      <c r="F1762" s="71" t="n">
        <v>3</v>
      </c>
      <c r="G1762" s="72" t="n">
        <v>329.85</v>
      </c>
      <c r="H1762" s="72" t="n">
        <v>313.35</v>
      </c>
      <c r="I1762" s="71" t="n">
        <f aca="false">IF(B1762&gt;=Settings!$B$23,1,0)</f>
        <v>0</v>
      </c>
      <c r="J1762" s="71" t="n">
        <v>1</v>
      </c>
      <c r="K1762" s="71" t="n">
        <f aca="false">F1762*I1762*J1762</f>
        <v>0</v>
      </c>
      <c r="L1762" s="71" t="n">
        <f aca="false">E1762*I1762*J1762</f>
        <v>0</v>
      </c>
      <c r="M1762" s="72" t="n">
        <f aca="false">G1762*I1762*J1762</f>
        <v>0</v>
      </c>
      <c r="N1762" s="72" t="n">
        <f aca="false">D1762*I1762*J1762</f>
        <v>-0</v>
      </c>
      <c r="O1762" s="71" t="n">
        <f aca="false">F1762*J1762</f>
        <v>3</v>
      </c>
      <c r="P1762" s="71" t="n">
        <f aca="false">E1762*J1762</f>
        <v>0</v>
      </c>
    </row>
    <row r="1763" customFormat="false" ht="15" hidden="false" customHeight="false" outlineLevel="0" collapsed="false">
      <c r="A1763" s="71" t="s">
        <v>60</v>
      </c>
      <c r="B1763" s="71" t="s">
        <v>47</v>
      </c>
      <c r="C1763" s="71" t="s">
        <v>927</v>
      </c>
      <c r="D1763" s="72" t="n">
        <v>0</v>
      </c>
      <c r="E1763" s="71" t="n">
        <v>0</v>
      </c>
      <c r="F1763" s="71" t="n">
        <v>23</v>
      </c>
      <c r="G1763" s="72" t="n">
        <v>3330.85</v>
      </c>
      <c r="H1763" s="72" t="n">
        <v>3330.85</v>
      </c>
      <c r="I1763" s="71" t="n">
        <f aca="false">IF(B1763&gt;=Settings!$B$23,1,0)</f>
        <v>0</v>
      </c>
      <c r="J1763" s="71" t="n">
        <v>1</v>
      </c>
      <c r="K1763" s="71" t="n">
        <f aca="false">F1763*I1763*J1763</f>
        <v>0</v>
      </c>
      <c r="L1763" s="71" t="n">
        <f aca="false">E1763*I1763*J1763</f>
        <v>0</v>
      </c>
      <c r="M1763" s="72" t="n">
        <f aca="false">G1763*I1763*J1763</f>
        <v>0</v>
      </c>
      <c r="N1763" s="72" t="n">
        <f aca="false">D1763*I1763*J1763</f>
        <v>-0</v>
      </c>
      <c r="O1763" s="71" t="n">
        <f aca="false">F1763*J1763</f>
        <v>23</v>
      </c>
      <c r="P1763" s="71" t="n">
        <f aca="false">E1763*J1763</f>
        <v>0</v>
      </c>
    </row>
    <row r="1764" customFormat="false" ht="15" hidden="false" customHeight="false" outlineLevel="0" collapsed="false">
      <c r="A1764" s="71" t="s">
        <v>60</v>
      </c>
      <c r="B1764" s="71" t="s">
        <v>47</v>
      </c>
      <c r="C1764" s="71" t="s">
        <v>1851</v>
      </c>
      <c r="D1764" s="72" t="n">
        <v>0</v>
      </c>
      <c r="E1764" s="71" t="n">
        <v>0</v>
      </c>
      <c r="F1764" s="71" t="n">
        <v>6</v>
      </c>
      <c r="G1764" s="72" t="n">
        <v>719.7</v>
      </c>
      <c r="H1764" s="72" t="n">
        <v>719.7</v>
      </c>
      <c r="I1764" s="71" t="n">
        <f aca="false">IF(B1764&gt;=Settings!$B$23,1,0)</f>
        <v>0</v>
      </c>
      <c r="J1764" s="71" t="n">
        <v>1</v>
      </c>
      <c r="K1764" s="71" t="n">
        <f aca="false">F1764*I1764*J1764</f>
        <v>0</v>
      </c>
      <c r="L1764" s="71" t="n">
        <f aca="false">E1764*I1764*J1764</f>
        <v>0</v>
      </c>
      <c r="M1764" s="72" t="n">
        <f aca="false">G1764*I1764*J1764</f>
        <v>0</v>
      </c>
      <c r="N1764" s="72" t="n">
        <f aca="false">D1764*I1764*J1764</f>
        <v>-0</v>
      </c>
      <c r="O1764" s="71" t="n">
        <f aca="false">F1764*J1764</f>
        <v>6</v>
      </c>
      <c r="P1764" s="71" t="n">
        <f aca="false">E1764*J1764</f>
        <v>0</v>
      </c>
    </row>
    <row r="1765" customFormat="false" ht="15" hidden="false" customHeight="false" outlineLevel="0" collapsed="false">
      <c r="A1765" s="71" t="s">
        <v>59</v>
      </c>
      <c r="B1765" s="71" t="s">
        <v>47</v>
      </c>
      <c r="C1765" s="71" t="s">
        <v>1253</v>
      </c>
      <c r="D1765" s="72" t="n">
        <v>0</v>
      </c>
      <c r="E1765" s="71" t="n">
        <v>0</v>
      </c>
      <c r="F1765" s="71" t="n">
        <v>3</v>
      </c>
      <c r="G1765" s="72" t="n">
        <v>538.85</v>
      </c>
      <c r="H1765" s="72" t="n">
        <v>538.85</v>
      </c>
      <c r="I1765" s="71" t="n">
        <f aca="false">IF(B1765&gt;=Settings!$B$23,1,0)</f>
        <v>0</v>
      </c>
      <c r="J1765" s="71" t="n">
        <v>1</v>
      </c>
      <c r="K1765" s="71" t="n">
        <f aca="false">F1765*I1765*J1765</f>
        <v>0</v>
      </c>
      <c r="L1765" s="71" t="n">
        <f aca="false">E1765*I1765*J1765</f>
        <v>0</v>
      </c>
      <c r="M1765" s="72" t="n">
        <f aca="false">G1765*I1765*J1765</f>
        <v>0</v>
      </c>
      <c r="N1765" s="72" t="n">
        <f aca="false">D1765*I1765*J1765</f>
        <v>-0</v>
      </c>
      <c r="O1765" s="71" t="n">
        <f aca="false">F1765*J1765</f>
        <v>3</v>
      </c>
      <c r="P1765" s="71" t="n">
        <f aca="false">E1765*J1765</f>
        <v>0</v>
      </c>
    </row>
    <row r="1766" customFormat="false" ht="15" hidden="false" customHeight="false" outlineLevel="0" collapsed="false">
      <c r="A1766" s="71" t="s">
        <v>61</v>
      </c>
      <c r="B1766" s="71" t="s">
        <v>47</v>
      </c>
      <c r="C1766" s="71" t="s">
        <v>1493</v>
      </c>
      <c r="D1766" s="72" t="n">
        <v>0</v>
      </c>
      <c r="E1766" s="71" t="n">
        <v>0</v>
      </c>
      <c r="F1766" s="71" t="n">
        <v>2</v>
      </c>
      <c r="G1766" s="72" t="n">
        <v>363.9</v>
      </c>
      <c r="H1766" s="72" t="n">
        <v>363.9</v>
      </c>
      <c r="I1766" s="71" t="n">
        <f aca="false">IF(B1766&gt;=Settings!$B$23,1,0)</f>
        <v>0</v>
      </c>
      <c r="J1766" s="71" t="n">
        <v>1</v>
      </c>
      <c r="K1766" s="71" t="n">
        <f aca="false">F1766*I1766*J1766</f>
        <v>0</v>
      </c>
      <c r="L1766" s="71" t="n">
        <f aca="false">E1766*I1766*J1766</f>
        <v>0</v>
      </c>
      <c r="M1766" s="72" t="n">
        <f aca="false">G1766*I1766*J1766</f>
        <v>0</v>
      </c>
      <c r="N1766" s="72" t="n">
        <f aca="false">D1766*I1766*J1766</f>
        <v>-0</v>
      </c>
      <c r="O1766" s="71" t="n">
        <f aca="false">F1766*J1766</f>
        <v>2</v>
      </c>
      <c r="P1766" s="71" t="n">
        <f aca="false">E1766*J1766</f>
        <v>0</v>
      </c>
    </row>
    <row r="1767" customFormat="false" ht="15" hidden="false" customHeight="false" outlineLevel="0" collapsed="false">
      <c r="A1767" s="71" t="s">
        <v>60</v>
      </c>
      <c r="B1767" s="71" t="s">
        <v>47</v>
      </c>
      <c r="C1767" s="71" t="s">
        <v>843</v>
      </c>
      <c r="D1767" s="72" t="n">
        <v>0</v>
      </c>
      <c r="E1767" s="71" t="n">
        <v>0</v>
      </c>
      <c r="F1767" s="71" t="n">
        <v>1</v>
      </c>
      <c r="G1767" s="72" t="n">
        <v>104.94</v>
      </c>
      <c r="H1767" s="72" t="n">
        <v>104.94</v>
      </c>
      <c r="I1767" s="71" t="n">
        <f aca="false">IF(B1767&gt;=Settings!$B$23,1,0)</f>
        <v>0</v>
      </c>
      <c r="J1767" s="71" t="n">
        <v>1</v>
      </c>
      <c r="K1767" s="71" t="n">
        <f aca="false">F1767*I1767*J1767</f>
        <v>0</v>
      </c>
      <c r="L1767" s="71" t="n">
        <f aca="false">E1767*I1767*J1767</f>
        <v>0</v>
      </c>
      <c r="M1767" s="72" t="n">
        <f aca="false">G1767*I1767*J1767</f>
        <v>0</v>
      </c>
      <c r="N1767" s="72" t="n">
        <f aca="false">D1767*I1767*J1767</f>
        <v>-0</v>
      </c>
      <c r="O1767" s="71" t="n">
        <f aca="false">F1767*J1767</f>
        <v>1</v>
      </c>
      <c r="P1767" s="71" t="n">
        <f aca="false">E1767*J1767</f>
        <v>0</v>
      </c>
    </row>
    <row r="1768" customFormat="false" ht="15" hidden="false" customHeight="false" outlineLevel="0" collapsed="false">
      <c r="A1768" s="71" t="s">
        <v>59</v>
      </c>
      <c r="B1768" s="71" t="s">
        <v>47</v>
      </c>
      <c r="C1768" s="71" t="s">
        <v>1054</v>
      </c>
      <c r="D1768" s="72" t="n">
        <v>0</v>
      </c>
      <c r="E1768" s="71" t="n">
        <v>0</v>
      </c>
      <c r="F1768" s="71" t="n">
        <v>6</v>
      </c>
      <c r="G1768" s="72" t="n">
        <v>404.7</v>
      </c>
      <c r="H1768" s="72" t="n">
        <v>404.7</v>
      </c>
      <c r="I1768" s="71" t="n">
        <f aca="false">IF(B1768&gt;=Settings!$B$23,1,0)</f>
        <v>0</v>
      </c>
      <c r="J1768" s="71" t="n">
        <v>1</v>
      </c>
      <c r="K1768" s="71" t="n">
        <f aca="false">F1768*I1768*J1768</f>
        <v>0</v>
      </c>
      <c r="L1768" s="71" t="n">
        <f aca="false">E1768*I1768*J1768</f>
        <v>0</v>
      </c>
      <c r="M1768" s="72" t="n">
        <f aca="false">G1768*I1768*J1768</f>
        <v>0</v>
      </c>
      <c r="N1768" s="72" t="n">
        <f aca="false">D1768*I1768*J1768</f>
        <v>-0</v>
      </c>
      <c r="O1768" s="71" t="n">
        <f aca="false">F1768*J1768</f>
        <v>6</v>
      </c>
      <c r="P1768" s="71" t="n">
        <f aca="false">E1768*J1768</f>
        <v>0</v>
      </c>
    </row>
    <row r="1769" customFormat="false" ht="15" hidden="false" customHeight="false" outlineLevel="0" collapsed="false">
      <c r="A1769" s="71" t="s">
        <v>60</v>
      </c>
      <c r="B1769" s="71" t="s">
        <v>47</v>
      </c>
      <c r="C1769" s="71" t="s">
        <v>1852</v>
      </c>
      <c r="D1769" s="72" t="n">
        <v>0</v>
      </c>
      <c r="E1769" s="71" t="n">
        <v>0</v>
      </c>
      <c r="F1769" s="71" t="n">
        <v>1</v>
      </c>
      <c r="G1769" s="72" t="n">
        <v>110.95</v>
      </c>
      <c r="H1769" s="72" t="n">
        <v>110.95</v>
      </c>
      <c r="I1769" s="71" t="n">
        <f aca="false">IF(B1769&gt;=Settings!$B$23,1,0)</f>
        <v>0</v>
      </c>
      <c r="J1769" s="71" t="n">
        <v>1</v>
      </c>
      <c r="K1769" s="71" t="n">
        <f aca="false">F1769*I1769*J1769</f>
        <v>0</v>
      </c>
      <c r="L1769" s="71" t="n">
        <f aca="false">E1769*I1769*J1769</f>
        <v>0</v>
      </c>
      <c r="M1769" s="72" t="n">
        <f aca="false">G1769*I1769*J1769</f>
        <v>0</v>
      </c>
      <c r="N1769" s="72" t="n">
        <f aca="false">D1769*I1769*J1769</f>
        <v>-0</v>
      </c>
      <c r="O1769" s="71" t="n">
        <f aca="false">F1769*J1769</f>
        <v>1</v>
      </c>
      <c r="P1769" s="71" t="n">
        <f aca="false">E1769*J1769</f>
        <v>0</v>
      </c>
    </row>
    <row r="1770" customFormat="false" ht="15" hidden="false" customHeight="false" outlineLevel="0" collapsed="false">
      <c r="A1770" s="71" t="s">
        <v>59</v>
      </c>
      <c r="B1770" s="71" t="s">
        <v>47</v>
      </c>
      <c r="C1770" s="71" t="s">
        <v>1056</v>
      </c>
      <c r="D1770" s="72" t="n">
        <v>0</v>
      </c>
      <c r="E1770" s="71" t="n">
        <v>0</v>
      </c>
      <c r="F1770" s="71" t="n">
        <v>5</v>
      </c>
      <c r="G1770" s="72" t="n">
        <v>883.445</v>
      </c>
      <c r="H1770" s="72" t="n">
        <v>883.445</v>
      </c>
      <c r="I1770" s="71" t="n">
        <f aca="false">IF(B1770&gt;=Settings!$B$23,1,0)</f>
        <v>0</v>
      </c>
      <c r="J1770" s="71" t="n">
        <v>1</v>
      </c>
      <c r="K1770" s="71" t="n">
        <f aca="false">F1770*I1770*J1770</f>
        <v>0</v>
      </c>
      <c r="L1770" s="71" t="n">
        <f aca="false">E1770*I1770*J1770</f>
        <v>0</v>
      </c>
      <c r="M1770" s="72" t="n">
        <f aca="false">G1770*I1770*J1770</f>
        <v>0</v>
      </c>
      <c r="N1770" s="72" t="n">
        <f aca="false">D1770*I1770*J1770</f>
        <v>-0</v>
      </c>
      <c r="O1770" s="71" t="n">
        <f aca="false">F1770*J1770</f>
        <v>5</v>
      </c>
      <c r="P1770" s="71" t="n">
        <f aca="false">E1770*J1770</f>
        <v>0</v>
      </c>
    </row>
    <row r="1771" customFormat="false" ht="15" hidden="false" customHeight="false" outlineLevel="0" collapsed="false">
      <c r="A1771" s="71" t="s">
        <v>59</v>
      </c>
      <c r="B1771" s="71" t="s">
        <v>47</v>
      </c>
      <c r="C1771" s="71" t="s">
        <v>1055</v>
      </c>
      <c r="D1771" s="72" t="n">
        <v>0</v>
      </c>
      <c r="E1771" s="71" t="n">
        <v>0</v>
      </c>
      <c r="F1771" s="71" t="n">
        <v>1</v>
      </c>
      <c r="G1771" s="72" t="n">
        <v>193.78</v>
      </c>
      <c r="H1771" s="72" t="n">
        <v>193.78</v>
      </c>
      <c r="I1771" s="71" t="n">
        <f aca="false">IF(B1771&gt;=Settings!$B$23,1,0)</f>
        <v>0</v>
      </c>
      <c r="J1771" s="71" t="n">
        <v>1</v>
      </c>
      <c r="K1771" s="71" t="n">
        <f aca="false">F1771*I1771*J1771</f>
        <v>0</v>
      </c>
      <c r="L1771" s="71" t="n">
        <f aca="false">E1771*I1771*J1771</f>
        <v>0</v>
      </c>
      <c r="M1771" s="72" t="n">
        <f aca="false">G1771*I1771*J1771</f>
        <v>0</v>
      </c>
      <c r="N1771" s="72" t="n">
        <f aca="false">D1771*I1771*J1771</f>
        <v>-0</v>
      </c>
      <c r="O1771" s="71" t="n">
        <f aca="false">F1771*J1771</f>
        <v>1</v>
      </c>
      <c r="P1771" s="71" t="n">
        <f aca="false">E1771*J1771</f>
        <v>0</v>
      </c>
    </row>
    <row r="1772" customFormat="false" ht="15" hidden="false" customHeight="false" outlineLevel="0" collapsed="false">
      <c r="A1772" s="71" t="s">
        <v>60</v>
      </c>
      <c r="B1772" s="71" t="s">
        <v>47</v>
      </c>
      <c r="C1772" s="71" t="s">
        <v>1853</v>
      </c>
      <c r="D1772" s="72" t="n">
        <v>0</v>
      </c>
      <c r="E1772" s="71" t="n">
        <v>0</v>
      </c>
      <c r="F1772" s="71" t="n">
        <v>1</v>
      </c>
      <c r="G1772" s="72" t="n">
        <v>24.99</v>
      </c>
      <c r="H1772" s="72" t="n">
        <v>24.99</v>
      </c>
      <c r="I1772" s="71" t="n">
        <f aca="false">IF(B1772&gt;=Settings!$B$23,1,0)</f>
        <v>0</v>
      </c>
      <c r="J1772" s="71" t="n">
        <v>1</v>
      </c>
      <c r="K1772" s="71" t="n">
        <f aca="false">F1772*I1772*J1772</f>
        <v>0</v>
      </c>
      <c r="L1772" s="71" t="n">
        <f aca="false">E1772*I1772*J1772</f>
        <v>0</v>
      </c>
      <c r="M1772" s="72" t="n">
        <f aca="false">G1772*I1772*J1772</f>
        <v>0</v>
      </c>
      <c r="N1772" s="72" t="n">
        <f aca="false">D1772*I1772*J1772</f>
        <v>-0</v>
      </c>
      <c r="O1772" s="71" t="n">
        <f aca="false">F1772*J1772</f>
        <v>1</v>
      </c>
      <c r="P1772" s="71" t="n">
        <f aca="false">E1772*J1772</f>
        <v>0</v>
      </c>
    </row>
    <row r="1773" customFormat="false" ht="15" hidden="false" customHeight="false" outlineLevel="0" collapsed="false">
      <c r="A1773" s="71" t="s">
        <v>59</v>
      </c>
      <c r="B1773" s="71" t="s">
        <v>47</v>
      </c>
      <c r="C1773" s="71" t="s">
        <v>116</v>
      </c>
      <c r="D1773" s="72" t="n">
        <v>0</v>
      </c>
      <c r="E1773" s="71" t="n">
        <v>0</v>
      </c>
      <c r="F1773" s="71" t="n">
        <v>18</v>
      </c>
      <c r="G1773" s="72" t="n">
        <v>3261.82</v>
      </c>
      <c r="H1773" s="72" t="n">
        <v>3261.82</v>
      </c>
      <c r="I1773" s="71" t="n">
        <f aca="false">IF(B1773&gt;=Settings!$B$23,1,0)</f>
        <v>0</v>
      </c>
      <c r="J1773" s="71" t="n">
        <v>1</v>
      </c>
      <c r="K1773" s="71" t="n">
        <f aca="false">F1773*I1773*J1773</f>
        <v>0</v>
      </c>
      <c r="L1773" s="71" t="n">
        <f aca="false">E1773*I1773*J1773</f>
        <v>0</v>
      </c>
      <c r="M1773" s="72" t="n">
        <f aca="false">G1773*I1773*J1773</f>
        <v>0</v>
      </c>
      <c r="N1773" s="72" t="n">
        <f aca="false">D1773*I1773*J1773</f>
        <v>-0</v>
      </c>
      <c r="O1773" s="71" t="n">
        <f aca="false">F1773*J1773</f>
        <v>18</v>
      </c>
      <c r="P1773" s="71" t="n">
        <f aca="false">E1773*J1773</f>
        <v>0</v>
      </c>
    </row>
    <row r="1774" customFormat="false" ht="15" hidden="false" customHeight="false" outlineLevel="0" collapsed="false">
      <c r="A1774" s="71" t="s">
        <v>59</v>
      </c>
      <c r="B1774" s="71" t="s">
        <v>47</v>
      </c>
      <c r="C1774" s="71" t="s">
        <v>1854</v>
      </c>
      <c r="D1774" s="72" t="n">
        <v>0</v>
      </c>
      <c r="E1774" s="71" t="n">
        <v>0</v>
      </c>
      <c r="F1774" s="71" t="n">
        <v>2</v>
      </c>
      <c r="G1774" s="72" t="n">
        <v>169.9</v>
      </c>
      <c r="H1774" s="72" t="n">
        <v>169.9</v>
      </c>
      <c r="I1774" s="71" t="n">
        <f aca="false">IF(B1774&gt;=Settings!$B$23,1,0)</f>
        <v>0</v>
      </c>
      <c r="J1774" s="71" t="n">
        <v>1</v>
      </c>
      <c r="K1774" s="71" t="n">
        <f aca="false">F1774*I1774*J1774</f>
        <v>0</v>
      </c>
      <c r="L1774" s="71" t="n">
        <f aca="false">E1774*I1774*J1774</f>
        <v>0</v>
      </c>
      <c r="M1774" s="72" t="n">
        <f aca="false">G1774*I1774*J1774</f>
        <v>0</v>
      </c>
      <c r="N1774" s="72" t="n">
        <f aca="false">D1774*I1774*J1774</f>
        <v>-0</v>
      </c>
      <c r="O1774" s="71" t="n">
        <f aca="false">F1774*J1774</f>
        <v>2</v>
      </c>
      <c r="P1774" s="71" t="n">
        <f aca="false">E1774*J1774</f>
        <v>0</v>
      </c>
    </row>
    <row r="1775" customFormat="false" ht="15" hidden="false" customHeight="false" outlineLevel="0" collapsed="false">
      <c r="A1775" s="71" t="s">
        <v>61</v>
      </c>
      <c r="B1775" s="71" t="s">
        <v>47</v>
      </c>
      <c r="C1775" s="71" t="s">
        <v>1282</v>
      </c>
      <c r="D1775" s="72" t="n">
        <v>30.95</v>
      </c>
      <c r="E1775" s="71" t="n">
        <v>1</v>
      </c>
      <c r="F1775" s="71" t="n">
        <v>8</v>
      </c>
      <c r="G1775" s="72" t="n">
        <v>247.6</v>
      </c>
      <c r="H1775" s="72" t="n">
        <v>202.71</v>
      </c>
      <c r="I1775" s="71" t="n">
        <f aca="false">IF(B1775&gt;=Settings!$B$23,1,0)</f>
        <v>0</v>
      </c>
      <c r="J1775" s="71" t="n">
        <v>1</v>
      </c>
      <c r="K1775" s="71" t="n">
        <f aca="false">F1775*I1775*J1775</f>
        <v>0</v>
      </c>
      <c r="L1775" s="71" t="n">
        <f aca="false">E1775*I1775*J1775</f>
        <v>0</v>
      </c>
      <c r="M1775" s="72" t="n">
        <f aca="false">G1775*I1775*J1775</f>
        <v>0</v>
      </c>
      <c r="N1775" s="72" t="n">
        <f aca="false">D1775*I1775*J1775</f>
        <v>0</v>
      </c>
      <c r="O1775" s="71" t="n">
        <f aca="false">F1775*J1775</f>
        <v>8</v>
      </c>
      <c r="P1775" s="71" t="n">
        <f aca="false">E1775*J1775</f>
        <v>1</v>
      </c>
    </row>
    <row r="1776" customFormat="false" ht="15" hidden="false" customHeight="false" outlineLevel="0" collapsed="false">
      <c r="A1776" s="71" t="s">
        <v>61</v>
      </c>
      <c r="B1776" s="71" t="s">
        <v>47</v>
      </c>
      <c r="C1776" s="71" t="s">
        <v>600</v>
      </c>
      <c r="D1776" s="72" t="n">
        <v>0</v>
      </c>
      <c r="E1776" s="71" t="n">
        <v>0</v>
      </c>
      <c r="F1776" s="71" t="n">
        <v>1</v>
      </c>
      <c r="G1776" s="72" t="n">
        <v>119.95</v>
      </c>
      <c r="H1776" s="72" t="n">
        <v>119.95</v>
      </c>
      <c r="I1776" s="71" t="n">
        <f aca="false">IF(B1776&gt;=Settings!$B$23,1,0)</f>
        <v>0</v>
      </c>
      <c r="J1776" s="71" t="n">
        <v>1</v>
      </c>
      <c r="K1776" s="71" t="n">
        <f aca="false">F1776*I1776*J1776</f>
        <v>0</v>
      </c>
      <c r="L1776" s="71" t="n">
        <f aca="false">E1776*I1776*J1776</f>
        <v>0</v>
      </c>
      <c r="M1776" s="72" t="n">
        <f aca="false">G1776*I1776*J1776</f>
        <v>0</v>
      </c>
      <c r="N1776" s="72" t="n">
        <f aca="false">D1776*I1776*J1776</f>
        <v>-0</v>
      </c>
      <c r="O1776" s="71" t="n">
        <f aca="false">F1776*J1776</f>
        <v>1</v>
      </c>
      <c r="P1776" s="71" t="n">
        <f aca="false">E1776*J1776</f>
        <v>0</v>
      </c>
    </row>
    <row r="1777" customFormat="false" ht="15" hidden="false" customHeight="false" outlineLevel="0" collapsed="false">
      <c r="A1777" s="71" t="s">
        <v>60</v>
      </c>
      <c r="B1777" s="71" t="s">
        <v>47</v>
      </c>
      <c r="C1777" s="71" t="s">
        <v>1855</v>
      </c>
      <c r="D1777" s="72" t="n">
        <v>0</v>
      </c>
      <c r="E1777" s="71" t="n">
        <v>0</v>
      </c>
      <c r="F1777" s="71" t="n">
        <v>1</v>
      </c>
      <c r="G1777" s="72" t="n">
        <v>114.95</v>
      </c>
      <c r="H1777" s="72" t="n">
        <v>114.95</v>
      </c>
      <c r="I1777" s="71" t="n">
        <f aca="false">IF(B1777&gt;=Settings!$B$23,1,0)</f>
        <v>0</v>
      </c>
      <c r="J1777" s="71" t="n">
        <v>1</v>
      </c>
      <c r="K1777" s="71" t="n">
        <f aca="false">F1777*I1777*J1777</f>
        <v>0</v>
      </c>
      <c r="L1777" s="71" t="n">
        <f aca="false">E1777*I1777*J1777</f>
        <v>0</v>
      </c>
      <c r="M1777" s="72" t="n">
        <f aca="false">G1777*I1777*J1777</f>
        <v>0</v>
      </c>
      <c r="N1777" s="72" t="n">
        <f aca="false">D1777*I1777*J1777</f>
        <v>-0</v>
      </c>
      <c r="O1777" s="71" t="n">
        <f aca="false">F1777*J1777</f>
        <v>1</v>
      </c>
      <c r="P1777" s="71" t="n">
        <f aca="false">E1777*J1777</f>
        <v>0</v>
      </c>
    </row>
    <row r="1778" customFormat="false" ht="15" hidden="false" customHeight="false" outlineLevel="0" collapsed="false">
      <c r="A1778" s="71" t="s">
        <v>59</v>
      </c>
      <c r="B1778" s="71" t="s">
        <v>47</v>
      </c>
      <c r="C1778" s="71" t="s">
        <v>1076</v>
      </c>
      <c r="D1778" s="72" t="n">
        <v>0</v>
      </c>
      <c r="E1778" s="71" t="n">
        <v>0</v>
      </c>
      <c r="F1778" s="71" t="n">
        <v>54</v>
      </c>
      <c r="G1778" s="72" t="n">
        <v>6143.005</v>
      </c>
      <c r="H1778" s="72" t="n">
        <v>6143.005</v>
      </c>
      <c r="I1778" s="71" t="n">
        <f aca="false">IF(B1778&gt;=Settings!$B$23,1,0)</f>
        <v>0</v>
      </c>
      <c r="J1778" s="71" t="n">
        <v>1</v>
      </c>
      <c r="K1778" s="71" t="n">
        <f aca="false">F1778*I1778*J1778</f>
        <v>0</v>
      </c>
      <c r="L1778" s="71" t="n">
        <f aca="false">E1778*I1778*J1778</f>
        <v>0</v>
      </c>
      <c r="M1778" s="72" t="n">
        <f aca="false">G1778*I1778*J1778</f>
        <v>0</v>
      </c>
      <c r="N1778" s="72" t="n">
        <f aca="false">D1778*I1778*J1778</f>
        <v>-0</v>
      </c>
      <c r="O1778" s="71" t="n">
        <f aca="false">F1778*J1778</f>
        <v>54</v>
      </c>
      <c r="P1778" s="71" t="n">
        <f aca="false">E1778*J1778</f>
        <v>0</v>
      </c>
    </row>
    <row r="1779" customFormat="false" ht="15" hidden="false" customHeight="false" outlineLevel="0" collapsed="false">
      <c r="A1779" s="71" t="s">
        <v>61</v>
      </c>
      <c r="B1779" s="71" t="s">
        <v>47</v>
      </c>
      <c r="C1779" s="71" t="s">
        <v>975</v>
      </c>
      <c r="D1779" s="72" t="n">
        <v>0</v>
      </c>
      <c r="E1779" s="71" t="n">
        <v>0</v>
      </c>
      <c r="F1779" s="71" t="n">
        <v>4</v>
      </c>
      <c r="G1779" s="72" t="n">
        <v>435.8</v>
      </c>
      <c r="H1779" s="72" t="n">
        <v>418.12</v>
      </c>
      <c r="I1779" s="71" t="n">
        <f aca="false">IF(B1779&gt;=Settings!$B$23,1,0)</f>
        <v>0</v>
      </c>
      <c r="J1779" s="71" t="n">
        <v>1</v>
      </c>
      <c r="K1779" s="71" t="n">
        <f aca="false">F1779*I1779*J1779</f>
        <v>0</v>
      </c>
      <c r="L1779" s="71" t="n">
        <f aca="false">E1779*I1779*J1779</f>
        <v>0</v>
      </c>
      <c r="M1779" s="72" t="n">
        <f aca="false">G1779*I1779*J1779</f>
        <v>0</v>
      </c>
      <c r="N1779" s="72" t="n">
        <f aca="false">D1779*I1779*J1779</f>
        <v>-0</v>
      </c>
      <c r="O1779" s="71" t="n">
        <f aca="false">F1779*J1779</f>
        <v>4</v>
      </c>
      <c r="P1779" s="71" t="n">
        <f aca="false">E1779*J1779</f>
        <v>0</v>
      </c>
    </row>
    <row r="1780" customFormat="false" ht="15" hidden="false" customHeight="false" outlineLevel="0" collapsed="false">
      <c r="A1780" s="71" t="s">
        <v>61</v>
      </c>
      <c r="B1780" s="71" t="s">
        <v>47</v>
      </c>
      <c r="C1780" s="71" t="s">
        <v>121</v>
      </c>
      <c r="D1780" s="72" t="n">
        <v>0</v>
      </c>
      <c r="E1780" s="71" t="n">
        <v>0</v>
      </c>
      <c r="F1780" s="71" t="n">
        <v>73</v>
      </c>
      <c r="G1780" s="72" t="n">
        <v>4081.35</v>
      </c>
      <c r="H1780" s="72" t="n">
        <v>3989.2</v>
      </c>
      <c r="I1780" s="71" t="n">
        <f aca="false">IF(B1780&gt;=Settings!$B$23,1,0)</f>
        <v>0</v>
      </c>
      <c r="J1780" s="71" t="n">
        <v>1</v>
      </c>
      <c r="K1780" s="71" t="n">
        <f aca="false">F1780*I1780*J1780</f>
        <v>0</v>
      </c>
      <c r="L1780" s="71" t="n">
        <f aca="false">E1780*I1780*J1780</f>
        <v>0</v>
      </c>
      <c r="M1780" s="72" t="n">
        <f aca="false">G1780*I1780*J1780</f>
        <v>0</v>
      </c>
      <c r="N1780" s="72" t="n">
        <f aca="false">D1780*I1780*J1780</f>
        <v>-0</v>
      </c>
      <c r="O1780" s="71" t="n">
        <f aca="false">F1780*J1780</f>
        <v>73</v>
      </c>
      <c r="P1780" s="71" t="n">
        <f aca="false">E1780*J1780</f>
        <v>0</v>
      </c>
    </row>
    <row r="1781" customFormat="false" ht="15" hidden="false" customHeight="false" outlineLevel="0" collapsed="false">
      <c r="A1781" s="71" t="s">
        <v>61</v>
      </c>
      <c r="B1781" s="71" t="s">
        <v>47</v>
      </c>
      <c r="C1781" s="71" t="s">
        <v>634</v>
      </c>
      <c r="D1781" s="72" t="n">
        <v>0</v>
      </c>
      <c r="E1781" s="71" t="n">
        <v>0</v>
      </c>
      <c r="F1781" s="71" t="n">
        <v>1</v>
      </c>
      <c r="G1781" s="72" t="n">
        <v>84.95</v>
      </c>
      <c r="H1781" s="72" t="n">
        <v>84.95</v>
      </c>
      <c r="I1781" s="71" t="n">
        <f aca="false">IF(B1781&gt;=Settings!$B$23,1,0)</f>
        <v>0</v>
      </c>
      <c r="J1781" s="71" t="n">
        <v>1</v>
      </c>
      <c r="K1781" s="71" t="n">
        <f aca="false">F1781*I1781*J1781</f>
        <v>0</v>
      </c>
      <c r="L1781" s="71" t="n">
        <f aca="false">E1781*I1781*J1781</f>
        <v>0</v>
      </c>
      <c r="M1781" s="72" t="n">
        <f aca="false">G1781*I1781*J1781</f>
        <v>0</v>
      </c>
      <c r="N1781" s="72" t="n">
        <f aca="false">D1781*I1781*J1781</f>
        <v>-0</v>
      </c>
      <c r="O1781" s="71" t="n">
        <f aca="false">F1781*J1781</f>
        <v>1</v>
      </c>
      <c r="P1781" s="71" t="n">
        <f aca="false">E1781*J1781</f>
        <v>0</v>
      </c>
    </row>
    <row r="1782" customFormat="false" ht="15" hidden="false" customHeight="false" outlineLevel="0" collapsed="false">
      <c r="A1782" s="71" t="s">
        <v>61</v>
      </c>
      <c r="B1782" s="71" t="s">
        <v>47</v>
      </c>
      <c r="C1782" s="71" t="s">
        <v>962</v>
      </c>
      <c r="D1782" s="72" t="n">
        <v>0</v>
      </c>
      <c r="E1782" s="71" t="n">
        <v>0</v>
      </c>
      <c r="F1782" s="71" t="n">
        <v>13</v>
      </c>
      <c r="G1782" s="72" t="n">
        <v>1005.05</v>
      </c>
      <c r="H1782" s="72" t="n">
        <v>971.33</v>
      </c>
      <c r="I1782" s="71" t="n">
        <f aca="false">IF(B1782&gt;=Settings!$B$23,1,0)</f>
        <v>0</v>
      </c>
      <c r="J1782" s="71" t="n">
        <v>1</v>
      </c>
      <c r="K1782" s="71" t="n">
        <f aca="false">F1782*I1782*J1782</f>
        <v>0</v>
      </c>
      <c r="L1782" s="71" t="n">
        <f aca="false">E1782*I1782*J1782</f>
        <v>0</v>
      </c>
      <c r="M1782" s="72" t="n">
        <f aca="false">G1782*I1782*J1782</f>
        <v>0</v>
      </c>
      <c r="N1782" s="72" t="n">
        <f aca="false">D1782*I1782*J1782</f>
        <v>-0</v>
      </c>
      <c r="O1782" s="71" t="n">
        <f aca="false">F1782*J1782</f>
        <v>13</v>
      </c>
      <c r="P1782" s="71" t="n">
        <f aca="false">E1782*J1782</f>
        <v>0</v>
      </c>
    </row>
    <row r="1783" customFormat="false" ht="15" hidden="false" customHeight="false" outlineLevel="0" collapsed="false">
      <c r="A1783" s="71" t="s">
        <v>60</v>
      </c>
      <c r="B1783" s="71" t="s">
        <v>47</v>
      </c>
      <c r="C1783" s="71" t="s">
        <v>1856</v>
      </c>
      <c r="D1783" s="72" t="n">
        <v>0</v>
      </c>
      <c r="E1783" s="71" t="n">
        <v>0</v>
      </c>
      <c r="F1783" s="71" t="n">
        <v>8</v>
      </c>
      <c r="G1783" s="72" t="n">
        <v>755.6</v>
      </c>
      <c r="H1783" s="72" t="n">
        <v>755.6</v>
      </c>
      <c r="I1783" s="71" t="n">
        <f aca="false">IF(B1783&gt;=Settings!$B$23,1,0)</f>
        <v>0</v>
      </c>
      <c r="J1783" s="71" t="n">
        <v>1</v>
      </c>
      <c r="K1783" s="71" t="n">
        <f aca="false">F1783*I1783*J1783</f>
        <v>0</v>
      </c>
      <c r="L1783" s="71" t="n">
        <f aca="false">E1783*I1783*J1783</f>
        <v>0</v>
      </c>
      <c r="M1783" s="72" t="n">
        <f aca="false">G1783*I1783*J1783</f>
        <v>0</v>
      </c>
      <c r="N1783" s="72" t="n">
        <f aca="false">D1783*I1783*J1783</f>
        <v>-0</v>
      </c>
      <c r="O1783" s="71" t="n">
        <f aca="false">F1783*J1783</f>
        <v>8</v>
      </c>
      <c r="P1783" s="71" t="n">
        <f aca="false">E1783*J1783</f>
        <v>0</v>
      </c>
    </row>
    <row r="1784" customFormat="false" ht="15" hidden="false" customHeight="false" outlineLevel="0" collapsed="false">
      <c r="A1784" s="71" t="s">
        <v>61</v>
      </c>
      <c r="B1784" s="71" t="s">
        <v>47</v>
      </c>
      <c r="C1784" s="71" t="s">
        <v>148</v>
      </c>
      <c r="D1784" s="72" t="n">
        <v>0</v>
      </c>
      <c r="E1784" s="71" t="n">
        <v>0</v>
      </c>
      <c r="F1784" s="71" t="n">
        <v>1</v>
      </c>
      <c r="G1784" s="72" t="n">
        <v>123.85</v>
      </c>
      <c r="H1784" s="72" t="n">
        <v>105.28</v>
      </c>
      <c r="I1784" s="71" t="n">
        <f aca="false">IF(B1784&gt;=Settings!$B$23,1,0)</f>
        <v>0</v>
      </c>
      <c r="J1784" s="71" t="n">
        <v>1</v>
      </c>
      <c r="K1784" s="71" t="n">
        <f aca="false">F1784*I1784*J1784</f>
        <v>0</v>
      </c>
      <c r="L1784" s="71" t="n">
        <f aca="false">E1784*I1784*J1784</f>
        <v>0</v>
      </c>
      <c r="M1784" s="72" t="n">
        <f aca="false">G1784*I1784*J1784</f>
        <v>0</v>
      </c>
      <c r="N1784" s="72" t="n">
        <f aca="false">D1784*I1784*J1784</f>
        <v>-0</v>
      </c>
      <c r="O1784" s="71" t="n">
        <f aca="false">F1784*J1784</f>
        <v>1</v>
      </c>
      <c r="P1784" s="71" t="n">
        <f aca="false">E1784*J1784</f>
        <v>0</v>
      </c>
    </row>
    <row r="1785" customFormat="false" ht="15" hidden="false" customHeight="false" outlineLevel="0" collapsed="false">
      <c r="A1785" s="71" t="s">
        <v>60</v>
      </c>
      <c r="B1785" s="71" t="s">
        <v>47</v>
      </c>
      <c r="C1785" s="71" t="s">
        <v>1857</v>
      </c>
      <c r="D1785" s="72" t="n">
        <v>146.95</v>
      </c>
      <c r="E1785" s="71" t="n">
        <v>1</v>
      </c>
      <c r="F1785" s="71" t="n">
        <v>2</v>
      </c>
      <c r="G1785" s="72" t="n">
        <v>323.9</v>
      </c>
      <c r="H1785" s="72" t="n">
        <v>176.95</v>
      </c>
      <c r="I1785" s="71" t="n">
        <f aca="false">IF(B1785&gt;=Settings!$B$23,1,0)</f>
        <v>0</v>
      </c>
      <c r="J1785" s="71" t="n">
        <v>1</v>
      </c>
      <c r="K1785" s="71" t="n">
        <f aca="false">F1785*I1785*J1785</f>
        <v>0</v>
      </c>
      <c r="L1785" s="71" t="n">
        <f aca="false">E1785*I1785*J1785</f>
        <v>0</v>
      </c>
      <c r="M1785" s="72" t="n">
        <f aca="false">G1785*I1785*J1785</f>
        <v>0</v>
      </c>
      <c r="N1785" s="72" t="n">
        <f aca="false">D1785*I1785*J1785</f>
        <v>0</v>
      </c>
      <c r="O1785" s="71" t="n">
        <f aca="false">F1785*J1785</f>
        <v>2</v>
      </c>
      <c r="P1785" s="71" t="n">
        <f aca="false">E1785*J1785</f>
        <v>1</v>
      </c>
    </row>
    <row r="1786" customFormat="false" ht="15" hidden="false" customHeight="false" outlineLevel="0" collapsed="false">
      <c r="A1786" s="71" t="s">
        <v>61</v>
      </c>
      <c r="B1786" s="71" t="s">
        <v>47</v>
      </c>
      <c r="C1786" s="71" t="s">
        <v>963</v>
      </c>
      <c r="D1786" s="72" t="n">
        <v>113.85</v>
      </c>
      <c r="E1786" s="71" t="n">
        <v>1</v>
      </c>
      <c r="F1786" s="71" t="n">
        <v>18</v>
      </c>
      <c r="G1786" s="72" t="n">
        <v>2996.1</v>
      </c>
      <c r="H1786" s="72" t="n">
        <v>2801.29</v>
      </c>
      <c r="I1786" s="71" t="n">
        <f aca="false">IF(B1786&gt;=Settings!$B$23,1,0)</f>
        <v>0</v>
      </c>
      <c r="J1786" s="71" t="n">
        <v>1</v>
      </c>
      <c r="K1786" s="71" t="n">
        <f aca="false">F1786*I1786*J1786</f>
        <v>0</v>
      </c>
      <c r="L1786" s="71" t="n">
        <f aca="false">E1786*I1786*J1786</f>
        <v>0</v>
      </c>
      <c r="M1786" s="72" t="n">
        <f aca="false">G1786*I1786*J1786</f>
        <v>0</v>
      </c>
      <c r="N1786" s="72" t="n">
        <f aca="false">D1786*I1786*J1786</f>
        <v>0</v>
      </c>
      <c r="O1786" s="71" t="n">
        <f aca="false">F1786*J1786</f>
        <v>18</v>
      </c>
      <c r="P1786" s="71" t="n">
        <f aca="false">E1786*J1786</f>
        <v>1</v>
      </c>
    </row>
    <row r="1787" customFormat="false" ht="15" hidden="false" customHeight="false" outlineLevel="0" collapsed="false">
      <c r="A1787" s="71" t="s">
        <v>61</v>
      </c>
      <c r="B1787" s="71" t="s">
        <v>47</v>
      </c>
      <c r="C1787" s="71" t="s">
        <v>608</v>
      </c>
      <c r="D1787" s="72" t="n">
        <v>0</v>
      </c>
      <c r="E1787" s="71" t="n">
        <v>0</v>
      </c>
      <c r="F1787" s="71" t="n">
        <v>3</v>
      </c>
      <c r="G1787" s="72" t="n">
        <v>263.85</v>
      </c>
      <c r="H1787" s="72" t="n">
        <v>247.67</v>
      </c>
      <c r="I1787" s="71" t="n">
        <f aca="false">IF(B1787&gt;=Settings!$B$23,1,0)</f>
        <v>0</v>
      </c>
      <c r="J1787" s="71" t="n">
        <v>1</v>
      </c>
      <c r="K1787" s="71" t="n">
        <f aca="false">F1787*I1787*J1787</f>
        <v>0</v>
      </c>
      <c r="L1787" s="71" t="n">
        <f aca="false">E1787*I1787*J1787</f>
        <v>0</v>
      </c>
      <c r="M1787" s="72" t="n">
        <f aca="false">G1787*I1787*J1787</f>
        <v>0</v>
      </c>
      <c r="N1787" s="72" t="n">
        <f aca="false">D1787*I1787*J1787</f>
        <v>-0</v>
      </c>
      <c r="O1787" s="71" t="n">
        <f aca="false">F1787*J1787</f>
        <v>3</v>
      </c>
      <c r="P1787" s="71" t="n">
        <f aca="false">E1787*J1787</f>
        <v>0</v>
      </c>
    </row>
    <row r="1788" customFormat="false" ht="15" hidden="false" customHeight="false" outlineLevel="0" collapsed="false">
      <c r="A1788" s="71" t="s">
        <v>60</v>
      </c>
      <c r="B1788" s="71" t="s">
        <v>47</v>
      </c>
      <c r="C1788" s="71" t="s">
        <v>1858</v>
      </c>
      <c r="D1788" s="72" t="n">
        <v>0</v>
      </c>
      <c r="E1788" s="71" t="n">
        <v>0</v>
      </c>
      <c r="F1788" s="71" t="n">
        <v>2</v>
      </c>
      <c r="G1788" s="72" t="n">
        <v>209.9</v>
      </c>
      <c r="H1788" s="72" t="n">
        <v>209.9</v>
      </c>
      <c r="I1788" s="71" t="n">
        <f aca="false">IF(B1788&gt;=Settings!$B$23,1,0)</f>
        <v>0</v>
      </c>
      <c r="J1788" s="71" t="n">
        <v>1</v>
      </c>
      <c r="K1788" s="71" t="n">
        <f aca="false">F1788*I1788*J1788</f>
        <v>0</v>
      </c>
      <c r="L1788" s="71" t="n">
        <f aca="false">E1788*I1788*J1788</f>
        <v>0</v>
      </c>
      <c r="M1788" s="72" t="n">
        <f aca="false">G1788*I1788*J1788</f>
        <v>0</v>
      </c>
      <c r="N1788" s="72" t="n">
        <f aca="false">D1788*I1788*J1788</f>
        <v>-0</v>
      </c>
      <c r="O1788" s="71" t="n">
        <f aca="false">F1788*J1788</f>
        <v>2</v>
      </c>
      <c r="P1788" s="71" t="n">
        <f aca="false">E1788*J1788</f>
        <v>0</v>
      </c>
    </row>
    <row r="1789" customFormat="false" ht="15" hidden="false" customHeight="false" outlineLevel="0" collapsed="false">
      <c r="A1789" s="71" t="s">
        <v>59</v>
      </c>
      <c r="B1789" s="71" t="s">
        <v>47</v>
      </c>
      <c r="C1789" s="71" t="s">
        <v>1057</v>
      </c>
      <c r="D1789" s="72" t="n">
        <v>0</v>
      </c>
      <c r="E1789" s="71" t="n">
        <v>0</v>
      </c>
      <c r="F1789" s="71" t="n">
        <v>3</v>
      </c>
      <c r="G1789" s="72" t="n">
        <v>269.85</v>
      </c>
      <c r="H1789" s="72" t="n">
        <v>269.85</v>
      </c>
      <c r="I1789" s="71" t="n">
        <f aca="false">IF(B1789&gt;=Settings!$B$23,1,0)</f>
        <v>0</v>
      </c>
      <c r="J1789" s="71" t="n">
        <v>1</v>
      </c>
      <c r="K1789" s="71" t="n">
        <f aca="false">F1789*I1789*J1789</f>
        <v>0</v>
      </c>
      <c r="L1789" s="71" t="n">
        <f aca="false">E1789*I1789*J1789</f>
        <v>0</v>
      </c>
      <c r="M1789" s="72" t="n">
        <f aca="false">G1789*I1789*J1789</f>
        <v>0</v>
      </c>
      <c r="N1789" s="72" t="n">
        <f aca="false">D1789*I1789*J1789</f>
        <v>-0</v>
      </c>
      <c r="O1789" s="71" t="n">
        <f aca="false">F1789*J1789</f>
        <v>3</v>
      </c>
      <c r="P1789" s="71" t="n">
        <f aca="false">E1789*J1789</f>
        <v>0</v>
      </c>
    </row>
    <row r="1790" customFormat="false" ht="15" hidden="false" customHeight="false" outlineLevel="0" collapsed="false">
      <c r="A1790" s="71" t="s">
        <v>59</v>
      </c>
      <c r="B1790" s="71" t="s">
        <v>47</v>
      </c>
      <c r="C1790" s="71" t="s">
        <v>1439</v>
      </c>
      <c r="D1790" s="72" t="n">
        <v>0</v>
      </c>
      <c r="E1790" s="71" t="n">
        <v>0</v>
      </c>
      <c r="F1790" s="71" t="n">
        <v>4</v>
      </c>
      <c r="G1790" s="72" t="n">
        <v>310.49</v>
      </c>
      <c r="H1790" s="72" t="n">
        <v>310.49</v>
      </c>
      <c r="I1790" s="71" t="n">
        <f aca="false">IF(B1790&gt;=Settings!$B$23,1,0)</f>
        <v>0</v>
      </c>
      <c r="J1790" s="71" t="n">
        <v>1</v>
      </c>
      <c r="K1790" s="71" t="n">
        <f aca="false">F1790*I1790*J1790</f>
        <v>0</v>
      </c>
      <c r="L1790" s="71" t="n">
        <f aca="false">E1790*I1790*J1790</f>
        <v>0</v>
      </c>
      <c r="M1790" s="72" t="n">
        <f aca="false">G1790*I1790*J1790</f>
        <v>0</v>
      </c>
      <c r="N1790" s="72" t="n">
        <f aca="false">D1790*I1790*J1790</f>
        <v>-0</v>
      </c>
      <c r="O1790" s="71" t="n">
        <f aca="false">F1790*J1790</f>
        <v>4</v>
      </c>
      <c r="P1790" s="71" t="n">
        <f aca="false">E1790*J1790</f>
        <v>0</v>
      </c>
    </row>
    <row r="1791" customFormat="false" ht="15" hidden="false" customHeight="false" outlineLevel="0" collapsed="false">
      <c r="A1791" s="71" t="s">
        <v>60</v>
      </c>
      <c r="B1791" s="71" t="s">
        <v>47</v>
      </c>
      <c r="C1791" s="71" t="s">
        <v>1859</v>
      </c>
      <c r="D1791" s="72" t="n">
        <v>0</v>
      </c>
      <c r="E1791" s="71" t="n">
        <v>0</v>
      </c>
      <c r="F1791" s="71" t="n">
        <v>1</v>
      </c>
      <c r="G1791" s="72" t="n">
        <v>106.95</v>
      </c>
      <c r="H1791" s="72" t="n">
        <v>106.95</v>
      </c>
      <c r="I1791" s="71" t="n">
        <f aca="false">IF(B1791&gt;=Settings!$B$23,1,0)</f>
        <v>0</v>
      </c>
      <c r="J1791" s="71" t="n">
        <v>1</v>
      </c>
      <c r="K1791" s="71" t="n">
        <f aca="false">F1791*I1791*J1791</f>
        <v>0</v>
      </c>
      <c r="L1791" s="71" t="n">
        <f aca="false">E1791*I1791*J1791</f>
        <v>0</v>
      </c>
      <c r="M1791" s="72" t="n">
        <f aca="false">G1791*I1791*J1791</f>
        <v>0</v>
      </c>
      <c r="N1791" s="72" t="n">
        <f aca="false">D1791*I1791*J1791</f>
        <v>-0</v>
      </c>
      <c r="O1791" s="71" t="n">
        <f aca="false">F1791*J1791</f>
        <v>1</v>
      </c>
      <c r="P1791" s="71" t="n">
        <f aca="false">E1791*J1791</f>
        <v>0</v>
      </c>
    </row>
    <row r="1792" customFormat="false" ht="15" hidden="false" customHeight="false" outlineLevel="0" collapsed="false">
      <c r="A1792" s="71" t="s">
        <v>60</v>
      </c>
      <c r="B1792" s="71" t="s">
        <v>47</v>
      </c>
      <c r="C1792" s="71" t="s">
        <v>941</v>
      </c>
      <c r="D1792" s="72" t="n">
        <v>0</v>
      </c>
      <c r="E1792" s="71" t="n">
        <v>0</v>
      </c>
      <c r="F1792" s="71" t="n">
        <v>1</v>
      </c>
      <c r="G1792" s="72" t="n">
        <v>109.95</v>
      </c>
      <c r="H1792" s="72" t="n">
        <v>109.95</v>
      </c>
      <c r="I1792" s="71" t="n">
        <f aca="false">IF(B1792&gt;=Settings!$B$23,1,0)</f>
        <v>0</v>
      </c>
      <c r="J1792" s="71" t="n">
        <v>1</v>
      </c>
      <c r="K1792" s="71" t="n">
        <f aca="false">F1792*I1792*J1792</f>
        <v>0</v>
      </c>
      <c r="L1792" s="71" t="n">
        <f aca="false">E1792*I1792*J1792</f>
        <v>0</v>
      </c>
      <c r="M1792" s="72" t="n">
        <f aca="false">G1792*I1792*J1792</f>
        <v>0</v>
      </c>
      <c r="N1792" s="72" t="n">
        <f aca="false">D1792*I1792*J1792</f>
        <v>-0</v>
      </c>
      <c r="O1792" s="71" t="n">
        <f aca="false">F1792*J1792</f>
        <v>1</v>
      </c>
      <c r="P1792" s="71" t="n">
        <f aca="false">E1792*J1792</f>
        <v>0</v>
      </c>
    </row>
    <row r="1793" customFormat="false" ht="15" hidden="false" customHeight="false" outlineLevel="0" collapsed="false">
      <c r="A1793" s="71" t="s">
        <v>61</v>
      </c>
      <c r="B1793" s="71" t="s">
        <v>47</v>
      </c>
      <c r="C1793" s="71" t="s">
        <v>153</v>
      </c>
      <c r="D1793" s="72" t="n">
        <v>0</v>
      </c>
      <c r="E1793" s="71" t="n">
        <v>0</v>
      </c>
      <c r="F1793" s="71" t="n">
        <v>1</v>
      </c>
      <c r="G1793" s="72" t="n">
        <v>315.95</v>
      </c>
      <c r="H1793" s="72" t="n">
        <v>315.95</v>
      </c>
      <c r="I1793" s="71" t="n">
        <f aca="false">IF(B1793&gt;=Settings!$B$23,1,0)</f>
        <v>0</v>
      </c>
      <c r="J1793" s="71" t="n">
        <v>1</v>
      </c>
      <c r="K1793" s="71" t="n">
        <f aca="false">F1793*I1793*J1793</f>
        <v>0</v>
      </c>
      <c r="L1793" s="71" t="n">
        <f aca="false">E1793*I1793*J1793</f>
        <v>0</v>
      </c>
      <c r="M1793" s="72" t="n">
        <f aca="false">G1793*I1793*J1793</f>
        <v>0</v>
      </c>
      <c r="N1793" s="72" t="n">
        <f aca="false">D1793*I1793*J1793</f>
        <v>-0</v>
      </c>
      <c r="O1793" s="71" t="n">
        <f aca="false">F1793*J1793</f>
        <v>1</v>
      </c>
      <c r="P1793" s="71" t="n">
        <f aca="false">E1793*J1793</f>
        <v>0</v>
      </c>
    </row>
    <row r="1794" customFormat="false" ht="15" hidden="false" customHeight="false" outlineLevel="0" collapsed="false">
      <c r="A1794" s="71" t="s">
        <v>60</v>
      </c>
      <c r="B1794" s="71" t="s">
        <v>47</v>
      </c>
      <c r="C1794" s="71" t="s">
        <v>942</v>
      </c>
      <c r="D1794" s="72" t="n">
        <v>0</v>
      </c>
      <c r="E1794" s="71" t="n">
        <v>0</v>
      </c>
      <c r="F1794" s="71" t="n">
        <v>2</v>
      </c>
      <c r="G1794" s="72" t="n">
        <v>159</v>
      </c>
      <c r="H1794" s="72" t="n">
        <v>159</v>
      </c>
      <c r="I1794" s="71" t="n">
        <f aca="false">IF(B1794&gt;=Settings!$B$23,1,0)</f>
        <v>0</v>
      </c>
      <c r="J1794" s="71" t="n">
        <v>1</v>
      </c>
      <c r="K1794" s="71" t="n">
        <f aca="false">F1794*I1794*J1794</f>
        <v>0</v>
      </c>
      <c r="L1794" s="71" t="n">
        <f aca="false">E1794*I1794*J1794</f>
        <v>0</v>
      </c>
      <c r="M1794" s="72" t="n">
        <f aca="false">G1794*I1794*J1794</f>
        <v>0</v>
      </c>
      <c r="N1794" s="72" t="n">
        <f aca="false">D1794*I1794*J1794</f>
        <v>-0</v>
      </c>
      <c r="O1794" s="71" t="n">
        <f aca="false">F1794*J1794</f>
        <v>2</v>
      </c>
      <c r="P1794" s="71" t="n">
        <f aca="false">E1794*J1794</f>
        <v>0</v>
      </c>
    </row>
    <row r="1795" customFormat="false" ht="15" hidden="false" customHeight="false" outlineLevel="0" collapsed="false">
      <c r="A1795" s="71" t="s">
        <v>60</v>
      </c>
      <c r="B1795" s="71" t="s">
        <v>47</v>
      </c>
      <c r="C1795" s="71" t="s">
        <v>1860</v>
      </c>
      <c r="D1795" s="72" t="n">
        <v>0</v>
      </c>
      <c r="E1795" s="71" t="n">
        <v>0</v>
      </c>
      <c r="F1795" s="71" t="n">
        <v>1</v>
      </c>
      <c r="G1795" s="72" t="n">
        <v>102.95</v>
      </c>
      <c r="H1795" s="72" t="n">
        <v>102.95</v>
      </c>
      <c r="I1795" s="71" t="n">
        <f aca="false">IF(B1795&gt;=Settings!$B$23,1,0)</f>
        <v>0</v>
      </c>
      <c r="J1795" s="71" t="n">
        <v>1</v>
      </c>
      <c r="K1795" s="71" t="n">
        <f aca="false">F1795*I1795*J1795</f>
        <v>0</v>
      </c>
      <c r="L1795" s="71" t="n">
        <f aca="false">E1795*I1795*J1795</f>
        <v>0</v>
      </c>
      <c r="M1795" s="72" t="n">
        <f aca="false">G1795*I1795*J1795</f>
        <v>0</v>
      </c>
      <c r="N1795" s="72" t="n">
        <f aca="false">D1795*I1795*J1795</f>
        <v>-0</v>
      </c>
      <c r="O1795" s="71" t="n">
        <f aca="false">F1795*J1795</f>
        <v>1</v>
      </c>
      <c r="P1795" s="71" t="n">
        <f aca="false">E1795*J1795</f>
        <v>0</v>
      </c>
    </row>
    <row r="1796" customFormat="false" ht="15" hidden="false" customHeight="false" outlineLevel="0" collapsed="false">
      <c r="A1796" s="71" t="s">
        <v>60</v>
      </c>
      <c r="B1796" s="71" t="s">
        <v>47</v>
      </c>
      <c r="C1796" s="71" t="s">
        <v>1861</v>
      </c>
      <c r="D1796" s="72" t="n">
        <v>0</v>
      </c>
      <c r="E1796" s="71" t="n">
        <v>0</v>
      </c>
      <c r="F1796" s="71" t="n">
        <v>5</v>
      </c>
      <c r="G1796" s="72" t="n">
        <v>499.75</v>
      </c>
      <c r="H1796" s="72" t="n">
        <v>499.75</v>
      </c>
      <c r="I1796" s="71" t="n">
        <f aca="false">IF(B1796&gt;=Settings!$B$23,1,0)</f>
        <v>0</v>
      </c>
      <c r="J1796" s="71" t="n">
        <v>1</v>
      </c>
      <c r="K1796" s="71" t="n">
        <f aca="false">F1796*I1796*J1796</f>
        <v>0</v>
      </c>
      <c r="L1796" s="71" t="n">
        <f aca="false">E1796*I1796*J1796</f>
        <v>0</v>
      </c>
      <c r="M1796" s="72" t="n">
        <f aca="false">G1796*I1796*J1796</f>
        <v>0</v>
      </c>
      <c r="N1796" s="72" t="n">
        <f aca="false">D1796*I1796*J1796</f>
        <v>-0</v>
      </c>
      <c r="O1796" s="71" t="n">
        <f aca="false">F1796*J1796</f>
        <v>5</v>
      </c>
      <c r="P1796" s="71" t="n">
        <f aca="false">E1796*J1796</f>
        <v>0</v>
      </c>
    </row>
    <row r="1797" customFormat="false" ht="15" hidden="false" customHeight="false" outlineLevel="0" collapsed="false">
      <c r="A1797" s="71" t="s">
        <v>59</v>
      </c>
      <c r="B1797" s="71" t="s">
        <v>47</v>
      </c>
      <c r="C1797" s="71" t="s">
        <v>1441</v>
      </c>
      <c r="D1797" s="72" t="n">
        <v>0</v>
      </c>
      <c r="E1797" s="71" t="n">
        <v>0</v>
      </c>
      <c r="F1797" s="71" t="n">
        <v>2</v>
      </c>
      <c r="G1797" s="72" t="n">
        <v>659.9</v>
      </c>
      <c r="H1797" s="72" t="n">
        <v>659.9</v>
      </c>
      <c r="I1797" s="71" t="n">
        <f aca="false">IF(B1797&gt;=Settings!$B$23,1,0)</f>
        <v>0</v>
      </c>
      <c r="J1797" s="71" t="n">
        <v>1</v>
      </c>
      <c r="K1797" s="71" t="n">
        <f aca="false">F1797*I1797*J1797</f>
        <v>0</v>
      </c>
      <c r="L1797" s="71" t="n">
        <f aca="false">E1797*I1797*J1797</f>
        <v>0</v>
      </c>
      <c r="M1797" s="72" t="n">
        <f aca="false">G1797*I1797*J1797</f>
        <v>0</v>
      </c>
      <c r="N1797" s="72" t="n">
        <f aca="false">D1797*I1797*J1797</f>
        <v>-0</v>
      </c>
      <c r="O1797" s="71" t="n">
        <f aca="false">F1797*J1797</f>
        <v>2</v>
      </c>
      <c r="P1797" s="71" t="n">
        <f aca="false">E1797*J1797</f>
        <v>0</v>
      </c>
    </row>
    <row r="1798" customFormat="false" ht="15" hidden="false" customHeight="false" outlineLevel="0" collapsed="false">
      <c r="A1798" s="71" t="s">
        <v>60</v>
      </c>
      <c r="B1798" s="71" t="s">
        <v>47</v>
      </c>
      <c r="C1798" s="71" t="s">
        <v>139</v>
      </c>
      <c r="D1798" s="72" t="n">
        <v>599.55</v>
      </c>
      <c r="E1798" s="71" t="n">
        <v>9</v>
      </c>
      <c r="F1798" s="71" t="n">
        <v>237</v>
      </c>
      <c r="G1798" s="72" t="n">
        <v>16953.15</v>
      </c>
      <c r="H1798" s="72" t="n">
        <v>16353.6</v>
      </c>
      <c r="I1798" s="71" t="n">
        <f aca="false">IF(B1798&gt;=Settings!$B$23,1,0)</f>
        <v>0</v>
      </c>
      <c r="J1798" s="71" t="n">
        <v>1</v>
      </c>
      <c r="K1798" s="71" t="n">
        <f aca="false">F1798*I1798*J1798</f>
        <v>0</v>
      </c>
      <c r="L1798" s="71" t="n">
        <f aca="false">E1798*I1798*J1798</f>
        <v>0</v>
      </c>
      <c r="M1798" s="72" t="n">
        <f aca="false">G1798*I1798*J1798</f>
        <v>0</v>
      </c>
      <c r="N1798" s="72" t="n">
        <f aca="false">D1798*I1798*J1798</f>
        <v>0</v>
      </c>
      <c r="O1798" s="71" t="n">
        <f aca="false">F1798*J1798</f>
        <v>237</v>
      </c>
      <c r="P1798" s="71" t="n">
        <f aca="false">E1798*J1798</f>
        <v>9</v>
      </c>
    </row>
    <row r="1799" customFormat="false" ht="15" hidden="false" customHeight="false" outlineLevel="0" collapsed="false">
      <c r="A1799" s="71" t="s">
        <v>60</v>
      </c>
      <c r="B1799" s="71" t="s">
        <v>47</v>
      </c>
      <c r="C1799" s="71" t="s">
        <v>1862</v>
      </c>
      <c r="D1799" s="72" t="n">
        <v>184.95</v>
      </c>
      <c r="E1799" s="71" t="n">
        <v>1</v>
      </c>
      <c r="F1799" s="71" t="n">
        <v>1</v>
      </c>
      <c r="G1799" s="72" t="n">
        <v>184.95</v>
      </c>
      <c r="H1799" s="72" t="n">
        <v>0</v>
      </c>
      <c r="I1799" s="71" t="n">
        <f aca="false">IF(B1799&gt;=Settings!$B$23,1,0)</f>
        <v>0</v>
      </c>
      <c r="J1799" s="71" t="n">
        <v>1</v>
      </c>
      <c r="K1799" s="71" t="n">
        <f aca="false">F1799*I1799*J1799</f>
        <v>0</v>
      </c>
      <c r="L1799" s="71" t="n">
        <f aca="false">E1799*I1799*J1799</f>
        <v>0</v>
      </c>
      <c r="M1799" s="72" t="n">
        <f aca="false">G1799*I1799*J1799</f>
        <v>0</v>
      </c>
      <c r="N1799" s="72" t="n">
        <f aca="false">D1799*I1799*J1799</f>
        <v>0</v>
      </c>
      <c r="O1799" s="71" t="n">
        <f aca="false">F1799*J1799</f>
        <v>1</v>
      </c>
      <c r="P1799" s="71" t="n">
        <f aca="false">E1799*J1799</f>
        <v>1</v>
      </c>
    </row>
    <row r="1800" customFormat="false" ht="15" hidden="false" customHeight="false" outlineLevel="0" collapsed="false">
      <c r="A1800" s="71" t="s">
        <v>59</v>
      </c>
      <c r="B1800" s="71" t="s">
        <v>47</v>
      </c>
      <c r="C1800" s="71" t="s">
        <v>988</v>
      </c>
      <c r="D1800" s="72" t="n">
        <v>0</v>
      </c>
      <c r="E1800" s="71" t="n">
        <v>0</v>
      </c>
      <c r="F1800" s="71" t="n">
        <v>2</v>
      </c>
      <c r="G1800" s="72" t="n">
        <v>389.9</v>
      </c>
      <c r="H1800" s="72" t="n">
        <v>389.9</v>
      </c>
      <c r="I1800" s="71" t="n">
        <f aca="false">IF(B1800&gt;=Settings!$B$23,1,0)</f>
        <v>0</v>
      </c>
      <c r="J1800" s="71" t="n">
        <v>1</v>
      </c>
      <c r="K1800" s="71" t="n">
        <f aca="false">F1800*I1800*J1800</f>
        <v>0</v>
      </c>
      <c r="L1800" s="71" t="n">
        <f aca="false">E1800*I1800*J1800</f>
        <v>0</v>
      </c>
      <c r="M1800" s="72" t="n">
        <f aca="false">G1800*I1800*J1800</f>
        <v>0</v>
      </c>
      <c r="N1800" s="72" t="n">
        <f aca="false">D1800*I1800*J1800</f>
        <v>-0</v>
      </c>
      <c r="O1800" s="71" t="n">
        <f aca="false">F1800*J1800</f>
        <v>2</v>
      </c>
      <c r="P1800" s="71" t="n">
        <f aca="false">E1800*J1800</f>
        <v>0</v>
      </c>
    </row>
    <row r="1801" customFormat="false" ht="15" hidden="false" customHeight="false" outlineLevel="0" collapsed="false">
      <c r="A1801" s="71" t="s">
        <v>60</v>
      </c>
      <c r="B1801" s="71" t="s">
        <v>47</v>
      </c>
      <c r="C1801" s="71" t="s">
        <v>1863</v>
      </c>
      <c r="D1801" s="72" t="n">
        <v>0</v>
      </c>
      <c r="E1801" s="71" t="n">
        <v>0</v>
      </c>
      <c r="F1801" s="71" t="n">
        <v>1</v>
      </c>
      <c r="G1801" s="72" t="n">
        <v>44.95</v>
      </c>
      <c r="H1801" s="72" t="n">
        <v>44.95</v>
      </c>
      <c r="I1801" s="71" t="n">
        <f aca="false">IF(B1801&gt;=Settings!$B$23,1,0)</f>
        <v>0</v>
      </c>
      <c r="J1801" s="71" t="n">
        <v>1</v>
      </c>
      <c r="K1801" s="71" t="n">
        <f aca="false">F1801*I1801*J1801</f>
        <v>0</v>
      </c>
      <c r="L1801" s="71" t="n">
        <f aca="false">E1801*I1801*J1801</f>
        <v>0</v>
      </c>
      <c r="M1801" s="72" t="n">
        <f aca="false">G1801*I1801*J1801</f>
        <v>0</v>
      </c>
      <c r="N1801" s="72" t="n">
        <f aca="false">D1801*I1801*J1801</f>
        <v>-0</v>
      </c>
      <c r="O1801" s="71" t="n">
        <f aca="false">F1801*J1801</f>
        <v>1</v>
      </c>
      <c r="P1801" s="71" t="n">
        <f aca="false">E1801*J1801</f>
        <v>0</v>
      </c>
    </row>
    <row r="1802" customFormat="false" ht="15" hidden="false" customHeight="false" outlineLevel="0" collapsed="false">
      <c r="A1802" s="71" t="s">
        <v>60</v>
      </c>
      <c r="B1802" s="71" t="s">
        <v>47</v>
      </c>
      <c r="C1802" s="71" t="s">
        <v>1864</v>
      </c>
      <c r="D1802" s="72" t="n">
        <v>14.99</v>
      </c>
      <c r="E1802" s="71" t="n">
        <v>1</v>
      </c>
      <c r="F1802" s="71" t="n">
        <v>28</v>
      </c>
      <c r="G1802" s="72" t="n">
        <v>419.72</v>
      </c>
      <c r="H1802" s="72" t="n">
        <v>404.73</v>
      </c>
      <c r="I1802" s="71" t="n">
        <f aca="false">IF(B1802&gt;=Settings!$B$23,1,0)</f>
        <v>0</v>
      </c>
      <c r="J1802" s="71" t="n">
        <v>1</v>
      </c>
      <c r="K1802" s="71" t="n">
        <f aca="false">F1802*I1802*J1802</f>
        <v>0</v>
      </c>
      <c r="L1802" s="71" t="n">
        <f aca="false">E1802*I1802*J1802</f>
        <v>0</v>
      </c>
      <c r="M1802" s="72" t="n">
        <f aca="false">G1802*I1802*J1802</f>
        <v>0</v>
      </c>
      <c r="N1802" s="72" t="n">
        <f aca="false">D1802*I1802*J1802</f>
        <v>0</v>
      </c>
      <c r="O1802" s="71" t="n">
        <f aca="false">F1802*J1802</f>
        <v>28</v>
      </c>
      <c r="P1802" s="71" t="n">
        <f aca="false">E1802*J1802</f>
        <v>1</v>
      </c>
    </row>
    <row r="1803" customFormat="false" ht="15" hidden="false" customHeight="false" outlineLevel="0" collapsed="false">
      <c r="A1803" s="71" t="s">
        <v>60</v>
      </c>
      <c r="B1803" s="71" t="s">
        <v>47</v>
      </c>
      <c r="C1803" s="71" t="s">
        <v>1865</v>
      </c>
      <c r="D1803" s="72" t="n">
        <v>0</v>
      </c>
      <c r="E1803" s="71" t="n">
        <v>0</v>
      </c>
      <c r="F1803" s="71" t="n">
        <v>1</v>
      </c>
      <c r="G1803" s="72" t="n">
        <v>79.95</v>
      </c>
      <c r="H1803" s="72" t="n">
        <v>79.95</v>
      </c>
      <c r="I1803" s="71" t="n">
        <f aca="false">IF(B1803&gt;=Settings!$B$23,1,0)</f>
        <v>0</v>
      </c>
      <c r="J1803" s="71" t="n">
        <v>1</v>
      </c>
      <c r="K1803" s="71" t="n">
        <f aca="false">F1803*I1803*J1803</f>
        <v>0</v>
      </c>
      <c r="L1803" s="71" t="n">
        <f aca="false">E1803*I1803*J1803</f>
        <v>0</v>
      </c>
      <c r="M1803" s="72" t="n">
        <f aca="false">G1803*I1803*J1803</f>
        <v>0</v>
      </c>
      <c r="N1803" s="72" t="n">
        <f aca="false">D1803*I1803*J1803</f>
        <v>-0</v>
      </c>
      <c r="O1803" s="71" t="n">
        <f aca="false">F1803*J1803</f>
        <v>1</v>
      </c>
      <c r="P1803" s="71" t="n">
        <f aca="false">E1803*J1803</f>
        <v>0</v>
      </c>
    </row>
    <row r="1804" customFormat="false" ht="15" hidden="false" customHeight="false" outlineLevel="0" collapsed="false">
      <c r="A1804" s="71" t="s">
        <v>60</v>
      </c>
      <c r="B1804" s="71" t="s">
        <v>47</v>
      </c>
      <c r="C1804" s="71" t="s">
        <v>1866</v>
      </c>
      <c r="D1804" s="72" t="n">
        <v>0</v>
      </c>
      <c r="E1804" s="71" t="n">
        <v>0</v>
      </c>
      <c r="F1804" s="71" t="n">
        <v>1</v>
      </c>
      <c r="G1804" s="72" t="n">
        <v>155.32</v>
      </c>
      <c r="H1804" s="72" t="n">
        <v>155.32</v>
      </c>
      <c r="I1804" s="71" t="n">
        <f aca="false">IF(B1804&gt;=Settings!$B$23,1,0)</f>
        <v>0</v>
      </c>
      <c r="J1804" s="71" t="n">
        <v>1</v>
      </c>
      <c r="K1804" s="71" t="n">
        <f aca="false">F1804*I1804*J1804</f>
        <v>0</v>
      </c>
      <c r="L1804" s="71" t="n">
        <f aca="false">E1804*I1804*J1804</f>
        <v>0</v>
      </c>
      <c r="M1804" s="72" t="n">
        <f aca="false">G1804*I1804*J1804</f>
        <v>0</v>
      </c>
      <c r="N1804" s="72" t="n">
        <f aca="false">D1804*I1804*J1804</f>
        <v>-0</v>
      </c>
      <c r="O1804" s="71" t="n">
        <f aca="false">F1804*J1804</f>
        <v>1</v>
      </c>
      <c r="P1804" s="71" t="n">
        <f aca="false">E1804*J1804</f>
        <v>0</v>
      </c>
    </row>
    <row r="1805" customFormat="false" ht="15" hidden="false" customHeight="false" outlineLevel="0" collapsed="false">
      <c r="A1805" s="71" t="s">
        <v>60</v>
      </c>
      <c r="B1805" s="71" t="s">
        <v>47</v>
      </c>
      <c r="C1805" s="71" t="s">
        <v>1867</v>
      </c>
      <c r="D1805" s="72" t="n">
        <v>74.95</v>
      </c>
      <c r="E1805" s="71" t="n">
        <v>1</v>
      </c>
      <c r="F1805" s="71" t="n">
        <v>23</v>
      </c>
      <c r="G1805" s="72" t="n">
        <v>1723.85</v>
      </c>
      <c r="H1805" s="72" t="n">
        <v>1648.9</v>
      </c>
      <c r="I1805" s="71" t="n">
        <f aca="false">IF(B1805&gt;=Settings!$B$23,1,0)</f>
        <v>0</v>
      </c>
      <c r="J1805" s="71" t="n">
        <v>1</v>
      </c>
      <c r="K1805" s="71" t="n">
        <f aca="false">F1805*I1805*J1805</f>
        <v>0</v>
      </c>
      <c r="L1805" s="71" t="n">
        <f aca="false">E1805*I1805*J1805</f>
        <v>0</v>
      </c>
      <c r="M1805" s="72" t="n">
        <f aca="false">G1805*I1805*J1805</f>
        <v>0</v>
      </c>
      <c r="N1805" s="72" t="n">
        <f aca="false">D1805*I1805*J1805</f>
        <v>0</v>
      </c>
      <c r="O1805" s="71" t="n">
        <f aca="false">F1805*J1805</f>
        <v>23</v>
      </c>
      <c r="P1805" s="71" t="n">
        <f aca="false">E1805*J1805</f>
        <v>1</v>
      </c>
    </row>
    <row r="1806" customFormat="false" ht="15" hidden="false" customHeight="false" outlineLevel="0" collapsed="false">
      <c r="A1806" s="71" t="s">
        <v>59</v>
      </c>
      <c r="B1806" s="71" t="s">
        <v>47</v>
      </c>
      <c r="C1806" s="71" t="s">
        <v>1066</v>
      </c>
      <c r="D1806" s="72" t="n">
        <v>0</v>
      </c>
      <c r="E1806" s="71" t="n">
        <v>0</v>
      </c>
      <c r="F1806" s="71" t="n">
        <v>49</v>
      </c>
      <c r="G1806" s="72" t="n">
        <v>536.55</v>
      </c>
      <c r="H1806" s="72" t="n">
        <v>536.55</v>
      </c>
      <c r="I1806" s="71" t="n">
        <f aca="false">IF(B1806&gt;=Settings!$B$23,1,0)</f>
        <v>0</v>
      </c>
      <c r="J1806" s="71" t="n">
        <v>1</v>
      </c>
      <c r="K1806" s="71" t="n">
        <f aca="false">F1806*I1806*J1806</f>
        <v>0</v>
      </c>
      <c r="L1806" s="71" t="n">
        <f aca="false">E1806*I1806*J1806</f>
        <v>0</v>
      </c>
      <c r="M1806" s="72" t="n">
        <f aca="false">G1806*I1806*J1806</f>
        <v>0</v>
      </c>
      <c r="N1806" s="72" t="n">
        <f aca="false">D1806*I1806*J1806</f>
        <v>-0</v>
      </c>
      <c r="O1806" s="71" t="n">
        <f aca="false">F1806*J1806</f>
        <v>49</v>
      </c>
      <c r="P1806" s="71" t="n">
        <f aca="false">E1806*J1806</f>
        <v>0</v>
      </c>
    </row>
    <row r="1807" customFormat="false" ht="15" hidden="false" customHeight="false" outlineLevel="0" collapsed="false">
      <c r="A1807" s="71" t="s">
        <v>59</v>
      </c>
      <c r="B1807" s="71" t="s">
        <v>47</v>
      </c>
      <c r="C1807" s="71" t="s">
        <v>1064</v>
      </c>
      <c r="D1807" s="72" t="n">
        <v>0</v>
      </c>
      <c r="E1807" s="71" t="n">
        <v>0</v>
      </c>
      <c r="F1807" s="71" t="n">
        <v>10</v>
      </c>
      <c r="G1807" s="72" t="n">
        <v>634.5</v>
      </c>
      <c r="H1807" s="72" t="n">
        <v>634.5</v>
      </c>
      <c r="I1807" s="71" t="n">
        <f aca="false">IF(B1807&gt;=Settings!$B$23,1,0)</f>
        <v>0</v>
      </c>
      <c r="J1807" s="71" t="n">
        <v>1</v>
      </c>
      <c r="K1807" s="71" t="n">
        <f aca="false">F1807*I1807*J1807</f>
        <v>0</v>
      </c>
      <c r="L1807" s="71" t="n">
        <f aca="false">E1807*I1807*J1807</f>
        <v>0</v>
      </c>
      <c r="M1807" s="72" t="n">
        <f aca="false">G1807*I1807*J1807</f>
        <v>0</v>
      </c>
      <c r="N1807" s="72" t="n">
        <f aca="false">D1807*I1807*J1807</f>
        <v>-0</v>
      </c>
      <c r="O1807" s="71" t="n">
        <f aca="false">F1807*J1807</f>
        <v>10</v>
      </c>
      <c r="P1807" s="71" t="n">
        <f aca="false">E1807*J1807</f>
        <v>0</v>
      </c>
    </row>
    <row r="1808" customFormat="false" ht="15" hidden="false" customHeight="false" outlineLevel="0" collapsed="false">
      <c r="A1808" s="71" t="s">
        <v>59</v>
      </c>
      <c r="B1808" s="71" t="s">
        <v>47</v>
      </c>
      <c r="C1808" s="71" t="s">
        <v>614</v>
      </c>
      <c r="D1808" s="72" t="n">
        <v>0</v>
      </c>
      <c r="E1808" s="71" t="n">
        <v>0</v>
      </c>
      <c r="F1808" s="71" t="n">
        <v>7</v>
      </c>
      <c r="G1808" s="72" t="n">
        <v>806.026</v>
      </c>
      <c r="H1808" s="72" t="n">
        <v>806.026</v>
      </c>
      <c r="I1808" s="71" t="n">
        <f aca="false">IF(B1808&gt;=Settings!$B$23,1,0)</f>
        <v>0</v>
      </c>
      <c r="J1808" s="71" t="n">
        <v>1</v>
      </c>
      <c r="K1808" s="71" t="n">
        <f aca="false">F1808*I1808*J1808</f>
        <v>0</v>
      </c>
      <c r="L1808" s="71" t="n">
        <f aca="false">E1808*I1808*J1808</f>
        <v>0</v>
      </c>
      <c r="M1808" s="72" t="n">
        <f aca="false">G1808*I1808*J1808</f>
        <v>0</v>
      </c>
      <c r="N1808" s="72" t="n">
        <f aca="false">D1808*I1808*J1808</f>
        <v>-0</v>
      </c>
      <c r="O1808" s="71" t="n">
        <f aca="false">F1808*J1808</f>
        <v>7</v>
      </c>
      <c r="P1808" s="71" t="n">
        <f aca="false">E1808*J1808</f>
        <v>0</v>
      </c>
    </row>
    <row r="1809" customFormat="false" ht="15" hidden="false" customHeight="false" outlineLevel="0" collapsed="false">
      <c r="A1809" s="71" t="s">
        <v>61</v>
      </c>
      <c r="B1809" s="71" t="s">
        <v>47</v>
      </c>
      <c r="C1809" s="71" t="s">
        <v>971</v>
      </c>
      <c r="D1809" s="72" t="n">
        <v>0</v>
      </c>
      <c r="E1809" s="71" t="n">
        <v>0</v>
      </c>
      <c r="F1809" s="71" t="n">
        <v>2</v>
      </c>
      <c r="G1809" s="72" t="n">
        <v>176.5</v>
      </c>
      <c r="H1809" s="72" t="n">
        <v>176.5</v>
      </c>
      <c r="I1809" s="71" t="n">
        <f aca="false">IF(B1809&gt;=Settings!$B$23,1,0)</f>
        <v>0</v>
      </c>
      <c r="J1809" s="71" t="n">
        <v>1</v>
      </c>
      <c r="K1809" s="71" t="n">
        <f aca="false">F1809*I1809*J1809</f>
        <v>0</v>
      </c>
      <c r="L1809" s="71" t="n">
        <f aca="false">E1809*I1809*J1809</f>
        <v>0</v>
      </c>
      <c r="M1809" s="72" t="n">
        <f aca="false">G1809*I1809*J1809</f>
        <v>0</v>
      </c>
      <c r="N1809" s="72" t="n">
        <f aca="false">D1809*I1809*J1809</f>
        <v>-0</v>
      </c>
      <c r="O1809" s="71" t="n">
        <f aca="false">F1809*J1809</f>
        <v>2</v>
      </c>
      <c r="P1809" s="71" t="n">
        <f aca="false">E1809*J1809</f>
        <v>0</v>
      </c>
    </row>
    <row r="1810" customFormat="false" ht="15" hidden="false" customHeight="false" outlineLevel="0" collapsed="false">
      <c r="A1810" s="71" t="s">
        <v>60</v>
      </c>
      <c r="B1810" s="71" t="s">
        <v>47</v>
      </c>
      <c r="C1810" s="71" t="s">
        <v>1868</v>
      </c>
      <c r="D1810" s="72" t="n">
        <v>0</v>
      </c>
      <c r="E1810" s="71" t="n">
        <v>0</v>
      </c>
      <c r="F1810" s="71" t="n">
        <v>1</v>
      </c>
      <c r="G1810" s="72" t="n">
        <v>64.95</v>
      </c>
      <c r="H1810" s="72" t="n">
        <v>64.95</v>
      </c>
      <c r="I1810" s="71" t="n">
        <f aca="false">IF(B1810&gt;=Settings!$B$23,1,0)</f>
        <v>0</v>
      </c>
      <c r="J1810" s="71" t="n">
        <v>1</v>
      </c>
      <c r="K1810" s="71" t="n">
        <f aca="false">F1810*I1810*J1810</f>
        <v>0</v>
      </c>
      <c r="L1810" s="71" t="n">
        <f aca="false">E1810*I1810*J1810</f>
        <v>0</v>
      </c>
      <c r="M1810" s="72" t="n">
        <f aca="false">G1810*I1810*J1810</f>
        <v>0</v>
      </c>
      <c r="N1810" s="72" t="n">
        <f aca="false">D1810*I1810*J1810</f>
        <v>-0</v>
      </c>
      <c r="O1810" s="71" t="n">
        <f aca="false">F1810*J1810</f>
        <v>1</v>
      </c>
      <c r="P1810" s="71" t="n">
        <f aca="false">E1810*J1810</f>
        <v>0</v>
      </c>
    </row>
    <row r="1811" customFormat="false" ht="15" hidden="false" customHeight="false" outlineLevel="0" collapsed="false">
      <c r="A1811" s="71" t="s">
        <v>59</v>
      </c>
      <c r="B1811" s="71" t="s">
        <v>47</v>
      </c>
      <c r="C1811" s="71" t="s">
        <v>1366</v>
      </c>
      <c r="D1811" s="72" t="n">
        <v>0</v>
      </c>
      <c r="E1811" s="71" t="n">
        <v>0</v>
      </c>
      <c r="F1811" s="71" t="n">
        <v>8</v>
      </c>
      <c r="G1811" s="72" t="n">
        <v>494.6</v>
      </c>
      <c r="H1811" s="72" t="n">
        <v>494.6</v>
      </c>
      <c r="I1811" s="71" t="n">
        <f aca="false">IF(B1811&gt;=Settings!$B$23,1,0)</f>
        <v>0</v>
      </c>
      <c r="J1811" s="71" t="n">
        <v>1</v>
      </c>
      <c r="K1811" s="71" t="n">
        <f aca="false">F1811*I1811*J1811</f>
        <v>0</v>
      </c>
      <c r="L1811" s="71" t="n">
        <f aca="false">E1811*I1811*J1811</f>
        <v>0</v>
      </c>
      <c r="M1811" s="72" t="n">
        <f aca="false">G1811*I1811*J1811</f>
        <v>0</v>
      </c>
      <c r="N1811" s="72" t="n">
        <f aca="false">D1811*I1811*J1811</f>
        <v>-0</v>
      </c>
      <c r="O1811" s="71" t="n">
        <f aca="false">F1811*J1811</f>
        <v>8</v>
      </c>
      <c r="P1811" s="71" t="n">
        <f aca="false">E1811*J1811</f>
        <v>0</v>
      </c>
    </row>
    <row r="1812" customFormat="false" ht="15" hidden="false" customHeight="false" outlineLevel="0" collapsed="false">
      <c r="A1812" s="71" t="s">
        <v>61</v>
      </c>
      <c r="B1812" s="71" t="s">
        <v>47</v>
      </c>
      <c r="C1812" s="71" t="s">
        <v>1869</v>
      </c>
      <c r="D1812" s="72" t="n">
        <v>0</v>
      </c>
      <c r="E1812" s="71" t="n">
        <v>0</v>
      </c>
      <c r="F1812" s="71" t="n">
        <v>3</v>
      </c>
      <c r="G1812" s="72" t="n">
        <v>374.85</v>
      </c>
      <c r="H1812" s="72" t="n">
        <v>356.11</v>
      </c>
      <c r="I1812" s="71" t="n">
        <f aca="false">IF(B1812&gt;=Settings!$B$23,1,0)</f>
        <v>0</v>
      </c>
      <c r="J1812" s="71" t="n">
        <v>1</v>
      </c>
      <c r="K1812" s="71" t="n">
        <f aca="false">F1812*I1812*J1812</f>
        <v>0</v>
      </c>
      <c r="L1812" s="71" t="n">
        <f aca="false">E1812*I1812*J1812</f>
        <v>0</v>
      </c>
      <c r="M1812" s="72" t="n">
        <f aca="false">G1812*I1812*J1812</f>
        <v>0</v>
      </c>
      <c r="N1812" s="72" t="n">
        <f aca="false">D1812*I1812*J1812</f>
        <v>-0</v>
      </c>
      <c r="O1812" s="71" t="n">
        <f aca="false">F1812*J1812</f>
        <v>3</v>
      </c>
      <c r="P1812" s="71" t="n">
        <f aca="false">E1812*J1812</f>
        <v>0</v>
      </c>
    </row>
    <row r="1813" customFormat="false" ht="15" hidden="false" customHeight="false" outlineLevel="0" collapsed="false">
      <c r="A1813" s="71" t="s">
        <v>60</v>
      </c>
      <c r="B1813" s="71" t="s">
        <v>47</v>
      </c>
      <c r="C1813" s="71" t="s">
        <v>1870</v>
      </c>
      <c r="D1813" s="72" t="n">
        <v>0</v>
      </c>
      <c r="E1813" s="71" t="n">
        <v>0</v>
      </c>
      <c r="F1813" s="71" t="n">
        <v>3</v>
      </c>
      <c r="G1813" s="72" t="n">
        <v>284.85</v>
      </c>
      <c r="H1813" s="72" t="n">
        <v>284.85</v>
      </c>
      <c r="I1813" s="71" t="n">
        <f aca="false">IF(B1813&gt;=Settings!$B$23,1,0)</f>
        <v>0</v>
      </c>
      <c r="J1813" s="71" t="n">
        <v>1</v>
      </c>
      <c r="K1813" s="71" t="n">
        <f aca="false">F1813*I1813*J1813</f>
        <v>0</v>
      </c>
      <c r="L1813" s="71" t="n">
        <f aca="false">E1813*I1813*J1813</f>
        <v>0</v>
      </c>
      <c r="M1813" s="72" t="n">
        <f aca="false">G1813*I1813*J1813</f>
        <v>0</v>
      </c>
      <c r="N1813" s="72" t="n">
        <f aca="false">D1813*I1813*J1813</f>
        <v>-0</v>
      </c>
      <c r="O1813" s="71" t="n">
        <f aca="false">F1813*J1813</f>
        <v>3</v>
      </c>
      <c r="P1813" s="71" t="n">
        <f aca="false">E1813*J1813</f>
        <v>0</v>
      </c>
    </row>
    <row r="1814" customFormat="false" ht="15" hidden="false" customHeight="false" outlineLevel="0" collapsed="false">
      <c r="A1814" s="71" t="s">
        <v>59</v>
      </c>
      <c r="B1814" s="71" t="s">
        <v>47</v>
      </c>
      <c r="C1814" s="71" t="s">
        <v>1365</v>
      </c>
      <c r="D1814" s="72" t="n">
        <v>0</v>
      </c>
      <c r="E1814" s="71" t="n">
        <v>0</v>
      </c>
      <c r="F1814" s="71" t="n">
        <v>6</v>
      </c>
      <c r="G1814" s="72" t="n">
        <v>224.426</v>
      </c>
      <c r="H1814" s="72" t="n">
        <v>224.426</v>
      </c>
      <c r="I1814" s="71" t="n">
        <f aca="false">IF(B1814&gt;=Settings!$B$23,1,0)</f>
        <v>0</v>
      </c>
      <c r="J1814" s="71" t="n">
        <v>1</v>
      </c>
      <c r="K1814" s="71" t="n">
        <f aca="false">F1814*I1814*J1814</f>
        <v>0</v>
      </c>
      <c r="L1814" s="71" t="n">
        <f aca="false">E1814*I1814*J1814</f>
        <v>0</v>
      </c>
      <c r="M1814" s="72" t="n">
        <f aca="false">G1814*I1814*J1814</f>
        <v>0</v>
      </c>
      <c r="N1814" s="72" t="n">
        <f aca="false">D1814*I1814*J1814</f>
        <v>-0</v>
      </c>
      <c r="O1814" s="71" t="n">
        <f aca="false">F1814*J1814</f>
        <v>6</v>
      </c>
      <c r="P1814" s="71" t="n">
        <f aca="false">E1814*J1814</f>
        <v>0</v>
      </c>
    </row>
    <row r="1815" customFormat="false" ht="15" hidden="false" customHeight="false" outlineLevel="0" collapsed="false">
      <c r="A1815" s="71" t="s">
        <v>60</v>
      </c>
      <c r="B1815" s="71" t="s">
        <v>47</v>
      </c>
      <c r="C1815" s="71" t="s">
        <v>1218</v>
      </c>
      <c r="D1815" s="72" t="n">
        <v>239.05</v>
      </c>
      <c r="E1815" s="71" t="n">
        <v>1</v>
      </c>
      <c r="F1815" s="71" t="n">
        <v>1</v>
      </c>
      <c r="G1815" s="72" t="n">
        <v>236.6</v>
      </c>
      <c r="H1815" s="72" t="n">
        <v>-2.45</v>
      </c>
      <c r="I1815" s="71" t="n">
        <f aca="false">IF(B1815&gt;=Settings!$B$23,1,0)</f>
        <v>0</v>
      </c>
      <c r="J1815" s="71" t="n">
        <v>1</v>
      </c>
      <c r="K1815" s="71" t="n">
        <f aca="false">F1815*I1815*J1815</f>
        <v>0</v>
      </c>
      <c r="L1815" s="71" t="n">
        <f aca="false">E1815*I1815*J1815</f>
        <v>0</v>
      </c>
      <c r="M1815" s="72" t="n">
        <f aca="false">G1815*I1815*J1815</f>
        <v>0</v>
      </c>
      <c r="N1815" s="72" t="n">
        <f aca="false">D1815*I1815*J1815</f>
        <v>0</v>
      </c>
      <c r="O1815" s="71" t="n">
        <f aca="false">F1815*J1815</f>
        <v>1</v>
      </c>
      <c r="P1815" s="71" t="n">
        <f aca="false">E1815*J1815</f>
        <v>1</v>
      </c>
    </row>
    <row r="1816" customFormat="false" ht="15" hidden="false" customHeight="false" outlineLevel="0" collapsed="false">
      <c r="A1816" s="71" t="s">
        <v>60</v>
      </c>
      <c r="B1816" s="71" t="s">
        <v>47</v>
      </c>
      <c r="C1816" s="71" t="s">
        <v>1871</v>
      </c>
      <c r="D1816" s="72" t="n">
        <v>0</v>
      </c>
      <c r="E1816" s="71" t="n">
        <v>0</v>
      </c>
      <c r="F1816" s="71" t="n">
        <v>1</v>
      </c>
      <c r="G1816" s="72" t="n">
        <v>130.95</v>
      </c>
      <c r="H1816" s="72" t="n">
        <v>130.95</v>
      </c>
      <c r="I1816" s="71" t="n">
        <f aca="false">IF(B1816&gt;=Settings!$B$23,1,0)</f>
        <v>0</v>
      </c>
      <c r="J1816" s="71" t="n">
        <v>1</v>
      </c>
      <c r="K1816" s="71" t="n">
        <f aca="false">F1816*I1816*J1816</f>
        <v>0</v>
      </c>
      <c r="L1816" s="71" t="n">
        <f aca="false">E1816*I1816*J1816</f>
        <v>0</v>
      </c>
      <c r="M1816" s="72" t="n">
        <f aca="false">G1816*I1816*J1816</f>
        <v>0</v>
      </c>
      <c r="N1816" s="72" t="n">
        <f aca="false">D1816*I1816*J1816</f>
        <v>-0</v>
      </c>
      <c r="O1816" s="71" t="n">
        <f aca="false">F1816*J1816</f>
        <v>1</v>
      </c>
      <c r="P1816" s="71" t="n">
        <f aca="false">E1816*J1816</f>
        <v>0</v>
      </c>
    </row>
    <row r="1817" customFormat="false" ht="15" hidden="false" customHeight="false" outlineLevel="0" collapsed="false">
      <c r="A1817" s="71" t="s">
        <v>60</v>
      </c>
      <c r="B1817" s="71" t="s">
        <v>47</v>
      </c>
      <c r="C1817" s="71" t="s">
        <v>1174</v>
      </c>
      <c r="D1817" s="72" t="n">
        <v>169.9</v>
      </c>
      <c r="E1817" s="71" t="n">
        <v>2</v>
      </c>
      <c r="F1817" s="71" t="n">
        <v>12</v>
      </c>
      <c r="G1817" s="72" t="n">
        <v>1019.4</v>
      </c>
      <c r="H1817" s="72" t="n">
        <v>849.5</v>
      </c>
      <c r="I1817" s="71" t="n">
        <f aca="false">IF(B1817&gt;=Settings!$B$23,1,0)</f>
        <v>0</v>
      </c>
      <c r="J1817" s="71" t="n">
        <v>1</v>
      </c>
      <c r="K1817" s="71" t="n">
        <f aca="false">F1817*I1817*J1817</f>
        <v>0</v>
      </c>
      <c r="L1817" s="71" t="n">
        <f aca="false">E1817*I1817*J1817</f>
        <v>0</v>
      </c>
      <c r="M1817" s="72" t="n">
        <f aca="false">G1817*I1817*J1817</f>
        <v>0</v>
      </c>
      <c r="N1817" s="72" t="n">
        <f aca="false">D1817*I1817*J1817</f>
        <v>0</v>
      </c>
      <c r="O1817" s="71" t="n">
        <f aca="false">F1817*J1817</f>
        <v>12</v>
      </c>
      <c r="P1817" s="71" t="n">
        <f aca="false">E1817*J1817</f>
        <v>2</v>
      </c>
    </row>
    <row r="1818" customFormat="false" ht="15" hidden="false" customHeight="false" outlineLevel="0" collapsed="false">
      <c r="A1818" s="71" t="s">
        <v>60</v>
      </c>
      <c r="B1818" s="71" t="s">
        <v>47</v>
      </c>
      <c r="C1818" s="71" t="s">
        <v>1872</v>
      </c>
      <c r="D1818" s="72" t="n">
        <v>0</v>
      </c>
      <c r="E1818" s="71" t="n">
        <v>0</v>
      </c>
      <c r="F1818" s="71" t="n">
        <v>1</v>
      </c>
      <c r="G1818" s="72" t="n">
        <v>154.95</v>
      </c>
      <c r="H1818" s="72" t="n">
        <v>154.95</v>
      </c>
      <c r="I1818" s="71" t="n">
        <f aca="false">IF(B1818&gt;=Settings!$B$23,1,0)</f>
        <v>0</v>
      </c>
      <c r="J1818" s="71" t="n">
        <v>1</v>
      </c>
      <c r="K1818" s="71" t="n">
        <f aca="false">F1818*I1818*J1818</f>
        <v>0</v>
      </c>
      <c r="L1818" s="71" t="n">
        <f aca="false">E1818*I1818*J1818</f>
        <v>0</v>
      </c>
      <c r="M1818" s="72" t="n">
        <f aca="false">G1818*I1818*J1818</f>
        <v>0</v>
      </c>
      <c r="N1818" s="72" t="n">
        <f aca="false">D1818*I1818*J1818</f>
        <v>-0</v>
      </c>
      <c r="O1818" s="71" t="n">
        <f aca="false">F1818*J1818</f>
        <v>1</v>
      </c>
      <c r="P1818" s="71" t="n">
        <f aca="false">E1818*J1818</f>
        <v>0</v>
      </c>
    </row>
    <row r="1819" customFormat="false" ht="15" hidden="false" customHeight="false" outlineLevel="0" collapsed="false">
      <c r="A1819" s="71" t="s">
        <v>60</v>
      </c>
      <c r="B1819" s="71" t="s">
        <v>47</v>
      </c>
      <c r="C1819" s="71" t="s">
        <v>1873</v>
      </c>
      <c r="D1819" s="72" t="n">
        <v>0</v>
      </c>
      <c r="E1819" s="71" t="n">
        <v>0</v>
      </c>
      <c r="F1819" s="71" t="n">
        <v>35</v>
      </c>
      <c r="G1819" s="72" t="n">
        <v>2973.25</v>
      </c>
      <c r="H1819" s="72" t="n">
        <v>2973.25</v>
      </c>
      <c r="I1819" s="71" t="n">
        <f aca="false">IF(B1819&gt;=Settings!$B$23,1,0)</f>
        <v>0</v>
      </c>
      <c r="J1819" s="71" t="n">
        <v>1</v>
      </c>
      <c r="K1819" s="71" t="n">
        <f aca="false">F1819*I1819*J1819</f>
        <v>0</v>
      </c>
      <c r="L1819" s="71" t="n">
        <f aca="false">E1819*I1819*J1819</f>
        <v>0</v>
      </c>
      <c r="M1819" s="72" t="n">
        <f aca="false">G1819*I1819*J1819</f>
        <v>0</v>
      </c>
      <c r="N1819" s="72" t="n">
        <f aca="false">D1819*I1819*J1819</f>
        <v>-0</v>
      </c>
      <c r="O1819" s="71" t="n">
        <f aca="false">F1819*J1819</f>
        <v>35</v>
      </c>
      <c r="P1819" s="71" t="n">
        <f aca="false">E1819*J1819</f>
        <v>0</v>
      </c>
    </row>
    <row r="1820" customFormat="false" ht="15" hidden="false" customHeight="false" outlineLevel="0" collapsed="false">
      <c r="A1820" s="71" t="s">
        <v>60</v>
      </c>
      <c r="B1820" s="71" t="s">
        <v>47</v>
      </c>
      <c r="C1820" s="71" t="s">
        <v>1874</v>
      </c>
      <c r="D1820" s="72" t="n">
        <v>0</v>
      </c>
      <c r="E1820" s="71" t="n">
        <v>0</v>
      </c>
      <c r="F1820" s="71" t="n">
        <v>1</v>
      </c>
      <c r="G1820" s="72" t="n">
        <v>264.95</v>
      </c>
      <c r="H1820" s="72" t="n">
        <v>264.95</v>
      </c>
      <c r="I1820" s="71" t="n">
        <f aca="false">IF(B1820&gt;=Settings!$B$23,1,0)</f>
        <v>0</v>
      </c>
      <c r="J1820" s="71" t="n">
        <v>1</v>
      </c>
      <c r="K1820" s="71" t="n">
        <f aca="false">F1820*I1820*J1820</f>
        <v>0</v>
      </c>
      <c r="L1820" s="71" t="n">
        <f aca="false">E1820*I1820*J1820</f>
        <v>0</v>
      </c>
      <c r="M1820" s="72" t="n">
        <f aca="false">G1820*I1820*J1820</f>
        <v>0</v>
      </c>
      <c r="N1820" s="72" t="n">
        <f aca="false">D1820*I1820*J1820</f>
        <v>-0</v>
      </c>
      <c r="O1820" s="71" t="n">
        <f aca="false">F1820*J1820</f>
        <v>1</v>
      </c>
      <c r="P1820" s="71" t="n">
        <f aca="false">E1820*J1820</f>
        <v>0</v>
      </c>
    </row>
    <row r="1821" customFormat="false" ht="15" hidden="false" customHeight="false" outlineLevel="0" collapsed="false">
      <c r="A1821" s="71" t="s">
        <v>59</v>
      </c>
      <c r="B1821" s="71" t="s">
        <v>47</v>
      </c>
      <c r="C1821" s="71" t="s">
        <v>1268</v>
      </c>
      <c r="D1821" s="72" t="n">
        <v>0</v>
      </c>
      <c r="E1821" s="71" t="n">
        <v>0</v>
      </c>
      <c r="F1821" s="71" t="n">
        <v>1</v>
      </c>
      <c r="G1821" s="72" t="n">
        <v>103.95</v>
      </c>
      <c r="H1821" s="72" t="n">
        <v>103.95</v>
      </c>
      <c r="I1821" s="71" t="n">
        <f aca="false">IF(B1821&gt;=Settings!$B$23,1,0)</f>
        <v>0</v>
      </c>
      <c r="J1821" s="71" t="n">
        <v>1</v>
      </c>
      <c r="K1821" s="71" t="n">
        <f aca="false">F1821*I1821*J1821</f>
        <v>0</v>
      </c>
      <c r="L1821" s="71" t="n">
        <f aca="false">E1821*I1821*J1821</f>
        <v>0</v>
      </c>
      <c r="M1821" s="72" t="n">
        <f aca="false">G1821*I1821*J1821</f>
        <v>0</v>
      </c>
      <c r="N1821" s="72" t="n">
        <f aca="false">D1821*I1821*J1821</f>
        <v>-0</v>
      </c>
      <c r="O1821" s="71" t="n">
        <f aca="false">F1821*J1821</f>
        <v>1</v>
      </c>
      <c r="P1821" s="71" t="n">
        <f aca="false">E1821*J1821</f>
        <v>0</v>
      </c>
    </row>
    <row r="1822" customFormat="false" ht="15" hidden="false" customHeight="false" outlineLevel="0" collapsed="false">
      <c r="A1822" s="71" t="s">
        <v>61</v>
      </c>
      <c r="B1822" s="71" t="s">
        <v>47</v>
      </c>
      <c r="C1822" s="71" t="s">
        <v>982</v>
      </c>
      <c r="D1822" s="72" t="n">
        <v>0</v>
      </c>
      <c r="E1822" s="71" t="n">
        <v>0</v>
      </c>
      <c r="F1822" s="71" t="n">
        <v>1</v>
      </c>
      <c r="G1822" s="72" t="n">
        <v>154.95</v>
      </c>
      <c r="H1822" s="72" t="n">
        <v>154.95</v>
      </c>
      <c r="I1822" s="71" t="n">
        <f aca="false">IF(B1822&gt;=Settings!$B$23,1,0)</f>
        <v>0</v>
      </c>
      <c r="J1822" s="71" t="n">
        <v>1</v>
      </c>
      <c r="K1822" s="71" t="n">
        <f aca="false">F1822*I1822*J1822</f>
        <v>0</v>
      </c>
      <c r="L1822" s="71" t="n">
        <f aca="false">E1822*I1822*J1822</f>
        <v>0</v>
      </c>
      <c r="M1822" s="72" t="n">
        <f aca="false">G1822*I1822*J1822</f>
        <v>0</v>
      </c>
      <c r="N1822" s="72" t="n">
        <f aca="false">D1822*I1822*J1822</f>
        <v>-0</v>
      </c>
      <c r="O1822" s="71" t="n">
        <f aca="false">F1822*J1822</f>
        <v>1</v>
      </c>
      <c r="P1822" s="71" t="n">
        <f aca="false">E1822*J1822</f>
        <v>0</v>
      </c>
    </row>
    <row r="1823" customFormat="false" ht="15" hidden="false" customHeight="false" outlineLevel="0" collapsed="false">
      <c r="A1823" s="71" t="s">
        <v>60</v>
      </c>
      <c r="B1823" s="71" t="s">
        <v>47</v>
      </c>
      <c r="C1823" s="71" t="s">
        <v>1437</v>
      </c>
      <c r="D1823" s="72" t="n">
        <v>0</v>
      </c>
      <c r="E1823" s="71" t="n">
        <v>0</v>
      </c>
      <c r="F1823" s="71" t="n">
        <v>1</v>
      </c>
      <c r="G1823" s="72" t="n">
        <v>154.95</v>
      </c>
      <c r="H1823" s="72" t="n">
        <v>154.95</v>
      </c>
      <c r="I1823" s="71" t="n">
        <f aca="false">IF(B1823&gt;=Settings!$B$23,1,0)</f>
        <v>0</v>
      </c>
      <c r="J1823" s="71" t="n">
        <v>1</v>
      </c>
      <c r="K1823" s="71" t="n">
        <f aca="false">F1823*I1823*J1823</f>
        <v>0</v>
      </c>
      <c r="L1823" s="71" t="n">
        <f aca="false">E1823*I1823*J1823</f>
        <v>0</v>
      </c>
      <c r="M1823" s="72" t="n">
        <f aca="false">G1823*I1823*J1823</f>
        <v>0</v>
      </c>
      <c r="N1823" s="72" t="n">
        <f aca="false">D1823*I1823*J1823</f>
        <v>-0</v>
      </c>
      <c r="O1823" s="71" t="n">
        <f aca="false">F1823*J1823</f>
        <v>1</v>
      </c>
      <c r="P1823" s="71" t="n">
        <f aca="false">E1823*J1823</f>
        <v>0</v>
      </c>
    </row>
    <row r="1824" customFormat="false" ht="15" hidden="false" customHeight="false" outlineLevel="0" collapsed="false">
      <c r="A1824" s="71" t="s">
        <v>59</v>
      </c>
      <c r="B1824" s="71" t="s">
        <v>47</v>
      </c>
      <c r="C1824" s="71" t="s">
        <v>1122</v>
      </c>
      <c r="D1824" s="72" t="n">
        <v>0</v>
      </c>
      <c r="E1824" s="71" t="n">
        <v>0</v>
      </c>
      <c r="F1824" s="71" t="n">
        <v>8</v>
      </c>
      <c r="G1824" s="72" t="n">
        <v>845.53</v>
      </c>
      <c r="H1824" s="72" t="n">
        <v>845.53</v>
      </c>
      <c r="I1824" s="71" t="n">
        <f aca="false">IF(B1824&gt;=Settings!$B$23,1,0)</f>
        <v>0</v>
      </c>
      <c r="J1824" s="71" t="n">
        <v>1</v>
      </c>
      <c r="K1824" s="71" t="n">
        <f aca="false">F1824*I1824*J1824</f>
        <v>0</v>
      </c>
      <c r="L1824" s="71" t="n">
        <f aca="false">E1824*I1824*J1824</f>
        <v>0</v>
      </c>
      <c r="M1824" s="72" t="n">
        <f aca="false">G1824*I1824*J1824</f>
        <v>0</v>
      </c>
      <c r="N1824" s="72" t="n">
        <f aca="false">D1824*I1824*J1824</f>
        <v>-0</v>
      </c>
      <c r="O1824" s="71" t="n">
        <f aca="false">F1824*J1824</f>
        <v>8</v>
      </c>
      <c r="P1824" s="71" t="n">
        <f aca="false">E1824*J1824</f>
        <v>0</v>
      </c>
    </row>
    <row r="1825" customFormat="false" ht="15" hidden="false" customHeight="false" outlineLevel="0" collapsed="false">
      <c r="A1825" s="71" t="s">
        <v>59</v>
      </c>
      <c r="B1825" s="71" t="s">
        <v>47</v>
      </c>
      <c r="C1825" s="71" t="s">
        <v>1124</v>
      </c>
      <c r="D1825" s="72" t="n">
        <v>0</v>
      </c>
      <c r="E1825" s="71" t="n">
        <v>0</v>
      </c>
      <c r="F1825" s="71" t="n">
        <v>17</v>
      </c>
      <c r="G1825" s="72" t="n">
        <v>609.442</v>
      </c>
      <c r="H1825" s="72" t="n">
        <v>609.442</v>
      </c>
      <c r="I1825" s="71" t="n">
        <f aca="false">IF(B1825&gt;=Settings!$B$23,1,0)</f>
        <v>0</v>
      </c>
      <c r="J1825" s="71" t="n">
        <v>1</v>
      </c>
      <c r="K1825" s="71" t="n">
        <f aca="false">F1825*I1825*J1825</f>
        <v>0</v>
      </c>
      <c r="L1825" s="71" t="n">
        <f aca="false">E1825*I1825*J1825</f>
        <v>0</v>
      </c>
      <c r="M1825" s="72" t="n">
        <f aca="false">G1825*I1825*J1825</f>
        <v>0</v>
      </c>
      <c r="N1825" s="72" t="n">
        <f aca="false">D1825*I1825*J1825</f>
        <v>-0</v>
      </c>
      <c r="O1825" s="71" t="n">
        <f aca="false">F1825*J1825</f>
        <v>17</v>
      </c>
      <c r="P1825" s="71" t="n">
        <f aca="false">E1825*J1825</f>
        <v>0</v>
      </c>
    </row>
    <row r="1826" customFormat="false" ht="15" hidden="false" customHeight="false" outlineLevel="0" collapsed="false">
      <c r="A1826" s="71" t="s">
        <v>60</v>
      </c>
      <c r="B1826" s="71" t="s">
        <v>47</v>
      </c>
      <c r="C1826" s="71" t="s">
        <v>1875</v>
      </c>
      <c r="D1826" s="72" t="n">
        <v>0</v>
      </c>
      <c r="E1826" s="71" t="n">
        <v>0</v>
      </c>
      <c r="F1826" s="71" t="n">
        <v>12</v>
      </c>
      <c r="G1826" s="72" t="n">
        <v>839.4</v>
      </c>
      <c r="H1826" s="72" t="n">
        <v>839.4</v>
      </c>
      <c r="I1826" s="71" t="n">
        <f aca="false">IF(B1826&gt;=Settings!$B$23,1,0)</f>
        <v>0</v>
      </c>
      <c r="J1826" s="71" t="n">
        <v>1</v>
      </c>
      <c r="K1826" s="71" t="n">
        <f aca="false">F1826*I1826*J1826</f>
        <v>0</v>
      </c>
      <c r="L1826" s="71" t="n">
        <f aca="false">E1826*I1826*J1826</f>
        <v>0</v>
      </c>
      <c r="M1826" s="72" t="n">
        <f aca="false">G1826*I1826*J1826</f>
        <v>0</v>
      </c>
      <c r="N1826" s="72" t="n">
        <f aca="false">D1826*I1826*J1826</f>
        <v>-0</v>
      </c>
      <c r="O1826" s="71" t="n">
        <f aca="false">F1826*J1826</f>
        <v>12</v>
      </c>
      <c r="P1826" s="71" t="n">
        <f aca="false">E1826*J1826</f>
        <v>0</v>
      </c>
    </row>
    <row r="1827" customFormat="false" ht="15" hidden="false" customHeight="false" outlineLevel="0" collapsed="false">
      <c r="A1827" s="71" t="s">
        <v>60</v>
      </c>
      <c r="B1827" s="71" t="s">
        <v>47</v>
      </c>
      <c r="C1827" s="71" t="s">
        <v>1474</v>
      </c>
      <c r="D1827" s="72" t="n">
        <v>89.95</v>
      </c>
      <c r="E1827" s="71" t="n">
        <v>1</v>
      </c>
      <c r="F1827" s="71" t="n">
        <v>29</v>
      </c>
      <c r="G1827" s="72" t="n">
        <v>2608.55</v>
      </c>
      <c r="H1827" s="72" t="n">
        <v>2518.6</v>
      </c>
      <c r="I1827" s="71" t="n">
        <f aca="false">IF(B1827&gt;=Settings!$B$23,1,0)</f>
        <v>0</v>
      </c>
      <c r="J1827" s="71" t="n">
        <v>1</v>
      </c>
      <c r="K1827" s="71" t="n">
        <f aca="false">F1827*I1827*J1827</f>
        <v>0</v>
      </c>
      <c r="L1827" s="71" t="n">
        <f aca="false">E1827*I1827*J1827</f>
        <v>0</v>
      </c>
      <c r="M1827" s="72" t="n">
        <f aca="false">G1827*I1827*J1827</f>
        <v>0</v>
      </c>
      <c r="N1827" s="72" t="n">
        <f aca="false">D1827*I1827*J1827</f>
        <v>0</v>
      </c>
      <c r="O1827" s="71" t="n">
        <f aca="false">F1827*J1827</f>
        <v>29</v>
      </c>
      <c r="P1827" s="71" t="n">
        <f aca="false">E1827*J1827</f>
        <v>1</v>
      </c>
    </row>
    <row r="1828" customFormat="false" ht="15" hidden="false" customHeight="false" outlineLevel="0" collapsed="false">
      <c r="A1828" s="71" t="s">
        <v>61</v>
      </c>
      <c r="B1828" s="71" t="s">
        <v>47</v>
      </c>
      <c r="C1828" s="71" t="s">
        <v>569</v>
      </c>
      <c r="D1828" s="72" t="n">
        <v>0</v>
      </c>
      <c r="E1828" s="71" t="n">
        <v>0</v>
      </c>
      <c r="F1828" s="71" t="n">
        <v>9</v>
      </c>
      <c r="G1828" s="72" t="n">
        <v>1013.55</v>
      </c>
      <c r="H1828" s="72" t="n">
        <v>966.33</v>
      </c>
      <c r="I1828" s="71" t="n">
        <f aca="false">IF(B1828&gt;=Settings!$B$23,1,0)</f>
        <v>0</v>
      </c>
      <c r="J1828" s="71" t="n">
        <v>1</v>
      </c>
      <c r="K1828" s="71" t="n">
        <f aca="false">F1828*I1828*J1828</f>
        <v>0</v>
      </c>
      <c r="L1828" s="71" t="n">
        <f aca="false">E1828*I1828*J1828</f>
        <v>0</v>
      </c>
      <c r="M1828" s="72" t="n">
        <f aca="false">G1828*I1828*J1828</f>
        <v>0</v>
      </c>
      <c r="N1828" s="72" t="n">
        <f aca="false">D1828*I1828*J1828</f>
        <v>-0</v>
      </c>
      <c r="O1828" s="71" t="n">
        <f aca="false">F1828*J1828</f>
        <v>9</v>
      </c>
      <c r="P1828" s="71" t="n">
        <f aca="false">E1828*J1828</f>
        <v>0</v>
      </c>
    </row>
    <row r="1829" customFormat="false" ht="15" hidden="false" customHeight="false" outlineLevel="0" collapsed="false">
      <c r="A1829" s="71" t="s">
        <v>60</v>
      </c>
      <c r="B1829" s="71" t="s">
        <v>47</v>
      </c>
      <c r="C1829" s="71" t="s">
        <v>1876</v>
      </c>
      <c r="D1829" s="72" t="n">
        <v>0</v>
      </c>
      <c r="E1829" s="71" t="n">
        <v>0</v>
      </c>
      <c r="F1829" s="71" t="n">
        <v>1</v>
      </c>
      <c r="G1829" s="72" t="n">
        <v>79.95</v>
      </c>
      <c r="H1829" s="72" t="n">
        <v>79.95</v>
      </c>
      <c r="I1829" s="71" t="n">
        <f aca="false">IF(B1829&gt;=Settings!$B$23,1,0)</f>
        <v>0</v>
      </c>
      <c r="J1829" s="71" t="n">
        <v>1</v>
      </c>
      <c r="K1829" s="71" t="n">
        <f aca="false">F1829*I1829*J1829</f>
        <v>0</v>
      </c>
      <c r="L1829" s="71" t="n">
        <f aca="false">E1829*I1829*J1829</f>
        <v>0</v>
      </c>
      <c r="M1829" s="72" t="n">
        <f aca="false">G1829*I1829*J1829</f>
        <v>0</v>
      </c>
      <c r="N1829" s="72" t="n">
        <f aca="false">D1829*I1829*J1829</f>
        <v>-0</v>
      </c>
      <c r="O1829" s="71" t="n">
        <f aca="false">F1829*J1829</f>
        <v>1</v>
      </c>
      <c r="P1829" s="71" t="n">
        <f aca="false">E1829*J1829</f>
        <v>0</v>
      </c>
    </row>
    <row r="1830" customFormat="false" ht="15" hidden="false" customHeight="false" outlineLevel="0" collapsed="false">
      <c r="A1830" s="71" t="s">
        <v>60</v>
      </c>
      <c r="B1830" s="71" t="s">
        <v>47</v>
      </c>
      <c r="C1830" s="71" t="s">
        <v>1404</v>
      </c>
      <c r="D1830" s="72" t="n">
        <v>0</v>
      </c>
      <c r="E1830" s="71" t="n">
        <v>0</v>
      </c>
      <c r="F1830" s="71" t="n">
        <v>3</v>
      </c>
      <c r="G1830" s="72" t="n">
        <v>263.85</v>
      </c>
      <c r="H1830" s="72" t="n">
        <v>263.85</v>
      </c>
      <c r="I1830" s="71" t="n">
        <f aca="false">IF(B1830&gt;=Settings!$B$23,1,0)</f>
        <v>0</v>
      </c>
      <c r="J1830" s="71" t="n">
        <v>1</v>
      </c>
      <c r="K1830" s="71" t="n">
        <f aca="false">F1830*I1830*J1830</f>
        <v>0</v>
      </c>
      <c r="L1830" s="71" t="n">
        <f aca="false">E1830*I1830*J1830</f>
        <v>0</v>
      </c>
      <c r="M1830" s="72" t="n">
        <f aca="false">G1830*I1830*J1830</f>
        <v>0</v>
      </c>
      <c r="N1830" s="72" t="n">
        <f aca="false">D1830*I1830*J1830</f>
        <v>-0</v>
      </c>
      <c r="O1830" s="71" t="n">
        <f aca="false">F1830*J1830</f>
        <v>3</v>
      </c>
      <c r="P1830" s="71" t="n">
        <f aca="false">E1830*J1830</f>
        <v>0</v>
      </c>
    </row>
    <row r="1831" customFormat="false" ht="15" hidden="false" customHeight="false" outlineLevel="0" collapsed="false">
      <c r="A1831" s="71" t="s">
        <v>59</v>
      </c>
      <c r="B1831" s="71" t="s">
        <v>47</v>
      </c>
      <c r="C1831" s="71" t="s">
        <v>1123</v>
      </c>
      <c r="D1831" s="72" t="n">
        <v>0</v>
      </c>
      <c r="E1831" s="71" t="n">
        <v>0</v>
      </c>
      <c r="F1831" s="71" t="n">
        <v>1</v>
      </c>
      <c r="G1831" s="72" t="n">
        <v>84.95</v>
      </c>
      <c r="H1831" s="72" t="n">
        <v>84.95</v>
      </c>
      <c r="I1831" s="71" t="n">
        <f aca="false">IF(B1831&gt;=Settings!$B$23,1,0)</f>
        <v>0</v>
      </c>
      <c r="J1831" s="71" t="n">
        <v>1</v>
      </c>
      <c r="K1831" s="71" t="n">
        <f aca="false">F1831*I1831*J1831</f>
        <v>0</v>
      </c>
      <c r="L1831" s="71" t="n">
        <f aca="false">E1831*I1831*J1831</f>
        <v>0</v>
      </c>
      <c r="M1831" s="72" t="n">
        <f aca="false">G1831*I1831*J1831</f>
        <v>0</v>
      </c>
      <c r="N1831" s="72" t="n">
        <f aca="false">D1831*I1831*J1831</f>
        <v>-0</v>
      </c>
      <c r="O1831" s="71" t="n">
        <f aca="false">F1831*J1831</f>
        <v>1</v>
      </c>
      <c r="P1831" s="71" t="n">
        <f aca="false">E1831*J1831</f>
        <v>0</v>
      </c>
    </row>
    <row r="1832" customFormat="false" ht="15" hidden="false" customHeight="false" outlineLevel="0" collapsed="false">
      <c r="A1832" s="71" t="s">
        <v>60</v>
      </c>
      <c r="B1832" s="71" t="s">
        <v>47</v>
      </c>
      <c r="C1832" s="71" t="s">
        <v>1326</v>
      </c>
      <c r="D1832" s="72" t="n">
        <v>0</v>
      </c>
      <c r="E1832" s="71" t="n">
        <v>0</v>
      </c>
      <c r="F1832" s="71" t="n">
        <v>1</v>
      </c>
      <c r="G1832" s="72" t="n">
        <v>134.95</v>
      </c>
      <c r="H1832" s="72" t="n">
        <v>134.95</v>
      </c>
      <c r="I1832" s="71" t="n">
        <f aca="false">IF(B1832&gt;=Settings!$B$23,1,0)</f>
        <v>0</v>
      </c>
      <c r="J1832" s="71" t="n">
        <v>1</v>
      </c>
      <c r="K1832" s="71" t="n">
        <f aca="false">F1832*I1832*J1832</f>
        <v>0</v>
      </c>
      <c r="L1832" s="71" t="n">
        <f aca="false">E1832*I1832*J1832</f>
        <v>0</v>
      </c>
      <c r="M1832" s="72" t="n">
        <f aca="false">G1832*I1832*J1832</f>
        <v>0</v>
      </c>
      <c r="N1832" s="72" t="n">
        <f aca="false">D1832*I1832*J1832</f>
        <v>-0</v>
      </c>
      <c r="O1832" s="71" t="n">
        <f aca="false">F1832*J1832</f>
        <v>1</v>
      </c>
      <c r="P1832" s="71" t="n">
        <f aca="false">E1832*J1832</f>
        <v>0</v>
      </c>
    </row>
    <row r="1833" customFormat="false" ht="15" hidden="false" customHeight="false" outlineLevel="0" collapsed="false">
      <c r="A1833" s="71" t="s">
        <v>60</v>
      </c>
      <c r="B1833" s="71" t="s">
        <v>47</v>
      </c>
      <c r="C1833" s="71" t="s">
        <v>136</v>
      </c>
      <c r="D1833" s="72" t="n">
        <v>434.85</v>
      </c>
      <c r="E1833" s="71" t="n">
        <v>3</v>
      </c>
      <c r="F1833" s="71" t="n">
        <v>69</v>
      </c>
      <c r="G1833" s="72" t="n">
        <v>9311.55</v>
      </c>
      <c r="H1833" s="72" t="n">
        <v>8876.7</v>
      </c>
      <c r="I1833" s="71" t="n">
        <f aca="false">IF(B1833&gt;=Settings!$B$23,1,0)</f>
        <v>0</v>
      </c>
      <c r="J1833" s="71" t="n">
        <v>1</v>
      </c>
      <c r="K1833" s="71" t="n">
        <f aca="false">F1833*I1833*J1833</f>
        <v>0</v>
      </c>
      <c r="L1833" s="71" t="n">
        <f aca="false">E1833*I1833*J1833</f>
        <v>0</v>
      </c>
      <c r="M1833" s="72" t="n">
        <f aca="false">G1833*I1833*J1833</f>
        <v>0</v>
      </c>
      <c r="N1833" s="72" t="n">
        <f aca="false">D1833*I1833*J1833</f>
        <v>0</v>
      </c>
      <c r="O1833" s="71" t="n">
        <f aca="false">F1833*J1833</f>
        <v>69</v>
      </c>
      <c r="P1833" s="71" t="n">
        <f aca="false">E1833*J1833</f>
        <v>3</v>
      </c>
    </row>
    <row r="1834" customFormat="false" ht="15" hidden="false" customHeight="false" outlineLevel="0" collapsed="false">
      <c r="A1834" s="71" t="s">
        <v>60</v>
      </c>
      <c r="B1834" s="71" t="s">
        <v>47</v>
      </c>
      <c r="C1834" s="71" t="s">
        <v>1877</v>
      </c>
      <c r="D1834" s="72" t="n">
        <v>0</v>
      </c>
      <c r="E1834" s="71" t="n">
        <v>0</v>
      </c>
      <c r="F1834" s="71" t="n">
        <v>1</v>
      </c>
      <c r="G1834" s="72" t="n">
        <v>79.95</v>
      </c>
      <c r="H1834" s="72" t="n">
        <v>79.95</v>
      </c>
      <c r="I1834" s="71" t="n">
        <f aca="false">IF(B1834&gt;=Settings!$B$23,1,0)</f>
        <v>0</v>
      </c>
      <c r="J1834" s="71" t="n">
        <v>1</v>
      </c>
      <c r="K1834" s="71" t="n">
        <f aca="false">F1834*I1834*J1834</f>
        <v>0</v>
      </c>
      <c r="L1834" s="71" t="n">
        <f aca="false">E1834*I1834*J1834</f>
        <v>0</v>
      </c>
      <c r="M1834" s="72" t="n">
        <f aca="false">G1834*I1834*J1834</f>
        <v>0</v>
      </c>
      <c r="N1834" s="72" t="n">
        <f aca="false">D1834*I1834*J1834</f>
        <v>-0</v>
      </c>
      <c r="O1834" s="71" t="n">
        <f aca="false">F1834*J1834</f>
        <v>1</v>
      </c>
      <c r="P1834" s="71" t="n">
        <f aca="false">E1834*J1834</f>
        <v>0</v>
      </c>
    </row>
    <row r="1835" customFormat="false" ht="15" hidden="false" customHeight="false" outlineLevel="0" collapsed="false">
      <c r="A1835" s="71" t="s">
        <v>59</v>
      </c>
      <c r="B1835" s="71" t="s">
        <v>47</v>
      </c>
      <c r="C1835" s="71" t="s">
        <v>154</v>
      </c>
      <c r="D1835" s="72" t="n">
        <v>0</v>
      </c>
      <c r="E1835" s="71" t="n">
        <v>0</v>
      </c>
      <c r="F1835" s="71" t="n">
        <v>1</v>
      </c>
      <c r="G1835" s="72" t="n">
        <v>244.95</v>
      </c>
      <c r="H1835" s="72" t="n">
        <v>244.95</v>
      </c>
      <c r="I1835" s="71" t="n">
        <f aca="false">IF(B1835&gt;=Settings!$B$23,1,0)</f>
        <v>0</v>
      </c>
      <c r="J1835" s="71" t="n">
        <v>1</v>
      </c>
      <c r="K1835" s="71" t="n">
        <f aca="false">F1835*I1835*J1835</f>
        <v>0</v>
      </c>
      <c r="L1835" s="71" t="n">
        <f aca="false">E1835*I1835*J1835</f>
        <v>0</v>
      </c>
      <c r="M1835" s="72" t="n">
        <f aca="false">G1835*I1835*J1835</f>
        <v>0</v>
      </c>
      <c r="N1835" s="72" t="n">
        <f aca="false">D1835*I1835*J1835</f>
        <v>-0</v>
      </c>
      <c r="O1835" s="71" t="n">
        <f aca="false">F1835*J1835</f>
        <v>1</v>
      </c>
      <c r="P1835" s="71" t="n">
        <f aca="false">E1835*J1835</f>
        <v>0</v>
      </c>
    </row>
    <row r="1836" customFormat="false" ht="15" hidden="false" customHeight="false" outlineLevel="0" collapsed="false">
      <c r="A1836" s="71" t="s">
        <v>60</v>
      </c>
      <c r="B1836" s="71" t="s">
        <v>47</v>
      </c>
      <c r="C1836" s="71" t="s">
        <v>1878</v>
      </c>
      <c r="D1836" s="72" t="n">
        <v>0</v>
      </c>
      <c r="E1836" s="71" t="n">
        <v>0</v>
      </c>
      <c r="F1836" s="71" t="n">
        <v>1</v>
      </c>
      <c r="G1836" s="72" t="n">
        <v>174.95</v>
      </c>
      <c r="H1836" s="72" t="n">
        <v>174.95</v>
      </c>
      <c r="I1836" s="71" t="n">
        <f aca="false">IF(B1836&gt;=Settings!$B$23,1,0)</f>
        <v>0</v>
      </c>
      <c r="J1836" s="71" t="n">
        <v>1</v>
      </c>
      <c r="K1836" s="71" t="n">
        <f aca="false">F1836*I1836*J1836</f>
        <v>0</v>
      </c>
      <c r="L1836" s="71" t="n">
        <f aca="false">E1836*I1836*J1836</f>
        <v>0</v>
      </c>
      <c r="M1836" s="72" t="n">
        <f aca="false">G1836*I1836*J1836</f>
        <v>0</v>
      </c>
      <c r="N1836" s="72" t="n">
        <f aca="false">D1836*I1836*J1836</f>
        <v>-0</v>
      </c>
      <c r="O1836" s="71" t="n">
        <f aca="false">F1836*J1836</f>
        <v>1</v>
      </c>
      <c r="P1836" s="71" t="n">
        <f aca="false">E1836*J1836</f>
        <v>0</v>
      </c>
    </row>
    <row r="1837" customFormat="false" ht="15" hidden="false" customHeight="false" outlineLevel="0" collapsed="false">
      <c r="A1837" s="71" t="s">
        <v>60</v>
      </c>
      <c r="B1837" s="71" t="s">
        <v>47</v>
      </c>
      <c r="C1837" s="71" t="s">
        <v>1344</v>
      </c>
      <c r="D1837" s="72" t="n">
        <v>0</v>
      </c>
      <c r="E1837" s="71" t="n">
        <v>0</v>
      </c>
      <c r="F1837" s="71" t="n">
        <v>4</v>
      </c>
      <c r="G1837" s="72" t="n">
        <v>399.8</v>
      </c>
      <c r="H1837" s="72" t="n">
        <v>399.8</v>
      </c>
      <c r="I1837" s="71" t="n">
        <f aca="false">IF(B1837&gt;=Settings!$B$23,1,0)</f>
        <v>0</v>
      </c>
      <c r="J1837" s="71" t="n">
        <v>1</v>
      </c>
      <c r="K1837" s="71" t="n">
        <f aca="false">F1837*I1837*J1837</f>
        <v>0</v>
      </c>
      <c r="L1837" s="71" t="n">
        <f aca="false">E1837*I1837*J1837</f>
        <v>0</v>
      </c>
      <c r="M1837" s="72" t="n">
        <f aca="false">G1837*I1837*J1837</f>
        <v>0</v>
      </c>
      <c r="N1837" s="72" t="n">
        <f aca="false">D1837*I1837*J1837</f>
        <v>-0</v>
      </c>
      <c r="O1837" s="71" t="n">
        <f aca="false">F1837*J1837</f>
        <v>4</v>
      </c>
      <c r="P1837" s="71" t="n">
        <f aca="false">E1837*J1837</f>
        <v>0</v>
      </c>
    </row>
    <row r="1838" customFormat="false" ht="15" hidden="false" customHeight="false" outlineLevel="0" collapsed="false">
      <c r="A1838" s="71" t="s">
        <v>60</v>
      </c>
      <c r="B1838" s="71" t="s">
        <v>47</v>
      </c>
      <c r="C1838" s="71" t="s">
        <v>1372</v>
      </c>
      <c r="D1838" s="72" t="n">
        <v>284.85</v>
      </c>
      <c r="E1838" s="71" t="n">
        <v>3</v>
      </c>
      <c r="F1838" s="71" t="n">
        <v>60</v>
      </c>
      <c r="G1838" s="72" t="n">
        <v>5202</v>
      </c>
      <c r="H1838" s="72" t="n">
        <v>4917.15</v>
      </c>
      <c r="I1838" s="71" t="n">
        <f aca="false">IF(B1838&gt;=Settings!$B$23,1,0)</f>
        <v>0</v>
      </c>
      <c r="J1838" s="71" t="n">
        <v>1</v>
      </c>
      <c r="K1838" s="71" t="n">
        <f aca="false">F1838*I1838*J1838</f>
        <v>0</v>
      </c>
      <c r="L1838" s="71" t="n">
        <f aca="false">E1838*I1838*J1838</f>
        <v>0</v>
      </c>
      <c r="M1838" s="72" t="n">
        <f aca="false">G1838*I1838*J1838</f>
        <v>0</v>
      </c>
      <c r="N1838" s="72" t="n">
        <f aca="false">D1838*I1838*J1838</f>
        <v>0</v>
      </c>
      <c r="O1838" s="71" t="n">
        <f aca="false">F1838*J1838</f>
        <v>60</v>
      </c>
      <c r="P1838" s="71" t="n">
        <f aca="false">E1838*J1838</f>
        <v>3</v>
      </c>
    </row>
    <row r="1839" customFormat="false" ht="15" hidden="false" customHeight="false" outlineLevel="0" collapsed="false">
      <c r="A1839" s="71" t="s">
        <v>60</v>
      </c>
      <c r="B1839" s="71" t="s">
        <v>47</v>
      </c>
      <c r="C1839" s="71" t="s">
        <v>1879</v>
      </c>
      <c r="D1839" s="72" t="n">
        <v>0</v>
      </c>
      <c r="E1839" s="71" t="n">
        <v>0</v>
      </c>
      <c r="F1839" s="71" t="n">
        <v>2</v>
      </c>
      <c r="G1839" s="72" t="n">
        <v>159.9</v>
      </c>
      <c r="H1839" s="72" t="n">
        <v>159.9</v>
      </c>
      <c r="I1839" s="71" t="n">
        <f aca="false">IF(B1839&gt;=Settings!$B$23,1,0)</f>
        <v>0</v>
      </c>
      <c r="J1839" s="71" t="n">
        <v>1</v>
      </c>
      <c r="K1839" s="71" t="n">
        <f aca="false">F1839*I1839*J1839</f>
        <v>0</v>
      </c>
      <c r="L1839" s="71" t="n">
        <f aca="false">E1839*I1839*J1839</f>
        <v>0</v>
      </c>
      <c r="M1839" s="72" t="n">
        <f aca="false">G1839*I1839*J1839</f>
        <v>0</v>
      </c>
      <c r="N1839" s="72" t="n">
        <f aca="false">D1839*I1839*J1839</f>
        <v>-0</v>
      </c>
      <c r="O1839" s="71" t="n">
        <f aca="false">F1839*J1839</f>
        <v>2</v>
      </c>
      <c r="P1839" s="71" t="n">
        <f aca="false">E1839*J1839</f>
        <v>0</v>
      </c>
    </row>
    <row r="1840" customFormat="false" ht="15" hidden="false" customHeight="false" outlineLevel="0" collapsed="false">
      <c r="A1840" s="71" t="s">
        <v>60</v>
      </c>
      <c r="B1840" s="71" t="s">
        <v>47</v>
      </c>
      <c r="C1840" s="71" t="s">
        <v>1051</v>
      </c>
      <c r="D1840" s="72" t="n">
        <v>0</v>
      </c>
      <c r="E1840" s="71" t="n">
        <v>0</v>
      </c>
      <c r="F1840" s="71" t="n">
        <v>1</v>
      </c>
      <c r="G1840" s="72" t="n">
        <v>94.95</v>
      </c>
      <c r="H1840" s="72" t="n">
        <v>94.95</v>
      </c>
      <c r="I1840" s="71" t="n">
        <f aca="false">IF(B1840&gt;=Settings!$B$23,1,0)</f>
        <v>0</v>
      </c>
      <c r="J1840" s="71" t="n">
        <v>1</v>
      </c>
      <c r="K1840" s="71" t="n">
        <f aca="false">F1840*I1840*J1840</f>
        <v>0</v>
      </c>
      <c r="L1840" s="71" t="n">
        <f aca="false">E1840*I1840*J1840</f>
        <v>0</v>
      </c>
      <c r="M1840" s="72" t="n">
        <f aca="false">G1840*I1840*J1840</f>
        <v>0</v>
      </c>
      <c r="N1840" s="72" t="n">
        <f aca="false">D1840*I1840*J1840</f>
        <v>-0</v>
      </c>
      <c r="O1840" s="71" t="n">
        <f aca="false">F1840*J1840</f>
        <v>1</v>
      </c>
      <c r="P1840" s="71" t="n">
        <f aca="false">E1840*J1840</f>
        <v>0</v>
      </c>
    </row>
    <row r="1841" customFormat="false" ht="15" hidden="false" customHeight="false" outlineLevel="0" collapsed="false">
      <c r="A1841" s="71" t="s">
        <v>60</v>
      </c>
      <c r="B1841" s="71" t="s">
        <v>47</v>
      </c>
      <c r="C1841" s="71" t="s">
        <v>1880</v>
      </c>
      <c r="D1841" s="72" t="n">
        <v>0</v>
      </c>
      <c r="E1841" s="71" t="n">
        <v>0</v>
      </c>
      <c r="F1841" s="71" t="n">
        <v>1</v>
      </c>
      <c r="G1841" s="72" t="n">
        <v>34.95</v>
      </c>
      <c r="H1841" s="72" t="n">
        <v>34.95</v>
      </c>
      <c r="I1841" s="71" t="n">
        <f aca="false">IF(B1841&gt;=Settings!$B$23,1,0)</f>
        <v>0</v>
      </c>
      <c r="J1841" s="71" t="n">
        <v>1</v>
      </c>
      <c r="K1841" s="71" t="n">
        <f aca="false">F1841*I1841*J1841</f>
        <v>0</v>
      </c>
      <c r="L1841" s="71" t="n">
        <f aca="false">E1841*I1841*J1841</f>
        <v>0</v>
      </c>
      <c r="M1841" s="72" t="n">
        <f aca="false">G1841*I1841*J1841</f>
        <v>0</v>
      </c>
      <c r="N1841" s="72" t="n">
        <f aca="false">D1841*I1841*J1841</f>
        <v>-0</v>
      </c>
      <c r="O1841" s="71" t="n">
        <f aca="false">F1841*J1841</f>
        <v>1</v>
      </c>
      <c r="P1841" s="71" t="n">
        <f aca="false">E1841*J1841</f>
        <v>0</v>
      </c>
    </row>
    <row r="1842" customFormat="false" ht="15" hidden="false" customHeight="false" outlineLevel="0" collapsed="false">
      <c r="A1842" s="71" t="s">
        <v>60</v>
      </c>
      <c r="B1842" s="71" t="s">
        <v>47</v>
      </c>
      <c r="C1842" s="71" t="s">
        <v>1279</v>
      </c>
      <c r="D1842" s="72" t="n">
        <v>0</v>
      </c>
      <c r="E1842" s="71" t="n">
        <v>0</v>
      </c>
      <c r="F1842" s="71" t="n">
        <v>5</v>
      </c>
      <c r="G1842" s="72" t="n">
        <v>574.75</v>
      </c>
      <c r="H1842" s="72" t="n">
        <v>574.75</v>
      </c>
      <c r="I1842" s="71" t="n">
        <f aca="false">IF(B1842&gt;=Settings!$B$23,1,0)</f>
        <v>0</v>
      </c>
      <c r="J1842" s="71" t="n">
        <v>1</v>
      </c>
      <c r="K1842" s="71" t="n">
        <f aca="false">F1842*I1842*J1842</f>
        <v>0</v>
      </c>
      <c r="L1842" s="71" t="n">
        <f aca="false">E1842*I1842*J1842</f>
        <v>0</v>
      </c>
      <c r="M1842" s="72" t="n">
        <f aca="false">G1842*I1842*J1842</f>
        <v>0</v>
      </c>
      <c r="N1842" s="72" t="n">
        <f aca="false">D1842*I1842*J1842</f>
        <v>-0</v>
      </c>
      <c r="O1842" s="71" t="n">
        <f aca="false">F1842*J1842</f>
        <v>5</v>
      </c>
      <c r="P1842" s="71" t="n">
        <f aca="false">E1842*J1842</f>
        <v>0</v>
      </c>
    </row>
    <row r="1843" customFormat="false" ht="15" hidden="false" customHeight="false" outlineLevel="0" collapsed="false">
      <c r="A1843" s="71" t="s">
        <v>60</v>
      </c>
      <c r="B1843" s="71" t="s">
        <v>47</v>
      </c>
      <c r="C1843" s="71" t="s">
        <v>1881</v>
      </c>
      <c r="D1843" s="72" t="n">
        <v>0</v>
      </c>
      <c r="E1843" s="71" t="n">
        <v>0</v>
      </c>
      <c r="F1843" s="71" t="n">
        <v>1</v>
      </c>
      <c r="G1843" s="72" t="n">
        <v>94.95</v>
      </c>
      <c r="H1843" s="72" t="n">
        <v>94.95</v>
      </c>
      <c r="I1843" s="71" t="n">
        <f aca="false">IF(B1843&gt;=Settings!$B$23,1,0)</f>
        <v>0</v>
      </c>
      <c r="J1843" s="71" t="n">
        <v>1</v>
      </c>
      <c r="K1843" s="71" t="n">
        <f aca="false">F1843*I1843*J1843</f>
        <v>0</v>
      </c>
      <c r="L1843" s="71" t="n">
        <f aca="false">E1843*I1843*J1843</f>
        <v>0</v>
      </c>
      <c r="M1843" s="72" t="n">
        <f aca="false">G1843*I1843*J1843</f>
        <v>0</v>
      </c>
      <c r="N1843" s="72" t="n">
        <f aca="false">D1843*I1843*J1843</f>
        <v>-0</v>
      </c>
      <c r="O1843" s="71" t="n">
        <f aca="false">F1843*J1843</f>
        <v>1</v>
      </c>
      <c r="P1843" s="71" t="n">
        <f aca="false">E1843*J1843</f>
        <v>0</v>
      </c>
    </row>
    <row r="1844" customFormat="false" ht="15" hidden="false" customHeight="false" outlineLevel="0" collapsed="false">
      <c r="A1844" s="71" t="s">
        <v>60</v>
      </c>
      <c r="B1844" s="71" t="s">
        <v>47</v>
      </c>
      <c r="C1844" s="71" t="s">
        <v>1882</v>
      </c>
      <c r="D1844" s="72" t="n">
        <v>0</v>
      </c>
      <c r="E1844" s="71" t="n">
        <v>0</v>
      </c>
      <c r="F1844" s="71" t="n">
        <v>1</v>
      </c>
      <c r="G1844" s="72" t="n">
        <v>139.95</v>
      </c>
      <c r="H1844" s="72" t="n">
        <v>139.95</v>
      </c>
      <c r="I1844" s="71" t="n">
        <f aca="false">IF(B1844&gt;=Settings!$B$23,1,0)</f>
        <v>0</v>
      </c>
      <c r="J1844" s="71" t="n">
        <v>1</v>
      </c>
      <c r="K1844" s="71" t="n">
        <f aca="false">F1844*I1844*J1844</f>
        <v>0</v>
      </c>
      <c r="L1844" s="71" t="n">
        <f aca="false">E1844*I1844*J1844</f>
        <v>0</v>
      </c>
      <c r="M1844" s="72" t="n">
        <f aca="false">G1844*I1844*J1844</f>
        <v>0</v>
      </c>
      <c r="N1844" s="72" t="n">
        <f aca="false">D1844*I1844*J1844</f>
        <v>-0</v>
      </c>
      <c r="O1844" s="71" t="n">
        <f aca="false">F1844*J1844</f>
        <v>1</v>
      </c>
      <c r="P1844" s="71" t="n">
        <f aca="false">E1844*J1844</f>
        <v>0</v>
      </c>
    </row>
    <row r="1845" customFormat="false" ht="15" hidden="false" customHeight="false" outlineLevel="0" collapsed="false">
      <c r="A1845" s="71" t="s">
        <v>61</v>
      </c>
      <c r="B1845" s="71" t="s">
        <v>47</v>
      </c>
      <c r="C1845" s="71" t="s">
        <v>631</v>
      </c>
      <c r="D1845" s="72" t="n">
        <v>0</v>
      </c>
      <c r="E1845" s="71" t="n">
        <v>0</v>
      </c>
      <c r="F1845" s="71" t="n">
        <v>5</v>
      </c>
      <c r="G1845" s="72" t="n">
        <v>264.75</v>
      </c>
      <c r="H1845" s="72" t="n">
        <v>240.93</v>
      </c>
      <c r="I1845" s="71" t="n">
        <f aca="false">IF(B1845&gt;=Settings!$B$23,1,0)</f>
        <v>0</v>
      </c>
      <c r="J1845" s="71" t="n">
        <v>1</v>
      </c>
      <c r="K1845" s="71" t="n">
        <f aca="false">F1845*I1845*J1845</f>
        <v>0</v>
      </c>
      <c r="L1845" s="71" t="n">
        <f aca="false">E1845*I1845*J1845</f>
        <v>0</v>
      </c>
      <c r="M1845" s="72" t="n">
        <f aca="false">G1845*I1845*J1845</f>
        <v>0</v>
      </c>
      <c r="N1845" s="72" t="n">
        <f aca="false">D1845*I1845*J1845</f>
        <v>-0</v>
      </c>
      <c r="O1845" s="71" t="n">
        <f aca="false">F1845*J1845</f>
        <v>5</v>
      </c>
      <c r="P1845" s="71" t="n">
        <f aca="false">E1845*J1845</f>
        <v>0</v>
      </c>
    </row>
    <row r="1846" customFormat="false" ht="15" hidden="false" customHeight="false" outlineLevel="0" collapsed="false">
      <c r="A1846" s="71" t="s">
        <v>60</v>
      </c>
      <c r="B1846" s="71" t="s">
        <v>47</v>
      </c>
      <c r="C1846" s="71" t="s">
        <v>169</v>
      </c>
      <c r="D1846" s="72" t="n">
        <v>0</v>
      </c>
      <c r="E1846" s="71" t="n">
        <v>0</v>
      </c>
      <c r="F1846" s="71" t="n">
        <v>11</v>
      </c>
      <c r="G1846" s="72" t="n">
        <v>1029.45</v>
      </c>
      <c r="H1846" s="72" t="n">
        <v>1029.45</v>
      </c>
      <c r="I1846" s="71" t="n">
        <f aca="false">IF(B1846&gt;=Settings!$B$23,1,0)</f>
        <v>0</v>
      </c>
      <c r="J1846" s="71" t="n">
        <v>1</v>
      </c>
      <c r="K1846" s="71" t="n">
        <f aca="false">F1846*I1846*J1846</f>
        <v>0</v>
      </c>
      <c r="L1846" s="71" t="n">
        <f aca="false">E1846*I1846*J1846</f>
        <v>0</v>
      </c>
      <c r="M1846" s="72" t="n">
        <f aca="false">G1846*I1846*J1846</f>
        <v>0</v>
      </c>
      <c r="N1846" s="72" t="n">
        <f aca="false">D1846*I1846*J1846</f>
        <v>-0</v>
      </c>
      <c r="O1846" s="71" t="n">
        <f aca="false">F1846*J1846</f>
        <v>11</v>
      </c>
      <c r="P1846" s="71" t="n">
        <f aca="false">E1846*J1846</f>
        <v>0</v>
      </c>
    </row>
    <row r="1847" customFormat="false" ht="15" hidden="false" customHeight="false" outlineLevel="0" collapsed="false">
      <c r="A1847" s="71" t="s">
        <v>61</v>
      </c>
      <c r="B1847" s="71" t="s">
        <v>47</v>
      </c>
      <c r="C1847" s="71" t="s">
        <v>1883</v>
      </c>
      <c r="D1847" s="72" t="n">
        <v>0</v>
      </c>
      <c r="E1847" s="71" t="n">
        <v>0</v>
      </c>
      <c r="F1847" s="71" t="n">
        <v>1</v>
      </c>
      <c r="G1847" s="72" t="n">
        <v>164.95</v>
      </c>
      <c r="H1847" s="72" t="n">
        <v>164.95</v>
      </c>
      <c r="I1847" s="71" t="n">
        <f aca="false">IF(B1847&gt;=Settings!$B$23,1,0)</f>
        <v>0</v>
      </c>
      <c r="J1847" s="71" t="n">
        <v>1</v>
      </c>
      <c r="K1847" s="71" t="n">
        <f aca="false">F1847*I1847*J1847</f>
        <v>0</v>
      </c>
      <c r="L1847" s="71" t="n">
        <f aca="false">E1847*I1847*J1847</f>
        <v>0</v>
      </c>
      <c r="M1847" s="72" t="n">
        <f aca="false">G1847*I1847*J1847</f>
        <v>0</v>
      </c>
      <c r="N1847" s="72" t="n">
        <f aca="false">D1847*I1847*J1847</f>
        <v>-0</v>
      </c>
      <c r="O1847" s="71" t="n">
        <f aca="false">F1847*J1847</f>
        <v>1</v>
      </c>
      <c r="P1847" s="71" t="n">
        <f aca="false">E1847*J1847</f>
        <v>0</v>
      </c>
    </row>
    <row r="1848" customFormat="false" ht="15" hidden="false" customHeight="false" outlineLevel="0" collapsed="false">
      <c r="A1848" s="71" t="s">
        <v>59</v>
      </c>
      <c r="B1848" s="71" t="s">
        <v>47</v>
      </c>
      <c r="C1848" s="71" t="s">
        <v>1884</v>
      </c>
      <c r="D1848" s="72" t="n">
        <v>0</v>
      </c>
      <c r="E1848" s="71" t="n">
        <v>0</v>
      </c>
      <c r="F1848" s="71" t="n">
        <v>1</v>
      </c>
      <c r="G1848" s="72" t="n">
        <v>139.95</v>
      </c>
      <c r="H1848" s="72" t="n">
        <v>139.95</v>
      </c>
      <c r="I1848" s="71" t="n">
        <f aca="false">IF(B1848&gt;=Settings!$B$23,1,0)</f>
        <v>0</v>
      </c>
      <c r="J1848" s="71" t="n">
        <v>1</v>
      </c>
      <c r="K1848" s="71" t="n">
        <f aca="false">F1848*I1848*J1848</f>
        <v>0</v>
      </c>
      <c r="L1848" s="71" t="n">
        <f aca="false">E1848*I1848*J1848</f>
        <v>0</v>
      </c>
      <c r="M1848" s="72" t="n">
        <f aca="false">G1848*I1848*J1848</f>
        <v>0</v>
      </c>
      <c r="N1848" s="72" t="n">
        <f aca="false">D1848*I1848*J1848</f>
        <v>-0</v>
      </c>
      <c r="O1848" s="71" t="n">
        <f aca="false">F1848*J1848</f>
        <v>1</v>
      </c>
      <c r="P1848" s="71" t="n">
        <f aca="false">E1848*J1848</f>
        <v>0</v>
      </c>
    </row>
    <row r="1849" customFormat="false" ht="15" hidden="false" customHeight="false" outlineLevel="0" collapsed="false">
      <c r="A1849" s="71" t="s">
        <v>60</v>
      </c>
      <c r="B1849" s="71" t="s">
        <v>47</v>
      </c>
      <c r="C1849" s="71" t="s">
        <v>1885</v>
      </c>
      <c r="D1849" s="72" t="n">
        <v>0</v>
      </c>
      <c r="E1849" s="71" t="n">
        <v>0</v>
      </c>
      <c r="F1849" s="71" t="n">
        <v>1</v>
      </c>
      <c r="G1849" s="72" t="n">
        <v>29.95</v>
      </c>
      <c r="H1849" s="72" t="n">
        <v>29.95</v>
      </c>
      <c r="I1849" s="71" t="n">
        <f aca="false">IF(B1849&gt;=Settings!$B$23,1,0)</f>
        <v>0</v>
      </c>
      <c r="J1849" s="71" t="n">
        <v>1</v>
      </c>
      <c r="K1849" s="71" t="n">
        <f aca="false">F1849*I1849*J1849</f>
        <v>0</v>
      </c>
      <c r="L1849" s="71" t="n">
        <f aca="false">E1849*I1849*J1849</f>
        <v>0</v>
      </c>
      <c r="M1849" s="72" t="n">
        <f aca="false">G1849*I1849*J1849</f>
        <v>0</v>
      </c>
      <c r="N1849" s="72" t="n">
        <f aca="false">D1849*I1849*J1849</f>
        <v>-0</v>
      </c>
      <c r="O1849" s="71" t="n">
        <f aca="false">F1849*J1849</f>
        <v>1</v>
      </c>
      <c r="P1849" s="71" t="n">
        <f aca="false">E1849*J1849</f>
        <v>0</v>
      </c>
    </row>
    <row r="1850" customFormat="false" ht="15" hidden="false" customHeight="false" outlineLevel="0" collapsed="false">
      <c r="A1850" s="71" t="s">
        <v>60</v>
      </c>
      <c r="B1850" s="71" t="s">
        <v>47</v>
      </c>
      <c r="C1850" s="71" t="s">
        <v>1151</v>
      </c>
      <c r="D1850" s="72" t="n">
        <v>49.95</v>
      </c>
      <c r="E1850" s="71" t="n">
        <v>1</v>
      </c>
      <c r="F1850" s="71" t="n">
        <v>9</v>
      </c>
      <c r="G1850" s="72" t="n">
        <v>449.55</v>
      </c>
      <c r="H1850" s="72" t="n">
        <v>399.6</v>
      </c>
      <c r="I1850" s="71" t="n">
        <f aca="false">IF(B1850&gt;=Settings!$B$23,1,0)</f>
        <v>0</v>
      </c>
      <c r="J1850" s="71" t="n">
        <v>1</v>
      </c>
      <c r="K1850" s="71" t="n">
        <f aca="false">F1850*I1850*J1850</f>
        <v>0</v>
      </c>
      <c r="L1850" s="71" t="n">
        <f aca="false">E1850*I1850*J1850</f>
        <v>0</v>
      </c>
      <c r="M1850" s="72" t="n">
        <f aca="false">G1850*I1850*J1850</f>
        <v>0</v>
      </c>
      <c r="N1850" s="72" t="n">
        <f aca="false">D1850*I1850*J1850</f>
        <v>0</v>
      </c>
      <c r="O1850" s="71" t="n">
        <f aca="false">F1850*J1850</f>
        <v>9</v>
      </c>
      <c r="P1850" s="71" t="n">
        <f aca="false">E1850*J1850</f>
        <v>1</v>
      </c>
    </row>
    <row r="1851" customFormat="false" ht="15" hidden="false" customHeight="false" outlineLevel="0" collapsed="false">
      <c r="A1851" s="71" t="s">
        <v>60</v>
      </c>
      <c r="B1851" s="71" t="s">
        <v>47</v>
      </c>
      <c r="C1851" s="71" t="s">
        <v>1886</v>
      </c>
      <c r="D1851" s="72" t="n">
        <v>0</v>
      </c>
      <c r="E1851" s="71" t="n">
        <v>0</v>
      </c>
      <c r="F1851" s="71" t="n">
        <v>167</v>
      </c>
      <c r="G1851" s="72" t="n">
        <v>18361.65</v>
      </c>
      <c r="H1851" s="72" t="n">
        <v>18361.65</v>
      </c>
      <c r="I1851" s="71" t="n">
        <f aca="false">IF(B1851&gt;=Settings!$B$23,1,0)</f>
        <v>0</v>
      </c>
      <c r="J1851" s="71" t="n">
        <v>1</v>
      </c>
      <c r="K1851" s="71" t="n">
        <f aca="false">F1851*I1851*J1851</f>
        <v>0</v>
      </c>
      <c r="L1851" s="71" t="n">
        <f aca="false">E1851*I1851*J1851</f>
        <v>0</v>
      </c>
      <c r="M1851" s="72" t="n">
        <f aca="false">G1851*I1851*J1851</f>
        <v>0</v>
      </c>
      <c r="N1851" s="72" t="n">
        <f aca="false">D1851*I1851*J1851</f>
        <v>-0</v>
      </c>
      <c r="O1851" s="71" t="n">
        <f aca="false">F1851*J1851</f>
        <v>167</v>
      </c>
      <c r="P1851" s="71" t="n">
        <f aca="false">E1851*J1851</f>
        <v>0</v>
      </c>
    </row>
    <row r="1852" customFormat="false" ht="15" hidden="false" customHeight="false" outlineLevel="0" collapsed="false">
      <c r="A1852" s="71" t="s">
        <v>59</v>
      </c>
      <c r="B1852" s="71" t="s">
        <v>47</v>
      </c>
      <c r="C1852" s="71" t="s">
        <v>952</v>
      </c>
      <c r="D1852" s="72" t="n">
        <v>0</v>
      </c>
      <c r="E1852" s="71" t="n">
        <v>0</v>
      </c>
      <c r="F1852" s="71" t="n">
        <v>11</v>
      </c>
      <c r="G1852" s="72" t="n">
        <v>1225.45</v>
      </c>
      <c r="H1852" s="72" t="n">
        <v>1225.45</v>
      </c>
      <c r="I1852" s="71" t="n">
        <f aca="false">IF(B1852&gt;=Settings!$B$23,1,0)</f>
        <v>0</v>
      </c>
      <c r="J1852" s="71" t="n">
        <v>1</v>
      </c>
      <c r="K1852" s="71" t="n">
        <f aca="false">F1852*I1852*J1852</f>
        <v>0</v>
      </c>
      <c r="L1852" s="71" t="n">
        <f aca="false">E1852*I1852*J1852</f>
        <v>0</v>
      </c>
      <c r="M1852" s="72" t="n">
        <f aca="false">G1852*I1852*J1852</f>
        <v>0</v>
      </c>
      <c r="N1852" s="72" t="n">
        <f aca="false">D1852*I1852*J1852</f>
        <v>-0</v>
      </c>
      <c r="O1852" s="71" t="n">
        <f aca="false">F1852*J1852</f>
        <v>11</v>
      </c>
      <c r="P1852" s="71" t="n">
        <f aca="false">E1852*J1852</f>
        <v>0</v>
      </c>
    </row>
    <row r="1853" customFormat="false" ht="15" hidden="false" customHeight="false" outlineLevel="0" collapsed="false">
      <c r="A1853" s="71" t="s">
        <v>60</v>
      </c>
      <c r="B1853" s="71" t="s">
        <v>47</v>
      </c>
      <c r="C1853" s="71" t="s">
        <v>1887</v>
      </c>
      <c r="D1853" s="72" t="n">
        <v>0</v>
      </c>
      <c r="E1853" s="71" t="n">
        <v>0</v>
      </c>
      <c r="F1853" s="71" t="n">
        <v>13</v>
      </c>
      <c r="G1853" s="72" t="n">
        <v>1364.35</v>
      </c>
      <c r="H1853" s="72" t="n">
        <v>1364.35</v>
      </c>
      <c r="I1853" s="71" t="n">
        <f aca="false">IF(B1853&gt;=Settings!$B$23,1,0)</f>
        <v>0</v>
      </c>
      <c r="J1853" s="71" t="n">
        <v>1</v>
      </c>
      <c r="K1853" s="71" t="n">
        <f aca="false">F1853*I1853*J1853</f>
        <v>0</v>
      </c>
      <c r="L1853" s="71" t="n">
        <f aca="false">E1853*I1853*J1853</f>
        <v>0</v>
      </c>
      <c r="M1853" s="72" t="n">
        <f aca="false">G1853*I1853*J1853</f>
        <v>0</v>
      </c>
      <c r="N1853" s="72" t="n">
        <f aca="false">D1853*I1853*J1853</f>
        <v>-0</v>
      </c>
      <c r="O1853" s="71" t="n">
        <f aca="false">F1853*J1853</f>
        <v>13</v>
      </c>
      <c r="P1853" s="71" t="n">
        <f aca="false">E1853*J1853</f>
        <v>0</v>
      </c>
    </row>
    <row r="1854" customFormat="false" ht="15" hidden="false" customHeight="false" outlineLevel="0" collapsed="false">
      <c r="A1854" s="71" t="s">
        <v>60</v>
      </c>
      <c r="B1854" s="71" t="s">
        <v>47</v>
      </c>
      <c r="C1854" s="71" t="s">
        <v>1365</v>
      </c>
      <c r="D1854" s="72" t="n">
        <v>0</v>
      </c>
      <c r="E1854" s="71" t="n">
        <v>0</v>
      </c>
      <c r="F1854" s="71" t="n">
        <v>2</v>
      </c>
      <c r="G1854" s="72" t="n">
        <v>84.9</v>
      </c>
      <c r="H1854" s="72" t="n">
        <v>84.9</v>
      </c>
      <c r="I1854" s="71" t="n">
        <f aca="false">IF(B1854&gt;=Settings!$B$23,1,0)</f>
        <v>0</v>
      </c>
      <c r="J1854" s="71" t="n">
        <v>1</v>
      </c>
      <c r="K1854" s="71" t="n">
        <f aca="false">F1854*I1854*J1854</f>
        <v>0</v>
      </c>
      <c r="L1854" s="71" t="n">
        <f aca="false">E1854*I1854*J1854</f>
        <v>0</v>
      </c>
      <c r="M1854" s="72" t="n">
        <f aca="false">G1854*I1854*J1854</f>
        <v>0</v>
      </c>
      <c r="N1854" s="72" t="n">
        <f aca="false">D1854*I1854*J1854</f>
        <v>-0</v>
      </c>
      <c r="O1854" s="71" t="n">
        <f aca="false">F1854*J1854</f>
        <v>2</v>
      </c>
      <c r="P1854" s="71" t="n">
        <f aca="false">E1854*J1854</f>
        <v>0</v>
      </c>
    </row>
    <row r="1855" customFormat="false" ht="15" hidden="false" customHeight="false" outlineLevel="0" collapsed="false">
      <c r="A1855" s="71" t="s">
        <v>60</v>
      </c>
      <c r="B1855" s="71" t="s">
        <v>47</v>
      </c>
      <c r="C1855" s="71" t="s">
        <v>1888</v>
      </c>
      <c r="D1855" s="72" t="n">
        <v>0</v>
      </c>
      <c r="E1855" s="71" t="n">
        <v>0</v>
      </c>
      <c r="F1855" s="71" t="n">
        <v>2</v>
      </c>
      <c r="G1855" s="72" t="n">
        <v>273.06</v>
      </c>
      <c r="H1855" s="72" t="n">
        <v>273.06</v>
      </c>
      <c r="I1855" s="71" t="n">
        <f aca="false">IF(B1855&gt;=Settings!$B$23,1,0)</f>
        <v>0</v>
      </c>
      <c r="J1855" s="71" t="n">
        <v>1</v>
      </c>
      <c r="K1855" s="71" t="n">
        <f aca="false">F1855*I1855*J1855</f>
        <v>0</v>
      </c>
      <c r="L1855" s="71" t="n">
        <f aca="false">E1855*I1855*J1855</f>
        <v>0</v>
      </c>
      <c r="M1855" s="72" t="n">
        <f aca="false">G1855*I1855*J1855</f>
        <v>0</v>
      </c>
      <c r="N1855" s="72" t="n">
        <f aca="false">D1855*I1855*J1855</f>
        <v>-0</v>
      </c>
      <c r="O1855" s="71" t="n">
        <f aca="false">F1855*J1855</f>
        <v>2</v>
      </c>
      <c r="P1855" s="71" t="n">
        <f aca="false">E1855*J1855</f>
        <v>0</v>
      </c>
    </row>
    <row r="1856" customFormat="false" ht="15" hidden="false" customHeight="false" outlineLevel="0" collapsed="false">
      <c r="A1856" s="71" t="s">
        <v>60</v>
      </c>
      <c r="B1856" s="71" t="s">
        <v>47</v>
      </c>
      <c r="C1856" s="71" t="s">
        <v>1889</v>
      </c>
      <c r="D1856" s="72" t="n">
        <v>0</v>
      </c>
      <c r="E1856" s="71" t="n">
        <v>0</v>
      </c>
      <c r="F1856" s="71" t="n">
        <v>1</v>
      </c>
      <c r="G1856" s="72" t="n">
        <v>54.95</v>
      </c>
      <c r="H1856" s="72" t="n">
        <v>54.95</v>
      </c>
      <c r="I1856" s="71" t="n">
        <f aca="false">IF(B1856&gt;=Settings!$B$23,1,0)</f>
        <v>0</v>
      </c>
      <c r="J1856" s="71" t="n">
        <v>1</v>
      </c>
      <c r="K1856" s="71" t="n">
        <f aca="false">F1856*I1856*J1856</f>
        <v>0</v>
      </c>
      <c r="L1856" s="71" t="n">
        <f aca="false">E1856*I1856*J1856</f>
        <v>0</v>
      </c>
      <c r="M1856" s="72" t="n">
        <f aca="false">G1856*I1856*J1856</f>
        <v>0</v>
      </c>
      <c r="N1856" s="72" t="n">
        <f aca="false">D1856*I1856*J1856</f>
        <v>-0</v>
      </c>
      <c r="O1856" s="71" t="n">
        <f aca="false">F1856*J1856</f>
        <v>1</v>
      </c>
      <c r="P1856" s="71" t="n">
        <f aca="false">E1856*J1856</f>
        <v>0</v>
      </c>
    </row>
    <row r="1857" customFormat="false" ht="15" hidden="false" customHeight="false" outlineLevel="0" collapsed="false">
      <c r="A1857" s="71" t="s">
        <v>60</v>
      </c>
      <c r="B1857" s="71" t="s">
        <v>47</v>
      </c>
      <c r="C1857" s="71" t="s">
        <v>1890</v>
      </c>
      <c r="D1857" s="72" t="n">
        <v>0</v>
      </c>
      <c r="E1857" s="71" t="n">
        <v>0</v>
      </c>
      <c r="F1857" s="71" t="n">
        <v>13</v>
      </c>
      <c r="G1857" s="72" t="n">
        <v>1520.35</v>
      </c>
      <c r="H1857" s="72" t="n">
        <v>1520.35</v>
      </c>
      <c r="I1857" s="71" t="n">
        <f aca="false">IF(B1857&gt;=Settings!$B$23,1,0)</f>
        <v>0</v>
      </c>
      <c r="J1857" s="71" t="n">
        <v>1</v>
      </c>
      <c r="K1857" s="71" t="n">
        <f aca="false">F1857*I1857*J1857</f>
        <v>0</v>
      </c>
      <c r="L1857" s="71" t="n">
        <f aca="false">E1857*I1857*J1857</f>
        <v>0</v>
      </c>
      <c r="M1857" s="72" t="n">
        <f aca="false">G1857*I1857*J1857</f>
        <v>0</v>
      </c>
      <c r="N1857" s="72" t="n">
        <f aca="false">D1857*I1857*J1857</f>
        <v>-0</v>
      </c>
      <c r="O1857" s="71" t="n">
        <f aca="false">F1857*J1857</f>
        <v>13</v>
      </c>
      <c r="P1857" s="71" t="n">
        <f aca="false">E1857*J1857</f>
        <v>0</v>
      </c>
    </row>
    <row r="1858" customFormat="false" ht="15" hidden="false" customHeight="false" outlineLevel="0" collapsed="false">
      <c r="A1858" s="71" t="s">
        <v>60</v>
      </c>
      <c r="B1858" s="71" t="s">
        <v>47</v>
      </c>
      <c r="C1858" s="71" t="s">
        <v>1891</v>
      </c>
      <c r="D1858" s="72" t="n">
        <v>0</v>
      </c>
      <c r="E1858" s="71" t="n">
        <v>0</v>
      </c>
      <c r="F1858" s="71" t="n">
        <v>1</v>
      </c>
      <c r="G1858" s="72" t="n">
        <v>146.95</v>
      </c>
      <c r="H1858" s="72" t="n">
        <v>146.95</v>
      </c>
      <c r="I1858" s="71" t="n">
        <f aca="false">IF(B1858&gt;=Settings!$B$23,1,0)</f>
        <v>0</v>
      </c>
      <c r="J1858" s="71" t="n">
        <v>1</v>
      </c>
      <c r="K1858" s="71" t="n">
        <f aca="false">F1858*I1858*J1858</f>
        <v>0</v>
      </c>
      <c r="L1858" s="71" t="n">
        <f aca="false">E1858*I1858*J1858</f>
        <v>0</v>
      </c>
      <c r="M1858" s="72" t="n">
        <f aca="false">G1858*I1858*J1858</f>
        <v>0</v>
      </c>
      <c r="N1858" s="72" t="n">
        <f aca="false">D1858*I1858*J1858</f>
        <v>-0</v>
      </c>
      <c r="O1858" s="71" t="n">
        <f aca="false">F1858*J1858</f>
        <v>1</v>
      </c>
      <c r="P1858" s="71" t="n">
        <f aca="false">E1858*J1858</f>
        <v>0</v>
      </c>
    </row>
    <row r="1859" customFormat="false" ht="15" hidden="false" customHeight="false" outlineLevel="0" collapsed="false">
      <c r="A1859" s="71" t="s">
        <v>60</v>
      </c>
      <c r="B1859" s="71" t="s">
        <v>47</v>
      </c>
      <c r="C1859" s="71" t="s">
        <v>830</v>
      </c>
      <c r="D1859" s="72" t="n">
        <v>0</v>
      </c>
      <c r="E1859" s="71" t="n">
        <v>0</v>
      </c>
      <c r="F1859" s="71" t="n">
        <v>3</v>
      </c>
      <c r="G1859" s="72" t="n">
        <v>389.85</v>
      </c>
      <c r="H1859" s="72" t="n">
        <v>389.85</v>
      </c>
      <c r="I1859" s="71" t="n">
        <f aca="false">IF(B1859&gt;=Settings!$B$23,1,0)</f>
        <v>0</v>
      </c>
      <c r="J1859" s="71" t="n">
        <v>1</v>
      </c>
      <c r="K1859" s="71" t="n">
        <f aca="false">F1859*I1859*J1859</f>
        <v>0</v>
      </c>
      <c r="L1859" s="71" t="n">
        <f aca="false">E1859*I1859*J1859</f>
        <v>0</v>
      </c>
      <c r="M1859" s="72" t="n">
        <f aca="false">G1859*I1859*J1859</f>
        <v>0</v>
      </c>
      <c r="N1859" s="72" t="n">
        <f aca="false">D1859*I1859*J1859</f>
        <v>-0</v>
      </c>
      <c r="O1859" s="71" t="n">
        <f aca="false">F1859*J1859</f>
        <v>3</v>
      </c>
      <c r="P1859" s="71" t="n">
        <f aca="false">E1859*J1859</f>
        <v>0</v>
      </c>
    </row>
    <row r="1860" customFormat="false" ht="15" hidden="false" customHeight="false" outlineLevel="0" collapsed="false">
      <c r="A1860" s="71" t="s">
        <v>59</v>
      </c>
      <c r="B1860" s="71" t="s">
        <v>47</v>
      </c>
      <c r="C1860" s="71" t="s">
        <v>123</v>
      </c>
      <c r="D1860" s="72" t="n">
        <v>0</v>
      </c>
      <c r="E1860" s="71" t="n">
        <v>0</v>
      </c>
      <c r="F1860" s="71" t="n">
        <v>77</v>
      </c>
      <c r="G1860" s="72" t="n">
        <v>6675.928</v>
      </c>
      <c r="H1860" s="72" t="n">
        <v>6675.928</v>
      </c>
      <c r="I1860" s="71" t="n">
        <f aca="false">IF(B1860&gt;=Settings!$B$23,1,0)</f>
        <v>0</v>
      </c>
      <c r="J1860" s="71" t="n">
        <v>1</v>
      </c>
      <c r="K1860" s="71" t="n">
        <f aca="false">F1860*I1860*J1860</f>
        <v>0</v>
      </c>
      <c r="L1860" s="71" t="n">
        <f aca="false">E1860*I1860*J1860</f>
        <v>0</v>
      </c>
      <c r="M1860" s="72" t="n">
        <f aca="false">G1860*I1860*J1860</f>
        <v>0</v>
      </c>
      <c r="N1860" s="72" t="n">
        <f aca="false">D1860*I1860*J1860</f>
        <v>-0</v>
      </c>
      <c r="O1860" s="71" t="n">
        <f aca="false">F1860*J1860</f>
        <v>77</v>
      </c>
      <c r="P1860" s="71" t="n">
        <f aca="false">E1860*J1860</f>
        <v>0</v>
      </c>
    </row>
    <row r="1861" customFormat="false" ht="15" hidden="false" customHeight="false" outlineLevel="0" collapsed="false">
      <c r="A1861" s="71" t="s">
        <v>61</v>
      </c>
      <c r="B1861" s="71" t="s">
        <v>47</v>
      </c>
      <c r="C1861" s="71" t="s">
        <v>932</v>
      </c>
      <c r="D1861" s="72" t="n">
        <v>0</v>
      </c>
      <c r="E1861" s="71" t="n">
        <v>0</v>
      </c>
      <c r="F1861" s="71" t="n">
        <v>4</v>
      </c>
      <c r="G1861" s="72" t="n">
        <v>949.3</v>
      </c>
      <c r="H1861" s="72" t="n">
        <v>949.3</v>
      </c>
      <c r="I1861" s="71" t="n">
        <f aca="false">IF(B1861&gt;=Settings!$B$23,1,0)</f>
        <v>0</v>
      </c>
      <c r="J1861" s="71" t="n">
        <v>1</v>
      </c>
      <c r="K1861" s="71" t="n">
        <f aca="false">F1861*I1861*J1861</f>
        <v>0</v>
      </c>
      <c r="L1861" s="71" t="n">
        <f aca="false">E1861*I1861*J1861</f>
        <v>0</v>
      </c>
      <c r="M1861" s="72" t="n">
        <f aca="false">G1861*I1861*J1861</f>
        <v>0</v>
      </c>
      <c r="N1861" s="72" t="n">
        <f aca="false">D1861*I1861*J1861</f>
        <v>-0</v>
      </c>
      <c r="O1861" s="71" t="n">
        <f aca="false">F1861*J1861</f>
        <v>4</v>
      </c>
      <c r="P1861" s="71" t="n">
        <f aca="false">E1861*J1861</f>
        <v>0</v>
      </c>
    </row>
    <row r="1862" customFormat="false" ht="15" hidden="false" customHeight="false" outlineLevel="0" collapsed="false">
      <c r="A1862" s="71" t="s">
        <v>60</v>
      </c>
      <c r="B1862" s="71" t="s">
        <v>47</v>
      </c>
      <c r="C1862" s="71" t="s">
        <v>1892</v>
      </c>
      <c r="D1862" s="72" t="n">
        <v>0</v>
      </c>
      <c r="E1862" s="71" t="n">
        <v>0</v>
      </c>
      <c r="F1862" s="71" t="n">
        <v>1</v>
      </c>
      <c r="G1862" s="72" t="n">
        <v>84.95</v>
      </c>
      <c r="H1862" s="72" t="n">
        <v>84.95</v>
      </c>
      <c r="I1862" s="71" t="n">
        <f aca="false">IF(B1862&gt;=Settings!$B$23,1,0)</f>
        <v>0</v>
      </c>
      <c r="J1862" s="71" t="n">
        <v>1</v>
      </c>
      <c r="K1862" s="71" t="n">
        <f aca="false">F1862*I1862*J1862</f>
        <v>0</v>
      </c>
      <c r="L1862" s="71" t="n">
        <f aca="false">E1862*I1862*J1862</f>
        <v>0</v>
      </c>
      <c r="M1862" s="72" t="n">
        <f aca="false">G1862*I1862*J1862</f>
        <v>0</v>
      </c>
      <c r="N1862" s="72" t="n">
        <f aca="false">D1862*I1862*J1862</f>
        <v>-0</v>
      </c>
      <c r="O1862" s="71" t="n">
        <f aca="false">F1862*J1862</f>
        <v>1</v>
      </c>
      <c r="P1862" s="71" t="n">
        <f aca="false">E1862*J1862</f>
        <v>0</v>
      </c>
    </row>
    <row r="1863" customFormat="false" ht="15" hidden="false" customHeight="false" outlineLevel="0" collapsed="false">
      <c r="A1863" s="71" t="s">
        <v>61</v>
      </c>
      <c r="B1863" s="71" t="s">
        <v>47</v>
      </c>
      <c r="C1863" s="71" t="s">
        <v>1046</v>
      </c>
      <c r="D1863" s="72" t="n">
        <v>0</v>
      </c>
      <c r="E1863" s="71" t="n">
        <v>0</v>
      </c>
      <c r="F1863" s="71" t="n">
        <v>2</v>
      </c>
      <c r="G1863" s="72" t="n">
        <v>244.9</v>
      </c>
      <c r="H1863" s="72" t="n">
        <v>244.9</v>
      </c>
      <c r="I1863" s="71" t="n">
        <f aca="false">IF(B1863&gt;=Settings!$B$23,1,0)</f>
        <v>0</v>
      </c>
      <c r="J1863" s="71" t="n">
        <v>1</v>
      </c>
      <c r="K1863" s="71" t="n">
        <f aca="false">F1863*I1863*J1863</f>
        <v>0</v>
      </c>
      <c r="L1863" s="71" t="n">
        <f aca="false">E1863*I1863*J1863</f>
        <v>0</v>
      </c>
      <c r="M1863" s="72" t="n">
        <f aca="false">G1863*I1863*J1863</f>
        <v>0</v>
      </c>
      <c r="N1863" s="72" t="n">
        <f aca="false">D1863*I1863*J1863</f>
        <v>-0</v>
      </c>
      <c r="O1863" s="71" t="n">
        <f aca="false">F1863*J1863</f>
        <v>2</v>
      </c>
      <c r="P1863" s="71" t="n">
        <f aca="false">E1863*J1863</f>
        <v>0</v>
      </c>
    </row>
    <row r="1864" customFormat="false" ht="15" hidden="false" customHeight="false" outlineLevel="0" collapsed="false">
      <c r="A1864" s="71" t="s">
        <v>60</v>
      </c>
      <c r="B1864" s="71" t="s">
        <v>47</v>
      </c>
      <c r="C1864" s="71" t="s">
        <v>1893</v>
      </c>
      <c r="D1864" s="72" t="n">
        <v>0</v>
      </c>
      <c r="E1864" s="71" t="n">
        <v>0</v>
      </c>
      <c r="F1864" s="71" t="n">
        <v>2</v>
      </c>
      <c r="G1864" s="72" t="n">
        <v>389.9</v>
      </c>
      <c r="H1864" s="72" t="n">
        <v>389.9</v>
      </c>
      <c r="I1864" s="71" t="n">
        <f aca="false">IF(B1864&gt;=Settings!$B$23,1,0)</f>
        <v>0</v>
      </c>
      <c r="J1864" s="71" t="n">
        <v>1</v>
      </c>
      <c r="K1864" s="71" t="n">
        <f aca="false">F1864*I1864*J1864</f>
        <v>0</v>
      </c>
      <c r="L1864" s="71" t="n">
        <f aca="false">E1864*I1864*J1864</f>
        <v>0</v>
      </c>
      <c r="M1864" s="72" t="n">
        <f aca="false">G1864*I1864*J1864</f>
        <v>0</v>
      </c>
      <c r="N1864" s="72" t="n">
        <f aca="false">D1864*I1864*J1864</f>
        <v>-0</v>
      </c>
      <c r="O1864" s="71" t="n">
        <f aca="false">F1864*J1864</f>
        <v>2</v>
      </c>
      <c r="P1864" s="71" t="n">
        <f aca="false">E1864*J1864</f>
        <v>0</v>
      </c>
    </row>
    <row r="1865" customFormat="false" ht="15" hidden="false" customHeight="false" outlineLevel="0" collapsed="false">
      <c r="A1865" s="71" t="s">
        <v>59</v>
      </c>
      <c r="B1865" s="71" t="s">
        <v>47</v>
      </c>
      <c r="C1865" s="71" t="s">
        <v>649</v>
      </c>
      <c r="D1865" s="72" t="n">
        <v>0</v>
      </c>
      <c r="E1865" s="71" t="n">
        <v>0</v>
      </c>
      <c r="F1865" s="71" t="n">
        <v>2</v>
      </c>
      <c r="G1865" s="72" t="n">
        <v>447.9</v>
      </c>
      <c r="H1865" s="72" t="n">
        <v>447.9</v>
      </c>
      <c r="I1865" s="71" t="n">
        <f aca="false">IF(B1865&gt;=Settings!$B$23,1,0)</f>
        <v>0</v>
      </c>
      <c r="J1865" s="71" t="n">
        <v>1</v>
      </c>
      <c r="K1865" s="71" t="n">
        <f aca="false">F1865*I1865*J1865</f>
        <v>0</v>
      </c>
      <c r="L1865" s="71" t="n">
        <f aca="false">E1865*I1865*J1865</f>
        <v>0</v>
      </c>
      <c r="M1865" s="72" t="n">
        <f aca="false">G1865*I1865*J1865</f>
        <v>0</v>
      </c>
      <c r="N1865" s="72" t="n">
        <f aca="false">D1865*I1865*J1865</f>
        <v>-0</v>
      </c>
      <c r="O1865" s="71" t="n">
        <f aca="false">F1865*J1865</f>
        <v>2</v>
      </c>
      <c r="P1865" s="71" t="n">
        <f aca="false">E1865*J1865</f>
        <v>0</v>
      </c>
    </row>
    <row r="1866" customFormat="false" ht="15" hidden="false" customHeight="false" outlineLevel="0" collapsed="false">
      <c r="A1866" s="71" t="s">
        <v>59</v>
      </c>
      <c r="B1866" s="71" t="s">
        <v>47</v>
      </c>
      <c r="C1866" s="71" t="s">
        <v>1420</v>
      </c>
      <c r="D1866" s="72" t="n">
        <v>0</v>
      </c>
      <c r="E1866" s="71" t="n">
        <v>0</v>
      </c>
      <c r="F1866" s="71" t="n">
        <v>2</v>
      </c>
      <c r="G1866" s="72" t="n">
        <v>244.9</v>
      </c>
      <c r="H1866" s="72" t="n">
        <v>244.9</v>
      </c>
      <c r="I1866" s="71" t="n">
        <f aca="false">IF(B1866&gt;=Settings!$B$23,1,0)</f>
        <v>0</v>
      </c>
      <c r="J1866" s="71" t="n">
        <v>1</v>
      </c>
      <c r="K1866" s="71" t="n">
        <f aca="false">F1866*I1866*J1866</f>
        <v>0</v>
      </c>
      <c r="L1866" s="71" t="n">
        <f aca="false">E1866*I1866*J1866</f>
        <v>0</v>
      </c>
      <c r="M1866" s="72" t="n">
        <f aca="false">G1866*I1866*J1866</f>
        <v>0</v>
      </c>
      <c r="N1866" s="72" t="n">
        <f aca="false">D1866*I1866*J1866</f>
        <v>-0</v>
      </c>
      <c r="O1866" s="71" t="n">
        <f aca="false">F1866*J1866</f>
        <v>2</v>
      </c>
      <c r="P1866" s="71" t="n">
        <f aca="false">E1866*J1866</f>
        <v>0</v>
      </c>
    </row>
    <row r="1867" customFormat="false" ht="15" hidden="false" customHeight="false" outlineLevel="0" collapsed="false">
      <c r="A1867" s="71" t="s">
        <v>60</v>
      </c>
      <c r="B1867" s="71" t="s">
        <v>47</v>
      </c>
      <c r="C1867" s="71" t="s">
        <v>1894</v>
      </c>
      <c r="D1867" s="72" t="n">
        <v>0</v>
      </c>
      <c r="E1867" s="71" t="n">
        <v>0</v>
      </c>
      <c r="F1867" s="71" t="n">
        <v>1</v>
      </c>
      <c r="G1867" s="72" t="n">
        <v>304.95</v>
      </c>
      <c r="H1867" s="72" t="n">
        <v>304.95</v>
      </c>
      <c r="I1867" s="71" t="n">
        <f aca="false">IF(B1867&gt;=Settings!$B$23,1,0)</f>
        <v>0</v>
      </c>
      <c r="J1867" s="71" t="n">
        <v>1</v>
      </c>
      <c r="K1867" s="71" t="n">
        <f aca="false">F1867*I1867*J1867</f>
        <v>0</v>
      </c>
      <c r="L1867" s="71" t="n">
        <f aca="false">E1867*I1867*J1867</f>
        <v>0</v>
      </c>
      <c r="M1867" s="72" t="n">
        <f aca="false">G1867*I1867*J1867</f>
        <v>0</v>
      </c>
      <c r="N1867" s="72" t="n">
        <f aca="false">D1867*I1867*J1867</f>
        <v>-0</v>
      </c>
      <c r="O1867" s="71" t="n">
        <f aca="false">F1867*J1867</f>
        <v>1</v>
      </c>
      <c r="P1867" s="71" t="n">
        <f aca="false">E1867*J1867</f>
        <v>0</v>
      </c>
    </row>
    <row r="1868" customFormat="false" ht="15" hidden="false" customHeight="false" outlineLevel="0" collapsed="false">
      <c r="A1868" s="71" t="s">
        <v>60</v>
      </c>
      <c r="B1868" s="71" t="s">
        <v>47</v>
      </c>
      <c r="C1868" s="71" t="s">
        <v>1139</v>
      </c>
      <c r="D1868" s="72" t="n">
        <v>0</v>
      </c>
      <c r="E1868" s="71" t="n">
        <v>0</v>
      </c>
      <c r="F1868" s="71" t="n">
        <v>1</v>
      </c>
      <c r="G1868" s="72" t="n">
        <v>124.95</v>
      </c>
      <c r="H1868" s="72" t="n">
        <v>124.95</v>
      </c>
      <c r="I1868" s="71" t="n">
        <f aca="false">IF(B1868&gt;=Settings!$B$23,1,0)</f>
        <v>0</v>
      </c>
      <c r="J1868" s="71" t="n">
        <v>1</v>
      </c>
      <c r="K1868" s="71" t="n">
        <f aca="false">F1868*I1868*J1868</f>
        <v>0</v>
      </c>
      <c r="L1868" s="71" t="n">
        <f aca="false">E1868*I1868*J1868</f>
        <v>0</v>
      </c>
      <c r="M1868" s="72" t="n">
        <f aca="false">G1868*I1868*J1868</f>
        <v>0</v>
      </c>
      <c r="N1868" s="72" t="n">
        <f aca="false">D1868*I1868*J1868</f>
        <v>-0</v>
      </c>
      <c r="O1868" s="71" t="n">
        <f aca="false">F1868*J1868</f>
        <v>1</v>
      </c>
      <c r="P1868" s="71" t="n">
        <f aca="false">E1868*J1868</f>
        <v>0</v>
      </c>
    </row>
    <row r="1869" customFormat="false" ht="15" hidden="false" customHeight="false" outlineLevel="0" collapsed="false">
      <c r="A1869" s="71" t="s">
        <v>60</v>
      </c>
      <c r="B1869" s="71" t="s">
        <v>47</v>
      </c>
      <c r="C1869" s="71" t="s">
        <v>1895</v>
      </c>
      <c r="D1869" s="72" t="n">
        <v>0</v>
      </c>
      <c r="E1869" s="71" t="n">
        <v>0</v>
      </c>
      <c r="F1869" s="71" t="n">
        <v>1</v>
      </c>
      <c r="G1869" s="72" t="n">
        <v>59.95</v>
      </c>
      <c r="H1869" s="72" t="n">
        <v>59.95</v>
      </c>
      <c r="I1869" s="71" t="n">
        <f aca="false">IF(B1869&gt;=Settings!$B$23,1,0)</f>
        <v>0</v>
      </c>
      <c r="J1869" s="71" t="n">
        <v>1</v>
      </c>
      <c r="K1869" s="71" t="n">
        <f aca="false">F1869*I1869*J1869</f>
        <v>0</v>
      </c>
      <c r="L1869" s="71" t="n">
        <f aca="false">E1869*I1869*J1869</f>
        <v>0</v>
      </c>
      <c r="M1869" s="72" t="n">
        <f aca="false">G1869*I1869*J1869</f>
        <v>0</v>
      </c>
      <c r="N1869" s="72" t="n">
        <f aca="false">D1869*I1869*J1869</f>
        <v>-0</v>
      </c>
      <c r="O1869" s="71" t="n">
        <f aca="false">F1869*J1869</f>
        <v>1</v>
      </c>
      <c r="P1869" s="71" t="n">
        <f aca="false">E1869*J1869</f>
        <v>0</v>
      </c>
    </row>
    <row r="1870" customFormat="false" ht="15" hidden="false" customHeight="false" outlineLevel="0" collapsed="false">
      <c r="A1870" s="71" t="s">
        <v>60</v>
      </c>
      <c r="B1870" s="71" t="s">
        <v>47</v>
      </c>
      <c r="C1870" s="71" t="s">
        <v>1220</v>
      </c>
      <c r="D1870" s="72" t="n">
        <v>0</v>
      </c>
      <c r="E1870" s="71" t="n">
        <v>0</v>
      </c>
      <c r="F1870" s="71" t="n">
        <v>3</v>
      </c>
      <c r="G1870" s="72" t="n">
        <v>45</v>
      </c>
      <c r="H1870" s="72" t="n">
        <v>45</v>
      </c>
      <c r="I1870" s="71" t="n">
        <f aca="false">IF(B1870&gt;=Settings!$B$23,1,0)</f>
        <v>0</v>
      </c>
      <c r="J1870" s="71" t="n">
        <v>1</v>
      </c>
      <c r="K1870" s="71" t="n">
        <f aca="false">F1870*I1870*J1870</f>
        <v>0</v>
      </c>
      <c r="L1870" s="71" t="n">
        <f aca="false">E1870*I1870*J1870</f>
        <v>0</v>
      </c>
      <c r="M1870" s="72" t="n">
        <f aca="false">G1870*I1870*J1870</f>
        <v>0</v>
      </c>
      <c r="N1870" s="72" t="n">
        <f aca="false">D1870*I1870*J1870</f>
        <v>-0</v>
      </c>
      <c r="O1870" s="71" t="n">
        <f aca="false">F1870*J1870</f>
        <v>3</v>
      </c>
      <c r="P1870" s="71" t="n">
        <f aca="false">E1870*J1870</f>
        <v>0</v>
      </c>
    </row>
    <row r="1871" customFormat="false" ht="15" hidden="false" customHeight="false" outlineLevel="0" collapsed="false">
      <c r="A1871" s="71" t="s">
        <v>60</v>
      </c>
      <c r="B1871" s="71" t="s">
        <v>47</v>
      </c>
      <c r="C1871" s="71" t="s">
        <v>1896</v>
      </c>
      <c r="D1871" s="72" t="n">
        <v>0</v>
      </c>
      <c r="E1871" s="71" t="n">
        <v>0</v>
      </c>
      <c r="F1871" s="71" t="n">
        <v>2</v>
      </c>
      <c r="G1871" s="72" t="n">
        <v>65.2</v>
      </c>
      <c r="H1871" s="72" t="n">
        <v>65.2</v>
      </c>
      <c r="I1871" s="71" t="n">
        <f aca="false">IF(B1871&gt;=Settings!$B$23,1,0)</f>
        <v>0</v>
      </c>
      <c r="J1871" s="71" t="n">
        <v>1</v>
      </c>
      <c r="K1871" s="71" t="n">
        <f aca="false">F1871*I1871*J1871</f>
        <v>0</v>
      </c>
      <c r="L1871" s="71" t="n">
        <f aca="false">E1871*I1871*J1871</f>
        <v>0</v>
      </c>
      <c r="M1871" s="72" t="n">
        <f aca="false">G1871*I1871*J1871</f>
        <v>0</v>
      </c>
      <c r="N1871" s="72" t="n">
        <f aca="false">D1871*I1871*J1871</f>
        <v>-0</v>
      </c>
      <c r="O1871" s="71" t="n">
        <f aca="false">F1871*J1871</f>
        <v>2</v>
      </c>
      <c r="P1871" s="71" t="n">
        <f aca="false">E1871*J1871</f>
        <v>0</v>
      </c>
    </row>
    <row r="1872" customFormat="false" ht="15" hidden="false" customHeight="false" outlineLevel="0" collapsed="false">
      <c r="A1872" s="71" t="s">
        <v>60</v>
      </c>
      <c r="B1872" s="71" t="s">
        <v>47</v>
      </c>
      <c r="C1872" s="71" t="s">
        <v>1897</v>
      </c>
      <c r="D1872" s="72" t="n">
        <v>169.95</v>
      </c>
      <c r="E1872" s="71" t="n">
        <v>1</v>
      </c>
      <c r="F1872" s="71" t="n">
        <v>19</v>
      </c>
      <c r="G1872" s="72" t="n">
        <v>3229.05</v>
      </c>
      <c r="H1872" s="72" t="n">
        <v>3059.1</v>
      </c>
      <c r="I1872" s="71" t="n">
        <f aca="false">IF(B1872&gt;=Settings!$B$23,1,0)</f>
        <v>0</v>
      </c>
      <c r="J1872" s="71" t="n">
        <v>1</v>
      </c>
      <c r="K1872" s="71" t="n">
        <f aca="false">F1872*I1872*J1872</f>
        <v>0</v>
      </c>
      <c r="L1872" s="71" t="n">
        <f aca="false">E1872*I1872*J1872</f>
        <v>0</v>
      </c>
      <c r="M1872" s="72" t="n">
        <f aca="false">G1872*I1872*J1872</f>
        <v>0</v>
      </c>
      <c r="N1872" s="72" t="n">
        <f aca="false">D1872*I1872*J1872</f>
        <v>0</v>
      </c>
      <c r="O1872" s="71" t="n">
        <f aca="false">F1872*J1872</f>
        <v>19</v>
      </c>
      <c r="P1872" s="71" t="n">
        <f aca="false">E1872*J1872</f>
        <v>1</v>
      </c>
    </row>
    <row r="1873" customFormat="false" ht="15" hidden="false" customHeight="false" outlineLevel="0" collapsed="false">
      <c r="A1873" s="71" t="s">
        <v>59</v>
      </c>
      <c r="B1873" s="71" t="s">
        <v>47</v>
      </c>
      <c r="C1873" s="71" t="s">
        <v>1419</v>
      </c>
      <c r="D1873" s="72" t="n">
        <v>0</v>
      </c>
      <c r="E1873" s="71" t="n">
        <v>0</v>
      </c>
      <c r="F1873" s="71" t="n">
        <v>11</v>
      </c>
      <c r="G1873" s="72" t="n">
        <v>1379.713</v>
      </c>
      <c r="H1873" s="72" t="n">
        <v>1379.713</v>
      </c>
      <c r="I1873" s="71" t="n">
        <f aca="false">IF(B1873&gt;=Settings!$B$23,1,0)</f>
        <v>0</v>
      </c>
      <c r="J1873" s="71" t="n">
        <v>1</v>
      </c>
      <c r="K1873" s="71" t="n">
        <f aca="false">F1873*I1873*J1873</f>
        <v>0</v>
      </c>
      <c r="L1873" s="71" t="n">
        <f aca="false">E1873*I1873*J1873</f>
        <v>0</v>
      </c>
      <c r="M1873" s="72" t="n">
        <f aca="false">G1873*I1873*J1873</f>
        <v>0</v>
      </c>
      <c r="N1873" s="72" t="n">
        <f aca="false">D1873*I1873*J1873</f>
        <v>-0</v>
      </c>
      <c r="O1873" s="71" t="n">
        <f aca="false">F1873*J1873</f>
        <v>11</v>
      </c>
      <c r="P1873" s="71" t="n">
        <f aca="false">E1873*J1873</f>
        <v>0</v>
      </c>
    </row>
    <row r="1874" customFormat="false" ht="15" hidden="false" customHeight="false" outlineLevel="0" collapsed="false">
      <c r="A1874" s="71" t="s">
        <v>59</v>
      </c>
      <c r="B1874" s="71" t="s">
        <v>47</v>
      </c>
      <c r="C1874" s="71" t="s">
        <v>1403</v>
      </c>
      <c r="D1874" s="72" t="n">
        <v>0</v>
      </c>
      <c r="E1874" s="71" t="n">
        <v>0</v>
      </c>
      <c r="F1874" s="71" t="n">
        <v>7</v>
      </c>
      <c r="G1874" s="72" t="n">
        <v>1898.85</v>
      </c>
      <c r="H1874" s="72" t="n">
        <v>1898.85</v>
      </c>
      <c r="I1874" s="71" t="n">
        <f aca="false">IF(B1874&gt;=Settings!$B$23,1,0)</f>
        <v>0</v>
      </c>
      <c r="J1874" s="71" t="n">
        <v>1</v>
      </c>
      <c r="K1874" s="71" t="n">
        <f aca="false">F1874*I1874*J1874</f>
        <v>0</v>
      </c>
      <c r="L1874" s="71" t="n">
        <f aca="false">E1874*I1874*J1874</f>
        <v>0</v>
      </c>
      <c r="M1874" s="72" t="n">
        <f aca="false">G1874*I1874*J1874</f>
        <v>0</v>
      </c>
      <c r="N1874" s="72" t="n">
        <f aca="false">D1874*I1874*J1874</f>
        <v>-0</v>
      </c>
      <c r="O1874" s="71" t="n">
        <f aca="false">F1874*J1874</f>
        <v>7</v>
      </c>
      <c r="P1874" s="71" t="n">
        <f aca="false">E1874*J1874</f>
        <v>0</v>
      </c>
    </row>
    <row r="1875" customFormat="false" ht="15" hidden="false" customHeight="false" outlineLevel="0" collapsed="false">
      <c r="A1875" s="71" t="s">
        <v>60</v>
      </c>
      <c r="B1875" s="71" t="s">
        <v>47</v>
      </c>
      <c r="C1875" s="71" t="s">
        <v>910</v>
      </c>
      <c r="D1875" s="72" t="n">
        <v>106.95</v>
      </c>
      <c r="E1875" s="71" t="n">
        <v>1</v>
      </c>
      <c r="F1875" s="71" t="n">
        <v>145</v>
      </c>
      <c r="G1875" s="72" t="n">
        <v>13212.75</v>
      </c>
      <c r="H1875" s="72" t="n">
        <v>13105.8</v>
      </c>
      <c r="I1875" s="71" t="n">
        <f aca="false">IF(B1875&gt;=Settings!$B$23,1,0)</f>
        <v>0</v>
      </c>
      <c r="J1875" s="71" t="n">
        <v>1</v>
      </c>
      <c r="K1875" s="71" t="n">
        <f aca="false">F1875*I1875*J1875</f>
        <v>0</v>
      </c>
      <c r="L1875" s="71" t="n">
        <f aca="false">E1875*I1875*J1875</f>
        <v>0</v>
      </c>
      <c r="M1875" s="72" t="n">
        <f aca="false">G1875*I1875*J1875</f>
        <v>0</v>
      </c>
      <c r="N1875" s="72" t="n">
        <f aca="false">D1875*I1875*J1875</f>
        <v>0</v>
      </c>
      <c r="O1875" s="71" t="n">
        <f aca="false">F1875*J1875</f>
        <v>145</v>
      </c>
      <c r="P1875" s="71" t="n">
        <f aca="false">E1875*J1875</f>
        <v>1</v>
      </c>
    </row>
    <row r="1876" customFormat="false" ht="15" hidden="false" customHeight="false" outlineLevel="0" collapsed="false">
      <c r="A1876" s="71" t="s">
        <v>59</v>
      </c>
      <c r="B1876" s="71" t="s">
        <v>47</v>
      </c>
      <c r="C1876" s="71" t="s">
        <v>611</v>
      </c>
      <c r="D1876" s="72" t="n">
        <v>0</v>
      </c>
      <c r="E1876" s="71" t="n">
        <v>0</v>
      </c>
      <c r="F1876" s="71" t="n">
        <v>3</v>
      </c>
      <c r="G1876" s="72" t="n">
        <v>97.85</v>
      </c>
      <c r="H1876" s="72" t="n">
        <v>97.85</v>
      </c>
      <c r="I1876" s="71" t="n">
        <f aca="false">IF(B1876&gt;=Settings!$B$23,1,0)</f>
        <v>0</v>
      </c>
      <c r="J1876" s="71" t="n">
        <v>1</v>
      </c>
      <c r="K1876" s="71" t="n">
        <f aca="false">F1876*I1876*J1876</f>
        <v>0</v>
      </c>
      <c r="L1876" s="71" t="n">
        <f aca="false">E1876*I1876*J1876</f>
        <v>0</v>
      </c>
      <c r="M1876" s="72" t="n">
        <f aca="false">G1876*I1876*J1876</f>
        <v>0</v>
      </c>
      <c r="N1876" s="72" t="n">
        <f aca="false">D1876*I1876*J1876</f>
        <v>-0</v>
      </c>
      <c r="O1876" s="71" t="n">
        <f aca="false">F1876*J1876</f>
        <v>3</v>
      </c>
      <c r="P1876" s="71" t="n">
        <f aca="false">E1876*J1876</f>
        <v>0</v>
      </c>
    </row>
    <row r="1877" customFormat="false" ht="15" hidden="false" customHeight="false" outlineLevel="0" collapsed="false">
      <c r="A1877" s="71" t="s">
        <v>59</v>
      </c>
      <c r="B1877" s="71" t="s">
        <v>47</v>
      </c>
      <c r="C1877" s="71" t="s">
        <v>919</v>
      </c>
      <c r="D1877" s="72" t="n">
        <v>0</v>
      </c>
      <c r="E1877" s="71" t="n">
        <v>0</v>
      </c>
      <c r="F1877" s="71" t="n">
        <v>3</v>
      </c>
      <c r="G1877" s="72" t="n">
        <v>254.85</v>
      </c>
      <c r="H1877" s="72" t="n">
        <v>254.85</v>
      </c>
      <c r="I1877" s="71" t="n">
        <f aca="false">IF(B1877&gt;=Settings!$B$23,1,0)</f>
        <v>0</v>
      </c>
      <c r="J1877" s="71" t="n">
        <v>1</v>
      </c>
      <c r="K1877" s="71" t="n">
        <f aca="false">F1877*I1877*J1877</f>
        <v>0</v>
      </c>
      <c r="L1877" s="71" t="n">
        <f aca="false">E1877*I1877*J1877</f>
        <v>0</v>
      </c>
      <c r="M1877" s="72" t="n">
        <f aca="false">G1877*I1877*J1877</f>
        <v>0</v>
      </c>
      <c r="N1877" s="72" t="n">
        <f aca="false">D1877*I1877*J1877</f>
        <v>-0</v>
      </c>
      <c r="O1877" s="71" t="n">
        <f aca="false">F1877*J1877</f>
        <v>3</v>
      </c>
      <c r="P1877" s="71" t="n">
        <f aca="false">E1877*J1877</f>
        <v>0</v>
      </c>
    </row>
    <row r="1878" customFormat="false" ht="15" hidden="false" customHeight="false" outlineLevel="0" collapsed="false">
      <c r="A1878" s="71" t="s">
        <v>60</v>
      </c>
      <c r="B1878" s="71" t="s">
        <v>47</v>
      </c>
      <c r="C1878" s="71" t="s">
        <v>1451</v>
      </c>
      <c r="D1878" s="72" t="n">
        <v>114.95</v>
      </c>
      <c r="E1878" s="71" t="n">
        <v>1</v>
      </c>
      <c r="F1878" s="71" t="n">
        <v>4</v>
      </c>
      <c r="G1878" s="72" t="n">
        <v>459.8</v>
      </c>
      <c r="H1878" s="72" t="n">
        <v>344.85</v>
      </c>
      <c r="I1878" s="71" t="n">
        <f aca="false">IF(B1878&gt;=Settings!$B$23,1,0)</f>
        <v>0</v>
      </c>
      <c r="J1878" s="71" t="n">
        <v>1</v>
      </c>
      <c r="K1878" s="71" t="n">
        <f aca="false">F1878*I1878*J1878</f>
        <v>0</v>
      </c>
      <c r="L1878" s="71" t="n">
        <f aca="false">E1878*I1878*J1878</f>
        <v>0</v>
      </c>
      <c r="M1878" s="72" t="n">
        <f aca="false">G1878*I1878*J1878</f>
        <v>0</v>
      </c>
      <c r="N1878" s="72" t="n">
        <f aca="false">D1878*I1878*J1878</f>
        <v>0</v>
      </c>
      <c r="O1878" s="71" t="n">
        <f aca="false">F1878*J1878</f>
        <v>4</v>
      </c>
      <c r="P1878" s="71" t="n">
        <f aca="false">E1878*J1878</f>
        <v>1</v>
      </c>
    </row>
    <row r="1879" customFormat="false" ht="15" hidden="false" customHeight="false" outlineLevel="0" collapsed="false">
      <c r="A1879" s="71" t="s">
        <v>61</v>
      </c>
      <c r="B1879" s="71" t="s">
        <v>47</v>
      </c>
      <c r="C1879" s="71" t="s">
        <v>123</v>
      </c>
      <c r="D1879" s="72" t="n">
        <v>0</v>
      </c>
      <c r="E1879" s="71" t="n">
        <v>0</v>
      </c>
      <c r="F1879" s="71" t="n">
        <v>45</v>
      </c>
      <c r="G1879" s="72" t="n">
        <v>3997.75</v>
      </c>
      <c r="H1879" s="72" t="n">
        <v>3834.21</v>
      </c>
      <c r="I1879" s="71" t="n">
        <f aca="false">IF(B1879&gt;=Settings!$B$23,1,0)</f>
        <v>0</v>
      </c>
      <c r="J1879" s="71" t="n">
        <v>1</v>
      </c>
      <c r="K1879" s="71" t="n">
        <f aca="false">F1879*I1879*J1879</f>
        <v>0</v>
      </c>
      <c r="L1879" s="71" t="n">
        <f aca="false">E1879*I1879*J1879</f>
        <v>0</v>
      </c>
      <c r="M1879" s="72" t="n">
        <f aca="false">G1879*I1879*J1879</f>
        <v>0</v>
      </c>
      <c r="N1879" s="72" t="n">
        <f aca="false">D1879*I1879*J1879</f>
        <v>-0</v>
      </c>
      <c r="O1879" s="71" t="n">
        <f aca="false">F1879*J1879</f>
        <v>45</v>
      </c>
      <c r="P1879" s="71" t="n">
        <f aca="false">E1879*J1879</f>
        <v>0</v>
      </c>
    </row>
    <row r="1880" customFormat="false" ht="15" hidden="false" customHeight="false" outlineLevel="0" collapsed="false">
      <c r="A1880" s="71" t="s">
        <v>59</v>
      </c>
      <c r="B1880" s="71" t="s">
        <v>47</v>
      </c>
      <c r="C1880" s="71" t="s">
        <v>917</v>
      </c>
      <c r="D1880" s="72" t="n">
        <v>0</v>
      </c>
      <c r="E1880" s="71" t="n">
        <v>0</v>
      </c>
      <c r="F1880" s="71" t="n">
        <v>9</v>
      </c>
      <c r="G1880" s="72" t="n">
        <v>1335.35</v>
      </c>
      <c r="H1880" s="72" t="n">
        <v>1335.35</v>
      </c>
      <c r="I1880" s="71" t="n">
        <f aca="false">IF(B1880&gt;=Settings!$B$23,1,0)</f>
        <v>0</v>
      </c>
      <c r="J1880" s="71" t="n">
        <v>1</v>
      </c>
      <c r="K1880" s="71" t="n">
        <f aca="false">F1880*I1880*J1880</f>
        <v>0</v>
      </c>
      <c r="L1880" s="71" t="n">
        <f aca="false">E1880*I1880*J1880</f>
        <v>0</v>
      </c>
      <c r="M1880" s="72" t="n">
        <f aca="false">G1880*I1880*J1880</f>
        <v>0</v>
      </c>
      <c r="N1880" s="72" t="n">
        <f aca="false">D1880*I1880*J1880</f>
        <v>-0</v>
      </c>
      <c r="O1880" s="71" t="n">
        <f aca="false">F1880*J1880</f>
        <v>9</v>
      </c>
      <c r="P1880" s="71" t="n">
        <f aca="false">E1880*J1880</f>
        <v>0</v>
      </c>
    </row>
    <row r="1881" customFormat="false" ht="15" hidden="false" customHeight="false" outlineLevel="0" collapsed="false">
      <c r="A1881" s="71" t="s">
        <v>61</v>
      </c>
      <c r="B1881" s="71" t="s">
        <v>47</v>
      </c>
      <c r="C1881" s="71" t="s">
        <v>1237</v>
      </c>
      <c r="D1881" s="72" t="n">
        <v>0</v>
      </c>
      <c r="E1881" s="71" t="n">
        <v>0</v>
      </c>
      <c r="F1881" s="71" t="n">
        <v>17</v>
      </c>
      <c r="G1881" s="72" t="n">
        <v>152.15</v>
      </c>
      <c r="H1881" s="72" t="n">
        <v>146.75</v>
      </c>
      <c r="I1881" s="71" t="n">
        <f aca="false">IF(B1881&gt;=Settings!$B$23,1,0)</f>
        <v>0</v>
      </c>
      <c r="J1881" s="71" t="n">
        <v>1</v>
      </c>
      <c r="K1881" s="71" t="n">
        <f aca="false">F1881*I1881*J1881</f>
        <v>0</v>
      </c>
      <c r="L1881" s="71" t="n">
        <f aca="false">E1881*I1881*J1881</f>
        <v>0</v>
      </c>
      <c r="M1881" s="72" t="n">
        <f aca="false">G1881*I1881*J1881</f>
        <v>0</v>
      </c>
      <c r="N1881" s="72" t="n">
        <f aca="false">D1881*I1881*J1881</f>
        <v>-0</v>
      </c>
      <c r="O1881" s="71" t="n">
        <f aca="false">F1881*J1881</f>
        <v>17</v>
      </c>
      <c r="P1881" s="71" t="n">
        <f aca="false">E1881*J1881</f>
        <v>0</v>
      </c>
    </row>
    <row r="1882" customFormat="false" ht="15" hidden="false" customHeight="false" outlineLevel="0" collapsed="false">
      <c r="A1882" s="71" t="s">
        <v>59</v>
      </c>
      <c r="B1882" s="71" t="s">
        <v>47</v>
      </c>
      <c r="C1882" s="71" t="s">
        <v>1084</v>
      </c>
      <c r="D1882" s="72" t="n">
        <v>0</v>
      </c>
      <c r="E1882" s="71" t="n">
        <v>0</v>
      </c>
      <c r="F1882" s="71" t="n">
        <v>11</v>
      </c>
      <c r="G1882" s="72" t="n">
        <v>455.863</v>
      </c>
      <c r="H1882" s="72" t="n">
        <v>455.863</v>
      </c>
      <c r="I1882" s="71" t="n">
        <f aca="false">IF(B1882&gt;=Settings!$B$23,1,0)</f>
        <v>0</v>
      </c>
      <c r="J1882" s="71" t="n">
        <v>1</v>
      </c>
      <c r="K1882" s="71" t="n">
        <f aca="false">F1882*I1882*J1882</f>
        <v>0</v>
      </c>
      <c r="L1882" s="71" t="n">
        <f aca="false">E1882*I1882*J1882</f>
        <v>0</v>
      </c>
      <c r="M1882" s="72" t="n">
        <f aca="false">G1882*I1882*J1882</f>
        <v>0</v>
      </c>
      <c r="N1882" s="72" t="n">
        <f aca="false">D1882*I1882*J1882</f>
        <v>-0</v>
      </c>
      <c r="O1882" s="71" t="n">
        <f aca="false">F1882*J1882</f>
        <v>11</v>
      </c>
      <c r="P1882" s="71" t="n">
        <f aca="false">E1882*J1882</f>
        <v>0</v>
      </c>
    </row>
    <row r="1883" customFormat="false" ht="15" hidden="false" customHeight="false" outlineLevel="0" collapsed="false">
      <c r="A1883" s="71" t="s">
        <v>60</v>
      </c>
      <c r="B1883" s="71" t="s">
        <v>47</v>
      </c>
      <c r="C1883" s="71" t="s">
        <v>1898</v>
      </c>
      <c r="D1883" s="72" t="n">
        <v>0</v>
      </c>
      <c r="E1883" s="71" t="n">
        <v>0</v>
      </c>
      <c r="F1883" s="71" t="n">
        <v>3</v>
      </c>
      <c r="G1883" s="72" t="n">
        <v>164.85</v>
      </c>
      <c r="H1883" s="72" t="n">
        <v>164.85</v>
      </c>
      <c r="I1883" s="71" t="n">
        <f aca="false">IF(B1883&gt;=Settings!$B$23,1,0)</f>
        <v>0</v>
      </c>
      <c r="J1883" s="71" t="n">
        <v>1</v>
      </c>
      <c r="K1883" s="71" t="n">
        <f aca="false">F1883*I1883*J1883</f>
        <v>0</v>
      </c>
      <c r="L1883" s="71" t="n">
        <f aca="false">E1883*I1883*J1883</f>
        <v>0</v>
      </c>
      <c r="M1883" s="72" t="n">
        <f aca="false">G1883*I1883*J1883</f>
        <v>0</v>
      </c>
      <c r="N1883" s="72" t="n">
        <f aca="false">D1883*I1883*J1883</f>
        <v>-0</v>
      </c>
      <c r="O1883" s="71" t="n">
        <f aca="false">F1883*J1883</f>
        <v>3</v>
      </c>
      <c r="P1883" s="71" t="n">
        <f aca="false">E1883*J1883</f>
        <v>0</v>
      </c>
    </row>
    <row r="1884" customFormat="false" ht="15" hidden="false" customHeight="false" outlineLevel="0" collapsed="false">
      <c r="A1884" s="71" t="s">
        <v>60</v>
      </c>
      <c r="B1884" s="71" t="s">
        <v>47</v>
      </c>
      <c r="C1884" s="71" t="s">
        <v>1899</v>
      </c>
      <c r="D1884" s="72" t="n">
        <v>0</v>
      </c>
      <c r="E1884" s="71" t="n">
        <v>0</v>
      </c>
      <c r="F1884" s="71" t="n">
        <v>1</v>
      </c>
      <c r="G1884" s="72" t="n">
        <v>54.95</v>
      </c>
      <c r="H1884" s="72" t="n">
        <v>54.95</v>
      </c>
      <c r="I1884" s="71" t="n">
        <f aca="false">IF(B1884&gt;=Settings!$B$23,1,0)</f>
        <v>0</v>
      </c>
      <c r="J1884" s="71" t="n">
        <v>1</v>
      </c>
      <c r="K1884" s="71" t="n">
        <f aca="false">F1884*I1884*J1884</f>
        <v>0</v>
      </c>
      <c r="L1884" s="71" t="n">
        <f aca="false">E1884*I1884*J1884</f>
        <v>0</v>
      </c>
      <c r="M1884" s="72" t="n">
        <f aca="false">G1884*I1884*J1884</f>
        <v>0</v>
      </c>
      <c r="N1884" s="72" t="n">
        <f aca="false">D1884*I1884*J1884</f>
        <v>-0</v>
      </c>
      <c r="O1884" s="71" t="n">
        <f aca="false">F1884*J1884</f>
        <v>1</v>
      </c>
      <c r="P1884" s="71" t="n">
        <f aca="false">E1884*J1884</f>
        <v>0</v>
      </c>
    </row>
    <row r="1885" customFormat="false" ht="15" hidden="false" customHeight="false" outlineLevel="0" collapsed="false">
      <c r="A1885" s="71" t="s">
        <v>60</v>
      </c>
      <c r="B1885" s="71" t="s">
        <v>47</v>
      </c>
      <c r="C1885" s="71" t="s">
        <v>1900</v>
      </c>
      <c r="D1885" s="72" t="n">
        <v>0</v>
      </c>
      <c r="E1885" s="71" t="n">
        <v>0</v>
      </c>
      <c r="F1885" s="71" t="n">
        <v>2</v>
      </c>
      <c r="G1885" s="72" t="n">
        <v>49.9</v>
      </c>
      <c r="H1885" s="72" t="n">
        <v>49.9</v>
      </c>
      <c r="I1885" s="71" t="n">
        <f aca="false">IF(B1885&gt;=Settings!$B$23,1,0)</f>
        <v>0</v>
      </c>
      <c r="J1885" s="71" t="n">
        <v>1</v>
      </c>
      <c r="K1885" s="71" t="n">
        <f aca="false">F1885*I1885*J1885</f>
        <v>0</v>
      </c>
      <c r="L1885" s="71" t="n">
        <f aca="false">E1885*I1885*J1885</f>
        <v>0</v>
      </c>
      <c r="M1885" s="72" t="n">
        <f aca="false">G1885*I1885*J1885</f>
        <v>0</v>
      </c>
      <c r="N1885" s="72" t="n">
        <f aca="false">D1885*I1885*J1885</f>
        <v>-0</v>
      </c>
      <c r="O1885" s="71" t="n">
        <f aca="false">F1885*J1885</f>
        <v>2</v>
      </c>
      <c r="P1885" s="71" t="n">
        <f aca="false">E1885*J1885</f>
        <v>0</v>
      </c>
    </row>
    <row r="1886" customFormat="false" ht="15" hidden="false" customHeight="false" outlineLevel="0" collapsed="false">
      <c r="A1886" s="71" t="s">
        <v>59</v>
      </c>
      <c r="B1886" s="71" t="s">
        <v>47</v>
      </c>
      <c r="C1886" s="71" t="s">
        <v>1293</v>
      </c>
      <c r="D1886" s="72" t="n">
        <v>0</v>
      </c>
      <c r="E1886" s="71" t="n">
        <v>0</v>
      </c>
      <c r="F1886" s="71" t="n">
        <v>5</v>
      </c>
      <c r="G1886" s="72" t="n">
        <v>581.7</v>
      </c>
      <c r="H1886" s="72" t="n">
        <v>581.7</v>
      </c>
      <c r="I1886" s="71" t="n">
        <f aca="false">IF(B1886&gt;=Settings!$B$23,1,0)</f>
        <v>0</v>
      </c>
      <c r="J1886" s="71" t="n">
        <v>1</v>
      </c>
      <c r="K1886" s="71" t="n">
        <f aca="false">F1886*I1886*J1886</f>
        <v>0</v>
      </c>
      <c r="L1886" s="71" t="n">
        <f aca="false">E1886*I1886*J1886</f>
        <v>0</v>
      </c>
      <c r="M1886" s="72" t="n">
        <f aca="false">G1886*I1886*J1886</f>
        <v>0</v>
      </c>
      <c r="N1886" s="72" t="n">
        <f aca="false">D1886*I1886*J1886</f>
        <v>-0</v>
      </c>
      <c r="O1886" s="71" t="n">
        <f aca="false">F1886*J1886</f>
        <v>5</v>
      </c>
      <c r="P1886" s="71" t="n">
        <f aca="false">E1886*J1886</f>
        <v>0</v>
      </c>
    </row>
    <row r="1887" customFormat="false" ht="15" hidden="false" customHeight="false" outlineLevel="0" collapsed="false">
      <c r="A1887" s="71" t="s">
        <v>60</v>
      </c>
      <c r="B1887" s="71" t="s">
        <v>47</v>
      </c>
      <c r="C1887" s="71" t="s">
        <v>1901</v>
      </c>
      <c r="D1887" s="72" t="n">
        <v>0</v>
      </c>
      <c r="E1887" s="71" t="n">
        <v>0</v>
      </c>
      <c r="F1887" s="71" t="n">
        <v>1</v>
      </c>
      <c r="G1887" s="72" t="n">
        <v>54.99</v>
      </c>
      <c r="H1887" s="72" t="n">
        <v>54.99</v>
      </c>
      <c r="I1887" s="71" t="n">
        <f aca="false">IF(B1887&gt;=Settings!$B$23,1,0)</f>
        <v>0</v>
      </c>
      <c r="J1887" s="71" t="n">
        <v>1</v>
      </c>
      <c r="K1887" s="71" t="n">
        <f aca="false">F1887*I1887*J1887</f>
        <v>0</v>
      </c>
      <c r="L1887" s="71" t="n">
        <f aca="false">E1887*I1887*J1887</f>
        <v>0</v>
      </c>
      <c r="M1887" s="72" t="n">
        <f aca="false">G1887*I1887*J1887</f>
        <v>0</v>
      </c>
      <c r="N1887" s="72" t="n">
        <f aca="false">D1887*I1887*J1887</f>
        <v>-0</v>
      </c>
      <c r="O1887" s="71" t="n">
        <f aca="false">F1887*J1887</f>
        <v>1</v>
      </c>
      <c r="P1887" s="71" t="n">
        <f aca="false">E1887*J1887</f>
        <v>0</v>
      </c>
    </row>
    <row r="1888" customFormat="false" ht="15" hidden="false" customHeight="false" outlineLevel="0" collapsed="false">
      <c r="A1888" s="71" t="s">
        <v>60</v>
      </c>
      <c r="B1888" s="71" t="s">
        <v>47</v>
      </c>
      <c r="C1888" s="71" t="s">
        <v>1276</v>
      </c>
      <c r="D1888" s="72" t="n">
        <v>0</v>
      </c>
      <c r="E1888" s="71" t="n">
        <v>0</v>
      </c>
      <c r="F1888" s="71" t="n">
        <v>2</v>
      </c>
      <c r="G1888" s="72" t="n">
        <v>209.9</v>
      </c>
      <c r="H1888" s="72" t="n">
        <v>209.9</v>
      </c>
      <c r="I1888" s="71" t="n">
        <f aca="false">IF(B1888&gt;=Settings!$B$23,1,0)</f>
        <v>0</v>
      </c>
      <c r="J1888" s="71" t="n">
        <v>1</v>
      </c>
      <c r="K1888" s="71" t="n">
        <f aca="false">F1888*I1888*J1888</f>
        <v>0</v>
      </c>
      <c r="L1888" s="71" t="n">
        <f aca="false">E1888*I1888*J1888</f>
        <v>0</v>
      </c>
      <c r="M1888" s="72" t="n">
        <f aca="false">G1888*I1888*J1888</f>
        <v>0</v>
      </c>
      <c r="N1888" s="72" t="n">
        <f aca="false">D1888*I1888*J1888</f>
        <v>-0</v>
      </c>
      <c r="O1888" s="71" t="n">
        <f aca="false">F1888*J1888</f>
        <v>2</v>
      </c>
      <c r="P1888" s="71" t="n">
        <f aca="false">E1888*J1888</f>
        <v>0</v>
      </c>
    </row>
    <row r="1889" customFormat="false" ht="15" hidden="false" customHeight="false" outlineLevel="0" collapsed="false">
      <c r="A1889" s="71" t="s">
        <v>60</v>
      </c>
      <c r="B1889" s="71" t="s">
        <v>47</v>
      </c>
      <c r="C1889" s="71" t="s">
        <v>1448</v>
      </c>
      <c r="D1889" s="72" t="n">
        <v>99.95</v>
      </c>
      <c r="E1889" s="71" t="n">
        <v>1</v>
      </c>
      <c r="F1889" s="71" t="n">
        <v>8</v>
      </c>
      <c r="G1889" s="72" t="n">
        <v>799.6</v>
      </c>
      <c r="H1889" s="72" t="n">
        <v>699.65</v>
      </c>
      <c r="I1889" s="71" t="n">
        <f aca="false">IF(B1889&gt;=Settings!$B$23,1,0)</f>
        <v>0</v>
      </c>
      <c r="J1889" s="71" t="n">
        <v>1</v>
      </c>
      <c r="K1889" s="71" t="n">
        <f aca="false">F1889*I1889*J1889</f>
        <v>0</v>
      </c>
      <c r="L1889" s="71" t="n">
        <f aca="false">E1889*I1889*J1889</f>
        <v>0</v>
      </c>
      <c r="M1889" s="72" t="n">
        <f aca="false">G1889*I1889*J1889</f>
        <v>0</v>
      </c>
      <c r="N1889" s="72" t="n">
        <f aca="false">D1889*I1889*J1889</f>
        <v>0</v>
      </c>
      <c r="O1889" s="71" t="n">
        <f aca="false">F1889*J1889</f>
        <v>8</v>
      </c>
      <c r="P1889" s="71" t="n">
        <f aca="false">E1889*J1889</f>
        <v>1</v>
      </c>
    </row>
    <row r="1890" customFormat="false" ht="15" hidden="false" customHeight="false" outlineLevel="0" collapsed="false">
      <c r="A1890" s="71" t="s">
        <v>60</v>
      </c>
      <c r="B1890" s="71" t="s">
        <v>47</v>
      </c>
      <c r="C1890" s="71" t="s">
        <v>1902</v>
      </c>
      <c r="D1890" s="72" t="n">
        <v>0</v>
      </c>
      <c r="E1890" s="71" t="n">
        <v>0</v>
      </c>
      <c r="F1890" s="71" t="n">
        <v>1</v>
      </c>
      <c r="G1890" s="72" t="n">
        <v>49.95</v>
      </c>
      <c r="H1890" s="72" t="n">
        <v>49.95</v>
      </c>
      <c r="I1890" s="71" t="n">
        <f aca="false">IF(B1890&gt;=Settings!$B$23,1,0)</f>
        <v>0</v>
      </c>
      <c r="J1890" s="71" t="n">
        <v>1</v>
      </c>
      <c r="K1890" s="71" t="n">
        <f aca="false">F1890*I1890*J1890</f>
        <v>0</v>
      </c>
      <c r="L1890" s="71" t="n">
        <f aca="false">E1890*I1890*J1890</f>
        <v>0</v>
      </c>
      <c r="M1890" s="72" t="n">
        <f aca="false">G1890*I1890*J1890</f>
        <v>0</v>
      </c>
      <c r="N1890" s="72" t="n">
        <f aca="false">D1890*I1890*J1890</f>
        <v>-0</v>
      </c>
      <c r="O1890" s="71" t="n">
        <f aca="false">F1890*J1890</f>
        <v>1</v>
      </c>
      <c r="P1890" s="71" t="n">
        <f aca="false">E1890*J1890</f>
        <v>0</v>
      </c>
    </row>
    <row r="1891" customFormat="false" ht="15" hidden="false" customHeight="false" outlineLevel="0" collapsed="false">
      <c r="A1891" s="71" t="s">
        <v>59</v>
      </c>
      <c r="B1891" s="71" t="s">
        <v>47</v>
      </c>
      <c r="C1891" s="71" t="s">
        <v>1245</v>
      </c>
      <c r="D1891" s="72" t="n">
        <v>0</v>
      </c>
      <c r="E1891" s="71" t="n">
        <v>0</v>
      </c>
      <c r="F1891" s="71" t="n">
        <v>2</v>
      </c>
      <c r="G1891" s="72" t="n">
        <v>282.2</v>
      </c>
      <c r="H1891" s="72" t="n">
        <v>282.2</v>
      </c>
      <c r="I1891" s="71" t="n">
        <f aca="false">IF(B1891&gt;=Settings!$B$23,1,0)</f>
        <v>0</v>
      </c>
      <c r="J1891" s="71" t="n">
        <v>1</v>
      </c>
      <c r="K1891" s="71" t="n">
        <f aca="false">F1891*I1891*J1891</f>
        <v>0</v>
      </c>
      <c r="L1891" s="71" t="n">
        <f aca="false">E1891*I1891*J1891</f>
        <v>0</v>
      </c>
      <c r="M1891" s="72" t="n">
        <f aca="false">G1891*I1891*J1891</f>
        <v>0</v>
      </c>
      <c r="N1891" s="72" t="n">
        <f aca="false">D1891*I1891*J1891</f>
        <v>-0</v>
      </c>
      <c r="O1891" s="71" t="n">
        <f aca="false">F1891*J1891</f>
        <v>2</v>
      </c>
      <c r="P1891" s="71" t="n">
        <f aca="false">E1891*J1891</f>
        <v>0</v>
      </c>
    </row>
    <row r="1892" customFormat="false" ht="15" hidden="false" customHeight="false" outlineLevel="0" collapsed="false">
      <c r="A1892" s="71" t="s">
        <v>60</v>
      </c>
      <c r="B1892" s="71" t="s">
        <v>47</v>
      </c>
      <c r="C1892" s="71" t="s">
        <v>1416</v>
      </c>
      <c r="D1892" s="72" t="n">
        <v>0</v>
      </c>
      <c r="E1892" s="71" t="n">
        <v>0</v>
      </c>
      <c r="F1892" s="71" t="n">
        <v>2</v>
      </c>
      <c r="G1892" s="72" t="n">
        <v>189.9</v>
      </c>
      <c r="H1892" s="72" t="n">
        <v>189.9</v>
      </c>
      <c r="I1892" s="71" t="n">
        <f aca="false">IF(B1892&gt;=Settings!$B$23,1,0)</f>
        <v>0</v>
      </c>
      <c r="J1892" s="71" t="n">
        <v>1</v>
      </c>
      <c r="K1892" s="71" t="n">
        <f aca="false">F1892*I1892*J1892</f>
        <v>0</v>
      </c>
      <c r="L1892" s="71" t="n">
        <f aca="false">E1892*I1892*J1892</f>
        <v>0</v>
      </c>
      <c r="M1892" s="72" t="n">
        <f aca="false">G1892*I1892*J1892</f>
        <v>0</v>
      </c>
      <c r="N1892" s="72" t="n">
        <f aca="false">D1892*I1892*J1892</f>
        <v>-0</v>
      </c>
      <c r="O1892" s="71" t="n">
        <f aca="false">F1892*J1892</f>
        <v>2</v>
      </c>
      <c r="P1892" s="71" t="n">
        <f aca="false">E1892*J1892</f>
        <v>0</v>
      </c>
    </row>
    <row r="1893" customFormat="false" ht="15" hidden="false" customHeight="false" outlineLevel="0" collapsed="false">
      <c r="A1893" s="71" t="s">
        <v>61</v>
      </c>
      <c r="B1893" s="71" t="s">
        <v>47</v>
      </c>
      <c r="C1893" s="71" t="s">
        <v>1029</v>
      </c>
      <c r="D1893" s="72" t="n">
        <v>0</v>
      </c>
      <c r="E1893" s="71" t="n">
        <v>0</v>
      </c>
      <c r="F1893" s="71" t="n">
        <v>5</v>
      </c>
      <c r="G1893" s="72" t="n">
        <v>44.75</v>
      </c>
      <c r="H1893" s="72" t="n">
        <v>43.41</v>
      </c>
      <c r="I1893" s="71" t="n">
        <f aca="false">IF(B1893&gt;=Settings!$B$23,1,0)</f>
        <v>0</v>
      </c>
      <c r="J1893" s="71" t="n">
        <v>1</v>
      </c>
      <c r="K1893" s="71" t="n">
        <f aca="false">F1893*I1893*J1893</f>
        <v>0</v>
      </c>
      <c r="L1893" s="71" t="n">
        <f aca="false">E1893*I1893*J1893</f>
        <v>0</v>
      </c>
      <c r="M1893" s="72" t="n">
        <f aca="false">G1893*I1893*J1893</f>
        <v>0</v>
      </c>
      <c r="N1893" s="72" t="n">
        <f aca="false">D1893*I1893*J1893</f>
        <v>-0</v>
      </c>
      <c r="O1893" s="71" t="n">
        <f aca="false">F1893*J1893</f>
        <v>5</v>
      </c>
      <c r="P1893" s="71" t="n">
        <f aca="false">E1893*J1893</f>
        <v>0</v>
      </c>
    </row>
    <row r="1894" customFormat="false" ht="15" hidden="false" customHeight="false" outlineLevel="0" collapsed="false">
      <c r="A1894" s="71" t="s">
        <v>59</v>
      </c>
      <c r="B1894" s="71" t="s">
        <v>47</v>
      </c>
      <c r="C1894" s="71" t="s">
        <v>1100</v>
      </c>
      <c r="D1894" s="72" t="n">
        <v>0</v>
      </c>
      <c r="E1894" s="71" t="n">
        <v>0</v>
      </c>
      <c r="F1894" s="71" t="n">
        <v>3</v>
      </c>
      <c r="G1894" s="72" t="n">
        <v>329.85</v>
      </c>
      <c r="H1894" s="72" t="n">
        <v>329.85</v>
      </c>
      <c r="I1894" s="71" t="n">
        <f aca="false">IF(B1894&gt;=Settings!$B$23,1,0)</f>
        <v>0</v>
      </c>
      <c r="J1894" s="71" t="n">
        <v>1</v>
      </c>
      <c r="K1894" s="71" t="n">
        <f aca="false">F1894*I1894*J1894</f>
        <v>0</v>
      </c>
      <c r="L1894" s="71" t="n">
        <f aca="false">E1894*I1894*J1894</f>
        <v>0</v>
      </c>
      <c r="M1894" s="72" t="n">
        <f aca="false">G1894*I1894*J1894</f>
        <v>0</v>
      </c>
      <c r="N1894" s="72" t="n">
        <f aca="false">D1894*I1894*J1894</f>
        <v>-0</v>
      </c>
      <c r="O1894" s="71" t="n">
        <f aca="false">F1894*J1894</f>
        <v>3</v>
      </c>
      <c r="P1894" s="71" t="n">
        <f aca="false">E1894*J1894</f>
        <v>0</v>
      </c>
    </row>
    <row r="1895" customFormat="false" ht="15" hidden="false" customHeight="false" outlineLevel="0" collapsed="false">
      <c r="A1895" s="71" t="s">
        <v>60</v>
      </c>
      <c r="B1895" s="71" t="s">
        <v>47</v>
      </c>
      <c r="C1895" s="71" t="s">
        <v>1903</v>
      </c>
      <c r="D1895" s="72" t="n">
        <v>0</v>
      </c>
      <c r="E1895" s="71" t="n">
        <v>0</v>
      </c>
      <c r="F1895" s="71" t="n">
        <v>1</v>
      </c>
      <c r="G1895" s="72" t="n">
        <v>40.69</v>
      </c>
      <c r="H1895" s="72" t="n">
        <v>40.69</v>
      </c>
      <c r="I1895" s="71" t="n">
        <f aca="false">IF(B1895&gt;=Settings!$B$23,1,0)</f>
        <v>0</v>
      </c>
      <c r="J1895" s="71" t="n">
        <v>1</v>
      </c>
      <c r="K1895" s="71" t="n">
        <f aca="false">F1895*I1895*J1895</f>
        <v>0</v>
      </c>
      <c r="L1895" s="71" t="n">
        <f aca="false">E1895*I1895*J1895</f>
        <v>0</v>
      </c>
      <c r="M1895" s="72" t="n">
        <f aca="false">G1895*I1895*J1895</f>
        <v>0</v>
      </c>
      <c r="N1895" s="72" t="n">
        <f aca="false">D1895*I1895*J1895</f>
        <v>-0</v>
      </c>
      <c r="O1895" s="71" t="n">
        <f aca="false">F1895*J1895</f>
        <v>1</v>
      </c>
      <c r="P1895" s="71" t="n">
        <f aca="false">E1895*J1895</f>
        <v>0</v>
      </c>
    </row>
    <row r="1896" customFormat="false" ht="15" hidden="false" customHeight="false" outlineLevel="0" collapsed="false">
      <c r="A1896" s="71" t="s">
        <v>60</v>
      </c>
      <c r="B1896" s="71" t="s">
        <v>47</v>
      </c>
      <c r="C1896" s="71" t="s">
        <v>937</v>
      </c>
      <c r="D1896" s="72" t="n">
        <v>0</v>
      </c>
      <c r="E1896" s="71" t="n">
        <v>0</v>
      </c>
      <c r="F1896" s="71" t="n">
        <v>2</v>
      </c>
      <c r="G1896" s="72" t="n">
        <v>53.9</v>
      </c>
      <c r="H1896" s="72" t="n">
        <v>53.9</v>
      </c>
      <c r="I1896" s="71" t="n">
        <f aca="false">IF(B1896&gt;=Settings!$B$23,1,0)</f>
        <v>0</v>
      </c>
      <c r="J1896" s="71" t="n">
        <v>1</v>
      </c>
      <c r="K1896" s="71" t="n">
        <f aca="false">F1896*I1896*J1896</f>
        <v>0</v>
      </c>
      <c r="L1896" s="71" t="n">
        <f aca="false">E1896*I1896*J1896</f>
        <v>0</v>
      </c>
      <c r="M1896" s="72" t="n">
        <f aca="false">G1896*I1896*J1896</f>
        <v>0</v>
      </c>
      <c r="N1896" s="72" t="n">
        <f aca="false">D1896*I1896*J1896</f>
        <v>-0</v>
      </c>
      <c r="O1896" s="71" t="n">
        <f aca="false">F1896*J1896</f>
        <v>2</v>
      </c>
      <c r="P1896" s="71" t="n">
        <f aca="false">E1896*J1896</f>
        <v>0</v>
      </c>
    </row>
    <row r="1897" customFormat="false" ht="15" hidden="false" customHeight="false" outlineLevel="0" collapsed="false">
      <c r="A1897" s="71" t="s">
        <v>60</v>
      </c>
      <c r="B1897" s="71" t="s">
        <v>47</v>
      </c>
      <c r="C1897" s="71" t="s">
        <v>1208</v>
      </c>
      <c r="D1897" s="72" t="n">
        <v>0</v>
      </c>
      <c r="E1897" s="71" t="n">
        <v>0</v>
      </c>
      <c r="F1897" s="71" t="n">
        <v>1</v>
      </c>
      <c r="G1897" s="72" t="n">
        <v>84.95</v>
      </c>
      <c r="H1897" s="72" t="n">
        <v>84.95</v>
      </c>
      <c r="I1897" s="71" t="n">
        <f aca="false">IF(B1897&gt;=Settings!$B$23,1,0)</f>
        <v>0</v>
      </c>
      <c r="J1897" s="71" t="n">
        <v>1</v>
      </c>
      <c r="K1897" s="71" t="n">
        <f aca="false">F1897*I1897*J1897</f>
        <v>0</v>
      </c>
      <c r="L1897" s="71" t="n">
        <f aca="false">E1897*I1897*J1897</f>
        <v>0</v>
      </c>
      <c r="M1897" s="72" t="n">
        <f aca="false">G1897*I1897*J1897</f>
        <v>0</v>
      </c>
      <c r="N1897" s="72" t="n">
        <f aca="false">D1897*I1897*J1897</f>
        <v>-0</v>
      </c>
      <c r="O1897" s="71" t="n">
        <f aca="false">F1897*J1897</f>
        <v>1</v>
      </c>
      <c r="P1897" s="71" t="n">
        <f aca="false">E1897*J1897</f>
        <v>0</v>
      </c>
    </row>
    <row r="1898" customFormat="false" ht="15" hidden="false" customHeight="false" outlineLevel="0" collapsed="false">
      <c r="A1898" s="71" t="s">
        <v>59</v>
      </c>
      <c r="B1898" s="71" t="s">
        <v>47</v>
      </c>
      <c r="C1898" s="71" t="s">
        <v>1263</v>
      </c>
      <c r="D1898" s="72" t="n">
        <v>0</v>
      </c>
      <c r="E1898" s="71" t="n">
        <v>0</v>
      </c>
      <c r="F1898" s="71" t="n">
        <v>2</v>
      </c>
      <c r="G1898" s="72" t="n">
        <v>247.4</v>
      </c>
      <c r="H1898" s="72" t="n">
        <v>247.4</v>
      </c>
      <c r="I1898" s="71" t="n">
        <f aca="false">IF(B1898&gt;=Settings!$B$23,1,0)</f>
        <v>0</v>
      </c>
      <c r="J1898" s="71" t="n">
        <v>1</v>
      </c>
      <c r="K1898" s="71" t="n">
        <f aca="false">F1898*I1898*J1898</f>
        <v>0</v>
      </c>
      <c r="L1898" s="71" t="n">
        <f aca="false">E1898*I1898*J1898</f>
        <v>0</v>
      </c>
      <c r="M1898" s="72" t="n">
        <f aca="false">G1898*I1898*J1898</f>
        <v>0</v>
      </c>
      <c r="N1898" s="72" t="n">
        <f aca="false">D1898*I1898*J1898</f>
        <v>-0</v>
      </c>
      <c r="O1898" s="71" t="n">
        <f aca="false">F1898*J1898</f>
        <v>2</v>
      </c>
      <c r="P1898" s="71" t="n">
        <f aca="false">E1898*J1898</f>
        <v>0</v>
      </c>
    </row>
    <row r="1899" customFormat="false" ht="15" hidden="false" customHeight="false" outlineLevel="0" collapsed="false">
      <c r="A1899" s="71" t="s">
        <v>59</v>
      </c>
      <c r="B1899" s="71" t="s">
        <v>47</v>
      </c>
      <c r="C1899" s="71" t="s">
        <v>1262</v>
      </c>
      <c r="D1899" s="72" t="n">
        <v>0</v>
      </c>
      <c r="E1899" s="71" t="n">
        <v>0</v>
      </c>
      <c r="F1899" s="71" t="n">
        <v>23</v>
      </c>
      <c r="G1899" s="72" t="n">
        <v>2542.85</v>
      </c>
      <c r="H1899" s="72" t="n">
        <v>2542.85</v>
      </c>
      <c r="I1899" s="71" t="n">
        <f aca="false">IF(B1899&gt;=Settings!$B$23,1,0)</f>
        <v>0</v>
      </c>
      <c r="J1899" s="71" t="n">
        <v>1</v>
      </c>
      <c r="K1899" s="71" t="n">
        <f aca="false">F1899*I1899*J1899</f>
        <v>0</v>
      </c>
      <c r="L1899" s="71" t="n">
        <f aca="false">E1899*I1899*J1899</f>
        <v>0</v>
      </c>
      <c r="M1899" s="72" t="n">
        <f aca="false">G1899*I1899*J1899</f>
        <v>0</v>
      </c>
      <c r="N1899" s="72" t="n">
        <f aca="false">D1899*I1899*J1899</f>
        <v>-0</v>
      </c>
      <c r="O1899" s="71" t="n">
        <f aca="false">F1899*J1899</f>
        <v>23</v>
      </c>
      <c r="P1899" s="71" t="n">
        <f aca="false">E1899*J1899</f>
        <v>0</v>
      </c>
    </row>
    <row r="1900" customFormat="false" ht="15" hidden="false" customHeight="false" outlineLevel="0" collapsed="false">
      <c r="A1900" s="71" t="s">
        <v>59</v>
      </c>
      <c r="B1900" s="71" t="s">
        <v>47</v>
      </c>
      <c r="C1900" s="71" t="s">
        <v>127</v>
      </c>
      <c r="D1900" s="72" t="n">
        <v>0</v>
      </c>
      <c r="E1900" s="71" t="n">
        <v>0</v>
      </c>
      <c r="F1900" s="71" t="n">
        <v>30</v>
      </c>
      <c r="G1900" s="72" t="n">
        <v>4547.091</v>
      </c>
      <c r="H1900" s="72" t="n">
        <v>4547.091</v>
      </c>
      <c r="I1900" s="71" t="n">
        <f aca="false">IF(B1900&gt;=Settings!$B$23,1,0)</f>
        <v>0</v>
      </c>
      <c r="J1900" s="71" t="n">
        <v>1</v>
      </c>
      <c r="K1900" s="71" t="n">
        <f aca="false">F1900*I1900*J1900</f>
        <v>0</v>
      </c>
      <c r="L1900" s="71" t="n">
        <f aca="false">E1900*I1900*J1900</f>
        <v>0</v>
      </c>
      <c r="M1900" s="72" t="n">
        <f aca="false">G1900*I1900*J1900</f>
        <v>0</v>
      </c>
      <c r="N1900" s="72" t="n">
        <f aca="false">D1900*I1900*J1900</f>
        <v>-0</v>
      </c>
      <c r="O1900" s="71" t="n">
        <f aca="false">F1900*J1900</f>
        <v>30</v>
      </c>
      <c r="P1900" s="71" t="n">
        <f aca="false">E1900*J1900</f>
        <v>0</v>
      </c>
    </row>
    <row r="1901" customFormat="false" ht="15" hidden="false" customHeight="false" outlineLevel="0" collapsed="false">
      <c r="A1901" s="71" t="s">
        <v>60</v>
      </c>
      <c r="B1901" s="71" t="s">
        <v>47</v>
      </c>
      <c r="C1901" s="71" t="s">
        <v>760</v>
      </c>
      <c r="D1901" s="72" t="n">
        <v>0</v>
      </c>
      <c r="E1901" s="71" t="n">
        <v>0</v>
      </c>
      <c r="F1901" s="71" t="n">
        <v>1</v>
      </c>
      <c r="G1901" s="72" t="n">
        <v>85</v>
      </c>
      <c r="H1901" s="72" t="n">
        <v>85</v>
      </c>
      <c r="I1901" s="71" t="n">
        <f aca="false">IF(B1901&gt;=Settings!$B$23,1,0)</f>
        <v>0</v>
      </c>
      <c r="J1901" s="71" t="n">
        <v>1</v>
      </c>
      <c r="K1901" s="71" t="n">
        <f aca="false">F1901*I1901*J1901</f>
        <v>0</v>
      </c>
      <c r="L1901" s="71" t="n">
        <f aca="false">E1901*I1901*J1901</f>
        <v>0</v>
      </c>
      <c r="M1901" s="72" t="n">
        <f aca="false">G1901*I1901*J1901</f>
        <v>0</v>
      </c>
      <c r="N1901" s="72" t="n">
        <f aca="false">D1901*I1901*J1901</f>
        <v>-0</v>
      </c>
      <c r="O1901" s="71" t="n">
        <f aca="false">F1901*J1901</f>
        <v>1</v>
      </c>
      <c r="P1901" s="71" t="n">
        <f aca="false">E1901*J1901</f>
        <v>0</v>
      </c>
    </row>
    <row r="1902" customFormat="false" ht="15" hidden="false" customHeight="false" outlineLevel="0" collapsed="false">
      <c r="A1902" s="71" t="s">
        <v>61</v>
      </c>
      <c r="B1902" s="71" t="s">
        <v>47</v>
      </c>
      <c r="C1902" s="71" t="s">
        <v>920</v>
      </c>
      <c r="D1902" s="72" t="n">
        <v>0</v>
      </c>
      <c r="E1902" s="71" t="n">
        <v>0</v>
      </c>
      <c r="F1902" s="71" t="n">
        <v>1</v>
      </c>
      <c r="G1902" s="72" t="n">
        <v>174.95</v>
      </c>
      <c r="H1902" s="72" t="n">
        <v>174.95</v>
      </c>
      <c r="I1902" s="71" t="n">
        <f aca="false">IF(B1902&gt;=Settings!$B$23,1,0)</f>
        <v>0</v>
      </c>
      <c r="J1902" s="71" t="n">
        <v>1</v>
      </c>
      <c r="K1902" s="71" t="n">
        <f aca="false">F1902*I1902*J1902</f>
        <v>0</v>
      </c>
      <c r="L1902" s="71" t="n">
        <f aca="false">E1902*I1902*J1902</f>
        <v>0</v>
      </c>
      <c r="M1902" s="72" t="n">
        <f aca="false">G1902*I1902*J1902</f>
        <v>0</v>
      </c>
      <c r="N1902" s="72" t="n">
        <f aca="false">D1902*I1902*J1902</f>
        <v>-0</v>
      </c>
      <c r="O1902" s="71" t="n">
        <f aca="false">F1902*J1902</f>
        <v>1</v>
      </c>
      <c r="P1902" s="71" t="n">
        <f aca="false">E1902*J1902</f>
        <v>0</v>
      </c>
    </row>
    <row r="1903" customFormat="false" ht="15" hidden="false" customHeight="false" outlineLevel="0" collapsed="false">
      <c r="A1903" s="71" t="s">
        <v>60</v>
      </c>
      <c r="B1903" s="71" t="s">
        <v>47</v>
      </c>
      <c r="C1903" s="71" t="s">
        <v>1904</v>
      </c>
      <c r="D1903" s="72" t="n">
        <v>0</v>
      </c>
      <c r="E1903" s="71" t="n">
        <v>0</v>
      </c>
      <c r="F1903" s="71" t="n">
        <v>2</v>
      </c>
      <c r="G1903" s="72" t="n">
        <v>399.9</v>
      </c>
      <c r="H1903" s="72" t="n">
        <v>399.9</v>
      </c>
      <c r="I1903" s="71" t="n">
        <f aca="false">IF(B1903&gt;=Settings!$B$23,1,0)</f>
        <v>0</v>
      </c>
      <c r="J1903" s="71" t="n">
        <v>1</v>
      </c>
      <c r="K1903" s="71" t="n">
        <f aca="false">F1903*I1903*J1903</f>
        <v>0</v>
      </c>
      <c r="L1903" s="71" t="n">
        <f aca="false">E1903*I1903*J1903</f>
        <v>0</v>
      </c>
      <c r="M1903" s="72" t="n">
        <f aca="false">G1903*I1903*J1903</f>
        <v>0</v>
      </c>
      <c r="N1903" s="72" t="n">
        <f aca="false">D1903*I1903*J1903</f>
        <v>-0</v>
      </c>
      <c r="O1903" s="71" t="n">
        <f aca="false">F1903*J1903</f>
        <v>2</v>
      </c>
      <c r="P1903" s="71" t="n">
        <f aca="false">E1903*J1903</f>
        <v>0</v>
      </c>
    </row>
    <row r="1904" customFormat="false" ht="15" hidden="false" customHeight="false" outlineLevel="0" collapsed="false">
      <c r="A1904" s="71" t="s">
        <v>60</v>
      </c>
      <c r="B1904" s="71" t="s">
        <v>47</v>
      </c>
      <c r="C1904" s="71" t="s">
        <v>1381</v>
      </c>
      <c r="D1904" s="72" t="n">
        <v>0</v>
      </c>
      <c r="E1904" s="71" t="n">
        <v>0</v>
      </c>
      <c r="F1904" s="71" t="n">
        <v>2</v>
      </c>
      <c r="G1904" s="72" t="n">
        <v>199.9</v>
      </c>
      <c r="H1904" s="72" t="n">
        <v>199.9</v>
      </c>
      <c r="I1904" s="71" t="n">
        <f aca="false">IF(B1904&gt;=Settings!$B$23,1,0)</f>
        <v>0</v>
      </c>
      <c r="J1904" s="71" t="n">
        <v>1</v>
      </c>
      <c r="K1904" s="71" t="n">
        <f aca="false">F1904*I1904*J1904</f>
        <v>0</v>
      </c>
      <c r="L1904" s="71" t="n">
        <f aca="false">E1904*I1904*J1904</f>
        <v>0</v>
      </c>
      <c r="M1904" s="72" t="n">
        <f aca="false">G1904*I1904*J1904</f>
        <v>0</v>
      </c>
      <c r="N1904" s="72" t="n">
        <f aca="false">D1904*I1904*J1904</f>
        <v>-0</v>
      </c>
      <c r="O1904" s="71" t="n">
        <f aca="false">F1904*J1904</f>
        <v>2</v>
      </c>
      <c r="P1904" s="71" t="n">
        <f aca="false">E1904*J1904</f>
        <v>0</v>
      </c>
    </row>
    <row r="1905" customFormat="false" ht="15" hidden="false" customHeight="false" outlineLevel="0" collapsed="false">
      <c r="A1905" s="71" t="s">
        <v>60</v>
      </c>
      <c r="B1905" s="71" t="s">
        <v>47</v>
      </c>
      <c r="C1905" s="71" t="s">
        <v>1905</v>
      </c>
      <c r="D1905" s="72" t="n">
        <v>0</v>
      </c>
      <c r="E1905" s="71" t="n">
        <v>0</v>
      </c>
      <c r="F1905" s="71" t="n">
        <v>2</v>
      </c>
      <c r="G1905" s="72" t="n">
        <v>293.9</v>
      </c>
      <c r="H1905" s="72" t="n">
        <v>293.9</v>
      </c>
      <c r="I1905" s="71" t="n">
        <f aca="false">IF(B1905&gt;=Settings!$B$23,1,0)</f>
        <v>0</v>
      </c>
      <c r="J1905" s="71" t="n">
        <v>1</v>
      </c>
      <c r="K1905" s="71" t="n">
        <f aca="false">F1905*I1905*J1905</f>
        <v>0</v>
      </c>
      <c r="L1905" s="71" t="n">
        <f aca="false">E1905*I1905*J1905</f>
        <v>0</v>
      </c>
      <c r="M1905" s="72" t="n">
        <f aca="false">G1905*I1905*J1905</f>
        <v>0</v>
      </c>
      <c r="N1905" s="72" t="n">
        <f aca="false">D1905*I1905*J1905</f>
        <v>-0</v>
      </c>
      <c r="O1905" s="71" t="n">
        <f aca="false">F1905*J1905</f>
        <v>2</v>
      </c>
      <c r="P1905" s="71" t="n">
        <f aca="false">E1905*J1905</f>
        <v>0</v>
      </c>
    </row>
    <row r="1906" customFormat="false" ht="15" hidden="false" customHeight="false" outlineLevel="0" collapsed="false">
      <c r="A1906" s="71" t="s">
        <v>60</v>
      </c>
      <c r="B1906" s="71" t="s">
        <v>47</v>
      </c>
      <c r="C1906" s="71" t="s">
        <v>1906</v>
      </c>
      <c r="D1906" s="72" t="n">
        <v>0</v>
      </c>
      <c r="E1906" s="71" t="n">
        <v>0</v>
      </c>
      <c r="F1906" s="71" t="n">
        <v>22</v>
      </c>
      <c r="G1906" s="72" t="n">
        <v>1417.9</v>
      </c>
      <c r="H1906" s="72" t="n">
        <v>1417.9</v>
      </c>
      <c r="I1906" s="71" t="n">
        <f aca="false">IF(B1906&gt;=Settings!$B$23,1,0)</f>
        <v>0</v>
      </c>
      <c r="J1906" s="71" t="n">
        <v>1</v>
      </c>
      <c r="K1906" s="71" t="n">
        <f aca="false">F1906*I1906*J1906</f>
        <v>0</v>
      </c>
      <c r="L1906" s="71" t="n">
        <f aca="false">E1906*I1906*J1906</f>
        <v>0</v>
      </c>
      <c r="M1906" s="72" t="n">
        <f aca="false">G1906*I1906*J1906</f>
        <v>0</v>
      </c>
      <c r="N1906" s="72" t="n">
        <f aca="false">D1906*I1906*J1906</f>
        <v>-0</v>
      </c>
      <c r="O1906" s="71" t="n">
        <f aca="false">F1906*J1906</f>
        <v>22</v>
      </c>
      <c r="P1906" s="71" t="n">
        <f aca="false">E1906*J1906</f>
        <v>0</v>
      </c>
    </row>
    <row r="1907" customFormat="false" ht="15" hidden="false" customHeight="false" outlineLevel="0" collapsed="false">
      <c r="A1907" s="71" t="s">
        <v>60</v>
      </c>
      <c r="B1907" s="71" t="s">
        <v>47</v>
      </c>
      <c r="C1907" s="71" t="s">
        <v>1907</v>
      </c>
      <c r="D1907" s="72" t="n">
        <v>0</v>
      </c>
      <c r="E1907" s="71" t="n">
        <v>0</v>
      </c>
      <c r="F1907" s="71" t="n">
        <v>2</v>
      </c>
      <c r="G1907" s="72" t="n">
        <v>277.9</v>
      </c>
      <c r="H1907" s="72" t="n">
        <v>277.9</v>
      </c>
      <c r="I1907" s="71" t="n">
        <f aca="false">IF(B1907&gt;=Settings!$B$23,1,0)</f>
        <v>0</v>
      </c>
      <c r="J1907" s="71" t="n">
        <v>1</v>
      </c>
      <c r="K1907" s="71" t="n">
        <f aca="false">F1907*I1907*J1907</f>
        <v>0</v>
      </c>
      <c r="L1907" s="71" t="n">
        <f aca="false">E1907*I1907*J1907</f>
        <v>0</v>
      </c>
      <c r="M1907" s="72" t="n">
        <f aca="false">G1907*I1907*J1907</f>
        <v>0</v>
      </c>
      <c r="N1907" s="72" t="n">
        <f aca="false">D1907*I1907*J1907</f>
        <v>-0</v>
      </c>
      <c r="O1907" s="71" t="n">
        <f aca="false">F1907*J1907</f>
        <v>2</v>
      </c>
      <c r="P1907" s="71" t="n">
        <f aca="false">E1907*J1907</f>
        <v>0</v>
      </c>
    </row>
    <row r="1908" customFormat="false" ht="15" hidden="false" customHeight="false" outlineLevel="0" collapsed="false">
      <c r="A1908" s="71" t="s">
        <v>60</v>
      </c>
      <c r="B1908" s="71" t="s">
        <v>47</v>
      </c>
      <c r="C1908" s="71" t="s">
        <v>1268</v>
      </c>
      <c r="D1908" s="72" t="n">
        <v>0</v>
      </c>
      <c r="E1908" s="71" t="n">
        <v>0</v>
      </c>
      <c r="F1908" s="71" t="n">
        <v>12</v>
      </c>
      <c r="G1908" s="72" t="n">
        <v>1427.4</v>
      </c>
      <c r="H1908" s="72" t="n">
        <v>1427.4</v>
      </c>
      <c r="I1908" s="71" t="n">
        <f aca="false">IF(B1908&gt;=Settings!$B$23,1,0)</f>
        <v>0</v>
      </c>
      <c r="J1908" s="71" t="n">
        <v>1</v>
      </c>
      <c r="K1908" s="71" t="n">
        <f aca="false">F1908*I1908*J1908</f>
        <v>0</v>
      </c>
      <c r="L1908" s="71" t="n">
        <f aca="false">E1908*I1908*J1908</f>
        <v>0</v>
      </c>
      <c r="M1908" s="72" t="n">
        <f aca="false">G1908*I1908*J1908</f>
        <v>0</v>
      </c>
      <c r="N1908" s="72" t="n">
        <f aca="false">D1908*I1908*J1908</f>
        <v>-0</v>
      </c>
      <c r="O1908" s="71" t="n">
        <f aca="false">F1908*J1908</f>
        <v>12</v>
      </c>
      <c r="P1908" s="71" t="n">
        <f aca="false">E1908*J1908</f>
        <v>0</v>
      </c>
    </row>
    <row r="1909" customFormat="false" ht="15" hidden="false" customHeight="false" outlineLevel="0" collapsed="false">
      <c r="A1909" s="71" t="s">
        <v>60</v>
      </c>
      <c r="B1909" s="71" t="s">
        <v>47</v>
      </c>
      <c r="C1909" s="71" t="s">
        <v>1908</v>
      </c>
      <c r="D1909" s="72" t="n">
        <v>0</v>
      </c>
      <c r="E1909" s="71" t="n">
        <v>0</v>
      </c>
      <c r="F1909" s="71" t="n">
        <v>2</v>
      </c>
      <c r="G1909" s="72" t="n">
        <v>289.9</v>
      </c>
      <c r="H1909" s="72" t="n">
        <v>289.9</v>
      </c>
      <c r="I1909" s="71" t="n">
        <f aca="false">IF(B1909&gt;=Settings!$B$23,1,0)</f>
        <v>0</v>
      </c>
      <c r="J1909" s="71" t="n">
        <v>1</v>
      </c>
      <c r="K1909" s="71" t="n">
        <f aca="false">F1909*I1909*J1909</f>
        <v>0</v>
      </c>
      <c r="L1909" s="71" t="n">
        <f aca="false">E1909*I1909*J1909</f>
        <v>0</v>
      </c>
      <c r="M1909" s="72" t="n">
        <f aca="false">G1909*I1909*J1909</f>
        <v>0</v>
      </c>
      <c r="N1909" s="72" t="n">
        <f aca="false">D1909*I1909*J1909</f>
        <v>-0</v>
      </c>
      <c r="O1909" s="71" t="n">
        <f aca="false">F1909*J1909</f>
        <v>2</v>
      </c>
      <c r="P1909" s="71" t="n">
        <f aca="false">E1909*J1909</f>
        <v>0</v>
      </c>
    </row>
    <row r="1910" customFormat="false" ht="15" hidden="false" customHeight="false" outlineLevel="0" collapsed="false">
      <c r="A1910" s="71" t="s">
        <v>60</v>
      </c>
      <c r="B1910" s="71" t="s">
        <v>47</v>
      </c>
      <c r="C1910" s="71" t="s">
        <v>1481</v>
      </c>
      <c r="D1910" s="72" t="n">
        <v>169.9</v>
      </c>
      <c r="E1910" s="71" t="n">
        <v>2</v>
      </c>
      <c r="F1910" s="71" t="n">
        <v>14</v>
      </c>
      <c r="G1910" s="72" t="n">
        <v>1189.3</v>
      </c>
      <c r="H1910" s="72" t="n">
        <v>1019.4</v>
      </c>
      <c r="I1910" s="71" t="n">
        <f aca="false">IF(B1910&gt;=Settings!$B$23,1,0)</f>
        <v>0</v>
      </c>
      <c r="J1910" s="71" t="n">
        <v>1</v>
      </c>
      <c r="K1910" s="71" t="n">
        <f aca="false">F1910*I1910*J1910</f>
        <v>0</v>
      </c>
      <c r="L1910" s="71" t="n">
        <f aca="false">E1910*I1910*J1910</f>
        <v>0</v>
      </c>
      <c r="M1910" s="72" t="n">
        <f aca="false">G1910*I1910*J1910</f>
        <v>0</v>
      </c>
      <c r="N1910" s="72" t="n">
        <f aca="false">D1910*I1910*J1910</f>
        <v>0</v>
      </c>
      <c r="O1910" s="71" t="n">
        <f aca="false">F1910*J1910</f>
        <v>14</v>
      </c>
      <c r="P1910" s="71" t="n">
        <f aca="false">E1910*J1910</f>
        <v>2</v>
      </c>
    </row>
    <row r="1911" customFormat="false" ht="15" hidden="false" customHeight="false" outlineLevel="0" collapsed="false">
      <c r="A1911" s="71" t="s">
        <v>59</v>
      </c>
      <c r="B1911" s="71" t="s">
        <v>47</v>
      </c>
      <c r="C1911" s="71" t="s">
        <v>139</v>
      </c>
      <c r="D1911" s="72" t="n">
        <v>0</v>
      </c>
      <c r="E1911" s="71" t="n">
        <v>0</v>
      </c>
      <c r="F1911" s="71" t="n">
        <v>48</v>
      </c>
      <c r="G1911" s="72" t="n">
        <v>3172.6</v>
      </c>
      <c r="H1911" s="72" t="n">
        <v>3172.6</v>
      </c>
      <c r="I1911" s="71" t="n">
        <f aca="false">IF(B1911&gt;=Settings!$B$23,1,0)</f>
        <v>0</v>
      </c>
      <c r="J1911" s="71" t="n">
        <v>1</v>
      </c>
      <c r="K1911" s="71" t="n">
        <f aca="false">F1911*I1911*J1911</f>
        <v>0</v>
      </c>
      <c r="L1911" s="71" t="n">
        <f aca="false">E1911*I1911*J1911</f>
        <v>0</v>
      </c>
      <c r="M1911" s="72" t="n">
        <f aca="false">G1911*I1911*J1911</f>
        <v>0</v>
      </c>
      <c r="N1911" s="72" t="n">
        <f aca="false">D1911*I1911*J1911</f>
        <v>-0</v>
      </c>
      <c r="O1911" s="71" t="n">
        <f aca="false">F1911*J1911</f>
        <v>48</v>
      </c>
      <c r="P1911" s="71" t="n">
        <f aca="false">E1911*J1911</f>
        <v>0</v>
      </c>
    </row>
    <row r="1912" customFormat="false" ht="15" hidden="false" customHeight="false" outlineLevel="0" collapsed="false">
      <c r="A1912" s="71" t="s">
        <v>59</v>
      </c>
      <c r="B1912" s="71" t="s">
        <v>47</v>
      </c>
      <c r="C1912" s="71" t="s">
        <v>1337</v>
      </c>
      <c r="D1912" s="72" t="n">
        <v>0</v>
      </c>
      <c r="E1912" s="71" t="n">
        <v>0</v>
      </c>
      <c r="F1912" s="71" t="n">
        <v>20514</v>
      </c>
      <c r="G1912" s="72" t="n">
        <v>20514</v>
      </c>
      <c r="H1912" s="72" t="n">
        <v>20514</v>
      </c>
      <c r="I1912" s="71" t="n">
        <f aca="false">IF(B1912&gt;=Settings!$B$23,1,0)</f>
        <v>0</v>
      </c>
      <c r="J1912" s="71" t="n">
        <v>0</v>
      </c>
      <c r="K1912" s="71" t="n">
        <f aca="false">F1912*I1912*J1912</f>
        <v>0</v>
      </c>
      <c r="L1912" s="71" t="n">
        <f aca="false">E1912*I1912*J1912</f>
        <v>0</v>
      </c>
      <c r="M1912" s="72" t="n">
        <f aca="false">G1912*I1912*J1912</f>
        <v>0</v>
      </c>
      <c r="N1912" s="72" t="n">
        <f aca="false">D1912*I1912*J1912</f>
        <v>-0</v>
      </c>
      <c r="O1912" s="71" t="n">
        <f aca="false">F1912*J1912</f>
        <v>0</v>
      </c>
      <c r="P1912" s="71" t="n">
        <f aca="false">E1912*J1912</f>
        <v>0</v>
      </c>
    </row>
    <row r="1913" customFormat="false" ht="15" hidden="false" customHeight="false" outlineLevel="0" collapsed="false">
      <c r="A1913" s="71" t="s">
        <v>60</v>
      </c>
      <c r="B1913" s="71" t="s">
        <v>47</v>
      </c>
      <c r="C1913" s="71" t="s">
        <v>1909</v>
      </c>
      <c r="D1913" s="72" t="n">
        <v>0</v>
      </c>
      <c r="E1913" s="71" t="n">
        <v>0</v>
      </c>
      <c r="F1913" s="71" t="n">
        <v>1</v>
      </c>
      <c r="G1913" s="72" t="n">
        <v>69.95</v>
      </c>
      <c r="H1913" s="72" t="n">
        <v>69.95</v>
      </c>
      <c r="I1913" s="71" t="n">
        <f aca="false">IF(B1913&gt;=Settings!$B$23,1,0)</f>
        <v>0</v>
      </c>
      <c r="J1913" s="71" t="n">
        <v>1</v>
      </c>
      <c r="K1913" s="71" t="n">
        <f aca="false">F1913*I1913*J1913</f>
        <v>0</v>
      </c>
      <c r="L1913" s="71" t="n">
        <f aca="false">E1913*I1913*J1913</f>
        <v>0</v>
      </c>
      <c r="M1913" s="72" t="n">
        <f aca="false">G1913*I1913*J1913</f>
        <v>0</v>
      </c>
      <c r="N1913" s="72" t="n">
        <f aca="false">D1913*I1913*J1913</f>
        <v>-0</v>
      </c>
      <c r="O1913" s="71" t="n">
        <f aca="false">F1913*J1913</f>
        <v>1</v>
      </c>
      <c r="P1913" s="71" t="n">
        <f aca="false">E1913*J1913</f>
        <v>0</v>
      </c>
    </row>
    <row r="1914" customFormat="false" ht="15" hidden="false" customHeight="false" outlineLevel="0" collapsed="false">
      <c r="A1914" s="71" t="s">
        <v>60</v>
      </c>
      <c r="B1914" s="71" t="s">
        <v>47</v>
      </c>
      <c r="C1914" s="71" t="s">
        <v>798</v>
      </c>
      <c r="D1914" s="72" t="n">
        <v>0</v>
      </c>
      <c r="E1914" s="71" t="n">
        <v>0</v>
      </c>
      <c r="F1914" s="71" t="n">
        <v>1</v>
      </c>
      <c r="G1914" s="72" t="n">
        <v>74.95</v>
      </c>
      <c r="H1914" s="72" t="n">
        <v>74.95</v>
      </c>
      <c r="I1914" s="71" t="n">
        <f aca="false">IF(B1914&gt;=Settings!$B$23,1,0)</f>
        <v>0</v>
      </c>
      <c r="J1914" s="71" t="n">
        <v>1</v>
      </c>
      <c r="K1914" s="71" t="n">
        <f aca="false">F1914*I1914*J1914</f>
        <v>0</v>
      </c>
      <c r="L1914" s="71" t="n">
        <f aca="false">E1914*I1914*J1914</f>
        <v>0</v>
      </c>
      <c r="M1914" s="72" t="n">
        <f aca="false">G1914*I1914*J1914</f>
        <v>0</v>
      </c>
      <c r="N1914" s="72" t="n">
        <f aca="false">D1914*I1914*J1914</f>
        <v>-0</v>
      </c>
      <c r="O1914" s="71" t="n">
        <f aca="false">F1914*J1914</f>
        <v>1</v>
      </c>
      <c r="P1914" s="71" t="n">
        <f aca="false">E1914*J1914</f>
        <v>0</v>
      </c>
    </row>
    <row r="1915" customFormat="false" ht="15" hidden="false" customHeight="false" outlineLevel="0" collapsed="false">
      <c r="A1915" s="71" t="s">
        <v>59</v>
      </c>
      <c r="B1915" s="71" t="s">
        <v>47</v>
      </c>
      <c r="C1915" s="71" t="s">
        <v>161</v>
      </c>
      <c r="D1915" s="72" t="n">
        <v>0</v>
      </c>
      <c r="E1915" s="71" t="n">
        <v>0</v>
      </c>
      <c r="F1915" s="71" t="n">
        <v>456</v>
      </c>
      <c r="G1915" s="72" t="n">
        <v>24360.721</v>
      </c>
      <c r="H1915" s="72" t="n">
        <v>24360.721</v>
      </c>
      <c r="I1915" s="71" t="n">
        <f aca="false">IF(B1915&gt;=Settings!$B$23,1,0)</f>
        <v>0</v>
      </c>
      <c r="J1915" s="71" t="n">
        <v>1</v>
      </c>
      <c r="K1915" s="71" t="n">
        <f aca="false">F1915*I1915*J1915</f>
        <v>0</v>
      </c>
      <c r="L1915" s="71" t="n">
        <f aca="false">E1915*I1915*J1915</f>
        <v>0</v>
      </c>
      <c r="M1915" s="72" t="n">
        <f aca="false">G1915*I1915*J1915</f>
        <v>0</v>
      </c>
      <c r="N1915" s="72" t="n">
        <f aca="false">D1915*I1915*J1915</f>
        <v>-0</v>
      </c>
      <c r="O1915" s="71" t="n">
        <f aca="false">F1915*J1915</f>
        <v>456</v>
      </c>
      <c r="P1915" s="71" t="n">
        <f aca="false">E1915*J1915</f>
        <v>0</v>
      </c>
    </row>
    <row r="1916" customFormat="false" ht="15" hidden="false" customHeight="false" outlineLevel="0" collapsed="false">
      <c r="A1916" s="71" t="s">
        <v>60</v>
      </c>
      <c r="B1916" s="71" t="s">
        <v>47</v>
      </c>
      <c r="C1916" s="71" t="s">
        <v>1322</v>
      </c>
      <c r="D1916" s="72" t="n">
        <v>0</v>
      </c>
      <c r="E1916" s="71" t="n">
        <v>0</v>
      </c>
      <c r="F1916" s="71" t="n">
        <v>28</v>
      </c>
      <c r="G1916" s="72" t="n">
        <v>2912.6</v>
      </c>
      <c r="H1916" s="72" t="n">
        <v>2912.6</v>
      </c>
      <c r="I1916" s="71" t="n">
        <f aca="false">IF(B1916&gt;=Settings!$B$23,1,0)</f>
        <v>0</v>
      </c>
      <c r="J1916" s="71" t="n">
        <v>1</v>
      </c>
      <c r="K1916" s="71" t="n">
        <f aca="false">F1916*I1916*J1916</f>
        <v>0</v>
      </c>
      <c r="L1916" s="71" t="n">
        <f aca="false">E1916*I1916*J1916</f>
        <v>0</v>
      </c>
      <c r="M1916" s="72" t="n">
        <f aca="false">G1916*I1916*J1916</f>
        <v>0</v>
      </c>
      <c r="N1916" s="72" t="n">
        <f aca="false">D1916*I1916*J1916</f>
        <v>-0</v>
      </c>
      <c r="O1916" s="71" t="n">
        <f aca="false">F1916*J1916</f>
        <v>28</v>
      </c>
      <c r="P1916" s="71" t="n">
        <f aca="false">E1916*J1916</f>
        <v>0</v>
      </c>
    </row>
    <row r="1917" customFormat="false" ht="15" hidden="false" customHeight="false" outlineLevel="0" collapsed="false">
      <c r="A1917" s="71" t="s">
        <v>60</v>
      </c>
      <c r="B1917" s="71" t="s">
        <v>47</v>
      </c>
      <c r="C1917" s="71" t="s">
        <v>1299</v>
      </c>
      <c r="D1917" s="72" t="n">
        <v>0</v>
      </c>
      <c r="E1917" s="71" t="n">
        <v>0</v>
      </c>
      <c r="F1917" s="71" t="n">
        <v>36</v>
      </c>
      <c r="G1917" s="72" t="n">
        <v>142.2</v>
      </c>
      <c r="H1917" s="72" t="n">
        <v>142.2</v>
      </c>
      <c r="I1917" s="71" t="n">
        <f aca="false">IF(B1917&gt;=Settings!$B$23,1,0)</f>
        <v>0</v>
      </c>
      <c r="J1917" s="71" t="n">
        <v>1</v>
      </c>
      <c r="K1917" s="71" t="n">
        <f aca="false">F1917*I1917*J1917</f>
        <v>0</v>
      </c>
      <c r="L1917" s="71" t="n">
        <f aca="false">E1917*I1917*J1917</f>
        <v>0</v>
      </c>
      <c r="M1917" s="72" t="n">
        <f aca="false">G1917*I1917*J1917</f>
        <v>0</v>
      </c>
      <c r="N1917" s="72" t="n">
        <f aca="false">D1917*I1917*J1917</f>
        <v>-0</v>
      </c>
      <c r="O1917" s="71" t="n">
        <f aca="false">F1917*J1917</f>
        <v>36</v>
      </c>
      <c r="P1917" s="71" t="n">
        <f aca="false">E1917*J1917</f>
        <v>0</v>
      </c>
    </row>
    <row r="1918" customFormat="false" ht="15" hidden="false" customHeight="false" outlineLevel="0" collapsed="false">
      <c r="A1918" s="71" t="s">
        <v>59</v>
      </c>
      <c r="B1918" s="71" t="s">
        <v>47</v>
      </c>
      <c r="C1918" s="71" t="s">
        <v>393</v>
      </c>
      <c r="D1918" s="72" t="n">
        <v>0</v>
      </c>
      <c r="E1918" s="71" t="n">
        <v>0</v>
      </c>
      <c r="F1918" s="71" t="n">
        <v>267</v>
      </c>
      <c r="G1918" s="72" t="n">
        <v>1066.286</v>
      </c>
      <c r="H1918" s="72" t="n">
        <v>1066.286</v>
      </c>
      <c r="I1918" s="71" t="n">
        <f aca="false">IF(B1918&gt;=Settings!$B$23,1,0)</f>
        <v>0</v>
      </c>
      <c r="J1918" s="71" t="n">
        <v>1</v>
      </c>
      <c r="K1918" s="71" t="n">
        <f aca="false">F1918*I1918*J1918</f>
        <v>0</v>
      </c>
      <c r="L1918" s="71" t="n">
        <f aca="false">E1918*I1918*J1918</f>
        <v>0</v>
      </c>
      <c r="M1918" s="72" t="n">
        <f aca="false">G1918*I1918*J1918</f>
        <v>0</v>
      </c>
      <c r="N1918" s="72" t="n">
        <f aca="false">D1918*I1918*J1918</f>
        <v>-0</v>
      </c>
      <c r="O1918" s="71" t="n">
        <f aca="false">F1918*J1918</f>
        <v>267</v>
      </c>
      <c r="P1918" s="71" t="n">
        <f aca="false">E1918*J1918</f>
        <v>0</v>
      </c>
    </row>
    <row r="1919" customFormat="false" ht="15" hidden="false" customHeight="false" outlineLevel="0" collapsed="false">
      <c r="A1919" s="71" t="s">
        <v>59</v>
      </c>
      <c r="B1919" s="71" t="s">
        <v>47</v>
      </c>
      <c r="C1919" s="71" t="s">
        <v>881</v>
      </c>
      <c r="D1919" s="72" t="n">
        <v>0</v>
      </c>
      <c r="E1919" s="71" t="n">
        <v>0</v>
      </c>
      <c r="F1919" s="71" t="n">
        <v>2</v>
      </c>
      <c r="G1919" s="72" t="n">
        <v>399.9</v>
      </c>
      <c r="H1919" s="72" t="n">
        <v>399.9</v>
      </c>
      <c r="I1919" s="71" t="n">
        <f aca="false">IF(B1919&gt;=Settings!$B$23,1,0)</f>
        <v>0</v>
      </c>
      <c r="J1919" s="71" t="n">
        <v>1</v>
      </c>
      <c r="K1919" s="71" t="n">
        <f aca="false">F1919*I1919*J1919</f>
        <v>0</v>
      </c>
      <c r="L1919" s="71" t="n">
        <f aca="false">E1919*I1919*J1919</f>
        <v>0</v>
      </c>
      <c r="M1919" s="72" t="n">
        <f aca="false">G1919*I1919*J1919</f>
        <v>0</v>
      </c>
      <c r="N1919" s="72" t="n">
        <f aca="false">D1919*I1919*J1919</f>
        <v>-0</v>
      </c>
      <c r="O1919" s="71" t="n">
        <f aca="false">F1919*J1919</f>
        <v>2</v>
      </c>
      <c r="P1919" s="71" t="n">
        <f aca="false">E1919*J1919</f>
        <v>0</v>
      </c>
    </row>
    <row r="1920" customFormat="false" ht="15" hidden="false" customHeight="false" outlineLevel="0" collapsed="false">
      <c r="A1920" s="71" t="s">
        <v>59</v>
      </c>
      <c r="B1920" s="71" t="s">
        <v>47</v>
      </c>
      <c r="C1920" s="71" t="s">
        <v>877</v>
      </c>
      <c r="D1920" s="72" t="n">
        <v>0</v>
      </c>
      <c r="E1920" s="71" t="n">
        <v>0</v>
      </c>
      <c r="F1920" s="71" t="n">
        <v>1</v>
      </c>
      <c r="G1920" s="72" t="n">
        <v>109.95</v>
      </c>
      <c r="H1920" s="72" t="n">
        <v>109.95</v>
      </c>
      <c r="I1920" s="71" t="n">
        <f aca="false">IF(B1920&gt;=Settings!$B$23,1,0)</f>
        <v>0</v>
      </c>
      <c r="J1920" s="71" t="n">
        <v>1</v>
      </c>
      <c r="K1920" s="71" t="n">
        <f aca="false">F1920*I1920*J1920</f>
        <v>0</v>
      </c>
      <c r="L1920" s="71" t="n">
        <f aca="false">E1920*I1920*J1920</f>
        <v>0</v>
      </c>
      <c r="M1920" s="72" t="n">
        <f aca="false">G1920*I1920*J1920</f>
        <v>0</v>
      </c>
      <c r="N1920" s="72" t="n">
        <f aca="false">D1920*I1920*J1920</f>
        <v>-0</v>
      </c>
      <c r="O1920" s="71" t="n">
        <f aca="false">F1920*J1920</f>
        <v>1</v>
      </c>
      <c r="P1920" s="71" t="n">
        <f aca="false">E1920*J1920</f>
        <v>0</v>
      </c>
    </row>
    <row r="1921" customFormat="false" ht="15" hidden="false" customHeight="false" outlineLevel="0" collapsed="false">
      <c r="A1921" s="71" t="s">
        <v>59</v>
      </c>
      <c r="B1921" s="71" t="s">
        <v>47</v>
      </c>
      <c r="C1921" s="71" t="s">
        <v>878</v>
      </c>
      <c r="D1921" s="72" t="n">
        <v>0</v>
      </c>
      <c r="E1921" s="71" t="n">
        <v>0</v>
      </c>
      <c r="F1921" s="71" t="n">
        <v>28</v>
      </c>
      <c r="G1921" s="72" t="n">
        <v>4211.61</v>
      </c>
      <c r="H1921" s="72" t="n">
        <v>4211.61</v>
      </c>
      <c r="I1921" s="71" t="n">
        <f aca="false">IF(B1921&gt;=Settings!$B$23,1,0)</f>
        <v>0</v>
      </c>
      <c r="J1921" s="71" t="n">
        <v>1</v>
      </c>
      <c r="K1921" s="71" t="n">
        <f aca="false">F1921*I1921*J1921</f>
        <v>0</v>
      </c>
      <c r="L1921" s="71" t="n">
        <f aca="false">E1921*I1921*J1921</f>
        <v>0</v>
      </c>
      <c r="M1921" s="72" t="n">
        <f aca="false">G1921*I1921*J1921</f>
        <v>0</v>
      </c>
      <c r="N1921" s="72" t="n">
        <f aca="false">D1921*I1921*J1921</f>
        <v>-0</v>
      </c>
      <c r="O1921" s="71" t="n">
        <f aca="false">F1921*J1921</f>
        <v>28</v>
      </c>
      <c r="P1921" s="71" t="n">
        <f aca="false">E1921*J1921</f>
        <v>0</v>
      </c>
    </row>
    <row r="1922" customFormat="false" ht="15" hidden="false" customHeight="false" outlineLevel="0" collapsed="false">
      <c r="A1922" s="71" t="s">
        <v>61</v>
      </c>
      <c r="B1922" s="71" t="s">
        <v>47</v>
      </c>
      <c r="C1922" s="71" t="s">
        <v>171</v>
      </c>
      <c r="D1922" s="72" t="n">
        <v>0</v>
      </c>
      <c r="E1922" s="71" t="n">
        <v>0</v>
      </c>
      <c r="F1922" s="71" t="n">
        <v>4</v>
      </c>
      <c r="G1922" s="72" t="n">
        <v>379.3</v>
      </c>
      <c r="H1922" s="72" t="n">
        <v>379.3</v>
      </c>
      <c r="I1922" s="71" t="n">
        <f aca="false">IF(B1922&gt;=Settings!$B$23,1,0)</f>
        <v>0</v>
      </c>
      <c r="J1922" s="71" t="n">
        <v>1</v>
      </c>
      <c r="K1922" s="71" t="n">
        <f aca="false">F1922*I1922*J1922</f>
        <v>0</v>
      </c>
      <c r="L1922" s="71" t="n">
        <f aca="false">E1922*I1922*J1922</f>
        <v>0</v>
      </c>
      <c r="M1922" s="72" t="n">
        <f aca="false">G1922*I1922*J1922</f>
        <v>0</v>
      </c>
      <c r="N1922" s="72" t="n">
        <f aca="false">D1922*I1922*J1922</f>
        <v>-0</v>
      </c>
      <c r="O1922" s="71" t="n">
        <f aca="false">F1922*J1922</f>
        <v>4</v>
      </c>
      <c r="P1922" s="71" t="n">
        <f aca="false">E1922*J1922</f>
        <v>0</v>
      </c>
    </row>
    <row r="1923" customFormat="false" ht="15" hidden="false" customHeight="false" outlineLevel="0" collapsed="false">
      <c r="A1923" s="71" t="s">
        <v>59</v>
      </c>
      <c r="B1923" s="71" t="s">
        <v>47</v>
      </c>
      <c r="C1923" s="71" t="s">
        <v>815</v>
      </c>
      <c r="D1923" s="72" t="n">
        <v>0</v>
      </c>
      <c r="E1923" s="71" t="n">
        <v>0</v>
      </c>
      <c r="F1923" s="71" t="n">
        <v>4</v>
      </c>
      <c r="G1923" s="72" t="n">
        <v>470.2</v>
      </c>
      <c r="H1923" s="72" t="n">
        <v>470.2</v>
      </c>
      <c r="I1923" s="71" t="n">
        <f aca="false">IF(B1923&gt;=Settings!$B$23,1,0)</f>
        <v>0</v>
      </c>
      <c r="J1923" s="71" t="n">
        <v>1</v>
      </c>
      <c r="K1923" s="71" t="n">
        <f aca="false">F1923*I1923*J1923</f>
        <v>0</v>
      </c>
      <c r="L1923" s="71" t="n">
        <f aca="false">E1923*I1923*J1923</f>
        <v>0</v>
      </c>
      <c r="M1923" s="72" t="n">
        <f aca="false">G1923*I1923*J1923</f>
        <v>0</v>
      </c>
      <c r="N1923" s="72" t="n">
        <f aca="false">D1923*I1923*J1923</f>
        <v>-0</v>
      </c>
      <c r="O1923" s="71" t="n">
        <f aca="false">F1923*J1923</f>
        <v>4</v>
      </c>
      <c r="P1923" s="71" t="n">
        <f aca="false">E1923*J1923</f>
        <v>0</v>
      </c>
    </row>
    <row r="1924" customFormat="false" ht="15" hidden="false" customHeight="false" outlineLevel="0" collapsed="false">
      <c r="A1924" s="71" t="s">
        <v>60</v>
      </c>
      <c r="B1924" s="71" t="s">
        <v>47</v>
      </c>
      <c r="C1924" s="71" t="s">
        <v>1910</v>
      </c>
      <c r="D1924" s="72" t="n">
        <v>0</v>
      </c>
      <c r="E1924" s="71" t="n">
        <v>0</v>
      </c>
      <c r="F1924" s="71" t="n">
        <v>5</v>
      </c>
      <c r="G1924" s="72" t="n">
        <v>594.75</v>
      </c>
      <c r="H1924" s="72" t="n">
        <v>594.75</v>
      </c>
      <c r="I1924" s="71" t="n">
        <f aca="false">IF(B1924&gt;=Settings!$B$23,1,0)</f>
        <v>0</v>
      </c>
      <c r="J1924" s="71" t="n">
        <v>1</v>
      </c>
      <c r="K1924" s="71" t="n">
        <f aca="false">F1924*I1924*J1924</f>
        <v>0</v>
      </c>
      <c r="L1924" s="71" t="n">
        <f aca="false">E1924*I1924*J1924</f>
        <v>0</v>
      </c>
      <c r="M1924" s="72" t="n">
        <f aca="false">G1924*I1924*J1924</f>
        <v>0</v>
      </c>
      <c r="N1924" s="72" t="n">
        <f aca="false">D1924*I1924*J1924</f>
        <v>-0</v>
      </c>
      <c r="O1924" s="71" t="n">
        <f aca="false">F1924*J1924</f>
        <v>5</v>
      </c>
      <c r="P1924" s="71" t="n">
        <f aca="false">E1924*J1924</f>
        <v>0</v>
      </c>
    </row>
    <row r="1925" customFormat="false" ht="15" hidden="false" customHeight="false" outlineLevel="0" collapsed="false">
      <c r="A1925" s="71" t="s">
        <v>60</v>
      </c>
      <c r="B1925" s="71" t="s">
        <v>47</v>
      </c>
      <c r="C1925" s="71" t="s">
        <v>739</v>
      </c>
      <c r="D1925" s="72" t="n">
        <v>0</v>
      </c>
      <c r="E1925" s="71" t="n">
        <v>0</v>
      </c>
      <c r="F1925" s="71" t="n">
        <v>18</v>
      </c>
      <c r="G1925" s="72" t="n">
        <v>794.1</v>
      </c>
      <c r="H1925" s="72" t="n">
        <v>794.1</v>
      </c>
      <c r="I1925" s="71" t="n">
        <f aca="false">IF(B1925&gt;=Settings!$B$23,1,0)</f>
        <v>0</v>
      </c>
      <c r="J1925" s="71" t="n">
        <v>1</v>
      </c>
      <c r="K1925" s="71" t="n">
        <f aca="false">F1925*I1925*J1925</f>
        <v>0</v>
      </c>
      <c r="L1925" s="71" t="n">
        <f aca="false">E1925*I1925*J1925</f>
        <v>0</v>
      </c>
      <c r="M1925" s="72" t="n">
        <f aca="false">G1925*I1925*J1925</f>
        <v>0</v>
      </c>
      <c r="N1925" s="72" t="n">
        <f aca="false">D1925*I1925*J1925</f>
        <v>-0</v>
      </c>
      <c r="O1925" s="71" t="n">
        <f aca="false">F1925*J1925</f>
        <v>18</v>
      </c>
      <c r="P1925" s="71" t="n">
        <f aca="false">E1925*J1925</f>
        <v>0</v>
      </c>
    </row>
    <row r="1926" customFormat="false" ht="15" hidden="false" customHeight="false" outlineLevel="0" collapsed="false">
      <c r="A1926" s="71" t="s">
        <v>60</v>
      </c>
      <c r="B1926" s="71" t="s">
        <v>47</v>
      </c>
      <c r="C1926" s="71" t="s">
        <v>1060</v>
      </c>
      <c r="D1926" s="72" t="n">
        <v>0</v>
      </c>
      <c r="E1926" s="71" t="n">
        <v>0</v>
      </c>
      <c r="F1926" s="71" t="n">
        <v>2</v>
      </c>
      <c r="G1926" s="72" t="n">
        <v>30</v>
      </c>
      <c r="H1926" s="72" t="n">
        <v>30</v>
      </c>
      <c r="I1926" s="71" t="n">
        <f aca="false">IF(B1926&gt;=Settings!$B$23,1,0)</f>
        <v>0</v>
      </c>
      <c r="J1926" s="71" t="n">
        <v>1</v>
      </c>
      <c r="K1926" s="71" t="n">
        <f aca="false">F1926*I1926*J1926</f>
        <v>0</v>
      </c>
      <c r="L1926" s="71" t="n">
        <f aca="false">E1926*I1926*J1926</f>
        <v>0</v>
      </c>
      <c r="M1926" s="72" t="n">
        <f aca="false">G1926*I1926*J1926</f>
        <v>0</v>
      </c>
      <c r="N1926" s="72" t="n">
        <f aca="false">D1926*I1926*J1926</f>
        <v>-0</v>
      </c>
      <c r="O1926" s="71" t="n">
        <f aca="false">F1926*J1926</f>
        <v>2</v>
      </c>
      <c r="P1926" s="71" t="n">
        <f aca="false">E1926*J1926</f>
        <v>0</v>
      </c>
    </row>
    <row r="1927" customFormat="false" ht="15" hidden="false" customHeight="false" outlineLevel="0" collapsed="false">
      <c r="A1927" s="71" t="s">
        <v>60</v>
      </c>
      <c r="B1927" s="71" t="s">
        <v>47</v>
      </c>
      <c r="C1927" s="71" t="s">
        <v>1911</v>
      </c>
      <c r="D1927" s="72" t="n">
        <v>0</v>
      </c>
      <c r="E1927" s="71" t="n">
        <v>0</v>
      </c>
      <c r="F1927" s="71" t="n">
        <v>1</v>
      </c>
      <c r="G1927" s="72" t="n">
        <v>119.95</v>
      </c>
      <c r="H1927" s="72" t="n">
        <v>119.95</v>
      </c>
      <c r="I1927" s="71" t="n">
        <f aca="false">IF(B1927&gt;=Settings!$B$23,1,0)</f>
        <v>0</v>
      </c>
      <c r="J1927" s="71" t="n">
        <v>1</v>
      </c>
      <c r="K1927" s="71" t="n">
        <f aca="false">F1927*I1927*J1927</f>
        <v>0</v>
      </c>
      <c r="L1927" s="71" t="n">
        <f aca="false">E1927*I1927*J1927</f>
        <v>0</v>
      </c>
      <c r="M1927" s="72" t="n">
        <f aca="false">G1927*I1927*J1927</f>
        <v>0</v>
      </c>
      <c r="N1927" s="72" t="n">
        <f aca="false">D1927*I1927*J1927</f>
        <v>-0</v>
      </c>
      <c r="O1927" s="71" t="n">
        <f aca="false">F1927*J1927</f>
        <v>1</v>
      </c>
      <c r="P1927" s="71" t="n">
        <f aca="false">E1927*J1927</f>
        <v>0</v>
      </c>
    </row>
    <row r="1928" customFormat="false" ht="15" hidden="false" customHeight="false" outlineLevel="0" collapsed="false">
      <c r="A1928" s="71" t="s">
        <v>61</v>
      </c>
      <c r="B1928" s="71" t="s">
        <v>47</v>
      </c>
      <c r="C1928" s="71" t="s">
        <v>652</v>
      </c>
      <c r="D1928" s="72" t="n">
        <v>0</v>
      </c>
      <c r="E1928" s="71" t="n">
        <v>0</v>
      </c>
      <c r="F1928" s="71" t="n">
        <v>6</v>
      </c>
      <c r="G1928" s="72" t="n">
        <v>119.7</v>
      </c>
      <c r="H1928" s="72" t="n">
        <v>119.7</v>
      </c>
      <c r="I1928" s="71" t="n">
        <f aca="false">IF(B1928&gt;=Settings!$B$23,1,0)</f>
        <v>0</v>
      </c>
      <c r="J1928" s="71" t="n">
        <v>1</v>
      </c>
      <c r="K1928" s="71" t="n">
        <f aca="false">F1928*I1928*J1928</f>
        <v>0</v>
      </c>
      <c r="L1928" s="71" t="n">
        <f aca="false">E1928*I1928*J1928</f>
        <v>0</v>
      </c>
      <c r="M1928" s="72" t="n">
        <f aca="false">G1928*I1928*J1928</f>
        <v>0</v>
      </c>
      <c r="N1928" s="72" t="n">
        <f aca="false">D1928*I1928*J1928</f>
        <v>-0</v>
      </c>
      <c r="O1928" s="71" t="n">
        <f aca="false">F1928*J1928</f>
        <v>6</v>
      </c>
      <c r="P1928" s="71" t="n">
        <f aca="false">E1928*J1928</f>
        <v>0</v>
      </c>
    </row>
    <row r="1929" customFormat="false" ht="15" hidden="false" customHeight="false" outlineLevel="0" collapsed="false">
      <c r="A1929" s="71" t="s">
        <v>61</v>
      </c>
      <c r="B1929" s="71" t="s">
        <v>47</v>
      </c>
      <c r="C1929" s="71" t="s">
        <v>1374</v>
      </c>
      <c r="D1929" s="72" t="n">
        <v>0</v>
      </c>
      <c r="E1929" s="71" t="n">
        <v>0</v>
      </c>
      <c r="F1929" s="71" t="n">
        <v>1</v>
      </c>
      <c r="G1929" s="72" t="n">
        <v>164.95</v>
      </c>
      <c r="H1929" s="72" t="n">
        <v>164.95</v>
      </c>
      <c r="I1929" s="71" t="n">
        <f aca="false">IF(B1929&gt;=Settings!$B$23,1,0)</f>
        <v>0</v>
      </c>
      <c r="J1929" s="71" t="n">
        <v>1</v>
      </c>
      <c r="K1929" s="71" t="n">
        <f aca="false">F1929*I1929*J1929</f>
        <v>0</v>
      </c>
      <c r="L1929" s="71" t="n">
        <f aca="false">E1929*I1929*J1929</f>
        <v>0</v>
      </c>
      <c r="M1929" s="72" t="n">
        <f aca="false">G1929*I1929*J1929</f>
        <v>0</v>
      </c>
      <c r="N1929" s="72" t="n">
        <f aca="false">D1929*I1929*J1929</f>
        <v>-0</v>
      </c>
      <c r="O1929" s="71" t="n">
        <f aca="false">F1929*J1929</f>
        <v>1</v>
      </c>
      <c r="P1929" s="71" t="n">
        <f aca="false">E1929*J1929</f>
        <v>0</v>
      </c>
    </row>
    <row r="1930" customFormat="false" ht="15" hidden="false" customHeight="false" outlineLevel="0" collapsed="false">
      <c r="A1930" s="71" t="s">
        <v>59</v>
      </c>
      <c r="B1930" s="71" t="s">
        <v>47</v>
      </c>
      <c r="C1930" s="71" t="s">
        <v>1165</v>
      </c>
      <c r="D1930" s="72" t="n">
        <v>0</v>
      </c>
      <c r="E1930" s="71" t="n">
        <v>0</v>
      </c>
      <c r="F1930" s="71" t="n">
        <v>2</v>
      </c>
      <c r="G1930" s="72" t="n">
        <v>317.9</v>
      </c>
      <c r="H1930" s="72" t="n">
        <v>317.9</v>
      </c>
      <c r="I1930" s="71" t="n">
        <f aca="false">IF(B1930&gt;=Settings!$B$23,1,0)</f>
        <v>0</v>
      </c>
      <c r="J1930" s="71" t="n">
        <v>1</v>
      </c>
      <c r="K1930" s="71" t="n">
        <f aca="false">F1930*I1930*J1930</f>
        <v>0</v>
      </c>
      <c r="L1930" s="71" t="n">
        <f aca="false">E1930*I1930*J1930</f>
        <v>0</v>
      </c>
      <c r="M1930" s="72" t="n">
        <f aca="false">G1930*I1930*J1930</f>
        <v>0</v>
      </c>
      <c r="N1930" s="72" t="n">
        <f aca="false">D1930*I1930*J1930</f>
        <v>-0</v>
      </c>
      <c r="O1930" s="71" t="n">
        <f aca="false">F1930*J1930</f>
        <v>2</v>
      </c>
      <c r="P1930" s="71" t="n">
        <f aca="false">E1930*J1930</f>
        <v>0</v>
      </c>
    </row>
    <row r="1931" customFormat="false" ht="15" hidden="false" customHeight="false" outlineLevel="0" collapsed="false">
      <c r="A1931" s="71" t="s">
        <v>61</v>
      </c>
      <c r="B1931" s="71" t="s">
        <v>47</v>
      </c>
      <c r="C1931" s="71" t="s">
        <v>988</v>
      </c>
      <c r="D1931" s="72" t="n">
        <v>0</v>
      </c>
      <c r="E1931" s="71" t="n">
        <v>0</v>
      </c>
      <c r="F1931" s="71" t="n">
        <v>2</v>
      </c>
      <c r="G1931" s="72" t="n">
        <v>409.7</v>
      </c>
      <c r="H1931" s="72" t="n">
        <v>377.49</v>
      </c>
      <c r="I1931" s="71" t="n">
        <f aca="false">IF(B1931&gt;=Settings!$B$23,1,0)</f>
        <v>0</v>
      </c>
      <c r="J1931" s="71" t="n">
        <v>1</v>
      </c>
      <c r="K1931" s="71" t="n">
        <f aca="false">F1931*I1931*J1931</f>
        <v>0</v>
      </c>
      <c r="L1931" s="71" t="n">
        <f aca="false">E1931*I1931*J1931</f>
        <v>0</v>
      </c>
      <c r="M1931" s="72" t="n">
        <f aca="false">G1931*I1931*J1931</f>
        <v>0</v>
      </c>
      <c r="N1931" s="72" t="n">
        <f aca="false">D1931*I1931*J1931</f>
        <v>-0</v>
      </c>
      <c r="O1931" s="71" t="n">
        <f aca="false">F1931*J1931</f>
        <v>2</v>
      </c>
      <c r="P1931" s="71" t="n">
        <f aca="false">E1931*J1931</f>
        <v>0</v>
      </c>
    </row>
    <row r="1932" customFormat="false" ht="15" hidden="false" customHeight="false" outlineLevel="0" collapsed="false">
      <c r="A1932" s="71" t="s">
        <v>59</v>
      </c>
      <c r="B1932" s="71" t="s">
        <v>47</v>
      </c>
      <c r="C1932" s="71" t="s">
        <v>1164</v>
      </c>
      <c r="D1932" s="72" t="n">
        <v>0</v>
      </c>
      <c r="E1932" s="71" t="n">
        <v>0</v>
      </c>
      <c r="F1932" s="71" t="n">
        <v>7</v>
      </c>
      <c r="G1932" s="72" t="n">
        <v>1119.65</v>
      </c>
      <c r="H1932" s="72" t="n">
        <v>1119.65</v>
      </c>
      <c r="I1932" s="71" t="n">
        <f aca="false">IF(B1932&gt;=Settings!$B$23,1,0)</f>
        <v>0</v>
      </c>
      <c r="J1932" s="71" t="n">
        <v>1</v>
      </c>
      <c r="K1932" s="71" t="n">
        <f aca="false">F1932*I1932*J1932</f>
        <v>0</v>
      </c>
      <c r="L1932" s="71" t="n">
        <f aca="false">E1932*I1932*J1932</f>
        <v>0</v>
      </c>
      <c r="M1932" s="72" t="n">
        <f aca="false">G1932*I1932*J1932</f>
        <v>0</v>
      </c>
      <c r="N1932" s="72" t="n">
        <f aca="false">D1932*I1932*J1932</f>
        <v>-0</v>
      </c>
      <c r="O1932" s="71" t="n">
        <f aca="false">F1932*J1932</f>
        <v>7</v>
      </c>
      <c r="P1932" s="71" t="n">
        <f aca="false">E1932*J1932</f>
        <v>0</v>
      </c>
    </row>
    <row r="1933" customFormat="false" ht="15" hidden="false" customHeight="false" outlineLevel="0" collapsed="false">
      <c r="A1933" s="71" t="s">
        <v>61</v>
      </c>
      <c r="B1933" s="71" t="s">
        <v>47</v>
      </c>
      <c r="C1933" s="71" t="s">
        <v>1093</v>
      </c>
      <c r="D1933" s="72" t="n">
        <v>0</v>
      </c>
      <c r="E1933" s="71" t="n">
        <v>0</v>
      </c>
      <c r="F1933" s="71" t="n">
        <v>1</v>
      </c>
      <c r="G1933" s="72" t="n">
        <v>109.95</v>
      </c>
      <c r="H1933" s="72" t="n">
        <v>109.95</v>
      </c>
      <c r="I1933" s="71" t="n">
        <f aca="false">IF(B1933&gt;=Settings!$B$23,1,0)</f>
        <v>0</v>
      </c>
      <c r="J1933" s="71" t="n">
        <v>1</v>
      </c>
      <c r="K1933" s="71" t="n">
        <f aca="false">F1933*I1933*J1933</f>
        <v>0</v>
      </c>
      <c r="L1933" s="71" t="n">
        <f aca="false">E1933*I1933*J1933</f>
        <v>0</v>
      </c>
      <c r="M1933" s="72" t="n">
        <f aca="false">G1933*I1933*J1933</f>
        <v>0</v>
      </c>
      <c r="N1933" s="72" t="n">
        <f aca="false">D1933*I1933*J1933</f>
        <v>-0</v>
      </c>
      <c r="O1933" s="71" t="n">
        <f aca="false">F1933*J1933</f>
        <v>1</v>
      </c>
      <c r="P1933" s="71" t="n">
        <f aca="false">E1933*J1933</f>
        <v>0</v>
      </c>
    </row>
    <row r="1934" customFormat="false" ht="15" hidden="false" customHeight="false" outlineLevel="0" collapsed="false">
      <c r="A1934" s="71" t="s">
        <v>59</v>
      </c>
      <c r="B1934" s="71" t="s">
        <v>47</v>
      </c>
      <c r="C1934" s="71" t="s">
        <v>360</v>
      </c>
      <c r="D1934" s="72" t="n">
        <v>0</v>
      </c>
      <c r="E1934" s="71" t="n">
        <v>0</v>
      </c>
      <c r="F1934" s="71" t="n">
        <v>73</v>
      </c>
      <c r="G1934" s="72" t="n">
        <v>734.715</v>
      </c>
      <c r="H1934" s="72" t="n">
        <v>734.715</v>
      </c>
      <c r="I1934" s="71" t="n">
        <f aca="false">IF(B1934&gt;=Settings!$B$23,1,0)</f>
        <v>0</v>
      </c>
      <c r="J1934" s="71" t="n">
        <v>1</v>
      </c>
      <c r="K1934" s="71" t="n">
        <f aca="false">F1934*I1934*J1934</f>
        <v>0</v>
      </c>
      <c r="L1934" s="71" t="n">
        <f aca="false">E1934*I1934*J1934</f>
        <v>0</v>
      </c>
      <c r="M1934" s="72" t="n">
        <f aca="false">G1934*I1934*J1934</f>
        <v>0</v>
      </c>
      <c r="N1934" s="72" t="n">
        <f aca="false">D1934*I1934*J1934</f>
        <v>-0</v>
      </c>
      <c r="O1934" s="71" t="n">
        <f aca="false">F1934*J1934</f>
        <v>73</v>
      </c>
      <c r="P1934" s="71" t="n">
        <f aca="false">E1934*J1934</f>
        <v>0</v>
      </c>
    </row>
    <row r="1935" customFormat="false" ht="15" hidden="false" customHeight="false" outlineLevel="0" collapsed="false">
      <c r="A1935" s="71" t="s">
        <v>59</v>
      </c>
      <c r="B1935" s="71" t="s">
        <v>47</v>
      </c>
      <c r="C1935" s="71" t="s">
        <v>1375</v>
      </c>
      <c r="D1935" s="72" t="n">
        <v>0</v>
      </c>
      <c r="E1935" s="71" t="n">
        <v>0</v>
      </c>
      <c r="F1935" s="71" t="n">
        <v>1</v>
      </c>
      <c r="G1935" s="72" t="n">
        <v>129.95</v>
      </c>
      <c r="H1935" s="72" t="n">
        <v>129.95</v>
      </c>
      <c r="I1935" s="71" t="n">
        <f aca="false">IF(B1935&gt;=Settings!$B$23,1,0)</f>
        <v>0</v>
      </c>
      <c r="J1935" s="71" t="n">
        <v>1</v>
      </c>
      <c r="K1935" s="71" t="n">
        <f aca="false">F1935*I1935*J1935</f>
        <v>0</v>
      </c>
      <c r="L1935" s="71" t="n">
        <f aca="false">E1935*I1935*J1935</f>
        <v>0</v>
      </c>
      <c r="M1935" s="72" t="n">
        <f aca="false">G1935*I1935*J1935</f>
        <v>0</v>
      </c>
      <c r="N1935" s="72" t="n">
        <f aca="false">D1935*I1935*J1935</f>
        <v>-0</v>
      </c>
      <c r="O1935" s="71" t="n">
        <f aca="false">F1935*J1935</f>
        <v>1</v>
      </c>
      <c r="P1935" s="71" t="n">
        <f aca="false">E1935*J1935</f>
        <v>0</v>
      </c>
    </row>
    <row r="1936" customFormat="false" ht="15" hidden="false" customHeight="false" outlineLevel="0" collapsed="false">
      <c r="A1936" s="71" t="s">
        <v>60</v>
      </c>
      <c r="B1936" s="71" t="s">
        <v>47</v>
      </c>
      <c r="C1936" s="71" t="s">
        <v>1912</v>
      </c>
      <c r="D1936" s="72" t="n">
        <v>0</v>
      </c>
      <c r="E1936" s="71" t="n">
        <v>0</v>
      </c>
      <c r="F1936" s="71" t="n">
        <v>5</v>
      </c>
      <c r="G1936" s="72" t="n">
        <v>494.75</v>
      </c>
      <c r="H1936" s="72" t="n">
        <v>494.75</v>
      </c>
      <c r="I1936" s="71" t="n">
        <f aca="false">IF(B1936&gt;=Settings!$B$23,1,0)</f>
        <v>0</v>
      </c>
      <c r="J1936" s="71" t="n">
        <v>1</v>
      </c>
      <c r="K1936" s="71" t="n">
        <f aca="false">F1936*I1936*J1936</f>
        <v>0</v>
      </c>
      <c r="L1936" s="71" t="n">
        <f aca="false">E1936*I1936*J1936</f>
        <v>0</v>
      </c>
      <c r="M1936" s="72" t="n">
        <f aca="false">G1936*I1936*J1936</f>
        <v>0</v>
      </c>
      <c r="N1936" s="72" t="n">
        <f aca="false">D1936*I1936*J1936</f>
        <v>-0</v>
      </c>
      <c r="O1936" s="71" t="n">
        <f aca="false">F1936*J1936</f>
        <v>5</v>
      </c>
      <c r="P1936" s="71" t="n">
        <f aca="false">E1936*J1936</f>
        <v>0</v>
      </c>
    </row>
    <row r="1937" customFormat="false" ht="15" hidden="false" customHeight="false" outlineLevel="0" collapsed="false">
      <c r="A1937" s="71" t="s">
        <v>60</v>
      </c>
      <c r="B1937" s="71" t="s">
        <v>47</v>
      </c>
      <c r="C1937" s="71" t="s">
        <v>1913</v>
      </c>
      <c r="D1937" s="72" t="n">
        <v>0</v>
      </c>
      <c r="E1937" s="71" t="n">
        <v>0</v>
      </c>
      <c r="F1937" s="71" t="n">
        <v>4</v>
      </c>
      <c r="G1937" s="72" t="n">
        <v>227.8</v>
      </c>
      <c r="H1937" s="72" t="n">
        <v>227.8</v>
      </c>
      <c r="I1937" s="71" t="n">
        <f aca="false">IF(B1937&gt;=Settings!$B$23,1,0)</f>
        <v>0</v>
      </c>
      <c r="J1937" s="71" t="n">
        <v>1</v>
      </c>
      <c r="K1937" s="71" t="n">
        <f aca="false">F1937*I1937*J1937</f>
        <v>0</v>
      </c>
      <c r="L1937" s="71" t="n">
        <f aca="false">E1937*I1937*J1937</f>
        <v>0</v>
      </c>
      <c r="M1937" s="72" t="n">
        <f aca="false">G1937*I1937*J1937</f>
        <v>0</v>
      </c>
      <c r="N1937" s="72" t="n">
        <f aca="false">D1937*I1937*J1937</f>
        <v>-0</v>
      </c>
      <c r="O1937" s="71" t="n">
        <f aca="false">F1937*J1937</f>
        <v>4</v>
      </c>
      <c r="P1937" s="71" t="n">
        <f aca="false">E1937*J1937</f>
        <v>0</v>
      </c>
    </row>
    <row r="1938" customFormat="false" ht="15" hidden="false" customHeight="false" outlineLevel="0" collapsed="false">
      <c r="A1938" s="71" t="s">
        <v>60</v>
      </c>
      <c r="B1938" s="71" t="s">
        <v>47</v>
      </c>
      <c r="C1938" s="71" t="s">
        <v>164</v>
      </c>
      <c r="D1938" s="72" t="n">
        <v>89.95</v>
      </c>
      <c r="E1938" s="71" t="n">
        <v>1</v>
      </c>
      <c r="F1938" s="71" t="n">
        <v>105</v>
      </c>
      <c r="G1938" s="72" t="n">
        <v>9564.75</v>
      </c>
      <c r="H1938" s="72" t="n">
        <v>9474.8</v>
      </c>
      <c r="I1938" s="71" t="n">
        <f aca="false">IF(B1938&gt;=Settings!$B$23,1,0)</f>
        <v>0</v>
      </c>
      <c r="J1938" s="71" t="n">
        <v>1</v>
      </c>
      <c r="K1938" s="71" t="n">
        <f aca="false">F1938*I1938*J1938</f>
        <v>0</v>
      </c>
      <c r="L1938" s="71" t="n">
        <f aca="false">E1938*I1938*J1938</f>
        <v>0</v>
      </c>
      <c r="M1938" s="72" t="n">
        <f aca="false">G1938*I1938*J1938</f>
        <v>0</v>
      </c>
      <c r="N1938" s="72" t="n">
        <f aca="false">D1938*I1938*J1938</f>
        <v>0</v>
      </c>
      <c r="O1938" s="71" t="n">
        <f aca="false">F1938*J1938</f>
        <v>105</v>
      </c>
      <c r="P1938" s="71" t="n">
        <f aca="false">E1938*J1938</f>
        <v>1</v>
      </c>
    </row>
    <row r="1939" customFormat="false" ht="15" hidden="false" customHeight="false" outlineLevel="0" collapsed="false">
      <c r="A1939" s="71" t="s">
        <v>59</v>
      </c>
      <c r="B1939" s="71" t="s">
        <v>47</v>
      </c>
      <c r="C1939" s="71" t="s">
        <v>138</v>
      </c>
      <c r="D1939" s="72" t="n">
        <v>0</v>
      </c>
      <c r="E1939" s="71" t="n">
        <v>0</v>
      </c>
      <c r="F1939" s="71" t="n">
        <v>21</v>
      </c>
      <c r="G1939" s="72" t="n">
        <v>2068.679</v>
      </c>
      <c r="H1939" s="72" t="n">
        <v>2068.679</v>
      </c>
      <c r="I1939" s="71" t="n">
        <f aca="false">IF(B1939&gt;=Settings!$B$23,1,0)</f>
        <v>0</v>
      </c>
      <c r="J1939" s="71" t="n">
        <v>1</v>
      </c>
      <c r="K1939" s="71" t="n">
        <f aca="false">F1939*I1939*J1939</f>
        <v>0</v>
      </c>
      <c r="L1939" s="71" t="n">
        <f aca="false">E1939*I1939*J1939</f>
        <v>0</v>
      </c>
      <c r="M1939" s="72" t="n">
        <f aca="false">G1939*I1939*J1939</f>
        <v>0</v>
      </c>
      <c r="N1939" s="72" t="n">
        <f aca="false">D1939*I1939*J1939</f>
        <v>-0</v>
      </c>
      <c r="O1939" s="71" t="n">
        <f aca="false">F1939*J1939</f>
        <v>21</v>
      </c>
      <c r="P1939" s="71" t="n">
        <f aca="false">E1939*J1939</f>
        <v>0</v>
      </c>
    </row>
    <row r="1940" customFormat="false" ht="15" hidden="false" customHeight="false" outlineLevel="0" collapsed="false">
      <c r="A1940" s="71" t="s">
        <v>60</v>
      </c>
      <c r="B1940" s="71" t="s">
        <v>47</v>
      </c>
      <c r="C1940" s="71" t="s">
        <v>1065</v>
      </c>
      <c r="D1940" s="72" t="n">
        <v>0</v>
      </c>
      <c r="E1940" s="71" t="n">
        <v>0</v>
      </c>
      <c r="F1940" s="71" t="n">
        <v>1</v>
      </c>
      <c r="G1940" s="72" t="n">
        <v>119.95</v>
      </c>
      <c r="H1940" s="72" t="n">
        <v>119.95</v>
      </c>
      <c r="I1940" s="71" t="n">
        <f aca="false">IF(B1940&gt;=Settings!$B$23,1,0)</f>
        <v>0</v>
      </c>
      <c r="J1940" s="71" t="n">
        <v>1</v>
      </c>
      <c r="K1940" s="71" t="n">
        <f aca="false">F1940*I1940*J1940</f>
        <v>0</v>
      </c>
      <c r="L1940" s="71" t="n">
        <f aca="false">E1940*I1940*J1940</f>
        <v>0</v>
      </c>
      <c r="M1940" s="72" t="n">
        <f aca="false">G1940*I1940*J1940</f>
        <v>0</v>
      </c>
      <c r="N1940" s="72" t="n">
        <f aca="false">D1940*I1940*J1940</f>
        <v>-0</v>
      </c>
      <c r="O1940" s="71" t="n">
        <f aca="false">F1940*J1940</f>
        <v>1</v>
      </c>
      <c r="P1940" s="71" t="n">
        <f aca="false">E1940*J1940</f>
        <v>0</v>
      </c>
    </row>
    <row r="1941" customFormat="false" ht="15" hidden="false" customHeight="false" outlineLevel="0" collapsed="false">
      <c r="A1941" s="71" t="s">
        <v>60</v>
      </c>
      <c r="B1941" s="71" t="s">
        <v>47</v>
      </c>
      <c r="C1941" s="71" t="s">
        <v>1914</v>
      </c>
      <c r="D1941" s="72" t="n">
        <v>0</v>
      </c>
      <c r="E1941" s="71" t="n">
        <v>0</v>
      </c>
      <c r="F1941" s="71" t="n">
        <v>6</v>
      </c>
      <c r="G1941" s="72" t="n">
        <v>815.7</v>
      </c>
      <c r="H1941" s="72" t="n">
        <v>815.7</v>
      </c>
      <c r="I1941" s="71" t="n">
        <f aca="false">IF(B1941&gt;=Settings!$B$23,1,0)</f>
        <v>0</v>
      </c>
      <c r="J1941" s="71" t="n">
        <v>1</v>
      </c>
      <c r="K1941" s="71" t="n">
        <f aca="false">F1941*I1941*J1941</f>
        <v>0</v>
      </c>
      <c r="L1941" s="71" t="n">
        <f aca="false">E1941*I1941*J1941</f>
        <v>0</v>
      </c>
      <c r="M1941" s="72" t="n">
        <f aca="false">G1941*I1941*J1941</f>
        <v>0</v>
      </c>
      <c r="N1941" s="72" t="n">
        <f aca="false">D1941*I1941*J1941</f>
        <v>-0</v>
      </c>
      <c r="O1941" s="71" t="n">
        <f aca="false">F1941*J1941</f>
        <v>6</v>
      </c>
      <c r="P1941" s="71" t="n">
        <f aca="false">E1941*J1941</f>
        <v>0</v>
      </c>
    </row>
    <row r="1942" customFormat="false" ht="15" hidden="false" customHeight="false" outlineLevel="0" collapsed="false">
      <c r="A1942" s="71" t="s">
        <v>59</v>
      </c>
      <c r="B1942" s="71" t="s">
        <v>47</v>
      </c>
      <c r="C1942" s="71" t="s">
        <v>998</v>
      </c>
      <c r="D1942" s="72" t="n">
        <v>0</v>
      </c>
      <c r="E1942" s="71" t="n">
        <v>0</v>
      </c>
      <c r="F1942" s="71" t="n">
        <v>6</v>
      </c>
      <c r="G1942" s="72" t="n">
        <v>1083.7</v>
      </c>
      <c r="H1942" s="72" t="n">
        <v>1083.7</v>
      </c>
      <c r="I1942" s="71" t="n">
        <f aca="false">IF(B1942&gt;=Settings!$B$23,1,0)</f>
        <v>0</v>
      </c>
      <c r="J1942" s="71" t="n">
        <v>1</v>
      </c>
      <c r="K1942" s="71" t="n">
        <f aca="false">F1942*I1942*J1942</f>
        <v>0</v>
      </c>
      <c r="L1942" s="71" t="n">
        <f aca="false">E1942*I1942*J1942</f>
        <v>0</v>
      </c>
      <c r="M1942" s="72" t="n">
        <f aca="false">G1942*I1942*J1942</f>
        <v>0</v>
      </c>
      <c r="N1942" s="72" t="n">
        <f aca="false">D1942*I1942*J1942</f>
        <v>-0</v>
      </c>
      <c r="O1942" s="71" t="n">
        <f aca="false">F1942*J1942</f>
        <v>6</v>
      </c>
      <c r="P1942" s="71" t="n">
        <f aca="false">E1942*J1942</f>
        <v>0</v>
      </c>
    </row>
    <row r="1943" customFormat="false" ht="15" hidden="false" customHeight="false" outlineLevel="0" collapsed="false">
      <c r="A1943" s="71" t="s">
        <v>60</v>
      </c>
      <c r="B1943" s="71" t="s">
        <v>47</v>
      </c>
      <c r="C1943" s="71" t="s">
        <v>1092</v>
      </c>
      <c r="D1943" s="72" t="n">
        <v>0</v>
      </c>
      <c r="E1943" s="71" t="n">
        <v>0</v>
      </c>
      <c r="F1943" s="71" t="n">
        <v>7</v>
      </c>
      <c r="G1943" s="72" t="n">
        <v>354.9</v>
      </c>
      <c r="H1943" s="72" t="n">
        <v>354.9</v>
      </c>
      <c r="I1943" s="71" t="n">
        <f aca="false">IF(B1943&gt;=Settings!$B$23,1,0)</f>
        <v>0</v>
      </c>
      <c r="J1943" s="71" t="n">
        <v>1</v>
      </c>
      <c r="K1943" s="71" t="n">
        <f aca="false">F1943*I1943*J1943</f>
        <v>0</v>
      </c>
      <c r="L1943" s="71" t="n">
        <f aca="false">E1943*I1943*J1943</f>
        <v>0</v>
      </c>
      <c r="M1943" s="72" t="n">
        <f aca="false">G1943*I1943*J1943</f>
        <v>0</v>
      </c>
      <c r="N1943" s="72" t="n">
        <f aca="false">D1943*I1943*J1943</f>
        <v>-0</v>
      </c>
      <c r="O1943" s="71" t="n">
        <f aca="false">F1943*J1943</f>
        <v>7</v>
      </c>
      <c r="P1943" s="71" t="n">
        <f aca="false">E1943*J1943</f>
        <v>0</v>
      </c>
    </row>
    <row r="1944" customFormat="false" ht="15" hidden="false" customHeight="false" outlineLevel="0" collapsed="false">
      <c r="A1944" s="71" t="s">
        <v>60</v>
      </c>
      <c r="B1944" s="71" t="s">
        <v>47</v>
      </c>
      <c r="C1944" s="71" t="s">
        <v>669</v>
      </c>
      <c r="D1944" s="72" t="n">
        <v>0</v>
      </c>
      <c r="E1944" s="71" t="n">
        <v>0</v>
      </c>
      <c r="F1944" s="71" t="n">
        <v>6</v>
      </c>
      <c r="G1944" s="72" t="n">
        <v>59.7</v>
      </c>
      <c r="H1944" s="72" t="n">
        <v>59.7</v>
      </c>
      <c r="I1944" s="71" t="n">
        <f aca="false">IF(B1944&gt;=Settings!$B$23,1,0)</f>
        <v>0</v>
      </c>
      <c r="J1944" s="71" t="n">
        <v>1</v>
      </c>
      <c r="K1944" s="71" t="n">
        <f aca="false">F1944*I1944*J1944</f>
        <v>0</v>
      </c>
      <c r="L1944" s="71" t="n">
        <f aca="false">E1944*I1944*J1944</f>
        <v>0</v>
      </c>
      <c r="M1944" s="72" t="n">
        <f aca="false">G1944*I1944*J1944</f>
        <v>0</v>
      </c>
      <c r="N1944" s="72" t="n">
        <f aca="false">D1944*I1944*J1944</f>
        <v>-0</v>
      </c>
      <c r="O1944" s="71" t="n">
        <f aca="false">F1944*J1944</f>
        <v>6</v>
      </c>
      <c r="P1944" s="71" t="n">
        <f aca="false">E1944*J1944</f>
        <v>0</v>
      </c>
    </row>
    <row r="1945" customFormat="false" ht="15" hidden="false" customHeight="false" outlineLevel="0" collapsed="false">
      <c r="A1945" s="71" t="s">
        <v>60</v>
      </c>
      <c r="B1945" s="71" t="s">
        <v>47</v>
      </c>
      <c r="C1945" s="71" t="s">
        <v>1915</v>
      </c>
      <c r="D1945" s="72" t="n">
        <v>0</v>
      </c>
      <c r="E1945" s="71" t="n">
        <v>0</v>
      </c>
      <c r="F1945" s="71" t="n">
        <v>1</v>
      </c>
      <c r="G1945" s="72" t="n">
        <v>109.95</v>
      </c>
      <c r="H1945" s="72" t="n">
        <v>109.95</v>
      </c>
      <c r="I1945" s="71" t="n">
        <f aca="false">IF(B1945&gt;=Settings!$B$23,1,0)</f>
        <v>0</v>
      </c>
      <c r="J1945" s="71" t="n">
        <v>1</v>
      </c>
      <c r="K1945" s="71" t="n">
        <f aca="false">F1945*I1945*J1945</f>
        <v>0</v>
      </c>
      <c r="L1945" s="71" t="n">
        <f aca="false">E1945*I1945*J1945</f>
        <v>0</v>
      </c>
      <c r="M1945" s="72" t="n">
        <f aca="false">G1945*I1945*J1945</f>
        <v>0</v>
      </c>
      <c r="N1945" s="72" t="n">
        <f aca="false">D1945*I1945*J1945</f>
        <v>-0</v>
      </c>
      <c r="O1945" s="71" t="n">
        <f aca="false">F1945*J1945</f>
        <v>1</v>
      </c>
      <c r="P1945" s="71" t="n">
        <f aca="false">E1945*J1945</f>
        <v>0</v>
      </c>
    </row>
    <row r="1946" customFormat="false" ht="15" hidden="false" customHeight="false" outlineLevel="0" collapsed="false">
      <c r="A1946" s="71" t="s">
        <v>60</v>
      </c>
      <c r="B1946" s="71" t="s">
        <v>47</v>
      </c>
      <c r="C1946" s="71" t="s">
        <v>1916</v>
      </c>
      <c r="D1946" s="72" t="n">
        <v>54.95</v>
      </c>
      <c r="E1946" s="71" t="n">
        <v>1</v>
      </c>
      <c r="F1946" s="71" t="n">
        <v>1</v>
      </c>
      <c r="G1946" s="72" t="n">
        <v>54.95</v>
      </c>
      <c r="H1946" s="72" t="n">
        <v>0</v>
      </c>
      <c r="I1946" s="71" t="n">
        <f aca="false">IF(B1946&gt;=Settings!$B$23,1,0)</f>
        <v>0</v>
      </c>
      <c r="J1946" s="71" t="n">
        <v>1</v>
      </c>
      <c r="K1946" s="71" t="n">
        <f aca="false">F1946*I1946*J1946</f>
        <v>0</v>
      </c>
      <c r="L1946" s="71" t="n">
        <f aca="false">E1946*I1946*J1946</f>
        <v>0</v>
      </c>
      <c r="M1946" s="72" t="n">
        <f aca="false">G1946*I1946*J1946</f>
        <v>0</v>
      </c>
      <c r="N1946" s="72" t="n">
        <f aca="false">D1946*I1946*J1946</f>
        <v>0</v>
      </c>
      <c r="O1946" s="71" t="n">
        <f aca="false">F1946*J1946</f>
        <v>1</v>
      </c>
      <c r="P1946" s="71" t="n">
        <f aca="false">E1946*J1946</f>
        <v>1</v>
      </c>
    </row>
    <row r="1947" customFormat="false" ht="15" hidden="false" customHeight="false" outlineLevel="0" collapsed="false">
      <c r="A1947" s="71" t="s">
        <v>60</v>
      </c>
      <c r="B1947" s="71" t="s">
        <v>47</v>
      </c>
      <c r="C1947" s="71" t="s">
        <v>135</v>
      </c>
      <c r="D1947" s="72" t="n">
        <v>0</v>
      </c>
      <c r="E1947" s="71" t="n">
        <v>0</v>
      </c>
      <c r="F1947" s="71" t="n">
        <v>16</v>
      </c>
      <c r="G1947" s="72" t="n">
        <v>2209.2</v>
      </c>
      <c r="H1947" s="72" t="n">
        <v>2209.2</v>
      </c>
      <c r="I1947" s="71" t="n">
        <f aca="false">IF(B1947&gt;=Settings!$B$23,1,0)</f>
        <v>0</v>
      </c>
      <c r="J1947" s="71" t="n">
        <v>1</v>
      </c>
      <c r="K1947" s="71" t="n">
        <f aca="false">F1947*I1947*J1947</f>
        <v>0</v>
      </c>
      <c r="L1947" s="71" t="n">
        <f aca="false">E1947*I1947*J1947</f>
        <v>0</v>
      </c>
      <c r="M1947" s="72" t="n">
        <f aca="false">G1947*I1947*J1947</f>
        <v>0</v>
      </c>
      <c r="N1947" s="72" t="n">
        <f aca="false">D1947*I1947*J1947</f>
        <v>-0</v>
      </c>
      <c r="O1947" s="71" t="n">
        <f aca="false">F1947*J1947</f>
        <v>16</v>
      </c>
      <c r="P1947" s="71" t="n">
        <f aca="false">E1947*J1947</f>
        <v>0</v>
      </c>
    </row>
    <row r="1948" customFormat="false" ht="15" hidden="false" customHeight="false" outlineLevel="0" collapsed="false">
      <c r="A1948" s="71" t="s">
        <v>60</v>
      </c>
      <c r="B1948" s="71" t="s">
        <v>47</v>
      </c>
      <c r="C1948" s="71" t="s">
        <v>1917</v>
      </c>
      <c r="D1948" s="72" t="n">
        <v>0</v>
      </c>
      <c r="E1948" s="71" t="n">
        <v>0</v>
      </c>
      <c r="F1948" s="71" t="n">
        <v>1</v>
      </c>
      <c r="G1948" s="72" t="n">
        <v>74.95</v>
      </c>
      <c r="H1948" s="72" t="n">
        <v>74.95</v>
      </c>
      <c r="I1948" s="71" t="n">
        <f aca="false">IF(B1948&gt;=Settings!$B$23,1,0)</f>
        <v>0</v>
      </c>
      <c r="J1948" s="71" t="n">
        <v>1</v>
      </c>
      <c r="K1948" s="71" t="n">
        <f aca="false">F1948*I1948*J1948</f>
        <v>0</v>
      </c>
      <c r="L1948" s="71" t="n">
        <f aca="false">E1948*I1948*J1948</f>
        <v>0</v>
      </c>
      <c r="M1948" s="72" t="n">
        <f aca="false">G1948*I1948*J1948</f>
        <v>0</v>
      </c>
      <c r="N1948" s="72" t="n">
        <f aca="false">D1948*I1948*J1948</f>
        <v>-0</v>
      </c>
      <c r="O1948" s="71" t="n">
        <f aca="false">F1948*J1948</f>
        <v>1</v>
      </c>
      <c r="P1948" s="71" t="n">
        <f aca="false">E1948*J1948</f>
        <v>0</v>
      </c>
    </row>
    <row r="1949" customFormat="false" ht="15" hidden="false" customHeight="false" outlineLevel="0" collapsed="false">
      <c r="A1949" s="71" t="s">
        <v>60</v>
      </c>
      <c r="B1949" s="71" t="s">
        <v>47</v>
      </c>
      <c r="C1949" s="71" t="s">
        <v>1918</v>
      </c>
      <c r="D1949" s="72" t="n">
        <v>0</v>
      </c>
      <c r="E1949" s="71" t="n">
        <v>0</v>
      </c>
      <c r="F1949" s="71" t="n">
        <v>3</v>
      </c>
      <c r="G1949" s="72" t="n">
        <v>149.85</v>
      </c>
      <c r="H1949" s="72" t="n">
        <v>149.85</v>
      </c>
      <c r="I1949" s="71" t="n">
        <f aca="false">IF(B1949&gt;=Settings!$B$23,1,0)</f>
        <v>0</v>
      </c>
      <c r="J1949" s="71" t="n">
        <v>1</v>
      </c>
      <c r="K1949" s="71" t="n">
        <f aca="false">F1949*I1949*J1949</f>
        <v>0</v>
      </c>
      <c r="L1949" s="71" t="n">
        <f aca="false">E1949*I1949*J1949</f>
        <v>0</v>
      </c>
      <c r="M1949" s="72" t="n">
        <f aca="false">G1949*I1949*J1949</f>
        <v>0</v>
      </c>
      <c r="N1949" s="72" t="n">
        <f aca="false">D1949*I1949*J1949</f>
        <v>-0</v>
      </c>
      <c r="O1949" s="71" t="n">
        <f aca="false">F1949*J1949</f>
        <v>3</v>
      </c>
      <c r="P1949" s="71" t="n">
        <f aca="false">E1949*J1949</f>
        <v>0</v>
      </c>
    </row>
    <row r="1950" customFormat="false" ht="15" hidden="false" customHeight="false" outlineLevel="0" collapsed="false">
      <c r="A1950" s="71" t="s">
        <v>59</v>
      </c>
      <c r="B1950" s="71" t="s">
        <v>47</v>
      </c>
      <c r="C1950" s="71" t="s">
        <v>1386</v>
      </c>
      <c r="D1950" s="72" t="n">
        <v>0</v>
      </c>
      <c r="E1950" s="71" t="n">
        <v>0</v>
      </c>
      <c r="F1950" s="71" t="n">
        <v>4</v>
      </c>
      <c r="G1950" s="72" t="n">
        <v>306.2</v>
      </c>
      <c r="H1950" s="72" t="n">
        <v>306.2</v>
      </c>
      <c r="I1950" s="71" t="n">
        <f aca="false">IF(B1950&gt;=Settings!$B$23,1,0)</f>
        <v>0</v>
      </c>
      <c r="J1950" s="71" t="n">
        <v>1</v>
      </c>
      <c r="K1950" s="71" t="n">
        <f aca="false">F1950*I1950*J1950</f>
        <v>0</v>
      </c>
      <c r="L1950" s="71" t="n">
        <f aca="false">E1950*I1950*J1950</f>
        <v>0</v>
      </c>
      <c r="M1950" s="72" t="n">
        <f aca="false">G1950*I1950*J1950</f>
        <v>0</v>
      </c>
      <c r="N1950" s="72" t="n">
        <f aca="false">D1950*I1950*J1950</f>
        <v>-0</v>
      </c>
      <c r="O1950" s="71" t="n">
        <f aca="false">F1950*J1950</f>
        <v>4</v>
      </c>
      <c r="P1950" s="71" t="n">
        <f aca="false">E1950*J1950</f>
        <v>0</v>
      </c>
    </row>
    <row r="1951" customFormat="false" ht="15" hidden="false" customHeight="false" outlineLevel="0" collapsed="false">
      <c r="A1951" s="71" t="s">
        <v>60</v>
      </c>
      <c r="B1951" s="71" t="s">
        <v>47</v>
      </c>
      <c r="C1951" s="71" t="s">
        <v>1919</v>
      </c>
      <c r="D1951" s="72" t="n">
        <v>0</v>
      </c>
      <c r="E1951" s="71" t="n">
        <v>0</v>
      </c>
      <c r="F1951" s="71" t="n">
        <v>4</v>
      </c>
      <c r="G1951" s="72" t="n">
        <v>411.8</v>
      </c>
      <c r="H1951" s="72" t="n">
        <v>411.8</v>
      </c>
      <c r="I1951" s="71" t="n">
        <f aca="false">IF(B1951&gt;=Settings!$B$23,1,0)</f>
        <v>0</v>
      </c>
      <c r="J1951" s="71" t="n">
        <v>1</v>
      </c>
      <c r="K1951" s="71" t="n">
        <f aca="false">F1951*I1951*J1951</f>
        <v>0</v>
      </c>
      <c r="L1951" s="71" t="n">
        <f aca="false">E1951*I1951*J1951</f>
        <v>0</v>
      </c>
      <c r="M1951" s="72" t="n">
        <f aca="false">G1951*I1951*J1951</f>
        <v>0</v>
      </c>
      <c r="N1951" s="72" t="n">
        <f aca="false">D1951*I1951*J1951</f>
        <v>-0</v>
      </c>
      <c r="O1951" s="71" t="n">
        <f aca="false">F1951*J1951</f>
        <v>4</v>
      </c>
      <c r="P1951" s="71" t="n">
        <f aca="false">E1951*J1951</f>
        <v>0</v>
      </c>
    </row>
    <row r="1952" customFormat="false" ht="15" hidden="false" customHeight="false" outlineLevel="0" collapsed="false">
      <c r="A1952" s="71" t="s">
        <v>60</v>
      </c>
      <c r="B1952" s="71" t="s">
        <v>47</v>
      </c>
      <c r="C1952" s="71" t="s">
        <v>1015</v>
      </c>
      <c r="D1952" s="72" t="n">
        <v>129.75</v>
      </c>
      <c r="E1952" s="71" t="n">
        <v>1</v>
      </c>
      <c r="F1952" s="71" t="n">
        <v>0</v>
      </c>
      <c r="G1952" s="72" t="n">
        <v>0</v>
      </c>
      <c r="H1952" s="72" t="n">
        <v>-129.75</v>
      </c>
      <c r="I1952" s="71" t="n">
        <f aca="false">IF(B1952&gt;=Settings!$B$23,1,0)</f>
        <v>0</v>
      </c>
      <c r="J1952" s="71" t="n">
        <v>1</v>
      </c>
      <c r="K1952" s="71" t="n">
        <f aca="false">F1952*I1952*J1952</f>
        <v>0</v>
      </c>
      <c r="L1952" s="71" t="n">
        <f aca="false">E1952*I1952*J1952</f>
        <v>0</v>
      </c>
      <c r="M1952" s="72" t="n">
        <f aca="false">G1952*I1952*J1952</f>
        <v>0</v>
      </c>
      <c r="N1952" s="72" t="n">
        <f aca="false">D1952*I1952*J1952</f>
        <v>0</v>
      </c>
      <c r="O1952" s="71" t="n">
        <f aca="false">F1952*J1952</f>
        <v>0</v>
      </c>
      <c r="P1952" s="71" t="n">
        <f aca="false">E1952*J1952</f>
        <v>1</v>
      </c>
    </row>
    <row r="1953" customFormat="false" ht="15" hidden="false" customHeight="false" outlineLevel="0" collapsed="false">
      <c r="A1953" s="71" t="s">
        <v>61</v>
      </c>
      <c r="B1953" s="71" t="s">
        <v>47</v>
      </c>
      <c r="C1953" s="71" t="s">
        <v>1417</v>
      </c>
      <c r="D1953" s="72" t="n">
        <v>0</v>
      </c>
      <c r="E1953" s="71" t="n">
        <v>0</v>
      </c>
      <c r="F1953" s="71" t="n">
        <v>1</v>
      </c>
      <c r="G1953" s="72" t="n">
        <v>285</v>
      </c>
      <c r="H1953" s="72" t="n">
        <v>285</v>
      </c>
      <c r="I1953" s="71" t="n">
        <f aca="false">IF(B1953&gt;=Settings!$B$23,1,0)</f>
        <v>0</v>
      </c>
      <c r="J1953" s="71" t="n">
        <v>1</v>
      </c>
      <c r="K1953" s="71" t="n">
        <f aca="false">F1953*I1953*J1953</f>
        <v>0</v>
      </c>
      <c r="L1953" s="71" t="n">
        <f aca="false">E1953*I1953*J1953</f>
        <v>0</v>
      </c>
      <c r="M1953" s="72" t="n">
        <f aca="false">G1953*I1953*J1953</f>
        <v>0</v>
      </c>
      <c r="N1953" s="72" t="n">
        <f aca="false">D1953*I1953*J1953</f>
        <v>-0</v>
      </c>
      <c r="O1953" s="71" t="n">
        <f aca="false">F1953*J1953</f>
        <v>1</v>
      </c>
      <c r="P1953" s="71" t="n">
        <f aca="false">E1953*J1953</f>
        <v>0</v>
      </c>
    </row>
    <row r="1954" customFormat="false" ht="15" hidden="false" customHeight="false" outlineLevel="0" collapsed="false">
      <c r="A1954" s="71" t="s">
        <v>60</v>
      </c>
      <c r="B1954" s="71" t="s">
        <v>47</v>
      </c>
      <c r="C1954" s="71" t="s">
        <v>1920</v>
      </c>
      <c r="D1954" s="72" t="n">
        <v>0</v>
      </c>
      <c r="E1954" s="71" t="n">
        <v>0</v>
      </c>
      <c r="F1954" s="71" t="n">
        <v>1</v>
      </c>
      <c r="G1954" s="72" t="n">
        <v>59.95</v>
      </c>
      <c r="H1954" s="72" t="n">
        <v>59.95</v>
      </c>
      <c r="I1954" s="71" t="n">
        <f aca="false">IF(B1954&gt;=Settings!$B$23,1,0)</f>
        <v>0</v>
      </c>
      <c r="J1954" s="71" t="n">
        <v>1</v>
      </c>
      <c r="K1954" s="71" t="n">
        <f aca="false">F1954*I1954*J1954</f>
        <v>0</v>
      </c>
      <c r="L1954" s="71" t="n">
        <f aca="false">E1954*I1954*J1954</f>
        <v>0</v>
      </c>
      <c r="M1954" s="72" t="n">
        <f aca="false">G1954*I1954*J1954</f>
        <v>0</v>
      </c>
      <c r="N1954" s="72" t="n">
        <f aca="false">D1954*I1954*J1954</f>
        <v>-0</v>
      </c>
      <c r="O1954" s="71" t="n">
        <f aca="false">F1954*J1954</f>
        <v>1</v>
      </c>
      <c r="P1954" s="71" t="n">
        <f aca="false">E1954*J1954</f>
        <v>0</v>
      </c>
    </row>
    <row r="1955" customFormat="false" ht="15" hidden="false" customHeight="false" outlineLevel="0" collapsed="false">
      <c r="A1955" s="71" t="s">
        <v>59</v>
      </c>
      <c r="B1955" s="71" t="s">
        <v>47</v>
      </c>
      <c r="C1955" s="71" t="s">
        <v>922</v>
      </c>
      <c r="D1955" s="72" t="n">
        <v>0</v>
      </c>
      <c r="E1955" s="71" t="n">
        <v>0</v>
      </c>
      <c r="F1955" s="71" t="n">
        <v>58</v>
      </c>
      <c r="G1955" s="72" t="n">
        <v>600.53</v>
      </c>
      <c r="H1955" s="72" t="n">
        <v>600.53</v>
      </c>
      <c r="I1955" s="71" t="n">
        <f aca="false">IF(B1955&gt;=Settings!$B$23,1,0)</f>
        <v>0</v>
      </c>
      <c r="J1955" s="71" t="n">
        <v>1</v>
      </c>
      <c r="K1955" s="71" t="n">
        <f aca="false">F1955*I1955*J1955</f>
        <v>0</v>
      </c>
      <c r="L1955" s="71" t="n">
        <f aca="false">E1955*I1955*J1955</f>
        <v>0</v>
      </c>
      <c r="M1955" s="72" t="n">
        <f aca="false">G1955*I1955*J1955</f>
        <v>0</v>
      </c>
      <c r="N1955" s="72" t="n">
        <f aca="false">D1955*I1955*J1955</f>
        <v>-0</v>
      </c>
      <c r="O1955" s="71" t="n">
        <f aca="false">F1955*J1955</f>
        <v>58</v>
      </c>
      <c r="P1955" s="71" t="n">
        <f aca="false">E1955*J1955</f>
        <v>0</v>
      </c>
    </row>
    <row r="1956" customFormat="false" ht="15" hidden="false" customHeight="false" outlineLevel="0" collapsed="false">
      <c r="A1956" s="71" t="s">
        <v>60</v>
      </c>
      <c r="B1956" s="71" t="s">
        <v>47</v>
      </c>
      <c r="C1956" s="71" t="s">
        <v>1921</v>
      </c>
      <c r="D1956" s="72" t="n">
        <v>0</v>
      </c>
      <c r="E1956" s="71" t="n">
        <v>0</v>
      </c>
      <c r="F1956" s="71" t="n">
        <v>1</v>
      </c>
      <c r="G1956" s="72" t="n">
        <v>164.95</v>
      </c>
      <c r="H1956" s="72" t="n">
        <v>164.95</v>
      </c>
      <c r="I1956" s="71" t="n">
        <f aca="false">IF(B1956&gt;=Settings!$B$23,1,0)</f>
        <v>0</v>
      </c>
      <c r="J1956" s="71" t="n">
        <v>1</v>
      </c>
      <c r="K1956" s="71" t="n">
        <f aca="false">F1956*I1956*J1956</f>
        <v>0</v>
      </c>
      <c r="L1956" s="71" t="n">
        <f aca="false">E1956*I1956*J1956</f>
        <v>0</v>
      </c>
      <c r="M1956" s="72" t="n">
        <f aca="false">G1956*I1956*J1956</f>
        <v>0</v>
      </c>
      <c r="N1956" s="72" t="n">
        <f aca="false">D1956*I1956*J1956</f>
        <v>-0</v>
      </c>
      <c r="O1956" s="71" t="n">
        <f aca="false">F1956*J1956</f>
        <v>1</v>
      </c>
      <c r="P1956" s="71" t="n">
        <f aca="false">E1956*J1956</f>
        <v>0</v>
      </c>
    </row>
    <row r="1957" customFormat="false" ht="15" hidden="false" customHeight="false" outlineLevel="0" collapsed="false">
      <c r="A1957" s="71" t="s">
        <v>59</v>
      </c>
      <c r="B1957" s="71" t="s">
        <v>47</v>
      </c>
      <c r="C1957" s="71" t="s">
        <v>1158</v>
      </c>
      <c r="D1957" s="72" t="n">
        <v>0</v>
      </c>
      <c r="E1957" s="71" t="n">
        <v>0</v>
      </c>
      <c r="F1957" s="71" t="n">
        <v>3</v>
      </c>
      <c r="G1957" s="72" t="n">
        <v>552.109</v>
      </c>
      <c r="H1957" s="72" t="n">
        <v>552.109</v>
      </c>
      <c r="I1957" s="71" t="n">
        <f aca="false">IF(B1957&gt;=Settings!$B$23,1,0)</f>
        <v>0</v>
      </c>
      <c r="J1957" s="71" t="n">
        <v>1</v>
      </c>
      <c r="K1957" s="71" t="n">
        <f aca="false">F1957*I1957*J1957</f>
        <v>0</v>
      </c>
      <c r="L1957" s="71" t="n">
        <f aca="false">E1957*I1957*J1957</f>
        <v>0</v>
      </c>
      <c r="M1957" s="72" t="n">
        <f aca="false">G1957*I1957*J1957</f>
        <v>0</v>
      </c>
      <c r="N1957" s="72" t="n">
        <f aca="false">D1957*I1957*J1957</f>
        <v>-0</v>
      </c>
      <c r="O1957" s="71" t="n">
        <f aca="false">F1957*J1957</f>
        <v>3</v>
      </c>
      <c r="P1957" s="71" t="n">
        <f aca="false">E1957*J1957</f>
        <v>0</v>
      </c>
    </row>
    <row r="1958" customFormat="false" ht="15" hidden="false" customHeight="false" outlineLevel="0" collapsed="false">
      <c r="A1958" s="71" t="s">
        <v>60</v>
      </c>
      <c r="B1958" s="71" t="s">
        <v>47</v>
      </c>
      <c r="C1958" s="71" t="s">
        <v>1096</v>
      </c>
      <c r="D1958" s="72" t="n">
        <v>0</v>
      </c>
      <c r="E1958" s="71" t="n">
        <v>0</v>
      </c>
      <c r="F1958" s="71" t="n">
        <v>1</v>
      </c>
      <c r="G1958" s="72" t="n">
        <v>174.95</v>
      </c>
      <c r="H1958" s="72" t="n">
        <v>174.95</v>
      </c>
      <c r="I1958" s="71" t="n">
        <f aca="false">IF(B1958&gt;=Settings!$B$23,1,0)</f>
        <v>0</v>
      </c>
      <c r="J1958" s="71" t="n">
        <v>1</v>
      </c>
      <c r="K1958" s="71" t="n">
        <f aca="false">F1958*I1958*J1958</f>
        <v>0</v>
      </c>
      <c r="L1958" s="71" t="n">
        <f aca="false">E1958*I1958*J1958</f>
        <v>0</v>
      </c>
      <c r="M1958" s="72" t="n">
        <f aca="false">G1958*I1958*J1958</f>
        <v>0</v>
      </c>
      <c r="N1958" s="72" t="n">
        <f aca="false">D1958*I1958*J1958</f>
        <v>-0</v>
      </c>
      <c r="O1958" s="71" t="n">
        <f aca="false">F1958*J1958</f>
        <v>1</v>
      </c>
      <c r="P1958" s="71" t="n">
        <f aca="false">E1958*J1958</f>
        <v>0</v>
      </c>
    </row>
    <row r="1959" customFormat="false" ht="15" hidden="false" customHeight="false" outlineLevel="0" collapsed="false">
      <c r="A1959" s="71" t="s">
        <v>59</v>
      </c>
      <c r="B1959" s="71" t="s">
        <v>47</v>
      </c>
      <c r="C1959" s="71" t="s">
        <v>1250</v>
      </c>
      <c r="D1959" s="72" t="n">
        <v>0</v>
      </c>
      <c r="E1959" s="71" t="n">
        <v>0</v>
      </c>
      <c r="F1959" s="71" t="n">
        <v>9</v>
      </c>
      <c r="G1959" s="72" t="n">
        <v>977.72</v>
      </c>
      <c r="H1959" s="72" t="n">
        <v>977.72</v>
      </c>
      <c r="I1959" s="71" t="n">
        <f aca="false">IF(B1959&gt;=Settings!$B$23,1,0)</f>
        <v>0</v>
      </c>
      <c r="J1959" s="71" t="n">
        <v>1</v>
      </c>
      <c r="K1959" s="71" t="n">
        <f aca="false">F1959*I1959*J1959</f>
        <v>0</v>
      </c>
      <c r="L1959" s="71" t="n">
        <f aca="false">E1959*I1959*J1959</f>
        <v>0</v>
      </c>
      <c r="M1959" s="72" t="n">
        <f aca="false">G1959*I1959*J1959</f>
        <v>0</v>
      </c>
      <c r="N1959" s="72" t="n">
        <f aca="false">D1959*I1959*J1959</f>
        <v>-0</v>
      </c>
      <c r="O1959" s="71" t="n">
        <f aca="false">F1959*J1959</f>
        <v>9</v>
      </c>
      <c r="P1959" s="71" t="n">
        <f aca="false">E1959*J1959</f>
        <v>0</v>
      </c>
    </row>
    <row r="1960" customFormat="false" ht="15" hidden="false" customHeight="false" outlineLevel="0" collapsed="false">
      <c r="A1960" s="71" t="s">
        <v>60</v>
      </c>
      <c r="B1960" s="71" t="s">
        <v>47</v>
      </c>
      <c r="C1960" s="71" t="s">
        <v>1922</v>
      </c>
      <c r="D1960" s="72" t="n">
        <v>0</v>
      </c>
      <c r="E1960" s="71" t="n">
        <v>0</v>
      </c>
      <c r="F1960" s="71" t="n">
        <v>5</v>
      </c>
      <c r="G1960" s="72" t="n">
        <v>324.75</v>
      </c>
      <c r="H1960" s="72" t="n">
        <v>324.75</v>
      </c>
      <c r="I1960" s="71" t="n">
        <f aca="false">IF(B1960&gt;=Settings!$B$23,1,0)</f>
        <v>0</v>
      </c>
      <c r="J1960" s="71" t="n">
        <v>1</v>
      </c>
      <c r="K1960" s="71" t="n">
        <f aca="false">F1960*I1960*J1960</f>
        <v>0</v>
      </c>
      <c r="L1960" s="71" t="n">
        <f aca="false">E1960*I1960*J1960</f>
        <v>0</v>
      </c>
      <c r="M1960" s="72" t="n">
        <f aca="false">G1960*I1960*J1960</f>
        <v>0</v>
      </c>
      <c r="N1960" s="72" t="n">
        <f aca="false">D1960*I1960*J1960</f>
        <v>-0</v>
      </c>
      <c r="O1960" s="71" t="n">
        <f aca="false">F1960*J1960</f>
        <v>5</v>
      </c>
      <c r="P1960" s="71" t="n">
        <f aca="false">E1960*J1960</f>
        <v>0</v>
      </c>
    </row>
    <row r="1961" customFormat="false" ht="15" hidden="false" customHeight="false" outlineLevel="0" collapsed="false">
      <c r="A1961" s="71" t="s">
        <v>60</v>
      </c>
      <c r="B1961" s="71" t="s">
        <v>47</v>
      </c>
      <c r="C1961" s="71" t="s">
        <v>1923</v>
      </c>
      <c r="D1961" s="72" t="n">
        <v>0</v>
      </c>
      <c r="E1961" s="71" t="n">
        <v>0</v>
      </c>
      <c r="F1961" s="71" t="n">
        <v>5</v>
      </c>
      <c r="G1961" s="72" t="n">
        <v>649.75</v>
      </c>
      <c r="H1961" s="72" t="n">
        <v>649.75</v>
      </c>
      <c r="I1961" s="71" t="n">
        <f aca="false">IF(B1961&gt;=Settings!$B$23,1,0)</f>
        <v>0</v>
      </c>
      <c r="J1961" s="71" t="n">
        <v>1</v>
      </c>
      <c r="K1961" s="71" t="n">
        <f aca="false">F1961*I1961*J1961</f>
        <v>0</v>
      </c>
      <c r="L1961" s="71" t="n">
        <f aca="false">E1961*I1961*J1961</f>
        <v>0</v>
      </c>
      <c r="M1961" s="72" t="n">
        <f aca="false">G1961*I1961*J1961</f>
        <v>0</v>
      </c>
      <c r="N1961" s="72" t="n">
        <f aca="false">D1961*I1961*J1961</f>
        <v>-0</v>
      </c>
      <c r="O1961" s="71" t="n">
        <f aca="false">F1961*J1961</f>
        <v>5</v>
      </c>
      <c r="P1961" s="71" t="n">
        <f aca="false">E1961*J1961</f>
        <v>0</v>
      </c>
    </row>
    <row r="1962" customFormat="false" ht="15" hidden="false" customHeight="false" outlineLevel="0" collapsed="false">
      <c r="A1962" s="71" t="s">
        <v>59</v>
      </c>
      <c r="B1962" s="71" t="s">
        <v>47</v>
      </c>
      <c r="C1962" s="71" t="s">
        <v>1249</v>
      </c>
      <c r="D1962" s="72" t="n">
        <v>0</v>
      </c>
      <c r="E1962" s="71" t="n">
        <v>0</v>
      </c>
      <c r="F1962" s="71" t="n">
        <v>5</v>
      </c>
      <c r="G1962" s="72" t="n">
        <v>500.942</v>
      </c>
      <c r="H1962" s="72" t="n">
        <v>500.942</v>
      </c>
      <c r="I1962" s="71" t="n">
        <f aca="false">IF(B1962&gt;=Settings!$B$23,1,0)</f>
        <v>0</v>
      </c>
      <c r="J1962" s="71" t="n">
        <v>1</v>
      </c>
      <c r="K1962" s="71" t="n">
        <f aca="false">F1962*I1962*J1962</f>
        <v>0</v>
      </c>
      <c r="L1962" s="71" t="n">
        <f aca="false">E1962*I1962*J1962</f>
        <v>0</v>
      </c>
      <c r="M1962" s="72" t="n">
        <f aca="false">G1962*I1962*J1962</f>
        <v>0</v>
      </c>
      <c r="N1962" s="72" t="n">
        <f aca="false">D1962*I1962*J1962</f>
        <v>-0</v>
      </c>
      <c r="O1962" s="71" t="n">
        <f aca="false">F1962*J1962</f>
        <v>5</v>
      </c>
      <c r="P1962" s="71" t="n">
        <f aca="false">E1962*J1962</f>
        <v>0</v>
      </c>
    </row>
    <row r="1963" customFormat="false" ht="15" hidden="false" customHeight="false" outlineLevel="0" collapsed="false">
      <c r="A1963" s="71" t="s">
        <v>61</v>
      </c>
      <c r="B1963" s="71" t="s">
        <v>47</v>
      </c>
      <c r="C1963" s="71" t="s">
        <v>572</v>
      </c>
      <c r="D1963" s="72" t="n">
        <v>0</v>
      </c>
      <c r="E1963" s="71" t="n">
        <v>0</v>
      </c>
      <c r="F1963" s="71" t="n">
        <v>2</v>
      </c>
      <c r="G1963" s="72" t="n">
        <v>178.15</v>
      </c>
      <c r="H1963" s="72" t="n">
        <v>178.15</v>
      </c>
      <c r="I1963" s="71" t="n">
        <f aca="false">IF(B1963&gt;=Settings!$B$23,1,0)</f>
        <v>0</v>
      </c>
      <c r="J1963" s="71" t="n">
        <v>1</v>
      </c>
      <c r="K1963" s="71" t="n">
        <f aca="false">F1963*I1963*J1963</f>
        <v>0</v>
      </c>
      <c r="L1963" s="71" t="n">
        <f aca="false">E1963*I1963*J1963</f>
        <v>0</v>
      </c>
      <c r="M1963" s="72" t="n">
        <f aca="false">G1963*I1963*J1963</f>
        <v>0</v>
      </c>
      <c r="N1963" s="72" t="n">
        <f aca="false">D1963*I1963*J1963</f>
        <v>-0</v>
      </c>
      <c r="O1963" s="71" t="n">
        <f aca="false">F1963*J1963</f>
        <v>2</v>
      </c>
      <c r="P1963" s="71" t="n">
        <f aca="false">E1963*J1963</f>
        <v>0</v>
      </c>
    </row>
    <row r="1964" customFormat="false" ht="15" hidden="false" customHeight="false" outlineLevel="0" collapsed="false">
      <c r="A1964" s="71" t="s">
        <v>60</v>
      </c>
      <c r="B1964" s="71" t="s">
        <v>47</v>
      </c>
      <c r="C1964" s="71" t="s">
        <v>1233</v>
      </c>
      <c r="D1964" s="72" t="n">
        <v>0</v>
      </c>
      <c r="E1964" s="71" t="n">
        <v>0</v>
      </c>
      <c r="F1964" s="71" t="n">
        <v>1</v>
      </c>
      <c r="G1964" s="72" t="n">
        <v>15</v>
      </c>
      <c r="H1964" s="72" t="n">
        <v>15</v>
      </c>
      <c r="I1964" s="71" t="n">
        <f aca="false">IF(B1964&gt;=Settings!$B$23,1,0)</f>
        <v>0</v>
      </c>
      <c r="J1964" s="71" t="n">
        <v>1</v>
      </c>
      <c r="K1964" s="71" t="n">
        <f aca="false">F1964*I1964*J1964</f>
        <v>0</v>
      </c>
      <c r="L1964" s="71" t="n">
        <f aca="false">E1964*I1964*J1964</f>
        <v>0</v>
      </c>
      <c r="M1964" s="72" t="n">
        <f aca="false">G1964*I1964*J1964</f>
        <v>0</v>
      </c>
      <c r="N1964" s="72" t="n">
        <f aca="false">D1964*I1964*J1964</f>
        <v>-0</v>
      </c>
      <c r="O1964" s="71" t="n">
        <f aca="false">F1964*J1964</f>
        <v>1</v>
      </c>
      <c r="P1964" s="71" t="n">
        <f aca="false">E1964*J1964</f>
        <v>0</v>
      </c>
    </row>
    <row r="1965" customFormat="false" ht="15" hidden="false" customHeight="false" outlineLevel="0" collapsed="false">
      <c r="A1965" s="71" t="s">
        <v>60</v>
      </c>
      <c r="B1965" s="71" t="s">
        <v>47</v>
      </c>
      <c r="C1965" s="71" t="s">
        <v>1924</v>
      </c>
      <c r="D1965" s="72" t="n">
        <v>0</v>
      </c>
      <c r="E1965" s="71" t="n">
        <v>0</v>
      </c>
      <c r="F1965" s="71" t="n">
        <v>1</v>
      </c>
      <c r="G1965" s="72" t="n">
        <v>89.95</v>
      </c>
      <c r="H1965" s="72" t="n">
        <v>89.95</v>
      </c>
      <c r="I1965" s="71" t="n">
        <f aca="false">IF(B1965&gt;=Settings!$B$23,1,0)</f>
        <v>0</v>
      </c>
      <c r="J1965" s="71" t="n">
        <v>1</v>
      </c>
      <c r="K1965" s="71" t="n">
        <f aca="false">F1965*I1965*J1965</f>
        <v>0</v>
      </c>
      <c r="L1965" s="71" t="n">
        <f aca="false">E1965*I1965*J1965</f>
        <v>0</v>
      </c>
      <c r="M1965" s="72" t="n">
        <f aca="false">G1965*I1965*J1965</f>
        <v>0</v>
      </c>
      <c r="N1965" s="72" t="n">
        <f aca="false">D1965*I1965*J1965</f>
        <v>-0</v>
      </c>
      <c r="O1965" s="71" t="n">
        <f aca="false">F1965*J1965</f>
        <v>1</v>
      </c>
      <c r="P1965" s="71" t="n">
        <f aca="false">E1965*J1965</f>
        <v>0</v>
      </c>
    </row>
    <row r="1966" customFormat="false" ht="15" hidden="false" customHeight="false" outlineLevel="0" collapsed="false">
      <c r="A1966" s="71" t="s">
        <v>61</v>
      </c>
      <c r="B1966" s="71" t="s">
        <v>47</v>
      </c>
      <c r="C1966" s="71" t="s">
        <v>1283</v>
      </c>
      <c r="D1966" s="72" t="n">
        <v>0</v>
      </c>
      <c r="E1966" s="71" t="n">
        <v>0</v>
      </c>
      <c r="F1966" s="71" t="n">
        <v>1</v>
      </c>
      <c r="G1966" s="72" t="n">
        <v>109.95</v>
      </c>
      <c r="H1966" s="72" t="n">
        <v>109.95</v>
      </c>
      <c r="I1966" s="71" t="n">
        <f aca="false">IF(B1966&gt;=Settings!$B$23,1,0)</f>
        <v>0</v>
      </c>
      <c r="J1966" s="71" t="n">
        <v>1</v>
      </c>
      <c r="K1966" s="71" t="n">
        <f aca="false">F1966*I1966*J1966</f>
        <v>0</v>
      </c>
      <c r="L1966" s="71" t="n">
        <f aca="false">E1966*I1966*J1966</f>
        <v>0</v>
      </c>
      <c r="M1966" s="72" t="n">
        <f aca="false">G1966*I1966*J1966</f>
        <v>0</v>
      </c>
      <c r="N1966" s="72" t="n">
        <f aca="false">D1966*I1966*J1966</f>
        <v>-0</v>
      </c>
      <c r="O1966" s="71" t="n">
        <f aca="false">F1966*J1966</f>
        <v>1</v>
      </c>
      <c r="P1966" s="71" t="n">
        <f aca="false">E1966*J1966</f>
        <v>0</v>
      </c>
    </row>
    <row r="1967" customFormat="false" ht="15" hidden="false" customHeight="false" outlineLevel="0" collapsed="false">
      <c r="A1967" s="71" t="s">
        <v>60</v>
      </c>
      <c r="B1967" s="71" t="s">
        <v>47</v>
      </c>
      <c r="C1967" s="71" t="s">
        <v>1925</v>
      </c>
      <c r="D1967" s="72" t="n">
        <v>0</v>
      </c>
      <c r="E1967" s="71" t="n">
        <v>0</v>
      </c>
      <c r="F1967" s="71" t="n">
        <v>1</v>
      </c>
      <c r="G1967" s="72" t="n">
        <v>55.95</v>
      </c>
      <c r="H1967" s="72" t="n">
        <v>55.95</v>
      </c>
      <c r="I1967" s="71" t="n">
        <f aca="false">IF(B1967&gt;=Settings!$B$23,1,0)</f>
        <v>0</v>
      </c>
      <c r="J1967" s="71" t="n">
        <v>1</v>
      </c>
      <c r="K1967" s="71" t="n">
        <f aca="false">F1967*I1967*J1967</f>
        <v>0</v>
      </c>
      <c r="L1967" s="71" t="n">
        <f aca="false">E1967*I1967*J1967</f>
        <v>0</v>
      </c>
      <c r="M1967" s="72" t="n">
        <f aca="false">G1967*I1967*J1967</f>
        <v>0</v>
      </c>
      <c r="N1967" s="72" t="n">
        <f aca="false">D1967*I1967*J1967</f>
        <v>-0</v>
      </c>
      <c r="O1967" s="71" t="n">
        <f aca="false">F1967*J1967</f>
        <v>1</v>
      </c>
      <c r="P1967" s="71" t="n">
        <f aca="false">E1967*J1967</f>
        <v>0</v>
      </c>
    </row>
    <row r="1968" customFormat="false" ht="15" hidden="false" customHeight="false" outlineLevel="0" collapsed="false">
      <c r="A1968" s="71" t="s">
        <v>60</v>
      </c>
      <c r="B1968" s="71" t="s">
        <v>47</v>
      </c>
      <c r="C1968" s="71" t="s">
        <v>1926</v>
      </c>
      <c r="D1968" s="72" t="n">
        <v>0</v>
      </c>
      <c r="E1968" s="71" t="n">
        <v>0</v>
      </c>
      <c r="F1968" s="71" t="n">
        <v>6</v>
      </c>
      <c r="G1968" s="72" t="n">
        <v>599.7</v>
      </c>
      <c r="H1968" s="72" t="n">
        <v>599.7</v>
      </c>
      <c r="I1968" s="71" t="n">
        <f aca="false">IF(B1968&gt;=Settings!$B$23,1,0)</f>
        <v>0</v>
      </c>
      <c r="J1968" s="71" t="n">
        <v>1</v>
      </c>
      <c r="K1968" s="71" t="n">
        <f aca="false">F1968*I1968*J1968</f>
        <v>0</v>
      </c>
      <c r="L1968" s="71" t="n">
        <f aca="false">E1968*I1968*J1968</f>
        <v>0</v>
      </c>
      <c r="M1968" s="72" t="n">
        <f aca="false">G1968*I1968*J1968</f>
        <v>0</v>
      </c>
      <c r="N1968" s="72" t="n">
        <f aca="false">D1968*I1968*J1968</f>
        <v>-0</v>
      </c>
      <c r="O1968" s="71" t="n">
        <f aca="false">F1968*J1968</f>
        <v>6</v>
      </c>
      <c r="P1968" s="71" t="n">
        <f aca="false">E1968*J1968</f>
        <v>0</v>
      </c>
    </row>
    <row r="1969" customFormat="false" ht="15" hidden="false" customHeight="false" outlineLevel="0" collapsed="false">
      <c r="A1969" s="71" t="s">
        <v>60</v>
      </c>
      <c r="B1969" s="71" t="s">
        <v>47</v>
      </c>
      <c r="C1969" s="71" t="s">
        <v>1162</v>
      </c>
      <c r="D1969" s="72" t="n">
        <v>104.95</v>
      </c>
      <c r="E1969" s="71" t="n">
        <v>1</v>
      </c>
      <c r="F1969" s="71" t="n">
        <v>1</v>
      </c>
      <c r="G1969" s="72" t="n">
        <v>104.95</v>
      </c>
      <c r="H1969" s="72" t="n">
        <v>0</v>
      </c>
      <c r="I1969" s="71" t="n">
        <f aca="false">IF(B1969&gt;=Settings!$B$23,1,0)</f>
        <v>0</v>
      </c>
      <c r="J1969" s="71" t="n">
        <v>1</v>
      </c>
      <c r="K1969" s="71" t="n">
        <f aca="false">F1969*I1969*J1969</f>
        <v>0</v>
      </c>
      <c r="L1969" s="71" t="n">
        <f aca="false">E1969*I1969*J1969</f>
        <v>0</v>
      </c>
      <c r="M1969" s="72" t="n">
        <f aca="false">G1969*I1969*J1969</f>
        <v>0</v>
      </c>
      <c r="N1969" s="72" t="n">
        <f aca="false">D1969*I1969*J1969</f>
        <v>0</v>
      </c>
      <c r="O1969" s="71" t="n">
        <f aca="false">F1969*J1969</f>
        <v>1</v>
      </c>
      <c r="P1969" s="71" t="n">
        <f aca="false">E1969*J1969</f>
        <v>1</v>
      </c>
    </row>
    <row r="1970" customFormat="false" ht="15" hidden="false" customHeight="false" outlineLevel="0" collapsed="false">
      <c r="A1970" s="71" t="s">
        <v>60</v>
      </c>
      <c r="B1970" s="71" t="s">
        <v>47</v>
      </c>
      <c r="C1970" s="71" t="s">
        <v>1927</v>
      </c>
      <c r="D1970" s="72" t="n">
        <v>0</v>
      </c>
      <c r="E1970" s="71" t="n">
        <v>0</v>
      </c>
      <c r="F1970" s="71" t="n">
        <v>10</v>
      </c>
      <c r="G1970" s="72" t="n">
        <v>699.5</v>
      </c>
      <c r="H1970" s="72" t="n">
        <v>699.5</v>
      </c>
      <c r="I1970" s="71" t="n">
        <f aca="false">IF(B1970&gt;=Settings!$B$23,1,0)</f>
        <v>0</v>
      </c>
      <c r="J1970" s="71" t="n">
        <v>1</v>
      </c>
      <c r="K1970" s="71" t="n">
        <f aca="false">F1970*I1970*J1970</f>
        <v>0</v>
      </c>
      <c r="L1970" s="71" t="n">
        <f aca="false">E1970*I1970*J1970</f>
        <v>0</v>
      </c>
      <c r="M1970" s="72" t="n">
        <f aca="false">G1970*I1970*J1970</f>
        <v>0</v>
      </c>
      <c r="N1970" s="72" t="n">
        <f aca="false">D1970*I1970*J1970</f>
        <v>-0</v>
      </c>
      <c r="O1970" s="71" t="n">
        <f aca="false">F1970*J1970</f>
        <v>10</v>
      </c>
      <c r="P1970" s="71" t="n">
        <f aca="false">E1970*J1970</f>
        <v>0</v>
      </c>
    </row>
    <row r="1971" customFormat="false" ht="15" hidden="false" customHeight="false" outlineLevel="0" collapsed="false">
      <c r="A1971" s="71" t="s">
        <v>60</v>
      </c>
      <c r="B1971" s="71" t="s">
        <v>47</v>
      </c>
      <c r="C1971" s="71" t="s">
        <v>1928</v>
      </c>
      <c r="D1971" s="72" t="n">
        <v>0</v>
      </c>
      <c r="E1971" s="71" t="n">
        <v>0</v>
      </c>
      <c r="F1971" s="71" t="n">
        <v>1</v>
      </c>
      <c r="G1971" s="72" t="n">
        <v>95.35</v>
      </c>
      <c r="H1971" s="72" t="n">
        <v>95.35</v>
      </c>
      <c r="I1971" s="71" t="n">
        <f aca="false">IF(B1971&gt;=Settings!$B$23,1,0)</f>
        <v>0</v>
      </c>
      <c r="J1971" s="71" t="n">
        <v>1</v>
      </c>
      <c r="K1971" s="71" t="n">
        <f aca="false">F1971*I1971*J1971</f>
        <v>0</v>
      </c>
      <c r="L1971" s="71" t="n">
        <f aca="false">E1971*I1971*J1971</f>
        <v>0</v>
      </c>
      <c r="M1971" s="72" t="n">
        <f aca="false">G1971*I1971*J1971</f>
        <v>0</v>
      </c>
      <c r="N1971" s="72" t="n">
        <f aca="false">D1971*I1971*J1971</f>
        <v>-0</v>
      </c>
      <c r="O1971" s="71" t="n">
        <f aca="false">F1971*J1971</f>
        <v>1</v>
      </c>
      <c r="P1971" s="71" t="n">
        <f aca="false">E1971*J1971</f>
        <v>0</v>
      </c>
    </row>
    <row r="1972" customFormat="false" ht="15" hidden="false" customHeight="false" outlineLevel="0" collapsed="false">
      <c r="A1972" s="71" t="s">
        <v>60</v>
      </c>
      <c r="B1972" s="71" t="s">
        <v>47</v>
      </c>
      <c r="C1972" s="71" t="s">
        <v>1929</v>
      </c>
      <c r="D1972" s="72" t="n">
        <v>0</v>
      </c>
      <c r="E1972" s="71" t="n">
        <v>0</v>
      </c>
      <c r="F1972" s="71" t="n">
        <v>1</v>
      </c>
      <c r="G1972" s="72" t="n">
        <v>198.95</v>
      </c>
      <c r="H1972" s="72" t="n">
        <v>198.95</v>
      </c>
      <c r="I1972" s="71" t="n">
        <f aca="false">IF(B1972&gt;=Settings!$B$23,1,0)</f>
        <v>0</v>
      </c>
      <c r="J1972" s="71" t="n">
        <v>1</v>
      </c>
      <c r="K1972" s="71" t="n">
        <f aca="false">F1972*I1972*J1972</f>
        <v>0</v>
      </c>
      <c r="L1972" s="71" t="n">
        <f aca="false">E1972*I1972*J1972</f>
        <v>0</v>
      </c>
      <c r="M1972" s="72" t="n">
        <f aca="false">G1972*I1972*J1972</f>
        <v>0</v>
      </c>
      <c r="N1972" s="72" t="n">
        <f aca="false">D1972*I1972*J1972</f>
        <v>-0</v>
      </c>
      <c r="O1972" s="71" t="n">
        <f aca="false">F1972*J1972</f>
        <v>1</v>
      </c>
      <c r="P1972" s="71" t="n">
        <f aca="false">E1972*J1972</f>
        <v>0</v>
      </c>
    </row>
    <row r="1973" customFormat="false" ht="15" hidden="false" customHeight="false" outlineLevel="0" collapsed="false">
      <c r="A1973" s="71" t="s">
        <v>59</v>
      </c>
      <c r="B1973" s="71" t="s">
        <v>47</v>
      </c>
      <c r="C1973" s="71" t="s">
        <v>1430</v>
      </c>
      <c r="D1973" s="72" t="n">
        <v>0</v>
      </c>
      <c r="E1973" s="71" t="n">
        <v>0</v>
      </c>
      <c r="F1973" s="71" t="n">
        <v>10</v>
      </c>
      <c r="G1973" s="72" t="n">
        <v>1224.423</v>
      </c>
      <c r="H1973" s="72" t="n">
        <v>1224.423</v>
      </c>
      <c r="I1973" s="71" t="n">
        <f aca="false">IF(B1973&gt;=Settings!$B$23,1,0)</f>
        <v>0</v>
      </c>
      <c r="J1973" s="71" t="n">
        <v>1</v>
      </c>
      <c r="K1973" s="71" t="n">
        <f aca="false">F1973*I1973*J1973</f>
        <v>0</v>
      </c>
      <c r="L1973" s="71" t="n">
        <f aca="false">E1973*I1973*J1973</f>
        <v>0</v>
      </c>
      <c r="M1973" s="72" t="n">
        <f aca="false">G1973*I1973*J1973</f>
        <v>0</v>
      </c>
      <c r="N1973" s="72" t="n">
        <f aca="false">D1973*I1973*J1973</f>
        <v>-0</v>
      </c>
      <c r="O1973" s="71" t="n">
        <f aca="false">F1973*J1973</f>
        <v>10</v>
      </c>
      <c r="P1973" s="71" t="n">
        <f aca="false">E1973*J1973</f>
        <v>0</v>
      </c>
    </row>
    <row r="1974" customFormat="false" ht="15" hidden="false" customHeight="false" outlineLevel="0" collapsed="false">
      <c r="A1974" s="71" t="s">
        <v>60</v>
      </c>
      <c r="B1974" s="71" t="s">
        <v>47</v>
      </c>
      <c r="C1974" s="71" t="s">
        <v>1930</v>
      </c>
      <c r="D1974" s="72" t="n">
        <v>0</v>
      </c>
      <c r="E1974" s="71" t="n">
        <v>0</v>
      </c>
      <c r="F1974" s="71" t="n">
        <v>4</v>
      </c>
      <c r="G1974" s="72" t="n">
        <v>199.8</v>
      </c>
      <c r="H1974" s="72" t="n">
        <v>199.8</v>
      </c>
      <c r="I1974" s="71" t="n">
        <f aca="false">IF(B1974&gt;=Settings!$B$23,1,0)</f>
        <v>0</v>
      </c>
      <c r="J1974" s="71" t="n">
        <v>1</v>
      </c>
      <c r="K1974" s="71" t="n">
        <f aca="false">F1974*I1974*J1974</f>
        <v>0</v>
      </c>
      <c r="L1974" s="71" t="n">
        <f aca="false">E1974*I1974*J1974</f>
        <v>0</v>
      </c>
      <c r="M1974" s="72" t="n">
        <f aca="false">G1974*I1974*J1974</f>
        <v>0</v>
      </c>
      <c r="N1974" s="72" t="n">
        <f aca="false">D1974*I1974*J1974</f>
        <v>-0</v>
      </c>
      <c r="O1974" s="71" t="n">
        <f aca="false">F1974*J1974</f>
        <v>4</v>
      </c>
      <c r="P1974" s="71" t="n">
        <f aca="false">E1974*J1974</f>
        <v>0</v>
      </c>
    </row>
    <row r="1975" customFormat="false" ht="15" hidden="false" customHeight="false" outlineLevel="0" collapsed="false">
      <c r="A1975" s="71" t="s">
        <v>60</v>
      </c>
      <c r="B1975" s="71" t="s">
        <v>47</v>
      </c>
      <c r="C1975" s="71" t="s">
        <v>1931</v>
      </c>
      <c r="D1975" s="72" t="n">
        <v>0</v>
      </c>
      <c r="E1975" s="71" t="n">
        <v>0</v>
      </c>
      <c r="F1975" s="71" t="n">
        <v>1</v>
      </c>
      <c r="G1975" s="72" t="n">
        <v>259.95</v>
      </c>
      <c r="H1975" s="72" t="n">
        <v>259.95</v>
      </c>
      <c r="I1975" s="71" t="n">
        <f aca="false">IF(B1975&gt;=Settings!$B$23,1,0)</f>
        <v>0</v>
      </c>
      <c r="J1975" s="71" t="n">
        <v>1</v>
      </c>
      <c r="K1975" s="71" t="n">
        <f aca="false">F1975*I1975*J1975</f>
        <v>0</v>
      </c>
      <c r="L1975" s="71" t="n">
        <f aca="false">E1975*I1975*J1975</f>
        <v>0</v>
      </c>
      <c r="M1975" s="72" t="n">
        <f aca="false">G1975*I1975*J1975</f>
        <v>0</v>
      </c>
      <c r="N1975" s="72" t="n">
        <f aca="false">D1975*I1975*J1975</f>
        <v>-0</v>
      </c>
      <c r="O1975" s="71" t="n">
        <f aca="false">F1975*J1975</f>
        <v>1</v>
      </c>
      <c r="P1975" s="71" t="n">
        <f aca="false">E1975*J1975</f>
        <v>0</v>
      </c>
    </row>
    <row r="1976" customFormat="false" ht="15" hidden="false" customHeight="false" outlineLevel="0" collapsed="false">
      <c r="A1976" s="71" t="s">
        <v>60</v>
      </c>
      <c r="B1976" s="71" t="s">
        <v>47</v>
      </c>
      <c r="C1976" s="71" t="s">
        <v>1932</v>
      </c>
      <c r="D1976" s="72" t="n">
        <v>0</v>
      </c>
      <c r="E1976" s="71" t="n">
        <v>0</v>
      </c>
      <c r="F1976" s="71" t="n">
        <v>1</v>
      </c>
      <c r="G1976" s="72" t="n">
        <v>84.95</v>
      </c>
      <c r="H1976" s="72" t="n">
        <v>84.95</v>
      </c>
      <c r="I1976" s="71" t="n">
        <f aca="false">IF(B1976&gt;=Settings!$B$23,1,0)</f>
        <v>0</v>
      </c>
      <c r="J1976" s="71" t="n">
        <v>1</v>
      </c>
      <c r="K1976" s="71" t="n">
        <f aca="false">F1976*I1976*J1976</f>
        <v>0</v>
      </c>
      <c r="L1976" s="71" t="n">
        <f aca="false">E1976*I1976*J1976</f>
        <v>0</v>
      </c>
      <c r="M1976" s="72" t="n">
        <f aca="false">G1976*I1976*J1976</f>
        <v>0</v>
      </c>
      <c r="N1976" s="72" t="n">
        <f aca="false">D1976*I1976*J1976</f>
        <v>-0</v>
      </c>
      <c r="O1976" s="71" t="n">
        <f aca="false">F1976*J1976</f>
        <v>1</v>
      </c>
      <c r="P1976" s="71" t="n">
        <f aca="false">E1976*J1976</f>
        <v>0</v>
      </c>
    </row>
    <row r="1977" customFormat="false" ht="15" hidden="false" customHeight="false" outlineLevel="0" collapsed="false">
      <c r="A1977" s="71" t="s">
        <v>60</v>
      </c>
      <c r="B1977" s="71" t="s">
        <v>47</v>
      </c>
      <c r="C1977" s="71" t="s">
        <v>1933</v>
      </c>
      <c r="D1977" s="72" t="n">
        <v>0</v>
      </c>
      <c r="E1977" s="71" t="n">
        <v>0</v>
      </c>
      <c r="F1977" s="71" t="n">
        <v>1</v>
      </c>
      <c r="G1977" s="72" t="n">
        <v>90.95</v>
      </c>
      <c r="H1977" s="72" t="n">
        <v>90.95</v>
      </c>
      <c r="I1977" s="71" t="n">
        <f aca="false">IF(B1977&gt;=Settings!$B$23,1,0)</f>
        <v>0</v>
      </c>
      <c r="J1977" s="71" t="n">
        <v>1</v>
      </c>
      <c r="K1977" s="71" t="n">
        <f aca="false">F1977*I1977*J1977</f>
        <v>0</v>
      </c>
      <c r="L1977" s="71" t="n">
        <f aca="false">E1977*I1977*J1977</f>
        <v>0</v>
      </c>
      <c r="M1977" s="72" t="n">
        <f aca="false">G1977*I1977*J1977</f>
        <v>0</v>
      </c>
      <c r="N1977" s="72" t="n">
        <f aca="false">D1977*I1977*J1977</f>
        <v>-0</v>
      </c>
      <c r="O1977" s="71" t="n">
        <f aca="false">F1977*J1977</f>
        <v>1</v>
      </c>
      <c r="P1977" s="71" t="n">
        <f aca="false">E1977*J1977</f>
        <v>0</v>
      </c>
    </row>
    <row r="1978" customFormat="false" ht="15" hidden="false" customHeight="false" outlineLevel="0" collapsed="false">
      <c r="A1978" s="71" t="s">
        <v>60</v>
      </c>
      <c r="B1978" s="71" t="s">
        <v>47</v>
      </c>
      <c r="C1978" s="71" t="s">
        <v>590</v>
      </c>
      <c r="D1978" s="72" t="n">
        <v>0</v>
      </c>
      <c r="E1978" s="71" t="n">
        <v>0</v>
      </c>
      <c r="F1978" s="71" t="n">
        <v>1</v>
      </c>
      <c r="G1978" s="72" t="n">
        <v>90.95</v>
      </c>
      <c r="H1978" s="72" t="n">
        <v>90.95</v>
      </c>
      <c r="I1978" s="71" t="n">
        <f aca="false">IF(B1978&gt;=Settings!$B$23,1,0)</f>
        <v>0</v>
      </c>
      <c r="J1978" s="71" t="n">
        <v>1</v>
      </c>
      <c r="K1978" s="71" t="n">
        <f aca="false">F1978*I1978*J1978</f>
        <v>0</v>
      </c>
      <c r="L1978" s="71" t="n">
        <f aca="false">E1978*I1978*J1978</f>
        <v>0</v>
      </c>
      <c r="M1978" s="72" t="n">
        <f aca="false">G1978*I1978*J1978</f>
        <v>0</v>
      </c>
      <c r="N1978" s="72" t="n">
        <f aca="false">D1978*I1978*J1978</f>
        <v>-0</v>
      </c>
      <c r="O1978" s="71" t="n">
        <f aca="false">F1978*J1978</f>
        <v>1</v>
      </c>
      <c r="P1978" s="71" t="n">
        <f aca="false">E1978*J1978</f>
        <v>0</v>
      </c>
    </row>
    <row r="1979" customFormat="false" ht="15" hidden="false" customHeight="false" outlineLevel="0" collapsed="false">
      <c r="A1979" s="71" t="s">
        <v>60</v>
      </c>
      <c r="B1979" s="71" t="s">
        <v>47</v>
      </c>
      <c r="C1979" s="71" t="s">
        <v>1934</v>
      </c>
      <c r="D1979" s="72" t="n">
        <v>0</v>
      </c>
      <c r="E1979" s="71" t="n">
        <v>0</v>
      </c>
      <c r="F1979" s="71" t="n">
        <v>2</v>
      </c>
      <c r="G1979" s="72" t="n">
        <v>419.9</v>
      </c>
      <c r="H1979" s="72" t="n">
        <v>419.9</v>
      </c>
      <c r="I1979" s="71" t="n">
        <f aca="false">IF(B1979&gt;=Settings!$B$23,1,0)</f>
        <v>0</v>
      </c>
      <c r="J1979" s="71" t="n">
        <v>1</v>
      </c>
      <c r="K1979" s="71" t="n">
        <f aca="false">F1979*I1979*J1979</f>
        <v>0</v>
      </c>
      <c r="L1979" s="71" t="n">
        <f aca="false">E1979*I1979*J1979</f>
        <v>0</v>
      </c>
      <c r="M1979" s="72" t="n">
        <f aca="false">G1979*I1979*J1979</f>
        <v>0</v>
      </c>
      <c r="N1979" s="72" t="n">
        <f aca="false">D1979*I1979*J1979</f>
        <v>-0</v>
      </c>
      <c r="O1979" s="71" t="n">
        <f aca="false">F1979*J1979</f>
        <v>2</v>
      </c>
      <c r="P1979" s="71" t="n">
        <f aca="false">E1979*J1979</f>
        <v>0</v>
      </c>
    </row>
    <row r="1980" customFormat="false" ht="15" hidden="false" customHeight="false" outlineLevel="0" collapsed="false">
      <c r="A1980" s="71" t="s">
        <v>60</v>
      </c>
      <c r="B1980" s="71" t="s">
        <v>47</v>
      </c>
      <c r="C1980" s="71" t="s">
        <v>1935</v>
      </c>
      <c r="D1980" s="72" t="n">
        <v>0</v>
      </c>
      <c r="E1980" s="71" t="n">
        <v>0</v>
      </c>
      <c r="F1980" s="71" t="n">
        <v>1</v>
      </c>
      <c r="G1980" s="72" t="n">
        <v>105.95</v>
      </c>
      <c r="H1980" s="72" t="n">
        <v>105.95</v>
      </c>
      <c r="I1980" s="71" t="n">
        <f aca="false">IF(B1980&gt;=Settings!$B$23,1,0)</f>
        <v>0</v>
      </c>
      <c r="J1980" s="71" t="n">
        <v>1</v>
      </c>
      <c r="K1980" s="71" t="n">
        <f aca="false">F1980*I1980*J1980</f>
        <v>0</v>
      </c>
      <c r="L1980" s="71" t="n">
        <f aca="false">E1980*I1980*J1980</f>
        <v>0</v>
      </c>
      <c r="M1980" s="72" t="n">
        <f aca="false">G1980*I1980*J1980</f>
        <v>0</v>
      </c>
      <c r="N1980" s="72" t="n">
        <f aca="false">D1980*I1980*J1980</f>
        <v>-0</v>
      </c>
      <c r="O1980" s="71" t="n">
        <f aca="false">F1980*J1980</f>
        <v>1</v>
      </c>
      <c r="P1980" s="71" t="n">
        <f aca="false">E1980*J1980</f>
        <v>0</v>
      </c>
    </row>
    <row r="1981" customFormat="false" ht="15" hidden="false" customHeight="false" outlineLevel="0" collapsed="false">
      <c r="A1981" s="71" t="s">
        <v>60</v>
      </c>
      <c r="B1981" s="71" t="s">
        <v>47</v>
      </c>
      <c r="C1981" s="71" t="s">
        <v>1936</v>
      </c>
      <c r="D1981" s="72" t="n">
        <v>0</v>
      </c>
      <c r="E1981" s="71" t="n">
        <v>0</v>
      </c>
      <c r="F1981" s="71" t="n">
        <v>3</v>
      </c>
      <c r="G1981" s="72" t="n">
        <v>194.85</v>
      </c>
      <c r="H1981" s="72" t="n">
        <v>194.85</v>
      </c>
      <c r="I1981" s="71" t="n">
        <f aca="false">IF(B1981&gt;=Settings!$B$23,1,0)</f>
        <v>0</v>
      </c>
      <c r="J1981" s="71" t="n">
        <v>1</v>
      </c>
      <c r="K1981" s="71" t="n">
        <f aca="false">F1981*I1981*J1981</f>
        <v>0</v>
      </c>
      <c r="L1981" s="71" t="n">
        <f aca="false">E1981*I1981*J1981</f>
        <v>0</v>
      </c>
      <c r="M1981" s="72" t="n">
        <f aca="false">G1981*I1981*J1981</f>
        <v>0</v>
      </c>
      <c r="N1981" s="72" t="n">
        <f aca="false">D1981*I1981*J1981</f>
        <v>-0</v>
      </c>
      <c r="O1981" s="71" t="n">
        <f aca="false">F1981*J1981</f>
        <v>3</v>
      </c>
      <c r="P1981" s="71" t="n">
        <f aca="false">E1981*J1981</f>
        <v>0</v>
      </c>
    </row>
    <row r="1982" customFormat="false" ht="15" hidden="false" customHeight="false" outlineLevel="0" collapsed="false">
      <c r="A1982" s="71" t="s">
        <v>59</v>
      </c>
      <c r="B1982" s="71" t="s">
        <v>47</v>
      </c>
      <c r="C1982" s="71" t="s">
        <v>1274</v>
      </c>
      <c r="D1982" s="72" t="n">
        <v>0</v>
      </c>
      <c r="E1982" s="71" t="n">
        <v>0</v>
      </c>
      <c r="F1982" s="71" t="n">
        <v>119</v>
      </c>
      <c r="G1982" s="72" t="n">
        <v>10523.128</v>
      </c>
      <c r="H1982" s="72" t="n">
        <v>10523.128</v>
      </c>
      <c r="I1982" s="71" t="n">
        <f aca="false">IF(B1982&gt;=Settings!$B$23,1,0)</f>
        <v>0</v>
      </c>
      <c r="J1982" s="71" t="n">
        <v>1</v>
      </c>
      <c r="K1982" s="71" t="n">
        <f aca="false">F1982*I1982*J1982</f>
        <v>0</v>
      </c>
      <c r="L1982" s="71" t="n">
        <f aca="false">E1982*I1982*J1982</f>
        <v>0</v>
      </c>
      <c r="M1982" s="72" t="n">
        <f aca="false">G1982*I1982*J1982</f>
        <v>0</v>
      </c>
      <c r="N1982" s="72" t="n">
        <f aca="false">D1982*I1982*J1982</f>
        <v>-0</v>
      </c>
      <c r="O1982" s="71" t="n">
        <f aca="false">F1982*J1982</f>
        <v>119</v>
      </c>
      <c r="P1982" s="71" t="n">
        <f aca="false">E1982*J1982</f>
        <v>0</v>
      </c>
    </row>
    <row r="1983" customFormat="false" ht="15" hidden="false" customHeight="false" outlineLevel="0" collapsed="false">
      <c r="A1983" s="71" t="s">
        <v>60</v>
      </c>
      <c r="B1983" s="71" t="s">
        <v>47</v>
      </c>
      <c r="C1983" s="71" t="s">
        <v>1937</v>
      </c>
      <c r="D1983" s="72" t="n">
        <v>0</v>
      </c>
      <c r="E1983" s="71" t="n">
        <v>0</v>
      </c>
      <c r="F1983" s="71" t="n">
        <v>1</v>
      </c>
      <c r="G1983" s="72" t="n">
        <v>174.95</v>
      </c>
      <c r="H1983" s="72" t="n">
        <v>174.95</v>
      </c>
      <c r="I1983" s="71" t="n">
        <f aca="false">IF(B1983&gt;=Settings!$B$23,1,0)</f>
        <v>0</v>
      </c>
      <c r="J1983" s="71" t="n">
        <v>1</v>
      </c>
      <c r="K1983" s="71" t="n">
        <f aca="false">F1983*I1983*J1983</f>
        <v>0</v>
      </c>
      <c r="L1983" s="71" t="n">
        <f aca="false">E1983*I1983*J1983</f>
        <v>0</v>
      </c>
      <c r="M1983" s="72" t="n">
        <f aca="false">G1983*I1983*J1983</f>
        <v>0</v>
      </c>
      <c r="N1983" s="72" t="n">
        <f aca="false">D1983*I1983*J1983</f>
        <v>-0</v>
      </c>
      <c r="O1983" s="71" t="n">
        <f aca="false">F1983*J1983</f>
        <v>1</v>
      </c>
      <c r="P1983" s="71" t="n">
        <f aca="false">E1983*J1983</f>
        <v>0</v>
      </c>
    </row>
    <row r="1984" customFormat="false" ht="15" hidden="false" customHeight="false" outlineLevel="0" collapsed="false">
      <c r="A1984" s="71" t="s">
        <v>61</v>
      </c>
      <c r="B1984" s="71" t="s">
        <v>47</v>
      </c>
      <c r="C1984" s="71" t="s">
        <v>1770</v>
      </c>
      <c r="D1984" s="72" t="n">
        <v>0</v>
      </c>
      <c r="E1984" s="71" t="n">
        <v>0</v>
      </c>
      <c r="F1984" s="71" t="n">
        <v>7</v>
      </c>
      <c r="G1984" s="72" t="n">
        <v>684.65</v>
      </c>
      <c r="H1984" s="72" t="n">
        <v>641.93</v>
      </c>
      <c r="I1984" s="71" t="n">
        <f aca="false">IF(B1984&gt;=Settings!$B$23,1,0)</f>
        <v>0</v>
      </c>
      <c r="J1984" s="71" t="n">
        <v>1</v>
      </c>
      <c r="K1984" s="71" t="n">
        <f aca="false">F1984*I1984*J1984</f>
        <v>0</v>
      </c>
      <c r="L1984" s="71" t="n">
        <f aca="false">E1984*I1984*J1984</f>
        <v>0</v>
      </c>
      <c r="M1984" s="72" t="n">
        <f aca="false">G1984*I1984*J1984</f>
        <v>0</v>
      </c>
      <c r="N1984" s="72" t="n">
        <f aca="false">D1984*I1984*J1984</f>
        <v>-0</v>
      </c>
      <c r="O1984" s="71" t="n">
        <f aca="false">F1984*J1984</f>
        <v>7</v>
      </c>
      <c r="P1984" s="71" t="n">
        <f aca="false">E1984*J1984</f>
        <v>0</v>
      </c>
    </row>
    <row r="1985" customFormat="false" ht="15" hidden="false" customHeight="false" outlineLevel="0" collapsed="false">
      <c r="A1985" s="71" t="s">
        <v>60</v>
      </c>
      <c r="B1985" s="71" t="s">
        <v>47</v>
      </c>
      <c r="C1985" s="71" t="s">
        <v>1938</v>
      </c>
      <c r="D1985" s="72" t="n">
        <v>0</v>
      </c>
      <c r="E1985" s="71" t="n">
        <v>0</v>
      </c>
      <c r="F1985" s="71" t="n">
        <v>13</v>
      </c>
      <c r="G1985" s="72" t="n">
        <v>909.35</v>
      </c>
      <c r="H1985" s="72" t="n">
        <v>909.35</v>
      </c>
      <c r="I1985" s="71" t="n">
        <f aca="false">IF(B1985&gt;=Settings!$B$23,1,0)</f>
        <v>0</v>
      </c>
      <c r="J1985" s="71" t="n">
        <v>1</v>
      </c>
      <c r="K1985" s="71" t="n">
        <f aca="false">F1985*I1985*J1985</f>
        <v>0</v>
      </c>
      <c r="L1985" s="71" t="n">
        <f aca="false">E1985*I1985*J1985</f>
        <v>0</v>
      </c>
      <c r="M1985" s="72" t="n">
        <f aca="false">G1985*I1985*J1985</f>
        <v>0</v>
      </c>
      <c r="N1985" s="72" t="n">
        <f aca="false">D1985*I1985*J1985</f>
        <v>-0</v>
      </c>
      <c r="O1985" s="71" t="n">
        <f aca="false">F1985*J1985</f>
        <v>13</v>
      </c>
      <c r="P1985" s="71" t="n">
        <f aca="false">E1985*J1985</f>
        <v>0</v>
      </c>
    </row>
    <row r="1986" customFormat="false" ht="15" hidden="false" customHeight="false" outlineLevel="0" collapsed="false">
      <c r="A1986" s="71" t="s">
        <v>60</v>
      </c>
      <c r="B1986" s="71" t="s">
        <v>47</v>
      </c>
      <c r="C1986" s="71" t="s">
        <v>1939</v>
      </c>
      <c r="D1986" s="72" t="n">
        <v>0</v>
      </c>
      <c r="E1986" s="71" t="n">
        <v>0</v>
      </c>
      <c r="F1986" s="71" t="n">
        <v>2</v>
      </c>
      <c r="G1986" s="72" t="n">
        <v>179.9</v>
      </c>
      <c r="H1986" s="72" t="n">
        <v>179.9</v>
      </c>
      <c r="I1986" s="71" t="n">
        <f aca="false">IF(B1986&gt;=Settings!$B$23,1,0)</f>
        <v>0</v>
      </c>
      <c r="J1986" s="71" t="n">
        <v>1</v>
      </c>
      <c r="K1986" s="71" t="n">
        <f aca="false">F1986*I1986*J1986</f>
        <v>0</v>
      </c>
      <c r="L1986" s="71" t="n">
        <f aca="false">E1986*I1986*J1986</f>
        <v>0</v>
      </c>
      <c r="M1986" s="72" t="n">
        <f aca="false">G1986*I1986*J1986</f>
        <v>0</v>
      </c>
      <c r="N1986" s="72" t="n">
        <f aca="false">D1986*I1986*J1986</f>
        <v>-0</v>
      </c>
      <c r="O1986" s="71" t="n">
        <f aca="false">F1986*J1986</f>
        <v>2</v>
      </c>
      <c r="P1986" s="71" t="n">
        <f aca="false">E1986*J1986</f>
        <v>0</v>
      </c>
    </row>
    <row r="1987" customFormat="false" ht="15" hidden="false" customHeight="false" outlineLevel="0" collapsed="false">
      <c r="A1987" s="71" t="s">
        <v>60</v>
      </c>
      <c r="B1987" s="71" t="s">
        <v>47</v>
      </c>
      <c r="C1987" s="71" t="s">
        <v>1314</v>
      </c>
      <c r="D1987" s="72" t="n">
        <v>44.95</v>
      </c>
      <c r="E1987" s="71" t="n">
        <v>1</v>
      </c>
      <c r="F1987" s="71" t="n">
        <v>10</v>
      </c>
      <c r="G1987" s="72" t="n">
        <v>449.5</v>
      </c>
      <c r="H1987" s="72" t="n">
        <v>404.55</v>
      </c>
      <c r="I1987" s="71" t="n">
        <f aca="false">IF(B1987&gt;=Settings!$B$23,1,0)</f>
        <v>0</v>
      </c>
      <c r="J1987" s="71" t="n">
        <v>1</v>
      </c>
      <c r="K1987" s="71" t="n">
        <f aca="false">F1987*I1987*J1987</f>
        <v>0</v>
      </c>
      <c r="L1987" s="71" t="n">
        <f aca="false">E1987*I1987*J1987</f>
        <v>0</v>
      </c>
      <c r="M1987" s="72" t="n">
        <f aca="false">G1987*I1987*J1987</f>
        <v>0</v>
      </c>
      <c r="N1987" s="72" t="n">
        <f aca="false">D1987*I1987*J1987</f>
        <v>0</v>
      </c>
      <c r="O1987" s="71" t="n">
        <f aca="false">F1987*J1987</f>
        <v>10</v>
      </c>
      <c r="P1987" s="71" t="n">
        <f aca="false">E1987*J1987</f>
        <v>1</v>
      </c>
    </row>
    <row r="1988" customFormat="false" ht="15" hidden="false" customHeight="false" outlineLevel="0" collapsed="false">
      <c r="A1988" s="71" t="s">
        <v>60</v>
      </c>
      <c r="B1988" s="71" t="s">
        <v>47</v>
      </c>
      <c r="C1988" s="71" t="s">
        <v>1940</v>
      </c>
      <c r="D1988" s="72" t="n">
        <v>0</v>
      </c>
      <c r="E1988" s="71" t="n">
        <v>0</v>
      </c>
      <c r="F1988" s="71" t="n">
        <v>1</v>
      </c>
      <c r="G1988" s="72" t="n">
        <v>194.95</v>
      </c>
      <c r="H1988" s="72" t="n">
        <v>194.95</v>
      </c>
      <c r="I1988" s="71" t="n">
        <f aca="false">IF(B1988&gt;=Settings!$B$23,1,0)</f>
        <v>0</v>
      </c>
      <c r="J1988" s="71" t="n">
        <v>1</v>
      </c>
      <c r="K1988" s="71" t="n">
        <f aca="false">F1988*I1988*J1988</f>
        <v>0</v>
      </c>
      <c r="L1988" s="71" t="n">
        <f aca="false">E1988*I1988*J1988</f>
        <v>0</v>
      </c>
      <c r="M1988" s="72" t="n">
        <f aca="false">G1988*I1988*J1988</f>
        <v>0</v>
      </c>
      <c r="N1988" s="72" t="n">
        <f aca="false">D1988*I1988*J1988</f>
        <v>-0</v>
      </c>
      <c r="O1988" s="71" t="n">
        <f aca="false">F1988*J1988</f>
        <v>1</v>
      </c>
      <c r="P1988" s="71" t="n">
        <f aca="false">E1988*J1988</f>
        <v>0</v>
      </c>
    </row>
    <row r="1989" customFormat="false" ht="15" hidden="false" customHeight="false" outlineLevel="0" collapsed="false">
      <c r="A1989" s="71" t="s">
        <v>60</v>
      </c>
      <c r="B1989" s="71" t="s">
        <v>47</v>
      </c>
      <c r="C1989" s="71" t="s">
        <v>1941</v>
      </c>
      <c r="D1989" s="72" t="n">
        <v>0</v>
      </c>
      <c r="E1989" s="71" t="n">
        <v>0</v>
      </c>
      <c r="F1989" s="71" t="n">
        <v>1</v>
      </c>
      <c r="G1989" s="72" t="n">
        <v>54.95</v>
      </c>
      <c r="H1989" s="72" t="n">
        <v>54.95</v>
      </c>
      <c r="I1989" s="71" t="n">
        <f aca="false">IF(B1989&gt;=Settings!$B$23,1,0)</f>
        <v>0</v>
      </c>
      <c r="J1989" s="71" t="n">
        <v>1</v>
      </c>
      <c r="K1989" s="71" t="n">
        <f aca="false">F1989*I1989*J1989</f>
        <v>0</v>
      </c>
      <c r="L1989" s="71" t="n">
        <f aca="false">E1989*I1989*J1989</f>
        <v>0</v>
      </c>
      <c r="M1989" s="72" t="n">
        <f aca="false">G1989*I1989*J1989</f>
        <v>0</v>
      </c>
      <c r="N1989" s="72" t="n">
        <f aca="false">D1989*I1989*J1989</f>
        <v>-0</v>
      </c>
      <c r="O1989" s="71" t="n">
        <f aca="false">F1989*J1989</f>
        <v>1</v>
      </c>
      <c r="P1989" s="71" t="n">
        <f aca="false">E1989*J1989</f>
        <v>0</v>
      </c>
    </row>
    <row r="1990" customFormat="false" ht="15" hidden="false" customHeight="false" outlineLevel="0" collapsed="false">
      <c r="A1990" s="71" t="s">
        <v>60</v>
      </c>
      <c r="B1990" s="71" t="s">
        <v>47</v>
      </c>
      <c r="C1990" s="71" t="s">
        <v>1005</v>
      </c>
      <c r="D1990" s="72" t="n">
        <v>84.95</v>
      </c>
      <c r="E1990" s="71" t="n">
        <v>1</v>
      </c>
      <c r="F1990" s="71" t="n">
        <v>4</v>
      </c>
      <c r="G1990" s="72" t="n">
        <v>339.8</v>
      </c>
      <c r="H1990" s="72" t="n">
        <v>254.85</v>
      </c>
      <c r="I1990" s="71" t="n">
        <f aca="false">IF(B1990&gt;=Settings!$B$23,1,0)</f>
        <v>0</v>
      </c>
      <c r="J1990" s="71" t="n">
        <v>1</v>
      </c>
      <c r="K1990" s="71" t="n">
        <f aca="false">F1990*I1990*J1990</f>
        <v>0</v>
      </c>
      <c r="L1990" s="71" t="n">
        <f aca="false">E1990*I1990*J1990</f>
        <v>0</v>
      </c>
      <c r="M1990" s="72" t="n">
        <f aca="false">G1990*I1990*J1990</f>
        <v>0</v>
      </c>
      <c r="N1990" s="72" t="n">
        <f aca="false">D1990*I1990*J1990</f>
        <v>0</v>
      </c>
      <c r="O1990" s="71" t="n">
        <f aca="false">F1990*J1990</f>
        <v>4</v>
      </c>
      <c r="P1990" s="71" t="n">
        <f aca="false">E1990*J1990</f>
        <v>1</v>
      </c>
    </row>
    <row r="1991" customFormat="false" ht="15" hidden="false" customHeight="false" outlineLevel="0" collapsed="false">
      <c r="A1991" s="71" t="s">
        <v>60</v>
      </c>
      <c r="B1991" s="71" t="s">
        <v>47</v>
      </c>
      <c r="C1991" s="71" t="s">
        <v>1942</v>
      </c>
      <c r="D1991" s="72" t="n">
        <v>0</v>
      </c>
      <c r="E1991" s="71" t="n">
        <v>0</v>
      </c>
      <c r="F1991" s="71" t="n">
        <v>3</v>
      </c>
      <c r="G1991" s="72" t="n">
        <v>209.85</v>
      </c>
      <c r="H1991" s="72" t="n">
        <v>209.85</v>
      </c>
      <c r="I1991" s="71" t="n">
        <f aca="false">IF(B1991&gt;=Settings!$B$23,1,0)</f>
        <v>0</v>
      </c>
      <c r="J1991" s="71" t="n">
        <v>1</v>
      </c>
      <c r="K1991" s="71" t="n">
        <f aca="false">F1991*I1991*J1991</f>
        <v>0</v>
      </c>
      <c r="L1991" s="71" t="n">
        <f aca="false">E1991*I1991*J1991</f>
        <v>0</v>
      </c>
      <c r="M1991" s="72" t="n">
        <f aca="false">G1991*I1991*J1991</f>
        <v>0</v>
      </c>
      <c r="N1991" s="72" t="n">
        <f aca="false">D1991*I1991*J1991</f>
        <v>-0</v>
      </c>
      <c r="O1991" s="71" t="n">
        <f aca="false">F1991*J1991</f>
        <v>3</v>
      </c>
      <c r="P1991" s="71" t="n">
        <f aca="false">E1991*J1991</f>
        <v>0</v>
      </c>
    </row>
    <row r="1992" customFormat="false" ht="15" hidden="false" customHeight="false" outlineLevel="0" collapsed="false">
      <c r="A1992" s="71" t="s">
        <v>60</v>
      </c>
      <c r="B1992" s="71" t="s">
        <v>47</v>
      </c>
      <c r="C1992" s="71" t="s">
        <v>1943</v>
      </c>
      <c r="D1992" s="72" t="n">
        <v>0</v>
      </c>
      <c r="E1992" s="71" t="n">
        <v>0</v>
      </c>
      <c r="F1992" s="71" t="n">
        <v>2</v>
      </c>
      <c r="G1992" s="72" t="n">
        <v>239.9</v>
      </c>
      <c r="H1992" s="72" t="n">
        <v>239.9</v>
      </c>
      <c r="I1992" s="71" t="n">
        <f aca="false">IF(B1992&gt;=Settings!$B$23,1,0)</f>
        <v>0</v>
      </c>
      <c r="J1992" s="71" t="n">
        <v>1</v>
      </c>
      <c r="K1992" s="71" t="n">
        <f aca="false">F1992*I1992*J1992</f>
        <v>0</v>
      </c>
      <c r="L1992" s="71" t="n">
        <f aca="false">E1992*I1992*J1992</f>
        <v>0</v>
      </c>
      <c r="M1992" s="72" t="n">
        <f aca="false">G1992*I1992*J1992</f>
        <v>0</v>
      </c>
      <c r="N1992" s="72" t="n">
        <f aca="false">D1992*I1992*J1992</f>
        <v>-0</v>
      </c>
      <c r="O1992" s="71" t="n">
        <f aca="false">F1992*J1992</f>
        <v>2</v>
      </c>
      <c r="P1992" s="71" t="n">
        <f aca="false">E1992*J1992</f>
        <v>0</v>
      </c>
    </row>
    <row r="1993" customFormat="false" ht="15" hidden="false" customHeight="false" outlineLevel="0" collapsed="false">
      <c r="A1993" s="71" t="s">
        <v>60</v>
      </c>
      <c r="B1993" s="71" t="s">
        <v>47</v>
      </c>
      <c r="C1993" s="71" t="s">
        <v>1944</v>
      </c>
      <c r="D1993" s="72" t="n">
        <v>0</v>
      </c>
      <c r="E1993" s="71" t="n">
        <v>0</v>
      </c>
      <c r="F1993" s="71" t="n">
        <v>1</v>
      </c>
      <c r="G1993" s="72" t="n">
        <v>64.95</v>
      </c>
      <c r="H1993" s="72" t="n">
        <v>64.95</v>
      </c>
      <c r="I1993" s="71" t="n">
        <f aca="false">IF(B1993&gt;=Settings!$B$23,1,0)</f>
        <v>0</v>
      </c>
      <c r="J1993" s="71" t="n">
        <v>1</v>
      </c>
      <c r="K1993" s="71" t="n">
        <f aca="false">F1993*I1993*J1993</f>
        <v>0</v>
      </c>
      <c r="L1993" s="71" t="n">
        <f aca="false">E1993*I1993*J1993</f>
        <v>0</v>
      </c>
      <c r="M1993" s="72" t="n">
        <f aca="false">G1993*I1993*J1993</f>
        <v>0</v>
      </c>
      <c r="N1993" s="72" t="n">
        <f aca="false">D1993*I1993*J1993</f>
        <v>-0</v>
      </c>
      <c r="O1993" s="71" t="n">
        <f aca="false">F1993*J1993</f>
        <v>1</v>
      </c>
      <c r="P1993" s="71" t="n">
        <f aca="false">E1993*J1993</f>
        <v>0</v>
      </c>
    </row>
    <row r="1994" customFormat="false" ht="15" hidden="false" customHeight="false" outlineLevel="0" collapsed="false">
      <c r="A1994" s="71" t="s">
        <v>59</v>
      </c>
      <c r="B1994" s="71" t="s">
        <v>47</v>
      </c>
      <c r="C1994" s="71" t="s">
        <v>1501</v>
      </c>
      <c r="D1994" s="72" t="n">
        <v>0</v>
      </c>
      <c r="E1994" s="71" t="n">
        <v>0</v>
      </c>
      <c r="F1994" s="71" t="n">
        <v>2</v>
      </c>
      <c r="G1994" s="72" t="n">
        <v>192.07</v>
      </c>
      <c r="H1994" s="72" t="n">
        <v>192.07</v>
      </c>
      <c r="I1994" s="71" t="n">
        <f aca="false">IF(B1994&gt;=Settings!$B$23,1,0)</f>
        <v>0</v>
      </c>
      <c r="J1994" s="71" t="n">
        <v>1</v>
      </c>
      <c r="K1994" s="71" t="n">
        <f aca="false">F1994*I1994*J1994</f>
        <v>0</v>
      </c>
      <c r="L1994" s="71" t="n">
        <f aca="false">E1994*I1994*J1994</f>
        <v>0</v>
      </c>
      <c r="M1994" s="72" t="n">
        <f aca="false">G1994*I1994*J1994</f>
        <v>0</v>
      </c>
      <c r="N1994" s="72" t="n">
        <f aca="false">D1994*I1994*J1994</f>
        <v>-0</v>
      </c>
      <c r="O1994" s="71" t="n">
        <f aca="false">F1994*J1994</f>
        <v>2</v>
      </c>
      <c r="P1994" s="71" t="n">
        <f aca="false">E1994*J1994</f>
        <v>0</v>
      </c>
    </row>
    <row r="1995" customFormat="false" ht="15" hidden="false" customHeight="false" outlineLevel="0" collapsed="false">
      <c r="A1995" s="71" t="s">
        <v>60</v>
      </c>
      <c r="B1995" s="71" t="s">
        <v>47</v>
      </c>
      <c r="C1995" s="71" t="s">
        <v>1662</v>
      </c>
      <c r="D1995" s="72" t="n">
        <v>0</v>
      </c>
      <c r="E1995" s="71" t="n">
        <v>0</v>
      </c>
      <c r="F1995" s="71" t="n">
        <v>1</v>
      </c>
      <c r="G1995" s="72" t="n">
        <v>174.95</v>
      </c>
      <c r="H1995" s="72" t="n">
        <v>174.95</v>
      </c>
      <c r="I1995" s="71" t="n">
        <f aca="false">IF(B1995&gt;=Settings!$B$23,1,0)</f>
        <v>0</v>
      </c>
      <c r="J1995" s="71" t="n">
        <v>1</v>
      </c>
      <c r="K1995" s="71" t="n">
        <f aca="false">F1995*I1995*J1995</f>
        <v>0</v>
      </c>
      <c r="L1995" s="71" t="n">
        <f aca="false">E1995*I1995*J1995</f>
        <v>0</v>
      </c>
      <c r="M1995" s="72" t="n">
        <f aca="false">G1995*I1995*J1995</f>
        <v>0</v>
      </c>
      <c r="N1995" s="72" t="n">
        <f aca="false">D1995*I1995*J1995</f>
        <v>-0</v>
      </c>
      <c r="O1995" s="71" t="n">
        <f aca="false">F1995*J1995</f>
        <v>1</v>
      </c>
      <c r="P1995" s="71" t="n">
        <f aca="false">E1995*J1995</f>
        <v>0</v>
      </c>
    </row>
    <row r="1996" customFormat="false" ht="15" hidden="false" customHeight="false" outlineLevel="0" collapsed="false">
      <c r="A1996" s="71" t="s">
        <v>60</v>
      </c>
      <c r="B1996" s="71" t="s">
        <v>47</v>
      </c>
      <c r="C1996" s="71" t="s">
        <v>1945</v>
      </c>
      <c r="D1996" s="72" t="n">
        <v>0</v>
      </c>
      <c r="E1996" s="71" t="n">
        <v>0</v>
      </c>
      <c r="F1996" s="71" t="n">
        <v>3</v>
      </c>
      <c r="G1996" s="72" t="n">
        <v>149.85</v>
      </c>
      <c r="H1996" s="72" t="n">
        <v>149.85</v>
      </c>
      <c r="I1996" s="71" t="n">
        <f aca="false">IF(B1996&gt;=Settings!$B$23,1,0)</f>
        <v>0</v>
      </c>
      <c r="J1996" s="71" t="n">
        <v>1</v>
      </c>
      <c r="K1996" s="71" t="n">
        <f aca="false">F1996*I1996*J1996</f>
        <v>0</v>
      </c>
      <c r="L1996" s="71" t="n">
        <f aca="false">E1996*I1996*J1996</f>
        <v>0</v>
      </c>
      <c r="M1996" s="72" t="n">
        <f aca="false">G1996*I1996*J1996</f>
        <v>0</v>
      </c>
      <c r="N1996" s="72" t="n">
        <f aca="false">D1996*I1996*J1996</f>
        <v>-0</v>
      </c>
      <c r="O1996" s="71" t="n">
        <f aca="false">F1996*J1996</f>
        <v>3</v>
      </c>
      <c r="P1996" s="71" t="n">
        <f aca="false">E1996*J1996</f>
        <v>0</v>
      </c>
    </row>
    <row r="1997" customFormat="false" ht="15" hidden="false" customHeight="false" outlineLevel="0" collapsed="false">
      <c r="A1997" s="71" t="s">
        <v>60</v>
      </c>
      <c r="B1997" s="71" t="s">
        <v>47</v>
      </c>
      <c r="C1997" s="71" t="s">
        <v>1946</v>
      </c>
      <c r="D1997" s="72" t="n">
        <v>0</v>
      </c>
      <c r="E1997" s="71" t="n">
        <v>0</v>
      </c>
      <c r="F1997" s="71" t="n">
        <v>2</v>
      </c>
      <c r="G1997" s="72" t="n">
        <v>209.9</v>
      </c>
      <c r="H1997" s="72" t="n">
        <v>209.9</v>
      </c>
      <c r="I1997" s="71" t="n">
        <f aca="false">IF(B1997&gt;=Settings!$B$23,1,0)</f>
        <v>0</v>
      </c>
      <c r="J1997" s="71" t="n">
        <v>1</v>
      </c>
      <c r="K1997" s="71" t="n">
        <f aca="false">F1997*I1997*J1997</f>
        <v>0</v>
      </c>
      <c r="L1997" s="71" t="n">
        <f aca="false">E1997*I1997*J1997</f>
        <v>0</v>
      </c>
      <c r="M1997" s="72" t="n">
        <f aca="false">G1997*I1997*J1997</f>
        <v>0</v>
      </c>
      <c r="N1997" s="72" t="n">
        <f aca="false">D1997*I1997*J1997</f>
        <v>-0</v>
      </c>
      <c r="O1997" s="71" t="n">
        <f aca="false">F1997*J1997</f>
        <v>2</v>
      </c>
      <c r="P1997" s="71" t="n">
        <f aca="false">E1997*J1997</f>
        <v>0</v>
      </c>
    </row>
    <row r="1998" customFormat="false" ht="15" hidden="false" customHeight="false" outlineLevel="0" collapsed="false">
      <c r="A1998" s="71" t="s">
        <v>61</v>
      </c>
      <c r="B1998" s="71" t="s">
        <v>47</v>
      </c>
      <c r="C1998" s="71" t="s">
        <v>1111</v>
      </c>
      <c r="D1998" s="72" t="n">
        <v>0</v>
      </c>
      <c r="E1998" s="71" t="n">
        <v>0</v>
      </c>
      <c r="F1998" s="71" t="n">
        <v>19</v>
      </c>
      <c r="G1998" s="72" t="n">
        <v>569.05</v>
      </c>
      <c r="H1998" s="72" t="n">
        <v>564.56</v>
      </c>
      <c r="I1998" s="71" t="n">
        <f aca="false">IF(B1998&gt;=Settings!$B$23,1,0)</f>
        <v>0</v>
      </c>
      <c r="J1998" s="71" t="n">
        <v>1</v>
      </c>
      <c r="K1998" s="71" t="n">
        <f aca="false">F1998*I1998*J1998</f>
        <v>0</v>
      </c>
      <c r="L1998" s="71" t="n">
        <f aca="false">E1998*I1998*J1998</f>
        <v>0</v>
      </c>
      <c r="M1998" s="72" t="n">
        <f aca="false">G1998*I1998*J1998</f>
        <v>0</v>
      </c>
      <c r="N1998" s="72" t="n">
        <f aca="false">D1998*I1998*J1998</f>
        <v>-0</v>
      </c>
      <c r="O1998" s="71" t="n">
        <f aca="false">F1998*J1998</f>
        <v>19</v>
      </c>
      <c r="P1998" s="71" t="n">
        <f aca="false">E1998*J1998</f>
        <v>0</v>
      </c>
    </row>
    <row r="1999" customFormat="false" ht="15" hidden="false" customHeight="false" outlineLevel="0" collapsed="false">
      <c r="A1999" s="71" t="s">
        <v>60</v>
      </c>
      <c r="B1999" s="71" t="s">
        <v>47</v>
      </c>
      <c r="C1999" s="71" t="s">
        <v>137</v>
      </c>
      <c r="D1999" s="72" t="n">
        <v>134.9</v>
      </c>
      <c r="E1999" s="71" t="n">
        <v>2</v>
      </c>
      <c r="F1999" s="71" t="n">
        <v>78</v>
      </c>
      <c r="G1999" s="72" t="n">
        <v>5486.1</v>
      </c>
      <c r="H1999" s="72" t="n">
        <v>5351.2</v>
      </c>
      <c r="I1999" s="71" t="n">
        <f aca="false">IF(B1999&gt;=Settings!$B$23,1,0)</f>
        <v>0</v>
      </c>
      <c r="J1999" s="71" t="n">
        <v>1</v>
      </c>
      <c r="K1999" s="71" t="n">
        <f aca="false">F1999*I1999*J1999</f>
        <v>0</v>
      </c>
      <c r="L1999" s="71" t="n">
        <f aca="false">E1999*I1999*J1999</f>
        <v>0</v>
      </c>
      <c r="M1999" s="72" t="n">
        <f aca="false">G1999*I1999*J1999</f>
        <v>0</v>
      </c>
      <c r="N1999" s="72" t="n">
        <f aca="false">D1999*I1999*J1999</f>
        <v>0</v>
      </c>
      <c r="O1999" s="71" t="n">
        <f aca="false">F1999*J1999</f>
        <v>78</v>
      </c>
      <c r="P1999" s="71" t="n">
        <f aca="false">E1999*J1999</f>
        <v>2</v>
      </c>
    </row>
    <row r="2000" customFormat="false" ht="15" hidden="false" customHeight="false" outlineLevel="0" collapsed="false">
      <c r="A2000" s="71" t="s">
        <v>60</v>
      </c>
      <c r="B2000" s="71" t="s">
        <v>47</v>
      </c>
      <c r="C2000" s="71" t="s">
        <v>1947</v>
      </c>
      <c r="D2000" s="72" t="n">
        <v>0</v>
      </c>
      <c r="E2000" s="71" t="n">
        <v>0</v>
      </c>
      <c r="F2000" s="71" t="n">
        <v>2</v>
      </c>
      <c r="G2000" s="72" t="n">
        <v>359.9</v>
      </c>
      <c r="H2000" s="72" t="n">
        <v>359.9</v>
      </c>
      <c r="I2000" s="71" t="n">
        <f aca="false">IF(B2000&gt;=Settings!$B$23,1,0)</f>
        <v>0</v>
      </c>
      <c r="J2000" s="71" t="n">
        <v>1</v>
      </c>
      <c r="K2000" s="71" t="n">
        <f aca="false">F2000*I2000*J2000</f>
        <v>0</v>
      </c>
      <c r="L2000" s="71" t="n">
        <f aca="false">E2000*I2000*J2000</f>
        <v>0</v>
      </c>
      <c r="M2000" s="72" t="n">
        <f aca="false">G2000*I2000*J2000</f>
        <v>0</v>
      </c>
      <c r="N2000" s="72" t="n">
        <f aca="false">D2000*I2000*J2000</f>
        <v>-0</v>
      </c>
      <c r="O2000" s="71" t="n">
        <f aca="false">F2000*J2000</f>
        <v>2</v>
      </c>
      <c r="P2000" s="71" t="n">
        <f aca="false">E2000*J2000</f>
        <v>0</v>
      </c>
    </row>
    <row r="2001" customFormat="false" ht="15" hidden="false" customHeight="false" outlineLevel="0" collapsed="false">
      <c r="A2001" s="71" t="s">
        <v>59</v>
      </c>
      <c r="B2001" s="71" t="s">
        <v>47</v>
      </c>
      <c r="C2001" s="71" t="s">
        <v>1102</v>
      </c>
      <c r="D2001" s="72" t="n">
        <v>0</v>
      </c>
      <c r="E2001" s="71" t="n">
        <v>0</v>
      </c>
      <c r="F2001" s="71" t="n">
        <v>7</v>
      </c>
      <c r="G2001" s="72" t="n">
        <v>1159.94</v>
      </c>
      <c r="H2001" s="72" t="n">
        <v>1159.94</v>
      </c>
      <c r="I2001" s="71" t="n">
        <f aca="false">IF(B2001&gt;=Settings!$B$23,1,0)</f>
        <v>0</v>
      </c>
      <c r="J2001" s="71" t="n">
        <v>1</v>
      </c>
      <c r="K2001" s="71" t="n">
        <f aca="false">F2001*I2001*J2001</f>
        <v>0</v>
      </c>
      <c r="L2001" s="71" t="n">
        <f aca="false">E2001*I2001*J2001</f>
        <v>0</v>
      </c>
      <c r="M2001" s="72" t="n">
        <f aca="false">G2001*I2001*J2001</f>
        <v>0</v>
      </c>
      <c r="N2001" s="72" t="n">
        <f aca="false">D2001*I2001*J2001</f>
        <v>-0</v>
      </c>
      <c r="O2001" s="71" t="n">
        <f aca="false">F2001*J2001</f>
        <v>7</v>
      </c>
      <c r="P2001" s="71" t="n">
        <f aca="false">E2001*J2001</f>
        <v>0</v>
      </c>
    </row>
    <row r="2002" customFormat="false" ht="15" hidden="false" customHeight="false" outlineLevel="0" collapsed="false">
      <c r="A2002" s="71" t="s">
        <v>60</v>
      </c>
      <c r="B2002" s="71" t="s">
        <v>47</v>
      </c>
      <c r="C2002" s="71" t="s">
        <v>1568</v>
      </c>
      <c r="D2002" s="72" t="n">
        <v>0</v>
      </c>
      <c r="E2002" s="71" t="n">
        <v>0</v>
      </c>
      <c r="F2002" s="71" t="n">
        <v>1</v>
      </c>
      <c r="G2002" s="72" t="n">
        <v>139.95</v>
      </c>
      <c r="H2002" s="72" t="n">
        <v>139.95</v>
      </c>
      <c r="I2002" s="71" t="n">
        <f aca="false">IF(B2002&gt;=Settings!$B$23,1,0)</f>
        <v>0</v>
      </c>
      <c r="J2002" s="71" t="n">
        <v>1</v>
      </c>
      <c r="K2002" s="71" t="n">
        <f aca="false">F2002*I2002*J2002</f>
        <v>0</v>
      </c>
      <c r="L2002" s="71" t="n">
        <f aca="false">E2002*I2002*J2002</f>
        <v>0</v>
      </c>
      <c r="M2002" s="72" t="n">
        <f aca="false">G2002*I2002*J2002</f>
        <v>0</v>
      </c>
      <c r="N2002" s="72" t="n">
        <f aca="false">D2002*I2002*J2002</f>
        <v>-0</v>
      </c>
      <c r="O2002" s="71" t="n">
        <f aca="false">F2002*J2002</f>
        <v>1</v>
      </c>
      <c r="P2002" s="71" t="n">
        <f aca="false">E2002*J2002</f>
        <v>0</v>
      </c>
    </row>
    <row r="2003" customFormat="false" ht="15" hidden="false" customHeight="false" outlineLevel="0" collapsed="false">
      <c r="A2003" s="71" t="s">
        <v>60</v>
      </c>
      <c r="B2003" s="71" t="s">
        <v>47</v>
      </c>
      <c r="C2003" s="71" t="s">
        <v>1948</v>
      </c>
      <c r="D2003" s="72" t="n">
        <v>0</v>
      </c>
      <c r="E2003" s="71" t="n">
        <v>0</v>
      </c>
      <c r="F2003" s="71" t="n">
        <v>1</v>
      </c>
      <c r="G2003" s="72" t="n">
        <v>114.95</v>
      </c>
      <c r="H2003" s="72" t="n">
        <v>114.95</v>
      </c>
      <c r="I2003" s="71" t="n">
        <f aca="false">IF(B2003&gt;=Settings!$B$23,1,0)</f>
        <v>0</v>
      </c>
      <c r="J2003" s="71" t="n">
        <v>1</v>
      </c>
      <c r="K2003" s="71" t="n">
        <f aca="false">F2003*I2003*J2003</f>
        <v>0</v>
      </c>
      <c r="L2003" s="71" t="n">
        <f aca="false">E2003*I2003*J2003</f>
        <v>0</v>
      </c>
      <c r="M2003" s="72" t="n">
        <f aca="false">G2003*I2003*J2003</f>
        <v>0</v>
      </c>
      <c r="N2003" s="72" t="n">
        <f aca="false">D2003*I2003*J2003</f>
        <v>-0</v>
      </c>
      <c r="O2003" s="71" t="n">
        <f aca="false">F2003*J2003</f>
        <v>1</v>
      </c>
      <c r="P2003" s="71" t="n">
        <f aca="false">E2003*J2003</f>
        <v>0</v>
      </c>
    </row>
    <row r="2004" customFormat="false" ht="15" hidden="false" customHeight="false" outlineLevel="0" collapsed="false">
      <c r="A2004" s="71" t="s">
        <v>59</v>
      </c>
      <c r="B2004" s="71" t="s">
        <v>47</v>
      </c>
      <c r="C2004" s="71" t="s">
        <v>1097</v>
      </c>
      <c r="D2004" s="72" t="n">
        <v>0</v>
      </c>
      <c r="E2004" s="71" t="n">
        <v>0</v>
      </c>
      <c r="F2004" s="71" t="n">
        <v>15</v>
      </c>
      <c r="G2004" s="72" t="n">
        <v>1658.2</v>
      </c>
      <c r="H2004" s="72" t="n">
        <v>1658.2</v>
      </c>
      <c r="I2004" s="71" t="n">
        <f aca="false">IF(B2004&gt;=Settings!$B$23,1,0)</f>
        <v>0</v>
      </c>
      <c r="J2004" s="71" t="n">
        <v>1</v>
      </c>
      <c r="K2004" s="71" t="n">
        <f aca="false">F2004*I2004*J2004</f>
        <v>0</v>
      </c>
      <c r="L2004" s="71" t="n">
        <f aca="false">E2004*I2004*J2004</f>
        <v>0</v>
      </c>
      <c r="M2004" s="72" t="n">
        <f aca="false">G2004*I2004*J2004</f>
        <v>0</v>
      </c>
      <c r="N2004" s="72" t="n">
        <f aca="false">D2004*I2004*J2004</f>
        <v>-0</v>
      </c>
      <c r="O2004" s="71" t="n">
        <f aca="false">F2004*J2004</f>
        <v>15</v>
      </c>
      <c r="P2004" s="71" t="n">
        <f aca="false">E2004*J2004</f>
        <v>0</v>
      </c>
    </row>
    <row r="2005" customFormat="false" ht="15" hidden="false" customHeight="false" outlineLevel="0" collapsed="false">
      <c r="A2005" s="71" t="s">
        <v>59</v>
      </c>
      <c r="B2005" s="71" t="s">
        <v>47</v>
      </c>
      <c r="C2005" s="71" t="s">
        <v>1027</v>
      </c>
      <c r="D2005" s="72" t="n">
        <v>0</v>
      </c>
      <c r="E2005" s="71" t="n">
        <v>0</v>
      </c>
      <c r="F2005" s="71" t="n">
        <v>2</v>
      </c>
      <c r="G2005" s="72" t="n">
        <v>404.8</v>
      </c>
      <c r="H2005" s="72" t="n">
        <v>404.8</v>
      </c>
      <c r="I2005" s="71" t="n">
        <f aca="false">IF(B2005&gt;=Settings!$B$23,1,0)</f>
        <v>0</v>
      </c>
      <c r="J2005" s="71" t="n">
        <v>1</v>
      </c>
      <c r="K2005" s="71" t="n">
        <f aca="false">F2005*I2005*J2005</f>
        <v>0</v>
      </c>
      <c r="L2005" s="71" t="n">
        <f aca="false">E2005*I2005*J2005</f>
        <v>0</v>
      </c>
      <c r="M2005" s="72" t="n">
        <f aca="false">G2005*I2005*J2005</f>
        <v>0</v>
      </c>
      <c r="N2005" s="72" t="n">
        <f aca="false">D2005*I2005*J2005</f>
        <v>-0</v>
      </c>
      <c r="O2005" s="71" t="n">
        <f aca="false">F2005*J2005</f>
        <v>2</v>
      </c>
      <c r="P2005" s="71" t="n">
        <f aca="false">E2005*J2005</f>
        <v>0</v>
      </c>
    </row>
    <row r="2006" customFormat="false" ht="15" hidden="false" customHeight="false" outlineLevel="0" collapsed="false">
      <c r="A2006" s="71" t="s">
        <v>60</v>
      </c>
      <c r="B2006" s="71" t="s">
        <v>47</v>
      </c>
      <c r="C2006" s="71" t="s">
        <v>1949</v>
      </c>
      <c r="D2006" s="72" t="n">
        <v>0</v>
      </c>
      <c r="E2006" s="71" t="n">
        <v>0</v>
      </c>
      <c r="F2006" s="71" t="n">
        <v>4</v>
      </c>
      <c r="G2006" s="72" t="n">
        <v>435.8</v>
      </c>
      <c r="H2006" s="72" t="n">
        <v>435.8</v>
      </c>
      <c r="I2006" s="71" t="n">
        <f aca="false">IF(B2006&gt;=Settings!$B$23,1,0)</f>
        <v>0</v>
      </c>
      <c r="J2006" s="71" t="n">
        <v>1</v>
      </c>
      <c r="K2006" s="71" t="n">
        <f aca="false">F2006*I2006*J2006</f>
        <v>0</v>
      </c>
      <c r="L2006" s="71" t="n">
        <f aca="false">E2006*I2006*J2006</f>
        <v>0</v>
      </c>
      <c r="M2006" s="72" t="n">
        <f aca="false">G2006*I2006*J2006</f>
        <v>0</v>
      </c>
      <c r="N2006" s="72" t="n">
        <f aca="false">D2006*I2006*J2006</f>
        <v>-0</v>
      </c>
      <c r="O2006" s="71" t="n">
        <f aca="false">F2006*J2006</f>
        <v>4</v>
      </c>
      <c r="P2006" s="71" t="n">
        <f aca="false">E2006*J2006</f>
        <v>0</v>
      </c>
    </row>
    <row r="2007" customFormat="false" ht="15" hidden="false" customHeight="false" outlineLevel="0" collapsed="false">
      <c r="A2007" s="71" t="s">
        <v>60</v>
      </c>
      <c r="B2007" s="71" t="s">
        <v>47</v>
      </c>
      <c r="C2007" s="71" t="s">
        <v>1330</v>
      </c>
      <c r="D2007" s="72" t="n">
        <v>0</v>
      </c>
      <c r="E2007" s="71" t="n">
        <v>0</v>
      </c>
      <c r="F2007" s="71" t="n">
        <v>1</v>
      </c>
      <c r="G2007" s="72" t="n">
        <v>217.95</v>
      </c>
      <c r="H2007" s="72" t="n">
        <v>217.95</v>
      </c>
      <c r="I2007" s="71" t="n">
        <f aca="false">IF(B2007&gt;=Settings!$B$23,1,0)</f>
        <v>0</v>
      </c>
      <c r="J2007" s="71" t="n">
        <v>1</v>
      </c>
      <c r="K2007" s="71" t="n">
        <f aca="false">F2007*I2007*J2007</f>
        <v>0</v>
      </c>
      <c r="L2007" s="71" t="n">
        <f aca="false">E2007*I2007*J2007</f>
        <v>0</v>
      </c>
      <c r="M2007" s="72" t="n">
        <f aca="false">G2007*I2007*J2007</f>
        <v>0</v>
      </c>
      <c r="N2007" s="72" t="n">
        <f aca="false">D2007*I2007*J2007</f>
        <v>-0</v>
      </c>
      <c r="O2007" s="71" t="n">
        <f aca="false">F2007*J2007</f>
        <v>1</v>
      </c>
      <c r="P2007" s="71" t="n">
        <f aca="false">E2007*J2007</f>
        <v>0</v>
      </c>
    </row>
    <row r="2008" customFormat="false" ht="15" hidden="false" customHeight="false" outlineLevel="0" collapsed="false">
      <c r="A2008" s="71" t="s">
        <v>59</v>
      </c>
      <c r="B2008" s="71" t="s">
        <v>47</v>
      </c>
      <c r="C2008" s="71" t="s">
        <v>660</v>
      </c>
      <c r="D2008" s="72" t="n">
        <v>0</v>
      </c>
      <c r="E2008" s="71" t="n">
        <v>0</v>
      </c>
      <c r="F2008" s="71" t="n">
        <v>8</v>
      </c>
      <c r="G2008" s="72" t="n">
        <v>447.408</v>
      </c>
      <c r="H2008" s="72" t="n">
        <v>447.408</v>
      </c>
      <c r="I2008" s="71" t="n">
        <f aca="false">IF(B2008&gt;=Settings!$B$23,1,0)</f>
        <v>0</v>
      </c>
      <c r="J2008" s="71" t="n">
        <v>1</v>
      </c>
      <c r="K2008" s="71" t="n">
        <f aca="false">F2008*I2008*J2008</f>
        <v>0</v>
      </c>
      <c r="L2008" s="71" t="n">
        <f aca="false">E2008*I2008*J2008</f>
        <v>0</v>
      </c>
      <c r="M2008" s="72" t="n">
        <f aca="false">G2008*I2008*J2008</f>
        <v>0</v>
      </c>
      <c r="N2008" s="72" t="n">
        <f aca="false">D2008*I2008*J2008</f>
        <v>-0</v>
      </c>
      <c r="O2008" s="71" t="n">
        <f aca="false">F2008*J2008</f>
        <v>8</v>
      </c>
      <c r="P2008" s="71" t="n">
        <f aca="false">E2008*J2008</f>
        <v>0</v>
      </c>
    </row>
    <row r="2009" customFormat="false" ht="15" hidden="false" customHeight="false" outlineLevel="0" collapsed="false">
      <c r="A2009" s="71" t="s">
        <v>60</v>
      </c>
      <c r="B2009" s="71" t="s">
        <v>47</v>
      </c>
      <c r="C2009" s="71" t="s">
        <v>1950</v>
      </c>
      <c r="D2009" s="72" t="n">
        <v>0</v>
      </c>
      <c r="E2009" s="71" t="n">
        <v>0</v>
      </c>
      <c r="F2009" s="71" t="n">
        <v>2</v>
      </c>
      <c r="G2009" s="72" t="n">
        <v>389.9</v>
      </c>
      <c r="H2009" s="72" t="n">
        <v>389.9</v>
      </c>
      <c r="I2009" s="71" t="n">
        <f aca="false">IF(B2009&gt;=Settings!$B$23,1,0)</f>
        <v>0</v>
      </c>
      <c r="J2009" s="71" t="n">
        <v>1</v>
      </c>
      <c r="K2009" s="71" t="n">
        <f aca="false">F2009*I2009*J2009</f>
        <v>0</v>
      </c>
      <c r="L2009" s="71" t="n">
        <f aca="false">E2009*I2009*J2009</f>
        <v>0</v>
      </c>
      <c r="M2009" s="72" t="n">
        <f aca="false">G2009*I2009*J2009</f>
        <v>0</v>
      </c>
      <c r="N2009" s="72" t="n">
        <f aca="false">D2009*I2009*J2009</f>
        <v>-0</v>
      </c>
      <c r="O2009" s="71" t="n">
        <f aca="false">F2009*J2009</f>
        <v>2</v>
      </c>
      <c r="P2009" s="71" t="n">
        <f aca="false">E2009*J2009</f>
        <v>0</v>
      </c>
    </row>
    <row r="2010" customFormat="false" ht="15" hidden="false" customHeight="false" outlineLevel="0" collapsed="false">
      <c r="A2010" s="71" t="s">
        <v>60</v>
      </c>
      <c r="B2010" s="71" t="s">
        <v>47</v>
      </c>
      <c r="C2010" s="71" t="s">
        <v>1298</v>
      </c>
      <c r="D2010" s="72" t="n">
        <v>0</v>
      </c>
      <c r="E2010" s="71" t="n">
        <v>0</v>
      </c>
      <c r="F2010" s="71" t="n">
        <v>47</v>
      </c>
      <c r="G2010" s="72" t="n">
        <v>3522.65</v>
      </c>
      <c r="H2010" s="72" t="n">
        <v>3522.65</v>
      </c>
      <c r="I2010" s="71" t="n">
        <f aca="false">IF(B2010&gt;=Settings!$B$23,1,0)</f>
        <v>0</v>
      </c>
      <c r="J2010" s="71" t="n">
        <v>1</v>
      </c>
      <c r="K2010" s="71" t="n">
        <f aca="false">F2010*I2010*J2010</f>
        <v>0</v>
      </c>
      <c r="L2010" s="71" t="n">
        <f aca="false">E2010*I2010*J2010</f>
        <v>0</v>
      </c>
      <c r="M2010" s="72" t="n">
        <f aca="false">G2010*I2010*J2010</f>
        <v>0</v>
      </c>
      <c r="N2010" s="72" t="n">
        <f aca="false">D2010*I2010*J2010</f>
        <v>-0</v>
      </c>
      <c r="O2010" s="71" t="n">
        <f aca="false">F2010*J2010</f>
        <v>47</v>
      </c>
      <c r="P2010" s="71" t="n">
        <f aca="false">E2010*J2010</f>
        <v>0</v>
      </c>
    </row>
    <row r="2011" customFormat="false" ht="15" hidden="false" customHeight="false" outlineLevel="0" collapsed="false">
      <c r="A2011" s="71" t="s">
        <v>61</v>
      </c>
      <c r="B2011" s="71" t="s">
        <v>47</v>
      </c>
      <c r="C2011" s="71" t="s">
        <v>1022</v>
      </c>
      <c r="D2011" s="72" t="n">
        <v>0</v>
      </c>
      <c r="E2011" s="71" t="n">
        <v>0</v>
      </c>
      <c r="F2011" s="71" t="n">
        <v>7</v>
      </c>
      <c r="G2011" s="72" t="n">
        <v>815.65</v>
      </c>
      <c r="H2011" s="72" t="n">
        <v>764.38</v>
      </c>
      <c r="I2011" s="71" t="n">
        <f aca="false">IF(B2011&gt;=Settings!$B$23,1,0)</f>
        <v>0</v>
      </c>
      <c r="J2011" s="71" t="n">
        <v>1</v>
      </c>
      <c r="K2011" s="71" t="n">
        <f aca="false">F2011*I2011*J2011</f>
        <v>0</v>
      </c>
      <c r="L2011" s="71" t="n">
        <f aca="false">E2011*I2011*J2011</f>
        <v>0</v>
      </c>
      <c r="M2011" s="72" t="n">
        <f aca="false">G2011*I2011*J2011</f>
        <v>0</v>
      </c>
      <c r="N2011" s="72" t="n">
        <f aca="false">D2011*I2011*J2011</f>
        <v>-0</v>
      </c>
      <c r="O2011" s="71" t="n">
        <f aca="false">F2011*J2011</f>
        <v>7</v>
      </c>
      <c r="P2011" s="71" t="n">
        <f aca="false">E2011*J2011</f>
        <v>0</v>
      </c>
    </row>
    <row r="2012" customFormat="false" ht="15" hidden="false" customHeight="false" outlineLevel="0" collapsed="false">
      <c r="A2012" s="71" t="s">
        <v>60</v>
      </c>
      <c r="B2012" s="71" t="s">
        <v>47</v>
      </c>
      <c r="C2012" s="71" t="s">
        <v>1511</v>
      </c>
      <c r="D2012" s="72" t="n">
        <v>0</v>
      </c>
      <c r="E2012" s="71" t="n">
        <v>0</v>
      </c>
      <c r="F2012" s="71" t="n">
        <v>11</v>
      </c>
      <c r="G2012" s="72" t="n">
        <v>1429.45</v>
      </c>
      <c r="H2012" s="72" t="n">
        <v>1429.45</v>
      </c>
      <c r="I2012" s="71" t="n">
        <f aca="false">IF(B2012&gt;=Settings!$B$23,1,0)</f>
        <v>0</v>
      </c>
      <c r="J2012" s="71" t="n">
        <v>1</v>
      </c>
      <c r="K2012" s="71" t="n">
        <f aca="false">F2012*I2012*J2012</f>
        <v>0</v>
      </c>
      <c r="L2012" s="71" t="n">
        <f aca="false">E2012*I2012*J2012</f>
        <v>0</v>
      </c>
      <c r="M2012" s="72" t="n">
        <f aca="false">G2012*I2012*J2012</f>
        <v>0</v>
      </c>
      <c r="N2012" s="72" t="n">
        <f aca="false">D2012*I2012*J2012</f>
        <v>-0</v>
      </c>
      <c r="O2012" s="71" t="n">
        <f aca="false">F2012*J2012</f>
        <v>11</v>
      </c>
      <c r="P2012" s="71" t="n">
        <f aca="false">E2012*J2012</f>
        <v>0</v>
      </c>
    </row>
    <row r="2013" customFormat="false" ht="15" hidden="false" customHeight="false" outlineLevel="0" collapsed="false">
      <c r="A2013" s="71" t="s">
        <v>61</v>
      </c>
      <c r="B2013" s="71" t="s">
        <v>47</v>
      </c>
      <c r="C2013" s="71" t="s">
        <v>646</v>
      </c>
      <c r="D2013" s="72" t="n">
        <v>0</v>
      </c>
      <c r="E2013" s="71" t="n">
        <v>0</v>
      </c>
      <c r="F2013" s="71" t="n">
        <v>1</v>
      </c>
      <c r="G2013" s="72" t="n">
        <v>114.95</v>
      </c>
      <c r="H2013" s="72" t="n">
        <v>114.95</v>
      </c>
      <c r="I2013" s="71" t="n">
        <f aca="false">IF(B2013&gt;=Settings!$B$23,1,0)</f>
        <v>0</v>
      </c>
      <c r="J2013" s="71" t="n">
        <v>1</v>
      </c>
      <c r="K2013" s="71" t="n">
        <f aca="false">F2013*I2013*J2013</f>
        <v>0</v>
      </c>
      <c r="L2013" s="71" t="n">
        <f aca="false">E2013*I2013*J2013</f>
        <v>0</v>
      </c>
      <c r="M2013" s="72" t="n">
        <f aca="false">G2013*I2013*J2013</f>
        <v>0</v>
      </c>
      <c r="N2013" s="72" t="n">
        <f aca="false">D2013*I2013*J2013</f>
        <v>-0</v>
      </c>
      <c r="O2013" s="71" t="n">
        <f aca="false">F2013*J2013</f>
        <v>1</v>
      </c>
      <c r="P2013" s="71" t="n">
        <f aca="false">E2013*J2013</f>
        <v>0</v>
      </c>
    </row>
    <row r="2014" customFormat="false" ht="15" hidden="false" customHeight="false" outlineLevel="0" collapsed="false">
      <c r="A2014" s="71" t="s">
        <v>60</v>
      </c>
      <c r="B2014" s="71" t="s">
        <v>47</v>
      </c>
      <c r="C2014" s="71" t="s">
        <v>1387</v>
      </c>
      <c r="D2014" s="72" t="n">
        <v>94.95</v>
      </c>
      <c r="E2014" s="71" t="n">
        <v>1</v>
      </c>
      <c r="F2014" s="71" t="n">
        <v>5</v>
      </c>
      <c r="G2014" s="72" t="n">
        <v>474.75</v>
      </c>
      <c r="H2014" s="72" t="n">
        <v>379.8</v>
      </c>
      <c r="I2014" s="71" t="n">
        <f aca="false">IF(B2014&gt;=Settings!$B$23,1,0)</f>
        <v>0</v>
      </c>
      <c r="J2014" s="71" t="n">
        <v>1</v>
      </c>
      <c r="K2014" s="71" t="n">
        <f aca="false">F2014*I2014*J2014</f>
        <v>0</v>
      </c>
      <c r="L2014" s="71" t="n">
        <f aca="false">E2014*I2014*J2014</f>
        <v>0</v>
      </c>
      <c r="M2014" s="72" t="n">
        <f aca="false">G2014*I2014*J2014</f>
        <v>0</v>
      </c>
      <c r="N2014" s="72" t="n">
        <f aca="false">D2014*I2014*J2014</f>
        <v>0</v>
      </c>
      <c r="O2014" s="71" t="n">
        <f aca="false">F2014*J2014</f>
        <v>5</v>
      </c>
      <c r="P2014" s="71" t="n">
        <f aca="false">E2014*J2014</f>
        <v>1</v>
      </c>
    </row>
    <row r="2015" customFormat="false" ht="15" hidden="false" customHeight="false" outlineLevel="0" collapsed="false">
      <c r="A2015" s="71" t="s">
        <v>59</v>
      </c>
      <c r="B2015" s="71" t="s">
        <v>47</v>
      </c>
      <c r="C2015" s="71" t="s">
        <v>889</v>
      </c>
      <c r="D2015" s="72" t="n">
        <v>0</v>
      </c>
      <c r="E2015" s="71" t="n">
        <v>0</v>
      </c>
      <c r="F2015" s="71" t="n">
        <v>7</v>
      </c>
      <c r="G2015" s="72" t="n">
        <v>837.68</v>
      </c>
      <c r="H2015" s="72" t="n">
        <v>837.68</v>
      </c>
      <c r="I2015" s="71" t="n">
        <f aca="false">IF(B2015&gt;=Settings!$B$23,1,0)</f>
        <v>0</v>
      </c>
      <c r="J2015" s="71" t="n">
        <v>1</v>
      </c>
      <c r="K2015" s="71" t="n">
        <f aca="false">F2015*I2015*J2015</f>
        <v>0</v>
      </c>
      <c r="L2015" s="71" t="n">
        <f aca="false">E2015*I2015*J2015</f>
        <v>0</v>
      </c>
      <c r="M2015" s="72" t="n">
        <f aca="false">G2015*I2015*J2015</f>
        <v>0</v>
      </c>
      <c r="N2015" s="72" t="n">
        <f aca="false">D2015*I2015*J2015</f>
        <v>-0</v>
      </c>
      <c r="O2015" s="71" t="n">
        <f aca="false">F2015*J2015</f>
        <v>7</v>
      </c>
      <c r="P2015" s="71" t="n">
        <f aca="false">E2015*J2015</f>
        <v>0</v>
      </c>
    </row>
    <row r="2016" customFormat="false" ht="15" hidden="false" customHeight="false" outlineLevel="0" collapsed="false">
      <c r="A2016" s="71" t="s">
        <v>60</v>
      </c>
      <c r="B2016" s="71" t="s">
        <v>47</v>
      </c>
      <c r="C2016" s="71" t="s">
        <v>1951</v>
      </c>
      <c r="D2016" s="72" t="n">
        <v>0</v>
      </c>
      <c r="E2016" s="71" t="n">
        <v>0</v>
      </c>
      <c r="F2016" s="71" t="n">
        <v>1</v>
      </c>
      <c r="G2016" s="72" t="n">
        <v>82.5</v>
      </c>
      <c r="H2016" s="72" t="n">
        <v>82.5</v>
      </c>
      <c r="I2016" s="71" t="n">
        <f aca="false">IF(B2016&gt;=Settings!$B$23,1,0)</f>
        <v>0</v>
      </c>
      <c r="J2016" s="71" t="n">
        <v>1</v>
      </c>
      <c r="K2016" s="71" t="n">
        <f aca="false">F2016*I2016*J2016</f>
        <v>0</v>
      </c>
      <c r="L2016" s="71" t="n">
        <f aca="false">E2016*I2016*J2016</f>
        <v>0</v>
      </c>
      <c r="M2016" s="72" t="n">
        <f aca="false">G2016*I2016*J2016</f>
        <v>0</v>
      </c>
      <c r="N2016" s="72" t="n">
        <f aca="false">D2016*I2016*J2016</f>
        <v>-0</v>
      </c>
      <c r="O2016" s="71" t="n">
        <f aca="false">F2016*J2016</f>
        <v>1</v>
      </c>
      <c r="P2016" s="71" t="n">
        <f aca="false">E2016*J2016</f>
        <v>0</v>
      </c>
    </row>
    <row r="2017" customFormat="false" ht="15" hidden="false" customHeight="false" outlineLevel="0" collapsed="false">
      <c r="A2017" s="71" t="s">
        <v>60</v>
      </c>
      <c r="B2017" s="71" t="s">
        <v>47</v>
      </c>
      <c r="C2017" s="71" t="s">
        <v>838</v>
      </c>
      <c r="D2017" s="72" t="n">
        <v>0</v>
      </c>
      <c r="E2017" s="71" t="n">
        <v>0</v>
      </c>
      <c r="F2017" s="71" t="n">
        <v>2</v>
      </c>
      <c r="G2017" s="72" t="n">
        <v>289.9</v>
      </c>
      <c r="H2017" s="72" t="n">
        <v>289.9</v>
      </c>
      <c r="I2017" s="71" t="n">
        <f aca="false">IF(B2017&gt;=Settings!$B$23,1,0)</f>
        <v>0</v>
      </c>
      <c r="J2017" s="71" t="n">
        <v>1</v>
      </c>
      <c r="K2017" s="71" t="n">
        <f aca="false">F2017*I2017*J2017</f>
        <v>0</v>
      </c>
      <c r="L2017" s="71" t="n">
        <f aca="false">E2017*I2017*J2017</f>
        <v>0</v>
      </c>
      <c r="M2017" s="72" t="n">
        <f aca="false">G2017*I2017*J2017</f>
        <v>0</v>
      </c>
      <c r="N2017" s="72" t="n">
        <f aca="false">D2017*I2017*J2017</f>
        <v>-0</v>
      </c>
      <c r="O2017" s="71" t="n">
        <f aca="false">F2017*J2017</f>
        <v>2</v>
      </c>
      <c r="P2017" s="71" t="n">
        <f aca="false">E2017*J2017</f>
        <v>0</v>
      </c>
    </row>
    <row r="2018" customFormat="false" ht="15" hidden="false" customHeight="false" outlineLevel="0" collapsed="false">
      <c r="A2018" s="71" t="s">
        <v>59</v>
      </c>
      <c r="B2018" s="71" t="s">
        <v>47</v>
      </c>
      <c r="C2018" s="71" t="s">
        <v>1443</v>
      </c>
      <c r="D2018" s="72" t="n">
        <v>0</v>
      </c>
      <c r="E2018" s="71" t="n">
        <v>0</v>
      </c>
      <c r="F2018" s="71" t="n">
        <v>2</v>
      </c>
      <c r="G2018" s="72" t="n">
        <v>249.9</v>
      </c>
      <c r="H2018" s="72" t="n">
        <v>249.9</v>
      </c>
      <c r="I2018" s="71" t="n">
        <f aca="false">IF(B2018&gt;=Settings!$B$23,1,0)</f>
        <v>0</v>
      </c>
      <c r="J2018" s="71" t="n">
        <v>1</v>
      </c>
      <c r="K2018" s="71" t="n">
        <f aca="false">F2018*I2018*J2018</f>
        <v>0</v>
      </c>
      <c r="L2018" s="71" t="n">
        <f aca="false">E2018*I2018*J2018</f>
        <v>0</v>
      </c>
      <c r="M2018" s="72" t="n">
        <f aca="false">G2018*I2018*J2018</f>
        <v>0</v>
      </c>
      <c r="N2018" s="72" t="n">
        <f aca="false">D2018*I2018*J2018</f>
        <v>-0</v>
      </c>
      <c r="O2018" s="71" t="n">
        <f aca="false">F2018*J2018</f>
        <v>2</v>
      </c>
      <c r="P2018" s="71" t="n">
        <f aca="false">E2018*J2018</f>
        <v>0</v>
      </c>
    </row>
    <row r="2019" customFormat="false" ht="15" hidden="false" customHeight="false" outlineLevel="0" collapsed="false">
      <c r="A2019" s="71" t="s">
        <v>59</v>
      </c>
      <c r="B2019" s="71" t="s">
        <v>47</v>
      </c>
      <c r="C2019" s="71" t="s">
        <v>166</v>
      </c>
      <c r="D2019" s="72" t="n">
        <v>0</v>
      </c>
      <c r="E2019" s="71" t="n">
        <v>0</v>
      </c>
      <c r="F2019" s="71" t="n">
        <v>1</v>
      </c>
      <c r="G2019" s="72" t="n">
        <v>66.95</v>
      </c>
      <c r="H2019" s="72" t="n">
        <v>66.95</v>
      </c>
      <c r="I2019" s="71" t="n">
        <f aca="false">IF(B2019&gt;=Settings!$B$23,1,0)</f>
        <v>0</v>
      </c>
      <c r="J2019" s="71" t="n">
        <v>1</v>
      </c>
      <c r="K2019" s="71" t="n">
        <f aca="false">F2019*I2019*J2019</f>
        <v>0</v>
      </c>
      <c r="L2019" s="71" t="n">
        <f aca="false">E2019*I2019*J2019</f>
        <v>0</v>
      </c>
      <c r="M2019" s="72" t="n">
        <f aca="false">G2019*I2019*J2019</f>
        <v>0</v>
      </c>
      <c r="N2019" s="72" t="n">
        <f aca="false">D2019*I2019*J2019</f>
        <v>-0</v>
      </c>
      <c r="O2019" s="71" t="n">
        <f aca="false">F2019*J2019</f>
        <v>1</v>
      </c>
      <c r="P2019" s="71" t="n">
        <f aca="false">E2019*J2019</f>
        <v>0</v>
      </c>
    </row>
    <row r="2020" customFormat="false" ht="15" hidden="false" customHeight="false" outlineLevel="0" collapsed="false">
      <c r="A2020" s="71" t="s">
        <v>60</v>
      </c>
      <c r="B2020" s="71" t="s">
        <v>47</v>
      </c>
      <c r="C2020" s="71" t="s">
        <v>1952</v>
      </c>
      <c r="D2020" s="72" t="n">
        <v>0</v>
      </c>
      <c r="E2020" s="71" t="n">
        <v>0</v>
      </c>
      <c r="F2020" s="71" t="n">
        <v>1</v>
      </c>
      <c r="G2020" s="72" t="n">
        <v>99.95</v>
      </c>
      <c r="H2020" s="72" t="n">
        <v>99.95</v>
      </c>
      <c r="I2020" s="71" t="n">
        <f aca="false">IF(B2020&gt;=Settings!$B$23,1,0)</f>
        <v>0</v>
      </c>
      <c r="J2020" s="71" t="n">
        <v>1</v>
      </c>
      <c r="K2020" s="71" t="n">
        <f aca="false">F2020*I2020*J2020</f>
        <v>0</v>
      </c>
      <c r="L2020" s="71" t="n">
        <f aca="false">E2020*I2020*J2020</f>
        <v>0</v>
      </c>
      <c r="M2020" s="72" t="n">
        <f aca="false">G2020*I2020*J2020</f>
        <v>0</v>
      </c>
      <c r="N2020" s="72" t="n">
        <f aca="false">D2020*I2020*J2020</f>
        <v>-0</v>
      </c>
      <c r="O2020" s="71" t="n">
        <f aca="false">F2020*J2020</f>
        <v>1</v>
      </c>
      <c r="P2020" s="71" t="n">
        <f aca="false">E2020*J2020</f>
        <v>0</v>
      </c>
    </row>
    <row r="2021" customFormat="false" ht="15" hidden="false" customHeight="false" outlineLevel="0" collapsed="false">
      <c r="A2021" s="71" t="s">
        <v>60</v>
      </c>
      <c r="B2021" s="71" t="s">
        <v>47</v>
      </c>
      <c r="C2021" s="71" t="s">
        <v>1953</v>
      </c>
      <c r="D2021" s="72" t="n">
        <v>92.95</v>
      </c>
      <c r="E2021" s="71" t="n">
        <v>1</v>
      </c>
      <c r="F2021" s="71" t="n">
        <v>25</v>
      </c>
      <c r="G2021" s="72" t="n">
        <v>2323.75</v>
      </c>
      <c r="H2021" s="72" t="n">
        <v>2230.8</v>
      </c>
      <c r="I2021" s="71" t="n">
        <f aca="false">IF(B2021&gt;=Settings!$B$23,1,0)</f>
        <v>0</v>
      </c>
      <c r="J2021" s="71" t="n">
        <v>1</v>
      </c>
      <c r="K2021" s="71" t="n">
        <f aca="false">F2021*I2021*J2021</f>
        <v>0</v>
      </c>
      <c r="L2021" s="71" t="n">
        <f aca="false">E2021*I2021*J2021</f>
        <v>0</v>
      </c>
      <c r="M2021" s="72" t="n">
        <f aca="false">G2021*I2021*J2021</f>
        <v>0</v>
      </c>
      <c r="N2021" s="72" t="n">
        <f aca="false">D2021*I2021*J2021</f>
        <v>0</v>
      </c>
      <c r="O2021" s="71" t="n">
        <f aca="false">F2021*J2021</f>
        <v>25</v>
      </c>
      <c r="P2021" s="71" t="n">
        <f aca="false">E2021*J2021</f>
        <v>1</v>
      </c>
    </row>
    <row r="2022" customFormat="false" ht="15" hidden="false" customHeight="false" outlineLevel="0" collapsed="false">
      <c r="A2022" s="71" t="s">
        <v>60</v>
      </c>
      <c r="B2022" s="71" t="s">
        <v>47</v>
      </c>
      <c r="C2022" s="71" t="s">
        <v>1181</v>
      </c>
      <c r="D2022" s="72" t="n">
        <v>0</v>
      </c>
      <c r="E2022" s="71" t="n">
        <v>0</v>
      </c>
      <c r="F2022" s="71" t="n">
        <v>7</v>
      </c>
      <c r="G2022" s="72" t="n">
        <v>804.65</v>
      </c>
      <c r="H2022" s="72" t="n">
        <v>804.65</v>
      </c>
      <c r="I2022" s="71" t="n">
        <f aca="false">IF(B2022&gt;=Settings!$B$23,1,0)</f>
        <v>0</v>
      </c>
      <c r="J2022" s="71" t="n">
        <v>1</v>
      </c>
      <c r="K2022" s="71" t="n">
        <f aca="false">F2022*I2022*J2022</f>
        <v>0</v>
      </c>
      <c r="L2022" s="71" t="n">
        <f aca="false">E2022*I2022*J2022</f>
        <v>0</v>
      </c>
      <c r="M2022" s="72" t="n">
        <f aca="false">G2022*I2022*J2022</f>
        <v>0</v>
      </c>
      <c r="N2022" s="72" t="n">
        <f aca="false">D2022*I2022*J2022</f>
        <v>-0</v>
      </c>
      <c r="O2022" s="71" t="n">
        <f aca="false">F2022*J2022</f>
        <v>7</v>
      </c>
      <c r="P2022" s="71" t="n">
        <f aca="false">E2022*J2022</f>
        <v>0</v>
      </c>
    </row>
    <row r="2023" customFormat="false" ht="15" hidden="false" customHeight="false" outlineLevel="0" collapsed="false">
      <c r="A2023" s="71" t="s">
        <v>60</v>
      </c>
      <c r="B2023" s="71" t="s">
        <v>47</v>
      </c>
      <c r="C2023" s="71" t="s">
        <v>1290</v>
      </c>
      <c r="D2023" s="72" t="n">
        <v>124.25</v>
      </c>
      <c r="E2023" s="71" t="n">
        <v>1</v>
      </c>
      <c r="F2023" s="71" t="n">
        <v>1</v>
      </c>
      <c r="G2023" s="72" t="n">
        <v>104.95</v>
      </c>
      <c r="H2023" s="72" t="n">
        <v>-19.3</v>
      </c>
      <c r="I2023" s="71" t="n">
        <f aca="false">IF(B2023&gt;=Settings!$B$23,1,0)</f>
        <v>0</v>
      </c>
      <c r="J2023" s="71" t="n">
        <v>1</v>
      </c>
      <c r="K2023" s="71" t="n">
        <f aca="false">F2023*I2023*J2023</f>
        <v>0</v>
      </c>
      <c r="L2023" s="71" t="n">
        <f aca="false">E2023*I2023*J2023</f>
        <v>0</v>
      </c>
      <c r="M2023" s="72" t="n">
        <f aca="false">G2023*I2023*J2023</f>
        <v>0</v>
      </c>
      <c r="N2023" s="72" t="n">
        <f aca="false">D2023*I2023*J2023</f>
        <v>0</v>
      </c>
      <c r="O2023" s="71" t="n">
        <f aca="false">F2023*J2023</f>
        <v>1</v>
      </c>
      <c r="P2023" s="71" t="n">
        <f aca="false">E2023*J2023</f>
        <v>1</v>
      </c>
    </row>
    <row r="2024" customFormat="false" ht="15" hidden="false" customHeight="false" outlineLevel="0" collapsed="false">
      <c r="A2024" s="71" t="s">
        <v>60</v>
      </c>
      <c r="B2024" s="71" t="s">
        <v>47</v>
      </c>
      <c r="C2024" s="71" t="s">
        <v>1119</v>
      </c>
      <c r="D2024" s="72" t="n">
        <v>0</v>
      </c>
      <c r="E2024" s="71" t="n">
        <v>0</v>
      </c>
      <c r="F2024" s="71" t="n">
        <v>5</v>
      </c>
      <c r="G2024" s="72" t="n">
        <v>449.75</v>
      </c>
      <c r="H2024" s="72" t="n">
        <v>449.75</v>
      </c>
      <c r="I2024" s="71" t="n">
        <f aca="false">IF(B2024&gt;=Settings!$B$23,1,0)</f>
        <v>0</v>
      </c>
      <c r="J2024" s="71" t="n">
        <v>1</v>
      </c>
      <c r="K2024" s="71" t="n">
        <f aca="false">F2024*I2024*J2024</f>
        <v>0</v>
      </c>
      <c r="L2024" s="71" t="n">
        <f aca="false">E2024*I2024*J2024</f>
        <v>0</v>
      </c>
      <c r="M2024" s="72" t="n">
        <f aca="false">G2024*I2024*J2024</f>
        <v>0</v>
      </c>
      <c r="N2024" s="72" t="n">
        <f aca="false">D2024*I2024*J2024</f>
        <v>-0</v>
      </c>
      <c r="O2024" s="71" t="n">
        <f aca="false">F2024*J2024</f>
        <v>5</v>
      </c>
      <c r="P2024" s="71" t="n">
        <f aca="false">E2024*J2024</f>
        <v>0</v>
      </c>
    </row>
    <row r="2025" customFormat="false" ht="15" hidden="false" customHeight="false" outlineLevel="0" collapsed="false">
      <c r="A2025" s="71" t="s">
        <v>60</v>
      </c>
      <c r="B2025" s="71" t="s">
        <v>47</v>
      </c>
      <c r="C2025" s="71" t="s">
        <v>1954</v>
      </c>
      <c r="D2025" s="72" t="n">
        <v>0</v>
      </c>
      <c r="E2025" s="71" t="n">
        <v>0</v>
      </c>
      <c r="F2025" s="71" t="n">
        <v>1</v>
      </c>
      <c r="G2025" s="72" t="n">
        <v>49.95</v>
      </c>
      <c r="H2025" s="72" t="n">
        <v>49.95</v>
      </c>
      <c r="I2025" s="71" t="n">
        <f aca="false">IF(B2025&gt;=Settings!$B$23,1,0)</f>
        <v>0</v>
      </c>
      <c r="J2025" s="71" t="n">
        <v>1</v>
      </c>
      <c r="K2025" s="71" t="n">
        <f aca="false">F2025*I2025*J2025</f>
        <v>0</v>
      </c>
      <c r="L2025" s="71" t="n">
        <f aca="false">E2025*I2025*J2025</f>
        <v>0</v>
      </c>
      <c r="M2025" s="72" t="n">
        <f aca="false">G2025*I2025*J2025</f>
        <v>0</v>
      </c>
      <c r="N2025" s="72" t="n">
        <f aca="false">D2025*I2025*J2025</f>
        <v>-0</v>
      </c>
      <c r="O2025" s="71" t="n">
        <f aca="false">F2025*J2025</f>
        <v>1</v>
      </c>
      <c r="P2025" s="71" t="n">
        <f aca="false">E2025*J2025</f>
        <v>0</v>
      </c>
    </row>
    <row r="2026" customFormat="false" ht="15" hidden="false" customHeight="false" outlineLevel="0" collapsed="false">
      <c r="A2026" s="71" t="s">
        <v>61</v>
      </c>
      <c r="B2026" s="71" t="s">
        <v>47</v>
      </c>
      <c r="C2026" s="71" t="s">
        <v>1408</v>
      </c>
      <c r="D2026" s="72" t="n">
        <v>0</v>
      </c>
      <c r="E2026" s="71" t="n">
        <v>0</v>
      </c>
      <c r="F2026" s="71" t="n">
        <v>5</v>
      </c>
      <c r="G2026" s="72" t="n">
        <v>284.75</v>
      </c>
      <c r="H2026" s="72" t="n">
        <v>267.66</v>
      </c>
      <c r="I2026" s="71" t="n">
        <f aca="false">IF(B2026&gt;=Settings!$B$23,1,0)</f>
        <v>0</v>
      </c>
      <c r="J2026" s="71" t="n">
        <v>1</v>
      </c>
      <c r="K2026" s="71" t="n">
        <f aca="false">F2026*I2026*J2026</f>
        <v>0</v>
      </c>
      <c r="L2026" s="71" t="n">
        <f aca="false">E2026*I2026*J2026</f>
        <v>0</v>
      </c>
      <c r="M2026" s="72" t="n">
        <f aca="false">G2026*I2026*J2026</f>
        <v>0</v>
      </c>
      <c r="N2026" s="72" t="n">
        <f aca="false">D2026*I2026*J2026</f>
        <v>-0</v>
      </c>
      <c r="O2026" s="71" t="n">
        <f aca="false">F2026*J2026</f>
        <v>5</v>
      </c>
      <c r="P2026" s="71" t="n">
        <f aca="false">E2026*J2026</f>
        <v>0</v>
      </c>
    </row>
    <row r="2027" customFormat="false" ht="15" hidden="false" customHeight="false" outlineLevel="0" collapsed="false">
      <c r="A2027" s="71" t="s">
        <v>60</v>
      </c>
      <c r="B2027" s="71" t="s">
        <v>47</v>
      </c>
      <c r="C2027" s="71" t="s">
        <v>1955</v>
      </c>
      <c r="D2027" s="72" t="n">
        <v>0</v>
      </c>
      <c r="E2027" s="71" t="n">
        <v>0</v>
      </c>
      <c r="F2027" s="71" t="n">
        <v>3</v>
      </c>
      <c r="G2027" s="72" t="n">
        <v>59.85</v>
      </c>
      <c r="H2027" s="72" t="n">
        <v>59.85</v>
      </c>
      <c r="I2027" s="71" t="n">
        <f aca="false">IF(B2027&gt;=Settings!$B$23,1,0)</f>
        <v>0</v>
      </c>
      <c r="J2027" s="71" t="n">
        <v>1</v>
      </c>
      <c r="K2027" s="71" t="n">
        <f aca="false">F2027*I2027*J2027</f>
        <v>0</v>
      </c>
      <c r="L2027" s="71" t="n">
        <f aca="false">E2027*I2027*J2027</f>
        <v>0</v>
      </c>
      <c r="M2027" s="72" t="n">
        <f aca="false">G2027*I2027*J2027</f>
        <v>0</v>
      </c>
      <c r="N2027" s="72" t="n">
        <f aca="false">D2027*I2027*J2027</f>
        <v>-0</v>
      </c>
      <c r="O2027" s="71" t="n">
        <f aca="false">F2027*J2027</f>
        <v>3</v>
      </c>
      <c r="P2027" s="71" t="n">
        <f aca="false">E2027*J2027</f>
        <v>0</v>
      </c>
    </row>
    <row r="2028" customFormat="false" ht="15" hidden="false" customHeight="false" outlineLevel="0" collapsed="false">
      <c r="A2028" s="71" t="s">
        <v>60</v>
      </c>
      <c r="B2028" s="71" t="s">
        <v>47</v>
      </c>
      <c r="C2028" s="71" t="s">
        <v>1122</v>
      </c>
      <c r="D2028" s="72" t="n">
        <v>0</v>
      </c>
      <c r="E2028" s="71" t="n">
        <v>0</v>
      </c>
      <c r="F2028" s="71" t="n">
        <v>1</v>
      </c>
      <c r="G2028" s="72" t="n">
        <v>112.95</v>
      </c>
      <c r="H2028" s="72" t="n">
        <v>112.95</v>
      </c>
      <c r="I2028" s="71" t="n">
        <f aca="false">IF(B2028&gt;=Settings!$B$23,1,0)</f>
        <v>0</v>
      </c>
      <c r="J2028" s="71" t="n">
        <v>1</v>
      </c>
      <c r="K2028" s="71" t="n">
        <f aca="false">F2028*I2028*J2028</f>
        <v>0</v>
      </c>
      <c r="L2028" s="71" t="n">
        <f aca="false">E2028*I2028*J2028</f>
        <v>0</v>
      </c>
      <c r="M2028" s="72" t="n">
        <f aca="false">G2028*I2028*J2028</f>
        <v>0</v>
      </c>
      <c r="N2028" s="72" t="n">
        <f aca="false">D2028*I2028*J2028</f>
        <v>-0</v>
      </c>
      <c r="O2028" s="71" t="n">
        <f aca="false">F2028*J2028</f>
        <v>1</v>
      </c>
      <c r="P2028" s="71" t="n">
        <f aca="false">E2028*J2028</f>
        <v>0</v>
      </c>
    </row>
    <row r="2029" customFormat="false" ht="15" hidden="false" customHeight="false" outlineLevel="0" collapsed="false">
      <c r="A2029" s="71" t="s">
        <v>61</v>
      </c>
      <c r="B2029" s="71" t="s">
        <v>47</v>
      </c>
      <c r="C2029" s="71" t="s">
        <v>954</v>
      </c>
      <c r="D2029" s="72" t="n">
        <v>0</v>
      </c>
      <c r="E2029" s="71" t="n">
        <v>0</v>
      </c>
      <c r="F2029" s="71" t="n">
        <v>2</v>
      </c>
      <c r="G2029" s="72" t="n">
        <v>239.9</v>
      </c>
      <c r="H2029" s="72" t="n">
        <v>221.91</v>
      </c>
      <c r="I2029" s="71" t="n">
        <f aca="false">IF(B2029&gt;=Settings!$B$23,1,0)</f>
        <v>0</v>
      </c>
      <c r="J2029" s="71" t="n">
        <v>1</v>
      </c>
      <c r="K2029" s="71" t="n">
        <f aca="false">F2029*I2029*J2029</f>
        <v>0</v>
      </c>
      <c r="L2029" s="71" t="n">
        <f aca="false">E2029*I2029*J2029</f>
        <v>0</v>
      </c>
      <c r="M2029" s="72" t="n">
        <f aca="false">G2029*I2029*J2029</f>
        <v>0</v>
      </c>
      <c r="N2029" s="72" t="n">
        <f aca="false">D2029*I2029*J2029</f>
        <v>-0</v>
      </c>
      <c r="O2029" s="71" t="n">
        <f aca="false">F2029*J2029</f>
        <v>2</v>
      </c>
      <c r="P2029" s="71" t="n">
        <f aca="false">E2029*J2029</f>
        <v>0</v>
      </c>
    </row>
    <row r="2030" customFormat="false" ht="15" hidden="false" customHeight="false" outlineLevel="0" collapsed="false">
      <c r="A2030" s="71" t="s">
        <v>61</v>
      </c>
      <c r="B2030" s="71" t="s">
        <v>47</v>
      </c>
      <c r="C2030" s="71" t="s">
        <v>127</v>
      </c>
      <c r="D2030" s="72" t="n">
        <v>0</v>
      </c>
      <c r="E2030" s="71" t="n">
        <v>0</v>
      </c>
      <c r="F2030" s="71" t="n">
        <v>12</v>
      </c>
      <c r="G2030" s="72" t="n">
        <v>1848.55</v>
      </c>
      <c r="H2030" s="72" t="n">
        <v>1779.62</v>
      </c>
      <c r="I2030" s="71" t="n">
        <f aca="false">IF(B2030&gt;=Settings!$B$23,1,0)</f>
        <v>0</v>
      </c>
      <c r="J2030" s="71" t="n">
        <v>1</v>
      </c>
      <c r="K2030" s="71" t="n">
        <f aca="false">F2030*I2030*J2030</f>
        <v>0</v>
      </c>
      <c r="L2030" s="71" t="n">
        <f aca="false">E2030*I2030*J2030</f>
        <v>0</v>
      </c>
      <c r="M2030" s="72" t="n">
        <f aca="false">G2030*I2030*J2030</f>
        <v>0</v>
      </c>
      <c r="N2030" s="72" t="n">
        <f aca="false">D2030*I2030*J2030</f>
        <v>-0</v>
      </c>
      <c r="O2030" s="71" t="n">
        <f aca="false">F2030*J2030</f>
        <v>12</v>
      </c>
      <c r="P2030" s="71" t="n">
        <f aca="false">E2030*J2030</f>
        <v>0</v>
      </c>
    </row>
    <row r="2031" customFormat="false" ht="15" hidden="false" customHeight="false" outlineLevel="0" collapsed="false">
      <c r="A2031" s="71" t="s">
        <v>59</v>
      </c>
      <c r="B2031" s="71" t="s">
        <v>47</v>
      </c>
      <c r="C2031" s="71" t="s">
        <v>941</v>
      </c>
      <c r="D2031" s="72" t="n">
        <v>0</v>
      </c>
      <c r="E2031" s="71" t="n">
        <v>0</v>
      </c>
      <c r="F2031" s="71" t="n">
        <v>2</v>
      </c>
      <c r="G2031" s="72" t="n">
        <v>189.9</v>
      </c>
      <c r="H2031" s="72" t="n">
        <v>189.9</v>
      </c>
      <c r="I2031" s="71" t="n">
        <f aca="false">IF(B2031&gt;=Settings!$B$23,1,0)</f>
        <v>0</v>
      </c>
      <c r="J2031" s="71" t="n">
        <v>1</v>
      </c>
      <c r="K2031" s="71" t="n">
        <f aca="false">F2031*I2031*J2031</f>
        <v>0</v>
      </c>
      <c r="L2031" s="71" t="n">
        <f aca="false">E2031*I2031*J2031</f>
        <v>0</v>
      </c>
      <c r="M2031" s="72" t="n">
        <f aca="false">G2031*I2031*J2031</f>
        <v>0</v>
      </c>
      <c r="N2031" s="72" t="n">
        <f aca="false">D2031*I2031*J2031</f>
        <v>-0</v>
      </c>
      <c r="O2031" s="71" t="n">
        <f aca="false">F2031*J2031</f>
        <v>2</v>
      </c>
      <c r="P2031" s="71" t="n">
        <f aca="false">E2031*J2031</f>
        <v>0</v>
      </c>
    </row>
    <row r="2032" customFormat="false" ht="15" hidden="false" customHeight="false" outlineLevel="0" collapsed="false">
      <c r="A2032" s="71" t="s">
        <v>60</v>
      </c>
      <c r="B2032" s="71" t="s">
        <v>47</v>
      </c>
      <c r="C2032" s="71" t="s">
        <v>1956</v>
      </c>
      <c r="D2032" s="72" t="n">
        <v>84.9</v>
      </c>
      <c r="E2032" s="71" t="n">
        <v>2</v>
      </c>
      <c r="F2032" s="71" t="n">
        <v>8</v>
      </c>
      <c r="G2032" s="72" t="n">
        <v>309.6</v>
      </c>
      <c r="H2032" s="72" t="n">
        <v>224.7</v>
      </c>
      <c r="I2032" s="71" t="n">
        <f aca="false">IF(B2032&gt;=Settings!$B$23,1,0)</f>
        <v>0</v>
      </c>
      <c r="J2032" s="71" t="n">
        <v>1</v>
      </c>
      <c r="K2032" s="71" t="n">
        <f aca="false">F2032*I2032*J2032</f>
        <v>0</v>
      </c>
      <c r="L2032" s="71" t="n">
        <f aca="false">E2032*I2032*J2032</f>
        <v>0</v>
      </c>
      <c r="M2032" s="72" t="n">
        <f aca="false">G2032*I2032*J2032</f>
        <v>0</v>
      </c>
      <c r="N2032" s="72" t="n">
        <f aca="false">D2032*I2032*J2032</f>
        <v>0</v>
      </c>
      <c r="O2032" s="71" t="n">
        <f aca="false">F2032*J2032</f>
        <v>8</v>
      </c>
      <c r="P2032" s="71" t="n">
        <f aca="false">E2032*J2032</f>
        <v>2</v>
      </c>
    </row>
    <row r="2033" customFormat="false" ht="15" hidden="false" customHeight="false" outlineLevel="0" collapsed="false">
      <c r="A2033" s="71" t="s">
        <v>60</v>
      </c>
      <c r="B2033" s="71" t="s">
        <v>47</v>
      </c>
      <c r="C2033" s="71" t="s">
        <v>166</v>
      </c>
      <c r="D2033" s="72" t="n">
        <v>0</v>
      </c>
      <c r="E2033" s="71" t="n">
        <v>0</v>
      </c>
      <c r="F2033" s="71" t="n">
        <v>24</v>
      </c>
      <c r="G2033" s="72" t="n">
        <v>1846.8</v>
      </c>
      <c r="H2033" s="72" t="n">
        <v>1846.8</v>
      </c>
      <c r="I2033" s="71" t="n">
        <f aca="false">IF(B2033&gt;=Settings!$B$23,1,0)</f>
        <v>0</v>
      </c>
      <c r="J2033" s="71" t="n">
        <v>1</v>
      </c>
      <c r="K2033" s="71" t="n">
        <f aca="false">F2033*I2033*J2033</f>
        <v>0</v>
      </c>
      <c r="L2033" s="71" t="n">
        <f aca="false">E2033*I2033*J2033</f>
        <v>0</v>
      </c>
      <c r="M2033" s="72" t="n">
        <f aca="false">G2033*I2033*J2033</f>
        <v>0</v>
      </c>
      <c r="N2033" s="72" t="n">
        <f aca="false">D2033*I2033*J2033</f>
        <v>-0</v>
      </c>
      <c r="O2033" s="71" t="n">
        <f aca="false">F2033*J2033</f>
        <v>24</v>
      </c>
      <c r="P2033" s="71" t="n">
        <f aca="false">E2033*J2033</f>
        <v>0</v>
      </c>
    </row>
    <row r="2034" customFormat="false" ht="15" hidden="false" customHeight="false" outlineLevel="0" collapsed="false">
      <c r="A2034" s="71" t="s">
        <v>60</v>
      </c>
      <c r="B2034" s="71" t="s">
        <v>47</v>
      </c>
      <c r="C2034" s="71" t="s">
        <v>952</v>
      </c>
      <c r="D2034" s="72" t="n">
        <v>120.95</v>
      </c>
      <c r="E2034" s="71" t="n">
        <v>1</v>
      </c>
      <c r="F2034" s="71" t="n">
        <v>58</v>
      </c>
      <c r="G2034" s="72" t="n">
        <v>7060.1</v>
      </c>
      <c r="H2034" s="72" t="n">
        <v>6939.15</v>
      </c>
      <c r="I2034" s="71" t="n">
        <f aca="false">IF(B2034&gt;=Settings!$B$23,1,0)</f>
        <v>0</v>
      </c>
      <c r="J2034" s="71" t="n">
        <v>1</v>
      </c>
      <c r="K2034" s="71" t="n">
        <f aca="false">F2034*I2034*J2034</f>
        <v>0</v>
      </c>
      <c r="L2034" s="71" t="n">
        <f aca="false">E2034*I2034*J2034</f>
        <v>0</v>
      </c>
      <c r="M2034" s="72" t="n">
        <f aca="false">G2034*I2034*J2034</f>
        <v>0</v>
      </c>
      <c r="N2034" s="72" t="n">
        <f aca="false">D2034*I2034*J2034</f>
        <v>0</v>
      </c>
      <c r="O2034" s="71" t="n">
        <f aca="false">F2034*J2034</f>
        <v>58</v>
      </c>
      <c r="P2034" s="71" t="n">
        <f aca="false">E2034*J2034</f>
        <v>1</v>
      </c>
    </row>
    <row r="2035" customFormat="false" ht="15" hidden="false" customHeight="false" outlineLevel="0" collapsed="false">
      <c r="A2035" s="71" t="s">
        <v>61</v>
      </c>
      <c r="B2035" s="71" t="s">
        <v>47</v>
      </c>
      <c r="C2035" s="71" t="s">
        <v>1033</v>
      </c>
      <c r="D2035" s="72" t="n">
        <v>0</v>
      </c>
      <c r="E2035" s="71" t="n">
        <v>0</v>
      </c>
      <c r="F2035" s="71" t="n">
        <v>2</v>
      </c>
      <c r="G2035" s="72" t="n">
        <v>307.9</v>
      </c>
      <c r="H2035" s="72" t="n">
        <v>307.9</v>
      </c>
      <c r="I2035" s="71" t="n">
        <f aca="false">IF(B2035&gt;=Settings!$B$23,1,0)</f>
        <v>0</v>
      </c>
      <c r="J2035" s="71" t="n">
        <v>1</v>
      </c>
      <c r="K2035" s="71" t="n">
        <f aca="false">F2035*I2035*J2035</f>
        <v>0</v>
      </c>
      <c r="L2035" s="71" t="n">
        <f aca="false">E2035*I2035*J2035</f>
        <v>0</v>
      </c>
      <c r="M2035" s="72" t="n">
        <f aca="false">G2035*I2035*J2035</f>
        <v>0</v>
      </c>
      <c r="N2035" s="72" t="n">
        <f aca="false">D2035*I2035*J2035</f>
        <v>-0</v>
      </c>
      <c r="O2035" s="71" t="n">
        <f aca="false">F2035*J2035</f>
        <v>2</v>
      </c>
      <c r="P2035" s="71" t="n">
        <f aca="false">E2035*J2035</f>
        <v>0</v>
      </c>
    </row>
    <row r="2036" customFormat="false" ht="15" hidden="false" customHeight="false" outlineLevel="0" collapsed="false">
      <c r="A2036" s="71" t="s">
        <v>59</v>
      </c>
      <c r="B2036" s="71" t="s">
        <v>47</v>
      </c>
      <c r="C2036" s="71" t="s">
        <v>1035</v>
      </c>
      <c r="D2036" s="72" t="n">
        <v>0</v>
      </c>
      <c r="E2036" s="71" t="n">
        <v>0</v>
      </c>
      <c r="F2036" s="71" t="n">
        <v>3</v>
      </c>
      <c r="G2036" s="72" t="n">
        <v>221.85</v>
      </c>
      <c r="H2036" s="72" t="n">
        <v>221.85</v>
      </c>
      <c r="I2036" s="71" t="n">
        <f aca="false">IF(B2036&gt;=Settings!$B$23,1,0)</f>
        <v>0</v>
      </c>
      <c r="J2036" s="71" t="n">
        <v>1</v>
      </c>
      <c r="K2036" s="71" t="n">
        <f aca="false">F2036*I2036*J2036</f>
        <v>0</v>
      </c>
      <c r="L2036" s="71" t="n">
        <f aca="false">E2036*I2036*J2036</f>
        <v>0</v>
      </c>
      <c r="M2036" s="72" t="n">
        <f aca="false">G2036*I2036*J2036</f>
        <v>0</v>
      </c>
      <c r="N2036" s="72" t="n">
        <f aca="false">D2036*I2036*J2036</f>
        <v>-0</v>
      </c>
      <c r="O2036" s="71" t="n">
        <f aca="false">F2036*J2036</f>
        <v>3</v>
      </c>
      <c r="P2036" s="71" t="n">
        <f aca="false">E2036*J2036</f>
        <v>0</v>
      </c>
    </row>
    <row r="2037" customFormat="false" ht="15" hidden="false" customHeight="false" outlineLevel="0" collapsed="false">
      <c r="A2037" s="71" t="s">
        <v>60</v>
      </c>
      <c r="B2037" s="71" t="s">
        <v>47</v>
      </c>
      <c r="C2037" s="71" t="s">
        <v>1957</v>
      </c>
      <c r="D2037" s="72" t="n">
        <v>0</v>
      </c>
      <c r="E2037" s="71" t="n">
        <v>0</v>
      </c>
      <c r="F2037" s="71" t="n">
        <v>1</v>
      </c>
      <c r="G2037" s="72" t="n">
        <v>174.95</v>
      </c>
      <c r="H2037" s="72" t="n">
        <v>174.95</v>
      </c>
      <c r="I2037" s="71" t="n">
        <f aca="false">IF(B2037&gt;=Settings!$B$23,1,0)</f>
        <v>0</v>
      </c>
      <c r="J2037" s="71" t="n">
        <v>1</v>
      </c>
      <c r="K2037" s="71" t="n">
        <f aca="false">F2037*I2037*J2037</f>
        <v>0</v>
      </c>
      <c r="L2037" s="71" t="n">
        <f aca="false">E2037*I2037*J2037</f>
        <v>0</v>
      </c>
      <c r="M2037" s="72" t="n">
        <f aca="false">G2037*I2037*J2037</f>
        <v>0</v>
      </c>
      <c r="N2037" s="72" t="n">
        <f aca="false">D2037*I2037*J2037</f>
        <v>-0</v>
      </c>
      <c r="O2037" s="71" t="n">
        <f aca="false">F2037*J2037</f>
        <v>1</v>
      </c>
      <c r="P2037" s="71" t="n">
        <f aca="false">E2037*J2037</f>
        <v>0</v>
      </c>
    </row>
    <row r="2038" customFormat="false" ht="15" hidden="false" customHeight="false" outlineLevel="0" collapsed="false">
      <c r="A2038" s="71" t="s">
        <v>60</v>
      </c>
      <c r="B2038" s="71" t="s">
        <v>47</v>
      </c>
      <c r="C2038" s="71" t="s">
        <v>1958</v>
      </c>
      <c r="D2038" s="72" t="n">
        <v>0</v>
      </c>
      <c r="E2038" s="71" t="n">
        <v>0</v>
      </c>
      <c r="F2038" s="71" t="n">
        <v>1</v>
      </c>
      <c r="G2038" s="72" t="n">
        <v>144.95</v>
      </c>
      <c r="H2038" s="72" t="n">
        <v>144.95</v>
      </c>
      <c r="I2038" s="71" t="n">
        <f aca="false">IF(B2038&gt;=Settings!$B$23,1,0)</f>
        <v>0</v>
      </c>
      <c r="J2038" s="71" t="n">
        <v>1</v>
      </c>
      <c r="K2038" s="71" t="n">
        <f aca="false">F2038*I2038*J2038</f>
        <v>0</v>
      </c>
      <c r="L2038" s="71" t="n">
        <f aca="false">E2038*I2038*J2038</f>
        <v>0</v>
      </c>
      <c r="M2038" s="72" t="n">
        <f aca="false">G2038*I2038*J2038</f>
        <v>0</v>
      </c>
      <c r="N2038" s="72" t="n">
        <f aca="false">D2038*I2038*J2038</f>
        <v>-0</v>
      </c>
      <c r="O2038" s="71" t="n">
        <f aca="false">F2038*J2038</f>
        <v>1</v>
      </c>
      <c r="P2038" s="71" t="n">
        <f aca="false">E2038*J2038</f>
        <v>0</v>
      </c>
    </row>
    <row r="2039" customFormat="false" ht="15" hidden="false" customHeight="false" outlineLevel="0" collapsed="false">
      <c r="A2039" s="71" t="s">
        <v>60</v>
      </c>
      <c r="B2039" s="71" t="s">
        <v>47</v>
      </c>
      <c r="C2039" s="71" t="s">
        <v>1959</v>
      </c>
      <c r="D2039" s="72" t="n">
        <v>0</v>
      </c>
      <c r="E2039" s="71" t="n">
        <v>0</v>
      </c>
      <c r="F2039" s="71" t="n">
        <v>3</v>
      </c>
      <c r="G2039" s="72" t="n">
        <v>584.85</v>
      </c>
      <c r="H2039" s="72" t="n">
        <v>584.85</v>
      </c>
      <c r="I2039" s="71" t="n">
        <f aca="false">IF(B2039&gt;=Settings!$B$23,1,0)</f>
        <v>0</v>
      </c>
      <c r="J2039" s="71" t="n">
        <v>1</v>
      </c>
      <c r="K2039" s="71" t="n">
        <f aca="false">F2039*I2039*J2039</f>
        <v>0</v>
      </c>
      <c r="L2039" s="71" t="n">
        <f aca="false">E2039*I2039*J2039</f>
        <v>0</v>
      </c>
      <c r="M2039" s="72" t="n">
        <f aca="false">G2039*I2039*J2039</f>
        <v>0</v>
      </c>
      <c r="N2039" s="72" t="n">
        <f aca="false">D2039*I2039*J2039</f>
        <v>-0</v>
      </c>
      <c r="O2039" s="71" t="n">
        <f aca="false">F2039*J2039</f>
        <v>3</v>
      </c>
      <c r="P2039" s="71" t="n">
        <f aca="false">E2039*J2039</f>
        <v>0</v>
      </c>
    </row>
    <row r="2040" customFormat="false" ht="15" hidden="false" customHeight="false" outlineLevel="0" collapsed="false">
      <c r="A2040" s="71" t="s">
        <v>59</v>
      </c>
      <c r="B2040" s="71" t="s">
        <v>47</v>
      </c>
      <c r="C2040" s="71" t="s">
        <v>125</v>
      </c>
      <c r="D2040" s="72" t="n">
        <v>0</v>
      </c>
      <c r="E2040" s="71" t="n">
        <v>0</v>
      </c>
      <c r="F2040" s="71" t="n">
        <v>20</v>
      </c>
      <c r="G2040" s="72" t="n">
        <v>2322.43</v>
      </c>
      <c r="H2040" s="72" t="n">
        <v>2322.43</v>
      </c>
      <c r="I2040" s="71" t="n">
        <f aca="false">IF(B2040&gt;=Settings!$B$23,1,0)</f>
        <v>0</v>
      </c>
      <c r="J2040" s="71" t="n">
        <v>1</v>
      </c>
      <c r="K2040" s="71" t="n">
        <f aca="false">F2040*I2040*J2040</f>
        <v>0</v>
      </c>
      <c r="L2040" s="71" t="n">
        <f aca="false">E2040*I2040*J2040</f>
        <v>0</v>
      </c>
      <c r="M2040" s="72" t="n">
        <f aca="false">G2040*I2040*J2040</f>
        <v>0</v>
      </c>
      <c r="N2040" s="72" t="n">
        <f aca="false">D2040*I2040*J2040</f>
        <v>-0</v>
      </c>
      <c r="O2040" s="71" t="n">
        <f aca="false">F2040*J2040</f>
        <v>20</v>
      </c>
      <c r="P2040" s="71" t="n">
        <f aca="false">E2040*J2040</f>
        <v>0</v>
      </c>
    </row>
    <row r="2041" customFormat="false" ht="15" hidden="false" customHeight="false" outlineLevel="0" collapsed="false">
      <c r="A2041" s="71" t="s">
        <v>59</v>
      </c>
      <c r="B2041" s="71" t="s">
        <v>47</v>
      </c>
      <c r="C2041" s="71" t="s">
        <v>1034</v>
      </c>
      <c r="D2041" s="72" t="n">
        <v>0</v>
      </c>
      <c r="E2041" s="71" t="n">
        <v>0</v>
      </c>
      <c r="F2041" s="71" t="n">
        <v>19</v>
      </c>
      <c r="G2041" s="72" t="n">
        <v>177.463</v>
      </c>
      <c r="H2041" s="72" t="n">
        <v>177.463</v>
      </c>
      <c r="I2041" s="71" t="n">
        <f aca="false">IF(B2041&gt;=Settings!$B$23,1,0)</f>
        <v>0</v>
      </c>
      <c r="J2041" s="71" t="n">
        <v>1</v>
      </c>
      <c r="K2041" s="71" t="n">
        <f aca="false">F2041*I2041*J2041</f>
        <v>0</v>
      </c>
      <c r="L2041" s="71" t="n">
        <f aca="false">E2041*I2041*J2041</f>
        <v>0</v>
      </c>
      <c r="M2041" s="72" t="n">
        <f aca="false">G2041*I2041*J2041</f>
        <v>0</v>
      </c>
      <c r="N2041" s="72" t="n">
        <f aca="false">D2041*I2041*J2041</f>
        <v>-0</v>
      </c>
      <c r="O2041" s="71" t="n">
        <f aca="false">F2041*J2041</f>
        <v>19</v>
      </c>
      <c r="P2041" s="71" t="n">
        <f aca="false">E2041*J2041</f>
        <v>0</v>
      </c>
    </row>
    <row r="2042" customFormat="false" ht="15" hidden="false" customHeight="false" outlineLevel="0" collapsed="false">
      <c r="A2042" s="71" t="s">
        <v>61</v>
      </c>
      <c r="B2042" s="71" t="s">
        <v>47</v>
      </c>
      <c r="C2042" s="71" t="s">
        <v>1135</v>
      </c>
      <c r="D2042" s="72" t="n">
        <v>0</v>
      </c>
      <c r="E2042" s="71" t="n">
        <v>0</v>
      </c>
      <c r="F2042" s="71" t="n">
        <v>1</v>
      </c>
      <c r="G2042" s="72" t="n">
        <v>111.95</v>
      </c>
      <c r="H2042" s="72" t="n">
        <v>111.95</v>
      </c>
      <c r="I2042" s="71" t="n">
        <f aca="false">IF(B2042&gt;=Settings!$B$23,1,0)</f>
        <v>0</v>
      </c>
      <c r="J2042" s="71" t="n">
        <v>1</v>
      </c>
      <c r="K2042" s="71" t="n">
        <f aca="false">F2042*I2042*J2042</f>
        <v>0</v>
      </c>
      <c r="L2042" s="71" t="n">
        <f aca="false">E2042*I2042*J2042</f>
        <v>0</v>
      </c>
      <c r="M2042" s="72" t="n">
        <f aca="false">G2042*I2042*J2042</f>
        <v>0</v>
      </c>
      <c r="N2042" s="72" t="n">
        <f aca="false">D2042*I2042*J2042</f>
        <v>-0</v>
      </c>
      <c r="O2042" s="71" t="n">
        <f aca="false">F2042*J2042</f>
        <v>1</v>
      </c>
      <c r="P2042" s="71" t="n">
        <f aca="false">E2042*J2042</f>
        <v>0</v>
      </c>
    </row>
    <row r="2043" customFormat="false" ht="15" hidden="false" customHeight="false" outlineLevel="0" collapsed="false">
      <c r="A2043" s="71" t="s">
        <v>60</v>
      </c>
      <c r="B2043" s="71" t="s">
        <v>47</v>
      </c>
      <c r="C2043" s="71" t="s">
        <v>1960</v>
      </c>
      <c r="D2043" s="72" t="n">
        <v>0</v>
      </c>
      <c r="E2043" s="71" t="n">
        <v>0</v>
      </c>
      <c r="F2043" s="71" t="n">
        <v>1</v>
      </c>
      <c r="G2043" s="72" t="n">
        <v>34.95</v>
      </c>
      <c r="H2043" s="72" t="n">
        <v>34.95</v>
      </c>
      <c r="I2043" s="71" t="n">
        <f aca="false">IF(B2043&gt;=Settings!$B$23,1,0)</f>
        <v>0</v>
      </c>
      <c r="J2043" s="71" t="n">
        <v>1</v>
      </c>
      <c r="K2043" s="71" t="n">
        <f aca="false">F2043*I2043*J2043</f>
        <v>0</v>
      </c>
      <c r="L2043" s="71" t="n">
        <f aca="false">E2043*I2043*J2043</f>
        <v>0</v>
      </c>
      <c r="M2043" s="72" t="n">
        <f aca="false">G2043*I2043*J2043</f>
        <v>0</v>
      </c>
      <c r="N2043" s="72" t="n">
        <f aca="false">D2043*I2043*J2043</f>
        <v>-0</v>
      </c>
      <c r="O2043" s="71" t="n">
        <f aca="false">F2043*J2043</f>
        <v>1</v>
      </c>
      <c r="P2043" s="71" t="n">
        <f aca="false">E2043*J2043</f>
        <v>0</v>
      </c>
    </row>
    <row r="2044" customFormat="false" ht="15" hidden="false" customHeight="false" outlineLevel="0" collapsed="false">
      <c r="A2044" s="71" t="s">
        <v>60</v>
      </c>
      <c r="B2044" s="71" t="s">
        <v>47</v>
      </c>
      <c r="C2044" s="71" t="s">
        <v>1295</v>
      </c>
      <c r="D2044" s="72" t="n">
        <v>0</v>
      </c>
      <c r="E2044" s="71" t="n">
        <v>0</v>
      </c>
      <c r="F2044" s="71" t="n">
        <v>1</v>
      </c>
      <c r="G2044" s="72" t="n">
        <v>24.95</v>
      </c>
      <c r="H2044" s="72" t="n">
        <v>24.95</v>
      </c>
      <c r="I2044" s="71" t="n">
        <f aca="false">IF(B2044&gt;=Settings!$B$23,1,0)</f>
        <v>0</v>
      </c>
      <c r="J2044" s="71" t="n">
        <v>1</v>
      </c>
      <c r="K2044" s="71" t="n">
        <f aca="false">F2044*I2044*J2044</f>
        <v>0</v>
      </c>
      <c r="L2044" s="71" t="n">
        <f aca="false">E2044*I2044*J2044</f>
        <v>0</v>
      </c>
      <c r="M2044" s="72" t="n">
        <f aca="false">G2044*I2044*J2044</f>
        <v>0</v>
      </c>
      <c r="N2044" s="72" t="n">
        <f aca="false">D2044*I2044*J2044</f>
        <v>-0</v>
      </c>
      <c r="O2044" s="71" t="n">
        <f aca="false">F2044*J2044</f>
        <v>1</v>
      </c>
      <c r="P2044" s="71" t="n">
        <f aca="false">E2044*J2044</f>
        <v>0</v>
      </c>
    </row>
    <row r="2045" customFormat="false" ht="15" hidden="false" customHeight="false" outlineLevel="0" collapsed="false">
      <c r="A2045" s="71" t="s">
        <v>59</v>
      </c>
      <c r="B2045" s="71" t="s">
        <v>47</v>
      </c>
      <c r="C2045" s="71" t="s">
        <v>736</v>
      </c>
      <c r="D2045" s="72" t="n">
        <v>0</v>
      </c>
      <c r="E2045" s="71" t="n">
        <v>0</v>
      </c>
      <c r="F2045" s="71" t="n">
        <v>16</v>
      </c>
      <c r="G2045" s="72" t="n">
        <v>1719.2</v>
      </c>
      <c r="H2045" s="72" t="n">
        <v>1719.2</v>
      </c>
      <c r="I2045" s="71" t="n">
        <f aca="false">IF(B2045&gt;=Settings!$B$23,1,0)</f>
        <v>0</v>
      </c>
      <c r="J2045" s="71" t="n">
        <v>1</v>
      </c>
      <c r="K2045" s="71" t="n">
        <f aca="false">F2045*I2045*J2045</f>
        <v>0</v>
      </c>
      <c r="L2045" s="71" t="n">
        <f aca="false">E2045*I2045*J2045</f>
        <v>0</v>
      </c>
      <c r="M2045" s="72" t="n">
        <f aca="false">G2045*I2045*J2045</f>
        <v>0</v>
      </c>
      <c r="N2045" s="72" t="n">
        <f aca="false">D2045*I2045*J2045</f>
        <v>-0</v>
      </c>
      <c r="O2045" s="71" t="n">
        <f aca="false">F2045*J2045</f>
        <v>16</v>
      </c>
      <c r="P2045" s="71" t="n">
        <f aca="false">E2045*J2045</f>
        <v>0</v>
      </c>
    </row>
    <row r="2046" customFormat="false" ht="15" hidden="false" customHeight="false" outlineLevel="0" collapsed="false">
      <c r="A2046" s="71" t="s">
        <v>59</v>
      </c>
      <c r="B2046" s="71" t="s">
        <v>47</v>
      </c>
      <c r="C2046" s="71" t="s">
        <v>918</v>
      </c>
      <c r="D2046" s="72" t="n">
        <v>0</v>
      </c>
      <c r="E2046" s="71" t="n">
        <v>0</v>
      </c>
      <c r="F2046" s="71" t="n">
        <v>1</v>
      </c>
      <c r="G2046" s="72" t="n">
        <v>132.2</v>
      </c>
      <c r="H2046" s="72" t="n">
        <v>132.2</v>
      </c>
      <c r="I2046" s="71" t="n">
        <f aca="false">IF(B2046&gt;=Settings!$B$23,1,0)</f>
        <v>0</v>
      </c>
      <c r="J2046" s="71" t="n">
        <v>1</v>
      </c>
      <c r="K2046" s="71" t="n">
        <f aca="false">F2046*I2046*J2046</f>
        <v>0</v>
      </c>
      <c r="L2046" s="71" t="n">
        <f aca="false">E2046*I2046*J2046</f>
        <v>0</v>
      </c>
      <c r="M2046" s="72" t="n">
        <f aca="false">G2046*I2046*J2046</f>
        <v>0</v>
      </c>
      <c r="N2046" s="72" t="n">
        <f aca="false">D2046*I2046*J2046</f>
        <v>-0</v>
      </c>
      <c r="O2046" s="71" t="n">
        <f aca="false">F2046*J2046</f>
        <v>1</v>
      </c>
      <c r="P2046" s="71" t="n">
        <f aca="false">E2046*J2046</f>
        <v>0</v>
      </c>
    </row>
    <row r="2047" customFormat="false" ht="15" hidden="false" customHeight="false" outlineLevel="0" collapsed="false">
      <c r="A2047" s="71" t="s">
        <v>61</v>
      </c>
      <c r="B2047" s="71" t="s">
        <v>47</v>
      </c>
      <c r="C2047" s="71" t="s">
        <v>1131</v>
      </c>
      <c r="D2047" s="72" t="n">
        <v>74.95</v>
      </c>
      <c r="E2047" s="71" t="n">
        <v>1</v>
      </c>
      <c r="F2047" s="71" t="n">
        <v>32</v>
      </c>
      <c r="G2047" s="72" t="n">
        <v>2389.4</v>
      </c>
      <c r="H2047" s="72" t="n">
        <v>2188.24</v>
      </c>
      <c r="I2047" s="71" t="n">
        <f aca="false">IF(B2047&gt;=Settings!$B$23,1,0)</f>
        <v>0</v>
      </c>
      <c r="J2047" s="71" t="n">
        <v>1</v>
      </c>
      <c r="K2047" s="71" t="n">
        <f aca="false">F2047*I2047*J2047</f>
        <v>0</v>
      </c>
      <c r="L2047" s="71" t="n">
        <f aca="false">E2047*I2047*J2047</f>
        <v>0</v>
      </c>
      <c r="M2047" s="72" t="n">
        <f aca="false">G2047*I2047*J2047</f>
        <v>0</v>
      </c>
      <c r="N2047" s="72" t="n">
        <f aca="false">D2047*I2047*J2047</f>
        <v>0</v>
      </c>
      <c r="O2047" s="71" t="n">
        <f aca="false">F2047*J2047</f>
        <v>32</v>
      </c>
      <c r="P2047" s="71" t="n">
        <f aca="false">E2047*J2047</f>
        <v>1</v>
      </c>
    </row>
    <row r="2048" customFormat="false" ht="15" hidden="false" customHeight="false" outlineLevel="0" collapsed="false">
      <c r="A2048" s="71" t="s">
        <v>60</v>
      </c>
      <c r="B2048" s="71" t="s">
        <v>47</v>
      </c>
      <c r="C2048" s="71" t="s">
        <v>1961</v>
      </c>
      <c r="D2048" s="72" t="n">
        <v>0</v>
      </c>
      <c r="E2048" s="71" t="n">
        <v>0</v>
      </c>
      <c r="F2048" s="71" t="n">
        <v>1</v>
      </c>
      <c r="G2048" s="72" t="n">
        <v>159.95</v>
      </c>
      <c r="H2048" s="72" t="n">
        <v>159.95</v>
      </c>
      <c r="I2048" s="71" t="n">
        <f aca="false">IF(B2048&gt;=Settings!$B$23,1,0)</f>
        <v>0</v>
      </c>
      <c r="J2048" s="71" t="n">
        <v>1</v>
      </c>
      <c r="K2048" s="71" t="n">
        <f aca="false">F2048*I2048*J2048</f>
        <v>0</v>
      </c>
      <c r="L2048" s="71" t="n">
        <f aca="false">E2048*I2048*J2048</f>
        <v>0</v>
      </c>
      <c r="M2048" s="72" t="n">
        <f aca="false">G2048*I2048*J2048</f>
        <v>0</v>
      </c>
      <c r="N2048" s="72" t="n">
        <f aca="false">D2048*I2048*J2048</f>
        <v>-0</v>
      </c>
      <c r="O2048" s="71" t="n">
        <f aca="false">F2048*J2048</f>
        <v>1</v>
      </c>
      <c r="P2048" s="71" t="n">
        <f aca="false">E2048*J2048</f>
        <v>0</v>
      </c>
    </row>
    <row r="2049" customFormat="false" ht="15" hidden="false" customHeight="false" outlineLevel="0" collapsed="false">
      <c r="A2049" s="71" t="s">
        <v>60</v>
      </c>
      <c r="B2049" s="71" t="s">
        <v>47</v>
      </c>
      <c r="C2049" s="71" t="s">
        <v>1069</v>
      </c>
      <c r="D2049" s="72" t="n">
        <v>0</v>
      </c>
      <c r="E2049" s="71" t="n">
        <v>0</v>
      </c>
      <c r="F2049" s="71" t="n">
        <v>5</v>
      </c>
      <c r="G2049" s="72" t="n">
        <v>401.75</v>
      </c>
      <c r="H2049" s="72" t="n">
        <v>401.75</v>
      </c>
      <c r="I2049" s="71" t="n">
        <f aca="false">IF(B2049&gt;=Settings!$B$23,1,0)</f>
        <v>0</v>
      </c>
      <c r="J2049" s="71" t="n">
        <v>1</v>
      </c>
      <c r="K2049" s="71" t="n">
        <f aca="false">F2049*I2049*J2049</f>
        <v>0</v>
      </c>
      <c r="L2049" s="71" t="n">
        <f aca="false">E2049*I2049*J2049</f>
        <v>0</v>
      </c>
      <c r="M2049" s="72" t="n">
        <f aca="false">G2049*I2049*J2049</f>
        <v>0</v>
      </c>
      <c r="N2049" s="72" t="n">
        <f aca="false">D2049*I2049*J2049</f>
        <v>-0</v>
      </c>
      <c r="O2049" s="71" t="n">
        <f aca="false">F2049*J2049</f>
        <v>5</v>
      </c>
      <c r="P2049" s="71" t="n">
        <f aca="false">E2049*J2049</f>
        <v>0</v>
      </c>
    </row>
    <row r="2050" customFormat="false" ht="15" hidden="false" customHeight="false" outlineLevel="0" collapsed="false">
      <c r="A2050" s="71" t="s">
        <v>59</v>
      </c>
      <c r="B2050" s="71" t="s">
        <v>47</v>
      </c>
      <c r="C2050" s="71" t="s">
        <v>915</v>
      </c>
      <c r="D2050" s="72" t="n">
        <v>0</v>
      </c>
      <c r="E2050" s="71" t="n">
        <v>0</v>
      </c>
      <c r="F2050" s="71" t="n">
        <v>4</v>
      </c>
      <c r="G2050" s="72" t="n">
        <v>1006.728</v>
      </c>
      <c r="H2050" s="72" t="n">
        <v>1006.728</v>
      </c>
      <c r="I2050" s="71" t="n">
        <f aca="false">IF(B2050&gt;=Settings!$B$23,1,0)</f>
        <v>0</v>
      </c>
      <c r="J2050" s="71" t="n">
        <v>1</v>
      </c>
      <c r="K2050" s="71" t="n">
        <f aca="false">F2050*I2050*J2050</f>
        <v>0</v>
      </c>
      <c r="L2050" s="71" t="n">
        <f aca="false">E2050*I2050*J2050</f>
        <v>0</v>
      </c>
      <c r="M2050" s="72" t="n">
        <f aca="false">G2050*I2050*J2050</f>
        <v>0</v>
      </c>
      <c r="N2050" s="72" t="n">
        <f aca="false">D2050*I2050*J2050</f>
        <v>-0</v>
      </c>
      <c r="O2050" s="71" t="n">
        <f aca="false">F2050*J2050</f>
        <v>4</v>
      </c>
      <c r="P2050" s="71" t="n">
        <f aca="false">E2050*J2050</f>
        <v>0</v>
      </c>
    </row>
    <row r="2051" customFormat="false" ht="15" hidden="false" customHeight="false" outlineLevel="0" collapsed="false">
      <c r="A2051" s="71" t="s">
        <v>60</v>
      </c>
      <c r="B2051" s="71" t="s">
        <v>47</v>
      </c>
      <c r="C2051" s="71" t="s">
        <v>1261</v>
      </c>
      <c r="D2051" s="72" t="n">
        <v>0</v>
      </c>
      <c r="E2051" s="71" t="n">
        <v>0</v>
      </c>
      <c r="F2051" s="71" t="n">
        <v>2</v>
      </c>
      <c r="G2051" s="72" t="n">
        <v>249.9</v>
      </c>
      <c r="H2051" s="72" t="n">
        <v>249.9</v>
      </c>
      <c r="I2051" s="71" t="n">
        <f aca="false">IF(B2051&gt;=Settings!$B$23,1,0)</f>
        <v>0</v>
      </c>
      <c r="J2051" s="71" t="n">
        <v>1</v>
      </c>
      <c r="K2051" s="71" t="n">
        <f aca="false">F2051*I2051*J2051</f>
        <v>0</v>
      </c>
      <c r="L2051" s="71" t="n">
        <f aca="false">E2051*I2051*J2051</f>
        <v>0</v>
      </c>
      <c r="M2051" s="72" t="n">
        <f aca="false">G2051*I2051*J2051</f>
        <v>0</v>
      </c>
      <c r="N2051" s="72" t="n">
        <f aca="false">D2051*I2051*J2051</f>
        <v>-0</v>
      </c>
      <c r="O2051" s="71" t="n">
        <f aca="false">F2051*J2051</f>
        <v>2</v>
      </c>
      <c r="P2051" s="71" t="n">
        <f aca="false">E2051*J2051</f>
        <v>0</v>
      </c>
    </row>
    <row r="2052" customFormat="false" ht="15" hidden="false" customHeight="false" outlineLevel="0" collapsed="false">
      <c r="A2052" s="71" t="s">
        <v>59</v>
      </c>
      <c r="B2052" s="71" t="s">
        <v>47</v>
      </c>
      <c r="C2052" s="71" t="s">
        <v>1641</v>
      </c>
      <c r="D2052" s="72" t="n">
        <v>0</v>
      </c>
      <c r="E2052" s="71" t="n">
        <v>0</v>
      </c>
      <c r="F2052" s="71" t="n">
        <v>1</v>
      </c>
      <c r="G2052" s="72" t="n">
        <v>167.95</v>
      </c>
      <c r="H2052" s="72" t="n">
        <v>167.95</v>
      </c>
      <c r="I2052" s="71" t="n">
        <f aca="false">IF(B2052&gt;=Settings!$B$23,1,0)</f>
        <v>0</v>
      </c>
      <c r="J2052" s="71" t="n">
        <v>1</v>
      </c>
      <c r="K2052" s="71" t="n">
        <f aca="false">F2052*I2052*J2052</f>
        <v>0</v>
      </c>
      <c r="L2052" s="71" t="n">
        <f aca="false">E2052*I2052*J2052</f>
        <v>0</v>
      </c>
      <c r="M2052" s="72" t="n">
        <f aca="false">G2052*I2052*J2052</f>
        <v>0</v>
      </c>
      <c r="N2052" s="72" t="n">
        <f aca="false">D2052*I2052*J2052</f>
        <v>-0</v>
      </c>
      <c r="O2052" s="71" t="n">
        <f aca="false">F2052*J2052</f>
        <v>1</v>
      </c>
      <c r="P2052" s="71" t="n">
        <f aca="false">E2052*J2052</f>
        <v>0</v>
      </c>
    </row>
    <row r="2053" customFormat="false" ht="15" hidden="false" customHeight="false" outlineLevel="0" collapsed="false">
      <c r="A2053" s="71" t="s">
        <v>59</v>
      </c>
      <c r="B2053" s="71" t="s">
        <v>47</v>
      </c>
      <c r="C2053" s="71" t="s">
        <v>1962</v>
      </c>
      <c r="D2053" s="72" t="n">
        <v>0</v>
      </c>
      <c r="E2053" s="71" t="n">
        <v>0</v>
      </c>
      <c r="F2053" s="71" t="n">
        <v>1</v>
      </c>
      <c r="G2053" s="72" t="n">
        <v>104.95</v>
      </c>
      <c r="H2053" s="72" t="n">
        <v>104.95</v>
      </c>
      <c r="I2053" s="71" t="n">
        <f aca="false">IF(B2053&gt;=Settings!$B$23,1,0)</f>
        <v>0</v>
      </c>
      <c r="J2053" s="71" t="n">
        <v>1</v>
      </c>
      <c r="K2053" s="71" t="n">
        <f aca="false">F2053*I2053*J2053</f>
        <v>0</v>
      </c>
      <c r="L2053" s="71" t="n">
        <f aca="false">E2053*I2053*J2053</f>
        <v>0</v>
      </c>
      <c r="M2053" s="72" t="n">
        <f aca="false">G2053*I2053*J2053</f>
        <v>0</v>
      </c>
      <c r="N2053" s="72" t="n">
        <f aca="false">D2053*I2053*J2053</f>
        <v>-0</v>
      </c>
      <c r="O2053" s="71" t="n">
        <f aca="false">F2053*J2053</f>
        <v>1</v>
      </c>
      <c r="P2053" s="71" t="n">
        <f aca="false">E2053*J2053</f>
        <v>0</v>
      </c>
    </row>
    <row r="2054" customFormat="false" ht="15" hidden="false" customHeight="false" outlineLevel="0" collapsed="false">
      <c r="A2054" s="71" t="s">
        <v>60</v>
      </c>
      <c r="B2054" s="71" t="s">
        <v>47</v>
      </c>
      <c r="C2054" s="71" t="s">
        <v>1108</v>
      </c>
      <c r="D2054" s="72" t="n">
        <v>0</v>
      </c>
      <c r="E2054" s="71" t="n">
        <v>0</v>
      </c>
      <c r="F2054" s="71" t="n">
        <v>2</v>
      </c>
      <c r="G2054" s="72" t="n">
        <v>179.9</v>
      </c>
      <c r="H2054" s="72" t="n">
        <v>179.9</v>
      </c>
      <c r="I2054" s="71" t="n">
        <f aca="false">IF(B2054&gt;=Settings!$B$23,1,0)</f>
        <v>0</v>
      </c>
      <c r="J2054" s="71" t="n">
        <v>1</v>
      </c>
      <c r="K2054" s="71" t="n">
        <f aca="false">F2054*I2054*J2054</f>
        <v>0</v>
      </c>
      <c r="L2054" s="71" t="n">
        <f aca="false">E2054*I2054*J2054</f>
        <v>0</v>
      </c>
      <c r="M2054" s="72" t="n">
        <f aca="false">G2054*I2054*J2054</f>
        <v>0</v>
      </c>
      <c r="N2054" s="72" t="n">
        <f aca="false">D2054*I2054*J2054</f>
        <v>-0</v>
      </c>
      <c r="O2054" s="71" t="n">
        <f aca="false">F2054*J2054</f>
        <v>2</v>
      </c>
      <c r="P2054" s="71" t="n">
        <f aca="false">E2054*J2054</f>
        <v>0</v>
      </c>
    </row>
    <row r="2055" customFormat="false" ht="15" hidden="false" customHeight="false" outlineLevel="0" collapsed="false">
      <c r="A2055" s="71" t="s">
        <v>59</v>
      </c>
      <c r="B2055" s="71" t="s">
        <v>47</v>
      </c>
      <c r="C2055" s="71" t="s">
        <v>640</v>
      </c>
      <c r="D2055" s="72" t="n">
        <v>0</v>
      </c>
      <c r="E2055" s="71" t="n">
        <v>0</v>
      </c>
      <c r="F2055" s="71" t="n">
        <v>5</v>
      </c>
      <c r="G2055" s="72" t="n">
        <v>345.772</v>
      </c>
      <c r="H2055" s="72" t="n">
        <v>345.772</v>
      </c>
      <c r="I2055" s="71" t="n">
        <f aca="false">IF(B2055&gt;=Settings!$B$23,1,0)</f>
        <v>0</v>
      </c>
      <c r="J2055" s="71" t="n">
        <v>1</v>
      </c>
      <c r="K2055" s="71" t="n">
        <f aca="false">F2055*I2055*J2055</f>
        <v>0</v>
      </c>
      <c r="L2055" s="71" t="n">
        <f aca="false">E2055*I2055*J2055</f>
        <v>0</v>
      </c>
      <c r="M2055" s="72" t="n">
        <f aca="false">G2055*I2055*J2055</f>
        <v>0</v>
      </c>
      <c r="N2055" s="72" t="n">
        <f aca="false">D2055*I2055*J2055</f>
        <v>-0</v>
      </c>
      <c r="O2055" s="71" t="n">
        <f aca="false">F2055*J2055</f>
        <v>5</v>
      </c>
      <c r="P2055" s="71" t="n">
        <f aca="false">E2055*J2055</f>
        <v>0</v>
      </c>
    </row>
    <row r="2056" customFormat="false" ht="15" hidden="false" customHeight="false" outlineLevel="0" collapsed="false">
      <c r="A2056" s="71" t="s">
        <v>59</v>
      </c>
      <c r="B2056" s="71" t="s">
        <v>47</v>
      </c>
      <c r="C2056" s="71" t="s">
        <v>1417</v>
      </c>
      <c r="D2056" s="72" t="n">
        <v>0</v>
      </c>
      <c r="E2056" s="71" t="n">
        <v>0</v>
      </c>
      <c r="F2056" s="71" t="n">
        <v>2</v>
      </c>
      <c r="G2056" s="72" t="n">
        <v>441.9</v>
      </c>
      <c r="H2056" s="72" t="n">
        <v>441.9</v>
      </c>
      <c r="I2056" s="71" t="n">
        <f aca="false">IF(B2056&gt;=Settings!$B$23,1,0)</f>
        <v>0</v>
      </c>
      <c r="J2056" s="71" t="n">
        <v>1</v>
      </c>
      <c r="K2056" s="71" t="n">
        <f aca="false">F2056*I2056*J2056</f>
        <v>0</v>
      </c>
      <c r="L2056" s="71" t="n">
        <f aca="false">E2056*I2056*J2056</f>
        <v>0</v>
      </c>
      <c r="M2056" s="72" t="n">
        <f aca="false">G2056*I2056*J2056</f>
        <v>0</v>
      </c>
      <c r="N2056" s="72" t="n">
        <f aca="false">D2056*I2056*J2056</f>
        <v>-0</v>
      </c>
      <c r="O2056" s="71" t="n">
        <f aca="false">F2056*J2056</f>
        <v>2</v>
      </c>
      <c r="P2056" s="71" t="n">
        <f aca="false">E2056*J2056</f>
        <v>0</v>
      </c>
    </row>
    <row r="2057" customFormat="false" ht="15" hidden="false" customHeight="false" outlineLevel="0" collapsed="false">
      <c r="A2057" s="71" t="s">
        <v>60</v>
      </c>
      <c r="B2057" s="71" t="s">
        <v>47</v>
      </c>
      <c r="C2057" s="71" t="s">
        <v>1963</v>
      </c>
      <c r="D2057" s="72" t="n">
        <v>0</v>
      </c>
      <c r="E2057" s="71" t="n">
        <v>0</v>
      </c>
      <c r="F2057" s="71" t="n">
        <v>1</v>
      </c>
      <c r="G2057" s="72" t="n">
        <v>87.95</v>
      </c>
      <c r="H2057" s="72" t="n">
        <v>87.95</v>
      </c>
      <c r="I2057" s="71" t="n">
        <f aca="false">IF(B2057&gt;=Settings!$B$23,1,0)</f>
        <v>0</v>
      </c>
      <c r="J2057" s="71" t="n">
        <v>1</v>
      </c>
      <c r="K2057" s="71" t="n">
        <f aca="false">F2057*I2057*J2057</f>
        <v>0</v>
      </c>
      <c r="L2057" s="71" t="n">
        <f aca="false">E2057*I2057*J2057</f>
        <v>0</v>
      </c>
      <c r="M2057" s="72" t="n">
        <f aca="false">G2057*I2057*J2057</f>
        <v>0</v>
      </c>
      <c r="N2057" s="72" t="n">
        <f aca="false">D2057*I2057*J2057</f>
        <v>-0</v>
      </c>
      <c r="O2057" s="71" t="n">
        <f aca="false">F2057*J2057</f>
        <v>1</v>
      </c>
      <c r="P2057" s="71" t="n">
        <f aca="false">E2057*J2057</f>
        <v>0</v>
      </c>
    </row>
    <row r="2058" customFormat="false" ht="15" hidden="false" customHeight="false" outlineLevel="0" collapsed="false">
      <c r="A2058" s="71" t="s">
        <v>59</v>
      </c>
      <c r="B2058" s="71" t="s">
        <v>47</v>
      </c>
      <c r="C2058" s="71" t="s">
        <v>1087</v>
      </c>
      <c r="D2058" s="72" t="n">
        <v>0</v>
      </c>
      <c r="E2058" s="71" t="n">
        <v>0</v>
      </c>
      <c r="F2058" s="71" t="n">
        <v>1</v>
      </c>
      <c r="G2058" s="72" t="n">
        <v>91.95</v>
      </c>
      <c r="H2058" s="72" t="n">
        <v>91.95</v>
      </c>
      <c r="I2058" s="71" t="n">
        <f aca="false">IF(B2058&gt;=Settings!$B$23,1,0)</f>
        <v>0</v>
      </c>
      <c r="J2058" s="71" t="n">
        <v>1</v>
      </c>
      <c r="K2058" s="71" t="n">
        <f aca="false">F2058*I2058*J2058</f>
        <v>0</v>
      </c>
      <c r="L2058" s="71" t="n">
        <f aca="false">E2058*I2058*J2058</f>
        <v>0</v>
      </c>
      <c r="M2058" s="72" t="n">
        <f aca="false">G2058*I2058*J2058</f>
        <v>0</v>
      </c>
      <c r="N2058" s="72" t="n">
        <f aca="false">D2058*I2058*J2058</f>
        <v>-0</v>
      </c>
      <c r="O2058" s="71" t="n">
        <f aca="false">F2058*J2058</f>
        <v>1</v>
      </c>
      <c r="P2058" s="71" t="n">
        <f aca="false">E2058*J2058</f>
        <v>0</v>
      </c>
    </row>
    <row r="2059" customFormat="false" ht="15" hidden="false" customHeight="false" outlineLevel="0" collapsed="false">
      <c r="A2059" s="71" t="s">
        <v>60</v>
      </c>
      <c r="B2059" s="71" t="s">
        <v>47</v>
      </c>
      <c r="C2059" s="71" t="s">
        <v>1964</v>
      </c>
      <c r="D2059" s="72" t="n">
        <v>74.95</v>
      </c>
      <c r="E2059" s="71" t="n">
        <v>1</v>
      </c>
      <c r="F2059" s="71" t="n">
        <v>16</v>
      </c>
      <c r="G2059" s="72" t="n">
        <v>854.2</v>
      </c>
      <c r="H2059" s="72" t="n">
        <v>779.25</v>
      </c>
      <c r="I2059" s="71" t="n">
        <f aca="false">IF(B2059&gt;=Settings!$B$23,1,0)</f>
        <v>0</v>
      </c>
      <c r="J2059" s="71" t="n">
        <v>1</v>
      </c>
      <c r="K2059" s="71" t="n">
        <f aca="false">F2059*I2059*J2059</f>
        <v>0</v>
      </c>
      <c r="L2059" s="71" t="n">
        <f aca="false">E2059*I2059*J2059</f>
        <v>0</v>
      </c>
      <c r="M2059" s="72" t="n">
        <f aca="false">G2059*I2059*J2059</f>
        <v>0</v>
      </c>
      <c r="N2059" s="72" t="n">
        <f aca="false">D2059*I2059*J2059</f>
        <v>0</v>
      </c>
      <c r="O2059" s="71" t="n">
        <f aca="false">F2059*J2059</f>
        <v>16</v>
      </c>
      <c r="P2059" s="71" t="n">
        <f aca="false">E2059*J2059</f>
        <v>1</v>
      </c>
    </row>
    <row r="2060" customFormat="false" ht="15" hidden="false" customHeight="false" outlineLevel="0" collapsed="false">
      <c r="A2060" s="71" t="s">
        <v>60</v>
      </c>
      <c r="B2060" s="71" t="s">
        <v>47</v>
      </c>
      <c r="C2060" s="71" t="s">
        <v>1965</v>
      </c>
      <c r="D2060" s="72" t="n">
        <v>0</v>
      </c>
      <c r="E2060" s="71" t="n">
        <v>0</v>
      </c>
      <c r="F2060" s="71" t="n">
        <v>3</v>
      </c>
      <c r="G2060" s="72" t="n">
        <v>311.85</v>
      </c>
      <c r="H2060" s="72" t="n">
        <v>311.85</v>
      </c>
      <c r="I2060" s="71" t="n">
        <f aca="false">IF(B2060&gt;=Settings!$B$23,1,0)</f>
        <v>0</v>
      </c>
      <c r="J2060" s="71" t="n">
        <v>1</v>
      </c>
      <c r="K2060" s="71" t="n">
        <f aca="false">F2060*I2060*J2060</f>
        <v>0</v>
      </c>
      <c r="L2060" s="71" t="n">
        <f aca="false">E2060*I2060*J2060</f>
        <v>0</v>
      </c>
      <c r="M2060" s="72" t="n">
        <f aca="false">G2060*I2060*J2060</f>
        <v>0</v>
      </c>
      <c r="N2060" s="72" t="n">
        <f aca="false">D2060*I2060*J2060</f>
        <v>-0</v>
      </c>
      <c r="O2060" s="71" t="n">
        <f aca="false">F2060*J2060</f>
        <v>3</v>
      </c>
      <c r="P2060" s="71" t="n">
        <f aca="false">E2060*J2060</f>
        <v>0</v>
      </c>
    </row>
    <row r="2061" customFormat="false" ht="15" hidden="false" customHeight="false" outlineLevel="0" collapsed="false">
      <c r="A2061" s="71" t="s">
        <v>59</v>
      </c>
      <c r="B2061" s="71" t="s">
        <v>47</v>
      </c>
      <c r="C2061" s="71" t="s">
        <v>1091</v>
      </c>
      <c r="D2061" s="72" t="n">
        <v>0</v>
      </c>
      <c r="E2061" s="71" t="n">
        <v>0</v>
      </c>
      <c r="F2061" s="71" t="n">
        <v>5</v>
      </c>
      <c r="G2061" s="72" t="n">
        <v>603.5</v>
      </c>
      <c r="H2061" s="72" t="n">
        <v>603.5</v>
      </c>
      <c r="I2061" s="71" t="n">
        <f aca="false">IF(B2061&gt;=Settings!$B$23,1,0)</f>
        <v>0</v>
      </c>
      <c r="J2061" s="71" t="n">
        <v>1</v>
      </c>
      <c r="K2061" s="71" t="n">
        <f aca="false">F2061*I2061*J2061</f>
        <v>0</v>
      </c>
      <c r="L2061" s="71" t="n">
        <f aca="false">E2061*I2061*J2061</f>
        <v>0</v>
      </c>
      <c r="M2061" s="72" t="n">
        <f aca="false">G2061*I2061*J2061</f>
        <v>0</v>
      </c>
      <c r="N2061" s="72" t="n">
        <f aca="false">D2061*I2061*J2061</f>
        <v>-0</v>
      </c>
      <c r="O2061" s="71" t="n">
        <f aca="false">F2061*J2061</f>
        <v>5</v>
      </c>
      <c r="P2061" s="71" t="n">
        <f aca="false">E2061*J2061</f>
        <v>0</v>
      </c>
    </row>
    <row r="2062" customFormat="false" ht="15" hidden="false" customHeight="false" outlineLevel="0" collapsed="false">
      <c r="A2062" s="71" t="s">
        <v>61</v>
      </c>
      <c r="B2062" s="71" t="s">
        <v>47</v>
      </c>
      <c r="C2062" s="71" t="s">
        <v>167</v>
      </c>
      <c r="D2062" s="72" t="n">
        <v>0</v>
      </c>
      <c r="E2062" s="71" t="n">
        <v>0</v>
      </c>
      <c r="F2062" s="71" t="n">
        <v>10</v>
      </c>
      <c r="G2062" s="72" t="n">
        <v>979.5</v>
      </c>
      <c r="H2062" s="72" t="n">
        <v>934.52</v>
      </c>
      <c r="I2062" s="71" t="n">
        <f aca="false">IF(B2062&gt;=Settings!$B$23,1,0)</f>
        <v>0</v>
      </c>
      <c r="J2062" s="71" t="n">
        <v>1</v>
      </c>
      <c r="K2062" s="71" t="n">
        <f aca="false">F2062*I2062*J2062</f>
        <v>0</v>
      </c>
      <c r="L2062" s="71" t="n">
        <f aca="false">E2062*I2062*J2062</f>
        <v>0</v>
      </c>
      <c r="M2062" s="72" t="n">
        <f aca="false">G2062*I2062*J2062</f>
        <v>0</v>
      </c>
      <c r="N2062" s="72" t="n">
        <f aca="false">D2062*I2062*J2062</f>
        <v>-0</v>
      </c>
      <c r="O2062" s="71" t="n">
        <f aca="false">F2062*J2062</f>
        <v>10</v>
      </c>
      <c r="P2062" s="71" t="n">
        <f aca="false">E2062*J2062</f>
        <v>0</v>
      </c>
    </row>
    <row r="2063" customFormat="false" ht="15" hidden="false" customHeight="false" outlineLevel="0" collapsed="false">
      <c r="A2063" s="71" t="s">
        <v>60</v>
      </c>
      <c r="B2063" s="71" t="s">
        <v>47</v>
      </c>
      <c r="C2063" s="71" t="s">
        <v>1966</v>
      </c>
      <c r="D2063" s="72" t="n">
        <v>0</v>
      </c>
      <c r="E2063" s="71" t="n">
        <v>0</v>
      </c>
      <c r="F2063" s="71" t="n">
        <v>5</v>
      </c>
      <c r="G2063" s="72" t="n">
        <v>374.75</v>
      </c>
      <c r="H2063" s="72" t="n">
        <v>374.75</v>
      </c>
      <c r="I2063" s="71" t="n">
        <f aca="false">IF(B2063&gt;=Settings!$B$23,1,0)</f>
        <v>0</v>
      </c>
      <c r="J2063" s="71" t="n">
        <v>1</v>
      </c>
      <c r="K2063" s="71" t="n">
        <f aca="false">F2063*I2063*J2063</f>
        <v>0</v>
      </c>
      <c r="L2063" s="71" t="n">
        <f aca="false">E2063*I2063*J2063</f>
        <v>0</v>
      </c>
      <c r="M2063" s="72" t="n">
        <f aca="false">G2063*I2063*J2063</f>
        <v>0</v>
      </c>
      <c r="N2063" s="72" t="n">
        <f aca="false">D2063*I2063*J2063</f>
        <v>-0</v>
      </c>
      <c r="O2063" s="71" t="n">
        <f aca="false">F2063*J2063</f>
        <v>5</v>
      </c>
      <c r="P2063" s="71" t="n">
        <f aca="false">E2063*J2063</f>
        <v>0</v>
      </c>
    </row>
    <row r="2064" customFormat="false" ht="15" hidden="false" customHeight="false" outlineLevel="0" collapsed="false">
      <c r="A2064" s="71" t="s">
        <v>60</v>
      </c>
      <c r="B2064" s="71" t="s">
        <v>47</v>
      </c>
      <c r="C2064" s="71" t="s">
        <v>1967</v>
      </c>
      <c r="D2064" s="72" t="n">
        <v>79.95</v>
      </c>
      <c r="E2064" s="71" t="n">
        <v>1</v>
      </c>
      <c r="F2064" s="71" t="n">
        <v>13</v>
      </c>
      <c r="G2064" s="72" t="n">
        <v>829.35</v>
      </c>
      <c r="H2064" s="72" t="n">
        <v>749.4</v>
      </c>
      <c r="I2064" s="71" t="n">
        <f aca="false">IF(B2064&gt;=Settings!$B$23,1,0)</f>
        <v>0</v>
      </c>
      <c r="J2064" s="71" t="n">
        <v>1</v>
      </c>
      <c r="K2064" s="71" t="n">
        <f aca="false">F2064*I2064*J2064</f>
        <v>0</v>
      </c>
      <c r="L2064" s="71" t="n">
        <f aca="false">E2064*I2064*J2064</f>
        <v>0</v>
      </c>
      <c r="M2064" s="72" t="n">
        <f aca="false">G2064*I2064*J2064</f>
        <v>0</v>
      </c>
      <c r="N2064" s="72" t="n">
        <f aca="false">D2064*I2064*J2064</f>
        <v>0</v>
      </c>
      <c r="O2064" s="71" t="n">
        <f aca="false">F2064*J2064</f>
        <v>13</v>
      </c>
      <c r="P2064" s="71" t="n">
        <f aca="false">E2064*J2064</f>
        <v>1</v>
      </c>
    </row>
    <row r="2065" customFormat="false" ht="15" hidden="false" customHeight="false" outlineLevel="0" collapsed="false">
      <c r="A2065" s="71" t="s">
        <v>60</v>
      </c>
      <c r="B2065" s="71" t="s">
        <v>47</v>
      </c>
      <c r="C2065" s="71" t="s">
        <v>1968</v>
      </c>
      <c r="D2065" s="72" t="n">
        <v>0</v>
      </c>
      <c r="E2065" s="71" t="n">
        <v>0</v>
      </c>
      <c r="F2065" s="71" t="n">
        <v>2</v>
      </c>
      <c r="G2065" s="72" t="n">
        <v>199.9</v>
      </c>
      <c r="H2065" s="72" t="n">
        <v>199.9</v>
      </c>
      <c r="I2065" s="71" t="n">
        <f aca="false">IF(B2065&gt;=Settings!$B$23,1,0)</f>
        <v>0</v>
      </c>
      <c r="J2065" s="71" t="n">
        <v>1</v>
      </c>
      <c r="K2065" s="71" t="n">
        <f aca="false">F2065*I2065*J2065</f>
        <v>0</v>
      </c>
      <c r="L2065" s="71" t="n">
        <f aca="false">E2065*I2065*J2065</f>
        <v>0</v>
      </c>
      <c r="M2065" s="72" t="n">
        <f aca="false">G2065*I2065*J2065</f>
        <v>0</v>
      </c>
      <c r="N2065" s="72" t="n">
        <f aca="false">D2065*I2065*J2065</f>
        <v>-0</v>
      </c>
      <c r="O2065" s="71" t="n">
        <f aca="false">F2065*J2065</f>
        <v>2</v>
      </c>
      <c r="P2065" s="71" t="n">
        <f aca="false">E2065*J2065</f>
        <v>0</v>
      </c>
    </row>
    <row r="2066" customFormat="false" ht="15" hidden="false" customHeight="false" outlineLevel="0" collapsed="false">
      <c r="A2066" s="71" t="s">
        <v>60</v>
      </c>
      <c r="B2066" s="71" t="s">
        <v>47</v>
      </c>
      <c r="C2066" s="71" t="s">
        <v>1969</v>
      </c>
      <c r="D2066" s="72" t="n">
        <v>0</v>
      </c>
      <c r="E2066" s="71" t="n">
        <v>0</v>
      </c>
      <c r="F2066" s="71" t="n">
        <v>1</v>
      </c>
      <c r="G2066" s="72" t="n">
        <v>49.95</v>
      </c>
      <c r="H2066" s="72" t="n">
        <v>49.95</v>
      </c>
      <c r="I2066" s="71" t="n">
        <f aca="false">IF(B2066&gt;=Settings!$B$23,1,0)</f>
        <v>0</v>
      </c>
      <c r="J2066" s="71" t="n">
        <v>1</v>
      </c>
      <c r="K2066" s="71" t="n">
        <f aca="false">F2066*I2066*J2066</f>
        <v>0</v>
      </c>
      <c r="L2066" s="71" t="n">
        <f aca="false">E2066*I2066*J2066</f>
        <v>0</v>
      </c>
      <c r="M2066" s="72" t="n">
        <f aca="false">G2066*I2066*J2066</f>
        <v>0</v>
      </c>
      <c r="N2066" s="72" t="n">
        <f aca="false">D2066*I2066*J2066</f>
        <v>-0</v>
      </c>
      <c r="O2066" s="71" t="n">
        <f aca="false">F2066*J2066</f>
        <v>1</v>
      </c>
      <c r="P2066" s="71" t="n">
        <f aca="false">E2066*J2066</f>
        <v>0</v>
      </c>
    </row>
    <row r="2067" customFormat="false" ht="15" hidden="false" customHeight="false" outlineLevel="0" collapsed="false">
      <c r="A2067" s="71" t="s">
        <v>60</v>
      </c>
      <c r="B2067" s="71" t="s">
        <v>47</v>
      </c>
      <c r="C2067" s="71" t="s">
        <v>1970</v>
      </c>
      <c r="D2067" s="72" t="n">
        <v>0</v>
      </c>
      <c r="E2067" s="71" t="n">
        <v>0</v>
      </c>
      <c r="F2067" s="71" t="n">
        <v>2</v>
      </c>
      <c r="G2067" s="72" t="n">
        <v>243.9</v>
      </c>
      <c r="H2067" s="72" t="n">
        <v>243.9</v>
      </c>
      <c r="I2067" s="71" t="n">
        <f aca="false">IF(B2067&gt;=Settings!$B$23,1,0)</f>
        <v>0</v>
      </c>
      <c r="J2067" s="71" t="n">
        <v>1</v>
      </c>
      <c r="K2067" s="71" t="n">
        <f aca="false">F2067*I2067*J2067</f>
        <v>0</v>
      </c>
      <c r="L2067" s="71" t="n">
        <f aca="false">E2067*I2067*J2067</f>
        <v>0</v>
      </c>
      <c r="M2067" s="72" t="n">
        <f aca="false">G2067*I2067*J2067</f>
        <v>0</v>
      </c>
      <c r="N2067" s="72" t="n">
        <f aca="false">D2067*I2067*J2067</f>
        <v>-0</v>
      </c>
      <c r="O2067" s="71" t="n">
        <f aca="false">F2067*J2067</f>
        <v>2</v>
      </c>
      <c r="P2067" s="71" t="n">
        <f aca="false">E2067*J2067</f>
        <v>0</v>
      </c>
    </row>
    <row r="2068" customFormat="false" ht="15" hidden="false" customHeight="false" outlineLevel="0" collapsed="false">
      <c r="A2068" s="71" t="s">
        <v>60</v>
      </c>
      <c r="B2068" s="71" t="s">
        <v>47</v>
      </c>
      <c r="C2068" s="71" t="s">
        <v>1971</v>
      </c>
      <c r="D2068" s="72" t="n">
        <v>0</v>
      </c>
      <c r="E2068" s="71" t="n">
        <v>0</v>
      </c>
      <c r="F2068" s="71" t="n">
        <v>2</v>
      </c>
      <c r="G2068" s="72" t="n">
        <v>119.9</v>
      </c>
      <c r="H2068" s="72" t="n">
        <v>119.9</v>
      </c>
      <c r="I2068" s="71" t="n">
        <f aca="false">IF(B2068&gt;=Settings!$B$23,1,0)</f>
        <v>0</v>
      </c>
      <c r="J2068" s="71" t="n">
        <v>1</v>
      </c>
      <c r="K2068" s="71" t="n">
        <f aca="false">F2068*I2068*J2068</f>
        <v>0</v>
      </c>
      <c r="L2068" s="71" t="n">
        <f aca="false">E2068*I2068*J2068</f>
        <v>0</v>
      </c>
      <c r="M2068" s="72" t="n">
        <f aca="false">G2068*I2068*J2068</f>
        <v>0</v>
      </c>
      <c r="N2068" s="72" t="n">
        <f aca="false">D2068*I2068*J2068</f>
        <v>-0</v>
      </c>
      <c r="O2068" s="71" t="n">
        <f aca="false">F2068*J2068</f>
        <v>2</v>
      </c>
      <c r="P2068" s="71" t="n">
        <f aca="false">E2068*J2068</f>
        <v>0</v>
      </c>
    </row>
    <row r="2069" customFormat="false" ht="15" hidden="false" customHeight="false" outlineLevel="0" collapsed="false">
      <c r="A2069" s="71" t="s">
        <v>60</v>
      </c>
      <c r="B2069" s="71" t="s">
        <v>47</v>
      </c>
      <c r="C2069" s="71" t="s">
        <v>1307</v>
      </c>
      <c r="D2069" s="72" t="n">
        <v>0</v>
      </c>
      <c r="E2069" s="71" t="n">
        <v>0</v>
      </c>
      <c r="F2069" s="71" t="n">
        <v>1</v>
      </c>
      <c r="G2069" s="72" t="n">
        <v>124.95</v>
      </c>
      <c r="H2069" s="72" t="n">
        <v>124.95</v>
      </c>
      <c r="I2069" s="71" t="n">
        <f aca="false">IF(B2069&gt;=Settings!$B$23,1,0)</f>
        <v>0</v>
      </c>
      <c r="J2069" s="71" t="n">
        <v>1</v>
      </c>
      <c r="K2069" s="71" t="n">
        <f aca="false">F2069*I2069*J2069</f>
        <v>0</v>
      </c>
      <c r="L2069" s="71" t="n">
        <f aca="false">E2069*I2069*J2069</f>
        <v>0</v>
      </c>
      <c r="M2069" s="72" t="n">
        <f aca="false">G2069*I2069*J2069</f>
        <v>0</v>
      </c>
      <c r="N2069" s="72" t="n">
        <f aca="false">D2069*I2069*J2069</f>
        <v>-0</v>
      </c>
      <c r="O2069" s="71" t="n">
        <f aca="false">F2069*J2069</f>
        <v>1</v>
      </c>
      <c r="P2069" s="71" t="n">
        <f aca="false">E2069*J2069</f>
        <v>0</v>
      </c>
    </row>
    <row r="2070" customFormat="false" ht="15" hidden="false" customHeight="false" outlineLevel="0" collapsed="false">
      <c r="A2070" s="71" t="s">
        <v>60</v>
      </c>
      <c r="B2070" s="71" t="s">
        <v>47</v>
      </c>
      <c r="C2070" s="71" t="s">
        <v>1972</v>
      </c>
      <c r="D2070" s="72" t="n">
        <v>139.95</v>
      </c>
      <c r="E2070" s="71" t="n">
        <v>1</v>
      </c>
      <c r="F2070" s="71" t="n">
        <v>2</v>
      </c>
      <c r="G2070" s="72" t="n">
        <v>294.9</v>
      </c>
      <c r="H2070" s="72" t="n">
        <v>154.95</v>
      </c>
      <c r="I2070" s="71" t="n">
        <f aca="false">IF(B2070&gt;=Settings!$B$23,1,0)</f>
        <v>0</v>
      </c>
      <c r="J2070" s="71" t="n">
        <v>1</v>
      </c>
      <c r="K2070" s="71" t="n">
        <f aca="false">F2070*I2070*J2070</f>
        <v>0</v>
      </c>
      <c r="L2070" s="71" t="n">
        <f aca="false">E2070*I2070*J2070</f>
        <v>0</v>
      </c>
      <c r="M2070" s="72" t="n">
        <f aca="false">G2070*I2070*J2070</f>
        <v>0</v>
      </c>
      <c r="N2070" s="72" t="n">
        <f aca="false">D2070*I2070*J2070</f>
        <v>0</v>
      </c>
      <c r="O2070" s="71" t="n">
        <f aca="false">F2070*J2070</f>
        <v>2</v>
      </c>
      <c r="P2070" s="71" t="n">
        <f aca="false">E2070*J2070</f>
        <v>1</v>
      </c>
    </row>
    <row r="2071" customFormat="false" ht="15" hidden="false" customHeight="false" outlineLevel="0" collapsed="false">
      <c r="A2071" s="71" t="s">
        <v>60</v>
      </c>
      <c r="B2071" s="71" t="s">
        <v>47</v>
      </c>
      <c r="C2071" s="71" t="s">
        <v>1973</v>
      </c>
      <c r="D2071" s="72" t="n">
        <v>0</v>
      </c>
      <c r="E2071" s="71" t="n">
        <v>0</v>
      </c>
      <c r="F2071" s="71" t="n">
        <v>1</v>
      </c>
      <c r="G2071" s="72" t="n">
        <v>141.95</v>
      </c>
      <c r="H2071" s="72" t="n">
        <v>141.95</v>
      </c>
      <c r="I2071" s="71" t="n">
        <f aca="false">IF(B2071&gt;=Settings!$B$23,1,0)</f>
        <v>0</v>
      </c>
      <c r="J2071" s="71" t="n">
        <v>1</v>
      </c>
      <c r="K2071" s="71" t="n">
        <f aca="false">F2071*I2071*J2071</f>
        <v>0</v>
      </c>
      <c r="L2071" s="71" t="n">
        <f aca="false">E2071*I2071*J2071</f>
        <v>0</v>
      </c>
      <c r="M2071" s="72" t="n">
        <f aca="false">G2071*I2071*J2071</f>
        <v>0</v>
      </c>
      <c r="N2071" s="72" t="n">
        <f aca="false">D2071*I2071*J2071</f>
        <v>-0</v>
      </c>
      <c r="O2071" s="71" t="n">
        <f aca="false">F2071*J2071</f>
        <v>1</v>
      </c>
      <c r="P2071" s="71" t="n">
        <f aca="false">E2071*J2071</f>
        <v>0</v>
      </c>
    </row>
    <row r="2072" customFormat="false" ht="15" hidden="false" customHeight="false" outlineLevel="0" collapsed="false">
      <c r="A2072" s="71" t="s">
        <v>60</v>
      </c>
      <c r="B2072" s="71" t="s">
        <v>47</v>
      </c>
      <c r="C2072" s="71" t="s">
        <v>1974</v>
      </c>
      <c r="D2072" s="72" t="n">
        <v>0</v>
      </c>
      <c r="E2072" s="71" t="n">
        <v>0</v>
      </c>
      <c r="F2072" s="71" t="n">
        <v>1</v>
      </c>
      <c r="G2072" s="72" t="n">
        <v>119.95</v>
      </c>
      <c r="H2072" s="72" t="n">
        <v>119.95</v>
      </c>
      <c r="I2072" s="71" t="n">
        <f aca="false">IF(B2072&gt;=Settings!$B$23,1,0)</f>
        <v>0</v>
      </c>
      <c r="J2072" s="71" t="n">
        <v>1</v>
      </c>
      <c r="K2072" s="71" t="n">
        <f aca="false">F2072*I2072*J2072</f>
        <v>0</v>
      </c>
      <c r="L2072" s="71" t="n">
        <f aca="false">E2072*I2072*J2072</f>
        <v>0</v>
      </c>
      <c r="M2072" s="72" t="n">
        <f aca="false">G2072*I2072*J2072</f>
        <v>0</v>
      </c>
      <c r="N2072" s="72" t="n">
        <f aca="false">D2072*I2072*J2072</f>
        <v>-0</v>
      </c>
      <c r="O2072" s="71" t="n">
        <f aca="false">F2072*J2072</f>
        <v>1</v>
      </c>
      <c r="P2072" s="71" t="n">
        <f aca="false">E2072*J2072</f>
        <v>0</v>
      </c>
    </row>
    <row r="2073" customFormat="false" ht="15" hidden="false" customHeight="false" outlineLevel="0" collapsed="false">
      <c r="A2073" s="71" t="s">
        <v>60</v>
      </c>
      <c r="B2073" s="71" t="s">
        <v>47</v>
      </c>
      <c r="C2073" s="71" t="s">
        <v>1255</v>
      </c>
      <c r="D2073" s="72" t="n">
        <v>0</v>
      </c>
      <c r="E2073" s="71" t="n">
        <v>0</v>
      </c>
      <c r="F2073" s="71" t="n">
        <v>8</v>
      </c>
      <c r="G2073" s="72" t="n">
        <v>879.6</v>
      </c>
      <c r="H2073" s="72" t="n">
        <v>879.6</v>
      </c>
      <c r="I2073" s="71" t="n">
        <f aca="false">IF(B2073&gt;=Settings!$B$23,1,0)</f>
        <v>0</v>
      </c>
      <c r="J2073" s="71" t="n">
        <v>1</v>
      </c>
      <c r="K2073" s="71" t="n">
        <f aca="false">F2073*I2073*J2073</f>
        <v>0</v>
      </c>
      <c r="L2073" s="71" t="n">
        <f aca="false">E2073*I2073*J2073</f>
        <v>0</v>
      </c>
      <c r="M2073" s="72" t="n">
        <f aca="false">G2073*I2073*J2073</f>
        <v>0</v>
      </c>
      <c r="N2073" s="72" t="n">
        <f aca="false">D2073*I2073*J2073</f>
        <v>-0</v>
      </c>
      <c r="O2073" s="71" t="n">
        <f aca="false">F2073*J2073</f>
        <v>8</v>
      </c>
      <c r="P2073" s="71" t="n">
        <f aca="false">E2073*J2073</f>
        <v>0</v>
      </c>
    </row>
    <row r="2074" customFormat="false" ht="15" hidden="false" customHeight="false" outlineLevel="0" collapsed="false">
      <c r="A2074" s="71" t="s">
        <v>61</v>
      </c>
      <c r="B2074" s="71" t="s">
        <v>47</v>
      </c>
      <c r="C2074" s="71" t="s">
        <v>964</v>
      </c>
      <c r="D2074" s="72" t="n">
        <v>181.8</v>
      </c>
      <c r="E2074" s="71" t="n">
        <v>1</v>
      </c>
      <c r="F2074" s="71" t="n">
        <v>0</v>
      </c>
      <c r="G2074" s="72" t="n">
        <v>0</v>
      </c>
      <c r="H2074" s="72" t="n">
        <v>-181.8</v>
      </c>
      <c r="I2074" s="71" t="n">
        <f aca="false">IF(B2074&gt;=Settings!$B$23,1,0)</f>
        <v>0</v>
      </c>
      <c r="J2074" s="71" t="n">
        <v>1</v>
      </c>
      <c r="K2074" s="71" t="n">
        <f aca="false">F2074*I2074*J2074</f>
        <v>0</v>
      </c>
      <c r="L2074" s="71" t="n">
        <f aca="false">E2074*I2074*J2074</f>
        <v>0</v>
      </c>
      <c r="M2074" s="72" t="n">
        <f aca="false">G2074*I2074*J2074</f>
        <v>0</v>
      </c>
      <c r="N2074" s="72" t="n">
        <f aca="false">D2074*I2074*J2074</f>
        <v>0</v>
      </c>
      <c r="O2074" s="71" t="n">
        <f aca="false">F2074*J2074</f>
        <v>0</v>
      </c>
      <c r="P2074" s="71" t="n">
        <f aca="false">E2074*J2074</f>
        <v>1</v>
      </c>
    </row>
    <row r="2075" customFormat="false" ht="15" hidden="false" customHeight="false" outlineLevel="0" collapsed="false">
      <c r="A2075" s="71" t="s">
        <v>60</v>
      </c>
      <c r="B2075" s="71" t="s">
        <v>47</v>
      </c>
      <c r="C2075" s="71" t="s">
        <v>883</v>
      </c>
      <c r="D2075" s="72" t="n">
        <v>0</v>
      </c>
      <c r="E2075" s="71" t="n">
        <v>0</v>
      </c>
      <c r="F2075" s="71" t="n">
        <v>2</v>
      </c>
      <c r="G2075" s="72" t="n">
        <v>319.9</v>
      </c>
      <c r="H2075" s="72" t="n">
        <v>319.9</v>
      </c>
      <c r="I2075" s="71" t="n">
        <f aca="false">IF(B2075&gt;=Settings!$B$23,1,0)</f>
        <v>0</v>
      </c>
      <c r="J2075" s="71" t="n">
        <v>1</v>
      </c>
      <c r="K2075" s="71" t="n">
        <f aca="false">F2075*I2075*J2075</f>
        <v>0</v>
      </c>
      <c r="L2075" s="71" t="n">
        <f aca="false">E2075*I2075*J2075</f>
        <v>0</v>
      </c>
      <c r="M2075" s="72" t="n">
        <f aca="false">G2075*I2075*J2075</f>
        <v>0</v>
      </c>
      <c r="N2075" s="72" t="n">
        <f aca="false">D2075*I2075*J2075</f>
        <v>-0</v>
      </c>
      <c r="O2075" s="71" t="n">
        <f aca="false">F2075*J2075</f>
        <v>2</v>
      </c>
      <c r="P2075" s="71" t="n">
        <f aca="false">E2075*J2075</f>
        <v>0</v>
      </c>
    </row>
    <row r="2076" customFormat="false" ht="15" hidden="false" customHeight="false" outlineLevel="0" collapsed="false">
      <c r="A2076" s="71" t="s">
        <v>60</v>
      </c>
      <c r="B2076" s="71" t="s">
        <v>47</v>
      </c>
      <c r="C2076" s="71" t="s">
        <v>846</v>
      </c>
      <c r="D2076" s="72" t="n">
        <v>0</v>
      </c>
      <c r="E2076" s="71" t="n">
        <v>0</v>
      </c>
      <c r="F2076" s="71" t="n">
        <v>2</v>
      </c>
      <c r="G2076" s="72" t="n">
        <v>259.9</v>
      </c>
      <c r="H2076" s="72" t="n">
        <v>259.9</v>
      </c>
      <c r="I2076" s="71" t="n">
        <f aca="false">IF(B2076&gt;=Settings!$B$23,1,0)</f>
        <v>0</v>
      </c>
      <c r="J2076" s="71" t="n">
        <v>1</v>
      </c>
      <c r="K2076" s="71" t="n">
        <f aca="false">F2076*I2076*J2076</f>
        <v>0</v>
      </c>
      <c r="L2076" s="71" t="n">
        <f aca="false">E2076*I2076*J2076</f>
        <v>0</v>
      </c>
      <c r="M2076" s="72" t="n">
        <f aca="false">G2076*I2076*J2076</f>
        <v>0</v>
      </c>
      <c r="N2076" s="72" t="n">
        <f aca="false">D2076*I2076*J2076</f>
        <v>-0</v>
      </c>
      <c r="O2076" s="71" t="n">
        <f aca="false">F2076*J2076</f>
        <v>2</v>
      </c>
      <c r="P2076" s="71" t="n">
        <f aca="false">E2076*J2076</f>
        <v>0</v>
      </c>
    </row>
    <row r="2077" customFormat="false" ht="15" hidden="false" customHeight="false" outlineLevel="0" collapsed="false">
      <c r="A2077" s="71" t="s">
        <v>60</v>
      </c>
      <c r="B2077" s="71" t="s">
        <v>47</v>
      </c>
      <c r="C2077" s="71" t="s">
        <v>1975</v>
      </c>
      <c r="D2077" s="72" t="n">
        <v>0</v>
      </c>
      <c r="E2077" s="71" t="n">
        <v>0</v>
      </c>
      <c r="F2077" s="71" t="n">
        <v>1</v>
      </c>
      <c r="G2077" s="72" t="n">
        <v>127.5</v>
      </c>
      <c r="H2077" s="72" t="n">
        <v>127.5</v>
      </c>
      <c r="I2077" s="71" t="n">
        <f aca="false">IF(B2077&gt;=Settings!$B$23,1,0)</f>
        <v>0</v>
      </c>
      <c r="J2077" s="71" t="n">
        <v>1</v>
      </c>
      <c r="K2077" s="71" t="n">
        <f aca="false">F2077*I2077*J2077</f>
        <v>0</v>
      </c>
      <c r="L2077" s="71" t="n">
        <f aca="false">E2077*I2077*J2077</f>
        <v>0</v>
      </c>
      <c r="M2077" s="72" t="n">
        <f aca="false">G2077*I2077*J2077</f>
        <v>0</v>
      </c>
      <c r="N2077" s="72" t="n">
        <f aca="false">D2077*I2077*J2077</f>
        <v>-0</v>
      </c>
      <c r="O2077" s="71" t="n">
        <f aca="false">F2077*J2077</f>
        <v>1</v>
      </c>
      <c r="P2077" s="71" t="n">
        <f aca="false">E2077*J2077</f>
        <v>0</v>
      </c>
    </row>
    <row r="2078" customFormat="false" ht="15" hidden="false" customHeight="false" outlineLevel="0" collapsed="false">
      <c r="A2078" s="71" t="s">
        <v>60</v>
      </c>
      <c r="B2078" s="71" t="s">
        <v>47</v>
      </c>
      <c r="C2078" s="71" t="s">
        <v>1976</v>
      </c>
      <c r="D2078" s="72" t="n">
        <v>0</v>
      </c>
      <c r="E2078" s="71" t="n">
        <v>0</v>
      </c>
      <c r="F2078" s="71" t="n">
        <v>5</v>
      </c>
      <c r="G2078" s="72" t="n">
        <v>699.75</v>
      </c>
      <c r="H2078" s="72" t="n">
        <v>699.75</v>
      </c>
      <c r="I2078" s="71" t="n">
        <f aca="false">IF(B2078&gt;=Settings!$B$23,1,0)</f>
        <v>0</v>
      </c>
      <c r="J2078" s="71" t="n">
        <v>1</v>
      </c>
      <c r="K2078" s="71" t="n">
        <f aca="false">F2078*I2078*J2078</f>
        <v>0</v>
      </c>
      <c r="L2078" s="71" t="n">
        <f aca="false">E2078*I2078*J2078</f>
        <v>0</v>
      </c>
      <c r="M2078" s="72" t="n">
        <f aca="false">G2078*I2078*J2078</f>
        <v>0</v>
      </c>
      <c r="N2078" s="72" t="n">
        <f aca="false">D2078*I2078*J2078</f>
        <v>-0</v>
      </c>
      <c r="O2078" s="71" t="n">
        <f aca="false">F2078*J2078</f>
        <v>5</v>
      </c>
      <c r="P2078" s="71" t="n">
        <f aca="false">E2078*J2078</f>
        <v>0</v>
      </c>
    </row>
    <row r="2079" customFormat="false" ht="15" hidden="false" customHeight="false" outlineLevel="0" collapsed="false">
      <c r="A2079" s="71" t="s">
        <v>61</v>
      </c>
      <c r="B2079" s="71" t="s">
        <v>47</v>
      </c>
      <c r="C2079" s="71" t="s">
        <v>911</v>
      </c>
      <c r="D2079" s="72" t="n">
        <v>0</v>
      </c>
      <c r="E2079" s="71" t="n">
        <v>0</v>
      </c>
      <c r="F2079" s="71" t="n">
        <v>3</v>
      </c>
      <c r="G2079" s="72" t="n">
        <v>224.85</v>
      </c>
      <c r="H2079" s="72" t="n">
        <v>214.36</v>
      </c>
      <c r="I2079" s="71" t="n">
        <f aca="false">IF(B2079&gt;=Settings!$B$23,1,0)</f>
        <v>0</v>
      </c>
      <c r="J2079" s="71" t="n">
        <v>1</v>
      </c>
      <c r="K2079" s="71" t="n">
        <f aca="false">F2079*I2079*J2079</f>
        <v>0</v>
      </c>
      <c r="L2079" s="71" t="n">
        <f aca="false">E2079*I2079*J2079</f>
        <v>0</v>
      </c>
      <c r="M2079" s="72" t="n">
        <f aca="false">G2079*I2079*J2079</f>
        <v>0</v>
      </c>
      <c r="N2079" s="72" t="n">
        <f aca="false">D2079*I2079*J2079</f>
        <v>-0</v>
      </c>
      <c r="O2079" s="71" t="n">
        <f aca="false">F2079*J2079</f>
        <v>3</v>
      </c>
      <c r="P2079" s="71" t="n">
        <f aca="false">E2079*J2079</f>
        <v>0</v>
      </c>
    </row>
    <row r="2080" customFormat="false" ht="15" hidden="false" customHeight="false" outlineLevel="0" collapsed="false">
      <c r="A2080" s="71" t="s">
        <v>59</v>
      </c>
      <c r="B2080" s="71" t="s">
        <v>47</v>
      </c>
      <c r="C2080" s="71" t="s">
        <v>1182</v>
      </c>
      <c r="D2080" s="72" t="n">
        <v>0</v>
      </c>
      <c r="E2080" s="71" t="n">
        <v>0</v>
      </c>
      <c r="F2080" s="71" t="n">
        <v>1</v>
      </c>
      <c r="G2080" s="72" t="n">
        <v>64.95</v>
      </c>
      <c r="H2080" s="72" t="n">
        <v>64.95</v>
      </c>
      <c r="I2080" s="71" t="n">
        <f aca="false">IF(B2080&gt;=Settings!$B$23,1,0)</f>
        <v>0</v>
      </c>
      <c r="J2080" s="71" t="n">
        <v>1</v>
      </c>
      <c r="K2080" s="71" t="n">
        <f aca="false">F2080*I2080*J2080</f>
        <v>0</v>
      </c>
      <c r="L2080" s="71" t="n">
        <f aca="false">E2080*I2080*J2080</f>
        <v>0</v>
      </c>
      <c r="M2080" s="72" t="n">
        <f aca="false">G2080*I2080*J2080</f>
        <v>0</v>
      </c>
      <c r="N2080" s="72" t="n">
        <f aca="false">D2080*I2080*J2080</f>
        <v>-0</v>
      </c>
      <c r="O2080" s="71" t="n">
        <f aca="false">F2080*J2080</f>
        <v>1</v>
      </c>
      <c r="P2080" s="71" t="n">
        <f aca="false">E2080*J2080</f>
        <v>0</v>
      </c>
    </row>
    <row r="2081" customFormat="false" ht="15" hidden="false" customHeight="false" outlineLevel="0" collapsed="false">
      <c r="A2081" s="71" t="s">
        <v>61</v>
      </c>
      <c r="B2081" s="71" t="s">
        <v>47</v>
      </c>
      <c r="C2081" s="71" t="s">
        <v>1263</v>
      </c>
      <c r="D2081" s="72" t="n">
        <v>0</v>
      </c>
      <c r="E2081" s="71" t="n">
        <v>0</v>
      </c>
      <c r="F2081" s="71" t="n">
        <v>6</v>
      </c>
      <c r="G2081" s="72" t="n">
        <v>739.7</v>
      </c>
      <c r="H2081" s="72" t="n">
        <v>739.7</v>
      </c>
      <c r="I2081" s="71" t="n">
        <f aca="false">IF(B2081&gt;=Settings!$B$23,1,0)</f>
        <v>0</v>
      </c>
      <c r="J2081" s="71" t="n">
        <v>1</v>
      </c>
      <c r="K2081" s="71" t="n">
        <f aca="false">F2081*I2081*J2081</f>
        <v>0</v>
      </c>
      <c r="L2081" s="71" t="n">
        <f aca="false">E2081*I2081*J2081</f>
        <v>0</v>
      </c>
      <c r="M2081" s="72" t="n">
        <f aca="false">G2081*I2081*J2081</f>
        <v>0</v>
      </c>
      <c r="N2081" s="72" t="n">
        <f aca="false">D2081*I2081*J2081</f>
        <v>-0</v>
      </c>
      <c r="O2081" s="71" t="n">
        <f aca="false">F2081*J2081</f>
        <v>6</v>
      </c>
      <c r="P2081" s="71" t="n">
        <f aca="false">E2081*J2081</f>
        <v>0</v>
      </c>
    </row>
    <row r="2082" customFormat="false" ht="15" hidden="false" customHeight="false" outlineLevel="0" collapsed="false">
      <c r="A2082" s="71" t="s">
        <v>60</v>
      </c>
      <c r="B2082" s="71" t="s">
        <v>47</v>
      </c>
      <c r="C2082" s="71" t="s">
        <v>1308</v>
      </c>
      <c r="D2082" s="72" t="n">
        <v>0</v>
      </c>
      <c r="E2082" s="71" t="n">
        <v>0</v>
      </c>
      <c r="F2082" s="71" t="n">
        <v>18</v>
      </c>
      <c r="G2082" s="72" t="n">
        <v>1478.1</v>
      </c>
      <c r="H2082" s="72" t="n">
        <v>1478.1</v>
      </c>
      <c r="I2082" s="71" t="n">
        <f aca="false">IF(B2082&gt;=Settings!$B$23,1,0)</f>
        <v>0</v>
      </c>
      <c r="J2082" s="71" t="n">
        <v>1</v>
      </c>
      <c r="K2082" s="71" t="n">
        <f aca="false">F2082*I2082*J2082</f>
        <v>0</v>
      </c>
      <c r="L2082" s="71" t="n">
        <f aca="false">E2082*I2082*J2082</f>
        <v>0</v>
      </c>
      <c r="M2082" s="72" t="n">
        <f aca="false">G2082*I2082*J2082</f>
        <v>0</v>
      </c>
      <c r="N2082" s="72" t="n">
        <f aca="false">D2082*I2082*J2082</f>
        <v>-0</v>
      </c>
      <c r="O2082" s="71" t="n">
        <f aca="false">F2082*J2082</f>
        <v>18</v>
      </c>
      <c r="P2082" s="71" t="n">
        <f aca="false">E2082*J2082</f>
        <v>0</v>
      </c>
    </row>
    <row r="2083" customFormat="false" ht="15" hidden="false" customHeight="false" outlineLevel="0" collapsed="false">
      <c r="A2083" s="71" t="s">
        <v>59</v>
      </c>
      <c r="B2083" s="71" t="s">
        <v>47</v>
      </c>
      <c r="C2083" s="71" t="s">
        <v>577</v>
      </c>
      <c r="D2083" s="72" t="n">
        <v>0</v>
      </c>
      <c r="E2083" s="71" t="n">
        <v>0</v>
      </c>
      <c r="F2083" s="71" t="n">
        <v>7</v>
      </c>
      <c r="G2083" s="72" t="n">
        <v>1214.65</v>
      </c>
      <c r="H2083" s="72" t="n">
        <v>1214.65</v>
      </c>
      <c r="I2083" s="71" t="n">
        <f aca="false">IF(B2083&gt;=Settings!$B$23,1,0)</f>
        <v>0</v>
      </c>
      <c r="J2083" s="71" t="n">
        <v>1</v>
      </c>
      <c r="K2083" s="71" t="n">
        <f aca="false">F2083*I2083*J2083</f>
        <v>0</v>
      </c>
      <c r="L2083" s="71" t="n">
        <f aca="false">E2083*I2083*J2083</f>
        <v>0</v>
      </c>
      <c r="M2083" s="72" t="n">
        <f aca="false">G2083*I2083*J2083</f>
        <v>0</v>
      </c>
      <c r="N2083" s="72" t="n">
        <f aca="false">D2083*I2083*J2083</f>
        <v>-0</v>
      </c>
      <c r="O2083" s="71" t="n">
        <f aca="false">F2083*J2083</f>
        <v>7</v>
      </c>
      <c r="P2083" s="71" t="n">
        <f aca="false">E2083*J2083</f>
        <v>0</v>
      </c>
    </row>
    <row r="2084" customFormat="false" ht="15" hidden="false" customHeight="false" outlineLevel="0" collapsed="false">
      <c r="A2084" s="71" t="s">
        <v>61</v>
      </c>
      <c r="B2084" s="71" t="s">
        <v>47</v>
      </c>
      <c r="C2084" s="71" t="s">
        <v>1245</v>
      </c>
      <c r="D2084" s="72" t="n">
        <v>0</v>
      </c>
      <c r="E2084" s="71" t="n">
        <v>0</v>
      </c>
      <c r="F2084" s="71" t="n">
        <v>2</v>
      </c>
      <c r="G2084" s="72" t="n">
        <v>314.65</v>
      </c>
      <c r="H2084" s="72" t="n">
        <v>314.65</v>
      </c>
      <c r="I2084" s="71" t="n">
        <f aca="false">IF(B2084&gt;=Settings!$B$23,1,0)</f>
        <v>0</v>
      </c>
      <c r="J2084" s="71" t="n">
        <v>1</v>
      </c>
      <c r="K2084" s="71" t="n">
        <f aca="false">F2084*I2084*J2084</f>
        <v>0</v>
      </c>
      <c r="L2084" s="71" t="n">
        <f aca="false">E2084*I2084*J2084</f>
        <v>0</v>
      </c>
      <c r="M2084" s="72" t="n">
        <f aca="false">G2084*I2084*J2084</f>
        <v>0</v>
      </c>
      <c r="N2084" s="72" t="n">
        <f aca="false">D2084*I2084*J2084</f>
        <v>-0</v>
      </c>
      <c r="O2084" s="71" t="n">
        <f aca="false">F2084*J2084</f>
        <v>2</v>
      </c>
      <c r="P2084" s="71" t="n">
        <f aca="false">E2084*J2084</f>
        <v>0</v>
      </c>
    </row>
    <row r="2085" customFormat="false" ht="15" hidden="false" customHeight="false" outlineLevel="0" collapsed="false">
      <c r="A2085" s="71" t="s">
        <v>59</v>
      </c>
      <c r="B2085" s="71" t="s">
        <v>47</v>
      </c>
      <c r="C2085" s="71" t="s">
        <v>1977</v>
      </c>
      <c r="D2085" s="72" t="n">
        <v>0</v>
      </c>
      <c r="E2085" s="71" t="n">
        <v>0</v>
      </c>
      <c r="F2085" s="71" t="n">
        <v>1</v>
      </c>
      <c r="G2085" s="72" t="n">
        <v>374.95</v>
      </c>
      <c r="H2085" s="72" t="n">
        <v>374.95</v>
      </c>
      <c r="I2085" s="71" t="n">
        <f aca="false">IF(B2085&gt;=Settings!$B$23,1,0)</f>
        <v>0</v>
      </c>
      <c r="J2085" s="71" t="n">
        <v>1</v>
      </c>
      <c r="K2085" s="71" t="n">
        <f aca="false">F2085*I2085*J2085</f>
        <v>0</v>
      </c>
      <c r="L2085" s="71" t="n">
        <f aca="false">E2085*I2085*J2085</f>
        <v>0</v>
      </c>
      <c r="M2085" s="72" t="n">
        <f aca="false">G2085*I2085*J2085</f>
        <v>0</v>
      </c>
      <c r="N2085" s="72" t="n">
        <f aca="false">D2085*I2085*J2085</f>
        <v>-0</v>
      </c>
      <c r="O2085" s="71" t="n">
        <f aca="false">F2085*J2085</f>
        <v>1</v>
      </c>
      <c r="P2085" s="71" t="n">
        <f aca="false">E2085*J2085</f>
        <v>0</v>
      </c>
    </row>
    <row r="2086" customFormat="false" ht="15" hidden="false" customHeight="false" outlineLevel="0" collapsed="false">
      <c r="A2086" s="71" t="s">
        <v>59</v>
      </c>
      <c r="B2086" s="71" t="s">
        <v>47</v>
      </c>
      <c r="C2086" s="71" t="s">
        <v>572</v>
      </c>
      <c r="D2086" s="72" t="n">
        <v>0</v>
      </c>
      <c r="E2086" s="71" t="n">
        <v>0</v>
      </c>
      <c r="F2086" s="71" t="n">
        <v>28</v>
      </c>
      <c r="G2086" s="72" t="n">
        <v>2360.158</v>
      </c>
      <c r="H2086" s="72" t="n">
        <v>2360.158</v>
      </c>
      <c r="I2086" s="71" t="n">
        <f aca="false">IF(B2086&gt;=Settings!$B$23,1,0)</f>
        <v>0</v>
      </c>
      <c r="J2086" s="71" t="n">
        <v>1</v>
      </c>
      <c r="K2086" s="71" t="n">
        <f aca="false">F2086*I2086*J2086</f>
        <v>0</v>
      </c>
      <c r="L2086" s="71" t="n">
        <f aca="false">E2086*I2086*J2086</f>
        <v>0</v>
      </c>
      <c r="M2086" s="72" t="n">
        <f aca="false">G2086*I2086*J2086</f>
        <v>0</v>
      </c>
      <c r="N2086" s="72" t="n">
        <f aca="false">D2086*I2086*J2086</f>
        <v>-0</v>
      </c>
      <c r="O2086" s="71" t="n">
        <f aca="false">F2086*J2086</f>
        <v>28</v>
      </c>
      <c r="P2086" s="71" t="n">
        <f aca="false">E2086*J2086</f>
        <v>0</v>
      </c>
    </row>
    <row r="2087" customFormat="false" ht="15" hidden="false" customHeight="false" outlineLevel="0" collapsed="false">
      <c r="A2087" s="71" t="s">
        <v>60</v>
      </c>
      <c r="B2087" s="71" t="s">
        <v>47</v>
      </c>
      <c r="C2087" s="71" t="s">
        <v>1978</v>
      </c>
      <c r="D2087" s="72" t="n">
        <v>0</v>
      </c>
      <c r="E2087" s="71" t="n">
        <v>0</v>
      </c>
      <c r="F2087" s="71" t="n">
        <v>1</v>
      </c>
      <c r="G2087" s="72" t="n">
        <v>79.49</v>
      </c>
      <c r="H2087" s="72" t="n">
        <v>79.49</v>
      </c>
      <c r="I2087" s="71" t="n">
        <f aca="false">IF(B2087&gt;=Settings!$B$23,1,0)</f>
        <v>0</v>
      </c>
      <c r="J2087" s="71" t="n">
        <v>1</v>
      </c>
      <c r="K2087" s="71" t="n">
        <f aca="false">F2087*I2087*J2087</f>
        <v>0</v>
      </c>
      <c r="L2087" s="71" t="n">
        <f aca="false">E2087*I2087*J2087</f>
        <v>0</v>
      </c>
      <c r="M2087" s="72" t="n">
        <f aca="false">G2087*I2087*J2087</f>
        <v>0</v>
      </c>
      <c r="N2087" s="72" t="n">
        <f aca="false">D2087*I2087*J2087</f>
        <v>-0</v>
      </c>
      <c r="O2087" s="71" t="n">
        <f aca="false">F2087*J2087</f>
        <v>1</v>
      </c>
      <c r="P2087" s="71" t="n">
        <f aca="false">E2087*J2087</f>
        <v>0</v>
      </c>
    </row>
    <row r="2088" customFormat="false" ht="15" hidden="false" customHeight="false" outlineLevel="0" collapsed="false">
      <c r="A2088" s="71" t="s">
        <v>60</v>
      </c>
      <c r="B2088" s="71" t="s">
        <v>47</v>
      </c>
      <c r="C2088" s="71" t="s">
        <v>1396</v>
      </c>
      <c r="D2088" s="72" t="n">
        <v>0</v>
      </c>
      <c r="E2088" s="71" t="n">
        <v>0</v>
      </c>
      <c r="F2088" s="71" t="n">
        <v>13</v>
      </c>
      <c r="G2088" s="72" t="n">
        <v>1260.35</v>
      </c>
      <c r="H2088" s="72" t="n">
        <v>1260.35</v>
      </c>
      <c r="I2088" s="71" t="n">
        <f aca="false">IF(B2088&gt;=Settings!$B$23,1,0)</f>
        <v>0</v>
      </c>
      <c r="J2088" s="71" t="n">
        <v>1</v>
      </c>
      <c r="K2088" s="71" t="n">
        <f aca="false">F2088*I2088*J2088</f>
        <v>0</v>
      </c>
      <c r="L2088" s="71" t="n">
        <f aca="false">E2088*I2088*J2088</f>
        <v>0</v>
      </c>
      <c r="M2088" s="72" t="n">
        <f aca="false">G2088*I2088*J2088</f>
        <v>0</v>
      </c>
      <c r="N2088" s="72" t="n">
        <f aca="false">D2088*I2088*J2088</f>
        <v>-0</v>
      </c>
      <c r="O2088" s="71" t="n">
        <f aca="false">F2088*J2088</f>
        <v>13</v>
      </c>
      <c r="P2088" s="71" t="n">
        <f aca="false">E2088*J2088</f>
        <v>0</v>
      </c>
    </row>
    <row r="2089" customFormat="false" ht="15" hidden="false" customHeight="false" outlineLevel="0" collapsed="false">
      <c r="A2089" s="71" t="s">
        <v>61</v>
      </c>
      <c r="B2089" s="71" t="s">
        <v>47</v>
      </c>
      <c r="C2089" s="71" t="s">
        <v>1176</v>
      </c>
      <c r="D2089" s="72" t="n">
        <v>0</v>
      </c>
      <c r="E2089" s="71" t="n">
        <v>0</v>
      </c>
      <c r="F2089" s="71" t="n">
        <v>1</v>
      </c>
      <c r="G2089" s="72" t="n">
        <v>99.95</v>
      </c>
      <c r="H2089" s="72" t="n">
        <v>99.95</v>
      </c>
      <c r="I2089" s="71" t="n">
        <f aca="false">IF(B2089&gt;=Settings!$B$23,1,0)</f>
        <v>0</v>
      </c>
      <c r="J2089" s="71" t="n">
        <v>1</v>
      </c>
      <c r="K2089" s="71" t="n">
        <f aca="false">F2089*I2089*J2089</f>
        <v>0</v>
      </c>
      <c r="L2089" s="71" t="n">
        <f aca="false">E2089*I2089*J2089</f>
        <v>0</v>
      </c>
      <c r="M2089" s="72" t="n">
        <f aca="false">G2089*I2089*J2089</f>
        <v>0</v>
      </c>
      <c r="N2089" s="72" t="n">
        <f aca="false">D2089*I2089*J2089</f>
        <v>-0</v>
      </c>
      <c r="O2089" s="71" t="n">
        <f aca="false">F2089*J2089</f>
        <v>1</v>
      </c>
      <c r="P2089" s="71" t="n">
        <f aca="false">E2089*J2089</f>
        <v>0</v>
      </c>
    </row>
    <row r="2090" customFormat="false" ht="15" hidden="false" customHeight="false" outlineLevel="0" collapsed="false">
      <c r="A2090" s="71" t="s">
        <v>60</v>
      </c>
      <c r="B2090" s="71" t="s">
        <v>47</v>
      </c>
      <c r="C2090" s="71" t="s">
        <v>1979</v>
      </c>
      <c r="D2090" s="72" t="n">
        <v>0</v>
      </c>
      <c r="E2090" s="71" t="n">
        <v>0</v>
      </c>
      <c r="F2090" s="71" t="n">
        <v>1</v>
      </c>
      <c r="G2090" s="72" t="n">
        <v>44.95</v>
      </c>
      <c r="H2090" s="72" t="n">
        <v>44.95</v>
      </c>
      <c r="I2090" s="71" t="n">
        <f aca="false">IF(B2090&gt;=Settings!$B$23,1,0)</f>
        <v>0</v>
      </c>
      <c r="J2090" s="71" t="n">
        <v>1</v>
      </c>
      <c r="K2090" s="71" t="n">
        <f aca="false">F2090*I2090*J2090</f>
        <v>0</v>
      </c>
      <c r="L2090" s="71" t="n">
        <f aca="false">E2090*I2090*J2090</f>
        <v>0</v>
      </c>
      <c r="M2090" s="72" t="n">
        <f aca="false">G2090*I2090*J2090</f>
        <v>0</v>
      </c>
      <c r="N2090" s="72" t="n">
        <f aca="false">D2090*I2090*J2090</f>
        <v>-0</v>
      </c>
      <c r="O2090" s="71" t="n">
        <f aca="false">F2090*J2090</f>
        <v>1</v>
      </c>
      <c r="P2090" s="71" t="n">
        <f aca="false">E2090*J2090</f>
        <v>0</v>
      </c>
    </row>
    <row r="2091" customFormat="false" ht="15" hidden="false" customHeight="false" outlineLevel="0" collapsed="false">
      <c r="A2091" s="71" t="s">
        <v>60</v>
      </c>
      <c r="B2091" s="71" t="s">
        <v>47</v>
      </c>
      <c r="C2091" s="71" t="s">
        <v>1980</v>
      </c>
      <c r="D2091" s="72" t="n">
        <v>0</v>
      </c>
      <c r="E2091" s="71" t="n">
        <v>0</v>
      </c>
      <c r="F2091" s="71" t="n">
        <v>1</v>
      </c>
      <c r="G2091" s="72" t="n">
        <v>61.59</v>
      </c>
      <c r="H2091" s="72" t="n">
        <v>61.59</v>
      </c>
      <c r="I2091" s="71" t="n">
        <f aca="false">IF(B2091&gt;=Settings!$B$23,1,0)</f>
        <v>0</v>
      </c>
      <c r="J2091" s="71" t="n">
        <v>1</v>
      </c>
      <c r="K2091" s="71" t="n">
        <f aca="false">F2091*I2091*J2091</f>
        <v>0</v>
      </c>
      <c r="L2091" s="71" t="n">
        <f aca="false">E2091*I2091*J2091</f>
        <v>0</v>
      </c>
      <c r="M2091" s="72" t="n">
        <f aca="false">G2091*I2091*J2091</f>
        <v>0</v>
      </c>
      <c r="N2091" s="72" t="n">
        <f aca="false">D2091*I2091*J2091</f>
        <v>-0</v>
      </c>
      <c r="O2091" s="71" t="n">
        <f aca="false">F2091*J2091</f>
        <v>1</v>
      </c>
      <c r="P2091" s="71" t="n">
        <f aca="false">E2091*J2091</f>
        <v>0</v>
      </c>
    </row>
    <row r="2092" customFormat="false" ht="15" hidden="false" customHeight="false" outlineLevel="0" collapsed="false">
      <c r="A2092" s="71" t="s">
        <v>60</v>
      </c>
      <c r="B2092" s="71" t="s">
        <v>47</v>
      </c>
      <c r="C2092" s="71" t="s">
        <v>1981</v>
      </c>
      <c r="D2092" s="72" t="n">
        <v>0</v>
      </c>
      <c r="E2092" s="71" t="n">
        <v>0</v>
      </c>
      <c r="F2092" s="71" t="n">
        <v>2</v>
      </c>
      <c r="G2092" s="72" t="n">
        <v>239.9</v>
      </c>
      <c r="H2092" s="72" t="n">
        <v>239.9</v>
      </c>
      <c r="I2092" s="71" t="n">
        <f aca="false">IF(B2092&gt;=Settings!$B$23,1,0)</f>
        <v>0</v>
      </c>
      <c r="J2092" s="71" t="n">
        <v>1</v>
      </c>
      <c r="K2092" s="71" t="n">
        <f aca="false">F2092*I2092*J2092</f>
        <v>0</v>
      </c>
      <c r="L2092" s="71" t="n">
        <f aca="false">E2092*I2092*J2092</f>
        <v>0</v>
      </c>
      <c r="M2092" s="72" t="n">
        <f aca="false">G2092*I2092*J2092</f>
        <v>0</v>
      </c>
      <c r="N2092" s="72" t="n">
        <f aca="false">D2092*I2092*J2092</f>
        <v>-0</v>
      </c>
      <c r="O2092" s="71" t="n">
        <f aca="false">F2092*J2092</f>
        <v>2</v>
      </c>
      <c r="P2092" s="71" t="n">
        <f aca="false">E2092*J2092</f>
        <v>0</v>
      </c>
    </row>
    <row r="2093" customFormat="false" ht="15" hidden="false" customHeight="false" outlineLevel="0" collapsed="false">
      <c r="A2093" s="71" t="s">
        <v>59</v>
      </c>
      <c r="B2093" s="71" t="s">
        <v>47</v>
      </c>
      <c r="C2093" s="71" t="s">
        <v>167</v>
      </c>
      <c r="D2093" s="72" t="n">
        <v>0</v>
      </c>
      <c r="E2093" s="71" t="n">
        <v>0</v>
      </c>
      <c r="F2093" s="71" t="n">
        <v>11</v>
      </c>
      <c r="G2093" s="72" t="n">
        <v>1118.01</v>
      </c>
      <c r="H2093" s="72" t="n">
        <v>1118.01</v>
      </c>
      <c r="I2093" s="71" t="n">
        <f aca="false">IF(B2093&gt;=Settings!$B$23,1,0)</f>
        <v>0</v>
      </c>
      <c r="J2093" s="71" t="n">
        <v>1</v>
      </c>
      <c r="K2093" s="71" t="n">
        <f aca="false">F2093*I2093*J2093</f>
        <v>0</v>
      </c>
      <c r="L2093" s="71" t="n">
        <f aca="false">E2093*I2093*J2093</f>
        <v>0</v>
      </c>
      <c r="M2093" s="72" t="n">
        <f aca="false">G2093*I2093*J2093</f>
        <v>0</v>
      </c>
      <c r="N2093" s="72" t="n">
        <f aca="false">D2093*I2093*J2093</f>
        <v>-0</v>
      </c>
      <c r="O2093" s="71" t="n">
        <f aca="false">F2093*J2093</f>
        <v>11</v>
      </c>
      <c r="P2093" s="71" t="n">
        <f aca="false">E2093*J2093</f>
        <v>0</v>
      </c>
    </row>
    <row r="2094" customFormat="false" ht="15" hidden="false" customHeight="false" outlineLevel="0" collapsed="false">
      <c r="A2094" s="71" t="s">
        <v>60</v>
      </c>
      <c r="B2094" s="71" t="s">
        <v>47</v>
      </c>
      <c r="C2094" s="71" t="s">
        <v>1982</v>
      </c>
      <c r="D2094" s="72" t="n">
        <v>74.95</v>
      </c>
      <c r="E2094" s="71" t="n">
        <v>1</v>
      </c>
      <c r="F2094" s="71" t="n">
        <v>24</v>
      </c>
      <c r="G2094" s="72" t="n">
        <v>1798.8</v>
      </c>
      <c r="H2094" s="72" t="n">
        <v>1723.85</v>
      </c>
      <c r="I2094" s="71" t="n">
        <f aca="false">IF(B2094&gt;=Settings!$B$23,1,0)</f>
        <v>0</v>
      </c>
      <c r="J2094" s="71" t="n">
        <v>1</v>
      </c>
      <c r="K2094" s="71" t="n">
        <f aca="false">F2094*I2094*J2094</f>
        <v>0</v>
      </c>
      <c r="L2094" s="71" t="n">
        <f aca="false">E2094*I2094*J2094</f>
        <v>0</v>
      </c>
      <c r="M2094" s="72" t="n">
        <f aca="false">G2094*I2094*J2094</f>
        <v>0</v>
      </c>
      <c r="N2094" s="72" t="n">
        <f aca="false">D2094*I2094*J2094</f>
        <v>0</v>
      </c>
      <c r="O2094" s="71" t="n">
        <f aca="false">F2094*J2094</f>
        <v>24</v>
      </c>
      <c r="P2094" s="71" t="n">
        <f aca="false">E2094*J2094</f>
        <v>1</v>
      </c>
    </row>
    <row r="2095" customFormat="false" ht="15" hidden="false" customHeight="false" outlineLevel="0" collapsed="false">
      <c r="A2095" s="71" t="s">
        <v>61</v>
      </c>
      <c r="B2095" s="71" t="s">
        <v>47</v>
      </c>
      <c r="C2095" s="71" t="s">
        <v>1103</v>
      </c>
      <c r="D2095" s="72" t="n">
        <v>0</v>
      </c>
      <c r="E2095" s="71" t="n">
        <v>0</v>
      </c>
      <c r="F2095" s="71" t="n">
        <v>2</v>
      </c>
      <c r="G2095" s="72" t="n">
        <v>205.2</v>
      </c>
      <c r="H2095" s="72" t="n">
        <v>174.42</v>
      </c>
      <c r="I2095" s="71" t="n">
        <f aca="false">IF(B2095&gt;=Settings!$B$23,1,0)</f>
        <v>0</v>
      </c>
      <c r="J2095" s="71" t="n">
        <v>1</v>
      </c>
      <c r="K2095" s="71" t="n">
        <f aca="false">F2095*I2095*J2095</f>
        <v>0</v>
      </c>
      <c r="L2095" s="71" t="n">
        <f aca="false">E2095*I2095*J2095</f>
        <v>0</v>
      </c>
      <c r="M2095" s="72" t="n">
        <f aca="false">G2095*I2095*J2095</f>
        <v>0</v>
      </c>
      <c r="N2095" s="72" t="n">
        <f aca="false">D2095*I2095*J2095</f>
        <v>-0</v>
      </c>
      <c r="O2095" s="71" t="n">
        <f aca="false">F2095*J2095</f>
        <v>2</v>
      </c>
      <c r="P2095" s="71" t="n">
        <f aca="false">E2095*J2095</f>
        <v>0</v>
      </c>
    </row>
    <row r="2096" customFormat="false" ht="15" hidden="false" customHeight="false" outlineLevel="0" collapsed="false">
      <c r="A2096" s="71" t="s">
        <v>60</v>
      </c>
      <c r="B2096" s="71" t="s">
        <v>47</v>
      </c>
      <c r="C2096" s="71" t="s">
        <v>1983</v>
      </c>
      <c r="D2096" s="72" t="n">
        <v>0</v>
      </c>
      <c r="E2096" s="71" t="n">
        <v>0</v>
      </c>
      <c r="F2096" s="71" t="n">
        <v>14</v>
      </c>
      <c r="G2096" s="72" t="n">
        <v>1539.3</v>
      </c>
      <c r="H2096" s="72" t="n">
        <v>1539.3</v>
      </c>
      <c r="I2096" s="71" t="n">
        <f aca="false">IF(B2096&gt;=Settings!$B$23,1,0)</f>
        <v>0</v>
      </c>
      <c r="J2096" s="71" t="n">
        <v>1</v>
      </c>
      <c r="K2096" s="71" t="n">
        <f aca="false">F2096*I2096*J2096</f>
        <v>0</v>
      </c>
      <c r="L2096" s="71" t="n">
        <f aca="false">E2096*I2096*J2096</f>
        <v>0</v>
      </c>
      <c r="M2096" s="72" t="n">
        <f aca="false">G2096*I2096*J2096</f>
        <v>0</v>
      </c>
      <c r="N2096" s="72" t="n">
        <f aca="false">D2096*I2096*J2096</f>
        <v>-0</v>
      </c>
      <c r="O2096" s="71" t="n">
        <f aca="false">F2096*J2096</f>
        <v>14</v>
      </c>
      <c r="P2096" s="71" t="n">
        <f aca="false">E2096*J2096</f>
        <v>0</v>
      </c>
    </row>
    <row r="2097" customFormat="false" ht="15" hidden="false" customHeight="false" outlineLevel="0" collapsed="false">
      <c r="A2097" s="71" t="s">
        <v>61</v>
      </c>
      <c r="B2097" s="71" t="s">
        <v>47</v>
      </c>
      <c r="C2097" s="71" t="s">
        <v>1250</v>
      </c>
      <c r="D2097" s="72" t="n">
        <v>109.95</v>
      </c>
      <c r="E2097" s="71" t="n">
        <v>1</v>
      </c>
      <c r="F2097" s="71" t="n">
        <v>12</v>
      </c>
      <c r="G2097" s="72" t="n">
        <v>1305.4</v>
      </c>
      <c r="H2097" s="72" t="n">
        <v>1160.69</v>
      </c>
      <c r="I2097" s="71" t="n">
        <f aca="false">IF(B2097&gt;=Settings!$B$23,1,0)</f>
        <v>0</v>
      </c>
      <c r="J2097" s="71" t="n">
        <v>1</v>
      </c>
      <c r="K2097" s="71" t="n">
        <f aca="false">F2097*I2097*J2097</f>
        <v>0</v>
      </c>
      <c r="L2097" s="71" t="n">
        <f aca="false">E2097*I2097*J2097</f>
        <v>0</v>
      </c>
      <c r="M2097" s="72" t="n">
        <f aca="false">G2097*I2097*J2097</f>
        <v>0</v>
      </c>
      <c r="N2097" s="72" t="n">
        <f aca="false">D2097*I2097*J2097</f>
        <v>0</v>
      </c>
      <c r="O2097" s="71" t="n">
        <f aca="false">F2097*J2097</f>
        <v>12</v>
      </c>
      <c r="P2097" s="71" t="n">
        <f aca="false">E2097*J2097</f>
        <v>1</v>
      </c>
    </row>
    <row r="2098" customFormat="false" ht="15" hidden="false" customHeight="false" outlineLevel="0" collapsed="false">
      <c r="A2098" s="71" t="s">
        <v>60</v>
      </c>
      <c r="B2098" s="71" t="s">
        <v>47</v>
      </c>
      <c r="C2098" s="71" t="s">
        <v>1984</v>
      </c>
      <c r="D2098" s="72" t="n">
        <v>0</v>
      </c>
      <c r="E2098" s="71" t="n">
        <v>0</v>
      </c>
      <c r="F2098" s="71" t="n">
        <v>3</v>
      </c>
      <c r="G2098" s="72" t="n">
        <v>224.85</v>
      </c>
      <c r="H2098" s="72" t="n">
        <v>224.85</v>
      </c>
      <c r="I2098" s="71" t="n">
        <f aca="false">IF(B2098&gt;=Settings!$B$23,1,0)</f>
        <v>0</v>
      </c>
      <c r="J2098" s="71" t="n">
        <v>1</v>
      </c>
      <c r="K2098" s="71" t="n">
        <f aca="false">F2098*I2098*J2098</f>
        <v>0</v>
      </c>
      <c r="L2098" s="71" t="n">
        <f aca="false">E2098*I2098*J2098</f>
        <v>0</v>
      </c>
      <c r="M2098" s="72" t="n">
        <f aca="false">G2098*I2098*J2098</f>
        <v>0</v>
      </c>
      <c r="N2098" s="72" t="n">
        <f aca="false">D2098*I2098*J2098</f>
        <v>-0</v>
      </c>
      <c r="O2098" s="71" t="n">
        <f aca="false">F2098*J2098</f>
        <v>3</v>
      </c>
      <c r="P2098" s="71" t="n">
        <f aca="false">E2098*J2098</f>
        <v>0</v>
      </c>
    </row>
    <row r="2099" customFormat="false" ht="15" hidden="false" customHeight="false" outlineLevel="0" collapsed="false">
      <c r="A2099" s="71" t="s">
        <v>59</v>
      </c>
      <c r="B2099" s="71" t="s">
        <v>47</v>
      </c>
      <c r="C2099" s="71" t="s">
        <v>963</v>
      </c>
      <c r="D2099" s="72" t="n">
        <v>0</v>
      </c>
      <c r="E2099" s="71" t="n">
        <v>0</v>
      </c>
      <c r="F2099" s="71" t="n">
        <v>12</v>
      </c>
      <c r="G2099" s="72" t="n">
        <v>1822.58</v>
      </c>
      <c r="H2099" s="72" t="n">
        <v>1822.58</v>
      </c>
      <c r="I2099" s="71" t="n">
        <f aca="false">IF(B2099&gt;=Settings!$B$23,1,0)</f>
        <v>0</v>
      </c>
      <c r="J2099" s="71" t="n">
        <v>1</v>
      </c>
      <c r="K2099" s="71" t="n">
        <f aca="false">F2099*I2099*J2099</f>
        <v>0</v>
      </c>
      <c r="L2099" s="71" t="n">
        <f aca="false">E2099*I2099*J2099</f>
        <v>0</v>
      </c>
      <c r="M2099" s="72" t="n">
        <f aca="false">G2099*I2099*J2099</f>
        <v>0</v>
      </c>
      <c r="N2099" s="72" t="n">
        <f aca="false">D2099*I2099*J2099</f>
        <v>-0</v>
      </c>
      <c r="O2099" s="71" t="n">
        <f aca="false">F2099*J2099</f>
        <v>12</v>
      </c>
      <c r="P2099" s="71" t="n">
        <f aca="false">E2099*J2099</f>
        <v>0</v>
      </c>
    </row>
    <row r="2100" customFormat="false" ht="15" hidden="false" customHeight="false" outlineLevel="0" collapsed="false">
      <c r="A2100" s="71" t="s">
        <v>59</v>
      </c>
      <c r="B2100" s="71" t="s">
        <v>47</v>
      </c>
      <c r="C2100" s="71" t="s">
        <v>1462</v>
      </c>
      <c r="D2100" s="72" t="n">
        <v>0</v>
      </c>
      <c r="E2100" s="71" t="n">
        <v>0</v>
      </c>
      <c r="F2100" s="71" t="n">
        <v>31</v>
      </c>
      <c r="G2100" s="72" t="n">
        <v>1685.308</v>
      </c>
      <c r="H2100" s="72" t="n">
        <v>1685.308</v>
      </c>
      <c r="I2100" s="71" t="n">
        <f aca="false">IF(B2100&gt;=Settings!$B$23,1,0)</f>
        <v>0</v>
      </c>
      <c r="J2100" s="71" t="n">
        <v>1</v>
      </c>
      <c r="K2100" s="71" t="n">
        <f aca="false">F2100*I2100*J2100</f>
        <v>0</v>
      </c>
      <c r="L2100" s="71" t="n">
        <f aca="false">E2100*I2100*J2100</f>
        <v>0</v>
      </c>
      <c r="M2100" s="72" t="n">
        <f aca="false">G2100*I2100*J2100</f>
        <v>0</v>
      </c>
      <c r="N2100" s="72" t="n">
        <f aca="false">D2100*I2100*J2100</f>
        <v>-0</v>
      </c>
      <c r="O2100" s="71" t="n">
        <f aca="false">F2100*J2100</f>
        <v>31</v>
      </c>
      <c r="P2100" s="71" t="n">
        <f aca="false">E2100*J2100</f>
        <v>0</v>
      </c>
    </row>
    <row r="2101" customFormat="false" ht="15" hidden="false" customHeight="false" outlineLevel="0" collapsed="false">
      <c r="A2101" s="71" t="s">
        <v>60</v>
      </c>
      <c r="B2101" s="71" t="s">
        <v>47</v>
      </c>
      <c r="C2101" s="71" t="s">
        <v>1985</v>
      </c>
      <c r="D2101" s="72" t="n">
        <v>0</v>
      </c>
      <c r="E2101" s="71" t="n">
        <v>0</v>
      </c>
      <c r="F2101" s="71" t="n">
        <v>5</v>
      </c>
      <c r="G2101" s="72" t="n">
        <v>219.95</v>
      </c>
      <c r="H2101" s="72" t="n">
        <v>219.95</v>
      </c>
      <c r="I2101" s="71" t="n">
        <f aca="false">IF(B2101&gt;=Settings!$B$23,1,0)</f>
        <v>0</v>
      </c>
      <c r="J2101" s="71" t="n">
        <v>1</v>
      </c>
      <c r="K2101" s="71" t="n">
        <f aca="false">F2101*I2101*J2101</f>
        <v>0</v>
      </c>
      <c r="L2101" s="71" t="n">
        <f aca="false">E2101*I2101*J2101</f>
        <v>0</v>
      </c>
      <c r="M2101" s="72" t="n">
        <f aca="false">G2101*I2101*J2101</f>
        <v>0</v>
      </c>
      <c r="N2101" s="72" t="n">
        <f aca="false">D2101*I2101*J2101</f>
        <v>-0</v>
      </c>
      <c r="O2101" s="71" t="n">
        <f aca="false">F2101*J2101</f>
        <v>5</v>
      </c>
      <c r="P2101" s="71" t="n">
        <f aca="false">E2101*J2101</f>
        <v>0</v>
      </c>
    </row>
    <row r="2102" customFormat="false" ht="15" hidden="false" customHeight="false" outlineLevel="0" collapsed="false">
      <c r="A2102" s="71" t="s">
        <v>60</v>
      </c>
      <c r="B2102" s="71" t="s">
        <v>47</v>
      </c>
      <c r="C2102" s="71" t="s">
        <v>1320</v>
      </c>
      <c r="D2102" s="72" t="n">
        <v>0</v>
      </c>
      <c r="E2102" s="71" t="n">
        <v>0</v>
      </c>
      <c r="F2102" s="71" t="n">
        <v>4</v>
      </c>
      <c r="G2102" s="72" t="n">
        <v>499.8</v>
      </c>
      <c r="H2102" s="72" t="n">
        <v>499.8</v>
      </c>
      <c r="I2102" s="71" t="n">
        <f aca="false">IF(B2102&gt;=Settings!$B$23,1,0)</f>
        <v>0</v>
      </c>
      <c r="J2102" s="71" t="n">
        <v>1</v>
      </c>
      <c r="K2102" s="71" t="n">
        <f aca="false">F2102*I2102*J2102</f>
        <v>0</v>
      </c>
      <c r="L2102" s="71" t="n">
        <f aca="false">E2102*I2102*J2102</f>
        <v>0</v>
      </c>
      <c r="M2102" s="72" t="n">
        <f aca="false">G2102*I2102*J2102</f>
        <v>0</v>
      </c>
      <c r="N2102" s="72" t="n">
        <f aca="false">D2102*I2102*J2102</f>
        <v>-0</v>
      </c>
      <c r="O2102" s="71" t="n">
        <f aca="false">F2102*J2102</f>
        <v>4</v>
      </c>
      <c r="P2102" s="71" t="n">
        <f aca="false">E2102*J2102</f>
        <v>0</v>
      </c>
    </row>
    <row r="2103" customFormat="false" ht="15" hidden="false" customHeight="false" outlineLevel="0" collapsed="false">
      <c r="A2103" s="71" t="s">
        <v>60</v>
      </c>
      <c r="B2103" s="71" t="s">
        <v>47</v>
      </c>
      <c r="C2103" s="71" t="s">
        <v>1001</v>
      </c>
      <c r="D2103" s="72" t="n">
        <v>0</v>
      </c>
      <c r="E2103" s="71" t="n">
        <v>0</v>
      </c>
      <c r="F2103" s="71" t="n">
        <v>1</v>
      </c>
      <c r="G2103" s="72" t="n">
        <v>109.95</v>
      </c>
      <c r="H2103" s="72" t="n">
        <v>109.95</v>
      </c>
      <c r="I2103" s="71" t="n">
        <f aca="false">IF(B2103&gt;=Settings!$B$23,1,0)</f>
        <v>0</v>
      </c>
      <c r="J2103" s="71" t="n">
        <v>1</v>
      </c>
      <c r="K2103" s="71" t="n">
        <f aca="false">F2103*I2103*J2103</f>
        <v>0</v>
      </c>
      <c r="L2103" s="71" t="n">
        <f aca="false">E2103*I2103*J2103</f>
        <v>0</v>
      </c>
      <c r="M2103" s="72" t="n">
        <f aca="false">G2103*I2103*J2103</f>
        <v>0</v>
      </c>
      <c r="N2103" s="72" t="n">
        <f aca="false">D2103*I2103*J2103</f>
        <v>-0</v>
      </c>
      <c r="O2103" s="71" t="n">
        <f aca="false">F2103*J2103</f>
        <v>1</v>
      </c>
      <c r="P2103" s="71" t="n">
        <f aca="false">E2103*J2103</f>
        <v>0</v>
      </c>
    </row>
    <row r="2104" customFormat="false" ht="15" hidden="false" customHeight="false" outlineLevel="0" collapsed="false">
      <c r="A2104" s="71" t="s">
        <v>60</v>
      </c>
      <c r="B2104" s="71" t="s">
        <v>47</v>
      </c>
      <c r="C2104" s="71" t="s">
        <v>1064</v>
      </c>
      <c r="D2104" s="72" t="n">
        <v>0</v>
      </c>
      <c r="E2104" s="71" t="n">
        <v>0</v>
      </c>
      <c r="F2104" s="71" t="n">
        <v>36</v>
      </c>
      <c r="G2104" s="72" t="n">
        <v>2485.2</v>
      </c>
      <c r="H2104" s="72" t="n">
        <v>2485.2</v>
      </c>
      <c r="I2104" s="71" t="n">
        <f aca="false">IF(B2104&gt;=Settings!$B$23,1,0)</f>
        <v>0</v>
      </c>
      <c r="J2104" s="71" t="n">
        <v>1</v>
      </c>
      <c r="K2104" s="71" t="n">
        <f aca="false">F2104*I2104*J2104</f>
        <v>0</v>
      </c>
      <c r="L2104" s="71" t="n">
        <f aca="false">E2104*I2104*J2104</f>
        <v>0</v>
      </c>
      <c r="M2104" s="72" t="n">
        <f aca="false">G2104*I2104*J2104</f>
        <v>0</v>
      </c>
      <c r="N2104" s="72" t="n">
        <f aca="false">D2104*I2104*J2104</f>
        <v>-0</v>
      </c>
      <c r="O2104" s="71" t="n">
        <f aca="false">F2104*J2104</f>
        <v>36</v>
      </c>
      <c r="P2104" s="71" t="n">
        <f aca="false">E2104*J2104</f>
        <v>0</v>
      </c>
    </row>
    <row r="2105" customFormat="false" ht="15" hidden="false" customHeight="false" outlineLevel="0" collapsed="false">
      <c r="A2105" s="71" t="s">
        <v>59</v>
      </c>
      <c r="B2105" s="71" t="s">
        <v>47</v>
      </c>
      <c r="C2105" s="71" t="s">
        <v>929</v>
      </c>
      <c r="D2105" s="72" t="n">
        <v>0</v>
      </c>
      <c r="E2105" s="71" t="n">
        <v>0</v>
      </c>
      <c r="F2105" s="71" t="n">
        <v>1</v>
      </c>
      <c r="G2105" s="72" t="n">
        <v>84.95</v>
      </c>
      <c r="H2105" s="72" t="n">
        <v>84.95</v>
      </c>
      <c r="I2105" s="71" t="n">
        <f aca="false">IF(B2105&gt;=Settings!$B$23,1,0)</f>
        <v>0</v>
      </c>
      <c r="J2105" s="71" t="n">
        <v>1</v>
      </c>
      <c r="K2105" s="71" t="n">
        <f aca="false">F2105*I2105*J2105</f>
        <v>0</v>
      </c>
      <c r="L2105" s="71" t="n">
        <f aca="false">E2105*I2105*J2105</f>
        <v>0</v>
      </c>
      <c r="M2105" s="72" t="n">
        <f aca="false">G2105*I2105*J2105</f>
        <v>0</v>
      </c>
      <c r="N2105" s="72" t="n">
        <f aca="false">D2105*I2105*J2105</f>
        <v>-0</v>
      </c>
      <c r="O2105" s="71" t="n">
        <f aca="false">F2105*J2105</f>
        <v>1</v>
      </c>
      <c r="P2105" s="71" t="n">
        <f aca="false">E2105*J2105</f>
        <v>0</v>
      </c>
    </row>
    <row r="2106" customFormat="false" ht="15" hidden="false" customHeight="false" outlineLevel="0" collapsed="false">
      <c r="A2106" s="71" t="s">
        <v>60</v>
      </c>
      <c r="B2106" s="71" t="s">
        <v>47</v>
      </c>
      <c r="C2106" s="71" t="s">
        <v>1317</v>
      </c>
      <c r="D2106" s="72" t="n">
        <v>0</v>
      </c>
      <c r="E2106" s="71" t="n">
        <v>0</v>
      </c>
      <c r="F2106" s="71" t="n">
        <v>5</v>
      </c>
      <c r="G2106" s="72" t="n">
        <v>524.75</v>
      </c>
      <c r="H2106" s="72" t="n">
        <v>524.75</v>
      </c>
      <c r="I2106" s="71" t="n">
        <f aca="false">IF(B2106&gt;=Settings!$B$23,1,0)</f>
        <v>0</v>
      </c>
      <c r="J2106" s="71" t="n">
        <v>1</v>
      </c>
      <c r="K2106" s="71" t="n">
        <f aca="false">F2106*I2106*J2106</f>
        <v>0</v>
      </c>
      <c r="L2106" s="71" t="n">
        <f aca="false">E2106*I2106*J2106</f>
        <v>0</v>
      </c>
      <c r="M2106" s="72" t="n">
        <f aca="false">G2106*I2106*J2106</f>
        <v>0</v>
      </c>
      <c r="N2106" s="72" t="n">
        <f aca="false">D2106*I2106*J2106</f>
        <v>-0</v>
      </c>
      <c r="O2106" s="71" t="n">
        <f aca="false">F2106*J2106</f>
        <v>5</v>
      </c>
      <c r="P2106" s="71" t="n">
        <f aca="false">E2106*J2106</f>
        <v>0</v>
      </c>
    </row>
    <row r="2107" customFormat="false" ht="15" hidden="false" customHeight="false" outlineLevel="0" collapsed="false">
      <c r="A2107" s="71" t="s">
        <v>59</v>
      </c>
      <c r="B2107" s="71" t="s">
        <v>47</v>
      </c>
      <c r="C2107" s="71" t="s">
        <v>1311</v>
      </c>
      <c r="D2107" s="72" t="n">
        <v>0</v>
      </c>
      <c r="E2107" s="71" t="n">
        <v>0</v>
      </c>
      <c r="F2107" s="71" t="n">
        <v>4</v>
      </c>
      <c r="G2107" s="72" t="n">
        <v>479.8</v>
      </c>
      <c r="H2107" s="72" t="n">
        <v>479.8</v>
      </c>
      <c r="I2107" s="71" t="n">
        <f aca="false">IF(B2107&gt;=Settings!$B$23,1,0)</f>
        <v>0</v>
      </c>
      <c r="J2107" s="71" t="n">
        <v>1</v>
      </c>
      <c r="K2107" s="71" t="n">
        <f aca="false">F2107*I2107*J2107</f>
        <v>0</v>
      </c>
      <c r="L2107" s="71" t="n">
        <f aca="false">E2107*I2107*J2107</f>
        <v>0</v>
      </c>
      <c r="M2107" s="72" t="n">
        <f aca="false">G2107*I2107*J2107</f>
        <v>0</v>
      </c>
      <c r="N2107" s="72" t="n">
        <f aca="false">D2107*I2107*J2107</f>
        <v>-0</v>
      </c>
      <c r="O2107" s="71" t="n">
        <f aca="false">F2107*J2107</f>
        <v>4</v>
      </c>
      <c r="P2107" s="71" t="n">
        <f aca="false">E2107*J2107</f>
        <v>0</v>
      </c>
    </row>
    <row r="2108" customFormat="false" ht="15" hidden="false" customHeight="false" outlineLevel="0" collapsed="false">
      <c r="A2108" s="71" t="s">
        <v>60</v>
      </c>
      <c r="B2108" s="71" t="s">
        <v>47</v>
      </c>
      <c r="C2108" s="71" t="s">
        <v>1986</v>
      </c>
      <c r="D2108" s="72" t="n">
        <v>0</v>
      </c>
      <c r="E2108" s="71" t="n">
        <v>0</v>
      </c>
      <c r="F2108" s="71" t="n">
        <v>1</v>
      </c>
      <c r="G2108" s="72" t="n">
        <v>84.95</v>
      </c>
      <c r="H2108" s="72" t="n">
        <v>84.95</v>
      </c>
      <c r="I2108" s="71" t="n">
        <f aca="false">IF(B2108&gt;=Settings!$B$23,1,0)</f>
        <v>0</v>
      </c>
      <c r="J2108" s="71" t="n">
        <v>1</v>
      </c>
      <c r="K2108" s="71" t="n">
        <f aca="false">F2108*I2108*J2108</f>
        <v>0</v>
      </c>
      <c r="L2108" s="71" t="n">
        <f aca="false">E2108*I2108*J2108</f>
        <v>0</v>
      </c>
      <c r="M2108" s="72" t="n">
        <f aca="false">G2108*I2108*J2108</f>
        <v>0</v>
      </c>
      <c r="N2108" s="72" t="n">
        <f aca="false">D2108*I2108*J2108</f>
        <v>-0</v>
      </c>
      <c r="O2108" s="71" t="n">
        <f aca="false">F2108*J2108</f>
        <v>1</v>
      </c>
      <c r="P2108" s="71" t="n">
        <f aca="false">E2108*J2108</f>
        <v>0</v>
      </c>
    </row>
    <row r="2109" customFormat="false" ht="15" hidden="false" customHeight="false" outlineLevel="0" collapsed="false">
      <c r="A2109" s="71" t="s">
        <v>61</v>
      </c>
      <c r="B2109" s="71" t="s">
        <v>47</v>
      </c>
      <c r="C2109" s="71" t="s">
        <v>1332</v>
      </c>
      <c r="D2109" s="72" t="n">
        <v>0</v>
      </c>
      <c r="E2109" s="71" t="n">
        <v>0</v>
      </c>
      <c r="F2109" s="71" t="n">
        <v>2</v>
      </c>
      <c r="G2109" s="72" t="n">
        <v>159.9</v>
      </c>
      <c r="H2109" s="72" t="n">
        <v>159.9</v>
      </c>
      <c r="I2109" s="71" t="n">
        <f aca="false">IF(B2109&gt;=Settings!$B$23,1,0)</f>
        <v>0</v>
      </c>
      <c r="J2109" s="71" t="n">
        <v>1</v>
      </c>
      <c r="K2109" s="71" t="n">
        <f aca="false">F2109*I2109*J2109</f>
        <v>0</v>
      </c>
      <c r="L2109" s="71" t="n">
        <f aca="false">E2109*I2109*J2109</f>
        <v>0</v>
      </c>
      <c r="M2109" s="72" t="n">
        <f aca="false">G2109*I2109*J2109</f>
        <v>0</v>
      </c>
      <c r="N2109" s="72" t="n">
        <f aca="false">D2109*I2109*J2109</f>
        <v>-0</v>
      </c>
      <c r="O2109" s="71" t="n">
        <f aca="false">F2109*J2109</f>
        <v>2</v>
      </c>
      <c r="P2109" s="71" t="n">
        <f aca="false">E2109*J2109</f>
        <v>0</v>
      </c>
    </row>
    <row r="2110" customFormat="false" ht="15" hidden="false" customHeight="false" outlineLevel="0" collapsed="false">
      <c r="A2110" s="71" t="s">
        <v>60</v>
      </c>
      <c r="B2110" s="71" t="s">
        <v>47</v>
      </c>
      <c r="C2110" s="71" t="s">
        <v>1987</v>
      </c>
      <c r="D2110" s="72" t="n">
        <v>0</v>
      </c>
      <c r="E2110" s="71" t="n">
        <v>0</v>
      </c>
      <c r="F2110" s="71" t="n">
        <v>1</v>
      </c>
      <c r="G2110" s="72" t="n">
        <v>194.95</v>
      </c>
      <c r="H2110" s="72" t="n">
        <v>194.95</v>
      </c>
      <c r="I2110" s="71" t="n">
        <f aca="false">IF(B2110&gt;=Settings!$B$23,1,0)</f>
        <v>0</v>
      </c>
      <c r="J2110" s="71" t="n">
        <v>1</v>
      </c>
      <c r="K2110" s="71" t="n">
        <f aca="false">F2110*I2110*J2110</f>
        <v>0</v>
      </c>
      <c r="L2110" s="71" t="n">
        <f aca="false">E2110*I2110*J2110</f>
        <v>0</v>
      </c>
      <c r="M2110" s="72" t="n">
        <f aca="false">G2110*I2110*J2110</f>
        <v>0</v>
      </c>
      <c r="N2110" s="72" t="n">
        <f aca="false">D2110*I2110*J2110</f>
        <v>-0</v>
      </c>
      <c r="O2110" s="71" t="n">
        <f aca="false">F2110*J2110</f>
        <v>1</v>
      </c>
      <c r="P2110" s="71" t="n">
        <f aca="false">E2110*J2110</f>
        <v>0</v>
      </c>
    </row>
    <row r="2111" customFormat="false" ht="15" hidden="false" customHeight="false" outlineLevel="0" collapsed="false">
      <c r="A2111" s="71" t="s">
        <v>60</v>
      </c>
      <c r="B2111" s="71" t="s">
        <v>47</v>
      </c>
      <c r="C2111" s="71" t="s">
        <v>1988</v>
      </c>
      <c r="D2111" s="72" t="n">
        <v>0</v>
      </c>
      <c r="E2111" s="71" t="n">
        <v>0</v>
      </c>
      <c r="F2111" s="71" t="n">
        <v>2</v>
      </c>
      <c r="G2111" s="72" t="n">
        <v>109.9</v>
      </c>
      <c r="H2111" s="72" t="n">
        <v>109.9</v>
      </c>
      <c r="I2111" s="71" t="n">
        <f aca="false">IF(B2111&gt;=Settings!$B$23,1,0)</f>
        <v>0</v>
      </c>
      <c r="J2111" s="71" t="n">
        <v>1</v>
      </c>
      <c r="K2111" s="71" t="n">
        <f aca="false">F2111*I2111*J2111</f>
        <v>0</v>
      </c>
      <c r="L2111" s="71" t="n">
        <f aca="false">E2111*I2111*J2111</f>
        <v>0</v>
      </c>
      <c r="M2111" s="72" t="n">
        <f aca="false">G2111*I2111*J2111</f>
        <v>0</v>
      </c>
      <c r="N2111" s="72" t="n">
        <f aca="false">D2111*I2111*J2111</f>
        <v>-0</v>
      </c>
      <c r="O2111" s="71" t="n">
        <f aca="false">F2111*J2111</f>
        <v>2</v>
      </c>
      <c r="P2111" s="71" t="n">
        <f aca="false">E2111*J2111</f>
        <v>0</v>
      </c>
    </row>
    <row r="2112" customFormat="false" ht="15" hidden="false" customHeight="false" outlineLevel="0" collapsed="false">
      <c r="A2112" s="71" t="s">
        <v>60</v>
      </c>
      <c r="B2112" s="71" t="s">
        <v>47</v>
      </c>
      <c r="C2112" s="71" t="s">
        <v>1196</v>
      </c>
      <c r="D2112" s="72" t="n">
        <v>239.9</v>
      </c>
      <c r="E2112" s="71" t="n">
        <v>2</v>
      </c>
      <c r="F2112" s="71" t="n">
        <v>13</v>
      </c>
      <c r="G2112" s="72" t="n">
        <v>1559.35</v>
      </c>
      <c r="H2112" s="72" t="n">
        <v>1319.45</v>
      </c>
      <c r="I2112" s="71" t="n">
        <f aca="false">IF(B2112&gt;=Settings!$B$23,1,0)</f>
        <v>0</v>
      </c>
      <c r="J2112" s="71" t="n">
        <v>1</v>
      </c>
      <c r="K2112" s="71" t="n">
        <f aca="false">F2112*I2112*J2112</f>
        <v>0</v>
      </c>
      <c r="L2112" s="71" t="n">
        <f aca="false">E2112*I2112*J2112</f>
        <v>0</v>
      </c>
      <c r="M2112" s="72" t="n">
        <f aca="false">G2112*I2112*J2112</f>
        <v>0</v>
      </c>
      <c r="N2112" s="72" t="n">
        <f aca="false">D2112*I2112*J2112</f>
        <v>0</v>
      </c>
      <c r="O2112" s="71" t="n">
        <f aca="false">F2112*J2112</f>
        <v>13</v>
      </c>
      <c r="P2112" s="71" t="n">
        <f aca="false">E2112*J2112</f>
        <v>2</v>
      </c>
    </row>
    <row r="2113" customFormat="false" ht="15" hidden="false" customHeight="false" outlineLevel="0" collapsed="false">
      <c r="A2113" s="71" t="s">
        <v>59</v>
      </c>
      <c r="B2113" s="71" t="s">
        <v>47</v>
      </c>
      <c r="C2113" s="71" t="s">
        <v>361</v>
      </c>
      <c r="D2113" s="72" t="n">
        <v>0</v>
      </c>
      <c r="E2113" s="71" t="n">
        <v>0</v>
      </c>
      <c r="F2113" s="71" t="n">
        <v>9</v>
      </c>
      <c r="G2113" s="72" t="n">
        <v>649.55</v>
      </c>
      <c r="H2113" s="72" t="n">
        <v>649.55</v>
      </c>
      <c r="I2113" s="71" t="n">
        <f aca="false">IF(B2113&gt;=Settings!$B$23,1,0)</f>
        <v>0</v>
      </c>
      <c r="J2113" s="71" t="n">
        <v>1</v>
      </c>
      <c r="K2113" s="71" t="n">
        <f aca="false">F2113*I2113*J2113</f>
        <v>0</v>
      </c>
      <c r="L2113" s="71" t="n">
        <f aca="false">E2113*I2113*J2113</f>
        <v>0</v>
      </c>
      <c r="M2113" s="72" t="n">
        <f aca="false">G2113*I2113*J2113</f>
        <v>0</v>
      </c>
      <c r="N2113" s="72" t="n">
        <f aca="false">D2113*I2113*J2113</f>
        <v>-0</v>
      </c>
      <c r="O2113" s="71" t="n">
        <f aca="false">F2113*J2113</f>
        <v>9</v>
      </c>
      <c r="P2113" s="71" t="n">
        <f aca="false">E2113*J2113</f>
        <v>0</v>
      </c>
    </row>
    <row r="2114" customFormat="false" ht="15" hidden="false" customHeight="false" outlineLevel="0" collapsed="false">
      <c r="A2114" s="71" t="s">
        <v>60</v>
      </c>
      <c r="B2114" s="71" t="s">
        <v>47</v>
      </c>
      <c r="C2114" s="71" t="s">
        <v>1315</v>
      </c>
      <c r="D2114" s="72" t="n">
        <v>0</v>
      </c>
      <c r="E2114" s="71" t="n">
        <v>0</v>
      </c>
      <c r="F2114" s="71" t="n">
        <v>9</v>
      </c>
      <c r="G2114" s="72" t="n">
        <v>989.55</v>
      </c>
      <c r="H2114" s="72" t="n">
        <v>989.55</v>
      </c>
      <c r="I2114" s="71" t="n">
        <f aca="false">IF(B2114&gt;=Settings!$B$23,1,0)</f>
        <v>0</v>
      </c>
      <c r="J2114" s="71" t="n">
        <v>1</v>
      </c>
      <c r="K2114" s="71" t="n">
        <f aca="false">F2114*I2114*J2114</f>
        <v>0</v>
      </c>
      <c r="L2114" s="71" t="n">
        <f aca="false">E2114*I2114*J2114</f>
        <v>0</v>
      </c>
      <c r="M2114" s="72" t="n">
        <f aca="false">G2114*I2114*J2114</f>
        <v>0</v>
      </c>
      <c r="N2114" s="72" t="n">
        <f aca="false">D2114*I2114*J2114</f>
        <v>-0</v>
      </c>
      <c r="O2114" s="71" t="n">
        <f aca="false">F2114*J2114</f>
        <v>9</v>
      </c>
      <c r="P2114" s="71" t="n">
        <f aca="false">E2114*J2114</f>
        <v>0</v>
      </c>
    </row>
    <row r="2115" customFormat="false" ht="15" hidden="false" customHeight="false" outlineLevel="0" collapsed="false">
      <c r="A2115" s="71" t="s">
        <v>60</v>
      </c>
      <c r="B2115" s="71" t="s">
        <v>47</v>
      </c>
      <c r="C2115" s="71" t="s">
        <v>1989</v>
      </c>
      <c r="D2115" s="72" t="n">
        <v>0</v>
      </c>
      <c r="E2115" s="71" t="n">
        <v>0</v>
      </c>
      <c r="F2115" s="71" t="n">
        <v>1</v>
      </c>
      <c r="G2115" s="72" t="n">
        <v>174.95</v>
      </c>
      <c r="H2115" s="72" t="n">
        <v>174.95</v>
      </c>
      <c r="I2115" s="71" t="n">
        <f aca="false">IF(B2115&gt;=Settings!$B$23,1,0)</f>
        <v>0</v>
      </c>
      <c r="J2115" s="71" t="n">
        <v>1</v>
      </c>
      <c r="K2115" s="71" t="n">
        <f aca="false">F2115*I2115*J2115</f>
        <v>0</v>
      </c>
      <c r="L2115" s="71" t="n">
        <f aca="false">E2115*I2115*J2115</f>
        <v>0</v>
      </c>
      <c r="M2115" s="72" t="n">
        <f aca="false">G2115*I2115*J2115</f>
        <v>0</v>
      </c>
      <c r="N2115" s="72" t="n">
        <f aca="false">D2115*I2115*J2115</f>
        <v>-0</v>
      </c>
      <c r="O2115" s="71" t="n">
        <f aca="false">F2115*J2115</f>
        <v>1</v>
      </c>
      <c r="P2115" s="71" t="n">
        <f aca="false">E2115*J2115</f>
        <v>0</v>
      </c>
    </row>
    <row r="2116" customFormat="false" ht="15" hidden="false" customHeight="false" outlineLevel="0" collapsed="false">
      <c r="A2116" s="71" t="s">
        <v>59</v>
      </c>
      <c r="B2116" s="71" t="s">
        <v>47</v>
      </c>
      <c r="C2116" s="71" t="s">
        <v>1223</v>
      </c>
      <c r="D2116" s="72" t="n">
        <v>0</v>
      </c>
      <c r="E2116" s="71" t="n">
        <v>0</v>
      </c>
      <c r="F2116" s="71" t="n">
        <v>7</v>
      </c>
      <c r="G2116" s="72" t="n">
        <v>434.65</v>
      </c>
      <c r="H2116" s="72" t="n">
        <v>434.65</v>
      </c>
      <c r="I2116" s="71" t="n">
        <f aca="false">IF(B2116&gt;=Settings!$B$23,1,0)</f>
        <v>0</v>
      </c>
      <c r="J2116" s="71" t="n">
        <v>1</v>
      </c>
      <c r="K2116" s="71" t="n">
        <f aca="false">F2116*I2116*J2116</f>
        <v>0</v>
      </c>
      <c r="L2116" s="71" t="n">
        <f aca="false">E2116*I2116*J2116</f>
        <v>0</v>
      </c>
      <c r="M2116" s="72" t="n">
        <f aca="false">G2116*I2116*J2116</f>
        <v>0</v>
      </c>
      <c r="N2116" s="72" t="n">
        <f aca="false">D2116*I2116*J2116</f>
        <v>-0</v>
      </c>
      <c r="O2116" s="71" t="n">
        <f aca="false">F2116*J2116</f>
        <v>7</v>
      </c>
      <c r="P2116" s="71" t="n">
        <f aca="false">E2116*J2116</f>
        <v>0</v>
      </c>
    </row>
    <row r="2117" customFormat="false" ht="15" hidden="false" customHeight="false" outlineLevel="0" collapsed="false">
      <c r="A2117" s="71" t="s">
        <v>60</v>
      </c>
      <c r="B2117" s="71" t="s">
        <v>47</v>
      </c>
      <c r="C2117" s="71" t="s">
        <v>168</v>
      </c>
      <c r="D2117" s="72" t="n">
        <v>0</v>
      </c>
      <c r="E2117" s="71" t="n">
        <v>0</v>
      </c>
      <c r="F2117" s="71" t="n">
        <v>2</v>
      </c>
      <c r="G2117" s="72" t="n">
        <v>208.9</v>
      </c>
      <c r="H2117" s="72" t="n">
        <v>208.9</v>
      </c>
      <c r="I2117" s="71" t="n">
        <f aca="false">IF(B2117&gt;=Settings!$B$23,1,0)</f>
        <v>0</v>
      </c>
      <c r="J2117" s="71" t="n">
        <v>1</v>
      </c>
      <c r="K2117" s="71" t="n">
        <f aca="false">F2117*I2117*J2117</f>
        <v>0</v>
      </c>
      <c r="L2117" s="71" t="n">
        <f aca="false">E2117*I2117*J2117</f>
        <v>0</v>
      </c>
      <c r="M2117" s="72" t="n">
        <f aca="false">G2117*I2117*J2117</f>
        <v>0</v>
      </c>
      <c r="N2117" s="72" t="n">
        <f aca="false">D2117*I2117*J2117</f>
        <v>-0</v>
      </c>
      <c r="O2117" s="71" t="n">
        <f aca="false">F2117*J2117</f>
        <v>2</v>
      </c>
      <c r="P2117" s="71" t="n">
        <f aca="false">E2117*J2117</f>
        <v>0</v>
      </c>
    </row>
    <row r="2118" customFormat="false" ht="15" hidden="false" customHeight="false" outlineLevel="0" collapsed="false">
      <c r="A2118" s="71" t="s">
        <v>60</v>
      </c>
      <c r="B2118" s="71" t="s">
        <v>47</v>
      </c>
      <c r="C2118" s="71" t="s">
        <v>1455</v>
      </c>
      <c r="D2118" s="72" t="n">
        <v>50.85</v>
      </c>
      <c r="E2118" s="71" t="n">
        <v>3</v>
      </c>
      <c r="F2118" s="71" t="n">
        <v>74</v>
      </c>
      <c r="G2118" s="72" t="n">
        <v>1254.3</v>
      </c>
      <c r="H2118" s="72" t="n">
        <v>1203.45</v>
      </c>
      <c r="I2118" s="71" t="n">
        <f aca="false">IF(B2118&gt;=Settings!$B$23,1,0)</f>
        <v>0</v>
      </c>
      <c r="J2118" s="71" t="n">
        <v>1</v>
      </c>
      <c r="K2118" s="71" t="n">
        <f aca="false">F2118*I2118*J2118</f>
        <v>0</v>
      </c>
      <c r="L2118" s="71" t="n">
        <f aca="false">E2118*I2118*J2118</f>
        <v>0</v>
      </c>
      <c r="M2118" s="72" t="n">
        <f aca="false">G2118*I2118*J2118</f>
        <v>0</v>
      </c>
      <c r="N2118" s="72" t="n">
        <f aca="false">D2118*I2118*J2118</f>
        <v>0</v>
      </c>
      <c r="O2118" s="71" t="n">
        <f aca="false">F2118*J2118</f>
        <v>74</v>
      </c>
      <c r="P2118" s="71" t="n">
        <f aca="false">E2118*J2118</f>
        <v>3</v>
      </c>
    </row>
    <row r="2119" customFormat="false" ht="15" hidden="false" customHeight="false" outlineLevel="0" collapsed="false">
      <c r="A2119" s="71" t="s">
        <v>60</v>
      </c>
      <c r="B2119" s="71" t="s">
        <v>47</v>
      </c>
      <c r="C2119" s="71" t="s">
        <v>1430</v>
      </c>
      <c r="D2119" s="72" t="n">
        <v>0</v>
      </c>
      <c r="E2119" s="71" t="n">
        <v>0</v>
      </c>
      <c r="F2119" s="71" t="n">
        <v>2</v>
      </c>
      <c r="G2119" s="72" t="n">
        <v>289.9</v>
      </c>
      <c r="H2119" s="72" t="n">
        <v>289.9</v>
      </c>
      <c r="I2119" s="71" t="n">
        <f aca="false">IF(B2119&gt;=Settings!$B$23,1,0)</f>
        <v>0</v>
      </c>
      <c r="J2119" s="71" t="n">
        <v>1</v>
      </c>
      <c r="K2119" s="71" t="n">
        <f aca="false">F2119*I2119*J2119</f>
        <v>0</v>
      </c>
      <c r="L2119" s="71" t="n">
        <f aca="false">E2119*I2119*J2119</f>
        <v>0</v>
      </c>
      <c r="M2119" s="72" t="n">
        <f aca="false">G2119*I2119*J2119</f>
        <v>0</v>
      </c>
      <c r="N2119" s="72" t="n">
        <f aca="false">D2119*I2119*J2119</f>
        <v>-0</v>
      </c>
      <c r="O2119" s="71" t="n">
        <f aca="false">F2119*J2119</f>
        <v>2</v>
      </c>
      <c r="P2119" s="71" t="n">
        <f aca="false">E2119*J2119</f>
        <v>0</v>
      </c>
    </row>
    <row r="2120" customFormat="false" ht="15" hidden="false" customHeight="false" outlineLevel="0" collapsed="false">
      <c r="A2120" s="71" t="s">
        <v>60</v>
      </c>
      <c r="B2120" s="71" t="s">
        <v>47</v>
      </c>
      <c r="C2120" s="71" t="s">
        <v>1478</v>
      </c>
      <c r="D2120" s="72" t="n">
        <v>0</v>
      </c>
      <c r="E2120" s="71" t="n">
        <v>0</v>
      </c>
      <c r="F2120" s="71" t="n">
        <v>1</v>
      </c>
      <c r="G2120" s="72" t="n">
        <v>23.99</v>
      </c>
      <c r="H2120" s="72" t="n">
        <v>23.99</v>
      </c>
      <c r="I2120" s="71" t="n">
        <f aca="false">IF(B2120&gt;=Settings!$B$23,1,0)</f>
        <v>0</v>
      </c>
      <c r="J2120" s="71" t="n">
        <v>1</v>
      </c>
      <c r="K2120" s="71" t="n">
        <f aca="false">F2120*I2120*J2120</f>
        <v>0</v>
      </c>
      <c r="L2120" s="71" t="n">
        <f aca="false">E2120*I2120*J2120</f>
        <v>0</v>
      </c>
      <c r="M2120" s="72" t="n">
        <f aca="false">G2120*I2120*J2120</f>
        <v>0</v>
      </c>
      <c r="N2120" s="72" t="n">
        <f aca="false">D2120*I2120*J2120</f>
        <v>-0</v>
      </c>
      <c r="O2120" s="71" t="n">
        <f aca="false">F2120*J2120</f>
        <v>1</v>
      </c>
      <c r="P2120" s="71" t="n">
        <f aca="false">E2120*J2120</f>
        <v>0</v>
      </c>
    </row>
    <row r="2121" customFormat="false" ht="15" hidden="false" customHeight="false" outlineLevel="0" collapsed="false">
      <c r="A2121" s="71" t="s">
        <v>60</v>
      </c>
      <c r="B2121" s="71" t="s">
        <v>47</v>
      </c>
      <c r="C2121" s="71" t="s">
        <v>1990</v>
      </c>
      <c r="D2121" s="72" t="n">
        <v>0</v>
      </c>
      <c r="E2121" s="71" t="n">
        <v>0</v>
      </c>
      <c r="F2121" s="71" t="n">
        <v>3</v>
      </c>
      <c r="G2121" s="72" t="n">
        <v>148.47</v>
      </c>
      <c r="H2121" s="72" t="n">
        <v>148.47</v>
      </c>
      <c r="I2121" s="71" t="n">
        <f aca="false">IF(B2121&gt;=Settings!$B$23,1,0)</f>
        <v>0</v>
      </c>
      <c r="J2121" s="71" t="n">
        <v>1</v>
      </c>
      <c r="K2121" s="71" t="n">
        <f aca="false">F2121*I2121*J2121</f>
        <v>0</v>
      </c>
      <c r="L2121" s="71" t="n">
        <f aca="false">E2121*I2121*J2121</f>
        <v>0</v>
      </c>
      <c r="M2121" s="72" t="n">
        <f aca="false">G2121*I2121*J2121</f>
        <v>0</v>
      </c>
      <c r="N2121" s="72" t="n">
        <f aca="false">D2121*I2121*J2121</f>
        <v>-0</v>
      </c>
      <c r="O2121" s="71" t="n">
        <f aca="false">F2121*J2121</f>
        <v>3</v>
      </c>
      <c r="P2121" s="71" t="n">
        <f aca="false">E2121*J2121</f>
        <v>0</v>
      </c>
    </row>
    <row r="2122" customFormat="false" ht="15" hidden="false" customHeight="false" outlineLevel="0" collapsed="false">
      <c r="A2122" s="71" t="s">
        <v>60</v>
      </c>
      <c r="B2122" s="71" t="s">
        <v>47</v>
      </c>
      <c r="C2122" s="71" t="s">
        <v>1991</v>
      </c>
      <c r="D2122" s="72" t="n">
        <v>0</v>
      </c>
      <c r="E2122" s="71" t="n">
        <v>0</v>
      </c>
      <c r="F2122" s="71" t="n">
        <v>2</v>
      </c>
      <c r="G2122" s="72" t="n">
        <v>249.9</v>
      </c>
      <c r="H2122" s="72" t="n">
        <v>249.9</v>
      </c>
      <c r="I2122" s="71" t="n">
        <f aca="false">IF(B2122&gt;=Settings!$B$23,1,0)</f>
        <v>0</v>
      </c>
      <c r="J2122" s="71" t="n">
        <v>1</v>
      </c>
      <c r="K2122" s="71" t="n">
        <f aca="false">F2122*I2122*J2122</f>
        <v>0</v>
      </c>
      <c r="L2122" s="71" t="n">
        <f aca="false">E2122*I2122*J2122</f>
        <v>0</v>
      </c>
      <c r="M2122" s="72" t="n">
        <f aca="false">G2122*I2122*J2122</f>
        <v>0</v>
      </c>
      <c r="N2122" s="72" t="n">
        <f aca="false">D2122*I2122*J2122</f>
        <v>-0</v>
      </c>
      <c r="O2122" s="71" t="n">
        <f aca="false">F2122*J2122</f>
        <v>2</v>
      </c>
      <c r="P2122" s="71" t="n">
        <f aca="false">E2122*J2122</f>
        <v>0</v>
      </c>
    </row>
    <row r="2123" customFormat="false" ht="15" hidden="false" customHeight="false" outlineLevel="0" collapsed="false">
      <c r="A2123" s="71" t="s">
        <v>60</v>
      </c>
      <c r="B2123" s="71" t="s">
        <v>47</v>
      </c>
      <c r="C2123" s="71" t="s">
        <v>1992</v>
      </c>
      <c r="D2123" s="72" t="n">
        <v>0</v>
      </c>
      <c r="E2123" s="71" t="n">
        <v>0</v>
      </c>
      <c r="F2123" s="71" t="n">
        <v>6</v>
      </c>
      <c r="G2123" s="72" t="n">
        <v>761.7</v>
      </c>
      <c r="H2123" s="72" t="n">
        <v>761.7</v>
      </c>
      <c r="I2123" s="71" t="n">
        <f aca="false">IF(B2123&gt;=Settings!$B$23,1,0)</f>
        <v>0</v>
      </c>
      <c r="J2123" s="71" t="n">
        <v>1</v>
      </c>
      <c r="K2123" s="71" t="n">
        <f aca="false">F2123*I2123*J2123</f>
        <v>0</v>
      </c>
      <c r="L2123" s="71" t="n">
        <f aca="false">E2123*I2123*J2123</f>
        <v>0</v>
      </c>
      <c r="M2123" s="72" t="n">
        <f aca="false">G2123*I2123*J2123</f>
        <v>0</v>
      </c>
      <c r="N2123" s="72" t="n">
        <f aca="false">D2123*I2123*J2123</f>
        <v>-0</v>
      </c>
      <c r="O2123" s="71" t="n">
        <f aca="false">F2123*J2123</f>
        <v>6</v>
      </c>
      <c r="P2123" s="71" t="n">
        <f aca="false">E2123*J2123</f>
        <v>0</v>
      </c>
    </row>
    <row r="2124" customFormat="false" ht="15" hidden="false" customHeight="false" outlineLevel="0" collapsed="false">
      <c r="A2124" s="71" t="s">
        <v>60</v>
      </c>
      <c r="B2124" s="71" t="s">
        <v>47</v>
      </c>
      <c r="C2124" s="71" t="s">
        <v>1993</v>
      </c>
      <c r="D2124" s="72" t="n">
        <v>0</v>
      </c>
      <c r="E2124" s="71" t="n">
        <v>0</v>
      </c>
      <c r="F2124" s="71" t="n">
        <v>1</v>
      </c>
      <c r="G2124" s="72" t="n">
        <v>114.95</v>
      </c>
      <c r="H2124" s="72" t="n">
        <v>114.95</v>
      </c>
      <c r="I2124" s="71" t="n">
        <f aca="false">IF(B2124&gt;=Settings!$B$23,1,0)</f>
        <v>0</v>
      </c>
      <c r="J2124" s="71" t="n">
        <v>1</v>
      </c>
      <c r="K2124" s="71" t="n">
        <f aca="false">F2124*I2124*J2124</f>
        <v>0</v>
      </c>
      <c r="L2124" s="71" t="n">
        <f aca="false">E2124*I2124*J2124</f>
        <v>0</v>
      </c>
      <c r="M2124" s="72" t="n">
        <f aca="false">G2124*I2124*J2124</f>
        <v>0</v>
      </c>
      <c r="N2124" s="72" t="n">
        <f aca="false">D2124*I2124*J2124</f>
        <v>-0</v>
      </c>
      <c r="O2124" s="71" t="n">
        <f aca="false">F2124*J2124</f>
        <v>1</v>
      </c>
      <c r="P2124" s="71" t="n">
        <f aca="false">E2124*J2124</f>
        <v>0</v>
      </c>
    </row>
    <row r="2125" customFormat="false" ht="15" hidden="false" customHeight="false" outlineLevel="0" collapsed="false">
      <c r="A2125" s="71" t="s">
        <v>59</v>
      </c>
      <c r="B2125" s="71" t="s">
        <v>47</v>
      </c>
      <c r="C2125" s="71" t="s">
        <v>882</v>
      </c>
      <c r="D2125" s="72" t="n">
        <v>0</v>
      </c>
      <c r="E2125" s="71" t="n">
        <v>0</v>
      </c>
      <c r="F2125" s="71" t="n">
        <v>5</v>
      </c>
      <c r="G2125" s="72" t="n">
        <v>662.84</v>
      </c>
      <c r="H2125" s="72" t="n">
        <v>662.84</v>
      </c>
      <c r="I2125" s="71" t="n">
        <f aca="false">IF(B2125&gt;=Settings!$B$23,1,0)</f>
        <v>0</v>
      </c>
      <c r="J2125" s="71" t="n">
        <v>1</v>
      </c>
      <c r="K2125" s="71" t="n">
        <f aca="false">F2125*I2125*J2125</f>
        <v>0</v>
      </c>
      <c r="L2125" s="71" t="n">
        <f aca="false">E2125*I2125*J2125</f>
        <v>0</v>
      </c>
      <c r="M2125" s="72" t="n">
        <f aca="false">G2125*I2125*J2125</f>
        <v>0</v>
      </c>
      <c r="N2125" s="72" t="n">
        <f aca="false">D2125*I2125*J2125</f>
        <v>-0</v>
      </c>
      <c r="O2125" s="71" t="n">
        <f aca="false">F2125*J2125</f>
        <v>5</v>
      </c>
      <c r="P2125" s="71" t="n">
        <f aca="false">E2125*J2125</f>
        <v>0</v>
      </c>
    </row>
    <row r="2126" customFormat="false" ht="15" hidden="false" customHeight="false" outlineLevel="0" collapsed="false">
      <c r="A2126" s="71" t="s">
        <v>60</v>
      </c>
      <c r="B2126" s="71" t="s">
        <v>47</v>
      </c>
      <c r="C2126" s="71" t="s">
        <v>1368</v>
      </c>
      <c r="D2126" s="72" t="n">
        <v>0</v>
      </c>
      <c r="E2126" s="71" t="n">
        <v>0</v>
      </c>
      <c r="F2126" s="71" t="n">
        <v>2</v>
      </c>
      <c r="G2126" s="72" t="n">
        <v>229.9</v>
      </c>
      <c r="H2126" s="72" t="n">
        <v>229.9</v>
      </c>
      <c r="I2126" s="71" t="n">
        <f aca="false">IF(B2126&gt;=Settings!$B$23,1,0)</f>
        <v>0</v>
      </c>
      <c r="J2126" s="71" t="n">
        <v>1</v>
      </c>
      <c r="K2126" s="71" t="n">
        <f aca="false">F2126*I2126*J2126</f>
        <v>0</v>
      </c>
      <c r="L2126" s="71" t="n">
        <f aca="false">E2126*I2126*J2126</f>
        <v>0</v>
      </c>
      <c r="M2126" s="72" t="n">
        <f aca="false">G2126*I2126*J2126</f>
        <v>0</v>
      </c>
      <c r="N2126" s="72" t="n">
        <f aca="false">D2126*I2126*J2126</f>
        <v>-0</v>
      </c>
      <c r="O2126" s="71" t="n">
        <f aca="false">F2126*J2126</f>
        <v>2</v>
      </c>
      <c r="P2126" s="71" t="n">
        <f aca="false">E2126*J2126</f>
        <v>0</v>
      </c>
    </row>
    <row r="2127" customFormat="false" ht="15" hidden="false" customHeight="false" outlineLevel="0" collapsed="false">
      <c r="A2127" s="71" t="s">
        <v>60</v>
      </c>
      <c r="B2127" s="71" t="s">
        <v>47</v>
      </c>
      <c r="C2127" s="71" t="s">
        <v>1463</v>
      </c>
      <c r="D2127" s="72" t="n">
        <v>141.45</v>
      </c>
      <c r="E2127" s="71" t="n">
        <v>1</v>
      </c>
      <c r="F2127" s="71" t="n">
        <v>1</v>
      </c>
      <c r="G2127" s="72" t="n">
        <v>141.45</v>
      </c>
      <c r="H2127" s="72" t="n">
        <v>0</v>
      </c>
      <c r="I2127" s="71" t="n">
        <f aca="false">IF(B2127&gt;=Settings!$B$23,1,0)</f>
        <v>0</v>
      </c>
      <c r="J2127" s="71" t="n">
        <v>1</v>
      </c>
      <c r="K2127" s="71" t="n">
        <f aca="false">F2127*I2127*J2127</f>
        <v>0</v>
      </c>
      <c r="L2127" s="71" t="n">
        <f aca="false">E2127*I2127*J2127</f>
        <v>0</v>
      </c>
      <c r="M2127" s="72" t="n">
        <f aca="false">G2127*I2127*J2127</f>
        <v>0</v>
      </c>
      <c r="N2127" s="72" t="n">
        <f aca="false">D2127*I2127*J2127</f>
        <v>0</v>
      </c>
      <c r="O2127" s="71" t="n">
        <f aca="false">F2127*J2127</f>
        <v>1</v>
      </c>
      <c r="P2127" s="71" t="n">
        <f aca="false">E2127*J2127</f>
        <v>1</v>
      </c>
    </row>
    <row r="2128" customFormat="false" ht="15" hidden="false" customHeight="false" outlineLevel="0" collapsed="false">
      <c r="A2128" s="71" t="s">
        <v>60</v>
      </c>
      <c r="B2128" s="71" t="s">
        <v>47</v>
      </c>
      <c r="C2128" s="71" t="s">
        <v>1994</v>
      </c>
      <c r="D2128" s="72" t="n">
        <v>0</v>
      </c>
      <c r="E2128" s="71" t="n">
        <v>0</v>
      </c>
      <c r="F2128" s="71" t="n">
        <v>4</v>
      </c>
      <c r="G2128" s="72" t="n">
        <v>559.8</v>
      </c>
      <c r="H2128" s="72" t="n">
        <v>559.8</v>
      </c>
      <c r="I2128" s="71" t="n">
        <f aca="false">IF(B2128&gt;=Settings!$B$23,1,0)</f>
        <v>0</v>
      </c>
      <c r="J2128" s="71" t="n">
        <v>1</v>
      </c>
      <c r="K2128" s="71" t="n">
        <f aca="false">F2128*I2128*J2128</f>
        <v>0</v>
      </c>
      <c r="L2128" s="71" t="n">
        <f aca="false">E2128*I2128*J2128</f>
        <v>0</v>
      </c>
      <c r="M2128" s="72" t="n">
        <f aca="false">G2128*I2128*J2128</f>
        <v>0</v>
      </c>
      <c r="N2128" s="72" t="n">
        <f aca="false">D2128*I2128*J2128</f>
        <v>-0</v>
      </c>
      <c r="O2128" s="71" t="n">
        <f aca="false">F2128*J2128</f>
        <v>4</v>
      </c>
      <c r="P2128" s="71" t="n">
        <f aca="false">E2128*J2128</f>
        <v>0</v>
      </c>
    </row>
    <row r="2129" customFormat="false" ht="15" hidden="false" customHeight="false" outlineLevel="0" collapsed="false">
      <c r="A2129" s="71" t="s">
        <v>61</v>
      </c>
      <c r="B2129" s="71" t="s">
        <v>47</v>
      </c>
      <c r="C2129" s="71" t="s">
        <v>1662</v>
      </c>
      <c r="D2129" s="72" t="n">
        <v>0</v>
      </c>
      <c r="E2129" s="71" t="n">
        <v>0</v>
      </c>
      <c r="F2129" s="71" t="n">
        <v>1</v>
      </c>
      <c r="G2129" s="72" t="n">
        <v>189.95</v>
      </c>
      <c r="H2129" s="72" t="n">
        <v>189.95</v>
      </c>
      <c r="I2129" s="71" t="n">
        <f aca="false">IF(B2129&gt;=Settings!$B$23,1,0)</f>
        <v>0</v>
      </c>
      <c r="J2129" s="71" t="n">
        <v>1</v>
      </c>
      <c r="K2129" s="71" t="n">
        <f aca="false">F2129*I2129*J2129</f>
        <v>0</v>
      </c>
      <c r="L2129" s="71" t="n">
        <f aca="false">E2129*I2129*J2129</f>
        <v>0</v>
      </c>
      <c r="M2129" s="72" t="n">
        <f aca="false">G2129*I2129*J2129</f>
        <v>0</v>
      </c>
      <c r="N2129" s="72" t="n">
        <f aca="false">D2129*I2129*J2129</f>
        <v>-0</v>
      </c>
      <c r="O2129" s="71" t="n">
        <f aca="false">F2129*J2129</f>
        <v>1</v>
      </c>
      <c r="P2129" s="71" t="n">
        <f aca="false">E2129*J2129</f>
        <v>0</v>
      </c>
    </row>
    <row r="2130" customFormat="false" ht="15" hidden="false" customHeight="false" outlineLevel="0" collapsed="false">
      <c r="A2130" s="71" t="s">
        <v>60</v>
      </c>
      <c r="B2130" s="71" t="s">
        <v>47</v>
      </c>
      <c r="C2130" s="71" t="s">
        <v>1383</v>
      </c>
      <c r="D2130" s="72" t="n">
        <v>0</v>
      </c>
      <c r="E2130" s="71" t="n">
        <v>0</v>
      </c>
      <c r="F2130" s="71" t="n">
        <v>1</v>
      </c>
      <c r="G2130" s="72" t="n">
        <v>15</v>
      </c>
      <c r="H2130" s="72" t="n">
        <v>15</v>
      </c>
      <c r="I2130" s="71" t="n">
        <f aca="false">IF(B2130&gt;=Settings!$B$23,1,0)</f>
        <v>0</v>
      </c>
      <c r="J2130" s="71" t="n">
        <v>1</v>
      </c>
      <c r="K2130" s="71" t="n">
        <f aca="false">F2130*I2130*J2130</f>
        <v>0</v>
      </c>
      <c r="L2130" s="71" t="n">
        <f aca="false">E2130*I2130*J2130</f>
        <v>0</v>
      </c>
      <c r="M2130" s="72" t="n">
        <f aca="false">G2130*I2130*J2130</f>
        <v>0</v>
      </c>
      <c r="N2130" s="72" t="n">
        <f aca="false">D2130*I2130*J2130</f>
        <v>-0</v>
      </c>
      <c r="O2130" s="71" t="n">
        <f aca="false">F2130*J2130</f>
        <v>1</v>
      </c>
      <c r="P2130" s="71" t="n">
        <f aca="false">E2130*J2130</f>
        <v>0</v>
      </c>
    </row>
    <row r="2131" customFormat="false" ht="15" hidden="false" customHeight="false" outlineLevel="0" collapsed="false">
      <c r="A2131" s="71" t="s">
        <v>60</v>
      </c>
      <c r="B2131" s="71" t="s">
        <v>47</v>
      </c>
      <c r="C2131" s="71" t="s">
        <v>1995</v>
      </c>
      <c r="D2131" s="72" t="n">
        <v>29.85</v>
      </c>
      <c r="E2131" s="71" t="n">
        <v>3</v>
      </c>
      <c r="F2131" s="71" t="n">
        <v>167</v>
      </c>
      <c r="G2131" s="72" t="n">
        <v>1661.65</v>
      </c>
      <c r="H2131" s="72" t="n">
        <v>1631.8</v>
      </c>
      <c r="I2131" s="71" t="n">
        <f aca="false">IF(B2131&gt;=Settings!$B$23,1,0)</f>
        <v>0</v>
      </c>
      <c r="J2131" s="71" t="n">
        <v>1</v>
      </c>
      <c r="K2131" s="71" t="n">
        <f aca="false">F2131*I2131*J2131</f>
        <v>0</v>
      </c>
      <c r="L2131" s="71" t="n">
        <f aca="false">E2131*I2131*J2131</f>
        <v>0</v>
      </c>
      <c r="M2131" s="72" t="n">
        <f aca="false">G2131*I2131*J2131</f>
        <v>0</v>
      </c>
      <c r="N2131" s="72" t="n">
        <f aca="false">D2131*I2131*J2131</f>
        <v>0</v>
      </c>
      <c r="O2131" s="71" t="n">
        <f aca="false">F2131*J2131</f>
        <v>167</v>
      </c>
      <c r="P2131" s="71" t="n">
        <f aca="false">E2131*J2131</f>
        <v>3</v>
      </c>
    </row>
    <row r="2132" customFormat="false" ht="15" hidden="false" customHeight="false" outlineLevel="0" collapsed="false">
      <c r="A2132" s="71" t="s">
        <v>60</v>
      </c>
      <c r="B2132" s="71" t="s">
        <v>47</v>
      </c>
      <c r="C2132" s="71" t="s">
        <v>1996</v>
      </c>
      <c r="D2132" s="72" t="n">
        <v>0</v>
      </c>
      <c r="E2132" s="71" t="n">
        <v>0</v>
      </c>
      <c r="F2132" s="71" t="n">
        <v>7</v>
      </c>
      <c r="G2132" s="72" t="n">
        <v>909.65</v>
      </c>
      <c r="H2132" s="72" t="n">
        <v>909.65</v>
      </c>
      <c r="I2132" s="71" t="n">
        <f aca="false">IF(B2132&gt;=Settings!$B$23,1,0)</f>
        <v>0</v>
      </c>
      <c r="J2132" s="71" t="n">
        <v>1</v>
      </c>
      <c r="K2132" s="71" t="n">
        <f aca="false">F2132*I2132*J2132</f>
        <v>0</v>
      </c>
      <c r="L2132" s="71" t="n">
        <f aca="false">E2132*I2132*J2132</f>
        <v>0</v>
      </c>
      <c r="M2132" s="72" t="n">
        <f aca="false">G2132*I2132*J2132</f>
        <v>0</v>
      </c>
      <c r="N2132" s="72" t="n">
        <f aca="false">D2132*I2132*J2132</f>
        <v>-0</v>
      </c>
      <c r="O2132" s="71" t="n">
        <f aca="false">F2132*J2132</f>
        <v>7</v>
      </c>
      <c r="P2132" s="71" t="n">
        <f aca="false">E2132*J2132</f>
        <v>0</v>
      </c>
    </row>
    <row r="2133" customFormat="false" ht="15" hidden="false" customHeight="false" outlineLevel="0" collapsed="false">
      <c r="A2133" s="71" t="s">
        <v>60</v>
      </c>
      <c r="B2133" s="71" t="s">
        <v>47</v>
      </c>
      <c r="C2133" s="71" t="s">
        <v>1997</v>
      </c>
      <c r="D2133" s="72" t="n">
        <v>0</v>
      </c>
      <c r="E2133" s="71" t="n">
        <v>0</v>
      </c>
      <c r="F2133" s="71" t="n">
        <v>62</v>
      </c>
      <c r="G2133" s="72" t="n">
        <v>7746.9</v>
      </c>
      <c r="H2133" s="72" t="n">
        <v>7746.9</v>
      </c>
      <c r="I2133" s="71" t="n">
        <f aca="false">IF(B2133&gt;=Settings!$B$23,1,0)</f>
        <v>0</v>
      </c>
      <c r="J2133" s="71" t="n">
        <v>1</v>
      </c>
      <c r="K2133" s="71" t="n">
        <f aca="false">F2133*I2133*J2133</f>
        <v>0</v>
      </c>
      <c r="L2133" s="71" t="n">
        <f aca="false">E2133*I2133*J2133</f>
        <v>0</v>
      </c>
      <c r="M2133" s="72" t="n">
        <f aca="false">G2133*I2133*J2133</f>
        <v>0</v>
      </c>
      <c r="N2133" s="72" t="n">
        <f aca="false">D2133*I2133*J2133</f>
        <v>-0</v>
      </c>
      <c r="O2133" s="71" t="n">
        <f aca="false">F2133*J2133</f>
        <v>62</v>
      </c>
      <c r="P2133" s="71" t="n">
        <f aca="false">E2133*J2133</f>
        <v>0</v>
      </c>
    </row>
    <row r="2134" customFormat="false" ht="15" hidden="false" customHeight="false" outlineLevel="0" collapsed="false">
      <c r="A2134" s="71" t="s">
        <v>60</v>
      </c>
      <c r="B2134" s="71" t="s">
        <v>47</v>
      </c>
      <c r="C2134" s="71" t="s">
        <v>1998</v>
      </c>
      <c r="D2134" s="72" t="n">
        <v>0</v>
      </c>
      <c r="E2134" s="71" t="n">
        <v>0</v>
      </c>
      <c r="F2134" s="71" t="n">
        <v>2</v>
      </c>
      <c r="G2134" s="72" t="n">
        <v>199.9</v>
      </c>
      <c r="H2134" s="72" t="n">
        <v>199.9</v>
      </c>
      <c r="I2134" s="71" t="n">
        <f aca="false">IF(B2134&gt;=Settings!$B$23,1,0)</f>
        <v>0</v>
      </c>
      <c r="J2134" s="71" t="n">
        <v>1</v>
      </c>
      <c r="K2134" s="71" t="n">
        <f aca="false">F2134*I2134*J2134</f>
        <v>0</v>
      </c>
      <c r="L2134" s="71" t="n">
        <f aca="false">E2134*I2134*J2134</f>
        <v>0</v>
      </c>
      <c r="M2134" s="72" t="n">
        <f aca="false">G2134*I2134*J2134</f>
        <v>0</v>
      </c>
      <c r="N2134" s="72" t="n">
        <f aca="false">D2134*I2134*J2134</f>
        <v>-0</v>
      </c>
      <c r="O2134" s="71" t="n">
        <f aca="false">F2134*J2134</f>
        <v>2</v>
      </c>
      <c r="P2134" s="71" t="n">
        <f aca="false">E2134*J2134</f>
        <v>0</v>
      </c>
    </row>
    <row r="2135" customFormat="false" ht="15" hidden="false" customHeight="false" outlineLevel="0" collapsed="false">
      <c r="A2135" s="71" t="s">
        <v>60</v>
      </c>
      <c r="B2135" s="71" t="s">
        <v>47</v>
      </c>
      <c r="C2135" s="71" t="s">
        <v>1999</v>
      </c>
      <c r="D2135" s="72" t="n">
        <v>0</v>
      </c>
      <c r="E2135" s="71" t="n">
        <v>0</v>
      </c>
      <c r="F2135" s="71" t="n">
        <v>1</v>
      </c>
      <c r="G2135" s="72" t="n">
        <v>169.95</v>
      </c>
      <c r="H2135" s="72" t="n">
        <v>169.95</v>
      </c>
      <c r="I2135" s="71" t="n">
        <f aca="false">IF(B2135&gt;=Settings!$B$23,1,0)</f>
        <v>0</v>
      </c>
      <c r="J2135" s="71" t="n">
        <v>1</v>
      </c>
      <c r="K2135" s="71" t="n">
        <f aca="false">F2135*I2135*J2135</f>
        <v>0</v>
      </c>
      <c r="L2135" s="71" t="n">
        <f aca="false">E2135*I2135*J2135</f>
        <v>0</v>
      </c>
      <c r="M2135" s="72" t="n">
        <f aca="false">G2135*I2135*J2135</f>
        <v>0</v>
      </c>
      <c r="N2135" s="72" t="n">
        <f aca="false">D2135*I2135*J2135</f>
        <v>-0</v>
      </c>
      <c r="O2135" s="71" t="n">
        <f aca="false">F2135*J2135</f>
        <v>1</v>
      </c>
      <c r="P2135" s="71" t="n">
        <f aca="false">E2135*J2135</f>
        <v>0</v>
      </c>
    </row>
    <row r="2136" customFormat="false" ht="15" hidden="false" customHeight="false" outlineLevel="0" collapsed="false">
      <c r="A2136" s="71" t="s">
        <v>60</v>
      </c>
      <c r="B2136" s="71" t="s">
        <v>47</v>
      </c>
      <c r="C2136" s="71" t="s">
        <v>1090</v>
      </c>
      <c r="D2136" s="72" t="n">
        <v>104.95</v>
      </c>
      <c r="E2136" s="71" t="n">
        <v>1</v>
      </c>
      <c r="F2136" s="71" t="n">
        <v>3</v>
      </c>
      <c r="G2136" s="72" t="n">
        <v>314.85</v>
      </c>
      <c r="H2136" s="72" t="n">
        <v>209.9</v>
      </c>
      <c r="I2136" s="71" t="n">
        <f aca="false">IF(B2136&gt;=Settings!$B$23,1,0)</f>
        <v>0</v>
      </c>
      <c r="J2136" s="71" t="n">
        <v>1</v>
      </c>
      <c r="K2136" s="71" t="n">
        <f aca="false">F2136*I2136*J2136</f>
        <v>0</v>
      </c>
      <c r="L2136" s="71" t="n">
        <f aca="false">E2136*I2136*J2136</f>
        <v>0</v>
      </c>
      <c r="M2136" s="72" t="n">
        <f aca="false">G2136*I2136*J2136</f>
        <v>0</v>
      </c>
      <c r="N2136" s="72" t="n">
        <f aca="false">D2136*I2136*J2136</f>
        <v>0</v>
      </c>
      <c r="O2136" s="71" t="n">
        <f aca="false">F2136*J2136</f>
        <v>3</v>
      </c>
      <c r="P2136" s="71" t="n">
        <f aca="false">E2136*J2136</f>
        <v>1</v>
      </c>
    </row>
    <row r="2137" customFormat="false" ht="15" hidden="false" customHeight="false" outlineLevel="0" collapsed="false">
      <c r="A2137" s="71" t="s">
        <v>60</v>
      </c>
      <c r="B2137" s="71" t="s">
        <v>47</v>
      </c>
      <c r="C2137" s="71" t="s">
        <v>2000</v>
      </c>
      <c r="D2137" s="72" t="n">
        <v>0</v>
      </c>
      <c r="E2137" s="71" t="n">
        <v>0</v>
      </c>
      <c r="F2137" s="71" t="n">
        <v>1</v>
      </c>
      <c r="G2137" s="72" t="n">
        <v>51.45</v>
      </c>
      <c r="H2137" s="72" t="n">
        <v>51.45</v>
      </c>
      <c r="I2137" s="71" t="n">
        <f aca="false">IF(B2137&gt;=Settings!$B$23,1,0)</f>
        <v>0</v>
      </c>
      <c r="J2137" s="71" t="n">
        <v>1</v>
      </c>
      <c r="K2137" s="71" t="n">
        <f aca="false">F2137*I2137*J2137</f>
        <v>0</v>
      </c>
      <c r="L2137" s="71" t="n">
        <f aca="false">E2137*I2137*J2137</f>
        <v>0</v>
      </c>
      <c r="M2137" s="72" t="n">
        <f aca="false">G2137*I2137*J2137</f>
        <v>0</v>
      </c>
      <c r="N2137" s="72" t="n">
        <f aca="false">D2137*I2137*J2137</f>
        <v>-0</v>
      </c>
      <c r="O2137" s="71" t="n">
        <f aca="false">F2137*J2137</f>
        <v>1</v>
      </c>
      <c r="P2137" s="71" t="n">
        <f aca="false">E2137*J2137</f>
        <v>0</v>
      </c>
    </row>
    <row r="2138" customFormat="false" ht="15" hidden="false" customHeight="false" outlineLevel="0" collapsed="false">
      <c r="A2138" s="71" t="s">
        <v>60</v>
      </c>
      <c r="B2138" s="71" t="s">
        <v>47</v>
      </c>
      <c r="C2138" s="71" t="s">
        <v>2001</v>
      </c>
      <c r="D2138" s="72" t="n">
        <v>0</v>
      </c>
      <c r="E2138" s="71" t="n">
        <v>0</v>
      </c>
      <c r="F2138" s="71" t="n">
        <v>4</v>
      </c>
      <c r="G2138" s="72" t="n">
        <v>159.8</v>
      </c>
      <c r="H2138" s="72" t="n">
        <v>159.8</v>
      </c>
      <c r="I2138" s="71" t="n">
        <f aca="false">IF(B2138&gt;=Settings!$B$23,1,0)</f>
        <v>0</v>
      </c>
      <c r="J2138" s="71" t="n">
        <v>1</v>
      </c>
      <c r="K2138" s="71" t="n">
        <f aca="false">F2138*I2138*J2138</f>
        <v>0</v>
      </c>
      <c r="L2138" s="71" t="n">
        <f aca="false">E2138*I2138*J2138</f>
        <v>0</v>
      </c>
      <c r="M2138" s="72" t="n">
        <f aca="false">G2138*I2138*J2138</f>
        <v>0</v>
      </c>
      <c r="N2138" s="72" t="n">
        <f aca="false">D2138*I2138*J2138</f>
        <v>-0</v>
      </c>
      <c r="O2138" s="71" t="n">
        <f aca="false">F2138*J2138</f>
        <v>4</v>
      </c>
      <c r="P2138" s="71" t="n">
        <f aca="false">E2138*J2138</f>
        <v>0</v>
      </c>
    </row>
    <row r="2139" customFormat="false" ht="15" hidden="false" customHeight="false" outlineLevel="0" collapsed="false">
      <c r="A2139" s="71" t="s">
        <v>60</v>
      </c>
      <c r="B2139" s="71" t="s">
        <v>47</v>
      </c>
      <c r="C2139" s="71" t="s">
        <v>2002</v>
      </c>
      <c r="D2139" s="72" t="n">
        <v>0</v>
      </c>
      <c r="E2139" s="71" t="n">
        <v>0</v>
      </c>
      <c r="F2139" s="71" t="n">
        <v>1</v>
      </c>
      <c r="G2139" s="72" t="n">
        <v>129.95</v>
      </c>
      <c r="H2139" s="72" t="n">
        <v>129.95</v>
      </c>
      <c r="I2139" s="71" t="n">
        <f aca="false">IF(B2139&gt;=Settings!$B$23,1,0)</f>
        <v>0</v>
      </c>
      <c r="J2139" s="71" t="n">
        <v>1</v>
      </c>
      <c r="K2139" s="71" t="n">
        <f aca="false">F2139*I2139*J2139</f>
        <v>0</v>
      </c>
      <c r="L2139" s="71" t="n">
        <f aca="false">E2139*I2139*J2139</f>
        <v>0</v>
      </c>
      <c r="M2139" s="72" t="n">
        <f aca="false">G2139*I2139*J2139</f>
        <v>0</v>
      </c>
      <c r="N2139" s="72" t="n">
        <f aca="false">D2139*I2139*J2139</f>
        <v>-0</v>
      </c>
      <c r="O2139" s="71" t="n">
        <f aca="false">F2139*J2139</f>
        <v>1</v>
      </c>
      <c r="P2139" s="71" t="n">
        <f aca="false">E2139*J2139</f>
        <v>0</v>
      </c>
    </row>
    <row r="2140" customFormat="false" ht="15" hidden="false" customHeight="false" outlineLevel="0" collapsed="false">
      <c r="A2140" s="71" t="s">
        <v>60</v>
      </c>
      <c r="B2140" s="71" t="s">
        <v>47</v>
      </c>
      <c r="C2140" s="71" t="s">
        <v>914</v>
      </c>
      <c r="D2140" s="72" t="n">
        <v>0</v>
      </c>
      <c r="E2140" s="71" t="n">
        <v>0</v>
      </c>
      <c r="F2140" s="71" t="n">
        <v>2</v>
      </c>
      <c r="G2140" s="72" t="n">
        <v>279.9</v>
      </c>
      <c r="H2140" s="72" t="n">
        <v>279.9</v>
      </c>
      <c r="I2140" s="71" t="n">
        <f aca="false">IF(B2140&gt;=Settings!$B$23,1,0)</f>
        <v>0</v>
      </c>
      <c r="J2140" s="71" t="n">
        <v>1</v>
      </c>
      <c r="K2140" s="71" t="n">
        <f aca="false">F2140*I2140*J2140</f>
        <v>0</v>
      </c>
      <c r="L2140" s="71" t="n">
        <f aca="false">E2140*I2140*J2140</f>
        <v>0</v>
      </c>
      <c r="M2140" s="72" t="n">
        <f aca="false">G2140*I2140*J2140</f>
        <v>0</v>
      </c>
      <c r="N2140" s="72" t="n">
        <f aca="false">D2140*I2140*J2140</f>
        <v>-0</v>
      </c>
      <c r="O2140" s="71" t="n">
        <f aca="false">F2140*J2140</f>
        <v>2</v>
      </c>
      <c r="P2140" s="71" t="n">
        <f aca="false">E2140*J2140</f>
        <v>0</v>
      </c>
    </row>
    <row r="2141" customFormat="false" ht="15" hidden="false" customHeight="false" outlineLevel="0" collapsed="false">
      <c r="A2141" s="71" t="s">
        <v>60</v>
      </c>
      <c r="B2141" s="71" t="s">
        <v>47</v>
      </c>
      <c r="C2141" s="71" t="s">
        <v>2003</v>
      </c>
      <c r="D2141" s="72" t="n">
        <v>124.95</v>
      </c>
      <c r="E2141" s="71" t="n">
        <v>1</v>
      </c>
      <c r="F2141" s="71" t="n">
        <v>14</v>
      </c>
      <c r="G2141" s="72" t="n">
        <v>1749.3</v>
      </c>
      <c r="H2141" s="72" t="n">
        <v>1624.35</v>
      </c>
      <c r="I2141" s="71" t="n">
        <f aca="false">IF(B2141&gt;=Settings!$B$23,1,0)</f>
        <v>0</v>
      </c>
      <c r="J2141" s="71" t="n">
        <v>1</v>
      </c>
      <c r="K2141" s="71" t="n">
        <f aca="false">F2141*I2141*J2141</f>
        <v>0</v>
      </c>
      <c r="L2141" s="71" t="n">
        <f aca="false">E2141*I2141*J2141</f>
        <v>0</v>
      </c>
      <c r="M2141" s="72" t="n">
        <f aca="false">G2141*I2141*J2141</f>
        <v>0</v>
      </c>
      <c r="N2141" s="72" t="n">
        <f aca="false">D2141*I2141*J2141</f>
        <v>0</v>
      </c>
      <c r="O2141" s="71" t="n">
        <f aca="false">F2141*J2141</f>
        <v>14</v>
      </c>
      <c r="P2141" s="71" t="n">
        <f aca="false">E2141*J2141</f>
        <v>1</v>
      </c>
    </row>
    <row r="2142" customFormat="false" ht="15" hidden="false" customHeight="false" outlineLevel="0" collapsed="false">
      <c r="A2142" s="71" t="s">
        <v>60</v>
      </c>
      <c r="B2142" s="71" t="s">
        <v>47</v>
      </c>
      <c r="C2142" s="71" t="s">
        <v>913</v>
      </c>
      <c r="D2142" s="72" t="n">
        <v>0</v>
      </c>
      <c r="E2142" s="71" t="n">
        <v>0</v>
      </c>
      <c r="F2142" s="71" t="n">
        <v>1</v>
      </c>
      <c r="G2142" s="72" t="n">
        <v>99.95</v>
      </c>
      <c r="H2142" s="72" t="n">
        <v>99.95</v>
      </c>
      <c r="I2142" s="71" t="n">
        <f aca="false">IF(B2142&gt;=Settings!$B$23,1,0)</f>
        <v>0</v>
      </c>
      <c r="J2142" s="71" t="n">
        <v>1</v>
      </c>
      <c r="K2142" s="71" t="n">
        <f aca="false">F2142*I2142*J2142</f>
        <v>0</v>
      </c>
      <c r="L2142" s="71" t="n">
        <f aca="false">E2142*I2142*J2142</f>
        <v>0</v>
      </c>
      <c r="M2142" s="72" t="n">
        <f aca="false">G2142*I2142*J2142</f>
        <v>0</v>
      </c>
      <c r="N2142" s="72" t="n">
        <f aca="false">D2142*I2142*J2142</f>
        <v>-0</v>
      </c>
      <c r="O2142" s="71" t="n">
        <f aca="false">F2142*J2142</f>
        <v>1</v>
      </c>
      <c r="P2142" s="71" t="n">
        <f aca="false">E2142*J2142</f>
        <v>0</v>
      </c>
    </row>
    <row r="2143" customFormat="false" ht="15" hidden="false" customHeight="false" outlineLevel="0" collapsed="false">
      <c r="A2143" s="71" t="s">
        <v>61</v>
      </c>
      <c r="B2143" s="71" t="s">
        <v>47</v>
      </c>
      <c r="C2143" s="71" t="s">
        <v>1233</v>
      </c>
      <c r="D2143" s="72" t="n">
        <v>0</v>
      </c>
      <c r="E2143" s="71" t="n">
        <v>0</v>
      </c>
      <c r="F2143" s="71" t="n">
        <v>1</v>
      </c>
      <c r="G2143" s="72" t="n">
        <v>150.95</v>
      </c>
      <c r="H2143" s="72" t="n">
        <v>150.95</v>
      </c>
      <c r="I2143" s="71" t="n">
        <f aca="false">IF(B2143&gt;=Settings!$B$23,1,0)</f>
        <v>0</v>
      </c>
      <c r="J2143" s="71" t="n">
        <v>1</v>
      </c>
      <c r="K2143" s="71" t="n">
        <f aca="false">F2143*I2143*J2143</f>
        <v>0</v>
      </c>
      <c r="L2143" s="71" t="n">
        <f aca="false">E2143*I2143*J2143</f>
        <v>0</v>
      </c>
      <c r="M2143" s="72" t="n">
        <f aca="false">G2143*I2143*J2143</f>
        <v>0</v>
      </c>
      <c r="N2143" s="72" t="n">
        <f aca="false">D2143*I2143*J2143</f>
        <v>-0</v>
      </c>
      <c r="O2143" s="71" t="n">
        <f aca="false">F2143*J2143</f>
        <v>1</v>
      </c>
      <c r="P2143" s="71" t="n">
        <f aca="false">E2143*J2143</f>
        <v>0</v>
      </c>
    </row>
    <row r="2144" customFormat="false" ht="15" hidden="false" customHeight="false" outlineLevel="0" collapsed="false">
      <c r="A2144" s="71" t="s">
        <v>59</v>
      </c>
      <c r="B2144" s="71" t="s">
        <v>47</v>
      </c>
      <c r="C2144" s="71" t="s">
        <v>995</v>
      </c>
      <c r="D2144" s="72" t="n">
        <v>0</v>
      </c>
      <c r="E2144" s="71" t="n">
        <v>0</v>
      </c>
      <c r="F2144" s="71" t="n">
        <v>42</v>
      </c>
      <c r="G2144" s="72" t="n">
        <v>3044.785</v>
      </c>
      <c r="H2144" s="72" t="n">
        <v>3044.785</v>
      </c>
      <c r="I2144" s="71" t="n">
        <f aca="false">IF(B2144&gt;=Settings!$B$23,1,0)</f>
        <v>0</v>
      </c>
      <c r="J2144" s="71" t="n">
        <v>1</v>
      </c>
      <c r="K2144" s="71" t="n">
        <f aca="false">F2144*I2144*J2144</f>
        <v>0</v>
      </c>
      <c r="L2144" s="71" t="n">
        <f aca="false">E2144*I2144*J2144</f>
        <v>0</v>
      </c>
      <c r="M2144" s="72" t="n">
        <f aca="false">G2144*I2144*J2144</f>
        <v>0</v>
      </c>
      <c r="N2144" s="72" t="n">
        <f aca="false">D2144*I2144*J2144</f>
        <v>-0</v>
      </c>
      <c r="O2144" s="71" t="n">
        <f aca="false">F2144*J2144</f>
        <v>42</v>
      </c>
      <c r="P2144" s="71" t="n">
        <f aca="false">E2144*J2144</f>
        <v>0</v>
      </c>
    </row>
    <row r="2145" customFormat="false" ht="15" hidden="false" customHeight="false" outlineLevel="0" collapsed="false">
      <c r="A2145" s="71" t="s">
        <v>60</v>
      </c>
      <c r="B2145" s="71" t="s">
        <v>47</v>
      </c>
      <c r="C2145" s="71" t="s">
        <v>2004</v>
      </c>
      <c r="D2145" s="72" t="n">
        <v>0</v>
      </c>
      <c r="E2145" s="71" t="n">
        <v>0</v>
      </c>
      <c r="F2145" s="71" t="n">
        <v>3</v>
      </c>
      <c r="G2145" s="72" t="n">
        <v>344.85</v>
      </c>
      <c r="H2145" s="72" t="n">
        <v>344.85</v>
      </c>
      <c r="I2145" s="71" t="n">
        <f aca="false">IF(B2145&gt;=Settings!$B$23,1,0)</f>
        <v>0</v>
      </c>
      <c r="J2145" s="71" t="n">
        <v>1</v>
      </c>
      <c r="K2145" s="71" t="n">
        <f aca="false">F2145*I2145*J2145</f>
        <v>0</v>
      </c>
      <c r="L2145" s="71" t="n">
        <f aca="false">E2145*I2145*J2145</f>
        <v>0</v>
      </c>
      <c r="M2145" s="72" t="n">
        <f aca="false">G2145*I2145*J2145</f>
        <v>0</v>
      </c>
      <c r="N2145" s="72" t="n">
        <f aca="false">D2145*I2145*J2145</f>
        <v>-0</v>
      </c>
      <c r="O2145" s="71" t="n">
        <f aca="false">F2145*J2145</f>
        <v>3</v>
      </c>
      <c r="P2145" s="71" t="n">
        <f aca="false">E2145*J2145</f>
        <v>0</v>
      </c>
    </row>
    <row r="2146" customFormat="false" ht="15" hidden="false" customHeight="false" outlineLevel="0" collapsed="false">
      <c r="A2146" s="71" t="s">
        <v>59</v>
      </c>
      <c r="B2146" s="71" t="s">
        <v>47</v>
      </c>
      <c r="C2146" s="71" t="s">
        <v>992</v>
      </c>
      <c r="D2146" s="72" t="n">
        <v>0</v>
      </c>
      <c r="E2146" s="71" t="n">
        <v>0</v>
      </c>
      <c r="F2146" s="71" t="n">
        <v>4</v>
      </c>
      <c r="G2146" s="72" t="n">
        <v>1090.8</v>
      </c>
      <c r="H2146" s="72" t="n">
        <v>1090.8</v>
      </c>
      <c r="I2146" s="71" t="n">
        <f aca="false">IF(B2146&gt;=Settings!$B$23,1,0)</f>
        <v>0</v>
      </c>
      <c r="J2146" s="71" t="n">
        <v>1</v>
      </c>
      <c r="K2146" s="71" t="n">
        <f aca="false">F2146*I2146*J2146</f>
        <v>0</v>
      </c>
      <c r="L2146" s="71" t="n">
        <f aca="false">E2146*I2146*J2146</f>
        <v>0</v>
      </c>
      <c r="M2146" s="72" t="n">
        <f aca="false">G2146*I2146*J2146</f>
        <v>0</v>
      </c>
      <c r="N2146" s="72" t="n">
        <f aca="false">D2146*I2146*J2146</f>
        <v>-0</v>
      </c>
      <c r="O2146" s="71" t="n">
        <f aca="false">F2146*J2146</f>
        <v>4</v>
      </c>
      <c r="P2146" s="71" t="n">
        <f aca="false">E2146*J2146</f>
        <v>0</v>
      </c>
    </row>
    <row r="2147" customFormat="false" ht="15" hidden="false" customHeight="false" outlineLevel="0" collapsed="false">
      <c r="A2147" s="71" t="s">
        <v>60</v>
      </c>
      <c r="B2147" s="71" t="s">
        <v>47</v>
      </c>
      <c r="C2147" s="71" t="s">
        <v>2005</v>
      </c>
      <c r="D2147" s="72" t="n">
        <v>0</v>
      </c>
      <c r="E2147" s="71" t="n">
        <v>0</v>
      </c>
      <c r="F2147" s="71" t="n">
        <v>10</v>
      </c>
      <c r="G2147" s="72" t="n">
        <v>499.5</v>
      </c>
      <c r="H2147" s="72" t="n">
        <v>499.5</v>
      </c>
      <c r="I2147" s="71" t="n">
        <f aca="false">IF(B2147&gt;=Settings!$B$23,1,0)</f>
        <v>0</v>
      </c>
      <c r="J2147" s="71" t="n">
        <v>1</v>
      </c>
      <c r="K2147" s="71" t="n">
        <f aca="false">F2147*I2147*J2147</f>
        <v>0</v>
      </c>
      <c r="L2147" s="71" t="n">
        <f aca="false">E2147*I2147*J2147</f>
        <v>0</v>
      </c>
      <c r="M2147" s="72" t="n">
        <f aca="false">G2147*I2147*J2147</f>
        <v>0</v>
      </c>
      <c r="N2147" s="72" t="n">
        <f aca="false">D2147*I2147*J2147</f>
        <v>-0</v>
      </c>
      <c r="O2147" s="71" t="n">
        <f aca="false">F2147*J2147</f>
        <v>10</v>
      </c>
      <c r="P2147" s="71" t="n">
        <f aca="false">E2147*J2147</f>
        <v>0</v>
      </c>
    </row>
    <row r="2148" customFormat="false" ht="15" hidden="false" customHeight="false" outlineLevel="0" collapsed="false">
      <c r="A2148" s="71" t="s">
        <v>59</v>
      </c>
      <c r="B2148" s="71" t="s">
        <v>47</v>
      </c>
      <c r="C2148" s="71" t="s">
        <v>1077</v>
      </c>
      <c r="D2148" s="72" t="n">
        <v>0</v>
      </c>
      <c r="E2148" s="71" t="n">
        <v>0</v>
      </c>
      <c r="F2148" s="71" t="n">
        <v>10</v>
      </c>
      <c r="G2148" s="72" t="n">
        <v>940.5</v>
      </c>
      <c r="H2148" s="72" t="n">
        <v>940.5</v>
      </c>
      <c r="I2148" s="71" t="n">
        <f aca="false">IF(B2148&gt;=Settings!$B$23,1,0)</f>
        <v>0</v>
      </c>
      <c r="J2148" s="71" t="n">
        <v>1</v>
      </c>
      <c r="K2148" s="71" t="n">
        <f aca="false">F2148*I2148*J2148</f>
        <v>0</v>
      </c>
      <c r="L2148" s="71" t="n">
        <f aca="false">E2148*I2148*J2148</f>
        <v>0</v>
      </c>
      <c r="M2148" s="72" t="n">
        <f aca="false">G2148*I2148*J2148</f>
        <v>0</v>
      </c>
      <c r="N2148" s="72" t="n">
        <f aca="false">D2148*I2148*J2148</f>
        <v>-0</v>
      </c>
      <c r="O2148" s="71" t="n">
        <f aca="false">F2148*J2148</f>
        <v>10</v>
      </c>
      <c r="P2148" s="71" t="n">
        <f aca="false">E2148*J2148</f>
        <v>0</v>
      </c>
    </row>
    <row r="2149" customFormat="false" ht="15" hidden="false" customHeight="false" outlineLevel="0" collapsed="false">
      <c r="A2149" s="71" t="s">
        <v>60</v>
      </c>
      <c r="B2149" s="71" t="s">
        <v>47</v>
      </c>
      <c r="C2149" s="71" t="s">
        <v>1391</v>
      </c>
      <c r="D2149" s="72" t="n">
        <v>0</v>
      </c>
      <c r="E2149" s="71" t="n">
        <v>0</v>
      </c>
      <c r="F2149" s="71" t="n">
        <v>9</v>
      </c>
      <c r="G2149" s="72" t="n">
        <v>995.55</v>
      </c>
      <c r="H2149" s="72" t="n">
        <v>995.55</v>
      </c>
      <c r="I2149" s="71" t="n">
        <f aca="false">IF(B2149&gt;=Settings!$B$23,1,0)</f>
        <v>0</v>
      </c>
      <c r="J2149" s="71" t="n">
        <v>1</v>
      </c>
      <c r="K2149" s="71" t="n">
        <f aca="false">F2149*I2149*J2149</f>
        <v>0</v>
      </c>
      <c r="L2149" s="71" t="n">
        <f aca="false">E2149*I2149*J2149</f>
        <v>0</v>
      </c>
      <c r="M2149" s="72" t="n">
        <f aca="false">G2149*I2149*J2149</f>
        <v>0</v>
      </c>
      <c r="N2149" s="72" t="n">
        <f aca="false">D2149*I2149*J2149</f>
        <v>-0</v>
      </c>
      <c r="O2149" s="71" t="n">
        <f aca="false">F2149*J2149</f>
        <v>9</v>
      </c>
      <c r="P2149" s="71" t="n">
        <f aca="false">E2149*J2149</f>
        <v>0</v>
      </c>
    </row>
    <row r="2150" customFormat="false" ht="15" hidden="false" customHeight="false" outlineLevel="0" collapsed="false">
      <c r="A2150" s="71" t="s">
        <v>60</v>
      </c>
      <c r="B2150" s="71" t="s">
        <v>47</v>
      </c>
      <c r="C2150" s="71" t="s">
        <v>1093</v>
      </c>
      <c r="D2150" s="72" t="n">
        <v>0</v>
      </c>
      <c r="E2150" s="71" t="n">
        <v>0</v>
      </c>
      <c r="F2150" s="71" t="n">
        <v>8</v>
      </c>
      <c r="G2150" s="72" t="n">
        <v>1029.6</v>
      </c>
      <c r="H2150" s="72" t="n">
        <v>1029.6</v>
      </c>
      <c r="I2150" s="71" t="n">
        <f aca="false">IF(B2150&gt;=Settings!$B$23,1,0)</f>
        <v>0</v>
      </c>
      <c r="J2150" s="71" t="n">
        <v>1</v>
      </c>
      <c r="K2150" s="71" t="n">
        <f aca="false">F2150*I2150*J2150</f>
        <v>0</v>
      </c>
      <c r="L2150" s="71" t="n">
        <f aca="false">E2150*I2150*J2150</f>
        <v>0</v>
      </c>
      <c r="M2150" s="72" t="n">
        <f aca="false">G2150*I2150*J2150</f>
        <v>0</v>
      </c>
      <c r="N2150" s="72" t="n">
        <f aca="false">D2150*I2150*J2150</f>
        <v>-0</v>
      </c>
      <c r="O2150" s="71" t="n">
        <f aca="false">F2150*J2150</f>
        <v>8</v>
      </c>
      <c r="P2150" s="71" t="n">
        <f aca="false">E2150*J2150</f>
        <v>0</v>
      </c>
    </row>
    <row r="2151" customFormat="false" ht="15" hidden="false" customHeight="false" outlineLevel="0" collapsed="false">
      <c r="A2151" s="71" t="s">
        <v>60</v>
      </c>
      <c r="B2151" s="71" t="s">
        <v>47</v>
      </c>
      <c r="C2151" s="71" t="s">
        <v>1193</v>
      </c>
      <c r="D2151" s="72" t="n">
        <v>0</v>
      </c>
      <c r="E2151" s="71" t="n">
        <v>0</v>
      </c>
      <c r="F2151" s="71" t="n">
        <v>1</v>
      </c>
      <c r="G2151" s="72" t="n">
        <v>99.95</v>
      </c>
      <c r="H2151" s="72" t="n">
        <v>99.95</v>
      </c>
      <c r="I2151" s="71" t="n">
        <f aca="false">IF(B2151&gt;=Settings!$B$23,1,0)</f>
        <v>0</v>
      </c>
      <c r="J2151" s="71" t="n">
        <v>1</v>
      </c>
      <c r="K2151" s="71" t="n">
        <f aca="false">F2151*I2151*J2151</f>
        <v>0</v>
      </c>
      <c r="L2151" s="71" t="n">
        <f aca="false">E2151*I2151*J2151</f>
        <v>0</v>
      </c>
      <c r="M2151" s="72" t="n">
        <f aca="false">G2151*I2151*J2151</f>
        <v>0</v>
      </c>
      <c r="N2151" s="72" t="n">
        <f aca="false">D2151*I2151*J2151</f>
        <v>-0</v>
      </c>
      <c r="O2151" s="71" t="n">
        <f aca="false">F2151*J2151</f>
        <v>1</v>
      </c>
      <c r="P2151" s="71" t="n">
        <f aca="false">E2151*J2151</f>
        <v>0</v>
      </c>
    </row>
    <row r="2152" customFormat="false" ht="15" hidden="false" customHeight="false" outlineLevel="0" collapsed="false">
      <c r="A2152" s="71" t="s">
        <v>60</v>
      </c>
      <c r="B2152" s="71" t="s">
        <v>47</v>
      </c>
      <c r="C2152" s="71" t="s">
        <v>1392</v>
      </c>
      <c r="D2152" s="72" t="n">
        <v>102.95</v>
      </c>
      <c r="E2152" s="71" t="n">
        <v>1</v>
      </c>
      <c r="F2152" s="71" t="n">
        <v>1</v>
      </c>
      <c r="G2152" s="72" t="n">
        <v>129.95</v>
      </c>
      <c r="H2152" s="72" t="n">
        <v>27</v>
      </c>
      <c r="I2152" s="71" t="n">
        <f aca="false">IF(B2152&gt;=Settings!$B$23,1,0)</f>
        <v>0</v>
      </c>
      <c r="J2152" s="71" t="n">
        <v>1</v>
      </c>
      <c r="K2152" s="71" t="n">
        <f aca="false">F2152*I2152*J2152</f>
        <v>0</v>
      </c>
      <c r="L2152" s="71" t="n">
        <f aca="false">E2152*I2152*J2152</f>
        <v>0</v>
      </c>
      <c r="M2152" s="72" t="n">
        <f aca="false">G2152*I2152*J2152</f>
        <v>0</v>
      </c>
      <c r="N2152" s="72" t="n">
        <f aca="false">D2152*I2152*J2152</f>
        <v>0</v>
      </c>
      <c r="O2152" s="71" t="n">
        <f aca="false">F2152*J2152</f>
        <v>1</v>
      </c>
      <c r="P2152" s="71" t="n">
        <f aca="false">E2152*J2152</f>
        <v>1</v>
      </c>
    </row>
    <row r="2153" customFormat="false" ht="15" hidden="false" customHeight="false" outlineLevel="0" collapsed="false">
      <c r="A2153" s="71" t="s">
        <v>59</v>
      </c>
      <c r="B2153" s="71" t="s">
        <v>47</v>
      </c>
      <c r="C2153" s="71" t="s">
        <v>378</v>
      </c>
      <c r="D2153" s="72" t="n">
        <v>0</v>
      </c>
      <c r="E2153" s="71" t="n">
        <v>0</v>
      </c>
      <c r="F2153" s="71" t="n">
        <v>1</v>
      </c>
      <c r="G2153" s="72" t="n">
        <v>54.95</v>
      </c>
      <c r="H2153" s="72" t="n">
        <v>54.95</v>
      </c>
      <c r="I2153" s="71" t="n">
        <f aca="false">IF(B2153&gt;=Settings!$B$23,1,0)</f>
        <v>0</v>
      </c>
      <c r="J2153" s="71" t="n">
        <v>1</v>
      </c>
      <c r="K2153" s="71" t="n">
        <f aca="false">F2153*I2153*J2153</f>
        <v>0</v>
      </c>
      <c r="L2153" s="71" t="n">
        <f aca="false">E2153*I2153*J2153</f>
        <v>0</v>
      </c>
      <c r="M2153" s="72" t="n">
        <f aca="false">G2153*I2153*J2153</f>
        <v>0</v>
      </c>
      <c r="N2153" s="72" t="n">
        <f aca="false">D2153*I2153*J2153</f>
        <v>-0</v>
      </c>
      <c r="O2153" s="71" t="n">
        <f aca="false">F2153*J2153</f>
        <v>1</v>
      </c>
      <c r="P2153" s="71" t="n">
        <f aca="false">E2153*J2153</f>
        <v>0</v>
      </c>
    </row>
    <row r="2154" customFormat="false" ht="15" hidden="false" customHeight="false" outlineLevel="0" collapsed="false">
      <c r="A2154" s="71" t="s">
        <v>60</v>
      </c>
      <c r="B2154" s="71" t="s">
        <v>47</v>
      </c>
      <c r="C2154" s="71" t="s">
        <v>2006</v>
      </c>
      <c r="D2154" s="72" t="n">
        <v>0</v>
      </c>
      <c r="E2154" s="71" t="n">
        <v>0</v>
      </c>
      <c r="F2154" s="71" t="n">
        <v>3</v>
      </c>
      <c r="G2154" s="72" t="n">
        <v>179.85</v>
      </c>
      <c r="H2154" s="72" t="n">
        <v>179.85</v>
      </c>
      <c r="I2154" s="71" t="n">
        <f aca="false">IF(B2154&gt;=Settings!$B$23,1,0)</f>
        <v>0</v>
      </c>
      <c r="J2154" s="71" t="n">
        <v>1</v>
      </c>
      <c r="K2154" s="71" t="n">
        <f aca="false">F2154*I2154*J2154</f>
        <v>0</v>
      </c>
      <c r="L2154" s="71" t="n">
        <f aca="false">E2154*I2154*J2154</f>
        <v>0</v>
      </c>
      <c r="M2154" s="72" t="n">
        <f aca="false">G2154*I2154*J2154</f>
        <v>0</v>
      </c>
      <c r="N2154" s="72" t="n">
        <f aca="false">D2154*I2154*J2154</f>
        <v>-0</v>
      </c>
      <c r="O2154" s="71" t="n">
        <f aca="false">F2154*J2154</f>
        <v>3</v>
      </c>
      <c r="P2154" s="71" t="n">
        <f aca="false">E2154*J2154</f>
        <v>0</v>
      </c>
    </row>
    <row r="2155" customFormat="false" ht="15" hidden="false" customHeight="false" outlineLevel="0" collapsed="false">
      <c r="A2155" s="71" t="s">
        <v>60</v>
      </c>
      <c r="B2155" s="71" t="s">
        <v>47</v>
      </c>
      <c r="C2155" s="71" t="s">
        <v>2007</v>
      </c>
      <c r="D2155" s="72" t="n">
        <v>0</v>
      </c>
      <c r="E2155" s="71" t="n">
        <v>0</v>
      </c>
      <c r="F2155" s="71" t="n">
        <v>6</v>
      </c>
      <c r="G2155" s="72" t="n">
        <v>509.7</v>
      </c>
      <c r="H2155" s="72" t="n">
        <v>509.7</v>
      </c>
      <c r="I2155" s="71" t="n">
        <f aca="false">IF(B2155&gt;=Settings!$B$23,1,0)</f>
        <v>0</v>
      </c>
      <c r="J2155" s="71" t="n">
        <v>1</v>
      </c>
      <c r="K2155" s="71" t="n">
        <f aca="false">F2155*I2155*J2155</f>
        <v>0</v>
      </c>
      <c r="L2155" s="71" t="n">
        <f aca="false">E2155*I2155*J2155</f>
        <v>0</v>
      </c>
      <c r="M2155" s="72" t="n">
        <f aca="false">G2155*I2155*J2155</f>
        <v>0</v>
      </c>
      <c r="N2155" s="72" t="n">
        <f aca="false">D2155*I2155*J2155</f>
        <v>-0</v>
      </c>
      <c r="O2155" s="71" t="n">
        <f aca="false">F2155*J2155</f>
        <v>6</v>
      </c>
      <c r="P2155" s="71" t="n">
        <f aca="false">E2155*J2155</f>
        <v>0</v>
      </c>
    </row>
    <row r="2156" customFormat="false" ht="15" hidden="false" customHeight="false" outlineLevel="0" collapsed="false">
      <c r="A2156" s="71" t="s">
        <v>60</v>
      </c>
      <c r="B2156" s="71" t="s">
        <v>47</v>
      </c>
      <c r="C2156" s="71" t="s">
        <v>2008</v>
      </c>
      <c r="D2156" s="72" t="n">
        <v>0</v>
      </c>
      <c r="E2156" s="71" t="n">
        <v>0</v>
      </c>
      <c r="F2156" s="71" t="n">
        <v>1</v>
      </c>
      <c r="G2156" s="72" t="n">
        <v>140.95</v>
      </c>
      <c r="H2156" s="72" t="n">
        <v>140.95</v>
      </c>
      <c r="I2156" s="71" t="n">
        <f aca="false">IF(B2156&gt;=Settings!$B$23,1,0)</f>
        <v>0</v>
      </c>
      <c r="J2156" s="71" t="n">
        <v>1</v>
      </c>
      <c r="K2156" s="71" t="n">
        <f aca="false">F2156*I2156*J2156</f>
        <v>0</v>
      </c>
      <c r="L2156" s="71" t="n">
        <f aca="false">E2156*I2156*J2156</f>
        <v>0</v>
      </c>
      <c r="M2156" s="72" t="n">
        <f aca="false">G2156*I2156*J2156</f>
        <v>0</v>
      </c>
      <c r="N2156" s="72" t="n">
        <f aca="false">D2156*I2156*J2156</f>
        <v>-0</v>
      </c>
      <c r="O2156" s="71" t="n">
        <f aca="false">F2156*J2156</f>
        <v>1</v>
      </c>
      <c r="P2156" s="71" t="n">
        <f aca="false">E2156*J2156</f>
        <v>0</v>
      </c>
    </row>
    <row r="2157" customFormat="false" ht="15" hidden="false" customHeight="false" outlineLevel="0" collapsed="false">
      <c r="A2157" s="71" t="s">
        <v>60</v>
      </c>
      <c r="B2157" s="71" t="s">
        <v>47</v>
      </c>
      <c r="C2157" s="71" t="s">
        <v>2009</v>
      </c>
      <c r="D2157" s="72" t="n">
        <v>0</v>
      </c>
      <c r="E2157" s="71" t="n">
        <v>0</v>
      </c>
      <c r="F2157" s="71" t="n">
        <v>1</v>
      </c>
      <c r="G2157" s="72" t="n">
        <v>124.95</v>
      </c>
      <c r="H2157" s="72" t="n">
        <v>124.95</v>
      </c>
      <c r="I2157" s="71" t="n">
        <f aca="false">IF(B2157&gt;=Settings!$B$23,1,0)</f>
        <v>0</v>
      </c>
      <c r="J2157" s="71" t="n">
        <v>1</v>
      </c>
      <c r="K2157" s="71" t="n">
        <f aca="false">F2157*I2157*J2157</f>
        <v>0</v>
      </c>
      <c r="L2157" s="71" t="n">
        <f aca="false">E2157*I2157*J2157</f>
        <v>0</v>
      </c>
      <c r="M2157" s="72" t="n">
        <f aca="false">G2157*I2157*J2157</f>
        <v>0</v>
      </c>
      <c r="N2157" s="72" t="n">
        <f aca="false">D2157*I2157*J2157</f>
        <v>-0</v>
      </c>
      <c r="O2157" s="71" t="n">
        <f aca="false">F2157*J2157</f>
        <v>1</v>
      </c>
      <c r="P2157" s="71" t="n">
        <f aca="false">E2157*J2157</f>
        <v>0</v>
      </c>
    </row>
    <row r="2158" customFormat="false" ht="15" hidden="false" customHeight="false" outlineLevel="0" collapsed="false">
      <c r="A2158" s="71" t="s">
        <v>61</v>
      </c>
      <c r="B2158" s="71" t="s">
        <v>47</v>
      </c>
      <c r="C2158" s="71" t="s">
        <v>937</v>
      </c>
      <c r="D2158" s="72" t="n">
        <v>0</v>
      </c>
      <c r="E2158" s="71" t="n">
        <v>0</v>
      </c>
      <c r="F2158" s="71" t="n">
        <v>18</v>
      </c>
      <c r="G2158" s="72" t="n">
        <v>215.1</v>
      </c>
      <c r="H2158" s="72" t="n">
        <v>207.33</v>
      </c>
      <c r="I2158" s="71" t="n">
        <f aca="false">IF(B2158&gt;=Settings!$B$23,1,0)</f>
        <v>0</v>
      </c>
      <c r="J2158" s="71" t="n">
        <v>1</v>
      </c>
      <c r="K2158" s="71" t="n">
        <f aca="false">F2158*I2158*J2158</f>
        <v>0</v>
      </c>
      <c r="L2158" s="71" t="n">
        <f aca="false">E2158*I2158*J2158</f>
        <v>0</v>
      </c>
      <c r="M2158" s="72" t="n">
        <f aca="false">G2158*I2158*J2158</f>
        <v>0</v>
      </c>
      <c r="N2158" s="72" t="n">
        <f aca="false">D2158*I2158*J2158</f>
        <v>-0</v>
      </c>
      <c r="O2158" s="71" t="n">
        <f aca="false">F2158*J2158</f>
        <v>18</v>
      </c>
      <c r="P2158" s="71" t="n">
        <f aca="false">E2158*J2158</f>
        <v>0</v>
      </c>
    </row>
    <row r="2159" customFormat="false" ht="15" hidden="false" customHeight="false" outlineLevel="0" collapsed="false">
      <c r="A2159" s="71" t="s">
        <v>61</v>
      </c>
      <c r="B2159" s="71" t="s">
        <v>47</v>
      </c>
      <c r="C2159" s="71" t="s">
        <v>893</v>
      </c>
      <c r="D2159" s="72" t="n">
        <v>0</v>
      </c>
      <c r="E2159" s="71" t="n">
        <v>0</v>
      </c>
      <c r="F2159" s="71" t="n">
        <v>3</v>
      </c>
      <c r="G2159" s="72" t="n">
        <v>147.85</v>
      </c>
      <c r="H2159" s="72" t="n">
        <v>147.85</v>
      </c>
      <c r="I2159" s="71" t="n">
        <f aca="false">IF(B2159&gt;=Settings!$B$23,1,0)</f>
        <v>0</v>
      </c>
      <c r="J2159" s="71" t="n">
        <v>1</v>
      </c>
      <c r="K2159" s="71" t="n">
        <f aca="false">F2159*I2159*J2159</f>
        <v>0</v>
      </c>
      <c r="L2159" s="71" t="n">
        <f aca="false">E2159*I2159*J2159</f>
        <v>0</v>
      </c>
      <c r="M2159" s="72" t="n">
        <f aca="false">G2159*I2159*J2159</f>
        <v>0</v>
      </c>
      <c r="N2159" s="72" t="n">
        <f aca="false">D2159*I2159*J2159</f>
        <v>-0</v>
      </c>
      <c r="O2159" s="71" t="n">
        <f aca="false">F2159*J2159</f>
        <v>3</v>
      </c>
      <c r="P2159" s="71" t="n">
        <f aca="false">E2159*J2159</f>
        <v>0</v>
      </c>
    </row>
    <row r="2160" customFormat="false" ht="15" hidden="false" customHeight="false" outlineLevel="0" collapsed="false">
      <c r="A2160" s="71" t="s">
        <v>60</v>
      </c>
      <c r="B2160" s="71" t="s">
        <v>47</v>
      </c>
      <c r="C2160" s="71" t="s">
        <v>2010</v>
      </c>
      <c r="D2160" s="72" t="n">
        <v>0</v>
      </c>
      <c r="E2160" s="71" t="n">
        <v>0</v>
      </c>
      <c r="F2160" s="71" t="n">
        <v>1</v>
      </c>
      <c r="G2160" s="72" t="n">
        <v>47.6</v>
      </c>
      <c r="H2160" s="72" t="n">
        <v>47.6</v>
      </c>
      <c r="I2160" s="71" t="n">
        <f aca="false">IF(B2160&gt;=Settings!$B$23,1,0)</f>
        <v>0</v>
      </c>
      <c r="J2160" s="71" t="n">
        <v>1</v>
      </c>
      <c r="K2160" s="71" t="n">
        <f aca="false">F2160*I2160*J2160</f>
        <v>0</v>
      </c>
      <c r="L2160" s="71" t="n">
        <f aca="false">E2160*I2160*J2160</f>
        <v>0</v>
      </c>
      <c r="M2160" s="72" t="n">
        <f aca="false">G2160*I2160*J2160</f>
        <v>0</v>
      </c>
      <c r="N2160" s="72" t="n">
        <f aca="false">D2160*I2160*J2160</f>
        <v>-0</v>
      </c>
      <c r="O2160" s="71" t="n">
        <f aca="false">F2160*J2160</f>
        <v>1</v>
      </c>
      <c r="P2160" s="71" t="n">
        <f aca="false">E2160*J2160</f>
        <v>0</v>
      </c>
    </row>
    <row r="2161" customFormat="false" ht="15" hidden="false" customHeight="false" outlineLevel="0" collapsed="false">
      <c r="A2161" s="71" t="s">
        <v>60</v>
      </c>
      <c r="B2161" s="71" t="s">
        <v>47</v>
      </c>
      <c r="C2161" s="71" t="s">
        <v>2011</v>
      </c>
      <c r="D2161" s="72" t="n">
        <v>0</v>
      </c>
      <c r="E2161" s="71" t="n">
        <v>0</v>
      </c>
      <c r="F2161" s="71" t="n">
        <v>1</v>
      </c>
      <c r="G2161" s="72" t="n">
        <v>109.95</v>
      </c>
      <c r="H2161" s="72" t="n">
        <v>109.95</v>
      </c>
      <c r="I2161" s="71" t="n">
        <f aca="false">IF(B2161&gt;=Settings!$B$23,1,0)</f>
        <v>0</v>
      </c>
      <c r="J2161" s="71" t="n">
        <v>1</v>
      </c>
      <c r="K2161" s="71" t="n">
        <f aca="false">F2161*I2161*J2161</f>
        <v>0</v>
      </c>
      <c r="L2161" s="71" t="n">
        <f aca="false">E2161*I2161*J2161</f>
        <v>0</v>
      </c>
      <c r="M2161" s="72" t="n">
        <f aca="false">G2161*I2161*J2161</f>
        <v>0</v>
      </c>
      <c r="N2161" s="72" t="n">
        <f aca="false">D2161*I2161*J2161</f>
        <v>-0</v>
      </c>
      <c r="O2161" s="71" t="n">
        <f aca="false">F2161*J2161</f>
        <v>1</v>
      </c>
      <c r="P2161" s="71" t="n">
        <f aca="false">E2161*J2161</f>
        <v>0</v>
      </c>
    </row>
    <row r="2162" customFormat="false" ht="15" hidden="false" customHeight="false" outlineLevel="0" collapsed="false">
      <c r="A2162" s="71" t="s">
        <v>60</v>
      </c>
      <c r="B2162" s="71" t="s">
        <v>47</v>
      </c>
      <c r="C2162" s="71" t="s">
        <v>123</v>
      </c>
      <c r="D2162" s="72" t="n">
        <v>0</v>
      </c>
      <c r="E2162" s="71" t="n">
        <v>0</v>
      </c>
      <c r="F2162" s="71" t="n">
        <v>1</v>
      </c>
      <c r="G2162" s="72" t="n">
        <v>71.95</v>
      </c>
      <c r="H2162" s="72" t="n">
        <v>71.95</v>
      </c>
      <c r="I2162" s="71" t="n">
        <f aca="false">IF(B2162&gt;=Settings!$B$23,1,0)</f>
        <v>0</v>
      </c>
      <c r="J2162" s="71" t="n">
        <v>1</v>
      </c>
      <c r="K2162" s="71" t="n">
        <f aca="false">F2162*I2162*J2162</f>
        <v>0</v>
      </c>
      <c r="L2162" s="71" t="n">
        <f aca="false">E2162*I2162*J2162</f>
        <v>0</v>
      </c>
      <c r="M2162" s="72" t="n">
        <f aca="false">G2162*I2162*J2162</f>
        <v>0</v>
      </c>
      <c r="N2162" s="72" t="n">
        <f aca="false">D2162*I2162*J2162</f>
        <v>-0</v>
      </c>
      <c r="O2162" s="71" t="n">
        <f aca="false">F2162*J2162</f>
        <v>1</v>
      </c>
      <c r="P2162" s="71" t="n">
        <f aca="false">E2162*J2162</f>
        <v>0</v>
      </c>
    </row>
    <row r="2163" customFormat="false" ht="15" hidden="false" customHeight="false" outlineLevel="0" collapsed="false">
      <c r="A2163" s="71" t="s">
        <v>60</v>
      </c>
      <c r="B2163" s="71" t="s">
        <v>47</v>
      </c>
      <c r="C2163" s="71" t="s">
        <v>2012</v>
      </c>
      <c r="D2163" s="72" t="n">
        <v>0</v>
      </c>
      <c r="E2163" s="71" t="n">
        <v>0</v>
      </c>
      <c r="F2163" s="71" t="n">
        <v>1</v>
      </c>
      <c r="G2163" s="72" t="n">
        <v>129.95</v>
      </c>
      <c r="H2163" s="72" t="n">
        <v>129.95</v>
      </c>
      <c r="I2163" s="71" t="n">
        <f aca="false">IF(B2163&gt;=Settings!$B$23,1,0)</f>
        <v>0</v>
      </c>
      <c r="J2163" s="71" t="n">
        <v>1</v>
      </c>
      <c r="K2163" s="71" t="n">
        <f aca="false">F2163*I2163*J2163</f>
        <v>0</v>
      </c>
      <c r="L2163" s="71" t="n">
        <f aca="false">E2163*I2163*J2163</f>
        <v>0</v>
      </c>
      <c r="M2163" s="72" t="n">
        <f aca="false">G2163*I2163*J2163</f>
        <v>0</v>
      </c>
      <c r="N2163" s="72" t="n">
        <f aca="false">D2163*I2163*J2163</f>
        <v>-0</v>
      </c>
      <c r="O2163" s="71" t="n">
        <f aca="false">F2163*J2163</f>
        <v>1</v>
      </c>
      <c r="P2163" s="71" t="n">
        <f aca="false">E2163*J2163</f>
        <v>0</v>
      </c>
    </row>
    <row r="2164" customFormat="false" ht="15" hidden="false" customHeight="false" outlineLevel="0" collapsed="false">
      <c r="A2164" s="71" t="s">
        <v>60</v>
      </c>
      <c r="B2164" s="71" t="s">
        <v>47</v>
      </c>
      <c r="C2164" s="71" t="s">
        <v>358</v>
      </c>
      <c r="D2164" s="72" t="n">
        <v>169.95</v>
      </c>
      <c r="E2164" s="71" t="n">
        <v>1</v>
      </c>
      <c r="F2164" s="71" t="n">
        <v>60</v>
      </c>
      <c r="G2164" s="72" t="n">
        <v>8547</v>
      </c>
      <c r="H2164" s="72" t="n">
        <v>8377.05</v>
      </c>
      <c r="I2164" s="71" t="n">
        <f aca="false">IF(B2164&gt;=Settings!$B$23,1,0)</f>
        <v>0</v>
      </c>
      <c r="J2164" s="71" t="n">
        <v>1</v>
      </c>
      <c r="K2164" s="71" t="n">
        <f aca="false">F2164*I2164*J2164</f>
        <v>0</v>
      </c>
      <c r="L2164" s="71" t="n">
        <f aca="false">E2164*I2164*J2164</f>
        <v>0</v>
      </c>
      <c r="M2164" s="72" t="n">
        <f aca="false">G2164*I2164*J2164</f>
        <v>0</v>
      </c>
      <c r="N2164" s="72" t="n">
        <f aca="false">D2164*I2164*J2164</f>
        <v>0</v>
      </c>
      <c r="O2164" s="71" t="n">
        <f aca="false">F2164*J2164</f>
        <v>60</v>
      </c>
      <c r="P2164" s="71" t="n">
        <f aca="false">E2164*J2164</f>
        <v>1</v>
      </c>
    </row>
    <row r="2165" customFormat="false" ht="15" hidden="false" customHeight="false" outlineLevel="0" collapsed="false">
      <c r="A2165" s="71" t="s">
        <v>60</v>
      </c>
      <c r="B2165" s="71" t="s">
        <v>47</v>
      </c>
      <c r="C2165" s="71" t="s">
        <v>1714</v>
      </c>
      <c r="D2165" s="72" t="n">
        <v>0</v>
      </c>
      <c r="E2165" s="71" t="n">
        <v>0</v>
      </c>
      <c r="F2165" s="71" t="n">
        <v>1</v>
      </c>
      <c r="G2165" s="72" t="n">
        <v>151.95</v>
      </c>
      <c r="H2165" s="72" t="n">
        <v>151.95</v>
      </c>
      <c r="I2165" s="71" t="n">
        <f aca="false">IF(B2165&gt;=Settings!$B$23,1,0)</f>
        <v>0</v>
      </c>
      <c r="J2165" s="71" t="n">
        <v>1</v>
      </c>
      <c r="K2165" s="71" t="n">
        <f aca="false">F2165*I2165*J2165</f>
        <v>0</v>
      </c>
      <c r="L2165" s="71" t="n">
        <f aca="false">E2165*I2165*J2165</f>
        <v>0</v>
      </c>
      <c r="M2165" s="72" t="n">
        <f aca="false">G2165*I2165*J2165</f>
        <v>0</v>
      </c>
      <c r="N2165" s="72" t="n">
        <f aca="false">D2165*I2165*J2165</f>
        <v>-0</v>
      </c>
      <c r="O2165" s="71" t="n">
        <f aca="false">F2165*J2165</f>
        <v>1</v>
      </c>
      <c r="P2165" s="71" t="n">
        <f aca="false">E2165*J2165</f>
        <v>0</v>
      </c>
    </row>
    <row r="2166" customFormat="false" ht="15" hidden="false" customHeight="false" outlineLevel="0" collapsed="false">
      <c r="A2166" s="71" t="s">
        <v>59</v>
      </c>
      <c r="B2166" s="71" t="s">
        <v>47</v>
      </c>
      <c r="C2166" s="71" t="s">
        <v>960</v>
      </c>
      <c r="D2166" s="72" t="n">
        <v>0</v>
      </c>
      <c r="E2166" s="71" t="n">
        <v>0</v>
      </c>
      <c r="F2166" s="71" t="n">
        <v>9</v>
      </c>
      <c r="G2166" s="72" t="n">
        <v>881.296</v>
      </c>
      <c r="H2166" s="72" t="n">
        <v>881.296</v>
      </c>
      <c r="I2166" s="71" t="n">
        <f aca="false">IF(B2166&gt;=Settings!$B$23,1,0)</f>
        <v>0</v>
      </c>
      <c r="J2166" s="71" t="n">
        <v>1</v>
      </c>
      <c r="K2166" s="71" t="n">
        <f aca="false">F2166*I2166*J2166</f>
        <v>0</v>
      </c>
      <c r="L2166" s="71" t="n">
        <f aca="false">E2166*I2166*J2166</f>
        <v>0</v>
      </c>
      <c r="M2166" s="72" t="n">
        <f aca="false">G2166*I2166*J2166</f>
        <v>0</v>
      </c>
      <c r="N2166" s="72" t="n">
        <f aca="false">D2166*I2166*J2166</f>
        <v>-0</v>
      </c>
      <c r="O2166" s="71" t="n">
        <f aca="false">F2166*J2166</f>
        <v>9</v>
      </c>
      <c r="P2166" s="71" t="n">
        <f aca="false">E2166*J2166</f>
        <v>0</v>
      </c>
    </row>
    <row r="2167" customFormat="false" ht="15" hidden="false" customHeight="false" outlineLevel="0" collapsed="false">
      <c r="A2167" s="71" t="s">
        <v>60</v>
      </c>
      <c r="B2167" s="71" t="s">
        <v>47</v>
      </c>
      <c r="C2167" s="71" t="s">
        <v>2013</v>
      </c>
      <c r="D2167" s="72" t="n">
        <v>0</v>
      </c>
      <c r="E2167" s="71" t="n">
        <v>0</v>
      </c>
      <c r="F2167" s="71" t="n">
        <v>3</v>
      </c>
      <c r="G2167" s="72" t="n">
        <v>479.85</v>
      </c>
      <c r="H2167" s="72" t="n">
        <v>479.85</v>
      </c>
      <c r="I2167" s="71" t="n">
        <f aca="false">IF(B2167&gt;=Settings!$B$23,1,0)</f>
        <v>0</v>
      </c>
      <c r="J2167" s="71" t="n">
        <v>1</v>
      </c>
      <c r="K2167" s="71" t="n">
        <f aca="false">F2167*I2167*J2167</f>
        <v>0</v>
      </c>
      <c r="L2167" s="71" t="n">
        <f aca="false">E2167*I2167*J2167</f>
        <v>0</v>
      </c>
      <c r="M2167" s="72" t="n">
        <f aca="false">G2167*I2167*J2167</f>
        <v>0</v>
      </c>
      <c r="N2167" s="72" t="n">
        <f aca="false">D2167*I2167*J2167</f>
        <v>-0</v>
      </c>
      <c r="O2167" s="71" t="n">
        <f aca="false">F2167*J2167</f>
        <v>3</v>
      </c>
      <c r="P2167" s="71" t="n">
        <f aca="false">E2167*J2167</f>
        <v>0</v>
      </c>
    </row>
    <row r="2168" customFormat="false" ht="15" hidden="false" customHeight="false" outlineLevel="0" collapsed="false">
      <c r="A2168" s="71" t="s">
        <v>60</v>
      </c>
      <c r="B2168" s="71" t="s">
        <v>47</v>
      </c>
      <c r="C2168" s="71" t="s">
        <v>2014</v>
      </c>
      <c r="D2168" s="72" t="n">
        <v>0</v>
      </c>
      <c r="E2168" s="71" t="n">
        <v>0</v>
      </c>
      <c r="F2168" s="71" t="n">
        <v>1</v>
      </c>
      <c r="G2168" s="72" t="n">
        <v>44.95</v>
      </c>
      <c r="H2168" s="72" t="n">
        <v>44.95</v>
      </c>
      <c r="I2168" s="71" t="n">
        <f aca="false">IF(B2168&gt;=Settings!$B$23,1,0)</f>
        <v>0</v>
      </c>
      <c r="J2168" s="71" t="n">
        <v>1</v>
      </c>
      <c r="K2168" s="71" t="n">
        <f aca="false">F2168*I2168*J2168</f>
        <v>0</v>
      </c>
      <c r="L2168" s="71" t="n">
        <f aca="false">E2168*I2168*J2168</f>
        <v>0</v>
      </c>
      <c r="M2168" s="72" t="n">
        <f aca="false">G2168*I2168*J2168</f>
        <v>0</v>
      </c>
      <c r="N2168" s="72" t="n">
        <f aca="false">D2168*I2168*J2168</f>
        <v>-0</v>
      </c>
      <c r="O2168" s="71" t="n">
        <f aca="false">F2168*J2168</f>
        <v>1</v>
      </c>
      <c r="P2168" s="71" t="n">
        <f aca="false">E2168*J2168</f>
        <v>0</v>
      </c>
    </row>
    <row r="2169" customFormat="false" ht="15" hidden="false" customHeight="false" outlineLevel="0" collapsed="false">
      <c r="A2169" s="71" t="s">
        <v>59</v>
      </c>
      <c r="B2169" s="71" t="s">
        <v>47</v>
      </c>
      <c r="C2169" s="71" t="s">
        <v>1786</v>
      </c>
      <c r="D2169" s="72" t="n">
        <v>0</v>
      </c>
      <c r="E2169" s="71" t="n">
        <v>0</v>
      </c>
      <c r="F2169" s="71" t="n">
        <v>3</v>
      </c>
      <c r="G2169" s="72" t="n">
        <v>350.85</v>
      </c>
      <c r="H2169" s="72" t="n">
        <v>350.85</v>
      </c>
      <c r="I2169" s="71" t="n">
        <f aca="false">IF(B2169&gt;=Settings!$B$23,1,0)</f>
        <v>0</v>
      </c>
      <c r="J2169" s="71" t="n">
        <v>1</v>
      </c>
      <c r="K2169" s="71" t="n">
        <f aca="false">F2169*I2169*J2169</f>
        <v>0</v>
      </c>
      <c r="L2169" s="71" t="n">
        <f aca="false">E2169*I2169*J2169</f>
        <v>0</v>
      </c>
      <c r="M2169" s="72" t="n">
        <f aca="false">G2169*I2169*J2169</f>
        <v>0</v>
      </c>
      <c r="N2169" s="72" t="n">
        <f aca="false">D2169*I2169*J2169</f>
        <v>-0</v>
      </c>
      <c r="O2169" s="71" t="n">
        <f aca="false">F2169*J2169</f>
        <v>3</v>
      </c>
      <c r="P2169" s="71" t="n">
        <f aca="false">E2169*J2169</f>
        <v>0</v>
      </c>
    </row>
    <row r="2170" customFormat="false" ht="15" hidden="false" customHeight="false" outlineLevel="0" collapsed="false">
      <c r="A2170" s="71" t="s">
        <v>59</v>
      </c>
      <c r="B2170" s="71" t="s">
        <v>47</v>
      </c>
      <c r="C2170" s="71" t="s">
        <v>901</v>
      </c>
      <c r="D2170" s="72" t="n">
        <v>0</v>
      </c>
      <c r="E2170" s="71" t="n">
        <v>0</v>
      </c>
      <c r="F2170" s="71" t="n">
        <v>10</v>
      </c>
      <c r="G2170" s="72" t="n">
        <v>1537.09</v>
      </c>
      <c r="H2170" s="72" t="n">
        <v>1537.09</v>
      </c>
      <c r="I2170" s="71" t="n">
        <f aca="false">IF(B2170&gt;=Settings!$B$23,1,0)</f>
        <v>0</v>
      </c>
      <c r="J2170" s="71" t="n">
        <v>1</v>
      </c>
      <c r="K2170" s="71" t="n">
        <f aca="false">F2170*I2170*J2170</f>
        <v>0</v>
      </c>
      <c r="L2170" s="71" t="n">
        <f aca="false">E2170*I2170*J2170</f>
        <v>0</v>
      </c>
      <c r="M2170" s="72" t="n">
        <f aca="false">G2170*I2170*J2170</f>
        <v>0</v>
      </c>
      <c r="N2170" s="72" t="n">
        <f aca="false">D2170*I2170*J2170</f>
        <v>-0</v>
      </c>
      <c r="O2170" s="71" t="n">
        <f aca="false">F2170*J2170</f>
        <v>10</v>
      </c>
      <c r="P2170" s="71" t="n">
        <f aca="false">E2170*J2170</f>
        <v>0</v>
      </c>
    </row>
    <row r="2171" customFormat="false" ht="15" hidden="false" customHeight="false" outlineLevel="0" collapsed="false">
      <c r="A2171" s="71" t="s">
        <v>60</v>
      </c>
      <c r="B2171" s="71" t="s">
        <v>47</v>
      </c>
      <c r="C2171" s="71" t="s">
        <v>1216</v>
      </c>
      <c r="D2171" s="72" t="n">
        <v>0</v>
      </c>
      <c r="E2171" s="71" t="n">
        <v>0</v>
      </c>
      <c r="F2171" s="71" t="n">
        <v>4</v>
      </c>
      <c r="G2171" s="72" t="n">
        <v>459.8</v>
      </c>
      <c r="H2171" s="72" t="n">
        <v>459.8</v>
      </c>
      <c r="I2171" s="71" t="n">
        <f aca="false">IF(B2171&gt;=Settings!$B$23,1,0)</f>
        <v>0</v>
      </c>
      <c r="J2171" s="71" t="n">
        <v>1</v>
      </c>
      <c r="K2171" s="71" t="n">
        <f aca="false">F2171*I2171*J2171</f>
        <v>0</v>
      </c>
      <c r="L2171" s="71" t="n">
        <f aca="false">E2171*I2171*J2171</f>
        <v>0</v>
      </c>
      <c r="M2171" s="72" t="n">
        <f aca="false">G2171*I2171*J2171</f>
        <v>0</v>
      </c>
      <c r="N2171" s="72" t="n">
        <f aca="false">D2171*I2171*J2171</f>
        <v>-0</v>
      </c>
      <c r="O2171" s="71" t="n">
        <f aca="false">F2171*J2171</f>
        <v>4</v>
      </c>
      <c r="P2171" s="71" t="n">
        <f aca="false">E2171*J2171</f>
        <v>0</v>
      </c>
    </row>
    <row r="2172" customFormat="false" ht="15" hidden="false" customHeight="false" outlineLevel="0" collapsed="false">
      <c r="A2172" s="71" t="s">
        <v>61</v>
      </c>
      <c r="B2172" s="71" t="s">
        <v>47</v>
      </c>
      <c r="C2172" s="71" t="s">
        <v>987</v>
      </c>
      <c r="D2172" s="72" t="n">
        <v>0</v>
      </c>
      <c r="E2172" s="71" t="n">
        <v>0</v>
      </c>
      <c r="F2172" s="71" t="n">
        <v>2</v>
      </c>
      <c r="G2172" s="72" t="n">
        <v>157.9</v>
      </c>
      <c r="H2172" s="72" t="n">
        <v>157.9</v>
      </c>
      <c r="I2172" s="71" t="n">
        <f aca="false">IF(B2172&gt;=Settings!$B$23,1,0)</f>
        <v>0</v>
      </c>
      <c r="J2172" s="71" t="n">
        <v>1</v>
      </c>
      <c r="K2172" s="71" t="n">
        <f aca="false">F2172*I2172*J2172</f>
        <v>0</v>
      </c>
      <c r="L2172" s="71" t="n">
        <f aca="false">E2172*I2172*J2172</f>
        <v>0</v>
      </c>
      <c r="M2172" s="72" t="n">
        <f aca="false">G2172*I2172*J2172</f>
        <v>0</v>
      </c>
      <c r="N2172" s="72" t="n">
        <f aca="false">D2172*I2172*J2172</f>
        <v>-0</v>
      </c>
      <c r="O2172" s="71" t="n">
        <f aca="false">F2172*J2172</f>
        <v>2</v>
      </c>
      <c r="P2172" s="71" t="n">
        <f aca="false">E2172*J2172</f>
        <v>0</v>
      </c>
    </row>
    <row r="2173" customFormat="false" ht="15" hidden="false" customHeight="false" outlineLevel="0" collapsed="false">
      <c r="A2173" s="71" t="s">
        <v>61</v>
      </c>
      <c r="B2173" s="71" t="s">
        <v>47</v>
      </c>
      <c r="C2173" s="71" t="s">
        <v>1213</v>
      </c>
      <c r="D2173" s="72" t="n">
        <v>0</v>
      </c>
      <c r="E2173" s="71" t="n">
        <v>0</v>
      </c>
      <c r="F2173" s="71" t="n">
        <v>5</v>
      </c>
      <c r="G2173" s="72" t="n">
        <v>689.75</v>
      </c>
      <c r="H2173" s="72" t="n">
        <v>689.75</v>
      </c>
      <c r="I2173" s="71" t="n">
        <f aca="false">IF(B2173&gt;=Settings!$B$23,1,0)</f>
        <v>0</v>
      </c>
      <c r="J2173" s="71" t="n">
        <v>1</v>
      </c>
      <c r="K2173" s="71" t="n">
        <f aca="false">F2173*I2173*J2173</f>
        <v>0</v>
      </c>
      <c r="L2173" s="71" t="n">
        <f aca="false">E2173*I2173*J2173</f>
        <v>0</v>
      </c>
      <c r="M2173" s="72" t="n">
        <f aca="false">G2173*I2173*J2173</f>
        <v>0</v>
      </c>
      <c r="N2173" s="72" t="n">
        <f aca="false">D2173*I2173*J2173</f>
        <v>-0</v>
      </c>
      <c r="O2173" s="71" t="n">
        <f aca="false">F2173*J2173</f>
        <v>5</v>
      </c>
      <c r="P2173" s="71" t="n">
        <f aca="false">E2173*J2173</f>
        <v>0</v>
      </c>
    </row>
    <row r="2174" customFormat="false" ht="15" hidden="false" customHeight="false" outlineLevel="0" collapsed="false">
      <c r="A2174" s="71" t="s">
        <v>60</v>
      </c>
      <c r="B2174" s="71" t="s">
        <v>47</v>
      </c>
      <c r="C2174" s="71" t="s">
        <v>2015</v>
      </c>
      <c r="D2174" s="72" t="n">
        <v>0</v>
      </c>
      <c r="E2174" s="71" t="n">
        <v>0</v>
      </c>
      <c r="F2174" s="71" t="n">
        <v>1</v>
      </c>
      <c r="G2174" s="72" t="n">
        <v>139.95</v>
      </c>
      <c r="H2174" s="72" t="n">
        <v>139.95</v>
      </c>
      <c r="I2174" s="71" t="n">
        <f aca="false">IF(B2174&gt;=Settings!$B$23,1,0)</f>
        <v>0</v>
      </c>
      <c r="J2174" s="71" t="n">
        <v>1</v>
      </c>
      <c r="K2174" s="71" t="n">
        <f aca="false">F2174*I2174*J2174</f>
        <v>0</v>
      </c>
      <c r="L2174" s="71" t="n">
        <f aca="false">E2174*I2174*J2174</f>
        <v>0</v>
      </c>
      <c r="M2174" s="72" t="n">
        <f aca="false">G2174*I2174*J2174</f>
        <v>0</v>
      </c>
      <c r="N2174" s="72" t="n">
        <f aca="false">D2174*I2174*J2174</f>
        <v>-0</v>
      </c>
      <c r="O2174" s="71" t="n">
        <f aca="false">F2174*J2174</f>
        <v>1</v>
      </c>
      <c r="P2174" s="71" t="n">
        <f aca="false">E2174*J2174</f>
        <v>0</v>
      </c>
    </row>
    <row r="2175" customFormat="false" ht="15" hidden="false" customHeight="false" outlineLevel="0" collapsed="false">
      <c r="A2175" s="71" t="s">
        <v>61</v>
      </c>
      <c r="B2175" s="71" t="s">
        <v>47</v>
      </c>
      <c r="C2175" s="71" t="s">
        <v>1229</v>
      </c>
      <c r="D2175" s="72" t="n">
        <v>0</v>
      </c>
      <c r="E2175" s="71" t="n">
        <v>0</v>
      </c>
      <c r="F2175" s="71" t="n">
        <v>1</v>
      </c>
      <c r="G2175" s="72" t="n">
        <v>109.95</v>
      </c>
      <c r="H2175" s="72" t="n">
        <v>109.95</v>
      </c>
      <c r="I2175" s="71" t="n">
        <f aca="false">IF(B2175&gt;=Settings!$B$23,1,0)</f>
        <v>0</v>
      </c>
      <c r="J2175" s="71" t="n">
        <v>1</v>
      </c>
      <c r="K2175" s="71" t="n">
        <f aca="false">F2175*I2175*J2175</f>
        <v>0</v>
      </c>
      <c r="L2175" s="71" t="n">
        <f aca="false">E2175*I2175*J2175</f>
        <v>0</v>
      </c>
      <c r="M2175" s="72" t="n">
        <f aca="false">G2175*I2175*J2175</f>
        <v>0</v>
      </c>
      <c r="N2175" s="72" t="n">
        <f aca="false">D2175*I2175*J2175</f>
        <v>-0</v>
      </c>
      <c r="O2175" s="71" t="n">
        <f aca="false">F2175*J2175</f>
        <v>1</v>
      </c>
      <c r="P2175" s="71" t="n">
        <f aca="false">E2175*J2175</f>
        <v>0</v>
      </c>
    </row>
    <row r="2176" customFormat="false" ht="15" hidden="false" customHeight="false" outlineLevel="0" collapsed="false">
      <c r="A2176" s="71" t="s">
        <v>60</v>
      </c>
      <c r="B2176" s="71" t="s">
        <v>47</v>
      </c>
      <c r="C2176" s="71" t="s">
        <v>2016</v>
      </c>
      <c r="D2176" s="72" t="n">
        <v>0</v>
      </c>
      <c r="E2176" s="71" t="n">
        <v>0</v>
      </c>
      <c r="F2176" s="71" t="n">
        <v>1</v>
      </c>
      <c r="G2176" s="72" t="n">
        <v>49.95</v>
      </c>
      <c r="H2176" s="72" t="n">
        <v>49.95</v>
      </c>
      <c r="I2176" s="71" t="n">
        <f aca="false">IF(B2176&gt;=Settings!$B$23,1,0)</f>
        <v>0</v>
      </c>
      <c r="J2176" s="71" t="n">
        <v>1</v>
      </c>
      <c r="K2176" s="71" t="n">
        <f aca="false">F2176*I2176*J2176</f>
        <v>0</v>
      </c>
      <c r="L2176" s="71" t="n">
        <f aca="false">E2176*I2176*J2176</f>
        <v>0</v>
      </c>
      <c r="M2176" s="72" t="n">
        <f aca="false">G2176*I2176*J2176</f>
        <v>0</v>
      </c>
      <c r="N2176" s="72" t="n">
        <f aca="false">D2176*I2176*J2176</f>
        <v>-0</v>
      </c>
      <c r="O2176" s="71" t="n">
        <f aca="false">F2176*J2176</f>
        <v>1</v>
      </c>
      <c r="P2176" s="71" t="n">
        <f aca="false">E2176*J2176</f>
        <v>0</v>
      </c>
    </row>
    <row r="2177" customFormat="false" ht="15" hidden="false" customHeight="false" outlineLevel="0" collapsed="false">
      <c r="A2177" s="71" t="s">
        <v>60</v>
      </c>
      <c r="B2177" s="71" t="s">
        <v>47</v>
      </c>
      <c r="C2177" s="71" t="s">
        <v>2017</v>
      </c>
      <c r="D2177" s="72" t="n">
        <v>0</v>
      </c>
      <c r="E2177" s="71" t="n">
        <v>0</v>
      </c>
      <c r="F2177" s="71" t="n">
        <v>1</v>
      </c>
      <c r="G2177" s="72" t="n">
        <v>64.95</v>
      </c>
      <c r="H2177" s="72" t="n">
        <v>64.95</v>
      </c>
      <c r="I2177" s="71" t="n">
        <f aca="false">IF(B2177&gt;=Settings!$B$23,1,0)</f>
        <v>0</v>
      </c>
      <c r="J2177" s="71" t="n">
        <v>1</v>
      </c>
      <c r="K2177" s="71" t="n">
        <f aca="false">F2177*I2177*J2177</f>
        <v>0</v>
      </c>
      <c r="L2177" s="71" t="n">
        <f aca="false">E2177*I2177*J2177</f>
        <v>0</v>
      </c>
      <c r="M2177" s="72" t="n">
        <f aca="false">G2177*I2177*J2177</f>
        <v>0</v>
      </c>
      <c r="N2177" s="72" t="n">
        <f aca="false">D2177*I2177*J2177</f>
        <v>-0</v>
      </c>
      <c r="O2177" s="71" t="n">
        <f aca="false">F2177*J2177</f>
        <v>1</v>
      </c>
      <c r="P2177" s="71" t="n">
        <f aca="false">E2177*J2177</f>
        <v>0</v>
      </c>
    </row>
    <row r="2178" customFormat="false" ht="15" hidden="false" customHeight="false" outlineLevel="0" collapsed="false">
      <c r="A2178" s="71" t="s">
        <v>61</v>
      </c>
      <c r="B2178" s="71" t="s">
        <v>47</v>
      </c>
      <c r="C2178" s="71" t="s">
        <v>669</v>
      </c>
      <c r="D2178" s="72" t="n">
        <v>0</v>
      </c>
      <c r="E2178" s="71" t="n">
        <v>0</v>
      </c>
      <c r="F2178" s="71" t="n">
        <v>2</v>
      </c>
      <c r="G2178" s="72" t="n">
        <v>19.9</v>
      </c>
      <c r="H2178" s="72" t="n">
        <v>19.9</v>
      </c>
      <c r="I2178" s="71" t="n">
        <f aca="false">IF(B2178&gt;=Settings!$B$23,1,0)</f>
        <v>0</v>
      </c>
      <c r="J2178" s="71" t="n">
        <v>1</v>
      </c>
      <c r="K2178" s="71" t="n">
        <f aca="false">F2178*I2178*J2178</f>
        <v>0</v>
      </c>
      <c r="L2178" s="71" t="n">
        <f aca="false">E2178*I2178*J2178</f>
        <v>0</v>
      </c>
      <c r="M2178" s="72" t="n">
        <f aca="false">G2178*I2178*J2178</f>
        <v>0</v>
      </c>
      <c r="N2178" s="72" t="n">
        <f aca="false">D2178*I2178*J2178</f>
        <v>-0</v>
      </c>
      <c r="O2178" s="71" t="n">
        <f aca="false">F2178*J2178</f>
        <v>2</v>
      </c>
      <c r="P2178" s="71" t="n">
        <f aca="false">E2178*J2178</f>
        <v>0</v>
      </c>
    </row>
    <row r="2179" customFormat="false" ht="15" hidden="false" customHeight="false" outlineLevel="0" collapsed="false">
      <c r="A2179" s="71" t="s">
        <v>60</v>
      </c>
      <c r="B2179" s="71" t="s">
        <v>47</v>
      </c>
      <c r="C2179" s="71" t="s">
        <v>2018</v>
      </c>
      <c r="D2179" s="72" t="n">
        <v>54.95</v>
      </c>
      <c r="E2179" s="71" t="n">
        <v>1</v>
      </c>
      <c r="F2179" s="71" t="n">
        <v>62</v>
      </c>
      <c r="G2179" s="72" t="n">
        <v>4381.9</v>
      </c>
      <c r="H2179" s="72" t="n">
        <v>4326.95</v>
      </c>
      <c r="I2179" s="71" t="n">
        <f aca="false">IF(B2179&gt;=Settings!$B$23,1,0)</f>
        <v>0</v>
      </c>
      <c r="J2179" s="71" t="n">
        <v>1</v>
      </c>
      <c r="K2179" s="71" t="n">
        <f aca="false">F2179*I2179*J2179</f>
        <v>0</v>
      </c>
      <c r="L2179" s="71" t="n">
        <f aca="false">E2179*I2179*J2179</f>
        <v>0</v>
      </c>
      <c r="M2179" s="72" t="n">
        <f aca="false">G2179*I2179*J2179</f>
        <v>0</v>
      </c>
      <c r="N2179" s="72" t="n">
        <f aca="false">D2179*I2179*J2179</f>
        <v>0</v>
      </c>
      <c r="O2179" s="71" t="n">
        <f aca="false">F2179*J2179</f>
        <v>62</v>
      </c>
      <c r="P2179" s="71" t="n">
        <f aca="false">E2179*J2179</f>
        <v>1</v>
      </c>
    </row>
    <row r="2180" customFormat="false" ht="15" hidden="false" customHeight="false" outlineLevel="0" collapsed="false">
      <c r="A2180" s="71" t="s">
        <v>60</v>
      </c>
      <c r="B2180" s="71" t="s">
        <v>47</v>
      </c>
      <c r="C2180" s="71" t="s">
        <v>2019</v>
      </c>
      <c r="D2180" s="72" t="n">
        <v>0</v>
      </c>
      <c r="E2180" s="71" t="n">
        <v>0</v>
      </c>
      <c r="F2180" s="71" t="n">
        <v>1</v>
      </c>
      <c r="G2180" s="72" t="n">
        <v>79.95</v>
      </c>
      <c r="H2180" s="72" t="n">
        <v>79.95</v>
      </c>
      <c r="I2180" s="71" t="n">
        <f aca="false">IF(B2180&gt;=Settings!$B$23,1,0)</f>
        <v>0</v>
      </c>
      <c r="J2180" s="71" t="n">
        <v>1</v>
      </c>
      <c r="K2180" s="71" t="n">
        <f aca="false">F2180*I2180*J2180</f>
        <v>0</v>
      </c>
      <c r="L2180" s="71" t="n">
        <f aca="false">E2180*I2180*J2180</f>
        <v>0</v>
      </c>
      <c r="M2180" s="72" t="n">
        <f aca="false">G2180*I2180*J2180</f>
        <v>0</v>
      </c>
      <c r="N2180" s="72" t="n">
        <f aca="false">D2180*I2180*J2180</f>
        <v>-0</v>
      </c>
      <c r="O2180" s="71" t="n">
        <f aca="false">F2180*J2180</f>
        <v>1</v>
      </c>
      <c r="P2180" s="71" t="n">
        <f aca="false">E2180*J2180</f>
        <v>0</v>
      </c>
    </row>
    <row r="2181" customFormat="false" ht="15" hidden="false" customHeight="false" outlineLevel="0" collapsed="false">
      <c r="A2181" s="71" t="s">
        <v>60</v>
      </c>
      <c r="B2181" s="71" t="s">
        <v>47</v>
      </c>
      <c r="C2181" s="71" t="s">
        <v>1453</v>
      </c>
      <c r="D2181" s="72" t="n">
        <v>0</v>
      </c>
      <c r="E2181" s="71" t="n">
        <v>0</v>
      </c>
      <c r="F2181" s="71" t="n">
        <v>1</v>
      </c>
      <c r="G2181" s="72" t="n">
        <v>74.95</v>
      </c>
      <c r="H2181" s="72" t="n">
        <v>74.95</v>
      </c>
      <c r="I2181" s="71" t="n">
        <f aca="false">IF(B2181&gt;=Settings!$B$23,1,0)</f>
        <v>0</v>
      </c>
      <c r="J2181" s="71" t="n">
        <v>1</v>
      </c>
      <c r="K2181" s="71" t="n">
        <f aca="false">F2181*I2181*J2181</f>
        <v>0</v>
      </c>
      <c r="L2181" s="71" t="n">
        <f aca="false">E2181*I2181*J2181</f>
        <v>0</v>
      </c>
      <c r="M2181" s="72" t="n">
        <f aca="false">G2181*I2181*J2181</f>
        <v>0</v>
      </c>
      <c r="N2181" s="72" t="n">
        <f aca="false">D2181*I2181*J2181</f>
        <v>-0</v>
      </c>
      <c r="O2181" s="71" t="n">
        <f aca="false">F2181*J2181</f>
        <v>1</v>
      </c>
      <c r="P2181" s="71" t="n">
        <f aca="false">E2181*J2181</f>
        <v>0</v>
      </c>
    </row>
    <row r="2182" customFormat="false" ht="15" hidden="false" customHeight="false" outlineLevel="0" collapsed="false">
      <c r="A2182" s="71" t="s">
        <v>61</v>
      </c>
      <c r="B2182" s="71" t="s">
        <v>47</v>
      </c>
      <c r="C2182" s="71" t="s">
        <v>1056</v>
      </c>
      <c r="D2182" s="72" t="n">
        <v>0</v>
      </c>
      <c r="E2182" s="71" t="n">
        <v>0</v>
      </c>
      <c r="F2182" s="71" t="n">
        <v>1</v>
      </c>
      <c r="G2182" s="72" t="n">
        <v>176.95</v>
      </c>
      <c r="H2182" s="72" t="n">
        <v>176.95</v>
      </c>
      <c r="I2182" s="71" t="n">
        <f aca="false">IF(B2182&gt;=Settings!$B$23,1,0)</f>
        <v>0</v>
      </c>
      <c r="J2182" s="71" t="n">
        <v>1</v>
      </c>
      <c r="K2182" s="71" t="n">
        <f aca="false">F2182*I2182*J2182</f>
        <v>0</v>
      </c>
      <c r="L2182" s="71" t="n">
        <f aca="false">E2182*I2182*J2182</f>
        <v>0</v>
      </c>
      <c r="M2182" s="72" t="n">
        <f aca="false">G2182*I2182*J2182</f>
        <v>0</v>
      </c>
      <c r="N2182" s="72" t="n">
        <f aca="false">D2182*I2182*J2182</f>
        <v>-0</v>
      </c>
      <c r="O2182" s="71" t="n">
        <f aca="false">F2182*J2182</f>
        <v>1</v>
      </c>
      <c r="P2182" s="71" t="n">
        <f aca="false">E2182*J2182</f>
        <v>0</v>
      </c>
    </row>
    <row r="2183" customFormat="false" ht="15" hidden="false" customHeight="false" outlineLevel="0" collapsed="false">
      <c r="A2183" s="71" t="s">
        <v>60</v>
      </c>
      <c r="B2183" s="71" t="s">
        <v>47</v>
      </c>
      <c r="C2183" s="71" t="s">
        <v>2020</v>
      </c>
      <c r="D2183" s="72" t="n">
        <v>0</v>
      </c>
      <c r="E2183" s="71" t="n">
        <v>0</v>
      </c>
      <c r="F2183" s="71" t="n">
        <v>1</v>
      </c>
      <c r="G2183" s="72" t="n">
        <v>34.95</v>
      </c>
      <c r="H2183" s="72" t="n">
        <v>34.95</v>
      </c>
      <c r="I2183" s="71" t="n">
        <f aca="false">IF(B2183&gt;=Settings!$B$23,1,0)</f>
        <v>0</v>
      </c>
      <c r="J2183" s="71" t="n">
        <v>1</v>
      </c>
      <c r="K2183" s="71" t="n">
        <f aca="false">F2183*I2183*J2183</f>
        <v>0</v>
      </c>
      <c r="L2183" s="71" t="n">
        <f aca="false">E2183*I2183*J2183</f>
        <v>0</v>
      </c>
      <c r="M2183" s="72" t="n">
        <f aca="false">G2183*I2183*J2183</f>
        <v>0</v>
      </c>
      <c r="N2183" s="72" t="n">
        <f aca="false">D2183*I2183*J2183</f>
        <v>-0</v>
      </c>
      <c r="O2183" s="71" t="n">
        <f aca="false">F2183*J2183</f>
        <v>1</v>
      </c>
      <c r="P2183" s="71" t="n">
        <f aca="false">E2183*J2183</f>
        <v>0</v>
      </c>
    </row>
    <row r="2184" customFormat="false" ht="15" hidden="false" customHeight="false" outlineLevel="0" collapsed="false">
      <c r="A2184" s="71" t="s">
        <v>60</v>
      </c>
      <c r="B2184" s="71" t="s">
        <v>47</v>
      </c>
      <c r="C2184" s="71" t="s">
        <v>2021</v>
      </c>
      <c r="D2184" s="72" t="n">
        <v>0</v>
      </c>
      <c r="E2184" s="71" t="n">
        <v>0</v>
      </c>
      <c r="F2184" s="71" t="n">
        <v>3</v>
      </c>
      <c r="G2184" s="72" t="n">
        <v>389.85</v>
      </c>
      <c r="H2184" s="72" t="n">
        <v>389.85</v>
      </c>
      <c r="I2184" s="71" t="n">
        <f aca="false">IF(B2184&gt;=Settings!$B$23,1,0)</f>
        <v>0</v>
      </c>
      <c r="J2184" s="71" t="n">
        <v>1</v>
      </c>
      <c r="K2184" s="71" t="n">
        <f aca="false">F2184*I2184*J2184</f>
        <v>0</v>
      </c>
      <c r="L2184" s="71" t="n">
        <f aca="false">E2184*I2184*J2184</f>
        <v>0</v>
      </c>
      <c r="M2184" s="72" t="n">
        <f aca="false">G2184*I2184*J2184</f>
        <v>0</v>
      </c>
      <c r="N2184" s="72" t="n">
        <f aca="false">D2184*I2184*J2184</f>
        <v>-0</v>
      </c>
      <c r="O2184" s="71" t="n">
        <f aca="false">F2184*J2184</f>
        <v>3</v>
      </c>
      <c r="P2184" s="71" t="n">
        <f aca="false">E2184*J2184</f>
        <v>0</v>
      </c>
    </row>
    <row r="2185" customFormat="false" ht="15" hidden="false" customHeight="false" outlineLevel="0" collapsed="false">
      <c r="A2185" s="71" t="s">
        <v>59</v>
      </c>
      <c r="B2185" s="71" t="s">
        <v>47</v>
      </c>
      <c r="C2185" s="71" t="s">
        <v>1367</v>
      </c>
      <c r="D2185" s="72" t="n">
        <v>0</v>
      </c>
      <c r="E2185" s="71" t="n">
        <v>0</v>
      </c>
      <c r="F2185" s="71" t="n">
        <v>3</v>
      </c>
      <c r="G2185" s="72" t="n">
        <v>558.51</v>
      </c>
      <c r="H2185" s="72" t="n">
        <v>558.51</v>
      </c>
      <c r="I2185" s="71" t="n">
        <f aca="false">IF(B2185&gt;=Settings!$B$23,1,0)</f>
        <v>0</v>
      </c>
      <c r="J2185" s="71" t="n">
        <v>1</v>
      </c>
      <c r="K2185" s="71" t="n">
        <f aca="false">F2185*I2185*J2185</f>
        <v>0</v>
      </c>
      <c r="L2185" s="71" t="n">
        <f aca="false">E2185*I2185*J2185</f>
        <v>0</v>
      </c>
      <c r="M2185" s="72" t="n">
        <f aca="false">G2185*I2185*J2185</f>
        <v>0</v>
      </c>
      <c r="N2185" s="72" t="n">
        <f aca="false">D2185*I2185*J2185</f>
        <v>-0</v>
      </c>
      <c r="O2185" s="71" t="n">
        <f aca="false">F2185*J2185</f>
        <v>3</v>
      </c>
      <c r="P2185" s="71" t="n">
        <f aca="false">E2185*J2185</f>
        <v>0</v>
      </c>
    </row>
    <row r="2186" customFormat="false" ht="15" hidden="false" customHeight="false" outlineLevel="0" collapsed="false">
      <c r="A2186" s="71" t="s">
        <v>59</v>
      </c>
      <c r="B2186" s="71" t="s">
        <v>47</v>
      </c>
      <c r="C2186" s="71" t="s">
        <v>982</v>
      </c>
      <c r="D2186" s="72" t="n">
        <v>0</v>
      </c>
      <c r="E2186" s="71" t="n">
        <v>0</v>
      </c>
      <c r="F2186" s="71" t="n">
        <v>3</v>
      </c>
      <c r="G2186" s="72" t="n">
        <v>398.797</v>
      </c>
      <c r="H2186" s="72" t="n">
        <v>398.797</v>
      </c>
      <c r="I2186" s="71" t="n">
        <f aca="false">IF(B2186&gt;=Settings!$B$23,1,0)</f>
        <v>0</v>
      </c>
      <c r="J2186" s="71" t="n">
        <v>1</v>
      </c>
      <c r="K2186" s="71" t="n">
        <f aca="false">F2186*I2186*J2186</f>
        <v>0</v>
      </c>
      <c r="L2186" s="71" t="n">
        <f aca="false">E2186*I2186*J2186</f>
        <v>0</v>
      </c>
      <c r="M2186" s="72" t="n">
        <f aca="false">G2186*I2186*J2186</f>
        <v>0</v>
      </c>
      <c r="N2186" s="72" t="n">
        <f aca="false">D2186*I2186*J2186</f>
        <v>-0</v>
      </c>
      <c r="O2186" s="71" t="n">
        <f aca="false">F2186*J2186</f>
        <v>3</v>
      </c>
      <c r="P2186" s="71" t="n">
        <f aca="false">E2186*J2186</f>
        <v>0</v>
      </c>
    </row>
    <row r="2187" customFormat="false" ht="15" hidden="false" customHeight="false" outlineLevel="0" collapsed="false">
      <c r="A2187" s="71" t="s">
        <v>60</v>
      </c>
      <c r="B2187" s="71" t="s">
        <v>47</v>
      </c>
      <c r="C2187" s="71" t="s">
        <v>2022</v>
      </c>
      <c r="D2187" s="72" t="n">
        <v>0</v>
      </c>
      <c r="E2187" s="71" t="n">
        <v>0</v>
      </c>
      <c r="F2187" s="71" t="n">
        <v>1</v>
      </c>
      <c r="G2187" s="72" t="n">
        <v>144.95</v>
      </c>
      <c r="H2187" s="72" t="n">
        <v>144.95</v>
      </c>
      <c r="I2187" s="71" t="n">
        <f aca="false">IF(B2187&gt;=Settings!$B$23,1,0)</f>
        <v>0</v>
      </c>
      <c r="J2187" s="71" t="n">
        <v>1</v>
      </c>
      <c r="K2187" s="71" t="n">
        <f aca="false">F2187*I2187*J2187</f>
        <v>0</v>
      </c>
      <c r="L2187" s="71" t="n">
        <f aca="false">E2187*I2187*J2187</f>
        <v>0</v>
      </c>
      <c r="M2187" s="72" t="n">
        <f aca="false">G2187*I2187*J2187</f>
        <v>0</v>
      </c>
      <c r="N2187" s="72" t="n">
        <f aca="false">D2187*I2187*J2187</f>
        <v>-0</v>
      </c>
      <c r="O2187" s="71" t="n">
        <f aca="false">F2187*J2187</f>
        <v>1</v>
      </c>
      <c r="P2187" s="71" t="n">
        <f aca="false">E2187*J2187</f>
        <v>0</v>
      </c>
    </row>
    <row r="2188" customFormat="false" ht="15" hidden="false" customHeight="false" outlineLevel="0" collapsed="false">
      <c r="A2188" s="71" t="s">
        <v>60</v>
      </c>
      <c r="B2188" s="71" t="s">
        <v>47</v>
      </c>
      <c r="C2188" s="71" t="s">
        <v>1296</v>
      </c>
      <c r="D2188" s="72" t="n">
        <v>22.95</v>
      </c>
      <c r="E2188" s="71" t="n">
        <v>1</v>
      </c>
      <c r="F2188" s="71" t="n">
        <v>15</v>
      </c>
      <c r="G2188" s="72" t="n">
        <v>344.25</v>
      </c>
      <c r="H2188" s="72" t="n">
        <v>321.3</v>
      </c>
      <c r="I2188" s="71" t="n">
        <f aca="false">IF(B2188&gt;=Settings!$B$23,1,0)</f>
        <v>0</v>
      </c>
      <c r="J2188" s="71" t="n">
        <v>1</v>
      </c>
      <c r="K2188" s="71" t="n">
        <f aca="false">F2188*I2188*J2188</f>
        <v>0</v>
      </c>
      <c r="L2188" s="71" t="n">
        <f aca="false">E2188*I2188*J2188</f>
        <v>0</v>
      </c>
      <c r="M2188" s="72" t="n">
        <f aca="false">G2188*I2188*J2188</f>
        <v>0</v>
      </c>
      <c r="N2188" s="72" t="n">
        <f aca="false">D2188*I2188*J2188</f>
        <v>0</v>
      </c>
      <c r="O2188" s="71" t="n">
        <f aca="false">F2188*J2188</f>
        <v>15</v>
      </c>
      <c r="P2188" s="71" t="n">
        <f aca="false">E2188*J2188</f>
        <v>1</v>
      </c>
    </row>
    <row r="2189" customFormat="false" ht="15" hidden="false" customHeight="false" outlineLevel="0" collapsed="false">
      <c r="A2189" s="71" t="s">
        <v>60</v>
      </c>
      <c r="B2189" s="71" t="s">
        <v>47</v>
      </c>
      <c r="C2189" s="71" t="s">
        <v>2023</v>
      </c>
      <c r="D2189" s="72" t="n">
        <v>0</v>
      </c>
      <c r="E2189" s="71" t="n">
        <v>0</v>
      </c>
      <c r="F2189" s="71" t="n">
        <v>1</v>
      </c>
      <c r="G2189" s="72" t="n">
        <v>129.95</v>
      </c>
      <c r="H2189" s="72" t="n">
        <v>129.95</v>
      </c>
      <c r="I2189" s="71" t="n">
        <f aca="false">IF(B2189&gt;=Settings!$B$23,1,0)</f>
        <v>0</v>
      </c>
      <c r="J2189" s="71" t="n">
        <v>1</v>
      </c>
      <c r="K2189" s="71" t="n">
        <f aca="false">F2189*I2189*J2189</f>
        <v>0</v>
      </c>
      <c r="L2189" s="71" t="n">
        <f aca="false">E2189*I2189*J2189</f>
        <v>0</v>
      </c>
      <c r="M2189" s="72" t="n">
        <f aca="false">G2189*I2189*J2189</f>
        <v>0</v>
      </c>
      <c r="N2189" s="72" t="n">
        <f aca="false">D2189*I2189*J2189</f>
        <v>-0</v>
      </c>
      <c r="O2189" s="71" t="n">
        <f aca="false">F2189*J2189</f>
        <v>1</v>
      </c>
      <c r="P2189" s="71" t="n">
        <f aca="false">E2189*J2189</f>
        <v>0</v>
      </c>
    </row>
    <row r="2190" customFormat="false" ht="15" hidden="false" customHeight="false" outlineLevel="0" collapsed="false">
      <c r="A2190" s="71" t="s">
        <v>60</v>
      </c>
      <c r="B2190" s="71" t="s">
        <v>47</v>
      </c>
      <c r="C2190" s="71" t="s">
        <v>2024</v>
      </c>
      <c r="D2190" s="72" t="n">
        <v>0</v>
      </c>
      <c r="E2190" s="71" t="n">
        <v>0</v>
      </c>
      <c r="F2190" s="71" t="n">
        <v>2</v>
      </c>
      <c r="G2190" s="72" t="n">
        <v>199.9</v>
      </c>
      <c r="H2190" s="72" t="n">
        <v>199.9</v>
      </c>
      <c r="I2190" s="71" t="n">
        <f aca="false">IF(B2190&gt;=Settings!$B$23,1,0)</f>
        <v>0</v>
      </c>
      <c r="J2190" s="71" t="n">
        <v>1</v>
      </c>
      <c r="K2190" s="71" t="n">
        <f aca="false">F2190*I2190*J2190</f>
        <v>0</v>
      </c>
      <c r="L2190" s="71" t="n">
        <f aca="false">E2190*I2190*J2190</f>
        <v>0</v>
      </c>
      <c r="M2190" s="72" t="n">
        <f aca="false">G2190*I2190*J2190</f>
        <v>0</v>
      </c>
      <c r="N2190" s="72" t="n">
        <f aca="false">D2190*I2190*J2190</f>
        <v>-0</v>
      </c>
      <c r="O2190" s="71" t="n">
        <f aca="false">F2190*J2190</f>
        <v>2</v>
      </c>
      <c r="P2190" s="71" t="n">
        <f aca="false">E2190*J2190</f>
        <v>0</v>
      </c>
    </row>
    <row r="2191" customFormat="false" ht="15" hidden="false" customHeight="false" outlineLevel="0" collapsed="false">
      <c r="A2191" s="71" t="s">
        <v>59</v>
      </c>
      <c r="B2191" s="71" t="s">
        <v>47</v>
      </c>
      <c r="C2191" s="71" t="s">
        <v>964</v>
      </c>
      <c r="D2191" s="72" t="n">
        <v>0</v>
      </c>
      <c r="E2191" s="71" t="n">
        <v>0</v>
      </c>
      <c r="F2191" s="71" t="n">
        <v>2</v>
      </c>
      <c r="G2191" s="72" t="n">
        <v>323.65</v>
      </c>
      <c r="H2191" s="72" t="n">
        <v>323.65</v>
      </c>
      <c r="I2191" s="71" t="n">
        <f aca="false">IF(B2191&gt;=Settings!$B$23,1,0)</f>
        <v>0</v>
      </c>
      <c r="J2191" s="71" t="n">
        <v>1</v>
      </c>
      <c r="K2191" s="71" t="n">
        <f aca="false">F2191*I2191*J2191</f>
        <v>0</v>
      </c>
      <c r="L2191" s="71" t="n">
        <f aca="false">E2191*I2191*J2191</f>
        <v>0</v>
      </c>
      <c r="M2191" s="72" t="n">
        <f aca="false">G2191*I2191*J2191</f>
        <v>0</v>
      </c>
      <c r="N2191" s="72" t="n">
        <f aca="false">D2191*I2191*J2191</f>
        <v>-0</v>
      </c>
      <c r="O2191" s="71" t="n">
        <f aca="false">F2191*J2191</f>
        <v>2</v>
      </c>
      <c r="P2191" s="71" t="n">
        <f aca="false">E2191*J2191</f>
        <v>0</v>
      </c>
    </row>
    <row r="2192" customFormat="false" ht="15" hidden="false" customHeight="false" outlineLevel="0" collapsed="false">
      <c r="A2192" s="71" t="s">
        <v>60</v>
      </c>
      <c r="B2192" s="71" t="s">
        <v>47</v>
      </c>
      <c r="C2192" s="71" t="s">
        <v>655</v>
      </c>
      <c r="D2192" s="72" t="n">
        <v>0</v>
      </c>
      <c r="E2192" s="71" t="n">
        <v>0</v>
      </c>
      <c r="F2192" s="71" t="n">
        <v>4</v>
      </c>
      <c r="G2192" s="72" t="n">
        <v>169.8</v>
      </c>
      <c r="H2192" s="72" t="n">
        <v>169.8</v>
      </c>
      <c r="I2192" s="71" t="n">
        <f aca="false">IF(B2192&gt;=Settings!$B$23,1,0)</f>
        <v>0</v>
      </c>
      <c r="J2192" s="71" t="n">
        <v>1</v>
      </c>
      <c r="K2192" s="71" t="n">
        <f aca="false">F2192*I2192*J2192</f>
        <v>0</v>
      </c>
      <c r="L2192" s="71" t="n">
        <f aca="false">E2192*I2192*J2192</f>
        <v>0</v>
      </c>
      <c r="M2192" s="72" t="n">
        <f aca="false">G2192*I2192*J2192</f>
        <v>0</v>
      </c>
      <c r="N2192" s="72" t="n">
        <f aca="false">D2192*I2192*J2192</f>
        <v>-0</v>
      </c>
      <c r="O2192" s="71" t="n">
        <f aca="false">F2192*J2192</f>
        <v>4</v>
      </c>
      <c r="P2192" s="71" t="n">
        <f aca="false">E2192*J2192</f>
        <v>0</v>
      </c>
    </row>
    <row r="2193" customFormat="false" ht="15" hidden="false" customHeight="false" outlineLevel="0" collapsed="false">
      <c r="A2193" s="71" t="s">
        <v>60</v>
      </c>
      <c r="B2193" s="71" t="s">
        <v>47</v>
      </c>
      <c r="C2193" s="71" t="s">
        <v>1444</v>
      </c>
      <c r="D2193" s="72" t="n">
        <v>0</v>
      </c>
      <c r="E2193" s="71" t="n">
        <v>0</v>
      </c>
      <c r="F2193" s="71" t="n">
        <v>1</v>
      </c>
      <c r="G2193" s="72" t="n">
        <v>104.95</v>
      </c>
      <c r="H2193" s="72" t="n">
        <v>104.95</v>
      </c>
      <c r="I2193" s="71" t="n">
        <f aca="false">IF(B2193&gt;=Settings!$B$23,1,0)</f>
        <v>0</v>
      </c>
      <c r="J2193" s="71" t="n">
        <v>1</v>
      </c>
      <c r="K2193" s="71" t="n">
        <f aca="false">F2193*I2193*J2193</f>
        <v>0</v>
      </c>
      <c r="L2193" s="71" t="n">
        <f aca="false">E2193*I2193*J2193</f>
        <v>0</v>
      </c>
      <c r="M2193" s="72" t="n">
        <f aca="false">G2193*I2193*J2193</f>
        <v>0</v>
      </c>
      <c r="N2193" s="72" t="n">
        <f aca="false">D2193*I2193*J2193</f>
        <v>-0</v>
      </c>
      <c r="O2193" s="71" t="n">
        <f aca="false">F2193*J2193</f>
        <v>1</v>
      </c>
      <c r="P2193" s="71" t="n">
        <f aca="false">E2193*J2193</f>
        <v>0</v>
      </c>
    </row>
    <row r="2194" customFormat="false" ht="15" hidden="false" customHeight="false" outlineLevel="0" collapsed="false">
      <c r="A2194" s="71" t="s">
        <v>60</v>
      </c>
      <c r="B2194" s="71" t="s">
        <v>47</v>
      </c>
      <c r="C2194" s="71" t="s">
        <v>1171</v>
      </c>
      <c r="D2194" s="72" t="n">
        <v>199.9</v>
      </c>
      <c r="E2194" s="71" t="n">
        <v>2</v>
      </c>
      <c r="F2194" s="71" t="n">
        <v>12</v>
      </c>
      <c r="G2194" s="72" t="n">
        <v>1199.4</v>
      </c>
      <c r="H2194" s="72" t="n">
        <v>999.5</v>
      </c>
      <c r="I2194" s="71" t="n">
        <f aca="false">IF(B2194&gt;=Settings!$B$23,1,0)</f>
        <v>0</v>
      </c>
      <c r="J2194" s="71" t="n">
        <v>1</v>
      </c>
      <c r="K2194" s="71" t="n">
        <f aca="false">F2194*I2194*J2194</f>
        <v>0</v>
      </c>
      <c r="L2194" s="71" t="n">
        <f aca="false">E2194*I2194*J2194</f>
        <v>0</v>
      </c>
      <c r="M2194" s="72" t="n">
        <f aca="false">G2194*I2194*J2194</f>
        <v>0</v>
      </c>
      <c r="N2194" s="72" t="n">
        <f aca="false">D2194*I2194*J2194</f>
        <v>0</v>
      </c>
      <c r="O2194" s="71" t="n">
        <f aca="false">F2194*J2194</f>
        <v>12</v>
      </c>
      <c r="P2194" s="71" t="n">
        <f aca="false">E2194*J2194</f>
        <v>2</v>
      </c>
    </row>
    <row r="2195" customFormat="false" ht="15" hidden="false" customHeight="false" outlineLevel="0" collapsed="false">
      <c r="A2195" s="71" t="s">
        <v>60</v>
      </c>
      <c r="B2195" s="71" t="s">
        <v>47</v>
      </c>
      <c r="C2195" s="71" t="s">
        <v>2025</v>
      </c>
      <c r="D2195" s="72" t="n">
        <v>0</v>
      </c>
      <c r="E2195" s="71" t="n">
        <v>0</v>
      </c>
      <c r="F2195" s="71" t="n">
        <v>10</v>
      </c>
      <c r="G2195" s="72" t="n">
        <v>1199.5</v>
      </c>
      <c r="H2195" s="72" t="n">
        <v>1199.5</v>
      </c>
      <c r="I2195" s="71" t="n">
        <f aca="false">IF(B2195&gt;=Settings!$B$23,1,0)</f>
        <v>0</v>
      </c>
      <c r="J2195" s="71" t="n">
        <v>1</v>
      </c>
      <c r="K2195" s="71" t="n">
        <f aca="false">F2195*I2195*J2195</f>
        <v>0</v>
      </c>
      <c r="L2195" s="71" t="n">
        <f aca="false">E2195*I2195*J2195</f>
        <v>0</v>
      </c>
      <c r="M2195" s="72" t="n">
        <f aca="false">G2195*I2195*J2195</f>
        <v>0</v>
      </c>
      <c r="N2195" s="72" t="n">
        <f aca="false">D2195*I2195*J2195</f>
        <v>-0</v>
      </c>
      <c r="O2195" s="71" t="n">
        <f aca="false">F2195*J2195</f>
        <v>10</v>
      </c>
      <c r="P2195" s="71" t="n">
        <f aca="false">E2195*J2195</f>
        <v>0</v>
      </c>
    </row>
    <row r="2196" customFormat="false" ht="15" hidden="false" customHeight="false" outlineLevel="0" collapsed="false">
      <c r="A2196" s="71" t="s">
        <v>60</v>
      </c>
      <c r="B2196" s="71" t="s">
        <v>47</v>
      </c>
      <c r="C2196" s="71" t="s">
        <v>2026</v>
      </c>
      <c r="D2196" s="72" t="n">
        <v>0</v>
      </c>
      <c r="E2196" s="71" t="n">
        <v>0</v>
      </c>
      <c r="F2196" s="71" t="n">
        <v>2</v>
      </c>
      <c r="G2196" s="72" t="n">
        <v>213.9</v>
      </c>
      <c r="H2196" s="72" t="n">
        <v>213.9</v>
      </c>
      <c r="I2196" s="71" t="n">
        <f aca="false">IF(B2196&gt;=Settings!$B$23,1,0)</f>
        <v>0</v>
      </c>
      <c r="J2196" s="71" t="n">
        <v>1</v>
      </c>
      <c r="K2196" s="71" t="n">
        <f aca="false">F2196*I2196*J2196</f>
        <v>0</v>
      </c>
      <c r="L2196" s="71" t="n">
        <f aca="false">E2196*I2196*J2196</f>
        <v>0</v>
      </c>
      <c r="M2196" s="72" t="n">
        <f aca="false">G2196*I2196*J2196</f>
        <v>0</v>
      </c>
      <c r="N2196" s="72" t="n">
        <f aca="false">D2196*I2196*J2196</f>
        <v>-0</v>
      </c>
      <c r="O2196" s="71" t="n">
        <f aca="false">F2196*J2196</f>
        <v>2</v>
      </c>
      <c r="P2196" s="71" t="n">
        <f aca="false">E2196*J2196</f>
        <v>0</v>
      </c>
    </row>
    <row r="2197" customFormat="false" ht="15" hidden="false" customHeight="false" outlineLevel="0" collapsed="false">
      <c r="A2197" s="71" t="s">
        <v>59</v>
      </c>
      <c r="B2197" s="71" t="s">
        <v>47</v>
      </c>
      <c r="C2197" s="71" t="s">
        <v>981</v>
      </c>
      <c r="D2197" s="72" t="n">
        <v>0</v>
      </c>
      <c r="E2197" s="71" t="n">
        <v>0</v>
      </c>
      <c r="F2197" s="71" t="n">
        <v>2</v>
      </c>
      <c r="G2197" s="72" t="n">
        <v>189.9</v>
      </c>
      <c r="H2197" s="72" t="n">
        <v>189.9</v>
      </c>
      <c r="I2197" s="71" t="n">
        <f aca="false">IF(B2197&gt;=Settings!$B$23,1,0)</f>
        <v>0</v>
      </c>
      <c r="J2197" s="71" t="n">
        <v>1</v>
      </c>
      <c r="K2197" s="71" t="n">
        <f aca="false">F2197*I2197*J2197</f>
        <v>0</v>
      </c>
      <c r="L2197" s="71" t="n">
        <f aca="false">E2197*I2197*J2197</f>
        <v>0</v>
      </c>
      <c r="M2197" s="72" t="n">
        <f aca="false">G2197*I2197*J2197</f>
        <v>0</v>
      </c>
      <c r="N2197" s="72" t="n">
        <f aca="false">D2197*I2197*J2197</f>
        <v>-0</v>
      </c>
      <c r="O2197" s="71" t="n">
        <f aca="false">F2197*J2197</f>
        <v>2</v>
      </c>
      <c r="P2197" s="71" t="n">
        <f aca="false">E2197*J2197</f>
        <v>0</v>
      </c>
    </row>
    <row r="2198" customFormat="false" ht="15" hidden="false" customHeight="false" outlineLevel="0" collapsed="false">
      <c r="A2198" s="71" t="s">
        <v>59</v>
      </c>
      <c r="B2198" s="71" t="s">
        <v>47</v>
      </c>
      <c r="C2198" s="71" t="s">
        <v>984</v>
      </c>
      <c r="D2198" s="72" t="n">
        <v>0</v>
      </c>
      <c r="E2198" s="71" t="n">
        <v>0</v>
      </c>
      <c r="F2198" s="71" t="n">
        <v>2</v>
      </c>
      <c r="G2198" s="72" t="n">
        <v>459.9</v>
      </c>
      <c r="H2198" s="72" t="n">
        <v>459.9</v>
      </c>
      <c r="I2198" s="71" t="n">
        <f aca="false">IF(B2198&gt;=Settings!$B$23,1,0)</f>
        <v>0</v>
      </c>
      <c r="J2198" s="71" t="n">
        <v>1</v>
      </c>
      <c r="K2198" s="71" t="n">
        <f aca="false">F2198*I2198*J2198</f>
        <v>0</v>
      </c>
      <c r="L2198" s="71" t="n">
        <f aca="false">E2198*I2198*J2198</f>
        <v>0</v>
      </c>
      <c r="M2198" s="72" t="n">
        <f aca="false">G2198*I2198*J2198</f>
        <v>0</v>
      </c>
      <c r="N2198" s="72" t="n">
        <f aca="false">D2198*I2198*J2198</f>
        <v>-0</v>
      </c>
      <c r="O2198" s="71" t="n">
        <f aca="false">F2198*J2198</f>
        <v>2</v>
      </c>
      <c r="P2198" s="71" t="n">
        <f aca="false">E2198*J2198</f>
        <v>0</v>
      </c>
    </row>
    <row r="2199" customFormat="false" ht="15" hidden="false" customHeight="false" outlineLevel="0" collapsed="false">
      <c r="A2199" s="71" t="s">
        <v>61</v>
      </c>
      <c r="B2199" s="71" t="s">
        <v>47</v>
      </c>
      <c r="C2199" s="71" t="s">
        <v>1440</v>
      </c>
      <c r="D2199" s="72" t="n">
        <v>84.95</v>
      </c>
      <c r="E2199" s="71" t="n">
        <v>1</v>
      </c>
      <c r="F2199" s="71" t="n">
        <v>29</v>
      </c>
      <c r="G2199" s="72" t="n">
        <v>2588.95</v>
      </c>
      <c r="H2199" s="72" t="n">
        <v>2428.5</v>
      </c>
      <c r="I2199" s="71" t="n">
        <f aca="false">IF(B2199&gt;=Settings!$B$23,1,0)</f>
        <v>0</v>
      </c>
      <c r="J2199" s="71" t="n">
        <v>1</v>
      </c>
      <c r="K2199" s="71" t="n">
        <f aca="false">F2199*I2199*J2199</f>
        <v>0</v>
      </c>
      <c r="L2199" s="71" t="n">
        <f aca="false">E2199*I2199*J2199</f>
        <v>0</v>
      </c>
      <c r="M2199" s="72" t="n">
        <f aca="false">G2199*I2199*J2199</f>
        <v>0</v>
      </c>
      <c r="N2199" s="72" t="n">
        <f aca="false">D2199*I2199*J2199</f>
        <v>0</v>
      </c>
      <c r="O2199" s="71" t="n">
        <f aca="false">F2199*J2199</f>
        <v>29</v>
      </c>
      <c r="P2199" s="71" t="n">
        <f aca="false">E2199*J2199</f>
        <v>1</v>
      </c>
    </row>
    <row r="2200" customFormat="false" ht="15" hidden="false" customHeight="false" outlineLevel="0" collapsed="false">
      <c r="A2200" s="71" t="s">
        <v>60</v>
      </c>
      <c r="B2200" s="71" t="s">
        <v>47</v>
      </c>
      <c r="C2200" s="71" t="s">
        <v>2027</v>
      </c>
      <c r="D2200" s="72" t="n">
        <v>0</v>
      </c>
      <c r="E2200" s="71" t="n">
        <v>0</v>
      </c>
      <c r="F2200" s="71" t="n">
        <v>3</v>
      </c>
      <c r="G2200" s="72" t="n">
        <v>377.85</v>
      </c>
      <c r="H2200" s="72" t="n">
        <v>377.85</v>
      </c>
      <c r="I2200" s="71" t="n">
        <f aca="false">IF(B2200&gt;=Settings!$B$23,1,0)</f>
        <v>0</v>
      </c>
      <c r="J2200" s="71" t="n">
        <v>1</v>
      </c>
      <c r="K2200" s="71" t="n">
        <f aca="false">F2200*I2200*J2200</f>
        <v>0</v>
      </c>
      <c r="L2200" s="71" t="n">
        <f aca="false">E2200*I2200*J2200</f>
        <v>0</v>
      </c>
      <c r="M2200" s="72" t="n">
        <f aca="false">G2200*I2200*J2200</f>
        <v>0</v>
      </c>
      <c r="N2200" s="72" t="n">
        <f aca="false">D2200*I2200*J2200</f>
        <v>-0</v>
      </c>
      <c r="O2200" s="71" t="n">
        <f aca="false">F2200*J2200</f>
        <v>3</v>
      </c>
      <c r="P2200" s="71" t="n">
        <f aca="false">E2200*J2200</f>
        <v>0</v>
      </c>
    </row>
    <row r="2201" customFormat="false" ht="15" hidden="false" customHeight="false" outlineLevel="0" collapsed="false">
      <c r="A2201" s="71" t="s">
        <v>59</v>
      </c>
      <c r="B2201" s="71" t="s">
        <v>47</v>
      </c>
      <c r="C2201" s="71" t="s">
        <v>980</v>
      </c>
      <c r="D2201" s="72" t="n">
        <v>0</v>
      </c>
      <c r="E2201" s="71" t="n">
        <v>0</v>
      </c>
      <c r="F2201" s="71" t="n">
        <v>1</v>
      </c>
      <c r="G2201" s="72" t="n">
        <v>3.95</v>
      </c>
      <c r="H2201" s="72" t="n">
        <v>3.95</v>
      </c>
      <c r="I2201" s="71" t="n">
        <f aca="false">IF(B2201&gt;=Settings!$B$23,1,0)</f>
        <v>0</v>
      </c>
      <c r="J2201" s="71" t="n">
        <v>1</v>
      </c>
      <c r="K2201" s="71" t="n">
        <f aca="false">F2201*I2201*J2201</f>
        <v>0</v>
      </c>
      <c r="L2201" s="71" t="n">
        <f aca="false">E2201*I2201*J2201</f>
        <v>0</v>
      </c>
      <c r="M2201" s="72" t="n">
        <f aca="false">G2201*I2201*J2201</f>
        <v>0</v>
      </c>
      <c r="N2201" s="72" t="n">
        <f aca="false">D2201*I2201*J2201</f>
        <v>-0</v>
      </c>
      <c r="O2201" s="71" t="n">
        <f aca="false">F2201*J2201</f>
        <v>1</v>
      </c>
      <c r="P2201" s="71" t="n">
        <f aca="false">E2201*J2201</f>
        <v>0</v>
      </c>
    </row>
    <row r="2202" customFormat="false" ht="15" hidden="false" customHeight="false" outlineLevel="0" collapsed="false">
      <c r="A2202" s="71" t="s">
        <v>61</v>
      </c>
      <c r="B2202" s="71" t="s">
        <v>47</v>
      </c>
      <c r="C2202" s="71" t="s">
        <v>1084</v>
      </c>
      <c r="D2202" s="72" t="n">
        <v>0</v>
      </c>
      <c r="E2202" s="71" t="n">
        <v>0</v>
      </c>
      <c r="F2202" s="71" t="n">
        <v>5</v>
      </c>
      <c r="G2202" s="72" t="n">
        <v>194.75</v>
      </c>
      <c r="H2202" s="72" t="n">
        <v>183.52</v>
      </c>
      <c r="I2202" s="71" t="n">
        <f aca="false">IF(B2202&gt;=Settings!$B$23,1,0)</f>
        <v>0</v>
      </c>
      <c r="J2202" s="71" t="n">
        <v>1</v>
      </c>
      <c r="K2202" s="71" t="n">
        <f aca="false">F2202*I2202*J2202</f>
        <v>0</v>
      </c>
      <c r="L2202" s="71" t="n">
        <f aca="false">E2202*I2202*J2202</f>
        <v>0</v>
      </c>
      <c r="M2202" s="72" t="n">
        <f aca="false">G2202*I2202*J2202</f>
        <v>0</v>
      </c>
      <c r="N2202" s="72" t="n">
        <f aca="false">D2202*I2202*J2202</f>
        <v>-0</v>
      </c>
      <c r="O2202" s="71" t="n">
        <f aca="false">F2202*J2202</f>
        <v>5</v>
      </c>
      <c r="P2202" s="71" t="n">
        <f aca="false">E2202*J2202</f>
        <v>0</v>
      </c>
    </row>
    <row r="2203" customFormat="false" ht="15" hidden="false" customHeight="false" outlineLevel="0" collapsed="false">
      <c r="A2203" s="71" t="s">
        <v>60</v>
      </c>
      <c r="B2203" s="71" t="s">
        <v>47</v>
      </c>
      <c r="C2203" s="71" t="s">
        <v>1088</v>
      </c>
      <c r="D2203" s="72" t="n">
        <v>143.95</v>
      </c>
      <c r="E2203" s="71" t="n">
        <v>1</v>
      </c>
      <c r="F2203" s="71" t="n">
        <v>3</v>
      </c>
      <c r="G2203" s="72" t="n">
        <v>431.85</v>
      </c>
      <c r="H2203" s="72" t="n">
        <v>287.9</v>
      </c>
      <c r="I2203" s="71" t="n">
        <f aca="false">IF(B2203&gt;=Settings!$B$23,1,0)</f>
        <v>0</v>
      </c>
      <c r="J2203" s="71" t="n">
        <v>1</v>
      </c>
      <c r="K2203" s="71" t="n">
        <f aca="false">F2203*I2203*J2203</f>
        <v>0</v>
      </c>
      <c r="L2203" s="71" t="n">
        <f aca="false">E2203*I2203*J2203</f>
        <v>0</v>
      </c>
      <c r="M2203" s="72" t="n">
        <f aca="false">G2203*I2203*J2203</f>
        <v>0</v>
      </c>
      <c r="N2203" s="72" t="n">
        <f aca="false">D2203*I2203*J2203</f>
        <v>0</v>
      </c>
      <c r="O2203" s="71" t="n">
        <f aca="false">F2203*J2203</f>
        <v>3</v>
      </c>
      <c r="P2203" s="71" t="n">
        <f aca="false">E2203*J2203</f>
        <v>1</v>
      </c>
    </row>
    <row r="2204" customFormat="false" ht="15" hidden="false" customHeight="false" outlineLevel="0" collapsed="false">
      <c r="A2204" s="71" t="s">
        <v>59</v>
      </c>
      <c r="B2204" s="71" t="s">
        <v>47</v>
      </c>
      <c r="C2204" s="71" t="s">
        <v>583</v>
      </c>
      <c r="D2204" s="72" t="n">
        <v>0</v>
      </c>
      <c r="E2204" s="71" t="n">
        <v>0</v>
      </c>
      <c r="F2204" s="71" t="n">
        <v>207</v>
      </c>
      <c r="G2204" s="72" t="n">
        <v>839.469</v>
      </c>
      <c r="H2204" s="72" t="n">
        <v>839.469</v>
      </c>
      <c r="I2204" s="71" t="n">
        <f aca="false">IF(B2204&gt;=Settings!$B$23,1,0)</f>
        <v>0</v>
      </c>
      <c r="J2204" s="71" t="n">
        <v>1</v>
      </c>
      <c r="K2204" s="71" t="n">
        <f aca="false">F2204*I2204*J2204</f>
        <v>0</v>
      </c>
      <c r="L2204" s="71" t="n">
        <f aca="false">E2204*I2204*J2204</f>
        <v>0</v>
      </c>
      <c r="M2204" s="72" t="n">
        <f aca="false">G2204*I2204*J2204</f>
        <v>0</v>
      </c>
      <c r="N2204" s="72" t="n">
        <f aca="false">D2204*I2204*J2204</f>
        <v>-0</v>
      </c>
      <c r="O2204" s="71" t="n">
        <f aca="false">F2204*J2204</f>
        <v>207</v>
      </c>
      <c r="P2204" s="71" t="n">
        <f aca="false">E2204*J2204</f>
        <v>0</v>
      </c>
    </row>
    <row r="2205" customFormat="false" ht="15" hidden="false" customHeight="false" outlineLevel="0" collapsed="false">
      <c r="A2205" s="71" t="s">
        <v>60</v>
      </c>
      <c r="B2205" s="71" t="s">
        <v>47</v>
      </c>
      <c r="C2205" s="71" t="s">
        <v>2028</v>
      </c>
      <c r="D2205" s="72" t="n">
        <v>0</v>
      </c>
      <c r="E2205" s="71" t="n">
        <v>0</v>
      </c>
      <c r="F2205" s="71" t="n">
        <v>15</v>
      </c>
      <c r="G2205" s="72" t="n">
        <v>1499.25</v>
      </c>
      <c r="H2205" s="72" t="n">
        <v>1499.25</v>
      </c>
      <c r="I2205" s="71" t="n">
        <f aca="false">IF(B2205&gt;=Settings!$B$23,1,0)</f>
        <v>0</v>
      </c>
      <c r="J2205" s="71" t="n">
        <v>1</v>
      </c>
      <c r="K2205" s="71" t="n">
        <f aca="false">F2205*I2205*J2205</f>
        <v>0</v>
      </c>
      <c r="L2205" s="71" t="n">
        <f aca="false">E2205*I2205*J2205</f>
        <v>0</v>
      </c>
      <c r="M2205" s="72" t="n">
        <f aca="false">G2205*I2205*J2205</f>
        <v>0</v>
      </c>
      <c r="N2205" s="72" t="n">
        <f aca="false">D2205*I2205*J2205</f>
        <v>-0</v>
      </c>
      <c r="O2205" s="71" t="n">
        <f aca="false">F2205*J2205</f>
        <v>15</v>
      </c>
      <c r="P2205" s="71" t="n">
        <f aca="false">E2205*J2205</f>
        <v>0</v>
      </c>
    </row>
    <row r="2206" customFormat="false" ht="15" hidden="false" customHeight="false" outlineLevel="0" collapsed="false">
      <c r="A2206" s="71" t="s">
        <v>59</v>
      </c>
      <c r="B2206" s="71" t="s">
        <v>47</v>
      </c>
      <c r="C2206" s="71" t="s">
        <v>1033</v>
      </c>
      <c r="D2206" s="72" t="n">
        <v>0</v>
      </c>
      <c r="E2206" s="71" t="n">
        <v>0</v>
      </c>
      <c r="F2206" s="71" t="n">
        <v>7</v>
      </c>
      <c r="G2206" s="72" t="n">
        <v>1014.65</v>
      </c>
      <c r="H2206" s="72" t="n">
        <v>1014.65</v>
      </c>
      <c r="I2206" s="71" t="n">
        <f aca="false">IF(B2206&gt;=Settings!$B$23,1,0)</f>
        <v>0</v>
      </c>
      <c r="J2206" s="71" t="n">
        <v>1</v>
      </c>
      <c r="K2206" s="71" t="n">
        <f aca="false">F2206*I2206*J2206</f>
        <v>0</v>
      </c>
      <c r="L2206" s="71" t="n">
        <f aca="false">E2206*I2206*J2206</f>
        <v>0</v>
      </c>
      <c r="M2206" s="72" t="n">
        <f aca="false">G2206*I2206*J2206</f>
        <v>0</v>
      </c>
      <c r="N2206" s="72" t="n">
        <f aca="false">D2206*I2206*J2206</f>
        <v>-0</v>
      </c>
      <c r="O2206" s="71" t="n">
        <f aca="false">F2206*J2206</f>
        <v>7</v>
      </c>
      <c r="P2206" s="71" t="n">
        <f aca="false">E2206*J2206</f>
        <v>0</v>
      </c>
    </row>
    <row r="2207" customFormat="false" ht="15" hidden="false" customHeight="false" outlineLevel="0" collapsed="false">
      <c r="A2207" s="71" t="s">
        <v>60</v>
      </c>
      <c r="B2207" s="71" t="s">
        <v>47</v>
      </c>
      <c r="C2207" s="71" t="s">
        <v>1063</v>
      </c>
      <c r="D2207" s="72" t="n">
        <v>0</v>
      </c>
      <c r="E2207" s="71" t="n">
        <v>0</v>
      </c>
      <c r="F2207" s="71" t="n">
        <v>2</v>
      </c>
      <c r="G2207" s="72" t="n">
        <v>407.29</v>
      </c>
      <c r="H2207" s="72" t="n">
        <v>407.29</v>
      </c>
      <c r="I2207" s="71" t="n">
        <f aca="false">IF(B2207&gt;=Settings!$B$23,1,0)</f>
        <v>0</v>
      </c>
      <c r="J2207" s="71" t="n">
        <v>1</v>
      </c>
      <c r="K2207" s="71" t="n">
        <f aca="false">F2207*I2207*J2207</f>
        <v>0</v>
      </c>
      <c r="L2207" s="71" t="n">
        <f aca="false">E2207*I2207*J2207</f>
        <v>0</v>
      </c>
      <c r="M2207" s="72" t="n">
        <f aca="false">G2207*I2207*J2207</f>
        <v>0</v>
      </c>
      <c r="N2207" s="72" t="n">
        <f aca="false">D2207*I2207*J2207</f>
        <v>-0</v>
      </c>
      <c r="O2207" s="71" t="n">
        <f aca="false">F2207*J2207</f>
        <v>2</v>
      </c>
      <c r="P2207" s="71" t="n">
        <f aca="false">E2207*J2207</f>
        <v>0</v>
      </c>
    </row>
    <row r="2208" customFormat="false" ht="15" hidden="false" customHeight="false" outlineLevel="0" collapsed="false">
      <c r="A2208" s="71" t="s">
        <v>60</v>
      </c>
      <c r="B2208" s="71" t="s">
        <v>47</v>
      </c>
      <c r="C2208" s="71" t="s">
        <v>2029</v>
      </c>
      <c r="D2208" s="72" t="n">
        <v>0</v>
      </c>
      <c r="E2208" s="71" t="n">
        <v>0</v>
      </c>
      <c r="F2208" s="71" t="n">
        <v>1</v>
      </c>
      <c r="G2208" s="72" t="n">
        <v>94.95</v>
      </c>
      <c r="H2208" s="72" t="n">
        <v>94.95</v>
      </c>
      <c r="I2208" s="71" t="n">
        <f aca="false">IF(B2208&gt;=Settings!$B$23,1,0)</f>
        <v>0</v>
      </c>
      <c r="J2208" s="71" t="n">
        <v>1</v>
      </c>
      <c r="K2208" s="71" t="n">
        <f aca="false">F2208*I2208*J2208</f>
        <v>0</v>
      </c>
      <c r="L2208" s="71" t="n">
        <f aca="false">E2208*I2208*J2208</f>
        <v>0</v>
      </c>
      <c r="M2208" s="72" t="n">
        <f aca="false">G2208*I2208*J2208</f>
        <v>0</v>
      </c>
      <c r="N2208" s="72" t="n">
        <f aca="false">D2208*I2208*J2208</f>
        <v>-0</v>
      </c>
      <c r="O2208" s="71" t="n">
        <f aca="false">F2208*J2208</f>
        <v>1</v>
      </c>
      <c r="P2208" s="71" t="n">
        <f aca="false">E2208*J2208</f>
        <v>0</v>
      </c>
    </row>
    <row r="2209" customFormat="false" ht="15" hidden="false" customHeight="false" outlineLevel="0" collapsed="false">
      <c r="A2209" s="71" t="s">
        <v>60</v>
      </c>
      <c r="B2209" s="71" t="s">
        <v>47</v>
      </c>
      <c r="C2209" s="71" t="s">
        <v>2030</v>
      </c>
      <c r="D2209" s="72" t="n">
        <v>0</v>
      </c>
      <c r="E2209" s="71" t="n">
        <v>0</v>
      </c>
      <c r="F2209" s="71" t="n">
        <v>1</v>
      </c>
      <c r="G2209" s="72" t="n">
        <v>184.95</v>
      </c>
      <c r="H2209" s="72" t="n">
        <v>184.95</v>
      </c>
      <c r="I2209" s="71" t="n">
        <f aca="false">IF(B2209&gt;=Settings!$B$23,1,0)</f>
        <v>0</v>
      </c>
      <c r="J2209" s="71" t="n">
        <v>1</v>
      </c>
      <c r="K2209" s="71" t="n">
        <f aca="false">F2209*I2209*J2209</f>
        <v>0</v>
      </c>
      <c r="L2209" s="71" t="n">
        <f aca="false">E2209*I2209*J2209</f>
        <v>0</v>
      </c>
      <c r="M2209" s="72" t="n">
        <f aca="false">G2209*I2209*J2209</f>
        <v>0</v>
      </c>
      <c r="N2209" s="72" t="n">
        <f aca="false">D2209*I2209*J2209</f>
        <v>-0</v>
      </c>
      <c r="O2209" s="71" t="n">
        <f aca="false">F2209*J2209</f>
        <v>1</v>
      </c>
      <c r="P2209" s="71" t="n">
        <f aca="false">E2209*J2209</f>
        <v>0</v>
      </c>
    </row>
    <row r="2210" customFormat="false" ht="15" hidden="false" customHeight="false" outlineLevel="0" collapsed="false">
      <c r="A2210" s="71" t="s">
        <v>59</v>
      </c>
      <c r="B2210" s="71" t="s">
        <v>47</v>
      </c>
      <c r="C2210" s="71" t="s">
        <v>1342</v>
      </c>
      <c r="D2210" s="72" t="n">
        <v>0</v>
      </c>
      <c r="E2210" s="71" t="n">
        <v>0</v>
      </c>
      <c r="F2210" s="71" t="n">
        <v>2</v>
      </c>
      <c r="G2210" s="72" t="n">
        <v>365.62</v>
      </c>
      <c r="H2210" s="72" t="n">
        <v>365.62</v>
      </c>
      <c r="I2210" s="71" t="n">
        <f aca="false">IF(B2210&gt;=Settings!$B$23,1,0)</f>
        <v>0</v>
      </c>
      <c r="J2210" s="71" t="n">
        <v>1</v>
      </c>
      <c r="K2210" s="71" t="n">
        <f aca="false">F2210*I2210*J2210</f>
        <v>0</v>
      </c>
      <c r="L2210" s="71" t="n">
        <f aca="false">E2210*I2210*J2210</f>
        <v>0</v>
      </c>
      <c r="M2210" s="72" t="n">
        <f aca="false">G2210*I2210*J2210</f>
        <v>0</v>
      </c>
      <c r="N2210" s="72" t="n">
        <f aca="false">D2210*I2210*J2210</f>
        <v>-0</v>
      </c>
      <c r="O2210" s="71" t="n">
        <f aca="false">F2210*J2210</f>
        <v>2</v>
      </c>
      <c r="P2210" s="71" t="n">
        <f aca="false">E2210*J2210</f>
        <v>0</v>
      </c>
    </row>
    <row r="2211" customFormat="false" ht="15" hidden="false" customHeight="false" outlineLevel="0" collapsed="false">
      <c r="A2211" s="71" t="s">
        <v>59</v>
      </c>
      <c r="B2211" s="71" t="s">
        <v>47</v>
      </c>
      <c r="C2211" s="71" t="s">
        <v>666</v>
      </c>
      <c r="D2211" s="72" t="n">
        <v>0</v>
      </c>
      <c r="E2211" s="71" t="n">
        <v>0</v>
      </c>
      <c r="F2211" s="71" t="n">
        <v>4</v>
      </c>
      <c r="G2211" s="72" t="n">
        <v>536.565</v>
      </c>
      <c r="H2211" s="72" t="n">
        <v>536.565</v>
      </c>
      <c r="I2211" s="71" t="n">
        <f aca="false">IF(B2211&gt;=Settings!$B$23,1,0)</f>
        <v>0</v>
      </c>
      <c r="J2211" s="71" t="n">
        <v>1</v>
      </c>
      <c r="K2211" s="71" t="n">
        <f aca="false">F2211*I2211*J2211</f>
        <v>0</v>
      </c>
      <c r="L2211" s="71" t="n">
        <f aca="false">E2211*I2211*J2211</f>
        <v>0</v>
      </c>
      <c r="M2211" s="72" t="n">
        <f aca="false">G2211*I2211*J2211</f>
        <v>0</v>
      </c>
      <c r="N2211" s="72" t="n">
        <f aca="false">D2211*I2211*J2211</f>
        <v>-0</v>
      </c>
      <c r="O2211" s="71" t="n">
        <f aca="false">F2211*J2211</f>
        <v>4</v>
      </c>
      <c r="P2211" s="71" t="n">
        <f aca="false">E2211*J2211</f>
        <v>0</v>
      </c>
    </row>
    <row r="2212" customFormat="false" ht="15" hidden="false" customHeight="false" outlineLevel="0" collapsed="false">
      <c r="A2212" s="71" t="s">
        <v>59</v>
      </c>
      <c r="B2212" s="71" t="s">
        <v>47</v>
      </c>
      <c r="C2212" s="71" t="s">
        <v>2031</v>
      </c>
      <c r="D2212" s="72" t="n">
        <v>0</v>
      </c>
      <c r="E2212" s="71" t="n">
        <v>0</v>
      </c>
      <c r="F2212" s="71" t="n">
        <v>1</v>
      </c>
      <c r="G2212" s="72" t="n">
        <v>167.95</v>
      </c>
      <c r="H2212" s="72" t="n">
        <v>167.95</v>
      </c>
      <c r="I2212" s="71" t="n">
        <f aca="false">IF(B2212&gt;=Settings!$B$23,1,0)</f>
        <v>0</v>
      </c>
      <c r="J2212" s="71" t="n">
        <v>1</v>
      </c>
      <c r="K2212" s="71" t="n">
        <f aca="false">F2212*I2212*J2212</f>
        <v>0</v>
      </c>
      <c r="L2212" s="71" t="n">
        <f aca="false">E2212*I2212*J2212</f>
        <v>0</v>
      </c>
      <c r="M2212" s="72" t="n">
        <f aca="false">G2212*I2212*J2212</f>
        <v>0</v>
      </c>
      <c r="N2212" s="72" t="n">
        <f aca="false">D2212*I2212*J2212</f>
        <v>-0</v>
      </c>
      <c r="O2212" s="71" t="n">
        <f aca="false">F2212*J2212</f>
        <v>1</v>
      </c>
      <c r="P2212" s="71" t="n">
        <f aca="false">E2212*J2212</f>
        <v>0</v>
      </c>
    </row>
    <row r="2213" customFormat="false" ht="15" hidden="false" customHeight="false" outlineLevel="0" collapsed="false">
      <c r="A2213" s="71" t="s">
        <v>60</v>
      </c>
      <c r="B2213" s="71" t="s">
        <v>47</v>
      </c>
      <c r="C2213" s="71" t="s">
        <v>1175</v>
      </c>
      <c r="D2213" s="72" t="n">
        <v>0</v>
      </c>
      <c r="E2213" s="71" t="n">
        <v>0</v>
      </c>
      <c r="F2213" s="71" t="n">
        <v>16</v>
      </c>
      <c r="G2213" s="72" t="n">
        <v>1279.2</v>
      </c>
      <c r="H2213" s="72" t="n">
        <v>1279.2</v>
      </c>
      <c r="I2213" s="71" t="n">
        <f aca="false">IF(B2213&gt;=Settings!$B$23,1,0)</f>
        <v>0</v>
      </c>
      <c r="J2213" s="71" t="n">
        <v>1</v>
      </c>
      <c r="K2213" s="71" t="n">
        <f aca="false">F2213*I2213*J2213</f>
        <v>0</v>
      </c>
      <c r="L2213" s="71" t="n">
        <f aca="false">E2213*I2213*J2213</f>
        <v>0</v>
      </c>
      <c r="M2213" s="72" t="n">
        <f aca="false">G2213*I2213*J2213</f>
        <v>0</v>
      </c>
      <c r="N2213" s="72" t="n">
        <f aca="false">D2213*I2213*J2213</f>
        <v>-0</v>
      </c>
      <c r="O2213" s="71" t="n">
        <f aca="false">F2213*J2213</f>
        <v>16</v>
      </c>
      <c r="P2213" s="71" t="n">
        <f aca="false">E2213*J2213</f>
        <v>0</v>
      </c>
    </row>
    <row r="2214" customFormat="false" ht="15" hidden="false" customHeight="false" outlineLevel="0" collapsed="false">
      <c r="A2214" s="71" t="s">
        <v>59</v>
      </c>
      <c r="B2214" s="71" t="s">
        <v>47</v>
      </c>
      <c r="C2214" s="71" t="s">
        <v>1339</v>
      </c>
      <c r="D2214" s="72" t="n">
        <v>0</v>
      </c>
      <c r="E2214" s="71" t="n">
        <v>0</v>
      </c>
      <c r="F2214" s="71" t="n">
        <v>4</v>
      </c>
      <c r="G2214" s="72" t="n">
        <v>359.09</v>
      </c>
      <c r="H2214" s="72" t="n">
        <v>359.09</v>
      </c>
      <c r="I2214" s="71" t="n">
        <f aca="false">IF(B2214&gt;=Settings!$B$23,1,0)</f>
        <v>0</v>
      </c>
      <c r="J2214" s="71" t="n">
        <v>1</v>
      </c>
      <c r="K2214" s="71" t="n">
        <f aca="false">F2214*I2214*J2214</f>
        <v>0</v>
      </c>
      <c r="L2214" s="71" t="n">
        <f aca="false">E2214*I2214*J2214</f>
        <v>0</v>
      </c>
      <c r="M2214" s="72" t="n">
        <f aca="false">G2214*I2214*J2214</f>
        <v>0</v>
      </c>
      <c r="N2214" s="72" t="n">
        <f aca="false">D2214*I2214*J2214</f>
        <v>-0</v>
      </c>
      <c r="O2214" s="71" t="n">
        <f aca="false">F2214*J2214</f>
        <v>4</v>
      </c>
      <c r="P2214" s="71" t="n">
        <f aca="false">E2214*J2214</f>
        <v>0</v>
      </c>
    </row>
    <row r="2215" customFormat="false" ht="15" hidden="false" customHeight="false" outlineLevel="0" collapsed="false">
      <c r="A2215" s="71" t="s">
        <v>61</v>
      </c>
      <c r="B2215" s="71" t="s">
        <v>47</v>
      </c>
      <c r="C2215" s="71" t="s">
        <v>974</v>
      </c>
      <c r="D2215" s="72" t="n">
        <v>0</v>
      </c>
      <c r="E2215" s="71" t="n">
        <v>0</v>
      </c>
      <c r="F2215" s="71" t="n">
        <v>10</v>
      </c>
      <c r="G2215" s="72" t="n">
        <v>1574.2</v>
      </c>
      <c r="H2215" s="72" t="n">
        <v>1527.62</v>
      </c>
      <c r="I2215" s="71" t="n">
        <f aca="false">IF(B2215&gt;=Settings!$B$23,1,0)</f>
        <v>0</v>
      </c>
      <c r="J2215" s="71" t="n">
        <v>1</v>
      </c>
      <c r="K2215" s="71" t="n">
        <f aca="false">F2215*I2215*J2215</f>
        <v>0</v>
      </c>
      <c r="L2215" s="71" t="n">
        <f aca="false">E2215*I2215*J2215</f>
        <v>0</v>
      </c>
      <c r="M2215" s="72" t="n">
        <f aca="false">G2215*I2215*J2215</f>
        <v>0</v>
      </c>
      <c r="N2215" s="72" t="n">
        <f aca="false">D2215*I2215*J2215</f>
        <v>-0</v>
      </c>
      <c r="O2215" s="71" t="n">
        <f aca="false">F2215*J2215</f>
        <v>10</v>
      </c>
      <c r="P2215" s="71" t="n">
        <f aca="false">E2215*J2215</f>
        <v>0</v>
      </c>
    </row>
    <row r="2216" customFormat="false" ht="15" hidden="false" customHeight="false" outlineLevel="0" collapsed="false">
      <c r="A2216" s="71" t="s">
        <v>60</v>
      </c>
      <c r="B2216" s="71" t="s">
        <v>47</v>
      </c>
      <c r="C2216" s="71" t="s">
        <v>2032</v>
      </c>
      <c r="D2216" s="72" t="n">
        <v>0</v>
      </c>
      <c r="E2216" s="71" t="n">
        <v>0</v>
      </c>
      <c r="F2216" s="71" t="n">
        <v>2</v>
      </c>
      <c r="G2216" s="72" t="n">
        <v>159.9</v>
      </c>
      <c r="H2216" s="72" t="n">
        <v>159.9</v>
      </c>
      <c r="I2216" s="71" t="n">
        <f aca="false">IF(B2216&gt;=Settings!$B$23,1,0)</f>
        <v>0</v>
      </c>
      <c r="J2216" s="71" t="n">
        <v>1</v>
      </c>
      <c r="K2216" s="71" t="n">
        <f aca="false">F2216*I2216*J2216</f>
        <v>0</v>
      </c>
      <c r="L2216" s="71" t="n">
        <f aca="false">E2216*I2216*J2216</f>
        <v>0</v>
      </c>
      <c r="M2216" s="72" t="n">
        <f aca="false">G2216*I2216*J2216</f>
        <v>0</v>
      </c>
      <c r="N2216" s="72" t="n">
        <f aca="false">D2216*I2216*J2216</f>
        <v>-0</v>
      </c>
      <c r="O2216" s="71" t="n">
        <f aca="false">F2216*J2216</f>
        <v>2</v>
      </c>
      <c r="P2216" s="71" t="n">
        <f aca="false">E2216*J2216</f>
        <v>0</v>
      </c>
    </row>
    <row r="2217" customFormat="false" ht="15" hidden="false" customHeight="false" outlineLevel="0" collapsed="false">
      <c r="A2217" s="71" t="s">
        <v>60</v>
      </c>
      <c r="B2217" s="71" t="s">
        <v>47</v>
      </c>
      <c r="C2217" s="71" t="s">
        <v>2033</v>
      </c>
      <c r="D2217" s="72" t="n">
        <v>0</v>
      </c>
      <c r="E2217" s="71" t="n">
        <v>0</v>
      </c>
      <c r="F2217" s="71" t="n">
        <v>1</v>
      </c>
      <c r="G2217" s="72" t="n">
        <v>19.95</v>
      </c>
      <c r="H2217" s="72" t="n">
        <v>19.95</v>
      </c>
      <c r="I2217" s="71" t="n">
        <f aca="false">IF(B2217&gt;=Settings!$B$23,1,0)</f>
        <v>0</v>
      </c>
      <c r="J2217" s="71" t="n">
        <v>1</v>
      </c>
      <c r="K2217" s="71" t="n">
        <f aca="false">F2217*I2217*J2217</f>
        <v>0</v>
      </c>
      <c r="L2217" s="71" t="n">
        <f aca="false">E2217*I2217*J2217</f>
        <v>0</v>
      </c>
      <c r="M2217" s="72" t="n">
        <f aca="false">G2217*I2217*J2217</f>
        <v>0</v>
      </c>
      <c r="N2217" s="72" t="n">
        <f aca="false">D2217*I2217*J2217</f>
        <v>-0</v>
      </c>
      <c r="O2217" s="71" t="n">
        <f aca="false">F2217*J2217</f>
        <v>1</v>
      </c>
      <c r="P2217" s="71" t="n">
        <f aca="false">E2217*J2217</f>
        <v>0</v>
      </c>
    </row>
    <row r="2218" customFormat="false" ht="15" hidden="false" customHeight="false" outlineLevel="0" collapsed="false">
      <c r="A2218" s="71" t="s">
        <v>61</v>
      </c>
      <c r="B2218" s="71" t="s">
        <v>47</v>
      </c>
      <c r="C2218" s="71" t="s">
        <v>2034</v>
      </c>
      <c r="D2218" s="72" t="n">
        <v>0</v>
      </c>
      <c r="E2218" s="71" t="n">
        <v>0</v>
      </c>
      <c r="F2218" s="71" t="n">
        <v>4</v>
      </c>
      <c r="G2218" s="72" t="n">
        <v>439.8</v>
      </c>
      <c r="H2218" s="72" t="n">
        <v>423.32</v>
      </c>
      <c r="I2218" s="71" t="n">
        <f aca="false">IF(B2218&gt;=Settings!$B$23,1,0)</f>
        <v>0</v>
      </c>
      <c r="J2218" s="71" t="n">
        <v>1</v>
      </c>
      <c r="K2218" s="71" t="n">
        <f aca="false">F2218*I2218*J2218</f>
        <v>0</v>
      </c>
      <c r="L2218" s="71" t="n">
        <f aca="false">E2218*I2218*J2218</f>
        <v>0</v>
      </c>
      <c r="M2218" s="72" t="n">
        <f aca="false">G2218*I2218*J2218</f>
        <v>0</v>
      </c>
      <c r="N2218" s="72" t="n">
        <f aca="false">D2218*I2218*J2218</f>
        <v>-0</v>
      </c>
      <c r="O2218" s="71" t="n">
        <f aca="false">F2218*J2218</f>
        <v>4</v>
      </c>
      <c r="P2218" s="71" t="n">
        <f aca="false">E2218*J2218</f>
        <v>0</v>
      </c>
    </row>
    <row r="2219" customFormat="false" ht="15" hidden="false" customHeight="false" outlineLevel="0" collapsed="false">
      <c r="A2219" s="71" t="s">
        <v>59</v>
      </c>
      <c r="B2219" s="71" t="s">
        <v>47</v>
      </c>
      <c r="C2219" s="71" t="s">
        <v>1338</v>
      </c>
      <c r="D2219" s="72" t="n">
        <v>0</v>
      </c>
      <c r="E2219" s="71" t="n">
        <v>0</v>
      </c>
      <c r="F2219" s="71" t="n">
        <v>5</v>
      </c>
      <c r="G2219" s="72" t="n">
        <v>274.75</v>
      </c>
      <c r="H2219" s="72" t="n">
        <v>274.75</v>
      </c>
      <c r="I2219" s="71" t="n">
        <f aca="false">IF(B2219&gt;=Settings!$B$23,1,0)</f>
        <v>0</v>
      </c>
      <c r="J2219" s="71" t="n">
        <v>1</v>
      </c>
      <c r="K2219" s="71" t="n">
        <f aca="false">F2219*I2219*J2219</f>
        <v>0</v>
      </c>
      <c r="L2219" s="71" t="n">
        <f aca="false">E2219*I2219*J2219</f>
        <v>0</v>
      </c>
      <c r="M2219" s="72" t="n">
        <f aca="false">G2219*I2219*J2219</f>
        <v>0</v>
      </c>
      <c r="N2219" s="72" t="n">
        <f aca="false">D2219*I2219*J2219</f>
        <v>-0</v>
      </c>
      <c r="O2219" s="71" t="n">
        <f aca="false">F2219*J2219</f>
        <v>5</v>
      </c>
      <c r="P2219" s="71" t="n">
        <f aca="false">E2219*J2219</f>
        <v>0</v>
      </c>
    </row>
    <row r="2220" customFormat="false" ht="15" hidden="false" customHeight="false" outlineLevel="0" collapsed="false">
      <c r="A2220" s="71" t="s">
        <v>60</v>
      </c>
      <c r="B2220" s="71" t="s">
        <v>47</v>
      </c>
      <c r="C2220" s="71" t="s">
        <v>2035</v>
      </c>
      <c r="D2220" s="72" t="n">
        <v>0</v>
      </c>
      <c r="E2220" s="71" t="n">
        <v>0</v>
      </c>
      <c r="F2220" s="71" t="n">
        <v>6</v>
      </c>
      <c r="G2220" s="72" t="n">
        <v>119.7</v>
      </c>
      <c r="H2220" s="72" t="n">
        <v>119.7</v>
      </c>
      <c r="I2220" s="71" t="n">
        <f aca="false">IF(B2220&gt;=Settings!$B$23,1,0)</f>
        <v>0</v>
      </c>
      <c r="J2220" s="71" t="n">
        <v>1</v>
      </c>
      <c r="K2220" s="71" t="n">
        <f aca="false">F2220*I2220*J2220</f>
        <v>0</v>
      </c>
      <c r="L2220" s="71" t="n">
        <f aca="false">E2220*I2220*J2220</f>
        <v>0</v>
      </c>
      <c r="M2220" s="72" t="n">
        <f aca="false">G2220*I2220*J2220</f>
        <v>0</v>
      </c>
      <c r="N2220" s="72" t="n">
        <f aca="false">D2220*I2220*J2220</f>
        <v>-0</v>
      </c>
      <c r="O2220" s="71" t="n">
        <f aca="false">F2220*J2220</f>
        <v>6</v>
      </c>
      <c r="P2220" s="71" t="n">
        <f aca="false">E2220*J2220</f>
        <v>0</v>
      </c>
    </row>
    <row r="2221" customFormat="false" ht="15" hidden="false" customHeight="false" outlineLevel="0" collapsed="false">
      <c r="A2221" s="71" t="s">
        <v>60</v>
      </c>
      <c r="B2221" s="71" t="s">
        <v>47</v>
      </c>
      <c r="C2221" s="71" t="s">
        <v>2036</v>
      </c>
      <c r="D2221" s="72" t="n">
        <v>0</v>
      </c>
      <c r="E2221" s="71" t="n">
        <v>0</v>
      </c>
      <c r="F2221" s="71" t="n">
        <v>3</v>
      </c>
      <c r="G2221" s="72" t="n">
        <v>377.85</v>
      </c>
      <c r="H2221" s="72" t="n">
        <v>377.85</v>
      </c>
      <c r="I2221" s="71" t="n">
        <f aca="false">IF(B2221&gt;=Settings!$B$23,1,0)</f>
        <v>0</v>
      </c>
      <c r="J2221" s="71" t="n">
        <v>1</v>
      </c>
      <c r="K2221" s="71" t="n">
        <f aca="false">F2221*I2221*J2221</f>
        <v>0</v>
      </c>
      <c r="L2221" s="71" t="n">
        <f aca="false">E2221*I2221*J2221</f>
        <v>0</v>
      </c>
      <c r="M2221" s="72" t="n">
        <f aca="false">G2221*I2221*J2221</f>
        <v>0</v>
      </c>
      <c r="N2221" s="72" t="n">
        <f aca="false">D2221*I2221*J2221</f>
        <v>-0</v>
      </c>
      <c r="O2221" s="71" t="n">
        <f aca="false">F2221*J2221</f>
        <v>3</v>
      </c>
      <c r="P2221" s="71" t="n">
        <f aca="false">E2221*J2221</f>
        <v>0</v>
      </c>
    </row>
    <row r="2222" customFormat="false" ht="15" hidden="false" customHeight="false" outlineLevel="0" collapsed="false">
      <c r="A2222" s="71" t="s">
        <v>60</v>
      </c>
      <c r="B2222" s="71" t="s">
        <v>47</v>
      </c>
      <c r="C2222" s="71" t="s">
        <v>2037</v>
      </c>
      <c r="D2222" s="72" t="n">
        <v>0</v>
      </c>
      <c r="E2222" s="71" t="n">
        <v>0</v>
      </c>
      <c r="F2222" s="71" t="n">
        <v>1</v>
      </c>
      <c r="G2222" s="72" t="n">
        <v>84.95</v>
      </c>
      <c r="H2222" s="72" t="n">
        <v>84.95</v>
      </c>
      <c r="I2222" s="71" t="n">
        <f aca="false">IF(B2222&gt;=Settings!$B$23,1,0)</f>
        <v>0</v>
      </c>
      <c r="J2222" s="71" t="n">
        <v>1</v>
      </c>
      <c r="K2222" s="71" t="n">
        <f aca="false">F2222*I2222*J2222</f>
        <v>0</v>
      </c>
      <c r="L2222" s="71" t="n">
        <f aca="false">E2222*I2222*J2222</f>
        <v>0</v>
      </c>
      <c r="M2222" s="72" t="n">
        <f aca="false">G2222*I2222*J2222</f>
        <v>0</v>
      </c>
      <c r="N2222" s="72" t="n">
        <f aca="false">D2222*I2222*J2222</f>
        <v>-0</v>
      </c>
      <c r="O2222" s="71" t="n">
        <f aca="false">F2222*J2222</f>
        <v>1</v>
      </c>
      <c r="P2222" s="71" t="n">
        <f aca="false">E2222*J2222</f>
        <v>0</v>
      </c>
    </row>
    <row r="2223" customFormat="false" ht="15" hidden="false" customHeight="false" outlineLevel="0" collapsed="false">
      <c r="A2223" s="71" t="s">
        <v>60</v>
      </c>
      <c r="B2223" s="71" t="s">
        <v>47</v>
      </c>
      <c r="C2223" s="71" t="s">
        <v>2038</v>
      </c>
      <c r="D2223" s="72" t="n">
        <v>120.95</v>
      </c>
      <c r="E2223" s="71" t="n">
        <v>1</v>
      </c>
      <c r="F2223" s="71" t="n">
        <v>7</v>
      </c>
      <c r="G2223" s="72" t="n">
        <v>846.65</v>
      </c>
      <c r="H2223" s="72" t="n">
        <v>725.7</v>
      </c>
      <c r="I2223" s="71" t="n">
        <f aca="false">IF(B2223&gt;=Settings!$B$23,1,0)</f>
        <v>0</v>
      </c>
      <c r="J2223" s="71" t="n">
        <v>1</v>
      </c>
      <c r="K2223" s="71" t="n">
        <f aca="false">F2223*I2223*J2223</f>
        <v>0</v>
      </c>
      <c r="L2223" s="71" t="n">
        <f aca="false">E2223*I2223*J2223</f>
        <v>0</v>
      </c>
      <c r="M2223" s="72" t="n">
        <f aca="false">G2223*I2223*J2223</f>
        <v>0</v>
      </c>
      <c r="N2223" s="72" t="n">
        <f aca="false">D2223*I2223*J2223</f>
        <v>0</v>
      </c>
      <c r="O2223" s="71" t="n">
        <f aca="false">F2223*J2223</f>
        <v>7</v>
      </c>
      <c r="P2223" s="71" t="n">
        <f aca="false">E2223*J2223</f>
        <v>1</v>
      </c>
    </row>
    <row r="2224" customFormat="false" ht="15" hidden="false" customHeight="false" outlineLevel="0" collapsed="false">
      <c r="A2224" s="71" t="s">
        <v>60</v>
      </c>
      <c r="B2224" s="71" t="s">
        <v>47</v>
      </c>
      <c r="C2224" s="71" t="s">
        <v>1089</v>
      </c>
      <c r="D2224" s="72" t="n">
        <v>0</v>
      </c>
      <c r="E2224" s="71" t="n">
        <v>0</v>
      </c>
      <c r="F2224" s="71" t="n">
        <v>1</v>
      </c>
      <c r="G2224" s="72" t="n">
        <v>129.95</v>
      </c>
      <c r="H2224" s="72" t="n">
        <v>129.95</v>
      </c>
      <c r="I2224" s="71" t="n">
        <f aca="false">IF(B2224&gt;=Settings!$B$23,1,0)</f>
        <v>0</v>
      </c>
      <c r="J2224" s="71" t="n">
        <v>1</v>
      </c>
      <c r="K2224" s="71" t="n">
        <f aca="false">F2224*I2224*J2224</f>
        <v>0</v>
      </c>
      <c r="L2224" s="71" t="n">
        <f aca="false">E2224*I2224*J2224</f>
        <v>0</v>
      </c>
      <c r="M2224" s="72" t="n">
        <f aca="false">G2224*I2224*J2224</f>
        <v>0</v>
      </c>
      <c r="N2224" s="72" t="n">
        <f aca="false">D2224*I2224*J2224</f>
        <v>-0</v>
      </c>
      <c r="O2224" s="71" t="n">
        <f aca="false">F2224*J2224</f>
        <v>1</v>
      </c>
      <c r="P2224" s="71" t="n">
        <f aca="false">E2224*J2224</f>
        <v>0</v>
      </c>
    </row>
    <row r="2225" customFormat="false" ht="15" hidden="false" customHeight="false" outlineLevel="0" collapsed="false">
      <c r="A2225" s="71" t="s">
        <v>60</v>
      </c>
      <c r="B2225" s="71" t="s">
        <v>47</v>
      </c>
      <c r="C2225" s="71" t="s">
        <v>861</v>
      </c>
      <c r="D2225" s="72" t="n">
        <v>0</v>
      </c>
      <c r="E2225" s="71" t="n">
        <v>0</v>
      </c>
      <c r="F2225" s="71" t="n">
        <v>1</v>
      </c>
      <c r="G2225" s="72" t="n">
        <v>49.95</v>
      </c>
      <c r="H2225" s="72" t="n">
        <v>49.95</v>
      </c>
      <c r="I2225" s="71" t="n">
        <f aca="false">IF(B2225&gt;=Settings!$B$23,1,0)</f>
        <v>0</v>
      </c>
      <c r="J2225" s="71" t="n">
        <v>1</v>
      </c>
      <c r="K2225" s="71" t="n">
        <f aca="false">F2225*I2225*J2225</f>
        <v>0</v>
      </c>
      <c r="L2225" s="71" t="n">
        <f aca="false">E2225*I2225*J2225</f>
        <v>0</v>
      </c>
      <c r="M2225" s="72" t="n">
        <f aca="false">G2225*I2225*J2225</f>
        <v>0</v>
      </c>
      <c r="N2225" s="72" t="n">
        <f aca="false">D2225*I2225*J2225</f>
        <v>-0</v>
      </c>
      <c r="O2225" s="71" t="n">
        <f aca="false">F2225*J2225</f>
        <v>1</v>
      </c>
      <c r="P2225" s="71" t="n">
        <f aca="false">E2225*J2225</f>
        <v>0</v>
      </c>
    </row>
    <row r="2226" customFormat="false" ht="15" hidden="false" customHeight="false" outlineLevel="0" collapsed="false">
      <c r="A2226" s="71" t="s">
        <v>60</v>
      </c>
      <c r="B2226" s="71" t="s">
        <v>47</v>
      </c>
      <c r="C2226" s="71" t="s">
        <v>950</v>
      </c>
      <c r="D2226" s="72" t="n">
        <v>0</v>
      </c>
      <c r="E2226" s="71" t="n">
        <v>0</v>
      </c>
      <c r="F2226" s="71" t="n">
        <v>1</v>
      </c>
      <c r="G2226" s="72" t="n">
        <v>89.95</v>
      </c>
      <c r="H2226" s="72" t="n">
        <v>89.95</v>
      </c>
      <c r="I2226" s="71" t="n">
        <f aca="false">IF(B2226&gt;=Settings!$B$23,1,0)</f>
        <v>0</v>
      </c>
      <c r="J2226" s="71" t="n">
        <v>1</v>
      </c>
      <c r="K2226" s="71" t="n">
        <f aca="false">F2226*I2226*J2226</f>
        <v>0</v>
      </c>
      <c r="L2226" s="71" t="n">
        <f aca="false">E2226*I2226*J2226</f>
        <v>0</v>
      </c>
      <c r="M2226" s="72" t="n">
        <f aca="false">G2226*I2226*J2226</f>
        <v>0</v>
      </c>
      <c r="N2226" s="72" t="n">
        <f aca="false">D2226*I2226*J2226</f>
        <v>-0</v>
      </c>
      <c r="O2226" s="71" t="n">
        <f aca="false">F2226*J2226</f>
        <v>1</v>
      </c>
      <c r="P2226" s="71" t="n">
        <f aca="false">E2226*J2226</f>
        <v>0</v>
      </c>
    </row>
    <row r="2227" customFormat="false" ht="15" hidden="false" customHeight="false" outlineLevel="0" collapsed="false">
      <c r="A2227" s="71" t="s">
        <v>61</v>
      </c>
      <c r="B2227" s="71" t="s">
        <v>47</v>
      </c>
      <c r="C2227" s="71" t="s">
        <v>1406</v>
      </c>
      <c r="D2227" s="72" t="n">
        <v>0</v>
      </c>
      <c r="E2227" s="71" t="n">
        <v>0</v>
      </c>
      <c r="F2227" s="71" t="n">
        <v>4</v>
      </c>
      <c r="G2227" s="72" t="n">
        <v>679.8</v>
      </c>
      <c r="H2227" s="72" t="n">
        <v>679.8</v>
      </c>
      <c r="I2227" s="71" t="n">
        <f aca="false">IF(B2227&gt;=Settings!$B$23,1,0)</f>
        <v>0</v>
      </c>
      <c r="J2227" s="71" t="n">
        <v>1</v>
      </c>
      <c r="K2227" s="71" t="n">
        <f aca="false">F2227*I2227*J2227</f>
        <v>0</v>
      </c>
      <c r="L2227" s="71" t="n">
        <f aca="false">E2227*I2227*J2227</f>
        <v>0</v>
      </c>
      <c r="M2227" s="72" t="n">
        <f aca="false">G2227*I2227*J2227</f>
        <v>0</v>
      </c>
      <c r="N2227" s="72" t="n">
        <f aca="false">D2227*I2227*J2227</f>
        <v>-0</v>
      </c>
      <c r="O2227" s="71" t="n">
        <f aca="false">F2227*J2227</f>
        <v>4</v>
      </c>
      <c r="P2227" s="71" t="n">
        <f aca="false">E2227*J2227</f>
        <v>0</v>
      </c>
    </row>
    <row r="2228" customFormat="false" ht="15" hidden="false" customHeight="false" outlineLevel="0" collapsed="false">
      <c r="A2228" s="71" t="s">
        <v>59</v>
      </c>
      <c r="B2228" s="71" t="s">
        <v>47</v>
      </c>
      <c r="C2228" s="71" t="s">
        <v>1039</v>
      </c>
      <c r="D2228" s="72" t="n">
        <v>0</v>
      </c>
      <c r="E2228" s="71" t="n">
        <v>0</v>
      </c>
      <c r="F2228" s="71" t="n">
        <v>1</v>
      </c>
      <c r="G2228" s="72" t="n">
        <v>77.95</v>
      </c>
      <c r="H2228" s="72" t="n">
        <v>77.95</v>
      </c>
      <c r="I2228" s="71" t="n">
        <f aca="false">IF(B2228&gt;=Settings!$B$23,1,0)</f>
        <v>0</v>
      </c>
      <c r="J2228" s="71" t="n">
        <v>1</v>
      </c>
      <c r="K2228" s="71" t="n">
        <f aca="false">F2228*I2228*J2228</f>
        <v>0</v>
      </c>
      <c r="L2228" s="71" t="n">
        <f aca="false">E2228*I2228*J2228</f>
        <v>0</v>
      </c>
      <c r="M2228" s="72" t="n">
        <f aca="false">G2228*I2228*J2228</f>
        <v>0</v>
      </c>
      <c r="N2228" s="72" t="n">
        <f aca="false">D2228*I2228*J2228</f>
        <v>-0</v>
      </c>
      <c r="O2228" s="71" t="n">
        <f aca="false">F2228*J2228</f>
        <v>1</v>
      </c>
      <c r="P2228" s="71" t="n">
        <f aca="false">E2228*J2228</f>
        <v>0</v>
      </c>
    </row>
    <row r="2229" customFormat="false" ht="15" hidden="false" customHeight="false" outlineLevel="0" collapsed="false">
      <c r="A2229" s="71" t="s">
        <v>60</v>
      </c>
      <c r="B2229" s="71" t="s">
        <v>47</v>
      </c>
      <c r="C2229" s="71" t="s">
        <v>2039</v>
      </c>
      <c r="D2229" s="72" t="n">
        <v>0</v>
      </c>
      <c r="E2229" s="71" t="n">
        <v>0</v>
      </c>
      <c r="F2229" s="71" t="n">
        <v>1</v>
      </c>
      <c r="G2229" s="72" t="n">
        <v>106.95</v>
      </c>
      <c r="H2229" s="72" t="n">
        <v>106.95</v>
      </c>
      <c r="I2229" s="71" t="n">
        <f aca="false">IF(B2229&gt;=Settings!$B$23,1,0)</f>
        <v>0</v>
      </c>
      <c r="J2229" s="71" t="n">
        <v>1</v>
      </c>
      <c r="K2229" s="71" t="n">
        <f aca="false">F2229*I2229*J2229</f>
        <v>0</v>
      </c>
      <c r="L2229" s="71" t="n">
        <f aca="false">E2229*I2229*J2229</f>
        <v>0</v>
      </c>
      <c r="M2229" s="72" t="n">
        <f aca="false">G2229*I2229*J2229</f>
        <v>0</v>
      </c>
      <c r="N2229" s="72" t="n">
        <f aca="false">D2229*I2229*J2229</f>
        <v>-0</v>
      </c>
      <c r="O2229" s="71" t="n">
        <f aca="false">F2229*J2229</f>
        <v>1</v>
      </c>
      <c r="P2229" s="71" t="n">
        <f aca="false">E2229*J2229</f>
        <v>0</v>
      </c>
    </row>
    <row r="2230" customFormat="false" ht="15" hidden="false" customHeight="false" outlineLevel="0" collapsed="false">
      <c r="A2230" s="71" t="s">
        <v>60</v>
      </c>
      <c r="B2230" s="71" t="s">
        <v>47</v>
      </c>
      <c r="C2230" s="71" t="s">
        <v>2040</v>
      </c>
      <c r="D2230" s="72" t="n">
        <v>0</v>
      </c>
      <c r="E2230" s="71" t="n">
        <v>0</v>
      </c>
      <c r="F2230" s="71" t="n">
        <v>2</v>
      </c>
      <c r="G2230" s="72" t="n">
        <v>249.9</v>
      </c>
      <c r="H2230" s="72" t="n">
        <v>249.9</v>
      </c>
      <c r="I2230" s="71" t="n">
        <f aca="false">IF(B2230&gt;=Settings!$B$23,1,0)</f>
        <v>0</v>
      </c>
      <c r="J2230" s="71" t="n">
        <v>1</v>
      </c>
      <c r="K2230" s="71" t="n">
        <f aca="false">F2230*I2230*J2230</f>
        <v>0</v>
      </c>
      <c r="L2230" s="71" t="n">
        <f aca="false">E2230*I2230*J2230</f>
        <v>0</v>
      </c>
      <c r="M2230" s="72" t="n">
        <f aca="false">G2230*I2230*J2230</f>
        <v>0</v>
      </c>
      <c r="N2230" s="72" t="n">
        <f aca="false">D2230*I2230*J2230</f>
        <v>-0</v>
      </c>
      <c r="O2230" s="71" t="n">
        <f aca="false">F2230*J2230</f>
        <v>2</v>
      </c>
      <c r="P2230" s="71" t="n">
        <f aca="false">E2230*J2230</f>
        <v>0</v>
      </c>
    </row>
    <row r="2231" customFormat="false" ht="15" hidden="false" customHeight="false" outlineLevel="0" collapsed="false">
      <c r="A2231" s="71" t="s">
        <v>59</v>
      </c>
      <c r="B2231" s="71" t="s">
        <v>47</v>
      </c>
      <c r="C2231" s="71" t="s">
        <v>137</v>
      </c>
      <c r="D2231" s="72" t="n">
        <v>0</v>
      </c>
      <c r="E2231" s="71" t="n">
        <v>0</v>
      </c>
      <c r="F2231" s="71" t="n">
        <v>32</v>
      </c>
      <c r="G2231" s="72" t="n">
        <v>2051.22</v>
      </c>
      <c r="H2231" s="72" t="n">
        <v>2051.22</v>
      </c>
      <c r="I2231" s="71" t="n">
        <f aca="false">IF(B2231&gt;=Settings!$B$23,1,0)</f>
        <v>0</v>
      </c>
      <c r="J2231" s="71" t="n">
        <v>1</v>
      </c>
      <c r="K2231" s="71" t="n">
        <f aca="false">F2231*I2231*J2231</f>
        <v>0</v>
      </c>
      <c r="L2231" s="71" t="n">
        <f aca="false">E2231*I2231*J2231</f>
        <v>0</v>
      </c>
      <c r="M2231" s="72" t="n">
        <f aca="false">G2231*I2231*J2231</f>
        <v>0</v>
      </c>
      <c r="N2231" s="72" t="n">
        <f aca="false">D2231*I2231*J2231</f>
        <v>-0</v>
      </c>
      <c r="O2231" s="71" t="n">
        <f aca="false">F2231*J2231</f>
        <v>32</v>
      </c>
      <c r="P2231" s="71" t="n">
        <f aca="false">E2231*J2231</f>
        <v>0</v>
      </c>
    </row>
    <row r="2232" customFormat="false" ht="15" hidden="false" customHeight="false" outlineLevel="0" collapsed="false">
      <c r="A2232" s="71" t="s">
        <v>60</v>
      </c>
      <c r="B2232" s="71" t="s">
        <v>47</v>
      </c>
      <c r="C2232" s="71" t="s">
        <v>1358</v>
      </c>
      <c r="D2232" s="72" t="n">
        <v>84.95</v>
      </c>
      <c r="E2232" s="71" t="n">
        <v>1</v>
      </c>
      <c r="F2232" s="71" t="n">
        <v>3</v>
      </c>
      <c r="G2232" s="72" t="n">
        <v>254.85</v>
      </c>
      <c r="H2232" s="72" t="n">
        <v>169.9</v>
      </c>
      <c r="I2232" s="71" t="n">
        <f aca="false">IF(B2232&gt;=Settings!$B$23,1,0)</f>
        <v>0</v>
      </c>
      <c r="J2232" s="71" t="n">
        <v>1</v>
      </c>
      <c r="K2232" s="71" t="n">
        <f aca="false">F2232*I2232*J2232</f>
        <v>0</v>
      </c>
      <c r="L2232" s="71" t="n">
        <f aca="false">E2232*I2232*J2232</f>
        <v>0</v>
      </c>
      <c r="M2232" s="72" t="n">
        <f aca="false">G2232*I2232*J2232</f>
        <v>0</v>
      </c>
      <c r="N2232" s="72" t="n">
        <f aca="false">D2232*I2232*J2232</f>
        <v>0</v>
      </c>
      <c r="O2232" s="71" t="n">
        <f aca="false">F2232*J2232</f>
        <v>3</v>
      </c>
      <c r="P2232" s="71" t="n">
        <f aca="false">E2232*J2232</f>
        <v>1</v>
      </c>
    </row>
    <row r="2233" customFormat="false" ht="15" hidden="false" customHeight="false" outlineLevel="0" collapsed="false">
      <c r="A2233" s="71" t="s">
        <v>59</v>
      </c>
      <c r="B2233" s="71" t="s">
        <v>47</v>
      </c>
      <c r="C2233" s="71" t="s">
        <v>1038</v>
      </c>
      <c r="D2233" s="72" t="n">
        <v>0</v>
      </c>
      <c r="E2233" s="71" t="n">
        <v>0</v>
      </c>
      <c r="F2233" s="71" t="n">
        <v>4</v>
      </c>
      <c r="G2233" s="72" t="n">
        <v>533.4</v>
      </c>
      <c r="H2233" s="72" t="n">
        <v>533.4</v>
      </c>
      <c r="I2233" s="71" t="n">
        <f aca="false">IF(B2233&gt;=Settings!$B$23,1,0)</f>
        <v>0</v>
      </c>
      <c r="J2233" s="71" t="n">
        <v>1</v>
      </c>
      <c r="K2233" s="71" t="n">
        <f aca="false">F2233*I2233*J2233</f>
        <v>0</v>
      </c>
      <c r="L2233" s="71" t="n">
        <f aca="false">E2233*I2233*J2233</f>
        <v>0</v>
      </c>
      <c r="M2233" s="72" t="n">
        <f aca="false">G2233*I2233*J2233</f>
        <v>0</v>
      </c>
      <c r="N2233" s="72" t="n">
        <f aca="false">D2233*I2233*J2233</f>
        <v>-0</v>
      </c>
      <c r="O2233" s="71" t="n">
        <f aca="false">F2233*J2233</f>
        <v>4</v>
      </c>
      <c r="P2233" s="71" t="n">
        <f aca="false">E2233*J2233</f>
        <v>0</v>
      </c>
    </row>
    <row r="2234" customFormat="false" ht="15" hidden="false" customHeight="false" outlineLevel="0" collapsed="false">
      <c r="A2234" s="71" t="s">
        <v>60</v>
      </c>
      <c r="B2234" s="71" t="s">
        <v>47</v>
      </c>
      <c r="C2234" s="71" t="s">
        <v>689</v>
      </c>
      <c r="D2234" s="72" t="n">
        <v>0</v>
      </c>
      <c r="E2234" s="71" t="n">
        <v>0</v>
      </c>
      <c r="F2234" s="71" t="n">
        <v>3</v>
      </c>
      <c r="G2234" s="72" t="n">
        <v>419.85</v>
      </c>
      <c r="H2234" s="72" t="n">
        <v>419.85</v>
      </c>
      <c r="I2234" s="71" t="n">
        <f aca="false">IF(B2234&gt;=Settings!$B$23,1,0)</f>
        <v>0</v>
      </c>
      <c r="J2234" s="71" t="n">
        <v>1</v>
      </c>
      <c r="K2234" s="71" t="n">
        <f aca="false">F2234*I2234*J2234</f>
        <v>0</v>
      </c>
      <c r="L2234" s="71" t="n">
        <f aca="false">E2234*I2234*J2234</f>
        <v>0</v>
      </c>
      <c r="M2234" s="72" t="n">
        <f aca="false">G2234*I2234*J2234</f>
        <v>0</v>
      </c>
      <c r="N2234" s="72" t="n">
        <f aca="false">D2234*I2234*J2234</f>
        <v>-0</v>
      </c>
      <c r="O2234" s="71" t="n">
        <f aca="false">F2234*J2234</f>
        <v>3</v>
      </c>
      <c r="P2234" s="71" t="n">
        <f aca="false">E2234*J2234</f>
        <v>0</v>
      </c>
    </row>
    <row r="2235" customFormat="false" ht="15" hidden="false" customHeight="false" outlineLevel="0" collapsed="false">
      <c r="A2235" s="71" t="s">
        <v>60</v>
      </c>
      <c r="B2235" s="71" t="s">
        <v>47</v>
      </c>
      <c r="C2235" s="71" t="s">
        <v>2041</v>
      </c>
      <c r="D2235" s="72" t="n">
        <v>64.95</v>
      </c>
      <c r="E2235" s="71" t="n">
        <v>1</v>
      </c>
      <c r="F2235" s="71" t="n">
        <v>18</v>
      </c>
      <c r="G2235" s="72" t="n">
        <v>1139.1</v>
      </c>
      <c r="H2235" s="72" t="n">
        <v>1074.15</v>
      </c>
      <c r="I2235" s="71" t="n">
        <f aca="false">IF(B2235&gt;=Settings!$B$23,1,0)</f>
        <v>0</v>
      </c>
      <c r="J2235" s="71" t="n">
        <v>1</v>
      </c>
      <c r="K2235" s="71" t="n">
        <f aca="false">F2235*I2235*J2235</f>
        <v>0</v>
      </c>
      <c r="L2235" s="71" t="n">
        <f aca="false">E2235*I2235*J2235</f>
        <v>0</v>
      </c>
      <c r="M2235" s="72" t="n">
        <f aca="false">G2235*I2235*J2235</f>
        <v>0</v>
      </c>
      <c r="N2235" s="72" t="n">
        <f aca="false">D2235*I2235*J2235</f>
        <v>0</v>
      </c>
      <c r="O2235" s="71" t="n">
        <f aca="false">F2235*J2235</f>
        <v>18</v>
      </c>
      <c r="P2235" s="71" t="n">
        <f aca="false">E2235*J2235</f>
        <v>1</v>
      </c>
    </row>
    <row r="2236" customFormat="false" ht="15" hidden="false" customHeight="false" outlineLevel="0" collapsed="false">
      <c r="A2236" s="71" t="s">
        <v>60</v>
      </c>
      <c r="B2236" s="71" t="s">
        <v>47</v>
      </c>
      <c r="C2236" s="71" t="s">
        <v>2042</v>
      </c>
      <c r="D2236" s="72" t="n">
        <v>0</v>
      </c>
      <c r="E2236" s="71" t="n">
        <v>0</v>
      </c>
      <c r="F2236" s="71" t="n">
        <v>2</v>
      </c>
      <c r="G2236" s="72" t="n">
        <v>229.9</v>
      </c>
      <c r="H2236" s="72" t="n">
        <v>229.9</v>
      </c>
      <c r="I2236" s="71" t="n">
        <f aca="false">IF(B2236&gt;=Settings!$B$23,1,0)</f>
        <v>0</v>
      </c>
      <c r="J2236" s="71" t="n">
        <v>1</v>
      </c>
      <c r="K2236" s="71" t="n">
        <f aca="false">F2236*I2236*J2236</f>
        <v>0</v>
      </c>
      <c r="L2236" s="71" t="n">
        <f aca="false">E2236*I2236*J2236</f>
        <v>0</v>
      </c>
      <c r="M2236" s="72" t="n">
        <f aca="false">G2236*I2236*J2236</f>
        <v>0</v>
      </c>
      <c r="N2236" s="72" t="n">
        <f aca="false">D2236*I2236*J2236</f>
        <v>-0</v>
      </c>
      <c r="O2236" s="71" t="n">
        <f aca="false">F2236*J2236</f>
        <v>2</v>
      </c>
      <c r="P2236" s="71" t="n">
        <f aca="false">E2236*J2236</f>
        <v>0</v>
      </c>
    </row>
    <row r="2237" customFormat="false" ht="15" hidden="false" customHeight="false" outlineLevel="0" collapsed="false">
      <c r="A2237" s="71" t="s">
        <v>60</v>
      </c>
      <c r="B2237" s="71" t="s">
        <v>47</v>
      </c>
      <c r="C2237" s="71" t="s">
        <v>2043</v>
      </c>
      <c r="D2237" s="72" t="n">
        <v>0</v>
      </c>
      <c r="E2237" s="71" t="n">
        <v>0</v>
      </c>
      <c r="F2237" s="71" t="n">
        <v>1</v>
      </c>
      <c r="G2237" s="72" t="n">
        <v>91.95</v>
      </c>
      <c r="H2237" s="72" t="n">
        <v>91.95</v>
      </c>
      <c r="I2237" s="71" t="n">
        <f aca="false">IF(B2237&gt;=Settings!$B$23,1,0)</f>
        <v>0</v>
      </c>
      <c r="J2237" s="71" t="n">
        <v>1</v>
      </c>
      <c r="K2237" s="71" t="n">
        <f aca="false">F2237*I2237*J2237</f>
        <v>0</v>
      </c>
      <c r="L2237" s="71" t="n">
        <f aca="false">E2237*I2237*J2237</f>
        <v>0</v>
      </c>
      <c r="M2237" s="72" t="n">
        <f aca="false">G2237*I2237*J2237</f>
        <v>0</v>
      </c>
      <c r="N2237" s="72" t="n">
        <f aca="false">D2237*I2237*J2237</f>
        <v>-0</v>
      </c>
      <c r="O2237" s="71" t="n">
        <f aca="false">F2237*J2237</f>
        <v>1</v>
      </c>
      <c r="P2237" s="71" t="n">
        <f aca="false">E2237*J2237</f>
        <v>0</v>
      </c>
    </row>
    <row r="2238" customFormat="false" ht="15" hidden="false" customHeight="false" outlineLevel="0" collapsed="false">
      <c r="A2238" s="71" t="s">
        <v>61</v>
      </c>
      <c r="B2238" s="71" t="s">
        <v>47</v>
      </c>
      <c r="C2238" s="71" t="s">
        <v>956</v>
      </c>
      <c r="D2238" s="72" t="n">
        <v>0</v>
      </c>
      <c r="E2238" s="71" t="n">
        <v>0</v>
      </c>
      <c r="F2238" s="71" t="n">
        <v>3</v>
      </c>
      <c r="G2238" s="72" t="n">
        <v>134.85</v>
      </c>
      <c r="H2238" s="72" t="n">
        <v>128.11</v>
      </c>
      <c r="I2238" s="71" t="n">
        <f aca="false">IF(B2238&gt;=Settings!$B$23,1,0)</f>
        <v>0</v>
      </c>
      <c r="J2238" s="71" t="n">
        <v>1</v>
      </c>
      <c r="K2238" s="71" t="n">
        <f aca="false">F2238*I2238*J2238</f>
        <v>0</v>
      </c>
      <c r="L2238" s="71" t="n">
        <f aca="false">E2238*I2238*J2238</f>
        <v>0</v>
      </c>
      <c r="M2238" s="72" t="n">
        <f aca="false">G2238*I2238*J2238</f>
        <v>0</v>
      </c>
      <c r="N2238" s="72" t="n">
        <f aca="false">D2238*I2238*J2238</f>
        <v>-0</v>
      </c>
      <c r="O2238" s="71" t="n">
        <f aca="false">F2238*J2238</f>
        <v>3</v>
      </c>
      <c r="P2238" s="71" t="n">
        <f aca="false">E2238*J2238</f>
        <v>0</v>
      </c>
    </row>
    <row r="2239" customFormat="false" ht="15" hidden="false" customHeight="false" outlineLevel="0" collapsed="false">
      <c r="A2239" s="71" t="s">
        <v>59</v>
      </c>
      <c r="B2239" s="71" t="s">
        <v>47</v>
      </c>
      <c r="C2239" s="71" t="s">
        <v>1270</v>
      </c>
      <c r="D2239" s="72" t="n">
        <v>0</v>
      </c>
      <c r="E2239" s="71" t="n">
        <v>0</v>
      </c>
      <c r="F2239" s="71" t="n">
        <v>3</v>
      </c>
      <c r="G2239" s="72" t="n">
        <v>479.85</v>
      </c>
      <c r="H2239" s="72" t="n">
        <v>479.85</v>
      </c>
      <c r="I2239" s="71" t="n">
        <f aca="false">IF(B2239&gt;=Settings!$B$23,1,0)</f>
        <v>0</v>
      </c>
      <c r="J2239" s="71" t="n">
        <v>1</v>
      </c>
      <c r="K2239" s="71" t="n">
        <f aca="false">F2239*I2239*J2239</f>
        <v>0</v>
      </c>
      <c r="L2239" s="71" t="n">
        <f aca="false">E2239*I2239*J2239</f>
        <v>0</v>
      </c>
      <c r="M2239" s="72" t="n">
        <f aca="false">G2239*I2239*J2239</f>
        <v>0</v>
      </c>
      <c r="N2239" s="72" t="n">
        <f aca="false">D2239*I2239*J2239</f>
        <v>-0</v>
      </c>
      <c r="O2239" s="71" t="n">
        <f aca="false">F2239*J2239</f>
        <v>3</v>
      </c>
      <c r="P2239" s="71" t="n">
        <f aca="false">E2239*J2239</f>
        <v>0</v>
      </c>
    </row>
    <row r="2240" customFormat="false" ht="15" hidden="false" customHeight="false" outlineLevel="0" collapsed="false">
      <c r="A2240" s="71" t="s">
        <v>59</v>
      </c>
      <c r="B2240" s="71" t="s">
        <v>47</v>
      </c>
      <c r="C2240" s="71" t="s">
        <v>1269</v>
      </c>
      <c r="D2240" s="72" t="n">
        <v>0</v>
      </c>
      <c r="E2240" s="71" t="n">
        <v>0</v>
      </c>
      <c r="F2240" s="71" t="n">
        <v>2</v>
      </c>
      <c r="G2240" s="72" t="n">
        <v>253.9</v>
      </c>
      <c r="H2240" s="72" t="n">
        <v>253.9</v>
      </c>
      <c r="I2240" s="71" t="n">
        <f aca="false">IF(B2240&gt;=Settings!$B$23,1,0)</f>
        <v>0</v>
      </c>
      <c r="J2240" s="71" t="n">
        <v>1</v>
      </c>
      <c r="K2240" s="71" t="n">
        <f aca="false">F2240*I2240*J2240</f>
        <v>0</v>
      </c>
      <c r="L2240" s="71" t="n">
        <f aca="false">E2240*I2240*J2240</f>
        <v>0</v>
      </c>
      <c r="M2240" s="72" t="n">
        <f aca="false">G2240*I2240*J2240</f>
        <v>0</v>
      </c>
      <c r="N2240" s="72" t="n">
        <f aca="false">D2240*I2240*J2240</f>
        <v>-0</v>
      </c>
      <c r="O2240" s="71" t="n">
        <f aca="false">F2240*J2240</f>
        <v>2</v>
      </c>
      <c r="P2240" s="71" t="n">
        <f aca="false">E2240*J2240</f>
        <v>0</v>
      </c>
    </row>
    <row r="2241" customFormat="false" ht="15" hidden="false" customHeight="false" outlineLevel="0" collapsed="false">
      <c r="A2241" s="71" t="s">
        <v>59</v>
      </c>
      <c r="B2241" s="71" t="s">
        <v>47</v>
      </c>
      <c r="C2241" s="71" t="s">
        <v>1770</v>
      </c>
      <c r="D2241" s="72" t="n">
        <v>0</v>
      </c>
      <c r="E2241" s="71" t="n">
        <v>0</v>
      </c>
      <c r="F2241" s="71" t="n">
        <v>18</v>
      </c>
      <c r="G2241" s="72" t="n">
        <v>1783.788</v>
      </c>
      <c r="H2241" s="72" t="n">
        <v>1783.788</v>
      </c>
      <c r="I2241" s="71" t="n">
        <f aca="false">IF(B2241&gt;=Settings!$B$23,1,0)</f>
        <v>0</v>
      </c>
      <c r="J2241" s="71" t="n">
        <v>1</v>
      </c>
      <c r="K2241" s="71" t="n">
        <f aca="false">F2241*I2241*J2241</f>
        <v>0</v>
      </c>
      <c r="L2241" s="71" t="n">
        <f aca="false">E2241*I2241*J2241</f>
        <v>0</v>
      </c>
      <c r="M2241" s="72" t="n">
        <f aca="false">G2241*I2241*J2241</f>
        <v>0</v>
      </c>
      <c r="N2241" s="72" t="n">
        <f aca="false">D2241*I2241*J2241</f>
        <v>-0</v>
      </c>
      <c r="O2241" s="71" t="n">
        <f aca="false">F2241*J2241</f>
        <v>18</v>
      </c>
      <c r="P2241" s="71" t="n">
        <f aca="false">E2241*J2241</f>
        <v>0</v>
      </c>
    </row>
    <row r="2242" customFormat="false" ht="15" hidden="false" customHeight="false" outlineLevel="0" collapsed="false">
      <c r="A2242" s="71" t="s">
        <v>60</v>
      </c>
      <c r="B2242" s="71" t="s">
        <v>47</v>
      </c>
      <c r="C2242" s="71" t="s">
        <v>2044</v>
      </c>
      <c r="D2242" s="72" t="n">
        <v>39.95</v>
      </c>
      <c r="E2242" s="71" t="n">
        <v>1</v>
      </c>
      <c r="F2242" s="71" t="n">
        <v>25</v>
      </c>
      <c r="G2242" s="72" t="n">
        <v>1088.75</v>
      </c>
      <c r="H2242" s="72" t="n">
        <v>1048.8</v>
      </c>
      <c r="I2242" s="71" t="n">
        <f aca="false">IF(B2242&gt;=Settings!$B$23,1,0)</f>
        <v>0</v>
      </c>
      <c r="J2242" s="71" t="n">
        <v>1</v>
      </c>
      <c r="K2242" s="71" t="n">
        <f aca="false">F2242*I2242*J2242</f>
        <v>0</v>
      </c>
      <c r="L2242" s="71" t="n">
        <f aca="false">E2242*I2242*J2242</f>
        <v>0</v>
      </c>
      <c r="M2242" s="72" t="n">
        <f aca="false">G2242*I2242*J2242</f>
        <v>0</v>
      </c>
      <c r="N2242" s="72" t="n">
        <f aca="false">D2242*I2242*J2242</f>
        <v>0</v>
      </c>
      <c r="O2242" s="71" t="n">
        <f aca="false">F2242*J2242</f>
        <v>25</v>
      </c>
      <c r="P2242" s="71" t="n">
        <f aca="false">E2242*J2242</f>
        <v>1</v>
      </c>
    </row>
    <row r="2243" customFormat="false" ht="15" hidden="false" customHeight="false" outlineLevel="0" collapsed="false">
      <c r="A2243" s="71" t="s">
        <v>60</v>
      </c>
      <c r="B2243" s="71" t="s">
        <v>47</v>
      </c>
      <c r="C2243" s="71" t="s">
        <v>2045</v>
      </c>
      <c r="D2243" s="72" t="n">
        <v>0</v>
      </c>
      <c r="E2243" s="71" t="n">
        <v>0</v>
      </c>
      <c r="F2243" s="71" t="n">
        <v>1</v>
      </c>
      <c r="G2243" s="72" t="n">
        <v>10.99</v>
      </c>
      <c r="H2243" s="72" t="n">
        <v>10.99</v>
      </c>
      <c r="I2243" s="71" t="n">
        <f aca="false">IF(B2243&gt;=Settings!$B$23,1,0)</f>
        <v>0</v>
      </c>
      <c r="J2243" s="71" t="n">
        <v>1</v>
      </c>
      <c r="K2243" s="71" t="n">
        <f aca="false">F2243*I2243*J2243</f>
        <v>0</v>
      </c>
      <c r="L2243" s="71" t="n">
        <f aca="false">E2243*I2243*J2243</f>
        <v>0</v>
      </c>
      <c r="M2243" s="72" t="n">
        <f aca="false">G2243*I2243*J2243</f>
        <v>0</v>
      </c>
      <c r="N2243" s="72" t="n">
        <f aca="false">D2243*I2243*J2243</f>
        <v>-0</v>
      </c>
      <c r="O2243" s="71" t="n">
        <f aca="false">F2243*J2243</f>
        <v>1</v>
      </c>
      <c r="P2243" s="71" t="n">
        <f aca="false">E2243*J2243</f>
        <v>0</v>
      </c>
    </row>
    <row r="2244" customFormat="false" ht="15" hidden="false" customHeight="false" outlineLevel="0" collapsed="false">
      <c r="A2244" s="71" t="s">
        <v>60</v>
      </c>
      <c r="B2244" s="71" t="s">
        <v>47</v>
      </c>
      <c r="C2244" s="71" t="s">
        <v>2046</v>
      </c>
      <c r="D2244" s="72" t="n">
        <v>0</v>
      </c>
      <c r="E2244" s="71" t="n">
        <v>0</v>
      </c>
      <c r="F2244" s="71" t="n">
        <v>2</v>
      </c>
      <c r="G2244" s="72" t="n">
        <v>223.9</v>
      </c>
      <c r="H2244" s="72" t="n">
        <v>223.9</v>
      </c>
      <c r="I2244" s="71" t="n">
        <f aca="false">IF(B2244&gt;=Settings!$B$23,1,0)</f>
        <v>0</v>
      </c>
      <c r="J2244" s="71" t="n">
        <v>1</v>
      </c>
      <c r="K2244" s="71" t="n">
        <f aca="false">F2244*I2244*J2244</f>
        <v>0</v>
      </c>
      <c r="L2244" s="71" t="n">
        <f aca="false">E2244*I2244*J2244</f>
        <v>0</v>
      </c>
      <c r="M2244" s="72" t="n">
        <f aca="false">G2244*I2244*J2244</f>
        <v>0</v>
      </c>
      <c r="N2244" s="72" t="n">
        <f aca="false">D2244*I2244*J2244</f>
        <v>-0</v>
      </c>
      <c r="O2244" s="71" t="n">
        <f aca="false">F2244*J2244</f>
        <v>2</v>
      </c>
      <c r="P2244" s="71" t="n">
        <f aca="false">E2244*J2244</f>
        <v>0</v>
      </c>
    </row>
    <row r="2245" customFormat="false" ht="15" hidden="false" customHeight="false" outlineLevel="0" collapsed="false">
      <c r="A2245" s="71" t="s">
        <v>60</v>
      </c>
      <c r="B2245" s="71" t="s">
        <v>47</v>
      </c>
      <c r="C2245" s="71" t="s">
        <v>2047</v>
      </c>
      <c r="D2245" s="72" t="n">
        <v>14.95</v>
      </c>
      <c r="E2245" s="71" t="n">
        <v>1</v>
      </c>
      <c r="F2245" s="71" t="n">
        <v>2</v>
      </c>
      <c r="G2245" s="72" t="n">
        <v>29.9</v>
      </c>
      <c r="H2245" s="72" t="n">
        <v>14.95</v>
      </c>
      <c r="I2245" s="71" t="n">
        <f aca="false">IF(B2245&gt;=Settings!$B$23,1,0)</f>
        <v>0</v>
      </c>
      <c r="J2245" s="71" t="n">
        <v>1</v>
      </c>
      <c r="K2245" s="71" t="n">
        <f aca="false">F2245*I2245*J2245</f>
        <v>0</v>
      </c>
      <c r="L2245" s="71" t="n">
        <f aca="false">E2245*I2245*J2245</f>
        <v>0</v>
      </c>
      <c r="M2245" s="72" t="n">
        <f aca="false">G2245*I2245*J2245</f>
        <v>0</v>
      </c>
      <c r="N2245" s="72" t="n">
        <f aca="false">D2245*I2245*J2245</f>
        <v>0</v>
      </c>
      <c r="O2245" s="71" t="n">
        <f aca="false">F2245*J2245</f>
        <v>2</v>
      </c>
      <c r="P2245" s="71" t="n">
        <f aca="false">E2245*J2245</f>
        <v>1</v>
      </c>
    </row>
    <row r="2246" customFormat="false" ht="15" hidden="false" customHeight="false" outlineLevel="0" collapsed="false">
      <c r="A2246" s="71" t="s">
        <v>60</v>
      </c>
      <c r="B2246" s="71" t="s">
        <v>47</v>
      </c>
      <c r="C2246" s="71" t="s">
        <v>2048</v>
      </c>
      <c r="D2246" s="72" t="n">
        <v>0</v>
      </c>
      <c r="E2246" s="71" t="n">
        <v>0</v>
      </c>
      <c r="F2246" s="71" t="n">
        <v>1</v>
      </c>
      <c r="G2246" s="72" t="n">
        <v>79.95</v>
      </c>
      <c r="H2246" s="72" t="n">
        <v>79.95</v>
      </c>
      <c r="I2246" s="71" t="n">
        <f aca="false">IF(B2246&gt;=Settings!$B$23,1,0)</f>
        <v>0</v>
      </c>
      <c r="J2246" s="71" t="n">
        <v>1</v>
      </c>
      <c r="K2246" s="71" t="n">
        <f aca="false">F2246*I2246*J2246</f>
        <v>0</v>
      </c>
      <c r="L2246" s="71" t="n">
        <f aca="false">E2246*I2246*J2246</f>
        <v>0</v>
      </c>
      <c r="M2246" s="72" t="n">
        <f aca="false">G2246*I2246*J2246</f>
        <v>0</v>
      </c>
      <c r="N2246" s="72" t="n">
        <f aca="false">D2246*I2246*J2246</f>
        <v>-0</v>
      </c>
      <c r="O2246" s="71" t="n">
        <f aca="false">F2246*J2246</f>
        <v>1</v>
      </c>
      <c r="P2246" s="71" t="n">
        <f aca="false">E2246*J2246</f>
        <v>0</v>
      </c>
    </row>
    <row r="2247" customFormat="false" ht="15" hidden="false" customHeight="false" outlineLevel="0" collapsed="false">
      <c r="A2247" s="71" t="s">
        <v>60</v>
      </c>
      <c r="B2247" s="71" t="s">
        <v>47</v>
      </c>
      <c r="C2247" s="71" t="s">
        <v>2049</v>
      </c>
      <c r="D2247" s="72" t="n">
        <v>0</v>
      </c>
      <c r="E2247" s="71" t="n">
        <v>0</v>
      </c>
      <c r="F2247" s="71" t="n">
        <v>2</v>
      </c>
      <c r="G2247" s="72" t="n">
        <v>84.9</v>
      </c>
      <c r="H2247" s="72" t="n">
        <v>84.9</v>
      </c>
      <c r="I2247" s="71" t="n">
        <f aca="false">IF(B2247&gt;=Settings!$B$23,1,0)</f>
        <v>0</v>
      </c>
      <c r="J2247" s="71" t="n">
        <v>1</v>
      </c>
      <c r="K2247" s="71" t="n">
        <f aca="false">F2247*I2247*J2247</f>
        <v>0</v>
      </c>
      <c r="L2247" s="71" t="n">
        <f aca="false">E2247*I2247*J2247</f>
        <v>0</v>
      </c>
      <c r="M2247" s="72" t="n">
        <f aca="false">G2247*I2247*J2247</f>
        <v>0</v>
      </c>
      <c r="N2247" s="72" t="n">
        <f aca="false">D2247*I2247*J2247</f>
        <v>-0</v>
      </c>
      <c r="O2247" s="71" t="n">
        <f aca="false">F2247*J2247</f>
        <v>2</v>
      </c>
      <c r="P2247" s="71" t="n">
        <f aca="false">E2247*J2247</f>
        <v>0</v>
      </c>
    </row>
    <row r="2248" customFormat="false" ht="15" hidden="false" customHeight="false" outlineLevel="0" collapsed="false">
      <c r="A2248" s="71" t="s">
        <v>60</v>
      </c>
      <c r="B2248" s="71" t="s">
        <v>47</v>
      </c>
      <c r="C2248" s="71" t="s">
        <v>1094</v>
      </c>
      <c r="D2248" s="72" t="n">
        <v>209.9</v>
      </c>
      <c r="E2248" s="71" t="n">
        <v>2</v>
      </c>
      <c r="F2248" s="71" t="n">
        <v>11</v>
      </c>
      <c r="G2248" s="72" t="n">
        <v>1154.45</v>
      </c>
      <c r="H2248" s="72" t="n">
        <v>944.55</v>
      </c>
      <c r="I2248" s="71" t="n">
        <f aca="false">IF(B2248&gt;=Settings!$B$23,1,0)</f>
        <v>0</v>
      </c>
      <c r="J2248" s="71" t="n">
        <v>1</v>
      </c>
      <c r="K2248" s="71" t="n">
        <f aca="false">F2248*I2248*J2248</f>
        <v>0</v>
      </c>
      <c r="L2248" s="71" t="n">
        <f aca="false">E2248*I2248*J2248</f>
        <v>0</v>
      </c>
      <c r="M2248" s="72" t="n">
        <f aca="false">G2248*I2248*J2248</f>
        <v>0</v>
      </c>
      <c r="N2248" s="72" t="n">
        <f aca="false">D2248*I2248*J2248</f>
        <v>0</v>
      </c>
      <c r="O2248" s="71" t="n">
        <f aca="false">F2248*J2248</f>
        <v>11</v>
      </c>
      <c r="P2248" s="71" t="n">
        <f aca="false">E2248*J2248</f>
        <v>2</v>
      </c>
    </row>
    <row r="2249" customFormat="false" ht="15" hidden="false" customHeight="false" outlineLevel="0" collapsed="false">
      <c r="A2249" s="71" t="s">
        <v>60</v>
      </c>
      <c r="B2249" s="71" t="s">
        <v>47</v>
      </c>
      <c r="C2249" s="71" t="s">
        <v>1257</v>
      </c>
      <c r="D2249" s="72" t="n">
        <v>0</v>
      </c>
      <c r="E2249" s="71" t="n">
        <v>0</v>
      </c>
      <c r="F2249" s="71" t="n">
        <v>4</v>
      </c>
      <c r="G2249" s="72" t="n">
        <v>179.8</v>
      </c>
      <c r="H2249" s="72" t="n">
        <v>179.8</v>
      </c>
      <c r="I2249" s="71" t="n">
        <f aca="false">IF(B2249&gt;=Settings!$B$23,1,0)</f>
        <v>0</v>
      </c>
      <c r="J2249" s="71" t="n">
        <v>1</v>
      </c>
      <c r="K2249" s="71" t="n">
        <f aca="false">F2249*I2249*J2249</f>
        <v>0</v>
      </c>
      <c r="L2249" s="71" t="n">
        <f aca="false">E2249*I2249*J2249</f>
        <v>0</v>
      </c>
      <c r="M2249" s="72" t="n">
        <f aca="false">G2249*I2249*J2249</f>
        <v>0</v>
      </c>
      <c r="N2249" s="72" t="n">
        <f aca="false">D2249*I2249*J2249</f>
        <v>-0</v>
      </c>
      <c r="O2249" s="71" t="n">
        <f aca="false">F2249*J2249</f>
        <v>4</v>
      </c>
      <c r="P2249" s="71" t="n">
        <f aca="false">E2249*J2249</f>
        <v>0</v>
      </c>
    </row>
    <row r="2250" customFormat="false" ht="15" hidden="false" customHeight="false" outlineLevel="0" collapsed="false">
      <c r="A2250" s="71" t="s">
        <v>60</v>
      </c>
      <c r="B2250" s="71" t="s">
        <v>47</v>
      </c>
      <c r="C2250" s="71" t="s">
        <v>733</v>
      </c>
      <c r="D2250" s="72" t="n">
        <v>0</v>
      </c>
      <c r="E2250" s="71" t="n">
        <v>0</v>
      </c>
      <c r="F2250" s="71" t="n">
        <v>1</v>
      </c>
      <c r="G2250" s="72" t="n">
        <v>29.95</v>
      </c>
      <c r="H2250" s="72" t="n">
        <v>29.95</v>
      </c>
      <c r="I2250" s="71" t="n">
        <f aca="false">IF(B2250&gt;=Settings!$B$23,1,0)</f>
        <v>0</v>
      </c>
      <c r="J2250" s="71" t="n">
        <v>1</v>
      </c>
      <c r="K2250" s="71" t="n">
        <f aca="false">F2250*I2250*J2250</f>
        <v>0</v>
      </c>
      <c r="L2250" s="71" t="n">
        <f aca="false">E2250*I2250*J2250</f>
        <v>0</v>
      </c>
      <c r="M2250" s="72" t="n">
        <f aca="false">G2250*I2250*J2250</f>
        <v>0</v>
      </c>
      <c r="N2250" s="72" t="n">
        <f aca="false">D2250*I2250*J2250</f>
        <v>-0</v>
      </c>
      <c r="O2250" s="71" t="n">
        <f aca="false">F2250*J2250</f>
        <v>1</v>
      </c>
      <c r="P2250" s="71" t="n">
        <f aca="false">E2250*J2250</f>
        <v>0</v>
      </c>
    </row>
    <row r="2251" customFormat="false" ht="15" hidden="false" customHeight="false" outlineLevel="0" collapsed="false">
      <c r="A2251" s="71" t="s">
        <v>60</v>
      </c>
      <c r="B2251" s="71" t="s">
        <v>47</v>
      </c>
      <c r="C2251" s="71" t="s">
        <v>2050</v>
      </c>
      <c r="D2251" s="72" t="n">
        <v>0</v>
      </c>
      <c r="E2251" s="71" t="n">
        <v>0</v>
      </c>
      <c r="F2251" s="71" t="n">
        <v>1</v>
      </c>
      <c r="G2251" s="72" t="n">
        <v>44.95</v>
      </c>
      <c r="H2251" s="72" t="n">
        <v>44.95</v>
      </c>
      <c r="I2251" s="71" t="n">
        <f aca="false">IF(B2251&gt;=Settings!$B$23,1,0)</f>
        <v>0</v>
      </c>
      <c r="J2251" s="71" t="n">
        <v>1</v>
      </c>
      <c r="K2251" s="71" t="n">
        <f aca="false">F2251*I2251*J2251</f>
        <v>0</v>
      </c>
      <c r="L2251" s="71" t="n">
        <f aca="false">E2251*I2251*J2251</f>
        <v>0</v>
      </c>
      <c r="M2251" s="72" t="n">
        <f aca="false">G2251*I2251*J2251</f>
        <v>0</v>
      </c>
      <c r="N2251" s="72" t="n">
        <f aca="false">D2251*I2251*J2251</f>
        <v>-0</v>
      </c>
      <c r="O2251" s="71" t="n">
        <f aca="false">F2251*J2251</f>
        <v>1</v>
      </c>
      <c r="P2251" s="71" t="n">
        <f aca="false">E2251*J2251</f>
        <v>0</v>
      </c>
    </row>
    <row r="2252" customFormat="false" ht="15" hidden="false" customHeight="false" outlineLevel="0" collapsed="false">
      <c r="A2252" s="71" t="s">
        <v>60</v>
      </c>
      <c r="B2252" s="71" t="s">
        <v>47</v>
      </c>
      <c r="C2252" s="71" t="s">
        <v>2051</v>
      </c>
      <c r="D2252" s="72" t="n">
        <v>0</v>
      </c>
      <c r="E2252" s="71" t="n">
        <v>0</v>
      </c>
      <c r="F2252" s="71" t="n">
        <v>27</v>
      </c>
      <c r="G2252" s="72" t="n">
        <v>1618.65</v>
      </c>
      <c r="H2252" s="72" t="n">
        <v>1618.65</v>
      </c>
      <c r="I2252" s="71" t="n">
        <f aca="false">IF(B2252&gt;=Settings!$B$23,1,0)</f>
        <v>0</v>
      </c>
      <c r="J2252" s="71" t="n">
        <v>1</v>
      </c>
      <c r="K2252" s="71" t="n">
        <f aca="false">F2252*I2252*J2252</f>
        <v>0</v>
      </c>
      <c r="L2252" s="71" t="n">
        <f aca="false">E2252*I2252*J2252</f>
        <v>0</v>
      </c>
      <c r="M2252" s="72" t="n">
        <f aca="false">G2252*I2252*J2252</f>
        <v>0</v>
      </c>
      <c r="N2252" s="72" t="n">
        <f aca="false">D2252*I2252*J2252</f>
        <v>-0</v>
      </c>
      <c r="O2252" s="71" t="n">
        <f aca="false">F2252*J2252</f>
        <v>27</v>
      </c>
      <c r="P2252" s="71" t="n">
        <f aca="false">E2252*J2252</f>
        <v>0</v>
      </c>
    </row>
    <row r="2253" customFormat="false" ht="15" hidden="false" customHeight="false" outlineLevel="0" collapsed="false">
      <c r="A2253" s="71" t="s">
        <v>61</v>
      </c>
      <c r="B2253" s="71" t="s">
        <v>47</v>
      </c>
      <c r="C2253" s="71" t="s">
        <v>1401</v>
      </c>
      <c r="D2253" s="72" t="n">
        <v>0</v>
      </c>
      <c r="E2253" s="71" t="n">
        <v>0</v>
      </c>
      <c r="F2253" s="71" t="n">
        <v>1</v>
      </c>
      <c r="G2253" s="72" t="n">
        <v>149.95</v>
      </c>
      <c r="H2253" s="72" t="n">
        <v>127.47</v>
      </c>
      <c r="I2253" s="71" t="n">
        <f aca="false">IF(B2253&gt;=Settings!$B$23,1,0)</f>
        <v>0</v>
      </c>
      <c r="J2253" s="71" t="n">
        <v>1</v>
      </c>
      <c r="K2253" s="71" t="n">
        <f aca="false">F2253*I2253*J2253</f>
        <v>0</v>
      </c>
      <c r="L2253" s="71" t="n">
        <f aca="false">E2253*I2253*J2253</f>
        <v>0</v>
      </c>
      <c r="M2253" s="72" t="n">
        <f aca="false">G2253*I2253*J2253</f>
        <v>0</v>
      </c>
      <c r="N2253" s="72" t="n">
        <f aca="false">D2253*I2253*J2253</f>
        <v>-0</v>
      </c>
      <c r="O2253" s="71" t="n">
        <f aca="false">F2253*J2253</f>
        <v>1</v>
      </c>
      <c r="P2253" s="71" t="n">
        <f aca="false">E2253*J2253</f>
        <v>0</v>
      </c>
    </row>
    <row r="2254" customFormat="false" ht="15" hidden="false" customHeight="false" outlineLevel="0" collapsed="false">
      <c r="A2254" s="71" t="s">
        <v>60</v>
      </c>
      <c r="B2254" s="71" t="s">
        <v>47</v>
      </c>
      <c r="C2254" s="71" t="s">
        <v>1013</v>
      </c>
      <c r="D2254" s="72" t="n">
        <v>0</v>
      </c>
      <c r="E2254" s="71" t="n">
        <v>0</v>
      </c>
      <c r="F2254" s="71" t="n">
        <v>6</v>
      </c>
      <c r="G2254" s="72" t="n">
        <v>143.94</v>
      </c>
      <c r="H2254" s="72" t="n">
        <v>143.94</v>
      </c>
      <c r="I2254" s="71" t="n">
        <f aca="false">IF(B2254&gt;=Settings!$B$23,1,0)</f>
        <v>0</v>
      </c>
      <c r="J2254" s="71" t="n">
        <v>1</v>
      </c>
      <c r="K2254" s="71" t="n">
        <f aca="false">F2254*I2254*J2254</f>
        <v>0</v>
      </c>
      <c r="L2254" s="71" t="n">
        <f aca="false">E2254*I2254*J2254</f>
        <v>0</v>
      </c>
      <c r="M2254" s="72" t="n">
        <f aca="false">G2254*I2254*J2254</f>
        <v>0</v>
      </c>
      <c r="N2254" s="72" t="n">
        <f aca="false">D2254*I2254*J2254</f>
        <v>-0</v>
      </c>
      <c r="O2254" s="71" t="n">
        <f aca="false">F2254*J2254</f>
        <v>6</v>
      </c>
      <c r="P2254" s="71" t="n">
        <f aca="false">E2254*J2254</f>
        <v>0</v>
      </c>
    </row>
    <row r="2255" customFormat="false" ht="15" hidden="false" customHeight="false" outlineLevel="0" collapsed="false">
      <c r="A2255" s="71" t="s">
        <v>60</v>
      </c>
      <c r="B2255" s="71" t="s">
        <v>47</v>
      </c>
      <c r="C2255" s="71" t="s">
        <v>2052</v>
      </c>
      <c r="D2255" s="72" t="n">
        <v>0</v>
      </c>
      <c r="E2255" s="71" t="n">
        <v>0</v>
      </c>
      <c r="F2255" s="71" t="n">
        <v>4</v>
      </c>
      <c r="G2255" s="72" t="n">
        <v>199.8</v>
      </c>
      <c r="H2255" s="72" t="n">
        <v>199.8</v>
      </c>
      <c r="I2255" s="71" t="n">
        <f aca="false">IF(B2255&gt;=Settings!$B$23,1,0)</f>
        <v>0</v>
      </c>
      <c r="J2255" s="71" t="n">
        <v>1</v>
      </c>
      <c r="K2255" s="71" t="n">
        <f aca="false">F2255*I2255*J2255</f>
        <v>0</v>
      </c>
      <c r="L2255" s="71" t="n">
        <f aca="false">E2255*I2255*J2255</f>
        <v>0</v>
      </c>
      <c r="M2255" s="72" t="n">
        <f aca="false">G2255*I2255*J2255</f>
        <v>0</v>
      </c>
      <c r="N2255" s="72" t="n">
        <f aca="false">D2255*I2255*J2255</f>
        <v>-0</v>
      </c>
      <c r="O2255" s="71" t="n">
        <f aca="false">F2255*J2255</f>
        <v>4</v>
      </c>
      <c r="P2255" s="71" t="n">
        <f aca="false">E2255*J2255</f>
        <v>0</v>
      </c>
    </row>
    <row r="2256" customFormat="false" ht="15" hidden="false" customHeight="false" outlineLevel="0" collapsed="false">
      <c r="A2256" s="71" t="s">
        <v>61</v>
      </c>
      <c r="B2256" s="71" t="s">
        <v>47</v>
      </c>
      <c r="C2256" s="71" t="s">
        <v>944</v>
      </c>
      <c r="D2256" s="72" t="n">
        <v>103.95</v>
      </c>
      <c r="E2256" s="71" t="n">
        <v>1</v>
      </c>
      <c r="F2256" s="71" t="n">
        <v>44</v>
      </c>
      <c r="G2256" s="72" t="n">
        <v>4174.8</v>
      </c>
      <c r="H2256" s="72" t="n">
        <v>3840.32</v>
      </c>
      <c r="I2256" s="71" t="n">
        <f aca="false">IF(B2256&gt;=Settings!$B$23,1,0)</f>
        <v>0</v>
      </c>
      <c r="J2256" s="71" t="n">
        <v>1</v>
      </c>
      <c r="K2256" s="71" t="n">
        <f aca="false">F2256*I2256*J2256</f>
        <v>0</v>
      </c>
      <c r="L2256" s="71" t="n">
        <f aca="false">E2256*I2256*J2256</f>
        <v>0</v>
      </c>
      <c r="M2256" s="72" t="n">
        <f aca="false">G2256*I2256*J2256</f>
        <v>0</v>
      </c>
      <c r="N2256" s="72" t="n">
        <f aca="false">D2256*I2256*J2256</f>
        <v>0</v>
      </c>
      <c r="O2256" s="71" t="n">
        <f aca="false">F2256*J2256</f>
        <v>44</v>
      </c>
      <c r="P2256" s="71" t="n">
        <f aca="false">E2256*J2256</f>
        <v>1</v>
      </c>
    </row>
    <row r="2257" customFormat="false" ht="15" hidden="false" customHeight="false" outlineLevel="0" collapsed="false">
      <c r="A2257" s="71" t="s">
        <v>60</v>
      </c>
      <c r="B2257" s="71" t="s">
        <v>47</v>
      </c>
      <c r="C2257" s="71" t="s">
        <v>2053</v>
      </c>
      <c r="D2257" s="72" t="n">
        <v>0</v>
      </c>
      <c r="E2257" s="71" t="n">
        <v>0</v>
      </c>
      <c r="F2257" s="71" t="n">
        <v>3</v>
      </c>
      <c r="G2257" s="72" t="n">
        <v>194.85</v>
      </c>
      <c r="H2257" s="72" t="n">
        <v>194.85</v>
      </c>
      <c r="I2257" s="71" t="n">
        <f aca="false">IF(B2257&gt;=Settings!$B$23,1,0)</f>
        <v>0</v>
      </c>
      <c r="J2257" s="71" t="n">
        <v>1</v>
      </c>
      <c r="K2257" s="71" t="n">
        <f aca="false">F2257*I2257*J2257</f>
        <v>0</v>
      </c>
      <c r="L2257" s="71" t="n">
        <f aca="false">E2257*I2257*J2257</f>
        <v>0</v>
      </c>
      <c r="M2257" s="72" t="n">
        <f aca="false">G2257*I2257*J2257</f>
        <v>0</v>
      </c>
      <c r="N2257" s="72" t="n">
        <f aca="false">D2257*I2257*J2257</f>
        <v>-0</v>
      </c>
      <c r="O2257" s="71" t="n">
        <f aca="false">F2257*J2257</f>
        <v>3</v>
      </c>
      <c r="P2257" s="71" t="n">
        <f aca="false">E2257*J2257</f>
        <v>0</v>
      </c>
    </row>
    <row r="2258" customFormat="false" ht="15" hidden="false" customHeight="false" outlineLevel="0" collapsed="false">
      <c r="A2258" s="71" t="s">
        <v>60</v>
      </c>
      <c r="B2258" s="71" t="s">
        <v>47</v>
      </c>
      <c r="C2258" s="71" t="s">
        <v>1047</v>
      </c>
      <c r="D2258" s="72" t="n">
        <v>129.95</v>
      </c>
      <c r="E2258" s="71" t="n">
        <v>1</v>
      </c>
      <c r="F2258" s="71" t="n">
        <v>3</v>
      </c>
      <c r="G2258" s="72" t="n">
        <v>389.85</v>
      </c>
      <c r="H2258" s="72" t="n">
        <v>259.9</v>
      </c>
      <c r="I2258" s="71" t="n">
        <f aca="false">IF(B2258&gt;=Settings!$B$23,1,0)</f>
        <v>0</v>
      </c>
      <c r="J2258" s="71" t="n">
        <v>1</v>
      </c>
      <c r="K2258" s="71" t="n">
        <f aca="false">F2258*I2258*J2258</f>
        <v>0</v>
      </c>
      <c r="L2258" s="71" t="n">
        <f aca="false">E2258*I2258*J2258</f>
        <v>0</v>
      </c>
      <c r="M2258" s="72" t="n">
        <f aca="false">G2258*I2258*J2258</f>
        <v>0</v>
      </c>
      <c r="N2258" s="72" t="n">
        <f aca="false">D2258*I2258*J2258</f>
        <v>0</v>
      </c>
      <c r="O2258" s="71" t="n">
        <f aca="false">F2258*J2258</f>
        <v>3</v>
      </c>
      <c r="P2258" s="71" t="n">
        <f aca="false">E2258*J2258</f>
        <v>1</v>
      </c>
    </row>
    <row r="2259" customFormat="false" ht="15" hidden="false" customHeight="false" outlineLevel="0" collapsed="false">
      <c r="A2259" s="71" t="s">
        <v>60</v>
      </c>
      <c r="B2259" s="71" t="s">
        <v>47</v>
      </c>
      <c r="C2259" s="71" t="s">
        <v>833</v>
      </c>
      <c r="D2259" s="72" t="n">
        <v>0</v>
      </c>
      <c r="E2259" s="71" t="n">
        <v>0</v>
      </c>
      <c r="F2259" s="71" t="n">
        <v>3</v>
      </c>
      <c r="G2259" s="72" t="n">
        <v>59.85</v>
      </c>
      <c r="H2259" s="72" t="n">
        <v>59.85</v>
      </c>
      <c r="I2259" s="71" t="n">
        <f aca="false">IF(B2259&gt;=Settings!$B$23,1,0)</f>
        <v>0</v>
      </c>
      <c r="J2259" s="71" t="n">
        <v>1</v>
      </c>
      <c r="K2259" s="71" t="n">
        <f aca="false">F2259*I2259*J2259</f>
        <v>0</v>
      </c>
      <c r="L2259" s="71" t="n">
        <f aca="false">E2259*I2259*J2259</f>
        <v>0</v>
      </c>
      <c r="M2259" s="72" t="n">
        <f aca="false">G2259*I2259*J2259</f>
        <v>0</v>
      </c>
      <c r="N2259" s="72" t="n">
        <f aca="false">D2259*I2259*J2259</f>
        <v>-0</v>
      </c>
      <c r="O2259" s="71" t="n">
        <f aca="false">F2259*J2259</f>
        <v>3</v>
      </c>
      <c r="P2259" s="71" t="n">
        <f aca="false">E2259*J2259</f>
        <v>0</v>
      </c>
    </row>
    <row r="2260" customFormat="false" ht="15" hidden="false" customHeight="false" outlineLevel="0" collapsed="false">
      <c r="A2260" s="71" t="s">
        <v>59</v>
      </c>
      <c r="B2260" s="71" t="s">
        <v>47</v>
      </c>
      <c r="C2260" s="71" t="s">
        <v>663</v>
      </c>
      <c r="D2260" s="72" t="n">
        <v>0</v>
      </c>
      <c r="E2260" s="71" t="n">
        <v>0</v>
      </c>
      <c r="F2260" s="71" t="n">
        <v>60</v>
      </c>
      <c r="G2260" s="72" t="n">
        <v>3184.974</v>
      </c>
      <c r="H2260" s="72" t="n">
        <v>3184.974</v>
      </c>
      <c r="I2260" s="71" t="n">
        <f aca="false">IF(B2260&gt;=Settings!$B$23,1,0)</f>
        <v>0</v>
      </c>
      <c r="J2260" s="71" t="n">
        <v>1</v>
      </c>
      <c r="K2260" s="71" t="n">
        <f aca="false">F2260*I2260*J2260</f>
        <v>0</v>
      </c>
      <c r="L2260" s="71" t="n">
        <f aca="false">E2260*I2260*J2260</f>
        <v>0</v>
      </c>
      <c r="M2260" s="72" t="n">
        <f aca="false">G2260*I2260*J2260</f>
        <v>0</v>
      </c>
      <c r="N2260" s="72" t="n">
        <f aca="false">D2260*I2260*J2260</f>
        <v>-0</v>
      </c>
      <c r="O2260" s="71" t="n">
        <f aca="false">F2260*J2260</f>
        <v>60</v>
      </c>
      <c r="P2260" s="71" t="n">
        <f aca="false">E2260*J2260</f>
        <v>0</v>
      </c>
    </row>
    <row r="2261" customFormat="false" ht="15" hidden="false" customHeight="false" outlineLevel="0" collapsed="false">
      <c r="A2261" s="71" t="s">
        <v>60</v>
      </c>
      <c r="B2261" s="71" t="s">
        <v>47</v>
      </c>
      <c r="C2261" s="71" t="s">
        <v>583</v>
      </c>
      <c r="D2261" s="72" t="n">
        <v>19.75</v>
      </c>
      <c r="E2261" s="71" t="n">
        <v>5</v>
      </c>
      <c r="F2261" s="71" t="n">
        <v>135</v>
      </c>
      <c r="G2261" s="72" t="n">
        <v>533.25</v>
      </c>
      <c r="H2261" s="72" t="n">
        <v>513.5</v>
      </c>
      <c r="I2261" s="71" t="n">
        <f aca="false">IF(B2261&gt;=Settings!$B$23,1,0)</f>
        <v>0</v>
      </c>
      <c r="J2261" s="71" t="n">
        <v>1</v>
      </c>
      <c r="K2261" s="71" t="n">
        <f aca="false">F2261*I2261*J2261</f>
        <v>0</v>
      </c>
      <c r="L2261" s="71" t="n">
        <f aca="false">E2261*I2261*J2261</f>
        <v>0</v>
      </c>
      <c r="M2261" s="72" t="n">
        <f aca="false">G2261*I2261*J2261</f>
        <v>0</v>
      </c>
      <c r="N2261" s="72" t="n">
        <f aca="false">D2261*I2261*J2261</f>
        <v>0</v>
      </c>
      <c r="O2261" s="71" t="n">
        <f aca="false">F2261*J2261</f>
        <v>135</v>
      </c>
      <c r="P2261" s="71" t="n">
        <f aca="false">E2261*J2261</f>
        <v>5</v>
      </c>
    </row>
    <row r="2262" customFormat="false" ht="15" hidden="false" customHeight="false" outlineLevel="0" collapsed="false">
      <c r="A2262" s="71" t="s">
        <v>60</v>
      </c>
      <c r="B2262" s="71" t="s">
        <v>47</v>
      </c>
      <c r="C2262" s="71" t="s">
        <v>140</v>
      </c>
      <c r="D2262" s="72" t="n">
        <v>129.95</v>
      </c>
      <c r="E2262" s="71" t="n">
        <v>1</v>
      </c>
      <c r="F2262" s="71" t="n">
        <v>23</v>
      </c>
      <c r="G2262" s="72" t="n">
        <v>3318.85</v>
      </c>
      <c r="H2262" s="72" t="n">
        <v>3188.9</v>
      </c>
      <c r="I2262" s="71" t="n">
        <f aca="false">IF(B2262&gt;=Settings!$B$23,1,0)</f>
        <v>0</v>
      </c>
      <c r="J2262" s="71" t="n">
        <v>1</v>
      </c>
      <c r="K2262" s="71" t="n">
        <f aca="false">F2262*I2262*J2262</f>
        <v>0</v>
      </c>
      <c r="L2262" s="71" t="n">
        <f aca="false">E2262*I2262*J2262</f>
        <v>0</v>
      </c>
      <c r="M2262" s="72" t="n">
        <f aca="false">G2262*I2262*J2262</f>
        <v>0</v>
      </c>
      <c r="N2262" s="72" t="n">
        <f aca="false">D2262*I2262*J2262</f>
        <v>0</v>
      </c>
      <c r="O2262" s="71" t="n">
        <f aca="false">F2262*J2262</f>
        <v>23</v>
      </c>
      <c r="P2262" s="71" t="n">
        <f aca="false">E2262*J2262</f>
        <v>1</v>
      </c>
    </row>
    <row r="2263" customFormat="false" ht="15" hidden="false" customHeight="false" outlineLevel="0" collapsed="false">
      <c r="A2263" s="71" t="s">
        <v>60</v>
      </c>
      <c r="B2263" s="71" t="s">
        <v>47</v>
      </c>
      <c r="C2263" s="71" t="s">
        <v>1363</v>
      </c>
      <c r="D2263" s="72" t="n">
        <v>0</v>
      </c>
      <c r="E2263" s="71" t="n">
        <v>0</v>
      </c>
      <c r="F2263" s="71" t="n">
        <v>1</v>
      </c>
      <c r="G2263" s="72" t="n">
        <v>134.95</v>
      </c>
      <c r="H2263" s="72" t="n">
        <v>134.95</v>
      </c>
      <c r="I2263" s="71" t="n">
        <f aca="false">IF(B2263&gt;=Settings!$B$23,1,0)</f>
        <v>0</v>
      </c>
      <c r="J2263" s="71" t="n">
        <v>1</v>
      </c>
      <c r="K2263" s="71" t="n">
        <f aca="false">F2263*I2263*J2263</f>
        <v>0</v>
      </c>
      <c r="L2263" s="71" t="n">
        <f aca="false">E2263*I2263*J2263</f>
        <v>0</v>
      </c>
      <c r="M2263" s="72" t="n">
        <f aca="false">G2263*I2263*J2263</f>
        <v>0</v>
      </c>
      <c r="N2263" s="72" t="n">
        <f aca="false">D2263*I2263*J2263</f>
        <v>-0</v>
      </c>
      <c r="O2263" s="71" t="n">
        <f aca="false">F2263*J2263</f>
        <v>1</v>
      </c>
      <c r="P2263" s="71" t="n">
        <f aca="false">E2263*J2263</f>
        <v>0</v>
      </c>
    </row>
    <row r="2264" customFormat="false" ht="15" hidden="false" customHeight="false" outlineLevel="0" collapsed="false">
      <c r="A2264" s="71" t="s">
        <v>60</v>
      </c>
      <c r="B2264" s="71" t="s">
        <v>47</v>
      </c>
      <c r="C2264" s="71" t="s">
        <v>2054</v>
      </c>
      <c r="D2264" s="72" t="n">
        <v>0</v>
      </c>
      <c r="E2264" s="71" t="n">
        <v>0</v>
      </c>
      <c r="F2264" s="71" t="n">
        <v>1</v>
      </c>
      <c r="G2264" s="72" t="n">
        <v>184.95</v>
      </c>
      <c r="H2264" s="72" t="n">
        <v>184.95</v>
      </c>
      <c r="I2264" s="71" t="n">
        <f aca="false">IF(B2264&gt;=Settings!$B$23,1,0)</f>
        <v>0</v>
      </c>
      <c r="J2264" s="71" t="n">
        <v>1</v>
      </c>
      <c r="K2264" s="71" t="n">
        <f aca="false">F2264*I2264*J2264</f>
        <v>0</v>
      </c>
      <c r="L2264" s="71" t="n">
        <f aca="false">E2264*I2264*J2264</f>
        <v>0</v>
      </c>
      <c r="M2264" s="72" t="n">
        <f aca="false">G2264*I2264*J2264</f>
        <v>0</v>
      </c>
      <c r="N2264" s="72" t="n">
        <f aca="false">D2264*I2264*J2264</f>
        <v>-0</v>
      </c>
      <c r="O2264" s="71" t="n">
        <f aca="false">F2264*J2264</f>
        <v>1</v>
      </c>
      <c r="P2264" s="71" t="n">
        <f aca="false">E2264*J2264</f>
        <v>0</v>
      </c>
    </row>
    <row r="2265" customFormat="false" ht="15" hidden="false" customHeight="false" outlineLevel="0" collapsed="false">
      <c r="A2265" s="71" t="s">
        <v>60</v>
      </c>
      <c r="B2265" s="71" t="s">
        <v>47</v>
      </c>
      <c r="C2265" s="71" t="s">
        <v>1297</v>
      </c>
      <c r="D2265" s="72" t="n">
        <v>15</v>
      </c>
      <c r="E2265" s="71" t="n">
        <v>1</v>
      </c>
      <c r="F2265" s="71" t="n">
        <v>6</v>
      </c>
      <c r="G2265" s="72" t="n">
        <v>533.2</v>
      </c>
      <c r="H2265" s="72" t="n">
        <v>518.2</v>
      </c>
      <c r="I2265" s="71" t="n">
        <f aca="false">IF(B2265&gt;=Settings!$B$23,1,0)</f>
        <v>0</v>
      </c>
      <c r="J2265" s="71" t="n">
        <v>1</v>
      </c>
      <c r="K2265" s="71" t="n">
        <f aca="false">F2265*I2265*J2265</f>
        <v>0</v>
      </c>
      <c r="L2265" s="71" t="n">
        <f aca="false">E2265*I2265*J2265</f>
        <v>0</v>
      </c>
      <c r="M2265" s="72" t="n">
        <f aca="false">G2265*I2265*J2265</f>
        <v>0</v>
      </c>
      <c r="N2265" s="72" t="n">
        <f aca="false">D2265*I2265*J2265</f>
        <v>0</v>
      </c>
      <c r="O2265" s="71" t="n">
        <f aca="false">F2265*J2265</f>
        <v>6</v>
      </c>
      <c r="P2265" s="71" t="n">
        <f aca="false">E2265*J2265</f>
        <v>1</v>
      </c>
    </row>
    <row r="2266" customFormat="false" ht="15" hidden="false" customHeight="false" outlineLevel="0" collapsed="false">
      <c r="A2266" s="71" t="s">
        <v>59</v>
      </c>
      <c r="B2266" s="71" t="s">
        <v>47</v>
      </c>
      <c r="C2266" s="71" t="s">
        <v>1346</v>
      </c>
      <c r="D2266" s="72" t="n">
        <v>0</v>
      </c>
      <c r="E2266" s="71" t="n">
        <v>0</v>
      </c>
      <c r="F2266" s="71" t="n">
        <v>5</v>
      </c>
      <c r="G2266" s="72" t="n">
        <v>492.75</v>
      </c>
      <c r="H2266" s="72" t="n">
        <v>492.75</v>
      </c>
      <c r="I2266" s="71" t="n">
        <f aca="false">IF(B2266&gt;=Settings!$B$23,1,0)</f>
        <v>0</v>
      </c>
      <c r="J2266" s="71" t="n">
        <v>1</v>
      </c>
      <c r="K2266" s="71" t="n">
        <f aca="false">F2266*I2266*J2266</f>
        <v>0</v>
      </c>
      <c r="L2266" s="71" t="n">
        <f aca="false">E2266*I2266*J2266</f>
        <v>0</v>
      </c>
      <c r="M2266" s="72" t="n">
        <f aca="false">G2266*I2266*J2266</f>
        <v>0</v>
      </c>
      <c r="N2266" s="72" t="n">
        <f aca="false">D2266*I2266*J2266</f>
        <v>-0</v>
      </c>
      <c r="O2266" s="71" t="n">
        <f aca="false">F2266*J2266</f>
        <v>5</v>
      </c>
      <c r="P2266" s="71" t="n">
        <f aca="false">E2266*J2266</f>
        <v>0</v>
      </c>
    </row>
    <row r="2267" customFormat="false" ht="15" hidden="false" customHeight="false" outlineLevel="0" collapsed="false">
      <c r="A2267" s="71" t="s">
        <v>59</v>
      </c>
      <c r="B2267" s="71" t="s">
        <v>47</v>
      </c>
      <c r="C2267" s="71" t="s">
        <v>1347</v>
      </c>
      <c r="D2267" s="72" t="n">
        <v>0</v>
      </c>
      <c r="E2267" s="71" t="n">
        <v>0</v>
      </c>
      <c r="F2267" s="71" t="n">
        <v>3</v>
      </c>
      <c r="G2267" s="72" t="n">
        <v>659.85</v>
      </c>
      <c r="H2267" s="72" t="n">
        <v>659.85</v>
      </c>
      <c r="I2267" s="71" t="n">
        <f aca="false">IF(B2267&gt;=Settings!$B$23,1,0)</f>
        <v>0</v>
      </c>
      <c r="J2267" s="71" t="n">
        <v>1</v>
      </c>
      <c r="K2267" s="71" t="n">
        <f aca="false">F2267*I2267*J2267</f>
        <v>0</v>
      </c>
      <c r="L2267" s="71" t="n">
        <f aca="false">E2267*I2267*J2267</f>
        <v>0</v>
      </c>
      <c r="M2267" s="72" t="n">
        <f aca="false">G2267*I2267*J2267</f>
        <v>0</v>
      </c>
      <c r="N2267" s="72" t="n">
        <f aca="false">D2267*I2267*J2267</f>
        <v>-0</v>
      </c>
      <c r="O2267" s="71" t="n">
        <f aca="false">F2267*J2267</f>
        <v>3</v>
      </c>
      <c r="P2267" s="71" t="n">
        <f aca="false">E2267*J2267</f>
        <v>0</v>
      </c>
    </row>
    <row r="2268" customFormat="false" ht="15" hidden="false" customHeight="false" outlineLevel="0" collapsed="false">
      <c r="A2268" s="71" t="s">
        <v>60</v>
      </c>
      <c r="B2268" s="71" t="s">
        <v>47</v>
      </c>
      <c r="C2268" s="71" t="s">
        <v>1214</v>
      </c>
      <c r="D2268" s="72" t="n">
        <v>0</v>
      </c>
      <c r="E2268" s="71" t="n">
        <v>0</v>
      </c>
      <c r="F2268" s="71" t="n">
        <v>1</v>
      </c>
      <c r="G2268" s="72" t="n">
        <v>139.95</v>
      </c>
      <c r="H2268" s="72" t="n">
        <v>139.95</v>
      </c>
      <c r="I2268" s="71" t="n">
        <f aca="false">IF(B2268&gt;=Settings!$B$23,1,0)</f>
        <v>0</v>
      </c>
      <c r="J2268" s="71" t="n">
        <v>1</v>
      </c>
      <c r="K2268" s="71" t="n">
        <f aca="false">F2268*I2268*J2268</f>
        <v>0</v>
      </c>
      <c r="L2268" s="71" t="n">
        <f aca="false">E2268*I2268*J2268</f>
        <v>0</v>
      </c>
      <c r="M2268" s="72" t="n">
        <f aca="false">G2268*I2268*J2268</f>
        <v>0</v>
      </c>
      <c r="N2268" s="72" t="n">
        <f aca="false">D2268*I2268*J2268</f>
        <v>-0</v>
      </c>
      <c r="O2268" s="71" t="n">
        <f aca="false">F2268*J2268</f>
        <v>1</v>
      </c>
      <c r="P2268" s="71" t="n">
        <f aca="false">E2268*J2268</f>
        <v>0</v>
      </c>
    </row>
    <row r="2269" customFormat="false" ht="15" hidden="false" customHeight="false" outlineLevel="0" collapsed="false">
      <c r="A2269" s="71" t="s">
        <v>59</v>
      </c>
      <c r="B2269" s="71" t="s">
        <v>47</v>
      </c>
      <c r="C2269" s="71" t="s">
        <v>581</v>
      </c>
      <c r="D2269" s="72" t="n">
        <v>0</v>
      </c>
      <c r="E2269" s="71" t="n">
        <v>0</v>
      </c>
      <c r="F2269" s="71" t="n">
        <v>2</v>
      </c>
      <c r="G2269" s="72" t="n">
        <v>225.9</v>
      </c>
      <c r="H2269" s="72" t="n">
        <v>225.9</v>
      </c>
      <c r="I2269" s="71" t="n">
        <f aca="false">IF(B2269&gt;=Settings!$B$23,1,0)</f>
        <v>0</v>
      </c>
      <c r="J2269" s="71" t="n">
        <v>1</v>
      </c>
      <c r="K2269" s="71" t="n">
        <f aca="false">F2269*I2269*J2269</f>
        <v>0</v>
      </c>
      <c r="L2269" s="71" t="n">
        <f aca="false">E2269*I2269*J2269</f>
        <v>0</v>
      </c>
      <c r="M2269" s="72" t="n">
        <f aca="false">G2269*I2269*J2269</f>
        <v>0</v>
      </c>
      <c r="N2269" s="72" t="n">
        <f aca="false">D2269*I2269*J2269</f>
        <v>-0</v>
      </c>
      <c r="O2269" s="71" t="n">
        <f aca="false">F2269*J2269</f>
        <v>2</v>
      </c>
      <c r="P2269" s="71" t="n">
        <f aca="false">E2269*J2269</f>
        <v>0</v>
      </c>
    </row>
    <row r="2270" customFormat="false" ht="15" hidden="false" customHeight="false" outlineLevel="0" collapsed="false">
      <c r="A2270" s="71" t="s">
        <v>60</v>
      </c>
      <c r="B2270" s="71" t="s">
        <v>47</v>
      </c>
      <c r="C2270" s="71" t="s">
        <v>1364</v>
      </c>
      <c r="D2270" s="72" t="n">
        <v>94.95</v>
      </c>
      <c r="E2270" s="71" t="n">
        <v>1</v>
      </c>
      <c r="F2270" s="71" t="n">
        <v>3</v>
      </c>
      <c r="G2270" s="72" t="n">
        <v>284.85</v>
      </c>
      <c r="H2270" s="72" t="n">
        <v>189.9</v>
      </c>
      <c r="I2270" s="71" t="n">
        <f aca="false">IF(B2270&gt;=Settings!$B$23,1,0)</f>
        <v>0</v>
      </c>
      <c r="J2270" s="71" t="n">
        <v>1</v>
      </c>
      <c r="K2270" s="71" t="n">
        <f aca="false">F2270*I2270*J2270</f>
        <v>0</v>
      </c>
      <c r="L2270" s="71" t="n">
        <f aca="false">E2270*I2270*J2270</f>
        <v>0</v>
      </c>
      <c r="M2270" s="72" t="n">
        <f aca="false">G2270*I2270*J2270</f>
        <v>0</v>
      </c>
      <c r="N2270" s="72" t="n">
        <f aca="false">D2270*I2270*J2270</f>
        <v>0</v>
      </c>
      <c r="O2270" s="71" t="n">
        <f aca="false">F2270*J2270</f>
        <v>3</v>
      </c>
      <c r="P2270" s="71" t="n">
        <f aca="false">E2270*J2270</f>
        <v>1</v>
      </c>
    </row>
    <row r="2271" customFormat="false" ht="15" hidden="false" customHeight="false" outlineLevel="0" collapsed="false">
      <c r="A2271" s="71" t="s">
        <v>60</v>
      </c>
      <c r="B2271" s="71" t="s">
        <v>47</v>
      </c>
      <c r="C2271" s="71" t="s">
        <v>1116</v>
      </c>
      <c r="D2271" s="72" t="n">
        <v>14.99</v>
      </c>
      <c r="E2271" s="71" t="n">
        <v>1</v>
      </c>
      <c r="F2271" s="71" t="n">
        <v>62</v>
      </c>
      <c r="G2271" s="72" t="n">
        <v>1019.38</v>
      </c>
      <c r="H2271" s="72" t="n">
        <v>1004.39</v>
      </c>
      <c r="I2271" s="71" t="n">
        <f aca="false">IF(B2271&gt;=Settings!$B$23,1,0)</f>
        <v>0</v>
      </c>
      <c r="J2271" s="71" t="n">
        <v>1</v>
      </c>
      <c r="K2271" s="71" t="n">
        <f aca="false">F2271*I2271*J2271</f>
        <v>0</v>
      </c>
      <c r="L2271" s="71" t="n">
        <f aca="false">E2271*I2271*J2271</f>
        <v>0</v>
      </c>
      <c r="M2271" s="72" t="n">
        <f aca="false">G2271*I2271*J2271</f>
        <v>0</v>
      </c>
      <c r="N2271" s="72" t="n">
        <f aca="false">D2271*I2271*J2271</f>
        <v>0</v>
      </c>
      <c r="O2271" s="71" t="n">
        <f aca="false">F2271*J2271</f>
        <v>62</v>
      </c>
      <c r="P2271" s="71" t="n">
        <f aca="false">E2271*J2271</f>
        <v>1</v>
      </c>
    </row>
    <row r="2272" customFormat="false" ht="15" hidden="false" customHeight="false" outlineLevel="0" collapsed="false">
      <c r="A2272" s="71" t="s">
        <v>61</v>
      </c>
      <c r="B2272" s="71" t="s">
        <v>47</v>
      </c>
      <c r="C2272" s="71" t="s">
        <v>2055</v>
      </c>
      <c r="D2272" s="72" t="n">
        <v>0</v>
      </c>
      <c r="E2272" s="71" t="n">
        <v>0</v>
      </c>
      <c r="F2272" s="71" t="n">
        <v>3</v>
      </c>
      <c r="G2272" s="72" t="n">
        <v>537.45</v>
      </c>
      <c r="H2272" s="72" t="n">
        <v>537.45</v>
      </c>
      <c r="I2272" s="71" t="n">
        <f aca="false">IF(B2272&gt;=Settings!$B$23,1,0)</f>
        <v>0</v>
      </c>
      <c r="J2272" s="71" t="n">
        <v>1</v>
      </c>
      <c r="K2272" s="71" t="n">
        <f aca="false">F2272*I2272*J2272</f>
        <v>0</v>
      </c>
      <c r="L2272" s="71" t="n">
        <f aca="false">E2272*I2272*J2272</f>
        <v>0</v>
      </c>
      <c r="M2272" s="72" t="n">
        <f aca="false">G2272*I2272*J2272</f>
        <v>0</v>
      </c>
      <c r="N2272" s="72" t="n">
        <f aca="false">D2272*I2272*J2272</f>
        <v>-0</v>
      </c>
      <c r="O2272" s="71" t="n">
        <f aca="false">F2272*J2272</f>
        <v>3</v>
      </c>
      <c r="P2272" s="71" t="n">
        <f aca="false">E2272*J2272</f>
        <v>0</v>
      </c>
    </row>
    <row r="2273" customFormat="false" ht="15" hidden="false" customHeight="false" outlineLevel="0" collapsed="false">
      <c r="A2273" s="71" t="s">
        <v>60</v>
      </c>
      <c r="B2273" s="71" t="s">
        <v>47</v>
      </c>
      <c r="C2273" s="71" t="s">
        <v>2056</v>
      </c>
      <c r="D2273" s="72" t="n">
        <v>0</v>
      </c>
      <c r="E2273" s="71" t="n">
        <v>0</v>
      </c>
      <c r="F2273" s="71" t="n">
        <v>3</v>
      </c>
      <c r="G2273" s="72" t="n">
        <v>359.85</v>
      </c>
      <c r="H2273" s="72" t="n">
        <v>359.85</v>
      </c>
      <c r="I2273" s="71" t="n">
        <f aca="false">IF(B2273&gt;=Settings!$B$23,1,0)</f>
        <v>0</v>
      </c>
      <c r="J2273" s="71" t="n">
        <v>1</v>
      </c>
      <c r="K2273" s="71" t="n">
        <f aca="false">F2273*I2273*J2273</f>
        <v>0</v>
      </c>
      <c r="L2273" s="71" t="n">
        <f aca="false">E2273*I2273*J2273</f>
        <v>0</v>
      </c>
      <c r="M2273" s="72" t="n">
        <f aca="false">G2273*I2273*J2273</f>
        <v>0</v>
      </c>
      <c r="N2273" s="72" t="n">
        <f aca="false">D2273*I2273*J2273</f>
        <v>-0</v>
      </c>
      <c r="O2273" s="71" t="n">
        <f aca="false">F2273*J2273</f>
        <v>3</v>
      </c>
      <c r="P2273" s="71" t="n">
        <f aca="false">E2273*J2273</f>
        <v>0</v>
      </c>
    </row>
    <row r="2274" customFormat="false" ht="15" hidden="false" customHeight="false" outlineLevel="0" collapsed="false">
      <c r="A2274" s="71" t="s">
        <v>60</v>
      </c>
      <c r="B2274" s="71" t="s">
        <v>47</v>
      </c>
      <c r="C2274" s="71" t="s">
        <v>2057</v>
      </c>
      <c r="D2274" s="72" t="n">
        <v>0</v>
      </c>
      <c r="E2274" s="71" t="n">
        <v>0</v>
      </c>
      <c r="F2274" s="71" t="n">
        <v>1</v>
      </c>
      <c r="G2274" s="72" t="n">
        <v>89.95</v>
      </c>
      <c r="H2274" s="72" t="n">
        <v>89.95</v>
      </c>
      <c r="I2274" s="71" t="n">
        <f aca="false">IF(B2274&gt;=Settings!$B$23,1,0)</f>
        <v>0</v>
      </c>
      <c r="J2274" s="71" t="n">
        <v>1</v>
      </c>
      <c r="K2274" s="71" t="n">
        <f aca="false">F2274*I2274*J2274</f>
        <v>0</v>
      </c>
      <c r="L2274" s="71" t="n">
        <f aca="false">E2274*I2274*J2274</f>
        <v>0</v>
      </c>
      <c r="M2274" s="72" t="n">
        <f aca="false">G2274*I2274*J2274</f>
        <v>0</v>
      </c>
      <c r="N2274" s="72" t="n">
        <f aca="false">D2274*I2274*J2274</f>
        <v>-0</v>
      </c>
      <c r="O2274" s="71" t="n">
        <f aca="false">F2274*J2274</f>
        <v>1</v>
      </c>
      <c r="P2274" s="71" t="n">
        <f aca="false">E2274*J2274</f>
        <v>0</v>
      </c>
    </row>
    <row r="2275" customFormat="false" ht="15" hidden="false" customHeight="false" outlineLevel="0" collapsed="false">
      <c r="A2275" s="71" t="s">
        <v>59</v>
      </c>
      <c r="B2275" s="71" t="s">
        <v>47</v>
      </c>
      <c r="C2275" s="71" t="s">
        <v>1427</v>
      </c>
      <c r="D2275" s="72" t="n">
        <v>0</v>
      </c>
      <c r="E2275" s="71" t="n">
        <v>0</v>
      </c>
      <c r="F2275" s="71" t="n">
        <v>8</v>
      </c>
      <c r="G2275" s="72" t="n">
        <v>1018.547</v>
      </c>
      <c r="H2275" s="72" t="n">
        <v>1018.547</v>
      </c>
      <c r="I2275" s="71" t="n">
        <f aca="false">IF(B2275&gt;=Settings!$B$23,1,0)</f>
        <v>0</v>
      </c>
      <c r="J2275" s="71" t="n">
        <v>1</v>
      </c>
      <c r="K2275" s="71" t="n">
        <f aca="false">F2275*I2275*J2275</f>
        <v>0</v>
      </c>
      <c r="L2275" s="71" t="n">
        <f aca="false">E2275*I2275*J2275</f>
        <v>0</v>
      </c>
      <c r="M2275" s="72" t="n">
        <f aca="false">G2275*I2275*J2275</f>
        <v>0</v>
      </c>
      <c r="N2275" s="72" t="n">
        <f aca="false">D2275*I2275*J2275</f>
        <v>-0</v>
      </c>
      <c r="O2275" s="71" t="n">
        <f aca="false">F2275*J2275</f>
        <v>8</v>
      </c>
      <c r="P2275" s="71" t="n">
        <f aca="false">E2275*J2275</f>
        <v>0</v>
      </c>
    </row>
    <row r="2276" customFormat="false" ht="15" hidden="false" customHeight="false" outlineLevel="0" collapsed="false">
      <c r="A2276" s="71" t="s">
        <v>60</v>
      </c>
      <c r="B2276" s="71" t="s">
        <v>47</v>
      </c>
      <c r="C2276" s="71" t="s">
        <v>801</v>
      </c>
      <c r="D2276" s="72" t="n">
        <v>24.95</v>
      </c>
      <c r="E2276" s="71" t="n">
        <v>1</v>
      </c>
      <c r="F2276" s="71" t="n">
        <v>48</v>
      </c>
      <c r="G2276" s="72" t="n">
        <v>1197.6</v>
      </c>
      <c r="H2276" s="72" t="n">
        <v>1172.65</v>
      </c>
      <c r="I2276" s="71" t="n">
        <f aca="false">IF(B2276&gt;=Settings!$B$23,1,0)</f>
        <v>0</v>
      </c>
      <c r="J2276" s="71" t="n">
        <v>1</v>
      </c>
      <c r="K2276" s="71" t="n">
        <f aca="false">F2276*I2276*J2276</f>
        <v>0</v>
      </c>
      <c r="L2276" s="71" t="n">
        <f aca="false">E2276*I2276*J2276</f>
        <v>0</v>
      </c>
      <c r="M2276" s="72" t="n">
        <f aca="false">G2276*I2276*J2276</f>
        <v>0</v>
      </c>
      <c r="N2276" s="72" t="n">
        <f aca="false">D2276*I2276*J2276</f>
        <v>0</v>
      </c>
      <c r="O2276" s="71" t="n">
        <f aca="false">F2276*J2276</f>
        <v>48</v>
      </c>
      <c r="P2276" s="71" t="n">
        <f aca="false">E2276*J2276</f>
        <v>1</v>
      </c>
    </row>
    <row r="2277" customFormat="false" ht="15" hidden="false" customHeight="false" outlineLevel="0" collapsed="false">
      <c r="A2277" s="71" t="s">
        <v>60</v>
      </c>
      <c r="B2277" s="71" t="s">
        <v>47</v>
      </c>
      <c r="C2277" s="71" t="s">
        <v>2058</v>
      </c>
      <c r="D2277" s="72" t="n">
        <v>19.96</v>
      </c>
      <c r="E2277" s="71" t="n">
        <v>4</v>
      </c>
      <c r="F2277" s="71" t="n">
        <v>112</v>
      </c>
      <c r="G2277" s="72" t="n">
        <v>558.88</v>
      </c>
      <c r="H2277" s="72" t="n">
        <v>538.92</v>
      </c>
      <c r="I2277" s="71" t="n">
        <f aca="false">IF(B2277&gt;=Settings!$B$23,1,0)</f>
        <v>0</v>
      </c>
      <c r="J2277" s="71" t="n">
        <v>1</v>
      </c>
      <c r="K2277" s="71" t="n">
        <f aca="false">F2277*I2277*J2277</f>
        <v>0</v>
      </c>
      <c r="L2277" s="71" t="n">
        <f aca="false">E2277*I2277*J2277</f>
        <v>0</v>
      </c>
      <c r="M2277" s="72" t="n">
        <f aca="false">G2277*I2277*J2277</f>
        <v>0</v>
      </c>
      <c r="N2277" s="72" t="n">
        <f aca="false">D2277*I2277*J2277</f>
        <v>0</v>
      </c>
      <c r="O2277" s="71" t="n">
        <f aca="false">F2277*J2277</f>
        <v>112</v>
      </c>
      <c r="P2277" s="71" t="n">
        <f aca="false">E2277*J2277</f>
        <v>4</v>
      </c>
    </row>
    <row r="2278" customFormat="false" ht="15" hidden="false" customHeight="false" outlineLevel="0" collapsed="false">
      <c r="A2278" s="71" t="s">
        <v>60</v>
      </c>
      <c r="B2278" s="71" t="s">
        <v>47</v>
      </c>
      <c r="C2278" s="71" t="s">
        <v>2059</v>
      </c>
      <c r="D2278" s="72" t="n">
        <v>0</v>
      </c>
      <c r="E2278" s="71" t="n">
        <v>0</v>
      </c>
      <c r="F2278" s="71" t="n">
        <v>1</v>
      </c>
      <c r="G2278" s="72" t="n">
        <v>65.35</v>
      </c>
      <c r="H2278" s="72" t="n">
        <v>65.35</v>
      </c>
      <c r="I2278" s="71" t="n">
        <f aca="false">IF(B2278&gt;=Settings!$B$23,1,0)</f>
        <v>0</v>
      </c>
      <c r="J2278" s="71" t="n">
        <v>1</v>
      </c>
      <c r="K2278" s="71" t="n">
        <f aca="false">F2278*I2278*J2278</f>
        <v>0</v>
      </c>
      <c r="L2278" s="71" t="n">
        <f aca="false">E2278*I2278*J2278</f>
        <v>0</v>
      </c>
      <c r="M2278" s="72" t="n">
        <f aca="false">G2278*I2278*J2278</f>
        <v>0</v>
      </c>
      <c r="N2278" s="72" t="n">
        <f aca="false">D2278*I2278*J2278</f>
        <v>-0</v>
      </c>
      <c r="O2278" s="71" t="n">
        <f aca="false">F2278*J2278</f>
        <v>1</v>
      </c>
      <c r="P2278" s="71" t="n">
        <f aca="false">E2278*J2278</f>
        <v>0</v>
      </c>
    </row>
    <row r="2279" customFormat="false" ht="15" hidden="false" customHeight="false" outlineLevel="0" collapsed="false">
      <c r="A2279" s="71" t="s">
        <v>61</v>
      </c>
      <c r="B2279" s="71" t="s">
        <v>47</v>
      </c>
      <c r="C2279" s="71" t="s">
        <v>1298</v>
      </c>
      <c r="D2279" s="72" t="n">
        <v>0</v>
      </c>
      <c r="E2279" s="71" t="n">
        <v>0</v>
      </c>
      <c r="F2279" s="71" t="n">
        <v>1</v>
      </c>
      <c r="G2279" s="72" t="n">
        <v>74.95</v>
      </c>
      <c r="H2279" s="72" t="n">
        <v>63.71</v>
      </c>
      <c r="I2279" s="71" t="n">
        <f aca="false">IF(B2279&gt;=Settings!$B$23,1,0)</f>
        <v>0</v>
      </c>
      <c r="J2279" s="71" t="n">
        <v>1</v>
      </c>
      <c r="K2279" s="71" t="n">
        <f aca="false">F2279*I2279*J2279</f>
        <v>0</v>
      </c>
      <c r="L2279" s="71" t="n">
        <f aca="false">E2279*I2279*J2279</f>
        <v>0</v>
      </c>
      <c r="M2279" s="72" t="n">
        <f aca="false">G2279*I2279*J2279</f>
        <v>0</v>
      </c>
      <c r="N2279" s="72" t="n">
        <f aca="false">D2279*I2279*J2279</f>
        <v>-0</v>
      </c>
      <c r="O2279" s="71" t="n">
        <f aca="false">F2279*J2279</f>
        <v>1</v>
      </c>
      <c r="P2279" s="71" t="n">
        <f aca="false">E2279*J2279</f>
        <v>0</v>
      </c>
    </row>
    <row r="2280" customFormat="false" ht="15" hidden="false" customHeight="false" outlineLevel="0" collapsed="false">
      <c r="A2280" s="71" t="s">
        <v>61</v>
      </c>
      <c r="B2280" s="71" t="s">
        <v>47</v>
      </c>
      <c r="C2280" s="71" t="s">
        <v>1130</v>
      </c>
      <c r="D2280" s="72" t="n">
        <v>112.15</v>
      </c>
      <c r="E2280" s="71" t="n">
        <v>1</v>
      </c>
      <c r="F2280" s="71" t="n">
        <v>19</v>
      </c>
      <c r="G2280" s="72" t="n">
        <v>2130.85</v>
      </c>
      <c r="H2280" s="72" t="n">
        <v>1934.6</v>
      </c>
      <c r="I2280" s="71" t="n">
        <f aca="false">IF(B2280&gt;=Settings!$B$23,1,0)</f>
        <v>0</v>
      </c>
      <c r="J2280" s="71" t="n">
        <v>1</v>
      </c>
      <c r="K2280" s="71" t="n">
        <f aca="false">F2280*I2280*J2280</f>
        <v>0</v>
      </c>
      <c r="L2280" s="71" t="n">
        <f aca="false">E2280*I2280*J2280</f>
        <v>0</v>
      </c>
      <c r="M2280" s="72" t="n">
        <f aca="false">G2280*I2280*J2280</f>
        <v>0</v>
      </c>
      <c r="N2280" s="72" t="n">
        <f aca="false">D2280*I2280*J2280</f>
        <v>0</v>
      </c>
      <c r="O2280" s="71" t="n">
        <f aca="false">F2280*J2280</f>
        <v>19</v>
      </c>
      <c r="P2280" s="71" t="n">
        <f aca="false">E2280*J2280</f>
        <v>1</v>
      </c>
    </row>
    <row r="2281" customFormat="false" ht="15" hidden="false" customHeight="false" outlineLevel="0" collapsed="false">
      <c r="A2281" s="71" t="s">
        <v>60</v>
      </c>
      <c r="B2281" s="71" t="s">
        <v>47</v>
      </c>
      <c r="C2281" s="71" t="s">
        <v>2060</v>
      </c>
      <c r="D2281" s="72" t="n">
        <v>0</v>
      </c>
      <c r="E2281" s="71" t="n">
        <v>0</v>
      </c>
      <c r="F2281" s="71" t="n">
        <v>1</v>
      </c>
      <c r="G2281" s="72" t="n">
        <v>104.95</v>
      </c>
      <c r="H2281" s="72" t="n">
        <v>104.95</v>
      </c>
      <c r="I2281" s="71" t="n">
        <f aca="false">IF(B2281&gt;=Settings!$B$23,1,0)</f>
        <v>0</v>
      </c>
      <c r="J2281" s="71" t="n">
        <v>1</v>
      </c>
      <c r="K2281" s="71" t="n">
        <f aca="false">F2281*I2281*J2281</f>
        <v>0</v>
      </c>
      <c r="L2281" s="71" t="n">
        <f aca="false">E2281*I2281*J2281</f>
        <v>0</v>
      </c>
      <c r="M2281" s="72" t="n">
        <f aca="false">G2281*I2281*J2281</f>
        <v>0</v>
      </c>
      <c r="N2281" s="72" t="n">
        <f aca="false">D2281*I2281*J2281</f>
        <v>-0</v>
      </c>
      <c r="O2281" s="71" t="n">
        <f aca="false">F2281*J2281</f>
        <v>1</v>
      </c>
      <c r="P2281" s="71" t="n">
        <f aca="false">E2281*J2281</f>
        <v>0</v>
      </c>
    </row>
    <row r="2282" customFormat="false" ht="15" hidden="false" customHeight="false" outlineLevel="0" collapsed="false">
      <c r="A2282" s="71" t="s">
        <v>60</v>
      </c>
      <c r="B2282" s="71" t="s">
        <v>47</v>
      </c>
      <c r="C2282" s="71" t="s">
        <v>2061</v>
      </c>
      <c r="D2282" s="72" t="n">
        <v>79.95</v>
      </c>
      <c r="E2282" s="71" t="n">
        <v>1</v>
      </c>
      <c r="F2282" s="71" t="n">
        <v>14</v>
      </c>
      <c r="G2282" s="72" t="n">
        <v>1119.3</v>
      </c>
      <c r="H2282" s="72" t="n">
        <v>1039.35</v>
      </c>
      <c r="I2282" s="71" t="n">
        <f aca="false">IF(B2282&gt;=Settings!$B$23,1,0)</f>
        <v>0</v>
      </c>
      <c r="J2282" s="71" t="n">
        <v>1</v>
      </c>
      <c r="K2282" s="71" t="n">
        <f aca="false">F2282*I2282*J2282</f>
        <v>0</v>
      </c>
      <c r="L2282" s="71" t="n">
        <f aca="false">E2282*I2282*J2282</f>
        <v>0</v>
      </c>
      <c r="M2282" s="72" t="n">
        <f aca="false">G2282*I2282*J2282</f>
        <v>0</v>
      </c>
      <c r="N2282" s="72" t="n">
        <f aca="false">D2282*I2282*J2282</f>
        <v>0</v>
      </c>
      <c r="O2282" s="71" t="n">
        <f aca="false">F2282*J2282</f>
        <v>14</v>
      </c>
      <c r="P2282" s="71" t="n">
        <f aca="false">E2282*J2282</f>
        <v>1</v>
      </c>
    </row>
    <row r="2283" customFormat="false" ht="15" hidden="false" customHeight="false" outlineLevel="0" collapsed="false">
      <c r="A2283" s="71" t="s">
        <v>59</v>
      </c>
      <c r="B2283" s="71" t="s">
        <v>47</v>
      </c>
      <c r="C2283" s="71" t="s">
        <v>893</v>
      </c>
      <c r="D2283" s="72" t="n">
        <v>0</v>
      </c>
      <c r="E2283" s="71" t="n">
        <v>0</v>
      </c>
      <c r="F2283" s="71" t="n">
        <v>1</v>
      </c>
      <c r="G2283" s="72" t="n">
        <v>54.95</v>
      </c>
      <c r="H2283" s="72" t="n">
        <v>54.95</v>
      </c>
      <c r="I2283" s="71" t="n">
        <f aca="false">IF(B2283&gt;=Settings!$B$23,1,0)</f>
        <v>0</v>
      </c>
      <c r="J2283" s="71" t="n">
        <v>1</v>
      </c>
      <c r="K2283" s="71" t="n">
        <f aca="false">F2283*I2283*J2283</f>
        <v>0</v>
      </c>
      <c r="L2283" s="71" t="n">
        <f aca="false">E2283*I2283*J2283</f>
        <v>0</v>
      </c>
      <c r="M2283" s="72" t="n">
        <f aca="false">G2283*I2283*J2283</f>
        <v>0</v>
      </c>
      <c r="N2283" s="72" t="n">
        <f aca="false">D2283*I2283*J2283</f>
        <v>-0</v>
      </c>
      <c r="O2283" s="71" t="n">
        <f aca="false">F2283*J2283</f>
        <v>1</v>
      </c>
      <c r="P2283" s="71" t="n">
        <f aca="false">E2283*J2283</f>
        <v>0</v>
      </c>
    </row>
    <row r="2284" customFormat="false" ht="15" hidden="false" customHeight="false" outlineLevel="0" collapsed="false">
      <c r="A2284" s="71" t="s">
        <v>60</v>
      </c>
      <c r="B2284" s="71" t="s">
        <v>47</v>
      </c>
      <c r="C2284" s="71" t="s">
        <v>1140</v>
      </c>
      <c r="D2284" s="72" t="n">
        <v>0</v>
      </c>
      <c r="E2284" s="71" t="n">
        <v>0</v>
      </c>
      <c r="F2284" s="71" t="n">
        <v>4</v>
      </c>
      <c r="G2284" s="72" t="n">
        <v>494.85</v>
      </c>
      <c r="H2284" s="72" t="n">
        <v>494.85</v>
      </c>
      <c r="I2284" s="71" t="n">
        <f aca="false">IF(B2284&gt;=Settings!$B$23,1,0)</f>
        <v>0</v>
      </c>
      <c r="J2284" s="71" t="n">
        <v>1</v>
      </c>
      <c r="K2284" s="71" t="n">
        <f aca="false">F2284*I2284*J2284</f>
        <v>0</v>
      </c>
      <c r="L2284" s="71" t="n">
        <f aca="false">E2284*I2284*J2284</f>
        <v>0</v>
      </c>
      <c r="M2284" s="72" t="n">
        <f aca="false">G2284*I2284*J2284</f>
        <v>0</v>
      </c>
      <c r="N2284" s="72" t="n">
        <f aca="false">D2284*I2284*J2284</f>
        <v>-0</v>
      </c>
      <c r="O2284" s="71" t="n">
        <f aca="false">F2284*J2284</f>
        <v>4</v>
      </c>
      <c r="P2284" s="71" t="n">
        <f aca="false">E2284*J2284</f>
        <v>0</v>
      </c>
    </row>
    <row r="2285" customFormat="false" ht="15" hidden="false" customHeight="false" outlineLevel="0" collapsed="false">
      <c r="A2285" s="71" t="s">
        <v>60</v>
      </c>
      <c r="B2285" s="71" t="s">
        <v>47</v>
      </c>
      <c r="C2285" s="71" t="s">
        <v>2062</v>
      </c>
      <c r="D2285" s="72" t="n">
        <v>0</v>
      </c>
      <c r="E2285" s="71" t="n">
        <v>0</v>
      </c>
      <c r="F2285" s="71" t="n">
        <v>5</v>
      </c>
      <c r="G2285" s="72" t="n">
        <v>397.25</v>
      </c>
      <c r="H2285" s="72" t="n">
        <v>397.25</v>
      </c>
      <c r="I2285" s="71" t="n">
        <f aca="false">IF(B2285&gt;=Settings!$B$23,1,0)</f>
        <v>0</v>
      </c>
      <c r="J2285" s="71" t="n">
        <v>1</v>
      </c>
      <c r="K2285" s="71" t="n">
        <f aca="false">F2285*I2285*J2285</f>
        <v>0</v>
      </c>
      <c r="L2285" s="71" t="n">
        <f aca="false">E2285*I2285*J2285</f>
        <v>0</v>
      </c>
      <c r="M2285" s="72" t="n">
        <f aca="false">G2285*I2285*J2285</f>
        <v>0</v>
      </c>
      <c r="N2285" s="72" t="n">
        <f aca="false">D2285*I2285*J2285</f>
        <v>-0</v>
      </c>
      <c r="O2285" s="71" t="n">
        <f aca="false">F2285*J2285</f>
        <v>5</v>
      </c>
      <c r="P2285" s="71" t="n">
        <f aca="false">E2285*J2285</f>
        <v>0</v>
      </c>
    </row>
    <row r="2286" customFormat="false" ht="15" hidden="false" customHeight="false" outlineLevel="0" collapsed="false">
      <c r="A2286" s="71" t="s">
        <v>60</v>
      </c>
      <c r="B2286" s="71" t="s">
        <v>47</v>
      </c>
      <c r="C2286" s="71" t="s">
        <v>1032</v>
      </c>
      <c r="D2286" s="72" t="n">
        <v>124.95</v>
      </c>
      <c r="E2286" s="71" t="n">
        <v>1</v>
      </c>
      <c r="F2286" s="71" t="n">
        <v>7</v>
      </c>
      <c r="G2286" s="72" t="n">
        <v>874.65</v>
      </c>
      <c r="H2286" s="72" t="n">
        <v>749.7</v>
      </c>
      <c r="I2286" s="71" t="n">
        <f aca="false">IF(B2286&gt;=Settings!$B$23,1,0)</f>
        <v>0</v>
      </c>
      <c r="J2286" s="71" t="n">
        <v>1</v>
      </c>
      <c r="K2286" s="71" t="n">
        <f aca="false">F2286*I2286*J2286</f>
        <v>0</v>
      </c>
      <c r="L2286" s="71" t="n">
        <f aca="false">E2286*I2286*J2286</f>
        <v>0</v>
      </c>
      <c r="M2286" s="72" t="n">
        <f aca="false">G2286*I2286*J2286</f>
        <v>0</v>
      </c>
      <c r="N2286" s="72" t="n">
        <f aca="false">D2286*I2286*J2286</f>
        <v>0</v>
      </c>
      <c r="O2286" s="71" t="n">
        <f aca="false">F2286*J2286</f>
        <v>7</v>
      </c>
      <c r="P2286" s="71" t="n">
        <f aca="false">E2286*J2286</f>
        <v>1</v>
      </c>
    </row>
    <row r="2287" customFormat="false" ht="15" hidden="false" customHeight="false" outlineLevel="0" collapsed="false">
      <c r="A2287" s="71" t="s">
        <v>60</v>
      </c>
      <c r="B2287" s="71" t="s">
        <v>47</v>
      </c>
      <c r="C2287" s="71" t="s">
        <v>2063</v>
      </c>
      <c r="D2287" s="72" t="n">
        <v>0</v>
      </c>
      <c r="E2287" s="71" t="n">
        <v>0</v>
      </c>
      <c r="F2287" s="71" t="n">
        <v>2</v>
      </c>
      <c r="G2287" s="72" t="n">
        <v>139.9</v>
      </c>
      <c r="H2287" s="72" t="n">
        <v>139.9</v>
      </c>
      <c r="I2287" s="71" t="n">
        <f aca="false">IF(B2287&gt;=Settings!$B$23,1,0)</f>
        <v>0</v>
      </c>
      <c r="J2287" s="71" t="n">
        <v>1</v>
      </c>
      <c r="K2287" s="71" t="n">
        <f aca="false">F2287*I2287*J2287</f>
        <v>0</v>
      </c>
      <c r="L2287" s="71" t="n">
        <f aca="false">E2287*I2287*J2287</f>
        <v>0</v>
      </c>
      <c r="M2287" s="72" t="n">
        <f aca="false">G2287*I2287*J2287</f>
        <v>0</v>
      </c>
      <c r="N2287" s="72" t="n">
        <f aca="false">D2287*I2287*J2287</f>
        <v>-0</v>
      </c>
      <c r="O2287" s="71" t="n">
        <f aca="false">F2287*J2287</f>
        <v>2</v>
      </c>
      <c r="P2287" s="71" t="n">
        <f aca="false">E2287*J2287</f>
        <v>0</v>
      </c>
    </row>
    <row r="2288" customFormat="false" ht="15" hidden="false" customHeight="false" outlineLevel="0" collapsed="false">
      <c r="A2288" s="71" t="s">
        <v>60</v>
      </c>
      <c r="B2288" s="71" t="s">
        <v>47</v>
      </c>
      <c r="C2288" s="71" t="s">
        <v>2064</v>
      </c>
      <c r="D2288" s="72" t="n">
        <v>123.95</v>
      </c>
      <c r="E2288" s="71" t="n">
        <v>1</v>
      </c>
      <c r="F2288" s="71" t="n">
        <v>2</v>
      </c>
      <c r="G2288" s="72" t="n">
        <v>247.9</v>
      </c>
      <c r="H2288" s="72" t="n">
        <v>123.95</v>
      </c>
      <c r="I2288" s="71" t="n">
        <f aca="false">IF(B2288&gt;=Settings!$B$23,1,0)</f>
        <v>0</v>
      </c>
      <c r="J2288" s="71" t="n">
        <v>1</v>
      </c>
      <c r="K2288" s="71" t="n">
        <f aca="false">F2288*I2288*J2288</f>
        <v>0</v>
      </c>
      <c r="L2288" s="71" t="n">
        <f aca="false">E2288*I2288*J2288</f>
        <v>0</v>
      </c>
      <c r="M2288" s="72" t="n">
        <f aca="false">G2288*I2288*J2288</f>
        <v>0</v>
      </c>
      <c r="N2288" s="72" t="n">
        <f aca="false">D2288*I2288*J2288</f>
        <v>0</v>
      </c>
      <c r="O2288" s="71" t="n">
        <f aca="false">F2288*J2288</f>
        <v>2</v>
      </c>
      <c r="P2288" s="71" t="n">
        <f aca="false">E2288*J2288</f>
        <v>1</v>
      </c>
    </row>
    <row r="2289" customFormat="false" ht="15" hidden="false" customHeight="false" outlineLevel="0" collapsed="false">
      <c r="A2289" s="71" t="s">
        <v>60</v>
      </c>
      <c r="B2289" s="71" t="s">
        <v>47</v>
      </c>
      <c r="C2289" s="71" t="s">
        <v>906</v>
      </c>
      <c r="D2289" s="72" t="n">
        <v>0</v>
      </c>
      <c r="E2289" s="71" t="n">
        <v>0</v>
      </c>
      <c r="F2289" s="71" t="n">
        <v>7</v>
      </c>
      <c r="G2289" s="72" t="n">
        <v>349.65</v>
      </c>
      <c r="H2289" s="72" t="n">
        <v>349.65</v>
      </c>
      <c r="I2289" s="71" t="n">
        <f aca="false">IF(B2289&gt;=Settings!$B$23,1,0)</f>
        <v>0</v>
      </c>
      <c r="J2289" s="71" t="n">
        <v>1</v>
      </c>
      <c r="K2289" s="71" t="n">
        <f aca="false">F2289*I2289*J2289</f>
        <v>0</v>
      </c>
      <c r="L2289" s="71" t="n">
        <f aca="false">E2289*I2289*J2289</f>
        <v>0</v>
      </c>
      <c r="M2289" s="72" t="n">
        <f aca="false">G2289*I2289*J2289</f>
        <v>0</v>
      </c>
      <c r="N2289" s="72" t="n">
        <f aca="false">D2289*I2289*J2289</f>
        <v>-0</v>
      </c>
      <c r="O2289" s="71" t="n">
        <f aca="false">F2289*J2289</f>
        <v>7</v>
      </c>
      <c r="P2289" s="71" t="n">
        <f aca="false">E2289*J2289</f>
        <v>0</v>
      </c>
    </row>
    <row r="2290" customFormat="false" ht="15" hidden="false" customHeight="false" outlineLevel="0" collapsed="false">
      <c r="A2290" s="71" t="s">
        <v>60</v>
      </c>
      <c r="B2290" s="71" t="s">
        <v>47</v>
      </c>
      <c r="C2290" s="71" t="s">
        <v>1458</v>
      </c>
      <c r="D2290" s="72" t="n">
        <v>109.95</v>
      </c>
      <c r="E2290" s="71" t="n">
        <v>1</v>
      </c>
      <c r="F2290" s="71" t="n">
        <v>1</v>
      </c>
      <c r="G2290" s="72" t="n">
        <v>109.95</v>
      </c>
      <c r="H2290" s="72" t="n">
        <v>0</v>
      </c>
      <c r="I2290" s="71" t="n">
        <f aca="false">IF(B2290&gt;=Settings!$B$23,1,0)</f>
        <v>0</v>
      </c>
      <c r="J2290" s="71" t="n">
        <v>1</v>
      </c>
      <c r="K2290" s="71" t="n">
        <f aca="false">F2290*I2290*J2290</f>
        <v>0</v>
      </c>
      <c r="L2290" s="71" t="n">
        <f aca="false">E2290*I2290*J2290</f>
        <v>0</v>
      </c>
      <c r="M2290" s="72" t="n">
        <f aca="false">G2290*I2290*J2290</f>
        <v>0</v>
      </c>
      <c r="N2290" s="72" t="n">
        <f aca="false">D2290*I2290*J2290</f>
        <v>0</v>
      </c>
      <c r="O2290" s="71" t="n">
        <f aca="false">F2290*J2290</f>
        <v>1</v>
      </c>
      <c r="P2290" s="71" t="n">
        <f aca="false">E2290*J2290</f>
        <v>1</v>
      </c>
    </row>
    <row r="2291" customFormat="false" ht="15" hidden="false" customHeight="false" outlineLevel="0" collapsed="false">
      <c r="A2291" s="71" t="s">
        <v>60</v>
      </c>
      <c r="B2291" s="71" t="s">
        <v>47</v>
      </c>
      <c r="C2291" s="71" t="s">
        <v>2065</v>
      </c>
      <c r="D2291" s="72" t="n">
        <v>0</v>
      </c>
      <c r="E2291" s="71" t="n">
        <v>0</v>
      </c>
      <c r="F2291" s="71" t="n">
        <v>2</v>
      </c>
      <c r="G2291" s="72" t="n">
        <v>169.9</v>
      </c>
      <c r="H2291" s="72" t="n">
        <v>169.9</v>
      </c>
      <c r="I2291" s="71" t="n">
        <f aca="false">IF(B2291&gt;=Settings!$B$23,1,0)</f>
        <v>0</v>
      </c>
      <c r="J2291" s="71" t="n">
        <v>1</v>
      </c>
      <c r="K2291" s="71" t="n">
        <f aca="false">F2291*I2291*J2291</f>
        <v>0</v>
      </c>
      <c r="L2291" s="71" t="n">
        <f aca="false">E2291*I2291*J2291</f>
        <v>0</v>
      </c>
      <c r="M2291" s="72" t="n">
        <f aca="false">G2291*I2291*J2291</f>
        <v>0</v>
      </c>
      <c r="N2291" s="72" t="n">
        <f aca="false">D2291*I2291*J2291</f>
        <v>-0</v>
      </c>
      <c r="O2291" s="71" t="n">
        <f aca="false">F2291*J2291</f>
        <v>2</v>
      </c>
      <c r="P2291" s="71" t="n">
        <f aca="false">E2291*J2291</f>
        <v>0</v>
      </c>
    </row>
    <row r="2292" customFormat="false" ht="15" hidden="false" customHeight="false" outlineLevel="0" collapsed="false">
      <c r="A2292" s="71" t="s">
        <v>60</v>
      </c>
      <c r="B2292" s="71" t="s">
        <v>47</v>
      </c>
      <c r="C2292" s="71" t="s">
        <v>2066</v>
      </c>
      <c r="D2292" s="72" t="n">
        <v>0</v>
      </c>
      <c r="E2292" s="71" t="n">
        <v>0</v>
      </c>
      <c r="F2292" s="71" t="n">
        <v>1</v>
      </c>
      <c r="G2292" s="72" t="n">
        <v>129.95</v>
      </c>
      <c r="H2292" s="72" t="n">
        <v>129.95</v>
      </c>
      <c r="I2292" s="71" t="n">
        <f aca="false">IF(B2292&gt;=Settings!$B$23,1,0)</f>
        <v>0</v>
      </c>
      <c r="J2292" s="71" t="n">
        <v>1</v>
      </c>
      <c r="K2292" s="71" t="n">
        <f aca="false">F2292*I2292*J2292</f>
        <v>0</v>
      </c>
      <c r="L2292" s="71" t="n">
        <f aca="false">E2292*I2292*J2292</f>
        <v>0</v>
      </c>
      <c r="M2292" s="72" t="n">
        <f aca="false">G2292*I2292*J2292</f>
        <v>0</v>
      </c>
      <c r="N2292" s="72" t="n">
        <f aca="false">D2292*I2292*J2292</f>
        <v>-0</v>
      </c>
      <c r="O2292" s="71" t="n">
        <f aca="false">F2292*J2292</f>
        <v>1</v>
      </c>
      <c r="P2292" s="71" t="n">
        <f aca="false">E2292*J2292</f>
        <v>0</v>
      </c>
    </row>
    <row r="2293" customFormat="false" ht="15" hidden="false" customHeight="false" outlineLevel="0" collapsed="false">
      <c r="A2293" s="71" t="s">
        <v>61</v>
      </c>
      <c r="B2293" s="71" t="s">
        <v>47</v>
      </c>
      <c r="C2293" s="71" t="s">
        <v>122</v>
      </c>
      <c r="D2293" s="72" t="n">
        <v>0</v>
      </c>
      <c r="E2293" s="71" t="n">
        <v>0</v>
      </c>
      <c r="F2293" s="71" t="n">
        <v>14</v>
      </c>
      <c r="G2293" s="72" t="n">
        <v>2589.3</v>
      </c>
      <c r="H2293" s="72" t="n">
        <v>2533.82</v>
      </c>
      <c r="I2293" s="71" t="n">
        <f aca="false">IF(B2293&gt;=Settings!$B$23,1,0)</f>
        <v>0</v>
      </c>
      <c r="J2293" s="71" t="n">
        <v>1</v>
      </c>
      <c r="K2293" s="71" t="n">
        <f aca="false">F2293*I2293*J2293</f>
        <v>0</v>
      </c>
      <c r="L2293" s="71" t="n">
        <f aca="false">E2293*I2293*J2293</f>
        <v>0</v>
      </c>
      <c r="M2293" s="72" t="n">
        <f aca="false">G2293*I2293*J2293</f>
        <v>0</v>
      </c>
      <c r="N2293" s="72" t="n">
        <f aca="false">D2293*I2293*J2293</f>
        <v>-0</v>
      </c>
      <c r="O2293" s="71" t="n">
        <f aca="false">F2293*J2293</f>
        <v>14</v>
      </c>
      <c r="P2293" s="71" t="n">
        <f aca="false">E2293*J2293</f>
        <v>0</v>
      </c>
    </row>
    <row r="2294" customFormat="false" ht="15" hidden="false" customHeight="false" outlineLevel="0" collapsed="false">
      <c r="A2294" s="71" t="s">
        <v>59</v>
      </c>
      <c r="B2294" s="71" t="s">
        <v>47</v>
      </c>
      <c r="C2294" s="71" t="s">
        <v>927</v>
      </c>
      <c r="D2294" s="72" t="n">
        <v>0</v>
      </c>
      <c r="E2294" s="71" t="n">
        <v>0</v>
      </c>
      <c r="F2294" s="71" t="n">
        <v>2</v>
      </c>
      <c r="G2294" s="72" t="n">
        <v>335.793</v>
      </c>
      <c r="H2294" s="72" t="n">
        <v>335.793</v>
      </c>
      <c r="I2294" s="71" t="n">
        <f aca="false">IF(B2294&gt;=Settings!$B$23,1,0)</f>
        <v>0</v>
      </c>
      <c r="J2294" s="71" t="n">
        <v>1</v>
      </c>
      <c r="K2294" s="71" t="n">
        <f aca="false">F2294*I2294*J2294</f>
        <v>0</v>
      </c>
      <c r="L2294" s="71" t="n">
        <f aca="false">E2294*I2294*J2294</f>
        <v>0</v>
      </c>
      <c r="M2294" s="72" t="n">
        <f aca="false">G2294*I2294*J2294</f>
        <v>0</v>
      </c>
      <c r="N2294" s="72" t="n">
        <f aca="false">D2294*I2294*J2294</f>
        <v>-0</v>
      </c>
      <c r="O2294" s="71" t="n">
        <f aca="false">F2294*J2294</f>
        <v>2</v>
      </c>
      <c r="P2294" s="71" t="n">
        <f aca="false">E2294*J2294</f>
        <v>0</v>
      </c>
    </row>
    <row r="2295" customFormat="false" ht="15" hidden="false" customHeight="false" outlineLevel="0" collapsed="false">
      <c r="A2295" s="71" t="s">
        <v>60</v>
      </c>
      <c r="B2295" s="71" t="s">
        <v>47</v>
      </c>
      <c r="C2295" s="71" t="s">
        <v>2067</v>
      </c>
      <c r="D2295" s="72" t="n">
        <v>0</v>
      </c>
      <c r="E2295" s="71" t="n">
        <v>0</v>
      </c>
      <c r="F2295" s="71" t="n">
        <v>1</v>
      </c>
      <c r="G2295" s="72" t="n">
        <v>38.49</v>
      </c>
      <c r="H2295" s="72" t="n">
        <v>38.49</v>
      </c>
      <c r="I2295" s="71" t="n">
        <f aca="false">IF(B2295&gt;=Settings!$B$23,1,0)</f>
        <v>0</v>
      </c>
      <c r="J2295" s="71" t="n">
        <v>1</v>
      </c>
      <c r="K2295" s="71" t="n">
        <f aca="false">F2295*I2295*J2295</f>
        <v>0</v>
      </c>
      <c r="L2295" s="71" t="n">
        <f aca="false">E2295*I2295*J2295</f>
        <v>0</v>
      </c>
      <c r="M2295" s="72" t="n">
        <f aca="false">G2295*I2295*J2295</f>
        <v>0</v>
      </c>
      <c r="N2295" s="72" t="n">
        <f aca="false">D2295*I2295*J2295</f>
        <v>-0</v>
      </c>
      <c r="O2295" s="71" t="n">
        <f aca="false">F2295*J2295</f>
        <v>1</v>
      </c>
      <c r="P2295" s="71" t="n">
        <f aca="false">E2295*J2295</f>
        <v>0</v>
      </c>
    </row>
    <row r="2296" customFormat="false" ht="15" hidden="false" customHeight="false" outlineLevel="0" collapsed="false">
      <c r="A2296" s="71" t="s">
        <v>61</v>
      </c>
      <c r="B2296" s="71" t="s">
        <v>47</v>
      </c>
      <c r="C2296" s="71" t="s">
        <v>161</v>
      </c>
      <c r="D2296" s="72" t="n">
        <v>181.65</v>
      </c>
      <c r="E2296" s="71" t="n">
        <v>3</v>
      </c>
      <c r="F2296" s="71" t="n">
        <v>118</v>
      </c>
      <c r="G2296" s="72" t="n">
        <v>6497.4</v>
      </c>
      <c r="H2296" s="72" t="n">
        <v>6070.17</v>
      </c>
      <c r="I2296" s="71" t="n">
        <f aca="false">IF(B2296&gt;=Settings!$B$23,1,0)</f>
        <v>0</v>
      </c>
      <c r="J2296" s="71" t="n">
        <v>1</v>
      </c>
      <c r="K2296" s="71" t="n">
        <f aca="false">F2296*I2296*J2296</f>
        <v>0</v>
      </c>
      <c r="L2296" s="71" t="n">
        <f aca="false">E2296*I2296*J2296</f>
        <v>0</v>
      </c>
      <c r="M2296" s="72" t="n">
        <f aca="false">G2296*I2296*J2296</f>
        <v>0</v>
      </c>
      <c r="N2296" s="72" t="n">
        <f aca="false">D2296*I2296*J2296</f>
        <v>0</v>
      </c>
      <c r="O2296" s="71" t="n">
        <f aca="false">F2296*J2296</f>
        <v>118</v>
      </c>
      <c r="P2296" s="71" t="n">
        <f aca="false">E2296*J2296</f>
        <v>3</v>
      </c>
    </row>
    <row r="2297" customFormat="false" ht="15" hidden="false" customHeight="false" outlineLevel="0" collapsed="false">
      <c r="A2297" s="71" t="s">
        <v>59</v>
      </c>
      <c r="B2297" s="71" t="s">
        <v>47</v>
      </c>
      <c r="C2297" s="71" t="s">
        <v>1874</v>
      </c>
      <c r="D2297" s="72" t="n">
        <v>0</v>
      </c>
      <c r="E2297" s="71" t="n">
        <v>0</v>
      </c>
      <c r="F2297" s="71" t="n">
        <v>1</v>
      </c>
      <c r="G2297" s="72" t="n">
        <v>284.95</v>
      </c>
      <c r="H2297" s="72" t="n">
        <v>284.95</v>
      </c>
      <c r="I2297" s="71" t="n">
        <f aca="false">IF(B2297&gt;=Settings!$B$23,1,0)</f>
        <v>0</v>
      </c>
      <c r="J2297" s="71" t="n">
        <v>1</v>
      </c>
      <c r="K2297" s="71" t="n">
        <f aca="false">F2297*I2297*J2297</f>
        <v>0</v>
      </c>
      <c r="L2297" s="71" t="n">
        <f aca="false">E2297*I2297*J2297</f>
        <v>0</v>
      </c>
      <c r="M2297" s="72" t="n">
        <f aca="false">G2297*I2297*J2297</f>
        <v>0</v>
      </c>
      <c r="N2297" s="72" t="n">
        <f aca="false">D2297*I2297*J2297</f>
        <v>-0</v>
      </c>
      <c r="O2297" s="71" t="n">
        <f aca="false">F2297*J2297</f>
        <v>1</v>
      </c>
      <c r="P2297" s="71" t="n">
        <f aca="false">E2297*J2297</f>
        <v>0</v>
      </c>
    </row>
    <row r="2298" customFormat="false" ht="15" hidden="false" customHeight="false" outlineLevel="0" collapsed="false">
      <c r="A2298" s="71" t="s">
        <v>61</v>
      </c>
      <c r="B2298" s="71" t="s">
        <v>47</v>
      </c>
      <c r="C2298" s="71" t="s">
        <v>379</v>
      </c>
      <c r="D2298" s="72" t="n">
        <v>0</v>
      </c>
      <c r="E2298" s="71" t="n">
        <v>0</v>
      </c>
      <c r="F2298" s="71" t="n">
        <v>32</v>
      </c>
      <c r="G2298" s="72" t="n">
        <v>1918.4</v>
      </c>
      <c r="H2298" s="72" t="n">
        <v>1819.51</v>
      </c>
      <c r="I2298" s="71" t="n">
        <f aca="false">IF(B2298&gt;=Settings!$B$23,1,0)</f>
        <v>0</v>
      </c>
      <c r="J2298" s="71" t="n">
        <v>1</v>
      </c>
      <c r="K2298" s="71" t="n">
        <f aca="false">F2298*I2298*J2298</f>
        <v>0</v>
      </c>
      <c r="L2298" s="71" t="n">
        <f aca="false">E2298*I2298*J2298</f>
        <v>0</v>
      </c>
      <c r="M2298" s="72" t="n">
        <f aca="false">G2298*I2298*J2298</f>
        <v>0</v>
      </c>
      <c r="N2298" s="72" t="n">
        <f aca="false">D2298*I2298*J2298</f>
        <v>-0</v>
      </c>
      <c r="O2298" s="71" t="n">
        <f aca="false">F2298*J2298</f>
        <v>32</v>
      </c>
      <c r="P2298" s="71" t="n">
        <f aca="false">E2298*J2298</f>
        <v>0</v>
      </c>
    </row>
    <row r="2299" customFormat="false" ht="15" hidden="false" customHeight="false" outlineLevel="0" collapsed="false">
      <c r="A2299" s="71" t="s">
        <v>61</v>
      </c>
      <c r="B2299" s="71" t="s">
        <v>47</v>
      </c>
      <c r="C2299" s="71" t="s">
        <v>922</v>
      </c>
      <c r="D2299" s="72" t="n">
        <v>0</v>
      </c>
      <c r="E2299" s="71" t="n">
        <v>0</v>
      </c>
      <c r="F2299" s="71" t="n">
        <v>28</v>
      </c>
      <c r="G2299" s="72" t="n">
        <v>279.72</v>
      </c>
      <c r="H2299" s="72" t="n">
        <v>266.24</v>
      </c>
      <c r="I2299" s="71" t="n">
        <f aca="false">IF(B2299&gt;=Settings!$B$23,1,0)</f>
        <v>0</v>
      </c>
      <c r="J2299" s="71" t="n">
        <v>1</v>
      </c>
      <c r="K2299" s="71" t="n">
        <f aca="false">F2299*I2299*J2299</f>
        <v>0</v>
      </c>
      <c r="L2299" s="71" t="n">
        <f aca="false">E2299*I2299*J2299</f>
        <v>0</v>
      </c>
      <c r="M2299" s="72" t="n">
        <f aca="false">G2299*I2299*J2299</f>
        <v>0</v>
      </c>
      <c r="N2299" s="72" t="n">
        <f aca="false">D2299*I2299*J2299</f>
        <v>-0</v>
      </c>
      <c r="O2299" s="71" t="n">
        <f aca="false">F2299*J2299</f>
        <v>28</v>
      </c>
      <c r="P2299" s="71" t="n">
        <f aca="false">E2299*J2299</f>
        <v>0</v>
      </c>
    </row>
    <row r="2300" customFormat="false" ht="15" hidden="false" customHeight="false" outlineLevel="0" collapsed="false">
      <c r="A2300" s="71" t="s">
        <v>60</v>
      </c>
      <c r="B2300" s="71" t="s">
        <v>47</v>
      </c>
      <c r="C2300" s="71" t="s">
        <v>2068</v>
      </c>
      <c r="D2300" s="72" t="n">
        <v>0</v>
      </c>
      <c r="E2300" s="71" t="n">
        <v>0</v>
      </c>
      <c r="F2300" s="71" t="n">
        <v>3</v>
      </c>
      <c r="G2300" s="72" t="n">
        <v>209.85</v>
      </c>
      <c r="H2300" s="72" t="n">
        <v>209.85</v>
      </c>
      <c r="I2300" s="71" t="n">
        <f aca="false">IF(B2300&gt;=Settings!$B$23,1,0)</f>
        <v>0</v>
      </c>
      <c r="J2300" s="71" t="n">
        <v>1</v>
      </c>
      <c r="K2300" s="71" t="n">
        <f aca="false">F2300*I2300*J2300</f>
        <v>0</v>
      </c>
      <c r="L2300" s="71" t="n">
        <f aca="false">E2300*I2300*J2300</f>
        <v>0</v>
      </c>
      <c r="M2300" s="72" t="n">
        <f aca="false">G2300*I2300*J2300</f>
        <v>0</v>
      </c>
      <c r="N2300" s="72" t="n">
        <f aca="false">D2300*I2300*J2300</f>
        <v>-0</v>
      </c>
      <c r="O2300" s="71" t="n">
        <f aca="false">F2300*J2300</f>
        <v>3</v>
      </c>
      <c r="P2300" s="71" t="n">
        <f aca="false">E2300*J2300</f>
        <v>0</v>
      </c>
    </row>
    <row r="2301" customFormat="false" ht="15" hidden="false" customHeight="false" outlineLevel="0" collapsed="false">
      <c r="A2301" s="71" t="s">
        <v>61</v>
      </c>
      <c r="B2301" s="71" t="s">
        <v>47</v>
      </c>
      <c r="C2301" s="71" t="s">
        <v>1083</v>
      </c>
      <c r="D2301" s="72" t="n">
        <v>0</v>
      </c>
      <c r="E2301" s="71" t="n">
        <v>0</v>
      </c>
      <c r="F2301" s="71" t="n">
        <v>3</v>
      </c>
      <c r="G2301" s="72" t="n">
        <v>235.7</v>
      </c>
      <c r="H2301" s="72" t="n">
        <v>222.21</v>
      </c>
      <c r="I2301" s="71" t="n">
        <f aca="false">IF(B2301&gt;=Settings!$B$23,1,0)</f>
        <v>0</v>
      </c>
      <c r="J2301" s="71" t="n">
        <v>1</v>
      </c>
      <c r="K2301" s="71" t="n">
        <f aca="false">F2301*I2301*J2301</f>
        <v>0</v>
      </c>
      <c r="L2301" s="71" t="n">
        <f aca="false">E2301*I2301*J2301</f>
        <v>0</v>
      </c>
      <c r="M2301" s="72" t="n">
        <f aca="false">G2301*I2301*J2301</f>
        <v>0</v>
      </c>
      <c r="N2301" s="72" t="n">
        <f aca="false">D2301*I2301*J2301</f>
        <v>-0</v>
      </c>
      <c r="O2301" s="71" t="n">
        <f aca="false">F2301*J2301</f>
        <v>3</v>
      </c>
      <c r="P2301" s="71" t="n">
        <f aca="false">E2301*J2301</f>
        <v>0</v>
      </c>
    </row>
    <row r="2302" customFormat="false" ht="15" hidden="false" customHeight="false" outlineLevel="0" collapsed="false">
      <c r="A2302" s="71" t="s">
        <v>60</v>
      </c>
      <c r="B2302" s="71" t="s">
        <v>47</v>
      </c>
      <c r="C2302" s="71" t="s">
        <v>2069</v>
      </c>
      <c r="D2302" s="72" t="n">
        <v>0</v>
      </c>
      <c r="E2302" s="71" t="n">
        <v>0</v>
      </c>
      <c r="F2302" s="71" t="n">
        <v>2</v>
      </c>
      <c r="G2302" s="72" t="n">
        <v>189.9</v>
      </c>
      <c r="H2302" s="72" t="n">
        <v>189.9</v>
      </c>
      <c r="I2302" s="71" t="n">
        <f aca="false">IF(B2302&gt;=Settings!$B$23,1,0)</f>
        <v>0</v>
      </c>
      <c r="J2302" s="71" t="n">
        <v>1</v>
      </c>
      <c r="K2302" s="71" t="n">
        <f aca="false">F2302*I2302*J2302</f>
        <v>0</v>
      </c>
      <c r="L2302" s="71" t="n">
        <f aca="false">E2302*I2302*J2302</f>
        <v>0</v>
      </c>
      <c r="M2302" s="72" t="n">
        <f aca="false">G2302*I2302*J2302</f>
        <v>0</v>
      </c>
      <c r="N2302" s="72" t="n">
        <f aca="false">D2302*I2302*J2302</f>
        <v>-0</v>
      </c>
      <c r="O2302" s="71" t="n">
        <f aca="false">F2302*J2302</f>
        <v>2</v>
      </c>
      <c r="P2302" s="71" t="n">
        <f aca="false">E2302*J2302</f>
        <v>0</v>
      </c>
    </row>
    <row r="2303" customFormat="false" ht="15" hidden="false" customHeight="false" outlineLevel="0" collapsed="false">
      <c r="A2303" s="71" t="s">
        <v>60</v>
      </c>
      <c r="B2303" s="71" t="s">
        <v>47</v>
      </c>
      <c r="C2303" s="71" t="s">
        <v>1473</v>
      </c>
      <c r="D2303" s="72" t="n">
        <v>79.95</v>
      </c>
      <c r="E2303" s="71" t="n">
        <v>1</v>
      </c>
      <c r="F2303" s="71" t="n">
        <v>13</v>
      </c>
      <c r="G2303" s="72" t="n">
        <v>1039.35</v>
      </c>
      <c r="H2303" s="72" t="n">
        <v>959.4</v>
      </c>
      <c r="I2303" s="71" t="n">
        <f aca="false">IF(B2303&gt;=Settings!$B$23,1,0)</f>
        <v>0</v>
      </c>
      <c r="J2303" s="71" t="n">
        <v>1</v>
      </c>
      <c r="K2303" s="71" t="n">
        <f aca="false">F2303*I2303*J2303</f>
        <v>0</v>
      </c>
      <c r="L2303" s="71" t="n">
        <f aca="false">E2303*I2303*J2303</f>
        <v>0</v>
      </c>
      <c r="M2303" s="72" t="n">
        <f aca="false">G2303*I2303*J2303</f>
        <v>0</v>
      </c>
      <c r="N2303" s="72" t="n">
        <f aca="false">D2303*I2303*J2303</f>
        <v>0</v>
      </c>
      <c r="O2303" s="71" t="n">
        <f aca="false">F2303*J2303</f>
        <v>13</v>
      </c>
      <c r="P2303" s="71" t="n">
        <f aca="false">E2303*J2303</f>
        <v>1</v>
      </c>
    </row>
    <row r="2304" customFormat="false" ht="15" hidden="false" customHeight="false" outlineLevel="0" collapsed="false">
      <c r="A2304" s="71" t="s">
        <v>59</v>
      </c>
      <c r="B2304" s="71" t="s">
        <v>47</v>
      </c>
      <c r="C2304" s="71" t="s">
        <v>171</v>
      </c>
      <c r="D2304" s="72" t="n">
        <v>0</v>
      </c>
      <c r="E2304" s="71" t="n">
        <v>0</v>
      </c>
      <c r="F2304" s="71" t="n">
        <v>10</v>
      </c>
      <c r="G2304" s="72" t="n">
        <v>979.116</v>
      </c>
      <c r="H2304" s="72" t="n">
        <v>979.116</v>
      </c>
      <c r="I2304" s="71" t="n">
        <f aca="false">IF(B2304&gt;=Settings!$B$23,1,0)</f>
        <v>0</v>
      </c>
      <c r="J2304" s="71" t="n">
        <v>1</v>
      </c>
      <c r="K2304" s="71" t="n">
        <f aca="false">F2304*I2304*J2304</f>
        <v>0</v>
      </c>
      <c r="L2304" s="71" t="n">
        <f aca="false">E2304*I2304*J2304</f>
        <v>0</v>
      </c>
      <c r="M2304" s="72" t="n">
        <f aca="false">G2304*I2304*J2304</f>
        <v>0</v>
      </c>
      <c r="N2304" s="72" t="n">
        <f aca="false">D2304*I2304*J2304</f>
        <v>-0</v>
      </c>
      <c r="O2304" s="71" t="n">
        <f aca="false">F2304*J2304</f>
        <v>10</v>
      </c>
      <c r="P2304" s="71" t="n">
        <f aca="false">E2304*J2304</f>
        <v>0</v>
      </c>
    </row>
    <row r="2305" customFormat="false" ht="15" hidden="false" customHeight="false" outlineLevel="0" collapsed="false">
      <c r="A2305" s="71" t="s">
        <v>60</v>
      </c>
      <c r="B2305" s="71" t="s">
        <v>47</v>
      </c>
      <c r="C2305" s="71" t="s">
        <v>2070</v>
      </c>
      <c r="D2305" s="72" t="n">
        <v>0</v>
      </c>
      <c r="E2305" s="71" t="n">
        <v>0</v>
      </c>
      <c r="F2305" s="71" t="n">
        <v>1</v>
      </c>
      <c r="G2305" s="72" t="n">
        <v>89.95</v>
      </c>
      <c r="H2305" s="72" t="n">
        <v>89.95</v>
      </c>
      <c r="I2305" s="71" t="n">
        <f aca="false">IF(B2305&gt;=Settings!$B$23,1,0)</f>
        <v>0</v>
      </c>
      <c r="J2305" s="71" t="n">
        <v>1</v>
      </c>
      <c r="K2305" s="71" t="n">
        <f aca="false">F2305*I2305*J2305</f>
        <v>0</v>
      </c>
      <c r="L2305" s="71" t="n">
        <f aca="false">E2305*I2305*J2305</f>
        <v>0</v>
      </c>
      <c r="M2305" s="72" t="n">
        <f aca="false">G2305*I2305*J2305</f>
        <v>0</v>
      </c>
      <c r="N2305" s="72" t="n">
        <f aca="false">D2305*I2305*J2305</f>
        <v>-0</v>
      </c>
      <c r="O2305" s="71" t="n">
        <f aca="false">F2305*J2305</f>
        <v>1</v>
      </c>
      <c r="P2305" s="71" t="n">
        <f aca="false">E2305*J2305</f>
        <v>0</v>
      </c>
    </row>
    <row r="2306" customFormat="false" ht="15" hidden="false" customHeight="false" outlineLevel="0" collapsed="false">
      <c r="A2306" s="71" t="s">
        <v>59</v>
      </c>
      <c r="B2306" s="71" t="s">
        <v>47</v>
      </c>
      <c r="C2306" s="71" t="s">
        <v>2071</v>
      </c>
      <c r="D2306" s="72" t="n">
        <v>0</v>
      </c>
      <c r="E2306" s="71" t="n">
        <v>0</v>
      </c>
      <c r="F2306" s="71" t="n">
        <v>1</v>
      </c>
      <c r="G2306" s="72" t="n">
        <v>115.95</v>
      </c>
      <c r="H2306" s="72" t="n">
        <v>115.95</v>
      </c>
      <c r="I2306" s="71" t="n">
        <f aca="false">IF(B2306&gt;=Settings!$B$23,1,0)</f>
        <v>0</v>
      </c>
      <c r="J2306" s="71" t="n">
        <v>1</v>
      </c>
      <c r="K2306" s="71" t="n">
        <f aca="false">F2306*I2306*J2306</f>
        <v>0</v>
      </c>
      <c r="L2306" s="71" t="n">
        <f aca="false">E2306*I2306*J2306</f>
        <v>0</v>
      </c>
      <c r="M2306" s="72" t="n">
        <f aca="false">G2306*I2306*J2306</f>
        <v>0</v>
      </c>
      <c r="N2306" s="72" t="n">
        <f aca="false">D2306*I2306*J2306</f>
        <v>-0</v>
      </c>
      <c r="O2306" s="71" t="n">
        <f aca="false">F2306*J2306</f>
        <v>1</v>
      </c>
      <c r="P2306" s="71" t="n">
        <f aca="false">E2306*J2306</f>
        <v>0</v>
      </c>
    </row>
    <row r="2307" customFormat="false" ht="15" hidden="false" customHeight="false" outlineLevel="0" collapsed="false">
      <c r="A2307" s="71" t="s">
        <v>60</v>
      </c>
      <c r="B2307" s="71" t="s">
        <v>47</v>
      </c>
      <c r="C2307" s="71" t="s">
        <v>2072</v>
      </c>
      <c r="D2307" s="72" t="n">
        <v>0</v>
      </c>
      <c r="E2307" s="71" t="n">
        <v>0</v>
      </c>
      <c r="F2307" s="71" t="n">
        <v>1</v>
      </c>
      <c r="G2307" s="72" t="n">
        <v>69.95</v>
      </c>
      <c r="H2307" s="72" t="n">
        <v>69.95</v>
      </c>
      <c r="I2307" s="71" t="n">
        <f aca="false">IF(B2307&gt;=Settings!$B$23,1,0)</f>
        <v>0</v>
      </c>
      <c r="J2307" s="71" t="n">
        <v>1</v>
      </c>
      <c r="K2307" s="71" t="n">
        <f aca="false">F2307*I2307*J2307</f>
        <v>0</v>
      </c>
      <c r="L2307" s="71" t="n">
        <f aca="false">E2307*I2307*J2307</f>
        <v>0</v>
      </c>
      <c r="M2307" s="72" t="n">
        <f aca="false">G2307*I2307*J2307</f>
        <v>0</v>
      </c>
      <c r="N2307" s="72" t="n">
        <f aca="false">D2307*I2307*J2307</f>
        <v>-0</v>
      </c>
      <c r="O2307" s="71" t="n">
        <f aca="false">F2307*J2307</f>
        <v>1</v>
      </c>
      <c r="P2307" s="71" t="n">
        <f aca="false">E2307*J2307</f>
        <v>0</v>
      </c>
    </row>
    <row r="2308" customFormat="false" ht="15" hidden="false" customHeight="false" outlineLevel="0" collapsed="false">
      <c r="A2308" s="71" t="s">
        <v>60</v>
      </c>
      <c r="B2308" s="71" t="s">
        <v>47</v>
      </c>
      <c r="C2308" s="71" t="s">
        <v>2073</v>
      </c>
      <c r="D2308" s="72" t="n">
        <v>0</v>
      </c>
      <c r="E2308" s="71" t="n">
        <v>0</v>
      </c>
      <c r="F2308" s="71" t="n">
        <v>2</v>
      </c>
      <c r="G2308" s="72" t="n">
        <v>337.9</v>
      </c>
      <c r="H2308" s="72" t="n">
        <v>337.9</v>
      </c>
      <c r="I2308" s="71" t="n">
        <f aca="false">IF(B2308&gt;=Settings!$B$23,1,0)</f>
        <v>0</v>
      </c>
      <c r="J2308" s="71" t="n">
        <v>1</v>
      </c>
      <c r="K2308" s="71" t="n">
        <f aca="false">F2308*I2308*J2308</f>
        <v>0</v>
      </c>
      <c r="L2308" s="71" t="n">
        <f aca="false">E2308*I2308*J2308</f>
        <v>0</v>
      </c>
      <c r="M2308" s="72" t="n">
        <f aca="false">G2308*I2308*J2308</f>
        <v>0</v>
      </c>
      <c r="N2308" s="72" t="n">
        <f aca="false">D2308*I2308*J2308</f>
        <v>-0</v>
      </c>
      <c r="O2308" s="71" t="n">
        <f aca="false">F2308*J2308</f>
        <v>2</v>
      </c>
      <c r="P2308" s="71" t="n">
        <f aca="false">E2308*J2308</f>
        <v>0</v>
      </c>
    </row>
    <row r="2309" customFormat="false" ht="15" hidden="false" customHeight="false" outlineLevel="0" collapsed="false">
      <c r="A2309" s="71" t="s">
        <v>60</v>
      </c>
      <c r="B2309" s="71" t="s">
        <v>47</v>
      </c>
      <c r="C2309" s="71" t="s">
        <v>2074</v>
      </c>
      <c r="D2309" s="72" t="n">
        <v>0</v>
      </c>
      <c r="E2309" s="71" t="n">
        <v>0</v>
      </c>
      <c r="F2309" s="71" t="n">
        <v>1</v>
      </c>
      <c r="G2309" s="72" t="n">
        <v>154.59</v>
      </c>
      <c r="H2309" s="72" t="n">
        <v>154.59</v>
      </c>
      <c r="I2309" s="71" t="n">
        <f aca="false">IF(B2309&gt;=Settings!$B$23,1,0)</f>
        <v>0</v>
      </c>
      <c r="J2309" s="71" t="n">
        <v>1</v>
      </c>
      <c r="K2309" s="71" t="n">
        <f aca="false">F2309*I2309*J2309</f>
        <v>0</v>
      </c>
      <c r="L2309" s="71" t="n">
        <f aca="false">E2309*I2309*J2309</f>
        <v>0</v>
      </c>
      <c r="M2309" s="72" t="n">
        <f aca="false">G2309*I2309*J2309</f>
        <v>0</v>
      </c>
      <c r="N2309" s="72" t="n">
        <f aca="false">D2309*I2309*J2309</f>
        <v>-0</v>
      </c>
      <c r="O2309" s="71" t="n">
        <f aca="false">F2309*J2309</f>
        <v>1</v>
      </c>
      <c r="P2309" s="71" t="n">
        <f aca="false">E2309*J2309</f>
        <v>0</v>
      </c>
    </row>
    <row r="2310" customFormat="false" ht="15" hidden="false" customHeight="false" outlineLevel="0" collapsed="false">
      <c r="A2310" s="71" t="s">
        <v>60</v>
      </c>
      <c r="B2310" s="71" t="s">
        <v>47</v>
      </c>
      <c r="C2310" s="71" t="s">
        <v>363</v>
      </c>
      <c r="D2310" s="72" t="n">
        <v>0</v>
      </c>
      <c r="E2310" s="71" t="n">
        <v>0</v>
      </c>
      <c r="F2310" s="71" t="n">
        <v>5</v>
      </c>
      <c r="G2310" s="72" t="n">
        <v>439.75</v>
      </c>
      <c r="H2310" s="72" t="n">
        <v>439.75</v>
      </c>
      <c r="I2310" s="71" t="n">
        <f aca="false">IF(B2310&gt;=Settings!$B$23,1,0)</f>
        <v>0</v>
      </c>
      <c r="J2310" s="71" t="n">
        <v>1</v>
      </c>
      <c r="K2310" s="71" t="n">
        <f aca="false">F2310*I2310*J2310</f>
        <v>0</v>
      </c>
      <c r="L2310" s="71" t="n">
        <f aca="false">E2310*I2310*J2310</f>
        <v>0</v>
      </c>
      <c r="M2310" s="72" t="n">
        <f aca="false">G2310*I2310*J2310</f>
        <v>0</v>
      </c>
      <c r="N2310" s="72" t="n">
        <f aca="false">D2310*I2310*J2310</f>
        <v>-0</v>
      </c>
      <c r="O2310" s="71" t="n">
        <f aca="false">F2310*J2310</f>
        <v>5</v>
      </c>
      <c r="P2310" s="71" t="n">
        <f aca="false">E2310*J2310</f>
        <v>0</v>
      </c>
    </row>
    <row r="2311" customFormat="false" ht="15" hidden="false" customHeight="false" outlineLevel="0" collapsed="false">
      <c r="A2311" s="71" t="s">
        <v>60</v>
      </c>
      <c r="B2311" s="71" t="s">
        <v>47</v>
      </c>
      <c r="C2311" s="71" t="s">
        <v>2075</v>
      </c>
      <c r="D2311" s="72" t="n">
        <v>0</v>
      </c>
      <c r="E2311" s="71" t="n">
        <v>0</v>
      </c>
      <c r="F2311" s="71" t="n">
        <v>1</v>
      </c>
      <c r="G2311" s="72" t="n">
        <v>74.95</v>
      </c>
      <c r="H2311" s="72" t="n">
        <v>74.95</v>
      </c>
      <c r="I2311" s="71" t="n">
        <f aca="false">IF(B2311&gt;=Settings!$B$23,1,0)</f>
        <v>0</v>
      </c>
      <c r="J2311" s="71" t="n">
        <v>1</v>
      </c>
      <c r="K2311" s="71" t="n">
        <f aca="false">F2311*I2311*J2311</f>
        <v>0</v>
      </c>
      <c r="L2311" s="71" t="n">
        <f aca="false">E2311*I2311*J2311</f>
        <v>0</v>
      </c>
      <c r="M2311" s="72" t="n">
        <f aca="false">G2311*I2311*J2311</f>
        <v>0</v>
      </c>
      <c r="N2311" s="72" t="n">
        <f aca="false">D2311*I2311*J2311</f>
        <v>-0</v>
      </c>
      <c r="O2311" s="71" t="n">
        <f aca="false">F2311*J2311</f>
        <v>1</v>
      </c>
      <c r="P2311" s="71" t="n">
        <f aca="false">E2311*J2311</f>
        <v>0</v>
      </c>
    </row>
    <row r="2312" customFormat="false" ht="15" hidden="false" customHeight="false" outlineLevel="0" collapsed="false">
      <c r="A2312" s="71" t="s">
        <v>60</v>
      </c>
      <c r="B2312" s="71" t="s">
        <v>47</v>
      </c>
      <c r="C2312" s="71" t="s">
        <v>1098</v>
      </c>
      <c r="D2312" s="72" t="n">
        <v>0</v>
      </c>
      <c r="E2312" s="71" t="n">
        <v>0</v>
      </c>
      <c r="F2312" s="71" t="n">
        <v>1</v>
      </c>
      <c r="G2312" s="72" t="n">
        <v>94.95</v>
      </c>
      <c r="H2312" s="72" t="n">
        <v>94.95</v>
      </c>
      <c r="I2312" s="71" t="n">
        <f aca="false">IF(B2312&gt;=Settings!$B$23,1,0)</f>
        <v>0</v>
      </c>
      <c r="J2312" s="71" t="n">
        <v>1</v>
      </c>
      <c r="K2312" s="71" t="n">
        <f aca="false">F2312*I2312*J2312</f>
        <v>0</v>
      </c>
      <c r="L2312" s="71" t="n">
        <f aca="false">E2312*I2312*J2312</f>
        <v>0</v>
      </c>
      <c r="M2312" s="72" t="n">
        <f aca="false">G2312*I2312*J2312</f>
        <v>0</v>
      </c>
      <c r="N2312" s="72" t="n">
        <f aca="false">D2312*I2312*J2312</f>
        <v>-0</v>
      </c>
      <c r="O2312" s="71" t="n">
        <f aca="false">F2312*J2312</f>
        <v>1</v>
      </c>
      <c r="P2312" s="71" t="n">
        <f aca="false">E2312*J2312</f>
        <v>0</v>
      </c>
    </row>
    <row r="2313" customFormat="false" ht="15" hidden="false" customHeight="false" outlineLevel="0" collapsed="false">
      <c r="A2313" s="71" t="s">
        <v>59</v>
      </c>
      <c r="B2313" s="71" t="s">
        <v>47</v>
      </c>
      <c r="C2313" s="71" t="s">
        <v>1153</v>
      </c>
      <c r="D2313" s="72" t="n">
        <v>0</v>
      </c>
      <c r="E2313" s="71" t="n">
        <v>0</v>
      </c>
      <c r="F2313" s="71" t="n">
        <v>2</v>
      </c>
      <c r="G2313" s="72" t="n">
        <v>247.4</v>
      </c>
      <c r="H2313" s="72" t="n">
        <v>247.4</v>
      </c>
      <c r="I2313" s="71" t="n">
        <f aca="false">IF(B2313&gt;=Settings!$B$23,1,0)</f>
        <v>0</v>
      </c>
      <c r="J2313" s="71" t="n">
        <v>1</v>
      </c>
      <c r="K2313" s="71" t="n">
        <f aca="false">F2313*I2313*J2313</f>
        <v>0</v>
      </c>
      <c r="L2313" s="71" t="n">
        <f aca="false">E2313*I2313*J2313</f>
        <v>0</v>
      </c>
      <c r="M2313" s="72" t="n">
        <f aca="false">G2313*I2313*J2313</f>
        <v>0</v>
      </c>
      <c r="N2313" s="72" t="n">
        <f aca="false">D2313*I2313*J2313</f>
        <v>-0</v>
      </c>
      <c r="O2313" s="71" t="n">
        <f aca="false">F2313*J2313</f>
        <v>2</v>
      </c>
      <c r="P2313" s="71" t="n">
        <f aca="false">E2313*J2313</f>
        <v>0</v>
      </c>
    </row>
    <row r="2314" customFormat="false" ht="15" hidden="false" customHeight="false" outlineLevel="0" collapsed="false">
      <c r="A2314" s="71" t="s">
        <v>61</v>
      </c>
      <c r="B2314" s="71" t="s">
        <v>47</v>
      </c>
      <c r="C2314" s="71" t="s">
        <v>1055</v>
      </c>
      <c r="D2314" s="72" t="n">
        <v>0</v>
      </c>
      <c r="E2314" s="71" t="n">
        <v>0</v>
      </c>
      <c r="F2314" s="71" t="n">
        <v>1</v>
      </c>
      <c r="G2314" s="72" t="n">
        <v>169.95</v>
      </c>
      <c r="H2314" s="72" t="n">
        <v>169.95</v>
      </c>
      <c r="I2314" s="71" t="n">
        <f aca="false">IF(B2314&gt;=Settings!$B$23,1,0)</f>
        <v>0</v>
      </c>
      <c r="J2314" s="71" t="n">
        <v>1</v>
      </c>
      <c r="K2314" s="71" t="n">
        <f aca="false">F2314*I2314*J2314</f>
        <v>0</v>
      </c>
      <c r="L2314" s="71" t="n">
        <f aca="false">E2314*I2314*J2314</f>
        <v>0</v>
      </c>
      <c r="M2314" s="72" t="n">
        <f aca="false">G2314*I2314*J2314</f>
        <v>0</v>
      </c>
      <c r="N2314" s="72" t="n">
        <f aca="false">D2314*I2314*J2314</f>
        <v>-0</v>
      </c>
      <c r="O2314" s="71" t="n">
        <f aca="false">F2314*J2314</f>
        <v>1</v>
      </c>
      <c r="P2314" s="71" t="n">
        <f aca="false">E2314*J2314</f>
        <v>0</v>
      </c>
    </row>
    <row r="2315" customFormat="false" ht="15" hidden="false" customHeight="false" outlineLevel="0" collapsed="false">
      <c r="A2315" s="71" t="s">
        <v>60</v>
      </c>
      <c r="B2315" s="71" t="s">
        <v>47</v>
      </c>
      <c r="C2315" s="71" t="s">
        <v>912</v>
      </c>
      <c r="D2315" s="72" t="n">
        <v>0</v>
      </c>
      <c r="E2315" s="71" t="n">
        <v>0</v>
      </c>
      <c r="F2315" s="71" t="n">
        <v>1</v>
      </c>
      <c r="G2315" s="72" t="n">
        <v>93.95</v>
      </c>
      <c r="H2315" s="72" t="n">
        <v>93.95</v>
      </c>
      <c r="I2315" s="71" t="n">
        <f aca="false">IF(B2315&gt;=Settings!$B$23,1,0)</f>
        <v>0</v>
      </c>
      <c r="J2315" s="71" t="n">
        <v>1</v>
      </c>
      <c r="K2315" s="71" t="n">
        <f aca="false">F2315*I2315*J2315</f>
        <v>0</v>
      </c>
      <c r="L2315" s="71" t="n">
        <f aca="false">E2315*I2315*J2315</f>
        <v>0</v>
      </c>
      <c r="M2315" s="72" t="n">
        <f aca="false">G2315*I2315*J2315</f>
        <v>0</v>
      </c>
      <c r="N2315" s="72" t="n">
        <f aca="false">D2315*I2315*J2315</f>
        <v>-0</v>
      </c>
      <c r="O2315" s="71" t="n">
        <f aca="false">F2315*J2315</f>
        <v>1</v>
      </c>
      <c r="P2315" s="71" t="n">
        <f aca="false">E2315*J2315</f>
        <v>0</v>
      </c>
    </row>
    <row r="2316" customFormat="false" ht="15" hidden="false" customHeight="false" outlineLevel="0" collapsed="false">
      <c r="A2316" s="71" t="s">
        <v>60</v>
      </c>
      <c r="B2316" s="71" t="s">
        <v>47</v>
      </c>
      <c r="C2316" s="71" t="s">
        <v>1250</v>
      </c>
      <c r="D2316" s="72" t="n">
        <v>114.95</v>
      </c>
      <c r="E2316" s="71" t="n">
        <v>1</v>
      </c>
      <c r="F2316" s="71" t="n">
        <v>3</v>
      </c>
      <c r="G2316" s="72" t="n">
        <v>354.85</v>
      </c>
      <c r="H2316" s="72" t="n">
        <v>239.9</v>
      </c>
      <c r="I2316" s="71" t="n">
        <f aca="false">IF(B2316&gt;=Settings!$B$23,1,0)</f>
        <v>0</v>
      </c>
      <c r="J2316" s="71" t="n">
        <v>1</v>
      </c>
      <c r="K2316" s="71" t="n">
        <f aca="false">F2316*I2316*J2316</f>
        <v>0</v>
      </c>
      <c r="L2316" s="71" t="n">
        <f aca="false">E2316*I2316*J2316</f>
        <v>0</v>
      </c>
      <c r="M2316" s="72" t="n">
        <f aca="false">G2316*I2316*J2316</f>
        <v>0</v>
      </c>
      <c r="N2316" s="72" t="n">
        <f aca="false">D2316*I2316*J2316</f>
        <v>0</v>
      </c>
      <c r="O2316" s="71" t="n">
        <f aca="false">F2316*J2316</f>
        <v>3</v>
      </c>
      <c r="P2316" s="71" t="n">
        <f aca="false">E2316*J2316</f>
        <v>1</v>
      </c>
    </row>
    <row r="2317" customFormat="false" ht="15" hidden="false" customHeight="false" outlineLevel="0" collapsed="false">
      <c r="A2317" s="71" t="s">
        <v>59</v>
      </c>
      <c r="B2317" s="71" t="s">
        <v>47</v>
      </c>
      <c r="C2317" s="71" t="s">
        <v>775</v>
      </c>
      <c r="D2317" s="72" t="n">
        <v>0</v>
      </c>
      <c r="E2317" s="71" t="n">
        <v>0</v>
      </c>
      <c r="F2317" s="71" t="n">
        <v>4</v>
      </c>
      <c r="G2317" s="72" t="n">
        <v>0</v>
      </c>
      <c r="H2317" s="72" t="n">
        <v>0</v>
      </c>
      <c r="I2317" s="71" t="n">
        <f aca="false">IF(B2317&gt;=Settings!$B$23,1,0)</f>
        <v>0</v>
      </c>
      <c r="J2317" s="71" t="n">
        <v>0</v>
      </c>
      <c r="K2317" s="71" t="n">
        <f aca="false">F2317*I2317*J2317</f>
        <v>0</v>
      </c>
      <c r="L2317" s="71" t="n">
        <f aca="false">E2317*I2317*J2317</f>
        <v>0</v>
      </c>
      <c r="M2317" s="72" t="n">
        <f aca="false">G2317*I2317*J2317</f>
        <v>0</v>
      </c>
      <c r="N2317" s="72" t="n">
        <f aca="false">D2317*I2317*J2317</f>
        <v>-0</v>
      </c>
      <c r="O2317" s="71" t="n">
        <f aca="false">F2317*J2317</f>
        <v>0</v>
      </c>
      <c r="P2317" s="71" t="n">
        <f aca="false">E2317*J2317</f>
        <v>0</v>
      </c>
    </row>
    <row r="2318" customFormat="false" ht="15" hidden="false" customHeight="false" outlineLevel="0" collapsed="false">
      <c r="A2318" s="71" t="s">
        <v>60</v>
      </c>
      <c r="B2318" s="71" t="s">
        <v>47</v>
      </c>
      <c r="C2318" s="71" t="s">
        <v>1449</v>
      </c>
      <c r="D2318" s="72" t="n">
        <v>15</v>
      </c>
      <c r="E2318" s="71" t="n">
        <v>1</v>
      </c>
      <c r="F2318" s="71" t="n">
        <v>4</v>
      </c>
      <c r="G2318" s="72" t="n">
        <v>222.95</v>
      </c>
      <c r="H2318" s="72" t="n">
        <v>207.95</v>
      </c>
      <c r="I2318" s="71" t="n">
        <f aca="false">IF(B2318&gt;=Settings!$B$23,1,0)</f>
        <v>0</v>
      </c>
      <c r="J2318" s="71" t="n">
        <v>1</v>
      </c>
      <c r="K2318" s="71" t="n">
        <f aca="false">F2318*I2318*J2318</f>
        <v>0</v>
      </c>
      <c r="L2318" s="71" t="n">
        <f aca="false">E2318*I2318*J2318</f>
        <v>0</v>
      </c>
      <c r="M2318" s="72" t="n">
        <f aca="false">G2318*I2318*J2318</f>
        <v>0</v>
      </c>
      <c r="N2318" s="72" t="n">
        <f aca="false">D2318*I2318*J2318</f>
        <v>0</v>
      </c>
      <c r="O2318" s="71" t="n">
        <f aca="false">F2318*J2318</f>
        <v>4</v>
      </c>
      <c r="P2318" s="71" t="n">
        <f aca="false">E2318*J2318</f>
        <v>1</v>
      </c>
    </row>
    <row r="2319" customFormat="false" ht="15" hidden="false" customHeight="false" outlineLevel="0" collapsed="false">
      <c r="A2319" s="71" t="s">
        <v>60</v>
      </c>
      <c r="B2319" s="71" t="s">
        <v>47</v>
      </c>
      <c r="C2319" s="71" t="s">
        <v>2076</v>
      </c>
      <c r="D2319" s="72" t="n">
        <v>0</v>
      </c>
      <c r="E2319" s="71" t="n">
        <v>0</v>
      </c>
      <c r="F2319" s="71" t="n">
        <v>1</v>
      </c>
      <c r="G2319" s="72" t="n">
        <v>219.95</v>
      </c>
      <c r="H2319" s="72" t="n">
        <v>219.95</v>
      </c>
      <c r="I2319" s="71" t="n">
        <f aca="false">IF(B2319&gt;=Settings!$B$23,1,0)</f>
        <v>0</v>
      </c>
      <c r="J2319" s="71" t="n">
        <v>1</v>
      </c>
      <c r="K2319" s="71" t="n">
        <f aca="false">F2319*I2319*J2319</f>
        <v>0</v>
      </c>
      <c r="L2319" s="71" t="n">
        <f aca="false">E2319*I2319*J2319</f>
        <v>0</v>
      </c>
      <c r="M2319" s="72" t="n">
        <f aca="false">G2319*I2319*J2319</f>
        <v>0</v>
      </c>
      <c r="N2319" s="72" t="n">
        <f aca="false">D2319*I2319*J2319</f>
        <v>-0</v>
      </c>
      <c r="O2319" s="71" t="n">
        <f aca="false">F2319*J2319</f>
        <v>1</v>
      </c>
      <c r="P2319" s="71" t="n">
        <f aca="false">E2319*J2319</f>
        <v>0</v>
      </c>
    </row>
    <row r="2320" customFormat="false" ht="15" hidden="false" customHeight="false" outlineLevel="0" collapsed="false">
      <c r="A2320" s="71" t="s">
        <v>61</v>
      </c>
      <c r="B2320" s="71" t="s">
        <v>47</v>
      </c>
      <c r="C2320" s="71" t="s">
        <v>1658</v>
      </c>
      <c r="D2320" s="72" t="n">
        <v>0</v>
      </c>
      <c r="E2320" s="71" t="n">
        <v>0</v>
      </c>
      <c r="F2320" s="71" t="n">
        <v>1</v>
      </c>
      <c r="G2320" s="72" t="n">
        <v>100.95</v>
      </c>
      <c r="H2320" s="72" t="n">
        <v>100.95</v>
      </c>
      <c r="I2320" s="71" t="n">
        <f aca="false">IF(B2320&gt;=Settings!$B$23,1,0)</f>
        <v>0</v>
      </c>
      <c r="J2320" s="71" t="n">
        <v>1</v>
      </c>
      <c r="K2320" s="71" t="n">
        <f aca="false">F2320*I2320*J2320</f>
        <v>0</v>
      </c>
      <c r="L2320" s="71" t="n">
        <f aca="false">E2320*I2320*J2320</f>
        <v>0</v>
      </c>
      <c r="M2320" s="72" t="n">
        <f aca="false">G2320*I2320*J2320</f>
        <v>0</v>
      </c>
      <c r="N2320" s="72" t="n">
        <f aca="false">D2320*I2320*J2320</f>
        <v>-0</v>
      </c>
      <c r="O2320" s="71" t="n">
        <f aca="false">F2320*J2320</f>
        <v>1</v>
      </c>
      <c r="P2320" s="71" t="n">
        <f aca="false">E2320*J2320</f>
        <v>0</v>
      </c>
    </row>
    <row r="2321" customFormat="false" ht="15" hidden="false" customHeight="false" outlineLevel="0" collapsed="false">
      <c r="A2321" s="71" t="s">
        <v>59</v>
      </c>
      <c r="B2321" s="71" t="s">
        <v>47</v>
      </c>
      <c r="C2321" s="71" t="s">
        <v>598</v>
      </c>
      <c r="D2321" s="72" t="n">
        <v>0</v>
      </c>
      <c r="E2321" s="71" t="n">
        <v>0</v>
      </c>
      <c r="F2321" s="71" t="n">
        <v>1</v>
      </c>
      <c r="G2321" s="72" t="n">
        <v>136.31</v>
      </c>
      <c r="H2321" s="72" t="n">
        <v>136.31</v>
      </c>
      <c r="I2321" s="71" t="n">
        <f aca="false">IF(B2321&gt;=Settings!$B$23,1,0)</f>
        <v>0</v>
      </c>
      <c r="J2321" s="71" t="n">
        <v>1</v>
      </c>
      <c r="K2321" s="71" t="n">
        <f aca="false">F2321*I2321*J2321</f>
        <v>0</v>
      </c>
      <c r="L2321" s="71" t="n">
        <f aca="false">E2321*I2321*J2321</f>
        <v>0</v>
      </c>
      <c r="M2321" s="72" t="n">
        <f aca="false">G2321*I2321*J2321</f>
        <v>0</v>
      </c>
      <c r="N2321" s="72" t="n">
        <f aca="false">D2321*I2321*J2321</f>
        <v>-0</v>
      </c>
      <c r="O2321" s="71" t="n">
        <f aca="false">F2321*J2321</f>
        <v>1</v>
      </c>
      <c r="P2321" s="71" t="n">
        <f aca="false">E2321*J2321</f>
        <v>0</v>
      </c>
    </row>
    <row r="2322" customFormat="false" ht="15" hidden="false" customHeight="false" outlineLevel="0" collapsed="false">
      <c r="A2322" s="71" t="s">
        <v>60</v>
      </c>
      <c r="B2322" s="71" t="s">
        <v>47</v>
      </c>
      <c r="C2322" s="71" t="s">
        <v>2077</v>
      </c>
      <c r="D2322" s="72" t="n">
        <v>0</v>
      </c>
      <c r="E2322" s="71" t="n">
        <v>0</v>
      </c>
      <c r="F2322" s="71" t="n">
        <v>3</v>
      </c>
      <c r="G2322" s="72" t="n">
        <v>419.85</v>
      </c>
      <c r="H2322" s="72" t="n">
        <v>419.85</v>
      </c>
      <c r="I2322" s="71" t="n">
        <f aca="false">IF(B2322&gt;=Settings!$B$23,1,0)</f>
        <v>0</v>
      </c>
      <c r="J2322" s="71" t="n">
        <v>1</v>
      </c>
      <c r="K2322" s="71" t="n">
        <f aca="false">F2322*I2322*J2322</f>
        <v>0</v>
      </c>
      <c r="L2322" s="71" t="n">
        <f aca="false">E2322*I2322*J2322</f>
        <v>0</v>
      </c>
      <c r="M2322" s="72" t="n">
        <f aca="false">G2322*I2322*J2322</f>
        <v>0</v>
      </c>
      <c r="N2322" s="72" t="n">
        <f aca="false">D2322*I2322*J2322</f>
        <v>-0</v>
      </c>
      <c r="O2322" s="71" t="n">
        <f aca="false">F2322*J2322</f>
        <v>3</v>
      </c>
      <c r="P2322" s="71" t="n">
        <f aca="false">E2322*J2322</f>
        <v>0</v>
      </c>
    </row>
    <row r="2323" customFormat="false" ht="15" hidden="false" customHeight="false" outlineLevel="0" collapsed="false">
      <c r="A2323" s="71" t="s">
        <v>59</v>
      </c>
      <c r="B2323" s="71" t="s">
        <v>47</v>
      </c>
      <c r="C2323" s="71" t="s">
        <v>1163</v>
      </c>
      <c r="D2323" s="72" t="n">
        <v>0</v>
      </c>
      <c r="E2323" s="71" t="n">
        <v>0</v>
      </c>
      <c r="F2323" s="71" t="n">
        <v>1</v>
      </c>
      <c r="G2323" s="72" t="n">
        <v>44.95</v>
      </c>
      <c r="H2323" s="72" t="n">
        <v>44.95</v>
      </c>
      <c r="I2323" s="71" t="n">
        <f aca="false">IF(B2323&gt;=Settings!$B$23,1,0)</f>
        <v>0</v>
      </c>
      <c r="J2323" s="71" t="n">
        <v>1</v>
      </c>
      <c r="K2323" s="71" t="n">
        <f aca="false">F2323*I2323*J2323</f>
        <v>0</v>
      </c>
      <c r="L2323" s="71" t="n">
        <f aca="false">E2323*I2323*J2323</f>
        <v>0</v>
      </c>
      <c r="M2323" s="72" t="n">
        <f aca="false">G2323*I2323*J2323</f>
        <v>0</v>
      </c>
      <c r="N2323" s="72" t="n">
        <f aca="false">D2323*I2323*J2323</f>
        <v>-0</v>
      </c>
      <c r="O2323" s="71" t="n">
        <f aca="false">F2323*J2323</f>
        <v>1</v>
      </c>
      <c r="P2323" s="71" t="n">
        <f aca="false">E2323*J2323</f>
        <v>0</v>
      </c>
    </row>
    <row r="2324" customFormat="false" ht="15" hidden="false" customHeight="false" outlineLevel="0" collapsed="false">
      <c r="A2324" s="71" t="s">
        <v>60</v>
      </c>
      <c r="B2324" s="71" t="s">
        <v>47</v>
      </c>
      <c r="C2324" s="71" t="s">
        <v>2078</v>
      </c>
      <c r="D2324" s="72" t="n">
        <v>0</v>
      </c>
      <c r="E2324" s="71" t="n">
        <v>0</v>
      </c>
      <c r="F2324" s="71" t="n">
        <v>1</v>
      </c>
      <c r="G2324" s="72" t="n">
        <v>214.95</v>
      </c>
      <c r="H2324" s="72" t="n">
        <v>214.95</v>
      </c>
      <c r="I2324" s="71" t="n">
        <f aca="false">IF(B2324&gt;=Settings!$B$23,1,0)</f>
        <v>0</v>
      </c>
      <c r="J2324" s="71" t="n">
        <v>1</v>
      </c>
      <c r="K2324" s="71" t="n">
        <f aca="false">F2324*I2324*J2324</f>
        <v>0</v>
      </c>
      <c r="L2324" s="71" t="n">
        <f aca="false">E2324*I2324*J2324</f>
        <v>0</v>
      </c>
      <c r="M2324" s="72" t="n">
        <f aca="false">G2324*I2324*J2324</f>
        <v>0</v>
      </c>
      <c r="N2324" s="72" t="n">
        <f aca="false">D2324*I2324*J2324</f>
        <v>-0</v>
      </c>
      <c r="O2324" s="71" t="n">
        <f aca="false">F2324*J2324</f>
        <v>1</v>
      </c>
      <c r="P2324" s="71" t="n">
        <f aca="false">E2324*J2324</f>
        <v>0</v>
      </c>
    </row>
    <row r="2325" customFormat="false" ht="15" hidden="false" customHeight="false" outlineLevel="0" collapsed="false">
      <c r="A2325" s="71" t="s">
        <v>60</v>
      </c>
      <c r="B2325" s="71" t="s">
        <v>47</v>
      </c>
      <c r="C2325" s="71" t="s">
        <v>2079</v>
      </c>
      <c r="D2325" s="72" t="n">
        <v>0</v>
      </c>
      <c r="E2325" s="71" t="n">
        <v>0</v>
      </c>
      <c r="F2325" s="71" t="n">
        <v>1</v>
      </c>
      <c r="G2325" s="72" t="n">
        <v>54.95</v>
      </c>
      <c r="H2325" s="72" t="n">
        <v>54.95</v>
      </c>
      <c r="I2325" s="71" t="n">
        <f aca="false">IF(B2325&gt;=Settings!$B$23,1,0)</f>
        <v>0</v>
      </c>
      <c r="J2325" s="71" t="n">
        <v>1</v>
      </c>
      <c r="K2325" s="71" t="n">
        <f aca="false">F2325*I2325*J2325</f>
        <v>0</v>
      </c>
      <c r="L2325" s="71" t="n">
        <f aca="false">E2325*I2325*J2325</f>
        <v>0</v>
      </c>
      <c r="M2325" s="72" t="n">
        <f aca="false">G2325*I2325*J2325</f>
        <v>0</v>
      </c>
      <c r="N2325" s="72" t="n">
        <f aca="false">D2325*I2325*J2325</f>
        <v>-0</v>
      </c>
      <c r="O2325" s="71" t="n">
        <f aca="false">F2325*J2325</f>
        <v>1</v>
      </c>
      <c r="P2325" s="71" t="n">
        <f aca="false">E2325*J2325</f>
        <v>0</v>
      </c>
    </row>
    <row r="2326" customFormat="false" ht="15" hidden="false" customHeight="false" outlineLevel="0" collapsed="false">
      <c r="A2326" s="71" t="s">
        <v>61</v>
      </c>
      <c r="B2326" s="71" t="s">
        <v>47</v>
      </c>
      <c r="C2326" s="71" t="s">
        <v>1300</v>
      </c>
      <c r="D2326" s="72" t="n">
        <v>0</v>
      </c>
      <c r="E2326" s="71" t="n">
        <v>0</v>
      </c>
      <c r="F2326" s="71" t="n">
        <v>15</v>
      </c>
      <c r="G2326" s="72" t="n">
        <v>464.25</v>
      </c>
      <c r="H2326" s="72" t="n">
        <v>441</v>
      </c>
      <c r="I2326" s="71" t="n">
        <f aca="false">IF(B2326&gt;=Settings!$B$23,1,0)</f>
        <v>0</v>
      </c>
      <c r="J2326" s="71" t="n">
        <v>1</v>
      </c>
      <c r="K2326" s="71" t="n">
        <f aca="false">F2326*I2326*J2326</f>
        <v>0</v>
      </c>
      <c r="L2326" s="71" t="n">
        <f aca="false">E2326*I2326*J2326</f>
        <v>0</v>
      </c>
      <c r="M2326" s="72" t="n">
        <f aca="false">G2326*I2326*J2326</f>
        <v>0</v>
      </c>
      <c r="N2326" s="72" t="n">
        <f aca="false">D2326*I2326*J2326</f>
        <v>-0</v>
      </c>
      <c r="O2326" s="71" t="n">
        <f aca="false">F2326*J2326</f>
        <v>15</v>
      </c>
      <c r="P2326" s="71" t="n">
        <f aca="false">E2326*J2326</f>
        <v>0</v>
      </c>
    </row>
    <row r="2327" customFormat="false" ht="15" hidden="false" customHeight="false" outlineLevel="0" collapsed="false">
      <c r="A2327" s="71" t="s">
        <v>61</v>
      </c>
      <c r="B2327" s="71" t="s">
        <v>47</v>
      </c>
      <c r="C2327" s="71" t="s">
        <v>150</v>
      </c>
      <c r="D2327" s="72" t="n">
        <v>296.87</v>
      </c>
      <c r="E2327" s="71" t="n">
        <v>3</v>
      </c>
      <c r="F2327" s="71" t="n">
        <v>51</v>
      </c>
      <c r="G2327" s="72" t="n">
        <v>5607.45</v>
      </c>
      <c r="H2327" s="72" t="n">
        <v>4980.75</v>
      </c>
      <c r="I2327" s="71" t="n">
        <f aca="false">IF(B2327&gt;=Settings!$B$23,1,0)</f>
        <v>0</v>
      </c>
      <c r="J2327" s="71" t="n">
        <v>1</v>
      </c>
      <c r="K2327" s="71" t="n">
        <f aca="false">F2327*I2327*J2327</f>
        <v>0</v>
      </c>
      <c r="L2327" s="71" t="n">
        <f aca="false">E2327*I2327*J2327</f>
        <v>0</v>
      </c>
      <c r="M2327" s="72" t="n">
        <f aca="false">G2327*I2327*J2327</f>
        <v>0</v>
      </c>
      <c r="N2327" s="72" t="n">
        <f aca="false">D2327*I2327*J2327</f>
        <v>0</v>
      </c>
      <c r="O2327" s="71" t="n">
        <f aca="false">F2327*J2327</f>
        <v>51</v>
      </c>
      <c r="P2327" s="71" t="n">
        <f aca="false">E2327*J2327</f>
        <v>3</v>
      </c>
    </row>
    <row r="2328" customFormat="false" ht="15" hidden="false" customHeight="false" outlineLevel="0" collapsed="false">
      <c r="A2328" s="71" t="s">
        <v>61</v>
      </c>
      <c r="B2328" s="71" t="s">
        <v>47</v>
      </c>
      <c r="C2328" s="71" t="s">
        <v>152</v>
      </c>
      <c r="D2328" s="72" t="n">
        <v>0</v>
      </c>
      <c r="E2328" s="71" t="n">
        <v>0</v>
      </c>
      <c r="F2328" s="71" t="n">
        <v>34</v>
      </c>
      <c r="G2328" s="72" t="n">
        <v>4811</v>
      </c>
      <c r="H2328" s="72" t="n">
        <v>4610.36</v>
      </c>
      <c r="I2328" s="71" t="n">
        <f aca="false">IF(B2328&gt;=Settings!$B$23,1,0)</f>
        <v>0</v>
      </c>
      <c r="J2328" s="71" t="n">
        <v>1</v>
      </c>
      <c r="K2328" s="71" t="n">
        <f aca="false">F2328*I2328*J2328</f>
        <v>0</v>
      </c>
      <c r="L2328" s="71" t="n">
        <f aca="false">E2328*I2328*J2328</f>
        <v>0</v>
      </c>
      <c r="M2328" s="72" t="n">
        <f aca="false">G2328*I2328*J2328</f>
        <v>0</v>
      </c>
      <c r="N2328" s="72" t="n">
        <f aca="false">D2328*I2328*J2328</f>
        <v>-0</v>
      </c>
      <c r="O2328" s="71" t="n">
        <f aca="false">F2328*J2328</f>
        <v>34</v>
      </c>
      <c r="P2328" s="71" t="n">
        <f aca="false">E2328*J2328</f>
        <v>0</v>
      </c>
    </row>
    <row r="2329" customFormat="false" ht="15" hidden="false" customHeight="false" outlineLevel="0" collapsed="false">
      <c r="A2329" s="71" t="s">
        <v>60</v>
      </c>
      <c r="B2329" s="71" t="s">
        <v>47</v>
      </c>
      <c r="C2329" s="71" t="s">
        <v>1097</v>
      </c>
      <c r="D2329" s="72" t="n">
        <v>0</v>
      </c>
      <c r="E2329" s="71" t="n">
        <v>0</v>
      </c>
      <c r="F2329" s="71" t="n">
        <v>2</v>
      </c>
      <c r="G2329" s="72" t="n">
        <v>229.9</v>
      </c>
      <c r="H2329" s="72" t="n">
        <v>229.9</v>
      </c>
      <c r="I2329" s="71" t="n">
        <f aca="false">IF(B2329&gt;=Settings!$B$23,1,0)</f>
        <v>0</v>
      </c>
      <c r="J2329" s="71" t="n">
        <v>1</v>
      </c>
      <c r="K2329" s="71" t="n">
        <f aca="false">F2329*I2329*J2329</f>
        <v>0</v>
      </c>
      <c r="L2329" s="71" t="n">
        <f aca="false">E2329*I2329*J2329</f>
        <v>0</v>
      </c>
      <c r="M2329" s="72" t="n">
        <f aca="false">G2329*I2329*J2329</f>
        <v>0</v>
      </c>
      <c r="N2329" s="72" t="n">
        <f aca="false">D2329*I2329*J2329</f>
        <v>-0</v>
      </c>
      <c r="O2329" s="71" t="n">
        <f aca="false">F2329*J2329</f>
        <v>2</v>
      </c>
      <c r="P2329" s="71" t="n">
        <f aca="false">E2329*J2329</f>
        <v>0</v>
      </c>
    </row>
    <row r="2330" customFormat="false" ht="15" hidden="false" customHeight="false" outlineLevel="0" collapsed="false">
      <c r="A2330" s="71" t="s">
        <v>60</v>
      </c>
      <c r="B2330" s="71" t="s">
        <v>47</v>
      </c>
      <c r="C2330" s="71" t="s">
        <v>2080</v>
      </c>
      <c r="D2330" s="72" t="n">
        <v>0</v>
      </c>
      <c r="E2330" s="71" t="n">
        <v>0</v>
      </c>
      <c r="F2330" s="71" t="n">
        <v>2</v>
      </c>
      <c r="G2330" s="72" t="n">
        <v>39.9</v>
      </c>
      <c r="H2330" s="72" t="n">
        <v>39.9</v>
      </c>
      <c r="I2330" s="71" t="n">
        <f aca="false">IF(B2330&gt;=Settings!$B$23,1,0)</f>
        <v>0</v>
      </c>
      <c r="J2330" s="71" t="n">
        <v>1</v>
      </c>
      <c r="K2330" s="71" t="n">
        <f aca="false">F2330*I2330*J2330</f>
        <v>0</v>
      </c>
      <c r="L2330" s="71" t="n">
        <f aca="false">E2330*I2330*J2330</f>
        <v>0</v>
      </c>
      <c r="M2330" s="72" t="n">
        <f aca="false">G2330*I2330*J2330</f>
        <v>0</v>
      </c>
      <c r="N2330" s="72" t="n">
        <f aca="false">D2330*I2330*J2330</f>
        <v>-0</v>
      </c>
      <c r="O2330" s="71" t="n">
        <f aca="false">F2330*J2330</f>
        <v>2</v>
      </c>
      <c r="P2330" s="71" t="n">
        <f aca="false">E2330*J2330</f>
        <v>0</v>
      </c>
    </row>
    <row r="2331" customFormat="false" ht="15" hidden="false" customHeight="false" outlineLevel="0" collapsed="false">
      <c r="A2331" s="71" t="s">
        <v>60</v>
      </c>
      <c r="B2331" s="71" t="s">
        <v>47</v>
      </c>
      <c r="C2331" s="71" t="s">
        <v>1134</v>
      </c>
      <c r="D2331" s="72" t="n">
        <v>139.9</v>
      </c>
      <c r="E2331" s="71" t="n">
        <v>2</v>
      </c>
      <c r="F2331" s="71" t="n">
        <v>30</v>
      </c>
      <c r="G2331" s="72" t="n">
        <v>2098.5</v>
      </c>
      <c r="H2331" s="72" t="n">
        <v>1958.6</v>
      </c>
      <c r="I2331" s="71" t="n">
        <f aca="false">IF(B2331&gt;=Settings!$B$23,1,0)</f>
        <v>0</v>
      </c>
      <c r="J2331" s="71" t="n">
        <v>1</v>
      </c>
      <c r="K2331" s="71" t="n">
        <f aca="false">F2331*I2331*J2331</f>
        <v>0</v>
      </c>
      <c r="L2331" s="71" t="n">
        <f aca="false">E2331*I2331*J2331</f>
        <v>0</v>
      </c>
      <c r="M2331" s="72" t="n">
        <f aca="false">G2331*I2331*J2331</f>
        <v>0</v>
      </c>
      <c r="N2331" s="72" t="n">
        <f aca="false">D2331*I2331*J2331</f>
        <v>0</v>
      </c>
      <c r="O2331" s="71" t="n">
        <f aca="false">F2331*J2331</f>
        <v>30</v>
      </c>
      <c r="P2331" s="71" t="n">
        <f aca="false">E2331*J2331</f>
        <v>2</v>
      </c>
    </row>
    <row r="2332" customFormat="false" ht="15" hidden="false" customHeight="false" outlineLevel="0" collapsed="false">
      <c r="A2332" s="71" t="s">
        <v>60</v>
      </c>
      <c r="B2332" s="71" t="s">
        <v>47</v>
      </c>
      <c r="C2332" s="71" t="s">
        <v>2081</v>
      </c>
      <c r="D2332" s="72" t="n">
        <v>0</v>
      </c>
      <c r="E2332" s="71" t="n">
        <v>0</v>
      </c>
      <c r="F2332" s="71" t="n">
        <v>1</v>
      </c>
      <c r="G2332" s="72" t="n">
        <v>129.95</v>
      </c>
      <c r="H2332" s="72" t="n">
        <v>129.95</v>
      </c>
      <c r="I2332" s="71" t="n">
        <f aca="false">IF(B2332&gt;=Settings!$B$23,1,0)</f>
        <v>0</v>
      </c>
      <c r="J2332" s="71" t="n">
        <v>1</v>
      </c>
      <c r="K2332" s="71" t="n">
        <f aca="false">F2332*I2332*J2332</f>
        <v>0</v>
      </c>
      <c r="L2332" s="71" t="n">
        <f aca="false">E2332*I2332*J2332</f>
        <v>0</v>
      </c>
      <c r="M2332" s="72" t="n">
        <f aca="false">G2332*I2332*J2332</f>
        <v>0</v>
      </c>
      <c r="N2332" s="72" t="n">
        <f aca="false">D2332*I2332*J2332</f>
        <v>-0</v>
      </c>
      <c r="O2332" s="71" t="n">
        <f aca="false">F2332*J2332</f>
        <v>1</v>
      </c>
      <c r="P2332" s="71" t="n">
        <f aca="false">E2332*J2332</f>
        <v>0</v>
      </c>
    </row>
    <row r="2333" customFormat="false" ht="15" hidden="false" customHeight="false" outlineLevel="0" collapsed="false">
      <c r="A2333" s="71" t="s">
        <v>60</v>
      </c>
      <c r="B2333" s="71" t="s">
        <v>47</v>
      </c>
      <c r="C2333" s="71" t="s">
        <v>2082</v>
      </c>
      <c r="D2333" s="72" t="n">
        <v>107.95</v>
      </c>
      <c r="E2333" s="71" t="n">
        <v>1</v>
      </c>
      <c r="F2333" s="71" t="n">
        <v>9</v>
      </c>
      <c r="G2333" s="72" t="n">
        <v>971.55</v>
      </c>
      <c r="H2333" s="72" t="n">
        <v>863.6</v>
      </c>
      <c r="I2333" s="71" t="n">
        <f aca="false">IF(B2333&gt;=Settings!$B$23,1,0)</f>
        <v>0</v>
      </c>
      <c r="J2333" s="71" t="n">
        <v>1</v>
      </c>
      <c r="K2333" s="71" t="n">
        <f aca="false">F2333*I2333*J2333</f>
        <v>0</v>
      </c>
      <c r="L2333" s="71" t="n">
        <f aca="false">E2333*I2333*J2333</f>
        <v>0</v>
      </c>
      <c r="M2333" s="72" t="n">
        <f aca="false">G2333*I2333*J2333</f>
        <v>0</v>
      </c>
      <c r="N2333" s="72" t="n">
        <f aca="false">D2333*I2333*J2333</f>
        <v>0</v>
      </c>
      <c r="O2333" s="71" t="n">
        <f aca="false">F2333*J2333</f>
        <v>9</v>
      </c>
      <c r="P2333" s="71" t="n">
        <f aca="false">E2333*J2333</f>
        <v>1</v>
      </c>
    </row>
    <row r="2334" customFormat="false" ht="15" hidden="false" customHeight="false" outlineLevel="0" collapsed="false">
      <c r="A2334" s="71" t="s">
        <v>60</v>
      </c>
      <c r="B2334" s="71" t="s">
        <v>47</v>
      </c>
      <c r="C2334" s="71" t="s">
        <v>2083</v>
      </c>
      <c r="D2334" s="72" t="n">
        <v>0</v>
      </c>
      <c r="E2334" s="71" t="n">
        <v>0</v>
      </c>
      <c r="F2334" s="71" t="n">
        <v>7</v>
      </c>
      <c r="G2334" s="72" t="n">
        <v>859.65</v>
      </c>
      <c r="H2334" s="72" t="n">
        <v>859.65</v>
      </c>
      <c r="I2334" s="71" t="n">
        <f aca="false">IF(B2334&gt;=Settings!$B$23,1,0)</f>
        <v>0</v>
      </c>
      <c r="J2334" s="71" t="n">
        <v>1</v>
      </c>
      <c r="K2334" s="71" t="n">
        <f aca="false">F2334*I2334*J2334</f>
        <v>0</v>
      </c>
      <c r="L2334" s="71" t="n">
        <f aca="false">E2334*I2334*J2334</f>
        <v>0</v>
      </c>
      <c r="M2334" s="72" t="n">
        <f aca="false">G2334*I2334*J2334</f>
        <v>0</v>
      </c>
      <c r="N2334" s="72" t="n">
        <f aca="false">D2334*I2334*J2334</f>
        <v>-0</v>
      </c>
      <c r="O2334" s="71" t="n">
        <f aca="false">F2334*J2334</f>
        <v>7</v>
      </c>
      <c r="P2334" s="71" t="n">
        <f aca="false">E2334*J2334</f>
        <v>0</v>
      </c>
    </row>
    <row r="2335" customFormat="false" ht="15" hidden="false" customHeight="false" outlineLevel="0" collapsed="false">
      <c r="A2335" s="71" t="s">
        <v>60</v>
      </c>
      <c r="B2335" s="71" t="s">
        <v>47</v>
      </c>
      <c r="C2335" s="71" t="s">
        <v>995</v>
      </c>
      <c r="D2335" s="72" t="n">
        <v>0</v>
      </c>
      <c r="E2335" s="71" t="n">
        <v>0</v>
      </c>
      <c r="F2335" s="71" t="n">
        <v>4</v>
      </c>
      <c r="G2335" s="72" t="n">
        <v>324.8</v>
      </c>
      <c r="H2335" s="72" t="n">
        <v>324.8</v>
      </c>
      <c r="I2335" s="71" t="n">
        <f aca="false">IF(B2335&gt;=Settings!$B$23,1,0)</f>
        <v>0</v>
      </c>
      <c r="J2335" s="71" t="n">
        <v>1</v>
      </c>
      <c r="K2335" s="71" t="n">
        <f aca="false">F2335*I2335*J2335</f>
        <v>0</v>
      </c>
      <c r="L2335" s="71" t="n">
        <f aca="false">E2335*I2335*J2335</f>
        <v>0</v>
      </c>
      <c r="M2335" s="72" t="n">
        <f aca="false">G2335*I2335*J2335</f>
        <v>0</v>
      </c>
      <c r="N2335" s="72" t="n">
        <f aca="false">D2335*I2335*J2335</f>
        <v>-0</v>
      </c>
      <c r="O2335" s="71" t="n">
        <f aca="false">F2335*J2335</f>
        <v>4</v>
      </c>
      <c r="P2335" s="71" t="n">
        <f aca="false">E2335*J2335</f>
        <v>0</v>
      </c>
    </row>
    <row r="2336" customFormat="false" ht="15" hidden="false" customHeight="false" outlineLevel="0" collapsed="false">
      <c r="A2336" s="71" t="s">
        <v>59</v>
      </c>
      <c r="B2336" s="71" t="s">
        <v>47</v>
      </c>
      <c r="C2336" s="71" t="s">
        <v>1237</v>
      </c>
      <c r="D2336" s="72" t="n">
        <v>0</v>
      </c>
      <c r="E2336" s="71" t="n">
        <v>0</v>
      </c>
      <c r="F2336" s="71" t="n">
        <v>61</v>
      </c>
      <c r="G2336" s="72" t="n">
        <v>553.432</v>
      </c>
      <c r="H2336" s="72" t="n">
        <v>553.432</v>
      </c>
      <c r="I2336" s="71" t="n">
        <f aca="false">IF(B2336&gt;=Settings!$B$23,1,0)</f>
        <v>0</v>
      </c>
      <c r="J2336" s="71" t="n">
        <v>1</v>
      </c>
      <c r="K2336" s="71" t="n">
        <f aca="false">F2336*I2336*J2336</f>
        <v>0</v>
      </c>
      <c r="L2336" s="71" t="n">
        <f aca="false">E2336*I2336*J2336</f>
        <v>0</v>
      </c>
      <c r="M2336" s="72" t="n">
        <f aca="false">G2336*I2336*J2336</f>
        <v>0</v>
      </c>
      <c r="N2336" s="72" t="n">
        <f aca="false">D2336*I2336*J2336</f>
        <v>-0</v>
      </c>
      <c r="O2336" s="71" t="n">
        <f aca="false">F2336*J2336</f>
        <v>61</v>
      </c>
      <c r="P2336" s="71" t="n">
        <f aca="false">E2336*J2336</f>
        <v>0</v>
      </c>
    </row>
    <row r="2337" customFormat="false" ht="15" hidden="false" customHeight="false" outlineLevel="0" collapsed="false">
      <c r="A2337" s="71" t="s">
        <v>59</v>
      </c>
      <c r="B2337" s="71" t="s">
        <v>47</v>
      </c>
      <c r="C2337" s="71" t="s">
        <v>970</v>
      </c>
      <c r="D2337" s="72" t="n">
        <v>0</v>
      </c>
      <c r="E2337" s="71" t="n">
        <v>0</v>
      </c>
      <c r="F2337" s="71" t="n">
        <v>1</v>
      </c>
      <c r="G2337" s="72" t="n">
        <v>204.43</v>
      </c>
      <c r="H2337" s="72" t="n">
        <v>204.43</v>
      </c>
      <c r="I2337" s="71" t="n">
        <f aca="false">IF(B2337&gt;=Settings!$B$23,1,0)</f>
        <v>0</v>
      </c>
      <c r="J2337" s="71" t="n">
        <v>1</v>
      </c>
      <c r="K2337" s="71" t="n">
        <f aca="false">F2337*I2337*J2337</f>
        <v>0</v>
      </c>
      <c r="L2337" s="71" t="n">
        <f aca="false">E2337*I2337*J2337</f>
        <v>0</v>
      </c>
      <c r="M2337" s="72" t="n">
        <f aca="false">G2337*I2337*J2337</f>
        <v>0</v>
      </c>
      <c r="N2337" s="72" t="n">
        <f aca="false">D2337*I2337*J2337</f>
        <v>-0</v>
      </c>
      <c r="O2337" s="71" t="n">
        <f aca="false">F2337*J2337</f>
        <v>1</v>
      </c>
      <c r="P2337" s="71" t="n">
        <f aca="false">E2337*J2337</f>
        <v>0</v>
      </c>
    </row>
    <row r="2338" customFormat="false" ht="15" hidden="false" customHeight="false" outlineLevel="0" collapsed="false">
      <c r="A2338" s="71" t="s">
        <v>60</v>
      </c>
      <c r="B2338" s="71" t="s">
        <v>47</v>
      </c>
      <c r="C2338" s="71" t="s">
        <v>1376</v>
      </c>
      <c r="D2338" s="72" t="n">
        <v>99.95</v>
      </c>
      <c r="E2338" s="71" t="n">
        <v>1</v>
      </c>
      <c r="F2338" s="71" t="n">
        <v>6</v>
      </c>
      <c r="G2338" s="72" t="n">
        <v>599.7</v>
      </c>
      <c r="H2338" s="72" t="n">
        <v>499.75</v>
      </c>
      <c r="I2338" s="71" t="n">
        <f aca="false">IF(B2338&gt;=Settings!$B$23,1,0)</f>
        <v>0</v>
      </c>
      <c r="J2338" s="71" t="n">
        <v>1</v>
      </c>
      <c r="K2338" s="71" t="n">
        <f aca="false">F2338*I2338*J2338</f>
        <v>0</v>
      </c>
      <c r="L2338" s="71" t="n">
        <f aca="false">E2338*I2338*J2338</f>
        <v>0</v>
      </c>
      <c r="M2338" s="72" t="n">
        <f aca="false">G2338*I2338*J2338</f>
        <v>0</v>
      </c>
      <c r="N2338" s="72" t="n">
        <f aca="false">D2338*I2338*J2338</f>
        <v>0</v>
      </c>
      <c r="O2338" s="71" t="n">
        <f aca="false">F2338*J2338</f>
        <v>6</v>
      </c>
      <c r="P2338" s="71" t="n">
        <f aca="false">E2338*J2338</f>
        <v>1</v>
      </c>
    </row>
    <row r="2339" customFormat="false" ht="15" hidden="false" customHeight="false" outlineLevel="0" collapsed="false">
      <c r="A2339" s="71" t="s">
        <v>61</v>
      </c>
      <c r="B2339" s="71" t="s">
        <v>47</v>
      </c>
      <c r="C2339" s="71" t="s">
        <v>1236</v>
      </c>
      <c r="D2339" s="72" t="n">
        <v>0</v>
      </c>
      <c r="E2339" s="71" t="n">
        <v>0</v>
      </c>
      <c r="F2339" s="71" t="n">
        <v>1</v>
      </c>
      <c r="G2339" s="72" t="n">
        <v>69.95</v>
      </c>
      <c r="H2339" s="72" t="n">
        <v>69.95</v>
      </c>
      <c r="I2339" s="71" t="n">
        <f aca="false">IF(B2339&gt;=Settings!$B$23,1,0)</f>
        <v>0</v>
      </c>
      <c r="J2339" s="71" t="n">
        <v>1</v>
      </c>
      <c r="K2339" s="71" t="n">
        <f aca="false">F2339*I2339*J2339</f>
        <v>0</v>
      </c>
      <c r="L2339" s="71" t="n">
        <f aca="false">E2339*I2339*J2339</f>
        <v>0</v>
      </c>
      <c r="M2339" s="72" t="n">
        <f aca="false">G2339*I2339*J2339</f>
        <v>0</v>
      </c>
      <c r="N2339" s="72" t="n">
        <f aca="false">D2339*I2339*J2339</f>
        <v>-0</v>
      </c>
      <c r="O2339" s="71" t="n">
        <f aca="false">F2339*J2339</f>
        <v>1</v>
      </c>
      <c r="P2339" s="71" t="n">
        <f aca="false">E2339*J2339</f>
        <v>0</v>
      </c>
    </row>
    <row r="2340" customFormat="false" ht="15" hidden="false" customHeight="false" outlineLevel="0" collapsed="false">
      <c r="A2340" s="71" t="s">
        <v>60</v>
      </c>
      <c r="B2340" s="71" t="s">
        <v>47</v>
      </c>
      <c r="C2340" s="71" t="s">
        <v>2084</v>
      </c>
      <c r="D2340" s="72" t="n">
        <v>0</v>
      </c>
      <c r="E2340" s="71" t="n">
        <v>0</v>
      </c>
      <c r="F2340" s="71" t="n">
        <v>8</v>
      </c>
      <c r="G2340" s="72" t="n">
        <v>199.6</v>
      </c>
      <c r="H2340" s="72" t="n">
        <v>199.6</v>
      </c>
      <c r="I2340" s="71" t="n">
        <f aca="false">IF(B2340&gt;=Settings!$B$23,1,0)</f>
        <v>0</v>
      </c>
      <c r="J2340" s="71" t="n">
        <v>1</v>
      </c>
      <c r="K2340" s="71" t="n">
        <f aca="false">F2340*I2340*J2340</f>
        <v>0</v>
      </c>
      <c r="L2340" s="71" t="n">
        <f aca="false">E2340*I2340*J2340</f>
        <v>0</v>
      </c>
      <c r="M2340" s="72" t="n">
        <f aca="false">G2340*I2340*J2340</f>
        <v>0</v>
      </c>
      <c r="N2340" s="72" t="n">
        <f aca="false">D2340*I2340*J2340</f>
        <v>-0</v>
      </c>
      <c r="O2340" s="71" t="n">
        <f aca="false">F2340*J2340</f>
        <v>8</v>
      </c>
      <c r="P2340" s="71" t="n">
        <f aca="false">E2340*J2340</f>
        <v>0</v>
      </c>
    </row>
    <row r="2341" customFormat="false" ht="15" hidden="false" customHeight="false" outlineLevel="0" collapsed="false">
      <c r="A2341" s="71" t="s">
        <v>60</v>
      </c>
      <c r="B2341" s="71" t="s">
        <v>47</v>
      </c>
      <c r="C2341" s="71" t="s">
        <v>2085</v>
      </c>
      <c r="D2341" s="72" t="n">
        <v>0</v>
      </c>
      <c r="E2341" s="71" t="n">
        <v>0</v>
      </c>
      <c r="F2341" s="71" t="n">
        <v>2</v>
      </c>
      <c r="G2341" s="72" t="n">
        <v>79.9</v>
      </c>
      <c r="H2341" s="72" t="n">
        <v>79.9</v>
      </c>
      <c r="I2341" s="71" t="n">
        <f aca="false">IF(B2341&gt;=Settings!$B$23,1,0)</f>
        <v>0</v>
      </c>
      <c r="J2341" s="71" t="n">
        <v>1</v>
      </c>
      <c r="K2341" s="71" t="n">
        <f aca="false">F2341*I2341*J2341</f>
        <v>0</v>
      </c>
      <c r="L2341" s="71" t="n">
        <f aca="false">E2341*I2341*J2341</f>
        <v>0</v>
      </c>
      <c r="M2341" s="72" t="n">
        <f aca="false">G2341*I2341*J2341</f>
        <v>0</v>
      </c>
      <c r="N2341" s="72" t="n">
        <f aca="false">D2341*I2341*J2341</f>
        <v>-0</v>
      </c>
      <c r="O2341" s="71" t="n">
        <f aca="false">F2341*J2341</f>
        <v>2</v>
      </c>
      <c r="P2341" s="71" t="n">
        <f aca="false">E2341*J2341</f>
        <v>0</v>
      </c>
    </row>
    <row r="2342" customFormat="false" ht="15" hidden="false" customHeight="false" outlineLevel="0" collapsed="false">
      <c r="A2342" s="71" t="s">
        <v>59</v>
      </c>
      <c r="B2342" s="71" t="s">
        <v>47</v>
      </c>
      <c r="C2342" s="71" t="s">
        <v>1300</v>
      </c>
      <c r="D2342" s="72" t="n">
        <v>0</v>
      </c>
      <c r="E2342" s="71" t="n">
        <v>0</v>
      </c>
      <c r="F2342" s="71" t="n">
        <v>26</v>
      </c>
      <c r="G2342" s="72" t="n">
        <v>817.821</v>
      </c>
      <c r="H2342" s="72" t="n">
        <v>817.821</v>
      </c>
      <c r="I2342" s="71" t="n">
        <f aca="false">IF(B2342&gt;=Settings!$B$23,1,0)</f>
        <v>0</v>
      </c>
      <c r="J2342" s="71" t="n">
        <v>1</v>
      </c>
      <c r="K2342" s="71" t="n">
        <f aca="false">F2342*I2342*J2342</f>
        <v>0</v>
      </c>
      <c r="L2342" s="71" t="n">
        <f aca="false">E2342*I2342*J2342</f>
        <v>0</v>
      </c>
      <c r="M2342" s="72" t="n">
        <f aca="false">G2342*I2342*J2342</f>
        <v>0</v>
      </c>
      <c r="N2342" s="72" t="n">
        <f aca="false">D2342*I2342*J2342</f>
        <v>-0</v>
      </c>
      <c r="O2342" s="71" t="n">
        <f aca="false">F2342*J2342</f>
        <v>26</v>
      </c>
      <c r="P2342" s="71" t="n">
        <f aca="false">E2342*J2342</f>
        <v>0</v>
      </c>
    </row>
    <row r="2343" customFormat="false" ht="15" hidden="false" customHeight="false" outlineLevel="0" collapsed="false">
      <c r="A2343" s="71" t="s">
        <v>60</v>
      </c>
      <c r="B2343" s="71" t="s">
        <v>47</v>
      </c>
      <c r="C2343" s="71" t="s">
        <v>1169</v>
      </c>
      <c r="D2343" s="72" t="n">
        <v>0</v>
      </c>
      <c r="E2343" s="71" t="n">
        <v>0</v>
      </c>
      <c r="F2343" s="71" t="n">
        <v>64</v>
      </c>
      <c r="G2343" s="72" t="n">
        <v>5116.8</v>
      </c>
      <c r="H2343" s="72" t="n">
        <v>5116.8</v>
      </c>
      <c r="I2343" s="71" t="n">
        <f aca="false">IF(B2343&gt;=Settings!$B$23,1,0)</f>
        <v>0</v>
      </c>
      <c r="J2343" s="71" t="n">
        <v>1</v>
      </c>
      <c r="K2343" s="71" t="n">
        <f aca="false">F2343*I2343*J2343</f>
        <v>0</v>
      </c>
      <c r="L2343" s="71" t="n">
        <f aca="false">E2343*I2343*J2343</f>
        <v>0</v>
      </c>
      <c r="M2343" s="72" t="n">
        <f aca="false">G2343*I2343*J2343</f>
        <v>0</v>
      </c>
      <c r="N2343" s="72" t="n">
        <f aca="false">D2343*I2343*J2343</f>
        <v>-0</v>
      </c>
      <c r="O2343" s="71" t="n">
        <f aca="false">F2343*J2343</f>
        <v>64</v>
      </c>
      <c r="P2343" s="71" t="n">
        <f aca="false">E2343*J2343</f>
        <v>0</v>
      </c>
    </row>
    <row r="2344" customFormat="false" ht="15" hidden="false" customHeight="false" outlineLevel="0" collapsed="false">
      <c r="A2344" s="71" t="s">
        <v>60</v>
      </c>
      <c r="B2344" s="71" t="s">
        <v>47</v>
      </c>
      <c r="C2344" s="71" t="s">
        <v>2086</v>
      </c>
      <c r="D2344" s="72" t="n">
        <v>94.95</v>
      </c>
      <c r="E2344" s="71" t="n">
        <v>1</v>
      </c>
      <c r="F2344" s="71" t="n">
        <v>23</v>
      </c>
      <c r="G2344" s="72" t="n">
        <v>2183.85</v>
      </c>
      <c r="H2344" s="72" t="n">
        <v>2088.9</v>
      </c>
      <c r="I2344" s="71" t="n">
        <f aca="false">IF(B2344&gt;=Settings!$B$23,1,0)</f>
        <v>0</v>
      </c>
      <c r="J2344" s="71" t="n">
        <v>1</v>
      </c>
      <c r="K2344" s="71" t="n">
        <f aca="false">F2344*I2344*J2344</f>
        <v>0</v>
      </c>
      <c r="L2344" s="71" t="n">
        <f aca="false">E2344*I2344*J2344</f>
        <v>0</v>
      </c>
      <c r="M2344" s="72" t="n">
        <f aca="false">G2344*I2344*J2344</f>
        <v>0</v>
      </c>
      <c r="N2344" s="72" t="n">
        <f aca="false">D2344*I2344*J2344</f>
        <v>0</v>
      </c>
      <c r="O2344" s="71" t="n">
        <f aca="false">F2344*J2344</f>
        <v>23</v>
      </c>
      <c r="P2344" s="71" t="n">
        <f aca="false">E2344*J2344</f>
        <v>1</v>
      </c>
    </row>
    <row r="2345" customFormat="false" ht="15" hidden="false" customHeight="false" outlineLevel="0" collapsed="false">
      <c r="A2345" s="71" t="s">
        <v>59</v>
      </c>
      <c r="B2345" s="71" t="s">
        <v>47</v>
      </c>
      <c r="C2345" s="71" t="s">
        <v>1299</v>
      </c>
      <c r="D2345" s="72" t="n">
        <v>0</v>
      </c>
      <c r="E2345" s="71" t="n">
        <v>0</v>
      </c>
      <c r="F2345" s="71" t="n">
        <v>489</v>
      </c>
      <c r="G2345" s="72" t="n">
        <v>1963.183</v>
      </c>
      <c r="H2345" s="72" t="n">
        <v>1963.183</v>
      </c>
      <c r="I2345" s="71" t="n">
        <f aca="false">IF(B2345&gt;=Settings!$B$23,1,0)</f>
        <v>0</v>
      </c>
      <c r="J2345" s="71" t="n">
        <v>1</v>
      </c>
      <c r="K2345" s="71" t="n">
        <f aca="false">F2345*I2345*J2345</f>
        <v>0</v>
      </c>
      <c r="L2345" s="71" t="n">
        <f aca="false">E2345*I2345*J2345</f>
        <v>0</v>
      </c>
      <c r="M2345" s="72" t="n">
        <f aca="false">G2345*I2345*J2345</f>
        <v>0</v>
      </c>
      <c r="N2345" s="72" t="n">
        <f aca="false">D2345*I2345*J2345</f>
        <v>-0</v>
      </c>
      <c r="O2345" s="71" t="n">
        <f aca="false">F2345*J2345</f>
        <v>489</v>
      </c>
      <c r="P2345" s="71" t="n">
        <f aca="false">E2345*J2345</f>
        <v>0</v>
      </c>
    </row>
    <row r="2346" customFormat="false" ht="15" hidden="false" customHeight="false" outlineLevel="0" collapsed="false">
      <c r="A2346" s="71" t="s">
        <v>59</v>
      </c>
      <c r="B2346" s="71" t="s">
        <v>47</v>
      </c>
      <c r="C2346" s="71" t="s">
        <v>140</v>
      </c>
      <c r="D2346" s="72" t="n">
        <v>0</v>
      </c>
      <c r="E2346" s="71" t="n">
        <v>0</v>
      </c>
      <c r="F2346" s="71" t="n">
        <v>3</v>
      </c>
      <c r="G2346" s="72" t="n">
        <v>389.85</v>
      </c>
      <c r="H2346" s="72" t="n">
        <v>389.85</v>
      </c>
      <c r="I2346" s="71" t="n">
        <f aca="false">IF(B2346&gt;=Settings!$B$23,1,0)</f>
        <v>0</v>
      </c>
      <c r="J2346" s="71" t="n">
        <v>1</v>
      </c>
      <c r="K2346" s="71" t="n">
        <f aca="false">F2346*I2346*J2346</f>
        <v>0</v>
      </c>
      <c r="L2346" s="71" t="n">
        <f aca="false">E2346*I2346*J2346</f>
        <v>0</v>
      </c>
      <c r="M2346" s="72" t="n">
        <f aca="false">G2346*I2346*J2346</f>
        <v>0</v>
      </c>
      <c r="N2346" s="72" t="n">
        <f aca="false">D2346*I2346*J2346</f>
        <v>-0</v>
      </c>
      <c r="O2346" s="71" t="n">
        <f aca="false">F2346*J2346</f>
        <v>3</v>
      </c>
      <c r="P2346" s="71" t="n">
        <f aca="false">E2346*J2346</f>
        <v>0</v>
      </c>
    </row>
    <row r="2347" customFormat="false" ht="15" hidden="false" customHeight="false" outlineLevel="0" collapsed="false">
      <c r="A2347" s="71" t="s">
        <v>60</v>
      </c>
      <c r="B2347" s="71" t="s">
        <v>47</v>
      </c>
      <c r="C2347" s="71" t="s">
        <v>2087</v>
      </c>
      <c r="D2347" s="72" t="n">
        <v>0</v>
      </c>
      <c r="E2347" s="71" t="n">
        <v>0</v>
      </c>
      <c r="F2347" s="71" t="n">
        <v>1</v>
      </c>
      <c r="G2347" s="72" t="n">
        <v>149.95</v>
      </c>
      <c r="H2347" s="72" t="n">
        <v>149.95</v>
      </c>
      <c r="I2347" s="71" t="n">
        <f aca="false">IF(B2347&gt;=Settings!$B$23,1,0)</f>
        <v>0</v>
      </c>
      <c r="J2347" s="71" t="n">
        <v>1</v>
      </c>
      <c r="K2347" s="71" t="n">
        <f aca="false">F2347*I2347*J2347</f>
        <v>0</v>
      </c>
      <c r="L2347" s="71" t="n">
        <f aca="false">E2347*I2347*J2347</f>
        <v>0</v>
      </c>
      <c r="M2347" s="72" t="n">
        <f aca="false">G2347*I2347*J2347</f>
        <v>0</v>
      </c>
      <c r="N2347" s="72" t="n">
        <f aca="false">D2347*I2347*J2347</f>
        <v>-0</v>
      </c>
      <c r="O2347" s="71" t="n">
        <f aca="false">F2347*J2347</f>
        <v>1</v>
      </c>
      <c r="P2347" s="71" t="n">
        <f aca="false">E2347*J2347</f>
        <v>0</v>
      </c>
    </row>
    <row r="2348" customFormat="false" ht="15" hidden="false" customHeight="false" outlineLevel="0" collapsed="false">
      <c r="A2348" s="71" t="s">
        <v>60</v>
      </c>
      <c r="B2348" s="71" t="s">
        <v>47</v>
      </c>
      <c r="C2348" s="71" t="s">
        <v>2088</v>
      </c>
      <c r="D2348" s="72" t="n">
        <v>0</v>
      </c>
      <c r="E2348" s="71" t="n">
        <v>0</v>
      </c>
      <c r="F2348" s="71" t="n">
        <v>1</v>
      </c>
      <c r="G2348" s="72" t="n">
        <v>109.95</v>
      </c>
      <c r="H2348" s="72" t="n">
        <v>109.95</v>
      </c>
      <c r="I2348" s="71" t="n">
        <f aca="false">IF(B2348&gt;=Settings!$B$23,1,0)</f>
        <v>0</v>
      </c>
      <c r="J2348" s="71" t="n">
        <v>1</v>
      </c>
      <c r="K2348" s="71" t="n">
        <f aca="false">F2348*I2348*J2348</f>
        <v>0</v>
      </c>
      <c r="L2348" s="71" t="n">
        <f aca="false">E2348*I2348*J2348</f>
        <v>0</v>
      </c>
      <c r="M2348" s="72" t="n">
        <f aca="false">G2348*I2348*J2348</f>
        <v>0</v>
      </c>
      <c r="N2348" s="72" t="n">
        <f aca="false">D2348*I2348*J2348</f>
        <v>-0</v>
      </c>
      <c r="O2348" s="71" t="n">
        <f aca="false">F2348*J2348</f>
        <v>1</v>
      </c>
      <c r="P2348" s="71" t="n">
        <f aca="false">E2348*J2348</f>
        <v>0</v>
      </c>
    </row>
    <row r="2349" customFormat="false" ht="15" hidden="false" customHeight="false" outlineLevel="0" collapsed="false">
      <c r="A2349" s="71" t="s">
        <v>60</v>
      </c>
      <c r="B2349" s="71" t="s">
        <v>47</v>
      </c>
      <c r="C2349" s="71" t="s">
        <v>1031</v>
      </c>
      <c r="D2349" s="72" t="n">
        <v>0</v>
      </c>
      <c r="E2349" s="71" t="n">
        <v>0</v>
      </c>
      <c r="F2349" s="71" t="n">
        <v>6</v>
      </c>
      <c r="G2349" s="72" t="n">
        <v>749.7</v>
      </c>
      <c r="H2349" s="72" t="n">
        <v>749.7</v>
      </c>
      <c r="I2349" s="71" t="n">
        <f aca="false">IF(B2349&gt;=Settings!$B$23,1,0)</f>
        <v>0</v>
      </c>
      <c r="J2349" s="71" t="n">
        <v>1</v>
      </c>
      <c r="K2349" s="71" t="n">
        <f aca="false">F2349*I2349*J2349</f>
        <v>0</v>
      </c>
      <c r="L2349" s="71" t="n">
        <f aca="false">E2349*I2349*J2349</f>
        <v>0</v>
      </c>
      <c r="M2349" s="72" t="n">
        <f aca="false">G2349*I2349*J2349</f>
        <v>0</v>
      </c>
      <c r="N2349" s="72" t="n">
        <f aca="false">D2349*I2349*J2349</f>
        <v>-0</v>
      </c>
      <c r="O2349" s="71" t="n">
        <f aca="false">F2349*J2349</f>
        <v>6</v>
      </c>
      <c r="P2349" s="71" t="n">
        <f aca="false">E2349*J2349</f>
        <v>0</v>
      </c>
    </row>
    <row r="2350" customFormat="false" ht="15" hidden="false" customHeight="false" outlineLevel="0" collapsed="false">
      <c r="A2350" s="71" t="s">
        <v>61</v>
      </c>
      <c r="B2350" s="71" t="s">
        <v>47</v>
      </c>
      <c r="C2350" s="71" t="s">
        <v>1203</v>
      </c>
      <c r="D2350" s="72" t="n">
        <v>0</v>
      </c>
      <c r="E2350" s="71" t="n">
        <v>0</v>
      </c>
      <c r="F2350" s="71" t="n">
        <v>2</v>
      </c>
      <c r="G2350" s="72" t="n">
        <v>133.9</v>
      </c>
      <c r="H2350" s="72" t="n">
        <v>113.8</v>
      </c>
      <c r="I2350" s="71" t="n">
        <f aca="false">IF(B2350&gt;=Settings!$B$23,1,0)</f>
        <v>0</v>
      </c>
      <c r="J2350" s="71" t="n">
        <v>1</v>
      </c>
      <c r="K2350" s="71" t="n">
        <f aca="false">F2350*I2350*J2350</f>
        <v>0</v>
      </c>
      <c r="L2350" s="71" t="n">
        <f aca="false">E2350*I2350*J2350</f>
        <v>0</v>
      </c>
      <c r="M2350" s="72" t="n">
        <f aca="false">G2350*I2350*J2350</f>
        <v>0</v>
      </c>
      <c r="N2350" s="72" t="n">
        <f aca="false">D2350*I2350*J2350</f>
        <v>-0</v>
      </c>
      <c r="O2350" s="71" t="n">
        <f aca="false">F2350*J2350</f>
        <v>2</v>
      </c>
      <c r="P2350" s="71" t="n">
        <f aca="false">E2350*J2350</f>
        <v>0</v>
      </c>
    </row>
    <row r="2351" customFormat="false" ht="15" hidden="false" customHeight="false" outlineLevel="0" collapsed="false">
      <c r="A2351" s="71" t="s">
        <v>61</v>
      </c>
      <c r="B2351" s="71" t="s">
        <v>47</v>
      </c>
      <c r="C2351" s="71" t="s">
        <v>951</v>
      </c>
      <c r="D2351" s="72" t="n">
        <v>0</v>
      </c>
      <c r="E2351" s="71" t="n">
        <v>0</v>
      </c>
      <c r="F2351" s="71" t="n">
        <v>1</v>
      </c>
      <c r="G2351" s="72" t="n">
        <v>114.4</v>
      </c>
      <c r="H2351" s="72" t="n">
        <v>97.24</v>
      </c>
      <c r="I2351" s="71" t="n">
        <f aca="false">IF(B2351&gt;=Settings!$B$23,1,0)</f>
        <v>0</v>
      </c>
      <c r="J2351" s="71" t="n">
        <v>1</v>
      </c>
      <c r="K2351" s="71" t="n">
        <f aca="false">F2351*I2351*J2351</f>
        <v>0</v>
      </c>
      <c r="L2351" s="71" t="n">
        <f aca="false">E2351*I2351*J2351</f>
        <v>0</v>
      </c>
      <c r="M2351" s="72" t="n">
        <f aca="false">G2351*I2351*J2351</f>
        <v>0</v>
      </c>
      <c r="N2351" s="72" t="n">
        <f aca="false">D2351*I2351*J2351</f>
        <v>-0</v>
      </c>
      <c r="O2351" s="71" t="n">
        <f aca="false">F2351*J2351</f>
        <v>1</v>
      </c>
      <c r="P2351" s="71" t="n">
        <f aca="false">E2351*J2351</f>
        <v>0</v>
      </c>
    </row>
    <row r="2352" customFormat="false" ht="15" hidden="false" customHeight="false" outlineLevel="0" collapsed="false">
      <c r="A2352" s="71" t="s">
        <v>59</v>
      </c>
      <c r="B2352" s="71" t="s">
        <v>47</v>
      </c>
      <c r="C2352" s="71" t="s">
        <v>944</v>
      </c>
      <c r="D2352" s="72" t="n">
        <v>0</v>
      </c>
      <c r="E2352" s="71" t="n">
        <v>0</v>
      </c>
      <c r="F2352" s="71" t="n">
        <v>18</v>
      </c>
      <c r="G2352" s="72" t="n">
        <v>1769.89</v>
      </c>
      <c r="H2352" s="72" t="n">
        <v>1769.89</v>
      </c>
      <c r="I2352" s="71" t="n">
        <f aca="false">IF(B2352&gt;=Settings!$B$23,1,0)</f>
        <v>0</v>
      </c>
      <c r="J2352" s="71" t="n">
        <v>1</v>
      </c>
      <c r="K2352" s="71" t="n">
        <f aca="false">F2352*I2352*J2352</f>
        <v>0</v>
      </c>
      <c r="L2352" s="71" t="n">
        <f aca="false">E2352*I2352*J2352</f>
        <v>0</v>
      </c>
      <c r="M2352" s="72" t="n">
        <f aca="false">G2352*I2352*J2352</f>
        <v>0</v>
      </c>
      <c r="N2352" s="72" t="n">
        <f aca="false">D2352*I2352*J2352</f>
        <v>-0</v>
      </c>
      <c r="O2352" s="71" t="n">
        <f aca="false">F2352*J2352</f>
        <v>18</v>
      </c>
      <c r="P2352" s="71" t="n">
        <f aca="false">E2352*J2352</f>
        <v>0</v>
      </c>
    </row>
    <row r="2353" customFormat="false" ht="15" hidden="false" customHeight="false" outlineLevel="0" collapsed="false">
      <c r="A2353" s="71" t="s">
        <v>60</v>
      </c>
      <c r="B2353" s="71" t="s">
        <v>47</v>
      </c>
      <c r="C2353" s="71" t="s">
        <v>1293</v>
      </c>
      <c r="D2353" s="72" t="n">
        <v>0</v>
      </c>
      <c r="E2353" s="71" t="n">
        <v>0</v>
      </c>
      <c r="F2353" s="71" t="n">
        <v>1</v>
      </c>
      <c r="G2353" s="72" t="n">
        <v>119.95</v>
      </c>
      <c r="H2353" s="72" t="n">
        <v>119.95</v>
      </c>
      <c r="I2353" s="71" t="n">
        <f aca="false">IF(B2353&gt;=Settings!$B$23,1,0)</f>
        <v>0</v>
      </c>
      <c r="J2353" s="71" t="n">
        <v>1</v>
      </c>
      <c r="K2353" s="71" t="n">
        <f aca="false">F2353*I2353*J2353</f>
        <v>0</v>
      </c>
      <c r="L2353" s="71" t="n">
        <f aca="false">E2353*I2353*J2353</f>
        <v>0</v>
      </c>
      <c r="M2353" s="72" t="n">
        <f aca="false">G2353*I2353*J2353</f>
        <v>0</v>
      </c>
      <c r="N2353" s="72" t="n">
        <f aca="false">D2353*I2353*J2353</f>
        <v>-0</v>
      </c>
      <c r="O2353" s="71" t="n">
        <f aca="false">F2353*J2353</f>
        <v>1</v>
      </c>
      <c r="P2353" s="71" t="n">
        <f aca="false">E2353*J2353</f>
        <v>0</v>
      </c>
    </row>
    <row r="2354" customFormat="false" ht="15" hidden="false" customHeight="false" outlineLevel="0" collapsed="false">
      <c r="A2354" s="71" t="s">
        <v>61</v>
      </c>
      <c r="B2354" s="71" t="s">
        <v>47</v>
      </c>
      <c r="C2354" s="71" t="s">
        <v>605</v>
      </c>
      <c r="D2354" s="72" t="n">
        <v>0</v>
      </c>
      <c r="E2354" s="71" t="n">
        <v>0</v>
      </c>
      <c r="F2354" s="71" t="n">
        <v>2</v>
      </c>
      <c r="G2354" s="72" t="n">
        <v>218.9</v>
      </c>
      <c r="H2354" s="72" t="n">
        <v>186.07</v>
      </c>
      <c r="I2354" s="71" t="n">
        <f aca="false">IF(B2354&gt;=Settings!$B$23,1,0)</f>
        <v>0</v>
      </c>
      <c r="J2354" s="71" t="n">
        <v>1</v>
      </c>
      <c r="K2354" s="71" t="n">
        <f aca="false">F2354*I2354*J2354</f>
        <v>0</v>
      </c>
      <c r="L2354" s="71" t="n">
        <f aca="false">E2354*I2354*J2354</f>
        <v>0</v>
      </c>
      <c r="M2354" s="72" t="n">
        <f aca="false">G2354*I2354*J2354</f>
        <v>0</v>
      </c>
      <c r="N2354" s="72" t="n">
        <f aca="false">D2354*I2354*J2354</f>
        <v>-0</v>
      </c>
      <c r="O2354" s="71" t="n">
        <f aca="false">F2354*J2354</f>
        <v>2</v>
      </c>
      <c r="P2354" s="71" t="n">
        <f aca="false">E2354*J2354</f>
        <v>0</v>
      </c>
    </row>
    <row r="2355" customFormat="false" ht="15" hidden="false" customHeight="false" outlineLevel="0" collapsed="false">
      <c r="A2355" s="71" t="s">
        <v>60</v>
      </c>
      <c r="B2355" s="71" t="s">
        <v>47</v>
      </c>
      <c r="C2355" s="71" t="s">
        <v>2089</v>
      </c>
      <c r="D2355" s="72" t="n">
        <v>169.9</v>
      </c>
      <c r="E2355" s="71" t="n">
        <v>2</v>
      </c>
      <c r="F2355" s="71" t="n">
        <v>16</v>
      </c>
      <c r="G2355" s="72" t="n">
        <v>1359.2</v>
      </c>
      <c r="H2355" s="72" t="n">
        <v>1189.3</v>
      </c>
      <c r="I2355" s="71" t="n">
        <f aca="false">IF(B2355&gt;=Settings!$B$23,1,0)</f>
        <v>0</v>
      </c>
      <c r="J2355" s="71" t="n">
        <v>1</v>
      </c>
      <c r="K2355" s="71" t="n">
        <f aca="false">F2355*I2355*J2355</f>
        <v>0</v>
      </c>
      <c r="L2355" s="71" t="n">
        <f aca="false">E2355*I2355*J2355</f>
        <v>0</v>
      </c>
      <c r="M2355" s="72" t="n">
        <f aca="false">G2355*I2355*J2355</f>
        <v>0</v>
      </c>
      <c r="N2355" s="72" t="n">
        <f aca="false">D2355*I2355*J2355</f>
        <v>0</v>
      </c>
      <c r="O2355" s="71" t="n">
        <f aca="false">F2355*J2355</f>
        <v>16</v>
      </c>
      <c r="P2355" s="71" t="n">
        <f aca="false">E2355*J2355</f>
        <v>2</v>
      </c>
    </row>
    <row r="2356" customFormat="false" ht="15" hidden="false" customHeight="false" outlineLevel="0" collapsed="false">
      <c r="A2356" s="71" t="s">
        <v>59</v>
      </c>
      <c r="B2356" s="71" t="s">
        <v>47</v>
      </c>
      <c r="C2356" s="71" t="s">
        <v>1079</v>
      </c>
      <c r="D2356" s="72" t="n">
        <v>0</v>
      </c>
      <c r="E2356" s="71" t="n">
        <v>0</v>
      </c>
      <c r="F2356" s="71" t="n">
        <v>167</v>
      </c>
      <c r="G2356" s="72" t="n">
        <v>2035.704</v>
      </c>
      <c r="H2356" s="72" t="n">
        <v>2035.704</v>
      </c>
      <c r="I2356" s="71" t="n">
        <f aca="false">IF(B2356&gt;=Settings!$B$23,1,0)</f>
        <v>0</v>
      </c>
      <c r="J2356" s="71" t="n">
        <v>1</v>
      </c>
      <c r="K2356" s="71" t="n">
        <f aca="false">F2356*I2356*J2356</f>
        <v>0</v>
      </c>
      <c r="L2356" s="71" t="n">
        <f aca="false">E2356*I2356*J2356</f>
        <v>0</v>
      </c>
      <c r="M2356" s="72" t="n">
        <f aca="false">G2356*I2356*J2356</f>
        <v>0</v>
      </c>
      <c r="N2356" s="72" t="n">
        <f aca="false">D2356*I2356*J2356</f>
        <v>-0</v>
      </c>
      <c r="O2356" s="71" t="n">
        <f aca="false">F2356*J2356</f>
        <v>167</v>
      </c>
      <c r="P2356" s="71" t="n">
        <f aca="false">E2356*J2356</f>
        <v>0</v>
      </c>
    </row>
    <row r="2357" customFormat="false" ht="15" hidden="false" customHeight="false" outlineLevel="0" collapsed="false">
      <c r="A2357" s="71" t="s">
        <v>60</v>
      </c>
      <c r="B2357" s="71" t="s">
        <v>47</v>
      </c>
      <c r="C2357" s="71" t="s">
        <v>2090</v>
      </c>
      <c r="D2357" s="72" t="n">
        <v>0</v>
      </c>
      <c r="E2357" s="71" t="n">
        <v>0</v>
      </c>
      <c r="F2357" s="71" t="n">
        <v>16</v>
      </c>
      <c r="G2357" s="72" t="n">
        <v>1631.2</v>
      </c>
      <c r="H2357" s="72" t="n">
        <v>1631.2</v>
      </c>
      <c r="I2357" s="71" t="n">
        <f aca="false">IF(B2357&gt;=Settings!$B$23,1,0)</f>
        <v>0</v>
      </c>
      <c r="J2357" s="71" t="n">
        <v>1</v>
      </c>
      <c r="K2357" s="71" t="n">
        <f aca="false">F2357*I2357*J2357</f>
        <v>0</v>
      </c>
      <c r="L2357" s="71" t="n">
        <f aca="false">E2357*I2357*J2357</f>
        <v>0</v>
      </c>
      <c r="M2357" s="72" t="n">
        <f aca="false">G2357*I2357*J2357</f>
        <v>0</v>
      </c>
      <c r="N2357" s="72" t="n">
        <f aca="false">D2357*I2357*J2357</f>
        <v>-0</v>
      </c>
      <c r="O2357" s="71" t="n">
        <f aca="false">F2357*J2357</f>
        <v>16</v>
      </c>
      <c r="P2357" s="71" t="n">
        <f aca="false">E2357*J2357</f>
        <v>0</v>
      </c>
    </row>
    <row r="2358" customFormat="false" ht="15" hidden="false" customHeight="false" outlineLevel="0" collapsed="false">
      <c r="A2358" s="71" t="s">
        <v>60</v>
      </c>
      <c r="B2358" s="71" t="s">
        <v>47</v>
      </c>
      <c r="C2358" s="71" t="s">
        <v>2091</v>
      </c>
      <c r="D2358" s="72" t="n">
        <v>0</v>
      </c>
      <c r="E2358" s="71" t="n">
        <v>0</v>
      </c>
      <c r="F2358" s="71" t="n">
        <v>22</v>
      </c>
      <c r="G2358" s="72" t="n">
        <v>1968.9</v>
      </c>
      <c r="H2358" s="72" t="n">
        <v>1968.9</v>
      </c>
      <c r="I2358" s="71" t="n">
        <f aca="false">IF(B2358&gt;=Settings!$B$23,1,0)</f>
        <v>0</v>
      </c>
      <c r="J2358" s="71" t="n">
        <v>1</v>
      </c>
      <c r="K2358" s="71" t="n">
        <f aca="false">F2358*I2358*J2358</f>
        <v>0</v>
      </c>
      <c r="L2358" s="71" t="n">
        <f aca="false">E2358*I2358*J2358</f>
        <v>0</v>
      </c>
      <c r="M2358" s="72" t="n">
        <f aca="false">G2358*I2358*J2358</f>
        <v>0</v>
      </c>
      <c r="N2358" s="72" t="n">
        <f aca="false">D2358*I2358*J2358</f>
        <v>-0</v>
      </c>
      <c r="O2358" s="71" t="n">
        <f aca="false">F2358*J2358</f>
        <v>22</v>
      </c>
      <c r="P2358" s="71" t="n">
        <f aca="false">E2358*J2358</f>
        <v>0</v>
      </c>
    </row>
    <row r="2359" customFormat="false" ht="15" hidden="false" customHeight="false" outlineLevel="0" collapsed="false">
      <c r="A2359" s="71" t="s">
        <v>61</v>
      </c>
      <c r="B2359" s="71" t="s">
        <v>47</v>
      </c>
      <c r="C2359" s="71" t="s">
        <v>2092</v>
      </c>
      <c r="D2359" s="72" t="n">
        <v>0</v>
      </c>
      <c r="E2359" s="71" t="n">
        <v>0</v>
      </c>
      <c r="F2359" s="71" t="n">
        <v>1</v>
      </c>
      <c r="G2359" s="72" t="n">
        <v>111.95</v>
      </c>
      <c r="H2359" s="72" t="n">
        <v>111.95</v>
      </c>
      <c r="I2359" s="71" t="n">
        <f aca="false">IF(B2359&gt;=Settings!$B$23,1,0)</f>
        <v>0</v>
      </c>
      <c r="J2359" s="71" t="n">
        <v>1</v>
      </c>
      <c r="K2359" s="71" t="n">
        <f aca="false">F2359*I2359*J2359</f>
        <v>0</v>
      </c>
      <c r="L2359" s="71" t="n">
        <f aca="false">E2359*I2359*J2359</f>
        <v>0</v>
      </c>
      <c r="M2359" s="72" t="n">
        <f aca="false">G2359*I2359*J2359</f>
        <v>0</v>
      </c>
      <c r="N2359" s="72" t="n">
        <f aca="false">D2359*I2359*J2359</f>
        <v>-0</v>
      </c>
      <c r="O2359" s="71" t="n">
        <f aca="false">F2359*J2359</f>
        <v>1</v>
      </c>
      <c r="P2359" s="71" t="n">
        <f aca="false">E2359*J2359</f>
        <v>0</v>
      </c>
    </row>
    <row r="2360" customFormat="false" ht="15" hidden="false" customHeight="false" outlineLevel="0" collapsed="false">
      <c r="A2360" s="71" t="s">
        <v>59</v>
      </c>
      <c r="B2360" s="71" t="s">
        <v>47</v>
      </c>
      <c r="C2360" s="71" t="s">
        <v>1252</v>
      </c>
      <c r="D2360" s="72" t="n">
        <v>0</v>
      </c>
      <c r="E2360" s="71" t="n">
        <v>0</v>
      </c>
      <c r="F2360" s="71" t="n">
        <v>4</v>
      </c>
      <c r="G2360" s="72" t="n">
        <v>496.02</v>
      </c>
      <c r="H2360" s="72" t="n">
        <v>496.02</v>
      </c>
      <c r="I2360" s="71" t="n">
        <f aca="false">IF(B2360&gt;=Settings!$B$23,1,0)</f>
        <v>0</v>
      </c>
      <c r="J2360" s="71" t="n">
        <v>1</v>
      </c>
      <c r="K2360" s="71" t="n">
        <f aca="false">F2360*I2360*J2360</f>
        <v>0</v>
      </c>
      <c r="L2360" s="71" t="n">
        <f aca="false">E2360*I2360*J2360</f>
        <v>0</v>
      </c>
      <c r="M2360" s="72" t="n">
        <f aca="false">G2360*I2360*J2360</f>
        <v>0</v>
      </c>
      <c r="N2360" s="72" t="n">
        <f aca="false">D2360*I2360*J2360</f>
        <v>-0</v>
      </c>
      <c r="O2360" s="71" t="n">
        <f aca="false">F2360*J2360</f>
        <v>4</v>
      </c>
      <c r="P2360" s="71" t="n">
        <f aca="false">E2360*J2360</f>
        <v>0</v>
      </c>
    </row>
    <row r="2361" customFormat="false" ht="15" hidden="false" customHeight="false" outlineLevel="0" collapsed="false">
      <c r="A2361" s="71" t="s">
        <v>60</v>
      </c>
      <c r="B2361" s="71" t="s">
        <v>47</v>
      </c>
      <c r="C2361" s="71" t="s">
        <v>1084</v>
      </c>
      <c r="D2361" s="72" t="n">
        <v>0</v>
      </c>
      <c r="E2361" s="71" t="n">
        <v>0</v>
      </c>
      <c r="F2361" s="71" t="n">
        <v>1</v>
      </c>
      <c r="G2361" s="72" t="n">
        <v>39.95</v>
      </c>
      <c r="H2361" s="72" t="n">
        <v>39.95</v>
      </c>
      <c r="I2361" s="71" t="n">
        <f aca="false">IF(B2361&gt;=Settings!$B$23,1,0)</f>
        <v>0</v>
      </c>
      <c r="J2361" s="71" t="n">
        <v>1</v>
      </c>
      <c r="K2361" s="71" t="n">
        <f aca="false">F2361*I2361*J2361</f>
        <v>0</v>
      </c>
      <c r="L2361" s="71" t="n">
        <f aca="false">E2361*I2361*J2361</f>
        <v>0</v>
      </c>
      <c r="M2361" s="72" t="n">
        <f aca="false">G2361*I2361*J2361</f>
        <v>0</v>
      </c>
      <c r="N2361" s="72" t="n">
        <f aca="false">D2361*I2361*J2361</f>
        <v>-0</v>
      </c>
      <c r="O2361" s="71" t="n">
        <f aca="false">F2361*J2361</f>
        <v>1</v>
      </c>
      <c r="P2361" s="71" t="n">
        <f aca="false">E2361*J2361</f>
        <v>0</v>
      </c>
    </row>
    <row r="2362" customFormat="false" ht="15" hidden="false" customHeight="false" outlineLevel="0" collapsed="false">
      <c r="A2362" s="71" t="s">
        <v>60</v>
      </c>
      <c r="B2362" s="71" t="s">
        <v>47</v>
      </c>
      <c r="C2362" s="71" t="s">
        <v>2093</v>
      </c>
      <c r="D2362" s="72" t="n">
        <v>0</v>
      </c>
      <c r="E2362" s="71" t="n">
        <v>0</v>
      </c>
      <c r="F2362" s="71" t="n">
        <v>1</v>
      </c>
      <c r="G2362" s="72" t="n">
        <v>89.95</v>
      </c>
      <c r="H2362" s="72" t="n">
        <v>89.95</v>
      </c>
      <c r="I2362" s="71" t="n">
        <f aca="false">IF(B2362&gt;=Settings!$B$23,1,0)</f>
        <v>0</v>
      </c>
      <c r="J2362" s="71" t="n">
        <v>1</v>
      </c>
      <c r="K2362" s="71" t="n">
        <f aca="false">F2362*I2362*J2362</f>
        <v>0</v>
      </c>
      <c r="L2362" s="71" t="n">
        <f aca="false">E2362*I2362*J2362</f>
        <v>0</v>
      </c>
      <c r="M2362" s="72" t="n">
        <f aca="false">G2362*I2362*J2362</f>
        <v>0</v>
      </c>
      <c r="N2362" s="72" t="n">
        <f aca="false">D2362*I2362*J2362</f>
        <v>-0</v>
      </c>
      <c r="O2362" s="71" t="n">
        <f aca="false">F2362*J2362</f>
        <v>1</v>
      </c>
      <c r="P2362" s="71" t="n">
        <f aca="false">E2362*J2362</f>
        <v>0</v>
      </c>
    </row>
    <row r="2363" customFormat="false" ht="15" hidden="false" customHeight="false" outlineLevel="0" collapsed="false">
      <c r="A2363" s="71" t="s">
        <v>60</v>
      </c>
      <c r="B2363" s="71" t="s">
        <v>47</v>
      </c>
      <c r="C2363" s="71" t="s">
        <v>2094</v>
      </c>
      <c r="D2363" s="72" t="n">
        <v>0</v>
      </c>
      <c r="E2363" s="71" t="n">
        <v>0</v>
      </c>
      <c r="F2363" s="71" t="n">
        <v>2</v>
      </c>
      <c r="G2363" s="72" t="n">
        <v>99.9</v>
      </c>
      <c r="H2363" s="72" t="n">
        <v>99.9</v>
      </c>
      <c r="I2363" s="71" t="n">
        <f aca="false">IF(B2363&gt;=Settings!$B$23,1,0)</f>
        <v>0</v>
      </c>
      <c r="J2363" s="71" t="n">
        <v>1</v>
      </c>
      <c r="K2363" s="71" t="n">
        <f aca="false">F2363*I2363*J2363</f>
        <v>0</v>
      </c>
      <c r="L2363" s="71" t="n">
        <f aca="false">E2363*I2363*J2363</f>
        <v>0</v>
      </c>
      <c r="M2363" s="72" t="n">
        <f aca="false">G2363*I2363*J2363</f>
        <v>0</v>
      </c>
      <c r="N2363" s="72" t="n">
        <f aca="false">D2363*I2363*J2363</f>
        <v>-0</v>
      </c>
      <c r="O2363" s="71" t="n">
        <f aca="false">F2363*J2363</f>
        <v>2</v>
      </c>
      <c r="P2363" s="71" t="n">
        <f aca="false">E2363*J2363</f>
        <v>0</v>
      </c>
    </row>
    <row r="2364" customFormat="false" ht="15" hidden="false" customHeight="false" outlineLevel="0" collapsed="false">
      <c r="A2364" s="71" t="s">
        <v>61</v>
      </c>
      <c r="B2364" s="71" t="s">
        <v>47</v>
      </c>
      <c r="C2364" s="71" t="s">
        <v>1248</v>
      </c>
      <c r="D2364" s="72" t="n">
        <v>0</v>
      </c>
      <c r="E2364" s="71" t="n">
        <v>0</v>
      </c>
      <c r="F2364" s="71" t="n">
        <v>5</v>
      </c>
      <c r="G2364" s="72" t="n">
        <v>634.75</v>
      </c>
      <c r="H2364" s="72" t="n">
        <v>615.27</v>
      </c>
      <c r="I2364" s="71" t="n">
        <f aca="false">IF(B2364&gt;=Settings!$B$23,1,0)</f>
        <v>0</v>
      </c>
      <c r="J2364" s="71" t="n">
        <v>1</v>
      </c>
      <c r="K2364" s="71" t="n">
        <f aca="false">F2364*I2364*J2364</f>
        <v>0</v>
      </c>
      <c r="L2364" s="71" t="n">
        <f aca="false">E2364*I2364*J2364</f>
        <v>0</v>
      </c>
      <c r="M2364" s="72" t="n">
        <f aca="false">G2364*I2364*J2364</f>
        <v>0</v>
      </c>
      <c r="N2364" s="72" t="n">
        <f aca="false">D2364*I2364*J2364</f>
        <v>-0</v>
      </c>
      <c r="O2364" s="71" t="n">
        <f aca="false">F2364*J2364</f>
        <v>5</v>
      </c>
      <c r="P2364" s="71" t="n">
        <f aca="false">E2364*J2364</f>
        <v>0</v>
      </c>
    </row>
    <row r="2365" customFormat="false" ht="15" hidden="false" customHeight="false" outlineLevel="0" collapsed="false">
      <c r="A2365" s="71" t="s">
        <v>60</v>
      </c>
      <c r="B2365" s="71" t="s">
        <v>47</v>
      </c>
      <c r="C2365" s="71" t="s">
        <v>2095</v>
      </c>
      <c r="D2365" s="72" t="n">
        <v>0</v>
      </c>
      <c r="E2365" s="71" t="n">
        <v>0</v>
      </c>
      <c r="F2365" s="71" t="n">
        <v>8</v>
      </c>
      <c r="G2365" s="72" t="n">
        <v>1199.6</v>
      </c>
      <c r="H2365" s="72" t="n">
        <v>1199.6</v>
      </c>
      <c r="I2365" s="71" t="n">
        <f aca="false">IF(B2365&gt;=Settings!$B$23,1,0)</f>
        <v>0</v>
      </c>
      <c r="J2365" s="71" t="n">
        <v>1</v>
      </c>
      <c r="K2365" s="71" t="n">
        <f aca="false">F2365*I2365*J2365</f>
        <v>0</v>
      </c>
      <c r="L2365" s="71" t="n">
        <f aca="false">E2365*I2365*J2365</f>
        <v>0</v>
      </c>
      <c r="M2365" s="72" t="n">
        <f aca="false">G2365*I2365*J2365</f>
        <v>0</v>
      </c>
      <c r="N2365" s="72" t="n">
        <f aca="false">D2365*I2365*J2365</f>
        <v>-0</v>
      </c>
      <c r="O2365" s="71" t="n">
        <f aca="false">F2365*J2365</f>
        <v>8</v>
      </c>
      <c r="P2365" s="71" t="n">
        <f aca="false">E2365*J2365</f>
        <v>0</v>
      </c>
    </row>
    <row r="2366" customFormat="false" ht="15" hidden="false" customHeight="false" outlineLevel="0" collapsed="false">
      <c r="A2366" s="71" t="s">
        <v>59</v>
      </c>
      <c r="B2366" s="71" t="s">
        <v>47</v>
      </c>
      <c r="C2366" s="71" t="s">
        <v>1188</v>
      </c>
      <c r="D2366" s="72" t="n">
        <v>0</v>
      </c>
      <c r="E2366" s="71" t="n">
        <v>0</v>
      </c>
      <c r="F2366" s="71" t="n">
        <v>3</v>
      </c>
      <c r="G2366" s="72" t="n">
        <v>592.2</v>
      </c>
      <c r="H2366" s="72" t="n">
        <v>592.2</v>
      </c>
      <c r="I2366" s="71" t="n">
        <f aca="false">IF(B2366&gt;=Settings!$B$23,1,0)</f>
        <v>0</v>
      </c>
      <c r="J2366" s="71" t="n">
        <v>1</v>
      </c>
      <c r="K2366" s="71" t="n">
        <f aca="false">F2366*I2366*J2366</f>
        <v>0</v>
      </c>
      <c r="L2366" s="71" t="n">
        <f aca="false">E2366*I2366*J2366</f>
        <v>0</v>
      </c>
      <c r="M2366" s="72" t="n">
        <f aca="false">G2366*I2366*J2366</f>
        <v>0</v>
      </c>
      <c r="N2366" s="72" t="n">
        <f aca="false">D2366*I2366*J2366</f>
        <v>-0</v>
      </c>
      <c r="O2366" s="71" t="n">
        <f aca="false">F2366*J2366</f>
        <v>3</v>
      </c>
      <c r="P2366" s="71" t="n">
        <f aca="false">E2366*J2366</f>
        <v>0</v>
      </c>
    </row>
    <row r="2367" customFormat="false" ht="15" hidden="false" customHeight="false" outlineLevel="0" collapsed="false">
      <c r="A2367" s="71" t="s">
        <v>61</v>
      </c>
      <c r="B2367" s="71" t="s">
        <v>47</v>
      </c>
      <c r="C2367" s="71" t="s">
        <v>897</v>
      </c>
      <c r="D2367" s="72" t="n">
        <v>0</v>
      </c>
      <c r="E2367" s="71" t="n">
        <v>0</v>
      </c>
      <c r="F2367" s="71" t="n">
        <v>2</v>
      </c>
      <c r="G2367" s="72" t="n">
        <v>287.9</v>
      </c>
      <c r="H2367" s="72" t="n">
        <v>287.9</v>
      </c>
      <c r="I2367" s="71" t="n">
        <f aca="false">IF(B2367&gt;=Settings!$B$23,1,0)</f>
        <v>0</v>
      </c>
      <c r="J2367" s="71" t="n">
        <v>1</v>
      </c>
      <c r="K2367" s="71" t="n">
        <f aca="false">F2367*I2367*J2367</f>
        <v>0</v>
      </c>
      <c r="L2367" s="71" t="n">
        <f aca="false">E2367*I2367*J2367</f>
        <v>0</v>
      </c>
      <c r="M2367" s="72" t="n">
        <f aca="false">G2367*I2367*J2367</f>
        <v>0</v>
      </c>
      <c r="N2367" s="72" t="n">
        <f aca="false">D2367*I2367*J2367</f>
        <v>-0</v>
      </c>
      <c r="O2367" s="71" t="n">
        <f aca="false">F2367*J2367</f>
        <v>2</v>
      </c>
      <c r="P2367" s="71" t="n">
        <f aca="false">E2367*J2367</f>
        <v>0</v>
      </c>
    </row>
    <row r="2368" customFormat="false" ht="15" hidden="false" customHeight="false" outlineLevel="0" collapsed="false">
      <c r="A2368" s="71" t="s">
        <v>60</v>
      </c>
      <c r="B2368" s="71" t="s">
        <v>47</v>
      </c>
      <c r="C2368" s="71" t="s">
        <v>2096</v>
      </c>
      <c r="D2368" s="72" t="n">
        <v>0</v>
      </c>
      <c r="E2368" s="71" t="n">
        <v>0</v>
      </c>
      <c r="F2368" s="71" t="n">
        <v>1</v>
      </c>
      <c r="G2368" s="72" t="n">
        <v>84.95</v>
      </c>
      <c r="H2368" s="72" t="n">
        <v>84.95</v>
      </c>
      <c r="I2368" s="71" t="n">
        <f aca="false">IF(B2368&gt;=Settings!$B$23,1,0)</f>
        <v>0</v>
      </c>
      <c r="J2368" s="71" t="n">
        <v>1</v>
      </c>
      <c r="K2368" s="71" t="n">
        <f aca="false">F2368*I2368*J2368</f>
        <v>0</v>
      </c>
      <c r="L2368" s="71" t="n">
        <f aca="false">E2368*I2368*J2368</f>
        <v>0</v>
      </c>
      <c r="M2368" s="72" t="n">
        <f aca="false">G2368*I2368*J2368</f>
        <v>0</v>
      </c>
      <c r="N2368" s="72" t="n">
        <f aca="false">D2368*I2368*J2368</f>
        <v>-0</v>
      </c>
      <c r="O2368" s="71" t="n">
        <f aca="false">F2368*J2368</f>
        <v>1</v>
      </c>
      <c r="P2368" s="71" t="n">
        <f aca="false">E2368*J2368</f>
        <v>0</v>
      </c>
    </row>
    <row r="2369" customFormat="false" ht="15" hidden="false" customHeight="false" outlineLevel="0" collapsed="false">
      <c r="A2369" s="71" t="s">
        <v>60</v>
      </c>
      <c r="B2369" s="71" t="s">
        <v>47</v>
      </c>
      <c r="C2369" s="71" t="s">
        <v>1062</v>
      </c>
      <c r="D2369" s="72" t="n">
        <v>254.9</v>
      </c>
      <c r="E2369" s="71" t="n">
        <v>2</v>
      </c>
      <c r="F2369" s="71" t="n">
        <v>39</v>
      </c>
      <c r="G2369" s="72" t="n">
        <v>5293.05</v>
      </c>
      <c r="H2369" s="72" t="n">
        <v>5038.15</v>
      </c>
      <c r="I2369" s="71" t="n">
        <f aca="false">IF(B2369&gt;=Settings!$B$23,1,0)</f>
        <v>0</v>
      </c>
      <c r="J2369" s="71" t="n">
        <v>1</v>
      </c>
      <c r="K2369" s="71" t="n">
        <f aca="false">F2369*I2369*J2369</f>
        <v>0</v>
      </c>
      <c r="L2369" s="71" t="n">
        <f aca="false">E2369*I2369*J2369</f>
        <v>0</v>
      </c>
      <c r="M2369" s="72" t="n">
        <f aca="false">G2369*I2369*J2369</f>
        <v>0</v>
      </c>
      <c r="N2369" s="72" t="n">
        <f aca="false">D2369*I2369*J2369</f>
        <v>0</v>
      </c>
      <c r="O2369" s="71" t="n">
        <f aca="false">F2369*J2369</f>
        <v>39</v>
      </c>
      <c r="P2369" s="71" t="n">
        <f aca="false">E2369*J2369</f>
        <v>2</v>
      </c>
    </row>
    <row r="2370" customFormat="false" ht="15" hidden="false" customHeight="false" outlineLevel="0" collapsed="false">
      <c r="A2370" s="71" t="s">
        <v>60</v>
      </c>
      <c r="B2370" s="71" t="s">
        <v>47</v>
      </c>
      <c r="C2370" s="71" t="s">
        <v>2097</v>
      </c>
      <c r="D2370" s="72" t="n">
        <v>0</v>
      </c>
      <c r="E2370" s="71" t="n">
        <v>0</v>
      </c>
      <c r="F2370" s="71" t="n">
        <v>30</v>
      </c>
      <c r="G2370" s="72" t="n">
        <v>2398.5</v>
      </c>
      <c r="H2370" s="72" t="n">
        <v>2398.5</v>
      </c>
      <c r="I2370" s="71" t="n">
        <f aca="false">IF(B2370&gt;=Settings!$B$23,1,0)</f>
        <v>0</v>
      </c>
      <c r="J2370" s="71" t="n">
        <v>1</v>
      </c>
      <c r="K2370" s="71" t="n">
        <f aca="false">F2370*I2370*J2370</f>
        <v>0</v>
      </c>
      <c r="L2370" s="71" t="n">
        <f aca="false">E2370*I2370*J2370</f>
        <v>0</v>
      </c>
      <c r="M2370" s="72" t="n">
        <f aca="false">G2370*I2370*J2370</f>
        <v>0</v>
      </c>
      <c r="N2370" s="72" t="n">
        <f aca="false">D2370*I2370*J2370</f>
        <v>-0</v>
      </c>
      <c r="O2370" s="71" t="n">
        <f aca="false">F2370*J2370</f>
        <v>30</v>
      </c>
      <c r="P2370" s="71" t="n">
        <f aca="false">E2370*J2370</f>
        <v>0</v>
      </c>
    </row>
    <row r="2371" customFormat="false" ht="15" hidden="false" customHeight="false" outlineLevel="0" collapsed="false">
      <c r="A2371" s="71" t="s">
        <v>60</v>
      </c>
      <c r="B2371" s="71" t="s">
        <v>47</v>
      </c>
      <c r="C2371" s="71" t="s">
        <v>2098</v>
      </c>
      <c r="D2371" s="72" t="n">
        <v>0</v>
      </c>
      <c r="E2371" s="71" t="n">
        <v>0</v>
      </c>
      <c r="F2371" s="71" t="n">
        <v>1</v>
      </c>
      <c r="G2371" s="72" t="n">
        <v>141.45</v>
      </c>
      <c r="H2371" s="72" t="n">
        <v>141.45</v>
      </c>
      <c r="I2371" s="71" t="n">
        <f aca="false">IF(B2371&gt;=Settings!$B$23,1,0)</f>
        <v>0</v>
      </c>
      <c r="J2371" s="71" t="n">
        <v>1</v>
      </c>
      <c r="K2371" s="71" t="n">
        <f aca="false">F2371*I2371*J2371</f>
        <v>0</v>
      </c>
      <c r="L2371" s="71" t="n">
        <f aca="false">E2371*I2371*J2371</f>
        <v>0</v>
      </c>
      <c r="M2371" s="72" t="n">
        <f aca="false">G2371*I2371*J2371</f>
        <v>0</v>
      </c>
      <c r="N2371" s="72" t="n">
        <f aca="false">D2371*I2371*J2371</f>
        <v>-0</v>
      </c>
      <c r="O2371" s="71" t="n">
        <f aca="false">F2371*J2371</f>
        <v>1</v>
      </c>
      <c r="P2371" s="71" t="n">
        <f aca="false">E2371*J2371</f>
        <v>0</v>
      </c>
    </row>
    <row r="2372" customFormat="false" ht="15" hidden="false" customHeight="false" outlineLevel="0" collapsed="false">
      <c r="A2372" s="71" t="s">
        <v>59</v>
      </c>
      <c r="B2372" s="71" t="s">
        <v>47</v>
      </c>
      <c r="C2372" s="71" t="s">
        <v>652</v>
      </c>
      <c r="D2372" s="72" t="n">
        <v>0</v>
      </c>
      <c r="E2372" s="71" t="n">
        <v>0</v>
      </c>
      <c r="F2372" s="71" t="n">
        <v>41</v>
      </c>
      <c r="G2372" s="72" t="n">
        <v>916.512</v>
      </c>
      <c r="H2372" s="72" t="n">
        <v>916.512</v>
      </c>
      <c r="I2372" s="71" t="n">
        <f aca="false">IF(B2372&gt;=Settings!$B$23,1,0)</f>
        <v>0</v>
      </c>
      <c r="J2372" s="71" t="n">
        <v>1</v>
      </c>
      <c r="K2372" s="71" t="n">
        <f aca="false">F2372*I2372*J2372</f>
        <v>0</v>
      </c>
      <c r="L2372" s="71" t="n">
        <f aca="false">E2372*I2372*J2372</f>
        <v>0</v>
      </c>
      <c r="M2372" s="72" t="n">
        <f aca="false">G2372*I2372*J2372</f>
        <v>0</v>
      </c>
      <c r="N2372" s="72" t="n">
        <f aca="false">D2372*I2372*J2372</f>
        <v>-0</v>
      </c>
      <c r="O2372" s="71" t="n">
        <f aca="false">F2372*J2372</f>
        <v>41</v>
      </c>
      <c r="P2372" s="71" t="n">
        <f aca="false">E2372*J2372</f>
        <v>0</v>
      </c>
    </row>
    <row r="2373" customFormat="false" ht="15" hidden="false" customHeight="false" outlineLevel="0" collapsed="false">
      <c r="A2373" s="71" t="s">
        <v>59</v>
      </c>
      <c r="B2373" s="71" t="s">
        <v>47</v>
      </c>
      <c r="C2373" s="71" t="s">
        <v>585</v>
      </c>
      <c r="D2373" s="72" t="n">
        <v>0</v>
      </c>
      <c r="E2373" s="71" t="n">
        <v>0</v>
      </c>
      <c r="F2373" s="71" t="n">
        <v>50</v>
      </c>
      <c r="G2373" s="72" t="n">
        <v>4571.327</v>
      </c>
      <c r="H2373" s="72" t="n">
        <v>4571.327</v>
      </c>
      <c r="I2373" s="71" t="n">
        <f aca="false">IF(B2373&gt;=Settings!$B$23,1,0)</f>
        <v>0</v>
      </c>
      <c r="J2373" s="71" t="n">
        <v>1</v>
      </c>
      <c r="K2373" s="71" t="n">
        <f aca="false">F2373*I2373*J2373</f>
        <v>0</v>
      </c>
      <c r="L2373" s="71" t="n">
        <f aca="false">E2373*I2373*J2373</f>
        <v>0</v>
      </c>
      <c r="M2373" s="72" t="n">
        <f aca="false">G2373*I2373*J2373</f>
        <v>0</v>
      </c>
      <c r="N2373" s="72" t="n">
        <f aca="false">D2373*I2373*J2373</f>
        <v>-0</v>
      </c>
      <c r="O2373" s="71" t="n">
        <f aca="false">F2373*J2373</f>
        <v>50</v>
      </c>
      <c r="P2373" s="71" t="n">
        <f aca="false">E2373*J2373</f>
        <v>0</v>
      </c>
    </row>
    <row r="2374" customFormat="false" ht="15" hidden="false" customHeight="false" outlineLevel="0" collapsed="false">
      <c r="A2374" s="71" t="s">
        <v>59</v>
      </c>
      <c r="B2374" s="71" t="s">
        <v>47</v>
      </c>
      <c r="C2374" s="71" t="s">
        <v>118</v>
      </c>
      <c r="D2374" s="72" t="n">
        <v>0</v>
      </c>
      <c r="E2374" s="71" t="n">
        <v>0</v>
      </c>
      <c r="F2374" s="71" t="n">
        <v>52</v>
      </c>
      <c r="G2374" s="72" t="n">
        <v>6446.789</v>
      </c>
      <c r="H2374" s="72" t="n">
        <v>6446.789</v>
      </c>
      <c r="I2374" s="71" t="n">
        <f aca="false">IF(B2374&gt;=Settings!$B$23,1,0)</f>
        <v>0</v>
      </c>
      <c r="J2374" s="71" t="n">
        <v>1</v>
      </c>
      <c r="K2374" s="71" t="n">
        <f aca="false">F2374*I2374*J2374</f>
        <v>0</v>
      </c>
      <c r="L2374" s="71" t="n">
        <f aca="false">E2374*I2374*J2374</f>
        <v>0</v>
      </c>
      <c r="M2374" s="72" t="n">
        <f aca="false">G2374*I2374*J2374</f>
        <v>0</v>
      </c>
      <c r="N2374" s="72" t="n">
        <f aca="false">D2374*I2374*J2374</f>
        <v>-0</v>
      </c>
      <c r="O2374" s="71" t="n">
        <f aca="false">F2374*J2374</f>
        <v>52</v>
      </c>
      <c r="P2374" s="71" t="n">
        <f aca="false">E2374*J2374</f>
        <v>0</v>
      </c>
    </row>
    <row r="2375" customFormat="false" ht="15" hidden="false" customHeight="false" outlineLevel="0" collapsed="false">
      <c r="A2375" s="71" t="s">
        <v>60</v>
      </c>
      <c r="B2375" s="71" t="s">
        <v>47</v>
      </c>
      <c r="C2375" s="71" t="s">
        <v>2071</v>
      </c>
      <c r="D2375" s="72" t="n">
        <v>276.9</v>
      </c>
      <c r="E2375" s="71" t="n">
        <v>2</v>
      </c>
      <c r="F2375" s="71" t="n">
        <v>16</v>
      </c>
      <c r="G2375" s="72" t="n">
        <v>1945.2</v>
      </c>
      <c r="H2375" s="72" t="n">
        <v>1668.3</v>
      </c>
      <c r="I2375" s="71" t="n">
        <f aca="false">IF(B2375&gt;=Settings!$B$23,1,0)</f>
        <v>0</v>
      </c>
      <c r="J2375" s="71" t="n">
        <v>1</v>
      </c>
      <c r="K2375" s="71" t="n">
        <f aca="false">F2375*I2375*J2375</f>
        <v>0</v>
      </c>
      <c r="L2375" s="71" t="n">
        <f aca="false">E2375*I2375*J2375</f>
        <v>0</v>
      </c>
      <c r="M2375" s="72" t="n">
        <f aca="false">G2375*I2375*J2375</f>
        <v>0</v>
      </c>
      <c r="N2375" s="72" t="n">
        <f aca="false">D2375*I2375*J2375</f>
        <v>0</v>
      </c>
      <c r="O2375" s="71" t="n">
        <f aca="false">F2375*J2375</f>
        <v>16</v>
      </c>
      <c r="P2375" s="71" t="n">
        <f aca="false">E2375*J2375</f>
        <v>2</v>
      </c>
    </row>
    <row r="2376" customFormat="false" ht="15" hidden="false" customHeight="false" outlineLevel="0" collapsed="false">
      <c r="A2376" s="71" t="s">
        <v>59</v>
      </c>
      <c r="B2376" s="71" t="s">
        <v>47</v>
      </c>
      <c r="C2376" s="71" t="s">
        <v>969</v>
      </c>
      <c r="D2376" s="72" t="n">
        <v>0</v>
      </c>
      <c r="E2376" s="71" t="n">
        <v>0</v>
      </c>
      <c r="F2376" s="71" t="n">
        <v>21</v>
      </c>
      <c r="G2376" s="72" t="n">
        <v>2577.12</v>
      </c>
      <c r="H2376" s="72" t="n">
        <v>2577.12</v>
      </c>
      <c r="I2376" s="71" t="n">
        <f aca="false">IF(B2376&gt;=Settings!$B$23,1,0)</f>
        <v>0</v>
      </c>
      <c r="J2376" s="71" t="n">
        <v>1</v>
      </c>
      <c r="K2376" s="71" t="n">
        <f aca="false">F2376*I2376*J2376</f>
        <v>0</v>
      </c>
      <c r="L2376" s="71" t="n">
        <f aca="false">E2376*I2376*J2376</f>
        <v>0</v>
      </c>
      <c r="M2376" s="72" t="n">
        <f aca="false">G2376*I2376*J2376</f>
        <v>0</v>
      </c>
      <c r="N2376" s="72" t="n">
        <f aca="false">D2376*I2376*J2376</f>
        <v>-0</v>
      </c>
      <c r="O2376" s="71" t="n">
        <f aca="false">F2376*J2376</f>
        <v>21</v>
      </c>
      <c r="P2376" s="71" t="n">
        <f aca="false">E2376*J2376</f>
        <v>0</v>
      </c>
    </row>
    <row r="2377" customFormat="false" ht="15" hidden="false" customHeight="false" outlineLevel="0" collapsed="false">
      <c r="A2377" s="71" t="s">
        <v>60</v>
      </c>
      <c r="B2377" s="71" t="s">
        <v>47</v>
      </c>
      <c r="C2377" s="71" t="s">
        <v>1025</v>
      </c>
      <c r="D2377" s="72" t="n">
        <v>0</v>
      </c>
      <c r="E2377" s="71" t="n">
        <v>0</v>
      </c>
      <c r="F2377" s="71" t="n">
        <v>1</v>
      </c>
      <c r="G2377" s="72" t="n">
        <v>189.95</v>
      </c>
      <c r="H2377" s="72" t="n">
        <v>189.95</v>
      </c>
      <c r="I2377" s="71" t="n">
        <f aca="false">IF(B2377&gt;=Settings!$B$23,1,0)</f>
        <v>0</v>
      </c>
      <c r="J2377" s="71" t="n">
        <v>1</v>
      </c>
      <c r="K2377" s="71" t="n">
        <f aca="false">F2377*I2377*J2377</f>
        <v>0</v>
      </c>
      <c r="L2377" s="71" t="n">
        <f aca="false">E2377*I2377*J2377</f>
        <v>0</v>
      </c>
      <c r="M2377" s="72" t="n">
        <f aca="false">G2377*I2377*J2377</f>
        <v>0</v>
      </c>
      <c r="N2377" s="72" t="n">
        <f aca="false">D2377*I2377*J2377</f>
        <v>-0</v>
      </c>
      <c r="O2377" s="71" t="n">
        <f aca="false">F2377*J2377</f>
        <v>1</v>
      </c>
      <c r="P2377" s="71" t="n">
        <f aca="false">E2377*J2377</f>
        <v>0</v>
      </c>
    </row>
    <row r="2378" customFormat="false" ht="15" hidden="false" customHeight="false" outlineLevel="0" collapsed="false">
      <c r="A2378" s="71" t="s">
        <v>60</v>
      </c>
      <c r="B2378" s="71" t="s">
        <v>47</v>
      </c>
      <c r="C2378" s="71" t="s">
        <v>2099</v>
      </c>
      <c r="D2378" s="72" t="n">
        <v>0</v>
      </c>
      <c r="E2378" s="71" t="n">
        <v>0</v>
      </c>
      <c r="F2378" s="71" t="n">
        <v>1</v>
      </c>
      <c r="G2378" s="72" t="n">
        <v>94.95</v>
      </c>
      <c r="H2378" s="72" t="n">
        <v>94.95</v>
      </c>
      <c r="I2378" s="71" t="n">
        <f aca="false">IF(B2378&gt;=Settings!$B$23,1,0)</f>
        <v>0</v>
      </c>
      <c r="J2378" s="71" t="n">
        <v>1</v>
      </c>
      <c r="K2378" s="71" t="n">
        <f aca="false">F2378*I2378*J2378</f>
        <v>0</v>
      </c>
      <c r="L2378" s="71" t="n">
        <f aca="false">E2378*I2378*J2378</f>
        <v>0</v>
      </c>
      <c r="M2378" s="72" t="n">
        <f aca="false">G2378*I2378*J2378</f>
        <v>0</v>
      </c>
      <c r="N2378" s="72" t="n">
        <f aca="false">D2378*I2378*J2378</f>
        <v>-0</v>
      </c>
      <c r="O2378" s="71" t="n">
        <f aca="false">F2378*J2378</f>
        <v>1</v>
      </c>
      <c r="P2378" s="71" t="n">
        <f aca="false">E2378*J2378</f>
        <v>0</v>
      </c>
    </row>
    <row r="2379" customFormat="false" ht="15" hidden="false" customHeight="false" outlineLevel="0" collapsed="false">
      <c r="A2379" s="71" t="s">
        <v>60</v>
      </c>
      <c r="B2379" s="71" t="s">
        <v>47</v>
      </c>
      <c r="C2379" s="71" t="s">
        <v>2100</v>
      </c>
      <c r="D2379" s="72" t="n">
        <v>0</v>
      </c>
      <c r="E2379" s="71" t="n">
        <v>0</v>
      </c>
      <c r="F2379" s="71" t="n">
        <v>1</v>
      </c>
      <c r="G2379" s="72" t="n">
        <v>79.95</v>
      </c>
      <c r="H2379" s="72" t="n">
        <v>79.95</v>
      </c>
      <c r="I2379" s="71" t="n">
        <f aca="false">IF(B2379&gt;=Settings!$B$23,1,0)</f>
        <v>0</v>
      </c>
      <c r="J2379" s="71" t="n">
        <v>1</v>
      </c>
      <c r="K2379" s="71" t="n">
        <f aca="false">F2379*I2379*J2379</f>
        <v>0</v>
      </c>
      <c r="L2379" s="71" t="n">
        <f aca="false">E2379*I2379*J2379</f>
        <v>0</v>
      </c>
      <c r="M2379" s="72" t="n">
        <f aca="false">G2379*I2379*J2379</f>
        <v>0</v>
      </c>
      <c r="N2379" s="72" t="n">
        <f aca="false">D2379*I2379*J2379</f>
        <v>-0</v>
      </c>
      <c r="O2379" s="71" t="n">
        <f aca="false">F2379*J2379</f>
        <v>1</v>
      </c>
      <c r="P2379" s="71" t="n">
        <f aca="false">E2379*J2379</f>
        <v>0</v>
      </c>
    </row>
    <row r="2380" customFormat="false" ht="15" hidden="false" customHeight="false" outlineLevel="0" collapsed="false">
      <c r="A2380" s="71" t="s">
        <v>60</v>
      </c>
      <c r="B2380" s="71" t="s">
        <v>47</v>
      </c>
      <c r="C2380" s="71" t="s">
        <v>2101</v>
      </c>
      <c r="D2380" s="72" t="n">
        <v>0</v>
      </c>
      <c r="E2380" s="71" t="n">
        <v>0</v>
      </c>
      <c r="F2380" s="71" t="n">
        <v>1</v>
      </c>
      <c r="G2380" s="72" t="n">
        <v>74.95</v>
      </c>
      <c r="H2380" s="72" t="n">
        <v>74.95</v>
      </c>
      <c r="I2380" s="71" t="n">
        <f aca="false">IF(B2380&gt;=Settings!$B$23,1,0)</f>
        <v>0</v>
      </c>
      <c r="J2380" s="71" t="n">
        <v>1</v>
      </c>
      <c r="K2380" s="71" t="n">
        <f aca="false">F2380*I2380*J2380</f>
        <v>0</v>
      </c>
      <c r="L2380" s="71" t="n">
        <f aca="false">E2380*I2380*J2380</f>
        <v>0</v>
      </c>
      <c r="M2380" s="72" t="n">
        <f aca="false">G2380*I2380*J2380</f>
        <v>0</v>
      </c>
      <c r="N2380" s="72" t="n">
        <f aca="false">D2380*I2380*J2380</f>
        <v>-0</v>
      </c>
      <c r="O2380" s="71" t="n">
        <f aca="false">F2380*J2380</f>
        <v>1</v>
      </c>
      <c r="P2380" s="71" t="n">
        <f aca="false">E2380*J2380</f>
        <v>0</v>
      </c>
    </row>
    <row r="2381" customFormat="false" ht="15" hidden="false" customHeight="false" outlineLevel="0" collapsed="false">
      <c r="A2381" s="71" t="s">
        <v>60</v>
      </c>
      <c r="B2381" s="71" t="s">
        <v>47</v>
      </c>
      <c r="C2381" s="71" t="s">
        <v>2102</v>
      </c>
      <c r="D2381" s="72" t="n">
        <v>0</v>
      </c>
      <c r="E2381" s="71" t="n">
        <v>0</v>
      </c>
      <c r="F2381" s="71" t="n">
        <v>2</v>
      </c>
      <c r="G2381" s="72" t="n">
        <v>171.9</v>
      </c>
      <c r="H2381" s="72" t="n">
        <v>171.9</v>
      </c>
      <c r="I2381" s="71" t="n">
        <f aca="false">IF(B2381&gt;=Settings!$B$23,1,0)</f>
        <v>0</v>
      </c>
      <c r="J2381" s="71" t="n">
        <v>1</v>
      </c>
      <c r="K2381" s="71" t="n">
        <f aca="false">F2381*I2381*J2381</f>
        <v>0</v>
      </c>
      <c r="L2381" s="71" t="n">
        <f aca="false">E2381*I2381*J2381</f>
        <v>0</v>
      </c>
      <c r="M2381" s="72" t="n">
        <f aca="false">G2381*I2381*J2381</f>
        <v>0</v>
      </c>
      <c r="N2381" s="72" t="n">
        <f aca="false">D2381*I2381*J2381</f>
        <v>-0</v>
      </c>
      <c r="O2381" s="71" t="n">
        <f aca="false">F2381*J2381</f>
        <v>2</v>
      </c>
      <c r="P2381" s="71" t="n">
        <f aca="false">E2381*J2381</f>
        <v>0</v>
      </c>
    </row>
    <row r="2382" customFormat="false" ht="15" hidden="false" customHeight="false" outlineLevel="0" collapsed="false">
      <c r="A2382" s="71" t="s">
        <v>59</v>
      </c>
      <c r="B2382" s="71" t="s">
        <v>47</v>
      </c>
      <c r="C2382" s="71" t="s">
        <v>1406</v>
      </c>
      <c r="D2382" s="72" t="n">
        <v>0</v>
      </c>
      <c r="E2382" s="71" t="n">
        <v>0</v>
      </c>
      <c r="F2382" s="71" t="n">
        <v>78</v>
      </c>
      <c r="G2382" s="72" t="n">
        <v>11716.18</v>
      </c>
      <c r="H2382" s="72" t="n">
        <v>11716.18</v>
      </c>
      <c r="I2382" s="71" t="n">
        <f aca="false">IF(B2382&gt;=Settings!$B$23,1,0)</f>
        <v>0</v>
      </c>
      <c r="J2382" s="71" t="n">
        <v>1</v>
      </c>
      <c r="K2382" s="71" t="n">
        <f aca="false">F2382*I2382*J2382</f>
        <v>0</v>
      </c>
      <c r="L2382" s="71" t="n">
        <f aca="false">E2382*I2382*J2382</f>
        <v>0</v>
      </c>
      <c r="M2382" s="72" t="n">
        <f aca="false">G2382*I2382*J2382</f>
        <v>0</v>
      </c>
      <c r="N2382" s="72" t="n">
        <f aca="false">D2382*I2382*J2382</f>
        <v>-0</v>
      </c>
      <c r="O2382" s="71" t="n">
        <f aca="false">F2382*J2382</f>
        <v>78</v>
      </c>
      <c r="P2382" s="71" t="n">
        <f aca="false">E2382*J2382</f>
        <v>0</v>
      </c>
    </row>
    <row r="2383" customFormat="false" ht="15" hidden="false" customHeight="false" outlineLevel="0" collapsed="false">
      <c r="A2383" s="71" t="s">
        <v>59</v>
      </c>
      <c r="B2383" s="71" t="s">
        <v>47</v>
      </c>
      <c r="C2383" s="71" t="s">
        <v>1435</v>
      </c>
      <c r="D2383" s="72" t="n">
        <v>0</v>
      </c>
      <c r="E2383" s="71" t="n">
        <v>0</v>
      </c>
      <c r="F2383" s="71" t="n">
        <v>2</v>
      </c>
      <c r="G2383" s="72" t="n">
        <v>132.518</v>
      </c>
      <c r="H2383" s="72" t="n">
        <v>132.518</v>
      </c>
      <c r="I2383" s="71" t="n">
        <f aca="false">IF(B2383&gt;=Settings!$B$23,1,0)</f>
        <v>0</v>
      </c>
      <c r="J2383" s="71" t="n">
        <v>1</v>
      </c>
      <c r="K2383" s="71" t="n">
        <f aca="false">F2383*I2383*J2383</f>
        <v>0</v>
      </c>
      <c r="L2383" s="71" t="n">
        <f aca="false">E2383*I2383*J2383</f>
        <v>0</v>
      </c>
      <c r="M2383" s="72" t="n">
        <f aca="false">G2383*I2383*J2383</f>
        <v>0</v>
      </c>
      <c r="N2383" s="72" t="n">
        <f aca="false">D2383*I2383*J2383</f>
        <v>-0</v>
      </c>
      <c r="O2383" s="71" t="n">
        <f aca="false">F2383*J2383</f>
        <v>2</v>
      </c>
      <c r="P2383" s="71" t="n">
        <f aca="false">E2383*J2383</f>
        <v>0</v>
      </c>
    </row>
    <row r="2384" customFormat="false" ht="15" hidden="false" customHeight="false" outlineLevel="0" collapsed="false">
      <c r="A2384" s="71" t="s">
        <v>60</v>
      </c>
      <c r="B2384" s="71" t="s">
        <v>47</v>
      </c>
      <c r="C2384" s="71" t="s">
        <v>2103</v>
      </c>
      <c r="D2384" s="72" t="n">
        <v>0</v>
      </c>
      <c r="E2384" s="71" t="n">
        <v>0</v>
      </c>
      <c r="F2384" s="71" t="n">
        <v>2</v>
      </c>
      <c r="G2384" s="72" t="n">
        <v>309.9</v>
      </c>
      <c r="H2384" s="72" t="n">
        <v>309.9</v>
      </c>
      <c r="I2384" s="71" t="n">
        <f aca="false">IF(B2384&gt;=Settings!$B$23,1,0)</f>
        <v>0</v>
      </c>
      <c r="J2384" s="71" t="n">
        <v>1</v>
      </c>
      <c r="K2384" s="71" t="n">
        <f aca="false">F2384*I2384*J2384</f>
        <v>0</v>
      </c>
      <c r="L2384" s="71" t="n">
        <f aca="false">E2384*I2384*J2384</f>
        <v>0</v>
      </c>
      <c r="M2384" s="72" t="n">
        <f aca="false">G2384*I2384*J2384</f>
        <v>0</v>
      </c>
      <c r="N2384" s="72" t="n">
        <f aca="false">D2384*I2384*J2384</f>
        <v>-0</v>
      </c>
      <c r="O2384" s="71" t="n">
        <f aca="false">F2384*J2384</f>
        <v>2</v>
      </c>
      <c r="P2384" s="71" t="n">
        <f aca="false">E2384*J2384</f>
        <v>0</v>
      </c>
    </row>
    <row r="2385" customFormat="false" ht="15" hidden="false" customHeight="false" outlineLevel="0" collapsed="false">
      <c r="A2385" s="71" t="s">
        <v>61</v>
      </c>
      <c r="B2385" s="71" t="s">
        <v>47</v>
      </c>
      <c r="C2385" s="71" t="s">
        <v>1136</v>
      </c>
      <c r="D2385" s="72" t="n">
        <v>0</v>
      </c>
      <c r="E2385" s="71" t="n">
        <v>0</v>
      </c>
      <c r="F2385" s="71" t="n">
        <v>3</v>
      </c>
      <c r="G2385" s="72" t="n">
        <v>224.85</v>
      </c>
      <c r="H2385" s="72" t="n">
        <v>224.85</v>
      </c>
      <c r="I2385" s="71" t="n">
        <f aca="false">IF(B2385&gt;=Settings!$B$23,1,0)</f>
        <v>0</v>
      </c>
      <c r="J2385" s="71" t="n">
        <v>1</v>
      </c>
      <c r="K2385" s="71" t="n">
        <f aca="false">F2385*I2385*J2385</f>
        <v>0</v>
      </c>
      <c r="L2385" s="71" t="n">
        <f aca="false">E2385*I2385*J2385</f>
        <v>0</v>
      </c>
      <c r="M2385" s="72" t="n">
        <f aca="false">G2385*I2385*J2385</f>
        <v>0</v>
      </c>
      <c r="N2385" s="72" t="n">
        <f aca="false">D2385*I2385*J2385</f>
        <v>-0</v>
      </c>
      <c r="O2385" s="71" t="n">
        <f aca="false">F2385*J2385</f>
        <v>3</v>
      </c>
      <c r="P2385" s="71" t="n">
        <f aca="false">E2385*J2385</f>
        <v>0</v>
      </c>
    </row>
    <row r="2386" customFormat="false" ht="15" hidden="false" customHeight="false" outlineLevel="0" collapsed="false">
      <c r="A2386" s="71" t="s">
        <v>60</v>
      </c>
      <c r="B2386" s="71" t="s">
        <v>47</v>
      </c>
      <c r="C2386" s="71" t="s">
        <v>2104</v>
      </c>
      <c r="D2386" s="72" t="n">
        <v>0</v>
      </c>
      <c r="E2386" s="71" t="n">
        <v>0</v>
      </c>
      <c r="F2386" s="71" t="n">
        <v>4</v>
      </c>
      <c r="G2386" s="72" t="n">
        <v>239.8</v>
      </c>
      <c r="H2386" s="72" t="n">
        <v>239.8</v>
      </c>
      <c r="I2386" s="71" t="n">
        <f aca="false">IF(B2386&gt;=Settings!$B$23,1,0)</f>
        <v>0</v>
      </c>
      <c r="J2386" s="71" t="n">
        <v>1</v>
      </c>
      <c r="K2386" s="71" t="n">
        <f aca="false">F2386*I2386*J2386</f>
        <v>0</v>
      </c>
      <c r="L2386" s="71" t="n">
        <f aca="false">E2386*I2386*J2386</f>
        <v>0</v>
      </c>
      <c r="M2386" s="72" t="n">
        <f aca="false">G2386*I2386*J2386</f>
        <v>0</v>
      </c>
      <c r="N2386" s="72" t="n">
        <f aca="false">D2386*I2386*J2386</f>
        <v>-0</v>
      </c>
      <c r="O2386" s="71" t="n">
        <f aca="false">F2386*J2386</f>
        <v>4</v>
      </c>
      <c r="P2386" s="71" t="n">
        <f aca="false">E2386*J2386</f>
        <v>0</v>
      </c>
    </row>
    <row r="2387" customFormat="false" ht="15" hidden="false" customHeight="false" outlineLevel="0" collapsed="false">
      <c r="A2387" s="71" t="s">
        <v>59</v>
      </c>
      <c r="B2387" s="71" t="s">
        <v>47</v>
      </c>
      <c r="C2387" s="71" t="s">
        <v>117</v>
      </c>
      <c r="D2387" s="72" t="n">
        <v>0</v>
      </c>
      <c r="E2387" s="71" t="n">
        <v>0</v>
      </c>
      <c r="F2387" s="71" t="n">
        <v>277</v>
      </c>
      <c r="G2387" s="72" t="n">
        <v>15658.263</v>
      </c>
      <c r="H2387" s="72" t="n">
        <v>15658.263</v>
      </c>
      <c r="I2387" s="71" t="n">
        <f aca="false">IF(B2387&gt;=Settings!$B$23,1,0)</f>
        <v>0</v>
      </c>
      <c r="J2387" s="71" t="n">
        <v>1</v>
      </c>
      <c r="K2387" s="71" t="n">
        <f aca="false">F2387*I2387*J2387</f>
        <v>0</v>
      </c>
      <c r="L2387" s="71" t="n">
        <f aca="false">E2387*I2387*J2387</f>
        <v>0</v>
      </c>
      <c r="M2387" s="72" t="n">
        <f aca="false">G2387*I2387*J2387</f>
        <v>0</v>
      </c>
      <c r="N2387" s="72" t="n">
        <f aca="false">D2387*I2387*J2387</f>
        <v>-0</v>
      </c>
      <c r="O2387" s="71" t="n">
        <f aca="false">F2387*J2387</f>
        <v>277</v>
      </c>
      <c r="P2387" s="71" t="n">
        <f aca="false">E2387*J2387</f>
        <v>0</v>
      </c>
    </row>
    <row r="2388" customFormat="false" ht="15" hidden="false" customHeight="false" outlineLevel="0" collapsed="false">
      <c r="A2388" s="71" t="s">
        <v>59</v>
      </c>
      <c r="B2388" s="71" t="s">
        <v>47</v>
      </c>
      <c r="C2388" s="71" t="s">
        <v>126</v>
      </c>
      <c r="D2388" s="72" t="n">
        <v>0</v>
      </c>
      <c r="E2388" s="71" t="n">
        <v>0</v>
      </c>
      <c r="F2388" s="71" t="n">
        <v>27</v>
      </c>
      <c r="G2388" s="72" t="n">
        <v>2531.728</v>
      </c>
      <c r="H2388" s="72" t="n">
        <v>2531.728</v>
      </c>
      <c r="I2388" s="71" t="n">
        <f aca="false">IF(B2388&gt;=Settings!$B$23,1,0)</f>
        <v>0</v>
      </c>
      <c r="J2388" s="71" t="n">
        <v>1</v>
      </c>
      <c r="K2388" s="71" t="n">
        <f aca="false">F2388*I2388*J2388</f>
        <v>0</v>
      </c>
      <c r="L2388" s="71" t="n">
        <f aca="false">E2388*I2388*J2388</f>
        <v>0</v>
      </c>
      <c r="M2388" s="72" t="n">
        <f aca="false">G2388*I2388*J2388</f>
        <v>0</v>
      </c>
      <c r="N2388" s="72" t="n">
        <f aca="false">D2388*I2388*J2388</f>
        <v>-0</v>
      </c>
      <c r="O2388" s="71" t="n">
        <f aca="false">F2388*J2388</f>
        <v>27</v>
      </c>
      <c r="P2388" s="71" t="n">
        <f aca="false">E2388*J2388</f>
        <v>0</v>
      </c>
    </row>
    <row r="2389" customFormat="false" ht="15" hidden="false" customHeight="false" outlineLevel="0" collapsed="false">
      <c r="A2389" s="71" t="s">
        <v>59</v>
      </c>
      <c r="B2389" s="71" t="s">
        <v>47</v>
      </c>
      <c r="C2389" s="71" t="s">
        <v>977</v>
      </c>
      <c r="D2389" s="72" t="n">
        <v>0</v>
      </c>
      <c r="E2389" s="71" t="n">
        <v>0</v>
      </c>
      <c r="F2389" s="71" t="n">
        <v>27</v>
      </c>
      <c r="G2389" s="72" t="n">
        <v>245.354</v>
      </c>
      <c r="H2389" s="72" t="n">
        <v>245.354</v>
      </c>
      <c r="I2389" s="71" t="n">
        <f aca="false">IF(B2389&gt;=Settings!$B$23,1,0)</f>
        <v>0</v>
      </c>
      <c r="J2389" s="71" t="n">
        <v>1</v>
      </c>
      <c r="K2389" s="71" t="n">
        <f aca="false">F2389*I2389*J2389</f>
        <v>0</v>
      </c>
      <c r="L2389" s="71" t="n">
        <f aca="false">E2389*I2389*J2389</f>
        <v>0</v>
      </c>
      <c r="M2389" s="72" t="n">
        <f aca="false">G2389*I2389*J2389</f>
        <v>0</v>
      </c>
      <c r="N2389" s="72" t="n">
        <f aca="false">D2389*I2389*J2389</f>
        <v>-0</v>
      </c>
      <c r="O2389" s="71" t="n">
        <f aca="false">F2389*J2389</f>
        <v>27</v>
      </c>
      <c r="P2389" s="71" t="n">
        <f aca="false">E2389*J2389</f>
        <v>0</v>
      </c>
    </row>
    <row r="2390" customFormat="false" ht="15" hidden="false" customHeight="false" outlineLevel="0" collapsed="false">
      <c r="A2390" s="71" t="s">
        <v>60</v>
      </c>
      <c r="B2390" s="71" t="s">
        <v>47</v>
      </c>
      <c r="C2390" s="71" t="s">
        <v>2105</v>
      </c>
      <c r="D2390" s="72" t="n">
        <v>0</v>
      </c>
      <c r="E2390" s="71" t="n">
        <v>0</v>
      </c>
      <c r="F2390" s="71" t="n">
        <v>1</v>
      </c>
      <c r="G2390" s="72" t="n">
        <v>69.95</v>
      </c>
      <c r="H2390" s="72" t="n">
        <v>69.95</v>
      </c>
      <c r="I2390" s="71" t="n">
        <f aca="false">IF(B2390&gt;=Settings!$B$23,1,0)</f>
        <v>0</v>
      </c>
      <c r="J2390" s="71" t="n">
        <v>1</v>
      </c>
      <c r="K2390" s="71" t="n">
        <f aca="false">F2390*I2390*J2390</f>
        <v>0</v>
      </c>
      <c r="L2390" s="71" t="n">
        <f aca="false">E2390*I2390*J2390</f>
        <v>0</v>
      </c>
      <c r="M2390" s="72" t="n">
        <f aca="false">G2390*I2390*J2390</f>
        <v>0</v>
      </c>
      <c r="N2390" s="72" t="n">
        <f aca="false">D2390*I2390*J2390</f>
        <v>-0</v>
      </c>
      <c r="O2390" s="71" t="n">
        <f aca="false">F2390*J2390</f>
        <v>1</v>
      </c>
      <c r="P2390" s="71" t="n">
        <f aca="false">E2390*J2390</f>
        <v>0</v>
      </c>
    </row>
    <row r="2391" customFormat="false" ht="15" hidden="false" customHeight="false" outlineLevel="0" collapsed="false">
      <c r="A2391" s="71" t="s">
        <v>59</v>
      </c>
      <c r="B2391" s="71" t="s">
        <v>47</v>
      </c>
      <c r="C2391" s="71" t="s">
        <v>978</v>
      </c>
      <c r="D2391" s="72" t="n">
        <v>0</v>
      </c>
      <c r="E2391" s="71" t="n">
        <v>0</v>
      </c>
      <c r="F2391" s="71" t="n">
        <v>16</v>
      </c>
      <c r="G2391" s="72" t="n">
        <v>0</v>
      </c>
      <c r="H2391" s="72" t="n">
        <v>0</v>
      </c>
      <c r="I2391" s="71" t="n">
        <f aca="false">IF(B2391&gt;=Settings!$B$23,1,0)</f>
        <v>0</v>
      </c>
      <c r="J2391" s="71" t="n">
        <v>0</v>
      </c>
      <c r="K2391" s="71" t="n">
        <f aca="false">F2391*I2391*J2391</f>
        <v>0</v>
      </c>
      <c r="L2391" s="71" t="n">
        <f aca="false">E2391*I2391*J2391</f>
        <v>0</v>
      </c>
      <c r="M2391" s="72" t="n">
        <f aca="false">G2391*I2391*J2391</f>
        <v>0</v>
      </c>
      <c r="N2391" s="72" t="n">
        <f aca="false">D2391*I2391*J2391</f>
        <v>-0</v>
      </c>
      <c r="O2391" s="71" t="n">
        <f aca="false">F2391*J2391</f>
        <v>0</v>
      </c>
      <c r="P2391" s="71" t="n">
        <f aca="false">E2391*J2391</f>
        <v>0</v>
      </c>
    </row>
    <row r="2392" customFormat="false" ht="15" hidden="false" customHeight="false" outlineLevel="0" collapsed="false">
      <c r="A2392" s="71" t="s">
        <v>59</v>
      </c>
      <c r="B2392" s="71" t="s">
        <v>47</v>
      </c>
      <c r="C2392" s="71" t="s">
        <v>1093</v>
      </c>
      <c r="D2392" s="72" t="n">
        <v>0</v>
      </c>
      <c r="E2392" s="71" t="n">
        <v>0</v>
      </c>
      <c r="F2392" s="71" t="n">
        <v>3</v>
      </c>
      <c r="G2392" s="72" t="n">
        <v>329.85</v>
      </c>
      <c r="H2392" s="72" t="n">
        <v>329.85</v>
      </c>
      <c r="I2392" s="71" t="n">
        <f aca="false">IF(B2392&gt;=Settings!$B$23,1,0)</f>
        <v>0</v>
      </c>
      <c r="J2392" s="71" t="n">
        <v>1</v>
      </c>
      <c r="K2392" s="71" t="n">
        <f aca="false">F2392*I2392*J2392</f>
        <v>0</v>
      </c>
      <c r="L2392" s="71" t="n">
        <f aca="false">E2392*I2392*J2392</f>
        <v>0</v>
      </c>
      <c r="M2392" s="72" t="n">
        <f aca="false">G2392*I2392*J2392</f>
        <v>0</v>
      </c>
      <c r="N2392" s="72" t="n">
        <f aca="false">D2392*I2392*J2392</f>
        <v>-0</v>
      </c>
      <c r="O2392" s="71" t="n">
        <f aca="false">F2392*J2392</f>
        <v>3</v>
      </c>
      <c r="P2392" s="71" t="n">
        <f aca="false">E2392*J2392</f>
        <v>0</v>
      </c>
    </row>
    <row r="2393" customFormat="false" ht="15" hidden="false" customHeight="false" outlineLevel="0" collapsed="false">
      <c r="A2393" s="71" t="s">
        <v>59</v>
      </c>
      <c r="B2393" s="71" t="s">
        <v>47</v>
      </c>
      <c r="C2393" s="71" t="s">
        <v>1445</v>
      </c>
      <c r="D2393" s="72" t="n">
        <v>0</v>
      </c>
      <c r="E2393" s="71" t="n">
        <v>0</v>
      </c>
      <c r="F2393" s="71" t="n">
        <v>2</v>
      </c>
      <c r="G2393" s="72" t="n">
        <v>153.9</v>
      </c>
      <c r="H2393" s="72" t="n">
        <v>153.9</v>
      </c>
      <c r="I2393" s="71" t="n">
        <f aca="false">IF(B2393&gt;=Settings!$B$23,1,0)</f>
        <v>0</v>
      </c>
      <c r="J2393" s="71" t="n">
        <v>1</v>
      </c>
      <c r="K2393" s="71" t="n">
        <f aca="false">F2393*I2393*J2393</f>
        <v>0</v>
      </c>
      <c r="L2393" s="71" t="n">
        <f aca="false">E2393*I2393*J2393</f>
        <v>0</v>
      </c>
      <c r="M2393" s="72" t="n">
        <f aca="false">G2393*I2393*J2393</f>
        <v>0</v>
      </c>
      <c r="N2393" s="72" t="n">
        <f aca="false">D2393*I2393*J2393</f>
        <v>-0</v>
      </c>
      <c r="O2393" s="71" t="n">
        <f aca="false">F2393*J2393</f>
        <v>2</v>
      </c>
      <c r="P2393" s="71" t="n">
        <f aca="false">E2393*J2393</f>
        <v>0</v>
      </c>
    </row>
    <row r="2394" customFormat="false" ht="15" hidden="false" customHeight="false" outlineLevel="0" collapsed="false">
      <c r="A2394" s="71" t="s">
        <v>60</v>
      </c>
      <c r="B2394" s="71" t="s">
        <v>47</v>
      </c>
      <c r="C2394" s="71" t="s">
        <v>2106</v>
      </c>
      <c r="D2394" s="72" t="n">
        <v>0</v>
      </c>
      <c r="E2394" s="71" t="n">
        <v>0</v>
      </c>
      <c r="F2394" s="71" t="n">
        <v>1</v>
      </c>
      <c r="G2394" s="72" t="n">
        <v>74.95</v>
      </c>
      <c r="H2394" s="72" t="n">
        <v>74.95</v>
      </c>
      <c r="I2394" s="71" t="n">
        <f aca="false">IF(B2394&gt;=Settings!$B$23,1,0)</f>
        <v>0</v>
      </c>
      <c r="J2394" s="71" t="n">
        <v>1</v>
      </c>
      <c r="K2394" s="71" t="n">
        <f aca="false">F2394*I2394*J2394</f>
        <v>0</v>
      </c>
      <c r="L2394" s="71" t="n">
        <f aca="false">E2394*I2394*J2394</f>
        <v>0</v>
      </c>
      <c r="M2394" s="72" t="n">
        <f aca="false">G2394*I2394*J2394</f>
        <v>0</v>
      </c>
      <c r="N2394" s="72" t="n">
        <f aca="false">D2394*I2394*J2394</f>
        <v>-0</v>
      </c>
      <c r="O2394" s="71" t="n">
        <f aca="false">F2394*J2394</f>
        <v>1</v>
      </c>
      <c r="P2394" s="71" t="n">
        <f aca="false">E2394*J2394</f>
        <v>0</v>
      </c>
    </row>
    <row r="2395" customFormat="false" ht="15" hidden="false" customHeight="false" outlineLevel="0" collapsed="false">
      <c r="A2395" s="71" t="s">
        <v>61</v>
      </c>
      <c r="B2395" s="71" t="s">
        <v>47</v>
      </c>
      <c r="C2395" s="71" t="s">
        <v>881</v>
      </c>
      <c r="D2395" s="72" t="n">
        <v>0</v>
      </c>
      <c r="E2395" s="71" t="n">
        <v>0</v>
      </c>
      <c r="F2395" s="71" t="n">
        <v>3</v>
      </c>
      <c r="G2395" s="72" t="n">
        <v>631.85</v>
      </c>
      <c r="H2395" s="72" t="n">
        <v>597.06</v>
      </c>
      <c r="I2395" s="71" t="n">
        <f aca="false">IF(B2395&gt;=Settings!$B$23,1,0)</f>
        <v>0</v>
      </c>
      <c r="J2395" s="71" t="n">
        <v>1</v>
      </c>
      <c r="K2395" s="71" t="n">
        <f aca="false">F2395*I2395*J2395</f>
        <v>0</v>
      </c>
      <c r="L2395" s="71" t="n">
        <f aca="false">E2395*I2395*J2395</f>
        <v>0</v>
      </c>
      <c r="M2395" s="72" t="n">
        <f aca="false">G2395*I2395*J2395</f>
        <v>0</v>
      </c>
      <c r="N2395" s="72" t="n">
        <f aca="false">D2395*I2395*J2395</f>
        <v>-0</v>
      </c>
      <c r="O2395" s="71" t="n">
        <f aca="false">F2395*J2395</f>
        <v>3</v>
      </c>
      <c r="P2395" s="71" t="n">
        <f aca="false">E2395*J2395</f>
        <v>0</v>
      </c>
    </row>
    <row r="2396" customFormat="false" ht="15" hidden="false" customHeight="false" outlineLevel="0" collapsed="false">
      <c r="A2396" s="71" t="s">
        <v>60</v>
      </c>
      <c r="B2396" s="71" t="s">
        <v>47</v>
      </c>
      <c r="C2396" s="71" t="s">
        <v>2107</v>
      </c>
      <c r="D2396" s="72" t="n">
        <v>0</v>
      </c>
      <c r="E2396" s="71" t="n">
        <v>0</v>
      </c>
      <c r="F2396" s="71" t="n">
        <v>1</v>
      </c>
      <c r="G2396" s="72" t="n">
        <v>34.95</v>
      </c>
      <c r="H2396" s="72" t="n">
        <v>34.95</v>
      </c>
      <c r="I2396" s="71" t="n">
        <f aca="false">IF(B2396&gt;=Settings!$B$23,1,0)</f>
        <v>0</v>
      </c>
      <c r="J2396" s="71" t="n">
        <v>1</v>
      </c>
      <c r="K2396" s="71" t="n">
        <f aca="false">F2396*I2396*J2396</f>
        <v>0</v>
      </c>
      <c r="L2396" s="71" t="n">
        <f aca="false">E2396*I2396*J2396</f>
        <v>0</v>
      </c>
      <c r="M2396" s="72" t="n">
        <f aca="false">G2396*I2396*J2396</f>
        <v>0</v>
      </c>
      <c r="N2396" s="72" t="n">
        <f aca="false">D2396*I2396*J2396</f>
        <v>-0</v>
      </c>
      <c r="O2396" s="71" t="n">
        <f aca="false">F2396*J2396</f>
        <v>1</v>
      </c>
      <c r="P2396" s="71" t="n">
        <f aca="false">E2396*J2396</f>
        <v>0</v>
      </c>
    </row>
    <row r="2397" customFormat="false" ht="15" hidden="false" customHeight="false" outlineLevel="0" collapsed="false">
      <c r="A2397" s="71" t="s">
        <v>60</v>
      </c>
      <c r="B2397" s="71" t="s">
        <v>47</v>
      </c>
      <c r="C2397" s="71" t="s">
        <v>2108</v>
      </c>
      <c r="D2397" s="72" t="n">
        <v>0</v>
      </c>
      <c r="E2397" s="71" t="n">
        <v>0</v>
      </c>
      <c r="F2397" s="71" t="n">
        <v>1</v>
      </c>
      <c r="G2397" s="72" t="n">
        <v>64.95</v>
      </c>
      <c r="H2397" s="72" t="n">
        <v>64.95</v>
      </c>
      <c r="I2397" s="71" t="n">
        <f aca="false">IF(B2397&gt;=Settings!$B$23,1,0)</f>
        <v>0</v>
      </c>
      <c r="J2397" s="71" t="n">
        <v>1</v>
      </c>
      <c r="K2397" s="71" t="n">
        <f aca="false">F2397*I2397*J2397</f>
        <v>0</v>
      </c>
      <c r="L2397" s="71" t="n">
        <f aca="false">E2397*I2397*J2397</f>
        <v>0</v>
      </c>
      <c r="M2397" s="72" t="n">
        <f aca="false">G2397*I2397*J2397</f>
        <v>0</v>
      </c>
      <c r="N2397" s="72" t="n">
        <f aca="false">D2397*I2397*J2397</f>
        <v>-0</v>
      </c>
      <c r="O2397" s="71" t="n">
        <f aca="false">F2397*J2397</f>
        <v>1</v>
      </c>
      <c r="P2397" s="71" t="n">
        <f aca="false">E2397*J2397</f>
        <v>0</v>
      </c>
    </row>
    <row r="2398" customFormat="false" ht="15" hidden="false" customHeight="false" outlineLevel="0" collapsed="false">
      <c r="A2398" s="71" t="s">
        <v>61</v>
      </c>
      <c r="B2398" s="71" t="s">
        <v>47</v>
      </c>
      <c r="C2398" s="71" t="s">
        <v>1117</v>
      </c>
      <c r="D2398" s="72" t="n">
        <v>0</v>
      </c>
      <c r="E2398" s="71" t="n">
        <v>0</v>
      </c>
      <c r="F2398" s="71" t="n">
        <v>1</v>
      </c>
      <c r="G2398" s="72" t="n">
        <v>22.95</v>
      </c>
      <c r="H2398" s="72" t="n">
        <v>19.51</v>
      </c>
      <c r="I2398" s="71" t="n">
        <f aca="false">IF(B2398&gt;=Settings!$B$23,1,0)</f>
        <v>0</v>
      </c>
      <c r="J2398" s="71" t="n">
        <v>1</v>
      </c>
      <c r="K2398" s="71" t="n">
        <f aca="false">F2398*I2398*J2398</f>
        <v>0</v>
      </c>
      <c r="L2398" s="71" t="n">
        <f aca="false">E2398*I2398*J2398</f>
        <v>0</v>
      </c>
      <c r="M2398" s="72" t="n">
        <f aca="false">G2398*I2398*J2398</f>
        <v>0</v>
      </c>
      <c r="N2398" s="72" t="n">
        <f aca="false">D2398*I2398*J2398</f>
        <v>-0</v>
      </c>
      <c r="O2398" s="71" t="n">
        <f aca="false">F2398*J2398</f>
        <v>1</v>
      </c>
      <c r="P2398" s="71" t="n">
        <f aca="false">E2398*J2398</f>
        <v>0</v>
      </c>
    </row>
    <row r="2399" customFormat="false" ht="15" hidden="false" customHeight="false" outlineLevel="0" collapsed="false">
      <c r="A2399" s="71" t="s">
        <v>60</v>
      </c>
      <c r="B2399" s="71" t="s">
        <v>47</v>
      </c>
      <c r="C2399" s="71" t="s">
        <v>1149</v>
      </c>
      <c r="D2399" s="72" t="n">
        <v>94.95</v>
      </c>
      <c r="E2399" s="71" t="n">
        <v>1</v>
      </c>
      <c r="F2399" s="71" t="n">
        <v>5</v>
      </c>
      <c r="G2399" s="72" t="n">
        <v>474.75</v>
      </c>
      <c r="H2399" s="72" t="n">
        <v>379.8</v>
      </c>
      <c r="I2399" s="71" t="n">
        <f aca="false">IF(B2399&gt;=Settings!$B$23,1,0)</f>
        <v>0</v>
      </c>
      <c r="J2399" s="71" t="n">
        <v>1</v>
      </c>
      <c r="K2399" s="71" t="n">
        <f aca="false">F2399*I2399*J2399</f>
        <v>0</v>
      </c>
      <c r="L2399" s="71" t="n">
        <f aca="false">E2399*I2399*J2399</f>
        <v>0</v>
      </c>
      <c r="M2399" s="72" t="n">
        <f aca="false">G2399*I2399*J2399</f>
        <v>0</v>
      </c>
      <c r="N2399" s="72" t="n">
        <f aca="false">D2399*I2399*J2399</f>
        <v>0</v>
      </c>
      <c r="O2399" s="71" t="n">
        <f aca="false">F2399*J2399</f>
        <v>5</v>
      </c>
      <c r="P2399" s="71" t="n">
        <f aca="false">E2399*J2399</f>
        <v>1</v>
      </c>
    </row>
    <row r="2400" customFormat="false" ht="15" hidden="false" customHeight="false" outlineLevel="0" collapsed="false">
      <c r="A2400" s="71" t="s">
        <v>60</v>
      </c>
      <c r="B2400" s="71" t="s">
        <v>47</v>
      </c>
      <c r="C2400" s="71" t="s">
        <v>1427</v>
      </c>
      <c r="D2400" s="72" t="n">
        <v>0</v>
      </c>
      <c r="E2400" s="71" t="n">
        <v>0</v>
      </c>
      <c r="F2400" s="71" t="n">
        <v>13</v>
      </c>
      <c r="G2400" s="72" t="n">
        <v>1624.35</v>
      </c>
      <c r="H2400" s="72" t="n">
        <v>1624.35</v>
      </c>
      <c r="I2400" s="71" t="n">
        <f aca="false">IF(B2400&gt;=Settings!$B$23,1,0)</f>
        <v>0</v>
      </c>
      <c r="J2400" s="71" t="n">
        <v>1</v>
      </c>
      <c r="K2400" s="71" t="n">
        <f aca="false">F2400*I2400*J2400</f>
        <v>0</v>
      </c>
      <c r="L2400" s="71" t="n">
        <f aca="false">E2400*I2400*J2400</f>
        <v>0</v>
      </c>
      <c r="M2400" s="72" t="n">
        <f aca="false">G2400*I2400*J2400</f>
        <v>0</v>
      </c>
      <c r="N2400" s="72" t="n">
        <f aca="false">D2400*I2400*J2400</f>
        <v>-0</v>
      </c>
      <c r="O2400" s="71" t="n">
        <f aca="false">F2400*J2400</f>
        <v>13</v>
      </c>
      <c r="P2400" s="71" t="n">
        <f aca="false">E2400*J2400</f>
        <v>0</v>
      </c>
    </row>
    <row r="2401" customFormat="false" ht="15" hidden="false" customHeight="false" outlineLevel="0" collapsed="false">
      <c r="A2401" s="71" t="s">
        <v>60</v>
      </c>
      <c r="B2401" s="71" t="s">
        <v>47</v>
      </c>
      <c r="C2401" s="71" t="s">
        <v>2109</v>
      </c>
      <c r="D2401" s="72" t="n">
        <v>0</v>
      </c>
      <c r="E2401" s="71" t="n">
        <v>0</v>
      </c>
      <c r="F2401" s="71" t="n">
        <v>8</v>
      </c>
      <c r="G2401" s="72" t="n">
        <v>1424.6</v>
      </c>
      <c r="H2401" s="72" t="n">
        <v>1424.6</v>
      </c>
      <c r="I2401" s="71" t="n">
        <f aca="false">IF(B2401&gt;=Settings!$B$23,1,0)</f>
        <v>0</v>
      </c>
      <c r="J2401" s="71" t="n">
        <v>1</v>
      </c>
      <c r="K2401" s="71" t="n">
        <f aca="false">F2401*I2401*J2401</f>
        <v>0</v>
      </c>
      <c r="L2401" s="71" t="n">
        <f aca="false">E2401*I2401*J2401</f>
        <v>0</v>
      </c>
      <c r="M2401" s="72" t="n">
        <f aca="false">G2401*I2401*J2401</f>
        <v>0</v>
      </c>
      <c r="N2401" s="72" t="n">
        <f aca="false">D2401*I2401*J2401</f>
        <v>-0</v>
      </c>
      <c r="O2401" s="71" t="n">
        <f aca="false">F2401*J2401</f>
        <v>8</v>
      </c>
      <c r="P2401" s="71" t="n">
        <f aca="false">E2401*J2401</f>
        <v>0</v>
      </c>
    </row>
    <row r="2402" customFormat="false" ht="15" hidden="false" customHeight="false" outlineLevel="0" collapsed="false">
      <c r="A2402" s="71" t="s">
        <v>59</v>
      </c>
      <c r="B2402" s="71" t="s">
        <v>47</v>
      </c>
      <c r="C2402" s="71" t="s">
        <v>1498</v>
      </c>
      <c r="D2402" s="72" t="n">
        <v>0</v>
      </c>
      <c r="E2402" s="71" t="n">
        <v>0</v>
      </c>
      <c r="F2402" s="71" t="n">
        <v>6</v>
      </c>
      <c r="G2402" s="72" t="n">
        <v>1039.992</v>
      </c>
      <c r="H2402" s="72" t="n">
        <v>1039.992</v>
      </c>
      <c r="I2402" s="71" t="n">
        <f aca="false">IF(B2402&gt;=Settings!$B$23,1,0)</f>
        <v>0</v>
      </c>
      <c r="J2402" s="71" t="n">
        <v>1</v>
      </c>
      <c r="K2402" s="71" t="n">
        <f aca="false">F2402*I2402*J2402</f>
        <v>0</v>
      </c>
      <c r="L2402" s="71" t="n">
        <f aca="false">E2402*I2402*J2402</f>
        <v>0</v>
      </c>
      <c r="M2402" s="72" t="n">
        <f aca="false">G2402*I2402*J2402</f>
        <v>0</v>
      </c>
      <c r="N2402" s="72" t="n">
        <f aca="false">D2402*I2402*J2402</f>
        <v>-0</v>
      </c>
      <c r="O2402" s="71" t="n">
        <f aca="false">F2402*J2402</f>
        <v>6</v>
      </c>
      <c r="P2402" s="71" t="n">
        <f aca="false">E2402*J2402</f>
        <v>0</v>
      </c>
    </row>
    <row r="2403" customFormat="false" ht="15" hidden="false" customHeight="false" outlineLevel="0" collapsed="false">
      <c r="A2403" s="71" t="s">
        <v>60</v>
      </c>
      <c r="B2403" s="71" t="s">
        <v>47</v>
      </c>
      <c r="C2403" s="71" t="s">
        <v>2110</v>
      </c>
      <c r="D2403" s="72" t="n">
        <v>0</v>
      </c>
      <c r="E2403" s="71" t="n">
        <v>0</v>
      </c>
      <c r="F2403" s="71" t="n">
        <v>1</v>
      </c>
      <c r="G2403" s="72" t="n">
        <v>34.95</v>
      </c>
      <c r="H2403" s="72" t="n">
        <v>34.95</v>
      </c>
      <c r="I2403" s="71" t="n">
        <f aca="false">IF(B2403&gt;=Settings!$B$23,1,0)</f>
        <v>0</v>
      </c>
      <c r="J2403" s="71" t="n">
        <v>1</v>
      </c>
      <c r="K2403" s="71" t="n">
        <f aca="false">F2403*I2403*J2403</f>
        <v>0</v>
      </c>
      <c r="L2403" s="71" t="n">
        <f aca="false">E2403*I2403*J2403</f>
        <v>0</v>
      </c>
      <c r="M2403" s="72" t="n">
        <f aca="false">G2403*I2403*J2403</f>
        <v>0</v>
      </c>
      <c r="N2403" s="72" t="n">
        <f aca="false">D2403*I2403*J2403</f>
        <v>-0</v>
      </c>
      <c r="O2403" s="71" t="n">
        <f aca="false">F2403*J2403</f>
        <v>1</v>
      </c>
      <c r="P2403" s="71" t="n">
        <f aca="false">E2403*J2403</f>
        <v>0</v>
      </c>
    </row>
    <row r="2404" customFormat="false" ht="15" hidden="false" customHeight="false" outlineLevel="0" collapsed="false">
      <c r="A2404" s="71" t="s">
        <v>60</v>
      </c>
      <c r="B2404" s="71" t="s">
        <v>47</v>
      </c>
      <c r="C2404" s="71" t="s">
        <v>2111</v>
      </c>
      <c r="D2404" s="72" t="n">
        <v>0</v>
      </c>
      <c r="E2404" s="71" t="n">
        <v>0</v>
      </c>
      <c r="F2404" s="71" t="n">
        <v>1</v>
      </c>
      <c r="G2404" s="72" t="n">
        <v>54.95</v>
      </c>
      <c r="H2404" s="72" t="n">
        <v>54.95</v>
      </c>
      <c r="I2404" s="71" t="n">
        <f aca="false">IF(B2404&gt;=Settings!$B$23,1,0)</f>
        <v>0</v>
      </c>
      <c r="J2404" s="71" t="n">
        <v>1</v>
      </c>
      <c r="K2404" s="71" t="n">
        <f aca="false">F2404*I2404*J2404</f>
        <v>0</v>
      </c>
      <c r="L2404" s="71" t="n">
        <f aca="false">E2404*I2404*J2404</f>
        <v>0</v>
      </c>
      <c r="M2404" s="72" t="n">
        <f aca="false">G2404*I2404*J2404</f>
        <v>0</v>
      </c>
      <c r="N2404" s="72" t="n">
        <f aca="false">D2404*I2404*J2404</f>
        <v>-0</v>
      </c>
      <c r="O2404" s="71" t="n">
        <f aca="false">F2404*J2404</f>
        <v>1</v>
      </c>
      <c r="P2404" s="71" t="n">
        <f aca="false">E2404*J2404</f>
        <v>0</v>
      </c>
    </row>
    <row r="2405" customFormat="false" ht="15" hidden="false" customHeight="false" outlineLevel="0" collapsed="false">
      <c r="A2405" s="71" t="s">
        <v>60</v>
      </c>
      <c r="B2405" s="71" t="s">
        <v>47</v>
      </c>
      <c r="C2405" s="71" t="s">
        <v>2112</v>
      </c>
      <c r="D2405" s="72" t="n">
        <v>0</v>
      </c>
      <c r="E2405" s="71" t="n">
        <v>0</v>
      </c>
      <c r="F2405" s="71" t="n">
        <v>1</v>
      </c>
      <c r="G2405" s="72" t="n">
        <v>18.99</v>
      </c>
      <c r="H2405" s="72" t="n">
        <v>18.99</v>
      </c>
      <c r="I2405" s="71" t="n">
        <f aca="false">IF(B2405&gt;=Settings!$B$23,1,0)</f>
        <v>0</v>
      </c>
      <c r="J2405" s="71" t="n">
        <v>1</v>
      </c>
      <c r="K2405" s="71" t="n">
        <f aca="false">F2405*I2405*J2405</f>
        <v>0</v>
      </c>
      <c r="L2405" s="71" t="n">
        <f aca="false">E2405*I2405*J2405</f>
        <v>0</v>
      </c>
      <c r="M2405" s="72" t="n">
        <f aca="false">G2405*I2405*J2405</f>
        <v>0</v>
      </c>
      <c r="N2405" s="72" t="n">
        <f aca="false">D2405*I2405*J2405</f>
        <v>-0</v>
      </c>
      <c r="O2405" s="71" t="n">
        <f aca="false">F2405*J2405</f>
        <v>1</v>
      </c>
      <c r="P2405" s="71" t="n">
        <f aca="false">E2405*J2405</f>
        <v>0</v>
      </c>
    </row>
    <row r="2406" customFormat="false" ht="15" hidden="false" customHeight="false" outlineLevel="0" collapsed="false">
      <c r="A2406" s="71" t="s">
        <v>61</v>
      </c>
      <c r="B2406" s="71" t="s">
        <v>47</v>
      </c>
      <c r="C2406" s="71" t="s">
        <v>1122</v>
      </c>
      <c r="D2406" s="72" t="n">
        <v>0</v>
      </c>
      <c r="E2406" s="71" t="n">
        <v>0</v>
      </c>
      <c r="F2406" s="71" t="n">
        <v>4</v>
      </c>
      <c r="G2406" s="72" t="n">
        <v>399.8</v>
      </c>
      <c r="H2406" s="72" t="n">
        <v>384.81</v>
      </c>
      <c r="I2406" s="71" t="n">
        <f aca="false">IF(B2406&gt;=Settings!$B$23,1,0)</f>
        <v>0</v>
      </c>
      <c r="J2406" s="71" t="n">
        <v>1</v>
      </c>
      <c r="K2406" s="71" t="n">
        <f aca="false">F2406*I2406*J2406</f>
        <v>0</v>
      </c>
      <c r="L2406" s="71" t="n">
        <f aca="false">E2406*I2406*J2406</f>
        <v>0</v>
      </c>
      <c r="M2406" s="72" t="n">
        <f aca="false">G2406*I2406*J2406</f>
        <v>0</v>
      </c>
      <c r="N2406" s="72" t="n">
        <f aca="false">D2406*I2406*J2406</f>
        <v>-0</v>
      </c>
      <c r="O2406" s="71" t="n">
        <f aca="false">F2406*J2406</f>
        <v>4</v>
      </c>
      <c r="P2406" s="71" t="n">
        <f aca="false">E2406*J2406</f>
        <v>0</v>
      </c>
    </row>
    <row r="2407" customFormat="false" ht="15" hidden="false" customHeight="false" outlineLevel="0" collapsed="false">
      <c r="A2407" s="71" t="s">
        <v>59</v>
      </c>
      <c r="B2407" s="71" t="s">
        <v>47</v>
      </c>
      <c r="C2407" s="71" t="s">
        <v>602</v>
      </c>
      <c r="D2407" s="72" t="n">
        <v>0</v>
      </c>
      <c r="E2407" s="71" t="n">
        <v>0</v>
      </c>
      <c r="F2407" s="71" t="n">
        <v>20</v>
      </c>
      <c r="G2407" s="72" t="n">
        <v>203.931</v>
      </c>
      <c r="H2407" s="72" t="n">
        <v>203.931</v>
      </c>
      <c r="I2407" s="71" t="n">
        <f aca="false">IF(B2407&gt;=Settings!$B$23,1,0)</f>
        <v>0</v>
      </c>
      <c r="J2407" s="71" t="n">
        <v>1</v>
      </c>
      <c r="K2407" s="71" t="n">
        <f aca="false">F2407*I2407*J2407</f>
        <v>0</v>
      </c>
      <c r="L2407" s="71" t="n">
        <f aca="false">E2407*I2407*J2407</f>
        <v>0</v>
      </c>
      <c r="M2407" s="72" t="n">
        <f aca="false">G2407*I2407*J2407</f>
        <v>0</v>
      </c>
      <c r="N2407" s="72" t="n">
        <f aca="false">D2407*I2407*J2407</f>
        <v>-0</v>
      </c>
      <c r="O2407" s="71" t="n">
        <f aca="false">F2407*J2407</f>
        <v>20</v>
      </c>
      <c r="P2407" s="71" t="n">
        <f aca="false">E2407*J2407</f>
        <v>0</v>
      </c>
    </row>
    <row r="2408" customFormat="false" ht="15" hidden="false" customHeight="false" outlineLevel="0" collapsed="false">
      <c r="A2408" s="71" t="s">
        <v>61</v>
      </c>
      <c r="B2408" s="71" t="s">
        <v>47</v>
      </c>
      <c r="C2408" s="71" t="s">
        <v>1016</v>
      </c>
      <c r="D2408" s="72" t="n">
        <v>0</v>
      </c>
      <c r="E2408" s="71" t="n">
        <v>0</v>
      </c>
      <c r="F2408" s="71" t="n">
        <v>2</v>
      </c>
      <c r="G2408" s="72" t="n">
        <v>99.9</v>
      </c>
      <c r="H2408" s="72" t="n">
        <v>99.9</v>
      </c>
      <c r="I2408" s="71" t="n">
        <f aca="false">IF(B2408&gt;=Settings!$B$23,1,0)</f>
        <v>0</v>
      </c>
      <c r="J2408" s="71" t="n">
        <v>1</v>
      </c>
      <c r="K2408" s="71" t="n">
        <f aca="false">F2408*I2408*J2408</f>
        <v>0</v>
      </c>
      <c r="L2408" s="71" t="n">
        <f aca="false">E2408*I2408*J2408</f>
        <v>0</v>
      </c>
      <c r="M2408" s="72" t="n">
        <f aca="false">G2408*I2408*J2408</f>
        <v>0</v>
      </c>
      <c r="N2408" s="72" t="n">
        <f aca="false">D2408*I2408*J2408</f>
        <v>-0</v>
      </c>
      <c r="O2408" s="71" t="n">
        <f aca="false">F2408*J2408</f>
        <v>2</v>
      </c>
      <c r="P2408" s="71" t="n">
        <f aca="false">E2408*J2408</f>
        <v>0</v>
      </c>
    </row>
    <row r="2409" customFormat="false" ht="15" hidden="false" customHeight="false" outlineLevel="0" collapsed="false">
      <c r="A2409" s="71" t="s">
        <v>60</v>
      </c>
      <c r="B2409" s="71" t="s">
        <v>47</v>
      </c>
      <c r="C2409" s="71" t="s">
        <v>1205</v>
      </c>
      <c r="D2409" s="72" t="n">
        <v>0</v>
      </c>
      <c r="E2409" s="71" t="n">
        <v>0</v>
      </c>
      <c r="F2409" s="71" t="n">
        <v>13</v>
      </c>
      <c r="G2409" s="72" t="n">
        <v>1532.35</v>
      </c>
      <c r="H2409" s="72" t="n">
        <v>1532.35</v>
      </c>
      <c r="I2409" s="71" t="n">
        <f aca="false">IF(B2409&gt;=Settings!$B$23,1,0)</f>
        <v>0</v>
      </c>
      <c r="J2409" s="71" t="n">
        <v>1</v>
      </c>
      <c r="K2409" s="71" t="n">
        <f aca="false">F2409*I2409*J2409</f>
        <v>0</v>
      </c>
      <c r="L2409" s="71" t="n">
        <f aca="false">E2409*I2409*J2409</f>
        <v>0</v>
      </c>
      <c r="M2409" s="72" t="n">
        <f aca="false">G2409*I2409*J2409</f>
        <v>0</v>
      </c>
      <c r="N2409" s="72" t="n">
        <f aca="false">D2409*I2409*J2409</f>
        <v>-0</v>
      </c>
      <c r="O2409" s="71" t="n">
        <f aca="false">F2409*J2409</f>
        <v>13</v>
      </c>
      <c r="P2409" s="71" t="n">
        <f aca="false">E2409*J2409</f>
        <v>0</v>
      </c>
    </row>
    <row r="2410" customFormat="false" ht="15" hidden="false" customHeight="false" outlineLevel="0" collapsed="false">
      <c r="A2410" s="71" t="s">
        <v>60</v>
      </c>
      <c r="B2410" s="71" t="s">
        <v>47</v>
      </c>
      <c r="C2410" s="71" t="s">
        <v>2113</v>
      </c>
      <c r="D2410" s="72" t="n">
        <v>0</v>
      </c>
      <c r="E2410" s="71" t="n">
        <v>0</v>
      </c>
      <c r="F2410" s="71" t="n">
        <v>2</v>
      </c>
      <c r="G2410" s="72" t="n">
        <v>249.9</v>
      </c>
      <c r="H2410" s="72" t="n">
        <v>249.9</v>
      </c>
      <c r="I2410" s="71" t="n">
        <f aca="false">IF(B2410&gt;=Settings!$B$23,1,0)</f>
        <v>0</v>
      </c>
      <c r="J2410" s="71" t="n">
        <v>1</v>
      </c>
      <c r="K2410" s="71" t="n">
        <f aca="false">F2410*I2410*J2410</f>
        <v>0</v>
      </c>
      <c r="L2410" s="71" t="n">
        <f aca="false">E2410*I2410*J2410</f>
        <v>0</v>
      </c>
      <c r="M2410" s="72" t="n">
        <f aca="false">G2410*I2410*J2410</f>
        <v>0</v>
      </c>
      <c r="N2410" s="72" t="n">
        <f aca="false">D2410*I2410*J2410</f>
        <v>-0</v>
      </c>
      <c r="O2410" s="71" t="n">
        <f aca="false">F2410*J2410</f>
        <v>2</v>
      </c>
      <c r="P2410" s="71" t="n">
        <f aca="false">E2410*J2410</f>
        <v>0</v>
      </c>
    </row>
    <row r="2411" customFormat="false" ht="15" hidden="false" customHeight="false" outlineLevel="0" collapsed="false">
      <c r="A2411" s="71" t="s">
        <v>61</v>
      </c>
      <c r="B2411" s="71" t="s">
        <v>47</v>
      </c>
      <c r="C2411" s="71" t="s">
        <v>1366</v>
      </c>
      <c r="D2411" s="72" t="n">
        <v>0</v>
      </c>
      <c r="E2411" s="71" t="n">
        <v>0</v>
      </c>
      <c r="F2411" s="71" t="n">
        <v>2</v>
      </c>
      <c r="G2411" s="72" t="n">
        <v>119.9</v>
      </c>
      <c r="H2411" s="72" t="n">
        <v>110.91</v>
      </c>
      <c r="I2411" s="71" t="n">
        <f aca="false">IF(B2411&gt;=Settings!$B$23,1,0)</f>
        <v>0</v>
      </c>
      <c r="J2411" s="71" t="n">
        <v>1</v>
      </c>
      <c r="K2411" s="71" t="n">
        <f aca="false">F2411*I2411*J2411</f>
        <v>0</v>
      </c>
      <c r="L2411" s="71" t="n">
        <f aca="false">E2411*I2411*J2411</f>
        <v>0</v>
      </c>
      <c r="M2411" s="72" t="n">
        <f aca="false">G2411*I2411*J2411</f>
        <v>0</v>
      </c>
      <c r="N2411" s="72" t="n">
        <f aca="false">D2411*I2411*J2411</f>
        <v>-0</v>
      </c>
      <c r="O2411" s="71" t="n">
        <f aca="false">F2411*J2411</f>
        <v>2</v>
      </c>
      <c r="P2411" s="71" t="n">
        <f aca="false">E2411*J2411</f>
        <v>0</v>
      </c>
    </row>
    <row r="2412" customFormat="false" ht="15" hidden="false" customHeight="false" outlineLevel="0" collapsed="false">
      <c r="A2412" s="71" t="s">
        <v>61</v>
      </c>
      <c r="B2412" s="71" t="s">
        <v>47</v>
      </c>
      <c r="C2412" s="71" t="s">
        <v>990</v>
      </c>
      <c r="D2412" s="72" t="n">
        <v>0</v>
      </c>
      <c r="E2412" s="71" t="n">
        <v>0</v>
      </c>
      <c r="F2412" s="71" t="n">
        <v>3</v>
      </c>
      <c r="G2412" s="72" t="n">
        <v>221.85</v>
      </c>
      <c r="H2412" s="72" t="n">
        <v>221.85</v>
      </c>
      <c r="I2412" s="71" t="n">
        <f aca="false">IF(B2412&gt;=Settings!$B$23,1,0)</f>
        <v>0</v>
      </c>
      <c r="J2412" s="71" t="n">
        <v>1</v>
      </c>
      <c r="K2412" s="71" t="n">
        <f aca="false">F2412*I2412*J2412</f>
        <v>0</v>
      </c>
      <c r="L2412" s="71" t="n">
        <f aca="false">E2412*I2412*J2412</f>
        <v>0</v>
      </c>
      <c r="M2412" s="72" t="n">
        <f aca="false">G2412*I2412*J2412</f>
        <v>0</v>
      </c>
      <c r="N2412" s="72" t="n">
        <f aca="false">D2412*I2412*J2412</f>
        <v>-0</v>
      </c>
      <c r="O2412" s="71" t="n">
        <f aca="false">F2412*J2412</f>
        <v>3</v>
      </c>
      <c r="P2412" s="71" t="n">
        <f aca="false">E2412*J2412</f>
        <v>0</v>
      </c>
    </row>
    <row r="2413" customFormat="false" ht="15" hidden="false" customHeight="false" outlineLevel="0" collapsed="false">
      <c r="A2413" s="71" t="s">
        <v>60</v>
      </c>
      <c r="B2413" s="71" t="s">
        <v>47</v>
      </c>
      <c r="C2413" s="71" t="s">
        <v>2114</v>
      </c>
      <c r="D2413" s="72" t="n">
        <v>0</v>
      </c>
      <c r="E2413" s="71" t="n">
        <v>0</v>
      </c>
      <c r="F2413" s="71" t="n">
        <v>7</v>
      </c>
      <c r="G2413" s="72" t="n">
        <v>769.65</v>
      </c>
      <c r="H2413" s="72" t="n">
        <v>769.65</v>
      </c>
      <c r="I2413" s="71" t="n">
        <f aca="false">IF(B2413&gt;=Settings!$B$23,1,0)</f>
        <v>0</v>
      </c>
      <c r="J2413" s="71" t="n">
        <v>1</v>
      </c>
      <c r="K2413" s="71" t="n">
        <f aca="false">F2413*I2413*J2413</f>
        <v>0</v>
      </c>
      <c r="L2413" s="71" t="n">
        <f aca="false">E2413*I2413*J2413</f>
        <v>0</v>
      </c>
      <c r="M2413" s="72" t="n">
        <f aca="false">G2413*I2413*J2413</f>
        <v>0</v>
      </c>
      <c r="N2413" s="72" t="n">
        <f aca="false">D2413*I2413*J2413</f>
        <v>-0</v>
      </c>
      <c r="O2413" s="71" t="n">
        <f aca="false">F2413*J2413</f>
        <v>7</v>
      </c>
      <c r="P2413" s="71" t="n">
        <f aca="false">E2413*J2413</f>
        <v>0</v>
      </c>
    </row>
    <row r="2414" customFormat="false" ht="15" hidden="false" customHeight="false" outlineLevel="0" collapsed="false">
      <c r="A2414" s="71" t="s">
        <v>60</v>
      </c>
      <c r="B2414" s="71" t="s">
        <v>47</v>
      </c>
      <c r="C2414" s="71" t="s">
        <v>2115</v>
      </c>
      <c r="D2414" s="72" t="n">
        <v>0</v>
      </c>
      <c r="E2414" s="71" t="n">
        <v>0</v>
      </c>
      <c r="F2414" s="71" t="n">
        <v>2</v>
      </c>
      <c r="G2414" s="72" t="n">
        <v>199.9</v>
      </c>
      <c r="H2414" s="72" t="n">
        <v>199.9</v>
      </c>
      <c r="I2414" s="71" t="n">
        <f aca="false">IF(B2414&gt;=Settings!$B$23,1,0)</f>
        <v>0</v>
      </c>
      <c r="J2414" s="71" t="n">
        <v>1</v>
      </c>
      <c r="K2414" s="71" t="n">
        <f aca="false">F2414*I2414*J2414</f>
        <v>0</v>
      </c>
      <c r="L2414" s="71" t="n">
        <f aca="false">E2414*I2414*J2414</f>
        <v>0</v>
      </c>
      <c r="M2414" s="72" t="n">
        <f aca="false">G2414*I2414*J2414</f>
        <v>0</v>
      </c>
      <c r="N2414" s="72" t="n">
        <f aca="false">D2414*I2414*J2414</f>
        <v>-0</v>
      </c>
      <c r="O2414" s="71" t="n">
        <f aca="false">F2414*J2414</f>
        <v>2</v>
      </c>
      <c r="P2414" s="71" t="n">
        <f aca="false">E2414*J2414</f>
        <v>0</v>
      </c>
    </row>
    <row r="2415" customFormat="false" ht="15" hidden="false" customHeight="false" outlineLevel="0" collapsed="false">
      <c r="A2415" s="71" t="s">
        <v>59</v>
      </c>
      <c r="B2415" s="71" t="s">
        <v>47</v>
      </c>
      <c r="C2415" s="71" t="s">
        <v>1029</v>
      </c>
      <c r="D2415" s="72" t="n">
        <v>0</v>
      </c>
      <c r="E2415" s="71" t="n">
        <v>0</v>
      </c>
      <c r="F2415" s="71" t="n">
        <v>21</v>
      </c>
      <c r="G2415" s="72" t="n">
        <v>187.95</v>
      </c>
      <c r="H2415" s="72" t="n">
        <v>187.95</v>
      </c>
      <c r="I2415" s="71" t="n">
        <f aca="false">IF(B2415&gt;=Settings!$B$23,1,0)</f>
        <v>0</v>
      </c>
      <c r="J2415" s="71" t="n">
        <v>1</v>
      </c>
      <c r="K2415" s="71" t="n">
        <f aca="false">F2415*I2415*J2415</f>
        <v>0</v>
      </c>
      <c r="L2415" s="71" t="n">
        <f aca="false">E2415*I2415*J2415</f>
        <v>0</v>
      </c>
      <c r="M2415" s="72" t="n">
        <f aca="false">G2415*I2415*J2415</f>
        <v>0</v>
      </c>
      <c r="N2415" s="72" t="n">
        <f aca="false">D2415*I2415*J2415</f>
        <v>-0</v>
      </c>
      <c r="O2415" s="71" t="n">
        <f aca="false">F2415*J2415</f>
        <v>21</v>
      </c>
      <c r="P2415" s="71" t="n">
        <f aca="false">E2415*J2415</f>
        <v>0</v>
      </c>
    </row>
    <row r="2416" customFormat="false" ht="15" hidden="false" customHeight="false" outlineLevel="0" collapsed="false">
      <c r="A2416" s="71" t="s">
        <v>60</v>
      </c>
      <c r="B2416" s="71" t="s">
        <v>47</v>
      </c>
      <c r="C2416" s="71" t="s">
        <v>2116</v>
      </c>
      <c r="D2416" s="72" t="n">
        <v>0</v>
      </c>
      <c r="E2416" s="71" t="n">
        <v>0</v>
      </c>
      <c r="F2416" s="71" t="n">
        <v>1</v>
      </c>
      <c r="G2416" s="72" t="n">
        <v>54.95</v>
      </c>
      <c r="H2416" s="72" t="n">
        <v>54.95</v>
      </c>
      <c r="I2416" s="71" t="n">
        <f aca="false">IF(B2416&gt;=Settings!$B$23,1,0)</f>
        <v>0</v>
      </c>
      <c r="J2416" s="71" t="n">
        <v>1</v>
      </c>
      <c r="K2416" s="71" t="n">
        <f aca="false">F2416*I2416*J2416</f>
        <v>0</v>
      </c>
      <c r="L2416" s="71" t="n">
        <f aca="false">E2416*I2416*J2416</f>
        <v>0</v>
      </c>
      <c r="M2416" s="72" t="n">
        <f aca="false">G2416*I2416*J2416</f>
        <v>0</v>
      </c>
      <c r="N2416" s="72" t="n">
        <f aca="false">D2416*I2416*J2416</f>
        <v>-0</v>
      </c>
      <c r="O2416" s="71" t="n">
        <f aca="false">F2416*J2416</f>
        <v>1</v>
      </c>
      <c r="P2416" s="71" t="n">
        <f aca="false">E2416*J2416</f>
        <v>0</v>
      </c>
    </row>
    <row r="2417" customFormat="false" ht="15" hidden="false" customHeight="false" outlineLevel="0" collapsed="false">
      <c r="A2417" s="71" t="s">
        <v>59</v>
      </c>
      <c r="B2417" s="71" t="s">
        <v>47</v>
      </c>
      <c r="C2417" s="71" t="s">
        <v>152</v>
      </c>
      <c r="D2417" s="72" t="n">
        <v>0</v>
      </c>
      <c r="E2417" s="71" t="n">
        <v>0</v>
      </c>
      <c r="F2417" s="71" t="n">
        <v>31</v>
      </c>
      <c r="G2417" s="72" t="n">
        <v>4383.75</v>
      </c>
      <c r="H2417" s="72" t="n">
        <v>4383.75</v>
      </c>
      <c r="I2417" s="71" t="n">
        <f aca="false">IF(B2417&gt;=Settings!$B$23,1,0)</f>
        <v>0</v>
      </c>
      <c r="J2417" s="71" t="n">
        <v>1</v>
      </c>
      <c r="K2417" s="71" t="n">
        <f aca="false">F2417*I2417*J2417</f>
        <v>0</v>
      </c>
      <c r="L2417" s="71" t="n">
        <f aca="false">E2417*I2417*J2417</f>
        <v>0</v>
      </c>
      <c r="M2417" s="72" t="n">
        <f aca="false">G2417*I2417*J2417</f>
        <v>0</v>
      </c>
      <c r="N2417" s="72" t="n">
        <f aca="false">D2417*I2417*J2417</f>
        <v>-0</v>
      </c>
      <c r="O2417" s="71" t="n">
        <f aca="false">F2417*J2417</f>
        <v>31</v>
      </c>
      <c r="P2417" s="71" t="n">
        <f aca="false">E2417*J2417</f>
        <v>0</v>
      </c>
    </row>
    <row r="2418" customFormat="false" ht="15" hidden="false" customHeight="false" outlineLevel="0" collapsed="false">
      <c r="A2418" s="71" t="s">
        <v>60</v>
      </c>
      <c r="B2418" s="71" t="s">
        <v>47</v>
      </c>
      <c r="C2418" s="71" t="s">
        <v>2117</v>
      </c>
      <c r="D2418" s="72" t="n">
        <v>0</v>
      </c>
      <c r="E2418" s="71" t="n">
        <v>0</v>
      </c>
      <c r="F2418" s="71" t="n">
        <v>5</v>
      </c>
      <c r="G2418" s="72" t="n">
        <v>149.75</v>
      </c>
      <c r="H2418" s="72" t="n">
        <v>149.75</v>
      </c>
      <c r="I2418" s="71" t="n">
        <f aca="false">IF(B2418&gt;=Settings!$B$23,1,0)</f>
        <v>0</v>
      </c>
      <c r="J2418" s="71" t="n">
        <v>1</v>
      </c>
      <c r="K2418" s="71" t="n">
        <f aca="false">F2418*I2418*J2418</f>
        <v>0</v>
      </c>
      <c r="L2418" s="71" t="n">
        <f aca="false">E2418*I2418*J2418</f>
        <v>0</v>
      </c>
      <c r="M2418" s="72" t="n">
        <f aca="false">G2418*I2418*J2418</f>
        <v>0</v>
      </c>
      <c r="N2418" s="72" t="n">
        <f aca="false">D2418*I2418*J2418</f>
        <v>-0</v>
      </c>
      <c r="O2418" s="71" t="n">
        <f aca="false">F2418*J2418</f>
        <v>5</v>
      </c>
      <c r="P2418" s="71" t="n">
        <f aca="false">E2418*J2418</f>
        <v>0</v>
      </c>
    </row>
    <row r="2419" customFormat="false" ht="15" hidden="false" customHeight="false" outlineLevel="0" collapsed="false">
      <c r="A2419" s="71" t="s">
        <v>61</v>
      </c>
      <c r="B2419" s="71" t="s">
        <v>47</v>
      </c>
      <c r="C2419" s="71" t="s">
        <v>1200</v>
      </c>
      <c r="D2419" s="72" t="n">
        <v>134.95</v>
      </c>
      <c r="E2419" s="71" t="n">
        <v>1</v>
      </c>
      <c r="F2419" s="71" t="n">
        <v>3</v>
      </c>
      <c r="G2419" s="72" t="n">
        <v>440.85</v>
      </c>
      <c r="H2419" s="72" t="n">
        <v>282.95</v>
      </c>
      <c r="I2419" s="71" t="n">
        <f aca="false">IF(B2419&gt;=Settings!$B$23,1,0)</f>
        <v>0</v>
      </c>
      <c r="J2419" s="71" t="n">
        <v>1</v>
      </c>
      <c r="K2419" s="71" t="n">
        <f aca="false">F2419*I2419*J2419</f>
        <v>0</v>
      </c>
      <c r="L2419" s="71" t="n">
        <f aca="false">E2419*I2419*J2419</f>
        <v>0</v>
      </c>
      <c r="M2419" s="72" t="n">
        <f aca="false">G2419*I2419*J2419</f>
        <v>0</v>
      </c>
      <c r="N2419" s="72" t="n">
        <f aca="false">D2419*I2419*J2419</f>
        <v>0</v>
      </c>
      <c r="O2419" s="71" t="n">
        <f aca="false">F2419*J2419</f>
        <v>3</v>
      </c>
      <c r="P2419" s="71" t="n">
        <f aca="false">E2419*J2419</f>
        <v>1</v>
      </c>
    </row>
    <row r="2420" customFormat="false" ht="15" hidden="false" customHeight="false" outlineLevel="0" collapsed="false">
      <c r="A2420" s="71" t="s">
        <v>59</v>
      </c>
      <c r="B2420" s="71" t="s">
        <v>47</v>
      </c>
      <c r="C2420" s="71" t="s">
        <v>1111</v>
      </c>
      <c r="D2420" s="72" t="n">
        <v>0</v>
      </c>
      <c r="E2420" s="71" t="n">
        <v>0</v>
      </c>
      <c r="F2420" s="71" t="n">
        <v>88</v>
      </c>
      <c r="G2420" s="72" t="n">
        <v>2775.548</v>
      </c>
      <c r="H2420" s="72" t="n">
        <v>2775.548</v>
      </c>
      <c r="I2420" s="71" t="n">
        <f aca="false">IF(B2420&gt;=Settings!$B$23,1,0)</f>
        <v>0</v>
      </c>
      <c r="J2420" s="71" t="n">
        <v>1</v>
      </c>
      <c r="K2420" s="71" t="n">
        <f aca="false">F2420*I2420*J2420</f>
        <v>0</v>
      </c>
      <c r="L2420" s="71" t="n">
        <f aca="false">E2420*I2420*J2420</f>
        <v>0</v>
      </c>
      <c r="M2420" s="72" t="n">
        <f aca="false">G2420*I2420*J2420</f>
        <v>0</v>
      </c>
      <c r="N2420" s="72" t="n">
        <f aca="false">D2420*I2420*J2420</f>
        <v>-0</v>
      </c>
      <c r="O2420" s="71" t="n">
        <f aca="false">F2420*J2420</f>
        <v>88</v>
      </c>
      <c r="P2420" s="71" t="n">
        <f aca="false">E2420*J2420</f>
        <v>0</v>
      </c>
    </row>
    <row r="2421" customFormat="false" ht="15" hidden="false" customHeight="false" outlineLevel="0" collapsed="false">
      <c r="A2421" s="71" t="s">
        <v>60</v>
      </c>
      <c r="B2421" s="71" t="s">
        <v>47</v>
      </c>
      <c r="C2421" s="71" t="s">
        <v>2118</v>
      </c>
      <c r="D2421" s="72" t="n">
        <v>0</v>
      </c>
      <c r="E2421" s="71" t="n">
        <v>0</v>
      </c>
      <c r="F2421" s="71" t="n">
        <v>1</v>
      </c>
      <c r="G2421" s="72" t="n">
        <v>125.95</v>
      </c>
      <c r="H2421" s="72" t="n">
        <v>125.95</v>
      </c>
      <c r="I2421" s="71" t="n">
        <f aca="false">IF(B2421&gt;=Settings!$B$23,1,0)</f>
        <v>0</v>
      </c>
      <c r="J2421" s="71" t="n">
        <v>1</v>
      </c>
      <c r="K2421" s="71" t="n">
        <f aca="false">F2421*I2421*J2421</f>
        <v>0</v>
      </c>
      <c r="L2421" s="71" t="n">
        <f aca="false">E2421*I2421*J2421</f>
        <v>0</v>
      </c>
      <c r="M2421" s="72" t="n">
        <f aca="false">G2421*I2421*J2421</f>
        <v>0</v>
      </c>
      <c r="N2421" s="72" t="n">
        <f aca="false">D2421*I2421*J2421</f>
        <v>-0</v>
      </c>
      <c r="O2421" s="71" t="n">
        <f aca="false">F2421*J2421</f>
        <v>1</v>
      </c>
      <c r="P2421" s="71" t="n">
        <f aca="false">E2421*J2421</f>
        <v>0</v>
      </c>
    </row>
    <row r="2422" customFormat="false" ht="15" hidden="false" customHeight="false" outlineLevel="0" collapsed="false">
      <c r="A2422" s="71" t="s">
        <v>60</v>
      </c>
      <c r="B2422" s="71" t="s">
        <v>47</v>
      </c>
      <c r="C2422" s="71" t="s">
        <v>1348</v>
      </c>
      <c r="D2422" s="72" t="n">
        <v>169.9</v>
      </c>
      <c r="E2422" s="71" t="n">
        <v>2</v>
      </c>
      <c r="F2422" s="71" t="n">
        <v>44</v>
      </c>
      <c r="G2422" s="72" t="n">
        <v>3737.8</v>
      </c>
      <c r="H2422" s="72" t="n">
        <v>3567.9</v>
      </c>
      <c r="I2422" s="71" t="n">
        <f aca="false">IF(B2422&gt;=Settings!$B$23,1,0)</f>
        <v>0</v>
      </c>
      <c r="J2422" s="71" t="n">
        <v>1</v>
      </c>
      <c r="K2422" s="71" t="n">
        <f aca="false">F2422*I2422*J2422</f>
        <v>0</v>
      </c>
      <c r="L2422" s="71" t="n">
        <f aca="false">E2422*I2422*J2422</f>
        <v>0</v>
      </c>
      <c r="M2422" s="72" t="n">
        <f aca="false">G2422*I2422*J2422</f>
        <v>0</v>
      </c>
      <c r="N2422" s="72" t="n">
        <f aca="false">D2422*I2422*J2422</f>
        <v>0</v>
      </c>
      <c r="O2422" s="71" t="n">
        <f aca="false">F2422*J2422</f>
        <v>44</v>
      </c>
      <c r="P2422" s="71" t="n">
        <f aca="false">E2422*J2422</f>
        <v>2</v>
      </c>
    </row>
    <row r="2423" customFormat="false" ht="15" hidden="false" customHeight="false" outlineLevel="0" collapsed="false">
      <c r="A2423" s="71" t="s">
        <v>59</v>
      </c>
      <c r="B2423" s="71" t="s">
        <v>47</v>
      </c>
      <c r="C2423" s="71" t="s">
        <v>624</v>
      </c>
      <c r="D2423" s="72" t="n">
        <v>0</v>
      </c>
      <c r="E2423" s="71" t="n">
        <v>0</v>
      </c>
      <c r="F2423" s="71" t="n">
        <v>1</v>
      </c>
      <c r="G2423" s="72" t="n">
        <v>131.95</v>
      </c>
      <c r="H2423" s="72" t="n">
        <v>131.95</v>
      </c>
      <c r="I2423" s="71" t="n">
        <f aca="false">IF(B2423&gt;=Settings!$B$23,1,0)</f>
        <v>0</v>
      </c>
      <c r="J2423" s="71" t="n">
        <v>1</v>
      </c>
      <c r="K2423" s="71" t="n">
        <f aca="false">F2423*I2423*J2423</f>
        <v>0</v>
      </c>
      <c r="L2423" s="71" t="n">
        <f aca="false">E2423*I2423*J2423</f>
        <v>0</v>
      </c>
      <c r="M2423" s="72" t="n">
        <f aca="false">G2423*I2423*J2423</f>
        <v>0</v>
      </c>
      <c r="N2423" s="72" t="n">
        <f aca="false">D2423*I2423*J2423</f>
        <v>-0</v>
      </c>
      <c r="O2423" s="71" t="n">
        <f aca="false">F2423*J2423</f>
        <v>1</v>
      </c>
      <c r="P2423" s="71" t="n">
        <f aca="false">E2423*J2423</f>
        <v>0</v>
      </c>
    </row>
    <row r="2424" customFormat="false" ht="15" hidden="false" customHeight="false" outlineLevel="0" collapsed="false">
      <c r="A2424" s="71" t="s">
        <v>60</v>
      </c>
      <c r="B2424" s="71" t="s">
        <v>47</v>
      </c>
      <c r="C2424" s="71" t="s">
        <v>2119</v>
      </c>
      <c r="D2424" s="72" t="n">
        <v>0</v>
      </c>
      <c r="E2424" s="71" t="n">
        <v>0</v>
      </c>
      <c r="F2424" s="71" t="n">
        <v>2</v>
      </c>
      <c r="G2424" s="72" t="n">
        <v>119.9</v>
      </c>
      <c r="H2424" s="72" t="n">
        <v>119.9</v>
      </c>
      <c r="I2424" s="71" t="n">
        <f aca="false">IF(B2424&gt;=Settings!$B$23,1,0)</f>
        <v>0</v>
      </c>
      <c r="J2424" s="71" t="n">
        <v>1</v>
      </c>
      <c r="K2424" s="71" t="n">
        <f aca="false">F2424*I2424*J2424</f>
        <v>0</v>
      </c>
      <c r="L2424" s="71" t="n">
        <f aca="false">E2424*I2424*J2424</f>
        <v>0</v>
      </c>
      <c r="M2424" s="72" t="n">
        <f aca="false">G2424*I2424*J2424</f>
        <v>0</v>
      </c>
      <c r="N2424" s="72" t="n">
        <f aca="false">D2424*I2424*J2424</f>
        <v>-0</v>
      </c>
      <c r="O2424" s="71" t="n">
        <f aca="false">F2424*J2424</f>
        <v>2</v>
      </c>
      <c r="P2424" s="71" t="n">
        <f aca="false">E2424*J2424</f>
        <v>0</v>
      </c>
    </row>
    <row r="2425" customFormat="false" ht="15" hidden="false" customHeight="false" outlineLevel="0" collapsed="false">
      <c r="A2425" s="71" t="s">
        <v>59</v>
      </c>
      <c r="B2425" s="71" t="s">
        <v>47</v>
      </c>
      <c r="C2425" s="71" t="s">
        <v>974</v>
      </c>
      <c r="D2425" s="72" t="n">
        <v>0</v>
      </c>
      <c r="E2425" s="71" t="n">
        <v>0</v>
      </c>
      <c r="F2425" s="71" t="n">
        <v>6</v>
      </c>
      <c r="G2425" s="72" t="n">
        <v>953.1</v>
      </c>
      <c r="H2425" s="72" t="n">
        <v>953.1</v>
      </c>
      <c r="I2425" s="71" t="n">
        <f aca="false">IF(B2425&gt;=Settings!$B$23,1,0)</f>
        <v>0</v>
      </c>
      <c r="J2425" s="71" t="n">
        <v>1</v>
      </c>
      <c r="K2425" s="71" t="n">
        <f aca="false">F2425*I2425*J2425</f>
        <v>0</v>
      </c>
      <c r="L2425" s="71" t="n">
        <f aca="false">E2425*I2425*J2425</f>
        <v>0</v>
      </c>
      <c r="M2425" s="72" t="n">
        <f aca="false">G2425*I2425*J2425</f>
        <v>0</v>
      </c>
      <c r="N2425" s="72" t="n">
        <f aca="false">D2425*I2425*J2425</f>
        <v>-0</v>
      </c>
      <c r="O2425" s="71" t="n">
        <f aca="false">F2425*J2425</f>
        <v>6</v>
      </c>
      <c r="P2425" s="71" t="n">
        <f aca="false">E2425*J2425</f>
        <v>0</v>
      </c>
    </row>
    <row r="2426" customFormat="false" ht="15" hidden="false" customHeight="false" outlineLevel="0" collapsed="false">
      <c r="A2426" s="71" t="s">
        <v>61</v>
      </c>
      <c r="B2426" s="71" t="s">
        <v>47</v>
      </c>
      <c r="C2426" s="71" t="s">
        <v>138</v>
      </c>
      <c r="D2426" s="72" t="n">
        <v>0</v>
      </c>
      <c r="E2426" s="71" t="n">
        <v>0</v>
      </c>
      <c r="F2426" s="71" t="n">
        <v>6</v>
      </c>
      <c r="G2426" s="72" t="n">
        <v>611.7</v>
      </c>
      <c r="H2426" s="72" t="n">
        <v>581.12</v>
      </c>
      <c r="I2426" s="71" t="n">
        <f aca="false">IF(B2426&gt;=Settings!$B$23,1,0)</f>
        <v>0</v>
      </c>
      <c r="J2426" s="71" t="n">
        <v>1</v>
      </c>
      <c r="K2426" s="71" t="n">
        <f aca="false">F2426*I2426*J2426</f>
        <v>0</v>
      </c>
      <c r="L2426" s="71" t="n">
        <f aca="false">E2426*I2426*J2426</f>
        <v>0</v>
      </c>
      <c r="M2426" s="72" t="n">
        <f aca="false">G2426*I2426*J2426</f>
        <v>0</v>
      </c>
      <c r="N2426" s="72" t="n">
        <f aca="false">D2426*I2426*J2426</f>
        <v>-0</v>
      </c>
      <c r="O2426" s="71" t="n">
        <f aca="false">F2426*J2426</f>
        <v>6</v>
      </c>
      <c r="P2426" s="71" t="n">
        <f aca="false">E2426*J2426</f>
        <v>0</v>
      </c>
    </row>
    <row r="2427" customFormat="false" ht="15" hidden="false" customHeight="false" outlineLevel="0" collapsed="false">
      <c r="A2427" s="71" t="s">
        <v>59</v>
      </c>
      <c r="B2427" s="71" t="s">
        <v>47</v>
      </c>
      <c r="C2427" s="71" t="s">
        <v>997</v>
      </c>
      <c r="D2427" s="72" t="n">
        <v>0</v>
      </c>
      <c r="E2427" s="71" t="n">
        <v>0</v>
      </c>
      <c r="F2427" s="71" t="n">
        <v>1</v>
      </c>
      <c r="G2427" s="72" t="n">
        <v>159.95</v>
      </c>
      <c r="H2427" s="72" t="n">
        <v>159.95</v>
      </c>
      <c r="I2427" s="71" t="n">
        <f aca="false">IF(B2427&gt;=Settings!$B$23,1,0)</f>
        <v>0</v>
      </c>
      <c r="J2427" s="71" t="n">
        <v>1</v>
      </c>
      <c r="K2427" s="71" t="n">
        <f aca="false">F2427*I2427*J2427</f>
        <v>0</v>
      </c>
      <c r="L2427" s="71" t="n">
        <f aca="false">E2427*I2427*J2427</f>
        <v>0</v>
      </c>
      <c r="M2427" s="72" t="n">
        <f aca="false">G2427*I2427*J2427</f>
        <v>0</v>
      </c>
      <c r="N2427" s="72" t="n">
        <f aca="false">D2427*I2427*J2427</f>
        <v>-0</v>
      </c>
      <c r="O2427" s="71" t="n">
        <f aca="false">F2427*J2427</f>
        <v>1</v>
      </c>
      <c r="P2427" s="71" t="n">
        <f aca="false">E2427*J2427</f>
        <v>0</v>
      </c>
    </row>
    <row r="2428" customFormat="false" ht="15" hidden="false" customHeight="false" outlineLevel="0" collapsed="false">
      <c r="A2428" s="71" t="s">
        <v>59</v>
      </c>
      <c r="B2428" s="71" t="s">
        <v>47</v>
      </c>
      <c r="C2428" s="71" t="s">
        <v>658</v>
      </c>
      <c r="D2428" s="72" t="n">
        <v>0</v>
      </c>
      <c r="E2428" s="71" t="n">
        <v>0</v>
      </c>
      <c r="F2428" s="71" t="n">
        <v>1</v>
      </c>
      <c r="G2428" s="72" t="n">
        <v>79.95</v>
      </c>
      <c r="H2428" s="72" t="n">
        <v>79.95</v>
      </c>
      <c r="I2428" s="71" t="n">
        <f aca="false">IF(B2428&gt;=Settings!$B$23,1,0)</f>
        <v>0</v>
      </c>
      <c r="J2428" s="71" t="n">
        <v>1</v>
      </c>
      <c r="K2428" s="71" t="n">
        <f aca="false">F2428*I2428*J2428</f>
        <v>0</v>
      </c>
      <c r="L2428" s="71" t="n">
        <f aca="false">E2428*I2428*J2428</f>
        <v>0</v>
      </c>
      <c r="M2428" s="72" t="n">
        <f aca="false">G2428*I2428*J2428</f>
        <v>0</v>
      </c>
      <c r="N2428" s="72" t="n">
        <f aca="false">D2428*I2428*J2428</f>
        <v>-0</v>
      </c>
      <c r="O2428" s="71" t="n">
        <f aca="false">F2428*J2428</f>
        <v>1</v>
      </c>
      <c r="P2428" s="71" t="n">
        <f aca="false">E2428*J2428</f>
        <v>0</v>
      </c>
    </row>
    <row r="2429" customFormat="false" ht="15" hidden="false" customHeight="false" outlineLevel="0" collapsed="false">
      <c r="A2429" s="71" t="s">
        <v>59</v>
      </c>
      <c r="B2429" s="71" t="s">
        <v>47</v>
      </c>
      <c r="C2429" s="71" t="s">
        <v>754</v>
      </c>
      <c r="D2429" s="72" t="n">
        <v>0</v>
      </c>
      <c r="E2429" s="71" t="n">
        <v>0</v>
      </c>
      <c r="F2429" s="71" t="n">
        <v>1195</v>
      </c>
      <c r="G2429" s="72" t="n">
        <v>0</v>
      </c>
      <c r="H2429" s="72" t="n">
        <v>0</v>
      </c>
      <c r="I2429" s="71" t="n">
        <f aca="false">IF(B2429&gt;=Settings!$B$23,1,0)</f>
        <v>0</v>
      </c>
      <c r="J2429" s="71" t="n">
        <v>0</v>
      </c>
      <c r="K2429" s="71" t="n">
        <f aca="false">F2429*I2429*J2429</f>
        <v>0</v>
      </c>
      <c r="L2429" s="71" t="n">
        <f aca="false">E2429*I2429*J2429</f>
        <v>0</v>
      </c>
      <c r="M2429" s="72" t="n">
        <f aca="false">G2429*I2429*J2429</f>
        <v>0</v>
      </c>
      <c r="N2429" s="72" t="n">
        <f aca="false">D2429*I2429*J2429</f>
        <v>-0</v>
      </c>
      <c r="O2429" s="71" t="n">
        <f aca="false">F2429*J2429</f>
        <v>0</v>
      </c>
      <c r="P2429" s="71" t="n">
        <f aca="false">E2429*J2429</f>
        <v>0</v>
      </c>
    </row>
    <row r="2430" customFormat="false" ht="15" hidden="false" customHeight="false" outlineLevel="0" collapsed="false">
      <c r="A2430" s="71" t="s">
        <v>59</v>
      </c>
      <c r="B2430" s="71" t="s">
        <v>47</v>
      </c>
      <c r="C2430" s="71" t="s">
        <v>363</v>
      </c>
      <c r="D2430" s="72" t="n">
        <v>0</v>
      </c>
      <c r="E2430" s="71" t="n">
        <v>0</v>
      </c>
      <c r="F2430" s="71" t="n">
        <v>3</v>
      </c>
      <c r="G2430" s="72" t="n">
        <v>272.85</v>
      </c>
      <c r="H2430" s="72" t="n">
        <v>272.85</v>
      </c>
      <c r="I2430" s="71" t="n">
        <f aca="false">IF(B2430&gt;=Settings!$B$23,1,0)</f>
        <v>0</v>
      </c>
      <c r="J2430" s="71" t="n">
        <v>1</v>
      </c>
      <c r="K2430" s="71" t="n">
        <f aca="false">F2430*I2430*J2430</f>
        <v>0</v>
      </c>
      <c r="L2430" s="71" t="n">
        <f aca="false">E2430*I2430*J2430</f>
        <v>0</v>
      </c>
      <c r="M2430" s="72" t="n">
        <f aca="false">G2430*I2430*J2430</f>
        <v>0</v>
      </c>
      <c r="N2430" s="72" t="n">
        <f aca="false">D2430*I2430*J2430</f>
        <v>-0</v>
      </c>
      <c r="O2430" s="71" t="n">
        <f aca="false">F2430*J2430</f>
        <v>3</v>
      </c>
      <c r="P2430" s="71" t="n">
        <f aca="false">E2430*J2430</f>
        <v>0</v>
      </c>
    </row>
    <row r="2431" customFormat="false" ht="15" hidden="false" customHeight="false" outlineLevel="0" collapsed="false">
      <c r="A2431" s="71" t="s">
        <v>60</v>
      </c>
      <c r="B2431" s="71" t="s">
        <v>47</v>
      </c>
      <c r="C2431" s="71" t="s">
        <v>2120</v>
      </c>
      <c r="D2431" s="72" t="n">
        <v>234.9</v>
      </c>
      <c r="E2431" s="71" t="n">
        <v>2</v>
      </c>
      <c r="F2431" s="71" t="n">
        <v>84</v>
      </c>
      <c r="G2431" s="72" t="n">
        <v>10405.8</v>
      </c>
      <c r="H2431" s="72" t="n">
        <v>10170.9</v>
      </c>
      <c r="I2431" s="71" t="n">
        <f aca="false">IF(B2431&gt;=Settings!$B$23,1,0)</f>
        <v>0</v>
      </c>
      <c r="J2431" s="71" t="n">
        <v>1</v>
      </c>
      <c r="K2431" s="71" t="n">
        <f aca="false">F2431*I2431*J2431</f>
        <v>0</v>
      </c>
      <c r="L2431" s="71" t="n">
        <f aca="false">E2431*I2431*J2431</f>
        <v>0</v>
      </c>
      <c r="M2431" s="72" t="n">
        <f aca="false">G2431*I2431*J2431</f>
        <v>0</v>
      </c>
      <c r="N2431" s="72" t="n">
        <f aca="false">D2431*I2431*J2431</f>
        <v>0</v>
      </c>
      <c r="O2431" s="71" t="n">
        <f aca="false">F2431*J2431</f>
        <v>84</v>
      </c>
      <c r="P2431" s="71" t="n">
        <f aca="false">E2431*J2431</f>
        <v>2</v>
      </c>
    </row>
    <row r="2432" customFormat="false" ht="15" hidden="false" customHeight="false" outlineLevel="0" collapsed="false">
      <c r="A2432" s="71" t="s">
        <v>60</v>
      </c>
      <c r="B2432" s="71" t="s">
        <v>47</v>
      </c>
      <c r="C2432" s="71" t="s">
        <v>959</v>
      </c>
      <c r="D2432" s="72" t="n">
        <v>69.95</v>
      </c>
      <c r="E2432" s="71" t="n">
        <v>1</v>
      </c>
      <c r="F2432" s="71" t="n">
        <v>2</v>
      </c>
      <c r="G2432" s="72" t="n">
        <v>139.9</v>
      </c>
      <c r="H2432" s="72" t="n">
        <v>69.95</v>
      </c>
      <c r="I2432" s="71" t="n">
        <f aca="false">IF(B2432&gt;=Settings!$B$23,1,0)</f>
        <v>0</v>
      </c>
      <c r="J2432" s="71" t="n">
        <v>1</v>
      </c>
      <c r="K2432" s="71" t="n">
        <f aca="false">F2432*I2432*J2432</f>
        <v>0</v>
      </c>
      <c r="L2432" s="71" t="n">
        <f aca="false">E2432*I2432*J2432</f>
        <v>0</v>
      </c>
      <c r="M2432" s="72" t="n">
        <f aca="false">G2432*I2432*J2432</f>
        <v>0</v>
      </c>
      <c r="N2432" s="72" t="n">
        <f aca="false">D2432*I2432*J2432</f>
        <v>0</v>
      </c>
      <c r="O2432" s="71" t="n">
        <f aca="false">F2432*J2432</f>
        <v>2</v>
      </c>
      <c r="P2432" s="71" t="n">
        <f aca="false">E2432*J2432</f>
        <v>1</v>
      </c>
    </row>
    <row r="2433" customFormat="false" ht="15" hidden="false" customHeight="false" outlineLevel="0" collapsed="false">
      <c r="A2433" s="71" t="s">
        <v>60</v>
      </c>
      <c r="B2433" s="71" t="s">
        <v>47</v>
      </c>
      <c r="C2433" s="71" t="s">
        <v>2121</v>
      </c>
      <c r="D2433" s="72" t="n">
        <v>0</v>
      </c>
      <c r="E2433" s="71" t="n">
        <v>0</v>
      </c>
      <c r="F2433" s="71" t="n">
        <v>30</v>
      </c>
      <c r="G2433" s="72" t="n">
        <v>2848.5</v>
      </c>
      <c r="H2433" s="72" t="n">
        <v>2848.5</v>
      </c>
      <c r="I2433" s="71" t="n">
        <f aca="false">IF(B2433&gt;=Settings!$B$23,1,0)</f>
        <v>0</v>
      </c>
      <c r="J2433" s="71" t="n">
        <v>1</v>
      </c>
      <c r="K2433" s="71" t="n">
        <f aca="false">F2433*I2433*J2433</f>
        <v>0</v>
      </c>
      <c r="L2433" s="71" t="n">
        <f aca="false">E2433*I2433*J2433</f>
        <v>0</v>
      </c>
      <c r="M2433" s="72" t="n">
        <f aca="false">G2433*I2433*J2433</f>
        <v>0</v>
      </c>
      <c r="N2433" s="72" t="n">
        <f aca="false">D2433*I2433*J2433</f>
        <v>-0</v>
      </c>
      <c r="O2433" s="71" t="n">
        <f aca="false">F2433*J2433</f>
        <v>30</v>
      </c>
      <c r="P2433" s="71" t="n">
        <f aca="false">E2433*J2433</f>
        <v>0</v>
      </c>
    </row>
    <row r="2434" customFormat="false" ht="15" hidden="false" customHeight="false" outlineLevel="0" collapsed="false">
      <c r="A2434" s="71" t="s">
        <v>61</v>
      </c>
      <c r="B2434" s="71" t="s">
        <v>47</v>
      </c>
      <c r="C2434" s="71" t="s">
        <v>1421</v>
      </c>
      <c r="D2434" s="72" t="n">
        <v>0</v>
      </c>
      <c r="E2434" s="71" t="n">
        <v>0</v>
      </c>
      <c r="F2434" s="71" t="n">
        <v>1</v>
      </c>
      <c r="G2434" s="72" t="n">
        <v>124.95</v>
      </c>
      <c r="H2434" s="72" t="n">
        <v>124.95</v>
      </c>
      <c r="I2434" s="71" t="n">
        <f aca="false">IF(B2434&gt;=Settings!$B$23,1,0)</f>
        <v>0</v>
      </c>
      <c r="J2434" s="71" t="n">
        <v>1</v>
      </c>
      <c r="K2434" s="71" t="n">
        <f aca="false">F2434*I2434*J2434</f>
        <v>0</v>
      </c>
      <c r="L2434" s="71" t="n">
        <f aca="false">E2434*I2434*J2434</f>
        <v>0</v>
      </c>
      <c r="M2434" s="72" t="n">
        <f aca="false">G2434*I2434*J2434</f>
        <v>0</v>
      </c>
      <c r="N2434" s="72" t="n">
        <f aca="false">D2434*I2434*J2434</f>
        <v>-0</v>
      </c>
      <c r="O2434" s="71" t="n">
        <f aca="false">F2434*J2434</f>
        <v>1</v>
      </c>
      <c r="P2434" s="71" t="n">
        <f aca="false">E2434*J2434</f>
        <v>0</v>
      </c>
    </row>
    <row r="2435" customFormat="false" ht="15" hidden="false" customHeight="false" outlineLevel="0" collapsed="false">
      <c r="A2435" s="71" t="s">
        <v>60</v>
      </c>
      <c r="B2435" s="71" t="s">
        <v>47</v>
      </c>
      <c r="C2435" s="71" t="s">
        <v>836</v>
      </c>
      <c r="D2435" s="72" t="n">
        <v>29.95</v>
      </c>
      <c r="E2435" s="71" t="n">
        <v>1</v>
      </c>
      <c r="F2435" s="71" t="n">
        <v>6</v>
      </c>
      <c r="G2435" s="72" t="n">
        <v>209.7</v>
      </c>
      <c r="H2435" s="72" t="n">
        <v>179.75</v>
      </c>
      <c r="I2435" s="71" t="n">
        <f aca="false">IF(B2435&gt;=Settings!$B$23,1,0)</f>
        <v>0</v>
      </c>
      <c r="J2435" s="71" t="n">
        <v>1</v>
      </c>
      <c r="K2435" s="71" t="n">
        <f aca="false">F2435*I2435*J2435</f>
        <v>0</v>
      </c>
      <c r="L2435" s="71" t="n">
        <f aca="false">E2435*I2435*J2435</f>
        <v>0</v>
      </c>
      <c r="M2435" s="72" t="n">
        <f aca="false">G2435*I2435*J2435</f>
        <v>0</v>
      </c>
      <c r="N2435" s="72" t="n">
        <f aca="false">D2435*I2435*J2435</f>
        <v>0</v>
      </c>
      <c r="O2435" s="71" t="n">
        <f aca="false">F2435*J2435</f>
        <v>6</v>
      </c>
      <c r="P2435" s="71" t="n">
        <f aca="false">E2435*J2435</f>
        <v>1</v>
      </c>
    </row>
    <row r="2436" customFormat="false" ht="15" hidden="false" customHeight="false" outlineLevel="0" collapsed="false">
      <c r="A2436" s="71" t="s">
        <v>60</v>
      </c>
      <c r="B2436" s="71" t="s">
        <v>47</v>
      </c>
      <c r="C2436" s="71" t="s">
        <v>982</v>
      </c>
      <c r="D2436" s="72" t="n">
        <v>0</v>
      </c>
      <c r="E2436" s="71" t="n">
        <v>0</v>
      </c>
      <c r="F2436" s="71" t="n">
        <v>2</v>
      </c>
      <c r="G2436" s="72" t="n">
        <v>309.9</v>
      </c>
      <c r="H2436" s="72" t="n">
        <v>309.9</v>
      </c>
      <c r="I2436" s="71" t="n">
        <f aca="false">IF(B2436&gt;=Settings!$B$23,1,0)</f>
        <v>0</v>
      </c>
      <c r="J2436" s="71" t="n">
        <v>1</v>
      </c>
      <c r="K2436" s="71" t="n">
        <f aca="false">F2436*I2436*J2436</f>
        <v>0</v>
      </c>
      <c r="L2436" s="71" t="n">
        <f aca="false">E2436*I2436*J2436</f>
        <v>0</v>
      </c>
      <c r="M2436" s="72" t="n">
        <f aca="false">G2436*I2436*J2436</f>
        <v>0</v>
      </c>
      <c r="N2436" s="72" t="n">
        <f aca="false">D2436*I2436*J2436</f>
        <v>-0</v>
      </c>
      <c r="O2436" s="71" t="n">
        <f aca="false">F2436*J2436</f>
        <v>2</v>
      </c>
      <c r="P2436" s="71" t="n">
        <f aca="false">E2436*J2436</f>
        <v>0</v>
      </c>
    </row>
    <row r="2437" customFormat="false" ht="15" hidden="false" customHeight="false" outlineLevel="0" collapsed="false">
      <c r="A2437" s="71" t="s">
        <v>59</v>
      </c>
      <c r="B2437" s="71" t="s">
        <v>47</v>
      </c>
      <c r="C2437" s="71" t="s">
        <v>766</v>
      </c>
      <c r="D2437" s="72" t="n">
        <v>0</v>
      </c>
      <c r="E2437" s="71" t="n">
        <v>0</v>
      </c>
      <c r="F2437" s="71" t="n">
        <v>1</v>
      </c>
      <c r="G2437" s="72" t="n">
        <v>0</v>
      </c>
      <c r="H2437" s="72" t="n">
        <v>0</v>
      </c>
      <c r="I2437" s="71" t="n">
        <f aca="false">IF(B2437&gt;=Settings!$B$23,1,0)</f>
        <v>0</v>
      </c>
      <c r="J2437" s="71" t="n">
        <v>0</v>
      </c>
      <c r="K2437" s="71" t="n">
        <f aca="false">F2437*I2437*J2437</f>
        <v>0</v>
      </c>
      <c r="L2437" s="71" t="n">
        <f aca="false">E2437*I2437*J2437</f>
        <v>0</v>
      </c>
      <c r="M2437" s="72" t="n">
        <f aca="false">G2437*I2437*J2437</f>
        <v>0</v>
      </c>
      <c r="N2437" s="72" t="n">
        <f aca="false">D2437*I2437*J2437</f>
        <v>-0</v>
      </c>
      <c r="O2437" s="71" t="n">
        <f aca="false">F2437*J2437</f>
        <v>0</v>
      </c>
      <c r="P2437" s="71" t="n">
        <f aca="false">E2437*J2437</f>
        <v>0</v>
      </c>
    </row>
    <row r="2438" customFormat="false" ht="15" hidden="false" customHeight="false" outlineLevel="0" collapsed="false">
      <c r="A2438" s="71" t="s">
        <v>60</v>
      </c>
      <c r="B2438" s="71" t="s">
        <v>47</v>
      </c>
      <c r="C2438" s="71" t="s">
        <v>2122</v>
      </c>
      <c r="D2438" s="72" t="n">
        <v>0</v>
      </c>
      <c r="E2438" s="71" t="n">
        <v>0</v>
      </c>
      <c r="F2438" s="71" t="n">
        <v>21</v>
      </c>
      <c r="G2438" s="72" t="n">
        <v>2308.95</v>
      </c>
      <c r="H2438" s="72" t="n">
        <v>2308.95</v>
      </c>
      <c r="I2438" s="71" t="n">
        <f aca="false">IF(B2438&gt;=Settings!$B$23,1,0)</f>
        <v>0</v>
      </c>
      <c r="J2438" s="71" t="n">
        <v>1</v>
      </c>
      <c r="K2438" s="71" t="n">
        <f aca="false">F2438*I2438*J2438</f>
        <v>0</v>
      </c>
      <c r="L2438" s="71" t="n">
        <f aca="false">E2438*I2438*J2438</f>
        <v>0</v>
      </c>
      <c r="M2438" s="72" t="n">
        <f aca="false">G2438*I2438*J2438</f>
        <v>0</v>
      </c>
      <c r="N2438" s="72" t="n">
        <f aca="false">D2438*I2438*J2438</f>
        <v>-0</v>
      </c>
      <c r="O2438" s="71" t="n">
        <f aca="false">F2438*J2438</f>
        <v>21</v>
      </c>
      <c r="P2438" s="71" t="n">
        <f aca="false">E2438*J2438</f>
        <v>0</v>
      </c>
    </row>
    <row r="2439" customFormat="false" ht="15" hidden="false" customHeight="false" outlineLevel="0" collapsed="false">
      <c r="A2439" s="71" t="s">
        <v>59</v>
      </c>
      <c r="B2439" s="71" t="s">
        <v>47</v>
      </c>
      <c r="C2439" s="71" t="s">
        <v>1482</v>
      </c>
      <c r="D2439" s="72" t="n">
        <v>0</v>
      </c>
      <c r="E2439" s="71" t="n">
        <v>0</v>
      </c>
      <c r="F2439" s="71" t="n">
        <v>125</v>
      </c>
      <c r="G2439" s="72" t="n">
        <v>14759.958</v>
      </c>
      <c r="H2439" s="72" t="n">
        <v>14759.958</v>
      </c>
      <c r="I2439" s="71" t="n">
        <f aca="false">IF(B2439&gt;=Settings!$B$23,1,0)</f>
        <v>0</v>
      </c>
      <c r="J2439" s="71" t="n">
        <v>1</v>
      </c>
      <c r="K2439" s="71" t="n">
        <f aca="false">F2439*I2439*J2439</f>
        <v>0</v>
      </c>
      <c r="L2439" s="71" t="n">
        <f aca="false">E2439*I2439*J2439</f>
        <v>0</v>
      </c>
      <c r="M2439" s="72" t="n">
        <f aca="false">G2439*I2439*J2439</f>
        <v>0</v>
      </c>
      <c r="N2439" s="72" t="n">
        <f aca="false">D2439*I2439*J2439</f>
        <v>-0</v>
      </c>
      <c r="O2439" s="71" t="n">
        <f aca="false">F2439*J2439</f>
        <v>125</v>
      </c>
      <c r="P2439" s="71" t="n">
        <f aca="false">E2439*J2439</f>
        <v>0</v>
      </c>
    </row>
    <row r="2440" customFormat="false" ht="15" hidden="false" customHeight="false" outlineLevel="0" collapsed="false">
      <c r="A2440" s="71" t="s">
        <v>61</v>
      </c>
      <c r="B2440" s="71" t="s">
        <v>47</v>
      </c>
      <c r="C2440" s="71" t="s">
        <v>1280</v>
      </c>
      <c r="D2440" s="72" t="n">
        <v>0</v>
      </c>
      <c r="E2440" s="71" t="n">
        <v>0</v>
      </c>
      <c r="F2440" s="71" t="n">
        <v>7</v>
      </c>
      <c r="G2440" s="72" t="n">
        <v>692.05</v>
      </c>
      <c r="H2440" s="72" t="n">
        <v>631.45</v>
      </c>
      <c r="I2440" s="71" t="n">
        <f aca="false">IF(B2440&gt;=Settings!$B$23,1,0)</f>
        <v>0</v>
      </c>
      <c r="J2440" s="71" t="n">
        <v>1</v>
      </c>
      <c r="K2440" s="71" t="n">
        <f aca="false">F2440*I2440*J2440</f>
        <v>0</v>
      </c>
      <c r="L2440" s="71" t="n">
        <f aca="false">E2440*I2440*J2440</f>
        <v>0</v>
      </c>
      <c r="M2440" s="72" t="n">
        <f aca="false">G2440*I2440*J2440</f>
        <v>0</v>
      </c>
      <c r="N2440" s="72" t="n">
        <f aca="false">D2440*I2440*J2440</f>
        <v>-0</v>
      </c>
      <c r="O2440" s="71" t="n">
        <f aca="false">F2440*J2440</f>
        <v>7</v>
      </c>
      <c r="P2440" s="71" t="n">
        <f aca="false">E2440*J2440</f>
        <v>0</v>
      </c>
    </row>
    <row r="2441" customFormat="false" ht="15" hidden="false" customHeight="false" outlineLevel="0" collapsed="false">
      <c r="A2441" s="71" t="s">
        <v>59</v>
      </c>
      <c r="B2441" s="71" t="s">
        <v>47</v>
      </c>
      <c r="C2441" s="71" t="s">
        <v>1479</v>
      </c>
      <c r="D2441" s="72" t="n">
        <v>0</v>
      </c>
      <c r="E2441" s="71" t="n">
        <v>0</v>
      </c>
      <c r="F2441" s="71" t="n">
        <v>8</v>
      </c>
      <c r="G2441" s="72" t="n">
        <v>776.76</v>
      </c>
      <c r="H2441" s="72" t="n">
        <v>776.76</v>
      </c>
      <c r="I2441" s="71" t="n">
        <f aca="false">IF(B2441&gt;=Settings!$B$23,1,0)</f>
        <v>0</v>
      </c>
      <c r="J2441" s="71" t="n">
        <v>1</v>
      </c>
      <c r="K2441" s="71" t="n">
        <f aca="false">F2441*I2441*J2441</f>
        <v>0</v>
      </c>
      <c r="L2441" s="71" t="n">
        <f aca="false">E2441*I2441*J2441</f>
        <v>0</v>
      </c>
      <c r="M2441" s="72" t="n">
        <f aca="false">G2441*I2441*J2441</f>
        <v>0</v>
      </c>
      <c r="N2441" s="72" t="n">
        <f aca="false">D2441*I2441*J2441</f>
        <v>-0</v>
      </c>
      <c r="O2441" s="71" t="n">
        <f aca="false">F2441*J2441</f>
        <v>8</v>
      </c>
      <c r="P2441" s="71" t="n">
        <f aca="false">E2441*J2441</f>
        <v>0</v>
      </c>
    </row>
    <row r="2442" customFormat="false" ht="15" hidden="false" customHeight="false" outlineLevel="0" collapsed="false">
      <c r="A2442" s="71" t="s">
        <v>60</v>
      </c>
      <c r="B2442" s="71" t="s">
        <v>47</v>
      </c>
      <c r="C2442" s="71" t="s">
        <v>2123</v>
      </c>
      <c r="D2442" s="72" t="n">
        <v>0</v>
      </c>
      <c r="E2442" s="71" t="n">
        <v>0</v>
      </c>
      <c r="F2442" s="71" t="n">
        <v>1</v>
      </c>
      <c r="G2442" s="72" t="n">
        <v>109.95</v>
      </c>
      <c r="H2442" s="72" t="n">
        <v>109.95</v>
      </c>
      <c r="I2442" s="71" t="n">
        <f aca="false">IF(B2442&gt;=Settings!$B$23,1,0)</f>
        <v>0</v>
      </c>
      <c r="J2442" s="71" t="n">
        <v>1</v>
      </c>
      <c r="K2442" s="71" t="n">
        <f aca="false">F2442*I2442*J2442</f>
        <v>0</v>
      </c>
      <c r="L2442" s="71" t="n">
        <f aca="false">E2442*I2442*J2442</f>
        <v>0</v>
      </c>
      <c r="M2442" s="72" t="n">
        <f aca="false">G2442*I2442*J2442</f>
        <v>0</v>
      </c>
      <c r="N2442" s="72" t="n">
        <f aca="false">D2442*I2442*J2442</f>
        <v>-0</v>
      </c>
      <c r="O2442" s="71" t="n">
        <f aca="false">F2442*J2442</f>
        <v>1</v>
      </c>
      <c r="P2442" s="71" t="n">
        <f aca="false">E2442*J2442</f>
        <v>0</v>
      </c>
    </row>
    <row r="2443" customFormat="false" ht="15" hidden="false" customHeight="false" outlineLevel="0" collapsed="false">
      <c r="A2443" s="71" t="s">
        <v>61</v>
      </c>
      <c r="B2443" s="71" t="s">
        <v>47</v>
      </c>
      <c r="C2443" s="71" t="s">
        <v>1182</v>
      </c>
      <c r="D2443" s="72" t="n">
        <v>120.15</v>
      </c>
      <c r="E2443" s="71" t="n">
        <v>2</v>
      </c>
      <c r="F2443" s="71" t="n">
        <v>9</v>
      </c>
      <c r="G2443" s="72" t="n">
        <v>754.55</v>
      </c>
      <c r="H2443" s="72" t="n">
        <v>621.66</v>
      </c>
      <c r="I2443" s="71" t="n">
        <f aca="false">IF(B2443&gt;=Settings!$B$23,1,0)</f>
        <v>0</v>
      </c>
      <c r="J2443" s="71" t="n">
        <v>1</v>
      </c>
      <c r="K2443" s="71" t="n">
        <f aca="false">F2443*I2443*J2443</f>
        <v>0</v>
      </c>
      <c r="L2443" s="71" t="n">
        <f aca="false">E2443*I2443*J2443</f>
        <v>0</v>
      </c>
      <c r="M2443" s="72" t="n">
        <f aca="false">G2443*I2443*J2443</f>
        <v>0</v>
      </c>
      <c r="N2443" s="72" t="n">
        <f aca="false">D2443*I2443*J2443</f>
        <v>0</v>
      </c>
      <c r="O2443" s="71" t="n">
        <f aca="false">F2443*J2443</f>
        <v>9</v>
      </c>
      <c r="P2443" s="71" t="n">
        <f aca="false">E2443*J2443</f>
        <v>2</v>
      </c>
    </row>
    <row r="2444" customFormat="false" ht="15" hidden="false" customHeight="false" outlineLevel="0" collapsed="false">
      <c r="A2444" s="71" t="s">
        <v>60</v>
      </c>
      <c r="B2444" s="71" t="s">
        <v>47</v>
      </c>
      <c r="C2444" s="71" t="s">
        <v>2124</v>
      </c>
      <c r="D2444" s="72" t="n">
        <v>0</v>
      </c>
      <c r="E2444" s="71" t="n">
        <v>0</v>
      </c>
      <c r="F2444" s="71" t="n">
        <v>1</v>
      </c>
      <c r="G2444" s="72" t="n">
        <v>224.95</v>
      </c>
      <c r="H2444" s="72" t="n">
        <v>224.95</v>
      </c>
      <c r="I2444" s="71" t="n">
        <f aca="false">IF(B2444&gt;=Settings!$B$23,1,0)</f>
        <v>0</v>
      </c>
      <c r="J2444" s="71" t="n">
        <v>1</v>
      </c>
      <c r="K2444" s="71" t="n">
        <f aca="false">F2444*I2444*J2444</f>
        <v>0</v>
      </c>
      <c r="L2444" s="71" t="n">
        <f aca="false">E2444*I2444*J2444</f>
        <v>0</v>
      </c>
      <c r="M2444" s="72" t="n">
        <f aca="false">G2444*I2444*J2444</f>
        <v>0</v>
      </c>
      <c r="N2444" s="72" t="n">
        <f aca="false">D2444*I2444*J2444</f>
        <v>-0</v>
      </c>
      <c r="O2444" s="71" t="n">
        <f aca="false">F2444*J2444</f>
        <v>1</v>
      </c>
      <c r="P2444" s="71" t="n">
        <f aca="false">E2444*J2444</f>
        <v>0</v>
      </c>
    </row>
    <row r="2445" customFormat="false" ht="15" hidden="false" customHeight="false" outlineLevel="0" collapsed="false">
      <c r="A2445" s="71" t="s">
        <v>59</v>
      </c>
      <c r="B2445" s="71" t="s">
        <v>47</v>
      </c>
      <c r="C2445" s="71" t="s">
        <v>2013</v>
      </c>
      <c r="D2445" s="72" t="n">
        <v>0</v>
      </c>
      <c r="E2445" s="71" t="n">
        <v>0</v>
      </c>
      <c r="F2445" s="71" t="n">
        <v>1</v>
      </c>
      <c r="G2445" s="72" t="n">
        <v>177.95</v>
      </c>
      <c r="H2445" s="72" t="n">
        <v>177.95</v>
      </c>
      <c r="I2445" s="71" t="n">
        <f aca="false">IF(B2445&gt;=Settings!$B$23,1,0)</f>
        <v>0</v>
      </c>
      <c r="J2445" s="71" t="n">
        <v>1</v>
      </c>
      <c r="K2445" s="71" t="n">
        <f aca="false">F2445*I2445*J2445</f>
        <v>0</v>
      </c>
      <c r="L2445" s="71" t="n">
        <f aca="false">E2445*I2445*J2445</f>
        <v>0</v>
      </c>
      <c r="M2445" s="72" t="n">
        <f aca="false">G2445*I2445*J2445</f>
        <v>0</v>
      </c>
      <c r="N2445" s="72" t="n">
        <f aca="false">D2445*I2445*J2445</f>
        <v>-0</v>
      </c>
      <c r="O2445" s="71" t="n">
        <f aca="false">F2445*J2445</f>
        <v>1</v>
      </c>
      <c r="P2445" s="71" t="n">
        <f aca="false">E2445*J2445</f>
        <v>0</v>
      </c>
    </row>
    <row r="2446" customFormat="false" ht="15" hidden="false" customHeight="false" outlineLevel="0" collapsed="false">
      <c r="A2446" s="71" t="s">
        <v>61</v>
      </c>
      <c r="B2446" s="71" t="s">
        <v>47</v>
      </c>
      <c r="C2446" s="71" t="s">
        <v>156</v>
      </c>
      <c r="D2446" s="72" t="n">
        <v>332.75</v>
      </c>
      <c r="E2446" s="71" t="n">
        <v>3</v>
      </c>
      <c r="F2446" s="71" t="n">
        <v>44</v>
      </c>
      <c r="G2446" s="72" t="n">
        <v>4985.45</v>
      </c>
      <c r="H2446" s="72" t="n">
        <v>4528.73</v>
      </c>
      <c r="I2446" s="71" t="n">
        <f aca="false">IF(B2446&gt;=Settings!$B$23,1,0)</f>
        <v>0</v>
      </c>
      <c r="J2446" s="71" t="n">
        <v>1</v>
      </c>
      <c r="K2446" s="71" t="n">
        <f aca="false">F2446*I2446*J2446</f>
        <v>0</v>
      </c>
      <c r="L2446" s="71" t="n">
        <f aca="false">E2446*I2446*J2446</f>
        <v>0</v>
      </c>
      <c r="M2446" s="72" t="n">
        <f aca="false">G2446*I2446*J2446</f>
        <v>0</v>
      </c>
      <c r="N2446" s="72" t="n">
        <f aca="false">D2446*I2446*J2446</f>
        <v>0</v>
      </c>
      <c r="O2446" s="71" t="n">
        <f aca="false">F2446*J2446</f>
        <v>44</v>
      </c>
      <c r="P2446" s="71" t="n">
        <f aca="false">E2446*J2446</f>
        <v>3</v>
      </c>
    </row>
    <row r="2447" customFormat="false" ht="15" hidden="false" customHeight="false" outlineLevel="0" collapsed="false">
      <c r="A2447" s="71" t="s">
        <v>60</v>
      </c>
      <c r="B2447" s="71" t="s">
        <v>47</v>
      </c>
      <c r="C2447" s="71" t="s">
        <v>2125</v>
      </c>
      <c r="D2447" s="72" t="n">
        <v>0</v>
      </c>
      <c r="E2447" s="71" t="n">
        <v>0</v>
      </c>
      <c r="F2447" s="71" t="n">
        <v>4</v>
      </c>
      <c r="G2447" s="72" t="n">
        <v>244.8</v>
      </c>
      <c r="H2447" s="72" t="n">
        <v>244.8</v>
      </c>
      <c r="I2447" s="71" t="n">
        <f aca="false">IF(B2447&gt;=Settings!$B$23,1,0)</f>
        <v>0</v>
      </c>
      <c r="J2447" s="71" t="n">
        <v>1</v>
      </c>
      <c r="K2447" s="71" t="n">
        <f aca="false">F2447*I2447*J2447</f>
        <v>0</v>
      </c>
      <c r="L2447" s="71" t="n">
        <f aca="false">E2447*I2447*J2447</f>
        <v>0</v>
      </c>
      <c r="M2447" s="72" t="n">
        <f aca="false">G2447*I2447*J2447</f>
        <v>0</v>
      </c>
      <c r="N2447" s="72" t="n">
        <f aca="false">D2447*I2447*J2447</f>
        <v>-0</v>
      </c>
      <c r="O2447" s="71" t="n">
        <f aca="false">F2447*J2447</f>
        <v>4</v>
      </c>
      <c r="P2447" s="71" t="n">
        <f aca="false">E2447*J2447</f>
        <v>0</v>
      </c>
    </row>
    <row r="2448" customFormat="false" ht="15" hidden="false" customHeight="false" outlineLevel="0" collapsed="false">
      <c r="A2448" s="71" t="s">
        <v>61</v>
      </c>
      <c r="B2448" s="71" t="s">
        <v>47</v>
      </c>
      <c r="C2448" s="71" t="s">
        <v>1296</v>
      </c>
      <c r="D2448" s="72" t="n">
        <v>0</v>
      </c>
      <c r="E2448" s="71" t="n">
        <v>0</v>
      </c>
      <c r="F2448" s="71" t="n">
        <v>54</v>
      </c>
      <c r="G2448" s="72" t="n">
        <v>1239.3</v>
      </c>
      <c r="H2448" s="72" t="n">
        <v>1194.5</v>
      </c>
      <c r="I2448" s="71" t="n">
        <f aca="false">IF(B2448&gt;=Settings!$B$23,1,0)</f>
        <v>0</v>
      </c>
      <c r="J2448" s="71" t="n">
        <v>1</v>
      </c>
      <c r="K2448" s="71" t="n">
        <f aca="false">F2448*I2448*J2448</f>
        <v>0</v>
      </c>
      <c r="L2448" s="71" t="n">
        <f aca="false">E2448*I2448*J2448</f>
        <v>0</v>
      </c>
      <c r="M2448" s="72" t="n">
        <f aca="false">G2448*I2448*J2448</f>
        <v>0</v>
      </c>
      <c r="N2448" s="72" t="n">
        <f aca="false">D2448*I2448*J2448</f>
        <v>-0</v>
      </c>
      <c r="O2448" s="71" t="n">
        <f aca="false">F2448*J2448</f>
        <v>54</v>
      </c>
      <c r="P2448" s="71" t="n">
        <f aca="false">E2448*J2448</f>
        <v>0</v>
      </c>
    </row>
    <row r="2449" customFormat="false" ht="15" hidden="false" customHeight="false" outlineLevel="0" collapsed="false">
      <c r="A2449" s="71" t="s">
        <v>59</v>
      </c>
      <c r="B2449" s="71" t="s">
        <v>47</v>
      </c>
      <c r="C2449" s="71" t="s">
        <v>121</v>
      </c>
      <c r="D2449" s="72" t="n">
        <v>0</v>
      </c>
      <c r="E2449" s="71" t="n">
        <v>0</v>
      </c>
      <c r="F2449" s="71" t="n">
        <v>252</v>
      </c>
      <c r="G2449" s="72" t="n">
        <v>13930.443</v>
      </c>
      <c r="H2449" s="72" t="n">
        <v>13930.443</v>
      </c>
      <c r="I2449" s="71" t="n">
        <f aca="false">IF(B2449&gt;=Settings!$B$23,1,0)</f>
        <v>0</v>
      </c>
      <c r="J2449" s="71" t="n">
        <v>1</v>
      </c>
      <c r="K2449" s="71" t="n">
        <f aca="false">F2449*I2449*J2449</f>
        <v>0</v>
      </c>
      <c r="L2449" s="71" t="n">
        <f aca="false">E2449*I2449*J2449</f>
        <v>0</v>
      </c>
      <c r="M2449" s="72" t="n">
        <f aca="false">G2449*I2449*J2449</f>
        <v>0</v>
      </c>
      <c r="N2449" s="72" t="n">
        <f aca="false">D2449*I2449*J2449</f>
        <v>-0</v>
      </c>
      <c r="O2449" s="71" t="n">
        <f aca="false">F2449*J2449</f>
        <v>252</v>
      </c>
      <c r="P2449" s="71" t="n">
        <f aca="false">E2449*J2449</f>
        <v>0</v>
      </c>
    </row>
    <row r="2450" customFormat="false" ht="15" hidden="false" customHeight="false" outlineLevel="0" collapsed="false">
      <c r="A2450" s="71" t="s">
        <v>60</v>
      </c>
      <c r="B2450" s="71" t="s">
        <v>47</v>
      </c>
      <c r="C2450" s="71" t="s">
        <v>974</v>
      </c>
      <c r="D2450" s="72" t="n">
        <v>0</v>
      </c>
      <c r="E2450" s="71" t="n">
        <v>0</v>
      </c>
      <c r="F2450" s="71" t="n">
        <v>1</v>
      </c>
      <c r="G2450" s="72" t="n">
        <v>154.95</v>
      </c>
      <c r="H2450" s="72" t="n">
        <v>154.95</v>
      </c>
      <c r="I2450" s="71" t="n">
        <f aca="false">IF(B2450&gt;=Settings!$B$23,1,0)</f>
        <v>0</v>
      </c>
      <c r="J2450" s="71" t="n">
        <v>1</v>
      </c>
      <c r="K2450" s="71" t="n">
        <f aca="false">F2450*I2450*J2450</f>
        <v>0</v>
      </c>
      <c r="L2450" s="71" t="n">
        <f aca="false">E2450*I2450*J2450</f>
        <v>0</v>
      </c>
      <c r="M2450" s="72" t="n">
        <f aca="false">G2450*I2450*J2450</f>
        <v>0</v>
      </c>
      <c r="N2450" s="72" t="n">
        <f aca="false">D2450*I2450*J2450</f>
        <v>-0</v>
      </c>
      <c r="O2450" s="71" t="n">
        <f aca="false">F2450*J2450</f>
        <v>1</v>
      </c>
      <c r="P2450" s="71" t="n">
        <f aca="false">E2450*J2450</f>
        <v>0</v>
      </c>
    </row>
    <row r="2451" customFormat="false" ht="15" hidden="false" customHeight="false" outlineLevel="0" collapsed="false">
      <c r="A2451" s="71" t="s">
        <v>60</v>
      </c>
      <c r="B2451" s="71" t="s">
        <v>47</v>
      </c>
      <c r="C2451" s="71" t="s">
        <v>970</v>
      </c>
      <c r="D2451" s="72" t="n">
        <v>0</v>
      </c>
      <c r="E2451" s="71" t="n">
        <v>0</v>
      </c>
      <c r="F2451" s="71" t="n">
        <v>4</v>
      </c>
      <c r="G2451" s="72" t="n">
        <v>724.8</v>
      </c>
      <c r="H2451" s="72" t="n">
        <v>724.8</v>
      </c>
      <c r="I2451" s="71" t="n">
        <f aca="false">IF(B2451&gt;=Settings!$B$23,1,0)</f>
        <v>0</v>
      </c>
      <c r="J2451" s="71" t="n">
        <v>1</v>
      </c>
      <c r="K2451" s="71" t="n">
        <f aca="false">F2451*I2451*J2451</f>
        <v>0</v>
      </c>
      <c r="L2451" s="71" t="n">
        <f aca="false">E2451*I2451*J2451</f>
        <v>0</v>
      </c>
      <c r="M2451" s="72" t="n">
        <f aca="false">G2451*I2451*J2451</f>
        <v>0</v>
      </c>
      <c r="N2451" s="72" t="n">
        <f aca="false">D2451*I2451*J2451</f>
        <v>-0</v>
      </c>
      <c r="O2451" s="71" t="n">
        <f aca="false">F2451*J2451</f>
        <v>4</v>
      </c>
      <c r="P2451" s="71" t="n">
        <f aca="false">E2451*J2451</f>
        <v>0</v>
      </c>
    </row>
    <row r="2452" customFormat="false" ht="15" hidden="false" customHeight="false" outlineLevel="0" collapsed="false">
      <c r="A2452" s="71" t="s">
        <v>60</v>
      </c>
      <c r="B2452" s="71" t="s">
        <v>47</v>
      </c>
      <c r="C2452" s="71" t="s">
        <v>2126</v>
      </c>
      <c r="D2452" s="72" t="n">
        <v>0</v>
      </c>
      <c r="E2452" s="71" t="n">
        <v>0</v>
      </c>
      <c r="F2452" s="71" t="n">
        <v>13</v>
      </c>
      <c r="G2452" s="72" t="n">
        <v>1949.35</v>
      </c>
      <c r="H2452" s="72" t="n">
        <v>1949.35</v>
      </c>
      <c r="I2452" s="71" t="n">
        <f aca="false">IF(B2452&gt;=Settings!$B$23,1,0)</f>
        <v>0</v>
      </c>
      <c r="J2452" s="71" t="n">
        <v>1</v>
      </c>
      <c r="K2452" s="71" t="n">
        <f aca="false">F2452*I2452*J2452</f>
        <v>0</v>
      </c>
      <c r="L2452" s="71" t="n">
        <f aca="false">E2452*I2452*J2452</f>
        <v>0</v>
      </c>
      <c r="M2452" s="72" t="n">
        <f aca="false">G2452*I2452*J2452</f>
        <v>0</v>
      </c>
      <c r="N2452" s="72" t="n">
        <f aca="false">D2452*I2452*J2452</f>
        <v>-0</v>
      </c>
      <c r="O2452" s="71" t="n">
        <f aca="false">F2452*J2452</f>
        <v>13</v>
      </c>
      <c r="P2452" s="71" t="n">
        <f aca="false">E2452*J2452</f>
        <v>0</v>
      </c>
    </row>
    <row r="2453" customFormat="false" ht="15" hidden="false" customHeight="false" outlineLevel="0" collapsed="false">
      <c r="A2453" s="71" t="s">
        <v>61</v>
      </c>
      <c r="B2453" s="71" t="s">
        <v>48</v>
      </c>
      <c r="C2453" s="71" t="s">
        <v>1012</v>
      </c>
      <c r="D2453" s="72" t="n">
        <v>0</v>
      </c>
      <c r="E2453" s="71" t="n">
        <v>0</v>
      </c>
      <c r="F2453" s="71" t="n">
        <v>1</v>
      </c>
      <c r="G2453" s="72" t="n">
        <v>120.95</v>
      </c>
      <c r="H2453" s="72" t="n">
        <v>102.81</v>
      </c>
      <c r="I2453" s="71" t="n">
        <f aca="false">IF(B2453&gt;=Settings!$B$23,1,0)</f>
        <v>0</v>
      </c>
      <c r="J2453" s="71" t="n">
        <v>1</v>
      </c>
      <c r="K2453" s="71" t="n">
        <f aca="false">F2453*I2453*J2453</f>
        <v>0</v>
      </c>
      <c r="L2453" s="71" t="n">
        <f aca="false">E2453*I2453*J2453</f>
        <v>0</v>
      </c>
      <c r="M2453" s="72" t="n">
        <f aca="false">G2453*I2453*J2453</f>
        <v>0</v>
      </c>
      <c r="N2453" s="72" t="n">
        <f aca="false">D2453*I2453*J2453</f>
        <v>-0</v>
      </c>
      <c r="O2453" s="71" t="n">
        <f aca="false">F2453*J2453</f>
        <v>1</v>
      </c>
      <c r="P2453" s="71" t="n">
        <f aca="false">E2453*J2453</f>
        <v>0</v>
      </c>
    </row>
    <row r="2454" customFormat="false" ht="15" hidden="false" customHeight="false" outlineLevel="0" collapsed="false">
      <c r="A2454" s="71" t="s">
        <v>61</v>
      </c>
      <c r="B2454" s="71" t="s">
        <v>48</v>
      </c>
      <c r="C2454" s="71" t="s">
        <v>1232</v>
      </c>
      <c r="D2454" s="72" t="n">
        <v>0</v>
      </c>
      <c r="E2454" s="71" t="n">
        <v>0</v>
      </c>
      <c r="F2454" s="71" t="n">
        <v>2</v>
      </c>
      <c r="G2454" s="72" t="n">
        <v>149.9</v>
      </c>
      <c r="H2454" s="72" t="n">
        <v>138.66</v>
      </c>
      <c r="I2454" s="71" t="n">
        <f aca="false">IF(B2454&gt;=Settings!$B$23,1,0)</f>
        <v>0</v>
      </c>
      <c r="J2454" s="71" t="n">
        <v>1</v>
      </c>
      <c r="K2454" s="71" t="n">
        <f aca="false">F2454*I2454*J2454</f>
        <v>0</v>
      </c>
      <c r="L2454" s="71" t="n">
        <f aca="false">E2454*I2454*J2454</f>
        <v>0</v>
      </c>
      <c r="M2454" s="72" t="n">
        <f aca="false">G2454*I2454*J2454</f>
        <v>0</v>
      </c>
      <c r="N2454" s="72" t="n">
        <f aca="false">D2454*I2454*J2454</f>
        <v>-0</v>
      </c>
      <c r="O2454" s="71" t="n">
        <f aca="false">F2454*J2454</f>
        <v>2</v>
      </c>
      <c r="P2454" s="71" t="n">
        <f aca="false">E2454*J2454</f>
        <v>0</v>
      </c>
    </row>
    <row r="2455" customFormat="false" ht="15" hidden="false" customHeight="false" outlineLevel="0" collapsed="false">
      <c r="A2455" s="71" t="s">
        <v>59</v>
      </c>
      <c r="B2455" s="71" t="s">
        <v>48</v>
      </c>
      <c r="C2455" s="71" t="s">
        <v>1044</v>
      </c>
      <c r="D2455" s="72" t="n">
        <v>0</v>
      </c>
      <c r="E2455" s="71" t="n">
        <v>0</v>
      </c>
      <c r="F2455" s="71" t="n">
        <v>1</v>
      </c>
      <c r="G2455" s="72" t="n">
        <v>75.95</v>
      </c>
      <c r="H2455" s="72" t="n">
        <v>75.95</v>
      </c>
      <c r="I2455" s="71" t="n">
        <f aca="false">IF(B2455&gt;=Settings!$B$23,1,0)</f>
        <v>0</v>
      </c>
      <c r="J2455" s="71" t="n">
        <v>1</v>
      </c>
      <c r="K2455" s="71" t="n">
        <f aca="false">F2455*I2455*J2455</f>
        <v>0</v>
      </c>
      <c r="L2455" s="71" t="n">
        <f aca="false">E2455*I2455*J2455</f>
        <v>0</v>
      </c>
      <c r="M2455" s="72" t="n">
        <f aca="false">G2455*I2455*J2455</f>
        <v>0</v>
      </c>
      <c r="N2455" s="72" t="n">
        <f aca="false">D2455*I2455*J2455</f>
        <v>-0</v>
      </c>
      <c r="O2455" s="71" t="n">
        <f aca="false">F2455*J2455</f>
        <v>1</v>
      </c>
      <c r="P2455" s="71" t="n">
        <f aca="false">E2455*J2455</f>
        <v>0</v>
      </c>
    </row>
    <row r="2456" customFormat="false" ht="15" hidden="false" customHeight="false" outlineLevel="0" collapsed="false">
      <c r="A2456" s="71" t="s">
        <v>61</v>
      </c>
      <c r="B2456" s="71" t="s">
        <v>48</v>
      </c>
      <c r="C2456" s="71" t="s">
        <v>362</v>
      </c>
      <c r="D2456" s="72" t="n">
        <v>0</v>
      </c>
      <c r="E2456" s="71" t="n">
        <v>0</v>
      </c>
      <c r="F2456" s="71" t="n">
        <v>1</v>
      </c>
      <c r="G2456" s="72" t="n">
        <v>113.95</v>
      </c>
      <c r="H2456" s="72" t="n">
        <v>96.86</v>
      </c>
      <c r="I2456" s="71" t="n">
        <f aca="false">IF(B2456&gt;=Settings!$B$23,1,0)</f>
        <v>0</v>
      </c>
      <c r="J2456" s="71" t="n">
        <v>1</v>
      </c>
      <c r="K2456" s="71" t="n">
        <f aca="false">F2456*I2456*J2456</f>
        <v>0</v>
      </c>
      <c r="L2456" s="71" t="n">
        <f aca="false">E2456*I2456*J2456</f>
        <v>0</v>
      </c>
      <c r="M2456" s="72" t="n">
        <f aca="false">G2456*I2456*J2456</f>
        <v>0</v>
      </c>
      <c r="N2456" s="72" t="n">
        <f aca="false">D2456*I2456*J2456</f>
        <v>-0</v>
      </c>
      <c r="O2456" s="71" t="n">
        <f aca="false">F2456*J2456</f>
        <v>1</v>
      </c>
      <c r="P2456" s="71" t="n">
        <f aca="false">E2456*J2456</f>
        <v>0</v>
      </c>
    </row>
    <row r="2457" customFormat="false" ht="15" hidden="false" customHeight="false" outlineLevel="0" collapsed="false">
      <c r="A2457" s="71" t="s">
        <v>60</v>
      </c>
      <c r="B2457" s="71" t="s">
        <v>48</v>
      </c>
      <c r="C2457" s="71" t="s">
        <v>1252</v>
      </c>
      <c r="D2457" s="72" t="n">
        <v>494.8</v>
      </c>
      <c r="E2457" s="71" t="n">
        <v>4</v>
      </c>
      <c r="F2457" s="71" t="n">
        <v>34</v>
      </c>
      <c r="G2457" s="72" t="n">
        <v>4408.3</v>
      </c>
      <c r="H2457" s="72" t="n">
        <v>3913.5</v>
      </c>
      <c r="I2457" s="71" t="n">
        <f aca="false">IF(B2457&gt;=Settings!$B$23,1,0)</f>
        <v>0</v>
      </c>
      <c r="J2457" s="71" t="n">
        <v>1</v>
      </c>
      <c r="K2457" s="71" t="n">
        <f aca="false">F2457*I2457*J2457</f>
        <v>0</v>
      </c>
      <c r="L2457" s="71" t="n">
        <f aca="false">E2457*I2457*J2457</f>
        <v>0</v>
      </c>
      <c r="M2457" s="72" t="n">
        <f aca="false">G2457*I2457*J2457</f>
        <v>0</v>
      </c>
      <c r="N2457" s="72" t="n">
        <f aca="false">D2457*I2457*J2457</f>
        <v>0</v>
      </c>
      <c r="O2457" s="71" t="n">
        <f aca="false">F2457*J2457</f>
        <v>34</v>
      </c>
      <c r="P2457" s="71" t="n">
        <f aca="false">E2457*J2457</f>
        <v>4</v>
      </c>
    </row>
    <row r="2458" customFormat="false" ht="15" hidden="false" customHeight="false" outlineLevel="0" collapsed="false">
      <c r="A2458" s="71" t="s">
        <v>61</v>
      </c>
      <c r="B2458" s="71" t="s">
        <v>48</v>
      </c>
      <c r="C2458" s="71" t="s">
        <v>1083</v>
      </c>
      <c r="D2458" s="72" t="n">
        <v>0</v>
      </c>
      <c r="E2458" s="71" t="n">
        <v>0</v>
      </c>
      <c r="F2458" s="71" t="n">
        <v>5</v>
      </c>
      <c r="G2458" s="72" t="n">
        <v>340.6</v>
      </c>
      <c r="H2458" s="72" t="n">
        <v>299.27</v>
      </c>
      <c r="I2458" s="71" t="n">
        <f aca="false">IF(B2458&gt;=Settings!$B$23,1,0)</f>
        <v>0</v>
      </c>
      <c r="J2458" s="71" t="n">
        <v>1</v>
      </c>
      <c r="K2458" s="71" t="n">
        <f aca="false">F2458*I2458*J2458</f>
        <v>0</v>
      </c>
      <c r="L2458" s="71" t="n">
        <f aca="false">E2458*I2458*J2458</f>
        <v>0</v>
      </c>
      <c r="M2458" s="72" t="n">
        <f aca="false">G2458*I2458*J2458</f>
        <v>0</v>
      </c>
      <c r="N2458" s="72" t="n">
        <f aca="false">D2458*I2458*J2458</f>
        <v>-0</v>
      </c>
      <c r="O2458" s="71" t="n">
        <f aca="false">F2458*J2458</f>
        <v>5</v>
      </c>
      <c r="P2458" s="71" t="n">
        <f aca="false">E2458*J2458</f>
        <v>0</v>
      </c>
    </row>
    <row r="2459" customFormat="false" ht="15" hidden="false" customHeight="false" outlineLevel="0" collapsed="false">
      <c r="A2459" s="71" t="s">
        <v>59</v>
      </c>
      <c r="B2459" s="71" t="s">
        <v>48</v>
      </c>
      <c r="C2459" s="71" t="s">
        <v>611</v>
      </c>
      <c r="D2459" s="72" t="n">
        <v>0</v>
      </c>
      <c r="E2459" s="71" t="n">
        <v>0</v>
      </c>
      <c r="F2459" s="71" t="n">
        <v>3</v>
      </c>
      <c r="G2459" s="72" t="n">
        <v>104.85</v>
      </c>
      <c r="H2459" s="72" t="n">
        <v>104.85</v>
      </c>
      <c r="I2459" s="71" t="n">
        <f aca="false">IF(B2459&gt;=Settings!$B$23,1,0)</f>
        <v>0</v>
      </c>
      <c r="J2459" s="71" t="n">
        <v>1</v>
      </c>
      <c r="K2459" s="71" t="n">
        <f aca="false">F2459*I2459*J2459</f>
        <v>0</v>
      </c>
      <c r="L2459" s="71" t="n">
        <f aca="false">E2459*I2459*J2459</f>
        <v>0</v>
      </c>
      <c r="M2459" s="72" t="n">
        <f aca="false">G2459*I2459*J2459</f>
        <v>0</v>
      </c>
      <c r="N2459" s="72" t="n">
        <f aca="false">D2459*I2459*J2459</f>
        <v>-0</v>
      </c>
      <c r="O2459" s="71" t="n">
        <f aca="false">F2459*J2459</f>
        <v>3</v>
      </c>
      <c r="P2459" s="71" t="n">
        <f aca="false">E2459*J2459</f>
        <v>0</v>
      </c>
    </row>
    <row r="2460" customFormat="false" ht="15" hidden="false" customHeight="false" outlineLevel="0" collapsed="false">
      <c r="A2460" s="71" t="s">
        <v>60</v>
      </c>
      <c r="B2460" s="71" t="s">
        <v>48</v>
      </c>
      <c r="C2460" s="71" t="s">
        <v>1565</v>
      </c>
      <c r="D2460" s="72" t="n">
        <v>74.95</v>
      </c>
      <c r="E2460" s="71" t="n">
        <v>1</v>
      </c>
      <c r="F2460" s="71" t="n">
        <v>0</v>
      </c>
      <c r="G2460" s="72" t="n">
        <v>0</v>
      </c>
      <c r="H2460" s="72" t="n">
        <v>-74.95</v>
      </c>
      <c r="I2460" s="71" t="n">
        <f aca="false">IF(B2460&gt;=Settings!$B$23,1,0)</f>
        <v>0</v>
      </c>
      <c r="J2460" s="71" t="n">
        <v>1</v>
      </c>
      <c r="K2460" s="71" t="n">
        <f aca="false">F2460*I2460*J2460</f>
        <v>0</v>
      </c>
      <c r="L2460" s="71" t="n">
        <f aca="false">E2460*I2460*J2460</f>
        <v>0</v>
      </c>
      <c r="M2460" s="72" t="n">
        <f aca="false">G2460*I2460*J2460</f>
        <v>0</v>
      </c>
      <c r="N2460" s="72" t="n">
        <f aca="false">D2460*I2460*J2460</f>
        <v>0</v>
      </c>
      <c r="O2460" s="71" t="n">
        <f aca="false">F2460*J2460</f>
        <v>0</v>
      </c>
      <c r="P2460" s="71" t="n">
        <f aca="false">E2460*J2460</f>
        <v>1</v>
      </c>
    </row>
    <row r="2461" customFormat="false" ht="15" hidden="false" customHeight="false" outlineLevel="0" collapsed="false">
      <c r="A2461" s="71" t="s">
        <v>61</v>
      </c>
      <c r="B2461" s="71" t="s">
        <v>48</v>
      </c>
      <c r="C2461" s="71" t="s">
        <v>1025</v>
      </c>
      <c r="D2461" s="72" t="n">
        <v>0</v>
      </c>
      <c r="E2461" s="71" t="n">
        <v>0</v>
      </c>
      <c r="F2461" s="71" t="n">
        <v>1</v>
      </c>
      <c r="G2461" s="72" t="n">
        <v>207.95</v>
      </c>
      <c r="H2461" s="72" t="n">
        <v>207.95</v>
      </c>
      <c r="I2461" s="71" t="n">
        <f aca="false">IF(B2461&gt;=Settings!$B$23,1,0)</f>
        <v>0</v>
      </c>
      <c r="J2461" s="71" t="n">
        <v>1</v>
      </c>
      <c r="K2461" s="71" t="n">
        <f aca="false">F2461*I2461*J2461</f>
        <v>0</v>
      </c>
      <c r="L2461" s="71" t="n">
        <f aca="false">E2461*I2461*J2461</f>
        <v>0</v>
      </c>
      <c r="M2461" s="72" t="n">
        <f aca="false">G2461*I2461*J2461</f>
        <v>0</v>
      </c>
      <c r="N2461" s="72" t="n">
        <f aca="false">D2461*I2461*J2461</f>
        <v>-0</v>
      </c>
      <c r="O2461" s="71" t="n">
        <f aca="false">F2461*J2461</f>
        <v>1</v>
      </c>
      <c r="P2461" s="71" t="n">
        <f aca="false">E2461*J2461</f>
        <v>0</v>
      </c>
    </row>
    <row r="2462" customFormat="false" ht="15" hidden="false" customHeight="false" outlineLevel="0" collapsed="false">
      <c r="A2462" s="71" t="s">
        <v>59</v>
      </c>
      <c r="B2462" s="71" t="s">
        <v>48</v>
      </c>
      <c r="C2462" s="71" t="s">
        <v>123</v>
      </c>
      <c r="D2462" s="72" t="n">
        <v>0</v>
      </c>
      <c r="E2462" s="71" t="n">
        <v>0</v>
      </c>
      <c r="F2462" s="71" t="n">
        <v>6</v>
      </c>
      <c r="G2462" s="72" t="n">
        <v>539.7</v>
      </c>
      <c r="H2462" s="72" t="n">
        <v>539.7</v>
      </c>
      <c r="I2462" s="71" t="n">
        <f aca="false">IF(B2462&gt;=Settings!$B$23,1,0)</f>
        <v>0</v>
      </c>
      <c r="J2462" s="71" t="n">
        <v>1</v>
      </c>
      <c r="K2462" s="71" t="n">
        <f aca="false">F2462*I2462*J2462</f>
        <v>0</v>
      </c>
      <c r="L2462" s="71" t="n">
        <f aca="false">E2462*I2462*J2462</f>
        <v>0</v>
      </c>
      <c r="M2462" s="72" t="n">
        <f aca="false">G2462*I2462*J2462</f>
        <v>0</v>
      </c>
      <c r="N2462" s="72" t="n">
        <f aca="false">D2462*I2462*J2462</f>
        <v>-0</v>
      </c>
      <c r="O2462" s="71" t="n">
        <f aca="false">F2462*J2462</f>
        <v>6</v>
      </c>
      <c r="P2462" s="71" t="n">
        <f aca="false">E2462*J2462</f>
        <v>0</v>
      </c>
    </row>
    <row r="2463" customFormat="false" ht="15" hidden="false" customHeight="false" outlineLevel="0" collapsed="false">
      <c r="A2463" s="71" t="s">
        <v>59</v>
      </c>
      <c r="B2463" s="71" t="s">
        <v>48</v>
      </c>
      <c r="C2463" s="71" t="s">
        <v>624</v>
      </c>
      <c r="D2463" s="72" t="n">
        <v>0</v>
      </c>
      <c r="E2463" s="71" t="n">
        <v>0</v>
      </c>
      <c r="F2463" s="71" t="n">
        <v>1</v>
      </c>
      <c r="G2463" s="72" t="n">
        <v>99.95</v>
      </c>
      <c r="H2463" s="72" t="n">
        <v>99.95</v>
      </c>
      <c r="I2463" s="71" t="n">
        <f aca="false">IF(B2463&gt;=Settings!$B$23,1,0)</f>
        <v>0</v>
      </c>
      <c r="J2463" s="71" t="n">
        <v>1</v>
      </c>
      <c r="K2463" s="71" t="n">
        <f aca="false">F2463*I2463*J2463</f>
        <v>0</v>
      </c>
      <c r="L2463" s="71" t="n">
        <f aca="false">E2463*I2463*J2463</f>
        <v>0</v>
      </c>
      <c r="M2463" s="72" t="n">
        <f aca="false">G2463*I2463*J2463</f>
        <v>0</v>
      </c>
      <c r="N2463" s="72" t="n">
        <f aca="false">D2463*I2463*J2463</f>
        <v>-0</v>
      </c>
      <c r="O2463" s="71" t="n">
        <f aca="false">F2463*J2463</f>
        <v>1</v>
      </c>
      <c r="P2463" s="71" t="n">
        <f aca="false">E2463*J2463</f>
        <v>0</v>
      </c>
    </row>
    <row r="2464" customFormat="false" ht="15" hidden="false" customHeight="false" outlineLevel="0" collapsed="false">
      <c r="A2464" s="71" t="s">
        <v>59</v>
      </c>
      <c r="B2464" s="71" t="s">
        <v>48</v>
      </c>
      <c r="C2464" s="71" t="s">
        <v>974</v>
      </c>
      <c r="D2464" s="72" t="n">
        <v>0</v>
      </c>
      <c r="E2464" s="71" t="n">
        <v>0</v>
      </c>
      <c r="F2464" s="71" t="n">
        <v>13</v>
      </c>
      <c r="G2464" s="72" t="n">
        <v>1931.277</v>
      </c>
      <c r="H2464" s="72" t="n">
        <v>1931.277</v>
      </c>
      <c r="I2464" s="71" t="n">
        <f aca="false">IF(B2464&gt;=Settings!$B$23,1,0)</f>
        <v>0</v>
      </c>
      <c r="J2464" s="71" t="n">
        <v>1</v>
      </c>
      <c r="K2464" s="71" t="n">
        <f aca="false">F2464*I2464*J2464</f>
        <v>0</v>
      </c>
      <c r="L2464" s="71" t="n">
        <f aca="false">E2464*I2464*J2464</f>
        <v>0</v>
      </c>
      <c r="M2464" s="72" t="n">
        <f aca="false">G2464*I2464*J2464</f>
        <v>0</v>
      </c>
      <c r="N2464" s="72" t="n">
        <f aca="false">D2464*I2464*J2464</f>
        <v>-0</v>
      </c>
      <c r="O2464" s="71" t="n">
        <f aca="false">F2464*J2464</f>
        <v>13</v>
      </c>
      <c r="P2464" s="71" t="n">
        <f aca="false">E2464*J2464</f>
        <v>0</v>
      </c>
    </row>
    <row r="2465" customFormat="false" ht="15" hidden="false" customHeight="false" outlineLevel="0" collapsed="false">
      <c r="A2465" s="71" t="s">
        <v>59</v>
      </c>
      <c r="B2465" s="71" t="s">
        <v>48</v>
      </c>
      <c r="C2465" s="71" t="s">
        <v>754</v>
      </c>
      <c r="D2465" s="72" t="n">
        <v>0</v>
      </c>
      <c r="E2465" s="71" t="n">
        <v>0</v>
      </c>
      <c r="F2465" s="71" t="n">
        <v>1308</v>
      </c>
      <c r="G2465" s="72" t="n">
        <v>0</v>
      </c>
      <c r="H2465" s="72" t="n">
        <v>0</v>
      </c>
      <c r="I2465" s="71" t="n">
        <f aca="false">IF(B2465&gt;=Settings!$B$23,1,0)</f>
        <v>0</v>
      </c>
      <c r="J2465" s="71" t="n">
        <v>0</v>
      </c>
      <c r="K2465" s="71" t="n">
        <f aca="false">F2465*I2465*J2465</f>
        <v>0</v>
      </c>
      <c r="L2465" s="71" t="n">
        <f aca="false">E2465*I2465*J2465</f>
        <v>0</v>
      </c>
      <c r="M2465" s="72" t="n">
        <f aca="false">G2465*I2465*J2465</f>
        <v>0</v>
      </c>
      <c r="N2465" s="72" t="n">
        <f aca="false">D2465*I2465*J2465</f>
        <v>-0</v>
      </c>
      <c r="O2465" s="71" t="n">
        <f aca="false">F2465*J2465</f>
        <v>0</v>
      </c>
      <c r="P2465" s="71" t="n">
        <f aca="false">E2465*J2465</f>
        <v>0</v>
      </c>
    </row>
    <row r="2466" customFormat="false" ht="15" hidden="false" customHeight="false" outlineLevel="0" collapsed="false">
      <c r="A2466" s="71" t="s">
        <v>59</v>
      </c>
      <c r="B2466" s="71" t="s">
        <v>48</v>
      </c>
      <c r="C2466" s="71" t="s">
        <v>997</v>
      </c>
      <c r="D2466" s="72" t="n">
        <v>0</v>
      </c>
      <c r="E2466" s="71" t="n">
        <v>0</v>
      </c>
      <c r="F2466" s="71" t="n">
        <v>1</v>
      </c>
      <c r="G2466" s="72" t="n">
        <v>159.95</v>
      </c>
      <c r="H2466" s="72" t="n">
        <v>159.95</v>
      </c>
      <c r="I2466" s="71" t="n">
        <f aca="false">IF(B2466&gt;=Settings!$B$23,1,0)</f>
        <v>0</v>
      </c>
      <c r="J2466" s="71" t="n">
        <v>1</v>
      </c>
      <c r="K2466" s="71" t="n">
        <f aca="false">F2466*I2466*J2466</f>
        <v>0</v>
      </c>
      <c r="L2466" s="71" t="n">
        <f aca="false">E2466*I2466*J2466</f>
        <v>0</v>
      </c>
      <c r="M2466" s="72" t="n">
        <f aca="false">G2466*I2466*J2466</f>
        <v>0</v>
      </c>
      <c r="N2466" s="72" t="n">
        <f aca="false">D2466*I2466*J2466</f>
        <v>-0</v>
      </c>
      <c r="O2466" s="71" t="n">
        <f aca="false">F2466*J2466</f>
        <v>1</v>
      </c>
      <c r="P2466" s="71" t="n">
        <f aca="false">E2466*J2466</f>
        <v>0</v>
      </c>
    </row>
    <row r="2467" customFormat="false" ht="15" hidden="false" customHeight="false" outlineLevel="0" collapsed="false">
      <c r="A2467" s="71" t="s">
        <v>59</v>
      </c>
      <c r="B2467" s="71" t="s">
        <v>48</v>
      </c>
      <c r="C2467" s="71" t="s">
        <v>1412</v>
      </c>
      <c r="D2467" s="72" t="n">
        <v>0</v>
      </c>
      <c r="E2467" s="71" t="n">
        <v>0</v>
      </c>
      <c r="F2467" s="71" t="n">
        <v>5</v>
      </c>
      <c r="G2467" s="72" t="n">
        <v>474.75</v>
      </c>
      <c r="H2467" s="72" t="n">
        <v>474.75</v>
      </c>
      <c r="I2467" s="71" t="n">
        <f aca="false">IF(B2467&gt;=Settings!$B$23,1,0)</f>
        <v>0</v>
      </c>
      <c r="J2467" s="71" t="n">
        <v>1</v>
      </c>
      <c r="K2467" s="71" t="n">
        <f aca="false">F2467*I2467*J2467</f>
        <v>0</v>
      </c>
      <c r="L2467" s="71" t="n">
        <f aca="false">E2467*I2467*J2467</f>
        <v>0</v>
      </c>
      <c r="M2467" s="72" t="n">
        <f aca="false">G2467*I2467*J2467</f>
        <v>0</v>
      </c>
      <c r="N2467" s="72" t="n">
        <f aca="false">D2467*I2467*J2467</f>
        <v>-0</v>
      </c>
      <c r="O2467" s="71" t="n">
        <f aca="false">F2467*J2467</f>
        <v>5</v>
      </c>
      <c r="P2467" s="71" t="n">
        <f aca="false">E2467*J2467</f>
        <v>0</v>
      </c>
    </row>
    <row r="2468" customFormat="false" ht="15" hidden="false" customHeight="false" outlineLevel="0" collapsed="false">
      <c r="A2468" s="71" t="s">
        <v>59</v>
      </c>
      <c r="B2468" s="71" t="s">
        <v>48</v>
      </c>
      <c r="C2468" s="71" t="s">
        <v>1172</v>
      </c>
      <c r="D2468" s="72" t="n">
        <v>0</v>
      </c>
      <c r="E2468" s="71" t="n">
        <v>0</v>
      </c>
      <c r="F2468" s="71" t="n">
        <v>8</v>
      </c>
      <c r="G2468" s="72" t="n">
        <v>925.016</v>
      </c>
      <c r="H2468" s="72" t="n">
        <v>925.016</v>
      </c>
      <c r="I2468" s="71" t="n">
        <f aca="false">IF(B2468&gt;=Settings!$B$23,1,0)</f>
        <v>0</v>
      </c>
      <c r="J2468" s="71" t="n">
        <v>1</v>
      </c>
      <c r="K2468" s="71" t="n">
        <f aca="false">F2468*I2468*J2468</f>
        <v>0</v>
      </c>
      <c r="L2468" s="71" t="n">
        <f aca="false">E2468*I2468*J2468</f>
        <v>0</v>
      </c>
      <c r="M2468" s="72" t="n">
        <f aca="false">G2468*I2468*J2468</f>
        <v>0</v>
      </c>
      <c r="N2468" s="72" t="n">
        <f aca="false">D2468*I2468*J2468</f>
        <v>-0</v>
      </c>
      <c r="O2468" s="71" t="n">
        <f aca="false">F2468*J2468</f>
        <v>8</v>
      </c>
      <c r="P2468" s="71" t="n">
        <f aca="false">E2468*J2468</f>
        <v>0</v>
      </c>
    </row>
    <row r="2469" customFormat="false" ht="15" hidden="false" customHeight="false" outlineLevel="0" collapsed="false">
      <c r="A2469" s="71" t="s">
        <v>60</v>
      </c>
      <c r="B2469" s="71" t="s">
        <v>48</v>
      </c>
      <c r="C2469" s="71" t="s">
        <v>952</v>
      </c>
      <c r="D2469" s="72" t="n">
        <v>1949.25</v>
      </c>
      <c r="E2469" s="71" t="n">
        <v>15</v>
      </c>
      <c r="F2469" s="71" t="n">
        <v>191</v>
      </c>
      <c r="G2469" s="72" t="n">
        <v>23776.45</v>
      </c>
      <c r="H2469" s="72" t="n">
        <v>21827.2</v>
      </c>
      <c r="I2469" s="71" t="n">
        <f aca="false">IF(B2469&gt;=Settings!$B$23,1,0)</f>
        <v>0</v>
      </c>
      <c r="J2469" s="71" t="n">
        <v>1</v>
      </c>
      <c r="K2469" s="71" t="n">
        <f aca="false">F2469*I2469*J2469</f>
        <v>0</v>
      </c>
      <c r="L2469" s="71" t="n">
        <f aca="false">E2469*I2469*J2469</f>
        <v>0</v>
      </c>
      <c r="M2469" s="72" t="n">
        <f aca="false">G2469*I2469*J2469</f>
        <v>0</v>
      </c>
      <c r="N2469" s="72" t="n">
        <f aca="false">D2469*I2469*J2469</f>
        <v>0</v>
      </c>
      <c r="O2469" s="71" t="n">
        <f aca="false">F2469*J2469</f>
        <v>191</v>
      </c>
      <c r="P2469" s="71" t="n">
        <f aca="false">E2469*J2469</f>
        <v>15</v>
      </c>
    </row>
    <row r="2470" customFormat="false" ht="15" hidden="false" customHeight="false" outlineLevel="0" collapsed="false">
      <c r="A2470" s="71" t="s">
        <v>59</v>
      </c>
      <c r="B2470" s="71" t="s">
        <v>48</v>
      </c>
      <c r="C2470" s="71" t="s">
        <v>1275</v>
      </c>
      <c r="D2470" s="72" t="n">
        <v>0</v>
      </c>
      <c r="E2470" s="71" t="n">
        <v>0</v>
      </c>
      <c r="F2470" s="71" t="n">
        <v>4</v>
      </c>
      <c r="G2470" s="72" t="n">
        <v>419.8</v>
      </c>
      <c r="H2470" s="72" t="n">
        <v>419.8</v>
      </c>
      <c r="I2470" s="71" t="n">
        <f aca="false">IF(B2470&gt;=Settings!$B$23,1,0)</f>
        <v>0</v>
      </c>
      <c r="J2470" s="71" t="n">
        <v>1</v>
      </c>
      <c r="K2470" s="71" t="n">
        <f aca="false">F2470*I2470*J2470</f>
        <v>0</v>
      </c>
      <c r="L2470" s="71" t="n">
        <f aca="false">E2470*I2470*J2470</f>
        <v>0</v>
      </c>
      <c r="M2470" s="72" t="n">
        <f aca="false">G2470*I2470*J2470</f>
        <v>0</v>
      </c>
      <c r="N2470" s="72" t="n">
        <f aca="false">D2470*I2470*J2470</f>
        <v>-0</v>
      </c>
      <c r="O2470" s="71" t="n">
        <f aca="false">F2470*J2470</f>
        <v>4</v>
      </c>
      <c r="P2470" s="71" t="n">
        <f aca="false">E2470*J2470</f>
        <v>0</v>
      </c>
    </row>
    <row r="2471" customFormat="false" ht="15" hidden="false" customHeight="false" outlineLevel="0" collapsed="false">
      <c r="A2471" s="71" t="s">
        <v>60</v>
      </c>
      <c r="B2471" s="71" t="s">
        <v>48</v>
      </c>
      <c r="C2471" s="71" t="s">
        <v>1372</v>
      </c>
      <c r="D2471" s="72" t="n">
        <v>119.95</v>
      </c>
      <c r="E2471" s="71" t="n">
        <v>1</v>
      </c>
      <c r="F2471" s="71" t="n">
        <v>41</v>
      </c>
      <c r="G2471" s="72" t="n">
        <v>3612.95</v>
      </c>
      <c r="H2471" s="72" t="n">
        <v>3493</v>
      </c>
      <c r="I2471" s="71" t="n">
        <f aca="false">IF(B2471&gt;=Settings!$B$23,1,0)</f>
        <v>0</v>
      </c>
      <c r="J2471" s="71" t="n">
        <v>1</v>
      </c>
      <c r="K2471" s="71" t="n">
        <f aca="false">F2471*I2471*J2471</f>
        <v>0</v>
      </c>
      <c r="L2471" s="71" t="n">
        <f aca="false">E2471*I2471*J2471</f>
        <v>0</v>
      </c>
      <c r="M2471" s="72" t="n">
        <f aca="false">G2471*I2471*J2471</f>
        <v>0</v>
      </c>
      <c r="N2471" s="72" t="n">
        <f aca="false">D2471*I2471*J2471</f>
        <v>0</v>
      </c>
      <c r="O2471" s="71" t="n">
        <f aca="false">F2471*J2471</f>
        <v>41</v>
      </c>
      <c r="P2471" s="71" t="n">
        <f aca="false">E2471*J2471</f>
        <v>1</v>
      </c>
    </row>
    <row r="2472" customFormat="false" ht="15" hidden="false" customHeight="false" outlineLevel="0" collapsed="false">
      <c r="A2472" s="71" t="s">
        <v>61</v>
      </c>
      <c r="B2472" s="71" t="s">
        <v>48</v>
      </c>
      <c r="C2472" s="71" t="s">
        <v>1236</v>
      </c>
      <c r="D2472" s="72" t="n">
        <v>91.95</v>
      </c>
      <c r="E2472" s="71" t="n">
        <v>1</v>
      </c>
      <c r="F2472" s="71" t="n">
        <v>3</v>
      </c>
      <c r="G2472" s="72" t="n">
        <v>231.85</v>
      </c>
      <c r="H2472" s="72" t="n">
        <v>139.9</v>
      </c>
      <c r="I2472" s="71" t="n">
        <f aca="false">IF(B2472&gt;=Settings!$B$23,1,0)</f>
        <v>0</v>
      </c>
      <c r="J2472" s="71" t="n">
        <v>1</v>
      </c>
      <c r="K2472" s="71" t="n">
        <f aca="false">F2472*I2472*J2472</f>
        <v>0</v>
      </c>
      <c r="L2472" s="71" t="n">
        <f aca="false">E2472*I2472*J2472</f>
        <v>0</v>
      </c>
      <c r="M2472" s="72" t="n">
        <f aca="false">G2472*I2472*J2472</f>
        <v>0</v>
      </c>
      <c r="N2472" s="72" t="n">
        <f aca="false">D2472*I2472*J2472</f>
        <v>0</v>
      </c>
      <c r="O2472" s="71" t="n">
        <f aca="false">F2472*J2472</f>
        <v>3</v>
      </c>
      <c r="P2472" s="71" t="n">
        <f aca="false">E2472*J2472</f>
        <v>1</v>
      </c>
    </row>
    <row r="2473" customFormat="false" ht="15" hidden="false" customHeight="false" outlineLevel="0" collapsed="false">
      <c r="A2473" s="71" t="s">
        <v>59</v>
      </c>
      <c r="B2473" s="71" t="s">
        <v>48</v>
      </c>
      <c r="C2473" s="71" t="s">
        <v>972</v>
      </c>
      <c r="D2473" s="72" t="n">
        <v>0</v>
      </c>
      <c r="E2473" s="71" t="n">
        <v>0</v>
      </c>
      <c r="F2473" s="71" t="n">
        <v>1</v>
      </c>
      <c r="G2473" s="72" t="n">
        <v>329.95</v>
      </c>
      <c r="H2473" s="72" t="n">
        <v>329.95</v>
      </c>
      <c r="I2473" s="71" t="n">
        <f aca="false">IF(B2473&gt;=Settings!$B$23,1,0)</f>
        <v>0</v>
      </c>
      <c r="J2473" s="71" t="n">
        <v>1</v>
      </c>
      <c r="K2473" s="71" t="n">
        <f aca="false">F2473*I2473*J2473</f>
        <v>0</v>
      </c>
      <c r="L2473" s="71" t="n">
        <f aca="false">E2473*I2473*J2473</f>
        <v>0</v>
      </c>
      <c r="M2473" s="72" t="n">
        <f aca="false">G2473*I2473*J2473</f>
        <v>0</v>
      </c>
      <c r="N2473" s="72" t="n">
        <f aca="false">D2473*I2473*J2473</f>
        <v>-0</v>
      </c>
      <c r="O2473" s="71" t="n">
        <f aca="false">F2473*J2473</f>
        <v>1</v>
      </c>
      <c r="P2473" s="71" t="n">
        <f aca="false">E2473*J2473</f>
        <v>0</v>
      </c>
    </row>
    <row r="2474" customFormat="false" ht="15" hidden="false" customHeight="false" outlineLevel="0" collapsed="false">
      <c r="A2474" s="71" t="s">
        <v>60</v>
      </c>
      <c r="B2474" s="71" t="s">
        <v>48</v>
      </c>
      <c r="C2474" s="71" t="s">
        <v>1780</v>
      </c>
      <c r="D2474" s="72" t="n">
        <v>0</v>
      </c>
      <c r="E2474" s="71" t="n">
        <v>0</v>
      </c>
      <c r="F2474" s="71" t="n">
        <v>1</v>
      </c>
      <c r="G2474" s="72" t="n">
        <v>179.95</v>
      </c>
      <c r="H2474" s="72" t="n">
        <v>179.95</v>
      </c>
      <c r="I2474" s="71" t="n">
        <f aca="false">IF(B2474&gt;=Settings!$B$23,1,0)</f>
        <v>0</v>
      </c>
      <c r="J2474" s="71" t="n">
        <v>1</v>
      </c>
      <c r="K2474" s="71" t="n">
        <f aca="false">F2474*I2474*J2474</f>
        <v>0</v>
      </c>
      <c r="L2474" s="71" t="n">
        <f aca="false">E2474*I2474*J2474</f>
        <v>0</v>
      </c>
      <c r="M2474" s="72" t="n">
        <f aca="false">G2474*I2474*J2474</f>
        <v>0</v>
      </c>
      <c r="N2474" s="72" t="n">
        <f aca="false">D2474*I2474*J2474</f>
        <v>-0</v>
      </c>
      <c r="O2474" s="71" t="n">
        <f aca="false">F2474*J2474</f>
        <v>1</v>
      </c>
      <c r="P2474" s="71" t="n">
        <f aca="false">E2474*J2474</f>
        <v>0</v>
      </c>
    </row>
    <row r="2475" customFormat="false" ht="15" hidden="false" customHeight="false" outlineLevel="0" collapsed="false">
      <c r="A2475" s="71" t="s">
        <v>59</v>
      </c>
      <c r="B2475" s="71" t="s">
        <v>48</v>
      </c>
      <c r="C2475" s="71" t="s">
        <v>1366</v>
      </c>
      <c r="D2475" s="72" t="n">
        <v>0</v>
      </c>
      <c r="E2475" s="71" t="n">
        <v>0</v>
      </c>
      <c r="F2475" s="71" t="n">
        <v>14</v>
      </c>
      <c r="G2475" s="72" t="n">
        <v>899.494</v>
      </c>
      <c r="H2475" s="72" t="n">
        <v>899.494</v>
      </c>
      <c r="I2475" s="71" t="n">
        <f aca="false">IF(B2475&gt;=Settings!$B$23,1,0)</f>
        <v>0</v>
      </c>
      <c r="J2475" s="71" t="n">
        <v>1</v>
      </c>
      <c r="K2475" s="71" t="n">
        <f aca="false">F2475*I2475*J2475</f>
        <v>0</v>
      </c>
      <c r="L2475" s="71" t="n">
        <f aca="false">E2475*I2475*J2475</f>
        <v>0</v>
      </c>
      <c r="M2475" s="72" t="n">
        <f aca="false">G2475*I2475*J2475</f>
        <v>0</v>
      </c>
      <c r="N2475" s="72" t="n">
        <f aca="false">D2475*I2475*J2475</f>
        <v>-0</v>
      </c>
      <c r="O2475" s="71" t="n">
        <f aca="false">F2475*J2475</f>
        <v>14</v>
      </c>
      <c r="P2475" s="71" t="n">
        <f aca="false">E2475*J2475</f>
        <v>0</v>
      </c>
    </row>
    <row r="2476" customFormat="false" ht="15" hidden="false" customHeight="false" outlineLevel="0" collapsed="false">
      <c r="A2476" s="71" t="s">
        <v>59</v>
      </c>
      <c r="B2476" s="71" t="s">
        <v>48</v>
      </c>
      <c r="C2476" s="71" t="s">
        <v>1365</v>
      </c>
      <c r="D2476" s="72" t="n">
        <v>0</v>
      </c>
      <c r="E2476" s="71" t="n">
        <v>0</v>
      </c>
      <c r="F2476" s="71" t="n">
        <v>3</v>
      </c>
      <c r="G2476" s="72" t="n">
        <v>104.85</v>
      </c>
      <c r="H2476" s="72" t="n">
        <v>104.85</v>
      </c>
      <c r="I2476" s="71" t="n">
        <f aca="false">IF(B2476&gt;=Settings!$B$23,1,0)</f>
        <v>0</v>
      </c>
      <c r="J2476" s="71" t="n">
        <v>1</v>
      </c>
      <c r="K2476" s="71" t="n">
        <f aca="false">F2476*I2476*J2476</f>
        <v>0</v>
      </c>
      <c r="L2476" s="71" t="n">
        <f aca="false">E2476*I2476*J2476</f>
        <v>0</v>
      </c>
      <c r="M2476" s="72" t="n">
        <f aca="false">G2476*I2476*J2476</f>
        <v>0</v>
      </c>
      <c r="N2476" s="72" t="n">
        <f aca="false">D2476*I2476*J2476</f>
        <v>-0</v>
      </c>
      <c r="O2476" s="71" t="n">
        <f aca="false">F2476*J2476</f>
        <v>3</v>
      </c>
      <c r="P2476" s="71" t="n">
        <f aca="false">E2476*J2476</f>
        <v>0</v>
      </c>
    </row>
    <row r="2477" customFormat="false" ht="15" hidden="false" customHeight="false" outlineLevel="0" collapsed="false">
      <c r="A2477" s="71" t="s">
        <v>60</v>
      </c>
      <c r="B2477" s="71" t="s">
        <v>48</v>
      </c>
      <c r="C2477" s="71" t="s">
        <v>1770</v>
      </c>
      <c r="D2477" s="72" t="n">
        <v>179.9</v>
      </c>
      <c r="E2477" s="71" t="n">
        <v>2</v>
      </c>
      <c r="F2477" s="71" t="n">
        <v>14</v>
      </c>
      <c r="G2477" s="72" t="n">
        <v>1259.3</v>
      </c>
      <c r="H2477" s="72" t="n">
        <v>1079.4</v>
      </c>
      <c r="I2477" s="71" t="n">
        <f aca="false">IF(B2477&gt;=Settings!$B$23,1,0)</f>
        <v>0</v>
      </c>
      <c r="J2477" s="71" t="n">
        <v>1</v>
      </c>
      <c r="K2477" s="71" t="n">
        <f aca="false">F2477*I2477*J2477</f>
        <v>0</v>
      </c>
      <c r="L2477" s="71" t="n">
        <f aca="false">E2477*I2477*J2477</f>
        <v>0</v>
      </c>
      <c r="M2477" s="72" t="n">
        <f aca="false">G2477*I2477*J2477</f>
        <v>0</v>
      </c>
      <c r="N2477" s="72" t="n">
        <f aca="false">D2477*I2477*J2477</f>
        <v>0</v>
      </c>
      <c r="O2477" s="71" t="n">
        <f aca="false">F2477*J2477</f>
        <v>14</v>
      </c>
      <c r="P2477" s="71" t="n">
        <f aca="false">E2477*J2477</f>
        <v>2</v>
      </c>
    </row>
    <row r="2478" customFormat="false" ht="15" hidden="false" customHeight="false" outlineLevel="0" collapsed="false">
      <c r="A2478" s="71" t="s">
        <v>60</v>
      </c>
      <c r="B2478" s="71" t="s">
        <v>48</v>
      </c>
      <c r="C2478" s="71" t="s">
        <v>1029</v>
      </c>
      <c r="D2478" s="72" t="n">
        <v>0</v>
      </c>
      <c r="E2478" s="71" t="n">
        <v>0</v>
      </c>
      <c r="F2478" s="71" t="n">
        <v>11</v>
      </c>
      <c r="G2478" s="72" t="n">
        <v>98.45</v>
      </c>
      <c r="H2478" s="72" t="n">
        <v>98.45</v>
      </c>
      <c r="I2478" s="71" t="n">
        <f aca="false">IF(B2478&gt;=Settings!$B$23,1,0)</f>
        <v>0</v>
      </c>
      <c r="J2478" s="71" t="n">
        <v>1</v>
      </c>
      <c r="K2478" s="71" t="n">
        <f aca="false">F2478*I2478*J2478</f>
        <v>0</v>
      </c>
      <c r="L2478" s="71" t="n">
        <f aca="false">E2478*I2478*J2478</f>
        <v>0</v>
      </c>
      <c r="M2478" s="72" t="n">
        <f aca="false">G2478*I2478*J2478</f>
        <v>0</v>
      </c>
      <c r="N2478" s="72" t="n">
        <f aca="false">D2478*I2478*J2478</f>
        <v>-0</v>
      </c>
      <c r="O2478" s="71" t="n">
        <f aca="false">F2478*J2478</f>
        <v>11</v>
      </c>
      <c r="P2478" s="71" t="n">
        <f aca="false">E2478*J2478</f>
        <v>0</v>
      </c>
    </row>
    <row r="2479" customFormat="false" ht="15" hidden="false" customHeight="false" outlineLevel="0" collapsed="false">
      <c r="A2479" s="71" t="s">
        <v>60</v>
      </c>
      <c r="B2479" s="71" t="s">
        <v>48</v>
      </c>
      <c r="C2479" s="71" t="s">
        <v>652</v>
      </c>
      <c r="D2479" s="72" t="n">
        <v>0</v>
      </c>
      <c r="E2479" s="71" t="n">
        <v>0</v>
      </c>
      <c r="F2479" s="71" t="n">
        <v>17</v>
      </c>
      <c r="G2479" s="72" t="n">
        <v>399.15</v>
      </c>
      <c r="H2479" s="72" t="n">
        <v>399.15</v>
      </c>
      <c r="I2479" s="71" t="n">
        <f aca="false">IF(B2479&gt;=Settings!$B$23,1,0)</f>
        <v>0</v>
      </c>
      <c r="J2479" s="71" t="n">
        <v>1</v>
      </c>
      <c r="K2479" s="71" t="n">
        <f aca="false">F2479*I2479*J2479</f>
        <v>0</v>
      </c>
      <c r="L2479" s="71" t="n">
        <f aca="false">E2479*I2479*J2479</f>
        <v>0</v>
      </c>
      <c r="M2479" s="72" t="n">
        <f aca="false">G2479*I2479*J2479</f>
        <v>0</v>
      </c>
      <c r="N2479" s="72" t="n">
        <f aca="false">D2479*I2479*J2479</f>
        <v>-0</v>
      </c>
      <c r="O2479" s="71" t="n">
        <f aca="false">F2479*J2479</f>
        <v>17</v>
      </c>
      <c r="P2479" s="71" t="n">
        <f aca="false">E2479*J2479</f>
        <v>0</v>
      </c>
    </row>
    <row r="2480" customFormat="false" ht="15" hidden="false" customHeight="false" outlineLevel="0" collapsed="false">
      <c r="A2480" s="71" t="s">
        <v>61</v>
      </c>
      <c r="B2480" s="71" t="s">
        <v>48</v>
      </c>
      <c r="C2480" s="71" t="s">
        <v>363</v>
      </c>
      <c r="D2480" s="72" t="n">
        <v>0</v>
      </c>
      <c r="E2480" s="71" t="n">
        <v>0</v>
      </c>
      <c r="F2480" s="71" t="n">
        <v>5</v>
      </c>
      <c r="G2480" s="72" t="n">
        <v>532.75</v>
      </c>
      <c r="H2480" s="72" t="n">
        <v>502.77</v>
      </c>
      <c r="I2480" s="71" t="n">
        <f aca="false">IF(B2480&gt;=Settings!$B$23,1,0)</f>
        <v>0</v>
      </c>
      <c r="J2480" s="71" t="n">
        <v>1</v>
      </c>
      <c r="K2480" s="71" t="n">
        <f aca="false">F2480*I2480*J2480</f>
        <v>0</v>
      </c>
      <c r="L2480" s="71" t="n">
        <f aca="false">E2480*I2480*J2480</f>
        <v>0</v>
      </c>
      <c r="M2480" s="72" t="n">
        <f aca="false">G2480*I2480*J2480</f>
        <v>0</v>
      </c>
      <c r="N2480" s="72" t="n">
        <f aca="false">D2480*I2480*J2480</f>
        <v>-0</v>
      </c>
      <c r="O2480" s="71" t="n">
        <f aca="false">F2480*J2480</f>
        <v>5</v>
      </c>
      <c r="P2480" s="71" t="n">
        <f aca="false">E2480*J2480</f>
        <v>0</v>
      </c>
    </row>
    <row r="2481" customFormat="false" ht="15" hidden="false" customHeight="false" outlineLevel="0" collapsed="false">
      <c r="A2481" s="71" t="s">
        <v>60</v>
      </c>
      <c r="B2481" s="71" t="s">
        <v>48</v>
      </c>
      <c r="C2481" s="71" t="s">
        <v>1296</v>
      </c>
      <c r="D2481" s="72" t="n">
        <v>68.85</v>
      </c>
      <c r="E2481" s="71" t="n">
        <v>3</v>
      </c>
      <c r="F2481" s="71" t="n">
        <v>90</v>
      </c>
      <c r="G2481" s="72" t="n">
        <v>2065.5</v>
      </c>
      <c r="H2481" s="72" t="n">
        <v>1992.06</v>
      </c>
      <c r="I2481" s="71" t="n">
        <f aca="false">IF(B2481&gt;=Settings!$B$23,1,0)</f>
        <v>0</v>
      </c>
      <c r="J2481" s="71" t="n">
        <v>1</v>
      </c>
      <c r="K2481" s="71" t="n">
        <f aca="false">F2481*I2481*J2481</f>
        <v>0</v>
      </c>
      <c r="L2481" s="71" t="n">
        <f aca="false">E2481*I2481*J2481</f>
        <v>0</v>
      </c>
      <c r="M2481" s="72" t="n">
        <f aca="false">G2481*I2481*J2481</f>
        <v>0</v>
      </c>
      <c r="N2481" s="72" t="n">
        <f aca="false">D2481*I2481*J2481</f>
        <v>0</v>
      </c>
      <c r="O2481" s="71" t="n">
        <f aca="false">F2481*J2481</f>
        <v>90</v>
      </c>
      <c r="P2481" s="71" t="n">
        <f aca="false">E2481*J2481</f>
        <v>3</v>
      </c>
    </row>
    <row r="2482" customFormat="false" ht="15" hidden="false" customHeight="false" outlineLevel="0" collapsed="false">
      <c r="A2482" s="71" t="s">
        <v>59</v>
      </c>
      <c r="B2482" s="71" t="s">
        <v>48</v>
      </c>
      <c r="C2482" s="71" t="s">
        <v>901</v>
      </c>
      <c r="D2482" s="72" t="n">
        <v>0</v>
      </c>
      <c r="E2482" s="71" t="n">
        <v>0</v>
      </c>
      <c r="F2482" s="71" t="n">
        <v>1</v>
      </c>
      <c r="G2482" s="72" t="n">
        <v>139.95</v>
      </c>
      <c r="H2482" s="72" t="n">
        <v>139.95</v>
      </c>
      <c r="I2482" s="71" t="n">
        <f aca="false">IF(B2482&gt;=Settings!$B$23,1,0)</f>
        <v>0</v>
      </c>
      <c r="J2482" s="71" t="n">
        <v>1</v>
      </c>
      <c r="K2482" s="71" t="n">
        <f aca="false">F2482*I2482*J2482</f>
        <v>0</v>
      </c>
      <c r="L2482" s="71" t="n">
        <f aca="false">E2482*I2482*J2482</f>
        <v>0</v>
      </c>
      <c r="M2482" s="72" t="n">
        <f aca="false">G2482*I2482*J2482</f>
        <v>0</v>
      </c>
      <c r="N2482" s="72" t="n">
        <f aca="false">D2482*I2482*J2482</f>
        <v>-0</v>
      </c>
      <c r="O2482" s="71" t="n">
        <f aca="false">F2482*J2482</f>
        <v>1</v>
      </c>
      <c r="P2482" s="71" t="n">
        <f aca="false">E2482*J2482</f>
        <v>0</v>
      </c>
    </row>
    <row r="2483" customFormat="false" ht="15" hidden="false" customHeight="false" outlineLevel="0" collapsed="false">
      <c r="A2483" s="71" t="s">
        <v>59</v>
      </c>
      <c r="B2483" s="71" t="s">
        <v>48</v>
      </c>
      <c r="C2483" s="71" t="s">
        <v>1786</v>
      </c>
      <c r="D2483" s="72" t="n">
        <v>0</v>
      </c>
      <c r="E2483" s="71" t="n">
        <v>0</v>
      </c>
      <c r="F2483" s="71" t="n">
        <v>1</v>
      </c>
      <c r="G2483" s="72" t="n">
        <v>116.95</v>
      </c>
      <c r="H2483" s="72" t="n">
        <v>116.95</v>
      </c>
      <c r="I2483" s="71" t="n">
        <f aca="false">IF(B2483&gt;=Settings!$B$23,1,0)</f>
        <v>0</v>
      </c>
      <c r="J2483" s="71" t="n">
        <v>1</v>
      </c>
      <c r="K2483" s="71" t="n">
        <f aca="false">F2483*I2483*J2483</f>
        <v>0</v>
      </c>
      <c r="L2483" s="71" t="n">
        <f aca="false">E2483*I2483*J2483</f>
        <v>0</v>
      </c>
      <c r="M2483" s="72" t="n">
        <f aca="false">G2483*I2483*J2483</f>
        <v>0</v>
      </c>
      <c r="N2483" s="72" t="n">
        <f aca="false">D2483*I2483*J2483</f>
        <v>-0</v>
      </c>
      <c r="O2483" s="71" t="n">
        <f aca="false">F2483*J2483</f>
        <v>1</v>
      </c>
      <c r="P2483" s="71" t="n">
        <f aca="false">E2483*J2483</f>
        <v>0</v>
      </c>
    </row>
    <row r="2484" customFormat="false" ht="15" hidden="false" customHeight="false" outlineLevel="0" collapsed="false">
      <c r="A2484" s="71" t="s">
        <v>59</v>
      </c>
      <c r="B2484" s="71" t="s">
        <v>48</v>
      </c>
      <c r="C2484" s="71" t="s">
        <v>960</v>
      </c>
      <c r="D2484" s="72" t="n">
        <v>0</v>
      </c>
      <c r="E2484" s="71" t="n">
        <v>0</v>
      </c>
      <c r="F2484" s="71" t="n">
        <v>12</v>
      </c>
      <c r="G2484" s="72" t="n">
        <v>1113.617</v>
      </c>
      <c r="H2484" s="72" t="n">
        <v>1113.617</v>
      </c>
      <c r="I2484" s="71" t="n">
        <f aca="false">IF(B2484&gt;=Settings!$B$23,1,0)</f>
        <v>0</v>
      </c>
      <c r="J2484" s="71" t="n">
        <v>1</v>
      </c>
      <c r="K2484" s="71" t="n">
        <f aca="false">F2484*I2484*J2484</f>
        <v>0</v>
      </c>
      <c r="L2484" s="71" t="n">
        <f aca="false">E2484*I2484*J2484</f>
        <v>0</v>
      </c>
      <c r="M2484" s="72" t="n">
        <f aca="false">G2484*I2484*J2484</f>
        <v>0</v>
      </c>
      <c r="N2484" s="72" t="n">
        <f aca="false">D2484*I2484*J2484</f>
        <v>-0</v>
      </c>
      <c r="O2484" s="71" t="n">
        <f aca="false">F2484*J2484</f>
        <v>12</v>
      </c>
      <c r="P2484" s="71" t="n">
        <f aca="false">E2484*J2484</f>
        <v>0</v>
      </c>
    </row>
    <row r="2485" customFormat="false" ht="15" hidden="false" customHeight="false" outlineLevel="0" collapsed="false">
      <c r="A2485" s="71" t="s">
        <v>59</v>
      </c>
      <c r="B2485" s="71" t="s">
        <v>48</v>
      </c>
      <c r="C2485" s="71" t="s">
        <v>1432</v>
      </c>
      <c r="D2485" s="72" t="n">
        <v>0</v>
      </c>
      <c r="E2485" s="71" t="n">
        <v>0</v>
      </c>
      <c r="F2485" s="71" t="n">
        <v>3</v>
      </c>
      <c r="G2485" s="72" t="n">
        <v>327.2</v>
      </c>
      <c r="H2485" s="72" t="n">
        <v>327.2</v>
      </c>
      <c r="I2485" s="71" t="n">
        <f aca="false">IF(B2485&gt;=Settings!$B$23,1,0)</f>
        <v>0</v>
      </c>
      <c r="J2485" s="71" t="n">
        <v>1</v>
      </c>
      <c r="K2485" s="71" t="n">
        <f aca="false">F2485*I2485*J2485</f>
        <v>0</v>
      </c>
      <c r="L2485" s="71" t="n">
        <f aca="false">E2485*I2485*J2485</f>
        <v>0</v>
      </c>
      <c r="M2485" s="72" t="n">
        <f aca="false">G2485*I2485*J2485</f>
        <v>0</v>
      </c>
      <c r="N2485" s="72" t="n">
        <f aca="false">D2485*I2485*J2485</f>
        <v>-0</v>
      </c>
      <c r="O2485" s="71" t="n">
        <f aca="false">F2485*J2485</f>
        <v>3</v>
      </c>
      <c r="P2485" s="71" t="n">
        <f aca="false">E2485*J2485</f>
        <v>0</v>
      </c>
    </row>
    <row r="2486" customFormat="false" ht="15" hidden="false" customHeight="false" outlineLevel="0" collapsed="false">
      <c r="A2486" s="71" t="s">
        <v>59</v>
      </c>
      <c r="B2486" s="71" t="s">
        <v>48</v>
      </c>
      <c r="C2486" s="71" t="s">
        <v>119</v>
      </c>
      <c r="D2486" s="72" t="n">
        <v>0</v>
      </c>
      <c r="E2486" s="71" t="n">
        <v>0</v>
      </c>
      <c r="F2486" s="71" t="n">
        <v>123</v>
      </c>
      <c r="G2486" s="72" t="n">
        <v>10951.768</v>
      </c>
      <c r="H2486" s="72" t="n">
        <v>10951.768</v>
      </c>
      <c r="I2486" s="71" t="n">
        <f aca="false">IF(B2486&gt;=Settings!$B$23,1,0)</f>
        <v>0</v>
      </c>
      <c r="J2486" s="71" t="n">
        <v>1</v>
      </c>
      <c r="K2486" s="71" t="n">
        <f aca="false">F2486*I2486*J2486</f>
        <v>0</v>
      </c>
      <c r="L2486" s="71" t="n">
        <f aca="false">E2486*I2486*J2486</f>
        <v>0</v>
      </c>
      <c r="M2486" s="72" t="n">
        <f aca="false">G2486*I2486*J2486</f>
        <v>0</v>
      </c>
      <c r="N2486" s="72" t="n">
        <f aca="false">D2486*I2486*J2486</f>
        <v>-0</v>
      </c>
      <c r="O2486" s="71" t="n">
        <f aca="false">F2486*J2486</f>
        <v>123</v>
      </c>
      <c r="P2486" s="71" t="n">
        <f aca="false">E2486*J2486</f>
        <v>0</v>
      </c>
    </row>
    <row r="2487" customFormat="false" ht="15" hidden="false" customHeight="false" outlineLevel="0" collapsed="false">
      <c r="A2487" s="71" t="s">
        <v>61</v>
      </c>
      <c r="B2487" s="71" t="s">
        <v>48</v>
      </c>
      <c r="C2487" s="71" t="s">
        <v>1252</v>
      </c>
      <c r="D2487" s="72" t="n">
        <v>119.95</v>
      </c>
      <c r="E2487" s="71" t="n">
        <v>1</v>
      </c>
      <c r="F2487" s="71" t="n">
        <v>4</v>
      </c>
      <c r="G2487" s="72" t="n">
        <v>494.8</v>
      </c>
      <c r="H2487" s="72" t="n">
        <v>374.85</v>
      </c>
      <c r="I2487" s="71" t="n">
        <f aca="false">IF(B2487&gt;=Settings!$B$23,1,0)</f>
        <v>0</v>
      </c>
      <c r="J2487" s="71" t="n">
        <v>1</v>
      </c>
      <c r="K2487" s="71" t="n">
        <f aca="false">F2487*I2487*J2487</f>
        <v>0</v>
      </c>
      <c r="L2487" s="71" t="n">
        <f aca="false">E2487*I2487*J2487</f>
        <v>0</v>
      </c>
      <c r="M2487" s="72" t="n">
        <f aca="false">G2487*I2487*J2487</f>
        <v>0</v>
      </c>
      <c r="N2487" s="72" t="n">
        <f aca="false">D2487*I2487*J2487</f>
        <v>0</v>
      </c>
      <c r="O2487" s="71" t="n">
        <f aca="false">F2487*J2487</f>
        <v>4</v>
      </c>
      <c r="P2487" s="71" t="n">
        <f aca="false">E2487*J2487</f>
        <v>1</v>
      </c>
    </row>
    <row r="2488" customFormat="false" ht="15" hidden="false" customHeight="false" outlineLevel="0" collapsed="false">
      <c r="A2488" s="71" t="s">
        <v>59</v>
      </c>
      <c r="B2488" s="71" t="s">
        <v>48</v>
      </c>
      <c r="C2488" s="71" t="s">
        <v>114</v>
      </c>
      <c r="D2488" s="72" t="n">
        <v>0</v>
      </c>
      <c r="E2488" s="71" t="n">
        <v>0</v>
      </c>
      <c r="F2488" s="71" t="n">
        <v>47</v>
      </c>
      <c r="G2488" s="72" t="n">
        <v>4895.28</v>
      </c>
      <c r="H2488" s="72" t="n">
        <v>4895.28</v>
      </c>
      <c r="I2488" s="71" t="n">
        <f aca="false">IF(B2488&gt;=Settings!$B$23,1,0)</f>
        <v>0</v>
      </c>
      <c r="J2488" s="71" t="n">
        <v>1</v>
      </c>
      <c r="K2488" s="71" t="n">
        <f aca="false">F2488*I2488*J2488</f>
        <v>0</v>
      </c>
      <c r="L2488" s="71" t="n">
        <f aca="false">E2488*I2488*J2488</f>
        <v>0</v>
      </c>
      <c r="M2488" s="72" t="n">
        <f aca="false">G2488*I2488*J2488</f>
        <v>0</v>
      </c>
      <c r="N2488" s="72" t="n">
        <f aca="false">D2488*I2488*J2488</f>
        <v>-0</v>
      </c>
      <c r="O2488" s="71" t="n">
        <f aca="false">F2488*J2488</f>
        <v>47</v>
      </c>
      <c r="P2488" s="71" t="n">
        <f aca="false">E2488*J2488</f>
        <v>0</v>
      </c>
    </row>
    <row r="2489" customFormat="false" ht="15" hidden="false" customHeight="false" outlineLevel="0" collapsed="false">
      <c r="A2489" s="71" t="s">
        <v>59</v>
      </c>
      <c r="B2489" s="71" t="s">
        <v>48</v>
      </c>
      <c r="C2489" s="71" t="s">
        <v>898</v>
      </c>
      <c r="D2489" s="72" t="n">
        <v>0</v>
      </c>
      <c r="E2489" s="71" t="n">
        <v>0</v>
      </c>
      <c r="F2489" s="71" t="n">
        <v>5</v>
      </c>
      <c r="G2489" s="72" t="n">
        <v>476.008</v>
      </c>
      <c r="H2489" s="72" t="n">
        <v>476.008</v>
      </c>
      <c r="I2489" s="71" t="n">
        <f aca="false">IF(B2489&gt;=Settings!$B$23,1,0)</f>
        <v>0</v>
      </c>
      <c r="J2489" s="71" t="n">
        <v>1</v>
      </c>
      <c r="K2489" s="71" t="n">
        <f aca="false">F2489*I2489*J2489</f>
        <v>0</v>
      </c>
      <c r="L2489" s="71" t="n">
        <f aca="false">E2489*I2489*J2489</f>
        <v>0</v>
      </c>
      <c r="M2489" s="72" t="n">
        <f aca="false">G2489*I2489*J2489</f>
        <v>0</v>
      </c>
      <c r="N2489" s="72" t="n">
        <f aca="false">D2489*I2489*J2489</f>
        <v>-0</v>
      </c>
      <c r="O2489" s="71" t="n">
        <f aca="false">F2489*J2489</f>
        <v>5</v>
      </c>
      <c r="P2489" s="71" t="n">
        <f aca="false">E2489*J2489</f>
        <v>0</v>
      </c>
    </row>
    <row r="2490" customFormat="false" ht="15" hidden="false" customHeight="false" outlineLevel="0" collapsed="false">
      <c r="A2490" s="71" t="s">
        <v>60</v>
      </c>
      <c r="B2490" s="71" t="s">
        <v>48</v>
      </c>
      <c r="C2490" s="71" t="s">
        <v>739</v>
      </c>
      <c r="D2490" s="72" t="n">
        <v>419.6</v>
      </c>
      <c r="E2490" s="71" t="n">
        <v>8</v>
      </c>
      <c r="F2490" s="71" t="n">
        <v>142</v>
      </c>
      <c r="G2490" s="72" t="n">
        <v>6247.9</v>
      </c>
      <c r="H2490" s="72" t="n">
        <v>5828.3</v>
      </c>
      <c r="I2490" s="71" t="n">
        <f aca="false">IF(B2490&gt;=Settings!$B$23,1,0)</f>
        <v>0</v>
      </c>
      <c r="J2490" s="71" t="n">
        <v>1</v>
      </c>
      <c r="K2490" s="71" t="n">
        <f aca="false">F2490*I2490*J2490</f>
        <v>0</v>
      </c>
      <c r="L2490" s="71" t="n">
        <f aca="false">E2490*I2490*J2490</f>
        <v>0</v>
      </c>
      <c r="M2490" s="72" t="n">
        <f aca="false">G2490*I2490*J2490</f>
        <v>0</v>
      </c>
      <c r="N2490" s="72" t="n">
        <f aca="false">D2490*I2490*J2490</f>
        <v>0</v>
      </c>
      <c r="O2490" s="71" t="n">
        <f aca="false">F2490*J2490</f>
        <v>142</v>
      </c>
      <c r="P2490" s="71" t="n">
        <f aca="false">E2490*J2490</f>
        <v>8</v>
      </c>
    </row>
    <row r="2491" customFormat="false" ht="15" hidden="false" customHeight="false" outlineLevel="0" collapsed="false">
      <c r="A2491" s="71" t="s">
        <v>59</v>
      </c>
      <c r="B2491" s="71" t="s">
        <v>48</v>
      </c>
      <c r="C2491" s="71" t="s">
        <v>138</v>
      </c>
      <c r="D2491" s="72" t="n">
        <v>0</v>
      </c>
      <c r="E2491" s="71" t="n">
        <v>0</v>
      </c>
      <c r="F2491" s="71" t="n">
        <v>36</v>
      </c>
      <c r="G2491" s="72" t="n">
        <v>3501.798</v>
      </c>
      <c r="H2491" s="72" t="n">
        <v>3501.798</v>
      </c>
      <c r="I2491" s="71" t="n">
        <f aca="false">IF(B2491&gt;=Settings!$B$23,1,0)</f>
        <v>0</v>
      </c>
      <c r="J2491" s="71" t="n">
        <v>1</v>
      </c>
      <c r="K2491" s="71" t="n">
        <f aca="false">F2491*I2491*J2491</f>
        <v>0</v>
      </c>
      <c r="L2491" s="71" t="n">
        <f aca="false">E2491*I2491*J2491</f>
        <v>0</v>
      </c>
      <c r="M2491" s="72" t="n">
        <f aca="false">G2491*I2491*J2491</f>
        <v>0</v>
      </c>
      <c r="N2491" s="72" t="n">
        <f aca="false">D2491*I2491*J2491</f>
        <v>-0</v>
      </c>
      <c r="O2491" s="71" t="n">
        <f aca="false">F2491*J2491</f>
        <v>36</v>
      </c>
      <c r="P2491" s="71" t="n">
        <f aca="false">E2491*J2491</f>
        <v>0</v>
      </c>
    </row>
    <row r="2492" customFormat="false" ht="15" hidden="false" customHeight="false" outlineLevel="0" collapsed="false">
      <c r="A2492" s="71" t="s">
        <v>61</v>
      </c>
      <c r="B2492" s="71" t="s">
        <v>48</v>
      </c>
      <c r="C2492" s="71" t="s">
        <v>1136</v>
      </c>
      <c r="D2492" s="72" t="n">
        <v>0</v>
      </c>
      <c r="E2492" s="71" t="n">
        <v>0</v>
      </c>
      <c r="F2492" s="71" t="n">
        <v>1</v>
      </c>
      <c r="G2492" s="72" t="n">
        <v>84.95</v>
      </c>
      <c r="H2492" s="72" t="n">
        <v>84.95</v>
      </c>
      <c r="I2492" s="71" t="n">
        <f aca="false">IF(B2492&gt;=Settings!$B$23,1,0)</f>
        <v>0</v>
      </c>
      <c r="J2492" s="71" t="n">
        <v>1</v>
      </c>
      <c r="K2492" s="71" t="n">
        <f aca="false">F2492*I2492*J2492</f>
        <v>0</v>
      </c>
      <c r="L2492" s="71" t="n">
        <f aca="false">E2492*I2492*J2492</f>
        <v>0</v>
      </c>
      <c r="M2492" s="72" t="n">
        <f aca="false">G2492*I2492*J2492</f>
        <v>0</v>
      </c>
      <c r="N2492" s="72" t="n">
        <f aca="false">D2492*I2492*J2492</f>
        <v>-0</v>
      </c>
      <c r="O2492" s="71" t="n">
        <f aca="false">F2492*J2492</f>
        <v>1</v>
      </c>
      <c r="P2492" s="71" t="n">
        <f aca="false">E2492*J2492</f>
        <v>0</v>
      </c>
    </row>
    <row r="2493" customFormat="false" ht="15" hidden="false" customHeight="false" outlineLevel="0" collapsed="false">
      <c r="A2493" s="71" t="s">
        <v>59</v>
      </c>
      <c r="B2493" s="71" t="s">
        <v>48</v>
      </c>
      <c r="C2493" s="71" t="s">
        <v>998</v>
      </c>
      <c r="D2493" s="72" t="n">
        <v>0</v>
      </c>
      <c r="E2493" s="71" t="n">
        <v>0</v>
      </c>
      <c r="F2493" s="71" t="n">
        <v>2</v>
      </c>
      <c r="G2493" s="72" t="n">
        <v>329.9</v>
      </c>
      <c r="H2493" s="72" t="n">
        <v>329.9</v>
      </c>
      <c r="I2493" s="71" t="n">
        <f aca="false">IF(B2493&gt;=Settings!$B$23,1,0)</f>
        <v>0</v>
      </c>
      <c r="J2493" s="71" t="n">
        <v>1</v>
      </c>
      <c r="K2493" s="71" t="n">
        <f aca="false">F2493*I2493*J2493</f>
        <v>0</v>
      </c>
      <c r="L2493" s="71" t="n">
        <f aca="false">E2493*I2493*J2493</f>
        <v>0</v>
      </c>
      <c r="M2493" s="72" t="n">
        <f aca="false">G2493*I2493*J2493</f>
        <v>0</v>
      </c>
      <c r="N2493" s="72" t="n">
        <f aca="false">D2493*I2493*J2493</f>
        <v>-0</v>
      </c>
      <c r="O2493" s="71" t="n">
        <f aca="false">F2493*J2493</f>
        <v>2</v>
      </c>
      <c r="P2493" s="71" t="n">
        <f aca="false">E2493*J2493</f>
        <v>0</v>
      </c>
    </row>
    <row r="2494" customFormat="false" ht="15" hidden="false" customHeight="false" outlineLevel="0" collapsed="false">
      <c r="A2494" s="71" t="s">
        <v>61</v>
      </c>
      <c r="B2494" s="71" t="s">
        <v>48</v>
      </c>
      <c r="C2494" s="71" t="s">
        <v>154</v>
      </c>
      <c r="D2494" s="72" t="n">
        <v>0</v>
      </c>
      <c r="E2494" s="71" t="n">
        <v>0</v>
      </c>
      <c r="F2494" s="71" t="n">
        <v>2</v>
      </c>
      <c r="G2494" s="72" t="n">
        <v>522.9</v>
      </c>
      <c r="H2494" s="72" t="n">
        <v>486.16</v>
      </c>
      <c r="I2494" s="71" t="n">
        <f aca="false">IF(B2494&gt;=Settings!$B$23,1,0)</f>
        <v>0</v>
      </c>
      <c r="J2494" s="71" t="n">
        <v>1</v>
      </c>
      <c r="K2494" s="71" t="n">
        <f aca="false">F2494*I2494*J2494</f>
        <v>0</v>
      </c>
      <c r="L2494" s="71" t="n">
        <f aca="false">E2494*I2494*J2494</f>
        <v>0</v>
      </c>
      <c r="M2494" s="72" t="n">
        <f aca="false">G2494*I2494*J2494</f>
        <v>0</v>
      </c>
      <c r="N2494" s="72" t="n">
        <f aca="false">D2494*I2494*J2494</f>
        <v>-0</v>
      </c>
      <c r="O2494" s="71" t="n">
        <f aca="false">F2494*J2494</f>
        <v>2</v>
      </c>
      <c r="P2494" s="71" t="n">
        <f aca="false">E2494*J2494</f>
        <v>0</v>
      </c>
    </row>
    <row r="2495" customFormat="false" ht="15" hidden="false" customHeight="false" outlineLevel="0" collapsed="false">
      <c r="A2495" s="71" t="s">
        <v>61</v>
      </c>
      <c r="B2495" s="71" t="s">
        <v>48</v>
      </c>
      <c r="C2495" s="71" t="s">
        <v>2127</v>
      </c>
      <c r="D2495" s="72" t="n">
        <v>0</v>
      </c>
      <c r="E2495" s="71" t="n">
        <v>0</v>
      </c>
      <c r="F2495" s="71" t="n">
        <v>1</v>
      </c>
      <c r="G2495" s="72" t="n">
        <v>197.95</v>
      </c>
      <c r="H2495" s="72" t="n">
        <v>197.95</v>
      </c>
      <c r="I2495" s="71" t="n">
        <f aca="false">IF(B2495&gt;=Settings!$B$23,1,0)</f>
        <v>0</v>
      </c>
      <c r="J2495" s="71" t="n">
        <v>1</v>
      </c>
      <c r="K2495" s="71" t="n">
        <f aca="false">F2495*I2495*J2495</f>
        <v>0</v>
      </c>
      <c r="L2495" s="71" t="n">
        <f aca="false">E2495*I2495*J2495</f>
        <v>0</v>
      </c>
      <c r="M2495" s="72" t="n">
        <f aca="false">G2495*I2495*J2495</f>
        <v>0</v>
      </c>
      <c r="N2495" s="72" t="n">
        <f aca="false">D2495*I2495*J2495</f>
        <v>-0</v>
      </c>
      <c r="O2495" s="71" t="n">
        <f aca="false">F2495*J2495</f>
        <v>1</v>
      </c>
      <c r="P2495" s="71" t="n">
        <f aca="false">E2495*J2495</f>
        <v>0</v>
      </c>
    </row>
    <row r="2496" customFormat="false" ht="15" hidden="false" customHeight="false" outlineLevel="0" collapsed="false">
      <c r="A2496" s="71" t="s">
        <v>61</v>
      </c>
      <c r="B2496" s="71" t="s">
        <v>48</v>
      </c>
      <c r="C2496" s="71" t="s">
        <v>121</v>
      </c>
      <c r="D2496" s="72" t="n">
        <v>114.67</v>
      </c>
      <c r="E2496" s="71" t="n">
        <v>2</v>
      </c>
      <c r="F2496" s="71" t="n">
        <v>50</v>
      </c>
      <c r="G2496" s="72" t="n">
        <v>2972.5</v>
      </c>
      <c r="H2496" s="72" t="n">
        <v>2774.66</v>
      </c>
      <c r="I2496" s="71" t="n">
        <f aca="false">IF(B2496&gt;=Settings!$B$23,1,0)</f>
        <v>0</v>
      </c>
      <c r="J2496" s="71" t="n">
        <v>1</v>
      </c>
      <c r="K2496" s="71" t="n">
        <f aca="false">F2496*I2496*J2496</f>
        <v>0</v>
      </c>
      <c r="L2496" s="71" t="n">
        <f aca="false">E2496*I2496*J2496</f>
        <v>0</v>
      </c>
      <c r="M2496" s="72" t="n">
        <f aca="false">G2496*I2496*J2496</f>
        <v>0</v>
      </c>
      <c r="N2496" s="72" t="n">
        <f aca="false">D2496*I2496*J2496</f>
        <v>0</v>
      </c>
      <c r="O2496" s="71" t="n">
        <f aca="false">F2496*J2496</f>
        <v>50</v>
      </c>
      <c r="P2496" s="71" t="n">
        <f aca="false">E2496*J2496</f>
        <v>2</v>
      </c>
    </row>
    <row r="2497" customFormat="false" ht="15" hidden="false" customHeight="false" outlineLevel="0" collapsed="false">
      <c r="A2497" s="71" t="s">
        <v>61</v>
      </c>
      <c r="B2497" s="71" t="s">
        <v>48</v>
      </c>
      <c r="C2497" s="71" t="s">
        <v>1282</v>
      </c>
      <c r="D2497" s="72" t="n">
        <v>30.95</v>
      </c>
      <c r="E2497" s="71" t="n">
        <v>1</v>
      </c>
      <c r="F2497" s="71" t="n">
        <v>5</v>
      </c>
      <c r="G2497" s="72" t="n">
        <v>154.75</v>
      </c>
      <c r="H2497" s="72" t="n">
        <v>112.97</v>
      </c>
      <c r="I2497" s="71" t="n">
        <f aca="false">IF(B2497&gt;=Settings!$B$23,1,0)</f>
        <v>0</v>
      </c>
      <c r="J2497" s="71" t="n">
        <v>1</v>
      </c>
      <c r="K2497" s="71" t="n">
        <f aca="false">F2497*I2497*J2497</f>
        <v>0</v>
      </c>
      <c r="L2497" s="71" t="n">
        <f aca="false">E2497*I2497*J2497</f>
        <v>0</v>
      </c>
      <c r="M2497" s="72" t="n">
        <f aca="false">G2497*I2497*J2497</f>
        <v>0</v>
      </c>
      <c r="N2497" s="72" t="n">
        <f aca="false">D2497*I2497*J2497</f>
        <v>0</v>
      </c>
      <c r="O2497" s="71" t="n">
        <f aca="false">F2497*J2497</f>
        <v>5</v>
      </c>
      <c r="P2497" s="71" t="n">
        <f aca="false">E2497*J2497</f>
        <v>1</v>
      </c>
    </row>
    <row r="2498" customFormat="false" ht="15" hidden="false" customHeight="false" outlineLevel="0" collapsed="false">
      <c r="A2498" s="71" t="s">
        <v>59</v>
      </c>
      <c r="B2498" s="71" t="s">
        <v>48</v>
      </c>
      <c r="C2498" s="71" t="s">
        <v>772</v>
      </c>
      <c r="D2498" s="72" t="n">
        <v>0</v>
      </c>
      <c r="E2498" s="71" t="n">
        <v>0</v>
      </c>
      <c r="F2498" s="71" t="n">
        <v>472</v>
      </c>
      <c r="G2498" s="72" t="n">
        <v>472</v>
      </c>
      <c r="H2498" s="72" t="n">
        <v>472</v>
      </c>
      <c r="I2498" s="71" t="n">
        <f aca="false">IF(B2498&gt;=Settings!$B$23,1,0)</f>
        <v>0</v>
      </c>
      <c r="J2498" s="71" t="n">
        <v>0</v>
      </c>
      <c r="K2498" s="71" t="n">
        <f aca="false">F2498*I2498*J2498</f>
        <v>0</v>
      </c>
      <c r="L2498" s="71" t="n">
        <f aca="false">E2498*I2498*J2498</f>
        <v>0</v>
      </c>
      <c r="M2498" s="72" t="n">
        <f aca="false">G2498*I2498*J2498</f>
        <v>0</v>
      </c>
      <c r="N2498" s="72" t="n">
        <f aca="false">D2498*I2498*J2498</f>
        <v>-0</v>
      </c>
      <c r="O2498" s="71" t="n">
        <f aca="false">F2498*J2498</f>
        <v>0</v>
      </c>
      <c r="P2498" s="71" t="n">
        <f aca="false">E2498*J2498</f>
        <v>0</v>
      </c>
    </row>
    <row r="2499" customFormat="false" ht="15" hidden="false" customHeight="false" outlineLevel="0" collapsed="false">
      <c r="A2499" s="71" t="s">
        <v>60</v>
      </c>
      <c r="B2499" s="71" t="s">
        <v>48</v>
      </c>
      <c r="C2499" s="71" t="s">
        <v>2097</v>
      </c>
      <c r="D2499" s="72" t="n">
        <v>79.95</v>
      </c>
      <c r="E2499" s="71" t="n">
        <v>1</v>
      </c>
      <c r="F2499" s="71" t="n">
        <v>0</v>
      </c>
      <c r="G2499" s="72" t="n">
        <v>0</v>
      </c>
      <c r="H2499" s="72" t="n">
        <v>-79.95</v>
      </c>
      <c r="I2499" s="71" t="n">
        <f aca="false">IF(B2499&gt;=Settings!$B$23,1,0)</f>
        <v>0</v>
      </c>
      <c r="J2499" s="71" t="n">
        <v>1</v>
      </c>
      <c r="K2499" s="71" t="n">
        <f aca="false">F2499*I2499*J2499</f>
        <v>0</v>
      </c>
      <c r="L2499" s="71" t="n">
        <f aca="false">E2499*I2499*J2499</f>
        <v>0</v>
      </c>
      <c r="M2499" s="72" t="n">
        <f aca="false">G2499*I2499*J2499</f>
        <v>0</v>
      </c>
      <c r="N2499" s="72" t="n">
        <f aca="false">D2499*I2499*J2499</f>
        <v>0</v>
      </c>
      <c r="O2499" s="71" t="n">
        <f aca="false">F2499*J2499</f>
        <v>0</v>
      </c>
      <c r="P2499" s="71" t="n">
        <f aca="false">E2499*J2499</f>
        <v>1</v>
      </c>
    </row>
    <row r="2500" customFormat="false" ht="15" hidden="false" customHeight="false" outlineLevel="0" collapsed="false">
      <c r="A2500" s="71" t="s">
        <v>60</v>
      </c>
      <c r="B2500" s="71" t="s">
        <v>48</v>
      </c>
      <c r="C2500" s="71" t="s">
        <v>360</v>
      </c>
      <c r="D2500" s="72" t="n">
        <v>9.95</v>
      </c>
      <c r="E2500" s="71" t="n">
        <v>1</v>
      </c>
      <c r="F2500" s="71" t="n">
        <v>16</v>
      </c>
      <c r="G2500" s="72" t="n">
        <v>159.2</v>
      </c>
      <c r="H2500" s="72" t="n">
        <v>149.25</v>
      </c>
      <c r="I2500" s="71" t="n">
        <f aca="false">IF(B2500&gt;=Settings!$B$23,1,0)</f>
        <v>0</v>
      </c>
      <c r="J2500" s="71" t="n">
        <v>1</v>
      </c>
      <c r="K2500" s="71" t="n">
        <f aca="false">F2500*I2500*J2500</f>
        <v>0</v>
      </c>
      <c r="L2500" s="71" t="n">
        <f aca="false">E2500*I2500*J2500</f>
        <v>0</v>
      </c>
      <c r="M2500" s="72" t="n">
        <f aca="false">G2500*I2500*J2500</f>
        <v>0</v>
      </c>
      <c r="N2500" s="72" t="n">
        <f aca="false">D2500*I2500*J2500</f>
        <v>0</v>
      </c>
      <c r="O2500" s="71" t="n">
        <f aca="false">F2500*J2500</f>
        <v>16</v>
      </c>
      <c r="P2500" s="71" t="n">
        <f aca="false">E2500*J2500</f>
        <v>1</v>
      </c>
    </row>
    <row r="2501" customFormat="false" ht="15" hidden="false" customHeight="false" outlineLevel="0" collapsed="false">
      <c r="A2501" s="71" t="s">
        <v>61</v>
      </c>
      <c r="B2501" s="71" t="s">
        <v>48</v>
      </c>
      <c r="C2501" s="71" t="s">
        <v>151</v>
      </c>
      <c r="D2501" s="72" t="n">
        <v>156.95</v>
      </c>
      <c r="E2501" s="71" t="n">
        <v>1</v>
      </c>
      <c r="F2501" s="71" t="n">
        <v>12</v>
      </c>
      <c r="G2501" s="72" t="n">
        <v>1695.4</v>
      </c>
      <c r="H2501" s="72" t="n">
        <v>1442.06</v>
      </c>
      <c r="I2501" s="71" t="n">
        <f aca="false">IF(B2501&gt;=Settings!$B$23,1,0)</f>
        <v>0</v>
      </c>
      <c r="J2501" s="71" t="n">
        <v>1</v>
      </c>
      <c r="K2501" s="71" t="n">
        <f aca="false">F2501*I2501*J2501</f>
        <v>0</v>
      </c>
      <c r="L2501" s="71" t="n">
        <f aca="false">E2501*I2501*J2501</f>
        <v>0</v>
      </c>
      <c r="M2501" s="72" t="n">
        <f aca="false">G2501*I2501*J2501</f>
        <v>0</v>
      </c>
      <c r="N2501" s="72" t="n">
        <f aca="false">D2501*I2501*J2501</f>
        <v>0</v>
      </c>
      <c r="O2501" s="71" t="n">
        <f aca="false">F2501*J2501</f>
        <v>12</v>
      </c>
      <c r="P2501" s="71" t="n">
        <f aca="false">E2501*J2501</f>
        <v>1</v>
      </c>
    </row>
    <row r="2502" customFormat="false" ht="15" hidden="false" customHeight="false" outlineLevel="0" collapsed="false">
      <c r="A2502" s="71" t="s">
        <v>59</v>
      </c>
      <c r="B2502" s="71" t="s">
        <v>48</v>
      </c>
      <c r="C2502" s="71" t="s">
        <v>1069</v>
      </c>
      <c r="D2502" s="72" t="n">
        <v>0</v>
      </c>
      <c r="E2502" s="71" t="n">
        <v>0</v>
      </c>
      <c r="F2502" s="71" t="n">
        <v>1</v>
      </c>
      <c r="G2502" s="72" t="n">
        <v>65.35</v>
      </c>
      <c r="H2502" s="72" t="n">
        <v>65.35</v>
      </c>
      <c r="I2502" s="71" t="n">
        <f aca="false">IF(B2502&gt;=Settings!$B$23,1,0)</f>
        <v>0</v>
      </c>
      <c r="J2502" s="71" t="n">
        <v>1</v>
      </c>
      <c r="K2502" s="71" t="n">
        <f aca="false">F2502*I2502*J2502</f>
        <v>0</v>
      </c>
      <c r="L2502" s="71" t="n">
        <f aca="false">E2502*I2502*J2502</f>
        <v>0</v>
      </c>
      <c r="M2502" s="72" t="n">
        <f aca="false">G2502*I2502*J2502</f>
        <v>0</v>
      </c>
      <c r="N2502" s="72" t="n">
        <f aca="false">D2502*I2502*J2502</f>
        <v>-0</v>
      </c>
      <c r="O2502" s="71" t="n">
        <f aca="false">F2502*J2502</f>
        <v>1</v>
      </c>
      <c r="P2502" s="71" t="n">
        <f aca="false">E2502*J2502</f>
        <v>0</v>
      </c>
    </row>
    <row r="2503" customFormat="false" ht="15" hidden="false" customHeight="false" outlineLevel="0" collapsed="false">
      <c r="A2503" s="71" t="s">
        <v>61</v>
      </c>
      <c r="B2503" s="71" t="s">
        <v>48</v>
      </c>
      <c r="C2503" s="71" t="s">
        <v>1440</v>
      </c>
      <c r="D2503" s="72" t="n">
        <v>0</v>
      </c>
      <c r="E2503" s="71" t="n">
        <v>0</v>
      </c>
      <c r="F2503" s="71" t="n">
        <v>12</v>
      </c>
      <c r="G2503" s="72" t="n">
        <v>1064.4</v>
      </c>
      <c r="H2503" s="72" t="n">
        <v>1008.94</v>
      </c>
      <c r="I2503" s="71" t="n">
        <f aca="false">IF(B2503&gt;=Settings!$B$23,1,0)</f>
        <v>0</v>
      </c>
      <c r="J2503" s="71" t="n">
        <v>1</v>
      </c>
      <c r="K2503" s="71" t="n">
        <f aca="false">F2503*I2503*J2503</f>
        <v>0</v>
      </c>
      <c r="L2503" s="71" t="n">
        <f aca="false">E2503*I2503*J2503</f>
        <v>0</v>
      </c>
      <c r="M2503" s="72" t="n">
        <f aca="false">G2503*I2503*J2503</f>
        <v>0</v>
      </c>
      <c r="N2503" s="72" t="n">
        <f aca="false">D2503*I2503*J2503</f>
        <v>-0</v>
      </c>
      <c r="O2503" s="71" t="n">
        <f aca="false">F2503*J2503</f>
        <v>12</v>
      </c>
      <c r="P2503" s="71" t="n">
        <f aca="false">E2503*J2503</f>
        <v>0</v>
      </c>
    </row>
    <row r="2504" customFormat="false" ht="15" hidden="false" customHeight="false" outlineLevel="0" collapsed="false">
      <c r="A2504" s="71" t="s">
        <v>59</v>
      </c>
      <c r="B2504" s="71" t="s">
        <v>48</v>
      </c>
      <c r="C2504" s="71" t="s">
        <v>161</v>
      </c>
      <c r="D2504" s="72" t="n">
        <v>0</v>
      </c>
      <c r="E2504" s="71" t="n">
        <v>0</v>
      </c>
      <c r="F2504" s="71" t="n">
        <v>466</v>
      </c>
      <c r="G2504" s="72" t="n">
        <v>25541.33</v>
      </c>
      <c r="H2504" s="72" t="n">
        <v>25541.33</v>
      </c>
      <c r="I2504" s="71" t="n">
        <f aca="false">IF(B2504&gt;=Settings!$B$23,1,0)</f>
        <v>0</v>
      </c>
      <c r="J2504" s="71" t="n">
        <v>1</v>
      </c>
      <c r="K2504" s="71" t="n">
        <f aca="false">F2504*I2504*J2504</f>
        <v>0</v>
      </c>
      <c r="L2504" s="71" t="n">
        <f aca="false">E2504*I2504*J2504</f>
        <v>0</v>
      </c>
      <c r="M2504" s="72" t="n">
        <f aca="false">G2504*I2504*J2504</f>
        <v>0</v>
      </c>
      <c r="N2504" s="72" t="n">
        <f aca="false">D2504*I2504*J2504</f>
        <v>-0</v>
      </c>
      <c r="O2504" s="71" t="n">
        <f aca="false">F2504*J2504</f>
        <v>466</v>
      </c>
      <c r="P2504" s="71" t="n">
        <f aca="false">E2504*J2504</f>
        <v>0</v>
      </c>
    </row>
    <row r="2505" customFormat="false" ht="15" hidden="false" customHeight="false" outlineLevel="0" collapsed="false">
      <c r="A2505" s="71" t="s">
        <v>60</v>
      </c>
      <c r="B2505" s="71" t="s">
        <v>48</v>
      </c>
      <c r="C2505" s="71" t="s">
        <v>1306</v>
      </c>
      <c r="D2505" s="72" t="n">
        <v>0</v>
      </c>
      <c r="E2505" s="71" t="n">
        <v>0</v>
      </c>
      <c r="F2505" s="71" t="n">
        <v>5</v>
      </c>
      <c r="G2505" s="72" t="n">
        <v>349.75</v>
      </c>
      <c r="H2505" s="72" t="n">
        <v>349.75</v>
      </c>
      <c r="I2505" s="71" t="n">
        <f aca="false">IF(B2505&gt;=Settings!$B$23,1,0)</f>
        <v>0</v>
      </c>
      <c r="J2505" s="71" t="n">
        <v>1</v>
      </c>
      <c r="K2505" s="71" t="n">
        <f aca="false">F2505*I2505*J2505</f>
        <v>0</v>
      </c>
      <c r="L2505" s="71" t="n">
        <f aca="false">E2505*I2505*J2505</f>
        <v>0</v>
      </c>
      <c r="M2505" s="72" t="n">
        <f aca="false">G2505*I2505*J2505</f>
        <v>0</v>
      </c>
      <c r="N2505" s="72" t="n">
        <f aca="false">D2505*I2505*J2505</f>
        <v>-0</v>
      </c>
      <c r="O2505" s="71" t="n">
        <f aca="false">F2505*J2505</f>
        <v>5</v>
      </c>
      <c r="P2505" s="71" t="n">
        <f aca="false">E2505*J2505</f>
        <v>0</v>
      </c>
    </row>
    <row r="2506" customFormat="false" ht="15" hidden="false" customHeight="false" outlineLevel="0" collapsed="false">
      <c r="A2506" s="71" t="s">
        <v>61</v>
      </c>
      <c r="B2506" s="71" t="s">
        <v>48</v>
      </c>
      <c r="C2506" s="71" t="s">
        <v>1258</v>
      </c>
      <c r="D2506" s="72" t="n">
        <v>0</v>
      </c>
      <c r="E2506" s="71" t="n">
        <v>0</v>
      </c>
      <c r="F2506" s="71" t="n">
        <v>1</v>
      </c>
      <c r="G2506" s="72" t="n">
        <v>89.95</v>
      </c>
      <c r="H2506" s="72" t="n">
        <v>76.46</v>
      </c>
      <c r="I2506" s="71" t="n">
        <f aca="false">IF(B2506&gt;=Settings!$B$23,1,0)</f>
        <v>0</v>
      </c>
      <c r="J2506" s="71" t="n">
        <v>1</v>
      </c>
      <c r="K2506" s="71" t="n">
        <f aca="false">F2506*I2506*J2506</f>
        <v>0</v>
      </c>
      <c r="L2506" s="71" t="n">
        <f aca="false">E2506*I2506*J2506</f>
        <v>0</v>
      </c>
      <c r="M2506" s="72" t="n">
        <f aca="false">G2506*I2506*J2506</f>
        <v>0</v>
      </c>
      <c r="N2506" s="72" t="n">
        <f aca="false">D2506*I2506*J2506</f>
        <v>-0</v>
      </c>
      <c r="O2506" s="71" t="n">
        <f aca="false">F2506*J2506</f>
        <v>1</v>
      </c>
      <c r="P2506" s="71" t="n">
        <f aca="false">E2506*J2506</f>
        <v>0</v>
      </c>
    </row>
    <row r="2507" customFormat="false" ht="15" hidden="false" customHeight="false" outlineLevel="0" collapsed="false">
      <c r="A2507" s="71" t="s">
        <v>59</v>
      </c>
      <c r="B2507" s="71" t="s">
        <v>48</v>
      </c>
      <c r="C2507" s="71" t="s">
        <v>991</v>
      </c>
      <c r="D2507" s="72" t="n">
        <v>0</v>
      </c>
      <c r="E2507" s="71" t="n">
        <v>0</v>
      </c>
      <c r="F2507" s="71" t="n">
        <v>1</v>
      </c>
      <c r="G2507" s="72" t="n">
        <v>105.9</v>
      </c>
      <c r="H2507" s="72" t="n">
        <v>105.9</v>
      </c>
      <c r="I2507" s="71" t="n">
        <f aca="false">IF(B2507&gt;=Settings!$B$23,1,0)</f>
        <v>0</v>
      </c>
      <c r="J2507" s="71" t="n">
        <v>1</v>
      </c>
      <c r="K2507" s="71" t="n">
        <f aca="false">F2507*I2507*J2507</f>
        <v>0</v>
      </c>
      <c r="L2507" s="71" t="n">
        <f aca="false">E2507*I2507*J2507</f>
        <v>0</v>
      </c>
      <c r="M2507" s="72" t="n">
        <f aca="false">G2507*I2507*J2507</f>
        <v>0</v>
      </c>
      <c r="N2507" s="72" t="n">
        <f aca="false">D2507*I2507*J2507</f>
        <v>-0</v>
      </c>
      <c r="O2507" s="71" t="n">
        <f aca="false">F2507*J2507</f>
        <v>1</v>
      </c>
      <c r="P2507" s="71" t="n">
        <f aca="false">E2507*J2507</f>
        <v>0</v>
      </c>
    </row>
    <row r="2508" customFormat="false" ht="15" hidden="false" customHeight="false" outlineLevel="0" collapsed="false">
      <c r="A2508" s="71" t="s">
        <v>59</v>
      </c>
      <c r="B2508" s="71" t="s">
        <v>48</v>
      </c>
      <c r="C2508" s="71" t="s">
        <v>360</v>
      </c>
      <c r="D2508" s="72" t="n">
        <v>0</v>
      </c>
      <c r="E2508" s="71" t="n">
        <v>0</v>
      </c>
      <c r="F2508" s="71" t="n">
        <v>43</v>
      </c>
      <c r="G2508" s="72" t="n">
        <v>444.388</v>
      </c>
      <c r="H2508" s="72" t="n">
        <v>444.388</v>
      </c>
      <c r="I2508" s="71" t="n">
        <f aca="false">IF(B2508&gt;=Settings!$B$23,1,0)</f>
        <v>0</v>
      </c>
      <c r="J2508" s="71" t="n">
        <v>1</v>
      </c>
      <c r="K2508" s="71" t="n">
        <f aca="false">F2508*I2508*J2508</f>
        <v>0</v>
      </c>
      <c r="L2508" s="71" t="n">
        <f aca="false">E2508*I2508*J2508</f>
        <v>0</v>
      </c>
      <c r="M2508" s="72" t="n">
        <f aca="false">G2508*I2508*J2508</f>
        <v>0</v>
      </c>
      <c r="N2508" s="72" t="n">
        <f aca="false">D2508*I2508*J2508</f>
        <v>-0</v>
      </c>
      <c r="O2508" s="71" t="n">
        <f aca="false">F2508*J2508</f>
        <v>43</v>
      </c>
      <c r="P2508" s="71" t="n">
        <f aca="false">E2508*J2508</f>
        <v>0</v>
      </c>
    </row>
    <row r="2509" customFormat="false" ht="15" hidden="false" customHeight="false" outlineLevel="0" collapsed="false">
      <c r="A2509" s="71" t="s">
        <v>59</v>
      </c>
      <c r="B2509" s="71" t="s">
        <v>48</v>
      </c>
      <c r="C2509" s="71" t="s">
        <v>1375</v>
      </c>
      <c r="D2509" s="72" t="n">
        <v>0</v>
      </c>
      <c r="E2509" s="71" t="n">
        <v>0</v>
      </c>
      <c r="F2509" s="71" t="n">
        <v>1</v>
      </c>
      <c r="G2509" s="72" t="n">
        <v>129.95</v>
      </c>
      <c r="H2509" s="72" t="n">
        <v>129.95</v>
      </c>
      <c r="I2509" s="71" t="n">
        <f aca="false">IF(B2509&gt;=Settings!$B$23,1,0)</f>
        <v>0</v>
      </c>
      <c r="J2509" s="71" t="n">
        <v>1</v>
      </c>
      <c r="K2509" s="71" t="n">
        <f aca="false">F2509*I2509*J2509</f>
        <v>0</v>
      </c>
      <c r="L2509" s="71" t="n">
        <f aca="false">E2509*I2509*J2509</f>
        <v>0</v>
      </c>
      <c r="M2509" s="72" t="n">
        <f aca="false">G2509*I2509*J2509</f>
        <v>0</v>
      </c>
      <c r="N2509" s="72" t="n">
        <f aca="false">D2509*I2509*J2509</f>
        <v>-0</v>
      </c>
      <c r="O2509" s="71" t="n">
        <f aca="false">F2509*J2509</f>
        <v>1</v>
      </c>
      <c r="P2509" s="71" t="n">
        <f aca="false">E2509*J2509</f>
        <v>0</v>
      </c>
    </row>
    <row r="2510" customFormat="false" ht="15" hidden="false" customHeight="false" outlineLevel="0" collapsed="false">
      <c r="A2510" s="71" t="s">
        <v>61</v>
      </c>
      <c r="B2510" s="71" t="s">
        <v>48</v>
      </c>
      <c r="C2510" s="71" t="s">
        <v>153</v>
      </c>
      <c r="D2510" s="72" t="n">
        <v>0</v>
      </c>
      <c r="E2510" s="71" t="n">
        <v>0</v>
      </c>
      <c r="F2510" s="71" t="n">
        <v>2</v>
      </c>
      <c r="G2510" s="72" t="n">
        <v>569.9</v>
      </c>
      <c r="H2510" s="72" t="n">
        <v>512.91</v>
      </c>
      <c r="I2510" s="71" t="n">
        <f aca="false">IF(B2510&gt;=Settings!$B$23,1,0)</f>
        <v>0</v>
      </c>
      <c r="J2510" s="71" t="n">
        <v>1</v>
      </c>
      <c r="K2510" s="71" t="n">
        <f aca="false">F2510*I2510*J2510</f>
        <v>0</v>
      </c>
      <c r="L2510" s="71" t="n">
        <f aca="false">E2510*I2510*J2510</f>
        <v>0</v>
      </c>
      <c r="M2510" s="72" t="n">
        <f aca="false">G2510*I2510*J2510</f>
        <v>0</v>
      </c>
      <c r="N2510" s="72" t="n">
        <f aca="false">D2510*I2510*J2510</f>
        <v>-0</v>
      </c>
      <c r="O2510" s="71" t="n">
        <f aca="false">F2510*J2510</f>
        <v>2</v>
      </c>
      <c r="P2510" s="71" t="n">
        <f aca="false">E2510*J2510</f>
        <v>0</v>
      </c>
    </row>
    <row r="2511" customFormat="false" ht="15" hidden="false" customHeight="false" outlineLevel="0" collapsed="false">
      <c r="A2511" s="71" t="s">
        <v>60</v>
      </c>
      <c r="B2511" s="71" t="s">
        <v>48</v>
      </c>
      <c r="C2511" s="71" t="s">
        <v>1759</v>
      </c>
      <c r="D2511" s="72" t="n">
        <v>0</v>
      </c>
      <c r="E2511" s="71" t="n">
        <v>0</v>
      </c>
      <c r="F2511" s="71" t="n">
        <v>10</v>
      </c>
      <c r="G2511" s="72" t="n">
        <v>1134.5</v>
      </c>
      <c r="H2511" s="72" t="n">
        <v>1134.5</v>
      </c>
      <c r="I2511" s="71" t="n">
        <f aca="false">IF(B2511&gt;=Settings!$B$23,1,0)</f>
        <v>0</v>
      </c>
      <c r="J2511" s="71" t="n">
        <v>1</v>
      </c>
      <c r="K2511" s="71" t="n">
        <f aca="false">F2511*I2511*J2511</f>
        <v>0</v>
      </c>
      <c r="L2511" s="71" t="n">
        <f aca="false">E2511*I2511*J2511</f>
        <v>0</v>
      </c>
      <c r="M2511" s="72" t="n">
        <f aca="false">G2511*I2511*J2511</f>
        <v>0</v>
      </c>
      <c r="N2511" s="72" t="n">
        <f aca="false">D2511*I2511*J2511</f>
        <v>-0</v>
      </c>
      <c r="O2511" s="71" t="n">
        <f aca="false">F2511*J2511</f>
        <v>10</v>
      </c>
      <c r="P2511" s="71" t="n">
        <f aca="false">E2511*J2511</f>
        <v>0</v>
      </c>
    </row>
    <row r="2512" customFormat="false" ht="15" hidden="false" customHeight="false" outlineLevel="0" collapsed="false">
      <c r="A2512" s="71" t="s">
        <v>59</v>
      </c>
      <c r="B2512" s="71" t="s">
        <v>48</v>
      </c>
      <c r="C2512" s="71" t="s">
        <v>931</v>
      </c>
      <c r="D2512" s="72" t="n">
        <v>0</v>
      </c>
      <c r="E2512" s="71" t="n">
        <v>0</v>
      </c>
      <c r="F2512" s="71" t="n">
        <v>1</v>
      </c>
      <c r="G2512" s="72" t="n">
        <v>89.95</v>
      </c>
      <c r="H2512" s="72" t="n">
        <v>89.95</v>
      </c>
      <c r="I2512" s="71" t="n">
        <f aca="false">IF(B2512&gt;=Settings!$B$23,1,0)</f>
        <v>0</v>
      </c>
      <c r="J2512" s="71" t="n">
        <v>1</v>
      </c>
      <c r="K2512" s="71" t="n">
        <f aca="false">F2512*I2512*J2512</f>
        <v>0</v>
      </c>
      <c r="L2512" s="71" t="n">
        <f aca="false">E2512*I2512*J2512</f>
        <v>0</v>
      </c>
      <c r="M2512" s="72" t="n">
        <f aca="false">G2512*I2512*J2512</f>
        <v>0</v>
      </c>
      <c r="N2512" s="72" t="n">
        <f aca="false">D2512*I2512*J2512</f>
        <v>-0</v>
      </c>
      <c r="O2512" s="71" t="n">
        <f aca="false">F2512*J2512</f>
        <v>1</v>
      </c>
      <c r="P2512" s="71" t="n">
        <f aca="false">E2512*J2512</f>
        <v>0</v>
      </c>
    </row>
    <row r="2513" customFormat="false" ht="15" hidden="false" customHeight="false" outlineLevel="0" collapsed="false">
      <c r="A2513" s="71" t="s">
        <v>61</v>
      </c>
      <c r="B2513" s="71" t="s">
        <v>48</v>
      </c>
      <c r="C2513" s="71" t="s">
        <v>956</v>
      </c>
      <c r="D2513" s="72" t="n">
        <v>0</v>
      </c>
      <c r="E2513" s="71" t="n">
        <v>0</v>
      </c>
      <c r="F2513" s="71" t="n">
        <v>1</v>
      </c>
      <c r="G2513" s="72" t="n">
        <v>44.95</v>
      </c>
      <c r="H2513" s="72" t="n">
        <v>44.95</v>
      </c>
      <c r="I2513" s="71" t="n">
        <f aca="false">IF(B2513&gt;=Settings!$B$23,1,0)</f>
        <v>0</v>
      </c>
      <c r="J2513" s="71" t="n">
        <v>1</v>
      </c>
      <c r="K2513" s="71" t="n">
        <f aca="false">F2513*I2513*J2513</f>
        <v>0</v>
      </c>
      <c r="L2513" s="71" t="n">
        <f aca="false">E2513*I2513*J2513</f>
        <v>0</v>
      </c>
      <c r="M2513" s="72" t="n">
        <f aca="false">G2513*I2513*J2513</f>
        <v>0</v>
      </c>
      <c r="N2513" s="72" t="n">
        <f aca="false">D2513*I2513*J2513</f>
        <v>-0</v>
      </c>
      <c r="O2513" s="71" t="n">
        <f aca="false">F2513*J2513</f>
        <v>1</v>
      </c>
      <c r="P2513" s="71" t="n">
        <f aca="false">E2513*J2513</f>
        <v>0</v>
      </c>
    </row>
    <row r="2514" customFormat="false" ht="15" hidden="false" customHeight="false" outlineLevel="0" collapsed="false">
      <c r="A2514" s="71" t="s">
        <v>60</v>
      </c>
      <c r="B2514" s="71" t="s">
        <v>48</v>
      </c>
      <c r="C2514" s="71" t="s">
        <v>1064</v>
      </c>
      <c r="D2514" s="72" t="n">
        <v>0</v>
      </c>
      <c r="E2514" s="71" t="n">
        <v>0</v>
      </c>
      <c r="F2514" s="71" t="n">
        <v>62</v>
      </c>
      <c r="G2514" s="72" t="n">
        <v>4365.9</v>
      </c>
      <c r="H2514" s="72" t="n">
        <v>4365.9</v>
      </c>
      <c r="I2514" s="71" t="n">
        <f aca="false">IF(B2514&gt;=Settings!$B$23,1,0)</f>
        <v>0</v>
      </c>
      <c r="J2514" s="71" t="n">
        <v>1</v>
      </c>
      <c r="K2514" s="71" t="n">
        <f aca="false">F2514*I2514*J2514</f>
        <v>0</v>
      </c>
      <c r="L2514" s="71" t="n">
        <f aca="false">E2514*I2514*J2514</f>
        <v>0</v>
      </c>
      <c r="M2514" s="72" t="n">
        <f aca="false">G2514*I2514*J2514</f>
        <v>0</v>
      </c>
      <c r="N2514" s="72" t="n">
        <f aca="false">D2514*I2514*J2514</f>
        <v>-0</v>
      </c>
      <c r="O2514" s="71" t="n">
        <f aca="false">F2514*J2514</f>
        <v>62</v>
      </c>
      <c r="P2514" s="71" t="n">
        <f aca="false">E2514*J2514</f>
        <v>0</v>
      </c>
    </row>
    <row r="2515" customFormat="false" ht="15" hidden="false" customHeight="false" outlineLevel="0" collapsed="false">
      <c r="A2515" s="71" t="s">
        <v>59</v>
      </c>
      <c r="B2515" s="71" t="s">
        <v>48</v>
      </c>
      <c r="C2515" s="71" t="s">
        <v>167</v>
      </c>
      <c r="D2515" s="72" t="n">
        <v>0</v>
      </c>
      <c r="E2515" s="71" t="n">
        <v>0</v>
      </c>
      <c r="F2515" s="71" t="n">
        <v>8</v>
      </c>
      <c r="G2515" s="72" t="n">
        <v>827.06</v>
      </c>
      <c r="H2515" s="72" t="n">
        <v>827.06</v>
      </c>
      <c r="I2515" s="71" t="n">
        <f aca="false">IF(B2515&gt;=Settings!$B$23,1,0)</f>
        <v>0</v>
      </c>
      <c r="J2515" s="71" t="n">
        <v>1</v>
      </c>
      <c r="K2515" s="71" t="n">
        <f aca="false">F2515*I2515*J2515</f>
        <v>0</v>
      </c>
      <c r="L2515" s="71" t="n">
        <f aca="false">E2515*I2515*J2515</f>
        <v>0</v>
      </c>
      <c r="M2515" s="72" t="n">
        <f aca="false">G2515*I2515*J2515</f>
        <v>0</v>
      </c>
      <c r="N2515" s="72" t="n">
        <f aca="false">D2515*I2515*J2515</f>
        <v>-0</v>
      </c>
      <c r="O2515" s="71" t="n">
        <f aca="false">F2515*J2515</f>
        <v>8</v>
      </c>
      <c r="P2515" s="71" t="n">
        <f aca="false">E2515*J2515</f>
        <v>0</v>
      </c>
    </row>
    <row r="2516" customFormat="false" ht="15" hidden="false" customHeight="false" outlineLevel="0" collapsed="false">
      <c r="A2516" s="71" t="s">
        <v>59</v>
      </c>
      <c r="B2516" s="71" t="s">
        <v>48</v>
      </c>
      <c r="C2516" s="71" t="s">
        <v>361</v>
      </c>
      <c r="D2516" s="72" t="n">
        <v>0</v>
      </c>
      <c r="E2516" s="71" t="n">
        <v>0</v>
      </c>
      <c r="F2516" s="71" t="n">
        <v>6</v>
      </c>
      <c r="G2516" s="72" t="n">
        <v>433.98</v>
      </c>
      <c r="H2516" s="72" t="n">
        <v>433.98</v>
      </c>
      <c r="I2516" s="71" t="n">
        <f aca="false">IF(B2516&gt;=Settings!$B$23,1,0)</f>
        <v>0</v>
      </c>
      <c r="J2516" s="71" t="n">
        <v>1</v>
      </c>
      <c r="K2516" s="71" t="n">
        <f aca="false">F2516*I2516*J2516</f>
        <v>0</v>
      </c>
      <c r="L2516" s="71" t="n">
        <f aca="false">E2516*I2516*J2516</f>
        <v>0</v>
      </c>
      <c r="M2516" s="72" t="n">
        <f aca="false">G2516*I2516*J2516</f>
        <v>0</v>
      </c>
      <c r="N2516" s="72" t="n">
        <f aca="false">D2516*I2516*J2516</f>
        <v>-0</v>
      </c>
      <c r="O2516" s="71" t="n">
        <f aca="false">F2516*J2516</f>
        <v>6</v>
      </c>
      <c r="P2516" s="71" t="n">
        <f aca="false">E2516*J2516</f>
        <v>0</v>
      </c>
    </row>
    <row r="2517" customFormat="false" ht="15" hidden="false" customHeight="false" outlineLevel="0" collapsed="false">
      <c r="A2517" s="71" t="s">
        <v>59</v>
      </c>
      <c r="B2517" s="71" t="s">
        <v>48</v>
      </c>
      <c r="C2517" s="71" t="s">
        <v>1223</v>
      </c>
      <c r="D2517" s="72" t="n">
        <v>0</v>
      </c>
      <c r="E2517" s="71" t="n">
        <v>0</v>
      </c>
      <c r="F2517" s="71" t="n">
        <v>8</v>
      </c>
      <c r="G2517" s="72" t="n">
        <v>505.511</v>
      </c>
      <c r="H2517" s="72" t="n">
        <v>505.511</v>
      </c>
      <c r="I2517" s="71" t="n">
        <f aca="false">IF(B2517&gt;=Settings!$B$23,1,0)</f>
        <v>0</v>
      </c>
      <c r="J2517" s="71" t="n">
        <v>1</v>
      </c>
      <c r="K2517" s="71" t="n">
        <f aca="false">F2517*I2517*J2517</f>
        <v>0</v>
      </c>
      <c r="L2517" s="71" t="n">
        <f aca="false">E2517*I2517*J2517</f>
        <v>0</v>
      </c>
      <c r="M2517" s="72" t="n">
        <f aca="false">G2517*I2517*J2517</f>
        <v>0</v>
      </c>
      <c r="N2517" s="72" t="n">
        <f aca="false">D2517*I2517*J2517</f>
        <v>-0</v>
      </c>
      <c r="O2517" s="71" t="n">
        <f aca="false">F2517*J2517</f>
        <v>8</v>
      </c>
      <c r="P2517" s="71" t="n">
        <f aca="false">E2517*J2517</f>
        <v>0</v>
      </c>
    </row>
    <row r="2518" customFormat="false" ht="15" hidden="false" customHeight="false" outlineLevel="0" collapsed="false">
      <c r="A2518" s="71" t="s">
        <v>61</v>
      </c>
      <c r="B2518" s="71" t="s">
        <v>48</v>
      </c>
      <c r="C2518" s="71" t="s">
        <v>1100</v>
      </c>
      <c r="D2518" s="72" t="n">
        <v>127.95</v>
      </c>
      <c r="E2518" s="71" t="n">
        <v>1</v>
      </c>
      <c r="F2518" s="71" t="n">
        <v>4</v>
      </c>
      <c r="G2518" s="72" t="n">
        <v>487.8</v>
      </c>
      <c r="H2518" s="72" t="n">
        <v>341.11</v>
      </c>
      <c r="I2518" s="71" t="n">
        <f aca="false">IF(B2518&gt;=Settings!$B$23,1,0)</f>
        <v>0</v>
      </c>
      <c r="J2518" s="71" t="n">
        <v>1</v>
      </c>
      <c r="K2518" s="71" t="n">
        <f aca="false">F2518*I2518*J2518</f>
        <v>0</v>
      </c>
      <c r="L2518" s="71" t="n">
        <f aca="false">E2518*I2518*J2518</f>
        <v>0</v>
      </c>
      <c r="M2518" s="72" t="n">
        <f aca="false">G2518*I2518*J2518</f>
        <v>0</v>
      </c>
      <c r="N2518" s="72" t="n">
        <f aca="false">D2518*I2518*J2518</f>
        <v>0</v>
      </c>
      <c r="O2518" s="71" t="n">
        <f aca="false">F2518*J2518</f>
        <v>4</v>
      </c>
      <c r="P2518" s="71" t="n">
        <f aca="false">E2518*J2518</f>
        <v>1</v>
      </c>
    </row>
    <row r="2519" customFormat="false" ht="15" hidden="false" customHeight="false" outlineLevel="0" collapsed="false">
      <c r="A2519" s="71" t="s">
        <v>60</v>
      </c>
      <c r="B2519" s="71" t="s">
        <v>48</v>
      </c>
      <c r="C2519" s="71" t="s">
        <v>934</v>
      </c>
      <c r="D2519" s="72" t="n">
        <v>0</v>
      </c>
      <c r="E2519" s="71" t="n">
        <v>0</v>
      </c>
      <c r="F2519" s="71" t="n">
        <v>9</v>
      </c>
      <c r="G2519" s="72" t="n">
        <v>914.55</v>
      </c>
      <c r="H2519" s="72" t="n">
        <v>914.55</v>
      </c>
      <c r="I2519" s="71" t="n">
        <f aca="false">IF(B2519&gt;=Settings!$B$23,1,0)</f>
        <v>0</v>
      </c>
      <c r="J2519" s="71" t="n">
        <v>1</v>
      </c>
      <c r="K2519" s="71" t="n">
        <f aca="false">F2519*I2519*J2519</f>
        <v>0</v>
      </c>
      <c r="L2519" s="71" t="n">
        <f aca="false">E2519*I2519*J2519</f>
        <v>0</v>
      </c>
      <c r="M2519" s="72" t="n">
        <f aca="false">G2519*I2519*J2519</f>
        <v>0</v>
      </c>
      <c r="N2519" s="72" t="n">
        <f aca="false">D2519*I2519*J2519</f>
        <v>-0</v>
      </c>
      <c r="O2519" s="71" t="n">
        <f aca="false">F2519*J2519</f>
        <v>9</v>
      </c>
      <c r="P2519" s="71" t="n">
        <f aca="false">E2519*J2519</f>
        <v>0</v>
      </c>
    </row>
    <row r="2520" customFormat="false" ht="15" hidden="false" customHeight="false" outlineLevel="0" collapsed="false">
      <c r="A2520" s="71" t="s">
        <v>59</v>
      </c>
      <c r="B2520" s="71" t="s">
        <v>48</v>
      </c>
      <c r="C2520" s="71" t="s">
        <v>572</v>
      </c>
      <c r="D2520" s="72" t="n">
        <v>0</v>
      </c>
      <c r="E2520" s="71" t="n">
        <v>0</v>
      </c>
      <c r="F2520" s="71" t="n">
        <v>9</v>
      </c>
      <c r="G2520" s="72" t="n">
        <v>720.89</v>
      </c>
      <c r="H2520" s="72" t="n">
        <v>720.89</v>
      </c>
      <c r="I2520" s="71" t="n">
        <f aca="false">IF(B2520&gt;=Settings!$B$23,1,0)</f>
        <v>0</v>
      </c>
      <c r="J2520" s="71" t="n">
        <v>1</v>
      </c>
      <c r="K2520" s="71" t="n">
        <f aca="false">F2520*I2520*J2520</f>
        <v>0</v>
      </c>
      <c r="L2520" s="71" t="n">
        <f aca="false">E2520*I2520*J2520</f>
        <v>0</v>
      </c>
      <c r="M2520" s="72" t="n">
        <f aca="false">G2520*I2520*J2520</f>
        <v>0</v>
      </c>
      <c r="N2520" s="72" t="n">
        <f aca="false">D2520*I2520*J2520</f>
        <v>-0</v>
      </c>
      <c r="O2520" s="71" t="n">
        <f aca="false">F2520*J2520</f>
        <v>9</v>
      </c>
      <c r="P2520" s="71" t="n">
        <f aca="false">E2520*J2520</f>
        <v>0</v>
      </c>
    </row>
    <row r="2521" customFormat="false" ht="15" hidden="false" customHeight="false" outlineLevel="0" collapsed="false">
      <c r="A2521" s="71" t="s">
        <v>59</v>
      </c>
      <c r="B2521" s="71" t="s">
        <v>48</v>
      </c>
      <c r="C2521" s="71" t="s">
        <v>577</v>
      </c>
      <c r="D2521" s="72" t="n">
        <v>0</v>
      </c>
      <c r="E2521" s="71" t="n">
        <v>0</v>
      </c>
      <c r="F2521" s="71" t="n">
        <v>1</v>
      </c>
      <c r="G2521" s="72" t="n">
        <v>247.108</v>
      </c>
      <c r="H2521" s="72" t="n">
        <v>247.108</v>
      </c>
      <c r="I2521" s="71" t="n">
        <f aca="false">IF(B2521&gt;=Settings!$B$23,1,0)</f>
        <v>0</v>
      </c>
      <c r="J2521" s="71" t="n">
        <v>1</v>
      </c>
      <c r="K2521" s="71" t="n">
        <f aca="false">F2521*I2521*J2521</f>
        <v>0</v>
      </c>
      <c r="L2521" s="71" t="n">
        <f aca="false">E2521*I2521*J2521</f>
        <v>0</v>
      </c>
      <c r="M2521" s="72" t="n">
        <f aca="false">G2521*I2521*J2521</f>
        <v>0</v>
      </c>
      <c r="N2521" s="72" t="n">
        <f aca="false">D2521*I2521*J2521</f>
        <v>-0</v>
      </c>
      <c r="O2521" s="71" t="n">
        <f aca="false">F2521*J2521</f>
        <v>1</v>
      </c>
      <c r="P2521" s="71" t="n">
        <f aca="false">E2521*J2521</f>
        <v>0</v>
      </c>
    </row>
    <row r="2522" customFormat="false" ht="15" hidden="false" customHeight="false" outlineLevel="0" collapsed="false">
      <c r="A2522" s="71" t="s">
        <v>59</v>
      </c>
      <c r="B2522" s="71" t="s">
        <v>48</v>
      </c>
      <c r="C2522" s="71" t="s">
        <v>1329</v>
      </c>
      <c r="D2522" s="72" t="n">
        <v>0</v>
      </c>
      <c r="E2522" s="71" t="n">
        <v>0</v>
      </c>
      <c r="F2522" s="71" t="n">
        <v>10</v>
      </c>
      <c r="G2522" s="72" t="n">
        <v>139.5</v>
      </c>
      <c r="H2522" s="72" t="n">
        <v>139.5</v>
      </c>
      <c r="I2522" s="71" t="n">
        <f aca="false">IF(B2522&gt;=Settings!$B$23,1,0)</f>
        <v>0</v>
      </c>
      <c r="J2522" s="71" t="n">
        <v>1</v>
      </c>
      <c r="K2522" s="71" t="n">
        <f aca="false">F2522*I2522*J2522</f>
        <v>0</v>
      </c>
      <c r="L2522" s="71" t="n">
        <f aca="false">E2522*I2522*J2522</f>
        <v>0</v>
      </c>
      <c r="M2522" s="72" t="n">
        <f aca="false">G2522*I2522*J2522</f>
        <v>0</v>
      </c>
      <c r="N2522" s="72" t="n">
        <f aca="false">D2522*I2522*J2522</f>
        <v>-0</v>
      </c>
      <c r="O2522" s="71" t="n">
        <f aca="false">F2522*J2522</f>
        <v>10</v>
      </c>
      <c r="P2522" s="71" t="n">
        <f aca="false">E2522*J2522</f>
        <v>0</v>
      </c>
    </row>
    <row r="2523" customFormat="false" ht="15" hidden="false" customHeight="false" outlineLevel="0" collapsed="false">
      <c r="A2523" s="71" t="s">
        <v>60</v>
      </c>
      <c r="B2523" s="71" t="s">
        <v>48</v>
      </c>
      <c r="C2523" s="71" t="s">
        <v>143</v>
      </c>
      <c r="D2523" s="72" t="n">
        <v>129.95</v>
      </c>
      <c r="E2523" s="71" t="n">
        <v>1</v>
      </c>
      <c r="F2523" s="71" t="n">
        <v>40</v>
      </c>
      <c r="G2523" s="72" t="n">
        <v>4853</v>
      </c>
      <c r="H2523" s="72" t="n">
        <v>4723.05</v>
      </c>
      <c r="I2523" s="71" t="n">
        <f aca="false">IF(B2523&gt;=Settings!$B$23,1,0)</f>
        <v>0</v>
      </c>
      <c r="J2523" s="71" t="n">
        <v>1</v>
      </c>
      <c r="K2523" s="71" t="n">
        <f aca="false">F2523*I2523*J2523</f>
        <v>0</v>
      </c>
      <c r="L2523" s="71" t="n">
        <f aca="false">E2523*I2523*J2523</f>
        <v>0</v>
      </c>
      <c r="M2523" s="72" t="n">
        <f aca="false">G2523*I2523*J2523</f>
        <v>0</v>
      </c>
      <c r="N2523" s="72" t="n">
        <f aca="false">D2523*I2523*J2523</f>
        <v>0</v>
      </c>
      <c r="O2523" s="71" t="n">
        <f aca="false">F2523*J2523</f>
        <v>40</v>
      </c>
      <c r="P2523" s="71" t="n">
        <f aca="false">E2523*J2523</f>
        <v>1</v>
      </c>
    </row>
    <row r="2524" customFormat="false" ht="15" hidden="false" customHeight="false" outlineLevel="0" collapsed="false">
      <c r="A2524" s="71" t="s">
        <v>61</v>
      </c>
      <c r="B2524" s="71" t="s">
        <v>48</v>
      </c>
      <c r="C2524" s="71" t="s">
        <v>1097</v>
      </c>
      <c r="D2524" s="72" t="n">
        <v>0</v>
      </c>
      <c r="E2524" s="71" t="n">
        <v>0</v>
      </c>
      <c r="F2524" s="71" t="n">
        <v>2</v>
      </c>
      <c r="G2524" s="72" t="n">
        <v>209.9</v>
      </c>
      <c r="H2524" s="72" t="n">
        <v>194.17</v>
      </c>
      <c r="I2524" s="71" t="n">
        <f aca="false">IF(B2524&gt;=Settings!$B$23,1,0)</f>
        <v>0</v>
      </c>
      <c r="J2524" s="71" t="n">
        <v>1</v>
      </c>
      <c r="K2524" s="71" t="n">
        <f aca="false">F2524*I2524*J2524</f>
        <v>0</v>
      </c>
      <c r="L2524" s="71" t="n">
        <f aca="false">E2524*I2524*J2524</f>
        <v>0</v>
      </c>
      <c r="M2524" s="72" t="n">
        <f aca="false">G2524*I2524*J2524</f>
        <v>0</v>
      </c>
      <c r="N2524" s="72" t="n">
        <f aca="false">D2524*I2524*J2524</f>
        <v>-0</v>
      </c>
      <c r="O2524" s="71" t="n">
        <f aca="false">F2524*J2524</f>
        <v>2</v>
      </c>
      <c r="P2524" s="71" t="n">
        <f aca="false">E2524*J2524</f>
        <v>0</v>
      </c>
    </row>
    <row r="2525" customFormat="false" ht="15" hidden="false" customHeight="false" outlineLevel="0" collapsed="false">
      <c r="A2525" s="71" t="s">
        <v>59</v>
      </c>
      <c r="B2525" s="71" t="s">
        <v>48</v>
      </c>
      <c r="C2525" s="71" t="s">
        <v>640</v>
      </c>
      <c r="D2525" s="72" t="n">
        <v>0</v>
      </c>
      <c r="E2525" s="71" t="n">
        <v>0</v>
      </c>
      <c r="F2525" s="71" t="n">
        <v>1</v>
      </c>
      <c r="G2525" s="72" t="n">
        <v>74.95</v>
      </c>
      <c r="H2525" s="72" t="n">
        <v>74.95</v>
      </c>
      <c r="I2525" s="71" t="n">
        <f aca="false">IF(B2525&gt;=Settings!$B$23,1,0)</f>
        <v>0</v>
      </c>
      <c r="J2525" s="71" t="n">
        <v>1</v>
      </c>
      <c r="K2525" s="71" t="n">
        <f aca="false">F2525*I2525*J2525</f>
        <v>0</v>
      </c>
      <c r="L2525" s="71" t="n">
        <f aca="false">E2525*I2525*J2525</f>
        <v>0</v>
      </c>
      <c r="M2525" s="72" t="n">
        <f aca="false">G2525*I2525*J2525</f>
        <v>0</v>
      </c>
      <c r="N2525" s="72" t="n">
        <f aca="false">D2525*I2525*J2525</f>
        <v>-0</v>
      </c>
      <c r="O2525" s="71" t="n">
        <f aca="false">F2525*J2525</f>
        <v>1</v>
      </c>
      <c r="P2525" s="71" t="n">
        <f aca="false">E2525*J2525</f>
        <v>0</v>
      </c>
    </row>
    <row r="2526" customFormat="false" ht="15" hidden="false" customHeight="false" outlineLevel="0" collapsed="false">
      <c r="A2526" s="71" t="s">
        <v>60</v>
      </c>
      <c r="B2526" s="71" t="s">
        <v>48</v>
      </c>
      <c r="C2526" s="71" t="s">
        <v>142</v>
      </c>
      <c r="D2526" s="72" t="n">
        <v>453.4</v>
      </c>
      <c r="E2526" s="71" t="n">
        <v>8</v>
      </c>
      <c r="F2526" s="71" t="n">
        <v>281</v>
      </c>
      <c r="G2526" s="72" t="n">
        <v>14442.55</v>
      </c>
      <c r="H2526" s="72" t="n">
        <v>13989.15</v>
      </c>
      <c r="I2526" s="71" t="n">
        <f aca="false">IF(B2526&gt;=Settings!$B$23,1,0)</f>
        <v>0</v>
      </c>
      <c r="J2526" s="71" t="n">
        <v>1</v>
      </c>
      <c r="K2526" s="71" t="n">
        <f aca="false">F2526*I2526*J2526</f>
        <v>0</v>
      </c>
      <c r="L2526" s="71" t="n">
        <f aca="false">E2526*I2526*J2526</f>
        <v>0</v>
      </c>
      <c r="M2526" s="72" t="n">
        <f aca="false">G2526*I2526*J2526</f>
        <v>0</v>
      </c>
      <c r="N2526" s="72" t="n">
        <f aca="false">D2526*I2526*J2526</f>
        <v>0</v>
      </c>
      <c r="O2526" s="71" t="n">
        <f aca="false">F2526*J2526</f>
        <v>281</v>
      </c>
      <c r="P2526" s="71" t="n">
        <f aca="false">E2526*J2526</f>
        <v>8</v>
      </c>
    </row>
    <row r="2527" customFormat="false" ht="15" hidden="false" customHeight="false" outlineLevel="0" collapsed="false">
      <c r="A2527" s="71" t="s">
        <v>59</v>
      </c>
      <c r="B2527" s="71" t="s">
        <v>48</v>
      </c>
      <c r="C2527" s="71" t="s">
        <v>583</v>
      </c>
      <c r="D2527" s="72" t="n">
        <v>0</v>
      </c>
      <c r="E2527" s="71" t="n">
        <v>0</v>
      </c>
      <c r="F2527" s="71" t="n">
        <v>228</v>
      </c>
      <c r="G2527" s="72" t="n">
        <v>932.09</v>
      </c>
      <c r="H2527" s="72" t="n">
        <v>932.09</v>
      </c>
      <c r="I2527" s="71" t="n">
        <f aca="false">IF(B2527&gt;=Settings!$B$23,1,0)</f>
        <v>0</v>
      </c>
      <c r="J2527" s="71" t="n">
        <v>1</v>
      </c>
      <c r="K2527" s="71" t="n">
        <f aca="false">F2527*I2527*J2527</f>
        <v>0</v>
      </c>
      <c r="L2527" s="71" t="n">
        <f aca="false">E2527*I2527*J2527</f>
        <v>0</v>
      </c>
      <c r="M2527" s="72" t="n">
        <f aca="false">G2527*I2527*J2527</f>
        <v>0</v>
      </c>
      <c r="N2527" s="72" t="n">
        <f aca="false">D2527*I2527*J2527</f>
        <v>-0</v>
      </c>
      <c r="O2527" s="71" t="n">
        <f aca="false">F2527*J2527</f>
        <v>228</v>
      </c>
      <c r="P2527" s="71" t="n">
        <f aca="false">E2527*J2527</f>
        <v>0</v>
      </c>
    </row>
    <row r="2528" customFormat="false" ht="15" hidden="false" customHeight="false" outlineLevel="0" collapsed="false">
      <c r="A2528" s="71" t="s">
        <v>59</v>
      </c>
      <c r="B2528" s="71" t="s">
        <v>48</v>
      </c>
      <c r="C2528" s="71" t="s">
        <v>949</v>
      </c>
      <c r="D2528" s="72" t="n">
        <v>0</v>
      </c>
      <c r="E2528" s="71" t="n">
        <v>0</v>
      </c>
      <c r="F2528" s="71" t="n">
        <v>3</v>
      </c>
      <c r="G2528" s="72" t="n">
        <v>481.77</v>
      </c>
      <c r="H2528" s="72" t="n">
        <v>481.77</v>
      </c>
      <c r="I2528" s="71" t="n">
        <f aca="false">IF(B2528&gt;=Settings!$B$23,1,0)</f>
        <v>0</v>
      </c>
      <c r="J2528" s="71" t="n">
        <v>1</v>
      </c>
      <c r="K2528" s="71" t="n">
        <f aca="false">F2528*I2528*J2528</f>
        <v>0</v>
      </c>
      <c r="L2528" s="71" t="n">
        <f aca="false">E2528*I2528*J2528</f>
        <v>0</v>
      </c>
      <c r="M2528" s="72" t="n">
        <f aca="false">G2528*I2528*J2528</f>
        <v>0</v>
      </c>
      <c r="N2528" s="72" t="n">
        <f aca="false">D2528*I2528*J2528</f>
        <v>-0</v>
      </c>
      <c r="O2528" s="71" t="n">
        <f aca="false">F2528*J2528</f>
        <v>3</v>
      </c>
      <c r="P2528" s="71" t="n">
        <f aca="false">E2528*J2528</f>
        <v>0</v>
      </c>
    </row>
    <row r="2529" customFormat="false" ht="15" hidden="false" customHeight="false" outlineLevel="0" collapsed="false">
      <c r="A2529" s="71" t="s">
        <v>59</v>
      </c>
      <c r="B2529" s="71" t="s">
        <v>48</v>
      </c>
      <c r="C2529" s="71" t="s">
        <v>2128</v>
      </c>
      <c r="D2529" s="72" t="n">
        <v>0</v>
      </c>
      <c r="E2529" s="71" t="n">
        <v>0</v>
      </c>
      <c r="F2529" s="71" t="n">
        <v>1</v>
      </c>
      <c r="G2529" s="72" t="n">
        <v>227.611</v>
      </c>
      <c r="H2529" s="72" t="n">
        <v>227.611</v>
      </c>
      <c r="I2529" s="71" t="n">
        <f aca="false">IF(B2529&gt;=Settings!$B$23,1,0)</f>
        <v>0</v>
      </c>
      <c r="J2529" s="71" t="n">
        <v>1</v>
      </c>
      <c r="K2529" s="71" t="n">
        <f aca="false">F2529*I2529*J2529</f>
        <v>0</v>
      </c>
      <c r="L2529" s="71" t="n">
        <f aca="false">E2529*I2529*J2529</f>
        <v>0</v>
      </c>
      <c r="M2529" s="72" t="n">
        <f aca="false">G2529*I2529*J2529</f>
        <v>0</v>
      </c>
      <c r="N2529" s="72" t="n">
        <f aca="false">D2529*I2529*J2529</f>
        <v>-0</v>
      </c>
      <c r="O2529" s="71" t="n">
        <f aca="false">F2529*J2529</f>
        <v>1</v>
      </c>
      <c r="P2529" s="71" t="n">
        <f aca="false">E2529*J2529</f>
        <v>0</v>
      </c>
    </row>
    <row r="2530" customFormat="false" ht="15" hidden="false" customHeight="false" outlineLevel="0" collapsed="false">
      <c r="A2530" s="71" t="s">
        <v>61</v>
      </c>
      <c r="B2530" s="71" t="s">
        <v>48</v>
      </c>
      <c r="C2530" s="71" t="s">
        <v>1420</v>
      </c>
      <c r="D2530" s="72" t="n">
        <v>0</v>
      </c>
      <c r="E2530" s="71" t="n">
        <v>0</v>
      </c>
      <c r="F2530" s="71" t="n">
        <v>6</v>
      </c>
      <c r="G2530" s="72" t="n">
        <v>724.7</v>
      </c>
      <c r="H2530" s="72" t="n">
        <v>724.7</v>
      </c>
      <c r="I2530" s="71" t="n">
        <f aca="false">IF(B2530&gt;=Settings!$B$23,1,0)</f>
        <v>0</v>
      </c>
      <c r="J2530" s="71" t="n">
        <v>1</v>
      </c>
      <c r="K2530" s="71" t="n">
        <f aca="false">F2530*I2530*J2530</f>
        <v>0</v>
      </c>
      <c r="L2530" s="71" t="n">
        <f aca="false">E2530*I2530*J2530</f>
        <v>0</v>
      </c>
      <c r="M2530" s="72" t="n">
        <f aca="false">G2530*I2530*J2530</f>
        <v>0</v>
      </c>
      <c r="N2530" s="72" t="n">
        <f aca="false">D2530*I2530*J2530</f>
        <v>-0</v>
      </c>
      <c r="O2530" s="71" t="n">
        <f aca="false">F2530*J2530</f>
        <v>6</v>
      </c>
      <c r="P2530" s="71" t="n">
        <f aca="false">E2530*J2530</f>
        <v>0</v>
      </c>
    </row>
    <row r="2531" customFormat="false" ht="15" hidden="false" customHeight="false" outlineLevel="0" collapsed="false">
      <c r="A2531" s="71" t="s">
        <v>59</v>
      </c>
      <c r="B2531" s="71" t="s">
        <v>48</v>
      </c>
      <c r="C2531" s="71" t="s">
        <v>125</v>
      </c>
      <c r="D2531" s="72" t="n">
        <v>0</v>
      </c>
      <c r="E2531" s="71" t="n">
        <v>0</v>
      </c>
      <c r="F2531" s="71" t="n">
        <v>23</v>
      </c>
      <c r="G2531" s="72" t="n">
        <v>2692.812</v>
      </c>
      <c r="H2531" s="72" t="n">
        <v>2692.812</v>
      </c>
      <c r="I2531" s="71" t="n">
        <f aca="false">IF(B2531&gt;=Settings!$B$23,1,0)</f>
        <v>0</v>
      </c>
      <c r="J2531" s="71" t="n">
        <v>1</v>
      </c>
      <c r="K2531" s="71" t="n">
        <f aca="false">F2531*I2531*J2531</f>
        <v>0</v>
      </c>
      <c r="L2531" s="71" t="n">
        <f aca="false">E2531*I2531*J2531</f>
        <v>0</v>
      </c>
      <c r="M2531" s="72" t="n">
        <f aca="false">G2531*I2531*J2531</f>
        <v>0</v>
      </c>
      <c r="N2531" s="72" t="n">
        <f aca="false">D2531*I2531*J2531</f>
        <v>-0</v>
      </c>
      <c r="O2531" s="71" t="n">
        <f aca="false">F2531*J2531</f>
        <v>23</v>
      </c>
      <c r="P2531" s="71" t="n">
        <f aca="false">E2531*J2531</f>
        <v>0</v>
      </c>
    </row>
    <row r="2532" customFormat="false" ht="15" hidden="false" customHeight="false" outlineLevel="0" collapsed="false">
      <c r="A2532" s="71" t="s">
        <v>60</v>
      </c>
      <c r="B2532" s="71" t="s">
        <v>48</v>
      </c>
      <c r="C2532" s="71" t="s">
        <v>1374</v>
      </c>
      <c r="D2532" s="72" t="n">
        <v>164.95</v>
      </c>
      <c r="E2532" s="71" t="n">
        <v>1</v>
      </c>
      <c r="F2532" s="71" t="n">
        <v>2</v>
      </c>
      <c r="G2532" s="72" t="n">
        <v>329.9</v>
      </c>
      <c r="H2532" s="72" t="n">
        <v>164.95</v>
      </c>
      <c r="I2532" s="71" t="n">
        <f aca="false">IF(B2532&gt;=Settings!$B$23,1,0)</f>
        <v>0</v>
      </c>
      <c r="J2532" s="71" t="n">
        <v>1</v>
      </c>
      <c r="K2532" s="71" t="n">
        <f aca="false">F2532*I2532*J2532</f>
        <v>0</v>
      </c>
      <c r="L2532" s="71" t="n">
        <f aca="false">E2532*I2532*J2532</f>
        <v>0</v>
      </c>
      <c r="M2532" s="72" t="n">
        <f aca="false">G2532*I2532*J2532</f>
        <v>0</v>
      </c>
      <c r="N2532" s="72" t="n">
        <f aca="false">D2532*I2532*J2532</f>
        <v>0</v>
      </c>
      <c r="O2532" s="71" t="n">
        <f aca="false">F2532*J2532</f>
        <v>2</v>
      </c>
      <c r="P2532" s="71" t="n">
        <f aca="false">E2532*J2532</f>
        <v>1</v>
      </c>
    </row>
    <row r="2533" customFormat="false" ht="15" hidden="false" customHeight="false" outlineLevel="0" collapsed="false">
      <c r="A2533" s="71" t="s">
        <v>59</v>
      </c>
      <c r="B2533" s="71" t="s">
        <v>48</v>
      </c>
      <c r="C2533" s="71" t="s">
        <v>1034</v>
      </c>
      <c r="D2533" s="72" t="n">
        <v>0</v>
      </c>
      <c r="E2533" s="71" t="n">
        <v>0</v>
      </c>
      <c r="F2533" s="71" t="n">
        <v>19</v>
      </c>
      <c r="G2533" s="72" t="n">
        <v>170.05</v>
      </c>
      <c r="H2533" s="72" t="n">
        <v>170.05</v>
      </c>
      <c r="I2533" s="71" t="n">
        <f aca="false">IF(B2533&gt;=Settings!$B$23,1,0)</f>
        <v>0</v>
      </c>
      <c r="J2533" s="71" t="n">
        <v>1</v>
      </c>
      <c r="K2533" s="71" t="n">
        <f aca="false">F2533*I2533*J2533</f>
        <v>0</v>
      </c>
      <c r="L2533" s="71" t="n">
        <f aca="false">E2533*I2533*J2533</f>
        <v>0</v>
      </c>
      <c r="M2533" s="72" t="n">
        <f aca="false">G2533*I2533*J2533</f>
        <v>0</v>
      </c>
      <c r="N2533" s="72" t="n">
        <f aca="false">D2533*I2533*J2533</f>
        <v>-0</v>
      </c>
      <c r="O2533" s="71" t="n">
        <f aca="false">F2533*J2533</f>
        <v>19</v>
      </c>
      <c r="P2533" s="71" t="n">
        <f aca="false">E2533*J2533</f>
        <v>0</v>
      </c>
    </row>
    <row r="2534" customFormat="false" ht="15" hidden="false" customHeight="false" outlineLevel="0" collapsed="false">
      <c r="A2534" s="71" t="s">
        <v>59</v>
      </c>
      <c r="B2534" s="71" t="s">
        <v>48</v>
      </c>
      <c r="C2534" s="71" t="s">
        <v>1035</v>
      </c>
      <c r="D2534" s="72" t="n">
        <v>0</v>
      </c>
      <c r="E2534" s="71" t="n">
        <v>0</v>
      </c>
      <c r="F2534" s="71" t="n">
        <v>5</v>
      </c>
      <c r="G2534" s="72" t="n">
        <v>423.718</v>
      </c>
      <c r="H2534" s="72" t="n">
        <v>423.718</v>
      </c>
      <c r="I2534" s="71" t="n">
        <f aca="false">IF(B2534&gt;=Settings!$B$23,1,0)</f>
        <v>0</v>
      </c>
      <c r="J2534" s="71" t="n">
        <v>1</v>
      </c>
      <c r="K2534" s="71" t="n">
        <f aca="false">F2534*I2534*J2534</f>
        <v>0</v>
      </c>
      <c r="L2534" s="71" t="n">
        <f aca="false">E2534*I2534*J2534</f>
        <v>0</v>
      </c>
      <c r="M2534" s="72" t="n">
        <f aca="false">G2534*I2534*J2534</f>
        <v>0</v>
      </c>
      <c r="N2534" s="72" t="n">
        <f aca="false">D2534*I2534*J2534</f>
        <v>-0</v>
      </c>
      <c r="O2534" s="71" t="n">
        <f aca="false">F2534*J2534</f>
        <v>5</v>
      </c>
      <c r="P2534" s="71" t="n">
        <f aca="false">E2534*J2534</f>
        <v>0</v>
      </c>
    </row>
    <row r="2535" customFormat="false" ht="15" hidden="false" customHeight="false" outlineLevel="0" collapsed="false">
      <c r="A2535" s="71" t="s">
        <v>59</v>
      </c>
      <c r="B2535" s="71" t="s">
        <v>48</v>
      </c>
      <c r="C2535" s="71" t="s">
        <v>1124</v>
      </c>
      <c r="D2535" s="72" t="n">
        <v>0</v>
      </c>
      <c r="E2535" s="71" t="n">
        <v>0</v>
      </c>
      <c r="F2535" s="71" t="n">
        <v>13</v>
      </c>
      <c r="G2535" s="72" t="n">
        <v>445.35</v>
      </c>
      <c r="H2535" s="72" t="n">
        <v>445.35</v>
      </c>
      <c r="I2535" s="71" t="n">
        <f aca="false">IF(B2535&gt;=Settings!$B$23,1,0)</f>
        <v>0</v>
      </c>
      <c r="J2535" s="71" t="n">
        <v>1</v>
      </c>
      <c r="K2535" s="71" t="n">
        <f aca="false">F2535*I2535*J2535</f>
        <v>0</v>
      </c>
      <c r="L2535" s="71" t="n">
        <f aca="false">E2535*I2535*J2535</f>
        <v>0</v>
      </c>
      <c r="M2535" s="72" t="n">
        <f aca="false">G2535*I2535*J2535</f>
        <v>0</v>
      </c>
      <c r="N2535" s="72" t="n">
        <f aca="false">D2535*I2535*J2535</f>
        <v>-0</v>
      </c>
      <c r="O2535" s="71" t="n">
        <f aca="false">F2535*J2535</f>
        <v>13</v>
      </c>
      <c r="P2535" s="71" t="n">
        <f aca="false">E2535*J2535</f>
        <v>0</v>
      </c>
    </row>
    <row r="2536" customFormat="false" ht="15" hidden="false" customHeight="false" outlineLevel="0" collapsed="false">
      <c r="A2536" s="71" t="s">
        <v>61</v>
      </c>
      <c r="B2536" s="71" t="s">
        <v>48</v>
      </c>
      <c r="C2536" s="71" t="s">
        <v>1250</v>
      </c>
      <c r="D2536" s="72" t="n">
        <v>0</v>
      </c>
      <c r="E2536" s="71" t="n">
        <v>0</v>
      </c>
      <c r="F2536" s="71" t="n">
        <v>8</v>
      </c>
      <c r="G2536" s="72" t="n">
        <v>835.6</v>
      </c>
      <c r="H2536" s="72" t="n">
        <v>820.61</v>
      </c>
      <c r="I2536" s="71" t="n">
        <f aca="false">IF(B2536&gt;=Settings!$B$23,1,0)</f>
        <v>0</v>
      </c>
      <c r="J2536" s="71" t="n">
        <v>1</v>
      </c>
      <c r="K2536" s="71" t="n">
        <f aca="false">F2536*I2536*J2536</f>
        <v>0</v>
      </c>
      <c r="L2536" s="71" t="n">
        <f aca="false">E2536*I2536*J2536</f>
        <v>0</v>
      </c>
      <c r="M2536" s="72" t="n">
        <f aca="false">G2536*I2536*J2536</f>
        <v>0</v>
      </c>
      <c r="N2536" s="72" t="n">
        <f aca="false">D2536*I2536*J2536</f>
        <v>-0</v>
      </c>
      <c r="O2536" s="71" t="n">
        <f aca="false">F2536*J2536</f>
        <v>8</v>
      </c>
      <c r="P2536" s="71" t="n">
        <f aca="false">E2536*J2536</f>
        <v>0</v>
      </c>
    </row>
    <row r="2537" customFormat="false" ht="15" hidden="false" customHeight="false" outlineLevel="0" collapsed="false">
      <c r="A2537" s="71" t="s">
        <v>59</v>
      </c>
      <c r="B2537" s="71" t="s">
        <v>48</v>
      </c>
      <c r="C2537" s="71" t="s">
        <v>1123</v>
      </c>
      <c r="D2537" s="72" t="n">
        <v>0</v>
      </c>
      <c r="E2537" s="71" t="n">
        <v>0</v>
      </c>
      <c r="F2537" s="71" t="n">
        <v>1</v>
      </c>
      <c r="G2537" s="72" t="n">
        <v>84.95</v>
      </c>
      <c r="H2537" s="72" t="n">
        <v>84.95</v>
      </c>
      <c r="I2537" s="71" t="n">
        <f aca="false">IF(B2537&gt;=Settings!$B$23,1,0)</f>
        <v>0</v>
      </c>
      <c r="J2537" s="71" t="n">
        <v>1</v>
      </c>
      <c r="K2537" s="71" t="n">
        <f aca="false">F2537*I2537*J2537</f>
        <v>0</v>
      </c>
      <c r="L2537" s="71" t="n">
        <f aca="false">E2537*I2537*J2537</f>
        <v>0</v>
      </c>
      <c r="M2537" s="72" t="n">
        <f aca="false">G2537*I2537*J2537</f>
        <v>0</v>
      </c>
      <c r="N2537" s="72" t="n">
        <f aca="false">D2537*I2537*J2537</f>
        <v>-0</v>
      </c>
      <c r="O2537" s="71" t="n">
        <f aca="false">F2537*J2537</f>
        <v>1</v>
      </c>
      <c r="P2537" s="71" t="n">
        <f aca="false">E2537*J2537</f>
        <v>0</v>
      </c>
    </row>
    <row r="2538" customFormat="false" ht="15" hidden="false" customHeight="false" outlineLevel="0" collapsed="false">
      <c r="A2538" s="71" t="s">
        <v>59</v>
      </c>
      <c r="B2538" s="71" t="s">
        <v>48</v>
      </c>
      <c r="C2538" s="71" t="s">
        <v>1122</v>
      </c>
      <c r="D2538" s="72" t="n">
        <v>0</v>
      </c>
      <c r="E2538" s="71" t="n">
        <v>0</v>
      </c>
      <c r="F2538" s="71" t="n">
        <v>10</v>
      </c>
      <c r="G2538" s="72" t="n">
        <v>1086.25</v>
      </c>
      <c r="H2538" s="72" t="n">
        <v>1086.25</v>
      </c>
      <c r="I2538" s="71" t="n">
        <f aca="false">IF(B2538&gt;=Settings!$B$23,1,0)</f>
        <v>0</v>
      </c>
      <c r="J2538" s="71" t="n">
        <v>1</v>
      </c>
      <c r="K2538" s="71" t="n">
        <f aca="false">F2538*I2538*J2538</f>
        <v>0</v>
      </c>
      <c r="L2538" s="71" t="n">
        <f aca="false">E2538*I2538*J2538</f>
        <v>0</v>
      </c>
      <c r="M2538" s="72" t="n">
        <f aca="false">G2538*I2538*J2538</f>
        <v>0</v>
      </c>
      <c r="N2538" s="72" t="n">
        <f aca="false">D2538*I2538*J2538</f>
        <v>-0</v>
      </c>
      <c r="O2538" s="71" t="n">
        <f aca="false">F2538*J2538</f>
        <v>10</v>
      </c>
      <c r="P2538" s="71" t="n">
        <f aca="false">E2538*J2538</f>
        <v>0</v>
      </c>
    </row>
    <row r="2539" customFormat="false" ht="15" hidden="false" customHeight="false" outlineLevel="0" collapsed="false">
      <c r="A2539" s="71" t="s">
        <v>60</v>
      </c>
      <c r="B2539" s="71" t="s">
        <v>48</v>
      </c>
      <c r="C2539" s="71" t="s">
        <v>977</v>
      </c>
      <c r="D2539" s="72" t="n">
        <v>26.85</v>
      </c>
      <c r="E2539" s="71" t="n">
        <v>3</v>
      </c>
      <c r="F2539" s="71" t="n">
        <v>24</v>
      </c>
      <c r="G2539" s="72" t="n">
        <v>214.8</v>
      </c>
      <c r="H2539" s="72" t="n">
        <v>187.95</v>
      </c>
      <c r="I2539" s="71" t="n">
        <f aca="false">IF(B2539&gt;=Settings!$B$23,1,0)</f>
        <v>0</v>
      </c>
      <c r="J2539" s="71" t="n">
        <v>1</v>
      </c>
      <c r="K2539" s="71" t="n">
        <f aca="false">F2539*I2539*J2539</f>
        <v>0</v>
      </c>
      <c r="L2539" s="71" t="n">
        <f aca="false">E2539*I2539*J2539</f>
        <v>0</v>
      </c>
      <c r="M2539" s="72" t="n">
        <f aca="false">G2539*I2539*J2539</f>
        <v>0</v>
      </c>
      <c r="N2539" s="72" t="n">
        <f aca="false">D2539*I2539*J2539</f>
        <v>0</v>
      </c>
      <c r="O2539" s="71" t="n">
        <f aca="false">F2539*J2539</f>
        <v>24</v>
      </c>
      <c r="P2539" s="71" t="n">
        <f aca="false">E2539*J2539</f>
        <v>3</v>
      </c>
    </row>
    <row r="2540" customFormat="false" ht="15" hidden="false" customHeight="false" outlineLevel="0" collapsed="false">
      <c r="A2540" s="71" t="s">
        <v>59</v>
      </c>
      <c r="B2540" s="71" t="s">
        <v>48</v>
      </c>
      <c r="C2540" s="71" t="s">
        <v>1141</v>
      </c>
      <c r="D2540" s="72" t="n">
        <v>0</v>
      </c>
      <c r="E2540" s="71" t="n">
        <v>0</v>
      </c>
      <c r="F2540" s="71" t="n">
        <v>2</v>
      </c>
      <c r="G2540" s="72" t="n">
        <v>255.46</v>
      </c>
      <c r="H2540" s="72" t="n">
        <v>255.46</v>
      </c>
      <c r="I2540" s="71" t="n">
        <f aca="false">IF(B2540&gt;=Settings!$B$23,1,0)</f>
        <v>0</v>
      </c>
      <c r="J2540" s="71" t="n">
        <v>1</v>
      </c>
      <c r="K2540" s="71" t="n">
        <f aca="false">F2540*I2540*J2540</f>
        <v>0</v>
      </c>
      <c r="L2540" s="71" t="n">
        <f aca="false">E2540*I2540*J2540</f>
        <v>0</v>
      </c>
      <c r="M2540" s="72" t="n">
        <f aca="false">G2540*I2540*J2540</f>
        <v>0</v>
      </c>
      <c r="N2540" s="72" t="n">
        <f aca="false">D2540*I2540*J2540</f>
        <v>-0</v>
      </c>
      <c r="O2540" s="71" t="n">
        <f aca="false">F2540*J2540</f>
        <v>2</v>
      </c>
      <c r="P2540" s="71" t="n">
        <f aca="false">E2540*J2540</f>
        <v>0</v>
      </c>
    </row>
    <row r="2541" customFormat="false" ht="15" hidden="false" customHeight="false" outlineLevel="0" collapsed="false">
      <c r="A2541" s="71" t="s">
        <v>59</v>
      </c>
      <c r="B2541" s="71" t="s">
        <v>48</v>
      </c>
      <c r="C2541" s="71" t="s">
        <v>883</v>
      </c>
      <c r="D2541" s="72" t="n">
        <v>0</v>
      </c>
      <c r="E2541" s="71" t="n">
        <v>0</v>
      </c>
      <c r="F2541" s="71" t="n">
        <v>1</v>
      </c>
      <c r="G2541" s="72" t="n">
        <v>144.95</v>
      </c>
      <c r="H2541" s="72" t="n">
        <v>144.95</v>
      </c>
      <c r="I2541" s="71" t="n">
        <f aca="false">IF(B2541&gt;=Settings!$B$23,1,0)</f>
        <v>0</v>
      </c>
      <c r="J2541" s="71" t="n">
        <v>1</v>
      </c>
      <c r="K2541" s="71" t="n">
        <f aca="false">F2541*I2541*J2541</f>
        <v>0</v>
      </c>
      <c r="L2541" s="71" t="n">
        <f aca="false">E2541*I2541*J2541</f>
        <v>0</v>
      </c>
      <c r="M2541" s="72" t="n">
        <f aca="false">G2541*I2541*J2541</f>
        <v>0</v>
      </c>
      <c r="N2541" s="72" t="n">
        <f aca="false">D2541*I2541*J2541</f>
        <v>-0</v>
      </c>
      <c r="O2541" s="71" t="n">
        <f aca="false">F2541*J2541</f>
        <v>1</v>
      </c>
      <c r="P2541" s="71" t="n">
        <f aca="false">E2541*J2541</f>
        <v>0</v>
      </c>
    </row>
    <row r="2542" customFormat="false" ht="15" hidden="false" customHeight="false" outlineLevel="0" collapsed="false">
      <c r="A2542" s="71" t="s">
        <v>59</v>
      </c>
      <c r="B2542" s="71" t="s">
        <v>48</v>
      </c>
      <c r="C2542" s="71" t="s">
        <v>784</v>
      </c>
      <c r="D2542" s="72" t="n">
        <v>0</v>
      </c>
      <c r="E2542" s="71" t="n">
        <v>0</v>
      </c>
      <c r="F2542" s="71" t="n">
        <v>3</v>
      </c>
      <c r="G2542" s="72" t="n">
        <v>0</v>
      </c>
      <c r="H2542" s="72" t="n">
        <v>0</v>
      </c>
      <c r="I2542" s="71" t="n">
        <f aca="false">IF(B2542&gt;=Settings!$B$23,1,0)</f>
        <v>0</v>
      </c>
      <c r="J2542" s="71" t="n">
        <v>0</v>
      </c>
      <c r="K2542" s="71" t="n">
        <f aca="false">F2542*I2542*J2542</f>
        <v>0</v>
      </c>
      <c r="L2542" s="71" t="n">
        <f aca="false">E2542*I2542*J2542</f>
        <v>0</v>
      </c>
      <c r="M2542" s="72" t="n">
        <f aca="false">G2542*I2542*J2542</f>
        <v>0</v>
      </c>
      <c r="N2542" s="72" t="n">
        <f aca="false">D2542*I2542*J2542</f>
        <v>-0</v>
      </c>
      <c r="O2542" s="71" t="n">
        <f aca="false">F2542*J2542</f>
        <v>0</v>
      </c>
      <c r="P2542" s="71" t="n">
        <f aca="false">E2542*J2542</f>
        <v>0</v>
      </c>
    </row>
    <row r="2543" customFormat="false" ht="15" hidden="false" customHeight="false" outlineLevel="0" collapsed="false">
      <c r="A2543" s="71" t="s">
        <v>59</v>
      </c>
      <c r="B2543" s="71" t="s">
        <v>48</v>
      </c>
      <c r="C2543" s="71" t="s">
        <v>1142</v>
      </c>
      <c r="D2543" s="72" t="n">
        <v>0</v>
      </c>
      <c r="E2543" s="71" t="n">
        <v>0</v>
      </c>
      <c r="F2543" s="71" t="n">
        <v>5</v>
      </c>
      <c r="G2543" s="72" t="n">
        <v>417.836</v>
      </c>
      <c r="H2543" s="72" t="n">
        <v>417.836</v>
      </c>
      <c r="I2543" s="71" t="n">
        <f aca="false">IF(B2543&gt;=Settings!$B$23,1,0)</f>
        <v>0</v>
      </c>
      <c r="J2543" s="71" t="n">
        <v>1</v>
      </c>
      <c r="K2543" s="71" t="n">
        <f aca="false">F2543*I2543*J2543</f>
        <v>0</v>
      </c>
      <c r="L2543" s="71" t="n">
        <f aca="false">E2543*I2543*J2543</f>
        <v>0</v>
      </c>
      <c r="M2543" s="72" t="n">
        <f aca="false">G2543*I2543*J2543</f>
        <v>0</v>
      </c>
      <c r="N2543" s="72" t="n">
        <f aca="false">D2543*I2543*J2543</f>
        <v>-0</v>
      </c>
      <c r="O2543" s="71" t="n">
        <f aca="false">F2543*J2543</f>
        <v>5</v>
      </c>
      <c r="P2543" s="71" t="n">
        <f aca="false">E2543*J2543</f>
        <v>0</v>
      </c>
    </row>
    <row r="2544" customFormat="false" ht="15" hidden="false" customHeight="false" outlineLevel="0" collapsed="false">
      <c r="A2544" s="71" t="s">
        <v>60</v>
      </c>
      <c r="B2544" s="71" t="s">
        <v>48</v>
      </c>
      <c r="C2544" s="71" t="s">
        <v>2018</v>
      </c>
      <c r="D2544" s="72" t="n">
        <v>69.95</v>
      </c>
      <c r="E2544" s="71" t="n">
        <v>1</v>
      </c>
      <c r="F2544" s="71" t="n">
        <v>0</v>
      </c>
      <c r="G2544" s="72" t="n">
        <v>0</v>
      </c>
      <c r="H2544" s="72" t="n">
        <v>-69.95</v>
      </c>
      <c r="I2544" s="71" t="n">
        <f aca="false">IF(B2544&gt;=Settings!$B$23,1,0)</f>
        <v>0</v>
      </c>
      <c r="J2544" s="71" t="n">
        <v>1</v>
      </c>
      <c r="K2544" s="71" t="n">
        <f aca="false">F2544*I2544*J2544</f>
        <v>0</v>
      </c>
      <c r="L2544" s="71" t="n">
        <f aca="false">E2544*I2544*J2544</f>
        <v>0</v>
      </c>
      <c r="M2544" s="72" t="n">
        <f aca="false">G2544*I2544*J2544</f>
        <v>0</v>
      </c>
      <c r="N2544" s="72" t="n">
        <f aca="false">D2544*I2544*J2544</f>
        <v>0</v>
      </c>
      <c r="O2544" s="71" t="n">
        <f aca="false">F2544*J2544</f>
        <v>0</v>
      </c>
      <c r="P2544" s="71" t="n">
        <f aca="false">E2544*J2544</f>
        <v>1</v>
      </c>
    </row>
    <row r="2545" customFormat="false" ht="15" hidden="false" customHeight="false" outlineLevel="0" collapsed="false">
      <c r="A2545" s="71" t="s">
        <v>61</v>
      </c>
      <c r="B2545" s="71" t="s">
        <v>48</v>
      </c>
      <c r="C2545" s="71" t="s">
        <v>2129</v>
      </c>
      <c r="D2545" s="72" t="n">
        <v>0</v>
      </c>
      <c r="E2545" s="71" t="n">
        <v>0</v>
      </c>
      <c r="F2545" s="71" t="n">
        <v>2</v>
      </c>
      <c r="G2545" s="72" t="n">
        <v>183.9</v>
      </c>
      <c r="H2545" s="72" t="n">
        <v>183.9</v>
      </c>
      <c r="I2545" s="71" t="n">
        <f aca="false">IF(B2545&gt;=Settings!$B$23,1,0)</f>
        <v>0</v>
      </c>
      <c r="J2545" s="71" t="n">
        <v>1</v>
      </c>
      <c r="K2545" s="71" t="n">
        <f aca="false">F2545*I2545*J2545</f>
        <v>0</v>
      </c>
      <c r="L2545" s="71" t="n">
        <f aca="false">E2545*I2545*J2545</f>
        <v>0</v>
      </c>
      <c r="M2545" s="72" t="n">
        <f aca="false">G2545*I2545*J2545</f>
        <v>0</v>
      </c>
      <c r="N2545" s="72" t="n">
        <f aca="false">D2545*I2545*J2545</f>
        <v>-0</v>
      </c>
      <c r="O2545" s="71" t="n">
        <f aca="false">F2545*J2545</f>
        <v>2</v>
      </c>
      <c r="P2545" s="71" t="n">
        <f aca="false">E2545*J2545</f>
        <v>0</v>
      </c>
    </row>
    <row r="2546" customFormat="false" ht="15" hidden="false" customHeight="false" outlineLevel="0" collapsed="false">
      <c r="A2546" s="71" t="s">
        <v>61</v>
      </c>
      <c r="B2546" s="71" t="s">
        <v>48</v>
      </c>
      <c r="C2546" s="71" t="s">
        <v>931</v>
      </c>
      <c r="D2546" s="72" t="n">
        <v>0</v>
      </c>
      <c r="E2546" s="71" t="n">
        <v>0</v>
      </c>
      <c r="F2546" s="71" t="n">
        <v>1</v>
      </c>
      <c r="G2546" s="72" t="n">
        <v>89.95</v>
      </c>
      <c r="H2546" s="72" t="n">
        <v>89.95</v>
      </c>
      <c r="I2546" s="71" t="n">
        <f aca="false">IF(B2546&gt;=Settings!$B$23,1,0)</f>
        <v>0</v>
      </c>
      <c r="J2546" s="71" t="n">
        <v>1</v>
      </c>
      <c r="K2546" s="71" t="n">
        <f aca="false">F2546*I2546*J2546</f>
        <v>0</v>
      </c>
      <c r="L2546" s="71" t="n">
        <f aca="false">E2546*I2546*J2546</f>
        <v>0</v>
      </c>
      <c r="M2546" s="72" t="n">
        <f aca="false">G2546*I2546*J2546</f>
        <v>0</v>
      </c>
      <c r="N2546" s="72" t="n">
        <f aca="false">D2546*I2546*J2546</f>
        <v>-0</v>
      </c>
      <c r="O2546" s="71" t="n">
        <f aca="false">F2546*J2546</f>
        <v>1</v>
      </c>
      <c r="P2546" s="71" t="n">
        <f aca="false">E2546*J2546</f>
        <v>0</v>
      </c>
    </row>
    <row r="2547" customFormat="false" ht="15" hidden="false" customHeight="false" outlineLevel="0" collapsed="false">
      <c r="A2547" s="71" t="s">
        <v>59</v>
      </c>
      <c r="B2547" s="71" t="s">
        <v>48</v>
      </c>
      <c r="C2547" s="71" t="s">
        <v>593</v>
      </c>
      <c r="D2547" s="72" t="n">
        <v>0</v>
      </c>
      <c r="E2547" s="71" t="n">
        <v>0</v>
      </c>
      <c r="F2547" s="71" t="n">
        <v>8</v>
      </c>
      <c r="G2547" s="72" t="n">
        <v>1054.2</v>
      </c>
      <c r="H2547" s="72" t="n">
        <v>1054.2</v>
      </c>
      <c r="I2547" s="71" t="n">
        <f aca="false">IF(B2547&gt;=Settings!$B$23,1,0)</f>
        <v>0</v>
      </c>
      <c r="J2547" s="71" t="n">
        <v>1</v>
      </c>
      <c r="K2547" s="71" t="n">
        <f aca="false">F2547*I2547*J2547</f>
        <v>0</v>
      </c>
      <c r="L2547" s="71" t="n">
        <f aca="false">E2547*I2547*J2547</f>
        <v>0</v>
      </c>
      <c r="M2547" s="72" t="n">
        <f aca="false">G2547*I2547*J2547</f>
        <v>0</v>
      </c>
      <c r="N2547" s="72" t="n">
        <f aca="false">D2547*I2547*J2547</f>
        <v>-0</v>
      </c>
      <c r="O2547" s="71" t="n">
        <f aca="false">F2547*J2547</f>
        <v>8</v>
      </c>
      <c r="P2547" s="71" t="n">
        <f aca="false">E2547*J2547</f>
        <v>0</v>
      </c>
    </row>
    <row r="2548" customFormat="false" ht="15" hidden="false" customHeight="false" outlineLevel="0" collapsed="false">
      <c r="A2548" s="71" t="s">
        <v>59</v>
      </c>
      <c r="B2548" s="71" t="s">
        <v>48</v>
      </c>
      <c r="C2548" s="71" t="s">
        <v>1229</v>
      </c>
      <c r="D2548" s="72" t="n">
        <v>0</v>
      </c>
      <c r="E2548" s="71" t="n">
        <v>0</v>
      </c>
      <c r="F2548" s="71" t="n">
        <v>1</v>
      </c>
      <c r="G2548" s="72" t="n">
        <v>134.95</v>
      </c>
      <c r="H2548" s="72" t="n">
        <v>134.95</v>
      </c>
      <c r="I2548" s="71" t="n">
        <f aca="false">IF(B2548&gt;=Settings!$B$23,1,0)</f>
        <v>0</v>
      </c>
      <c r="J2548" s="71" t="n">
        <v>1</v>
      </c>
      <c r="K2548" s="71" t="n">
        <f aca="false">F2548*I2548*J2548</f>
        <v>0</v>
      </c>
      <c r="L2548" s="71" t="n">
        <f aca="false">E2548*I2548*J2548</f>
        <v>0</v>
      </c>
      <c r="M2548" s="72" t="n">
        <f aca="false">G2548*I2548*J2548</f>
        <v>0</v>
      </c>
      <c r="N2548" s="72" t="n">
        <f aca="false">D2548*I2548*J2548</f>
        <v>-0</v>
      </c>
      <c r="O2548" s="71" t="n">
        <f aca="false">F2548*J2548</f>
        <v>1</v>
      </c>
      <c r="P2548" s="71" t="n">
        <f aca="false">E2548*J2548</f>
        <v>0</v>
      </c>
    </row>
    <row r="2549" customFormat="false" ht="15" hidden="false" customHeight="false" outlineLevel="0" collapsed="false">
      <c r="A2549" s="71" t="s">
        <v>59</v>
      </c>
      <c r="B2549" s="71" t="s">
        <v>48</v>
      </c>
      <c r="C2549" s="71" t="s">
        <v>1148</v>
      </c>
      <c r="D2549" s="72" t="n">
        <v>0</v>
      </c>
      <c r="E2549" s="71" t="n">
        <v>0</v>
      </c>
      <c r="F2549" s="71" t="n">
        <v>12</v>
      </c>
      <c r="G2549" s="72" t="n">
        <v>1544.4</v>
      </c>
      <c r="H2549" s="72" t="n">
        <v>1544.4</v>
      </c>
      <c r="I2549" s="71" t="n">
        <f aca="false">IF(B2549&gt;=Settings!$B$23,1,0)</f>
        <v>0</v>
      </c>
      <c r="J2549" s="71" t="n">
        <v>1</v>
      </c>
      <c r="K2549" s="71" t="n">
        <f aca="false">F2549*I2549*J2549</f>
        <v>0</v>
      </c>
      <c r="L2549" s="71" t="n">
        <f aca="false">E2549*I2549*J2549</f>
        <v>0</v>
      </c>
      <c r="M2549" s="72" t="n">
        <f aca="false">G2549*I2549*J2549</f>
        <v>0</v>
      </c>
      <c r="N2549" s="72" t="n">
        <f aca="false">D2549*I2549*J2549</f>
        <v>-0</v>
      </c>
      <c r="O2549" s="71" t="n">
        <f aca="false">F2549*J2549</f>
        <v>12</v>
      </c>
      <c r="P2549" s="71" t="n">
        <f aca="false">E2549*J2549</f>
        <v>0</v>
      </c>
    </row>
    <row r="2550" customFormat="false" ht="15" hidden="false" customHeight="false" outlineLevel="0" collapsed="false">
      <c r="A2550" s="71" t="s">
        <v>60</v>
      </c>
      <c r="B2550" s="71" t="s">
        <v>48</v>
      </c>
      <c r="C2550" s="71" t="s">
        <v>908</v>
      </c>
      <c r="D2550" s="72" t="n">
        <v>0</v>
      </c>
      <c r="E2550" s="71" t="n">
        <v>0</v>
      </c>
      <c r="F2550" s="71" t="n">
        <v>14</v>
      </c>
      <c r="G2550" s="72" t="n">
        <v>223.3</v>
      </c>
      <c r="H2550" s="72" t="n">
        <v>223.3</v>
      </c>
      <c r="I2550" s="71" t="n">
        <f aca="false">IF(B2550&gt;=Settings!$B$23,1,0)</f>
        <v>0</v>
      </c>
      <c r="J2550" s="71" t="n">
        <v>1</v>
      </c>
      <c r="K2550" s="71" t="n">
        <f aca="false">F2550*I2550*J2550</f>
        <v>0</v>
      </c>
      <c r="L2550" s="71" t="n">
        <f aca="false">E2550*I2550*J2550</f>
        <v>0</v>
      </c>
      <c r="M2550" s="72" t="n">
        <f aca="false">G2550*I2550*J2550</f>
        <v>0</v>
      </c>
      <c r="N2550" s="72" t="n">
        <f aca="false">D2550*I2550*J2550</f>
        <v>-0</v>
      </c>
      <c r="O2550" s="71" t="n">
        <f aca="false">F2550*J2550</f>
        <v>14</v>
      </c>
      <c r="P2550" s="71" t="n">
        <f aca="false">E2550*J2550</f>
        <v>0</v>
      </c>
    </row>
    <row r="2551" customFormat="false" ht="15" hidden="false" customHeight="false" outlineLevel="0" collapsed="false">
      <c r="A2551" s="71" t="s">
        <v>59</v>
      </c>
      <c r="B2551" s="71" t="s">
        <v>48</v>
      </c>
      <c r="C2551" s="71" t="s">
        <v>128</v>
      </c>
      <c r="D2551" s="72" t="n">
        <v>0</v>
      </c>
      <c r="E2551" s="71" t="n">
        <v>0</v>
      </c>
      <c r="F2551" s="71" t="n">
        <v>96</v>
      </c>
      <c r="G2551" s="72" t="n">
        <v>8934.079</v>
      </c>
      <c r="H2551" s="72" t="n">
        <v>8934.079</v>
      </c>
      <c r="I2551" s="71" t="n">
        <f aca="false">IF(B2551&gt;=Settings!$B$23,1,0)</f>
        <v>0</v>
      </c>
      <c r="J2551" s="71" t="n">
        <v>1</v>
      </c>
      <c r="K2551" s="71" t="n">
        <f aca="false">F2551*I2551*J2551</f>
        <v>0</v>
      </c>
      <c r="L2551" s="71" t="n">
        <f aca="false">E2551*I2551*J2551</f>
        <v>0</v>
      </c>
      <c r="M2551" s="72" t="n">
        <f aca="false">G2551*I2551*J2551</f>
        <v>0</v>
      </c>
      <c r="N2551" s="72" t="n">
        <f aca="false">D2551*I2551*J2551</f>
        <v>-0</v>
      </c>
      <c r="O2551" s="71" t="n">
        <f aca="false">F2551*J2551</f>
        <v>96</v>
      </c>
      <c r="P2551" s="71" t="n">
        <f aca="false">E2551*J2551</f>
        <v>0</v>
      </c>
    </row>
    <row r="2552" customFormat="false" ht="15" hidden="false" customHeight="false" outlineLevel="0" collapsed="false">
      <c r="A2552" s="71" t="s">
        <v>60</v>
      </c>
      <c r="B2552" s="71" t="s">
        <v>48</v>
      </c>
      <c r="C2552" s="71" t="s">
        <v>958</v>
      </c>
      <c r="D2552" s="72" t="n">
        <v>80.55</v>
      </c>
      <c r="E2552" s="71" t="n">
        <v>9</v>
      </c>
      <c r="F2552" s="71" t="n">
        <v>84</v>
      </c>
      <c r="G2552" s="72" t="n">
        <v>751.8</v>
      </c>
      <c r="H2552" s="72" t="n">
        <v>671.25</v>
      </c>
      <c r="I2552" s="71" t="n">
        <f aca="false">IF(B2552&gt;=Settings!$B$23,1,0)</f>
        <v>0</v>
      </c>
      <c r="J2552" s="71" t="n">
        <v>1</v>
      </c>
      <c r="K2552" s="71" t="n">
        <f aca="false">F2552*I2552*J2552</f>
        <v>0</v>
      </c>
      <c r="L2552" s="71" t="n">
        <f aca="false">E2552*I2552*J2552</f>
        <v>0</v>
      </c>
      <c r="M2552" s="72" t="n">
        <f aca="false">G2552*I2552*J2552</f>
        <v>0</v>
      </c>
      <c r="N2552" s="72" t="n">
        <f aca="false">D2552*I2552*J2552</f>
        <v>0</v>
      </c>
      <c r="O2552" s="71" t="n">
        <f aca="false">F2552*J2552</f>
        <v>84</v>
      </c>
      <c r="P2552" s="71" t="n">
        <f aca="false">E2552*J2552</f>
        <v>9</v>
      </c>
    </row>
    <row r="2553" customFormat="false" ht="15" hidden="false" customHeight="false" outlineLevel="0" collapsed="false">
      <c r="A2553" s="71" t="s">
        <v>61</v>
      </c>
      <c r="B2553" s="71" t="s">
        <v>48</v>
      </c>
      <c r="C2553" s="71" t="s">
        <v>137</v>
      </c>
      <c r="D2553" s="72" t="n">
        <v>0</v>
      </c>
      <c r="E2553" s="71" t="n">
        <v>0</v>
      </c>
      <c r="F2553" s="71" t="n">
        <v>17</v>
      </c>
      <c r="G2553" s="72" t="n">
        <v>1113.35</v>
      </c>
      <c r="H2553" s="72" t="n">
        <v>1066.15</v>
      </c>
      <c r="I2553" s="71" t="n">
        <f aca="false">IF(B2553&gt;=Settings!$B$23,1,0)</f>
        <v>0</v>
      </c>
      <c r="J2553" s="71" t="n">
        <v>1</v>
      </c>
      <c r="K2553" s="71" t="n">
        <f aca="false">F2553*I2553*J2553</f>
        <v>0</v>
      </c>
      <c r="L2553" s="71" t="n">
        <f aca="false">E2553*I2553*J2553</f>
        <v>0</v>
      </c>
      <c r="M2553" s="72" t="n">
        <f aca="false">G2553*I2553*J2553</f>
        <v>0</v>
      </c>
      <c r="N2553" s="72" t="n">
        <f aca="false">D2553*I2553*J2553</f>
        <v>-0</v>
      </c>
      <c r="O2553" s="71" t="n">
        <f aca="false">F2553*J2553</f>
        <v>17</v>
      </c>
      <c r="P2553" s="71" t="n">
        <f aca="false">E2553*J2553</f>
        <v>0</v>
      </c>
    </row>
    <row r="2554" customFormat="false" ht="15" hidden="false" customHeight="false" outlineLevel="0" collapsed="false">
      <c r="A2554" s="71" t="s">
        <v>61</v>
      </c>
      <c r="B2554" s="71" t="s">
        <v>48</v>
      </c>
      <c r="C2554" s="71" t="s">
        <v>1311</v>
      </c>
      <c r="D2554" s="72" t="n">
        <v>0</v>
      </c>
      <c r="E2554" s="71" t="n">
        <v>0</v>
      </c>
      <c r="F2554" s="71" t="n">
        <v>1</v>
      </c>
      <c r="G2554" s="72" t="n">
        <v>144.95</v>
      </c>
      <c r="H2554" s="72" t="n">
        <v>144.95</v>
      </c>
      <c r="I2554" s="71" t="n">
        <f aca="false">IF(B2554&gt;=Settings!$B$23,1,0)</f>
        <v>0</v>
      </c>
      <c r="J2554" s="71" t="n">
        <v>1</v>
      </c>
      <c r="K2554" s="71" t="n">
        <f aca="false">F2554*I2554*J2554</f>
        <v>0</v>
      </c>
      <c r="L2554" s="71" t="n">
        <f aca="false">E2554*I2554*J2554</f>
        <v>0</v>
      </c>
      <c r="M2554" s="72" t="n">
        <f aca="false">G2554*I2554*J2554</f>
        <v>0</v>
      </c>
      <c r="N2554" s="72" t="n">
        <f aca="false">D2554*I2554*J2554</f>
        <v>-0</v>
      </c>
      <c r="O2554" s="71" t="n">
        <f aca="false">F2554*J2554</f>
        <v>1</v>
      </c>
      <c r="P2554" s="71" t="n">
        <f aca="false">E2554*J2554</f>
        <v>0</v>
      </c>
    </row>
    <row r="2555" customFormat="false" ht="15" hidden="false" customHeight="false" outlineLevel="0" collapsed="false">
      <c r="A2555" s="71" t="s">
        <v>60</v>
      </c>
      <c r="B2555" s="71" t="s">
        <v>48</v>
      </c>
      <c r="C2555" s="71" t="s">
        <v>2071</v>
      </c>
      <c r="D2555" s="72" t="n">
        <v>0</v>
      </c>
      <c r="E2555" s="71" t="n">
        <v>0</v>
      </c>
      <c r="F2555" s="71" t="n">
        <v>16</v>
      </c>
      <c r="G2555" s="72" t="n">
        <v>1960.2</v>
      </c>
      <c r="H2555" s="72" t="n">
        <v>1960.2</v>
      </c>
      <c r="I2555" s="71" t="n">
        <f aca="false">IF(B2555&gt;=Settings!$B$23,1,0)</f>
        <v>0</v>
      </c>
      <c r="J2555" s="71" t="n">
        <v>1</v>
      </c>
      <c r="K2555" s="71" t="n">
        <f aca="false">F2555*I2555*J2555</f>
        <v>0</v>
      </c>
      <c r="L2555" s="71" t="n">
        <f aca="false">E2555*I2555*J2555</f>
        <v>0</v>
      </c>
      <c r="M2555" s="72" t="n">
        <f aca="false">G2555*I2555*J2555</f>
        <v>0</v>
      </c>
      <c r="N2555" s="72" t="n">
        <f aca="false">D2555*I2555*J2555</f>
        <v>-0</v>
      </c>
      <c r="O2555" s="71" t="n">
        <f aca="false">F2555*J2555</f>
        <v>16</v>
      </c>
      <c r="P2555" s="71" t="n">
        <f aca="false">E2555*J2555</f>
        <v>0</v>
      </c>
    </row>
    <row r="2556" customFormat="false" ht="15" hidden="false" customHeight="false" outlineLevel="0" collapsed="false">
      <c r="A2556" s="71" t="s">
        <v>59</v>
      </c>
      <c r="B2556" s="71" t="s">
        <v>48</v>
      </c>
      <c r="C2556" s="71" t="s">
        <v>1282</v>
      </c>
      <c r="D2556" s="72" t="n">
        <v>0</v>
      </c>
      <c r="E2556" s="71" t="n">
        <v>0</v>
      </c>
      <c r="F2556" s="71" t="n">
        <v>18</v>
      </c>
      <c r="G2556" s="72" t="n">
        <v>598.427</v>
      </c>
      <c r="H2556" s="72" t="n">
        <v>598.427</v>
      </c>
      <c r="I2556" s="71" t="n">
        <f aca="false">IF(B2556&gt;=Settings!$B$23,1,0)</f>
        <v>0</v>
      </c>
      <c r="J2556" s="71" t="n">
        <v>1</v>
      </c>
      <c r="K2556" s="71" t="n">
        <f aca="false">F2556*I2556*J2556</f>
        <v>0</v>
      </c>
      <c r="L2556" s="71" t="n">
        <f aca="false">E2556*I2556*J2556</f>
        <v>0</v>
      </c>
      <c r="M2556" s="72" t="n">
        <f aca="false">G2556*I2556*J2556</f>
        <v>0</v>
      </c>
      <c r="N2556" s="72" t="n">
        <f aca="false">D2556*I2556*J2556</f>
        <v>-0</v>
      </c>
      <c r="O2556" s="71" t="n">
        <f aca="false">F2556*J2556</f>
        <v>18</v>
      </c>
      <c r="P2556" s="71" t="n">
        <f aca="false">E2556*J2556</f>
        <v>0</v>
      </c>
    </row>
    <row r="2557" customFormat="false" ht="15" hidden="false" customHeight="false" outlineLevel="0" collapsed="false">
      <c r="A2557" s="71" t="s">
        <v>61</v>
      </c>
      <c r="B2557" s="71" t="s">
        <v>48</v>
      </c>
      <c r="C2557" s="71" t="s">
        <v>897</v>
      </c>
      <c r="D2557" s="72" t="n">
        <v>0</v>
      </c>
      <c r="E2557" s="71" t="n">
        <v>0</v>
      </c>
      <c r="F2557" s="71" t="n">
        <v>2</v>
      </c>
      <c r="G2557" s="72" t="n">
        <v>287.9</v>
      </c>
      <c r="H2557" s="72" t="n">
        <v>267.65</v>
      </c>
      <c r="I2557" s="71" t="n">
        <f aca="false">IF(B2557&gt;=Settings!$B$23,1,0)</f>
        <v>0</v>
      </c>
      <c r="J2557" s="71" t="n">
        <v>1</v>
      </c>
      <c r="K2557" s="71" t="n">
        <f aca="false">F2557*I2557*J2557</f>
        <v>0</v>
      </c>
      <c r="L2557" s="71" t="n">
        <f aca="false">E2557*I2557*J2557</f>
        <v>0</v>
      </c>
      <c r="M2557" s="72" t="n">
        <f aca="false">G2557*I2557*J2557</f>
        <v>0</v>
      </c>
      <c r="N2557" s="72" t="n">
        <f aca="false">D2557*I2557*J2557</f>
        <v>-0</v>
      </c>
      <c r="O2557" s="71" t="n">
        <f aca="false">F2557*J2557</f>
        <v>2</v>
      </c>
      <c r="P2557" s="71" t="n">
        <f aca="false">E2557*J2557</f>
        <v>0</v>
      </c>
    </row>
    <row r="2558" customFormat="false" ht="15" hidden="false" customHeight="false" outlineLevel="0" collapsed="false">
      <c r="A2558" s="71" t="s">
        <v>59</v>
      </c>
      <c r="B2558" s="71" t="s">
        <v>48</v>
      </c>
      <c r="C2558" s="71" t="s">
        <v>1854</v>
      </c>
      <c r="D2558" s="72" t="n">
        <v>0</v>
      </c>
      <c r="E2558" s="71" t="n">
        <v>0</v>
      </c>
      <c r="F2558" s="71" t="n">
        <v>1</v>
      </c>
      <c r="G2558" s="72" t="n">
        <v>102.95</v>
      </c>
      <c r="H2558" s="72" t="n">
        <v>102.95</v>
      </c>
      <c r="I2558" s="71" t="n">
        <f aca="false">IF(B2558&gt;=Settings!$B$23,1,0)</f>
        <v>0</v>
      </c>
      <c r="J2558" s="71" t="n">
        <v>1</v>
      </c>
      <c r="K2558" s="71" t="n">
        <f aca="false">F2558*I2558*J2558</f>
        <v>0</v>
      </c>
      <c r="L2558" s="71" t="n">
        <f aca="false">E2558*I2558*J2558</f>
        <v>0</v>
      </c>
      <c r="M2558" s="72" t="n">
        <f aca="false">G2558*I2558*J2558</f>
        <v>0</v>
      </c>
      <c r="N2558" s="72" t="n">
        <f aca="false">D2558*I2558*J2558</f>
        <v>-0</v>
      </c>
      <c r="O2558" s="71" t="n">
        <f aca="false">F2558*J2558</f>
        <v>1</v>
      </c>
      <c r="P2558" s="71" t="n">
        <f aca="false">E2558*J2558</f>
        <v>0</v>
      </c>
    </row>
    <row r="2559" customFormat="false" ht="15" hidden="false" customHeight="false" outlineLevel="0" collapsed="false">
      <c r="A2559" s="71" t="s">
        <v>61</v>
      </c>
      <c r="B2559" s="71" t="s">
        <v>48</v>
      </c>
      <c r="C2559" s="71" t="s">
        <v>2130</v>
      </c>
      <c r="D2559" s="72" t="n">
        <v>0</v>
      </c>
      <c r="E2559" s="71" t="n">
        <v>0</v>
      </c>
      <c r="F2559" s="71" t="n">
        <v>1</v>
      </c>
      <c r="G2559" s="72" t="n">
        <v>134.95</v>
      </c>
      <c r="H2559" s="72" t="n">
        <v>134.95</v>
      </c>
      <c r="I2559" s="71" t="n">
        <f aca="false">IF(B2559&gt;=Settings!$B$23,1,0)</f>
        <v>0</v>
      </c>
      <c r="J2559" s="71" t="n">
        <v>1</v>
      </c>
      <c r="K2559" s="71" t="n">
        <f aca="false">F2559*I2559*J2559</f>
        <v>0</v>
      </c>
      <c r="L2559" s="71" t="n">
        <f aca="false">E2559*I2559*J2559</f>
        <v>0</v>
      </c>
      <c r="M2559" s="72" t="n">
        <f aca="false">G2559*I2559*J2559</f>
        <v>0</v>
      </c>
      <c r="N2559" s="72" t="n">
        <f aca="false">D2559*I2559*J2559</f>
        <v>-0</v>
      </c>
      <c r="O2559" s="71" t="n">
        <f aca="false">F2559*J2559</f>
        <v>1</v>
      </c>
      <c r="P2559" s="71" t="n">
        <f aca="false">E2559*J2559</f>
        <v>0</v>
      </c>
    </row>
    <row r="2560" customFormat="false" ht="15" hidden="false" customHeight="false" outlineLevel="0" collapsed="false">
      <c r="A2560" s="71" t="s">
        <v>59</v>
      </c>
      <c r="B2560" s="71" t="s">
        <v>48</v>
      </c>
      <c r="C2560" s="71" t="s">
        <v>1076</v>
      </c>
      <c r="D2560" s="72" t="n">
        <v>0</v>
      </c>
      <c r="E2560" s="71" t="n">
        <v>0</v>
      </c>
      <c r="F2560" s="71" t="n">
        <v>60</v>
      </c>
      <c r="G2560" s="72" t="n">
        <v>7063.87</v>
      </c>
      <c r="H2560" s="72" t="n">
        <v>7063.87</v>
      </c>
      <c r="I2560" s="71" t="n">
        <f aca="false">IF(B2560&gt;=Settings!$B$23,1,0)</f>
        <v>0</v>
      </c>
      <c r="J2560" s="71" t="n">
        <v>1</v>
      </c>
      <c r="K2560" s="71" t="n">
        <f aca="false">F2560*I2560*J2560</f>
        <v>0</v>
      </c>
      <c r="L2560" s="71" t="n">
        <f aca="false">E2560*I2560*J2560</f>
        <v>0</v>
      </c>
      <c r="M2560" s="72" t="n">
        <f aca="false">G2560*I2560*J2560</f>
        <v>0</v>
      </c>
      <c r="N2560" s="72" t="n">
        <f aca="false">D2560*I2560*J2560</f>
        <v>-0</v>
      </c>
      <c r="O2560" s="71" t="n">
        <f aca="false">F2560*J2560</f>
        <v>60</v>
      </c>
      <c r="P2560" s="71" t="n">
        <f aca="false">E2560*J2560</f>
        <v>0</v>
      </c>
    </row>
    <row r="2561" customFormat="false" ht="15" hidden="false" customHeight="false" outlineLevel="0" collapsed="false">
      <c r="A2561" s="71" t="s">
        <v>59</v>
      </c>
      <c r="B2561" s="71" t="s">
        <v>48</v>
      </c>
      <c r="C2561" s="71" t="s">
        <v>116</v>
      </c>
      <c r="D2561" s="72" t="n">
        <v>0</v>
      </c>
      <c r="E2561" s="71" t="n">
        <v>0</v>
      </c>
      <c r="F2561" s="71" t="n">
        <v>18</v>
      </c>
      <c r="G2561" s="72" t="n">
        <v>3126.7</v>
      </c>
      <c r="H2561" s="72" t="n">
        <v>3126.7</v>
      </c>
      <c r="I2561" s="71" t="n">
        <f aca="false">IF(B2561&gt;=Settings!$B$23,1,0)</f>
        <v>0</v>
      </c>
      <c r="J2561" s="71" t="n">
        <v>1</v>
      </c>
      <c r="K2561" s="71" t="n">
        <f aca="false">F2561*I2561*J2561</f>
        <v>0</v>
      </c>
      <c r="L2561" s="71" t="n">
        <f aca="false">E2561*I2561*J2561</f>
        <v>0</v>
      </c>
      <c r="M2561" s="72" t="n">
        <f aca="false">G2561*I2561*J2561</f>
        <v>0</v>
      </c>
      <c r="N2561" s="72" t="n">
        <f aca="false">D2561*I2561*J2561</f>
        <v>-0</v>
      </c>
      <c r="O2561" s="71" t="n">
        <f aca="false">F2561*J2561</f>
        <v>18</v>
      </c>
      <c r="P2561" s="71" t="n">
        <f aca="false">E2561*J2561</f>
        <v>0</v>
      </c>
    </row>
    <row r="2562" customFormat="false" ht="15" hidden="false" customHeight="false" outlineLevel="0" collapsed="false">
      <c r="A2562" s="71" t="s">
        <v>59</v>
      </c>
      <c r="B2562" s="71" t="s">
        <v>48</v>
      </c>
      <c r="C2562" s="71" t="s">
        <v>365</v>
      </c>
      <c r="D2562" s="72" t="n">
        <v>0</v>
      </c>
      <c r="E2562" s="71" t="n">
        <v>0</v>
      </c>
      <c r="F2562" s="71" t="n">
        <v>2</v>
      </c>
      <c r="G2562" s="72" t="n">
        <v>545.9</v>
      </c>
      <c r="H2562" s="72" t="n">
        <v>545.9</v>
      </c>
      <c r="I2562" s="71" t="n">
        <f aca="false">IF(B2562&gt;=Settings!$B$23,1,0)</f>
        <v>0</v>
      </c>
      <c r="J2562" s="71" t="n">
        <v>1</v>
      </c>
      <c r="K2562" s="71" t="n">
        <f aca="false">F2562*I2562*J2562</f>
        <v>0</v>
      </c>
      <c r="L2562" s="71" t="n">
        <f aca="false">E2562*I2562*J2562</f>
        <v>0</v>
      </c>
      <c r="M2562" s="72" t="n">
        <f aca="false">G2562*I2562*J2562</f>
        <v>0</v>
      </c>
      <c r="N2562" s="72" t="n">
        <f aca="false">D2562*I2562*J2562</f>
        <v>-0</v>
      </c>
      <c r="O2562" s="71" t="n">
        <f aca="false">F2562*J2562</f>
        <v>2</v>
      </c>
      <c r="P2562" s="71" t="n">
        <f aca="false">E2562*J2562</f>
        <v>0</v>
      </c>
    </row>
    <row r="2563" customFormat="false" ht="15" hidden="false" customHeight="false" outlineLevel="0" collapsed="false">
      <c r="A2563" s="71" t="s">
        <v>61</v>
      </c>
      <c r="B2563" s="71" t="s">
        <v>48</v>
      </c>
      <c r="C2563" s="71" t="s">
        <v>1455</v>
      </c>
      <c r="D2563" s="72" t="n">
        <v>0</v>
      </c>
      <c r="E2563" s="71" t="n">
        <v>0</v>
      </c>
      <c r="F2563" s="71" t="n">
        <v>14</v>
      </c>
      <c r="G2563" s="72" t="n">
        <v>237.3</v>
      </c>
      <c r="H2563" s="72" t="n">
        <v>232.21</v>
      </c>
      <c r="I2563" s="71" t="n">
        <f aca="false">IF(B2563&gt;=Settings!$B$23,1,0)</f>
        <v>0</v>
      </c>
      <c r="J2563" s="71" t="n">
        <v>1</v>
      </c>
      <c r="K2563" s="71" t="n">
        <f aca="false">F2563*I2563*J2563</f>
        <v>0</v>
      </c>
      <c r="L2563" s="71" t="n">
        <f aca="false">E2563*I2563*J2563</f>
        <v>0</v>
      </c>
      <c r="M2563" s="72" t="n">
        <f aca="false">G2563*I2563*J2563</f>
        <v>0</v>
      </c>
      <c r="N2563" s="72" t="n">
        <f aca="false">D2563*I2563*J2563</f>
        <v>-0</v>
      </c>
      <c r="O2563" s="71" t="n">
        <f aca="false">F2563*J2563</f>
        <v>14</v>
      </c>
      <c r="P2563" s="71" t="n">
        <f aca="false">E2563*J2563</f>
        <v>0</v>
      </c>
    </row>
    <row r="2564" customFormat="false" ht="15" hidden="false" customHeight="false" outlineLevel="0" collapsed="false">
      <c r="A2564" s="71" t="s">
        <v>59</v>
      </c>
      <c r="B2564" s="71" t="s">
        <v>48</v>
      </c>
      <c r="C2564" s="71" t="s">
        <v>1274</v>
      </c>
      <c r="D2564" s="72" t="n">
        <v>0</v>
      </c>
      <c r="E2564" s="71" t="n">
        <v>0</v>
      </c>
      <c r="F2564" s="71" t="n">
        <v>110</v>
      </c>
      <c r="G2564" s="72" t="n">
        <v>10083.499</v>
      </c>
      <c r="H2564" s="72" t="n">
        <v>10083.499</v>
      </c>
      <c r="I2564" s="71" t="n">
        <f aca="false">IF(B2564&gt;=Settings!$B$23,1,0)</f>
        <v>0</v>
      </c>
      <c r="J2564" s="71" t="n">
        <v>1</v>
      </c>
      <c r="K2564" s="71" t="n">
        <f aca="false">F2564*I2564*J2564</f>
        <v>0</v>
      </c>
      <c r="L2564" s="71" t="n">
        <f aca="false">E2564*I2564*J2564</f>
        <v>0</v>
      </c>
      <c r="M2564" s="72" t="n">
        <f aca="false">G2564*I2564*J2564</f>
        <v>0</v>
      </c>
      <c r="N2564" s="72" t="n">
        <f aca="false">D2564*I2564*J2564</f>
        <v>-0</v>
      </c>
      <c r="O2564" s="71" t="n">
        <f aca="false">F2564*J2564</f>
        <v>110</v>
      </c>
      <c r="P2564" s="71" t="n">
        <f aca="false">E2564*J2564</f>
        <v>0</v>
      </c>
    </row>
    <row r="2565" customFormat="false" ht="15" hidden="false" customHeight="false" outlineLevel="0" collapsed="false">
      <c r="A2565" s="71" t="s">
        <v>60</v>
      </c>
      <c r="B2565" s="71" t="s">
        <v>48</v>
      </c>
      <c r="C2565" s="71" t="s">
        <v>1269</v>
      </c>
      <c r="D2565" s="72" t="n">
        <v>0</v>
      </c>
      <c r="E2565" s="71" t="n">
        <v>0</v>
      </c>
      <c r="F2565" s="71" t="n">
        <v>18</v>
      </c>
      <c r="G2565" s="72" t="n">
        <v>2210.1</v>
      </c>
      <c r="H2565" s="72" t="n">
        <v>2210.1</v>
      </c>
      <c r="I2565" s="71" t="n">
        <f aca="false">IF(B2565&gt;=Settings!$B$23,1,0)</f>
        <v>0</v>
      </c>
      <c r="J2565" s="71" t="n">
        <v>1</v>
      </c>
      <c r="K2565" s="71" t="n">
        <f aca="false">F2565*I2565*J2565</f>
        <v>0</v>
      </c>
      <c r="L2565" s="71" t="n">
        <f aca="false">E2565*I2565*J2565</f>
        <v>0</v>
      </c>
      <c r="M2565" s="72" t="n">
        <f aca="false">G2565*I2565*J2565</f>
        <v>0</v>
      </c>
      <c r="N2565" s="72" t="n">
        <f aca="false">D2565*I2565*J2565</f>
        <v>-0</v>
      </c>
      <c r="O2565" s="71" t="n">
        <f aca="false">F2565*J2565</f>
        <v>18</v>
      </c>
      <c r="P2565" s="71" t="n">
        <f aca="false">E2565*J2565</f>
        <v>0</v>
      </c>
    </row>
    <row r="2566" customFormat="false" ht="15" hidden="false" customHeight="false" outlineLevel="0" collapsed="false">
      <c r="A2566" s="71" t="s">
        <v>59</v>
      </c>
      <c r="B2566" s="71" t="s">
        <v>48</v>
      </c>
      <c r="C2566" s="71" t="s">
        <v>588</v>
      </c>
      <c r="D2566" s="72" t="n">
        <v>0</v>
      </c>
      <c r="E2566" s="71" t="n">
        <v>0</v>
      </c>
      <c r="F2566" s="71" t="n">
        <v>1</v>
      </c>
      <c r="G2566" s="72" t="n">
        <v>136.77</v>
      </c>
      <c r="H2566" s="72" t="n">
        <v>136.77</v>
      </c>
      <c r="I2566" s="71" t="n">
        <f aca="false">IF(B2566&gt;=Settings!$B$23,1,0)</f>
        <v>0</v>
      </c>
      <c r="J2566" s="71" t="n">
        <v>1</v>
      </c>
      <c r="K2566" s="71" t="n">
        <f aca="false">F2566*I2566*J2566</f>
        <v>0</v>
      </c>
      <c r="L2566" s="71" t="n">
        <f aca="false">E2566*I2566*J2566</f>
        <v>0</v>
      </c>
      <c r="M2566" s="72" t="n">
        <f aca="false">G2566*I2566*J2566</f>
        <v>0</v>
      </c>
      <c r="N2566" s="72" t="n">
        <f aca="false">D2566*I2566*J2566</f>
        <v>-0</v>
      </c>
      <c r="O2566" s="71" t="n">
        <f aca="false">F2566*J2566</f>
        <v>1</v>
      </c>
      <c r="P2566" s="71" t="n">
        <f aca="false">E2566*J2566</f>
        <v>0</v>
      </c>
    </row>
    <row r="2567" customFormat="false" ht="15" hidden="false" customHeight="false" outlineLevel="0" collapsed="false">
      <c r="A2567" s="71" t="s">
        <v>59</v>
      </c>
      <c r="B2567" s="71" t="s">
        <v>48</v>
      </c>
      <c r="C2567" s="71" t="s">
        <v>944</v>
      </c>
      <c r="D2567" s="72" t="n">
        <v>0</v>
      </c>
      <c r="E2567" s="71" t="n">
        <v>0</v>
      </c>
      <c r="F2567" s="71" t="n">
        <v>26</v>
      </c>
      <c r="G2567" s="72" t="n">
        <v>2477.25</v>
      </c>
      <c r="H2567" s="72" t="n">
        <v>2477.25</v>
      </c>
      <c r="I2567" s="71" t="n">
        <f aca="false">IF(B2567&gt;=Settings!$B$23,1,0)</f>
        <v>0</v>
      </c>
      <c r="J2567" s="71" t="n">
        <v>1</v>
      </c>
      <c r="K2567" s="71" t="n">
        <f aca="false">F2567*I2567*J2567</f>
        <v>0</v>
      </c>
      <c r="L2567" s="71" t="n">
        <f aca="false">E2567*I2567*J2567</f>
        <v>0</v>
      </c>
      <c r="M2567" s="72" t="n">
        <f aca="false">G2567*I2567*J2567</f>
        <v>0</v>
      </c>
      <c r="N2567" s="72" t="n">
        <f aca="false">D2567*I2567*J2567</f>
        <v>-0</v>
      </c>
      <c r="O2567" s="71" t="n">
        <f aca="false">F2567*J2567</f>
        <v>26</v>
      </c>
      <c r="P2567" s="71" t="n">
        <f aca="false">E2567*J2567</f>
        <v>0</v>
      </c>
    </row>
    <row r="2568" customFormat="false" ht="15" hidden="false" customHeight="false" outlineLevel="0" collapsed="false">
      <c r="A2568" s="71" t="s">
        <v>60</v>
      </c>
      <c r="B2568" s="71" t="s">
        <v>48</v>
      </c>
      <c r="C2568" s="71" t="s">
        <v>1287</v>
      </c>
      <c r="D2568" s="72" t="n">
        <v>0</v>
      </c>
      <c r="E2568" s="71" t="n">
        <v>0</v>
      </c>
      <c r="F2568" s="71" t="n">
        <v>9</v>
      </c>
      <c r="G2568" s="72" t="n">
        <v>1274.55</v>
      </c>
      <c r="H2568" s="72" t="n">
        <v>1274.55</v>
      </c>
      <c r="I2568" s="71" t="n">
        <f aca="false">IF(B2568&gt;=Settings!$B$23,1,0)</f>
        <v>0</v>
      </c>
      <c r="J2568" s="71" t="n">
        <v>1</v>
      </c>
      <c r="K2568" s="71" t="n">
        <f aca="false">F2568*I2568*J2568</f>
        <v>0</v>
      </c>
      <c r="L2568" s="71" t="n">
        <f aca="false">E2568*I2568*J2568</f>
        <v>0</v>
      </c>
      <c r="M2568" s="72" t="n">
        <f aca="false">G2568*I2568*J2568</f>
        <v>0</v>
      </c>
      <c r="N2568" s="72" t="n">
        <f aca="false">D2568*I2568*J2568</f>
        <v>-0</v>
      </c>
      <c r="O2568" s="71" t="n">
        <f aca="false">F2568*J2568</f>
        <v>9</v>
      </c>
      <c r="P2568" s="71" t="n">
        <f aca="false">E2568*J2568</f>
        <v>0</v>
      </c>
    </row>
    <row r="2569" customFormat="false" ht="15" hidden="false" customHeight="false" outlineLevel="0" collapsed="false">
      <c r="A2569" s="71" t="s">
        <v>60</v>
      </c>
      <c r="B2569" s="71" t="s">
        <v>48</v>
      </c>
      <c r="C2569" s="71" t="s">
        <v>134</v>
      </c>
      <c r="D2569" s="72" t="n">
        <v>3551.1</v>
      </c>
      <c r="E2569" s="71" t="n">
        <v>58</v>
      </c>
      <c r="F2569" s="71" t="n">
        <v>1484</v>
      </c>
      <c r="G2569" s="72" t="n">
        <v>93607.8</v>
      </c>
      <c r="H2569" s="72" t="n">
        <v>90024.58</v>
      </c>
      <c r="I2569" s="71" t="n">
        <f aca="false">IF(B2569&gt;=Settings!$B$23,1,0)</f>
        <v>0</v>
      </c>
      <c r="J2569" s="71" t="n">
        <v>1</v>
      </c>
      <c r="K2569" s="71" t="n">
        <f aca="false">F2569*I2569*J2569</f>
        <v>0</v>
      </c>
      <c r="L2569" s="71" t="n">
        <f aca="false">E2569*I2569*J2569</f>
        <v>0</v>
      </c>
      <c r="M2569" s="72" t="n">
        <f aca="false">G2569*I2569*J2569</f>
        <v>0</v>
      </c>
      <c r="N2569" s="72" t="n">
        <f aca="false">D2569*I2569*J2569</f>
        <v>0</v>
      </c>
      <c r="O2569" s="71" t="n">
        <f aca="false">F2569*J2569</f>
        <v>1484</v>
      </c>
      <c r="P2569" s="71" t="n">
        <f aca="false">E2569*J2569</f>
        <v>58</v>
      </c>
    </row>
    <row r="2570" customFormat="false" ht="15" hidden="false" customHeight="false" outlineLevel="0" collapsed="false">
      <c r="A2570" s="71" t="s">
        <v>59</v>
      </c>
      <c r="B2570" s="71" t="s">
        <v>48</v>
      </c>
      <c r="C2570" s="71" t="s">
        <v>2131</v>
      </c>
      <c r="D2570" s="72" t="n">
        <v>0</v>
      </c>
      <c r="E2570" s="71" t="n">
        <v>0</v>
      </c>
      <c r="F2570" s="71" t="n">
        <v>1</v>
      </c>
      <c r="G2570" s="72" t="n">
        <v>129.95</v>
      </c>
      <c r="H2570" s="72" t="n">
        <v>129.95</v>
      </c>
      <c r="I2570" s="71" t="n">
        <f aca="false">IF(B2570&gt;=Settings!$B$23,1,0)</f>
        <v>0</v>
      </c>
      <c r="J2570" s="71" t="n">
        <v>1</v>
      </c>
      <c r="K2570" s="71" t="n">
        <f aca="false">F2570*I2570*J2570</f>
        <v>0</v>
      </c>
      <c r="L2570" s="71" t="n">
        <f aca="false">E2570*I2570*J2570</f>
        <v>0</v>
      </c>
      <c r="M2570" s="72" t="n">
        <f aca="false">G2570*I2570*J2570</f>
        <v>0</v>
      </c>
      <c r="N2570" s="72" t="n">
        <f aca="false">D2570*I2570*J2570</f>
        <v>-0</v>
      </c>
      <c r="O2570" s="71" t="n">
        <f aca="false">F2570*J2570</f>
        <v>1</v>
      </c>
      <c r="P2570" s="71" t="n">
        <f aca="false">E2570*J2570</f>
        <v>0</v>
      </c>
    </row>
    <row r="2571" customFormat="false" ht="15" hidden="false" customHeight="false" outlineLevel="0" collapsed="false">
      <c r="A2571" s="71" t="s">
        <v>59</v>
      </c>
      <c r="B2571" s="71" t="s">
        <v>48</v>
      </c>
      <c r="C2571" s="71" t="s">
        <v>1455</v>
      </c>
      <c r="D2571" s="72" t="n">
        <v>0</v>
      </c>
      <c r="E2571" s="71" t="n">
        <v>0</v>
      </c>
      <c r="F2571" s="71" t="n">
        <v>56</v>
      </c>
      <c r="G2571" s="72" t="n">
        <v>956.205</v>
      </c>
      <c r="H2571" s="72" t="n">
        <v>956.205</v>
      </c>
      <c r="I2571" s="71" t="n">
        <f aca="false">IF(B2571&gt;=Settings!$B$23,1,0)</f>
        <v>0</v>
      </c>
      <c r="J2571" s="71" t="n">
        <v>1</v>
      </c>
      <c r="K2571" s="71" t="n">
        <f aca="false">F2571*I2571*J2571</f>
        <v>0</v>
      </c>
      <c r="L2571" s="71" t="n">
        <f aca="false">E2571*I2571*J2571</f>
        <v>0</v>
      </c>
      <c r="M2571" s="72" t="n">
        <f aca="false">G2571*I2571*J2571</f>
        <v>0</v>
      </c>
      <c r="N2571" s="72" t="n">
        <f aca="false">D2571*I2571*J2571</f>
        <v>-0</v>
      </c>
      <c r="O2571" s="71" t="n">
        <f aca="false">F2571*J2571</f>
        <v>56</v>
      </c>
      <c r="P2571" s="71" t="n">
        <f aca="false">E2571*J2571</f>
        <v>0</v>
      </c>
    </row>
    <row r="2572" customFormat="false" ht="15" hidden="false" customHeight="false" outlineLevel="0" collapsed="false">
      <c r="A2572" s="71" t="s">
        <v>59</v>
      </c>
      <c r="B2572" s="71" t="s">
        <v>48</v>
      </c>
      <c r="C2572" s="71" t="s">
        <v>149</v>
      </c>
      <c r="D2572" s="72" t="n">
        <v>0</v>
      </c>
      <c r="E2572" s="71" t="n">
        <v>0</v>
      </c>
      <c r="F2572" s="71" t="n">
        <v>45</v>
      </c>
      <c r="G2572" s="72" t="n">
        <v>4929.771</v>
      </c>
      <c r="H2572" s="72" t="n">
        <v>4929.771</v>
      </c>
      <c r="I2572" s="71" t="n">
        <f aca="false">IF(B2572&gt;=Settings!$B$23,1,0)</f>
        <v>0</v>
      </c>
      <c r="J2572" s="71" t="n">
        <v>1</v>
      </c>
      <c r="K2572" s="71" t="n">
        <f aca="false">F2572*I2572*J2572</f>
        <v>0</v>
      </c>
      <c r="L2572" s="71" t="n">
        <f aca="false">E2572*I2572*J2572</f>
        <v>0</v>
      </c>
      <c r="M2572" s="72" t="n">
        <f aca="false">G2572*I2572*J2572</f>
        <v>0</v>
      </c>
      <c r="N2572" s="72" t="n">
        <f aca="false">D2572*I2572*J2572</f>
        <v>-0</v>
      </c>
      <c r="O2572" s="71" t="n">
        <f aca="false">F2572*J2572</f>
        <v>45</v>
      </c>
      <c r="P2572" s="71" t="n">
        <f aca="false">E2572*J2572</f>
        <v>0</v>
      </c>
    </row>
    <row r="2573" customFormat="false" ht="15" hidden="false" customHeight="false" outlineLevel="0" collapsed="false">
      <c r="A2573" s="71" t="s">
        <v>60</v>
      </c>
      <c r="B2573" s="71" t="s">
        <v>48</v>
      </c>
      <c r="C2573" s="71" t="s">
        <v>1995</v>
      </c>
      <c r="D2573" s="72" t="n">
        <v>29.85</v>
      </c>
      <c r="E2573" s="71" t="n">
        <v>3</v>
      </c>
      <c r="F2573" s="71" t="n">
        <v>0</v>
      </c>
      <c r="G2573" s="72" t="n">
        <v>0</v>
      </c>
      <c r="H2573" s="72" t="n">
        <v>-29.85</v>
      </c>
      <c r="I2573" s="71" t="n">
        <f aca="false">IF(B2573&gt;=Settings!$B$23,1,0)</f>
        <v>0</v>
      </c>
      <c r="J2573" s="71" t="n">
        <v>1</v>
      </c>
      <c r="K2573" s="71" t="n">
        <f aca="false">F2573*I2573*J2573</f>
        <v>0</v>
      </c>
      <c r="L2573" s="71" t="n">
        <f aca="false">E2573*I2573*J2573</f>
        <v>0</v>
      </c>
      <c r="M2573" s="72" t="n">
        <f aca="false">G2573*I2573*J2573</f>
        <v>0</v>
      </c>
      <c r="N2573" s="72" t="n">
        <f aca="false">D2573*I2573*J2573</f>
        <v>0</v>
      </c>
      <c r="O2573" s="71" t="n">
        <f aca="false">F2573*J2573</f>
        <v>0</v>
      </c>
      <c r="P2573" s="71" t="n">
        <f aca="false">E2573*J2573</f>
        <v>3</v>
      </c>
    </row>
    <row r="2574" customFormat="false" ht="15" hidden="false" customHeight="false" outlineLevel="0" collapsed="false">
      <c r="A2574" s="71" t="s">
        <v>60</v>
      </c>
      <c r="B2574" s="71" t="s">
        <v>48</v>
      </c>
      <c r="C2574" s="71" t="s">
        <v>1152</v>
      </c>
      <c r="D2574" s="72" t="n">
        <v>77.95</v>
      </c>
      <c r="E2574" s="71" t="n">
        <v>1</v>
      </c>
      <c r="F2574" s="71" t="n">
        <v>0</v>
      </c>
      <c r="G2574" s="72" t="n">
        <v>0</v>
      </c>
      <c r="H2574" s="72" t="n">
        <v>-77.95</v>
      </c>
      <c r="I2574" s="71" t="n">
        <f aca="false">IF(B2574&gt;=Settings!$B$23,1,0)</f>
        <v>0</v>
      </c>
      <c r="J2574" s="71" t="n">
        <v>1</v>
      </c>
      <c r="K2574" s="71" t="n">
        <f aca="false">F2574*I2574*J2574</f>
        <v>0</v>
      </c>
      <c r="L2574" s="71" t="n">
        <f aca="false">E2574*I2574*J2574</f>
        <v>0</v>
      </c>
      <c r="M2574" s="72" t="n">
        <f aca="false">G2574*I2574*J2574</f>
        <v>0</v>
      </c>
      <c r="N2574" s="72" t="n">
        <f aca="false">D2574*I2574*J2574</f>
        <v>0</v>
      </c>
      <c r="O2574" s="71" t="n">
        <f aca="false">F2574*J2574</f>
        <v>0</v>
      </c>
      <c r="P2574" s="71" t="n">
        <f aca="false">E2574*J2574</f>
        <v>1</v>
      </c>
    </row>
    <row r="2575" customFormat="false" ht="15" hidden="false" customHeight="false" outlineLevel="0" collapsed="false">
      <c r="A2575" s="71" t="s">
        <v>59</v>
      </c>
      <c r="B2575" s="71" t="s">
        <v>48</v>
      </c>
      <c r="C2575" s="71" t="s">
        <v>2132</v>
      </c>
      <c r="D2575" s="72" t="n">
        <v>0</v>
      </c>
      <c r="E2575" s="71" t="n">
        <v>0</v>
      </c>
      <c r="F2575" s="71" t="n">
        <v>1</v>
      </c>
      <c r="G2575" s="72" t="n">
        <v>169.8</v>
      </c>
      <c r="H2575" s="72" t="n">
        <v>169.8</v>
      </c>
      <c r="I2575" s="71" t="n">
        <f aca="false">IF(B2575&gt;=Settings!$B$23,1,0)</f>
        <v>0</v>
      </c>
      <c r="J2575" s="71" t="n">
        <v>1</v>
      </c>
      <c r="K2575" s="71" t="n">
        <f aca="false">F2575*I2575*J2575</f>
        <v>0</v>
      </c>
      <c r="L2575" s="71" t="n">
        <f aca="false">E2575*I2575*J2575</f>
        <v>0</v>
      </c>
      <c r="M2575" s="72" t="n">
        <f aca="false">G2575*I2575*J2575</f>
        <v>0</v>
      </c>
      <c r="N2575" s="72" t="n">
        <f aca="false">D2575*I2575*J2575</f>
        <v>-0</v>
      </c>
      <c r="O2575" s="71" t="n">
        <f aca="false">F2575*J2575</f>
        <v>1</v>
      </c>
      <c r="P2575" s="71" t="n">
        <f aca="false">E2575*J2575</f>
        <v>0</v>
      </c>
    </row>
    <row r="2576" customFormat="false" ht="15" hidden="false" customHeight="false" outlineLevel="0" collapsed="false">
      <c r="A2576" s="71" t="s">
        <v>59</v>
      </c>
      <c r="B2576" s="71" t="s">
        <v>48</v>
      </c>
      <c r="C2576" s="71" t="s">
        <v>393</v>
      </c>
      <c r="D2576" s="72" t="n">
        <v>0</v>
      </c>
      <c r="E2576" s="71" t="n">
        <v>0</v>
      </c>
      <c r="F2576" s="71" t="n">
        <v>310</v>
      </c>
      <c r="G2576" s="72" t="n">
        <v>1237.841</v>
      </c>
      <c r="H2576" s="72" t="n">
        <v>1237.841</v>
      </c>
      <c r="I2576" s="71" t="n">
        <f aca="false">IF(B2576&gt;=Settings!$B$23,1,0)</f>
        <v>0</v>
      </c>
      <c r="J2576" s="71" t="n">
        <v>1</v>
      </c>
      <c r="K2576" s="71" t="n">
        <f aca="false">F2576*I2576*J2576</f>
        <v>0</v>
      </c>
      <c r="L2576" s="71" t="n">
        <f aca="false">E2576*I2576*J2576</f>
        <v>0</v>
      </c>
      <c r="M2576" s="72" t="n">
        <f aca="false">G2576*I2576*J2576</f>
        <v>0</v>
      </c>
      <c r="N2576" s="72" t="n">
        <f aca="false">D2576*I2576*J2576</f>
        <v>-0</v>
      </c>
      <c r="O2576" s="71" t="n">
        <f aca="false">F2576*J2576</f>
        <v>310</v>
      </c>
      <c r="P2576" s="71" t="n">
        <f aca="false">E2576*J2576</f>
        <v>0</v>
      </c>
    </row>
    <row r="2577" customFormat="false" ht="15" hidden="false" customHeight="false" outlineLevel="0" collapsed="false">
      <c r="A2577" s="71" t="s">
        <v>59</v>
      </c>
      <c r="B2577" s="71" t="s">
        <v>48</v>
      </c>
      <c r="C2577" s="71" t="s">
        <v>1370</v>
      </c>
      <c r="D2577" s="72" t="n">
        <v>0</v>
      </c>
      <c r="E2577" s="71" t="n">
        <v>0</v>
      </c>
      <c r="F2577" s="71" t="n">
        <v>1</v>
      </c>
      <c r="G2577" s="72" t="n">
        <v>154.95</v>
      </c>
      <c r="H2577" s="72" t="n">
        <v>154.95</v>
      </c>
      <c r="I2577" s="71" t="n">
        <f aca="false">IF(B2577&gt;=Settings!$B$23,1,0)</f>
        <v>0</v>
      </c>
      <c r="J2577" s="71" t="n">
        <v>1</v>
      </c>
      <c r="K2577" s="71" t="n">
        <f aca="false">F2577*I2577*J2577</f>
        <v>0</v>
      </c>
      <c r="L2577" s="71" t="n">
        <f aca="false">E2577*I2577*J2577</f>
        <v>0</v>
      </c>
      <c r="M2577" s="72" t="n">
        <f aca="false">G2577*I2577*J2577</f>
        <v>0</v>
      </c>
      <c r="N2577" s="72" t="n">
        <f aca="false">D2577*I2577*J2577</f>
        <v>-0</v>
      </c>
      <c r="O2577" s="71" t="n">
        <f aca="false">F2577*J2577</f>
        <v>1</v>
      </c>
      <c r="P2577" s="71" t="n">
        <f aca="false">E2577*J2577</f>
        <v>0</v>
      </c>
    </row>
    <row r="2578" customFormat="false" ht="15" hidden="false" customHeight="false" outlineLevel="0" collapsed="false">
      <c r="A2578" s="71" t="s">
        <v>59</v>
      </c>
      <c r="B2578" s="71" t="s">
        <v>48</v>
      </c>
      <c r="C2578" s="71" t="s">
        <v>1369</v>
      </c>
      <c r="D2578" s="72" t="n">
        <v>0</v>
      </c>
      <c r="E2578" s="71" t="n">
        <v>0</v>
      </c>
      <c r="F2578" s="71" t="n">
        <v>41</v>
      </c>
      <c r="G2578" s="72" t="n">
        <v>716.315</v>
      </c>
      <c r="H2578" s="72" t="n">
        <v>716.315</v>
      </c>
      <c r="I2578" s="71" t="n">
        <f aca="false">IF(B2578&gt;=Settings!$B$23,1,0)</f>
        <v>0</v>
      </c>
      <c r="J2578" s="71" t="n">
        <v>1</v>
      </c>
      <c r="K2578" s="71" t="n">
        <f aca="false">F2578*I2578*J2578</f>
        <v>0</v>
      </c>
      <c r="L2578" s="71" t="n">
        <f aca="false">E2578*I2578*J2578</f>
        <v>0</v>
      </c>
      <c r="M2578" s="72" t="n">
        <f aca="false">G2578*I2578*J2578</f>
        <v>0</v>
      </c>
      <c r="N2578" s="72" t="n">
        <f aca="false">D2578*I2578*J2578</f>
        <v>-0</v>
      </c>
      <c r="O2578" s="71" t="n">
        <f aca="false">F2578*J2578</f>
        <v>41</v>
      </c>
      <c r="P2578" s="71" t="n">
        <f aca="false">E2578*J2578</f>
        <v>0</v>
      </c>
    </row>
    <row r="2579" customFormat="false" ht="15" hidden="false" customHeight="false" outlineLevel="0" collapsed="false">
      <c r="A2579" s="71" t="s">
        <v>61</v>
      </c>
      <c r="B2579" s="71" t="s">
        <v>48</v>
      </c>
      <c r="C2579" s="71" t="s">
        <v>593</v>
      </c>
      <c r="D2579" s="72" t="n">
        <v>104.95</v>
      </c>
      <c r="E2579" s="71" t="n">
        <v>1</v>
      </c>
      <c r="F2579" s="71" t="n">
        <v>21</v>
      </c>
      <c r="G2579" s="72" t="n">
        <v>2377.5</v>
      </c>
      <c r="H2579" s="72" t="n">
        <v>2166.4</v>
      </c>
      <c r="I2579" s="71" t="n">
        <f aca="false">IF(B2579&gt;=Settings!$B$23,1,0)</f>
        <v>0</v>
      </c>
      <c r="J2579" s="71" t="n">
        <v>1</v>
      </c>
      <c r="K2579" s="71" t="n">
        <f aca="false">F2579*I2579*J2579</f>
        <v>0</v>
      </c>
      <c r="L2579" s="71" t="n">
        <f aca="false">E2579*I2579*J2579</f>
        <v>0</v>
      </c>
      <c r="M2579" s="72" t="n">
        <f aca="false">G2579*I2579*J2579</f>
        <v>0</v>
      </c>
      <c r="N2579" s="72" t="n">
        <f aca="false">D2579*I2579*J2579</f>
        <v>0</v>
      </c>
      <c r="O2579" s="71" t="n">
        <f aca="false">F2579*J2579</f>
        <v>21</v>
      </c>
      <c r="P2579" s="71" t="n">
        <f aca="false">E2579*J2579</f>
        <v>1</v>
      </c>
    </row>
    <row r="2580" customFormat="false" ht="15" hidden="false" customHeight="false" outlineLevel="0" collapsed="false">
      <c r="A2580" s="71" t="s">
        <v>59</v>
      </c>
      <c r="B2580" s="71" t="s">
        <v>48</v>
      </c>
      <c r="C2580" s="71" t="s">
        <v>815</v>
      </c>
      <c r="D2580" s="72" t="n">
        <v>0</v>
      </c>
      <c r="E2580" s="71" t="n">
        <v>0</v>
      </c>
      <c r="F2580" s="71" t="n">
        <v>11</v>
      </c>
      <c r="G2580" s="72" t="n">
        <v>1420.175</v>
      </c>
      <c r="H2580" s="72" t="n">
        <v>1420.175</v>
      </c>
      <c r="I2580" s="71" t="n">
        <f aca="false">IF(B2580&gt;=Settings!$B$23,1,0)</f>
        <v>0</v>
      </c>
      <c r="J2580" s="71" t="n">
        <v>1</v>
      </c>
      <c r="K2580" s="71" t="n">
        <f aca="false">F2580*I2580*J2580</f>
        <v>0</v>
      </c>
      <c r="L2580" s="71" t="n">
        <f aca="false">E2580*I2580*J2580</f>
        <v>0</v>
      </c>
      <c r="M2580" s="72" t="n">
        <f aca="false">G2580*I2580*J2580</f>
        <v>0</v>
      </c>
      <c r="N2580" s="72" t="n">
        <f aca="false">D2580*I2580*J2580</f>
        <v>-0</v>
      </c>
      <c r="O2580" s="71" t="n">
        <f aca="false">F2580*J2580</f>
        <v>11</v>
      </c>
      <c r="P2580" s="71" t="n">
        <f aca="false">E2580*J2580</f>
        <v>0</v>
      </c>
    </row>
    <row r="2581" customFormat="false" ht="15" hidden="false" customHeight="false" outlineLevel="0" collapsed="false">
      <c r="A2581" s="71" t="s">
        <v>60</v>
      </c>
      <c r="B2581" s="71" t="s">
        <v>48</v>
      </c>
      <c r="C2581" s="71" t="s">
        <v>1285</v>
      </c>
      <c r="D2581" s="72" t="n">
        <v>0</v>
      </c>
      <c r="E2581" s="71" t="n">
        <v>0</v>
      </c>
      <c r="F2581" s="71" t="n">
        <v>15</v>
      </c>
      <c r="G2581" s="72" t="n">
        <v>1664.25</v>
      </c>
      <c r="H2581" s="72" t="n">
        <v>1664.25</v>
      </c>
      <c r="I2581" s="71" t="n">
        <f aca="false">IF(B2581&gt;=Settings!$B$23,1,0)</f>
        <v>0</v>
      </c>
      <c r="J2581" s="71" t="n">
        <v>1</v>
      </c>
      <c r="K2581" s="71" t="n">
        <f aca="false">F2581*I2581*J2581</f>
        <v>0</v>
      </c>
      <c r="L2581" s="71" t="n">
        <f aca="false">E2581*I2581*J2581</f>
        <v>0</v>
      </c>
      <c r="M2581" s="72" t="n">
        <f aca="false">G2581*I2581*J2581</f>
        <v>0</v>
      </c>
      <c r="N2581" s="72" t="n">
        <f aca="false">D2581*I2581*J2581</f>
        <v>-0</v>
      </c>
      <c r="O2581" s="71" t="n">
        <f aca="false">F2581*J2581</f>
        <v>15</v>
      </c>
      <c r="P2581" s="71" t="n">
        <f aca="false">E2581*J2581</f>
        <v>0</v>
      </c>
    </row>
    <row r="2582" customFormat="false" ht="15" hidden="false" customHeight="false" outlineLevel="0" collapsed="false">
      <c r="A2582" s="71" t="s">
        <v>59</v>
      </c>
      <c r="B2582" s="71" t="s">
        <v>48</v>
      </c>
      <c r="C2582" s="71" t="s">
        <v>881</v>
      </c>
      <c r="D2582" s="72" t="n">
        <v>0</v>
      </c>
      <c r="E2582" s="71" t="n">
        <v>0</v>
      </c>
      <c r="F2582" s="71" t="n">
        <v>2</v>
      </c>
      <c r="G2582" s="72" t="n">
        <v>465.54</v>
      </c>
      <c r="H2582" s="72" t="n">
        <v>465.54</v>
      </c>
      <c r="I2582" s="71" t="n">
        <f aca="false">IF(B2582&gt;=Settings!$B$23,1,0)</f>
        <v>0</v>
      </c>
      <c r="J2582" s="71" t="n">
        <v>1</v>
      </c>
      <c r="K2582" s="71" t="n">
        <f aca="false">F2582*I2582*J2582</f>
        <v>0</v>
      </c>
      <c r="L2582" s="71" t="n">
        <f aca="false">E2582*I2582*J2582</f>
        <v>0</v>
      </c>
      <c r="M2582" s="72" t="n">
        <f aca="false">G2582*I2582*J2582</f>
        <v>0</v>
      </c>
      <c r="N2582" s="72" t="n">
        <f aca="false">D2582*I2582*J2582</f>
        <v>-0</v>
      </c>
      <c r="O2582" s="71" t="n">
        <f aca="false">F2582*J2582</f>
        <v>2</v>
      </c>
      <c r="P2582" s="71" t="n">
        <f aca="false">E2582*J2582</f>
        <v>0</v>
      </c>
    </row>
    <row r="2583" customFormat="false" ht="15" hidden="false" customHeight="false" outlineLevel="0" collapsed="false">
      <c r="A2583" s="71" t="s">
        <v>59</v>
      </c>
      <c r="B2583" s="71" t="s">
        <v>48</v>
      </c>
      <c r="C2583" s="71" t="s">
        <v>878</v>
      </c>
      <c r="D2583" s="72" t="n">
        <v>0</v>
      </c>
      <c r="E2583" s="71" t="n">
        <v>0</v>
      </c>
      <c r="F2583" s="71" t="n">
        <v>5</v>
      </c>
      <c r="G2583" s="72" t="n">
        <v>749.75</v>
      </c>
      <c r="H2583" s="72" t="n">
        <v>749.75</v>
      </c>
      <c r="I2583" s="71" t="n">
        <f aca="false">IF(B2583&gt;=Settings!$B$23,1,0)</f>
        <v>0</v>
      </c>
      <c r="J2583" s="71" t="n">
        <v>1</v>
      </c>
      <c r="K2583" s="71" t="n">
        <f aca="false">F2583*I2583*J2583</f>
        <v>0</v>
      </c>
      <c r="L2583" s="71" t="n">
        <f aca="false">E2583*I2583*J2583</f>
        <v>0</v>
      </c>
      <c r="M2583" s="72" t="n">
        <f aca="false">G2583*I2583*J2583</f>
        <v>0</v>
      </c>
      <c r="N2583" s="72" t="n">
        <f aca="false">D2583*I2583*J2583</f>
        <v>-0</v>
      </c>
      <c r="O2583" s="71" t="n">
        <f aca="false">F2583*J2583</f>
        <v>5</v>
      </c>
      <c r="P2583" s="71" t="n">
        <f aca="false">E2583*J2583</f>
        <v>0</v>
      </c>
    </row>
    <row r="2584" customFormat="false" ht="15" hidden="false" customHeight="false" outlineLevel="0" collapsed="false">
      <c r="A2584" s="71" t="s">
        <v>59</v>
      </c>
      <c r="B2584" s="71" t="s">
        <v>48</v>
      </c>
      <c r="C2584" s="71" t="s">
        <v>877</v>
      </c>
      <c r="D2584" s="72" t="n">
        <v>0</v>
      </c>
      <c r="E2584" s="71" t="n">
        <v>0</v>
      </c>
      <c r="F2584" s="71" t="n">
        <v>6</v>
      </c>
      <c r="G2584" s="72" t="n">
        <v>681.6</v>
      </c>
      <c r="H2584" s="72" t="n">
        <v>681.6</v>
      </c>
      <c r="I2584" s="71" t="n">
        <f aca="false">IF(B2584&gt;=Settings!$B$23,1,0)</f>
        <v>0</v>
      </c>
      <c r="J2584" s="71" t="n">
        <v>1</v>
      </c>
      <c r="K2584" s="71" t="n">
        <f aca="false">F2584*I2584*J2584</f>
        <v>0</v>
      </c>
      <c r="L2584" s="71" t="n">
        <f aca="false">E2584*I2584*J2584</f>
        <v>0</v>
      </c>
      <c r="M2584" s="72" t="n">
        <f aca="false">G2584*I2584*J2584</f>
        <v>0</v>
      </c>
      <c r="N2584" s="72" t="n">
        <f aca="false">D2584*I2584*J2584</f>
        <v>-0</v>
      </c>
      <c r="O2584" s="71" t="n">
        <f aca="false">F2584*J2584</f>
        <v>6</v>
      </c>
      <c r="P2584" s="71" t="n">
        <f aca="false">E2584*J2584</f>
        <v>0</v>
      </c>
    </row>
    <row r="2585" customFormat="false" ht="15" hidden="false" customHeight="false" outlineLevel="0" collapsed="false">
      <c r="A2585" s="71" t="s">
        <v>60</v>
      </c>
      <c r="B2585" s="71" t="s">
        <v>48</v>
      </c>
      <c r="C2585" s="71" t="s">
        <v>1322</v>
      </c>
      <c r="D2585" s="72" t="n">
        <v>381.8</v>
      </c>
      <c r="E2585" s="71" t="n">
        <v>4</v>
      </c>
      <c r="F2585" s="71" t="n">
        <v>104</v>
      </c>
      <c r="G2585" s="72" t="n">
        <v>10601.8</v>
      </c>
      <c r="H2585" s="72" t="n">
        <v>10178.72</v>
      </c>
      <c r="I2585" s="71" t="n">
        <f aca="false">IF(B2585&gt;=Settings!$B$23,1,0)</f>
        <v>0</v>
      </c>
      <c r="J2585" s="71" t="n">
        <v>1</v>
      </c>
      <c r="K2585" s="71" t="n">
        <f aca="false">F2585*I2585*J2585</f>
        <v>0</v>
      </c>
      <c r="L2585" s="71" t="n">
        <f aca="false">E2585*I2585*J2585</f>
        <v>0</v>
      </c>
      <c r="M2585" s="72" t="n">
        <f aca="false">G2585*I2585*J2585</f>
        <v>0</v>
      </c>
      <c r="N2585" s="72" t="n">
        <f aca="false">D2585*I2585*J2585</f>
        <v>0</v>
      </c>
      <c r="O2585" s="71" t="n">
        <f aca="false">F2585*J2585</f>
        <v>104</v>
      </c>
      <c r="P2585" s="71" t="n">
        <f aca="false">E2585*J2585</f>
        <v>4</v>
      </c>
    </row>
    <row r="2586" customFormat="false" ht="15" hidden="false" customHeight="false" outlineLevel="0" collapsed="false">
      <c r="A2586" s="71" t="s">
        <v>59</v>
      </c>
      <c r="B2586" s="71" t="s">
        <v>48</v>
      </c>
      <c r="C2586" s="71" t="s">
        <v>886</v>
      </c>
      <c r="D2586" s="72" t="n">
        <v>0</v>
      </c>
      <c r="E2586" s="71" t="n">
        <v>0</v>
      </c>
      <c r="F2586" s="71" t="n">
        <v>3</v>
      </c>
      <c r="G2586" s="72" t="n">
        <v>578.64</v>
      </c>
      <c r="H2586" s="72" t="n">
        <v>578.64</v>
      </c>
      <c r="I2586" s="71" t="n">
        <f aca="false">IF(B2586&gt;=Settings!$B$23,1,0)</f>
        <v>0</v>
      </c>
      <c r="J2586" s="71" t="n">
        <v>1</v>
      </c>
      <c r="K2586" s="71" t="n">
        <f aca="false">F2586*I2586*J2586</f>
        <v>0</v>
      </c>
      <c r="L2586" s="71" t="n">
        <f aca="false">E2586*I2586*J2586</f>
        <v>0</v>
      </c>
      <c r="M2586" s="72" t="n">
        <f aca="false">G2586*I2586*J2586</f>
        <v>0</v>
      </c>
      <c r="N2586" s="72" t="n">
        <f aca="false">D2586*I2586*J2586</f>
        <v>-0</v>
      </c>
      <c r="O2586" s="71" t="n">
        <f aca="false">F2586*J2586</f>
        <v>3</v>
      </c>
      <c r="P2586" s="71" t="n">
        <f aca="false">E2586*J2586</f>
        <v>0</v>
      </c>
    </row>
    <row r="2587" customFormat="false" ht="15" hidden="false" customHeight="false" outlineLevel="0" collapsed="false">
      <c r="A2587" s="71" t="s">
        <v>59</v>
      </c>
      <c r="B2587" s="71" t="s">
        <v>48</v>
      </c>
      <c r="C2587" s="71" t="s">
        <v>1154</v>
      </c>
      <c r="D2587" s="72" t="n">
        <v>27544.268</v>
      </c>
      <c r="E2587" s="71" t="n">
        <v>0</v>
      </c>
      <c r="F2587" s="71" t="n">
        <v>0</v>
      </c>
      <c r="G2587" s="72" t="n">
        <v>0</v>
      </c>
      <c r="H2587" s="72" t="n">
        <v>-27544.268</v>
      </c>
      <c r="I2587" s="71" t="n">
        <f aca="false">IF(B2587&gt;=Settings!$B$23,1,0)</f>
        <v>0</v>
      </c>
      <c r="J2587" s="71" t="n">
        <v>0</v>
      </c>
      <c r="K2587" s="71" t="n">
        <f aca="false">F2587*I2587*J2587</f>
        <v>0</v>
      </c>
      <c r="L2587" s="71" t="n">
        <f aca="false">E2587*I2587*J2587</f>
        <v>0</v>
      </c>
      <c r="M2587" s="72" t="n">
        <f aca="false">G2587*I2587*J2587</f>
        <v>0</v>
      </c>
      <c r="N2587" s="72" t="n">
        <f aca="false">D2587*I2587*J2587</f>
        <v>0</v>
      </c>
      <c r="O2587" s="71" t="n">
        <f aca="false">F2587*J2587</f>
        <v>0</v>
      </c>
      <c r="P2587" s="71" t="n">
        <f aca="false">E2587*J2587</f>
        <v>0</v>
      </c>
    </row>
    <row r="2588" customFormat="false" ht="15" hidden="false" customHeight="false" outlineLevel="0" collapsed="false">
      <c r="A2588" s="71" t="s">
        <v>59</v>
      </c>
      <c r="B2588" s="71" t="s">
        <v>48</v>
      </c>
      <c r="C2588" s="71" t="s">
        <v>858</v>
      </c>
      <c r="D2588" s="72" t="n">
        <v>0</v>
      </c>
      <c r="E2588" s="71" t="n">
        <v>0</v>
      </c>
      <c r="F2588" s="71" t="n">
        <v>4</v>
      </c>
      <c r="G2588" s="72" t="n">
        <v>434.02</v>
      </c>
      <c r="H2588" s="72" t="n">
        <v>434.02</v>
      </c>
      <c r="I2588" s="71" t="n">
        <f aca="false">IF(B2588&gt;=Settings!$B$23,1,0)</f>
        <v>0</v>
      </c>
      <c r="J2588" s="71" t="n">
        <v>1</v>
      </c>
      <c r="K2588" s="71" t="n">
        <f aca="false">F2588*I2588*J2588</f>
        <v>0</v>
      </c>
      <c r="L2588" s="71" t="n">
        <f aca="false">E2588*I2588*J2588</f>
        <v>0</v>
      </c>
      <c r="M2588" s="72" t="n">
        <f aca="false">G2588*I2588*J2588</f>
        <v>0</v>
      </c>
      <c r="N2588" s="72" t="n">
        <f aca="false">D2588*I2588*J2588</f>
        <v>-0</v>
      </c>
      <c r="O2588" s="71" t="n">
        <f aca="false">F2588*J2588</f>
        <v>4</v>
      </c>
      <c r="P2588" s="71" t="n">
        <f aca="false">E2588*J2588</f>
        <v>0</v>
      </c>
    </row>
    <row r="2589" customFormat="false" ht="15" hidden="false" customHeight="false" outlineLevel="0" collapsed="false">
      <c r="A2589" s="71" t="s">
        <v>61</v>
      </c>
      <c r="B2589" s="71" t="s">
        <v>48</v>
      </c>
      <c r="C2589" s="71" t="s">
        <v>1220</v>
      </c>
      <c r="D2589" s="72" t="n">
        <v>0</v>
      </c>
      <c r="E2589" s="71" t="n">
        <v>0</v>
      </c>
      <c r="F2589" s="71" t="n">
        <v>3</v>
      </c>
      <c r="G2589" s="72" t="n">
        <v>329.85</v>
      </c>
      <c r="H2589" s="72" t="n">
        <v>329.85</v>
      </c>
      <c r="I2589" s="71" t="n">
        <f aca="false">IF(B2589&gt;=Settings!$B$23,1,0)</f>
        <v>0</v>
      </c>
      <c r="J2589" s="71" t="n">
        <v>1</v>
      </c>
      <c r="K2589" s="71" t="n">
        <f aca="false">F2589*I2589*J2589</f>
        <v>0</v>
      </c>
      <c r="L2589" s="71" t="n">
        <f aca="false">E2589*I2589*J2589</f>
        <v>0</v>
      </c>
      <c r="M2589" s="72" t="n">
        <f aca="false">G2589*I2589*J2589</f>
        <v>0</v>
      </c>
      <c r="N2589" s="72" t="n">
        <f aca="false">D2589*I2589*J2589</f>
        <v>-0</v>
      </c>
      <c r="O2589" s="71" t="n">
        <f aca="false">F2589*J2589</f>
        <v>3</v>
      </c>
      <c r="P2589" s="71" t="n">
        <f aca="false">E2589*J2589</f>
        <v>0</v>
      </c>
    </row>
    <row r="2590" customFormat="false" ht="15" hidden="false" customHeight="false" outlineLevel="0" collapsed="false">
      <c r="A2590" s="71" t="s">
        <v>59</v>
      </c>
      <c r="B2590" s="71" t="s">
        <v>48</v>
      </c>
      <c r="C2590" s="71" t="s">
        <v>1239</v>
      </c>
      <c r="D2590" s="72" t="n">
        <v>0</v>
      </c>
      <c r="E2590" s="71" t="n">
        <v>0</v>
      </c>
      <c r="F2590" s="71" t="n">
        <v>1</v>
      </c>
      <c r="G2590" s="72" t="n">
        <v>87.95</v>
      </c>
      <c r="H2590" s="72" t="n">
        <v>87.95</v>
      </c>
      <c r="I2590" s="71" t="n">
        <f aca="false">IF(B2590&gt;=Settings!$B$23,1,0)</f>
        <v>0</v>
      </c>
      <c r="J2590" s="71" t="n">
        <v>1</v>
      </c>
      <c r="K2590" s="71" t="n">
        <f aca="false">F2590*I2590*J2590</f>
        <v>0</v>
      </c>
      <c r="L2590" s="71" t="n">
        <f aca="false">E2590*I2590*J2590</f>
        <v>0</v>
      </c>
      <c r="M2590" s="72" t="n">
        <f aca="false">G2590*I2590*J2590</f>
        <v>0</v>
      </c>
      <c r="N2590" s="72" t="n">
        <f aca="false">D2590*I2590*J2590</f>
        <v>-0</v>
      </c>
      <c r="O2590" s="71" t="n">
        <f aca="false">F2590*J2590</f>
        <v>1</v>
      </c>
      <c r="P2590" s="71" t="n">
        <f aca="false">E2590*J2590</f>
        <v>0</v>
      </c>
    </row>
    <row r="2591" customFormat="false" ht="15" hidden="false" customHeight="false" outlineLevel="0" collapsed="false">
      <c r="A2591" s="71" t="s">
        <v>61</v>
      </c>
      <c r="B2591" s="71" t="s">
        <v>48</v>
      </c>
      <c r="C2591" s="71" t="s">
        <v>1293</v>
      </c>
      <c r="D2591" s="72" t="n">
        <v>0</v>
      </c>
      <c r="E2591" s="71" t="n">
        <v>0</v>
      </c>
      <c r="F2591" s="71" t="n">
        <v>7</v>
      </c>
      <c r="G2591" s="72" t="n">
        <v>815.5</v>
      </c>
      <c r="H2591" s="72" t="n">
        <v>799.76</v>
      </c>
      <c r="I2591" s="71" t="n">
        <f aca="false">IF(B2591&gt;=Settings!$B$23,1,0)</f>
        <v>0</v>
      </c>
      <c r="J2591" s="71" t="n">
        <v>1</v>
      </c>
      <c r="K2591" s="71" t="n">
        <f aca="false">F2591*I2591*J2591</f>
        <v>0</v>
      </c>
      <c r="L2591" s="71" t="n">
        <f aca="false">E2591*I2591*J2591</f>
        <v>0</v>
      </c>
      <c r="M2591" s="72" t="n">
        <f aca="false">G2591*I2591*J2591</f>
        <v>0</v>
      </c>
      <c r="N2591" s="72" t="n">
        <f aca="false">D2591*I2591*J2591</f>
        <v>-0</v>
      </c>
      <c r="O2591" s="71" t="n">
        <f aca="false">F2591*J2591</f>
        <v>7</v>
      </c>
      <c r="P2591" s="71" t="n">
        <f aca="false">E2591*J2591</f>
        <v>0</v>
      </c>
    </row>
    <row r="2592" customFormat="false" ht="15" hidden="false" customHeight="false" outlineLevel="0" collapsed="false">
      <c r="A2592" s="71" t="s">
        <v>59</v>
      </c>
      <c r="B2592" s="71" t="s">
        <v>48</v>
      </c>
      <c r="C2592" s="71" t="s">
        <v>142</v>
      </c>
      <c r="D2592" s="72" t="n">
        <v>0</v>
      </c>
      <c r="E2592" s="71" t="n">
        <v>0</v>
      </c>
      <c r="F2592" s="71" t="n">
        <v>12</v>
      </c>
      <c r="G2592" s="72" t="n">
        <v>596.748</v>
      </c>
      <c r="H2592" s="72" t="n">
        <v>596.748</v>
      </c>
      <c r="I2592" s="71" t="n">
        <f aca="false">IF(B2592&gt;=Settings!$B$23,1,0)</f>
        <v>0</v>
      </c>
      <c r="J2592" s="71" t="n">
        <v>1</v>
      </c>
      <c r="K2592" s="71" t="n">
        <f aca="false">F2592*I2592*J2592</f>
        <v>0</v>
      </c>
      <c r="L2592" s="71" t="n">
        <f aca="false">E2592*I2592*J2592</f>
        <v>0</v>
      </c>
      <c r="M2592" s="72" t="n">
        <f aca="false">G2592*I2592*J2592</f>
        <v>0</v>
      </c>
      <c r="N2592" s="72" t="n">
        <f aca="false">D2592*I2592*J2592</f>
        <v>-0</v>
      </c>
      <c r="O2592" s="71" t="n">
        <f aca="false">F2592*J2592</f>
        <v>12</v>
      </c>
      <c r="P2592" s="71" t="n">
        <f aca="false">E2592*J2592</f>
        <v>0</v>
      </c>
    </row>
    <row r="2593" customFormat="false" ht="15" hidden="false" customHeight="false" outlineLevel="0" collapsed="false">
      <c r="A2593" s="71" t="s">
        <v>61</v>
      </c>
      <c r="B2593" s="71" t="s">
        <v>48</v>
      </c>
      <c r="C2593" s="71" t="s">
        <v>970</v>
      </c>
      <c r="D2593" s="72" t="n">
        <v>0</v>
      </c>
      <c r="E2593" s="71" t="n">
        <v>0</v>
      </c>
      <c r="F2593" s="71" t="n">
        <v>2</v>
      </c>
      <c r="G2593" s="72" t="n">
        <v>360.05</v>
      </c>
      <c r="H2593" s="72" t="n">
        <v>336.81</v>
      </c>
      <c r="I2593" s="71" t="n">
        <f aca="false">IF(B2593&gt;=Settings!$B$23,1,0)</f>
        <v>0</v>
      </c>
      <c r="J2593" s="71" t="n">
        <v>1</v>
      </c>
      <c r="K2593" s="71" t="n">
        <f aca="false">F2593*I2593*J2593</f>
        <v>0</v>
      </c>
      <c r="L2593" s="71" t="n">
        <f aca="false">E2593*I2593*J2593</f>
        <v>0</v>
      </c>
      <c r="M2593" s="72" t="n">
        <f aca="false">G2593*I2593*J2593</f>
        <v>0</v>
      </c>
      <c r="N2593" s="72" t="n">
        <f aca="false">D2593*I2593*J2593</f>
        <v>-0</v>
      </c>
      <c r="O2593" s="71" t="n">
        <f aca="false">F2593*J2593</f>
        <v>2</v>
      </c>
      <c r="P2593" s="71" t="n">
        <f aca="false">E2593*J2593</f>
        <v>0</v>
      </c>
    </row>
    <row r="2594" customFormat="false" ht="15" hidden="false" customHeight="false" outlineLevel="0" collapsed="false">
      <c r="A2594" s="71" t="s">
        <v>59</v>
      </c>
      <c r="B2594" s="71" t="s">
        <v>48</v>
      </c>
      <c r="C2594" s="71" t="s">
        <v>1242</v>
      </c>
      <c r="D2594" s="72" t="n">
        <v>0</v>
      </c>
      <c r="E2594" s="71" t="n">
        <v>0</v>
      </c>
      <c r="F2594" s="71" t="n">
        <v>6</v>
      </c>
      <c r="G2594" s="72" t="n">
        <v>703.27</v>
      </c>
      <c r="H2594" s="72" t="n">
        <v>703.27</v>
      </c>
      <c r="I2594" s="71" t="n">
        <f aca="false">IF(B2594&gt;=Settings!$B$23,1,0)</f>
        <v>0</v>
      </c>
      <c r="J2594" s="71" t="n">
        <v>1</v>
      </c>
      <c r="K2594" s="71" t="n">
        <f aca="false">F2594*I2594*J2594</f>
        <v>0</v>
      </c>
      <c r="L2594" s="71" t="n">
        <f aca="false">E2594*I2594*J2594</f>
        <v>0</v>
      </c>
      <c r="M2594" s="72" t="n">
        <f aca="false">G2594*I2594*J2594</f>
        <v>0</v>
      </c>
      <c r="N2594" s="72" t="n">
        <f aca="false">D2594*I2594*J2594</f>
        <v>-0</v>
      </c>
      <c r="O2594" s="71" t="n">
        <f aca="false">F2594*J2594</f>
        <v>6</v>
      </c>
      <c r="P2594" s="71" t="n">
        <f aca="false">E2594*J2594</f>
        <v>0</v>
      </c>
    </row>
    <row r="2595" customFormat="false" ht="15" hidden="false" customHeight="false" outlineLevel="0" collapsed="false">
      <c r="A2595" s="71" t="s">
        <v>59</v>
      </c>
      <c r="B2595" s="71" t="s">
        <v>48</v>
      </c>
      <c r="C2595" s="71" t="s">
        <v>1243</v>
      </c>
      <c r="D2595" s="72" t="n">
        <v>0</v>
      </c>
      <c r="E2595" s="71" t="n">
        <v>0</v>
      </c>
      <c r="F2595" s="71" t="n">
        <v>1</v>
      </c>
      <c r="G2595" s="72" t="n">
        <v>141.11</v>
      </c>
      <c r="H2595" s="72" t="n">
        <v>141.11</v>
      </c>
      <c r="I2595" s="71" t="n">
        <f aca="false">IF(B2595&gt;=Settings!$B$23,1,0)</f>
        <v>0</v>
      </c>
      <c r="J2595" s="71" t="n">
        <v>1</v>
      </c>
      <c r="K2595" s="71" t="n">
        <f aca="false">F2595*I2595*J2595</f>
        <v>0</v>
      </c>
      <c r="L2595" s="71" t="n">
        <f aca="false">E2595*I2595*J2595</f>
        <v>0</v>
      </c>
      <c r="M2595" s="72" t="n">
        <f aca="false">G2595*I2595*J2595</f>
        <v>0</v>
      </c>
      <c r="N2595" s="72" t="n">
        <f aca="false">D2595*I2595*J2595</f>
        <v>-0</v>
      </c>
      <c r="O2595" s="71" t="n">
        <f aca="false">F2595*J2595</f>
        <v>1</v>
      </c>
      <c r="P2595" s="71" t="n">
        <f aca="false">E2595*J2595</f>
        <v>0</v>
      </c>
    </row>
    <row r="2596" customFormat="false" ht="15" hidden="false" customHeight="false" outlineLevel="0" collapsed="false">
      <c r="A2596" s="71" t="s">
        <v>61</v>
      </c>
      <c r="B2596" s="71" t="s">
        <v>48</v>
      </c>
      <c r="C2596" s="71" t="s">
        <v>1153</v>
      </c>
      <c r="D2596" s="72" t="n">
        <v>0</v>
      </c>
      <c r="E2596" s="71" t="n">
        <v>0</v>
      </c>
      <c r="F2596" s="71" t="n">
        <v>2</v>
      </c>
      <c r="G2596" s="72" t="n">
        <v>219.9</v>
      </c>
      <c r="H2596" s="72" t="n">
        <v>203.41</v>
      </c>
      <c r="I2596" s="71" t="n">
        <f aca="false">IF(B2596&gt;=Settings!$B$23,1,0)</f>
        <v>0</v>
      </c>
      <c r="J2596" s="71" t="n">
        <v>1</v>
      </c>
      <c r="K2596" s="71" t="n">
        <f aca="false">F2596*I2596*J2596</f>
        <v>0</v>
      </c>
      <c r="L2596" s="71" t="n">
        <f aca="false">E2596*I2596*J2596</f>
        <v>0</v>
      </c>
      <c r="M2596" s="72" t="n">
        <f aca="false">G2596*I2596*J2596</f>
        <v>0</v>
      </c>
      <c r="N2596" s="72" t="n">
        <f aca="false">D2596*I2596*J2596</f>
        <v>-0</v>
      </c>
      <c r="O2596" s="71" t="n">
        <f aca="false">F2596*J2596</f>
        <v>2</v>
      </c>
      <c r="P2596" s="71" t="n">
        <f aca="false">E2596*J2596</f>
        <v>0</v>
      </c>
    </row>
    <row r="2597" customFormat="false" ht="15" hidden="false" customHeight="false" outlineLevel="0" collapsed="false">
      <c r="A2597" s="71" t="s">
        <v>59</v>
      </c>
      <c r="B2597" s="71" t="s">
        <v>48</v>
      </c>
      <c r="C2597" s="71" t="s">
        <v>1059</v>
      </c>
      <c r="D2597" s="72" t="n">
        <v>0</v>
      </c>
      <c r="E2597" s="71" t="n">
        <v>0</v>
      </c>
      <c r="F2597" s="71" t="n">
        <v>1</v>
      </c>
      <c r="G2597" s="72" t="n">
        <v>55.95</v>
      </c>
      <c r="H2597" s="72" t="n">
        <v>55.95</v>
      </c>
      <c r="I2597" s="71" t="n">
        <f aca="false">IF(B2597&gt;=Settings!$B$23,1,0)</f>
        <v>0</v>
      </c>
      <c r="J2597" s="71" t="n">
        <v>1</v>
      </c>
      <c r="K2597" s="71" t="n">
        <f aca="false">F2597*I2597*J2597</f>
        <v>0</v>
      </c>
      <c r="L2597" s="71" t="n">
        <f aca="false">E2597*I2597*J2597</f>
        <v>0</v>
      </c>
      <c r="M2597" s="72" t="n">
        <f aca="false">G2597*I2597*J2597</f>
        <v>0</v>
      </c>
      <c r="N2597" s="72" t="n">
        <f aca="false">D2597*I2597*J2597</f>
        <v>-0</v>
      </c>
      <c r="O2597" s="71" t="n">
        <f aca="false">F2597*J2597</f>
        <v>1</v>
      </c>
      <c r="P2597" s="71" t="n">
        <f aca="false">E2597*J2597</f>
        <v>0</v>
      </c>
    </row>
    <row r="2598" customFormat="false" ht="15" hidden="false" customHeight="false" outlineLevel="0" collapsed="false">
      <c r="A2598" s="71" t="s">
        <v>60</v>
      </c>
      <c r="B2598" s="71" t="s">
        <v>48</v>
      </c>
      <c r="C2598" s="71" t="s">
        <v>1835</v>
      </c>
      <c r="D2598" s="72" t="n">
        <v>54.95</v>
      </c>
      <c r="E2598" s="71" t="n">
        <v>1</v>
      </c>
      <c r="F2598" s="71" t="n">
        <v>0</v>
      </c>
      <c r="G2598" s="72" t="n">
        <v>0</v>
      </c>
      <c r="H2598" s="72" t="n">
        <v>-54.95</v>
      </c>
      <c r="I2598" s="71" t="n">
        <f aca="false">IF(B2598&gt;=Settings!$B$23,1,0)</f>
        <v>0</v>
      </c>
      <c r="J2598" s="71" t="n">
        <v>1</v>
      </c>
      <c r="K2598" s="71" t="n">
        <f aca="false">F2598*I2598*J2598</f>
        <v>0</v>
      </c>
      <c r="L2598" s="71" t="n">
        <f aca="false">E2598*I2598*J2598</f>
        <v>0</v>
      </c>
      <c r="M2598" s="72" t="n">
        <f aca="false">G2598*I2598*J2598</f>
        <v>0</v>
      </c>
      <c r="N2598" s="72" t="n">
        <f aca="false">D2598*I2598*J2598</f>
        <v>0</v>
      </c>
      <c r="O2598" s="71" t="n">
        <f aca="false">F2598*J2598</f>
        <v>0</v>
      </c>
      <c r="P2598" s="71" t="n">
        <f aca="false">E2598*J2598</f>
        <v>1</v>
      </c>
    </row>
    <row r="2599" customFormat="false" ht="15" hidden="false" customHeight="false" outlineLevel="0" collapsed="false">
      <c r="A2599" s="71" t="s">
        <v>61</v>
      </c>
      <c r="B2599" s="71" t="s">
        <v>48</v>
      </c>
      <c r="C2599" s="71" t="s">
        <v>1123</v>
      </c>
      <c r="D2599" s="72" t="n">
        <v>0</v>
      </c>
      <c r="E2599" s="71" t="n">
        <v>0</v>
      </c>
      <c r="F2599" s="71" t="n">
        <v>1</v>
      </c>
      <c r="G2599" s="72" t="n">
        <v>99.95</v>
      </c>
      <c r="H2599" s="72" t="n">
        <v>99.95</v>
      </c>
      <c r="I2599" s="71" t="n">
        <f aca="false">IF(B2599&gt;=Settings!$B$23,1,0)</f>
        <v>0</v>
      </c>
      <c r="J2599" s="71" t="n">
        <v>1</v>
      </c>
      <c r="K2599" s="71" t="n">
        <f aca="false">F2599*I2599*J2599</f>
        <v>0</v>
      </c>
      <c r="L2599" s="71" t="n">
        <f aca="false">E2599*I2599*J2599</f>
        <v>0</v>
      </c>
      <c r="M2599" s="72" t="n">
        <f aca="false">G2599*I2599*J2599</f>
        <v>0</v>
      </c>
      <c r="N2599" s="72" t="n">
        <f aca="false">D2599*I2599*J2599</f>
        <v>-0</v>
      </c>
      <c r="O2599" s="71" t="n">
        <f aca="false">F2599*J2599</f>
        <v>1</v>
      </c>
      <c r="P2599" s="71" t="n">
        <f aca="false">E2599*J2599</f>
        <v>0</v>
      </c>
    </row>
    <row r="2600" customFormat="false" ht="15" hidden="false" customHeight="false" outlineLevel="0" collapsed="false">
      <c r="A2600" s="71" t="s">
        <v>59</v>
      </c>
      <c r="B2600" s="71" t="s">
        <v>48</v>
      </c>
      <c r="C2600" s="71" t="s">
        <v>1673</v>
      </c>
      <c r="D2600" s="72" t="n">
        <v>0</v>
      </c>
      <c r="E2600" s="71" t="n">
        <v>0</v>
      </c>
      <c r="F2600" s="71" t="n">
        <v>1</v>
      </c>
      <c r="G2600" s="72" t="n">
        <v>109.95</v>
      </c>
      <c r="H2600" s="72" t="n">
        <v>109.95</v>
      </c>
      <c r="I2600" s="71" t="n">
        <f aca="false">IF(B2600&gt;=Settings!$B$23,1,0)</f>
        <v>0</v>
      </c>
      <c r="J2600" s="71" t="n">
        <v>1</v>
      </c>
      <c r="K2600" s="71" t="n">
        <f aca="false">F2600*I2600*J2600</f>
        <v>0</v>
      </c>
      <c r="L2600" s="71" t="n">
        <f aca="false">E2600*I2600*J2600</f>
        <v>0</v>
      </c>
      <c r="M2600" s="72" t="n">
        <f aca="false">G2600*I2600*J2600</f>
        <v>0</v>
      </c>
      <c r="N2600" s="72" t="n">
        <f aca="false">D2600*I2600*J2600</f>
        <v>-0</v>
      </c>
      <c r="O2600" s="71" t="n">
        <f aca="false">F2600*J2600</f>
        <v>1</v>
      </c>
      <c r="P2600" s="71" t="n">
        <f aca="false">E2600*J2600</f>
        <v>0</v>
      </c>
    </row>
    <row r="2601" customFormat="false" ht="15" hidden="false" customHeight="false" outlineLevel="0" collapsed="false">
      <c r="A2601" s="71" t="s">
        <v>60</v>
      </c>
      <c r="B2601" s="71" t="s">
        <v>48</v>
      </c>
      <c r="C2601" s="71" t="s">
        <v>1176</v>
      </c>
      <c r="D2601" s="72" t="n">
        <v>114.95</v>
      </c>
      <c r="E2601" s="71" t="n">
        <v>1</v>
      </c>
      <c r="F2601" s="71" t="n">
        <v>12</v>
      </c>
      <c r="G2601" s="72" t="n">
        <v>1079.4</v>
      </c>
      <c r="H2601" s="72" t="n">
        <v>964.45</v>
      </c>
      <c r="I2601" s="71" t="n">
        <f aca="false">IF(B2601&gt;=Settings!$B$23,1,0)</f>
        <v>0</v>
      </c>
      <c r="J2601" s="71" t="n">
        <v>1</v>
      </c>
      <c r="K2601" s="71" t="n">
        <f aca="false">F2601*I2601*J2601</f>
        <v>0</v>
      </c>
      <c r="L2601" s="71" t="n">
        <f aca="false">E2601*I2601*J2601</f>
        <v>0</v>
      </c>
      <c r="M2601" s="72" t="n">
        <f aca="false">G2601*I2601*J2601</f>
        <v>0</v>
      </c>
      <c r="N2601" s="72" t="n">
        <f aca="false">D2601*I2601*J2601</f>
        <v>0</v>
      </c>
      <c r="O2601" s="71" t="n">
        <f aca="false">F2601*J2601</f>
        <v>12</v>
      </c>
      <c r="P2601" s="71" t="n">
        <f aca="false">E2601*J2601</f>
        <v>1</v>
      </c>
    </row>
    <row r="2602" customFormat="false" ht="15" hidden="false" customHeight="false" outlineLevel="0" collapsed="false">
      <c r="A2602" s="71" t="s">
        <v>60</v>
      </c>
      <c r="B2602" s="71" t="s">
        <v>48</v>
      </c>
      <c r="C2602" s="71" t="s">
        <v>1268</v>
      </c>
      <c r="D2602" s="72" t="n">
        <v>386.85</v>
      </c>
      <c r="E2602" s="71" t="n">
        <v>3</v>
      </c>
      <c r="F2602" s="71" t="n">
        <v>18</v>
      </c>
      <c r="G2602" s="72" t="n">
        <v>2216.1</v>
      </c>
      <c r="H2602" s="72" t="n">
        <v>1829.25</v>
      </c>
      <c r="I2602" s="71" t="n">
        <f aca="false">IF(B2602&gt;=Settings!$B$23,1,0)</f>
        <v>0</v>
      </c>
      <c r="J2602" s="71" t="n">
        <v>1</v>
      </c>
      <c r="K2602" s="71" t="n">
        <f aca="false">F2602*I2602*J2602</f>
        <v>0</v>
      </c>
      <c r="L2602" s="71" t="n">
        <f aca="false">E2602*I2602*J2602</f>
        <v>0</v>
      </c>
      <c r="M2602" s="72" t="n">
        <f aca="false">G2602*I2602*J2602</f>
        <v>0</v>
      </c>
      <c r="N2602" s="72" t="n">
        <f aca="false">D2602*I2602*J2602</f>
        <v>0</v>
      </c>
      <c r="O2602" s="71" t="n">
        <f aca="false">F2602*J2602</f>
        <v>18</v>
      </c>
      <c r="P2602" s="71" t="n">
        <f aca="false">E2602*J2602</f>
        <v>3</v>
      </c>
    </row>
    <row r="2603" customFormat="false" ht="15" hidden="false" customHeight="false" outlineLevel="0" collapsed="false">
      <c r="A2603" s="71" t="s">
        <v>59</v>
      </c>
      <c r="B2603" s="71" t="s">
        <v>48</v>
      </c>
      <c r="C2603" s="71" t="s">
        <v>1337</v>
      </c>
      <c r="D2603" s="72" t="n">
        <v>0</v>
      </c>
      <c r="E2603" s="71" t="n">
        <v>0</v>
      </c>
      <c r="F2603" s="71" t="n">
        <v>3070</v>
      </c>
      <c r="G2603" s="72" t="n">
        <v>3070</v>
      </c>
      <c r="H2603" s="72" t="n">
        <v>3070</v>
      </c>
      <c r="I2603" s="71" t="n">
        <f aca="false">IF(B2603&gt;=Settings!$B$23,1,0)</f>
        <v>0</v>
      </c>
      <c r="J2603" s="71" t="n">
        <v>0</v>
      </c>
      <c r="K2603" s="71" t="n">
        <f aca="false">F2603*I2603*J2603</f>
        <v>0</v>
      </c>
      <c r="L2603" s="71" t="n">
        <f aca="false">E2603*I2603*J2603</f>
        <v>0</v>
      </c>
      <c r="M2603" s="72" t="n">
        <f aca="false">G2603*I2603*J2603</f>
        <v>0</v>
      </c>
      <c r="N2603" s="72" t="n">
        <f aca="false">D2603*I2603*J2603</f>
        <v>-0</v>
      </c>
      <c r="O2603" s="71" t="n">
        <f aca="false">F2603*J2603</f>
        <v>0</v>
      </c>
      <c r="P2603" s="71" t="n">
        <f aca="false">E2603*J2603</f>
        <v>0</v>
      </c>
    </row>
    <row r="2604" customFormat="false" ht="15" hidden="false" customHeight="false" outlineLevel="0" collapsed="false">
      <c r="A2604" s="71" t="s">
        <v>59</v>
      </c>
      <c r="B2604" s="71" t="s">
        <v>48</v>
      </c>
      <c r="C2604" s="71" t="s">
        <v>120</v>
      </c>
      <c r="D2604" s="72" t="n">
        <v>0</v>
      </c>
      <c r="E2604" s="71" t="n">
        <v>0</v>
      </c>
      <c r="F2604" s="71" t="n">
        <v>8</v>
      </c>
      <c r="G2604" s="72" t="n">
        <v>865.137</v>
      </c>
      <c r="H2604" s="72" t="n">
        <v>865.137</v>
      </c>
      <c r="I2604" s="71" t="n">
        <f aca="false">IF(B2604&gt;=Settings!$B$23,1,0)</f>
        <v>0</v>
      </c>
      <c r="J2604" s="71" t="n">
        <v>1</v>
      </c>
      <c r="K2604" s="71" t="n">
        <f aca="false">F2604*I2604*J2604</f>
        <v>0</v>
      </c>
      <c r="L2604" s="71" t="n">
        <f aca="false">E2604*I2604*J2604</f>
        <v>0</v>
      </c>
      <c r="M2604" s="72" t="n">
        <f aca="false">G2604*I2604*J2604</f>
        <v>0</v>
      </c>
      <c r="N2604" s="72" t="n">
        <f aca="false">D2604*I2604*J2604</f>
        <v>-0</v>
      </c>
      <c r="O2604" s="71" t="n">
        <f aca="false">F2604*J2604</f>
        <v>8</v>
      </c>
      <c r="P2604" s="71" t="n">
        <f aca="false">E2604*J2604</f>
        <v>0</v>
      </c>
    </row>
    <row r="2605" customFormat="false" ht="15" hidden="false" customHeight="false" outlineLevel="0" collapsed="false">
      <c r="A2605" s="71" t="s">
        <v>61</v>
      </c>
      <c r="B2605" s="71" t="s">
        <v>48</v>
      </c>
      <c r="C2605" s="71" t="s">
        <v>982</v>
      </c>
      <c r="D2605" s="72" t="n">
        <v>0</v>
      </c>
      <c r="E2605" s="71" t="n">
        <v>0</v>
      </c>
      <c r="F2605" s="71" t="n">
        <v>1</v>
      </c>
      <c r="G2605" s="72" t="n">
        <v>154.95</v>
      </c>
      <c r="H2605" s="72" t="n">
        <v>154.95</v>
      </c>
      <c r="I2605" s="71" t="n">
        <f aca="false">IF(B2605&gt;=Settings!$B$23,1,0)</f>
        <v>0</v>
      </c>
      <c r="J2605" s="71" t="n">
        <v>1</v>
      </c>
      <c r="K2605" s="71" t="n">
        <f aca="false">F2605*I2605*J2605</f>
        <v>0</v>
      </c>
      <c r="L2605" s="71" t="n">
        <f aca="false">E2605*I2605*J2605</f>
        <v>0</v>
      </c>
      <c r="M2605" s="72" t="n">
        <f aca="false">G2605*I2605*J2605</f>
        <v>0</v>
      </c>
      <c r="N2605" s="72" t="n">
        <f aca="false">D2605*I2605*J2605</f>
        <v>-0</v>
      </c>
      <c r="O2605" s="71" t="n">
        <f aca="false">F2605*J2605</f>
        <v>1</v>
      </c>
      <c r="P2605" s="71" t="n">
        <f aca="false">E2605*J2605</f>
        <v>0</v>
      </c>
    </row>
    <row r="2606" customFormat="false" ht="15" hidden="false" customHeight="false" outlineLevel="0" collapsed="false">
      <c r="A2606" s="71" t="s">
        <v>61</v>
      </c>
      <c r="B2606" s="71" t="s">
        <v>48</v>
      </c>
      <c r="C2606" s="71" t="s">
        <v>1395</v>
      </c>
      <c r="D2606" s="72" t="n">
        <v>0</v>
      </c>
      <c r="E2606" s="71" t="n">
        <v>0</v>
      </c>
      <c r="F2606" s="71" t="n">
        <v>1</v>
      </c>
      <c r="G2606" s="72" t="n">
        <v>89.95</v>
      </c>
      <c r="H2606" s="72" t="n">
        <v>89.95</v>
      </c>
      <c r="I2606" s="71" t="n">
        <f aca="false">IF(B2606&gt;=Settings!$B$23,1,0)</f>
        <v>0</v>
      </c>
      <c r="J2606" s="71" t="n">
        <v>1</v>
      </c>
      <c r="K2606" s="71" t="n">
        <f aca="false">F2606*I2606*J2606</f>
        <v>0</v>
      </c>
      <c r="L2606" s="71" t="n">
        <f aca="false">E2606*I2606*J2606</f>
        <v>0</v>
      </c>
      <c r="M2606" s="72" t="n">
        <f aca="false">G2606*I2606*J2606</f>
        <v>0</v>
      </c>
      <c r="N2606" s="72" t="n">
        <f aca="false">D2606*I2606*J2606</f>
        <v>-0</v>
      </c>
      <c r="O2606" s="71" t="n">
        <f aca="false">F2606*J2606</f>
        <v>1</v>
      </c>
      <c r="P2606" s="71" t="n">
        <f aca="false">E2606*J2606</f>
        <v>0</v>
      </c>
    </row>
    <row r="2607" customFormat="false" ht="15" hidden="false" customHeight="false" outlineLevel="0" collapsed="false">
      <c r="A2607" s="71" t="s">
        <v>60</v>
      </c>
      <c r="B2607" s="71" t="s">
        <v>48</v>
      </c>
      <c r="C2607" s="71" t="s">
        <v>1095</v>
      </c>
      <c r="D2607" s="72" t="n">
        <v>199.9</v>
      </c>
      <c r="E2607" s="71" t="n">
        <v>2</v>
      </c>
      <c r="F2607" s="71" t="n">
        <v>19</v>
      </c>
      <c r="G2607" s="72" t="n">
        <v>2199.05</v>
      </c>
      <c r="H2607" s="72" t="n">
        <v>1999.15</v>
      </c>
      <c r="I2607" s="71" t="n">
        <f aca="false">IF(B2607&gt;=Settings!$B$23,1,0)</f>
        <v>0</v>
      </c>
      <c r="J2607" s="71" t="n">
        <v>1</v>
      </c>
      <c r="K2607" s="71" t="n">
        <f aca="false">F2607*I2607*J2607</f>
        <v>0</v>
      </c>
      <c r="L2607" s="71" t="n">
        <f aca="false">E2607*I2607*J2607</f>
        <v>0</v>
      </c>
      <c r="M2607" s="72" t="n">
        <f aca="false">G2607*I2607*J2607</f>
        <v>0</v>
      </c>
      <c r="N2607" s="72" t="n">
        <f aca="false">D2607*I2607*J2607</f>
        <v>0</v>
      </c>
      <c r="O2607" s="71" t="n">
        <f aca="false">F2607*J2607</f>
        <v>19</v>
      </c>
      <c r="P2607" s="71" t="n">
        <f aca="false">E2607*J2607</f>
        <v>2</v>
      </c>
    </row>
    <row r="2608" customFormat="false" ht="15" hidden="false" customHeight="false" outlineLevel="0" collapsed="false">
      <c r="A2608" s="71" t="s">
        <v>59</v>
      </c>
      <c r="B2608" s="71" t="s">
        <v>48</v>
      </c>
      <c r="C2608" s="71" t="s">
        <v>891</v>
      </c>
      <c r="D2608" s="72" t="n">
        <v>0</v>
      </c>
      <c r="E2608" s="71" t="n">
        <v>0</v>
      </c>
      <c r="F2608" s="71" t="n">
        <v>6</v>
      </c>
      <c r="G2608" s="72" t="n">
        <v>697.95</v>
      </c>
      <c r="H2608" s="72" t="n">
        <v>697.95</v>
      </c>
      <c r="I2608" s="71" t="n">
        <f aca="false">IF(B2608&gt;=Settings!$B$23,1,0)</f>
        <v>0</v>
      </c>
      <c r="J2608" s="71" t="n">
        <v>1</v>
      </c>
      <c r="K2608" s="71" t="n">
        <f aca="false">F2608*I2608*J2608</f>
        <v>0</v>
      </c>
      <c r="L2608" s="71" t="n">
        <f aca="false">E2608*I2608*J2608</f>
        <v>0</v>
      </c>
      <c r="M2608" s="72" t="n">
        <f aca="false">G2608*I2608*J2608</f>
        <v>0</v>
      </c>
      <c r="N2608" s="72" t="n">
        <f aca="false">D2608*I2608*J2608</f>
        <v>-0</v>
      </c>
      <c r="O2608" s="71" t="n">
        <f aca="false">F2608*J2608</f>
        <v>6</v>
      </c>
      <c r="P2608" s="71" t="n">
        <f aca="false">E2608*J2608</f>
        <v>0</v>
      </c>
    </row>
    <row r="2609" customFormat="false" ht="15" hidden="false" customHeight="false" outlineLevel="0" collapsed="false">
      <c r="A2609" s="71" t="s">
        <v>60</v>
      </c>
      <c r="B2609" s="71" t="s">
        <v>48</v>
      </c>
      <c r="C2609" s="71" t="s">
        <v>602</v>
      </c>
      <c r="D2609" s="72" t="n">
        <v>79.92</v>
      </c>
      <c r="E2609" s="71" t="n">
        <v>8</v>
      </c>
      <c r="F2609" s="71" t="n">
        <v>230</v>
      </c>
      <c r="G2609" s="72" t="n">
        <v>2477.7</v>
      </c>
      <c r="H2609" s="72" t="n">
        <v>2397.78</v>
      </c>
      <c r="I2609" s="71" t="n">
        <f aca="false">IF(B2609&gt;=Settings!$B$23,1,0)</f>
        <v>0</v>
      </c>
      <c r="J2609" s="71" t="n">
        <v>1</v>
      </c>
      <c r="K2609" s="71" t="n">
        <f aca="false">F2609*I2609*J2609</f>
        <v>0</v>
      </c>
      <c r="L2609" s="71" t="n">
        <f aca="false">E2609*I2609*J2609</f>
        <v>0</v>
      </c>
      <c r="M2609" s="72" t="n">
        <f aca="false">G2609*I2609*J2609</f>
        <v>0</v>
      </c>
      <c r="N2609" s="72" t="n">
        <f aca="false">D2609*I2609*J2609</f>
        <v>0</v>
      </c>
      <c r="O2609" s="71" t="n">
        <f aca="false">F2609*J2609</f>
        <v>230</v>
      </c>
      <c r="P2609" s="71" t="n">
        <f aca="false">E2609*J2609</f>
        <v>8</v>
      </c>
    </row>
    <row r="2610" customFormat="false" ht="15" hidden="false" customHeight="false" outlineLevel="0" collapsed="false">
      <c r="A2610" s="71" t="s">
        <v>59</v>
      </c>
      <c r="B2610" s="71" t="s">
        <v>48</v>
      </c>
      <c r="C2610" s="71" t="s">
        <v>1506</v>
      </c>
      <c r="D2610" s="72" t="n">
        <v>0</v>
      </c>
      <c r="E2610" s="71" t="n">
        <v>0</v>
      </c>
      <c r="F2610" s="71" t="n">
        <v>3</v>
      </c>
      <c r="G2610" s="72" t="n">
        <v>283.85</v>
      </c>
      <c r="H2610" s="72" t="n">
        <v>283.85</v>
      </c>
      <c r="I2610" s="71" t="n">
        <f aca="false">IF(B2610&gt;=Settings!$B$23,1,0)</f>
        <v>0</v>
      </c>
      <c r="J2610" s="71" t="n">
        <v>1</v>
      </c>
      <c r="K2610" s="71" t="n">
        <f aca="false">F2610*I2610*J2610</f>
        <v>0</v>
      </c>
      <c r="L2610" s="71" t="n">
        <f aca="false">E2610*I2610*J2610</f>
        <v>0</v>
      </c>
      <c r="M2610" s="72" t="n">
        <f aca="false">G2610*I2610*J2610</f>
        <v>0</v>
      </c>
      <c r="N2610" s="72" t="n">
        <f aca="false">D2610*I2610*J2610</f>
        <v>-0</v>
      </c>
      <c r="O2610" s="71" t="n">
        <f aca="false">F2610*J2610</f>
        <v>3</v>
      </c>
      <c r="P2610" s="71" t="n">
        <f aca="false">E2610*J2610</f>
        <v>0</v>
      </c>
    </row>
    <row r="2611" customFormat="false" ht="15" hidden="false" customHeight="false" outlineLevel="0" collapsed="false">
      <c r="A2611" s="71" t="s">
        <v>59</v>
      </c>
      <c r="B2611" s="71" t="s">
        <v>48</v>
      </c>
      <c r="C2611" s="71" t="s">
        <v>1389</v>
      </c>
      <c r="D2611" s="72" t="n">
        <v>0</v>
      </c>
      <c r="E2611" s="71" t="n">
        <v>0</v>
      </c>
      <c r="F2611" s="71" t="n">
        <v>8</v>
      </c>
      <c r="G2611" s="72" t="n">
        <v>134.539</v>
      </c>
      <c r="H2611" s="72" t="n">
        <v>134.539</v>
      </c>
      <c r="I2611" s="71" t="n">
        <f aca="false">IF(B2611&gt;=Settings!$B$23,1,0)</f>
        <v>0</v>
      </c>
      <c r="J2611" s="71" t="n">
        <v>1</v>
      </c>
      <c r="K2611" s="71" t="n">
        <f aca="false">F2611*I2611*J2611</f>
        <v>0</v>
      </c>
      <c r="L2611" s="71" t="n">
        <f aca="false">E2611*I2611*J2611</f>
        <v>0</v>
      </c>
      <c r="M2611" s="72" t="n">
        <f aca="false">G2611*I2611*J2611</f>
        <v>0</v>
      </c>
      <c r="N2611" s="72" t="n">
        <f aca="false">D2611*I2611*J2611</f>
        <v>-0</v>
      </c>
      <c r="O2611" s="71" t="n">
        <f aca="false">F2611*J2611</f>
        <v>8</v>
      </c>
      <c r="P2611" s="71" t="n">
        <f aca="false">E2611*J2611</f>
        <v>0</v>
      </c>
    </row>
    <row r="2612" customFormat="false" ht="15" hidden="false" customHeight="false" outlineLevel="0" collapsed="false">
      <c r="A2612" s="71" t="s">
        <v>61</v>
      </c>
      <c r="B2612" s="71" t="s">
        <v>48</v>
      </c>
      <c r="C2612" s="71" t="s">
        <v>649</v>
      </c>
      <c r="D2612" s="72" t="n">
        <v>0</v>
      </c>
      <c r="E2612" s="71" t="n">
        <v>0</v>
      </c>
      <c r="F2612" s="71" t="n">
        <v>1</v>
      </c>
      <c r="G2612" s="72" t="n">
        <v>199.95</v>
      </c>
      <c r="H2612" s="72" t="n">
        <v>199.95</v>
      </c>
      <c r="I2612" s="71" t="n">
        <f aca="false">IF(B2612&gt;=Settings!$B$23,1,0)</f>
        <v>0</v>
      </c>
      <c r="J2612" s="71" t="n">
        <v>1</v>
      </c>
      <c r="K2612" s="71" t="n">
        <f aca="false">F2612*I2612*J2612</f>
        <v>0</v>
      </c>
      <c r="L2612" s="71" t="n">
        <f aca="false">E2612*I2612*J2612</f>
        <v>0</v>
      </c>
      <c r="M2612" s="72" t="n">
        <f aca="false">G2612*I2612*J2612</f>
        <v>0</v>
      </c>
      <c r="N2612" s="72" t="n">
        <f aca="false">D2612*I2612*J2612</f>
        <v>-0</v>
      </c>
      <c r="O2612" s="71" t="n">
        <f aca="false">F2612*J2612</f>
        <v>1</v>
      </c>
      <c r="P2612" s="71" t="n">
        <f aca="false">E2612*J2612</f>
        <v>0</v>
      </c>
    </row>
    <row r="2613" customFormat="false" ht="15" hidden="false" customHeight="false" outlineLevel="0" collapsed="false">
      <c r="A2613" s="71" t="s">
        <v>60</v>
      </c>
      <c r="B2613" s="71" t="s">
        <v>48</v>
      </c>
      <c r="C2613" s="71" t="s">
        <v>909</v>
      </c>
      <c r="D2613" s="72" t="n">
        <v>0</v>
      </c>
      <c r="E2613" s="71" t="n">
        <v>0</v>
      </c>
      <c r="F2613" s="71" t="n">
        <v>1</v>
      </c>
      <c r="G2613" s="72" t="n">
        <v>18.95</v>
      </c>
      <c r="H2613" s="72" t="n">
        <v>18.95</v>
      </c>
      <c r="I2613" s="71" t="n">
        <f aca="false">IF(B2613&gt;=Settings!$B$23,1,0)</f>
        <v>0</v>
      </c>
      <c r="J2613" s="71" t="n">
        <v>1</v>
      </c>
      <c r="K2613" s="71" t="n">
        <f aca="false">F2613*I2613*J2613</f>
        <v>0</v>
      </c>
      <c r="L2613" s="71" t="n">
        <f aca="false">E2613*I2613*J2613</f>
        <v>0</v>
      </c>
      <c r="M2613" s="72" t="n">
        <f aca="false">G2613*I2613*J2613</f>
        <v>0</v>
      </c>
      <c r="N2613" s="72" t="n">
        <f aca="false">D2613*I2613*J2613</f>
        <v>-0</v>
      </c>
      <c r="O2613" s="71" t="n">
        <f aca="false">F2613*J2613</f>
        <v>1</v>
      </c>
      <c r="P2613" s="71" t="n">
        <f aca="false">E2613*J2613</f>
        <v>0</v>
      </c>
    </row>
    <row r="2614" customFormat="false" ht="15" hidden="false" customHeight="false" outlineLevel="0" collapsed="false">
      <c r="A2614" s="71" t="s">
        <v>59</v>
      </c>
      <c r="B2614" s="71" t="s">
        <v>48</v>
      </c>
      <c r="C2614" s="71" t="s">
        <v>1245</v>
      </c>
      <c r="D2614" s="72" t="n">
        <v>0</v>
      </c>
      <c r="E2614" s="71" t="n">
        <v>0</v>
      </c>
      <c r="F2614" s="71" t="n">
        <v>4</v>
      </c>
      <c r="G2614" s="72" t="n">
        <v>564.4</v>
      </c>
      <c r="H2614" s="72" t="n">
        <v>564.4</v>
      </c>
      <c r="I2614" s="71" t="n">
        <f aca="false">IF(B2614&gt;=Settings!$B$23,1,0)</f>
        <v>0</v>
      </c>
      <c r="J2614" s="71" t="n">
        <v>1</v>
      </c>
      <c r="K2614" s="71" t="n">
        <f aca="false">F2614*I2614*J2614</f>
        <v>0</v>
      </c>
      <c r="L2614" s="71" t="n">
        <f aca="false">E2614*I2614*J2614</f>
        <v>0</v>
      </c>
      <c r="M2614" s="72" t="n">
        <f aca="false">G2614*I2614*J2614</f>
        <v>0</v>
      </c>
      <c r="N2614" s="72" t="n">
        <f aca="false">D2614*I2614*J2614</f>
        <v>-0</v>
      </c>
      <c r="O2614" s="71" t="n">
        <f aca="false">F2614*J2614</f>
        <v>4</v>
      </c>
      <c r="P2614" s="71" t="n">
        <f aca="false">E2614*J2614</f>
        <v>0</v>
      </c>
    </row>
    <row r="2615" customFormat="false" ht="15" hidden="false" customHeight="false" outlineLevel="0" collapsed="false">
      <c r="A2615" s="71" t="s">
        <v>59</v>
      </c>
      <c r="B2615" s="71" t="s">
        <v>48</v>
      </c>
      <c r="C2615" s="71" t="s">
        <v>952</v>
      </c>
      <c r="D2615" s="72" t="n">
        <v>0</v>
      </c>
      <c r="E2615" s="71" t="n">
        <v>0</v>
      </c>
      <c r="F2615" s="71" t="n">
        <v>11</v>
      </c>
      <c r="G2615" s="72" t="n">
        <v>1225.45</v>
      </c>
      <c r="H2615" s="72" t="n">
        <v>1225.45</v>
      </c>
      <c r="I2615" s="71" t="n">
        <f aca="false">IF(B2615&gt;=Settings!$B$23,1,0)</f>
        <v>0</v>
      </c>
      <c r="J2615" s="71" t="n">
        <v>1</v>
      </c>
      <c r="K2615" s="71" t="n">
        <f aca="false">F2615*I2615*J2615</f>
        <v>0</v>
      </c>
      <c r="L2615" s="71" t="n">
        <f aca="false">E2615*I2615*J2615</f>
        <v>0</v>
      </c>
      <c r="M2615" s="72" t="n">
        <f aca="false">G2615*I2615*J2615</f>
        <v>0</v>
      </c>
      <c r="N2615" s="72" t="n">
        <f aca="false">D2615*I2615*J2615</f>
        <v>-0</v>
      </c>
      <c r="O2615" s="71" t="n">
        <f aca="false">F2615*J2615</f>
        <v>11</v>
      </c>
      <c r="P2615" s="71" t="n">
        <f aca="false">E2615*J2615</f>
        <v>0</v>
      </c>
    </row>
    <row r="2616" customFormat="false" ht="15" hidden="false" customHeight="false" outlineLevel="0" collapsed="false">
      <c r="A2616" s="71" t="s">
        <v>60</v>
      </c>
      <c r="B2616" s="71" t="s">
        <v>48</v>
      </c>
      <c r="C2616" s="71" t="s">
        <v>1279</v>
      </c>
      <c r="D2616" s="72" t="n">
        <v>0</v>
      </c>
      <c r="E2616" s="71" t="n">
        <v>0</v>
      </c>
      <c r="F2616" s="71" t="n">
        <v>1</v>
      </c>
      <c r="G2616" s="72" t="n">
        <v>114.95</v>
      </c>
      <c r="H2616" s="72" t="n">
        <v>114.95</v>
      </c>
      <c r="I2616" s="71" t="n">
        <f aca="false">IF(B2616&gt;=Settings!$B$23,1,0)</f>
        <v>0</v>
      </c>
      <c r="J2616" s="71" t="n">
        <v>1</v>
      </c>
      <c r="K2616" s="71" t="n">
        <f aca="false">F2616*I2616*J2616</f>
        <v>0</v>
      </c>
      <c r="L2616" s="71" t="n">
        <f aca="false">E2616*I2616*J2616</f>
        <v>0</v>
      </c>
      <c r="M2616" s="72" t="n">
        <f aca="false">G2616*I2616*J2616</f>
        <v>0</v>
      </c>
      <c r="N2616" s="72" t="n">
        <f aca="false">D2616*I2616*J2616</f>
        <v>-0</v>
      </c>
      <c r="O2616" s="71" t="n">
        <f aca="false">F2616*J2616</f>
        <v>1</v>
      </c>
      <c r="P2616" s="71" t="n">
        <f aca="false">E2616*J2616</f>
        <v>0</v>
      </c>
    </row>
    <row r="2617" customFormat="false" ht="15" hidden="false" customHeight="false" outlineLevel="0" collapsed="false">
      <c r="A2617" s="71" t="s">
        <v>61</v>
      </c>
      <c r="B2617" s="71" t="s">
        <v>48</v>
      </c>
      <c r="C2617" s="71" t="s">
        <v>1263</v>
      </c>
      <c r="D2617" s="72" t="n">
        <v>0</v>
      </c>
      <c r="E2617" s="71" t="n">
        <v>0</v>
      </c>
      <c r="F2617" s="71" t="n">
        <v>3</v>
      </c>
      <c r="G2617" s="72" t="n">
        <v>394.85</v>
      </c>
      <c r="H2617" s="72" t="n">
        <v>374.61</v>
      </c>
      <c r="I2617" s="71" t="n">
        <f aca="false">IF(B2617&gt;=Settings!$B$23,1,0)</f>
        <v>0</v>
      </c>
      <c r="J2617" s="71" t="n">
        <v>1</v>
      </c>
      <c r="K2617" s="71" t="n">
        <f aca="false">F2617*I2617*J2617</f>
        <v>0</v>
      </c>
      <c r="L2617" s="71" t="n">
        <f aca="false">E2617*I2617*J2617</f>
        <v>0</v>
      </c>
      <c r="M2617" s="72" t="n">
        <f aca="false">G2617*I2617*J2617</f>
        <v>0</v>
      </c>
      <c r="N2617" s="72" t="n">
        <f aca="false">D2617*I2617*J2617</f>
        <v>-0</v>
      </c>
      <c r="O2617" s="71" t="n">
        <f aca="false">F2617*J2617</f>
        <v>3</v>
      </c>
      <c r="P2617" s="71" t="n">
        <f aca="false">E2617*J2617</f>
        <v>0</v>
      </c>
    </row>
    <row r="2618" customFormat="false" ht="15" hidden="false" customHeight="false" outlineLevel="0" collapsed="false">
      <c r="A2618" s="71" t="s">
        <v>59</v>
      </c>
      <c r="B2618" s="71" t="s">
        <v>48</v>
      </c>
      <c r="C2618" s="71" t="s">
        <v>736</v>
      </c>
      <c r="D2618" s="72" t="n">
        <v>0</v>
      </c>
      <c r="E2618" s="71" t="n">
        <v>0</v>
      </c>
      <c r="F2618" s="71" t="n">
        <v>10</v>
      </c>
      <c r="G2618" s="72" t="n">
        <v>967.5</v>
      </c>
      <c r="H2618" s="72" t="n">
        <v>967.5</v>
      </c>
      <c r="I2618" s="71" t="n">
        <f aca="false">IF(B2618&gt;=Settings!$B$23,1,0)</f>
        <v>0</v>
      </c>
      <c r="J2618" s="71" t="n">
        <v>1</v>
      </c>
      <c r="K2618" s="71" t="n">
        <f aca="false">F2618*I2618*J2618</f>
        <v>0</v>
      </c>
      <c r="L2618" s="71" t="n">
        <f aca="false">E2618*I2618*J2618</f>
        <v>0</v>
      </c>
      <c r="M2618" s="72" t="n">
        <f aca="false">G2618*I2618*J2618</f>
        <v>0</v>
      </c>
      <c r="N2618" s="72" t="n">
        <f aca="false">D2618*I2618*J2618</f>
        <v>-0</v>
      </c>
      <c r="O2618" s="71" t="n">
        <f aca="false">F2618*J2618</f>
        <v>10</v>
      </c>
      <c r="P2618" s="71" t="n">
        <f aca="false">E2618*J2618</f>
        <v>0</v>
      </c>
    </row>
    <row r="2619" customFormat="false" ht="15" hidden="false" customHeight="false" outlineLevel="0" collapsed="false">
      <c r="A2619" s="71" t="s">
        <v>59</v>
      </c>
      <c r="B2619" s="71" t="s">
        <v>48</v>
      </c>
      <c r="C2619" s="71" t="s">
        <v>918</v>
      </c>
      <c r="D2619" s="72" t="n">
        <v>0</v>
      </c>
      <c r="E2619" s="71" t="n">
        <v>0</v>
      </c>
      <c r="F2619" s="71" t="n">
        <v>4</v>
      </c>
      <c r="G2619" s="72" t="n">
        <v>518.45</v>
      </c>
      <c r="H2619" s="72" t="n">
        <v>518.45</v>
      </c>
      <c r="I2619" s="71" t="n">
        <f aca="false">IF(B2619&gt;=Settings!$B$23,1,0)</f>
        <v>0</v>
      </c>
      <c r="J2619" s="71" t="n">
        <v>1</v>
      </c>
      <c r="K2619" s="71" t="n">
        <f aca="false">F2619*I2619*J2619</f>
        <v>0</v>
      </c>
      <c r="L2619" s="71" t="n">
        <f aca="false">E2619*I2619*J2619</f>
        <v>0</v>
      </c>
      <c r="M2619" s="72" t="n">
        <f aca="false">G2619*I2619*J2619</f>
        <v>0</v>
      </c>
      <c r="N2619" s="72" t="n">
        <f aca="false">D2619*I2619*J2619</f>
        <v>-0</v>
      </c>
      <c r="O2619" s="71" t="n">
        <f aca="false">F2619*J2619</f>
        <v>4</v>
      </c>
      <c r="P2619" s="71" t="n">
        <f aca="false">E2619*J2619</f>
        <v>0</v>
      </c>
    </row>
    <row r="2620" customFormat="false" ht="15" hidden="false" customHeight="false" outlineLevel="0" collapsed="false">
      <c r="A2620" s="71" t="s">
        <v>59</v>
      </c>
      <c r="B2620" s="71" t="s">
        <v>48</v>
      </c>
      <c r="C2620" s="71" t="s">
        <v>1420</v>
      </c>
      <c r="D2620" s="72" t="n">
        <v>0</v>
      </c>
      <c r="E2620" s="71" t="n">
        <v>0</v>
      </c>
      <c r="F2620" s="71" t="n">
        <v>3</v>
      </c>
      <c r="G2620" s="72" t="n">
        <v>359.85</v>
      </c>
      <c r="H2620" s="72" t="n">
        <v>359.85</v>
      </c>
      <c r="I2620" s="71" t="n">
        <f aca="false">IF(B2620&gt;=Settings!$B$23,1,0)</f>
        <v>0</v>
      </c>
      <c r="J2620" s="71" t="n">
        <v>1</v>
      </c>
      <c r="K2620" s="71" t="n">
        <f aca="false">F2620*I2620*J2620</f>
        <v>0</v>
      </c>
      <c r="L2620" s="71" t="n">
        <f aca="false">E2620*I2620*J2620</f>
        <v>0</v>
      </c>
      <c r="M2620" s="72" t="n">
        <f aca="false">G2620*I2620*J2620</f>
        <v>0</v>
      </c>
      <c r="N2620" s="72" t="n">
        <f aca="false">D2620*I2620*J2620</f>
        <v>-0</v>
      </c>
      <c r="O2620" s="71" t="n">
        <f aca="false">F2620*J2620</f>
        <v>3</v>
      </c>
      <c r="P2620" s="71" t="n">
        <f aca="false">E2620*J2620</f>
        <v>0</v>
      </c>
    </row>
    <row r="2621" customFormat="false" ht="15" hidden="false" customHeight="false" outlineLevel="0" collapsed="false">
      <c r="A2621" s="71" t="s">
        <v>60</v>
      </c>
      <c r="B2621" s="71" t="s">
        <v>48</v>
      </c>
      <c r="C2621" s="71" t="s">
        <v>2058</v>
      </c>
      <c r="D2621" s="72" t="n">
        <v>4.99</v>
      </c>
      <c r="E2621" s="71" t="n">
        <v>1</v>
      </c>
      <c r="F2621" s="71" t="n">
        <v>0</v>
      </c>
      <c r="G2621" s="72" t="n">
        <v>0</v>
      </c>
      <c r="H2621" s="72" t="n">
        <v>-4.99</v>
      </c>
      <c r="I2621" s="71" t="n">
        <f aca="false">IF(B2621&gt;=Settings!$B$23,1,0)</f>
        <v>0</v>
      </c>
      <c r="J2621" s="71" t="n">
        <v>1</v>
      </c>
      <c r="K2621" s="71" t="n">
        <f aca="false">F2621*I2621*J2621</f>
        <v>0</v>
      </c>
      <c r="L2621" s="71" t="n">
        <f aca="false">E2621*I2621*J2621</f>
        <v>0</v>
      </c>
      <c r="M2621" s="72" t="n">
        <f aca="false">G2621*I2621*J2621</f>
        <v>0</v>
      </c>
      <c r="N2621" s="72" t="n">
        <f aca="false">D2621*I2621*J2621</f>
        <v>0</v>
      </c>
      <c r="O2621" s="71" t="n">
        <f aca="false">F2621*J2621</f>
        <v>0</v>
      </c>
      <c r="P2621" s="71" t="n">
        <f aca="false">E2621*J2621</f>
        <v>1</v>
      </c>
    </row>
    <row r="2622" customFormat="false" ht="15" hidden="false" customHeight="false" outlineLevel="0" collapsed="false">
      <c r="A2622" s="71" t="s">
        <v>59</v>
      </c>
      <c r="B2622" s="71" t="s">
        <v>48</v>
      </c>
      <c r="C2622" s="71" t="s">
        <v>1198</v>
      </c>
      <c r="D2622" s="72" t="n">
        <v>0</v>
      </c>
      <c r="E2622" s="71" t="n">
        <v>0</v>
      </c>
      <c r="F2622" s="71" t="n">
        <v>4</v>
      </c>
      <c r="G2622" s="72" t="n">
        <v>579.8</v>
      </c>
      <c r="H2622" s="72" t="n">
        <v>579.8</v>
      </c>
      <c r="I2622" s="71" t="n">
        <f aca="false">IF(B2622&gt;=Settings!$B$23,1,0)</f>
        <v>0</v>
      </c>
      <c r="J2622" s="71" t="n">
        <v>1</v>
      </c>
      <c r="K2622" s="71" t="n">
        <f aca="false">F2622*I2622*J2622</f>
        <v>0</v>
      </c>
      <c r="L2622" s="71" t="n">
        <f aca="false">E2622*I2622*J2622</f>
        <v>0</v>
      </c>
      <c r="M2622" s="72" t="n">
        <f aca="false">G2622*I2622*J2622</f>
        <v>0</v>
      </c>
      <c r="N2622" s="72" t="n">
        <f aca="false">D2622*I2622*J2622</f>
        <v>-0</v>
      </c>
      <c r="O2622" s="71" t="n">
        <f aca="false">F2622*J2622</f>
        <v>4</v>
      </c>
      <c r="P2622" s="71" t="n">
        <f aca="false">E2622*J2622</f>
        <v>0</v>
      </c>
    </row>
    <row r="2623" customFormat="false" ht="15" hidden="false" customHeight="false" outlineLevel="0" collapsed="false">
      <c r="A2623" s="71" t="s">
        <v>59</v>
      </c>
      <c r="B2623" s="71" t="s">
        <v>48</v>
      </c>
      <c r="C2623" s="71" t="s">
        <v>574</v>
      </c>
      <c r="D2623" s="72" t="n">
        <v>0</v>
      </c>
      <c r="E2623" s="71" t="n">
        <v>0</v>
      </c>
      <c r="F2623" s="71" t="n">
        <v>3</v>
      </c>
      <c r="G2623" s="72" t="n">
        <v>255.85</v>
      </c>
      <c r="H2623" s="72" t="n">
        <v>255.85</v>
      </c>
      <c r="I2623" s="71" t="n">
        <f aca="false">IF(B2623&gt;=Settings!$B$23,1,0)</f>
        <v>0</v>
      </c>
      <c r="J2623" s="71" t="n">
        <v>1</v>
      </c>
      <c r="K2623" s="71" t="n">
        <f aca="false">F2623*I2623*J2623</f>
        <v>0</v>
      </c>
      <c r="L2623" s="71" t="n">
        <f aca="false">E2623*I2623*J2623</f>
        <v>0</v>
      </c>
      <c r="M2623" s="72" t="n">
        <f aca="false">G2623*I2623*J2623</f>
        <v>0</v>
      </c>
      <c r="N2623" s="72" t="n">
        <f aca="false">D2623*I2623*J2623</f>
        <v>-0</v>
      </c>
      <c r="O2623" s="71" t="n">
        <f aca="false">F2623*J2623</f>
        <v>3</v>
      </c>
      <c r="P2623" s="71" t="n">
        <f aca="false">E2623*J2623</f>
        <v>0</v>
      </c>
    </row>
    <row r="2624" customFormat="false" ht="15" hidden="false" customHeight="false" outlineLevel="0" collapsed="false">
      <c r="A2624" s="71" t="s">
        <v>61</v>
      </c>
      <c r="B2624" s="71" t="s">
        <v>48</v>
      </c>
      <c r="C2624" s="71" t="s">
        <v>1188</v>
      </c>
      <c r="D2624" s="72" t="n">
        <v>0</v>
      </c>
      <c r="E2624" s="71" t="n">
        <v>0</v>
      </c>
      <c r="F2624" s="71" t="n">
        <v>3</v>
      </c>
      <c r="G2624" s="72" t="n">
        <v>616.85</v>
      </c>
      <c r="H2624" s="72" t="n">
        <v>587.24</v>
      </c>
      <c r="I2624" s="71" t="n">
        <f aca="false">IF(B2624&gt;=Settings!$B$23,1,0)</f>
        <v>0</v>
      </c>
      <c r="J2624" s="71" t="n">
        <v>1</v>
      </c>
      <c r="K2624" s="71" t="n">
        <f aca="false">F2624*I2624*J2624</f>
        <v>0</v>
      </c>
      <c r="L2624" s="71" t="n">
        <f aca="false">E2624*I2624*J2624</f>
        <v>0</v>
      </c>
      <c r="M2624" s="72" t="n">
        <f aca="false">G2624*I2624*J2624</f>
        <v>0</v>
      </c>
      <c r="N2624" s="72" t="n">
        <f aca="false">D2624*I2624*J2624</f>
        <v>-0</v>
      </c>
      <c r="O2624" s="71" t="n">
        <f aca="false">F2624*J2624</f>
        <v>3</v>
      </c>
      <c r="P2624" s="71" t="n">
        <f aca="false">E2624*J2624</f>
        <v>0</v>
      </c>
    </row>
    <row r="2625" customFormat="false" ht="15" hidden="false" customHeight="false" outlineLevel="0" collapsed="false">
      <c r="A2625" s="71" t="s">
        <v>60</v>
      </c>
      <c r="B2625" s="71" t="s">
        <v>48</v>
      </c>
      <c r="C2625" s="71" t="s">
        <v>1580</v>
      </c>
      <c r="D2625" s="72" t="n">
        <v>0</v>
      </c>
      <c r="E2625" s="71" t="n">
        <v>0</v>
      </c>
      <c r="F2625" s="71" t="n">
        <v>6</v>
      </c>
      <c r="G2625" s="72" t="n">
        <v>602.94</v>
      </c>
      <c r="H2625" s="72" t="n">
        <v>602.94</v>
      </c>
      <c r="I2625" s="71" t="n">
        <f aca="false">IF(B2625&gt;=Settings!$B$23,1,0)</f>
        <v>0</v>
      </c>
      <c r="J2625" s="71" t="n">
        <v>1</v>
      </c>
      <c r="K2625" s="71" t="n">
        <f aca="false">F2625*I2625*J2625</f>
        <v>0</v>
      </c>
      <c r="L2625" s="71" t="n">
        <f aca="false">E2625*I2625*J2625</f>
        <v>0</v>
      </c>
      <c r="M2625" s="72" t="n">
        <f aca="false">G2625*I2625*J2625</f>
        <v>0</v>
      </c>
      <c r="N2625" s="72" t="n">
        <f aca="false">D2625*I2625*J2625</f>
        <v>-0</v>
      </c>
      <c r="O2625" s="71" t="n">
        <f aca="false">F2625*J2625</f>
        <v>6</v>
      </c>
      <c r="P2625" s="71" t="n">
        <f aca="false">E2625*J2625</f>
        <v>0</v>
      </c>
    </row>
    <row r="2626" customFormat="false" ht="15" hidden="false" customHeight="false" outlineLevel="0" collapsed="false">
      <c r="A2626" s="71" t="s">
        <v>59</v>
      </c>
      <c r="B2626" s="71" t="s">
        <v>48</v>
      </c>
      <c r="C2626" s="71" t="s">
        <v>1120</v>
      </c>
      <c r="D2626" s="72" t="n">
        <v>0</v>
      </c>
      <c r="E2626" s="71" t="n">
        <v>0</v>
      </c>
      <c r="F2626" s="71" t="n">
        <v>1</v>
      </c>
      <c r="G2626" s="72" t="n">
        <v>139.95</v>
      </c>
      <c r="H2626" s="72" t="n">
        <v>139.95</v>
      </c>
      <c r="I2626" s="71" t="n">
        <f aca="false">IF(B2626&gt;=Settings!$B$23,1,0)</f>
        <v>0</v>
      </c>
      <c r="J2626" s="71" t="n">
        <v>1</v>
      </c>
      <c r="K2626" s="71" t="n">
        <f aca="false">F2626*I2626*J2626</f>
        <v>0</v>
      </c>
      <c r="L2626" s="71" t="n">
        <f aca="false">E2626*I2626*J2626</f>
        <v>0</v>
      </c>
      <c r="M2626" s="72" t="n">
        <f aca="false">G2626*I2626*J2626</f>
        <v>0</v>
      </c>
      <c r="N2626" s="72" t="n">
        <f aca="false">D2626*I2626*J2626</f>
        <v>-0</v>
      </c>
      <c r="O2626" s="71" t="n">
        <f aca="false">F2626*J2626</f>
        <v>1</v>
      </c>
      <c r="P2626" s="71" t="n">
        <f aca="false">E2626*J2626</f>
        <v>0</v>
      </c>
    </row>
    <row r="2627" customFormat="false" ht="15" hidden="false" customHeight="false" outlineLevel="0" collapsed="false">
      <c r="A2627" s="71" t="s">
        <v>59</v>
      </c>
      <c r="B2627" s="71" t="s">
        <v>48</v>
      </c>
      <c r="C2627" s="71" t="s">
        <v>1202</v>
      </c>
      <c r="D2627" s="72" t="n">
        <v>0</v>
      </c>
      <c r="E2627" s="71" t="n">
        <v>0</v>
      </c>
      <c r="F2627" s="71" t="n">
        <v>3</v>
      </c>
      <c r="G2627" s="72" t="n">
        <v>29.85</v>
      </c>
      <c r="H2627" s="72" t="n">
        <v>29.85</v>
      </c>
      <c r="I2627" s="71" t="n">
        <f aca="false">IF(B2627&gt;=Settings!$B$23,1,0)</f>
        <v>0</v>
      </c>
      <c r="J2627" s="71" t="n">
        <v>1</v>
      </c>
      <c r="K2627" s="71" t="n">
        <f aca="false">F2627*I2627*J2627</f>
        <v>0</v>
      </c>
      <c r="L2627" s="71" t="n">
        <f aca="false">E2627*I2627*J2627</f>
        <v>0</v>
      </c>
      <c r="M2627" s="72" t="n">
        <f aca="false">G2627*I2627*J2627</f>
        <v>0</v>
      </c>
      <c r="N2627" s="72" t="n">
        <f aca="false">D2627*I2627*J2627</f>
        <v>-0</v>
      </c>
      <c r="O2627" s="71" t="n">
        <f aca="false">F2627*J2627</f>
        <v>3</v>
      </c>
      <c r="P2627" s="71" t="n">
        <f aca="false">E2627*J2627</f>
        <v>0</v>
      </c>
    </row>
    <row r="2628" customFormat="false" ht="15" hidden="false" customHeight="false" outlineLevel="0" collapsed="false">
      <c r="A2628" s="71" t="s">
        <v>60</v>
      </c>
      <c r="B2628" s="71" t="s">
        <v>48</v>
      </c>
      <c r="C2628" s="71" t="s">
        <v>1365</v>
      </c>
      <c r="D2628" s="72" t="n">
        <v>0</v>
      </c>
      <c r="E2628" s="71" t="n">
        <v>0</v>
      </c>
      <c r="F2628" s="71" t="n">
        <v>2</v>
      </c>
      <c r="G2628" s="72" t="n">
        <v>69.9</v>
      </c>
      <c r="H2628" s="72" t="n">
        <v>69.9</v>
      </c>
      <c r="I2628" s="71" t="n">
        <f aca="false">IF(B2628&gt;=Settings!$B$23,1,0)</f>
        <v>0</v>
      </c>
      <c r="J2628" s="71" t="n">
        <v>1</v>
      </c>
      <c r="K2628" s="71" t="n">
        <f aca="false">F2628*I2628*J2628</f>
        <v>0</v>
      </c>
      <c r="L2628" s="71" t="n">
        <f aca="false">E2628*I2628*J2628</f>
        <v>0</v>
      </c>
      <c r="M2628" s="72" t="n">
        <f aca="false">G2628*I2628*J2628</f>
        <v>0</v>
      </c>
      <c r="N2628" s="72" t="n">
        <f aca="false">D2628*I2628*J2628</f>
        <v>-0</v>
      </c>
      <c r="O2628" s="71" t="n">
        <f aca="false">F2628*J2628</f>
        <v>2</v>
      </c>
      <c r="P2628" s="71" t="n">
        <f aca="false">E2628*J2628</f>
        <v>0</v>
      </c>
    </row>
    <row r="2629" customFormat="false" ht="15" hidden="false" customHeight="false" outlineLevel="0" collapsed="false">
      <c r="A2629" s="71" t="s">
        <v>60</v>
      </c>
      <c r="B2629" s="71" t="s">
        <v>48</v>
      </c>
      <c r="C2629" s="71" t="s">
        <v>1034</v>
      </c>
      <c r="D2629" s="72" t="n">
        <v>0</v>
      </c>
      <c r="E2629" s="71" t="n">
        <v>0</v>
      </c>
      <c r="F2629" s="71" t="n">
        <v>14</v>
      </c>
      <c r="G2629" s="72" t="n">
        <v>125.3</v>
      </c>
      <c r="H2629" s="72" t="n">
        <v>125.3</v>
      </c>
      <c r="I2629" s="71" t="n">
        <f aca="false">IF(B2629&gt;=Settings!$B$23,1,0)</f>
        <v>0</v>
      </c>
      <c r="J2629" s="71" t="n">
        <v>1</v>
      </c>
      <c r="K2629" s="71" t="n">
        <f aca="false">F2629*I2629*J2629</f>
        <v>0</v>
      </c>
      <c r="L2629" s="71" t="n">
        <f aca="false">E2629*I2629*J2629</f>
        <v>0</v>
      </c>
      <c r="M2629" s="72" t="n">
        <f aca="false">G2629*I2629*J2629</f>
        <v>0</v>
      </c>
      <c r="N2629" s="72" t="n">
        <f aca="false">D2629*I2629*J2629</f>
        <v>-0</v>
      </c>
      <c r="O2629" s="71" t="n">
        <f aca="false">F2629*J2629</f>
        <v>14</v>
      </c>
      <c r="P2629" s="71" t="n">
        <f aca="false">E2629*J2629</f>
        <v>0</v>
      </c>
    </row>
    <row r="2630" customFormat="false" ht="15" hidden="false" customHeight="false" outlineLevel="0" collapsed="false">
      <c r="A2630" s="71" t="s">
        <v>59</v>
      </c>
      <c r="B2630" s="71" t="s">
        <v>48</v>
      </c>
      <c r="C2630" s="71" t="s">
        <v>988</v>
      </c>
      <c r="D2630" s="72" t="n">
        <v>0</v>
      </c>
      <c r="E2630" s="71" t="n">
        <v>0</v>
      </c>
      <c r="F2630" s="71" t="n">
        <v>1</v>
      </c>
      <c r="G2630" s="72" t="n">
        <v>274.89</v>
      </c>
      <c r="H2630" s="72" t="n">
        <v>274.89</v>
      </c>
      <c r="I2630" s="71" t="n">
        <f aca="false">IF(B2630&gt;=Settings!$B$23,1,0)</f>
        <v>0</v>
      </c>
      <c r="J2630" s="71" t="n">
        <v>1</v>
      </c>
      <c r="K2630" s="71" t="n">
        <f aca="false">F2630*I2630*J2630</f>
        <v>0</v>
      </c>
      <c r="L2630" s="71" t="n">
        <f aca="false">E2630*I2630*J2630</f>
        <v>0</v>
      </c>
      <c r="M2630" s="72" t="n">
        <f aca="false">G2630*I2630*J2630</f>
        <v>0</v>
      </c>
      <c r="N2630" s="72" t="n">
        <f aca="false">D2630*I2630*J2630</f>
        <v>-0</v>
      </c>
      <c r="O2630" s="71" t="n">
        <f aca="false">F2630*J2630</f>
        <v>1</v>
      </c>
      <c r="P2630" s="71" t="n">
        <f aca="false">E2630*J2630</f>
        <v>0</v>
      </c>
    </row>
    <row r="2631" customFormat="false" ht="15" hidden="false" customHeight="false" outlineLevel="0" collapsed="false">
      <c r="A2631" s="71" t="s">
        <v>59</v>
      </c>
      <c r="B2631" s="71" t="s">
        <v>48</v>
      </c>
      <c r="C2631" s="71" t="s">
        <v>1224</v>
      </c>
      <c r="D2631" s="72" t="n">
        <v>0</v>
      </c>
      <c r="E2631" s="71" t="n">
        <v>0</v>
      </c>
      <c r="F2631" s="71" t="n">
        <v>2</v>
      </c>
      <c r="G2631" s="72" t="n">
        <v>209.9</v>
      </c>
      <c r="H2631" s="72" t="n">
        <v>209.9</v>
      </c>
      <c r="I2631" s="71" t="n">
        <f aca="false">IF(B2631&gt;=Settings!$B$23,1,0)</f>
        <v>0</v>
      </c>
      <c r="J2631" s="71" t="n">
        <v>1</v>
      </c>
      <c r="K2631" s="71" t="n">
        <f aca="false">F2631*I2631*J2631</f>
        <v>0</v>
      </c>
      <c r="L2631" s="71" t="n">
        <f aca="false">E2631*I2631*J2631</f>
        <v>0</v>
      </c>
      <c r="M2631" s="72" t="n">
        <f aca="false">G2631*I2631*J2631</f>
        <v>0</v>
      </c>
      <c r="N2631" s="72" t="n">
        <f aca="false">D2631*I2631*J2631</f>
        <v>-0</v>
      </c>
      <c r="O2631" s="71" t="n">
        <f aca="false">F2631*J2631</f>
        <v>2</v>
      </c>
      <c r="P2631" s="71" t="n">
        <f aca="false">E2631*J2631</f>
        <v>0</v>
      </c>
    </row>
    <row r="2632" customFormat="false" ht="15" hidden="false" customHeight="false" outlineLevel="0" collapsed="false">
      <c r="A2632" s="71" t="s">
        <v>60</v>
      </c>
      <c r="B2632" s="71" t="s">
        <v>48</v>
      </c>
      <c r="C2632" s="71" t="s">
        <v>956</v>
      </c>
      <c r="D2632" s="72" t="n">
        <v>44.95</v>
      </c>
      <c r="E2632" s="71" t="n">
        <v>1</v>
      </c>
      <c r="F2632" s="71" t="n">
        <v>22</v>
      </c>
      <c r="G2632" s="72" t="n">
        <v>1138.9</v>
      </c>
      <c r="H2632" s="72" t="n">
        <v>1093.95</v>
      </c>
      <c r="I2632" s="71" t="n">
        <f aca="false">IF(B2632&gt;=Settings!$B$23,1,0)</f>
        <v>0</v>
      </c>
      <c r="J2632" s="71" t="n">
        <v>1</v>
      </c>
      <c r="K2632" s="71" t="n">
        <f aca="false">F2632*I2632*J2632</f>
        <v>0</v>
      </c>
      <c r="L2632" s="71" t="n">
        <f aca="false">E2632*I2632*J2632</f>
        <v>0</v>
      </c>
      <c r="M2632" s="72" t="n">
        <f aca="false">G2632*I2632*J2632</f>
        <v>0</v>
      </c>
      <c r="N2632" s="72" t="n">
        <f aca="false">D2632*I2632*J2632</f>
        <v>0</v>
      </c>
      <c r="O2632" s="71" t="n">
        <f aca="false">F2632*J2632</f>
        <v>22</v>
      </c>
      <c r="P2632" s="71" t="n">
        <f aca="false">E2632*J2632</f>
        <v>1</v>
      </c>
    </row>
    <row r="2633" customFormat="false" ht="15" hidden="false" customHeight="false" outlineLevel="0" collapsed="false">
      <c r="A2633" s="71" t="s">
        <v>60</v>
      </c>
      <c r="B2633" s="71" t="s">
        <v>48</v>
      </c>
      <c r="C2633" s="71" t="s">
        <v>1020</v>
      </c>
      <c r="D2633" s="72" t="n">
        <v>0</v>
      </c>
      <c r="E2633" s="71" t="n">
        <v>0</v>
      </c>
      <c r="F2633" s="71" t="n">
        <v>4</v>
      </c>
      <c r="G2633" s="72" t="n">
        <v>789.8</v>
      </c>
      <c r="H2633" s="72" t="n">
        <v>789.8</v>
      </c>
      <c r="I2633" s="71" t="n">
        <f aca="false">IF(B2633&gt;=Settings!$B$23,1,0)</f>
        <v>0</v>
      </c>
      <c r="J2633" s="71" t="n">
        <v>1</v>
      </c>
      <c r="K2633" s="71" t="n">
        <f aca="false">F2633*I2633*J2633</f>
        <v>0</v>
      </c>
      <c r="L2633" s="71" t="n">
        <f aca="false">E2633*I2633*J2633</f>
        <v>0</v>
      </c>
      <c r="M2633" s="72" t="n">
        <f aca="false">G2633*I2633*J2633</f>
        <v>0</v>
      </c>
      <c r="N2633" s="72" t="n">
        <f aca="false">D2633*I2633*J2633</f>
        <v>-0</v>
      </c>
      <c r="O2633" s="71" t="n">
        <f aca="false">F2633*J2633</f>
        <v>4</v>
      </c>
      <c r="P2633" s="71" t="n">
        <f aca="false">E2633*J2633</f>
        <v>0</v>
      </c>
    </row>
    <row r="2634" customFormat="false" ht="15" hidden="false" customHeight="false" outlineLevel="0" collapsed="false">
      <c r="A2634" s="71" t="s">
        <v>59</v>
      </c>
      <c r="B2634" s="71" t="s">
        <v>48</v>
      </c>
      <c r="C2634" s="71" t="s">
        <v>1097</v>
      </c>
      <c r="D2634" s="72" t="n">
        <v>0</v>
      </c>
      <c r="E2634" s="71" t="n">
        <v>0</v>
      </c>
      <c r="F2634" s="71" t="n">
        <v>11</v>
      </c>
      <c r="G2634" s="72" t="n">
        <v>1209.71</v>
      </c>
      <c r="H2634" s="72" t="n">
        <v>1209.71</v>
      </c>
      <c r="I2634" s="71" t="n">
        <f aca="false">IF(B2634&gt;=Settings!$B$23,1,0)</f>
        <v>0</v>
      </c>
      <c r="J2634" s="71" t="n">
        <v>1</v>
      </c>
      <c r="K2634" s="71" t="n">
        <f aca="false">F2634*I2634*J2634</f>
        <v>0</v>
      </c>
      <c r="L2634" s="71" t="n">
        <f aca="false">E2634*I2634*J2634</f>
        <v>0</v>
      </c>
      <c r="M2634" s="72" t="n">
        <f aca="false">G2634*I2634*J2634</f>
        <v>0</v>
      </c>
      <c r="N2634" s="72" t="n">
        <f aca="false">D2634*I2634*J2634</f>
        <v>-0</v>
      </c>
      <c r="O2634" s="71" t="n">
        <f aca="false">F2634*J2634</f>
        <v>11</v>
      </c>
      <c r="P2634" s="71" t="n">
        <f aca="false">E2634*J2634</f>
        <v>0</v>
      </c>
    </row>
    <row r="2635" customFormat="false" ht="15" hidden="false" customHeight="false" outlineLevel="0" collapsed="false">
      <c r="A2635" s="71" t="s">
        <v>59</v>
      </c>
      <c r="B2635" s="71" t="s">
        <v>48</v>
      </c>
      <c r="C2635" s="71" t="s">
        <v>1027</v>
      </c>
      <c r="D2635" s="72" t="n">
        <v>0</v>
      </c>
      <c r="E2635" s="71" t="n">
        <v>0</v>
      </c>
      <c r="F2635" s="71" t="n">
        <v>1</v>
      </c>
      <c r="G2635" s="72" t="n">
        <v>169.4</v>
      </c>
      <c r="H2635" s="72" t="n">
        <v>169.4</v>
      </c>
      <c r="I2635" s="71" t="n">
        <f aca="false">IF(B2635&gt;=Settings!$B$23,1,0)</f>
        <v>0</v>
      </c>
      <c r="J2635" s="71" t="n">
        <v>1</v>
      </c>
      <c r="K2635" s="71" t="n">
        <f aca="false">F2635*I2635*J2635</f>
        <v>0</v>
      </c>
      <c r="L2635" s="71" t="n">
        <f aca="false">E2635*I2635*J2635</f>
        <v>0</v>
      </c>
      <c r="M2635" s="72" t="n">
        <f aca="false">G2635*I2635*J2635</f>
        <v>0</v>
      </c>
      <c r="N2635" s="72" t="n">
        <f aca="false">D2635*I2635*J2635</f>
        <v>-0</v>
      </c>
      <c r="O2635" s="71" t="n">
        <f aca="false">F2635*J2635</f>
        <v>1</v>
      </c>
      <c r="P2635" s="71" t="n">
        <f aca="false">E2635*J2635</f>
        <v>0</v>
      </c>
    </row>
    <row r="2636" customFormat="false" ht="15" hidden="false" customHeight="false" outlineLevel="0" collapsed="false">
      <c r="A2636" s="71" t="s">
        <v>59</v>
      </c>
      <c r="B2636" s="71" t="s">
        <v>48</v>
      </c>
      <c r="C2636" s="71" t="s">
        <v>1102</v>
      </c>
      <c r="D2636" s="72" t="n">
        <v>0</v>
      </c>
      <c r="E2636" s="71" t="n">
        <v>0</v>
      </c>
      <c r="F2636" s="71" t="n">
        <v>3</v>
      </c>
      <c r="G2636" s="72" t="n">
        <v>527.546</v>
      </c>
      <c r="H2636" s="72" t="n">
        <v>527.546</v>
      </c>
      <c r="I2636" s="71" t="n">
        <f aca="false">IF(B2636&gt;=Settings!$B$23,1,0)</f>
        <v>0</v>
      </c>
      <c r="J2636" s="71" t="n">
        <v>1</v>
      </c>
      <c r="K2636" s="71" t="n">
        <f aca="false">F2636*I2636*J2636</f>
        <v>0</v>
      </c>
      <c r="L2636" s="71" t="n">
        <f aca="false">E2636*I2636*J2636</f>
        <v>0</v>
      </c>
      <c r="M2636" s="72" t="n">
        <f aca="false">G2636*I2636*J2636</f>
        <v>0</v>
      </c>
      <c r="N2636" s="72" t="n">
        <f aca="false">D2636*I2636*J2636</f>
        <v>-0</v>
      </c>
      <c r="O2636" s="71" t="n">
        <f aca="false">F2636*J2636</f>
        <v>3</v>
      </c>
      <c r="P2636" s="71" t="n">
        <f aca="false">E2636*J2636</f>
        <v>0</v>
      </c>
    </row>
    <row r="2637" customFormat="false" ht="15" hidden="false" customHeight="false" outlineLevel="0" collapsed="false">
      <c r="A2637" s="71" t="s">
        <v>61</v>
      </c>
      <c r="B2637" s="71" t="s">
        <v>48</v>
      </c>
      <c r="C2637" s="71" t="s">
        <v>887</v>
      </c>
      <c r="D2637" s="72" t="n">
        <v>0</v>
      </c>
      <c r="E2637" s="71" t="n">
        <v>0</v>
      </c>
      <c r="F2637" s="71" t="n">
        <v>1</v>
      </c>
      <c r="G2637" s="72" t="n">
        <v>289.95</v>
      </c>
      <c r="H2637" s="72" t="n">
        <v>246.46</v>
      </c>
      <c r="I2637" s="71" t="n">
        <f aca="false">IF(B2637&gt;=Settings!$B$23,1,0)</f>
        <v>0</v>
      </c>
      <c r="J2637" s="71" t="n">
        <v>1</v>
      </c>
      <c r="K2637" s="71" t="n">
        <f aca="false">F2637*I2637*J2637</f>
        <v>0</v>
      </c>
      <c r="L2637" s="71" t="n">
        <f aca="false">E2637*I2637*J2637</f>
        <v>0</v>
      </c>
      <c r="M2637" s="72" t="n">
        <f aca="false">G2637*I2637*J2637</f>
        <v>0</v>
      </c>
      <c r="N2637" s="72" t="n">
        <f aca="false">D2637*I2637*J2637</f>
        <v>-0</v>
      </c>
      <c r="O2637" s="71" t="n">
        <f aca="false">F2637*J2637</f>
        <v>1</v>
      </c>
      <c r="P2637" s="71" t="n">
        <f aca="false">E2637*J2637</f>
        <v>0</v>
      </c>
    </row>
    <row r="2638" customFormat="false" ht="15" hidden="false" customHeight="false" outlineLevel="0" collapsed="false">
      <c r="A2638" s="71" t="s">
        <v>59</v>
      </c>
      <c r="B2638" s="71" t="s">
        <v>48</v>
      </c>
      <c r="C2638" s="71" t="s">
        <v>1447</v>
      </c>
      <c r="D2638" s="72" t="n">
        <v>0</v>
      </c>
      <c r="E2638" s="71" t="n">
        <v>0</v>
      </c>
      <c r="F2638" s="71" t="n">
        <v>1</v>
      </c>
      <c r="G2638" s="72" t="n">
        <v>126.62</v>
      </c>
      <c r="H2638" s="72" t="n">
        <v>126.62</v>
      </c>
      <c r="I2638" s="71" t="n">
        <f aca="false">IF(B2638&gt;=Settings!$B$23,1,0)</f>
        <v>0</v>
      </c>
      <c r="J2638" s="71" t="n">
        <v>1</v>
      </c>
      <c r="K2638" s="71" t="n">
        <f aca="false">F2638*I2638*J2638</f>
        <v>0</v>
      </c>
      <c r="L2638" s="71" t="n">
        <f aca="false">E2638*I2638*J2638</f>
        <v>0</v>
      </c>
      <c r="M2638" s="72" t="n">
        <f aca="false">G2638*I2638*J2638</f>
        <v>0</v>
      </c>
      <c r="N2638" s="72" t="n">
        <f aca="false">D2638*I2638*J2638</f>
        <v>-0</v>
      </c>
      <c r="O2638" s="71" t="n">
        <f aca="false">F2638*J2638</f>
        <v>1</v>
      </c>
      <c r="P2638" s="71" t="n">
        <f aca="false">E2638*J2638</f>
        <v>0</v>
      </c>
    </row>
    <row r="2639" customFormat="false" ht="15" hidden="false" customHeight="false" outlineLevel="0" collapsed="false">
      <c r="A2639" s="71" t="s">
        <v>61</v>
      </c>
      <c r="B2639" s="71" t="s">
        <v>48</v>
      </c>
      <c r="C2639" s="71" t="s">
        <v>171</v>
      </c>
      <c r="D2639" s="72" t="n">
        <v>0</v>
      </c>
      <c r="E2639" s="71" t="n">
        <v>0</v>
      </c>
      <c r="F2639" s="71" t="n">
        <v>2</v>
      </c>
      <c r="G2639" s="72" t="n">
        <v>179.9</v>
      </c>
      <c r="H2639" s="72" t="n">
        <v>166.41</v>
      </c>
      <c r="I2639" s="71" t="n">
        <f aca="false">IF(B2639&gt;=Settings!$B$23,1,0)</f>
        <v>0</v>
      </c>
      <c r="J2639" s="71" t="n">
        <v>1</v>
      </c>
      <c r="K2639" s="71" t="n">
        <f aca="false">F2639*I2639*J2639</f>
        <v>0</v>
      </c>
      <c r="L2639" s="71" t="n">
        <f aca="false">E2639*I2639*J2639</f>
        <v>0</v>
      </c>
      <c r="M2639" s="72" t="n">
        <f aca="false">G2639*I2639*J2639</f>
        <v>0</v>
      </c>
      <c r="N2639" s="72" t="n">
        <f aca="false">D2639*I2639*J2639</f>
        <v>-0</v>
      </c>
      <c r="O2639" s="71" t="n">
        <f aca="false">F2639*J2639</f>
        <v>2</v>
      </c>
      <c r="P2639" s="71" t="n">
        <f aca="false">E2639*J2639</f>
        <v>0</v>
      </c>
    </row>
    <row r="2640" customFormat="false" ht="15" hidden="false" customHeight="false" outlineLevel="0" collapsed="false">
      <c r="A2640" s="71" t="s">
        <v>59</v>
      </c>
      <c r="B2640" s="71" t="s">
        <v>48</v>
      </c>
      <c r="C2640" s="71" t="s">
        <v>629</v>
      </c>
      <c r="D2640" s="72" t="n">
        <v>0</v>
      </c>
      <c r="E2640" s="71" t="n">
        <v>0</v>
      </c>
      <c r="F2640" s="71" t="n">
        <v>1</v>
      </c>
      <c r="G2640" s="72" t="n">
        <v>149.174</v>
      </c>
      <c r="H2640" s="72" t="n">
        <v>149.174</v>
      </c>
      <c r="I2640" s="71" t="n">
        <f aca="false">IF(B2640&gt;=Settings!$B$23,1,0)</f>
        <v>0</v>
      </c>
      <c r="J2640" s="71" t="n">
        <v>1</v>
      </c>
      <c r="K2640" s="71" t="n">
        <f aca="false">F2640*I2640*J2640</f>
        <v>0</v>
      </c>
      <c r="L2640" s="71" t="n">
        <f aca="false">E2640*I2640*J2640</f>
        <v>0</v>
      </c>
      <c r="M2640" s="72" t="n">
        <f aca="false">G2640*I2640*J2640</f>
        <v>0</v>
      </c>
      <c r="N2640" s="72" t="n">
        <f aca="false">D2640*I2640*J2640</f>
        <v>-0</v>
      </c>
      <c r="O2640" s="71" t="n">
        <f aca="false">F2640*J2640</f>
        <v>1</v>
      </c>
      <c r="P2640" s="71" t="n">
        <f aca="false">E2640*J2640</f>
        <v>0</v>
      </c>
    </row>
    <row r="2641" customFormat="false" ht="15" hidden="false" customHeight="false" outlineLevel="0" collapsed="false">
      <c r="A2641" s="71" t="s">
        <v>60</v>
      </c>
      <c r="B2641" s="71" t="s">
        <v>48</v>
      </c>
      <c r="C2641" s="71" t="s">
        <v>1483</v>
      </c>
      <c r="D2641" s="72" t="n">
        <v>914.4</v>
      </c>
      <c r="E2641" s="71" t="n">
        <v>12</v>
      </c>
      <c r="F2641" s="71" t="n">
        <v>323</v>
      </c>
      <c r="G2641" s="72" t="n">
        <v>25943.85</v>
      </c>
      <c r="H2641" s="72" t="n">
        <v>25029.45</v>
      </c>
      <c r="I2641" s="71" t="n">
        <f aca="false">IF(B2641&gt;=Settings!$B$23,1,0)</f>
        <v>0</v>
      </c>
      <c r="J2641" s="71" t="n">
        <v>1</v>
      </c>
      <c r="K2641" s="71" t="n">
        <f aca="false">F2641*I2641*J2641</f>
        <v>0</v>
      </c>
      <c r="L2641" s="71" t="n">
        <f aca="false">E2641*I2641*J2641</f>
        <v>0</v>
      </c>
      <c r="M2641" s="72" t="n">
        <f aca="false">G2641*I2641*J2641</f>
        <v>0</v>
      </c>
      <c r="N2641" s="72" t="n">
        <f aca="false">D2641*I2641*J2641</f>
        <v>0</v>
      </c>
      <c r="O2641" s="71" t="n">
        <f aca="false">F2641*J2641</f>
        <v>323</v>
      </c>
      <c r="P2641" s="71" t="n">
        <f aca="false">E2641*J2641</f>
        <v>12</v>
      </c>
    </row>
    <row r="2642" customFormat="false" ht="15" hidden="false" customHeight="false" outlineLevel="0" collapsed="false">
      <c r="A2642" s="71" t="s">
        <v>61</v>
      </c>
      <c r="B2642" s="71" t="s">
        <v>48</v>
      </c>
      <c r="C2642" s="71" t="s">
        <v>997</v>
      </c>
      <c r="D2642" s="72" t="n">
        <v>0</v>
      </c>
      <c r="E2642" s="71" t="n">
        <v>0</v>
      </c>
      <c r="F2642" s="71" t="n">
        <v>1</v>
      </c>
      <c r="G2642" s="72" t="n">
        <v>194.95</v>
      </c>
      <c r="H2642" s="72" t="n">
        <v>165.71</v>
      </c>
      <c r="I2642" s="71" t="n">
        <f aca="false">IF(B2642&gt;=Settings!$B$23,1,0)</f>
        <v>0</v>
      </c>
      <c r="J2642" s="71" t="n">
        <v>1</v>
      </c>
      <c r="K2642" s="71" t="n">
        <f aca="false">F2642*I2642*J2642</f>
        <v>0</v>
      </c>
      <c r="L2642" s="71" t="n">
        <f aca="false">E2642*I2642*J2642</f>
        <v>0</v>
      </c>
      <c r="M2642" s="72" t="n">
        <f aca="false">G2642*I2642*J2642</f>
        <v>0</v>
      </c>
      <c r="N2642" s="72" t="n">
        <f aca="false">D2642*I2642*J2642</f>
        <v>-0</v>
      </c>
      <c r="O2642" s="71" t="n">
        <f aca="false">F2642*J2642</f>
        <v>1</v>
      </c>
      <c r="P2642" s="71" t="n">
        <f aca="false">E2642*J2642</f>
        <v>0</v>
      </c>
    </row>
    <row r="2643" customFormat="false" ht="15" hidden="false" customHeight="false" outlineLevel="0" collapsed="false">
      <c r="A2643" s="71" t="s">
        <v>60</v>
      </c>
      <c r="B2643" s="71" t="s">
        <v>48</v>
      </c>
      <c r="C2643" s="71" t="s">
        <v>922</v>
      </c>
      <c r="D2643" s="72" t="n">
        <v>0</v>
      </c>
      <c r="E2643" s="71" t="n">
        <v>0</v>
      </c>
      <c r="F2643" s="71" t="n">
        <v>25</v>
      </c>
      <c r="G2643" s="72" t="n">
        <v>249.75</v>
      </c>
      <c r="H2643" s="72" t="n">
        <v>249.75</v>
      </c>
      <c r="I2643" s="71" t="n">
        <f aca="false">IF(B2643&gt;=Settings!$B$23,1,0)</f>
        <v>0</v>
      </c>
      <c r="J2643" s="71" t="n">
        <v>1</v>
      </c>
      <c r="K2643" s="71" t="n">
        <f aca="false">F2643*I2643*J2643</f>
        <v>0</v>
      </c>
      <c r="L2643" s="71" t="n">
        <f aca="false">E2643*I2643*J2643</f>
        <v>0</v>
      </c>
      <c r="M2643" s="72" t="n">
        <f aca="false">G2643*I2643*J2643</f>
        <v>0</v>
      </c>
      <c r="N2643" s="72" t="n">
        <f aca="false">D2643*I2643*J2643</f>
        <v>-0</v>
      </c>
      <c r="O2643" s="71" t="n">
        <f aca="false">F2643*J2643</f>
        <v>25</v>
      </c>
      <c r="P2643" s="71" t="n">
        <f aca="false">E2643*J2643</f>
        <v>0</v>
      </c>
    </row>
    <row r="2644" customFormat="false" ht="15" hidden="false" customHeight="false" outlineLevel="0" collapsed="false">
      <c r="A2644" s="71" t="s">
        <v>61</v>
      </c>
      <c r="B2644" s="71" t="s">
        <v>48</v>
      </c>
      <c r="C2644" s="71" t="s">
        <v>1528</v>
      </c>
      <c r="D2644" s="72" t="n">
        <v>0</v>
      </c>
      <c r="E2644" s="71" t="n">
        <v>0</v>
      </c>
      <c r="F2644" s="71" t="n">
        <v>1</v>
      </c>
      <c r="G2644" s="72" t="n">
        <v>119.95</v>
      </c>
      <c r="H2644" s="72" t="n">
        <v>119.95</v>
      </c>
      <c r="I2644" s="71" t="n">
        <f aca="false">IF(B2644&gt;=Settings!$B$23,1,0)</f>
        <v>0</v>
      </c>
      <c r="J2644" s="71" t="n">
        <v>1</v>
      </c>
      <c r="K2644" s="71" t="n">
        <f aca="false">F2644*I2644*J2644</f>
        <v>0</v>
      </c>
      <c r="L2644" s="71" t="n">
        <f aca="false">E2644*I2644*J2644</f>
        <v>0</v>
      </c>
      <c r="M2644" s="72" t="n">
        <f aca="false">G2644*I2644*J2644</f>
        <v>0</v>
      </c>
      <c r="N2644" s="72" t="n">
        <f aca="false">D2644*I2644*J2644</f>
        <v>-0</v>
      </c>
      <c r="O2644" s="71" t="n">
        <f aca="false">F2644*J2644</f>
        <v>1</v>
      </c>
      <c r="P2644" s="71" t="n">
        <f aca="false">E2644*J2644</f>
        <v>0</v>
      </c>
    </row>
    <row r="2645" customFormat="false" ht="15" hidden="false" customHeight="false" outlineLevel="0" collapsed="false">
      <c r="A2645" s="71" t="s">
        <v>60</v>
      </c>
      <c r="B2645" s="71" t="s">
        <v>48</v>
      </c>
      <c r="C2645" s="71" t="s">
        <v>577</v>
      </c>
      <c r="D2645" s="72" t="n">
        <v>0</v>
      </c>
      <c r="E2645" s="71" t="n">
        <v>0</v>
      </c>
      <c r="F2645" s="71" t="n">
        <v>4</v>
      </c>
      <c r="G2645" s="72" t="n">
        <v>739.8</v>
      </c>
      <c r="H2645" s="72" t="n">
        <v>739.8</v>
      </c>
      <c r="I2645" s="71" t="n">
        <f aca="false">IF(B2645&gt;=Settings!$B$23,1,0)</f>
        <v>0</v>
      </c>
      <c r="J2645" s="71" t="n">
        <v>1</v>
      </c>
      <c r="K2645" s="71" t="n">
        <f aca="false">F2645*I2645*J2645</f>
        <v>0</v>
      </c>
      <c r="L2645" s="71" t="n">
        <f aca="false">E2645*I2645*J2645</f>
        <v>0</v>
      </c>
      <c r="M2645" s="72" t="n">
        <f aca="false">G2645*I2645*J2645</f>
        <v>0</v>
      </c>
      <c r="N2645" s="72" t="n">
        <f aca="false">D2645*I2645*J2645</f>
        <v>-0</v>
      </c>
      <c r="O2645" s="71" t="n">
        <f aca="false">F2645*J2645</f>
        <v>4</v>
      </c>
      <c r="P2645" s="71" t="n">
        <f aca="false">E2645*J2645</f>
        <v>0</v>
      </c>
    </row>
    <row r="2646" customFormat="false" ht="15" hidden="false" customHeight="false" outlineLevel="0" collapsed="false">
      <c r="A2646" s="71" t="s">
        <v>59</v>
      </c>
      <c r="B2646" s="71" t="s">
        <v>48</v>
      </c>
      <c r="C2646" s="71" t="s">
        <v>1220</v>
      </c>
      <c r="D2646" s="72" t="n">
        <v>0</v>
      </c>
      <c r="E2646" s="71" t="n">
        <v>0</v>
      </c>
      <c r="F2646" s="71" t="n">
        <v>2</v>
      </c>
      <c r="G2646" s="72" t="n">
        <v>141.9</v>
      </c>
      <c r="H2646" s="72" t="n">
        <v>141.9</v>
      </c>
      <c r="I2646" s="71" t="n">
        <f aca="false">IF(B2646&gt;=Settings!$B$23,1,0)</f>
        <v>0</v>
      </c>
      <c r="J2646" s="71" t="n">
        <v>1</v>
      </c>
      <c r="K2646" s="71" t="n">
        <f aca="false">F2646*I2646*J2646</f>
        <v>0</v>
      </c>
      <c r="L2646" s="71" t="n">
        <f aca="false">E2646*I2646*J2646</f>
        <v>0</v>
      </c>
      <c r="M2646" s="72" t="n">
        <f aca="false">G2646*I2646*J2646</f>
        <v>0</v>
      </c>
      <c r="N2646" s="72" t="n">
        <f aca="false">D2646*I2646*J2646</f>
        <v>-0</v>
      </c>
      <c r="O2646" s="71" t="n">
        <f aca="false">F2646*J2646</f>
        <v>2</v>
      </c>
      <c r="P2646" s="71" t="n">
        <f aca="false">E2646*J2646</f>
        <v>0</v>
      </c>
    </row>
    <row r="2647" customFormat="false" ht="15" hidden="false" customHeight="false" outlineLevel="0" collapsed="false">
      <c r="A2647" s="71" t="s">
        <v>60</v>
      </c>
      <c r="B2647" s="71" t="s">
        <v>48</v>
      </c>
      <c r="C2647" s="71" t="s">
        <v>1703</v>
      </c>
      <c r="D2647" s="72" t="n">
        <v>174.9</v>
      </c>
      <c r="E2647" s="71" t="n">
        <v>2</v>
      </c>
      <c r="F2647" s="71" t="n">
        <v>32</v>
      </c>
      <c r="G2647" s="72" t="n">
        <v>3113.4</v>
      </c>
      <c r="H2647" s="72" t="n">
        <v>2938.5</v>
      </c>
      <c r="I2647" s="71" t="n">
        <f aca="false">IF(B2647&gt;=Settings!$B$23,1,0)</f>
        <v>0</v>
      </c>
      <c r="J2647" s="71" t="n">
        <v>1</v>
      </c>
      <c r="K2647" s="71" t="n">
        <f aca="false">F2647*I2647*J2647</f>
        <v>0</v>
      </c>
      <c r="L2647" s="71" t="n">
        <f aca="false">E2647*I2647*J2647</f>
        <v>0</v>
      </c>
      <c r="M2647" s="72" t="n">
        <f aca="false">G2647*I2647*J2647</f>
        <v>0</v>
      </c>
      <c r="N2647" s="72" t="n">
        <f aca="false">D2647*I2647*J2647</f>
        <v>0</v>
      </c>
      <c r="O2647" s="71" t="n">
        <f aca="false">F2647*J2647</f>
        <v>32</v>
      </c>
      <c r="P2647" s="71" t="n">
        <f aca="false">E2647*J2647</f>
        <v>2</v>
      </c>
    </row>
    <row r="2648" customFormat="false" ht="15" hidden="false" customHeight="false" outlineLevel="0" collapsed="false">
      <c r="A2648" s="71" t="s">
        <v>60</v>
      </c>
      <c r="B2648" s="71" t="s">
        <v>48</v>
      </c>
      <c r="C2648" s="71" t="s">
        <v>1419</v>
      </c>
      <c r="D2648" s="72" t="n">
        <v>0</v>
      </c>
      <c r="E2648" s="71" t="n">
        <v>0</v>
      </c>
      <c r="F2648" s="71" t="n">
        <v>1</v>
      </c>
      <c r="G2648" s="72" t="n">
        <v>209.95</v>
      </c>
      <c r="H2648" s="72" t="n">
        <v>209.95</v>
      </c>
      <c r="I2648" s="71" t="n">
        <f aca="false">IF(B2648&gt;=Settings!$B$23,1,0)</f>
        <v>0</v>
      </c>
      <c r="J2648" s="71" t="n">
        <v>1</v>
      </c>
      <c r="K2648" s="71" t="n">
        <f aca="false">F2648*I2648*J2648</f>
        <v>0</v>
      </c>
      <c r="L2648" s="71" t="n">
        <f aca="false">E2648*I2648*J2648</f>
        <v>0</v>
      </c>
      <c r="M2648" s="72" t="n">
        <f aca="false">G2648*I2648*J2648</f>
        <v>0</v>
      </c>
      <c r="N2648" s="72" t="n">
        <f aca="false">D2648*I2648*J2648</f>
        <v>-0</v>
      </c>
      <c r="O2648" s="71" t="n">
        <f aca="false">F2648*J2648</f>
        <v>1</v>
      </c>
      <c r="P2648" s="71" t="n">
        <f aca="false">E2648*J2648</f>
        <v>0</v>
      </c>
    </row>
    <row r="2649" customFormat="false" ht="15" hidden="false" customHeight="false" outlineLevel="0" collapsed="false">
      <c r="A2649" s="71" t="s">
        <v>61</v>
      </c>
      <c r="B2649" s="71" t="s">
        <v>48</v>
      </c>
      <c r="C2649" s="71" t="s">
        <v>1264</v>
      </c>
      <c r="D2649" s="72" t="n">
        <v>0</v>
      </c>
      <c r="E2649" s="71" t="n">
        <v>0</v>
      </c>
      <c r="F2649" s="71" t="n">
        <v>1</v>
      </c>
      <c r="G2649" s="72" t="n">
        <v>99.95</v>
      </c>
      <c r="H2649" s="72" t="n">
        <v>84.97</v>
      </c>
      <c r="I2649" s="71" t="n">
        <f aca="false">IF(B2649&gt;=Settings!$B$23,1,0)</f>
        <v>0</v>
      </c>
      <c r="J2649" s="71" t="n">
        <v>1</v>
      </c>
      <c r="K2649" s="71" t="n">
        <f aca="false">F2649*I2649*J2649</f>
        <v>0</v>
      </c>
      <c r="L2649" s="71" t="n">
        <f aca="false">E2649*I2649*J2649</f>
        <v>0</v>
      </c>
      <c r="M2649" s="72" t="n">
        <f aca="false">G2649*I2649*J2649</f>
        <v>0</v>
      </c>
      <c r="N2649" s="72" t="n">
        <f aca="false">D2649*I2649*J2649</f>
        <v>-0</v>
      </c>
      <c r="O2649" s="71" t="n">
        <f aca="false">F2649*J2649</f>
        <v>1</v>
      </c>
      <c r="P2649" s="71" t="n">
        <f aca="false">E2649*J2649</f>
        <v>0</v>
      </c>
    </row>
    <row r="2650" customFormat="false" ht="15" hidden="false" customHeight="false" outlineLevel="0" collapsed="false">
      <c r="A2650" s="71" t="s">
        <v>59</v>
      </c>
      <c r="B2650" s="71" t="s">
        <v>48</v>
      </c>
      <c r="C2650" s="71" t="s">
        <v>1995</v>
      </c>
      <c r="D2650" s="72" t="n">
        <v>0</v>
      </c>
      <c r="E2650" s="71" t="n">
        <v>0</v>
      </c>
      <c r="F2650" s="71" t="n">
        <v>1</v>
      </c>
      <c r="G2650" s="72" t="n">
        <v>0</v>
      </c>
      <c r="H2650" s="72" t="n">
        <v>0</v>
      </c>
      <c r="I2650" s="71" t="n">
        <f aca="false">IF(B2650&gt;=Settings!$B$23,1,0)</f>
        <v>0</v>
      </c>
      <c r="J2650" s="71" t="n">
        <v>1</v>
      </c>
      <c r="K2650" s="71" t="n">
        <f aca="false">F2650*I2650*J2650</f>
        <v>0</v>
      </c>
      <c r="L2650" s="71" t="n">
        <f aca="false">E2650*I2650*J2650</f>
        <v>0</v>
      </c>
      <c r="M2650" s="72" t="n">
        <f aca="false">G2650*I2650*J2650</f>
        <v>0</v>
      </c>
      <c r="N2650" s="72" t="n">
        <f aca="false">D2650*I2650*J2650</f>
        <v>-0</v>
      </c>
      <c r="O2650" s="71" t="n">
        <f aca="false">F2650*J2650</f>
        <v>1</v>
      </c>
      <c r="P2650" s="71" t="n">
        <f aca="false">E2650*J2650</f>
        <v>0</v>
      </c>
    </row>
    <row r="2651" customFormat="false" ht="15" hidden="false" customHeight="false" outlineLevel="0" collapsed="false">
      <c r="A2651" s="71" t="s">
        <v>61</v>
      </c>
      <c r="B2651" s="71" t="s">
        <v>48</v>
      </c>
      <c r="C2651" s="71" t="s">
        <v>903</v>
      </c>
      <c r="D2651" s="72" t="n">
        <v>0</v>
      </c>
      <c r="E2651" s="71" t="n">
        <v>0</v>
      </c>
      <c r="F2651" s="71" t="n">
        <v>2</v>
      </c>
      <c r="G2651" s="72" t="n">
        <v>414.9</v>
      </c>
      <c r="H2651" s="72" t="n">
        <v>384.91</v>
      </c>
      <c r="I2651" s="71" t="n">
        <f aca="false">IF(B2651&gt;=Settings!$B$23,1,0)</f>
        <v>0</v>
      </c>
      <c r="J2651" s="71" t="n">
        <v>1</v>
      </c>
      <c r="K2651" s="71" t="n">
        <f aca="false">F2651*I2651*J2651</f>
        <v>0</v>
      </c>
      <c r="L2651" s="71" t="n">
        <f aca="false">E2651*I2651*J2651</f>
        <v>0</v>
      </c>
      <c r="M2651" s="72" t="n">
        <f aca="false">G2651*I2651*J2651</f>
        <v>0</v>
      </c>
      <c r="N2651" s="72" t="n">
        <f aca="false">D2651*I2651*J2651</f>
        <v>-0</v>
      </c>
      <c r="O2651" s="71" t="n">
        <f aca="false">F2651*J2651</f>
        <v>2</v>
      </c>
      <c r="P2651" s="71" t="n">
        <f aca="false">E2651*J2651</f>
        <v>0</v>
      </c>
    </row>
    <row r="2652" customFormat="false" ht="15" hidden="false" customHeight="false" outlineLevel="0" collapsed="false">
      <c r="A2652" s="71" t="s">
        <v>60</v>
      </c>
      <c r="B2652" s="71" t="s">
        <v>48</v>
      </c>
      <c r="C2652" s="71" t="s">
        <v>141</v>
      </c>
      <c r="D2652" s="72" t="n">
        <v>138.95</v>
      </c>
      <c r="E2652" s="71" t="n">
        <v>1</v>
      </c>
      <c r="F2652" s="71" t="n">
        <v>15</v>
      </c>
      <c r="G2652" s="72" t="n">
        <v>2084.25</v>
      </c>
      <c r="H2652" s="72" t="n">
        <v>1945.3</v>
      </c>
      <c r="I2652" s="71" t="n">
        <f aca="false">IF(B2652&gt;=Settings!$B$23,1,0)</f>
        <v>0</v>
      </c>
      <c r="J2652" s="71" t="n">
        <v>1</v>
      </c>
      <c r="K2652" s="71" t="n">
        <f aca="false">F2652*I2652*J2652</f>
        <v>0</v>
      </c>
      <c r="L2652" s="71" t="n">
        <f aca="false">E2652*I2652*J2652</f>
        <v>0</v>
      </c>
      <c r="M2652" s="72" t="n">
        <f aca="false">G2652*I2652*J2652</f>
        <v>0</v>
      </c>
      <c r="N2652" s="72" t="n">
        <f aca="false">D2652*I2652*J2652</f>
        <v>0</v>
      </c>
      <c r="O2652" s="71" t="n">
        <f aca="false">F2652*J2652</f>
        <v>15</v>
      </c>
      <c r="P2652" s="71" t="n">
        <f aca="false">E2652*J2652</f>
        <v>1</v>
      </c>
    </row>
    <row r="2653" customFormat="false" ht="15" hidden="false" customHeight="false" outlineLevel="0" collapsed="false">
      <c r="A2653" s="71" t="s">
        <v>61</v>
      </c>
      <c r="B2653" s="71" t="s">
        <v>48</v>
      </c>
      <c r="C2653" s="71" t="s">
        <v>1093</v>
      </c>
      <c r="D2653" s="72" t="n">
        <v>0</v>
      </c>
      <c r="E2653" s="71" t="n">
        <v>0</v>
      </c>
      <c r="F2653" s="71" t="n">
        <v>2</v>
      </c>
      <c r="G2653" s="72" t="n">
        <v>219.9</v>
      </c>
      <c r="H2653" s="72" t="n">
        <v>203.41</v>
      </c>
      <c r="I2653" s="71" t="n">
        <f aca="false">IF(B2653&gt;=Settings!$B$23,1,0)</f>
        <v>0</v>
      </c>
      <c r="J2653" s="71" t="n">
        <v>1</v>
      </c>
      <c r="K2653" s="71" t="n">
        <f aca="false">F2653*I2653*J2653</f>
        <v>0</v>
      </c>
      <c r="L2653" s="71" t="n">
        <f aca="false">E2653*I2653*J2653</f>
        <v>0</v>
      </c>
      <c r="M2653" s="72" t="n">
        <f aca="false">G2653*I2653*J2653</f>
        <v>0</v>
      </c>
      <c r="N2653" s="72" t="n">
        <f aca="false">D2653*I2653*J2653</f>
        <v>-0</v>
      </c>
      <c r="O2653" s="71" t="n">
        <f aca="false">F2653*J2653</f>
        <v>2</v>
      </c>
      <c r="P2653" s="71" t="n">
        <f aca="false">E2653*J2653</f>
        <v>0</v>
      </c>
    </row>
    <row r="2654" customFormat="false" ht="15" hidden="false" customHeight="false" outlineLevel="0" collapsed="false">
      <c r="A2654" s="71" t="s">
        <v>61</v>
      </c>
      <c r="B2654" s="71" t="s">
        <v>48</v>
      </c>
      <c r="C2654" s="71" t="s">
        <v>969</v>
      </c>
      <c r="D2654" s="72" t="n">
        <v>0</v>
      </c>
      <c r="E2654" s="71" t="n">
        <v>0</v>
      </c>
      <c r="F2654" s="71" t="n">
        <v>7</v>
      </c>
      <c r="G2654" s="72" t="n">
        <v>875.65</v>
      </c>
      <c r="H2654" s="72" t="n">
        <v>836.98</v>
      </c>
      <c r="I2654" s="71" t="n">
        <f aca="false">IF(B2654&gt;=Settings!$B$23,1,0)</f>
        <v>0</v>
      </c>
      <c r="J2654" s="71" t="n">
        <v>1</v>
      </c>
      <c r="K2654" s="71" t="n">
        <f aca="false">F2654*I2654*J2654</f>
        <v>0</v>
      </c>
      <c r="L2654" s="71" t="n">
        <f aca="false">E2654*I2654*J2654</f>
        <v>0</v>
      </c>
      <c r="M2654" s="72" t="n">
        <f aca="false">G2654*I2654*J2654</f>
        <v>0</v>
      </c>
      <c r="N2654" s="72" t="n">
        <f aca="false">D2654*I2654*J2654</f>
        <v>-0</v>
      </c>
      <c r="O2654" s="71" t="n">
        <f aca="false">F2654*J2654</f>
        <v>7</v>
      </c>
      <c r="P2654" s="71" t="n">
        <f aca="false">E2654*J2654</f>
        <v>0</v>
      </c>
    </row>
    <row r="2655" customFormat="false" ht="15" hidden="false" customHeight="false" outlineLevel="0" collapsed="false">
      <c r="A2655" s="71" t="s">
        <v>59</v>
      </c>
      <c r="B2655" s="71" t="s">
        <v>48</v>
      </c>
      <c r="C2655" s="71" t="s">
        <v>1078</v>
      </c>
      <c r="D2655" s="72" t="n">
        <v>0</v>
      </c>
      <c r="E2655" s="71" t="n">
        <v>0</v>
      </c>
      <c r="F2655" s="71" t="n">
        <v>1</v>
      </c>
      <c r="G2655" s="72" t="n">
        <v>109.95</v>
      </c>
      <c r="H2655" s="72" t="n">
        <v>109.95</v>
      </c>
      <c r="I2655" s="71" t="n">
        <f aca="false">IF(B2655&gt;=Settings!$B$23,1,0)</f>
        <v>0</v>
      </c>
      <c r="J2655" s="71" t="n">
        <v>1</v>
      </c>
      <c r="K2655" s="71" t="n">
        <f aca="false">F2655*I2655*J2655</f>
        <v>0</v>
      </c>
      <c r="L2655" s="71" t="n">
        <f aca="false">E2655*I2655*J2655</f>
        <v>0</v>
      </c>
      <c r="M2655" s="72" t="n">
        <f aca="false">G2655*I2655*J2655</f>
        <v>0</v>
      </c>
      <c r="N2655" s="72" t="n">
        <f aca="false">D2655*I2655*J2655</f>
        <v>-0</v>
      </c>
      <c r="O2655" s="71" t="n">
        <f aca="false">F2655*J2655</f>
        <v>1</v>
      </c>
      <c r="P2655" s="71" t="n">
        <f aca="false">E2655*J2655</f>
        <v>0</v>
      </c>
    </row>
    <row r="2656" customFormat="false" ht="15" hidden="false" customHeight="false" outlineLevel="0" collapsed="false">
      <c r="A2656" s="71" t="s">
        <v>60</v>
      </c>
      <c r="B2656" s="71" t="s">
        <v>48</v>
      </c>
      <c r="C2656" s="71" t="s">
        <v>2095</v>
      </c>
      <c r="D2656" s="72" t="n">
        <v>149.95</v>
      </c>
      <c r="E2656" s="71" t="n">
        <v>1</v>
      </c>
      <c r="F2656" s="71" t="n">
        <v>0</v>
      </c>
      <c r="G2656" s="72" t="n">
        <v>0</v>
      </c>
      <c r="H2656" s="72" t="n">
        <v>-149.95</v>
      </c>
      <c r="I2656" s="71" t="n">
        <f aca="false">IF(B2656&gt;=Settings!$B$23,1,0)</f>
        <v>0</v>
      </c>
      <c r="J2656" s="71" t="n">
        <v>1</v>
      </c>
      <c r="K2656" s="71" t="n">
        <f aca="false">F2656*I2656*J2656</f>
        <v>0</v>
      </c>
      <c r="L2656" s="71" t="n">
        <f aca="false">E2656*I2656*J2656</f>
        <v>0</v>
      </c>
      <c r="M2656" s="72" t="n">
        <f aca="false">G2656*I2656*J2656</f>
        <v>0</v>
      </c>
      <c r="N2656" s="72" t="n">
        <f aca="false">D2656*I2656*J2656</f>
        <v>0</v>
      </c>
      <c r="O2656" s="71" t="n">
        <f aca="false">F2656*J2656</f>
        <v>0</v>
      </c>
      <c r="P2656" s="71" t="n">
        <f aca="false">E2656*J2656</f>
        <v>1</v>
      </c>
    </row>
    <row r="2657" customFormat="false" ht="15" hidden="false" customHeight="false" outlineLevel="0" collapsed="false">
      <c r="A2657" s="71" t="s">
        <v>61</v>
      </c>
      <c r="B2657" s="71" t="s">
        <v>48</v>
      </c>
      <c r="C2657" s="71" t="s">
        <v>787</v>
      </c>
      <c r="D2657" s="72" t="n">
        <v>10</v>
      </c>
      <c r="E2657" s="71" t="n">
        <v>2</v>
      </c>
      <c r="F2657" s="71" t="n">
        <v>26</v>
      </c>
      <c r="G2657" s="72" t="n">
        <v>130</v>
      </c>
      <c r="H2657" s="72" t="n">
        <v>117.04</v>
      </c>
      <c r="I2657" s="71" t="n">
        <f aca="false">IF(B2657&gt;=Settings!$B$23,1,0)</f>
        <v>0</v>
      </c>
      <c r="J2657" s="71" t="n">
        <v>1</v>
      </c>
      <c r="K2657" s="71" t="n">
        <f aca="false">F2657*I2657*J2657</f>
        <v>0</v>
      </c>
      <c r="L2657" s="71" t="n">
        <f aca="false">E2657*I2657*J2657</f>
        <v>0</v>
      </c>
      <c r="M2657" s="72" t="n">
        <f aca="false">G2657*I2657*J2657</f>
        <v>0</v>
      </c>
      <c r="N2657" s="72" t="n">
        <f aca="false">D2657*I2657*J2657</f>
        <v>0</v>
      </c>
      <c r="O2657" s="71" t="n">
        <f aca="false">F2657*J2657</f>
        <v>26</v>
      </c>
      <c r="P2657" s="71" t="n">
        <f aca="false">E2657*J2657</f>
        <v>2</v>
      </c>
    </row>
    <row r="2658" customFormat="false" ht="15" hidden="false" customHeight="false" outlineLevel="0" collapsed="false">
      <c r="A2658" s="71" t="s">
        <v>60</v>
      </c>
      <c r="B2658" s="71" t="s">
        <v>48</v>
      </c>
      <c r="C2658" s="71" t="s">
        <v>1845</v>
      </c>
      <c r="D2658" s="72" t="n">
        <v>0</v>
      </c>
      <c r="E2658" s="71" t="n">
        <v>0</v>
      </c>
      <c r="F2658" s="71" t="n">
        <v>9</v>
      </c>
      <c r="G2658" s="72" t="n">
        <v>1034.55</v>
      </c>
      <c r="H2658" s="72" t="n">
        <v>1034.55</v>
      </c>
      <c r="I2658" s="71" t="n">
        <f aca="false">IF(B2658&gt;=Settings!$B$23,1,0)</f>
        <v>0</v>
      </c>
      <c r="J2658" s="71" t="n">
        <v>1</v>
      </c>
      <c r="K2658" s="71" t="n">
        <f aca="false">F2658*I2658*J2658</f>
        <v>0</v>
      </c>
      <c r="L2658" s="71" t="n">
        <f aca="false">E2658*I2658*J2658</f>
        <v>0</v>
      </c>
      <c r="M2658" s="72" t="n">
        <f aca="false">G2658*I2658*J2658</f>
        <v>0</v>
      </c>
      <c r="N2658" s="72" t="n">
        <f aca="false">D2658*I2658*J2658</f>
        <v>-0</v>
      </c>
      <c r="O2658" s="71" t="n">
        <f aca="false">F2658*J2658</f>
        <v>9</v>
      </c>
      <c r="P2658" s="71" t="n">
        <f aca="false">E2658*J2658</f>
        <v>0</v>
      </c>
    </row>
    <row r="2659" customFormat="false" ht="15" hidden="false" customHeight="false" outlineLevel="0" collapsed="false">
      <c r="A2659" s="71" t="s">
        <v>61</v>
      </c>
      <c r="B2659" s="71" t="s">
        <v>48</v>
      </c>
      <c r="C2659" s="71" t="s">
        <v>1111</v>
      </c>
      <c r="D2659" s="72" t="n">
        <v>0</v>
      </c>
      <c r="E2659" s="71" t="n">
        <v>0</v>
      </c>
      <c r="F2659" s="71" t="n">
        <v>6</v>
      </c>
      <c r="G2659" s="72" t="n">
        <v>199.7</v>
      </c>
      <c r="H2659" s="72" t="n">
        <v>199.7</v>
      </c>
      <c r="I2659" s="71" t="n">
        <f aca="false">IF(B2659&gt;=Settings!$B$23,1,0)</f>
        <v>0</v>
      </c>
      <c r="J2659" s="71" t="n">
        <v>1</v>
      </c>
      <c r="K2659" s="71" t="n">
        <f aca="false">F2659*I2659*J2659</f>
        <v>0</v>
      </c>
      <c r="L2659" s="71" t="n">
        <f aca="false">E2659*I2659*J2659</f>
        <v>0</v>
      </c>
      <c r="M2659" s="72" t="n">
        <f aca="false">G2659*I2659*J2659</f>
        <v>0</v>
      </c>
      <c r="N2659" s="72" t="n">
        <f aca="false">D2659*I2659*J2659</f>
        <v>-0</v>
      </c>
      <c r="O2659" s="71" t="n">
        <f aca="false">F2659*J2659</f>
        <v>6</v>
      </c>
      <c r="P2659" s="71" t="n">
        <f aca="false">E2659*J2659</f>
        <v>0</v>
      </c>
    </row>
    <row r="2660" customFormat="false" ht="15" hidden="false" customHeight="false" outlineLevel="0" collapsed="false">
      <c r="A2660" s="71" t="s">
        <v>59</v>
      </c>
      <c r="B2660" s="71" t="s">
        <v>48</v>
      </c>
      <c r="C2660" s="71" t="s">
        <v>1160</v>
      </c>
      <c r="D2660" s="72" t="n">
        <v>0</v>
      </c>
      <c r="E2660" s="71" t="n">
        <v>0</v>
      </c>
      <c r="F2660" s="71" t="n">
        <v>1</v>
      </c>
      <c r="G2660" s="72" t="n">
        <v>148.726</v>
      </c>
      <c r="H2660" s="72" t="n">
        <v>148.726</v>
      </c>
      <c r="I2660" s="71" t="n">
        <f aca="false">IF(B2660&gt;=Settings!$B$23,1,0)</f>
        <v>0</v>
      </c>
      <c r="J2660" s="71" t="n">
        <v>1</v>
      </c>
      <c r="K2660" s="71" t="n">
        <f aca="false">F2660*I2660*J2660</f>
        <v>0</v>
      </c>
      <c r="L2660" s="71" t="n">
        <f aca="false">E2660*I2660*J2660</f>
        <v>0</v>
      </c>
      <c r="M2660" s="72" t="n">
        <f aca="false">G2660*I2660*J2660</f>
        <v>0</v>
      </c>
      <c r="N2660" s="72" t="n">
        <f aca="false">D2660*I2660*J2660</f>
        <v>-0</v>
      </c>
      <c r="O2660" s="71" t="n">
        <f aca="false">F2660*J2660</f>
        <v>1</v>
      </c>
      <c r="P2660" s="71" t="n">
        <f aca="false">E2660*J2660</f>
        <v>0</v>
      </c>
    </row>
    <row r="2661" customFormat="false" ht="15" hidden="false" customHeight="false" outlineLevel="0" collapsed="false">
      <c r="A2661" s="71" t="s">
        <v>59</v>
      </c>
      <c r="B2661" s="71" t="s">
        <v>48</v>
      </c>
      <c r="C2661" s="71" t="s">
        <v>1163</v>
      </c>
      <c r="D2661" s="72" t="n">
        <v>0</v>
      </c>
      <c r="E2661" s="71" t="n">
        <v>0</v>
      </c>
      <c r="F2661" s="71" t="n">
        <v>2</v>
      </c>
      <c r="G2661" s="72" t="n">
        <v>89.9</v>
      </c>
      <c r="H2661" s="72" t="n">
        <v>89.9</v>
      </c>
      <c r="I2661" s="71" t="n">
        <f aca="false">IF(B2661&gt;=Settings!$B$23,1,0)</f>
        <v>0</v>
      </c>
      <c r="J2661" s="71" t="n">
        <v>1</v>
      </c>
      <c r="K2661" s="71" t="n">
        <f aca="false">F2661*I2661*J2661</f>
        <v>0</v>
      </c>
      <c r="L2661" s="71" t="n">
        <f aca="false">E2661*I2661*J2661</f>
        <v>0</v>
      </c>
      <c r="M2661" s="72" t="n">
        <f aca="false">G2661*I2661*J2661</f>
        <v>0</v>
      </c>
      <c r="N2661" s="72" t="n">
        <f aca="false">D2661*I2661*J2661</f>
        <v>-0</v>
      </c>
      <c r="O2661" s="71" t="n">
        <f aca="false">F2661*J2661</f>
        <v>2</v>
      </c>
      <c r="P2661" s="71" t="n">
        <f aca="false">E2661*J2661</f>
        <v>0</v>
      </c>
    </row>
    <row r="2662" customFormat="false" ht="15" hidden="false" customHeight="false" outlineLevel="0" collapsed="false">
      <c r="A2662" s="71" t="s">
        <v>59</v>
      </c>
      <c r="B2662" s="71" t="s">
        <v>48</v>
      </c>
      <c r="C2662" s="71" t="s">
        <v>1153</v>
      </c>
      <c r="D2662" s="72" t="n">
        <v>0</v>
      </c>
      <c r="E2662" s="71" t="n">
        <v>0</v>
      </c>
      <c r="F2662" s="71" t="n">
        <v>4</v>
      </c>
      <c r="G2662" s="72" t="n">
        <v>456.3</v>
      </c>
      <c r="H2662" s="72" t="n">
        <v>456.3</v>
      </c>
      <c r="I2662" s="71" t="n">
        <f aca="false">IF(B2662&gt;=Settings!$B$23,1,0)</f>
        <v>0</v>
      </c>
      <c r="J2662" s="71" t="n">
        <v>1</v>
      </c>
      <c r="K2662" s="71" t="n">
        <f aca="false">F2662*I2662*J2662</f>
        <v>0</v>
      </c>
      <c r="L2662" s="71" t="n">
        <f aca="false">E2662*I2662*J2662</f>
        <v>0</v>
      </c>
      <c r="M2662" s="72" t="n">
        <f aca="false">G2662*I2662*J2662</f>
        <v>0</v>
      </c>
      <c r="N2662" s="72" t="n">
        <f aca="false">D2662*I2662*J2662</f>
        <v>-0</v>
      </c>
      <c r="O2662" s="71" t="n">
        <f aca="false">F2662*J2662</f>
        <v>4</v>
      </c>
      <c r="P2662" s="71" t="n">
        <f aca="false">E2662*J2662</f>
        <v>0</v>
      </c>
    </row>
    <row r="2663" customFormat="false" ht="15" hidden="false" customHeight="false" outlineLevel="0" collapsed="false">
      <c r="A2663" s="71" t="s">
        <v>59</v>
      </c>
      <c r="B2663" s="71" t="s">
        <v>48</v>
      </c>
      <c r="C2663" s="71" t="s">
        <v>1189</v>
      </c>
      <c r="D2663" s="72" t="n">
        <v>0</v>
      </c>
      <c r="E2663" s="71" t="n">
        <v>0</v>
      </c>
      <c r="F2663" s="71" t="n">
        <v>1</v>
      </c>
      <c r="G2663" s="72" t="n">
        <v>79.95</v>
      </c>
      <c r="H2663" s="72" t="n">
        <v>79.95</v>
      </c>
      <c r="I2663" s="71" t="n">
        <f aca="false">IF(B2663&gt;=Settings!$B$23,1,0)</f>
        <v>0</v>
      </c>
      <c r="J2663" s="71" t="n">
        <v>1</v>
      </c>
      <c r="K2663" s="71" t="n">
        <f aca="false">F2663*I2663*J2663</f>
        <v>0</v>
      </c>
      <c r="L2663" s="71" t="n">
        <f aca="false">E2663*I2663*J2663</f>
        <v>0</v>
      </c>
      <c r="M2663" s="72" t="n">
        <f aca="false">G2663*I2663*J2663</f>
        <v>0</v>
      </c>
      <c r="N2663" s="72" t="n">
        <f aca="false">D2663*I2663*J2663</f>
        <v>-0</v>
      </c>
      <c r="O2663" s="71" t="n">
        <f aca="false">F2663*J2663</f>
        <v>1</v>
      </c>
      <c r="P2663" s="71" t="n">
        <f aca="false">E2663*J2663</f>
        <v>0</v>
      </c>
    </row>
    <row r="2664" customFormat="false" ht="15" hidden="false" customHeight="false" outlineLevel="0" collapsed="false">
      <c r="A2664" s="71" t="s">
        <v>60</v>
      </c>
      <c r="B2664" s="71" t="s">
        <v>48</v>
      </c>
      <c r="C2664" s="71" t="s">
        <v>1747</v>
      </c>
      <c r="D2664" s="72" t="n">
        <v>449.9</v>
      </c>
      <c r="E2664" s="71" t="n">
        <v>2</v>
      </c>
      <c r="F2664" s="71" t="n">
        <v>15</v>
      </c>
      <c r="G2664" s="72" t="n">
        <v>2984.25</v>
      </c>
      <c r="H2664" s="72" t="n">
        <v>2534.35</v>
      </c>
      <c r="I2664" s="71" t="n">
        <f aca="false">IF(B2664&gt;=Settings!$B$23,1,0)</f>
        <v>0</v>
      </c>
      <c r="J2664" s="71" t="n">
        <v>1</v>
      </c>
      <c r="K2664" s="71" t="n">
        <f aca="false">F2664*I2664*J2664</f>
        <v>0</v>
      </c>
      <c r="L2664" s="71" t="n">
        <f aca="false">E2664*I2664*J2664</f>
        <v>0</v>
      </c>
      <c r="M2664" s="72" t="n">
        <f aca="false">G2664*I2664*J2664</f>
        <v>0</v>
      </c>
      <c r="N2664" s="72" t="n">
        <f aca="false">D2664*I2664*J2664</f>
        <v>0</v>
      </c>
      <c r="O2664" s="71" t="n">
        <f aca="false">F2664*J2664</f>
        <v>15</v>
      </c>
      <c r="P2664" s="71" t="n">
        <f aca="false">E2664*J2664</f>
        <v>2</v>
      </c>
    </row>
    <row r="2665" customFormat="false" ht="15" hidden="false" customHeight="false" outlineLevel="0" collapsed="false">
      <c r="A2665" s="71" t="s">
        <v>59</v>
      </c>
      <c r="B2665" s="71" t="s">
        <v>48</v>
      </c>
      <c r="C2665" s="71" t="s">
        <v>1100</v>
      </c>
      <c r="D2665" s="72" t="n">
        <v>0</v>
      </c>
      <c r="E2665" s="71" t="n">
        <v>0</v>
      </c>
      <c r="F2665" s="71" t="n">
        <v>2</v>
      </c>
      <c r="G2665" s="72" t="n">
        <v>234.9</v>
      </c>
      <c r="H2665" s="72" t="n">
        <v>234.9</v>
      </c>
      <c r="I2665" s="71" t="n">
        <f aca="false">IF(B2665&gt;=Settings!$B$23,1,0)</f>
        <v>0</v>
      </c>
      <c r="J2665" s="71" t="n">
        <v>1</v>
      </c>
      <c r="K2665" s="71" t="n">
        <f aca="false">F2665*I2665*J2665</f>
        <v>0</v>
      </c>
      <c r="L2665" s="71" t="n">
        <f aca="false">E2665*I2665*J2665</f>
        <v>0</v>
      </c>
      <c r="M2665" s="72" t="n">
        <f aca="false">G2665*I2665*J2665</f>
        <v>0</v>
      </c>
      <c r="N2665" s="72" t="n">
        <f aca="false">D2665*I2665*J2665</f>
        <v>-0</v>
      </c>
      <c r="O2665" s="71" t="n">
        <f aca="false">F2665*J2665</f>
        <v>2</v>
      </c>
      <c r="P2665" s="71" t="n">
        <f aca="false">E2665*J2665</f>
        <v>0</v>
      </c>
    </row>
    <row r="2666" customFormat="false" ht="15" hidden="false" customHeight="false" outlineLevel="0" collapsed="false">
      <c r="A2666" s="71" t="s">
        <v>61</v>
      </c>
      <c r="B2666" s="71" t="s">
        <v>48</v>
      </c>
      <c r="C2666" s="71" t="s">
        <v>944</v>
      </c>
      <c r="D2666" s="72" t="n">
        <v>88.95</v>
      </c>
      <c r="E2666" s="71" t="n">
        <v>1</v>
      </c>
      <c r="F2666" s="71" t="n">
        <v>27</v>
      </c>
      <c r="G2666" s="72" t="n">
        <v>2605.65</v>
      </c>
      <c r="H2666" s="72" t="n">
        <v>2389.46</v>
      </c>
      <c r="I2666" s="71" t="n">
        <f aca="false">IF(B2666&gt;=Settings!$B$23,1,0)</f>
        <v>0</v>
      </c>
      <c r="J2666" s="71" t="n">
        <v>1</v>
      </c>
      <c r="K2666" s="71" t="n">
        <f aca="false">F2666*I2666*J2666</f>
        <v>0</v>
      </c>
      <c r="L2666" s="71" t="n">
        <f aca="false">E2666*I2666*J2666</f>
        <v>0</v>
      </c>
      <c r="M2666" s="72" t="n">
        <f aca="false">G2666*I2666*J2666</f>
        <v>0</v>
      </c>
      <c r="N2666" s="72" t="n">
        <f aca="false">D2666*I2666*J2666</f>
        <v>0</v>
      </c>
      <c r="O2666" s="71" t="n">
        <f aca="false">F2666*J2666</f>
        <v>27</v>
      </c>
      <c r="P2666" s="71" t="n">
        <f aca="false">E2666*J2666</f>
        <v>1</v>
      </c>
    </row>
    <row r="2667" customFormat="false" ht="15" hidden="false" customHeight="false" outlineLevel="0" collapsed="false">
      <c r="A2667" s="71" t="s">
        <v>61</v>
      </c>
      <c r="B2667" s="71" t="s">
        <v>48</v>
      </c>
      <c r="C2667" s="71" t="s">
        <v>879</v>
      </c>
      <c r="D2667" s="72" t="n">
        <v>0</v>
      </c>
      <c r="E2667" s="71" t="n">
        <v>0</v>
      </c>
      <c r="F2667" s="71" t="n">
        <v>2</v>
      </c>
      <c r="G2667" s="72" t="n">
        <v>319.9</v>
      </c>
      <c r="H2667" s="72" t="n">
        <v>295.91</v>
      </c>
      <c r="I2667" s="71" t="n">
        <f aca="false">IF(B2667&gt;=Settings!$B$23,1,0)</f>
        <v>0</v>
      </c>
      <c r="J2667" s="71" t="n">
        <v>1</v>
      </c>
      <c r="K2667" s="71" t="n">
        <f aca="false">F2667*I2667*J2667</f>
        <v>0</v>
      </c>
      <c r="L2667" s="71" t="n">
        <f aca="false">E2667*I2667*J2667</f>
        <v>0</v>
      </c>
      <c r="M2667" s="72" t="n">
        <f aca="false">G2667*I2667*J2667</f>
        <v>0</v>
      </c>
      <c r="N2667" s="72" t="n">
        <f aca="false">D2667*I2667*J2667</f>
        <v>-0</v>
      </c>
      <c r="O2667" s="71" t="n">
        <f aca="false">F2667*J2667</f>
        <v>2</v>
      </c>
      <c r="P2667" s="71" t="n">
        <f aca="false">E2667*J2667</f>
        <v>0</v>
      </c>
    </row>
    <row r="2668" customFormat="false" ht="15" hidden="false" customHeight="false" outlineLevel="0" collapsed="false">
      <c r="A2668" s="71" t="s">
        <v>59</v>
      </c>
      <c r="B2668" s="71" t="s">
        <v>48</v>
      </c>
      <c r="C2668" s="71" t="s">
        <v>139</v>
      </c>
      <c r="D2668" s="72" t="n">
        <v>0</v>
      </c>
      <c r="E2668" s="71" t="n">
        <v>0</v>
      </c>
      <c r="F2668" s="71" t="n">
        <v>44</v>
      </c>
      <c r="G2668" s="72" t="n">
        <v>2938.983</v>
      </c>
      <c r="H2668" s="72" t="n">
        <v>2938.983</v>
      </c>
      <c r="I2668" s="71" t="n">
        <f aca="false">IF(B2668&gt;=Settings!$B$23,1,0)</f>
        <v>0</v>
      </c>
      <c r="J2668" s="71" t="n">
        <v>1</v>
      </c>
      <c r="K2668" s="71" t="n">
        <f aca="false">F2668*I2668*J2668</f>
        <v>0</v>
      </c>
      <c r="L2668" s="71" t="n">
        <f aca="false">E2668*I2668*J2668</f>
        <v>0</v>
      </c>
      <c r="M2668" s="72" t="n">
        <f aca="false">G2668*I2668*J2668</f>
        <v>0</v>
      </c>
      <c r="N2668" s="72" t="n">
        <f aca="false">D2668*I2668*J2668</f>
        <v>-0</v>
      </c>
      <c r="O2668" s="71" t="n">
        <f aca="false">F2668*J2668</f>
        <v>44</v>
      </c>
      <c r="P2668" s="71" t="n">
        <f aca="false">E2668*J2668</f>
        <v>0</v>
      </c>
    </row>
    <row r="2669" customFormat="false" ht="15" hidden="false" customHeight="false" outlineLevel="0" collapsed="false">
      <c r="A2669" s="71" t="s">
        <v>61</v>
      </c>
      <c r="B2669" s="71" t="s">
        <v>48</v>
      </c>
      <c r="C2669" s="71" t="s">
        <v>974</v>
      </c>
      <c r="D2669" s="72" t="n">
        <v>0</v>
      </c>
      <c r="E2669" s="71" t="n">
        <v>0</v>
      </c>
      <c r="F2669" s="71" t="n">
        <v>7</v>
      </c>
      <c r="G2669" s="72" t="n">
        <v>1010.3</v>
      </c>
      <c r="H2669" s="72" t="n">
        <v>968.32</v>
      </c>
      <c r="I2669" s="71" t="n">
        <f aca="false">IF(B2669&gt;=Settings!$B$23,1,0)</f>
        <v>0</v>
      </c>
      <c r="J2669" s="71" t="n">
        <v>1</v>
      </c>
      <c r="K2669" s="71" t="n">
        <f aca="false">F2669*I2669*J2669</f>
        <v>0</v>
      </c>
      <c r="L2669" s="71" t="n">
        <f aca="false">E2669*I2669*J2669</f>
        <v>0</v>
      </c>
      <c r="M2669" s="72" t="n">
        <f aca="false">G2669*I2669*J2669</f>
        <v>0</v>
      </c>
      <c r="N2669" s="72" t="n">
        <f aca="false">D2669*I2669*J2669</f>
        <v>-0</v>
      </c>
      <c r="O2669" s="71" t="n">
        <f aca="false">F2669*J2669</f>
        <v>7</v>
      </c>
      <c r="P2669" s="71" t="n">
        <f aca="false">E2669*J2669</f>
        <v>0</v>
      </c>
    </row>
    <row r="2670" customFormat="false" ht="15" hidden="false" customHeight="false" outlineLevel="0" collapsed="false">
      <c r="A2670" s="71" t="s">
        <v>60</v>
      </c>
      <c r="B2670" s="71" t="s">
        <v>48</v>
      </c>
      <c r="C2670" s="71" t="s">
        <v>1581</v>
      </c>
      <c r="D2670" s="72" t="n">
        <v>109.95</v>
      </c>
      <c r="E2670" s="71" t="n">
        <v>1</v>
      </c>
      <c r="F2670" s="71" t="n">
        <v>0</v>
      </c>
      <c r="G2670" s="72" t="n">
        <v>0</v>
      </c>
      <c r="H2670" s="72" t="n">
        <v>-109.95</v>
      </c>
      <c r="I2670" s="71" t="n">
        <f aca="false">IF(B2670&gt;=Settings!$B$23,1,0)</f>
        <v>0</v>
      </c>
      <c r="J2670" s="71" t="n">
        <v>1</v>
      </c>
      <c r="K2670" s="71" t="n">
        <f aca="false">F2670*I2670*J2670</f>
        <v>0</v>
      </c>
      <c r="L2670" s="71" t="n">
        <f aca="false">E2670*I2670*J2670</f>
        <v>0</v>
      </c>
      <c r="M2670" s="72" t="n">
        <f aca="false">G2670*I2670*J2670</f>
        <v>0</v>
      </c>
      <c r="N2670" s="72" t="n">
        <f aca="false">D2670*I2670*J2670</f>
        <v>0</v>
      </c>
      <c r="O2670" s="71" t="n">
        <f aca="false">F2670*J2670</f>
        <v>0</v>
      </c>
      <c r="P2670" s="71" t="n">
        <f aca="false">E2670*J2670</f>
        <v>1</v>
      </c>
    </row>
    <row r="2671" customFormat="false" ht="15" hidden="false" customHeight="false" outlineLevel="0" collapsed="false">
      <c r="A2671" s="71" t="s">
        <v>59</v>
      </c>
      <c r="B2671" s="71" t="s">
        <v>48</v>
      </c>
      <c r="C2671" s="71" t="s">
        <v>1118</v>
      </c>
      <c r="D2671" s="72" t="n">
        <v>0</v>
      </c>
      <c r="E2671" s="71" t="n">
        <v>0</v>
      </c>
      <c r="F2671" s="71" t="n">
        <v>3</v>
      </c>
      <c r="G2671" s="72" t="n">
        <v>269.85</v>
      </c>
      <c r="H2671" s="72" t="n">
        <v>269.85</v>
      </c>
      <c r="I2671" s="71" t="n">
        <f aca="false">IF(B2671&gt;=Settings!$B$23,1,0)</f>
        <v>0</v>
      </c>
      <c r="J2671" s="71" t="n">
        <v>1</v>
      </c>
      <c r="K2671" s="71" t="n">
        <f aca="false">F2671*I2671*J2671</f>
        <v>0</v>
      </c>
      <c r="L2671" s="71" t="n">
        <f aca="false">E2671*I2671*J2671</f>
        <v>0</v>
      </c>
      <c r="M2671" s="72" t="n">
        <f aca="false">G2671*I2671*J2671</f>
        <v>0</v>
      </c>
      <c r="N2671" s="72" t="n">
        <f aca="false">D2671*I2671*J2671</f>
        <v>-0</v>
      </c>
      <c r="O2671" s="71" t="n">
        <f aca="false">F2671*J2671</f>
        <v>3</v>
      </c>
      <c r="P2671" s="71" t="n">
        <f aca="false">E2671*J2671</f>
        <v>0</v>
      </c>
    </row>
    <row r="2672" customFormat="false" ht="15" hidden="false" customHeight="false" outlineLevel="0" collapsed="false">
      <c r="A2672" s="71" t="s">
        <v>61</v>
      </c>
      <c r="B2672" s="71" t="s">
        <v>48</v>
      </c>
      <c r="C2672" s="71" t="s">
        <v>2034</v>
      </c>
      <c r="D2672" s="72" t="n">
        <v>0</v>
      </c>
      <c r="E2672" s="71" t="n">
        <v>0</v>
      </c>
      <c r="F2672" s="71" t="n">
        <v>2</v>
      </c>
      <c r="G2672" s="72" t="n">
        <v>219.9</v>
      </c>
      <c r="H2672" s="72" t="n">
        <v>219.9</v>
      </c>
      <c r="I2672" s="71" t="n">
        <f aca="false">IF(B2672&gt;=Settings!$B$23,1,0)</f>
        <v>0</v>
      </c>
      <c r="J2672" s="71" t="n">
        <v>1</v>
      </c>
      <c r="K2672" s="71" t="n">
        <f aca="false">F2672*I2672*J2672</f>
        <v>0</v>
      </c>
      <c r="L2672" s="71" t="n">
        <f aca="false">E2672*I2672*J2672</f>
        <v>0</v>
      </c>
      <c r="M2672" s="72" t="n">
        <f aca="false">G2672*I2672*J2672</f>
        <v>0</v>
      </c>
      <c r="N2672" s="72" t="n">
        <f aca="false">D2672*I2672*J2672</f>
        <v>-0</v>
      </c>
      <c r="O2672" s="71" t="n">
        <f aca="false">F2672*J2672</f>
        <v>2</v>
      </c>
      <c r="P2672" s="71" t="n">
        <f aca="false">E2672*J2672</f>
        <v>0</v>
      </c>
    </row>
    <row r="2673" customFormat="false" ht="15" hidden="false" customHeight="false" outlineLevel="0" collapsed="false">
      <c r="A2673" s="71" t="s">
        <v>59</v>
      </c>
      <c r="B2673" s="71" t="s">
        <v>48</v>
      </c>
      <c r="C2673" s="71" t="s">
        <v>2133</v>
      </c>
      <c r="D2673" s="72" t="n">
        <v>0</v>
      </c>
      <c r="E2673" s="71" t="n">
        <v>0</v>
      </c>
      <c r="F2673" s="71" t="n">
        <v>6</v>
      </c>
      <c r="G2673" s="72" t="n">
        <v>209.7</v>
      </c>
      <c r="H2673" s="72" t="n">
        <v>209.7</v>
      </c>
      <c r="I2673" s="71" t="n">
        <f aca="false">IF(B2673&gt;=Settings!$B$23,1,0)</f>
        <v>0</v>
      </c>
      <c r="J2673" s="71" t="n">
        <v>1</v>
      </c>
      <c r="K2673" s="71" t="n">
        <f aca="false">F2673*I2673*J2673</f>
        <v>0</v>
      </c>
      <c r="L2673" s="71" t="n">
        <f aca="false">E2673*I2673*J2673</f>
        <v>0</v>
      </c>
      <c r="M2673" s="72" t="n">
        <f aca="false">G2673*I2673*J2673</f>
        <v>0</v>
      </c>
      <c r="N2673" s="72" t="n">
        <f aca="false">D2673*I2673*J2673</f>
        <v>-0</v>
      </c>
      <c r="O2673" s="71" t="n">
        <f aca="false">F2673*J2673</f>
        <v>6</v>
      </c>
      <c r="P2673" s="71" t="n">
        <f aca="false">E2673*J2673</f>
        <v>0</v>
      </c>
    </row>
    <row r="2674" customFormat="false" ht="15" hidden="false" customHeight="false" outlineLevel="0" collapsed="false">
      <c r="A2674" s="71" t="s">
        <v>61</v>
      </c>
      <c r="B2674" s="71" t="s">
        <v>48</v>
      </c>
      <c r="C2674" s="71" t="s">
        <v>2134</v>
      </c>
      <c r="D2674" s="72" t="n">
        <v>0</v>
      </c>
      <c r="E2674" s="71" t="n">
        <v>0</v>
      </c>
      <c r="F2674" s="71" t="n">
        <v>1</v>
      </c>
      <c r="G2674" s="72" t="n">
        <v>114.95</v>
      </c>
      <c r="H2674" s="72" t="n">
        <v>114.95</v>
      </c>
      <c r="I2674" s="71" t="n">
        <f aca="false">IF(B2674&gt;=Settings!$B$23,1,0)</f>
        <v>0</v>
      </c>
      <c r="J2674" s="71" t="n">
        <v>1</v>
      </c>
      <c r="K2674" s="71" t="n">
        <f aca="false">F2674*I2674*J2674</f>
        <v>0</v>
      </c>
      <c r="L2674" s="71" t="n">
        <f aca="false">E2674*I2674*J2674</f>
        <v>0</v>
      </c>
      <c r="M2674" s="72" t="n">
        <f aca="false">G2674*I2674*J2674</f>
        <v>0</v>
      </c>
      <c r="N2674" s="72" t="n">
        <f aca="false">D2674*I2674*J2674</f>
        <v>-0</v>
      </c>
      <c r="O2674" s="71" t="n">
        <f aca="false">F2674*J2674</f>
        <v>1</v>
      </c>
      <c r="P2674" s="71" t="n">
        <f aca="false">E2674*J2674</f>
        <v>0</v>
      </c>
    </row>
    <row r="2675" customFormat="false" ht="15" hidden="false" customHeight="false" outlineLevel="0" collapsed="false">
      <c r="A2675" s="71" t="s">
        <v>60</v>
      </c>
      <c r="B2675" s="71" t="s">
        <v>48</v>
      </c>
      <c r="C2675" s="71" t="s">
        <v>1430</v>
      </c>
      <c r="D2675" s="72" t="n">
        <v>114.95</v>
      </c>
      <c r="E2675" s="71" t="n">
        <v>1</v>
      </c>
      <c r="F2675" s="71" t="n">
        <v>16</v>
      </c>
      <c r="G2675" s="72" t="n">
        <v>2124.2</v>
      </c>
      <c r="H2675" s="72" t="n">
        <v>2009.25</v>
      </c>
      <c r="I2675" s="71" t="n">
        <f aca="false">IF(B2675&gt;=Settings!$B$23,1,0)</f>
        <v>0</v>
      </c>
      <c r="J2675" s="71" t="n">
        <v>1</v>
      </c>
      <c r="K2675" s="71" t="n">
        <f aca="false">F2675*I2675*J2675</f>
        <v>0</v>
      </c>
      <c r="L2675" s="71" t="n">
        <f aca="false">E2675*I2675*J2675</f>
        <v>0</v>
      </c>
      <c r="M2675" s="72" t="n">
        <f aca="false">G2675*I2675*J2675</f>
        <v>0</v>
      </c>
      <c r="N2675" s="72" t="n">
        <f aca="false">D2675*I2675*J2675</f>
        <v>0</v>
      </c>
      <c r="O2675" s="71" t="n">
        <f aca="false">F2675*J2675</f>
        <v>16</v>
      </c>
      <c r="P2675" s="71" t="n">
        <f aca="false">E2675*J2675</f>
        <v>1</v>
      </c>
    </row>
    <row r="2676" customFormat="false" ht="15" hidden="false" customHeight="false" outlineLevel="0" collapsed="false">
      <c r="A2676" s="71" t="s">
        <v>60</v>
      </c>
      <c r="B2676" s="71" t="s">
        <v>48</v>
      </c>
      <c r="C2676" s="71" t="s">
        <v>1455</v>
      </c>
      <c r="D2676" s="72" t="n">
        <v>84.75</v>
      </c>
      <c r="E2676" s="71" t="n">
        <v>5</v>
      </c>
      <c r="F2676" s="71" t="n">
        <v>82</v>
      </c>
      <c r="G2676" s="72" t="n">
        <v>1389.9</v>
      </c>
      <c r="H2676" s="72" t="n">
        <v>1305.15</v>
      </c>
      <c r="I2676" s="71" t="n">
        <f aca="false">IF(B2676&gt;=Settings!$B$23,1,0)</f>
        <v>0</v>
      </c>
      <c r="J2676" s="71" t="n">
        <v>1</v>
      </c>
      <c r="K2676" s="71" t="n">
        <f aca="false">F2676*I2676*J2676</f>
        <v>0</v>
      </c>
      <c r="L2676" s="71" t="n">
        <f aca="false">E2676*I2676*J2676</f>
        <v>0</v>
      </c>
      <c r="M2676" s="72" t="n">
        <f aca="false">G2676*I2676*J2676</f>
        <v>0</v>
      </c>
      <c r="N2676" s="72" t="n">
        <f aca="false">D2676*I2676*J2676</f>
        <v>0</v>
      </c>
      <c r="O2676" s="71" t="n">
        <f aca="false">F2676*J2676</f>
        <v>82</v>
      </c>
      <c r="P2676" s="71" t="n">
        <f aca="false">E2676*J2676</f>
        <v>5</v>
      </c>
    </row>
    <row r="2677" customFormat="false" ht="15" hidden="false" customHeight="false" outlineLevel="0" collapsed="false">
      <c r="A2677" s="71" t="s">
        <v>59</v>
      </c>
      <c r="B2677" s="71" t="s">
        <v>48</v>
      </c>
      <c r="C2677" s="71" t="s">
        <v>917</v>
      </c>
      <c r="D2677" s="72" t="n">
        <v>0</v>
      </c>
      <c r="E2677" s="71" t="n">
        <v>0</v>
      </c>
      <c r="F2677" s="71" t="n">
        <v>1</v>
      </c>
      <c r="G2677" s="72" t="n">
        <v>154.95</v>
      </c>
      <c r="H2677" s="72" t="n">
        <v>154.95</v>
      </c>
      <c r="I2677" s="71" t="n">
        <f aca="false">IF(B2677&gt;=Settings!$B$23,1,0)</f>
        <v>0</v>
      </c>
      <c r="J2677" s="71" t="n">
        <v>1</v>
      </c>
      <c r="K2677" s="71" t="n">
        <f aca="false">F2677*I2677*J2677</f>
        <v>0</v>
      </c>
      <c r="L2677" s="71" t="n">
        <f aca="false">E2677*I2677*J2677</f>
        <v>0</v>
      </c>
      <c r="M2677" s="72" t="n">
        <f aca="false">G2677*I2677*J2677</f>
        <v>0</v>
      </c>
      <c r="N2677" s="72" t="n">
        <f aca="false">D2677*I2677*J2677</f>
        <v>-0</v>
      </c>
      <c r="O2677" s="71" t="n">
        <f aca="false">F2677*J2677</f>
        <v>1</v>
      </c>
      <c r="P2677" s="71" t="n">
        <f aca="false">E2677*J2677</f>
        <v>0</v>
      </c>
    </row>
    <row r="2678" customFormat="false" ht="15" hidden="false" customHeight="false" outlineLevel="0" collapsed="false">
      <c r="A2678" s="71" t="s">
        <v>59</v>
      </c>
      <c r="B2678" s="71" t="s">
        <v>48</v>
      </c>
      <c r="C2678" s="71" t="s">
        <v>919</v>
      </c>
      <c r="D2678" s="72" t="n">
        <v>0</v>
      </c>
      <c r="E2678" s="71" t="n">
        <v>0</v>
      </c>
      <c r="F2678" s="71" t="n">
        <v>4</v>
      </c>
      <c r="G2678" s="72" t="n">
        <v>339.8</v>
      </c>
      <c r="H2678" s="72" t="n">
        <v>339.8</v>
      </c>
      <c r="I2678" s="71" t="n">
        <f aca="false">IF(B2678&gt;=Settings!$B$23,1,0)</f>
        <v>0</v>
      </c>
      <c r="J2678" s="71" t="n">
        <v>1</v>
      </c>
      <c r="K2678" s="71" t="n">
        <f aca="false">F2678*I2678*J2678</f>
        <v>0</v>
      </c>
      <c r="L2678" s="71" t="n">
        <f aca="false">E2678*I2678*J2678</f>
        <v>0</v>
      </c>
      <c r="M2678" s="72" t="n">
        <f aca="false">G2678*I2678*J2678</f>
        <v>0</v>
      </c>
      <c r="N2678" s="72" t="n">
        <f aca="false">D2678*I2678*J2678</f>
        <v>-0</v>
      </c>
      <c r="O2678" s="71" t="n">
        <f aca="false">F2678*J2678</f>
        <v>4</v>
      </c>
      <c r="P2678" s="71" t="n">
        <f aca="false">E2678*J2678</f>
        <v>0</v>
      </c>
    </row>
    <row r="2679" customFormat="false" ht="15" hidden="false" customHeight="false" outlineLevel="0" collapsed="false">
      <c r="A2679" s="71" t="s">
        <v>59</v>
      </c>
      <c r="B2679" s="71" t="s">
        <v>48</v>
      </c>
      <c r="C2679" s="71" t="s">
        <v>637</v>
      </c>
      <c r="D2679" s="72" t="n">
        <v>0</v>
      </c>
      <c r="E2679" s="71" t="n">
        <v>0</v>
      </c>
      <c r="F2679" s="71" t="n">
        <v>1</v>
      </c>
      <c r="G2679" s="72" t="n">
        <v>165.95</v>
      </c>
      <c r="H2679" s="72" t="n">
        <v>165.95</v>
      </c>
      <c r="I2679" s="71" t="n">
        <f aca="false">IF(B2679&gt;=Settings!$B$23,1,0)</f>
        <v>0</v>
      </c>
      <c r="J2679" s="71" t="n">
        <v>1</v>
      </c>
      <c r="K2679" s="71" t="n">
        <f aca="false">F2679*I2679*J2679</f>
        <v>0</v>
      </c>
      <c r="L2679" s="71" t="n">
        <f aca="false">E2679*I2679*J2679</f>
        <v>0</v>
      </c>
      <c r="M2679" s="72" t="n">
        <f aca="false">G2679*I2679*J2679</f>
        <v>0</v>
      </c>
      <c r="N2679" s="72" t="n">
        <f aca="false">D2679*I2679*J2679</f>
        <v>-0</v>
      </c>
      <c r="O2679" s="71" t="n">
        <f aca="false">F2679*J2679</f>
        <v>1</v>
      </c>
      <c r="P2679" s="71" t="n">
        <f aca="false">E2679*J2679</f>
        <v>0</v>
      </c>
    </row>
    <row r="2680" customFormat="false" ht="15" hidden="false" customHeight="false" outlineLevel="0" collapsed="false">
      <c r="A2680" s="71" t="s">
        <v>59</v>
      </c>
      <c r="B2680" s="71" t="s">
        <v>48</v>
      </c>
      <c r="C2680" s="71" t="s">
        <v>1138</v>
      </c>
      <c r="D2680" s="72" t="n">
        <v>0</v>
      </c>
      <c r="E2680" s="71" t="n">
        <v>0</v>
      </c>
      <c r="F2680" s="71" t="n">
        <v>50</v>
      </c>
      <c r="G2680" s="72" t="n">
        <v>3846.195</v>
      </c>
      <c r="H2680" s="72" t="n">
        <v>3846.195</v>
      </c>
      <c r="I2680" s="71" t="n">
        <f aca="false">IF(B2680&gt;=Settings!$B$23,1,0)</f>
        <v>0</v>
      </c>
      <c r="J2680" s="71" t="n">
        <v>1</v>
      </c>
      <c r="K2680" s="71" t="n">
        <f aca="false">F2680*I2680*J2680</f>
        <v>0</v>
      </c>
      <c r="L2680" s="71" t="n">
        <f aca="false">E2680*I2680*J2680</f>
        <v>0</v>
      </c>
      <c r="M2680" s="72" t="n">
        <f aca="false">G2680*I2680*J2680</f>
        <v>0</v>
      </c>
      <c r="N2680" s="72" t="n">
        <f aca="false">D2680*I2680*J2680</f>
        <v>-0</v>
      </c>
      <c r="O2680" s="71" t="n">
        <f aca="false">F2680*J2680</f>
        <v>50</v>
      </c>
      <c r="P2680" s="71" t="n">
        <f aca="false">E2680*J2680</f>
        <v>0</v>
      </c>
    </row>
    <row r="2681" customFormat="false" ht="15" hidden="false" customHeight="false" outlineLevel="0" collapsed="false">
      <c r="A2681" s="71" t="s">
        <v>59</v>
      </c>
      <c r="B2681" s="71" t="s">
        <v>48</v>
      </c>
      <c r="C2681" s="71" t="s">
        <v>1016</v>
      </c>
      <c r="D2681" s="72" t="n">
        <v>0</v>
      </c>
      <c r="E2681" s="71" t="n">
        <v>0</v>
      </c>
      <c r="F2681" s="71" t="n">
        <v>6</v>
      </c>
      <c r="G2681" s="72" t="n">
        <v>344.597</v>
      </c>
      <c r="H2681" s="72" t="n">
        <v>344.597</v>
      </c>
      <c r="I2681" s="71" t="n">
        <f aca="false">IF(B2681&gt;=Settings!$B$23,1,0)</f>
        <v>0</v>
      </c>
      <c r="J2681" s="71" t="n">
        <v>1</v>
      </c>
      <c r="K2681" s="71" t="n">
        <f aca="false">F2681*I2681*J2681</f>
        <v>0</v>
      </c>
      <c r="L2681" s="71" t="n">
        <f aca="false">E2681*I2681*J2681</f>
        <v>0</v>
      </c>
      <c r="M2681" s="72" t="n">
        <f aca="false">G2681*I2681*J2681</f>
        <v>0</v>
      </c>
      <c r="N2681" s="72" t="n">
        <f aca="false">D2681*I2681*J2681</f>
        <v>-0</v>
      </c>
      <c r="O2681" s="71" t="n">
        <f aca="false">F2681*J2681</f>
        <v>6</v>
      </c>
      <c r="P2681" s="71" t="n">
        <f aca="false">E2681*J2681</f>
        <v>0</v>
      </c>
    </row>
    <row r="2682" customFormat="false" ht="15" hidden="false" customHeight="false" outlineLevel="0" collapsed="false">
      <c r="A2682" s="71" t="s">
        <v>59</v>
      </c>
      <c r="B2682" s="71" t="s">
        <v>48</v>
      </c>
      <c r="C2682" s="71" t="s">
        <v>608</v>
      </c>
      <c r="D2682" s="72" t="n">
        <v>0</v>
      </c>
      <c r="E2682" s="71" t="n">
        <v>0</v>
      </c>
      <c r="F2682" s="71" t="n">
        <v>2</v>
      </c>
      <c r="G2682" s="72" t="n">
        <v>155.9</v>
      </c>
      <c r="H2682" s="72" t="n">
        <v>155.9</v>
      </c>
      <c r="I2682" s="71" t="n">
        <f aca="false">IF(B2682&gt;=Settings!$B$23,1,0)</f>
        <v>0</v>
      </c>
      <c r="J2682" s="71" t="n">
        <v>1</v>
      </c>
      <c r="K2682" s="71" t="n">
        <f aca="false">F2682*I2682*J2682</f>
        <v>0</v>
      </c>
      <c r="L2682" s="71" t="n">
        <f aca="false">E2682*I2682*J2682</f>
        <v>0</v>
      </c>
      <c r="M2682" s="72" t="n">
        <f aca="false">G2682*I2682*J2682</f>
        <v>0</v>
      </c>
      <c r="N2682" s="72" t="n">
        <f aca="false">D2682*I2682*J2682</f>
        <v>-0</v>
      </c>
      <c r="O2682" s="71" t="n">
        <f aca="false">F2682*J2682</f>
        <v>2</v>
      </c>
      <c r="P2682" s="71" t="n">
        <f aca="false">E2682*J2682</f>
        <v>0</v>
      </c>
    </row>
    <row r="2683" customFormat="false" ht="15" hidden="false" customHeight="false" outlineLevel="0" collapsed="false">
      <c r="A2683" s="71" t="s">
        <v>61</v>
      </c>
      <c r="B2683" s="71" t="s">
        <v>48</v>
      </c>
      <c r="C2683" s="71" t="s">
        <v>149</v>
      </c>
      <c r="D2683" s="72" t="n">
        <v>0</v>
      </c>
      <c r="E2683" s="71" t="n">
        <v>0</v>
      </c>
      <c r="F2683" s="71" t="n">
        <v>43</v>
      </c>
      <c r="G2683" s="72" t="n">
        <v>4553.85</v>
      </c>
      <c r="H2683" s="72" t="n">
        <v>4385.07</v>
      </c>
      <c r="I2683" s="71" t="n">
        <f aca="false">IF(B2683&gt;=Settings!$B$23,1,0)</f>
        <v>0</v>
      </c>
      <c r="J2683" s="71" t="n">
        <v>1</v>
      </c>
      <c r="K2683" s="71" t="n">
        <f aca="false">F2683*I2683*J2683</f>
        <v>0</v>
      </c>
      <c r="L2683" s="71" t="n">
        <f aca="false">E2683*I2683*J2683</f>
        <v>0</v>
      </c>
      <c r="M2683" s="72" t="n">
        <f aca="false">G2683*I2683*J2683</f>
        <v>0</v>
      </c>
      <c r="N2683" s="72" t="n">
        <f aca="false">D2683*I2683*J2683</f>
        <v>-0</v>
      </c>
      <c r="O2683" s="71" t="n">
        <f aca="false">F2683*J2683</f>
        <v>43</v>
      </c>
      <c r="P2683" s="71" t="n">
        <f aca="false">E2683*J2683</f>
        <v>0</v>
      </c>
    </row>
    <row r="2684" customFormat="false" ht="15" hidden="false" customHeight="false" outlineLevel="0" collapsed="false">
      <c r="A2684" s="71" t="s">
        <v>59</v>
      </c>
      <c r="B2684" s="71" t="s">
        <v>48</v>
      </c>
      <c r="C2684" s="71" t="s">
        <v>379</v>
      </c>
      <c r="D2684" s="72" t="n">
        <v>0</v>
      </c>
      <c r="E2684" s="71" t="n">
        <v>0</v>
      </c>
      <c r="F2684" s="71" t="n">
        <v>116</v>
      </c>
      <c r="G2684" s="72" t="n">
        <v>6943.378</v>
      </c>
      <c r="H2684" s="72" t="n">
        <v>6943.378</v>
      </c>
      <c r="I2684" s="71" t="n">
        <f aca="false">IF(B2684&gt;=Settings!$B$23,1,0)</f>
        <v>0</v>
      </c>
      <c r="J2684" s="71" t="n">
        <v>1</v>
      </c>
      <c r="K2684" s="71" t="n">
        <f aca="false">F2684*I2684*J2684</f>
        <v>0</v>
      </c>
      <c r="L2684" s="71" t="n">
        <f aca="false">E2684*I2684*J2684</f>
        <v>0</v>
      </c>
      <c r="M2684" s="72" t="n">
        <f aca="false">G2684*I2684*J2684</f>
        <v>0</v>
      </c>
      <c r="N2684" s="72" t="n">
        <f aca="false">D2684*I2684*J2684</f>
        <v>-0</v>
      </c>
      <c r="O2684" s="71" t="n">
        <f aca="false">F2684*J2684</f>
        <v>116</v>
      </c>
      <c r="P2684" s="71" t="n">
        <f aca="false">E2684*J2684</f>
        <v>0</v>
      </c>
    </row>
    <row r="2685" customFormat="false" ht="15" hidden="false" customHeight="false" outlineLevel="0" collapsed="false">
      <c r="A2685" s="71" t="s">
        <v>59</v>
      </c>
      <c r="B2685" s="71" t="s">
        <v>48</v>
      </c>
      <c r="C2685" s="71" t="s">
        <v>2135</v>
      </c>
      <c r="D2685" s="72" t="n">
        <v>0</v>
      </c>
      <c r="E2685" s="71" t="n">
        <v>0</v>
      </c>
      <c r="F2685" s="71" t="n">
        <v>1</v>
      </c>
      <c r="G2685" s="72" t="n">
        <v>84.95</v>
      </c>
      <c r="H2685" s="72" t="n">
        <v>84.95</v>
      </c>
      <c r="I2685" s="71" t="n">
        <f aca="false">IF(B2685&gt;=Settings!$B$23,1,0)</f>
        <v>0</v>
      </c>
      <c r="J2685" s="71" t="n">
        <v>1</v>
      </c>
      <c r="K2685" s="71" t="n">
        <f aca="false">F2685*I2685*J2685</f>
        <v>0</v>
      </c>
      <c r="L2685" s="71" t="n">
        <f aca="false">E2685*I2685*J2685</f>
        <v>0</v>
      </c>
      <c r="M2685" s="72" t="n">
        <f aca="false">G2685*I2685*J2685</f>
        <v>0</v>
      </c>
      <c r="N2685" s="72" t="n">
        <f aca="false">D2685*I2685*J2685</f>
        <v>-0</v>
      </c>
      <c r="O2685" s="71" t="n">
        <f aca="false">F2685*J2685</f>
        <v>1</v>
      </c>
      <c r="P2685" s="71" t="n">
        <f aca="false">E2685*J2685</f>
        <v>0</v>
      </c>
    </row>
    <row r="2686" customFormat="false" ht="15" hidden="false" customHeight="false" outlineLevel="0" collapsed="false">
      <c r="A2686" s="71" t="s">
        <v>59</v>
      </c>
      <c r="B2686" s="71" t="s">
        <v>48</v>
      </c>
      <c r="C2686" s="71" t="s">
        <v>1327</v>
      </c>
      <c r="D2686" s="72" t="n">
        <v>0</v>
      </c>
      <c r="E2686" s="71" t="n">
        <v>0</v>
      </c>
      <c r="F2686" s="71" t="n">
        <v>1</v>
      </c>
      <c r="G2686" s="72" t="n">
        <v>271.95</v>
      </c>
      <c r="H2686" s="72" t="n">
        <v>271.95</v>
      </c>
      <c r="I2686" s="71" t="n">
        <f aca="false">IF(B2686&gt;=Settings!$B$23,1,0)</f>
        <v>0</v>
      </c>
      <c r="J2686" s="71" t="n">
        <v>1</v>
      </c>
      <c r="K2686" s="71" t="n">
        <f aca="false">F2686*I2686*J2686</f>
        <v>0</v>
      </c>
      <c r="L2686" s="71" t="n">
        <f aca="false">E2686*I2686*J2686</f>
        <v>0</v>
      </c>
      <c r="M2686" s="72" t="n">
        <f aca="false">G2686*I2686*J2686</f>
        <v>0</v>
      </c>
      <c r="N2686" s="72" t="n">
        <f aca="false">D2686*I2686*J2686</f>
        <v>-0</v>
      </c>
      <c r="O2686" s="71" t="n">
        <f aca="false">F2686*J2686</f>
        <v>1</v>
      </c>
      <c r="P2686" s="71" t="n">
        <f aca="false">E2686*J2686</f>
        <v>0</v>
      </c>
    </row>
    <row r="2687" customFormat="false" ht="15" hidden="false" customHeight="false" outlineLevel="0" collapsed="false">
      <c r="A2687" s="71" t="s">
        <v>59</v>
      </c>
      <c r="B2687" s="71" t="s">
        <v>48</v>
      </c>
      <c r="C2687" s="71" t="s">
        <v>705</v>
      </c>
      <c r="D2687" s="72" t="n">
        <v>0</v>
      </c>
      <c r="E2687" s="71" t="n">
        <v>0</v>
      </c>
      <c r="F2687" s="71" t="n">
        <v>8</v>
      </c>
      <c r="G2687" s="72" t="n">
        <v>637.158</v>
      </c>
      <c r="H2687" s="72" t="n">
        <v>637.158</v>
      </c>
      <c r="I2687" s="71" t="n">
        <f aca="false">IF(B2687&gt;=Settings!$B$23,1,0)</f>
        <v>0</v>
      </c>
      <c r="J2687" s="71" t="n">
        <v>1</v>
      </c>
      <c r="K2687" s="71" t="n">
        <f aca="false">F2687*I2687*J2687</f>
        <v>0</v>
      </c>
      <c r="L2687" s="71" t="n">
        <f aca="false">E2687*I2687*J2687</f>
        <v>0</v>
      </c>
      <c r="M2687" s="72" t="n">
        <f aca="false">G2687*I2687*J2687</f>
        <v>0</v>
      </c>
      <c r="N2687" s="72" t="n">
        <f aca="false">D2687*I2687*J2687</f>
        <v>-0</v>
      </c>
      <c r="O2687" s="71" t="n">
        <f aca="false">F2687*J2687</f>
        <v>8</v>
      </c>
      <c r="P2687" s="71" t="n">
        <f aca="false">E2687*J2687</f>
        <v>0</v>
      </c>
    </row>
    <row r="2688" customFormat="false" ht="15" hidden="false" customHeight="false" outlineLevel="0" collapsed="false">
      <c r="A2688" s="71" t="s">
        <v>60</v>
      </c>
      <c r="B2688" s="71" t="s">
        <v>48</v>
      </c>
      <c r="C2688" s="71" t="s">
        <v>944</v>
      </c>
      <c r="D2688" s="72" t="n">
        <v>281.85</v>
      </c>
      <c r="E2688" s="71" t="n">
        <v>3</v>
      </c>
      <c r="F2688" s="71" t="n">
        <v>91</v>
      </c>
      <c r="G2688" s="72" t="n">
        <v>9549.45</v>
      </c>
      <c r="H2688" s="72" t="n">
        <v>9267.6</v>
      </c>
      <c r="I2688" s="71" t="n">
        <f aca="false">IF(B2688&gt;=Settings!$B$23,1,0)</f>
        <v>0</v>
      </c>
      <c r="J2688" s="71" t="n">
        <v>1</v>
      </c>
      <c r="K2688" s="71" t="n">
        <f aca="false">F2688*I2688*J2688</f>
        <v>0</v>
      </c>
      <c r="L2688" s="71" t="n">
        <f aca="false">E2688*I2688*J2688</f>
        <v>0</v>
      </c>
      <c r="M2688" s="72" t="n">
        <f aca="false">G2688*I2688*J2688</f>
        <v>0</v>
      </c>
      <c r="N2688" s="72" t="n">
        <f aca="false">D2688*I2688*J2688</f>
        <v>0</v>
      </c>
      <c r="O2688" s="71" t="n">
        <f aca="false">F2688*J2688</f>
        <v>91</v>
      </c>
      <c r="P2688" s="71" t="n">
        <f aca="false">E2688*J2688</f>
        <v>3</v>
      </c>
    </row>
    <row r="2689" customFormat="false" ht="15" hidden="false" customHeight="false" outlineLevel="0" collapsed="false">
      <c r="A2689" s="71" t="s">
        <v>61</v>
      </c>
      <c r="B2689" s="71" t="s">
        <v>48</v>
      </c>
      <c r="C2689" s="71" t="s">
        <v>1325</v>
      </c>
      <c r="D2689" s="72" t="n">
        <v>0</v>
      </c>
      <c r="E2689" s="71" t="n">
        <v>0</v>
      </c>
      <c r="F2689" s="71" t="n">
        <v>2</v>
      </c>
      <c r="G2689" s="72" t="n">
        <v>274.9</v>
      </c>
      <c r="H2689" s="72" t="n">
        <v>274.9</v>
      </c>
      <c r="I2689" s="71" t="n">
        <f aca="false">IF(B2689&gt;=Settings!$B$23,1,0)</f>
        <v>0</v>
      </c>
      <c r="J2689" s="71" t="n">
        <v>1</v>
      </c>
      <c r="K2689" s="71" t="n">
        <f aca="false">F2689*I2689*J2689</f>
        <v>0</v>
      </c>
      <c r="L2689" s="71" t="n">
        <f aca="false">E2689*I2689*J2689</f>
        <v>0</v>
      </c>
      <c r="M2689" s="72" t="n">
        <f aca="false">G2689*I2689*J2689</f>
        <v>0</v>
      </c>
      <c r="N2689" s="72" t="n">
        <f aca="false">D2689*I2689*J2689</f>
        <v>-0</v>
      </c>
      <c r="O2689" s="71" t="n">
        <f aca="false">F2689*J2689</f>
        <v>2</v>
      </c>
      <c r="P2689" s="71" t="n">
        <f aca="false">E2689*J2689</f>
        <v>0</v>
      </c>
    </row>
    <row r="2690" customFormat="false" ht="15" hidden="false" customHeight="false" outlineLevel="0" collapsed="false">
      <c r="A2690" s="71" t="s">
        <v>61</v>
      </c>
      <c r="B2690" s="71" t="s">
        <v>48</v>
      </c>
      <c r="C2690" s="71" t="s">
        <v>960</v>
      </c>
      <c r="D2690" s="72" t="n">
        <v>0</v>
      </c>
      <c r="E2690" s="71" t="n">
        <v>0</v>
      </c>
      <c r="F2690" s="71" t="n">
        <v>3</v>
      </c>
      <c r="G2690" s="72" t="n">
        <v>284.85</v>
      </c>
      <c r="H2690" s="72" t="n">
        <v>269.86</v>
      </c>
      <c r="I2690" s="71" t="n">
        <f aca="false">IF(B2690&gt;=Settings!$B$23,1,0)</f>
        <v>0</v>
      </c>
      <c r="J2690" s="71" t="n">
        <v>1</v>
      </c>
      <c r="K2690" s="71" t="n">
        <f aca="false">F2690*I2690*J2690</f>
        <v>0</v>
      </c>
      <c r="L2690" s="71" t="n">
        <f aca="false">E2690*I2690*J2690</f>
        <v>0</v>
      </c>
      <c r="M2690" s="72" t="n">
        <f aca="false">G2690*I2690*J2690</f>
        <v>0</v>
      </c>
      <c r="N2690" s="72" t="n">
        <f aca="false">D2690*I2690*J2690</f>
        <v>-0</v>
      </c>
      <c r="O2690" s="71" t="n">
        <f aca="false">F2690*J2690</f>
        <v>3</v>
      </c>
      <c r="P2690" s="71" t="n">
        <f aca="false">E2690*J2690</f>
        <v>0</v>
      </c>
    </row>
    <row r="2691" customFormat="false" ht="15" hidden="false" customHeight="false" outlineLevel="0" collapsed="false">
      <c r="A2691" s="71" t="s">
        <v>59</v>
      </c>
      <c r="B2691" s="71" t="s">
        <v>48</v>
      </c>
      <c r="C2691" s="71" t="s">
        <v>1128</v>
      </c>
      <c r="D2691" s="72" t="n">
        <v>0</v>
      </c>
      <c r="E2691" s="71" t="n">
        <v>0</v>
      </c>
      <c r="F2691" s="71" t="n">
        <v>47</v>
      </c>
      <c r="G2691" s="72" t="n">
        <v>4071.586</v>
      </c>
      <c r="H2691" s="72" t="n">
        <v>4071.586</v>
      </c>
      <c r="I2691" s="71" t="n">
        <f aca="false">IF(B2691&gt;=Settings!$B$23,1,0)</f>
        <v>0</v>
      </c>
      <c r="J2691" s="71" t="n">
        <v>1</v>
      </c>
      <c r="K2691" s="71" t="n">
        <f aca="false">F2691*I2691*J2691</f>
        <v>0</v>
      </c>
      <c r="L2691" s="71" t="n">
        <f aca="false">E2691*I2691*J2691</f>
        <v>0</v>
      </c>
      <c r="M2691" s="72" t="n">
        <f aca="false">G2691*I2691*J2691</f>
        <v>0</v>
      </c>
      <c r="N2691" s="72" t="n">
        <f aca="false">D2691*I2691*J2691</f>
        <v>-0</v>
      </c>
      <c r="O2691" s="71" t="n">
        <f aca="false">F2691*J2691</f>
        <v>47</v>
      </c>
      <c r="P2691" s="71" t="n">
        <f aca="false">E2691*J2691</f>
        <v>0</v>
      </c>
    </row>
    <row r="2692" customFormat="false" ht="15" hidden="false" customHeight="false" outlineLevel="0" collapsed="false">
      <c r="A2692" s="71" t="s">
        <v>60</v>
      </c>
      <c r="B2692" s="71" t="s">
        <v>48</v>
      </c>
      <c r="C2692" s="71" t="s">
        <v>1655</v>
      </c>
      <c r="D2692" s="72" t="n">
        <v>0</v>
      </c>
      <c r="E2692" s="71" t="n">
        <v>0</v>
      </c>
      <c r="F2692" s="71" t="n">
        <v>4</v>
      </c>
      <c r="G2692" s="72" t="n">
        <v>809.8</v>
      </c>
      <c r="H2692" s="72" t="n">
        <v>809.8</v>
      </c>
      <c r="I2692" s="71" t="n">
        <f aca="false">IF(B2692&gt;=Settings!$B$23,1,0)</f>
        <v>0</v>
      </c>
      <c r="J2692" s="71" t="n">
        <v>1</v>
      </c>
      <c r="K2692" s="71" t="n">
        <f aca="false">F2692*I2692*J2692</f>
        <v>0</v>
      </c>
      <c r="L2692" s="71" t="n">
        <f aca="false">E2692*I2692*J2692</f>
        <v>0</v>
      </c>
      <c r="M2692" s="72" t="n">
        <f aca="false">G2692*I2692*J2692</f>
        <v>0</v>
      </c>
      <c r="N2692" s="72" t="n">
        <f aca="false">D2692*I2692*J2692</f>
        <v>-0</v>
      </c>
      <c r="O2692" s="71" t="n">
        <f aca="false">F2692*J2692</f>
        <v>4</v>
      </c>
      <c r="P2692" s="71" t="n">
        <f aca="false">E2692*J2692</f>
        <v>0</v>
      </c>
    </row>
    <row r="2693" customFormat="false" ht="15" hidden="false" customHeight="false" outlineLevel="0" collapsed="false">
      <c r="A2693" s="71" t="s">
        <v>61</v>
      </c>
      <c r="B2693" s="71" t="s">
        <v>48</v>
      </c>
      <c r="C2693" s="71" t="s">
        <v>1324</v>
      </c>
      <c r="D2693" s="72" t="n">
        <v>0</v>
      </c>
      <c r="E2693" s="71" t="n">
        <v>0</v>
      </c>
      <c r="F2693" s="71" t="n">
        <v>4</v>
      </c>
      <c r="G2693" s="72" t="n">
        <v>692.45</v>
      </c>
      <c r="H2693" s="72" t="n">
        <v>692.45</v>
      </c>
      <c r="I2693" s="71" t="n">
        <f aca="false">IF(B2693&gt;=Settings!$B$23,1,0)</f>
        <v>0</v>
      </c>
      <c r="J2693" s="71" t="n">
        <v>1</v>
      </c>
      <c r="K2693" s="71" t="n">
        <f aca="false">F2693*I2693*J2693</f>
        <v>0</v>
      </c>
      <c r="L2693" s="71" t="n">
        <f aca="false">E2693*I2693*J2693</f>
        <v>0</v>
      </c>
      <c r="M2693" s="72" t="n">
        <f aca="false">G2693*I2693*J2693</f>
        <v>0</v>
      </c>
      <c r="N2693" s="72" t="n">
        <f aca="false">D2693*I2693*J2693</f>
        <v>-0</v>
      </c>
      <c r="O2693" s="71" t="n">
        <f aca="false">F2693*J2693</f>
        <v>4</v>
      </c>
      <c r="P2693" s="71" t="n">
        <f aca="false">E2693*J2693</f>
        <v>0</v>
      </c>
    </row>
    <row r="2694" customFormat="false" ht="15" hidden="false" customHeight="false" outlineLevel="0" collapsed="false">
      <c r="A2694" s="71" t="s">
        <v>59</v>
      </c>
      <c r="B2694" s="71" t="s">
        <v>48</v>
      </c>
      <c r="C2694" s="71" t="s">
        <v>2136</v>
      </c>
      <c r="D2694" s="72" t="n">
        <v>0</v>
      </c>
      <c r="E2694" s="71" t="n">
        <v>0</v>
      </c>
      <c r="F2694" s="71" t="n">
        <v>1</v>
      </c>
      <c r="G2694" s="72" t="n">
        <v>76.95</v>
      </c>
      <c r="H2694" s="72" t="n">
        <v>76.95</v>
      </c>
      <c r="I2694" s="71" t="n">
        <f aca="false">IF(B2694&gt;=Settings!$B$23,1,0)</f>
        <v>0</v>
      </c>
      <c r="J2694" s="71" t="n">
        <v>1</v>
      </c>
      <c r="K2694" s="71" t="n">
        <f aca="false">F2694*I2694*J2694</f>
        <v>0</v>
      </c>
      <c r="L2694" s="71" t="n">
        <f aca="false">E2694*I2694*J2694</f>
        <v>0</v>
      </c>
      <c r="M2694" s="72" t="n">
        <f aca="false">G2694*I2694*J2694</f>
        <v>0</v>
      </c>
      <c r="N2694" s="72" t="n">
        <f aca="false">D2694*I2694*J2694</f>
        <v>-0</v>
      </c>
      <c r="O2694" s="71" t="n">
        <f aca="false">F2694*J2694</f>
        <v>1</v>
      </c>
      <c r="P2694" s="71" t="n">
        <f aca="false">E2694*J2694</f>
        <v>0</v>
      </c>
    </row>
    <row r="2695" customFormat="false" ht="15" hidden="false" customHeight="false" outlineLevel="0" collapsed="false">
      <c r="A2695" s="71" t="s">
        <v>59</v>
      </c>
      <c r="B2695" s="71" t="s">
        <v>48</v>
      </c>
      <c r="C2695" s="71" t="s">
        <v>1008</v>
      </c>
      <c r="D2695" s="72" t="n">
        <v>0</v>
      </c>
      <c r="E2695" s="71" t="n">
        <v>0</v>
      </c>
      <c r="F2695" s="71" t="n">
        <v>9</v>
      </c>
      <c r="G2695" s="72" t="n">
        <v>934.318</v>
      </c>
      <c r="H2695" s="72" t="n">
        <v>934.318</v>
      </c>
      <c r="I2695" s="71" t="n">
        <f aca="false">IF(B2695&gt;=Settings!$B$23,1,0)</f>
        <v>0</v>
      </c>
      <c r="J2695" s="71" t="n">
        <v>1</v>
      </c>
      <c r="K2695" s="71" t="n">
        <f aca="false">F2695*I2695*J2695</f>
        <v>0</v>
      </c>
      <c r="L2695" s="71" t="n">
        <f aca="false">E2695*I2695*J2695</f>
        <v>0</v>
      </c>
      <c r="M2695" s="72" t="n">
        <f aca="false">G2695*I2695*J2695</f>
        <v>0</v>
      </c>
      <c r="N2695" s="72" t="n">
        <f aca="false">D2695*I2695*J2695</f>
        <v>-0</v>
      </c>
      <c r="O2695" s="71" t="n">
        <f aca="false">F2695*J2695</f>
        <v>9</v>
      </c>
      <c r="P2695" s="71" t="n">
        <f aca="false">E2695*J2695</f>
        <v>0</v>
      </c>
    </row>
    <row r="2696" customFormat="false" ht="15" hidden="false" customHeight="false" outlineLevel="0" collapsed="false">
      <c r="A2696" s="71" t="s">
        <v>60</v>
      </c>
      <c r="B2696" s="71" t="s">
        <v>48</v>
      </c>
      <c r="C2696" s="71" t="s">
        <v>393</v>
      </c>
      <c r="D2696" s="72" t="n">
        <v>27.65</v>
      </c>
      <c r="E2696" s="71" t="n">
        <v>7</v>
      </c>
      <c r="F2696" s="71" t="n">
        <v>246</v>
      </c>
      <c r="G2696" s="72" t="n">
        <v>1046.7</v>
      </c>
      <c r="H2696" s="72" t="n">
        <v>1019.05</v>
      </c>
      <c r="I2696" s="71" t="n">
        <f aca="false">IF(B2696&gt;=Settings!$B$23,1,0)</f>
        <v>0</v>
      </c>
      <c r="J2696" s="71" t="n">
        <v>1</v>
      </c>
      <c r="K2696" s="71" t="n">
        <f aca="false">F2696*I2696*J2696</f>
        <v>0</v>
      </c>
      <c r="L2696" s="71" t="n">
        <f aca="false">E2696*I2696*J2696</f>
        <v>0</v>
      </c>
      <c r="M2696" s="72" t="n">
        <f aca="false">G2696*I2696*J2696</f>
        <v>0</v>
      </c>
      <c r="N2696" s="72" t="n">
        <f aca="false">D2696*I2696*J2696</f>
        <v>0</v>
      </c>
      <c r="O2696" s="71" t="n">
        <f aca="false">F2696*J2696</f>
        <v>246</v>
      </c>
      <c r="P2696" s="71" t="n">
        <f aca="false">E2696*J2696</f>
        <v>7</v>
      </c>
    </row>
    <row r="2697" customFormat="false" ht="15" hidden="false" customHeight="false" outlineLevel="0" collapsed="false">
      <c r="A2697" s="71" t="s">
        <v>61</v>
      </c>
      <c r="B2697" s="71" t="s">
        <v>48</v>
      </c>
      <c r="C2697" s="71" t="s">
        <v>1253</v>
      </c>
      <c r="D2697" s="72" t="n">
        <v>0</v>
      </c>
      <c r="E2697" s="71" t="n">
        <v>0</v>
      </c>
      <c r="F2697" s="71" t="n">
        <v>3</v>
      </c>
      <c r="G2697" s="72" t="n">
        <v>556.85</v>
      </c>
      <c r="H2697" s="72" t="n">
        <v>530.61</v>
      </c>
      <c r="I2697" s="71" t="n">
        <f aca="false">IF(B2697&gt;=Settings!$B$23,1,0)</f>
        <v>0</v>
      </c>
      <c r="J2697" s="71" t="n">
        <v>1</v>
      </c>
      <c r="K2697" s="71" t="n">
        <f aca="false">F2697*I2697*J2697</f>
        <v>0</v>
      </c>
      <c r="L2697" s="71" t="n">
        <f aca="false">E2697*I2697*J2697</f>
        <v>0</v>
      </c>
      <c r="M2697" s="72" t="n">
        <f aca="false">G2697*I2697*J2697</f>
        <v>0</v>
      </c>
      <c r="N2697" s="72" t="n">
        <f aca="false">D2697*I2697*J2697</f>
        <v>-0</v>
      </c>
      <c r="O2697" s="71" t="n">
        <f aca="false">F2697*J2697</f>
        <v>3</v>
      </c>
      <c r="P2697" s="71" t="n">
        <f aca="false">E2697*J2697</f>
        <v>0</v>
      </c>
    </row>
    <row r="2698" customFormat="false" ht="15" hidden="false" customHeight="false" outlineLevel="0" collapsed="false">
      <c r="A2698" s="71" t="s">
        <v>59</v>
      </c>
      <c r="B2698" s="71" t="s">
        <v>48</v>
      </c>
      <c r="C2698" s="71" t="s">
        <v>1421</v>
      </c>
      <c r="D2698" s="72" t="n">
        <v>0</v>
      </c>
      <c r="E2698" s="71" t="n">
        <v>0</v>
      </c>
      <c r="F2698" s="71" t="n">
        <v>1</v>
      </c>
      <c r="G2698" s="72" t="n">
        <v>124.95</v>
      </c>
      <c r="H2698" s="72" t="n">
        <v>124.95</v>
      </c>
      <c r="I2698" s="71" t="n">
        <f aca="false">IF(B2698&gt;=Settings!$B$23,1,0)</f>
        <v>0</v>
      </c>
      <c r="J2698" s="71" t="n">
        <v>1</v>
      </c>
      <c r="K2698" s="71" t="n">
        <f aca="false">F2698*I2698*J2698</f>
        <v>0</v>
      </c>
      <c r="L2698" s="71" t="n">
        <f aca="false">E2698*I2698*J2698</f>
        <v>0</v>
      </c>
      <c r="M2698" s="72" t="n">
        <f aca="false">G2698*I2698*J2698</f>
        <v>0</v>
      </c>
      <c r="N2698" s="72" t="n">
        <f aca="false">D2698*I2698*J2698</f>
        <v>-0</v>
      </c>
      <c r="O2698" s="71" t="n">
        <f aca="false">F2698*J2698</f>
        <v>1</v>
      </c>
      <c r="P2698" s="71" t="n">
        <f aca="false">E2698*J2698</f>
        <v>0</v>
      </c>
    </row>
    <row r="2699" customFormat="false" ht="15" hidden="false" customHeight="false" outlineLevel="0" collapsed="false">
      <c r="A2699" s="71" t="s">
        <v>61</v>
      </c>
      <c r="B2699" s="71" t="s">
        <v>48</v>
      </c>
      <c r="C2699" s="71" t="s">
        <v>923</v>
      </c>
      <c r="D2699" s="72" t="n">
        <v>0</v>
      </c>
      <c r="E2699" s="71" t="n">
        <v>0</v>
      </c>
      <c r="F2699" s="71" t="n">
        <v>10</v>
      </c>
      <c r="G2699" s="72" t="n">
        <v>1004.5</v>
      </c>
      <c r="H2699" s="72" t="n">
        <v>990.26</v>
      </c>
      <c r="I2699" s="71" t="n">
        <f aca="false">IF(B2699&gt;=Settings!$B$23,1,0)</f>
        <v>0</v>
      </c>
      <c r="J2699" s="71" t="n">
        <v>1</v>
      </c>
      <c r="K2699" s="71" t="n">
        <f aca="false">F2699*I2699*J2699</f>
        <v>0</v>
      </c>
      <c r="L2699" s="71" t="n">
        <f aca="false">E2699*I2699*J2699</f>
        <v>0</v>
      </c>
      <c r="M2699" s="72" t="n">
        <f aca="false">G2699*I2699*J2699</f>
        <v>0</v>
      </c>
      <c r="N2699" s="72" t="n">
        <f aca="false">D2699*I2699*J2699</f>
        <v>-0</v>
      </c>
      <c r="O2699" s="71" t="n">
        <f aca="false">F2699*J2699</f>
        <v>10</v>
      </c>
      <c r="P2699" s="71" t="n">
        <f aca="false">E2699*J2699</f>
        <v>0</v>
      </c>
    </row>
    <row r="2700" customFormat="false" ht="15" hidden="false" customHeight="false" outlineLevel="0" collapsed="false">
      <c r="A2700" s="71" t="s">
        <v>59</v>
      </c>
      <c r="B2700" s="71" t="s">
        <v>48</v>
      </c>
      <c r="C2700" s="71" t="s">
        <v>1483</v>
      </c>
      <c r="D2700" s="72" t="n">
        <v>0</v>
      </c>
      <c r="E2700" s="71" t="n">
        <v>0</v>
      </c>
      <c r="F2700" s="71" t="n">
        <v>3</v>
      </c>
      <c r="G2700" s="72" t="n">
        <v>249.03</v>
      </c>
      <c r="H2700" s="72" t="n">
        <v>249.03</v>
      </c>
      <c r="I2700" s="71" t="n">
        <f aca="false">IF(B2700&gt;=Settings!$B$23,1,0)</f>
        <v>0</v>
      </c>
      <c r="J2700" s="71" t="n">
        <v>1</v>
      </c>
      <c r="K2700" s="71" t="n">
        <f aca="false">F2700*I2700*J2700</f>
        <v>0</v>
      </c>
      <c r="L2700" s="71" t="n">
        <f aca="false">E2700*I2700*J2700</f>
        <v>0</v>
      </c>
      <c r="M2700" s="72" t="n">
        <f aca="false">G2700*I2700*J2700</f>
        <v>0</v>
      </c>
      <c r="N2700" s="72" t="n">
        <f aca="false">D2700*I2700*J2700</f>
        <v>-0</v>
      </c>
      <c r="O2700" s="71" t="n">
        <f aca="false">F2700*J2700</f>
        <v>3</v>
      </c>
      <c r="P2700" s="71" t="n">
        <f aca="false">E2700*J2700</f>
        <v>0</v>
      </c>
    </row>
    <row r="2701" customFormat="false" ht="15" hidden="false" customHeight="false" outlineLevel="0" collapsed="false">
      <c r="A2701" s="71" t="s">
        <v>59</v>
      </c>
      <c r="B2701" s="71" t="s">
        <v>48</v>
      </c>
      <c r="C2701" s="71" t="s">
        <v>1487</v>
      </c>
      <c r="D2701" s="72" t="n">
        <v>0</v>
      </c>
      <c r="E2701" s="71" t="n">
        <v>0</v>
      </c>
      <c r="F2701" s="71" t="n">
        <v>2</v>
      </c>
      <c r="G2701" s="72" t="n">
        <v>339.9</v>
      </c>
      <c r="H2701" s="72" t="n">
        <v>339.9</v>
      </c>
      <c r="I2701" s="71" t="n">
        <f aca="false">IF(B2701&gt;=Settings!$B$23,1,0)</f>
        <v>0</v>
      </c>
      <c r="J2701" s="71" t="n">
        <v>1</v>
      </c>
      <c r="K2701" s="71" t="n">
        <f aca="false">F2701*I2701*J2701</f>
        <v>0</v>
      </c>
      <c r="L2701" s="71" t="n">
        <f aca="false">E2701*I2701*J2701</f>
        <v>0</v>
      </c>
      <c r="M2701" s="72" t="n">
        <f aca="false">G2701*I2701*J2701</f>
        <v>0</v>
      </c>
      <c r="N2701" s="72" t="n">
        <f aca="false">D2701*I2701*J2701</f>
        <v>-0</v>
      </c>
      <c r="O2701" s="71" t="n">
        <f aca="false">F2701*J2701</f>
        <v>2</v>
      </c>
      <c r="P2701" s="71" t="n">
        <f aca="false">E2701*J2701</f>
        <v>0</v>
      </c>
    </row>
    <row r="2702" customFormat="false" ht="15" hidden="false" customHeight="false" outlineLevel="0" collapsed="false">
      <c r="A2702" s="71" t="s">
        <v>59</v>
      </c>
      <c r="B2702" s="71" t="s">
        <v>48</v>
      </c>
      <c r="C2702" s="71" t="s">
        <v>1486</v>
      </c>
      <c r="D2702" s="72" t="n">
        <v>0</v>
      </c>
      <c r="E2702" s="71" t="n">
        <v>0</v>
      </c>
      <c r="F2702" s="71" t="n">
        <v>3</v>
      </c>
      <c r="G2702" s="72" t="n">
        <v>194.85</v>
      </c>
      <c r="H2702" s="72" t="n">
        <v>194.85</v>
      </c>
      <c r="I2702" s="71" t="n">
        <f aca="false">IF(B2702&gt;=Settings!$B$23,1,0)</f>
        <v>0</v>
      </c>
      <c r="J2702" s="71" t="n">
        <v>1</v>
      </c>
      <c r="K2702" s="71" t="n">
        <f aca="false">F2702*I2702*J2702</f>
        <v>0</v>
      </c>
      <c r="L2702" s="71" t="n">
        <f aca="false">E2702*I2702*J2702</f>
        <v>0</v>
      </c>
      <c r="M2702" s="72" t="n">
        <f aca="false">G2702*I2702*J2702</f>
        <v>0</v>
      </c>
      <c r="N2702" s="72" t="n">
        <f aca="false">D2702*I2702*J2702</f>
        <v>-0</v>
      </c>
      <c r="O2702" s="71" t="n">
        <f aca="false">F2702*J2702</f>
        <v>3</v>
      </c>
      <c r="P2702" s="71" t="n">
        <f aca="false">E2702*J2702</f>
        <v>0</v>
      </c>
    </row>
    <row r="2703" customFormat="false" ht="15" hidden="false" customHeight="false" outlineLevel="0" collapsed="false">
      <c r="A2703" s="71" t="s">
        <v>59</v>
      </c>
      <c r="B2703" s="71" t="s">
        <v>48</v>
      </c>
      <c r="C2703" s="71" t="s">
        <v>1111</v>
      </c>
      <c r="D2703" s="72" t="n">
        <v>0</v>
      </c>
      <c r="E2703" s="71" t="n">
        <v>0</v>
      </c>
      <c r="F2703" s="71" t="n">
        <v>21</v>
      </c>
      <c r="G2703" s="72" t="n">
        <v>697.072</v>
      </c>
      <c r="H2703" s="72" t="n">
        <v>697.072</v>
      </c>
      <c r="I2703" s="71" t="n">
        <f aca="false">IF(B2703&gt;=Settings!$B$23,1,0)</f>
        <v>0</v>
      </c>
      <c r="J2703" s="71" t="n">
        <v>1</v>
      </c>
      <c r="K2703" s="71" t="n">
        <f aca="false">F2703*I2703*J2703</f>
        <v>0</v>
      </c>
      <c r="L2703" s="71" t="n">
        <f aca="false">E2703*I2703*J2703</f>
        <v>0</v>
      </c>
      <c r="M2703" s="72" t="n">
        <f aca="false">G2703*I2703*J2703</f>
        <v>0</v>
      </c>
      <c r="N2703" s="72" t="n">
        <f aca="false">D2703*I2703*J2703</f>
        <v>-0</v>
      </c>
      <c r="O2703" s="71" t="n">
        <f aca="false">F2703*J2703</f>
        <v>21</v>
      </c>
      <c r="P2703" s="71" t="n">
        <f aca="false">E2703*J2703</f>
        <v>0</v>
      </c>
    </row>
    <row r="2704" customFormat="false" ht="15" hidden="false" customHeight="false" outlineLevel="0" collapsed="false">
      <c r="A2704" s="71" t="s">
        <v>59</v>
      </c>
      <c r="B2704" s="71" t="s">
        <v>48</v>
      </c>
      <c r="C2704" s="71" t="s">
        <v>1029</v>
      </c>
      <c r="D2704" s="72" t="n">
        <v>0</v>
      </c>
      <c r="E2704" s="71" t="n">
        <v>0</v>
      </c>
      <c r="F2704" s="71" t="n">
        <v>24</v>
      </c>
      <c r="G2704" s="72" t="n">
        <v>214.8</v>
      </c>
      <c r="H2704" s="72" t="n">
        <v>214.8</v>
      </c>
      <c r="I2704" s="71" t="n">
        <f aca="false">IF(B2704&gt;=Settings!$B$23,1,0)</f>
        <v>0</v>
      </c>
      <c r="J2704" s="71" t="n">
        <v>1</v>
      </c>
      <c r="K2704" s="71" t="n">
        <f aca="false">F2704*I2704*J2704</f>
        <v>0</v>
      </c>
      <c r="L2704" s="71" t="n">
        <f aca="false">E2704*I2704*J2704</f>
        <v>0</v>
      </c>
      <c r="M2704" s="72" t="n">
        <f aca="false">G2704*I2704*J2704</f>
        <v>0</v>
      </c>
      <c r="N2704" s="72" t="n">
        <f aca="false">D2704*I2704*J2704</f>
        <v>-0</v>
      </c>
      <c r="O2704" s="71" t="n">
        <f aca="false">F2704*J2704</f>
        <v>24</v>
      </c>
      <c r="P2704" s="71" t="n">
        <f aca="false">E2704*J2704</f>
        <v>0</v>
      </c>
    </row>
    <row r="2705" customFormat="false" ht="15" hidden="false" customHeight="false" outlineLevel="0" collapsed="false">
      <c r="A2705" s="71" t="s">
        <v>59</v>
      </c>
      <c r="B2705" s="71" t="s">
        <v>48</v>
      </c>
      <c r="C2705" s="71" t="s">
        <v>152</v>
      </c>
      <c r="D2705" s="72" t="n">
        <v>0</v>
      </c>
      <c r="E2705" s="71" t="n">
        <v>0</v>
      </c>
      <c r="F2705" s="71" t="n">
        <v>20</v>
      </c>
      <c r="G2705" s="72" t="n">
        <v>3044.28</v>
      </c>
      <c r="H2705" s="72" t="n">
        <v>3044.28</v>
      </c>
      <c r="I2705" s="71" t="n">
        <f aca="false">IF(B2705&gt;=Settings!$B$23,1,0)</f>
        <v>0</v>
      </c>
      <c r="J2705" s="71" t="n">
        <v>1</v>
      </c>
      <c r="K2705" s="71" t="n">
        <f aca="false">F2705*I2705*J2705</f>
        <v>0</v>
      </c>
      <c r="L2705" s="71" t="n">
        <f aca="false">E2705*I2705*J2705</f>
        <v>0</v>
      </c>
      <c r="M2705" s="72" t="n">
        <f aca="false">G2705*I2705*J2705</f>
        <v>0</v>
      </c>
      <c r="N2705" s="72" t="n">
        <f aca="false">D2705*I2705*J2705</f>
        <v>-0</v>
      </c>
      <c r="O2705" s="71" t="n">
        <f aca="false">F2705*J2705</f>
        <v>20</v>
      </c>
      <c r="P2705" s="71" t="n">
        <f aca="false">E2705*J2705</f>
        <v>0</v>
      </c>
    </row>
    <row r="2706" customFormat="false" ht="15" hidden="false" customHeight="false" outlineLevel="0" collapsed="false">
      <c r="A2706" s="71" t="s">
        <v>61</v>
      </c>
      <c r="B2706" s="71" t="s">
        <v>48</v>
      </c>
      <c r="C2706" s="71" t="s">
        <v>124</v>
      </c>
      <c r="D2706" s="72" t="n">
        <v>0</v>
      </c>
      <c r="E2706" s="71" t="n">
        <v>0</v>
      </c>
      <c r="F2706" s="71" t="n">
        <v>2</v>
      </c>
      <c r="G2706" s="72" t="n">
        <v>297.9</v>
      </c>
      <c r="H2706" s="72" t="n">
        <v>297.9</v>
      </c>
      <c r="I2706" s="71" t="n">
        <f aca="false">IF(B2706&gt;=Settings!$B$23,1,0)</f>
        <v>0</v>
      </c>
      <c r="J2706" s="71" t="n">
        <v>1</v>
      </c>
      <c r="K2706" s="71" t="n">
        <f aca="false">F2706*I2706*J2706</f>
        <v>0</v>
      </c>
      <c r="L2706" s="71" t="n">
        <f aca="false">E2706*I2706*J2706</f>
        <v>0</v>
      </c>
      <c r="M2706" s="72" t="n">
        <f aca="false">G2706*I2706*J2706</f>
        <v>0</v>
      </c>
      <c r="N2706" s="72" t="n">
        <f aca="false">D2706*I2706*J2706</f>
        <v>-0</v>
      </c>
      <c r="O2706" s="71" t="n">
        <f aca="false">F2706*J2706</f>
        <v>2</v>
      </c>
      <c r="P2706" s="71" t="n">
        <f aca="false">E2706*J2706</f>
        <v>0</v>
      </c>
    </row>
    <row r="2707" customFormat="false" ht="15" hidden="false" customHeight="false" outlineLevel="0" collapsed="false">
      <c r="A2707" s="71" t="s">
        <v>61</v>
      </c>
      <c r="B2707" s="71" t="s">
        <v>48</v>
      </c>
      <c r="C2707" s="71" t="s">
        <v>1156</v>
      </c>
      <c r="D2707" s="72" t="n">
        <v>0</v>
      </c>
      <c r="E2707" s="71" t="n">
        <v>0</v>
      </c>
      <c r="F2707" s="71" t="n">
        <v>1</v>
      </c>
      <c r="G2707" s="72" t="n">
        <v>99.95</v>
      </c>
      <c r="H2707" s="72" t="n">
        <v>99.95</v>
      </c>
      <c r="I2707" s="71" t="n">
        <f aca="false">IF(B2707&gt;=Settings!$B$23,1,0)</f>
        <v>0</v>
      </c>
      <c r="J2707" s="71" t="n">
        <v>1</v>
      </c>
      <c r="K2707" s="71" t="n">
        <f aca="false">F2707*I2707*J2707</f>
        <v>0</v>
      </c>
      <c r="L2707" s="71" t="n">
        <f aca="false">E2707*I2707*J2707</f>
        <v>0</v>
      </c>
      <c r="M2707" s="72" t="n">
        <f aca="false">G2707*I2707*J2707</f>
        <v>0</v>
      </c>
      <c r="N2707" s="72" t="n">
        <f aca="false">D2707*I2707*J2707</f>
        <v>-0</v>
      </c>
      <c r="O2707" s="71" t="n">
        <f aca="false">F2707*J2707</f>
        <v>1</v>
      </c>
      <c r="P2707" s="71" t="n">
        <f aca="false">E2707*J2707</f>
        <v>0</v>
      </c>
    </row>
    <row r="2708" customFormat="false" ht="15" hidden="false" customHeight="false" outlineLevel="0" collapsed="false">
      <c r="A2708" s="71" t="s">
        <v>59</v>
      </c>
      <c r="B2708" s="71" t="s">
        <v>48</v>
      </c>
      <c r="C2708" s="71" t="s">
        <v>1268</v>
      </c>
      <c r="D2708" s="72" t="n">
        <v>0</v>
      </c>
      <c r="E2708" s="71" t="n">
        <v>0</v>
      </c>
      <c r="F2708" s="71" t="n">
        <v>6</v>
      </c>
      <c r="G2708" s="72" t="n">
        <v>653.7</v>
      </c>
      <c r="H2708" s="72" t="n">
        <v>653.7</v>
      </c>
      <c r="I2708" s="71" t="n">
        <f aca="false">IF(B2708&gt;=Settings!$B$23,1,0)</f>
        <v>0</v>
      </c>
      <c r="J2708" s="71" t="n">
        <v>1</v>
      </c>
      <c r="K2708" s="71" t="n">
        <f aca="false">F2708*I2708*J2708</f>
        <v>0</v>
      </c>
      <c r="L2708" s="71" t="n">
        <f aca="false">E2708*I2708*J2708</f>
        <v>0</v>
      </c>
      <c r="M2708" s="72" t="n">
        <f aca="false">G2708*I2708*J2708</f>
        <v>0</v>
      </c>
      <c r="N2708" s="72" t="n">
        <f aca="false">D2708*I2708*J2708</f>
        <v>-0</v>
      </c>
      <c r="O2708" s="71" t="n">
        <f aca="false">F2708*J2708</f>
        <v>6</v>
      </c>
      <c r="P2708" s="71" t="n">
        <f aca="false">E2708*J2708</f>
        <v>0</v>
      </c>
    </row>
    <row r="2709" customFormat="false" ht="15" hidden="false" customHeight="false" outlineLevel="0" collapsed="false">
      <c r="A2709" s="71" t="s">
        <v>59</v>
      </c>
      <c r="B2709" s="71" t="s">
        <v>48</v>
      </c>
      <c r="C2709" s="71" t="s">
        <v>951</v>
      </c>
      <c r="D2709" s="72" t="n">
        <v>0</v>
      </c>
      <c r="E2709" s="71" t="n">
        <v>0</v>
      </c>
      <c r="F2709" s="71" t="n">
        <v>1</v>
      </c>
      <c r="G2709" s="72" t="n">
        <v>104.95</v>
      </c>
      <c r="H2709" s="72" t="n">
        <v>104.95</v>
      </c>
      <c r="I2709" s="71" t="n">
        <f aca="false">IF(B2709&gt;=Settings!$B$23,1,0)</f>
        <v>0</v>
      </c>
      <c r="J2709" s="71" t="n">
        <v>1</v>
      </c>
      <c r="K2709" s="71" t="n">
        <f aca="false">F2709*I2709*J2709</f>
        <v>0</v>
      </c>
      <c r="L2709" s="71" t="n">
        <f aca="false">E2709*I2709*J2709</f>
        <v>0</v>
      </c>
      <c r="M2709" s="72" t="n">
        <f aca="false">G2709*I2709*J2709</f>
        <v>0</v>
      </c>
      <c r="N2709" s="72" t="n">
        <f aca="false">D2709*I2709*J2709</f>
        <v>-0</v>
      </c>
      <c r="O2709" s="71" t="n">
        <f aca="false">F2709*J2709</f>
        <v>1</v>
      </c>
      <c r="P2709" s="71" t="n">
        <f aca="false">E2709*J2709</f>
        <v>0</v>
      </c>
    </row>
    <row r="2710" customFormat="false" ht="15" hidden="false" customHeight="false" outlineLevel="0" collapsed="false">
      <c r="A2710" s="71" t="s">
        <v>60</v>
      </c>
      <c r="B2710" s="71" t="s">
        <v>48</v>
      </c>
      <c r="C2710" s="71" t="s">
        <v>1069</v>
      </c>
      <c r="D2710" s="72" t="n">
        <v>80.35</v>
      </c>
      <c r="E2710" s="71" t="n">
        <v>1</v>
      </c>
      <c r="F2710" s="71" t="n">
        <v>7</v>
      </c>
      <c r="G2710" s="72" t="n">
        <v>532.45</v>
      </c>
      <c r="H2710" s="72" t="n">
        <v>452.1</v>
      </c>
      <c r="I2710" s="71" t="n">
        <f aca="false">IF(B2710&gt;=Settings!$B$23,1,0)</f>
        <v>0</v>
      </c>
      <c r="J2710" s="71" t="n">
        <v>1</v>
      </c>
      <c r="K2710" s="71" t="n">
        <f aca="false">F2710*I2710*J2710</f>
        <v>0</v>
      </c>
      <c r="L2710" s="71" t="n">
        <f aca="false">E2710*I2710*J2710</f>
        <v>0</v>
      </c>
      <c r="M2710" s="72" t="n">
        <f aca="false">G2710*I2710*J2710</f>
        <v>0</v>
      </c>
      <c r="N2710" s="72" t="n">
        <f aca="false">D2710*I2710*J2710</f>
        <v>0</v>
      </c>
      <c r="O2710" s="71" t="n">
        <f aca="false">F2710*J2710</f>
        <v>7</v>
      </c>
      <c r="P2710" s="71" t="n">
        <f aca="false">E2710*J2710</f>
        <v>1</v>
      </c>
    </row>
    <row r="2711" customFormat="false" ht="15" hidden="false" customHeight="false" outlineLevel="0" collapsed="false">
      <c r="A2711" s="71" t="s">
        <v>59</v>
      </c>
      <c r="B2711" s="71" t="s">
        <v>48</v>
      </c>
      <c r="C2711" s="71" t="s">
        <v>1269</v>
      </c>
      <c r="D2711" s="72" t="n">
        <v>0</v>
      </c>
      <c r="E2711" s="71" t="n">
        <v>0</v>
      </c>
      <c r="F2711" s="71" t="n">
        <v>1</v>
      </c>
      <c r="G2711" s="72" t="n">
        <v>126.95</v>
      </c>
      <c r="H2711" s="72" t="n">
        <v>126.95</v>
      </c>
      <c r="I2711" s="71" t="n">
        <f aca="false">IF(B2711&gt;=Settings!$B$23,1,0)</f>
        <v>0</v>
      </c>
      <c r="J2711" s="71" t="n">
        <v>1</v>
      </c>
      <c r="K2711" s="71" t="n">
        <f aca="false">F2711*I2711*J2711</f>
        <v>0</v>
      </c>
      <c r="L2711" s="71" t="n">
        <f aca="false">E2711*I2711*J2711</f>
        <v>0</v>
      </c>
      <c r="M2711" s="72" t="n">
        <f aca="false">G2711*I2711*J2711</f>
        <v>0</v>
      </c>
      <c r="N2711" s="72" t="n">
        <f aca="false">D2711*I2711*J2711</f>
        <v>-0</v>
      </c>
      <c r="O2711" s="71" t="n">
        <f aca="false">F2711*J2711</f>
        <v>1</v>
      </c>
      <c r="P2711" s="71" t="n">
        <f aca="false">E2711*J2711</f>
        <v>0</v>
      </c>
    </row>
    <row r="2712" customFormat="false" ht="15" hidden="false" customHeight="false" outlineLevel="0" collapsed="false">
      <c r="A2712" s="71" t="s">
        <v>59</v>
      </c>
      <c r="B2712" s="71" t="s">
        <v>48</v>
      </c>
      <c r="C2712" s="71" t="s">
        <v>1770</v>
      </c>
      <c r="D2712" s="72" t="n">
        <v>0</v>
      </c>
      <c r="E2712" s="71" t="n">
        <v>0</v>
      </c>
      <c r="F2712" s="71" t="n">
        <v>2</v>
      </c>
      <c r="G2712" s="72" t="n">
        <v>191.64</v>
      </c>
      <c r="H2712" s="72" t="n">
        <v>191.64</v>
      </c>
      <c r="I2712" s="71" t="n">
        <f aca="false">IF(B2712&gt;=Settings!$B$23,1,0)</f>
        <v>0</v>
      </c>
      <c r="J2712" s="71" t="n">
        <v>1</v>
      </c>
      <c r="K2712" s="71" t="n">
        <f aca="false">F2712*I2712*J2712</f>
        <v>0</v>
      </c>
      <c r="L2712" s="71" t="n">
        <f aca="false">E2712*I2712*J2712</f>
        <v>0</v>
      </c>
      <c r="M2712" s="72" t="n">
        <f aca="false">G2712*I2712*J2712</f>
        <v>0</v>
      </c>
      <c r="N2712" s="72" t="n">
        <f aca="false">D2712*I2712*J2712</f>
        <v>-0</v>
      </c>
      <c r="O2712" s="71" t="n">
        <f aca="false">F2712*J2712</f>
        <v>2</v>
      </c>
      <c r="P2712" s="71" t="n">
        <f aca="false">E2712*J2712</f>
        <v>0</v>
      </c>
    </row>
    <row r="2713" customFormat="false" ht="15" hidden="false" customHeight="false" outlineLevel="0" collapsed="false">
      <c r="A2713" s="71" t="s">
        <v>60</v>
      </c>
      <c r="B2713" s="71" t="s">
        <v>48</v>
      </c>
      <c r="C2713" s="71" t="s">
        <v>2102</v>
      </c>
      <c r="D2713" s="72" t="n">
        <v>100.95</v>
      </c>
      <c r="E2713" s="71" t="n">
        <v>1</v>
      </c>
      <c r="F2713" s="71" t="n">
        <v>5</v>
      </c>
      <c r="G2713" s="72" t="n">
        <v>444.75</v>
      </c>
      <c r="H2713" s="72" t="n">
        <v>343.8</v>
      </c>
      <c r="I2713" s="71" t="n">
        <f aca="false">IF(B2713&gt;=Settings!$B$23,1,0)</f>
        <v>0</v>
      </c>
      <c r="J2713" s="71" t="n">
        <v>1</v>
      </c>
      <c r="K2713" s="71" t="n">
        <f aca="false">F2713*I2713*J2713</f>
        <v>0</v>
      </c>
      <c r="L2713" s="71" t="n">
        <f aca="false">E2713*I2713*J2713</f>
        <v>0</v>
      </c>
      <c r="M2713" s="72" t="n">
        <f aca="false">G2713*I2713*J2713</f>
        <v>0</v>
      </c>
      <c r="N2713" s="72" t="n">
        <f aca="false">D2713*I2713*J2713</f>
        <v>0</v>
      </c>
      <c r="O2713" s="71" t="n">
        <f aca="false">F2713*J2713</f>
        <v>5</v>
      </c>
      <c r="P2713" s="71" t="n">
        <f aca="false">E2713*J2713</f>
        <v>1</v>
      </c>
    </row>
    <row r="2714" customFormat="false" ht="15" hidden="false" customHeight="false" outlineLevel="0" collapsed="false">
      <c r="A2714" s="71" t="s">
        <v>60</v>
      </c>
      <c r="B2714" s="71" t="s">
        <v>48</v>
      </c>
      <c r="C2714" s="71" t="s">
        <v>138</v>
      </c>
      <c r="D2714" s="72" t="n">
        <v>2328.85</v>
      </c>
      <c r="E2714" s="71" t="n">
        <v>23</v>
      </c>
      <c r="F2714" s="71" t="n">
        <v>456</v>
      </c>
      <c r="G2714" s="72" t="n">
        <v>45622.2</v>
      </c>
      <c r="H2714" s="72" t="n">
        <v>43278.36</v>
      </c>
      <c r="I2714" s="71" t="n">
        <f aca="false">IF(B2714&gt;=Settings!$B$23,1,0)</f>
        <v>0</v>
      </c>
      <c r="J2714" s="71" t="n">
        <v>1</v>
      </c>
      <c r="K2714" s="71" t="n">
        <f aca="false">F2714*I2714*J2714</f>
        <v>0</v>
      </c>
      <c r="L2714" s="71" t="n">
        <f aca="false">E2714*I2714*J2714</f>
        <v>0</v>
      </c>
      <c r="M2714" s="72" t="n">
        <f aca="false">G2714*I2714*J2714</f>
        <v>0</v>
      </c>
      <c r="N2714" s="72" t="n">
        <f aca="false">D2714*I2714*J2714</f>
        <v>0</v>
      </c>
      <c r="O2714" s="71" t="n">
        <f aca="false">F2714*J2714</f>
        <v>456</v>
      </c>
      <c r="P2714" s="71" t="n">
        <f aca="false">E2714*J2714</f>
        <v>23</v>
      </c>
    </row>
    <row r="2715" customFormat="false" ht="15" hidden="false" customHeight="false" outlineLevel="0" collapsed="false">
      <c r="A2715" s="71" t="s">
        <v>61</v>
      </c>
      <c r="B2715" s="71" t="s">
        <v>48</v>
      </c>
      <c r="C2715" s="71" t="s">
        <v>1274</v>
      </c>
      <c r="D2715" s="72" t="n">
        <v>0</v>
      </c>
      <c r="E2715" s="71" t="n">
        <v>0</v>
      </c>
      <c r="F2715" s="71" t="n">
        <v>3</v>
      </c>
      <c r="G2715" s="72" t="n">
        <v>239.85</v>
      </c>
      <c r="H2715" s="72" t="n">
        <v>239.85</v>
      </c>
      <c r="I2715" s="71" t="n">
        <f aca="false">IF(B2715&gt;=Settings!$B$23,1,0)</f>
        <v>0</v>
      </c>
      <c r="J2715" s="71" t="n">
        <v>1</v>
      </c>
      <c r="K2715" s="71" t="n">
        <f aca="false">F2715*I2715*J2715</f>
        <v>0</v>
      </c>
      <c r="L2715" s="71" t="n">
        <f aca="false">E2715*I2715*J2715</f>
        <v>0</v>
      </c>
      <c r="M2715" s="72" t="n">
        <f aca="false">G2715*I2715*J2715</f>
        <v>0</v>
      </c>
      <c r="N2715" s="72" t="n">
        <f aca="false">D2715*I2715*J2715</f>
        <v>-0</v>
      </c>
      <c r="O2715" s="71" t="n">
        <f aca="false">F2715*J2715</f>
        <v>3</v>
      </c>
      <c r="P2715" s="71" t="n">
        <f aca="false">E2715*J2715</f>
        <v>0</v>
      </c>
    </row>
    <row r="2716" customFormat="false" ht="15" hidden="false" customHeight="false" outlineLevel="0" collapsed="false">
      <c r="A2716" s="71" t="s">
        <v>60</v>
      </c>
      <c r="B2716" s="71" t="s">
        <v>48</v>
      </c>
      <c r="C2716" s="71" t="s">
        <v>1087</v>
      </c>
      <c r="D2716" s="72" t="n">
        <v>0</v>
      </c>
      <c r="E2716" s="71" t="n">
        <v>0</v>
      </c>
      <c r="F2716" s="71" t="n">
        <v>2</v>
      </c>
      <c r="G2716" s="72" t="n">
        <v>228.9</v>
      </c>
      <c r="H2716" s="72" t="n">
        <v>228.9</v>
      </c>
      <c r="I2716" s="71" t="n">
        <f aca="false">IF(B2716&gt;=Settings!$B$23,1,0)</f>
        <v>0</v>
      </c>
      <c r="J2716" s="71" t="n">
        <v>1</v>
      </c>
      <c r="K2716" s="71" t="n">
        <f aca="false">F2716*I2716*J2716</f>
        <v>0</v>
      </c>
      <c r="L2716" s="71" t="n">
        <f aca="false">E2716*I2716*J2716</f>
        <v>0</v>
      </c>
      <c r="M2716" s="72" t="n">
        <f aca="false">G2716*I2716*J2716</f>
        <v>0</v>
      </c>
      <c r="N2716" s="72" t="n">
        <f aca="false">D2716*I2716*J2716</f>
        <v>-0</v>
      </c>
      <c r="O2716" s="71" t="n">
        <f aca="false">F2716*J2716</f>
        <v>2</v>
      </c>
      <c r="P2716" s="71" t="n">
        <f aca="false">E2716*J2716</f>
        <v>0</v>
      </c>
    </row>
    <row r="2717" customFormat="false" ht="15" hidden="false" customHeight="false" outlineLevel="0" collapsed="false">
      <c r="A2717" s="71" t="s">
        <v>60</v>
      </c>
      <c r="B2717" s="71" t="s">
        <v>48</v>
      </c>
      <c r="C2717" s="71" t="s">
        <v>579</v>
      </c>
      <c r="D2717" s="72" t="n">
        <v>0</v>
      </c>
      <c r="E2717" s="71" t="n">
        <v>0</v>
      </c>
      <c r="F2717" s="71" t="n">
        <v>12</v>
      </c>
      <c r="G2717" s="72" t="n">
        <v>1589.4</v>
      </c>
      <c r="H2717" s="72" t="n">
        <v>1589.4</v>
      </c>
      <c r="I2717" s="71" t="n">
        <f aca="false">IF(B2717&gt;=Settings!$B$23,1,0)</f>
        <v>0</v>
      </c>
      <c r="J2717" s="71" t="n">
        <v>1</v>
      </c>
      <c r="K2717" s="71" t="n">
        <f aca="false">F2717*I2717*J2717</f>
        <v>0</v>
      </c>
      <c r="L2717" s="71" t="n">
        <f aca="false">E2717*I2717*J2717</f>
        <v>0</v>
      </c>
      <c r="M2717" s="72" t="n">
        <f aca="false">G2717*I2717*J2717</f>
        <v>0</v>
      </c>
      <c r="N2717" s="72" t="n">
        <f aca="false">D2717*I2717*J2717</f>
        <v>-0</v>
      </c>
      <c r="O2717" s="71" t="n">
        <f aca="false">F2717*J2717</f>
        <v>12</v>
      </c>
      <c r="P2717" s="71" t="n">
        <f aca="false">E2717*J2717</f>
        <v>0</v>
      </c>
    </row>
    <row r="2718" customFormat="false" ht="15" hidden="false" customHeight="false" outlineLevel="0" collapsed="false">
      <c r="A2718" s="71" t="s">
        <v>59</v>
      </c>
      <c r="B2718" s="71" t="s">
        <v>48</v>
      </c>
      <c r="C2718" s="71" t="s">
        <v>1443</v>
      </c>
      <c r="D2718" s="72" t="n">
        <v>0</v>
      </c>
      <c r="E2718" s="71" t="n">
        <v>0</v>
      </c>
      <c r="F2718" s="71" t="n">
        <v>2</v>
      </c>
      <c r="G2718" s="72" t="n">
        <v>267.9</v>
      </c>
      <c r="H2718" s="72" t="n">
        <v>267.9</v>
      </c>
      <c r="I2718" s="71" t="n">
        <f aca="false">IF(B2718&gt;=Settings!$B$23,1,0)</f>
        <v>0</v>
      </c>
      <c r="J2718" s="71" t="n">
        <v>1</v>
      </c>
      <c r="K2718" s="71" t="n">
        <f aca="false">F2718*I2718*J2718</f>
        <v>0</v>
      </c>
      <c r="L2718" s="71" t="n">
        <f aca="false">E2718*I2718*J2718</f>
        <v>0</v>
      </c>
      <c r="M2718" s="72" t="n">
        <f aca="false">G2718*I2718*J2718</f>
        <v>0</v>
      </c>
      <c r="N2718" s="72" t="n">
        <f aca="false">D2718*I2718*J2718</f>
        <v>-0</v>
      </c>
      <c r="O2718" s="71" t="n">
        <f aca="false">F2718*J2718</f>
        <v>2</v>
      </c>
      <c r="P2718" s="71" t="n">
        <f aca="false">E2718*J2718</f>
        <v>0</v>
      </c>
    </row>
    <row r="2719" customFormat="false" ht="15" hidden="false" customHeight="false" outlineLevel="0" collapsed="false">
      <c r="A2719" s="71" t="s">
        <v>59</v>
      </c>
      <c r="B2719" s="71" t="s">
        <v>48</v>
      </c>
      <c r="C2719" s="71" t="s">
        <v>166</v>
      </c>
      <c r="D2719" s="72" t="n">
        <v>0</v>
      </c>
      <c r="E2719" s="71" t="n">
        <v>0</v>
      </c>
      <c r="F2719" s="71" t="n">
        <v>2</v>
      </c>
      <c r="G2719" s="72" t="n">
        <v>133.9</v>
      </c>
      <c r="H2719" s="72" t="n">
        <v>133.9</v>
      </c>
      <c r="I2719" s="71" t="n">
        <f aca="false">IF(B2719&gt;=Settings!$B$23,1,0)</f>
        <v>0</v>
      </c>
      <c r="J2719" s="71" t="n">
        <v>1</v>
      </c>
      <c r="K2719" s="71" t="n">
        <f aca="false">F2719*I2719*J2719</f>
        <v>0</v>
      </c>
      <c r="L2719" s="71" t="n">
        <f aca="false">E2719*I2719*J2719</f>
        <v>0</v>
      </c>
      <c r="M2719" s="72" t="n">
        <f aca="false">G2719*I2719*J2719</f>
        <v>0</v>
      </c>
      <c r="N2719" s="72" t="n">
        <f aca="false">D2719*I2719*J2719</f>
        <v>-0</v>
      </c>
      <c r="O2719" s="71" t="n">
        <f aca="false">F2719*J2719</f>
        <v>2</v>
      </c>
      <c r="P2719" s="71" t="n">
        <f aca="false">E2719*J2719</f>
        <v>0</v>
      </c>
    </row>
    <row r="2720" customFormat="false" ht="15" hidden="false" customHeight="false" outlineLevel="0" collapsed="false">
      <c r="A2720" s="71" t="s">
        <v>61</v>
      </c>
      <c r="B2720" s="71" t="s">
        <v>48</v>
      </c>
      <c r="C2720" s="71" t="s">
        <v>1075</v>
      </c>
      <c r="D2720" s="72" t="n">
        <v>0</v>
      </c>
      <c r="E2720" s="71" t="n">
        <v>0</v>
      </c>
      <c r="F2720" s="71" t="n">
        <v>1</v>
      </c>
      <c r="G2720" s="72" t="n">
        <v>74.95</v>
      </c>
      <c r="H2720" s="72" t="n">
        <v>74.95</v>
      </c>
      <c r="I2720" s="71" t="n">
        <f aca="false">IF(B2720&gt;=Settings!$B$23,1,0)</f>
        <v>0</v>
      </c>
      <c r="J2720" s="71" t="n">
        <v>1</v>
      </c>
      <c r="K2720" s="71" t="n">
        <f aca="false">F2720*I2720*J2720</f>
        <v>0</v>
      </c>
      <c r="L2720" s="71" t="n">
        <f aca="false">E2720*I2720*J2720</f>
        <v>0</v>
      </c>
      <c r="M2720" s="72" t="n">
        <f aca="false">G2720*I2720*J2720</f>
        <v>0</v>
      </c>
      <c r="N2720" s="72" t="n">
        <f aca="false">D2720*I2720*J2720</f>
        <v>-0</v>
      </c>
      <c r="O2720" s="71" t="n">
        <f aca="false">F2720*J2720</f>
        <v>1</v>
      </c>
      <c r="P2720" s="71" t="n">
        <f aca="false">E2720*J2720</f>
        <v>0</v>
      </c>
    </row>
    <row r="2721" customFormat="false" ht="15" hidden="false" customHeight="false" outlineLevel="0" collapsed="false">
      <c r="A2721" s="71" t="s">
        <v>60</v>
      </c>
      <c r="B2721" s="71" t="s">
        <v>48</v>
      </c>
      <c r="C2721" s="71" t="s">
        <v>1117</v>
      </c>
      <c r="D2721" s="72" t="n">
        <v>68.85</v>
      </c>
      <c r="E2721" s="71" t="n">
        <v>3</v>
      </c>
      <c r="F2721" s="71" t="n">
        <v>81</v>
      </c>
      <c r="G2721" s="72" t="n">
        <v>1858.95</v>
      </c>
      <c r="H2721" s="72" t="n">
        <v>1790.1</v>
      </c>
      <c r="I2721" s="71" t="n">
        <f aca="false">IF(B2721&gt;=Settings!$B$23,1,0)</f>
        <v>0</v>
      </c>
      <c r="J2721" s="71" t="n">
        <v>1</v>
      </c>
      <c r="K2721" s="71" t="n">
        <f aca="false">F2721*I2721*J2721</f>
        <v>0</v>
      </c>
      <c r="L2721" s="71" t="n">
        <f aca="false">E2721*I2721*J2721</f>
        <v>0</v>
      </c>
      <c r="M2721" s="72" t="n">
        <f aca="false">G2721*I2721*J2721</f>
        <v>0</v>
      </c>
      <c r="N2721" s="72" t="n">
        <f aca="false">D2721*I2721*J2721</f>
        <v>0</v>
      </c>
      <c r="O2721" s="71" t="n">
        <f aca="false">F2721*J2721</f>
        <v>81</v>
      </c>
      <c r="P2721" s="71" t="n">
        <f aca="false">E2721*J2721</f>
        <v>3</v>
      </c>
    </row>
    <row r="2722" customFormat="false" ht="15" hidden="false" customHeight="false" outlineLevel="0" collapsed="false">
      <c r="A2722" s="71" t="s">
        <v>61</v>
      </c>
      <c r="B2722" s="71" t="s">
        <v>48</v>
      </c>
      <c r="C2722" s="71" t="s">
        <v>891</v>
      </c>
      <c r="D2722" s="72" t="n">
        <v>0</v>
      </c>
      <c r="E2722" s="71" t="n">
        <v>0</v>
      </c>
      <c r="F2722" s="71" t="n">
        <v>2</v>
      </c>
      <c r="G2722" s="72" t="n">
        <v>224.9</v>
      </c>
      <c r="H2722" s="72" t="n">
        <v>206.92</v>
      </c>
      <c r="I2722" s="71" t="n">
        <f aca="false">IF(B2722&gt;=Settings!$B$23,1,0)</f>
        <v>0</v>
      </c>
      <c r="J2722" s="71" t="n">
        <v>1</v>
      </c>
      <c r="K2722" s="71" t="n">
        <f aca="false">F2722*I2722*J2722</f>
        <v>0</v>
      </c>
      <c r="L2722" s="71" t="n">
        <f aca="false">E2722*I2722*J2722</f>
        <v>0</v>
      </c>
      <c r="M2722" s="72" t="n">
        <f aca="false">G2722*I2722*J2722</f>
        <v>0</v>
      </c>
      <c r="N2722" s="72" t="n">
        <f aca="false">D2722*I2722*J2722</f>
        <v>-0</v>
      </c>
      <c r="O2722" s="71" t="n">
        <f aca="false">F2722*J2722</f>
        <v>2</v>
      </c>
      <c r="P2722" s="71" t="n">
        <f aca="false">E2722*J2722</f>
        <v>0</v>
      </c>
    </row>
    <row r="2723" customFormat="false" ht="15" hidden="false" customHeight="false" outlineLevel="0" collapsed="false">
      <c r="A2723" s="71" t="s">
        <v>61</v>
      </c>
      <c r="B2723" s="71" t="s">
        <v>48</v>
      </c>
      <c r="C2723" s="71" t="s">
        <v>889</v>
      </c>
      <c r="D2723" s="72" t="n">
        <v>0</v>
      </c>
      <c r="E2723" s="71" t="n">
        <v>0</v>
      </c>
      <c r="F2723" s="71" t="n">
        <v>1</v>
      </c>
      <c r="G2723" s="72" t="n">
        <v>134.95</v>
      </c>
      <c r="H2723" s="72" t="n">
        <v>134.95</v>
      </c>
      <c r="I2723" s="71" t="n">
        <f aca="false">IF(B2723&gt;=Settings!$B$23,1,0)</f>
        <v>0</v>
      </c>
      <c r="J2723" s="71" t="n">
        <v>1</v>
      </c>
      <c r="K2723" s="71" t="n">
        <f aca="false">F2723*I2723*J2723</f>
        <v>0</v>
      </c>
      <c r="L2723" s="71" t="n">
        <f aca="false">E2723*I2723*J2723</f>
        <v>0</v>
      </c>
      <c r="M2723" s="72" t="n">
        <f aca="false">G2723*I2723*J2723</f>
        <v>0</v>
      </c>
      <c r="N2723" s="72" t="n">
        <f aca="false">D2723*I2723*J2723</f>
        <v>-0</v>
      </c>
      <c r="O2723" s="71" t="n">
        <f aca="false">F2723*J2723</f>
        <v>1</v>
      </c>
      <c r="P2723" s="71" t="n">
        <f aca="false">E2723*J2723</f>
        <v>0</v>
      </c>
    </row>
    <row r="2724" customFormat="false" ht="15" hidden="false" customHeight="false" outlineLevel="0" collapsed="false">
      <c r="A2724" s="71" t="s">
        <v>61</v>
      </c>
      <c r="B2724" s="71" t="s">
        <v>48</v>
      </c>
      <c r="C2724" s="71" t="s">
        <v>890</v>
      </c>
      <c r="D2724" s="72" t="n">
        <v>0</v>
      </c>
      <c r="E2724" s="71" t="n">
        <v>0</v>
      </c>
      <c r="F2724" s="71" t="n">
        <v>2</v>
      </c>
      <c r="G2724" s="72" t="n">
        <v>39.9</v>
      </c>
      <c r="H2724" s="72" t="n">
        <v>39.9</v>
      </c>
      <c r="I2724" s="71" t="n">
        <f aca="false">IF(B2724&gt;=Settings!$B$23,1,0)</f>
        <v>0</v>
      </c>
      <c r="J2724" s="71" t="n">
        <v>1</v>
      </c>
      <c r="K2724" s="71" t="n">
        <f aca="false">F2724*I2724*J2724</f>
        <v>0</v>
      </c>
      <c r="L2724" s="71" t="n">
        <f aca="false">E2724*I2724*J2724</f>
        <v>0</v>
      </c>
      <c r="M2724" s="72" t="n">
        <f aca="false">G2724*I2724*J2724</f>
        <v>0</v>
      </c>
      <c r="N2724" s="72" t="n">
        <f aca="false">D2724*I2724*J2724</f>
        <v>-0</v>
      </c>
      <c r="O2724" s="71" t="n">
        <f aca="false">F2724*J2724</f>
        <v>2</v>
      </c>
      <c r="P2724" s="71" t="n">
        <f aca="false">E2724*J2724</f>
        <v>0</v>
      </c>
    </row>
    <row r="2725" customFormat="false" ht="15" hidden="false" customHeight="false" outlineLevel="0" collapsed="false">
      <c r="A2725" s="71" t="s">
        <v>59</v>
      </c>
      <c r="B2725" s="71" t="s">
        <v>48</v>
      </c>
      <c r="C2725" s="71" t="s">
        <v>1430</v>
      </c>
      <c r="D2725" s="72" t="n">
        <v>0</v>
      </c>
      <c r="E2725" s="71" t="n">
        <v>0</v>
      </c>
      <c r="F2725" s="71" t="n">
        <v>4</v>
      </c>
      <c r="G2725" s="72" t="n">
        <v>459.8</v>
      </c>
      <c r="H2725" s="72" t="n">
        <v>459.8</v>
      </c>
      <c r="I2725" s="71" t="n">
        <f aca="false">IF(B2725&gt;=Settings!$B$23,1,0)</f>
        <v>0</v>
      </c>
      <c r="J2725" s="71" t="n">
        <v>1</v>
      </c>
      <c r="K2725" s="71" t="n">
        <f aca="false">F2725*I2725*J2725</f>
        <v>0</v>
      </c>
      <c r="L2725" s="71" t="n">
        <f aca="false">E2725*I2725*J2725</f>
        <v>0</v>
      </c>
      <c r="M2725" s="72" t="n">
        <f aca="false">G2725*I2725*J2725</f>
        <v>0</v>
      </c>
      <c r="N2725" s="72" t="n">
        <f aca="false">D2725*I2725*J2725</f>
        <v>-0</v>
      </c>
      <c r="O2725" s="71" t="n">
        <f aca="false">F2725*J2725</f>
        <v>4</v>
      </c>
      <c r="P2725" s="71" t="n">
        <f aca="false">E2725*J2725</f>
        <v>0</v>
      </c>
    </row>
    <row r="2726" customFormat="false" ht="15" hidden="false" customHeight="false" outlineLevel="0" collapsed="false">
      <c r="A2726" s="71" t="s">
        <v>59</v>
      </c>
      <c r="B2726" s="71" t="s">
        <v>48</v>
      </c>
      <c r="C2726" s="71" t="s">
        <v>2137</v>
      </c>
      <c r="D2726" s="72" t="n">
        <v>0</v>
      </c>
      <c r="E2726" s="71" t="n">
        <v>0</v>
      </c>
      <c r="F2726" s="71" t="n">
        <v>1</v>
      </c>
      <c r="G2726" s="72" t="n">
        <v>66.8</v>
      </c>
      <c r="H2726" s="72" t="n">
        <v>66.8</v>
      </c>
      <c r="I2726" s="71" t="n">
        <f aca="false">IF(B2726&gt;=Settings!$B$23,1,0)</f>
        <v>0</v>
      </c>
      <c r="J2726" s="71" t="n">
        <v>1</v>
      </c>
      <c r="K2726" s="71" t="n">
        <f aca="false">F2726*I2726*J2726</f>
        <v>0</v>
      </c>
      <c r="L2726" s="71" t="n">
        <f aca="false">E2726*I2726*J2726</f>
        <v>0</v>
      </c>
      <c r="M2726" s="72" t="n">
        <f aca="false">G2726*I2726*J2726</f>
        <v>0</v>
      </c>
      <c r="N2726" s="72" t="n">
        <f aca="false">D2726*I2726*J2726</f>
        <v>-0</v>
      </c>
      <c r="O2726" s="71" t="n">
        <f aca="false">F2726*J2726</f>
        <v>1</v>
      </c>
      <c r="P2726" s="71" t="n">
        <f aca="false">E2726*J2726</f>
        <v>0</v>
      </c>
    </row>
    <row r="2727" customFormat="false" ht="15" hidden="false" customHeight="false" outlineLevel="0" collapsed="false">
      <c r="A2727" s="71" t="s">
        <v>60</v>
      </c>
      <c r="B2727" s="71" t="s">
        <v>48</v>
      </c>
      <c r="C2727" s="71" t="s">
        <v>927</v>
      </c>
      <c r="D2727" s="72" t="n">
        <v>0</v>
      </c>
      <c r="E2727" s="71" t="n">
        <v>0</v>
      </c>
      <c r="F2727" s="71" t="n">
        <v>47</v>
      </c>
      <c r="G2727" s="72" t="n">
        <v>6560.65</v>
      </c>
      <c r="H2727" s="72" t="n">
        <v>6560.65</v>
      </c>
      <c r="I2727" s="71" t="n">
        <f aca="false">IF(B2727&gt;=Settings!$B$23,1,0)</f>
        <v>0</v>
      </c>
      <c r="J2727" s="71" t="n">
        <v>1</v>
      </c>
      <c r="K2727" s="71" t="n">
        <f aca="false">F2727*I2727*J2727</f>
        <v>0</v>
      </c>
      <c r="L2727" s="71" t="n">
        <f aca="false">E2727*I2727*J2727</f>
        <v>0</v>
      </c>
      <c r="M2727" s="72" t="n">
        <f aca="false">G2727*I2727*J2727</f>
        <v>0</v>
      </c>
      <c r="N2727" s="72" t="n">
        <f aca="false">D2727*I2727*J2727</f>
        <v>-0</v>
      </c>
      <c r="O2727" s="71" t="n">
        <f aca="false">F2727*J2727</f>
        <v>47</v>
      </c>
      <c r="P2727" s="71" t="n">
        <f aca="false">E2727*J2727</f>
        <v>0</v>
      </c>
    </row>
    <row r="2728" customFormat="false" ht="15" hidden="false" customHeight="false" outlineLevel="0" collapsed="false">
      <c r="A2728" s="71" t="s">
        <v>60</v>
      </c>
      <c r="B2728" s="71" t="s">
        <v>48</v>
      </c>
      <c r="C2728" s="71" t="s">
        <v>1427</v>
      </c>
      <c r="D2728" s="72" t="n">
        <v>0</v>
      </c>
      <c r="E2728" s="71" t="n">
        <v>0</v>
      </c>
      <c r="F2728" s="71" t="n">
        <v>6</v>
      </c>
      <c r="G2728" s="72" t="n">
        <v>749.7</v>
      </c>
      <c r="H2728" s="72" t="n">
        <v>749.7</v>
      </c>
      <c r="I2728" s="71" t="n">
        <f aca="false">IF(B2728&gt;=Settings!$B$23,1,0)</f>
        <v>0</v>
      </c>
      <c r="J2728" s="71" t="n">
        <v>1</v>
      </c>
      <c r="K2728" s="71" t="n">
        <f aca="false">F2728*I2728*J2728</f>
        <v>0</v>
      </c>
      <c r="L2728" s="71" t="n">
        <f aca="false">E2728*I2728*J2728</f>
        <v>0</v>
      </c>
      <c r="M2728" s="72" t="n">
        <f aca="false">G2728*I2728*J2728</f>
        <v>0</v>
      </c>
      <c r="N2728" s="72" t="n">
        <f aca="false">D2728*I2728*J2728</f>
        <v>-0</v>
      </c>
      <c r="O2728" s="71" t="n">
        <f aca="false">F2728*J2728</f>
        <v>6</v>
      </c>
      <c r="P2728" s="71" t="n">
        <f aca="false">E2728*J2728</f>
        <v>0</v>
      </c>
    </row>
    <row r="2729" customFormat="false" ht="15" hidden="false" customHeight="false" outlineLevel="0" collapsed="false">
      <c r="A2729" s="71" t="s">
        <v>59</v>
      </c>
      <c r="B2729" s="71" t="s">
        <v>48</v>
      </c>
      <c r="C2729" s="71" t="s">
        <v>2138</v>
      </c>
      <c r="D2729" s="72" t="n">
        <v>0</v>
      </c>
      <c r="E2729" s="71" t="n">
        <v>0</v>
      </c>
      <c r="F2729" s="71" t="n">
        <v>1</v>
      </c>
      <c r="G2729" s="72" t="n">
        <v>89.95</v>
      </c>
      <c r="H2729" s="72" t="n">
        <v>89.95</v>
      </c>
      <c r="I2729" s="71" t="n">
        <f aca="false">IF(B2729&gt;=Settings!$B$23,1,0)</f>
        <v>0</v>
      </c>
      <c r="J2729" s="71" t="n">
        <v>1</v>
      </c>
      <c r="K2729" s="71" t="n">
        <f aca="false">F2729*I2729*J2729</f>
        <v>0</v>
      </c>
      <c r="L2729" s="71" t="n">
        <f aca="false">E2729*I2729*J2729</f>
        <v>0</v>
      </c>
      <c r="M2729" s="72" t="n">
        <f aca="false">G2729*I2729*J2729</f>
        <v>0</v>
      </c>
      <c r="N2729" s="72" t="n">
        <f aca="false">D2729*I2729*J2729</f>
        <v>-0</v>
      </c>
      <c r="O2729" s="71" t="n">
        <f aca="false">F2729*J2729</f>
        <v>1</v>
      </c>
      <c r="P2729" s="71" t="n">
        <f aca="false">E2729*J2729</f>
        <v>0</v>
      </c>
    </row>
    <row r="2730" customFormat="false" ht="15" hidden="false" customHeight="false" outlineLevel="0" collapsed="false">
      <c r="A2730" s="71" t="s">
        <v>60</v>
      </c>
      <c r="B2730" s="71" t="s">
        <v>48</v>
      </c>
      <c r="C2730" s="71" t="s">
        <v>1551</v>
      </c>
      <c r="D2730" s="72" t="n">
        <v>159.95</v>
      </c>
      <c r="E2730" s="71" t="n">
        <v>1</v>
      </c>
      <c r="F2730" s="71" t="n">
        <v>0</v>
      </c>
      <c r="G2730" s="72" t="n">
        <v>0</v>
      </c>
      <c r="H2730" s="72" t="n">
        <v>-159.95</v>
      </c>
      <c r="I2730" s="71" t="n">
        <f aca="false">IF(B2730&gt;=Settings!$B$23,1,0)</f>
        <v>0</v>
      </c>
      <c r="J2730" s="71" t="n">
        <v>1</v>
      </c>
      <c r="K2730" s="71" t="n">
        <f aca="false">F2730*I2730*J2730</f>
        <v>0</v>
      </c>
      <c r="L2730" s="71" t="n">
        <f aca="false">E2730*I2730*J2730</f>
        <v>0</v>
      </c>
      <c r="M2730" s="72" t="n">
        <f aca="false">G2730*I2730*J2730</f>
        <v>0</v>
      </c>
      <c r="N2730" s="72" t="n">
        <f aca="false">D2730*I2730*J2730</f>
        <v>0</v>
      </c>
      <c r="O2730" s="71" t="n">
        <f aca="false">F2730*J2730</f>
        <v>0</v>
      </c>
      <c r="P2730" s="71" t="n">
        <f aca="false">E2730*J2730</f>
        <v>1</v>
      </c>
    </row>
    <row r="2731" customFormat="false" ht="15" hidden="false" customHeight="false" outlineLevel="0" collapsed="false">
      <c r="A2731" s="71" t="s">
        <v>59</v>
      </c>
      <c r="B2731" s="71" t="s">
        <v>48</v>
      </c>
      <c r="C2731" s="71" t="s">
        <v>1213</v>
      </c>
      <c r="D2731" s="72" t="n">
        <v>0</v>
      </c>
      <c r="E2731" s="71" t="n">
        <v>0</v>
      </c>
      <c r="F2731" s="71" t="n">
        <v>2</v>
      </c>
      <c r="G2731" s="72" t="n">
        <v>265.27</v>
      </c>
      <c r="H2731" s="72" t="n">
        <v>265.27</v>
      </c>
      <c r="I2731" s="71" t="n">
        <f aca="false">IF(B2731&gt;=Settings!$B$23,1,0)</f>
        <v>0</v>
      </c>
      <c r="J2731" s="71" t="n">
        <v>1</v>
      </c>
      <c r="K2731" s="71" t="n">
        <f aca="false">F2731*I2731*J2731</f>
        <v>0</v>
      </c>
      <c r="L2731" s="71" t="n">
        <f aca="false">E2731*I2731*J2731</f>
        <v>0</v>
      </c>
      <c r="M2731" s="72" t="n">
        <f aca="false">G2731*I2731*J2731</f>
        <v>0</v>
      </c>
      <c r="N2731" s="72" t="n">
        <f aca="false">D2731*I2731*J2731</f>
        <v>-0</v>
      </c>
      <c r="O2731" s="71" t="n">
        <f aca="false">F2731*J2731</f>
        <v>2</v>
      </c>
      <c r="P2731" s="71" t="n">
        <f aca="false">E2731*J2731</f>
        <v>0</v>
      </c>
    </row>
    <row r="2732" customFormat="false" ht="15" hidden="false" customHeight="false" outlineLevel="0" collapsed="false">
      <c r="A2732" s="71" t="s">
        <v>60</v>
      </c>
      <c r="B2732" s="71" t="s">
        <v>48</v>
      </c>
      <c r="C2732" s="71" t="s">
        <v>1391</v>
      </c>
      <c r="D2732" s="72" t="n">
        <v>0</v>
      </c>
      <c r="E2732" s="71" t="n">
        <v>0</v>
      </c>
      <c r="F2732" s="71" t="n">
        <v>24</v>
      </c>
      <c r="G2732" s="72" t="n">
        <v>2524.8</v>
      </c>
      <c r="H2732" s="72" t="n">
        <v>2524.8</v>
      </c>
      <c r="I2732" s="71" t="n">
        <f aca="false">IF(B2732&gt;=Settings!$B$23,1,0)</f>
        <v>0</v>
      </c>
      <c r="J2732" s="71" t="n">
        <v>1</v>
      </c>
      <c r="K2732" s="71" t="n">
        <f aca="false">F2732*I2732*J2732</f>
        <v>0</v>
      </c>
      <c r="L2732" s="71" t="n">
        <f aca="false">E2732*I2732*J2732</f>
        <v>0</v>
      </c>
      <c r="M2732" s="72" t="n">
        <f aca="false">G2732*I2732*J2732</f>
        <v>0</v>
      </c>
      <c r="N2732" s="72" t="n">
        <f aca="false">D2732*I2732*J2732</f>
        <v>-0</v>
      </c>
      <c r="O2732" s="71" t="n">
        <f aca="false">F2732*J2732</f>
        <v>24</v>
      </c>
      <c r="P2732" s="71" t="n">
        <f aca="false">E2732*J2732</f>
        <v>0</v>
      </c>
    </row>
    <row r="2733" customFormat="false" ht="15" hidden="false" customHeight="false" outlineLevel="0" collapsed="false">
      <c r="A2733" s="71" t="s">
        <v>59</v>
      </c>
      <c r="B2733" s="71" t="s">
        <v>48</v>
      </c>
      <c r="C2733" s="71" t="s">
        <v>1077</v>
      </c>
      <c r="D2733" s="72" t="n">
        <v>0</v>
      </c>
      <c r="E2733" s="71" t="n">
        <v>0</v>
      </c>
      <c r="F2733" s="71" t="n">
        <v>18</v>
      </c>
      <c r="G2733" s="72" t="n">
        <v>1912.229</v>
      </c>
      <c r="H2733" s="72" t="n">
        <v>1912.229</v>
      </c>
      <c r="I2733" s="71" t="n">
        <f aca="false">IF(B2733&gt;=Settings!$B$23,1,0)</f>
        <v>0</v>
      </c>
      <c r="J2733" s="71" t="n">
        <v>1</v>
      </c>
      <c r="K2733" s="71" t="n">
        <f aca="false">F2733*I2733*J2733</f>
        <v>0</v>
      </c>
      <c r="L2733" s="71" t="n">
        <f aca="false">E2733*I2733*J2733</f>
        <v>0</v>
      </c>
      <c r="M2733" s="72" t="n">
        <f aca="false">G2733*I2733*J2733</f>
        <v>0</v>
      </c>
      <c r="N2733" s="72" t="n">
        <f aca="false">D2733*I2733*J2733</f>
        <v>-0</v>
      </c>
      <c r="O2733" s="71" t="n">
        <f aca="false">F2733*J2733</f>
        <v>18</v>
      </c>
      <c r="P2733" s="71" t="n">
        <f aca="false">E2733*J2733</f>
        <v>0</v>
      </c>
    </row>
    <row r="2734" customFormat="false" ht="15" hidden="false" customHeight="false" outlineLevel="0" collapsed="false">
      <c r="A2734" s="71" t="s">
        <v>59</v>
      </c>
      <c r="B2734" s="71" t="s">
        <v>48</v>
      </c>
      <c r="C2734" s="71" t="s">
        <v>669</v>
      </c>
      <c r="D2734" s="72" t="n">
        <v>0</v>
      </c>
      <c r="E2734" s="71" t="n">
        <v>0</v>
      </c>
      <c r="F2734" s="71" t="n">
        <v>38</v>
      </c>
      <c r="G2734" s="72" t="n">
        <v>390.596</v>
      </c>
      <c r="H2734" s="72" t="n">
        <v>390.596</v>
      </c>
      <c r="I2734" s="71" t="n">
        <f aca="false">IF(B2734&gt;=Settings!$B$23,1,0)</f>
        <v>0</v>
      </c>
      <c r="J2734" s="71" t="n">
        <v>1</v>
      </c>
      <c r="K2734" s="71" t="n">
        <f aca="false">F2734*I2734*J2734</f>
        <v>0</v>
      </c>
      <c r="L2734" s="71" t="n">
        <f aca="false">E2734*I2734*J2734</f>
        <v>0</v>
      </c>
      <c r="M2734" s="72" t="n">
        <f aca="false">G2734*I2734*J2734</f>
        <v>0</v>
      </c>
      <c r="N2734" s="72" t="n">
        <f aca="false">D2734*I2734*J2734</f>
        <v>-0</v>
      </c>
      <c r="O2734" s="71" t="n">
        <f aca="false">F2734*J2734</f>
        <v>38</v>
      </c>
      <c r="P2734" s="71" t="n">
        <f aca="false">E2734*J2734</f>
        <v>0</v>
      </c>
    </row>
    <row r="2735" customFormat="false" ht="15" hidden="false" customHeight="false" outlineLevel="0" collapsed="false">
      <c r="A2735" s="71" t="s">
        <v>59</v>
      </c>
      <c r="B2735" s="71" t="s">
        <v>48</v>
      </c>
      <c r="C2735" s="71" t="s">
        <v>170</v>
      </c>
      <c r="D2735" s="72" t="n">
        <v>0</v>
      </c>
      <c r="E2735" s="71" t="n">
        <v>0</v>
      </c>
      <c r="F2735" s="71" t="n">
        <v>6</v>
      </c>
      <c r="G2735" s="72" t="n">
        <v>447.1</v>
      </c>
      <c r="H2735" s="72" t="n">
        <v>447.1</v>
      </c>
      <c r="I2735" s="71" t="n">
        <f aca="false">IF(B2735&gt;=Settings!$B$23,1,0)</f>
        <v>0</v>
      </c>
      <c r="J2735" s="71" t="n">
        <v>1</v>
      </c>
      <c r="K2735" s="71" t="n">
        <f aca="false">F2735*I2735*J2735</f>
        <v>0</v>
      </c>
      <c r="L2735" s="71" t="n">
        <f aca="false">E2735*I2735*J2735</f>
        <v>0</v>
      </c>
      <c r="M2735" s="72" t="n">
        <f aca="false">G2735*I2735*J2735</f>
        <v>0</v>
      </c>
      <c r="N2735" s="72" t="n">
        <f aca="false">D2735*I2735*J2735</f>
        <v>-0</v>
      </c>
      <c r="O2735" s="71" t="n">
        <f aca="false">F2735*J2735</f>
        <v>6</v>
      </c>
      <c r="P2735" s="71" t="n">
        <f aca="false">E2735*J2735</f>
        <v>0</v>
      </c>
    </row>
    <row r="2736" customFormat="false" ht="15" hidden="false" customHeight="false" outlineLevel="0" collapsed="false">
      <c r="A2736" s="71" t="s">
        <v>60</v>
      </c>
      <c r="B2736" s="71" t="s">
        <v>48</v>
      </c>
      <c r="C2736" s="71" t="s">
        <v>727</v>
      </c>
      <c r="D2736" s="72" t="n">
        <v>79.95</v>
      </c>
      <c r="E2736" s="71" t="n">
        <v>1</v>
      </c>
      <c r="F2736" s="71" t="n">
        <v>13</v>
      </c>
      <c r="G2736" s="72" t="n">
        <v>1189.35</v>
      </c>
      <c r="H2736" s="72" t="n">
        <v>1109.4</v>
      </c>
      <c r="I2736" s="71" t="n">
        <f aca="false">IF(B2736&gt;=Settings!$B$23,1,0)</f>
        <v>0</v>
      </c>
      <c r="J2736" s="71" t="n">
        <v>1</v>
      </c>
      <c r="K2736" s="71" t="n">
        <f aca="false">F2736*I2736*J2736</f>
        <v>0</v>
      </c>
      <c r="L2736" s="71" t="n">
        <f aca="false">E2736*I2736*J2736</f>
        <v>0</v>
      </c>
      <c r="M2736" s="72" t="n">
        <f aca="false">G2736*I2736*J2736</f>
        <v>0</v>
      </c>
      <c r="N2736" s="72" t="n">
        <f aca="false">D2736*I2736*J2736</f>
        <v>0</v>
      </c>
      <c r="O2736" s="71" t="n">
        <f aca="false">F2736*J2736</f>
        <v>13</v>
      </c>
      <c r="P2736" s="71" t="n">
        <f aca="false">E2736*J2736</f>
        <v>1</v>
      </c>
    </row>
    <row r="2737" customFormat="false" ht="15" hidden="false" customHeight="false" outlineLevel="0" collapsed="false">
      <c r="A2737" s="71" t="s">
        <v>61</v>
      </c>
      <c r="B2737" s="71" t="s">
        <v>48</v>
      </c>
      <c r="C2737" s="71" t="s">
        <v>572</v>
      </c>
      <c r="D2737" s="72" t="n">
        <v>0</v>
      </c>
      <c r="E2737" s="71" t="n">
        <v>0</v>
      </c>
      <c r="F2737" s="71" t="n">
        <v>1</v>
      </c>
      <c r="G2737" s="72" t="n">
        <v>74.95</v>
      </c>
      <c r="H2737" s="72" t="n">
        <v>63.71</v>
      </c>
      <c r="I2737" s="71" t="n">
        <f aca="false">IF(B2737&gt;=Settings!$B$23,1,0)</f>
        <v>0</v>
      </c>
      <c r="J2737" s="71" t="n">
        <v>1</v>
      </c>
      <c r="K2737" s="71" t="n">
        <f aca="false">F2737*I2737*J2737</f>
        <v>0</v>
      </c>
      <c r="L2737" s="71" t="n">
        <f aca="false">E2737*I2737*J2737</f>
        <v>0</v>
      </c>
      <c r="M2737" s="72" t="n">
        <f aca="false">G2737*I2737*J2737</f>
        <v>0</v>
      </c>
      <c r="N2737" s="72" t="n">
        <f aca="false">D2737*I2737*J2737</f>
        <v>-0</v>
      </c>
      <c r="O2737" s="71" t="n">
        <f aca="false">F2737*J2737</f>
        <v>1</v>
      </c>
      <c r="P2737" s="71" t="n">
        <f aca="false">E2737*J2737</f>
        <v>0</v>
      </c>
    </row>
    <row r="2738" customFormat="false" ht="15" hidden="false" customHeight="false" outlineLevel="0" collapsed="false">
      <c r="A2738" s="71" t="s">
        <v>61</v>
      </c>
      <c r="B2738" s="71" t="s">
        <v>48</v>
      </c>
      <c r="C2738" s="71" t="s">
        <v>1283</v>
      </c>
      <c r="D2738" s="72" t="n">
        <v>0</v>
      </c>
      <c r="E2738" s="71" t="n">
        <v>0</v>
      </c>
      <c r="F2738" s="71" t="n">
        <v>2</v>
      </c>
      <c r="G2738" s="72" t="n">
        <v>179.9</v>
      </c>
      <c r="H2738" s="72" t="n">
        <v>179.9</v>
      </c>
      <c r="I2738" s="71" t="n">
        <f aca="false">IF(B2738&gt;=Settings!$B$23,1,0)</f>
        <v>0</v>
      </c>
      <c r="J2738" s="71" t="n">
        <v>1</v>
      </c>
      <c r="K2738" s="71" t="n">
        <f aca="false">F2738*I2738*J2738</f>
        <v>0</v>
      </c>
      <c r="L2738" s="71" t="n">
        <f aca="false">E2738*I2738*J2738</f>
        <v>0</v>
      </c>
      <c r="M2738" s="72" t="n">
        <f aca="false">G2738*I2738*J2738</f>
        <v>0</v>
      </c>
      <c r="N2738" s="72" t="n">
        <f aca="false">D2738*I2738*J2738</f>
        <v>-0</v>
      </c>
      <c r="O2738" s="71" t="n">
        <f aca="false">F2738*J2738</f>
        <v>2</v>
      </c>
      <c r="P2738" s="71" t="n">
        <f aca="false">E2738*J2738</f>
        <v>0</v>
      </c>
    </row>
    <row r="2739" customFormat="false" ht="15" hidden="false" customHeight="false" outlineLevel="0" collapsed="false">
      <c r="A2739" s="71" t="s">
        <v>59</v>
      </c>
      <c r="B2739" s="71" t="s">
        <v>48</v>
      </c>
      <c r="C2739" s="71" t="s">
        <v>1386</v>
      </c>
      <c r="D2739" s="72" t="n">
        <v>0</v>
      </c>
      <c r="E2739" s="71" t="n">
        <v>0</v>
      </c>
      <c r="F2739" s="71" t="n">
        <v>2</v>
      </c>
      <c r="G2739" s="72" t="n">
        <v>153.1</v>
      </c>
      <c r="H2739" s="72" t="n">
        <v>153.1</v>
      </c>
      <c r="I2739" s="71" t="n">
        <f aca="false">IF(B2739&gt;=Settings!$B$23,1,0)</f>
        <v>0</v>
      </c>
      <c r="J2739" s="71" t="n">
        <v>1</v>
      </c>
      <c r="K2739" s="71" t="n">
        <f aca="false">F2739*I2739*J2739</f>
        <v>0</v>
      </c>
      <c r="L2739" s="71" t="n">
        <f aca="false">E2739*I2739*J2739</f>
        <v>0</v>
      </c>
      <c r="M2739" s="72" t="n">
        <f aca="false">G2739*I2739*J2739</f>
        <v>0</v>
      </c>
      <c r="N2739" s="72" t="n">
        <f aca="false">D2739*I2739*J2739</f>
        <v>-0</v>
      </c>
      <c r="O2739" s="71" t="n">
        <f aca="false">F2739*J2739</f>
        <v>2</v>
      </c>
      <c r="P2739" s="71" t="n">
        <f aca="false">E2739*J2739</f>
        <v>0</v>
      </c>
    </row>
    <row r="2740" customFormat="false" ht="15" hidden="false" customHeight="false" outlineLevel="0" collapsed="false">
      <c r="A2740" s="71" t="s">
        <v>60</v>
      </c>
      <c r="B2740" s="71" t="s">
        <v>48</v>
      </c>
      <c r="C2740" s="71" t="s">
        <v>1977</v>
      </c>
      <c r="D2740" s="72" t="n">
        <v>0</v>
      </c>
      <c r="E2740" s="71" t="n">
        <v>0</v>
      </c>
      <c r="F2740" s="71" t="n">
        <v>2</v>
      </c>
      <c r="G2740" s="72" t="n">
        <v>749.9</v>
      </c>
      <c r="H2740" s="72" t="n">
        <v>749.9</v>
      </c>
      <c r="I2740" s="71" t="n">
        <f aca="false">IF(B2740&gt;=Settings!$B$23,1,0)</f>
        <v>0</v>
      </c>
      <c r="J2740" s="71" t="n">
        <v>1</v>
      </c>
      <c r="K2740" s="71" t="n">
        <f aca="false">F2740*I2740*J2740</f>
        <v>0</v>
      </c>
      <c r="L2740" s="71" t="n">
        <f aca="false">E2740*I2740*J2740</f>
        <v>0</v>
      </c>
      <c r="M2740" s="72" t="n">
        <f aca="false">G2740*I2740*J2740</f>
        <v>0</v>
      </c>
      <c r="N2740" s="72" t="n">
        <f aca="false">D2740*I2740*J2740</f>
        <v>-0</v>
      </c>
      <c r="O2740" s="71" t="n">
        <f aca="false">F2740*J2740</f>
        <v>2</v>
      </c>
      <c r="P2740" s="71" t="n">
        <f aca="false">E2740*J2740</f>
        <v>0</v>
      </c>
    </row>
    <row r="2741" customFormat="false" ht="15" hidden="false" customHeight="false" outlineLevel="0" collapsed="false">
      <c r="A2741" s="71" t="s">
        <v>59</v>
      </c>
      <c r="B2741" s="71" t="s">
        <v>48</v>
      </c>
      <c r="C2741" s="71" t="s">
        <v>590</v>
      </c>
      <c r="D2741" s="72" t="n">
        <v>0</v>
      </c>
      <c r="E2741" s="71" t="n">
        <v>0</v>
      </c>
      <c r="F2741" s="71" t="n">
        <v>2</v>
      </c>
      <c r="G2741" s="72" t="n">
        <v>151.9</v>
      </c>
      <c r="H2741" s="72" t="n">
        <v>151.9</v>
      </c>
      <c r="I2741" s="71" t="n">
        <f aca="false">IF(B2741&gt;=Settings!$B$23,1,0)</f>
        <v>0</v>
      </c>
      <c r="J2741" s="71" t="n">
        <v>1</v>
      </c>
      <c r="K2741" s="71" t="n">
        <f aca="false">F2741*I2741*J2741</f>
        <v>0</v>
      </c>
      <c r="L2741" s="71" t="n">
        <f aca="false">E2741*I2741*J2741</f>
        <v>0</v>
      </c>
      <c r="M2741" s="72" t="n">
        <f aca="false">G2741*I2741*J2741</f>
        <v>0</v>
      </c>
      <c r="N2741" s="72" t="n">
        <f aca="false">D2741*I2741*J2741</f>
        <v>-0</v>
      </c>
      <c r="O2741" s="71" t="n">
        <f aca="false">F2741*J2741</f>
        <v>2</v>
      </c>
      <c r="P2741" s="71" t="n">
        <f aca="false">E2741*J2741</f>
        <v>0</v>
      </c>
    </row>
    <row r="2742" customFormat="false" ht="15" hidden="false" customHeight="false" outlineLevel="0" collapsed="false">
      <c r="A2742" s="71" t="s">
        <v>61</v>
      </c>
      <c r="B2742" s="71" t="s">
        <v>48</v>
      </c>
      <c r="C2742" s="71" t="s">
        <v>1138</v>
      </c>
      <c r="D2742" s="72" t="n">
        <v>0</v>
      </c>
      <c r="E2742" s="71" t="n">
        <v>0</v>
      </c>
      <c r="F2742" s="71" t="n">
        <v>2</v>
      </c>
      <c r="G2742" s="72" t="n">
        <v>144.9</v>
      </c>
      <c r="H2742" s="72" t="n">
        <v>144.9</v>
      </c>
      <c r="I2742" s="71" t="n">
        <f aca="false">IF(B2742&gt;=Settings!$B$23,1,0)</f>
        <v>0</v>
      </c>
      <c r="J2742" s="71" t="n">
        <v>1</v>
      </c>
      <c r="K2742" s="71" t="n">
        <f aca="false">F2742*I2742*J2742</f>
        <v>0</v>
      </c>
      <c r="L2742" s="71" t="n">
        <f aca="false">E2742*I2742*J2742</f>
        <v>0</v>
      </c>
      <c r="M2742" s="72" t="n">
        <f aca="false">G2742*I2742*J2742</f>
        <v>0</v>
      </c>
      <c r="N2742" s="72" t="n">
        <f aca="false">D2742*I2742*J2742</f>
        <v>-0</v>
      </c>
      <c r="O2742" s="71" t="n">
        <f aca="false">F2742*J2742</f>
        <v>2</v>
      </c>
      <c r="P2742" s="71" t="n">
        <f aca="false">E2742*J2742</f>
        <v>0</v>
      </c>
    </row>
    <row r="2743" customFormat="false" ht="15" hidden="false" customHeight="false" outlineLevel="0" collapsed="false">
      <c r="A2743" s="71" t="s">
        <v>61</v>
      </c>
      <c r="B2743" s="71" t="s">
        <v>48</v>
      </c>
      <c r="C2743" s="71" t="s">
        <v>971</v>
      </c>
      <c r="D2743" s="72" t="n">
        <v>0</v>
      </c>
      <c r="E2743" s="71" t="n">
        <v>0</v>
      </c>
      <c r="F2743" s="71" t="n">
        <v>1</v>
      </c>
      <c r="G2743" s="72" t="n">
        <v>74.95</v>
      </c>
      <c r="H2743" s="72" t="n">
        <v>74.95</v>
      </c>
      <c r="I2743" s="71" t="n">
        <f aca="false">IF(B2743&gt;=Settings!$B$23,1,0)</f>
        <v>0</v>
      </c>
      <c r="J2743" s="71" t="n">
        <v>1</v>
      </c>
      <c r="K2743" s="71" t="n">
        <f aca="false">F2743*I2743*J2743</f>
        <v>0</v>
      </c>
      <c r="L2743" s="71" t="n">
        <f aca="false">E2743*I2743*J2743</f>
        <v>0</v>
      </c>
      <c r="M2743" s="72" t="n">
        <f aca="false">G2743*I2743*J2743</f>
        <v>0</v>
      </c>
      <c r="N2743" s="72" t="n">
        <f aca="false">D2743*I2743*J2743</f>
        <v>-0</v>
      </c>
      <c r="O2743" s="71" t="n">
        <f aca="false">F2743*J2743</f>
        <v>1</v>
      </c>
      <c r="P2743" s="71" t="n">
        <f aca="false">E2743*J2743</f>
        <v>0</v>
      </c>
    </row>
    <row r="2744" customFormat="false" ht="15" hidden="false" customHeight="false" outlineLevel="0" collapsed="false">
      <c r="A2744" s="71" t="s">
        <v>60</v>
      </c>
      <c r="B2744" s="71" t="s">
        <v>48</v>
      </c>
      <c r="C2744" s="71" t="s">
        <v>1062</v>
      </c>
      <c r="D2744" s="72" t="n">
        <v>599.8</v>
      </c>
      <c r="E2744" s="71" t="n">
        <v>4</v>
      </c>
      <c r="F2744" s="71" t="n">
        <v>91</v>
      </c>
      <c r="G2744" s="72" t="n">
        <v>12745.45</v>
      </c>
      <c r="H2744" s="72" t="n">
        <v>12125.41</v>
      </c>
      <c r="I2744" s="71" t="n">
        <f aca="false">IF(B2744&gt;=Settings!$B$23,1,0)</f>
        <v>0</v>
      </c>
      <c r="J2744" s="71" t="n">
        <v>1</v>
      </c>
      <c r="K2744" s="71" t="n">
        <f aca="false">F2744*I2744*J2744</f>
        <v>0</v>
      </c>
      <c r="L2744" s="71" t="n">
        <f aca="false">E2744*I2744*J2744</f>
        <v>0</v>
      </c>
      <c r="M2744" s="72" t="n">
        <f aca="false">G2744*I2744*J2744</f>
        <v>0</v>
      </c>
      <c r="N2744" s="72" t="n">
        <f aca="false">D2744*I2744*J2744</f>
        <v>0</v>
      </c>
      <c r="O2744" s="71" t="n">
        <f aca="false">F2744*J2744</f>
        <v>91</v>
      </c>
      <c r="P2744" s="71" t="n">
        <f aca="false">E2744*J2744</f>
        <v>4</v>
      </c>
    </row>
    <row r="2745" customFormat="false" ht="15" hidden="false" customHeight="false" outlineLevel="0" collapsed="false">
      <c r="A2745" s="71" t="s">
        <v>59</v>
      </c>
      <c r="B2745" s="71" t="s">
        <v>48</v>
      </c>
      <c r="C2745" s="71" t="s">
        <v>1372</v>
      </c>
      <c r="D2745" s="72" t="n">
        <v>0</v>
      </c>
      <c r="E2745" s="71" t="n">
        <v>0</v>
      </c>
      <c r="F2745" s="71" t="n">
        <v>4</v>
      </c>
      <c r="G2745" s="72" t="n">
        <v>299.8</v>
      </c>
      <c r="H2745" s="72" t="n">
        <v>299.8</v>
      </c>
      <c r="I2745" s="71" t="n">
        <f aca="false">IF(B2745&gt;=Settings!$B$23,1,0)</f>
        <v>0</v>
      </c>
      <c r="J2745" s="71" t="n">
        <v>1</v>
      </c>
      <c r="K2745" s="71" t="n">
        <f aca="false">F2745*I2745*J2745</f>
        <v>0</v>
      </c>
      <c r="L2745" s="71" t="n">
        <f aca="false">E2745*I2745*J2745</f>
        <v>0</v>
      </c>
      <c r="M2745" s="72" t="n">
        <f aca="false">G2745*I2745*J2745</f>
        <v>0</v>
      </c>
      <c r="N2745" s="72" t="n">
        <f aca="false">D2745*I2745*J2745</f>
        <v>-0</v>
      </c>
      <c r="O2745" s="71" t="n">
        <f aca="false">F2745*J2745</f>
        <v>4</v>
      </c>
      <c r="P2745" s="71" t="n">
        <f aca="false">E2745*J2745</f>
        <v>0</v>
      </c>
    </row>
    <row r="2746" customFormat="false" ht="15" hidden="false" customHeight="false" outlineLevel="0" collapsed="false">
      <c r="A2746" s="71" t="s">
        <v>61</v>
      </c>
      <c r="B2746" s="71" t="s">
        <v>48</v>
      </c>
      <c r="C2746" s="71" t="s">
        <v>1787</v>
      </c>
      <c r="D2746" s="72" t="n">
        <v>0</v>
      </c>
      <c r="E2746" s="71" t="n">
        <v>0</v>
      </c>
      <c r="F2746" s="71" t="n">
        <v>1</v>
      </c>
      <c r="G2746" s="72" t="n">
        <v>104.95</v>
      </c>
      <c r="H2746" s="72" t="n">
        <v>104.95</v>
      </c>
      <c r="I2746" s="71" t="n">
        <f aca="false">IF(B2746&gt;=Settings!$B$23,1,0)</f>
        <v>0</v>
      </c>
      <c r="J2746" s="71" t="n">
        <v>1</v>
      </c>
      <c r="K2746" s="71" t="n">
        <f aca="false">F2746*I2746*J2746</f>
        <v>0</v>
      </c>
      <c r="L2746" s="71" t="n">
        <f aca="false">E2746*I2746*J2746</f>
        <v>0</v>
      </c>
      <c r="M2746" s="72" t="n">
        <f aca="false">G2746*I2746*J2746</f>
        <v>0</v>
      </c>
      <c r="N2746" s="72" t="n">
        <f aca="false">D2746*I2746*J2746</f>
        <v>-0</v>
      </c>
      <c r="O2746" s="71" t="n">
        <f aca="false">F2746*J2746</f>
        <v>1</v>
      </c>
      <c r="P2746" s="71" t="n">
        <f aca="false">E2746*J2746</f>
        <v>0</v>
      </c>
    </row>
    <row r="2747" customFormat="false" ht="15" hidden="false" customHeight="false" outlineLevel="0" collapsed="false">
      <c r="A2747" s="71" t="s">
        <v>59</v>
      </c>
      <c r="B2747" s="71" t="s">
        <v>48</v>
      </c>
      <c r="C2747" s="71" t="s">
        <v>2139</v>
      </c>
      <c r="D2747" s="72" t="n">
        <v>0</v>
      </c>
      <c r="E2747" s="71" t="n">
        <v>0</v>
      </c>
      <c r="F2747" s="71" t="n">
        <v>6</v>
      </c>
      <c r="G2747" s="72" t="n">
        <v>566.267</v>
      </c>
      <c r="H2747" s="72" t="n">
        <v>566.267</v>
      </c>
      <c r="I2747" s="71" t="n">
        <f aca="false">IF(B2747&gt;=Settings!$B$23,1,0)</f>
        <v>0</v>
      </c>
      <c r="J2747" s="71" t="n">
        <v>1</v>
      </c>
      <c r="K2747" s="71" t="n">
        <f aca="false">F2747*I2747*J2747</f>
        <v>0</v>
      </c>
      <c r="L2747" s="71" t="n">
        <f aca="false">E2747*I2747*J2747</f>
        <v>0</v>
      </c>
      <c r="M2747" s="72" t="n">
        <f aca="false">G2747*I2747*J2747</f>
        <v>0</v>
      </c>
      <c r="N2747" s="72" t="n">
        <f aca="false">D2747*I2747*J2747</f>
        <v>-0</v>
      </c>
      <c r="O2747" s="71" t="n">
        <f aca="false">F2747*J2747</f>
        <v>6</v>
      </c>
      <c r="P2747" s="71" t="n">
        <f aca="false">E2747*J2747</f>
        <v>0</v>
      </c>
    </row>
    <row r="2748" customFormat="false" ht="15" hidden="false" customHeight="false" outlineLevel="0" collapsed="false">
      <c r="A2748" s="71" t="s">
        <v>60</v>
      </c>
      <c r="B2748" s="71" t="s">
        <v>48</v>
      </c>
      <c r="C2748" s="71" t="s">
        <v>1537</v>
      </c>
      <c r="D2748" s="72" t="n">
        <v>109.95</v>
      </c>
      <c r="E2748" s="71" t="n">
        <v>1</v>
      </c>
      <c r="F2748" s="71" t="n">
        <v>0</v>
      </c>
      <c r="G2748" s="72" t="n">
        <v>0</v>
      </c>
      <c r="H2748" s="72" t="n">
        <v>-109.95</v>
      </c>
      <c r="I2748" s="71" t="n">
        <f aca="false">IF(B2748&gt;=Settings!$B$23,1,0)</f>
        <v>0</v>
      </c>
      <c r="J2748" s="71" t="n">
        <v>1</v>
      </c>
      <c r="K2748" s="71" t="n">
        <f aca="false">F2748*I2748*J2748</f>
        <v>0</v>
      </c>
      <c r="L2748" s="71" t="n">
        <f aca="false">E2748*I2748*J2748</f>
        <v>0</v>
      </c>
      <c r="M2748" s="72" t="n">
        <f aca="false">G2748*I2748*J2748</f>
        <v>0</v>
      </c>
      <c r="N2748" s="72" t="n">
        <f aca="false">D2748*I2748*J2748</f>
        <v>0</v>
      </c>
      <c r="O2748" s="71" t="n">
        <f aca="false">F2748*J2748</f>
        <v>0</v>
      </c>
      <c r="P2748" s="71" t="n">
        <f aca="false">E2748*J2748</f>
        <v>1</v>
      </c>
    </row>
    <row r="2749" customFormat="false" ht="15" hidden="false" customHeight="false" outlineLevel="0" collapsed="false">
      <c r="A2749" s="71" t="s">
        <v>61</v>
      </c>
      <c r="B2749" s="71" t="s">
        <v>48</v>
      </c>
      <c r="C2749" s="71" t="s">
        <v>118</v>
      </c>
      <c r="D2749" s="72" t="n">
        <v>0</v>
      </c>
      <c r="E2749" s="71" t="n">
        <v>0</v>
      </c>
      <c r="F2749" s="71" t="n">
        <v>5</v>
      </c>
      <c r="G2749" s="72" t="n">
        <v>574.75</v>
      </c>
      <c r="H2749" s="72" t="n">
        <v>540.28</v>
      </c>
      <c r="I2749" s="71" t="n">
        <f aca="false">IF(B2749&gt;=Settings!$B$23,1,0)</f>
        <v>0</v>
      </c>
      <c r="J2749" s="71" t="n">
        <v>1</v>
      </c>
      <c r="K2749" s="71" t="n">
        <f aca="false">F2749*I2749*J2749</f>
        <v>0</v>
      </c>
      <c r="L2749" s="71" t="n">
        <f aca="false">E2749*I2749*J2749</f>
        <v>0</v>
      </c>
      <c r="M2749" s="72" t="n">
        <f aca="false">G2749*I2749*J2749</f>
        <v>0</v>
      </c>
      <c r="N2749" s="72" t="n">
        <f aca="false">D2749*I2749*J2749</f>
        <v>-0</v>
      </c>
      <c r="O2749" s="71" t="n">
        <f aca="false">F2749*J2749</f>
        <v>5</v>
      </c>
      <c r="P2749" s="71" t="n">
        <f aca="false">E2749*J2749</f>
        <v>0</v>
      </c>
    </row>
    <row r="2750" customFormat="false" ht="15" hidden="false" customHeight="false" outlineLevel="0" collapsed="false">
      <c r="A2750" s="71" t="s">
        <v>61</v>
      </c>
      <c r="B2750" s="71" t="s">
        <v>48</v>
      </c>
      <c r="C2750" s="71" t="s">
        <v>602</v>
      </c>
      <c r="D2750" s="72" t="n">
        <v>9.99</v>
      </c>
      <c r="E2750" s="71" t="n">
        <v>1</v>
      </c>
      <c r="F2750" s="71" t="n">
        <v>17</v>
      </c>
      <c r="G2750" s="72" t="n">
        <v>169.83</v>
      </c>
      <c r="H2750" s="72" t="n">
        <v>142.87</v>
      </c>
      <c r="I2750" s="71" t="n">
        <f aca="false">IF(B2750&gt;=Settings!$B$23,1,0)</f>
        <v>0</v>
      </c>
      <c r="J2750" s="71" t="n">
        <v>1</v>
      </c>
      <c r="K2750" s="71" t="n">
        <f aca="false">F2750*I2750*J2750</f>
        <v>0</v>
      </c>
      <c r="L2750" s="71" t="n">
        <f aca="false">E2750*I2750*J2750</f>
        <v>0</v>
      </c>
      <c r="M2750" s="72" t="n">
        <f aca="false">G2750*I2750*J2750</f>
        <v>0</v>
      </c>
      <c r="N2750" s="72" t="n">
        <f aca="false">D2750*I2750*J2750</f>
        <v>0</v>
      </c>
      <c r="O2750" s="71" t="n">
        <f aca="false">F2750*J2750</f>
        <v>17</v>
      </c>
      <c r="P2750" s="71" t="n">
        <f aca="false">E2750*J2750</f>
        <v>1</v>
      </c>
    </row>
    <row r="2751" customFormat="false" ht="15" hidden="false" customHeight="false" outlineLevel="0" collapsed="false">
      <c r="A2751" s="71" t="s">
        <v>59</v>
      </c>
      <c r="B2751" s="71" t="s">
        <v>48</v>
      </c>
      <c r="C2751" s="71" t="s">
        <v>1262</v>
      </c>
      <c r="D2751" s="72" t="n">
        <v>0</v>
      </c>
      <c r="E2751" s="71" t="n">
        <v>0</v>
      </c>
      <c r="F2751" s="71" t="n">
        <v>26</v>
      </c>
      <c r="G2751" s="72" t="n">
        <v>2641.7</v>
      </c>
      <c r="H2751" s="72" t="n">
        <v>2641.7</v>
      </c>
      <c r="I2751" s="71" t="n">
        <f aca="false">IF(B2751&gt;=Settings!$B$23,1,0)</f>
        <v>0</v>
      </c>
      <c r="J2751" s="71" t="n">
        <v>1</v>
      </c>
      <c r="K2751" s="71" t="n">
        <f aca="false">F2751*I2751*J2751</f>
        <v>0</v>
      </c>
      <c r="L2751" s="71" t="n">
        <f aca="false">E2751*I2751*J2751</f>
        <v>0</v>
      </c>
      <c r="M2751" s="72" t="n">
        <f aca="false">G2751*I2751*J2751</f>
        <v>0</v>
      </c>
      <c r="N2751" s="72" t="n">
        <f aca="false">D2751*I2751*J2751</f>
        <v>-0</v>
      </c>
      <c r="O2751" s="71" t="n">
        <f aca="false">F2751*J2751</f>
        <v>26</v>
      </c>
      <c r="P2751" s="71" t="n">
        <f aca="false">E2751*J2751</f>
        <v>0</v>
      </c>
    </row>
    <row r="2752" customFormat="false" ht="15" hidden="false" customHeight="false" outlineLevel="0" collapsed="false">
      <c r="A2752" s="71" t="s">
        <v>59</v>
      </c>
      <c r="B2752" s="71" t="s">
        <v>48</v>
      </c>
      <c r="C2752" s="71" t="s">
        <v>1263</v>
      </c>
      <c r="D2752" s="72" t="n">
        <v>0</v>
      </c>
      <c r="E2752" s="71" t="n">
        <v>0</v>
      </c>
      <c r="F2752" s="71" t="n">
        <v>4</v>
      </c>
      <c r="G2752" s="72" t="n">
        <v>456.3</v>
      </c>
      <c r="H2752" s="72" t="n">
        <v>456.3</v>
      </c>
      <c r="I2752" s="71" t="n">
        <f aca="false">IF(B2752&gt;=Settings!$B$23,1,0)</f>
        <v>0</v>
      </c>
      <c r="J2752" s="71" t="n">
        <v>1</v>
      </c>
      <c r="K2752" s="71" t="n">
        <f aca="false">F2752*I2752*J2752</f>
        <v>0</v>
      </c>
      <c r="L2752" s="71" t="n">
        <f aca="false">E2752*I2752*J2752</f>
        <v>0</v>
      </c>
      <c r="M2752" s="72" t="n">
        <f aca="false">G2752*I2752*J2752</f>
        <v>0</v>
      </c>
      <c r="N2752" s="72" t="n">
        <f aca="false">D2752*I2752*J2752</f>
        <v>-0</v>
      </c>
      <c r="O2752" s="71" t="n">
        <f aca="false">F2752*J2752</f>
        <v>4</v>
      </c>
      <c r="P2752" s="71" t="n">
        <f aca="false">E2752*J2752</f>
        <v>0</v>
      </c>
    </row>
    <row r="2753" customFormat="false" ht="15" hidden="false" customHeight="false" outlineLevel="0" collapsed="false">
      <c r="A2753" s="71" t="s">
        <v>61</v>
      </c>
      <c r="B2753" s="71" t="s">
        <v>48</v>
      </c>
      <c r="C2753" s="71" t="s">
        <v>1406</v>
      </c>
      <c r="D2753" s="72" t="n">
        <v>0</v>
      </c>
      <c r="E2753" s="71" t="n">
        <v>0</v>
      </c>
      <c r="F2753" s="71" t="n">
        <v>1</v>
      </c>
      <c r="G2753" s="72" t="n">
        <v>159.95</v>
      </c>
      <c r="H2753" s="72" t="n">
        <v>159.95</v>
      </c>
      <c r="I2753" s="71" t="n">
        <f aca="false">IF(B2753&gt;=Settings!$B$23,1,0)</f>
        <v>0</v>
      </c>
      <c r="J2753" s="71" t="n">
        <v>1</v>
      </c>
      <c r="K2753" s="71" t="n">
        <f aca="false">F2753*I2753*J2753</f>
        <v>0</v>
      </c>
      <c r="L2753" s="71" t="n">
        <f aca="false">E2753*I2753*J2753</f>
        <v>0</v>
      </c>
      <c r="M2753" s="72" t="n">
        <f aca="false">G2753*I2753*J2753</f>
        <v>0</v>
      </c>
      <c r="N2753" s="72" t="n">
        <f aca="false">D2753*I2753*J2753</f>
        <v>-0</v>
      </c>
      <c r="O2753" s="71" t="n">
        <f aca="false">F2753*J2753</f>
        <v>1</v>
      </c>
      <c r="P2753" s="71" t="n">
        <f aca="false">E2753*J2753</f>
        <v>0</v>
      </c>
    </row>
    <row r="2754" customFormat="false" ht="15" hidden="false" customHeight="false" outlineLevel="0" collapsed="false">
      <c r="A2754" s="71" t="s">
        <v>59</v>
      </c>
      <c r="B2754" s="71" t="s">
        <v>48</v>
      </c>
      <c r="C2754" s="71" t="s">
        <v>127</v>
      </c>
      <c r="D2754" s="72" t="n">
        <v>0</v>
      </c>
      <c r="E2754" s="71" t="n">
        <v>0</v>
      </c>
      <c r="F2754" s="71" t="n">
        <v>27</v>
      </c>
      <c r="G2754" s="72" t="n">
        <v>4107.464</v>
      </c>
      <c r="H2754" s="72" t="n">
        <v>4107.464</v>
      </c>
      <c r="I2754" s="71" t="n">
        <f aca="false">IF(B2754&gt;=Settings!$B$23,1,0)</f>
        <v>0</v>
      </c>
      <c r="J2754" s="71" t="n">
        <v>1</v>
      </c>
      <c r="K2754" s="71" t="n">
        <f aca="false">F2754*I2754*J2754</f>
        <v>0</v>
      </c>
      <c r="L2754" s="71" t="n">
        <f aca="false">E2754*I2754*J2754</f>
        <v>0</v>
      </c>
      <c r="M2754" s="72" t="n">
        <f aca="false">G2754*I2754*J2754</f>
        <v>0</v>
      </c>
      <c r="N2754" s="72" t="n">
        <f aca="false">D2754*I2754*J2754</f>
        <v>-0</v>
      </c>
      <c r="O2754" s="71" t="n">
        <f aca="false">F2754*J2754</f>
        <v>27</v>
      </c>
      <c r="P2754" s="71" t="n">
        <f aca="false">E2754*J2754</f>
        <v>0</v>
      </c>
    </row>
    <row r="2755" customFormat="false" ht="15" hidden="false" customHeight="false" outlineLevel="0" collapsed="false">
      <c r="A2755" s="71" t="s">
        <v>61</v>
      </c>
      <c r="B2755" s="71" t="s">
        <v>48</v>
      </c>
      <c r="C2755" s="71" t="s">
        <v>1380</v>
      </c>
      <c r="D2755" s="72" t="n">
        <v>0</v>
      </c>
      <c r="E2755" s="71" t="n">
        <v>0</v>
      </c>
      <c r="F2755" s="71" t="n">
        <v>1</v>
      </c>
      <c r="G2755" s="72" t="n">
        <v>89.95</v>
      </c>
      <c r="H2755" s="72" t="n">
        <v>89.95</v>
      </c>
      <c r="I2755" s="71" t="n">
        <f aca="false">IF(B2755&gt;=Settings!$B$23,1,0)</f>
        <v>0</v>
      </c>
      <c r="J2755" s="71" t="n">
        <v>1</v>
      </c>
      <c r="K2755" s="71" t="n">
        <f aca="false">F2755*I2755*J2755</f>
        <v>0</v>
      </c>
      <c r="L2755" s="71" t="n">
        <f aca="false">E2755*I2755*J2755</f>
        <v>0</v>
      </c>
      <c r="M2755" s="72" t="n">
        <f aca="false">G2755*I2755*J2755</f>
        <v>0</v>
      </c>
      <c r="N2755" s="72" t="n">
        <f aca="false">D2755*I2755*J2755</f>
        <v>-0</v>
      </c>
      <c r="O2755" s="71" t="n">
        <f aca="false">F2755*J2755</f>
        <v>1</v>
      </c>
      <c r="P2755" s="71" t="n">
        <f aca="false">E2755*J2755</f>
        <v>0</v>
      </c>
    </row>
    <row r="2756" customFormat="false" ht="15" hidden="false" customHeight="false" outlineLevel="0" collapsed="false">
      <c r="A2756" s="71" t="s">
        <v>59</v>
      </c>
      <c r="B2756" s="71" t="s">
        <v>48</v>
      </c>
      <c r="C2756" s="71" t="s">
        <v>155</v>
      </c>
      <c r="D2756" s="72" t="n">
        <v>0</v>
      </c>
      <c r="E2756" s="71" t="n">
        <v>0</v>
      </c>
      <c r="F2756" s="71" t="n">
        <v>62</v>
      </c>
      <c r="G2756" s="72" t="n">
        <v>5951.112</v>
      </c>
      <c r="H2756" s="72" t="n">
        <v>5951.112</v>
      </c>
      <c r="I2756" s="71" t="n">
        <f aca="false">IF(B2756&gt;=Settings!$B$23,1,0)</f>
        <v>0</v>
      </c>
      <c r="J2756" s="71" t="n">
        <v>1</v>
      </c>
      <c r="K2756" s="71" t="n">
        <f aca="false">F2756*I2756*J2756</f>
        <v>0</v>
      </c>
      <c r="L2756" s="71" t="n">
        <f aca="false">E2756*I2756*J2756</f>
        <v>0</v>
      </c>
      <c r="M2756" s="72" t="n">
        <f aca="false">G2756*I2756*J2756</f>
        <v>0</v>
      </c>
      <c r="N2756" s="72" t="n">
        <f aca="false">D2756*I2756*J2756</f>
        <v>-0</v>
      </c>
      <c r="O2756" s="71" t="n">
        <f aca="false">F2756*J2756</f>
        <v>62</v>
      </c>
      <c r="P2756" s="71" t="n">
        <f aca="false">E2756*J2756</f>
        <v>0</v>
      </c>
    </row>
    <row r="2757" customFormat="false" ht="15" hidden="false" customHeight="false" outlineLevel="0" collapsed="false">
      <c r="A2757" s="71" t="s">
        <v>59</v>
      </c>
      <c r="B2757" s="71" t="s">
        <v>48</v>
      </c>
      <c r="C2757" s="71" t="s">
        <v>1401</v>
      </c>
      <c r="D2757" s="72" t="n">
        <v>0</v>
      </c>
      <c r="E2757" s="71" t="n">
        <v>0</v>
      </c>
      <c r="F2757" s="71" t="n">
        <v>2</v>
      </c>
      <c r="G2757" s="72" t="n">
        <v>329.9</v>
      </c>
      <c r="H2757" s="72" t="n">
        <v>329.9</v>
      </c>
      <c r="I2757" s="71" t="n">
        <f aca="false">IF(B2757&gt;=Settings!$B$23,1,0)</f>
        <v>0</v>
      </c>
      <c r="J2757" s="71" t="n">
        <v>1</v>
      </c>
      <c r="K2757" s="71" t="n">
        <f aca="false">F2757*I2757*J2757</f>
        <v>0</v>
      </c>
      <c r="L2757" s="71" t="n">
        <f aca="false">E2757*I2757*J2757</f>
        <v>0</v>
      </c>
      <c r="M2757" s="72" t="n">
        <f aca="false">G2757*I2757*J2757</f>
        <v>0</v>
      </c>
      <c r="N2757" s="72" t="n">
        <f aca="false">D2757*I2757*J2757</f>
        <v>-0</v>
      </c>
      <c r="O2757" s="71" t="n">
        <f aca="false">F2757*J2757</f>
        <v>2</v>
      </c>
      <c r="P2757" s="71" t="n">
        <f aca="false">E2757*J2757</f>
        <v>0</v>
      </c>
    </row>
    <row r="2758" customFormat="false" ht="15" hidden="false" customHeight="false" outlineLevel="0" collapsed="false">
      <c r="A2758" s="71" t="s">
        <v>59</v>
      </c>
      <c r="B2758" s="71" t="s">
        <v>48</v>
      </c>
      <c r="C2758" s="71" t="s">
        <v>617</v>
      </c>
      <c r="D2758" s="72" t="n">
        <v>0</v>
      </c>
      <c r="E2758" s="71" t="n">
        <v>0</v>
      </c>
      <c r="F2758" s="71" t="n">
        <v>2</v>
      </c>
      <c r="G2758" s="72" t="n">
        <v>543.09</v>
      </c>
      <c r="H2758" s="72" t="n">
        <v>543.09</v>
      </c>
      <c r="I2758" s="71" t="n">
        <f aca="false">IF(B2758&gt;=Settings!$B$23,1,0)</f>
        <v>0</v>
      </c>
      <c r="J2758" s="71" t="n">
        <v>1</v>
      </c>
      <c r="K2758" s="71" t="n">
        <f aca="false">F2758*I2758*J2758</f>
        <v>0</v>
      </c>
      <c r="L2758" s="71" t="n">
        <f aca="false">E2758*I2758*J2758</f>
        <v>0</v>
      </c>
      <c r="M2758" s="72" t="n">
        <f aca="false">G2758*I2758*J2758</f>
        <v>0</v>
      </c>
      <c r="N2758" s="72" t="n">
        <f aca="false">D2758*I2758*J2758</f>
        <v>-0</v>
      </c>
      <c r="O2758" s="71" t="n">
        <f aca="false">F2758*J2758</f>
        <v>2</v>
      </c>
      <c r="P2758" s="71" t="n">
        <f aca="false">E2758*J2758</f>
        <v>0</v>
      </c>
    </row>
    <row r="2759" customFormat="false" ht="15" hidden="false" customHeight="false" outlineLevel="0" collapsed="false">
      <c r="A2759" s="71" t="s">
        <v>61</v>
      </c>
      <c r="B2759" s="71" t="s">
        <v>48</v>
      </c>
      <c r="C2759" s="71" t="s">
        <v>1034</v>
      </c>
      <c r="D2759" s="72" t="n">
        <v>0</v>
      </c>
      <c r="E2759" s="71" t="n">
        <v>0</v>
      </c>
      <c r="F2759" s="71" t="n">
        <v>2</v>
      </c>
      <c r="G2759" s="72" t="n">
        <v>17.9</v>
      </c>
      <c r="H2759" s="72" t="n">
        <v>17.9</v>
      </c>
      <c r="I2759" s="71" t="n">
        <f aca="false">IF(B2759&gt;=Settings!$B$23,1,0)</f>
        <v>0</v>
      </c>
      <c r="J2759" s="71" t="n">
        <v>1</v>
      </c>
      <c r="K2759" s="71" t="n">
        <f aca="false">F2759*I2759*J2759</f>
        <v>0</v>
      </c>
      <c r="L2759" s="71" t="n">
        <f aca="false">E2759*I2759*J2759</f>
        <v>0</v>
      </c>
      <c r="M2759" s="72" t="n">
        <f aca="false">G2759*I2759*J2759</f>
        <v>0</v>
      </c>
      <c r="N2759" s="72" t="n">
        <f aca="false">D2759*I2759*J2759</f>
        <v>-0</v>
      </c>
      <c r="O2759" s="71" t="n">
        <f aca="false">F2759*J2759</f>
        <v>2</v>
      </c>
      <c r="P2759" s="71" t="n">
        <f aca="false">E2759*J2759</f>
        <v>0</v>
      </c>
    </row>
    <row r="2760" customFormat="false" ht="15" hidden="false" customHeight="false" outlineLevel="0" collapsed="false">
      <c r="A2760" s="71" t="s">
        <v>59</v>
      </c>
      <c r="B2760" s="71" t="s">
        <v>48</v>
      </c>
      <c r="C2760" s="71" t="s">
        <v>1109</v>
      </c>
      <c r="D2760" s="72" t="n">
        <v>0</v>
      </c>
      <c r="E2760" s="71" t="n">
        <v>0</v>
      </c>
      <c r="F2760" s="71" t="n">
        <v>3</v>
      </c>
      <c r="G2760" s="72" t="n">
        <v>514.85</v>
      </c>
      <c r="H2760" s="72" t="n">
        <v>514.85</v>
      </c>
      <c r="I2760" s="71" t="n">
        <f aca="false">IF(B2760&gt;=Settings!$B$23,1,0)</f>
        <v>0</v>
      </c>
      <c r="J2760" s="71" t="n">
        <v>1</v>
      </c>
      <c r="K2760" s="71" t="n">
        <f aca="false">F2760*I2760*J2760</f>
        <v>0</v>
      </c>
      <c r="L2760" s="71" t="n">
        <f aca="false">E2760*I2760*J2760</f>
        <v>0</v>
      </c>
      <c r="M2760" s="72" t="n">
        <f aca="false">G2760*I2760*J2760</f>
        <v>0</v>
      </c>
      <c r="N2760" s="72" t="n">
        <f aca="false">D2760*I2760*J2760</f>
        <v>-0</v>
      </c>
      <c r="O2760" s="71" t="n">
        <f aca="false">F2760*J2760</f>
        <v>3</v>
      </c>
      <c r="P2760" s="71" t="n">
        <f aca="false">E2760*J2760</f>
        <v>0</v>
      </c>
    </row>
    <row r="2761" customFormat="false" ht="15" hidden="false" customHeight="false" outlineLevel="0" collapsed="false">
      <c r="A2761" s="71" t="s">
        <v>61</v>
      </c>
      <c r="B2761" s="71" t="s">
        <v>48</v>
      </c>
      <c r="C2761" s="71" t="s">
        <v>1280</v>
      </c>
      <c r="D2761" s="72" t="n">
        <v>0</v>
      </c>
      <c r="E2761" s="71" t="n">
        <v>0</v>
      </c>
      <c r="F2761" s="71" t="n">
        <v>3</v>
      </c>
      <c r="G2761" s="72" t="n">
        <v>288.05</v>
      </c>
      <c r="H2761" s="72" t="n">
        <v>288.05</v>
      </c>
      <c r="I2761" s="71" t="n">
        <f aca="false">IF(B2761&gt;=Settings!$B$23,1,0)</f>
        <v>0</v>
      </c>
      <c r="J2761" s="71" t="n">
        <v>1</v>
      </c>
      <c r="K2761" s="71" t="n">
        <f aca="false">F2761*I2761*J2761</f>
        <v>0</v>
      </c>
      <c r="L2761" s="71" t="n">
        <f aca="false">E2761*I2761*J2761</f>
        <v>0</v>
      </c>
      <c r="M2761" s="72" t="n">
        <f aca="false">G2761*I2761*J2761</f>
        <v>0</v>
      </c>
      <c r="N2761" s="72" t="n">
        <f aca="false">D2761*I2761*J2761</f>
        <v>-0</v>
      </c>
      <c r="O2761" s="71" t="n">
        <f aca="false">F2761*J2761</f>
        <v>3</v>
      </c>
      <c r="P2761" s="71" t="n">
        <f aca="false">E2761*J2761</f>
        <v>0</v>
      </c>
    </row>
    <row r="2762" customFormat="false" ht="15" hidden="false" customHeight="false" outlineLevel="0" collapsed="false">
      <c r="A2762" s="71" t="s">
        <v>60</v>
      </c>
      <c r="B2762" s="71" t="s">
        <v>48</v>
      </c>
      <c r="C2762" s="71" t="s">
        <v>1329</v>
      </c>
      <c r="D2762" s="72" t="n">
        <v>0</v>
      </c>
      <c r="E2762" s="71" t="n">
        <v>0</v>
      </c>
      <c r="F2762" s="71" t="n">
        <v>7</v>
      </c>
      <c r="G2762" s="72" t="n">
        <v>97.65</v>
      </c>
      <c r="H2762" s="72" t="n">
        <v>97.65</v>
      </c>
      <c r="I2762" s="71" t="n">
        <f aca="false">IF(B2762&gt;=Settings!$B$23,1,0)</f>
        <v>0</v>
      </c>
      <c r="J2762" s="71" t="n">
        <v>1</v>
      </c>
      <c r="K2762" s="71" t="n">
        <f aca="false">F2762*I2762*J2762</f>
        <v>0</v>
      </c>
      <c r="L2762" s="71" t="n">
        <f aca="false">E2762*I2762*J2762</f>
        <v>0</v>
      </c>
      <c r="M2762" s="72" t="n">
        <f aca="false">G2762*I2762*J2762</f>
        <v>0</v>
      </c>
      <c r="N2762" s="72" t="n">
        <f aca="false">D2762*I2762*J2762</f>
        <v>-0</v>
      </c>
      <c r="O2762" s="71" t="n">
        <f aca="false">F2762*J2762</f>
        <v>7</v>
      </c>
      <c r="P2762" s="71" t="n">
        <f aca="false">E2762*J2762</f>
        <v>0</v>
      </c>
    </row>
    <row r="2763" customFormat="false" ht="15" hidden="false" customHeight="false" outlineLevel="0" collapsed="false">
      <c r="A2763" s="71" t="s">
        <v>61</v>
      </c>
      <c r="B2763" s="71" t="s">
        <v>48</v>
      </c>
      <c r="C2763" s="71" t="s">
        <v>1182</v>
      </c>
      <c r="D2763" s="72" t="n">
        <v>0</v>
      </c>
      <c r="E2763" s="71" t="n">
        <v>0</v>
      </c>
      <c r="F2763" s="71" t="n">
        <v>2</v>
      </c>
      <c r="G2763" s="72" t="n">
        <v>169.9</v>
      </c>
      <c r="H2763" s="72" t="n">
        <v>157.16</v>
      </c>
      <c r="I2763" s="71" t="n">
        <f aca="false">IF(B2763&gt;=Settings!$B$23,1,0)</f>
        <v>0</v>
      </c>
      <c r="J2763" s="71" t="n">
        <v>1</v>
      </c>
      <c r="K2763" s="71" t="n">
        <f aca="false">F2763*I2763*J2763</f>
        <v>0</v>
      </c>
      <c r="L2763" s="71" t="n">
        <f aca="false">E2763*I2763*J2763</f>
        <v>0</v>
      </c>
      <c r="M2763" s="72" t="n">
        <f aca="false">G2763*I2763*J2763</f>
        <v>0</v>
      </c>
      <c r="N2763" s="72" t="n">
        <f aca="false">D2763*I2763*J2763</f>
        <v>-0</v>
      </c>
      <c r="O2763" s="71" t="n">
        <f aca="false">F2763*J2763</f>
        <v>2</v>
      </c>
      <c r="P2763" s="71" t="n">
        <f aca="false">E2763*J2763</f>
        <v>0</v>
      </c>
    </row>
    <row r="2764" customFormat="false" ht="15" hidden="false" customHeight="false" outlineLevel="0" collapsed="false">
      <c r="A2764" s="71" t="s">
        <v>59</v>
      </c>
      <c r="B2764" s="71" t="s">
        <v>48</v>
      </c>
      <c r="C2764" s="71" t="s">
        <v>135</v>
      </c>
      <c r="D2764" s="72" t="n">
        <v>0</v>
      </c>
      <c r="E2764" s="71" t="n">
        <v>0</v>
      </c>
      <c r="F2764" s="71" t="n">
        <v>8</v>
      </c>
      <c r="G2764" s="72" t="n">
        <v>957.17</v>
      </c>
      <c r="H2764" s="72" t="n">
        <v>957.17</v>
      </c>
      <c r="I2764" s="71" t="n">
        <f aca="false">IF(B2764&gt;=Settings!$B$23,1,0)</f>
        <v>0</v>
      </c>
      <c r="J2764" s="71" t="n">
        <v>1</v>
      </c>
      <c r="K2764" s="71" t="n">
        <f aca="false">F2764*I2764*J2764</f>
        <v>0</v>
      </c>
      <c r="L2764" s="71" t="n">
        <f aca="false">E2764*I2764*J2764</f>
        <v>0</v>
      </c>
      <c r="M2764" s="72" t="n">
        <f aca="false">G2764*I2764*J2764</f>
        <v>0</v>
      </c>
      <c r="N2764" s="72" t="n">
        <f aca="false">D2764*I2764*J2764</f>
        <v>-0</v>
      </c>
      <c r="O2764" s="71" t="n">
        <f aca="false">F2764*J2764</f>
        <v>8</v>
      </c>
      <c r="P2764" s="71" t="n">
        <f aca="false">E2764*J2764</f>
        <v>0</v>
      </c>
    </row>
    <row r="2765" customFormat="false" ht="15" hidden="false" customHeight="false" outlineLevel="0" collapsed="false">
      <c r="A2765" s="71" t="s">
        <v>59</v>
      </c>
      <c r="B2765" s="71" t="s">
        <v>48</v>
      </c>
      <c r="C2765" s="71" t="s">
        <v>1176</v>
      </c>
      <c r="D2765" s="72" t="n">
        <v>0</v>
      </c>
      <c r="E2765" s="71" t="n">
        <v>0</v>
      </c>
      <c r="F2765" s="71" t="n">
        <v>1</v>
      </c>
      <c r="G2765" s="72" t="n">
        <v>84.95</v>
      </c>
      <c r="H2765" s="72" t="n">
        <v>84.95</v>
      </c>
      <c r="I2765" s="71" t="n">
        <f aca="false">IF(B2765&gt;=Settings!$B$23,1,0)</f>
        <v>0</v>
      </c>
      <c r="J2765" s="71" t="n">
        <v>1</v>
      </c>
      <c r="K2765" s="71" t="n">
        <f aca="false">F2765*I2765*J2765</f>
        <v>0</v>
      </c>
      <c r="L2765" s="71" t="n">
        <f aca="false">E2765*I2765*J2765</f>
        <v>0</v>
      </c>
      <c r="M2765" s="72" t="n">
        <f aca="false">G2765*I2765*J2765</f>
        <v>0</v>
      </c>
      <c r="N2765" s="72" t="n">
        <f aca="false">D2765*I2765*J2765</f>
        <v>-0</v>
      </c>
      <c r="O2765" s="71" t="n">
        <f aca="false">F2765*J2765</f>
        <v>1</v>
      </c>
      <c r="P2765" s="71" t="n">
        <f aca="false">E2765*J2765</f>
        <v>0</v>
      </c>
    </row>
    <row r="2766" customFormat="false" ht="15" hidden="false" customHeight="false" outlineLevel="0" collapsed="false">
      <c r="A2766" s="71" t="s">
        <v>60</v>
      </c>
      <c r="B2766" s="71" t="s">
        <v>48</v>
      </c>
      <c r="C2766" s="71" t="s">
        <v>1506</v>
      </c>
      <c r="D2766" s="72" t="n">
        <v>0</v>
      </c>
      <c r="E2766" s="71" t="n">
        <v>0</v>
      </c>
      <c r="F2766" s="71" t="n">
        <v>1</v>
      </c>
      <c r="G2766" s="72" t="n">
        <v>139.95</v>
      </c>
      <c r="H2766" s="72" t="n">
        <v>139.95</v>
      </c>
      <c r="I2766" s="71" t="n">
        <f aca="false">IF(B2766&gt;=Settings!$B$23,1,0)</f>
        <v>0</v>
      </c>
      <c r="J2766" s="71" t="n">
        <v>1</v>
      </c>
      <c r="K2766" s="71" t="n">
        <f aca="false">F2766*I2766*J2766</f>
        <v>0</v>
      </c>
      <c r="L2766" s="71" t="n">
        <f aca="false">E2766*I2766*J2766</f>
        <v>0</v>
      </c>
      <c r="M2766" s="72" t="n">
        <f aca="false">G2766*I2766*J2766</f>
        <v>0</v>
      </c>
      <c r="N2766" s="72" t="n">
        <f aca="false">D2766*I2766*J2766</f>
        <v>-0</v>
      </c>
      <c r="O2766" s="71" t="n">
        <f aca="false">F2766*J2766</f>
        <v>1</v>
      </c>
      <c r="P2766" s="71" t="n">
        <f aca="false">E2766*J2766</f>
        <v>0</v>
      </c>
    </row>
    <row r="2767" customFormat="false" ht="15" hidden="false" customHeight="false" outlineLevel="0" collapsed="false">
      <c r="A2767" s="71" t="s">
        <v>60</v>
      </c>
      <c r="B2767" s="71" t="s">
        <v>48</v>
      </c>
      <c r="C2767" s="71" t="s">
        <v>119</v>
      </c>
      <c r="D2767" s="72" t="n">
        <v>4092.9</v>
      </c>
      <c r="E2767" s="71" t="n">
        <v>42</v>
      </c>
      <c r="F2767" s="71" t="n">
        <v>780</v>
      </c>
      <c r="G2767" s="72" t="n">
        <v>74421</v>
      </c>
      <c r="H2767" s="72" t="n">
        <v>70306.11</v>
      </c>
      <c r="I2767" s="71" t="n">
        <f aca="false">IF(B2767&gt;=Settings!$B$23,1,0)</f>
        <v>0</v>
      </c>
      <c r="J2767" s="71" t="n">
        <v>1</v>
      </c>
      <c r="K2767" s="71" t="n">
        <f aca="false">F2767*I2767*J2767</f>
        <v>0</v>
      </c>
      <c r="L2767" s="71" t="n">
        <f aca="false">E2767*I2767*J2767</f>
        <v>0</v>
      </c>
      <c r="M2767" s="72" t="n">
        <f aca="false">G2767*I2767*J2767</f>
        <v>0</v>
      </c>
      <c r="N2767" s="72" t="n">
        <f aca="false">D2767*I2767*J2767</f>
        <v>0</v>
      </c>
      <c r="O2767" s="71" t="n">
        <f aca="false">F2767*J2767</f>
        <v>780</v>
      </c>
      <c r="P2767" s="71" t="n">
        <f aca="false">E2767*J2767</f>
        <v>42</v>
      </c>
    </row>
    <row r="2768" customFormat="false" ht="15" hidden="false" customHeight="false" outlineLevel="0" collapsed="false">
      <c r="A2768" s="71" t="s">
        <v>61</v>
      </c>
      <c r="B2768" s="71" t="s">
        <v>48</v>
      </c>
      <c r="C2768" s="71" t="s">
        <v>156</v>
      </c>
      <c r="D2768" s="72" t="n">
        <v>100.85</v>
      </c>
      <c r="E2768" s="71" t="n">
        <v>1</v>
      </c>
      <c r="F2768" s="71" t="n">
        <v>23</v>
      </c>
      <c r="G2768" s="72" t="n">
        <v>2505.2</v>
      </c>
      <c r="H2768" s="72" t="n">
        <v>2369.58</v>
      </c>
      <c r="I2768" s="71" t="n">
        <f aca="false">IF(B2768&gt;=Settings!$B$23,1,0)</f>
        <v>0</v>
      </c>
      <c r="J2768" s="71" t="n">
        <v>1</v>
      </c>
      <c r="K2768" s="71" t="n">
        <f aca="false">F2768*I2768*J2768</f>
        <v>0</v>
      </c>
      <c r="L2768" s="71" t="n">
        <f aca="false">E2768*I2768*J2768</f>
        <v>0</v>
      </c>
      <c r="M2768" s="72" t="n">
        <f aca="false">G2768*I2768*J2768</f>
        <v>0</v>
      </c>
      <c r="N2768" s="72" t="n">
        <f aca="false">D2768*I2768*J2768</f>
        <v>0</v>
      </c>
      <c r="O2768" s="71" t="n">
        <f aca="false">F2768*J2768</f>
        <v>23</v>
      </c>
      <c r="P2768" s="71" t="n">
        <f aca="false">E2768*J2768</f>
        <v>1</v>
      </c>
    </row>
    <row r="2769" customFormat="false" ht="15" hidden="false" customHeight="false" outlineLevel="0" collapsed="false">
      <c r="A2769" s="71" t="s">
        <v>59</v>
      </c>
      <c r="B2769" s="71" t="s">
        <v>48</v>
      </c>
      <c r="C2769" s="71" t="s">
        <v>1087</v>
      </c>
      <c r="D2769" s="72" t="n">
        <v>0</v>
      </c>
      <c r="E2769" s="71" t="n">
        <v>0</v>
      </c>
      <c r="F2769" s="71" t="n">
        <v>2</v>
      </c>
      <c r="G2769" s="72" t="n">
        <v>198.9</v>
      </c>
      <c r="H2769" s="72" t="n">
        <v>198.9</v>
      </c>
      <c r="I2769" s="71" t="n">
        <f aca="false">IF(B2769&gt;=Settings!$B$23,1,0)</f>
        <v>0</v>
      </c>
      <c r="J2769" s="71" t="n">
        <v>1</v>
      </c>
      <c r="K2769" s="71" t="n">
        <f aca="false">F2769*I2769*J2769</f>
        <v>0</v>
      </c>
      <c r="L2769" s="71" t="n">
        <f aca="false">E2769*I2769*J2769</f>
        <v>0</v>
      </c>
      <c r="M2769" s="72" t="n">
        <f aca="false">G2769*I2769*J2769</f>
        <v>0</v>
      </c>
      <c r="N2769" s="72" t="n">
        <f aca="false">D2769*I2769*J2769</f>
        <v>-0</v>
      </c>
      <c r="O2769" s="71" t="n">
        <f aca="false">F2769*J2769</f>
        <v>2</v>
      </c>
      <c r="P2769" s="71" t="n">
        <f aca="false">E2769*J2769</f>
        <v>0</v>
      </c>
    </row>
    <row r="2770" customFormat="false" ht="15" hidden="false" customHeight="false" outlineLevel="0" collapsed="false">
      <c r="A2770" s="71" t="s">
        <v>61</v>
      </c>
      <c r="B2770" s="71" t="s">
        <v>48</v>
      </c>
      <c r="C2770" s="71" t="s">
        <v>1296</v>
      </c>
      <c r="D2770" s="72" t="n">
        <v>45.9</v>
      </c>
      <c r="E2770" s="71" t="n">
        <v>2</v>
      </c>
      <c r="F2770" s="71" t="n">
        <v>30</v>
      </c>
      <c r="G2770" s="72" t="n">
        <v>688.5</v>
      </c>
      <c r="H2770" s="72" t="n">
        <v>625.36</v>
      </c>
      <c r="I2770" s="71" t="n">
        <f aca="false">IF(B2770&gt;=Settings!$B$23,1,0)</f>
        <v>0</v>
      </c>
      <c r="J2770" s="71" t="n">
        <v>1</v>
      </c>
      <c r="K2770" s="71" t="n">
        <f aca="false">F2770*I2770*J2770</f>
        <v>0</v>
      </c>
      <c r="L2770" s="71" t="n">
        <f aca="false">E2770*I2770*J2770</f>
        <v>0</v>
      </c>
      <c r="M2770" s="72" t="n">
        <f aca="false">G2770*I2770*J2770</f>
        <v>0</v>
      </c>
      <c r="N2770" s="72" t="n">
        <f aca="false">D2770*I2770*J2770</f>
        <v>0</v>
      </c>
      <c r="O2770" s="71" t="n">
        <f aca="false">F2770*J2770</f>
        <v>30</v>
      </c>
      <c r="P2770" s="71" t="n">
        <f aca="false">E2770*J2770</f>
        <v>2</v>
      </c>
    </row>
    <row r="2771" customFormat="false" ht="15" hidden="false" customHeight="false" outlineLevel="0" collapsed="false">
      <c r="A2771" s="71" t="s">
        <v>59</v>
      </c>
      <c r="B2771" s="71" t="s">
        <v>48</v>
      </c>
      <c r="C2771" s="71" t="s">
        <v>1091</v>
      </c>
      <c r="D2771" s="72" t="n">
        <v>0</v>
      </c>
      <c r="E2771" s="71" t="n">
        <v>0</v>
      </c>
      <c r="F2771" s="71" t="n">
        <v>2</v>
      </c>
      <c r="G2771" s="72" t="n">
        <v>247.15</v>
      </c>
      <c r="H2771" s="72" t="n">
        <v>247.15</v>
      </c>
      <c r="I2771" s="71" t="n">
        <f aca="false">IF(B2771&gt;=Settings!$B$23,1,0)</f>
        <v>0</v>
      </c>
      <c r="J2771" s="71" t="n">
        <v>1</v>
      </c>
      <c r="K2771" s="71" t="n">
        <f aca="false">F2771*I2771*J2771</f>
        <v>0</v>
      </c>
      <c r="L2771" s="71" t="n">
        <f aca="false">E2771*I2771*J2771</f>
        <v>0</v>
      </c>
      <c r="M2771" s="72" t="n">
        <f aca="false">G2771*I2771*J2771</f>
        <v>0</v>
      </c>
      <c r="N2771" s="72" t="n">
        <f aca="false">D2771*I2771*J2771</f>
        <v>-0</v>
      </c>
      <c r="O2771" s="71" t="n">
        <f aca="false">F2771*J2771</f>
        <v>2</v>
      </c>
      <c r="P2771" s="71" t="n">
        <f aca="false">E2771*J2771</f>
        <v>0</v>
      </c>
    </row>
    <row r="2772" customFormat="false" ht="15" hidden="false" customHeight="false" outlineLevel="0" collapsed="false">
      <c r="A2772" s="71" t="s">
        <v>59</v>
      </c>
      <c r="B2772" s="71" t="s">
        <v>48</v>
      </c>
      <c r="C2772" s="71" t="s">
        <v>1011</v>
      </c>
      <c r="D2772" s="72" t="n">
        <v>0</v>
      </c>
      <c r="E2772" s="71" t="n">
        <v>0</v>
      </c>
      <c r="F2772" s="71" t="n">
        <v>2</v>
      </c>
      <c r="G2772" s="72" t="n">
        <v>309.9</v>
      </c>
      <c r="H2772" s="72" t="n">
        <v>309.9</v>
      </c>
      <c r="I2772" s="71" t="n">
        <f aca="false">IF(B2772&gt;=Settings!$B$23,1,0)</f>
        <v>0</v>
      </c>
      <c r="J2772" s="71" t="n">
        <v>1</v>
      </c>
      <c r="K2772" s="71" t="n">
        <f aca="false">F2772*I2772*J2772</f>
        <v>0</v>
      </c>
      <c r="L2772" s="71" t="n">
        <f aca="false">E2772*I2772*J2772</f>
        <v>0</v>
      </c>
      <c r="M2772" s="72" t="n">
        <f aca="false">G2772*I2772*J2772</f>
        <v>0</v>
      </c>
      <c r="N2772" s="72" t="n">
        <f aca="false">D2772*I2772*J2772</f>
        <v>-0</v>
      </c>
      <c r="O2772" s="71" t="n">
        <f aca="false">F2772*J2772</f>
        <v>2</v>
      </c>
      <c r="P2772" s="71" t="n">
        <f aca="false">E2772*J2772</f>
        <v>0</v>
      </c>
    </row>
    <row r="2773" customFormat="false" ht="15" hidden="false" customHeight="false" outlineLevel="0" collapsed="false">
      <c r="A2773" s="71" t="s">
        <v>61</v>
      </c>
      <c r="B2773" s="71" t="s">
        <v>48</v>
      </c>
      <c r="C2773" s="71" t="s">
        <v>1243</v>
      </c>
      <c r="D2773" s="72" t="n">
        <v>0</v>
      </c>
      <c r="E2773" s="71" t="n">
        <v>0</v>
      </c>
      <c r="F2773" s="71" t="n">
        <v>1</v>
      </c>
      <c r="G2773" s="72" t="n">
        <v>139.95</v>
      </c>
      <c r="H2773" s="72" t="n">
        <v>139.95</v>
      </c>
      <c r="I2773" s="71" t="n">
        <f aca="false">IF(B2773&gt;=Settings!$B$23,1,0)</f>
        <v>0</v>
      </c>
      <c r="J2773" s="71" t="n">
        <v>1</v>
      </c>
      <c r="K2773" s="71" t="n">
        <f aca="false">F2773*I2773*J2773</f>
        <v>0</v>
      </c>
      <c r="L2773" s="71" t="n">
        <f aca="false">E2773*I2773*J2773</f>
        <v>0</v>
      </c>
      <c r="M2773" s="72" t="n">
        <f aca="false">G2773*I2773*J2773</f>
        <v>0</v>
      </c>
      <c r="N2773" s="72" t="n">
        <f aca="false">D2773*I2773*J2773</f>
        <v>-0</v>
      </c>
      <c r="O2773" s="71" t="n">
        <f aca="false">F2773*J2773</f>
        <v>1</v>
      </c>
      <c r="P2773" s="71" t="n">
        <f aca="false">E2773*J2773</f>
        <v>0</v>
      </c>
    </row>
    <row r="2774" customFormat="false" ht="15" hidden="false" customHeight="false" outlineLevel="0" collapsed="false">
      <c r="A2774" s="71" t="s">
        <v>59</v>
      </c>
      <c r="B2774" s="71" t="s">
        <v>48</v>
      </c>
      <c r="C2774" s="71" t="s">
        <v>663</v>
      </c>
      <c r="D2774" s="72" t="n">
        <v>0</v>
      </c>
      <c r="E2774" s="71" t="n">
        <v>0</v>
      </c>
      <c r="F2774" s="71" t="n">
        <v>52</v>
      </c>
      <c r="G2774" s="72" t="n">
        <v>2819.851</v>
      </c>
      <c r="H2774" s="72" t="n">
        <v>2819.851</v>
      </c>
      <c r="I2774" s="71" t="n">
        <f aca="false">IF(B2774&gt;=Settings!$B$23,1,0)</f>
        <v>0</v>
      </c>
      <c r="J2774" s="71" t="n">
        <v>1</v>
      </c>
      <c r="K2774" s="71" t="n">
        <f aca="false">F2774*I2774*J2774</f>
        <v>0</v>
      </c>
      <c r="L2774" s="71" t="n">
        <f aca="false">E2774*I2774*J2774</f>
        <v>0</v>
      </c>
      <c r="M2774" s="72" t="n">
        <f aca="false">G2774*I2774*J2774</f>
        <v>0</v>
      </c>
      <c r="N2774" s="72" t="n">
        <f aca="false">D2774*I2774*J2774</f>
        <v>-0</v>
      </c>
      <c r="O2774" s="71" t="n">
        <f aca="false">F2774*J2774</f>
        <v>52</v>
      </c>
      <c r="P2774" s="71" t="n">
        <f aca="false">E2774*J2774</f>
        <v>0</v>
      </c>
    </row>
    <row r="2775" customFormat="false" ht="15" hidden="false" customHeight="false" outlineLevel="0" collapsed="false">
      <c r="A2775" s="71" t="s">
        <v>61</v>
      </c>
      <c r="B2775" s="71" t="s">
        <v>48</v>
      </c>
      <c r="C2775" s="71" t="s">
        <v>1383</v>
      </c>
      <c r="D2775" s="72" t="n">
        <v>99.95</v>
      </c>
      <c r="E2775" s="71" t="n">
        <v>1</v>
      </c>
      <c r="F2775" s="71" t="n">
        <v>19</v>
      </c>
      <c r="G2775" s="72" t="n">
        <v>2064.05</v>
      </c>
      <c r="H2775" s="72" t="n">
        <v>1926.63</v>
      </c>
      <c r="I2775" s="71" t="n">
        <f aca="false">IF(B2775&gt;=Settings!$B$23,1,0)</f>
        <v>0</v>
      </c>
      <c r="J2775" s="71" t="n">
        <v>1</v>
      </c>
      <c r="K2775" s="71" t="n">
        <f aca="false">F2775*I2775*J2775</f>
        <v>0</v>
      </c>
      <c r="L2775" s="71" t="n">
        <f aca="false">E2775*I2775*J2775</f>
        <v>0</v>
      </c>
      <c r="M2775" s="72" t="n">
        <f aca="false">G2775*I2775*J2775</f>
        <v>0</v>
      </c>
      <c r="N2775" s="72" t="n">
        <f aca="false">D2775*I2775*J2775</f>
        <v>0</v>
      </c>
      <c r="O2775" s="71" t="n">
        <f aca="false">F2775*J2775</f>
        <v>19</v>
      </c>
      <c r="P2775" s="71" t="n">
        <f aca="false">E2775*J2775</f>
        <v>1</v>
      </c>
    </row>
    <row r="2776" customFormat="false" ht="15" hidden="false" customHeight="false" outlineLevel="0" collapsed="false">
      <c r="A2776" s="71" t="s">
        <v>61</v>
      </c>
      <c r="B2776" s="71" t="s">
        <v>48</v>
      </c>
      <c r="C2776" s="71" t="s">
        <v>139</v>
      </c>
      <c r="D2776" s="72" t="n">
        <v>0</v>
      </c>
      <c r="E2776" s="71" t="n">
        <v>0</v>
      </c>
      <c r="F2776" s="71" t="n">
        <v>4</v>
      </c>
      <c r="G2776" s="72" t="n">
        <v>259.8</v>
      </c>
      <c r="H2776" s="72" t="n">
        <v>238.83</v>
      </c>
      <c r="I2776" s="71" t="n">
        <f aca="false">IF(B2776&gt;=Settings!$B$23,1,0)</f>
        <v>0</v>
      </c>
      <c r="J2776" s="71" t="n">
        <v>1</v>
      </c>
      <c r="K2776" s="71" t="n">
        <f aca="false">F2776*I2776*J2776</f>
        <v>0</v>
      </c>
      <c r="L2776" s="71" t="n">
        <f aca="false">E2776*I2776*J2776</f>
        <v>0</v>
      </c>
      <c r="M2776" s="72" t="n">
        <f aca="false">G2776*I2776*J2776</f>
        <v>0</v>
      </c>
      <c r="N2776" s="72" t="n">
        <f aca="false">D2776*I2776*J2776</f>
        <v>-0</v>
      </c>
      <c r="O2776" s="71" t="n">
        <f aca="false">F2776*J2776</f>
        <v>4</v>
      </c>
      <c r="P2776" s="71" t="n">
        <f aca="false">E2776*J2776</f>
        <v>0</v>
      </c>
    </row>
    <row r="2777" customFormat="false" ht="15" hidden="false" customHeight="false" outlineLevel="0" collapsed="false">
      <c r="A2777" s="71" t="s">
        <v>59</v>
      </c>
      <c r="B2777" s="71" t="s">
        <v>48</v>
      </c>
      <c r="C2777" s="71" t="s">
        <v>1346</v>
      </c>
      <c r="D2777" s="72" t="n">
        <v>0</v>
      </c>
      <c r="E2777" s="71" t="n">
        <v>0</v>
      </c>
      <c r="F2777" s="71" t="n">
        <v>3</v>
      </c>
      <c r="G2777" s="72" t="n">
        <v>343.888</v>
      </c>
      <c r="H2777" s="72" t="n">
        <v>343.888</v>
      </c>
      <c r="I2777" s="71" t="n">
        <f aca="false">IF(B2777&gt;=Settings!$B$23,1,0)</f>
        <v>0</v>
      </c>
      <c r="J2777" s="71" t="n">
        <v>1</v>
      </c>
      <c r="K2777" s="71" t="n">
        <f aca="false">F2777*I2777*J2777</f>
        <v>0</v>
      </c>
      <c r="L2777" s="71" t="n">
        <f aca="false">E2777*I2777*J2777</f>
        <v>0</v>
      </c>
      <c r="M2777" s="72" t="n">
        <f aca="false">G2777*I2777*J2777</f>
        <v>0</v>
      </c>
      <c r="N2777" s="72" t="n">
        <f aca="false">D2777*I2777*J2777</f>
        <v>-0</v>
      </c>
      <c r="O2777" s="71" t="n">
        <f aca="false">F2777*J2777</f>
        <v>3</v>
      </c>
      <c r="P2777" s="71" t="n">
        <f aca="false">E2777*J2777</f>
        <v>0</v>
      </c>
    </row>
    <row r="2778" customFormat="false" ht="15" hidden="false" customHeight="false" outlineLevel="0" collapsed="false">
      <c r="A2778" s="71" t="s">
        <v>60</v>
      </c>
      <c r="B2778" s="71" t="s">
        <v>48</v>
      </c>
      <c r="C2778" s="71" t="s">
        <v>2041</v>
      </c>
      <c r="D2778" s="72" t="n">
        <v>0</v>
      </c>
      <c r="E2778" s="71" t="n">
        <v>0</v>
      </c>
      <c r="F2778" s="71" t="n">
        <v>46</v>
      </c>
      <c r="G2778" s="72" t="n">
        <v>2942.7</v>
      </c>
      <c r="H2778" s="72" t="n">
        <v>2942.7</v>
      </c>
      <c r="I2778" s="71" t="n">
        <f aca="false">IF(B2778&gt;=Settings!$B$23,1,0)</f>
        <v>0</v>
      </c>
      <c r="J2778" s="71" t="n">
        <v>1</v>
      </c>
      <c r="K2778" s="71" t="n">
        <f aca="false">F2778*I2778*J2778</f>
        <v>0</v>
      </c>
      <c r="L2778" s="71" t="n">
        <f aca="false">E2778*I2778*J2778</f>
        <v>0</v>
      </c>
      <c r="M2778" s="72" t="n">
        <f aca="false">G2778*I2778*J2778</f>
        <v>0</v>
      </c>
      <c r="N2778" s="72" t="n">
        <f aca="false">D2778*I2778*J2778</f>
        <v>-0</v>
      </c>
      <c r="O2778" s="71" t="n">
        <f aca="false">F2778*J2778</f>
        <v>46</v>
      </c>
      <c r="P2778" s="71" t="n">
        <f aca="false">E2778*J2778</f>
        <v>0</v>
      </c>
    </row>
    <row r="2779" customFormat="false" ht="15" hidden="false" customHeight="false" outlineLevel="0" collapsed="false">
      <c r="A2779" s="71" t="s">
        <v>61</v>
      </c>
      <c r="B2779" s="71" t="s">
        <v>48</v>
      </c>
      <c r="C2779" s="71" t="s">
        <v>976</v>
      </c>
      <c r="D2779" s="72" t="n">
        <v>0</v>
      </c>
      <c r="E2779" s="71" t="n">
        <v>0</v>
      </c>
      <c r="F2779" s="71" t="n">
        <v>4</v>
      </c>
      <c r="G2779" s="72" t="n">
        <v>379.8</v>
      </c>
      <c r="H2779" s="72" t="n">
        <v>365.56</v>
      </c>
      <c r="I2779" s="71" t="n">
        <f aca="false">IF(B2779&gt;=Settings!$B$23,1,0)</f>
        <v>0</v>
      </c>
      <c r="J2779" s="71" t="n">
        <v>1</v>
      </c>
      <c r="K2779" s="71" t="n">
        <f aca="false">F2779*I2779*J2779</f>
        <v>0</v>
      </c>
      <c r="L2779" s="71" t="n">
        <f aca="false">E2779*I2779*J2779</f>
        <v>0</v>
      </c>
      <c r="M2779" s="72" t="n">
        <f aca="false">G2779*I2779*J2779</f>
        <v>0</v>
      </c>
      <c r="N2779" s="72" t="n">
        <f aca="false">D2779*I2779*J2779</f>
        <v>-0</v>
      </c>
      <c r="O2779" s="71" t="n">
        <f aca="false">F2779*J2779</f>
        <v>4</v>
      </c>
      <c r="P2779" s="71" t="n">
        <f aca="false">E2779*J2779</f>
        <v>0</v>
      </c>
    </row>
    <row r="2780" customFormat="false" ht="15" hidden="false" customHeight="false" outlineLevel="0" collapsed="false">
      <c r="A2780" s="71" t="s">
        <v>59</v>
      </c>
      <c r="B2780" s="71" t="s">
        <v>48</v>
      </c>
      <c r="C2780" s="71" t="s">
        <v>581</v>
      </c>
      <c r="D2780" s="72" t="n">
        <v>0</v>
      </c>
      <c r="E2780" s="71" t="n">
        <v>0</v>
      </c>
      <c r="F2780" s="71" t="n">
        <v>5</v>
      </c>
      <c r="G2780" s="72" t="n">
        <v>506.5</v>
      </c>
      <c r="H2780" s="72" t="n">
        <v>506.5</v>
      </c>
      <c r="I2780" s="71" t="n">
        <f aca="false">IF(B2780&gt;=Settings!$B$23,1,0)</f>
        <v>0</v>
      </c>
      <c r="J2780" s="71" t="n">
        <v>1</v>
      </c>
      <c r="K2780" s="71" t="n">
        <f aca="false">F2780*I2780*J2780</f>
        <v>0</v>
      </c>
      <c r="L2780" s="71" t="n">
        <f aca="false">E2780*I2780*J2780</f>
        <v>0</v>
      </c>
      <c r="M2780" s="72" t="n">
        <f aca="false">G2780*I2780*J2780</f>
        <v>0</v>
      </c>
      <c r="N2780" s="72" t="n">
        <f aca="false">D2780*I2780*J2780</f>
        <v>-0</v>
      </c>
      <c r="O2780" s="71" t="n">
        <f aca="false">F2780*J2780</f>
        <v>5</v>
      </c>
      <c r="P2780" s="71" t="n">
        <f aca="false">E2780*J2780</f>
        <v>0</v>
      </c>
    </row>
    <row r="2781" customFormat="false" ht="15" hidden="false" customHeight="false" outlineLevel="0" collapsed="false">
      <c r="A2781" s="71" t="s">
        <v>60</v>
      </c>
      <c r="B2781" s="71" t="s">
        <v>48</v>
      </c>
      <c r="C2781" s="71" t="s">
        <v>1886</v>
      </c>
      <c r="D2781" s="72" t="n">
        <v>109.95</v>
      </c>
      <c r="E2781" s="71" t="n">
        <v>1</v>
      </c>
      <c r="F2781" s="71" t="n">
        <v>0</v>
      </c>
      <c r="G2781" s="72" t="n">
        <v>0</v>
      </c>
      <c r="H2781" s="72" t="n">
        <v>-109.95</v>
      </c>
      <c r="I2781" s="71" t="n">
        <f aca="false">IF(B2781&gt;=Settings!$B$23,1,0)</f>
        <v>0</v>
      </c>
      <c r="J2781" s="71" t="n">
        <v>1</v>
      </c>
      <c r="K2781" s="71" t="n">
        <f aca="false">F2781*I2781*J2781</f>
        <v>0</v>
      </c>
      <c r="L2781" s="71" t="n">
        <f aca="false">E2781*I2781*J2781</f>
        <v>0</v>
      </c>
      <c r="M2781" s="72" t="n">
        <f aca="false">G2781*I2781*J2781</f>
        <v>0</v>
      </c>
      <c r="N2781" s="72" t="n">
        <f aca="false">D2781*I2781*J2781</f>
        <v>0</v>
      </c>
      <c r="O2781" s="71" t="n">
        <f aca="false">F2781*J2781</f>
        <v>0</v>
      </c>
      <c r="P2781" s="71" t="n">
        <f aca="false">E2781*J2781</f>
        <v>1</v>
      </c>
    </row>
    <row r="2782" customFormat="false" ht="15" hidden="false" customHeight="false" outlineLevel="0" collapsed="false">
      <c r="A2782" s="71" t="s">
        <v>60</v>
      </c>
      <c r="B2782" s="71" t="s">
        <v>48</v>
      </c>
      <c r="C2782" s="71" t="s">
        <v>689</v>
      </c>
      <c r="D2782" s="72" t="n">
        <v>0</v>
      </c>
      <c r="E2782" s="71" t="n">
        <v>0</v>
      </c>
      <c r="F2782" s="71" t="n">
        <v>5</v>
      </c>
      <c r="G2782" s="72" t="n">
        <v>629.75</v>
      </c>
      <c r="H2782" s="72" t="n">
        <v>629.75</v>
      </c>
      <c r="I2782" s="71" t="n">
        <f aca="false">IF(B2782&gt;=Settings!$B$23,1,0)</f>
        <v>0</v>
      </c>
      <c r="J2782" s="71" t="n">
        <v>1</v>
      </c>
      <c r="K2782" s="71" t="n">
        <f aca="false">F2782*I2782*J2782</f>
        <v>0</v>
      </c>
      <c r="L2782" s="71" t="n">
        <f aca="false">E2782*I2782*J2782</f>
        <v>0</v>
      </c>
      <c r="M2782" s="72" t="n">
        <f aca="false">G2782*I2782*J2782</f>
        <v>0</v>
      </c>
      <c r="N2782" s="72" t="n">
        <f aca="false">D2782*I2782*J2782</f>
        <v>-0</v>
      </c>
      <c r="O2782" s="71" t="n">
        <f aca="false">F2782*J2782</f>
        <v>5</v>
      </c>
      <c r="P2782" s="71" t="n">
        <f aca="false">E2782*J2782</f>
        <v>0</v>
      </c>
    </row>
    <row r="2783" customFormat="false" ht="15" hidden="false" customHeight="false" outlineLevel="0" collapsed="false">
      <c r="A2783" s="71" t="s">
        <v>59</v>
      </c>
      <c r="B2783" s="71" t="s">
        <v>48</v>
      </c>
      <c r="C2783" s="71" t="s">
        <v>1205</v>
      </c>
      <c r="D2783" s="72" t="n">
        <v>0</v>
      </c>
      <c r="E2783" s="71" t="n">
        <v>0</v>
      </c>
      <c r="F2783" s="71" t="n">
        <v>2</v>
      </c>
      <c r="G2783" s="72" t="n">
        <v>221.9</v>
      </c>
      <c r="H2783" s="72" t="n">
        <v>221.9</v>
      </c>
      <c r="I2783" s="71" t="n">
        <f aca="false">IF(B2783&gt;=Settings!$B$23,1,0)</f>
        <v>0</v>
      </c>
      <c r="J2783" s="71" t="n">
        <v>1</v>
      </c>
      <c r="K2783" s="71" t="n">
        <f aca="false">F2783*I2783*J2783</f>
        <v>0</v>
      </c>
      <c r="L2783" s="71" t="n">
        <f aca="false">E2783*I2783*J2783</f>
        <v>0</v>
      </c>
      <c r="M2783" s="72" t="n">
        <f aca="false">G2783*I2783*J2783</f>
        <v>0</v>
      </c>
      <c r="N2783" s="72" t="n">
        <f aca="false">D2783*I2783*J2783</f>
        <v>-0</v>
      </c>
      <c r="O2783" s="71" t="n">
        <f aca="false">F2783*J2783</f>
        <v>2</v>
      </c>
      <c r="P2783" s="71" t="n">
        <f aca="false">E2783*J2783</f>
        <v>0</v>
      </c>
    </row>
    <row r="2784" customFormat="false" ht="15" hidden="false" customHeight="false" outlineLevel="0" collapsed="false">
      <c r="A2784" s="71" t="s">
        <v>59</v>
      </c>
      <c r="B2784" s="71" t="s">
        <v>48</v>
      </c>
      <c r="C2784" s="71" t="s">
        <v>1206</v>
      </c>
      <c r="D2784" s="72" t="n">
        <v>0</v>
      </c>
      <c r="E2784" s="71" t="n">
        <v>0</v>
      </c>
      <c r="F2784" s="71" t="n">
        <v>1</v>
      </c>
      <c r="G2784" s="72" t="n">
        <v>99.95</v>
      </c>
      <c r="H2784" s="72" t="n">
        <v>99.95</v>
      </c>
      <c r="I2784" s="71" t="n">
        <f aca="false">IF(B2784&gt;=Settings!$B$23,1,0)</f>
        <v>0</v>
      </c>
      <c r="J2784" s="71" t="n">
        <v>1</v>
      </c>
      <c r="K2784" s="71" t="n">
        <f aca="false">F2784*I2784*J2784</f>
        <v>0</v>
      </c>
      <c r="L2784" s="71" t="n">
        <f aca="false">E2784*I2784*J2784</f>
        <v>0</v>
      </c>
      <c r="M2784" s="72" t="n">
        <f aca="false">G2784*I2784*J2784</f>
        <v>0</v>
      </c>
      <c r="N2784" s="72" t="n">
        <f aca="false">D2784*I2784*J2784</f>
        <v>-0</v>
      </c>
      <c r="O2784" s="71" t="n">
        <f aca="false">F2784*J2784</f>
        <v>1</v>
      </c>
      <c r="P2784" s="71" t="n">
        <f aca="false">E2784*J2784</f>
        <v>0</v>
      </c>
    </row>
    <row r="2785" customFormat="false" ht="15" hidden="false" customHeight="false" outlineLevel="0" collapsed="false">
      <c r="A2785" s="71" t="s">
        <v>59</v>
      </c>
      <c r="B2785" s="71" t="s">
        <v>48</v>
      </c>
      <c r="C2785" s="71" t="s">
        <v>153</v>
      </c>
      <c r="D2785" s="72" t="n">
        <v>0</v>
      </c>
      <c r="E2785" s="71" t="n">
        <v>0</v>
      </c>
      <c r="F2785" s="71" t="n">
        <v>2</v>
      </c>
      <c r="G2785" s="72" t="n">
        <v>656.9</v>
      </c>
      <c r="H2785" s="72" t="n">
        <v>656.9</v>
      </c>
      <c r="I2785" s="71" t="n">
        <f aca="false">IF(B2785&gt;=Settings!$B$23,1,0)</f>
        <v>0</v>
      </c>
      <c r="J2785" s="71" t="n">
        <v>1</v>
      </c>
      <c r="K2785" s="71" t="n">
        <f aca="false">F2785*I2785*J2785</f>
        <v>0</v>
      </c>
      <c r="L2785" s="71" t="n">
        <f aca="false">E2785*I2785*J2785</f>
        <v>0</v>
      </c>
      <c r="M2785" s="72" t="n">
        <f aca="false">G2785*I2785*J2785</f>
        <v>0</v>
      </c>
      <c r="N2785" s="72" t="n">
        <f aca="false">D2785*I2785*J2785</f>
        <v>-0</v>
      </c>
      <c r="O2785" s="71" t="n">
        <f aca="false">F2785*J2785</f>
        <v>2</v>
      </c>
      <c r="P2785" s="71" t="n">
        <f aca="false">E2785*J2785</f>
        <v>0</v>
      </c>
    </row>
    <row r="2786" customFormat="false" ht="15" hidden="false" customHeight="false" outlineLevel="0" collapsed="false">
      <c r="A2786" s="71" t="s">
        <v>59</v>
      </c>
      <c r="B2786" s="71" t="s">
        <v>48</v>
      </c>
      <c r="C2786" s="71" t="s">
        <v>1049</v>
      </c>
      <c r="D2786" s="72" t="n">
        <v>0</v>
      </c>
      <c r="E2786" s="71" t="n">
        <v>0</v>
      </c>
      <c r="F2786" s="71" t="n">
        <v>2</v>
      </c>
      <c r="G2786" s="72" t="n">
        <v>117.614</v>
      </c>
      <c r="H2786" s="72" t="n">
        <v>117.614</v>
      </c>
      <c r="I2786" s="71" t="n">
        <f aca="false">IF(B2786&gt;=Settings!$B$23,1,0)</f>
        <v>0</v>
      </c>
      <c r="J2786" s="71" t="n">
        <v>1</v>
      </c>
      <c r="K2786" s="71" t="n">
        <f aca="false">F2786*I2786*J2786</f>
        <v>0</v>
      </c>
      <c r="L2786" s="71" t="n">
        <f aca="false">E2786*I2786*J2786</f>
        <v>0</v>
      </c>
      <c r="M2786" s="72" t="n">
        <f aca="false">G2786*I2786*J2786</f>
        <v>0</v>
      </c>
      <c r="N2786" s="72" t="n">
        <f aca="false">D2786*I2786*J2786</f>
        <v>-0</v>
      </c>
      <c r="O2786" s="71" t="n">
        <f aca="false">F2786*J2786</f>
        <v>2</v>
      </c>
      <c r="P2786" s="71" t="n">
        <f aca="false">E2786*J2786</f>
        <v>0</v>
      </c>
    </row>
    <row r="2787" customFormat="false" ht="15" hidden="false" customHeight="false" outlineLevel="0" collapsed="false">
      <c r="A2787" s="71" t="s">
        <v>59</v>
      </c>
      <c r="B2787" s="71" t="s">
        <v>48</v>
      </c>
      <c r="C2787" s="71" t="s">
        <v>971</v>
      </c>
      <c r="D2787" s="72" t="n">
        <v>0</v>
      </c>
      <c r="E2787" s="71" t="n">
        <v>0</v>
      </c>
      <c r="F2787" s="71" t="n">
        <v>20</v>
      </c>
      <c r="G2787" s="72" t="n">
        <v>1711.65</v>
      </c>
      <c r="H2787" s="72" t="n">
        <v>1711.65</v>
      </c>
      <c r="I2787" s="71" t="n">
        <f aca="false">IF(B2787&gt;=Settings!$B$23,1,0)</f>
        <v>0</v>
      </c>
      <c r="J2787" s="71" t="n">
        <v>1</v>
      </c>
      <c r="K2787" s="71" t="n">
        <f aca="false">F2787*I2787*J2787</f>
        <v>0</v>
      </c>
      <c r="L2787" s="71" t="n">
        <f aca="false">E2787*I2787*J2787</f>
        <v>0</v>
      </c>
      <c r="M2787" s="72" t="n">
        <f aca="false">G2787*I2787*J2787</f>
        <v>0</v>
      </c>
      <c r="N2787" s="72" t="n">
        <f aca="false">D2787*I2787*J2787</f>
        <v>-0</v>
      </c>
      <c r="O2787" s="71" t="n">
        <f aca="false">F2787*J2787</f>
        <v>20</v>
      </c>
      <c r="P2787" s="71" t="n">
        <f aca="false">E2787*J2787</f>
        <v>0</v>
      </c>
    </row>
    <row r="2788" customFormat="false" ht="15" hidden="false" customHeight="false" outlineLevel="0" collapsed="false">
      <c r="A2788" s="71" t="s">
        <v>61</v>
      </c>
      <c r="B2788" s="71" t="s">
        <v>48</v>
      </c>
      <c r="C2788" s="71" t="s">
        <v>127</v>
      </c>
      <c r="D2788" s="72" t="n">
        <v>139.95</v>
      </c>
      <c r="E2788" s="71" t="n">
        <v>1</v>
      </c>
      <c r="F2788" s="71" t="n">
        <v>10</v>
      </c>
      <c r="G2788" s="72" t="n">
        <v>1503.05</v>
      </c>
      <c r="H2788" s="72" t="n">
        <v>1216.75</v>
      </c>
      <c r="I2788" s="71" t="n">
        <f aca="false">IF(B2788&gt;=Settings!$B$23,1,0)</f>
        <v>0</v>
      </c>
      <c r="J2788" s="71" t="n">
        <v>1</v>
      </c>
      <c r="K2788" s="71" t="n">
        <f aca="false">F2788*I2788*J2788</f>
        <v>0</v>
      </c>
      <c r="L2788" s="71" t="n">
        <f aca="false">E2788*I2788*J2788</f>
        <v>0</v>
      </c>
      <c r="M2788" s="72" t="n">
        <f aca="false">G2788*I2788*J2788</f>
        <v>0</v>
      </c>
      <c r="N2788" s="72" t="n">
        <f aca="false">D2788*I2788*J2788</f>
        <v>0</v>
      </c>
      <c r="O2788" s="71" t="n">
        <f aca="false">F2788*J2788</f>
        <v>10</v>
      </c>
      <c r="P2788" s="71" t="n">
        <f aca="false">E2788*J2788</f>
        <v>1</v>
      </c>
    </row>
    <row r="2789" customFormat="false" ht="15" hidden="false" customHeight="false" outlineLevel="0" collapsed="false">
      <c r="A2789" s="71" t="s">
        <v>61</v>
      </c>
      <c r="B2789" s="71" t="s">
        <v>48</v>
      </c>
      <c r="C2789" s="71" t="s">
        <v>1447</v>
      </c>
      <c r="D2789" s="72" t="n">
        <v>0</v>
      </c>
      <c r="E2789" s="71" t="n">
        <v>0</v>
      </c>
      <c r="F2789" s="71" t="n">
        <v>2</v>
      </c>
      <c r="G2789" s="72" t="n">
        <v>219.9</v>
      </c>
      <c r="H2789" s="72" t="n">
        <v>186.93</v>
      </c>
      <c r="I2789" s="71" t="n">
        <f aca="false">IF(B2789&gt;=Settings!$B$23,1,0)</f>
        <v>0</v>
      </c>
      <c r="J2789" s="71" t="n">
        <v>1</v>
      </c>
      <c r="K2789" s="71" t="n">
        <f aca="false">F2789*I2789*J2789</f>
        <v>0</v>
      </c>
      <c r="L2789" s="71" t="n">
        <f aca="false">E2789*I2789*J2789</f>
        <v>0</v>
      </c>
      <c r="M2789" s="72" t="n">
        <f aca="false">G2789*I2789*J2789</f>
        <v>0</v>
      </c>
      <c r="N2789" s="72" t="n">
        <f aca="false">D2789*I2789*J2789</f>
        <v>-0</v>
      </c>
      <c r="O2789" s="71" t="n">
        <f aca="false">F2789*J2789</f>
        <v>2</v>
      </c>
      <c r="P2789" s="71" t="n">
        <f aca="false">E2789*J2789</f>
        <v>0</v>
      </c>
    </row>
    <row r="2790" customFormat="false" ht="15" hidden="false" customHeight="false" outlineLevel="0" collapsed="false">
      <c r="A2790" s="71" t="s">
        <v>59</v>
      </c>
      <c r="B2790" s="71" t="s">
        <v>48</v>
      </c>
      <c r="C2790" s="71" t="s">
        <v>1561</v>
      </c>
      <c r="D2790" s="72" t="n">
        <v>0</v>
      </c>
      <c r="E2790" s="71" t="n">
        <v>0</v>
      </c>
      <c r="F2790" s="71" t="n">
        <v>1</v>
      </c>
      <c r="G2790" s="72" t="n">
        <v>76.95</v>
      </c>
      <c r="H2790" s="72" t="n">
        <v>76.95</v>
      </c>
      <c r="I2790" s="71" t="n">
        <f aca="false">IF(B2790&gt;=Settings!$B$23,1,0)</f>
        <v>0</v>
      </c>
      <c r="J2790" s="71" t="n">
        <v>1</v>
      </c>
      <c r="K2790" s="71" t="n">
        <f aca="false">F2790*I2790*J2790</f>
        <v>0</v>
      </c>
      <c r="L2790" s="71" t="n">
        <f aca="false">E2790*I2790*J2790</f>
        <v>0</v>
      </c>
      <c r="M2790" s="72" t="n">
        <f aca="false">G2790*I2790*J2790</f>
        <v>0</v>
      </c>
      <c r="N2790" s="72" t="n">
        <f aca="false">D2790*I2790*J2790</f>
        <v>-0</v>
      </c>
      <c r="O2790" s="71" t="n">
        <f aca="false">F2790*J2790</f>
        <v>1</v>
      </c>
      <c r="P2790" s="71" t="n">
        <f aca="false">E2790*J2790</f>
        <v>0</v>
      </c>
    </row>
    <row r="2791" customFormat="false" ht="15" hidden="false" customHeight="false" outlineLevel="0" collapsed="false">
      <c r="A2791" s="71" t="s">
        <v>61</v>
      </c>
      <c r="B2791" s="71" t="s">
        <v>48</v>
      </c>
      <c r="C2791" s="71" t="s">
        <v>614</v>
      </c>
      <c r="D2791" s="72" t="n">
        <v>0</v>
      </c>
      <c r="E2791" s="71" t="n">
        <v>0</v>
      </c>
      <c r="F2791" s="71" t="n">
        <v>1</v>
      </c>
      <c r="G2791" s="72" t="n">
        <v>99.95</v>
      </c>
      <c r="H2791" s="72" t="n">
        <v>84.96</v>
      </c>
      <c r="I2791" s="71" t="n">
        <f aca="false">IF(B2791&gt;=Settings!$B$23,1,0)</f>
        <v>0</v>
      </c>
      <c r="J2791" s="71" t="n">
        <v>1</v>
      </c>
      <c r="K2791" s="71" t="n">
        <f aca="false">F2791*I2791*J2791</f>
        <v>0</v>
      </c>
      <c r="L2791" s="71" t="n">
        <f aca="false">E2791*I2791*J2791</f>
        <v>0</v>
      </c>
      <c r="M2791" s="72" t="n">
        <f aca="false">G2791*I2791*J2791</f>
        <v>0</v>
      </c>
      <c r="N2791" s="72" t="n">
        <f aca="false">D2791*I2791*J2791</f>
        <v>-0</v>
      </c>
      <c r="O2791" s="71" t="n">
        <f aca="false">F2791*J2791</f>
        <v>1</v>
      </c>
      <c r="P2791" s="71" t="n">
        <f aca="false">E2791*J2791</f>
        <v>0</v>
      </c>
    </row>
    <row r="2792" customFormat="false" ht="15" hidden="false" customHeight="false" outlineLevel="0" collapsed="false">
      <c r="A2792" s="71" t="s">
        <v>59</v>
      </c>
      <c r="B2792" s="71" t="s">
        <v>48</v>
      </c>
      <c r="C2792" s="71" t="s">
        <v>2140</v>
      </c>
      <c r="D2792" s="72" t="n">
        <v>0</v>
      </c>
      <c r="E2792" s="71" t="n">
        <v>0</v>
      </c>
      <c r="F2792" s="71" t="n">
        <v>1</v>
      </c>
      <c r="G2792" s="72" t="n">
        <v>269.95</v>
      </c>
      <c r="H2792" s="72" t="n">
        <v>269.95</v>
      </c>
      <c r="I2792" s="71" t="n">
        <f aca="false">IF(B2792&gt;=Settings!$B$23,1,0)</f>
        <v>0</v>
      </c>
      <c r="J2792" s="71" t="n">
        <v>1</v>
      </c>
      <c r="K2792" s="71" t="n">
        <f aca="false">F2792*I2792*J2792</f>
        <v>0</v>
      </c>
      <c r="L2792" s="71" t="n">
        <f aca="false">E2792*I2792*J2792</f>
        <v>0</v>
      </c>
      <c r="M2792" s="72" t="n">
        <f aca="false">G2792*I2792*J2792</f>
        <v>0</v>
      </c>
      <c r="N2792" s="72" t="n">
        <f aca="false">D2792*I2792*J2792</f>
        <v>-0</v>
      </c>
      <c r="O2792" s="71" t="n">
        <f aca="false">F2792*J2792</f>
        <v>1</v>
      </c>
      <c r="P2792" s="71" t="n">
        <f aca="false">E2792*J2792</f>
        <v>0</v>
      </c>
    </row>
    <row r="2793" customFormat="false" ht="15" hidden="false" customHeight="false" outlineLevel="0" collapsed="false">
      <c r="A2793" s="71" t="s">
        <v>61</v>
      </c>
      <c r="B2793" s="71" t="s">
        <v>48</v>
      </c>
      <c r="C2793" s="71" t="s">
        <v>1030</v>
      </c>
      <c r="D2793" s="72" t="n">
        <v>0</v>
      </c>
      <c r="E2793" s="71" t="n">
        <v>0</v>
      </c>
      <c r="F2793" s="71" t="n">
        <v>2</v>
      </c>
      <c r="G2793" s="72" t="n">
        <v>236.9</v>
      </c>
      <c r="H2793" s="72" t="n">
        <v>236.9</v>
      </c>
      <c r="I2793" s="71" t="n">
        <f aca="false">IF(B2793&gt;=Settings!$B$23,1,0)</f>
        <v>0</v>
      </c>
      <c r="J2793" s="71" t="n">
        <v>1</v>
      </c>
      <c r="K2793" s="71" t="n">
        <f aca="false">F2793*I2793*J2793</f>
        <v>0</v>
      </c>
      <c r="L2793" s="71" t="n">
        <f aca="false">E2793*I2793*J2793</f>
        <v>0</v>
      </c>
      <c r="M2793" s="72" t="n">
        <f aca="false">G2793*I2793*J2793</f>
        <v>0</v>
      </c>
      <c r="N2793" s="72" t="n">
        <f aca="false">D2793*I2793*J2793</f>
        <v>-0</v>
      </c>
      <c r="O2793" s="71" t="n">
        <f aca="false">F2793*J2793</f>
        <v>2</v>
      </c>
      <c r="P2793" s="71" t="n">
        <f aca="false">E2793*J2793</f>
        <v>0</v>
      </c>
    </row>
    <row r="2794" customFormat="false" ht="15" hidden="false" customHeight="false" outlineLevel="0" collapsed="false">
      <c r="A2794" s="71" t="s">
        <v>60</v>
      </c>
      <c r="B2794" s="71" t="s">
        <v>48</v>
      </c>
      <c r="C2794" s="71" t="s">
        <v>619</v>
      </c>
      <c r="D2794" s="72" t="n">
        <v>0</v>
      </c>
      <c r="E2794" s="71" t="n">
        <v>0</v>
      </c>
      <c r="F2794" s="71" t="n">
        <v>1</v>
      </c>
      <c r="G2794" s="72" t="n">
        <v>199.95</v>
      </c>
      <c r="H2794" s="72" t="n">
        <v>199.95</v>
      </c>
      <c r="I2794" s="71" t="n">
        <f aca="false">IF(B2794&gt;=Settings!$B$23,1,0)</f>
        <v>0</v>
      </c>
      <c r="J2794" s="71" t="n">
        <v>1</v>
      </c>
      <c r="K2794" s="71" t="n">
        <f aca="false">F2794*I2794*J2794</f>
        <v>0</v>
      </c>
      <c r="L2794" s="71" t="n">
        <f aca="false">E2794*I2794*J2794</f>
        <v>0</v>
      </c>
      <c r="M2794" s="72" t="n">
        <f aca="false">G2794*I2794*J2794</f>
        <v>0</v>
      </c>
      <c r="N2794" s="72" t="n">
        <f aca="false">D2794*I2794*J2794</f>
        <v>-0</v>
      </c>
      <c r="O2794" s="71" t="n">
        <f aca="false">F2794*J2794</f>
        <v>1</v>
      </c>
      <c r="P2794" s="71" t="n">
        <f aca="false">E2794*J2794</f>
        <v>0</v>
      </c>
    </row>
    <row r="2795" customFormat="false" ht="15" hidden="false" customHeight="false" outlineLevel="0" collapsed="false">
      <c r="A2795" s="71" t="s">
        <v>60</v>
      </c>
      <c r="B2795" s="71" t="s">
        <v>48</v>
      </c>
      <c r="C2795" s="71" t="s">
        <v>1574</v>
      </c>
      <c r="D2795" s="72" t="n">
        <v>114.95</v>
      </c>
      <c r="E2795" s="71" t="n">
        <v>1</v>
      </c>
      <c r="F2795" s="71" t="n">
        <v>0</v>
      </c>
      <c r="G2795" s="72" t="n">
        <v>0</v>
      </c>
      <c r="H2795" s="72" t="n">
        <v>-114.95</v>
      </c>
      <c r="I2795" s="71" t="n">
        <f aca="false">IF(B2795&gt;=Settings!$B$23,1,0)</f>
        <v>0</v>
      </c>
      <c r="J2795" s="71" t="n">
        <v>1</v>
      </c>
      <c r="K2795" s="71" t="n">
        <f aca="false">F2795*I2795*J2795</f>
        <v>0</v>
      </c>
      <c r="L2795" s="71" t="n">
        <f aca="false">E2795*I2795*J2795</f>
        <v>0</v>
      </c>
      <c r="M2795" s="72" t="n">
        <f aca="false">G2795*I2795*J2795</f>
        <v>0</v>
      </c>
      <c r="N2795" s="72" t="n">
        <f aca="false">D2795*I2795*J2795</f>
        <v>0</v>
      </c>
      <c r="O2795" s="71" t="n">
        <f aca="false">F2795*J2795</f>
        <v>0</v>
      </c>
      <c r="P2795" s="71" t="n">
        <f aca="false">E2795*J2795</f>
        <v>1</v>
      </c>
    </row>
    <row r="2796" customFormat="false" ht="15" hidden="false" customHeight="false" outlineLevel="0" collapsed="false">
      <c r="A2796" s="71" t="s">
        <v>59</v>
      </c>
      <c r="B2796" s="71" t="s">
        <v>48</v>
      </c>
      <c r="C2796" s="71" t="s">
        <v>1030</v>
      </c>
      <c r="D2796" s="72" t="n">
        <v>0</v>
      </c>
      <c r="E2796" s="71" t="n">
        <v>0</v>
      </c>
      <c r="F2796" s="71" t="n">
        <v>3</v>
      </c>
      <c r="G2796" s="72" t="n">
        <v>331.85</v>
      </c>
      <c r="H2796" s="72" t="n">
        <v>331.85</v>
      </c>
      <c r="I2796" s="71" t="n">
        <f aca="false">IF(B2796&gt;=Settings!$B$23,1,0)</f>
        <v>0</v>
      </c>
      <c r="J2796" s="71" t="n">
        <v>1</v>
      </c>
      <c r="K2796" s="71" t="n">
        <f aca="false">F2796*I2796*J2796</f>
        <v>0</v>
      </c>
      <c r="L2796" s="71" t="n">
        <f aca="false">E2796*I2796*J2796</f>
        <v>0</v>
      </c>
      <c r="M2796" s="72" t="n">
        <f aca="false">G2796*I2796*J2796</f>
        <v>0</v>
      </c>
      <c r="N2796" s="72" t="n">
        <f aca="false">D2796*I2796*J2796</f>
        <v>-0</v>
      </c>
      <c r="O2796" s="71" t="n">
        <f aca="false">F2796*J2796</f>
        <v>3</v>
      </c>
      <c r="P2796" s="71" t="n">
        <f aca="false">E2796*J2796</f>
        <v>0</v>
      </c>
    </row>
    <row r="2797" customFormat="false" ht="15" hidden="false" customHeight="false" outlineLevel="0" collapsed="false">
      <c r="A2797" s="71" t="s">
        <v>61</v>
      </c>
      <c r="B2797" s="71" t="s">
        <v>48</v>
      </c>
      <c r="C2797" s="71" t="s">
        <v>1129</v>
      </c>
      <c r="D2797" s="72" t="n">
        <v>0</v>
      </c>
      <c r="E2797" s="71" t="n">
        <v>0</v>
      </c>
      <c r="F2797" s="71" t="n">
        <v>2</v>
      </c>
      <c r="G2797" s="72" t="n">
        <v>249.9</v>
      </c>
      <c r="H2797" s="72" t="n">
        <v>212.42</v>
      </c>
      <c r="I2797" s="71" t="n">
        <f aca="false">IF(B2797&gt;=Settings!$B$23,1,0)</f>
        <v>0</v>
      </c>
      <c r="J2797" s="71" t="n">
        <v>1</v>
      </c>
      <c r="K2797" s="71" t="n">
        <f aca="false">F2797*I2797*J2797</f>
        <v>0</v>
      </c>
      <c r="L2797" s="71" t="n">
        <f aca="false">E2797*I2797*J2797</f>
        <v>0</v>
      </c>
      <c r="M2797" s="72" t="n">
        <f aca="false">G2797*I2797*J2797</f>
        <v>0</v>
      </c>
      <c r="N2797" s="72" t="n">
        <f aca="false">D2797*I2797*J2797</f>
        <v>-0</v>
      </c>
      <c r="O2797" s="71" t="n">
        <f aca="false">F2797*J2797</f>
        <v>2</v>
      </c>
      <c r="P2797" s="71" t="n">
        <f aca="false">E2797*J2797</f>
        <v>0</v>
      </c>
    </row>
    <row r="2798" customFormat="false" ht="15" hidden="false" customHeight="false" outlineLevel="0" collapsed="false">
      <c r="A2798" s="71" t="s">
        <v>60</v>
      </c>
      <c r="B2798" s="71" t="s">
        <v>48</v>
      </c>
      <c r="C2798" s="71" t="s">
        <v>595</v>
      </c>
      <c r="D2798" s="72" t="n">
        <v>224.7</v>
      </c>
      <c r="E2798" s="71" t="n">
        <v>6</v>
      </c>
      <c r="F2798" s="71" t="n">
        <v>98</v>
      </c>
      <c r="G2798" s="72" t="n">
        <v>3935.1</v>
      </c>
      <c r="H2798" s="72" t="n">
        <v>3710.4</v>
      </c>
      <c r="I2798" s="71" t="n">
        <f aca="false">IF(B2798&gt;=Settings!$B$23,1,0)</f>
        <v>0</v>
      </c>
      <c r="J2798" s="71" t="n">
        <v>1</v>
      </c>
      <c r="K2798" s="71" t="n">
        <f aca="false">F2798*I2798*J2798</f>
        <v>0</v>
      </c>
      <c r="L2798" s="71" t="n">
        <f aca="false">E2798*I2798*J2798</f>
        <v>0</v>
      </c>
      <c r="M2798" s="72" t="n">
        <f aca="false">G2798*I2798*J2798</f>
        <v>0</v>
      </c>
      <c r="N2798" s="72" t="n">
        <f aca="false">D2798*I2798*J2798</f>
        <v>0</v>
      </c>
      <c r="O2798" s="71" t="n">
        <f aca="false">F2798*J2798</f>
        <v>98</v>
      </c>
      <c r="P2798" s="71" t="n">
        <f aca="false">E2798*J2798</f>
        <v>6</v>
      </c>
    </row>
    <row r="2799" customFormat="false" ht="15" hidden="false" customHeight="false" outlineLevel="0" collapsed="false">
      <c r="A2799" s="71" t="s">
        <v>59</v>
      </c>
      <c r="B2799" s="71" t="s">
        <v>48</v>
      </c>
      <c r="C2799" s="71" t="s">
        <v>1439</v>
      </c>
      <c r="D2799" s="72" t="n">
        <v>0</v>
      </c>
      <c r="E2799" s="71" t="n">
        <v>0</v>
      </c>
      <c r="F2799" s="71" t="n">
        <v>1</v>
      </c>
      <c r="G2799" s="72" t="n">
        <v>100.64</v>
      </c>
      <c r="H2799" s="72" t="n">
        <v>100.64</v>
      </c>
      <c r="I2799" s="71" t="n">
        <f aca="false">IF(B2799&gt;=Settings!$B$23,1,0)</f>
        <v>0</v>
      </c>
      <c r="J2799" s="71" t="n">
        <v>1</v>
      </c>
      <c r="K2799" s="71" t="n">
        <f aca="false">F2799*I2799*J2799</f>
        <v>0</v>
      </c>
      <c r="L2799" s="71" t="n">
        <f aca="false">E2799*I2799*J2799</f>
        <v>0</v>
      </c>
      <c r="M2799" s="72" t="n">
        <f aca="false">G2799*I2799*J2799</f>
        <v>0</v>
      </c>
      <c r="N2799" s="72" t="n">
        <f aca="false">D2799*I2799*J2799</f>
        <v>-0</v>
      </c>
      <c r="O2799" s="71" t="n">
        <f aca="false">F2799*J2799</f>
        <v>1</v>
      </c>
      <c r="P2799" s="71" t="n">
        <f aca="false">E2799*J2799</f>
        <v>0</v>
      </c>
    </row>
    <row r="2800" customFormat="false" ht="15" hidden="false" customHeight="false" outlineLevel="0" collapsed="false">
      <c r="A2800" s="71" t="s">
        <v>59</v>
      </c>
      <c r="B2800" s="71" t="s">
        <v>48</v>
      </c>
      <c r="C2800" s="71" t="s">
        <v>1441</v>
      </c>
      <c r="D2800" s="72" t="n">
        <v>0</v>
      </c>
      <c r="E2800" s="71" t="n">
        <v>0</v>
      </c>
      <c r="F2800" s="71" t="n">
        <v>1</v>
      </c>
      <c r="G2800" s="72" t="n">
        <v>329.95</v>
      </c>
      <c r="H2800" s="72" t="n">
        <v>329.95</v>
      </c>
      <c r="I2800" s="71" t="n">
        <f aca="false">IF(B2800&gt;=Settings!$B$23,1,0)</f>
        <v>0</v>
      </c>
      <c r="J2800" s="71" t="n">
        <v>1</v>
      </c>
      <c r="K2800" s="71" t="n">
        <f aca="false">F2800*I2800*J2800</f>
        <v>0</v>
      </c>
      <c r="L2800" s="71" t="n">
        <f aca="false">E2800*I2800*J2800</f>
        <v>0</v>
      </c>
      <c r="M2800" s="72" t="n">
        <f aca="false">G2800*I2800*J2800</f>
        <v>0</v>
      </c>
      <c r="N2800" s="72" t="n">
        <f aca="false">D2800*I2800*J2800</f>
        <v>-0</v>
      </c>
      <c r="O2800" s="71" t="n">
        <f aca="false">F2800*J2800</f>
        <v>1</v>
      </c>
      <c r="P2800" s="71" t="n">
        <f aca="false">E2800*J2800</f>
        <v>0</v>
      </c>
    </row>
    <row r="2801" customFormat="false" ht="15" hidden="false" customHeight="false" outlineLevel="0" collapsed="false">
      <c r="A2801" s="71" t="s">
        <v>59</v>
      </c>
      <c r="B2801" s="71" t="s">
        <v>48</v>
      </c>
      <c r="C2801" s="71" t="s">
        <v>660</v>
      </c>
      <c r="D2801" s="72" t="n">
        <v>0</v>
      </c>
      <c r="E2801" s="71" t="n">
        <v>0</v>
      </c>
      <c r="F2801" s="71" t="n">
        <v>2</v>
      </c>
      <c r="G2801" s="72" t="n">
        <v>102.9</v>
      </c>
      <c r="H2801" s="72" t="n">
        <v>102.9</v>
      </c>
      <c r="I2801" s="71" t="n">
        <f aca="false">IF(B2801&gt;=Settings!$B$23,1,0)</f>
        <v>0</v>
      </c>
      <c r="J2801" s="71" t="n">
        <v>1</v>
      </c>
      <c r="K2801" s="71" t="n">
        <f aca="false">F2801*I2801*J2801</f>
        <v>0</v>
      </c>
      <c r="L2801" s="71" t="n">
        <f aca="false">E2801*I2801*J2801</f>
        <v>0</v>
      </c>
      <c r="M2801" s="72" t="n">
        <f aca="false">G2801*I2801*J2801</f>
        <v>0</v>
      </c>
      <c r="N2801" s="72" t="n">
        <f aca="false">D2801*I2801*J2801</f>
        <v>-0</v>
      </c>
      <c r="O2801" s="71" t="n">
        <f aca="false">F2801*J2801</f>
        <v>2</v>
      </c>
      <c r="P2801" s="71" t="n">
        <f aca="false">E2801*J2801</f>
        <v>0</v>
      </c>
    </row>
    <row r="2802" customFormat="false" ht="15" hidden="false" customHeight="false" outlineLevel="0" collapsed="false">
      <c r="A2802" s="71" t="s">
        <v>61</v>
      </c>
      <c r="B2802" s="71" t="s">
        <v>48</v>
      </c>
      <c r="C2802" s="71" t="s">
        <v>128</v>
      </c>
      <c r="D2802" s="72" t="n">
        <v>0</v>
      </c>
      <c r="E2802" s="71" t="n">
        <v>0</v>
      </c>
      <c r="F2802" s="71" t="n">
        <v>22</v>
      </c>
      <c r="G2802" s="72" t="n">
        <v>1844.1</v>
      </c>
      <c r="H2802" s="72" t="n">
        <v>1768.97</v>
      </c>
      <c r="I2802" s="71" t="n">
        <f aca="false">IF(B2802&gt;=Settings!$B$23,1,0)</f>
        <v>0</v>
      </c>
      <c r="J2802" s="71" t="n">
        <v>1</v>
      </c>
      <c r="K2802" s="71" t="n">
        <f aca="false">F2802*I2802*J2802</f>
        <v>0</v>
      </c>
      <c r="L2802" s="71" t="n">
        <f aca="false">E2802*I2802*J2802</f>
        <v>0</v>
      </c>
      <c r="M2802" s="72" t="n">
        <f aca="false">G2802*I2802*J2802</f>
        <v>0</v>
      </c>
      <c r="N2802" s="72" t="n">
        <f aca="false">D2802*I2802*J2802</f>
        <v>-0</v>
      </c>
      <c r="O2802" s="71" t="n">
        <f aca="false">F2802*J2802</f>
        <v>22</v>
      </c>
      <c r="P2802" s="71" t="n">
        <f aca="false">E2802*J2802</f>
        <v>0</v>
      </c>
    </row>
    <row r="2803" customFormat="false" ht="15" hidden="false" customHeight="false" outlineLevel="0" collapsed="false">
      <c r="A2803" s="71" t="s">
        <v>61</v>
      </c>
      <c r="B2803" s="71" t="s">
        <v>48</v>
      </c>
      <c r="C2803" s="71" t="s">
        <v>1300</v>
      </c>
      <c r="D2803" s="72" t="n">
        <v>26.3</v>
      </c>
      <c r="E2803" s="71" t="n">
        <v>1</v>
      </c>
      <c r="F2803" s="71" t="n">
        <v>6</v>
      </c>
      <c r="G2803" s="72" t="n">
        <v>185.7</v>
      </c>
      <c r="H2803" s="72" t="n">
        <v>150.11</v>
      </c>
      <c r="I2803" s="71" t="n">
        <f aca="false">IF(B2803&gt;=Settings!$B$23,1,0)</f>
        <v>0</v>
      </c>
      <c r="J2803" s="71" t="n">
        <v>1</v>
      </c>
      <c r="K2803" s="71" t="n">
        <f aca="false">F2803*I2803*J2803</f>
        <v>0</v>
      </c>
      <c r="L2803" s="71" t="n">
        <f aca="false">E2803*I2803*J2803</f>
        <v>0</v>
      </c>
      <c r="M2803" s="72" t="n">
        <f aca="false">G2803*I2803*J2803</f>
        <v>0</v>
      </c>
      <c r="N2803" s="72" t="n">
        <f aca="false">D2803*I2803*J2803</f>
        <v>0</v>
      </c>
      <c r="O2803" s="71" t="n">
        <f aca="false">F2803*J2803</f>
        <v>6</v>
      </c>
      <c r="P2803" s="71" t="n">
        <f aca="false">E2803*J2803</f>
        <v>1</v>
      </c>
    </row>
    <row r="2804" customFormat="false" ht="15" hidden="false" customHeight="false" outlineLevel="0" collapsed="false">
      <c r="A2804" s="71" t="s">
        <v>61</v>
      </c>
      <c r="B2804" s="71" t="s">
        <v>48</v>
      </c>
      <c r="C2804" s="71" t="s">
        <v>150</v>
      </c>
      <c r="D2804" s="72" t="n">
        <v>0</v>
      </c>
      <c r="E2804" s="71" t="n">
        <v>0</v>
      </c>
      <c r="F2804" s="71" t="n">
        <v>16</v>
      </c>
      <c r="G2804" s="72" t="n">
        <v>1759.2</v>
      </c>
      <c r="H2804" s="72" t="n">
        <v>1643.8</v>
      </c>
      <c r="I2804" s="71" t="n">
        <f aca="false">IF(B2804&gt;=Settings!$B$23,1,0)</f>
        <v>0</v>
      </c>
      <c r="J2804" s="71" t="n">
        <v>1</v>
      </c>
      <c r="K2804" s="71" t="n">
        <f aca="false">F2804*I2804*J2804</f>
        <v>0</v>
      </c>
      <c r="L2804" s="71" t="n">
        <f aca="false">E2804*I2804*J2804</f>
        <v>0</v>
      </c>
      <c r="M2804" s="72" t="n">
        <f aca="false">G2804*I2804*J2804</f>
        <v>0</v>
      </c>
      <c r="N2804" s="72" t="n">
        <f aca="false">D2804*I2804*J2804</f>
        <v>-0</v>
      </c>
      <c r="O2804" s="71" t="n">
        <f aca="false">F2804*J2804</f>
        <v>16</v>
      </c>
      <c r="P2804" s="71" t="n">
        <f aca="false">E2804*J2804</f>
        <v>0</v>
      </c>
    </row>
    <row r="2805" customFormat="false" ht="15" hidden="false" customHeight="false" outlineLevel="0" collapsed="false">
      <c r="A2805" s="71" t="s">
        <v>61</v>
      </c>
      <c r="B2805" s="71" t="s">
        <v>48</v>
      </c>
      <c r="C2805" s="71" t="s">
        <v>152</v>
      </c>
      <c r="D2805" s="72" t="n">
        <v>0</v>
      </c>
      <c r="E2805" s="71" t="n">
        <v>0</v>
      </c>
      <c r="F2805" s="71" t="n">
        <v>20</v>
      </c>
      <c r="G2805" s="72" t="n">
        <v>3103.9</v>
      </c>
      <c r="H2805" s="72" t="n">
        <v>3050.9</v>
      </c>
      <c r="I2805" s="71" t="n">
        <f aca="false">IF(B2805&gt;=Settings!$B$23,1,0)</f>
        <v>0</v>
      </c>
      <c r="J2805" s="71" t="n">
        <v>1</v>
      </c>
      <c r="K2805" s="71" t="n">
        <f aca="false">F2805*I2805*J2805</f>
        <v>0</v>
      </c>
      <c r="L2805" s="71" t="n">
        <f aca="false">E2805*I2805*J2805</f>
        <v>0</v>
      </c>
      <c r="M2805" s="72" t="n">
        <f aca="false">G2805*I2805*J2805</f>
        <v>0</v>
      </c>
      <c r="N2805" s="72" t="n">
        <f aca="false">D2805*I2805*J2805</f>
        <v>-0</v>
      </c>
      <c r="O2805" s="71" t="n">
        <f aca="false">F2805*J2805</f>
        <v>20</v>
      </c>
      <c r="P2805" s="71" t="n">
        <f aca="false">E2805*J2805</f>
        <v>0</v>
      </c>
    </row>
    <row r="2806" customFormat="false" ht="15" hidden="false" customHeight="false" outlineLevel="0" collapsed="false">
      <c r="A2806" s="71" t="s">
        <v>60</v>
      </c>
      <c r="B2806" s="71" t="s">
        <v>48</v>
      </c>
      <c r="C2806" s="71" t="s">
        <v>2027</v>
      </c>
      <c r="D2806" s="72" t="n">
        <v>125.95</v>
      </c>
      <c r="E2806" s="71" t="n">
        <v>1</v>
      </c>
      <c r="F2806" s="71" t="n">
        <v>0</v>
      </c>
      <c r="G2806" s="72" t="n">
        <v>0</v>
      </c>
      <c r="H2806" s="72" t="n">
        <v>-125.95</v>
      </c>
      <c r="I2806" s="71" t="n">
        <f aca="false">IF(B2806&gt;=Settings!$B$23,1,0)</f>
        <v>0</v>
      </c>
      <c r="J2806" s="71" t="n">
        <v>1</v>
      </c>
      <c r="K2806" s="71" t="n">
        <f aca="false">F2806*I2806*J2806</f>
        <v>0</v>
      </c>
      <c r="L2806" s="71" t="n">
        <f aca="false">E2806*I2806*J2806</f>
        <v>0</v>
      </c>
      <c r="M2806" s="72" t="n">
        <f aca="false">G2806*I2806*J2806</f>
        <v>0</v>
      </c>
      <c r="N2806" s="72" t="n">
        <f aca="false">D2806*I2806*J2806</f>
        <v>0</v>
      </c>
      <c r="O2806" s="71" t="n">
        <f aca="false">F2806*J2806</f>
        <v>0</v>
      </c>
      <c r="P2806" s="71" t="n">
        <f aca="false">E2806*J2806</f>
        <v>1</v>
      </c>
    </row>
    <row r="2807" customFormat="false" ht="15" hidden="false" customHeight="false" outlineLevel="0" collapsed="false">
      <c r="A2807" s="71" t="s">
        <v>59</v>
      </c>
      <c r="B2807" s="71" t="s">
        <v>48</v>
      </c>
      <c r="C2807" s="71" t="s">
        <v>1253</v>
      </c>
      <c r="D2807" s="72" t="n">
        <v>0</v>
      </c>
      <c r="E2807" s="71" t="n">
        <v>0</v>
      </c>
      <c r="F2807" s="71" t="n">
        <v>4</v>
      </c>
      <c r="G2807" s="72" t="n">
        <v>733.54</v>
      </c>
      <c r="H2807" s="72" t="n">
        <v>733.54</v>
      </c>
      <c r="I2807" s="71" t="n">
        <f aca="false">IF(B2807&gt;=Settings!$B$23,1,0)</f>
        <v>0</v>
      </c>
      <c r="J2807" s="71" t="n">
        <v>1</v>
      </c>
      <c r="K2807" s="71" t="n">
        <f aca="false">F2807*I2807*J2807</f>
        <v>0</v>
      </c>
      <c r="L2807" s="71" t="n">
        <f aca="false">E2807*I2807*J2807</f>
        <v>0</v>
      </c>
      <c r="M2807" s="72" t="n">
        <f aca="false">G2807*I2807*J2807</f>
        <v>0</v>
      </c>
      <c r="N2807" s="72" t="n">
        <f aca="false">D2807*I2807*J2807</f>
        <v>-0</v>
      </c>
      <c r="O2807" s="71" t="n">
        <f aca="false">F2807*J2807</f>
        <v>4</v>
      </c>
      <c r="P2807" s="71" t="n">
        <f aca="false">E2807*J2807</f>
        <v>0</v>
      </c>
    </row>
    <row r="2808" customFormat="false" ht="15" hidden="false" customHeight="false" outlineLevel="0" collapsed="false">
      <c r="A2808" s="71" t="s">
        <v>60</v>
      </c>
      <c r="B2808" s="71" t="s">
        <v>48</v>
      </c>
      <c r="C2808" s="71" t="s">
        <v>1330</v>
      </c>
      <c r="D2808" s="72" t="n">
        <v>0</v>
      </c>
      <c r="E2808" s="71" t="n">
        <v>0</v>
      </c>
      <c r="F2808" s="71" t="n">
        <v>2</v>
      </c>
      <c r="G2808" s="72" t="n">
        <v>420.9</v>
      </c>
      <c r="H2808" s="72" t="n">
        <v>420.9</v>
      </c>
      <c r="I2808" s="71" t="n">
        <f aca="false">IF(B2808&gt;=Settings!$B$23,1,0)</f>
        <v>0</v>
      </c>
      <c r="J2808" s="71" t="n">
        <v>1</v>
      </c>
      <c r="K2808" s="71" t="n">
        <f aca="false">F2808*I2808*J2808</f>
        <v>0</v>
      </c>
      <c r="L2808" s="71" t="n">
        <f aca="false">E2808*I2808*J2808</f>
        <v>0</v>
      </c>
      <c r="M2808" s="72" t="n">
        <f aca="false">G2808*I2808*J2808</f>
        <v>0</v>
      </c>
      <c r="N2808" s="72" t="n">
        <f aca="false">D2808*I2808*J2808</f>
        <v>-0</v>
      </c>
      <c r="O2808" s="71" t="n">
        <f aca="false">F2808*J2808</f>
        <v>2</v>
      </c>
      <c r="P2808" s="71" t="n">
        <f aca="false">E2808*J2808</f>
        <v>0</v>
      </c>
    </row>
    <row r="2809" customFormat="false" ht="15" hidden="false" customHeight="false" outlineLevel="0" collapsed="false">
      <c r="A2809" s="71" t="s">
        <v>60</v>
      </c>
      <c r="B2809" s="71" t="s">
        <v>48</v>
      </c>
      <c r="C2809" s="71" t="s">
        <v>137</v>
      </c>
      <c r="D2809" s="72" t="n">
        <v>59.95</v>
      </c>
      <c r="E2809" s="71" t="n">
        <v>1</v>
      </c>
      <c r="F2809" s="71" t="n">
        <v>183</v>
      </c>
      <c r="G2809" s="72" t="n">
        <v>12380.85</v>
      </c>
      <c r="H2809" s="72" t="n">
        <v>12320.9</v>
      </c>
      <c r="I2809" s="71" t="n">
        <f aca="false">IF(B2809&gt;=Settings!$B$23,1,0)</f>
        <v>0</v>
      </c>
      <c r="J2809" s="71" t="n">
        <v>1</v>
      </c>
      <c r="K2809" s="71" t="n">
        <f aca="false">F2809*I2809*J2809</f>
        <v>0</v>
      </c>
      <c r="L2809" s="71" t="n">
        <f aca="false">E2809*I2809*J2809</f>
        <v>0</v>
      </c>
      <c r="M2809" s="72" t="n">
        <f aca="false">G2809*I2809*J2809</f>
        <v>0</v>
      </c>
      <c r="N2809" s="72" t="n">
        <f aca="false">D2809*I2809*J2809</f>
        <v>0</v>
      </c>
      <c r="O2809" s="71" t="n">
        <f aca="false">F2809*J2809</f>
        <v>183</v>
      </c>
      <c r="P2809" s="71" t="n">
        <f aca="false">E2809*J2809</f>
        <v>1</v>
      </c>
    </row>
    <row r="2810" customFormat="false" ht="15" hidden="false" customHeight="false" outlineLevel="0" collapsed="false">
      <c r="A2810" s="71" t="s">
        <v>61</v>
      </c>
      <c r="B2810" s="71" t="s">
        <v>48</v>
      </c>
      <c r="C2810" s="71" t="s">
        <v>1407</v>
      </c>
      <c r="D2810" s="72" t="n">
        <v>0</v>
      </c>
      <c r="E2810" s="71" t="n">
        <v>0</v>
      </c>
      <c r="F2810" s="71" t="n">
        <v>1</v>
      </c>
      <c r="G2810" s="72" t="n">
        <v>105.95</v>
      </c>
      <c r="H2810" s="72" t="n">
        <v>90.06</v>
      </c>
      <c r="I2810" s="71" t="n">
        <f aca="false">IF(B2810&gt;=Settings!$B$23,1,0)</f>
        <v>0</v>
      </c>
      <c r="J2810" s="71" t="n">
        <v>1</v>
      </c>
      <c r="K2810" s="71" t="n">
        <f aca="false">F2810*I2810*J2810</f>
        <v>0</v>
      </c>
      <c r="L2810" s="71" t="n">
        <f aca="false">E2810*I2810*J2810</f>
        <v>0</v>
      </c>
      <c r="M2810" s="72" t="n">
        <f aca="false">G2810*I2810*J2810</f>
        <v>0</v>
      </c>
      <c r="N2810" s="72" t="n">
        <f aca="false">D2810*I2810*J2810</f>
        <v>-0</v>
      </c>
      <c r="O2810" s="71" t="n">
        <f aca="false">F2810*J2810</f>
        <v>1</v>
      </c>
      <c r="P2810" s="71" t="n">
        <f aca="false">E2810*J2810</f>
        <v>0</v>
      </c>
    </row>
    <row r="2811" customFormat="false" ht="15" hidden="false" customHeight="false" outlineLevel="0" collapsed="false">
      <c r="A2811" s="71" t="s">
        <v>59</v>
      </c>
      <c r="B2811" s="71" t="s">
        <v>48</v>
      </c>
      <c r="C2811" s="71" t="s">
        <v>969</v>
      </c>
      <c r="D2811" s="72" t="n">
        <v>0</v>
      </c>
      <c r="E2811" s="71" t="n">
        <v>0</v>
      </c>
      <c r="F2811" s="71" t="n">
        <v>28</v>
      </c>
      <c r="G2811" s="72" t="n">
        <v>3808.65</v>
      </c>
      <c r="H2811" s="72" t="n">
        <v>3808.65</v>
      </c>
      <c r="I2811" s="71" t="n">
        <f aca="false">IF(B2811&gt;=Settings!$B$23,1,0)</f>
        <v>0</v>
      </c>
      <c r="J2811" s="71" t="n">
        <v>1</v>
      </c>
      <c r="K2811" s="71" t="n">
        <f aca="false">F2811*I2811*J2811</f>
        <v>0</v>
      </c>
      <c r="L2811" s="71" t="n">
        <f aca="false">E2811*I2811*J2811</f>
        <v>0</v>
      </c>
      <c r="M2811" s="72" t="n">
        <f aca="false">G2811*I2811*J2811</f>
        <v>0</v>
      </c>
      <c r="N2811" s="72" t="n">
        <f aca="false">D2811*I2811*J2811</f>
        <v>-0</v>
      </c>
      <c r="O2811" s="71" t="n">
        <f aca="false">F2811*J2811</f>
        <v>28</v>
      </c>
      <c r="P2811" s="71" t="n">
        <f aca="false">E2811*J2811</f>
        <v>0</v>
      </c>
    </row>
    <row r="2812" customFormat="false" ht="15" hidden="false" customHeight="false" outlineLevel="0" collapsed="false">
      <c r="A2812" s="71" t="s">
        <v>59</v>
      </c>
      <c r="B2812" s="71" t="s">
        <v>48</v>
      </c>
      <c r="C2812" s="71" t="s">
        <v>2141</v>
      </c>
      <c r="D2812" s="72" t="n">
        <v>0</v>
      </c>
      <c r="E2812" s="71" t="n">
        <v>0</v>
      </c>
      <c r="F2812" s="71" t="n">
        <v>1</v>
      </c>
      <c r="G2812" s="72" t="n">
        <v>223.591</v>
      </c>
      <c r="H2812" s="72" t="n">
        <v>223.591</v>
      </c>
      <c r="I2812" s="71" t="n">
        <f aca="false">IF(B2812&gt;=Settings!$B$23,1,0)</f>
        <v>0</v>
      </c>
      <c r="J2812" s="71" t="n">
        <v>1</v>
      </c>
      <c r="K2812" s="71" t="n">
        <f aca="false">F2812*I2812*J2812</f>
        <v>0</v>
      </c>
      <c r="L2812" s="71" t="n">
        <f aca="false">E2812*I2812*J2812</f>
        <v>0</v>
      </c>
      <c r="M2812" s="72" t="n">
        <f aca="false">G2812*I2812*J2812</f>
        <v>0</v>
      </c>
      <c r="N2812" s="72" t="n">
        <f aca="false">D2812*I2812*J2812</f>
        <v>-0</v>
      </c>
      <c r="O2812" s="71" t="n">
        <f aca="false">F2812*J2812</f>
        <v>1</v>
      </c>
      <c r="P2812" s="71" t="n">
        <f aca="false">E2812*J2812</f>
        <v>0</v>
      </c>
    </row>
    <row r="2813" customFormat="false" ht="15" hidden="false" customHeight="false" outlineLevel="0" collapsed="false">
      <c r="A2813" s="71" t="s">
        <v>59</v>
      </c>
      <c r="B2813" s="71" t="s">
        <v>48</v>
      </c>
      <c r="C2813" s="71" t="s">
        <v>621</v>
      </c>
      <c r="D2813" s="72" t="n">
        <v>0</v>
      </c>
      <c r="E2813" s="71" t="n">
        <v>0</v>
      </c>
      <c r="F2813" s="71" t="n">
        <v>1</v>
      </c>
      <c r="G2813" s="72" t="n">
        <v>154.34</v>
      </c>
      <c r="H2813" s="72" t="n">
        <v>154.34</v>
      </c>
      <c r="I2813" s="71" t="n">
        <f aca="false">IF(B2813&gt;=Settings!$B$23,1,0)</f>
        <v>0</v>
      </c>
      <c r="J2813" s="71" t="n">
        <v>1</v>
      </c>
      <c r="K2813" s="71" t="n">
        <f aca="false">F2813*I2813*J2813</f>
        <v>0</v>
      </c>
      <c r="L2813" s="71" t="n">
        <f aca="false">E2813*I2813*J2813</f>
        <v>0</v>
      </c>
      <c r="M2813" s="72" t="n">
        <f aca="false">G2813*I2813*J2813</f>
        <v>0</v>
      </c>
      <c r="N2813" s="72" t="n">
        <f aca="false">D2813*I2813*J2813</f>
        <v>-0</v>
      </c>
      <c r="O2813" s="71" t="n">
        <f aca="false">F2813*J2813</f>
        <v>1</v>
      </c>
      <c r="P2813" s="71" t="n">
        <f aca="false">E2813*J2813</f>
        <v>0</v>
      </c>
    </row>
    <row r="2814" customFormat="false" ht="15" hidden="false" customHeight="false" outlineLevel="0" collapsed="false">
      <c r="A2814" s="71" t="s">
        <v>59</v>
      </c>
      <c r="B2814" s="71" t="s">
        <v>48</v>
      </c>
      <c r="C2814" s="71" t="s">
        <v>1057</v>
      </c>
      <c r="D2814" s="72" t="n">
        <v>0</v>
      </c>
      <c r="E2814" s="71" t="n">
        <v>0</v>
      </c>
      <c r="F2814" s="71" t="n">
        <v>8</v>
      </c>
      <c r="G2814" s="72" t="n">
        <v>735</v>
      </c>
      <c r="H2814" s="72" t="n">
        <v>735</v>
      </c>
      <c r="I2814" s="71" t="n">
        <f aca="false">IF(B2814&gt;=Settings!$B$23,1,0)</f>
        <v>0</v>
      </c>
      <c r="J2814" s="71" t="n">
        <v>1</v>
      </c>
      <c r="K2814" s="71" t="n">
        <f aca="false">F2814*I2814*J2814</f>
        <v>0</v>
      </c>
      <c r="L2814" s="71" t="n">
        <f aca="false">E2814*I2814*J2814</f>
        <v>0</v>
      </c>
      <c r="M2814" s="72" t="n">
        <f aca="false">G2814*I2814*J2814</f>
        <v>0</v>
      </c>
      <c r="N2814" s="72" t="n">
        <f aca="false">D2814*I2814*J2814</f>
        <v>-0</v>
      </c>
      <c r="O2814" s="71" t="n">
        <f aca="false">F2814*J2814</f>
        <v>8</v>
      </c>
      <c r="P2814" s="71" t="n">
        <f aca="false">E2814*J2814</f>
        <v>0</v>
      </c>
    </row>
    <row r="2815" customFormat="false" ht="15" hidden="false" customHeight="false" outlineLevel="0" collapsed="false">
      <c r="A2815" s="71" t="s">
        <v>59</v>
      </c>
      <c r="B2815" s="71" t="s">
        <v>48</v>
      </c>
      <c r="C2815" s="71" t="s">
        <v>905</v>
      </c>
      <c r="D2815" s="72" t="n">
        <v>0</v>
      </c>
      <c r="E2815" s="71" t="n">
        <v>0</v>
      </c>
      <c r="F2815" s="71" t="n">
        <v>8</v>
      </c>
      <c r="G2815" s="72" t="n">
        <v>573.77</v>
      </c>
      <c r="H2815" s="72" t="n">
        <v>573.77</v>
      </c>
      <c r="I2815" s="71" t="n">
        <f aca="false">IF(B2815&gt;=Settings!$B$23,1,0)</f>
        <v>0</v>
      </c>
      <c r="J2815" s="71" t="n">
        <v>1</v>
      </c>
      <c r="K2815" s="71" t="n">
        <f aca="false">F2815*I2815*J2815</f>
        <v>0</v>
      </c>
      <c r="L2815" s="71" t="n">
        <f aca="false">E2815*I2815*J2815</f>
        <v>0</v>
      </c>
      <c r="M2815" s="72" t="n">
        <f aca="false">G2815*I2815*J2815</f>
        <v>0</v>
      </c>
      <c r="N2815" s="72" t="n">
        <f aca="false">D2815*I2815*J2815</f>
        <v>-0</v>
      </c>
      <c r="O2815" s="71" t="n">
        <f aca="false">F2815*J2815</f>
        <v>8</v>
      </c>
      <c r="P2815" s="71" t="n">
        <f aca="false">E2815*J2815</f>
        <v>0</v>
      </c>
    </row>
    <row r="2816" customFormat="false" ht="15" hidden="false" customHeight="false" outlineLevel="0" collapsed="false">
      <c r="A2816" s="71" t="s">
        <v>59</v>
      </c>
      <c r="B2816" s="71" t="s">
        <v>48</v>
      </c>
      <c r="C2816" s="71" t="s">
        <v>890</v>
      </c>
      <c r="D2816" s="72" t="n">
        <v>0</v>
      </c>
      <c r="E2816" s="71" t="n">
        <v>0</v>
      </c>
      <c r="F2816" s="71" t="n">
        <v>7</v>
      </c>
      <c r="G2816" s="72" t="n">
        <v>142.65</v>
      </c>
      <c r="H2816" s="72" t="n">
        <v>142.65</v>
      </c>
      <c r="I2816" s="71" t="n">
        <f aca="false">IF(B2816&gt;=Settings!$B$23,1,0)</f>
        <v>0</v>
      </c>
      <c r="J2816" s="71" t="n">
        <v>1</v>
      </c>
      <c r="K2816" s="71" t="n">
        <f aca="false">F2816*I2816*J2816</f>
        <v>0</v>
      </c>
      <c r="L2816" s="71" t="n">
        <f aca="false">E2816*I2816*J2816</f>
        <v>0</v>
      </c>
      <c r="M2816" s="72" t="n">
        <f aca="false">G2816*I2816*J2816</f>
        <v>0</v>
      </c>
      <c r="N2816" s="72" t="n">
        <f aca="false">D2816*I2816*J2816</f>
        <v>-0</v>
      </c>
      <c r="O2816" s="71" t="n">
        <f aca="false">F2816*J2816</f>
        <v>7</v>
      </c>
      <c r="P2816" s="71" t="n">
        <f aca="false">E2816*J2816</f>
        <v>0</v>
      </c>
    </row>
    <row r="2817" customFormat="false" ht="15" hidden="false" customHeight="false" outlineLevel="0" collapsed="false">
      <c r="A2817" s="71" t="s">
        <v>61</v>
      </c>
      <c r="B2817" s="71" t="s">
        <v>48</v>
      </c>
      <c r="C2817" s="71" t="s">
        <v>1164</v>
      </c>
      <c r="D2817" s="72" t="n">
        <v>0</v>
      </c>
      <c r="E2817" s="71" t="n">
        <v>0</v>
      </c>
      <c r="F2817" s="71" t="n">
        <v>1</v>
      </c>
      <c r="G2817" s="72" t="n">
        <v>199.95</v>
      </c>
      <c r="H2817" s="72" t="n">
        <v>199.95</v>
      </c>
      <c r="I2817" s="71" t="n">
        <f aca="false">IF(B2817&gt;=Settings!$B$23,1,0)</f>
        <v>0</v>
      </c>
      <c r="J2817" s="71" t="n">
        <v>1</v>
      </c>
      <c r="K2817" s="71" t="n">
        <f aca="false">F2817*I2817*J2817</f>
        <v>0</v>
      </c>
      <c r="L2817" s="71" t="n">
        <f aca="false">E2817*I2817*J2817</f>
        <v>0</v>
      </c>
      <c r="M2817" s="72" t="n">
        <f aca="false">G2817*I2817*J2817</f>
        <v>0</v>
      </c>
      <c r="N2817" s="72" t="n">
        <f aca="false">D2817*I2817*J2817</f>
        <v>-0</v>
      </c>
      <c r="O2817" s="71" t="n">
        <f aca="false">F2817*J2817</f>
        <v>1</v>
      </c>
      <c r="P2817" s="71" t="n">
        <f aca="false">E2817*J2817</f>
        <v>0</v>
      </c>
    </row>
    <row r="2818" customFormat="false" ht="15" hidden="false" customHeight="false" outlineLevel="0" collapsed="false">
      <c r="A2818" s="71" t="s">
        <v>61</v>
      </c>
      <c r="B2818" s="71" t="s">
        <v>48</v>
      </c>
      <c r="C2818" s="71" t="s">
        <v>2142</v>
      </c>
      <c r="D2818" s="72" t="n">
        <v>0</v>
      </c>
      <c r="E2818" s="71" t="n">
        <v>0</v>
      </c>
      <c r="F2818" s="71" t="n">
        <v>2</v>
      </c>
      <c r="G2818" s="72" t="n">
        <v>179.9</v>
      </c>
      <c r="H2818" s="72" t="n">
        <v>166.41</v>
      </c>
      <c r="I2818" s="71" t="n">
        <f aca="false">IF(B2818&gt;=Settings!$B$23,1,0)</f>
        <v>0</v>
      </c>
      <c r="J2818" s="71" t="n">
        <v>1</v>
      </c>
      <c r="K2818" s="71" t="n">
        <f aca="false">F2818*I2818*J2818</f>
        <v>0</v>
      </c>
      <c r="L2818" s="71" t="n">
        <f aca="false">E2818*I2818*J2818</f>
        <v>0</v>
      </c>
      <c r="M2818" s="72" t="n">
        <f aca="false">G2818*I2818*J2818</f>
        <v>0</v>
      </c>
      <c r="N2818" s="72" t="n">
        <f aca="false">D2818*I2818*J2818</f>
        <v>-0</v>
      </c>
      <c r="O2818" s="71" t="n">
        <f aca="false">F2818*J2818</f>
        <v>2</v>
      </c>
      <c r="P2818" s="71" t="n">
        <f aca="false">E2818*J2818</f>
        <v>0</v>
      </c>
    </row>
    <row r="2819" customFormat="false" ht="15" hidden="false" customHeight="false" outlineLevel="0" collapsed="false">
      <c r="A2819" s="71" t="s">
        <v>60</v>
      </c>
      <c r="B2819" s="71" t="s">
        <v>48</v>
      </c>
      <c r="C2819" s="71" t="s">
        <v>1054</v>
      </c>
      <c r="D2819" s="72" t="n">
        <v>64.95</v>
      </c>
      <c r="E2819" s="71" t="n">
        <v>1</v>
      </c>
      <c r="F2819" s="71" t="n">
        <v>11</v>
      </c>
      <c r="G2819" s="72" t="n">
        <v>819.45</v>
      </c>
      <c r="H2819" s="72" t="n">
        <v>754.5</v>
      </c>
      <c r="I2819" s="71" t="n">
        <f aca="false">IF(B2819&gt;=Settings!$B$23,1,0)</f>
        <v>0</v>
      </c>
      <c r="J2819" s="71" t="n">
        <v>1</v>
      </c>
      <c r="K2819" s="71" t="n">
        <f aca="false">F2819*I2819*J2819</f>
        <v>0</v>
      </c>
      <c r="L2819" s="71" t="n">
        <f aca="false">E2819*I2819*J2819</f>
        <v>0</v>
      </c>
      <c r="M2819" s="72" t="n">
        <f aca="false">G2819*I2819*J2819</f>
        <v>0</v>
      </c>
      <c r="N2819" s="72" t="n">
        <f aca="false">D2819*I2819*J2819</f>
        <v>0</v>
      </c>
      <c r="O2819" s="71" t="n">
        <f aca="false">F2819*J2819</f>
        <v>11</v>
      </c>
      <c r="P2819" s="71" t="n">
        <f aca="false">E2819*J2819</f>
        <v>1</v>
      </c>
    </row>
    <row r="2820" customFormat="false" ht="15" hidden="false" customHeight="false" outlineLevel="0" collapsed="false">
      <c r="A2820" s="71" t="s">
        <v>61</v>
      </c>
      <c r="B2820" s="71" t="s">
        <v>48</v>
      </c>
      <c r="C2820" s="71" t="s">
        <v>1213</v>
      </c>
      <c r="D2820" s="72" t="n">
        <v>0</v>
      </c>
      <c r="E2820" s="71" t="n">
        <v>0</v>
      </c>
      <c r="F2820" s="71" t="n">
        <v>4</v>
      </c>
      <c r="G2820" s="72" t="n">
        <v>539.8</v>
      </c>
      <c r="H2820" s="72" t="n">
        <v>517.31</v>
      </c>
      <c r="I2820" s="71" t="n">
        <f aca="false">IF(B2820&gt;=Settings!$B$23,1,0)</f>
        <v>0</v>
      </c>
      <c r="J2820" s="71" t="n">
        <v>1</v>
      </c>
      <c r="K2820" s="71" t="n">
        <f aca="false">F2820*I2820*J2820</f>
        <v>0</v>
      </c>
      <c r="L2820" s="71" t="n">
        <f aca="false">E2820*I2820*J2820</f>
        <v>0</v>
      </c>
      <c r="M2820" s="72" t="n">
        <f aca="false">G2820*I2820*J2820</f>
        <v>0</v>
      </c>
      <c r="N2820" s="72" t="n">
        <f aca="false">D2820*I2820*J2820</f>
        <v>-0</v>
      </c>
      <c r="O2820" s="71" t="n">
        <f aca="false">F2820*J2820</f>
        <v>4</v>
      </c>
      <c r="P2820" s="71" t="n">
        <f aca="false">E2820*J2820</f>
        <v>0</v>
      </c>
    </row>
    <row r="2821" customFormat="false" ht="15" hidden="false" customHeight="false" outlineLevel="0" collapsed="false">
      <c r="A2821" s="71" t="s">
        <v>59</v>
      </c>
      <c r="B2821" s="71" t="s">
        <v>48</v>
      </c>
      <c r="C2821" s="71" t="s">
        <v>1079</v>
      </c>
      <c r="D2821" s="72" t="n">
        <v>0</v>
      </c>
      <c r="E2821" s="71" t="n">
        <v>0</v>
      </c>
      <c r="F2821" s="71" t="n">
        <v>72</v>
      </c>
      <c r="G2821" s="72" t="n">
        <v>865.598</v>
      </c>
      <c r="H2821" s="72" t="n">
        <v>865.598</v>
      </c>
      <c r="I2821" s="71" t="n">
        <f aca="false">IF(B2821&gt;=Settings!$B$23,1,0)</f>
        <v>0</v>
      </c>
      <c r="J2821" s="71" t="n">
        <v>1</v>
      </c>
      <c r="K2821" s="71" t="n">
        <f aca="false">F2821*I2821*J2821</f>
        <v>0</v>
      </c>
      <c r="L2821" s="71" t="n">
        <f aca="false">E2821*I2821*J2821</f>
        <v>0</v>
      </c>
      <c r="M2821" s="72" t="n">
        <f aca="false">G2821*I2821*J2821</f>
        <v>0</v>
      </c>
      <c r="N2821" s="72" t="n">
        <f aca="false">D2821*I2821*J2821</f>
        <v>-0</v>
      </c>
      <c r="O2821" s="71" t="n">
        <f aca="false">F2821*J2821</f>
        <v>72</v>
      </c>
      <c r="P2821" s="71" t="n">
        <f aca="false">E2821*J2821</f>
        <v>0</v>
      </c>
    </row>
    <row r="2822" customFormat="false" ht="15" hidden="false" customHeight="false" outlineLevel="0" collapsed="false">
      <c r="A2822" s="71" t="s">
        <v>59</v>
      </c>
      <c r="B2822" s="71" t="s">
        <v>48</v>
      </c>
      <c r="C2822" s="71" t="s">
        <v>2143</v>
      </c>
      <c r="D2822" s="72" t="n">
        <v>0</v>
      </c>
      <c r="E2822" s="71" t="n">
        <v>0</v>
      </c>
      <c r="F2822" s="71" t="n">
        <v>1</v>
      </c>
      <c r="G2822" s="72" t="n">
        <v>149.95</v>
      </c>
      <c r="H2822" s="72" t="n">
        <v>149.95</v>
      </c>
      <c r="I2822" s="71" t="n">
        <f aca="false">IF(B2822&gt;=Settings!$B$23,1,0)</f>
        <v>0</v>
      </c>
      <c r="J2822" s="71" t="n">
        <v>1</v>
      </c>
      <c r="K2822" s="71" t="n">
        <f aca="false">F2822*I2822*J2822</f>
        <v>0</v>
      </c>
      <c r="L2822" s="71" t="n">
        <f aca="false">E2822*I2822*J2822</f>
        <v>0</v>
      </c>
      <c r="M2822" s="72" t="n">
        <f aca="false">G2822*I2822*J2822</f>
        <v>0</v>
      </c>
      <c r="N2822" s="72" t="n">
        <f aca="false">D2822*I2822*J2822</f>
        <v>-0</v>
      </c>
      <c r="O2822" s="71" t="n">
        <f aca="false">F2822*J2822</f>
        <v>1</v>
      </c>
      <c r="P2822" s="71" t="n">
        <f aca="false">E2822*J2822</f>
        <v>0</v>
      </c>
    </row>
    <row r="2823" customFormat="false" ht="15" hidden="false" customHeight="false" outlineLevel="0" collapsed="false">
      <c r="A2823" s="71" t="s">
        <v>59</v>
      </c>
      <c r="B2823" s="71" t="s">
        <v>48</v>
      </c>
      <c r="C2823" s="71" t="s">
        <v>1252</v>
      </c>
      <c r="D2823" s="72" t="n">
        <v>0</v>
      </c>
      <c r="E2823" s="71" t="n">
        <v>0</v>
      </c>
      <c r="F2823" s="71" t="n">
        <v>15</v>
      </c>
      <c r="G2823" s="72" t="n">
        <v>1831.69</v>
      </c>
      <c r="H2823" s="72" t="n">
        <v>1831.69</v>
      </c>
      <c r="I2823" s="71" t="n">
        <f aca="false">IF(B2823&gt;=Settings!$B$23,1,0)</f>
        <v>0</v>
      </c>
      <c r="J2823" s="71" t="n">
        <v>1</v>
      </c>
      <c r="K2823" s="71" t="n">
        <f aca="false">F2823*I2823*J2823</f>
        <v>0</v>
      </c>
      <c r="L2823" s="71" t="n">
        <f aca="false">E2823*I2823*J2823</f>
        <v>0</v>
      </c>
      <c r="M2823" s="72" t="n">
        <f aca="false">G2823*I2823*J2823</f>
        <v>0</v>
      </c>
      <c r="N2823" s="72" t="n">
        <f aca="false">D2823*I2823*J2823</f>
        <v>-0</v>
      </c>
      <c r="O2823" s="71" t="n">
        <f aca="false">F2823*J2823</f>
        <v>15</v>
      </c>
      <c r="P2823" s="71" t="n">
        <f aca="false">E2823*J2823</f>
        <v>0</v>
      </c>
    </row>
    <row r="2824" customFormat="false" ht="15" hidden="false" customHeight="false" outlineLevel="0" collapsed="false">
      <c r="A2824" s="71" t="s">
        <v>61</v>
      </c>
      <c r="B2824" s="71" t="s">
        <v>48</v>
      </c>
      <c r="C2824" s="71" t="s">
        <v>1399</v>
      </c>
      <c r="D2824" s="72" t="n">
        <v>0</v>
      </c>
      <c r="E2824" s="71" t="n">
        <v>0</v>
      </c>
      <c r="F2824" s="71" t="n">
        <v>1</v>
      </c>
      <c r="G2824" s="72" t="n">
        <v>87.95</v>
      </c>
      <c r="H2824" s="72" t="n">
        <v>87.95</v>
      </c>
      <c r="I2824" s="71" t="n">
        <f aca="false">IF(B2824&gt;=Settings!$B$23,1,0)</f>
        <v>0</v>
      </c>
      <c r="J2824" s="71" t="n">
        <v>1</v>
      </c>
      <c r="K2824" s="71" t="n">
        <f aca="false">F2824*I2824*J2824</f>
        <v>0</v>
      </c>
      <c r="L2824" s="71" t="n">
        <f aca="false">E2824*I2824*J2824</f>
        <v>0</v>
      </c>
      <c r="M2824" s="72" t="n">
        <f aca="false">G2824*I2824*J2824</f>
        <v>0</v>
      </c>
      <c r="N2824" s="72" t="n">
        <f aca="false">D2824*I2824*J2824</f>
        <v>-0</v>
      </c>
      <c r="O2824" s="71" t="n">
        <f aca="false">F2824*J2824</f>
        <v>1</v>
      </c>
      <c r="P2824" s="71" t="n">
        <f aca="false">E2824*J2824</f>
        <v>0</v>
      </c>
    </row>
    <row r="2825" customFormat="false" ht="15" hidden="false" customHeight="false" outlineLevel="0" collapsed="false">
      <c r="A2825" s="71" t="s">
        <v>61</v>
      </c>
      <c r="B2825" s="71" t="s">
        <v>48</v>
      </c>
      <c r="C2825" s="71" t="s">
        <v>963</v>
      </c>
      <c r="D2825" s="72" t="n">
        <v>0</v>
      </c>
      <c r="E2825" s="71" t="n">
        <v>0</v>
      </c>
      <c r="F2825" s="71" t="n">
        <v>12</v>
      </c>
      <c r="G2825" s="72" t="n">
        <v>1894.4</v>
      </c>
      <c r="H2825" s="72" t="n">
        <v>1759.47</v>
      </c>
      <c r="I2825" s="71" t="n">
        <f aca="false">IF(B2825&gt;=Settings!$B$23,1,0)</f>
        <v>0</v>
      </c>
      <c r="J2825" s="71" t="n">
        <v>1</v>
      </c>
      <c r="K2825" s="71" t="n">
        <f aca="false">F2825*I2825*J2825</f>
        <v>0</v>
      </c>
      <c r="L2825" s="71" t="n">
        <f aca="false">E2825*I2825*J2825</f>
        <v>0</v>
      </c>
      <c r="M2825" s="72" t="n">
        <f aca="false">G2825*I2825*J2825</f>
        <v>0</v>
      </c>
      <c r="N2825" s="72" t="n">
        <f aca="false">D2825*I2825*J2825</f>
        <v>-0</v>
      </c>
      <c r="O2825" s="71" t="n">
        <f aca="false">F2825*J2825</f>
        <v>12</v>
      </c>
      <c r="P2825" s="71" t="n">
        <f aca="false">E2825*J2825</f>
        <v>0</v>
      </c>
    </row>
    <row r="2826" customFormat="false" ht="15" hidden="false" customHeight="false" outlineLevel="0" collapsed="false">
      <c r="A2826" s="71" t="s">
        <v>61</v>
      </c>
      <c r="B2826" s="71" t="s">
        <v>48</v>
      </c>
      <c r="C2826" s="71" t="s">
        <v>962</v>
      </c>
      <c r="D2826" s="72" t="n">
        <v>0</v>
      </c>
      <c r="E2826" s="71" t="n">
        <v>0</v>
      </c>
      <c r="F2826" s="71" t="n">
        <v>7</v>
      </c>
      <c r="G2826" s="72" t="n">
        <v>555.35</v>
      </c>
      <c r="H2826" s="72" t="n">
        <v>544.11</v>
      </c>
      <c r="I2826" s="71" t="n">
        <f aca="false">IF(B2826&gt;=Settings!$B$23,1,0)</f>
        <v>0</v>
      </c>
      <c r="J2826" s="71" t="n">
        <v>1</v>
      </c>
      <c r="K2826" s="71" t="n">
        <f aca="false">F2826*I2826*J2826</f>
        <v>0</v>
      </c>
      <c r="L2826" s="71" t="n">
        <f aca="false">E2826*I2826*J2826</f>
        <v>0</v>
      </c>
      <c r="M2826" s="72" t="n">
        <f aca="false">G2826*I2826*J2826</f>
        <v>0</v>
      </c>
      <c r="N2826" s="72" t="n">
        <f aca="false">D2826*I2826*J2826</f>
        <v>-0</v>
      </c>
      <c r="O2826" s="71" t="n">
        <f aca="false">F2826*J2826</f>
        <v>7</v>
      </c>
      <c r="P2826" s="71" t="n">
        <f aca="false">E2826*J2826</f>
        <v>0</v>
      </c>
    </row>
    <row r="2827" customFormat="false" ht="15" hidden="false" customHeight="false" outlineLevel="0" collapsed="false">
      <c r="A2827" s="71" t="s">
        <v>61</v>
      </c>
      <c r="B2827" s="71" t="s">
        <v>48</v>
      </c>
      <c r="C2827" s="71" t="s">
        <v>148</v>
      </c>
      <c r="D2827" s="72" t="n">
        <v>0</v>
      </c>
      <c r="E2827" s="71" t="n">
        <v>0</v>
      </c>
      <c r="F2827" s="71" t="n">
        <v>2</v>
      </c>
      <c r="G2827" s="72" t="n">
        <v>247.7</v>
      </c>
      <c r="H2827" s="72" t="n">
        <v>229.13</v>
      </c>
      <c r="I2827" s="71" t="n">
        <f aca="false">IF(B2827&gt;=Settings!$B$23,1,0)</f>
        <v>0</v>
      </c>
      <c r="J2827" s="71" t="n">
        <v>1</v>
      </c>
      <c r="K2827" s="71" t="n">
        <f aca="false">F2827*I2827*J2827</f>
        <v>0</v>
      </c>
      <c r="L2827" s="71" t="n">
        <f aca="false">E2827*I2827*J2827</f>
        <v>0</v>
      </c>
      <c r="M2827" s="72" t="n">
        <f aca="false">G2827*I2827*J2827</f>
        <v>0</v>
      </c>
      <c r="N2827" s="72" t="n">
        <f aca="false">D2827*I2827*J2827</f>
        <v>-0</v>
      </c>
      <c r="O2827" s="71" t="n">
        <f aca="false">F2827*J2827</f>
        <v>2</v>
      </c>
      <c r="P2827" s="71" t="n">
        <f aca="false">E2827*J2827</f>
        <v>0</v>
      </c>
    </row>
    <row r="2828" customFormat="false" ht="15" hidden="false" customHeight="false" outlineLevel="0" collapsed="false">
      <c r="A2828" s="71" t="s">
        <v>59</v>
      </c>
      <c r="B2828" s="71" t="s">
        <v>48</v>
      </c>
      <c r="C2828" s="71" t="s">
        <v>2144</v>
      </c>
      <c r="D2828" s="72" t="n">
        <v>0</v>
      </c>
      <c r="E2828" s="71" t="n">
        <v>0</v>
      </c>
      <c r="F2828" s="71" t="n">
        <v>1</v>
      </c>
      <c r="G2828" s="72" t="n">
        <v>92.6</v>
      </c>
      <c r="H2828" s="72" t="n">
        <v>92.6</v>
      </c>
      <c r="I2828" s="71" t="n">
        <f aca="false">IF(B2828&gt;=Settings!$B$23,1,0)</f>
        <v>0</v>
      </c>
      <c r="J2828" s="71" t="n">
        <v>1</v>
      </c>
      <c r="K2828" s="71" t="n">
        <f aca="false">F2828*I2828*J2828</f>
        <v>0</v>
      </c>
      <c r="L2828" s="71" t="n">
        <f aca="false">E2828*I2828*J2828</f>
        <v>0</v>
      </c>
      <c r="M2828" s="72" t="n">
        <f aca="false">G2828*I2828*J2828</f>
        <v>0</v>
      </c>
      <c r="N2828" s="72" t="n">
        <f aca="false">D2828*I2828*J2828</f>
        <v>-0</v>
      </c>
      <c r="O2828" s="71" t="n">
        <f aca="false">F2828*J2828</f>
        <v>1</v>
      </c>
      <c r="P2828" s="71" t="n">
        <f aca="false">E2828*J2828</f>
        <v>0</v>
      </c>
    </row>
    <row r="2829" customFormat="false" ht="15" hidden="false" customHeight="false" outlineLevel="0" collapsed="false">
      <c r="A2829" s="71" t="s">
        <v>61</v>
      </c>
      <c r="B2829" s="71" t="s">
        <v>48</v>
      </c>
      <c r="C2829" s="71" t="s">
        <v>608</v>
      </c>
      <c r="D2829" s="72" t="n">
        <v>0</v>
      </c>
      <c r="E2829" s="71" t="n">
        <v>0</v>
      </c>
      <c r="F2829" s="71" t="n">
        <v>1</v>
      </c>
      <c r="G2829" s="72" t="n">
        <v>94.95</v>
      </c>
      <c r="H2829" s="72" t="n">
        <v>94.95</v>
      </c>
      <c r="I2829" s="71" t="n">
        <f aca="false">IF(B2829&gt;=Settings!$B$23,1,0)</f>
        <v>0</v>
      </c>
      <c r="J2829" s="71" t="n">
        <v>1</v>
      </c>
      <c r="K2829" s="71" t="n">
        <f aca="false">F2829*I2829*J2829</f>
        <v>0</v>
      </c>
      <c r="L2829" s="71" t="n">
        <f aca="false">E2829*I2829*J2829</f>
        <v>0</v>
      </c>
      <c r="M2829" s="72" t="n">
        <f aca="false">G2829*I2829*J2829</f>
        <v>0</v>
      </c>
      <c r="N2829" s="72" t="n">
        <f aca="false">D2829*I2829*J2829</f>
        <v>-0</v>
      </c>
      <c r="O2829" s="71" t="n">
        <f aca="false">F2829*J2829</f>
        <v>1</v>
      </c>
      <c r="P2829" s="71" t="n">
        <f aca="false">E2829*J2829</f>
        <v>0</v>
      </c>
    </row>
    <row r="2830" customFormat="false" ht="15" hidden="false" customHeight="false" outlineLevel="0" collapsed="false">
      <c r="A2830" s="71" t="s">
        <v>61</v>
      </c>
      <c r="B2830" s="71" t="s">
        <v>48</v>
      </c>
      <c r="C2830" s="71" t="s">
        <v>634</v>
      </c>
      <c r="D2830" s="72" t="n">
        <v>0</v>
      </c>
      <c r="E2830" s="71" t="n">
        <v>0</v>
      </c>
      <c r="F2830" s="71" t="n">
        <v>2</v>
      </c>
      <c r="G2830" s="72" t="n">
        <v>139.9</v>
      </c>
      <c r="H2830" s="72" t="n">
        <v>139.9</v>
      </c>
      <c r="I2830" s="71" t="n">
        <f aca="false">IF(B2830&gt;=Settings!$B$23,1,0)</f>
        <v>0</v>
      </c>
      <c r="J2830" s="71" t="n">
        <v>1</v>
      </c>
      <c r="K2830" s="71" t="n">
        <f aca="false">F2830*I2830*J2830</f>
        <v>0</v>
      </c>
      <c r="L2830" s="71" t="n">
        <f aca="false">E2830*I2830*J2830</f>
        <v>0</v>
      </c>
      <c r="M2830" s="72" t="n">
        <f aca="false">G2830*I2830*J2830</f>
        <v>0</v>
      </c>
      <c r="N2830" s="72" t="n">
        <f aca="false">D2830*I2830*J2830</f>
        <v>-0</v>
      </c>
      <c r="O2830" s="71" t="n">
        <f aca="false">F2830*J2830</f>
        <v>2</v>
      </c>
      <c r="P2830" s="71" t="n">
        <f aca="false">E2830*J2830</f>
        <v>0</v>
      </c>
    </row>
    <row r="2831" customFormat="false" ht="15" hidden="false" customHeight="false" outlineLevel="0" collapsed="false">
      <c r="A2831" s="71" t="s">
        <v>59</v>
      </c>
      <c r="B2831" s="71" t="s">
        <v>48</v>
      </c>
      <c r="C2831" s="71" t="s">
        <v>1188</v>
      </c>
      <c r="D2831" s="72" t="n">
        <v>0</v>
      </c>
      <c r="E2831" s="71" t="n">
        <v>0</v>
      </c>
      <c r="F2831" s="71" t="n">
        <v>8</v>
      </c>
      <c r="G2831" s="72" t="n">
        <v>1713.288</v>
      </c>
      <c r="H2831" s="72" t="n">
        <v>1713.288</v>
      </c>
      <c r="I2831" s="71" t="n">
        <f aca="false">IF(B2831&gt;=Settings!$B$23,1,0)</f>
        <v>0</v>
      </c>
      <c r="J2831" s="71" t="n">
        <v>1</v>
      </c>
      <c r="K2831" s="71" t="n">
        <f aca="false">F2831*I2831*J2831</f>
        <v>0</v>
      </c>
      <c r="L2831" s="71" t="n">
        <f aca="false">E2831*I2831*J2831</f>
        <v>0</v>
      </c>
      <c r="M2831" s="72" t="n">
        <f aca="false">G2831*I2831*J2831</f>
        <v>0</v>
      </c>
      <c r="N2831" s="72" t="n">
        <f aca="false">D2831*I2831*J2831</f>
        <v>-0</v>
      </c>
      <c r="O2831" s="71" t="n">
        <f aca="false">F2831*J2831</f>
        <v>8</v>
      </c>
      <c r="P2831" s="71" t="n">
        <f aca="false">E2831*J2831</f>
        <v>0</v>
      </c>
    </row>
    <row r="2832" customFormat="false" ht="15" hidden="false" customHeight="false" outlineLevel="0" collapsed="false">
      <c r="A2832" s="71" t="s">
        <v>59</v>
      </c>
      <c r="B2832" s="71" t="s">
        <v>48</v>
      </c>
      <c r="C2832" s="71" t="s">
        <v>2145</v>
      </c>
      <c r="D2832" s="72" t="n">
        <v>0</v>
      </c>
      <c r="E2832" s="71" t="n">
        <v>0</v>
      </c>
      <c r="F2832" s="71" t="n">
        <v>1</v>
      </c>
      <c r="G2832" s="72" t="n">
        <v>59.95</v>
      </c>
      <c r="H2832" s="72" t="n">
        <v>59.95</v>
      </c>
      <c r="I2832" s="71" t="n">
        <f aca="false">IF(B2832&gt;=Settings!$B$23,1,0)</f>
        <v>0</v>
      </c>
      <c r="J2832" s="71" t="n">
        <v>1</v>
      </c>
      <c r="K2832" s="71" t="n">
        <f aca="false">F2832*I2832*J2832</f>
        <v>0</v>
      </c>
      <c r="L2832" s="71" t="n">
        <f aca="false">E2832*I2832*J2832</f>
        <v>0</v>
      </c>
      <c r="M2832" s="72" t="n">
        <f aca="false">G2832*I2832*J2832</f>
        <v>0</v>
      </c>
      <c r="N2832" s="72" t="n">
        <f aca="false">D2832*I2832*J2832</f>
        <v>-0</v>
      </c>
      <c r="O2832" s="71" t="n">
        <f aca="false">F2832*J2832</f>
        <v>1</v>
      </c>
      <c r="P2832" s="71" t="n">
        <f aca="false">E2832*J2832</f>
        <v>0</v>
      </c>
    </row>
    <row r="2833" customFormat="false" ht="15" hidden="false" customHeight="false" outlineLevel="0" collapsed="false">
      <c r="A2833" s="71" t="s">
        <v>60</v>
      </c>
      <c r="B2833" s="71" t="s">
        <v>48</v>
      </c>
      <c r="C2833" s="71" t="s">
        <v>995</v>
      </c>
      <c r="D2833" s="72" t="n">
        <v>279.8</v>
      </c>
      <c r="E2833" s="71" t="n">
        <v>4</v>
      </c>
      <c r="F2833" s="71" t="n">
        <v>15</v>
      </c>
      <c r="G2833" s="72" t="n">
        <v>1064.25</v>
      </c>
      <c r="H2833" s="72" t="n">
        <v>784.45</v>
      </c>
      <c r="I2833" s="71" t="n">
        <f aca="false">IF(B2833&gt;=Settings!$B$23,1,0)</f>
        <v>0</v>
      </c>
      <c r="J2833" s="71" t="n">
        <v>1</v>
      </c>
      <c r="K2833" s="71" t="n">
        <f aca="false">F2833*I2833*J2833</f>
        <v>0</v>
      </c>
      <c r="L2833" s="71" t="n">
        <f aca="false">E2833*I2833*J2833</f>
        <v>0</v>
      </c>
      <c r="M2833" s="72" t="n">
        <f aca="false">G2833*I2833*J2833</f>
        <v>0</v>
      </c>
      <c r="N2833" s="72" t="n">
        <f aca="false">D2833*I2833*J2833</f>
        <v>0</v>
      </c>
      <c r="O2833" s="71" t="n">
        <f aca="false">F2833*J2833</f>
        <v>15</v>
      </c>
      <c r="P2833" s="71" t="n">
        <f aca="false">E2833*J2833</f>
        <v>4</v>
      </c>
    </row>
    <row r="2834" customFormat="false" ht="15" hidden="false" customHeight="false" outlineLevel="0" collapsed="false">
      <c r="A2834" s="71" t="s">
        <v>61</v>
      </c>
      <c r="B2834" s="71" t="s">
        <v>48</v>
      </c>
      <c r="C2834" s="71" t="s">
        <v>1331</v>
      </c>
      <c r="D2834" s="72" t="n">
        <v>0</v>
      </c>
      <c r="E2834" s="71" t="n">
        <v>0</v>
      </c>
      <c r="F2834" s="71" t="n">
        <v>1</v>
      </c>
      <c r="G2834" s="72" t="n">
        <v>114.95</v>
      </c>
      <c r="H2834" s="72" t="n">
        <v>114.95</v>
      </c>
      <c r="I2834" s="71" t="n">
        <f aca="false">IF(B2834&gt;=Settings!$B$23,1,0)</f>
        <v>0</v>
      </c>
      <c r="J2834" s="71" t="n">
        <v>1</v>
      </c>
      <c r="K2834" s="71" t="n">
        <f aca="false">F2834*I2834*J2834</f>
        <v>0</v>
      </c>
      <c r="L2834" s="71" t="n">
        <f aca="false">E2834*I2834*J2834</f>
        <v>0</v>
      </c>
      <c r="M2834" s="72" t="n">
        <f aca="false">G2834*I2834*J2834</f>
        <v>0</v>
      </c>
      <c r="N2834" s="72" t="n">
        <f aca="false">D2834*I2834*J2834</f>
        <v>-0</v>
      </c>
      <c r="O2834" s="71" t="n">
        <f aca="false">F2834*J2834</f>
        <v>1</v>
      </c>
      <c r="P2834" s="71" t="n">
        <f aca="false">E2834*J2834</f>
        <v>0</v>
      </c>
    </row>
    <row r="2835" customFormat="false" ht="15" hidden="false" customHeight="false" outlineLevel="0" collapsed="false">
      <c r="A2835" s="71" t="s">
        <v>59</v>
      </c>
      <c r="B2835" s="71" t="s">
        <v>48</v>
      </c>
      <c r="C2835" s="71" t="s">
        <v>727</v>
      </c>
      <c r="D2835" s="72" t="n">
        <v>0</v>
      </c>
      <c r="E2835" s="71" t="n">
        <v>0</v>
      </c>
      <c r="F2835" s="71" t="n">
        <v>2</v>
      </c>
      <c r="G2835" s="72" t="n">
        <v>134.9</v>
      </c>
      <c r="H2835" s="72" t="n">
        <v>134.9</v>
      </c>
      <c r="I2835" s="71" t="n">
        <f aca="false">IF(B2835&gt;=Settings!$B$23,1,0)</f>
        <v>0</v>
      </c>
      <c r="J2835" s="71" t="n">
        <v>1</v>
      </c>
      <c r="K2835" s="71" t="n">
        <f aca="false">F2835*I2835*J2835</f>
        <v>0</v>
      </c>
      <c r="L2835" s="71" t="n">
        <f aca="false">E2835*I2835*J2835</f>
        <v>0</v>
      </c>
      <c r="M2835" s="72" t="n">
        <f aca="false">G2835*I2835*J2835</f>
        <v>0</v>
      </c>
      <c r="N2835" s="72" t="n">
        <f aca="false">D2835*I2835*J2835</f>
        <v>-0</v>
      </c>
      <c r="O2835" s="71" t="n">
        <f aca="false">F2835*J2835</f>
        <v>2</v>
      </c>
      <c r="P2835" s="71" t="n">
        <f aca="false">E2835*J2835</f>
        <v>0</v>
      </c>
    </row>
    <row r="2836" customFormat="false" ht="15" hidden="false" customHeight="false" outlineLevel="0" collapsed="false">
      <c r="A2836" s="71" t="s">
        <v>59</v>
      </c>
      <c r="B2836" s="71" t="s">
        <v>48</v>
      </c>
      <c r="C2836" s="71" t="s">
        <v>897</v>
      </c>
      <c r="D2836" s="72" t="n">
        <v>0</v>
      </c>
      <c r="E2836" s="71" t="n">
        <v>0</v>
      </c>
      <c r="F2836" s="71" t="n">
        <v>2</v>
      </c>
      <c r="G2836" s="72" t="n">
        <v>323.9</v>
      </c>
      <c r="H2836" s="72" t="n">
        <v>323.9</v>
      </c>
      <c r="I2836" s="71" t="n">
        <f aca="false">IF(B2836&gt;=Settings!$B$23,1,0)</f>
        <v>0</v>
      </c>
      <c r="J2836" s="71" t="n">
        <v>1</v>
      </c>
      <c r="K2836" s="71" t="n">
        <f aca="false">F2836*I2836*J2836</f>
        <v>0</v>
      </c>
      <c r="L2836" s="71" t="n">
        <f aca="false">E2836*I2836*J2836</f>
        <v>0</v>
      </c>
      <c r="M2836" s="72" t="n">
        <f aca="false">G2836*I2836*J2836</f>
        <v>0</v>
      </c>
      <c r="N2836" s="72" t="n">
        <f aca="false">D2836*I2836*J2836</f>
        <v>-0</v>
      </c>
      <c r="O2836" s="71" t="n">
        <f aca="false">F2836*J2836</f>
        <v>2</v>
      </c>
      <c r="P2836" s="71" t="n">
        <f aca="false">E2836*J2836</f>
        <v>0</v>
      </c>
    </row>
    <row r="2837" customFormat="false" ht="15" hidden="false" customHeight="false" outlineLevel="0" collapsed="false">
      <c r="A2837" s="71" t="s">
        <v>59</v>
      </c>
      <c r="B2837" s="71" t="s">
        <v>48</v>
      </c>
      <c r="C2837" s="71" t="s">
        <v>1173</v>
      </c>
      <c r="D2837" s="72" t="n">
        <v>0</v>
      </c>
      <c r="E2837" s="71" t="n">
        <v>0</v>
      </c>
      <c r="F2837" s="71" t="n">
        <v>6</v>
      </c>
      <c r="G2837" s="72" t="n">
        <v>1079.7</v>
      </c>
      <c r="H2837" s="72" t="n">
        <v>1079.7</v>
      </c>
      <c r="I2837" s="71" t="n">
        <f aca="false">IF(B2837&gt;=Settings!$B$23,1,0)</f>
        <v>0</v>
      </c>
      <c r="J2837" s="71" t="n">
        <v>1</v>
      </c>
      <c r="K2837" s="71" t="n">
        <f aca="false">F2837*I2837*J2837</f>
        <v>0</v>
      </c>
      <c r="L2837" s="71" t="n">
        <f aca="false">E2837*I2837*J2837</f>
        <v>0</v>
      </c>
      <c r="M2837" s="72" t="n">
        <f aca="false">G2837*I2837*J2837</f>
        <v>0</v>
      </c>
      <c r="N2837" s="72" t="n">
        <f aca="false">D2837*I2837*J2837</f>
        <v>-0</v>
      </c>
      <c r="O2837" s="71" t="n">
        <f aca="false">F2837*J2837</f>
        <v>6</v>
      </c>
      <c r="P2837" s="71" t="n">
        <f aca="false">E2837*J2837</f>
        <v>0</v>
      </c>
    </row>
    <row r="2838" customFormat="false" ht="15" hidden="false" customHeight="false" outlineLevel="0" collapsed="false">
      <c r="A2838" s="71" t="s">
        <v>59</v>
      </c>
      <c r="B2838" s="71" t="s">
        <v>48</v>
      </c>
      <c r="C2838" s="71" t="s">
        <v>745</v>
      </c>
      <c r="D2838" s="72" t="n">
        <v>0</v>
      </c>
      <c r="E2838" s="71" t="n">
        <v>0</v>
      </c>
      <c r="F2838" s="71" t="n">
        <v>2</v>
      </c>
      <c r="G2838" s="72" t="n">
        <v>204.9</v>
      </c>
      <c r="H2838" s="72" t="n">
        <v>204.9</v>
      </c>
      <c r="I2838" s="71" t="n">
        <f aca="false">IF(B2838&gt;=Settings!$B$23,1,0)</f>
        <v>0</v>
      </c>
      <c r="J2838" s="71" t="n">
        <v>1</v>
      </c>
      <c r="K2838" s="71" t="n">
        <f aca="false">F2838*I2838*J2838</f>
        <v>0</v>
      </c>
      <c r="L2838" s="71" t="n">
        <f aca="false">E2838*I2838*J2838</f>
        <v>0</v>
      </c>
      <c r="M2838" s="72" t="n">
        <f aca="false">G2838*I2838*J2838</f>
        <v>0</v>
      </c>
      <c r="N2838" s="72" t="n">
        <f aca="false">D2838*I2838*J2838</f>
        <v>-0</v>
      </c>
      <c r="O2838" s="71" t="n">
        <f aca="false">F2838*J2838</f>
        <v>2</v>
      </c>
      <c r="P2838" s="71" t="n">
        <f aca="false">E2838*J2838</f>
        <v>0</v>
      </c>
    </row>
    <row r="2839" customFormat="false" ht="15" hidden="false" customHeight="false" outlineLevel="0" collapsed="false">
      <c r="A2839" s="71" t="s">
        <v>59</v>
      </c>
      <c r="B2839" s="71" t="s">
        <v>48</v>
      </c>
      <c r="C2839" s="71" t="s">
        <v>910</v>
      </c>
      <c r="D2839" s="72" t="n">
        <v>0</v>
      </c>
      <c r="E2839" s="71" t="n">
        <v>0</v>
      </c>
      <c r="F2839" s="71" t="n">
        <v>33</v>
      </c>
      <c r="G2839" s="72" t="n">
        <v>2907.968</v>
      </c>
      <c r="H2839" s="72" t="n">
        <v>2907.968</v>
      </c>
      <c r="I2839" s="71" t="n">
        <f aca="false">IF(B2839&gt;=Settings!$B$23,1,0)</f>
        <v>0</v>
      </c>
      <c r="J2839" s="71" t="n">
        <v>1</v>
      </c>
      <c r="K2839" s="71" t="n">
        <f aca="false">F2839*I2839*J2839</f>
        <v>0</v>
      </c>
      <c r="L2839" s="71" t="n">
        <f aca="false">E2839*I2839*J2839</f>
        <v>0</v>
      </c>
      <c r="M2839" s="72" t="n">
        <f aca="false">G2839*I2839*J2839</f>
        <v>0</v>
      </c>
      <c r="N2839" s="72" t="n">
        <f aca="false">D2839*I2839*J2839</f>
        <v>-0</v>
      </c>
      <c r="O2839" s="71" t="n">
        <f aca="false">F2839*J2839</f>
        <v>33</v>
      </c>
      <c r="P2839" s="71" t="n">
        <f aca="false">E2839*J2839</f>
        <v>0</v>
      </c>
    </row>
    <row r="2840" customFormat="false" ht="15" hidden="false" customHeight="false" outlineLevel="0" collapsed="false">
      <c r="A2840" s="71" t="s">
        <v>61</v>
      </c>
      <c r="B2840" s="71" t="s">
        <v>48</v>
      </c>
      <c r="C2840" s="71" t="s">
        <v>1493</v>
      </c>
      <c r="D2840" s="72" t="n">
        <v>0</v>
      </c>
      <c r="E2840" s="71" t="n">
        <v>0</v>
      </c>
      <c r="F2840" s="71" t="n">
        <v>1</v>
      </c>
      <c r="G2840" s="72" t="n">
        <v>165.95</v>
      </c>
      <c r="H2840" s="72" t="n">
        <v>165.95</v>
      </c>
      <c r="I2840" s="71" t="n">
        <f aca="false">IF(B2840&gt;=Settings!$B$23,1,0)</f>
        <v>0</v>
      </c>
      <c r="J2840" s="71" t="n">
        <v>1</v>
      </c>
      <c r="K2840" s="71" t="n">
        <f aca="false">F2840*I2840*J2840</f>
        <v>0</v>
      </c>
      <c r="L2840" s="71" t="n">
        <f aca="false">E2840*I2840*J2840</f>
        <v>0</v>
      </c>
      <c r="M2840" s="72" t="n">
        <f aca="false">G2840*I2840*J2840</f>
        <v>0</v>
      </c>
      <c r="N2840" s="72" t="n">
        <f aca="false">D2840*I2840*J2840</f>
        <v>-0</v>
      </c>
      <c r="O2840" s="71" t="n">
        <f aca="false">F2840*J2840</f>
        <v>1</v>
      </c>
      <c r="P2840" s="71" t="n">
        <f aca="false">E2840*J2840</f>
        <v>0</v>
      </c>
    </row>
    <row r="2841" customFormat="false" ht="15" hidden="false" customHeight="false" outlineLevel="0" collapsed="false">
      <c r="A2841" s="71" t="s">
        <v>59</v>
      </c>
      <c r="B2841" s="71" t="s">
        <v>48</v>
      </c>
      <c r="C2841" s="71" t="s">
        <v>2146</v>
      </c>
      <c r="D2841" s="72" t="n">
        <v>0</v>
      </c>
      <c r="E2841" s="71" t="n">
        <v>0</v>
      </c>
      <c r="F2841" s="71" t="n">
        <v>1</v>
      </c>
      <c r="G2841" s="72" t="n">
        <v>139.95</v>
      </c>
      <c r="H2841" s="72" t="n">
        <v>139.95</v>
      </c>
      <c r="I2841" s="71" t="n">
        <f aca="false">IF(B2841&gt;=Settings!$B$23,1,0)</f>
        <v>0</v>
      </c>
      <c r="J2841" s="71" t="n">
        <v>1</v>
      </c>
      <c r="K2841" s="71" t="n">
        <f aca="false">F2841*I2841*J2841</f>
        <v>0</v>
      </c>
      <c r="L2841" s="71" t="n">
        <f aca="false">E2841*I2841*J2841</f>
        <v>0</v>
      </c>
      <c r="M2841" s="72" t="n">
        <f aca="false">G2841*I2841*J2841</f>
        <v>0</v>
      </c>
      <c r="N2841" s="72" t="n">
        <f aca="false">D2841*I2841*J2841</f>
        <v>-0</v>
      </c>
      <c r="O2841" s="71" t="n">
        <f aca="false">F2841*J2841</f>
        <v>1</v>
      </c>
      <c r="P2841" s="71" t="n">
        <f aca="false">E2841*J2841</f>
        <v>0</v>
      </c>
    </row>
    <row r="2842" customFormat="false" ht="15" hidden="false" customHeight="false" outlineLevel="0" collapsed="false">
      <c r="A2842" s="71" t="s">
        <v>60</v>
      </c>
      <c r="B2842" s="71" t="s">
        <v>48</v>
      </c>
      <c r="C2842" s="71" t="s">
        <v>1325</v>
      </c>
      <c r="D2842" s="72" t="n">
        <v>624.8</v>
      </c>
      <c r="E2842" s="71" t="n">
        <v>4</v>
      </c>
      <c r="F2842" s="71" t="n">
        <v>42</v>
      </c>
      <c r="G2842" s="72" t="n">
        <v>6207.9</v>
      </c>
      <c r="H2842" s="72" t="n">
        <v>5583.1</v>
      </c>
      <c r="I2842" s="71" t="n">
        <f aca="false">IF(B2842&gt;=Settings!$B$23,1,0)</f>
        <v>0</v>
      </c>
      <c r="J2842" s="71" t="n">
        <v>1</v>
      </c>
      <c r="K2842" s="71" t="n">
        <f aca="false">F2842*I2842*J2842</f>
        <v>0</v>
      </c>
      <c r="L2842" s="71" t="n">
        <f aca="false">E2842*I2842*J2842</f>
        <v>0</v>
      </c>
      <c r="M2842" s="72" t="n">
        <f aca="false">G2842*I2842*J2842</f>
        <v>0</v>
      </c>
      <c r="N2842" s="72" t="n">
        <f aca="false">D2842*I2842*J2842</f>
        <v>0</v>
      </c>
      <c r="O2842" s="71" t="n">
        <f aca="false">F2842*J2842</f>
        <v>42</v>
      </c>
      <c r="P2842" s="71" t="n">
        <f aca="false">E2842*J2842</f>
        <v>4</v>
      </c>
    </row>
    <row r="2843" customFormat="false" ht="15" hidden="false" customHeight="false" outlineLevel="0" collapsed="false">
      <c r="A2843" s="71" t="s">
        <v>59</v>
      </c>
      <c r="B2843" s="71" t="s">
        <v>48</v>
      </c>
      <c r="C2843" s="71" t="s">
        <v>864</v>
      </c>
      <c r="D2843" s="72" t="n">
        <v>0</v>
      </c>
      <c r="E2843" s="71" t="n">
        <v>0</v>
      </c>
      <c r="F2843" s="71" t="n">
        <v>54</v>
      </c>
      <c r="G2843" s="72" t="n">
        <v>0</v>
      </c>
      <c r="H2843" s="72" t="n">
        <v>0</v>
      </c>
      <c r="I2843" s="71" t="n">
        <f aca="false">IF(B2843&gt;=Settings!$B$23,1,0)</f>
        <v>0</v>
      </c>
      <c r="J2843" s="71" t="n">
        <v>0</v>
      </c>
      <c r="K2843" s="71" t="n">
        <f aca="false">F2843*I2843*J2843</f>
        <v>0</v>
      </c>
      <c r="L2843" s="71" t="n">
        <f aca="false">E2843*I2843*J2843</f>
        <v>0</v>
      </c>
      <c r="M2843" s="72" t="n">
        <f aca="false">G2843*I2843*J2843</f>
        <v>0</v>
      </c>
      <c r="N2843" s="72" t="n">
        <f aca="false">D2843*I2843*J2843</f>
        <v>-0</v>
      </c>
      <c r="O2843" s="71" t="n">
        <f aca="false">F2843*J2843</f>
        <v>0</v>
      </c>
      <c r="P2843" s="71" t="n">
        <f aca="false">E2843*J2843</f>
        <v>0</v>
      </c>
    </row>
    <row r="2844" customFormat="false" ht="15" hidden="false" customHeight="false" outlineLevel="0" collapsed="false">
      <c r="A2844" s="71" t="s">
        <v>61</v>
      </c>
      <c r="B2844" s="71" t="s">
        <v>48</v>
      </c>
      <c r="C2844" s="71" t="s">
        <v>1223</v>
      </c>
      <c r="D2844" s="72" t="n">
        <v>0</v>
      </c>
      <c r="E2844" s="71" t="n">
        <v>0</v>
      </c>
      <c r="F2844" s="71" t="n">
        <v>1</v>
      </c>
      <c r="G2844" s="72" t="n">
        <v>59.95</v>
      </c>
      <c r="H2844" s="72" t="n">
        <v>50.96</v>
      </c>
      <c r="I2844" s="71" t="n">
        <f aca="false">IF(B2844&gt;=Settings!$B$23,1,0)</f>
        <v>0</v>
      </c>
      <c r="J2844" s="71" t="n">
        <v>1</v>
      </c>
      <c r="K2844" s="71" t="n">
        <f aca="false">F2844*I2844*J2844</f>
        <v>0</v>
      </c>
      <c r="L2844" s="71" t="n">
        <f aca="false">E2844*I2844*J2844</f>
        <v>0</v>
      </c>
      <c r="M2844" s="72" t="n">
        <f aca="false">G2844*I2844*J2844</f>
        <v>0</v>
      </c>
      <c r="N2844" s="72" t="n">
        <f aca="false">D2844*I2844*J2844</f>
        <v>-0</v>
      </c>
      <c r="O2844" s="71" t="n">
        <f aca="false">F2844*J2844</f>
        <v>1</v>
      </c>
      <c r="P2844" s="71" t="n">
        <f aca="false">E2844*J2844</f>
        <v>0</v>
      </c>
    </row>
    <row r="2845" customFormat="false" ht="15" hidden="false" customHeight="false" outlineLevel="0" collapsed="false">
      <c r="A2845" s="71" t="s">
        <v>61</v>
      </c>
      <c r="B2845" s="71" t="s">
        <v>48</v>
      </c>
      <c r="C2845" s="71" t="s">
        <v>1122</v>
      </c>
      <c r="D2845" s="72" t="n">
        <v>0</v>
      </c>
      <c r="E2845" s="71" t="n">
        <v>0</v>
      </c>
      <c r="F2845" s="71" t="n">
        <v>1</v>
      </c>
      <c r="G2845" s="72" t="n">
        <v>99.95</v>
      </c>
      <c r="H2845" s="72" t="n">
        <v>84.96</v>
      </c>
      <c r="I2845" s="71" t="n">
        <f aca="false">IF(B2845&gt;=Settings!$B$23,1,0)</f>
        <v>0</v>
      </c>
      <c r="J2845" s="71" t="n">
        <v>1</v>
      </c>
      <c r="K2845" s="71" t="n">
        <f aca="false">F2845*I2845*J2845</f>
        <v>0</v>
      </c>
      <c r="L2845" s="71" t="n">
        <f aca="false">E2845*I2845*J2845</f>
        <v>0</v>
      </c>
      <c r="M2845" s="72" t="n">
        <f aca="false">G2845*I2845*J2845</f>
        <v>0</v>
      </c>
      <c r="N2845" s="72" t="n">
        <f aca="false">D2845*I2845*J2845</f>
        <v>-0</v>
      </c>
      <c r="O2845" s="71" t="n">
        <f aca="false">F2845*J2845</f>
        <v>1</v>
      </c>
      <c r="P2845" s="71" t="n">
        <f aca="false">E2845*J2845</f>
        <v>0</v>
      </c>
    </row>
    <row r="2846" customFormat="false" ht="15" hidden="false" customHeight="false" outlineLevel="0" collapsed="false">
      <c r="A2846" s="71" t="s">
        <v>61</v>
      </c>
      <c r="B2846" s="71" t="s">
        <v>48</v>
      </c>
      <c r="C2846" s="71" t="s">
        <v>1016</v>
      </c>
      <c r="D2846" s="72" t="n">
        <v>0</v>
      </c>
      <c r="E2846" s="71" t="n">
        <v>0</v>
      </c>
      <c r="F2846" s="71" t="n">
        <v>1</v>
      </c>
      <c r="G2846" s="72" t="n">
        <v>64.95</v>
      </c>
      <c r="H2846" s="72" t="n">
        <v>64.95</v>
      </c>
      <c r="I2846" s="71" t="n">
        <f aca="false">IF(B2846&gt;=Settings!$B$23,1,0)</f>
        <v>0</v>
      </c>
      <c r="J2846" s="71" t="n">
        <v>1</v>
      </c>
      <c r="K2846" s="71" t="n">
        <f aca="false">F2846*I2846*J2846</f>
        <v>0</v>
      </c>
      <c r="L2846" s="71" t="n">
        <f aca="false">E2846*I2846*J2846</f>
        <v>0</v>
      </c>
      <c r="M2846" s="72" t="n">
        <f aca="false">G2846*I2846*J2846</f>
        <v>0</v>
      </c>
      <c r="N2846" s="72" t="n">
        <f aca="false">D2846*I2846*J2846</f>
        <v>-0</v>
      </c>
      <c r="O2846" s="71" t="n">
        <f aca="false">F2846*J2846</f>
        <v>1</v>
      </c>
      <c r="P2846" s="71" t="n">
        <f aca="false">E2846*J2846</f>
        <v>0</v>
      </c>
    </row>
    <row r="2847" customFormat="false" ht="15" hidden="false" customHeight="false" outlineLevel="0" collapsed="false">
      <c r="A2847" s="71" t="s">
        <v>59</v>
      </c>
      <c r="B2847" s="71" t="s">
        <v>48</v>
      </c>
      <c r="C2847" s="71" t="s">
        <v>882</v>
      </c>
      <c r="D2847" s="72" t="n">
        <v>0</v>
      </c>
      <c r="E2847" s="71" t="n">
        <v>0</v>
      </c>
      <c r="F2847" s="71" t="n">
        <v>1</v>
      </c>
      <c r="G2847" s="72" t="n">
        <v>140.98</v>
      </c>
      <c r="H2847" s="72" t="n">
        <v>140.98</v>
      </c>
      <c r="I2847" s="71" t="n">
        <f aca="false">IF(B2847&gt;=Settings!$B$23,1,0)</f>
        <v>0</v>
      </c>
      <c r="J2847" s="71" t="n">
        <v>1</v>
      </c>
      <c r="K2847" s="71" t="n">
        <f aca="false">F2847*I2847*J2847</f>
        <v>0</v>
      </c>
      <c r="L2847" s="71" t="n">
        <f aca="false">E2847*I2847*J2847</f>
        <v>0</v>
      </c>
      <c r="M2847" s="72" t="n">
        <f aca="false">G2847*I2847*J2847</f>
        <v>0</v>
      </c>
      <c r="N2847" s="72" t="n">
        <f aca="false">D2847*I2847*J2847</f>
        <v>-0</v>
      </c>
      <c r="O2847" s="71" t="n">
        <f aca="false">F2847*J2847</f>
        <v>1</v>
      </c>
      <c r="P2847" s="71" t="n">
        <f aca="false">E2847*J2847</f>
        <v>0</v>
      </c>
    </row>
    <row r="2848" customFormat="false" ht="15" hidden="false" customHeight="false" outlineLevel="0" collapsed="false">
      <c r="A2848" s="71" t="s">
        <v>61</v>
      </c>
      <c r="B2848" s="71" t="s">
        <v>48</v>
      </c>
      <c r="C2848" s="71" t="s">
        <v>611</v>
      </c>
      <c r="D2848" s="72" t="n">
        <v>46.71</v>
      </c>
      <c r="E2848" s="71" t="n">
        <v>1</v>
      </c>
      <c r="F2848" s="71" t="n">
        <v>7</v>
      </c>
      <c r="G2848" s="72" t="n">
        <v>264.65</v>
      </c>
      <c r="H2848" s="72" t="n">
        <v>204.46</v>
      </c>
      <c r="I2848" s="71" t="n">
        <f aca="false">IF(B2848&gt;=Settings!$B$23,1,0)</f>
        <v>0</v>
      </c>
      <c r="J2848" s="71" t="n">
        <v>1</v>
      </c>
      <c r="K2848" s="71" t="n">
        <f aca="false">F2848*I2848*J2848</f>
        <v>0</v>
      </c>
      <c r="L2848" s="71" t="n">
        <f aca="false">E2848*I2848*J2848</f>
        <v>0</v>
      </c>
      <c r="M2848" s="72" t="n">
        <f aca="false">G2848*I2848*J2848</f>
        <v>0</v>
      </c>
      <c r="N2848" s="72" t="n">
        <f aca="false">D2848*I2848*J2848</f>
        <v>0</v>
      </c>
      <c r="O2848" s="71" t="n">
        <f aca="false">F2848*J2848</f>
        <v>7</v>
      </c>
      <c r="P2848" s="71" t="n">
        <f aca="false">E2848*J2848</f>
        <v>1</v>
      </c>
    </row>
    <row r="2849" customFormat="false" ht="15" hidden="false" customHeight="false" outlineLevel="0" collapsed="false">
      <c r="A2849" s="71" t="s">
        <v>61</v>
      </c>
      <c r="B2849" s="71" t="s">
        <v>48</v>
      </c>
      <c r="C2849" s="71" t="s">
        <v>990</v>
      </c>
      <c r="D2849" s="72" t="n">
        <v>62.86</v>
      </c>
      <c r="E2849" s="71" t="n">
        <v>1</v>
      </c>
      <c r="F2849" s="71" t="n">
        <v>2</v>
      </c>
      <c r="G2849" s="72" t="n">
        <v>147.9</v>
      </c>
      <c r="H2849" s="72" t="n">
        <v>73.95</v>
      </c>
      <c r="I2849" s="71" t="n">
        <f aca="false">IF(B2849&gt;=Settings!$B$23,1,0)</f>
        <v>0</v>
      </c>
      <c r="J2849" s="71" t="n">
        <v>1</v>
      </c>
      <c r="K2849" s="71" t="n">
        <f aca="false">F2849*I2849*J2849</f>
        <v>0</v>
      </c>
      <c r="L2849" s="71" t="n">
        <f aca="false">E2849*I2849*J2849</f>
        <v>0</v>
      </c>
      <c r="M2849" s="72" t="n">
        <f aca="false">G2849*I2849*J2849</f>
        <v>0</v>
      </c>
      <c r="N2849" s="72" t="n">
        <f aca="false">D2849*I2849*J2849</f>
        <v>0</v>
      </c>
      <c r="O2849" s="71" t="n">
        <f aca="false">F2849*J2849</f>
        <v>2</v>
      </c>
      <c r="P2849" s="71" t="n">
        <f aca="false">E2849*J2849</f>
        <v>1</v>
      </c>
    </row>
    <row r="2850" customFormat="false" ht="15" hidden="false" customHeight="false" outlineLevel="0" collapsed="false">
      <c r="A2850" s="71" t="s">
        <v>61</v>
      </c>
      <c r="B2850" s="71" t="s">
        <v>48</v>
      </c>
      <c r="C2850" s="71" t="s">
        <v>1366</v>
      </c>
      <c r="D2850" s="72" t="n">
        <v>0</v>
      </c>
      <c r="E2850" s="71" t="n">
        <v>0</v>
      </c>
      <c r="F2850" s="71" t="n">
        <v>1</v>
      </c>
      <c r="G2850" s="72" t="n">
        <v>79.95</v>
      </c>
      <c r="H2850" s="72" t="n">
        <v>79.95</v>
      </c>
      <c r="I2850" s="71" t="n">
        <f aca="false">IF(B2850&gt;=Settings!$B$23,1,0)</f>
        <v>0</v>
      </c>
      <c r="J2850" s="71" t="n">
        <v>1</v>
      </c>
      <c r="K2850" s="71" t="n">
        <f aca="false">F2850*I2850*J2850</f>
        <v>0</v>
      </c>
      <c r="L2850" s="71" t="n">
        <f aca="false">E2850*I2850*J2850</f>
        <v>0</v>
      </c>
      <c r="M2850" s="72" t="n">
        <f aca="false">G2850*I2850*J2850</f>
        <v>0</v>
      </c>
      <c r="N2850" s="72" t="n">
        <f aca="false">D2850*I2850*J2850</f>
        <v>-0</v>
      </c>
      <c r="O2850" s="71" t="n">
        <f aca="false">F2850*J2850</f>
        <v>1</v>
      </c>
      <c r="P2850" s="71" t="n">
        <f aca="false">E2850*J2850</f>
        <v>0</v>
      </c>
    </row>
    <row r="2851" customFormat="false" ht="15" hidden="false" customHeight="false" outlineLevel="0" collapsed="false">
      <c r="A2851" s="71" t="s">
        <v>59</v>
      </c>
      <c r="B2851" s="71" t="s">
        <v>48</v>
      </c>
      <c r="C2851" s="71" t="s">
        <v>1734</v>
      </c>
      <c r="D2851" s="72" t="n">
        <v>0</v>
      </c>
      <c r="E2851" s="71" t="n">
        <v>0</v>
      </c>
      <c r="F2851" s="71" t="n">
        <v>120</v>
      </c>
      <c r="G2851" s="72" t="n">
        <v>0</v>
      </c>
      <c r="H2851" s="72" t="n">
        <v>0</v>
      </c>
      <c r="I2851" s="71" t="n">
        <f aca="false">IF(B2851&gt;=Settings!$B$23,1,0)</f>
        <v>0</v>
      </c>
      <c r="J2851" s="71" t="n">
        <v>0</v>
      </c>
      <c r="K2851" s="71" t="n">
        <f aca="false">F2851*I2851*J2851</f>
        <v>0</v>
      </c>
      <c r="L2851" s="71" t="n">
        <f aca="false">E2851*I2851*J2851</f>
        <v>0</v>
      </c>
      <c r="M2851" s="72" t="n">
        <f aca="false">G2851*I2851*J2851</f>
        <v>0</v>
      </c>
      <c r="N2851" s="72" t="n">
        <f aca="false">D2851*I2851*J2851</f>
        <v>-0</v>
      </c>
      <c r="O2851" s="71" t="n">
        <f aca="false">F2851*J2851</f>
        <v>0</v>
      </c>
      <c r="P2851" s="71" t="n">
        <f aca="false">E2851*J2851</f>
        <v>0</v>
      </c>
    </row>
    <row r="2852" customFormat="false" ht="15" hidden="false" customHeight="false" outlineLevel="0" collapsed="false">
      <c r="A2852" s="71" t="s">
        <v>61</v>
      </c>
      <c r="B2852" s="71" t="s">
        <v>48</v>
      </c>
      <c r="C2852" s="71" t="s">
        <v>882</v>
      </c>
      <c r="D2852" s="72" t="n">
        <v>119.95</v>
      </c>
      <c r="E2852" s="71" t="n">
        <v>1</v>
      </c>
      <c r="F2852" s="71" t="n">
        <v>1</v>
      </c>
      <c r="G2852" s="72" t="n">
        <v>119.95</v>
      </c>
      <c r="H2852" s="72" t="n">
        <v>0</v>
      </c>
      <c r="I2852" s="71" t="n">
        <f aca="false">IF(B2852&gt;=Settings!$B$23,1,0)</f>
        <v>0</v>
      </c>
      <c r="J2852" s="71" t="n">
        <v>1</v>
      </c>
      <c r="K2852" s="71" t="n">
        <f aca="false">F2852*I2852*J2852</f>
        <v>0</v>
      </c>
      <c r="L2852" s="71" t="n">
        <f aca="false">E2852*I2852*J2852</f>
        <v>0</v>
      </c>
      <c r="M2852" s="72" t="n">
        <f aca="false">G2852*I2852*J2852</f>
        <v>0</v>
      </c>
      <c r="N2852" s="72" t="n">
        <f aca="false">D2852*I2852*J2852</f>
        <v>0</v>
      </c>
      <c r="O2852" s="71" t="n">
        <f aca="false">F2852*J2852</f>
        <v>1</v>
      </c>
      <c r="P2852" s="71" t="n">
        <f aca="false">E2852*J2852</f>
        <v>1</v>
      </c>
    </row>
    <row r="2853" customFormat="false" ht="15" hidden="false" customHeight="false" outlineLevel="0" collapsed="false">
      <c r="A2853" s="71" t="s">
        <v>59</v>
      </c>
      <c r="B2853" s="71" t="s">
        <v>48</v>
      </c>
      <c r="C2853" s="71" t="s">
        <v>1280</v>
      </c>
      <c r="D2853" s="72" t="n">
        <v>0</v>
      </c>
      <c r="E2853" s="71" t="n">
        <v>0</v>
      </c>
      <c r="F2853" s="71" t="n">
        <v>1</v>
      </c>
      <c r="G2853" s="72" t="n">
        <v>90.95</v>
      </c>
      <c r="H2853" s="72" t="n">
        <v>90.95</v>
      </c>
      <c r="I2853" s="71" t="n">
        <f aca="false">IF(B2853&gt;=Settings!$B$23,1,0)</f>
        <v>0</v>
      </c>
      <c r="J2853" s="71" t="n">
        <v>1</v>
      </c>
      <c r="K2853" s="71" t="n">
        <f aca="false">F2853*I2853*J2853</f>
        <v>0</v>
      </c>
      <c r="L2853" s="71" t="n">
        <f aca="false">E2853*I2853*J2853</f>
        <v>0</v>
      </c>
      <c r="M2853" s="72" t="n">
        <f aca="false">G2853*I2853*J2853</f>
        <v>0</v>
      </c>
      <c r="N2853" s="72" t="n">
        <f aca="false">D2853*I2853*J2853</f>
        <v>-0</v>
      </c>
      <c r="O2853" s="71" t="n">
        <f aca="false">F2853*J2853</f>
        <v>1</v>
      </c>
      <c r="P2853" s="71" t="n">
        <f aca="false">E2853*J2853</f>
        <v>0</v>
      </c>
    </row>
    <row r="2854" customFormat="false" ht="15" hidden="false" customHeight="false" outlineLevel="0" collapsed="false">
      <c r="A2854" s="71" t="s">
        <v>61</v>
      </c>
      <c r="B2854" s="71" t="s">
        <v>48</v>
      </c>
      <c r="C2854" s="71" t="s">
        <v>577</v>
      </c>
      <c r="D2854" s="72" t="n">
        <v>0</v>
      </c>
      <c r="E2854" s="71" t="n">
        <v>0</v>
      </c>
      <c r="F2854" s="71" t="n">
        <v>1</v>
      </c>
      <c r="G2854" s="72" t="n">
        <v>169.95</v>
      </c>
      <c r="H2854" s="72" t="n">
        <v>169.95</v>
      </c>
      <c r="I2854" s="71" t="n">
        <f aca="false">IF(B2854&gt;=Settings!$B$23,1,0)</f>
        <v>0</v>
      </c>
      <c r="J2854" s="71" t="n">
        <v>1</v>
      </c>
      <c r="K2854" s="71" t="n">
        <f aca="false">F2854*I2854*J2854</f>
        <v>0</v>
      </c>
      <c r="L2854" s="71" t="n">
        <f aca="false">E2854*I2854*J2854</f>
        <v>0</v>
      </c>
      <c r="M2854" s="72" t="n">
        <f aca="false">G2854*I2854*J2854</f>
        <v>0</v>
      </c>
      <c r="N2854" s="72" t="n">
        <f aca="false">D2854*I2854*J2854</f>
        <v>-0</v>
      </c>
      <c r="O2854" s="71" t="n">
        <f aca="false">F2854*J2854</f>
        <v>1</v>
      </c>
      <c r="P2854" s="71" t="n">
        <f aca="false">E2854*J2854</f>
        <v>0</v>
      </c>
    </row>
    <row r="2855" customFormat="false" ht="15" hidden="false" customHeight="false" outlineLevel="0" collapsed="false">
      <c r="A2855" s="71" t="s">
        <v>61</v>
      </c>
      <c r="B2855" s="71" t="s">
        <v>48</v>
      </c>
      <c r="C2855" s="71" t="s">
        <v>907</v>
      </c>
      <c r="D2855" s="72" t="n">
        <v>0</v>
      </c>
      <c r="E2855" s="71" t="n">
        <v>0</v>
      </c>
      <c r="F2855" s="71" t="n">
        <v>2</v>
      </c>
      <c r="G2855" s="72" t="n">
        <v>266.3</v>
      </c>
      <c r="H2855" s="72" t="n">
        <v>266.3</v>
      </c>
      <c r="I2855" s="71" t="n">
        <f aca="false">IF(B2855&gt;=Settings!$B$23,1,0)</f>
        <v>0</v>
      </c>
      <c r="J2855" s="71" t="n">
        <v>1</v>
      </c>
      <c r="K2855" s="71" t="n">
        <f aca="false">F2855*I2855*J2855</f>
        <v>0</v>
      </c>
      <c r="L2855" s="71" t="n">
        <f aca="false">E2855*I2855*J2855</f>
        <v>0</v>
      </c>
      <c r="M2855" s="72" t="n">
        <f aca="false">G2855*I2855*J2855</f>
        <v>0</v>
      </c>
      <c r="N2855" s="72" t="n">
        <f aca="false">D2855*I2855*J2855</f>
        <v>-0</v>
      </c>
      <c r="O2855" s="71" t="n">
        <f aca="false">F2855*J2855</f>
        <v>2</v>
      </c>
      <c r="P2855" s="71" t="n">
        <f aca="false">E2855*J2855</f>
        <v>0</v>
      </c>
    </row>
    <row r="2856" customFormat="false" ht="15" hidden="false" customHeight="false" outlineLevel="0" collapsed="false">
      <c r="A2856" s="71" t="s">
        <v>61</v>
      </c>
      <c r="B2856" s="71" t="s">
        <v>48</v>
      </c>
      <c r="C2856" s="71" t="s">
        <v>590</v>
      </c>
      <c r="D2856" s="72" t="n">
        <v>0</v>
      </c>
      <c r="E2856" s="71" t="n">
        <v>0</v>
      </c>
      <c r="F2856" s="71" t="n">
        <v>1</v>
      </c>
      <c r="G2856" s="72" t="n">
        <v>75.95</v>
      </c>
      <c r="H2856" s="72" t="n">
        <v>75.95</v>
      </c>
      <c r="I2856" s="71" t="n">
        <f aca="false">IF(B2856&gt;=Settings!$B$23,1,0)</f>
        <v>0</v>
      </c>
      <c r="J2856" s="71" t="n">
        <v>1</v>
      </c>
      <c r="K2856" s="71" t="n">
        <f aca="false">F2856*I2856*J2856</f>
        <v>0</v>
      </c>
      <c r="L2856" s="71" t="n">
        <f aca="false">E2856*I2856*J2856</f>
        <v>0</v>
      </c>
      <c r="M2856" s="72" t="n">
        <f aca="false">G2856*I2856*J2856</f>
        <v>0</v>
      </c>
      <c r="N2856" s="72" t="n">
        <f aca="false">D2856*I2856*J2856</f>
        <v>-0</v>
      </c>
      <c r="O2856" s="71" t="n">
        <f aca="false">F2856*J2856</f>
        <v>1</v>
      </c>
      <c r="P2856" s="71" t="n">
        <f aca="false">E2856*J2856</f>
        <v>0</v>
      </c>
    </row>
    <row r="2857" customFormat="false" ht="15" hidden="false" customHeight="false" outlineLevel="0" collapsed="false">
      <c r="A2857" s="71" t="s">
        <v>59</v>
      </c>
      <c r="B2857" s="71" t="s">
        <v>48</v>
      </c>
      <c r="C2857" s="71" t="s">
        <v>655</v>
      </c>
      <c r="D2857" s="72" t="n">
        <v>0</v>
      </c>
      <c r="E2857" s="71" t="n">
        <v>0</v>
      </c>
      <c r="F2857" s="71" t="n">
        <v>3</v>
      </c>
      <c r="G2857" s="72" t="n">
        <v>110.85</v>
      </c>
      <c r="H2857" s="72" t="n">
        <v>110.85</v>
      </c>
      <c r="I2857" s="71" t="n">
        <f aca="false">IF(B2857&gt;=Settings!$B$23,1,0)</f>
        <v>0</v>
      </c>
      <c r="J2857" s="71" t="n">
        <v>1</v>
      </c>
      <c r="K2857" s="71" t="n">
        <f aca="false">F2857*I2857*J2857</f>
        <v>0</v>
      </c>
      <c r="L2857" s="71" t="n">
        <f aca="false">E2857*I2857*J2857</f>
        <v>0</v>
      </c>
      <c r="M2857" s="72" t="n">
        <f aca="false">G2857*I2857*J2857</f>
        <v>0</v>
      </c>
      <c r="N2857" s="72" t="n">
        <f aca="false">D2857*I2857*J2857</f>
        <v>-0</v>
      </c>
      <c r="O2857" s="71" t="n">
        <f aca="false">F2857*J2857</f>
        <v>3</v>
      </c>
      <c r="P2857" s="71" t="n">
        <f aca="false">E2857*J2857</f>
        <v>0</v>
      </c>
    </row>
    <row r="2858" customFormat="false" ht="15" hidden="false" customHeight="false" outlineLevel="0" collapsed="false">
      <c r="A2858" s="71" t="s">
        <v>60</v>
      </c>
      <c r="B2858" s="71" t="s">
        <v>48</v>
      </c>
      <c r="C2858" s="71" t="s">
        <v>168</v>
      </c>
      <c r="D2858" s="72" t="n">
        <v>0</v>
      </c>
      <c r="E2858" s="71" t="n">
        <v>0</v>
      </c>
      <c r="F2858" s="71" t="n">
        <v>10</v>
      </c>
      <c r="G2858" s="72" t="n">
        <v>1074.5</v>
      </c>
      <c r="H2858" s="72" t="n">
        <v>1074.5</v>
      </c>
      <c r="I2858" s="71" t="n">
        <f aca="false">IF(B2858&gt;=Settings!$B$23,1,0)</f>
        <v>0</v>
      </c>
      <c r="J2858" s="71" t="n">
        <v>1</v>
      </c>
      <c r="K2858" s="71" t="n">
        <f aca="false">F2858*I2858*J2858</f>
        <v>0</v>
      </c>
      <c r="L2858" s="71" t="n">
        <f aca="false">E2858*I2858*J2858</f>
        <v>0</v>
      </c>
      <c r="M2858" s="72" t="n">
        <f aca="false">G2858*I2858*J2858</f>
        <v>0</v>
      </c>
      <c r="N2858" s="72" t="n">
        <f aca="false">D2858*I2858*J2858</f>
        <v>-0</v>
      </c>
      <c r="O2858" s="71" t="n">
        <f aca="false">F2858*J2858</f>
        <v>10</v>
      </c>
      <c r="P2858" s="71" t="n">
        <f aca="false">E2858*J2858</f>
        <v>0</v>
      </c>
    </row>
    <row r="2859" customFormat="false" ht="15" hidden="false" customHeight="false" outlineLevel="0" collapsed="false">
      <c r="A2859" s="71" t="s">
        <v>61</v>
      </c>
      <c r="B2859" s="71" t="s">
        <v>48</v>
      </c>
      <c r="C2859" s="71" t="s">
        <v>915</v>
      </c>
      <c r="D2859" s="72" t="n">
        <v>0</v>
      </c>
      <c r="E2859" s="71" t="n">
        <v>0</v>
      </c>
      <c r="F2859" s="71" t="n">
        <v>1</v>
      </c>
      <c r="G2859" s="72" t="n">
        <v>226.95</v>
      </c>
      <c r="H2859" s="72" t="n">
        <v>226.95</v>
      </c>
      <c r="I2859" s="71" t="n">
        <f aca="false">IF(B2859&gt;=Settings!$B$23,1,0)</f>
        <v>0</v>
      </c>
      <c r="J2859" s="71" t="n">
        <v>1</v>
      </c>
      <c r="K2859" s="71" t="n">
        <f aca="false">F2859*I2859*J2859</f>
        <v>0</v>
      </c>
      <c r="L2859" s="71" t="n">
        <f aca="false">E2859*I2859*J2859</f>
        <v>0</v>
      </c>
      <c r="M2859" s="72" t="n">
        <f aca="false">G2859*I2859*J2859</f>
        <v>0</v>
      </c>
      <c r="N2859" s="72" t="n">
        <f aca="false">D2859*I2859*J2859</f>
        <v>-0</v>
      </c>
      <c r="O2859" s="71" t="n">
        <f aca="false">F2859*J2859</f>
        <v>1</v>
      </c>
      <c r="P2859" s="71" t="n">
        <f aca="false">E2859*J2859</f>
        <v>0</v>
      </c>
    </row>
    <row r="2860" customFormat="false" ht="15" hidden="false" customHeight="false" outlineLevel="0" collapsed="false">
      <c r="A2860" s="71" t="s">
        <v>61</v>
      </c>
      <c r="B2860" s="71" t="s">
        <v>48</v>
      </c>
      <c r="C2860" s="71" t="s">
        <v>1046</v>
      </c>
      <c r="D2860" s="72" t="n">
        <v>0</v>
      </c>
      <c r="E2860" s="71" t="n">
        <v>0</v>
      </c>
      <c r="F2860" s="71" t="n">
        <v>2</v>
      </c>
      <c r="G2860" s="72" t="n">
        <v>254.9</v>
      </c>
      <c r="H2860" s="72" t="n">
        <v>237.67</v>
      </c>
      <c r="I2860" s="71" t="n">
        <f aca="false">IF(B2860&gt;=Settings!$B$23,1,0)</f>
        <v>0</v>
      </c>
      <c r="J2860" s="71" t="n">
        <v>1</v>
      </c>
      <c r="K2860" s="71" t="n">
        <f aca="false">F2860*I2860*J2860</f>
        <v>0</v>
      </c>
      <c r="L2860" s="71" t="n">
        <f aca="false">E2860*I2860*J2860</f>
        <v>0</v>
      </c>
      <c r="M2860" s="72" t="n">
        <f aca="false">G2860*I2860*J2860</f>
        <v>0</v>
      </c>
      <c r="N2860" s="72" t="n">
        <f aca="false">D2860*I2860*J2860</f>
        <v>-0</v>
      </c>
      <c r="O2860" s="71" t="n">
        <f aca="false">F2860*J2860</f>
        <v>2</v>
      </c>
      <c r="P2860" s="71" t="n">
        <f aca="false">E2860*J2860</f>
        <v>0</v>
      </c>
    </row>
    <row r="2861" customFormat="false" ht="15" hidden="false" customHeight="false" outlineLevel="0" collapsed="false">
      <c r="A2861" s="71" t="s">
        <v>61</v>
      </c>
      <c r="B2861" s="71" t="s">
        <v>48</v>
      </c>
      <c r="C2861" s="71" t="s">
        <v>932</v>
      </c>
      <c r="D2861" s="72" t="n">
        <v>0</v>
      </c>
      <c r="E2861" s="71" t="n">
        <v>0</v>
      </c>
      <c r="F2861" s="71" t="n">
        <v>1</v>
      </c>
      <c r="G2861" s="72" t="n">
        <v>318.05</v>
      </c>
      <c r="H2861" s="72" t="n">
        <v>318.05</v>
      </c>
      <c r="I2861" s="71" t="n">
        <f aca="false">IF(B2861&gt;=Settings!$B$23,1,0)</f>
        <v>0</v>
      </c>
      <c r="J2861" s="71" t="n">
        <v>1</v>
      </c>
      <c r="K2861" s="71" t="n">
        <f aca="false">F2861*I2861*J2861</f>
        <v>0</v>
      </c>
      <c r="L2861" s="71" t="n">
        <f aca="false">E2861*I2861*J2861</f>
        <v>0</v>
      </c>
      <c r="M2861" s="72" t="n">
        <f aca="false">G2861*I2861*J2861</f>
        <v>0</v>
      </c>
      <c r="N2861" s="72" t="n">
        <f aca="false">D2861*I2861*J2861</f>
        <v>-0</v>
      </c>
      <c r="O2861" s="71" t="n">
        <f aca="false">F2861*J2861</f>
        <v>1</v>
      </c>
      <c r="P2861" s="71" t="n">
        <f aca="false">E2861*J2861</f>
        <v>0</v>
      </c>
    </row>
    <row r="2862" customFormat="false" ht="15" hidden="false" customHeight="false" outlineLevel="0" collapsed="false">
      <c r="A2862" s="71" t="s">
        <v>60</v>
      </c>
      <c r="B2862" s="71" t="s">
        <v>48</v>
      </c>
      <c r="C2862" s="71" t="s">
        <v>1420</v>
      </c>
      <c r="D2862" s="72" t="n">
        <v>154.95</v>
      </c>
      <c r="E2862" s="71" t="n">
        <v>1</v>
      </c>
      <c r="F2862" s="71" t="n">
        <v>52</v>
      </c>
      <c r="G2862" s="72" t="n">
        <v>6737.4</v>
      </c>
      <c r="H2862" s="72" t="n">
        <v>6582.45</v>
      </c>
      <c r="I2862" s="71" t="n">
        <f aca="false">IF(B2862&gt;=Settings!$B$23,1,0)</f>
        <v>0</v>
      </c>
      <c r="J2862" s="71" t="n">
        <v>1</v>
      </c>
      <c r="K2862" s="71" t="n">
        <f aca="false">F2862*I2862*J2862</f>
        <v>0</v>
      </c>
      <c r="L2862" s="71" t="n">
        <f aca="false">E2862*I2862*J2862</f>
        <v>0</v>
      </c>
      <c r="M2862" s="72" t="n">
        <f aca="false">G2862*I2862*J2862</f>
        <v>0</v>
      </c>
      <c r="N2862" s="72" t="n">
        <f aca="false">D2862*I2862*J2862</f>
        <v>0</v>
      </c>
      <c r="O2862" s="71" t="n">
        <f aca="false">F2862*J2862</f>
        <v>52</v>
      </c>
      <c r="P2862" s="71" t="n">
        <f aca="false">E2862*J2862</f>
        <v>1</v>
      </c>
    </row>
    <row r="2863" customFormat="false" ht="15" hidden="false" customHeight="false" outlineLevel="0" collapsed="false">
      <c r="A2863" s="71" t="s">
        <v>59</v>
      </c>
      <c r="B2863" s="71" t="s">
        <v>48</v>
      </c>
      <c r="C2863" s="71" t="s">
        <v>2147</v>
      </c>
      <c r="D2863" s="72" t="n">
        <v>0</v>
      </c>
      <c r="E2863" s="71" t="n">
        <v>0</v>
      </c>
      <c r="F2863" s="71" t="n">
        <v>2</v>
      </c>
      <c r="G2863" s="72" t="n">
        <v>329.9</v>
      </c>
      <c r="H2863" s="72" t="n">
        <v>329.9</v>
      </c>
      <c r="I2863" s="71" t="n">
        <f aca="false">IF(B2863&gt;=Settings!$B$23,1,0)</f>
        <v>0</v>
      </c>
      <c r="J2863" s="71" t="n">
        <v>1</v>
      </c>
      <c r="K2863" s="71" t="n">
        <f aca="false">F2863*I2863*J2863</f>
        <v>0</v>
      </c>
      <c r="L2863" s="71" t="n">
        <f aca="false">E2863*I2863*J2863</f>
        <v>0</v>
      </c>
      <c r="M2863" s="72" t="n">
        <f aca="false">G2863*I2863*J2863</f>
        <v>0</v>
      </c>
      <c r="N2863" s="72" t="n">
        <f aca="false">D2863*I2863*J2863</f>
        <v>-0</v>
      </c>
      <c r="O2863" s="71" t="n">
        <f aca="false">F2863*J2863</f>
        <v>2</v>
      </c>
      <c r="P2863" s="71" t="n">
        <f aca="false">E2863*J2863</f>
        <v>0</v>
      </c>
    </row>
    <row r="2864" customFormat="false" ht="15" hidden="false" customHeight="false" outlineLevel="0" collapsed="false">
      <c r="A2864" s="71" t="s">
        <v>60</v>
      </c>
      <c r="B2864" s="71" t="s">
        <v>48</v>
      </c>
      <c r="C2864" s="71" t="s">
        <v>1806</v>
      </c>
      <c r="D2864" s="72" t="n">
        <v>52.95</v>
      </c>
      <c r="E2864" s="71" t="n">
        <v>1</v>
      </c>
      <c r="F2864" s="71" t="n">
        <v>0</v>
      </c>
      <c r="G2864" s="72" t="n">
        <v>0</v>
      </c>
      <c r="H2864" s="72" t="n">
        <v>-52.95</v>
      </c>
      <c r="I2864" s="71" t="n">
        <f aca="false">IF(B2864&gt;=Settings!$B$23,1,0)</f>
        <v>0</v>
      </c>
      <c r="J2864" s="71" t="n">
        <v>1</v>
      </c>
      <c r="K2864" s="71" t="n">
        <f aca="false">F2864*I2864*J2864</f>
        <v>0</v>
      </c>
      <c r="L2864" s="71" t="n">
        <f aca="false">E2864*I2864*J2864</f>
        <v>0</v>
      </c>
      <c r="M2864" s="72" t="n">
        <f aca="false">G2864*I2864*J2864</f>
        <v>0</v>
      </c>
      <c r="N2864" s="72" t="n">
        <f aca="false">D2864*I2864*J2864</f>
        <v>0</v>
      </c>
      <c r="O2864" s="71" t="n">
        <f aca="false">F2864*J2864</f>
        <v>0</v>
      </c>
      <c r="P2864" s="71" t="n">
        <f aca="false">E2864*J2864</f>
        <v>1</v>
      </c>
    </row>
    <row r="2865" customFormat="false" ht="15" hidden="false" customHeight="false" outlineLevel="0" collapsed="false">
      <c r="A2865" s="71" t="s">
        <v>61</v>
      </c>
      <c r="B2865" s="71" t="s">
        <v>48</v>
      </c>
      <c r="C2865" s="71" t="s">
        <v>2148</v>
      </c>
      <c r="D2865" s="72" t="n">
        <v>0</v>
      </c>
      <c r="E2865" s="71" t="n">
        <v>0</v>
      </c>
      <c r="F2865" s="71" t="n">
        <v>1</v>
      </c>
      <c r="G2865" s="72" t="n">
        <v>141.95</v>
      </c>
      <c r="H2865" s="72" t="n">
        <v>141.95</v>
      </c>
      <c r="I2865" s="71" t="n">
        <f aca="false">IF(B2865&gt;=Settings!$B$23,1,0)</f>
        <v>0</v>
      </c>
      <c r="J2865" s="71" t="n">
        <v>1</v>
      </c>
      <c r="K2865" s="71" t="n">
        <f aca="false">F2865*I2865*J2865</f>
        <v>0</v>
      </c>
      <c r="L2865" s="71" t="n">
        <f aca="false">E2865*I2865*J2865</f>
        <v>0</v>
      </c>
      <c r="M2865" s="72" t="n">
        <f aca="false">G2865*I2865*J2865</f>
        <v>0</v>
      </c>
      <c r="N2865" s="72" t="n">
        <f aca="false">D2865*I2865*J2865</f>
        <v>-0</v>
      </c>
      <c r="O2865" s="71" t="n">
        <f aca="false">F2865*J2865</f>
        <v>1</v>
      </c>
      <c r="P2865" s="71" t="n">
        <f aca="false">E2865*J2865</f>
        <v>0</v>
      </c>
    </row>
    <row r="2866" customFormat="false" ht="15" hidden="false" customHeight="false" outlineLevel="0" collapsed="false">
      <c r="A2866" s="71" t="s">
        <v>59</v>
      </c>
      <c r="B2866" s="71" t="s">
        <v>48</v>
      </c>
      <c r="C2866" s="71" t="s">
        <v>1511</v>
      </c>
      <c r="D2866" s="72" t="n">
        <v>0</v>
      </c>
      <c r="E2866" s="71" t="n">
        <v>0</v>
      </c>
      <c r="F2866" s="71" t="n">
        <v>1</v>
      </c>
      <c r="G2866" s="72" t="n">
        <v>129.95</v>
      </c>
      <c r="H2866" s="72" t="n">
        <v>129.95</v>
      </c>
      <c r="I2866" s="71" t="n">
        <f aca="false">IF(B2866&gt;=Settings!$B$23,1,0)</f>
        <v>0</v>
      </c>
      <c r="J2866" s="71" t="n">
        <v>1</v>
      </c>
      <c r="K2866" s="71" t="n">
        <f aca="false">F2866*I2866*J2866</f>
        <v>0</v>
      </c>
      <c r="L2866" s="71" t="n">
        <f aca="false">E2866*I2866*J2866</f>
        <v>0</v>
      </c>
      <c r="M2866" s="72" t="n">
        <f aca="false">G2866*I2866*J2866</f>
        <v>0</v>
      </c>
      <c r="N2866" s="72" t="n">
        <f aca="false">D2866*I2866*J2866</f>
        <v>-0</v>
      </c>
      <c r="O2866" s="71" t="n">
        <f aca="false">F2866*J2866</f>
        <v>1</v>
      </c>
      <c r="P2866" s="71" t="n">
        <f aca="false">E2866*J2866</f>
        <v>0</v>
      </c>
    </row>
    <row r="2867" customFormat="false" ht="15" hidden="false" customHeight="false" outlineLevel="0" collapsed="false">
      <c r="A2867" s="71" t="s">
        <v>59</v>
      </c>
      <c r="B2867" s="71" t="s">
        <v>48</v>
      </c>
      <c r="C2867" s="71" t="s">
        <v>133</v>
      </c>
      <c r="D2867" s="72" t="n">
        <v>0</v>
      </c>
      <c r="E2867" s="71" t="n">
        <v>0</v>
      </c>
      <c r="F2867" s="71" t="n">
        <v>67</v>
      </c>
      <c r="G2867" s="72" t="n">
        <v>6612.769</v>
      </c>
      <c r="H2867" s="72" t="n">
        <v>6612.769</v>
      </c>
      <c r="I2867" s="71" t="n">
        <f aca="false">IF(B2867&gt;=Settings!$B$23,1,0)</f>
        <v>0</v>
      </c>
      <c r="J2867" s="71" t="n">
        <v>1</v>
      </c>
      <c r="K2867" s="71" t="n">
        <f aca="false">F2867*I2867*J2867</f>
        <v>0</v>
      </c>
      <c r="L2867" s="71" t="n">
        <f aca="false">E2867*I2867*J2867</f>
        <v>0</v>
      </c>
      <c r="M2867" s="72" t="n">
        <f aca="false">G2867*I2867*J2867</f>
        <v>0</v>
      </c>
      <c r="N2867" s="72" t="n">
        <f aca="false">D2867*I2867*J2867</f>
        <v>-0</v>
      </c>
      <c r="O2867" s="71" t="n">
        <f aca="false">F2867*J2867</f>
        <v>67</v>
      </c>
      <c r="P2867" s="71" t="n">
        <f aca="false">E2867*J2867</f>
        <v>0</v>
      </c>
    </row>
    <row r="2868" customFormat="false" ht="15" hidden="false" customHeight="false" outlineLevel="0" collapsed="false">
      <c r="A2868" s="71" t="s">
        <v>59</v>
      </c>
      <c r="B2868" s="71" t="s">
        <v>48</v>
      </c>
      <c r="C2868" s="71" t="s">
        <v>579</v>
      </c>
      <c r="D2868" s="72" t="n">
        <v>0</v>
      </c>
      <c r="E2868" s="71" t="n">
        <v>0</v>
      </c>
      <c r="F2868" s="71" t="n">
        <v>4</v>
      </c>
      <c r="G2868" s="72" t="n">
        <v>479.8</v>
      </c>
      <c r="H2868" s="72" t="n">
        <v>479.8</v>
      </c>
      <c r="I2868" s="71" t="n">
        <f aca="false">IF(B2868&gt;=Settings!$B$23,1,0)</f>
        <v>0</v>
      </c>
      <c r="J2868" s="71" t="n">
        <v>1</v>
      </c>
      <c r="K2868" s="71" t="n">
        <f aca="false">F2868*I2868*J2868</f>
        <v>0</v>
      </c>
      <c r="L2868" s="71" t="n">
        <f aca="false">E2868*I2868*J2868</f>
        <v>0</v>
      </c>
      <c r="M2868" s="72" t="n">
        <f aca="false">G2868*I2868*J2868</f>
        <v>0</v>
      </c>
      <c r="N2868" s="72" t="n">
        <f aca="false">D2868*I2868*J2868</f>
        <v>-0</v>
      </c>
      <c r="O2868" s="71" t="n">
        <f aca="false">F2868*J2868</f>
        <v>4</v>
      </c>
      <c r="P2868" s="71" t="n">
        <f aca="false">E2868*J2868</f>
        <v>0</v>
      </c>
    </row>
    <row r="2869" customFormat="false" ht="15" hidden="false" customHeight="false" outlineLevel="0" collapsed="false">
      <c r="A2869" s="71" t="s">
        <v>59</v>
      </c>
      <c r="B2869" s="71" t="s">
        <v>48</v>
      </c>
      <c r="C2869" s="71" t="s">
        <v>818</v>
      </c>
      <c r="D2869" s="72" t="n">
        <v>0</v>
      </c>
      <c r="E2869" s="71" t="n">
        <v>0</v>
      </c>
      <c r="F2869" s="71" t="n">
        <v>1</v>
      </c>
      <c r="G2869" s="72" t="n">
        <v>71.6</v>
      </c>
      <c r="H2869" s="72" t="n">
        <v>71.6</v>
      </c>
      <c r="I2869" s="71" t="n">
        <f aca="false">IF(B2869&gt;=Settings!$B$23,1,0)</f>
        <v>0</v>
      </c>
      <c r="J2869" s="71" t="n">
        <v>1</v>
      </c>
      <c r="K2869" s="71" t="n">
        <f aca="false">F2869*I2869*J2869</f>
        <v>0</v>
      </c>
      <c r="L2869" s="71" t="n">
        <f aca="false">E2869*I2869*J2869</f>
        <v>0</v>
      </c>
      <c r="M2869" s="72" t="n">
        <f aca="false">G2869*I2869*J2869</f>
        <v>0</v>
      </c>
      <c r="N2869" s="72" t="n">
        <f aca="false">D2869*I2869*J2869</f>
        <v>-0</v>
      </c>
      <c r="O2869" s="71" t="n">
        <f aca="false">F2869*J2869</f>
        <v>1</v>
      </c>
      <c r="P2869" s="71" t="n">
        <f aca="false">E2869*J2869</f>
        <v>0</v>
      </c>
    </row>
    <row r="2870" customFormat="false" ht="15" hidden="false" customHeight="false" outlineLevel="0" collapsed="false">
      <c r="A2870" s="71" t="s">
        <v>59</v>
      </c>
      <c r="B2870" s="71" t="s">
        <v>48</v>
      </c>
      <c r="C2870" s="71" t="s">
        <v>2149</v>
      </c>
      <c r="D2870" s="72" t="n">
        <v>0</v>
      </c>
      <c r="E2870" s="71" t="n">
        <v>0</v>
      </c>
      <c r="F2870" s="71" t="n">
        <v>1</v>
      </c>
      <c r="G2870" s="72" t="n">
        <v>101.95</v>
      </c>
      <c r="H2870" s="72" t="n">
        <v>101.95</v>
      </c>
      <c r="I2870" s="71" t="n">
        <f aca="false">IF(B2870&gt;=Settings!$B$23,1,0)</f>
        <v>0</v>
      </c>
      <c r="J2870" s="71" t="n">
        <v>1</v>
      </c>
      <c r="K2870" s="71" t="n">
        <f aca="false">F2870*I2870*J2870</f>
        <v>0</v>
      </c>
      <c r="L2870" s="71" t="n">
        <f aca="false">E2870*I2870*J2870</f>
        <v>0</v>
      </c>
      <c r="M2870" s="72" t="n">
        <f aca="false">G2870*I2870*J2870</f>
        <v>0</v>
      </c>
      <c r="N2870" s="72" t="n">
        <f aca="false">D2870*I2870*J2870</f>
        <v>-0</v>
      </c>
      <c r="O2870" s="71" t="n">
        <f aca="false">F2870*J2870</f>
        <v>1</v>
      </c>
      <c r="P2870" s="71" t="n">
        <f aca="false">E2870*J2870</f>
        <v>0</v>
      </c>
    </row>
    <row r="2871" customFormat="false" ht="15" hidden="false" customHeight="false" outlineLevel="0" collapsed="false">
      <c r="A2871" s="71" t="s">
        <v>61</v>
      </c>
      <c r="B2871" s="71" t="s">
        <v>48</v>
      </c>
      <c r="C2871" s="71" t="s">
        <v>2055</v>
      </c>
      <c r="D2871" s="72" t="n">
        <v>0</v>
      </c>
      <c r="E2871" s="71" t="n">
        <v>0</v>
      </c>
      <c r="F2871" s="71" t="n">
        <v>1</v>
      </c>
      <c r="G2871" s="72" t="n">
        <v>262.75</v>
      </c>
      <c r="H2871" s="72" t="n">
        <v>262.75</v>
      </c>
      <c r="I2871" s="71" t="n">
        <f aca="false">IF(B2871&gt;=Settings!$B$23,1,0)</f>
        <v>0</v>
      </c>
      <c r="J2871" s="71" t="n">
        <v>1</v>
      </c>
      <c r="K2871" s="71" t="n">
        <f aca="false">F2871*I2871*J2871</f>
        <v>0</v>
      </c>
      <c r="L2871" s="71" t="n">
        <f aca="false">E2871*I2871*J2871</f>
        <v>0</v>
      </c>
      <c r="M2871" s="72" t="n">
        <f aca="false">G2871*I2871*J2871</f>
        <v>0</v>
      </c>
      <c r="N2871" s="72" t="n">
        <f aca="false">D2871*I2871*J2871</f>
        <v>-0</v>
      </c>
      <c r="O2871" s="71" t="n">
        <f aca="false">F2871*J2871</f>
        <v>1</v>
      </c>
      <c r="P2871" s="71" t="n">
        <f aca="false">E2871*J2871</f>
        <v>0</v>
      </c>
    </row>
    <row r="2872" customFormat="false" ht="15" hidden="false" customHeight="false" outlineLevel="0" collapsed="false">
      <c r="A2872" s="71" t="s">
        <v>59</v>
      </c>
      <c r="B2872" s="71" t="s">
        <v>48</v>
      </c>
      <c r="C2872" s="71" t="s">
        <v>1095</v>
      </c>
      <c r="D2872" s="72" t="n">
        <v>0</v>
      </c>
      <c r="E2872" s="71" t="n">
        <v>0</v>
      </c>
      <c r="F2872" s="71" t="n">
        <v>2</v>
      </c>
      <c r="G2872" s="72" t="n">
        <v>221.08</v>
      </c>
      <c r="H2872" s="72" t="n">
        <v>221.08</v>
      </c>
      <c r="I2872" s="71" t="n">
        <f aca="false">IF(B2872&gt;=Settings!$B$23,1,0)</f>
        <v>0</v>
      </c>
      <c r="J2872" s="71" t="n">
        <v>1</v>
      </c>
      <c r="K2872" s="71" t="n">
        <f aca="false">F2872*I2872*J2872</f>
        <v>0</v>
      </c>
      <c r="L2872" s="71" t="n">
        <f aca="false">E2872*I2872*J2872</f>
        <v>0</v>
      </c>
      <c r="M2872" s="72" t="n">
        <f aca="false">G2872*I2872*J2872</f>
        <v>0</v>
      </c>
      <c r="N2872" s="72" t="n">
        <f aca="false">D2872*I2872*J2872</f>
        <v>-0</v>
      </c>
      <c r="O2872" s="71" t="n">
        <f aca="false">F2872*J2872</f>
        <v>2</v>
      </c>
      <c r="P2872" s="71" t="n">
        <f aca="false">E2872*J2872</f>
        <v>0</v>
      </c>
    </row>
    <row r="2873" customFormat="false" ht="15" hidden="false" customHeight="false" outlineLevel="0" collapsed="false">
      <c r="A2873" s="71" t="s">
        <v>61</v>
      </c>
      <c r="B2873" s="71" t="s">
        <v>48</v>
      </c>
      <c r="C2873" s="71" t="s">
        <v>1079</v>
      </c>
      <c r="D2873" s="72" t="n">
        <v>0</v>
      </c>
      <c r="E2873" s="71" t="n">
        <v>0</v>
      </c>
      <c r="F2873" s="71" t="n">
        <v>7</v>
      </c>
      <c r="G2873" s="72" t="n">
        <v>83.65</v>
      </c>
      <c r="H2873" s="72" t="n">
        <v>80.05</v>
      </c>
      <c r="I2873" s="71" t="n">
        <f aca="false">IF(B2873&gt;=Settings!$B$23,1,0)</f>
        <v>0</v>
      </c>
      <c r="J2873" s="71" t="n">
        <v>1</v>
      </c>
      <c r="K2873" s="71" t="n">
        <f aca="false">F2873*I2873*J2873</f>
        <v>0</v>
      </c>
      <c r="L2873" s="71" t="n">
        <f aca="false">E2873*I2873*J2873</f>
        <v>0</v>
      </c>
      <c r="M2873" s="72" t="n">
        <f aca="false">G2873*I2873*J2873</f>
        <v>0</v>
      </c>
      <c r="N2873" s="72" t="n">
        <f aca="false">D2873*I2873*J2873</f>
        <v>-0</v>
      </c>
      <c r="O2873" s="71" t="n">
        <f aca="false">F2873*J2873</f>
        <v>7</v>
      </c>
      <c r="P2873" s="71" t="n">
        <f aca="false">E2873*J2873</f>
        <v>0</v>
      </c>
    </row>
    <row r="2874" customFormat="false" ht="15" hidden="false" customHeight="false" outlineLevel="0" collapsed="false">
      <c r="A2874" s="71" t="s">
        <v>59</v>
      </c>
      <c r="B2874" s="71" t="s">
        <v>48</v>
      </c>
      <c r="C2874" s="71" t="s">
        <v>1236</v>
      </c>
      <c r="D2874" s="72" t="n">
        <v>0</v>
      </c>
      <c r="E2874" s="71" t="n">
        <v>0</v>
      </c>
      <c r="F2874" s="71" t="n">
        <v>18</v>
      </c>
      <c r="G2874" s="72" t="n">
        <v>1304.16</v>
      </c>
      <c r="H2874" s="72" t="n">
        <v>1304.16</v>
      </c>
      <c r="I2874" s="71" t="n">
        <f aca="false">IF(B2874&gt;=Settings!$B$23,1,0)</f>
        <v>0</v>
      </c>
      <c r="J2874" s="71" t="n">
        <v>1</v>
      </c>
      <c r="K2874" s="71" t="n">
        <f aca="false">F2874*I2874*J2874</f>
        <v>0</v>
      </c>
      <c r="L2874" s="71" t="n">
        <f aca="false">E2874*I2874*J2874</f>
        <v>0</v>
      </c>
      <c r="M2874" s="72" t="n">
        <f aca="false">G2874*I2874*J2874</f>
        <v>0</v>
      </c>
      <c r="N2874" s="72" t="n">
        <f aca="false">D2874*I2874*J2874</f>
        <v>-0</v>
      </c>
      <c r="O2874" s="71" t="n">
        <f aca="false">F2874*J2874</f>
        <v>18</v>
      </c>
      <c r="P2874" s="71" t="n">
        <f aca="false">E2874*J2874</f>
        <v>0</v>
      </c>
    </row>
    <row r="2875" customFormat="false" ht="15" hidden="false" customHeight="false" outlineLevel="0" collapsed="false">
      <c r="A2875" s="71" t="s">
        <v>59</v>
      </c>
      <c r="B2875" s="71" t="s">
        <v>48</v>
      </c>
      <c r="C2875" s="71" t="s">
        <v>1414</v>
      </c>
      <c r="D2875" s="72" t="n">
        <v>0</v>
      </c>
      <c r="E2875" s="71" t="n">
        <v>0</v>
      </c>
      <c r="F2875" s="71" t="n">
        <v>1</v>
      </c>
      <c r="G2875" s="72" t="n">
        <v>89.95</v>
      </c>
      <c r="H2875" s="72" t="n">
        <v>89.95</v>
      </c>
      <c r="I2875" s="71" t="n">
        <f aca="false">IF(B2875&gt;=Settings!$B$23,1,0)</f>
        <v>0</v>
      </c>
      <c r="J2875" s="71" t="n">
        <v>1</v>
      </c>
      <c r="K2875" s="71" t="n">
        <f aca="false">F2875*I2875*J2875</f>
        <v>0</v>
      </c>
      <c r="L2875" s="71" t="n">
        <f aca="false">E2875*I2875*J2875</f>
        <v>0</v>
      </c>
      <c r="M2875" s="72" t="n">
        <f aca="false">G2875*I2875*J2875</f>
        <v>0</v>
      </c>
      <c r="N2875" s="72" t="n">
        <f aca="false">D2875*I2875*J2875</f>
        <v>-0</v>
      </c>
      <c r="O2875" s="71" t="n">
        <f aca="false">F2875*J2875</f>
        <v>1</v>
      </c>
      <c r="P2875" s="71" t="n">
        <f aca="false">E2875*J2875</f>
        <v>0</v>
      </c>
    </row>
    <row r="2876" customFormat="false" ht="15" hidden="false" customHeight="false" outlineLevel="0" collapsed="false">
      <c r="A2876" s="71" t="s">
        <v>59</v>
      </c>
      <c r="B2876" s="71" t="s">
        <v>48</v>
      </c>
      <c r="C2876" s="71" t="s">
        <v>1000</v>
      </c>
      <c r="D2876" s="72" t="n">
        <v>0</v>
      </c>
      <c r="E2876" s="71" t="n">
        <v>0</v>
      </c>
      <c r="F2876" s="71" t="n">
        <v>4</v>
      </c>
      <c r="G2876" s="72" t="n">
        <v>493.18</v>
      </c>
      <c r="H2876" s="72" t="n">
        <v>493.18</v>
      </c>
      <c r="I2876" s="71" t="n">
        <f aca="false">IF(B2876&gt;=Settings!$B$23,1,0)</f>
        <v>0</v>
      </c>
      <c r="J2876" s="71" t="n">
        <v>1</v>
      </c>
      <c r="K2876" s="71" t="n">
        <f aca="false">F2876*I2876*J2876</f>
        <v>0</v>
      </c>
      <c r="L2876" s="71" t="n">
        <f aca="false">E2876*I2876*J2876</f>
        <v>0</v>
      </c>
      <c r="M2876" s="72" t="n">
        <f aca="false">G2876*I2876*J2876</f>
        <v>0</v>
      </c>
      <c r="N2876" s="72" t="n">
        <f aca="false">D2876*I2876*J2876</f>
        <v>-0</v>
      </c>
      <c r="O2876" s="71" t="n">
        <f aca="false">F2876*J2876</f>
        <v>4</v>
      </c>
      <c r="P2876" s="71" t="n">
        <f aca="false">E2876*J2876</f>
        <v>0</v>
      </c>
    </row>
    <row r="2877" customFormat="false" ht="15" hidden="false" customHeight="false" outlineLevel="0" collapsed="false">
      <c r="A2877" s="71" t="s">
        <v>60</v>
      </c>
      <c r="B2877" s="71" t="s">
        <v>48</v>
      </c>
      <c r="C2877" s="71" t="s">
        <v>910</v>
      </c>
      <c r="D2877" s="72" t="n">
        <v>1563.15</v>
      </c>
      <c r="E2877" s="71" t="n">
        <v>17</v>
      </c>
      <c r="F2877" s="71" t="n">
        <v>417</v>
      </c>
      <c r="G2877" s="72" t="n">
        <v>37758.15</v>
      </c>
      <c r="H2877" s="72" t="n">
        <v>36195</v>
      </c>
      <c r="I2877" s="71" t="n">
        <f aca="false">IF(B2877&gt;=Settings!$B$23,1,0)</f>
        <v>0</v>
      </c>
      <c r="J2877" s="71" t="n">
        <v>1</v>
      </c>
      <c r="K2877" s="71" t="n">
        <f aca="false">F2877*I2877*J2877</f>
        <v>0</v>
      </c>
      <c r="L2877" s="71" t="n">
        <f aca="false">E2877*I2877*J2877</f>
        <v>0</v>
      </c>
      <c r="M2877" s="72" t="n">
        <f aca="false">G2877*I2877*J2877</f>
        <v>0</v>
      </c>
      <c r="N2877" s="72" t="n">
        <f aca="false">D2877*I2877*J2877</f>
        <v>0</v>
      </c>
      <c r="O2877" s="71" t="n">
        <f aca="false">F2877*J2877</f>
        <v>417</v>
      </c>
      <c r="P2877" s="71" t="n">
        <f aca="false">E2877*J2877</f>
        <v>17</v>
      </c>
    </row>
    <row r="2878" customFormat="false" ht="15" hidden="false" customHeight="false" outlineLevel="0" collapsed="false">
      <c r="A2878" s="71" t="s">
        <v>61</v>
      </c>
      <c r="B2878" s="71" t="s">
        <v>48</v>
      </c>
      <c r="C2878" s="71" t="s">
        <v>123</v>
      </c>
      <c r="D2878" s="72" t="n">
        <v>89.95</v>
      </c>
      <c r="E2878" s="71" t="n">
        <v>1</v>
      </c>
      <c r="F2878" s="71" t="n">
        <v>3</v>
      </c>
      <c r="G2878" s="72" t="n">
        <v>269.85</v>
      </c>
      <c r="H2878" s="72" t="n">
        <v>166.41</v>
      </c>
      <c r="I2878" s="71" t="n">
        <f aca="false">IF(B2878&gt;=Settings!$B$23,1,0)</f>
        <v>0</v>
      </c>
      <c r="J2878" s="71" t="n">
        <v>1</v>
      </c>
      <c r="K2878" s="71" t="n">
        <f aca="false">F2878*I2878*J2878</f>
        <v>0</v>
      </c>
      <c r="L2878" s="71" t="n">
        <f aca="false">E2878*I2878*J2878</f>
        <v>0</v>
      </c>
      <c r="M2878" s="72" t="n">
        <f aca="false">G2878*I2878*J2878</f>
        <v>0</v>
      </c>
      <c r="N2878" s="72" t="n">
        <f aca="false">D2878*I2878*J2878</f>
        <v>0</v>
      </c>
      <c r="O2878" s="71" t="n">
        <f aca="false">F2878*J2878</f>
        <v>3</v>
      </c>
      <c r="P2878" s="71" t="n">
        <f aca="false">E2878*J2878</f>
        <v>1</v>
      </c>
    </row>
    <row r="2879" customFormat="false" ht="15" hidden="false" customHeight="false" outlineLevel="0" collapsed="false">
      <c r="A2879" s="71" t="s">
        <v>61</v>
      </c>
      <c r="B2879" s="71" t="s">
        <v>48</v>
      </c>
      <c r="C2879" s="71" t="s">
        <v>1744</v>
      </c>
      <c r="D2879" s="72" t="n">
        <v>0</v>
      </c>
      <c r="E2879" s="71" t="n">
        <v>0</v>
      </c>
      <c r="F2879" s="71" t="n">
        <v>1</v>
      </c>
      <c r="G2879" s="72" t="n">
        <v>79.95</v>
      </c>
      <c r="H2879" s="72" t="n">
        <v>79.95</v>
      </c>
      <c r="I2879" s="71" t="n">
        <f aca="false">IF(B2879&gt;=Settings!$B$23,1,0)</f>
        <v>0</v>
      </c>
      <c r="J2879" s="71" t="n">
        <v>1</v>
      </c>
      <c r="K2879" s="71" t="n">
        <f aca="false">F2879*I2879*J2879</f>
        <v>0</v>
      </c>
      <c r="L2879" s="71" t="n">
        <f aca="false">E2879*I2879*J2879</f>
        <v>0</v>
      </c>
      <c r="M2879" s="72" t="n">
        <f aca="false">G2879*I2879*J2879</f>
        <v>0</v>
      </c>
      <c r="N2879" s="72" t="n">
        <f aca="false">D2879*I2879*J2879</f>
        <v>-0</v>
      </c>
      <c r="O2879" s="71" t="n">
        <f aca="false">F2879*J2879</f>
        <v>1</v>
      </c>
      <c r="P2879" s="71" t="n">
        <f aca="false">E2879*J2879</f>
        <v>0</v>
      </c>
    </row>
    <row r="2880" customFormat="false" ht="15" hidden="false" customHeight="false" outlineLevel="0" collapsed="false">
      <c r="A2880" s="71" t="s">
        <v>59</v>
      </c>
      <c r="B2880" s="71" t="s">
        <v>48</v>
      </c>
      <c r="C2880" s="71" t="s">
        <v>1211</v>
      </c>
      <c r="D2880" s="72" t="n">
        <v>0</v>
      </c>
      <c r="E2880" s="71" t="n">
        <v>0</v>
      </c>
      <c r="F2880" s="71" t="n">
        <v>3</v>
      </c>
      <c r="G2880" s="72" t="n">
        <v>407.85</v>
      </c>
      <c r="H2880" s="72" t="n">
        <v>407.85</v>
      </c>
      <c r="I2880" s="71" t="n">
        <f aca="false">IF(B2880&gt;=Settings!$B$23,1,0)</f>
        <v>0</v>
      </c>
      <c r="J2880" s="71" t="n">
        <v>1</v>
      </c>
      <c r="K2880" s="71" t="n">
        <f aca="false">F2880*I2880*J2880</f>
        <v>0</v>
      </c>
      <c r="L2880" s="71" t="n">
        <f aca="false">E2880*I2880*J2880</f>
        <v>0</v>
      </c>
      <c r="M2880" s="72" t="n">
        <f aca="false">G2880*I2880*J2880</f>
        <v>0</v>
      </c>
      <c r="N2880" s="72" t="n">
        <f aca="false">D2880*I2880*J2880</f>
        <v>-0</v>
      </c>
      <c r="O2880" s="71" t="n">
        <f aca="false">F2880*J2880</f>
        <v>3</v>
      </c>
      <c r="P2880" s="71" t="n">
        <f aca="false">E2880*J2880</f>
        <v>0</v>
      </c>
    </row>
    <row r="2881" customFormat="false" ht="15" hidden="false" customHeight="false" outlineLevel="0" collapsed="false">
      <c r="A2881" s="71" t="s">
        <v>60</v>
      </c>
      <c r="B2881" s="71" t="s">
        <v>48</v>
      </c>
      <c r="C2881" s="71" t="s">
        <v>1154</v>
      </c>
      <c r="D2881" s="72" t="n">
        <v>28311.3</v>
      </c>
      <c r="E2881" s="71" t="n">
        <v>0</v>
      </c>
      <c r="F2881" s="71" t="n">
        <v>1</v>
      </c>
      <c r="G2881" s="72" t="n">
        <v>0</v>
      </c>
      <c r="H2881" s="72" t="n">
        <v>-28311.3</v>
      </c>
      <c r="I2881" s="71" t="n">
        <f aca="false">IF(B2881&gt;=Settings!$B$23,1,0)</f>
        <v>0</v>
      </c>
      <c r="J2881" s="71" t="n">
        <v>0</v>
      </c>
      <c r="K2881" s="71" t="n">
        <f aca="false">F2881*I2881*J2881</f>
        <v>0</v>
      </c>
      <c r="L2881" s="71" t="n">
        <f aca="false">E2881*I2881*J2881</f>
        <v>0</v>
      </c>
      <c r="M2881" s="72" t="n">
        <f aca="false">G2881*I2881*J2881</f>
        <v>0</v>
      </c>
      <c r="N2881" s="72" t="n">
        <f aca="false">D2881*I2881*J2881</f>
        <v>0</v>
      </c>
      <c r="O2881" s="71" t="n">
        <f aca="false">F2881*J2881</f>
        <v>0</v>
      </c>
      <c r="P2881" s="71" t="n">
        <f aca="false">E2881*J2881</f>
        <v>0</v>
      </c>
    </row>
    <row r="2882" customFormat="false" ht="15" hidden="false" customHeight="false" outlineLevel="0" collapsed="false">
      <c r="A2882" s="71" t="s">
        <v>59</v>
      </c>
      <c r="B2882" s="71" t="s">
        <v>48</v>
      </c>
      <c r="C2882" s="71" t="s">
        <v>1115</v>
      </c>
      <c r="D2882" s="72" t="n">
        <v>0</v>
      </c>
      <c r="E2882" s="71" t="n">
        <v>0</v>
      </c>
      <c r="F2882" s="71" t="n">
        <v>2</v>
      </c>
      <c r="G2882" s="72" t="n">
        <v>134.9</v>
      </c>
      <c r="H2882" s="72" t="n">
        <v>134.9</v>
      </c>
      <c r="I2882" s="71" t="n">
        <f aca="false">IF(B2882&gt;=Settings!$B$23,1,0)</f>
        <v>0</v>
      </c>
      <c r="J2882" s="71" t="n">
        <v>1</v>
      </c>
      <c r="K2882" s="71" t="n">
        <f aca="false">F2882*I2882*J2882</f>
        <v>0</v>
      </c>
      <c r="L2882" s="71" t="n">
        <f aca="false">E2882*I2882*J2882</f>
        <v>0</v>
      </c>
      <c r="M2882" s="72" t="n">
        <f aca="false">G2882*I2882*J2882</f>
        <v>0</v>
      </c>
      <c r="N2882" s="72" t="n">
        <f aca="false">D2882*I2882*J2882</f>
        <v>-0</v>
      </c>
      <c r="O2882" s="71" t="n">
        <f aca="false">F2882*J2882</f>
        <v>2</v>
      </c>
      <c r="P2882" s="71" t="n">
        <f aca="false">E2882*J2882</f>
        <v>0</v>
      </c>
    </row>
    <row r="2883" customFormat="false" ht="15" hidden="false" customHeight="false" outlineLevel="0" collapsed="false">
      <c r="A2883" s="71" t="s">
        <v>59</v>
      </c>
      <c r="B2883" s="71" t="s">
        <v>48</v>
      </c>
      <c r="C2883" s="71" t="s">
        <v>1116</v>
      </c>
      <c r="D2883" s="72" t="n">
        <v>0</v>
      </c>
      <c r="E2883" s="71" t="n">
        <v>0</v>
      </c>
      <c r="F2883" s="71" t="n">
        <v>20</v>
      </c>
      <c r="G2883" s="72" t="n">
        <v>299.8</v>
      </c>
      <c r="H2883" s="72" t="n">
        <v>299.8</v>
      </c>
      <c r="I2883" s="71" t="n">
        <f aca="false">IF(B2883&gt;=Settings!$B$23,1,0)</f>
        <v>0</v>
      </c>
      <c r="J2883" s="71" t="n">
        <v>1</v>
      </c>
      <c r="K2883" s="71" t="n">
        <f aca="false">F2883*I2883*J2883</f>
        <v>0</v>
      </c>
      <c r="L2883" s="71" t="n">
        <f aca="false">E2883*I2883*J2883</f>
        <v>0</v>
      </c>
      <c r="M2883" s="72" t="n">
        <f aca="false">G2883*I2883*J2883</f>
        <v>0</v>
      </c>
      <c r="N2883" s="72" t="n">
        <f aca="false">D2883*I2883*J2883</f>
        <v>-0</v>
      </c>
      <c r="O2883" s="71" t="n">
        <f aca="false">F2883*J2883</f>
        <v>20</v>
      </c>
      <c r="P2883" s="71" t="n">
        <f aca="false">E2883*J2883</f>
        <v>0</v>
      </c>
    </row>
    <row r="2884" customFormat="false" ht="15" hidden="false" customHeight="false" outlineLevel="0" collapsed="false">
      <c r="A2884" s="71" t="s">
        <v>59</v>
      </c>
      <c r="B2884" s="71" t="s">
        <v>48</v>
      </c>
      <c r="C2884" s="71" t="s">
        <v>1117</v>
      </c>
      <c r="D2884" s="72" t="n">
        <v>0</v>
      </c>
      <c r="E2884" s="71" t="n">
        <v>0</v>
      </c>
      <c r="F2884" s="71" t="n">
        <v>2</v>
      </c>
      <c r="G2884" s="72" t="n">
        <v>45.9</v>
      </c>
      <c r="H2884" s="72" t="n">
        <v>45.9</v>
      </c>
      <c r="I2884" s="71" t="n">
        <f aca="false">IF(B2884&gt;=Settings!$B$23,1,0)</f>
        <v>0</v>
      </c>
      <c r="J2884" s="71" t="n">
        <v>1</v>
      </c>
      <c r="K2884" s="71" t="n">
        <f aca="false">F2884*I2884*J2884</f>
        <v>0</v>
      </c>
      <c r="L2884" s="71" t="n">
        <f aca="false">E2884*I2884*J2884</f>
        <v>0</v>
      </c>
      <c r="M2884" s="72" t="n">
        <f aca="false">G2884*I2884*J2884</f>
        <v>0</v>
      </c>
      <c r="N2884" s="72" t="n">
        <f aca="false">D2884*I2884*J2884</f>
        <v>-0</v>
      </c>
      <c r="O2884" s="71" t="n">
        <f aca="false">F2884*J2884</f>
        <v>2</v>
      </c>
      <c r="P2884" s="71" t="n">
        <f aca="false">E2884*J2884</f>
        <v>0</v>
      </c>
    </row>
    <row r="2885" customFormat="false" ht="15" hidden="false" customHeight="false" outlineLevel="0" collapsed="false">
      <c r="A2885" s="71" t="s">
        <v>59</v>
      </c>
      <c r="B2885" s="71" t="s">
        <v>48</v>
      </c>
      <c r="C2885" s="71" t="s">
        <v>600</v>
      </c>
      <c r="D2885" s="72" t="n">
        <v>0</v>
      </c>
      <c r="E2885" s="71" t="n">
        <v>0</v>
      </c>
      <c r="F2885" s="71" t="n">
        <v>8</v>
      </c>
      <c r="G2885" s="72" t="n">
        <v>1010.258</v>
      </c>
      <c r="H2885" s="72" t="n">
        <v>1010.258</v>
      </c>
      <c r="I2885" s="71" t="n">
        <f aca="false">IF(B2885&gt;=Settings!$B$23,1,0)</f>
        <v>0</v>
      </c>
      <c r="J2885" s="71" t="n">
        <v>1</v>
      </c>
      <c r="K2885" s="71" t="n">
        <f aca="false">F2885*I2885*J2885</f>
        <v>0</v>
      </c>
      <c r="L2885" s="71" t="n">
        <f aca="false">E2885*I2885*J2885</f>
        <v>0</v>
      </c>
      <c r="M2885" s="72" t="n">
        <f aca="false">G2885*I2885*J2885</f>
        <v>0</v>
      </c>
      <c r="N2885" s="72" t="n">
        <f aca="false">D2885*I2885*J2885</f>
        <v>-0</v>
      </c>
      <c r="O2885" s="71" t="n">
        <f aca="false">F2885*J2885</f>
        <v>8</v>
      </c>
      <c r="P2885" s="71" t="n">
        <f aca="false">E2885*J2885</f>
        <v>0</v>
      </c>
    </row>
    <row r="2886" customFormat="false" ht="15" hidden="false" customHeight="false" outlineLevel="0" collapsed="false">
      <c r="A2886" s="71" t="s">
        <v>59</v>
      </c>
      <c r="B2886" s="71" t="s">
        <v>48</v>
      </c>
      <c r="C2886" s="71" t="s">
        <v>1112</v>
      </c>
      <c r="D2886" s="72" t="n">
        <v>0</v>
      </c>
      <c r="E2886" s="71" t="n">
        <v>0</v>
      </c>
      <c r="F2886" s="71" t="n">
        <v>5</v>
      </c>
      <c r="G2886" s="72" t="n">
        <v>566.75</v>
      </c>
      <c r="H2886" s="72" t="n">
        <v>566.75</v>
      </c>
      <c r="I2886" s="71" t="n">
        <f aca="false">IF(B2886&gt;=Settings!$B$23,1,0)</f>
        <v>0</v>
      </c>
      <c r="J2886" s="71" t="n">
        <v>1</v>
      </c>
      <c r="K2886" s="71" t="n">
        <f aca="false">F2886*I2886*J2886</f>
        <v>0</v>
      </c>
      <c r="L2886" s="71" t="n">
        <f aca="false">E2886*I2886*J2886</f>
        <v>0</v>
      </c>
      <c r="M2886" s="72" t="n">
        <f aca="false">G2886*I2886*J2886</f>
        <v>0</v>
      </c>
      <c r="N2886" s="72" t="n">
        <f aca="false">D2886*I2886*J2886</f>
        <v>-0</v>
      </c>
      <c r="O2886" s="71" t="n">
        <f aca="false">F2886*J2886</f>
        <v>5</v>
      </c>
      <c r="P2886" s="71" t="n">
        <f aca="false">E2886*J2886</f>
        <v>0</v>
      </c>
    </row>
    <row r="2887" customFormat="false" ht="15" hidden="false" customHeight="false" outlineLevel="0" collapsed="false">
      <c r="A2887" s="71" t="s">
        <v>59</v>
      </c>
      <c r="B2887" s="71" t="s">
        <v>48</v>
      </c>
      <c r="C2887" s="71" t="s">
        <v>2031</v>
      </c>
      <c r="D2887" s="72" t="n">
        <v>0</v>
      </c>
      <c r="E2887" s="71" t="n">
        <v>0</v>
      </c>
      <c r="F2887" s="71" t="n">
        <v>1</v>
      </c>
      <c r="G2887" s="72" t="n">
        <v>167.95</v>
      </c>
      <c r="H2887" s="72" t="n">
        <v>167.95</v>
      </c>
      <c r="I2887" s="71" t="n">
        <f aca="false">IF(B2887&gt;=Settings!$B$23,1,0)</f>
        <v>0</v>
      </c>
      <c r="J2887" s="71" t="n">
        <v>1</v>
      </c>
      <c r="K2887" s="71" t="n">
        <f aca="false">F2887*I2887*J2887</f>
        <v>0</v>
      </c>
      <c r="L2887" s="71" t="n">
        <f aca="false">E2887*I2887*J2887</f>
        <v>0</v>
      </c>
      <c r="M2887" s="72" t="n">
        <f aca="false">G2887*I2887*J2887</f>
        <v>0</v>
      </c>
      <c r="N2887" s="72" t="n">
        <f aca="false">D2887*I2887*J2887</f>
        <v>-0</v>
      </c>
      <c r="O2887" s="71" t="n">
        <f aca="false">F2887*J2887</f>
        <v>1</v>
      </c>
      <c r="P2887" s="71" t="n">
        <f aca="false">E2887*J2887</f>
        <v>0</v>
      </c>
    </row>
    <row r="2888" customFormat="false" ht="15" hidden="false" customHeight="false" outlineLevel="0" collapsed="false">
      <c r="A2888" s="71" t="s">
        <v>59</v>
      </c>
      <c r="B2888" s="71" t="s">
        <v>48</v>
      </c>
      <c r="C2888" s="71" t="s">
        <v>666</v>
      </c>
      <c r="D2888" s="72" t="n">
        <v>0</v>
      </c>
      <c r="E2888" s="71" t="n">
        <v>0</v>
      </c>
      <c r="F2888" s="71" t="n">
        <v>1</v>
      </c>
      <c r="G2888" s="72" t="n">
        <v>120.7</v>
      </c>
      <c r="H2888" s="72" t="n">
        <v>120.7</v>
      </c>
      <c r="I2888" s="71" t="n">
        <f aca="false">IF(B2888&gt;=Settings!$B$23,1,0)</f>
        <v>0</v>
      </c>
      <c r="J2888" s="71" t="n">
        <v>1</v>
      </c>
      <c r="K2888" s="71" t="n">
        <f aca="false">F2888*I2888*J2888</f>
        <v>0</v>
      </c>
      <c r="L2888" s="71" t="n">
        <f aca="false">E2888*I2888*J2888</f>
        <v>0</v>
      </c>
      <c r="M2888" s="72" t="n">
        <f aca="false">G2888*I2888*J2888</f>
        <v>0</v>
      </c>
      <c r="N2888" s="72" t="n">
        <f aca="false">D2888*I2888*J2888</f>
        <v>-0</v>
      </c>
      <c r="O2888" s="71" t="n">
        <f aca="false">F2888*J2888</f>
        <v>1</v>
      </c>
      <c r="P2888" s="71" t="n">
        <f aca="false">E2888*J2888</f>
        <v>0</v>
      </c>
    </row>
    <row r="2889" customFormat="false" ht="15" hidden="false" customHeight="false" outlineLevel="0" collapsed="false">
      <c r="A2889" s="71" t="s">
        <v>59</v>
      </c>
      <c r="B2889" s="71" t="s">
        <v>48</v>
      </c>
      <c r="C2889" s="71" t="s">
        <v>2102</v>
      </c>
      <c r="D2889" s="72" t="n">
        <v>0</v>
      </c>
      <c r="E2889" s="71" t="n">
        <v>0</v>
      </c>
      <c r="F2889" s="71" t="n">
        <v>2</v>
      </c>
      <c r="G2889" s="72" t="n">
        <v>141.9</v>
      </c>
      <c r="H2889" s="72" t="n">
        <v>141.9</v>
      </c>
      <c r="I2889" s="71" t="n">
        <f aca="false">IF(B2889&gt;=Settings!$B$23,1,0)</f>
        <v>0</v>
      </c>
      <c r="J2889" s="71" t="n">
        <v>1</v>
      </c>
      <c r="K2889" s="71" t="n">
        <f aca="false">F2889*I2889*J2889</f>
        <v>0</v>
      </c>
      <c r="L2889" s="71" t="n">
        <f aca="false">E2889*I2889*J2889</f>
        <v>0</v>
      </c>
      <c r="M2889" s="72" t="n">
        <f aca="false">G2889*I2889*J2889</f>
        <v>0</v>
      </c>
      <c r="N2889" s="72" t="n">
        <f aca="false">D2889*I2889*J2889</f>
        <v>-0</v>
      </c>
      <c r="O2889" s="71" t="n">
        <f aca="false">F2889*J2889</f>
        <v>2</v>
      </c>
      <c r="P2889" s="71" t="n">
        <f aca="false">E2889*J2889</f>
        <v>0</v>
      </c>
    </row>
    <row r="2890" customFormat="false" ht="15" hidden="false" customHeight="false" outlineLevel="0" collapsed="false">
      <c r="A2890" s="71" t="s">
        <v>61</v>
      </c>
      <c r="B2890" s="71" t="s">
        <v>48</v>
      </c>
      <c r="C2890" s="71" t="s">
        <v>1154</v>
      </c>
      <c r="D2890" s="72" t="n">
        <v>4219.22</v>
      </c>
      <c r="E2890" s="71" t="n">
        <v>0</v>
      </c>
      <c r="F2890" s="71" t="n">
        <v>0</v>
      </c>
      <c r="G2890" s="72" t="n">
        <v>0</v>
      </c>
      <c r="H2890" s="72" t="n">
        <v>-4219.22</v>
      </c>
      <c r="I2890" s="71" t="n">
        <f aca="false">IF(B2890&gt;=Settings!$B$23,1,0)</f>
        <v>0</v>
      </c>
      <c r="J2890" s="71" t="n">
        <v>0</v>
      </c>
      <c r="K2890" s="71" t="n">
        <f aca="false">F2890*I2890*J2890</f>
        <v>0</v>
      </c>
      <c r="L2890" s="71" t="n">
        <f aca="false">E2890*I2890*J2890</f>
        <v>0</v>
      </c>
      <c r="M2890" s="72" t="n">
        <f aca="false">G2890*I2890*J2890</f>
        <v>0</v>
      </c>
      <c r="N2890" s="72" t="n">
        <f aca="false">D2890*I2890*J2890</f>
        <v>0</v>
      </c>
      <c r="O2890" s="71" t="n">
        <f aca="false">F2890*J2890</f>
        <v>0</v>
      </c>
      <c r="P2890" s="71" t="n">
        <f aca="false">E2890*J2890</f>
        <v>0</v>
      </c>
    </row>
    <row r="2891" customFormat="false" ht="15" hidden="false" customHeight="false" outlineLevel="0" collapsed="false">
      <c r="A2891" s="71" t="s">
        <v>60</v>
      </c>
      <c r="B2891" s="71" t="s">
        <v>48</v>
      </c>
      <c r="C2891" s="71" t="s">
        <v>1262</v>
      </c>
      <c r="D2891" s="72" t="n">
        <v>986.55</v>
      </c>
      <c r="E2891" s="71" t="n">
        <v>9</v>
      </c>
      <c r="F2891" s="71" t="n">
        <v>278</v>
      </c>
      <c r="G2891" s="72" t="n">
        <v>31360.1</v>
      </c>
      <c r="H2891" s="72" t="n">
        <v>30373.55</v>
      </c>
      <c r="I2891" s="71" t="n">
        <f aca="false">IF(B2891&gt;=Settings!$B$23,1,0)</f>
        <v>0</v>
      </c>
      <c r="J2891" s="71" t="n">
        <v>1</v>
      </c>
      <c r="K2891" s="71" t="n">
        <f aca="false">F2891*I2891*J2891</f>
        <v>0</v>
      </c>
      <c r="L2891" s="71" t="n">
        <f aca="false">E2891*I2891*J2891</f>
        <v>0</v>
      </c>
      <c r="M2891" s="72" t="n">
        <f aca="false">G2891*I2891*J2891</f>
        <v>0</v>
      </c>
      <c r="N2891" s="72" t="n">
        <f aca="false">D2891*I2891*J2891</f>
        <v>0</v>
      </c>
      <c r="O2891" s="71" t="n">
        <f aca="false">F2891*J2891</f>
        <v>278</v>
      </c>
      <c r="P2891" s="71" t="n">
        <f aca="false">E2891*J2891</f>
        <v>9</v>
      </c>
    </row>
    <row r="2892" customFormat="false" ht="15" hidden="false" customHeight="false" outlineLevel="0" collapsed="false">
      <c r="A2892" s="71" t="s">
        <v>59</v>
      </c>
      <c r="B2892" s="71" t="s">
        <v>48</v>
      </c>
      <c r="C2892" s="71" t="s">
        <v>595</v>
      </c>
      <c r="D2892" s="72" t="n">
        <v>0</v>
      </c>
      <c r="E2892" s="71" t="n">
        <v>0</v>
      </c>
      <c r="F2892" s="71" t="n">
        <v>33</v>
      </c>
      <c r="G2892" s="72" t="n">
        <v>1194.426</v>
      </c>
      <c r="H2892" s="72" t="n">
        <v>1194.426</v>
      </c>
      <c r="I2892" s="71" t="n">
        <f aca="false">IF(B2892&gt;=Settings!$B$23,1,0)</f>
        <v>0</v>
      </c>
      <c r="J2892" s="71" t="n">
        <v>1</v>
      </c>
      <c r="K2892" s="71" t="n">
        <f aca="false">F2892*I2892*J2892</f>
        <v>0</v>
      </c>
      <c r="L2892" s="71" t="n">
        <f aca="false">E2892*I2892*J2892</f>
        <v>0</v>
      </c>
      <c r="M2892" s="72" t="n">
        <f aca="false">G2892*I2892*J2892</f>
        <v>0</v>
      </c>
      <c r="N2892" s="72" t="n">
        <f aca="false">D2892*I2892*J2892</f>
        <v>-0</v>
      </c>
      <c r="O2892" s="71" t="n">
        <f aca="false">F2892*J2892</f>
        <v>33</v>
      </c>
      <c r="P2892" s="71" t="n">
        <f aca="false">E2892*J2892</f>
        <v>0</v>
      </c>
    </row>
    <row r="2893" customFormat="false" ht="15" hidden="false" customHeight="false" outlineLevel="0" collapsed="false">
      <c r="A2893" s="71" t="s">
        <v>61</v>
      </c>
      <c r="B2893" s="71" t="s">
        <v>48</v>
      </c>
      <c r="C2893" s="71" t="s">
        <v>1334</v>
      </c>
      <c r="D2893" s="72" t="n">
        <v>0</v>
      </c>
      <c r="E2893" s="71" t="n">
        <v>0</v>
      </c>
      <c r="F2893" s="71" t="n">
        <v>3</v>
      </c>
      <c r="G2893" s="72" t="n">
        <v>299.85</v>
      </c>
      <c r="H2893" s="72" t="n">
        <v>299.85</v>
      </c>
      <c r="I2893" s="71" t="n">
        <f aca="false">IF(B2893&gt;=Settings!$B$23,1,0)</f>
        <v>0</v>
      </c>
      <c r="J2893" s="71" t="n">
        <v>1</v>
      </c>
      <c r="K2893" s="71" t="n">
        <f aca="false">F2893*I2893*J2893</f>
        <v>0</v>
      </c>
      <c r="L2893" s="71" t="n">
        <f aca="false">E2893*I2893*J2893</f>
        <v>0</v>
      </c>
      <c r="M2893" s="72" t="n">
        <f aca="false">G2893*I2893*J2893</f>
        <v>0</v>
      </c>
      <c r="N2893" s="72" t="n">
        <f aca="false">D2893*I2893*J2893</f>
        <v>-0</v>
      </c>
      <c r="O2893" s="71" t="n">
        <f aca="false">F2893*J2893</f>
        <v>3</v>
      </c>
      <c r="P2893" s="71" t="n">
        <f aca="false">E2893*J2893</f>
        <v>0</v>
      </c>
    </row>
    <row r="2894" customFormat="false" ht="15" hidden="false" customHeight="false" outlineLevel="0" collapsed="false">
      <c r="A2894" s="71" t="s">
        <v>60</v>
      </c>
      <c r="B2894" s="71" t="s">
        <v>48</v>
      </c>
      <c r="C2894" s="71" t="s">
        <v>1126</v>
      </c>
      <c r="D2894" s="72" t="n">
        <v>387.8</v>
      </c>
      <c r="E2894" s="71" t="n">
        <v>4</v>
      </c>
      <c r="F2894" s="71" t="n">
        <v>135</v>
      </c>
      <c r="G2894" s="72" t="n">
        <v>15848.25</v>
      </c>
      <c r="H2894" s="72" t="n">
        <v>15460.45</v>
      </c>
      <c r="I2894" s="71" t="n">
        <f aca="false">IF(B2894&gt;=Settings!$B$23,1,0)</f>
        <v>0</v>
      </c>
      <c r="J2894" s="71" t="n">
        <v>1</v>
      </c>
      <c r="K2894" s="71" t="n">
        <f aca="false">F2894*I2894*J2894</f>
        <v>0</v>
      </c>
      <c r="L2894" s="71" t="n">
        <f aca="false">E2894*I2894*J2894</f>
        <v>0</v>
      </c>
      <c r="M2894" s="72" t="n">
        <f aca="false">G2894*I2894*J2894</f>
        <v>0</v>
      </c>
      <c r="N2894" s="72" t="n">
        <f aca="false">D2894*I2894*J2894</f>
        <v>0</v>
      </c>
      <c r="O2894" s="71" t="n">
        <f aca="false">F2894*J2894</f>
        <v>135</v>
      </c>
      <c r="P2894" s="71" t="n">
        <f aca="false">E2894*J2894</f>
        <v>4</v>
      </c>
    </row>
    <row r="2895" customFormat="false" ht="15" hidden="false" customHeight="false" outlineLevel="0" collapsed="false">
      <c r="A2895" s="71" t="s">
        <v>59</v>
      </c>
      <c r="B2895" s="71" t="s">
        <v>48</v>
      </c>
      <c r="C2895" s="71" t="s">
        <v>363</v>
      </c>
      <c r="D2895" s="72" t="n">
        <v>0</v>
      </c>
      <c r="E2895" s="71" t="n">
        <v>0</v>
      </c>
      <c r="F2895" s="71" t="n">
        <v>1</v>
      </c>
      <c r="G2895" s="72" t="n">
        <v>120.5</v>
      </c>
      <c r="H2895" s="72" t="n">
        <v>120.5</v>
      </c>
      <c r="I2895" s="71" t="n">
        <f aca="false">IF(B2895&gt;=Settings!$B$23,1,0)</f>
        <v>0</v>
      </c>
      <c r="J2895" s="71" t="n">
        <v>1</v>
      </c>
      <c r="K2895" s="71" t="n">
        <f aca="false">F2895*I2895*J2895</f>
        <v>0</v>
      </c>
      <c r="L2895" s="71" t="n">
        <f aca="false">E2895*I2895*J2895</f>
        <v>0</v>
      </c>
      <c r="M2895" s="72" t="n">
        <f aca="false">G2895*I2895*J2895</f>
        <v>0</v>
      </c>
      <c r="N2895" s="72" t="n">
        <f aca="false">D2895*I2895*J2895</f>
        <v>-0</v>
      </c>
      <c r="O2895" s="71" t="n">
        <f aca="false">F2895*J2895</f>
        <v>1</v>
      </c>
      <c r="P2895" s="71" t="n">
        <f aca="false">E2895*J2895</f>
        <v>0</v>
      </c>
    </row>
    <row r="2896" customFormat="false" ht="15" hidden="false" customHeight="false" outlineLevel="0" collapsed="false">
      <c r="A2896" s="71" t="s">
        <v>59</v>
      </c>
      <c r="B2896" s="71" t="s">
        <v>48</v>
      </c>
      <c r="C2896" s="71" t="s">
        <v>1127</v>
      </c>
      <c r="D2896" s="72" t="n">
        <v>0</v>
      </c>
      <c r="E2896" s="71" t="n">
        <v>0</v>
      </c>
      <c r="F2896" s="71" t="n">
        <v>5</v>
      </c>
      <c r="G2896" s="72" t="n">
        <v>25.98</v>
      </c>
      <c r="H2896" s="72" t="n">
        <v>25.98</v>
      </c>
      <c r="I2896" s="71" t="n">
        <f aca="false">IF(B2896&gt;=Settings!$B$23,1,0)</f>
        <v>0</v>
      </c>
      <c r="J2896" s="71" t="n">
        <v>1</v>
      </c>
      <c r="K2896" s="71" t="n">
        <f aca="false">F2896*I2896*J2896</f>
        <v>0</v>
      </c>
      <c r="L2896" s="71" t="n">
        <f aca="false">E2896*I2896*J2896</f>
        <v>0</v>
      </c>
      <c r="M2896" s="72" t="n">
        <f aca="false">G2896*I2896*J2896</f>
        <v>0</v>
      </c>
      <c r="N2896" s="72" t="n">
        <f aca="false">D2896*I2896*J2896</f>
        <v>-0</v>
      </c>
      <c r="O2896" s="71" t="n">
        <f aca="false">F2896*J2896</f>
        <v>5</v>
      </c>
      <c r="P2896" s="71" t="n">
        <f aca="false">E2896*J2896</f>
        <v>0</v>
      </c>
    </row>
    <row r="2897" customFormat="false" ht="15" hidden="false" customHeight="false" outlineLevel="0" collapsed="false">
      <c r="A2897" s="71" t="s">
        <v>60</v>
      </c>
      <c r="B2897" s="71" t="s">
        <v>48</v>
      </c>
      <c r="C2897" s="71" t="s">
        <v>801</v>
      </c>
      <c r="D2897" s="72" t="n">
        <v>24.95</v>
      </c>
      <c r="E2897" s="71" t="n">
        <v>1</v>
      </c>
      <c r="F2897" s="71" t="n">
        <v>0</v>
      </c>
      <c r="G2897" s="72" t="n">
        <v>0</v>
      </c>
      <c r="H2897" s="72" t="n">
        <v>-24.95</v>
      </c>
      <c r="I2897" s="71" t="n">
        <f aca="false">IF(B2897&gt;=Settings!$B$23,1,0)</f>
        <v>0</v>
      </c>
      <c r="J2897" s="71" t="n">
        <v>1</v>
      </c>
      <c r="K2897" s="71" t="n">
        <f aca="false">F2897*I2897*J2897</f>
        <v>0</v>
      </c>
      <c r="L2897" s="71" t="n">
        <f aca="false">E2897*I2897*J2897</f>
        <v>0</v>
      </c>
      <c r="M2897" s="72" t="n">
        <f aca="false">G2897*I2897*J2897</f>
        <v>0</v>
      </c>
      <c r="N2897" s="72" t="n">
        <f aca="false">D2897*I2897*J2897</f>
        <v>0</v>
      </c>
      <c r="O2897" s="71" t="n">
        <f aca="false">F2897*J2897</f>
        <v>0</v>
      </c>
      <c r="P2897" s="71" t="n">
        <f aca="false">E2897*J2897</f>
        <v>1</v>
      </c>
    </row>
    <row r="2898" customFormat="false" ht="15" hidden="false" customHeight="false" outlineLevel="0" collapsed="false">
      <c r="A2898" s="71" t="s">
        <v>59</v>
      </c>
      <c r="B2898" s="71" t="s">
        <v>48</v>
      </c>
      <c r="C2898" s="71" t="s">
        <v>1126</v>
      </c>
      <c r="D2898" s="72" t="n">
        <v>0</v>
      </c>
      <c r="E2898" s="71" t="n">
        <v>0</v>
      </c>
      <c r="F2898" s="71" t="n">
        <v>12</v>
      </c>
      <c r="G2898" s="72" t="n">
        <v>1283.4</v>
      </c>
      <c r="H2898" s="72" t="n">
        <v>1283.4</v>
      </c>
      <c r="I2898" s="71" t="n">
        <f aca="false">IF(B2898&gt;=Settings!$B$23,1,0)</f>
        <v>0</v>
      </c>
      <c r="J2898" s="71" t="n">
        <v>1</v>
      </c>
      <c r="K2898" s="71" t="n">
        <f aca="false">F2898*I2898*J2898</f>
        <v>0</v>
      </c>
      <c r="L2898" s="71" t="n">
        <f aca="false">E2898*I2898*J2898</f>
        <v>0</v>
      </c>
      <c r="M2898" s="72" t="n">
        <f aca="false">G2898*I2898*J2898</f>
        <v>0</v>
      </c>
      <c r="N2898" s="72" t="n">
        <f aca="false">D2898*I2898*J2898</f>
        <v>-0</v>
      </c>
      <c r="O2898" s="71" t="n">
        <f aca="false">F2898*J2898</f>
        <v>12</v>
      </c>
      <c r="P2898" s="71" t="n">
        <f aca="false">E2898*J2898</f>
        <v>0</v>
      </c>
    </row>
    <row r="2899" customFormat="false" ht="15" hidden="false" customHeight="false" outlineLevel="0" collapsed="false">
      <c r="A2899" s="71" t="s">
        <v>59</v>
      </c>
      <c r="B2899" s="71" t="s">
        <v>48</v>
      </c>
      <c r="C2899" s="71" t="s">
        <v>1493</v>
      </c>
      <c r="D2899" s="72" t="n">
        <v>0</v>
      </c>
      <c r="E2899" s="71" t="n">
        <v>0</v>
      </c>
      <c r="F2899" s="71" t="n">
        <v>2</v>
      </c>
      <c r="G2899" s="72" t="n">
        <v>381.9</v>
      </c>
      <c r="H2899" s="72" t="n">
        <v>381.9</v>
      </c>
      <c r="I2899" s="71" t="n">
        <f aca="false">IF(B2899&gt;=Settings!$B$23,1,0)</f>
        <v>0</v>
      </c>
      <c r="J2899" s="71" t="n">
        <v>1</v>
      </c>
      <c r="K2899" s="71" t="n">
        <f aca="false">F2899*I2899*J2899</f>
        <v>0</v>
      </c>
      <c r="L2899" s="71" t="n">
        <f aca="false">E2899*I2899*J2899</f>
        <v>0</v>
      </c>
      <c r="M2899" s="72" t="n">
        <f aca="false">G2899*I2899*J2899</f>
        <v>0</v>
      </c>
      <c r="N2899" s="72" t="n">
        <f aca="false">D2899*I2899*J2899</f>
        <v>-0</v>
      </c>
      <c r="O2899" s="71" t="n">
        <f aca="false">F2899*J2899</f>
        <v>2</v>
      </c>
      <c r="P2899" s="71" t="n">
        <f aca="false">E2899*J2899</f>
        <v>0</v>
      </c>
    </row>
    <row r="2900" customFormat="false" ht="15" hidden="false" customHeight="false" outlineLevel="0" collapsed="false">
      <c r="A2900" s="71" t="s">
        <v>61</v>
      </c>
      <c r="B2900" s="71" t="s">
        <v>48</v>
      </c>
      <c r="C2900" s="71" t="s">
        <v>125</v>
      </c>
      <c r="D2900" s="72" t="n">
        <v>0</v>
      </c>
      <c r="E2900" s="71" t="n">
        <v>0</v>
      </c>
      <c r="F2900" s="71" t="n">
        <v>9</v>
      </c>
      <c r="G2900" s="72" t="n">
        <v>1073.7</v>
      </c>
      <c r="H2900" s="72" t="n">
        <v>1057.22</v>
      </c>
      <c r="I2900" s="71" t="n">
        <f aca="false">IF(B2900&gt;=Settings!$B$23,1,0)</f>
        <v>0</v>
      </c>
      <c r="J2900" s="71" t="n">
        <v>1</v>
      </c>
      <c r="K2900" s="71" t="n">
        <f aca="false">F2900*I2900*J2900</f>
        <v>0</v>
      </c>
      <c r="L2900" s="71" t="n">
        <f aca="false">E2900*I2900*J2900</f>
        <v>0</v>
      </c>
      <c r="M2900" s="72" t="n">
        <f aca="false">G2900*I2900*J2900</f>
        <v>0</v>
      </c>
      <c r="N2900" s="72" t="n">
        <f aca="false">D2900*I2900*J2900</f>
        <v>-0</v>
      </c>
      <c r="O2900" s="71" t="n">
        <f aca="false">F2900*J2900</f>
        <v>9</v>
      </c>
      <c r="P2900" s="71" t="n">
        <f aca="false">E2900*J2900</f>
        <v>0</v>
      </c>
    </row>
    <row r="2901" customFormat="false" ht="15" hidden="false" customHeight="false" outlineLevel="0" collapsed="false">
      <c r="A2901" s="71" t="s">
        <v>59</v>
      </c>
      <c r="B2901" s="71" t="s">
        <v>48</v>
      </c>
      <c r="C2901" s="71" t="s">
        <v>2150</v>
      </c>
      <c r="D2901" s="72" t="n">
        <v>0</v>
      </c>
      <c r="E2901" s="71" t="n">
        <v>0</v>
      </c>
      <c r="F2901" s="71" t="n">
        <v>3</v>
      </c>
      <c r="G2901" s="72" t="n">
        <v>347.85</v>
      </c>
      <c r="H2901" s="72" t="n">
        <v>347.85</v>
      </c>
      <c r="I2901" s="71" t="n">
        <f aca="false">IF(B2901&gt;=Settings!$B$23,1,0)</f>
        <v>0</v>
      </c>
      <c r="J2901" s="71" t="n">
        <v>1</v>
      </c>
      <c r="K2901" s="71" t="n">
        <f aca="false">F2901*I2901*J2901</f>
        <v>0</v>
      </c>
      <c r="L2901" s="71" t="n">
        <f aca="false">E2901*I2901*J2901</f>
        <v>0</v>
      </c>
      <c r="M2901" s="72" t="n">
        <f aca="false">G2901*I2901*J2901</f>
        <v>0</v>
      </c>
      <c r="N2901" s="72" t="n">
        <f aca="false">D2901*I2901*J2901</f>
        <v>-0</v>
      </c>
      <c r="O2901" s="71" t="n">
        <f aca="false">F2901*J2901</f>
        <v>3</v>
      </c>
      <c r="P2901" s="71" t="n">
        <f aca="false">E2901*J2901</f>
        <v>0</v>
      </c>
    </row>
    <row r="2902" customFormat="false" ht="15" hidden="false" customHeight="false" outlineLevel="0" collapsed="false">
      <c r="A2902" s="71" t="s">
        <v>61</v>
      </c>
      <c r="B2902" s="71" t="s">
        <v>48</v>
      </c>
      <c r="C2902" s="71" t="s">
        <v>1158</v>
      </c>
      <c r="D2902" s="72" t="n">
        <v>0</v>
      </c>
      <c r="E2902" s="71" t="n">
        <v>0</v>
      </c>
      <c r="F2902" s="71" t="n">
        <v>3</v>
      </c>
      <c r="G2902" s="72" t="n">
        <v>566.85</v>
      </c>
      <c r="H2902" s="72" t="n">
        <v>540.31</v>
      </c>
      <c r="I2902" s="71" t="n">
        <f aca="false">IF(B2902&gt;=Settings!$B$23,1,0)</f>
        <v>0</v>
      </c>
      <c r="J2902" s="71" t="n">
        <v>1</v>
      </c>
      <c r="K2902" s="71" t="n">
        <f aca="false">F2902*I2902*J2902</f>
        <v>0</v>
      </c>
      <c r="L2902" s="71" t="n">
        <f aca="false">E2902*I2902*J2902</f>
        <v>0</v>
      </c>
      <c r="M2902" s="72" t="n">
        <f aca="false">G2902*I2902*J2902</f>
        <v>0</v>
      </c>
      <c r="N2902" s="72" t="n">
        <f aca="false">D2902*I2902*J2902</f>
        <v>-0</v>
      </c>
      <c r="O2902" s="71" t="n">
        <f aca="false">F2902*J2902</f>
        <v>3</v>
      </c>
      <c r="P2902" s="71" t="n">
        <f aca="false">E2902*J2902</f>
        <v>0</v>
      </c>
    </row>
    <row r="2903" customFormat="false" ht="15" hidden="false" customHeight="false" outlineLevel="0" collapsed="false">
      <c r="A2903" s="71" t="s">
        <v>59</v>
      </c>
      <c r="B2903" s="71" t="s">
        <v>48</v>
      </c>
      <c r="C2903" s="71" t="s">
        <v>674</v>
      </c>
      <c r="D2903" s="72" t="n">
        <v>0</v>
      </c>
      <c r="E2903" s="71" t="n">
        <v>0</v>
      </c>
      <c r="F2903" s="71" t="n">
        <v>1</v>
      </c>
      <c r="G2903" s="72" t="n">
        <v>294.95</v>
      </c>
      <c r="H2903" s="72" t="n">
        <v>294.95</v>
      </c>
      <c r="I2903" s="71" t="n">
        <f aca="false">IF(B2903&gt;=Settings!$B$23,1,0)</f>
        <v>0</v>
      </c>
      <c r="J2903" s="71" t="n">
        <v>1</v>
      </c>
      <c r="K2903" s="71" t="n">
        <f aca="false">F2903*I2903*J2903</f>
        <v>0</v>
      </c>
      <c r="L2903" s="71" t="n">
        <f aca="false">E2903*I2903*J2903</f>
        <v>0</v>
      </c>
      <c r="M2903" s="72" t="n">
        <f aca="false">G2903*I2903*J2903</f>
        <v>0</v>
      </c>
      <c r="N2903" s="72" t="n">
        <f aca="false">D2903*I2903*J2903</f>
        <v>-0</v>
      </c>
      <c r="O2903" s="71" t="n">
        <f aca="false">F2903*J2903</f>
        <v>1</v>
      </c>
      <c r="P2903" s="71" t="n">
        <f aca="false">E2903*J2903</f>
        <v>0</v>
      </c>
    </row>
    <row r="2904" customFormat="false" ht="15" hidden="false" customHeight="false" outlineLevel="0" collapsed="false">
      <c r="A2904" s="71" t="s">
        <v>60</v>
      </c>
      <c r="B2904" s="71" t="s">
        <v>48</v>
      </c>
      <c r="C2904" s="71" t="s">
        <v>1124</v>
      </c>
      <c r="D2904" s="72" t="n">
        <v>34.95</v>
      </c>
      <c r="E2904" s="71" t="n">
        <v>1</v>
      </c>
      <c r="F2904" s="71" t="n">
        <v>42</v>
      </c>
      <c r="G2904" s="72" t="n">
        <v>1737.9</v>
      </c>
      <c r="H2904" s="72" t="n">
        <v>1702.95</v>
      </c>
      <c r="I2904" s="71" t="n">
        <f aca="false">IF(B2904&gt;=Settings!$B$23,1,0)</f>
        <v>0</v>
      </c>
      <c r="J2904" s="71" t="n">
        <v>1</v>
      </c>
      <c r="K2904" s="71" t="n">
        <f aca="false">F2904*I2904*J2904</f>
        <v>0</v>
      </c>
      <c r="L2904" s="71" t="n">
        <f aca="false">E2904*I2904*J2904</f>
        <v>0</v>
      </c>
      <c r="M2904" s="72" t="n">
        <f aca="false">G2904*I2904*J2904</f>
        <v>0</v>
      </c>
      <c r="N2904" s="72" t="n">
        <f aca="false">D2904*I2904*J2904</f>
        <v>0</v>
      </c>
      <c r="O2904" s="71" t="n">
        <f aca="false">F2904*J2904</f>
        <v>42</v>
      </c>
      <c r="P2904" s="71" t="n">
        <f aca="false">E2904*J2904</f>
        <v>1</v>
      </c>
    </row>
    <row r="2905" customFormat="false" ht="15" hidden="false" customHeight="false" outlineLevel="0" collapsed="false">
      <c r="A2905" s="71" t="s">
        <v>59</v>
      </c>
      <c r="B2905" s="71" t="s">
        <v>48</v>
      </c>
      <c r="C2905" s="71" t="s">
        <v>602</v>
      </c>
      <c r="D2905" s="72" t="n">
        <v>0</v>
      </c>
      <c r="E2905" s="71" t="n">
        <v>0</v>
      </c>
      <c r="F2905" s="71" t="n">
        <v>13</v>
      </c>
      <c r="G2905" s="72" t="n">
        <v>129.87</v>
      </c>
      <c r="H2905" s="72" t="n">
        <v>129.87</v>
      </c>
      <c r="I2905" s="71" t="n">
        <f aca="false">IF(B2905&gt;=Settings!$B$23,1,0)</f>
        <v>0</v>
      </c>
      <c r="J2905" s="71" t="n">
        <v>1</v>
      </c>
      <c r="K2905" s="71" t="n">
        <f aca="false">F2905*I2905*J2905</f>
        <v>0</v>
      </c>
      <c r="L2905" s="71" t="n">
        <f aca="false">E2905*I2905*J2905</f>
        <v>0</v>
      </c>
      <c r="M2905" s="72" t="n">
        <f aca="false">G2905*I2905*J2905</f>
        <v>0</v>
      </c>
      <c r="N2905" s="72" t="n">
        <f aca="false">D2905*I2905*J2905</f>
        <v>-0</v>
      </c>
      <c r="O2905" s="71" t="n">
        <f aca="false">F2905*J2905</f>
        <v>13</v>
      </c>
      <c r="P2905" s="71" t="n">
        <f aca="false">E2905*J2905</f>
        <v>0</v>
      </c>
    </row>
    <row r="2906" customFormat="false" ht="15" hidden="false" customHeight="false" outlineLevel="0" collapsed="false">
      <c r="A2906" s="71" t="s">
        <v>59</v>
      </c>
      <c r="B2906" s="71" t="s">
        <v>48</v>
      </c>
      <c r="C2906" s="71" t="s">
        <v>981</v>
      </c>
      <c r="D2906" s="72" t="n">
        <v>0</v>
      </c>
      <c r="E2906" s="71" t="n">
        <v>0</v>
      </c>
      <c r="F2906" s="71" t="n">
        <v>3</v>
      </c>
      <c r="G2906" s="72" t="n">
        <v>284.85</v>
      </c>
      <c r="H2906" s="72" t="n">
        <v>284.85</v>
      </c>
      <c r="I2906" s="71" t="n">
        <f aca="false">IF(B2906&gt;=Settings!$B$23,1,0)</f>
        <v>0</v>
      </c>
      <c r="J2906" s="71" t="n">
        <v>1</v>
      </c>
      <c r="K2906" s="71" t="n">
        <f aca="false">F2906*I2906*J2906</f>
        <v>0</v>
      </c>
      <c r="L2906" s="71" t="n">
        <f aca="false">E2906*I2906*J2906</f>
        <v>0</v>
      </c>
      <c r="M2906" s="72" t="n">
        <f aca="false">G2906*I2906*J2906</f>
        <v>0</v>
      </c>
      <c r="N2906" s="72" t="n">
        <f aca="false">D2906*I2906*J2906</f>
        <v>-0</v>
      </c>
      <c r="O2906" s="71" t="n">
        <f aca="false">F2906*J2906</f>
        <v>3</v>
      </c>
      <c r="P2906" s="71" t="n">
        <f aca="false">E2906*J2906</f>
        <v>0</v>
      </c>
    </row>
    <row r="2907" customFormat="false" ht="15" hidden="false" customHeight="false" outlineLevel="0" collapsed="false">
      <c r="A2907" s="71" t="s">
        <v>61</v>
      </c>
      <c r="B2907" s="71" t="s">
        <v>48</v>
      </c>
      <c r="C2907" s="71" t="s">
        <v>114</v>
      </c>
      <c r="D2907" s="72" t="n">
        <v>217.48</v>
      </c>
      <c r="E2907" s="71" t="n">
        <v>2</v>
      </c>
      <c r="F2907" s="71" t="n">
        <v>20</v>
      </c>
      <c r="G2907" s="72" t="n">
        <v>2222.5</v>
      </c>
      <c r="H2907" s="72" t="n">
        <v>1919.53</v>
      </c>
      <c r="I2907" s="71" t="n">
        <f aca="false">IF(B2907&gt;=Settings!$B$23,1,0)</f>
        <v>0</v>
      </c>
      <c r="J2907" s="71" t="n">
        <v>1</v>
      </c>
      <c r="K2907" s="71" t="n">
        <f aca="false">F2907*I2907*J2907</f>
        <v>0</v>
      </c>
      <c r="L2907" s="71" t="n">
        <f aca="false">E2907*I2907*J2907</f>
        <v>0</v>
      </c>
      <c r="M2907" s="72" t="n">
        <f aca="false">G2907*I2907*J2907</f>
        <v>0</v>
      </c>
      <c r="N2907" s="72" t="n">
        <f aca="false">D2907*I2907*J2907</f>
        <v>0</v>
      </c>
      <c r="O2907" s="71" t="n">
        <f aca="false">F2907*J2907</f>
        <v>20</v>
      </c>
      <c r="P2907" s="71" t="n">
        <f aca="false">E2907*J2907</f>
        <v>2</v>
      </c>
    </row>
    <row r="2908" customFormat="false" ht="15" hidden="false" customHeight="false" outlineLevel="0" collapsed="false">
      <c r="A2908" s="71" t="s">
        <v>59</v>
      </c>
      <c r="B2908" s="71" t="s">
        <v>48</v>
      </c>
      <c r="C2908" s="71" t="s">
        <v>984</v>
      </c>
      <c r="D2908" s="72" t="n">
        <v>0</v>
      </c>
      <c r="E2908" s="71" t="n">
        <v>0</v>
      </c>
      <c r="F2908" s="71" t="n">
        <v>1</v>
      </c>
      <c r="G2908" s="72" t="n">
        <v>253.75</v>
      </c>
      <c r="H2908" s="72" t="n">
        <v>253.75</v>
      </c>
      <c r="I2908" s="71" t="n">
        <f aca="false">IF(B2908&gt;=Settings!$B$23,1,0)</f>
        <v>0</v>
      </c>
      <c r="J2908" s="71" t="n">
        <v>1</v>
      </c>
      <c r="K2908" s="71" t="n">
        <f aca="false">F2908*I2908*J2908</f>
        <v>0</v>
      </c>
      <c r="L2908" s="71" t="n">
        <f aca="false">E2908*I2908*J2908</f>
        <v>0</v>
      </c>
      <c r="M2908" s="72" t="n">
        <f aca="false">G2908*I2908*J2908</f>
        <v>0</v>
      </c>
      <c r="N2908" s="72" t="n">
        <f aca="false">D2908*I2908*J2908</f>
        <v>-0</v>
      </c>
      <c r="O2908" s="71" t="n">
        <f aca="false">F2908*J2908</f>
        <v>1</v>
      </c>
      <c r="P2908" s="71" t="n">
        <f aca="false">E2908*J2908</f>
        <v>0</v>
      </c>
    </row>
    <row r="2909" customFormat="false" ht="15" hidden="false" customHeight="false" outlineLevel="0" collapsed="false">
      <c r="A2909" s="71" t="s">
        <v>61</v>
      </c>
      <c r="B2909" s="71" t="s">
        <v>48</v>
      </c>
      <c r="C2909" s="71" t="s">
        <v>1747</v>
      </c>
      <c r="D2909" s="72" t="n">
        <v>0</v>
      </c>
      <c r="E2909" s="71" t="n">
        <v>0</v>
      </c>
      <c r="F2909" s="71" t="n">
        <v>1</v>
      </c>
      <c r="G2909" s="72" t="n">
        <v>204.95</v>
      </c>
      <c r="H2909" s="72" t="n">
        <v>204.95</v>
      </c>
      <c r="I2909" s="71" t="n">
        <f aca="false">IF(B2909&gt;=Settings!$B$23,1,0)</f>
        <v>0</v>
      </c>
      <c r="J2909" s="71" t="n">
        <v>1</v>
      </c>
      <c r="K2909" s="71" t="n">
        <f aca="false">F2909*I2909*J2909</f>
        <v>0</v>
      </c>
      <c r="L2909" s="71" t="n">
        <f aca="false">E2909*I2909*J2909</f>
        <v>0</v>
      </c>
      <c r="M2909" s="72" t="n">
        <f aca="false">G2909*I2909*J2909</f>
        <v>0</v>
      </c>
      <c r="N2909" s="72" t="n">
        <f aca="false">D2909*I2909*J2909</f>
        <v>-0</v>
      </c>
      <c r="O2909" s="71" t="n">
        <f aca="false">F2909*J2909</f>
        <v>1</v>
      </c>
      <c r="P2909" s="71" t="n">
        <f aca="false">E2909*J2909</f>
        <v>0</v>
      </c>
    </row>
    <row r="2910" customFormat="false" ht="15" hidden="false" customHeight="false" outlineLevel="0" collapsed="false">
      <c r="A2910" s="71" t="s">
        <v>61</v>
      </c>
      <c r="B2910" s="71" t="s">
        <v>48</v>
      </c>
      <c r="C2910" s="71" t="s">
        <v>901</v>
      </c>
      <c r="D2910" s="72" t="n">
        <v>0</v>
      </c>
      <c r="E2910" s="71" t="n">
        <v>0</v>
      </c>
      <c r="F2910" s="71" t="n">
        <v>1</v>
      </c>
      <c r="G2910" s="72" t="n">
        <v>139.95</v>
      </c>
      <c r="H2910" s="72" t="n">
        <v>139.95</v>
      </c>
      <c r="I2910" s="71" t="n">
        <f aca="false">IF(B2910&gt;=Settings!$B$23,1,0)</f>
        <v>0</v>
      </c>
      <c r="J2910" s="71" t="n">
        <v>1</v>
      </c>
      <c r="K2910" s="71" t="n">
        <f aca="false">F2910*I2910*J2910</f>
        <v>0</v>
      </c>
      <c r="L2910" s="71" t="n">
        <f aca="false">E2910*I2910*J2910</f>
        <v>0</v>
      </c>
      <c r="M2910" s="72" t="n">
        <f aca="false">G2910*I2910*J2910</f>
        <v>0</v>
      </c>
      <c r="N2910" s="72" t="n">
        <f aca="false">D2910*I2910*J2910</f>
        <v>-0</v>
      </c>
      <c r="O2910" s="71" t="n">
        <f aca="false">F2910*J2910</f>
        <v>1</v>
      </c>
      <c r="P2910" s="71" t="n">
        <f aca="false">E2910*J2910</f>
        <v>0</v>
      </c>
    </row>
    <row r="2911" customFormat="false" ht="15" hidden="false" customHeight="false" outlineLevel="0" collapsed="false">
      <c r="A2911" s="71" t="s">
        <v>59</v>
      </c>
      <c r="B2911" s="71" t="s">
        <v>48</v>
      </c>
      <c r="C2911" s="71" t="s">
        <v>962</v>
      </c>
      <c r="D2911" s="72" t="n">
        <v>0</v>
      </c>
      <c r="E2911" s="71" t="n">
        <v>0</v>
      </c>
      <c r="F2911" s="71" t="n">
        <v>13</v>
      </c>
      <c r="G2911" s="72" t="n">
        <v>1082.86</v>
      </c>
      <c r="H2911" s="72" t="n">
        <v>1082.86</v>
      </c>
      <c r="I2911" s="71" t="n">
        <f aca="false">IF(B2911&gt;=Settings!$B$23,1,0)</f>
        <v>0</v>
      </c>
      <c r="J2911" s="71" t="n">
        <v>1</v>
      </c>
      <c r="K2911" s="71" t="n">
        <f aca="false">F2911*I2911*J2911</f>
        <v>0</v>
      </c>
      <c r="L2911" s="71" t="n">
        <f aca="false">E2911*I2911*J2911</f>
        <v>0</v>
      </c>
      <c r="M2911" s="72" t="n">
        <f aca="false">G2911*I2911*J2911</f>
        <v>0</v>
      </c>
      <c r="N2911" s="72" t="n">
        <f aca="false">D2911*I2911*J2911</f>
        <v>-0</v>
      </c>
      <c r="O2911" s="71" t="n">
        <f aca="false">F2911*J2911</f>
        <v>13</v>
      </c>
      <c r="P2911" s="71" t="n">
        <f aca="false">E2911*J2911</f>
        <v>0</v>
      </c>
    </row>
    <row r="2912" customFormat="false" ht="15" hidden="false" customHeight="false" outlineLevel="0" collapsed="false">
      <c r="A2912" s="71" t="s">
        <v>59</v>
      </c>
      <c r="B2912" s="71" t="s">
        <v>48</v>
      </c>
      <c r="C2912" s="71" t="s">
        <v>1062</v>
      </c>
      <c r="D2912" s="72" t="n">
        <v>0</v>
      </c>
      <c r="E2912" s="71" t="n">
        <v>0</v>
      </c>
      <c r="F2912" s="71" t="n">
        <v>1</v>
      </c>
      <c r="G2912" s="72" t="n">
        <v>119.95</v>
      </c>
      <c r="H2912" s="72" t="n">
        <v>119.95</v>
      </c>
      <c r="I2912" s="71" t="n">
        <f aca="false">IF(B2912&gt;=Settings!$B$23,1,0)</f>
        <v>0</v>
      </c>
      <c r="J2912" s="71" t="n">
        <v>1</v>
      </c>
      <c r="K2912" s="71" t="n">
        <f aca="false">F2912*I2912*J2912</f>
        <v>0</v>
      </c>
      <c r="L2912" s="71" t="n">
        <f aca="false">E2912*I2912*J2912</f>
        <v>0</v>
      </c>
      <c r="M2912" s="72" t="n">
        <f aca="false">G2912*I2912*J2912</f>
        <v>0</v>
      </c>
      <c r="N2912" s="72" t="n">
        <f aca="false">D2912*I2912*J2912</f>
        <v>-0</v>
      </c>
      <c r="O2912" s="71" t="n">
        <f aca="false">F2912*J2912</f>
        <v>1</v>
      </c>
      <c r="P2912" s="71" t="n">
        <f aca="false">E2912*J2912</f>
        <v>0</v>
      </c>
    </row>
    <row r="2913" customFormat="false" ht="15" hidden="false" customHeight="false" outlineLevel="0" collapsed="false">
      <c r="A2913" s="71" t="s">
        <v>59</v>
      </c>
      <c r="B2913" s="71" t="s">
        <v>48</v>
      </c>
      <c r="C2913" s="71" t="s">
        <v>1156</v>
      </c>
      <c r="D2913" s="72" t="n">
        <v>0</v>
      </c>
      <c r="E2913" s="71" t="n">
        <v>0</v>
      </c>
      <c r="F2913" s="71" t="n">
        <v>3</v>
      </c>
      <c r="G2913" s="72" t="n">
        <v>254.85</v>
      </c>
      <c r="H2913" s="72" t="n">
        <v>254.85</v>
      </c>
      <c r="I2913" s="71" t="n">
        <f aca="false">IF(B2913&gt;=Settings!$B$23,1,0)</f>
        <v>0</v>
      </c>
      <c r="J2913" s="71" t="n">
        <v>1</v>
      </c>
      <c r="K2913" s="71" t="n">
        <f aca="false">F2913*I2913*J2913</f>
        <v>0</v>
      </c>
      <c r="L2913" s="71" t="n">
        <f aca="false">E2913*I2913*J2913</f>
        <v>0</v>
      </c>
      <c r="M2913" s="72" t="n">
        <f aca="false">G2913*I2913*J2913</f>
        <v>0</v>
      </c>
      <c r="N2913" s="72" t="n">
        <f aca="false">D2913*I2913*J2913</f>
        <v>-0</v>
      </c>
      <c r="O2913" s="71" t="n">
        <f aca="false">F2913*J2913</f>
        <v>3</v>
      </c>
      <c r="P2913" s="71" t="n">
        <f aca="false">E2913*J2913</f>
        <v>0</v>
      </c>
    </row>
    <row r="2914" customFormat="false" ht="15" hidden="false" customHeight="false" outlineLevel="0" collapsed="false">
      <c r="A2914" s="71" t="s">
        <v>61</v>
      </c>
      <c r="B2914" s="71" t="s">
        <v>48</v>
      </c>
      <c r="C2914" s="71" t="s">
        <v>116</v>
      </c>
      <c r="D2914" s="72" t="n">
        <v>212.5</v>
      </c>
      <c r="E2914" s="71" t="n">
        <v>1</v>
      </c>
      <c r="F2914" s="71" t="n">
        <v>7</v>
      </c>
      <c r="G2914" s="72" t="n">
        <v>1317.3</v>
      </c>
      <c r="H2914" s="72" t="n">
        <v>1045.32</v>
      </c>
      <c r="I2914" s="71" t="n">
        <f aca="false">IF(B2914&gt;=Settings!$B$23,1,0)</f>
        <v>0</v>
      </c>
      <c r="J2914" s="71" t="n">
        <v>1</v>
      </c>
      <c r="K2914" s="71" t="n">
        <f aca="false">F2914*I2914*J2914</f>
        <v>0</v>
      </c>
      <c r="L2914" s="71" t="n">
        <f aca="false">E2914*I2914*J2914</f>
        <v>0</v>
      </c>
      <c r="M2914" s="72" t="n">
        <f aca="false">G2914*I2914*J2914</f>
        <v>0</v>
      </c>
      <c r="N2914" s="72" t="n">
        <f aca="false">D2914*I2914*J2914</f>
        <v>0</v>
      </c>
      <c r="O2914" s="71" t="n">
        <f aca="false">F2914*J2914</f>
        <v>7</v>
      </c>
      <c r="P2914" s="71" t="n">
        <f aca="false">E2914*J2914</f>
        <v>1</v>
      </c>
    </row>
    <row r="2915" customFormat="false" ht="15" hidden="false" customHeight="false" outlineLevel="0" collapsed="false">
      <c r="A2915" s="71" t="s">
        <v>59</v>
      </c>
      <c r="B2915" s="71" t="s">
        <v>48</v>
      </c>
      <c r="C2915" s="71" t="s">
        <v>1285</v>
      </c>
      <c r="D2915" s="72" t="n">
        <v>0</v>
      </c>
      <c r="E2915" s="71" t="n">
        <v>0</v>
      </c>
      <c r="F2915" s="71" t="n">
        <v>1</v>
      </c>
      <c r="G2915" s="72" t="n">
        <v>89.95</v>
      </c>
      <c r="H2915" s="72" t="n">
        <v>89.95</v>
      </c>
      <c r="I2915" s="71" t="n">
        <f aca="false">IF(B2915&gt;=Settings!$B$23,1,0)</f>
        <v>0</v>
      </c>
      <c r="J2915" s="71" t="n">
        <v>1</v>
      </c>
      <c r="K2915" s="71" t="n">
        <f aca="false">F2915*I2915*J2915</f>
        <v>0</v>
      </c>
      <c r="L2915" s="71" t="n">
        <f aca="false">E2915*I2915*J2915</f>
        <v>0</v>
      </c>
      <c r="M2915" s="72" t="n">
        <f aca="false">G2915*I2915*J2915</f>
        <v>0</v>
      </c>
      <c r="N2915" s="72" t="n">
        <f aca="false">D2915*I2915*J2915</f>
        <v>-0</v>
      </c>
      <c r="O2915" s="71" t="n">
        <f aca="false">F2915*J2915</f>
        <v>1</v>
      </c>
      <c r="P2915" s="71" t="n">
        <f aca="false">E2915*J2915</f>
        <v>0</v>
      </c>
    </row>
    <row r="2916" customFormat="false" ht="15" hidden="false" customHeight="false" outlineLevel="0" collapsed="false">
      <c r="A2916" s="71" t="s">
        <v>61</v>
      </c>
      <c r="B2916" s="71" t="s">
        <v>48</v>
      </c>
      <c r="C2916" s="71" t="s">
        <v>1008</v>
      </c>
      <c r="D2916" s="72" t="n">
        <v>0</v>
      </c>
      <c r="E2916" s="71" t="n">
        <v>0</v>
      </c>
      <c r="F2916" s="71" t="n">
        <v>7</v>
      </c>
      <c r="G2916" s="72" t="n">
        <v>651</v>
      </c>
      <c r="H2916" s="72" t="n">
        <v>637.62</v>
      </c>
      <c r="I2916" s="71" t="n">
        <f aca="false">IF(B2916&gt;=Settings!$B$23,1,0)</f>
        <v>0</v>
      </c>
      <c r="J2916" s="71" t="n">
        <v>1</v>
      </c>
      <c r="K2916" s="71" t="n">
        <f aca="false">F2916*I2916*J2916</f>
        <v>0</v>
      </c>
      <c r="L2916" s="71" t="n">
        <f aca="false">E2916*I2916*J2916</f>
        <v>0</v>
      </c>
      <c r="M2916" s="72" t="n">
        <f aca="false">G2916*I2916*J2916</f>
        <v>0</v>
      </c>
      <c r="N2916" s="72" t="n">
        <f aca="false">D2916*I2916*J2916</f>
        <v>-0</v>
      </c>
      <c r="O2916" s="71" t="n">
        <f aca="false">F2916*J2916</f>
        <v>7</v>
      </c>
      <c r="P2916" s="71" t="n">
        <f aca="false">E2916*J2916</f>
        <v>0</v>
      </c>
    </row>
    <row r="2917" customFormat="false" ht="15" hidden="false" customHeight="false" outlineLevel="0" collapsed="false">
      <c r="A2917" s="71" t="s">
        <v>61</v>
      </c>
      <c r="B2917" s="71" t="s">
        <v>48</v>
      </c>
      <c r="C2917" s="71" t="s">
        <v>1003</v>
      </c>
      <c r="D2917" s="72" t="n">
        <v>164.95</v>
      </c>
      <c r="E2917" s="71" t="n">
        <v>1</v>
      </c>
      <c r="F2917" s="71" t="n">
        <v>2</v>
      </c>
      <c r="G2917" s="72" t="n">
        <v>304.9</v>
      </c>
      <c r="H2917" s="72" t="n">
        <v>118.96</v>
      </c>
      <c r="I2917" s="71" t="n">
        <f aca="false">IF(B2917&gt;=Settings!$B$23,1,0)</f>
        <v>0</v>
      </c>
      <c r="J2917" s="71" t="n">
        <v>1</v>
      </c>
      <c r="K2917" s="71" t="n">
        <f aca="false">F2917*I2917*J2917</f>
        <v>0</v>
      </c>
      <c r="L2917" s="71" t="n">
        <f aca="false">E2917*I2917*J2917</f>
        <v>0</v>
      </c>
      <c r="M2917" s="72" t="n">
        <f aca="false">G2917*I2917*J2917</f>
        <v>0</v>
      </c>
      <c r="N2917" s="72" t="n">
        <f aca="false">D2917*I2917*J2917</f>
        <v>0</v>
      </c>
      <c r="O2917" s="71" t="n">
        <f aca="false">F2917*J2917</f>
        <v>2</v>
      </c>
      <c r="P2917" s="71" t="n">
        <f aca="false">E2917*J2917</f>
        <v>1</v>
      </c>
    </row>
    <row r="2918" customFormat="false" ht="15" hidden="false" customHeight="false" outlineLevel="0" collapsed="false">
      <c r="A2918" s="71" t="s">
        <v>61</v>
      </c>
      <c r="B2918" s="71" t="s">
        <v>48</v>
      </c>
      <c r="C2918" s="71" t="s">
        <v>1007</v>
      </c>
      <c r="D2918" s="72" t="n">
        <v>0</v>
      </c>
      <c r="E2918" s="71" t="n">
        <v>0</v>
      </c>
      <c r="F2918" s="71" t="n">
        <v>1</v>
      </c>
      <c r="G2918" s="72" t="n">
        <v>157.7</v>
      </c>
      <c r="H2918" s="72" t="n">
        <v>134.05</v>
      </c>
      <c r="I2918" s="71" t="n">
        <f aca="false">IF(B2918&gt;=Settings!$B$23,1,0)</f>
        <v>0</v>
      </c>
      <c r="J2918" s="71" t="n">
        <v>1</v>
      </c>
      <c r="K2918" s="71" t="n">
        <f aca="false">F2918*I2918*J2918</f>
        <v>0</v>
      </c>
      <c r="L2918" s="71" t="n">
        <f aca="false">E2918*I2918*J2918</f>
        <v>0</v>
      </c>
      <c r="M2918" s="72" t="n">
        <f aca="false">G2918*I2918*J2918</f>
        <v>0</v>
      </c>
      <c r="N2918" s="72" t="n">
        <f aca="false">D2918*I2918*J2918</f>
        <v>-0</v>
      </c>
      <c r="O2918" s="71" t="n">
        <f aca="false">F2918*J2918</f>
        <v>1</v>
      </c>
      <c r="P2918" s="71" t="n">
        <f aca="false">E2918*J2918</f>
        <v>0</v>
      </c>
    </row>
    <row r="2919" customFormat="false" ht="15" hidden="false" customHeight="false" outlineLevel="0" collapsed="false">
      <c r="A2919" s="71" t="s">
        <v>59</v>
      </c>
      <c r="B2919" s="71" t="s">
        <v>48</v>
      </c>
      <c r="C2919" s="71" t="s">
        <v>1406</v>
      </c>
      <c r="D2919" s="72" t="n">
        <v>0</v>
      </c>
      <c r="E2919" s="71" t="n">
        <v>0</v>
      </c>
      <c r="F2919" s="71" t="n">
        <v>6</v>
      </c>
      <c r="G2919" s="72" t="n">
        <v>999.71</v>
      </c>
      <c r="H2919" s="72" t="n">
        <v>999.71</v>
      </c>
      <c r="I2919" s="71" t="n">
        <f aca="false">IF(B2919&gt;=Settings!$B$23,1,0)</f>
        <v>0</v>
      </c>
      <c r="J2919" s="71" t="n">
        <v>1</v>
      </c>
      <c r="K2919" s="71" t="n">
        <f aca="false">F2919*I2919*J2919</f>
        <v>0</v>
      </c>
      <c r="L2919" s="71" t="n">
        <f aca="false">E2919*I2919*J2919</f>
        <v>0</v>
      </c>
      <c r="M2919" s="72" t="n">
        <f aca="false">G2919*I2919*J2919</f>
        <v>0</v>
      </c>
      <c r="N2919" s="72" t="n">
        <f aca="false">D2919*I2919*J2919</f>
        <v>-0</v>
      </c>
      <c r="O2919" s="71" t="n">
        <f aca="false">F2919*J2919</f>
        <v>6</v>
      </c>
      <c r="P2919" s="71" t="n">
        <f aca="false">E2919*J2919</f>
        <v>0</v>
      </c>
    </row>
    <row r="2920" customFormat="false" ht="15" hidden="false" customHeight="false" outlineLevel="0" collapsed="false">
      <c r="A2920" s="71" t="s">
        <v>59</v>
      </c>
      <c r="B2920" s="71" t="s">
        <v>48</v>
      </c>
      <c r="C2920" s="71" t="s">
        <v>124</v>
      </c>
      <c r="D2920" s="72" t="n">
        <v>0</v>
      </c>
      <c r="E2920" s="71" t="n">
        <v>0</v>
      </c>
      <c r="F2920" s="71" t="n">
        <v>4</v>
      </c>
      <c r="G2920" s="72" t="n">
        <v>590.17</v>
      </c>
      <c r="H2920" s="72" t="n">
        <v>590.17</v>
      </c>
      <c r="I2920" s="71" t="n">
        <f aca="false">IF(B2920&gt;=Settings!$B$23,1,0)</f>
        <v>0</v>
      </c>
      <c r="J2920" s="71" t="n">
        <v>1</v>
      </c>
      <c r="K2920" s="71" t="n">
        <f aca="false">F2920*I2920*J2920</f>
        <v>0</v>
      </c>
      <c r="L2920" s="71" t="n">
        <f aca="false">E2920*I2920*J2920</f>
        <v>0</v>
      </c>
      <c r="M2920" s="72" t="n">
        <f aca="false">G2920*I2920*J2920</f>
        <v>0</v>
      </c>
      <c r="N2920" s="72" t="n">
        <f aca="false">D2920*I2920*J2920</f>
        <v>-0</v>
      </c>
      <c r="O2920" s="71" t="n">
        <f aca="false">F2920*J2920</f>
        <v>4</v>
      </c>
      <c r="P2920" s="71" t="n">
        <f aca="false">E2920*J2920</f>
        <v>0</v>
      </c>
    </row>
    <row r="2921" customFormat="false" ht="15" hidden="false" customHeight="false" outlineLevel="0" collapsed="false">
      <c r="A2921" s="71" t="s">
        <v>61</v>
      </c>
      <c r="B2921" s="71" t="s">
        <v>48</v>
      </c>
      <c r="C2921" s="71" t="s">
        <v>1043</v>
      </c>
      <c r="D2921" s="72" t="n">
        <v>0</v>
      </c>
      <c r="E2921" s="71" t="n">
        <v>0</v>
      </c>
      <c r="F2921" s="71" t="n">
        <v>4</v>
      </c>
      <c r="G2921" s="72" t="n">
        <v>299.8</v>
      </c>
      <c r="H2921" s="72" t="n">
        <v>289.31</v>
      </c>
      <c r="I2921" s="71" t="n">
        <f aca="false">IF(B2921&gt;=Settings!$B$23,1,0)</f>
        <v>0</v>
      </c>
      <c r="J2921" s="71" t="n">
        <v>1</v>
      </c>
      <c r="K2921" s="71" t="n">
        <f aca="false">F2921*I2921*J2921</f>
        <v>0</v>
      </c>
      <c r="L2921" s="71" t="n">
        <f aca="false">E2921*I2921*J2921</f>
        <v>0</v>
      </c>
      <c r="M2921" s="72" t="n">
        <f aca="false">G2921*I2921*J2921</f>
        <v>0</v>
      </c>
      <c r="N2921" s="72" t="n">
        <f aca="false">D2921*I2921*J2921</f>
        <v>-0</v>
      </c>
      <c r="O2921" s="71" t="n">
        <f aca="false">F2921*J2921</f>
        <v>4</v>
      </c>
      <c r="P2921" s="71" t="n">
        <f aca="false">E2921*J2921</f>
        <v>0</v>
      </c>
    </row>
    <row r="2922" customFormat="false" ht="15" hidden="false" customHeight="false" outlineLevel="0" collapsed="false">
      <c r="A2922" s="71" t="s">
        <v>61</v>
      </c>
      <c r="B2922" s="71" t="s">
        <v>48</v>
      </c>
      <c r="C2922" s="71" t="s">
        <v>1428</v>
      </c>
      <c r="D2922" s="72" t="n">
        <v>0</v>
      </c>
      <c r="E2922" s="71" t="n">
        <v>0</v>
      </c>
      <c r="F2922" s="71" t="n">
        <v>2</v>
      </c>
      <c r="G2922" s="72" t="n">
        <v>329.9</v>
      </c>
      <c r="H2922" s="72" t="n">
        <v>329.9</v>
      </c>
      <c r="I2922" s="71" t="n">
        <f aca="false">IF(B2922&gt;=Settings!$B$23,1,0)</f>
        <v>0</v>
      </c>
      <c r="J2922" s="71" t="n">
        <v>1</v>
      </c>
      <c r="K2922" s="71" t="n">
        <f aca="false">F2922*I2922*J2922</f>
        <v>0</v>
      </c>
      <c r="L2922" s="71" t="n">
        <f aca="false">E2922*I2922*J2922</f>
        <v>0</v>
      </c>
      <c r="M2922" s="72" t="n">
        <f aca="false">G2922*I2922*J2922</f>
        <v>0</v>
      </c>
      <c r="N2922" s="72" t="n">
        <f aca="false">D2922*I2922*J2922</f>
        <v>-0</v>
      </c>
      <c r="O2922" s="71" t="n">
        <f aca="false">F2922*J2922</f>
        <v>2</v>
      </c>
      <c r="P2922" s="71" t="n">
        <f aca="false">E2922*J2922</f>
        <v>0</v>
      </c>
    </row>
    <row r="2923" customFormat="false" ht="15" hidden="false" customHeight="false" outlineLevel="0" collapsed="false">
      <c r="A2923" s="71" t="s">
        <v>59</v>
      </c>
      <c r="B2923" s="71" t="s">
        <v>48</v>
      </c>
      <c r="C2923" s="71" t="s">
        <v>966</v>
      </c>
      <c r="D2923" s="72" t="n">
        <v>0</v>
      </c>
      <c r="E2923" s="71" t="n">
        <v>0</v>
      </c>
      <c r="F2923" s="71" t="n">
        <v>2</v>
      </c>
      <c r="G2923" s="72" t="n">
        <v>264.9</v>
      </c>
      <c r="H2923" s="72" t="n">
        <v>264.9</v>
      </c>
      <c r="I2923" s="71" t="n">
        <f aca="false">IF(B2923&gt;=Settings!$B$23,1,0)</f>
        <v>0</v>
      </c>
      <c r="J2923" s="71" t="n">
        <v>1</v>
      </c>
      <c r="K2923" s="71" t="n">
        <f aca="false">F2923*I2923*J2923</f>
        <v>0</v>
      </c>
      <c r="L2923" s="71" t="n">
        <f aca="false">E2923*I2923*J2923</f>
        <v>0</v>
      </c>
      <c r="M2923" s="72" t="n">
        <f aca="false">G2923*I2923*J2923</f>
        <v>0</v>
      </c>
      <c r="N2923" s="72" t="n">
        <f aca="false">D2923*I2923*J2923</f>
        <v>-0</v>
      </c>
      <c r="O2923" s="71" t="n">
        <f aca="false">F2923*J2923</f>
        <v>2</v>
      </c>
      <c r="P2923" s="71" t="n">
        <f aca="false">E2923*J2923</f>
        <v>0</v>
      </c>
    </row>
    <row r="2924" customFormat="false" ht="15" hidden="false" customHeight="false" outlineLevel="0" collapsed="false">
      <c r="A2924" s="71" t="s">
        <v>59</v>
      </c>
      <c r="B2924" s="71" t="s">
        <v>48</v>
      </c>
      <c r="C2924" s="71" t="s">
        <v>1308</v>
      </c>
      <c r="D2924" s="72" t="n">
        <v>0</v>
      </c>
      <c r="E2924" s="71" t="n">
        <v>0</v>
      </c>
      <c r="F2924" s="71" t="n">
        <v>8</v>
      </c>
      <c r="G2924" s="72" t="n">
        <v>618.6</v>
      </c>
      <c r="H2924" s="72" t="n">
        <v>618.6</v>
      </c>
      <c r="I2924" s="71" t="n">
        <f aca="false">IF(B2924&gt;=Settings!$B$23,1,0)</f>
        <v>0</v>
      </c>
      <c r="J2924" s="71" t="n">
        <v>1</v>
      </c>
      <c r="K2924" s="71" t="n">
        <f aca="false">F2924*I2924*J2924</f>
        <v>0</v>
      </c>
      <c r="L2924" s="71" t="n">
        <f aca="false">E2924*I2924*J2924</f>
        <v>0</v>
      </c>
      <c r="M2924" s="72" t="n">
        <f aca="false">G2924*I2924*J2924</f>
        <v>0</v>
      </c>
      <c r="N2924" s="72" t="n">
        <f aca="false">D2924*I2924*J2924</f>
        <v>-0</v>
      </c>
      <c r="O2924" s="71" t="n">
        <f aca="false">F2924*J2924</f>
        <v>8</v>
      </c>
      <c r="P2924" s="71" t="n">
        <f aca="false">E2924*J2924</f>
        <v>0</v>
      </c>
    </row>
    <row r="2925" customFormat="false" ht="15" hidden="false" customHeight="false" outlineLevel="0" collapsed="false">
      <c r="A2925" s="71" t="s">
        <v>61</v>
      </c>
      <c r="B2925" s="71" t="s">
        <v>48</v>
      </c>
      <c r="C2925" s="71" t="s">
        <v>1059</v>
      </c>
      <c r="D2925" s="72" t="n">
        <v>58.95</v>
      </c>
      <c r="E2925" s="71" t="n">
        <v>1</v>
      </c>
      <c r="F2925" s="71" t="n">
        <v>2</v>
      </c>
      <c r="G2925" s="72" t="n">
        <v>148</v>
      </c>
      <c r="H2925" s="72" t="n">
        <v>89.05</v>
      </c>
      <c r="I2925" s="71" t="n">
        <f aca="false">IF(B2925&gt;=Settings!$B$23,1,0)</f>
        <v>0</v>
      </c>
      <c r="J2925" s="71" t="n">
        <v>1</v>
      </c>
      <c r="K2925" s="71" t="n">
        <f aca="false">F2925*I2925*J2925</f>
        <v>0</v>
      </c>
      <c r="L2925" s="71" t="n">
        <f aca="false">E2925*I2925*J2925</f>
        <v>0</v>
      </c>
      <c r="M2925" s="72" t="n">
        <f aca="false">G2925*I2925*J2925</f>
        <v>0</v>
      </c>
      <c r="N2925" s="72" t="n">
        <f aca="false">D2925*I2925*J2925</f>
        <v>0</v>
      </c>
      <c r="O2925" s="71" t="n">
        <f aca="false">F2925*J2925</f>
        <v>2</v>
      </c>
      <c r="P2925" s="71" t="n">
        <f aca="false">E2925*J2925</f>
        <v>1</v>
      </c>
    </row>
    <row r="2926" customFormat="false" ht="15" hidden="false" customHeight="false" outlineLevel="0" collapsed="false">
      <c r="A2926" s="71" t="s">
        <v>60</v>
      </c>
      <c r="B2926" s="71" t="s">
        <v>48</v>
      </c>
      <c r="C2926" s="71" t="s">
        <v>1299</v>
      </c>
      <c r="D2926" s="72" t="n">
        <v>7.9</v>
      </c>
      <c r="E2926" s="71" t="n">
        <v>2</v>
      </c>
      <c r="F2926" s="71" t="n">
        <v>110</v>
      </c>
      <c r="G2926" s="72" t="n">
        <v>434.5</v>
      </c>
      <c r="H2926" s="72" t="n">
        <v>426</v>
      </c>
      <c r="I2926" s="71" t="n">
        <f aca="false">IF(B2926&gt;=Settings!$B$23,1,0)</f>
        <v>0</v>
      </c>
      <c r="J2926" s="71" t="n">
        <v>1</v>
      </c>
      <c r="K2926" s="71" t="n">
        <f aca="false">F2926*I2926*J2926</f>
        <v>0</v>
      </c>
      <c r="L2926" s="71" t="n">
        <f aca="false">E2926*I2926*J2926</f>
        <v>0</v>
      </c>
      <c r="M2926" s="72" t="n">
        <f aca="false">G2926*I2926*J2926</f>
        <v>0</v>
      </c>
      <c r="N2926" s="72" t="n">
        <f aca="false">D2926*I2926*J2926</f>
        <v>0</v>
      </c>
      <c r="O2926" s="71" t="n">
        <f aca="false">F2926*J2926</f>
        <v>110</v>
      </c>
      <c r="P2926" s="71" t="n">
        <f aca="false">E2926*J2926</f>
        <v>2</v>
      </c>
    </row>
    <row r="2927" customFormat="false" ht="15" hidden="false" customHeight="false" outlineLevel="0" collapsed="false">
      <c r="A2927" s="71" t="s">
        <v>61</v>
      </c>
      <c r="B2927" s="71" t="s">
        <v>48</v>
      </c>
      <c r="C2927" s="71" t="s">
        <v>1062</v>
      </c>
      <c r="D2927" s="72" t="n">
        <v>0</v>
      </c>
      <c r="E2927" s="71" t="n">
        <v>0</v>
      </c>
      <c r="F2927" s="71" t="n">
        <v>2</v>
      </c>
      <c r="G2927" s="72" t="n">
        <v>264.9</v>
      </c>
      <c r="H2927" s="72" t="n">
        <v>243.17</v>
      </c>
      <c r="I2927" s="71" t="n">
        <f aca="false">IF(B2927&gt;=Settings!$B$23,1,0)</f>
        <v>0</v>
      </c>
      <c r="J2927" s="71" t="n">
        <v>1</v>
      </c>
      <c r="K2927" s="71" t="n">
        <f aca="false">F2927*I2927*J2927</f>
        <v>0</v>
      </c>
      <c r="L2927" s="71" t="n">
        <f aca="false">E2927*I2927*J2927</f>
        <v>0</v>
      </c>
      <c r="M2927" s="72" t="n">
        <f aca="false">G2927*I2927*J2927</f>
        <v>0</v>
      </c>
      <c r="N2927" s="72" t="n">
        <f aca="false">D2927*I2927*J2927</f>
        <v>-0</v>
      </c>
      <c r="O2927" s="71" t="n">
        <f aca="false">F2927*J2927</f>
        <v>2</v>
      </c>
      <c r="P2927" s="71" t="n">
        <f aca="false">E2927*J2927</f>
        <v>0</v>
      </c>
    </row>
    <row r="2928" customFormat="false" ht="15" hidden="false" customHeight="false" outlineLevel="0" collapsed="false">
      <c r="A2928" s="71" t="s">
        <v>61</v>
      </c>
      <c r="B2928" s="71" t="s">
        <v>48</v>
      </c>
      <c r="C2928" s="71" t="s">
        <v>1248</v>
      </c>
      <c r="D2928" s="72" t="n">
        <v>118.96</v>
      </c>
      <c r="E2928" s="71" t="n">
        <v>1</v>
      </c>
      <c r="F2928" s="71" t="n">
        <v>3</v>
      </c>
      <c r="G2928" s="72" t="n">
        <v>409.85</v>
      </c>
      <c r="H2928" s="72" t="n">
        <v>229.42</v>
      </c>
      <c r="I2928" s="71" t="n">
        <f aca="false">IF(B2928&gt;=Settings!$B$23,1,0)</f>
        <v>0</v>
      </c>
      <c r="J2928" s="71" t="n">
        <v>1</v>
      </c>
      <c r="K2928" s="71" t="n">
        <f aca="false">F2928*I2928*J2928</f>
        <v>0</v>
      </c>
      <c r="L2928" s="71" t="n">
        <f aca="false">E2928*I2928*J2928</f>
        <v>0</v>
      </c>
      <c r="M2928" s="72" t="n">
        <f aca="false">G2928*I2928*J2928</f>
        <v>0</v>
      </c>
      <c r="N2928" s="72" t="n">
        <f aca="false">D2928*I2928*J2928</f>
        <v>0</v>
      </c>
      <c r="O2928" s="71" t="n">
        <f aca="false">F2928*J2928</f>
        <v>3</v>
      </c>
      <c r="P2928" s="71" t="n">
        <f aca="false">E2928*J2928</f>
        <v>1</v>
      </c>
    </row>
    <row r="2929" customFormat="false" ht="15" hidden="false" customHeight="false" outlineLevel="0" collapsed="false">
      <c r="A2929" s="71" t="s">
        <v>59</v>
      </c>
      <c r="B2929" s="71" t="s">
        <v>48</v>
      </c>
      <c r="C2929" s="71" t="s">
        <v>172</v>
      </c>
      <c r="D2929" s="72" t="n">
        <v>0</v>
      </c>
      <c r="E2929" s="71" t="n">
        <v>0</v>
      </c>
      <c r="F2929" s="71" t="n">
        <v>6</v>
      </c>
      <c r="G2929" s="72" t="n">
        <v>616.346</v>
      </c>
      <c r="H2929" s="72" t="n">
        <v>616.346</v>
      </c>
      <c r="I2929" s="71" t="n">
        <f aca="false">IF(B2929&gt;=Settings!$B$23,1,0)</f>
        <v>0</v>
      </c>
      <c r="J2929" s="71" t="n">
        <v>1</v>
      </c>
      <c r="K2929" s="71" t="n">
        <f aca="false">F2929*I2929*J2929</f>
        <v>0</v>
      </c>
      <c r="L2929" s="71" t="n">
        <f aca="false">E2929*I2929*J2929</f>
        <v>0</v>
      </c>
      <c r="M2929" s="72" t="n">
        <f aca="false">G2929*I2929*J2929</f>
        <v>0</v>
      </c>
      <c r="N2929" s="72" t="n">
        <f aca="false">D2929*I2929*J2929</f>
        <v>-0</v>
      </c>
      <c r="O2929" s="71" t="n">
        <f aca="false">F2929*J2929</f>
        <v>6</v>
      </c>
      <c r="P2929" s="71" t="n">
        <f aca="false">E2929*J2929</f>
        <v>0</v>
      </c>
    </row>
    <row r="2930" customFormat="false" ht="15" hidden="false" customHeight="false" outlineLevel="0" collapsed="false">
      <c r="A2930" s="71" t="s">
        <v>61</v>
      </c>
      <c r="B2930" s="71" t="s">
        <v>48</v>
      </c>
      <c r="C2930" s="71" t="s">
        <v>1249</v>
      </c>
      <c r="D2930" s="72" t="n">
        <v>0</v>
      </c>
      <c r="E2930" s="71" t="n">
        <v>0</v>
      </c>
      <c r="F2930" s="71" t="n">
        <v>1</v>
      </c>
      <c r="G2930" s="72" t="n">
        <v>79.95</v>
      </c>
      <c r="H2930" s="72" t="n">
        <v>79.95</v>
      </c>
      <c r="I2930" s="71" t="n">
        <f aca="false">IF(B2930&gt;=Settings!$B$23,1,0)</f>
        <v>0</v>
      </c>
      <c r="J2930" s="71" t="n">
        <v>1</v>
      </c>
      <c r="K2930" s="71" t="n">
        <f aca="false">F2930*I2930*J2930</f>
        <v>0</v>
      </c>
      <c r="L2930" s="71" t="n">
        <f aca="false">E2930*I2930*J2930</f>
        <v>0</v>
      </c>
      <c r="M2930" s="72" t="n">
        <f aca="false">G2930*I2930*J2930</f>
        <v>0</v>
      </c>
      <c r="N2930" s="72" t="n">
        <f aca="false">D2930*I2930*J2930</f>
        <v>-0</v>
      </c>
      <c r="O2930" s="71" t="n">
        <f aca="false">F2930*J2930</f>
        <v>1</v>
      </c>
      <c r="P2930" s="71" t="n">
        <f aca="false">E2930*J2930</f>
        <v>0</v>
      </c>
    </row>
    <row r="2931" customFormat="false" ht="15" hidden="false" customHeight="false" outlineLevel="0" collapsed="false">
      <c r="A2931" s="71" t="s">
        <v>61</v>
      </c>
      <c r="B2931" s="71" t="s">
        <v>48</v>
      </c>
      <c r="C2931" s="71" t="s">
        <v>1091</v>
      </c>
      <c r="D2931" s="72" t="n">
        <v>0</v>
      </c>
      <c r="E2931" s="71" t="n">
        <v>0</v>
      </c>
      <c r="F2931" s="71" t="n">
        <v>1</v>
      </c>
      <c r="G2931" s="72" t="n">
        <v>139.95</v>
      </c>
      <c r="H2931" s="72" t="n">
        <v>139.95</v>
      </c>
      <c r="I2931" s="71" t="n">
        <f aca="false">IF(B2931&gt;=Settings!$B$23,1,0)</f>
        <v>0</v>
      </c>
      <c r="J2931" s="71" t="n">
        <v>1</v>
      </c>
      <c r="K2931" s="71" t="n">
        <f aca="false">F2931*I2931*J2931</f>
        <v>0</v>
      </c>
      <c r="L2931" s="71" t="n">
        <f aca="false">E2931*I2931*J2931</f>
        <v>0</v>
      </c>
      <c r="M2931" s="72" t="n">
        <f aca="false">G2931*I2931*J2931</f>
        <v>0</v>
      </c>
      <c r="N2931" s="72" t="n">
        <f aca="false">D2931*I2931*J2931</f>
        <v>-0</v>
      </c>
      <c r="O2931" s="71" t="n">
        <f aca="false">F2931*J2931</f>
        <v>1</v>
      </c>
      <c r="P2931" s="71" t="n">
        <f aca="false">E2931*J2931</f>
        <v>0</v>
      </c>
    </row>
    <row r="2932" customFormat="false" ht="15" hidden="false" customHeight="false" outlineLevel="0" collapsed="false">
      <c r="A2932" s="71" t="s">
        <v>61</v>
      </c>
      <c r="B2932" s="71" t="s">
        <v>48</v>
      </c>
      <c r="C2932" s="71" t="s">
        <v>120</v>
      </c>
      <c r="D2932" s="72" t="n">
        <v>0</v>
      </c>
      <c r="E2932" s="71" t="n">
        <v>0</v>
      </c>
      <c r="F2932" s="71" t="n">
        <v>11</v>
      </c>
      <c r="G2932" s="72" t="n">
        <v>1089.45</v>
      </c>
      <c r="H2932" s="72" t="n">
        <v>1008.25</v>
      </c>
      <c r="I2932" s="71" t="n">
        <f aca="false">IF(B2932&gt;=Settings!$B$23,1,0)</f>
        <v>0</v>
      </c>
      <c r="J2932" s="71" t="n">
        <v>1</v>
      </c>
      <c r="K2932" s="71" t="n">
        <f aca="false">F2932*I2932*J2932</f>
        <v>0</v>
      </c>
      <c r="L2932" s="71" t="n">
        <f aca="false">E2932*I2932*J2932</f>
        <v>0</v>
      </c>
      <c r="M2932" s="72" t="n">
        <f aca="false">G2932*I2932*J2932</f>
        <v>0</v>
      </c>
      <c r="N2932" s="72" t="n">
        <f aca="false">D2932*I2932*J2932</f>
        <v>-0</v>
      </c>
      <c r="O2932" s="71" t="n">
        <f aca="false">F2932*J2932</f>
        <v>11</v>
      </c>
      <c r="P2932" s="71" t="n">
        <f aca="false">E2932*J2932</f>
        <v>0</v>
      </c>
    </row>
    <row r="2933" customFormat="false" ht="15" hidden="false" customHeight="false" outlineLevel="0" collapsed="false">
      <c r="A2933" s="71" t="s">
        <v>60</v>
      </c>
      <c r="B2933" s="71" t="s">
        <v>48</v>
      </c>
      <c r="C2933" s="71" t="s">
        <v>1084</v>
      </c>
      <c r="D2933" s="72" t="n">
        <v>0</v>
      </c>
      <c r="E2933" s="71" t="n">
        <v>0</v>
      </c>
      <c r="F2933" s="71" t="n">
        <v>3</v>
      </c>
      <c r="G2933" s="72" t="n">
        <v>134.85</v>
      </c>
      <c r="H2933" s="72" t="n">
        <v>134.85</v>
      </c>
      <c r="I2933" s="71" t="n">
        <f aca="false">IF(B2933&gt;=Settings!$B$23,1,0)</f>
        <v>0</v>
      </c>
      <c r="J2933" s="71" t="n">
        <v>1</v>
      </c>
      <c r="K2933" s="71" t="n">
        <f aca="false">F2933*I2933*J2933</f>
        <v>0</v>
      </c>
      <c r="L2933" s="71" t="n">
        <f aca="false">E2933*I2933*J2933</f>
        <v>0</v>
      </c>
      <c r="M2933" s="72" t="n">
        <f aca="false">G2933*I2933*J2933</f>
        <v>0</v>
      </c>
      <c r="N2933" s="72" t="n">
        <f aca="false">D2933*I2933*J2933</f>
        <v>-0</v>
      </c>
      <c r="O2933" s="71" t="n">
        <f aca="false">F2933*J2933</f>
        <v>3</v>
      </c>
      <c r="P2933" s="71" t="n">
        <f aca="false">E2933*J2933</f>
        <v>0</v>
      </c>
    </row>
    <row r="2934" customFormat="false" ht="15" hidden="false" customHeight="false" outlineLevel="0" collapsed="false">
      <c r="A2934" s="71" t="s">
        <v>61</v>
      </c>
      <c r="B2934" s="71" t="s">
        <v>48</v>
      </c>
      <c r="C2934" s="71" t="s">
        <v>585</v>
      </c>
      <c r="D2934" s="72" t="n">
        <v>0</v>
      </c>
      <c r="E2934" s="71" t="n">
        <v>0</v>
      </c>
      <c r="F2934" s="71" t="n">
        <v>1</v>
      </c>
      <c r="G2934" s="72" t="n">
        <v>79.95</v>
      </c>
      <c r="H2934" s="72" t="n">
        <v>67.96</v>
      </c>
      <c r="I2934" s="71" t="n">
        <f aca="false">IF(B2934&gt;=Settings!$B$23,1,0)</f>
        <v>0</v>
      </c>
      <c r="J2934" s="71" t="n">
        <v>1</v>
      </c>
      <c r="K2934" s="71" t="n">
        <f aca="false">F2934*I2934*J2934</f>
        <v>0</v>
      </c>
      <c r="L2934" s="71" t="n">
        <f aca="false">E2934*I2934*J2934</f>
        <v>0</v>
      </c>
      <c r="M2934" s="72" t="n">
        <f aca="false">G2934*I2934*J2934</f>
        <v>0</v>
      </c>
      <c r="N2934" s="72" t="n">
        <f aca="false">D2934*I2934*J2934</f>
        <v>-0</v>
      </c>
      <c r="O2934" s="71" t="n">
        <f aca="false">F2934*J2934</f>
        <v>1</v>
      </c>
      <c r="P2934" s="71" t="n">
        <f aca="false">E2934*J2934</f>
        <v>0</v>
      </c>
    </row>
    <row r="2935" customFormat="false" ht="15" hidden="false" customHeight="false" outlineLevel="0" collapsed="false">
      <c r="A2935" s="71" t="s">
        <v>60</v>
      </c>
      <c r="B2935" s="71" t="s">
        <v>48</v>
      </c>
      <c r="C2935" s="71" t="s">
        <v>1093</v>
      </c>
      <c r="D2935" s="72" t="n">
        <v>234.9</v>
      </c>
      <c r="E2935" s="71" t="n">
        <v>2</v>
      </c>
      <c r="F2935" s="71" t="n">
        <v>16</v>
      </c>
      <c r="G2935" s="72" t="n">
        <v>1984.2</v>
      </c>
      <c r="H2935" s="72" t="n">
        <v>1749.3</v>
      </c>
      <c r="I2935" s="71" t="n">
        <f aca="false">IF(B2935&gt;=Settings!$B$23,1,0)</f>
        <v>0</v>
      </c>
      <c r="J2935" s="71" t="n">
        <v>1</v>
      </c>
      <c r="K2935" s="71" t="n">
        <f aca="false">F2935*I2935*J2935</f>
        <v>0</v>
      </c>
      <c r="L2935" s="71" t="n">
        <f aca="false">E2935*I2935*J2935</f>
        <v>0</v>
      </c>
      <c r="M2935" s="72" t="n">
        <f aca="false">G2935*I2935*J2935</f>
        <v>0</v>
      </c>
      <c r="N2935" s="72" t="n">
        <f aca="false">D2935*I2935*J2935</f>
        <v>0</v>
      </c>
      <c r="O2935" s="71" t="n">
        <f aca="false">F2935*J2935</f>
        <v>16</v>
      </c>
      <c r="P2935" s="71" t="n">
        <f aca="false">E2935*J2935</f>
        <v>2</v>
      </c>
    </row>
    <row r="2936" customFormat="false" ht="15" hidden="false" customHeight="false" outlineLevel="0" collapsed="false">
      <c r="A2936" s="71" t="s">
        <v>59</v>
      </c>
      <c r="B2936" s="71" t="s">
        <v>48</v>
      </c>
      <c r="C2936" s="71" t="s">
        <v>2151</v>
      </c>
      <c r="D2936" s="72" t="n">
        <v>0</v>
      </c>
      <c r="E2936" s="71" t="n">
        <v>0</v>
      </c>
      <c r="F2936" s="71" t="n">
        <v>3</v>
      </c>
      <c r="G2936" s="72" t="n">
        <v>308.647</v>
      </c>
      <c r="H2936" s="72" t="n">
        <v>308.647</v>
      </c>
      <c r="I2936" s="71" t="n">
        <f aca="false">IF(B2936&gt;=Settings!$B$23,1,0)</f>
        <v>0</v>
      </c>
      <c r="J2936" s="71" t="n">
        <v>1</v>
      </c>
      <c r="K2936" s="71" t="n">
        <f aca="false">F2936*I2936*J2936</f>
        <v>0</v>
      </c>
      <c r="L2936" s="71" t="n">
        <f aca="false">E2936*I2936*J2936</f>
        <v>0</v>
      </c>
      <c r="M2936" s="72" t="n">
        <f aca="false">G2936*I2936*J2936</f>
        <v>0</v>
      </c>
      <c r="N2936" s="72" t="n">
        <f aca="false">D2936*I2936*J2936</f>
        <v>-0</v>
      </c>
      <c r="O2936" s="71" t="n">
        <f aca="false">F2936*J2936</f>
        <v>3</v>
      </c>
      <c r="P2936" s="71" t="n">
        <f aca="false">E2936*J2936</f>
        <v>0</v>
      </c>
    </row>
    <row r="2937" customFormat="false" ht="15" hidden="false" customHeight="false" outlineLevel="0" collapsed="false">
      <c r="A2937" s="71" t="s">
        <v>59</v>
      </c>
      <c r="B2937" s="71" t="s">
        <v>48</v>
      </c>
      <c r="C2937" s="71" t="s">
        <v>934</v>
      </c>
      <c r="D2937" s="72" t="n">
        <v>0</v>
      </c>
      <c r="E2937" s="71" t="n">
        <v>0</v>
      </c>
      <c r="F2937" s="71" t="n">
        <v>19</v>
      </c>
      <c r="G2937" s="72" t="n">
        <v>1978.764</v>
      </c>
      <c r="H2937" s="72" t="n">
        <v>1978.764</v>
      </c>
      <c r="I2937" s="71" t="n">
        <f aca="false">IF(B2937&gt;=Settings!$B$23,1,0)</f>
        <v>0</v>
      </c>
      <c r="J2937" s="71" t="n">
        <v>1</v>
      </c>
      <c r="K2937" s="71" t="n">
        <f aca="false">F2937*I2937*J2937</f>
        <v>0</v>
      </c>
      <c r="L2937" s="71" t="n">
        <f aca="false">E2937*I2937*J2937</f>
        <v>0</v>
      </c>
      <c r="M2937" s="72" t="n">
        <f aca="false">G2937*I2937*J2937</f>
        <v>0</v>
      </c>
      <c r="N2937" s="72" t="n">
        <f aca="false">D2937*I2937*J2937</f>
        <v>-0</v>
      </c>
      <c r="O2937" s="71" t="n">
        <f aca="false">F2937*J2937</f>
        <v>19</v>
      </c>
      <c r="P2937" s="71" t="n">
        <f aca="false">E2937*J2937</f>
        <v>0</v>
      </c>
    </row>
    <row r="2938" customFormat="false" ht="15" hidden="false" customHeight="false" outlineLevel="0" collapsed="false">
      <c r="A2938" s="71" t="s">
        <v>61</v>
      </c>
      <c r="B2938" s="71" t="s">
        <v>48</v>
      </c>
      <c r="C2938" s="71" t="s">
        <v>1299</v>
      </c>
      <c r="D2938" s="72" t="n">
        <v>17.96</v>
      </c>
      <c r="E2938" s="71" t="n">
        <v>5</v>
      </c>
      <c r="F2938" s="71" t="n">
        <v>97</v>
      </c>
      <c r="G2938" s="72" t="n">
        <v>383.15</v>
      </c>
      <c r="H2938" s="72" t="n">
        <v>347.05</v>
      </c>
      <c r="I2938" s="71" t="n">
        <f aca="false">IF(B2938&gt;=Settings!$B$23,1,0)</f>
        <v>0</v>
      </c>
      <c r="J2938" s="71" t="n">
        <v>1</v>
      </c>
      <c r="K2938" s="71" t="n">
        <f aca="false">F2938*I2938*J2938</f>
        <v>0</v>
      </c>
      <c r="L2938" s="71" t="n">
        <f aca="false">E2938*I2938*J2938</f>
        <v>0</v>
      </c>
      <c r="M2938" s="72" t="n">
        <f aca="false">G2938*I2938*J2938</f>
        <v>0</v>
      </c>
      <c r="N2938" s="72" t="n">
        <f aca="false">D2938*I2938*J2938</f>
        <v>0</v>
      </c>
      <c r="O2938" s="71" t="n">
        <f aca="false">F2938*J2938</f>
        <v>97</v>
      </c>
      <c r="P2938" s="71" t="n">
        <f aca="false">E2938*J2938</f>
        <v>5</v>
      </c>
    </row>
    <row r="2939" customFormat="false" ht="15" hidden="false" customHeight="false" outlineLevel="0" collapsed="false">
      <c r="A2939" s="71" t="s">
        <v>61</v>
      </c>
      <c r="B2939" s="71" t="s">
        <v>48</v>
      </c>
      <c r="C2939" s="71" t="s">
        <v>954</v>
      </c>
      <c r="D2939" s="72" t="n">
        <v>0</v>
      </c>
      <c r="E2939" s="71" t="n">
        <v>0</v>
      </c>
      <c r="F2939" s="71" t="n">
        <v>1</v>
      </c>
      <c r="G2939" s="72" t="n">
        <v>137.95</v>
      </c>
      <c r="H2939" s="72" t="n">
        <v>137.95</v>
      </c>
      <c r="I2939" s="71" t="n">
        <f aca="false">IF(B2939&gt;=Settings!$B$23,1,0)</f>
        <v>0</v>
      </c>
      <c r="J2939" s="71" t="n">
        <v>1</v>
      </c>
      <c r="K2939" s="71" t="n">
        <f aca="false">F2939*I2939*J2939</f>
        <v>0</v>
      </c>
      <c r="L2939" s="71" t="n">
        <f aca="false">E2939*I2939*J2939</f>
        <v>0</v>
      </c>
      <c r="M2939" s="72" t="n">
        <f aca="false">G2939*I2939*J2939</f>
        <v>0</v>
      </c>
      <c r="N2939" s="72" t="n">
        <f aca="false">D2939*I2939*J2939</f>
        <v>-0</v>
      </c>
      <c r="O2939" s="71" t="n">
        <f aca="false">F2939*J2939</f>
        <v>1</v>
      </c>
      <c r="P2939" s="71" t="n">
        <f aca="false">E2939*J2939</f>
        <v>0</v>
      </c>
    </row>
    <row r="2940" customFormat="false" ht="15" hidden="false" customHeight="false" outlineLevel="0" collapsed="false">
      <c r="A2940" s="71" t="s">
        <v>59</v>
      </c>
      <c r="B2940" s="71" t="s">
        <v>48</v>
      </c>
      <c r="C2940" s="71" t="s">
        <v>1324</v>
      </c>
      <c r="D2940" s="72" t="n">
        <v>0</v>
      </c>
      <c r="E2940" s="71" t="n">
        <v>0</v>
      </c>
      <c r="F2940" s="71" t="n">
        <v>7</v>
      </c>
      <c r="G2940" s="72" t="n">
        <v>1131.45</v>
      </c>
      <c r="H2940" s="72" t="n">
        <v>1131.45</v>
      </c>
      <c r="I2940" s="71" t="n">
        <f aca="false">IF(B2940&gt;=Settings!$B$23,1,0)</f>
        <v>0</v>
      </c>
      <c r="J2940" s="71" t="n">
        <v>1</v>
      </c>
      <c r="K2940" s="71" t="n">
        <f aca="false">F2940*I2940*J2940</f>
        <v>0</v>
      </c>
      <c r="L2940" s="71" t="n">
        <f aca="false">E2940*I2940*J2940</f>
        <v>0</v>
      </c>
      <c r="M2940" s="72" t="n">
        <f aca="false">G2940*I2940*J2940</f>
        <v>0</v>
      </c>
      <c r="N2940" s="72" t="n">
        <f aca="false">D2940*I2940*J2940</f>
        <v>-0</v>
      </c>
      <c r="O2940" s="71" t="n">
        <f aca="false">F2940*J2940</f>
        <v>7</v>
      </c>
      <c r="P2940" s="71" t="n">
        <f aca="false">E2940*J2940</f>
        <v>0</v>
      </c>
    </row>
    <row r="2941" customFormat="false" ht="15" hidden="false" customHeight="false" outlineLevel="0" collapsed="false">
      <c r="A2941" s="71" t="s">
        <v>59</v>
      </c>
      <c r="B2941" s="71" t="s">
        <v>48</v>
      </c>
      <c r="C2941" s="71" t="s">
        <v>1284</v>
      </c>
      <c r="D2941" s="72" t="n">
        <v>0</v>
      </c>
      <c r="E2941" s="71" t="n">
        <v>0</v>
      </c>
      <c r="F2941" s="71" t="n">
        <v>2</v>
      </c>
      <c r="G2941" s="72" t="n">
        <v>291.9</v>
      </c>
      <c r="H2941" s="72" t="n">
        <v>291.9</v>
      </c>
      <c r="I2941" s="71" t="n">
        <f aca="false">IF(B2941&gt;=Settings!$B$23,1,0)</f>
        <v>0</v>
      </c>
      <c r="J2941" s="71" t="n">
        <v>1</v>
      </c>
      <c r="K2941" s="71" t="n">
        <f aca="false">F2941*I2941*J2941</f>
        <v>0</v>
      </c>
      <c r="L2941" s="71" t="n">
        <f aca="false">E2941*I2941*J2941</f>
        <v>0</v>
      </c>
      <c r="M2941" s="72" t="n">
        <f aca="false">G2941*I2941*J2941</f>
        <v>0</v>
      </c>
      <c r="N2941" s="72" t="n">
        <f aca="false">D2941*I2941*J2941</f>
        <v>-0</v>
      </c>
      <c r="O2941" s="71" t="n">
        <f aca="false">F2941*J2941</f>
        <v>2</v>
      </c>
      <c r="P2941" s="71" t="n">
        <f aca="false">E2941*J2941</f>
        <v>0</v>
      </c>
    </row>
    <row r="2942" customFormat="false" ht="15" hidden="false" customHeight="false" outlineLevel="0" collapsed="false">
      <c r="A2942" s="71" t="s">
        <v>61</v>
      </c>
      <c r="B2942" s="71" t="s">
        <v>48</v>
      </c>
      <c r="C2942" s="71" t="s">
        <v>1408</v>
      </c>
      <c r="D2942" s="72" t="n">
        <v>48.42</v>
      </c>
      <c r="E2942" s="71" t="n">
        <v>1</v>
      </c>
      <c r="F2942" s="71" t="n">
        <v>2</v>
      </c>
      <c r="G2942" s="72" t="n">
        <v>113.9</v>
      </c>
      <c r="H2942" s="72" t="n">
        <v>48.41</v>
      </c>
      <c r="I2942" s="71" t="n">
        <f aca="false">IF(B2942&gt;=Settings!$B$23,1,0)</f>
        <v>0</v>
      </c>
      <c r="J2942" s="71" t="n">
        <v>1</v>
      </c>
      <c r="K2942" s="71" t="n">
        <f aca="false">F2942*I2942*J2942</f>
        <v>0</v>
      </c>
      <c r="L2942" s="71" t="n">
        <f aca="false">E2942*I2942*J2942</f>
        <v>0</v>
      </c>
      <c r="M2942" s="72" t="n">
        <f aca="false">G2942*I2942*J2942</f>
        <v>0</v>
      </c>
      <c r="N2942" s="72" t="n">
        <f aca="false">D2942*I2942*J2942</f>
        <v>0</v>
      </c>
      <c r="O2942" s="71" t="n">
        <f aca="false">F2942*J2942</f>
        <v>2</v>
      </c>
      <c r="P2942" s="71" t="n">
        <f aca="false">E2942*J2942</f>
        <v>1</v>
      </c>
    </row>
    <row r="2943" customFormat="false" ht="15" hidden="false" customHeight="false" outlineLevel="0" collapsed="false">
      <c r="A2943" s="71" t="s">
        <v>59</v>
      </c>
      <c r="B2943" s="71" t="s">
        <v>48</v>
      </c>
      <c r="C2943" s="71" t="s">
        <v>937</v>
      </c>
      <c r="D2943" s="72" t="n">
        <v>0</v>
      </c>
      <c r="E2943" s="71" t="n">
        <v>0</v>
      </c>
      <c r="F2943" s="71" t="n">
        <v>80</v>
      </c>
      <c r="G2943" s="72" t="n">
        <v>958.882</v>
      </c>
      <c r="H2943" s="72" t="n">
        <v>958.882</v>
      </c>
      <c r="I2943" s="71" t="n">
        <f aca="false">IF(B2943&gt;=Settings!$B$23,1,0)</f>
        <v>0</v>
      </c>
      <c r="J2943" s="71" t="n">
        <v>1</v>
      </c>
      <c r="K2943" s="71" t="n">
        <f aca="false">F2943*I2943*J2943</f>
        <v>0</v>
      </c>
      <c r="L2943" s="71" t="n">
        <f aca="false">E2943*I2943*J2943</f>
        <v>0</v>
      </c>
      <c r="M2943" s="72" t="n">
        <f aca="false">G2943*I2943*J2943</f>
        <v>0</v>
      </c>
      <c r="N2943" s="72" t="n">
        <f aca="false">D2943*I2943*J2943</f>
        <v>-0</v>
      </c>
      <c r="O2943" s="71" t="n">
        <f aca="false">F2943*J2943</f>
        <v>80</v>
      </c>
      <c r="P2943" s="71" t="n">
        <f aca="false">E2943*J2943</f>
        <v>0</v>
      </c>
    </row>
    <row r="2944" customFormat="false" ht="15" hidden="false" customHeight="false" outlineLevel="0" collapsed="false">
      <c r="A2944" s="71" t="s">
        <v>59</v>
      </c>
      <c r="B2944" s="71" t="s">
        <v>48</v>
      </c>
      <c r="C2944" s="71" t="s">
        <v>2152</v>
      </c>
      <c r="D2944" s="72" t="n">
        <v>0</v>
      </c>
      <c r="E2944" s="71" t="n">
        <v>0</v>
      </c>
      <c r="F2944" s="71" t="n">
        <v>1</v>
      </c>
      <c r="G2944" s="72" t="n">
        <v>104.95</v>
      </c>
      <c r="H2944" s="72" t="n">
        <v>104.95</v>
      </c>
      <c r="I2944" s="71" t="n">
        <f aca="false">IF(B2944&gt;=Settings!$B$23,1,0)</f>
        <v>0</v>
      </c>
      <c r="J2944" s="71" t="n">
        <v>1</v>
      </c>
      <c r="K2944" s="71" t="n">
        <f aca="false">F2944*I2944*J2944</f>
        <v>0</v>
      </c>
      <c r="L2944" s="71" t="n">
        <f aca="false">E2944*I2944*J2944</f>
        <v>0</v>
      </c>
      <c r="M2944" s="72" t="n">
        <f aca="false">G2944*I2944*J2944</f>
        <v>0</v>
      </c>
      <c r="N2944" s="72" t="n">
        <f aca="false">D2944*I2944*J2944</f>
        <v>-0</v>
      </c>
      <c r="O2944" s="71" t="n">
        <f aca="false">F2944*J2944</f>
        <v>1</v>
      </c>
      <c r="P2944" s="71" t="n">
        <f aca="false">E2944*J2944</f>
        <v>0</v>
      </c>
    </row>
    <row r="2945" customFormat="false" ht="15" hidden="false" customHeight="false" outlineLevel="0" collapsed="false">
      <c r="A2945" s="71" t="s">
        <v>61</v>
      </c>
      <c r="B2945" s="71" t="s">
        <v>48</v>
      </c>
      <c r="C2945" s="71" t="s">
        <v>1130</v>
      </c>
      <c r="D2945" s="72" t="n">
        <v>0</v>
      </c>
      <c r="E2945" s="71" t="n">
        <v>0</v>
      </c>
      <c r="F2945" s="71" t="n">
        <v>6</v>
      </c>
      <c r="G2945" s="72" t="n">
        <v>672.9</v>
      </c>
      <c r="H2945" s="72" t="n">
        <v>639.26</v>
      </c>
      <c r="I2945" s="71" t="n">
        <f aca="false">IF(B2945&gt;=Settings!$B$23,1,0)</f>
        <v>0</v>
      </c>
      <c r="J2945" s="71" t="n">
        <v>1</v>
      </c>
      <c r="K2945" s="71" t="n">
        <f aca="false">F2945*I2945*J2945</f>
        <v>0</v>
      </c>
      <c r="L2945" s="71" t="n">
        <f aca="false">E2945*I2945*J2945</f>
        <v>0</v>
      </c>
      <c r="M2945" s="72" t="n">
        <f aca="false">G2945*I2945*J2945</f>
        <v>0</v>
      </c>
      <c r="N2945" s="72" t="n">
        <f aca="false">D2945*I2945*J2945</f>
        <v>-0</v>
      </c>
      <c r="O2945" s="71" t="n">
        <f aca="false">F2945*J2945</f>
        <v>6</v>
      </c>
      <c r="P2945" s="71" t="n">
        <f aca="false">E2945*J2945</f>
        <v>0</v>
      </c>
    </row>
    <row r="2946" customFormat="false" ht="15" hidden="false" customHeight="false" outlineLevel="0" collapsed="false">
      <c r="A2946" s="71" t="s">
        <v>60</v>
      </c>
      <c r="B2946" s="71" t="s">
        <v>48</v>
      </c>
      <c r="C2946" s="71" t="s">
        <v>1308</v>
      </c>
      <c r="D2946" s="72" t="n">
        <v>233.85</v>
      </c>
      <c r="E2946" s="71" t="n">
        <v>3</v>
      </c>
      <c r="F2946" s="71" t="n">
        <v>44</v>
      </c>
      <c r="G2946" s="72" t="n">
        <v>3394.8</v>
      </c>
      <c r="H2946" s="72" t="n">
        <v>3160.95</v>
      </c>
      <c r="I2946" s="71" t="n">
        <f aca="false">IF(B2946&gt;=Settings!$B$23,1,0)</f>
        <v>0</v>
      </c>
      <c r="J2946" s="71" t="n">
        <v>1</v>
      </c>
      <c r="K2946" s="71" t="n">
        <f aca="false">F2946*I2946*J2946</f>
        <v>0</v>
      </c>
      <c r="L2946" s="71" t="n">
        <f aca="false">E2946*I2946*J2946</f>
        <v>0</v>
      </c>
      <c r="M2946" s="72" t="n">
        <f aca="false">G2946*I2946*J2946</f>
        <v>0</v>
      </c>
      <c r="N2946" s="72" t="n">
        <f aca="false">D2946*I2946*J2946</f>
        <v>0</v>
      </c>
      <c r="O2946" s="71" t="n">
        <f aca="false">F2946*J2946</f>
        <v>44</v>
      </c>
      <c r="P2946" s="71" t="n">
        <f aca="false">E2946*J2946</f>
        <v>3</v>
      </c>
    </row>
    <row r="2947" customFormat="false" ht="15" hidden="false" customHeight="false" outlineLevel="0" collapsed="false">
      <c r="A2947" s="71" t="s">
        <v>59</v>
      </c>
      <c r="B2947" s="71" t="s">
        <v>48</v>
      </c>
      <c r="C2947" s="71" t="s">
        <v>923</v>
      </c>
      <c r="D2947" s="72" t="n">
        <v>0</v>
      </c>
      <c r="E2947" s="71" t="n">
        <v>0</v>
      </c>
      <c r="F2947" s="71" t="n">
        <v>13</v>
      </c>
      <c r="G2947" s="72" t="n">
        <v>1374.35</v>
      </c>
      <c r="H2947" s="72" t="n">
        <v>1374.35</v>
      </c>
      <c r="I2947" s="71" t="n">
        <f aca="false">IF(B2947&gt;=Settings!$B$23,1,0)</f>
        <v>0</v>
      </c>
      <c r="J2947" s="71" t="n">
        <v>1</v>
      </c>
      <c r="K2947" s="71" t="n">
        <f aca="false">F2947*I2947*J2947</f>
        <v>0</v>
      </c>
      <c r="L2947" s="71" t="n">
        <f aca="false">E2947*I2947*J2947</f>
        <v>0</v>
      </c>
      <c r="M2947" s="72" t="n">
        <f aca="false">G2947*I2947*J2947</f>
        <v>0</v>
      </c>
      <c r="N2947" s="72" t="n">
        <f aca="false">D2947*I2947*J2947</f>
        <v>-0</v>
      </c>
      <c r="O2947" s="71" t="n">
        <f aca="false">F2947*J2947</f>
        <v>13</v>
      </c>
      <c r="P2947" s="71" t="n">
        <f aca="false">E2947*J2947</f>
        <v>0</v>
      </c>
    </row>
    <row r="2948" customFormat="false" ht="15" hidden="false" customHeight="false" outlineLevel="0" collapsed="false">
      <c r="A2948" s="71" t="s">
        <v>59</v>
      </c>
      <c r="B2948" s="71" t="s">
        <v>48</v>
      </c>
      <c r="C2948" s="71" t="s">
        <v>634</v>
      </c>
      <c r="D2948" s="72" t="n">
        <v>0</v>
      </c>
      <c r="E2948" s="71" t="n">
        <v>0</v>
      </c>
      <c r="F2948" s="71" t="n">
        <v>38</v>
      </c>
      <c r="G2948" s="72" t="n">
        <v>2781.993</v>
      </c>
      <c r="H2948" s="72" t="n">
        <v>2781.993</v>
      </c>
      <c r="I2948" s="71" t="n">
        <f aca="false">IF(B2948&gt;=Settings!$B$23,1,0)</f>
        <v>0</v>
      </c>
      <c r="J2948" s="71" t="n">
        <v>1</v>
      </c>
      <c r="K2948" s="71" t="n">
        <f aca="false">F2948*I2948*J2948</f>
        <v>0</v>
      </c>
      <c r="L2948" s="71" t="n">
        <f aca="false">E2948*I2948*J2948</f>
        <v>0</v>
      </c>
      <c r="M2948" s="72" t="n">
        <f aca="false">G2948*I2948*J2948</f>
        <v>0</v>
      </c>
      <c r="N2948" s="72" t="n">
        <f aca="false">D2948*I2948*J2948</f>
        <v>-0</v>
      </c>
      <c r="O2948" s="71" t="n">
        <f aca="false">F2948*J2948</f>
        <v>38</v>
      </c>
      <c r="P2948" s="71" t="n">
        <f aca="false">E2948*J2948</f>
        <v>0</v>
      </c>
    </row>
    <row r="2949" customFormat="false" ht="15" hidden="false" customHeight="false" outlineLevel="0" collapsed="false">
      <c r="A2949" s="71" t="s">
        <v>60</v>
      </c>
      <c r="B2949" s="71" t="s">
        <v>48</v>
      </c>
      <c r="C2949" s="71" t="s">
        <v>1389</v>
      </c>
      <c r="D2949" s="72" t="n">
        <v>15.95</v>
      </c>
      <c r="E2949" s="71" t="n">
        <v>1</v>
      </c>
      <c r="F2949" s="71" t="n">
        <v>7</v>
      </c>
      <c r="G2949" s="72" t="n">
        <v>111.65</v>
      </c>
      <c r="H2949" s="72" t="n">
        <v>95.7</v>
      </c>
      <c r="I2949" s="71" t="n">
        <f aca="false">IF(B2949&gt;=Settings!$B$23,1,0)</f>
        <v>0</v>
      </c>
      <c r="J2949" s="71" t="n">
        <v>1</v>
      </c>
      <c r="K2949" s="71" t="n">
        <f aca="false">F2949*I2949*J2949</f>
        <v>0</v>
      </c>
      <c r="L2949" s="71" t="n">
        <f aca="false">E2949*I2949*J2949</f>
        <v>0</v>
      </c>
      <c r="M2949" s="72" t="n">
        <f aca="false">G2949*I2949*J2949</f>
        <v>0</v>
      </c>
      <c r="N2949" s="72" t="n">
        <f aca="false">D2949*I2949*J2949</f>
        <v>0</v>
      </c>
      <c r="O2949" s="71" t="n">
        <f aca="false">F2949*J2949</f>
        <v>7</v>
      </c>
      <c r="P2949" s="71" t="n">
        <f aca="false">E2949*J2949</f>
        <v>1</v>
      </c>
    </row>
    <row r="2950" customFormat="false" ht="15" hidden="false" customHeight="false" outlineLevel="0" collapsed="false">
      <c r="A2950" s="71" t="s">
        <v>59</v>
      </c>
      <c r="B2950" s="71" t="s">
        <v>48</v>
      </c>
      <c r="C2950" s="71" t="s">
        <v>1395</v>
      </c>
      <c r="D2950" s="72" t="n">
        <v>0</v>
      </c>
      <c r="E2950" s="71" t="n">
        <v>0</v>
      </c>
      <c r="F2950" s="71" t="n">
        <v>3</v>
      </c>
      <c r="G2950" s="72" t="n">
        <v>317.85</v>
      </c>
      <c r="H2950" s="72" t="n">
        <v>317.85</v>
      </c>
      <c r="I2950" s="71" t="n">
        <f aca="false">IF(B2950&gt;=Settings!$B$23,1,0)</f>
        <v>0</v>
      </c>
      <c r="J2950" s="71" t="n">
        <v>1</v>
      </c>
      <c r="K2950" s="71" t="n">
        <f aca="false">F2950*I2950*J2950</f>
        <v>0</v>
      </c>
      <c r="L2950" s="71" t="n">
        <f aca="false">E2950*I2950*J2950</f>
        <v>0</v>
      </c>
      <c r="M2950" s="72" t="n">
        <f aca="false">G2950*I2950*J2950</f>
        <v>0</v>
      </c>
      <c r="N2950" s="72" t="n">
        <f aca="false">D2950*I2950*J2950</f>
        <v>-0</v>
      </c>
      <c r="O2950" s="71" t="n">
        <f aca="false">F2950*J2950</f>
        <v>3</v>
      </c>
      <c r="P2950" s="71" t="n">
        <f aca="false">E2950*J2950</f>
        <v>0</v>
      </c>
    </row>
    <row r="2951" customFormat="false" ht="15" hidden="false" customHeight="false" outlineLevel="0" collapsed="false">
      <c r="A2951" s="71" t="s">
        <v>59</v>
      </c>
      <c r="B2951" s="71" t="s">
        <v>48</v>
      </c>
      <c r="C2951" s="71" t="s">
        <v>1040</v>
      </c>
      <c r="D2951" s="72" t="n">
        <v>0</v>
      </c>
      <c r="E2951" s="71" t="n">
        <v>0</v>
      </c>
      <c r="F2951" s="71" t="n">
        <v>4</v>
      </c>
      <c r="G2951" s="72" t="n">
        <v>199.8</v>
      </c>
      <c r="H2951" s="72" t="n">
        <v>199.8</v>
      </c>
      <c r="I2951" s="71" t="n">
        <f aca="false">IF(B2951&gt;=Settings!$B$23,1,0)</f>
        <v>0</v>
      </c>
      <c r="J2951" s="71" t="n">
        <v>1</v>
      </c>
      <c r="K2951" s="71" t="n">
        <f aca="false">F2951*I2951*J2951</f>
        <v>0</v>
      </c>
      <c r="L2951" s="71" t="n">
        <f aca="false">E2951*I2951*J2951</f>
        <v>0</v>
      </c>
      <c r="M2951" s="72" t="n">
        <f aca="false">G2951*I2951*J2951</f>
        <v>0</v>
      </c>
      <c r="N2951" s="72" t="n">
        <f aca="false">D2951*I2951*J2951</f>
        <v>-0</v>
      </c>
      <c r="O2951" s="71" t="n">
        <f aca="false">F2951*J2951</f>
        <v>4</v>
      </c>
      <c r="P2951" s="71" t="n">
        <f aca="false">E2951*J2951</f>
        <v>0</v>
      </c>
    </row>
    <row r="2952" customFormat="false" ht="15" hidden="false" customHeight="false" outlineLevel="0" collapsed="false">
      <c r="A2952" s="71" t="s">
        <v>61</v>
      </c>
      <c r="B2952" s="71" t="s">
        <v>48</v>
      </c>
      <c r="C2952" s="71" t="s">
        <v>379</v>
      </c>
      <c r="D2952" s="72" t="n">
        <v>0</v>
      </c>
      <c r="E2952" s="71" t="n">
        <v>0</v>
      </c>
      <c r="F2952" s="71" t="n">
        <v>17</v>
      </c>
      <c r="G2952" s="72" t="n">
        <v>1049.15</v>
      </c>
      <c r="H2952" s="72" t="n">
        <v>1032.68</v>
      </c>
      <c r="I2952" s="71" t="n">
        <f aca="false">IF(B2952&gt;=Settings!$B$23,1,0)</f>
        <v>0</v>
      </c>
      <c r="J2952" s="71" t="n">
        <v>1</v>
      </c>
      <c r="K2952" s="71" t="n">
        <f aca="false">F2952*I2952*J2952</f>
        <v>0</v>
      </c>
      <c r="L2952" s="71" t="n">
        <f aca="false">E2952*I2952*J2952</f>
        <v>0</v>
      </c>
      <c r="M2952" s="72" t="n">
        <f aca="false">G2952*I2952*J2952</f>
        <v>0</v>
      </c>
      <c r="N2952" s="72" t="n">
        <f aca="false">D2952*I2952*J2952</f>
        <v>-0</v>
      </c>
      <c r="O2952" s="71" t="n">
        <f aca="false">F2952*J2952</f>
        <v>17</v>
      </c>
      <c r="P2952" s="71" t="n">
        <f aca="false">E2952*J2952</f>
        <v>0</v>
      </c>
    </row>
    <row r="2953" customFormat="false" ht="15" hidden="false" customHeight="false" outlineLevel="0" collapsed="false">
      <c r="A2953" s="71" t="s">
        <v>61</v>
      </c>
      <c r="B2953" s="71" t="s">
        <v>48</v>
      </c>
      <c r="C2953" s="71" t="s">
        <v>161</v>
      </c>
      <c r="D2953" s="72" t="n">
        <v>226.7</v>
      </c>
      <c r="E2953" s="71" t="n">
        <v>4</v>
      </c>
      <c r="F2953" s="71" t="n">
        <v>55</v>
      </c>
      <c r="G2953" s="72" t="n">
        <v>3055.35</v>
      </c>
      <c r="H2953" s="72" t="n">
        <v>2710.15</v>
      </c>
      <c r="I2953" s="71" t="n">
        <f aca="false">IF(B2953&gt;=Settings!$B$23,1,0)</f>
        <v>0</v>
      </c>
      <c r="J2953" s="71" t="n">
        <v>1</v>
      </c>
      <c r="K2953" s="71" t="n">
        <f aca="false">F2953*I2953*J2953</f>
        <v>0</v>
      </c>
      <c r="L2953" s="71" t="n">
        <f aca="false">E2953*I2953*J2953</f>
        <v>0</v>
      </c>
      <c r="M2953" s="72" t="n">
        <f aca="false">G2953*I2953*J2953</f>
        <v>0</v>
      </c>
      <c r="N2953" s="72" t="n">
        <f aca="false">D2953*I2953*J2953</f>
        <v>0</v>
      </c>
      <c r="O2953" s="71" t="n">
        <f aca="false">F2953*J2953</f>
        <v>55</v>
      </c>
      <c r="P2953" s="71" t="n">
        <f aca="false">E2953*J2953</f>
        <v>4</v>
      </c>
    </row>
    <row r="2954" customFormat="false" ht="15" hidden="false" customHeight="false" outlineLevel="0" collapsed="false">
      <c r="A2954" s="71" t="s">
        <v>59</v>
      </c>
      <c r="B2954" s="71" t="s">
        <v>48</v>
      </c>
      <c r="C2954" s="71" t="s">
        <v>1041</v>
      </c>
      <c r="D2954" s="72" t="n">
        <v>0</v>
      </c>
      <c r="E2954" s="71" t="n">
        <v>0</v>
      </c>
      <c r="F2954" s="71" t="n">
        <v>3</v>
      </c>
      <c r="G2954" s="72" t="n">
        <v>56.97</v>
      </c>
      <c r="H2954" s="72" t="n">
        <v>56.97</v>
      </c>
      <c r="I2954" s="71" t="n">
        <f aca="false">IF(B2954&gt;=Settings!$B$23,1,0)</f>
        <v>0</v>
      </c>
      <c r="J2954" s="71" t="n">
        <v>1</v>
      </c>
      <c r="K2954" s="71" t="n">
        <f aca="false">F2954*I2954*J2954</f>
        <v>0</v>
      </c>
      <c r="L2954" s="71" t="n">
        <f aca="false">E2954*I2954*J2954</f>
        <v>0</v>
      </c>
      <c r="M2954" s="72" t="n">
        <f aca="false">G2954*I2954*J2954</f>
        <v>0</v>
      </c>
      <c r="N2954" s="72" t="n">
        <f aca="false">D2954*I2954*J2954</f>
        <v>-0</v>
      </c>
      <c r="O2954" s="71" t="n">
        <f aca="false">F2954*J2954</f>
        <v>3</v>
      </c>
      <c r="P2954" s="71" t="n">
        <f aca="false">E2954*J2954</f>
        <v>0</v>
      </c>
    </row>
    <row r="2955" customFormat="false" ht="15" hidden="false" customHeight="false" outlineLevel="0" collapsed="false">
      <c r="A2955" s="71" t="s">
        <v>60</v>
      </c>
      <c r="B2955" s="71" t="s">
        <v>48</v>
      </c>
      <c r="C2955" s="71" t="s">
        <v>136</v>
      </c>
      <c r="D2955" s="72" t="n">
        <v>389.85</v>
      </c>
      <c r="E2955" s="71" t="n">
        <v>3</v>
      </c>
      <c r="F2955" s="71" t="n">
        <v>102</v>
      </c>
      <c r="G2955" s="72" t="n">
        <v>13269.9</v>
      </c>
      <c r="H2955" s="72" t="n">
        <v>12880.05</v>
      </c>
      <c r="I2955" s="71" t="n">
        <f aca="false">IF(B2955&gt;=Settings!$B$23,1,0)</f>
        <v>0</v>
      </c>
      <c r="J2955" s="71" t="n">
        <v>1</v>
      </c>
      <c r="K2955" s="71" t="n">
        <f aca="false">F2955*I2955*J2955</f>
        <v>0</v>
      </c>
      <c r="L2955" s="71" t="n">
        <f aca="false">E2955*I2955*J2955</f>
        <v>0</v>
      </c>
      <c r="M2955" s="72" t="n">
        <f aca="false">G2955*I2955*J2955</f>
        <v>0</v>
      </c>
      <c r="N2955" s="72" t="n">
        <f aca="false">D2955*I2955*J2955</f>
        <v>0</v>
      </c>
      <c r="O2955" s="71" t="n">
        <f aca="false">F2955*J2955</f>
        <v>102</v>
      </c>
      <c r="P2955" s="71" t="n">
        <f aca="false">E2955*J2955</f>
        <v>3</v>
      </c>
    </row>
    <row r="2956" customFormat="false" ht="15" hidden="false" customHeight="false" outlineLevel="0" collapsed="false">
      <c r="A2956" s="71" t="s">
        <v>61</v>
      </c>
      <c r="B2956" s="71" t="s">
        <v>48</v>
      </c>
      <c r="C2956" s="71" t="s">
        <v>922</v>
      </c>
      <c r="D2956" s="72" t="n">
        <v>9.99</v>
      </c>
      <c r="E2956" s="71" t="n">
        <v>1</v>
      </c>
      <c r="F2956" s="71" t="n">
        <v>20</v>
      </c>
      <c r="G2956" s="72" t="n">
        <v>199.8</v>
      </c>
      <c r="H2956" s="72" t="n">
        <v>182.32</v>
      </c>
      <c r="I2956" s="71" t="n">
        <f aca="false">IF(B2956&gt;=Settings!$B$23,1,0)</f>
        <v>0</v>
      </c>
      <c r="J2956" s="71" t="n">
        <v>1</v>
      </c>
      <c r="K2956" s="71" t="n">
        <f aca="false">F2956*I2956*J2956</f>
        <v>0</v>
      </c>
      <c r="L2956" s="71" t="n">
        <f aca="false">E2956*I2956*J2956</f>
        <v>0</v>
      </c>
      <c r="M2956" s="72" t="n">
        <f aca="false">G2956*I2956*J2956</f>
        <v>0</v>
      </c>
      <c r="N2956" s="72" t="n">
        <f aca="false">D2956*I2956*J2956</f>
        <v>0</v>
      </c>
      <c r="O2956" s="71" t="n">
        <f aca="false">F2956*J2956</f>
        <v>20</v>
      </c>
      <c r="P2956" s="71" t="n">
        <f aca="false">E2956*J2956</f>
        <v>1</v>
      </c>
    </row>
    <row r="2957" customFormat="false" ht="15" hidden="false" customHeight="false" outlineLevel="0" collapsed="false">
      <c r="A2957" s="71" t="s">
        <v>61</v>
      </c>
      <c r="B2957" s="71" t="s">
        <v>48</v>
      </c>
      <c r="C2957" s="71" t="s">
        <v>122</v>
      </c>
      <c r="D2957" s="72" t="n">
        <v>0</v>
      </c>
      <c r="E2957" s="71" t="n">
        <v>0</v>
      </c>
      <c r="F2957" s="71" t="n">
        <v>8</v>
      </c>
      <c r="G2957" s="72" t="n">
        <v>1479.6</v>
      </c>
      <c r="H2957" s="72" t="n">
        <v>1396.37</v>
      </c>
      <c r="I2957" s="71" t="n">
        <f aca="false">IF(B2957&gt;=Settings!$B$23,1,0)</f>
        <v>0</v>
      </c>
      <c r="J2957" s="71" t="n">
        <v>1</v>
      </c>
      <c r="K2957" s="71" t="n">
        <f aca="false">F2957*I2957*J2957</f>
        <v>0</v>
      </c>
      <c r="L2957" s="71" t="n">
        <f aca="false">E2957*I2957*J2957</f>
        <v>0</v>
      </c>
      <c r="M2957" s="72" t="n">
        <f aca="false">G2957*I2957*J2957</f>
        <v>0</v>
      </c>
      <c r="N2957" s="72" t="n">
        <f aca="false">D2957*I2957*J2957</f>
        <v>-0</v>
      </c>
      <c r="O2957" s="71" t="n">
        <f aca="false">F2957*J2957</f>
        <v>8</v>
      </c>
      <c r="P2957" s="71" t="n">
        <f aca="false">E2957*J2957</f>
        <v>0</v>
      </c>
    </row>
    <row r="2958" customFormat="false" ht="15" hidden="false" customHeight="false" outlineLevel="0" collapsed="false">
      <c r="A2958" s="71" t="s">
        <v>59</v>
      </c>
      <c r="B2958" s="71" t="s">
        <v>48</v>
      </c>
      <c r="C2958" s="71" t="s">
        <v>1568</v>
      </c>
      <c r="D2958" s="72" t="n">
        <v>0</v>
      </c>
      <c r="E2958" s="71" t="n">
        <v>0</v>
      </c>
      <c r="F2958" s="71" t="n">
        <v>1</v>
      </c>
      <c r="G2958" s="72" t="n">
        <v>94.95</v>
      </c>
      <c r="H2958" s="72" t="n">
        <v>94.95</v>
      </c>
      <c r="I2958" s="71" t="n">
        <f aca="false">IF(B2958&gt;=Settings!$B$23,1,0)</f>
        <v>0</v>
      </c>
      <c r="J2958" s="71" t="n">
        <v>1</v>
      </c>
      <c r="K2958" s="71" t="n">
        <f aca="false">F2958*I2958*J2958</f>
        <v>0</v>
      </c>
      <c r="L2958" s="71" t="n">
        <f aca="false">E2958*I2958*J2958</f>
        <v>0</v>
      </c>
      <c r="M2958" s="72" t="n">
        <f aca="false">G2958*I2958*J2958</f>
        <v>0</v>
      </c>
      <c r="N2958" s="72" t="n">
        <f aca="false">D2958*I2958*J2958</f>
        <v>-0</v>
      </c>
      <c r="O2958" s="71" t="n">
        <f aca="false">F2958*J2958</f>
        <v>1</v>
      </c>
      <c r="P2958" s="71" t="n">
        <f aca="false">E2958*J2958</f>
        <v>0</v>
      </c>
    </row>
    <row r="2959" customFormat="false" ht="15" hidden="false" customHeight="false" outlineLevel="0" collapsed="false">
      <c r="A2959" s="71" t="s">
        <v>60</v>
      </c>
      <c r="B2959" s="71" t="s">
        <v>48</v>
      </c>
      <c r="C2959" s="71" t="s">
        <v>169</v>
      </c>
      <c r="D2959" s="72" t="n">
        <v>79.95</v>
      </c>
      <c r="E2959" s="71" t="n">
        <v>1</v>
      </c>
      <c r="F2959" s="71" t="n">
        <v>44</v>
      </c>
      <c r="G2959" s="72" t="n">
        <v>3997.8</v>
      </c>
      <c r="H2959" s="72" t="n">
        <v>3917.85</v>
      </c>
      <c r="I2959" s="71" t="n">
        <f aca="false">IF(B2959&gt;=Settings!$B$23,1,0)</f>
        <v>0</v>
      </c>
      <c r="J2959" s="71" t="n">
        <v>1</v>
      </c>
      <c r="K2959" s="71" t="n">
        <f aca="false">F2959*I2959*J2959</f>
        <v>0</v>
      </c>
      <c r="L2959" s="71" t="n">
        <f aca="false">E2959*I2959*J2959</f>
        <v>0</v>
      </c>
      <c r="M2959" s="72" t="n">
        <f aca="false">G2959*I2959*J2959</f>
        <v>0</v>
      </c>
      <c r="N2959" s="72" t="n">
        <f aca="false">D2959*I2959*J2959</f>
        <v>0</v>
      </c>
      <c r="O2959" s="71" t="n">
        <f aca="false">F2959*J2959</f>
        <v>44</v>
      </c>
      <c r="P2959" s="71" t="n">
        <f aca="false">E2959*J2959</f>
        <v>1</v>
      </c>
    </row>
    <row r="2960" customFormat="false" ht="15" hidden="false" customHeight="false" outlineLevel="0" collapsed="false">
      <c r="A2960" s="71" t="s">
        <v>59</v>
      </c>
      <c r="B2960" s="71" t="s">
        <v>48</v>
      </c>
      <c r="C2960" s="71" t="s">
        <v>956</v>
      </c>
      <c r="D2960" s="72" t="n">
        <v>0</v>
      </c>
      <c r="E2960" s="71" t="n">
        <v>0</v>
      </c>
      <c r="F2960" s="71" t="n">
        <v>31</v>
      </c>
      <c r="G2960" s="72" t="n">
        <v>1393.45</v>
      </c>
      <c r="H2960" s="72" t="n">
        <v>1393.45</v>
      </c>
      <c r="I2960" s="71" t="n">
        <f aca="false">IF(B2960&gt;=Settings!$B$23,1,0)</f>
        <v>0</v>
      </c>
      <c r="J2960" s="71" t="n">
        <v>1</v>
      </c>
      <c r="K2960" s="71" t="n">
        <f aca="false">F2960*I2960*J2960</f>
        <v>0</v>
      </c>
      <c r="L2960" s="71" t="n">
        <f aca="false">E2960*I2960*J2960</f>
        <v>0</v>
      </c>
      <c r="M2960" s="72" t="n">
        <f aca="false">G2960*I2960*J2960</f>
        <v>0</v>
      </c>
      <c r="N2960" s="72" t="n">
        <f aca="false">D2960*I2960*J2960</f>
        <v>-0</v>
      </c>
      <c r="O2960" s="71" t="n">
        <f aca="false">F2960*J2960</f>
        <v>31</v>
      </c>
      <c r="P2960" s="71" t="n">
        <f aca="false">E2960*J2960</f>
        <v>0</v>
      </c>
    </row>
    <row r="2961" customFormat="false" ht="15" hidden="false" customHeight="false" outlineLevel="0" collapsed="false">
      <c r="A2961" s="71" t="s">
        <v>59</v>
      </c>
      <c r="B2961" s="71" t="s">
        <v>48</v>
      </c>
      <c r="C2961" s="71" t="s">
        <v>955</v>
      </c>
      <c r="D2961" s="72" t="n">
        <v>0</v>
      </c>
      <c r="E2961" s="71" t="n">
        <v>0</v>
      </c>
      <c r="F2961" s="71" t="n">
        <v>18</v>
      </c>
      <c r="G2961" s="72" t="n">
        <v>1359.145</v>
      </c>
      <c r="H2961" s="72" t="n">
        <v>1359.145</v>
      </c>
      <c r="I2961" s="71" t="n">
        <f aca="false">IF(B2961&gt;=Settings!$B$23,1,0)</f>
        <v>0</v>
      </c>
      <c r="J2961" s="71" t="n">
        <v>1</v>
      </c>
      <c r="K2961" s="71" t="n">
        <f aca="false">F2961*I2961*J2961</f>
        <v>0</v>
      </c>
      <c r="L2961" s="71" t="n">
        <f aca="false">E2961*I2961*J2961</f>
        <v>0</v>
      </c>
      <c r="M2961" s="72" t="n">
        <f aca="false">G2961*I2961*J2961</f>
        <v>0</v>
      </c>
      <c r="N2961" s="72" t="n">
        <f aca="false">D2961*I2961*J2961</f>
        <v>-0</v>
      </c>
      <c r="O2961" s="71" t="n">
        <f aca="false">F2961*J2961</f>
        <v>18</v>
      </c>
      <c r="P2961" s="71" t="n">
        <f aca="false">E2961*J2961</f>
        <v>0</v>
      </c>
    </row>
    <row r="2962" customFormat="false" ht="15" hidden="false" customHeight="false" outlineLevel="0" collapsed="false">
      <c r="A2962" s="71" t="s">
        <v>61</v>
      </c>
      <c r="B2962" s="71" t="s">
        <v>48</v>
      </c>
      <c r="C2962" s="71" t="s">
        <v>1142</v>
      </c>
      <c r="D2962" s="72" t="n">
        <v>0</v>
      </c>
      <c r="E2962" s="71" t="n">
        <v>0</v>
      </c>
      <c r="F2962" s="71" t="n">
        <v>2</v>
      </c>
      <c r="G2962" s="72" t="n">
        <v>139.9</v>
      </c>
      <c r="H2962" s="72" t="n">
        <v>129.41</v>
      </c>
      <c r="I2962" s="71" t="n">
        <f aca="false">IF(B2962&gt;=Settings!$B$23,1,0)</f>
        <v>0</v>
      </c>
      <c r="J2962" s="71" t="n">
        <v>1</v>
      </c>
      <c r="K2962" s="71" t="n">
        <f aca="false">F2962*I2962*J2962</f>
        <v>0</v>
      </c>
      <c r="L2962" s="71" t="n">
        <f aca="false">E2962*I2962*J2962</f>
        <v>0</v>
      </c>
      <c r="M2962" s="72" t="n">
        <f aca="false">G2962*I2962*J2962</f>
        <v>0</v>
      </c>
      <c r="N2962" s="72" t="n">
        <f aca="false">D2962*I2962*J2962</f>
        <v>-0</v>
      </c>
      <c r="O2962" s="71" t="n">
        <f aca="false">F2962*J2962</f>
        <v>2</v>
      </c>
      <c r="P2962" s="71" t="n">
        <f aca="false">E2962*J2962</f>
        <v>0</v>
      </c>
    </row>
    <row r="2963" customFormat="false" ht="15" hidden="false" customHeight="false" outlineLevel="0" collapsed="false">
      <c r="A2963" s="71" t="s">
        <v>59</v>
      </c>
      <c r="B2963" s="71" t="s">
        <v>48</v>
      </c>
      <c r="C2963" s="71" t="s">
        <v>958</v>
      </c>
      <c r="D2963" s="72" t="n">
        <v>0</v>
      </c>
      <c r="E2963" s="71" t="n">
        <v>0</v>
      </c>
      <c r="F2963" s="71" t="n">
        <v>67</v>
      </c>
      <c r="G2963" s="72" t="n">
        <v>607.365</v>
      </c>
      <c r="H2963" s="72" t="n">
        <v>607.365</v>
      </c>
      <c r="I2963" s="71" t="n">
        <f aca="false">IF(B2963&gt;=Settings!$B$23,1,0)</f>
        <v>0</v>
      </c>
      <c r="J2963" s="71" t="n">
        <v>1</v>
      </c>
      <c r="K2963" s="71" t="n">
        <f aca="false">F2963*I2963*J2963</f>
        <v>0</v>
      </c>
      <c r="L2963" s="71" t="n">
        <f aca="false">E2963*I2963*J2963</f>
        <v>0</v>
      </c>
      <c r="M2963" s="72" t="n">
        <f aca="false">G2963*I2963*J2963</f>
        <v>0</v>
      </c>
      <c r="N2963" s="72" t="n">
        <f aca="false">D2963*I2963*J2963</f>
        <v>-0</v>
      </c>
      <c r="O2963" s="71" t="n">
        <f aca="false">F2963*J2963</f>
        <v>67</v>
      </c>
      <c r="P2963" s="71" t="n">
        <f aca="false">E2963*J2963</f>
        <v>0</v>
      </c>
    </row>
    <row r="2964" customFormat="false" ht="15" hidden="false" customHeight="false" outlineLevel="0" collapsed="false">
      <c r="A2964" s="71" t="s">
        <v>60</v>
      </c>
      <c r="B2964" s="71" t="s">
        <v>48</v>
      </c>
      <c r="C2964" s="71" t="s">
        <v>1105</v>
      </c>
      <c r="D2964" s="72" t="n">
        <v>109.95</v>
      </c>
      <c r="E2964" s="71" t="n">
        <v>1</v>
      </c>
      <c r="F2964" s="71" t="n">
        <v>0</v>
      </c>
      <c r="G2964" s="72" t="n">
        <v>0</v>
      </c>
      <c r="H2964" s="72" t="n">
        <v>-109.95</v>
      </c>
      <c r="I2964" s="71" t="n">
        <f aca="false">IF(B2964&gt;=Settings!$B$23,1,0)</f>
        <v>0</v>
      </c>
      <c r="J2964" s="71" t="n">
        <v>1</v>
      </c>
      <c r="K2964" s="71" t="n">
        <f aca="false">F2964*I2964*J2964</f>
        <v>0</v>
      </c>
      <c r="L2964" s="71" t="n">
        <f aca="false">E2964*I2964*J2964</f>
        <v>0</v>
      </c>
      <c r="M2964" s="72" t="n">
        <f aca="false">G2964*I2964*J2964</f>
        <v>0</v>
      </c>
      <c r="N2964" s="72" t="n">
        <f aca="false">D2964*I2964*J2964</f>
        <v>0</v>
      </c>
      <c r="O2964" s="71" t="n">
        <f aca="false">F2964*J2964</f>
        <v>0</v>
      </c>
      <c r="P2964" s="71" t="n">
        <f aca="false">E2964*J2964</f>
        <v>1</v>
      </c>
    </row>
    <row r="2965" customFormat="false" ht="15" hidden="false" customHeight="false" outlineLevel="0" collapsed="false">
      <c r="A2965" s="71" t="s">
        <v>61</v>
      </c>
      <c r="B2965" s="71" t="s">
        <v>48</v>
      </c>
      <c r="C2965" s="71" t="s">
        <v>1291</v>
      </c>
      <c r="D2965" s="72" t="n">
        <v>0</v>
      </c>
      <c r="E2965" s="71" t="n">
        <v>0</v>
      </c>
      <c r="F2965" s="71" t="n">
        <v>1</v>
      </c>
      <c r="G2965" s="72" t="n">
        <v>108.95</v>
      </c>
      <c r="H2965" s="72" t="n">
        <v>108.95</v>
      </c>
      <c r="I2965" s="71" t="n">
        <f aca="false">IF(B2965&gt;=Settings!$B$23,1,0)</f>
        <v>0</v>
      </c>
      <c r="J2965" s="71" t="n">
        <v>1</v>
      </c>
      <c r="K2965" s="71" t="n">
        <f aca="false">F2965*I2965*J2965</f>
        <v>0</v>
      </c>
      <c r="L2965" s="71" t="n">
        <f aca="false">E2965*I2965*J2965</f>
        <v>0</v>
      </c>
      <c r="M2965" s="72" t="n">
        <f aca="false">G2965*I2965*J2965</f>
        <v>0</v>
      </c>
      <c r="N2965" s="72" t="n">
        <f aca="false">D2965*I2965*J2965</f>
        <v>-0</v>
      </c>
      <c r="O2965" s="71" t="n">
        <f aca="false">F2965*J2965</f>
        <v>1</v>
      </c>
      <c r="P2965" s="71" t="n">
        <f aca="false">E2965*J2965</f>
        <v>0</v>
      </c>
    </row>
    <row r="2966" customFormat="false" ht="15" hidden="false" customHeight="false" outlineLevel="0" collapsed="false">
      <c r="A2966" s="71" t="s">
        <v>59</v>
      </c>
      <c r="B2966" s="71" t="s">
        <v>48</v>
      </c>
      <c r="C2966" s="71" t="s">
        <v>893</v>
      </c>
      <c r="D2966" s="72" t="n">
        <v>0</v>
      </c>
      <c r="E2966" s="71" t="n">
        <v>0</v>
      </c>
      <c r="F2966" s="71" t="n">
        <v>1</v>
      </c>
      <c r="G2966" s="72" t="n">
        <v>54.95</v>
      </c>
      <c r="H2966" s="72" t="n">
        <v>54.95</v>
      </c>
      <c r="I2966" s="71" t="n">
        <f aca="false">IF(B2966&gt;=Settings!$B$23,1,0)</f>
        <v>0</v>
      </c>
      <c r="J2966" s="71" t="n">
        <v>1</v>
      </c>
      <c r="K2966" s="71" t="n">
        <f aca="false">F2966*I2966*J2966</f>
        <v>0</v>
      </c>
      <c r="L2966" s="71" t="n">
        <f aca="false">E2966*I2966*J2966</f>
        <v>0</v>
      </c>
      <c r="M2966" s="72" t="n">
        <f aca="false">G2966*I2966*J2966</f>
        <v>0</v>
      </c>
      <c r="N2966" s="72" t="n">
        <f aca="false">D2966*I2966*J2966</f>
        <v>-0</v>
      </c>
      <c r="O2966" s="71" t="n">
        <f aca="false">F2966*J2966</f>
        <v>1</v>
      </c>
      <c r="P2966" s="71" t="n">
        <f aca="false">E2966*J2966</f>
        <v>0</v>
      </c>
    </row>
    <row r="2967" customFormat="false" ht="15" hidden="false" customHeight="false" outlineLevel="0" collapsed="false">
      <c r="A2967" s="71" t="s">
        <v>61</v>
      </c>
      <c r="B2967" s="71" t="s">
        <v>48</v>
      </c>
      <c r="C2967" s="71" t="s">
        <v>1095</v>
      </c>
      <c r="D2967" s="72" t="n">
        <v>84.95</v>
      </c>
      <c r="E2967" s="71" t="n">
        <v>1</v>
      </c>
      <c r="F2967" s="71" t="n">
        <v>4</v>
      </c>
      <c r="G2967" s="72" t="n">
        <v>399.8</v>
      </c>
      <c r="H2967" s="72" t="n">
        <v>299.86</v>
      </c>
      <c r="I2967" s="71" t="n">
        <f aca="false">IF(B2967&gt;=Settings!$B$23,1,0)</f>
        <v>0</v>
      </c>
      <c r="J2967" s="71" t="n">
        <v>1</v>
      </c>
      <c r="K2967" s="71" t="n">
        <f aca="false">F2967*I2967*J2967</f>
        <v>0</v>
      </c>
      <c r="L2967" s="71" t="n">
        <f aca="false">E2967*I2967*J2967</f>
        <v>0</v>
      </c>
      <c r="M2967" s="72" t="n">
        <f aca="false">G2967*I2967*J2967</f>
        <v>0</v>
      </c>
      <c r="N2967" s="72" t="n">
        <f aca="false">D2967*I2967*J2967</f>
        <v>0</v>
      </c>
      <c r="O2967" s="71" t="n">
        <f aca="false">F2967*J2967</f>
        <v>4</v>
      </c>
      <c r="P2967" s="71" t="n">
        <f aca="false">E2967*J2967</f>
        <v>1</v>
      </c>
    </row>
    <row r="2968" customFormat="false" ht="15" hidden="false" customHeight="false" outlineLevel="0" collapsed="false">
      <c r="A2968" s="71" t="s">
        <v>59</v>
      </c>
      <c r="B2968" s="71" t="s">
        <v>48</v>
      </c>
      <c r="C2968" s="71" t="s">
        <v>1131</v>
      </c>
      <c r="D2968" s="72" t="n">
        <v>0</v>
      </c>
      <c r="E2968" s="71" t="n">
        <v>0</v>
      </c>
      <c r="F2968" s="71" t="n">
        <v>27</v>
      </c>
      <c r="G2968" s="72" t="n">
        <v>2195.327</v>
      </c>
      <c r="H2968" s="72" t="n">
        <v>2195.327</v>
      </c>
      <c r="I2968" s="71" t="n">
        <f aca="false">IF(B2968&gt;=Settings!$B$23,1,0)</f>
        <v>0</v>
      </c>
      <c r="J2968" s="71" t="n">
        <v>1</v>
      </c>
      <c r="K2968" s="71" t="n">
        <f aca="false">F2968*I2968*J2968</f>
        <v>0</v>
      </c>
      <c r="L2968" s="71" t="n">
        <f aca="false">E2968*I2968*J2968</f>
        <v>0</v>
      </c>
      <c r="M2968" s="72" t="n">
        <f aca="false">G2968*I2968*J2968</f>
        <v>0</v>
      </c>
      <c r="N2968" s="72" t="n">
        <f aca="false">D2968*I2968*J2968</f>
        <v>-0</v>
      </c>
      <c r="O2968" s="71" t="n">
        <f aca="false">F2968*J2968</f>
        <v>27</v>
      </c>
      <c r="P2968" s="71" t="n">
        <f aca="false">E2968*J2968</f>
        <v>0</v>
      </c>
    </row>
    <row r="2969" customFormat="false" ht="15" hidden="false" customHeight="false" outlineLevel="0" collapsed="false">
      <c r="A2969" s="71" t="s">
        <v>59</v>
      </c>
      <c r="B2969" s="71" t="s">
        <v>48</v>
      </c>
      <c r="C2969" s="71" t="s">
        <v>164</v>
      </c>
      <c r="D2969" s="72" t="n">
        <v>0</v>
      </c>
      <c r="E2969" s="71" t="n">
        <v>0</v>
      </c>
      <c r="F2969" s="71" t="n">
        <v>107</v>
      </c>
      <c r="G2969" s="72" t="n">
        <v>9176.989</v>
      </c>
      <c r="H2969" s="72" t="n">
        <v>9176.989</v>
      </c>
      <c r="I2969" s="71" t="n">
        <f aca="false">IF(B2969&gt;=Settings!$B$23,1,0)</f>
        <v>0</v>
      </c>
      <c r="J2969" s="71" t="n">
        <v>1</v>
      </c>
      <c r="K2969" s="71" t="n">
        <f aca="false">F2969*I2969*J2969</f>
        <v>0</v>
      </c>
      <c r="L2969" s="71" t="n">
        <f aca="false">E2969*I2969*J2969</f>
        <v>0</v>
      </c>
      <c r="M2969" s="72" t="n">
        <f aca="false">G2969*I2969*J2969</f>
        <v>0</v>
      </c>
      <c r="N2969" s="72" t="n">
        <f aca="false">D2969*I2969*J2969</f>
        <v>-0</v>
      </c>
      <c r="O2969" s="71" t="n">
        <f aca="false">F2969*J2969</f>
        <v>107</v>
      </c>
      <c r="P2969" s="71" t="n">
        <f aca="false">E2969*J2969</f>
        <v>0</v>
      </c>
    </row>
    <row r="2970" customFormat="false" ht="15" hidden="false" customHeight="false" outlineLevel="0" collapsed="false">
      <c r="A2970" s="71" t="s">
        <v>59</v>
      </c>
      <c r="B2970" s="71" t="s">
        <v>48</v>
      </c>
      <c r="C2970" s="71" t="s">
        <v>1133</v>
      </c>
      <c r="D2970" s="72" t="n">
        <v>0</v>
      </c>
      <c r="E2970" s="71" t="n">
        <v>0</v>
      </c>
      <c r="F2970" s="71" t="n">
        <v>11</v>
      </c>
      <c r="G2970" s="72" t="n">
        <v>934.45</v>
      </c>
      <c r="H2970" s="72" t="n">
        <v>934.45</v>
      </c>
      <c r="I2970" s="71" t="n">
        <f aca="false">IF(B2970&gt;=Settings!$B$23,1,0)</f>
        <v>0</v>
      </c>
      <c r="J2970" s="71" t="n">
        <v>1</v>
      </c>
      <c r="K2970" s="71" t="n">
        <f aca="false">F2970*I2970*J2970</f>
        <v>0</v>
      </c>
      <c r="L2970" s="71" t="n">
        <f aca="false">E2970*I2970*J2970</f>
        <v>0</v>
      </c>
      <c r="M2970" s="72" t="n">
        <f aca="false">G2970*I2970*J2970</f>
        <v>0</v>
      </c>
      <c r="N2970" s="72" t="n">
        <f aca="false">D2970*I2970*J2970</f>
        <v>-0</v>
      </c>
      <c r="O2970" s="71" t="n">
        <f aca="false">F2970*J2970</f>
        <v>11</v>
      </c>
      <c r="P2970" s="71" t="n">
        <f aca="false">E2970*J2970</f>
        <v>0</v>
      </c>
    </row>
    <row r="2971" customFormat="false" ht="15" hidden="false" customHeight="false" outlineLevel="0" collapsed="false">
      <c r="A2971" s="71" t="s">
        <v>60</v>
      </c>
      <c r="B2971" s="71" t="s">
        <v>48</v>
      </c>
      <c r="C2971" s="71" t="s">
        <v>166</v>
      </c>
      <c r="D2971" s="72" t="n">
        <v>148.9</v>
      </c>
      <c r="E2971" s="71" t="n">
        <v>2</v>
      </c>
      <c r="F2971" s="71" t="n">
        <v>76</v>
      </c>
      <c r="G2971" s="72" t="n">
        <v>5853.2</v>
      </c>
      <c r="H2971" s="72" t="n">
        <v>5704.3</v>
      </c>
      <c r="I2971" s="71" t="n">
        <f aca="false">IF(B2971&gt;=Settings!$B$23,1,0)</f>
        <v>0</v>
      </c>
      <c r="J2971" s="71" t="n">
        <v>1</v>
      </c>
      <c r="K2971" s="71" t="n">
        <f aca="false">F2971*I2971*J2971</f>
        <v>0</v>
      </c>
      <c r="L2971" s="71" t="n">
        <f aca="false">E2971*I2971*J2971</f>
        <v>0</v>
      </c>
      <c r="M2971" s="72" t="n">
        <f aca="false">G2971*I2971*J2971</f>
        <v>0</v>
      </c>
      <c r="N2971" s="72" t="n">
        <f aca="false">D2971*I2971*J2971</f>
        <v>0</v>
      </c>
      <c r="O2971" s="71" t="n">
        <f aca="false">F2971*J2971</f>
        <v>76</v>
      </c>
      <c r="P2971" s="71" t="n">
        <f aca="false">E2971*J2971</f>
        <v>2</v>
      </c>
    </row>
    <row r="2972" customFormat="false" ht="15" hidden="false" customHeight="false" outlineLevel="0" collapsed="false">
      <c r="A2972" s="71" t="s">
        <v>61</v>
      </c>
      <c r="B2972" s="71" t="s">
        <v>48</v>
      </c>
      <c r="C2972" s="71" t="s">
        <v>934</v>
      </c>
      <c r="D2972" s="72" t="n">
        <v>0</v>
      </c>
      <c r="E2972" s="71" t="n">
        <v>0</v>
      </c>
      <c r="F2972" s="71" t="n">
        <v>6</v>
      </c>
      <c r="G2972" s="72" t="n">
        <v>624.7</v>
      </c>
      <c r="H2972" s="72" t="n">
        <v>593.97</v>
      </c>
      <c r="I2972" s="71" t="n">
        <f aca="false">IF(B2972&gt;=Settings!$B$23,1,0)</f>
        <v>0</v>
      </c>
      <c r="J2972" s="71" t="n">
        <v>1</v>
      </c>
      <c r="K2972" s="71" t="n">
        <f aca="false">F2972*I2972*J2972</f>
        <v>0</v>
      </c>
      <c r="L2972" s="71" t="n">
        <f aca="false">E2972*I2972*J2972</f>
        <v>0</v>
      </c>
      <c r="M2972" s="72" t="n">
        <f aca="false">G2972*I2972*J2972</f>
        <v>0</v>
      </c>
      <c r="N2972" s="72" t="n">
        <f aca="false">D2972*I2972*J2972</f>
        <v>-0</v>
      </c>
      <c r="O2972" s="71" t="n">
        <f aca="false">F2972*J2972</f>
        <v>6</v>
      </c>
      <c r="P2972" s="71" t="n">
        <f aca="false">E2972*J2972</f>
        <v>0</v>
      </c>
    </row>
    <row r="2973" customFormat="false" ht="15" hidden="false" customHeight="false" outlineLevel="0" collapsed="false">
      <c r="A2973" s="71" t="s">
        <v>60</v>
      </c>
      <c r="B2973" s="71" t="s">
        <v>48</v>
      </c>
      <c r="C2973" s="71" t="s">
        <v>970</v>
      </c>
      <c r="D2973" s="72" t="n">
        <v>0</v>
      </c>
      <c r="E2973" s="71" t="n">
        <v>0</v>
      </c>
      <c r="F2973" s="71" t="n">
        <v>6</v>
      </c>
      <c r="G2973" s="72" t="n">
        <v>1109.7</v>
      </c>
      <c r="H2973" s="72" t="n">
        <v>1109.7</v>
      </c>
      <c r="I2973" s="71" t="n">
        <f aca="false">IF(B2973&gt;=Settings!$B$23,1,0)</f>
        <v>0</v>
      </c>
      <c r="J2973" s="71" t="n">
        <v>1</v>
      </c>
      <c r="K2973" s="71" t="n">
        <f aca="false">F2973*I2973*J2973</f>
        <v>0</v>
      </c>
      <c r="L2973" s="71" t="n">
        <f aca="false">E2973*I2973*J2973</f>
        <v>0</v>
      </c>
      <c r="M2973" s="72" t="n">
        <f aca="false">G2973*I2973*J2973</f>
        <v>0</v>
      </c>
      <c r="N2973" s="72" t="n">
        <f aca="false">D2973*I2973*J2973</f>
        <v>-0</v>
      </c>
      <c r="O2973" s="71" t="n">
        <f aca="false">F2973*J2973</f>
        <v>6</v>
      </c>
      <c r="P2973" s="71" t="n">
        <f aca="false">E2973*J2973</f>
        <v>0</v>
      </c>
    </row>
    <row r="2974" customFormat="false" ht="15" hidden="false" customHeight="false" outlineLevel="0" collapsed="false">
      <c r="A2974" s="71" t="s">
        <v>59</v>
      </c>
      <c r="B2974" s="71" t="s">
        <v>48</v>
      </c>
      <c r="C2974" s="71" t="s">
        <v>2153</v>
      </c>
      <c r="D2974" s="72" t="n">
        <v>0</v>
      </c>
      <c r="E2974" s="71" t="n">
        <v>0</v>
      </c>
      <c r="F2974" s="71" t="n">
        <v>2</v>
      </c>
      <c r="G2974" s="72" t="n">
        <v>184.9</v>
      </c>
      <c r="H2974" s="72" t="n">
        <v>184.9</v>
      </c>
      <c r="I2974" s="71" t="n">
        <f aca="false">IF(B2974&gt;=Settings!$B$23,1,0)</f>
        <v>0</v>
      </c>
      <c r="J2974" s="71" t="n">
        <v>1</v>
      </c>
      <c r="K2974" s="71" t="n">
        <f aca="false">F2974*I2974*J2974</f>
        <v>0</v>
      </c>
      <c r="L2974" s="71" t="n">
        <f aca="false">E2974*I2974*J2974</f>
        <v>0</v>
      </c>
      <c r="M2974" s="72" t="n">
        <f aca="false">G2974*I2974*J2974</f>
        <v>0</v>
      </c>
      <c r="N2974" s="72" t="n">
        <f aca="false">D2974*I2974*J2974</f>
        <v>-0</v>
      </c>
      <c r="O2974" s="71" t="n">
        <f aca="false">F2974*J2974</f>
        <v>2</v>
      </c>
      <c r="P2974" s="71" t="n">
        <f aca="false">E2974*J2974</f>
        <v>0</v>
      </c>
    </row>
    <row r="2975" customFormat="false" ht="15" hidden="false" customHeight="false" outlineLevel="0" collapsed="false">
      <c r="A2975" s="71" t="s">
        <v>61</v>
      </c>
      <c r="B2975" s="71" t="s">
        <v>48</v>
      </c>
      <c r="C2975" s="71" t="s">
        <v>1076</v>
      </c>
      <c r="D2975" s="72" t="n">
        <v>0</v>
      </c>
      <c r="E2975" s="71" t="n">
        <v>0</v>
      </c>
      <c r="F2975" s="71" t="n">
        <v>2</v>
      </c>
      <c r="G2975" s="72" t="n">
        <v>219.9</v>
      </c>
      <c r="H2975" s="72" t="n">
        <v>203.41</v>
      </c>
      <c r="I2975" s="71" t="n">
        <f aca="false">IF(B2975&gt;=Settings!$B$23,1,0)</f>
        <v>0</v>
      </c>
      <c r="J2975" s="71" t="n">
        <v>1</v>
      </c>
      <c r="K2975" s="71" t="n">
        <f aca="false">F2975*I2975*J2975</f>
        <v>0</v>
      </c>
      <c r="L2975" s="71" t="n">
        <f aca="false">E2975*I2975*J2975</f>
        <v>0</v>
      </c>
      <c r="M2975" s="72" t="n">
        <f aca="false">G2975*I2975*J2975</f>
        <v>0</v>
      </c>
      <c r="N2975" s="72" t="n">
        <f aca="false">D2975*I2975*J2975</f>
        <v>-0</v>
      </c>
      <c r="O2975" s="71" t="n">
        <f aca="false">F2975*J2975</f>
        <v>2</v>
      </c>
      <c r="P2975" s="71" t="n">
        <f aca="false">E2975*J2975</f>
        <v>0</v>
      </c>
    </row>
    <row r="2976" customFormat="false" ht="15" hidden="false" customHeight="false" outlineLevel="0" collapsed="false">
      <c r="A2976" s="71" t="s">
        <v>59</v>
      </c>
      <c r="B2976" s="71" t="s">
        <v>48</v>
      </c>
      <c r="C2976" s="71" t="s">
        <v>154</v>
      </c>
      <c r="D2976" s="72" t="n">
        <v>0</v>
      </c>
      <c r="E2976" s="71" t="n">
        <v>0</v>
      </c>
      <c r="F2976" s="71" t="n">
        <v>1</v>
      </c>
      <c r="G2976" s="72" t="n">
        <v>277.95</v>
      </c>
      <c r="H2976" s="72" t="n">
        <v>277.95</v>
      </c>
      <c r="I2976" s="71" t="n">
        <f aca="false">IF(B2976&gt;=Settings!$B$23,1,0)</f>
        <v>0</v>
      </c>
      <c r="J2976" s="71" t="n">
        <v>1</v>
      </c>
      <c r="K2976" s="71" t="n">
        <f aca="false">F2976*I2976*J2976</f>
        <v>0</v>
      </c>
      <c r="L2976" s="71" t="n">
        <f aca="false">E2976*I2976*J2976</f>
        <v>0</v>
      </c>
      <c r="M2976" s="72" t="n">
        <f aca="false">G2976*I2976*J2976</f>
        <v>0</v>
      </c>
      <c r="N2976" s="72" t="n">
        <f aca="false">D2976*I2976*J2976</f>
        <v>-0</v>
      </c>
      <c r="O2976" s="71" t="n">
        <f aca="false">F2976*J2976</f>
        <v>1</v>
      </c>
      <c r="P2976" s="71" t="n">
        <f aca="false">E2976*J2976</f>
        <v>0</v>
      </c>
    </row>
    <row r="2977" customFormat="false" ht="15" hidden="false" customHeight="false" outlineLevel="0" collapsed="false">
      <c r="A2977" s="71" t="s">
        <v>59</v>
      </c>
      <c r="B2977" s="71" t="s">
        <v>48</v>
      </c>
      <c r="C2977" s="71" t="s">
        <v>1066</v>
      </c>
      <c r="D2977" s="72" t="n">
        <v>0</v>
      </c>
      <c r="E2977" s="71" t="n">
        <v>0</v>
      </c>
      <c r="F2977" s="71" t="n">
        <v>46</v>
      </c>
      <c r="G2977" s="72" t="n">
        <v>508.522</v>
      </c>
      <c r="H2977" s="72" t="n">
        <v>508.522</v>
      </c>
      <c r="I2977" s="71" t="n">
        <f aca="false">IF(B2977&gt;=Settings!$B$23,1,0)</f>
        <v>0</v>
      </c>
      <c r="J2977" s="71" t="n">
        <v>1</v>
      </c>
      <c r="K2977" s="71" t="n">
        <f aca="false">F2977*I2977*J2977</f>
        <v>0</v>
      </c>
      <c r="L2977" s="71" t="n">
        <f aca="false">E2977*I2977*J2977</f>
        <v>0</v>
      </c>
      <c r="M2977" s="72" t="n">
        <f aca="false">G2977*I2977*J2977</f>
        <v>0</v>
      </c>
      <c r="N2977" s="72" t="n">
        <f aca="false">D2977*I2977*J2977</f>
        <v>-0</v>
      </c>
      <c r="O2977" s="71" t="n">
        <f aca="false">F2977*J2977</f>
        <v>46</v>
      </c>
      <c r="P2977" s="71" t="n">
        <f aca="false">E2977*J2977</f>
        <v>0</v>
      </c>
    </row>
    <row r="2978" customFormat="false" ht="15" hidden="false" customHeight="false" outlineLevel="0" collapsed="false">
      <c r="A2978" s="71" t="s">
        <v>59</v>
      </c>
      <c r="B2978" s="71" t="s">
        <v>48</v>
      </c>
      <c r="C2978" s="71" t="s">
        <v>1064</v>
      </c>
      <c r="D2978" s="72" t="n">
        <v>0</v>
      </c>
      <c r="E2978" s="71" t="n">
        <v>0</v>
      </c>
      <c r="F2978" s="71" t="n">
        <v>6</v>
      </c>
      <c r="G2978" s="72" t="n">
        <v>416.7</v>
      </c>
      <c r="H2978" s="72" t="n">
        <v>416.7</v>
      </c>
      <c r="I2978" s="71" t="n">
        <f aca="false">IF(B2978&gt;=Settings!$B$23,1,0)</f>
        <v>0</v>
      </c>
      <c r="J2978" s="71" t="n">
        <v>1</v>
      </c>
      <c r="K2978" s="71" t="n">
        <f aca="false">F2978*I2978*J2978</f>
        <v>0</v>
      </c>
      <c r="L2978" s="71" t="n">
        <f aca="false">E2978*I2978*J2978</f>
        <v>0</v>
      </c>
      <c r="M2978" s="72" t="n">
        <f aca="false">G2978*I2978*J2978</f>
        <v>0</v>
      </c>
      <c r="N2978" s="72" t="n">
        <f aca="false">D2978*I2978*J2978</f>
        <v>-0</v>
      </c>
      <c r="O2978" s="71" t="n">
        <f aca="false">F2978*J2978</f>
        <v>6</v>
      </c>
      <c r="P2978" s="71" t="n">
        <f aca="false">E2978*J2978</f>
        <v>0</v>
      </c>
    </row>
    <row r="2979" customFormat="false" ht="15" hidden="false" customHeight="false" outlineLevel="0" collapsed="false">
      <c r="A2979" s="71" t="s">
        <v>60</v>
      </c>
      <c r="B2979" s="71" t="s">
        <v>48</v>
      </c>
      <c r="C2979" s="71" t="s">
        <v>139</v>
      </c>
      <c r="D2979" s="72" t="n">
        <v>1573.85</v>
      </c>
      <c r="E2979" s="71" t="n">
        <v>23</v>
      </c>
      <c r="F2979" s="71" t="n">
        <v>551</v>
      </c>
      <c r="G2979" s="72" t="n">
        <v>39137.45</v>
      </c>
      <c r="H2979" s="72" t="n">
        <v>37563.6</v>
      </c>
      <c r="I2979" s="71" t="n">
        <f aca="false">IF(B2979&gt;=Settings!$B$23,1,0)</f>
        <v>0</v>
      </c>
      <c r="J2979" s="71" t="n">
        <v>1</v>
      </c>
      <c r="K2979" s="71" t="n">
        <f aca="false">F2979*I2979*J2979</f>
        <v>0</v>
      </c>
      <c r="L2979" s="71" t="n">
        <f aca="false">E2979*I2979*J2979</f>
        <v>0</v>
      </c>
      <c r="M2979" s="72" t="n">
        <f aca="false">G2979*I2979*J2979</f>
        <v>0</v>
      </c>
      <c r="N2979" s="72" t="n">
        <f aca="false">D2979*I2979*J2979</f>
        <v>0</v>
      </c>
      <c r="O2979" s="71" t="n">
        <f aca="false">F2979*J2979</f>
        <v>551</v>
      </c>
      <c r="P2979" s="71" t="n">
        <f aca="false">E2979*J2979</f>
        <v>23</v>
      </c>
    </row>
    <row r="2980" customFormat="false" ht="15" hidden="false" customHeight="false" outlineLevel="0" collapsed="false">
      <c r="A2980" s="71" t="s">
        <v>59</v>
      </c>
      <c r="B2980" s="71" t="s">
        <v>48</v>
      </c>
      <c r="C2980" s="71" t="s">
        <v>614</v>
      </c>
      <c r="D2980" s="72" t="n">
        <v>0</v>
      </c>
      <c r="E2980" s="71" t="n">
        <v>0</v>
      </c>
      <c r="F2980" s="71" t="n">
        <v>2</v>
      </c>
      <c r="G2980" s="72" t="n">
        <v>231.9</v>
      </c>
      <c r="H2980" s="72" t="n">
        <v>231.9</v>
      </c>
      <c r="I2980" s="71" t="n">
        <f aca="false">IF(B2980&gt;=Settings!$B$23,1,0)</f>
        <v>0</v>
      </c>
      <c r="J2980" s="71" t="n">
        <v>1</v>
      </c>
      <c r="K2980" s="71" t="n">
        <f aca="false">F2980*I2980*J2980</f>
        <v>0</v>
      </c>
      <c r="L2980" s="71" t="n">
        <f aca="false">E2980*I2980*J2980</f>
        <v>0</v>
      </c>
      <c r="M2980" s="72" t="n">
        <f aca="false">G2980*I2980*J2980</f>
        <v>0</v>
      </c>
      <c r="N2980" s="72" t="n">
        <f aca="false">D2980*I2980*J2980</f>
        <v>-0</v>
      </c>
      <c r="O2980" s="71" t="n">
        <f aca="false">F2980*J2980</f>
        <v>2</v>
      </c>
      <c r="P2980" s="71" t="n">
        <f aca="false">E2980*J2980</f>
        <v>0</v>
      </c>
    </row>
    <row r="2981" customFormat="false" ht="15" hidden="false" customHeight="false" outlineLevel="0" collapsed="false">
      <c r="A2981" s="71" t="s">
        <v>61</v>
      </c>
      <c r="B2981" s="71" t="s">
        <v>48</v>
      </c>
      <c r="C2981" s="71" t="s">
        <v>652</v>
      </c>
      <c r="D2981" s="72" t="n">
        <v>34.95</v>
      </c>
      <c r="E2981" s="71" t="n">
        <v>1</v>
      </c>
      <c r="F2981" s="71" t="n">
        <v>7</v>
      </c>
      <c r="G2981" s="72" t="n">
        <v>169.65</v>
      </c>
      <c r="H2981" s="72" t="n">
        <v>134.7</v>
      </c>
      <c r="I2981" s="71" t="n">
        <f aca="false">IF(B2981&gt;=Settings!$B$23,1,0)</f>
        <v>0</v>
      </c>
      <c r="J2981" s="71" t="n">
        <v>1</v>
      </c>
      <c r="K2981" s="71" t="n">
        <f aca="false">F2981*I2981*J2981</f>
        <v>0</v>
      </c>
      <c r="L2981" s="71" t="n">
        <f aca="false">E2981*I2981*J2981</f>
        <v>0</v>
      </c>
      <c r="M2981" s="72" t="n">
        <f aca="false">G2981*I2981*J2981</f>
        <v>0</v>
      </c>
      <c r="N2981" s="72" t="n">
        <f aca="false">D2981*I2981*J2981</f>
        <v>0</v>
      </c>
      <c r="O2981" s="71" t="n">
        <f aca="false">F2981*J2981</f>
        <v>7</v>
      </c>
      <c r="P2981" s="71" t="n">
        <f aca="false">E2981*J2981</f>
        <v>1</v>
      </c>
    </row>
    <row r="2982" customFormat="false" ht="15" hidden="false" customHeight="false" outlineLevel="0" collapsed="false">
      <c r="A2982" s="71" t="s">
        <v>59</v>
      </c>
      <c r="B2982" s="71" t="s">
        <v>48</v>
      </c>
      <c r="C2982" s="71" t="s">
        <v>2154</v>
      </c>
      <c r="D2982" s="72" t="n">
        <v>0</v>
      </c>
      <c r="E2982" s="71" t="n">
        <v>0</v>
      </c>
      <c r="F2982" s="71" t="n">
        <v>1</v>
      </c>
      <c r="G2982" s="72" t="n">
        <v>74.95</v>
      </c>
      <c r="H2982" s="72" t="n">
        <v>74.95</v>
      </c>
      <c r="I2982" s="71" t="n">
        <f aca="false">IF(B2982&gt;=Settings!$B$23,1,0)</f>
        <v>0</v>
      </c>
      <c r="J2982" s="71" t="n">
        <v>1</v>
      </c>
      <c r="K2982" s="71" t="n">
        <f aca="false">F2982*I2982*J2982</f>
        <v>0</v>
      </c>
      <c r="L2982" s="71" t="n">
        <f aca="false">E2982*I2982*J2982</f>
        <v>0</v>
      </c>
      <c r="M2982" s="72" t="n">
        <f aca="false">G2982*I2982*J2982</f>
        <v>0</v>
      </c>
      <c r="N2982" s="72" t="n">
        <f aca="false">D2982*I2982*J2982</f>
        <v>-0</v>
      </c>
      <c r="O2982" s="71" t="n">
        <f aca="false">F2982*J2982</f>
        <v>1</v>
      </c>
      <c r="P2982" s="71" t="n">
        <f aca="false">E2982*J2982</f>
        <v>0</v>
      </c>
    </row>
    <row r="2983" customFormat="false" ht="15" hidden="false" customHeight="false" outlineLevel="0" collapsed="false">
      <c r="A2983" s="71" t="s">
        <v>61</v>
      </c>
      <c r="B2983" s="71" t="s">
        <v>48</v>
      </c>
      <c r="C2983" s="71" t="s">
        <v>878</v>
      </c>
      <c r="D2983" s="72" t="n">
        <v>0</v>
      </c>
      <c r="E2983" s="71" t="n">
        <v>0</v>
      </c>
      <c r="F2983" s="71" t="n">
        <v>1</v>
      </c>
      <c r="G2983" s="72" t="n">
        <v>149.95</v>
      </c>
      <c r="H2983" s="72" t="n">
        <v>149.95</v>
      </c>
      <c r="I2983" s="71" t="n">
        <f aca="false">IF(B2983&gt;=Settings!$B$23,1,0)</f>
        <v>0</v>
      </c>
      <c r="J2983" s="71" t="n">
        <v>1</v>
      </c>
      <c r="K2983" s="71" t="n">
        <f aca="false">F2983*I2983*J2983</f>
        <v>0</v>
      </c>
      <c r="L2983" s="71" t="n">
        <f aca="false">E2983*I2983*J2983</f>
        <v>0</v>
      </c>
      <c r="M2983" s="72" t="n">
        <f aca="false">G2983*I2983*J2983</f>
        <v>0</v>
      </c>
      <c r="N2983" s="72" t="n">
        <f aca="false">D2983*I2983*J2983</f>
        <v>-0</v>
      </c>
      <c r="O2983" s="71" t="n">
        <f aca="false">F2983*J2983</f>
        <v>1</v>
      </c>
      <c r="P2983" s="71" t="n">
        <f aca="false">E2983*J2983</f>
        <v>0</v>
      </c>
    </row>
    <row r="2984" customFormat="false" ht="15" hidden="false" customHeight="false" outlineLevel="0" collapsed="false">
      <c r="A2984" s="71" t="s">
        <v>60</v>
      </c>
      <c r="B2984" s="71" t="s">
        <v>48</v>
      </c>
      <c r="C2984" s="71" t="s">
        <v>133</v>
      </c>
      <c r="D2984" s="72" t="n">
        <v>1854.05</v>
      </c>
      <c r="E2984" s="71" t="n">
        <v>19</v>
      </c>
      <c r="F2984" s="71" t="n">
        <v>590</v>
      </c>
      <c r="G2984" s="72" t="n">
        <v>58550.5</v>
      </c>
      <c r="H2984" s="72" t="n">
        <v>56681.47</v>
      </c>
      <c r="I2984" s="71" t="n">
        <f aca="false">IF(B2984&gt;=Settings!$B$23,1,0)</f>
        <v>0</v>
      </c>
      <c r="J2984" s="71" t="n">
        <v>1</v>
      </c>
      <c r="K2984" s="71" t="n">
        <f aca="false">F2984*I2984*J2984</f>
        <v>0</v>
      </c>
      <c r="L2984" s="71" t="n">
        <f aca="false">E2984*I2984*J2984</f>
        <v>0</v>
      </c>
      <c r="M2984" s="72" t="n">
        <f aca="false">G2984*I2984*J2984</f>
        <v>0</v>
      </c>
      <c r="N2984" s="72" t="n">
        <f aca="false">D2984*I2984*J2984</f>
        <v>0</v>
      </c>
      <c r="O2984" s="71" t="n">
        <f aca="false">F2984*J2984</f>
        <v>590</v>
      </c>
      <c r="P2984" s="71" t="n">
        <f aca="false">E2984*J2984</f>
        <v>19</v>
      </c>
    </row>
    <row r="2985" customFormat="false" ht="15" hidden="false" customHeight="false" outlineLevel="0" collapsed="false">
      <c r="A2985" s="71" t="s">
        <v>59</v>
      </c>
      <c r="B2985" s="71" t="s">
        <v>48</v>
      </c>
      <c r="C2985" s="71" t="s">
        <v>627</v>
      </c>
      <c r="D2985" s="72" t="n">
        <v>0</v>
      </c>
      <c r="E2985" s="71" t="n">
        <v>0</v>
      </c>
      <c r="F2985" s="71" t="n">
        <v>1</v>
      </c>
      <c r="G2985" s="72" t="n">
        <v>104.95</v>
      </c>
      <c r="H2985" s="72" t="n">
        <v>104.95</v>
      </c>
      <c r="I2985" s="71" t="n">
        <f aca="false">IF(B2985&gt;=Settings!$B$23,1,0)</f>
        <v>0</v>
      </c>
      <c r="J2985" s="71" t="n">
        <v>1</v>
      </c>
      <c r="K2985" s="71" t="n">
        <f aca="false">F2985*I2985*J2985</f>
        <v>0</v>
      </c>
      <c r="L2985" s="71" t="n">
        <f aca="false">E2985*I2985*J2985</f>
        <v>0</v>
      </c>
      <c r="M2985" s="72" t="n">
        <f aca="false">G2985*I2985*J2985</f>
        <v>0</v>
      </c>
      <c r="N2985" s="72" t="n">
        <f aca="false">D2985*I2985*J2985</f>
        <v>-0</v>
      </c>
      <c r="O2985" s="71" t="n">
        <f aca="false">F2985*J2985</f>
        <v>1</v>
      </c>
      <c r="P2985" s="71" t="n">
        <f aca="false">E2985*J2985</f>
        <v>0</v>
      </c>
    </row>
    <row r="2986" customFormat="false" ht="15" hidden="false" customHeight="false" outlineLevel="0" collapsed="false">
      <c r="A2986" s="71" t="s">
        <v>60</v>
      </c>
      <c r="B2986" s="71" t="s">
        <v>48</v>
      </c>
      <c r="C2986" s="71" t="s">
        <v>1205</v>
      </c>
      <c r="D2986" s="72" t="n">
        <v>332.85</v>
      </c>
      <c r="E2986" s="71" t="n">
        <v>3</v>
      </c>
      <c r="F2986" s="71" t="n">
        <v>40</v>
      </c>
      <c r="G2986" s="72" t="n">
        <v>4543</v>
      </c>
      <c r="H2986" s="72" t="n">
        <v>4210.15</v>
      </c>
      <c r="I2986" s="71" t="n">
        <f aca="false">IF(B2986&gt;=Settings!$B$23,1,0)</f>
        <v>0</v>
      </c>
      <c r="J2986" s="71" t="n">
        <v>1</v>
      </c>
      <c r="K2986" s="71" t="n">
        <f aca="false">F2986*I2986*J2986</f>
        <v>0</v>
      </c>
      <c r="L2986" s="71" t="n">
        <f aca="false">E2986*I2986*J2986</f>
        <v>0</v>
      </c>
      <c r="M2986" s="72" t="n">
        <f aca="false">G2986*I2986*J2986</f>
        <v>0</v>
      </c>
      <c r="N2986" s="72" t="n">
        <f aca="false">D2986*I2986*J2986</f>
        <v>0</v>
      </c>
      <c r="O2986" s="71" t="n">
        <f aca="false">F2986*J2986</f>
        <v>40</v>
      </c>
      <c r="P2986" s="71" t="n">
        <f aca="false">E2986*J2986</f>
        <v>3</v>
      </c>
    </row>
    <row r="2987" customFormat="false" ht="15" hidden="false" customHeight="false" outlineLevel="0" collapsed="false">
      <c r="A2987" s="71" t="s">
        <v>60</v>
      </c>
      <c r="B2987" s="71" t="s">
        <v>48</v>
      </c>
      <c r="C2987" s="71" t="s">
        <v>1324</v>
      </c>
      <c r="D2987" s="72" t="n">
        <v>202.05</v>
      </c>
      <c r="E2987" s="71" t="n">
        <v>1</v>
      </c>
      <c r="F2987" s="71" t="n">
        <v>15</v>
      </c>
      <c r="G2987" s="72" t="n">
        <v>2640.75</v>
      </c>
      <c r="H2987" s="72" t="n">
        <v>2438.7</v>
      </c>
      <c r="I2987" s="71" t="n">
        <f aca="false">IF(B2987&gt;=Settings!$B$23,1,0)</f>
        <v>0</v>
      </c>
      <c r="J2987" s="71" t="n">
        <v>1</v>
      </c>
      <c r="K2987" s="71" t="n">
        <f aca="false">F2987*I2987*J2987</f>
        <v>0</v>
      </c>
      <c r="L2987" s="71" t="n">
        <f aca="false">E2987*I2987*J2987</f>
        <v>0</v>
      </c>
      <c r="M2987" s="72" t="n">
        <f aca="false">G2987*I2987*J2987</f>
        <v>0</v>
      </c>
      <c r="N2987" s="72" t="n">
        <f aca="false">D2987*I2987*J2987</f>
        <v>0</v>
      </c>
      <c r="O2987" s="71" t="n">
        <f aca="false">F2987*J2987</f>
        <v>15</v>
      </c>
      <c r="P2987" s="71" t="n">
        <f aca="false">E2987*J2987</f>
        <v>1</v>
      </c>
    </row>
    <row r="2988" customFormat="false" ht="15" hidden="false" customHeight="false" outlineLevel="0" collapsed="false">
      <c r="A2988" s="71" t="s">
        <v>59</v>
      </c>
      <c r="B2988" s="71" t="s">
        <v>48</v>
      </c>
      <c r="C2988" s="71" t="s">
        <v>1367</v>
      </c>
      <c r="D2988" s="72" t="n">
        <v>0</v>
      </c>
      <c r="E2988" s="71" t="n">
        <v>0</v>
      </c>
      <c r="F2988" s="71" t="n">
        <v>1</v>
      </c>
      <c r="G2988" s="72" t="n">
        <v>164.95</v>
      </c>
      <c r="H2988" s="72" t="n">
        <v>164.95</v>
      </c>
      <c r="I2988" s="71" t="n">
        <f aca="false">IF(B2988&gt;=Settings!$B$23,1,0)</f>
        <v>0</v>
      </c>
      <c r="J2988" s="71" t="n">
        <v>1</v>
      </c>
      <c r="K2988" s="71" t="n">
        <f aca="false">F2988*I2988*J2988</f>
        <v>0</v>
      </c>
      <c r="L2988" s="71" t="n">
        <f aca="false">E2988*I2988*J2988</f>
        <v>0</v>
      </c>
      <c r="M2988" s="72" t="n">
        <f aca="false">G2988*I2988*J2988</f>
        <v>0</v>
      </c>
      <c r="N2988" s="72" t="n">
        <f aca="false">D2988*I2988*J2988</f>
        <v>-0</v>
      </c>
      <c r="O2988" s="71" t="n">
        <f aca="false">F2988*J2988</f>
        <v>1</v>
      </c>
      <c r="P2988" s="71" t="n">
        <f aca="false">E2988*J2988</f>
        <v>0</v>
      </c>
    </row>
    <row r="2989" customFormat="false" ht="15" hidden="false" customHeight="false" outlineLevel="0" collapsed="false">
      <c r="A2989" s="71" t="s">
        <v>59</v>
      </c>
      <c r="B2989" s="71" t="s">
        <v>48</v>
      </c>
      <c r="C2989" s="71" t="s">
        <v>964</v>
      </c>
      <c r="D2989" s="72" t="n">
        <v>0</v>
      </c>
      <c r="E2989" s="71" t="n">
        <v>0</v>
      </c>
      <c r="F2989" s="71" t="n">
        <v>4</v>
      </c>
      <c r="G2989" s="72" t="n">
        <v>639.6</v>
      </c>
      <c r="H2989" s="72" t="n">
        <v>639.6</v>
      </c>
      <c r="I2989" s="71" t="n">
        <f aca="false">IF(B2989&gt;=Settings!$B$23,1,0)</f>
        <v>0</v>
      </c>
      <c r="J2989" s="71" t="n">
        <v>1</v>
      </c>
      <c r="K2989" s="71" t="n">
        <f aca="false">F2989*I2989*J2989</f>
        <v>0</v>
      </c>
      <c r="L2989" s="71" t="n">
        <f aca="false">E2989*I2989*J2989</f>
        <v>0</v>
      </c>
      <c r="M2989" s="72" t="n">
        <f aca="false">G2989*I2989*J2989</f>
        <v>0</v>
      </c>
      <c r="N2989" s="72" t="n">
        <f aca="false">D2989*I2989*J2989</f>
        <v>-0</v>
      </c>
      <c r="O2989" s="71" t="n">
        <f aca="false">F2989*J2989</f>
        <v>4</v>
      </c>
      <c r="P2989" s="71" t="n">
        <f aca="false">E2989*J2989</f>
        <v>0</v>
      </c>
    </row>
    <row r="2990" customFormat="false" ht="15" hidden="false" customHeight="false" outlineLevel="0" collapsed="false">
      <c r="A2990" s="71" t="s">
        <v>60</v>
      </c>
      <c r="B2990" s="71" t="s">
        <v>48</v>
      </c>
      <c r="C2990" s="71" t="s">
        <v>2013</v>
      </c>
      <c r="D2990" s="72" t="n">
        <v>0</v>
      </c>
      <c r="E2990" s="71" t="n">
        <v>0</v>
      </c>
      <c r="F2990" s="71" t="n">
        <v>3</v>
      </c>
      <c r="G2990" s="72" t="n">
        <v>479.85</v>
      </c>
      <c r="H2990" s="72" t="n">
        <v>479.85</v>
      </c>
      <c r="I2990" s="71" t="n">
        <f aca="false">IF(B2990&gt;=Settings!$B$23,1,0)</f>
        <v>0</v>
      </c>
      <c r="J2990" s="71" t="n">
        <v>1</v>
      </c>
      <c r="K2990" s="71" t="n">
        <f aca="false">F2990*I2990*J2990</f>
        <v>0</v>
      </c>
      <c r="L2990" s="71" t="n">
        <f aca="false">E2990*I2990*J2990</f>
        <v>0</v>
      </c>
      <c r="M2990" s="72" t="n">
        <f aca="false">G2990*I2990*J2990</f>
        <v>0</v>
      </c>
      <c r="N2990" s="72" t="n">
        <f aca="false">D2990*I2990*J2990</f>
        <v>-0</v>
      </c>
      <c r="O2990" s="71" t="n">
        <f aca="false">F2990*J2990</f>
        <v>3</v>
      </c>
      <c r="P2990" s="71" t="n">
        <f aca="false">E2990*J2990</f>
        <v>0</v>
      </c>
    </row>
    <row r="2991" customFormat="false" ht="15" hidden="false" customHeight="false" outlineLevel="0" collapsed="false">
      <c r="A2991" s="71" t="s">
        <v>59</v>
      </c>
      <c r="B2991" s="71" t="s">
        <v>48</v>
      </c>
      <c r="C2991" s="71" t="s">
        <v>1212</v>
      </c>
      <c r="D2991" s="72" t="n">
        <v>0</v>
      </c>
      <c r="E2991" s="71" t="n">
        <v>0</v>
      </c>
      <c r="F2991" s="71" t="n">
        <v>3</v>
      </c>
      <c r="G2991" s="72" t="n">
        <v>179.85</v>
      </c>
      <c r="H2991" s="72" t="n">
        <v>179.85</v>
      </c>
      <c r="I2991" s="71" t="n">
        <f aca="false">IF(B2991&gt;=Settings!$B$23,1,0)</f>
        <v>0</v>
      </c>
      <c r="J2991" s="71" t="n">
        <v>1</v>
      </c>
      <c r="K2991" s="71" t="n">
        <f aca="false">F2991*I2991*J2991</f>
        <v>0</v>
      </c>
      <c r="L2991" s="71" t="n">
        <f aca="false">E2991*I2991*J2991</f>
        <v>0</v>
      </c>
      <c r="M2991" s="72" t="n">
        <f aca="false">G2991*I2991*J2991</f>
        <v>0</v>
      </c>
      <c r="N2991" s="72" t="n">
        <f aca="false">D2991*I2991*J2991</f>
        <v>-0</v>
      </c>
      <c r="O2991" s="71" t="n">
        <f aca="false">F2991*J2991</f>
        <v>3</v>
      </c>
      <c r="P2991" s="71" t="n">
        <f aca="false">E2991*J2991</f>
        <v>0</v>
      </c>
    </row>
    <row r="2992" customFormat="false" ht="15" hidden="false" customHeight="false" outlineLevel="0" collapsed="false">
      <c r="A2992" s="71" t="s">
        <v>61</v>
      </c>
      <c r="B2992" s="71" t="s">
        <v>48</v>
      </c>
      <c r="C2992" s="71" t="s">
        <v>977</v>
      </c>
      <c r="D2992" s="72" t="n">
        <v>0</v>
      </c>
      <c r="E2992" s="71" t="n">
        <v>0</v>
      </c>
      <c r="F2992" s="71" t="n">
        <v>4</v>
      </c>
      <c r="G2992" s="72" t="n">
        <v>35.8</v>
      </c>
      <c r="H2992" s="72" t="n">
        <v>35.8</v>
      </c>
      <c r="I2992" s="71" t="n">
        <f aca="false">IF(B2992&gt;=Settings!$B$23,1,0)</f>
        <v>0</v>
      </c>
      <c r="J2992" s="71" t="n">
        <v>1</v>
      </c>
      <c r="K2992" s="71" t="n">
        <f aca="false">F2992*I2992*J2992</f>
        <v>0</v>
      </c>
      <c r="L2992" s="71" t="n">
        <f aca="false">E2992*I2992*J2992</f>
        <v>0</v>
      </c>
      <c r="M2992" s="72" t="n">
        <f aca="false">G2992*I2992*J2992</f>
        <v>0</v>
      </c>
      <c r="N2992" s="72" t="n">
        <f aca="false">D2992*I2992*J2992</f>
        <v>-0</v>
      </c>
      <c r="O2992" s="71" t="n">
        <f aca="false">F2992*J2992</f>
        <v>4</v>
      </c>
      <c r="P2992" s="71" t="n">
        <f aca="false">E2992*J2992</f>
        <v>0</v>
      </c>
    </row>
    <row r="2993" customFormat="false" ht="15" hidden="false" customHeight="false" outlineLevel="0" collapsed="false">
      <c r="A2993" s="71" t="s">
        <v>59</v>
      </c>
      <c r="B2993" s="71" t="s">
        <v>48</v>
      </c>
      <c r="C2993" s="71" t="s">
        <v>1136</v>
      </c>
      <c r="D2993" s="72" t="n">
        <v>0</v>
      </c>
      <c r="E2993" s="71" t="n">
        <v>0</v>
      </c>
      <c r="F2993" s="71" t="n">
        <v>4</v>
      </c>
      <c r="G2993" s="72" t="n">
        <v>279.8</v>
      </c>
      <c r="H2993" s="72" t="n">
        <v>279.8</v>
      </c>
      <c r="I2993" s="71" t="n">
        <f aca="false">IF(B2993&gt;=Settings!$B$23,1,0)</f>
        <v>0</v>
      </c>
      <c r="J2993" s="71" t="n">
        <v>1</v>
      </c>
      <c r="K2993" s="71" t="n">
        <f aca="false">F2993*I2993*J2993</f>
        <v>0</v>
      </c>
      <c r="L2993" s="71" t="n">
        <f aca="false">E2993*I2993*J2993</f>
        <v>0</v>
      </c>
      <c r="M2993" s="72" t="n">
        <f aca="false">G2993*I2993*J2993</f>
        <v>0</v>
      </c>
      <c r="N2993" s="72" t="n">
        <f aca="false">D2993*I2993*J2993</f>
        <v>-0</v>
      </c>
      <c r="O2993" s="71" t="n">
        <f aca="false">F2993*J2993</f>
        <v>4</v>
      </c>
      <c r="P2993" s="71" t="n">
        <f aca="false">E2993*J2993</f>
        <v>0</v>
      </c>
    </row>
    <row r="2994" customFormat="false" ht="15" hidden="false" customHeight="false" outlineLevel="0" collapsed="false">
      <c r="A2994" s="71" t="s">
        <v>61</v>
      </c>
      <c r="B2994" s="71" t="s">
        <v>48</v>
      </c>
      <c r="C2994" s="71" t="s">
        <v>669</v>
      </c>
      <c r="D2994" s="72" t="n">
        <v>0</v>
      </c>
      <c r="E2994" s="71" t="n">
        <v>0</v>
      </c>
      <c r="F2994" s="71" t="n">
        <v>5</v>
      </c>
      <c r="G2994" s="72" t="n">
        <v>49.75</v>
      </c>
      <c r="H2994" s="72" t="n">
        <v>48.26</v>
      </c>
      <c r="I2994" s="71" t="n">
        <f aca="false">IF(B2994&gt;=Settings!$B$23,1,0)</f>
        <v>0</v>
      </c>
      <c r="J2994" s="71" t="n">
        <v>1</v>
      </c>
      <c r="K2994" s="71" t="n">
        <f aca="false">F2994*I2994*J2994</f>
        <v>0</v>
      </c>
      <c r="L2994" s="71" t="n">
        <f aca="false">E2994*I2994*J2994</f>
        <v>0</v>
      </c>
      <c r="M2994" s="72" t="n">
        <f aca="false">G2994*I2994*J2994</f>
        <v>0</v>
      </c>
      <c r="N2994" s="72" t="n">
        <f aca="false">D2994*I2994*J2994</f>
        <v>-0</v>
      </c>
      <c r="O2994" s="71" t="n">
        <f aca="false">F2994*J2994</f>
        <v>5</v>
      </c>
      <c r="P2994" s="71" t="n">
        <f aca="false">E2994*J2994</f>
        <v>0</v>
      </c>
    </row>
    <row r="2995" customFormat="false" ht="15" hidden="false" customHeight="false" outlineLevel="0" collapsed="false">
      <c r="A2995" s="71" t="s">
        <v>59</v>
      </c>
      <c r="B2995" s="71" t="s">
        <v>48</v>
      </c>
      <c r="C2995" s="71" t="s">
        <v>1248</v>
      </c>
      <c r="D2995" s="72" t="n">
        <v>0</v>
      </c>
      <c r="E2995" s="71" t="n">
        <v>0</v>
      </c>
      <c r="F2995" s="71" t="n">
        <v>1</v>
      </c>
      <c r="G2995" s="72" t="n">
        <v>114.95</v>
      </c>
      <c r="H2995" s="72" t="n">
        <v>114.95</v>
      </c>
      <c r="I2995" s="71" t="n">
        <f aca="false">IF(B2995&gt;=Settings!$B$23,1,0)</f>
        <v>0</v>
      </c>
      <c r="J2995" s="71" t="n">
        <v>1</v>
      </c>
      <c r="K2995" s="71" t="n">
        <f aca="false">F2995*I2995*J2995</f>
        <v>0</v>
      </c>
      <c r="L2995" s="71" t="n">
        <f aca="false">E2995*I2995*J2995</f>
        <v>0</v>
      </c>
      <c r="M2995" s="72" t="n">
        <f aca="false">G2995*I2995*J2995</f>
        <v>0</v>
      </c>
      <c r="N2995" s="72" t="n">
        <f aca="false">D2995*I2995*J2995</f>
        <v>-0</v>
      </c>
      <c r="O2995" s="71" t="n">
        <f aca="false">F2995*J2995</f>
        <v>1</v>
      </c>
      <c r="P2995" s="71" t="n">
        <f aca="false">E2995*J2995</f>
        <v>0</v>
      </c>
    </row>
    <row r="2996" customFormat="false" ht="15" hidden="false" customHeight="false" outlineLevel="0" collapsed="false">
      <c r="A2996" s="71" t="s">
        <v>59</v>
      </c>
      <c r="B2996" s="71" t="s">
        <v>48</v>
      </c>
      <c r="C2996" s="71" t="s">
        <v>605</v>
      </c>
      <c r="D2996" s="72" t="n">
        <v>0</v>
      </c>
      <c r="E2996" s="71" t="n">
        <v>0</v>
      </c>
      <c r="F2996" s="71" t="n">
        <v>8</v>
      </c>
      <c r="G2996" s="72" t="n">
        <v>894.6</v>
      </c>
      <c r="H2996" s="72" t="n">
        <v>894.6</v>
      </c>
      <c r="I2996" s="71" t="n">
        <f aca="false">IF(B2996&gt;=Settings!$B$23,1,0)</f>
        <v>0</v>
      </c>
      <c r="J2996" s="71" t="n">
        <v>1</v>
      </c>
      <c r="K2996" s="71" t="n">
        <f aca="false">F2996*I2996*J2996</f>
        <v>0</v>
      </c>
      <c r="L2996" s="71" t="n">
        <f aca="false">E2996*I2996*J2996</f>
        <v>0</v>
      </c>
      <c r="M2996" s="72" t="n">
        <f aca="false">G2996*I2996*J2996</f>
        <v>0</v>
      </c>
      <c r="N2996" s="72" t="n">
        <f aca="false">D2996*I2996*J2996</f>
        <v>-0</v>
      </c>
      <c r="O2996" s="71" t="n">
        <f aca="false">F2996*J2996</f>
        <v>8</v>
      </c>
      <c r="P2996" s="71" t="n">
        <f aca="false">E2996*J2996</f>
        <v>0</v>
      </c>
    </row>
    <row r="2997" customFormat="false" ht="15" hidden="false" customHeight="false" outlineLevel="0" collapsed="false">
      <c r="A2997" s="71" t="s">
        <v>61</v>
      </c>
      <c r="B2997" s="71" t="s">
        <v>48</v>
      </c>
      <c r="C2997" s="71" t="s">
        <v>877</v>
      </c>
      <c r="D2997" s="72" t="n">
        <v>0</v>
      </c>
      <c r="E2997" s="71" t="n">
        <v>0</v>
      </c>
      <c r="F2997" s="71" t="n">
        <v>2</v>
      </c>
      <c r="G2997" s="72" t="n">
        <v>241.2</v>
      </c>
      <c r="H2997" s="72" t="n">
        <v>241.2</v>
      </c>
      <c r="I2997" s="71" t="n">
        <f aca="false">IF(B2997&gt;=Settings!$B$23,1,0)</f>
        <v>0</v>
      </c>
      <c r="J2997" s="71" t="n">
        <v>1</v>
      </c>
      <c r="K2997" s="71" t="n">
        <f aca="false">F2997*I2997*J2997</f>
        <v>0</v>
      </c>
      <c r="L2997" s="71" t="n">
        <f aca="false">E2997*I2997*J2997</f>
        <v>0</v>
      </c>
      <c r="M2997" s="72" t="n">
        <f aca="false">G2997*I2997*J2997</f>
        <v>0</v>
      </c>
      <c r="N2997" s="72" t="n">
        <f aca="false">D2997*I2997*J2997</f>
        <v>-0</v>
      </c>
      <c r="O2997" s="71" t="n">
        <f aca="false">F2997*J2997</f>
        <v>2</v>
      </c>
      <c r="P2997" s="71" t="n">
        <f aca="false">E2997*J2997</f>
        <v>0</v>
      </c>
    </row>
    <row r="2998" customFormat="false" ht="15" hidden="false" customHeight="false" outlineLevel="0" collapsed="false">
      <c r="A2998" s="71" t="s">
        <v>61</v>
      </c>
      <c r="B2998" s="71" t="s">
        <v>48</v>
      </c>
      <c r="C2998" s="71" t="s">
        <v>1695</v>
      </c>
      <c r="D2998" s="72" t="n">
        <v>0</v>
      </c>
      <c r="E2998" s="71" t="n">
        <v>0</v>
      </c>
      <c r="F2998" s="71" t="n">
        <v>3</v>
      </c>
      <c r="G2998" s="72" t="n">
        <v>329.85</v>
      </c>
      <c r="H2998" s="72" t="n">
        <v>313.36</v>
      </c>
      <c r="I2998" s="71" t="n">
        <f aca="false">IF(B2998&gt;=Settings!$B$23,1,0)</f>
        <v>0</v>
      </c>
      <c r="J2998" s="71" t="n">
        <v>1</v>
      </c>
      <c r="K2998" s="71" t="n">
        <f aca="false">F2998*I2998*J2998</f>
        <v>0</v>
      </c>
      <c r="L2998" s="71" t="n">
        <f aca="false">E2998*I2998*J2998</f>
        <v>0</v>
      </c>
      <c r="M2998" s="72" t="n">
        <f aca="false">G2998*I2998*J2998</f>
        <v>0</v>
      </c>
      <c r="N2998" s="72" t="n">
        <f aca="false">D2998*I2998*J2998</f>
        <v>-0</v>
      </c>
      <c r="O2998" s="71" t="n">
        <f aca="false">F2998*J2998</f>
        <v>3</v>
      </c>
      <c r="P2998" s="71" t="n">
        <f aca="false">E2998*J2998</f>
        <v>0</v>
      </c>
    </row>
    <row r="2999" customFormat="false" ht="15" hidden="false" customHeight="false" outlineLevel="0" collapsed="false">
      <c r="A2999" s="71" t="s">
        <v>59</v>
      </c>
      <c r="B2999" s="71" t="s">
        <v>48</v>
      </c>
      <c r="C2999" s="71" t="s">
        <v>1048</v>
      </c>
      <c r="D2999" s="72" t="n">
        <v>0</v>
      </c>
      <c r="E2999" s="71" t="n">
        <v>0</v>
      </c>
      <c r="F2999" s="71" t="n">
        <v>1</v>
      </c>
      <c r="G2999" s="72" t="n">
        <v>274.95</v>
      </c>
      <c r="H2999" s="72" t="n">
        <v>274.95</v>
      </c>
      <c r="I2999" s="71" t="n">
        <f aca="false">IF(B2999&gt;=Settings!$B$23,1,0)</f>
        <v>0</v>
      </c>
      <c r="J2999" s="71" t="n">
        <v>1</v>
      </c>
      <c r="K2999" s="71" t="n">
        <f aca="false">F2999*I2999*J2999</f>
        <v>0</v>
      </c>
      <c r="L2999" s="71" t="n">
        <f aca="false">E2999*I2999*J2999</f>
        <v>0</v>
      </c>
      <c r="M2999" s="72" t="n">
        <f aca="false">G2999*I2999*J2999</f>
        <v>0</v>
      </c>
      <c r="N2999" s="72" t="n">
        <f aca="false">D2999*I2999*J2999</f>
        <v>-0</v>
      </c>
      <c r="O2999" s="71" t="n">
        <f aca="false">F2999*J2999</f>
        <v>1</v>
      </c>
      <c r="P2999" s="71" t="n">
        <f aca="false">E2999*J2999</f>
        <v>0</v>
      </c>
    </row>
    <row r="3000" customFormat="false" ht="15" hidden="false" customHeight="false" outlineLevel="0" collapsed="false">
      <c r="A3000" s="71" t="s">
        <v>59</v>
      </c>
      <c r="B3000" s="71" t="s">
        <v>48</v>
      </c>
      <c r="C3000" s="71" t="s">
        <v>1383</v>
      </c>
      <c r="D3000" s="72" t="n">
        <v>0</v>
      </c>
      <c r="E3000" s="71" t="n">
        <v>0</v>
      </c>
      <c r="F3000" s="71" t="n">
        <v>2</v>
      </c>
      <c r="G3000" s="72" t="n">
        <v>214.9</v>
      </c>
      <c r="H3000" s="72" t="n">
        <v>214.9</v>
      </c>
      <c r="I3000" s="71" t="n">
        <f aca="false">IF(B3000&gt;=Settings!$B$23,1,0)</f>
        <v>0</v>
      </c>
      <c r="J3000" s="71" t="n">
        <v>1</v>
      </c>
      <c r="K3000" s="71" t="n">
        <f aca="false">F3000*I3000*J3000</f>
        <v>0</v>
      </c>
      <c r="L3000" s="71" t="n">
        <f aca="false">E3000*I3000*J3000</f>
        <v>0</v>
      </c>
      <c r="M3000" s="72" t="n">
        <f aca="false">G3000*I3000*J3000</f>
        <v>0</v>
      </c>
      <c r="N3000" s="72" t="n">
        <f aca="false">D3000*I3000*J3000</f>
        <v>-0</v>
      </c>
      <c r="O3000" s="71" t="n">
        <f aca="false">F3000*J3000</f>
        <v>2</v>
      </c>
      <c r="P3000" s="71" t="n">
        <f aca="false">E3000*J3000</f>
        <v>0</v>
      </c>
    </row>
    <row r="3001" customFormat="false" ht="15" hidden="false" customHeight="false" outlineLevel="0" collapsed="false">
      <c r="A3001" s="71" t="s">
        <v>59</v>
      </c>
      <c r="B3001" s="71" t="s">
        <v>48</v>
      </c>
      <c r="C3001" s="71" t="s">
        <v>652</v>
      </c>
      <c r="D3001" s="72" t="n">
        <v>0</v>
      </c>
      <c r="E3001" s="71" t="n">
        <v>0</v>
      </c>
      <c r="F3001" s="71" t="n">
        <v>31</v>
      </c>
      <c r="G3001" s="72" t="n">
        <v>707.312</v>
      </c>
      <c r="H3001" s="72" t="n">
        <v>707.312</v>
      </c>
      <c r="I3001" s="71" t="n">
        <f aca="false">IF(B3001&gt;=Settings!$B$23,1,0)</f>
        <v>0</v>
      </c>
      <c r="J3001" s="71" t="n">
        <v>1</v>
      </c>
      <c r="K3001" s="71" t="n">
        <f aca="false">F3001*I3001*J3001</f>
        <v>0</v>
      </c>
      <c r="L3001" s="71" t="n">
        <f aca="false">E3001*I3001*J3001</f>
        <v>0</v>
      </c>
      <c r="M3001" s="72" t="n">
        <f aca="false">G3001*I3001*J3001</f>
        <v>0</v>
      </c>
      <c r="N3001" s="72" t="n">
        <f aca="false">D3001*I3001*J3001</f>
        <v>-0</v>
      </c>
      <c r="O3001" s="71" t="n">
        <f aca="false">F3001*J3001</f>
        <v>31</v>
      </c>
      <c r="P3001" s="71" t="n">
        <f aca="false">E3001*J3001</f>
        <v>0</v>
      </c>
    </row>
    <row r="3002" customFormat="false" ht="15" hidden="false" customHeight="false" outlineLevel="0" collapsed="false">
      <c r="A3002" s="71" t="s">
        <v>59</v>
      </c>
      <c r="B3002" s="71" t="s">
        <v>48</v>
      </c>
      <c r="C3002" s="71" t="s">
        <v>118</v>
      </c>
      <c r="D3002" s="72" t="n">
        <v>0</v>
      </c>
      <c r="E3002" s="71" t="n">
        <v>0</v>
      </c>
      <c r="F3002" s="71" t="n">
        <v>50</v>
      </c>
      <c r="G3002" s="72" t="n">
        <v>6107.139</v>
      </c>
      <c r="H3002" s="72" t="n">
        <v>6107.139</v>
      </c>
      <c r="I3002" s="71" t="n">
        <f aca="false">IF(B3002&gt;=Settings!$B$23,1,0)</f>
        <v>0</v>
      </c>
      <c r="J3002" s="71" t="n">
        <v>1</v>
      </c>
      <c r="K3002" s="71" t="n">
        <f aca="false">F3002*I3002*J3002</f>
        <v>0</v>
      </c>
      <c r="L3002" s="71" t="n">
        <f aca="false">E3002*I3002*J3002</f>
        <v>0</v>
      </c>
      <c r="M3002" s="72" t="n">
        <f aca="false">G3002*I3002*J3002</f>
        <v>0</v>
      </c>
      <c r="N3002" s="72" t="n">
        <f aca="false">D3002*I3002*J3002</f>
        <v>-0</v>
      </c>
      <c r="O3002" s="71" t="n">
        <f aca="false">F3002*J3002</f>
        <v>50</v>
      </c>
      <c r="P3002" s="71" t="n">
        <f aca="false">E3002*J3002</f>
        <v>0</v>
      </c>
    </row>
    <row r="3003" customFormat="false" ht="15" hidden="false" customHeight="false" outlineLevel="0" collapsed="false">
      <c r="A3003" s="71" t="s">
        <v>59</v>
      </c>
      <c r="B3003" s="71" t="s">
        <v>48</v>
      </c>
      <c r="C3003" s="71" t="s">
        <v>585</v>
      </c>
      <c r="D3003" s="72" t="n">
        <v>0</v>
      </c>
      <c r="E3003" s="71" t="n">
        <v>0</v>
      </c>
      <c r="F3003" s="71" t="n">
        <v>49</v>
      </c>
      <c r="G3003" s="72" t="n">
        <v>4416.126</v>
      </c>
      <c r="H3003" s="72" t="n">
        <v>4416.126</v>
      </c>
      <c r="I3003" s="71" t="n">
        <f aca="false">IF(B3003&gt;=Settings!$B$23,1,0)</f>
        <v>0</v>
      </c>
      <c r="J3003" s="71" t="n">
        <v>1</v>
      </c>
      <c r="K3003" s="71" t="n">
        <f aca="false">F3003*I3003*J3003</f>
        <v>0</v>
      </c>
      <c r="L3003" s="71" t="n">
        <f aca="false">E3003*I3003*J3003</f>
        <v>0</v>
      </c>
      <c r="M3003" s="72" t="n">
        <f aca="false">G3003*I3003*J3003</f>
        <v>0</v>
      </c>
      <c r="N3003" s="72" t="n">
        <f aca="false">D3003*I3003*J3003</f>
        <v>-0</v>
      </c>
      <c r="O3003" s="71" t="n">
        <f aca="false">F3003*J3003</f>
        <v>49</v>
      </c>
      <c r="P3003" s="71" t="n">
        <f aca="false">E3003*J3003</f>
        <v>0</v>
      </c>
    </row>
    <row r="3004" customFormat="false" ht="15" hidden="false" customHeight="false" outlineLevel="0" collapsed="false">
      <c r="A3004" s="71" t="s">
        <v>59</v>
      </c>
      <c r="B3004" s="71" t="s">
        <v>48</v>
      </c>
      <c r="C3004" s="71" t="s">
        <v>1849</v>
      </c>
      <c r="D3004" s="72" t="n">
        <v>0</v>
      </c>
      <c r="E3004" s="71" t="n">
        <v>0</v>
      </c>
      <c r="F3004" s="71" t="n">
        <v>1</v>
      </c>
      <c r="G3004" s="72" t="n">
        <v>274.95</v>
      </c>
      <c r="H3004" s="72" t="n">
        <v>274.95</v>
      </c>
      <c r="I3004" s="71" t="n">
        <f aca="false">IF(B3004&gt;=Settings!$B$23,1,0)</f>
        <v>0</v>
      </c>
      <c r="J3004" s="71" t="n">
        <v>1</v>
      </c>
      <c r="K3004" s="71" t="n">
        <f aca="false">F3004*I3004*J3004</f>
        <v>0</v>
      </c>
      <c r="L3004" s="71" t="n">
        <f aca="false">E3004*I3004*J3004</f>
        <v>0</v>
      </c>
      <c r="M3004" s="72" t="n">
        <f aca="false">G3004*I3004*J3004</f>
        <v>0</v>
      </c>
      <c r="N3004" s="72" t="n">
        <f aca="false">D3004*I3004*J3004</f>
        <v>-0</v>
      </c>
      <c r="O3004" s="71" t="n">
        <f aca="false">F3004*J3004</f>
        <v>1</v>
      </c>
      <c r="P3004" s="71" t="n">
        <f aca="false">E3004*J3004</f>
        <v>0</v>
      </c>
    </row>
    <row r="3005" customFormat="false" ht="15" hidden="false" customHeight="false" outlineLevel="0" collapsed="false">
      <c r="A3005" s="71" t="s">
        <v>59</v>
      </c>
      <c r="B3005" s="71" t="s">
        <v>48</v>
      </c>
      <c r="C3005" s="71" t="s">
        <v>908</v>
      </c>
      <c r="D3005" s="72" t="n">
        <v>0</v>
      </c>
      <c r="E3005" s="71" t="n">
        <v>0</v>
      </c>
      <c r="F3005" s="71" t="n">
        <v>134</v>
      </c>
      <c r="G3005" s="72" t="n">
        <v>2210.382</v>
      </c>
      <c r="H3005" s="72" t="n">
        <v>2210.382</v>
      </c>
      <c r="I3005" s="71" t="n">
        <f aca="false">IF(B3005&gt;=Settings!$B$23,1,0)</f>
        <v>0</v>
      </c>
      <c r="J3005" s="71" t="n">
        <v>1</v>
      </c>
      <c r="K3005" s="71" t="n">
        <f aca="false">F3005*I3005*J3005</f>
        <v>0</v>
      </c>
      <c r="L3005" s="71" t="n">
        <f aca="false">E3005*I3005*J3005</f>
        <v>0</v>
      </c>
      <c r="M3005" s="72" t="n">
        <f aca="false">G3005*I3005*J3005</f>
        <v>0</v>
      </c>
      <c r="N3005" s="72" t="n">
        <f aca="false">D3005*I3005*J3005</f>
        <v>-0</v>
      </c>
      <c r="O3005" s="71" t="n">
        <f aca="false">F3005*J3005</f>
        <v>134</v>
      </c>
      <c r="P3005" s="71" t="n">
        <f aca="false">E3005*J3005</f>
        <v>0</v>
      </c>
    </row>
    <row r="3006" customFormat="false" ht="15" hidden="false" customHeight="false" outlineLevel="0" collapsed="false">
      <c r="A3006" s="71" t="s">
        <v>60</v>
      </c>
      <c r="B3006" s="71" t="s">
        <v>48</v>
      </c>
      <c r="C3006" s="71" t="s">
        <v>358</v>
      </c>
      <c r="D3006" s="72" t="n">
        <v>854.7</v>
      </c>
      <c r="E3006" s="71" t="n">
        <v>6</v>
      </c>
      <c r="F3006" s="71" t="n">
        <v>69</v>
      </c>
      <c r="G3006" s="72" t="n">
        <v>10106.55</v>
      </c>
      <c r="H3006" s="72" t="n">
        <v>9251.85</v>
      </c>
      <c r="I3006" s="71" t="n">
        <f aca="false">IF(B3006&gt;=Settings!$B$23,1,0)</f>
        <v>0</v>
      </c>
      <c r="J3006" s="71" t="n">
        <v>1</v>
      </c>
      <c r="K3006" s="71" t="n">
        <f aca="false">F3006*I3006*J3006</f>
        <v>0</v>
      </c>
      <c r="L3006" s="71" t="n">
        <f aca="false">E3006*I3006*J3006</f>
        <v>0</v>
      </c>
      <c r="M3006" s="72" t="n">
        <f aca="false">G3006*I3006*J3006</f>
        <v>0</v>
      </c>
      <c r="N3006" s="72" t="n">
        <f aca="false">D3006*I3006*J3006</f>
        <v>0</v>
      </c>
      <c r="O3006" s="71" t="n">
        <f aca="false">F3006*J3006</f>
        <v>69</v>
      </c>
      <c r="P3006" s="71" t="n">
        <f aca="false">E3006*J3006</f>
        <v>6</v>
      </c>
    </row>
    <row r="3007" customFormat="false" ht="15" hidden="false" customHeight="false" outlineLevel="0" collapsed="false">
      <c r="A3007" s="71" t="s">
        <v>59</v>
      </c>
      <c r="B3007" s="71" t="s">
        <v>48</v>
      </c>
      <c r="C3007" s="71" t="s">
        <v>909</v>
      </c>
      <c r="D3007" s="72" t="n">
        <v>0</v>
      </c>
      <c r="E3007" s="71" t="n">
        <v>0</v>
      </c>
      <c r="F3007" s="71" t="n">
        <v>4</v>
      </c>
      <c r="G3007" s="72" t="n">
        <v>75.8</v>
      </c>
      <c r="H3007" s="72" t="n">
        <v>75.8</v>
      </c>
      <c r="I3007" s="71" t="n">
        <f aca="false">IF(B3007&gt;=Settings!$B$23,1,0)</f>
        <v>0</v>
      </c>
      <c r="J3007" s="71" t="n">
        <v>1</v>
      </c>
      <c r="K3007" s="71" t="n">
        <f aca="false">F3007*I3007*J3007</f>
        <v>0</v>
      </c>
      <c r="L3007" s="71" t="n">
        <f aca="false">E3007*I3007*J3007</f>
        <v>0</v>
      </c>
      <c r="M3007" s="72" t="n">
        <f aca="false">G3007*I3007*J3007</f>
        <v>0</v>
      </c>
      <c r="N3007" s="72" t="n">
        <f aca="false">D3007*I3007*J3007</f>
        <v>-0</v>
      </c>
      <c r="O3007" s="71" t="n">
        <f aca="false">F3007*J3007</f>
        <v>4</v>
      </c>
      <c r="P3007" s="71" t="n">
        <f aca="false">E3007*J3007</f>
        <v>0</v>
      </c>
    </row>
    <row r="3008" customFormat="false" ht="15" hidden="false" customHeight="false" outlineLevel="0" collapsed="false">
      <c r="A3008" s="71" t="s">
        <v>61</v>
      </c>
      <c r="B3008" s="71" t="s">
        <v>48</v>
      </c>
      <c r="C3008" s="71" t="s">
        <v>881</v>
      </c>
      <c r="D3008" s="72" t="n">
        <v>0</v>
      </c>
      <c r="E3008" s="71" t="n">
        <v>0</v>
      </c>
      <c r="F3008" s="71" t="n">
        <v>1</v>
      </c>
      <c r="G3008" s="72" t="n">
        <v>217.95</v>
      </c>
      <c r="H3008" s="72" t="n">
        <v>217.95</v>
      </c>
      <c r="I3008" s="71" t="n">
        <f aca="false">IF(B3008&gt;=Settings!$B$23,1,0)</f>
        <v>0</v>
      </c>
      <c r="J3008" s="71" t="n">
        <v>1</v>
      </c>
      <c r="K3008" s="71" t="n">
        <f aca="false">F3008*I3008*J3008</f>
        <v>0</v>
      </c>
      <c r="L3008" s="71" t="n">
        <f aca="false">E3008*I3008*J3008</f>
        <v>0</v>
      </c>
      <c r="M3008" s="72" t="n">
        <f aca="false">G3008*I3008*J3008</f>
        <v>0</v>
      </c>
      <c r="N3008" s="72" t="n">
        <f aca="false">D3008*I3008*J3008</f>
        <v>-0</v>
      </c>
      <c r="O3008" s="71" t="n">
        <f aca="false">F3008*J3008</f>
        <v>1</v>
      </c>
      <c r="P3008" s="71" t="n">
        <f aca="false">E3008*J3008</f>
        <v>0</v>
      </c>
    </row>
    <row r="3009" customFormat="false" ht="15" hidden="false" customHeight="false" outlineLevel="0" collapsed="false">
      <c r="A3009" s="71" t="s">
        <v>59</v>
      </c>
      <c r="B3009" s="71" t="s">
        <v>48</v>
      </c>
      <c r="C3009" s="71" t="s">
        <v>1296</v>
      </c>
      <c r="D3009" s="72" t="n">
        <v>0</v>
      </c>
      <c r="E3009" s="71" t="n">
        <v>0</v>
      </c>
      <c r="F3009" s="71" t="n">
        <v>87</v>
      </c>
      <c r="G3009" s="72" t="n">
        <v>2064.312</v>
      </c>
      <c r="H3009" s="72" t="n">
        <v>2064.312</v>
      </c>
      <c r="I3009" s="71" t="n">
        <f aca="false">IF(B3009&gt;=Settings!$B$23,1,0)</f>
        <v>0</v>
      </c>
      <c r="J3009" s="71" t="n">
        <v>1</v>
      </c>
      <c r="K3009" s="71" t="n">
        <f aca="false">F3009*I3009*J3009</f>
        <v>0</v>
      </c>
      <c r="L3009" s="71" t="n">
        <f aca="false">E3009*I3009*J3009</f>
        <v>0</v>
      </c>
      <c r="M3009" s="72" t="n">
        <f aca="false">G3009*I3009*J3009</f>
        <v>0</v>
      </c>
      <c r="N3009" s="72" t="n">
        <f aca="false">D3009*I3009*J3009</f>
        <v>-0</v>
      </c>
      <c r="O3009" s="71" t="n">
        <f aca="false">F3009*J3009</f>
        <v>87</v>
      </c>
      <c r="P3009" s="71" t="n">
        <f aca="false">E3009*J3009</f>
        <v>0</v>
      </c>
    </row>
    <row r="3010" customFormat="false" ht="15" hidden="false" customHeight="false" outlineLevel="0" collapsed="false">
      <c r="A3010" s="71" t="s">
        <v>61</v>
      </c>
      <c r="B3010" s="71" t="s">
        <v>48</v>
      </c>
      <c r="C3010" s="71" t="s">
        <v>1117</v>
      </c>
      <c r="D3010" s="72" t="n">
        <v>0</v>
      </c>
      <c r="E3010" s="71" t="n">
        <v>0</v>
      </c>
      <c r="F3010" s="71" t="n">
        <v>1</v>
      </c>
      <c r="G3010" s="72" t="n">
        <v>22.95</v>
      </c>
      <c r="H3010" s="72" t="n">
        <v>19.5</v>
      </c>
      <c r="I3010" s="71" t="n">
        <f aca="false">IF(B3010&gt;=Settings!$B$23,1,0)</f>
        <v>0</v>
      </c>
      <c r="J3010" s="71" t="n">
        <v>1</v>
      </c>
      <c r="K3010" s="71" t="n">
        <f aca="false">F3010*I3010*J3010</f>
        <v>0</v>
      </c>
      <c r="L3010" s="71" t="n">
        <f aca="false">E3010*I3010*J3010</f>
        <v>0</v>
      </c>
      <c r="M3010" s="72" t="n">
        <f aca="false">G3010*I3010*J3010</f>
        <v>0</v>
      </c>
      <c r="N3010" s="72" t="n">
        <f aca="false">D3010*I3010*J3010</f>
        <v>-0</v>
      </c>
      <c r="O3010" s="71" t="n">
        <f aca="false">F3010*J3010</f>
        <v>1</v>
      </c>
      <c r="P3010" s="71" t="n">
        <f aca="false">E3010*J3010</f>
        <v>0</v>
      </c>
    </row>
    <row r="3011" customFormat="false" ht="15" hidden="false" customHeight="false" outlineLevel="0" collapsed="false">
      <c r="A3011" s="71" t="s">
        <v>61</v>
      </c>
      <c r="B3011" s="71" t="s">
        <v>48</v>
      </c>
      <c r="C3011" s="71" t="s">
        <v>937</v>
      </c>
      <c r="D3011" s="72" t="n">
        <v>10.16</v>
      </c>
      <c r="E3011" s="71" t="n">
        <v>1</v>
      </c>
      <c r="F3011" s="71" t="n">
        <v>16</v>
      </c>
      <c r="G3011" s="72" t="n">
        <v>191.2</v>
      </c>
      <c r="H3011" s="72" t="n">
        <v>168.47</v>
      </c>
      <c r="I3011" s="71" t="n">
        <f aca="false">IF(B3011&gt;=Settings!$B$23,1,0)</f>
        <v>0</v>
      </c>
      <c r="J3011" s="71" t="n">
        <v>1</v>
      </c>
      <c r="K3011" s="71" t="n">
        <f aca="false">F3011*I3011*J3011</f>
        <v>0</v>
      </c>
      <c r="L3011" s="71" t="n">
        <f aca="false">E3011*I3011*J3011</f>
        <v>0</v>
      </c>
      <c r="M3011" s="72" t="n">
        <f aca="false">G3011*I3011*J3011</f>
        <v>0</v>
      </c>
      <c r="N3011" s="72" t="n">
        <f aca="false">D3011*I3011*J3011</f>
        <v>0</v>
      </c>
      <c r="O3011" s="71" t="n">
        <f aca="false">F3011*J3011</f>
        <v>16</v>
      </c>
      <c r="P3011" s="71" t="n">
        <f aca="false">E3011*J3011</f>
        <v>1</v>
      </c>
    </row>
    <row r="3012" customFormat="false" ht="15" hidden="false" customHeight="false" outlineLevel="0" collapsed="false">
      <c r="A3012" s="71" t="s">
        <v>59</v>
      </c>
      <c r="B3012" s="71" t="s">
        <v>48</v>
      </c>
      <c r="C3012" s="71" t="s">
        <v>1043</v>
      </c>
      <c r="D3012" s="72" t="n">
        <v>0</v>
      </c>
      <c r="E3012" s="71" t="n">
        <v>0</v>
      </c>
      <c r="F3012" s="71" t="n">
        <v>4</v>
      </c>
      <c r="G3012" s="72" t="n">
        <v>297.91</v>
      </c>
      <c r="H3012" s="72" t="n">
        <v>297.91</v>
      </c>
      <c r="I3012" s="71" t="n">
        <f aca="false">IF(B3012&gt;=Settings!$B$23,1,0)</f>
        <v>0</v>
      </c>
      <c r="J3012" s="71" t="n">
        <v>1</v>
      </c>
      <c r="K3012" s="71" t="n">
        <f aca="false">F3012*I3012*J3012</f>
        <v>0</v>
      </c>
      <c r="L3012" s="71" t="n">
        <f aca="false">E3012*I3012*J3012</f>
        <v>0</v>
      </c>
      <c r="M3012" s="72" t="n">
        <f aca="false">G3012*I3012*J3012</f>
        <v>0</v>
      </c>
      <c r="N3012" s="72" t="n">
        <f aca="false">D3012*I3012*J3012</f>
        <v>-0</v>
      </c>
      <c r="O3012" s="71" t="n">
        <f aca="false">F3012*J3012</f>
        <v>4</v>
      </c>
      <c r="P3012" s="71" t="n">
        <f aca="false">E3012*J3012</f>
        <v>0</v>
      </c>
    </row>
    <row r="3013" customFormat="false" ht="15" hidden="false" customHeight="false" outlineLevel="0" collapsed="false">
      <c r="A3013" s="71" t="s">
        <v>60</v>
      </c>
      <c r="B3013" s="71" t="s">
        <v>48</v>
      </c>
      <c r="C3013" s="71" t="s">
        <v>135</v>
      </c>
      <c r="D3013" s="72" t="n">
        <v>854.7</v>
      </c>
      <c r="E3013" s="71" t="n">
        <v>6</v>
      </c>
      <c r="F3013" s="71" t="n">
        <v>63</v>
      </c>
      <c r="G3013" s="72" t="n">
        <v>8546.85</v>
      </c>
      <c r="H3013" s="72" t="n">
        <v>7692.15</v>
      </c>
      <c r="I3013" s="71" t="n">
        <f aca="false">IF(B3013&gt;=Settings!$B$23,1,0)</f>
        <v>0</v>
      </c>
      <c r="J3013" s="71" t="n">
        <v>1</v>
      </c>
      <c r="K3013" s="71" t="n">
        <f aca="false">F3013*I3013*J3013</f>
        <v>0</v>
      </c>
      <c r="L3013" s="71" t="n">
        <f aca="false">E3013*I3013*J3013</f>
        <v>0</v>
      </c>
      <c r="M3013" s="72" t="n">
        <f aca="false">G3013*I3013*J3013</f>
        <v>0</v>
      </c>
      <c r="N3013" s="72" t="n">
        <f aca="false">D3013*I3013*J3013</f>
        <v>0</v>
      </c>
      <c r="O3013" s="71" t="n">
        <f aca="false">F3013*J3013</f>
        <v>63</v>
      </c>
      <c r="P3013" s="71" t="n">
        <f aca="false">E3013*J3013</f>
        <v>6</v>
      </c>
    </row>
    <row r="3014" customFormat="false" ht="15" hidden="false" customHeight="false" outlineLevel="0" collapsed="false">
      <c r="A3014" s="71" t="s">
        <v>59</v>
      </c>
      <c r="B3014" s="71" t="s">
        <v>48</v>
      </c>
      <c r="C3014" s="71" t="s">
        <v>1046</v>
      </c>
      <c r="D3014" s="72" t="n">
        <v>0</v>
      </c>
      <c r="E3014" s="71" t="n">
        <v>0</v>
      </c>
      <c r="F3014" s="71" t="n">
        <v>3</v>
      </c>
      <c r="G3014" s="72" t="n">
        <v>417.077</v>
      </c>
      <c r="H3014" s="72" t="n">
        <v>417.077</v>
      </c>
      <c r="I3014" s="71" t="n">
        <f aca="false">IF(B3014&gt;=Settings!$B$23,1,0)</f>
        <v>0</v>
      </c>
      <c r="J3014" s="71" t="n">
        <v>1</v>
      </c>
      <c r="K3014" s="71" t="n">
        <f aca="false">F3014*I3014*J3014</f>
        <v>0</v>
      </c>
      <c r="L3014" s="71" t="n">
        <f aca="false">E3014*I3014*J3014</f>
        <v>0</v>
      </c>
      <c r="M3014" s="72" t="n">
        <f aca="false">G3014*I3014*J3014</f>
        <v>0</v>
      </c>
      <c r="N3014" s="72" t="n">
        <f aca="false">D3014*I3014*J3014</f>
        <v>-0</v>
      </c>
      <c r="O3014" s="71" t="n">
        <f aca="false">F3014*J3014</f>
        <v>3</v>
      </c>
      <c r="P3014" s="71" t="n">
        <f aca="false">E3014*J3014</f>
        <v>0</v>
      </c>
    </row>
    <row r="3015" customFormat="false" ht="15" hidden="false" customHeight="false" outlineLevel="0" collapsed="false">
      <c r="A3015" s="71" t="s">
        <v>60</v>
      </c>
      <c r="B3015" s="71" t="s">
        <v>48</v>
      </c>
      <c r="C3015" s="71" t="s">
        <v>1605</v>
      </c>
      <c r="D3015" s="72" t="n">
        <v>107.95</v>
      </c>
      <c r="E3015" s="71" t="n">
        <v>1</v>
      </c>
      <c r="F3015" s="71" t="n">
        <v>0</v>
      </c>
      <c r="G3015" s="72" t="n">
        <v>0</v>
      </c>
      <c r="H3015" s="72" t="n">
        <v>-107.95</v>
      </c>
      <c r="I3015" s="71" t="n">
        <f aca="false">IF(B3015&gt;=Settings!$B$23,1,0)</f>
        <v>0</v>
      </c>
      <c r="J3015" s="71" t="n">
        <v>1</v>
      </c>
      <c r="K3015" s="71" t="n">
        <f aca="false">F3015*I3015*J3015</f>
        <v>0</v>
      </c>
      <c r="L3015" s="71" t="n">
        <f aca="false">E3015*I3015*J3015</f>
        <v>0</v>
      </c>
      <c r="M3015" s="72" t="n">
        <f aca="false">G3015*I3015*J3015</f>
        <v>0</v>
      </c>
      <c r="N3015" s="72" t="n">
        <f aca="false">D3015*I3015*J3015</f>
        <v>0</v>
      </c>
      <c r="O3015" s="71" t="n">
        <f aca="false">F3015*J3015</f>
        <v>0</v>
      </c>
      <c r="P3015" s="71" t="n">
        <f aca="false">E3015*J3015</f>
        <v>1</v>
      </c>
    </row>
    <row r="3016" customFormat="false" ht="15" hidden="false" customHeight="false" outlineLevel="0" collapsed="false">
      <c r="A3016" s="71" t="s">
        <v>60</v>
      </c>
      <c r="B3016" s="71" t="s">
        <v>48</v>
      </c>
      <c r="C3016" s="71" t="s">
        <v>164</v>
      </c>
      <c r="D3016" s="72" t="n">
        <v>1139.4</v>
      </c>
      <c r="E3016" s="71" t="n">
        <v>12</v>
      </c>
      <c r="F3016" s="71" t="n">
        <v>326</v>
      </c>
      <c r="G3016" s="72" t="n">
        <v>29278.7</v>
      </c>
      <c r="H3016" s="72" t="n">
        <v>28139.3</v>
      </c>
      <c r="I3016" s="71" t="n">
        <f aca="false">IF(B3016&gt;=Settings!$B$23,1,0)</f>
        <v>0</v>
      </c>
      <c r="J3016" s="71" t="n">
        <v>1</v>
      </c>
      <c r="K3016" s="71" t="n">
        <f aca="false">F3016*I3016*J3016</f>
        <v>0</v>
      </c>
      <c r="L3016" s="71" t="n">
        <f aca="false">E3016*I3016*J3016</f>
        <v>0</v>
      </c>
      <c r="M3016" s="72" t="n">
        <f aca="false">G3016*I3016*J3016</f>
        <v>0</v>
      </c>
      <c r="N3016" s="72" t="n">
        <f aca="false">D3016*I3016*J3016</f>
        <v>0</v>
      </c>
      <c r="O3016" s="71" t="n">
        <f aca="false">F3016*J3016</f>
        <v>326</v>
      </c>
      <c r="P3016" s="71" t="n">
        <f aca="false">E3016*J3016</f>
        <v>12</v>
      </c>
    </row>
    <row r="3017" customFormat="false" ht="15" hidden="false" customHeight="false" outlineLevel="0" collapsed="false">
      <c r="A3017" s="71" t="s">
        <v>59</v>
      </c>
      <c r="B3017" s="71" t="s">
        <v>48</v>
      </c>
      <c r="C3017" s="71" t="s">
        <v>995</v>
      </c>
      <c r="D3017" s="72" t="n">
        <v>0</v>
      </c>
      <c r="E3017" s="71" t="n">
        <v>0</v>
      </c>
      <c r="F3017" s="71" t="n">
        <v>11</v>
      </c>
      <c r="G3017" s="72" t="n">
        <v>822.462</v>
      </c>
      <c r="H3017" s="72" t="n">
        <v>822.462</v>
      </c>
      <c r="I3017" s="71" t="n">
        <f aca="false">IF(B3017&gt;=Settings!$B$23,1,0)</f>
        <v>0</v>
      </c>
      <c r="J3017" s="71" t="n">
        <v>1</v>
      </c>
      <c r="K3017" s="71" t="n">
        <f aca="false">F3017*I3017*J3017</f>
        <v>0</v>
      </c>
      <c r="L3017" s="71" t="n">
        <f aca="false">E3017*I3017*J3017</f>
        <v>0</v>
      </c>
      <c r="M3017" s="72" t="n">
        <f aca="false">G3017*I3017*J3017</f>
        <v>0</v>
      </c>
      <c r="N3017" s="72" t="n">
        <f aca="false">D3017*I3017*J3017</f>
        <v>-0</v>
      </c>
      <c r="O3017" s="71" t="n">
        <f aca="false">F3017*J3017</f>
        <v>11</v>
      </c>
      <c r="P3017" s="71" t="n">
        <f aca="false">E3017*J3017</f>
        <v>0</v>
      </c>
    </row>
    <row r="3018" customFormat="false" ht="15" hidden="false" customHeight="false" outlineLevel="0" collapsed="false">
      <c r="A3018" s="71" t="s">
        <v>61</v>
      </c>
      <c r="B3018" s="71" t="s">
        <v>48</v>
      </c>
      <c r="C3018" s="71" t="s">
        <v>1396</v>
      </c>
      <c r="D3018" s="72" t="n">
        <v>0</v>
      </c>
      <c r="E3018" s="71" t="n">
        <v>0</v>
      </c>
      <c r="F3018" s="71" t="n">
        <v>1</v>
      </c>
      <c r="G3018" s="72" t="n">
        <v>96.95</v>
      </c>
      <c r="H3018" s="72" t="n">
        <v>96.95</v>
      </c>
      <c r="I3018" s="71" t="n">
        <f aca="false">IF(B3018&gt;=Settings!$B$23,1,0)</f>
        <v>0</v>
      </c>
      <c r="J3018" s="71" t="n">
        <v>1</v>
      </c>
      <c r="K3018" s="71" t="n">
        <f aca="false">F3018*I3018*J3018</f>
        <v>0</v>
      </c>
      <c r="L3018" s="71" t="n">
        <f aca="false">E3018*I3018*J3018</f>
        <v>0</v>
      </c>
      <c r="M3018" s="72" t="n">
        <f aca="false">G3018*I3018*J3018</f>
        <v>0</v>
      </c>
      <c r="N3018" s="72" t="n">
        <f aca="false">D3018*I3018*J3018</f>
        <v>-0</v>
      </c>
      <c r="O3018" s="71" t="n">
        <f aca="false">F3018*J3018</f>
        <v>1</v>
      </c>
      <c r="P3018" s="71" t="n">
        <f aca="false">E3018*J3018</f>
        <v>0</v>
      </c>
    </row>
    <row r="3019" customFormat="false" ht="15" hidden="false" customHeight="false" outlineLevel="0" collapsed="false">
      <c r="A3019" s="71" t="s">
        <v>59</v>
      </c>
      <c r="B3019" s="71" t="s">
        <v>48</v>
      </c>
      <c r="C3019" s="71" t="s">
        <v>1074</v>
      </c>
      <c r="D3019" s="72" t="n">
        <v>0</v>
      </c>
      <c r="E3019" s="71" t="n">
        <v>0</v>
      </c>
      <c r="F3019" s="71" t="n">
        <v>38</v>
      </c>
      <c r="G3019" s="72" t="n">
        <v>658.295</v>
      </c>
      <c r="H3019" s="72" t="n">
        <v>658.295</v>
      </c>
      <c r="I3019" s="71" t="n">
        <f aca="false">IF(B3019&gt;=Settings!$B$23,1,0)</f>
        <v>0</v>
      </c>
      <c r="J3019" s="71" t="n">
        <v>1</v>
      </c>
      <c r="K3019" s="71" t="n">
        <f aca="false">F3019*I3019*J3019</f>
        <v>0</v>
      </c>
      <c r="L3019" s="71" t="n">
        <f aca="false">E3019*I3019*J3019</f>
        <v>0</v>
      </c>
      <c r="M3019" s="72" t="n">
        <f aca="false">G3019*I3019*J3019</f>
        <v>0</v>
      </c>
      <c r="N3019" s="72" t="n">
        <f aca="false">D3019*I3019*J3019</f>
        <v>-0</v>
      </c>
      <c r="O3019" s="71" t="n">
        <f aca="false">F3019*J3019</f>
        <v>38</v>
      </c>
      <c r="P3019" s="71" t="n">
        <f aca="false">E3019*J3019</f>
        <v>0</v>
      </c>
    </row>
    <row r="3020" customFormat="false" ht="15" hidden="false" customHeight="false" outlineLevel="0" collapsed="false">
      <c r="A3020" s="71" t="s">
        <v>59</v>
      </c>
      <c r="B3020" s="71" t="s">
        <v>48</v>
      </c>
      <c r="C3020" s="71" t="s">
        <v>1075</v>
      </c>
      <c r="D3020" s="72" t="n">
        <v>0</v>
      </c>
      <c r="E3020" s="71" t="n">
        <v>0</v>
      </c>
      <c r="F3020" s="71" t="n">
        <v>1</v>
      </c>
      <c r="G3020" s="72" t="n">
        <v>74.95</v>
      </c>
      <c r="H3020" s="72" t="n">
        <v>74.95</v>
      </c>
      <c r="I3020" s="71" t="n">
        <f aca="false">IF(B3020&gt;=Settings!$B$23,1,0)</f>
        <v>0</v>
      </c>
      <c r="J3020" s="71" t="n">
        <v>1</v>
      </c>
      <c r="K3020" s="71" t="n">
        <f aca="false">F3020*I3020*J3020</f>
        <v>0</v>
      </c>
      <c r="L3020" s="71" t="n">
        <f aca="false">E3020*I3020*J3020</f>
        <v>0</v>
      </c>
      <c r="M3020" s="72" t="n">
        <f aca="false">G3020*I3020*J3020</f>
        <v>0</v>
      </c>
      <c r="N3020" s="72" t="n">
        <f aca="false">D3020*I3020*J3020</f>
        <v>-0</v>
      </c>
      <c r="O3020" s="71" t="n">
        <f aca="false">F3020*J3020</f>
        <v>1</v>
      </c>
      <c r="P3020" s="71" t="n">
        <f aca="false">E3020*J3020</f>
        <v>0</v>
      </c>
    </row>
    <row r="3021" customFormat="false" ht="15" hidden="false" customHeight="false" outlineLevel="0" collapsed="false">
      <c r="A3021" s="71" t="s">
        <v>59</v>
      </c>
      <c r="B3021" s="71" t="s">
        <v>48</v>
      </c>
      <c r="C3021" s="71" t="s">
        <v>569</v>
      </c>
      <c r="D3021" s="72" t="n">
        <v>0</v>
      </c>
      <c r="E3021" s="71" t="n">
        <v>0</v>
      </c>
      <c r="F3021" s="71" t="n">
        <v>15</v>
      </c>
      <c r="G3021" s="72" t="n">
        <v>1583.25</v>
      </c>
      <c r="H3021" s="72" t="n">
        <v>1583.25</v>
      </c>
      <c r="I3021" s="71" t="n">
        <f aca="false">IF(B3021&gt;=Settings!$B$23,1,0)</f>
        <v>0</v>
      </c>
      <c r="J3021" s="71" t="n">
        <v>1</v>
      </c>
      <c r="K3021" s="71" t="n">
        <f aca="false">F3021*I3021*J3021</f>
        <v>0</v>
      </c>
      <c r="L3021" s="71" t="n">
        <f aca="false">E3021*I3021*J3021</f>
        <v>0</v>
      </c>
      <c r="M3021" s="72" t="n">
        <f aca="false">G3021*I3021*J3021</f>
        <v>0</v>
      </c>
      <c r="N3021" s="72" t="n">
        <f aca="false">D3021*I3021*J3021</f>
        <v>-0</v>
      </c>
      <c r="O3021" s="71" t="n">
        <f aca="false">F3021*J3021</f>
        <v>15</v>
      </c>
      <c r="P3021" s="71" t="n">
        <f aca="false">E3021*J3021</f>
        <v>0</v>
      </c>
    </row>
    <row r="3022" customFormat="false" ht="15" hidden="false" customHeight="false" outlineLevel="0" collapsed="false">
      <c r="A3022" s="71" t="s">
        <v>59</v>
      </c>
      <c r="B3022" s="71" t="s">
        <v>48</v>
      </c>
      <c r="C3022" s="71" t="s">
        <v>151</v>
      </c>
      <c r="D3022" s="72" t="n">
        <v>0</v>
      </c>
      <c r="E3022" s="71" t="n">
        <v>0</v>
      </c>
      <c r="F3022" s="71" t="n">
        <v>5</v>
      </c>
      <c r="G3022" s="72" t="n">
        <v>642.75</v>
      </c>
      <c r="H3022" s="72" t="n">
        <v>642.75</v>
      </c>
      <c r="I3022" s="71" t="n">
        <f aca="false">IF(B3022&gt;=Settings!$B$23,1,0)</f>
        <v>0</v>
      </c>
      <c r="J3022" s="71" t="n">
        <v>1</v>
      </c>
      <c r="K3022" s="71" t="n">
        <f aca="false">F3022*I3022*J3022</f>
        <v>0</v>
      </c>
      <c r="L3022" s="71" t="n">
        <f aca="false">E3022*I3022*J3022</f>
        <v>0</v>
      </c>
      <c r="M3022" s="72" t="n">
        <f aca="false">G3022*I3022*J3022</f>
        <v>0</v>
      </c>
      <c r="N3022" s="72" t="n">
        <f aca="false">D3022*I3022*J3022</f>
        <v>-0</v>
      </c>
      <c r="O3022" s="71" t="n">
        <f aca="false">F3022*J3022</f>
        <v>5</v>
      </c>
      <c r="P3022" s="71" t="n">
        <f aca="false">E3022*J3022</f>
        <v>0</v>
      </c>
    </row>
    <row r="3023" customFormat="false" ht="15" hidden="false" customHeight="false" outlineLevel="0" collapsed="false">
      <c r="A3023" s="71" t="s">
        <v>59</v>
      </c>
      <c r="B3023" s="71" t="s">
        <v>48</v>
      </c>
      <c r="C3023" s="71" t="s">
        <v>1164</v>
      </c>
      <c r="D3023" s="72" t="n">
        <v>0</v>
      </c>
      <c r="E3023" s="71" t="n">
        <v>0</v>
      </c>
      <c r="F3023" s="71" t="n">
        <v>2</v>
      </c>
      <c r="G3023" s="72" t="n">
        <v>359.9</v>
      </c>
      <c r="H3023" s="72" t="n">
        <v>359.9</v>
      </c>
      <c r="I3023" s="71" t="n">
        <f aca="false">IF(B3023&gt;=Settings!$B$23,1,0)</f>
        <v>0</v>
      </c>
      <c r="J3023" s="71" t="n">
        <v>1</v>
      </c>
      <c r="K3023" s="71" t="n">
        <f aca="false">F3023*I3023*J3023</f>
        <v>0</v>
      </c>
      <c r="L3023" s="71" t="n">
        <f aca="false">E3023*I3023*J3023</f>
        <v>0</v>
      </c>
      <c r="M3023" s="72" t="n">
        <f aca="false">G3023*I3023*J3023</f>
        <v>0</v>
      </c>
      <c r="N3023" s="72" t="n">
        <f aca="false">D3023*I3023*J3023</f>
        <v>-0</v>
      </c>
      <c r="O3023" s="71" t="n">
        <f aca="false">F3023*J3023</f>
        <v>2</v>
      </c>
      <c r="P3023" s="71" t="n">
        <f aca="false">E3023*J3023</f>
        <v>0</v>
      </c>
    </row>
    <row r="3024" customFormat="false" ht="15" hidden="false" customHeight="false" outlineLevel="0" collapsed="false">
      <c r="A3024" s="71" t="s">
        <v>59</v>
      </c>
      <c r="B3024" s="71" t="s">
        <v>48</v>
      </c>
      <c r="C3024" s="71" t="s">
        <v>1003</v>
      </c>
      <c r="D3024" s="72" t="n">
        <v>0</v>
      </c>
      <c r="E3024" s="71" t="n">
        <v>0</v>
      </c>
      <c r="F3024" s="71" t="n">
        <v>2</v>
      </c>
      <c r="G3024" s="72" t="n">
        <v>296.57</v>
      </c>
      <c r="H3024" s="72" t="n">
        <v>296.57</v>
      </c>
      <c r="I3024" s="71" t="n">
        <f aca="false">IF(B3024&gt;=Settings!$B$23,1,0)</f>
        <v>0</v>
      </c>
      <c r="J3024" s="71" t="n">
        <v>1</v>
      </c>
      <c r="K3024" s="71" t="n">
        <f aca="false">F3024*I3024*J3024</f>
        <v>0</v>
      </c>
      <c r="L3024" s="71" t="n">
        <f aca="false">E3024*I3024*J3024</f>
        <v>0</v>
      </c>
      <c r="M3024" s="72" t="n">
        <f aca="false">G3024*I3024*J3024</f>
        <v>0</v>
      </c>
      <c r="N3024" s="72" t="n">
        <f aca="false">D3024*I3024*J3024</f>
        <v>-0</v>
      </c>
      <c r="O3024" s="71" t="n">
        <f aca="false">F3024*J3024</f>
        <v>2</v>
      </c>
      <c r="P3024" s="71" t="n">
        <f aca="false">E3024*J3024</f>
        <v>0</v>
      </c>
    </row>
    <row r="3025" customFormat="false" ht="15" hidden="false" customHeight="false" outlineLevel="0" collapsed="false">
      <c r="A3025" s="71" t="s">
        <v>61</v>
      </c>
      <c r="B3025" s="71" t="s">
        <v>48</v>
      </c>
      <c r="C3025" s="71" t="s">
        <v>569</v>
      </c>
      <c r="D3025" s="72" t="n">
        <v>0</v>
      </c>
      <c r="E3025" s="71" t="n">
        <v>0</v>
      </c>
      <c r="F3025" s="71" t="n">
        <v>16</v>
      </c>
      <c r="G3025" s="72" t="n">
        <v>1728.2</v>
      </c>
      <c r="H3025" s="72" t="n">
        <v>1710.97</v>
      </c>
      <c r="I3025" s="71" t="n">
        <f aca="false">IF(B3025&gt;=Settings!$B$23,1,0)</f>
        <v>0</v>
      </c>
      <c r="J3025" s="71" t="n">
        <v>1</v>
      </c>
      <c r="K3025" s="71" t="n">
        <f aca="false">F3025*I3025*J3025</f>
        <v>0</v>
      </c>
      <c r="L3025" s="71" t="n">
        <f aca="false">E3025*I3025*J3025</f>
        <v>0</v>
      </c>
      <c r="M3025" s="72" t="n">
        <f aca="false">G3025*I3025*J3025</f>
        <v>0</v>
      </c>
      <c r="N3025" s="72" t="n">
        <f aca="false">D3025*I3025*J3025</f>
        <v>-0</v>
      </c>
      <c r="O3025" s="71" t="n">
        <f aca="false">F3025*J3025</f>
        <v>16</v>
      </c>
      <c r="P3025" s="71" t="n">
        <f aca="false">E3025*J3025</f>
        <v>0</v>
      </c>
    </row>
    <row r="3026" customFormat="false" ht="15" hidden="false" customHeight="false" outlineLevel="0" collapsed="false">
      <c r="A3026" s="71" t="s">
        <v>59</v>
      </c>
      <c r="B3026" s="71" t="s">
        <v>48</v>
      </c>
      <c r="C3026" s="71" t="s">
        <v>963</v>
      </c>
      <c r="D3026" s="72" t="n">
        <v>0</v>
      </c>
      <c r="E3026" s="71" t="n">
        <v>0</v>
      </c>
      <c r="F3026" s="71" t="n">
        <v>6</v>
      </c>
      <c r="G3026" s="72" t="n">
        <v>944.48</v>
      </c>
      <c r="H3026" s="72" t="n">
        <v>944.48</v>
      </c>
      <c r="I3026" s="71" t="n">
        <f aca="false">IF(B3026&gt;=Settings!$B$23,1,0)</f>
        <v>0</v>
      </c>
      <c r="J3026" s="71" t="n">
        <v>1</v>
      </c>
      <c r="K3026" s="71" t="n">
        <f aca="false">F3026*I3026*J3026</f>
        <v>0</v>
      </c>
      <c r="L3026" s="71" t="n">
        <f aca="false">E3026*I3026*J3026</f>
        <v>0</v>
      </c>
      <c r="M3026" s="72" t="n">
        <f aca="false">G3026*I3026*J3026</f>
        <v>0</v>
      </c>
      <c r="N3026" s="72" t="n">
        <f aca="false">D3026*I3026*J3026</f>
        <v>-0</v>
      </c>
      <c r="O3026" s="71" t="n">
        <f aca="false">F3026*J3026</f>
        <v>6</v>
      </c>
      <c r="P3026" s="71" t="n">
        <f aca="false">E3026*J3026</f>
        <v>0</v>
      </c>
    </row>
    <row r="3027" customFormat="false" ht="15" hidden="false" customHeight="false" outlineLevel="0" collapsed="false">
      <c r="A3027" s="71" t="s">
        <v>59</v>
      </c>
      <c r="B3027" s="71" t="s">
        <v>48</v>
      </c>
      <c r="C3027" s="71" t="s">
        <v>1462</v>
      </c>
      <c r="D3027" s="72" t="n">
        <v>0</v>
      </c>
      <c r="E3027" s="71" t="n">
        <v>0</v>
      </c>
      <c r="F3027" s="71" t="n">
        <v>23</v>
      </c>
      <c r="G3027" s="72" t="n">
        <v>1308.85</v>
      </c>
      <c r="H3027" s="72" t="n">
        <v>1308.85</v>
      </c>
      <c r="I3027" s="71" t="n">
        <f aca="false">IF(B3027&gt;=Settings!$B$23,1,0)</f>
        <v>0</v>
      </c>
      <c r="J3027" s="71" t="n">
        <v>1</v>
      </c>
      <c r="K3027" s="71" t="n">
        <f aca="false">F3027*I3027*J3027</f>
        <v>0</v>
      </c>
      <c r="L3027" s="71" t="n">
        <f aca="false">E3027*I3027*J3027</f>
        <v>0</v>
      </c>
      <c r="M3027" s="72" t="n">
        <f aca="false">G3027*I3027*J3027</f>
        <v>0</v>
      </c>
      <c r="N3027" s="72" t="n">
        <f aca="false">D3027*I3027*J3027</f>
        <v>-0</v>
      </c>
      <c r="O3027" s="71" t="n">
        <f aca="false">F3027*J3027</f>
        <v>23</v>
      </c>
      <c r="P3027" s="71" t="n">
        <f aca="false">E3027*J3027</f>
        <v>0</v>
      </c>
    </row>
    <row r="3028" customFormat="false" ht="15" hidden="false" customHeight="false" outlineLevel="0" collapsed="false">
      <c r="A3028" s="71" t="s">
        <v>59</v>
      </c>
      <c r="B3028" s="71" t="s">
        <v>48</v>
      </c>
      <c r="C3028" s="71" t="s">
        <v>929</v>
      </c>
      <c r="D3028" s="72" t="n">
        <v>0</v>
      </c>
      <c r="E3028" s="71" t="n">
        <v>0</v>
      </c>
      <c r="F3028" s="71" t="n">
        <v>1</v>
      </c>
      <c r="G3028" s="72" t="n">
        <v>84.95</v>
      </c>
      <c r="H3028" s="72" t="n">
        <v>84.95</v>
      </c>
      <c r="I3028" s="71" t="n">
        <f aca="false">IF(B3028&gt;=Settings!$B$23,1,0)</f>
        <v>0</v>
      </c>
      <c r="J3028" s="71" t="n">
        <v>1</v>
      </c>
      <c r="K3028" s="71" t="n">
        <f aca="false">F3028*I3028*J3028</f>
        <v>0</v>
      </c>
      <c r="L3028" s="71" t="n">
        <f aca="false">E3028*I3028*J3028</f>
        <v>0</v>
      </c>
      <c r="M3028" s="72" t="n">
        <f aca="false">G3028*I3028*J3028</f>
        <v>0</v>
      </c>
      <c r="N3028" s="72" t="n">
        <f aca="false">D3028*I3028*J3028</f>
        <v>-0</v>
      </c>
      <c r="O3028" s="71" t="n">
        <f aca="false">F3028*J3028</f>
        <v>1</v>
      </c>
      <c r="P3028" s="71" t="n">
        <f aca="false">E3028*J3028</f>
        <v>0</v>
      </c>
    </row>
    <row r="3029" customFormat="false" ht="15" hidden="false" customHeight="false" outlineLevel="0" collapsed="false">
      <c r="A3029" s="71" t="s">
        <v>59</v>
      </c>
      <c r="B3029" s="71" t="s">
        <v>48</v>
      </c>
      <c r="C3029" s="71" t="s">
        <v>1311</v>
      </c>
      <c r="D3029" s="72" t="n">
        <v>0</v>
      </c>
      <c r="E3029" s="71" t="n">
        <v>0</v>
      </c>
      <c r="F3029" s="71" t="n">
        <v>2</v>
      </c>
      <c r="G3029" s="72" t="n">
        <v>239.9</v>
      </c>
      <c r="H3029" s="72" t="n">
        <v>239.9</v>
      </c>
      <c r="I3029" s="71" t="n">
        <f aca="false">IF(B3029&gt;=Settings!$B$23,1,0)</f>
        <v>0</v>
      </c>
      <c r="J3029" s="71" t="n">
        <v>1</v>
      </c>
      <c r="K3029" s="71" t="n">
        <f aca="false">F3029*I3029*J3029</f>
        <v>0</v>
      </c>
      <c r="L3029" s="71" t="n">
        <f aca="false">E3029*I3029*J3029</f>
        <v>0</v>
      </c>
      <c r="M3029" s="72" t="n">
        <f aca="false">G3029*I3029*J3029</f>
        <v>0</v>
      </c>
      <c r="N3029" s="72" t="n">
        <f aca="false">D3029*I3029*J3029</f>
        <v>-0</v>
      </c>
      <c r="O3029" s="71" t="n">
        <f aca="false">F3029*J3029</f>
        <v>2</v>
      </c>
      <c r="P3029" s="71" t="n">
        <f aca="false">E3029*J3029</f>
        <v>0</v>
      </c>
    </row>
    <row r="3030" customFormat="false" ht="15" hidden="false" customHeight="false" outlineLevel="0" collapsed="false">
      <c r="A3030" s="71" t="s">
        <v>60</v>
      </c>
      <c r="B3030" s="71" t="s">
        <v>48</v>
      </c>
      <c r="C3030" s="71" t="s">
        <v>1255</v>
      </c>
      <c r="D3030" s="72" t="n">
        <v>109.95</v>
      </c>
      <c r="E3030" s="71" t="n">
        <v>1</v>
      </c>
      <c r="F3030" s="71" t="n">
        <v>15</v>
      </c>
      <c r="G3030" s="72" t="n">
        <v>1649.25</v>
      </c>
      <c r="H3030" s="72" t="n">
        <v>1539.3</v>
      </c>
      <c r="I3030" s="71" t="n">
        <f aca="false">IF(B3030&gt;=Settings!$B$23,1,0)</f>
        <v>0</v>
      </c>
      <c r="J3030" s="71" t="n">
        <v>1</v>
      </c>
      <c r="K3030" s="71" t="n">
        <f aca="false">F3030*I3030*J3030</f>
        <v>0</v>
      </c>
      <c r="L3030" s="71" t="n">
        <f aca="false">E3030*I3030*J3030</f>
        <v>0</v>
      </c>
      <c r="M3030" s="72" t="n">
        <f aca="false">G3030*I3030*J3030</f>
        <v>0</v>
      </c>
      <c r="N3030" s="72" t="n">
        <f aca="false">D3030*I3030*J3030</f>
        <v>0</v>
      </c>
      <c r="O3030" s="71" t="n">
        <f aca="false">F3030*J3030</f>
        <v>15</v>
      </c>
      <c r="P3030" s="71" t="n">
        <f aca="false">E3030*J3030</f>
        <v>1</v>
      </c>
    </row>
    <row r="3031" customFormat="false" ht="15" hidden="false" customHeight="false" outlineLevel="0" collapsed="false">
      <c r="A3031" s="71" t="s">
        <v>61</v>
      </c>
      <c r="B3031" s="71" t="s">
        <v>48</v>
      </c>
      <c r="C3031" s="71" t="s">
        <v>1118</v>
      </c>
      <c r="D3031" s="72" t="n">
        <v>89.95</v>
      </c>
      <c r="E3031" s="71" t="n">
        <v>1</v>
      </c>
      <c r="F3031" s="71" t="n">
        <v>13</v>
      </c>
      <c r="G3031" s="72" t="n">
        <v>1202.35</v>
      </c>
      <c r="H3031" s="72" t="n">
        <v>1056.21</v>
      </c>
      <c r="I3031" s="71" t="n">
        <f aca="false">IF(B3031&gt;=Settings!$B$23,1,0)</f>
        <v>0</v>
      </c>
      <c r="J3031" s="71" t="n">
        <v>1</v>
      </c>
      <c r="K3031" s="71" t="n">
        <f aca="false">F3031*I3031*J3031</f>
        <v>0</v>
      </c>
      <c r="L3031" s="71" t="n">
        <f aca="false">E3031*I3031*J3031</f>
        <v>0</v>
      </c>
      <c r="M3031" s="72" t="n">
        <f aca="false">G3031*I3031*J3031</f>
        <v>0</v>
      </c>
      <c r="N3031" s="72" t="n">
        <f aca="false">D3031*I3031*J3031</f>
        <v>0</v>
      </c>
      <c r="O3031" s="71" t="n">
        <f aca="false">F3031*J3031</f>
        <v>13</v>
      </c>
      <c r="P3031" s="71" t="n">
        <f aca="false">E3031*J3031</f>
        <v>1</v>
      </c>
    </row>
    <row r="3032" customFormat="false" ht="15" hidden="false" customHeight="false" outlineLevel="0" collapsed="false">
      <c r="A3032" s="71" t="s">
        <v>61</v>
      </c>
      <c r="B3032" s="71" t="s">
        <v>48</v>
      </c>
      <c r="C3032" s="71" t="s">
        <v>919</v>
      </c>
      <c r="D3032" s="72" t="n">
        <v>0</v>
      </c>
      <c r="E3032" s="71" t="n">
        <v>0</v>
      </c>
      <c r="F3032" s="71" t="n">
        <v>1</v>
      </c>
      <c r="G3032" s="72" t="n">
        <v>99.95</v>
      </c>
      <c r="H3032" s="72" t="n">
        <v>99.95</v>
      </c>
      <c r="I3032" s="71" t="n">
        <f aca="false">IF(B3032&gt;=Settings!$B$23,1,0)</f>
        <v>0</v>
      </c>
      <c r="J3032" s="71" t="n">
        <v>1</v>
      </c>
      <c r="K3032" s="71" t="n">
        <f aca="false">F3032*I3032*J3032</f>
        <v>0</v>
      </c>
      <c r="L3032" s="71" t="n">
        <f aca="false">E3032*I3032*J3032</f>
        <v>0</v>
      </c>
      <c r="M3032" s="72" t="n">
        <f aca="false">G3032*I3032*J3032</f>
        <v>0</v>
      </c>
      <c r="N3032" s="72" t="n">
        <f aca="false">D3032*I3032*J3032</f>
        <v>-0</v>
      </c>
      <c r="O3032" s="71" t="n">
        <f aca="false">F3032*J3032</f>
        <v>1</v>
      </c>
      <c r="P3032" s="71" t="n">
        <f aca="false">E3032*J3032</f>
        <v>0</v>
      </c>
    </row>
    <row r="3033" customFormat="false" ht="15" hidden="false" customHeight="false" outlineLevel="0" collapsed="false">
      <c r="A3033" s="71" t="s">
        <v>59</v>
      </c>
      <c r="B3033" s="71" t="s">
        <v>48</v>
      </c>
      <c r="C3033" s="71" t="s">
        <v>1331</v>
      </c>
      <c r="D3033" s="72" t="n">
        <v>0</v>
      </c>
      <c r="E3033" s="71" t="n">
        <v>0</v>
      </c>
      <c r="F3033" s="71" t="n">
        <v>1</v>
      </c>
      <c r="G3033" s="72" t="n">
        <v>156.87</v>
      </c>
      <c r="H3033" s="72" t="n">
        <v>156.87</v>
      </c>
      <c r="I3033" s="71" t="n">
        <f aca="false">IF(B3033&gt;=Settings!$B$23,1,0)</f>
        <v>0</v>
      </c>
      <c r="J3033" s="71" t="n">
        <v>1</v>
      </c>
      <c r="K3033" s="71" t="n">
        <f aca="false">F3033*I3033*J3033</f>
        <v>0</v>
      </c>
      <c r="L3033" s="71" t="n">
        <f aca="false">E3033*I3033*J3033</f>
        <v>0</v>
      </c>
      <c r="M3033" s="72" t="n">
        <f aca="false">G3033*I3033*J3033</f>
        <v>0</v>
      </c>
      <c r="N3033" s="72" t="n">
        <f aca="false">D3033*I3033*J3033</f>
        <v>-0</v>
      </c>
      <c r="O3033" s="71" t="n">
        <f aca="false">F3033*J3033</f>
        <v>1</v>
      </c>
      <c r="P3033" s="71" t="n">
        <f aca="false">E3033*J3033</f>
        <v>0</v>
      </c>
    </row>
    <row r="3034" customFormat="false" ht="15" hidden="false" customHeight="false" outlineLevel="0" collapsed="false">
      <c r="A3034" s="71" t="s">
        <v>59</v>
      </c>
      <c r="B3034" s="71" t="s">
        <v>48</v>
      </c>
      <c r="C3034" s="71" t="s">
        <v>1024</v>
      </c>
      <c r="D3034" s="72" t="n">
        <v>0</v>
      </c>
      <c r="E3034" s="71" t="n">
        <v>0</v>
      </c>
      <c r="F3034" s="71" t="n">
        <v>1</v>
      </c>
      <c r="G3034" s="72" t="n">
        <v>130.79</v>
      </c>
      <c r="H3034" s="72" t="n">
        <v>130.79</v>
      </c>
      <c r="I3034" s="71" t="n">
        <f aca="false">IF(B3034&gt;=Settings!$B$23,1,0)</f>
        <v>0</v>
      </c>
      <c r="J3034" s="71" t="n">
        <v>1</v>
      </c>
      <c r="K3034" s="71" t="n">
        <f aca="false">F3034*I3034*J3034</f>
        <v>0</v>
      </c>
      <c r="L3034" s="71" t="n">
        <f aca="false">E3034*I3034*J3034</f>
        <v>0</v>
      </c>
      <c r="M3034" s="72" t="n">
        <f aca="false">G3034*I3034*J3034</f>
        <v>0</v>
      </c>
      <c r="N3034" s="72" t="n">
        <f aca="false">D3034*I3034*J3034</f>
        <v>-0</v>
      </c>
      <c r="O3034" s="71" t="n">
        <f aca="false">F3034*J3034</f>
        <v>1</v>
      </c>
      <c r="P3034" s="71" t="n">
        <f aca="false">E3034*J3034</f>
        <v>0</v>
      </c>
    </row>
    <row r="3035" customFormat="false" ht="15" hidden="false" customHeight="false" outlineLevel="0" collapsed="false">
      <c r="A3035" s="71" t="s">
        <v>61</v>
      </c>
      <c r="B3035" s="71" t="s">
        <v>48</v>
      </c>
      <c r="C3035" s="71" t="s">
        <v>886</v>
      </c>
      <c r="D3035" s="72" t="n">
        <v>0</v>
      </c>
      <c r="E3035" s="71" t="n">
        <v>0</v>
      </c>
      <c r="F3035" s="71" t="n">
        <v>2</v>
      </c>
      <c r="G3035" s="72" t="n">
        <v>417.9</v>
      </c>
      <c r="H3035" s="72" t="n">
        <v>417.9</v>
      </c>
      <c r="I3035" s="71" t="n">
        <f aca="false">IF(B3035&gt;=Settings!$B$23,1,0)</f>
        <v>0</v>
      </c>
      <c r="J3035" s="71" t="n">
        <v>1</v>
      </c>
      <c r="K3035" s="71" t="n">
        <f aca="false">F3035*I3035*J3035</f>
        <v>0</v>
      </c>
      <c r="L3035" s="71" t="n">
        <f aca="false">E3035*I3035*J3035</f>
        <v>0</v>
      </c>
      <c r="M3035" s="72" t="n">
        <f aca="false">G3035*I3035*J3035</f>
        <v>0</v>
      </c>
      <c r="N3035" s="72" t="n">
        <f aca="false">D3035*I3035*J3035</f>
        <v>-0</v>
      </c>
      <c r="O3035" s="71" t="n">
        <f aca="false">F3035*J3035</f>
        <v>2</v>
      </c>
      <c r="P3035" s="71" t="n">
        <f aca="false">E3035*J3035</f>
        <v>0</v>
      </c>
    </row>
    <row r="3036" customFormat="false" ht="15" hidden="false" customHeight="false" outlineLevel="0" collapsed="false">
      <c r="A3036" s="71" t="s">
        <v>60</v>
      </c>
      <c r="B3036" s="71" t="s">
        <v>48</v>
      </c>
      <c r="C3036" s="71" t="s">
        <v>1602</v>
      </c>
      <c r="D3036" s="72" t="n">
        <v>0</v>
      </c>
      <c r="E3036" s="71" t="n">
        <v>0</v>
      </c>
      <c r="F3036" s="71" t="n">
        <v>6</v>
      </c>
      <c r="G3036" s="72" t="n">
        <v>671.7</v>
      </c>
      <c r="H3036" s="72" t="n">
        <v>671.7</v>
      </c>
      <c r="I3036" s="71" t="n">
        <f aca="false">IF(B3036&gt;=Settings!$B$23,1,0)</f>
        <v>0</v>
      </c>
      <c r="J3036" s="71" t="n">
        <v>1</v>
      </c>
      <c r="K3036" s="71" t="n">
        <f aca="false">F3036*I3036*J3036</f>
        <v>0</v>
      </c>
      <c r="L3036" s="71" t="n">
        <f aca="false">E3036*I3036*J3036</f>
        <v>0</v>
      </c>
      <c r="M3036" s="72" t="n">
        <f aca="false">G3036*I3036*J3036</f>
        <v>0</v>
      </c>
      <c r="N3036" s="72" t="n">
        <f aca="false">D3036*I3036*J3036</f>
        <v>-0</v>
      </c>
      <c r="O3036" s="71" t="n">
        <f aca="false">F3036*J3036</f>
        <v>6</v>
      </c>
      <c r="P3036" s="71" t="n">
        <f aca="false">E3036*J3036</f>
        <v>0</v>
      </c>
    </row>
    <row r="3037" customFormat="false" ht="15" hidden="false" customHeight="false" outlineLevel="0" collapsed="false">
      <c r="A3037" s="71" t="s">
        <v>60</v>
      </c>
      <c r="B3037" s="71" t="s">
        <v>48</v>
      </c>
      <c r="C3037" s="71" t="s">
        <v>894</v>
      </c>
      <c r="D3037" s="72" t="n">
        <v>99.95</v>
      </c>
      <c r="E3037" s="71" t="n">
        <v>1</v>
      </c>
      <c r="F3037" s="71" t="n">
        <v>4</v>
      </c>
      <c r="G3037" s="72" t="n">
        <v>399.8</v>
      </c>
      <c r="H3037" s="72" t="n">
        <v>299.85</v>
      </c>
      <c r="I3037" s="71" t="n">
        <f aca="false">IF(B3037&gt;=Settings!$B$23,1,0)</f>
        <v>0</v>
      </c>
      <c r="J3037" s="71" t="n">
        <v>1</v>
      </c>
      <c r="K3037" s="71" t="n">
        <f aca="false">F3037*I3037*J3037</f>
        <v>0</v>
      </c>
      <c r="L3037" s="71" t="n">
        <f aca="false">E3037*I3037*J3037</f>
        <v>0</v>
      </c>
      <c r="M3037" s="72" t="n">
        <f aca="false">G3037*I3037*J3037</f>
        <v>0</v>
      </c>
      <c r="N3037" s="72" t="n">
        <f aca="false">D3037*I3037*J3037</f>
        <v>0</v>
      </c>
      <c r="O3037" s="71" t="n">
        <f aca="false">F3037*J3037</f>
        <v>4</v>
      </c>
      <c r="P3037" s="71" t="n">
        <f aca="false">E3037*J3037</f>
        <v>1</v>
      </c>
    </row>
    <row r="3038" customFormat="false" ht="15" hidden="false" customHeight="false" outlineLevel="0" collapsed="false">
      <c r="A3038" s="71" t="s">
        <v>59</v>
      </c>
      <c r="B3038" s="71" t="s">
        <v>48</v>
      </c>
      <c r="C3038" s="71" t="s">
        <v>134</v>
      </c>
      <c r="D3038" s="72" t="n">
        <v>0</v>
      </c>
      <c r="E3038" s="71" t="n">
        <v>0</v>
      </c>
      <c r="F3038" s="71" t="n">
        <v>126</v>
      </c>
      <c r="G3038" s="72" t="n">
        <v>7605.982</v>
      </c>
      <c r="H3038" s="72" t="n">
        <v>7605.982</v>
      </c>
      <c r="I3038" s="71" t="n">
        <f aca="false">IF(B3038&gt;=Settings!$B$23,1,0)</f>
        <v>0</v>
      </c>
      <c r="J3038" s="71" t="n">
        <v>1</v>
      </c>
      <c r="K3038" s="71" t="n">
        <f aca="false">F3038*I3038*J3038</f>
        <v>0</v>
      </c>
      <c r="L3038" s="71" t="n">
        <f aca="false">E3038*I3038*J3038</f>
        <v>0</v>
      </c>
      <c r="M3038" s="72" t="n">
        <f aca="false">G3038*I3038*J3038</f>
        <v>0</v>
      </c>
      <c r="N3038" s="72" t="n">
        <f aca="false">D3038*I3038*J3038</f>
        <v>-0</v>
      </c>
      <c r="O3038" s="71" t="n">
        <f aca="false">F3038*J3038</f>
        <v>126</v>
      </c>
      <c r="P3038" s="71" t="n">
        <f aca="false">E3038*J3038</f>
        <v>0</v>
      </c>
    </row>
    <row r="3039" customFormat="false" ht="15" hidden="false" customHeight="false" outlineLevel="0" collapsed="false">
      <c r="A3039" s="71" t="s">
        <v>61</v>
      </c>
      <c r="B3039" s="71" t="s">
        <v>48</v>
      </c>
      <c r="C3039" s="71" t="s">
        <v>912</v>
      </c>
      <c r="D3039" s="72" t="n">
        <v>0</v>
      </c>
      <c r="E3039" s="71" t="n">
        <v>0</v>
      </c>
      <c r="F3039" s="71" t="n">
        <v>1</v>
      </c>
      <c r="G3039" s="72" t="n">
        <v>93.95</v>
      </c>
      <c r="H3039" s="72" t="n">
        <v>93.95</v>
      </c>
      <c r="I3039" s="71" t="n">
        <f aca="false">IF(B3039&gt;=Settings!$B$23,1,0)</f>
        <v>0</v>
      </c>
      <c r="J3039" s="71" t="n">
        <v>1</v>
      </c>
      <c r="K3039" s="71" t="n">
        <f aca="false">F3039*I3039*J3039</f>
        <v>0</v>
      </c>
      <c r="L3039" s="71" t="n">
        <f aca="false">E3039*I3039*J3039</f>
        <v>0</v>
      </c>
      <c r="M3039" s="72" t="n">
        <f aca="false">G3039*I3039*J3039</f>
        <v>0</v>
      </c>
      <c r="N3039" s="72" t="n">
        <f aca="false">D3039*I3039*J3039</f>
        <v>-0</v>
      </c>
      <c r="O3039" s="71" t="n">
        <f aca="false">F3039*J3039</f>
        <v>1</v>
      </c>
      <c r="P3039" s="71" t="n">
        <f aca="false">E3039*J3039</f>
        <v>0</v>
      </c>
    </row>
    <row r="3040" customFormat="false" ht="15" hidden="false" customHeight="false" outlineLevel="0" collapsed="false">
      <c r="A3040" s="71" t="s">
        <v>61</v>
      </c>
      <c r="B3040" s="71" t="s">
        <v>48</v>
      </c>
      <c r="C3040" s="71" t="s">
        <v>1237</v>
      </c>
      <c r="D3040" s="72" t="n">
        <v>8.95</v>
      </c>
      <c r="E3040" s="71" t="n">
        <v>1</v>
      </c>
      <c r="F3040" s="71" t="n">
        <v>17</v>
      </c>
      <c r="G3040" s="72" t="n">
        <v>152.15</v>
      </c>
      <c r="H3040" s="72" t="n">
        <v>134.68</v>
      </c>
      <c r="I3040" s="71" t="n">
        <f aca="false">IF(B3040&gt;=Settings!$B$23,1,0)</f>
        <v>0</v>
      </c>
      <c r="J3040" s="71" t="n">
        <v>1</v>
      </c>
      <c r="K3040" s="71" t="n">
        <f aca="false">F3040*I3040*J3040</f>
        <v>0</v>
      </c>
      <c r="L3040" s="71" t="n">
        <f aca="false">E3040*I3040*J3040</f>
        <v>0</v>
      </c>
      <c r="M3040" s="72" t="n">
        <f aca="false">G3040*I3040*J3040</f>
        <v>0</v>
      </c>
      <c r="N3040" s="72" t="n">
        <f aca="false">D3040*I3040*J3040</f>
        <v>0</v>
      </c>
      <c r="O3040" s="71" t="n">
        <f aca="false">F3040*J3040</f>
        <v>17</v>
      </c>
      <c r="P3040" s="71" t="n">
        <f aca="false">E3040*J3040</f>
        <v>1</v>
      </c>
    </row>
    <row r="3041" customFormat="false" ht="15" hidden="false" customHeight="false" outlineLevel="0" collapsed="false">
      <c r="A3041" s="71" t="s">
        <v>61</v>
      </c>
      <c r="B3041" s="71" t="s">
        <v>48</v>
      </c>
      <c r="C3041" s="71" t="s">
        <v>1200</v>
      </c>
      <c r="D3041" s="72" t="n">
        <v>0</v>
      </c>
      <c r="E3041" s="71" t="n">
        <v>0</v>
      </c>
      <c r="F3041" s="71" t="n">
        <v>1</v>
      </c>
      <c r="G3041" s="72" t="n">
        <v>166.95</v>
      </c>
      <c r="H3041" s="72" t="n">
        <v>166.95</v>
      </c>
      <c r="I3041" s="71" t="n">
        <f aca="false">IF(B3041&gt;=Settings!$B$23,1,0)</f>
        <v>0</v>
      </c>
      <c r="J3041" s="71" t="n">
        <v>1</v>
      </c>
      <c r="K3041" s="71" t="n">
        <f aca="false">F3041*I3041*J3041</f>
        <v>0</v>
      </c>
      <c r="L3041" s="71" t="n">
        <f aca="false">E3041*I3041*J3041</f>
        <v>0</v>
      </c>
      <c r="M3041" s="72" t="n">
        <f aca="false">G3041*I3041*J3041</f>
        <v>0</v>
      </c>
      <c r="N3041" s="72" t="n">
        <f aca="false">D3041*I3041*J3041</f>
        <v>-0</v>
      </c>
      <c r="O3041" s="71" t="n">
        <f aca="false">F3041*J3041</f>
        <v>1</v>
      </c>
      <c r="P3041" s="71" t="n">
        <f aca="false">E3041*J3041</f>
        <v>0</v>
      </c>
    </row>
    <row r="3042" customFormat="false" ht="15" hidden="false" customHeight="false" outlineLevel="0" collapsed="false">
      <c r="A3042" s="71" t="s">
        <v>61</v>
      </c>
      <c r="B3042" s="71" t="s">
        <v>48</v>
      </c>
      <c r="C3042" s="71" t="s">
        <v>365</v>
      </c>
      <c r="D3042" s="72" t="n">
        <v>0</v>
      </c>
      <c r="E3042" s="71" t="n">
        <v>0</v>
      </c>
      <c r="F3042" s="71" t="n">
        <v>1</v>
      </c>
      <c r="G3042" s="72" t="n">
        <v>234.95</v>
      </c>
      <c r="H3042" s="72" t="n">
        <v>234.95</v>
      </c>
      <c r="I3042" s="71" t="n">
        <f aca="false">IF(B3042&gt;=Settings!$B$23,1,0)</f>
        <v>0</v>
      </c>
      <c r="J3042" s="71" t="n">
        <v>1</v>
      </c>
      <c r="K3042" s="71" t="n">
        <f aca="false">F3042*I3042*J3042</f>
        <v>0</v>
      </c>
      <c r="L3042" s="71" t="n">
        <f aca="false">E3042*I3042*J3042</f>
        <v>0</v>
      </c>
      <c r="M3042" s="72" t="n">
        <f aca="false">G3042*I3042*J3042</f>
        <v>0</v>
      </c>
      <c r="N3042" s="72" t="n">
        <f aca="false">D3042*I3042*J3042</f>
        <v>-0</v>
      </c>
      <c r="O3042" s="71" t="n">
        <f aca="false">F3042*J3042</f>
        <v>1</v>
      </c>
      <c r="P3042" s="71" t="n">
        <f aca="false">E3042*J3042</f>
        <v>0</v>
      </c>
    </row>
    <row r="3043" customFormat="false" ht="15" hidden="false" customHeight="false" outlineLevel="0" collapsed="false">
      <c r="A3043" s="71" t="s">
        <v>59</v>
      </c>
      <c r="B3043" s="71" t="s">
        <v>48</v>
      </c>
      <c r="C3043" s="71" t="s">
        <v>1103</v>
      </c>
      <c r="D3043" s="72" t="n">
        <v>0</v>
      </c>
      <c r="E3043" s="71" t="n">
        <v>0</v>
      </c>
      <c r="F3043" s="71" t="n">
        <v>2</v>
      </c>
      <c r="G3043" s="72" t="n">
        <v>183.2</v>
      </c>
      <c r="H3043" s="72" t="n">
        <v>183.2</v>
      </c>
      <c r="I3043" s="71" t="n">
        <f aca="false">IF(B3043&gt;=Settings!$B$23,1,0)</f>
        <v>0</v>
      </c>
      <c r="J3043" s="71" t="n">
        <v>1</v>
      </c>
      <c r="K3043" s="71" t="n">
        <f aca="false">F3043*I3043*J3043</f>
        <v>0</v>
      </c>
      <c r="L3043" s="71" t="n">
        <f aca="false">E3043*I3043*J3043</f>
        <v>0</v>
      </c>
      <c r="M3043" s="72" t="n">
        <f aca="false">G3043*I3043*J3043</f>
        <v>0</v>
      </c>
      <c r="N3043" s="72" t="n">
        <f aca="false">D3043*I3043*J3043</f>
        <v>-0</v>
      </c>
      <c r="O3043" s="71" t="n">
        <f aca="false">F3043*J3043</f>
        <v>2</v>
      </c>
      <c r="P3043" s="71" t="n">
        <f aca="false">E3043*J3043</f>
        <v>0</v>
      </c>
    </row>
    <row r="3044" customFormat="false" ht="15" hidden="false" customHeight="false" outlineLevel="0" collapsed="false">
      <c r="A3044" s="71" t="s">
        <v>60</v>
      </c>
      <c r="B3044" s="71" t="s">
        <v>48</v>
      </c>
      <c r="C3044" s="71" t="s">
        <v>962</v>
      </c>
      <c r="D3044" s="72" t="n">
        <v>179.9</v>
      </c>
      <c r="E3044" s="71" t="n">
        <v>2</v>
      </c>
      <c r="F3044" s="71" t="n">
        <v>105</v>
      </c>
      <c r="G3044" s="72" t="n">
        <v>9309.75</v>
      </c>
      <c r="H3044" s="72" t="n">
        <v>9111.86</v>
      </c>
      <c r="I3044" s="71" t="n">
        <f aca="false">IF(B3044&gt;=Settings!$B$23,1,0)</f>
        <v>0</v>
      </c>
      <c r="J3044" s="71" t="n">
        <v>1</v>
      </c>
      <c r="K3044" s="71" t="n">
        <f aca="false">F3044*I3044*J3044</f>
        <v>0</v>
      </c>
      <c r="L3044" s="71" t="n">
        <f aca="false">E3044*I3044*J3044</f>
        <v>0</v>
      </c>
      <c r="M3044" s="72" t="n">
        <f aca="false">G3044*I3044*J3044</f>
        <v>0</v>
      </c>
      <c r="N3044" s="72" t="n">
        <f aca="false">D3044*I3044*J3044</f>
        <v>0</v>
      </c>
      <c r="O3044" s="71" t="n">
        <f aca="false">F3044*J3044</f>
        <v>105</v>
      </c>
      <c r="P3044" s="71" t="n">
        <f aca="false">E3044*J3044</f>
        <v>2</v>
      </c>
    </row>
    <row r="3045" customFormat="false" ht="15" hidden="false" customHeight="false" outlineLevel="0" collapsed="false">
      <c r="A3045" s="71" t="s">
        <v>60</v>
      </c>
      <c r="B3045" s="71" t="s">
        <v>48</v>
      </c>
      <c r="C3045" s="71" t="s">
        <v>2155</v>
      </c>
      <c r="D3045" s="72" t="n">
        <v>0</v>
      </c>
      <c r="E3045" s="71" t="n">
        <v>0</v>
      </c>
      <c r="F3045" s="71" t="n">
        <v>3</v>
      </c>
      <c r="G3045" s="72" t="n">
        <v>368.85</v>
      </c>
      <c r="H3045" s="72" t="n">
        <v>368.85</v>
      </c>
      <c r="I3045" s="71" t="n">
        <f aca="false">IF(B3045&gt;=Settings!$B$23,1,0)</f>
        <v>0</v>
      </c>
      <c r="J3045" s="71" t="n">
        <v>1</v>
      </c>
      <c r="K3045" s="71" t="n">
        <f aca="false">F3045*I3045*J3045</f>
        <v>0</v>
      </c>
      <c r="L3045" s="71" t="n">
        <f aca="false">E3045*I3045*J3045</f>
        <v>0</v>
      </c>
      <c r="M3045" s="72" t="n">
        <f aca="false">G3045*I3045*J3045</f>
        <v>0</v>
      </c>
      <c r="N3045" s="72" t="n">
        <f aca="false">D3045*I3045*J3045</f>
        <v>-0</v>
      </c>
      <c r="O3045" s="71" t="n">
        <f aca="false">F3045*J3045</f>
        <v>3</v>
      </c>
      <c r="P3045" s="71" t="n">
        <f aca="false">E3045*J3045</f>
        <v>0</v>
      </c>
    </row>
    <row r="3046" customFormat="false" ht="15" hidden="false" customHeight="false" outlineLevel="0" collapsed="false">
      <c r="A3046" s="71" t="s">
        <v>59</v>
      </c>
      <c r="B3046" s="71" t="s">
        <v>48</v>
      </c>
      <c r="C3046" s="71" t="s">
        <v>1255</v>
      </c>
      <c r="D3046" s="72" t="n">
        <v>0</v>
      </c>
      <c r="E3046" s="71" t="n">
        <v>0</v>
      </c>
      <c r="F3046" s="71" t="n">
        <v>2</v>
      </c>
      <c r="G3046" s="72" t="n">
        <v>239.31</v>
      </c>
      <c r="H3046" s="72" t="n">
        <v>239.31</v>
      </c>
      <c r="I3046" s="71" t="n">
        <f aca="false">IF(B3046&gt;=Settings!$B$23,1,0)</f>
        <v>0</v>
      </c>
      <c r="J3046" s="71" t="n">
        <v>1</v>
      </c>
      <c r="K3046" s="71" t="n">
        <f aca="false">F3046*I3046*J3046</f>
        <v>0</v>
      </c>
      <c r="L3046" s="71" t="n">
        <f aca="false">E3046*I3046*J3046</f>
        <v>0</v>
      </c>
      <c r="M3046" s="72" t="n">
        <f aca="false">G3046*I3046*J3046</f>
        <v>0</v>
      </c>
      <c r="N3046" s="72" t="n">
        <f aca="false">D3046*I3046*J3046</f>
        <v>-0</v>
      </c>
      <c r="O3046" s="71" t="n">
        <f aca="false">F3046*J3046</f>
        <v>2</v>
      </c>
      <c r="P3046" s="71" t="n">
        <f aca="false">E3046*J3046</f>
        <v>0</v>
      </c>
    </row>
    <row r="3047" customFormat="false" ht="15" hidden="false" customHeight="false" outlineLevel="0" collapsed="false">
      <c r="A3047" s="71" t="s">
        <v>61</v>
      </c>
      <c r="B3047" s="71" t="s">
        <v>48</v>
      </c>
      <c r="C3047" s="71" t="s">
        <v>1131</v>
      </c>
      <c r="D3047" s="72" t="n">
        <v>135.9</v>
      </c>
      <c r="E3047" s="71" t="n">
        <v>2</v>
      </c>
      <c r="F3047" s="71" t="n">
        <v>16</v>
      </c>
      <c r="G3047" s="72" t="n">
        <v>1232.75</v>
      </c>
      <c r="H3047" s="72" t="n">
        <v>1060.88</v>
      </c>
      <c r="I3047" s="71" t="n">
        <f aca="false">IF(B3047&gt;=Settings!$B$23,1,0)</f>
        <v>0</v>
      </c>
      <c r="J3047" s="71" t="n">
        <v>1</v>
      </c>
      <c r="K3047" s="71" t="n">
        <f aca="false">F3047*I3047*J3047</f>
        <v>0</v>
      </c>
      <c r="L3047" s="71" t="n">
        <f aca="false">E3047*I3047*J3047</f>
        <v>0</v>
      </c>
      <c r="M3047" s="72" t="n">
        <f aca="false">G3047*I3047*J3047</f>
        <v>0</v>
      </c>
      <c r="N3047" s="72" t="n">
        <f aca="false">D3047*I3047*J3047</f>
        <v>0</v>
      </c>
      <c r="O3047" s="71" t="n">
        <f aca="false">F3047*J3047</f>
        <v>16</v>
      </c>
      <c r="P3047" s="71" t="n">
        <f aca="false">E3047*J3047</f>
        <v>2</v>
      </c>
    </row>
    <row r="3048" customFormat="false" ht="15" hidden="false" customHeight="false" outlineLevel="0" collapsed="false">
      <c r="A3048" s="71" t="s">
        <v>59</v>
      </c>
      <c r="B3048" s="71" t="s">
        <v>48</v>
      </c>
      <c r="C3048" s="71" t="s">
        <v>1182</v>
      </c>
      <c r="D3048" s="72" t="n">
        <v>0</v>
      </c>
      <c r="E3048" s="71" t="n">
        <v>0</v>
      </c>
      <c r="F3048" s="71" t="n">
        <v>1</v>
      </c>
      <c r="G3048" s="72" t="n">
        <v>84.95</v>
      </c>
      <c r="H3048" s="72" t="n">
        <v>84.95</v>
      </c>
      <c r="I3048" s="71" t="n">
        <f aca="false">IF(B3048&gt;=Settings!$B$23,1,0)</f>
        <v>0</v>
      </c>
      <c r="J3048" s="71" t="n">
        <v>1</v>
      </c>
      <c r="K3048" s="71" t="n">
        <f aca="false">F3048*I3048*J3048</f>
        <v>0</v>
      </c>
      <c r="L3048" s="71" t="n">
        <f aca="false">E3048*I3048*J3048</f>
        <v>0</v>
      </c>
      <c r="M3048" s="72" t="n">
        <f aca="false">G3048*I3048*J3048</f>
        <v>0</v>
      </c>
      <c r="N3048" s="72" t="n">
        <f aca="false">D3048*I3048*J3048</f>
        <v>-0</v>
      </c>
      <c r="O3048" s="71" t="n">
        <f aca="false">F3048*J3048</f>
        <v>1</v>
      </c>
      <c r="P3048" s="71" t="n">
        <f aca="false">E3048*J3048</f>
        <v>0</v>
      </c>
    </row>
    <row r="3049" customFormat="false" ht="15" hidden="false" customHeight="false" outlineLevel="0" collapsed="false">
      <c r="A3049" s="71" t="s">
        <v>59</v>
      </c>
      <c r="B3049" s="71" t="s">
        <v>48</v>
      </c>
      <c r="C3049" s="71" t="s">
        <v>1293</v>
      </c>
      <c r="D3049" s="72" t="n">
        <v>0</v>
      </c>
      <c r="E3049" s="71" t="n">
        <v>0</v>
      </c>
      <c r="F3049" s="71" t="n">
        <v>4</v>
      </c>
      <c r="G3049" s="72" t="n">
        <v>461.75</v>
      </c>
      <c r="H3049" s="72" t="n">
        <v>461.75</v>
      </c>
      <c r="I3049" s="71" t="n">
        <f aca="false">IF(B3049&gt;=Settings!$B$23,1,0)</f>
        <v>0</v>
      </c>
      <c r="J3049" s="71" t="n">
        <v>1</v>
      </c>
      <c r="K3049" s="71" t="n">
        <f aca="false">F3049*I3049*J3049</f>
        <v>0</v>
      </c>
      <c r="L3049" s="71" t="n">
        <f aca="false">E3049*I3049*J3049</f>
        <v>0</v>
      </c>
      <c r="M3049" s="72" t="n">
        <f aca="false">G3049*I3049*J3049</f>
        <v>0</v>
      </c>
      <c r="N3049" s="72" t="n">
        <f aca="false">D3049*I3049*J3049</f>
        <v>-0</v>
      </c>
      <c r="O3049" s="71" t="n">
        <f aca="false">F3049*J3049</f>
        <v>4</v>
      </c>
      <c r="P3049" s="71" t="n">
        <f aca="false">E3049*J3049</f>
        <v>0</v>
      </c>
    </row>
    <row r="3050" customFormat="false" ht="15" hidden="false" customHeight="false" outlineLevel="0" collapsed="false">
      <c r="A3050" s="71" t="s">
        <v>59</v>
      </c>
      <c r="B3050" s="71" t="s">
        <v>48</v>
      </c>
      <c r="C3050" s="71" t="s">
        <v>1083</v>
      </c>
      <c r="D3050" s="72" t="n">
        <v>0</v>
      </c>
      <c r="E3050" s="71" t="n">
        <v>0</v>
      </c>
      <c r="F3050" s="71" t="n">
        <v>9</v>
      </c>
      <c r="G3050" s="72" t="n">
        <v>610.34</v>
      </c>
      <c r="H3050" s="72" t="n">
        <v>610.34</v>
      </c>
      <c r="I3050" s="71" t="n">
        <f aca="false">IF(B3050&gt;=Settings!$B$23,1,0)</f>
        <v>0</v>
      </c>
      <c r="J3050" s="71" t="n">
        <v>1</v>
      </c>
      <c r="K3050" s="71" t="n">
        <f aca="false">F3050*I3050*J3050</f>
        <v>0</v>
      </c>
      <c r="L3050" s="71" t="n">
        <f aca="false">E3050*I3050*J3050</f>
        <v>0</v>
      </c>
      <c r="M3050" s="72" t="n">
        <f aca="false">G3050*I3050*J3050</f>
        <v>0</v>
      </c>
      <c r="N3050" s="72" t="n">
        <f aca="false">D3050*I3050*J3050</f>
        <v>-0</v>
      </c>
      <c r="O3050" s="71" t="n">
        <f aca="false">F3050*J3050</f>
        <v>9</v>
      </c>
      <c r="P3050" s="71" t="n">
        <f aca="false">E3050*J3050</f>
        <v>0</v>
      </c>
    </row>
    <row r="3051" customFormat="false" ht="15" hidden="false" customHeight="false" outlineLevel="0" collapsed="false">
      <c r="A3051" s="71" t="s">
        <v>61</v>
      </c>
      <c r="B3051" s="71" t="s">
        <v>48</v>
      </c>
      <c r="C3051" s="71" t="s">
        <v>1284</v>
      </c>
      <c r="D3051" s="72" t="n">
        <v>0</v>
      </c>
      <c r="E3051" s="71" t="n">
        <v>0</v>
      </c>
      <c r="F3051" s="71" t="n">
        <v>1</v>
      </c>
      <c r="G3051" s="72" t="n">
        <v>140.95</v>
      </c>
      <c r="H3051" s="72" t="n">
        <v>140.95</v>
      </c>
      <c r="I3051" s="71" t="n">
        <f aca="false">IF(B3051&gt;=Settings!$B$23,1,0)</f>
        <v>0</v>
      </c>
      <c r="J3051" s="71" t="n">
        <v>1</v>
      </c>
      <c r="K3051" s="71" t="n">
        <f aca="false">F3051*I3051*J3051</f>
        <v>0</v>
      </c>
      <c r="L3051" s="71" t="n">
        <f aca="false">E3051*I3051*J3051</f>
        <v>0</v>
      </c>
      <c r="M3051" s="72" t="n">
        <f aca="false">G3051*I3051*J3051</f>
        <v>0</v>
      </c>
      <c r="N3051" s="72" t="n">
        <f aca="false">D3051*I3051*J3051</f>
        <v>-0</v>
      </c>
      <c r="O3051" s="71" t="n">
        <f aca="false">F3051*J3051</f>
        <v>1</v>
      </c>
      <c r="P3051" s="71" t="n">
        <f aca="false">E3051*J3051</f>
        <v>0</v>
      </c>
    </row>
    <row r="3052" customFormat="false" ht="15" hidden="false" customHeight="false" outlineLevel="0" collapsed="false">
      <c r="A3052" s="71" t="s">
        <v>59</v>
      </c>
      <c r="B3052" s="71" t="s">
        <v>48</v>
      </c>
      <c r="C3052" s="71" t="s">
        <v>1349</v>
      </c>
      <c r="D3052" s="72" t="n">
        <v>0</v>
      </c>
      <c r="E3052" s="71" t="n">
        <v>0</v>
      </c>
      <c r="F3052" s="71" t="n">
        <v>1</v>
      </c>
      <c r="G3052" s="72" t="n">
        <v>99.95</v>
      </c>
      <c r="H3052" s="72" t="n">
        <v>99.95</v>
      </c>
      <c r="I3052" s="71" t="n">
        <f aca="false">IF(B3052&gt;=Settings!$B$23,1,0)</f>
        <v>0</v>
      </c>
      <c r="J3052" s="71" t="n">
        <v>1</v>
      </c>
      <c r="K3052" s="71" t="n">
        <f aca="false">F3052*I3052*J3052</f>
        <v>0</v>
      </c>
      <c r="L3052" s="71" t="n">
        <f aca="false">E3052*I3052*J3052</f>
        <v>0</v>
      </c>
      <c r="M3052" s="72" t="n">
        <f aca="false">G3052*I3052*J3052</f>
        <v>0</v>
      </c>
      <c r="N3052" s="72" t="n">
        <f aca="false">D3052*I3052*J3052</f>
        <v>-0</v>
      </c>
      <c r="O3052" s="71" t="n">
        <f aca="false">F3052*J3052</f>
        <v>1</v>
      </c>
      <c r="P3052" s="71" t="n">
        <f aca="false">E3052*J3052</f>
        <v>0</v>
      </c>
    </row>
    <row r="3053" customFormat="false" ht="15" hidden="false" customHeight="false" outlineLevel="0" collapsed="false">
      <c r="A3053" s="71" t="s">
        <v>61</v>
      </c>
      <c r="B3053" s="71" t="s">
        <v>48</v>
      </c>
      <c r="C3053" s="71" t="s">
        <v>167</v>
      </c>
      <c r="D3053" s="72" t="n">
        <v>94.95</v>
      </c>
      <c r="E3053" s="71" t="n">
        <v>1</v>
      </c>
      <c r="F3053" s="71" t="n">
        <v>11</v>
      </c>
      <c r="G3053" s="72" t="n">
        <v>1134.45</v>
      </c>
      <c r="H3053" s="72" t="n">
        <v>977.3</v>
      </c>
      <c r="I3053" s="71" t="n">
        <f aca="false">IF(B3053&gt;=Settings!$B$23,1,0)</f>
        <v>0</v>
      </c>
      <c r="J3053" s="71" t="n">
        <v>1</v>
      </c>
      <c r="K3053" s="71" t="n">
        <f aca="false">F3053*I3053*J3053</f>
        <v>0</v>
      </c>
      <c r="L3053" s="71" t="n">
        <f aca="false">E3053*I3053*J3053</f>
        <v>0</v>
      </c>
      <c r="M3053" s="72" t="n">
        <f aca="false">G3053*I3053*J3053</f>
        <v>0</v>
      </c>
      <c r="N3053" s="72" t="n">
        <f aca="false">D3053*I3053*J3053</f>
        <v>0</v>
      </c>
      <c r="O3053" s="71" t="n">
        <f aca="false">F3053*J3053</f>
        <v>11</v>
      </c>
      <c r="P3053" s="71" t="n">
        <f aca="false">E3053*J3053</f>
        <v>1</v>
      </c>
    </row>
    <row r="3054" customFormat="false" ht="15" hidden="false" customHeight="false" outlineLevel="0" collapsed="false">
      <c r="A3054" s="71" t="s">
        <v>59</v>
      </c>
      <c r="B3054" s="71" t="s">
        <v>48</v>
      </c>
      <c r="C3054" s="71" t="s">
        <v>121</v>
      </c>
      <c r="D3054" s="72" t="n">
        <v>0</v>
      </c>
      <c r="E3054" s="71" t="n">
        <v>0</v>
      </c>
      <c r="F3054" s="71" t="n">
        <v>295</v>
      </c>
      <c r="G3054" s="72" t="n">
        <v>16956.842</v>
      </c>
      <c r="H3054" s="72" t="n">
        <v>16956.842</v>
      </c>
      <c r="I3054" s="71" t="n">
        <f aca="false">IF(B3054&gt;=Settings!$B$23,1,0)</f>
        <v>0</v>
      </c>
      <c r="J3054" s="71" t="n">
        <v>1</v>
      </c>
      <c r="K3054" s="71" t="n">
        <f aca="false">F3054*I3054*J3054</f>
        <v>0</v>
      </c>
      <c r="L3054" s="71" t="n">
        <f aca="false">E3054*I3054*J3054</f>
        <v>0</v>
      </c>
      <c r="M3054" s="72" t="n">
        <f aca="false">G3054*I3054*J3054</f>
        <v>0</v>
      </c>
      <c r="N3054" s="72" t="n">
        <f aca="false">D3054*I3054*J3054</f>
        <v>-0</v>
      </c>
      <c r="O3054" s="71" t="n">
        <f aca="false">F3054*J3054</f>
        <v>295</v>
      </c>
      <c r="P3054" s="71" t="n">
        <f aca="false">E3054*J3054</f>
        <v>0</v>
      </c>
    </row>
    <row r="3055" customFormat="false" ht="15" hidden="false" customHeight="false" outlineLevel="0" collapsed="false">
      <c r="A3055" s="71" t="s">
        <v>61</v>
      </c>
      <c r="B3055" s="71" t="s">
        <v>48</v>
      </c>
      <c r="C3055" s="71" t="s">
        <v>958</v>
      </c>
      <c r="D3055" s="72" t="n">
        <v>0</v>
      </c>
      <c r="E3055" s="71" t="n">
        <v>0</v>
      </c>
      <c r="F3055" s="71" t="n">
        <v>5</v>
      </c>
      <c r="G3055" s="72" t="n">
        <v>44.75</v>
      </c>
      <c r="H3055" s="72" t="n">
        <v>43.4</v>
      </c>
      <c r="I3055" s="71" t="n">
        <f aca="false">IF(B3055&gt;=Settings!$B$23,1,0)</f>
        <v>0</v>
      </c>
      <c r="J3055" s="71" t="n">
        <v>1</v>
      </c>
      <c r="K3055" s="71" t="n">
        <f aca="false">F3055*I3055*J3055</f>
        <v>0</v>
      </c>
      <c r="L3055" s="71" t="n">
        <f aca="false">E3055*I3055*J3055</f>
        <v>0</v>
      </c>
      <c r="M3055" s="72" t="n">
        <f aca="false">G3055*I3055*J3055</f>
        <v>0</v>
      </c>
      <c r="N3055" s="72" t="n">
        <f aca="false">D3055*I3055*J3055</f>
        <v>-0</v>
      </c>
      <c r="O3055" s="71" t="n">
        <f aca="false">F3055*J3055</f>
        <v>5</v>
      </c>
      <c r="P3055" s="71" t="n">
        <f aca="false">E3055*J3055</f>
        <v>0</v>
      </c>
    </row>
    <row r="3056" customFormat="false" ht="15" hidden="false" customHeight="false" outlineLevel="0" collapsed="false">
      <c r="A3056" s="71" t="s">
        <v>59</v>
      </c>
      <c r="B3056" s="71" t="s">
        <v>48</v>
      </c>
      <c r="C3056" s="71" t="s">
        <v>1479</v>
      </c>
      <c r="D3056" s="72" t="n">
        <v>0</v>
      </c>
      <c r="E3056" s="71" t="n">
        <v>0</v>
      </c>
      <c r="F3056" s="71" t="n">
        <v>5</v>
      </c>
      <c r="G3056" s="72" t="n">
        <v>498.33</v>
      </c>
      <c r="H3056" s="72" t="n">
        <v>498.33</v>
      </c>
      <c r="I3056" s="71" t="n">
        <f aca="false">IF(B3056&gt;=Settings!$B$23,1,0)</f>
        <v>0</v>
      </c>
      <c r="J3056" s="71" t="n">
        <v>1</v>
      </c>
      <c r="K3056" s="71" t="n">
        <f aca="false">F3056*I3056*J3056</f>
        <v>0</v>
      </c>
      <c r="L3056" s="71" t="n">
        <f aca="false">E3056*I3056*J3056</f>
        <v>0</v>
      </c>
      <c r="M3056" s="72" t="n">
        <f aca="false">G3056*I3056*J3056</f>
        <v>0</v>
      </c>
      <c r="N3056" s="72" t="n">
        <f aca="false">D3056*I3056*J3056</f>
        <v>-0</v>
      </c>
      <c r="O3056" s="71" t="n">
        <f aca="false">F3056*J3056</f>
        <v>5</v>
      </c>
      <c r="P3056" s="71" t="n">
        <f aca="false">E3056*J3056</f>
        <v>0</v>
      </c>
    </row>
    <row r="3057" customFormat="false" ht="15" hidden="false" customHeight="false" outlineLevel="0" collapsed="false">
      <c r="A3057" s="71" t="s">
        <v>59</v>
      </c>
      <c r="B3057" s="71" t="s">
        <v>48</v>
      </c>
      <c r="C3057" s="71" t="s">
        <v>1482</v>
      </c>
      <c r="D3057" s="72" t="n">
        <v>0</v>
      </c>
      <c r="E3057" s="71" t="n">
        <v>0</v>
      </c>
      <c r="F3057" s="71" t="n">
        <v>1</v>
      </c>
      <c r="G3057" s="72" t="n">
        <v>0</v>
      </c>
      <c r="H3057" s="72" t="n">
        <v>0</v>
      </c>
      <c r="I3057" s="71" t="n">
        <f aca="false">IF(B3057&gt;=Settings!$B$23,1,0)</f>
        <v>0</v>
      </c>
      <c r="J3057" s="71" t="n">
        <v>1</v>
      </c>
      <c r="K3057" s="71" t="n">
        <f aca="false">F3057*I3057*J3057</f>
        <v>0</v>
      </c>
      <c r="L3057" s="71" t="n">
        <f aca="false">E3057*I3057*J3057</f>
        <v>0</v>
      </c>
      <c r="M3057" s="72" t="n">
        <f aca="false">G3057*I3057*J3057</f>
        <v>0</v>
      </c>
      <c r="N3057" s="72" t="n">
        <f aca="false">D3057*I3057*J3057</f>
        <v>-0</v>
      </c>
      <c r="O3057" s="71" t="n">
        <f aca="false">F3057*J3057</f>
        <v>1</v>
      </c>
      <c r="P3057" s="71" t="n">
        <f aca="false">E3057*J3057</f>
        <v>0</v>
      </c>
    </row>
    <row r="3058" customFormat="false" ht="15" hidden="false" customHeight="false" outlineLevel="0" collapsed="false">
      <c r="A3058" s="71" t="s">
        <v>59</v>
      </c>
      <c r="B3058" s="71" t="s">
        <v>48</v>
      </c>
      <c r="C3058" s="71" t="s">
        <v>1325</v>
      </c>
      <c r="D3058" s="72" t="n">
        <v>0</v>
      </c>
      <c r="E3058" s="71" t="n">
        <v>0</v>
      </c>
      <c r="F3058" s="71" t="n">
        <v>4</v>
      </c>
      <c r="G3058" s="72" t="n">
        <v>567.51</v>
      </c>
      <c r="H3058" s="72" t="n">
        <v>567.51</v>
      </c>
      <c r="I3058" s="71" t="n">
        <f aca="false">IF(B3058&gt;=Settings!$B$23,1,0)</f>
        <v>0</v>
      </c>
      <c r="J3058" s="71" t="n">
        <v>1</v>
      </c>
      <c r="K3058" s="71" t="n">
        <f aca="false">F3058*I3058*J3058</f>
        <v>0</v>
      </c>
      <c r="L3058" s="71" t="n">
        <f aca="false">E3058*I3058*J3058</f>
        <v>0</v>
      </c>
      <c r="M3058" s="72" t="n">
        <f aca="false">G3058*I3058*J3058</f>
        <v>0</v>
      </c>
      <c r="N3058" s="72" t="n">
        <f aca="false">D3058*I3058*J3058</f>
        <v>-0</v>
      </c>
      <c r="O3058" s="71" t="n">
        <f aca="false">F3058*J3058</f>
        <v>4</v>
      </c>
      <c r="P3058" s="71" t="n">
        <f aca="false">E3058*J3058</f>
        <v>0</v>
      </c>
    </row>
    <row r="3059" customFormat="false" ht="15" hidden="false" customHeight="false" outlineLevel="0" collapsed="false">
      <c r="A3059" s="71" t="s">
        <v>59</v>
      </c>
      <c r="B3059" s="71" t="s">
        <v>48</v>
      </c>
      <c r="C3059" s="71" t="s">
        <v>1475</v>
      </c>
      <c r="D3059" s="72" t="n">
        <v>0</v>
      </c>
      <c r="E3059" s="71" t="n">
        <v>0</v>
      </c>
      <c r="F3059" s="71" t="n">
        <v>1</v>
      </c>
      <c r="G3059" s="72" t="n">
        <v>99.95</v>
      </c>
      <c r="H3059" s="72" t="n">
        <v>99.95</v>
      </c>
      <c r="I3059" s="71" t="n">
        <f aca="false">IF(B3059&gt;=Settings!$B$23,1,0)</f>
        <v>0</v>
      </c>
      <c r="J3059" s="71" t="n">
        <v>1</v>
      </c>
      <c r="K3059" s="71" t="n">
        <f aca="false">F3059*I3059*J3059</f>
        <v>0</v>
      </c>
      <c r="L3059" s="71" t="n">
        <f aca="false">E3059*I3059*J3059</f>
        <v>0</v>
      </c>
      <c r="M3059" s="72" t="n">
        <f aca="false">G3059*I3059*J3059</f>
        <v>0</v>
      </c>
      <c r="N3059" s="72" t="n">
        <f aca="false">D3059*I3059*J3059</f>
        <v>-0</v>
      </c>
      <c r="O3059" s="71" t="n">
        <f aca="false">F3059*J3059</f>
        <v>1</v>
      </c>
      <c r="P3059" s="71" t="n">
        <f aca="false">E3059*J3059</f>
        <v>0</v>
      </c>
    </row>
    <row r="3060" customFormat="false" ht="15" hidden="false" customHeight="false" outlineLevel="0" collapsed="false">
      <c r="A3060" s="71" t="s">
        <v>61</v>
      </c>
      <c r="B3060" s="71" t="s">
        <v>48</v>
      </c>
      <c r="C3060" s="71" t="s">
        <v>1160</v>
      </c>
      <c r="D3060" s="72" t="n">
        <v>0</v>
      </c>
      <c r="E3060" s="71" t="n">
        <v>0</v>
      </c>
      <c r="F3060" s="71" t="n">
        <v>3</v>
      </c>
      <c r="G3060" s="72" t="n">
        <v>396.85</v>
      </c>
      <c r="H3060" s="72" t="n">
        <v>396.85</v>
      </c>
      <c r="I3060" s="71" t="n">
        <f aca="false">IF(B3060&gt;=Settings!$B$23,1,0)</f>
        <v>0</v>
      </c>
      <c r="J3060" s="71" t="n">
        <v>1</v>
      </c>
      <c r="K3060" s="71" t="n">
        <f aca="false">F3060*I3060*J3060</f>
        <v>0</v>
      </c>
      <c r="L3060" s="71" t="n">
        <f aca="false">E3060*I3060*J3060</f>
        <v>0</v>
      </c>
      <c r="M3060" s="72" t="n">
        <f aca="false">G3060*I3060*J3060</f>
        <v>0</v>
      </c>
      <c r="N3060" s="72" t="n">
        <f aca="false">D3060*I3060*J3060</f>
        <v>-0</v>
      </c>
      <c r="O3060" s="71" t="n">
        <f aca="false">F3060*J3060</f>
        <v>3</v>
      </c>
      <c r="P3060" s="71" t="n">
        <f aca="false">E3060*J3060</f>
        <v>0</v>
      </c>
    </row>
    <row r="3061" customFormat="false" ht="15" hidden="false" customHeight="false" outlineLevel="0" collapsed="false">
      <c r="A3061" s="71" t="s">
        <v>59</v>
      </c>
      <c r="B3061" s="71" t="s">
        <v>48</v>
      </c>
      <c r="C3061" s="71" t="s">
        <v>137</v>
      </c>
      <c r="D3061" s="72" t="n">
        <v>0</v>
      </c>
      <c r="E3061" s="71" t="n">
        <v>0</v>
      </c>
      <c r="F3061" s="71" t="n">
        <v>24</v>
      </c>
      <c r="G3061" s="72" t="n">
        <v>1668.054</v>
      </c>
      <c r="H3061" s="72" t="n">
        <v>1668.054</v>
      </c>
      <c r="I3061" s="71" t="n">
        <f aca="false">IF(B3061&gt;=Settings!$B$23,1,0)</f>
        <v>0</v>
      </c>
      <c r="J3061" s="71" t="n">
        <v>1</v>
      </c>
      <c r="K3061" s="71" t="n">
        <f aca="false">F3061*I3061*J3061</f>
        <v>0</v>
      </c>
      <c r="L3061" s="71" t="n">
        <f aca="false">E3061*I3061*J3061</f>
        <v>0</v>
      </c>
      <c r="M3061" s="72" t="n">
        <f aca="false">G3061*I3061*J3061</f>
        <v>0</v>
      </c>
      <c r="N3061" s="72" t="n">
        <f aca="false">D3061*I3061*J3061</f>
        <v>-0</v>
      </c>
      <c r="O3061" s="71" t="n">
        <f aca="false">F3061*J3061</f>
        <v>24</v>
      </c>
      <c r="P3061" s="71" t="n">
        <f aca="false">E3061*J3061</f>
        <v>0</v>
      </c>
    </row>
    <row r="3062" customFormat="false" ht="15" hidden="false" customHeight="false" outlineLevel="0" collapsed="false">
      <c r="A3062" s="71" t="s">
        <v>61</v>
      </c>
      <c r="B3062" s="71" t="s">
        <v>48</v>
      </c>
      <c r="C3062" s="71" t="s">
        <v>920</v>
      </c>
      <c r="D3062" s="72" t="n">
        <v>0</v>
      </c>
      <c r="E3062" s="71" t="n">
        <v>0</v>
      </c>
      <c r="F3062" s="71" t="n">
        <v>2</v>
      </c>
      <c r="G3062" s="72" t="n">
        <v>269.9</v>
      </c>
      <c r="H3062" s="72" t="n">
        <v>269.9</v>
      </c>
      <c r="I3062" s="71" t="n">
        <f aca="false">IF(B3062&gt;=Settings!$B$23,1,0)</f>
        <v>0</v>
      </c>
      <c r="J3062" s="71" t="n">
        <v>1</v>
      </c>
      <c r="K3062" s="71" t="n">
        <f aca="false">F3062*I3062*J3062</f>
        <v>0</v>
      </c>
      <c r="L3062" s="71" t="n">
        <f aca="false">E3062*I3062*J3062</f>
        <v>0</v>
      </c>
      <c r="M3062" s="72" t="n">
        <f aca="false">G3062*I3062*J3062</f>
        <v>0</v>
      </c>
      <c r="N3062" s="72" t="n">
        <f aca="false">D3062*I3062*J3062</f>
        <v>-0</v>
      </c>
      <c r="O3062" s="71" t="n">
        <f aca="false">F3062*J3062</f>
        <v>2</v>
      </c>
      <c r="P3062" s="71" t="n">
        <f aca="false">E3062*J3062</f>
        <v>0</v>
      </c>
    </row>
    <row r="3063" customFormat="false" ht="15" hidden="false" customHeight="false" outlineLevel="0" collapsed="false">
      <c r="A3063" s="71" t="s">
        <v>59</v>
      </c>
      <c r="B3063" s="71" t="s">
        <v>48</v>
      </c>
      <c r="C3063" s="71" t="s">
        <v>1039</v>
      </c>
      <c r="D3063" s="72" t="n">
        <v>0</v>
      </c>
      <c r="E3063" s="71" t="n">
        <v>0</v>
      </c>
      <c r="F3063" s="71" t="n">
        <v>2</v>
      </c>
      <c r="G3063" s="72" t="n">
        <v>140.9</v>
      </c>
      <c r="H3063" s="72" t="n">
        <v>140.9</v>
      </c>
      <c r="I3063" s="71" t="n">
        <f aca="false">IF(B3063&gt;=Settings!$B$23,1,0)</f>
        <v>0</v>
      </c>
      <c r="J3063" s="71" t="n">
        <v>1</v>
      </c>
      <c r="K3063" s="71" t="n">
        <f aca="false">F3063*I3063*J3063</f>
        <v>0</v>
      </c>
      <c r="L3063" s="71" t="n">
        <f aca="false">E3063*I3063*J3063</f>
        <v>0</v>
      </c>
      <c r="M3063" s="72" t="n">
        <f aca="false">G3063*I3063*J3063</f>
        <v>0</v>
      </c>
      <c r="N3063" s="72" t="n">
        <f aca="false">D3063*I3063*J3063</f>
        <v>-0</v>
      </c>
      <c r="O3063" s="71" t="n">
        <f aca="false">F3063*J3063</f>
        <v>2</v>
      </c>
      <c r="P3063" s="71" t="n">
        <f aca="false">E3063*J3063</f>
        <v>0</v>
      </c>
    </row>
    <row r="3064" customFormat="false" ht="15" hidden="false" customHeight="false" outlineLevel="0" collapsed="false">
      <c r="A3064" s="71" t="s">
        <v>59</v>
      </c>
      <c r="B3064" s="71" t="s">
        <v>48</v>
      </c>
      <c r="C3064" s="71" t="s">
        <v>1038</v>
      </c>
      <c r="D3064" s="72" t="n">
        <v>0</v>
      </c>
      <c r="E3064" s="71" t="n">
        <v>0</v>
      </c>
      <c r="F3064" s="71" t="n">
        <v>1</v>
      </c>
      <c r="G3064" s="72" t="n">
        <v>114.95</v>
      </c>
      <c r="H3064" s="72" t="n">
        <v>114.95</v>
      </c>
      <c r="I3064" s="71" t="n">
        <f aca="false">IF(B3064&gt;=Settings!$B$23,1,0)</f>
        <v>0</v>
      </c>
      <c r="J3064" s="71" t="n">
        <v>1</v>
      </c>
      <c r="K3064" s="71" t="n">
        <f aca="false">F3064*I3064*J3064</f>
        <v>0</v>
      </c>
      <c r="L3064" s="71" t="n">
        <f aca="false">E3064*I3064*J3064</f>
        <v>0</v>
      </c>
      <c r="M3064" s="72" t="n">
        <f aca="false">G3064*I3064*J3064</f>
        <v>0</v>
      </c>
      <c r="N3064" s="72" t="n">
        <f aca="false">D3064*I3064*J3064</f>
        <v>-0</v>
      </c>
      <c r="O3064" s="71" t="n">
        <f aca="false">F3064*J3064</f>
        <v>1</v>
      </c>
      <c r="P3064" s="71" t="n">
        <f aca="false">E3064*J3064</f>
        <v>0</v>
      </c>
    </row>
    <row r="3065" customFormat="false" ht="15" hidden="false" customHeight="false" outlineLevel="0" collapsed="false">
      <c r="A3065" s="71" t="s">
        <v>60</v>
      </c>
      <c r="B3065" s="71" t="s">
        <v>48</v>
      </c>
      <c r="C3065" s="71" t="s">
        <v>1116</v>
      </c>
      <c r="D3065" s="72" t="n">
        <v>119.93</v>
      </c>
      <c r="E3065" s="71" t="n">
        <v>7</v>
      </c>
      <c r="F3065" s="71" t="n">
        <v>139</v>
      </c>
      <c r="G3065" s="72" t="n">
        <v>2323.61</v>
      </c>
      <c r="H3065" s="72" t="n">
        <v>2203.68</v>
      </c>
      <c r="I3065" s="71" t="n">
        <f aca="false">IF(B3065&gt;=Settings!$B$23,1,0)</f>
        <v>0</v>
      </c>
      <c r="J3065" s="71" t="n">
        <v>1</v>
      </c>
      <c r="K3065" s="71" t="n">
        <f aca="false">F3065*I3065*J3065</f>
        <v>0</v>
      </c>
      <c r="L3065" s="71" t="n">
        <f aca="false">E3065*I3065*J3065</f>
        <v>0</v>
      </c>
      <c r="M3065" s="72" t="n">
        <f aca="false">G3065*I3065*J3065</f>
        <v>0</v>
      </c>
      <c r="N3065" s="72" t="n">
        <f aca="false">D3065*I3065*J3065</f>
        <v>0</v>
      </c>
      <c r="O3065" s="71" t="n">
        <f aca="false">F3065*J3065</f>
        <v>139</v>
      </c>
      <c r="P3065" s="71" t="n">
        <f aca="false">E3065*J3065</f>
        <v>7</v>
      </c>
    </row>
    <row r="3066" customFormat="false" ht="15" hidden="false" customHeight="false" outlineLevel="0" collapsed="false">
      <c r="A3066" s="71" t="s">
        <v>60</v>
      </c>
      <c r="B3066" s="71" t="s">
        <v>48</v>
      </c>
      <c r="C3066" s="71" t="s">
        <v>583</v>
      </c>
      <c r="D3066" s="72" t="n">
        <v>43.45</v>
      </c>
      <c r="E3066" s="71" t="n">
        <v>11</v>
      </c>
      <c r="F3066" s="71" t="n">
        <v>225</v>
      </c>
      <c r="G3066" s="72" t="n">
        <v>888.75</v>
      </c>
      <c r="H3066" s="72" t="n">
        <v>844.51</v>
      </c>
      <c r="I3066" s="71" t="n">
        <f aca="false">IF(B3066&gt;=Settings!$B$23,1,0)</f>
        <v>0</v>
      </c>
      <c r="J3066" s="71" t="n">
        <v>1</v>
      </c>
      <c r="K3066" s="71" t="n">
        <f aca="false">F3066*I3066*J3066</f>
        <v>0</v>
      </c>
      <c r="L3066" s="71" t="n">
        <f aca="false">E3066*I3066*J3066</f>
        <v>0</v>
      </c>
      <c r="M3066" s="72" t="n">
        <f aca="false">G3066*I3066*J3066</f>
        <v>0</v>
      </c>
      <c r="N3066" s="72" t="n">
        <f aca="false">D3066*I3066*J3066</f>
        <v>0</v>
      </c>
      <c r="O3066" s="71" t="n">
        <f aca="false">F3066*J3066</f>
        <v>225</v>
      </c>
      <c r="P3066" s="71" t="n">
        <f aca="false">E3066*J3066</f>
        <v>11</v>
      </c>
    </row>
    <row r="3067" customFormat="false" ht="15" hidden="false" customHeight="false" outlineLevel="0" collapsed="false">
      <c r="A3067" s="71" t="s">
        <v>60</v>
      </c>
      <c r="B3067" s="71" t="s">
        <v>48</v>
      </c>
      <c r="C3067" s="71" t="s">
        <v>140</v>
      </c>
      <c r="D3067" s="72" t="n">
        <v>549.8</v>
      </c>
      <c r="E3067" s="71" t="n">
        <v>4</v>
      </c>
      <c r="F3067" s="71" t="n">
        <v>92</v>
      </c>
      <c r="G3067" s="72" t="n">
        <v>12960.4</v>
      </c>
      <c r="H3067" s="72" t="n">
        <v>12410.6</v>
      </c>
      <c r="I3067" s="71" t="n">
        <f aca="false">IF(B3067&gt;=Settings!$B$23,1,0)</f>
        <v>0</v>
      </c>
      <c r="J3067" s="71" t="n">
        <v>1</v>
      </c>
      <c r="K3067" s="71" t="n">
        <f aca="false">F3067*I3067*J3067</f>
        <v>0</v>
      </c>
      <c r="L3067" s="71" t="n">
        <f aca="false">E3067*I3067*J3067</f>
        <v>0</v>
      </c>
      <c r="M3067" s="72" t="n">
        <f aca="false">G3067*I3067*J3067</f>
        <v>0</v>
      </c>
      <c r="N3067" s="72" t="n">
        <f aca="false">D3067*I3067*J3067</f>
        <v>0</v>
      </c>
      <c r="O3067" s="71" t="n">
        <f aca="false">F3067*J3067</f>
        <v>92</v>
      </c>
      <c r="P3067" s="71" t="n">
        <f aca="false">E3067*J3067</f>
        <v>4</v>
      </c>
    </row>
    <row r="3068" customFormat="false" ht="15" hidden="false" customHeight="false" outlineLevel="0" collapsed="false">
      <c r="A3068" s="71" t="s">
        <v>60</v>
      </c>
      <c r="B3068" s="71" t="s">
        <v>48</v>
      </c>
      <c r="C3068" s="71" t="s">
        <v>1786</v>
      </c>
      <c r="D3068" s="72" t="n">
        <v>350.85</v>
      </c>
      <c r="E3068" s="71" t="n">
        <v>3</v>
      </c>
      <c r="F3068" s="71" t="n">
        <v>61</v>
      </c>
      <c r="G3068" s="72" t="n">
        <v>7463.95</v>
      </c>
      <c r="H3068" s="72" t="n">
        <v>7113.1</v>
      </c>
      <c r="I3068" s="71" t="n">
        <f aca="false">IF(B3068&gt;=Settings!$B$23,1,0)</f>
        <v>0</v>
      </c>
      <c r="J3068" s="71" t="n">
        <v>1</v>
      </c>
      <c r="K3068" s="71" t="n">
        <f aca="false">F3068*I3068*J3068</f>
        <v>0</v>
      </c>
      <c r="L3068" s="71" t="n">
        <f aca="false">E3068*I3068*J3068</f>
        <v>0</v>
      </c>
      <c r="M3068" s="72" t="n">
        <f aca="false">G3068*I3068*J3068</f>
        <v>0</v>
      </c>
      <c r="N3068" s="72" t="n">
        <f aca="false">D3068*I3068*J3068</f>
        <v>0</v>
      </c>
      <c r="O3068" s="71" t="n">
        <f aca="false">F3068*J3068</f>
        <v>61</v>
      </c>
      <c r="P3068" s="71" t="n">
        <f aca="false">E3068*J3068</f>
        <v>3</v>
      </c>
    </row>
    <row r="3069" customFormat="false" ht="15" hidden="false" customHeight="false" outlineLevel="0" collapsed="false">
      <c r="A3069" s="71" t="s">
        <v>59</v>
      </c>
      <c r="B3069" s="71" t="s">
        <v>48</v>
      </c>
      <c r="C3069" s="71" t="s">
        <v>1287</v>
      </c>
      <c r="D3069" s="72" t="n">
        <v>0</v>
      </c>
      <c r="E3069" s="71" t="n">
        <v>0</v>
      </c>
      <c r="F3069" s="71" t="n">
        <v>2</v>
      </c>
      <c r="G3069" s="72" t="n">
        <v>292.408</v>
      </c>
      <c r="H3069" s="72" t="n">
        <v>292.408</v>
      </c>
      <c r="I3069" s="71" t="n">
        <f aca="false">IF(B3069&gt;=Settings!$B$23,1,0)</f>
        <v>0</v>
      </c>
      <c r="J3069" s="71" t="n">
        <v>1</v>
      </c>
      <c r="K3069" s="71" t="n">
        <f aca="false">F3069*I3069*J3069</f>
        <v>0</v>
      </c>
      <c r="L3069" s="71" t="n">
        <f aca="false">E3069*I3069*J3069</f>
        <v>0</v>
      </c>
      <c r="M3069" s="72" t="n">
        <f aca="false">G3069*I3069*J3069</f>
        <v>0</v>
      </c>
      <c r="N3069" s="72" t="n">
        <f aca="false">D3069*I3069*J3069</f>
        <v>-0</v>
      </c>
      <c r="O3069" s="71" t="n">
        <f aca="false">F3069*J3069</f>
        <v>2</v>
      </c>
      <c r="P3069" s="71" t="n">
        <f aca="false">E3069*J3069</f>
        <v>0</v>
      </c>
    </row>
    <row r="3070" customFormat="false" ht="15" hidden="false" customHeight="false" outlineLevel="0" collapsed="false">
      <c r="A3070" s="71" t="s">
        <v>59</v>
      </c>
      <c r="B3070" s="71" t="s">
        <v>48</v>
      </c>
      <c r="C3070" s="71" t="s">
        <v>1067</v>
      </c>
      <c r="D3070" s="72" t="n">
        <v>0</v>
      </c>
      <c r="E3070" s="71" t="n">
        <v>0</v>
      </c>
      <c r="F3070" s="71" t="n">
        <v>1</v>
      </c>
      <c r="G3070" s="72" t="n">
        <v>114.95</v>
      </c>
      <c r="H3070" s="72" t="n">
        <v>114.95</v>
      </c>
      <c r="I3070" s="71" t="n">
        <f aca="false">IF(B3070&gt;=Settings!$B$23,1,0)</f>
        <v>0</v>
      </c>
      <c r="J3070" s="71" t="n">
        <v>1</v>
      </c>
      <c r="K3070" s="71" t="n">
        <f aca="false">F3070*I3070*J3070</f>
        <v>0</v>
      </c>
      <c r="L3070" s="71" t="n">
        <f aca="false">E3070*I3070*J3070</f>
        <v>0</v>
      </c>
      <c r="M3070" s="72" t="n">
        <f aca="false">G3070*I3070*J3070</f>
        <v>0</v>
      </c>
      <c r="N3070" s="72" t="n">
        <f aca="false">D3070*I3070*J3070</f>
        <v>-0</v>
      </c>
      <c r="O3070" s="71" t="n">
        <f aca="false">F3070*J3070</f>
        <v>1</v>
      </c>
      <c r="P3070" s="71" t="n">
        <f aca="false">E3070*J3070</f>
        <v>0</v>
      </c>
    </row>
    <row r="3071" customFormat="false" ht="15" hidden="false" customHeight="false" outlineLevel="0" collapsed="false">
      <c r="A3071" s="71" t="s">
        <v>59</v>
      </c>
      <c r="B3071" s="71" t="s">
        <v>48</v>
      </c>
      <c r="C3071" s="71" t="s">
        <v>126</v>
      </c>
      <c r="D3071" s="72" t="n">
        <v>0</v>
      </c>
      <c r="E3071" s="71" t="n">
        <v>0</v>
      </c>
      <c r="F3071" s="71" t="n">
        <v>30</v>
      </c>
      <c r="G3071" s="72" t="n">
        <v>2792.524</v>
      </c>
      <c r="H3071" s="72" t="n">
        <v>2792.524</v>
      </c>
      <c r="I3071" s="71" t="n">
        <f aca="false">IF(B3071&gt;=Settings!$B$23,1,0)</f>
        <v>0</v>
      </c>
      <c r="J3071" s="71" t="n">
        <v>1</v>
      </c>
      <c r="K3071" s="71" t="n">
        <f aca="false">F3071*I3071*J3071</f>
        <v>0</v>
      </c>
      <c r="L3071" s="71" t="n">
        <f aca="false">E3071*I3071*J3071</f>
        <v>0</v>
      </c>
      <c r="M3071" s="72" t="n">
        <f aca="false">G3071*I3071*J3071</f>
        <v>0</v>
      </c>
      <c r="N3071" s="72" t="n">
        <f aca="false">D3071*I3071*J3071</f>
        <v>-0</v>
      </c>
      <c r="O3071" s="71" t="n">
        <f aca="false">F3071*J3071</f>
        <v>30</v>
      </c>
      <c r="P3071" s="71" t="n">
        <f aca="false">E3071*J3071</f>
        <v>0</v>
      </c>
    </row>
    <row r="3072" customFormat="false" ht="15" hidden="false" customHeight="false" outlineLevel="0" collapsed="false">
      <c r="A3072" s="71" t="s">
        <v>59</v>
      </c>
      <c r="B3072" s="71" t="s">
        <v>48</v>
      </c>
      <c r="C3072" s="71" t="s">
        <v>117</v>
      </c>
      <c r="D3072" s="72" t="n">
        <v>0</v>
      </c>
      <c r="E3072" s="71" t="n">
        <v>0</v>
      </c>
      <c r="F3072" s="71" t="n">
        <v>336</v>
      </c>
      <c r="G3072" s="72" t="n">
        <v>19074.136</v>
      </c>
      <c r="H3072" s="72" t="n">
        <v>19074.136</v>
      </c>
      <c r="I3072" s="71" t="n">
        <f aca="false">IF(B3072&gt;=Settings!$B$23,1,0)</f>
        <v>0</v>
      </c>
      <c r="J3072" s="71" t="n">
        <v>1</v>
      </c>
      <c r="K3072" s="71" t="n">
        <f aca="false">F3072*I3072*J3072</f>
        <v>0</v>
      </c>
      <c r="L3072" s="71" t="n">
        <f aca="false">E3072*I3072*J3072</f>
        <v>0</v>
      </c>
      <c r="M3072" s="72" t="n">
        <f aca="false">G3072*I3072*J3072</f>
        <v>0</v>
      </c>
      <c r="N3072" s="72" t="n">
        <f aca="false">D3072*I3072*J3072</f>
        <v>-0</v>
      </c>
      <c r="O3072" s="71" t="n">
        <f aca="false">F3072*J3072</f>
        <v>336</v>
      </c>
      <c r="P3072" s="71" t="n">
        <f aca="false">E3072*J3072</f>
        <v>0</v>
      </c>
    </row>
    <row r="3073" customFormat="false" ht="15" hidden="false" customHeight="false" outlineLevel="0" collapsed="false">
      <c r="A3073" s="71" t="s">
        <v>59</v>
      </c>
      <c r="B3073" s="71" t="s">
        <v>48</v>
      </c>
      <c r="C3073" s="71" t="s">
        <v>978</v>
      </c>
      <c r="D3073" s="72" t="n">
        <v>0</v>
      </c>
      <c r="E3073" s="71" t="n">
        <v>0</v>
      </c>
      <c r="F3073" s="71" t="n">
        <v>13</v>
      </c>
      <c r="G3073" s="72" t="n">
        <v>0</v>
      </c>
      <c r="H3073" s="72" t="n">
        <v>0</v>
      </c>
      <c r="I3073" s="71" t="n">
        <f aca="false">IF(B3073&gt;=Settings!$B$23,1,0)</f>
        <v>0</v>
      </c>
      <c r="J3073" s="71" t="n">
        <v>0</v>
      </c>
      <c r="K3073" s="71" t="n">
        <f aca="false">F3073*I3073*J3073</f>
        <v>0</v>
      </c>
      <c r="L3073" s="71" t="n">
        <f aca="false">E3073*I3073*J3073</f>
        <v>0</v>
      </c>
      <c r="M3073" s="72" t="n">
        <f aca="false">G3073*I3073*J3073</f>
        <v>0</v>
      </c>
      <c r="N3073" s="72" t="n">
        <f aca="false">D3073*I3073*J3073</f>
        <v>-0</v>
      </c>
      <c r="O3073" s="71" t="n">
        <f aca="false">F3073*J3073</f>
        <v>0</v>
      </c>
      <c r="P3073" s="71" t="n">
        <f aca="false">E3073*J3073</f>
        <v>0</v>
      </c>
    </row>
    <row r="3074" customFormat="false" ht="15" hidden="false" customHeight="false" outlineLevel="0" collapsed="false">
      <c r="A3074" s="71" t="s">
        <v>59</v>
      </c>
      <c r="B3074" s="71" t="s">
        <v>48</v>
      </c>
      <c r="C3074" s="71" t="s">
        <v>977</v>
      </c>
      <c r="D3074" s="72" t="n">
        <v>0</v>
      </c>
      <c r="E3074" s="71" t="n">
        <v>0</v>
      </c>
      <c r="F3074" s="71" t="n">
        <v>21</v>
      </c>
      <c r="G3074" s="72" t="n">
        <v>187.95</v>
      </c>
      <c r="H3074" s="72" t="n">
        <v>187.95</v>
      </c>
      <c r="I3074" s="71" t="n">
        <f aca="false">IF(B3074&gt;=Settings!$B$23,1,0)</f>
        <v>0</v>
      </c>
      <c r="J3074" s="71" t="n">
        <v>1</v>
      </c>
      <c r="K3074" s="71" t="n">
        <f aca="false">F3074*I3074*J3074</f>
        <v>0</v>
      </c>
      <c r="L3074" s="71" t="n">
        <f aca="false">E3074*I3074*J3074</f>
        <v>0</v>
      </c>
      <c r="M3074" s="72" t="n">
        <f aca="false">G3074*I3074*J3074</f>
        <v>0</v>
      </c>
      <c r="N3074" s="72" t="n">
        <f aca="false">D3074*I3074*J3074</f>
        <v>-0</v>
      </c>
      <c r="O3074" s="71" t="n">
        <f aca="false">F3074*J3074</f>
        <v>21</v>
      </c>
      <c r="P3074" s="71" t="n">
        <f aca="false">E3074*J3074</f>
        <v>0</v>
      </c>
    </row>
    <row r="3075" customFormat="false" ht="15" hidden="false" customHeight="false" outlineLevel="0" collapsed="false">
      <c r="A3075" s="71" t="s">
        <v>59</v>
      </c>
      <c r="B3075" s="71" t="s">
        <v>48</v>
      </c>
      <c r="C3075" s="71" t="s">
        <v>975</v>
      </c>
      <c r="D3075" s="72" t="n">
        <v>0</v>
      </c>
      <c r="E3075" s="71" t="n">
        <v>0</v>
      </c>
      <c r="F3075" s="71" t="n">
        <v>1</v>
      </c>
      <c r="G3075" s="72" t="n">
        <v>89.95</v>
      </c>
      <c r="H3075" s="72" t="n">
        <v>89.95</v>
      </c>
      <c r="I3075" s="71" t="n">
        <f aca="false">IF(B3075&gt;=Settings!$B$23,1,0)</f>
        <v>0</v>
      </c>
      <c r="J3075" s="71" t="n">
        <v>1</v>
      </c>
      <c r="K3075" s="71" t="n">
        <f aca="false">F3075*I3075*J3075</f>
        <v>0</v>
      </c>
      <c r="L3075" s="71" t="n">
        <f aca="false">E3075*I3075*J3075</f>
        <v>0</v>
      </c>
      <c r="M3075" s="72" t="n">
        <f aca="false">G3075*I3075*J3075</f>
        <v>0</v>
      </c>
      <c r="N3075" s="72" t="n">
        <f aca="false">D3075*I3075*J3075</f>
        <v>-0</v>
      </c>
      <c r="O3075" s="71" t="n">
        <f aca="false">F3075*J3075</f>
        <v>1</v>
      </c>
      <c r="P3075" s="71" t="n">
        <f aca="false">E3075*J3075</f>
        <v>0</v>
      </c>
    </row>
    <row r="3076" customFormat="false" ht="15" hidden="false" customHeight="false" outlineLevel="0" collapsed="false">
      <c r="A3076" s="71" t="s">
        <v>59</v>
      </c>
      <c r="B3076" s="71" t="s">
        <v>48</v>
      </c>
      <c r="C3076" s="71" t="s">
        <v>1093</v>
      </c>
      <c r="D3076" s="72" t="n">
        <v>0</v>
      </c>
      <c r="E3076" s="71" t="n">
        <v>0</v>
      </c>
      <c r="F3076" s="71" t="n">
        <v>5</v>
      </c>
      <c r="G3076" s="72" t="n">
        <v>581.49</v>
      </c>
      <c r="H3076" s="72" t="n">
        <v>581.49</v>
      </c>
      <c r="I3076" s="71" t="n">
        <f aca="false">IF(B3076&gt;=Settings!$B$23,1,0)</f>
        <v>0</v>
      </c>
      <c r="J3076" s="71" t="n">
        <v>1</v>
      </c>
      <c r="K3076" s="71" t="n">
        <f aca="false">F3076*I3076*J3076</f>
        <v>0</v>
      </c>
      <c r="L3076" s="71" t="n">
        <f aca="false">E3076*I3076*J3076</f>
        <v>0</v>
      </c>
      <c r="M3076" s="72" t="n">
        <f aca="false">G3076*I3076*J3076</f>
        <v>0</v>
      </c>
      <c r="N3076" s="72" t="n">
        <f aca="false">D3076*I3076*J3076</f>
        <v>-0</v>
      </c>
      <c r="O3076" s="71" t="n">
        <f aca="false">F3076*J3076</f>
        <v>5</v>
      </c>
      <c r="P3076" s="71" t="n">
        <f aca="false">E3076*J3076</f>
        <v>0</v>
      </c>
    </row>
    <row r="3077" customFormat="false" ht="15" hidden="false" customHeight="false" outlineLevel="0" collapsed="false">
      <c r="A3077" s="71" t="s">
        <v>60</v>
      </c>
      <c r="B3077" s="71" t="s">
        <v>48</v>
      </c>
      <c r="C3077" s="71" t="s">
        <v>1662</v>
      </c>
      <c r="D3077" s="72" t="n">
        <v>0</v>
      </c>
      <c r="E3077" s="71" t="n">
        <v>0</v>
      </c>
      <c r="F3077" s="71" t="n">
        <v>5</v>
      </c>
      <c r="G3077" s="72" t="n">
        <v>964.75</v>
      </c>
      <c r="H3077" s="72" t="n">
        <v>964.75</v>
      </c>
      <c r="I3077" s="71" t="n">
        <f aca="false">IF(B3077&gt;=Settings!$B$23,1,0)</f>
        <v>0</v>
      </c>
      <c r="J3077" s="71" t="n">
        <v>1</v>
      </c>
      <c r="K3077" s="71" t="n">
        <f aca="false">F3077*I3077*J3077</f>
        <v>0</v>
      </c>
      <c r="L3077" s="71" t="n">
        <f aca="false">E3077*I3077*J3077</f>
        <v>0</v>
      </c>
      <c r="M3077" s="72" t="n">
        <f aca="false">G3077*I3077*J3077</f>
        <v>0</v>
      </c>
      <c r="N3077" s="72" t="n">
        <f aca="false">D3077*I3077*J3077</f>
        <v>-0</v>
      </c>
      <c r="O3077" s="71" t="n">
        <f aca="false">F3077*J3077</f>
        <v>5</v>
      </c>
      <c r="P3077" s="71" t="n">
        <f aca="false">E3077*J3077</f>
        <v>0</v>
      </c>
    </row>
    <row r="3078" customFormat="false" ht="15" hidden="false" customHeight="false" outlineLevel="0" collapsed="false">
      <c r="A3078" s="71" t="s">
        <v>59</v>
      </c>
      <c r="B3078" s="71" t="s">
        <v>48</v>
      </c>
      <c r="C3078" s="71" t="s">
        <v>169</v>
      </c>
      <c r="D3078" s="72" t="n">
        <v>0</v>
      </c>
      <c r="E3078" s="71" t="n">
        <v>0</v>
      </c>
      <c r="F3078" s="71" t="n">
        <v>11</v>
      </c>
      <c r="G3078" s="72" t="n">
        <v>999.45</v>
      </c>
      <c r="H3078" s="72" t="n">
        <v>999.45</v>
      </c>
      <c r="I3078" s="71" t="n">
        <f aca="false">IF(B3078&gt;=Settings!$B$23,1,0)</f>
        <v>0</v>
      </c>
      <c r="J3078" s="71" t="n">
        <v>1</v>
      </c>
      <c r="K3078" s="71" t="n">
        <f aca="false">F3078*I3078*J3078</f>
        <v>0</v>
      </c>
      <c r="L3078" s="71" t="n">
        <f aca="false">E3078*I3078*J3078</f>
        <v>0</v>
      </c>
      <c r="M3078" s="72" t="n">
        <f aca="false">G3078*I3078*J3078</f>
        <v>0</v>
      </c>
      <c r="N3078" s="72" t="n">
        <f aca="false">D3078*I3078*J3078</f>
        <v>-0</v>
      </c>
      <c r="O3078" s="71" t="n">
        <f aca="false">F3078*J3078</f>
        <v>11</v>
      </c>
      <c r="P3078" s="71" t="n">
        <f aca="false">E3078*J3078</f>
        <v>0</v>
      </c>
    </row>
    <row r="3079" customFormat="false" ht="15" hidden="false" customHeight="false" outlineLevel="0" collapsed="false">
      <c r="A3079" s="71" t="s">
        <v>60</v>
      </c>
      <c r="B3079" s="71" t="s">
        <v>48</v>
      </c>
      <c r="C3079" s="71" t="s">
        <v>1511</v>
      </c>
      <c r="D3079" s="72" t="n">
        <v>0</v>
      </c>
      <c r="E3079" s="71" t="n">
        <v>0</v>
      </c>
      <c r="F3079" s="71" t="n">
        <v>8</v>
      </c>
      <c r="G3079" s="72" t="n">
        <v>1039.6</v>
      </c>
      <c r="H3079" s="72" t="n">
        <v>1039.6</v>
      </c>
      <c r="I3079" s="71" t="n">
        <f aca="false">IF(B3079&gt;=Settings!$B$23,1,0)</f>
        <v>0</v>
      </c>
      <c r="J3079" s="71" t="n">
        <v>1</v>
      </c>
      <c r="K3079" s="71" t="n">
        <f aca="false">F3079*I3079*J3079</f>
        <v>0</v>
      </c>
      <c r="L3079" s="71" t="n">
        <f aca="false">E3079*I3079*J3079</f>
        <v>0</v>
      </c>
      <c r="M3079" s="72" t="n">
        <f aca="false">G3079*I3079*J3079</f>
        <v>0</v>
      </c>
      <c r="N3079" s="72" t="n">
        <f aca="false">D3079*I3079*J3079</f>
        <v>-0</v>
      </c>
      <c r="O3079" s="71" t="n">
        <f aca="false">F3079*J3079</f>
        <v>8</v>
      </c>
      <c r="P3079" s="71" t="n">
        <f aca="false">E3079*J3079</f>
        <v>0</v>
      </c>
    </row>
    <row r="3080" customFormat="false" ht="15" hidden="false" customHeight="false" outlineLevel="0" collapsed="false">
      <c r="A3080" s="71" t="s">
        <v>59</v>
      </c>
      <c r="B3080" s="71" t="s">
        <v>48</v>
      </c>
      <c r="C3080" s="71" t="s">
        <v>2156</v>
      </c>
      <c r="D3080" s="72" t="n">
        <v>0</v>
      </c>
      <c r="E3080" s="71" t="n">
        <v>0</v>
      </c>
      <c r="F3080" s="71" t="n">
        <v>2</v>
      </c>
      <c r="G3080" s="72" t="n">
        <v>205.9</v>
      </c>
      <c r="H3080" s="72" t="n">
        <v>205.9</v>
      </c>
      <c r="I3080" s="71" t="n">
        <f aca="false">IF(B3080&gt;=Settings!$B$23,1,0)</f>
        <v>0</v>
      </c>
      <c r="J3080" s="71" t="n">
        <v>1</v>
      </c>
      <c r="K3080" s="71" t="n">
        <f aca="false">F3080*I3080*J3080</f>
        <v>0</v>
      </c>
      <c r="L3080" s="71" t="n">
        <f aca="false">E3080*I3080*J3080</f>
        <v>0</v>
      </c>
      <c r="M3080" s="72" t="n">
        <f aca="false">G3080*I3080*J3080</f>
        <v>0</v>
      </c>
      <c r="N3080" s="72" t="n">
        <f aca="false">D3080*I3080*J3080</f>
        <v>-0</v>
      </c>
      <c r="O3080" s="71" t="n">
        <f aca="false">F3080*J3080</f>
        <v>2</v>
      </c>
      <c r="P3080" s="71" t="n">
        <f aca="false">E3080*J3080</f>
        <v>0</v>
      </c>
    </row>
    <row r="3081" customFormat="false" ht="15" hidden="false" customHeight="false" outlineLevel="0" collapsed="false">
      <c r="A3081" s="71" t="s">
        <v>59</v>
      </c>
      <c r="B3081" s="71" t="s">
        <v>48</v>
      </c>
      <c r="C3081" s="71" t="s">
        <v>1054</v>
      </c>
      <c r="D3081" s="72" t="n">
        <v>0</v>
      </c>
      <c r="E3081" s="71" t="n">
        <v>0</v>
      </c>
      <c r="F3081" s="71" t="n">
        <v>2</v>
      </c>
      <c r="G3081" s="72" t="n">
        <v>129.9</v>
      </c>
      <c r="H3081" s="72" t="n">
        <v>129.9</v>
      </c>
      <c r="I3081" s="71" t="n">
        <f aca="false">IF(B3081&gt;=Settings!$B$23,1,0)</f>
        <v>0</v>
      </c>
      <c r="J3081" s="71" t="n">
        <v>1</v>
      </c>
      <c r="K3081" s="71" t="n">
        <f aca="false">F3081*I3081*J3081</f>
        <v>0</v>
      </c>
      <c r="L3081" s="71" t="n">
        <f aca="false">E3081*I3081*J3081</f>
        <v>0</v>
      </c>
      <c r="M3081" s="72" t="n">
        <f aca="false">G3081*I3081*J3081</f>
        <v>0</v>
      </c>
      <c r="N3081" s="72" t="n">
        <f aca="false">D3081*I3081*J3081</f>
        <v>-0</v>
      </c>
      <c r="O3081" s="71" t="n">
        <f aca="false">F3081*J3081</f>
        <v>2</v>
      </c>
      <c r="P3081" s="71" t="n">
        <f aca="false">E3081*J3081</f>
        <v>0</v>
      </c>
    </row>
    <row r="3082" customFormat="false" ht="15" hidden="false" customHeight="false" outlineLevel="0" collapsed="false">
      <c r="A3082" s="71" t="s">
        <v>59</v>
      </c>
      <c r="B3082" s="71" t="s">
        <v>48</v>
      </c>
      <c r="C3082" s="71" t="s">
        <v>2130</v>
      </c>
      <c r="D3082" s="72" t="n">
        <v>0</v>
      </c>
      <c r="E3082" s="71" t="n">
        <v>0</v>
      </c>
      <c r="F3082" s="71" t="n">
        <v>4</v>
      </c>
      <c r="G3082" s="72" t="n">
        <v>564.8</v>
      </c>
      <c r="H3082" s="72" t="n">
        <v>564.8</v>
      </c>
      <c r="I3082" s="71" t="n">
        <f aca="false">IF(B3082&gt;=Settings!$B$23,1,0)</f>
        <v>0</v>
      </c>
      <c r="J3082" s="71" t="n">
        <v>1</v>
      </c>
      <c r="K3082" s="71" t="n">
        <f aca="false">F3082*I3082*J3082</f>
        <v>0</v>
      </c>
      <c r="L3082" s="71" t="n">
        <f aca="false">E3082*I3082*J3082</f>
        <v>0</v>
      </c>
      <c r="M3082" s="72" t="n">
        <f aca="false">G3082*I3082*J3082</f>
        <v>0</v>
      </c>
      <c r="N3082" s="72" t="n">
        <f aca="false">D3082*I3082*J3082</f>
        <v>-0</v>
      </c>
      <c r="O3082" s="71" t="n">
        <f aca="false">F3082*J3082</f>
        <v>4</v>
      </c>
      <c r="P3082" s="71" t="n">
        <f aca="false">E3082*J3082</f>
        <v>0</v>
      </c>
    </row>
    <row r="3083" customFormat="false" ht="15" hidden="false" customHeight="false" outlineLevel="0" collapsed="false">
      <c r="A3083" s="71" t="s">
        <v>59</v>
      </c>
      <c r="B3083" s="71" t="s">
        <v>48</v>
      </c>
      <c r="C3083" s="71" t="s">
        <v>1056</v>
      </c>
      <c r="D3083" s="72" t="n">
        <v>0</v>
      </c>
      <c r="E3083" s="71" t="n">
        <v>0</v>
      </c>
      <c r="F3083" s="71" t="n">
        <v>1</v>
      </c>
      <c r="G3083" s="72" t="n">
        <v>144.95</v>
      </c>
      <c r="H3083" s="72" t="n">
        <v>144.95</v>
      </c>
      <c r="I3083" s="71" t="n">
        <f aca="false">IF(B3083&gt;=Settings!$B$23,1,0)</f>
        <v>0</v>
      </c>
      <c r="J3083" s="71" t="n">
        <v>1</v>
      </c>
      <c r="K3083" s="71" t="n">
        <f aca="false">F3083*I3083*J3083</f>
        <v>0</v>
      </c>
      <c r="L3083" s="71" t="n">
        <f aca="false">E3083*I3083*J3083</f>
        <v>0</v>
      </c>
      <c r="M3083" s="72" t="n">
        <f aca="false">G3083*I3083*J3083</f>
        <v>0</v>
      </c>
      <c r="N3083" s="72" t="n">
        <f aca="false">D3083*I3083*J3083</f>
        <v>-0</v>
      </c>
      <c r="O3083" s="71" t="n">
        <f aca="false">F3083*J3083</f>
        <v>1</v>
      </c>
      <c r="P3083" s="71" t="n">
        <f aca="false">E3083*J3083</f>
        <v>0</v>
      </c>
    </row>
    <row r="3084" customFormat="false" ht="15" hidden="false" customHeight="false" outlineLevel="0" collapsed="false">
      <c r="A3084" s="71" t="s">
        <v>61</v>
      </c>
      <c r="B3084" s="71" t="s">
        <v>48</v>
      </c>
      <c r="C3084" s="71" t="s">
        <v>1128</v>
      </c>
      <c r="D3084" s="72" t="n">
        <v>63.71</v>
      </c>
      <c r="E3084" s="71" t="n">
        <v>1</v>
      </c>
      <c r="F3084" s="71" t="n">
        <v>17</v>
      </c>
      <c r="G3084" s="72" t="n">
        <v>1367.65</v>
      </c>
      <c r="H3084" s="72" t="n">
        <v>1242.14</v>
      </c>
      <c r="I3084" s="71" t="n">
        <f aca="false">IF(B3084&gt;=Settings!$B$23,1,0)</f>
        <v>0</v>
      </c>
      <c r="J3084" s="71" t="n">
        <v>1</v>
      </c>
      <c r="K3084" s="71" t="n">
        <f aca="false">F3084*I3084*J3084</f>
        <v>0</v>
      </c>
      <c r="L3084" s="71" t="n">
        <f aca="false">E3084*I3084*J3084</f>
        <v>0</v>
      </c>
      <c r="M3084" s="72" t="n">
        <f aca="false">G3084*I3084*J3084</f>
        <v>0</v>
      </c>
      <c r="N3084" s="72" t="n">
        <f aca="false">D3084*I3084*J3084</f>
        <v>0</v>
      </c>
      <c r="O3084" s="71" t="n">
        <f aca="false">F3084*J3084</f>
        <v>17</v>
      </c>
      <c r="P3084" s="71" t="n">
        <f aca="false">E3084*J3084</f>
        <v>1</v>
      </c>
    </row>
    <row r="3085" customFormat="false" ht="15" hidden="false" customHeight="false" outlineLevel="0" collapsed="false">
      <c r="A3085" s="71" t="s">
        <v>61</v>
      </c>
      <c r="B3085" s="71" t="s">
        <v>48</v>
      </c>
      <c r="C3085" s="71" t="s">
        <v>1000</v>
      </c>
      <c r="D3085" s="72" t="n">
        <v>0</v>
      </c>
      <c r="E3085" s="71" t="n">
        <v>0</v>
      </c>
      <c r="F3085" s="71" t="n">
        <v>2</v>
      </c>
      <c r="G3085" s="72" t="n">
        <v>269.3</v>
      </c>
      <c r="H3085" s="72" t="n">
        <v>249.11</v>
      </c>
      <c r="I3085" s="71" t="n">
        <f aca="false">IF(B3085&gt;=Settings!$B$23,1,0)</f>
        <v>0</v>
      </c>
      <c r="J3085" s="71" t="n">
        <v>1</v>
      </c>
      <c r="K3085" s="71" t="n">
        <f aca="false">F3085*I3085*J3085</f>
        <v>0</v>
      </c>
      <c r="L3085" s="71" t="n">
        <f aca="false">E3085*I3085*J3085</f>
        <v>0</v>
      </c>
      <c r="M3085" s="72" t="n">
        <f aca="false">G3085*I3085*J3085</f>
        <v>0</v>
      </c>
      <c r="N3085" s="72" t="n">
        <f aca="false">D3085*I3085*J3085</f>
        <v>-0</v>
      </c>
      <c r="O3085" s="71" t="n">
        <f aca="false">F3085*J3085</f>
        <v>2</v>
      </c>
      <c r="P3085" s="71" t="n">
        <f aca="false">E3085*J3085</f>
        <v>0</v>
      </c>
    </row>
    <row r="3086" customFormat="false" ht="15" hidden="false" customHeight="false" outlineLevel="0" collapsed="false">
      <c r="A3086" s="71" t="s">
        <v>61</v>
      </c>
      <c r="B3086" s="71" t="s">
        <v>48</v>
      </c>
      <c r="C3086" s="71" t="s">
        <v>948</v>
      </c>
      <c r="D3086" s="72" t="n">
        <v>0</v>
      </c>
      <c r="E3086" s="71" t="n">
        <v>0</v>
      </c>
      <c r="F3086" s="71" t="n">
        <v>2</v>
      </c>
      <c r="G3086" s="72" t="n">
        <v>331.9</v>
      </c>
      <c r="H3086" s="72" t="n">
        <v>304.62</v>
      </c>
      <c r="I3086" s="71" t="n">
        <f aca="false">IF(B3086&gt;=Settings!$B$23,1,0)</f>
        <v>0</v>
      </c>
      <c r="J3086" s="71" t="n">
        <v>1</v>
      </c>
      <c r="K3086" s="71" t="n">
        <f aca="false">F3086*I3086*J3086</f>
        <v>0</v>
      </c>
      <c r="L3086" s="71" t="n">
        <f aca="false">E3086*I3086*J3086</f>
        <v>0</v>
      </c>
      <c r="M3086" s="72" t="n">
        <f aca="false">G3086*I3086*J3086</f>
        <v>0</v>
      </c>
      <c r="N3086" s="72" t="n">
        <f aca="false">D3086*I3086*J3086</f>
        <v>-0</v>
      </c>
      <c r="O3086" s="71" t="n">
        <f aca="false">F3086*J3086</f>
        <v>2</v>
      </c>
      <c r="P3086" s="71" t="n">
        <f aca="false">E3086*J3086</f>
        <v>0</v>
      </c>
    </row>
    <row r="3087" customFormat="false" ht="15" hidden="false" customHeight="false" outlineLevel="0" collapsed="false">
      <c r="A3087" s="71" t="s">
        <v>59</v>
      </c>
      <c r="B3087" s="71" t="s">
        <v>48</v>
      </c>
      <c r="C3087" s="71" t="s">
        <v>1250</v>
      </c>
      <c r="D3087" s="72" t="n">
        <v>0</v>
      </c>
      <c r="E3087" s="71" t="n">
        <v>0</v>
      </c>
      <c r="F3087" s="71" t="n">
        <v>7</v>
      </c>
      <c r="G3087" s="72" t="n">
        <v>814.923</v>
      </c>
      <c r="H3087" s="72" t="n">
        <v>814.923</v>
      </c>
      <c r="I3087" s="71" t="n">
        <f aca="false">IF(B3087&gt;=Settings!$B$23,1,0)</f>
        <v>0</v>
      </c>
      <c r="J3087" s="71" t="n">
        <v>1</v>
      </c>
      <c r="K3087" s="71" t="n">
        <f aca="false">F3087*I3087*J3087</f>
        <v>0</v>
      </c>
      <c r="L3087" s="71" t="n">
        <f aca="false">E3087*I3087*J3087</f>
        <v>0</v>
      </c>
      <c r="M3087" s="72" t="n">
        <f aca="false">G3087*I3087*J3087</f>
        <v>0</v>
      </c>
      <c r="N3087" s="72" t="n">
        <f aca="false">D3087*I3087*J3087</f>
        <v>-0</v>
      </c>
      <c r="O3087" s="71" t="n">
        <f aca="false">F3087*J3087</f>
        <v>7</v>
      </c>
      <c r="P3087" s="71" t="n">
        <f aca="false">E3087*J3087</f>
        <v>0</v>
      </c>
    </row>
    <row r="3088" customFormat="false" ht="15" hidden="false" customHeight="false" outlineLevel="0" collapsed="false">
      <c r="A3088" s="71" t="s">
        <v>59</v>
      </c>
      <c r="B3088" s="71" t="s">
        <v>48</v>
      </c>
      <c r="C3088" s="71" t="s">
        <v>922</v>
      </c>
      <c r="D3088" s="72" t="n">
        <v>0</v>
      </c>
      <c r="E3088" s="71" t="n">
        <v>0</v>
      </c>
      <c r="F3088" s="71" t="n">
        <v>44</v>
      </c>
      <c r="G3088" s="72" t="n">
        <v>464.938</v>
      </c>
      <c r="H3088" s="72" t="n">
        <v>464.938</v>
      </c>
      <c r="I3088" s="71" t="n">
        <f aca="false">IF(B3088&gt;=Settings!$B$23,1,0)</f>
        <v>0</v>
      </c>
      <c r="J3088" s="71" t="n">
        <v>1</v>
      </c>
      <c r="K3088" s="71" t="n">
        <f aca="false">F3088*I3088*J3088</f>
        <v>0</v>
      </c>
      <c r="L3088" s="71" t="n">
        <f aca="false">E3088*I3088*J3088</f>
        <v>0</v>
      </c>
      <c r="M3088" s="72" t="n">
        <f aca="false">G3088*I3088*J3088</f>
        <v>0</v>
      </c>
      <c r="N3088" s="72" t="n">
        <f aca="false">D3088*I3088*J3088</f>
        <v>-0</v>
      </c>
      <c r="O3088" s="71" t="n">
        <f aca="false">F3088*J3088</f>
        <v>44</v>
      </c>
      <c r="P3088" s="71" t="n">
        <f aca="false">E3088*J3088</f>
        <v>0</v>
      </c>
    </row>
    <row r="3089" customFormat="false" ht="15" hidden="false" customHeight="false" outlineLevel="0" collapsed="false">
      <c r="A3089" s="71" t="s">
        <v>61</v>
      </c>
      <c r="B3089" s="71" t="s">
        <v>48</v>
      </c>
      <c r="C3089" s="71" t="s">
        <v>134</v>
      </c>
      <c r="D3089" s="72" t="n">
        <v>173.85</v>
      </c>
      <c r="E3089" s="71" t="n">
        <v>3</v>
      </c>
      <c r="F3089" s="71" t="n">
        <v>117</v>
      </c>
      <c r="G3089" s="72" t="n">
        <v>6780.15</v>
      </c>
      <c r="H3089" s="72" t="n">
        <v>6260.31</v>
      </c>
      <c r="I3089" s="71" t="n">
        <f aca="false">IF(B3089&gt;=Settings!$B$23,1,0)</f>
        <v>0</v>
      </c>
      <c r="J3089" s="71" t="n">
        <v>1</v>
      </c>
      <c r="K3089" s="71" t="n">
        <f aca="false">F3089*I3089*J3089</f>
        <v>0</v>
      </c>
      <c r="L3089" s="71" t="n">
        <f aca="false">E3089*I3089*J3089</f>
        <v>0</v>
      </c>
      <c r="M3089" s="72" t="n">
        <f aca="false">G3089*I3089*J3089</f>
        <v>0</v>
      </c>
      <c r="N3089" s="72" t="n">
        <f aca="false">D3089*I3089*J3089</f>
        <v>0</v>
      </c>
      <c r="O3089" s="71" t="n">
        <f aca="false">F3089*J3089</f>
        <v>117</v>
      </c>
      <c r="P3089" s="71" t="n">
        <f aca="false">E3089*J3089</f>
        <v>3</v>
      </c>
    </row>
    <row r="3090" customFormat="false" ht="15" hidden="false" customHeight="false" outlineLevel="0" collapsed="false">
      <c r="A3090" s="71" t="s">
        <v>59</v>
      </c>
      <c r="B3090" s="71" t="s">
        <v>48</v>
      </c>
      <c r="C3090" s="71" t="s">
        <v>1143</v>
      </c>
      <c r="D3090" s="72" t="n">
        <v>0</v>
      </c>
      <c r="E3090" s="71" t="n">
        <v>0</v>
      </c>
      <c r="F3090" s="71" t="n">
        <v>2</v>
      </c>
      <c r="G3090" s="72" t="n">
        <v>196.433</v>
      </c>
      <c r="H3090" s="72" t="n">
        <v>196.433</v>
      </c>
      <c r="I3090" s="71" t="n">
        <f aca="false">IF(B3090&gt;=Settings!$B$23,1,0)</f>
        <v>0</v>
      </c>
      <c r="J3090" s="71" t="n">
        <v>1</v>
      </c>
      <c r="K3090" s="71" t="n">
        <f aca="false">F3090*I3090*J3090</f>
        <v>0</v>
      </c>
      <c r="L3090" s="71" t="n">
        <f aca="false">E3090*I3090*J3090</f>
        <v>0</v>
      </c>
      <c r="M3090" s="72" t="n">
        <f aca="false">G3090*I3090*J3090</f>
        <v>0</v>
      </c>
      <c r="N3090" s="72" t="n">
        <f aca="false">D3090*I3090*J3090</f>
        <v>-0</v>
      </c>
      <c r="O3090" s="71" t="n">
        <f aca="false">F3090*J3090</f>
        <v>2</v>
      </c>
      <c r="P3090" s="71" t="n">
        <f aca="false">E3090*J3090</f>
        <v>0</v>
      </c>
    </row>
    <row r="3091" customFormat="false" ht="15" hidden="false" customHeight="false" outlineLevel="0" collapsed="false">
      <c r="A3091" s="71" t="s">
        <v>59</v>
      </c>
      <c r="B3091" s="71" t="s">
        <v>48</v>
      </c>
      <c r="C3091" s="71" t="s">
        <v>1249</v>
      </c>
      <c r="D3091" s="72" t="n">
        <v>0</v>
      </c>
      <c r="E3091" s="71" t="n">
        <v>0</v>
      </c>
      <c r="F3091" s="71" t="n">
        <v>2</v>
      </c>
      <c r="G3091" s="72" t="n">
        <v>193.541</v>
      </c>
      <c r="H3091" s="72" t="n">
        <v>193.541</v>
      </c>
      <c r="I3091" s="71" t="n">
        <f aca="false">IF(B3091&gt;=Settings!$B$23,1,0)</f>
        <v>0</v>
      </c>
      <c r="J3091" s="71" t="n">
        <v>1</v>
      </c>
      <c r="K3091" s="71" t="n">
        <f aca="false">F3091*I3091*J3091</f>
        <v>0</v>
      </c>
      <c r="L3091" s="71" t="n">
        <f aca="false">E3091*I3091*J3091</f>
        <v>0</v>
      </c>
      <c r="M3091" s="72" t="n">
        <f aca="false">G3091*I3091*J3091</f>
        <v>0</v>
      </c>
      <c r="N3091" s="72" t="n">
        <f aca="false">D3091*I3091*J3091</f>
        <v>-0</v>
      </c>
      <c r="O3091" s="71" t="n">
        <f aca="false">F3091*J3091</f>
        <v>2</v>
      </c>
      <c r="P3091" s="71" t="n">
        <f aca="false">E3091*J3091</f>
        <v>0</v>
      </c>
    </row>
    <row r="3092" customFormat="false" ht="15" hidden="false" customHeight="false" outlineLevel="0" collapsed="false">
      <c r="A3092" s="71" t="s">
        <v>59</v>
      </c>
      <c r="B3092" s="71" t="s">
        <v>48</v>
      </c>
      <c r="C3092" s="71" t="s">
        <v>1158</v>
      </c>
      <c r="D3092" s="72" t="n">
        <v>0</v>
      </c>
      <c r="E3092" s="71" t="n">
        <v>0</v>
      </c>
      <c r="F3092" s="71" t="n">
        <v>2</v>
      </c>
      <c r="G3092" s="72" t="n">
        <v>357.6</v>
      </c>
      <c r="H3092" s="72" t="n">
        <v>357.6</v>
      </c>
      <c r="I3092" s="71" t="n">
        <f aca="false">IF(B3092&gt;=Settings!$B$23,1,0)</f>
        <v>0</v>
      </c>
      <c r="J3092" s="71" t="n">
        <v>1</v>
      </c>
      <c r="K3092" s="71" t="n">
        <f aca="false">F3092*I3092*J3092</f>
        <v>0</v>
      </c>
      <c r="L3092" s="71" t="n">
        <f aca="false">E3092*I3092*J3092</f>
        <v>0</v>
      </c>
      <c r="M3092" s="72" t="n">
        <f aca="false">G3092*I3092*J3092</f>
        <v>0</v>
      </c>
      <c r="N3092" s="72" t="n">
        <f aca="false">D3092*I3092*J3092</f>
        <v>-0</v>
      </c>
      <c r="O3092" s="71" t="n">
        <f aca="false">F3092*J3092</f>
        <v>2</v>
      </c>
      <c r="P3092" s="71" t="n">
        <f aca="false">E3092*J3092</f>
        <v>0</v>
      </c>
    </row>
    <row r="3093" customFormat="false" ht="15" hidden="false" customHeight="false" outlineLevel="0" collapsed="false">
      <c r="A3093" s="71" t="s">
        <v>59</v>
      </c>
      <c r="B3093" s="71" t="s">
        <v>48</v>
      </c>
      <c r="C3093" s="71" t="s">
        <v>1237</v>
      </c>
      <c r="D3093" s="72" t="n">
        <v>0</v>
      </c>
      <c r="E3093" s="71" t="n">
        <v>0</v>
      </c>
      <c r="F3093" s="71" t="n">
        <v>57</v>
      </c>
      <c r="G3093" s="72" t="n">
        <v>518.081</v>
      </c>
      <c r="H3093" s="72" t="n">
        <v>518.081</v>
      </c>
      <c r="I3093" s="71" t="n">
        <f aca="false">IF(B3093&gt;=Settings!$B$23,1,0)</f>
        <v>0</v>
      </c>
      <c r="J3093" s="71" t="n">
        <v>1</v>
      </c>
      <c r="K3093" s="71" t="n">
        <f aca="false">F3093*I3093*J3093</f>
        <v>0</v>
      </c>
      <c r="L3093" s="71" t="n">
        <f aca="false">E3093*I3093*J3093</f>
        <v>0</v>
      </c>
      <c r="M3093" s="72" t="n">
        <f aca="false">G3093*I3093*J3093</f>
        <v>0</v>
      </c>
      <c r="N3093" s="72" t="n">
        <f aca="false">D3093*I3093*J3093</f>
        <v>-0</v>
      </c>
      <c r="O3093" s="71" t="n">
        <f aca="false">F3093*J3093</f>
        <v>57</v>
      </c>
      <c r="P3093" s="71" t="n">
        <f aca="false">E3093*J3093</f>
        <v>0</v>
      </c>
    </row>
    <row r="3094" customFormat="false" ht="15" hidden="false" customHeight="false" outlineLevel="0" collapsed="false">
      <c r="A3094" s="71" t="s">
        <v>61</v>
      </c>
      <c r="B3094" s="71" t="s">
        <v>48</v>
      </c>
      <c r="C3094" s="71" t="s">
        <v>1386</v>
      </c>
      <c r="D3094" s="72" t="n">
        <v>0</v>
      </c>
      <c r="E3094" s="71" t="n">
        <v>0</v>
      </c>
      <c r="F3094" s="71" t="n">
        <v>2</v>
      </c>
      <c r="G3094" s="72" t="n">
        <v>153.1</v>
      </c>
      <c r="H3094" s="72" t="n">
        <v>153.1</v>
      </c>
      <c r="I3094" s="71" t="n">
        <f aca="false">IF(B3094&gt;=Settings!$B$23,1,0)</f>
        <v>0</v>
      </c>
      <c r="J3094" s="71" t="n">
        <v>1</v>
      </c>
      <c r="K3094" s="71" t="n">
        <f aca="false">F3094*I3094*J3094</f>
        <v>0</v>
      </c>
      <c r="L3094" s="71" t="n">
        <f aca="false">E3094*I3094*J3094</f>
        <v>0</v>
      </c>
      <c r="M3094" s="72" t="n">
        <f aca="false">G3094*I3094*J3094</f>
        <v>0</v>
      </c>
      <c r="N3094" s="72" t="n">
        <f aca="false">D3094*I3094*J3094</f>
        <v>-0</v>
      </c>
      <c r="O3094" s="71" t="n">
        <f aca="false">F3094*J3094</f>
        <v>2</v>
      </c>
      <c r="P3094" s="71" t="n">
        <f aca="false">E3094*J3094</f>
        <v>0</v>
      </c>
    </row>
    <row r="3095" customFormat="false" ht="15" hidden="false" customHeight="false" outlineLevel="0" collapsed="false">
      <c r="A3095" s="71" t="s">
        <v>59</v>
      </c>
      <c r="B3095" s="71" t="s">
        <v>48</v>
      </c>
      <c r="C3095" s="71" t="s">
        <v>970</v>
      </c>
      <c r="D3095" s="72" t="n">
        <v>0</v>
      </c>
      <c r="E3095" s="71" t="n">
        <v>0</v>
      </c>
      <c r="F3095" s="71" t="n">
        <v>2</v>
      </c>
      <c r="G3095" s="72" t="n">
        <v>334.66</v>
      </c>
      <c r="H3095" s="72" t="n">
        <v>334.66</v>
      </c>
      <c r="I3095" s="71" t="n">
        <f aca="false">IF(B3095&gt;=Settings!$B$23,1,0)</f>
        <v>0</v>
      </c>
      <c r="J3095" s="71" t="n">
        <v>1</v>
      </c>
      <c r="K3095" s="71" t="n">
        <f aca="false">F3095*I3095*J3095</f>
        <v>0</v>
      </c>
      <c r="L3095" s="71" t="n">
        <f aca="false">E3095*I3095*J3095</f>
        <v>0</v>
      </c>
      <c r="M3095" s="72" t="n">
        <f aca="false">G3095*I3095*J3095</f>
        <v>0</v>
      </c>
      <c r="N3095" s="72" t="n">
        <f aca="false">D3095*I3095*J3095</f>
        <v>-0</v>
      </c>
      <c r="O3095" s="71" t="n">
        <f aca="false">F3095*J3095</f>
        <v>2</v>
      </c>
      <c r="P3095" s="71" t="n">
        <f aca="false">E3095*J3095</f>
        <v>0</v>
      </c>
    </row>
    <row r="3096" customFormat="false" ht="15" hidden="false" customHeight="false" outlineLevel="0" collapsed="false">
      <c r="A3096" s="71" t="s">
        <v>61</v>
      </c>
      <c r="B3096" s="71" t="s">
        <v>48</v>
      </c>
      <c r="C3096" s="71" t="s">
        <v>605</v>
      </c>
      <c r="D3096" s="72" t="n">
        <v>0</v>
      </c>
      <c r="E3096" s="71" t="n">
        <v>0</v>
      </c>
      <c r="F3096" s="71" t="n">
        <v>1</v>
      </c>
      <c r="G3096" s="72" t="n">
        <v>128.45</v>
      </c>
      <c r="H3096" s="72" t="n">
        <v>109.19</v>
      </c>
      <c r="I3096" s="71" t="n">
        <f aca="false">IF(B3096&gt;=Settings!$B$23,1,0)</f>
        <v>0</v>
      </c>
      <c r="J3096" s="71" t="n">
        <v>1</v>
      </c>
      <c r="K3096" s="71" t="n">
        <f aca="false">F3096*I3096*J3096</f>
        <v>0</v>
      </c>
      <c r="L3096" s="71" t="n">
        <f aca="false">E3096*I3096*J3096</f>
        <v>0</v>
      </c>
      <c r="M3096" s="72" t="n">
        <f aca="false">G3096*I3096*J3096</f>
        <v>0</v>
      </c>
      <c r="N3096" s="72" t="n">
        <f aca="false">D3096*I3096*J3096</f>
        <v>-0</v>
      </c>
      <c r="O3096" s="71" t="n">
        <f aca="false">F3096*J3096</f>
        <v>1</v>
      </c>
      <c r="P3096" s="71" t="n">
        <f aca="false">E3096*J3096</f>
        <v>0</v>
      </c>
    </row>
    <row r="3097" customFormat="false" ht="15" hidden="false" customHeight="false" outlineLevel="0" collapsed="false">
      <c r="A3097" s="71" t="s">
        <v>59</v>
      </c>
      <c r="B3097" s="71" t="s">
        <v>48</v>
      </c>
      <c r="C3097" s="71" t="s">
        <v>1300</v>
      </c>
      <c r="D3097" s="72" t="n">
        <v>0</v>
      </c>
      <c r="E3097" s="71" t="n">
        <v>0</v>
      </c>
      <c r="F3097" s="71" t="n">
        <v>25</v>
      </c>
      <c r="G3097" s="72" t="n">
        <v>812.753</v>
      </c>
      <c r="H3097" s="72" t="n">
        <v>812.753</v>
      </c>
      <c r="I3097" s="71" t="n">
        <f aca="false">IF(B3097&gt;=Settings!$B$23,1,0)</f>
        <v>0</v>
      </c>
      <c r="J3097" s="71" t="n">
        <v>1</v>
      </c>
      <c r="K3097" s="71" t="n">
        <f aca="false">F3097*I3097*J3097</f>
        <v>0</v>
      </c>
      <c r="L3097" s="71" t="n">
        <f aca="false">E3097*I3097*J3097</f>
        <v>0</v>
      </c>
      <c r="M3097" s="72" t="n">
        <f aca="false">G3097*I3097*J3097</f>
        <v>0</v>
      </c>
      <c r="N3097" s="72" t="n">
        <f aca="false">D3097*I3097*J3097</f>
        <v>-0</v>
      </c>
      <c r="O3097" s="71" t="n">
        <f aca="false">F3097*J3097</f>
        <v>25</v>
      </c>
      <c r="P3097" s="71" t="n">
        <f aca="false">E3097*J3097</f>
        <v>0</v>
      </c>
    </row>
    <row r="3098" customFormat="false" ht="15" hidden="false" customHeight="false" outlineLevel="0" collapsed="false">
      <c r="A3098" s="71" t="s">
        <v>59</v>
      </c>
      <c r="B3098" s="71" t="s">
        <v>48</v>
      </c>
      <c r="C3098" s="71" t="s">
        <v>140</v>
      </c>
      <c r="D3098" s="72" t="n">
        <v>0</v>
      </c>
      <c r="E3098" s="71" t="n">
        <v>0</v>
      </c>
      <c r="F3098" s="71" t="n">
        <v>9</v>
      </c>
      <c r="G3098" s="72" t="n">
        <v>1191.88</v>
      </c>
      <c r="H3098" s="72" t="n">
        <v>1191.88</v>
      </c>
      <c r="I3098" s="71" t="n">
        <f aca="false">IF(B3098&gt;=Settings!$B$23,1,0)</f>
        <v>0</v>
      </c>
      <c r="J3098" s="71" t="n">
        <v>1</v>
      </c>
      <c r="K3098" s="71" t="n">
        <f aca="false">F3098*I3098*J3098</f>
        <v>0</v>
      </c>
      <c r="L3098" s="71" t="n">
        <f aca="false">E3098*I3098*J3098</f>
        <v>0</v>
      </c>
      <c r="M3098" s="72" t="n">
        <f aca="false">G3098*I3098*J3098</f>
        <v>0</v>
      </c>
      <c r="N3098" s="72" t="n">
        <f aca="false">D3098*I3098*J3098</f>
        <v>-0</v>
      </c>
      <c r="O3098" s="71" t="n">
        <f aca="false">F3098*J3098</f>
        <v>9</v>
      </c>
      <c r="P3098" s="71" t="n">
        <f aca="false">E3098*J3098</f>
        <v>0</v>
      </c>
    </row>
    <row r="3099" customFormat="false" ht="15" hidden="false" customHeight="false" outlineLevel="0" collapsed="false">
      <c r="A3099" s="71" t="s">
        <v>59</v>
      </c>
      <c r="B3099" s="71" t="s">
        <v>48</v>
      </c>
      <c r="C3099" s="71" t="s">
        <v>1299</v>
      </c>
      <c r="D3099" s="72" t="n">
        <v>0</v>
      </c>
      <c r="E3099" s="71" t="n">
        <v>0</v>
      </c>
      <c r="F3099" s="71" t="n">
        <v>381</v>
      </c>
      <c r="G3099" s="72" t="n">
        <v>1535.058</v>
      </c>
      <c r="H3099" s="72" t="n">
        <v>1535.058</v>
      </c>
      <c r="I3099" s="71" t="n">
        <f aca="false">IF(B3099&gt;=Settings!$B$23,1,0)</f>
        <v>0</v>
      </c>
      <c r="J3099" s="71" t="n">
        <v>1</v>
      </c>
      <c r="K3099" s="71" t="n">
        <f aca="false">F3099*I3099*J3099</f>
        <v>0</v>
      </c>
      <c r="L3099" s="71" t="n">
        <f aca="false">E3099*I3099*J3099</f>
        <v>0</v>
      </c>
      <c r="M3099" s="72" t="n">
        <f aca="false">G3099*I3099*J3099</f>
        <v>0</v>
      </c>
      <c r="N3099" s="72" t="n">
        <f aca="false">D3099*I3099*J3099</f>
        <v>-0</v>
      </c>
      <c r="O3099" s="71" t="n">
        <f aca="false">F3099*J3099</f>
        <v>381</v>
      </c>
      <c r="P3099" s="71" t="n">
        <f aca="false">E3099*J3099</f>
        <v>0</v>
      </c>
    </row>
    <row r="3100" customFormat="false" ht="15" hidden="false" customHeight="false" outlineLevel="0" collapsed="false">
      <c r="A3100" s="71" t="s">
        <v>59</v>
      </c>
      <c r="B3100" s="71" t="s">
        <v>48</v>
      </c>
      <c r="C3100" s="71" t="s">
        <v>1440</v>
      </c>
      <c r="D3100" s="72" t="n">
        <v>0</v>
      </c>
      <c r="E3100" s="71" t="n">
        <v>0</v>
      </c>
      <c r="F3100" s="71" t="n">
        <v>12</v>
      </c>
      <c r="G3100" s="72" t="n">
        <v>1052.52</v>
      </c>
      <c r="H3100" s="72" t="n">
        <v>1052.52</v>
      </c>
      <c r="I3100" s="71" t="n">
        <f aca="false">IF(B3100&gt;=Settings!$B$23,1,0)</f>
        <v>0</v>
      </c>
      <c r="J3100" s="71" t="n">
        <v>1</v>
      </c>
      <c r="K3100" s="71" t="n">
        <f aca="false">F3100*I3100*J3100</f>
        <v>0</v>
      </c>
      <c r="L3100" s="71" t="n">
        <f aca="false">E3100*I3100*J3100</f>
        <v>0</v>
      </c>
      <c r="M3100" s="72" t="n">
        <f aca="false">G3100*I3100*J3100</f>
        <v>0</v>
      </c>
      <c r="N3100" s="72" t="n">
        <f aca="false">D3100*I3100*J3100</f>
        <v>-0</v>
      </c>
      <c r="O3100" s="71" t="n">
        <f aca="false">F3100*J3100</f>
        <v>12</v>
      </c>
      <c r="P3100" s="71" t="n">
        <f aca="false">E3100*J3100</f>
        <v>0</v>
      </c>
    </row>
    <row r="3101" customFormat="false" ht="15" hidden="false" customHeight="false" outlineLevel="0" collapsed="false">
      <c r="A3101" s="71" t="s">
        <v>59</v>
      </c>
      <c r="B3101" s="71" t="s">
        <v>48</v>
      </c>
      <c r="C3101" s="71" t="s">
        <v>1200</v>
      </c>
      <c r="D3101" s="72" t="n">
        <v>0</v>
      </c>
      <c r="E3101" s="71" t="n">
        <v>0</v>
      </c>
      <c r="F3101" s="71" t="n">
        <v>4</v>
      </c>
      <c r="G3101" s="72" t="n">
        <v>608.38</v>
      </c>
      <c r="H3101" s="72" t="n">
        <v>608.38</v>
      </c>
      <c r="I3101" s="71" t="n">
        <f aca="false">IF(B3101&gt;=Settings!$B$23,1,0)</f>
        <v>0</v>
      </c>
      <c r="J3101" s="71" t="n">
        <v>1</v>
      </c>
      <c r="K3101" s="71" t="n">
        <f aca="false">F3101*I3101*J3101</f>
        <v>0</v>
      </c>
      <c r="L3101" s="71" t="n">
        <f aca="false">E3101*I3101*J3101</f>
        <v>0</v>
      </c>
      <c r="M3101" s="72" t="n">
        <f aca="false">G3101*I3101*J3101</f>
        <v>0</v>
      </c>
      <c r="N3101" s="72" t="n">
        <f aca="false">D3101*I3101*J3101</f>
        <v>-0</v>
      </c>
      <c r="O3101" s="71" t="n">
        <f aca="false">F3101*J3101</f>
        <v>4</v>
      </c>
      <c r="P3101" s="71" t="n">
        <f aca="false">E3101*J3101</f>
        <v>0</v>
      </c>
    </row>
    <row r="3102" customFormat="false" ht="15" hidden="false" customHeight="false" outlineLevel="0" collapsed="false">
      <c r="A3102" s="71" t="s">
        <v>60</v>
      </c>
      <c r="B3102" s="71" t="s">
        <v>48</v>
      </c>
      <c r="C3102" s="71" t="s">
        <v>172</v>
      </c>
      <c r="D3102" s="72" t="n">
        <v>544.75</v>
      </c>
      <c r="E3102" s="71" t="n">
        <v>5</v>
      </c>
      <c r="F3102" s="71" t="n">
        <v>58</v>
      </c>
      <c r="G3102" s="72" t="n">
        <v>6016.1</v>
      </c>
      <c r="H3102" s="72" t="n">
        <v>5471.35</v>
      </c>
      <c r="I3102" s="71" t="n">
        <f aca="false">IF(B3102&gt;=Settings!$B$23,1,0)</f>
        <v>0</v>
      </c>
      <c r="J3102" s="71" t="n">
        <v>1</v>
      </c>
      <c r="K3102" s="71" t="n">
        <f aca="false">F3102*I3102*J3102</f>
        <v>0</v>
      </c>
      <c r="L3102" s="71" t="n">
        <f aca="false">E3102*I3102*J3102</f>
        <v>0</v>
      </c>
      <c r="M3102" s="72" t="n">
        <f aca="false">G3102*I3102*J3102</f>
        <v>0</v>
      </c>
      <c r="N3102" s="72" t="n">
        <f aca="false">D3102*I3102*J3102</f>
        <v>0</v>
      </c>
      <c r="O3102" s="71" t="n">
        <f aca="false">F3102*J3102</f>
        <v>58</v>
      </c>
      <c r="P3102" s="71" t="n">
        <f aca="false">E3102*J3102</f>
        <v>5</v>
      </c>
    </row>
    <row r="3103" customFormat="false" ht="15" hidden="false" customHeight="false" outlineLevel="0" collapsed="false">
      <c r="A3103" s="71" t="s">
        <v>60</v>
      </c>
      <c r="B3103" s="71" t="s">
        <v>48</v>
      </c>
      <c r="C3103" s="71" t="s">
        <v>1275</v>
      </c>
      <c r="D3103" s="72" t="n">
        <v>139.95</v>
      </c>
      <c r="E3103" s="71" t="n">
        <v>1</v>
      </c>
      <c r="F3103" s="71" t="n">
        <v>4</v>
      </c>
      <c r="G3103" s="72" t="n">
        <v>454.8</v>
      </c>
      <c r="H3103" s="72" t="n">
        <v>314.85</v>
      </c>
      <c r="I3103" s="71" t="n">
        <f aca="false">IF(B3103&gt;=Settings!$B$23,1,0)</f>
        <v>0</v>
      </c>
      <c r="J3103" s="71" t="n">
        <v>1</v>
      </c>
      <c r="K3103" s="71" t="n">
        <f aca="false">F3103*I3103*J3103</f>
        <v>0</v>
      </c>
      <c r="L3103" s="71" t="n">
        <f aca="false">E3103*I3103*J3103</f>
        <v>0</v>
      </c>
      <c r="M3103" s="72" t="n">
        <f aca="false">G3103*I3103*J3103</f>
        <v>0</v>
      </c>
      <c r="N3103" s="72" t="n">
        <f aca="false">D3103*I3103*J3103</f>
        <v>0</v>
      </c>
      <c r="O3103" s="71" t="n">
        <f aca="false">F3103*J3103</f>
        <v>4</v>
      </c>
      <c r="P3103" s="71" t="n">
        <f aca="false">E3103*J3103</f>
        <v>1</v>
      </c>
    </row>
    <row r="3104" customFormat="false" ht="15" hidden="false" customHeight="false" outlineLevel="0" collapsed="false">
      <c r="A3104" s="71" t="s">
        <v>61</v>
      </c>
      <c r="B3104" s="71" t="s">
        <v>48</v>
      </c>
      <c r="C3104" s="71" t="s">
        <v>1169</v>
      </c>
      <c r="D3104" s="72" t="n">
        <v>0</v>
      </c>
      <c r="E3104" s="71" t="n">
        <v>0</v>
      </c>
      <c r="F3104" s="71" t="n">
        <v>4</v>
      </c>
      <c r="G3104" s="72" t="n">
        <v>319.8</v>
      </c>
      <c r="H3104" s="72" t="n">
        <v>307.81</v>
      </c>
      <c r="I3104" s="71" t="n">
        <f aca="false">IF(B3104&gt;=Settings!$B$23,1,0)</f>
        <v>0</v>
      </c>
      <c r="J3104" s="71" t="n">
        <v>1</v>
      </c>
      <c r="K3104" s="71" t="n">
        <f aca="false">F3104*I3104*J3104</f>
        <v>0</v>
      </c>
      <c r="L3104" s="71" t="n">
        <f aca="false">E3104*I3104*J3104</f>
        <v>0</v>
      </c>
      <c r="M3104" s="72" t="n">
        <f aca="false">G3104*I3104*J3104</f>
        <v>0</v>
      </c>
      <c r="N3104" s="72" t="n">
        <f aca="false">D3104*I3104*J3104</f>
        <v>-0</v>
      </c>
      <c r="O3104" s="71" t="n">
        <f aca="false">F3104*J3104</f>
        <v>4</v>
      </c>
      <c r="P3104" s="71" t="n">
        <f aca="false">E3104*J3104</f>
        <v>0</v>
      </c>
    </row>
    <row r="3105" customFormat="false" ht="15" hidden="false" customHeight="false" outlineLevel="0" collapsed="false">
      <c r="A3105" s="71" t="s">
        <v>61</v>
      </c>
      <c r="B3105" s="71" t="s">
        <v>48</v>
      </c>
      <c r="C3105" s="71" t="s">
        <v>138</v>
      </c>
      <c r="D3105" s="72" t="n">
        <v>0</v>
      </c>
      <c r="E3105" s="71" t="n">
        <v>0</v>
      </c>
      <c r="F3105" s="71" t="n">
        <v>4</v>
      </c>
      <c r="G3105" s="72" t="n">
        <v>430.8</v>
      </c>
      <c r="H3105" s="72" t="n">
        <v>381.79</v>
      </c>
      <c r="I3105" s="71" t="n">
        <f aca="false">IF(B3105&gt;=Settings!$B$23,1,0)</f>
        <v>0</v>
      </c>
      <c r="J3105" s="71" t="n">
        <v>1</v>
      </c>
      <c r="K3105" s="71" t="n">
        <f aca="false">F3105*I3105*J3105</f>
        <v>0</v>
      </c>
      <c r="L3105" s="71" t="n">
        <f aca="false">E3105*I3105*J3105</f>
        <v>0</v>
      </c>
      <c r="M3105" s="72" t="n">
        <f aca="false">G3105*I3105*J3105</f>
        <v>0</v>
      </c>
      <c r="N3105" s="72" t="n">
        <f aca="false">D3105*I3105*J3105</f>
        <v>-0</v>
      </c>
      <c r="O3105" s="71" t="n">
        <f aca="false">F3105*J3105</f>
        <v>4</v>
      </c>
      <c r="P3105" s="71" t="n">
        <f aca="false">E3105*J3105</f>
        <v>0</v>
      </c>
    </row>
    <row r="3106" customFormat="false" ht="15" hidden="false" customHeight="false" outlineLevel="0" collapsed="false">
      <c r="A3106" s="71" t="s">
        <v>61</v>
      </c>
      <c r="B3106" s="71" t="s">
        <v>48</v>
      </c>
      <c r="C3106" s="71" t="s">
        <v>2157</v>
      </c>
      <c r="D3106" s="72" t="n">
        <v>0</v>
      </c>
      <c r="E3106" s="71" t="n">
        <v>0</v>
      </c>
      <c r="F3106" s="71" t="n">
        <v>1</v>
      </c>
      <c r="G3106" s="72" t="n">
        <v>275.95</v>
      </c>
      <c r="H3106" s="72" t="n">
        <v>234.56</v>
      </c>
      <c r="I3106" s="71" t="n">
        <f aca="false">IF(B3106&gt;=Settings!$B$23,1,0)</f>
        <v>0</v>
      </c>
      <c r="J3106" s="71" t="n">
        <v>1</v>
      </c>
      <c r="K3106" s="71" t="n">
        <f aca="false">F3106*I3106*J3106</f>
        <v>0</v>
      </c>
      <c r="L3106" s="71" t="n">
        <f aca="false">E3106*I3106*J3106</f>
        <v>0</v>
      </c>
      <c r="M3106" s="72" t="n">
        <f aca="false">G3106*I3106*J3106</f>
        <v>0</v>
      </c>
      <c r="N3106" s="72" t="n">
        <f aca="false">D3106*I3106*J3106</f>
        <v>-0</v>
      </c>
      <c r="O3106" s="71" t="n">
        <f aca="false">F3106*J3106</f>
        <v>1</v>
      </c>
      <c r="P3106" s="71" t="n">
        <f aca="false">E3106*J3106</f>
        <v>0</v>
      </c>
    </row>
    <row r="3107" customFormat="false" ht="15" hidden="false" customHeight="false" outlineLevel="0" collapsed="false">
      <c r="A3107" s="71" t="s">
        <v>59</v>
      </c>
      <c r="B3107" s="71" t="s">
        <v>48</v>
      </c>
      <c r="C3107" s="71" t="s">
        <v>1084</v>
      </c>
      <c r="D3107" s="72" t="n">
        <v>0</v>
      </c>
      <c r="E3107" s="71" t="n">
        <v>0</v>
      </c>
      <c r="F3107" s="71" t="n">
        <v>6</v>
      </c>
      <c r="G3107" s="72" t="n">
        <v>239.7</v>
      </c>
      <c r="H3107" s="72" t="n">
        <v>239.7</v>
      </c>
      <c r="I3107" s="71" t="n">
        <f aca="false">IF(B3107&gt;=Settings!$B$23,1,0)</f>
        <v>0</v>
      </c>
      <c r="J3107" s="71" t="n">
        <v>1</v>
      </c>
      <c r="K3107" s="71" t="n">
        <f aca="false">F3107*I3107*J3107</f>
        <v>0</v>
      </c>
      <c r="L3107" s="71" t="n">
        <f aca="false">E3107*I3107*J3107</f>
        <v>0</v>
      </c>
      <c r="M3107" s="72" t="n">
        <f aca="false">G3107*I3107*J3107</f>
        <v>0</v>
      </c>
      <c r="N3107" s="72" t="n">
        <f aca="false">D3107*I3107*J3107</f>
        <v>-0</v>
      </c>
      <c r="O3107" s="71" t="n">
        <f aca="false">F3107*J3107</f>
        <v>6</v>
      </c>
      <c r="P3107" s="71" t="n">
        <f aca="false">E3107*J3107</f>
        <v>0</v>
      </c>
    </row>
    <row r="3108" customFormat="false" ht="15" hidden="false" customHeight="false" outlineLevel="0" collapsed="false">
      <c r="A3108" s="71" t="s">
        <v>59</v>
      </c>
      <c r="B3108" s="71" t="s">
        <v>48</v>
      </c>
      <c r="C3108" s="71" t="s">
        <v>1322</v>
      </c>
      <c r="D3108" s="72" t="n">
        <v>0</v>
      </c>
      <c r="E3108" s="71" t="n">
        <v>0</v>
      </c>
      <c r="F3108" s="71" t="n">
        <v>8</v>
      </c>
      <c r="G3108" s="72" t="n">
        <v>882.115</v>
      </c>
      <c r="H3108" s="72" t="n">
        <v>882.115</v>
      </c>
      <c r="I3108" s="71" t="n">
        <f aca="false">IF(B3108&gt;=Settings!$B$23,1,0)</f>
        <v>0</v>
      </c>
      <c r="J3108" s="71" t="n">
        <v>1</v>
      </c>
      <c r="K3108" s="71" t="n">
        <f aca="false">F3108*I3108*J3108</f>
        <v>0</v>
      </c>
      <c r="L3108" s="71" t="n">
        <f aca="false">E3108*I3108*J3108</f>
        <v>0</v>
      </c>
      <c r="M3108" s="72" t="n">
        <f aca="false">G3108*I3108*J3108</f>
        <v>0</v>
      </c>
      <c r="N3108" s="72" t="n">
        <f aca="false">D3108*I3108*J3108</f>
        <v>-0</v>
      </c>
      <c r="O3108" s="71" t="n">
        <f aca="false">F3108*J3108</f>
        <v>8</v>
      </c>
      <c r="P3108" s="71" t="n">
        <f aca="false">E3108*J3108</f>
        <v>0</v>
      </c>
    </row>
    <row r="3109" customFormat="false" ht="15" hidden="false" customHeight="false" outlineLevel="0" collapsed="false">
      <c r="A3109" s="71" t="s">
        <v>59</v>
      </c>
      <c r="B3109" s="71" t="s">
        <v>48</v>
      </c>
      <c r="C3109" s="71" t="s">
        <v>171</v>
      </c>
      <c r="D3109" s="72" t="n">
        <v>0</v>
      </c>
      <c r="E3109" s="71" t="n">
        <v>0</v>
      </c>
      <c r="F3109" s="71" t="n">
        <v>3</v>
      </c>
      <c r="G3109" s="72" t="n">
        <v>388.448</v>
      </c>
      <c r="H3109" s="72" t="n">
        <v>388.448</v>
      </c>
      <c r="I3109" s="71" t="n">
        <f aca="false">IF(B3109&gt;=Settings!$B$23,1,0)</f>
        <v>0</v>
      </c>
      <c r="J3109" s="71" t="n">
        <v>1</v>
      </c>
      <c r="K3109" s="71" t="n">
        <f aca="false">F3109*I3109*J3109</f>
        <v>0</v>
      </c>
      <c r="L3109" s="71" t="n">
        <f aca="false">E3109*I3109*J3109</f>
        <v>0</v>
      </c>
      <c r="M3109" s="72" t="n">
        <f aca="false">G3109*I3109*J3109</f>
        <v>0</v>
      </c>
      <c r="N3109" s="72" t="n">
        <f aca="false">D3109*I3109*J3109</f>
        <v>-0</v>
      </c>
      <c r="O3109" s="71" t="n">
        <f aca="false">F3109*J3109</f>
        <v>3</v>
      </c>
      <c r="P3109" s="71" t="n">
        <f aca="false">E3109*J3109</f>
        <v>0</v>
      </c>
    </row>
    <row r="3110" customFormat="false" ht="15" hidden="false" customHeight="false" outlineLevel="0" collapsed="false">
      <c r="A3110" s="71" t="s">
        <v>61</v>
      </c>
      <c r="B3110" s="71" t="s">
        <v>48</v>
      </c>
      <c r="C3110" s="71" t="s">
        <v>583</v>
      </c>
      <c r="D3110" s="72" t="n">
        <v>0</v>
      </c>
      <c r="E3110" s="71" t="n">
        <v>0</v>
      </c>
      <c r="F3110" s="71" t="n">
        <v>30</v>
      </c>
      <c r="G3110" s="72" t="n">
        <v>118.5</v>
      </c>
      <c r="H3110" s="72" t="n">
        <v>116.7</v>
      </c>
      <c r="I3110" s="71" t="n">
        <f aca="false">IF(B3110&gt;=Settings!$B$23,1,0)</f>
        <v>0</v>
      </c>
      <c r="J3110" s="71" t="n">
        <v>1</v>
      </c>
      <c r="K3110" s="71" t="n">
        <f aca="false">F3110*I3110*J3110</f>
        <v>0</v>
      </c>
      <c r="L3110" s="71" t="n">
        <f aca="false">E3110*I3110*J3110</f>
        <v>0</v>
      </c>
      <c r="M3110" s="72" t="n">
        <f aca="false">G3110*I3110*J3110</f>
        <v>0</v>
      </c>
      <c r="N3110" s="72" t="n">
        <f aca="false">D3110*I3110*J3110</f>
        <v>-0</v>
      </c>
      <c r="O3110" s="71" t="n">
        <f aca="false">F3110*J3110</f>
        <v>30</v>
      </c>
      <c r="P3110" s="71" t="n">
        <f aca="false">E3110*J3110</f>
        <v>0</v>
      </c>
    </row>
    <row r="3111" customFormat="false" ht="15" hidden="false" customHeight="false" outlineLevel="0" collapsed="false">
      <c r="A3111" s="71" t="s">
        <v>61</v>
      </c>
      <c r="B3111" s="71" t="s">
        <v>48</v>
      </c>
      <c r="C3111" s="71" t="s">
        <v>1479</v>
      </c>
      <c r="D3111" s="72" t="n">
        <v>0</v>
      </c>
      <c r="E3111" s="71" t="n">
        <v>0</v>
      </c>
      <c r="F3111" s="71" t="n">
        <v>1</v>
      </c>
      <c r="G3111" s="72" t="n">
        <v>94.95</v>
      </c>
      <c r="H3111" s="72" t="n">
        <v>94.95</v>
      </c>
      <c r="I3111" s="71" t="n">
        <f aca="false">IF(B3111&gt;=Settings!$B$23,1,0)</f>
        <v>0</v>
      </c>
      <c r="J3111" s="71" t="n">
        <v>1</v>
      </c>
      <c r="K3111" s="71" t="n">
        <f aca="false">F3111*I3111*J3111</f>
        <v>0</v>
      </c>
      <c r="L3111" s="71" t="n">
        <f aca="false">E3111*I3111*J3111</f>
        <v>0</v>
      </c>
      <c r="M3111" s="72" t="n">
        <f aca="false">G3111*I3111*J3111</f>
        <v>0</v>
      </c>
      <c r="N3111" s="72" t="n">
        <f aca="false">D3111*I3111*J3111</f>
        <v>-0</v>
      </c>
      <c r="O3111" s="71" t="n">
        <f aca="false">F3111*J3111</f>
        <v>1</v>
      </c>
      <c r="P3111" s="71" t="n">
        <f aca="false">E3111*J3111</f>
        <v>0</v>
      </c>
    </row>
    <row r="3112" customFormat="false" ht="15" hidden="false" customHeight="false" outlineLevel="0" collapsed="false">
      <c r="A3112" s="71" t="s">
        <v>61</v>
      </c>
      <c r="B3112" s="71" t="s">
        <v>48</v>
      </c>
      <c r="C3112" s="71" t="s">
        <v>155</v>
      </c>
      <c r="D3112" s="72" t="n">
        <v>0</v>
      </c>
      <c r="E3112" s="71" t="n">
        <v>0</v>
      </c>
      <c r="F3112" s="71" t="n">
        <v>15</v>
      </c>
      <c r="G3112" s="72" t="n">
        <v>1493.75</v>
      </c>
      <c r="H3112" s="72" t="n">
        <v>1373.11</v>
      </c>
      <c r="I3112" s="71" t="n">
        <f aca="false">IF(B3112&gt;=Settings!$B$23,1,0)</f>
        <v>0</v>
      </c>
      <c r="J3112" s="71" t="n">
        <v>1</v>
      </c>
      <c r="K3112" s="71" t="n">
        <f aca="false">F3112*I3112*J3112</f>
        <v>0</v>
      </c>
      <c r="L3112" s="71" t="n">
        <f aca="false">E3112*I3112*J3112</f>
        <v>0</v>
      </c>
      <c r="M3112" s="72" t="n">
        <f aca="false">G3112*I3112*J3112</f>
        <v>0</v>
      </c>
      <c r="N3112" s="72" t="n">
        <f aca="false">D3112*I3112*J3112</f>
        <v>-0</v>
      </c>
      <c r="O3112" s="71" t="n">
        <f aca="false">F3112*J3112</f>
        <v>15</v>
      </c>
      <c r="P3112" s="71" t="n">
        <f aca="false">E3112*J3112</f>
        <v>0</v>
      </c>
    </row>
    <row r="3113" customFormat="false" ht="15" hidden="false" customHeight="false" outlineLevel="0" collapsed="false">
      <c r="A3113" s="71" t="s">
        <v>59</v>
      </c>
      <c r="B3113" s="71" t="s">
        <v>48</v>
      </c>
      <c r="C3113" s="71" t="s">
        <v>926</v>
      </c>
      <c r="D3113" s="72" t="n">
        <v>0</v>
      </c>
      <c r="E3113" s="71" t="n">
        <v>0</v>
      </c>
      <c r="F3113" s="71" t="n">
        <v>1</v>
      </c>
      <c r="G3113" s="72" t="n">
        <v>12.95</v>
      </c>
      <c r="H3113" s="72" t="n">
        <v>12.95</v>
      </c>
      <c r="I3113" s="71" t="n">
        <f aca="false">IF(B3113&gt;=Settings!$B$23,1,0)</f>
        <v>0</v>
      </c>
      <c r="J3113" s="71" t="n">
        <v>1</v>
      </c>
      <c r="K3113" s="71" t="n">
        <f aca="false">F3113*I3113*J3113</f>
        <v>0</v>
      </c>
      <c r="L3113" s="71" t="n">
        <f aca="false">E3113*I3113*J3113</f>
        <v>0</v>
      </c>
      <c r="M3113" s="72" t="n">
        <f aca="false">G3113*I3113*J3113</f>
        <v>0</v>
      </c>
      <c r="N3113" s="72" t="n">
        <f aca="false">D3113*I3113*J3113</f>
        <v>-0</v>
      </c>
      <c r="O3113" s="71" t="n">
        <f aca="false">F3113*J3113</f>
        <v>1</v>
      </c>
      <c r="P3113" s="71" t="n">
        <f aca="false">E3113*J3113</f>
        <v>0</v>
      </c>
    </row>
    <row r="3114" customFormat="false" ht="15" hidden="false" customHeight="false" outlineLevel="0" collapsed="false">
      <c r="A3114" s="71" t="s">
        <v>60</v>
      </c>
      <c r="B3114" s="71" t="s">
        <v>48</v>
      </c>
      <c r="C3114" s="71" t="s">
        <v>1809</v>
      </c>
      <c r="D3114" s="72" t="n">
        <v>87.99</v>
      </c>
      <c r="E3114" s="71" t="n">
        <v>1</v>
      </c>
      <c r="F3114" s="71" t="n">
        <v>0</v>
      </c>
      <c r="G3114" s="72" t="n">
        <v>0</v>
      </c>
      <c r="H3114" s="72" t="n">
        <v>-87.99</v>
      </c>
      <c r="I3114" s="71" t="n">
        <f aca="false">IF(B3114&gt;=Settings!$B$23,1,0)</f>
        <v>0</v>
      </c>
      <c r="J3114" s="71" t="n">
        <v>1</v>
      </c>
      <c r="K3114" s="71" t="n">
        <f aca="false">F3114*I3114*J3114</f>
        <v>0</v>
      </c>
      <c r="L3114" s="71" t="n">
        <f aca="false">E3114*I3114*J3114</f>
        <v>0</v>
      </c>
      <c r="M3114" s="72" t="n">
        <f aca="false">G3114*I3114*J3114</f>
        <v>0</v>
      </c>
      <c r="N3114" s="72" t="n">
        <f aca="false">D3114*I3114*J3114</f>
        <v>0</v>
      </c>
      <c r="O3114" s="71" t="n">
        <f aca="false">F3114*J3114</f>
        <v>0</v>
      </c>
      <c r="P3114" s="71" t="n">
        <f aca="false">E3114*J3114</f>
        <v>1</v>
      </c>
    </row>
    <row r="3115" customFormat="false" ht="15" hidden="false" customHeight="false" outlineLevel="0" collapsed="false">
      <c r="A3115" s="71" t="s">
        <v>59</v>
      </c>
      <c r="B3115" s="71" t="s">
        <v>48</v>
      </c>
      <c r="C3115" s="71" t="s">
        <v>927</v>
      </c>
      <c r="D3115" s="72" t="n">
        <v>0</v>
      </c>
      <c r="E3115" s="71" t="n">
        <v>0</v>
      </c>
      <c r="F3115" s="71" t="n">
        <v>1</v>
      </c>
      <c r="G3115" s="72" t="n">
        <v>153.95</v>
      </c>
      <c r="H3115" s="72" t="n">
        <v>153.95</v>
      </c>
      <c r="I3115" s="71" t="n">
        <f aca="false">IF(B3115&gt;=Settings!$B$23,1,0)</f>
        <v>0</v>
      </c>
      <c r="J3115" s="71" t="n">
        <v>1</v>
      </c>
      <c r="K3115" s="71" t="n">
        <f aca="false">F3115*I3115*J3115</f>
        <v>0</v>
      </c>
      <c r="L3115" s="71" t="n">
        <f aca="false">E3115*I3115*J3115</f>
        <v>0</v>
      </c>
      <c r="M3115" s="72" t="n">
        <f aca="false">G3115*I3115*J3115</f>
        <v>0</v>
      </c>
      <c r="N3115" s="72" t="n">
        <f aca="false">D3115*I3115*J3115</f>
        <v>-0</v>
      </c>
      <c r="O3115" s="71" t="n">
        <f aca="false">F3115*J3115</f>
        <v>1</v>
      </c>
      <c r="P3115" s="71" t="n">
        <f aca="false">E3115*J3115</f>
        <v>0</v>
      </c>
    </row>
    <row r="3116" customFormat="false" ht="15" hidden="false" customHeight="false" outlineLevel="0" collapsed="false">
      <c r="A3116" s="71" t="s">
        <v>59</v>
      </c>
      <c r="B3116" s="71" t="s">
        <v>49</v>
      </c>
      <c r="C3116" s="71" t="s">
        <v>886</v>
      </c>
      <c r="D3116" s="72" t="n">
        <v>0</v>
      </c>
      <c r="E3116" s="71" t="n">
        <v>0</v>
      </c>
      <c r="F3116" s="71" t="n">
        <v>1</v>
      </c>
      <c r="G3116" s="72" t="n">
        <v>224.6</v>
      </c>
      <c r="H3116" s="72" t="n">
        <v>224.6</v>
      </c>
      <c r="I3116" s="71" t="n">
        <f aca="false">IF(B3116&gt;=Settings!$B$23,1,0)</f>
        <v>0</v>
      </c>
      <c r="J3116" s="71" t="n">
        <v>1</v>
      </c>
      <c r="K3116" s="71" t="n">
        <f aca="false">F3116*I3116*J3116</f>
        <v>0</v>
      </c>
      <c r="L3116" s="71" t="n">
        <f aca="false">E3116*I3116*J3116</f>
        <v>0</v>
      </c>
      <c r="M3116" s="72" t="n">
        <f aca="false">G3116*I3116*J3116</f>
        <v>0</v>
      </c>
      <c r="N3116" s="72" t="n">
        <f aca="false">D3116*I3116*J3116</f>
        <v>-0</v>
      </c>
      <c r="O3116" s="71" t="n">
        <f aca="false">F3116*J3116</f>
        <v>1</v>
      </c>
      <c r="P3116" s="71" t="n">
        <f aca="false">E3116*J3116</f>
        <v>0</v>
      </c>
    </row>
    <row r="3117" customFormat="false" ht="15" hidden="false" customHeight="false" outlineLevel="0" collapsed="false">
      <c r="A3117" s="71" t="s">
        <v>59</v>
      </c>
      <c r="B3117" s="71" t="s">
        <v>49</v>
      </c>
      <c r="C3117" s="71" t="s">
        <v>1043</v>
      </c>
      <c r="D3117" s="72" t="n">
        <v>0</v>
      </c>
      <c r="E3117" s="71" t="n">
        <v>0</v>
      </c>
      <c r="F3117" s="71" t="n">
        <v>11</v>
      </c>
      <c r="G3117" s="72" t="n">
        <v>837.93</v>
      </c>
      <c r="H3117" s="72" t="n">
        <v>837.93</v>
      </c>
      <c r="I3117" s="71" t="n">
        <f aca="false">IF(B3117&gt;=Settings!$B$23,1,0)</f>
        <v>0</v>
      </c>
      <c r="J3117" s="71" t="n">
        <v>1</v>
      </c>
      <c r="K3117" s="71" t="n">
        <f aca="false">F3117*I3117*J3117</f>
        <v>0</v>
      </c>
      <c r="L3117" s="71" t="n">
        <f aca="false">E3117*I3117*J3117</f>
        <v>0</v>
      </c>
      <c r="M3117" s="72" t="n">
        <f aca="false">G3117*I3117*J3117</f>
        <v>0</v>
      </c>
      <c r="N3117" s="72" t="n">
        <f aca="false">D3117*I3117*J3117</f>
        <v>-0</v>
      </c>
      <c r="O3117" s="71" t="n">
        <f aca="false">F3117*J3117</f>
        <v>11</v>
      </c>
      <c r="P3117" s="71" t="n">
        <f aca="false">E3117*J3117</f>
        <v>0</v>
      </c>
    </row>
    <row r="3118" customFormat="false" ht="15" hidden="false" customHeight="false" outlineLevel="0" collapsed="false">
      <c r="A3118" s="71" t="s">
        <v>61</v>
      </c>
      <c r="B3118" s="71" t="s">
        <v>49</v>
      </c>
      <c r="C3118" s="71" t="s">
        <v>1135</v>
      </c>
      <c r="D3118" s="72" t="n">
        <v>0</v>
      </c>
      <c r="E3118" s="71" t="n">
        <v>0</v>
      </c>
      <c r="F3118" s="71" t="n">
        <v>1</v>
      </c>
      <c r="G3118" s="72" t="n">
        <v>122.68</v>
      </c>
      <c r="H3118" s="72" t="n">
        <v>122.68</v>
      </c>
      <c r="I3118" s="71" t="n">
        <f aca="false">IF(B3118&gt;=Settings!$B$23,1,0)</f>
        <v>0</v>
      </c>
      <c r="J3118" s="71" t="n">
        <v>1</v>
      </c>
      <c r="K3118" s="71" t="n">
        <f aca="false">F3118*I3118*J3118</f>
        <v>0</v>
      </c>
      <c r="L3118" s="71" t="n">
        <f aca="false">E3118*I3118*J3118</f>
        <v>0</v>
      </c>
      <c r="M3118" s="72" t="n">
        <f aca="false">G3118*I3118*J3118</f>
        <v>0</v>
      </c>
      <c r="N3118" s="72" t="n">
        <f aca="false">D3118*I3118*J3118</f>
        <v>-0</v>
      </c>
      <c r="O3118" s="71" t="n">
        <f aca="false">F3118*J3118</f>
        <v>1</v>
      </c>
      <c r="P3118" s="71" t="n">
        <f aca="false">E3118*J3118</f>
        <v>0</v>
      </c>
    </row>
    <row r="3119" customFormat="false" ht="15" hidden="false" customHeight="false" outlineLevel="0" collapsed="false">
      <c r="A3119" s="71" t="s">
        <v>59</v>
      </c>
      <c r="B3119" s="71" t="s">
        <v>49</v>
      </c>
      <c r="C3119" s="71" t="s">
        <v>1296</v>
      </c>
      <c r="D3119" s="72" t="n">
        <v>0</v>
      </c>
      <c r="E3119" s="71" t="n">
        <v>0</v>
      </c>
      <c r="F3119" s="71" t="n">
        <v>70</v>
      </c>
      <c r="G3119" s="72" t="n">
        <v>1606.5</v>
      </c>
      <c r="H3119" s="72" t="n">
        <v>1606.5</v>
      </c>
      <c r="I3119" s="71" t="n">
        <f aca="false">IF(B3119&gt;=Settings!$B$23,1,0)</f>
        <v>0</v>
      </c>
      <c r="J3119" s="71" t="n">
        <v>1</v>
      </c>
      <c r="K3119" s="71" t="n">
        <f aca="false">F3119*I3119*J3119</f>
        <v>0</v>
      </c>
      <c r="L3119" s="71" t="n">
        <f aca="false">E3119*I3119*J3119</f>
        <v>0</v>
      </c>
      <c r="M3119" s="72" t="n">
        <f aca="false">G3119*I3119*J3119</f>
        <v>0</v>
      </c>
      <c r="N3119" s="72" t="n">
        <f aca="false">D3119*I3119*J3119</f>
        <v>-0</v>
      </c>
      <c r="O3119" s="71" t="n">
        <f aca="false">F3119*J3119</f>
        <v>70</v>
      </c>
      <c r="P3119" s="71" t="n">
        <f aca="false">E3119*J3119</f>
        <v>0</v>
      </c>
    </row>
    <row r="3120" customFormat="false" ht="15" hidden="false" customHeight="false" outlineLevel="0" collapsed="false">
      <c r="A3120" s="71" t="s">
        <v>59</v>
      </c>
      <c r="B3120" s="71" t="s">
        <v>49</v>
      </c>
      <c r="C3120" s="71" t="s">
        <v>1046</v>
      </c>
      <c r="D3120" s="72" t="n">
        <v>0</v>
      </c>
      <c r="E3120" s="71" t="n">
        <v>0</v>
      </c>
      <c r="F3120" s="71" t="n">
        <v>3</v>
      </c>
      <c r="G3120" s="72" t="n">
        <v>359.85</v>
      </c>
      <c r="H3120" s="72" t="n">
        <v>359.85</v>
      </c>
      <c r="I3120" s="71" t="n">
        <f aca="false">IF(B3120&gt;=Settings!$B$23,1,0)</f>
        <v>0</v>
      </c>
      <c r="J3120" s="71" t="n">
        <v>1</v>
      </c>
      <c r="K3120" s="71" t="n">
        <f aca="false">F3120*I3120*J3120</f>
        <v>0</v>
      </c>
      <c r="L3120" s="71" t="n">
        <f aca="false">E3120*I3120*J3120</f>
        <v>0</v>
      </c>
      <c r="M3120" s="72" t="n">
        <f aca="false">G3120*I3120*J3120</f>
        <v>0</v>
      </c>
      <c r="N3120" s="72" t="n">
        <f aca="false">D3120*I3120*J3120</f>
        <v>-0</v>
      </c>
      <c r="O3120" s="71" t="n">
        <f aca="false">F3120*J3120</f>
        <v>3</v>
      </c>
      <c r="P3120" s="71" t="n">
        <f aca="false">E3120*J3120</f>
        <v>0</v>
      </c>
    </row>
    <row r="3121" customFormat="false" ht="15" hidden="false" customHeight="false" outlineLevel="0" collapsed="false">
      <c r="A3121" s="71" t="s">
        <v>59</v>
      </c>
      <c r="B3121" s="71" t="s">
        <v>49</v>
      </c>
      <c r="C3121" s="71" t="s">
        <v>878</v>
      </c>
      <c r="D3121" s="72" t="n">
        <v>0</v>
      </c>
      <c r="E3121" s="71" t="n">
        <v>0</v>
      </c>
      <c r="F3121" s="71" t="n">
        <v>4</v>
      </c>
      <c r="G3121" s="72" t="n">
        <v>630.11</v>
      </c>
      <c r="H3121" s="72" t="n">
        <v>630.11</v>
      </c>
      <c r="I3121" s="71" t="n">
        <f aca="false">IF(B3121&gt;=Settings!$B$23,1,0)</f>
        <v>0</v>
      </c>
      <c r="J3121" s="71" t="n">
        <v>1</v>
      </c>
      <c r="K3121" s="71" t="n">
        <f aca="false">F3121*I3121*J3121</f>
        <v>0</v>
      </c>
      <c r="L3121" s="71" t="n">
        <f aca="false">E3121*I3121*J3121</f>
        <v>0</v>
      </c>
      <c r="M3121" s="72" t="n">
        <f aca="false">G3121*I3121*J3121</f>
        <v>0</v>
      </c>
      <c r="N3121" s="72" t="n">
        <f aca="false">D3121*I3121*J3121</f>
        <v>-0</v>
      </c>
      <c r="O3121" s="71" t="n">
        <f aca="false">F3121*J3121</f>
        <v>4</v>
      </c>
      <c r="P3121" s="71" t="n">
        <f aca="false">E3121*J3121</f>
        <v>0</v>
      </c>
    </row>
    <row r="3122" customFormat="false" ht="15" hidden="false" customHeight="false" outlineLevel="0" collapsed="false">
      <c r="A3122" s="71" t="s">
        <v>59</v>
      </c>
      <c r="B3122" s="71" t="s">
        <v>49</v>
      </c>
      <c r="C3122" s="71" t="s">
        <v>881</v>
      </c>
      <c r="D3122" s="72" t="n">
        <v>0</v>
      </c>
      <c r="E3122" s="71" t="n">
        <v>0</v>
      </c>
      <c r="F3122" s="71" t="n">
        <v>1</v>
      </c>
      <c r="G3122" s="72" t="n">
        <v>199.95</v>
      </c>
      <c r="H3122" s="72" t="n">
        <v>199.95</v>
      </c>
      <c r="I3122" s="71" t="n">
        <f aca="false">IF(B3122&gt;=Settings!$B$23,1,0)</f>
        <v>0</v>
      </c>
      <c r="J3122" s="71" t="n">
        <v>1</v>
      </c>
      <c r="K3122" s="71" t="n">
        <f aca="false">F3122*I3122*J3122</f>
        <v>0</v>
      </c>
      <c r="L3122" s="71" t="n">
        <f aca="false">E3122*I3122*J3122</f>
        <v>0</v>
      </c>
      <c r="M3122" s="72" t="n">
        <f aca="false">G3122*I3122*J3122</f>
        <v>0</v>
      </c>
      <c r="N3122" s="72" t="n">
        <f aca="false">D3122*I3122*J3122</f>
        <v>-0</v>
      </c>
      <c r="O3122" s="71" t="n">
        <f aca="false">F3122*J3122</f>
        <v>1</v>
      </c>
      <c r="P3122" s="71" t="n">
        <f aca="false">E3122*J3122</f>
        <v>0</v>
      </c>
    </row>
    <row r="3123" customFormat="false" ht="15" hidden="false" customHeight="false" outlineLevel="0" collapsed="false">
      <c r="A3123" s="71" t="s">
        <v>59</v>
      </c>
      <c r="B3123" s="71" t="s">
        <v>49</v>
      </c>
      <c r="C3123" s="71" t="s">
        <v>877</v>
      </c>
      <c r="D3123" s="72" t="n">
        <v>0</v>
      </c>
      <c r="E3123" s="71" t="n">
        <v>0</v>
      </c>
      <c r="F3123" s="71" t="n">
        <v>2</v>
      </c>
      <c r="G3123" s="72" t="n">
        <v>219.9</v>
      </c>
      <c r="H3123" s="72" t="n">
        <v>219.9</v>
      </c>
      <c r="I3123" s="71" t="n">
        <f aca="false">IF(B3123&gt;=Settings!$B$23,1,0)</f>
        <v>0</v>
      </c>
      <c r="J3123" s="71" t="n">
        <v>1</v>
      </c>
      <c r="K3123" s="71" t="n">
        <f aca="false">F3123*I3123*J3123</f>
        <v>0</v>
      </c>
      <c r="L3123" s="71" t="n">
        <f aca="false">E3123*I3123*J3123</f>
        <v>0</v>
      </c>
      <c r="M3123" s="72" t="n">
        <f aca="false">G3123*I3123*J3123</f>
        <v>0</v>
      </c>
      <c r="N3123" s="72" t="n">
        <f aca="false">D3123*I3123*J3123</f>
        <v>-0</v>
      </c>
      <c r="O3123" s="71" t="n">
        <f aca="false">F3123*J3123</f>
        <v>2</v>
      </c>
      <c r="P3123" s="71" t="n">
        <f aca="false">E3123*J3123</f>
        <v>0</v>
      </c>
    </row>
    <row r="3124" customFormat="false" ht="15" hidden="false" customHeight="false" outlineLevel="0" collapsed="false">
      <c r="A3124" s="71" t="s">
        <v>59</v>
      </c>
      <c r="B3124" s="71" t="s">
        <v>49</v>
      </c>
      <c r="C3124" s="71" t="s">
        <v>815</v>
      </c>
      <c r="D3124" s="72" t="n">
        <v>0</v>
      </c>
      <c r="E3124" s="71" t="n">
        <v>0</v>
      </c>
      <c r="F3124" s="71" t="n">
        <v>4</v>
      </c>
      <c r="G3124" s="72" t="n">
        <v>630.529</v>
      </c>
      <c r="H3124" s="72" t="n">
        <v>630.529</v>
      </c>
      <c r="I3124" s="71" t="n">
        <f aca="false">IF(B3124&gt;=Settings!$B$23,1,0)</f>
        <v>0</v>
      </c>
      <c r="J3124" s="71" t="n">
        <v>1</v>
      </c>
      <c r="K3124" s="71" t="n">
        <f aca="false">F3124*I3124*J3124</f>
        <v>0</v>
      </c>
      <c r="L3124" s="71" t="n">
        <f aca="false">E3124*I3124*J3124</f>
        <v>0</v>
      </c>
      <c r="M3124" s="72" t="n">
        <f aca="false">G3124*I3124*J3124</f>
        <v>0</v>
      </c>
      <c r="N3124" s="72" t="n">
        <f aca="false">D3124*I3124*J3124</f>
        <v>-0</v>
      </c>
      <c r="O3124" s="71" t="n">
        <f aca="false">F3124*J3124</f>
        <v>4</v>
      </c>
      <c r="P3124" s="71" t="n">
        <f aca="false">E3124*J3124</f>
        <v>0</v>
      </c>
    </row>
    <row r="3125" customFormat="false" ht="15" hidden="false" customHeight="false" outlineLevel="0" collapsed="false">
      <c r="A3125" s="71" t="s">
        <v>60</v>
      </c>
      <c r="B3125" s="71" t="s">
        <v>49</v>
      </c>
      <c r="C3125" s="71" t="s">
        <v>1064</v>
      </c>
      <c r="D3125" s="72" t="n">
        <v>138.9</v>
      </c>
      <c r="E3125" s="71" t="n">
        <v>2</v>
      </c>
      <c r="F3125" s="71" t="n">
        <v>87</v>
      </c>
      <c r="G3125" s="72" t="n">
        <v>6064.65</v>
      </c>
      <c r="H3125" s="72" t="n">
        <v>5925.75</v>
      </c>
      <c r="I3125" s="71" t="n">
        <f aca="false">IF(B3125&gt;=Settings!$B$23,1,0)</f>
        <v>0</v>
      </c>
      <c r="J3125" s="71" t="n">
        <v>1</v>
      </c>
      <c r="K3125" s="71" t="n">
        <f aca="false">F3125*I3125*J3125</f>
        <v>0</v>
      </c>
      <c r="L3125" s="71" t="n">
        <f aca="false">E3125*I3125*J3125</f>
        <v>0</v>
      </c>
      <c r="M3125" s="72" t="n">
        <f aca="false">G3125*I3125*J3125</f>
        <v>0</v>
      </c>
      <c r="N3125" s="72" t="n">
        <f aca="false">D3125*I3125*J3125</f>
        <v>0</v>
      </c>
      <c r="O3125" s="71" t="n">
        <f aca="false">F3125*J3125</f>
        <v>87</v>
      </c>
      <c r="P3125" s="71" t="n">
        <f aca="false">E3125*J3125</f>
        <v>2</v>
      </c>
    </row>
    <row r="3126" customFormat="false" ht="15" hidden="false" customHeight="false" outlineLevel="0" collapsed="false">
      <c r="A3126" s="71" t="s">
        <v>60</v>
      </c>
      <c r="B3126" s="71" t="s">
        <v>49</v>
      </c>
      <c r="C3126" s="71" t="s">
        <v>1306</v>
      </c>
      <c r="D3126" s="72" t="n">
        <v>0</v>
      </c>
      <c r="E3126" s="71" t="n">
        <v>0</v>
      </c>
      <c r="F3126" s="71" t="n">
        <v>8</v>
      </c>
      <c r="G3126" s="72" t="n">
        <v>559.6</v>
      </c>
      <c r="H3126" s="72" t="n">
        <v>559.6</v>
      </c>
      <c r="I3126" s="71" t="n">
        <f aca="false">IF(B3126&gt;=Settings!$B$23,1,0)</f>
        <v>0</v>
      </c>
      <c r="J3126" s="71" t="n">
        <v>1</v>
      </c>
      <c r="K3126" s="71" t="n">
        <f aca="false">F3126*I3126*J3126</f>
        <v>0</v>
      </c>
      <c r="L3126" s="71" t="n">
        <f aca="false">E3126*I3126*J3126</f>
        <v>0</v>
      </c>
      <c r="M3126" s="72" t="n">
        <f aca="false">G3126*I3126*J3126</f>
        <v>0</v>
      </c>
      <c r="N3126" s="72" t="n">
        <f aca="false">D3126*I3126*J3126</f>
        <v>-0</v>
      </c>
      <c r="O3126" s="71" t="n">
        <f aca="false">F3126*J3126</f>
        <v>8</v>
      </c>
      <c r="P3126" s="71" t="n">
        <f aca="false">E3126*J3126</f>
        <v>0</v>
      </c>
    </row>
    <row r="3127" customFormat="false" ht="15" hidden="false" customHeight="false" outlineLevel="0" collapsed="false">
      <c r="A3127" s="71" t="s">
        <v>59</v>
      </c>
      <c r="B3127" s="71" t="s">
        <v>49</v>
      </c>
      <c r="C3127" s="71" t="s">
        <v>569</v>
      </c>
      <c r="D3127" s="72" t="n">
        <v>0</v>
      </c>
      <c r="E3127" s="71" t="n">
        <v>0</v>
      </c>
      <c r="F3127" s="71" t="n">
        <v>12</v>
      </c>
      <c r="G3127" s="72" t="n">
        <v>1247.4</v>
      </c>
      <c r="H3127" s="72" t="n">
        <v>1247.4</v>
      </c>
      <c r="I3127" s="71" t="n">
        <f aca="false">IF(B3127&gt;=Settings!$B$23,1,0)</f>
        <v>0</v>
      </c>
      <c r="J3127" s="71" t="n">
        <v>1</v>
      </c>
      <c r="K3127" s="71" t="n">
        <f aca="false">F3127*I3127*J3127</f>
        <v>0</v>
      </c>
      <c r="L3127" s="71" t="n">
        <f aca="false">E3127*I3127*J3127</f>
        <v>0</v>
      </c>
      <c r="M3127" s="72" t="n">
        <f aca="false">G3127*I3127*J3127</f>
        <v>0</v>
      </c>
      <c r="N3127" s="72" t="n">
        <f aca="false">D3127*I3127*J3127</f>
        <v>-0</v>
      </c>
      <c r="O3127" s="71" t="n">
        <f aca="false">F3127*J3127</f>
        <v>12</v>
      </c>
      <c r="P3127" s="71" t="n">
        <f aca="false">E3127*J3127</f>
        <v>0</v>
      </c>
    </row>
    <row r="3128" customFormat="false" ht="15" hidden="false" customHeight="false" outlineLevel="0" collapsed="false">
      <c r="A3128" s="71" t="s">
        <v>59</v>
      </c>
      <c r="B3128" s="71" t="s">
        <v>49</v>
      </c>
      <c r="C3128" s="71" t="s">
        <v>987</v>
      </c>
      <c r="D3128" s="72" t="n">
        <v>0</v>
      </c>
      <c r="E3128" s="71" t="n">
        <v>0</v>
      </c>
      <c r="F3128" s="71" t="n">
        <v>5</v>
      </c>
      <c r="G3128" s="72" t="n">
        <v>445.377</v>
      </c>
      <c r="H3128" s="72" t="n">
        <v>445.377</v>
      </c>
      <c r="I3128" s="71" t="n">
        <f aca="false">IF(B3128&gt;=Settings!$B$23,1,0)</f>
        <v>0</v>
      </c>
      <c r="J3128" s="71" t="n">
        <v>1</v>
      </c>
      <c r="K3128" s="71" t="n">
        <f aca="false">F3128*I3128*J3128</f>
        <v>0</v>
      </c>
      <c r="L3128" s="71" t="n">
        <f aca="false">E3128*I3128*J3128</f>
        <v>0</v>
      </c>
      <c r="M3128" s="72" t="n">
        <f aca="false">G3128*I3128*J3128</f>
        <v>0</v>
      </c>
      <c r="N3128" s="72" t="n">
        <f aca="false">D3128*I3128*J3128</f>
        <v>-0</v>
      </c>
      <c r="O3128" s="71" t="n">
        <f aca="false">F3128*J3128</f>
        <v>5</v>
      </c>
      <c r="P3128" s="71" t="n">
        <f aca="false">E3128*J3128</f>
        <v>0</v>
      </c>
    </row>
    <row r="3129" customFormat="false" ht="15" hidden="false" customHeight="false" outlineLevel="0" collapsed="false">
      <c r="A3129" s="71" t="s">
        <v>59</v>
      </c>
      <c r="B3129" s="71" t="s">
        <v>49</v>
      </c>
      <c r="C3129" s="71" t="s">
        <v>151</v>
      </c>
      <c r="D3129" s="72" t="n">
        <v>0</v>
      </c>
      <c r="E3129" s="71" t="n">
        <v>0</v>
      </c>
      <c r="F3129" s="71" t="n">
        <v>6</v>
      </c>
      <c r="G3129" s="72" t="n">
        <v>799.7</v>
      </c>
      <c r="H3129" s="72" t="n">
        <v>799.7</v>
      </c>
      <c r="I3129" s="71" t="n">
        <f aca="false">IF(B3129&gt;=Settings!$B$23,1,0)</f>
        <v>0</v>
      </c>
      <c r="J3129" s="71" t="n">
        <v>1</v>
      </c>
      <c r="K3129" s="71" t="n">
        <f aca="false">F3129*I3129*J3129</f>
        <v>0</v>
      </c>
      <c r="L3129" s="71" t="n">
        <f aca="false">E3129*I3129*J3129</f>
        <v>0</v>
      </c>
      <c r="M3129" s="72" t="n">
        <f aca="false">G3129*I3129*J3129</f>
        <v>0</v>
      </c>
      <c r="N3129" s="72" t="n">
        <f aca="false">D3129*I3129*J3129</f>
        <v>-0</v>
      </c>
      <c r="O3129" s="71" t="n">
        <f aca="false">F3129*J3129</f>
        <v>6</v>
      </c>
      <c r="P3129" s="71" t="n">
        <f aca="false">E3129*J3129</f>
        <v>0</v>
      </c>
    </row>
    <row r="3130" customFormat="false" ht="15" hidden="false" customHeight="false" outlineLevel="0" collapsed="false">
      <c r="A3130" s="71" t="s">
        <v>60</v>
      </c>
      <c r="B3130" s="71" t="s">
        <v>49</v>
      </c>
      <c r="C3130" s="71" t="s">
        <v>1325</v>
      </c>
      <c r="D3130" s="72" t="n">
        <v>129.95</v>
      </c>
      <c r="E3130" s="71" t="n">
        <v>1</v>
      </c>
      <c r="F3130" s="71" t="n">
        <v>44</v>
      </c>
      <c r="G3130" s="72" t="n">
        <v>6362.8</v>
      </c>
      <c r="H3130" s="72" t="n">
        <v>6232.85</v>
      </c>
      <c r="I3130" s="71" t="n">
        <f aca="false">IF(B3130&gt;=Settings!$B$23,1,0)</f>
        <v>0</v>
      </c>
      <c r="J3130" s="71" t="n">
        <v>1</v>
      </c>
      <c r="K3130" s="71" t="n">
        <f aca="false">F3130*I3130*J3130</f>
        <v>0</v>
      </c>
      <c r="L3130" s="71" t="n">
        <f aca="false">E3130*I3130*J3130</f>
        <v>0</v>
      </c>
      <c r="M3130" s="72" t="n">
        <f aca="false">G3130*I3130*J3130</f>
        <v>0</v>
      </c>
      <c r="N3130" s="72" t="n">
        <f aca="false">D3130*I3130*J3130</f>
        <v>0</v>
      </c>
      <c r="O3130" s="71" t="n">
        <f aca="false">F3130*J3130</f>
        <v>44</v>
      </c>
      <c r="P3130" s="71" t="n">
        <f aca="false">E3130*J3130</f>
        <v>1</v>
      </c>
    </row>
    <row r="3131" customFormat="false" ht="15" hidden="false" customHeight="false" outlineLevel="0" collapsed="false">
      <c r="A3131" s="71" t="s">
        <v>59</v>
      </c>
      <c r="B3131" s="71" t="s">
        <v>49</v>
      </c>
      <c r="C3131" s="71" t="s">
        <v>1074</v>
      </c>
      <c r="D3131" s="72" t="n">
        <v>0</v>
      </c>
      <c r="E3131" s="71" t="n">
        <v>0</v>
      </c>
      <c r="F3131" s="71" t="n">
        <v>39</v>
      </c>
      <c r="G3131" s="72" t="n">
        <v>676.515</v>
      </c>
      <c r="H3131" s="72" t="n">
        <v>676.515</v>
      </c>
      <c r="I3131" s="71" t="n">
        <f aca="false">IF(B3131&gt;=Settings!$B$23,1,0)</f>
        <v>0</v>
      </c>
      <c r="J3131" s="71" t="n">
        <v>1</v>
      </c>
      <c r="K3131" s="71" t="n">
        <f aca="false">F3131*I3131*J3131</f>
        <v>0</v>
      </c>
      <c r="L3131" s="71" t="n">
        <f aca="false">E3131*I3131*J3131</f>
        <v>0</v>
      </c>
      <c r="M3131" s="72" t="n">
        <f aca="false">G3131*I3131*J3131</f>
        <v>0</v>
      </c>
      <c r="N3131" s="72" t="n">
        <f aca="false">D3131*I3131*J3131</f>
        <v>-0</v>
      </c>
      <c r="O3131" s="71" t="n">
        <f aca="false">F3131*J3131</f>
        <v>39</v>
      </c>
      <c r="P3131" s="71" t="n">
        <f aca="false">E3131*J3131</f>
        <v>0</v>
      </c>
    </row>
    <row r="3132" customFormat="false" ht="15" hidden="false" customHeight="false" outlineLevel="0" collapsed="false">
      <c r="A3132" s="71" t="s">
        <v>61</v>
      </c>
      <c r="B3132" s="71" t="s">
        <v>49</v>
      </c>
      <c r="C3132" s="71" t="s">
        <v>138</v>
      </c>
      <c r="D3132" s="72" t="n">
        <v>88.36</v>
      </c>
      <c r="E3132" s="71" t="n">
        <v>1</v>
      </c>
      <c r="F3132" s="71" t="n">
        <v>2</v>
      </c>
      <c r="G3132" s="72" t="n">
        <v>154.46</v>
      </c>
      <c r="H3132" s="72" t="n">
        <v>66.1</v>
      </c>
      <c r="I3132" s="71" t="n">
        <f aca="false">IF(B3132&gt;=Settings!$B$23,1,0)</f>
        <v>0</v>
      </c>
      <c r="J3132" s="71" t="n">
        <v>1</v>
      </c>
      <c r="K3132" s="71" t="n">
        <f aca="false">F3132*I3132*J3132</f>
        <v>0</v>
      </c>
      <c r="L3132" s="71" t="n">
        <f aca="false">E3132*I3132*J3132</f>
        <v>0</v>
      </c>
      <c r="M3132" s="72" t="n">
        <f aca="false">G3132*I3132*J3132</f>
        <v>0</v>
      </c>
      <c r="N3132" s="72" t="n">
        <f aca="false">D3132*I3132*J3132</f>
        <v>0</v>
      </c>
      <c r="O3132" s="71" t="n">
        <f aca="false">F3132*J3132</f>
        <v>2</v>
      </c>
      <c r="P3132" s="71" t="n">
        <f aca="false">E3132*J3132</f>
        <v>1</v>
      </c>
    </row>
    <row r="3133" customFormat="false" ht="15" hidden="false" customHeight="false" outlineLevel="0" collapsed="false">
      <c r="A3133" s="71" t="s">
        <v>59</v>
      </c>
      <c r="B3133" s="71" t="s">
        <v>49</v>
      </c>
      <c r="C3133" s="71" t="s">
        <v>1308</v>
      </c>
      <c r="D3133" s="72" t="n">
        <v>0</v>
      </c>
      <c r="E3133" s="71" t="n">
        <v>0</v>
      </c>
      <c r="F3133" s="71" t="n">
        <v>10</v>
      </c>
      <c r="G3133" s="72" t="n">
        <v>739.5</v>
      </c>
      <c r="H3133" s="72" t="n">
        <v>739.5</v>
      </c>
      <c r="I3133" s="71" t="n">
        <f aca="false">IF(B3133&gt;=Settings!$B$23,1,0)</f>
        <v>0</v>
      </c>
      <c r="J3133" s="71" t="n">
        <v>1</v>
      </c>
      <c r="K3133" s="71" t="n">
        <f aca="false">F3133*I3133*J3133</f>
        <v>0</v>
      </c>
      <c r="L3133" s="71" t="n">
        <f aca="false">E3133*I3133*J3133</f>
        <v>0</v>
      </c>
      <c r="M3133" s="72" t="n">
        <f aca="false">G3133*I3133*J3133</f>
        <v>0</v>
      </c>
      <c r="N3133" s="72" t="n">
        <f aca="false">D3133*I3133*J3133</f>
        <v>-0</v>
      </c>
      <c r="O3133" s="71" t="n">
        <f aca="false">F3133*J3133</f>
        <v>10</v>
      </c>
      <c r="P3133" s="71" t="n">
        <f aca="false">E3133*J3133</f>
        <v>0</v>
      </c>
    </row>
    <row r="3134" customFormat="false" ht="15" hidden="false" customHeight="false" outlineLevel="0" collapsed="false">
      <c r="A3134" s="71" t="s">
        <v>59</v>
      </c>
      <c r="B3134" s="71" t="s">
        <v>49</v>
      </c>
      <c r="C3134" s="71" t="s">
        <v>393</v>
      </c>
      <c r="D3134" s="72" t="n">
        <v>0</v>
      </c>
      <c r="E3134" s="71" t="n">
        <v>0</v>
      </c>
      <c r="F3134" s="71" t="n">
        <v>264</v>
      </c>
      <c r="G3134" s="72" t="n">
        <v>1047.744</v>
      </c>
      <c r="H3134" s="72" t="n">
        <v>1047.744</v>
      </c>
      <c r="I3134" s="71" t="n">
        <f aca="false">IF(B3134&gt;=Settings!$B$23,1,0)</f>
        <v>0</v>
      </c>
      <c r="J3134" s="71" t="n">
        <v>1</v>
      </c>
      <c r="K3134" s="71" t="n">
        <f aca="false">F3134*I3134*J3134</f>
        <v>0</v>
      </c>
      <c r="L3134" s="71" t="n">
        <f aca="false">E3134*I3134*J3134</f>
        <v>0</v>
      </c>
      <c r="M3134" s="72" t="n">
        <f aca="false">G3134*I3134*J3134</f>
        <v>0</v>
      </c>
      <c r="N3134" s="72" t="n">
        <f aca="false">D3134*I3134*J3134</f>
        <v>-0</v>
      </c>
      <c r="O3134" s="71" t="n">
        <f aca="false">F3134*J3134</f>
        <v>264</v>
      </c>
      <c r="P3134" s="71" t="n">
        <f aca="false">E3134*J3134</f>
        <v>0</v>
      </c>
    </row>
    <row r="3135" customFormat="false" ht="15" hidden="false" customHeight="false" outlineLevel="0" collapsed="false">
      <c r="A3135" s="71" t="s">
        <v>60</v>
      </c>
      <c r="B3135" s="71" t="s">
        <v>49</v>
      </c>
      <c r="C3135" s="71" t="s">
        <v>995</v>
      </c>
      <c r="D3135" s="72" t="n">
        <v>0</v>
      </c>
      <c r="E3135" s="71" t="n">
        <v>0</v>
      </c>
      <c r="F3135" s="71" t="n">
        <v>9</v>
      </c>
      <c r="G3135" s="72" t="n">
        <v>629.55</v>
      </c>
      <c r="H3135" s="72" t="n">
        <v>619.06</v>
      </c>
      <c r="I3135" s="71" t="n">
        <f aca="false">IF(B3135&gt;=Settings!$B$23,1,0)</f>
        <v>0</v>
      </c>
      <c r="J3135" s="71" t="n">
        <v>1</v>
      </c>
      <c r="K3135" s="71" t="n">
        <f aca="false">F3135*I3135*J3135</f>
        <v>0</v>
      </c>
      <c r="L3135" s="71" t="n">
        <f aca="false">E3135*I3135*J3135</f>
        <v>0</v>
      </c>
      <c r="M3135" s="72" t="n">
        <f aca="false">G3135*I3135*J3135</f>
        <v>0</v>
      </c>
      <c r="N3135" s="72" t="n">
        <f aca="false">D3135*I3135*J3135</f>
        <v>-0</v>
      </c>
      <c r="O3135" s="71" t="n">
        <f aca="false">F3135*J3135</f>
        <v>9</v>
      </c>
      <c r="P3135" s="71" t="n">
        <f aca="false">E3135*J3135</f>
        <v>0</v>
      </c>
    </row>
    <row r="3136" customFormat="false" ht="15" hidden="false" customHeight="false" outlineLevel="0" collapsed="false">
      <c r="A3136" s="71" t="s">
        <v>60</v>
      </c>
      <c r="B3136" s="71" t="s">
        <v>49</v>
      </c>
      <c r="C3136" s="71" t="s">
        <v>1308</v>
      </c>
      <c r="D3136" s="72" t="n">
        <v>233.85</v>
      </c>
      <c r="E3136" s="71" t="n">
        <v>3</v>
      </c>
      <c r="F3136" s="71" t="n">
        <v>43</v>
      </c>
      <c r="G3136" s="72" t="n">
        <v>3401.85</v>
      </c>
      <c r="H3136" s="72" t="n">
        <v>3168</v>
      </c>
      <c r="I3136" s="71" t="n">
        <f aca="false">IF(B3136&gt;=Settings!$B$23,1,0)</f>
        <v>0</v>
      </c>
      <c r="J3136" s="71" t="n">
        <v>1</v>
      </c>
      <c r="K3136" s="71" t="n">
        <f aca="false">F3136*I3136*J3136</f>
        <v>0</v>
      </c>
      <c r="L3136" s="71" t="n">
        <f aca="false">E3136*I3136*J3136</f>
        <v>0</v>
      </c>
      <c r="M3136" s="72" t="n">
        <f aca="false">G3136*I3136*J3136</f>
        <v>0</v>
      </c>
      <c r="N3136" s="72" t="n">
        <f aca="false">D3136*I3136*J3136</f>
        <v>0</v>
      </c>
      <c r="O3136" s="71" t="n">
        <f aca="false">F3136*J3136</f>
        <v>43</v>
      </c>
      <c r="P3136" s="71" t="n">
        <f aca="false">E3136*J3136</f>
        <v>3</v>
      </c>
    </row>
    <row r="3137" customFormat="false" ht="15" hidden="false" customHeight="false" outlineLevel="0" collapsed="false">
      <c r="A3137" s="71" t="s">
        <v>61</v>
      </c>
      <c r="B3137" s="71" t="s">
        <v>49</v>
      </c>
      <c r="C3137" s="71" t="s">
        <v>932</v>
      </c>
      <c r="D3137" s="72" t="n">
        <v>0</v>
      </c>
      <c r="E3137" s="71" t="n">
        <v>0</v>
      </c>
      <c r="F3137" s="71" t="n">
        <v>1</v>
      </c>
      <c r="G3137" s="72" t="n">
        <v>253.14</v>
      </c>
      <c r="H3137" s="72" t="n">
        <v>253.14</v>
      </c>
      <c r="I3137" s="71" t="n">
        <f aca="false">IF(B3137&gt;=Settings!$B$23,1,0)</f>
        <v>0</v>
      </c>
      <c r="J3137" s="71" t="n">
        <v>1</v>
      </c>
      <c r="K3137" s="71" t="n">
        <f aca="false">F3137*I3137*J3137</f>
        <v>0</v>
      </c>
      <c r="L3137" s="71" t="n">
        <f aca="false">E3137*I3137*J3137</f>
        <v>0</v>
      </c>
      <c r="M3137" s="72" t="n">
        <f aca="false">G3137*I3137*J3137</f>
        <v>0</v>
      </c>
      <c r="N3137" s="72" t="n">
        <f aca="false">D3137*I3137*J3137</f>
        <v>-0</v>
      </c>
      <c r="O3137" s="71" t="n">
        <f aca="false">F3137*J3137</f>
        <v>1</v>
      </c>
      <c r="P3137" s="71" t="n">
        <f aca="false">E3137*J3137</f>
        <v>0</v>
      </c>
    </row>
    <row r="3138" customFormat="false" ht="15" hidden="false" customHeight="false" outlineLevel="0" collapsed="false">
      <c r="A3138" s="71" t="s">
        <v>61</v>
      </c>
      <c r="B3138" s="71" t="s">
        <v>49</v>
      </c>
      <c r="C3138" s="71" t="s">
        <v>1046</v>
      </c>
      <c r="D3138" s="72" t="n">
        <v>118.14</v>
      </c>
      <c r="E3138" s="71" t="n">
        <v>1</v>
      </c>
      <c r="F3138" s="71" t="n">
        <v>3</v>
      </c>
      <c r="G3138" s="72" t="n">
        <v>352.59</v>
      </c>
      <c r="H3138" s="72" t="n">
        <v>234.45</v>
      </c>
      <c r="I3138" s="71" t="n">
        <f aca="false">IF(B3138&gt;=Settings!$B$23,1,0)</f>
        <v>0</v>
      </c>
      <c r="J3138" s="71" t="n">
        <v>1</v>
      </c>
      <c r="K3138" s="71" t="n">
        <f aca="false">F3138*I3138*J3138</f>
        <v>0</v>
      </c>
      <c r="L3138" s="71" t="n">
        <f aca="false">E3138*I3138*J3138</f>
        <v>0</v>
      </c>
      <c r="M3138" s="72" t="n">
        <f aca="false">G3138*I3138*J3138</f>
        <v>0</v>
      </c>
      <c r="N3138" s="72" t="n">
        <f aca="false">D3138*I3138*J3138</f>
        <v>0</v>
      </c>
      <c r="O3138" s="71" t="n">
        <f aca="false">F3138*J3138</f>
        <v>3</v>
      </c>
      <c r="P3138" s="71" t="n">
        <f aca="false">E3138*J3138</f>
        <v>1</v>
      </c>
    </row>
    <row r="3139" customFormat="false" ht="15" hidden="false" customHeight="false" outlineLevel="0" collapsed="false">
      <c r="A3139" s="71" t="s">
        <v>59</v>
      </c>
      <c r="B3139" s="71" t="s">
        <v>49</v>
      </c>
      <c r="C3139" s="71" t="s">
        <v>149</v>
      </c>
      <c r="D3139" s="72" t="n">
        <v>0</v>
      </c>
      <c r="E3139" s="71" t="n">
        <v>0</v>
      </c>
      <c r="F3139" s="71" t="n">
        <v>35</v>
      </c>
      <c r="G3139" s="72" t="n">
        <v>4057.427</v>
      </c>
      <c r="H3139" s="72" t="n">
        <v>4057.427</v>
      </c>
      <c r="I3139" s="71" t="n">
        <f aca="false">IF(B3139&gt;=Settings!$B$23,1,0)</f>
        <v>0</v>
      </c>
      <c r="J3139" s="71" t="n">
        <v>1</v>
      </c>
      <c r="K3139" s="71" t="n">
        <f aca="false">F3139*I3139*J3139</f>
        <v>0</v>
      </c>
      <c r="L3139" s="71" t="n">
        <f aca="false">E3139*I3139*J3139</f>
        <v>0</v>
      </c>
      <c r="M3139" s="72" t="n">
        <f aca="false">G3139*I3139*J3139</f>
        <v>0</v>
      </c>
      <c r="N3139" s="72" t="n">
        <f aca="false">D3139*I3139*J3139</f>
        <v>-0</v>
      </c>
      <c r="O3139" s="71" t="n">
        <f aca="false">F3139*J3139</f>
        <v>35</v>
      </c>
      <c r="P3139" s="71" t="n">
        <f aca="false">E3139*J3139</f>
        <v>0</v>
      </c>
    </row>
    <row r="3140" customFormat="false" ht="15" hidden="false" customHeight="false" outlineLevel="0" collapsed="false">
      <c r="A3140" s="71" t="s">
        <v>59</v>
      </c>
      <c r="B3140" s="71" t="s">
        <v>49</v>
      </c>
      <c r="C3140" s="71" t="s">
        <v>1455</v>
      </c>
      <c r="D3140" s="72" t="n">
        <v>0</v>
      </c>
      <c r="E3140" s="71" t="n">
        <v>0</v>
      </c>
      <c r="F3140" s="71" t="n">
        <v>69</v>
      </c>
      <c r="G3140" s="72" t="n">
        <v>1183.046</v>
      </c>
      <c r="H3140" s="72" t="n">
        <v>1183.046</v>
      </c>
      <c r="I3140" s="71" t="n">
        <f aca="false">IF(B3140&gt;=Settings!$B$23,1,0)</f>
        <v>0</v>
      </c>
      <c r="J3140" s="71" t="n">
        <v>1</v>
      </c>
      <c r="K3140" s="71" t="n">
        <f aca="false">F3140*I3140*J3140</f>
        <v>0</v>
      </c>
      <c r="L3140" s="71" t="n">
        <f aca="false">E3140*I3140*J3140</f>
        <v>0</v>
      </c>
      <c r="M3140" s="72" t="n">
        <f aca="false">G3140*I3140*J3140</f>
        <v>0</v>
      </c>
      <c r="N3140" s="72" t="n">
        <f aca="false">D3140*I3140*J3140</f>
        <v>-0</v>
      </c>
      <c r="O3140" s="71" t="n">
        <f aca="false">F3140*J3140</f>
        <v>69</v>
      </c>
      <c r="P3140" s="71" t="n">
        <f aca="false">E3140*J3140</f>
        <v>0</v>
      </c>
    </row>
    <row r="3141" customFormat="false" ht="15" hidden="false" customHeight="false" outlineLevel="0" collapsed="false">
      <c r="A3141" s="71" t="s">
        <v>59</v>
      </c>
      <c r="B3141" s="71" t="s">
        <v>49</v>
      </c>
      <c r="C3141" s="71" t="s">
        <v>170</v>
      </c>
      <c r="D3141" s="72" t="n">
        <v>0</v>
      </c>
      <c r="E3141" s="71" t="n">
        <v>0</v>
      </c>
      <c r="F3141" s="71" t="n">
        <v>1</v>
      </c>
      <c r="G3141" s="72" t="n">
        <v>80.35</v>
      </c>
      <c r="H3141" s="72" t="n">
        <v>80.35</v>
      </c>
      <c r="I3141" s="71" t="n">
        <f aca="false">IF(B3141&gt;=Settings!$B$23,1,0)</f>
        <v>0</v>
      </c>
      <c r="J3141" s="71" t="n">
        <v>1</v>
      </c>
      <c r="K3141" s="71" t="n">
        <f aca="false">F3141*I3141*J3141</f>
        <v>0</v>
      </c>
      <c r="L3141" s="71" t="n">
        <f aca="false">E3141*I3141*J3141</f>
        <v>0</v>
      </c>
      <c r="M3141" s="72" t="n">
        <f aca="false">G3141*I3141*J3141</f>
        <v>0</v>
      </c>
      <c r="N3141" s="72" t="n">
        <f aca="false">D3141*I3141*J3141</f>
        <v>-0</v>
      </c>
      <c r="O3141" s="71" t="n">
        <f aca="false">F3141*J3141</f>
        <v>1</v>
      </c>
      <c r="P3141" s="71" t="n">
        <f aca="false">E3141*J3141</f>
        <v>0</v>
      </c>
    </row>
    <row r="3142" customFormat="false" ht="15" hidden="false" customHeight="false" outlineLevel="0" collapsed="false">
      <c r="A3142" s="71" t="s">
        <v>59</v>
      </c>
      <c r="B3142" s="71" t="s">
        <v>49</v>
      </c>
      <c r="C3142" s="71" t="s">
        <v>669</v>
      </c>
      <c r="D3142" s="72" t="n">
        <v>0</v>
      </c>
      <c r="E3142" s="71" t="n">
        <v>0</v>
      </c>
      <c r="F3142" s="71" t="n">
        <v>34</v>
      </c>
      <c r="G3142" s="72" t="n">
        <v>342.728</v>
      </c>
      <c r="H3142" s="72" t="n">
        <v>342.728</v>
      </c>
      <c r="I3142" s="71" t="n">
        <f aca="false">IF(B3142&gt;=Settings!$B$23,1,0)</f>
        <v>0</v>
      </c>
      <c r="J3142" s="71" t="n">
        <v>1</v>
      </c>
      <c r="K3142" s="71" t="n">
        <f aca="false">F3142*I3142*J3142</f>
        <v>0</v>
      </c>
      <c r="L3142" s="71" t="n">
        <f aca="false">E3142*I3142*J3142</f>
        <v>0</v>
      </c>
      <c r="M3142" s="72" t="n">
        <f aca="false">G3142*I3142*J3142</f>
        <v>0</v>
      </c>
      <c r="N3142" s="72" t="n">
        <f aca="false">D3142*I3142*J3142</f>
        <v>-0</v>
      </c>
      <c r="O3142" s="71" t="n">
        <f aca="false">F3142*J3142</f>
        <v>34</v>
      </c>
      <c r="P3142" s="71" t="n">
        <f aca="false">E3142*J3142</f>
        <v>0</v>
      </c>
    </row>
    <row r="3143" customFormat="false" ht="15" hidden="false" customHeight="false" outlineLevel="0" collapsed="false">
      <c r="A3143" s="71" t="s">
        <v>61</v>
      </c>
      <c r="B3143" s="71" t="s">
        <v>49</v>
      </c>
      <c r="C3143" s="71" t="s">
        <v>976</v>
      </c>
      <c r="D3143" s="72" t="n">
        <v>0</v>
      </c>
      <c r="E3143" s="71" t="n">
        <v>0</v>
      </c>
      <c r="F3143" s="71" t="n">
        <v>1</v>
      </c>
      <c r="G3143" s="72" t="n">
        <v>94.95</v>
      </c>
      <c r="H3143" s="72" t="n">
        <v>94.95</v>
      </c>
      <c r="I3143" s="71" t="n">
        <f aca="false">IF(B3143&gt;=Settings!$B$23,1,0)</f>
        <v>0</v>
      </c>
      <c r="J3143" s="71" t="n">
        <v>1</v>
      </c>
      <c r="K3143" s="71" t="n">
        <f aca="false">F3143*I3143*J3143</f>
        <v>0</v>
      </c>
      <c r="L3143" s="71" t="n">
        <f aca="false">E3143*I3143*J3143</f>
        <v>0</v>
      </c>
      <c r="M3143" s="72" t="n">
        <f aca="false">G3143*I3143*J3143</f>
        <v>0</v>
      </c>
      <c r="N3143" s="72" t="n">
        <f aca="false">D3143*I3143*J3143</f>
        <v>-0</v>
      </c>
      <c r="O3143" s="71" t="n">
        <f aca="false">F3143*J3143</f>
        <v>1</v>
      </c>
      <c r="P3143" s="71" t="n">
        <f aca="false">E3143*J3143</f>
        <v>0</v>
      </c>
    </row>
    <row r="3144" customFormat="false" ht="15" hidden="false" customHeight="false" outlineLevel="0" collapsed="false">
      <c r="A3144" s="71" t="s">
        <v>59</v>
      </c>
      <c r="B3144" s="71" t="s">
        <v>49</v>
      </c>
      <c r="C3144" s="71" t="s">
        <v>1052</v>
      </c>
      <c r="D3144" s="72" t="n">
        <v>0</v>
      </c>
      <c r="E3144" s="71" t="n">
        <v>0</v>
      </c>
      <c r="F3144" s="71" t="n">
        <v>1</v>
      </c>
      <c r="G3144" s="72" t="n">
        <v>89.95</v>
      </c>
      <c r="H3144" s="72" t="n">
        <v>89.95</v>
      </c>
      <c r="I3144" s="71" t="n">
        <f aca="false">IF(B3144&gt;=Settings!$B$23,1,0)</f>
        <v>0</v>
      </c>
      <c r="J3144" s="71" t="n">
        <v>1</v>
      </c>
      <c r="K3144" s="71" t="n">
        <f aca="false">F3144*I3144*J3144</f>
        <v>0</v>
      </c>
      <c r="L3144" s="71" t="n">
        <f aca="false">E3144*I3144*J3144</f>
        <v>0</v>
      </c>
      <c r="M3144" s="72" t="n">
        <f aca="false">G3144*I3144*J3144</f>
        <v>0</v>
      </c>
      <c r="N3144" s="72" t="n">
        <f aca="false">D3144*I3144*J3144</f>
        <v>-0</v>
      </c>
      <c r="O3144" s="71" t="n">
        <f aca="false">F3144*J3144</f>
        <v>1</v>
      </c>
      <c r="P3144" s="71" t="n">
        <f aca="false">E3144*J3144</f>
        <v>0</v>
      </c>
    </row>
    <row r="3145" customFormat="false" ht="15" hidden="false" customHeight="false" outlineLevel="0" collapsed="false">
      <c r="A3145" s="71" t="s">
        <v>60</v>
      </c>
      <c r="B3145" s="71" t="s">
        <v>49</v>
      </c>
      <c r="C3145" s="71" t="s">
        <v>1389</v>
      </c>
      <c r="D3145" s="72" t="n">
        <v>0</v>
      </c>
      <c r="E3145" s="71" t="n">
        <v>0</v>
      </c>
      <c r="F3145" s="71" t="n">
        <v>4</v>
      </c>
      <c r="G3145" s="72" t="n">
        <v>63.8</v>
      </c>
      <c r="H3145" s="72" t="n">
        <v>63.8</v>
      </c>
      <c r="I3145" s="71" t="n">
        <f aca="false">IF(B3145&gt;=Settings!$B$23,1,0)</f>
        <v>0</v>
      </c>
      <c r="J3145" s="71" t="n">
        <v>1</v>
      </c>
      <c r="K3145" s="71" t="n">
        <f aca="false">F3145*I3145*J3145</f>
        <v>0</v>
      </c>
      <c r="L3145" s="71" t="n">
        <f aca="false">E3145*I3145*J3145</f>
        <v>0</v>
      </c>
      <c r="M3145" s="72" t="n">
        <f aca="false">G3145*I3145*J3145</f>
        <v>0</v>
      </c>
      <c r="N3145" s="72" t="n">
        <f aca="false">D3145*I3145*J3145</f>
        <v>-0</v>
      </c>
      <c r="O3145" s="71" t="n">
        <f aca="false">F3145*J3145</f>
        <v>4</v>
      </c>
      <c r="P3145" s="71" t="n">
        <f aca="false">E3145*J3145</f>
        <v>0</v>
      </c>
    </row>
    <row r="3146" customFormat="false" ht="15" hidden="false" customHeight="false" outlineLevel="0" collapsed="false">
      <c r="A3146" s="71" t="s">
        <v>61</v>
      </c>
      <c r="B3146" s="71" t="s">
        <v>49</v>
      </c>
      <c r="C3146" s="71" t="s">
        <v>1136</v>
      </c>
      <c r="D3146" s="72" t="n">
        <v>0</v>
      </c>
      <c r="E3146" s="71" t="n">
        <v>0</v>
      </c>
      <c r="F3146" s="71" t="n">
        <v>2</v>
      </c>
      <c r="G3146" s="72" t="n">
        <v>133.54</v>
      </c>
      <c r="H3146" s="72" t="n">
        <v>133.54</v>
      </c>
      <c r="I3146" s="71" t="n">
        <f aca="false">IF(B3146&gt;=Settings!$B$23,1,0)</f>
        <v>0</v>
      </c>
      <c r="J3146" s="71" t="n">
        <v>1</v>
      </c>
      <c r="K3146" s="71" t="n">
        <f aca="false">F3146*I3146*J3146</f>
        <v>0</v>
      </c>
      <c r="L3146" s="71" t="n">
        <f aca="false">E3146*I3146*J3146</f>
        <v>0</v>
      </c>
      <c r="M3146" s="72" t="n">
        <f aca="false">G3146*I3146*J3146</f>
        <v>0</v>
      </c>
      <c r="N3146" s="72" t="n">
        <f aca="false">D3146*I3146*J3146</f>
        <v>-0</v>
      </c>
      <c r="O3146" s="71" t="n">
        <f aca="false">F3146*J3146</f>
        <v>2</v>
      </c>
      <c r="P3146" s="71" t="n">
        <f aca="false">E3146*J3146</f>
        <v>0</v>
      </c>
    </row>
    <row r="3147" customFormat="false" ht="15" hidden="false" customHeight="false" outlineLevel="0" collapsed="false">
      <c r="A3147" s="71" t="s">
        <v>59</v>
      </c>
      <c r="B3147" s="71" t="s">
        <v>49</v>
      </c>
      <c r="C3147" s="71" t="s">
        <v>1506</v>
      </c>
      <c r="D3147" s="72" t="n">
        <v>0</v>
      </c>
      <c r="E3147" s="71" t="n">
        <v>0</v>
      </c>
      <c r="F3147" s="71" t="n">
        <v>3</v>
      </c>
      <c r="G3147" s="72" t="n">
        <v>317.392</v>
      </c>
      <c r="H3147" s="72" t="n">
        <v>317.392</v>
      </c>
      <c r="I3147" s="71" t="n">
        <f aca="false">IF(B3147&gt;=Settings!$B$23,1,0)</f>
        <v>0</v>
      </c>
      <c r="J3147" s="71" t="n">
        <v>1</v>
      </c>
      <c r="K3147" s="71" t="n">
        <f aca="false">F3147*I3147*J3147</f>
        <v>0</v>
      </c>
      <c r="L3147" s="71" t="n">
        <f aca="false">E3147*I3147*J3147</f>
        <v>0</v>
      </c>
      <c r="M3147" s="72" t="n">
        <f aca="false">G3147*I3147*J3147</f>
        <v>0</v>
      </c>
      <c r="N3147" s="72" t="n">
        <f aca="false">D3147*I3147*J3147</f>
        <v>-0</v>
      </c>
      <c r="O3147" s="71" t="n">
        <f aca="false">F3147*J3147</f>
        <v>3</v>
      </c>
      <c r="P3147" s="71" t="n">
        <f aca="false">E3147*J3147</f>
        <v>0</v>
      </c>
    </row>
    <row r="3148" customFormat="false" ht="15" hidden="false" customHeight="false" outlineLevel="0" collapsed="false">
      <c r="A3148" s="71" t="s">
        <v>59</v>
      </c>
      <c r="B3148" s="71" t="s">
        <v>49</v>
      </c>
      <c r="C3148" s="71" t="s">
        <v>1389</v>
      </c>
      <c r="D3148" s="72" t="n">
        <v>0</v>
      </c>
      <c r="E3148" s="71" t="n">
        <v>0</v>
      </c>
      <c r="F3148" s="71" t="n">
        <v>9</v>
      </c>
      <c r="G3148" s="72" t="n">
        <v>143.55</v>
      </c>
      <c r="H3148" s="72" t="n">
        <v>143.55</v>
      </c>
      <c r="I3148" s="71" t="n">
        <f aca="false">IF(B3148&gt;=Settings!$B$23,1,0)</f>
        <v>0</v>
      </c>
      <c r="J3148" s="71" t="n">
        <v>1</v>
      </c>
      <c r="K3148" s="71" t="n">
        <f aca="false">F3148*I3148*J3148</f>
        <v>0</v>
      </c>
      <c r="L3148" s="71" t="n">
        <f aca="false">E3148*I3148*J3148</f>
        <v>0</v>
      </c>
      <c r="M3148" s="72" t="n">
        <f aca="false">G3148*I3148*J3148</f>
        <v>0</v>
      </c>
      <c r="N3148" s="72" t="n">
        <f aca="false">D3148*I3148*J3148</f>
        <v>-0</v>
      </c>
      <c r="O3148" s="71" t="n">
        <f aca="false">F3148*J3148</f>
        <v>9</v>
      </c>
      <c r="P3148" s="71" t="n">
        <f aca="false">E3148*J3148</f>
        <v>0</v>
      </c>
    </row>
    <row r="3149" customFormat="false" ht="15" hidden="false" customHeight="false" outlineLevel="0" collapsed="false">
      <c r="A3149" s="71" t="s">
        <v>61</v>
      </c>
      <c r="B3149" s="71" t="s">
        <v>49</v>
      </c>
      <c r="C3149" s="71" t="s">
        <v>969</v>
      </c>
      <c r="D3149" s="72" t="n">
        <v>0</v>
      </c>
      <c r="E3149" s="71" t="n">
        <v>0</v>
      </c>
      <c r="F3149" s="71" t="n">
        <v>5</v>
      </c>
      <c r="G3149" s="72" t="n">
        <v>623.21</v>
      </c>
      <c r="H3149" s="72" t="n">
        <v>602.53</v>
      </c>
      <c r="I3149" s="71" t="n">
        <f aca="false">IF(B3149&gt;=Settings!$B$23,1,0)</f>
        <v>0</v>
      </c>
      <c r="J3149" s="71" t="n">
        <v>1</v>
      </c>
      <c r="K3149" s="71" t="n">
        <f aca="false">F3149*I3149*J3149</f>
        <v>0</v>
      </c>
      <c r="L3149" s="71" t="n">
        <f aca="false">E3149*I3149*J3149</f>
        <v>0</v>
      </c>
      <c r="M3149" s="72" t="n">
        <f aca="false">G3149*I3149*J3149</f>
        <v>0</v>
      </c>
      <c r="N3149" s="72" t="n">
        <f aca="false">D3149*I3149*J3149</f>
        <v>-0</v>
      </c>
      <c r="O3149" s="71" t="n">
        <f aca="false">F3149*J3149</f>
        <v>5</v>
      </c>
      <c r="P3149" s="71" t="n">
        <f aca="false">E3149*J3149</f>
        <v>0</v>
      </c>
    </row>
    <row r="3150" customFormat="false" ht="15" hidden="false" customHeight="false" outlineLevel="0" collapsed="false">
      <c r="A3150" s="71" t="s">
        <v>61</v>
      </c>
      <c r="B3150" s="71" t="s">
        <v>49</v>
      </c>
      <c r="C3150" s="71" t="s">
        <v>1059</v>
      </c>
      <c r="D3150" s="72" t="n">
        <v>73.95</v>
      </c>
      <c r="E3150" s="71" t="n">
        <v>1</v>
      </c>
      <c r="F3150" s="71" t="n">
        <v>1</v>
      </c>
      <c r="G3150" s="72" t="n">
        <v>73.95</v>
      </c>
      <c r="H3150" s="72" t="n">
        <v>0</v>
      </c>
      <c r="I3150" s="71" t="n">
        <f aca="false">IF(B3150&gt;=Settings!$B$23,1,0)</f>
        <v>0</v>
      </c>
      <c r="J3150" s="71" t="n">
        <v>1</v>
      </c>
      <c r="K3150" s="71" t="n">
        <f aca="false">F3150*I3150*J3150</f>
        <v>0</v>
      </c>
      <c r="L3150" s="71" t="n">
        <f aca="false">E3150*I3150*J3150</f>
        <v>0</v>
      </c>
      <c r="M3150" s="72" t="n">
        <f aca="false">G3150*I3150*J3150</f>
        <v>0</v>
      </c>
      <c r="N3150" s="72" t="n">
        <f aca="false">D3150*I3150*J3150</f>
        <v>0</v>
      </c>
      <c r="O3150" s="71" t="n">
        <f aca="false">F3150*J3150</f>
        <v>1</v>
      </c>
      <c r="P3150" s="71" t="n">
        <f aca="false">E3150*J3150</f>
        <v>1</v>
      </c>
    </row>
    <row r="3151" customFormat="false" ht="15" hidden="false" customHeight="false" outlineLevel="0" collapsed="false">
      <c r="A3151" s="71" t="s">
        <v>60</v>
      </c>
      <c r="B3151" s="71" t="s">
        <v>49</v>
      </c>
      <c r="C3151" s="71" t="s">
        <v>2155</v>
      </c>
      <c r="D3151" s="72" t="n">
        <v>0</v>
      </c>
      <c r="E3151" s="71" t="n">
        <v>0</v>
      </c>
      <c r="F3151" s="71" t="n">
        <v>3</v>
      </c>
      <c r="G3151" s="72" t="n">
        <v>383.85</v>
      </c>
      <c r="H3151" s="72" t="n">
        <v>383.85</v>
      </c>
      <c r="I3151" s="71" t="n">
        <f aca="false">IF(B3151&gt;=Settings!$B$23,1,0)</f>
        <v>0</v>
      </c>
      <c r="J3151" s="71" t="n">
        <v>1</v>
      </c>
      <c r="K3151" s="71" t="n">
        <f aca="false">F3151*I3151*J3151</f>
        <v>0</v>
      </c>
      <c r="L3151" s="71" t="n">
        <f aca="false">E3151*I3151*J3151</f>
        <v>0</v>
      </c>
      <c r="M3151" s="72" t="n">
        <f aca="false">G3151*I3151*J3151</f>
        <v>0</v>
      </c>
      <c r="N3151" s="72" t="n">
        <f aca="false">D3151*I3151*J3151</f>
        <v>-0</v>
      </c>
      <c r="O3151" s="71" t="n">
        <f aca="false">F3151*J3151</f>
        <v>3</v>
      </c>
      <c r="P3151" s="71" t="n">
        <f aca="false">E3151*J3151</f>
        <v>0</v>
      </c>
    </row>
    <row r="3152" customFormat="false" ht="15" hidden="false" customHeight="false" outlineLevel="0" collapsed="false">
      <c r="A3152" s="71" t="s">
        <v>61</v>
      </c>
      <c r="B3152" s="71" t="s">
        <v>49</v>
      </c>
      <c r="C3152" s="71" t="s">
        <v>1062</v>
      </c>
      <c r="D3152" s="72" t="n">
        <v>0</v>
      </c>
      <c r="E3152" s="71" t="n">
        <v>0</v>
      </c>
      <c r="F3152" s="71" t="n">
        <v>3</v>
      </c>
      <c r="G3152" s="72" t="n">
        <v>351.68</v>
      </c>
      <c r="H3152" s="72" t="n">
        <v>351.68</v>
      </c>
      <c r="I3152" s="71" t="n">
        <f aca="false">IF(B3152&gt;=Settings!$B$23,1,0)</f>
        <v>0</v>
      </c>
      <c r="J3152" s="71" t="n">
        <v>1</v>
      </c>
      <c r="K3152" s="71" t="n">
        <f aca="false">F3152*I3152*J3152</f>
        <v>0</v>
      </c>
      <c r="L3152" s="71" t="n">
        <f aca="false">E3152*I3152*J3152</f>
        <v>0</v>
      </c>
      <c r="M3152" s="72" t="n">
        <f aca="false">G3152*I3152*J3152</f>
        <v>0</v>
      </c>
      <c r="N3152" s="72" t="n">
        <f aca="false">D3152*I3152*J3152</f>
        <v>-0</v>
      </c>
      <c r="O3152" s="71" t="n">
        <f aca="false">F3152*J3152</f>
        <v>3</v>
      </c>
      <c r="P3152" s="71" t="n">
        <f aca="false">E3152*J3152</f>
        <v>0</v>
      </c>
    </row>
    <row r="3153" customFormat="false" ht="15" hidden="false" customHeight="false" outlineLevel="0" collapsed="false">
      <c r="A3153" s="71" t="s">
        <v>59</v>
      </c>
      <c r="B3153" s="71" t="s">
        <v>49</v>
      </c>
      <c r="C3153" s="71" t="s">
        <v>608</v>
      </c>
      <c r="D3153" s="72" t="n">
        <v>0</v>
      </c>
      <c r="E3153" s="71" t="n">
        <v>0</v>
      </c>
      <c r="F3153" s="71" t="n">
        <v>2</v>
      </c>
      <c r="G3153" s="72" t="n">
        <v>155.9</v>
      </c>
      <c r="H3153" s="72" t="n">
        <v>155.9</v>
      </c>
      <c r="I3153" s="71" t="n">
        <f aca="false">IF(B3153&gt;=Settings!$B$23,1,0)</f>
        <v>0</v>
      </c>
      <c r="J3153" s="71" t="n">
        <v>1</v>
      </c>
      <c r="K3153" s="71" t="n">
        <f aca="false">F3153*I3153*J3153</f>
        <v>0</v>
      </c>
      <c r="L3153" s="71" t="n">
        <f aca="false">E3153*I3153*J3153</f>
        <v>0</v>
      </c>
      <c r="M3153" s="72" t="n">
        <f aca="false">G3153*I3153*J3153</f>
        <v>0</v>
      </c>
      <c r="N3153" s="72" t="n">
        <f aca="false">D3153*I3153*J3153</f>
        <v>-0</v>
      </c>
      <c r="O3153" s="71" t="n">
        <f aca="false">F3153*J3153</f>
        <v>2</v>
      </c>
      <c r="P3153" s="71" t="n">
        <f aca="false">E3153*J3153</f>
        <v>0</v>
      </c>
    </row>
    <row r="3154" customFormat="false" ht="15" hidden="false" customHeight="false" outlineLevel="0" collapsed="false">
      <c r="A3154" s="71" t="s">
        <v>59</v>
      </c>
      <c r="B3154" s="71" t="s">
        <v>49</v>
      </c>
      <c r="C3154" s="71" t="s">
        <v>1016</v>
      </c>
      <c r="D3154" s="72" t="n">
        <v>0</v>
      </c>
      <c r="E3154" s="71" t="n">
        <v>0</v>
      </c>
      <c r="F3154" s="71" t="n">
        <v>5</v>
      </c>
      <c r="G3154" s="72" t="n">
        <v>320.811</v>
      </c>
      <c r="H3154" s="72" t="n">
        <v>320.811</v>
      </c>
      <c r="I3154" s="71" t="n">
        <f aca="false">IF(B3154&gt;=Settings!$B$23,1,0)</f>
        <v>0</v>
      </c>
      <c r="J3154" s="71" t="n">
        <v>1</v>
      </c>
      <c r="K3154" s="71" t="n">
        <f aca="false">F3154*I3154*J3154</f>
        <v>0</v>
      </c>
      <c r="L3154" s="71" t="n">
        <f aca="false">E3154*I3154*J3154</f>
        <v>0</v>
      </c>
      <c r="M3154" s="72" t="n">
        <f aca="false">G3154*I3154*J3154</f>
        <v>0</v>
      </c>
      <c r="N3154" s="72" t="n">
        <f aca="false">D3154*I3154*J3154</f>
        <v>-0</v>
      </c>
      <c r="O3154" s="71" t="n">
        <f aca="false">F3154*J3154</f>
        <v>5</v>
      </c>
      <c r="P3154" s="71" t="n">
        <f aca="false">E3154*J3154</f>
        <v>0</v>
      </c>
    </row>
    <row r="3155" customFormat="false" ht="15" hidden="false" customHeight="false" outlineLevel="0" collapsed="false">
      <c r="A3155" s="71" t="s">
        <v>59</v>
      </c>
      <c r="B3155" s="71" t="s">
        <v>49</v>
      </c>
      <c r="C3155" s="71" t="s">
        <v>1401</v>
      </c>
      <c r="D3155" s="72" t="n">
        <v>0</v>
      </c>
      <c r="E3155" s="71" t="n">
        <v>0</v>
      </c>
      <c r="F3155" s="71" t="n">
        <v>3</v>
      </c>
      <c r="G3155" s="72" t="n">
        <v>449.85</v>
      </c>
      <c r="H3155" s="72" t="n">
        <v>449.85</v>
      </c>
      <c r="I3155" s="71" t="n">
        <f aca="false">IF(B3155&gt;=Settings!$B$23,1,0)</f>
        <v>0</v>
      </c>
      <c r="J3155" s="71" t="n">
        <v>1</v>
      </c>
      <c r="K3155" s="71" t="n">
        <f aca="false">F3155*I3155*J3155</f>
        <v>0</v>
      </c>
      <c r="L3155" s="71" t="n">
        <f aca="false">E3155*I3155*J3155</f>
        <v>0</v>
      </c>
      <c r="M3155" s="72" t="n">
        <f aca="false">G3155*I3155*J3155</f>
        <v>0</v>
      </c>
      <c r="N3155" s="72" t="n">
        <f aca="false">D3155*I3155*J3155</f>
        <v>-0</v>
      </c>
      <c r="O3155" s="71" t="n">
        <f aca="false">F3155*J3155</f>
        <v>3</v>
      </c>
      <c r="P3155" s="71" t="n">
        <f aca="false">E3155*J3155</f>
        <v>0</v>
      </c>
    </row>
    <row r="3156" customFormat="false" ht="15" hidden="false" customHeight="false" outlineLevel="0" collapsed="false">
      <c r="A3156" s="71" t="s">
        <v>59</v>
      </c>
      <c r="B3156" s="71" t="s">
        <v>49</v>
      </c>
      <c r="C3156" s="71" t="s">
        <v>155</v>
      </c>
      <c r="D3156" s="72" t="n">
        <v>0</v>
      </c>
      <c r="E3156" s="71" t="n">
        <v>0</v>
      </c>
      <c r="F3156" s="71" t="n">
        <v>89</v>
      </c>
      <c r="G3156" s="72" t="n">
        <v>8587.296</v>
      </c>
      <c r="H3156" s="72" t="n">
        <v>8587.296</v>
      </c>
      <c r="I3156" s="71" t="n">
        <f aca="false">IF(B3156&gt;=Settings!$B$23,1,0)</f>
        <v>0</v>
      </c>
      <c r="J3156" s="71" t="n">
        <v>1</v>
      </c>
      <c r="K3156" s="71" t="n">
        <f aca="false">F3156*I3156*J3156</f>
        <v>0</v>
      </c>
      <c r="L3156" s="71" t="n">
        <f aca="false">E3156*I3156*J3156</f>
        <v>0</v>
      </c>
      <c r="M3156" s="72" t="n">
        <f aca="false">G3156*I3156*J3156</f>
        <v>0</v>
      </c>
      <c r="N3156" s="72" t="n">
        <f aca="false">D3156*I3156*J3156</f>
        <v>-0</v>
      </c>
      <c r="O3156" s="71" t="n">
        <f aca="false">F3156*J3156</f>
        <v>89</v>
      </c>
      <c r="P3156" s="71" t="n">
        <f aca="false">E3156*J3156</f>
        <v>0</v>
      </c>
    </row>
    <row r="3157" customFormat="false" ht="15" hidden="false" customHeight="false" outlineLevel="0" collapsed="false">
      <c r="A3157" s="71" t="s">
        <v>61</v>
      </c>
      <c r="B3157" s="71" t="s">
        <v>49</v>
      </c>
      <c r="C3157" s="71" t="s">
        <v>990</v>
      </c>
      <c r="D3157" s="72" t="n">
        <v>0</v>
      </c>
      <c r="E3157" s="71" t="n">
        <v>0</v>
      </c>
      <c r="F3157" s="71" t="n">
        <v>3</v>
      </c>
      <c r="G3157" s="72" t="n">
        <v>221.85</v>
      </c>
      <c r="H3157" s="72" t="n">
        <v>221.85</v>
      </c>
      <c r="I3157" s="71" t="n">
        <f aca="false">IF(B3157&gt;=Settings!$B$23,1,0)</f>
        <v>0</v>
      </c>
      <c r="J3157" s="71" t="n">
        <v>1</v>
      </c>
      <c r="K3157" s="71" t="n">
        <f aca="false">F3157*I3157*J3157</f>
        <v>0</v>
      </c>
      <c r="L3157" s="71" t="n">
        <f aca="false">E3157*I3157*J3157</f>
        <v>0</v>
      </c>
      <c r="M3157" s="72" t="n">
        <f aca="false">G3157*I3157*J3157</f>
        <v>0</v>
      </c>
      <c r="N3157" s="72" t="n">
        <f aca="false">D3157*I3157*J3157</f>
        <v>-0</v>
      </c>
      <c r="O3157" s="71" t="n">
        <f aca="false">F3157*J3157</f>
        <v>3</v>
      </c>
      <c r="P3157" s="71" t="n">
        <f aca="false">E3157*J3157</f>
        <v>0</v>
      </c>
    </row>
    <row r="3158" customFormat="false" ht="15" hidden="false" customHeight="false" outlineLevel="0" collapsed="false">
      <c r="A3158" s="71" t="s">
        <v>61</v>
      </c>
      <c r="B3158" s="71" t="s">
        <v>49</v>
      </c>
      <c r="C3158" s="71" t="s">
        <v>1122</v>
      </c>
      <c r="D3158" s="72" t="n">
        <v>0</v>
      </c>
      <c r="E3158" s="71" t="n">
        <v>0</v>
      </c>
      <c r="F3158" s="71" t="n">
        <v>4</v>
      </c>
      <c r="G3158" s="72" t="n">
        <v>444.35</v>
      </c>
      <c r="H3158" s="72" t="n">
        <v>444.35</v>
      </c>
      <c r="I3158" s="71" t="n">
        <f aca="false">IF(B3158&gt;=Settings!$B$23,1,0)</f>
        <v>0</v>
      </c>
      <c r="J3158" s="71" t="n">
        <v>1</v>
      </c>
      <c r="K3158" s="71" t="n">
        <f aca="false">F3158*I3158*J3158</f>
        <v>0</v>
      </c>
      <c r="L3158" s="71" t="n">
        <f aca="false">E3158*I3158*J3158</f>
        <v>0</v>
      </c>
      <c r="M3158" s="72" t="n">
        <f aca="false">G3158*I3158*J3158</f>
        <v>0</v>
      </c>
      <c r="N3158" s="72" t="n">
        <f aca="false">D3158*I3158*J3158</f>
        <v>-0</v>
      </c>
      <c r="O3158" s="71" t="n">
        <f aca="false">F3158*J3158</f>
        <v>4</v>
      </c>
      <c r="P3158" s="71" t="n">
        <f aca="false">E3158*J3158</f>
        <v>0</v>
      </c>
    </row>
    <row r="3159" customFormat="false" ht="15" hidden="false" customHeight="false" outlineLevel="0" collapsed="false">
      <c r="A3159" s="71" t="s">
        <v>61</v>
      </c>
      <c r="B3159" s="71" t="s">
        <v>49</v>
      </c>
      <c r="C3159" s="71" t="s">
        <v>1112</v>
      </c>
      <c r="D3159" s="72" t="n">
        <v>104.95</v>
      </c>
      <c r="E3159" s="71" t="n">
        <v>1</v>
      </c>
      <c r="F3159" s="71" t="n">
        <v>1</v>
      </c>
      <c r="G3159" s="72" t="n">
        <v>104.95</v>
      </c>
      <c r="H3159" s="72" t="n">
        <v>0</v>
      </c>
      <c r="I3159" s="71" t="n">
        <f aca="false">IF(B3159&gt;=Settings!$B$23,1,0)</f>
        <v>0</v>
      </c>
      <c r="J3159" s="71" t="n">
        <v>1</v>
      </c>
      <c r="K3159" s="71" t="n">
        <f aca="false">F3159*I3159*J3159</f>
        <v>0</v>
      </c>
      <c r="L3159" s="71" t="n">
        <f aca="false">E3159*I3159*J3159</f>
        <v>0</v>
      </c>
      <c r="M3159" s="72" t="n">
        <f aca="false">G3159*I3159*J3159</f>
        <v>0</v>
      </c>
      <c r="N3159" s="72" t="n">
        <f aca="false">D3159*I3159*J3159</f>
        <v>0</v>
      </c>
      <c r="O3159" s="71" t="n">
        <f aca="false">F3159*J3159</f>
        <v>1</v>
      </c>
      <c r="P3159" s="71" t="n">
        <f aca="false">E3159*J3159</f>
        <v>1</v>
      </c>
    </row>
    <row r="3160" customFormat="false" ht="15" hidden="false" customHeight="false" outlineLevel="0" collapsed="false">
      <c r="A3160" s="71" t="s">
        <v>61</v>
      </c>
      <c r="B3160" s="71" t="s">
        <v>49</v>
      </c>
      <c r="C3160" s="71" t="s">
        <v>1370</v>
      </c>
      <c r="D3160" s="72" t="n">
        <v>0</v>
      </c>
      <c r="E3160" s="71" t="n">
        <v>0</v>
      </c>
      <c r="F3160" s="71" t="n">
        <v>1</v>
      </c>
      <c r="G3160" s="72" t="n">
        <v>140.86</v>
      </c>
      <c r="H3160" s="72" t="n">
        <v>140.86</v>
      </c>
      <c r="I3160" s="71" t="n">
        <f aca="false">IF(B3160&gt;=Settings!$B$23,1,0)</f>
        <v>0</v>
      </c>
      <c r="J3160" s="71" t="n">
        <v>1</v>
      </c>
      <c r="K3160" s="71" t="n">
        <f aca="false">F3160*I3160*J3160</f>
        <v>0</v>
      </c>
      <c r="L3160" s="71" t="n">
        <f aca="false">E3160*I3160*J3160</f>
        <v>0</v>
      </c>
      <c r="M3160" s="72" t="n">
        <f aca="false">G3160*I3160*J3160</f>
        <v>0</v>
      </c>
      <c r="N3160" s="72" t="n">
        <f aca="false">D3160*I3160*J3160</f>
        <v>-0</v>
      </c>
      <c r="O3160" s="71" t="n">
        <f aca="false">F3160*J3160</f>
        <v>1</v>
      </c>
      <c r="P3160" s="71" t="n">
        <f aca="false">E3160*J3160</f>
        <v>0</v>
      </c>
    </row>
    <row r="3161" customFormat="false" ht="15" hidden="false" customHeight="false" outlineLevel="0" collapsed="false">
      <c r="A3161" s="71" t="s">
        <v>59</v>
      </c>
      <c r="B3161" s="71" t="s">
        <v>49</v>
      </c>
      <c r="C3161" s="71" t="s">
        <v>1120</v>
      </c>
      <c r="D3161" s="72" t="n">
        <v>0</v>
      </c>
      <c r="E3161" s="71" t="n">
        <v>0</v>
      </c>
      <c r="F3161" s="71" t="n">
        <v>1</v>
      </c>
      <c r="G3161" s="72" t="n">
        <v>139.95</v>
      </c>
      <c r="H3161" s="72" t="n">
        <v>139.95</v>
      </c>
      <c r="I3161" s="71" t="n">
        <f aca="false">IF(B3161&gt;=Settings!$B$23,1,0)</f>
        <v>0</v>
      </c>
      <c r="J3161" s="71" t="n">
        <v>1</v>
      </c>
      <c r="K3161" s="71" t="n">
        <f aca="false">F3161*I3161*J3161</f>
        <v>0</v>
      </c>
      <c r="L3161" s="71" t="n">
        <f aca="false">E3161*I3161*J3161</f>
        <v>0</v>
      </c>
      <c r="M3161" s="72" t="n">
        <f aca="false">G3161*I3161*J3161</f>
        <v>0</v>
      </c>
      <c r="N3161" s="72" t="n">
        <f aca="false">D3161*I3161*J3161</f>
        <v>-0</v>
      </c>
      <c r="O3161" s="71" t="n">
        <f aca="false">F3161*J3161</f>
        <v>1</v>
      </c>
      <c r="P3161" s="71" t="n">
        <f aca="false">E3161*J3161</f>
        <v>0</v>
      </c>
    </row>
    <row r="3162" customFormat="false" ht="15" hidden="false" customHeight="false" outlineLevel="0" collapsed="false">
      <c r="A3162" s="71" t="s">
        <v>61</v>
      </c>
      <c r="B3162" s="71" t="s">
        <v>49</v>
      </c>
      <c r="C3162" s="71" t="s">
        <v>652</v>
      </c>
      <c r="D3162" s="72" t="n">
        <v>0</v>
      </c>
      <c r="E3162" s="71" t="n">
        <v>0</v>
      </c>
      <c r="F3162" s="71" t="n">
        <v>3</v>
      </c>
      <c r="G3162" s="72" t="n">
        <v>68.05</v>
      </c>
      <c r="H3162" s="72" t="n">
        <v>68.05</v>
      </c>
      <c r="I3162" s="71" t="n">
        <f aca="false">IF(B3162&gt;=Settings!$B$23,1,0)</f>
        <v>0</v>
      </c>
      <c r="J3162" s="71" t="n">
        <v>1</v>
      </c>
      <c r="K3162" s="71" t="n">
        <f aca="false">F3162*I3162*J3162</f>
        <v>0</v>
      </c>
      <c r="L3162" s="71" t="n">
        <f aca="false">E3162*I3162*J3162</f>
        <v>0</v>
      </c>
      <c r="M3162" s="72" t="n">
        <f aca="false">G3162*I3162*J3162</f>
        <v>0</v>
      </c>
      <c r="N3162" s="72" t="n">
        <f aca="false">D3162*I3162*J3162</f>
        <v>-0</v>
      </c>
      <c r="O3162" s="71" t="n">
        <f aca="false">F3162*J3162</f>
        <v>3</v>
      </c>
      <c r="P3162" s="71" t="n">
        <f aca="false">E3162*J3162</f>
        <v>0</v>
      </c>
    </row>
    <row r="3163" customFormat="false" ht="15" hidden="false" customHeight="false" outlineLevel="0" collapsed="false">
      <c r="A3163" s="71" t="s">
        <v>59</v>
      </c>
      <c r="B3163" s="71" t="s">
        <v>49</v>
      </c>
      <c r="C3163" s="71" t="s">
        <v>574</v>
      </c>
      <c r="D3163" s="72" t="n">
        <v>0</v>
      </c>
      <c r="E3163" s="71" t="n">
        <v>0</v>
      </c>
      <c r="F3163" s="71" t="n">
        <v>3</v>
      </c>
      <c r="G3163" s="72" t="n">
        <v>325.09</v>
      </c>
      <c r="H3163" s="72" t="n">
        <v>325.09</v>
      </c>
      <c r="I3163" s="71" t="n">
        <f aca="false">IF(B3163&gt;=Settings!$B$23,1,0)</f>
        <v>0</v>
      </c>
      <c r="J3163" s="71" t="n">
        <v>1</v>
      </c>
      <c r="K3163" s="71" t="n">
        <f aca="false">F3163*I3163*J3163</f>
        <v>0</v>
      </c>
      <c r="L3163" s="71" t="n">
        <f aca="false">E3163*I3163*J3163</f>
        <v>0</v>
      </c>
      <c r="M3163" s="72" t="n">
        <f aca="false">G3163*I3163*J3163</f>
        <v>0</v>
      </c>
      <c r="N3163" s="72" t="n">
        <f aca="false">D3163*I3163*J3163</f>
        <v>-0</v>
      </c>
      <c r="O3163" s="71" t="n">
        <f aca="false">F3163*J3163</f>
        <v>3</v>
      </c>
      <c r="P3163" s="71" t="n">
        <f aca="false">E3163*J3163</f>
        <v>0</v>
      </c>
    </row>
    <row r="3164" customFormat="false" ht="15" hidden="false" customHeight="false" outlineLevel="0" collapsed="false">
      <c r="A3164" s="71" t="s">
        <v>59</v>
      </c>
      <c r="B3164" s="71" t="s">
        <v>49</v>
      </c>
      <c r="C3164" s="71" t="s">
        <v>1325</v>
      </c>
      <c r="D3164" s="72" t="n">
        <v>0</v>
      </c>
      <c r="E3164" s="71" t="n">
        <v>0</v>
      </c>
      <c r="F3164" s="71" t="n">
        <v>1</v>
      </c>
      <c r="G3164" s="72" t="n">
        <v>129.95</v>
      </c>
      <c r="H3164" s="72" t="n">
        <v>129.95</v>
      </c>
      <c r="I3164" s="71" t="n">
        <f aca="false">IF(B3164&gt;=Settings!$B$23,1,0)</f>
        <v>0</v>
      </c>
      <c r="J3164" s="71" t="n">
        <v>1</v>
      </c>
      <c r="K3164" s="71" t="n">
        <f aca="false">F3164*I3164*J3164</f>
        <v>0</v>
      </c>
      <c r="L3164" s="71" t="n">
        <f aca="false">E3164*I3164*J3164</f>
        <v>0</v>
      </c>
      <c r="M3164" s="72" t="n">
        <f aca="false">G3164*I3164*J3164</f>
        <v>0</v>
      </c>
      <c r="N3164" s="72" t="n">
        <f aca="false">D3164*I3164*J3164</f>
        <v>-0</v>
      </c>
      <c r="O3164" s="71" t="n">
        <f aca="false">F3164*J3164</f>
        <v>1</v>
      </c>
      <c r="P3164" s="71" t="n">
        <f aca="false">E3164*J3164</f>
        <v>0</v>
      </c>
    </row>
    <row r="3165" customFormat="false" ht="15" hidden="false" customHeight="false" outlineLevel="0" collapsed="false">
      <c r="A3165" s="71" t="s">
        <v>59</v>
      </c>
      <c r="B3165" s="71" t="s">
        <v>49</v>
      </c>
      <c r="C3165" s="71" t="s">
        <v>152</v>
      </c>
      <c r="D3165" s="72" t="n">
        <v>0</v>
      </c>
      <c r="E3165" s="71" t="n">
        <v>0</v>
      </c>
      <c r="F3165" s="71" t="n">
        <v>28</v>
      </c>
      <c r="G3165" s="72" t="n">
        <v>4045.537</v>
      </c>
      <c r="H3165" s="72" t="n">
        <v>4045.537</v>
      </c>
      <c r="I3165" s="71" t="n">
        <f aca="false">IF(B3165&gt;=Settings!$B$23,1,0)</f>
        <v>0</v>
      </c>
      <c r="J3165" s="71" t="n">
        <v>1</v>
      </c>
      <c r="K3165" s="71" t="n">
        <f aca="false">F3165*I3165*J3165</f>
        <v>0</v>
      </c>
      <c r="L3165" s="71" t="n">
        <f aca="false">E3165*I3165*J3165</f>
        <v>0</v>
      </c>
      <c r="M3165" s="72" t="n">
        <f aca="false">G3165*I3165*J3165</f>
        <v>0</v>
      </c>
      <c r="N3165" s="72" t="n">
        <f aca="false">D3165*I3165*J3165</f>
        <v>-0</v>
      </c>
      <c r="O3165" s="71" t="n">
        <f aca="false">F3165*J3165</f>
        <v>28</v>
      </c>
      <c r="P3165" s="71" t="n">
        <f aca="false">E3165*J3165</f>
        <v>0</v>
      </c>
    </row>
    <row r="3166" customFormat="false" ht="15" hidden="false" customHeight="false" outlineLevel="0" collapsed="false">
      <c r="A3166" s="71" t="s">
        <v>59</v>
      </c>
      <c r="B3166" s="71" t="s">
        <v>49</v>
      </c>
      <c r="C3166" s="71" t="s">
        <v>1111</v>
      </c>
      <c r="D3166" s="72" t="n">
        <v>0</v>
      </c>
      <c r="E3166" s="71" t="n">
        <v>0</v>
      </c>
      <c r="F3166" s="71" t="n">
        <v>15</v>
      </c>
      <c r="G3166" s="72" t="n">
        <v>481.516</v>
      </c>
      <c r="H3166" s="72" t="n">
        <v>481.516</v>
      </c>
      <c r="I3166" s="71" t="n">
        <f aca="false">IF(B3166&gt;=Settings!$B$23,1,0)</f>
        <v>0</v>
      </c>
      <c r="J3166" s="71" t="n">
        <v>1</v>
      </c>
      <c r="K3166" s="71" t="n">
        <f aca="false">F3166*I3166*J3166</f>
        <v>0</v>
      </c>
      <c r="L3166" s="71" t="n">
        <f aca="false">E3166*I3166*J3166</f>
        <v>0</v>
      </c>
      <c r="M3166" s="72" t="n">
        <f aca="false">G3166*I3166*J3166</f>
        <v>0</v>
      </c>
      <c r="N3166" s="72" t="n">
        <f aca="false">D3166*I3166*J3166</f>
        <v>-0</v>
      </c>
      <c r="O3166" s="71" t="n">
        <f aca="false">F3166*J3166</f>
        <v>15</v>
      </c>
      <c r="P3166" s="71" t="n">
        <f aca="false">E3166*J3166</f>
        <v>0</v>
      </c>
    </row>
    <row r="3167" customFormat="false" ht="15" hidden="false" customHeight="false" outlineLevel="0" collapsed="false">
      <c r="A3167" s="71" t="s">
        <v>59</v>
      </c>
      <c r="B3167" s="71" t="s">
        <v>49</v>
      </c>
      <c r="C3167" s="71" t="s">
        <v>1029</v>
      </c>
      <c r="D3167" s="72" t="n">
        <v>0</v>
      </c>
      <c r="E3167" s="71" t="n">
        <v>0</v>
      </c>
      <c r="F3167" s="71" t="n">
        <v>16</v>
      </c>
      <c r="G3167" s="72" t="n">
        <v>146.898</v>
      </c>
      <c r="H3167" s="72" t="n">
        <v>146.898</v>
      </c>
      <c r="I3167" s="71" t="n">
        <f aca="false">IF(B3167&gt;=Settings!$B$23,1,0)</f>
        <v>0</v>
      </c>
      <c r="J3167" s="71" t="n">
        <v>1</v>
      </c>
      <c r="K3167" s="71" t="n">
        <f aca="false">F3167*I3167*J3167</f>
        <v>0</v>
      </c>
      <c r="L3167" s="71" t="n">
        <f aca="false">E3167*I3167*J3167</f>
        <v>0</v>
      </c>
      <c r="M3167" s="72" t="n">
        <f aca="false">G3167*I3167*J3167</f>
        <v>0</v>
      </c>
      <c r="N3167" s="72" t="n">
        <f aca="false">D3167*I3167*J3167</f>
        <v>-0</v>
      </c>
      <c r="O3167" s="71" t="n">
        <f aca="false">F3167*J3167</f>
        <v>16</v>
      </c>
      <c r="P3167" s="71" t="n">
        <f aca="false">E3167*J3167</f>
        <v>0</v>
      </c>
    </row>
    <row r="3168" customFormat="false" ht="15" hidden="false" customHeight="false" outlineLevel="0" collapsed="false">
      <c r="A3168" s="71" t="s">
        <v>60</v>
      </c>
      <c r="B3168" s="71" t="s">
        <v>49</v>
      </c>
      <c r="C3168" s="71" t="s">
        <v>1786</v>
      </c>
      <c r="D3168" s="72" t="n">
        <v>614.75</v>
      </c>
      <c r="E3168" s="71" t="n">
        <v>5</v>
      </c>
      <c r="F3168" s="71" t="n">
        <v>59</v>
      </c>
      <c r="G3168" s="72" t="n">
        <v>7155.05</v>
      </c>
      <c r="H3168" s="72" t="n">
        <v>6540.3</v>
      </c>
      <c r="I3168" s="71" t="n">
        <f aca="false">IF(B3168&gt;=Settings!$B$23,1,0)</f>
        <v>0</v>
      </c>
      <c r="J3168" s="71" t="n">
        <v>1</v>
      </c>
      <c r="K3168" s="71" t="n">
        <f aca="false">F3168*I3168*J3168</f>
        <v>0</v>
      </c>
      <c r="L3168" s="71" t="n">
        <f aca="false">E3168*I3168*J3168</f>
        <v>0</v>
      </c>
      <c r="M3168" s="72" t="n">
        <f aca="false">G3168*I3168*J3168</f>
        <v>0</v>
      </c>
      <c r="N3168" s="72" t="n">
        <f aca="false">D3168*I3168*J3168</f>
        <v>0</v>
      </c>
      <c r="O3168" s="71" t="n">
        <f aca="false">F3168*J3168</f>
        <v>59</v>
      </c>
      <c r="P3168" s="71" t="n">
        <f aca="false">E3168*J3168</f>
        <v>5</v>
      </c>
    </row>
    <row r="3169" customFormat="false" ht="15" hidden="false" customHeight="false" outlineLevel="0" collapsed="false">
      <c r="A3169" s="71" t="s">
        <v>60</v>
      </c>
      <c r="B3169" s="71" t="s">
        <v>49</v>
      </c>
      <c r="C3169" s="71" t="s">
        <v>1580</v>
      </c>
      <c r="D3169" s="72" t="n">
        <v>0</v>
      </c>
      <c r="E3169" s="71" t="n">
        <v>0</v>
      </c>
      <c r="F3169" s="71" t="n">
        <v>1</v>
      </c>
      <c r="G3169" s="72" t="n">
        <v>102.99</v>
      </c>
      <c r="H3169" s="72" t="n">
        <v>102.99</v>
      </c>
      <c r="I3169" s="71" t="n">
        <f aca="false">IF(B3169&gt;=Settings!$B$23,1,0)</f>
        <v>0</v>
      </c>
      <c r="J3169" s="71" t="n">
        <v>1</v>
      </c>
      <c r="K3169" s="71" t="n">
        <f aca="false">F3169*I3169*J3169</f>
        <v>0</v>
      </c>
      <c r="L3169" s="71" t="n">
        <f aca="false">E3169*I3169*J3169</f>
        <v>0</v>
      </c>
      <c r="M3169" s="72" t="n">
        <f aca="false">G3169*I3169*J3169</f>
        <v>0</v>
      </c>
      <c r="N3169" s="72" t="n">
        <f aca="false">D3169*I3169*J3169</f>
        <v>-0</v>
      </c>
      <c r="O3169" s="71" t="n">
        <f aca="false">F3169*J3169</f>
        <v>1</v>
      </c>
      <c r="P3169" s="71" t="n">
        <f aca="false">E3169*J3169</f>
        <v>0</v>
      </c>
    </row>
    <row r="3170" customFormat="false" ht="15" hidden="false" customHeight="false" outlineLevel="0" collapsed="false">
      <c r="A3170" s="71" t="s">
        <v>59</v>
      </c>
      <c r="B3170" s="71" t="s">
        <v>49</v>
      </c>
      <c r="C3170" s="71" t="s">
        <v>1568</v>
      </c>
      <c r="D3170" s="72" t="n">
        <v>0</v>
      </c>
      <c r="E3170" s="71" t="n">
        <v>0</v>
      </c>
      <c r="F3170" s="71" t="n">
        <v>1</v>
      </c>
      <c r="G3170" s="72" t="n">
        <v>94.95</v>
      </c>
      <c r="H3170" s="72" t="n">
        <v>94.95</v>
      </c>
      <c r="I3170" s="71" t="n">
        <f aca="false">IF(B3170&gt;=Settings!$B$23,1,0)</f>
        <v>0</v>
      </c>
      <c r="J3170" s="71" t="n">
        <v>1</v>
      </c>
      <c r="K3170" s="71" t="n">
        <f aca="false">F3170*I3170*J3170</f>
        <v>0</v>
      </c>
      <c r="L3170" s="71" t="n">
        <f aca="false">E3170*I3170*J3170</f>
        <v>0</v>
      </c>
      <c r="M3170" s="72" t="n">
        <f aca="false">G3170*I3170*J3170</f>
        <v>0</v>
      </c>
      <c r="N3170" s="72" t="n">
        <f aca="false">D3170*I3170*J3170</f>
        <v>-0</v>
      </c>
      <c r="O3170" s="71" t="n">
        <f aca="false">F3170*J3170</f>
        <v>1</v>
      </c>
      <c r="P3170" s="71" t="n">
        <f aca="false">E3170*J3170</f>
        <v>0</v>
      </c>
    </row>
    <row r="3171" customFormat="false" ht="15" hidden="false" customHeight="false" outlineLevel="0" collapsed="false">
      <c r="A3171" s="71" t="s">
        <v>59</v>
      </c>
      <c r="B3171" s="71" t="s">
        <v>49</v>
      </c>
      <c r="C3171" s="71" t="s">
        <v>2158</v>
      </c>
      <c r="D3171" s="72" t="n">
        <v>0</v>
      </c>
      <c r="E3171" s="71" t="n">
        <v>0</v>
      </c>
      <c r="F3171" s="71" t="n">
        <v>1</v>
      </c>
      <c r="G3171" s="72" t="n">
        <v>93.95</v>
      </c>
      <c r="H3171" s="72" t="n">
        <v>93.95</v>
      </c>
      <c r="I3171" s="71" t="n">
        <f aca="false">IF(B3171&gt;=Settings!$B$23,1,0)</f>
        <v>0</v>
      </c>
      <c r="J3171" s="71" t="n">
        <v>1</v>
      </c>
      <c r="K3171" s="71" t="n">
        <f aca="false">F3171*I3171*J3171</f>
        <v>0</v>
      </c>
      <c r="L3171" s="71" t="n">
        <f aca="false">E3171*I3171*J3171</f>
        <v>0</v>
      </c>
      <c r="M3171" s="72" t="n">
        <f aca="false">G3171*I3171*J3171</f>
        <v>0</v>
      </c>
      <c r="N3171" s="72" t="n">
        <f aca="false">D3171*I3171*J3171</f>
        <v>-0</v>
      </c>
      <c r="O3171" s="71" t="n">
        <f aca="false">F3171*J3171</f>
        <v>1</v>
      </c>
      <c r="P3171" s="71" t="n">
        <f aca="false">E3171*J3171</f>
        <v>0</v>
      </c>
    </row>
    <row r="3172" customFormat="false" ht="15" hidden="false" customHeight="false" outlineLevel="0" collapsed="false">
      <c r="A3172" s="71" t="s">
        <v>59</v>
      </c>
      <c r="B3172" s="71" t="s">
        <v>49</v>
      </c>
      <c r="C3172" s="71" t="s">
        <v>1040</v>
      </c>
      <c r="D3172" s="72" t="n">
        <v>0</v>
      </c>
      <c r="E3172" s="71" t="n">
        <v>0</v>
      </c>
      <c r="F3172" s="71" t="n">
        <v>3</v>
      </c>
      <c r="G3172" s="72" t="n">
        <v>169.698</v>
      </c>
      <c r="H3172" s="72" t="n">
        <v>169.698</v>
      </c>
      <c r="I3172" s="71" t="n">
        <f aca="false">IF(B3172&gt;=Settings!$B$23,1,0)</f>
        <v>0</v>
      </c>
      <c r="J3172" s="71" t="n">
        <v>1</v>
      </c>
      <c r="K3172" s="71" t="n">
        <f aca="false">F3172*I3172*J3172</f>
        <v>0</v>
      </c>
      <c r="L3172" s="71" t="n">
        <f aca="false">E3172*I3172*J3172</f>
        <v>0</v>
      </c>
      <c r="M3172" s="72" t="n">
        <f aca="false">G3172*I3172*J3172</f>
        <v>0</v>
      </c>
      <c r="N3172" s="72" t="n">
        <f aca="false">D3172*I3172*J3172</f>
        <v>-0</v>
      </c>
      <c r="O3172" s="71" t="n">
        <f aca="false">F3172*J3172</f>
        <v>3</v>
      </c>
      <c r="P3172" s="71" t="n">
        <f aca="false">E3172*J3172</f>
        <v>0</v>
      </c>
    </row>
    <row r="3173" customFormat="false" ht="15" hidden="false" customHeight="false" outlineLevel="0" collapsed="false">
      <c r="A3173" s="71" t="s">
        <v>60</v>
      </c>
      <c r="B3173" s="71" t="s">
        <v>49</v>
      </c>
      <c r="C3173" s="71" t="s">
        <v>1269</v>
      </c>
      <c r="D3173" s="72" t="n">
        <v>111.95</v>
      </c>
      <c r="E3173" s="71" t="n">
        <v>1</v>
      </c>
      <c r="F3173" s="71" t="n">
        <v>17</v>
      </c>
      <c r="G3173" s="72" t="n">
        <v>2218.15</v>
      </c>
      <c r="H3173" s="72" t="n">
        <v>2106.2</v>
      </c>
      <c r="I3173" s="71" t="n">
        <f aca="false">IF(B3173&gt;=Settings!$B$23,1,0)</f>
        <v>0</v>
      </c>
      <c r="J3173" s="71" t="n">
        <v>1</v>
      </c>
      <c r="K3173" s="71" t="n">
        <f aca="false">F3173*I3173*J3173</f>
        <v>0</v>
      </c>
      <c r="L3173" s="71" t="n">
        <f aca="false">E3173*I3173*J3173</f>
        <v>0</v>
      </c>
      <c r="M3173" s="72" t="n">
        <f aca="false">G3173*I3173*J3173</f>
        <v>0</v>
      </c>
      <c r="N3173" s="72" t="n">
        <f aca="false">D3173*I3173*J3173</f>
        <v>0</v>
      </c>
      <c r="O3173" s="71" t="n">
        <f aca="false">F3173*J3173</f>
        <v>17</v>
      </c>
      <c r="P3173" s="71" t="n">
        <f aca="false">E3173*J3173</f>
        <v>1</v>
      </c>
    </row>
    <row r="3174" customFormat="false" ht="15" hidden="false" customHeight="false" outlineLevel="0" collapsed="false">
      <c r="A3174" s="71" t="s">
        <v>60</v>
      </c>
      <c r="B3174" s="71" t="s">
        <v>49</v>
      </c>
      <c r="C3174" s="71" t="s">
        <v>2071</v>
      </c>
      <c r="D3174" s="72" t="n">
        <v>100.95</v>
      </c>
      <c r="E3174" s="71" t="n">
        <v>1</v>
      </c>
      <c r="F3174" s="71" t="n">
        <v>22</v>
      </c>
      <c r="G3174" s="72" t="n">
        <v>2505.9</v>
      </c>
      <c r="H3174" s="72" t="n">
        <v>2404.95</v>
      </c>
      <c r="I3174" s="71" t="n">
        <f aca="false">IF(B3174&gt;=Settings!$B$23,1,0)</f>
        <v>0</v>
      </c>
      <c r="J3174" s="71" t="n">
        <v>1</v>
      </c>
      <c r="K3174" s="71" t="n">
        <f aca="false">F3174*I3174*J3174</f>
        <v>0</v>
      </c>
      <c r="L3174" s="71" t="n">
        <f aca="false">E3174*I3174*J3174</f>
        <v>0</v>
      </c>
      <c r="M3174" s="72" t="n">
        <f aca="false">G3174*I3174*J3174</f>
        <v>0</v>
      </c>
      <c r="N3174" s="72" t="n">
        <f aca="false">D3174*I3174*J3174</f>
        <v>0</v>
      </c>
      <c r="O3174" s="71" t="n">
        <f aca="false">F3174*J3174</f>
        <v>22</v>
      </c>
      <c r="P3174" s="71" t="n">
        <f aca="false">E3174*J3174</f>
        <v>1</v>
      </c>
    </row>
    <row r="3175" customFormat="false" ht="15" hidden="false" customHeight="false" outlineLevel="0" collapsed="false">
      <c r="A3175" s="71" t="s">
        <v>59</v>
      </c>
      <c r="B3175" s="71" t="s">
        <v>49</v>
      </c>
      <c r="C3175" s="71" t="s">
        <v>1212</v>
      </c>
      <c r="D3175" s="72" t="n">
        <v>0</v>
      </c>
      <c r="E3175" s="71" t="n">
        <v>0</v>
      </c>
      <c r="F3175" s="71" t="n">
        <v>2</v>
      </c>
      <c r="G3175" s="72" t="n">
        <v>119.9</v>
      </c>
      <c r="H3175" s="72" t="n">
        <v>119.9</v>
      </c>
      <c r="I3175" s="71" t="n">
        <f aca="false">IF(B3175&gt;=Settings!$B$23,1,0)</f>
        <v>0</v>
      </c>
      <c r="J3175" s="71" t="n">
        <v>1</v>
      </c>
      <c r="K3175" s="71" t="n">
        <f aca="false">F3175*I3175*J3175</f>
        <v>0</v>
      </c>
      <c r="L3175" s="71" t="n">
        <f aca="false">E3175*I3175*J3175</f>
        <v>0</v>
      </c>
      <c r="M3175" s="72" t="n">
        <f aca="false">G3175*I3175*J3175</f>
        <v>0</v>
      </c>
      <c r="N3175" s="72" t="n">
        <f aca="false">D3175*I3175*J3175</f>
        <v>-0</v>
      </c>
      <c r="O3175" s="71" t="n">
        <f aca="false">F3175*J3175</f>
        <v>2</v>
      </c>
      <c r="P3175" s="71" t="n">
        <f aca="false">E3175*J3175</f>
        <v>0</v>
      </c>
    </row>
    <row r="3176" customFormat="false" ht="15" hidden="false" customHeight="false" outlineLevel="0" collapsed="false">
      <c r="A3176" s="71" t="s">
        <v>59</v>
      </c>
      <c r="B3176" s="71" t="s">
        <v>49</v>
      </c>
      <c r="C3176" s="71" t="s">
        <v>1136</v>
      </c>
      <c r="D3176" s="72" t="n">
        <v>0</v>
      </c>
      <c r="E3176" s="71" t="n">
        <v>0</v>
      </c>
      <c r="F3176" s="71" t="n">
        <v>7</v>
      </c>
      <c r="G3176" s="72" t="n">
        <v>533.41</v>
      </c>
      <c r="H3176" s="72" t="n">
        <v>533.41</v>
      </c>
      <c r="I3176" s="71" t="n">
        <f aca="false">IF(B3176&gt;=Settings!$B$23,1,0)</f>
        <v>0</v>
      </c>
      <c r="J3176" s="71" t="n">
        <v>1</v>
      </c>
      <c r="K3176" s="71" t="n">
        <f aca="false">F3176*I3176*J3176</f>
        <v>0</v>
      </c>
      <c r="L3176" s="71" t="n">
        <f aca="false">E3176*I3176*J3176</f>
        <v>0</v>
      </c>
      <c r="M3176" s="72" t="n">
        <f aca="false">G3176*I3176*J3176</f>
        <v>0</v>
      </c>
      <c r="N3176" s="72" t="n">
        <f aca="false">D3176*I3176*J3176</f>
        <v>-0</v>
      </c>
      <c r="O3176" s="71" t="n">
        <f aca="false">F3176*J3176</f>
        <v>7</v>
      </c>
      <c r="P3176" s="71" t="n">
        <f aca="false">E3176*J3176</f>
        <v>0</v>
      </c>
    </row>
    <row r="3177" customFormat="false" ht="15" hidden="false" customHeight="false" outlineLevel="0" collapsed="false">
      <c r="A3177" s="71" t="s">
        <v>59</v>
      </c>
      <c r="B3177" s="71" t="s">
        <v>49</v>
      </c>
      <c r="C3177" s="71" t="s">
        <v>969</v>
      </c>
      <c r="D3177" s="72" t="n">
        <v>0</v>
      </c>
      <c r="E3177" s="71" t="n">
        <v>0</v>
      </c>
      <c r="F3177" s="71" t="n">
        <v>23</v>
      </c>
      <c r="G3177" s="72" t="n">
        <v>2968.88</v>
      </c>
      <c r="H3177" s="72" t="n">
        <v>2968.88</v>
      </c>
      <c r="I3177" s="71" t="n">
        <f aca="false">IF(B3177&gt;=Settings!$B$23,1,0)</f>
        <v>0</v>
      </c>
      <c r="J3177" s="71" t="n">
        <v>1</v>
      </c>
      <c r="K3177" s="71" t="n">
        <f aca="false">F3177*I3177*J3177</f>
        <v>0</v>
      </c>
      <c r="L3177" s="71" t="n">
        <f aca="false">E3177*I3177*J3177</f>
        <v>0</v>
      </c>
      <c r="M3177" s="72" t="n">
        <f aca="false">G3177*I3177*J3177</f>
        <v>0</v>
      </c>
      <c r="N3177" s="72" t="n">
        <f aca="false">D3177*I3177*J3177</f>
        <v>-0</v>
      </c>
      <c r="O3177" s="71" t="n">
        <f aca="false">F3177*J3177</f>
        <v>23</v>
      </c>
      <c r="P3177" s="71" t="n">
        <f aca="false">E3177*J3177</f>
        <v>0</v>
      </c>
    </row>
    <row r="3178" customFormat="false" ht="15" hidden="false" customHeight="false" outlineLevel="0" collapsed="false">
      <c r="A3178" s="71" t="s">
        <v>60</v>
      </c>
      <c r="B3178" s="71" t="s">
        <v>49</v>
      </c>
      <c r="C3178" s="71" t="s">
        <v>169</v>
      </c>
      <c r="D3178" s="72" t="n">
        <v>159.9</v>
      </c>
      <c r="E3178" s="71" t="n">
        <v>2</v>
      </c>
      <c r="F3178" s="71" t="n">
        <v>34</v>
      </c>
      <c r="G3178" s="72" t="n">
        <v>3138.3</v>
      </c>
      <c r="H3178" s="72" t="n">
        <v>2978.4</v>
      </c>
      <c r="I3178" s="71" t="n">
        <f aca="false">IF(B3178&gt;=Settings!$B$23,1,0)</f>
        <v>0</v>
      </c>
      <c r="J3178" s="71" t="n">
        <v>1</v>
      </c>
      <c r="K3178" s="71" t="n">
        <f aca="false">F3178*I3178*J3178</f>
        <v>0</v>
      </c>
      <c r="L3178" s="71" t="n">
        <f aca="false">E3178*I3178*J3178</f>
        <v>0</v>
      </c>
      <c r="M3178" s="72" t="n">
        <f aca="false">G3178*I3178*J3178</f>
        <v>0</v>
      </c>
      <c r="N3178" s="72" t="n">
        <f aca="false">D3178*I3178*J3178</f>
        <v>0</v>
      </c>
      <c r="O3178" s="71" t="n">
        <f aca="false">F3178*J3178</f>
        <v>34</v>
      </c>
      <c r="P3178" s="71" t="n">
        <f aca="false">E3178*J3178</f>
        <v>2</v>
      </c>
    </row>
    <row r="3179" customFormat="false" ht="15" hidden="false" customHeight="false" outlineLevel="0" collapsed="false">
      <c r="A3179" s="71" t="s">
        <v>59</v>
      </c>
      <c r="B3179" s="71" t="s">
        <v>49</v>
      </c>
      <c r="C3179" s="71" t="s">
        <v>365</v>
      </c>
      <c r="D3179" s="72" t="n">
        <v>0</v>
      </c>
      <c r="E3179" s="71" t="n">
        <v>0</v>
      </c>
      <c r="F3179" s="71" t="n">
        <v>3</v>
      </c>
      <c r="G3179" s="72" t="n">
        <v>704.85</v>
      </c>
      <c r="H3179" s="72" t="n">
        <v>704.85</v>
      </c>
      <c r="I3179" s="71" t="n">
        <f aca="false">IF(B3179&gt;=Settings!$B$23,1,0)</f>
        <v>0</v>
      </c>
      <c r="J3179" s="71" t="n">
        <v>1</v>
      </c>
      <c r="K3179" s="71" t="n">
        <f aca="false">F3179*I3179*J3179</f>
        <v>0</v>
      </c>
      <c r="L3179" s="71" t="n">
        <f aca="false">E3179*I3179*J3179</f>
        <v>0</v>
      </c>
      <c r="M3179" s="72" t="n">
        <f aca="false">G3179*I3179*J3179</f>
        <v>0</v>
      </c>
      <c r="N3179" s="72" t="n">
        <f aca="false">D3179*I3179*J3179</f>
        <v>-0</v>
      </c>
      <c r="O3179" s="71" t="n">
        <f aca="false">F3179*J3179</f>
        <v>3</v>
      </c>
      <c r="P3179" s="71" t="n">
        <f aca="false">E3179*J3179</f>
        <v>0</v>
      </c>
    </row>
    <row r="3180" customFormat="false" ht="15" hidden="false" customHeight="false" outlineLevel="0" collapsed="false">
      <c r="A3180" s="71" t="s">
        <v>60</v>
      </c>
      <c r="B3180" s="71" t="s">
        <v>49</v>
      </c>
      <c r="C3180" s="71" t="s">
        <v>2013</v>
      </c>
      <c r="D3180" s="72" t="n">
        <v>319.9</v>
      </c>
      <c r="E3180" s="71" t="n">
        <v>2</v>
      </c>
      <c r="F3180" s="71" t="n">
        <v>5</v>
      </c>
      <c r="G3180" s="72" t="n">
        <v>799.75</v>
      </c>
      <c r="H3180" s="72" t="n">
        <v>479.85</v>
      </c>
      <c r="I3180" s="71" t="n">
        <f aca="false">IF(B3180&gt;=Settings!$B$23,1,0)</f>
        <v>0</v>
      </c>
      <c r="J3180" s="71" t="n">
        <v>1</v>
      </c>
      <c r="K3180" s="71" t="n">
        <f aca="false">F3180*I3180*J3180</f>
        <v>0</v>
      </c>
      <c r="L3180" s="71" t="n">
        <f aca="false">E3180*I3180*J3180</f>
        <v>0</v>
      </c>
      <c r="M3180" s="72" t="n">
        <f aca="false">G3180*I3180*J3180</f>
        <v>0</v>
      </c>
      <c r="N3180" s="72" t="n">
        <f aca="false">D3180*I3180*J3180</f>
        <v>0</v>
      </c>
      <c r="O3180" s="71" t="n">
        <f aca="false">F3180*J3180</f>
        <v>5</v>
      </c>
      <c r="P3180" s="71" t="n">
        <f aca="false">E3180*J3180</f>
        <v>2</v>
      </c>
    </row>
    <row r="3181" customFormat="false" ht="15" hidden="false" customHeight="false" outlineLevel="0" collapsed="false">
      <c r="A3181" s="71" t="s">
        <v>60</v>
      </c>
      <c r="B3181" s="71" t="s">
        <v>49</v>
      </c>
      <c r="C3181" s="71" t="s">
        <v>956</v>
      </c>
      <c r="D3181" s="72" t="n">
        <v>89.9</v>
      </c>
      <c r="E3181" s="71" t="n">
        <v>2</v>
      </c>
      <c r="F3181" s="71" t="n">
        <v>37</v>
      </c>
      <c r="G3181" s="72" t="n">
        <v>1918.15</v>
      </c>
      <c r="H3181" s="72" t="n">
        <v>1828.25</v>
      </c>
      <c r="I3181" s="71" t="n">
        <f aca="false">IF(B3181&gt;=Settings!$B$23,1,0)</f>
        <v>0</v>
      </c>
      <c r="J3181" s="71" t="n">
        <v>1</v>
      </c>
      <c r="K3181" s="71" t="n">
        <f aca="false">F3181*I3181*J3181</f>
        <v>0</v>
      </c>
      <c r="L3181" s="71" t="n">
        <f aca="false">E3181*I3181*J3181</f>
        <v>0</v>
      </c>
      <c r="M3181" s="72" t="n">
        <f aca="false">G3181*I3181*J3181</f>
        <v>0</v>
      </c>
      <c r="N3181" s="72" t="n">
        <f aca="false">D3181*I3181*J3181</f>
        <v>0</v>
      </c>
      <c r="O3181" s="71" t="n">
        <f aca="false">F3181*J3181</f>
        <v>37</v>
      </c>
      <c r="P3181" s="71" t="n">
        <f aca="false">E3181*J3181</f>
        <v>2</v>
      </c>
    </row>
    <row r="3182" customFormat="false" ht="15" hidden="false" customHeight="false" outlineLevel="0" collapsed="false">
      <c r="A3182" s="71" t="s">
        <v>60</v>
      </c>
      <c r="B3182" s="71" t="s">
        <v>49</v>
      </c>
      <c r="C3182" s="71" t="s">
        <v>1020</v>
      </c>
      <c r="D3182" s="72" t="n">
        <v>0</v>
      </c>
      <c r="E3182" s="71" t="n">
        <v>0</v>
      </c>
      <c r="F3182" s="71" t="n">
        <v>2</v>
      </c>
      <c r="G3182" s="72" t="n">
        <v>349.9</v>
      </c>
      <c r="H3182" s="72" t="n">
        <v>323.66</v>
      </c>
      <c r="I3182" s="71" t="n">
        <f aca="false">IF(B3182&gt;=Settings!$B$23,1,0)</f>
        <v>0</v>
      </c>
      <c r="J3182" s="71" t="n">
        <v>1</v>
      </c>
      <c r="K3182" s="71" t="n">
        <f aca="false">F3182*I3182*J3182</f>
        <v>0</v>
      </c>
      <c r="L3182" s="71" t="n">
        <f aca="false">E3182*I3182*J3182</f>
        <v>0</v>
      </c>
      <c r="M3182" s="72" t="n">
        <f aca="false">G3182*I3182*J3182</f>
        <v>0</v>
      </c>
      <c r="N3182" s="72" t="n">
        <f aca="false">D3182*I3182*J3182</f>
        <v>-0</v>
      </c>
      <c r="O3182" s="71" t="n">
        <f aca="false">F3182*J3182</f>
        <v>2</v>
      </c>
      <c r="P3182" s="71" t="n">
        <f aca="false">E3182*J3182</f>
        <v>0</v>
      </c>
    </row>
    <row r="3183" customFormat="false" ht="15" hidden="false" customHeight="false" outlineLevel="0" collapsed="false">
      <c r="A3183" s="71" t="s">
        <v>59</v>
      </c>
      <c r="B3183" s="71" t="s">
        <v>49</v>
      </c>
      <c r="C3183" s="71" t="s">
        <v>1027</v>
      </c>
      <c r="D3183" s="72" t="n">
        <v>0</v>
      </c>
      <c r="E3183" s="71" t="n">
        <v>0</v>
      </c>
      <c r="F3183" s="71" t="n">
        <v>4</v>
      </c>
      <c r="G3183" s="72" t="n">
        <v>721.6</v>
      </c>
      <c r="H3183" s="72" t="n">
        <v>721.6</v>
      </c>
      <c r="I3183" s="71" t="n">
        <f aca="false">IF(B3183&gt;=Settings!$B$23,1,0)</f>
        <v>0</v>
      </c>
      <c r="J3183" s="71" t="n">
        <v>1</v>
      </c>
      <c r="K3183" s="71" t="n">
        <f aca="false">F3183*I3183*J3183</f>
        <v>0</v>
      </c>
      <c r="L3183" s="71" t="n">
        <f aca="false">E3183*I3183*J3183</f>
        <v>0</v>
      </c>
      <c r="M3183" s="72" t="n">
        <f aca="false">G3183*I3183*J3183</f>
        <v>0</v>
      </c>
      <c r="N3183" s="72" t="n">
        <f aca="false">D3183*I3183*J3183</f>
        <v>-0</v>
      </c>
      <c r="O3183" s="71" t="n">
        <f aca="false">F3183*J3183</f>
        <v>4</v>
      </c>
      <c r="P3183" s="71" t="n">
        <f aca="false">E3183*J3183</f>
        <v>0</v>
      </c>
    </row>
    <row r="3184" customFormat="false" ht="15" hidden="false" customHeight="false" outlineLevel="0" collapsed="false">
      <c r="A3184" s="71" t="s">
        <v>61</v>
      </c>
      <c r="B3184" s="71" t="s">
        <v>49</v>
      </c>
      <c r="C3184" s="71" t="s">
        <v>1103</v>
      </c>
      <c r="D3184" s="72" t="n">
        <v>0</v>
      </c>
      <c r="E3184" s="71" t="n">
        <v>0</v>
      </c>
      <c r="F3184" s="71" t="n">
        <v>4</v>
      </c>
      <c r="G3184" s="72" t="n">
        <v>341.41</v>
      </c>
      <c r="H3184" s="72" t="n">
        <v>328.92</v>
      </c>
      <c r="I3184" s="71" t="n">
        <f aca="false">IF(B3184&gt;=Settings!$B$23,1,0)</f>
        <v>0</v>
      </c>
      <c r="J3184" s="71" t="n">
        <v>1</v>
      </c>
      <c r="K3184" s="71" t="n">
        <f aca="false">F3184*I3184*J3184</f>
        <v>0</v>
      </c>
      <c r="L3184" s="71" t="n">
        <f aca="false">E3184*I3184*J3184</f>
        <v>0</v>
      </c>
      <c r="M3184" s="72" t="n">
        <f aca="false">G3184*I3184*J3184</f>
        <v>0</v>
      </c>
      <c r="N3184" s="72" t="n">
        <f aca="false">D3184*I3184*J3184</f>
        <v>-0</v>
      </c>
      <c r="O3184" s="71" t="n">
        <f aca="false">F3184*J3184</f>
        <v>4</v>
      </c>
      <c r="P3184" s="71" t="n">
        <f aca="false">E3184*J3184</f>
        <v>0</v>
      </c>
    </row>
    <row r="3185" customFormat="false" ht="15" hidden="false" customHeight="false" outlineLevel="0" collapsed="false">
      <c r="A3185" s="71" t="s">
        <v>63</v>
      </c>
      <c r="B3185" s="71" t="s">
        <v>49</v>
      </c>
      <c r="C3185" s="71" t="s">
        <v>2159</v>
      </c>
      <c r="D3185" s="72" t="n">
        <v>0</v>
      </c>
      <c r="E3185" s="71" t="n">
        <v>0</v>
      </c>
      <c r="F3185" s="71" t="n">
        <v>2</v>
      </c>
      <c r="G3185" s="72" t="n">
        <v>89.9</v>
      </c>
      <c r="H3185" s="72" t="n">
        <v>89.9</v>
      </c>
      <c r="I3185" s="71" t="n">
        <f aca="false">IF(B3185&gt;=Settings!$B$23,1,0)</f>
        <v>0</v>
      </c>
      <c r="J3185" s="71" t="n">
        <v>1</v>
      </c>
      <c r="K3185" s="71" t="n">
        <f aca="false">F3185*I3185*J3185</f>
        <v>0</v>
      </c>
      <c r="L3185" s="71" t="n">
        <f aca="false">E3185*I3185*J3185</f>
        <v>0</v>
      </c>
      <c r="M3185" s="72" t="n">
        <f aca="false">G3185*I3185*J3185</f>
        <v>0</v>
      </c>
      <c r="N3185" s="72" t="n">
        <f aca="false">D3185*I3185*J3185</f>
        <v>-0</v>
      </c>
      <c r="O3185" s="71" t="n">
        <f aca="false">F3185*J3185</f>
        <v>2</v>
      </c>
      <c r="P3185" s="71" t="n">
        <f aca="false">E3185*J3185</f>
        <v>0</v>
      </c>
    </row>
    <row r="3186" customFormat="false" ht="15" hidden="false" customHeight="false" outlineLevel="0" collapsed="false">
      <c r="A3186" s="71" t="s">
        <v>59</v>
      </c>
      <c r="B3186" s="71" t="s">
        <v>49</v>
      </c>
      <c r="C3186" s="71" t="s">
        <v>1097</v>
      </c>
      <c r="D3186" s="72" t="n">
        <v>0</v>
      </c>
      <c r="E3186" s="71" t="n">
        <v>0</v>
      </c>
      <c r="F3186" s="71" t="n">
        <v>10</v>
      </c>
      <c r="G3186" s="72" t="n">
        <v>1077.13</v>
      </c>
      <c r="H3186" s="72" t="n">
        <v>1077.13</v>
      </c>
      <c r="I3186" s="71" t="n">
        <f aca="false">IF(B3186&gt;=Settings!$B$23,1,0)</f>
        <v>0</v>
      </c>
      <c r="J3186" s="71" t="n">
        <v>1</v>
      </c>
      <c r="K3186" s="71" t="n">
        <f aca="false">F3186*I3186*J3186</f>
        <v>0</v>
      </c>
      <c r="L3186" s="71" t="n">
        <f aca="false">E3186*I3186*J3186</f>
        <v>0</v>
      </c>
      <c r="M3186" s="72" t="n">
        <f aca="false">G3186*I3186*J3186</f>
        <v>0</v>
      </c>
      <c r="N3186" s="72" t="n">
        <f aca="false">D3186*I3186*J3186</f>
        <v>-0</v>
      </c>
      <c r="O3186" s="71" t="n">
        <f aca="false">F3186*J3186</f>
        <v>10</v>
      </c>
      <c r="P3186" s="71" t="n">
        <f aca="false">E3186*J3186</f>
        <v>0</v>
      </c>
    </row>
    <row r="3187" customFormat="false" ht="15" hidden="false" customHeight="false" outlineLevel="0" collapsed="false">
      <c r="A3187" s="71" t="s">
        <v>59</v>
      </c>
      <c r="B3187" s="71" t="s">
        <v>49</v>
      </c>
      <c r="C3187" s="71" t="s">
        <v>1102</v>
      </c>
      <c r="D3187" s="72" t="n">
        <v>0</v>
      </c>
      <c r="E3187" s="71" t="n">
        <v>0</v>
      </c>
      <c r="F3187" s="71" t="n">
        <v>2</v>
      </c>
      <c r="G3187" s="72" t="n">
        <v>309.9</v>
      </c>
      <c r="H3187" s="72" t="n">
        <v>309.9</v>
      </c>
      <c r="I3187" s="71" t="n">
        <f aca="false">IF(B3187&gt;=Settings!$B$23,1,0)</f>
        <v>0</v>
      </c>
      <c r="J3187" s="71" t="n">
        <v>1</v>
      </c>
      <c r="K3187" s="71" t="n">
        <f aca="false">F3187*I3187*J3187</f>
        <v>0</v>
      </c>
      <c r="L3187" s="71" t="n">
        <f aca="false">E3187*I3187*J3187</f>
        <v>0</v>
      </c>
      <c r="M3187" s="72" t="n">
        <f aca="false">G3187*I3187*J3187</f>
        <v>0</v>
      </c>
      <c r="N3187" s="72" t="n">
        <f aca="false">D3187*I3187*J3187</f>
        <v>-0</v>
      </c>
      <c r="O3187" s="71" t="n">
        <f aca="false">F3187*J3187</f>
        <v>2</v>
      </c>
      <c r="P3187" s="71" t="n">
        <f aca="false">E3187*J3187</f>
        <v>0</v>
      </c>
    </row>
    <row r="3188" customFormat="false" ht="15" hidden="false" customHeight="false" outlineLevel="0" collapsed="false">
      <c r="A3188" s="71" t="s">
        <v>60</v>
      </c>
      <c r="B3188" s="71" t="s">
        <v>49</v>
      </c>
      <c r="C3188" s="71" t="s">
        <v>595</v>
      </c>
      <c r="D3188" s="72" t="n">
        <v>244.65</v>
      </c>
      <c r="E3188" s="71" t="n">
        <v>7</v>
      </c>
      <c r="F3188" s="71" t="n">
        <v>115</v>
      </c>
      <c r="G3188" s="72" t="n">
        <v>4679.25</v>
      </c>
      <c r="H3188" s="72" t="n">
        <v>4434.6</v>
      </c>
      <c r="I3188" s="71" t="n">
        <f aca="false">IF(B3188&gt;=Settings!$B$23,1,0)</f>
        <v>0</v>
      </c>
      <c r="J3188" s="71" t="n">
        <v>1</v>
      </c>
      <c r="K3188" s="71" t="n">
        <f aca="false">F3188*I3188*J3188</f>
        <v>0</v>
      </c>
      <c r="L3188" s="71" t="n">
        <f aca="false">E3188*I3188*J3188</f>
        <v>0</v>
      </c>
      <c r="M3188" s="72" t="n">
        <f aca="false">G3188*I3188*J3188</f>
        <v>0</v>
      </c>
      <c r="N3188" s="72" t="n">
        <f aca="false">D3188*I3188*J3188</f>
        <v>0</v>
      </c>
      <c r="O3188" s="71" t="n">
        <f aca="false">F3188*J3188</f>
        <v>115</v>
      </c>
      <c r="P3188" s="71" t="n">
        <f aca="false">E3188*J3188</f>
        <v>7</v>
      </c>
    </row>
    <row r="3189" customFormat="false" ht="15" hidden="false" customHeight="false" outlineLevel="0" collapsed="false">
      <c r="A3189" s="71" t="s">
        <v>60</v>
      </c>
      <c r="B3189" s="71" t="s">
        <v>49</v>
      </c>
      <c r="C3189" s="71" t="s">
        <v>1084</v>
      </c>
      <c r="D3189" s="72" t="n">
        <v>0</v>
      </c>
      <c r="E3189" s="71" t="n">
        <v>0</v>
      </c>
      <c r="F3189" s="71" t="n">
        <v>6</v>
      </c>
      <c r="G3189" s="72" t="n">
        <v>269.7</v>
      </c>
      <c r="H3189" s="72" t="n">
        <v>269.7</v>
      </c>
      <c r="I3189" s="71" t="n">
        <f aca="false">IF(B3189&gt;=Settings!$B$23,1,0)</f>
        <v>0</v>
      </c>
      <c r="J3189" s="71" t="n">
        <v>1</v>
      </c>
      <c r="K3189" s="71" t="n">
        <f aca="false">F3189*I3189*J3189</f>
        <v>0</v>
      </c>
      <c r="L3189" s="71" t="n">
        <f aca="false">E3189*I3189*J3189</f>
        <v>0</v>
      </c>
      <c r="M3189" s="72" t="n">
        <f aca="false">G3189*I3189*J3189</f>
        <v>0</v>
      </c>
      <c r="N3189" s="72" t="n">
        <f aca="false">D3189*I3189*J3189</f>
        <v>-0</v>
      </c>
      <c r="O3189" s="71" t="n">
        <f aca="false">F3189*J3189</f>
        <v>6</v>
      </c>
      <c r="P3189" s="71" t="n">
        <f aca="false">E3189*J3189</f>
        <v>0</v>
      </c>
    </row>
    <row r="3190" customFormat="false" ht="15" hidden="false" customHeight="false" outlineLevel="0" collapsed="false">
      <c r="A3190" s="71" t="s">
        <v>61</v>
      </c>
      <c r="B3190" s="71" t="s">
        <v>49</v>
      </c>
      <c r="C3190" s="71" t="s">
        <v>569</v>
      </c>
      <c r="D3190" s="72" t="n">
        <v>114.95</v>
      </c>
      <c r="E3190" s="71" t="n">
        <v>1</v>
      </c>
      <c r="F3190" s="71" t="n">
        <v>11</v>
      </c>
      <c r="G3190" s="72" t="n">
        <v>1119.74</v>
      </c>
      <c r="H3190" s="72" t="n">
        <v>974.81</v>
      </c>
      <c r="I3190" s="71" t="n">
        <f aca="false">IF(B3190&gt;=Settings!$B$23,1,0)</f>
        <v>0</v>
      </c>
      <c r="J3190" s="71" t="n">
        <v>1</v>
      </c>
      <c r="K3190" s="71" t="n">
        <f aca="false">F3190*I3190*J3190</f>
        <v>0</v>
      </c>
      <c r="L3190" s="71" t="n">
        <f aca="false">E3190*I3190*J3190</f>
        <v>0</v>
      </c>
      <c r="M3190" s="72" t="n">
        <f aca="false">G3190*I3190*J3190</f>
        <v>0</v>
      </c>
      <c r="N3190" s="72" t="n">
        <f aca="false">D3190*I3190*J3190</f>
        <v>0</v>
      </c>
      <c r="O3190" s="71" t="n">
        <f aca="false">F3190*J3190</f>
        <v>11</v>
      </c>
      <c r="P3190" s="71" t="n">
        <f aca="false">E3190*J3190</f>
        <v>1</v>
      </c>
    </row>
    <row r="3191" customFormat="false" ht="15" hidden="false" customHeight="false" outlineLevel="0" collapsed="false">
      <c r="A3191" s="71" t="s">
        <v>59</v>
      </c>
      <c r="B3191" s="71" t="s">
        <v>49</v>
      </c>
      <c r="C3191" s="71" t="s">
        <v>1369</v>
      </c>
      <c r="D3191" s="72" t="n">
        <v>0</v>
      </c>
      <c r="E3191" s="71" t="n">
        <v>0</v>
      </c>
      <c r="F3191" s="71" t="n">
        <v>25</v>
      </c>
      <c r="G3191" s="72" t="n">
        <v>430.754</v>
      </c>
      <c r="H3191" s="72" t="n">
        <v>430.754</v>
      </c>
      <c r="I3191" s="71" t="n">
        <f aca="false">IF(B3191&gt;=Settings!$B$23,1,0)</f>
        <v>0</v>
      </c>
      <c r="J3191" s="71" t="n">
        <v>1</v>
      </c>
      <c r="K3191" s="71" t="n">
        <f aca="false">F3191*I3191*J3191</f>
        <v>0</v>
      </c>
      <c r="L3191" s="71" t="n">
        <f aca="false">E3191*I3191*J3191</f>
        <v>0</v>
      </c>
      <c r="M3191" s="72" t="n">
        <f aca="false">G3191*I3191*J3191</f>
        <v>0</v>
      </c>
      <c r="N3191" s="72" t="n">
        <f aca="false">D3191*I3191*J3191</f>
        <v>-0</v>
      </c>
      <c r="O3191" s="71" t="n">
        <f aca="false">F3191*J3191</f>
        <v>25</v>
      </c>
      <c r="P3191" s="71" t="n">
        <f aca="false">E3191*J3191</f>
        <v>0</v>
      </c>
    </row>
    <row r="3192" customFormat="false" ht="15" hidden="false" customHeight="false" outlineLevel="0" collapsed="false">
      <c r="A3192" s="71" t="s">
        <v>61</v>
      </c>
      <c r="B3192" s="71" t="s">
        <v>49</v>
      </c>
      <c r="C3192" s="71" t="s">
        <v>581</v>
      </c>
      <c r="D3192" s="72" t="n">
        <v>0</v>
      </c>
      <c r="E3192" s="71" t="n">
        <v>0</v>
      </c>
      <c r="F3192" s="71" t="n">
        <v>1</v>
      </c>
      <c r="G3192" s="72" t="n">
        <v>92.09</v>
      </c>
      <c r="H3192" s="72" t="n">
        <v>92.09</v>
      </c>
      <c r="I3192" s="71" t="n">
        <f aca="false">IF(B3192&gt;=Settings!$B$23,1,0)</f>
        <v>0</v>
      </c>
      <c r="J3192" s="71" t="n">
        <v>1</v>
      </c>
      <c r="K3192" s="71" t="n">
        <f aca="false">F3192*I3192*J3192</f>
        <v>0</v>
      </c>
      <c r="L3192" s="71" t="n">
        <f aca="false">E3192*I3192*J3192</f>
        <v>0</v>
      </c>
      <c r="M3192" s="72" t="n">
        <f aca="false">G3192*I3192*J3192</f>
        <v>0</v>
      </c>
      <c r="N3192" s="72" t="n">
        <f aca="false">D3192*I3192*J3192</f>
        <v>-0</v>
      </c>
      <c r="O3192" s="71" t="n">
        <f aca="false">F3192*J3192</f>
        <v>1</v>
      </c>
      <c r="P3192" s="71" t="n">
        <f aca="false">E3192*J3192</f>
        <v>0</v>
      </c>
    </row>
    <row r="3193" customFormat="false" ht="15" hidden="false" customHeight="false" outlineLevel="0" collapsed="false">
      <c r="A3193" s="71" t="s">
        <v>59</v>
      </c>
      <c r="B3193" s="71" t="s">
        <v>49</v>
      </c>
      <c r="C3193" s="71" t="s">
        <v>2151</v>
      </c>
      <c r="D3193" s="72" t="n">
        <v>0</v>
      </c>
      <c r="E3193" s="71" t="n">
        <v>0</v>
      </c>
      <c r="F3193" s="71" t="n">
        <v>2</v>
      </c>
      <c r="G3193" s="72" t="n">
        <v>188.45</v>
      </c>
      <c r="H3193" s="72" t="n">
        <v>188.45</v>
      </c>
      <c r="I3193" s="71" t="n">
        <f aca="false">IF(B3193&gt;=Settings!$B$23,1,0)</f>
        <v>0</v>
      </c>
      <c r="J3193" s="71" t="n">
        <v>1</v>
      </c>
      <c r="K3193" s="71" t="n">
        <f aca="false">F3193*I3193*J3193</f>
        <v>0</v>
      </c>
      <c r="L3193" s="71" t="n">
        <f aca="false">E3193*I3193*J3193</f>
        <v>0</v>
      </c>
      <c r="M3193" s="72" t="n">
        <f aca="false">G3193*I3193*J3193</f>
        <v>0</v>
      </c>
      <c r="N3193" s="72" t="n">
        <f aca="false">D3193*I3193*J3193</f>
        <v>-0</v>
      </c>
      <c r="O3193" s="71" t="n">
        <f aca="false">F3193*J3193</f>
        <v>2</v>
      </c>
      <c r="P3193" s="71" t="n">
        <f aca="false">E3193*J3193</f>
        <v>0</v>
      </c>
    </row>
    <row r="3194" customFormat="false" ht="15" hidden="false" customHeight="false" outlineLevel="0" collapsed="false">
      <c r="A3194" s="71" t="s">
        <v>61</v>
      </c>
      <c r="B3194" s="71" t="s">
        <v>49</v>
      </c>
      <c r="C3194" s="71" t="s">
        <v>1100</v>
      </c>
      <c r="D3194" s="72" t="n">
        <v>0</v>
      </c>
      <c r="E3194" s="71" t="n">
        <v>0</v>
      </c>
      <c r="F3194" s="71" t="n">
        <v>2</v>
      </c>
      <c r="G3194" s="72" t="n">
        <v>234.9</v>
      </c>
      <c r="H3194" s="72" t="n">
        <v>234.9</v>
      </c>
      <c r="I3194" s="71" t="n">
        <f aca="false">IF(B3194&gt;=Settings!$B$23,1,0)</f>
        <v>0</v>
      </c>
      <c r="J3194" s="71" t="n">
        <v>1</v>
      </c>
      <c r="K3194" s="71" t="n">
        <f aca="false">F3194*I3194*J3194</f>
        <v>0</v>
      </c>
      <c r="L3194" s="71" t="n">
        <f aca="false">E3194*I3194*J3194</f>
        <v>0</v>
      </c>
      <c r="M3194" s="72" t="n">
        <f aca="false">G3194*I3194*J3194</f>
        <v>0</v>
      </c>
      <c r="N3194" s="72" t="n">
        <f aca="false">D3194*I3194*J3194</f>
        <v>-0</v>
      </c>
      <c r="O3194" s="71" t="n">
        <f aca="false">F3194*J3194</f>
        <v>2</v>
      </c>
      <c r="P3194" s="71" t="n">
        <f aca="false">E3194*J3194</f>
        <v>0</v>
      </c>
    </row>
    <row r="3195" customFormat="false" ht="15" hidden="false" customHeight="false" outlineLevel="0" collapsed="false">
      <c r="A3195" s="71" t="s">
        <v>59</v>
      </c>
      <c r="B3195" s="71" t="s">
        <v>49</v>
      </c>
      <c r="C3195" s="71" t="s">
        <v>966</v>
      </c>
      <c r="D3195" s="72" t="n">
        <v>0</v>
      </c>
      <c r="E3195" s="71" t="n">
        <v>0</v>
      </c>
      <c r="F3195" s="71" t="n">
        <v>2</v>
      </c>
      <c r="G3195" s="72" t="n">
        <v>249.9</v>
      </c>
      <c r="H3195" s="72" t="n">
        <v>249.9</v>
      </c>
      <c r="I3195" s="71" t="n">
        <f aca="false">IF(B3195&gt;=Settings!$B$23,1,0)</f>
        <v>0</v>
      </c>
      <c r="J3195" s="71" t="n">
        <v>1</v>
      </c>
      <c r="K3195" s="71" t="n">
        <f aca="false">F3195*I3195*J3195</f>
        <v>0</v>
      </c>
      <c r="L3195" s="71" t="n">
        <f aca="false">E3195*I3195*J3195</f>
        <v>0</v>
      </c>
      <c r="M3195" s="72" t="n">
        <f aca="false">G3195*I3195*J3195</f>
        <v>0</v>
      </c>
      <c r="N3195" s="72" t="n">
        <f aca="false">D3195*I3195*J3195</f>
        <v>-0</v>
      </c>
      <c r="O3195" s="71" t="n">
        <f aca="false">F3195*J3195</f>
        <v>2</v>
      </c>
      <c r="P3195" s="71" t="n">
        <f aca="false">E3195*J3195</f>
        <v>0</v>
      </c>
    </row>
    <row r="3196" customFormat="false" ht="15" hidden="false" customHeight="false" outlineLevel="0" collapsed="false">
      <c r="A3196" s="71" t="s">
        <v>59</v>
      </c>
      <c r="B3196" s="71" t="s">
        <v>49</v>
      </c>
      <c r="C3196" s="71" t="s">
        <v>1452</v>
      </c>
      <c r="D3196" s="72" t="n">
        <v>0</v>
      </c>
      <c r="E3196" s="71" t="n">
        <v>0</v>
      </c>
      <c r="F3196" s="71" t="n">
        <v>1</v>
      </c>
      <c r="G3196" s="72" t="n">
        <v>124.95</v>
      </c>
      <c r="H3196" s="72" t="n">
        <v>124.95</v>
      </c>
      <c r="I3196" s="71" t="n">
        <f aca="false">IF(B3196&gt;=Settings!$B$23,1,0)</f>
        <v>0</v>
      </c>
      <c r="J3196" s="71" t="n">
        <v>1</v>
      </c>
      <c r="K3196" s="71" t="n">
        <f aca="false">F3196*I3196*J3196</f>
        <v>0</v>
      </c>
      <c r="L3196" s="71" t="n">
        <f aca="false">E3196*I3196*J3196</f>
        <v>0</v>
      </c>
      <c r="M3196" s="72" t="n">
        <f aca="false">G3196*I3196*J3196</f>
        <v>0</v>
      </c>
      <c r="N3196" s="72" t="n">
        <f aca="false">D3196*I3196*J3196</f>
        <v>-0</v>
      </c>
      <c r="O3196" s="71" t="n">
        <f aca="false">F3196*J3196</f>
        <v>1</v>
      </c>
      <c r="P3196" s="71" t="n">
        <f aca="false">E3196*J3196</f>
        <v>0</v>
      </c>
    </row>
    <row r="3197" customFormat="false" ht="15" hidden="false" customHeight="false" outlineLevel="0" collapsed="false">
      <c r="A3197" s="71" t="s">
        <v>59</v>
      </c>
      <c r="B3197" s="71" t="s">
        <v>49</v>
      </c>
      <c r="C3197" s="71" t="s">
        <v>124</v>
      </c>
      <c r="D3197" s="72" t="n">
        <v>0</v>
      </c>
      <c r="E3197" s="71" t="n">
        <v>0</v>
      </c>
      <c r="F3197" s="71" t="n">
        <v>6</v>
      </c>
      <c r="G3197" s="72" t="n">
        <v>865.01</v>
      </c>
      <c r="H3197" s="72" t="n">
        <v>865.01</v>
      </c>
      <c r="I3197" s="71" t="n">
        <f aca="false">IF(B3197&gt;=Settings!$B$23,1,0)</f>
        <v>0</v>
      </c>
      <c r="J3197" s="71" t="n">
        <v>1</v>
      </c>
      <c r="K3197" s="71" t="n">
        <f aca="false">F3197*I3197*J3197</f>
        <v>0</v>
      </c>
      <c r="L3197" s="71" t="n">
        <f aca="false">E3197*I3197*J3197</f>
        <v>0</v>
      </c>
      <c r="M3197" s="72" t="n">
        <f aca="false">G3197*I3197*J3197</f>
        <v>0</v>
      </c>
      <c r="N3197" s="72" t="n">
        <f aca="false">D3197*I3197*J3197</f>
        <v>-0</v>
      </c>
      <c r="O3197" s="71" t="n">
        <f aca="false">F3197*J3197</f>
        <v>6</v>
      </c>
      <c r="P3197" s="71" t="n">
        <f aca="false">E3197*J3197</f>
        <v>0</v>
      </c>
    </row>
    <row r="3198" customFormat="false" ht="15" hidden="false" customHeight="false" outlineLevel="0" collapsed="false">
      <c r="A3198" s="71" t="s">
        <v>61</v>
      </c>
      <c r="B3198" s="71" t="s">
        <v>49</v>
      </c>
      <c r="C3198" s="71" t="s">
        <v>149</v>
      </c>
      <c r="D3198" s="72" t="n">
        <v>118.95</v>
      </c>
      <c r="E3198" s="71" t="n">
        <v>1</v>
      </c>
      <c r="F3198" s="71" t="n">
        <v>36</v>
      </c>
      <c r="G3198" s="72" t="n">
        <v>3664.82</v>
      </c>
      <c r="H3198" s="72" t="n">
        <v>3497.75</v>
      </c>
      <c r="I3198" s="71" t="n">
        <f aca="false">IF(B3198&gt;=Settings!$B$23,1,0)</f>
        <v>0</v>
      </c>
      <c r="J3198" s="71" t="n">
        <v>1</v>
      </c>
      <c r="K3198" s="71" t="n">
        <f aca="false">F3198*I3198*J3198</f>
        <v>0</v>
      </c>
      <c r="L3198" s="71" t="n">
        <f aca="false">E3198*I3198*J3198</f>
        <v>0</v>
      </c>
      <c r="M3198" s="72" t="n">
        <f aca="false">G3198*I3198*J3198</f>
        <v>0</v>
      </c>
      <c r="N3198" s="72" t="n">
        <f aca="false">D3198*I3198*J3198</f>
        <v>0</v>
      </c>
      <c r="O3198" s="71" t="n">
        <f aca="false">F3198*J3198</f>
        <v>36</v>
      </c>
      <c r="P3198" s="71" t="n">
        <f aca="false">E3198*J3198</f>
        <v>1</v>
      </c>
    </row>
    <row r="3199" customFormat="false" ht="15" hidden="false" customHeight="false" outlineLevel="0" collapsed="false">
      <c r="A3199" s="71" t="s">
        <v>59</v>
      </c>
      <c r="B3199" s="71" t="s">
        <v>49</v>
      </c>
      <c r="C3199" s="71" t="s">
        <v>1255</v>
      </c>
      <c r="D3199" s="72" t="n">
        <v>0</v>
      </c>
      <c r="E3199" s="71" t="n">
        <v>0</v>
      </c>
      <c r="F3199" s="71" t="n">
        <v>1</v>
      </c>
      <c r="G3199" s="72" t="n">
        <v>109.95</v>
      </c>
      <c r="H3199" s="72" t="n">
        <v>109.95</v>
      </c>
      <c r="I3199" s="71" t="n">
        <f aca="false">IF(B3199&gt;=Settings!$B$23,1,0)</f>
        <v>0</v>
      </c>
      <c r="J3199" s="71" t="n">
        <v>1</v>
      </c>
      <c r="K3199" s="71" t="n">
        <f aca="false">F3199*I3199*J3199</f>
        <v>0</v>
      </c>
      <c r="L3199" s="71" t="n">
        <f aca="false">E3199*I3199*J3199</f>
        <v>0</v>
      </c>
      <c r="M3199" s="72" t="n">
        <f aca="false">G3199*I3199*J3199</f>
        <v>0</v>
      </c>
      <c r="N3199" s="72" t="n">
        <f aca="false">D3199*I3199*J3199</f>
        <v>-0</v>
      </c>
      <c r="O3199" s="71" t="n">
        <f aca="false">F3199*J3199</f>
        <v>1</v>
      </c>
      <c r="P3199" s="71" t="n">
        <f aca="false">E3199*J3199</f>
        <v>0</v>
      </c>
    </row>
    <row r="3200" customFormat="false" ht="15" hidden="false" customHeight="false" outlineLevel="0" collapsed="false">
      <c r="A3200" s="71" t="s">
        <v>61</v>
      </c>
      <c r="B3200" s="71" t="s">
        <v>49</v>
      </c>
      <c r="C3200" s="71" t="s">
        <v>1154</v>
      </c>
      <c r="D3200" s="72" t="n">
        <v>257.52</v>
      </c>
      <c r="E3200" s="71" t="n">
        <v>0</v>
      </c>
      <c r="F3200" s="71" t="n">
        <v>2</v>
      </c>
      <c r="G3200" s="72" t="n">
        <v>26.36</v>
      </c>
      <c r="H3200" s="72" t="n">
        <v>-231.16</v>
      </c>
      <c r="I3200" s="71" t="n">
        <f aca="false">IF(B3200&gt;=Settings!$B$23,1,0)</f>
        <v>0</v>
      </c>
      <c r="J3200" s="71" t="n">
        <v>0</v>
      </c>
      <c r="K3200" s="71" t="n">
        <f aca="false">F3200*I3200*J3200</f>
        <v>0</v>
      </c>
      <c r="L3200" s="71" t="n">
        <f aca="false">E3200*I3200*J3200</f>
        <v>0</v>
      </c>
      <c r="M3200" s="72" t="n">
        <f aca="false">G3200*I3200*J3200</f>
        <v>0</v>
      </c>
      <c r="N3200" s="72" t="n">
        <f aca="false">D3200*I3200*J3200</f>
        <v>0</v>
      </c>
      <c r="O3200" s="71" t="n">
        <f aca="false">F3200*J3200</f>
        <v>0</v>
      </c>
      <c r="P3200" s="71" t="n">
        <f aca="false">E3200*J3200</f>
        <v>0</v>
      </c>
    </row>
    <row r="3201" customFormat="false" ht="15" hidden="false" customHeight="false" outlineLevel="0" collapsed="false">
      <c r="A3201" s="71" t="s">
        <v>61</v>
      </c>
      <c r="B3201" s="71" t="s">
        <v>49</v>
      </c>
      <c r="C3201" s="71" t="s">
        <v>903</v>
      </c>
      <c r="D3201" s="72" t="n">
        <v>0</v>
      </c>
      <c r="E3201" s="71" t="n">
        <v>0</v>
      </c>
      <c r="F3201" s="71" t="n">
        <v>1</v>
      </c>
      <c r="G3201" s="72" t="n">
        <v>235.77</v>
      </c>
      <c r="H3201" s="72" t="n">
        <v>235.77</v>
      </c>
      <c r="I3201" s="71" t="n">
        <f aca="false">IF(B3201&gt;=Settings!$B$23,1,0)</f>
        <v>0</v>
      </c>
      <c r="J3201" s="71" t="n">
        <v>1</v>
      </c>
      <c r="K3201" s="71" t="n">
        <f aca="false">F3201*I3201*J3201</f>
        <v>0</v>
      </c>
      <c r="L3201" s="71" t="n">
        <f aca="false">E3201*I3201*J3201</f>
        <v>0</v>
      </c>
      <c r="M3201" s="72" t="n">
        <f aca="false">G3201*I3201*J3201</f>
        <v>0</v>
      </c>
      <c r="N3201" s="72" t="n">
        <f aca="false">D3201*I3201*J3201</f>
        <v>-0</v>
      </c>
      <c r="O3201" s="71" t="n">
        <f aca="false">F3201*J3201</f>
        <v>1</v>
      </c>
      <c r="P3201" s="71" t="n">
        <f aca="false">E3201*J3201</f>
        <v>0</v>
      </c>
    </row>
    <row r="3202" customFormat="false" ht="15" hidden="false" customHeight="false" outlineLevel="0" collapsed="false">
      <c r="A3202" s="71" t="s">
        <v>59</v>
      </c>
      <c r="B3202" s="71" t="s">
        <v>49</v>
      </c>
      <c r="C3202" s="71" t="s">
        <v>1084</v>
      </c>
      <c r="D3202" s="72" t="n">
        <v>0</v>
      </c>
      <c r="E3202" s="71" t="n">
        <v>0</v>
      </c>
      <c r="F3202" s="71" t="n">
        <v>4</v>
      </c>
      <c r="G3202" s="72" t="n">
        <v>159.8</v>
      </c>
      <c r="H3202" s="72" t="n">
        <v>159.8</v>
      </c>
      <c r="I3202" s="71" t="n">
        <f aca="false">IF(B3202&gt;=Settings!$B$23,1,0)</f>
        <v>0</v>
      </c>
      <c r="J3202" s="71" t="n">
        <v>1</v>
      </c>
      <c r="K3202" s="71" t="n">
        <f aca="false">F3202*I3202*J3202</f>
        <v>0</v>
      </c>
      <c r="L3202" s="71" t="n">
        <f aca="false">E3202*I3202*J3202</f>
        <v>0</v>
      </c>
      <c r="M3202" s="72" t="n">
        <f aca="false">G3202*I3202*J3202</f>
        <v>0</v>
      </c>
      <c r="N3202" s="72" t="n">
        <f aca="false">D3202*I3202*J3202</f>
        <v>-0</v>
      </c>
      <c r="O3202" s="71" t="n">
        <f aca="false">F3202*J3202</f>
        <v>4</v>
      </c>
      <c r="P3202" s="71" t="n">
        <f aca="false">E3202*J3202</f>
        <v>0</v>
      </c>
    </row>
    <row r="3203" customFormat="false" ht="15" hidden="false" customHeight="false" outlineLevel="0" collapsed="false">
      <c r="A3203" s="71" t="s">
        <v>61</v>
      </c>
      <c r="B3203" s="71" t="s">
        <v>49</v>
      </c>
      <c r="C3203" s="71" t="s">
        <v>948</v>
      </c>
      <c r="D3203" s="72" t="n">
        <v>154.67</v>
      </c>
      <c r="E3203" s="71" t="n">
        <v>1</v>
      </c>
      <c r="F3203" s="71" t="n">
        <v>1</v>
      </c>
      <c r="G3203" s="72" t="n">
        <v>149.95</v>
      </c>
      <c r="H3203" s="72" t="n">
        <v>-4.72</v>
      </c>
      <c r="I3203" s="71" t="n">
        <f aca="false">IF(B3203&gt;=Settings!$B$23,1,0)</f>
        <v>0</v>
      </c>
      <c r="J3203" s="71" t="n">
        <v>1</v>
      </c>
      <c r="K3203" s="71" t="n">
        <f aca="false">F3203*I3203*J3203</f>
        <v>0</v>
      </c>
      <c r="L3203" s="71" t="n">
        <f aca="false">E3203*I3203*J3203</f>
        <v>0</v>
      </c>
      <c r="M3203" s="72" t="n">
        <f aca="false">G3203*I3203*J3203</f>
        <v>0</v>
      </c>
      <c r="N3203" s="72" t="n">
        <f aca="false">D3203*I3203*J3203</f>
        <v>0</v>
      </c>
      <c r="O3203" s="71" t="n">
        <f aca="false">F3203*J3203</f>
        <v>1</v>
      </c>
      <c r="P3203" s="71" t="n">
        <f aca="false">E3203*J3203</f>
        <v>1</v>
      </c>
    </row>
    <row r="3204" customFormat="false" ht="15" hidden="false" customHeight="false" outlineLevel="0" collapsed="false">
      <c r="A3204" s="71" t="s">
        <v>61</v>
      </c>
      <c r="B3204" s="71" t="s">
        <v>49</v>
      </c>
      <c r="C3204" s="71" t="s">
        <v>877</v>
      </c>
      <c r="D3204" s="72" t="n">
        <v>0</v>
      </c>
      <c r="E3204" s="71" t="n">
        <v>0</v>
      </c>
      <c r="F3204" s="71" t="n">
        <v>1</v>
      </c>
      <c r="G3204" s="72" t="n">
        <v>109.95</v>
      </c>
      <c r="H3204" s="72" t="n">
        <v>93.46</v>
      </c>
      <c r="I3204" s="71" t="n">
        <f aca="false">IF(B3204&gt;=Settings!$B$23,1,0)</f>
        <v>0</v>
      </c>
      <c r="J3204" s="71" t="n">
        <v>1</v>
      </c>
      <c r="K3204" s="71" t="n">
        <f aca="false">F3204*I3204*J3204</f>
        <v>0</v>
      </c>
      <c r="L3204" s="71" t="n">
        <f aca="false">E3204*I3204*J3204</f>
        <v>0</v>
      </c>
      <c r="M3204" s="72" t="n">
        <f aca="false">G3204*I3204*J3204</f>
        <v>0</v>
      </c>
      <c r="N3204" s="72" t="n">
        <f aca="false">D3204*I3204*J3204</f>
        <v>-0</v>
      </c>
      <c r="O3204" s="71" t="n">
        <f aca="false">F3204*J3204</f>
        <v>1</v>
      </c>
      <c r="P3204" s="71" t="n">
        <f aca="false">E3204*J3204</f>
        <v>0</v>
      </c>
    </row>
    <row r="3205" customFormat="false" ht="15" hidden="false" customHeight="false" outlineLevel="0" collapsed="false">
      <c r="A3205" s="71" t="s">
        <v>59</v>
      </c>
      <c r="B3205" s="71" t="s">
        <v>49</v>
      </c>
      <c r="C3205" s="71" t="s">
        <v>926</v>
      </c>
      <c r="D3205" s="72" t="n">
        <v>0</v>
      </c>
      <c r="E3205" s="71" t="n">
        <v>0</v>
      </c>
      <c r="F3205" s="71" t="n">
        <v>3</v>
      </c>
      <c r="G3205" s="72" t="n">
        <v>38.85</v>
      </c>
      <c r="H3205" s="72" t="n">
        <v>38.85</v>
      </c>
      <c r="I3205" s="71" t="n">
        <f aca="false">IF(B3205&gt;=Settings!$B$23,1,0)</f>
        <v>0</v>
      </c>
      <c r="J3205" s="71" t="n">
        <v>1</v>
      </c>
      <c r="K3205" s="71" t="n">
        <f aca="false">F3205*I3205*J3205</f>
        <v>0</v>
      </c>
      <c r="L3205" s="71" t="n">
        <f aca="false">E3205*I3205*J3205</f>
        <v>0</v>
      </c>
      <c r="M3205" s="72" t="n">
        <f aca="false">G3205*I3205*J3205</f>
        <v>0</v>
      </c>
      <c r="N3205" s="72" t="n">
        <f aca="false">D3205*I3205*J3205</f>
        <v>-0</v>
      </c>
      <c r="O3205" s="71" t="n">
        <f aca="false">F3205*J3205</f>
        <v>3</v>
      </c>
      <c r="P3205" s="71" t="n">
        <f aca="false">E3205*J3205</f>
        <v>0</v>
      </c>
    </row>
    <row r="3206" customFormat="false" ht="15" hidden="false" customHeight="false" outlineLevel="0" collapsed="false">
      <c r="A3206" s="71" t="s">
        <v>59</v>
      </c>
      <c r="B3206" s="71" t="s">
        <v>49</v>
      </c>
      <c r="C3206" s="71" t="s">
        <v>927</v>
      </c>
      <c r="D3206" s="72" t="n">
        <v>0</v>
      </c>
      <c r="E3206" s="71" t="n">
        <v>0</v>
      </c>
      <c r="F3206" s="71" t="n">
        <v>4</v>
      </c>
      <c r="G3206" s="72" t="n">
        <v>592.041</v>
      </c>
      <c r="H3206" s="72" t="n">
        <v>592.041</v>
      </c>
      <c r="I3206" s="71" t="n">
        <f aca="false">IF(B3206&gt;=Settings!$B$23,1,0)</f>
        <v>0</v>
      </c>
      <c r="J3206" s="71" t="n">
        <v>1</v>
      </c>
      <c r="K3206" s="71" t="n">
        <f aca="false">F3206*I3206*J3206</f>
        <v>0</v>
      </c>
      <c r="L3206" s="71" t="n">
        <f aca="false">E3206*I3206*J3206</f>
        <v>0</v>
      </c>
      <c r="M3206" s="72" t="n">
        <f aca="false">G3206*I3206*J3206</f>
        <v>0</v>
      </c>
      <c r="N3206" s="72" t="n">
        <f aca="false">D3206*I3206*J3206</f>
        <v>-0</v>
      </c>
      <c r="O3206" s="71" t="n">
        <f aca="false">F3206*J3206</f>
        <v>4</v>
      </c>
      <c r="P3206" s="71" t="n">
        <f aca="false">E3206*J3206</f>
        <v>0</v>
      </c>
    </row>
    <row r="3207" customFormat="false" ht="15" hidden="false" customHeight="false" outlineLevel="0" collapsed="false">
      <c r="A3207" s="71" t="s">
        <v>59</v>
      </c>
      <c r="B3207" s="71" t="s">
        <v>49</v>
      </c>
      <c r="C3207" s="71" t="s">
        <v>928</v>
      </c>
      <c r="D3207" s="72" t="n">
        <v>0</v>
      </c>
      <c r="E3207" s="71" t="n">
        <v>0</v>
      </c>
      <c r="F3207" s="71" t="n">
        <v>2</v>
      </c>
      <c r="G3207" s="72" t="n">
        <v>294.9</v>
      </c>
      <c r="H3207" s="72" t="n">
        <v>294.9</v>
      </c>
      <c r="I3207" s="71" t="n">
        <f aca="false">IF(B3207&gt;=Settings!$B$23,1,0)</f>
        <v>0</v>
      </c>
      <c r="J3207" s="71" t="n">
        <v>1</v>
      </c>
      <c r="K3207" s="71" t="n">
        <f aca="false">F3207*I3207*J3207</f>
        <v>0</v>
      </c>
      <c r="L3207" s="71" t="n">
        <f aca="false">E3207*I3207*J3207</f>
        <v>0</v>
      </c>
      <c r="M3207" s="72" t="n">
        <f aca="false">G3207*I3207*J3207</f>
        <v>0</v>
      </c>
      <c r="N3207" s="72" t="n">
        <f aca="false">D3207*I3207*J3207</f>
        <v>-0</v>
      </c>
      <c r="O3207" s="71" t="n">
        <f aca="false">F3207*J3207</f>
        <v>2</v>
      </c>
      <c r="P3207" s="71" t="n">
        <f aca="false">E3207*J3207</f>
        <v>0</v>
      </c>
    </row>
    <row r="3208" customFormat="false" ht="15" hidden="false" customHeight="false" outlineLevel="0" collapsed="false">
      <c r="A3208" s="71" t="s">
        <v>59</v>
      </c>
      <c r="B3208" s="71" t="s">
        <v>49</v>
      </c>
      <c r="C3208" s="71" t="s">
        <v>932</v>
      </c>
      <c r="D3208" s="72" t="n">
        <v>0</v>
      </c>
      <c r="E3208" s="71" t="n">
        <v>0</v>
      </c>
      <c r="F3208" s="71" t="n">
        <v>1</v>
      </c>
      <c r="G3208" s="72" t="n">
        <v>361.206</v>
      </c>
      <c r="H3208" s="72" t="n">
        <v>361.206</v>
      </c>
      <c r="I3208" s="71" t="n">
        <f aca="false">IF(B3208&gt;=Settings!$B$23,1,0)</f>
        <v>0</v>
      </c>
      <c r="J3208" s="71" t="n">
        <v>1</v>
      </c>
      <c r="K3208" s="71" t="n">
        <f aca="false">F3208*I3208*J3208</f>
        <v>0</v>
      </c>
      <c r="L3208" s="71" t="n">
        <f aca="false">E3208*I3208*J3208</f>
        <v>0</v>
      </c>
      <c r="M3208" s="72" t="n">
        <f aca="false">G3208*I3208*J3208</f>
        <v>0</v>
      </c>
      <c r="N3208" s="72" t="n">
        <f aca="false">D3208*I3208*J3208</f>
        <v>-0</v>
      </c>
      <c r="O3208" s="71" t="n">
        <f aca="false">F3208*J3208</f>
        <v>1</v>
      </c>
      <c r="P3208" s="71" t="n">
        <f aca="false">E3208*J3208</f>
        <v>0</v>
      </c>
    </row>
    <row r="3209" customFormat="false" ht="15" hidden="false" customHeight="false" outlineLevel="0" collapsed="false">
      <c r="A3209" s="71" t="s">
        <v>61</v>
      </c>
      <c r="B3209" s="71" t="s">
        <v>49</v>
      </c>
      <c r="C3209" s="71" t="s">
        <v>881</v>
      </c>
      <c r="D3209" s="72" t="n">
        <v>0</v>
      </c>
      <c r="E3209" s="71" t="n">
        <v>0</v>
      </c>
      <c r="F3209" s="71" t="n">
        <v>1</v>
      </c>
      <c r="G3209" s="72" t="n">
        <v>199.95</v>
      </c>
      <c r="H3209" s="72" t="n">
        <v>169.96</v>
      </c>
      <c r="I3209" s="71" t="n">
        <f aca="false">IF(B3209&gt;=Settings!$B$23,1,0)</f>
        <v>0</v>
      </c>
      <c r="J3209" s="71" t="n">
        <v>1</v>
      </c>
      <c r="K3209" s="71" t="n">
        <f aca="false">F3209*I3209*J3209</f>
        <v>0</v>
      </c>
      <c r="L3209" s="71" t="n">
        <f aca="false">E3209*I3209*J3209</f>
        <v>0</v>
      </c>
      <c r="M3209" s="72" t="n">
        <f aca="false">G3209*I3209*J3209</f>
        <v>0</v>
      </c>
      <c r="N3209" s="72" t="n">
        <f aca="false">D3209*I3209*J3209</f>
        <v>-0</v>
      </c>
      <c r="O3209" s="71" t="n">
        <f aca="false">F3209*J3209</f>
        <v>1</v>
      </c>
      <c r="P3209" s="71" t="n">
        <f aca="false">E3209*J3209</f>
        <v>0</v>
      </c>
    </row>
    <row r="3210" customFormat="false" ht="15" hidden="false" customHeight="false" outlineLevel="0" collapsed="false">
      <c r="A3210" s="71" t="s">
        <v>61</v>
      </c>
      <c r="B3210" s="71" t="s">
        <v>49</v>
      </c>
      <c r="C3210" s="71" t="s">
        <v>1225</v>
      </c>
      <c r="D3210" s="72" t="n">
        <v>0</v>
      </c>
      <c r="E3210" s="71" t="n">
        <v>0</v>
      </c>
      <c r="F3210" s="71" t="n">
        <v>1</v>
      </c>
      <c r="G3210" s="72" t="n">
        <v>134.23</v>
      </c>
      <c r="H3210" s="72" t="n">
        <v>134.23</v>
      </c>
      <c r="I3210" s="71" t="n">
        <f aca="false">IF(B3210&gt;=Settings!$B$23,1,0)</f>
        <v>0</v>
      </c>
      <c r="J3210" s="71" t="n">
        <v>1</v>
      </c>
      <c r="K3210" s="71" t="n">
        <f aca="false">F3210*I3210*J3210</f>
        <v>0</v>
      </c>
      <c r="L3210" s="71" t="n">
        <f aca="false">E3210*I3210*J3210</f>
        <v>0</v>
      </c>
      <c r="M3210" s="72" t="n">
        <f aca="false">G3210*I3210*J3210</f>
        <v>0</v>
      </c>
      <c r="N3210" s="72" t="n">
        <f aca="false">D3210*I3210*J3210</f>
        <v>-0</v>
      </c>
      <c r="O3210" s="71" t="n">
        <f aca="false">F3210*J3210</f>
        <v>1</v>
      </c>
      <c r="P3210" s="71" t="n">
        <f aca="false">E3210*J3210</f>
        <v>0</v>
      </c>
    </row>
    <row r="3211" customFormat="false" ht="15" hidden="false" customHeight="false" outlineLevel="0" collapsed="false">
      <c r="A3211" s="71" t="s">
        <v>61</v>
      </c>
      <c r="B3211" s="71" t="s">
        <v>49</v>
      </c>
      <c r="C3211" s="71" t="s">
        <v>128</v>
      </c>
      <c r="D3211" s="72" t="n">
        <v>79.95</v>
      </c>
      <c r="E3211" s="71" t="n">
        <v>1</v>
      </c>
      <c r="F3211" s="71" t="n">
        <v>14</v>
      </c>
      <c r="G3211" s="72" t="n">
        <v>1151.67</v>
      </c>
      <c r="H3211" s="72" t="n">
        <v>1045.64</v>
      </c>
      <c r="I3211" s="71" t="n">
        <f aca="false">IF(B3211&gt;=Settings!$B$23,1,0)</f>
        <v>0</v>
      </c>
      <c r="J3211" s="71" t="n">
        <v>1</v>
      </c>
      <c r="K3211" s="71" t="n">
        <f aca="false">F3211*I3211*J3211</f>
        <v>0</v>
      </c>
      <c r="L3211" s="71" t="n">
        <f aca="false">E3211*I3211*J3211</f>
        <v>0</v>
      </c>
      <c r="M3211" s="72" t="n">
        <f aca="false">G3211*I3211*J3211</f>
        <v>0</v>
      </c>
      <c r="N3211" s="72" t="n">
        <f aca="false">D3211*I3211*J3211</f>
        <v>0</v>
      </c>
      <c r="O3211" s="71" t="n">
        <f aca="false">F3211*J3211</f>
        <v>14</v>
      </c>
      <c r="P3211" s="71" t="n">
        <f aca="false">E3211*J3211</f>
        <v>1</v>
      </c>
    </row>
    <row r="3212" customFormat="false" ht="15" hidden="false" customHeight="false" outlineLevel="0" collapsed="false">
      <c r="A3212" s="71" t="s">
        <v>59</v>
      </c>
      <c r="B3212" s="71" t="s">
        <v>49</v>
      </c>
      <c r="C3212" s="71" t="s">
        <v>2160</v>
      </c>
      <c r="D3212" s="72" t="n">
        <v>0</v>
      </c>
      <c r="E3212" s="71" t="n">
        <v>0</v>
      </c>
      <c r="F3212" s="71" t="n">
        <v>13</v>
      </c>
      <c r="G3212" s="72" t="n">
        <v>1045.59</v>
      </c>
      <c r="H3212" s="72" t="n">
        <v>1045.59</v>
      </c>
      <c r="I3212" s="71" t="n">
        <f aca="false">IF(B3212&gt;=Settings!$B$23,1,0)</f>
        <v>0</v>
      </c>
      <c r="J3212" s="71" t="n">
        <v>1</v>
      </c>
      <c r="K3212" s="71" t="n">
        <f aca="false">F3212*I3212*J3212</f>
        <v>0</v>
      </c>
      <c r="L3212" s="71" t="n">
        <f aca="false">E3212*I3212*J3212</f>
        <v>0</v>
      </c>
      <c r="M3212" s="72" t="n">
        <f aca="false">G3212*I3212*J3212</f>
        <v>0</v>
      </c>
      <c r="N3212" s="72" t="n">
        <f aca="false">D3212*I3212*J3212</f>
        <v>-0</v>
      </c>
      <c r="O3212" s="71" t="n">
        <f aca="false">F3212*J3212</f>
        <v>13</v>
      </c>
      <c r="P3212" s="71" t="n">
        <f aca="false">E3212*J3212</f>
        <v>0</v>
      </c>
    </row>
    <row r="3213" customFormat="false" ht="15" hidden="false" customHeight="false" outlineLevel="0" collapsed="false">
      <c r="A3213" s="71" t="s">
        <v>59</v>
      </c>
      <c r="B3213" s="71" t="s">
        <v>49</v>
      </c>
      <c r="C3213" s="71" t="s">
        <v>934</v>
      </c>
      <c r="D3213" s="72" t="n">
        <v>0</v>
      </c>
      <c r="E3213" s="71" t="n">
        <v>0</v>
      </c>
      <c r="F3213" s="71" t="n">
        <v>16</v>
      </c>
      <c r="G3213" s="72" t="n">
        <v>1580.576</v>
      </c>
      <c r="H3213" s="72" t="n">
        <v>1580.576</v>
      </c>
      <c r="I3213" s="71" t="n">
        <f aca="false">IF(B3213&gt;=Settings!$B$23,1,0)</f>
        <v>0</v>
      </c>
      <c r="J3213" s="71" t="n">
        <v>1</v>
      </c>
      <c r="K3213" s="71" t="n">
        <f aca="false">F3213*I3213*J3213</f>
        <v>0</v>
      </c>
      <c r="L3213" s="71" t="n">
        <f aca="false">E3213*I3213*J3213</f>
        <v>0</v>
      </c>
      <c r="M3213" s="72" t="n">
        <f aca="false">G3213*I3213*J3213</f>
        <v>0</v>
      </c>
      <c r="N3213" s="72" t="n">
        <f aca="false">D3213*I3213*J3213</f>
        <v>-0</v>
      </c>
      <c r="O3213" s="71" t="n">
        <f aca="false">F3213*J3213</f>
        <v>16</v>
      </c>
      <c r="P3213" s="71" t="n">
        <f aca="false">E3213*J3213</f>
        <v>0</v>
      </c>
    </row>
    <row r="3214" customFormat="false" ht="15" hidden="false" customHeight="false" outlineLevel="0" collapsed="false">
      <c r="A3214" s="71" t="s">
        <v>61</v>
      </c>
      <c r="B3214" s="71" t="s">
        <v>49</v>
      </c>
      <c r="C3214" s="71" t="s">
        <v>1258</v>
      </c>
      <c r="D3214" s="72" t="n">
        <v>0</v>
      </c>
      <c r="E3214" s="71" t="n">
        <v>0</v>
      </c>
      <c r="F3214" s="71" t="n">
        <v>2</v>
      </c>
      <c r="G3214" s="72" t="n">
        <v>179.91</v>
      </c>
      <c r="H3214" s="72" t="n">
        <v>167.66</v>
      </c>
      <c r="I3214" s="71" t="n">
        <f aca="false">IF(B3214&gt;=Settings!$B$23,1,0)</f>
        <v>0</v>
      </c>
      <c r="J3214" s="71" t="n">
        <v>1</v>
      </c>
      <c r="K3214" s="71" t="n">
        <f aca="false">F3214*I3214*J3214</f>
        <v>0</v>
      </c>
      <c r="L3214" s="71" t="n">
        <f aca="false">E3214*I3214*J3214</f>
        <v>0</v>
      </c>
      <c r="M3214" s="72" t="n">
        <f aca="false">G3214*I3214*J3214</f>
        <v>0</v>
      </c>
      <c r="N3214" s="72" t="n">
        <f aca="false">D3214*I3214*J3214</f>
        <v>-0</v>
      </c>
      <c r="O3214" s="71" t="n">
        <f aca="false">F3214*J3214</f>
        <v>2</v>
      </c>
      <c r="P3214" s="71" t="n">
        <f aca="false">E3214*J3214</f>
        <v>0</v>
      </c>
    </row>
    <row r="3215" customFormat="false" ht="15" hidden="false" customHeight="false" outlineLevel="0" collapsed="false">
      <c r="A3215" s="71" t="s">
        <v>62</v>
      </c>
      <c r="B3215" s="71" t="s">
        <v>49</v>
      </c>
      <c r="C3215" s="71" t="s">
        <v>1143</v>
      </c>
      <c r="D3215" s="72" t="n">
        <v>0</v>
      </c>
      <c r="E3215" s="71" t="n">
        <v>0</v>
      </c>
      <c r="F3215" s="71" t="n">
        <v>2</v>
      </c>
      <c r="G3215" s="72" t="n">
        <v>132.737</v>
      </c>
      <c r="H3215" s="72" t="n">
        <v>66.153</v>
      </c>
      <c r="I3215" s="71" t="n">
        <f aca="false">IF(B3215&gt;=Settings!$B$23,1,0)</f>
        <v>0</v>
      </c>
      <c r="J3215" s="71" t="n">
        <v>1</v>
      </c>
      <c r="K3215" s="71" t="n">
        <f aca="false">F3215*I3215*J3215</f>
        <v>0</v>
      </c>
      <c r="L3215" s="71" t="n">
        <f aca="false">E3215*I3215*J3215</f>
        <v>0</v>
      </c>
      <c r="M3215" s="72" t="n">
        <f aca="false">G3215*I3215*J3215</f>
        <v>0</v>
      </c>
      <c r="N3215" s="72" t="n">
        <f aca="false">D3215*I3215*J3215</f>
        <v>-0</v>
      </c>
      <c r="O3215" s="71" t="n">
        <f aca="false">F3215*J3215</f>
        <v>2</v>
      </c>
      <c r="P3215" s="71" t="n">
        <f aca="false">E3215*J3215</f>
        <v>0</v>
      </c>
    </row>
    <row r="3216" customFormat="false" ht="15" hidden="false" customHeight="false" outlineLevel="0" collapsed="false">
      <c r="A3216" s="71" t="s">
        <v>59</v>
      </c>
      <c r="B3216" s="71" t="s">
        <v>49</v>
      </c>
      <c r="C3216" s="71" t="s">
        <v>1223</v>
      </c>
      <c r="D3216" s="72" t="n">
        <v>0</v>
      </c>
      <c r="E3216" s="71" t="n">
        <v>0</v>
      </c>
      <c r="F3216" s="71" t="n">
        <v>1</v>
      </c>
      <c r="G3216" s="72" t="n">
        <v>59.95</v>
      </c>
      <c r="H3216" s="72" t="n">
        <v>59.95</v>
      </c>
      <c r="I3216" s="71" t="n">
        <f aca="false">IF(B3216&gt;=Settings!$B$23,1,0)</f>
        <v>0</v>
      </c>
      <c r="J3216" s="71" t="n">
        <v>1</v>
      </c>
      <c r="K3216" s="71" t="n">
        <f aca="false">F3216*I3216*J3216</f>
        <v>0</v>
      </c>
      <c r="L3216" s="71" t="n">
        <f aca="false">E3216*I3216*J3216</f>
        <v>0</v>
      </c>
      <c r="M3216" s="72" t="n">
        <f aca="false">G3216*I3216*J3216</f>
        <v>0</v>
      </c>
      <c r="N3216" s="72" t="n">
        <f aca="false">D3216*I3216*J3216</f>
        <v>-0</v>
      </c>
      <c r="O3216" s="71" t="n">
        <f aca="false">F3216*J3216</f>
        <v>1</v>
      </c>
      <c r="P3216" s="71" t="n">
        <f aca="false">E3216*J3216</f>
        <v>0</v>
      </c>
    </row>
    <row r="3217" customFormat="false" ht="15" hidden="false" customHeight="false" outlineLevel="0" collapsed="false">
      <c r="A3217" s="71" t="s">
        <v>59</v>
      </c>
      <c r="B3217" s="71" t="s">
        <v>49</v>
      </c>
      <c r="C3217" s="71" t="s">
        <v>361</v>
      </c>
      <c r="D3217" s="72" t="n">
        <v>0</v>
      </c>
      <c r="E3217" s="71" t="n">
        <v>0</v>
      </c>
      <c r="F3217" s="71" t="n">
        <v>8</v>
      </c>
      <c r="G3217" s="72" t="n">
        <v>554.6</v>
      </c>
      <c r="H3217" s="72" t="n">
        <v>554.6</v>
      </c>
      <c r="I3217" s="71" t="n">
        <f aca="false">IF(B3217&gt;=Settings!$B$23,1,0)</f>
        <v>0</v>
      </c>
      <c r="J3217" s="71" t="n">
        <v>1</v>
      </c>
      <c r="K3217" s="71" t="n">
        <f aca="false">F3217*I3217*J3217</f>
        <v>0</v>
      </c>
      <c r="L3217" s="71" t="n">
        <f aca="false">E3217*I3217*J3217</f>
        <v>0</v>
      </c>
      <c r="M3217" s="72" t="n">
        <f aca="false">G3217*I3217*J3217</f>
        <v>0</v>
      </c>
      <c r="N3217" s="72" t="n">
        <f aca="false">D3217*I3217*J3217</f>
        <v>-0</v>
      </c>
      <c r="O3217" s="71" t="n">
        <f aca="false">F3217*J3217</f>
        <v>8</v>
      </c>
      <c r="P3217" s="71" t="n">
        <f aca="false">E3217*J3217</f>
        <v>0</v>
      </c>
    </row>
    <row r="3218" customFormat="false" ht="15" hidden="false" customHeight="false" outlineLevel="0" collapsed="false">
      <c r="A3218" s="71" t="s">
        <v>59</v>
      </c>
      <c r="B3218" s="71" t="s">
        <v>49</v>
      </c>
      <c r="C3218" s="71" t="s">
        <v>1161</v>
      </c>
      <c r="D3218" s="72" t="n">
        <v>0</v>
      </c>
      <c r="E3218" s="71" t="n">
        <v>0</v>
      </c>
      <c r="F3218" s="71" t="n">
        <v>1</v>
      </c>
      <c r="G3218" s="72" t="n">
        <v>147.95</v>
      </c>
      <c r="H3218" s="72" t="n">
        <v>147.95</v>
      </c>
      <c r="I3218" s="71" t="n">
        <f aca="false">IF(B3218&gt;=Settings!$B$23,1,0)</f>
        <v>0</v>
      </c>
      <c r="J3218" s="71" t="n">
        <v>1</v>
      </c>
      <c r="K3218" s="71" t="n">
        <f aca="false">F3218*I3218*J3218</f>
        <v>0</v>
      </c>
      <c r="L3218" s="71" t="n">
        <f aca="false">E3218*I3218*J3218</f>
        <v>0</v>
      </c>
      <c r="M3218" s="72" t="n">
        <f aca="false">G3218*I3218*J3218</f>
        <v>0</v>
      </c>
      <c r="N3218" s="72" t="n">
        <f aca="false">D3218*I3218*J3218</f>
        <v>-0</v>
      </c>
      <c r="O3218" s="71" t="n">
        <f aca="false">F3218*J3218</f>
        <v>1</v>
      </c>
      <c r="P3218" s="71" t="n">
        <f aca="false">E3218*J3218</f>
        <v>0</v>
      </c>
    </row>
    <row r="3219" customFormat="false" ht="15" hidden="false" customHeight="false" outlineLevel="0" collapsed="false">
      <c r="A3219" s="71" t="s">
        <v>59</v>
      </c>
      <c r="B3219" s="71" t="s">
        <v>49</v>
      </c>
      <c r="C3219" s="71" t="s">
        <v>1280</v>
      </c>
      <c r="D3219" s="72" t="n">
        <v>0</v>
      </c>
      <c r="E3219" s="71" t="n">
        <v>0</v>
      </c>
      <c r="F3219" s="71" t="n">
        <v>2</v>
      </c>
      <c r="G3219" s="72" t="n">
        <v>181.9</v>
      </c>
      <c r="H3219" s="72" t="n">
        <v>181.9</v>
      </c>
      <c r="I3219" s="71" t="n">
        <f aca="false">IF(B3219&gt;=Settings!$B$23,1,0)</f>
        <v>0</v>
      </c>
      <c r="J3219" s="71" t="n">
        <v>1</v>
      </c>
      <c r="K3219" s="71" t="n">
        <f aca="false">F3219*I3219*J3219</f>
        <v>0</v>
      </c>
      <c r="L3219" s="71" t="n">
        <f aca="false">E3219*I3219*J3219</f>
        <v>0</v>
      </c>
      <c r="M3219" s="72" t="n">
        <f aca="false">G3219*I3219*J3219</f>
        <v>0</v>
      </c>
      <c r="N3219" s="72" t="n">
        <f aca="false">D3219*I3219*J3219</f>
        <v>-0</v>
      </c>
      <c r="O3219" s="71" t="n">
        <f aca="false">F3219*J3219</f>
        <v>2</v>
      </c>
      <c r="P3219" s="71" t="n">
        <f aca="false">E3219*J3219</f>
        <v>0</v>
      </c>
    </row>
    <row r="3220" customFormat="false" ht="15" hidden="false" customHeight="false" outlineLevel="0" collapsed="false">
      <c r="A3220" s="71" t="s">
        <v>61</v>
      </c>
      <c r="B3220" s="71" t="s">
        <v>49</v>
      </c>
      <c r="C3220" s="71" t="s">
        <v>602</v>
      </c>
      <c r="D3220" s="72" t="n">
        <v>0</v>
      </c>
      <c r="E3220" s="71" t="n">
        <v>0</v>
      </c>
      <c r="F3220" s="71" t="n">
        <v>11</v>
      </c>
      <c r="G3220" s="72" t="n">
        <v>102.61</v>
      </c>
      <c r="H3220" s="72" t="n">
        <v>95.54</v>
      </c>
      <c r="I3220" s="71" t="n">
        <f aca="false">IF(B3220&gt;=Settings!$B$23,1,0)</f>
        <v>0</v>
      </c>
      <c r="J3220" s="71" t="n">
        <v>1</v>
      </c>
      <c r="K3220" s="71" t="n">
        <f aca="false">F3220*I3220*J3220</f>
        <v>0</v>
      </c>
      <c r="L3220" s="71" t="n">
        <f aca="false">E3220*I3220*J3220</f>
        <v>0</v>
      </c>
      <c r="M3220" s="72" t="n">
        <f aca="false">G3220*I3220*J3220</f>
        <v>0</v>
      </c>
      <c r="N3220" s="72" t="n">
        <f aca="false">D3220*I3220*J3220</f>
        <v>-0</v>
      </c>
      <c r="O3220" s="71" t="n">
        <f aca="false">F3220*J3220</f>
        <v>11</v>
      </c>
      <c r="P3220" s="71" t="n">
        <f aca="false">E3220*J3220</f>
        <v>0</v>
      </c>
    </row>
    <row r="3221" customFormat="false" ht="15" hidden="false" customHeight="false" outlineLevel="0" collapsed="false">
      <c r="A3221" s="71" t="s">
        <v>60</v>
      </c>
      <c r="B3221" s="71" t="s">
        <v>49</v>
      </c>
      <c r="C3221" s="71" t="s">
        <v>1322</v>
      </c>
      <c r="D3221" s="72" t="n">
        <v>838.6</v>
      </c>
      <c r="E3221" s="71" t="n">
        <v>8</v>
      </c>
      <c r="F3221" s="71" t="n">
        <v>115</v>
      </c>
      <c r="G3221" s="72" t="n">
        <v>11779.25</v>
      </c>
      <c r="H3221" s="72" t="n">
        <v>10940.65</v>
      </c>
      <c r="I3221" s="71" t="n">
        <f aca="false">IF(B3221&gt;=Settings!$B$23,1,0)</f>
        <v>0</v>
      </c>
      <c r="J3221" s="71" t="n">
        <v>1</v>
      </c>
      <c r="K3221" s="71" t="n">
        <f aca="false">F3221*I3221*J3221</f>
        <v>0</v>
      </c>
      <c r="L3221" s="71" t="n">
        <f aca="false">E3221*I3221*J3221</f>
        <v>0</v>
      </c>
      <c r="M3221" s="72" t="n">
        <f aca="false">G3221*I3221*J3221</f>
        <v>0</v>
      </c>
      <c r="N3221" s="72" t="n">
        <f aca="false">D3221*I3221*J3221</f>
        <v>0</v>
      </c>
      <c r="O3221" s="71" t="n">
        <f aca="false">F3221*J3221</f>
        <v>115</v>
      </c>
      <c r="P3221" s="71" t="n">
        <f aca="false">E3221*J3221</f>
        <v>8</v>
      </c>
    </row>
    <row r="3222" customFormat="false" ht="15" hidden="false" customHeight="false" outlineLevel="0" collapsed="false">
      <c r="A3222" s="71" t="s">
        <v>59</v>
      </c>
      <c r="B3222" s="71" t="s">
        <v>49</v>
      </c>
      <c r="C3222" s="71" t="s">
        <v>1703</v>
      </c>
      <c r="D3222" s="72" t="n">
        <v>0</v>
      </c>
      <c r="E3222" s="71" t="n">
        <v>0</v>
      </c>
      <c r="F3222" s="71" t="n">
        <v>2</v>
      </c>
      <c r="G3222" s="72" t="n">
        <v>174.9</v>
      </c>
      <c r="H3222" s="72" t="n">
        <v>174.9</v>
      </c>
      <c r="I3222" s="71" t="n">
        <f aca="false">IF(B3222&gt;=Settings!$B$23,1,0)</f>
        <v>0</v>
      </c>
      <c r="J3222" s="71" t="n">
        <v>1</v>
      </c>
      <c r="K3222" s="71" t="n">
        <f aca="false">F3222*I3222*J3222</f>
        <v>0</v>
      </c>
      <c r="L3222" s="71" t="n">
        <f aca="false">E3222*I3222*J3222</f>
        <v>0</v>
      </c>
      <c r="M3222" s="72" t="n">
        <f aca="false">G3222*I3222*J3222</f>
        <v>0</v>
      </c>
      <c r="N3222" s="72" t="n">
        <f aca="false">D3222*I3222*J3222</f>
        <v>-0</v>
      </c>
      <c r="O3222" s="71" t="n">
        <f aca="false">F3222*J3222</f>
        <v>2</v>
      </c>
      <c r="P3222" s="71" t="n">
        <f aca="false">E3222*J3222</f>
        <v>0</v>
      </c>
    </row>
    <row r="3223" customFormat="false" ht="15" hidden="false" customHeight="false" outlineLevel="0" collapsed="false">
      <c r="A3223" s="71" t="s">
        <v>59</v>
      </c>
      <c r="B3223" s="71" t="s">
        <v>49</v>
      </c>
      <c r="C3223" s="71" t="s">
        <v>120</v>
      </c>
      <c r="D3223" s="72" t="n">
        <v>0</v>
      </c>
      <c r="E3223" s="71" t="n">
        <v>0</v>
      </c>
      <c r="F3223" s="71" t="n">
        <v>13</v>
      </c>
      <c r="G3223" s="72" t="n">
        <v>1343.38</v>
      </c>
      <c r="H3223" s="72" t="n">
        <v>1343.38</v>
      </c>
      <c r="I3223" s="71" t="n">
        <f aca="false">IF(B3223&gt;=Settings!$B$23,1,0)</f>
        <v>0</v>
      </c>
      <c r="J3223" s="71" t="n">
        <v>1</v>
      </c>
      <c r="K3223" s="71" t="n">
        <f aca="false">F3223*I3223*J3223</f>
        <v>0</v>
      </c>
      <c r="L3223" s="71" t="n">
        <f aca="false">E3223*I3223*J3223</f>
        <v>0</v>
      </c>
      <c r="M3223" s="72" t="n">
        <f aca="false">G3223*I3223*J3223</f>
        <v>0</v>
      </c>
      <c r="N3223" s="72" t="n">
        <f aca="false">D3223*I3223*J3223</f>
        <v>-0</v>
      </c>
      <c r="O3223" s="71" t="n">
        <f aca="false">F3223*J3223</f>
        <v>13</v>
      </c>
      <c r="P3223" s="71" t="n">
        <f aca="false">E3223*J3223</f>
        <v>0</v>
      </c>
    </row>
    <row r="3224" customFormat="false" ht="15" hidden="false" customHeight="false" outlineLevel="0" collapsed="false">
      <c r="A3224" s="71" t="s">
        <v>61</v>
      </c>
      <c r="B3224" s="71" t="s">
        <v>49</v>
      </c>
      <c r="C3224" s="71" t="s">
        <v>120</v>
      </c>
      <c r="D3224" s="72" t="n">
        <v>0</v>
      </c>
      <c r="E3224" s="71" t="n">
        <v>0</v>
      </c>
      <c r="F3224" s="71" t="n">
        <v>6</v>
      </c>
      <c r="G3224" s="72" t="n">
        <v>592.95</v>
      </c>
      <c r="H3224" s="72" t="n">
        <v>563.52</v>
      </c>
      <c r="I3224" s="71" t="n">
        <f aca="false">IF(B3224&gt;=Settings!$B$23,1,0)</f>
        <v>0</v>
      </c>
      <c r="J3224" s="71" t="n">
        <v>1</v>
      </c>
      <c r="K3224" s="71" t="n">
        <f aca="false">F3224*I3224*J3224</f>
        <v>0</v>
      </c>
      <c r="L3224" s="71" t="n">
        <f aca="false">E3224*I3224*J3224</f>
        <v>0</v>
      </c>
      <c r="M3224" s="72" t="n">
        <f aca="false">G3224*I3224*J3224</f>
        <v>0</v>
      </c>
      <c r="N3224" s="72" t="n">
        <f aca="false">D3224*I3224*J3224</f>
        <v>-0</v>
      </c>
      <c r="O3224" s="71" t="n">
        <f aca="false">F3224*J3224</f>
        <v>6</v>
      </c>
      <c r="P3224" s="71" t="n">
        <f aca="false">E3224*J3224</f>
        <v>0</v>
      </c>
    </row>
    <row r="3225" customFormat="false" ht="15" hidden="false" customHeight="false" outlineLevel="0" collapsed="false">
      <c r="A3225" s="71" t="s">
        <v>59</v>
      </c>
      <c r="B3225" s="71" t="s">
        <v>49</v>
      </c>
      <c r="C3225" s="71" t="s">
        <v>891</v>
      </c>
      <c r="D3225" s="72" t="n">
        <v>0</v>
      </c>
      <c r="E3225" s="71" t="n">
        <v>0</v>
      </c>
      <c r="F3225" s="71" t="n">
        <v>2</v>
      </c>
      <c r="G3225" s="72" t="n">
        <v>251.9</v>
      </c>
      <c r="H3225" s="72" t="n">
        <v>251.9</v>
      </c>
      <c r="I3225" s="71" t="n">
        <f aca="false">IF(B3225&gt;=Settings!$B$23,1,0)</f>
        <v>0</v>
      </c>
      <c r="J3225" s="71" t="n">
        <v>1</v>
      </c>
      <c r="K3225" s="71" t="n">
        <f aca="false">F3225*I3225*J3225</f>
        <v>0</v>
      </c>
      <c r="L3225" s="71" t="n">
        <f aca="false">E3225*I3225*J3225</f>
        <v>0</v>
      </c>
      <c r="M3225" s="72" t="n">
        <f aca="false">G3225*I3225*J3225</f>
        <v>0</v>
      </c>
      <c r="N3225" s="72" t="n">
        <f aca="false">D3225*I3225*J3225</f>
        <v>-0</v>
      </c>
      <c r="O3225" s="71" t="n">
        <f aca="false">F3225*J3225</f>
        <v>2</v>
      </c>
      <c r="P3225" s="71" t="n">
        <f aca="false">E3225*J3225</f>
        <v>0</v>
      </c>
    </row>
    <row r="3226" customFormat="false" ht="15" hidden="false" customHeight="false" outlineLevel="0" collapsed="false">
      <c r="A3226" s="71" t="s">
        <v>59</v>
      </c>
      <c r="B3226" s="71" t="s">
        <v>49</v>
      </c>
      <c r="C3226" s="71" t="s">
        <v>1112</v>
      </c>
      <c r="D3226" s="72" t="n">
        <v>0</v>
      </c>
      <c r="E3226" s="71" t="n">
        <v>0</v>
      </c>
      <c r="F3226" s="71" t="n">
        <v>2</v>
      </c>
      <c r="G3226" s="72" t="n">
        <v>254.038</v>
      </c>
      <c r="H3226" s="72" t="n">
        <v>254.038</v>
      </c>
      <c r="I3226" s="71" t="n">
        <f aca="false">IF(B3226&gt;=Settings!$B$23,1,0)</f>
        <v>0</v>
      </c>
      <c r="J3226" s="71" t="n">
        <v>1</v>
      </c>
      <c r="K3226" s="71" t="n">
        <f aca="false">F3226*I3226*J3226</f>
        <v>0</v>
      </c>
      <c r="L3226" s="71" t="n">
        <f aca="false">E3226*I3226*J3226</f>
        <v>0</v>
      </c>
      <c r="M3226" s="72" t="n">
        <f aca="false">G3226*I3226*J3226</f>
        <v>0</v>
      </c>
      <c r="N3226" s="72" t="n">
        <f aca="false">D3226*I3226*J3226</f>
        <v>-0</v>
      </c>
      <c r="O3226" s="71" t="n">
        <f aca="false">F3226*J3226</f>
        <v>2</v>
      </c>
      <c r="P3226" s="71" t="n">
        <f aca="false">E3226*J3226</f>
        <v>0</v>
      </c>
    </row>
    <row r="3227" customFormat="false" ht="15" hidden="false" customHeight="false" outlineLevel="0" collapsed="false">
      <c r="A3227" s="71" t="s">
        <v>59</v>
      </c>
      <c r="B3227" s="71" t="s">
        <v>49</v>
      </c>
      <c r="C3227" s="71" t="s">
        <v>1117</v>
      </c>
      <c r="D3227" s="72" t="n">
        <v>0</v>
      </c>
      <c r="E3227" s="71" t="n">
        <v>0</v>
      </c>
      <c r="F3227" s="71" t="n">
        <v>6</v>
      </c>
      <c r="G3227" s="72" t="n">
        <v>137.7</v>
      </c>
      <c r="H3227" s="72" t="n">
        <v>137.7</v>
      </c>
      <c r="I3227" s="71" t="n">
        <f aca="false">IF(B3227&gt;=Settings!$B$23,1,0)</f>
        <v>0</v>
      </c>
      <c r="J3227" s="71" t="n">
        <v>1</v>
      </c>
      <c r="K3227" s="71" t="n">
        <f aca="false">F3227*I3227*J3227</f>
        <v>0</v>
      </c>
      <c r="L3227" s="71" t="n">
        <f aca="false">E3227*I3227*J3227</f>
        <v>0</v>
      </c>
      <c r="M3227" s="72" t="n">
        <f aca="false">G3227*I3227*J3227</f>
        <v>0</v>
      </c>
      <c r="N3227" s="72" t="n">
        <f aca="false">D3227*I3227*J3227</f>
        <v>-0</v>
      </c>
      <c r="O3227" s="71" t="n">
        <f aca="false">F3227*J3227</f>
        <v>6</v>
      </c>
      <c r="P3227" s="71" t="n">
        <f aca="false">E3227*J3227</f>
        <v>0</v>
      </c>
    </row>
    <row r="3228" customFormat="false" ht="15" hidden="false" customHeight="false" outlineLevel="0" collapsed="false">
      <c r="A3228" s="71" t="s">
        <v>59</v>
      </c>
      <c r="B3228" s="71" t="s">
        <v>49</v>
      </c>
      <c r="C3228" s="71" t="s">
        <v>1116</v>
      </c>
      <c r="D3228" s="72" t="n">
        <v>0</v>
      </c>
      <c r="E3228" s="71" t="n">
        <v>0</v>
      </c>
      <c r="F3228" s="71" t="n">
        <v>9</v>
      </c>
      <c r="G3228" s="72" t="n">
        <v>134.91</v>
      </c>
      <c r="H3228" s="72" t="n">
        <v>134.91</v>
      </c>
      <c r="I3228" s="71" t="n">
        <f aca="false">IF(B3228&gt;=Settings!$B$23,1,0)</f>
        <v>0</v>
      </c>
      <c r="J3228" s="71" t="n">
        <v>1</v>
      </c>
      <c r="K3228" s="71" t="n">
        <f aca="false">F3228*I3228*J3228</f>
        <v>0</v>
      </c>
      <c r="L3228" s="71" t="n">
        <f aca="false">E3228*I3228*J3228</f>
        <v>0</v>
      </c>
      <c r="M3228" s="72" t="n">
        <f aca="false">G3228*I3228*J3228</f>
        <v>0</v>
      </c>
      <c r="N3228" s="72" t="n">
        <f aca="false">D3228*I3228*J3228</f>
        <v>-0</v>
      </c>
      <c r="O3228" s="71" t="n">
        <f aca="false">F3228*J3228</f>
        <v>9</v>
      </c>
      <c r="P3228" s="71" t="n">
        <f aca="false">E3228*J3228</f>
        <v>0</v>
      </c>
    </row>
    <row r="3229" customFormat="false" ht="15" hidden="false" customHeight="false" outlineLevel="0" collapsed="false">
      <c r="A3229" s="71" t="s">
        <v>59</v>
      </c>
      <c r="B3229" s="71" t="s">
        <v>49</v>
      </c>
      <c r="C3229" s="71" t="s">
        <v>1202</v>
      </c>
      <c r="D3229" s="72" t="n">
        <v>0</v>
      </c>
      <c r="E3229" s="71" t="n">
        <v>0</v>
      </c>
      <c r="F3229" s="71" t="n">
        <v>1</v>
      </c>
      <c r="G3229" s="72" t="n">
        <v>9.95</v>
      </c>
      <c r="H3229" s="72" t="n">
        <v>9.95</v>
      </c>
      <c r="I3229" s="71" t="n">
        <f aca="false">IF(B3229&gt;=Settings!$B$23,1,0)</f>
        <v>0</v>
      </c>
      <c r="J3229" s="71" t="n">
        <v>1</v>
      </c>
      <c r="K3229" s="71" t="n">
        <f aca="false">F3229*I3229*J3229</f>
        <v>0</v>
      </c>
      <c r="L3229" s="71" t="n">
        <f aca="false">E3229*I3229*J3229</f>
        <v>0</v>
      </c>
      <c r="M3229" s="72" t="n">
        <f aca="false">G3229*I3229*J3229</f>
        <v>0</v>
      </c>
      <c r="N3229" s="72" t="n">
        <f aca="false">D3229*I3229*J3229</f>
        <v>-0</v>
      </c>
      <c r="O3229" s="71" t="n">
        <f aca="false">F3229*J3229</f>
        <v>1</v>
      </c>
      <c r="P3229" s="71" t="n">
        <f aca="false">E3229*J3229</f>
        <v>0</v>
      </c>
    </row>
    <row r="3230" customFormat="false" ht="15" hidden="false" customHeight="false" outlineLevel="0" collapsed="false">
      <c r="A3230" s="71" t="s">
        <v>61</v>
      </c>
      <c r="B3230" s="71" t="s">
        <v>49</v>
      </c>
      <c r="C3230" s="71" t="s">
        <v>1248</v>
      </c>
      <c r="D3230" s="72" t="n">
        <v>0</v>
      </c>
      <c r="E3230" s="71" t="n">
        <v>0</v>
      </c>
      <c r="F3230" s="71" t="n">
        <v>1</v>
      </c>
      <c r="G3230" s="72" t="n">
        <v>118.14</v>
      </c>
      <c r="H3230" s="72" t="n">
        <v>118.14</v>
      </c>
      <c r="I3230" s="71" t="n">
        <f aca="false">IF(B3230&gt;=Settings!$B$23,1,0)</f>
        <v>0</v>
      </c>
      <c r="J3230" s="71" t="n">
        <v>1</v>
      </c>
      <c r="K3230" s="71" t="n">
        <f aca="false">F3230*I3230*J3230</f>
        <v>0</v>
      </c>
      <c r="L3230" s="71" t="n">
        <f aca="false">E3230*I3230*J3230</f>
        <v>0</v>
      </c>
      <c r="M3230" s="72" t="n">
        <f aca="false">G3230*I3230*J3230</f>
        <v>0</v>
      </c>
      <c r="N3230" s="72" t="n">
        <f aca="false">D3230*I3230*J3230</f>
        <v>-0</v>
      </c>
      <c r="O3230" s="71" t="n">
        <f aca="false">F3230*J3230</f>
        <v>1</v>
      </c>
      <c r="P3230" s="71" t="n">
        <f aca="false">E3230*J3230</f>
        <v>0</v>
      </c>
    </row>
    <row r="3231" customFormat="false" ht="15" hidden="false" customHeight="false" outlineLevel="0" collapsed="false">
      <c r="A3231" s="71" t="s">
        <v>59</v>
      </c>
      <c r="B3231" s="71" t="s">
        <v>49</v>
      </c>
      <c r="C3231" s="71" t="s">
        <v>1172</v>
      </c>
      <c r="D3231" s="72" t="n">
        <v>0</v>
      </c>
      <c r="E3231" s="71" t="n">
        <v>0</v>
      </c>
      <c r="F3231" s="71" t="n">
        <v>1</v>
      </c>
      <c r="G3231" s="72" t="n">
        <v>109.95</v>
      </c>
      <c r="H3231" s="72" t="n">
        <v>109.95</v>
      </c>
      <c r="I3231" s="71" t="n">
        <f aca="false">IF(B3231&gt;=Settings!$B$23,1,0)</f>
        <v>0</v>
      </c>
      <c r="J3231" s="71" t="n">
        <v>1</v>
      </c>
      <c r="K3231" s="71" t="n">
        <f aca="false">F3231*I3231*J3231</f>
        <v>0</v>
      </c>
      <c r="L3231" s="71" t="n">
        <f aca="false">E3231*I3231*J3231</f>
        <v>0</v>
      </c>
      <c r="M3231" s="72" t="n">
        <f aca="false">G3231*I3231*J3231</f>
        <v>0</v>
      </c>
      <c r="N3231" s="72" t="n">
        <f aca="false">D3231*I3231*J3231</f>
        <v>-0</v>
      </c>
      <c r="O3231" s="71" t="n">
        <f aca="false">F3231*J3231</f>
        <v>1</v>
      </c>
      <c r="P3231" s="71" t="n">
        <f aca="false">E3231*J3231</f>
        <v>0</v>
      </c>
    </row>
    <row r="3232" customFormat="false" ht="15" hidden="false" customHeight="false" outlineLevel="0" collapsed="false">
      <c r="A3232" s="71" t="s">
        <v>63</v>
      </c>
      <c r="B3232" s="71" t="s">
        <v>49</v>
      </c>
      <c r="C3232" s="71" t="s">
        <v>2161</v>
      </c>
      <c r="D3232" s="72" t="n">
        <v>0</v>
      </c>
      <c r="E3232" s="71" t="n">
        <v>0</v>
      </c>
      <c r="F3232" s="71" t="n">
        <v>1</v>
      </c>
      <c r="G3232" s="72" t="n">
        <v>79.95</v>
      </c>
      <c r="H3232" s="72" t="n">
        <v>79.95</v>
      </c>
      <c r="I3232" s="71" t="n">
        <f aca="false">IF(B3232&gt;=Settings!$B$23,1,0)</f>
        <v>0</v>
      </c>
      <c r="J3232" s="71" t="n">
        <v>1</v>
      </c>
      <c r="K3232" s="71" t="n">
        <f aca="false">F3232*I3232*J3232</f>
        <v>0</v>
      </c>
      <c r="L3232" s="71" t="n">
        <f aca="false">E3232*I3232*J3232</f>
        <v>0</v>
      </c>
      <c r="M3232" s="72" t="n">
        <f aca="false">G3232*I3232*J3232</f>
        <v>0</v>
      </c>
      <c r="N3232" s="72" t="n">
        <f aca="false">D3232*I3232*J3232</f>
        <v>-0</v>
      </c>
      <c r="O3232" s="71" t="n">
        <f aca="false">F3232*J3232</f>
        <v>1</v>
      </c>
      <c r="P3232" s="71" t="n">
        <f aca="false">E3232*J3232</f>
        <v>0</v>
      </c>
    </row>
    <row r="3233" customFormat="false" ht="15" hidden="false" customHeight="false" outlineLevel="0" collapsed="false">
      <c r="A3233" s="71" t="s">
        <v>59</v>
      </c>
      <c r="B3233" s="71" t="s">
        <v>49</v>
      </c>
      <c r="C3233" s="71" t="s">
        <v>1044</v>
      </c>
      <c r="D3233" s="72" t="n">
        <v>0</v>
      </c>
      <c r="E3233" s="71" t="n">
        <v>0</v>
      </c>
      <c r="F3233" s="71" t="n">
        <v>2</v>
      </c>
      <c r="G3233" s="72" t="n">
        <v>151.9</v>
      </c>
      <c r="H3233" s="72" t="n">
        <v>151.9</v>
      </c>
      <c r="I3233" s="71" t="n">
        <f aca="false">IF(B3233&gt;=Settings!$B$23,1,0)</f>
        <v>0</v>
      </c>
      <c r="J3233" s="71" t="n">
        <v>1</v>
      </c>
      <c r="K3233" s="71" t="n">
        <f aca="false">F3233*I3233*J3233</f>
        <v>0</v>
      </c>
      <c r="L3233" s="71" t="n">
        <f aca="false">E3233*I3233*J3233</f>
        <v>0</v>
      </c>
      <c r="M3233" s="72" t="n">
        <f aca="false">G3233*I3233*J3233</f>
        <v>0</v>
      </c>
      <c r="N3233" s="72" t="n">
        <f aca="false">D3233*I3233*J3233</f>
        <v>-0</v>
      </c>
      <c r="O3233" s="71" t="n">
        <f aca="false">F3233*J3233</f>
        <v>2</v>
      </c>
      <c r="P3233" s="71" t="n">
        <f aca="false">E3233*J3233</f>
        <v>0</v>
      </c>
    </row>
    <row r="3234" customFormat="false" ht="15" hidden="false" customHeight="false" outlineLevel="0" collapsed="false">
      <c r="A3234" s="71" t="s">
        <v>61</v>
      </c>
      <c r="B3234" s="71" t="s">
        <v>49</v>
      </c>
      <c r="C3234" s="71" t="s">
        <v>977</v>
      </c>
      <c r="D3234" s="72" t="n">
        <v>8.95</v>
      </c>
      <c r="E3234" s="71" t="n">
        <v>1</v>
      </c>
      <c r="F3234" s="71" t="n">
        <v>5</v>
      </c>
      <c r="G3234" s="72" t="n">
        <v>43.13</v>
      </c>
      <c r="H3234" s="72" t="n">
        <v>34.18</v>
      </c>
      <c r="I3234" s="71" t="n">
        <f aca="false">IF(B3234&gt;=Settings!$B$23,1,0)</f>
        <v>0</v>
      </c>
      <c r="J3234" s="71" t="n">
        <v>1</v>
      </c>
      <c r="K3234" s="71" t="n">
        <f aca="false">F3234*I3234*J3234</f>
        <v>0</v>
      </c>
      <c r="L3234" s="71" t="n">
        <f aca="false">E3234*I3234*J3234</f>
        <v>0</v>
      </c>
      <c r="M3234" s="72" t="n">
        <f aca="false">G3234*I3234*J3234</f>
        <v>0</v>
      </c>
      <c r="N3234" s="72" t="n">
        <f aca="false">D3234*I3234*J3234</f>
        <v>0</v>
      </c>
      <c r="O3234" s="71" t="n">
        <f aca="false">F3234*J3234</f>
        <v>5</v>
      </c>
      <c r="P3234" s="71" t="n">
        <f aca="false">E3234*J3234</f>
        <v>1</v>
      </c>
    </row>
    <row r="3235" customFormat="false" ht="15" hidden="false" customHeight="false" outlineLevel="0" collapsed="false">
      <c r="A3235" s="71" t="s">
        <v>61</v>
      </c>
      <c r="B3235" s="71" t="s">
        <v>49</v>
      </c>
      <c r="C3235" s="71" t="s">
        <v>1078</v>
      </c>
      <c r="D3235" s="72" t="n">
        <v>0</v>
      </c>
      <c r="E3235" s="71" t="n">
        <v>0</v>
      </c>
      <c r="F3235" s="71" t="n">
        <v>1</v>
      </c>
      <c r="G3235" s="72" t="n">
        <v>86.32</v>
      </c>
      <c r="H3235" s="72" t="n">
        <v>86.32</v>
      </c>
      <c r="I3235" s="71" t="n">
        <f aca="false">IF(B3235&gt;=Settings!$B$23,1,0)</f>
        <v>0</v>
      </c>
      <c r="J3235" s="71" t="n">
        <v>1</v>
      </c>
      <c r="K3235" s="71" t="n">
        <f aca="false">F3235*I3235*J3235</f>
        <v>0</v>
      </c>
      <c r="L3235" s="71" t="n">
        <f aca="false">E3235*I3235*J3235</f>
        <v>0</v>
      </c>
      <c r="M3235" s="72" t="n">
        <f aca="false">G3235*I3235*J3235</f>
        <v>0</v>
      </c>
      <c r="N3235" s="72" t="n">
        <f aca="false">D3235*I3235*J3235</f>
        <v>-0</v>
      </c>
      <c r="O3235" s="71" t="n">
        <f aca="false">F3235*J3235</f>
        <v>1</v>
      </c>
      <c r="P3235" s="71" t="n">
        <f aca="false">E3235*J3235</f>
        <v>0</v>
      </c>
    </row>
    <row r="3236" customFormat="false" ht="15" hidden="false" customHeight="false" outlineLevel="0" collapsed="false">
      <c r="A3236" s="71" t="s">
        <v>60</v>
      </c>
      <c r="B3236" s="71" t="s">
        <v>49</v>
      </c>
      <c r="C3236" s="71" t="s">
        <v>1252</v>
      </c>
      <c r="D3236" s="72" t="n">
        <v>0</v>
      </c>
      <c r="E3236" s="71" t="n">
        <v>0</v>
      </c>
      <c r="F3236" s="71" t="n">
        <v>29</v>
      </c>
      <c r="G3236" s="72" t="n">
        <v>3703.55</v>
      </c>
      <c r="H3236" s="72" t="n">
        <v>3703.55</v>
      </c>
      <c r="I3236" s="71" t="n">
        <f aca="false">IF(B3236&gt;=Settings!$B$23,1,0)</f>
        <v>0</v>
      </c>
      <c r="J3236" s="71" t="n">
        <v>1</v>
      </c>
      <c r="K3236" s="71" t="n">
        <f aca="false">F3236*I3236*J3236</f>
        <v>0</v>
      </c>
      <c r="L3236" s="71" t="n">
        <f aca="false">E3236*I3236*J3236</f>
        <v>0</v>
      </c>
      <c r="M3236" s="72" t="n">
        <f aca="false">G3236*I3236*J3236</f>
        <v>0</v>
      </c>
      <c r="N3236" s="72" t="n">
        <f aca="false">D3236*I3236*J3236</f>
        <v>-0</v>
      </c>
      <c r="O3236" s="71" t="n">
        <f aca="false">F3236*J3236</f>
        <v>29</v>
      </c>
      <c r="P3236" s="71" t="n">
        <f aca="false">E3236*J3236</f>
        <v>0</v>
      </c>
    </row>
    <row r="3237" customFormat="false" ht="15" hidden="false" customHeight="false" outlineLevel="0" collapsed="false">
      <c r="A3237" s="71" t="s">
        <v>59</v>
      </c>
      <c r="B3237" s="71" t="s">
        <v>49</v>
      </c>
      <c r="C3237" s="71" t="s">
        <v>2162</v>
      </c>
      <c r="D3237" s="72" t="n">
        <v>0</v>
      </c>
      <c r="E3237" s="71" t="n">
        <v>0</v>
      </c>
      <c r="F3237" s="71" t="n">
        <v>1</v>
      </c>
      <c r="G3237" s="72" t="n">
        <v>155.327</v>
      </c>
      <c r="H3237" s="72" t="n">
        <v>155.327</v>
      </c>
      <c r="I3237" s="71" t="n">
        <f aca="false">IF(B3237&gt;=Settings!$B$23,1,0)</f>
        <v>0</v>
      </c>
      <c r="J3237" s="71" t="n">
        <v>1</v>
      </c>
      <c r="K3237" s="71" t="n">
        <f aca="false">F3237*I3237*J3237</f>
        <v>0</v>
      </c>
      <c r="L3237" s="71" t="n">
        <f aca="false">E3237*I3237*J3237</f>
        <v>0</v>
      </c>
      <c r="M3237" s="72" t="n">
        <f aca="false">G3237*I3237*J3237</f>
        <v>0</v>
      </c>
      <c r="N3237" s="72" t="n">
        <f aca="false">D3237*I3237*J3237</f>
        <v>-0</v>
      </c>
      <c r="O3237" s="71" t="n">
        <f aca="false">F3237*J3237</f>
        <v>1</v>
      </c>
      <c r="P3237" s="71" t="n">
        <f aca="false">E3237*J3237</f>
        <v>0</v>
      </c>
    </row>
    <row r="3238" customFormat="false" ht="15" hidden="false" customHeight="false" outlineLevel="0" collapsed="false">
      <c r="A3238" s="71" t="s">
        <v>61</v>
      </c>
      <c r="B3238" s="71" t="s">
        <v>49</v>
      </c>
      <c r="C3238" s="71" t="s">
        <v>1128</v>
      </c>
      <c r="D3238" s="72" t="n">
        <v>0</v>
      </c>
      <c r="E3238" s="71" t="n">
        <v>0</v>
      </c>
      <c r="F3238" s="71" t="n">
        <v>10</v>
      </c>
      <c r="G3238" s="72" t="n">
        <v>757.96</v>
      </c>
      <c r="H3238" s="72" t="n">
        <v>746.72</v>
      </c>
      <c r="I3238" s="71" t="n">
        <f aca="false">IF(B3238&gt;=Settings!$B$23,1,0)</f>
        <v>0</v>
      </c>
      <c r="J3238" s="71" t="n">
        <v>1</v>
      </c>
      <c r="K3238" s="71" t="n">
        <f aca="false">F3238*I3238*J3238</f>
        <v>0</v>
      </c>
      <c r="L3238" s="71" t="n">
        <f aca="false">E3238*I3238*J3238</f>
        <v>0</v>
      </c>
      <c r="M3238" s="72" t="n">
        <f aca="false">G3238*I3238*J3238</f>
        <v>0</v>
      </c>
      <c r="N3238" s="72" t="n">
        <f aca="false">D3238*I3238*J3238</f>
        <v>-0</v>
      </c>
      <c r="O3238" s="71" t="n">
        <f aca="false">F3238*J3238</f>
        <v>10</v>
      </c>
      <c r="P3238" s="71" t="n">
        <f aca="false">E3238*J3238</f>
        <v>0</v>
      </c>
    </row>
    <row r="3239" customFormat="false" ht="15" hidden="false" customHeight="false" outlineLevel="0" collapsed="false">
      <c r="A3239" s="71" t="s">
        <v>59</v>
      </c>
      <c r="B3239" s="71" t="s">
        <v>49</v>
      </c>
      <c r="C3239" s="71" t="s">
        <v>1859</v>
      </c>
      <c r="D3239" s="72" t="n">
        <v>0</v>
      </c>
      <c r="E3239" s="71" t="n">
        <v>0</v>
      </c>
      <c r="F3239" s="71" t="n">
        <v>1</v>
      </c>
      <c r="G3239" s="72" t="n">
        <v>91.95</v>
      </c>
      <c r="H3239" s="72" t="n">
        <v>91.95</v>
      </c>
      <c r="I3239" s="71" t="n">
        <f aca="false">IF(B3239&gt;=Settings!$B$23,1,0)</f>
        <v>0</v>
      </c>
      <c r="J3239" s="71" t="n">
        <v>1</v>
      </c>
      <c r="K3239" s="71" t="n">
        <f aca="false">F3239*I3239*J3239</f>
        <v>0</v>
      </c>
      <c r="L3239" s="71" t="n">
        <f aca="false">E3239*I3239*J3239</f>
        <v>0</v>
      </c>
      <c r="M3239" s="72" t="n">
        <f aca="false">G3239*I3239*J3239</f>
        <v>0</v>
      </c>
      <c r="N3239" s="72" t="n">
        <f aca="false">D3239*I3239*J3239</f>
        <v>-0</v>
      </c>
      <c r="O3239" s="71" t="n">
        <f aca="false">F3239*J3239</f>
        <v>1</v>
      </c>
      <c r="P3239" s="71" t="n">
        <f aca="false">E3239*J3239</f>
        <v>0</v>
      </c>
    </row>
    <row r="3240" customFormat="false" ht="15" hidden="false" customHeight="false" outlineLevel="0" collapsed="false">
      <c r="A3240" s="71" t="s">
        <v>59</v>
      </c>
      <c r="B3240" s="71" t="s">
        <v>49</v>
      </c>
      <c r="C3240" s="71" t="s">
        <v>2013</v>
      </c>
      <c r="D3240" s="72" t="n">
        <v>0</v>
      </c>
      <c r="E3240" s="71" t="n">
        <v>0</v>
      </c>
      <c r="F3240" s="71" t="n">
        <v>1</v>
      </c>
      <c r="G3240" s="72" t="n">
        <v>159.95</v>
      </c>
      <c r="H3240" s="72" t="n">
        <v>159.95</v>
      </c>
      <c r="I3240" s="71" t="n">
        <f aca="false">IF(B3240&gt;=Settings!$B$23,1,0)</f>
        <v>0</v>
      </c>
      <c r="J3240" s="71" t="n">
        <v>1</v>
      </c>
      <c r="K3240" s="71" t="n">
        <f aca="false">F3240*I3240*J3240</f>
        <v>0</v>
      </c>
      <c r="L3240" s="71" t="n">
        <f aca="false">E3240*I3240*J3240</f>
        <v>0</v>
      </c>
      <c r="M3240" s="72" t="n">
        <f aca="false">G3240*I3240*J3240</f>
        <v>0</v>
      </c>
      <c r="N3240" s="72" t="n">
        <f aca="false">D3240*I3240*J3240</f>
        <v>-0</v>
      </c>
      <c r="O3240" s="71" t="n">
        <f aca="false">F3240*J3240</f>
        <v>1</v>
      </c>
      <c r="P3240" s="71" t="n">
        <f aca="false">E3240*J3240</f>
        <v>0</v>
      </c>
    </row>
    <row r="3241" customFormat="false" ht="15" hidden="false" customHeight="false" outlineLevel="0" collapsed="false">
      <c r="A3241" s="71" t="s">
        <v>59</v>
      </c>
      <c r="B3241" s="71" t="s">
        <v>49</v>
      </c>
      <c r="C3241" s="71" t="s">
        <v>1479</v>
      </c>
      <c r="D3241" s="72" t="n">
        <v>0</v>
      </c>
      <c r="E3241" s="71" t="n">
        <v>0</v>
      </c>
      <c r="F3241" s="71" t="n">
        <v>2</v>
      </c>
      <c r="G3241" s="72" t="n">
        <v>189.9</v>
      </c>
      <c r="H3241" s="72" t="n">
        <v>189.9</v>
      </c>
      <c r="I3241" s="71" t="n">
        <f aca="false">IF(B3241&gt;=Settings!$B$23,1,0)</f>
        <v>0</v>
      </c>
      <c r="J3241" s="71" t="n">
        <v>1</v>
      </c>
      <c r="K3241" s="71" t="n">
        <f aca="false">F3241*I3241*J3241</f>
        <v>0</v>
      </c>
      <c r="L3241" s="71" t="n">
        <f aca="false">E3241*I3241*J3241</f>
        <v>0</v>
      </c>
      <c r="M3241" s="72" t="n">
        <f aca="false">G3241*I3241*J3241</f>
        <v>0</v>
      </c>
      <c r="N3241" s="72" t="n">
        <f aca="false">D3241*I3241*J3241</f>
        <v>-0</v>
      </c>
      <c r="O3241" s="71" t="n">
        <f aca="false">F3241*J3241</f>
        <v>2</v>
      </c>
      <c r="P3241" s="71" t="n">
        <f aca="false">E3241*J3241</f>
        <v>0</v>
      </c>
    </row>
    <row r="3242" customFormat="false" ht="15" hidden="false" customHeight="false" outlineLevel="0" collapsed="false">
      <c r="A3242" s="71" t="s">
        <v>59</v>
      </c>
      <c r="B3242" s="71" t="s">
        <v>49</v>
      </c>
      <c r="C3242" s="71" t="s">
        <v>1482</v>
      </c>
      <c r="D3242" s="72" t="n">
        <v>0</v>
      </c>
      <c r="E3242" s="71" t="n">
        <v>0</v>
      </c>
      <c r="F3242" s="71" t="n">
        <v>1</v>
      </c>
      <c r="G3242" s="72" t="n">
        <v>132.772</v>
      </c>
      <c r="H3242" s="72" t="n">
        <v>132.772</v>
      </c>
      <c r="I3242" s="71" t="n">
        <f aca="false">IF(B3242&gt;=Settings!$B$23,1,0)</f>
        <v>0</v>
      </c>
      <c r="J3242" s="71" t="n">
        <v>1</v>
      </c>
      <c r="K3242" s="71" t="n">
        <f aca="false">F3242*I3242*J3242</f>
        <v>0</v>
      </c>
      <c r="L3242" s="71" t="n">
        <f aca="false">E3242*I3242*J3242</f>
        <v>0</v>
      </c>
      <c r="M3242" s="72" t="n">
        <f aca="false">G3242*I3242*J3242</f>
        <v>0</v>
      </c>
      <c r="N3242" s="72" t="n">
        <f aca="false">D3242*I3242*J3242</f>
        <v>-0</v>
      </c>
      <c r="O3242" s="71" t="n">
        <f aca="false">F3242*J3242</f>
        <v>1</v>
      </c>
      <c r="P3242" s="71" t="n">
        <f aca="false">E3242*J3242</f>
        <v>0</v>
      </c>
    </row>
    <row r="3243" customFormat="false" ht="15" hidden="false" customHeight="false" outlineLevel="0" collapsed="false">
      <c r="A3243" s="71" t="s">
        <v>60</v>
      </c>
      <c r="B3243" s="71" t="s">
        <v>49</v>
      </c>
      <c r="C3243" s="71" t="s">
        <v>1655</v>
      </c>
      <c r="D3243" s="72" t="n">
        <v>0</v>
      </c>
      <c r="E3243" s="71" t="n">
        <v>0</v>
      </c>
      <c r="F3243" s="71" t="n">
        <v>1</v>
      </c>
      <c r="G3243" s="72" t="n">
        <v>194.95</v>
      </c>
      <c r="H3243" s="72" t="n">
        <v>194.95</v>
      </c>
      <c r="I3243" s="71" t="n">
        <f aca="false">IF(B3243&gt;=Settings!$B$23,1,0)</f>
        <v>0</v>
      </c>
      <c r="J3243" s="71" t="n">
        <v>1</v>
      </c>
      <c r="K3243" s="71" t="n">
        <f aca="false">F3243*I3243*J3243</f>
        <v>0</v>
      </c>
      <c r="L3243" s="71" t="n">
        <f aca="false">E3243*I3243*J3243</f>
        <v>0</v>
      </c>
      <c r="M3243" s="72" t="n">
        <f aca="false">G3243*I3243*J3243</f>
        <v>0</v>
      </c>
      <c r="N3243" s="72" t="n">
        <f aca="false">D3243*I3243*J3243</f>
        <v>-0</v>
      </c>
      <c r="O3243" s="71" t="n">
        <f aca="false">F3243*J3243</f>
        <v>1</v>
      </c>
      <c r="P3243" s="71" t="n">
        <f aca="false">E3243*J3243</f>
        <v>0</v>
      </c>
    </row>
    <row r="3244" customFormat="false" ht="15" hidden="false" customHeight="false" outlineLevel="0" collapsed="false">
      <c r="A3244" s="71" t="s">
        <v>61</v>
      </c>
      <c r="B3244" s="71" t="s">
        <v>49</v>
      </c>
      <c r="C3244" s="71" t="s">
        <v>1000</v>
      </c>
      <c r="D3244" s="72" t="n">
        <v>0</v>
      </c>
      <c r="E3244" s="71" t="n">
        <v>0</v>
      </c>
      <c r="F3244" s="71" t="n">
        <v>1</v>
      </c>
      <c r="G3244" s="72" t="n">
        <v>109.05</v>
      </c>
      <c r="H3244" s="72" t="n">
        <v>109.05</v>
      </c>
      <c r="I3244" s="71" t="n">
        <f aca="false">IF(B3244&gt;=Settings!$B$23,1,0)</f>
        <v>0</v>
      </c>
      <c r="J3244" s="71" t="n">
        <v>1</v>
      </c>
      <c r="K3244" s="71" t="n">
        <f aca="false">F3244*I3244*J3244</f>
        <v>0</v>
      </c>
      <c r="L3244" s="71" t="n">
        <f aca="false">E3244*I3244*J3244</f>
        <v>0</v>
      </c>
      <c r="M3244" s="72" t="n">
        <f aca="false">G3244*I3244*J3244</f>
        <v>0</v>
      </c>
      <c r="N3244" s="72" t="n">
        <f aca="false">D3244*I3244*J3244</f>
        <v>-0</v>
      </c>
      <c r="O3244" s="71" t="n">
        <f aca="false">F3244*J3244</f>
        <v>1</v>
      </c>
      <c r="P3244" s="71" t="n">
        <f aca="false">E3244*J3244</f>
        <v>0</v>
      </c>
    </row>
    <row r="3245" customFormat="false" ht="15" hidden="false" customHeight="false" outlineLevel="0" collapsed="false">
      <c r="A3245" s="71" t="s">
        <v>60</v>
      </c>
      <c r="B3245" s="71" t="s">
        <v>49</v>
      </c>
      <c r="C3245" s="71" t="s">
        <v>393</v>
      </c>
      <c r="D3245" s="72" t="n">
        <v>67.15</v>
      </c>
      <c r="E3245" s="71" t="n">
        <v>17</v>
      </c>
      <c r="F3245" s="71" t="n">
        <v>294</v>
      </c>
      <c r="G3245" s="72" t="n">
        <v>1356.3</v>
      </c>
      <c r="H3245" s="72" t="n">
        <v>1284.81</v>
      </c>
      <c r="I3245" s="71" t="n">
        <f aca="false">IF(B3245&gt;=Settings!$B$23,1,0)</f>
        <v>0</v>
      </c>
      <c r="J3245" s="71" t="n">
        <v>1</v>
      </c>
      <c r="K3245" s="71" t="n">
        <f aca="false">F3245*I3245*J3245</f>
        <v>0</v>
      </c>
      <c r="L3245" s="71" t="n">
        <f aca="false">E3245*I3245*J3245</f>
        <v>0</v>
      </c>
      <c r="M3245" s="72" t="n">
        <f aca="false">G3245*I3245*J3245</f>
        <v>0</v>
      </c>
      <c r="N3245" s="72" t="n">
        <f aca="false">D3245*I3245*J3245</f>
        <v>0</v>
      </c>
      <c r="O3245" s="71" t="n">
        <f aca="false">F3245*J3245</f>
        <v>294</v>
      </c>
      <c r="P3245" s="71" t="n">
        <f aca="false">E3245*J3245</f>
        <v>17</v>
      </c>
    </row>
    <row r="3246" customFormat="false" ht="15" hidden="false" customHeight="false" outlineLevel="0" collapsed="false">
      <c r="A3246" s="71" t="s">
        <v>59</v>
      </c>
      <c r="B3246" s="71" t="s">
        <v>49</v>
      </c>
      <c r="C3246" s="71" t="s">
        <v>121</v>
      </c>
      <c r="D3246" s="72" t="n">
        <v>0</v>
      </c>
      <c r="E3246" s="71" t="n">
        <v>0</v>
      </c>
      <c r="F3246" s="71" t="n">
        <v>213</v>
      </c>
      <c r="G3246" s="72" t="n">
        <v>12228.936</v>
      </c>
      <c r="H3246" s="72" t="n">
        <v>12228.936</v>
      </c>
      <c r="I3246" s="71" t="n">
        <f aca="false">IF(B3246&gt;=Settings!$B$23,1,0)</f>
        <v>0</v>
      </c>
      <c r="J3246" s="71" t="n">
        <v>1</v>
      </c>
      <c r="K3246" s="71" t="n">
        <f aca="false">F3246*I3246*J3246</f>
        <v>0</v>
      </c>
      <c r="L3246" s="71" t="n">
        <f aca="false">E3246*I3246*J3246</f>
        <v>0</v>
      </c>
      <c r="M3246" s="72" t="n">
        <f aca="false">G3246*I3246*J3246</f>
        <v>0</v>
      </c>
      <c r="N3246" s="72" t="n">
        <f aca="false">D3246*I3246*J3246</f>
        <v>-0</v>
      </c>
      <c r="O3246" s="71" t="n">
        <f aca="false">F3246*J3246</f>
        <v>213</v>
      </c>
      <c r="P3246" s="71" t="n">
        <f aca="false">E3246*J3246</f>
        <v>0</v>
      </c>
    </row>
    <row r="3247" customFormat="false" ht="15" hidden="false" customHeight="false" outlineLevel="0" collapsed="false">
      <c r="A3247" s="71" t="s">
        <v>60</v>
      </c>
      <c r="B3247" s="71" t="s">
        <v>49</v>
      </c>
      <c r="C3247" s="71" t="s">
        <v>577</v>
      </c>
      <c r="D3247" s="72" t="n">
        <v>0</v>
      </c>
      <c r="E3247" s="71" t="n">
        <v>0</v>
      </c>
      <c r="F3247" s="71" t="n">
        <v>2</v>
      </c>
      <c r="G3247" s="72" t="n">
        <v>414.9</v>
      </c>
      <c r="H3247" s="72" t="n">
        <v>414.9</v>
      </c>
      <c r="I3247" s="71" t="n">
        <f aca="false">IF(B3247&gt;=Settings!$B$23,1,0)</f>
        <v>0</v>
      </c>
      <c r="J3247" s="71" t="n">
        <v>1</v>
      </c>
      <c r="K3247" s="71" t="n">
        <f aca="false">F3247*I3247*J3247</f>
        <v>0</v>
      </c>
      <c r="L3247" s="71" t="n">
        <f aca="false">E3247*I3247*J3247</f>
        <v>0</v>
      </c>
      <c r="M3247" s="72" t="n">
        <f aca="false">G3247*I3247*J3247</f>
        <v>0</v>
      </c>
      <c r="N3247" s="72" t="n">
        <f aca="false">D3247*I3247*J3247</f>
        <v>-0</v>
      </c>
      <c r="O3247" s="71" t="n">
        <f aca="false">F3247*J3247</f>
        <v>2</v>
      </c>
      <c r="P3247" s="71" t="n">
        <f aca="false">E3247*J3247</f>
        <v>0</v>
      </c>
    </row>
    <row r="3248" customFormat="false" ht="15" hidden="false" customHeight="false" outlineLevel="0" collapsed="false">
      <c r="A3248" s="71" t="s">
        <v>61</v>
      </c>
      <c r="B3248" s="71" t="s">
        <v>49</v>
      </c>
      <c r="C3248" s="71" t="s">
        <v>1695</v>
      </c>
      <c r="D3248" s="72" t="n">
        <v>109.95</v>
      </c>
      <c r="E3248" s="71" t="n">
        <v>1</v>
      </c>
      <c r="F3248" s="71" t="n">
        <v>0</v>
      </c>
      <c r="G3248" s="72" t="n">
        <v>0</v>
      </c>
      <c r="H3248" s="72" t="n">
        <v>-109.95</v>
      </c>
      <c r="I3248" s="71" t="n">
        <f aca="false">IF(B3248&gt;=Settings!$B$23,1,0)</f>
        <v>0</v>
      </c>
      <c r="J3248" s="71" t="n">
        <v>1</v>
      </c>
      <c r="K3248" s="71" t="n">
        <f aca="false">F3248*I3248*J3248</f>
        <v>0</v>
      </c>
      <c r="L3248" s="71" t="n">
        <f aca="false">E3248*I3248*J3248</f>
        <v>0</v>
      </c>
      <c r="M3248" s="72" t="n">
        <f aca="false">G3248*I3248*J3248</f>
        <v>0</v>
      </c>
      <c r="N3248" s="72" t="n">
        <f aca="false">D3248*I3248*J3248</f>
        <v>0</v>
      </c>
      <c r="O3248" s="71" t="n">
        <f aca="false">F3248*J3248</f>
        <v>0</v>
      </c>
      <c r="P3248" s="71" t="n">
        <f aca="false">E3248*J3248</f>
        <v>1</v>
      </c>
    </row>
    <row r="3249" customFormat="false" ht="15" hidden="false" customHeight="false" outlineLevel="0" collapsed="false">
      <c r="A3249" s="71" t="s">
        <v>59</v>
      </c>
      <c r="B3249" s="71" t="s">
        <v>49</v>
      </c>
      <c r="C3249" s="71" t="s">
        <v>1220</v>
      </c>
      <c r="D3249" s="72" t="n">
        <v>0</v>
      </c>
      <c r="E3249" s="71" t="n">
        <v>0</v>
      </c>
      <c r="F3249" s="71" t="n">
        <v>20</v>
      </c>
      <c r="G3249" s="72" t="n">
        <v>1514.58</v>
      </c>
      <c r="H3249" s="72" t="n">
        <v>1514.58</v>
      </c>
      <c r="I3249" s="71" t="n">
        <f aca="false">IF(B3249&gt;=Settings!$B$23,1,0)</f>
        <v>0</v>
      </c>
      <c r="J3249" s="71" t="n">
        <v>1</v>
      </c>
      <c r="K3249" s="71" t="n">
        <f aca="false">F3249*I3249*J3249</f>
        <v>0</v>
      </c>
      <c r="L3249" s="71" t="n">
        <f aca="false">E3249*I3249*J3249</f>
        <v>0</v>
      </c>
      <c r="M3249" s="72" t="n">
        <f aca="false">G3249*I3249*J3249</f>
        <v>0</v>
      </c>
      <c r="N3249" s="72" t="n">
        <f aca="false">D3249*I3249*J3249</f>
        <v>-0</v>
      </c>
      <c r="O3249" s="71" t="n">
        <f aca="false">F3249*J3249</f>
        <v>20</v>
      </c>
      <c r="P3249" s="71" t="n">
        <f aca="false">E3249*J3249</f>
        <v>0</v>
      </c>
    </row>
    <row r="3250" customFormat="false" ht="15" hidden="false" customHeight="false" outlineLevel="0" collapsed="false">
      <c r="A3250" s="71" t="s">
        <v>59</v>
      </c>
      <c r="B3250" s="71" t="s">
        <v>49</v>
      </c>
      <c r="C3250" s="71" t="s">
        <v>2163</v>
      </c>
      <c r="D3250" s="72" t="n">
        <v>0</v>
      </c>
      <c r="E3250" s="71" t="n">
        <v>0</v>
      </c>
      <c r="F3250" s="71" t="n">
        <v>1</v>
      </c>
      <c r="G3250" s="72" t="n">
        <v>119.95</v>
      </c>
      <c r="H3250" s="72" t="n">
        <v>119.95</v>
      </c>
      <c r="I3250" s="71" t="n">
        <f aca="false">IF(B3250&gt;=Settings!$B$23,1,0)</f>
        <v>0</v>
      </c>
      <c r="J3250" s="71" t="n">
        <v>1</v>
      </c>
      <c r="K3250" s="71" t="n">
        <f aca="false">F3250*I3250*J3250</f>
        <v>0</v>
      </c>
      <c r="L3250" s="71" t="n">
        <f aca="false">E3250*I3250*J3250</f>
        <v>0</v>
      </c>
      <c r="M3250" s="72" t="n">
        <f aca="false">G3250*I3250*J3250</f>
        <v>0</v>
      </c>
      <c r="N3250" s="72" t="n">
        <f aca="false">D3250*I3250*J3250</f>
        <v>-0</v>
      </c>
      <c r="O3250" s="71" t="n">
        <f aca="false">F3250*J3250</f>
        <v>1</v>
      </c>
      <c r="P3250" s="71" t="n">
        <f aca="false">E3250*J3250</f>
        <v>0</v>
      </c>
    </row>
    <row r="3251" customFormat="false" ht="15" hidden="false" customHeight="false" outlineLevel="0" collapsed="false">
      <c r="A3251" s="71" t="s">
        <v>60</v>
      </c>
      <c r="B3251" s="71" t="s">
        <v>49</v>
      </c>
      <c r="C3251" s="71" t="s">
        <v>922</v>
      </c>
      <c r="D3251" s="72" t="n">
        <v>58.44</v>
      </c>
      <c r="E3251" s="71" t="n">
        <v>6</v>
      </c>
      <c r="F3251" s="71" t="n">
        <v>51</v>
      </c>
      <c r="G3251" s="72" t="n">
        <v>509.49</v>
      </c>
      <c r="H3251" s="72" t="n">
        <v>449.55</v>
      </c>
      <c r="I3251" s="71" t="n">
        <f aca="false">IF(B3251&gt;=Settings!$B$23,1,0)</f>
        <v>0</v>
      </c>
      <c r="J3251" s="71" t="n">
        <v>1</v>
      </c>
      <c r="K3251" s="71" t="n">
        <f aca="false">F3251*I3251*J3251</f>
        <v>0</v>
      </c>
      <c r="L3251" s="71" t="n">
        <f aca="false">E3251*I3251*J3251</f>
        <v>0</v>
      </c>
      <c r="M3251" s="72" t="n">
        <f aca="false">G3251*I3251*J3251</f>
        <v>0</v>
      </c>
      <c r="N3251" s="72" t="n">
        <f aca="false">D3251*I3251*J3251</f>
        <v>0</v>
      </c>
      <c r="O3251" s="71" t="n">
        <f aca="false">F3251*J3251</f>
        <v>51</v>
      </c>
      <c r="P3251" s="71" t="n">
        <f aca="false">E3251*J3251</f>
        <v>6</v>
      </c>
    </row>
    <row r="3252" customFormat="false" ht="15" hidden="false" customHeight="false" outlineLevel="0" collapsed="false">
      <c r="A3252" s="71" t="s">
        <v>61</v>
      </c>
      <c r="B3252" s="71" t="s">
        <v>49</v>
      </c>
      <c r="C3252" s="71" t="s">
        <v>894</v>
      </c>
      <c r="D3252" s="72" t="n">
        <v>0</v>
      </c>
      <c r="E3252" s="71" t="n">
        <v>0</v>
      </c>
      <c r="F3252" s="71" t="n">
        <v>1</v>
      </c>
      <c r="G3252" s="72" t="n">
        <v>124.9</v>
      </c>
      <c r="H3252" s="72" t="n">
        <v>124.9</v>
      </c>
      <c r="I3252" s="71" t="n">
        <f aca="false">IF(B3252&gt;=Settings!$B$23,1,0)</f>
        <v>0</v>
      </c>
      <c r="J3252" s="71" t="n">
        <v>1</v>
      </c>
      <c r="K3252" s="71" t="n">
        <f aca="false">F3252*I3252*J3252</f>
        <v>0</v>
      </c>
      <c r="L3252" s="71" t="n">
        <f aca="false">E3252*I3252*J3252</f>
        <v>0</v>
      </c>
      <c r="M3252" s="72" t="n">
        <f aca="false">G3252*I3252*J3252</f>
        <v>0</v>
      </c>
      <c r="N3252" s="72" t="n">
        <f aca="false">D3252*I3252*J3252</f>
        <v>-0</v>
      </c>
      <c r="O3252" s="71" t="n">
        <f aca="false">F3252*J3252</f>
        <v>1</v>
      </c>
      <c r="P3252" s="71" t="n">
        <f aca="false">E3252*J3252</f>
        <v>0</v>
      </c>
    </row>
    <row r="3253" customFormat="false" ht="15" hidden="false" customHeight="false" outlineLevel="0" collapsed="false">
      <c r="A3253" s="71" t="s">
        <v>60</v>
      </c>
      <c r="B3253" s="71" t="s">
        <v>49</v>
      </c>
      <c r="C3253" s="71" t="s">
        <v>958</v>
      </c>
      <c r="D3253" s="72" t="n">
        <v>53.7</v>
      </c>
      <c r="E3253" s="71" t="n">
        <v>6</v>
      </c>
      <c r="F3253" s="71" t="n">
        <v>74</v>
      </c>
      <c r="G3253" s="72" t="n">
        <v>662.3</v>
      </c>
      <c r="H3253" s="72" t="n">
        <v>608.15</v>
      </c>
      <c r="I3253" s="71" t="n">
        <f aca="false">IF(B3253&gt;=Settings!$B$23,1,0)</f>
        <v>0</v>
      </c>
      <c r="J3253" s="71" t="n">
        <v>1</v>
      </c>
      <c r="K3253" s="71" t="n">
        <f aca="false">F3253*I3253*J3253</f>
        <v>0</v>
      </c>
      <c r="L3253" s="71" t="n">
        <f aca="false">E3253*I3253*J3253</f>
        <v>0</v>
      </c>
      <c r="M3253" s="72" t="n">
        <f aca="false">G3253*I3253*J3253</f>
        <v>0</v>
      </c>
      <c r="N3253" s="72" t="n">
        <f aca="false">D3253*I3253*J3253</f>
        <v>0</v>
      </c>
      <c r="O3253" s="71" t="n">
        <f aca="false">F3253*J3253</f>
        <v>74</v>
      </c>
      <c r="P3253" s="71" t="n">
        <f aca="false">E3253*J3253</f>
        <v>6</v>
      </c>
    </row>
    <row r="3254" customFormat="false" ht="15" hidden="false" customHeight="false" outlineLevel="0" collapsed="false">
      <c r="A3254" s="71" t="s">
        <v>60</v>
      </c>
      <c r="B3254" s="71" t="s">
        <v>49</v>
      </c>
      <c r="C3254" s="71" t="s">
        <v>1483</v>
      </c>
      <c r="D3254" s="72" t="n">
        <v>1199.25</v>
      </c>
      <c r="E3254" s="71" t="n">
        <v>15</v>
      </c>
      <c r="F3254" s="71" t="n">
        <v>184</v>
      </c>
      <c r="G3254" s="72" t="n">
        <v>14890.8</v>
      </c>
      <c r="H3254" s="72" t="n">
        <v>13656.57</v>
      </c>
      <c r="I3254" s="71" t="n">
        <f aca="false">IF(B3254&gt;=Settings!$B$23,1,0)</f>
        <v>0</v>
      </c>
      <c r="J3254" s="71" t="n">
        <v>1</v>
      </c>
      <c r="K3254" s="71" t="n">
        <f aca="false">F3254*I3254*J3254</f>
        <v>0</v>
      </c>
      <c r="L3254" s="71" t="n">
        <f aca="false">E3254*I3254*J3254</f>
        <v>0</v>
      </c>
      <c r="M3254" s="72" t="n">
        <f aca="false">G3254*I3254*J3254</f>
        <v>0</v>
      </c>
      <c r="N3254" s="72" t="n">
        <f aca="false">D3254*I3254*J3254</f>
        <v>0</v>
      </c>
      <c r="O3254" s="71" t="n">
        <f aca="false">F3254*J3254</f>
        <v>184</v>
      </c>
      <c r="P3254" s="71" t="n">
        <f aca="false">E3254*J3254</f>
        <v>15</v>
      </c>
    </row>
    <row r="3255" customFormat="false" ht="15" hidden="false" customHeight="false" outlineLevel="0" collapsed="false">
      <c r="A3255" s="71" t="s">
        <v>59</v>
      </c>
      <c r="B3255" s="71" t="s">
        <v>49</v>
      </c>
      <c r="C3255" s="71" t="s">
        <v>981</v>
      </c>
      <c r="D3255" s="72" t="n">
        <v>0</v>
      </c>
      <c r="E3255" s="71" t="n">
        <v>0</v>
      </c>
      <c r="F3255" s="71" t="n">
        <v>5</v>
      </c>
      <c r="G3255" s="72" t="n">
        <v>532.536</v>
      </c>
      <c r="H3255" s="72" t="n">
        <v>532.536</v>
      </c>
      <c r="I3255" s="71" t="n">
        <f aca="false">IF(B3255&gt;=Settings!$B$23,1,0)</f>
        <v>0</v>
      </c>
      <c r="J3255" s="71" t="n">
        <v>1</v>
      </c>
      <c r="K3255" s="71" t="n">
        <f aca="false">F3255*I3255*J3255</f>
        <v>0</v>
      </c>
      <c r="L3255" s="71" t="n">
        <f aca="false">E3255*I3255*J3255</f>
        <v>0</v>
      </c>
      <c r="M3255" s="72" t="n">
        <f aca="false">G3255*I3255*J3255</f>
        <v>0</v>
      </c>
      <c r="N3255" s="72" t="n">
        <f aca="false">D3255*I3255*J3255</f>
        <v>-0</v>
      </c>
      <c r="O3255" s="71" t="n">
        <f aca="false">F3255*J3255</f>
        <v>5</v>
      </c>
      <c r="P3255" s="71" t="n">
        <f aca="false">E3255*J3255</f>
        <v>0</v>
      </c>
    </row>
    <row r="3256" customFormat="false" ht="15" hidden="false" customHeight="false" outlineLevel="0" collapsed="false">
      <c r="A3256" s="71" t="s">
        <v>59</v>
      </c>
      <c r="B3256" s="71" t="s">
        <v>49</v>
      </c>
      <c r="C3256" s="71" t="s">
        <v>2164</v>
      </c>
      <c r="D3256" s="72" t="n">
        <v>0</v>
      </c>
      <c r="E3256" s="71" t="n">
        <v>0</v>
      </c>
      <c r="F3256" s="71" t="n">
        <v>1</v>
      </c>
      <c r="G3256" s="72" t="n">
        <v>99.95</v>
      </c>
      <c r="H3256" s="72" t="n">
        <v>99.95</v>
      </c>
      <c r="I3256" s="71" t="n">
        <f aca="false">IF(B3256&gt;=Settings!$B$23,1,0)</f>
        <v>0</v>
      </c>
      <c r="J3256" s="71" t="n">
        <v>1</v>
      </c>
      <c r="K3256" s="71" t="n">
        <f aca="false">F3256*I3256*J3256</f>
        <v>0</v>
      </c>
      <c r="L3256" s="71" t="n">
        <f aca="false">E3256*I3256*J3256</f>
        <v>0</v>
      </c>
      <c r="M3256" s="72" t="n">
        <f aca="false">G3256*I3256*J3256</f>
        <v>0</v>
      </c>
      <c r="N3256" s="72" t="n">
        <f aca="false">D3256*I3256*J3256</f>
        <v>-0</v>
      </c>
      <c r="O3256" s="71" t="n">
        <f aca="false">F3256*J3256</f>
        <v>1</v>
      </c>
      <c r="P3256" s="71" t="n">
        <f aca="false">E3256*J3256</f>
        <v>0</v>
      </c>
    </row>
    <row r="3257" customFormat="false" ht="15" hidden="false" customHeight="false" outlineLevel="0" collapsed="false">
      <c r="A3257" s="71" t="s">
        <v>59</v>
      </c>
      <c r="B3257" s="71" t="s">
        <v>49</v>
      </c>
      <c r="C3257" s="71" t="s">
        <v>984</v>
      </c>
      <c r="D3257" s="72" t="n">
        <v>0</v>
      </c>
      <c r="E3257" s="71" t="n">
        <v>0</v>
      </c>
      <c r="F3257" s="71" t="n">
        <v>1</v>
      </c>
      <c r="G3257" s="72" t="n">
        <v>229.95</v>
      </c>
      <c r="H3257" s="72" t="n">
        <v>229.95</v>
      </c>
      <c r="I3257" s="71" t="n">
        <f aca="false">IF(B3257&gt;=Settings!$B$23,1,0)</f>
        <v>0</v>
      </c>
      <c r="J3257" s="71" t="n">
        <v>1</v>
      </c>
      <c r="K3257" s="71" t="n">
        <f aca="false">F3257*I3257*J3257</f>
        <v>0</v>
      </c>
      <c r="L3257" s="71" t="n">
        <f aca="false">E3257*I3257*J3257</f>
        <v>0</v>
      </c>
      <c r="M3257" s="72" t="n">
        <f aca="false">G3257*I3257*J3257</f>
        <v>0</v>
      </c>
      <c r="N3257" s="72" t="n">
        <f aca="false">D3257*I3257*J3257</f>
        <v>-0</v>
      </c>
      <c r="O3257" s="71" t="n">
        <f aca="false">F3257*J3257</f>
        <v>1</v>
      </c>
      <c r="P3257" s="71" t="n">
        <f aca="false">E3257*J3257</f>
        <v>0</v>
      </c>
    </row>
    <row r="3258" customFormat="false" ht="15" hidden="false" customHeight="false" outlineLevel="0" collapsed="false">
      <c r="A3258" s="71" t="s">
        <v>59</v>
      </c>
      <c r="B3258" s="71" t="s">
        <v>49</v>
      </c>
      <c r="C3258" s="71" t="s">
        <v>2165</v>
      </c>
      <c r="D3258" s="72" t="n">
        <v>0</v>
      </c>
      <c r="E3258" s="71" t="n">
        <v>0</v>
      </c>
      <c r="F3258" s="71" t="n">
        <v>2</v>
      </c>
      <c r="G3258" s="72" t="n">
        <v>282.2</v>
      </c>
      <c r="H3258" s="72" t="n">
        <v>282.2</v>
      </c>
      <c r="I3258" s="71" t="n">
        <f aca="false">IF(B3258&gt;=Settings!$B$23,1,0)</f>
        <v>0</v>
      </c>
      <c r="J3258" s="71" t="n">
        <v>1</v>
      </c>
      <c r="K3258" s="71" t="n">
        <f aca="false">F3258*I3258*J3258</f>
        <v>0</v>
      </c>
      <c r="L3258" s="71" t="n">
        <f aca="false">E3258*I3258*J3258</f>
        <v>0</v>
      </c>
      <c r="M3258" s="72" t="n">
        <f aca="false">G3258*I3258*J3258</f>
        <v>0</v>
      </c>
      <c r="N3258" s="72" t="n">
        <f aca="false">D3258*I3258*J3258</f>
        <v>-0</v>
      </c>
      <c r="O3258" s="71" t="n">
        <f aca="false">F3258*J3258</f>
        <v>2</v>
      </c>
      <c r="P3258" s="71" t="n">
        <f aca="false">E3258*J3258</f>
        <v>0</v>
      </c>
    </row>
    <row r="3259" customFormat="false" ht="15" hidden="false" customHeight="false" outlineLevel="0" collapsed="false">
      <c r="A3259" s="71" t="s">
        <v>61</v>
      </c>
      <c r="B3259" s="71" t="s">
        <v>49</v>
      </c>
      <c r="C3259" s="71" t="s">
        <v>1027</v>
      </c>
      <c r="D3259" s="72" t="n">
        <v>0</v>
      </c>
      <c r="E3259" s="71" t="n">
        <v>0</v>
      </c>
      <c r="F3259" s="71" t="n">
        <v>1</v>
      </c>
      <c r="G3259" s="72" t="n">
        <v>235.4</v>
      </c>
      <c r="H3259" s="72" t="n">
        <v>235.4</v>
      </c>
      <c r="I3259" s="71" t="n">
        <f aca="false">IF(B3259&gt;=Settings!$B$23,1,0)</f>
        <v>0</v>
      </c>
      <c r="J3259" s="71" t="n">
        <v>1</v>
      </c>
      <c r="K3259" s="71" t="n">
        <f aca="false">F3259*I3259*J3259</f>
        <v>0</v>
      </c>
      <c r="L3259" s="71" t="n">
        <f aca="false">E3259*I3259*J3259</f>
        <v>0</v>
      </c>
      <c r="M3259" s="72" t="n">
        <f aca="false">G3259*I3259*J3259</f>
        <v>0</v>
      </c>
      <c r="N3259" s="72" t="n">
        <f aca="false">D3259*I3259*J3259</f>
        <v>-0</v>
      </c>
      <c r="O3259" s="71" t="n">
        <f aca="false">F3259*J3259</f>
        <v>1</v>
      </c>
      <c r="P3259" s="71" t="n">
        <f aca="false">E3259*J3259</f>
        <v>0</v>
      </c>
    </row>
    <row r="3260" customFormat="false" ht="15" hidden="false" customHeight="false" outlineLevel="0" collapsed="false">
      <c r="A3260" s="71" t="s">
        <v>59</v>
      </c>
      <c r="B3260" s="71" t="s">
        <v>49</v>
      </c>
      <c r="C3260" s="71" t="s">
        <v>980</v>
      </c>
      <c r="D3260" s="72" t="n">
        <v>0</v>
      </c>
      <c r="E3260" s="71" t="n">
        <v>0</v>
      </c>
      <c r="F3260" s="71" t="n">
        <v>7</v>
      </c>
      <c r="G3260" s="72" t="n">
        <v>27.65</v>
      </c>
      <c r="H3260" s="72" t="n">
        <v>27.65</v>
      </c>
      <c r="I3260" s="71" t="n">
        <f aca="false">IF(B3260&gt;=Settings!$B$23,1,0)</f>
        <v>0</v>
      </c>
      <c r="J3260" s="71" t="n">
        <v>1</v>
      </c>
      <c r="K3260" s="71" t="n">
        <f aca="false">F3260*I3260*J3260</f>
        <v>0</v>
      </c>
      <c r="L3260" s="71" t="n">
        <f aca="false">E3260*I3260*J3260</f>
        <v>0</v>
      </c>
      <c r="M3260" s="72" t="n">
        <f aca="false">G3260*I3260*J3260</f>
        <v>0</v>
      </c>
      <c r="N3260" s="72" t="n">
        <f aca="false">D3260*I3260*J3260</f>
        <v>-0</v>
      </c>
      <c r="O3260" s="71" t="n">
        <f aca="false">F3260*J3260</f>
        <v>7</v>
      </c>
      <c r="P3260" s="71" t="n">
        <f aca="false">E3260*J3260</f>
        <v>0</v>
      </c>
    </row>
    <row r="3261" customFormat="false" ht="15" hidden="false" customHeight="false" outlineLevel="0" collapsed="false">
      <c r="A3261" s="71" t="s">
        <v>59</v>
      </c>
      <c r="B3261" s="71" t="s">
        <v>49</v>
      </c>
      <c r="C3261" s="71" t="s">
        <v>1372</v>
      </c>
      <c r="D3261" s="72" t="n">
        <v>0</v>
      </c>
      <c r="E3261" s="71" t="n">
        <v>0</v>
      </c>
      <c r="F3261" s="71" t="n">
        <v>4</v>
      </c>
      <c r="G3261" s="72" t="n">
        <v>374.73</v>
      </c>
      <c r="H3261" s="72" t="n">
        <v>374.73</v>
      </c>
      <c r="I3261" s="71" t="n">
        <f aca="false">IF(B3261&gt;=Settings!$B$23,1,0)</f>
        <v>0</v>
      </c>
      <c r="J3261" s="71" t="n">
        <v>1</v>
      </c>
      <c r="K3261" s="71" t="n">
        <f aca="false">F3261*I3261*J3261</f>
        <v>0</v>
      </c>
      <c r="L3261" s="71" t="n">
        <f aca="false">E3261*I3261*J3261</f>
        <v>0</v>
      </c>
      <c r="M3261" s="72" t="n">
        <f aca="false">G3261*I3261*J3261</f>
        <v>0</v>
      </c>
      <c r="N3261" s="72" t="n">
        <f aca="false">D3261*I3261*J3261</f>
        <v>-0</v>
      </c>
      <c r="O3261" s="71" t="n">
        <f aca="false">F3261*J3261</f>
        <v>4</v>
      </c>
      <c r="P3261" s="71" t="n">
        <f aca="false">E3261*J3261</f>
        <v>0</v>
      </c>
    </row>
    <row r="3262" customFormat="false" ht="15" hidden="false" customHeight="false" outlineLevel="0" collapsed="false">
      <c r="A3262" s="71" t="s">
        <v>60</v>
      </c>
      <c r="B3262" s="71" t="s">
        <v>49</v>
      </c>
      <c r="C3262" s="71" t="s">
        <v>1093</v>
      </c>
      <c r="D3262" s="72" t="n">
        <v>0</v>
      </c>
      <c r="E3262" s="71" t="n">
        <v>0</v>
      </c>
      <c r="F3262" s="71" t="n">
        <v>24</v>
      </c>
      <c r="G3262" s="72" t="n">
        <v>2863.8</v>
      </c>
      <c r="H3262" s="72" t="n">
        <v>2863.8</v>
      </c>
      <c r="I3262" s="71" t="n">
        <f aca="false">IF(B3262&gt;=Settings!$B$23,1,0)</f>
        <v>0</v>
      </c>
      <c r="J3262" s="71" t="n">
        <v>1</v>
      </c>
      <c r="K3262" s="71" t="n">
        <f aca="false">F3262*I3262*J3262</f>
        <v>0</v>
      </c>
      <c r="L3262" s="71" t="n">
        <f aca="false">E3262*I3262*J3262</f>
        <v>0</v>
      </c>
      <c r="M3262" s="72" t="n">
        <f aca="false">G3262*I3262*J3262</f>
        <v>0</v>
      </c>
      <c r="N3262" s="72" t="n">
        <f aca="false">D3262*I3262*J3262</f>
        <v>-0</v>
      </c>
      <c r="O3262" s="71" t="n">
        <f aca="false">F3262*J3262</f>
        <v>24</v>
      </c>
      <c r="P3262" s="71" t="n">
        <f aca="false">E3262*J3262</f>
        <v>0</v>
      </c>
    </row>
    <row r="3263" customFormat="false" ht="15" hidden="false" customHeight="false" outlineLevel="0" collapsed="false">
      <c r="A3263" s="71" t="s">
        <v>59</v>
      </c>
      <c r="B3263" s="71" t="s">
        <v>49</v>
      </c>
      <c r="C3263" s="71" t="s">
        <v>1374</v>
      </c>
      <c r="D3263" s="72" t="n">
        <v>0</v>
      </c>
      <c r="E3263" s="71" t="n">
        <v>0</v>
      </c>
      <c r="F3263" s="71" t="n">
        <v>1</v>
      </c>
      <c r="G3263" s="72" t="n">
        <v>164.95</v>
      </c>
      <c r="H3263" s="72" t="n">
        <v>164.95</v>
      </c>
      <c r="I3263" s="71" t="n">
        <f aca="false">IF(B3263&gt;=Settings!$B$23,1,0)</f>
        <v>0</v>
      </c>
      <c r="J3263" s="71" t="n">
        <v>1</v>
      </c>
      <c r="K3263" s="71" t="n">
        <f aca="false">F3263*I3263*J3263</f>
        <v>0</v>
      </c>
      <c r="L3263" s="71" t="n">
        <f aca="false">E3263*I3263*J3263</f>
        <v>0</v>
      </c>
      <c r="M3263" s="72" t="n">
        <f aca="false">G3263*I3263*J3263</f>
        <v>0</v>
      </c>
      <c r="N3263" s="72" t="n">
        <f aca="false">D3263*I3263*J3263</f>
        <v>-0</v>
      </c>
      <c r="O3263" s="71" t="n">
        <f aca="false">F3263*J3263</f>
        <v>1</v>
      </c>
      <c r="P3263" s="71" t="n">
        <f aca="false">E3263*J3263</f>
        <v>0</v>
      </c>
    </row>
    <row r="3264" customFormat="false" ht="15" hidden="false" customHeight="false" outlineLevel="0" collapsed="false">
      <c r="A3264" s="71" t="s">
        <v>61</v>
      </c>
      <c r="B3264" s="71" t="s">
        <v>49</v>
      </c>
      <c r="C3264" s="71" t="s">
        <v>1401</v>
      </c>
      <c r="D3264" s="72" t="n">
        <v>0</v>
      </c>
      <c r="E3264" s="71" t="n">
        <v>0</v>
      </c>
      <c r="F3264" s="71" t="n">
        <v>1</v>
      </c>
      <c r="G3264" s="72" t="n">
        <v>149.95</v>
      </c>
      <c r="H3264" s="72" t="n">
        <v>149.95</v>
      </c>
      <c r="I3264" s="71" t="n">
        <f aca="false">IF(B3264&gt;=Settings!$B$23,1,0)</f>
        <v>0</v>
      </c>
      <c r="J3264" s="71" t="n">
        <v>1</v>
      </c>
      <c r="K3264" s="71" t="n">
        <f aca="false">F3264*I3264*J3264</f>
        <v>0</v>
      </c>
      <c r="L3264" s="71" t="n">
        <f aca="false">E3264*I3264*J3264</f>
        <v>0</v>
      </c>
      <c r="M3264" s="72" t="n">
        <f aca="false">G3264*I3264*J3264</f>
        <v>0</v>
      </c>
      <c r="N3264" s="72" t="n">
        <f aca="false">D3264*I3264*J3264</f>
        <v>-0</v>
      </c>
      <c r="O3264" s="71" t="n">
        <f aca="false">F3264*J3264</f>
        <v>1</v>
      </c>
      <c r="P3264" s="71" t="n">
        <f aca="false">E3264*J3264</f>
        <v>0</v>
      </c>
    </row>
    <row r="3265" customFormat="false" ht="15" hidden="false" customHeight="false" outlineLevel="0" collapsed="false">
      <c r="A3265" s="71" t="s">
        <v>59</v>
      </c>
      <c r="B3265" s="71" t="s">
        <v>49</v>
      </c>
      <c r="C3265" s="71" t="s">
        <v>1237</v>
      </c>
      <c r="D3265" s="72" t="n">
        <v>0</v>
      </c>
      <c r="E3265" s="71" t="n">
        <v>0</v>
      </c>
      <c r="F3265" s="71" t="n">
        <v>50</v>
      </c>
      <c r="G3265" s="72" t="n">
        <v>455.139</v>
      </c>
      <c r="H3265" s="72" t="n">
        <v>455.139</v>
      </c>
      <c r="I3265" s="71" t="n">
        <f aca="false">IF(B3265&gt;=Settings!$B$23,1,0)</f>
        <v>0</v>
      </c>
      <c r="J3265" s="71" t="n">
        <v>1</v>
      </c>
      <c r="K3265" s="71" t="n">
        <f aca="false">F3265*I3265*J3265</f>
        <v>0</v>
      </c>
      <c r="L3265" s="71" t="n">
        <f aca="false">E3265*I3265*J3265</f>
        <v>0</v>
      </c>
      <c r="M3265" s="72" t="n">
        <f aca="false">G3265*I3265*J3265</f>
        <v>0</v>
      </c>
      <c r="N3265" s="72" t="n">
        <f aca="false">D3265*I3265*J3265</f>
        <v>-0</v>
      </c>
      <c r="O3265" s="71" t="n">
        <f aca="false">F3265*J3265</f>
        <v>50</v>
      </c>
      <c r="P3265" s="71" t="n">
        <f aca="false">E3265*J3265</f>
        <v>0</v>
      </c>
    </row>
    <row r="3266" customFormat="false" ht="15" hidden="false" customHeight="false" outlineLevel="0" collapsed="false">
      <c r="A3266" s="71" t="s">
        <v>59</v>
      </c>
      <c r="B3266" s="71" t="s">
        <v>49</v>
      </c>
      <c r="C3266" s="71" t="s">
        <v>970</v>
      </c>
      <c r="D3266" s="72" t="n">
        <v>0</v>
      </c>
      <c r="E3266" s="71" t="n">
        <v>0</v>
      </c>
      <c r="F3266" s="71" t="n">
        <v>1</v>
      </c>
      <c r="G3266" s="72" t="n">
        <v>154.95</v>
      </c>
      <c r="H3266" s="72" t="n">
        <v>154.95</v>
      </c>
      <c r="I3266" s="71" t="n">
        <f aca="false">IF(B3266&gt;=Settings!$B$23,1,0)</f>
        <v>0</v>
      </c>
      <c r="J3266" s="71" t="n">
        <v>1</v>
      </c>
      <c r="K3266" s="71" t="n">
        <f aca="false">F3266*I3266*J3266</f>
        <v>0</v>
      </c>
      <c r="L3266" s="71" t="n">
        <f aca="false">E3266*I3266*J3266</f>
        <v>0</v>
      </c>
      <c r="M3266" s="72" t="n">
        <f aca="false">G3266*I3266*J3266</f>
        <v>0</v>
      </c>
      <c r="N3266" s="72" t="n">
        <f aca="false">D3266*I3266*J3266</f>
        <v>-0</v>
      </c>
      <c r="O3266" s="71" t="n">
        <f aca="false">F3266*J3266</f>
        <v>1</v>
      </c>
      <c r="P3266" s="71" t="n">
        <f aca="false">E3266*J3266</f>
        <v>0</v>
      </c>
    </row>
    <row r="3267" customFormat="false" ht="15" hidden="false" customHeight="false" outlineLevel="0" collapsed="false">
      <c r="A3267" s="71" t="s">
        <v>60</v>
      </c>
      <c r="B3267" s="71" t="s">
        <v>49</v>
      </c>
      <c r="C3267" s="71" t="s">
        <v>1062</v>
      </c>
      <c r="D3267" s="72" t="n">
        <v>959.65</v>
      </c>
      <c r="E3267" s="71" t="n">
        <v>7</v>
      </c>
      <c r="F3267" s="71" t="n">
        <v>68</v>
      </c>
      <c r="G3267" s="72" t="n">
        <v>9521.6</v>
      </c>
      <c r="H3267" s="72" t="n">
        <v>8561.95</v>
      </c>
      <c r="I3267" s="71" t="n">
        <f aca="false">IF(B3267&gt;=Settings!$B$23,1,0)</f>
        <v>0</v>
      </c>
      <c r="J3267" s="71" t="n">
        <v>1</v>
      </c>
      <c r="K3267" s="71" t="n">
        <f aca="false">F3267*I3267*J3267</f>
        <v>0</v>
      </c>
      <c r="L3267" s="71" t="n">
        <f aca="false">E3267*I3267*J3267</f>
        <v>0</v>
      </c>
      <c r="M3267" s="72" t="n">
        <f aca="false">G3267*I3267*J3267</f>
        <v>0</v>
      </c>
      <c r="N3267" s="72" t="n">
        <f aca="false">D3267*I3267*J3267</f>
        <v>0</v>
      </c>
      <c r="O3267" s="71" t="n">
        <f aca="false">F3267*J3267</f>
        <v>68</v>
      </c>
      <c r="P3267" s="71" t="n">
        <f aca="false">E3267*J3267</f>
        <v>7</v>
      </c>
    </row>
    <row r="3268" customFormat="false" ht="15" hidden="false" customHeight="false" outlineLevel="0" collapsed="false">
      <c r="A3268" s="71" t="s">
        <v>61</v>
      </c>
      <c r="B3268" s="71" t="s">
        <v>49</v>
      </c>
      <c r="C3268" s="71" t="s">
        <v>1395</v>
      </c>
      <c r="D3268" s="72" t="n">
        <v>0</v>
      </c>
      <c r="E3268" s="71" t="n">
        <v>0</v>
      </c>
      <c r="F3268" s="71" t="n">
        <v>2</v>
      </c>
      <c r="G3268" s="72" t="n">
        <v>179.9</v>
      </c>
      <c r="H3268" s="72" t="n">
        <v>179.9</v>
      </c>
      <c r="I3268" s="71" t="n">
        <f aca="false">IF(B3268&gt;=Settings!$B$23,1,0)</f>
        <v>0</v>
      </c>
      <c r="J3268" s="71" t="n">
        <v>1</v>
      </c>
      <c r="K3268" s="71" t="n">
        <f aca="false">F3268*I3268*J3268</f>
        <v>0</v>
      </c>
      <c r="L3268" s="71" t="n">
        <f aca="false">E3268*I3268*J3268</f>
        <v>0</v>
      </c>
      <c r="M3268" s="72" t="n">
        <f aca="false">G3268*I3268*J3268</f>
        <v>0</v>
      </c>
      <c r="N3268" s="72" t="n">
        <f aca="false">D3268*I3268*J3268</f>
        <v>-0</v>
      </c>
      <c r="O3268" s="71" t="n">
        <f aca="false">F3268*J3268</f>
        <v>2</v>
      </c>
      <c r="P3268" s="71" t="n">
        <f aca="false">E3268*J3268</f>
        <v>0</v>
      </c>
    </row>
    <row r="3269" customFormat="false" ht="15" hidden="false" customHeight="false" outlineLevel="0" collapsed="false">
      <c r="A3269" s="71" t="s">
        <v>59</v>
      </c>
      <c r="B3269" s="71" t="s">
        <v>49</v>
      </c>
      <c r="C3269" s="71" t="s">
        <v>2166</v>
      </c>
      <c r="D3269" s="72" t="n">
        <v>0</v>
      </c>
      <c r="E3269" s="71" t="n">
        <v>0</v>
      </c>
      <c r="F3269" s="71" t="n">
        <v>1</v>
      </c>
      <c r="G3269" s="72" t="n">
        <v>99.95</v>
      </c>
      <c r="H3269" s="72" t="n">
        <v>99.95</v>
      </c>
      <c r="I3269" s="71" t="n">
        <f aca="false">IF(B3269&gt;=Settings!$B$23,1,0)</f>
        <v>0</v>
      </c>
      <c r="J3269" s="71" t="n">
        <v>1</v>
      </c>
      <c r="K3269" s="71" t="n">
        <f aca="false">F3269*I3269*J3269</f>
        <v>0</v>
      </c>
      <c r="L3269" s="71" t="n">
        <f aca="false">E3269*I3269*J3269</f>
        <v>0</v>
      </c>
      <c r="M3269" s="72" t="n">
        <f aca="false">G3269*I3269*J3269</f>
        <v>0</v>
      </c>
      <c r="N3269" s="72" t="n">
        <f aca="false">D3269*I3269*J3269</f>
        <v>-0</v>
      </c>
      <c r="O3269" s="71" t="n">
        <f aca="false">F3269*J3269</f>
        <v>1</v>
      </c>
      <c r="P3269" s="71" t="n">
        <f aca="false">E3269*J3269</f>
        <v>0</v>
      </c>
    </row>
    <row r="3270" customFormat="false" ht="15" hidden="false" customHeight="false" outlineLevel="0" collapsed="false">
      <c r="A3270" s="71" t="s">
        <v>61</v>
      </c>
      <c r="B3270" s="71" t="s">
        <v>49</v>
      </c>
      <c r="C3270" s="71" t="s">
        <v>1280</v>
      </c>
      <c r="D3270" s="72" t="n">
        <v>0</v>
      </c>
      <c r="E3270" s="71" t="n">
        <v>0</v>
      </c>
      <c r="F3270" s="71" t="n">
        <v>7</v>
      </c>
      <c r="G3270" s="72" t="n">
        <v>649.13</v>
      </c>
      <c r="H3270" s="72" t="n">
        <v>619.57</v>
      </c>
      <c r="I3270" s="71" t="n">
        <f aca="false">IF(B3270&gt;=Settings!$B$23,1,0)</f>
        <v>0</v>
      </c>
      <c r="J3270" s="71" t="n">
        <v>1</v>
      </c>
      <c r="K3270" s="71" t="n">
        <f aca="false">F3270*I3270*J3270</f>
        <v>0</v>
      </c>
      <c r="L3270" s="71" t="n">
        <f aca="false">E3270*I3270*J3270</f>
        <v>0</v>
      </c>
      <c r="M3270" s="72" t="n">
        <f aca="false">G3270*I3270*J3270</f>
        <v>0</v>
      </c>
      <c r="N3270" s="72" t="n">
        <f aca="false">D3270*I3270*J3270</f>
        <v>-0</v>
      </c>
      <c r="O3270" s="71" t="n">
        <f aca="false">F3270*J3270</f>
        <v>7</v>
      </c>
      <c r="P3270" s="71" t="n">
        <f aca="false">E3270*J3270</f>
        <v>0</v>
      </c>
    </row>
    <row r="3271" customFormat="false" ht="15" hidden="false" customHeight="false" outlineLevel="0" collapsed="false">
      <c r="A3271" s="71" t="s">
        <v>59</v>
      </c>
      <c r="B3271" s="71" t="s">
        <v>49</v>
      </c>
      <c r="C3271" s="71" t="s">
        <v>1248</v>
      </c>
      <c r="D3271" s="72" t="n">
        <v>0</v>
      </c>
      <c r="E3271" s="71" t="n">
        <v>0</v>
      </c>
      <c r="F3271" s="71" t="n">
        <v>4</v>
      </c>
      <c r="G3271" s="72" t="n">
        <v>459.8</v>
      </c>
      <c r="H3271" s="72" t="n">
        <v>459.8</v>
      </c>
      <c r="I3271" s="71" t="n">
        <f aca="false">IF(B3271&gt;=Settings!$B$23,1,0)</f>
        <v>0</v>
      </c>
      <c r="J3271" s="71" t="n">
        <v>1</v>
      </c>
      <c r="K3271" s="71" t="n">
        <f aca="false">F3271*I3271*J3271</f>
        <v>0</v>
      </c>
      <c r="L3271" s="71" t="n">
        <f aca="false">E3271*I3271*J3271</f>
        <v>0</v>
      </c>
      <c r="M3271" s="72" t="n">
        <f aca="false">G3271*I3271*J3271</f>
        <v>0</v>
      </c>
      <c r="N3271" s="72" t="n">
        <f aca="false">D3271*I3271*J3271</f>
        <v>-0</v>
      </c>
      <c r="O3271" s="71" t="n">
        <f aca="false">F3271*J3271</f>
        <v>4</v>
      </c>
      <c r="P3271" s="71" t="n">
        <f aca="false">E3271*J3271</f>
        <v>0</v>
      </c>
    </row>
    <row r="3272" customFormat="false" ht="15" hidden="false" customHeight="false" outlineLevel="0" collapsed="false">
      <c r="A3272" s="71" t="s">
        <v>61</v>
      </c>
      <c r="B3272" s="71" t="s">
        <v>49</v>
      </c>
      <c r="C3272" s="71" t="s">
        <v>1182</v>
      </c>
      <c r="D3272" s="72" t="n">
        <v>72.21</v>
      </c>
      <c r="E3272" s="71" t="n">
        <v>1</v>
      </c>
      <c r="F3272" s="71" t="n">
        <v>4</v>
      </c>
      <c r="G3272" s="72" t="n">
        <v>360.71</v>
      </c>
      <c r="H3272" s="72" t="n">
        <v>275.76</v>
      </c>
      <c r="I3272" s="71" t="n">
        <f aca="false">IF(B3272&gt;=Settings!$B$23,1,0)</f>
        <v>0</v>
      </c>
      <c r="J3272" s="71" t="n">
        <v>1</v>
      </c>
      <c r="K3272" s="71" t="n">
        <f aca="false">F3272*I3272*J3272</f>
        <v>0</v>
      </c>
      <c r="L3272" s="71" t="n">
        <f aca="false">E3272*I3272*J3272</f>
        <v>0</v>
      </c>
      <c r="M3272" s="72" t="n">
        <f aca="false">G3272*I3272*J3272</f>
        <v>0</v>
      </c>
      <c r="N3272" s="72" t="n">
        <f aca="false">D3272*I3272*J3272</f>
        <v>0</v>
      </c>
      <c r="O3272" s="71" t="n">
        <f aca="false">F3272*J3272</f>
        <v>4</v>
      </c>
      <c r="P3272" s="71" t="n">
        <f aca="false">E3272*J3272</f>
        <v>1</v>
      </c>
    </row>
    <row r="3273" customFormat="false" ht="15" hidden="false" customHeight="false" outlineLevel="0" collapsed="false">
      <c r="A3273" s="71" t="s">
        <v>59</v>
      </c>
      <c r="B3273" s="71" t="s">
        <v>49</v>
      </c>
      <c r="C3273" s="71" t="s">
        <v>605</v>
      </c>
      <c r="D3273" s="72" t="n">
        <v>0</v>
      </c>
      <c r="E3273" s="71" t="n">
        <v>0</v>
      </c>
      <c r="F3273" s="71" t="n">
        <v>4</v>
      </c>
      <c r="G3273" s="72" t="n">
        <v>499.571</v>
      </c>
      <c r="H3273" s="72" t="n">
        <v>499.571</v>
      </c>
      <c r="I3273" s="71" t="n">
        <f aca="false">IF(B3273&gt;=Settings!$B$23,1,0)</f>
        <v>0</v>
      </c>
      <c r="J3273" s="71" t="n">
        <v>1</v>
      </c>
      <c r="K3273" s="71" t="n">
        <f aca="false">F3273*I3273*J3273</f>
        <v>0</v>
      </c>
      <c r="L3273" s="71" t="n">
        <f aca="false">E3273*I3273*J3273</f>
        <v>0</v>
      </c>
      <c r="M3273" s="72" t="n">
        <f aca="false">G3273*I3273*J3273</f>
        <v>0</v>
      </c>
      <c r="N3273" s="72" t="n">
        <f aca="false">D3273*I3273*J3273</f>
        <v>-0</v>
      </c>
      <c r="O3273" s="71" t="n">
        <f aca="false">F3273*J3273</f>
        <v>4</v>
      </c>
      <c r="P3273" s="71" t="n">
        <f aca="false">E3273*J3273</f>
        <v>0</v>
      </c>
    </row>
    <row r="3274" customFormat="false" ht="15" hidden="false" customHeight="false" outlineLevel="0" collapsed="false">
      <c r="A3274" s="71" t="s">
        <v>60</v>
      </c>
      <c r="B3274" s="71" t="s">
        <v>49</v>
      </c>
      <c r="C3274" s="71" t="s">
        <v>360</v>
      </c>
      <c r="D3274" s="72" t="n">
        <v>9.95</v>
      </c>
      <c r="E3274" s="71" t="n">
        <v>1</v>
      </c>
      <c r="F3274" s="71" t="n">
        <v>64</v>
      </c>
      <c r="G3274" s="72" t="n">
        <v>636.8</v>
      </c>
      <c r="H3274" s="72" t="n">
        <v>614.44</v>
      </c>
      <c r="I3274" s="71" t="n">
        <f aca="false">IF(B3274&gt;=Settings!$B$23,1,0)</f>
        <v>0</v>
      </c>
      <c r="J3274" s="71" t="n">
        <v>1</v>
      </c>
      <c r="K3274" s="71" t="n">
        <f aca="false">F3274*I3274*J3274</f>
        <v>0</v>
      </c>
      <c r="L3274" s="71" t="n">
        <f aca="false">E3274*I3274*J3274</f>
        <v>0</v>
      </c>
      <c r="M3274" s="72" t="n">
        <f aca="false">G3274*I3274*J3274</f>
        <v>0</v>
      </c>
      <c r="N3274" s="72" t="n">
        <f aca="false">D3274*I3274*J3274</f>
        <v>0</v>
      </c>
      <c r="O3274" s="71" t="n">
        <f aca="false">F3274*J3274</f>
        <v>64</v>
      </c>
      <c r="P3274" s="71" t="n">
        <f aca="false">E3274*J3274</f>
        <v>1</v>
      </c>
    </row>
    <row r="3275" customFormat="false" ht="15" hidden="false" customHeight="false" outlineLevel="0" collapsed="false">
      <c r="A3275" s="71" t="s">
        <v>60</v>
      </c>
      <c r="B3275" s="71" t="s">
        <v>49</v>
      </c>
      <c r="C3275" s="71" t="s">
        <v>944</v>
      </c>
      <c r="D3275" s="72" t="n">
        <v>326.85</v>
      </c>
      <c r="E3275" s="71" t="n">
        <v>3</v>
      </c>
      <c r="F3275" s="71" t="n">
        <v>66</v>
      </c>
      <c r="G3275" s="72" t="n">
        <v>6935.7</v>
      </c>
      <c r="H3275" s="72" t="n">
        <v>6608.85</v>
      </c>
      <c r="I3275" s="71" t="n">
        <f aca="false">IF(B3275&gt;=Settings!$B$23,1,0)</f>
        <v>0</v>
      </c>
      <c r="J3275" s="71" t="n">
        <v>1</v>
      </c>
      <c r="K3275" s="71" t="n">
        <f aca="false">F3275*I3275*J3275</f>
        <v>0</v>
      </c>
      <c r="L3275" s="71" t="n">
        <f aca="false">E3275*I3275*J3275</f>
        <v>0</v>
      </c>
      <c r="M3275" s="72" t="n">
        <f aca="false">G3275*I3275*J3275</f>
        <v>0</v>
      </c>
      <c r="N3275" s="72" t="n">
        <f aca="false">D3275*I3275*J3275</f>
        <v>0</v>
      </c>
      <c r="O3275" s="71" t="n">
        <f aca="false">F3275*J3275</f>
        <v>66</v>
      </c>
      <c r="P3275" s="71" t="n">
        <f aca="false">E3275*J3275</f>
        <v>3</v>
      </c>
    </row>
    <row r="3276" customFormat="false" ht="15" hidden="false" customHeight="false" outlineLevel="0" collapsed="false">
      <c r="A3276" s="71" t="s">
        <v>59</v>
      </c>
      <c r="B3276" s="71" t="s">
        <v>49</v>
      </c>
      <c r="C3276" s="71" t="s">
        <v>898</v>
      </c>
      <c r="D3276" s="72" t="n">
        <v>0</v>
      </c>
      <c r="E3276" s="71" t="n">
        <v>0</v>
      </c>
      <c r="F3276" s="71" t="n">
        <v>2</v>
      </c>
      <c r="G3276" s="72" t="n">
        <v>175.69</v>
      </c>
      <c r="H3276" s="72" t="n">
        <v>175.69</v>
      </c>
      <c r="I3276" s="71" t="n">
        <f aca="false">IF(B3276&gt;=Settings!$B$23,1,0)</f>
        <v>0</v>
      </c>
      <c r="J3276" s="71" t="n">
        <v>1</v>
      </c>
      <c r="K3276" s="71" t="n">
        <f aca="false">F3276*I3276*J3276</f>
        <v>0</v>
      </c>
      <c r="L3276" s="71" t="n">
        <f aca="false">E3276*I3276*J3276</f>
        <v>0</v>
      </c>
      <c r="M3276" s="72" t="n">
        <f aca="false">G3276*I3276*J3276</f>
        <v>0</v>
      </c>
      <c r="N3276" s="72" t="n">
        <f aca="false">D3276*I3276*J3276</f>
        <v>-0</v>
      </c>
      <c r="O3276" s="71" t="n">
        <f aca="false">F3276*J3276</f>
        <v>2</v>
      </c>
      <c r="P3276" s="71" t="n">
        <f aca="false">E3276*J3276</f>
        <v>0</v>
      </c>
    </row>
    <row r="3277" customFormat="false" ht="15" hidden="false" customHeight="false" outlineLevel="0" collapsed="false">
      <c r="A3277" s="71" t="s">
        <v>59</v>
      </c>
      <c r="B3277" s="71" t="s">
        <v>49</v>
      </c>
      <c r="C3277" s="71" t="s">
        <v>114</v>
      </c>
      <c r="D3277" s="72" t="n">
        <v>0</v>
      </c>
      <c r="E3277" s="71" t="n">
        <v>0</v>
      </c>
      <c r="F3277" s="71" t="n">
        <v>34</v>
      </c>
      <c r="G3277" s="72" t="n">
        <v>3576.96</v>
      </c>
      <c r="H3277" s="72" t="n">
        <v>3576.96</v>
      </c>
      <c r="I3277" s="71" t="n">
        <f aca="false">IF(B3277&gt;=Settings!$B$23,1,0)</f>
        <v>0</v>
      </c>
      <c r="J3277" s="71" t="n">
        <v>1</v>
      </c>
      <c r="K3277" s="71" t="n">
        <f aca="false">F3277*I3277*J3277</f>
        <v>0</v>
      </c>
      <c r="L3277" s="71" t="n">
        <f aca="false">E3277*I3277*J3277</f>
        <v>0</v>
      </c>
      <c r="M3277" s="72" t="n">
        <f aca="false">G3277*I3277*J3277</f>
        <v>0</v>
      </c>
      <c r="N3277" s="72" t="n">
        <f aca="false">D3277*I3277*J3277</f>
        <v>-0</v>
      </c>
      <c r="O3277" s="71" t="n">
        <f aca="false">F3277*J3277</f>
        <v>34</v>
      </c>
      <c r="P3277" s="71" t="n">
        <f aca="false">E3277*J3277</f>
        <v>0</v>
      </c>
    </row>
    <row r="3278" customFormat="false" ht="15" hidden="false" customHeight="false" outlineLevel="0" collapsed="false">
      <c r="A3278" s="71" t="s">
        <v>61</v>
      </c>
      <c r="B3278" s="71" t="s">
        <v>49</v>
      </c>
      <c r="C3278" s="71" t="s">
        <v>1133</v>
      </c>
      <c r="D3278" s="72" t="n">
        <v>0</v>
      </c>
      <c r="E3278" s="71" t="n">
        <v>0</v>
      </c>
      <c r="F3278" s="71" t="n">
        <v>2</v>
      </c>
      <c r="G3278" s="72" t="n">
        <v>154.46</v>
      </c>
      <c r="H3278" s="72" t="n">
        <v>154.46</v>
      </c>
      <c r="I3278" s="71" t="n">
        <f aca="false">IF(B3278&gt;=Settings!$B$23,1,0)</f>
        <v>0</v>
      </c>
      <c r="J3278" s="71" t="n">
        <v>1</v>
      </c>
      <c r="K3278" s="71" t="n">
        <f aca="false">F3278*I3278*J3278</f>
        <v>0</v>
      </c>
      <c r="L3278" s="71" t="n">
        <f aca="false">E3278*I3278*J3278</f>
        <v>0</v>
      </c>
      <c r="M3278" s="72" t="n">
        <f aca="false">G3278*I3278*J3278</f>
        <v>0</v>
      </c>
      <c r="N3278" s="72" t="n">
        <f aca="false">D3278*I3278*J3278</f>
        <v>-0</v>
      </c>
      <c r="O3278" s="71" t="n">
        <f aca="false">F3278*J3278</f>
        <v>2</v>
      </c>
      <c r="P3278" s="71" t="n">
        <f aca="false">E3278*J3278</f>
        <v>0</v>
      </c>
    </row>
    <row r="3279" customFormat="false" ht="15" hidden="false" customHeight="false" outlineLevel="0" collapsed="false">
      <c r="A3279" s="71" t="s">
        <v>59</v>
      </c>
      <c r="B3279" s="71" t="s">
        <v>49</v>
      </c>
      <c r="C3279" s="71" t="s">
        <v>378</v>
      </c>
      <c r="D3279" s="72" t="n">
        <v>0</v>
      </c>
      <c r="E3279" s="71" t="n">
        <v>0</v>
      </c>
      <c r="F3279" s="71" t="n">
        <v>1</v>
      </c>
      <c r="G3279" s="72" t="n">
        <v>54.95</v>
      </c>
      <c r="H3279" s="72" t="n">
        <v>54.95</v>
      </c>
      <c r="I3279" s="71" t="n">
        <f aca="false">IF(B3279&gt;=Settings!$B$23,1,0)</f>
        <v>0</v>
      </c>
      <c r="J3279" s="71" t="n">
        <v>1</v>
      </c>
      <c r="K3279" s="71" t="n">
        <f aca="false">F3279*I3279*J3279</f>
        <v>0</v>
      </c>
      <c r="L3279" s="71" t="n">
        <f aca="false">E3279*I3279*J3279</f>
        <v>0</v>
      </c>
      <c r="M3279" s="72" t="n">
        <f aca="false">G3279*I3279*J3279</f>
        <v>0</v>
      </c>
      <c r="N3279" s="72" t="n">
        <f aca="false">D3279*I3279*J3279</f>
        <v>-0</v>
      </c>
      <c r="O3279" s="71" t="n">
        <f aca="false">F3279*J3279</f>
        <v>1</v>
      </c>
      <c r="P3279" s="71" t="n">
        <f aca="false">E3279*J3279</f>
        <v>0</v>
      </c>
    </row>
    <row r="3280" customFormat="false" ht="15" hidden="false" customHeight="false" outlineLevel="0" collapsed="false">
      <c r="A3280" s="71" t="s">
        <v>61</v>
      </c>
      <c r="B3280" s="71" t="s">
        <v>49</v>
      </c>
      <c r="C3280" s="71" t="s">
        <v>1213</v>
      </c>
      <c r="D3280" s="72" t="n">
        <v>0</v>
      </c>
      <c r="E3280" s="71" t="n">
        <v>0</v>
      </c>
      <c r="F3280" s="71" t="n">
        <v>1</v>
      </c>
      <c r="G3280" s="72" t="n">
        <v>113.59</v>
      </c>
      <c r="H3280" s="72" t="n">
        <v>113.59</v>
      </c>
      <c r="I3280" s="71" t="n">
        <f aca="false">IF(B3280&gt;=Settings!$B$23,1,0)</f>
        <v>0</v>
      </c>
      <c r="J3280" s="71" t="n">
        <v>1</v>
      </c>
      <c r="K3280" s="71" t="n">
        <f aca="false">F3280*I3280*J3280</f>
        <v>0</v>
      </c>
      <c r="L3280" s="71" t="n">
        <f aca="false">E3280*I3280*J3280</f>
        <v>0</v>
      </c>
      <c r="M3280" s="72" t="n">
        <f aca="false">G3280*I3280*J3280</f>
        <v>0</v>
      </c>
      <c r="N3280" s="72" t="n">
        <f aca="false">D3280*I3280*J3280</f>
        <v>-0</v>
      </c>
      <c r="O3280" s="71" t="n">
        <f aca="false">F3280*J3280</f>
        <v>1</v>
      </c>
      <c r="P3280" s="71" t="n">
        <f aca="false">E3280*J3280</f>
        <v>0</v>
      </c>
    </row>
    <row r="3281" customFormat="false" ht="15" hidden="false" customHeight="false" outlineLevel="0" collapsed="false">
      <c r="A3281" s="71" t="s">
        <v>59</v>
      </c>
      <c r="B3281" s="71" t="s">
        <v>49</v>
      </c>
      <c r="C3281" s="71" t="s">
        <v>1011</v>
      </c>
      <c r="D3281" s="72" t="n">
        <v>0</v>
      </c>
      <c r="E3281" s="71" t="n">
        <v>0</v>
      </c>
      <c r="F3281" s="71" t="n">
        <v>1</v>
      </c>
      <c r="G3281" s="72" t="n">
        <v>171.8</v>
      </c>
      <c r="H3281" s="72" t="n">
        <v>171.8</v>
      </c>
      <c r="I3281" s="71" t="n">
        <f aca="false">IF(B3281&gt;=Settings!$B$23,1,0)</f>
        <v>0</v>
      </c>
      <c r="J3281" s="71" t="n">
        <v>1</v>
      </c>
      <c r="K3281" s="71" t="n">
        <f aca="false">F3281*I3281*J3281</f>
        <v>0</v>
      </c>
      <c r="L3281" s="71" t="n">
        <f aca="false">E3281*I3281*J3281</f>
        <v>0</v>
      </c>
      <c r="M3281" s="72" t="n">
        <f aca="false">G3281*I3281*J3281</f>
        <v>0</v>
      </c>
      <c r="N3281" s="72" t="n">
        <f aca="false">D3281*I3281*J3281</f>
        <v>-0</v>
      </c>
      <c r="O3281" s="71" t="n">
        <f aca="false">F3281*J3281</f>
        <v>1</v>
      </c>
      <c r="P3281" s="71" t="n">
        <f aca="false">E3281*J3281</f>
        <v>0</v>
      </c>
    </row>
    <row r="3282" customFormat="false" ht="15" hidden="false" customHeight="false" outlineLevel="0" collapsed="false">
      <c r="A3282" s="71" t="s">
        <v>61</v>
      </c>
      <c r="B3282" s="71" t="s">
        <v>49</v>
      </c>
      <c r="C3282" s="71" t="s">
        <v>2167</v>
      </c>
      <c r="D3282" s="72" t="n">
        <v>0</v>
      </c>
      <c r="E3282" s="71" t="n">
        <v>0</v>
      </c>
      <c r="F3282" s="71" t="n">
        <v>1</v>
      </c>
      <c r="G3282" s="72" t="n">
        <v>119.95</v>
      </c>
      <c r="H3282" s="72" t="n">
        <v>101.97</v>
      </c>
      <c r="I3282" s="71" t="n">
        <f aca="false">IF(B3282&gt;=Settings!$B$23,1,0)</f>
        <v>0</v>
      </c>
      <c r="J3282" s="71" t="n">
        <v>1</v>
      </c>
      <c r="K3282" s="71" t="n">
        <f aca="false">F3282*I3282*J3282</f>
        <v>0</v>
      </c>
      <c r="L3282" s="71" t="n">
        <f aca="false">E3282*I3282*J3282</f>
        <v>0</v>
      </c>
      <c r="M3282" s="72" t="n">
        <f aca="false">G3282*I3282*J3282</f>
        <v>0</v>
      </c>
      <c r="N3282" s="72" t="n">
        <f aca="false">D3282*I3282*J3282</f>
        <v>-0</v>
      </c>
      <c r="O3282" s="71" t="n">
        <f aca="false">F3282*J3282</f>
        <v>1</v>
      </c>
      <c r="P3282" s="71" t="n">
        <f aca="false">E3282*J3282</f>
        <v>0</v>
      </c>
    </row>
    <row r="3283" customFormat="false" ht="15" hidden="false" customHeight="false" outlineLevel="0" collapsed="false">
      <c r="A3283" s="71" t="s">
        <v>59</v>
      </c>
      <c r="B3283" s="71" t="s">
        <v>49</v>
      </c>
      <c r="C3283" s="71" t="s">
        <v>1322</v>
      </c>
      <c r="D3283" s="72" t="n">
        <v>0</v>
      </c>
      <c r="E3283" s="71" t="n">
        <v>0</v>
      </c>
      <c r="F3283" s="71" t="n">
        <v>5</v>
      </c>
      <c r="G3283" s="72" t="n">
        <v>469.75</v>
      </c>
      <c r="H3283" s="72" t="n">
        <v>469.75</v>
      </c>
      <c r="I3283" s="71" t="n">
        <f aca="false">IF(B3283&gt;=Settings!$B$23,1,0)</f>
        <v>0</v>
      </c>
      <c r="J3283" s="71" t="n">
        <v>1</v>
      </c>
      <c r="K3283" s="71" t="n">
        <f aca="false">F3283*I3283*J3283</f>
        <v>0</v>
      </c>
      <c r="L3283" s="71" t="n">
        <f aca="false">E3283*I3283*J3283</f>
        <v>0</v>
      </c>
      <c r="M3283" s="72" t="n">
        <f aca="false">G3283*I3283*J3283</f>
        <v>0</v>
      </c>
      <c r="N3283" s="72" t="n">
        <f aca="false">D3283*I3283*J3283</f>
        <v>-0</v>
      </c>
      <c r="O3283" s="71" t="n">
        <f aca="false">F3283*J3283</f>
        <v>5</v>
      </c>
      <c r="P3283" s="71" t="n">
        <f aca="false">E3283*J3283</f>
        <v>0</v>
      </c>
    </row>
    <row r="3284" customFormat="false" ht="15" hidden="false" customHeight="false" outlineLevel="0" collapsed="false">
      <c r="A3284" s="71" t="s">
        <v>61</v>
      </c>
      <c r="B3284" s="71" t="s">
        <v>49</v>
      </c>
      <c r="C3284" s="71" t="s">
        <v>116</v>
      </c>
      <c r="D3284" s="72" t="n">
        <v>206.05</v>
      </c>
      <c r="E3284" s="71" t="n">
        <v>1</v>
      </c>
      <c r="F3284" s="71" t="n">
        <v>7</v>
      </c>
      <c r="G3284" s="72" t="n">
        <v>1361.1</v>
      </c>
      <c r="H3284" s="72" t="n">
        <v>1129.56</v>
      </c>
      <c r="I3284" s="71" t="n">
        <f aca="false">IF(B3284&gt;=Settings!$B$23,1,0)</f>
        <v>0</v>
      </c>
      <c r="J3284" s="71" t="n">
        <v>1</v>
      </c>
      <c r="K3284" s="71" t="n">
        <f aca="false">F3284*I3284*J3284</f>
        <v>0</v>
      </c>
      <c r="L3284" s="71" t="n">
        <f aca="false">E3284*I3284*J3284</f>
        <v>0</v>
      </c>
      <c r="M3284" s="72" t="n">
        <f aca="false">G3284*I3284*J3284</f>
        <v>0</v>
      </c>
      <c r="N3284" s="72" t="n">
        <f aca="false">D3284*I3284*J3284</f>
        <v>0</v>
      </c>
      <c r="O3284" s="71" t="n">
        <f aca="false">F3284*J3284</f>
        <v>7</v>
      </c>
      <c r="P3284" s="71" t="n">
        <f aca="false">E3284*J3284</f>
        <v>1</v>
      </c>
    </row>
    <row r="3285" customFormat="false" ht="15" hidden="false" customHeight="false" outlineLevel="0" collapsed="false">
      <c r="A3285" s="71" t="s">
        <v>59</v>
      </c>
      <c r="B3285" s="71" t="s">
        <v>49</v>
      </c>
      <c r="C3285" s="71" t="s">
        <v>572</v>
      </c>
      <c r="D3285" s="72" t="n">
        <v>0</v>
      </c>
      <c r="E3285" s="71" t="n">
        <v>0</v>
      </c>
      <c r="F3285" s="71" t="n">
        <v>3</v>
      </c>
      <c r="G3285" s="72" t="n">
        <v>255.12</v>
      </c>
      <c r="H3285" s="72" t="n">
        <v>255.12</v>
      </c>
      <c r="I3285" s="71" t="n">
        <f aca="false">IF(B3285&gt;=Settings!$B$23,1,0)</f>
        <v>0</v>
      </c>
      <c r="J3285" s="71" t="n">
        <v>1</v>
      </c>
      <c r="K3285" s="71" t="n">
        <f aca="false">F3285*I3285*J3285</f>
        <v>0</v>
      </c>
      <c r="L3285" s="71" t="n">
        <f aca="false">E3285*I3285*J3285</f>
        <v>0</v>
      </c>
      <c r="M3285" s="72" t="n">
        <f aca="false">G3285*I3285*J3285</f>
        <v>0</v>
      </c>
      <c r="N3285" s="72" t="n">
        <f aca="false">D3285*I3285*J3285</f>
        <v>-0</v>
      </c>
      <c r="O3285" s="71" t="n">
        <f aca="false">F3285*J3285</f>
        <v>3</v>
      </c>
      <c r="P3285" s="71" t="n">
        <f aca="false">E3285*J3285</f>
        <v>0</v>
      </c>
    </row>
    <row r="3286" customFormat="false" ht="15" hidden="false" customHeight="false" outlineLevel="0" collapsed="false">
      <c r="A3286" s="71" t="s">
        <v>59</v>
      </c>
      <c r="B3286" s="71" t="s">
        <v>49</v>
      </c>
      <c r="C3286" s="71" t="s">
        <v>171</v>
      </c>
      <c r="D3286" s="72" t="n">
        <v>0</v>
      </c>
      <c r="E3286" s="71" t="n">
        <v>0</v>
      </c>
      <c r="F3286" s="71" t="n">
        <v>1</v>
      </c>
      <c r="G3286" s="72" t="n">
        <v>112.07</v>
      </c>
      <c r="H3286" s="72" t="n">
        <v>112.07</v>
      </c>
      <c r="I3286" s="71" t="n">
        <f aca="false">IF(B3286&gt;=Settings!$B$23,1,0)</f>
        <v>0</v>
      </c>
      <c r="J3286" s="71" t="n">
        <v>1</v>
      </c>
      <c r="K3286" s="71" t="n">
        <f aca="false">F3286*I3286*J3286</f>
        <v>0</v>
      </c>
      <c r="L3286" s="71" t="n">
        <f aca="false">E3286*I3286*J3286</f>
        <v>0</v>
      </c>
      <c r="M3286" s="72" t="n">
        <f aca="false">G3286*I3286*J3286</f>
        <v>0</v>
      </c>
      <c r="N3286" s="72" t="n">
        <f aca="false">D3286*I3286*J3286</f>
        <v>-0</v>
      </c>
      <c r="O3286" s="71" t="n">
        <f aca="false">F3286*J3286</f>
        <v>1</v>
      </c>
      <c r="P3286" s="71" t="n">
        <f aca="false">E3286*J3286</f>
        <v>0</v>
      </c>
    </row>
    <row r="3287" customFormat="false" ht="15" hidden="false" customHeight="false" outlineLevel="0" collapsed="false">
      <c r="A3287" s="71" t="s">
        <v>60</v>
      </c>
      <c r="B3287" s="71" t="s">
        <v>49</v>
      </c>
      <c r="C3287" s="71" t="s">
        <v>909</v>
      </c>
      <c r="D3287" s="72" t="n">
        <v>0</v>
      </c>
      <c r="E3287" s="71" t="n">
        <v>0</v>
      </c>
      <c r="F3287" s="71" t="n">
        <v>1</v>
      </c>
      <c r="G3287" s="72" t="n">
        <v>18.95</v>
      </c>
      <c r="H3287" s="72" t="n">
        <v>18.95</v>
      </c>
      <c r="I3287" s="71" t="n">
        <f aca="false">IF(B3287&gt;=Settings!$B$23,1,0)</f>
        <v>0</v>
      </c>
      <c r="J3287" s="71" t="n">
        <v>1</v>
      </c>
      <c r="K3287" s="71" t="n">
        <f aca="false">F3287*I3287*J3287</f>
        <v>0</v>
      </c>
      <c r="L3287" s="71" t="n">
        <f aca="false">E3287*I3287*J3287</f>
        <v>0</v>
      </c>
      <c r="M3287" s="72" t="n">
        <f aca="false">G3287*I3287*J3287</f>
        <v>0</v>
      </c>
      <c r="N3287" s="72" t="n">
        <f aca="false">D3287*I3287*J3287</f>
        <v>-0</v>
      </c>
      <c r="O3287" s="71" t="n">
        <f aca="false">F3287*J3287</f>
        <v>1</v>
      </c>
      <c r="P3287" s="71" t="n">
        <f aca="false">E3287*J3287</f>
        <v>0</v>
      </c>
    </row>
    <row r="3288" customFormat="false" ht="15" hidden="false" customHeight="false" outlineLevel="0" collapsed="false">
      <c r="A3288" s="71" t="s">
        <v>61</v>
      </c>
      <c r="B3288" s="71" t="s">
        <v>49</v>
      </c>
      <c r="C3288" s="71" t="s">
        <v>971</v>
      </c>
      <c r="D3288" s="72" t="n">
        <v>0</v>
      </c>
      <c r="E3288" s="71" t="n">
        <v>0</v>
      </c>
      <c r="F3288" s="71" t="n">
        <v>1</v>
      </c>
      <c r="G3288" s="72" t="n">
        <v>101.55</v>
      </c>
      <c r="H3288" s="72" t="n">
        <v>101.55</v>
      </c>
      <c r="I3288" s="71" t="n">
        <f aca="false">IF(B3288&gt;=Settings!$B$23,1,0)</f>
        <v>0</v>
      </c>
      <c r="J3288" s="71" t="n">
        <v>1</v>
      </c>
      <c r="K3288" s="71" t="n">
        <f aca="false">F3288*I3288*J3288</f>
        <v>0</v>
      </c>
      <c r="L3288" s="71" t="n">
        <f aca="false">E3288*I3288*J3288</f>
        <v>0</v>
      </c>
      <c r="M3288" s="72" t="n">
        <f aca="false">G3288*I3288*J3288</f>
        <v>0</v>
      </c>
      <c r="N3288" s="72" t="n">
        <f aca="false">D3288*I3288*J3288</f>
        <v>-0</v>
      </c>
      <c r="O3288" s="71" t="n">
        <f aca="false">F3288*J3288</f>
        <v>1</v>
      </c>
      <c r="P3288" s="71" t="n">
        <f aca="false">E3288*J3288</f>
        <v>0</v>
      </c>
    </row>
    <row r="3289" customFormat="false" ht="15" hidden="false" customHeight="false" outlineLevel="0" collapsed="false">
      <c r="A3289" s="71" t="s">
        <v>59</v>
      </c>
      <c r="B3289" s="71" t="s">
        <v>49</v>
      </c>
      <c r="C3289" s="71" t="s">
        <v>1311</v>
      </c>
      <c r="D3289" s="72" t="n">
        <v>0</v>
      </c>
      <c r="E3289" s="71" t="n">
        <v>0</v>
      </c>
      <c r="F3289" s="71" t="n">
        <v>3</v>
      </c>
      <c r="G3289" s="72" t="n">
        <v>359.85</v>
      </c>
      <c r="H3289" s="72" t="n">
        <v>359.85</v>
      </c>
      <c r="I3289" s="71" t="n">
        <f aca="false">IF(B3289&gt;=Settings!$B$23,1,0)</f>
        <v>0</v>
      </c>
      <c r="J3289" s="71" t="n">
        <v>1</v>
      </c>
      <c r="K3289" s="71" t="n">
        <f aca="false">F3289*I3289*J3289</f>
        <v>0</v>
      </c>
      <c r="L3289" s="71" t="n">
        <f aca="false">E3289*I3289*J3289</f>
        <v>0</v>
      </c>
      <c r="M3289" s="72" t="n">
        <f aca="false">G3289*I3289*J3289</f>
        <v>0</v>
      </c>
      <c r="N3289" s="72" t="n">
        <f aca="false">D3289*I3289*J3289</f>
        <v>-0</v>
      </c>
      <c r="O3289" s="71" t="n">
        <f aca="false">F3289*J3289</f>
        <v>3</v>
      </c>
      <c r="P3289" s="71" t="n">
        <f aca="false">E3289*J3289</f>
        <v>0</v>
      </c>
    </row>
    <row r="3290" customFormat="false" ht="15" hidden="false" customHeight="false" outlineLevel="0" collapsed="false">
      <c r="A3290" s="71" t="s">
        <v>61</v>
      </c>
      <c r="B3290" s="71" t="s">
        <v>49</v>
      </c>
      <c r="C3290" s="71" t="s">
        <v>1869</v>
      </c>
      <c r="D3290" s="72" t="n">
        <v>0</v>
      </c>
      <c r="E3290" s="71" t="n">
        <v>0</v>
      </c>
      <c r="F3290" s="71" t="n">
        <v>1</v>
      </c>
      <c r="G3290" s="72" t="n">
        <v>113.59</v>
      </c>
      <c r="H3290" s="72" t="n">
        <v>113.59</v>
      </c>
      <c r="I3290" s="71" t="n">
        <f aca="false">IF(B3290&gt;=Settings!$B$23,1,0)</f>
        <v>0</v>
      </c>
      <c r="J3290" s="71" t="n">
        <v>1</v>
      </c>
      <c r="K3290" s="71" t="n">
        <f aca="false">F3290*I3290*J3290</f>
        <v>0</v>
      </c>
      <c r="L3290" s="71" t="n">
        <f aca="false">E3290*I3290*J3290</f>
        <v>0</v>
      </c>
      <c r="M3290" s="72" t="n">
        <f aca="false">G3290*I3290*J3290</f>
        <v>0</v>
      </c>
      <c r="N3290" s="72" t="n">
        <f aca="false">D3290*I3290*J3290</f>
        <v>-0</v>
      </c>
      <c r="O3290" s="71" t="n">
        <f aca="false">F3290*J3290</f>
        <v>1</v>
      </c>
      <c r="P3290" s="71" t="n">
        <f aca="false">E3290*J3290</f>
        <v>0</v>
      </c>
    </row>
    <row r="3291" customFormat="false" ht="15" hidden="false" customHeight="false" outlineLevel="0" collapsed="false">
      <c r="A3291" s="71" t="s">
        <v>60</v>
      </c>
      <c r="B3291" s="71" t="s">
        <v>49</v>
      </c>
      <c r="C3291" s="71" t="s">
        <v>602</v>
      </c>
      <c r="D3291" s="72" t="n">
        <v>109.89</v>
      </c>
      <c r="E3291" s="71" t="n">
        <v>11</v>
      </c>
      <c r="F3291" s="71" t="n">
        <v>223</v>
      </c>
      <c r="G3291" s="72" t="n">
        <v>2407.77</v>
      </c>
      <c r="H3291" s="72" t="n">
        <v>2295.39</v>
      </c>
      <c r="I3291" s="71" t="n">
        <f aca="false">IF(B3291&gt;=Settings!$B$23,1,0)</f>
        <v>0</v>
      </c>
      <c r="J3291" s="71" t="n">
        <v>1</v>
      </c>
      <c r="K3291" s="71" t="n">
        <f aca="false">F3291*I3291*J3291</f>
        <v>0</v>
      </c>
      <c r="L3291" s="71" t="n">
        <f aca="false">E3291*I3291*J3291</f>
        <v>0</v>
      </c>
      <c r="M3291" s="72" t="n">
        <f aca="false">G3291*I3291*J3291</f>
        <v>0</v>
      </c>
      <c r="N3291" s="72" t="n">
        <f aca="false">D3291*I3291*J3291</f>
        <v>0</v>
      </c>
      <c r="O3291" s="71" t="n">
        <f aca="false">F3291*J3291</f>
        <v>223</v>
      </c>
      <c r="P3291" s="71" t="n">
        <f aca="false">E3291*J3291</f>
        <v>11</v>
      </c>
    </row>
    <row r="3292" customFormat="false" ht="15" hidden="false" customHeight="false" outlineLevel="0" collapsed="false">
      <c r="A3292" s="71" t="s">
        <v>61</v>
      </c>
      <c r="B3292" s="71" t="s">
        <v>49</v>
      </c>
      <c r="C3292" s="71" t="s">
        <v>1475</v>
      </c>
      <c r="D3292" s="72" t="n">
        <v>0</v>
      </c>
      <c r="E3292" s="71" t="n">
        <v>0</v>
      </c>
      <c r="F3292" s="71" t="n">
        <v>2</v>
      </c>
      <c r="G3292" s="72" t="n">
        <v>162.18</v>
      </c>
      <c r="H3292" s="72" t="n">
        <v>162.18</v>
      </c>
      <c r="I3292" s="71" t="n">
        <f aca="false">IF(B3292&gt;=Settings!$B$23,1,0)</f>
        <v>0</v>
      </c>
      <c r="J3292" s="71" t="n">
        <v>1</v>
      </c>
      <c r="K3292" s="71" t="n">
        <f aca="false">F3292*I3292*J3292</f>
        <v>0</v>
      </c>
      <c r="L3292" s="71" t="n">
        <f aca="false">E3292*I3292*J3292</f>
        <v>0</v>
      </c>
      <c r="M3292" s="72" t="n">
        <f aca="false">G3292*I3292*J3292</f>
        <v>0</v>
      </c>
      <c r="N3292" s="72" t="n">
        <f aca="false">D3292*I3292*J3292</f>
        <v>-0</v>
      </c>
      <c r="O3292" s="71" t="n">
        <f aca="false">F3292*J3292</f>
        <v>2</v>
      </c>
      <c r="P3292" s="71" t="n">
        <f aca="false">E3292*J3292</f>
        <v>0</v>
      </c>
    </row>
    <row r="3293" customFormat="false" ht="15" hidden="false" customHeight="false" outlineLevel="0" collapsed="false">
      <c r="A3293" s="71" t="s">
        <v>59</v>
      </c>
      <c r="B3293" s="71" t="s">
        <v>49</v>
      </c>
      <c r="C3293" s="71" t="s">
        <v>1462</v>
      </c>
      <c r="D3293" s="72" t="n">
        <v>0</v>
      </c>
      <c r="E3293" s="71" t="n">
        <v>0</v>
      </c>
      <c r="F3293" s="71" t="n">
        <v>18</v>
      </c>
      <c r="G3293" s="72" t="n">
        <v>989.1</v>
      </c>
      <c r="H3293" s="72" t="n">
        <v>989.1</v>
      </c>
      <c r="I3293" s="71" t="n">
        <f aca="false">IF(B3293&gt;=Settings!$B$23,1,0)</f>
        <v>0</v>
      </c>
      <c r="J3293" s="71" t="n">
        <v>1</v>
      </c>
      <c r="K3293" s="71" t="n">
        <f aca="false">F3293*I3293*J3293</f>
        <v>0</v>
      </c>
      <c r="L3293" s="71" t="n">
        <f aca="false">E3293*I3293*J3293</f>
        <v>0</v>
      </c>
      <c r="M3293" s="72" t="n">
        <f aca="false">G3293*I3293*J3293</f>
        <v>0</v>
      </c>
      <c r="N3293" s="72" t="n">
        <f aca="false">D3293*I3293*J3293</f>
        <v>-0</v>
      </c>
      <c r="O3293" s="71" t="n">
        <f aca="false">F3293*J3293</f>
        <v>18</v>
      </c>
      <c r="P3293" s="71" t="n">
        <f aca="false">E3293*J3293</f>
        <v>0</v>
      </c>
    </row>
    <row r="3294" customFormat="false" ht="15" hidden="false" customHeight="false" outlineLevel="0" collapsed="false">
      <c r="A3294" s="71" t="s">
        <v>59</v>
      </c>
      <c r="B3294" s="71" t="s">
        <v>49</v>
      </c>
      <c r="C3294" s="71" t="s">
        <v>963</v>
      </c>
      <c r="D3294" s="72" t="n">
        <v>0</v>
      </c>
      <c r="E3294" s="71" t="n">
        <v>0</v>
      </c>
      <c r="F3294" s="71" t="n">
        <v>5</v>
      </c>
      <c r="G3294" s="72" t="n">
        <v>749.75</v>
      </c>
      <c r="H3294" s="72" t="n">
        <v>749.75</v>
      </c>
      <c r="I3294" s="71" t="n">
        <f aca="false">IF(B3294&gt;=Settings!$B$23,1,0)</f>
        <v>0</v>
      </c>
      <c r="J3294" s="71" t="n">
        <v>1</v>
      </c>
      <c r="K3294" s="71" t="n">
        <f aca="false">F3294*I3294*J3294</f>
        <v>0</v>
      </c>
      <c r="L3294" s="71" t="n">
        <f aca="false">E3294*I3294*J3294</f>
        <v>0</v>
      </c>
      <c r="M3294" s="72" t="n">
        <f aca="false">G3294*I3294*J3294</f>
        <v>0</v>
      </c>
      <c r="N3294" s="72" t="n">
        <f aca="false">D3294*I3294*J3294</f>
        <v>-0</v>
      </c>
      <c r="O3294" s="71" t="n">
        <f aca="false">F3294*J3294</f>
        <v>5</v>
      </c>
      <c r="P3294" s="71" t="n">
        <f aca="false">E3294*J3294</f>
        <v>0</v>
      </c>
    </row>
    <row r="3295" customFormat="false" ht="15" hidden="false" customHeight="false" outlineLevel="0" collapsed="false">
      <c r="A3295" s="71" t="s">
        <v>60</v>
      </c>
      <c r="B3295" s="71" t="s">
        <v>49</v>
      </c>
      <c r="C3295" s="71" t="s">
        <v>1095</v>
      </c>
      <c r="D3295" s="72" t="n">
        <v>0</v>
      </c>
      <c r="E3295" s="71" t="n">
        <v>0</v>
      </c>
      <c r="F3295" s="71" t="n">
        <v>21</v>
      </c>
      <c r="G3295" s="72" t="n">
        <v>2353.95</v>
      </c>
      <c r="H3295" s="72" t="n">
        <v>2353.95</v>
      </c>
      <c r="I3295" s="71" t="n">
        <f aca="false">IF(B3295&gt;=Settings!$B$23,1,0)</f>
        <v>0</v>
      </c>
      <c r="J3295" s="71" t="n">
        <v>1</v>
      </c>
      <c r="K3295" s="71" t="n">
        <f aca="false">F3295*I3295*J3295</f>
        <v>0</v>
      </c>
      <c r="L3295" s="71" t="n">
        <f aca="false">E3295*I3295*J3295</f>
        <v>0</v>
      </c>
      <c r="M3295" s="72" t="n">
        <f aca="false">G3295*I3295*J3295</f>
        <v>0</v>
      </c>
      <c r="N3295" s="72" t="n">
        <f aca="false">D3295*I3295*J3295</f>
        <v>-0</v>
      </c>
      <c r="O3295" s="71" t="n">
        <f aca="false">F3295*J3295</f>
        <v>21</v>
      </c>
      <c r="P3295" s="71" t="n">
        <f aca="false">E3295*J3295</f>
        <v>0</v>
      </c>
    </row>
    <row r="3296" customFormat="false" ht="15" hidden="false" customHeight="false" outlineLevel="0" collapsed="false">
      <c r="A3296" s="71" t="s">
        <v>60</v>
      </c>
      <c r="B3296" s="71" t="s">
        <v>49</v>
      </c>
      <c r="C3296" s="71" t="s">
        <v>1176</v>
      </c>
      <c r="D3296" s="72" t="n">
        <v>84.95</v>
      </c>
      <c r="E3296" s="71" t="n">
        <v>1</v>
      </c>
      <c r="F3296" s="71" t="n">
        <v>9</v>
      </c>
      <c r="G3296" s="72" t="n">
        <v>764.55</v>
      </c>
      <c r="H3296" s="72" t="n">
        <v>679.6</v>
      </c>
      <c r="I3296" s="71" t="n">
        <f aca="false">IF(B3296&gt;=Settings!$B$23,1,0)</f>
        <v>0</v>
      </c>
      <c r="J3296" s="71" t="n">
        <v>1</v>
      </c>
      <c r="K3296" s="71" t="n">
        <f aca="false">F3296*I3296*J3296</f>
        <v>0</v>
      </c>
      <c r="L3296" s="71" t="n">
        <f aca="false">E3296*I3296*J3296</f>
        <v>0</v>
      </c>
      <c r="M3296" s="72" t="n">
        <f aca="false">G3296*I3296*J3296</f>
        <v>0</v>
      </c>
      <c r="N3296" s="72" t="n">
        <f aca="false">D3296*I3296*J3296</f>
        <v>0</v>
      </c>
      <c r="O3296" s="71" t="n">
        <f aca="false">F3296*J3296</f>
        <v>9</v>
      </c>
      <c r="P3296" s="71" t="n">
        <f aca="false">E3296*J3296</f>
        <v>1</v>
      </c>
    </row>
    <row r="3297" customFormat="false" ht="15" hidden="false" customHeight="false" outlineLevel="0" collapsed="false">
      <c r="A3297" s="71" t="s">
        <v>59</v>
      </c>
      <c r="B3297" s="71" t="s">
        <v>49</v>
      </c>
      <c r="C3297" s="71" t="s">
        <v>115</v>
      </c>
      <c r="D3297" s="72" t="n">
        <v>0</v>
      </c>
      <c r="E3297" s="71" t="n">
        <v>0</v>
      </c>
      <c r="F3297" s="71" t="n">
        <v>1</v>
      </c>
      <c r="G3297" s="72" t="n">
        <v>156.95</v>
      </c>
      <c r="H3297" s="72" t="n">
        <v>156.95</v>
      </c>
      <c r="I3297" s="71" t="n">
        <f aca="false">IF(B3297&gt;=Settings!$B$23,1,0)</f>
        <v>0</v>
      </c>
      <c r="J3297" s="71" t="n">
        <v>1</v>
      </c>
      <c r="K3297" s="71" t="n">
        <f aca="false">F3297*I3297*J3297</f>
        <v>0</v>
      </c>
      <c r="L3297" s="71" t="n">
        <f aca="false">E3297*I3297*J3297</f>
        <v>0</v>
      </c>
      <c r="M3297" s="72" t="n">
        <f aca="false">G3297*I3297*J3297</f>
        <v>0</v>
      </c>
      <c r="N3297" s="72" t="n">
        <f aca="false">D3297*I3297*J3297</f>
        <v>-0</v>
      </c>
      <c r="O3297" s="71" t="n">
        <f aca="false">F3297*J3297</f>
        <v>1</v>
      </c>
      <c r="P3297" s="71" t="n">
        <f aca="false">E3297*J3297</f>
        <v>0</v>
      </c>
    </row>
    <row r="3298" customFormat="false" ht="15" hidden="false" customHeight="false" outlineLevel="0" collapsed="false">
      <c r="A3298" s="71" t="s">
        <v>61</v>
      </c>
      <c r="B3298" s="71" t="s">
        <v>49</v>
      </c>
      <c r="C3298" s="71" t="s">
        <v>1274</v>
      </c>
      <c r="D3298" s="72" t="n">
        <v>0</v>
      </c>
      <c r="E3298" s="71" t="n">
        <v>0</v>
      </c>
      <c r="F3298" s="71" t="n">
        <v>3</v>
      </c>
      <c r="G3298" s="72" t="n">
        <v>253.88</v>
      </c>
      <c r="H3298" s="72" t="n">
        <v>226.71</v>
      </c>
      <c r="I3298" s="71" t="n">
        <f aca="false">IF(B3298&gt;=Settings!$B$23,1,0)</f>
        <v>0</v>
      </c>
      <c r="J3298" s="71" t="n">
        <v>1</v>
      </c>
      <c r="K3298" s="71" t="n">
        <f aca="false">F3298*I3298*J3298</f>
        <v>0</v>
      </c>
      <c r="L3298" s="71" t="n">
        <f aca="false">E3298*I3298*J3298</f>
        <v>0</v>
      </c>
      <c r="M3298" s="72" t="n">
        <f aca="false">G3298*I3298*J3298</f>
        <v>0</v>
      </c>
      <c r="N3298" s="72" t="n">
        <f aca="false">D3298*I3298*J3298</f>
        <v>-0</v>
      </c>
      <c r="O3298" s="71" t="n">
        <f aca="false">F3298*J3298</f>
        <v>3</v>
      </c>
      <c r="P3298" s="71" t="n">
        <f aca="false">E3298*J3298</f>
        <v>0</v>
      </c>
    </row>
    <row r="3299" customFormat="false" ht="15" hidden="false" customHeight="false" outlineLevel="0" collapsed="false">
      <c r="A3299" s="71" t="s">
        <v>60</v>
      </c>
      <c r="B3299" s="71" t="s">
        <v>49</v>
      </c>
      <c r="C3299" s="71" t="s">
        <v>1255</v>
      </c>
      <c r="D3299" s="72" t="n">
        <v>219.9</v>
      </c>
      <c r="E3299" s="71" t="n">
        <v>2</v>
      </c>
      <c r="F3299" s="71" t="n">
        <v>14</v>
      </c>
      <c r="G3299" s="72" t="n">
        <v>1539.3</v>
      </c>
      <c r="H3299" s="72" t="n">
        <v>1319.4</v>
      </c>
      <c r="I3299" s="71" t="n">
        <f aca="false">IF(B3299&gt;=Settings!$B$23,1,0)</f>
        <v>0</v>
      </c>
      <c r="J3299" s="71" t="n">
        <v>1</v>
      </c>
      <c r="K3299" s="71" t="n">
        <f aca="false">F3299*I3299*J3299</f>
        <v>0</v>
      </c>
      <c r="L3299" s="71" t="n">
        <f aca="false">E3299*I3299*J3299</f>
        <v>0</v>
      </c>
      <c r="M3299" s="72" t="n">
        <f aca="false">G3299*I3299*J3299</f>
        <v>0</v>
      </c>
      <c r="N3299" s="72" t="n">
        <f aca="false">D3299*I3299*J3299</f>
        <v>0</v>
      </c>
      <c r="O3299" s="71" t="n">
        <f aca="false">F3299*J3299</f>
        <v>14</v>
      </c>
      <c r="P3299" s="71" t="n">
        <f aca="false">E3299*J3299</f>
        <v>2</v>
      </c>
    </row>
    <row r="3300" customFormat="false" ht="15" hidden="false" customHeight="false" outlineLevel="0" collapsed="false">
      <c r="A3300" s="71" t="s">
        <v>60</v>
      </c>
      <c r="B3300" s="71" t="s">
        <v>49</v>
      </c>
      <c r="C3300" s="71" t="s">
        <v>1205</v>
      </c>
      <c r="D3300" s="72" t="n">
        <v>0</v>
      </c>
      <c r="E3300" s="71" t="n">
        <v>0</v>
      </c>
      <c r="F3300" s="71" t="n">
        <v>48</v>
      </c>
      <c r="G3300" s="72" t="n">
        <v>5460.6</v>
      </c>
      <c r="H3300" s="72" t="n">
        <v>5451</v>
      </c>
      <c r="I3300" s="71" t="n">
        <f aca="false">IF(B3300&gt;=Settings!$B$23,1,0)</f>
        <v>0</v>
      </c>
      <c r="J3300" s="71" t="n">
        <v>1</v>
      </c>
      <c r="K3300" s="71" t="n">
        <f aca="false">F3300*I3300*J3300</f>
        <v>0</v>
      </c>
      <c r="L3300" s="71" t="n">
        <f aca="false">E3300*I3300*J3300</f>
        <v>0</v>
      </c>
      <c r="M3300" s="72" t="n">
        <f aca="false">G3300*I3300*J3300</f>
        <v>0</v>
      </c>
      <c r="N3300" s="72" t="n">
        <f aca="false">D3300*I3300*J3300</f>
        <v>-0</v>
      </c>
      <c r="O3300" s="71" t="n">
        <f aca="false">F3300*J3300</f>
        <v>48</v>
      </c>
      <c r="P3300" s="71" t="n">
        <f aca="false">E3300*J3300</f>
        <v>0</v>
      </c>
    </row>
    <row r="3301" customFormat="false" ht="15" hidden="false" customHeight="false" outlineLevel="0" collapsed="false">
      <c r="A3301" s="71" t="s">
        <v>60</v>
      </c>
      <c r="B3301" s="71" t="s">
        <v>49</v>
      </c>
      <c r="C3301" s="71" t="s">
        <v>1343</v>
      </c>
      <c r="D3301" s="72" t="n">
        <v>0</v>
      </c>
      <c r="E3301" s="71" t="n">
        <v>0</v>
      </c>
      <c r="F3301" s="71" t="n">
        <v>1</v>
      </c>
      <c r="G3301" s="72" t="n">
        <v>59.95</v>
      </c>
      <c r="H3301" s="72" t="n">
        <v>59.95</v>
      </c>
      <c r="I3301" s="71" t="n">
        <f aca="false">IF(B3301&gt;=Settings!$B$23,1,0)</f>
        <v>0</v>
      </c>
      <c r="J3301" s="71" t="n">
        <v>1</v>
      </c>
      <c r="K3301" s="71" t="n">
        <f aca="false">F3301*I3301*J3301</f>
        <v>0</v>
      </c>
      <c r="L3301" s="71" t="n">
        <f aca="false">E3301*I3301*J3301</f>
        <v>0</v>
      </c>
      <c r="M3301" s="72" t="n">
        <f aca="false">G3301*I3301*J3301</f>
        <v>0</v>
      </c>
      <c r="N3301" s="72" t="n">
        <f aca="false">D3301*I3301*J3301</f>
        <v>-0</v>
      </c>
      <c r="O3301" s="71" t="n">
        <f aca="false">F3301*J3301</f>
        <v>1</v>
      </c>
      <c r="P3301" s="71" t="n">
        <f aca="false">E3301*J3301</f>
        <v>0</v>
      </c>
    </row>
    <row r="3302" customFormat="false" ht="15" hidden="false" customHeight="false" outlineLevel="0" collapsed="false">
      <c r="A3302" s="71" t="s">
        <v>59</v>
      </c>
      <c r="B3302" s="71" t="s">
        <v>49</v>
      </c>
      <c r="C3302" s="71" t="s">
        <v>948</v>
      </c>
      <c r="D3302" s="72" t="n">
        <v>0</v>
      </c>
      <c r="E3302" s="71" t="n">
        <v>0</v>
      </c>
      <c r="F3302" s="71" t="n">
        <v>2</v>
      </c>
      <c r="G3302" s="72" t="n">
        <v>331.9</v>
      </c>
      <c r="H3302" s="72" t="n">
        <v>331.9</v>
      </c>
      <c r="I3302" s="71" t="n">
        <f aca="false">IF(B3302&gt;=Settings!$B$23,1,0)</f>
        <v>0</v>
      </c>
      <c r="J3302" s="71" t="n">
        <v>1</v>
      </c>
      <c r="K3302" s="71" t="n">
        <f aca="false">F3302*I3302*J3302</f>
        <v>0</v>
      </c>
      <c r="L3302" s="71" t="n">
        <f aca="false">E3302*I3302*J3302</f>
        <v>0</v>
      </c>
      <c r="M3302" s="72" t="n">
        <f aca="false">G3302*I3302*J3302</f>
        <v>0</v>
      </c>
      <c r="N3302" s="72" t="n">
        <f aca="false">D3302*I3302*J3302</f>
        <v>-0</v>
      </c>
      <c r="O3302" s="71" t="n">
        <f aca="false">F3302*J3302</f>
        <v>2</v>
      </c>
      <c r="P3302" s="71" t="n">
        <f aca="false">E3302*J3302</f>
        <v>0</v>
      </c>
    </row>
    <row r="3303" customFormat="false" ht="15" hidden="false" customHeight="false" outlineLevel="0" collapsed="false">
      <c r="A3303" s="71" t="s">
        <v>59</v>
      </c>
      <c r="B3303" s="71" t="s">
        <v>49</v>
      </c>
      <c r="C3303" s="71" t="s">
        <v>949</v>
      </c>
      <c r="D3303" s="72" t="n">
        <v>0</v>
      </c>
      <c r="E3303" s="71" t="n">
        <v>0</v>
      </c>
      <c r="F3303" s="71" t="n">
        <v>1</v>
      </c>
      <c r="G3303" s="72" t="n">
        <v>165.37</v>
      </c>
      <c r="H3303" s="72" t="n">
        <v>165.37</v>
      </c>
      <c r="I3303" s="71" t="n">
        <f aca="false">IF(B3303&gt;=Settings!$B$23,1,0)</f>
        <v>0</v>
      </c>
      <c r="J3303" s="71" t="n">
        <v>1</v>
      </c>
      <c r="K3303" s="71" t="n">
        <f aca="false">F3303*I3303*J3303</f>
        <v>0</v>
      </c>
      <c r="L3303" s="71" t="n">
        <f aca="false">E3303*I3303*J3303</f>
        <v>0</v>
      </c>
      <c r="M3303" s="72" t="n">
        <f aca="false">G3303*I3303*J3303</f>
        <v>0</v>
      </c>
      <c r="N3303" s="72" t="n">
        <f aca="false">D3303*I3303*J3303</f>
        <v>-0</v>
      </c>
      <c r="O3303" s="71" t="n">
        <f aca="false">F3303*J3303</f>
        <v>1</v>
      </c>
      <c r="P3303" s="71" t="n">
        <f aca="false">E3303*J3303</f>
        <v>0</v>
      </c>
    </row>
    <row r="3304" customFormat="false" ht="15" hidden="false" customHeight="false" outlineLevel="0" collapsed="false">
      <c r="A3304" s="71" t="s">
        <v>59</v>
      </c>
      <c r="B3304" s="71" t="s">
        <v>49</v>
      </c>
      <c r="C3304" s="71" t="s">
        <v>941</v>
      </c>
      <c r="D3304" s="72" t="n">
        <v>0</v>
      </c>
      <c r="E3304" s="71" t="n">
        <v>0</v>
      </c>
      <c r="F3304" s="71" t="n">
        <v>1</v>
      </c>
      <c r="G3304" s="72" t="n">
        <v>94.95</v>
      </c>
      <c r="H3304" s="72" t="n">
        <v>94.95</v>
      </c>
      <c r="I3304" s="71" t="n">
        <f aca="false">IF(B3304&gt;=Settings!$B$23,1,0)</f>
        <v>0</v>
      </c>
      <c r="J3304" s="71" t="n">
        <v>1</v>
      </c>
      <c r="K3304" s="71" t="n">
        <f aca="false">F3304*I3304*J3304</f>
        <v>0</v>
      </c>
      <c r="L3304" s="71" t="n">
        <f aca="false">E3304*I3304*J3304</f>
        <v>0</v>
      </c>
      <c r="M3304" s="72" t="n">
        <f aca="false">G3304*I3304*J3304</f>
        <v>0</v>
      </c>
      <c r="N3304" s="72" t="n">
        <f aca="false">D3304*I3304*J3304</f>
        <v>-0</v>
      </c>
      <c r="O3304" s="71" t="n">
        <f aca="false">F3304*J3304</f>
        <v>1</v>
      </c>
      <c r="P3304" s="71" t="n">
        <f aca="false">E3304*J3304</f>
        <v>0</v>
      </c>
    </row>
    <row r="3305" customFormat="false" ht="15" hidden="false" customHeight="false" outlineLevel="0" collapsed="false">
      <c r="A3305" s="71" t="s">
        <v>60</v>
      </c>
      <c r="B3305" s="71" t="s">
        <v>49</v>
      </c>
      <c r="C3305" s="71" t="s">
        <v>1069</v>
      </c>
      <c r="D3305" s="72" t="n">
        <v>0</v>
      </c>
      <c r="E3305" s="71" t="n">
        <v>0</v>
      </c>
      <c r="F3305" s="71" t="n">
        <v>10</v>
      </c>
      <c r="G3305" s="72" t="n">
        <v>758.5</v>
      </c>
      <c r="H3305" s="72" t="n">
        <v>750.46</v>
      </c>
      <c r="I3305" s="71" t="n">
        <f aca="false">IF(B3305&gt;=Settings!$B$23,1,0)</f>
        <v>0</v>
      </c>
      <c r="J3305" s="71" t="n">
        <v>1</v>
      </c>
      <c r="K3305" s="71" t="n">
        <f aca="false">F3305*I3305*J3305</f>
        <v>0</v>
      </c>
      <c r="L3305" s="71" t="n">
        <f aca="false">E3305*I3305*J3305</f>
        <v>0</v>
      </c>
      <c r="M3305" s="72" t="n">
        <f aca="false">G3305*I3305*J3305</f>
        <v>0</v>
      </c>
      <c r="N3305" s="72" t="n">
        <f aca="false">D3305*I3305*J3305</f>
        <v>-0</v>
      </c>
      <c r="O3305" s="71" t="n">
        <f aca="false">F3305*J3305</f>
        <v>10</v>
      </c>
      <c r="P3305" s="71" t="n">
        <f aca="false">E3305*J3305</f>
        <v>0</v>
      </c>
    </row>
    <row r="3306" customFormat="false" ht="15" hidden="false" customHeight="false" outlineLevel="0" collapsed="false">
      <c r="A3306" s="71" t="s">
        <v>59</v>
      </c>
      <c r="B3306" s="71" t="s">
        <v>49</v>
      </c>
      <c r="C3306" s="71" t="s">
        <v>2168</v>
      </c>
      <c r="D3306" s="72" t="n">
        <v>0</v>
      </c>
      <c r="E3306" s="71" t="n">
        <v>0</v>
      </c>
      <c r="F3306" s="71" t="n">
        <v>2</v>
      </c>
      <c r="G3306" s="72" t="n">
        <v>188.9</v>
      </c>
      <c r="H3306" s="72" t="n">
        <v>188.9</v>
      </c>
      <c r="I3306" s="71" t="n">
        <f aca="false">IF(B3306&gt;=Settings!$B$23,1,0)</f>
        <v>0</v>
      </c>
      <c r="J3306" s="71" t="n">
        <v>1</v>
      </c>
      <c r="K3306" s="71" t="n">
        <f aca="false">F3306*I3306*J3306</f>
        <v>0</v>
      </c>
      <c r="L3306" s="71" t="n">
        <f aca="false">E3306*I3306*J3306</f>
        <v>0</v>
      </c>
      <c r="M3306" s="72" t="n">
        <f aca="false">G3306*I3306*J3306</f>
        <v>0</v>
      </c>
      <c r="N3306" s="72" t="n">
        <f aca="false">D3306*I3306*J3306</f>
        <v>-0</v>
      </c>
      <c r="O3306" s="71" t="n">
        <f aca="false">F3306*J3306</f>
        <v>2</v>
      </c>
      <c r="P3306" s="71" t="n">
        <f aca="false">E3306*J3306</f>
        <v>0</v>
      </c>
    </row>
    <row r="3307" customFormat="false" ht="15" hidden="false" customHeight="false" outlineLevel="0" collapsed="false">
      <c r="A3307" s="71" t="s">
        <v>61</v>
      </c>
      <c r="B3307" s="71" t="s">
        <v>49</v>
      </c>
      <c r="C3307" s="71" t="s">
        <v>363</v>
      </c>
      <c r="D3307" s="72" t="n">
        <v>0</v>
      </c>
      <c r="E3307" s="71" t="n">
        <v>0</v>
      </c>
      <c r="F3307" s="71" t="n">
        <v>1</v>
      </c>
      <c r="G3307" s="72" t="n">
        <v>90.86</v>
      </c>
      <c r="H3307" s="72" t="n">
        <v>90.86</v>
      </c>
      <c r="I3307" s="71" t="n">
        <f aca="false">IF(B3307&gt;=Settings!$B$23,1,0)</f>
        <v>0</v>
      </c>
      <c r="J3307" s="71" t="n">
        <v>1</v>
      </c>
      <c r="K3307" s="71" t="n">
        <f aca="false">F3307*I3307*J3307</f>
        <v>0</v>
      </c>
      <c r="L3307" s="71" t="n">
        <f aca="false">E3307*I3307*J3307</f>
        <v>0</v>
      </c>
      <c r="M3307" s="72" t="n">
        <f aca="false">G3307*I3307*J3307</f>
        <v>0</v>
      </c>
      <c r="N3307" s="72" t="n">
        <f aca="false">D3307*I3307*J3307</f>
        <v>-0</v>
      </c>
      <c r="O3307" s="71" t="n">
        <f aca="false">F3307*J3307</f>
        <v>1</v>
      </c>
      <c r="P3307" s="71" t="n">
        <f aca="false">E3307*J3307</f>
        <v>0</v>
      </c>
    </row>
    <row r="3308" customFormat="false" ht="15" hidden="false" customHeight="false" outlineLevel="0" collapsed="false">
      <c r="A3308" s="71" t="s">
        <v>59</v>
      </c>
      <c r="B3308" s="71" t="s">
        <v>49</v>
      </c>
      <c r="C3308" s="71" t="s">
        <v>2153</v>
      </c>
      <c r="D3308" s="72" t="n">
        <v>0</v>
      </c>
      <c r="E3308" s="71" t="n">
        <v>0</v>
      </c>
      <c r="F3308" s="71" t="n">
        <v>2</v>
      </c>
      <c r="G3308" s="72" t="n">
        <v>169.9</v>
      </c>
      <c r="H3308" s="72" t="n">
        <v>169.9</v>
      </c>
      <c r="I3308" s="71" t="n">
        <f aca="false">IF(B3308&gt;=Settings!$B$23,1,0)</f>
        <v>0</v>
      </c>
      <c r="J3308" s="71" t="n">
        <v>1</v>
      </c>
      <c r="K3308" s="71" t="n">
        <f aca="false">F3308*I3308*J3308</f>
        <v>0</v>
      </c>
      <c r="L3308" s="71" t="n">
        <f aca="false">E3308*I3308*J3308</f>
        <v>0</v>
      </c>
      <c r="M3308" s="72" t="n">
        <f aca="false">G3308*I3308*J3308</f>
        <v>0</v>
      </c>
      <c r="N3308" s="72" t="n">
        <f aca="false">D3308*I3308*J3308</f>
        <v>-0</v>
      </c>
      <c r="O3308" s="71" t="n">
        <f aca="false">F3308*J3308</f>
        <v>2</v>
      </c>
      <c r="P3308" s="71" t="n">
        <f aca="false">E3308*J3308</f>
        <v>0</v>
      </c>
    </row>
    <row r="3309" customFormat="false" ht="15" hidden="false" customHeight="false" outlineLevel="0" collapsed="false">
      <c r="A3309" s="71" t="s">
        <v>59</v>
      </c>
      <c r="B3309" s="71" t="s">
        <v>49</v>
      </c>
      <c r="C3309" s="71" t="s">
        <v>581</v>
      </c>
      <c r="D3309" s="72" t="n">
        <v>0</v>
      </c>
      <c r="E3309" s="71" t="n">
        <v>0</v>
      </c>
      <c r="F3309" s="71" t="n">
        <v>3</v>
      </c>
      <c r="G3309" s="72" t="n">
        <v>303.9</v>
      </c>
      <c r="H3309" s="72" t="n">
        <v>303.9</v>
      </c>
      <c r="I3309" s="71" t="n">
        <f aca="false">IF(B3309&gt;=Settings!$B$23,1,0)</f>
        <v>0</v>
      </c>
      <c r="J3309" s="71" t="n">
        <v>1</v>
      </c>
      <c r="K3309" s="71" t="n">
        <f aca="false">F3309*I3309*J3309</f>
        <v>0</v>
      </c>
      <c r="L3309" s="71" t="n">
        <f aca="false">E3309*I3309*J3309</f>
        <v>0</v>
      </c>
      <c r="M3309" s="72" t="n">
        <f aca="false">G3309*I3309*J3309</f>
        <v>0</v>
      </c>
      <c r="N3309" s="72" t="n">
        <f aca="false">D3309*I3309*J3309</f>
        <v>-0</v>
      </c>
      <c r="O3309" s="71" t="n">
        <f aca="false">F3309*J3309</f>
        <v>3</v>
      </c>
      <c r="P3309" s="71" t="n">
        <f aca="false">E3309*J3309</f>
        <v>0</v>
      </c>
    </row>
    <row r="3310" customFormat="false" ht="15" hidden="false" customHeight="false" outlineLevel="0" collapsed="false">
      <c r="A3310" s="71" t="s">
        <v>59</v>
      </c>
      <c r="B3310" s="71" t="s">
        <v>49</v>
      </c>
      <c r="C3310" s="71" t="s">
        <v>583</v>
      </c>
      <c r="D3310" s="72" t="n">
        <v>0</v>
      </c>
      <c r="E3310" s="71" t="n">
        <v>0</v>
      </c>
      <c r="F3310" s="71" t="n">
        <v>179</v>
      </c>
      <c r="G3310" s="72" t="n">
        <v>730.097</v>
      </c>
      <c r="H3310" s="72" t="n">
        <v>730.097</v>
      </c>
      <c r="I3310" s="71" t="n">
        <f aca="false">IF(B3310&gt;=Settings!$B$23,1,0)</f>
        <v>0</v>
      </c>
      <c r="J3310" s="71" t="n">
        <v>1</v>
      </c>
      <c r="K3310" s="71" t="n">
        <f aca="false">F3310*I3310*J3310</f>
        <v>0</v>
      </c>
      <c r="L3310" s="71" t="n">
        <f aca="false">E3310*I3310*J3310</f>
        <v>0</v>
      </c>
      <c r="M3310" s="72" t="n">
        <f aca="false">G3310*I3310*J3310</f>
        <v>0</v>
      </c>
      <c r="N3310" s="72" t="n">
        <f aca="false">D3310*I3310*J3310</f>
        <v>-0</v>
      </c>
      <c r="O3310" s="71" t="n">
        <f aca="false">F3310*J3310</f>
        <v>179</v>
      </c>
      <c r="P3310" s="71" t="n">
        <f aca="false">E3310*J3310</f>
        <v>0</v>
      </c>
    </row>
    <row r="3311" customFormat="false" ht="15" hidden="false" customHeight="false" outlineLevel="0" collapsed="false">
      <c r="A3311" s="71" t="s">
        <v>59</v>
      </c>
      <c r="B3311" s="71" t="s">
        <v>49</v>
      </c>
      <c r="C3311" s="71" t="s">
        <v>1346</v>
      </c>
      <c r="D3311" s="72" t="n">
        <v>0</v>
      </c>
      <c r="E3311" s="71" t="n">
        <v>0</v>
      </c>
      <c r="F3311" s="71" t="n">
        <v>3</v>
      </c>
      <c r="G3311" s="72" t="n">
        <v>302.85</v>
      </c>
      <c r="H3311" s="72" t="n">
        <v>302.85</v>
      </c>
      <c r="I3311" s="71" t="n">
        <f aca="false">IF(B3311&gt;=Settings!$B$23,1,0)</f>
        <v>0</v>
      </c>
      <c r="J3311" s="71" t="n">
        <v>1</v>
      </c>
      <c r="K3311" s="71" t="n">
        <f aca="false">F3311*I3311*J3311</f>
        <v>0</v>
      </c>
      <c r="L3311" s="71" t="n">
        <f aca="false">E3311*I3311*J3311</f>
        <v>0</v>
      </c>
      <c r="M3311" s="72" t="n">
        <f aca="false">G3311*I3311*J3311</f>
        <v>0</v>
      </c>
      <c r="N3311" s="72" t="n">
        <f aca="false">D3311*I3311*J3311</f>
        <v>-0</v>
      </c>
      <c r="O3311" s="71" t="n">
        <f aca="false">F3311*J3311</f>
        <v>3</v>
      </c>
      <c r="P3311" s="71" t="n">
        <f aca="false">E3311*J3311</f>
        <v>0</v>
      </c>
    </row>
    <row r="3312" customFormat="false" ht="15" hidden="false" customHeight="false" outlineLevel="0" collapsed="false">
      <c r="A3312" s="71" t="s">
        <v>59</v>
      </c>
      <c r="B3312" s="71" t="s">
        <v>49</v>
      </c>
      <c r="C3312" s="71" t="s">
        <v>663</v>
      </c>
      <c r="D3312" s="72" t="n">
        <v>0</v>
      </c>
      <c r="E3312" s="71" t="n">
        <v>0</v>
      </c>
      <c r="F3312" s="71" t="n">
        <v>34</v>
      </c>
      <c r="G3312" s="72" t="n">
        <v>1775.35</v>
      </c>
      <c r="H3312" s="72" t="n">
        <v>1775.35</v>
      </c>
      <c r="I3312" s="71" t="n">
        <f aca="false">IF(B3312&gt;=Settings!$B$23,1,0)</f>
        <v>0</v>
      </c>
      <c r="J3312" s="71" t="n">
        <v>1</v>
      </c>
      <c r="K3312" s="71" t="n">
        <f aca="false">F3312*I3312*J3312</f>
        <v>0</v>
      </c>
      <c r="L3312" s="71" t="n">
        <f aca="false">E3312*I3312*J3312</f>
        <v>0</v>
      </c>
      <c r="M3312" s="72" t="n">
        <f aca="false">G3312*I3312*J3312</f>
        <v>0</v>
      </c>
      <c r="N3312" s="72" t="n">
        <f aca="false">D3312*I3312*J3312</f>
        <v>-0</v>
      </c>
      <c r="O3312" s="71" t="n">
        <f aca="false">F3312*J3312</f>
        <v>34</v>
      </c>
      <c r="P3312" s="71" t="n">
        <f aca="false">E3312*J3312</f>
        <v>0</v>
      </c>
    </row>
    <row r="3313" customFormat="false" ht="15" hidden="false" customHeight="false" outlineLevel="0" collapsed="false">
      <c r="A3313" s="71" t="s">
        <v>61</v>
      </c>
      <c r="B3313" s="71" t="s">
        <v>49</v>
      </c>
      <c r="C3313" s="71" t="s">
        <v>2169</v>
      </c>
      <c r="D3313" s="72" t="n">
        <v>0</v>
      </c>
      <c r="E3313" s="71" t="n">
        <v>0</v>
      </c>
      <c r="F3313" s="71" t="n">
        <v>1</v>
      </c>
      <c r="G3313" s="72" t="n">
        <v>103.95</v>
      </c>
      <c r="H3313" s="72" t="n">
        <v>103.95</v>
      </c>
      <c r="I3313" s="71" t="n">
        <f aca="false">IF(B3313&gt;=Settings!$B$23,1,0)</f>
        <v>0</v>
      </c>
      <c r="J3313" s="71" t="n">
        <v>1</v>
      </c>
      <c r="K3313" s="71" t="n">
        <f aca="false">F3313*I3313*J3313</f>
        <v>0</v>
      </c>
      <c r="L3313" s="71" t="n">
        <f aca="false">E3313*I3313*J3313</f>
        <v>0</v>
      </c>
      <c r="M3313" s="72" t="n">
        <f aca="false">G3313*I3313*J3313</f>
        <v>0</v>
      </c>
      <c r="N3313" s="72" t="n">
        <f aca="false">D3313*I3313*J3313</f>
        <v>-0</v>
      </c>
      <c r="O3313" s="71" t="n">
        <f aca="false">F3313*J3313</f>
        <v>1</v>
      </c>
      <c r="P3313" s="71" t="n">
        <f aca="false">E3313*J3313</f>
        <v>0</v>
      </c>
    </row>
    <row r="3314" customFormat="false" ht="15" hidden="false" customHeight="false" outlineLevel="0" collapsed="false">
      <c r="A3314" s="71" t="s">
        <v>59</v>
      </c>
      <c r="B3314" s="71" t="s">
        <v>49</v>
      </c>
      <c r="C3314" s="71" t="s">
        <v>611</v>
      </c>
      <c r="D3314" s="72" t="n">
        <v>0</v>
      </c>
      <c r="E3314" s="71" t="n">
        <v>0</v>
      </c>
      <c r="F3314" s="71" t="n">
        <v>1</v>
      </c>
      <c r="G3314" s="72" t="n">
        <v>34.95</v>
      </c>
      <c r="H3314" s="72" t="n">
        <v>34.95</v>
      </c>
      <c r="I3314" s="71" t="n">
        <f aca="false">IF(B3314&gt;=Settings!$B$23,1,0)</f>
        <v>0</v>
      </c>
      <c r="J3314" s="71" t="n">
        <v>1</v>
      </c>
      <c r="K3314" s="71" t="n">
        <f aca="false">F3314*I3314*J3314</f>
        <v>0</v>
      </c>
      <c r="L3314" s="71" t="n">
        <f aca="false">E3314*I3314*J3314</f>
        <v>0</v>
      </c>
      <c r="M3314" s="72" t="n">
        <f aca="false">G3314*I3314*J3314</f>
        <v>0</v>
      </c>
      <c r="N3314" s="72" t="n">
        <f aca="false">D3314*I3314*J3314</f>
        <v>-0</v>
      </c>
      <c r="O3314" s="71" t="n">
        <f aca="false">F3314*J3314</f>
        <v>1</v>
      </c>
      <c r="P3314" s="71" t="n">
        <f aca="false">E3314*J3314</f>
        <v>0</v>
      </c>
    </row>
    <row r="3315" customFormat="false" ht="15" hidden="false" customHeight="false" outlineLevel="0" collapsed="false">
      <c r="A3315" s="71" t="s">
        <v>60</v>
      </c>
      <c r="B3315" s="71" t="s">
        <v>49</v>
      </c>
      <c r="C3315" s="71" t="s">
        <v>136</v>
      </c>
      <c r="D3315" s="72" t="n">
        <v>514.8</v>
      </c>
      <c r="E3315" s="71" t="n">
        <v>4</v>
      </c>
      <c r="F3315" s="71" t="n">
        <v>106</v>
      </c>
      <c r="G3315" s="72" t="n">
        <v>14054.7</v>
      </c>
      <c r="H3315" s="72" t="n">
        <v>13523.41</v>
      </c>
      <c r="I3315" s="71" t="n">
        <f aca="false">IF(B3315&gt;=Settings!$B$23,1,0)</f>
        <v>0</v>
      </c>
      <c r="J3315" s="71" t="n">
        <v>1</v>
      </c>
      <c r="K3315" s="71" t="n">
        <f aca="false">F3315*I3315*J3315</f>
        <v>0</v>
      </c>
      <c r="L3315" s="71" t="n">
        <f aca="false">E3315*I3315*J3315</f>
        <v>0</v>
      </c>
      <c r="M3315" s="72" t="n">
        <f aca="false">G3315*I3315*J3315</f>
        <v>0</v>
      </c>
      <c r="N3315" s="72" t="n">
        <f aca="false">D3315*I3315*J3315</f>
        <v>0</v>
      </c>
      <c r="O3315" s="71" t="n">
        <f aca="false">F3315*J3315</f>
        <v>106</v>
      </c>
      <c r="P3315" s="71" t="n">
        <f aca="false">E3315*J3315</f>
        <v>4</v>
      </c>
    </row>
    <row r="3316" customFormat="false" ht="15" hidden="false" customHeight="false" outlineLevel="0" collapsed="false">
      <c r="A3316" s="71" t="s">
        <v>59</v>
      </c>
      <c r="B3316" s="71" t="s">
        <v>49</v>
      </c>
      <c r="C3316" s="71" t="s">
        <v>2170</v>
      </c>
      <c r="D3316" s="72" t="n">
        <v>0</v>
      </c>
      <c r="E3316" s="71" t="n">
        <v>0</v>
      </c>
      <c r="F3316" s="71" t="n">
        <v>1</v>
      </c>
      <c r="G3316" s="72" t="n">
        <v>93.45</v>
      </c>
      <c r="H3316" s="72" t="n">
        <v>93.45</v>
      </c>
      <c r="I3316" s="71" t="n">
        <f aca="false">IF(B3316&gt;=Settings!$B$23,1,0)</f>
        <v>0</v>
      </c>
      <c r="J3316" s="71" t="n">
        <v>1</v>
      </c>
      <c r="K3316" s="71" t="n">
        <f aca="false">F3316*I3316*J3316</f>
        <v>0</v>
      </c>
      <c r="L3316" s="71" t="n">
        <f aca="false">E3316*I3316*J3316</f>
        <v>0</v>
      </c>
      <c r="M3316" s="72" t="n">
        <f aca="false">G3316*I3316*J3316</f>
        <v>0</v>
      </c>
      <c r="N3316" s="72" t="n">
        <f aca="false">D3316*I3316*J3316</f>
        <v>-0</v>
      </c>
      <c r="O3316" s="71" t="n">
        <f aca="false">F3316*J3316</f>
        <v>1</v>
      </c>
      <c r="P3316" s="71" t="n">
        <f aca="false">E3316*J3316</f>
        <v>0</v>
      </c>
    </row>
    <row r="3317" customFormat="false" ht="15" hidden="false" customHeight="false" outlineLevel="0" collapsed="false">
      <c r="A3317" s="71" t="s">
        <v>59</v>
      </c>
      <c r="B3317" s="71" t="s">
        <v>49</v>
      </c>
      <c r="C3317" s="71" t="s">
        <v>169</v>
      </c>
      <c r="D3317" s="72" t="n">
        <v>0</v>
      </c>
      <c r="E3317" s="71" t="n">
        <v>0</v>
      </c>
      <c r="F3317" s="71" t="n">
        <v>10</v>
      </c>
      <c r="G3317" s="72" t="n">
        <v>874.5</v>
      </c>
      <c r="H3317" s="72" t="n">
        <v>874.5</v>
      </c>
      <c r="I3317" s="71" t="n">
        <f aca="false">IF(B3317&gt;=Settings!$B$23,1,0)</f>
        <v>0</v>
      </c>
      <c r="J3317" s="71" t="n">
        <v>1</v>
      </c>
      <c r="K3317" s="71" t="n">
        <f aca="false">F3317*I3317*J3317</f>
        <v>0</v>
      </c>
      <c r="L3317" s="71" t="n">
        <f aca="false">E3317*I3317*J3317</f>
        <v>0</v>
      </c>
      <c r="M3317" s="72" t="n">
        <f aca="false">G3317*I3317*J3317</f>
        <v>0</v>
      </c>
      <c r="N3317" s="72" t="n">
        <f aca="false">D3317*I3317*J3317</f>
        <v>-0</v>
      </c>
      <c r="O3317" s="71" t="n">
        <f aca="false">F3317*J3317</f>
        <v>10</v>
      </c>
      <c r="P3317" s="71" t="n">
        <f aca="false">E3317*J3317</f>
        <v>0</v>
      </c>
    </row>
    <row r="3318" customFormat="false" ht="15" hidden="false" customHeight="false" outlineLevel="0" collapsed="false">
      <c r="A3318" s="71" t="s">
        <v>60</v>
      </c>
      <c r="B3318" s="71" t="s">
        <v>49</v>
      </c>
      <c r="C3318" s="71" t="s">
        <v>1511</v>
      </c>
      <c r="D3318" s="72" t="n">
        <v>129.95</v>
      </c>
      <c r="E3318" s="71" t="n">
        <v>1</v>
      </c>
      <c r="F3318" s="71" t="n">
        <v>8</v>
      </c>
      <c r="G3318" s="72" t="n">
        <v>1039.6</v>
      </c>
      <c r="H3318" s="72" t="n">
        <v>909.65</v>
      </c>
      <c r="I3318" s="71" t="n">
        <f aca="false">IF(B3318&gt;=Settings!$B$23,1,0)</f>
        <v>0</v>
      </c>
      <c r="J3318" s="71" t="n">
        <v>1</v>
      </c>
      <c r="K3318" s="71" t="n">
        <f aca="false">F3318*I3318*J3318</f>
        <v>0</v>
      </c>
      <c r="L3318" s="71" t="n">
        <f aca="false">E3318*I3318*J3318</f>
        <v>0</v>
      </c>
      <c r="M3318" s="72" t="n">
        <f aca="false">G3318*I3318*J3318</f>
        <v>0</v>
      </c>
      <c r="N3318" s="72" t="n">
        <f aca="false">D3318*I3318*J3318</f>
        <v>0</v>
      </c>
      <c r="O3318" s="71" t="n">
        <f aca="false">F3318*J3318</f>
        <v>8</v>
      </c>
      <c r="P3318" s="71" t="n">
        <f aca="false">E3318*J3318</f>
        <v>1</v>
      </c>
    </row>
    <row r="3319" customFormat="false" ht="15" hidden="false" customHeight="false" outlineLevel="0" collapsed="false">
      <c r="A3319" s="71" t="s">
        <v>61</v>
      </c>
      <c r="B3319" s="71" t="s">
        <v>49</v>
      </c>
      <c r="C3319" s="71" t="s">
        <v>167</v>
      </c>
      <c r="D3319" s="72" t="n">
        <v>0</v>
      </c>
      <c r="E3319" s="71" t="n">
        <v>0</v>
      </c>
      <c r="F3319" s="71" t="n">
        <v>5</v>
      </c>
      <c r="G3319" s="72" t="n">
        <v>476.12</v>
      </c>
      <c r="H3319" s="72" t="n">
        <v>457.13</v>
      </c>
      <c r="I3319" s="71" t="n">
        <f aca="false">IF(B3319&gt;=Settings!$B$23,1,0)</f>
        <v>0</v>
      </c>
      <c r="J3319" s="71" t="n">
        <v>1</v>
      </c>
      <c r="K3319" s="71" t="n">
        <f aca="false">F3319*I3319*J3319</f>
        <v>0</v>
      </c>
      <c r="L3319" s="71" t="n">
        <f aca="false">E3319*I3319*J3319</f>
        <v>0</v>
      </c>
      <c r="M3319" s="72" t="n">
        <f aca="false">G3319*I3319*J3319</f>
        <v>0</v>
      </c>
      <c r="N3319" s="72" t="n">
        <f aca="false">D3319*I3319*J3319</f>
        <v>-0</v>
      </c>
      <c r="O3319" s="71" t="n">
        <f aca="false">F3319*J3319</f>
        <v>5</v>
      </c>
      <c r="P3319" s="71" t="n">
        <f aca="false">E3319*J3319</f>
        <v>0</v>
      </c>
    </row>
    <row r="3320" customFormat="false" ht="15" hidden="false" customHeight="false" outlineLevel="0" collapsed="false">
      <c r="A3320" s="71" t="s">
        <v>60</v>
      </c>
      <c r="B3320" s="71" t="s">
        <v>49</v>
      </c>
      <c r="C3320" s="71" t="s">
        <v>1796</v>
      </c>
      <c r="D3320" s="72" t="n">
        <v>109.95</v>
      </c>
      <c r="E3320" s="71" t="n">
        <v>1</v>
      </c>
      <c r="F3320" s="71" t="n">
        <v>0</v>
      </c>
      <c r="G3320" s="72" t="n">
        <v>0</v>
      </c>
      <c r="H3320" s="72" t="n">
        <v>-109.95</v>
      </c>
      <c r="I3320" s="71" t="n">
        <f aca="false">IF(B3320&gt;=Settings!$B$23,1,0)</f>
        <v>0</v>
      </c>
      <c r="J3320" s="71" t="n">
        <v>1</v>
      </c>
      <c r="K3320" s="71" t="n">
        <f aca="false">F3320*I3320*J3320</f>
        <v>0</v>
      </c>
      <c r="L3320" s="71" t="n">
        <f aca="false">E3320*I3320*J3320</f>
        <v>0</v>
      </c>
      <c r="M3320" s="72" t="n">
        <f aca="false">G3320*I3320*J3320</f>
        <v>0</v>
      </c>
      <c r="N3320" s="72" t="n">
        <f aca="false">D3320*I3320*J3320</f>
        <v>0</v>
      </c>
      <c r="O3320" s="71" t="n">
        <f aca="false">F3320*J3320</f>
        <v>0</v>
      </c>
      <c r="P3320" s="71" t="n">
        <f aca="false">E3320*J3320</f>
        <v>1</v>
      </c>
    </row>
    <row r="3321" customFormat="false" ht="15" hidden="false" customHeight="false" outlineLevel="0" collapsed="false">
      <c r="A3321" s="71" t="s">
        <v>59</v>
      </c>
      <c r="B3321" s="71" t="s">
        <v>49</v>
      </c>
      <c r="C3321" s="71" t="s">
        <v>1439</v>
      </c>
      <c r="D3321" s="72" t="n">
        <v>0</v>
      </c>
      <c r="E3321" s="71" t="n">
        <v>0</v>
      </c>
      <c r="F3321" s="71" t="n">
        <v>1</v>
      </c>
      <c r="G3321" s="72" t="n">
        <v>100.64</v>
      </c>
      <c r="H3321" s="72" t="n">
        <v>100.64</v>
      </c>
      <c r="I3321" s="71" t="n">
        <f aca="false">IF(B3321&gt;=Settings!$B$23,1,0)</f>
        <v>0</v>
      </c>
      <c r="J3321" s="71" t="n">
        <v>1</v>
      </c>
      <c r="K3321" s="71" t="n">
        <f aca="false">F3321*I3321*J3321</f>
        <v>0</v>
      </c>
      <c r="L3321" s="71" t="n">
        <f aca="false">E3321*I3321*J3321</f>
        <v>0</v>
      </c>
      <c r="M3321" s="72" t="n">
        <f aca="false">G3321*I3321*J3321</f>
        <v>0</v>
      </c>
      <c r="N3321" s="72" t="n">
        <f aca="false">D3321*I3321*J3321</f>
        <v>-0</v>
      </c>
      <c r="O3321" s="71" t="n">
        <f aca="false">F3321*J3321</f>
        <v>1</v>
      </c>
      <c r="P3321" s="71" t="n">
        <f aca="false">E3321*J3321</f>
        <v>0</v>
      </c>
    </row>
    <row r="3322" customFormat="false" ht="15" hidden="false" customHeight="false" outlineLevel="0" collapsed="false">
      <c r="A3322" s="71" t="s">
        <v>59</v>
      </c>
      <c r="B3322" s="71" t="s">
        <v>49</v>
      </c>
      <c r="C3322" s="71" t="s">
        <v>1064</v>
      </c>
      <c r="D3322" s="72" t="n">
        <v>0</v>
      </c>
      <c r="E3322" s="71" t="n">
        <v>0</v>
      </c>
      <c r="F3322" s="71" t="n">
        <v>5</v>
      </c>
      <c r="G3322" s="72" t="n">
        <v>309.75</v>
      </c>
      <c r="H3322" s="72" t="n">
        <v>309.75</v>
      </c>
      <c r="I3322" s="71" t="n">
        <f aca="false">IF(B3322&gt;=Settings!$B$23,1,0)</f>
        <v>0</v>
      </c>
      <c r="J3322" s="71" t="n">
        <v>1</v>
      </c>
      <c r="K3322" s="71" t="n">
        <f aca="false">F3322*I3322*J3322</f>
        <v>0</v>
      </c>
      <c r="L3322" s="71" t="n">
        <f aca="false">E3322*I3322*J3322</f>
        <v>0</v>
      </c>
      <c r="M3322" s="72" t="n">
        <f aca="false">G3322*I3322*J3322</f>
        <v>0</v>
      </c>
      <c r="N3322" s="72" t="n">
        <f aca="false">D3322*I3322*J3322</f>
        <v>-0</v>
      </c>
      <c r="O3322" s="71" t="n">
        <f aca="false">F3322*J3322</f>
        <v>5</v>
      </c>
      <c r="P3322" s="71" t="n">
        <f aca="false">E3322*J3322</f>
        <v>0</v>
      </c>
    </row>
    <row r="3323" customFormat="false" ht="15" hidden="false" customHeight="false" outlineLevel="0" collapsed="false">
      <c r="A3323" s="71" t="s">
        <v>59</v>
      </c>
      <c r="B3323" s="71" t="s">
        <v>49</v>
      </c>
      <c r="C3323" s="71" t="s">
        <v>614</v>
      </c>
      <c r="D3323" s="72" t="n">
        <v>0</v>
      </c>
      <c r="E3323" s="71" t="n">
        <v>0</v>
      </c>
      <c r="F3323" s="71" t="n">
        <v>4</v>
      </c>
      <c r="G3323" s="72" t="n">
        <v>399.8</v>
      </c>
      <c r="H3323" s="72" t="n">
        <v>399.8</v>
      </c>
      <c r="I3323" s="71" t="n">
        <f aca="false">IF(B3323&gt;=Settings!$B$23,1,0)</f>
        <v>0</v>
      </c>
      <c r="J3323" s="71" t="n">
        <v>1</v>
      </c>
      <c r="K3323" s="71" t="n">
        <f aca="false">F3323*I3323*J3323</f>
        <v>0</v>
      </c>
      <c r="L3323" s="71" t="n">
        <f aca="false">E3323*I3323*J3323</f>
        <v>0</v>
      </c>
      <c r="M3323" s="72" t="n">
        <f aca="false">G3323*I3323*J3323</f>
        <v>0</v>
      </c>
      <c r="N3323" s="72" t="n">
        <f aca="false">D3323*I3323*J3323</f>
        <v>-0</v>
      </c>
      <c r="O3323" s="71" t="n">
        <f aca="false">F3323*J3323</f>
        <v>4</v>
      </c>
      <c r="P3323" s="71" t="n">
        <f aca="false">E3323*J3323</f>
        <v>0</v>
      </c>
    </row>
    <row r="3324" customFormat="false" ht="15" hidden="false" customHeight="false" outlineLevel="0" collapsed="false">
      <c r="A3324" s="71" t="s">
        <v>59</v>
      </c>
      <c r="B3324" s="71" t="s">
        <v>49</v>
      </c>
      <c r="C3324" s="71" t="s">
        <v>1066</v>
      </c>
      <c r="D3324" s="72" t="n">
        <v>0</v>
      </c>
      <c r="E3324" s="71" t="n">
        <v>0</v>
      </c>
      <c r="F3324" s="71" t="n">
        <v>42</v>
      </c>
      <c r="G3324" s="72" t="n">
        <v>459.9</v>
      </c>
      <c r="H3324" s="72" t="n">
        <v>459.9</v>
      </c>
      <c r="I3324" s="71" t="n">
        <f aca="false">IF(B3324&gt;=Settings!$B$23,1,0)</f>
        <v>0</v>
      </c>
      <c r="J3324" s="71" t="n">
        <v>1</v>
      </c>
      <c r="K3324" s="71" t="n">
        <f aca="false">F3324*I3324*J3324</f>
        <v>0</v>
      </c>
      <c r="L3324" s="71" t="n">
        <f aca="false">E3324*I3324*J3324</f>
        <v>0</v>
      </c>
      <c r="M3324" s="72" t="n">
        <f aca="false">G3324*I3324*J3324</f>
        <v>0</v>
      </c>
      <c r="N3324" s="72" t="n">
        <f aca="false">D3324*I3324*J3324</f>
        <v>-0</v>
      </c>
      <c r="O3324" s="71" t="n">
        <f aca="false">F3324*J3324</f>
        <v>42</v>
      </c>
      <c r="P3324" s="71" t="n">
        <f aca="false">E3324*J3324</f>
        <v>0</v>
      </c>
    </row>
    <row r="3325" customFormat="false" ht="15" hidden="false" customHeight="false" outlineLevel="0" collapsed="false">
      <c r="A3325" s="71" t="s">
        <v>60</v>
      </c>
      <c r="B3325" s="71" t="s">
        <v>49</v>
      </c>
      <c r="C3325" s="71" t="s">
        <v>1372</v>
      </c>
      <c r="D3325" s="72" t="n">
        <v>164.9</v>
      </c>
      <c r="E3325" s="71" t="n">
        <v>2</v>
      </c>
      <c r="F3325" s="71" t="n">
        <v>45</v>
      </c>
      <c r="G3325" s="72" t="n">
        <v>4107.75</v>
      </c>
      <c r="H3325" s="72" t="n">
        <v>3942.85</v>
      </c>
      <c r="I3325" s="71" t="n">
        <f aca="false">IF(B3325&gt;=Settings!$B$23,1,0)</f>
        <v>0</v>
      </c>
      <c r="J3325" s="71" t="n">
        <v>1</v>
      </c>
      <c r="K3325" s="71" t="n">
        <f aca="false">F3325*I3325*J3325</f>
        <v>0</v>
      </c>
      <c r="L3325" s="71" t="n">
        <f aca="false">E3325*I3325*J3325</f>
        <v>0</v>
      </c>
      <c r="M3325" s="72" t="n">
        <f aca="false">G3325*I3325*J3325</f>
        <v>0</v>
      </c>
      <c r="N3325" s="72" t="n">
        <f aca="false">D3325*I3325*J3325</f>
        <v>0</v>
      </c>
      <c r="O3325" s="71" t="n">
        <f aca="false">F3325*J3325</f>
        <v>45</v>
      </c>
      <c r="P3325" s="71" t="n">
        <f aca="false">E3325*J3325</f>
        <v>2</v>
      </c>
    </row>
    <row r="3326" customFormat="false" ht="15" hidden="false" customHeight="false" outlineLevel="0" collapsed="false">
      <c r="A3326" s="71" t="s">
        <v>60</v>
      </c>
      <c r="B3326" s="71" t="s">
        <v>49</v>
      </c>
      <c r="C3326" s="71" t="s">
        <v>1124</v>
      </c>
      <c r="D3326" s="72" t="n">
        <v>69.9</v>
      </c>
      <c r="E3326" s="71" t="n">
        <v>2</v>
      </c>
      <c r="F3326" s="71" t="n">
        <v>48</v>
      </c>
      <c r="G3326" s="72" t="n">
        <v>2037.6</v>
      </c>
      <c r="H3326" s="72" t="n">
        <v>1962.46</v>
      </c>
      <c r="I3326" s="71" t="n">
        <f aca="false">IF(B3326&gt;=Settings!$B$23,1,0)</f>
        <v>0</v>
      </c>
      <c r="J3326" s="71" t="n">
        <v>1</v>
      </c>
      <c r="K3326" s="71" t="n">
        <f aca="false">F3326*I3326*J3326</f>
        <v>0</v>
      </c>
      <c r="L3326" s="71" t="n">
        <f aca="false">E3326*I3326*J3326</f>
        <v>0</v>
      </c>
      <c r="M3326" s="72" t="n">
        <f aca="false">G3326*I3326*J3326</f>
        <v>0</v>
      </c>
      <c r="N3326" s="72" t="n">
        <f aca="false">D3326*I3326*J3326</f>
        <v>0</v>
      </c>
      <c r="O3326" s="71" t="n">
        <f aca="false">F3326*J3326</f>
        <v>48</v>
      </c>
      <c r="P3326" s="71" t="n">
        <f aca="false">E3326*J3326</f>
        <v>2</v>
      </c>
    </row>
    <row r="3327" customFormat="false" ht="15" hidden="false" customHeight="false" outlineLevel="0" collapsed="false">
      <c r="A3327" s="71" t="s">
        <v>59</v>
      </c>
      <c r="B3327" s="71" t="s">
        <v>49</v>
      </c>
      <c r="C3327" s="71" t="s">
        <v>1501</v>
      </c>
      <c r="D3327" s="72" t="n">
        <v>0</v>
      </c>
      <c r="E3327" s="71" t="n">
        <v>0</v>
      </c>
      <c r="F3327" s="71" t="n">
        <v>2</v>
      </c>
      <c r="G3327" s="72" t="n">
        <v>154.9</v>
      </c>
      <c r="H3327" s="72" t="n">
        <v>154.9</v>
      </c>
      <c r="I3327" s="71" t="n">
        <f aca="false">IF(B3327&gt;=Settings!$B$23,1,0)</f>
        <v>0</v>
      </c>
      <c r="J3327" s="71" t="n">
        <v>1</v>
      </c>
      <c r="K3327" s="71" t="n">
        <f aca="false">F3327*I3327*J3327</f>
        <v>0</v>
      </c>
      <c r="L3327" s="71" t="n">
        <f aca="false">E3327*I3327*J3327</f>
        <v>0</v>
      </c>
      <c r="M3327" s="72" t="n">
        <f aca="false">G3327*I3327*J3327</f>
        <v>0</v>
      </c>
      <c r="N3327" s="72" t="n">
        <f aca="false">D3327*I3327*J3327</f>
        <v>-0</v>
      </c>
      <c r="O3327" s="71" t="n">
        <f aca="false">F3327*J3327</f>
        <v>2</v>
      </c>
      <c r="P3327" s="71" t="n">
        <f aca="false">E3327*J3327</f>
        <v>0</v>
      </c>
    </row>
    <row r="3328" customFormat="false" ht="15" hidden="false" customHeight="false" outlineLevel="0" collapsed="false">
      <c r="A3328" s="71" t="s">
        <v>59</v>
      </c>
      <c r="B3328" s="71" t="s">
        <v>49</v>
      </c>
      <c r="C3328" s="71" t="s">
        <v>1310</v>
      </c>
      <c r="D3328" s="72" t="n">
        <v>0</v>
      </c>
      <c r="E3328" s="71" t="n">
        <v>0</v>
      </c>
      <c r="F3328" s="71" t="n">
        <v>1</v>
      </c>
      <c r="G3328" s="72" t="n">
        <v>91.95</v>
      </c>
      <c r="H3328" s="72" t="n">
        <v>91.95</v>
      </c>
      <c r="I3328" s="71" t="n">
        <f aca="false">IF(B3328&gt;=Settings!$B$23,1,0)</f>
        <v>0</v>
      </c>
      <c r="J3328" s="71" t="n">
        <v>1</v>
      </c>
      <c r="K3328" s="71" t="n">
        <f aca="false">F3328*I3328*J3328</f>
        <v>0</v>
      </c>
      <c r="L3328" s="71" t="n">
        <f aca="false">E3328*I3328*J3328</f>
        <v>0</v>
      </c>
      <c r="M3328" s="72" t="n">
        <f aca="false">G3328*I3328*J3328</f>
        <v>0</v>
      </c>
      <c r="N3328" s="72" t="n">
        <f aca="false">D3328*I3328*J3328</f>
        <v>-0</v>
      </c>
      <c r="O3328" s="71" t="n">
        <f aca="false">F3328*J3328</f>
        <v>1</v>
      </c>
      <c r="P3328" s="71" t="n">
        <f aca="false">E3328*J3328</f>
        <v>0</v>
      </c>
    </row>
    <row r="3329" customFormat="false" ht="15" hidden="false" customHeight="false" outlineLevel="0" collapsed="false">
      <c r="A3329" s="71" t="s">
        <v>61</v>
      </c>
      <c r="B3329" s="71" t="s">
        <v>49</v>
      </c>
      <c r="C3329" s="71" t="s">
        <v>1076</v>
      </c>
      <c r="D3329" s="72" t="n">
        <v>0</v>
      </c>
      <c r="E3329" s="71" t="n">
        <v>0</v>
      </c>
      <c r="F3329" s="71" t="n">
        <v>1</v>
      </c>
      <c r="G3329" s="72" t="n">
        <v>99.95</v>
      </c>
      <c r="H3329" s="72" t="n">
        <v>84.97</v>
      </c>
      <c r="I3329" s="71" t="n">
        <f aca="false">IF(B3329&gt;=Settings!$B$23,1,0)</f>
        <v>0</v>
      </c>
      <c r="J3329" s="71" t="n">
        <v>1</v>
      </c>
      <c r="K3329" s="71" t="n">
        <f aca="false">F3329*I3329*J3329</f>
        <v>0</v>
      </c>
      <c r="L3329" s="71" t="n">
        <f aca="false">E3329*I3329*J3329</f>
        <v>0</v>
      </c>
      <c r="M3329" s="72" t="n">
        <f aca="false">G3329*I3329*J3329</f>
        <v>0</v>
      </c>
      <c r="N3329" s="72" t="n">
        <f aca="false">D3329*I3329*J3329</f>
        <v>-0</v>
      </c>
      <c r="O3329" s="71" t="n">
        <f aca="false">F3329*J3329</f>
        <v>1</v>
      </c>
      <c r="P3329" s="71" t="n">
        <f aca="false">E3329*J3329</f>
        <v>0</v>
      </c>
    </row>
    <row r="3330" customFormat="false" ht="15" hidden="false" customHeight="false" outlineLevel="0" collapsed="false">
      <c r="A3330" s="71" t="s">
        <v>61</v>
      </c>
      <c r="B3330" s="71" t="s">
        <v>49</v>
      </c>
      <c r="C3330" s="71" t="s">
        <v>1420</v>
      </c>
      <c r="D3330" s="72" t="n">
        <v>0</v>
      </c>
      <c r="E3330" s="71" t="n">
        <v>0</v>
      </c>
      <c r="F3330" s="71" t="n">
        <v>2</v>
      </c>
      <c r="G3330" s="72" t="n">
        <v>259.9</v>
      </c>
      <c r="H3330" s="72" t="n">
        <v>241.16</v>
      </c>
      <c r="I3330" s="71" t="n">
        <f aca="false">IF(B3330&gt;=Settings!$B$23,1,0)</f>
        <v>0</v>
      </c>
      <c r="J3330" s="71" t="n">
        <v>1</v>
      </c>
      <c r="K3330" s="71" t="n">
        <f aca="false">F3330*I3330*J3330</f>
        <v>0</v>
      </c>
      <c r="L3330" s="71" t="n">
        <f aca="false">E3330*I3330*J3330</f>
        <v>0</v>
      </c>
      <c r="M3330" s="72" t="n">
        <f aca="false">G3330*I3330*J3330</f>
        <v>0</v>
      </c>
      <c r="N3330" s="72" t="n">
        <f aca="false">D3330*I3330*J3330</f>
        <v>-0</v>
      </c>
      <c r="O3330" s="71" t="n">
        <f aca="false">F3330*J3330</f>
        <v>2</v>
      </c>
      <c r="P3330" s="71" t="n">
        <f aca="false">E3330*J3330</f>
        <v>0</v>
      </c>
    </row>
    <row r="3331" customFormat="false" ht="15" hidden="false" customHeight="false" outlineLevel="0" collapsed="false">
      <c r="A3331" s="71" t="s">
        <v>59</v>
      </c>
      <c r="B3331" s="71" t="s">
        <v>49</v>
      </c>
      <c r="C3331" s="71" t="s">
        <v>1445</v>
      </c>
      <c r="D3331" s="72" t="n">
        <v>0</v>
      </c>
      <c r="E3331" s="71" t="n">
        <v>0</v>
      </c>
      <c r="F3331" s="71" t="n">
        <v>2</v>
      </c>
      <c r="G3331" s="72" t="n">
        <v>153.9</v>
      </c>
      <c r="H3331" s="72" t="n">
        <v>153.9</v>
      </c>
      <c r="I3331" s="71" t="n">
        <f aca="false">IF(B3331&gt;=Settings!$B$23,1,0)</f>
        <v>0</v>
      </c>
      <c r="J3331" s="71" t="n">
        <v>1</v>
      </c>
      <c r="K3331" s="71" t="n">
        <f aca="false">F3331*I3331*J3331</f>
        <v>0</v>
      </c>
      <c r="L3331" s="71" t="n">
        <f aca="false">E3331*I3331*J3331</f>
        <v>0</v>
      </c>
      <c r="M3331" s="72" t="n">
        <f aca="false">G3331*I3331*J3331</f>
        <v>0</v>
      </c>
      <c r="N3331" s="72" t="n">
        <f aca="false">D3331*I3331*J3331</f>
        <v>-0</v>
      </c>
      <c r="O3331" s="71" t="n">
        <f aca="false">F3331*J3331</f>
        <v>2</v>
      </c>
      <c r="P3331" s="71" t="n">
        <f aca="false">E3331*J3331</f>
        <v>0</v>
      </c>
    </row>
    <row r="3332" customFormat="false" ht="15" hidden="false" customHeight="false" outlineLevel="0" collapsed="false">
      <c r="A3332" s="71" t="s">
        <v>59</v>
      </c>
      <c r="B3332" s="71" t="s">
        <v>49</v>
      </c>
      <c r="C3332" s="71" t="s">
        <v>1093</v>
      </c>
      <c r="D3332" s="72" t="n">
        <v>0</v>
      </c>
      <c r="E3332" s="71" t="n">
        <v>0</v>
      </c>
      <c r="F3332" s="71" t="n">
        <v>4</v>
      </c>
      <c r="G3332" s="72" t="n">
        <v>455.67</v>
      </c>
      <c r="H3332" s="72" t="n">
        <v>455.67</v>
      </c>
      <c r="I3332" s="71" t="n">
        <f aca="false">IF(B3332&gt;=Settings!$B$23,1,0)</f>
        <v>0</v>
      </c>
      <c r="J3332" s="71" t="n">
        <v>1</v>
      </c>
      <c r="K3332" s="71" t="n">
        <f aca="false">F3332*I3332*J3332</f>
        <v>0</v>
      </c>
      <c r="L3332" s="71" t="n">
        <f aca="false">E3332*I3332*J3332</f>
        <v>0</v>
      </c>
      <c r="M3332" s="72" t="n">
        <f aca="false">G3332*I3332*J3332</f>
        <v>0</v>
      </c>
      <c r="N3332" s="72" t="n">
        <f aca="false">D3332*I3332*J3332</f>
        <v>-0</v>
      </c>
      <c r="O3332" s="71" t="n">
        <f aca="false">F3332*J3332</f>
        <v>4</v>
      </c>
      <c r="P3332" s="71" t="n">
        <f aca="false">E3332*J3332</f>
        <v>0</v>
      </c>
    </row>
    <row r="3333" customFormat="false" ht="15" hidden="false" customHeight="false" outlineLevel="0" collapsed="false">
      <c r="A3333" s="71" t="s">
        <v>61</v>
      </c>
      <c r="B3333" s="71" t="s">
        <v>49</v>
      </c>
      <c r="C3333" s="71" t="s">
        <v>1332</v>
      </c>
      <c r="D3333" s="72" t="n">
        <v>0</v>
      </c>
      <c r="E3333" s="71" t="n">
        <v>0</v>
      </c>
      <c r="F3333" s="71" t="n">
        <v>1</v>
      </c>
      <c r="G3333" s="72" t="n">
        <v>72.68</v>
      </c>
      <c r="H3333" s="72" t="n">
        <v>72.68</v>
      </c>
      <c r="I3333" s="71" t="n">
        <f aca="false">IF(B3333&gt;=Settings!$B$23,1,0)</f>
        <v>0</v>
      </c>
      <c r="J3333" s="71" t="n">
        <v>1</v>
      </c>
      <c r="K3333" s="71" t="n">
        <f aca="false">F3333*I3333*J3333</f>
        <v>0</v>
      </c>
      <c r="L3333" s="71" t="n">
        <f aca="false">E3333*I3333*J3333</f>
        <v>0</v>
      </c>
      <c r="M3333" s="72" t="n">
        <f aca="false">G3333*I3333*J3333</f>
        <v>0</v>
      </c>
      <c r="N3333" s="72" t="n">
        <f aca="false">D3333*I3333*J3333</f>
        <v>-0</v>
      </c>
      <c r="O3333" s="71" t="n">
        <f aca="false">F3333*J3333</f>
        <v>1</v>
      </c>
      <c r="P3333" s="71" t="n">
        <f aca="false">E3333*J3333</f>
        <v>0</v>
      </c>
    </row>
    <row r="3334" customFormat="false" ht="15" hidden="false" customHeight="false" outlineLevel="0" collapsed="false">
      <c r="A3334" s="71" t="s">
        <v>59</v>
      </c>
      <c r="B3334" s="71" t="s">
        <v>49</v>
      </c>
      <c r="C3334" s="71" t="s">
        <v>1332</v>
      </c>
      <c r="D3334" s="72" t="n">
        <v>0</v>
      </c>
      <c r="E3334" s="71" t="n">
        <v>0</v>
      </c>
      <c r="F3334" s="71" t="n">
        <v>1</v>
      </c>
      <c r="G3334" s="72" t="n">
        <v>79.95</v>
      </c>
      <c r="H3334" s="72" t="n">
        <v>79.95</v>
      </c>
      <c r="I3334" s="71" t="n">
        <f aca="false">IF(B3334&gt;=Settings!$B$23,1,0)</f>
        <v>0</v>
      </c>
      <c r="J3334" s="71" t="n">
        <v>1</v>
      </c>
      <c r="K3334" s="71" t="n">
        <f aca="false">F3334*I3334*J3334</f>
        <v>0</v>
      </c>
      <c r="L3334" s="71" t="n">
        <f aca="false">E3334*I3334*J3334</f>
        <v>0</v>
      </c>
      <c r="M3334" s="72" t="n">
        <f aca="false">G3334*I3334*J3334</f>
        <v>0</v>
      </c>
      <c r="N3334" s="72" t="n">
        <f aca="false">D3334*I3334*J3334</f>
        <v>-0</v>
      </c>
      <c r="O3334" s="71" t="n">
        <f aca="false">F3334*J3334</f>
        <v>1</v>
      </c>
      <c r="P3334" s="71" t="n">
        <f aca="false">E3334*J3334</f>
        <v>0</v>
      </c>
    </row>
    <row r="3335" customFormat="false" ht="15" hidden="false" customHeight="false" outlineLevel="0" collapsed="false">
      <c r="A3335" s="71" t="s">
        <v>59</v>
      </c>
      <c r="B3335" s="71" t="s">
        <v>49</v>
      </c>
      <c r="C3335" s="71" t="s">
        <v>1365</v>
      </c>
      <c r="D3335" s="72" t="n">
        <v>0</v>
      </c>
      <c r="E3335" s="71" t="n">
        <v>0</v>
      </c>
      <c r="F3335" s="71" t="n">
        <v>5</v>
      </c>
      <c r="G3335" s="72" t="n">
        <v>156.925</v>
      </c>
      <c r="H3335" s="72" t="n">
        <v>156.925</v>
      </c>
      <c r="I3335" s="71" t="n">
        <f aca="false">IF(B3335&gt;=Settings!$B$23,1,0)</f>
        <v>0</v>
      </c>
      <c r="J3335" s="71" t="n">
        <v>1</v>
      </c>
      <c r="K3335" s="71" t="n">
        <f aca="false">F3335*I3335*J3335</f>
        <v>0</v>
      </c>
      <c r="L3335" s="71" t="n">
        <f aca="false">E3335*I3335*J3335</f>
        <v>0</v>
      </c>
      <c r="M3335" s="72" t="n">
        <f aca="false">G3335*I3335*J3335</f>
        <v>0</v>
      </c>
      <c r="N3335" s="72" t="n">
        <f aca="false">D3335*I3335*J3335</f>
        <v>-0</v>
      </c>
      <c r="O3335" s="71" t="n">
        <f aca="false">F3335*J3335</f>
        <v>5</v>
      </c>
      <c r="P3335" s="71" t="n">
        <f aca="false">E3335*J3335</f>
        <v>0</v>
      </c>
    </row>
    <row r="3336" customFormat="false" ht="15" hidden="false" customHeight="false" outlineLevel="0" collapsed="false">
      <c r="A3336" s="71" t="s">
        <v>59</v>
      </c>
      <c r="B3336" s="71" t="s">
        <v>49</v>
      </c>
      <c r="C3336" s="71" t="s">
        <v>1366</v>
      </c>
      <c r="D3336" s="72" t="n">
        <v>0</v>
      </c>
      <c r="E3336" s="71" t="n">
        <v>0</v>
      </c>
      <c r="F3336" s="71" t="n">
        <v>7</v>
      </c>
      <c r="G3336" s="72" t="n">
        <v>443.471</v>
      </c>
      <c r="H3336" s="72" t="n">
        <v>443.471</v>
      </c>
      <c r="I3336" s="71" t="n">
        <f aca="false">IF(B3336&gt;=Settings!$B$23,1,0)</f>
        <v>0</v>
      </c>
      <c r="J3336" s="71" t="n">
        <v>1</v>
      </c>
      <c r="K3336" s="71" t="n">
        <f aca="false">F3336*I3336*J3336</f>
        <v>0</v>
      </c>
      <c r="L3336" s="71" t="n">
        <f aca="false">E3336*I3336*J3336</f>
        <v>0</v>
      </c>
      <c r="M3336" s="72" t="n">
        <f aca="false">G3336*I3336*J3336</f>
        <v>0</v>
      </c>
      <c r="N3336" s="72" t="n">
        <f aca="false">D3336*I3336*J3336</f>
        <v>-0</v>
      </c>
      <c r="O3336" s="71" t="n">
        <f aca="false">F3336*J3336</f>
        <v>7</v>
      </c>
      <c r="P3336" s="71" t="n">
        <f aca="false">E3336*J3336</f>
        <v>0</v>
      </c>
    </row>
    <row r="3337" customFormat="false" ht="15" hidden="false" customHeight="false" outlineLevel="0" collapsed="false">
      <c r="A3337" s="71" t="s">
        <v>61</v>
      </c>
      <c r="B3337" s="71" t="s">
        <v>49</v>
      </c>
      <c r="C3337" s="71" t="s">
        <v>1250</v>
      </c>
      <c r="D3337" s="72" t="n">
        <v>0</v>
      </c>
      <c r="E3337" s="71" t="n">
        <v>0</v>
      </c>
      <c r="F3337" s="71" t="n">
        <v>3</v>
      </c>
      <c r="G3337" s="72" t="n">
        <v>322.76</v>
      </c>
      <c r="H3337" s="72" t="n">
        <v>322.76</v>
      </c>
      <c r="I3337" s="71" t="n">
        <f aca="false">IF(B3337&gt;=Settings!$B$23,1,0)</f>
        <v>0</v>
      </c>
      <c r="J3337" s="71" t="n">
        <v>1</v>
      </c>
      <c r="K3337" s="71" t="n">
        <f aca="false">F3337*I3337*J3337</f>
        <v>0</v>
      </c>
      <c r="L3337" s="71" t="n">
        <f aca="false">E3337*I3337*J3337</f>
        <v>0</v>
      </c>
      <c r="M3337" s="72" t="n">
        <f aca="false">G3337*I3337*J3337</f>
        <v>0</v>
      </c>
      <c r="N3337" s="72" t="n">
        <f aca="false">D3337*I3337*J3337</f>
        <v>-0</v>
      </c>
      <c r="O3337" s="71" t="n">
        <f aca="false">F3337*J3337</f>
        <v>3</v>
      </c>
      <c r="P3337" s="71" t="n">
        <f aca="false">E3337*J3337</f>
        <v>0</v>
      </c>
    </row>
    <row r="3338" customFormat="false" ht="15" hidden="false" customHeight="false" outlineLevel="0" collapsed="false">
      <c r="A3338" s="71" t="s">
        <v>60</v>
      </c>
      <c r="B3338" s="71" t="s">
        <v>49</v>
      </c>
      <c r="C3338" s="71" t="s">
        <v>1602</v>
      </c>
      <c r="D3338" s="72" t="n">
        <v>111.95</v>
      </c>
      <c r="E3338" s="71" t="n">
        <v>1</v>
      </c>
      <c r="F3338" s="71" t="n">
        <v>4</v>
      </c>
      <c r="G3338" s="72" t="n">
        <v>447.8</v>
      </c>
      <c r="H3338" s="72" t="n">
        <v>335.85</v>
      </c>
      <c r="I3338" s="71" t="n">
        <f aca="false">IF(B3338&gt;=Settings!$B$23,1,0)</f>
        <v>0</v>
      </c>
      <c r="J3338" s="71" t="n">
        <v>1</v>
      </c>
      <c r="K3338" s="71" t="n">
        <f aca="false">F3338*I3338*J3338</f>
        <v>0</v>
      </c>
      <c r="L3338" s="71" t="n">
        <f aca="false">E3338*I3338*J3338</f>
        <v>0</v>
      </c>
      <c r="M3338" s="72" t="n">
        <f aca="false">G3338*I3338*J3338</f>
        <v>0</v>
      </c>
      <c r="N3338" s="72" t="n">
        <f aca="false">D3338*I3338*J3338</f>
        <v>0</v>
      </c>
      <c r="O3338" s="71" t="n">
        <f aca="false">F3338*J3338</f>
        <v>4</v>
      </c>
      <c r="P3338" s="71" t="n">
        <f aca="false">E3338*J3338</f>
        <v>1</v>
      </c>
    </row>
    <row r="3339" customFormat="false" ht="15" hidden="false" customHeight="false" outlineLevel="0" collapsed="false">
      <c r="A3339" s="71" t="s">
        <v>59</v>
      </c>
      <c r="B3339" s="71" t="s">
        <v>49</v>
      </c>
      <c r="C3339" s="71" t="s">
        <v>864</v>
      </c>
      <c r="D3339" s="72" t="n">
        <v>0</v>
      </c>
      <c r="E3339" s="71" t="n">
        <v>0</v>
      </c>
      <c r="F3339" s="71" t="n">
        <v>26</v>
      </c>
      <c r="G3339" s="72" t="n">
        <v>0</v>
      </c>
      <c r="H3339" s="72" t="n">
        <v>0</v>
      </c>
      <c r="I3339" s="71" t="n">
        <f aca="false">IF(B3339&gt;=Settings!$B$23,1,0)</f>
        <v>0</v>
      </c>
      <c r="J3339" s="71" t="n">
        <v>0</v>
      </c>
      <c r="K3339" s="71" t="n">
        <f aca="false">F3339*I3339*J3339</f>
        <v>0</v>
      </c>
      <c r="L3339" s="71" t="n">
        <f aca="false">E3339*I3339*J3339</f>
        <v>0</v>
      </c>
      <c r="M3339" s="72" t="n">
        <f aca="false">G3339*I3339*J3339</f>
        <v>0</v>
      </c>
      <c r="N3339" s="72" t="n">
        <f aca="false">D3339*I3339*J3339</f>
        <v>-0</v>
      </c>
      <c r="O3339" s="71" t="n">
        <f aca="false">F3339*J3339</f>
        <v>0</v>
      </c>
      <c r="P3339" s="71" t="n">
        <f aca="false">E3339*J3339</f>
        <v>0</v>
      </c>
    </row>
    <row r="3340" customFormat="false" ht="15" hidden="false" customHeight="false" outlineLevel="0" collapsed="false">
      <c r="A3340" s="71" t="s">
        <v>61</v>
      </c>
      <c r="B3340" s="71" t="s">
        <v>49</v>
      </c>
      <c r="C3340" s="71" t="s">
        <v>1406</v>
      </c>
      <c r="D3340" s="72" t="n">
        <v>0</v>
      </c>
      <c r="E3340" s="71" t="n">
        <v>0</v>
      </c>
      <c r="F3340" s="71" t="n">
        <v>1</v>
      </c>
      <c r="G3340" s="72" t="n">
        <v>159.95</v>
      </c>
      <c r="H3340" s="72" t="n">
        <v>135.96</v>
      </c>
      <c r="I3340" s="71" t="n">
        <f aca="false">IF(B3340&gt;=Settings!$B$23,1,0)</f>
        <v>0</v>
      </c>
      <c r="J3340" s="71" t="n">
        <v>1</v>
      </c>
      <c r="K3340" s="71" t="n">
        <f aca="false">F3340*I3340*J3340</f>
        <v>0</v>
      </c>
      <c r="L3340" s="71" t="n">
        <f aca="false">E3340*I3340*J3340</f>
        <v>0</v>
      </c>
      <c r="M3340" s="72" t="n">
        <f aca="false">G3340*I3340*J3340</f>
        <v>0</v>
      </c>
      <c r="N3340" s="72" t="n">
        <f aca="false">D3340*I3340*J3340</f>
        <v>-0</v>
      </c>
      <c r="O3340" s="71" t="n">
        <f aca="false">F3340*J3340</f>
        <v>1</v>
      </c>
      <c r="P3340" s="71" t="n">
        <f aca="false">E3340*J3340</f>
        <v>0</v>
      </c>
    </row>
    <row r="3341" customFormat="false" ht="15" hidden="false" customHeight="false" outlineLevel="0" collapsed="false">
      <c r="A3341" s="71" t="s">
        <v>60</v>
      </c>
      <c r="B3341" s="71" t="s">
        <v>49</v>
      </c>
      <c r="C3341" s="71" t="s">
        <v>168</v>
      </c>
      <c r="D3341" s="72" t="n">
        <v>0</v>
      </c>
      <c r="E3341" s="71" t="n">
        <v>0</v>
      </c>
      <c r="F3341" s="71" t="n">
        <v>5</v>
      </c>
      <c r="G3341" s="72" t="n">
        <v>574.75</v>
      </c>
      <c r="H3341" s="72" t="n">
        <v>574.75</v>
      </c>
      <c r="I3341" s="71" t="n">
        <f aca="false">IF(B3341&gt;=Settings!$B$23,1,0)</f>
        <v>0</v>
      </c>
      <c r="J3341" s="71" t="n">
        <v>1</v>
      </c>
      <c r="K3341" s="71" t="n">
        <f aca="false">F3341*I3341*J3341</f>
        <v>0</v>
      </c>
      <c r="L3341" s="71" t="n">
        <f aca="false">E3341*I3341*J3341</f>
        <v>0</v>
      </c>
      <c r="M3341" s="72" t="n">
        <f aca="false">G3341*I3341*J3341</f>
        <v>0</v>
      </c>
      <c r="N3341" s="72" t="n">
        <f aca="false">D3341*I3341*J3341</f>
        <v>-0</v>
      </c>
      <c r="O3341" s="71" t="n">
        <f aca="false">F3341*J3341</f>
        <v>5</v>
      </c>
      <c r="P3341" s="71" t="n">
        <f aca="false">E3341*J3341</f>
        <v>0</v>
      </c>
    </row>
    <row r="3342" customFormat="false" ht="15" hidden="false" customHeight="false" outlineLevel="0" collapsed="false">
      <c r="A3342" s="71" t="s">
        <v>60</v>
      </c>
      <c r="B3342" s="71" t="s">
        <v>49</v>
      </c>
      <c r="C3342" s="71" t="s">
        <v>1759</v>
      </c>
      <c r="D3342" s="72" t="n">
        <v>0</v>
      </c>
      <c r="E3342" s="71" t="n">
        <v>0</v>
      </c>
      <c r="F3342" s="71" t="n">
        <v>18</v>
      </c>
      <c r="G3342" s="72" t="n">
        <v>1979.1</v>
      </c>
      <c r="H3342" s="72" t="n">
        <v>1969.1</v>
      </c>
      <c r="I3342" s="71" t="n">
        <f aca="false">IF(B3342&gt;=Settings!$B$23,1,0)</f>
        <v>0</v>
      </c>
      <c r="J3342" s="71" t="n">
        <v>1</v>
      </c>
      <c r="K3342" s="71" t="n">
        <f aca="false">F3342*I3342*J3342</f>
        <v>0</v>
      </c>
      <c r="L3342" s="71" t="n">
        <f aca="false">E3342*I3342*J3342</f>
        <v>0</v>
      </c>
      <c r="M3342" s="72" t="n">
        <f aca="false">G3342*I3342*J3342</f>
        <v>0</v>
      </c>
      <c r="N3342" s="72" t="n">
        <f aca="false">D3342*I3342*J3342</f>
        <v>-0</v>
      </c>
      <c r="O3342" s="71" t="n">
        <f aca="false">F3342*J3342</f>
        <v>18</v>
      </c>
      <c r="P3342" s="71" t="n">
        <f aca="false">E3342*J3342</f>
        <v>0</v>
      </c>
    </row>
    <row r="3343" customFormat="false" ht="15" hidden="false" customHeight="false" outlineLevel="0" collapsed="false">
      <c r="A3343" s="71" t="s">
        <v>59</v>
      </c>
      <c r="B3343" s="71" t="s">
        <v>49</v>
      </c>
      <c r="C3343" s="71" t="s">
        <v>2139</v>
      </c>
      <c r="D3343" s="72" t="n">
        <v>0</v>
      </c>
      <c r="E3343" s="71" t="n">
        <v>0</v>
      </c>
      <c r="F3343" s="71" t="n">
        <v>7</v>
      </c>
      <c r="G3343" s="72" t="n">
        <v>698.236</v>
      </c>
      <c r="H3343" s="72" t="n">
        <v>698.236</v>
      </c>
      <c r="I3343" s="71" t="n">
        <f aca="false">IF(B3343&gt;=Settings!$B$23,1,0)</f>
        <v>0</v>
      </c>
      <c r="J3343" s="71" t="n">
        <v>1</v>
      </c>
      <c r="K3343" s="71" t="n">
        <f aca="false">F3343*I3343*J3343</f>
        <v>0</v>
      </c>
      <c r="L3343" s="71" t="n">
        <f aca="false">E3343*I3343*J3343</f>
        <v>0</v>
      </c>
      <c r="M3343" s="72" t="n">
        <f aca="false">G3343*I3343*J3343</f>
        <v>0</v>
      </c>
      <c r="N3343" s="72" t="n">
        <f aca="false">D3343*I3343*J3343</f>
        <v>-0</v>
      </c>
      <c r="O3343" s="71" t="n">
        <f aca="false">F3343*J3343</f>
        <v>7</v>
      </c>
      <c r="P3343" s="71" t="n">
        <f aca="false">E3343*J3343</f>
        <v>0</v>
      </c>
    </row>
    <row r="3344" customFormat="false" ht="15" hidden="false" customHeight="false" outlineLevel="0" collapsed="false">
      <c r="A3344" s="71" t="s">
        <v>59</v>
      </c>
      <c r="B3344" s="71" t="s">
        <v>49</v>
      </c>
      <c r="C3344" s="71" t="s">
        <v>1300</v>
      </c>
      <c r="D3344" s="72" t="n">
        <v>0</v>
      </c>
      <c r="E3344" s="71" t="n">
        <v>0</v>
      </c>
      <c r="F3344" s="71" t="n">
        <v>19</v>
      </c>
      <c r="G3344" s="72" t="n">
        <v>601.826</v>
      </c>
      <c r="H3344" s="72" t="n">
        <v>601.826</v>
      </c>
      <c r="I3344" s="71" t="n">
        <f aca="false">IF(B3344&gt;=Settings!$B$23,1,0)</f>
        <v>0</v>
      </c>
      <c r="J3344" s="71" t="n">
        <v>1</v>
      </c>
      <c r="K3344" s="71" t="n">
        <f aca="false">F3344*I3344*J3344</f>
        <v>0</v>
      </c>
      <c r="L3344" s="71" t="n">
        <f aca="false">E3344*I3344*J3344</f>
        <v>0</v>
      </c>
      <c r="M3344" s="72" t="n">
        <f aca="false">G3344*I3344*J3344</f>
        <v>0</v>
      </c>
      <c r="N3344" s="72" t="n">
        <f aca="false">D3344*I3344*J3344</f>
        <v>-0</v>
      </c>
      <c r="O3344" s="71" t="n">
        <f aca="false">F3344*J3344</f>
        <v>19</v>
      </c>
      <c r="P3344" s="71" t="n">
        <f aca="false">E3344*J3344</f>
        <v>0</v>
      </c>
    </row>
    <row r="3345" customFormat="false" ht="15" hidden="false" customHeight="false" outlineLevel="0" collapsed="false">
      <c r="A3345" s="71" t="s">
        <v>61</v>
      </c>
      <c r="B3345" s="71" t="s">
        <v>49</v>
      </c>
      <c r="C3345" s="71" t="s">
        <v>1408</v>
      </c>
      <c r="D3345" s="72" t="n">
        <v>0</v>
      </c>
      <c r="E3345" s="71" t="n">
        <v>0</v>
      </c>
      <c r="F3345" s="71" t="n">
        <v>4</v>
      </c>
      <c r="G3345" s="72" t="n">
        <v>212.26</v>
      </c>
      <c r="H3345" s="72" t="n">
        <v>195.96</v>
      </c>
      <c r="I3345" s="71" t="n">
        <f aca="false">IF(B3345&gt;=Settings!$B$23,1,0)</f>
        <v>0</v>
      </c>
      <c r="J3345" s="71" t="n">
        <v>1</v>
      </c>
      <c r="K3345" s="71" t="n">
        <f aca="false">F3345*I3345*J3345</f>
        <v>0</v>
      </c>
      <c r="L3345" s="71" t="n">
        <f aca="false">E3345*I3345*J3345</f>
        <v>0</v>
      </c>
      <c r="M3345" s="72" t="n">
        <f aca="false">G3345*I3345*J3345</f>
        <v>0</v>
      </c>
      <c r="N3345" s="72" t="n">
        <f aca="false">D3345*I3345*J3345</f>
        <v>-0</v>
      </c>
      <c r="O3345" s="71" t="n">
        <f aca="false">F3345*J3345</f>
        <v>4</v>
      </c>
      <c r="P3345" s="71" t="n">
        <f aca="false">E3345*J3345</f>
        <v>0</v>
      </c>
    </row>
    <row r="3346" customFormat="false" ht="15" hidden="false" customHeight="false" outlineLevel="0" collapsed="false">
      <c r="A3346" s="71" t="s">
        <v>61</v>
      </c>
      <c r="B3346" s="71" t="s">
        <v>49</v>
      </c>
      <c r="C3346" s="71" t="s">
        <v>2140</v>
      </c>
      <c r="D3346" s="72" t="n">
        <v>0</v>
      </c>
      <c r="E3346" s="71" t="n">
        <v>0</v>
      </c>
      <c r="F3346" s="71" t="n">
        <v>1</v>
      </c>
      <c r="G3346" s="72" t="n">
        <v>219.95</v>
      </c>
      <c r="H3346" s="72" t="n">
        <v>186.96</v>
      </c>
      <c r="I3346" s="71" t="n">
        <f aca="false">IF(B3346&gt;=Settings!$B$23,1,0)</f>
        <v>0</v>
      </c>
      <c r="J3346" s="71" t="n">
        <v>1</v>
      </c>
      <c r="K3346" s="71" t="n">
        <f aca="false">F3346*I3346*J3346</f>
        <v>0</v>
      </c>
      <c r="L3346" s="71" t="n">
        <f aca="false">E3346*I3346*J3346</f>
        <v>0</v>
      </c>
      <c r="M3346" s="72" t="n">
        <f aca="false">G3346*I3346*J3346</f>
        <v>0</v>
      </c>
      <c r="N3346" s="72" t="n">
        <f aca="false">D3346*I3346*J3346</f>
        <v>-0</v>
      </c>
      <c r="O3346" s="71" t="n">
        <f aca="false">F3346*J3346</f>
        <v>1</v>
      </c>
      <c r="P3346" s="71" t="n">
        <f aca="false">E3346*J3346</f>
        <v>0</v>
      </c>
    </row>
    <row r="3347" customFormat="false" ht="15" hidden="false" customHeight="false" outlineLevel="0" collapsed="false">
      <c r="A3347" s="71" t="s">
        <v>59</v>
      </c>
      <c r="B3347" s="71" t="s">
        <v>49</v>
      </c>
      <c r="C3347" s="71" t="s">
        <v>1299</v>
      </c>
      <c r="D3347" s="72" t="n">
        <v>0</v>
      </c>
      <c r="E3347" s="71" t="n">
        <v>0</v>
      </c>
      <c r="F3347" s="71" t="n">
        <v>320</v>
      </c>
      <c r="G3347" s="72" t="n">
        <v>1284.005</v>
      </c>
      <c r="H3347" s="72" t="n">
        <v>1284.005</v>
      </c>
      <c r="I3347" s="71" t="n">
        <f aca="false">IF(B3347&gt;=Settings!$B$23,1,0)</f>
        <v>0</v>
      </c>
      <c r="J3347" s="71" t="n">
        <v>1</v>
      </c>
      <c r="K3347" s="71" t="n">
        <f aca="false">F3347*I3347*J3347</f>
        <v>0</v>
      </c>
      <c r="L3347" s="71" t="n">
        <f aca="false">E3347*I3347*J3347</f>
        <v>0</v>
      </c>
      <c r="M3347" s="72" t="n">
        <f aca="false">G3347*I3347*J3347</f>
        <v>0</v>
      </c>
      <c r="N3347" s="72" t="n">
        <f aca="false">D3347*I3347*J3347</f>
        <v>-0</v>
      </c>
      <c r="O3347" s="71" t="n">
        <f aca="false">F3347*J3347</f>
        <v>320</v>
      </c>
      <c r="P3347" s="71" t="n">
        <f aca="false">E3347*J3347</f>
        <v>0</v>
      </c>
    </row>
    <row r="3348" customFormat="false" ht="15" hidden="false" customHeight="false" outlineLevel="0" collapsed="false">
      <c r="A3348" s="71" t="s">
        <v>61</v>
      </c>
      <c r="B3348" s="71" t="s">
        <v>49</v>
      </c>
      <c r="C3348" s="71" t="s">
        <v>954</v>
      </c>
      <c r="D3348" s="72" t="n">
        <v>0</v>
      </c>
      <c r="E3348" s="71" t="n">
        <v>0</v>
      </c>
      <c r="F3348" s="71" t="n">
        <v>3</v>
      </c>
      <c r="G3348" s="72" t="n">
        <v>370.77</v>
      </c>
      <c r="H3348" s="72" t="n">
        <v>370.77</v>
      </c>
      <c r="I3348" s="71" t="n">
        <f aca="false">IF(B3348&gt;=Settings!$B$23,1,0)</f>
        <v>0</v>
      </c>
      <c r="J3348" s="71" t="n">
        <v>1</v>
      </c>
      <c r="K3348" s="71" t="n">
        <f aca="false">F3348*I3348*J3348</f>
        <v>0</v>
      </c>
      <c r="L3348" s="71" t="n">
        <f aca="false">E3348*I3348*J3348</f>
        <v>0</v>
      </c>
      <c r="M3348" s="72" t="n">
        <f aca="false">G3348*I3348*J3348</f>
        <v>0</v>
      </c>
      <c r="N3348" s="72" t="n">
        <f aca="false">D3348*I3348*J3348</f>
        <v>-0</v>
      </c>
      <c r="O3348" s="71" t="n">
        <f aca="false">F3348*J3348</f>
        <v>3</v>
      </c>
      <c r="P3348" s="71" t="n">
        <f aca="false">E3348*J3348</f>
        <v>0</v>
      </c>
    </row>
    <row r="3349" customFormat="false" ht="15" hidden="false" customHeight="false" outlineLevel="0" collapsed="false">
      <c r="A3349" s="71" t="s">
        <v>59</v>
      </c>
      <c r="B3349" s="71" t="s">
        <v>49</v>
      </c>
      <c r="C3349" s="71" t="s">
        <v>140</v>
      </c>
      <c r="D3349" s="72" t="n">
        <v>0</v>
      </c>
      <c r="E3349" s="71" t="n">
        <v>0</v>
      </c>
      <c r="F3349" s="71" t="n">
        <v>8</v>
      </c>
      <c r="G3349" s="72" t="n">
        <v>1181.039</v>
      </c>
      <c r="H3349" s="72" t="n">
        <v>1181.039</v>
      </c>
      <c r="I3349" s="71" t="n">
        <f aca="false">IF(B3349&gt;=Settings!$B$23,1,0)</f>
        <v>0</v>
      </c>
      <c r="J3349" s="71" t="n">
        <v>1</v>
      </c>
      <c r="K3349" s="71" t="n">
        <f aca="false">F3349*I3349*J3349</f>
        <v>0</v>
      </c>
      <c r="L3349" s="71" t="n">
        <f aca="false">E3349*I3349*J3349</f>
        <v>0</v>
      </c>
      <c r="M3349" s="72" t="n">
        <f aca="false">G3349*I3349*J3349</f>
        <v>0</v>
      </c>
      <c r="N3349" s="72" t="n">
        <f aca="false">D3349*I3349*J3349</f>
        <v>-0</v>
      </c>
      <c r="O3349" s="71" t="n">
        <f aca="false">F3349*J3349</f>
        <v>8</v>
      </c>
      <c r="P3349" s="71" t="n">
        <f aca="false">E3349*J3349</f>
        <v>0</v>
      </c>
    </row>
    <row r="3350" customFormat="false" ht="15" hidden="false" customHeight="false" outlineLevel="0" collapsed="false">
      <c r="A3350" s="71" t="s">
        <v>59</v>
      </c>
      <c r="B3350" s="71" t="s">
        <v>49</v>
      </c>
      <c r="C3350" s="71" t="s">
        <v>772</v>
      </c>
      <c r="D3350" s="72" t="n">
        <v>0</v>
      </c>
      <c r="E3350" s="71" t="n">
        <v>0</v>
      </c>
      <c r="F3350" s="71" t="n">
        <v>550</v>
      </c>
      <c r="G3350" s="72" t="n">
        <v>550</v>
      </c>
      <c r="H3350" s="72" t="n">
        <v>550</v>
      </c>
      <c r="I3350" s="71" t="n">
        <f aca="false">IF(B3350&gt;=Settings!$B$23,1,0)</f>
        <v>0</v>
      </c>
      <c r="J3350" s="71" t="n">
        <v>0</v>
      </c>
      <c r="K3350" s="71" t="n">
        <f aca="false">F3350*I3350*J3350</f>
        <v>0</v>
      </c>
      <c r="L3350" s="71" t="n">
        <f aca="false">E3350*I3350*J3350</f>
        <v>0</v>
      </c>
      <c r="M3350" s="72" t="n">
        <f aca="false">G3350*I3350*J3350</f>
        <v>0</v>
      </c>
      <c r="N3350" s="72" t="n">
        <f aca="false">D3350*I3350*J3350</f>
        <v>-0</v>
      </c>
      <c r="O3350" s="71" t="n">
        <f aca="false">F3350*J3350</f>
        <v>0</v>
      </c>
      <c r="P3350" s="71" t="n">
        <f aca="false">E3350*J3350</f>
        <v>0</v>
      </c>
    </row>
    <row r="3351" customFormat="false" ht="15" hidden="false" customHeight="false" outlineLevel="0" collapsed="false">
      <c r="A3351" s="71" t="s">
        <v>61</v>
      </c>
      <c r="B3351" s="71" t="s">
        <v>49</v>
      </c>
      <c r="C3351" s="71" t="s">
        <v>1130</v>
      </c>
      <c r="D3351" s="72" t="n">
        <v>0</v>
      </c>
      <c r="E3351" s="71" t="n">
        <v>0</v>
      </c>
      <c r="F3351" s="71" t="n">
        <v>3</v>
      </c>
      <c r="G3351" s="72" t="n">
        <v>326.25</v>
      </c>
      <c r="H3351" s="72" t="n">
        <v>326.25</v>
      </c>
      <c r="I3351" s="71" t="n">
        <f aca="false">IF(B3351&gt;=Settings!$B$23,1,0)</f>
        <v>0</v>
      </c>
      <c r="J3351" s="71" t="n">
        <v>1</v>
      </c>
      <c r="K3351" s="71" t="n">
        <f aca="false">F3351*I3351*J3351</f>
        <v>0</v>
      </c>
      <c r="L3351" s="71" t="n">
        <f aca="false">E3351*I3351*J3351</f>
        <v>0</v>
      </c>
      <c r="M3351" s="72" t="n">
        <f aca="false">G3351*I3351*J3351</f>
        <v>0</v>
      </c>
      <c r="N3351" s="72" t="n">
        <f aca="false">D3351*I3351*J3351</f>
        <v>-0</v>
      </c>
      <c r="O3351" s="71" t="n">
        <f aca="false">F3351*J3351</f>
        <v>3</v>
      </c>
      <c r="P3351" s="71" t="n">
        <f aca="false">E3351*J3351</f>
        <v>0</v>
      </c>
    </row>
    <row r="3352" customFormat="false" ht="15" hidden="false" customHeight="false" outlineLevel="0" collapsed="false">
      <c r="A3352" s="71" t="s">
        <v>59</v>
      </c>
      <c r="B3352" s="71" t="s">
        <v>49</v>
      </c>
      <c r="C3352" s="71" t="s">
        <v>905</v>
      </c>
      <c r="D3352" s="72" t="n">
        <v>0</v>
      </c>
      <c r="E3352" s="71" t="n">
        <v>0</v>
      </c>
      <c r="F3352" s="71" t="n">
        <v>3</v>
      </c>
      <c r="G3352" s="72" t="n">
        <v>194.85</v>
      </c>
      <c r="H3352" s="72" t="n">
        <v>194.85</v>
      </c>
      <c r="I3352" s="71" t="n">
        <f aca="false">IF(B3352&gt;=Settings!$B$23,1,0)</f>
        <v>0</v>
      </c>
      <c r="J3352" s="71" t="n">
        <v>1</v>
      </c>
      <c r="K3352" s="71" t="n">
        <f aca="false">F3352*I3352*J3352</f>
        <v>0</v>
      </c>
      <c r="L3352" s="71" t="n">
        <f aca="false">E3352*I3352*J3352</f>
        <v>0</v>
      </c>
      <c r="M3352" s="72" t="n">
        <f aca="false">G3352*I3352*J3352</f>
        <v>0</v>
      </c>
      <c r="N3352" s="72" t="n">
        <f aca="false">D3352*I3352*J3352</f>
        <v>-0</v>
      </c>
      <c r="O3352" s="71" t="n">
        <f aca="false">F3352*J3352</f>
        <v>3</v>
      </c>
      <c r="P3352" s="71" t="n">
        <f aca="false">E3352*J3352</f>
        <v>0</v>
      </c>
    </row>
    <row r="3353" customFormat="false" ht="15" hidden="false" customHeight="false" outlineLevel="0" collapsed="false">
      <c r="A3353" s="71" t="s">
        <v>60</v>
      </c>
      <c r="B3353" s="71" t="s">
        <v>49</v>
      </c>
      <c r="C3353" s="71" t="s">
        <v>1299</v>
      </c>
      <c r="D3353" s="72" t="n">
        <v>39.5</v>
      </c>
      <c r="E3353" s="71" t="n">
        <v>10</v>
      </c>
      <c r="F3353" s="71" t="n">
        <v>168</v>
      </c>
      <c r="G3353" s="72" t="n">
        <v>663.6</v>
      </c>
      <c r="H3353" s="72" t="n">
        <v>620.56</v>
      </c>
      <c r="I3353" s="71" t="n">
        <f aca="false">IF(B3353&gt;=Settings!$B$23,1,0)</f>
        <v>0</v>
      </c>
      <c r="J3353" s="71" t="n">
        <v>1</v>
      </c>
      <c r="K3353" s="71" t="n">
        <f aca="false">F3353*I3353*J3353</f>
        <v>0</v>
      </c>
      <c r="L3353" s="71" t="n">
        <f aca="false">E3353*I3353*J3353</f>
        <v>0</v>
      </c>
      <c r="M3353" s="72" t="n">
        <f aca="false">G3353*I3353*J3353</f>
        <v>0</v>
      </c>
      <c r="N3353" s="72" t="n">
        <f aca="false">D3353*I3353*J3353</f>
        <v>0</v>
      </c>
      <c r="O3353" s="71" t="n">
        <f aca="false">F3353*J3353</f>
        <v>168</v>
      </c>
      <c r="P3353" s="71" t="n">
        <f aca="false">E3353*J3353</f>
        <v>10</v>
      </c>
    </row>
    <row r="3354" customFormat="false" ht="15" hidden="false" customHeight="false" outlineLevel="0" collapsed="false">
      <c r="A3354" s="71" t="s">
        <v>59</v>
      </c>
      <c r="B3354" s="71" t="s">
        <v>49</v>
      </c>
      <c r="C3354" s="71" t="s">
        <v>903</v>
      </c>
      <c r="D3354" s="72" t="n">
        <v>0</v>
      </c>
      <c r="E3354" s="71" t="n">
        <v>0</v>
      </c>
      <c r="F3354" s="71" t="n">
        <v>1</v>
      </c>
      <c r="G3354" s="72" t="n">
        <v>199.95</v>
      </c>
      <c r="H3354" s="72" t="n">
        <v>199.95</v>
      </c>
      <c r="I3354" s="71" t="n">
        <f aca="false">IF(B3354&gt;=Settings!$B$23,1,0)</f>
        <v>0</v>
      </c>
      <c r="J3354" s="71" t="n">
        <v>1</v>
      </c>
      <c r="K3354" s="71" t="n">
        <f aca="false">F3354*I3354*J3354</f>
        <v>0</v>
      </c>
      <c r="L3354" s="71" t="n">
        <f aca="false">E3354*I3354*J3354</f>
        <v>0</v>
      </c>
      <c r="M3354" s="72" t="n">
        <f aca="false">G3354*I3354*J3354</f>
        <v>0</v>
      </c>
      <c r="N3354" s="72" t="n">
        <f aca="false">D3354*I3354*J3354</f>
        <v>-0</v>
      </c>
      <c r="O3354" s="71" t="n">
        <f aca="false">F3354*J3354</f>
        <v>1</v>
      </c>
      <c r="P3354" s="71" t="n">
        <f aca="false">E3354*J3354</f>
        <v>0</v>
      </c>
    </row>
    <row r="3355" customFormat="false" ht="15" hidden="false" customHeight="false" outlineLevel="0" collapsed="false">
      <c r="A3355" s="71" t="s">
        <v>59</v>
      </c>
      <c r="B3355" s="71" t="s">
        <v>49</v>
      </c>
      <c r="C3355" s="71" t="s">
        <v>890</v>
      </c>
      <c r="D3355" s="72" t="n">
        <v>0</v>
      </c>
      <c r="E3355" s="71" t="n">
        <v>0</v>
      </c>
      <c r="F3355" s="71" t="n">
        <v>5</v>
      </c>
      <c r="G3355" s="72" t="n">
        <v>114.75</v>
      </c>
      <c r="H3355" s="72" t="n">
        <v>114.75</v>
      </c>
      <c r="I3355" s="71" t="n">
        <f aca="false">IF(B3355&gt;=Settings!$B$23,1,0)</f>
        <v>0</v>
      </c>
      <c r="J3355" s="71" t="n">
        <v>1</v>
      </c>
      <c r="K3355" s="71" t="n">
        <f aca="false">F3355*I3355*J3355</f>
        <v>0</v>
      </c>
      <c r="L3355" s="71" t="n">
        <f aca="false">E3355*I3355*J3355</f>
        <v>0</v>
      </c>
      <c r="M3355" s="72" t="n">
        <f aca="false">G3355*I3355*J3355</f>
        <v>0</v>
      </c>
      <c r="N3355" s="72" t="n">
        <f aca="false">D3355*I3355*J3355</f>
        <v>-0</v>
      </c>
      <c r="O3355" s="71" t="n">
        <f aca="false">F3355*J3355</f>
        <v>5</v>
      </c>
      <c r="P3355" s="71" t="n">
        <f aca="false">E3355*J3355</f>
        <v>0</v>
      </c>
    </row>
    <row r="3356" customFormat="false" ht="15" hidden="false" customHeight="false" outlineLevel="0" collapsed="false">
      <c r="A3356" s="71" t="s">
        <v>59</v>
      </c>
      <c r="B3356" s="71" t="s">
        <v>49</v>
      </c>
      <c r="C3356" s="71" t="s">
        <v>1188</v>
      </c>
      <c r="D3356" s="72" t="n">
        <v>0</v>
      </c>
      <c r="E3356" s="71" t="n">
        <v>0</v>
      </c>
      <c r="F3356" s="71" t="n">
        <v>5</v>
      </c>
      <c r="G3356" s="72" t="n">
        <v>1178.687</v>
      </c>
      <c r="H3356" s="72" t="n">
        <v>1178.687</v>
      </c>
      <c r="I3356" s="71" t="n">
        <f aca="false">IF(B3356&gt;=Settings!$B$23,1,0)</f>
        <v>0</v>
      </c>
      <c r="J3356" s="71" t="n">
        <v>1</v>
      </c>
      <c r="K3356" s="71" t="n">
        <f aca="false">F3356*I3356*J3356</f>
        <v>0</v>
      </c>
      <c r="L3356" s="71" t="n">
        <f aca="false">E3356*I3356*J3356</f>
        <v>0</v>
      </c>
      <c r="M3356" s="72" t="n">
        <f aca="false">G3356*I3356*J3356</f>
        <v>0</v>
      </c>
      <c r="N3356" s="72" t="n">
        <f aca="false">D3356*I3356*J3356</f>
        <v>-0</v>
      </c>
      <c r="O3356" s="71" t="n">
        <f aca="false">F3356*J3356</f>
        <v>5</v>
      </c>
      <c r="P3356" s="71" t="n">
        <f aca="false">E3356*J3356</f>
        <v>0</v>
      </c>
    </row>
    <row r="3357" customFormat="false" ht="15" hidden="false" customHeight="false" outlineLevel="0" collapsed="false">
      <c r="A3357" s="71" t="s">
        <v>59</v>
      </c>
      <c r="B3357" s="71" t="s">
        <v>49</v>
      </c>
      <c r="C3357" s="71" t="s">
        <v>1249</v>
      </c>
      <c r="D3357" s="72" t="n">
        <v>0</v>
      </c>
      <c r="E3357" s="71" t="n">
        <v>0</v>
      </c>
      <c r="F3357" s="71" t="n">
        <v>1</v>
      </c>
      <c r="G3357" s="72" t="n">
        <v>79.95</v>
      </c>
      <c r="H3357" s="72" t="n">
        <v>79.95</v>
      </c>
      <c r="I3357" s="71" t="n">
        <f aca="false">IF(B3357&gt;=Settings!$B$23,1,0)</f>
        <v>0</v>
      </c>
      <c r="J3357" s="71" t="n">
        <v>1</v>
      </c>
      <c r="K3357" s="71" t="n">
        <f aca="false">F3357*I3357*J3357</f>
        <v>0</v>
      </c>
      <c r="L3357" s="71" t="n">
        <f aca="false">E3357*I3357*J3357</f>
        <v>0</v>
      </c>
      <c r="M3357" s="72" t="n">
        <f aca="false">G3357*I3357*J3357</f>
        <v>0</v>
      </c>
      <c r="N3357" s="72" t="n">
        <f aca="false">D3357*I3357*J3357</f>
        <v>-0</v>
      </c>
      <c r="O3357" s="71" t="n">
        <f aca="false">F3357*J3357</f>
        <v>1</v>
      </c>
      <c r="P3357" s="71" t="n">
        <f aca="false">E3357*J3357</f>
        <v>0</v>
      </c>
    </row>
    <row r="3358" customFormat="false" ht="15" hidden="false" customHeight="false" outlineLevel="0" collapsed="false">
      <c r="A3358" s="71" t="s">
        <v>59</v>
      </c>
      <c r="B3358" s="71" t="s">
        <v>49</v>
      </c>
      <c r="C3358" s="71" t="s">
        <v>1158</v>
      </c>
      <c r="D3358" s="72" t="n">
        <v>0</v>
      </c>
      <c r="E3358" s="71" t="n">
        <v>0</v>
      </c>
      <c r="F3358" s="71" t="n">
        <v>2</v>
      </c>
      <c r="G3358" s="72" t="n">
        <v>309.9</v>
      </c>
      <c r="H3358" s="72" t="n">
        <v>309.9</v>
      </c>
      <c r="I3358" s="71" t="n">
        <f aca="false">IF(B3358&gt;=Settings!$B$23,1,0)</f>
        <v>0</v>
      </c>
      <c r="J3358" s="71" t="n">
        <v>1</v>
      </c>
      <c r="K3358" s="71" t="n">
        <f aca="false">F3358*I3358*J3358</f>
        <v>0</v>
      </c>
      <c r="L3358" s="71" t="n">
        <f aca="false">E3358*I3358*J3358</f>
        <v>0</v>
      </c>
      <c r="M3358" s="72" t="n">
        <f aca="false">G3358*I3358*J3358</f>
        <v>0</v>
      </c>
      <c r="N3358" s="72" t="n">
        <f aca="false">D3358*I3358*J3358</f>
        <v>-0</v>
      </c>
      <c r="O3358" s="71" t="n">
        <f aca="false">F3358*J3358</f>
        <v>2</v>
      </c>
      <c r="P3358" s="71" t="n">
        <f aca="false">E3358*J3358</f>
        <v>0</v>
      </c>
    </row>
    <row r="3359" customFormat="false" ht="15" hidden="false" customHeight="false" outlineLevel="0" collapsed="false">
      <c r="A3359" s="71" t="s">
        <v>59</v>
      </c>
      <c r="B3359" s="71" t="s">
        <v>49</v>
      </c>
      <c r="C3359" s="71" t="s">
        <v>1250</v>
      </c>
      <c r="D3359" s="72" t="n">
        <v>0</v>
      </c>
      <c r="E3359" s="71" t="n">
        <v>0</v>
      </c>
      <c r="F3359" s="71" t="n">
        <v>8</v>
      </c>
      <c r="G3359" s="72" t="n">
        <v>845.05</v>
      </c>
      <c r="H3359" s="72" t="n">
        <v>845.05</v>
      </c>
      <c r="I3359" s="71" t="n">
        <f aca="false">IF(B3359&gt;=Settings!$B$23,1,0)</f>
        <v>0</v>
      </c>
      <c r="J3359" s="71" t="n">
        <v>1</v>
      </c>
      <c r="K3359" s="71" t="n">
        <f aca="false">F3359*I3359*J3359</f>
        <v>0</v>
      </c>
      <c r="L3359" s="71" t="n">
        <f aca="false">E3359*I3359*J3359</f>
        <v>0</v>
      </c>
      <c r="M3359" s="72" t="n">
        <f aca="false">G3359*I3359*J3359</f>
        <v>0</v>
      </c>
      <c r="N3359" s="72" t="n">
        <f aca="false">D3359*I3359*J3359</f>
        <v>-0</v>
      </c>
      <c r="O3359" s="71" t="n">
        <f aca="false">F3359*J3359</f>
        <v>8</v>
      </c>
      <c r="P3359" s="71" t="n">
        <f aca="false">E3359*J3359</f>
        <v>0</v>
      </c>
    </row>
    <row r="3360" customFormat="false" ht="15" hidden="false" customHeight="false" outlineLevel="0" collapsed="false">
      <c r="A3360" s="71" t="s">
        <v>59</v>
      </c>
      <c r="B3360" s="71" t="s">
        <v>49</v>
      </c>
      <c r="C3360" s="71" t="s">
        <v>922</v>
      </c>
      <c r="D3360" s="72" t="n">
        <v>0</v>
      </c>
      <c r="E3360" s="71" t="n">
        <v>0</v>
      </c>
      <c r="F3360" s="71" t="n">
        <v>36</v>
      </c>
      <c r="G3360" s="72" t="n">
        <v>363.782</v>
      </c>
      <c r="H3360" s="72" t="n">
        <v>363.782</v>
      </c>
      <c r="I3360" s="71" t="n">
        <f aca="false">IF(B3360&gt;=Settings!$B$23,1,0)</f>
        <v>0</v>
      </c>
      <c r="J3360" s="71" t="n">
        <v>1</v>
      </c>
      <c r="K3360" s="71" t="n">
        <f aca="false">F3360*I3360*J3360</f>
        <v>0</v>
      </c>
      <c r="L3360" s="71" t="n">
        <f aca="false">E3360*I3360*J3360</f>
        <v>0</v>
      </c>
      <c r="M3360" s="72" t="n">
        <f aca="false">G3360*I3360*J3360</f>
        <v>0</v>
      </c>
      <c r="N3360" s="72" t="n">
        <f aca="false">D3360*I3360*J3360</f>
        <v>-0</v>
      </c>
      <c r="O3360" s="71" t="n">
        <f aca="false">F3360*J3360</f>
        <v>36</v>
      </c>
      <c r="P3360" s="71" t="n">
        <f aca="false">E3360*J3360</f>
        <v>0</v>
      </c>
    </row>
    <row r="3361" customFormat="false" ht="15" hidden="false" customHeight="false" outlineLevel="0" collapsed="false">
      <c r="A3361" s="71" t="s">
        <v>60</v>
      </c>
      <c r="B3361" s="71" t="s">
        <v>49</v>
      </c>
      <c r="C3361" s="71" t="s">
        <v>739</v>
      </c>
      <c r="D3361" s="72" t="n">
        <v>134.85</v>
      </c>
      <c r="E3361" s="71" t="n">
        <v>3</v>
      </c>
      <c r="F3361" s="71" t="n">
        <v>37</v>
      </c>
      <c r="G3361" s="72" t="n">
        <v>1603.15</v>
      </c>
      <c r="H3361" s="72" t="n">
        <v>1468.3</v>
      </c>
      <c r="I3361" s="71" t="n">
        <f aca="false">IF(B3361&gt;=Settings!$B$23,1,0)</f>
        <v>0</v>
      </c>
      <c r="J3361" s="71" t="n">
        <v>1</v>
      </c>
      <c r="K3361" s="71" t="n">
        <f aca="false">F3361*I3361*J3361</f>
        <v>0</v>
      </c>
      <c r="L3361" s="71" t="n">
        <f aca="false">E3361*I3361*J3361</f>
        <v>0</v>
      </c>
      <c r="M3361" s="72" t="n">
        <f aca="false">G3361*I3361*J3361</f>
        <v>0</v>
      </c>
      <c r="N3361" s="72" t="n">
        <f aca="false">D3361*I3361*J3361</f>
        <v>0</v>
      </c>
      <c r="O3361" s="71" t="n">
        <f aca="false">F3361*J3361</f>
        <v>37</v>
      </c>
      <c r="P3361" s="71" t="n">
        <f aca="false">E3361*J3361</f>
        <v>3</v>
      </c>
    </row>
    <row r="3362" customFormat="false" ht="15" hidden="false" customHeight="false" outlineLevel="0" collapsed="false">
      <c r="A3362" s="71" t="s">
        <v>61</v>
      </c>
      <c r="B3362" s="71" t="s">
        <v>49</v>
      </c>
      <c r="C3362" s="71" t="s">
        <v>669</v>
      </c>
      <c r="D3362" s="72" t="n">
        <v>0</v>
      </c>
      <c r="E3362" s="71" t="n">
        <v>0</v>
      </c>
      <c r="F3362" s="71" t="n">
        <v>1</v>
      </c>
      <c r="G3362" s="72" t="n">
        <v>9.04</v>
      </c>
      <c r="H3362" s="72" t="n">
        <v>7.68</v>
      </c>
      <c r="I3362" s="71" t="n">
        <f aca="false">IF(B3362&gt;=Settings!$B$23,1,0)</f>
        <v>0</v>
      </c>
      <c r="J3362" s="71" t="n">
        <v>1</v>
      </c>
      <c r="K3362" s="71" t="n">
        <f aca="false">F3362*I3362*J3362</f>
        <v>0</v>
      </c>
      <c r="L3362" s="71" t="n">
        <f aca="false">E3362*I3362*J3362</f>
        <v>0</v>
      </c>
      <c r="M3362" s="72" t="n">
        <f aca="false">G3362*I3362*J3362</f>
        <v>0</v>
      </c>
      <c r="N3362" s="72" t="n">
        <f aca="false">D3362*I3362*J3362</f>
        <v>-0</v>
      </c>
      <c r="O3362" s="71" t="n">
        <f aca="false">F3362*J3362</f>
        <v>1</v>
      </c>
      <c r="P3362" s="71" t="n">
        <f aca="false">E3362*J3362</f>
        <v>0</v>
      </c>
    </row>
    <row r="3363" customFormat="false" ht="15" hidden="false" customHeight="false" outlineLevel="0" collapsed="false">
      <c r="A3363" s="71" t="s">
        <v>59</v>
      </c>
      <c r="B3363" s="71" t="s">
        <v>49</v>
      </c>
      <c r="C3363" s="71" t="s">
        <v>1138</v>
      </c>
      <c r="D3363" s="72" t="n">
        <v>0</v>
      </c>
      <c r="E3363" s="71" t="n">
        <v>0</v>
      </c>
      <c r="F3363" s="71" t="n">
        <v>10</v>
      </c>
      <c r="G3363" s="72" t="n">
        <v>664.5</v>
      </c>
      <c r="H3363" s="72" t="n">
        <v>664.5</v>
      </c>
      <c r="I3363" s="71" t="n">
        <f aca="false">IF(B3363&gt;=Settings!$B$23,1,0)</f>
        <v>0</v>
      </c>
      <c r="J3363" s="71" t="n">
        <v>1</v>
      </c>
      <c r="K3363" s="71" t="n">
        <f aca="false">F3363*I3363*J3363</f>
        <v>0</v>
      </c>
      <c r="L3363" s="71" t="n">
        <f aca="false">E3363*I3363*J3363</f>
        <v>0</v>
      </c>
      <c r="M3363" s="72" t="n">
        <f aca="false">G3363*I3363*J3363</f>
        <v>0</v>
      </c>
      <c r="N3363" s="72" t="n">
        <f aca="false">D3363*I3363*J3363</f>
        <v>-0</v>
      </c>
      <c r="O3363" s="71" t="n">
        <f aca="false">F3363*J3363</f>
        <v>10</v>
      </c>
      <c r="P3363" s="71" t="n">
        <f aca="false">E3363*J3363</f>
        <v>0</v>
      </c>
    </row>
    <row r="3364" customFormat="false" ht="15" hidden="false" customHeight="false" outlineLevel="0" collapsed="false">
      <c r="A3364" s="71" t="s">
        <v>59</v>
      </c>
      <c r="B3364" s="71" t="s">
        <v>49</v>
      </c>
      <c r="C3364" s="71" t="s">
        <v>637</v>
      </c>
      <c r="D3364" s="72" t="n">
        <v>0</v>
      </c>
      <c r="E3364" s="71" t="n">
        <v>0</v>
      </c>
      <c r="F3364" s="71" t="n">
        <v>2</v>
      </c>
      <c r="G3364" s="72" t="n">
        <v>331.9</v>
      </c>
      <c r="H3364" s="72" t="n">
        <v>331.9</v>
      </c>
      <c r="I3364" s="71" t="n">
        <f aca="false">IF(B3364&gt;=Settings!$B$23,1,0)</f>
        <v>0</v>
      </c>
      <c r="J3364" s="71" t="n">
        <v>1</v>
      </c>
      <c r="K3364" s="71" t="n">
        <f aca="false">F3364*I3364*J3364</f>
        <v>0</v>
      </c>
      <c r="L3364" s="71" t="n">
        <f aca="false">E3364*I3364*J3364</f>
        <v>0</v>
      </c>
      <c r="M3364" s="72" t="n">
        <f aca="false">G3364*I3364*J3364</f>
        <v>0</v>
      </c>
      <c r="N3364" s="72" t="n">
        <f aca="false">D3364*I3364*J3364</f>
        <v>-0</v>
      </c>
      <c r="O3364" s="71" t="n">
        <f aca="false">F3364*J3364</f>
        <v>2</v>
      </c>
      <c r="P3364" s="71" t="n">
        <f aca="false">E3364*J3364</f>
        <v>0</v>
      </c>
    </row>
    <row r="3365" customFormat="false" ht="15" hidden="false" customHeight="false" outlineLevel="0" collapsed="false">
      <c r="A3365" s="71" t="s">
        <v>61</v>
      </c>
      <c r="B3365" s="71" t="s">
        <v>49</v>
      </c>
      <c r="C3365" s="71" t="s">
        <v>966</v>
      </c>
      <c r="D3365" s="72" t="n">
        <v>0</v>
      </c>
      <c r="E3365" s="71" t="n">
        <v>0</v>
      </c>
      <c r="F3365" s="71" t="n">
        <v>3</v>
      </c>
      <c r="G3365" s="72" t="n">
        <v>378.49</v>
      </c>
      <c r="H3365" s="72" t="n">
        <v>378.49</v>
      </c>
      <c r="I3365" s="71" t="n">
        <f aca="false">IF(B3365&gt;=Settings!$B$23,1,0)</f>
        <v>0</v>
      </c>
      <c r="J3365" s="71" t="n">
        <v>1</v>
      </c>
      <c r="K3365" s="71" t="n">
        <f aca="false">F3365*I3365*J3365</f>
        <v>0</v>
      </c>
      <c r="L3365" s="71" t="n">
        <f aca="false">E3365*I3365*J3365</f>
        <v>0</v>
      </c>
      <c r="M3365" s="72" t="n">
        <f aca="false">G3365*I3365*J3365</f>
        <v>0</v>
      </c>
      <c r="N3365" s="72" t="n">
        <f aca="false">D3365*I3365*J3365</f>
        <v>-0</v>
      </c>
      <c r="O3365" s="71" t="n">
        <f aca="false">F3365*J3365</f>
        <v>3</v>
      </c>
      <c r="P3365" s="71" t="n">
        <f aca="false">E3365*J3365</f>
        <v>0</v>
      </c>
    </row>
    <row r="3366" customFormat="false" ht="15" hidden="false" customHeight="false" outlineLevel="0" collapsed="false">
      <c r="A3366" s="71" t="s">
        <v>61</v>
      </c>
      <c r="B3366" s="71" t="s">
        <v>49</v>
      </c>
      <c r="C3366" s="71" t="s">
        <v>1427</v>
      </c>
      <c r="D3366" s="72" t="n">
        <v>0</v>
      </c>
      <c r="E3366" s="71" t="n">
        <v>0</v>
      </c>
      <c r="F3366" s="71" t="n">
        <v>1</v>
      </c>
      <c r="G3366" s="72" t="n">
        <v>124.95</v>
      </c>
      <c r="H3366" s="72" t="n">
        <v>124.95</v>
      </c>
      <c r="I3366" s="71" t="n">
        <f aca="false">IF(B3366&gt;=Settings!$B$23,1,0)</f>
        <v>0</v>
      </c>
      <c r="J3366" s="71" t="n">
        <v>1</v>
      </c>
      <c r="K3366" s="71" t="n">
        <f aca="false">F3366*I3366*J3366</f>
        <v>0</v>
      </c>
      <c r="L3366" s="71" t="n">
        <f aca="false">E3366*I3366*J3366</f>
        <v>0</v>
      </c>
      <c r="M3366" s="72" t="n">
        <f aca="false">G3366*I3366*J3366</f>
        <v>0</v>
      </c>
      <c r="N3366" s="72" t="n">
        <f aca="false">D3366*I3366*J3366</f>
        <v>-0</v>
      </c>
      <c r="O3366" s="71" t="n">
        <f aca="false">F3366*J3366</f>
        <v>1</v>
      </c>
      <c r="P3366" s="71" t="n">
        <f aca="false">E3366*J3366</f>
        <v>0</v>
      </c>
    </row>
    <row r="3367" customFormat="false" ht="15" hidden="false" customHeight="false" outlineLevel="0" collapsed="false">
      <c r="A3367" s="71" t="s">
        <v>61</v>
      </c>
      <c r="B3367" s="71" t="s">
        <v>49</v>
      </c>
      <c r="C3367" s="71" t="s">
        <v>1043</v>
      </c>
      <c r="D3367" s="72" t="n">
        <v>69.95</v>
      </c>
      <c r="E3367" s="71" t="n">
        <v>1</v>
      </c>
      <c r="F3367" s="71" t="n">
        <v>1</v>
      </c>
      <c r="G3367" s="72" t="n">
        <v>69.95</v>
      </c>
      <c r="H3367" s="72" t="n">
        <v>0</v>
      </c>
      <c r="I3367" s="71" t="n">
        <f aca="false">IF(B3367&gt;=Settings!$B$23,1,0)</f>
        <v>0</v>
      </c>
      <c r="J3367" s="71" t="n">
        <v>1</v>
      </c>
      <c r="K3367" s="71" t="n">
        <f aca="false">F3367*I3367*J3367</f>
        <v>0</v>
      </c>
      <c r="L3367" s="71" t="n">
        <f aca="false">E3367*I3367*J3367</f>
        <v>0</v>
      </c>
      <c r="M3367" s="72" t="n">
        <f aca="false">G3367*I3367*J3367</f>
        <v>0</v>
      </c>
      <c r="N3367" s="72" t="n">
        <f aca="false">D3367*I3367*J3367</f>
        <v>0</v>
      </c>
      <c r="O3367" s="71" t="n">
        <f aca="false">F3367*J3367</f>
        <v>1</v>
      </c>
      <c r="P3367" s="71" t="n">
        <f aca="false">E3367*J3367</f>
        <v>1</v>
      </c>
    </row>
    <row r="3368" customFormat="false" ht="15" hidden="false" customHeight="false" outlineLevel="0" collapsed="false">
      <c r="A3368" s="71" t="s">
        <v>61</v>
      </c>
      <c r="B3368" s="71" t="s">
        <v>49</v>
      </c>
      <c r="C3368" s="71" t="s">
        <v>134</v>
      </c>
      <c r="D3368" s="72" t="n">
        <v>260.83</v>
      </c>
      <c r="E3368" s="71" t="n">
        <v>5</v>
      </c>
      <c r="F3368" s="71" t="n">
        <v>75</v>
      </c>
      <c r="G3368" s="72" t="n">
        <v>4088.25</v>
      </c>
      <c r="H3368" s="72" t="n">
        <v>3708.42</v>
      </c>
      <c r="I3368" s="71" t="n">
        <f aca="false">IF(B3368&gt;=Settings!$B$23,1,0)</f>
        <v>0</v>
      </c>
      <c r="J3368" s="71" t="n">
        <v>1</v>
      </c>
      <c r="K3368" s="71" t="n">
        <f aca="false">F3368*I3368*J3368</f>
        <v>0</v>
      </c>
      <c r="L3368" s="71" t="n">
        <f aca="false">E3368*I3368*J3368</f>
        <v>0</v>
      </c>
      <c r="M3368" s="72" t="n">
        <f aca="false">G3368*I3368*J3368</f>
        <v>0</v>
      </c>
      <c r="N3368" s="72" t="n">
        <f aca="false">D3368*I3368*J3368</f>
        <v>0</v>
      </c>
      <c r="O3368" s="71" t="n">
        <f aca="false">F3368*J3368</f>
        <v>75</v>
      </c>
      <c r="P3368" s="71" t="n">
        <f aca="false">E3368*J3368</f>
        <v>5</v>
      </c>
    </row>
    <row r="3369" customFormat="false" ht="15" hidden="false" customHeight="false" outlineLevel="0" collapsed="false">
      <c r="A3369" s="71" t="s">
        <v>59</v>
      </c>
      <c r="B3369" s="71" t="s">
        <v>49</v>
      </c>
      <c r="C3369" s="71" t="s">
        <v>1395</v>
      </c>
      <c r="D3369" s="72" t="n">
        <v>0</v>
      </c>
      <c r="E3369" s="71" t="n">
        <v>0</v>
      </c>
      <c r="F3369" s="71" t="n">
        <v>4</v>
      </c>
      <c r="G3369" s="72" t="n">
        <v>374.8</v>
      </c>
      <c r="H3369" s="72" t="n">
        <v>374.8</v>
      </c>
      <c r="I3369" s="71" t="n">
        <f aca="false">IF(B3369&gt;=Settings!$B$23,1,0)</f>
        <v>0</v>
      </c>
      <c r="J3369" s="71" t="n">
        <v>1</v>
      </c>
      <c r="K3369" s="71" t="n">
        <f aca="false">F3369*I3369*J3369</f>
        <v>0</v>
      </c>
      <c r="L3369" s="71" t="n">
        <f aca="false">E3369*I3369*J3369</f>
        <v>0</v>
      </c>
      <c r="M3369" s="72" t="n">
        <f aca="false">G3369*I3369*J3369</f>
        <v>0</v>
      </c>
      <c r="N3369" s="72" t="n">
        <f aca="false">D3369*I3369*J3369</f>
        <v>-0</v>
      </c>
      <c r="O3369" s="71" t="n">
        <f aca="false">F3369*J3369</f>
        <v>4</v>
      </c>
      <c r="P3369" s="71" t="n">
        <f aca="false">E3369*J3369</f>
        <v>0</v>
      </c>
    </row>
    <row r="3370" customFormat="false" ht="15" hidden="false" customHeight="false" outlineLevel="0" collapsed="false">
      <c r="A3370" s="71" t="s">
        <v>59</v>
      </c>
      <c r="B3370" s="71" t="s">
        <v>49</v>
      </c>
      <c r="C3370" s="71" t="s">
        <v>2171</v>
      </c>
      <c r="D3370" s="72" t="n">
        <v>0</v>
      </c>
      <c r="E3370" s="71" t="n">
        <v>0</v>
      </c>
      <c r="F3370" s="71" t="n">
        <v>1</v>
      </c>
      <c r="G3370" s="72" t="n">
        <v>203.95</v>
      </c>
      <c r="H3370" s="72" t="n">
        <v>203.95</v>
      </c>
      <c r="I3370" s="71" t="n">
        <f aca="false">IF(B3370&gt;=Settings!$B$23,1,0)</f>
        <v>0</v>
      </c>
      <c r="J3370" s="71" t="n">
        <v>1</v>
      </c>
      <c r="K3370" s="71" t="n">
        <f aca="false">F3370*I3370*J3370</f>
        <v>0</v>
      </c>
      <c r="L3370" s="71" t="n">
        <f aca="false">E3370*I3370*J3370</f>
        <v>0</v>
      </c>
      <c r="M3370" s="72" t="n">
        <f aca="false">G3370*I3370*J3370</f>
        <v>0</v>
      </c>
      <c r="N3370" s="72" t="n">
        <f aca="false">D3370*I3370*J3370</f>
        <v>-0</v>
      </c>
      <c r="O3370" s="71" t="n">
        <f aca="false">F3370*J3370</f>
        <v>1</v>
      </c>
      <c r="P3370" s="71" t="n">
        <f aca="false">E3370*J3370</f>
        <v>0</v>
      </c>
    </row>
    <row r="3371" customFormat="false" ht="15" hidden="false" customHeight="false" outlineLevel="0" collapsed="false">
      <c r="A3371" s="71" t="s">
        <v>61</v>
      </c>
      <c r="B3371" s="71" t="s">
        <v>49</v>
      </c>
      <c r="C3371" s="71" t="s">
        <v>2172</v>
      </c>
      <c r="D3371" s="72" t="n">
        <v>0</v>
      </c>
      <c r="E3371" s="71" t="n">
        <v>0</v>
      </c>
      <c r="F3371" s="71" t="n">
        <v>1</v>
      </c>
      <c r="G3371" s="72" t="n">
        <v>110.95</v>
      </c>
      <c r="H3371" s="72" t="n">
        <v>94.31</v>
      </c>
      <c r="I3371" s="71" t="n">
        <f aca="false">IF(B3371&gt;=Settings!$B$23,1,0)</f>
        <v>0</v>
      </c>
      <c r="J3371" s="71" t="n">
        <v>1</v>
      </c>
      <c r="K3371" s="71" t="n">
        <f aca="false">F3371*I3371*J3371</f>
        <v>0</v>
      </c>
      <c r="L3371" s="71" t="n">
        <f aca="false">E3371*I3371*J3371</f>
        <v>0</v>
      </c>
      <c r="M3371" s="72" t="n">
        <f aca="false">G3371*I3371*J3371</f>
        <v>0</v>
      </c>
      <c r="N3371" s="72" t="n">
        <f aca="false">D3371*I3371*J3371</f>
        <v>-0</v>
      </c>
      <c r="O3371" s="71" t="n">
        <f aca="false">F3371*J3371</f>
        <v>1</v>
      </c>
      <c r="P3371" s="71" t="n">
        <f aca="false">E3371*J3371</f>
        <v>0</v>
      </c>
    </row>
    <row r="3372" customFormat="false" ht="15" hidden="false" customHeight="false" outlineLevel="0" collapsed="false">
      <c r="A3372" s="71" t="s">
        <v>59</v>
      </c>
      <c r="B3372" s="71" t="s">
        <v>49</v>
      </c>
      <c r="C3372" s="71" t="s">
        <v>1331</v>
      </c>
      <c r="D3372" s="72" t="n">
        <v>0</v>
      </c>
      <c r="E3372" s="71" t="n">
        <v>0</v>
      </c>
      <c r="F3372" s="71" t="n">
        <v>3</v>
      </c>
      <c r="G3372" s="72" t="n">
        <v>344.85</v>
      </c>
      <c r="H3372" s="72" t="n">
        <v>344.85</v>
      </c>
      <c r="I3372" s="71" t="n">
        <f aca="false">IF(B3372&gt;=Settings!$B$23,1,0)</f>
        <v>0</v>
      </c>
      <c r="J3372" s="71" t="n">
        <v>1</v>
      </c>
      <c r="K3372" s="71" t="n">
        <f aca="false">F3372*I3372*J3372</f>
        <v>0</v>
      </c>
      <c r="L3372" s="71" t="n">
        <f aca="false">E3372*I3372*J3372</f>
        <v>0</v>
      </c>
      <c r="M3372" s="72" t="n">
        <f aca="false">G3372*I3372*J3372</f>
        <v>0</v>
      </c>
      <c r="N3372" s="72" t="n">
        <f aca="false">D3372*I3372*J3372</f>
        <v>-0</v>
      </c>
      <c r="O3372" s="71" t="n">
        <f aca="false">F3372*J3372</f>
        <v>3</v>
      </c>
      <c r="P3372" s="71" t="n">
        <f aca="false">E3372*J3372</f>
        <v>0</v>
      </c>
    </row>
    <row r="3373" customFormat="false" ht="15" hidden="false" customHeight="false" outlineLevel="0" collapsed="false">
      <c r="A3373" s="71" t="s">
        <v>61</v>
      </c>
      <c r="B3373" s="71" t="s">
        <v>49</v>
      </c>
      <c r="C3373" s="71" t="s">
        <v>1440</v>
      </c>
      <c r="D3373" s="72" t="n">
        <v>0</v>
      </c>
      <c r="E3373" s="71" t="n">
        <v>0</v>
      </c>
      <c r="F3373" s="71" t="n">
        <v>6</v>
      </c>
      <c r="G3373" s="72" t="n">
        <v>591.72</v>
      </c>
      <c r="H3373" s="72" t="n">
        <v>563.54</v>
      </c>
      <c r="I3373" s="71" t="n">
        <f aca="false">IF(B3373&gt;=Settings!$B$23,1,0)</f>
        <v>0</v>
      </c>
      <c r="J3373" s="71" t="n">
        <v>1</v>
      </c>
      <c r="K3373" s="71" t="n">
        <f aca="false">F3373*I3373*J3373</f>
        <v>0</v>
      </c>
      <c r="L3373" s="71" t="n">
        <f aca="false">E3373*I3373*J3373</f>
        <v>0</v>
      </c>
      <c r="M3373" s="72" t="n">
        <f aca="false">G3373*I3373*J3373</f>
        <v>0</v>
      </c>
      <c r="N3373" s="72" t="n">
        <f aca="false">D3373*I3373*J3373</f>
        <v>-0</v>
      </c>
      <c r="O3373" s="71" t="n">
        <f aca="false">F3373*J3373</f>
        <v>6</v>
      </c>
      <c r="P3373" s="71" t="n">
        <f aca="false">E3373*J3373</f>
        <v>0</v>
      </c>
    </row>
    <row r="3374" customFormat="false" ht="15" hidden="false" customHeight="false" outlineLevel="0" collapsed="false">
      <c r="A3374" s="71" t="s">
        <v>61</v>
      </c>
      <c r="B3374" s="71" t="s">
        <v>49</v>
      </c>
      <c r="C3374" s="71" t="s">
        <v>1084</v>
      </c>
      <c r="D3374" s="72" t="n">
        <v>0</v>
      </c>
      <c r="E3374" s="71" t="n">
        <v>0</v>
      </c>
      <c r="F3374" s="71" t="n">
        <v>2</v>
      </c>
      <c r="G3374" s="72" t="n">
        <v>76.27</v>
      </c>
      <c r="H3374" s="72" t="n">
        <v>76.27</v>
      </c>
      <c r="I3374" s="71" t="n">
        <f aca="false">IF(B3374&gt;=Settings!$B$23,1,0)</f>
        <v>0</v>
      </c>
      <c r="J3374" s="71" t="n">
        <v>1</v>
      </c>
      <c r="K3374" s="71" t="n">
        <f aca="false">F3374*I3374*J3374</f>
        <v>0</v>
      </c>
      <c r="L3374" s="71" t="n">
        <f aca="false">E3374*I3374*J3374</f>
        <v>0</v>
      </c>
      <c r="M3374" s="72" t="n">
        <f aca="false">G3374*I3374*J3374</f>
        <v>0</v>
      </c>
      <c r="N3374" s="72" t="n">
        <f aca="false">D3374*I3374*J3374</f>
        <v>-0</v>
      </c>
      <c r="O3374" s="71" t="n">
        <f aca="false">F3374*J3374</f>
        <v>2</v>
      </c>
      <c r="P3374" s="71" t="n">
        <f aca="false">E3374*J3374</f>
        <v>0</v>
      </c>
    </row>
    <row r="3375" customFormat="false" ht="15" hidden="false" customHeight="false" outlineLevel="0" collapsed="false">
      <c r="A3375" s="71" t="s">
        <v>59</v>
      </c>
      <c r="B3375" s="71" t="s">
        <v>49</v>
      </c>
      <c r="C3375" s="71" t="s">
        <v>937</v>
      </c>
      <c r="D3375" s="72" t="n">
        <v>0</v>
      </c>
      <c r="E3375" s="71" t="n">
        <v>0</v>
      </c>
      <c r="F3375" s="71" t="n">
        <v>93</v>
      </c>
      <c r="G3375" s="72" t="n">
        <v>1116.053</v>
      </c>
      <c r="H3375" s="72" t="n">
        <v>1116.053</v>
      </c>
      <c r="I3375" s="71" t="n">
        <f aca="false">IF(B3375&gt;=Settings!$B$23,1,0)</f>
        <v>0</v>
      </c>
      <c r="J3375" s="71" t="n">
        <v>1</v>
      </c>
      <c r="K3375" s="71" t="n">
        <f aca="false">F3375*I3375*J3375</f>
        <v>0</v>
      </c>
      <c r="L3375" s="71" t="n">
        <f aca="false">E3375*I3375*J3375</f>
        <v>0</v>
      </c>
      <c r="M3375" s="72" t="n">
        <f aca="false">G3375*I3375*J3375</f>
        <v>0</v>
      </c>
      <c r="N3375" s="72" t="n">
        <f aca="false">D3375*I3375*J3375</f>
        <v>-0</v>
      </c>
      <c r="O3375" s="71" t="n">
        <f aca="false">F3375*J3375</f>
        <v>93</v>
      </c>
      <c r="P3375" s="71" t="n">
        <f aca="false">E3375*J3375</f>
        <v>0</v>
      </c>
    </row>
    <row r="3376" customFormat="false" ht="15" hidden="false" customHeight="false" outlineLevel="0" collapsed="false">
      <c r="A3376" s="71" t="s">
        <v>59</v>
      </c>
      <c r="B3376" s="71" t="s">
        <v>49</v>
      </c>
      <c r="C3376" s="71" t="s">
        <v>1324</v>
      </c>
      <c r="D3376" s="72" t="n">
        <v>0</v>
      </c>
      <c r="E3376" s="71" t="n">
        <v>0</v>
      </c>
      <c r="F3376" s="71" t="n">
        <v>3</v>
      </c>
      <c r="G3376" s="72" t="n">
        <v>587.295</v>
      </c>
      <c r="H3376" s="72" t="n">
        <v>587.295</v>
      </c>
      <c r="I3376" s="71" t="n">
        <f aca="false">IF(B3376&gt;=Settings!$B$23,1,0)</f>
        <v>0</v>
      </c>
      <c r="J3376" s="71" t="n">
        <v>1</v>
      </c>
      <c r="K3376" s="71" t="n">
        <f aca="false">F3376*I3376*J3376</f>
        <v>0</v>
      </c>
      <c r="L3376" s="71" t="n">
        <f aca="false">E3376*I3376*J3376</f>
        <v>0</v>
      </c>
      <c r="M3376" s="72" t="n">
        <f aca="false">G3376*I3376*J3376</f>
        <v>0</v>
      </c>
      <c r="N3376" s="72" t="n">
        <f aca="false">D3376*I3376*J3376</f>
        <v>-0</v>
      </c>
      <c r="O3376" s="71" t="n">
        <f aca="false">F3376*J3376</f>
        <v>3</v>
      </c>
      <c r="P3376" s="71" t="n">
        <f aca="false">E3376*J3376</f>
        <v>0</v>
      </c>
    </row>
    <row r="3377" customFormat="false" ht="15" hidden="false" customHeight="false" outlineLevel="0" collapsed="false">
      <c r="A3377" s="71" t="s">
        <v>59</v>
      </c>
      <c r="B3377" s="71" t="s">
        <v>49</v>
      </c>
      <c r="C3377" s="71" t="s">
        <v>1284</v>
      </c>
      <c r="D3377" s="72" t="n">
        <v>0</v>
      </c>
      <c r="E3377" s="71" t="n">
        <v>0</v>
      </c>
      <c r="F3377" s="71" t="n">
        <v>1</v>
      </c>
      <c r="G3377" s="72" t="n">
        <v>125.95</v>
      </c>
      <c r="H3377" s="72" t="n">
        <v>125.95</v>
      </c>
      <c r="I3377" s="71" t="n">
        <f aca="false">IF(B3377&gt;=Settings!$B$23,1,0)</f>
        <v>0</v>
      </c>
      <c r="J3377" s="71" t="n">
        <v>1</v>
      </c>
      <c r="K3377" s="71" t="n">
        <f aca="false">F3377*I3377*J3377</f>
        <v>0</v>
      </c>
      <c r="L3377" s="71" t="n">
        <f aca="false">E3377*I3377*J3377</f>
        <v>0</v>
      </c>
      <c r="M3377" s="72" t="n">
        <f aca="false">G3377*I3377*J3377</f>
        <v>0</v>
      </c>
      <c r="N3377" s="72" t="n">
        <f aca="false">D3377*I3377*J3377</f>
        <v>-0</v>
      </c>
      <c r="O3377" s="71" t="n">
        <f aca="false">F3377*J3377</f>
        <v>1</v>
      </c>
      <c r="P3377" s="71" t="n">
        <f aca="false">E3377*J3377</f>
        <v>0</v>
      </c>
    </row>
    <row r="3378" customFormat="false" ht="15" hidden="false" customHeight="false" outlineLevel="0" collapsed="false">
      <c r="A3378" s="71" t="s">
        <v>60</v>
      </c>
      <c r="B3378" s="71" t="s">
        <v>49</v>
      </c>
      <c r="C3378" s="71" t="s">
        <v>140</v>
      </c>
      <c r="D3378" s="72" t="n">
        <v>434.85</v>
      </c>
      <c r="E3378" s="71" t="n">
        <v>3</v>
      </c>
      <c r="F3378" s="71" t="n">
        <v>71</v>
      </c>
      <c r="G3378" s="72" t="n">
        <v>10036.45</v>
      </c>
      <c r="H3378" s="72" t="n">
        <v>9579.86</v>
      </c>
      <c r="I3378" s="71" t="n">
        <f aca="false">IF(B3378&gt;=Settings!$B$23,1,0)</f>
        <v>0</v>
      </c>
      <c r="J3378" s="71" t="n">
        <v>1</v>
      </c>
      <c r="K3378" s="71" t="n">
        <f aca="false">F3378*I3378*J3378</f>
        <v>0</v>
      </c>
      <c r="L3378" s="71" t="n">
        <f aca="false">E3378*I3378*J3378</f>
        <v>0</v>
      </c>
      <c r="M3378" s="72" t="n">
        <f aca="false">G3378*I3378*J3378</f>
        <v>0</v>
      </c>
      <c r="N3378" s="72" t="n">
        <f aca="false">D3378*I3378*J3378</f>
        <v>0</v>
      </c>
      <c r="O3378" s="71" t="n">
        <f aca="false">F3378*J3378</f>
        <v>71</v>
      </c>
      <c r="P3378" s="71" t="n">
        <f aca="false">E3378*J3378</f>
        <v>3</v>
      </c>
    </row>
    <row r="3379" customFormat="false" ht="15" hidden="false" customHeight="false" outlineLevel="0" collapsed="false">
      <c r="A3379" s="71" t="s">
        <v>59</v>
      </c>
      <c r="B3379" s="71" t="s">
        <v>49</v>
      </c>
      <c r="C3379" s="71" t="s">
        <v>2102</v>
      </c>
      <c r="D3379" s="72" t="n">
        <v>0</v>
      </c>
      <c r="E3379" s="71" t="n">
        <v>0</v>
      </c>
      <c r="F3379" s="71" t="n">
        <v>10</v>
      </c>
      <c r="G3379" s="72" t="n">
        <v>940.63</v>
      </c>
      <c r="H3379" s="72" t="n">
        <v>940.63</v>
      </c>
      <c r="I3379" s="71" t="n">
        <f aca="false">IF(B3379&gt;=Settings!$B$23,1,0)</f>
        <v>0</v>
      </c>
      <c r="J3379" s="71" t="n">
        <v>1</v>
      </c>
      <c r="K3379" s="71" t="n">
        <f aca="false">F3379*I3379*J3379</f>
        <v>0</v>
      </c>
      <c r="L3379" s="71" t="n">
        <f aca="false">E3379*I3379*J3379</f>
        <v>0</v>
      </c>
      <c r="M3379" s="72" t="n">
        <f aca="false">G3379*I3379*J3379</f>
        <v>0</v>
      </c>
      <c r="N3379" s="72" t="n">
        <f aca="false">D3379*I3379*J3379</f>
        <v>-0</v>
      </c>
      <c r="O3379" s="71" t="n">
        <f aca="false">F3379*J3379</f>
        <v>10</v>
      </c>
      <c r="P3379" s="71" t="n">
        <f aca="false">E3379*J3379</f>
        <v>0</v>
      </c>
    </row>
    <row r="3380" customFormat="false" ht="15" hidden="false" customHeight="false" outlineLevel="0" collapsed="false">
      <c r="A3380" s="71" t="s">
        <v>61</v>
      </c>
      <c r="B3380" s="71" t="s">
        <v>49</v>
      </c>
      <c r="C3380" s="71" t="s">
        <v>125</v>
      </c>
      <c r="D3380" s="72" t="n">
        <v>0</v>
      </c>
      <c r="E3380" s="71" t="n">
        <v>0</v>
      </c>
      <c r="F3380" s="71" t="n">
        <v>11</v>
      </c>
      <c r="G3380" s="72" t="n">
        <v>1269.1</v>
      </c>
      <c r="H3380" s="72" t="n">
        <v>1231.92</v>
      </c>
      <c r="I3380" s="71" t="n">
        <f aca="false">IF(B3380&gt;=Settings!$B$23,1,0)</f>
        <v>0</v>
      </c>
      <c r="J3380" s="71" t="n">
        <v>1</v>
      </c>
      <c r="K3380" s="71" t="n">
        <f aca="false">F3380*I3380*J3380</f>
        <v>0</v>
      </c>
      <c r="L3380" s="71" t="n">
        <f aca="false">E3380*I3380*J3380</f>
        <v>0</v>
      </c>
      <c r="M3380" s="72" t="n">
        <f aca="false">G3380*I3380*J3380</f>
        <v>0</v>
      </c>
      <c r="N3380" s="72" t="n">
        <f aca="false">D3380*I3380*J3380</f>
        <v>-0</v>
      </c>
      <c r="O3380" s="71" t="n">
        <f aca="false">F3380*J3380</f>
        <v>11</v>
      </c>
      <c r="P3380" s="71" t="n">
        <f aca="false">E3380*J3380</f>
        <v>0</v>
      </c>
    </row>
    <row r="3381" customFormat="false" ht="15" hidden="false" customHeight="false" outlineLevel="0" collapsed="false">
      <c r="A3381" s="71" t="s">
        <v>60</v>
      </c>
      <c r="B3381" s="71" t="s">
        <v>49</v>
      </c>
      <c r="C3381" s="71" t="s">
        <v>583</v>
      </c>
      <c r="D3381" s="72" t="n">
        <v>50.76</v>
      </c>
      <c r="E3381" s="71" t="n">
        <v>13</v>
      </c>
      <c r="F3381" s="71" t="n">
        <v>250</v>
      </c>
      <c r="G3381" s="72" t="n">
        <v>987.5</v>
      </c>
      <c r="H3381" s="72" t="n">
        <v>930.26</v>
      </c>
      <c r="I3381" s="71" t="n">
        <f aca="false">IF(B3381&gt;=Settings!$B$23,1,0)</f>
        <v>0</v>
      </c>
      <c r="J3381" s="71" t="n">
        <v>1</v>
      </c>
      <c r="K3381" s="71" t="n">
        <f aca="false">F3381*I3381*J3381</f>
        <v>0</v>
      </c>
      <c r="L3381" s="71" t="n">
        <f aca="false">E3381*I3381*J3381</f>
        <v>0</v>
      </c>
      <c r="M3381" s="72" t="n">
        <f aca="false">G3381*I3381*J3381</f>
        <v>0</v>
      </c>
      <c r="N3381" s="72" t="n">
        <f aca="false">D3381*I3381*J3381</f>
        <v>0</v>
      </c>
      <c r="O3381" s="71" t="n">
        <f aca="false">F3381*J3381</f>
        <v>250</v>
      </c>
      <c r="P3381" s="71" t="n">
        <f aca="false">E3381*J3381</f>
        <v>13</v>
      </c>
    </row>
    <row r="3382" customFormat="false" ht="15" hidden="false" customHeight="false" outlineLevel="0" collapsed="false">
      <c r="A3382" s="71" t="s">
        <v>60</v>
      </c>
      <c r="B3382" s="71" t="s">
        <v>49</v>
      </c>
      <c r="C3382" s="71" t="s">
        <v>1116</v>
      </c>
      <c r="D3382" s="72" t="n">
        <v>115.44</v>
      </c>
      <c r="E3382" s="71" t="n">
        <v>8</v>
      </c>
      <c r="F3382" s="71" t="n">
        <v>150</v>
      </c>
      <c r="G3382" s="72" t="n">
        <v>2578.5</v>
      </c>
      <c r="H3382" s="72" t="n">
        <v>2458.58</v>
      </c>
      <c r="I3382" s="71" t="n">
        <f aca="false">IF(B3382&gt;=Settings!$B$23,1,0)</f>
        <v>0</v>
      </c>
      <c r="J3382" s="71" t="n">
        <v>1</v>
      </c>
      <c r="K3382" s="71" t="n">
        <f aca="false">F3382*I3382*J3382</f>
        <v>0</v>
      </c>
      <c r="L3382" s="71" t="n">
        <f aca="false">E3382*I3382*J3382</f>
        <v>0</v>
      </c>
      <c r="M3382" s="72" t="n">
        <f aca="false">G3382*I3382*J3382</f>
        <v>0</v>
      </c>
      <c r="N3382" s="72" t="n">
        <f aca="false">D3382*I3382*J3382</f>
        <v>0</v>
      </c>
      <c r="O3382" s="71" t="n">
        <f aca="false">F3382*J3382</f>
        <v>150</v>
      </c>
      <c r="P3382" s="71" t="n">
        <f aca="false">E3382*J3382</f>
        <v>8</v>
      </c>
    </row>
    <row r="3383" customFormat="false" ht="15" hidden="false" customHeight="false" outlineLevel="0" collapsed="false">
      <c r="A3383" s="71" t="s">
        <v>59</v>
      </c>
      <c r="B3383" s="71" t="s">
        <v>49</v>
      </c>
      <c r="C3383" s="71" t="s">
        <v>666</v>
      </c>
      <c r="D3383" s="72" t="n">
        <v>0</v>
      </c>
      <c r="E3383" s="71" t="n">
        <v>0</v>
      </c>
      <c r="F3383" s="71" t="n">
        <v>2</v>
      </c>
      <c r="G3383" s="72" t="n">
        <v>209.9</v>
      </c>
      <c r="H3383" s="72" t="n">
        <v>209.9</v>
      </c>
      <c r="I3383" s="71" t="n">
        <f aca="false">IF(B3383&gt;=Settings!$B$23,1,0)</f>
        <v>0</v>
      </c>
      <c r="J3383" s="71" t="n">
        <v>1</v>
      </c>
      <c r="K3383" s="71" t="n">
        <f aca="false">F3383*I3383*J3383</f>
        <v>0</v>
      </c>
      <c r="L3383" s="71" t="n">
        <f aca="false">E3383*I3383*J3383</f>
        <v>0</v>
      </c>
      <c r="M3383" s="72" t="n">
        <f aca="false">G3383*I3383*J3383</f>
        <v>0</v>
      </c>
      <c r="N3383" s="72" t="n">
        <f aca="false">D3383*I3383*J3383</f>
        <v>-0</v>
      </c>
      <c r="O3383" s="71" t="n">
        <f aca="false">F3383*J3383</f>
        <v>2</v>
      </c>
      <c r="P3383" s="71" t="n">
        <f aca="false">E3383*J3383</f>
        <v>0</v>
      </c>
    </row>
    <row r="3384" customFormat="false" ht="15" hidden="false" customHeight="false" outlineLevel="0" collapsed="false">
      <c r="A3384" s="71" t="s">
        <v>59</v>
      </c>
      <c r="B3384" s="71" t="s">
        <v>49</v>
      </c>
      <c r="C3384" s="71" t="s">
        <v>2173</v>
      </c>
      <c r="D3384" s="72" t="n">
        <v>0</v>
      </c>
      <c r="E3384" s="71" t="n">
        <v>0</v>
      </c>
      <c r="F3384" s="71" t="n">
        <v>1</v>
      </c>
      <c r="G3384" s="72" t="n">
        <v>160.95</v>
      </c>
      <c r="H3384" s="72" t="n">
        <v>160.95</v>
      </c>
      <c r="I3384" s="71" t="n">
        <f aca="false">IF(B3384&gt;=Settings!$B$23,1,0)</f>
        <v>0</v>
      </c>
      <c r="J3384" s="71" t="n">
        <v>1</v>
      </c>
      <c r="K3384" s="71" t="n">
        <f aca="false">F3384*I3384*J3384</f>
        <v>0</v>
      </c>
      <c r="L3384" s="71" t="n">
        <f aca="false">E3384*I3384*J3384</f>
        <v>0</v>
      </c>
      <c r="M3384" s="72" t="n">
        <f aca="false">G3384*I3384*J3384</f>
        <v>0</v>
      </c>
      <c r="N3384" s="72" t="n">
        <f aca="false">D3384*I3384*J3384</f>
        <v>-0</v>
      </c>
      <c r="O3384" s="71" t="n">
        <f aca="false">F3384*J3384</f>
        <v>1</v>
      </c>
      <c r="P3384" s="71" t="n">
        <f aca="false">E3384*J3384</f>
        <v>0</v>
      </c>
    </row>
    <row r="3385" customFormat="false" ht="15" hidden="false" customHeight="false" outlineLevel="0" collapsed="false">
      <c r="A3385" s="71" t="s">
        <v>59</v>
      </c>
      <c r="B3385" s="71" t="s">
        <v>49</v>
      </c>
      <c r="C3385" s="71" t="s">
        <v>1561</v>
      </c>
      <c r="D3385" s="72" t="n">
        <v>0</v>
      </c>
      <c r="E3385" s="71" t="n">
        <v>0</v>
      </c>
      <c r="F3385" s="71" t="n">
        <v>2</v>
      </c>
      <c r="G3385" s="72" t="n">
        <v>117.9</v>
      </c>
      <c r="H3385" s="72" t="n">
        <v>117.9</v>
      </c>
      <c r="I3385" s="71" t="n">
        <f aca="false">IF(B3385&gt;=Settings!$B$23,1,0)</f>
        <v>0</v>
      </c>
      <c r="J3385" s="71" t="n">
        <v>1</v>
      </c>
      <c r="K3385" s="71" t="n">
        <f aca="false">F3385*I3385*J3385</f>
        <v>0</v>
      </c>
      <c r="L3385" s="71" t="n">
        <f aca="false">E3385*I3385*J3385</f>
        <v>0</v>
      </c>
      <c r="M3385" s="72" t="n">
        <f aca="false">G3385*I3385*J3385</f>
        <v>0</v>
      </c>
      <c r="N3385" s="72" t="n">
        <f aca="false">D3385*I3385*J3385</f>
        <v>-0</v>
      </c>
      <c r="O3385" s="71" t="n">
        <f aca="false">F3385*J3385</f>
        <v>2</v>
      </c>
      <c r="P3385" s="71" t="n">
        <f aca="false">E3385*J3385</f>
        <v>0</v>
      </c>
    </row>
    <row r="3386" customFormat="false" ht="15" hidden="false" customHeight="false" outlineLevel="0" collapsed="false">
      <c r="A3386" s="71" t="s">
        <v>60</v>
      </c>
      <c r="B3386" s="71" t="s">
        <v>49</v>
      </c>
      <c r="C3386" s="71" t="s">
        <v>1365</v>
      </c>
      <c r="D3386" s="72" t="n">
        <v>0</v>
      </c>
      <c r="E3386" s="71" t="n">
        <v>0</v>
      </c>
      <c r="F3386" s="71" t="n">
        <v>4</v>
      </c>
      <c r="G3386" s="72" t="n">
        <v>139.8</v>
      </c>
      <c r="H3386" s="72" t="n">
        <v>139.8</v>
      </c>
      <c r="I3386" s="71" t="n">
        <f aca="false">IF(B3386&gt;=Settings!$B$23,1,0)</f>
        <v>0</v>
      </c>
      <c r="J3386" s="71" t="n">
        <v>1</v>
      </c>
      <c r="K3386" s="71" t="n">
        <f aca="false">F3386*I3386*J3386</f>
        <v>0</v>
      </c>
      <c r="L3386" s="71" t="n">
        <f aca="false">E3386*I3386*J3386</f>
        <v>0</v>
      </c>
      <c r="M3386" s="72" t="n">
        <f aca="false">G3386*I3386*J3386</f>
        <v>0</v>
      </c>
      <c r="N3386" s="72" t="n">
        <f aca="false">D3386*I3386*J3386</f>
        <v>-0</v>
      </c>
      <c r="O3386" s="71" t="n">
        <f aca="false">F3386*J3386</f>
        <v>4</v>
      </c>
      <c r="P3386" s="71" t="n">
        <f aca="false">E3386*J3386</f>
        <v>0</v>
      </c>
    </row>
    <row r="3387" customFormat="false" ht="15" hidden="false" customHeight="false" outlineLevel="0" collapsed="false">
      <c r="A3387" s="71" t="s">
        <v>61</v>
      </c>
      <c r="B3387" s="71" t="s">
        <v>49</v>
      </c>
      <c r="C3387" s="71" t="s">
        <v>937</v>
      </c>
      <c r="D3387" s="72" t="n">
        <v>0</v>
      </c>
      <c r="E3387" s="71" t="n">
        <v>0</v>
      </c>
      <c r="F3387" s="71" t="n">
        <v>7</v>
      </c>
      <c r="G3387" s="72" t="n">
        <v>82.56</v>
      </c>
      <c r="H3387" s="72" t="n">
        <v>77.18</v>
      </c>
      <c r="I3387" s="71" t="n">
        <f aca="false">IF(B3387&gt;=Settings!$B$23,1,0)</f>
        <v>0</v>
      </c>
      <c r="J3387" s="71" t="n">
        <v>1</v>
      </c>
      <c r="K3387" s="71" t="n">
        <f aca="false">F3387*I3387*J3387</f>
        <v>0</v>
      </c>
      <c r="L3387" s="71" t="n">
        <f aca="false">E3387*I3387*J3387</f>
        <v>0</v>
      </c>
      <c r="M3387" s="72" t="n">
        <f aca="false">G3387*I3387*J3387</f>
        <v>0</v>
      </c>
      <c r="N3387" s="72" t="n">
        <f aca="false">D3387*I3387*J3387</f>
        <v>-0</v>
      </c>
      <c r="O3387" s="71" t="n">
        <f aca="false">F3387*J3387</f>
        <v>7</v>
      </c>
      <c r="P3387" s="71" t="n">
        <f aca="false">E3387*J3387</f>
        <v>0</v>
      </c>
    </row>
    <row r="3388" customFormat="false" ht="15" hidden="false" customHeight="false" outlineLevel="0" collapsed="false">
      <c r="A3388" s="71" t="s">
        <v>60</v>
      </c>
      <c r="B3388" s="71" t="s">
        <v>49</v>
      </c>
      <c r="C3388" s="71" t="s">
        <v>970</v>
      </c>
      <c r="D3388" s="72" t="n">
        <v>199.95</v>
      </c>
      <c r="E3388" s="71" t="n">
        <v>1</v>
      </c>
      <c r="F3388" s="71" t="n">
        <v>15</v>
      </c>
      <c r="G3388" s="72" t="n">
        <v>2639.25</v>
      </c>
      <c r="H3388" s="72" t="n">
        <v>2439.3</v>
      </c>
      <c r="I3388" s="71" t="n">
        <f aca="false">IF(B3388&gt;=Settings!$B$23,1,0)</f>
        <v>0</v>
      </c>
      <c r="J3388" s="71" t="n">
        <v>1</v>
      </c>
      <c r="K3388" s="71" t="n">
        <f aca="false">F3388*I3388*J3388</f>
        <v>0</v>
      </c>
      <c r="L3388" s="71" t="n">
        <f aca="false">E3388*I3388*J3388</f>
        <v>0</v>
      </c>
      <c r="M3388" s="72" t="n">
        <f aca="false">G3388*I3388*J3388</f>
        <v>0</v>
      </c>
      <c r="N3388" s="72" t="n">
        <f aca="false">D3388*I3388*J3388</f>
        <v>0</v>
      </c>
      <c r="O3388" s="71" t="n">
        <f aca="false">F3388*J3388</f>
        <v>15</v>
      </c>
      <c r="P3388" s="71" t="n">
        <f aca="false">E3388*J3388</f>
        <v>1</v>
      </c>
    </row>
    <row r="3389" customFormat="false" ht="15" hidden="false" customHeight="false" outlineLevel="0" collapsed="false">
      <c r="A3389" s="71" t="s">
        <v>59</v>
      </c>
      <c r="B3389" s="71" t="s">
        <v>49</v>
      </c>
      <c r="C3389" s="71" t="s">
        <v>1273</v>
      </c>
      <c r="D3389" s="72" t="n">
        <v>0</v>
      </c>
      <c r="E3389" s="71" t="n">
        <v>0</v>
      </c>
      <c r="F3389" s="71" t="n">
        <v>3</v>
      </c>
      <c r="G3389" s="72" t="n">
        <v>509.85</v>
      </c>
      <c r="H3389" s="72" t="n">
        <v>509.85</v>
      </c>
      <c r="I3389" s="71" t="n">
        <f aca="false">IF(B3389&gt;=Settings!$B$23,1,0)</f>
        <v>0</v>
      </c>
      <c r="J3389" s="71" t="n">
        <v>1</v>
      </c>
      <c r="K3389" s="71" t="n">
        <f aca="false">F3389*I3389*J3389</f>
        <v>0</v>
      </c>
      <c r="L3389" s="71" t="n">
        <f aca="false">E3389*I3389*J3389</f>
        <v>0</v>
      </c>
      <c r="M3389" s="72" t="n">
        <f aca="false">G3389*I3389*J3389</f>
        <v>0</v>
      </c>
      <c r="N3389" s="72" t="n">
        <f aca="false">D3389*I3389*J3389</f>
        <v>-0</v>
      </c>
      <c r="O3389" s="71" t="n">
        <f aca="false">F3389*J3389</f>
        <v>3</v>
      </c>
      <c r="P3389" s="71" t="n">
        <f aca="false">E3389*J3389</f>
        <v>0</v>
      </c>
    </row>
    <row r="3390" customFormat="false" ht="15" hidden="false" customHeight="false" outlineLevel="0" collapsed="false">
      <c r="A3390" s="71" t="s">
        <v>61</v>
      </c>
      <c r="B3390" s="71" t="s">
        <v>49</v>
      </c>
      <c r="C3390" s="71" t="s">
        <v>150</v>
      </c>
      <c r="D3390" s="72" t="n">
        <v>0</v>
      </c>
      <c r="E3390" s="71" t="n">
        <v>0</v>
      </c>
      <c r="F3390" s="71" t="n">
        <v>14</v>
      </c>
      <c r="G3390" s="72" t="n">
        <v>1439.3</v>
      </c>
      <c r="H3390" s="72" t="n">
        <v>1376.36</v>
      </c>
      <c r="I3390" s="71" t="n">
        <f aca="false">IF(B3390&gt;=Settings!$B$23,1,0)</f>
        <v>0</v>
      </c>
      <c r="J3390" s="71" t="n">
        <v>1</v>
      </c>
      <c r="K3390" s="71" t="n">
        <f aca="false">F3390*I3390*J3390</f>
        <v>0</v>
      </c>
      <c r="L3390" s="71" t="n">
        <f aca="false">E3390*I3390*J3390</f>
        <v>0</v>
      </c>
      <c r="M3390" s="72" t="n">
        <f aca="false">G3390*I3390*J3390</f>
        <v>0</v>
      </c>
      <c r="N3390" s="72" t="n">
        <f aca="false">D3390*I3390*J3390</f>
        <v>-0</v>
      </c>
      <c r="O3390" s="71" t="n">
        <f aca="false">F3390*J3390</f>
        <v>14</v>
      </c>
      <c r="P3390" s="71" t="n">
        <f aca="false">E3390*J3390</f>
        <v>0</v>
      </c>
    </row>
    <row r="3391" customFormat="false" ht="15" hidden="false" customHeight="false" outlineLevel="0" collapsed="false">
      <c r="A3391" s="71" t="s">
        <v>59</v>
      </c>
      <c r="B3391" s="71" t="s">
        <v>49</v>
      </c>
      <c r="C3391" s="71" t="s">
        <v>1275</v>
      </c>
      <c r="D3391" s="72" t="n">
        <v>0</v>
      </c>
      <c r="E3391" s="71" t="n">
        <v>0</v>
      </c>
      <c r="F3391" s="71" t="n">
        <v>3</v>
      </c>
      <c r="G3391" s="72" t="n">
        <v>216.85</v>
      </c>
      <c r="H3391" s="72" t="n">
        <v>216.85</v>
      </c>
      <c r="I3391" s="71" t="n">
        <f aca="false">IF(B3391&gt;=Settings!$B$23,1,0)</f>
        <v>0</v>
      </c>
      <c r="J3391" s="71" t="n">
        <v>1</v>
      </c>
      <c r="K3391" s="71" t="n">
        <f aca="false">F3391*I3391*J3391</f>
        <v>0</v>
      </c>
      <c r="L3391" s="71" t="n">
        <f aca="false">E3391*I3391*J3391</f>
        <v>0</v>
      </c>
      <c r="M3391" s="72" t="n">
        <f aca="false">G3391*I3391*J3391</f>
        <v>0</v>
      </c>
      <c r="N3391" s="72" t="n">
        <f aca="false">D3391*I3391*J3391</f>
        <v>-0</v>
      </c>
      <c r="O3391" s="71" t="n">
        <f aca="false">F3391*J3391</f>
        <v>3</v>
      </c>
      <c r="P3391" s="71" t="n">
        <f aca="false">E3391*J3391</f>
        <v>0</v>
      </c>
    </row>
    <row r="3392" customFormat="false" ht="15" hidden="false" customHeight="false" outlineLevel="0" collapsed="false">
      <c r="A3392" s="71" t="s">
        <v>61</v>
      </c>
      <c r="B3392" s="71" t="s">
        <v>49</v>
      </c>
      <c r="C3392" s="71" t="s">
        <v>152</v>
      </c>
      <c r="D3392" s="72" t="n">
        <v>520.75</v>
      </c>
      <c r="E3392" s="71" t="n">
        <v>3</v>
      </c>
      <c r="F3392" s="71" t="n">
        <v>19</v>
      </c>
      <c r="G3392" s="72" t="n">
        <v>2634.85</v>
      </c>
      <c r="H3392" s="72" t="n">
        <v>2069.51</v>
      </c>
      <c r="I3392" s="71" t="n">
        <f aca="false">IF(B3392&gt;=Settings!$B$23,1,0)</f>
        <v>0</v>
      </c>
      <c r="J3392" s="71" t="n">
        <v>1</v>
      </c>
      <c r="K3392" s="71" t="n">
        <f aca="false">F3392*I3392*J3392</f>
        <v>0</v>
      </c>
      <c r="L3392" s="71" t="n">
        <f aca="false">E3392*I3392*J3392</f>
        <v>0</v>
      </c>
      <c r="M3392" s="72" t="n">
        <f aca="false">G3392*I3392*J3392</f>
        <v>0</v>
      </c>
      <c r="N3392" s="72" t="n">
        <f aca="false">D3392*I3392*J3392</f>
        <v>0</v>
      </c>
      <c r="O3392" s="71" t="n">
        <f aca="false">F3392*J3392</f>
        <v>19</v>
      </c>
      <c r="P3392" s="71" t="n">
        <f aca="false">E3392*J3392</f>
        <v>3</v>
      </c>
    </row>
    <row r="3393" customFormat="false" ht="15" hidden="false" customHeight="false" outlineLevel="0" collapsed="false">
      <c r="A3393" s="71" t="s">
        <v>61</v>
      </c>
      <c r="B3393" s="71" t="s">
        <v>49</v>
      </c>
      <c r="C3393" s="71" t="s">
        <v>1300</v>
      </c>
      <c r="D3393" s="72" t="n">
        <v>0</v>
      </c>
      <c r="E3393" s="71" t="n">
        <v>0</v>
      </c>
      <c r="F3393" s="71" t="n">
        <v>7</v>
      </c>
      <c r="G3393" s="72" t="n">
        <v>205.41</v>
      </c>
      <c r="H3393" s="72" t="n">
        <v>205.41</v>
      </c>
      <c r="I3393" s="71" t="n">
        <f aca="false">IF(B3393&gt;=Settings!$B$23,1,0)</f>
        <v>0</v>
      </c>
      <c r="J3393" s="71" t="n">
        <v>1</v>
      </c>
      <c r="K3393" s="71" t="n">
        <f aca="false">F3393*I3393*J3393</f>
        <v>0</v>
      </c>
      <c r="L3393" s="71" t="n">
        <f aca="false">E3393*I3393*J3393</f>
        <v>0</v>
      </c>
      <c r="M3393" s="72" t="n">
        <f aca="false">G3393*I3393*J3393</f>
        <v>0</v>
      </c>
      <c r="N3393" s="72" t="n">
        <f aca="false">D3393*I3393*J3393</f>
        <v>-0</v>
      </c>
      <c r="O3393" s="71" t="n">
        <f aca="false">F3393*J3393</f>
        <v>7</v>
      </c>
      <c r="P3393" s="71" t="n">
        <f aca="false">E3393*J3393</f>
        <v>0</v>
      </c>
    </row>
    <row r="3394" customFormat="false" ht="15" hidden="false" customHeight="false" outlineLevel="0" collapsed="false">
      <c r="A3394" s="71" t="s">
        <v>61</v>
      </c>
      <c r="B3394" s="71" t="s">
        <v>49</v>
      </c>
      <c r="C3394" s="71" t="s">
        <v>901</v>
      </c>
      <c r="D3394" s="72" t="n">
        <v>0</v>
      </c>
      <c r="E3394" s="71" t="n">
        <v>0</v>
      </c>
      <c r="F3394" s="71" t="n">
        <v>1</v>
      </c>
      <c r="G3394" s="72" t="n">
        <v>139.95</v>
      </c>
      <c r="H3394" s="72" t="n">
        <v>139.95</v>
      </c>
      <c r="I3394" s="71" t="n">
        <f aca="false">IF(B3394&gt;=Settings!$B$23,1,0)</f>
        <v>0</v>
      </c>
      <c r="J3394" s="71" t="n">
        <v>1</v>
      </c>
      <c r="K3394" s="71" t="n">
        <f aca="false">F3394*I3394*J3394</f>
        <v>0</v>
      </c>
      <c r="L3394" s="71" t="n">
        <f aca="false">E3394*I3394*J3394</f>
        <v>0</v>
      </c>
      <c r="M3394" s="72" t="n">
        <f aca="false">G3394*I3394*J3394</f>
        <v>0</v>
      </c>
      <c r="N3394" s="72" t="n">
        <f aca="false">D3394*I3394*J3394</f>
        <v>-0</v>
      </c>
      <c r="O3394" s="71" t="n">
        <f aca="false">F3394*J3394</f>
        <v>1</v>
      </c>
      <c r="P3394" s="71" t="n">
        <f aca="false">E3394*J3394</f>
        <v>0</v>
      </c>
    </row>
    <row r="3395" customFormat="false" ht="15" hidden="false" customHeight="false" outlineLevel="0" collapsed="false">
      <c r="A3395" s="71" t="s">
        <v>61</v>
      </c>
      <c r="B3395" s="71" t="s">
        <v>49</v>
      </c>
      <c r="C3395" s="71" t="s">
        <v>114</v>
      </c>
      <c r="D3395" s="72" t="n">
        <v>197.68</v>
      </c>
      <c r="E3395" s="71" t="n">
        <v>2</v>
      </c>
      <c r="F3395" s="71" t="n">
        <v>22</v>
      </c>
      <c r="G3395" s="72" t="n">
        <v>2369.48</v>
      </c>
      <c r="H3395" s="72" t="n">
        <v>2119.05</v>
      </c>
      <c r="I3395" s="71" t="n">
        <f aca="false">IF(B3395&gt;=Settings!$B$23,1,0)</f>
        <v>0</v>
      </c>
      <c r="J3395" s="71" t="n">
        <v>1</v>
      </c>
      <c r="K3395" s="71" t="n">
        <f aca="false">F3395*I3395*J3395</f>
        <v>0</v>
      </c>
      <c r="L3395" s="71" t="n">
        <f aca="false">E3395*I3395*J3395</f>
        <v>0</v>
      </c>
      <c r="M3395" s="72" t="n">
        <f aca="false">G3395*I3395*J3395</f>
        <v>0</v>
      </c>
      <c r="N3395" s="72" t="n">
        <f aca="false">D3395*I3395*J3395</f>
        <v>0</v>
      </c>
      <c r="O3395" s="71" t="n">
        <f aca="false">F3395*J3395</f>
        <v>22</v>
      </c>
      <c r="P3395" s="71" t="n">
        <f aca="false">E3395*J3395</f>
        <v>2</v>
      </c>
    </row>
    <row r="3396" customFormat="false" ht="15" hidden="false" customHeight="false" outlineLevel="0" collapsed="false">
      <c r="A3396" s="71" t="s">
        <v>59</v>
      </c>
      <c r="B3396" s="71" t="s">
        <v>49</v>
      </c>
      <c r="C3396" s="71" t="s">
        <v>1034</v>
      </c>
      <c r="D3396" s="72" t="n">
        <v>0</v>
      </c>
      <c r="E3396" s="71" t="n">
        <v>0</v>
      </c>
      <c r="F3396" s="71" t="n">
        <v>18</v>
      </c>
      <c r="G3396" s="72" t="n">
        <v>169.355</v>
      </c>
      <c r="H3396" s="72" t="n">
        <v>169.355</v>
      </c>
      <c r="I3396" s="71" t="n">
        <f aca="false">IF(B3396&gt;=Settings!$B$23,1,0)</f>
        <v>0</v>
      </c>
      <c r="J3396" s="71" t="n">
        <v>1</v>
      </c>
      <c r="K3396" s="71" t="n">
        <f aca="false">F3396*I3396*J3396</f>
        <v>0</v>
      </c>
      <c r="L3396" s="71" t="n">
        <f aca="false">E3396*I3396*J3396</f>
        <v>0</v>
      </c>
      <c r="M3396" s="72" t="n">
        <f aca="false">G3396*I3396*J3396</f>
        <v>0</v>
      </c>
      <c r="N3396" s="72" t="n">
        <f aca="false">D3396*I3396*J3396</f>
        <v>-0</v>
      </c>
      <c r="O3396" s="71" t="n">
        <f aca="false">F3396*J3396</f>
        <v>18</v>
      </c>
      <c r="P3396" s="71" t="n">
        <f aca="false">E3396*J3396</f>
        <v>0</v>
      </c>
    </row>
    <row r="3397" customFormat="false" ht="15" hidden="false" customHeight="false" outlineLevel="0" collapsed="false">
      <c r="A3397" s="71" t="s">
        <v>59</v>
      </c>
      <c r="B3397" s="71" t="s">
        <v>49</v>
      </c>
      <c r="C3397" s="71" t="s">
        <v>125</v>
      </c>
      <c r="D3397" s="72" t="n">
        <v>0</v>
      </c>
      <c r="E3397" s="71" t="n">
        <v>0</v>
      </c>
      <c r="F3397" s="71" t="n">
        <v>11</v>
      </c>
      <c r="G3397" s="72" t="n">
        <v>1342.214</v>
      </c>
      <c r="H3397" s="72" t="n">
        <v>1342.214</v>
      </c>
      <c r="I3397" s="71" t="n">
        <f aca="false">IF(B3397&gt;=Settings!$B$23,1,0)</f>
        <v>0</v>
      </c>
      <c r="J3397" s="71" t="n">
        <v>1</v>
      </c>
      <c r="K3397" s="71" t="n">
        <f aca="false">F3397*I3397*J3397</f>
        <v>0</v>
      </c>
      <c r="L3397" s="71" t="n">
        <f aca="false">E3397*I3397*J3397</f>
        <v>0</v>
      </c>
      <c r="M3397" s="72" t="n">
        <f aca="false">G3397*I3397*J3397</f>
        <v>0</v>
      </c>
      <c r="N3397" s="72" t="n">
        <f aca="false">D3397*I3397*J3397</f>
        <v>-0</v>
      </c>
      <c r="O3397" s="71" t="n">
        <f aca="false">F3397*J3397</f>
        <v>11</v>
      </c>
      <c r="P3397" s="71" t="n">
        <f aca="false">E3397*J3397</f>
        <v>0</v>
      </c>
    </row>
    <row r="3398" customFormat="false" ht="15" hidden="false" customHeight="false" outlineLevel="0" collapsed="false">
      <c r="A3398" s="71" t="s">
        <v>59</v>
      </c>
      <c r="B3398" s="71" t="s">
        <v>49</v>
      </c>
      <c r="C3398" s="71" t="s">
        <v>1035</v>
      </c>
      <c r="D3398" s="72" t="n">
        <v>0</v>
      </c>
      <c r="E3398" s="71" t="n">
        <v>0</v>
      </c>
      <c r="F3398" s="71" t="n">
        <v>1</v>
      </c>
      <c r="G3398" s="72" t="n">
        <v>68.95</v>
      </c>
      <c r="H3398" s="72" t="n">
        <v>68.95</v>
      </c>
      <c r="I3398" s="71" t="n">
        <f aca="false">IF(B3398&gt;=Settings!$B$23,1,0)</f>
        <v>0</v>
      </c>
      <c r="J3398" s="71" t="n">
        <v>1</v>
      </c>
      <c r="K3398" s="71" t="n">
        <f aca="false">F3398*I3398*J3398</f>
        <v>0</v>
      </c>
      <c r="L3398" s="71" t="n">
        <f aca="false">E3398*I3398*J3398</f>
        <v>0</v>
      </c>
      <c r="M3398" s="72" t="n">
        <f aca="false">G3398*I3398*J3398</f>
        <v>0</v>
      </c>
      <c r="N3398" s="72" t="n">
        <f aca="false">D3398*I3398*J3398</f>
        <v>-0</v>
      </c>
      <c r="O3398" s="71" t="n">
        <f aca="false">F3398*J3398</f>
        <v>1</v>
      </c>
      <c r="P3398" s="71" t="n">
        <f aca="false">E3398*J3398</f>
        <v>0</v>
      </c>
    </row>
    <row r="3399" customFormat="false" ht="15" hidden="false" customHeight="false" outlineLevel="0" collapsed="false">
      <c r="A3399" s="71" t="s">
        <v>59</v>
      </c>
      <c r="B3399" s="71" t="s">
        <v>49</v>
      </c>
      <c r="C3399" s="71" t="s">
        <v>1427</v>
      </c>
      <c r="D3399" s="72" t="n">
        <v>0</v>
      </c>
      <c r="E3399" s="71" t="n">
        <v>0</v>
      </c>
      <c r="F3399" s="71" t="n">
        <v>1</v>
      </c>
      <c r="G3399" s="72" t="n">
        <v>174.567</v>
      </c>
      <c r="H3399" s="72" t="n">
        <v>174.567</v>
      </c>
      <c r="I3399" s="71" t="n">
        <f aca="false">IF(B3399&gt;=Settings!$B$23,1,0)</f>
        <v>0</v>
      </c>
      <c r="J3399" s="71" t="n">
        <v>1</v>
      </c>
      <c r="K3399" s="71" t="n">
        <f aca="false">F3399*I3399*J3399</f>
        <v>0</v>
      </c>
      <c r="L3399" s="71" t="n">
        <f aca="false">E3399*I3399*J3399</f>
        <v>0</v>
      </c>
      <c r="M3399" s="72" t="n">
        <f aca="false">G3399*I3399*J3399</f>
        <v>0</v>
      </c>
      <c r="N3399" s="72" t="n">
        <f aca="false">D3399*I3399*J3399</f>
        <v>-0</v>
      </c>
      <c r="O3399" s="71" t="n">
        <f aca="false">F3399*J3399</f>
        <v>1</v>
      </c>
      <c r="P3399" s="71" t="n">
        <f aca="false">E3399*J3399</f>
        <v>0</v>
      </c>
    </row>
    <row r="3400" customFormat="false" ht="15" hidden="false" customHeight="false" outlineLevel="0" collapsed="false">
      <c r="A3400" s="71" t="s">
        <v>59</v>
      </c>
      <c r="B3400" s="71" t="s">
        <v>49</v>
      </c>
      <c r="C3400" s="71" t="s">
        <v>952</v>
      </c>
      <c r="D3400" s="72" t="n">
        <v>0</v>
      </c>
      <c r="E3400" s="71" t="n">
        <v>0</v>
      </c>
      <c r="F3400" s="71" t="n">
        <v>12</v>
      </c>
      <c r="G3400" s="72" t="n">
        <v>1462.804</v>
      </c>
      <c r="H3400" s="72" t="n">
        <v>1462.804</v>
      </c>
      <c r="I3400" s="71" t="n">
        <f aca="false">IF(B3400&gt;=Settings!$B$23,1,0)</f>
        <v>0</v>
      </c>
      <c r="J3400" s="71" t="n">
        <v>1</v>
      </c>
      <c r="K3400" s="71" t="n">
        <f aca="false">F3400*I3400*J3400</f>
        <v>0</v>
      </c>
      <c r="L3400" s="71" t="n">
        <f aca="false">E3400*I3400*J3400</f>
        <v>0</v>
      </c>
      <c r="M3400" s="72" t="n">
        <f aca="false">G3400*I3400*J3400</f>
        <v>0</v>
      </c>
      <c r="N3400" s="72" t="n">
        <f aca="false">D3400*I3400*J3400</f>
        <v>-0</v>
      </c>
      <c r="O3400" s="71" t="n">
        <f aca="false">F3400*J3400</f>
        <v>12</v>
      </c>
      <c r="P3400" s="71" t="n">
        <f aca="false">E3400*J3400</f>
        <v>0</v>
      </c>
    </row>
    <row r="3401" customFormat="false" ht="15" hidden="false" customHeight="false" outlineLevel="0" collapsed="false">
      <c r="A3401" s="71" t="s">
        <v>61</v>
      </c>
      <c r="B3401" s="71" t="s">
        <v>49</v>
      </c>
      <c r="C3401" s="71" t="s">
        <v>1325</v>
      </c>
      <c r="D3401" s="72" t="n">
        <v>129.95</v>
      </c>
      <c r="E3401" s="71" t="n">
        <v>1</v>
      </c>
      <c r="F3401" s="71" t="n">
        <v>2</v>
      </c>
      <c r="G3401" s="72" t="n">
        <v>259.9</v>
      </c>
      <c r="H3401" s="72" t="n">
        <v>110.46</v>
      </c>
      <c r="I3401" s="71" t="n">
        <f aca="false">IF(B3401&gt;=Settings!$B$23,1,0)</f>
        <v>0</v>
      </c>
      <c r="J3401" s="71" t="n">
        <v>1</v>
      </c>
      <c r="K3401" s="71" t="n">
        <f aca="false">F3401*I3401*J3401</f>
        <v>0</v>
      </c>
      <c r="L3401" s="71" t="n">
        <f aca="false">E3401*I3401*J3401</f>
        <v>0</v>
      </c>
      <c r="M3401" s="72" t="n">
        <f aca="false">G3401*I3401*J3401</f>
        <v>0</v>
      </c>
      <c r="N3401" s="72" t="n">
        <f aca="false">D3401*I3401*J3401</f>
        <v>0</v>
      </c>
      <c r="O3401" s="71" t="n">
        <f aca="false">F3401*J3401</f>
        <v>2</v>
      </c>
      <c r="P3401" s="71" t="n">
        <f aca="false">E3401*J3401</f>
        <v>1</v>
      </c>
    </row>
    <row r="3402" customFormat="false" ht="15" hidden="false" customHeight="false" outlineLevel="0" collapsed="false">
      <c r="A3402" s="71" t="s">
        <v>61</v>
      </c>
      <c r="B3402" s="71" t="s">
        <v>49</v>
      </c>
      <c r="C3402" s="71" t="s">
        <v>960</v>
      </c>
      <c r="D3402" s="72" t="n">
        <v>0</v>
      </c>
      <c r="E3402" s="71" t="n">
        <v>0</v>
      </c>
      <c r="F3402" s="71" t="n">
        <v>1</v>
      </c>
      <c r="G3402" s="72" t="n">
        <v>99.95</v>
      </c>
      <c r="H3402" s="72" t="n">
        <v>99.95</v>
      </c>
      <c r="I3402" s="71" t="n">
        <f aca="false">IF(B3402&gt;=Settings!$B$23,1,0)</f>
        <v>0</v>
      </c>
      <c r="J3402" s="71" t="n">
        <v>1</v>
      </c>
      <c r="K3402" s="71" t="n">
        <f aca="false">F3402*I3402*J3402</f>
        <v>0</v>
      </c>
      <c r="L3402" s="71" t="n">
        <f aca="false">E3402*I3402*J3402</f>
        <v>0</v>
      </c>
      <c r="M3402" s="72" t="n">
        <f aca="false">G3402*I3402*J3402</f>
        <v>0</v>
      </c>
      <c r="N3402" s="72" t="n">
        <f aca="false">D3402*I3402*J3402</f>
        <v>-0</v>
      </c>
      <c r="O3402" s="71" t="n">
        <f aca="false">F3402*J3402</f>
        <v>1</v>
      </c>
      <c r="P3402" s="71" t="n">
        <f aca="false">E3402*J3402</f>
        <v>0</v>
      </c>
    </row>
    <row r="3403" customFormat="false" ht="15" hidden="false" customHeight="false" outlineLevel="0" collapsed="false">
      <c r="A3403" s="71" t="s">
        <v>60</v>
      </c>
      <c r="B3403" s="71" t="s">
        <v>49</v>
      </c>
      <c r="C3403" s="71" t="s">
        <v>1190</v>
      </c>
      <c r="D3403" s="72" t="n">
        <v>0</v>
      </c>
      <c r="E3403" s="71" t="n">
        <v>0</v>
      </c>
      <c r="F3403" s="71" t="n">
        <v>2</v>
      </c>
      <c r="G3403" s="72" t="n">
        <v>349.9</v>
      </c>
      <c r="H3403" s="72" t="n">
        <v>349.9</v>
      </c>
      <c r="I3403" s="71" t="n">
        <f aca="false">IF(B3403&gt;=Settings!$B$23,1,0)</f>
        <v>0</v>
      </c>
      <c r="J3403" s="71" t="n">
        <v>1</v>
      </c>
      <c r="K3403" s="71" t="n">
        <f aca="false">F3403*I3403*J3403</f>
        <v>0</v>
      </c>
      <c r="L3403" s="71" t="n">
        <f aca="false">E3403*I3403*J3403</f>
        <v>0</v>
      </c>
      <c r="M3403" s="72" t="n">
        <f aca="false">G3403*I3403*J3403</f>
        <v>0</v>
      </c>
      <c r="N3403" s="72" t="n">
        <f aca="false">D3403*I3403*J3403</f>
        <v>-0</v>
      </c>
      <c r="O3403" s="71" t="n">
        <f aca="false">F3403*J3403</f>
        <v>2</v>
      </c>
      <c r="P3403" s="71" t="n">
        <f aca="false">E3403*J3403</f>
        <v>0</v>
      </c>
    </row>
    <row r="3404" customFormat="false" ht="15" hidden="false" customHeight="false" outlineLevel="0" collapsed="false">
      <c r="A3404" s="71" t="s">
        <v>61</v>
      </c>
      <c r="B3404" s="71" t="s">
        <v>49</v>
      </c>
      <c r="C3404" s="71" t="s">
        <v>1083</v>
      </c>
      <c r="D3404" s="72" t="n">
        <v>0</v>
      </c>
      <c r="E3404" s="71" t="n">
        <v>0</v>
      </c>
      <c r="F3404" s="71" t="n">
        <v>2</v>
      </c>
      <c r="G3404" s="72" t="n">
        <v>124</v>
      </c>
      <c r="H3404" s="72" t="n">
        <v>114.26</v>
      </c>
      <c r="I3404" s="71" t="n">
        <f aca="false">IF(B3404&gt;=Settings!$B$23,1,0)</f>
        <v>0</v>
      </c>
      <c r="J3404" s="71" t="n">
        <v>1</v>
      </c>
      <c r="K3404" s="71" t="n">
        <f aca="false">F3404*I3404*J3404</f>
        <v>0</v>
      </c>
      <c r="L3404" s="71" t="n">
        <f aca="false">E3404*I3404*J3404</f>
        <v>0</v>
      </c>
      <c r="M3404" s="72" t="n">
        <f aca="false">G3404*I3404*J3404</f>
        <v>0</v>
      </c>
      <c r="N3404" s="72" t="n">
        <f aca="false">D3404*I3404*J3404</f>
        <v>-0</v>
      </c>
      <c r="O3404" s="71" t="n">
        <f aca="false">F3404*J3404</f>
        <v>2</v>
      </c>
      <c r="P3404" s="71" t="n">
        <f aca="false">E3404*J3404</f>
        <v>0</v>
      </c>
    </row>
    <row r="3405" customFormat="false" ht="15" hidden="false" customHeight="false" outlineLevel="0" collapsed="false">
      <c r="A3405" s="71" t="s">
        <v>59</v>
      </c>
      <c r="B3405" s="71" t="s">
        <v>49</v>
      </c>
      <c r="C3405" s="71" t="s">
        <v>1786</v>
      </c>
      <c r="D3405" s="72" t="n">
        <v>0</v>
      </c>
      <c r="E3405" s="71" t="n">
        <v>0</v>
      </c>
      <c r="F3405" s="71" t="n">
        <v>2</v>
      </c>
      <c r="G3405" s="72" t="n">
        <v>233.9</v>
      </c>
      <c r="H3405" s="72" t="n">
        <v>233.9</v>
      </c>
      <c r="I3405" s="71" t="n">
        <f aca="false">IF(B3405&gt;=Settings!$B$23,1,0)</f>
        <v>0</v>
      </c>
      <c r="J3405" s="71" t="n">
        <v>1</v>
      </c>
      <c r="K3405" s="71" t="n">
        <f aca="false">F3405*I3405*J3405</f>
        <v>0</v>
      </c>
      <c r="L3405" s="71" t="n">
        <f aca="false">E3405*I3405*J3405</f>
        <v>0</v>
      </c>
      <c r="M3405" s="72" t="n">
        <f aca="false">G3405*I3405*J3405</f>
        <v>0</v>
      </c>
      <c r="N3405" s="72" t="n">
        <f aca="false">D3405*I3405*J3405</f>
        <v>-0</v>
      </c>
      <c r="O3405" s="71" t="n">
        <f aca="false">F3405*J3405</f>
        <v>2</v>
      </c>
      <c r="P3405" s="71" t="n">
        <f aca="false">E3405*J3405</f>
        <v>0</v>
      </c>
    </row>
    <row r="3406" customFormat="false" ht="15" hidden="false" customHeight="false" outlineLevel="0" collapsed="false">
      <c r="A3406" s="71" t="s">
        <v>59</v>
      </c>
      <c r="B3406" s="71" t="s">
        <v>49</v>
      </c>
      <c r="C3406" s="71" t="s">
        <v>960</v>
      </c>
      <c r="D3406" s="72" t="n">
        <v>0</v>
      </c>
      <c r="E3406" s="71" t="n">
        <v>0</v>
      </c>
      <c r="F3406" s="71" t="n">
        <v>9</v>
      </c>
      <c r="G3406" s="72" t="n">
        <v>882.849</v>
      </c>
      <c r="H3406" s="72" t="n">
        <v>882.849</v>
      </c>
      <c r="I3406" s="71" t="n">
        <f aca="false">IF(B3406&gt;=Settings!$B$23,1,0)</f>
        <v>0</v>
      </c>
      <c r="J3406" s="71" t="n">
        <v>1</v>
      </c>
      <c r="K3406" s="71" t="n">
        <f aca="false">F3406*I3406*J3406</f>
        <v>0</v>
      </c>
      <c r="L3406" s="71" t="n">
        <f aca="false">E3406*I3406*J3406</f>
        <v>0</v>
      </c>
      <c r="M3406" s="72" t="n">
        <f aca="false">G3406*I3406*J3406</f>
        <v>0</v>
      </c>
      <c r="N3406" s="72" t="n">
        <f aca="false">D3406*I3406*J3406</f>
        <v>-0</v>
      </c>
      <c r="O3406" s="71" t="n">
        <f aca="false">F3406*J3406</f>
        <v>9</v>
      </c>
      <c r="P3406" s="71" t="n">
        <f aca="false">E3406*J3406</f>
        <v>0</v>
      </c>
    </row>
    <row r="3407" customFormat="false" ht="15" hidden="false" customHeight="false" outlineLevel="0" collapsed="false">
      <c r="A3407" s="71" t="s">
        <v>61</v>
      </c>
      <c r="B3407" s="71" t="s">
        <v>49</v>
      </c>
      <c r="C3407" s="71" t="s">
        <v>123</v>
      </c>
      <c r="D3407" s="72" t="n">
        <v>81.77</v>
      </c>
      <c r="E3407" s="71" t="n">
        <v>1</v>
      </c>
      <c r="F3407" s="71" t="n">
        <v>3</v>
      </c>
      <c r="G3407" s="72" t="n">
        <v>286.67</v>
      </c>
      <c r="H3407" s="72" t="n">
        <v>172.7</v>
      </c>
      <c r="I3407" s="71" t="n">
        <f aca="false">IF(B3407&gt;=Settings!$B$23,1,0)</f>
        <v>0</v>
      </c>
      <c r="J3407" s="71" t="n">
        <v>1</v>
      </c>
      <c r="K3407" s="71" t="n">
        <f aca="false">F3407*I3407*J3407</f>
        <v>0</v>
      </c>
      <c r="L3407" s="71" t="n">
        <f aca="false">E3407*I3407*J3407</f>
        <v>0</v>
      </c>
      <c r="M3407" s="72" t="n">
        <f aca="false">G3407*I3407*J3407</f>
        <v>0</v>
      </c>
      <c r="N3407" s="72" t="n">
        <f aca="false">D3407*I3407*J3407</f>
        <v>0</v>
      </c>
      <c r="O3407" s="71" t="n">
        <f aca="false">F3407*J3407</f>
        <v>3</v>
      </c>
      <c r="P3407" s="71" t="n">
        <f aca="false">E3407*J3407</f>
        <v>1</v>
      </c>
    </row>
    <row r="3408" customFormat="false" ht="15" hidden="false" customHeight="false" outlineLevel="0" collapsed="false">
      <c r="A3408" s="71" t="s">
        <v>59</v>
      </c>
      <c r="B3408" s="71" t="s">
        <v>49</v>
      </c>
      <c r="C3408" s="71" t="s">
        <v>119</v>
      </c>
      <c r="D3408" s="72" t="n">
        <v>0</v>
      </c>
      <c r="E3408" s="71" t="n">
        <v>0</v>
      </c>
      <c r="F3408" s="71" t="n">
        <v>106</v>
      </c>
      <c r="G3408" s="72" t="n">
        <v>9697.006</v>
      </c>
      <c r="H3408" s="72" t="n">
        <v>9697.006</v>
      </c>
      <c r="I3408" s="71" t="n">
        <f aca="false">IF(B3408&gt;=Settings!$B$23,1,0)</f>
        <v>0</v>
      </c>
      <c r="J3408" s="71" t="n">
        <v>1</v>
      </c>
      <c r="K3408" s="71" t="n">
        <f aca="false">F3408*I3408*J3408</f>
        <v>0</v>
      </c>
      <c r="L3408" s="71" t="n">
        <f aca="false">E3408*I3408*J3408</f>
        <v>0</v>
      </c>
      <c r="M3408" s="72" t="n">
        <f aca="false">G3408*I3408*J3408</f>
        <v>0</v>
      </c>
      <c r="N3408" s="72" t="n">
        <f aca="false">D3408*I3408*J3408</f>
        <v>-0</v>
      </c>
      <c r="O3408" s="71" t="n">
        <f aca="false">F3408*J3408</f>
        <v>106</v>
      </c>
      <c r="P3408" s="71" t="n">
        <f aca="false">E3408*J3408</f>
        <v>0</v>
      </c>
    </row>
    <row r="3409" customFormat="false" ht="15" hidden="false" customHeight="false" outlineLevel="0" collapsed="false">
      <c r="A3409" s="71" t="s">
        <v>59</v>
      </c>
      <c r="B3409" s="71" t="s">
        <v>49</v>
      </c>
      <c r="C3409" s="71" t="s">
        <v>1432</v>
      </c>
      <c r="D3409" s="72" t="n">
        <v>0</v>
      </c>
      <c r="E3409" s="71" t="n">
        <v>0</v>
      </c>
      <c r="F3409" s="71" t="n">
        <v>2</v>
      </c>
      <c r="G3409" s="72" t="n">
        <v>225.9</v>
      </c>
      <c r="H3409" s="72" t="n">
        <v>225.9</v>
      </c>
      <c r="I3409" s="71" t="n">
        <f aca="false">IF(B3409&gt;=Settings!$B$23,1,0)</f>
        <v>0</v>
      </c>
      <c r="J3409" s="71" t="n">
        <v>1</v>
      </c>
      <c r="K3409" s="71" t="n">
        <f aca="false">F3409*I3409*J3409</f>
        <v>0</v>
      </c>
      <c r="L3409" s="71" t="n">
        <f aca="false">E3409*I3409*J3409</f>
        <v>0</v>
      </c>
      <c r="M3409" s="72" t="n">
        <f aca="false">G3409*I3409*J3409</f>
        <v>0</v>
      </c>
      <c r="N3409" s="72" t="n">
        <f aca="false">D3409*I3409*J3409</f>
        <v>-0</v>
      </c>
      <c r="O3409" s="71" t="n">
        <f aca="false">F3409*J3409</f>
        <v>2</v>
      </c>
      <c r="P3409" s="71" t="n">
        <f aca="false">E3409*J3409</f>
        <v>0</v>
      </c>
    </row>
    <row r="3410" customFormat="false" ht="15" hidden="false" customHeight="false" outlineLevel="0" collapsed="false">
      <c r="A3410" s="71" t="s">
        <v>60</v>
      </c>
      <c r="B3410" s="71" t="s">
        <v>49</v>
      </c>
      <c r="C3410" s="71" t="s">
        <v>1126</v>
      </c>
      <c r="D3410" s="72" t="n">
        <v>716.7</v>
      </c>
      <c r="E3410" s="71" t="n">
        <v>6</v>
      </c>
      <c r="F3410" s="71" t="n">
        <v>148</v>
      </c>
      <c r="G3410" s="72" t="n">
        <v>17033.6</v>
      </c>
      <c r="H3410" s="72" t="n">
        <v>16302.7</v>
      </c>
      <c r="I3410" s="71" t="n">
        <f aca="false">IF(B3410&gt;=Settings!$B$23,1,0)</f>
        <v>0</v>
      </c>
      <c r="J3410" s="71" t="n">
        <v>1</v>
      </c>
      <c r="K3410" s="71" t="n">
        <f aca="false">F3410*I3410*J3410</f>
        <v>0</v>
      </c>
      <c r="L3410" s="71" t="n">
        <f aca="false">E3410*I3410*J3410</f>
        <v>0</v>
      </c>
      <c r="M3410" s="72" t="n">
        <f aca="false">G3410*I3410*J3410</f>
        <v>0</v>
      </c>
      <c r="N3410" s="72" t="n">
        <f aca="false">D3410*I3410*J3410</f>
        <v>0</v>
      </c>
      <c r="O3410" s="71" t="n">
        <f aca="false">F3410*J3410</f>
        <v>148</v>
      </c>
      <c r="P3410" s="71" t="n">
        <f aca="false">E3410*J3410</f>
        <v>6</v>
      </c>
    </row>
    <row r="3411" customFormat="false" ht="15" hidden="false" customHeight="false" outlineLevel="0" collapsed="false">
      <c r="A3411" s="71" t="s">
        <v>59</v>
      </c>
      <c r="B3411" s="71" t="s">
        <v>49</v>
      </c>
      <c r="C3411" s="71" t="s">
        <v>2150</v>
      </c>
      <c r="D3411" s="72" t="n">
        <v>0</v>
      </c>
      <c r="E3411" s="71" t="n">
        <v>0</v>
      </c>
      <c r="F3411" s="71" t="n">
        <v>3</v>
      </c>
      <c r="G3411" s="72" t="n">
        <v>365.85</v>
      </c>
      <c r="H3411" s="72" t="n">
        <v>365.85</v>
      </c>
      <c r="I3411" s="71" t="n">
        <f aca="false">IF(B3411&gt;=Settings!$B$23,1,0)</f>
        <v>0</v>
      </c>
      <c r="J3411" s="71" t="n">
        <v>1</v>
      </c>
      <c r="K3411" s="71" t="n">
        <f aca="false">F3411*I3411*J3411</f>
        <v>0</v>
      </c>
      <c r="L3411" s="71" t="n">
        <f aca="false">E3411*I3411*J3411</f>
        <v>0</v>
      </c>
      <c r="M3411" s="72" t="n">
        <f aca="false">G3411*I3411*J3411</f>
        <v>0</v>
      </c>
      <c r="N3411" s="72" t="n">
        <f aca="false">D3411*I3411*J3411</f>
        <v>-0</v>
      </c>
      <c r="O3411" s="71" t="n">
        <f aca="false">F3411*J3411</f>
        <v>3</v>
      </c>
      <c r="P3411" s="71" t="n">
        <f aca="false">E3411*J3411</f>
        <v>0</v>
      </c>
    </row>
    <row r="3412" customFormat="false" ht="15" hidden="false" customHeight="false" outlineLevel="0" collapsed="false">
      <c r="A3412" s="71" t="s">
        <v>59</v>
      </c>
      <c r="B3412" s="71" t="s">
        <v>49</v>
      </c>
      <c r="C3412" s="71" t="s">
        <v>1493</v>
      </c>
      <c r="D3412" s="72" t="n">
        <v>0</v>
      </c>
      <c r="E3412" s="71" t="n">
        <v>0</v>
      </c>
      <c r="F3412" s="71" t="n">
        <v>1</v>
      </c>
      <c r="G3412" s="72" t="n">
        <v>197.95</v>
      </c>
      <c r="H3412" s="72" t="n">
        <v>197.95</v>
      </c>
      <c r="I3412" s="71" t="n">
        <f aca="false">IF(B3412&gt;=Settings!$B$23,1,0)</f>
        <v>0</v>
      </c>
      <c r="J3412" s="71" t="n">
        <v>1</v>
      </c>
      <c r="K3412" s="71" t="n">
        <f aca="false">F3412*I3412*J3412</f>
        <v>0</v>
      </c>
      <c r="L3412" s="71" t="n">
        <f aca="false">E3412*I3412*J3412</f>
        <v>0</v>
      </c>
      <c r="M3412" s="72" t="n">
        <f aca="false">G3412*I3412*J3412</f>
        <v>0</v>
      </c>
      <c r="N3412" s="72" t="n">
        <f aca="false">D3412*I3412*J3412</f>
        <v>-0</v>
      </c>
      <c r="O3412" s="71" t="n">
        <f aca="false">F3412*J3412</f>
        <v>1</v>
      </c>
      <c r="P3412" s="71" t="n">
        <f aca="false">E3412*J3412</f>
        <v>0</v>
      </c>
    </row>
    <row r="3413" customFormat="false" ht="15" hidden="false" customHeight="false" outlineLevel="0" collapsed="false">
      <c r="A3413" s="71" t="s">
        <v>61</v>
      </c>
      <c r="B3413" s="71" t="s">
        <v>49</v>
      </c>
      <c r="C3413" s="71" t="s">
        <v>1237</v>
      </c>
      <c r="D3413" s="72" t="n">
        <v>17.09</v>
      </c>
      <c r="E3413" s="71" t="n">
        <v>2</v>
      </c>
      <c r="F3413" s="71" t="n">
        <v>15</v>
      </c>
      <c r="G3413" s="72" t="n">
        <v>126.13</v>
      </c>
      <c r="H3413" s="72" t="n">
        <v>105.26</v>
      </c>
      <c r="I3413" s="71" t="n">
        <f aca="false">IF(B3413&gt;=Settings!$B$23,1,0)</f>
        <v>0</v>
      </c>
      <c r="J3413" s="71" t="n">
        <v>1</v>
      </c>
      <c r="K3413" s="71" t="n">
        <f aca="false">F3413*I3413*J3413</f>
        <v>0</v>
      </c>
      <c r="L3413" s="71" t="n">
        <f aca="false">E3413*I3413*J3413</f>
        <v>0</v>
      </c>
      <c r="M3413" s="72" t="n">
        <f aca="false">G3413*I3413*J3413</f>
        <v>0</v>
      </c>
      <c r="N3413" s="72" t="n">
        <f aca="false">D3413*I3413*J3413</f>
        <v>0</v>
      </c>
      <c r="O3413" s="71" t="n">
        <f aca="false">F3413*J3413</f>
        <v>15</v>
      </c>
      <c r="P3413" s="71" t="n">
        <f aca="false">E3413*J3413</f>
        <v>2</v>
      </c>
    </row>
    <row r="3414" customFormat="false" ht="15" hidden="false" customHeight="false" outlineLevel="0" collapsed="false">
      <c r="A3414" s="71" t="s">
        <v>60</v>
      </c>
      <c r="B3414" s="71" t="s">
        <v>49</v>
      </c>
      <c r="C3414" s="71" t="s">
        <v>1324</v>
      </c>
      <c r="D3414" s="72" t="n">
        <v>172.05</v>
      </c>
      <c r="E3414" s="71" t="n">
        <v>1</v>
      </c>
      <c r="F3414" s="71" t="n">
        <v>9</v>
      </c>
      <c r="G3414" s="72" t="n">
        <v>1548.45</v>
      </c>
      <c r="H3414" s="72" t="n">
        <v>1376.4</v>
      </c>
      <c r="I3414" s="71" t="n">
        <f aca="false">IF(B3414&gt;=Settings!$B$23,1,0)</f>
        <v>0</v>
      </c>
      <c r="J3414" s="71" t="n">
        <v>1</v>
      </c>
      <c r="K3414" s="71" t="n">
        <f aca="false">F3414*I3414*J3414</f>
        <v>0</v>
      </c>
      <c r="L3414" s="71" t="n">
        <f aca="false">E3414*I3414*J3414</f>
        <v>0</v>
      </c>
      <c r="M3414" s="72" t="n">
        <f aca="false">G3414*I3414*J3414</f>
        <v>0</v>
      </c>
      <c r="N3414" s="72" t="n">
        <f aca="false">D3414*I3414*J3414</f>
        <v>0</v>
      </c>
      <c r="O3414" s="71" t="n">
        <f aca="false">F3414*J3414</f>
        <v>9</v>
      </c>
      <c r="P3414" s="71" t="n">
        <f aca="false">E3414*J3414</f>
        <v>1</v>
      </c>
    </row>
    <row r="3415" customFormat="false" ht="15" hidden="false" customHeight="false" outlineLevel="0" collapsed="false">
      <c r="A3415" s="71" t="s">
        <v>59</v>
      </c>
      <c r="B3415" s="71" t="s">
        <v>49</v>
      </c>
      <c r="C3415" s="71" t="s">
        <v>1408</v>
      </c>
      <c r="D3415" s="72" t="n">
        <v>0</v>
      </c>
      <c r="E3415" s="71" t="n">
        <v>0</v>
      </c>
      <c r="F3415" s="71" t="n">
        <v>6</v>
      </c>
      <c r="G3415" s="72" t="n">
        <v>371.7</v>
      </c>
      <c r="H3415" s="72" t="n">
        <v>371.7</v>
      </c>
      <c r="I3415" s="71" t="n">
        <f aca="false">IF(B3415&gt;=Settings!$B$23,1,0)</f>
        <v>0</v>
      </c>
      <c r="J3415" s="71" t="n">
        <v>1</v>
      </c>
      <c r="K3415" s="71" t="n">
        <f aca="false">F3415*I3415*J3415</f>
        <v>0</v>
      </c>
      <c r="L3415" s="71" t="n">
        <f aca="false">E3415*I3415*J3415</f>
        <v>0</v>
      </c>
      <c r="M3415" s="72" t="n">
        <f aca="false">G3415*I3415*J3415</f>
        <v>0</v>
      </c>
      <c r="N3415" s="72" t="n">
        <f aca="false">D3415*I3415*J3415</f>
        <v>-0</v>
      </c>
      <c r="O3415" s="71" t="n">
        <f aca="false">F3415*J3415</f>
        <v>6</v>
      </c>
      <c r="P3415" s="71" t="n">
        <f aca="false">E3415*J3415</f>
        <v>0</v>
      </c>
    </row>
    <row r="3416" customFormat="false" ht="15" hidden="false" customHeight="false" outlineLevel="0" collapsed="false">
      <c r="A3416" s="71" t="s">
        <v>59</v>
      </c>
      <c r="B3416" s="71" t="s">
        <v>49</v>
      </c>
      <c r="C3416" s="71" t="s">
        <v>136</v>
      </c>
      <c r="D3416" s="72" t="n">
        <v>0</v>
      </c>
      <c r="E3416" s="71" t="n">
        <v>0</v>
      </c>
      <c r="F3416" s="71" t="n">
        <v>1</v>
      </c>
      <c r="G3416" s="72" t="n">
        <v>109.95</v>
      </c>
      <c r="H3416" s="72" t="n">
        <v>109.95</v>
      </c>
      <c r="I3416" s="71" t="n">
        <f aca="false">IF(B3416&gt;=Settings!$B$23,1,0)</f>
        <v>0</v>
      </c>
      <c r="J3416" s="71" t="n">
        <v>1</v>
      </c>
      <c r="K3416" s="71" t="n">
        <f aca="false">F3416*I3416*J3416</f>
        <v>0</v>
      </c>
      <c r="L3416" s="71" t="n">
        <f aca="false">E3416*I3416*J3416</f>
        <v>0</v>
      </c>
      <c r="M3416" s="72" t="n">
        <f aca="false">G3416*I3416*J3416</f>
        <v>0</v>
      </c>
      <c r="N3416" s="72" t="n">
        <f aca="false">D3416*I3416*J3416</f>
        <v>-0</v>
      </c>
      <c r="O3416" s="71" t="n">
        <f aca="false">F3416*J3416</f>
        <v>1</v>
      </c>
      <c r="P3416" s="71" t="n">
        <f aca="false">E3416*J3416</f>
        <v>0</v>
      </c>
    </row>
    <row r="3417" customFormat="false" ht="15" hidden="false" customHeight="false" outlineLevel="0" collapsed="false">
      <c r="A3417" s="71" t="s">
        <v>60</v>
      </c>
      <c r="B3417" s="71" t="s">
        <v>49</v>
      </c>
      <c r="C3417" s="71" t="s">
        <v>908</v>
      </c>
      <c r="D3417" s="72" t="n">
        <v>31.9</v>
      </c>
      <c r="E3417" s="71" t="n">
        <v>2</v>
      </c>
      <c r="F3417" s="71" t="n">
        <v>22</v>
      </c>
      <c r="G3417" s="72" t="n">
        <v>350.9</v>
      </c>
      <c r="H3417" s="72" t="n">
        <v>319</v>
      </c>
      <c r="I3417" s="71" t="n">
        <f aca="false">IF(B3417&gt;=Settings!$B$23,1,0)</f>
        <v>0</v>
      </c>
      <c r="J3417" s="71" t="n">
        <v>1</v>
      </c>
      <c r="K3417" s="71" t="n">
        <f aca="false">F3417*I3417*J3417</f>
        <v>0</v>
      </c>
      <c r="L3417" s="71" t="n">
        <f aca="false">E3417*I3417*J3417</f>
        <v>0</v>
      </c>
      <c r="M3417" s="72" t="n">
        <f aca="false">G3417*I3417*J3417</f>
        <v>0</v>
      </c>
      <c r="N3417" s="72" t="n">
        <f aca="false">D3417*I3417*J3417</f>
        <v>0</v>
      </c>
      <c r="O3417" s="71" t="n">
        <f aca="false">F3417*J3417</f>
        <v>22</v>
      </c>
      <c r="P3417" s="71" t="n">
        <f aca="false">E3417*J3417</f>
        <v>2</v>
      </c>
    </row>
    <row r="3418" customFormat="false" ht="15" hidden="false" customHeight="false" outlineLevel="0" collapsed="false">
      <c r="A3418" s="71" t="s">
        <v>59</v>
      </c>
      <c r="B3418" s="71" t="s">
        <v>49</v>
      </c>
      <c r="C3418" s="71" t="s">
        <v>1163</v>
      </c>
      <c r="D3418" s="72" t="n">
        <v>0</v>
      </c>
      <c r="E3418" s="71" t="n">
        <v>0</v>
      </c>
      <c r="F3418" s="71" t="n">
        <v>2</v>
      </c>
      <c r="G3418" s="72" t="n">
        <v>104.9</v>
      </c>
      <c r="H3418" s="72" t="n">
        <v>104.9</v>
      </c>
      <c r="I3418" s="71" t="n">
        <f aca="false">IF(B3418&gt;=Settings!$B$23,1,0)</f>
        <v>0</v>
      </c>
      <c r="J3418" s="71" t="n">
        <v>1</v>
      </c>
      <c r="K3418" s="71" t="n">
        <f aca="false">F3418*I3418*J3418</f>
        <v>0</v>
      </c>
      <c r="L3418" s="71" t="n">
        <f aca="false">E3418*I3418*J3418</f>
        <v>0</v>
      </c>
      <c r="M3418" s="72" t="n">
        <f aca="false">G3418*I3418*J3418</f>
        <v>0</v>
      </c>
      <c r="N3418" s="72" t="n">
        <f aca="false">D3418*I3418*J3418</f>
        <v>-0</v>
      </c>
      <c r="O3418" s="71" t="n">
        <f aca="false">F3418*J3418</f>
        <v>2</v>
      </c>
      <c r="P3418" s="71" t="n">
        <f aca="false">E3418*J3418</f>
        <v>0</v>
      </c>
    </row>
    <row r="3419" customFormat="false" ht="15" hidden="false" customHeight="false" outlineLevel="0" collapsed="false">
      <c r="A3419" s="71" t="s">
        <v>60</v>
      </c>
      <c r="B3419" s="71" t="s">
        <v>49</v>
      </c>
      <c r="C3419" s="71" t="s">
        <v>1268</v>
      </c>
      <c r="D3419" s="72" t="n">
        <v>118.95</v>
      </c>
      <c r="E3419" s="71" t="n">
        <v>1</v>
      </c>
      <c r="F3419" s="71" t="n">
        <v>18</v>
      </c>
      <c r="G3419" s="72" t="n">
        <v>2126.1</v>
      </c>
      <c r="H3419" s="72" t="n">
        <v>2007.15</v>
      </c>
      <c r="I3419" s="71" t="n">
        <f aca="false">IF(B3419&gt;=Settings!$B$23,1,0)</f>
        <v>0</v>
      </c>
      <c r="J3419" s="71" t="n">
        <v>1</v>
      </c>
      <c r="K3419" s="71" t="n">
        <f aca="false">F3419*I3419*J3419</f>
        <v>0</v>
      </c>
      <c r="L3419" s="71" t="n">
        <f aca="false">E3419*I3419*J3419</f>
        <v>0</v>
      </c>
      <c r="M3419" s="72" t="n">
        <f aca="false">G3419*I3419*J3419</f>
        <v>0</v>
      </c>
      <c r="N3419" s="72" t="n">
        <f aca="false">D3419*I3419*J3419</f>
        <v>0</v>
      </c>
      <c r="O3419" s="71" t="n">
        <f aca="false">F3419*J3419</f>
        <v>18</v>
      </c>
      <c r="P3419" s="71" t="n">
        <f aca="false">E3419*J3419</f>
        <v>1</v>
      </c>
    </row>
    <row r="3420" customFormat="false" ht="15" hidden="false" customHeight="false" outlineLevel="0" collapsed="false">
      <c r="A3420" s="71" t="s">
        <v>61</v>
      </c>
      <c r="B3420" s="71" t="s">
        <v>49</v>
      </c>
      <c r="C3420" s="71" t="s">
        <v>882</v>
      </c>
      <c r="D3420" s="72" t="n">
        <v>0</v>
      </c>
      <c r="E3420" s="71" t="n">
        <v>0</v>
      </c>
      <c r="F3420" s="71" t="n">
        <v>1</v>
      </c>
      <c r="G3420" s="72" t="n">
        <v>137.65</v>
      </c>
      <c r="H3420" s="72" t="n">
        <v>117.01</v>
      </c>
      <c r="I3420" s="71" t="n">
        <f aca="false">IF(B3420&gt;=Settings!$B$23,1,0)</f>
        <v>0</v>
      </c>
      <c r="J3420" s="71" t="n">
        <v>1</v>
      </c>
      <c r="K3420" s="71" t="n">
        <f aca="false">F3420*I3420*J3420</f>
        <v>0</v>
      </c>
      <c r="L3420" s="71" t="n">
        <f aca="false">E3420*I3420*J3420</f>
        <v>0</v>
      </c>
      <c r="M3420" s="72" t="n">
        <f aca="false">G3420*I3420*J3420</f>
        <v>0</v>
      </c>
      <c r="N3420" s="72" t="n">
        <f aca="false">D3420*I3420*J3420</f>
        <v>-0</v>
      </c>
      <c r="O3420" s="71" t="n">
        <f aca="false">F3420*J3420</f>
        <v>1</v>
      </c>
      <c r="P3420" s="71" t="n">
        <f aca="false">E3420*J3420</f>
        <v>0</v>
      </c>
    </row>
    <row r="3421" customFormat="false" ht="15" hidden="false" customHeight="false" outlineLevel="0" collapsed="false">
      <c r="A3421" s="71" t="s">
        <v>61</v>
      </c>
      <c r="B3421" s="71" t="s">
        <v>49</v>
      </c>
      <c r="C3421" s="71" t="s">
        <v>944</v>
      </c>
      <c r="D3421" s="72" t="n">
        <v>80.86</v>
      </c>
      <c r="E3421" s="71" t="n">
        <v>1</v>
      </c>
      <c r="F3421" s="71" t="n">
        <v>20</v>
      </c>
      <c r="G3421" s="72" t="n">
        <v>1815.66</v>
      </c>
      <c r="H3421" s="72" t="n">
        <v>1705.43</v>
      </c>
      <c r="I3421" s="71" t="n">
        <f aca="false">IF(B3421&gt;=Settings!$B$23,1,0)</f>
        <v>0</v>
      </c>
      <c r="J3421" s="71" t="n">
        <v>1</v>
      </c>
      <c r="K3421" s="71" t="n">
        <f aca="false">F3421*I3421*J3421</f>
        <v>0</v>
      </c>
      <c r="L3421" s="71" t="n">
        <f aca="false">E3421*I3421*J3421</f>
        <v>0</v>
      </c>
      <c r="M3421" s="72" t="n">
        <f aca="false">G3421*I3421*J3421</f>
        <v>0</v>
      </c>
      <c r="N3421" s="72" t="n">
        <f aca="false">D3421*I3421*J3421</f>
        <v>0</v>
      </c>
      <c r="O3421" s="71" t="n">
        <f aca="false">F3421*J3421</f>
        <v>20</v>
      </c>
      <c r="P3421" s="71" t="n">
        <f aca="false">E3421*J3421</f>
        <v>1</v>
      </c>
    </row>
    <row r="3422" customFormat="false" ht="15" hidden="false" customHeight="false" outlineLevel="0" collapsed="false">
      <c r="A3422" s="71" t="s">
        <v>61</v>
      </c>
      <c r="B3422" s="71" t="s">
        <v>49</v>
      </c>
      <c r="C3422" s="71" t="s">
        <v>2174</v>
      </c>
      <c r="D3422" s="72" t="n">
        <v>0</v>
      </c>
      <c r="E3422" s="71" t="n">
        <v>0</v>
      </c>
      <c r="F3422" s="71" t="n">
        <v>1</v>
      </c>
      <c r="G3422" s="72" t="n">
        <v>109.95</v>
      </c>
      <c r="H3422" s="72" t="n">
        <v>109.95</v>
      </c>
      <c r="I3422" s="71" t="n">
        <f aca="false">IF(B3422&gt;=Settings!$B$23,1,0)</f>
        <v>0</v>
      </c>
      <c r="J3422" s="71" t="n">
        <v>1</v>
      </c>
      <c r="K3422" s="71" t="n">
        <f aca="false">F3422*I3422*J3422</f>
        <v>0</v>
      </c>
      <c r="L3422" s="71" t="n">
        <f aca="false">E3422*I3422*J3422</f>
        <v>0</v>
      </c>
      <c r="M3422" s="72" t="n">
        <f aca="false">G3422*I3422*J3422</f>
        <v>0</v>
      </c>
      <c r="N3422" s="72" t="n">
        <f aca="false">D3422*I3422*J3422</f>
        <v>-0</v>
      </c>
      <c r="O3422" s="71" t="n">
        <f aca="false">F3422*J3422</f>
        <v>1</v>
      </c>
      <c r="P3422" s="71" t="n">
        <f aca="false">E3422*J3422</f>
        <v>0</v>
      </c>
    </row>
    <row r="3423" customFormat="false" ht="15" hidden="false" customHeight="false" outlineLevel="0" collapsed="false">
      <c r="A3423" s="71" t="s">
        <v>59</v>
      </c>
      <c r="B3423" s="71" t="s">
        <v>49</v>
      </c>
      <c r="C3423" s="71" t="s">
        <v>2146</v>
      </c>
      <c r="D3423" s="72" t="n">
        <v>0</v>
      </c>
      <c r="E3423" s="71" t="n">
        <v>0</v>
      </c>
      <c r="F3423" s="71" t="n">
        <v>7</v>
      </c>
      <c r="G3423" s="72" t="n">
        <v>1079.65</v>
      </c>
      <c r="H3423" s="72" t="n">
        <v>1079.65</v>
      </c>
      <c r="I3423" s="71" t="n">
        <f aca="false">IF(B3423&gt;=Settings!$B$23,1,0)</f>
        <v>0</v>
      </c>
      <c r="J3423" s="71" t="n">
        <v>1</v>
      </c>
      <c r="K3423" s="71" t="n">
        <f aca="false">F3423*I3423*J3423</f>
        <v>0</v>
      </c>
      <c r="L3423" s="71" t="n">
        <f aca="false">E3423*I3423*J3423</f>
        <v>0</v>
      </c>
      <c r="M3423" s="72" t="n">
        <f aca="false">G3423*I3423*J3423</f>
        <v>0</v>
      </c>
      <c r="N3423" s="72" t="n">
        <f aca="false">D3423*I3423*J3423</f>
        <v>-0</v>
      </c>
      <c r="O3423" s="71" t="n">
        <f aca="false">F3423*J3423</f>
        <v>7</v>
      </c>
      <c r="P3423" s="71" t="n">
        <f aca="false">E3423*J3423</f>
        <v>0</v>
      </c>
    </row>
    <row r="3424" customFormat="false" ht="15" hidden="false" customHeight="false" outlineLevel="0" collapsed="false">
      <c r="A3424" s="71" t="s">
        <v>61</v>
      </c>
      <c r="B3424" s="71" t="s">
        <v>49</v>
      </c>
      <c r="C3424" s="71" t="s">
        <v>1348</v>
      </c>
      <c r="D3424" s="72" t="n">
        <v>0</v>
      </c>
      <c r="E3424" s="71" t="n">
        <v>0</v>
      </c>
      <c r="F3424" s="71" t="n">
        <v>1</v>
      </c>
      <c r="G3424" s="72" t="n">
        <v>77.23</v>
      </c>
      <c r="H3424" s="72" t="n">
        <v>77.23</v>
      </c>
      <c r="I3424" s="71" t="n">
        <f aca="false">IF(B3424&gt;=Settings!$B$23,1,0)</f>
        <v>0</v>
      </c>
      <c r="J3424" s="71" t="n">
        <v>1</v>
      </c>
      <c r="K3424" s="71" t="n">
        <f aca="false">F3424*I3424*J3424</f>
        <v>0</v>
      </c>
      <c r="L3424" s="71" t="n">
        <f aca="false">E3424*I3424*J3424</f>
        <v>0</v>
      </c>
      <c r="M3424" s="72" t="n">
        <f aca="false">G3424*I3424*J3424</f>
        <v>0</v>
      </c>
      <c r="N3424" s="72" t="n">
        <f aca="false">D3424*I3424*J3424</f>
        <v>-0</v>
      </c>
      <c r="O3424" s="71" t="n">
        <f aca="false">F3424*J3424</f>
        <v>1</v>
      </c>
      <c r="P3424" s="71" t="n">
        <f aca="false">E3424*J3424</f>
        <v>0</v>
      </c>
    </row>
    <row r="3425" customFormat="false" ht="15" hidden="false" customHeight="false" outlineLevel="0" collapsed="false">
      <c r="A3425" s="71" t="s">
        <v>59</v>
      </c>
      <c r="B3425" s="71" t="s">
        <v>49</v>
      </c>
      <c r="C3425" s="71" t="s">
        <v>1200</v>
      </c>
      <c r="D3425" s="72" t="n">
        <v>0</v>
      </c>
      <c r="E3425" s="71" t="n">
        <v>0</v>
      </c>
      <c r="F3425" s="71" t="n">
        <v>3</v>
      </c>
      <c r="G3425" s="72" t="n">
        <v>458.43</v>
      </c>
      <c r="H3425" s="72" t="n">
        <v>458.43</v>
      </c>
      <c r="I3425" s="71" t="n">
        <f aca="false">IF(B3425&gt;=Settings!$B$23,1,0)</f>
        <v>0</v>
      </c>
      <c r="J3425" s="71" t="n">
        <v>1</v>
      </c>
      <c r="K3425" s="71" t="n">
        <f aca="false">F3425*I3425*J3425</f>
        <v>0</v>
      </c>
      <c r="L3425" s="71" t="n">
        <f aca="false">E3425*I3425*J3425</f>
        <v>0</v>
      </c>
      <c r="M3425" s="72" t="n">
        <f aca="false">G3425*I3425*J3425</f>
        <v>0</v>
      </c>
      <c r="N3425" s="72" t="n">
        <f aca="false">D3425*I3425*J3425</f>
        <v>-0</v>
      </c>
      <c r="O3425" s="71" t="n">
        <f aca="false">F3425*J3425</f>
        <v>3</v>
      </c>
      <c r="P3425" s="71" t="n">
        <f aca="false">E3425*J3425</f>
        <v>0</v>
      </c>
    </row>
    <row r="3426" customFormat="false" ht="15" hidden="false" customHeight="false" outlineLevel="0" collapsed="false">
      <c r="A3426" s="71" t="s">
        <v>59</v>
      </c>
      <c r="B3426" s="71" t="s">
        <v>49</v>
      </c>
      <c r="C3426" s="71" t="s">
        <v>1440</v>
      </c>
      <c r="D3426" s="72" t="n">
        <v>0</v>
      </c>
      <c r="E3426" s="71" t="n">
        <v>0</v>
      </c>
      <c r="F3426" s="71" t="n">
        <v>2</v>
      </c>
      <c r="G3426" s="72" t="n">
        <v>186.46</v>
      </c>
      <c r="H3426" s="72" t="n">
        <v>186.46</v>
      </c>
      <c r="I3426" s="71" t="n">
        <f aca="false">IF(B3426&gt;=Settings!$B$23,1,0)</f>
        <v>0</v>
      </c>
      <c r="J3426" s="71" t="n">
        <v>1</v>
      </c>
      <c r="K3426" s="71" t="n">
        <f aca="false">F3426*I3426*J3426</f>
        <v>0</v>
      </c>
      <c r="L3426" s="71" t="n">
        <f aca="false">E3426*I3426*J3426</f>
        <v>0</v>
      </c>
      <c r="M3426" s="72" t="n">
        <f aca="false">G3426*I3426*J3426</f>
        <v>0</v>
      </c>
      <c r="N3426" s="72" t="n">
        <f aca="false">D3426*I3426*J3426</f>
        <v>-0</v>
      </c>
      <c r="O3426" s="71" t="n">
        <f aca="false">F3426*J3426</f>
        <v>2</v>
      </c>
      <c r="P3426" s="71" t="n">
        <f aca="false">E3426*J3426</f>
        <v>0</v>
      </c>
    </row>
    <row r="3427" customFormat="false" ht="15" hidden="false" customHeight="false" outlineLevel="0" collapsed="false">
      <c r="A3427" s="71" t="s">
        <v>59</v>
      </c>
      <c r="B3427" s="71" t="s">
        <v>49</v>
      </c>
      <c r="C3427" s="71" t="s">
        <v>168</v>
      </c>
      <c r="D3427" s="72" t="n">
        <v>0</v>
      </c>
      <c r="E3427" s="71" t="n">
        <v>0</v>
      </c>
      <c r="F3427" s="71" t="n">
        <v>1</v>
      </c>
      <c r="G3427" s="72" t="n">
        <v>111.95</v>
      </c>
      <c r="H3427" s="72" t="n">
        <v>111.95</v>
      </c>
      <c r="I3427" s="71" t="n">
        <f aca="false">IF(B3427&gt;=Settings!$B$23,1,0)</f>
        <v>0</v>
      </c>
      <c r="J3427" s="71" t="n">
        <v>1</v>
      </c>
      <c r="K3427" s="71" t="n">
        <f aca="false">F3427*I3427*J3427</f>
        <v>0</v>
      </c>
      <c r="L3427" s="71" t="n">
        <f aca="false">E3427*I3427*J3427</f>
        <v>0</v>
      </c>
      <c r="M3427" s="72" t="n">
        <f aca="false">G3427*I3427*J3427</f>
        <v>0</v>
      </c>
      <c r="N3427" s="72" t="n">
        <f aca="false">D3427*I3427*J3427</f>
        <v>-0</v>
      </c>
      <c r="O3427" s="71" t="n">
        <f aca="false">F3427*J3427</f>
        <v>1</v>
      </c>
      <c r="P3427" s="71" t="n">
        <f aca="false">E3427*J3427</f>
        <v>0</v>
      </c>
    </row>
    <row r="3428" customFormat="false" ht="15" hidden="false" customHeight="false" outlineLevel="0" collapsed="false">
      <c r="A3428" s="71" t="s">
        <v>59</v>
      </c>
      <c r="B3428" s="71" t="s">
        <v>49</v>
      </c>
      <c r="C3428" s="71" t="s">
        <v>2175</v>
      </c>
      <c r="D3428" s="72" t="n">
        <v>0</v>
      </c>
      <c r="E3428" s="71" t="n">
        <v>0</v>
      </c>
      <c r="F3428" s="71" t="n">
        <v>1</v>
      </c>
      <c r="G3428" s="72" t="n">
        <v>148.95</v>
      </c>
      <c r="H3428" s="72" t="n">
        <v>148.95</v>
      </c>
      <c r="I3428" s="71" t="n">
        <f aca="false">IF(B3428&gt;=Settings!$B$23,1,0)</f>
        <v>0</v>
      </c>
      <c r="J3428" s="71" t="n">
        <v>1</v>
      </c>
      <c r="K3428" s="71" t="n">
        <f aca="false">F3428*I3428*J3428</f>
        <v>0</v>
      </c>
      <c r="L3428" s="71" t="n">
        <f aca="false">E3428*I3428*J3428</f>
        <v>0</v>
      </c>
      <c r="M3428" s="72" t="n">
        <f aca="false">G3428*I3428*J3428</f>
        <v>0</v>
      </c>
      <c r="N3428" s="72" t="n">
        <f aca="false">D3428*I3428*J3428</f>
        <v>-0</v>
      </c>
      <c r="O3428" s="71" t="n">
        <f aca="false">F3428*J3428</f>
        <v>1</v>
      </c>
      <c r="P3428" s="71" t="n">
        <f aca="false">E3428*J3428</f>
        <v>0</v>
      </c>
    </row>
    <row r="3429" customFormat="false" ht="15" hidden="false" customHeight="false" outlineLevel="0" collapsed="false">
      <c r="A3429" s="71" t="s">
        <v>60</v>
      </c>
      <c r="B3429" s="71" t="s">
        <v>49</v>
      </c>
      <c r="C3429" s="71" t="s">
        <v>1845</v>
      </c>
      <c r="D3429" s="72" t="n">
        <v>0</v>
      </c>
      <c r="E3429" s="71" t="n">
        <v>0</v>
      </c>
      <c r="F3429" s="71" t="n">
        <v>9</v>
      </c>
      <c r="G3429" s="72" t="n">
        <v>1034.55</v>
      </c>
      <c r="H3429" s="72" t="n">
        <v>1034.55</v>
      </c>
      <c r="I3429" s="71" t="n">
        <f aca="false">IF(B3429&gt;=Settings!$B$23,1,0)</f>
        <v>0</v>
      </c>
      <c r="J3429" s="71" t="n">
        <v>1</v>
      </c>
      <c r="K3429" s="71" t="n">
        <f aca="false">F3429*I3429*J3429</f>
        <v>0</v>
      </c>
      <c r="L3429" s="71" t="n">
        <f aca="false">E3429*I3429*J3429</f>
        <v>0</v>
      </c>
      <c r="M3429" s="72" t="n">
        <f aca="false">G3429*I3429*J3429</f>
        <v>0</v>
      </c>
      <c r="N3429" s="72" t="n">
        <f aca="false">D3429*I3429*J3429</f>
        <v>-0</v>
      </c>
      <c r="O3429" s="71" t="n">
        <f aca="false">F3429*J3429</f>
        <v>9</v>
      </c>
      <c r="P3429" s="71" t="n">
        <f aca="false">E3429*J3429</f>
        <v>0</v>
      </c>
    </row>
    <row r="3430" customFormat="false" ht="15" hidden="false" customHeight="false" outlineLevel="0" collapsed="false">
      <c r="A3430" s="71" t="s">
        <v>59</v>
      </c>
      <c r="B3430" s="71" t="s">
        <v>49</v>
      </c>
      <c r="C3430" s="71" t="s">
        <v>360</v>
      </c>
      <c r="D3430" s="72" t="n">
        <v>0</v>
      </c>
      <c r="E3430" s="71" t="n">
        <v>0</v>
      </c>
      <c r="F3430" s="71" t="n">
        <v>51</v>
      </c>
      <c r="G3430" s="72" t="n">
        <v>519.766</v>
      </c>
      <c r="H3430" s="72" t="n">
        <v>519.766</v>
      </c>
      <c r="I3430" s="71" t="n">
        <f aca="false">IF(B3430&gt;=Settings!$B$23,1,0)</f>
        <v>0</v>
      </c>
      <c r="J3430" s="71" t="n">
        <v>1</v>
      </c>
      <c r="K3430" s="71" t="n">
        <f aca="false">F3430*I3430*J3430</f>
        <v>0</v>
      </c>
      <c r="L3430" s="71" t="n">
        <f aca="false">E3430*I3430*J3430</f>
        <v>0</v>
      </c>
      <c r="M3430" s="72" t="n">
        <f aca="false">G3430*I3430*J3430</f>
        <v>0</v>
      </c>
      <c r="N3430" s="72" t="n">
        <f aca="false">D3430*I3430*J3430</f>
        <v>-0</v>
      </c>
      <c r="O3430" s="71" t="n">
        <f aca="false">F3430*J3430</f>
        <v>51</v>
      </c>
      <c r="P3430" s="71" t="n">
        <f aca="false">E3430*J3430</f>
        <v>0</v>
      </c>
    </row>
    <row r="3431" customFormat="false" ht="15" hidden="false" customHeight="false" outlineLevel="0" collapsed="false">
      <c r="A3431" s="71" t="s">
        <v>61</v>
      </c>
      <c r="B3431" s="71" t="s">
        <v>49</v>
      </c>
      <c r="C3431" s="71" t="s">
        <v>127</v>
      </c>
      <c r="D3431" s="72" t="n">
        <v>309.96</v>
      </c>
      <c r="E3431" s="71" t="n">
        <v>2</v>
      </c>
      <c r="F3431" s="71" t="n">
        <v>19</v>
      </c>
      <c r="G3431" s="72" t="n">
        <v>2697.5</v>
      </c>
      <c r="H3431" s="72" t="n">
        <v>2366.55</v>
      </c>
      <c r="I3431" s="71" t="n">
        <f aca="false">IF(B3431&gt;=Settings!$B$23,1,0)</f>
        <v>0</v>
      </c>
      <c r="J3431" s="71" t="n">
        <v>1</v>
      </c>
      <c r="K3431" s="71" t="n">
        <f aca="false">F3431*I3431*J3431</f>
        <v>0</v>
      </c>
      <c r="L3431" s="71" t="n">
        <f aca="false">E3431*I3431*J3431</f>
        <v>0</v>
      </c>
      <c r="M3431" s="72" t="n">
        <f aca="false">G3431*I3431*J3431</f>
        <v>0</v>
      </c>
      <c r="N3431" s="72" t="n">
        <f aca="false">D3431*I3431*J3431</f>
        <v>0</v>
      </c>
      <c r="O3431" s="71" t="n">
        <f aca="false">F3431*J3431</f>
        <v>19</v>
      </c>
      <c r="P3431" s="71" t="n">
        <f aca="false">E3431*J3431</f>
        <v>2</v>
      </c>
    </row>
    <row r="3432" customFormat="false" ht="15" hidden="false" customHeight="false" outlineLevel="0" collapsed="false">
      <c r="A3432" s="71" t="s">
        <v>59</v>
      </c>
      <c r="B3432" s="71" t="s">
        <v>49</v>
      </c>
      <c r="C3432" s="71" t="s">
        <v>1077</v>
      </c>
      <c r="D3432" s="72" t="n">
        <v>0</v>
      </c>
      <c r="E3432" s="71" t="n">
        <v>0</v>
      </c>
      <c r="F3432" s="71" t="n">
        <v>13</v>
      </c>
      <c r="G3432" s="72" t="n">
        <v>1399.06</v>
      </c>
      <c r="H3432" s="72" t="n">
        <v>1399.06</v>
      </c>
      <c r="I3432" s="71" t="n">
        <f aca="false">IF(B3432&gt;=Settings!$B$23,1,0)</f>
        <v>0</v>
      </c>
      <c r="J3432" s="71" t="n">
        <v>1</v>
      </c>
      <c r="K3432" s="71" t="n">
        <f aca="false">F3432*I3432*J3432</f>
        <v>0</v>
      </c>
      <c r="L3432" s="71" t="n">
        <f aca="false">E3432*I3432*J3432</f>
        <v>0</v>
      </c>
      <c r="M3432" s="72" t="n">
        <f aca="false">G3432*I3432*J3432</f>
        <v>0</v>
      </c>
      <c r="N3432" s="72" t="n">
        <f aca="false">D3432*I3432*J3432</f>
        <v>-0</v>
      </c>
      <c r="O3432" s="71" t="n">
        <f aca="false">F3432*J3432</f>
        <v>13</v>
      </c>
      <c r="P3432" s="71" t="n">
        <f aca="false">E3432*J3432</f>
        <v>0</v>
      </c>
    </row>
    <row r="3433" customFormat="false" ht="15" hidden="false" customHeight="false" outlineLevel="0" collapsed="false">
      <c r="A3433" s="71" t="s">
        <v>59</v>
      </c>
      <c r="B3433" s="71" t="s">
        <v>49</v>
      </c>
      <c r="C3433" s="71" t="s">
        <v>1173</v>
      </c>
      <c r="D3433" s="72" t="n">
        <v>0</v>
      </c>
      <c r="E3433" s="71" t="n">
        <v>0</v>
      </c>
      <c r="F3433" s="71" t="n">
        <v>1</v>
      </c>
      <c r="G3433" s="72" t="n">
        <v>174.95</v>
      </c>
      <c r="H3433" s="72" t="n">
        <v>174.95</v>
      </c>
      <c r="I3433" s="71" t="n">
        <f aca="false">IF(B3433&gt;=Settings!$B$23,1,0)</f>
        <v>0</v>
      </c>
      <c r="J3433" s="71" t="n">
        <v>1</v>
      </c>
      <c r="K3433" s="71" t="n">
        <f aca="false">F3433*I3433*J3433</f>
        <v>0</v>
      </c>
      <c r="L3433" s="71" t="n">
        <f aca="false">E3433*I3433*J3433</f>
        <v>0</v>
      </c>
      <c r="M3433" s="72" t="n">
        <f aca="false">G3433*I3433*J3433</f>
        <v>0</v>
      </c>
      <c r="N3433" s="72" t="n">
        <f aca="false">D3433*I3433*J3433</f>
        <v>-0</v>
      </c>
      <c r="O3433" s="71" t="n">
        <f aca="false">F3433*J3433</f>
        <v>1</v>
      </c>
      <c r="P3433" s="71" t="n">
        <f aca="false">E3433*J3433</f>
        <v>0</v>
      </c>
    </row>
    <row r="3434" customFormat="false" ht="15" hidden="false" customHeight="false" outlineLevel="0" collapsed="false">
      <c r="A3434" s="71" t="s">
        <v>59</v>
      </c>
      <c r="B3434" s="71" t="s">
        <v>49</v>
      </c>
      <c r="C3434" s="71" t="s">
        <v>897</v>
      </c>
      <c r="D3434" s="72" t="n">
        <v>0</v>
      </c>
      <c r="E3434" s="71" t="n">
        <v>0</v>
      </c>
      <c r="F3434" s="71" t="n">
        <v>2</v>
      </c>
      <c r="G3434" s="72" t="n">
        <v>304.46</v>
      </c>
      <c r="H3434" s="72" t="n">
        <v>304.46</v>
      </c>
      <c r="I3434" s="71" t="n">
        <f aca="false">IF(B3434&gt;=Settings!$B$23,1,0)</f>
        <v>0</v>
      </c>
      <c r="J3434" s="71" t="n">
        <v>1</v>
      </c>
      <c r="K3434" s="71" t="n">
        <f aca="false">F3434*I3434*J3434</f>
        <v>0</v>
      </c>
      <c r="L3434" s="71" t="n">
        <f aca="false">E3434*I3434*J3434</f>
        <v>0</v>
      </c>
      <c r="M3434" s="72" t="n">
        <f aca="false">G3434*I3434*J3434</f>
        <v>0</v>
      </c>
      <c r="N3434" s="72" t="n">
        <f aca="false">D3434*I3434*J3434</f>
        <v>-0</v>
      </c>
      <c r="O3434" s="71" t="n">
        <f aca="false">F3434*J3434</f>
        <v>2</v>
      </c>
      <c r="P3434" s="71" t="n">
        <f aca="false">E3434*J3434</f>
        <v>0</v>
      </c>
    </row>
    <row r="3435" customFormat="false" ht="15" hidden="false" customHeight="false" outlineLevel="0" collapsed="false">
      <c r="A3435" s="71" t="s">
        <v>61</v>
      </c>
      <c r="B3435" s="71" t="s">
        <v>49</v>
      </c>
      <c r="C3435" s="71" t="s">
        <v>1131</v>
      </c>
      <c r="D3435" s="72" t="n">
        <v>0</v>
      </c>
      <c r="E3435" s="71" t="n">
        <v>0</v>
      </c>
      <c r="F3435" s="71" t="n">
        <v>9</v>
      </c>
      <c r="G3435" s="72" t="n">
        <v>633.69</v>
      </c>
      <c r="H3435" s="72" t="n">
        <v>622.45</v>
      </c>
      <c r="I3435" s="71" t="n">
        <f aca="false">IF(B3435&gt;=Settings!$B$23,1,0)</f>
        <v>0</v>
      </c>
      <c r="J3435" s="71" t="n">
        <v>1</v>
      </c>
      <c r="K3435" s="71" t="n">
        <f aca="false">F3435*I3435*J3435</f>
        <v>0</v>
      </c>
      <c r="L3435" s="71" t="n">
        <f aca="false">E3435*I3435*J3435</f>
        <v>0</v>
      </c>
      <c r="M3435" s="72" t="n">
        <f aca="false">G3435*I3435*J3435</f>
        <v>0</v>
      </c>
      <c r="N3435" s="72" t="n">
        <f aca="false">D3435*I3435*J3435</f>
        <v>-0</v>
      </c>
      <c r="O3435" s="71" t="n">
        <f aca="false">F3435*J3435</f>
        <v>9</v>
      </c>
      <c r="P3435" s="71" t="n">
        <f aca="false">E3435*J3435</f>
        <v>0</v>
      </c>
    </row>
    <row r="3436" customFormat="false" ht="15" hidden="false" customHeight="false" outlineLevel="0" collapsed="false">
      <c r="A3436" s="71" t="s">
        <v>59</v>
      </c>
      <c r="B3436" s="71" t="s">
        <v>49</v>
      </c>
      <c r="C3436" s="71" t="s">
        <v>727</v>
      </c>
      <c r="D3436" s="72" t="n">
        <v>0</v>
      </c>
      <c r="E3436" s="71" t="n">
        <v>0</v>
      </c>
      <c r="F3436" s="71" t="n">
        <v>12</v>
      </c>
      <c r="G3436" s="72" t="n">
        <v>865.866</v>
      </c>
      <c r="H3436" s="72" t="n">
        <v>865.866</v>
      </c>
      <c r="I3436" s="71" t="n">
        <f aca="false">IF(B3436&gt;=Settings!$B$23,1,0)</f>
        <v>0</v>
      </c>
      <c r="J3436" s="71" t="n">
        <v>1</v>
      </c>
      <c r="K3436" s="71" t="n">
        <f aca="false">F3436*I3436*J3436</f>
        <v>0</v>
      </c>
      <c r="L3436" s="71" t="n">
        <f aca="false">E3436*I3436*J3436</f>
        <v>0</v>
      </c>
      <c r="M3436" s="72" t="n">
        <f aca="false">G3436*I3436*J3436</f>
        <v>0</v>
      </c>
      <c r="N3436" s="72" t="n">
        <f aca="false">D3436*I3436*J3436</f>
        <v>-0</v>
      </c>
      <c r="O3436" s="71" t="n">
        <f aca="false">F3436*J3436</f>
        <v>12</v>
      </c>
      <c r="P3436" s="71" t="n">
        <f aca="false">E3436*J3436</f>
        <v>0</v>
      </c>
    </row>
    <row r="3437" customFormat="false" ht="15" hidden="false" customHeight="false" outlineLevel="0" collapsed="false">
      <c r="A3437" s="71" t="s">
        <v>59</v>
      </c>
      <c r="B3437" s="71" t="s">
        <v>49</v>
      </c>
      <c r="C3437" s="71" t="s">
        <v>643</v>
      </c>
      <c r="D3437" s="72" t="n">
        <v>0</v>
      </c>
      <c r="E3437" s="71" t="n">
        <v>0</v>
      </c>
      <c r="F3437" s="71" t="n">
        <v>2</v>
      </c>
      <c r="G3437" s="72" t="n">
        <v>277.9</v>
      </c>
      <c r="H3437" s="72" t="n">
        <v>277.9</v>
      </c>
      <c r="I3437" s="71" t="n">
        <f aca="false">IF(B3437&gt;=Settings!$B$23,1,0)</f>
        <v>0</v>
      </c>
      <c r="J3437" s="71" t="n">
        <v>1</v>
      </c>
      <c r="K3437" s="71" t="n">
        <f aca="false">F3437*I3437*J3437</f>
        <v>0</v>
      </c>
      <c r="L3437" s="71" t="n">
        <f aca="false">E3437*I3437*J3437</f>
        <v>0</v>
      </c>
      <c r="M3437" s="72" t="n">
        <f aca="false">G3437*I3437*J3437</f>
        <v>0</v>
      </c>
      <c r="N3437" s="72" t="n">
        <f aca="false">D3437*I3437*J3437</f>
        <v>-0</v>
      </c>
      <c r="O3437" s="71" t="n">
        <f aca="false">F3437*J3437</f>
        <v>2</v>
      </c>
      <c r="P3437" s="71" t="n">
        <f aca="false">E3437*J3437</f>
        <v>0</v>
      </c>
    </row>
    <row r="3438" customFormat="false" ht="15" hidden="false" customHeight="false" outlineLevel="0" collapsed="false">
      <c r="A3438" s="71" t="s">
        <v>60</v>
      </c>
      <c r="B3438" s="71" t="s">
        <v>49</v>
      </c>
      <c r="C3438" s="71" t="s">
        <v>358</v>
      </c>
      <c r="D3438" s="72" t="n">
        <v>589.8</v>
      </c>
      <c r="E3438" s="71" t="n">
        <v>4</v>
      </c>
      <c r="F3438" s="71" t="n">
        <v>69</v>
      </c>
      <c r="G3438" s="72" t="n">
        <v>10256.55</v>
      </c>
      <c r="H3438" s="72" t="n">
        <v>9654.25</v>
      </c>
      <c r="I3438" s="71" t="n">
        <f aca="false">IF(B3438&gt;=Settings!$B$23,1,0)</f>
        <v>0</v>
      </c>
      <c r="J3438" s="71" t="n">
        <v>1</v>
      </c>
      <c r="K3438" s="71" t="n">
        <f aca="false">F3438*I3438*J3438</f>
        <v>0</v>
      </c>
      <c r="L3438" s="71" t="n">
        <f aca="false">E3438*I3438*J3438</f>
        <v>0</v>
      </c>
      <c r="M3438" s="72" t="n">
        <f aca="false">G3438*I3438*J3438</f>
        <v>0</v>
      </c>
      <c r="N3438" s="72" t="n">
        <f aca="false">D3438*I3438*J3438</f>
        <v>0</v>
      </c>
      <c r="O3438" s="71" t="n">
        <f aca="false">F3438*J3438</f>
        <v>69</v>
      </c>
      <c r="P3438" s="71" t="n">
        <f aca="false">E3438*J3438</f>
        <v>4</v>
      </c>
    </row>
    <row r="3439" customFormat="false" ht="15" hidden="false" customHeight="false" outlineLevel="0" collapsed="false">
      <c r="A3439" s="71" t="s">
        <v>59</v>
      </c>
      <c r="B3439" s="71" t="s">
        <v>49</v>
      </c>
      <c r="C3439" s="71" t="s">
        <v>2176</v>
      </c>
      <c r="D3439" s="72" t="n">
        <v>0</v>
      </c>
      <c r="E3439" s="71" t="n">
        <v>0</v>
      </c>
      <c r="F3439" s="71" t="n">
        <v>1</v>
      </c>
      <c r="G3439" s="72" t="n">
        <v>19.95</v>
      </c>
      <c r="H3439" s="72" t="n">
        <v>19.95</v>
      </c>
      <c r="I3439" s="71" t="n">
        <f aca="false">IF(B3439&gt;=Settings!$B$23,1,0)</f>
        <v>0</v>
      </c>
      <c r="J3439" s="71" t="n">
        <v>1</v>
      </c>
      <c r="K3439" s="71" t="n">
        <f aca="false">F3439*I3439*J3439</f>
        <v>0</v>
      </c>
      <c r="L3439" s="71" t="n">
        <f aca="false">E3439*I3439*J3439</f>
        <v>0</v>
      </c>
      <c r="M3439" s="72" t="n">
        <f aca="false">G3439*I3439*J3439</f>
        <v>0</v>
      </c>
      <c r="N3439" s="72" t="n">
        <f aca="false">D3439*I3439*J3439</f>
        <v>-0</v>
      </c>
      <c r="O3439" s="71" t="n">
        <f aca="false">F3439*J3439</f>
        <v>1</v>
      </c>
      <c r="P3439" s="71" t="n">
        <f aca="false">E3439*J3439</f>
        <v>0</v>
      </c>
    </row>
    <row r="3440" customFormat="false" ht="15" hidden="false" customHeight="false" outlineLevel="0" collapsed="false">
      <c r="A3440" s="71" t="s">
        <v>61</v>
      </c>
      <c r="B3440" s="71" t="s">
        <v>49</v>
      </c>
      <c r="C3440" s="71" t="s">
        <v>151</v>
      </c>
      <c r="D3440" s="72" t="n">
        <v>299.63</v>
      </c>
      <c r="E3440" s="71" t="n">
        <v>2</v>
      </c>
      <c r="F3440" s="71" t="n">
        <v>11</v>
      </c>
      <c r="G3440" s="72" t="n">
        <v>1390.37</v>
      </c>
      <c r="H3440" s="72" t="n">
        <v>1052.27</v>
      </c>
      <c r="I3440" s="71" t="n">
        <f aca="false">IF(B3440&gt;=Settings!$B$23,1,0)</f>
        <v>0</v>
      </c>
      <c r="J3440" s="71" t="n">
        <v>1</v>
      </c>
      <c r="K3440" s="71" t="n">
        <f aca="false">F3440*I3440*J3440</f>
        <v>0</v>
      </c>
      <c r="L3440" s="71" t="n">
        <f aca="false">E3440*I3440*J3440</f>
        <v>0</v>
      </c>
      <c r="M3440" s="72" t="n">
        <f aca="false">G3440*I3440*J3440</f>
        <v>0</v>
      </c>
      <c r="N3440" s="72" t="n">
        <f aca="false">D3440*I3440*J3440</f>
        <v>0</v>
      </c>
      <c r="O3440" s="71" t="n">
        <f aca="false">F3440*J3440</f>
        <v>11</v>
      </c>
      <c r="P3440" s="71" t="n">
        <f aca="false">E3440*J3440</f>
        <v>2</v>
      </c>
    </row>
    <row r="3441" customFormat="false" ht="15" hidden="false" customHeight="false" outlineLevel="0" collapsed="false">
      <c r="A3441" s="71" t="s">
        <v>60</v>
      </c>
      <c r="B3441" s="71" t="s">
        <v>49</v>
      </c>
      <c r="C3441" s="71" t="s">
        <v>1455</v>
      </c>
      <c r="D3441" s="72" t="n">
        <v>67.8</v>
      </c>
      <c r="E3441" s="71" t="n">
        <v>4</v>
      </c>
      <c r="F3441" s="71" t="n">
        <v>70</v>
      </c>
      <c r="G3441" s="72" t="n">
        <v>1186.5</v>
      </c>
      <c r="H3441" s="72" t="n">
        <v>1117.85</v>
      </c>
      <c r="I3441" s="71" t="n">
        <f aca="false">IF(B3441&gt;=Settings!$B$23,1,0)</f>
        <v>0</v>
      </c>
      <c r="J3441" s="71" t="n">
        <v>1</v>
      </c>
      <c r="K3441" s="71" t="n">
        <f aca="false">F3441*I3441*J3441</f>
        <v>0</v>
      </c>
      <c r="L3441" s="71" t="n">
        <f aca="false">E3441*I3441*J3441</f>
        <v>0</v>
      </c>
      <c r="M3441" s="72" t="n">
        <f aca="false">G3441*I3441*J3441</f>
        <v>0</v>
      </c>
      <c r="N3441" s="72" t="n">
        <f aca="false">D3441*I3441*J3441</f>
        <v>0</v>
      </c>
      <c r="O3441" s="71" t="n">
        <f aca="false">F3441*J3441</f>
        <v>70</v>
      </c>
      <c r="P3441" s="71" t="n">
        <f aca="false">E3441*J3441</f>
        <v>4</v>
      </c>
    </row>
    <row r="3442" customFormat="false" ht="15" hidden="false" customHeight="false" outlineLevel="0" collapsed="false">
      <c r="A3442" s="71" t="s">
        <v>60</v>
      </c>
      <c r="B3442" s="71" t="s">
        <v>49</v>
      </c>
      <c r="C3442" s="71" t="s">
        <v>1430</v>
      </c>
      <c r="D3442" s="72" t="n">
        <v>259.9</v>
      </c>
      <c r="E3442" s="71" t="n">
        <v>2</v>
      </c>
      <c r="F3442" s="71" t="n">
        <v>21</v>
      </c>
      <c r="G3442" s="72" t="n">
        <v>2743.95</v>
      </c>
      <c r="H3442" s="72" t="n">
        <v>2484.05</v>
      </c>
      <c r="I3442" s="71" t="n">
        <f aca="false">IF(B3442&gt;=Settings!$B$23,1,0)</f>
        <v>0</v>
      </c>
      <c r="J3442" s="71" t="n">
        <v>1</v>
      </c>
      <c r="K3442" s="71" t="n">
        <f aca="false">F3442*I3442*J3442</f>
        <v>0</v>
      </c>
      <c r="L3442" s="71" t="n">
        <f aca="false">E3442*I3442*J3442</f>
        <v>0</v>
      </c>
      <c r="M3442" s="72" t="n">
        <f aca="false">G3442*I3442*J3442</f>
        <v>0</v>
      </c>
      <c r="N3442" s="72" t="n">
        <f aca="false">D3442*I3442*J3442</f>
        <v>0</v>
      </c>
      <c r="O3442" s="71" t="n">
        <f aca="false">F3442*J3442</f>
        <v>21</v>
      </c>
      <c r="P3442" s="71" t="n">
        <f aca="false">E3442*J3442</f>
        <v>2</v>
      </c>
    </row>
    <row r="3443" customFormat="false" ht="15" hidden="false" customHeight="false" outlineLevel="0" collapsed="false">
      <c r="A3443" s="71" t="s">
        <v>59</v>
      </c>
      <c r="B3443" s="71" t="s">
        <v>49</v>
      </c>
      <c r="C3443" s="71" t="s">
        <v>1083</v>
      </c>
      <c r="D3443" s="72" t="n">
        <v>0</v>
      </c>
      <c r="E3443" s="71" t="n">
        <v>0</v>
      </c>
      <c r="F3443" s="71" t="n">
        <v>5</v>
      </c>
      <c r="G3443" s="72" t="n">
        <v>379.493</v>
      </c>
      <c r="H3443" s="72" t="n">
        <v>379.493</v>
      </c>
      <c r="I3443" s="71" t="n">
        <f aca="false">IF(B3443&gt;=Settings!$B$23,1,0)</f>
        <v>0</v>
      </c>
      <c r="J3443" s="71" t="n">
        <v>1</v>
      </c>
      <c r="K3443" s="71" t="n">
        <f aca="false">F3443*I3443*J3443</f>
        <v>0</v>
      </c>
      <c r="L3443" s="71" t="n">
        <f aca="false">E3443*I3443*J3443</f>
        <v>0</v>
      </c>
      <c r="M3443" s="72" t="n">
        <f aca="false">G3443*I3443*J3443</f>
        <v>0</v>
      </c>
      <c r="N3443" s="72" t="n">
        <f aca="false">D3443*I3443*J3443</f>
        <v>-0</v>
      </c>
      <c r="O3443" s="71" t="n">
        <f aca="false">F3443*J3443</f>
        <v>5</v>
      </c>
      <c r="P3443" s="71" t="n">
        <f aca="false">E3443*J3443</f>
        <v>0</v>
      </c>
    </row>
    <row r="3444" customFormat="false" ht="15" hidden="false" customHeight="false" outlineLevel="0" collapsed="false">
      <c r="A3444" s="71" t="s">
        <v>59</v>
      </c>
      <c r="B3444" s="71" t="s">
        <v>49</v>
      </c>
      <c r="C3444" s="71" t="s">
        <v>133</v>
      </c>
      <c r="D3444" s="72" t="n">
        <v>0</v>
      </c>
      <c r="E3444" s="71" t="n">
        <v>0</v>
      </c>
      <c r="F3444" s="71" t="n">
        <v>71</v>
      </c>
      <c r="G3444" s="72" t="n">
        <v>6814.909</v>
      </c>
      <c r="H3444" s="72" t="n">
        <v>6814.909</v>
      </c>
      <c r="I3444" s="71" t="n">
        <f aca="false">IF(B3444&gt;=Settings!$B$23,1,0)</f>
        <v>0</v>
      </c>
      <c r="J3444" s="71" t="n">
        <v>1</v>
      </c>
      <c r="K3444" s="71" t="n">
        <f aca="false">F3444*I3444*J3444</f>
        <v>0</v>
      </c>
      <c r="L3444" s="71" t="n">
        <f aca="false">E3444*I3444*J3444</f>
        <v>0</v>
      </c>
      <c r="M3444" s="72" t="n">
        <f aca="false">G3444*I3444*J3444</f>
        <v>0</v>
      </c>
      <c r="N3444" s="72" t="n">
        <f aca="false">D3444*I3444*J3444</f>
        <v>-0</v>
      </c>
      <c r="O3444" s="71" t="n">
        <f aca="false">F3444*J3444</f>
        <v>71</v>
      </c>
      <c r="P3444" s="71" t="n">
        <f aca="false">E3444*J3444</f>
        <v>0</v>
      </c>
    </row>
    <row r="3445" customFormat="false" ht="15" hidden="false" customHeight="false" outlineLevel="0" collapsed="false">
      <c r="A3445" s="71" t="s">
        <v>61</v>
      </c>
      <c r="B3445" s="71" t="s">
        <v>49</v>
      </c>
      <c r="C3445" s="71" t="s">
        <v>1433</v>
      </c>
      <c r="D3445" s="72" t="n">
        <v>0</v>
      </c>
      <c r="E3445" s="71" t="n">
        <v>0</v>
      </c>
      <c r="F3445" s="71" t="n">
        <v>1</v>
      </c>
      <c r="G3445" s="72" t="n">
        <v>99.95</v>
      </c>
      <c r="H3445" s="72" t="n">
        <v>99.95</v>
      </c>
      <c r="I3445" s="71" t="n">
        <f aca="false">IF(B3445&gt;=Settings!$B$23,1,0)</f>
        <v>0</v>
      </c>
      <c r="J3445" s="71" t="n">
        <v>1</v>
      </c>
      <c r="K3445" s="71" t="n">
        <f aca="false">F3445*I3445*J3445</f>
        <v>0</v>
      </c>
      <c r="L3445" s="71" t="n">
        <f aca="false">E3445*I3445*J3445</f>
        <v>0</v>
      </c>
      <c r="M3445" s="72" t="n">
        <f aca="false">G3445*I3445*J3445</f>
        <v>0</v>
      </c>
      <c r="N3445" s="72" t="n">
        <f aca="false">D3445*I3445*J3445</f>
        <v>-0</v>
      </c>
      <c r="O3445" s="71" t="n">
        <f aca="false">F3445*J3445</f>
        <v>1</v>
      </c>
      <c r="P3445" s="71" t="n">
        <f aca="false">E3445*J3445</f>
        <v>0</v>
      </c>
    </row>
    <row r="3446" customFormat="false" ht="15" hidden="false" customHeight="false" outlineLevel="0" collapsed="false">
      <c r="A3446" s="71" t="s">
        <v>59</v>
      </c>
      <c r="B3446" s="71" t="s">
        <v>49</v>
      </c>
      <c r="C3446" s="71" t="s">
        <v>579</v>
      </c>
      <c r="D3446" s="72" t="n">
        <v>0</v>
      </c>
      <c r="E3446" s="71" t="n">
        <v>0</v>
      </c>
      <c r="F3446" s="71" t="n">
        <v>4</v>
      </c>
      <c r="G3446" s="72" t="n">
        <v>520.28</v>
      </c>
      <c r="H3446" s="72" t="n">
        <v>520.28</v>
      </c>
      <c r="I3446" s="71" t="n">
        <f aca="false">IF(B3446&gt;=Settings!$B$23,1,0)</f>
        <v>0</v>
      </c>
      <c r="J3446" s="71" t="n">
        <v>1</v>
      </c>
      <c r="K3446" s="71" t="n">
        <f aca="false">F3446*I3446*J3446</f>
        <v>0</v>
      </c>
      <c r="L3446" s="71" t="n">
        <f aca="false">E3446*I3446*J3446</f>
        <v>0</v>
      </c>
      <c r="M3446" s="72" t="n">
        <f aca="false">G3446*I3446*J3446</f>
        <v>0</v>
      </c>
      <c r="N3446" s="72" t="n">
        <f aca="false">D3446*I3446*J3446</f>
        <v>-0</v>
      </c>
      <c r="O3446" s="71" t="n">
        <f aca="false">F3446*J3446</f>
        <v>4</v>
      </c>
      <c r="P3446" s="71" t="n">
        <f aca="false">E3446*J3446</f>
        <v>0</v>
      </c>
    </row>
    <row r="3447" customFormat="false" ht="15" hidden="false" customHeight="false" outlineLevel="0" collapsed="false">
      <c r="A3447" s="71" t="s">
        <v>59</v>
      </c>
      <c r="B3447" s="71" t="s">
        <v>49</v>
      </c>
      <c r="C3447" s="71" t="s">
        <v>1433</v>
      </c>
      <c r="D3447" s="72" t="n">
        <v>0</v>
      </c>
      <c r="E3447" s="71" t="n">
        <v>0</v>
      </c>
      <c r="F3447" s="71" t="n">
        <v>2</v>
      </c>
      <c r="G3447" s="72" t="n">
        <v>219.9</v>
      </c>
      <c r="H3447" s="72" t="n">
        <v>219.9</v>
      </c>
      <c r="I3447" s="71" t="n">
        <f aca="false">IF(B3447&gt;=Settings!$B$23,1,0)</f>
        <v>0</v>
      </c>
      <c r="J3447" s="71" t="n">
        <v>1</v>
      </c>
      <c r="K3447" s="71" t="n">
        <f aca="false">F3447*I3447*J3447</f>
        <v>0</v>
      </c>
      <c r="L3447" s="71" t="n">
        <f aca="false">E3447*I3447*J3447</f>
        <v>0</v>
      </c>
      <c r="M3447" s="72" t="n">
        <f aca="false">G3447*I3447*J3447</f>
        <v>0</v>
      </c>
      <c r="N3447" s="72" t="n">
        <f aca="false">D3447*I3447*J3447</f>
        <v>-0</v>
      </c>
      <c r="O3447" s="71" t="n">
        <f aca="false">F3447*J3447</f>
        <v>2</v>
      </c>
      <c r="P3447" s="71" t="n">
        <f aca="false">E3447*J3447</f>
        <v>0</v>
      </c>
    </row>
    <row r="3448" customFormat="false" ht="15" hidden="false" customHeight="false" outlineLevel="0" collapsed="false">
      <c r="A3448" s="71" t="s">
        <v>61</v>
      </c>
      <c r="B3448" s="71" t="s">
        <v>49</v>
      </c>
      <c r="C3448" s="71" t="s">
        <v>1493</v>
      </c>
      <c r="D3448" s="72" t="n">
        <v>0</v>
      </c>
      <c r="E3448" s="71" t="n">
        <v>0</v>
      </c>
      <c r="F3448" s="71" t="n">
        <v>1</v>
      </c>
      <c r="G3448" s="72" t="n">
        <v>197.95</v>
      </c>
      <c r="H3448" s="72" t="n">
        <v>197.95</v>
      </c>
      <c r="I3448" s="71" t="n">
        <f aca="false">IF(B3448&gt;=Settings!$B$23,1,0)</f>
        <v>0</v>
      </c>
      <c r="J3448" s="71" t="n">
        <v>1</v>
      </c>
      <c r="K3448" s="71" t="n">
        <f aca="false">F3448*I3448*J3448</f>
        <v>0</v>
      </c>
      <c r="L3448" s="71" t="n">
        <f aca="false">E3448*I3448*J3448</f>
        <v>0</v>
      </c>
      <c r="M3448" s="72" t="n">
        <f aca="false">G3448*I3448*J3448</f>
        <v>0</v>
      </c>
      <c r="N3448" s="72" t="n">
        <f aca="false">D3448*I3448*J3448</f>
        <v>-0</v>
      </c>
      <c r="O3448" s="71" t="n">
        <f aca="false">F3448*J3448</f>
        <v>1</v>
      </c>
      <c r="P3448" s="71" t="n">
        <f aca="false">E3448*J3448</f>
        <v>0</v>
      </c>
    </row>
    <row r="3449" customFormat="false" ht="15" hidden="false" customHeight="false" outlineLevel="0" collapsed="false">
      <c r="A3449" s="71" t="s">
        <v>60</v>
      </c>
      <c r="B3449" s="71" t="s">
        <v>49</v>
      </c>
      <c r="C3449" s="71" t="s">
        <v>962</v>
      </c>
      <c r="D3449" s="72" t="n">
        <v>735.31</v>
      </c>
      <c r="E3449" s="71" t="n">
        <v>9</v>
      </c>
      <c r="F3449" s="71" t="n">
        <v>119</v>
      </c>
      <c r="G3449" s="72" t="n">
        <v>10359.05</v>
      </c>
      <c r="H3449" s="72" t="n">
        <v>9601.25</v>
      </c>
      <c r="I3449" s="71" t="n">
        <f aca="false">IF(B3449&gt;=Settings!$B$23,1,0)</f>
        <v>0</v>
      </c>
      <c r="J3449" s="71" t="n">
        <v>1</v>
      </c>
      <c r="K3449" s="71" t="n">
        <f aca="false">F3449*I3449*J3449</f>
        <v>0</v>
      </c>
      <c r="L3449" s="71" t="n">
        <f aca="false">E3449*I3449*J3449</f>
        <v>0</v>
      </c>
      <c r="M3449" s="72" t="n">
        <f aca="false">G3449*I3449*J3449</f>
        <v>0</v>
      </c>
      <c r="N3449" s="72" t="n">
        <f aca="false">D3449*I3449*J3449</f>
        <v>0</v>
      </c>
      <c r="O3449" s="71" t="n">
        <f aca="false">F3449*J3449</f>
        <v>119</v>
      </c>
      <c r="P3449" s="71" t="n">
        <f aca="false">E3449*J3449</f>
        <v>9</v>
      </c>
    </row>
    <row r="3450" customFormat="false" ht="15" hidden="false" customHeight="false" outlineLevel="0" collapsed="false">
      <c r="A3450" s="71" t="s">
        <v>59</v>
      </c>
      <c r="B3450" s="71" t="s">
        <v>49</v>
      </c>
      <c r="C3450" s="71" t="s">
        <v>167</v>
      </c>
      <c r="D3450" s="72" t="n">
        <v>0</v>
      </c>
      <c r="E3450" s="71" t="n">
        <v>0</v>
      </c>
      <c r="F3450" s="71" t="n">
        <v>5</v>
      </c>
      <c r="G3450" s="72" t="n">
        <v>544.37</v>
      </c>
      <c r="H3450" s="72" t="n">
        <v>544.37</v>
      </c>
      <c r="I3450" s="71" t="n">
        <f aca="false">IF(B3450&gt;=Settings!$B$23,1,0)</f>
        <v>0</v>
      </c>
      <c r="J3450" s="71" t="n">
        <v>1</v>
      </c>
      <c r="K3450" s="71" t="n">
        <f aca="false">F3450*I3450*J3450</f>
        <v>0</v>
      </c>
      <c r="L3450" s="71" t="n">
        <f aca="false">E3450*I3450*J3450</f>
        <v>0</v>
      </c>
      <c r="M3450" s="72" t="n">
        <f aca="false">G3450*I3450*J3450</f>
        <v>0</v>
      </c>
      <c r="N3450" s="72" t="n">
        <f aca="false">D3450*I3450*J3450</f>
        <v>-0</v>
      </c>
      <c r="O3450" s="71" t="n">
        <f aca="false">F3450*J3450</f>
        <v>5</v>
      </c>
      <c r="P3450" s="71" t="n">
        <f aca="false">E3450*J3450</f>
        <v>0</v>
      </c>
    </row>
    <row r="3451" customFormat="false" ht="15" hidden="false" customHeight="false" outlineLevel="0" collapsed="false">
      <c r="A3451" s="71" t="s">
        <v>60</v>
      </c>
      <c r="B3451" s="71" t="s">
        <v>49</v>
      </c>
      <c r="C3451" s="71" t="s">
        <v>164</v>
      </c>
      <c r="D3451" s="72" t="n">
        <v>1529.15</v>
      </c>
      <c r="E3451" s="71" t="n">
        <v>17</v>
      </c>
      <c r="F3451" s="71" t="n">
        <v>358</v>
      </c>
      <c r="G3451" s="72" t="n">
        <v>32172.1</v>
      </c>
      <c r="H3451" s="72" t="n">
        <v>30595.74</v>
      </c>
      <c r="I3451" s="71" t="n">
        <f aca="false">IF(B3451&gt;=Settings!$B$23,1,0)</f>
        <v>0</v>
      </c>
      <c r="J3451" s="71" t="n">
        <v>1</v>
      </c>
      <c r="K3451" s="71" t="n">
        <f aca="false">F3451*I3451*J3451</f>
        <v>0</v>
      </c>
      <c r="L3451" s="71" t="n">
        <f aca="false">E3451*I3451*J3451</f>
        <v>0</v>
      </c>
      <c r="M3451" s="72" t="n">
        <f aca="false">G3451*I3451*J3451</f>
        <v>0</v>
      </c>
      <c r="N3451" s="72" t="n">
        <f aca="false">D3451*I3451*J3451</f>
        <v>0</v>
      </c>
      <c r="O3451" s="71" t="n">
        <f aca="false">F3451*J3451</f>
        <v>358</v>
      </c>
      <c r="P3451" s="71" t="n">
        <f aca="false">E3451*J3451</f>
        <v>17</v>
      </c>
    </row>
    <row r="3452" customFormat="false" ht="15" hidden="false" customHeight="false" outlineLevel="0" collapsed="false">
      <c r="A3452" s="71" t="s">
        <v>61</v>
      </c>
      <c r="B3452" s="71" t="s">
        <v>49</v>
      </c>
      <c r="C3452" s="71" t="s">
        <v>1111</v>
      </c>
      <c r="D3452" s="72" t="n">
        <v>0</v>
      </c>
      <c r="E3452" s="71" t="n">
        <v>0</v>
      </c>
      <c r="F3452" s="71" t="n">
        <v>3</v>
      </c>
      <c r="G3452" s="72" t="n">
        <v>84.41</v>
      </c>
      <c r="H3452" s="72" t="n">
        <v>84.41</v>
      </c>
      <c r="I3452" s="71" t="n">
        <f aca="false">IF(B3452&gt;=Settings!$B$23,1,0)</f>
        <v>0</v>
      </c>
      <c r="J3452" s="71" t="n">
        <v>1</v>
      </c>
      <c r="K3452" s="71" t="n">
        <f aca="false">F3452*I3452*J3452</f>
        <v>0</v>
      </c>
      <c r="L3452" s="71" t="n">
        <f aca="false">E3452*I3452*J3452</f>
        <v>0</v>
      </c>
      <c r="M3452" s="72" t="n">
        <f aca="false">G3452*I3452*J3452</f>
        <v>0</v>
      </c>
      <c r="N3452" s="72" t="n">
        <f aca="false">D3452*I3452*J3452</f>
        <v>-0</v>
      </c>
      <c r="O3452" s="71" t="n">
        <f aca="false">F3452*J3452</f>
        <v>3</v>
      </c>
      <c r="P3452" s="71" t="n">
        <f aca="false">E3452*J3452</f>
        <v>0</v>
      </c>
    </row>
    <row r="3453" customFormat="false" ht="15" hidden="false" customHeight="false" outlineLevel="0" collapsed="false">
      <c r="A3453" s="71" t="s">
        <v>61</v>
      </c>
      <c r="B3453" s="71" t="s">
        <v>49</v>
      </c>
      <c r="C3453" s="71" t="s">
        <v>646</v>
      </c>
      <c r="D3453" s="72" t="n">
        <v>0</v>
      </c>
      <c r="E3453" s="71" t="n">
        <v>0</v>
      </c>
      <c r="F3453" s="71" t="n">
        <v>3</v>
      </c>
      <c r="G3453" s="72" t="n">
        <v>304.4</v>
      </c>
      <c r="H3453" s="72" t="n">
        <v>304.4</v>
      </c>
      <c r="I3453" s="71" t="n">
        <f aca="false">IF(B3453&gt;=Settings!$B$23,1,0)</f>
        <v>0</v>
      </c>
      <c r="J3453" s="71" t="n">
        <v>1</v>
      </c>
      <c r="K3453" s="71" t="n">
        <f aca="false">F3453*I3453*J3453</f>
        <v>0</v>
      </c>
      <c r="L3453" s="71" t="n">
        <f aca="false">E3453*I3453*J3453</f>
        <v>0</v>
      </c>
      <c r="M3453" s="72" t="n">
        <f aca="false">G3453*I3453*J3453</f>
        <v>0</v>
      </c>
      <c r="N3453" s="72" t="n">
        <f aca="false">D3453*I3453*J3453</f>
        <v>-0</v>
      </c>
      <c r="O3453" s="71" t="n">
        <f aca="false">F3453*J3453</f>
        <v>3</v>
      </c>
      <c r="P3453" s="71" t="n">
        <f aca="false">E3453*J3453</f>
        <v>0</v>
      </c>
    </row>
    <row r="3454" customFormat="false" ht="15" hidden="false" customHeight="false" outlineLevel="0" collapsed="false">
      <c r="A3454" s="71" t="s">
        <v>60</v>
      </c>
      <c r="B3454" s="71" t="s">
        <v>49</v>
      </c>
      <c r="C3454" s="71" t="s">
        <v>172</v>
      </c>
      <c r="D3454" s="72" t="n">
        <v>293.85</v>
      </c>
      <c r="E3454" s="71" t="n">
        <v>3</v>
      </c>
      <c r="F3454" s="71" t="n">
        <v>72</v>
      </c>
      <c r="G3454" s="72" t="n">
        <v>7367.4</v>
      </c>
      <c r="H3454" s="72" t="n">
        <v>7073.55</v>
      </c>
      <c r="I3454" s="71" t="n">
        <f aca="false">IF(B3454&gt;=Settings!$B$23,1,0)</f>
        <v>0</v>
      </c>
      <c r="J3454" s="71" t="n">
        <v>1</v>
      </c>
      <c r="K3454" s="71" t="n">
        <f aca="false">F3454*I3454*J3454</f>
        <v>0</v>
      </c>
      <c r="L3454" s="71" t="n">
        <f aca="false">E3454*I3454*J3454</f>
        <v>0</v>
      </c>
      <c r="M3454" s="72" t="n">
        <f aca="false">G3454*I3454*J3454</f>
        <v>0</v>
      </c>
      <c r="N3454" s="72" t="n">
        <f aca="false">D3454*I3454*J3454</f>
        <v>0</v>
      </c>
      <c r="O3454" s="71" t="n">
        <f aca="false">F3454*J3454</f>
        <v>72</v>
      </c>
      <c r="P3454" s="71" t="n">
        <f aca="false">E3454*J3454</f>
        <v>3</v>
      </c>
    </row>
    <row r="3455" customFormat="false" ht="15" hidden="false" customHeight="false" outlineLevel="0" collapsed="false">
      <c r="A3455" s="71" t="s">
        <v>60</v>
      </c>
      <c r="B3455" s="71" t="s">
        <v>49</v>
      </c>
      <c r="C3455" s="71" t="s">
        <v>1285</v>
      </c>
      <c r="D3455" s="72" t="n">
        <v>0</v>
      </c>
      <c r="E3455" s="71" t="n">
        <v>0</v>
      </c>
      <c r="F3455" s="71" t="n">
        <v>20</v>
      </c>
      <c r="G3455" s="72" t="n">
        <v>2069</v>
      </c>
      <c r="H3455" s="72" t="n">
        <v>2069</v>
      </c>
      <c r="I3455" s="71" t="n">
        <f aca="false">IF(B3455&gt;=Settings!$B$23,1,0)</f>
        <v>0</v>
      </c>
      <c r="J3455" s="71" t="n">
        <v>1</v>
      </c>
      <c r="K3455" s="71" t="n">
        <f aca="false">F3455*I3455*J3455</f>
        <v>0</v>
      </c>
      <c r="L3455" s="71" t="n">
        <f aca="false">E3455*I3455*J3455</f>
        <v>0</v>
      </c>
      <c r="M3455" s="72" t="n">
        <f aca="false">G3455*I3455*J3455</f>
        <v>0</v>
      </c>
      <c r="N3455" s="72" t="n">
        <f aca="false">D3455*I3455*J3455</f>
        <v>-0</v>
      </c>
      <c r="O3455" s="71" t="n">
        <f aca="false">F3455*J3455</f>
        <v>20</v>
      </c>
      <c r="P3455" s="71" t="n">
        <f aca="false">E3455*J3455</f>
        <v>0</v>
      </c>
    </row>
    <row r="3456" customFormat="false" ht="15" hidden="false" customHeight="false" outlineLevel="0" collapsed="false">
      <c r="A3456" s="71" t="s">
        <v>60</v>
      </c>
      <c r="B3456" s="71" t="s">
        <v>49</v>
      </c>
      <c r="C3456" s="71" t="s">
        <v>1747</v>
      </c>
      <c r="D3456" s="72" t="n">
        <v>224.95</v>
      </c>
      <c r="E3456" s="71" t="n">
        <v>1</v>
      </c>
      <c r="F3456" s="71" t="n">
        <v>4</v>
      </c>
      <c r="G3456" s="72" t="n">
        <v>809.8</v>
      </c>
      <c r="H3456" s="72" t="n">
        <v>584.85</v>
      </c>
      <c r="I3456" s="71" t="n">
        <f aca="false">IF(B3456&gt;=Settings!$B$23,1,0)</f>
        <v>0</v>
      </c>
      <c r="J3456" s="71" t="n">
        <v>1</v>
      </c>
      <c r="K3456" s="71" t="n">
        <f aca="false">F3456*I3456*J3456</f>
        <v>0</v>
      </c>
      <c r="L3456" s="71" t="n">
        <f aca="false">E3456*I3456*J3456</f>
        <v>0</v>
      </c>
      <c r="M3456" s="72" t="n">
        <f aca="false">G3456*I3456*J3456</f>
        <v>0</v>
      </c>
      <c r="N3456" s="72" t="n">
        <f aca="false">D3456*I3456*J3456</f>
        <v>0</v>
      </c>
      <c r="O3456" s="71" t="n">
        <f aca="false">F3456*J3456</f>
        <v>4</v>
      </c>
      <c r="P3456" s="71" t="n">
        <f aca="false">E3456*J3456</f>
        <v>1</v>
      </c>
    </row>
    <row r="3457" customFormat="false" ht="15" hidden="false" customHeight="false" outlineLevel="0" collapsed="false">
      <c r="A3457" s="71" t="s">
        <v>60</v>
      </c>
      <c r="B3457" s="71" t="s">
        <v>49</v>
      </c>
      <c r="C3457" s="71" t="s">
        <v>977</v>
      </c>
      <c r="D3457" s="72" t="n">
        <v>0</v>
      </c>
      <c r="E3457" s="71" t="n">
        <v>0</v>
      </c>
      <c r="F3457" s="71" t="n">
        <v>23</v>
      </c>
      <c r="G3457" s="72" t="n">
        <v>205.85</v>
      </c>
      <c r="H3457" s="72" t="n">
        <v>204.06</v>
      </c>
      <c r="I3457" s="71" t="n">
        <f aca="false">IF(B3457&gt;=Settings!$B$23,1,0)</f>
        <v>0</v>
      </c>
      <c r="J3457" s="71" t="n">
        <v>1</v>
      </c>
      <c r="K3457" s="71" t="n">
        <f aca="false">F3457*I3457*J3457</f>
        <v>0</v>
      </c>
      <c r="L3457" s="71" t="n">
        <f aca="false">E3457*I3457*J3457</f>
        <v>0</v>
      </c>
      <c r="M3457" s="72" t="n">
        <f aca="false">G3457*I3457*J3457</f>
        <v>0</v>
      </c>
      <c r="N3457" s="72" t="n">
        <f aca="false">D3457*I3457*J3457</f>
        <v>-0</v>
      </c>
      <c r="O3457" s="71" t="n">
        <f aca="false">F3457*J3457</f>
        <v>23</v>
      </c>
      <c r="P3457" s="71" t="n">
        <f aca="false">E3457*J3457</f>
        <v>0</v>
      </c>
    </row>
    <row r="3458" customFormat="false" ht="15" hidden="false" customHeight="false" outlineLevel="0" collapsed="false">
      <c r="A3458" s="71" t="s">
        <v>61</v>
      </c>
      <c r="B3458" s="71" t="s">
        <v>49</v>
      </c>
      <c r="C3458" s="71" t="s">
        <v>605</v>
      </c>
      <c r="D3458" s="72" t="n">
        <v>0</v>
      </c>
      <c r="E3458" s="71" t="n">
        <v>0</v>
      </c>
      <c r="F3458" s="71" t="n">
        <v>3</v>
      </c>
      <c r="G3458" s="72" t="n">
        <v>337.4</v>
      </c>
      <c r="H3458" s="72" t="n">
        <v>337.4</v>
      </c>
      <c r="I3458" s="71" t="n">
        <f aca="false">IF(B3458&gt;=Settings!$B$23,1,0)</f>
        <v>0</v>
      </c>
      <c r="J3458" s="71" t="n">
        <v>1</v>
      </c>
      <c r="K3458" s="71" t="n">
        <f aca="false">F3458*I3458*J3458</f>
        <v>0</v>
      </c>
      <c r="L3458" s="71" t="n">
        <f aca="false">E3458*I3458*J3458</f>
        <v>0</v>
      </c>
      <c r="M3458" s="72" t="n">
        <f aca="false">G3458*I3458*J3458</f>
        <v>0</v>
      </c>
      <c r="N3458" s="72" t="n">
        <f aca="false">D3458*I3458*J3458</f>
        <v>-0</v>
      </c>
      <c r="O3458" s="71" t="n">
        <f aca="false">F3458*J3458</f>
        <v>3</v>
      </c>
      <c r="P3458" s="71" t="n">
        <f aca="false">E3458*J3458</f>
        <v>0</v>
      </c>
    </row>
    <row r="3459" customFormat="false" ht="15" hidden="false" customHeight="false" outlineLevel="0" collapsed="false">
      <c r="A3459" s="71" t="s">
        <v>59</v>
      </c>
      <c r="B3459" s="71" t="s">
        <v>49</v>
      </c>
      <c r="C3459" s="71" t="s">
        <v>2142</v>
      </c>
      <c r="D3459" s="72" t="n">
        <v>0</v>
      </c>
      <c r="E3459" s="71" t="n">
        <v>0</v>
      </c>
      <c r="F3459" s="71" t="n">
        <v>1</v>
      </c>
      <c r="G3459" s="72" t="n">
        <v>89.95</v>
      </c>
      <c r="H3459" s="72" t="n">
        <v>89.95</v>
      </c>
      <c r="I3459" s="71" t="n">
        <f aca="false">IF(B3459&gt;=Settings!$B$23,1,0)</f>
        <v>0</v>
      </c>
      <c r="J3459" s="71" t="n">
        <v>1</v>
      </c>
      <c r="K3459" s="71" t="n">
        <f aca="false">F3459*I3459*J3459</f>
        <v>0</v>
      </c>
      <c r="L3459" s="71" t="n">
        <f aca="false">E3459*I3459*J3459</f>
        <v>0</v>
      </c>
      <c r="M3459" s="72" t="n">
        <f aca="false">G3459*I3459*J3459</f>
        <v>0</v>
      </c>
      <c r="N3459" s="72" t="n">
        <f aca="false">D3459*I3459*J3459</f>
        <v>-0</v>
      </c>
      <c r="O3459" s="71" t="n">
        <f aca="false">F3459*J3459</f>
        <v>1</v>
      </c>
      <c r="P3459" s="71" t="n">
        <f aca="false">E3459*J3459</f>
        <v>0</v>
      </c>
    </row>
    <row r="3460" customFormat="false" ht="15" hidden="false" customHeight="false" outlineLevel="0" collapsed="false">
      <c r="A3460" s="71" t="s">
        <v>59</v>
      </c>
      <c r="B3460" s="71" t="s">
        <v>49</v>
      </c>
      <c r="C3460" s="71" t="s">
        <v>595</v>
      </c>
      <c r="D3460" s="72" t="n">
        <v>0</v>
      </c>
      <c r="E3460" s="71" t="n">
        <v>0</v>
      </c>
      <c r="F3460" s="71" t="n">
        <v>42</v>
      </c>
      <c r="G3460" s="72" t="n">
        <v>1191.43</v>
      </c>
      <c r="H3460" s="72" t="n">
        <v>1191.43</v>
      </c>
      <c r="I3460" s="71" t="n">
        <f aca="false">IF(B3460&gt;=Settings!$B$23,1,0)</f>
        <v>0</v>
      </c>
      <c r="J3460" s="71" t="n">
        <v>1</v>
      </c>
      <c r="K3460" s="71" t="n">
        <f aca="false">F3460*I3460*J3460</f>
        <v>0</v>
      </c>
      <c r="L3460" s="71" t="n">
        <f aca="false">E3460*I3460*J3460</f>
        <v>0</v>
      </c>
      <c r="M3460" s="72" t="n">
        <f aca="false">G3460*I3460*J3460</f>
        <v>0</v>
      </c>
      <c r="N3460" s="72" t="n">
        <f aca="false">D3460*I3460*J3460</f>
        <v>-0</v>
      </c>
      <c r="O3460" s="71" t="n">
        <f aca="false">F3460*J3460</f>
        <v>42</v>
      </c>
      <c r="P3460" s="71" t="n">
        <f aca="false">E3460*J3460</f>
        <v>0</v>
      </c>
    </row>
    <row r="3461" customFormat="false" ht="15" hidden="false" customHeight="false" outlineLevel="0" collapsed="false">
      <c r="A3461" s="71" t="s">
        <v>59</v>
      </c>
      <c r="B3461" s="71" t="s">
        <v>49</v>
      </c>
      <c r="C3461" s="71" t="s">
        <v>974</v>
      </c>
      <c r="D3461" s="72" t="n">
        <v>0</v>
      </c>
      <c r="E3461" s="71" t="n">
        <v>0</v>
      </c>
      <c r="F3461" s="71" t="n">
        <v>7</v>
      </c>
      <c r="G3461" s="72" t="n">
        <v>1173.082</v>
      </c>
      <c r="H3461" s="72" t="n">
        <v>1173.082</v>
      </c>
      <c r="I3461" s="71" t="n">
        <f aca="false">IF(B3461&gt;=Settings!$B$23,1,0)</f>
        <v>0</v>
      </c>
      <c r="J3461" s="71" t="n">
        <v>1</v>
      </c>
      <c r="K3461" s="71" t="n">
        <f aca="false">F3461*I3461*J3461</f>
        <v>0</v>
      </c>
      <c r="L3461" s="71" t="n">
        <f aca="false">E3461*I3461*J3461</f>
        <v>0</v>
      </c>
      <c r="M3461" s="72" t="n">
        <f aca="false">G3461*I3461*J3461</f>
        <v>0</v>
      </c>
      <c r="N3461" s="72" t="n">
        <f aca="false">D3461*I3461*J3461</f>
        <v>-0</v>
      </c>
      <c r="O3461" s="71" t="n">
        <f aca="false">F3461*J3461</f>
        <v>7</v>
      </c>
      <c r="P3461" s="71" t="n">
        <f aca="false">E3461*J3461</f>
        <v>0</v>
      </c>
    </row>
    <row r="3462" customFormat="false" ht="15" hidden="false" customHeight="false" outlineLevel="0" collapsed="false">
      <c r="A3462" s="71" t="s">
        <v>59</v>
      </c>
      <c r="B3462" s="71" t="s">
        <v>49</v>
      </c>
      <c r="C3462" s="71" t="s">
        <v>997</v>
      </c>
      <c r="D3462" s="72" t="n">
        <v>0</v>
      </c>
      <c r="E3462" s="71" t="n">
        <v>0</v>
      </c>
      <c r="F3462" s="71" t="n">
        <v>1</v>
      </c>
      <c r="G3462" s="72" t="n">
        <v>179.95</v>
      </c>
      <c r="H3462" s="72" t="n">
        <v>179.95</v>
      </c>
      <c r="I3462" s="71" t="n">
        <f aca="false">IF(B3462&gt;=Settings!$B$23,1,0)</f>
        <v>0</v>
      </c>
      <c r="J3462" s="71" t="n">
        <v>1</v>
      </c>
      <c r="K3462" s="71" t="n">
        <f aca="false">F3462*I3462*J3462</f>
        <v>0</v>
      </c>
      <c r="L3462" s="71" t="n">
        <f aca="false">E3462*I3462*J3462</f>
        <v>0</v>
      </c>
      <c r="M3462" s="72" t="n">
        <f aca="false">G3462*I3462*J3462</f>
        <v>0</v>
      </c>
      <c r="N3462" s="72" t="n">
        <f aca="false">D3462*I3462*J3462</f>
        <v>-0</v>
      </c>
      <c r="O3462" s="71" t="n">
        <f aca="false">F3462*J3462</f>
        <v>1</v>
      </c>
      <c r="P3462" s="71" t="n">
        <f aca="false">E3462*J3462</f>
        <v>0</v>
      </c>
    </row>
    <row r="3463" customFormat="false" ht="15" hidden="false" customHeight="false" outlineLevel="0" collapsed="false">
      <c r="A3463" s="71" t="s">
        <v>59</v>
      </c>
      <c r="B3463" s="71" t="s">
        <v>49</v>
      </c>
      <c r="C3463" s="71" t="s">
        <v>658</v>
      </c>
      <c r="D3463" s="72" t="n">
        <v>0</v>
      </c>
      <c r="E3463" s="71" t="n">
        <v>0</v>
      </c>
      <c r="F3463" s="71" t="n">
        <v>1</v>
      </c>
      <c r="G3463" s="72" t="n">
        <v>79.95</v>
      </c>
      <c r="H3463" s="72" t="n">
        <v>79.95</v>
      </c>
      <c r="I3463" s="71" t="n">
        <f aca="false">IF(B3463&gt;=Settings!$B$23,1,0)</f>
        <v>0</v>
      </c>
      <c r="J3463" s="71" t="n">
        <v>1</v>
      </c>
      <c r="K3463" s="71" t="n">
        <f aca="false">F3463*I3463*J3463</f>
        <v>0</v>
      </c>
      <c r="L3463" s="71" t="n">
        <f aca="false">E3463*I3463*J3463</f>
        <v>0</v>
      </c>
      <c r="M3463" s="72" t="n">
        <f aca="false">G3463*I3463*J3463</f>
        <v>0</v>
      </c>
      <c r="N3463" s="72" t="n">
        <f aca="false">D3463*I3463*J3463</f>
        <v>-0</v>
      </c>
      <c r="O3463" s="71" t="n">
        <f aca="false">F3463*J3463</f>
        <v>1</v>
      </c>
      <c r="P3463" s="71" t="n">
        <f aca="false">E3463*J3463</f>
        <v>0</v>
      </c>
    </row>
    <row r="3464" customFormat="false" ht="15" hidden="false" customHeight="false" outlineLevel="0" collapsed="false">
      <c r="A3464" s="71" t="s">
        <v>59</v>
      </c>
      <c r="B3464" s="71" t="s">
        <v>49</v>
      </c>
      <c r="C3464" s="71" t="s">
        <v>754</v>
      </c>
      <c r="D3464" s="72" t="n">
        <v>0</v>
      </c>
      <c r="E3464" s="71" t="n">
        <v>0</v>
      </c>
      <c r="F3464" s="71" t="n">
        <v>964</v>
      </c>
      <c r="G3464" s="72" t="n">
        <v>0</v>
      </c>
      <c r="H3464" s="72" t="n">
        <v>0</v>
      </c>
      <c r="I3464" s="71" t="n">
        <f aca="false">IF(B3464&gt;=Settings!$B$23,1,0)</f>
        <v>0</v>
      </c>
      <c r="J3464" s="71" t="n">
        <v>0</v>
      </c>
      <c r="K3464" s="71" t="n">
        <f aca="false">F3464*I3464*J3464</f>
        <v>0</v>
      </c>
      <c r="L3464" s="71" t="n">
        <f aca="false">E3464*I3464*J3464</f>
        <v>0</v>
      </c>
      <c r="M3464" s="72" t="n">
        <f aca="false">G3464*I3464*J3464</f>
        <v>0</v>
      </c>
      <c r="N3464" s="72" t="n">
        <f aca="false">D3464*I3464*J3464</f>
        <v>-0</v>
      </c>
      <c r="O3464" s="71" t="n">
        <f aca="false">F3464*J3464</f>
        <v>0</v>
      </c>
      <c r="P3464" s="71" t="n">
        <f aca="false">E3464*J3464</f>
        <v>0</v>
      </c>
    </row>
    <row r="3465" customFormat="false" ht="15" hidden="false" customHeight="false" outlineLevel="0" collapsed="false">
      <c r="A3465" s="71" t="s">
        <v>61</v>
      </c>
      <c r="B3465" s="71" t="s">
        <v>49</v>
      </c>
      <c r="C3465" s="71" t="s">
        <v>878</v>
      </c>
      <c r="D3465" s="72" t="n">
        <v>0</v>
      </c>
      <c r="E3465" s="71" t="n">
        <v>0</v>
      </c>
      <c r="F3465" s="71" t="n">
        <v>1</v>
      </c>
      <c r="G3465" s="72" t="n">
        <v>149.95</v>
      </c>
      <c r="H3465" s="72" t="n">
        <v>149.95</v>
      </c>
      <c r="I3465" s="71" t="n">
        <f aca="false">IF(B3465&gt;=Settings!$B$23,1,0)</f>
        <v>0</v>
      </c>
      <c r="J3465" s="71" t="n">
        <v>1</v>
      </c>
      <c r="K3465" s="71" t="n">
        <f aca="false">F3465*I3465*J3465</f>
        <v>0</v>
      </c>
      <c r="L3465" s="71" t="n">
        <f aca="false">E3465*I3465*J3465</f>
        <v>0</v>
      </c>
      <c r="M3465" s="72" t="n">
        <f aca="false">G3465*I3465*J3465</f>
        <v>0</v>
      </c>
      <c r="N3465" s="72" t="n">
        <f aca="false">D3465*I3465*J3465</f>
        <v>-0</v>
      </c>
      <c r="O3465" s="71" t="n">
        <f aca="false">F3465*J3465</f>
        <v>1</v>
      </c>
      <c r="P3465" s="71" t="n">
        <f aca="false">E3465*J3465</f>
        <v>0</v>
      </c>
    </row>
    <row r="3466" customFormat="false" ht="15" hidden="false" customHeight="false" outlineLevel="0" collapsed="false">
      <c r="A3466" s="71" t="s">
        <v>61</v>
      </c>
      <c r="B3466" s="71" t="s">
        <v>49</v>
      </c>
      <c r="C3466" s="71" t="s">
        <v>171</v>
      </c>
      <c r="D3466" s="72" t="n">
        <v>0</v>
      </c>
      <c r="E3466" s="71" t="n">
        <v>0</v>
      </c>
      <c r="F3466" s="71" t="n">
        <v>1</v>
      </c>
      <c r="G3466" s="72" t="n">
        <v>81.77</v>
      </c>
      <c r="H3466" s="72" t="n">
        <v>81.77</v>
      </c>
      <c r="I3466" s="71" t="n">
        <f aca="false">IF(B3466&gt;=Settings!$B$23,1,0)</f>
        <v>0</v>
      </c>
      <c r="J3466" s="71" t="n">
        <v>1</v>
      </c>
      <c r="K3466" s="71" t="n">
        <f aca="false">F3466*I3466*J3466</f>
        <v>0</v>
      </c>
      <c r="L3466" s="71" t="n">
        <f aca="false">E3466*I3466*J3466</f>
        <v>0</v>
      </c>
      <c r="M3466" s="72" t="n">
        <f aca="false">G3466*I3466*J3466</f>
        <v>0</v>
      </c>
      <c r="N3466" s="72" t="n">
        <f aca="false">D3466*I3466*J3466</f>
        <v>-0</v>
      </c>
      <c r="O3466" s="71" t="n">
        <f aca="false">F3466*J3466</f>
        <v>1</v>
      </c>
      <c r="P3466" s="71" t="n">
        <f aca="false">E3466*J3466</f>
        <v>0</v>
      </c>
    </row>
    <row r="3467" customFormat="false" ht="15" hidden="false" customHeight="false" outlineLevel="0" collapsed="false">
      <c r="A3467" s="71" t="s">
        <v>60</v>
      </c>
      <c r="B3467" s="71" t="s">
        <v>49</v>
      </c>
      <c r="C3467" s="71" t="s">
        <v>133</v>
      </c>
      <c r="D3467" s="72" t="n">
        <v>2813.6</v>
      </c>
      <c r="E3467" s="71" t="n">
        <v>28</v>
      </c>
      <c r="F3467" s="71" t="n">
        <v>542</v>
      </c>
      <c r="G3467" s="72" t="n">
        <v>54142.9</v>
      </c>
      <c r="H3467" s="72" t="n">
        <v>51261.35</v>
      </c>
      <c r="I3467" s="71" t="n">
        <f aca="false">IF(B3467&gt;=Settings!$B$23,1,0)</f>
        <v>0</v>
      </c>
      <c r="J3467" s="71" t="n">
        <v>1</v>
      </c>
      <c r="K3467" s="71" t="n">
        <f aca="false">F3467*I3467*J3467</f>
        <v>0</v>
      </c>
      <c r="L3467" s="71" t="n">
        <f aca="false">E3467*I3467*J3467</f>
        <v>0</v>
      </c>
      <c r="M3467" s="72" t="n">
        <f aca="false">G3467*I3467*J3467</f>
        <v>0</v>
      </c>
      <c r="N3467" s="72" t="n">
        <f aca="false">D3467*I3467*J3467</f>
        <v>0</v>
      </c>
      <c r="O3467" s="71" t="n">
        <f aca="false">F3467*J3467</f>
        <v>542</v>
      </c>
      <c r="P3467" s="71" t="n">
        <f aca="false">E3467*J3467</f>
        <v>28</v>
      </c>
    </row>
    <row r="3468" customFormat="false" ht="15" hidden="false" customHeight="false" outlineLevel="0" collapsed="false">
      <c r="A3468" s="71" t="s">
        <v>60</v>
      </c>
      <c r="B3468" s="71" t="s">
        <v>49</v>
      </c>
      <c r="C3468" s="71" t="s">
        <v>142</v>
      </c>
      <c r="D3468" s="72" t="n">
        <v>743.25</v>
      </c>
      <c r="E3468" s="71" t="n">
        <v>15</v>
      </c>
      <c r="F3468" s="71" t="n">
        <v>333</v>
      </c>
      <c r="G3468" s="72" t="n">
        <v>17322.15</v>
      </c>
      <c r="H3468" s="72" t="n">
        <v>16561.34</v>
      </c>
      <c r="I3468" s="71" t="n">
        <f aca="false">IF(B3468&gt;=Settings!$B$23,1,0)</f>
        <v>0</v>
      </c>
      <c r="J3468" s="71" t="n">
        <v>1</v>
      </c>
      <c r="K3468" s="71" t="n">
        <f aca="false">F3468*I3468*J3468</f>
        <v>0</v>
      </c>
      <c r="L3468" s="71" t="n">
        <f aca="false">E3468*I3468*J3468</f>
        <v>0</v>
      </c>
      <c r="M3468" s="72" t="n">
        <f aca="false">G3468*I3468*J3468</f>
        <v>0</v>
      </c>
      <c r="N3468" s="72" t="n">
        <f aca="false">D3468*I3468*J3468</f>
        <v>0</v>
      </c>
      <c r="O3468" s="71" t="n">
        <f aca="false">F3468*J3468</f>
        <v>333</v>
      </c>
      <c r="P3468" s="71" t="n">
        <f aca="false">E3468*J3468</f>
        <v>15</v>
      </c>
    </row>
    <row r="3469" customFormat="false" ht="15" hidden="false" customHeight="false" outlineLevel="0" collapsed="false">
      <c r="A3469" s="71" t="s">
        <v>59</v>
      </c>
      <c r="B3469" s="71" t="s">
        <v>49</v>
      </c>
      <c r="C3469" s="71" t="s">
        <v>2177</v>
      </c>
      <c r="D3469" s="72" t="n">
        <v>0</v>
      </c>
      <c r="E3469" s="71" t="n">
        <v>0</v>
      </c>
      <c r="F3469" s="71" t="n">
        <v>1</v>
      </c>
      <c r="G3469" s="72" t="n">
        <v>139.95</v>
      </c>
      <c r="H3469" s="72" t="n">
        <v>139.95</v>
      </c>
      <c r="I3469" s="71" t="n">
        <f aca="false">IF(B3469&gt;=Settings!$B$23,1,0)</f>
        <v>0</v>
      </c>
      <c r="J3469" s="71" t="n">
        <v>1</v>
      </c>
      <c r="K3469" s="71" t="n">
        <f aca="false">F3469*I3469*J3469</f>
        <v>0</v>
      </c>
      <c r="L3469" s="71" t="n">
        <f aca="false">E3469*I3469*J3469</f>
        <v>0</v>
      </c>
      <c r="M3469" s="72" t="n">
        <f aca="false">G3469*I3469*J3469</f>
        <v>0</v>
      </c>
      <c r="N3469" s="72" t="n">
        <f aca="false">D3469*I3469*J3469</f>
        <v>-0</v>
      </c>
      <c r="O3469" s="71" t="n">
        <f aca="false">F3469*J3469</f>
        <v>1</v>
      </c>
      <c r="P3469" s="71" t="n">
        <f aca="false">E3469*J3469</f>
        <v>0</v>
      </c>
    </row>
    <row r="3470" customFormat="false" ht="15" hidden="false" customHeight="false" outlineLevel="0" collapsed="false">
      <c r="A3470" s="71" t="s">
        <v>59</v>
      </c>
      <c r="B3470" s="71" t="s">
        <v>49</v>
      </c>
      <c r="C3470" s="71" t="s">
        <v>363</v>
      </c>
      <c r="D3470" s="72" t="n">
        <v>0</v>
      </c>
      <c r="E3470" s="71" t="n">
        <v>0</v>
      </c>
      <c r="F3470" s="71" t="n">
        <v>1</v>
      </c>
      <c r="G3470" s="72" t="n">
        <v>99.95</v>
      </c>
      <c r="H3470" s="72" t="n">
        <v>99.95</v>
      </c>
      <c r="I3470" s="71" t="n">
        <f aca="false">IF(B3470&gt;=Settings!$B$23,1,0)</f>
        <v>0</v>
      </c>
      <c r="J3470" s="71" t="n">
        <v>1</v>
      </c>
      <c r="K3470" s="71" t="n">
        <f aca="false">F3470*I3470*J3470</f>
        <v>0</v>
      </c>
      <c r="L3470" s="71" t="n">
        <f aca="false">E3470*I3470*J3470</f>
        <v>0</v>
      </c>
      <c r="M3470" s="72" t="n">
        <f aca="false">G3470*I3470*J3470</f>
        <v>0</v>
      </c>
      <c r="N3470" s="72" t="n">
        <f aca="false">D3470*I3470*J3470</f>
        <v>-0</v>
      </c>
      <c r="O3470" s="71" t="n">
        <f aca="false">F3470*J3470</f>
        <v>1</v>
      </c>
      <c r="P3470" s="71" t="n">
        <f aca="false">E3470*J3470</f>
        <v>0</v>
      </c>
    </row>
    <row r="3471" customFormat="false" ht="15" hidden="false" customHeight="false" outlineLevel="0" collapsed="false">
      <c r="A3471" s="71" t="s">
        <v>61</v>
      </c>
      <c r="B3471" s="71" t="s">
        <v>49</v>
      </c>
      <c r="C3471" s="71" t="s">
        <v>611</v>
      </c>
      <c r="D3471" s="72" t="n">
        <v>0</v>
      </c>
      <c r="E3471" s="71" t="n">
        <v>0</v>
      </c>
      <c r="F3471" s="71" t="n">
        <v>4</v>
      </c>
      <c r="G3471" s="72" t="n">
        <v>148.44</v>
      </c>
      <c r="H3471" s="72" t="n">
        <v>143.68</v>
      </c>
      <c r="I3471" s="71" t="n">
        <f aca="false">IF(B3471&gt;=Settings!$B$23,1,0)</f>
        <v>0</v>
      </c>
      <c r="J3471" s="71" t="n">
        <v>1</v>
      </c>
      <c r="K3471" s="71" t="n">
        <f aca="false">F3471*I3471*J3471</f>
        <v>0</v>
      </c>
      <c r="L3471" s="71" t="n">
        <f aca="false">E3471*I3471*J3471</f>
        <v>0</v>
      </c>
      <c r="M3471" s="72" t="n">
        <f aca="false">G3471*I3471*J3471</f>
        <v>0</v>
      </c>
      <c r="N3471" s="72" t="n">
        <f aca="false">D3471*I3471*J3471</f>
        <v>-0</v>
      </c>
      <c r="O3471" s="71" t="n">
        <f aca="false">F3471*J3471</f>
        <v>4</v>
      </c>
      <c r="P3471" s="71" t="n">
        <f aca="false">E3471*J3471</f>
        <v>0</v>
      </c>
    </row>
    <row r="3472" customFormat="false" ht="15" hidden="false" customHeight="false" outlineLevel="0" collapsed="false">
      <c r="A3472" s="71" t="s">
        <v>60</v>
      </c>
      <c r="B3472" s="71" t="s">
        <v>49</v>
      </c>
      <c r="C3472" s="71" t="s">
        <v>1154</v>
      </c>
      <c r="D3472" s="72" t="n">
        <v>7744.38</v>
      </c>
      <c r="E3472" s="71" t="n">
        <v>4</v>
      </c>
      <c r="F3472" s="71" t="n">
        <v>23</v>
      </c>
      <c r="G3472" s="72" t="n">
        <v>1057.75</v>
      </c>
      <c r="H3472" s="72" t="n">
        <v>-6696.82</v>
      </c>
      <c r="I3472" s="71" t="n">
        <f aca="false">IF(B3472&gt;=Settings!$B$23,1,0)</f>
        <v>0</v>
      </c>
      <c r="J3472" s="71" t="n">
        <v>0</v>
      </c>
      <c r="K3472" s="71" t="n">
        <f aca="false">F3472*I3472*J3472</f>
        <v>0</v>
      </c>
      <c r="L3472" s="71" t="n">
        <f aca="false">E3472*I3472*J3472</f>
        <v>0</v>
      </c>
      <c r="M3472" s="72" t="n">
        <f aca="false">G3472*I3472*J3472</f>
        <v>0</v>
      </c>
      <c r="N3472" s="72" t="n">
        <f aca="false">D3472*I3472*J3472</f>
        <v>0</v>
      </c>
      <c r="O3472" s="71" t="n">
        <f aca="false">F3472*J3472</f>
        <v>0</v>
      </c>
      <c r="P3472" s="71" t="n">
        <f aca="false">E3472*J3472</f>
        <v>0</v>
      </c>
    </row>
    <row r="3473" customFormat="false" ht="15" hidden="false" customHeight="false" outlineLevel="0" collapsed="false">
      <c r="A3473" s="71" t="s">
        <v>59</v>
      </c>
      <c r="B3473" s="71" t="s">
        <v>49</v>
      </c>
      <c r="C3473" s="71" t="s">
        <v>1205</v>
      </c>
      <c r="D3473" s="72" t="n">
        <v>0</v>
      </c>
      <c r="E3473" s="71" t="n">
        <v>0</v>
      </c>
      <c r="F3473" s="71" t="n">
        <v>1</v>
      </c>
      <c r="G3473" s="72" t="n">
        <v>110.95</v>
      </c>
      <c r="H3473" s="72" t="n">
        <v>110.95</v>
      </c>
      <c r="I3473" s="71" t="n">
        <f aca="false">IF(B3473&gt;=Settings!$B$23,1,0)</f>
        <v>0</v>
      </c>
      <c r="J3473" s="71" t="n">
        <v>1</v>
      </c>
      <c r="K3473" s="71" t="n">
        <f aca="false">F3473*I3473*J3473</f>
        <v>0</v>
      </c>
      <c r="L3473" s="71" t="n">
        <f aca="false">E3473*I3473*J3473</f>
        <v>0</v>
      </c>
      <c r="M3473" s="72" t="n">
        <f aca="false">G3473*I3473*J3473</f>
        <v>0</v>
      </c>
      <c r="N3473" s="72" t="n">
        <f aca="false">D3473*I3473*J3473</f>
        <v>-0</v>
      </c>
      <c r="O3473" s="71" t="n">
        <f aca="false">F3473*J3473</f>
        <v>1</v>
      </c>
      <c r="P3473" s="71" t="n">
        <f aca="false">E3473*J3473</f>
        <v>0</v>
      </c>
    </row>
    <row r="3474" customFormat="false" ht="15" hidden="false" customHeight="false" outlineLevel="0" collapsed="false">
      <c r="A3474" s="71" t="s">
        <v>59</v>
      </c>
      <c r="B3474" s="71" t="s">
        <v>49</v>
      </c>
      <c r="C3474" s="71" t="s">
        <v>1008</v>
      </c>
      <c r="D3474" s="72" t="n">
        <v>0</v>
      </c>
      <c r="E3474" s="71" t="n">
        <v>0</v>
      </c>
      <c r="F3474" s="71" t="n">
        <v>12</v>
      </c>
      <c r="G3474" s="72" t="n">
        <v>1218.706</v>
      </c>
      <c r="H3474" s="72" t="n">
        <v>1218.706</v>
      </c>
      <c r="I3474" s="71" t="n">
        <f aca="false">IF(B3474&gt;=Settings!$B$23,1,0)</f>
        <v>0</v>
      </c>
      <c r="J3474" s="71" t="n">
        <v>1</v>
      </c>
      <c r="K3474" s="71" t="n">
        <f aca="false">F3474*I3474*J3474</f>
        <v>0</v>
      </c>
      <c r="L3474" s="71" t="n">
        <f aca="false">E3474*I3474*J3474</f>
        <v>0</v>
      </c>
      <c r="M3474" s="72" t="n">
        <f aca="false">G3474*I3474*J3474</f>
        <v>0</v>
      </c>
      <c r="N3474" s="72" t="n">
        <f aca="false">D3474*I3474*J3474</f>
        <v>-0</v>
      </c>
      <c r="O3474" s="71" t="n">
        <f aca="false">F3474*J3474</f>
        <v>12</v>
      </c>
      <c r="P3474" s="71" t="n">
        <f aca="false">E3474*J3474</f>
        <v>0</v>
      </c>
    </row>
    <row r="3475" customFormat="false" ht="15" hidden="false" customHeight="false" outlineLevel="0" collapsed="false">
      <c r="A3475" s="71" t="s">
        <v>59</v>
      </c>
      <c r="B3475" s="71" t="s">
        <v>49</v>
      </c>
      <c r="C3475" s="71" t="s">
        <v>1128</v>
      </c>
      <c r="D3475" s="72" t="n">
        <v>0</v>
      </c>
      <c r="E3475" s="71" t="n">
        <v>0</v>
      </c>
      <c r="F3475" s="71" t="n">
        <v>31</v>
      </c>
      <c r="G3475" s="72" t="n">
        <v>2725.915</v>
      </c>
      <c r="H3475" s="72" t="n">
        <v>2725.915</v>
      </c>
      <c r="I3475" s="71" t="n">
        <f aca="false">IF(B3475&gt;=Settings!$B$23,1,0)</f>
        <v>0</v>
      </c>
      <c r="J3475" s="71" t="n">
        <v>1</v>
      </c>
      <c r="K3475" s="71" t="n">
        <f aca="false">F3475*I3475*J3475</f>
        <v>0</v>
      </c>
      <c r="L3475" s="71" t="n">
        <f aca="false">E3475*I3475*J3475</f>
        <v>0</v>
      </c>
      <c r="M3475" s="72" t="n">
        <f aca="false">G3475*I3475*J3475</f>
        <v>0</v>
      </c>
      <c r="N3475" s="72" t="n">
        <f aca="false">D3475*I3475*J3475</f>
        <v>-0</v>
      </c>
      <c r="O3475" s="71" t="n">
        <f aca="false">F3475*J3475</f>
        <v>31</v>
      </c>
      <c r="P3475" s="71" t="n">
        <f aca="false">E3475*J3475</f>
        <v>0</v>
      </c>
    </row>
    <row r="3476" customFormat="false" ht="15" hidden="false" customHeight="false" outlineLevel="0" collapsed="false">
      <c r="A3476" s="71" t="s">
        <v>61</v>
      </c>
      <c r="B3476" s="71" t="s">
        <v>49</v>
      </c>
      <c r="C3476" s="71" t="s">
        <v>1412</v>
      </c>
      <c r="D3476" s="72" t="n">
        <v>0</v>
      </c>
      <c r="E3476" s="71" t="n">
        <v>0</v>
      </c>
      <c r="F3476" s="71" t="n">
        <v>1</v>
      </c>
      <c r="G3476" s="72" t="n">
        <v>86.31</v>
      </c>
      <c r="H3476" s="72" t="n">
        <v>73.37</v>
      </c>
      <c r="I3476" s="71" t="n">
        <f aca="false">IF(B3476&gt;=Settings!$B$23,1,0)</f>
        <v>0</v>
      </c>
      <c r="J3476" s="71" t="n">
        <v>1</v>
      </c>
      <c r="K3476" s="71" t="n">
        <f aca="false">F3476*I3476*J3476</f>
        <v>0</v>
      </c>
      <c r="L3476" s="71" t="n">
        <f aca="false">E3476*I3476*J3476</f>
        <v>0</v>
      </c>
      <c r="M3476" s="72" t="n">
        <f aca="false">G3476*I3476*J3476</f>
        <v>0</v>
      </c>
      <c r="N3476" s="72" t="n">
        <f aca="false">D3476*I3476*J3476</f>
        <v>-0</v>
      </c>
      <c r="O3476" s="71" t="n">
        <f aca="false">F3476*J3476</f>
        <v>1</v>
      </c>
      <c r="P3476" s="71" t="n">
        <f aca="false">E3476*J3476</f>
        <v>0</v>
      </c>
    </row>
    <row r="3477" customFormat="false" ht="15" hidden="false" customHeight="false" outlineLevel="0" collapsed="false">
      <c r="A3477" s="71" t="s">
        <v>59</v>
      </c>
      <c r="B3477" s="71" t="s">
        <v>49</v>
      </c>
      <c r="C3477" s="71" t="s">
        <v>1000</v>
      </c>
      <c r="D3477" s="72" t="n">
        <v>0</v>
      </c>
      <c r="E3477" s="71" t="n">
        <v>0</v>
      </c>
      <c r="F3477" s="71" t="n">
        <v>3</v>
      </c>
      <c r="G3477" s="72" t="n">
        <v>314.85</v>
      </c>
      <c r="H3477" s="72" t="n">
        <v>314.85</v>
      </c>
      <c r="I3477" s="71" t="n">
        <f aca="false">IF(B3477&gt;=Settings!$B$23,1,0)</f>
        <v>0</v>
      </c>
      <c r="J3477" s="71" t="n">
        <v>1</v>
      </c>
      <c r="K3477" s="71" t="n">
        <f aca="false">F3477*I3477*J3477</f>
        <v>0</v>
      </c>
      <c r="L3477" s="71" t="n">
        <f aca="false">E3477*I3477*J3477</f>
        <v>0</v>
      </c>
      <c r="M3477" s="72" t="n">
        <f aca="false">G3477*I3477*J3477</f>
        <v>0</v>
      </c>
      <c r="N3477" s="72" t="n">
        <f aca="false">D3477*I3477*J3477</f>
        <v>-0</v>
      </c>
      <c r="O3477" s="71" t="n">
        <f aca="false">F3477*J3477</f>
        <v>3</v>
      </c>
      <c r="P3477" s="71" t="n">
        <f aca="false">E3477*J3477</f>
        <v>0</v>
      </c>
    </row>
    <row r="3478" customFormat="false" ht="15" hidden="false" customHeight="false" outlineLevel="0" collapsed="false">
      <c r="A3478" s="71" t="s">
        <v>62</v>
      </c>
      <c r="B3478" s="71" t="s">
        <v>49</v>
      </c>
      <c r="C3478" s="71" t="s">
        <v>997</v>
      </c>
      <c r="D3478" s="72" t="n">
        <v>0</v>
      </c>
      <c r="E3478" s="71" t="n">
        <v>0</v>
      </c>
      <c r="F3478" s="71" t="n">
        <v>1</v>
      </c>
      <c r="G3478" s="72" t="n">
        <v>133.235</v>
      </c>
      <c r="H3478" s="72" t="n">
        <v>133.235</v>
      </c>
      <c r="I3478" s="71" t="n">
        <f aca="false">IF(B3478&gt;=Settings!$B$23,1,0)</f>
        <v>0</v>
      </c>
      <c r="J3478" s="71" t="n">
        <v>1</v>
      </c>
      <c r="K3478" s="71" t="n">
        <f aca="false">F3478*I3478*J3478</f>
        <v>0</v>
      </c>
      <c r="L3478" s="71" t="n">
        <f aca="false">E3478*I3478*J3478</f>
        <v>0</v>
      </c>
      <c r="M3478" s="72" t="n">
        <f aca="false">G3478*I3478*J3478</f>
        <v>0</v>
      </c>
      <c r="N3478" s="72" t="n">
        <f aca="false">D3478*I3478*J3478</f>
        <v>-0</v>
      </c>
      <c r="O3478" s="71" t="n">
        <f aca="false">F3478*J3478</f>
        <v>1</v>
      </c>
      <c r="P3478" s="71" t="n">
        <f aca="false">E3478*J3478</f>
        <v>0</v>
      </c>
    </row>
    <row r="3479" customFormat="false" ht="15" hidden="false" customHeight="false" outlineLevel="0" collapsed="false">
      <c r="A3479" s="71" t="s">
        <v>61</v>
      </c>
      <c r="B3479" s="71" t="s">
        <v>49</v>
      </c>
      <c r="C3479" s="71" t="s">
        <v>1014</v>
      </c>
      <c r="D3479" s="72" t="n">
        <v>0</v>
      </c>
      <c r="E3479" s="71" t="n">
        <v>0</v>
      </c>
      <c r="F3479" s="71" t="n">
        <v>1</v>
      </c>
      <c r="G3479" s="72" t="n">
        <v>99.95</v>
      </c>
      <c r="H3479" s="72" t="n">
        <v>84.97</v>
      </c>
      <c r="I3479" s="71" t="n">
        <f aca="false">IF(B3479&gt;=Settings!$B$23,1,0)</f>
        <v>0</v>
      </c>
      <c r="J3479" s="71" t="n">
        <v>1</v>
      </c>
      <c r="K3479" s="71" t="n">
        <f aca="false">F3479*I3479*J3479</f>
        <v>0</v>
      </c>
      <c r="L3479" s="71" t="n">
        <f aca="false">E3479*I3479*J3479</f>
        <v>0</v>
      </c>
      <c r="M3479" s="72" t="n">
        <f aca="false">G3479*I3479*J3479</f>
        <v>0</v>
      </c>
      <c r="N3479" s="72" t="n">
        <f aca="false">D3479*I3479*J3479</f>
        <v>-0</v>
      </c>
      <c r="O3479" s="71" t="n">
        <f aca="false">F3479*J3479</f>
        <v>1</v>
      </c>
      <c r="P3479" s="71" t="n">
        <f aca="false">E3479*J3479</f>
        <v>0</v>
      </c>
    </row>
    <row r="3480" customFormat="false" ht="15" hidden="false" customHeight="false" outlineLevel="0" collapsed="false">
      <c r="A3480" s="71" t="s">
        <v>61</v>
      </c>
      <c r="B3480" s="71" t="s">
        <v>49</v>
      </c>
      <c r="C3480" s="71" t="s">
        <v>1273</v>
      </c>
      <c r="D3480" s="72" t="n">
        <v>0</v>
      </c>
      <c r="E3480" s="71" t="n">
        <v>0</v>
      </c>
      <c r="F3480" s="71" t="n">
        <v>1</v>
      </c>
      <c r="G3480" s="72" t="n">
        <v>158.95</v>
      </c>
      <c r="H3480" s="72" t="n">
        <v>158.95</v>
      </c>
      <c r="I3480" s="71" t="n">
        <f aca="false">IF(B3480&gt;=Settings!$B$23,1,0)</f>
        <v>0</v>
      </c>
      <c r="J3480" s="71" t="n">
        <v>1</v>
      </c>
      <c r="K3480" s="71" t="n">
        <f aca="false">F3480*I3480*J3480</f>
        <v>0</v>
      </c>
      <c r="L3480" s="71" t="n">
        <f aca="false">E3480*I3480*J3480</f>
        <v>0</v>
      </c>
      <c r="M3480" s="72" t="n">
        <f aca="false">G3480*I3480*J3480</f>
        <v>0</v>
      </c>
      <c r="N3480" s="72" t="n">
        <f aca="false">D3480*I3480*J3480</f>
        <v>-0</v>
      </c>
      <c r="O3480" s="71" t="n">
        <f aca="false">F3480*J3480</f>
        <v>1</v>
      </c>
      <c r="P3480" s="71" t="n">
        <f aca="false">E3480*J3480</f>
        <v>0</v>
      </c>
    </row>
    <row r="3481" customFormat="false" ht="15" hidden="false" customHeight="false" outlineLevel="0" collapsed="false">
      <c r="A3481" s="71" t="s">
        <v>59</v>
      </c>
      <c r="B3481" s="71" t="s">
        <v>49</v>
      </c>
      <c r="C3481" s="71" t="s">
        <v>955</v>
      </c>
      <c r="D3481" s="72" t="n">
        <v>0</v>
      </c>
      <c r="E3481" s="71" t="n">
        <v>0</v>
      </c>
      <c r="F3481" s="71" t="n">
        <v>16</v>
      </c>
      <c r="G3481" s="72" t="n">
        <v>1244.489</v>
      </c>
      <c r="H3481" s="72" t="n">
        <v>1244.489</v>
      </c>
      <c r="I3481" s="71" t="n">
        <f aca="false">IF(B3481&gt;=Settings!$B$23,1,0)</f>
        <v>0</v>
      </c>
      <c r="J3481" s="71" t="n">
        <v>1</v>
      </c>
      <c r="K3481" s="71" t="n">
        <f aca="false">F3481*I3481*J3481</f>
        <v>0</v>
      </c>
      <c r="L3481" s="71" t="n">
        <f aca="false">E3481*I3481*J3481</f>
        <v>0</v>
      </c>
      <c r="M3481" s="72" t="n">
        <f aca="false">G3481*I3481*J3481</f>
        <v>0</v>
      </c>
      <c r="N3481" s="72" t="n">
        <f aca="false">D3481*I3481*J3481</f>
        <v>-0</v>
      </c>
      <c r="O3481" s="71" t="n">
        <f aca="false">F3481*J3481</f>
        <v>16</v>
      </c>
      <c r="P3481" s="71" t="n">
        <f aca="false">E3481*J3481</f>
        <v>0</v>
      </c>
    </row>
    <row r="3482" customFormat="false" ht="15" hidden="false" customHeight="false" outlineLevel="0" collapsed="false">
      <c r="A3482" s="71" t="s">
        <v>59</v>
      </c>
      <c r="B3482" s="71" t="s">
        <v>49</v>
      </c>
      <c r="C3482" s="71" t="s">
        <v>954</v>
      </c>
      <c r="D3482" s="72" t="n">
        <v>0</v>
      </c>
      <c r="E3482" s="71" t="n">
        <v>0</v>
      </c>
      <c r="F3482" s="71" t="n">
        <v>1</v>
      </c>
      <c r="G3482" s="72" t="n">
        <v>119.95</v>
      </c>
      <c r="H3482" s="72" t="n">
        <v>119.95</v>
      </c>
      <c r="I3482" s="71" t="n">
        <f aca="false">IF(B3482&gt;=Settings!$B$23,1,0)</f>
        <v>0</v>
      </c>
      <c r="J3482" s="71" t="n">
        <v>1</v>
      </c>
      <c r="K3482" s="71" t="n">
        <f aca="false">F3482*I3482*J3482</f>
        <v>0</v>
      </c>
      <c r="L3482" s="71" t="n">
        <f aca="false">E3482*I3482*J3482</f>
        <v>0</v>
      </c>
      <c r="M3482" s="72" t="n">
        <f aca="false">G3482*I3482*J3482</f>
        <v>0</v>
      </c>
      <c r="N3482" s="72" t="n">
        <f aca="false">D3482*I3482*J3482</f>
        <v>-0</v>
      </c>
      <c r="O3482" s="71" t="n">
        <f aca="false">F3482*J3482</f>
        <v>1</v>
      </c>
      <c r="P3482" s="71" t="n">
        <f aca="false">E3482*J3482</f>
        <v>0</v>
      </c>
    </row>
    <row r="3483" customFormat="false" ht="15" hidden="false" customHeight="false" outlineLevel="0" collapsed="false">
      <c r="A3483" s="71" t="s">
        <v>59</v>
      </c>
      <c r="B3483" s="71" t="s">
        <v>49</v>
      </c>
      <c r="C3483" s="71" t="s">
        <v>956</v>
      </c>
      <c r="D3483" s="72" t="n">
        <v>0</v>
      </c>
      <c r="E3483" s="71" t="n">
        <v>0</v>
      </c>
      <c r="F3483" s="71" t="n">
        <v>12</v>
      </c>
      <c r="G3483" s="72" t="n">
        <v>557.104</v>
      </c>
      <c r="H3483" s="72" t="n">
        <v>557.104</v>
      </c>
      <c r="I3483" s="71" t="n">
        <f aca="false">IF(B3483&gt;=Settings!$B$23,1,0)</f>
        <v>0</v>
      </c>
      <c r="J3483" s="71" t="n">
        <v>1</v>
      </c>
      <c r="K3483" s="71" t="n">
        <f aca="false">F3483*I3483*J3483</f>
        <v>0</v>
      </c>
      <c r="L3483" s="71" t="n">
        <f aca="false">E3483*I3483*J3483</f>
        <v>0</v>
      </c>
      <c r="M3483" s="72" t="n">
        <f aca="false">G3483*I3483*J3483</f>
        <v>0</v>
      </c>
      <c r="N3483" s="72" t="n">
        <f aca="false">D3483*I3483*J3483</f>
        <v>-0</v>
      </c>
      <c r="O3483" s="71" t="n">
        <f aca="false">F3483*J3483</f>
        <v>12</v>
      </c>
      <c r="P3483" s="71" t="n">
        <f aca="false">E3483*J3483</f>
        <v>0</v>
      </c>
    </row>
    <row r="3484" customFormat="false" ht="15" hidden="false" customHeight="false" outlineLevel="0" collapsed="false">
      <c r="A3484" s="71" t="s">
        <v>59</v>
      </c>
      <c r="B3484" s="71" t="s">
        <v>49</v>
      </c>
      <c r="C3484" s="71" t="s">
        <v>958</v>
      </c>
      <c r="D3484" s="72" t="n">
        <v>0</v>
      </c>
      <c r="E3484" s="71" t="n">
        <v>0</v>
      </c>
      <c r="F3484" s="71" t="n">
        <v>63</v>
      </c>
      <c r="G3484" s="72" t="n">
        <v>567.561</v>
      </c>
      <c r="H3484" s="72" t="n">
        <v>567.561</v>
      </c>
      <c r="I3484" s="71" t="n">
        <f aca="false">IF(B3484&gt;=Settings!$B$23,1,0)</f>
        <v>0</v>
      </c>
      <c r="J3484" s="71" t="n">
        <v>1</v>
      </c>
      <c r="K3484" s="71" t="n">
        <f aca="false">F3484*I3484*J3484</f>
        <v>0</v>
      </c>
      <c r="L3484" s="71" t="n">
        <f aca="false">E3484*I3484*J3484</f>
        <v>0</v>
      </c>
      <c r="M3484" s="72" t="n">
        <f aca="false">G3484*I3484*J3484</f>
        <v>0</v>
      </c>
      <c r="N3484" s="72" t="n">
        <f aca="false">D3484*I3484*J3484</f>
        <v>-0</v>
      </c>
      <c r="O3484" s="71" t="n">
        <f aca="false">F3484*J3484</f>
        <v>63</v>
      </c>
      <c r="P3484" s="71" t="n">
        <f aca="false">E3484*J3484</f>
        <v>0</v>
      </c>
    </row>
    <row r="3485" customFormat="false" ht="15" hidden="false" customHeight="false" outlineLevel="0" collapsed="false">
      <c r="A3485" s="71" t="s">
        <v>61</v>
      </c>
      <c r="B3485" s="71" t="s">
        <v>49</v>
      </c>
      <c r="C3485" s="71" t="s">
        <v>1455</v>
      </c>
      <c r="D3485" s="72" t="n">
        <v>33.9</v>
      </c>
      <c r="E3485" s="71" t="n">
        <v>2</v>
      </c>
      <c r="F3485" s="71" t="n">
        <v>16</v>
      </c>
      <c r="G3485" s="72" t="n">
        <v>258.87</v>
      </c>
      <c r="H3485" s="72" t="n">
        <v>218.36</v>
      </c>
      <c r="I3485" s="71" t="n">
        <f aca="false">IF(B3485&gt;=Settings!$B$23,1,0)</f>
        <v>0</v>
      </c>
      <c r="J3485" s="71" t="n">
        <v>1</v>
      </c>
      <c r="K3485" s="71" t="n">
        <f aca="false">F3485*I3485*J3485</f>
        <v>0</v>
      </c>
      <c r="L3485" s="71" t="n">
        <f aca="false">E3485*I3485*J3485</f>
        <v>0</v>
      </c>
      <c r="M3485" s="72" t="n">
        <f aca="false">G3485*I3485*J3485</f>
        <v>0</v>
      </c>
      <c r="N3485" s="72" t="n">
        <f aca="false">D3485*I3485*J3485</f>
        <v>0</v>
      </c>
      <c r="O3485" s="71" t="n">
        <f aca="false">F3485*J3485</f>
        <v>16</v>
      </c>
      <c r="P3485" s="71" t="n">
        <f aca="false">E3485*J3485</f>
        <v>2</v>
      </c>
    </row>
    <row r="3486" customFormat="false" ht="15" hidden="false" customHeight="false" outlineLevel="0" collapsed="false">
      <c r="A3486" s="71" t="s">
        <v>60</v>
      </c>
      <c r="B3486" s="71" t="s">
        <v>49</v>
      </c>
      <c r="C3486" s="71" t="s">
        <v>689</v>
      </c>
      <c r="D3486" s="72" t="n">
        <v>0</v>
      </c>
      <c r="E3486" s="71" t="n">
        <v>0</v>
      </c>
      <c r="F3486" s="71" t="n">
        <v>9</v>
      </c>
      <c r="G3486" s="72" t="n">
        <v>1184.55</v>
      </c>
      <c r="H3486" s="72" t="n">
        <v>1184.55</v>
      </c>
      <c r="I3486" s="71" t="n">
        <f aca="false">IF(B3486&gt;=Settings!$B$23,1,0)</f>
        <v>0</v>
      </c>
      <c r="J3486" s="71" t="n">
        <v>1</v>
      </c>
      <c r="K3486" s="71" t="n">
        <f aca="false">F3486*I3486*J3486</f>
        <v>0</v>
      </c>
      <c r="L3486" s="71" t="n">
        <f aca="false">E3486*I3486*J3486</f>
        <v>0</v>
      </c>
      <c r="M3486" s="72" t="n">
        <f aca="false">G3486*I3486*J3486</f>
        <v>0</v>
      </c>
      <c r="N3486" s="72" t="n">
        <f aca="false">D3486*I3486*J3486</f>
        <v>-0</v>
      </c>
      <c r="O3486" s="71" t="n">
        <f aca="false">F3486*J3486</f>
        <v>9</v>
      </c>
      <c r="P3486" s="71" t="n">
        <f aca="false">E3486*J3486</f>
        <v>0</v>
      </c>
    </row>
    <row r="3487" customFormat="false" ht="15" hidden="false" customHeight="false" outlineLevel="0" collapsed="false">
      <c r="A3487" s="71" t="s">
        <v>61</v>
      </c>
      <c r="B3487" s="71" t="s">
        <v>49</v>
      </c>
      <c r="C3487" s="71" t="s">
        <v>139</v>
      </c>
      <c r="D3487" s="72" t="n">
        <v>0</v>
      </c>
      <c r="E3487" s="71" t="n">
        <v>0</v>
      </c>
      <c r="F3487" s="71" t="n">
        <v>3</v>
      </c>
      <c r="G3487" s="72" t="n">
        <v>190.78</v>
      </c>
      <c r="H3487" s="72" t="n">
        <v>182.6</v>
      </c>
      <c r="I3487" s="71" t="n">
        <f aca="false">IF(B3487&gt;=Settings!$B$23,1,0)</f>
        <v>0</v>
      </c>
      <c r="J3487" s="71" t="n">
        <v>1</v>
      </c>
      <c r="K3487" s="71" t="n">
        <f aca="false">F3487*I3487*J3487</f>
        <v>0</v>
      </c>
      <c r="L3487" s="71" t="n">
        <f aca="false">E3487*I3487*J3487</f>
        <v>0</v>
      </c>
      <c r="M3487" s="72" t="n">
        <f aca="false">G3487*I3487*J3487</f>
        <v>0</v>
      </c>
      <c r="N3487" s="72" t="n">
        <f aca="false">D3487*I3487*J3487</f>
        <v>-0</v>
      </c>
      <c r="O3487" s="71" t="n">
        <f aca="false">F3487*J3487</f>
        <v>3</v>
      </c>
      <c r="P3487" s="71" t="n">
        <f aca="false">E3487*J3487</f>
        <v>0</v>
      </c>
    </row>
    <row r="3488" customFormat="false" ht="15" hidden="false" customHeight="false" outlineLevel="0" collapsed="false">
      <c r="A3488" s="71" t="s">
        <v>59</v>
      </c>
      <c r="B3488" s="71" t="s">
        <v>49</v>
      </c>
      <c r="C3488" s="71" t="s">
        <v>2141</v>
      </c>
      <c r="D3488" s="72" t="n">
        <v>0</v>
      </c>
      <c r="E3488" s="71" t="n">
        <v>0</v>
      </c>
      <c r="F3488" s="71" t="n">
        <v>2</v>
      </c>
      <c r="G3488" s="72" t="n">
        <v>342.9</v>
      </c>
      <c r="H3488" s="72" t="n">
        <v>342.9</v>
      </c>
      <c r="I3488" s="71" t="n">
        <f aca="false">IF(B3488&gt;=Settings!$B$23,1,0)</f>
        <v>0</v>
      </c>
      <c r="J3488" s="71" t="n">
        <v>1</v>
      </c>
      <c r="K3488" s="71" t="n">
        <f aca="false">F3488*I3488*J3488</f>
        <v>0</v>
      </c>
      <c r="L3488" s="71" t="n">
        <f aca="false">E3488*I3488*J3488</f>
        <v>0</v>
      </c>
      <c r="M3488" s="72" t="n">
        <f aca="false">G3488*I3488*J3488</f>
        <v>0</v>
      </c>
      <c r="N3488" s="72" t="n">
        <f aca="false">D3488*I3488*J3488</f>
        <v>-0</v>
      </c>
      <c r="O3488" s="71" t="n">
        <f aca="false">F3488*J3488</f>
        <v>2</v>
      </c>
      <c r="P3488" s="71" t="n">
        <f aca="false">E3488*J3488</f>
        <v>0</v>
      </c>
    </row>
    <row r="3489" customFormat="false" ht="15" hidden="false" customHeight="false" outlineLevel="0" collapsed="false">
      <c r="A3489" s="71" t="s">
        <v>59</v>
      </c>
      <c r="B3489" s="71" t="s">
        <v>49</v>
      </c>
      <c r="C3489" s="71" t="s">
        <v>621</v>
      </c>
      <c r="D3489" s="72" t="n">
        <v>0</v>
      </c>
      <c r="E3489" s="71" t="n">
        <v>0</v>
      </c>
      <c r="F3489" s="71" t="n">
        <v>2</v>
      </c>
      <c r="G3489" s="72" t="n">
        <v>173.9</v>
      </c>
      <c r="H3489" s="72" t="n">
        <v>173.9</v>
      </c>
      <c r="I3489" s="71" t="n">
        <f aca="false">IF(B3489&gt;=Settings!$B$23,1,0)</f>
        <v>0</v>
      </c>
      <c r="J3489" s="71" t="n">
        <v>1</v>
      </c>
      <c r="K3489" s="71" t="n">
        <f aca="false">F3489*I3489*J3489</f>
        <v>0</v>
      </c>
      <c r="L3489" s="71" t="n">
        <f aca="false">E3489*I3489*J3489</f>
        <v>0</v>
      </c>
      <c r="M3489" s="72" t="n">
        <f aca="false">G3489*I3489*J3489</f>
        <v>0</v>
      </c>
      <c r="N3489" s="72" t="n">
        <f aca="false">D3489*I3489*J3489</f>
        <v>-0</v>
      </c>
      <c r="O3489" s="71" t="n">
        <f aca="false">F3489*J3489</f>
        <v>2</v>
      </c>
      <c r="P3489" s="71" t="n">
        <f aca="false">E3489*J3489</f>
        <v>0</v>
      </c>
    </row>
    <row r="3490" customFormat="false" ht="15" hidden="false" customHeight="false" outlineLevel="0" collapsed="false">
      <c r="A3490" s="71" t="s">
        <v>61</v>
      </c>
      <c r="B3490" s="71" t="s">
        <v>49</v>
      </c>
      <c r="C3490" s="71" t="s">
        <v>1383</v>
      </c>
      <c r="D3490" s="72" t="n">
        <v>0</v>
      </c>
      <c r="E3490" s="71" t="n">
        <v>0</v>
      </c>
      <c r="F3490" s="71" t="n">
        <v>13</v>
      </c>
      <c r="G3490" s="72" t="n">
        <v>1343.01</v>
      </c>
      <c r="H3490" s="72" t="n">
        <v>1325.77</v>
      </c>
      <c r="I3490" s="71" t="n">
        <f aca="false">IF(B3490&gt;=Settings!$B$23,1,0)</f>
        <v>0</v>
      </c>
      <c r="J3490" s="71" t="n">
        <v>1</v>
      </c>
      <c r="K3490" s="71" t="n">
        <f aca="false">F3490*I3490*J3490</f>
        <v>0</v>
      </c>
      <c r="L3490" s="71" t="n">
        <f aca="false">E3490*I3490*J3490</f>
        <v>0</v>
      </c>
      <c r="M3490" s="72" t="n">
        <f aca="false">G3490*I3490*J3490</f>
        <v>0</v>
      </c>
      <c r="N3490" s="72" t="n">
        <f aca="false">D3490*I3490*J3490</f>
        <v>-0</v>
      </c>
      <c r="O3490" s="71" t="n">
        <f aca="false">F3490*J3490</f>
        <v>13</v>
      </c>
      <c r="P3490" s="71" t="n">
        <f aca="false">E3490*J3490</f>
        <v>0</v>
      </c>
    </row>
    <row r="3491" customFormat="false" ht="15" hidden="false" customHeight="false" outlineLevel="0" collapsed="false">
      <c r="A3491" s="71" t="s">
        <v>59</v>
      </c>
      <c r="B3491" s="71" t="s">
        <v>49</v>
      </c>
      <c r="C3491" s="71" t="s">
        <v>1274</v>
      </c>
      <c r="D3491" s="72" t="n">
        <v>0</v>
      </c>
      <c r="E3491" s="71" t="n">
        <v>0</v>
      </c>
      <c r="F3491" s="71" t="n">
        <v>81</v>
      </c>
      <c r="G3491" s="72" t="n">
        <v>6954.614</v>
      </c>
      <c r="H3491" s="72" t="n">
        <v>6954.614</v>
      </c>
      <c r="I3491" s="71" t="n">
        <f aca="false">IF(B3491&gt;=Settings!$B$23,1,0)</f>
        <v>0</v>
      </c>
      <c r="J3491" s="71" t="n">
        <v>1</v>
      </c>
      <c r="K3491" s="71" t="n">
        <f aca="false">F3491*I3491*J3491</f>
        <v>0</v>
      </c>
      <c r="L3491" s="71" t="n">
        <f aca="false">E3491*I3491*J3491</f>
        <v>0</v>
      </c>
      <c r="M3491" s="72" t="n">
        <f aca="false">G3491*I3491*J3491</f>
        <v>0</v>
      </c>
      <c r="N3491" s="72" t="n">
        <f aca="false">D3491*I3491*J3491</f>
        <v>-0</v>
      </c>
      <c r="O3491" s="71" t="n">
        <f aca="false">F3491*J3491</f>
        <v>81</v>
      </c>
      <c r="P3491" s="71" t="n">
        <f aca="false">E3491*J3491</f>
        <v>0</v>
      </c>
    </row>
    <row r="3492" customFormat="false" ht="15" hidden="false" customHeight="false" outlineLevel="0" collapsed="false">
      <c r="A3492" s="71" t="s">
        <v>61</v>
      </c>
      <c r="B3492" s="71" t="s">
        <v>49</v>
      </c>
      <c r="C3492" s="71" t="s">
        <v>923</v>
      </c>
      <c r="D3492" s="72" t="n">
        <v>0</v>
      </c>
      <c r="E3492" s="71" t="n">
        <v>0</v>
      </c>
      <c r="F3492" s="71" t="n">
        <v>10</v>
      </c>
      <c r="G3492" s="72" t="n">
        <v>964.98</v>
      </c>
      <c r="H3492" s="72" t="n">
        <v>964.98</v>
      </c>
      <c r="I3492" s="71" t="n">
        <f aca="false">IF(B3492&gt;=Settings!$B$23,1,0)</f>
        <v>0</v>
      </c>
      <c r="J3492" s="71" t="n">
        <v>1</v>
      </c>
      <c r="K3492" s="71" t="n">
        <f aca="false">F3492*I3492*J3492</f>
        <v>0</v>
      </c>
      <c r="L3492" s="71" t="n">
        <f aca="false">E3492*I3492*J3492</f>
        <v>0</v>
      </c>
      <c r="M3492" s="72" t="n">
        <f aca="false">G3492*I3492*J3492</f>
        <v>0</v>
      </c>
      <c r="N3492" s="72" t="n">
        <f aca="false">D3492*I3492*J3492</f>
        <v>-0</v>
      </c>
      <c r="O3492" s="71" t="n">
        <f aca="false">F3492*J3492</f>
        <v>10</v>
      </c>
      <c r="P3492" s="71" t="n">
        <f aca="false">E3492*J3492</f>
        <v>0</v>
      </c>
    </row>
    <row r="3493" customFormat="false" ht="15" hidden="false" customHeight="false" outlineLevel="0" collapsed="false">
      <c r="A3493" s="71" t="s">
        <v>60</v>
      </c>
      <c r="B3493" s="71" t="s">
        <v>49</v>
      </c>
      <c r="C3493" s="71" t="s">
        <v>1427</v>
      </c>
      <c r="D3493" s="72" t="n">
        <v>0</v>
      </c>
      <c r="E3493" s="71" t="n">
        <v>0</v>
      </c>
      <c r="F3493" s="71" t="n">
        <v>4</v>
      </c>
      <c r="G3493" s="72" t="n">
        <v>499.8</v>
      </c>
      <c r="H3493" s="72" t="n">
        <v>499.8</v>
      </c>
      <c r="I3493" s="71" t="n">
        <f aca="false">IF(B3493&gt;=Settings!$B$23,1,0)</f>
        <v>0</v>
      </c>
      <c r="J3493" s="71" t="n">
        <v>1</v>
      </c>
      <c r="K3493" s="71" t="n">
        <f aca="false">F3493*I3493*J3493</f>
        <v>0</v>
      </c>
      <c r="L3493" s="71" t="n">
        <f aca="false">E3493*I3493*J3493</f>
        <v>0</v>
      </c>
      <c r="M3493" s="72" t="n">
        <f aca="false">G3493*I3493*J3493</f>
        <v>0</v>
      </c>
      <c r="N3493" s="72" t="n">
        <f aca="false">D3493*I3493*J3493</f>
        <v>-0</v>
      </c>
      <c r="O3493" s="71" t="n">
        <f aca="false">F3493*J3493</f>
        <v>4</v>
      </c>
      <c r="P3493" s="71" t="n">
        <f aca="false">E3493*J3493</f>
        <v>0</v>
      </c>
    </row>
    <row r="3494" customFormat="false" ht="15" hidden="false" customHeight="false" outlineLevel="0" collapsed="false">
      <c r="A3494" s="71" t="s">
        <v>59</v>
      </c>
      <c r="B3494" s="71" t="s">
        <v>49</v>
      </c>
      <c r="C3494" s="71" t="s">
        <v>1054</v>
      </c>
      <c r="D3494" s="72" t="n">
        <v>0</v>
      </c>
      <c r="E3494" s="71" t="n">
        <v>0</v>
      </c>
      <c r="F3494" s="71" t="n">
        <v>8</v>
      </c>
      <c r="G3494" s="72" t="n">
        <v>546.545</v>
      </c>
      <c r="H3494" s="72" t="n">
        <v>546.545</v>
      </c>
      <c r="I3494" s="71" t="n">
        <f aca="false">IF(B3494&gt;=Settings!$B$23,1,0)</f>
        <v>0</v>
      </c>
      <c r="J3494" s="71" t="n">
        <v>1</v>
      </c>
      <c r="K3494" s="71" t="n">
        <f aca="false">F3494*I3494*J3494</f>
        <v>0</v>
      </c>
      <c r="L3494" s="71" t="n">
        <f aca="false">E3494*I3494*J3494</f>
        <v>0</v>
      </c>
      <c r="M3494" s="72" t="n">
        <f aca="false">G3494*I3494*J3494</f>
        <v>0</v>
      </c>
      <c r="N3494" s="72" t="n">
        <f aca="false">D3494*I3494*J3494</f>
        <v>-0</v>
      </c>
      <c r="O3494" s="71" t="n">
        <f aca="false">F3494*J3494</f>
        <v>8</v>
      </c>
      <c r="P3494" s="71" t="n">
        <f aca="false">E3494*J3494</f>
        <v>0</v>
      </c>
    </row>
    <row r="3495" customFormat="false" ht="15" hidden="false" customHeight="false" outlineLevel="0" collapsed="false">
      <c r="A3495" s="71" t="s">
        <v>59</v>
      </c>
      <c r="B3495" s="71" t="s">
        <v>49</v>
      </c>
      <c r="C3495" s="71" t="s">
        <v>2156</v>
      </c>
      <c r="D3495" s="72" t="n">
        <v>0</v>
      </c>
      <c r="E3495" s="71" t="n">
        <v>0</v>
      </c>
      <c r="F3495" s="71" t="n">
        <v>2</v>
      </c>
      <c r="G3495" s="72" t="n">
        <v>187.9</v>
      </c>
      <c r="H3495" s="72" t="n">
        <v>187.9</v>
      </c>
      <c r="I3495" s="71" t="n">
        <f aca="false">IF(B3495&gt;=Settings!$B$23,1,0)</f>
        <v>0</v>
      </c>
      <c r="J3495" s="71" t="n">
        <v>1</v>
      </c>
      <c r="K3495" s="71" t="n">
        <f aca="false">F3495*I3495*J3495</f>
        <v>0</v>
      </c>
      <c r="L3495" s="71" t="n">
        <f aca="false">E3495*I3495*J3495</f>
        <v>0</v>
      </c>
      <c r="M3495" s="72" t="n">
        <f aca="false">G3495*I3495*J3495</f>
        <v>0</v>
      </c>
      <c r="N3495" s="72" t="n">
        <f aca="false">D3495*I3495*J3495</f>
        <v>-0</v>
      </c>
      <c r="O3495" s="71" t="n">
        <f aca="false">F3495*J3495</f>
        <v>2</v>
      </c>
      <c r="P3495" s="71" t="n">
        <f aca="false">E3495*J3495</f>
        <v>0</v>
      </c>
    </row>
    <row r="3496" customFormat="false" ht="15" hidden="false" customHeight="false" outlineLevel="0" collapsed="false">
      <c r="A3496" s="71" t="s">
        <v>61</v>
      </c>
      <c r="B3496" s="71" t="s">
        <v>49</v>
      </c>
      <c r="C3496" s="71" t="s">
        <v>958</v>
      </c>
      <c r="D3496" s="72" t="n">
        <v>0</v>
      </c>
      <c r="E3496" s="71" t="n">
        <v>0</v>
      </c>
      <c r="F3496" s="71" t="n">
        <v>3</v>
      </c>
      <c r="G3496" s="72" t="n">
        <v>25.23</v>
      </c>
      <c r="H3496" s="72" t="n">
        <v>23.89</v>
      </c>
      <c r="I3496" s="71" t="n">
        <f aca="false">IF(B3496&gt;=Settings!$B$23,1,0)</f>
        <v>0</v>
      </c>
      <c r="J3496" s="71" t="n">
        <v>1</v>
      </c>
      <c r="K3496" s="71" t="n">
        <f aca="false">F3496*I3496*J3496</f>
        <v>0</v>
      </c>
      <c r="L3496" s="71" t="n">
        <f aca="false">E3496*I3496*J3496</f>
        <v>0</v>
      </c>
      <c r="M3496" s="72" t="n">
        <f aca="false">G3496*I3496*J3496</f>
        <v>0</v>
      </c>
      <c r="N3496" s="72" t="n">
        <f aca="false">D3496*I3496*J3496</f>
        <v>-0</v>
      </c>
      <c r="O3496" s="71" t="n">
        <f aca="false">F3496*J3496</f>
        <v>3</v>
      </c>
      <c r="P3496" s="71" t="n">
        <f aca="false">E3496*J3496</f>
        <v>0</v>
      </c>
    </row>
    <row r="3497" customFormat="false" ht="15" hidden="false" customHeight="false" outlineLevel="0" collapsed="false">
      <c r="A3497" s="71" t="s">
        <v>59</v>
      </c>
      <c r="B3497" s="71" t="s">
        <v>49</v>
      </c>
      <c r="C3497" s="71" t="s">
        <v>2130</v>
      </c>
      <c r="D3497" s="72" t="n">
        <v>0</v>
      </c>
      <c r="E3497" s="71" t="n">
        <v>0</v>
      </c>
      <c r="F3497" s="71" t="n">
        <v>2</v>
      </c>
      <c r="G3497" s="72" t="n">
        <v>269.9</v>
      </c>
      <c r="H3497" s="72" t="n">
        <v>269.9</v>
      </c>
      <c r="I3497" s="71" t="n">
        <f aca="false">IF(B3497&gt;=Settings!$B$23,1,0)</f>
        <v>0</v>
      </c>
      <c r="J3497" s="71" t="n">
        <v>1</v>
      </c>
      <c r="K3497" s="71" t="n">
        <f aca="false">F3497*I3497*J3497</f>
        <v>0</v>
      </c>
      <c r="L3497" s="71" t="n">
        <f aca="false">E3497*I3497*J3497</f>
        <v>0</v>
      </c>
      <c r="M3497" s="72" t="n">
        <f aca="false">G3497*I3497*J3497</f>
        <v>0</v>
      </c>
      <c r="N3497" s="72" t="n">
        <f aca="false">D3497*I3497*J3497</f>
        <v>-0</v>
      </c>
      <c r="O3497" s="71" t="n">
        <f aca="false">F3497*J3497</f>
        <v>2</v>
      </c>
      <c r="P3497" s="71" t="n">
        <f aca="false">E3497*J3497</f>
        <v>0</v>
      </c>
    </row>
    <row r="3498" customFormat="false" ht="15" hidden="false" customHeight="false" outlineLevel="0" collapsed="false">
      <c r="A3498" s="71" t="s">
        <v>59</v>
      </c>
      <c r="B3498" s="71" t="s">
        <v>49</v>
      </c>
      <c r="C3498" s="71" t="s">
        <v>1056</v>
      </c>
      <c r="D3498" s="72" t="n">
        <v>0</v>
      </c>
      <c r="E3498" s="71" t="n">
        <v>0</v>
      </c>
      <c r="F3498" s="71" t="n">
        <v>2</v>
      </c>
      <c r="G3498" s="72" t="n">
        <v>376.08</v>
      </c>
      <c r="H3498" s="72" t="n">
        <v>376.08</v>
      </c>
      <c r="I3498" s="71" t="n">
        <f aca="false">IF(B3498&gt;=Settings!$B$23,1,0)</f>
        <v>0</v>
      </c>
      <c r="J3498" s="71" t="n">
        <v>1</v>
      </c>
      <c r="K3498" s="71" t="n">
        <f aca="false">F3498*I3498*J3498</f>
        <v>0</v>
      </c>
      <c r="L3498" s="71" t="n">
        <f aca="false">E3498*I3498*J3498</f>
        <v>0</v>
      </c>
      <c r="M3498" s="72" t="n">
        <f aca="false">G3498*I3498*J3498</f>
        <v>0</v>
      </c>
      <c r="N3498" s="72" t="n">
        <f aca="false">D3498*I3498*J3498</f>
        <v>-0</v>
      </c>
      <c r="O3498" s="71" t="n">
        <f aca="false">F3498*J3498</f>
        <v>2</v>
      </c>
      <c r="P3498" s="71" t="n">
        <f aca="false">E3498*J3498</f>
        <v>0</v>
      </c>
    </row>
    <row r="3499" customFormat="false" ht="15" hidden="false" customHeight="false" outlineLevel="0" collapsed="false">
      <c r="A3499" s="71" t="s">
        <v>60</v>
      </c>
      <c r="B3499" s="71" t="s">
        <v>49</v>
      </c>
      <c r="C3499" s="71" t="s">
        <v>1117</v>
      </c>
      <c r="D3499" s="72" t="n">
        <v>91.8</v>
      </c>
      <c r="E3499" s="71" t="n">
        <v>4</v>
      </c>
      <c r="F3499" s="71" t="n">
        <v>70</v>
      </c>
      <c r="G3499" s="72" t="n">
        <v>1606.5</v>
      </c>
      <c r="H3499" s="72" t="n">
        <v>1513.56</v>
      </c>
      <c r="I3499" s="71" t="n">
        <f aca="false">IF(B3499&gt;=Settings!$B$23,1,0)</f>
        <v>0</v>
      </c>
      <c r="J3499" s="71" t="n">
        <v>1</v>
      </c>
      <c r="K3499" s="71" t="n">
        <f aca="false">F3499*I3499*J3499</f>
        <v>0</v>
      </c>
      <c r="L3499" s="71" t="n">
        <f aca="false">E3499*I3499*J3499</f>
        <v>0</v>
      </c>
      <c r="M3499" s="72" t="n">
        <f aca="false">G3499*I3499*J3499</f>
        <v>0</v>
      </c>
      <c r="N3499" s="72" t="n">
        <f aca="false">D3499*I3499*J3499</f>
        <v>0</v>
      </c>
      <c r="O3499" s="71" t="n">
        <f aca="false">F3499*J3499</f>
        <v>70</v>
      </c>
      <c r="P3499" s="71" t="n">
        <f aca="false">E3499*J3499</f>
        <v>4</v>
      </c>
    </row>
    <row r="3500" customFormat="false" ht="15" hidden="false" customHeight="false" outlineLevel="0" collapsed="false">
      <c r="A3500" s="71" t="s">
        <v>61</v>
      </c>
      <c r="B3500" s="71" t="s">
        <v>49</v>
      </c>
      <c r="C3500" s="71" t="s">
        <v>1299</v>
      </c>
      <c r="D3500" s="72" t="n">
        <v>17.83</v>
      </c>
      <c r="E3500" s="71" t="n">
        <v>5</v>
      </c>
      <c r="F3500" s="71" t="n">
        <v>97</v>
      </c>
      <c r="G3500" s="72" t="n">
        <v>365.86</v>
      </c>
      <c r="H3500" s="72" t="n">
        <v>336.87</v>
      </c>
      <c r="I3500" s="71" t="n">
        <f aca="false">IF(B3500&gt;=Settings!$B$23,1,0)</f>
        <v>0</v>
      </c>
      <c r="J3500" s="71" t="n">
        <v>1</v>
      </c>
      <c r="K3500" s="71" t="n">
        <f aca="false">F3500*I3500*J3500</f>
        <v>0</v>
      </c>
      <c r="L3500" s="71" t="n">
        <f aca="false">E3500*I3500*J3500</f>
        <v>0</v>
      </c>
      <c r="M3500" s="72" t="n">
        <f aca="false">G3500*I3500*J3500</f>
        <v>0</v>
      </c>
      <c r="N3500" s="72" t="n">
        <f aca="false">D3500*I3500*J3500</f>
        <v>0</v>
      </c>
      <c r="O3500" s="71" t="n">
        <f aca="false">F3500*J3500</f>
        <v>97</v>
      </c>
      <c r="P3500" s="71" t="n">
        <f aca="false">E3500*J3500</f>
        <v>5</v>
      </c>
    </row>
    <row r="3501" customFormat="false" ht="15" hidden="false" customHeight="false" outlineLevel="0" collapsed="false">
      <c r="A3501" s="71" t="s">
        <v>59</v>
      </c>
      <c r="B3501" s="71" t="s">
        <v>49</v>
      </c>
      <c r="C3501" s="71" t="s">
        <v>660</v>
      </c>
      <c r="D3501" s="72" t="n">
        <v>0</v>
      </c>
      <c r="E3501" s="71" t="n">
        <v>0</v>
      </c>
      <c r="F3501" s="71" t="n">
        <v>1</v>
      </c>
      <c r="G3501" s="72" t="n">
        <v>51.45</v>
      </c>
      <c r="H3501" s="72" t="n">
        <v>51.45</v>
      </c>
      <c r="I3501" s="71" t="n">
        <f aca="false">IF(B3501&gt;=Settings!$B$23,1,0)</f>
        <v>0</v>
      </c>
      <c r="J3501" s="71" t="n">
        <v>1</v>
      </c>
      <c r="K3501" s="71" t="n">
        <f aca="false">F3501*I3501*J3501</f>
        <v>0</v>
      </c>
      <c r="L3501" s="71" t="n">
        <f aca="false">E3501*I3501*J3501</f>
        <v>0</v>
      </c>
      <c r="M3501" s="72" t="n">
        <f aca="false">G3501*I3501*J3501</f>
        <v>0</v>
      </c>
      <c r="N3501" s="72" t="n">
        <f aca="false">D3501*I3501*J3501</f>
        <v>-0</v>
      </c>
      <c r="O3501" s="71" t="n">
        <f aca="false">F3501*J3501</f>
        <v>1</v>
      </c>
      <c r="P3501" s="71" t="n">
        <f aca="false">E3501*J3501</f>
        <v>0</v>
      </c>
    </row>
    <row r="3502" customFormat="false" ht="15" hidden="false" customHeight="false" outlineLevel="0" collapsed="false">
      <c r="A3502" s="71" t="s">
        <v>61</v>
      </c>
      <c r="B3502" s="71" t="s">
        <v>49</v>
      </c>
      <c r="C3502" s="71" t="s">
        <v>920</v>
      </c>
      <c r="D3502" s="72" t="n">
        <v>159.95</v>
      </c>
      <c r="E3502" s="71" t="n">
        <v>1</v>
      </c>
      <c r="F3502" s="71" t="n">
        <v>5</v>
      </c>
      <c r="G3502" s="72" t="n">
        <v>715.21</v>
      </c>
      <c r="H3502" s="72" t="n">
        <v>535.02</v>
      </c>
      <c r="I3502" s="71" t="n">
        <f aca="false">IF(B3502&gt;=Settings!$B$23,1,0)</f>
        <v>0</v>
      </c>
      <c r="J3502" s="71" t="n">
        <v>1</v>
      </c>
      <c r="K3502" s="71" t="n">
        <f aca="false">F3502*I3502*J3502</f>
        <v>0</v>
      </c>
      <c r="L3502" s="71" t="n">
        <f aca="false">E3502*I3502*J3502</f>
        <v>0</v>
      </c>
      <c r="M3502" s="72" t="n">
        <f aca="false">G3502*I3502*J3502</f>
        <v>0</v>
      </c>
      <c r="N3502" s="72" t="n">
        <f aca="false">D3502*I3502*J3502</f>
        <v>0</v>
      </c>
      <c r="O3502" s="71" t="n">
        <f aca="false">F3502*J3502</f>
        <v>5</v>
      </c>
      <c r="P3502" s="71" t="n">
        <f aca="false">E3502*J3502</f>
        <v>1</v>
      </c>
    </row>
    <row r="3503" customFormat="false" ht="15" hidden="false" customHeight="false" outlineLevel="0" collapsed="false">
      <c r="A3503" s="71" t="s">
        <v>59</v>
      </c>
      <c r="B3503" s="71" t="s">
        <v>49</v>
      </c>
      <c r="C3503" s="71" t="s">
        <v>627</v>
      </c>
      <c r="D3503" s="72" t="n">
        <v>0</v>
      </c>
      <c r="E3503" s="71" t="n">
        <v>0</v>
      </c>
      <c r="F3503" s="71" t="n">
        <v>1</v>
      </c>
      <c r="G3503" s="72" t="n">
        <v>104.95</v>
      </c>
      <c r="H3503" s="72" t="n">
        <v>104.95</v>
      </c>
      <c r="I3503" s="71" t="n">
        <f aca="false">IF(B3503&gt;=Settings!$B$23,1,0)</f>
        <v>0</v>
      </c>
      <c r="J3503" s="71" t="n">
        <v>1</v>
      </c>
      <c r="K3503" s="71" t="n">
        <f aca="false">F3503*I3503*J3503</f>
        <v>0</v>
      </c>
      <c r="L3503" s="71" t="n">
        <f aca="false">E3503*I3503*J3503</f>
        <v>0</v>
      </c>
      <c r="M3503" s="72" t="n">
        <f aca="false">G3503*I3503*J3503</f>
        <v>0</v>
      </c>
      <c r="N3503" s="72" t="n">
        <f aca="false">D3503*I3503*J3503</f>
        <v>-0</v>
      </c>
      <c r="O3503" s="71" t="n">
        <f aca="false">F3503*J3503</f>
        <v>1</v>
      </c>
      <c r="P3503" s="71" t="n">
        <f aca="false">E3503*J3503</f>
        <v>0</v>
      </c>
    </row>
    <row r="3504" customFormat="false" ht="15" hidden="false" customHeight="false" outlineLevel="0" collapsed="false">
      <c r="A3504" s="71" t="s">
        <v>59</v>
      </c>
      <c r="B3504" s="71" t="s">
        <v>49</v>
      </c>
      <c r="C3504" s="71" t="s">
        <v>689</v>
      </c>
      <c r="D3504" s="72" t="n">
        <v>0</v>
      </c>
      <c r="E3504" s="71" t="n">
        <v>0</v>
      </c>
      <c r="F3504" s="71" t="n">
        <v>1</v>
      </c>
      <c r="G3504" s="72" t="n">
        <v>119.95</v>
      </c>
      <c r="H3504" s="72" t="n">
        <v>119.95</v>
      </c>
      <c r="I3504" s="71" t="n">
        <f aca="false">IF(B3504&gt;=Settings!$B$23,1,0)</f>
        <v>0</v>
      </c>
      <c r="J3504" s="71" t="n">
        <v>1</v>
      </c>
      <c r="K3504" s="71" t="n">
        <f aca="false">F3504*I3504*J3504</f>
        <v>0</v>
      </c>
      <c r="L3504" s="71" t="n">
        <f aca="false">E3504*I3504*J3504</f>
        <v>0</v>
      </c>
      <c r="M3504" s="72" t="n">
        <f aca="false">G3504*I3504*J3504</f>
        <v>0</v>
      </c>
      <c r="N3504" s="72" t="n">
        <f aca="false">D3504*I3504*J3504</f>
        <v>-0</v>
      </c>
      <c r="O3504" s="71" t="n">
        <f aca="false">F3504*J3504</f>
        <v>1</v>
      </c>
      <c r="P3504" s="71" t="n">
        <f aca="false">E3504*J3504</f>
        <v>0</v>
      </c>
    </row>
    <row r="3505" customFormat="false" ht="15" hidden="false" customHeight="false" outlineLevel="0" collapsed="false">
      <c r="A3505" s="71" t="s">
        <v>61</v>
      </c>
      <c r="B3505" s="71" t="s">
        <v>49</v>
      </c>
      <c r="C3505" s="71" t="s">
        <v>1123</v>
      </c>
      <c r="D3505" s="72" t="n">
        <v>0</v>
      </c>
      <c r="E3505" s="71" t="n">
        <v>0</v>
      </c>
      <c r="F3505" s="71" t="n">
        <v>1</v>
      </c>
      <c r="G3505" s="72" t="n">
        <v>77.23</v>
      </c>
      <c r="H3505" s="72" t="n">
        <v>77.23</v>
      </c>
      <c r="I3505" s="71" t="n">
        <f aca="false">IF(B3505&gt;=Settings!$B$23,1,0)</f>
        <v>0</v>
      </c>
      <c r="J3505" s="71" t="n">
        <v>1</v>
      </c>
      <c r="K3505" s="71" t="n">
        <f aca="false">F3505*I3505*J3505</f>
        <v>0</v>
      </c>
      <c r="L3505" s="71" t="n">
        <f aca="false">E3505*I3505*J3505</f>
        <v>0</v>
      </c>
      <c r="M3505" s="72" t="n">
        <f aca="false">G3505*I3505*J3505</f>
        <v>0</v>
      </c>
      <c r="N3505" s="72" t="n">
        <f aca="false">D3505*I3505*J3505</f>
        <v>-0</v>
      </c>
      <c r="O3505" s="71" t="n">
        <f aca="false">F3505*J3505</f>
        <v>1</v>
      </c>
      <c r="P3505" s="71" t="n">
        <f aca="false">E3505*J3505</f>
        <v>0</v>
      </c>
    </row>
    <row r="3506" customFormat="false" ht="15" hidden="false" customHeight="false" outlineLevel="0" collapsed="false">
      <c r="A3506" s="71" t="s">
        <v>59</v>
      </c>
      <c r="B3506" s="71" t="s">
        <v>49</v>
      </c>
      <c r="C3506" s="71" t="s">
        <v>882</v>
      </c>
      <c r="D3506" s="72" t="n">
        <v>0</v>
      </c>
      <c r="E3506" s="71" t="n">
        <v>0</v>
      </c>
      <c r="F3506" s="71" t="n">
        <v>1</v>
      </c>
      <c r="G3506" s="72" t="n">
        <v>160.29</v>
      </c>
      <c r="H3506" s="72" t="n">
        <v>160.29</v>
      </c>
      <c r="I3506" s="71" t="n">
        <f aca="false">IF(B3506&gt;=Settings!$B$23,1,0)</f>
        <v>0</v>
      </c>
      <c r="J3506" s="71" t="n">
        <v>1</v>
      </c>
      <c r="K3506" s="71" t="n">
        <f aca="false">F3506*I3506*J3506</f>
        <v>0</v>
      </c>
      <c r="L3506" s="71" t="n">
        <f aca="false">E3506*I3506*J3506</f>
        <v>0</v>
      </c>
      <c r="M3506" s="72" t="n">
        <f aca="false">G3506*I3506*J3506</f>
        <v>0</v>
      </c>
      <c r="N3506" s="72" t="n">
        <f aca="false">D3506*I3506*J3506</f>
        <v>-0</v>
      </c>
      <c r="O3506" s="71" t="n">
        <f aca="false">F3506*J3506</f>
        <v>1</v>
      </c>
      <c r="P3506" s="71" t="n">
        <f aca="false">E3506*J3506</f>
        <v>0</v>
      </c>
    </row>
    <row r="3507" customFormat="false" ht="15" hidden="false" customHeight="false" outlineLevel="0" collapsed="false">
      <c r="A3507" s="71" t="s">
        <v>61</v>
      </c>
      <c r="B3507" s="71" t="s">
        <v>49</v>
      </c>
      <c r="C3507" s="71" t="s">
        <v>1034</v>
      </c>
      <c r="D3507" s="72" t="n">
        <v>8.95</v>
      </c>
      <c r="E3507" s="71" t="n">
        <v>1</v>
      </c>
      <c r="F3507" s="71" t="n">
        <v>4</v>
      </c>
      <c r="G3507" s="72" t="n">
        <v>34.18</v>
      </c>
      <c r="H3507" s="72" t="n">
        <v>25.23</v>
      </c>
      <c r="I3507" s="71" t="n">
        <f aca="false">IF(B3507&gt;=Settings!$B$23,1,0)</f>
        <v>0</v>
      </c>
      <c r="J3507" s="71" t="n">
        <v>1</v>
      </c>
      <c r="K3507" s="71" t="n">
        <f aca="false">F3507*I3507*J3507</f>
        <v>0</v>
      </c>
      <c r="L3507" s="71" t="n">
        <f aca="false">E3507*I3507*J3507</f>
        <v>0</v>
      </c>
      <c r="M3507" s="72" t="n">
        <f aca="false">G3507*I3507*J3507</f>
        <v>0</v>
      </c>
      <c r="N3507" s="72" t="n">
        <f aca="false">D3507*I3507*J3507</f>
        <v>0</v>
      </c>
      <c r="O3507" s="71" t="n">
        <f aca="false">F3507*J3507</f>
        <v>4</v>
      </c>
      <c r="P3507" s="71" t="n">
        <f aca="false">E3507*J3507</f>
        <v>1</v>
      </c>
    </row>
    <row r="3508" customFormat="false" ht="15" hidden="false" customHeight="false" outlineLevel="0" collapsed="false">
      <c r="A3508" s="71" t="s">
        <v>59</v>
      </c>
      <c r="B3508" s="71" t="s">
        <v>49</v>
      </c>
      <c r="C3508" s="71" t="s">
        <v>1165</v>
      </c>
      <c r="D3508" s="72" t="n">
        <v>0</v>
      </c>
      <c r="E3508" s="71" t="n">
        <v>0</v>
      </c>
      <c r="F3508" s="71" t="n">
        <v>2</v>
      </c>
      <c r="G3508" s="72" t="n">
        <v>299.9</v>
      </c>
      <c r="H3508" s="72" t="n">
        <v>299.9</v>
      </c>
      <c r="I3508" s="71" t="n">
        <f aca="false">IF(B3508&gt;=Settings!$B$23,1,0)</f>
        <v>0</v>
      </c>
      <c r="J3508" s="71" t="n">
        <v>1</v>
      </c>
      <c r="K3508" s="71" t="n">
        <f aca="false">F3508*I3508*J3508</f>
        <v>0</v>
      </c>
      <c r="L3508" s="71" t="n">
        <f aca="false">E3508*I3508*J3508</f>
        <v>0</v>
      </c>
      <c r="M3508" s="72" t="n">
        <f aca="false">G3508*I3508*J3508</f>
        <v>0</v>
      </c>
      <c r="N3508" s="72" t="n">
        <f aca="false">D3508*I3508*J3508</f>
        <v>-0</v>
      </c>
      <c r="O3508" s="71" t="n">
        <f aca="false">F3508*J3508</f>
        <v>2</v>
      </c>
      <c r="P3508" s="71" t="n">
        <f aca="false">E3508*J3508</f>
        <v>0</v>
      </c>
    </row>
    <row r="3509" customFormat="false" ht="15" hidden="false" customHeight="false" outlineLevel="0" collapsed="false">
      <c r="A3509" s="71" t="s">
        <v>59</v>
      </c>
      <c r="B3509" s="71" t="s">
        <v>49</v>
      </c>
      <c r="C3509" s="71" t="s">
        <v>1003</v>
      </c>
      <c r="D3509" s="72" t="n">
        <v>0</v>
      </c>
      <c r="E3509" s="71" t="n">
        <v>0</v>
      </c>
      <c r="F3509" s="71" t="n">
        <v>1</v>
      </c>
      <c r="G3509" s="72" t="n">
        <v>139.95</v>
      </c>
      <c r="H3509" s="72" t="n">
        <v>139.95</v>
      </c>
      <c r="I3509" s="71" t="n">
        <f aca="false">IF(B3509&gt;=Settings!$B$23,1,0)</f>
        <v>0</v>
      </c>
      <c r="J3509" s="71" t="n">
        <v>1</v>
      </c>
      <c r="K3509" s="71" t="n">
        <f aca="false">F3509*I3509*J3509</f>
        <v>0</v>
      </c>
      <c r="L3509" s="71" t="n">
        <f aca="false">E3509*I3509*J3509</f>
        <v>0</v>
      </c>
      <c r="M3509" s="72" t="n">
        <f aca="false">G3509*I3509*J3509</f>
        <v>0</v>
      </c>
      <c r="N3509" s="72" t="n">
        <f aca="false">D3509*I3509*J3509</f>
        <v>-0</v>
      </c>
      <c r="O3509" s="71" t="n">
        <f aca="false">F3509*J3509</f>
        <v>1</v>
      </c>
      <c r="P3509" s="71" t="n">
        <f aca="false">E3509*J3509</f>
        <v>0</v>
      </c>
    </row>
    <row r="3510" customFormat="false" ht="15" hidden="false" customHeight="false" outlineLevel="0" collapsed="false">
      <c r="A3510" s="71" t="s">
        <v>59</v>
      </c>
      <c r="B3510" s="71" t="s">
        <v>49</v>
      </c>
      <c r="C3510" s="71" t="s">
        <v>2178</v>
      </c>
      <c r="D3510" s="72" t="n">
        <v>0</v>
      </c>
      <c r="E3510" s="71" t="n">
        <v>0</v>
      </c>
      <c r="F3510" s="71" t="n">
        <v>1</v>
      </c>
      <c r="G3510" s="72" t="n">
        <v>260.95</v>
      </c>
      <c r="H3510" s="72" t="n">
        <v>260.95</v>
      </c>
      <c r="I3510" s="71" t="n">
        <f aca="false">IF(B3510&gt;=Settings!$B$23,1,0)</f>
        <v>0</v>
      </c>
      <c r="J3510" s="71" t="n">
        <v>1</v>
      </c>
      <c r="K3510" s="71" t="n">
        <f aca="false">F3510*I3510*J3510</f>
        <v>0</v>
      </c>
      <c r="L3510" s="71" t="n">
        <f aca="false">E3510*I3510*J3510</f>
        <v>0</v>
      </c>
      <c r="M3510" s="72" t="n">
        <f aca="false">G3510*I3510*J3510</f>
        <v>0</v>
      </c>
      <c r="N3510" s="72" t="n">
        <f aca="false">D3510*I3510*J3510</f>
        <v>-0</v>
      </c>
      <c r="O3510" s="71" t="n">
        <f aca="false">F3510*J3510</f>
        <v>1</v>
      </c>
      <c r="P3510" s="71" t="n">
        <f aca="false">E3510*J3510</f>
        <v>0</v>
      </c>
    </row>
    <row r="3511" customFormat="false" ht="15" hidden="false" customHeight="false" outlineLevel="0" collapsed="false">
      <c r="A3511" s="71" t="s">
        <v>59</v>
      </c>
      <c r="B3511" s="71" t="s">
        <v>49</v>
      </c>
      <c r="C3511" s="71" t="s">
        <v>1164</v>
      </c>
      <c r="D3511" s="72" t="n">
        <v>0</v>
      </c>
      <c r="E3511" s="71" t="n">
        <v>0</v>
      </c>
      <c r="F3511" s="71" t="n">
        <v>2</v>
      </c>
      <c r="G3511" s="72" t="n">
        <v>319.9</v>
      </c>
      <c r="H3511" s="72" t="n">
        <v>319.9</v>
      </c>
      <c r="I3511" s="71" t="n">
        <f aca="false">IF(B3511&gt;=Settings!$B$23,1,0)</f>
        <v>0</v>
      </c>
      <c r="J3511" s="71" t="n">
        <v>1</v>
      </c>
      <c r="K3511" s="71" t="n">
        <f aca="false">F3511*I3511*J3511</f>
        <v>0</v>
      </c>
      <c r="L3511" s="71" t="n">
        <f aca="false">E3511*I3511*J3511</f>
        <v>0</v>
      </c>
      <c r="M3511" s="72" t="n">
        <f aca="false">G3511*I3511*J3511</f>
        <v>0</v>
      </c>
      <c r="N3511" s="72" t="n">
        <f aca="false">D3511*I3511*J3511</f>
        <v>-0</v>
      </c>
      <c r="O3511" s="71" t="n">
        <f aca="false">F3511*J3511</f>
        <v>2</v>
      </c>
      <c r="P3511" s="71" t="n">
        <f aca="false">E3511*J3511</f>
        <v>0</v>
      </c>
    </row>
    <row r="3512" customFormat="false" ht="15" hidden="false" customHeight="false" outlineLevel="0" collapsed="false">
      <c r="A3512" s="71" t="s">
        <v>59</v>
      </c>
      <c r="B3512" s="71" t="s">
        <v>49</v>
      </c>
      <c r="C3512" s="71" t="s">
        <v>944</v>
      </c>
      <c r="D3512" s="72" t="n">
        <v>0</v>
      </c>
      <c r="E3512" s="71" t="n">
        <v>0</v>
      </c>
      <c r="F3512" s="71" t="n">
        <v>60</v>
      </c>
      <c r="G3512" s="72" t="n">
        <v>4638.71</v>
      </c>
      <c r="H3512" s="72" t="n">
        <v>4638.71</v>
      </c>
      <c r="I3512" s="71" t="n">
        <f aca="false">IF(B3512&gt;=Settings!$B$23,1,0)</f>
        <v>0</v>
      </c>
      <c r="J3512" s="71" t="n">
        <v>1</v>
      </c>
      <c r="K3512" s="71" t="n">
        <f aca="false">F3512*I3512*J3512</f>
        <v>0</v>
      </c>
      <c r="L3512" s="71" t="n">
        <f aca="false">E3512*I3512*J3512</f>
        <v>0</v>
      </c>
      <c r="M3512" s="72" t="n">
        <f aca="false">G3512*I3512*J3512</f>
        <v>0</v>
      </c>
      <c r="N3512" s="72" t="n">
        <f aca="false">D3512*I3512*J3512</f>
        <v>-0</v>
      </c>
      <c r="O3512" s="71" t="n">
        <f aca="false">F3512*J3512</f>
        <v>60</v>
      </c>
      <c r="P3512" s="71" t="n">
        <f aca="false">E3512*J3512</f>
        <v>0</v>
      </c>
    </row>
    <row r="3513" customFormat="false" ht="15" hidden="false" customHeight="false" outlineLevel="0" collapsed="false">
      <c r="A3513" s="71" t="s">
        <v>61</v>
      </c>
      <c r="B3513" s="71" t="s">
        <v>49</v>
      </c>
      <c r="C3513" s="71" t="s">
        <v>156</v>
      </c>
      <c r="D3513" s="72" t="n">
        <v>322.17</v>
      </c>
      <c r="E3513" s="71" t="n">
        <v>3</v>
      </c>
      <c r="F3513" s="71" t="n">
        <v>13</v>
      </c>
      <c r="G3513" s="72" t="n">
        <v>1325.47</v>
      </c>
      <c r="H3513" s="72" t="n">
        <v>983.65</v>
      </c>
      <c r="I3513" s="71" t="n">
        <f aca="false">IF(B3513&gt;=Settings!$B$23,1,0)</f>
        <v>0</v>
      </c>
      <c r="J3513" s="71" t="n">
        <v>1</v>
      </c>
      <c r="K3513" s="71" t="n">
        <f aca="false">F3513*I3513*J3513</f>
        <v>0</v>
      </c>
      <c r="L3513" s="71" t="n">
        <f aca="false">E3513*I3513*J3513</f>
        <v>0</v>
      </c>
      <c r="M3513" s="72" t="n">
        <f aca="false">G3513*I3513*J3513</f>
        <v>0</v>
      </c>
      <c r="N3513" s="72" t="n">
        <f aca="false">D3513*I3513*J3513</f>
        <v>0</v>
      </c>
      <c r="O3513" s="71" t="n">
        <f aca="false">F3513*J3513</f>
        <v>13</v>
      </c>
      <c r="P3513" s="71" t="n">
        <f aca="false">E3513*J3513</f>
        <v>3</v>
      </c>
    </row>
    <row r="3514" customFormat="false" ht="15" hidden="false" customHeight="false" outlineLevel="0" collapsed="false">
      <c r="A3514" s="71" t="s">
        <v>61</v>
      </c>
      <c r="B3514" s="71" t="s">
        <v>49</v>
      </c>
      <c r="C3514" s="71" t="s">
        <v>1296</v>
      </c>
      <c r="D3514" s="72" t="n">
        <v>91.8</v>
      </c>
      <c r="E3514" s="71" t="n">
        <v>4</v>
      </c>
      <c r="F3514" s="71" t="n">
        <v>20</v>
      </c>
      <c r="G3514" s="72" t="n">
        <v>442.28</v>
      </c>
      <c r="H3514" s="72" t="n">
        <v>347.03</v>
      </c>
      <c r="I3514" s="71" t="n">
        <f aca="false">IF(B3514&gt;=Settings!$B$23,1,0)</f>
        <v>0</v>
      </c>
      <c r="J3514" s="71" t="n">
        <v>1</v>
      </c>
      <c r="K3514" s="71" t="n">
        <f aca="false">F3514*I3514*J3514</f>
        <v>0</v>
      </c>
      <c r="L3514" s="71" t="n">
        <f aca="false">E3514*I3514*J3514</f>
        <v>0</v>
      </c>
      <c r="M3514" s="72" t="n">
        <f aca="false">G3514*I3514*J3514</f>
        <v>0</v>
      </c>
      <c r="N3514" s="72" t="n">
        <f aca="false">D3514*I3514*J3514</f>
        <v>0</v>
      </c>
      <c r="O3514" s="71" t="n">
        <f aca="false">F3514*J3514</f>
        <v>20</v>
      </c>
      <c r="P3514" s="71" t="n">
        <f aca="false">E3514*J3514</f>
        <v>4</v>
      </c>
    </row>
    <row r="3515" customFormat="false" ht="15" hidden="false" customHeight="false" outlineLevel="0" collapsed="false">
      <c r="A3515" s="71" t="s">
        <v>59</v>
      </c>
      <c r="B3515" s="71" t="s">
        <v>49</v>
      </c>
      <c r="C3515" s="71" t="s">
        <v>1252</v>
      </c>
      <c r="D3515" s="72" t="n">
        <v>0</v>
      </c>
      <c r="E3515" s="71" t="n">
        <v>0</v>
      </c>
      <c r="F3515" s="71" t="n">
        <v>9</v>
      </c>
      <c r="G3515" s="72" t="n">
        <v>1110.04</v>
      </c>
      <c r="H3515" s="72" t="n">
        <v>1110.04</v>
      </c>
      <c r="I3515" s="71" t="n">
        <f aca="false">IF(B3515&gt;=Settings!$B$23,1,0)</f>
        <v>0</v>
      </c>
      <c r="J3515" s="71" t="n">
        <v>1</v>
      </c>
      <c r="K3515" s="71" t="n">
        <f aca="false">F3515*I3515*J3515</f>
        <v>0</v>
      </c>
      <c r="L3515" s="71" t="n">
        <f aca="false">E3515*I3515*J3515</f>
        <v>0</v>
      </c>
      <c r="M3515" s="72" t="n">
        <f aca="false">G3515*I3515*J3515</f>
        <v>0</v>
      </c>
      <c r="N3515" s="72" t="n">
        <f aca="false">D3515*I3515*J3515</f>
        <v>-0</v>
      </c>
      <c r="O3515" s="71" t="n">
        <f aca="false">F3515*J3515</f>
        <v>9</v>
      </c>
      <c r="P3515" s="71" t="n">
        <f aca="false">E3515*J3515</f>
        <v>0</v>
      </c>
    </row>
    <row r="3516" customFormat="false" ht="15" hidden="false" customHeight="false" outlineLevel="0" collapsed="false">
      <c r="A3516" s="71" t="s">
        <v>63</v>
      </c>
      <c r="B3516" s="71" t="s">
        <v>49</v>
      </c>
      <c r="C3516" s="71" t="s">
        <v>2179</v>
      </c>
      <c r="D3516" s="72" t="n">
        <v>0</v>
      </c>
      <c r="E3516" s="71" t="n">
        <v>0</v>
      </c>
      <c r="F3516" s="71" t="n">
        <v>1</v>
      </c>
      <c r="G3516" s="72" t="n">
        <v>8.95</v>
      </c>
      <c r="H3516" s="72" t="n">
        <v>8.95</v>
      </c>
      <c r="I3516" s="71" t="n">
        <f aca="false">IF(B3516&gt;=Settings!$B$23,1,0)</f>
        <v>0</v>
      </c>
      <c r="J3516" s="71" t="n">
        <v>1</v>
      </c>
      <c r="K3516" s="71" t="n">
        <f aca="false">F3516*I3516*J3516</f>
        <v>0</v>
      </c>
      <c r="L3516" s="71" t="n">
        <f aca="false">E3516*I3516*J3516</f>
        <v>0</v>
      </c>
      <c r="M3516" s="72" t="n">
        <f aca="false">G3516*I3516*J3516</f>
        <v>0</v>
      </c>
      <c r="N3516" s="72" t="n">
        <f aca="false">D3516*I3516*J3516</f>
        <v>-0</v>
      </c>
      <c r="O3516" s="71" t="n">
        <f aca="false">F3516*J3516</f>
        <v>1</v>
      </c>
      <c r="P3516" s="71" t="n">
        <f aca="false">E3516*J3516</f>
        <v>0</v>
      </c>
    </row>
    <row r="3517" customFormat="false" ht="15" hidden="false" customHeight="false" outlineLevel="0" collapsed="false">
      <c r="A3517" s="71" t="s">
        <v>61</v>
      </c>
      <c r="B3517" s="71" t="s">
        <v>49</v>
      </c>
      <c r="C3517" s="71" t="s">
        <v>1243</v>
      </c>
      <c r="D3517" s="72" t="n">
        <v>0</v>
      </c>
      <c r="E3517" s="71" t="n">
        <v>0</v>
      </c>
      <c r="F3517" s="71" t="n">
        <v>1</v>
      </c>
      <c r="G3517" s="72" t="n">
        <v>131.77</v>
      </c>
      <c r="H3517" s="72" t="n">
        <v>131.77</v>
      </c>
      <c r="I3517" s="71" t="n">
        <f aca="false">IF(B3517&gt;=Settings!$B$23,1,0)</f>
        <v>0</v>
      </c>
      <c r="J3517" s="71" t="n">
        <v>1</v>
      </c>
      <c r="K3517" s="71" t="n">
        <f aca="false">F3517*I3517*J3517</f>
        <v>0</v>
      </c>
      <c r="L3517" s="71" t="n">
        <f aca="false">E3517*I3517*J3517</f>
        <v>0</v>
      </c>
      <c r="M3517" s="72" t="n">
        <f aca="false">G3517*I3517*J3517</f>
        <v>0</v>
      </c>
      <c r="N3517" s="72" t="n">
        <f aca="false">D3517*I3517*J3517</f>
        <v>-0</v>
      </c>
      <c r="O3517" s="71" t="n">
        <f aca="false">F3517*J3517</f>
        <v>1</v>
      </c>
      <c r="P3517" s="71" t="n">
        <f aca="false">E3517*J3517</f>
        <v>0</v>
      </c>
    </row>
    <row r="3518" customFormat="false" ht="15" hidden="false" customHeight="false" outlineLevel="0" collapsed="false">
      <c r="A3518" s="71" t="s">
        <v>59</v>
      </c>
      <c r="B3518" s="71" t="s">
        <v>49</v>
      </c>
      <c r="C3518" s="71" t="s">
        <v>1079</v>
      </c>
      <c r="D3518" s="72" t="n">
        <v>0</v>
      </c>
      <c r="E3518" s="71" t="n">
        <v>0</v>
      </c>
      <c r="F3518" s="71" t="n">
        <v>70</v>
      </c>
      <c r="G3518" s="72" t="n">
        <v>856.432</v>
      </c>
      <c r="H3518" s="72" t="n">
        <v>856.432</v>
      </c>
      <c r="I3518" s="71" t="n">
        <f aca="false">IF(B3518&gt;=Settings!$B$23,1,0)</f>
        <v>0</v>
      </c>
      <c r="J3518" s="71" t="n">
        <v>1</v>
      </c>
      <c r="K3518" s="71" t="n">
        <f aca="false">F3518*I3518*J3518</f>
        <v>0</v>
      </c>
      <c r="L3518" s="71" t="n">
        <f aca="false">E3518*I3518*J3518</f>
        <v>0</v>
      </c>
      <c r="M3518" s="72" t="n">
        <f aca="false">G3518*I3518*J3518</f>
        <v>0</v>
      </c>
      <c r="N3518" s="72" t="n">
        <f aca="false">D3518*I3518*J3518</f>
        <v>-0</v>
      </c>
      <c r="O3518" s="71" t="n">
        <f aca="false">F3518*J3518</f>
        <v>70</v>
      </c>
      <c r="P3518" s="71" t="n">
        <f aca="false">E3518*J3518</f>
        <v>0</v>
      </c>
    </row>
    <row r="3519" customFormat="false" ht="15" hidden="false" customHeight="false" outlineLevel="0" collapsed="false">
      <c r="A3519" s="71" t="s">
        <v>59</v>
      </c>
      <c r="B3519" s="71" t="s">
        <v>49</v>
      </c>
      <c r="C3519" s="71" t="s">
        <v>911</v>
      </c>
      <c r="D3519" s="72" t="n">
        <v>0</v>
      </c>
      <c r="E3519" s="71" t="n">
        <v>0</v>
      </c>
      <c r="F3519" s="71" t="n">
        <v>4</v>
      </c>
      <c r="G3519" s="72" t="n">
        <v>279.8</v>
      </c>
      <c r="H3519" s="72" t="n">
        <v>279.8</v>
      </c>
      <c r="I3519" s="71" t="n">
        <f aca="false">IF(B3519&gt;=Settings!$B$23,1,0)</f>
        <v>0</v>
      </c>
      <c r="J3519" s="71" t="n">
        <v>1</v>
      </c>
      <c r="K3519" s="71" t="n">
        <f aca="false">F3519*I3519*J3519</f>
        <v>0</v>
      </c>
      <c r="L3519" s="71" t="n">
        <f aca="false">E3519*I3519*J3519</f>
        <v>0</v>
      </c>
      <c r="M3519" s="72" t="n">
        <f aca="false">G3519*I3519*J3519</f>
        <v>0</v>
      </c>
      <c r="N3519" s="72" t="n">
        <f aca="false">D3519*I3519*J3519</f>
        <v>-0</v>
      </c>
      <c r="O3519" s="71" t="n">
        <f aca="false">F3519*J3519</f>
        <v>4</v>
      </c>
      <c r="P3519" s="71" t="n">
        <f aca="false">E3519*J3519</f>
        <v>0</v>
      </c>
    </row>
    <row r="3520" customFormat="false" ht="15" hidden="false" customHeight="false" outlineLevel="0" collapsed="false">
      <c r="A3520" s="71" t="s">
        <v>61</v>
      </c>
      <c r="B3520" s="71" t="s">
        <v>49</v>
      </c>
      <c r="C3520" s="71" t="s">
        <v>631</v>
      </c>
      <c r="D3520" s="72" t="n">
        <v>0</v>
      </c>
      <c r="E3520" s="71" t="n">
        <v>0</v>
      </c>
      <c r="F3520" s="71" t="n">
        <v>2</v>
      </c>
      <c r="G3520" s="72" t="n">
        <v>101.08</v>
      </c>
      <c r="H3520" s="72" t="n">
        <v>93.87</v>
      </c>
      <c r="I3520" s="71" t="n">
        <f aca="false">IF(B3520&gt;=Settings!$B$23,1,0)</f>
        <v>0</v>
      </c>
      <c r="J3520" s="71" t="n">
        <v>1</v>
      </c>
      <c r="K3520" s="71" t="n">
        <f aca="false">F3520*I3520*J3520</f>
        <v>0</v>
      </c>
      <c r="L3520" s="71" t="n">
        <f aca="false">E3520*I3520*J3520</f>
        <v>0</v>
      </c>
      <c r="M3520" s="72" t="n">
        <f aca="false">G3520*I3520*J3520</f>
        <v>0</v>
      </c>
      <c r="N3520" s="72" t="n">
        <f aca="false">D3520*I3520*J3520</f>
        <v>-0</v>
      </c>
      <c r="O3520" s="71" t="n">
        <f aca="false">F3520*J3520</f>
        <v>2</v>
      </c>
      <c r="P3520" s="71" t="n">
        <f aca="false">E3520*J3520</f>
        <v>0</v>
      </c>
    </row>
    <row r="3521" customFormat="false" ht="15" hidden="false" customHeight="false" outlineLevel="0" collapsed="false">
      <c r="A3521" s="71" t="s">
        <v>59</v>
      </c>
      <c r="B3521" s="71" t="s">
        <v>49</v>
      </c>
      <c r="C3521" s="71" t="s">
        <v>2148</v>
      </c>
      <c r="D3521" s="72" t="n">
        <v>0</v>
      </c>
      <c r="E3521" s="71" t="n">
        <v>0</v>
      </c>
      <c r="F3521" s="71" t="n">
        <v>1</v>
      </c>
      <c r="G3521" s="72" t="n">
        <v>173.95</v>
      </c>
      <c r="H3521" s="72" t="n">
        <v>173.95</v>
      </c>
      <c r="I3521" s="71" t="n">
        <f aca="false">IF(B3521&gt;=Settings!$B$23,1,0)</f>
        <v>0</v>
      </c>
      <c r="J3521" s="71" t="n">
        <v>1</v>
      </c>
      <c r="K3521" s="71" t="n">
        <f aca="false">F3521*I3521*J3521</f>
        <v>0</v>
      </c>
      <c r="L3521" s="71" t="n">
        <f aca="false">E3521*I3521*J3521</f>
        <v>0</v>
      </c>
      <c r="M3521" s="72" t="n">
        <f aca="false">G3521*I3521*J3521</f>
        <v>0</v>
      </c>
      <c r="N3521" s="72" t="n">
        <f aca="false">D3521*I3521*J3521</f>
        <v>-0</v>
      </c>
      <c r="O3521" s="71" t="n">
        <f aca="false">F3521*J3521</f>
        <v>1</v>
      </c>
      <c r="P3521" s="71" t="n">
        <f aca="false">E3521*J3521</f>
        <v>0</v>
      </c>
    </row>
    <row r="3522" customFormat="false" ht="15" hidden="false" customHeight="false" outlineLevel="0" collapsed="false">
      <c r="A3522" s="71" t="s">
        <v>59</v>
      </c>
      <c r="B3522" s="71" t="s">
        <v>49</v>
      </c>
      <c r="C3522" s="71" t="s">
        <v>745</v>
      </c>
      <c r="D3522" s="72" t="n">
        <v>0</v>
      </c>
      <c r="E3522" s="71" t="n">
        <v>0</v>
      </c>
      <c r="F3522" s="71" t="n">
        <v>1</v>
      </c>
      <c r="G3522" s="72" t="n">
        <v>145.95</v>
      </c>
      <c r="H3522" s="72" t="n">
        <v>145.95</v>
      </c>
      <c r="I3522" s="71" t="n">
        <f aca="false">IF(B3522&gt;=Settings!$B$23,1,0)</f>
        <v>0</v>
      </c>
      <c r="J3522" s="71" t="n">
        <v>1</v>
      </c>
      <c r="K3522" s="71" t="n">
        <f aca="false">F3522*I3522*J3522</f>
        <v>0</v>
      </c>
      <c r="L3522" s="71" t="n">
        <f aca="false">E3522*I3522*J3522</f>
        <v>0</v>
      </c>
      <c r="M3522" s="72" t="n">
        <f aca="false">G3522*I3522*J3522</f>
        <v>0</v>
      </c>
      <c r="N3522" s="72" t="n">
        <f aca="false">D3522*I3522*J3522</f>
        <v>-0</v>
      </c>
      <c r="O3522" s="71" t="n">
        <f aca="false">F3522*J3522</f>
        <v>1</v>
      </c>
      <c r="P3522" s="71" t="n">
        <f aca="false">E3522*J3522</f>
        <v>0</v>
      </c>
    </row>
    <row r="3523" customFormat="false" ht="15" hidden="false" customHeight="false" outlineLevel="0" collapsed="false">
      <c r="A3523" s="71" t="s">
        <v>59</v>
      </c>
      <c r="B3523" s="71" t="s">
        <v>49</v>
      </c>
      <c r="C3523" s="71" t="s">
        <v>910</v>
      </c>
      <c r="D3523" s="72" t="n">
        <v>0</v>
      </c>
      <c r="E3523" s="71" t="n">
        <v>0</v>
      </c>
      <c r="F3523" s="71" t="n">
        <v>26</v>
      </c>
      <c r="G3523" s="72" t="n">
        <v>2185.512</v>
      </c>
      <c r="H3523" s="72" t="n">
        <v>2185.512</v>
      </c>
      <c r="I3523" s="71" t="n">
        <f aca="false">IF(B3523&gt;=Settings!$B$23,1,0)</f>
        <v>0</v>
      </c>
      <c r="J3523" s="71" t="n">
        <v>1</v>
      </c>
      <c r="K3523" s="71" t="n">
        <f aca="false">F3523*I3523*J3523</f>
        <v>0</v>
      </c>
      <c r="L3523" s="71" t="n">
        <f aca="false">E3523*I3523*J3523</f>
        <v>0</v>
      </c>
      <c r="M3523" s="72" t="n">
        <f aca="false">G3523*I3523*J3523</f>
        <v>0</v>
      </c>
      <c r="N3523" s="72" t="n">
        <f aca="false">D3523*I3523*J3523</f>
        <v>-0</v>
      </c>
      <c r="O3523" s="71" t="n">
        <f aca="false">F3523*J3523</f>
        <v>26</v>
      </c>
      <c r="P3523" s="71" t="n">
        <f aca="false">E3523*J3523</f>
        <v>0</v>
      </c>
    </row>
    <row r="3524" customFormat="false" ht="15" hidden="false" customHeight="false" outlineLevel="0" collapsed="false">
      <c r="A3524" s="71" t="s">
        <v>61</v>
      </c>
      <c r="B3524" s="71" t="s">
        <v>49</v>
      </c>
      <c r="C3524" s="71" t="s">
        <v>155</v>
      </c>
      <c r="D3524" s="72" t="n">
        <v>0</v>
      </c>
      <c r="E3524" s="71" t="n">
        <v>0</v>
      </c>
      <c r="F3524" s="71" t="n">
        <v>20</v>
      </c>
      <c r="G3524" s="72" t="n">
        <v>1903.03</v>
      </c>
      <c r="H3524" s="72" t="n">
        <v>1815.99</v>
      </c>
      <c r="I3524" s="71" t="n">
        <f aca="false">IF(B3524&gt;=Settings!$B$23,1,0)</f>
        <v>0</v>
      </c>
      <c r="J3524" s="71" t="n">
        <v>1</v>
      </c>
      <c r="K3524" s="71" t="n">
        <f aca="false">F3524*I3524*J3524</f>
        <v>0</v>
      </c>
      <c r="L3524" s="71" t="n">
        <f aca="false">E3524*I3524*J3524</f>
        <v>0</v>
      </c>
      <c r="M3524" s="72" t="n">
        <f aca="false">G3524*I3524*J3524</f>
        <v>0</v>
      </c>
      <c r="N3524" s="72" t="n">
        <f aca="false">D3524*I3524*J3524</f>
        <v>-0</v>
      </c>
      <c r="O3524" s="71" t="n">
        <f aca="false">F3524*J3524</f>
        <v>20</v>
      </c>
      <c r="P3524" s="71" t="n">
        <f aca="false">E3524*J3524</f>
        <v>0</v>
      </c>
    </row>
    <row r="3525" customFormat="false" ht="15" hidden="false" customHeight="false" outlineLevel="0" collapsed="false">
      <c r="A3525" s="71" t="s">
        <v>59</v>
      </c>
      <c r="B3525" s="71" t="s">
        <v>49</v>
      </c>
      <c r="C3525" s="71" t="s">
        <v>1383</v>
      </c>
      <c r="D3525" s="72" t="n">
        <v>0</v>
      </c>
      <c r="E3525" s="71" t="n">
        <v>0</v>
      </c>
      <c r="F3525" s="71" t="n">
        <v>7</v>
      </c>
      <c r="G3525" s="72" t="n">
        <v>714.65</v>
      </c>
      <c r="H3525" s="72" t="n">
        <v>714.65</v>
      </c>
      <c r="I3525" s="71" t="n">
        <f aca="false">IF(B3525&gt;=Settings!$B$23,1,0)</f>
        <v>0</v>
      </c>
      <c r="J3525" s="71" t="n">
        <v>1</v>
      </c>
      <c r="K3525" s="71" t="n">
        <f aca="false">F3525*I3525*J3525</f>
        <v>0</v>
      </c>
      <c r="L3525" s="71" t="n">
        <f aca="false">E3525*I3525*J3525</f>
        <v>0</v>
      </c>
      <c r="M3525" s="72" t="n">
        <f aca="false">G3525*I3525*J3525</f>
        <v>0</v>
      </c>
      <c r="N3525" s="72" t="n">
        <f aca="false">D3525*I3525*J3525</f>
        <v>-0</v>
      </c>
      <c r="O3525" s="71" t="n">
        <f aca="false">F3525*J3525</f>
        <v>7</v>
      </c>
      <c r="P3525" s="71" t="n">
        <f aca="false">E3525*J3525</f>
        <v>0</v>
      </c>
    </row>
    <row r="3526" customFormat="false" ht="15" hidden="false" customHeight="false" outlineLevel="0" collapsed="false">
      <c r="A3526" s="71" t="s">
        <v>59</v>
      </c>
      <c r="B3526" s="71" t="s">
        <v>49</v>
      </c>
      <c r="C3526" s="71" t="s">
        <v>652</v>
      </c>
      <c r="D3526" s="72" t="n">
        <v>0</v>
      </c>
      <c r="E3526" s="71" t="n">
        <v>0</v>
      </c>
      <c r="F3526" s="71" t="n">
        <v>6</v>
      </c>
      <c r="G3526" s="72" t="n">
        <v>153.082</v>
      </c>
      <c r="H3526" s="72" t="n">
        <v>153.082</v>
      </c>
      <c r="I3526" s="71" t="n">
        <f aca="false">IF(B3526&gt;=Settings!$B$23,1,0)</f>
        <v>0</v>
      </c>
      <c r="J3526" s="71" t="n">
        <v>1</v>
      </c>
      <c r="K3526" s="71" t="n">
        <f aca="false">F3526*I3526*J3526</f>
        <v>0</v>
      </c>
      <c r="L3526" s="71" t="n">
        <f aca="false">E3526*I3526*J3526</f>
        <v>0</v>
      </c>
      <c r="M3526" s="72" t="n">
        <f aca="false">G3526*I3526*J3526</f>
        <v>0</v>
      </c>
      <c r="N3526" s="72" t="n">
        <f aca="false">D3526*I3526*J3526</f>
        <v>-0</v>
      </c>
      <c r="O3526" s="71" t="n">
        <f aca="false">F3526*J3526</f>
        <v>6</v>
      </c>
      <c r="P3526" s="71" t="n">
        <f aca="false">E3526*J3526</f>
        <v>0</v>
      </c>
    </row>
    <row r="3527" customFormat="false" ht="15" hidden="false" customHeight="false" outlineLevel="0" collapsed="false">
      <c r="A3527" s="71" t="s">
        <v>60</v>
      </c>
      <c r="B3527" s="71" t="s">
        <v>49</v>
      </c>
      <c r="C3527" s="71" t="s">
        <v>1054</v>
      </c>
      <c r="D3527" s="72" t="n">
        <v>174.9</v>
      </c>
      <c r="E3527" s="71" t="n">
        <v>2</v>
      </c>
      <c r="F3527" s="71" t="n">
        <v>9</v>
      </c>
      <c r="G3527" s="72" t="n">
        <v>689.55</v>
      </c>
      <c r="H3527" s="72" t="n">
        <v>514.65</v>
      </c>
      <c r="I3527" s="71" t="n">
        <f aca="false">IF(B3527&gt;=Settings!$B$23,1,0)</f>
        <v>0</v>
      </c>
      <c r="J3527" s="71" t="n">
        <v>1</v>
      </c>
      <c r="K3527" s="71" t="n">
        <f aca="false">F3527*I3527*J3527</f>
        <v>0</v>
      </c>
      <c r="L3527" s="71" t="n">
        <f aca="false">E3527*I3527*J3527</f>
        <v>0</v>
      </c>
      <c r="M3527" s="72" t="n">
        <f aca="false">G3527*I3527*J3527</f>
        <v>0</v>
      </c>
      <c r="N3527" s="72" t="n">
        <f aca="false">D3527*I3527*J3527</f>
        <v>0</v>
      </c>
      <c r="O3527" s="71" t="n">
        <f aca="false">F3527*J3527</f>
        <v>9</v>
      </c>
      <c r="P3527" s="71" t="n">
        <f aca="false">E3527*J3527</f>
        <v>2</v>
      </c>
    </row>
    <row r="3528" customFormat="false" ht="15" hidden="false" customHeight="false" outlineLevel="0" collapsed="false">
      <c r="A3528" s="71" t="s">
        <v>59</v>
      </c>
      <c r="B3528" s="71" t="s">
        <v>49</v>
      </c>
      <c r="C3528" s="71" t="s">
        <v>585</v>
      </c>
      <c r="D3528" s="72" t="n">
        <v>0</v>
      </c>
      <c r="E3528" s="71" t="n">
        <v>0</v>
      </c>
      <c r="F3528" s="71" t="n">
        <v>22</v>
      </c>
      <c r="G3528" s="72" t="n">
        <v>1974.964</v>
      </c>
      <c r="H3528" s="72" t="n">
        <v>1974.964</v>
      </c>
      <c r="I3528" s="71" t="n">
        <f aca="false">IF(B3528&gt;=Settings!$B$23,1,0)</f>
        <v>0</v>
      </c>
      <c r="J3528" s="71" t="n">
        <v>1</v>
      </c>
      <c r="K3528" s="71" t="n">
        <f aca="false">F3528*I3528*J3528</f>
        <v>0</v>
      </c>
      <c r="L3528" s="71" t="n">
        <f aca="false">E3528*I3528*J3528</f>
        <v>0</v>
      </c>
      <c r="M3528" s="72" t="n">
        <f aca="false">G3528*I3528*J3528</f>
        <v>0</v>
      </c>
      <c r="N3528" s="72" t="n">
        <f aca="false">D3528*I3528*J3528</f>
        <v>-0</v>
      </c>
      <c r="O3528" s="71" t="n">
        <f aca="false">F3528*J3528</f>
        <v>22</v>
      </c>
      <c r="P3528" s="71" t="n">
        <f aca="false">E3528*J3528</f>
        <v>0</v>
      </c>
    </row>
    <row r="3529" customFormat="false" ht="15" hidden="false" customHeight="false" outlineLevel="0" collapsed="false">
      <c r="A3529" s="71" t="s">
        <v>59</v>
      </c>
      <c r="B3529" s="71" t="s">
        <v>49</v>
      </c>
      <c r="C3529" s="71" t="s">
        <v>1048</v>
      </c>
      <c r="D3529" s="72" t="n">
        <v>0</v>
      </c>
      <c r="E3529" s="71" t="n">
        <v>0</v>
      </c>
      <c r="F3529" s="71" t="n">
        <v>1</v>
      </c>
      <c r="G3529" s="72" t="n">
        <v>274.95</v>
      </c>
      <c r="H3529" s="72" t="n">
        <v>274.95</v>
      </c>
      <c r="I3529" s="71" t="n">
        <f aca="false">IF(B3529&gt;=Settings!$B$23,1,0)</f>
        <v>0</v>
      </c>
      <c r="J3529" s="71" t="n">
        <v>1</v>
      </c>
      <c r="K3529" s="71" t="n">
        <f aca="false">F3529*I3529*J3529</f>
        <v>0</v>
      </c>
      <c r="L3529" s="71" t="n">
        <f aca="false">E3529*I3529*J3529</f>
        <v>0</v>
      </c>
      <c r="M3529" s="72" t="n">
        <f aca="false">G3529*I3529*J3529</f>
        <v>0</v>
      </c>
      <c r="N3529" s="72" t="n">
        <f aca="false">D3529*I3529*J3529</f>
        <v>-0</v>
      </c>
      <c r="O3529" s="71" t="n">
        <f aca="false">F3529*J3529</f>
        <v>1</v>
      </c>
      <c r="P3529" s="71" t="n">
        <f aca="false">E3529*J3529</f>
        <v>0</v>
      </c>
    </row>
    <row r="3530" customFormat="false" ht="15" hidden="false" customHeight="false" outlineLevel="0" collapsed="false">
      <c r="A3530" s="71" t="s">
        <v>59</v>
      </c>
      <c r="B3530" s="71" t="s">
        <v>49</v>
      </c>
      <c r="C3530" s="71" t="s">
        <v>118</v>
      </c>
      <c r="D3530" s="72" t="n">
        <v>0</v>
      </c>
      <c r="E3530" s="71" t="n">
        <v>0</v>
      </c>
      <c r="F3530" s="71" t="n">
        <v>45</v>
      </c>
      <c r="G3530" s="72" t="n">
        <v>5452.73</v>
      </c>
      <c r="H3530" s="72" t="n">
        <v>5452.73</v>
      </c>
      <c r="I3530" s="71" t="n">
        <f aca="false">IF(B3530&gt;=Settings!$B$23,1,0)</f>
        <v>0</v>
      </c>
      <c r="J3530" s="71" t="n">
        <v>1</v>
      </c>
      <c r="K3530" s="71" t="n">
        <f aca="false">F3530*I3530*J3530</f>
        <v>0</v>
      </c>
      <c r="L3530" s="71" t="n">
        <f aca="false">E3530*I3530*J3530</f>
        <v>0</v>
      </c>
      <c r="M3530" s="72" t="n">
        <f aca="false">G3530*I3530*J3530</f>
        <v>0</v>
      </c>
      <c r="N3530" s="72" t="n">
        <f aca="false">D3530*I3530*J3530</f>
        <v>-0</v>
      </c>
      <c r="O3530" s="71" t="n">
        <f aca="false">F3530*J3530</f>
        <v>45</v>
      </c>
      <c r="P3530" s="71" t="n">
        <f aca="false">E3530*J3530</f>
        <v>0</v>
      </c>
    </row>
    <row r="3531" customFormat="false" ht="15" hidden="false" customHeight="false" outlineLevel="0" collapsed="false">
      <c r="A3531" s="71" t="s">
        <v>61</v>
      </c>
      <c r="B3531" s="71" t="s">
        <v>49</v>
      </c>
      <c r="C3531" s="71" t="s">
        <v>1479</v>
      </c>
      <c r="D3531" s="72" t="n">
        <v>0</v>
      </c>
      <c r="E3531" s="71" t="n">
        <v>0</v>
      </c>
      <c r="F3531" s="71" t="n">
        <v>1</v>
      </c>
      <c r="G3531" s="72" t="n">
        <v>94.95</v>
      </c>
      <c r="H3531" s="72" t="n">
        <v>94.95</v>
      </c>
      <c r="I3531" s="71" t="n">
        <f aca="false">IF(B3531&gt;=Settings!$B$23,1,0)</f>
        <v>0</v>
      </c>
      <c r="J3531" s="71" t="n">
        <v>1</v>
      </c>
      <c r="K3531" s="71" t="n">
        <f aca="false">F3531*I3531*J3531</f>
        <v>0</v>
      </c>
      <c r="L3531" s="71" t="n">
        <f aca="false">E3531*I3531*J3531</f>
        <v>0</v>
      </c>
      <c r="M3531" s="72" t="n">
        <f aca="false">G3531*I3531*J3531</f>
        <v>0</v>
      </c>
      <c r="N3531" s="72" t="n">
        <f aca="false">D3531*I3531*J3531</f>
        <v>-0</v>
      </c>
      <c r="O3531" s="71" t="n">
        <f aca="false">F3531*J3531</f>
        <v>1</v>
      </c>
      <c r="P3531" s="71" t="n">
        <f aca="false">E3531*J3531</f>
        <v>0</v>
      </c>
    </row>
    <row r="3532" customFormat="false" ht="15" hidden="false" customHeight="false" outlineLevel="0" collapsed="false">
      <c r="A3532" s="71" t="s">
        <v>59</v>
      </c>
      <c r="B3532" s="71" t="s">
        <v>49</v>
      </c>
      <c r="C3532" s="71" t="s">
        <v>1087</v>
      </c>
      <c r="D3532" s="72" t="n">
        <v>0</v>
      </c>
      <c r="E3532" s="71" t="n">
        <v>0</v>
      </c>
      <c r="F3532" s="71" t="n">
        <v>1</v>
      </c>
      <c r="G3532" s="72" t="n">
        <v>91.95</v>
      </c>
      <c r="H3532" s="72" t="n">
        <v>91.95</v>
      </c>
      <c r="I3532" s="71" t="n">
        <f aca="false">IF(B3532&gt;=Settings!$B$23,1,0)</f>
        <v>0</v>
      </c>
      <c r="J3532" s="71" t="n">
        <v>1</v>
      </c>
      <c r="K3532" s="71" t="n">
        <f aca="false">F3532*I3532*J3532</f>
        <v>0</v>
      </c>
      <c r="L3532" s="71" t="n">
        <f aca="false">E3532*I3532*J3532</f>
        <v>0</v>
      </c>
      <c r="M3532" s="72" t="n">
        <f aca="false">G3532*I3532*J3532</f>
        <v>0</v>
      </c>
      <c r="N3532" s="72" t="n">
        <f aca="false">D3532*I3532*J3532</f>
        <v>-0</v>
      </c>
      <c r="O3532" s="71" t="n">
        <f aca="false">F3532*J3532</f>
        <v>1</v>
      </c>
      <c r="P3532" s="71" t="n">
        <f aca="false">E3532*J3532</f>
        <v>0</v>
      </c>
    </row>
    <row r="3533" customFormat="false" ht="15" hidden="false" customHeight="false" outlineLevel="0" collapsed="false">
      <c r="A3533" s="71" t="s">
        <v>59</v>
      </c>
      <c r="B3533" s="71" t="s">
        <v>49</v>
      </c>
      <c r="C3533" s="71" t="s">
        <v>1091</v>
      </c>
      <c r="D3533" s="72" t="n">
        <v>0</v>
      </c>
      <c r="E3533" s="71" t="n">
        <v>0</v>
      </c>
      <c r="F3533" s="71" t="n">
        <v>1</v>
      </c>
      <c r="G3533" s="72" t="n">
        <v>114.95</v>
      </c>
      <c r="H3533" s="72" t="n">
        <v>114.95</v>
      </c>
      <c r="I3533" s="71" t="n">
        <f aca="false">IF(B3533&gt;=Settings!$B$23,1,0)</f>
        <v>0</v>
      </c>
      <c r="J3533" s="71" t="n">
        <v>1</v>
      </c>
      <c r="K3533" s="71" t="n">
        <f aca="false">F3533*I3533*J3533</f>
        <v>0</v>
      </c>
      <c r="L3533" s="71" t="n">
        <f aca="false">E3533*I3533*J3533</f>
        <v>0</v>
      </c>
      <c r="M3533" s="72" t="n">
        <f aca="false">G3533*I3533*J3533</f>
        <v>0</v>
      </c>
      <c r="N3533" s="72" t="n">
        <f aca="false">D3533*I3533*J3533</f>
        <v>-0</v>
      </c>
      <c r="O3533" s="71" t="n">
        <f aca="false">F3533*J3533</f>
        <v>1</v>
      </c>
      <c r="P3533" s="71" t="n">
        <f aca="false">E3533*J3533</f>
        <v>0</v>
      </c>
    </row>
    <row r="3534" customFormat="false" ht="15" hidden="false" customHeight="false" outlineLevel="0" collapsed="false">
      <c r="A3534" s="71" t="s">
        <v>61</v>
      </c>
      <c r="B3534" s="71" t="s">
        <v>49</v>
      </c>
      <c r="C3534" s="71" t="s">
        <v>1232</v>
      </c>
      <c r="D3534" s="72" t="n">
        <v>0</v>
      </c>
      <c r="E3534" s="71" t="n">
        <v>0</v>
      </c>
      <c r="F3534" s="71" t="n">
        <v>1</v>
      </c>
      <c r="G3534" s="72" t="n">
        <v>68.14</v>
      </c>
      <c r="H3534" s="72" t="n">
        <v>68.14</v>
      </c>
      <c r="I3534" s="71" t="n">
        <f aca="false">IF(B3534&gt;=Settings!$B$23,1,0)</f>
        <v>0</v>
      </c>
      <c r="J3534" s="71" t="n">
        <v>1</v>
      </c>
      <c r="K3534" s="71" t="n">
        <f aca="false">F3534*I3534*J3534</f>
        <v>0</v>
      </c>
      <c r="L3534" s="71" t="n">
        <f aca="false">E3534*I3534*J3534</f>
        <v>0</v>
      </c>
      <c r="M3534" s="72" t="n">
        <f aca="false">G3534*I3534*J3534</f>
        <v>0</v>
      </c>
      <c r="N3534" s="72" t="n">
        <f aca="false">D3534*I3534*J3534</f>
        <v>-0</v>
      </c>
      <c r="O3534" s="71" t="n">
        <f aca="false">F3534*J3534</f>
        <v>1</v>
      </c>
      <c r="P3534" s="71" t="n">
        <f aca="false">E3534*J3534</f>
        <v>0</v>
      </c>
    </row>
    <row r="3535" customFormat="false" ht="15" hidden="false" customHeight="false" outlineLevel="0" collapsed="false">
      <c r="A3535" s="71" t="s">
        <v>61</v>
      </c>
      <c r="B3535" s="71" t="s">
        <v>49</v>
      </c>
      <c r="C3535" s="71" t="s">
        <v>1594</v>
      </c>
      <c r="D3535" s="72" t="n">
        <v>0</v>
      </c>
      <c r="E3535" s="71" t="n">
        <v>0</v>
      </c>
      <c r="F3535" s="71" t="n">
        <v>1</v>
      </c>
      <c r="G3535" s="72" t="n">
        <v>109.95</v>
      </c>
      <c r="H3535" s="72" t="n">
        <v>109.95</v>
      </c>
      <c r="I3535" s="71" t="n">
        <f aca="false">IF(B3535&gt;=Settings!$B$23,1,0)</f>
        <v>0</v>
      </c>
      <c r="J3535" s="71" t="n">
        <v>1</v>
      </c>
      <c r="K3535" s="71" t="n">
        <f aca="false">F3535*I3535*J3535</f>
        <v>0</v>
      </c>
      <c r="L3535" s="71" t="n">
        <f aca="false">E3535*I3535*J3535</f>
        <v>0</v>
      </c>
      <c r="M3535" s="72" t="n">
        <f aca="false">G3535*I3535*J3535</f>
        <v>0</v>
      </c>
      <c r="N3535" s="72" t="n">
        <f aca="false">D3535*I3535*J3535</f>
        <v>-0</v>
      </c>
      <c r="O3535" s="71" t="n">
        <f aca="false">F3535*J3535</f>
        <v>1</v>
      </c>
      <c r="P3535" s="71" t="n">
        <f aca="false">E3535*J3535</f>
        <v>0</v>
      </c>
    </row>
    <row r="3536" customFormat="false" ht="15" hidden="false" customHeight="false" outlineLevel="0" collapsed="false">
      <c r="A3536" s="71" t="s">
        <v>59</v>
      </c>
      <c r="B3536" s="71" t="s">
        <v>49</v>
      </c>
      <c r="C3536" s="71" t="s">
        <v>135</v>
      </c>
      <c r="D3536" s="72" t="n">
        <v>0</v>
      </c>
      <c r="E3536" s="71" t="n">
        <v>0</v>
      </c>
      <c r="F3536" s="71" t="n">
        <v>5</v>
      </c>
      <c r="G3536" s="72" t="n">
        <v>648.64</v>
      </c>
      <c r="H3536" s="72" t="n">
        <v>648.64</v>
      </c>
      <c r="I3536" s="71" t="n">
        <f aca="false">IF(B3536&gt;=Settings!$B$23,1,0)</f>
        <v>0</v>
      </c>
      <c r="J3536" s="71" t="n">
        <v>1</v>
      </c>
      <c r="K3536" s="71" t="n">
        <f aca="false">F3536*I3536*J3536</f>
        <v>0</v>
      </c>
      <c r="L3536" s="71" t="n">
        <f aca="false">E3536*I3536*J3536</f>
        <v>0</v>
      </c>
      <c r="M3536" s="72" t="n">
        <f aca="false">G3536*I3536*J3536</f>
        <v>0</v>
      </c>
      <c r="N3536" s="72" t="n">
        <f aca="false">D3536*I3536*J3536</f>
        <v>-0</v>
      </c>
      <c r="O3536" s="71" t="n">
        <f aca="false">F3536*J3536</f>
        <v>5</v>
      </c>
      <c r="P3536" s="71" t="n">
        <f aca="false">E3536*J3536</f>
        <v>0</v>
      </c>
    </row>
    <row r="3537" customFormat="false" ht="15" hidden="false" customHeight="false" outlineLevel="0" collapsed="false">
      <c r="A3537" s="71" t="s">
        <v>59</v>
      </c>
      <c r="B3537" s="71" t="s">
        <v>49</v>
      </c>
      <c r="C3537" s="71" t="s">
        <v>1176</v>
      </c>
      <c r="D3537" s="72" t="n">
        <v>0</v>
      </c>
      <c r="E3537" s="71" t="n">
        <v>0</v>
      </c>
      <c r="F3537" s="71" t="n">
        <v>2</v>
      </c>
      <c r="G3537" s="72" t="n">
        <v>169.9</v>
      </c>
      <c r="H3537" s="72" t="n">
        <v>169.9</v>
      </c>
      <c r="I3537" s="71" t="n">
        <f aca="false">IF(B3537&gt;=Settings!$B$23,1,0)</f>
        <v>0</v>
      </c>
      <c r="J3537" s="71" t="n">
        <v>1</v>
      </c>
      <c r="K3537" s="71" t="n">
        <f aca="false">F3537*I3537*J3537</f>
        <v>0</v>
      </c>
      <c r="L3537" s="71" t="n">
        <f aca="false">E3537*I3537*J3537</f>
        <v>0</v>
      </c>
      <c r="M3537" s="72" t="n">
        <f aca="false">G3537*I3537*J3537</f>
        <v>0</v>
      </c>
      <c r="N3537" s="72" t="n">
        <f aca="false">D3537*I3537*J3537</f>
        <v>-0</v>
      </c>
      <c r="O3537" s="71" t="n">
        <f aca="false">F3537*J3537</f>
        <v>2</v>
      </c>
      <c r="P3537" s="71" t="n">
        <f aca="false">E3537*J3537</f>
        <v>0</v>
      </c>
    </row>
    <row r="3538" customFormat="false" ht="15" hidden="false" customHeight="false" outlineLevel="0" collapsed="false">
      <c r="A3538" s="71" t="s">
        <v>60</v>
      </c>
      <c r="B3538" s="71" t="s">
        <v>49</v>
      </c>
      <c r="C3538" s="71" t="s">
        <v>141</v>
      </c>
      <c r="D3538" s="72" t="n">
        <v>123.95</v>
      </c>
      <c r="E3538" s="71" t="n">
        <v>1</v>
      </c>
      <c r="F3538" s="71" t="n">
        <v>12</v>
      </c>
      <c r="G3538" s="72" t="n">
        <v>1742.4</v>
      </c>
      <c r="H3538" s="72" t="n">
        <v>1618.45</v>
      </c>
      <c r="I3538" s="71" t="n">
        <f aca="false">IF(B3538&gt;=Settings!$B$23,1,0)</f>
        <v>0</v>
      </c>
      <c r="J3538" s="71" t="n">
        <v>1</v>
      </c>
      <c r="K3538" s="71" t="n">
        <f aca="false">F3538*I3538*J3538</f>
        <v>0</v>
      </c>
      <c r="L3538" s="71" t="n">
        <f aca="false">E3538*I3538*J3538</f>
        <v>0</v>
      </c>
      <c r="M3538" s="72" t="n">
        <f aca="false">G3538*I3538*J3538</f>
        <v>0</v>
      </c>
      <c r="N3538" s="72" t="n">
        <f aca="false">D3538*I3538*J3538</f>
        <v>0</v>
      </c>
      <c r="O3538" s="71" t="n">
        <f aca="false">F3538*J3538</f>
        <v>12</v>
      </c>
      <c r="P3538" s="71" t="n">
        <f aca="false">E3538*J3538</f>
        <v>1</v>
      </c>
    </row>
    <row r="3539" customFormat="false" ht="15" hidden="false" customHeight="false" outlineLevel="0" collapsed="false">
      <c r="A3539" s="71" t="s">
        <v>61</v>
      </c>
      <c r="B3539" s="71" t="s">
        <v>49</v>
      </c>
      <c r="C3539" s="71" t="s">
        <v>572</v>
      </c>
      <c r="D3539" s="72" t="n">
        <v>0</v>
      </c>
      <c r="E3539" s="71" t="n">
        <v>0</v>
      </c>
      <c r="F3539" s="71" t="n">
        <v>1</v>
      </c>
      <c r="G3539" s="72" t="n">
        <v>74.95</v>
      </c>
      <c r="H3539" s="72" t="n">
        <v>74.95</v>
      </c>
      <c r="I3539" s="71" t="n">
        <f aca="false">IF(B3539&gt;=Settings!$B$23,1,0)</f>
        <v>0</v>
      </c>
      <c r="J3539" s="71" t="n">
        <v>1</v>
      </c>
      <c r="K3539" s="71" t="n">
        <f aca="false">F3539*I3539*J3539</f>
        <v>0</v>
      </c>
      <c r="L3539" s="71" t="n">
        <f aca="false">E3539*I3539*J3539</f>
        <v>0</v>
      </c>
      <c r="M3539" s="72" t="n">
        <f aca="false">G3539*I3539*J3539</f>
        <v>0</v>
      </c>
      <c r="N3539" s="72" t="n">
        <f aca="false">D3539*I3539*J3539</f>
        <v>-0</v>
      </c>
      <c r="O3539" s="71" t="n">
        <f aca="false">F3539*J3539</f>
        <v>1</v>
      </c>
      <c r="P3539" s="71" t="n">
        <f aca="false">E3539*J3539</f>
        <v>0</v>
      </c>
    </row>
    <row r="3540" customFormat="false" ht="15" hidden="false" customHeight="false" outlineLevel="0" collapsed="false">
      <c r="A3540" s="71" t="s">
        <v>59</v>
      </c>
      <c r="B3540" s="71" t="s">
        <v>49</v>
      </c>
      <c r="C3540" s="71" t="s">
        <v>1245</v>
      </c>
      <c r="D3540" s="72" t="n">
        <v>0</v>
      </c>
      <c r="E3540" s="71" t="n">
        <v>0</v>
      </c>
      <c r="F3540" s="71" t="n">
        <v>2</v>
      </c>
      <c r="G3540" s="72" t="n">
        <v>366.05</v>
      </c>
      <c r="H3540" s="72" t="n">
        <v>366.05</v>
      </c>
      <c r="I3540" s="71" t="n">
        <f aca="false">IF(B3540&gt;=Settings!$B$23,1,0)</f>
        <v>0</v>
      </c>
      <c r="J3540" s="71" t="n">
        <v>1</v>
      </c>
      <c r="K3540" s="71" t="n">
        <f aca="false">F3540*I3540*J3540</f>
        <v>0</v>
      </c>
      <c r="L3540" s="71" t="n">
        <f aca="false">E3540*I3540*J3540</f>
        <v>0</v>
      </c>
      <c r="M3540" s="72" t="n">
        <f aca="false">G3540*I3540*J3540</f>
        <v>0</v>
      </c>
      <c r="N3540" s="72" t="n">
        <f aca="false">D3540*I3540*J3540</f>
        <v>-0</v>
      </c>
      <c r="O3540" s="71" t="n">
        <f aca="false">F3540*J3540</f>
        <v>2</v>
      </c>
      <c r="P3540" s="71" t="n">
        <f aca="false">E3540*J3540</f>
        <v>0</v>
      </c>
    </row>
    <row r="3541" customFormat="false" ht="15" hidden="false" customHeight="false" outlineLevel="0" collapsed="false">
      <c r="A3541" s="71" t="s">
        <v>59</v>
      </c>
      <c r="B3541" s="71" t="s">
        <v>49</v>
      </c>
      <c r="C3541" s="71" t="s">
        <v>2058</v>
      </c>
      <c r="D3541" s="72" t="n">
        <v>0</v>
      </c>
      <c r="E3541" s="71" t="n">
        <v>0</v>
      </c>
      <c r="F3541" s="71" t="n">
        <v>3</v>
      </c>
      <c r="G3541" s="72" t="n">
        <v>14.97</v>
      </c>
      <c r="H3541" s="72" t="n">
        <v>14.97</v>
      </c>
      <c r="I3541" s="71" t="n">
        <f aca="false">IF(B3541&gt;=Settings!$B$23,1,0)</f>
        <v>0</v>
      </c>
      <c r="J3541" s="71" t="n">
        <v>1</v>
      </c>
      <c r="K3541" s="71" t="n">
        <f aca="false">F3541*I3541*J3541</f>
        <v>0</v>
      </c>
      <c r="L3541" s="71" t="n">
        <f aca="false">E3541*I3541*J3541</f>
        <v>0</v>
      </c>
      <c r="M3541" s="72" t="n">
        <f aca="false">G3541*I3541*J3541</f>
        <v>0</v>
      </c>
      <c r="N3541" s="72" t="n">
        <f aca="false">D3541*I3541*J3541</f>
        <v>-0</v>
      </c>
      <c r="O3541" s="71" t="n">
        <f aca="false">F3541*J3541</f>
        <v>3</v>
      </c>
      <c r="P3541" s="71" t="n">
        <f aca="false">E3541*J3541</f>
        <v>0</v>
      </c>
    </row>
    <row r="3542" customFormat="false" ht="15" hidden="false" customHeight="false" outlineLevel="0" collapsed="false">
      <c r="A3542" s="71" t="s">
        <v>60</v>
      </c>
      <c r="B3542" s="71" t="s">
        <v>49</v>
      </c>
      <c r="C3542" s="71" t="s">
        <v>1420</v>
      </c>
      <c r="D3542" s="72" t="n">
        <v>109.95</v>
      </c>
      <c r="E3542" s="71" t="n">
        <v>1</v>
      </c>
      <c r="F3542" s="71" t="n">
        <v>64</v>
      </c>
      <c r="G3542" s="72" t="n">
        <v>8326.8</v>
      </c>
      <c r="H3542" s="72" t="n">
        <v>8200.36</v>
      </c>
      <c r="I3542" s="71" t="n">
        <f aca="false">IF(B3542&gt;=Settings!$B$23,1,0)</f>
        <v>0</v>
      </c>
      <c r="J3542" s="71" t="n">
        <v>1</v>
      </c>
      <c r="K3542" s="71" t="n">
        <f aca="false">F3542*I3542*J3542</f>
        <v>0</v>
      </c>
      <c r="L3542" s="71" t="n">
        <f aca="false">E3542*I3542*J3542</f>
        <v>0</v>
      </c>
      <c r="M3542" s="72" t="n">
        <f aca="false">G3542*I3542*J3542</f>
        <v>0</v>
      </c>
      <c r="N3542" s="72" t="n">
        <f aca="false">D3542*I3542*J3542</f>
        <v>0</v>
      </c>
      <c r="O3542" s="71" t="n">
        <f aca="false">F3542*J3542</f>
        <v>64</v>
      </c>
      <c r="P3542" s="71" t="n">
        <f aca="false">E3542*J3542</f>
        <v>1</v>
      </c>
    </row>
    <row r="3543" customFormat="false" ht="15" hidden="false" customHeight="false" outlineLevel="0" collapsed="false">
      <c r="A3543" s="71" t="s">
        <v>59</v>
      </c>
      <c r="B3543" s="71" t="s">
        <v>49</v>
      </c>
      <c r="C3543" s="71" t="s">
        <v>923</v>
      </c>
      <c r="D3543" s="72" t="n">
        <v>0</v>
      </c>
      <c r="E3543" s="71" t="n">
        <v>0</v>
      </c>
      <c r="F3543" s="71" t="n">
        <v>8</v>
      </c>
      <c r="G3543" s="72" t="n">
        <v>879.342</v>
      </c>
      <c r="H3543" s="72" t="n">
        <v>879.342</v>
      </c>
      <c r="I3543" s="71" t="n">
        <f aca="false">IF(B3543&gt;=Settings!$B$23,1,0)</f>
        <v>0</v>
      </c>
      <c r="J3543" s="71" t="n">
        <v>1</v>
      </c>
      <c r="K3543" s="71" t="n">
        <f aca="false">F3543*I3543*J3543</f>
        <v>0</v>
      </c>
      <c r="L3543" s="71" t="n">
        <f aca="false">E3543*I3543*J3543</f>
        <v>0</v>
      </c>
      <c r="M3543" s="72" t="n">
        <f aca="false">G3543*I3543*J3543</f>
        <v>0</v>
      </c>
      <c r="N3543" s="72" t="n">
        <f aca="false">D3543*I3543*J3543</f>
        <v>-0</v>
      </c>
      <c r="O3543" s="71" t="n">
        <f aca="false">F3543*J3543</f>
        <v>8</v>
      </c>
      <c r="P3543" s="71" t="n">
        <f aca="false">E3543*J3543</f>
        <v>0</v>
      </c>
    </row>
    <row r="3544" customFormat="false" ht="15" hidden="false" customHeight="false" outlineLevel="0" collapsed="false">
      <c r="A3544" s="71" t="s">
        <v>61</v>
      </c>
      <c r="B3544" s="71" t="s">
        <v>49</v>
      </c>
      <c r="C3544" s="71" t="s">
        <v>1291</v>
      </c>
      <c r="D3544" s="72" t="n">
        <v>0</v>
      </c>
      <c r="E3544" s="71" t="n">
        <v>0</v>
      </c>
      <c r="F3544" s="71" t="n">
        <v>2</v>
      </c>
      <c r="G3544" s="72" t="n">
        <v>208</v>
      </c>
      <c r="H3544" s="72" t="n">
        <v>208</v>
      </c>
      <c r="I3544" s="71" t="n">
        <f aca="false">IF(B3544&gt;=Settings!$B$23,1,0)</f>
        <v>0</v>
      </c>
      <c r="J3544" s="71" t="n">
        <v>1</v>
      </c>
      <c r="K3544" s="71" t="n">
        <f aca="false">F3544*I3544*J3544</f>
        <v>0</v>
      </c>
      <c r="L3544" s="71" t="n">
        <f aca="false">E3544*I3544*J3544</f>
        <v>0</v>
      </c>
      <c r="M3544" s="72" t="n">
        <f aca="false">G3544*I3544*J3544</f>
        <v>0</v>
      </c>
      <c r="N3544" s="72" t="n">
        <f aca="false">D3544*I3544*J3544</f>
        <v>-0</v>
      </c>
      <c r="O3544" s="71" t="n">
        <f aca="false">F3544*J3544</f>
        <v>2</v>
      </c>
      <c r="P3544" s="71" t="n">
        <f aca="false">E3544*J3544</f>
        <v>0</v>
      </c>
    </row>
    <row r="3545" customFormat="false" ht="15" hidden="false" customHeight="false" outlineLevel="0" collapsed="false">
      <c r="A3545" s="71" t="s">
        <v>59</v>
      </c>
      <c r="B3545" s="71" t="s">
        <v>49</v>
      </c>
      <c r="C3545" s="71" t="s">
        <v>634</v>
      </c>
      <c r="D3545" s="72" t="n">
        <v>0</v>
      </c>
      <c r="E3545" s="71" t="n">
        <v>0</v>
      </c>
      <c r="F3545" s="71" t="n">
        <v>32</v>
      </c>
      <c r="G3545" s="72" t="n">
        <v>2496.041</v>
      </c>
      <c r="H3545" s="72" t="n">
        <v>2496.041</v>
      </c>
      <c r="I3545" s="71" t="n">
        <f aca="false">IF(B3545&gt;=Settings!$B$23,1,0)</f>
        <v>0</v>
      </c>
      <c r="J3545" s="71" t="n">
        <v>1</v>
      </c>
      <c r="K3545" s="71" t="n">
        <f aca="false">F3545*I3545*J3545</f>
        <v>0</v>
      </c>
      <c r="L3545" s="71" t="n">
        <f aca="false">E3545*I3545*J3545</f>
        <v>0</v>
      </c>
      <c r="M3545" s="72" t="n">
        <f aca="false">G3545*I3545*J3545</f>
        <v>0</v>
      </c>
      <c r="N3545" s="72" t="n">
        <f aca="false">D3545*I3545*J3545</f>
        <v>-0</v>
      </c>
      <c r="O3545" s="71" t="n">
        <f aca="false">F3545*J3545</f>
        <v>32</v>
      </c>
      <c r="P3545" s="71" t="n">
        <f aca="false">E3545*J3545</f>
        <v>0</v>
      </c>
    </row>
    <row r="3546" customFormat="false" ht="15" hidden="false" customHeight="false" outlineLevel="0" collapsed="false">
      <c r="A3546" s="71" t="s">
        <v>59</v>
      </c>
      <c r="B3546" s="71" t="s">
        <v>49</v>
      </c>
      <c r="C3546" s="71" t="s">
        <v>1787</v>
      </c>
      <c r="D3546" s="72" t="n">
        <v>0</v>
      </c>
      <c r="E3546" s="71" t="n">
        <v>0</v>
      </c>
      <c r="F3546" s="71" t="n">
        <v>1</v>
      </c>
      <c r="G3546" s="72" t="n">
        <v>104.95</v>
      </c>
      <c r="H3546" s="72" t="n">
        <v>104.95</v>
      </c>
      <c r="I3546" s="71" t="n">
        <f aca="false">IF(B3546&gt;=Settings!$B$23,1,0)</f>
        <v>0</v>
      </c>
      <c r="J3546" s="71" t="n">
        <v>1</v>
      </c>
      <c r="K3546" s="71" t="n">
        <f aca="false">F3546*I3546*J3546</f>
        <v>0</v>
      </c>
      <c r="L3546" s="71" t="n">
        <f aca="false">E3546*I3546*J3546</f>
        <v>0</v>
      </c>
      <c r="M3546" s="72" t="n">
        <f aca="false">G3546*I3546*J3546</f>
        <v>0</v>
      </c>
      <c r="N3546" s="72" t="n">
        <f aca="false">D3546*I3546*J3546</f>
        <v>-0</v>
      </c>
      <c r="O3546" s="71" t="n">
        <f aca="false">F3546*J3546</f>
        <v>1</v>
      </c>
      <c r="P3546" s="71" t="n">
        <f aca="false">E3546*J3546</f>
        <v>0</v>
      </c>
    </row>
    <row r="3547" customFormat="false" ht="15" hidden="false" customHeight="false" outlineLevel="0" collapsed="false">
      <c r="A3547" s="71" t="s">
        <v>59</v>
      </c>
      <c r="B3547" s="71" t="s">
        <v>49</v>
      </c>
      <c r="C3547" s="71" t="s">
        <v>1153</v>
      </c>
      <c r="D3547" s="72" t="n">
        <v>0</v>
      </c>
      <c r="E3547" s="71" t="n">
        <v>0</v>
      </c>
      <c r="F3547" s="71" t="n">
        <v>4</v>
      </c>
      <c r="G3547" s="72" t="n">
        <v>439.8</v>
      </c>
      <c r="H3547" s="72" t="n">
        <v>439.8</v>
      </c>
      <c r="I3547" s="71" t="n">
        <f aca="false">IF(B3547&gt;=Settings!$B$23,1,0)</f>
        <v>0</v>
      </c>
      <c r="J3547" s="71" t="n">
        <v>1</v>
      </c>
      <c r="K3547" s="71" t="n">
        <f aca="false">F3547*I3547*J3547</f>
        <v>0</v>
      </c>
      <c r="L3547" s="71" t="n">
        <f aca="false">E3547*I3547*J3547</f>
        <v>0</v>
      </c>
      <c r="M3547" s="72" t="n">
        <f aca="false">G3547*I3547*J3547</f>
        <v>0</v>
      </c>
      <c r="N3547" s="72" t="n">
        <f aca="false">D3547*I3547*J3547</f>
        <v>-0</v>
      </c>
      <c r="O3547" s="71" t="n">
        <f aca="false">F3547*J3547</f>
        <v>4</v>
      </c>
      <c r="P3547" s="71" t="n">
        <f aca="false">E3547*J3547</f>
        <v>0</v>
      </c>
    </row>
    <row r="3548" customFormat="false" ht="15" hidden="false" customHeight="false" outlineLevel="0" collapsed="false">
      <c r="A3548" s="71" t="s">
        <v>59</v>
      </c>
      <c r="B3548" s="71" t="s">
        <v>49</v>
      </c>
      <c r="C3548" s="71" t="s">
        <v>2071</v>
      </c>
      <c r="D3548" s="72" t="n">
        <v>0</v>
      </c>
      <c r="E3548" s="71" t="n">
        <v>0</v>
      </c>
      <c r="F3548" s="71" t="n">
        <v>2</v>
      </c>
      <c r="G3548" s="72" t="n">
        <v>246.9</v>
      </c>
      <c r="H3548" s="72" t="n">
        <v>246.9</v>
      </c>
      <c r="I3548" s="71" t="n">
        <f aca="false">IF(B3548&gt;=Settings!$B$23,1,0)</f>
        <v>0</v>
      </c>
      <c r="J3548" s="71" t="n">
        <v>1</v>
      </c>
      <c r="K3548" s="71" t="n">
        <f aca="false">F3548*I3548*J3548</f>
        <v>0</v>
      </c>
      <c r="L3548" s="71" t="n">
        <f aca="false">E3548*I3548*J3548</f>
        <v>0</v>
      </c>
      <c r="M3548" s="72" t="n">
        <f aca="false">G3548*I3548*J3548</f>
        <v>0</v>
      </c>
      <c r="N3548" s="72" t="n">
        <f aca="false">D3548*I3548*J3548</f>
        <v>-0</v>
      </c>
      <c r="O3548" s="71" t="n">
        <f aca="false">F3548*J3548</f>
        <v>2</v>
      </c>
      <c r="P3548" s="71" t="n">
        <f aca="false">E3548*J3548</f>
        <v>0</v>
      </c>
    </row>
    <row r="3549" customFormat="false" ht="15" hidden="false" customHeight="false" outlineLevel="0" collapsed="false">
      <c r="A3549" s="71" t="s">
        <v>60</v>
      </c>
      <c r="B3549" s="71" t="s">
        <v>49</v>
      </c>
      <c r="C3549" s="71" t="s">
        <v>894</v>
      </c>
      <c r="D3549" s="72" t="n">
        <v>0</v>
      </c>
      <c r="E3549" s="71" t="n">
        <v>0</v>
      </c>
      <c r="F3549" s="71" t="n">
        <v>1</v>
      </c>
      <c r="G3549" s="72" t="n">
        <v>129.95</v>
      </c>
      <c r="H3549" s="72" t="n">
        <v>129.95</v>
      </c>
      <c r="I3549" s="71" t="n">
        <f aca="false">IF(B3549&gt;=Settings!$B$23,1,0)</f>
        <v>0</v>
      </c>
      <c r="J3549" s="71" t="n">
        <v>1</v>
      </c>
      <c r="K3549" s="71" t="n">
        <f aca="false">F3549*I3549*J3549</f>
        <v>0</v>
      </c>
      <c r="L3549" s="71" t="n">
        <f aca="false">E3549*I3549*J3549</f>
        <v>0</v>
      </c>
      <c r="M3549" s="72" t="n">
        <f aca="false">G3549*I3549*J3549</f>
        <v>0</v>
      </c>
      <c r="N3549" s="72" t="n">
        <f aca="false">D3549*I3549*J3549</f>
        <v>-0</v>
      </c>
      <c r="O3549" s="71" t="n">
        <f aca="false">F3549*J3549</f>
        <v>1</v>
      </c>
      <c r="P3549" s="71" t="n">
        <f aca="false">E3549*J3549</f>
        <v>0</v>
      </c>
    </row>
    <row r="3550" customFormat="false" ht="15" hidden="false" customHeight="false" outlineLevel="0" collapsed="false">
      <c r="A3550" s="71" t="s">
        <v>59</v>
      </c>
      <c r="B3550" s="71" t="s">
        <v>49</v>
      </c>
      <c r="C3550" s="71" t="s">
        <v>1189</v>
      </c>
      <c r="D3550" s="72" t="n">
        <v>0</v>
      </c>
      <c r="E3550" s="71" t="n">
        <v>0</v>
      </c>
      <c r="F3550" s="71" t="n">
        <v>1</v>
      </c>
      <c r="G3550" s="72" t="n">
        <v>108.35</v>
      </c>
      <c r="H3550" s="72" t="n">
        <v>108.35</v>
      </c>
      <c r="I3550" s="71" t="n">
        <f aca="false">IF(B3550&gt;=Settings!$B$23,1,0)</f>
        <v>0</v>
      </c>
      <c r="J3550" s="71" t="n">
        <v>1</v>
      </c>
      <c r="K3550" s="71" t="n">
        <f aca="false">F3550*I3550*J3550</f>
        <v>0</v>
      </c>
      <c r="L3550" s="71" t="n">
        <f aca="false">E3550*I3550*J3550</f>
        <v>0</v>
      </c>
      <c r="M3550" s="72" t="n">
        <f aca="false">G3550*I3550*J3550</f>
        <v>0</v>
      </c>
      <c r="N3550" s="72" t="n">
        <f aca="false">D3550*I3550*J3550</f>
        <v>-0</v>
      </c>
      <c r="O3550" s="71" t="n">
        <f aca="false">F3550*J3550</f>
        <v>1</v>
      </c>
      <c r="P3550" s="71" t="n">
        <f aca="false">E3550*J3550</f>
        <v>0</v>
      </c>
    </row>
    <row r="3551" customFormat="false" ht="15" hidden="false" customHeight="false" outlineLevel="0" collapsed="false">
      <c r="A3551" s="71" t="s">
        <v>60</v>
      </c>
      <c r="B3551" s="71" t="s">
        <v>49</v>
      </c>
      <c r="C3551" s="71" t="s">
        <v>893</v>
      </c>
      <c r="D3551" s="72" t="n">
        <v>0</v>
      </c>
      <c r="E3551" s="71" t="n">
        <v>0</v>
      </c>
      <c r="F3551" s="71" t="n">
        <v>2</v>
      </c>
      <c r="G3551" s="72" t="n">
        <v>109.9</v>
      </c>
      <c r="H3551" s="72" t="n">
        <v>109.9</v>
      </c>
      <c r="I3551" s="71" t="n">
        <f aca="false">IF(B3551&gt;=Settings!$B$23,1,0)</f>
        <v>0</v>
      </c>
      <c r="J3551" s="71" t="n">
        <v>1</v>
      </c>
      <c r="K3551" s="71" t="n">
        <f aca="false">F3551*I3551*J3551</f>
        <v>0</v>
      </c>
      <c r="L3551" s="71" t="n">
        <f aca="false">E3551*I3551*J3551</f>
        <v>0</v>
      </c>
      <c r="M3551" s="72" t="n">
        <f aca="false">G3551*I3551*J3551</f>
        <v>0</v>
      </c>
      <c r="N3551" s="72" t="n">
        <f aca="false">D3551*I3551*J3551</f>
        <v>-0</v>
      </c>
      <c r="O3551" s="71" t="n">
        <f aca="false">F3551*J3551</f>
        <v>2</v>
      </c>
      <c r="P3551" s="71" t="n">
        <f aca="false">E3551*J3551</f>
        <v>0</v>
      </c>
    </row>
    <row r="3552" customFormat="false" ht="15" hidden="false" customHeight="false" outlineLevel="0" collapsed="false">
      <c r="A3552" s="71" t="s">
        <v>61</v>
      </c>
      <c r="B3552" s="71" t="s">
        <v>49</v>
      </c>
      <c r="C3552" s="71" t="s">
        <v>1787</v>
      </c>
      <c r="D3552" s="72" t="n">
        <v>0</v>
      </c>
      <c r="E3552" s="71" t="n">
        <v>0</v>
      </c>
      <c r="F3552" s="71" t="n">
        <v>1</v>
      </c>
      <c r="G3552" s="72" t="n">
        <v>95.41</v>
      </c>
      <c r="H3552" s="72" t="n">
        <v>95.41</v>
      </c>
      <c r="I3552" s="71" t="n">
        <f aca="false">IF(B3552&gt;=Settings!$B$23,1,0)</f>
        <v>0</v>
      </c>
      <c r="J3552" s="71" t="n">
        <v>1</v>
      </c>
      <c r="K3552" s="71" t="n">
        <f aca="false">F3552*I3552*J3552</f>
        <v>0</v>
      </c>
      <c r="L3552" s="71" t="n">
        <f aca="false">E3552*I3552*J3552</f>
        <v>0</v>
      </c>
      <c r="M3552" s="72" t="n">
        <f aca="false">G3552*I3552*J3552</f>
        <v>0</v>
      </c>
      <c r="N3552" s="72" t="n">
        <f aca="false">D3552*I3552*J3552</f>
        <v>-0</v>
      </c>
      <c r="O3552" s="71" t="n">
        <f aca="false">F3552*J3552</f>
        <v>1</v>
      </c>
      <c r="P3552" s="71" t="n">
        <f aca="false">E3552*J3552</f>
        <v>0</v>
      </c>
    </row>
    <row r="3553" customFormat="false" ht="15" hidden="false" customHeight="false" outlineLevel="0" collapsed="false">
      <c r="A3553" s="71" t="s">
        <v>60</v>
      </c>
      <c r="B3553" s="71" t="s">
        <v>49</v>
      </c>
      <c r="C3553" s="71" t="s">
        <v>1275</v>
      </c>
      <c r="D3553" s="72" t="n">
        <v>0</v>
      </c>
      <c r="E3553" s="71" t="n">
        <v>0</v>
      </c>
      <c r="F3553" s="71" t="n">
        <v>5</v>
      </c>
      <c r="G3553" s="72" t="n">
        <v>534.75</v>
      </c>
      <c r="H3553" s="72" t="n">
        <v>525.25</v>
      </c>
      <c r="I3553" s="71" t="n">
        <f aca="false">IF(B3553&gt;=Settings!$B$23,1,0)</f>
        <v>0</v>
      </c>
      <c r="J3553" s="71" t="n">
        <v>1</v>
      </c>
      <c r="K3553" s="71" t="n">
        <f aca="false">F3553*I3553*J3553</f>
        <v>0</v>
      </c>
      <c r="L3553" s="71" t="n">
        <f aca="false">E3553*I3553*J3553</f>
        <v>0</v>
      </c>
      <c r="M3553" s="72" t="n">
        <f aca="false">G3553*I3553*J3553</f>
        <v>0</v>
      </c>
      <c r="N3553" s="72" t="n">
        <f aca="false">D3553*I3553*J3553</f>
        <v>-0</v>
      </c>
      <c r="O3553" s="71" t="n">
        <f aca="false">F3553*J3553</f>
        <v>5</v>
      </c>
      <c r="P3553" s="71" t="n">
        <f aca="false">E3553*J3553</f>
        <v>0</v>
      </c>
    </row>
    <row r="3554" customFormat="false" ht="15" hidden="false" customHeight="false" outlineLevel="0" collapsed="false">
      <c r="A3554" s="71" t="s">
        <v>59</v>
      </c>
      <c r="B3554" s="71" t="s">
        <v>49</v>
      </c>
      <c r="C3554" s="71" t="s">
        <v>1024</v>
      </c>
      <c r="D3554" s="72" t="n">
        <v>0</v>
      </c>
      <c r="E3554" s="71" t="n">
        <v>0</v>
      </c>
      <c r="F3554" s="71" t="n">
        <v>2</v>
      </c>
      <c r="G3554" s="72" t="n">
        <v>219.9</v>
      </c>
      <c r="H3554" s="72" t="n">
        <v>219.9</v>
      </c>
      <c r="I3554" s="71" t="n">
        <f aca="false">IF(B3554&gt;=Settings!$B$23,1,0)</f>
        <v>0</v>
      </c>
      <c r="J3554" s="71" t="n">
        <v>1</v>
      </c>
      <c r="K3554" s="71" t="n">
        <f aca="false">F3554*I3554*J3554</f>
        <v>0</v>
      </c>
      <c r="L3554" s="71" t="n">
        <f aca="false">E3554*I3554*J3554</f>
        <v>0</v>
      </c>
      <c r="M3554" s="72" t="n">
        <f aca="false">G3554*I3554*J3554</f>
        <v>0</v>
      </c>
      <c r="N3554" s="72" t="n">
        <f aca="false">D3554*I3554*J3554</f>
        <v>-0</v>
      </c>
      <c r="O3554" s="71" t="n">
        <f aca="false">F3554*J3554</f>
        <v>2</v>
      </c>
      <c r="P3554" s="71" t="n">
        <f aca="false">E3554*J3554</f>
        <v>0</v>
      </c>
    </row>
    <row r="3555" customFormat="false" ht="15" hidden="false" customHeight="false" outlineLevel="0" collapsed="false">
      <c r="A3555" s="71" t="s">
        <v>61</v>
      </c>
      <c r="B3555" s="71" t="s">
        <v>49</v>
      </c>
      <c r="C3555" s="71" t="s">
        <v>585</v>
      </c>
      <c r="D3555" s="72" t="n">
        <v>0</v>
      </c>
      <c r="E3555" s="71" t="n">
        <v>0</v>
      </c>
      <c r="F3555" s="71" t="n">
        <v>1</v>
      </c>
      <c r="G3555" s="72" t="n">
        <v>72.68</v>
      </c>
      <c r="H3555" s="72" t="n">
        <v>72.68</v>
      </c>
      <c r="I3555" s="71" t="n">
        <f aca="false">IF(B3555&gt;=Settings!$B$23,1,0)</f>
        <v>0</v>
      </c>
      <c r="J3555" s="71" t="n">
        <v>1</v>
      </c>
      <c r="K3555" s="71" t="n">
        <f aca="false">F3555*I3555*J3555</f>
        <v>0</v>
      </c>
      <c r="L3555" s="71" t="n">
        <f aca="false">E3555*I3555*J3555</f>
        <v>0</v>
      </c>
      <c r="M3555" s="72" t="n">
        <f aca="false">G3555*I3555*J3555</f>
        <v>0</v>
      </c>
      <c r="N3555" s="72" t="n">
        <f aca="false">D3555*I3555*J3555</f>
        <v>-0</v>
      </c>
      <c r="O3555" s="71" t="n">
        <f aca="false">F3555*J3555</f>
        <v>1</v>
      </c>
      <c r="P3555" s="71" t="n">
        <f aca="false">E3555*J3555</f>
        <v>0</v>
      </c>
    </row>
    <row r="3556" customFormat="false" ht="15" hidden="false" customHeight="false" outlineLevel="0" collapsed="false">
      <c r="A3556" s="71" t="s">
        <v>59</v>
      </c>
      <c r="B3556" s="71" t="s">
        <v>49</v>
      </c>
      <c r="C3556" s="71" t="s">
        <v>134</v>
      </c>
      <c r="D3556" s="72" t="n">
        <v>0</v>
      </c>
      <c r="E3556" s="71" t="n">
        <v>0</v>
      </c>
      <c r="F3556" s="71" t="n">
        <v>106</v>
      </c>
      <c r="G3556" s="72" t="n">
        <v>7128.593</v>
      </c>
      <c r="H3556" s="72" t="n">
        <v>7128.593</v>
      </c>
      <c r="I3556" s="71" t="n">
        <f aca="false">IF(B3556&gt;=Settings!$B$23,1,0)</f>
        <v>0</v>
      </c>
      <c r="J3556" s="71" t="n">
        <v>1</v>
      </c>
      <c r="K3556" s="71" t="n">
        <f aca="false">F3556*I3556*J3556</f>
        <v>0</v>
      </c>
      <c r="L3556" s="71" t="n">
        <f aca="false">E3556*I3556*J3556</f>
        <v>0</v>
      </c>
      <c r="M3556" s="72" t="n">
        <f aca="false">G3556*I3556*J3556</f>
        <v>0</v>
      </c>
      <c r="N3556" s="72" t="n">
        <f aca="false">D3556*I3556*J3556</f>
        <v>-0</v>
      </c>
      <c r="O3556" s="71" t="n">
        <f aca="false">F3556*J3556</f>
        <v>106</v>
      </c>
      <c r="P3556" s="71" t="n">
        <f aca="false">E3556*J3556</f>
        <v>0</v>
      </c>
    </row>
    <row r="3557" customFormat="false" ht="15" hidden="false" customHeight="false" outlineLevel="0" collapsed="false">
      <c r="A3557" s="71" t="s">
        <v>61</v>
      </c>
      <c r="B3557" s="71" t="s">
        <v>49</v>
      </c>
      <c r="C3557" s="71" t="s">
        <v>1169</v>
      </c>
      <c r="D3557" s="72" t="n">
        <v>0</v>
      </c>
      <c r="E3557" s="71" t="n">
        <v>0</v>
      </c>
      <c r="F3557" s="71" t="n">
        <v>4</v>
      </c>
      <c r="G3557" s="72" t="n">
        <v>305.26</v>
      </c>
      <c r="H3557" s="72" t="n">
        <v>293.27</v>
      </c>
      <c r="I3557" s="71" t="n">
        <f aca="false">IF(B3557&gt;=Settings!$B$23,1,0)</f>
        <v>0</v>
      </c>
      <c r="J3557" s="71" t="n">
        <v>1</v>
      </c>
      <c r="K3557" s="71" t="n">
        <f aca="false">F3557*I3557*J3557</f>
        <v>0</v>
      </c>
      <c r="L3557" s="71" t="n">
        <f aca="false">E3557*I3557*J3557</f>
        <v>0</v>
      </c>
      <c r="M3557" s="72" t="n">
        <f aca="false">G3557*I3557*J3557</f>
        <v>0</v>
      </c>
      <c r="N3557" s="72" t="n">
        <f aca="false">D3557*I3557*J3557</f>
        <v>-0</v>
      </c>
      <c r="O3557" s="71" t="n">
        <f aca="false">F3557*J3557</f>
        <v>4</v>
      </c>
      <c r="P3557" s="71" t="n">
        <f aca="false">E3557*J3557</f>
        <v>0</v>
      </c>
    </row>
    <row r="3558" customFormat="false" ht="15" hidden="false" customHeight="false" outlineLevel="0" collapsed="false">
      <c r="A3558" s="71" t="s">
        <v>61</v>
      </c>
      <c r="B3558" s="71" t="s">
        <v>49</v>
      </c>
      <c r="C3558" s="71" t="s">
        <v>988</v>
      </c>
      <c r="D3558" s="72" t="n">
        <v>0</v>
      </c>
      <c r="E3558" s="71" t="n">
        <v>0</v>
      </c>
      <c r="F3558" s="71" t="n">
        <v>1</v>
      </c>
      <c r="G3558" s="72" t="n">
        <v>254.35</v>
      </c>
      <c r="H3558" s="72" t="n">
        <v>254.35</v>
      </c>
      <c r="I3558" s="71" t="n">
        <f aca="false">IF(B3558&gt;=Settings!$B$23,1,0)</f>
        <v>0</v>
      </c>
      <c r="J3558" s="71" t="n">
        <v>1</v>
      </c>
      <c r="K3558" s="71" t="n">
        <f aca="false">F3558*I3558*J3558</f>
        <v>0</v>
      </c>
      <c r="L3558" s="71" t="n">
        <f aca="false">E3558*I3558*J3558</f>
        <v>0</v>
      </c>
      <c r="M3558" s="72" t="n">
        <f aca="false">G3558*I3558*J3558</f>
        <v>0</v>
      </c>
      <c r="N3558" s="72" t="n">
        <f aca="false">D3558*I3558*J3558</f>
        <v>-0</v>
      </c>
      <c r="O3558" s="71" t="n">
        <f aca="false">F3558*J3558</f>
        <v>1</v>
      </c>
      <c r="P3558" s="71" t="n">
        <f aca="false">E3558*J3558</f>
        <v>0</v>
      </c>
    </row>
    <row r="3559" customFormat="false" ht="15" hidden="false" customHeight="false" outlineLevel="0" collapsed="false">
      <c r="A3559" s="71" t="s">
        <v>60</v>
      </c>
      <c r="B3559" s="71" t="s">
        <v>49</v>
      </c>
      <c r="C3559" s="71" t="s">
        <v>619</v>
      </c>
      <c r="D3559" s="72" t="n">
        <v>0</v>
      </c>
      <c r="E3559" s="71" t="n">
        <v>0</v>
      </c>
      <c r="F3559" s="71" t="n">
        <v>3</v>
      </c>
      <c r="G3559" s="72" t="n">
        <v>599.85</v>
      </c>
      <c r="H3559" s="72" t="n">
        <v>599.85</v>
      </c>
      <c r="I3559" s="71" t="n">
        <f aca="false">IF(B3559&gt;=Settings!$B$23,1,0)</f>
        <v>0</v>
      </c>
      <c r="J3559" s="71" t="n">
        <v>1</v>
      </c>
      <c r="K3559" s="71" t="n">
        <f aca="false">F3559*I3559*J3559</f>
        <v>0</v>
      </c>
      <c r="L3559" s="71" t="n">
        <f aca="false">E3559*I3559*J3559</f>
        <v>0</v>
      </c>
      <c r="M3559" s="72" t="n">
        <f aca="false">G3559*I3559*J3559</f>
        <v>0</v>
      </c>
      <c r="N3559" s="72" t="n">
        <f aca="false">D3559*I3559*J3559</f>
        <v>-0</v>
      </c>
      <c r="O3559" s="71" t="n">
        <f aca="false">F3559*J3559</f>
        <v>3</v>
      </c>
      <c r="P3559" s="71" t="n">
        <f aca="false">E3559*J3559</f>
        <v>0</v>
      </c>
    </row>
    <row r="3560" customFormat="false" ht="15" hidden="false" customHeight="false" outlineLevel="0" collapsed="false">
      <c r="A3560" s="71" t="s">
        <v>60</v>
      </c>
      <c r="B3560" s="71" t="s">
        <v>49</v>
      </c>
      <c r="C3560" s="71" t="s">
        <v>139</v>
      </c>
      <c r="D3560" s="72" t="n">
        <v>1858.7</v>
      </c>
      <c r="E3560" s="71" t="n">
        <v>26</v>
      </c>
      <c r="F3560" s="71" t="n">
        <v>504</v>
      </c>
      <c r="G3560" s="72" t="n">
        <v>35914.8</v>
      </c>
      <c r="H3560" s="72" t="n">
        <v>33990.14</v>
      </c>
      <c r="I3560" s="71" t="n">
        <f aca="false">IF(B3560&gt;=Settings!$B$23,1,0)</f>
        <v>0</v>
      </c>
      <c r="J3560" s="71" t="n">
        <v>1</v>
      </c>
      <c r="K3560" s="71" t="n">
        <f aca="false">F3560*I3560*J3560</f>
        <v>0</v>
      </c>
      <c r="L3560" s="71" t="n">
        <f aca="false">E3560*I3560*J3560</f>
        <v>0</v>
      </c>
      <c r="M3560" s="72" t="n">
        <f aca="false">G3560*I3560*J3560</f>
        <v>0</v>
      </c>
      <c r="N3560" s="72" t="n">
        <f aca="false">D3560*I3560*J3560</f>
        <v>0</v>
      </c>
      <c r="O3560" s="71" t="n">
        <f aca="false">F3560*J3560</f>
        <v>504</v>
      </c>
      <c r="P3560" s="71" t="n">
        <f aca="false">E3560*J3560</f>
        <v>26</v>
      </c>
    </row>
    <row r="3561" customFormat="false" ht="15" hidden="false" customHeight="false" outlineLevel="0" collapsed="false">
      <c r="A3561" s="71" t="s">
        <v>61</v>
      </c>
      <c r="B3561" s="71" t="s">
        <v>49</v>
      </c>
      <c r="C3561" s="71" t="s">
        <v>593</v>
      </c>
      <c r="D3561" s="72" t="n">
        <v>0</v>
      </c>
      <c r="E3561" s="71" t="n">
        <v>0</v>
      </c>
      <c r="F3561" s="71" t="n">
        <v>11</v>
      </c>
      <c r="G3561" s="72" t="n">
        <v>1252.55</v>
      </c>
      <c r="H3561" s="72" t="n">
        <v>1252.55</v>
      </c>
      <c r="I3561" s="71" t="n">
        <f aca="false">IF(B3561&gt;=Settings!$B$23,1,0)</f>
        <v>0</v>
      </c>
      <c r="J3561" s="71" t="n">
        <v>1</v>
      </c>
      <c r="K3561" s="71" t="n">
        <f aca="false">F3561*I3561*J3561</f>
        <v>0</v>
      </c>
      <c r="L3561" s="71" t="n">
        <f aca="false">E3561*I3561*J3561</f>
        <v>0</v>
      </c>
      <c r="M3561" s="72" t="n">
        <f aca="false">G3561*I3561*J3561</f>
        <v>0</v>
      </c>
      <c r="N3561" s="72" t="n">
        <f aca="false">D3561*I3561*J3561</f>
        <v>-0</v>
      </c>
      <c r="O3561" s="71" t="n">
        <f aca="false">F3561*J3561</f>
        <v>11</v>
      </c>
      <c r="P3561" s="71" t="n">
        <f aca="false">E3561*J3561</f>
        <v>0</v>
      </c>
    </row>
    <row r="3562" customFormat="false" ht="15" hidden="false" customHeight="false" outlineLevel="0" collapsed="false">
      <c r="A3562" s="71" t="s">
        <v>59</v>
      </c>
      <c r="B3562" s="71" t="s">
        <v>49</v>
      </c>
      <c r="C3562" s="71" t="s">
        <v>1124</v>
      </c>
      <c r="D3562" s="72" t="n">
        <v>0</v>
      </c>
      <c r="E3562" s="71" t="n">
        <v>0</v>
      </c>
      <c r="F3562" s="71" t="n">
        <v>18</v>
      </c>
      <c r="G3562" s="72" t="n">
        <v>517.1</v>
      </c>
      <c r="H3562" s="72" t="n">
        <v>517.1</v>
      </c>
      <c r="I3562" s="71" t="n">
        <f aca="false">IF(B3562&gt;=Settings!$B$23,1,0)</f>
        <v>0</v>
      </c>
      <c r="J3562" s="71" t="n">
        <v>1</v>
      </c>
      <c r="K3562" s="71" t="n">
        <f aca="false">F3562*I3562*J3562</f>
        <v>0</v>
      </c>
      <c r="L3562" s="71" t="n">
        <f aca="false">E3562*I3562*J3562</f>
        <v>0</v>
      </c>
      <c r="M3562" s="72" t="n">
        <f aca="false">G3562*I3562*J3562</f>
        <v>0</v>
      </c>
      <c r="N3562" s="72" t="n">
        <f aca="false">D3562*I3562*J3562</f>
        <v>-0</v>
      </c>
      <c r="O3562" s="71" t="n">
        <f aca="false">F3562*J3562</f>
        <v>18</v>
      </c>
      <c r="P3562" s="71" t="n">
        <f aca="false">E3562*J3562</f>
        <v>0</v>
      </c>
    </row>
    <row r="3563" customFormat="false" ht="15" hidden="false" customHeight="false" outlineLevel="0" collapsed="false">
      <c r="A3563" s="71" t="s">
        <v>59</v>
      </c>
      <c r="B3563" s="71" t="s">
        <v>49</v>
      </c>
      <c r="C3563" s="71" t="s">
        <v>1122</v>
      </c>
      <c r="D3563" s="72" t="n">
        <v>0</v>
      </c>
      <c r="E3563" s="71" t="n">
        <v>0</v>
      </c>
      <c r="F3563" s="71" t="n">
        <v>2</v>
      </c>
      <c r="G3563" s="72" t="n">
        <v>199.9</v>
      </c>
      <c r="H3563" s="72" t="n">
        <v>199.9</v>
      </c>
      <c r="I3563" s="71" t="n">
        <f aca="false">IF(B3563&gt;=Settings!$B$23,1,0)</f>
        <v>0</v>
      </c>
      <c r="J3563" s="71" t="n">
        <v>1</v>
      </c>
      <c r="K3563" s="71" t="n">
        <f aca="false">F3563*I3563*J3563</f>
        <v>0</v>
      </c>
      <c r="L3563" s="71" t="n">
        <f aca="false">E3563*I3563*J3563</f>
        <v>0</v>
      </c>
      <c r="M3563" s="72" t="n">
        <f aca="false">G3563*I3563*J3563</f>
        <v>0</v>
      </c>
      <c r="N3563" s="72" t="n">
        <f aca="false">D3563*I3563*J3563</f>
        <v>-0</v>
      </c>
      <c r="O3563" s="71" t="n">
        <f aca="false">F3563*J3563</f>
        <v>2</v>
      </c>
      <c r="P3563" s="71" t="n">
        <f aca="false">E3563*J3563</f>
        <v>0</v>
      </c>
    </row>
    <row r="3564" customFormat="false" ht="15" hidden="false" customHeight="false" outlineLevel="0" collapsed="false">
      <c r="A3564" s="71" t="s">
        <v>61</v>
      </c>
      <c r="B3564" s="71" t="s">
        <v>49</v>
      </c>
      <c r="C3564" s="71" t="s">
        <v>883</v>
      </c>
      <c r="D3564" s="72" t="n">
        <v>0</v>
      </c>
      <c r="E3564" s="71" t="n">
        <v>0</v>
      </c>
      <c r="F3564" s="71" t="n">
        <v>1</v>
      </c>
      <c r="G3564" s="72" t="n">
        <v>144.95</v>
      </c>
      <c r="H3564" s="72" t="n">
        <v>144.95</v>
      </c>
      <c r="I3564" s="71" t="n">
        <f aca="false">IF(B3564&gt;=Settings!$B$23,1,0)</f>
        <v>0</v>
      </c>
      <c r="J3564" s="71" t="n">
        <v>1</v>
      </c>
      <c r="K3564" s="71" t="n">
        <f aca="false">F3564*I3564*J3564</f>
        <v>0</v>
      </c>
      <c r="L3564" s="71" t="n">
        <f aca="false">E3564*I3564*J3564</f>
        <v>0</v>
      </c>
      <c r="M3564" s="72" t="n">
        <f aca="false">G3564*I3564*J3564</f>
        <v>0</v>
      </c>
      <c r="N3564" s="72" t="n">
        <f aca="false">D3564*I3564*J3564</f>
        <v>-0</v>
      </c>
      <c r="O3564" s="71" t="n">
        <f aca="false">F3564*J3564</f>
        <v>1</v>
      </c>
      <c r="P3564" s="71" t="n">
        <f aca="false">E3564*J3564</f>
        <v>0</v>
      </c>
    </row>
    <row r="3565" customFormat="false" ht="15" hidden="false" customHeight="false" outlineLevel="0" collapsed="false">
      <c r="A3565" s="71" t="s">
        <v>59</v>
      </c>
      <c r="B3565" s="71" t="s">
        <v>49</v>
      </c>
      <c r="C3565" s="71" t="s">
        <v>1884</v>
      </c>
      <c r="D3565" s="72" t="n">
        <v>0</v>
      </c>
      <c r="E3565" s="71" t="n">
        <v>0</v>
      </c>
      <c r="F3565" s="71" t="n">
        <v>1</v>
      </c>
      <c r="G3565" s="72" t="n">
        <v>139.95</v>
      </c>
      <c r="H3565" s="72" t="n">
        <v>139.95</v>
      </c>
      <c r="I3565" s="71" t="n">
        <f aca="false">IF(B3565&gt;=Settings!$B$23,1,0)</f>
        <v>0</v>
      </c>
      <c r="J3565" s="71" t="n">
        <v>1</v>
      </c>
      <c r="K3565" s="71" t="n">
        <f aca="false">F3565*I3565*J3565</f>
        <v>0</v>
      </c>
      <c r="L3565" s="71" t="n">
        <f aca="false">E3565*I3565*J3565</f>
        <v>0</v>
      </c>
      <c r="M3565" s="72" t="n">
        <f aca="false">G3565*I3565*J3565</f>
        <v>0</v>
      </c>
      <c r="N3565" s="72" t="n">
        <f aca="false">D3565*I3565*J3565</f>
        <v>-0</v>
      </c>
      <c r="O3565" s="71" t="n">
        <f aca="false">F3565*J3565</f>
        <v>1</v>
      </c>
      <c r="P3565" s="71" t="n">
        <f aca="false">E3565*J3565</f>
        <v>0</v>
      </c>
    </row>
    <row r="3566" customFormat="false" ht="15" hidden="false" customHeight="false" outlineLevel="0" collapsed="false">
      <c r="A3566" s="71" t="s">
        <v>59</v>
      </c>
      <c r="B3566" s="71" t="s">
        <v>49</v>
      </c>
      <c r="C3566" s="71" t="s">
        <v>971</v>
      </c>
      <c r="D3566" s="72" t="n">
        <v>0</v>
      </c>
      <c r="E3566" s="71" t="n">
        <v>0</v>
      </c>
      <c r="F3566" s="71" t="n">
        <v>6</v>
      </c>
      <c r="G3566" s="72" t="n">
        <v>561.78</v>
      </c>
      <c r="H3566" s="72" t="n">
        <v>561.78</v>
      </c>
      <c r="I3566" s="71" t="n">
        <f aca="false">IF(B3566&gt;=Settings!$B$23,1,0)</f>
        <v>0</v>
      </c>
      <c r="J3566" s="71" t="n">
        <v>1</v>
      </c>
      <c r="K3566" s="71" t="n">
        <f aca="false">F3566*I3566*J3566</f>
        <v>0</v>
      </c>
      <c r="L3566" s="71" t="n">
        <f aca="false">E3566*I3566*J3566</f>
        <v>0</v>
      </c>
      <c r="M3566" s="72" t="n">
        <f aca="false">G3566*I3566*J3566</f>
        <v>0</v>
      </c>
      <c r="N3566" s="72" t="n">
        <f aca="false">D3566*I3566*J3566</f>
        <v>-0</v>
      </c>
      <c r="O3566" s="71" t="n">
        <f aca="false">F3566*J3566</f>
        <v>6</v>
      </c>
      <c r="P3566" s="71" t="n">
        <f aca="false">E3566*J3566</f>
        <v>0</v>
      </c>
    </row>
    <row r="3567" customFormat="false" ht="15" hidden="false" customHeight="false" outlineLevel="0" collapsed="false">
      <c r="A3567" s="71" t="s">
        <v>60</v>
      </c>
      <c r="B3567" s="71" t="s">
        <v>49</v>
      </c>
      <c r="C3567" s="71" t="s">
        <v>927</v>
      </c>
      <c r="D3567" s="72" t="n">
        <v>1017.65</v>
      </c>
      <c r="E3567" s="71" t="n">
        <v>7</v>
      </c>
      <c r="F3567" s="71" t="n">
        <v>44</v>
      </c>
      <c r="G3567" s="72" t="n">
        <v>6338.8</v>
      </c>
      <c r="H3567" s="72" t="n">
        <v>5321.15</v>
      </c>
      <c r="I3567" s="71" t="n">
        <f aca="false">IF(B3567&gt;=Settings!$B$23,1,0)</f>
        <v>0</v>
      </c>
      <c r="J3567" s="71" t="n">
        <v>1</v>
      </c>
      <c r="K3567" s="71" t="n">
        <f aca="false">F3567*I3567*J3567</f>
        <v>0</v>
      </c>
      <c r="L3567" s="71" t="n">
        <f aca="false">E3567*I3567*J3567</f>
        <v>0</v>
      </c>
      <c r="M3567" s="72" t="n">
        <f aca="false">G3567*I3567*J3567</f>
        <v>0</v>
      </c>
      <c r="N3567" s="72" t="n">
        <f aca="false">D3567*I3567*J3567</f>
        <v>0</v>
      </c>
      <c r="O3567" s="71" t="n">
        <f aca="false">F3567*J3567</f>
        <v>44</v>
      </c>
      <c r="P3567" s="71" t="n">
        <f aca="false">E3567*J3567</f>
        <v>7</v>
      </c>
    </row>
    <row r="3568" customFormat="false" ht="15" hidden="false" customHeight="false" outlineLevel="0" collapsed="false">
      <c r="A3568" s="71" t="s">
        <v>59</v>
      </c>
      <c r="B3568" s="71" t="s">
        <v>49</v>
      </c>
      <c r="C3568" s="71" t="s">
        <v>1049</v>
      </c>
      <c r="D3568" s="72" t="n">
        <v>0</v>
      </c>
      <c r="E3568" s="71" t="n">
        <v>0</v>
      </c>
      <c r="F3568" s="71" t="n">
        <v>3</v>
      </c>
      <c r="G3568" s="72" t="n">
        <v>146.85</v>
      </c>
      <c r="H3568" s="72" t="n">
        <v>146.85</v>
      </c>
      <c r="I3568" s="71" t="n">
        <f aca="false">IF(B3568&gt;=Settings!$B$23,1,0)</f>
        <v>0</v>
      </c>
      <c r="J3568" s="71" t="n">
        <v>1</v>
      </c>
      <c r="K3568" s="71" t="n">
        <f aca="false">F3568*I3568*J3568</f>
        <v>0</v>
      </c>
      <c r="L3568" s="71" t="n">
        <f aca="false">E3568*I3568*J3568</f>
        <v>0</v>
      </c>
      <c r="M3568" s="72" t="n">
        <f aca="false">G3568*I3568*J3568</f>
        <v>0</v>
      </c>
      <c r="N3568" s="72" t="n">
        <f aca="false">D3568*I3568*J3568</f>
        <v>-0</v>
      </c>
      <c r="O3568" s="71" t="n">
        <f aca="false">F3568*J3568</f>
        <v>3</v>
      </c>
      <c r="P3568" s="71" t="n">
        <f aca="false">E3568*J3568</f>
        <v>0</v>
      </c>
    </row>
    <row r="3569" customFormat="false" ht="15" hidden="false" customHeight="false" outlineLevel="0" collapsed="false">
      <c r="A3569" s="71" t="s">
        <v>59</v>
      </c>
      <c r="B3569" s="71" t="s">
        <v>49</v>
      </c>
      <c r="C3569" s="71" t="s">
        <v>153</v>
      </c>
      <c r="D3569" s="72" t="n">
        <v>0</v>
      </c>
      <c r="E3569" s="71" t="n">
        <v>0</v>
      </c>
      <c r="F3569" s="71" t="n">
        <v>3</v>
      </c>
      <c r="G3569" s="72" t="n">
        <v>997.85</v>
      </c>
      <c r="H3569" s="72" t="n">
        <v>997.85</v>
      </c>
      <c r="I3569" s="71" t="n">
        <f aca="false">IF(B3569&gt;=Settings!$B$23,1,0)</f>
        <v>0</v>
      </c>
      <c r="J3569" s="71" t="n">
        <v>1</v>
      </c>
      <c r="K3569" s="71" t="n">
        <f aca="false">F3569*I3569*J3569</f>
        <v>0</v>
      </c>
      <c r="L3569" s="71" t="n">
        <f aca="false">E3569*I3569*J3569</f>
        <v>0</v>
      </c>
      <c r="M3569" s="72" t="n">
        <f aca="false">G3569*I3569*J3569</f>
        <v>0</v>
      </c>
      <c r="N3569" s="72" t="n">
        <f aca="false">D3569*I3569*J3569</f>
        <v>-0</v>
      </c>
      <c r="O3569" s="71" t="n">
        <f aca="false">F3569*J3569</f>
        <v>3</v>
      </c>
      <c r="P3569" s="71" t="n">
        <f aca="false">E3569*J3569</f>
        <v>0</v>
      </c>
    </row>
    <row r="3570" customFormat="false" ht="15" hidden="false" customHeight="false" outlineLevel="0" collapsed="false">
      <c r="A3570" s="71" t="s">
        <v>59</v>
      </c>
      <c r="B3570" s="71" t="s">
        <v>49</v>
      </c>
      <c r="C3570" s="71" t="s">
        <v>164</v>
      </c>
      <c r="D3570" s="72" t="n">
        <v>0</v>
      </c>
      <c r="E3570" s="71" t="n">
        <v>0</v>
      </c>
      <c r="F3570" s="71" t="n">
        <v>152</v>
      </c>
      <c r="G3570" s="72" t="n">
        <v>12390.744</v>
      </c>
      <c r="H3570" s="72" t="n">
        <v>12390.744</v>
      </c>
      <c r="I3570" s="71" t="n">
        <f aca="false">IF(B3570&gt;=Settings!$B$23,1,0)</f>
        <v>0</v>
      </c>
      <c r="J3570" s="71" t="n">
        <v>1</v>
      </c>
      <c r="K3570" s="71" t="n">
        <f aca="false">F3570*I3570*J3570</f>
        <v>0</v>
      </c>
      <c r="L3570" s="71" t="n">
        <f aca="false">E3570*I3570*J3570</f>
        <v>0</v>
      </c>
      <c r="M3570" s="72" t="n">
        <f aca="false">G3570*I3570*J3570</f>
        <v>0</v>
      </c>
      <c r="N3570" s="72" t="n">
        <f aca="false">D3570*I3570*J3570</f>
        <v>-0</v>
      </c>
      <c r="O3570" s="71" t="n">
        <f aca="false">F3570*J3570</f>
        <v>152</v>
      </c>
      <c r="P3570" s="71" t="n">
        <f aca="false">E3570*J3570</f>
        <v>0</v>
      </c>
    </row>
    <row r="3571" customFormat="false" ht="15" hidden="false" customHeight="false" outlineLevel="0" collapsed="false">
      <c r="A3571" s="71" t="s">
        <v>59</v>
      </c>
      <c r="B3571" s="71" t="s">
        <v>49</v>
      </c>
      <c r="C3571" s="71" t="s">
        <v>1132</v>
      </c>
      <c r="D3571" s="72" t="n">
        <v>0</v>
      </c>
      <c r="E3571" s="71" t="n">
        <v>0</v>
      </c>
      <c r="F3571" s="71" t="n">
        <v>1</v>
      </c>
      <c r="G3571" s="72" t="n">
        <v>168.95</v>
      </c>
      <c r="H3571" s="72" t="n">
        <v>168.95</v>
      </c>
      <c r="I3571" s="71" t="n">
        <f aca="false">IF(B3571&gt;=Settings!$B$23,1,0)</f>
        <v>0</v>
      </c>
      <c r="J3571" s="71" t="n">
        <v>1</v>
      </c>
      <c r="K3571" s="71" t="n">
        <f aca="false">F3571*I3571*J3571</f>
        <v>0</v>
      </c>
      <c r="L3571" s="71" t="n">
        <f aca="false">E3571*I3571*J3571</f>
        <v>0</v>
      </c>
      <c r="M3571" s="72" t="n">
        <f aca="false">G3571*I3571*J3571</f>
        <v>0</v>
      </c>
      <c r="N3571" s="72" t="n">
        <f aca="false">D3571*I3571*J3571</f>
        <v>-0</v>
      </c>
      <c r="O3571" s="71" t="n">
        <f aca="false">F3571*J3571</f>
        <v>1</v>
      </c>
      <c r="P3571" s="71" t="n">
        <f aca="false">E3571*J3571</f>
        <v>0</v>
      </c>
    </row>
    <row r="3572" customFormat="false" ht="15" hidden="false" customHeight="false" outlineLevel="0" collapsed="false">
      <c r="A3572" s="71" t="s">
        <v>59</v>
      </c>
      <c r="B3572" s="71" t="s">
        <v>49</v>
      </c>
      <c r="C3572" s="71" t="s">
        <v>1133</v>
      </c>
      <c r="D3572" s="72" t="n">
        <v>0</v>
      </c>
      <c r="E3572" s="71" t="n">
        <v>0</v>
      </c>
      <c r="F3572" s="71" t="n">
        <v>1</v>
      </c>
      <c r="G3572" s="72" t="n">
        <v>84.95</v>
      </c>
      <c r="H3572" s="72" t="n">
        <v>84.95</v>
      </c>
      <c r="I3572" s="71" t="n">
        <f aca="false">IF(B3572&gt;=Settings!$B$23,1,0)</f>
        <v>0</v>
      </c>
      <c r="J3572" s="71" t="n">
        <v>1</v>
      </c>
      <c r="K3572" s="71" t="n">
        <f aca="false">F3572*I3572*J3572</f>
        <v>0</v>
      </c>
      <c r="L3572" s="71" t="n">
        <f aca="false">E3572*I3572*J3572</f>
        <v>0</v>
      </c>
      <c r="M3572" s="72" t="n">
        <f aca="false">G3572*I3572*J3572</f>
        <v>0</v>
      </c>
      <c r="N3572" s="72" t="n">
        <f aca="false">D3572*I3572*J3572</f>
        <v>-0</v>
      </c>
      <c r="O3572" s="71" t="n">
        <f aca="false">F3572*J3572</f>
        <v>1</v>
      </c>
      <c r="P3572" s="71" t="n">
        <f aca="false">E3572*J3572</f>
        <v>0</v>
      </c>
    </row>
    <row r="3573" customFormat="false" ht="15" hidden="false" customHeight="false" outlineLevel="0" collapsed="false">
      <c r="A3573" s="71" t="s">
        <v>61</v>
      </c>
      <c r="B3573" s="71" t="s">
        <v>49</v>
      </c>
      <c r="C3573" s="71" t="s">
        <v>1252</v>
      </c>
      <c r="D3573" s="72" t="n">
        <v>0</v>
      </c>
      <c r="E3573" s="71" t="n">
        <v>0</v>
      </c>
      <c r="F3573" s="71" t="n">
        <v>1</v>
      </c>
      <c r="G3573" s="72" t="n">
        <v>109.05</v>
      </c>
      <c r="H3573" s="72" t="n">
        <v>109.05</v>
      </c>
      <c r="I3573" s="71" t="n">
        <f aca="false">IF(B3573&gt;=Settings!$B$23,1,0)</f>
        <v>0</v>
      </c>
      <c r="J3573" s="71" t="n">
        <v>1</v>
      </c>
      <c r="K3573" s="71" t="n">
        <f aca="false">F3573*I3573*J3573</f>
        <v>0</v>
      </c>
      <c r="L3573" s="71" t="n">
        <f aca="false">E3573*I3573*J3573</f>
        <v>0</v>
      </c>
      <c r="M3573" s="72" t="n">
        <f aca="false">G3573*I3573*J3573</f>
        <v>0</v>
      </c>
      <c r="N3573" s="72" t="n">
        <f aca="false">D3573*I3573*J3573</f>
        <v>-0</v>
      </c>
      <c r="O3573" s="71" t="n">
        <f aca="false">F3573*J3573</f>
        <v>1</v>
      </c>
      <c r="P3573" s="71" t="n">
        <f aca="false">E3573*J3573</f>
        <v>0</v>
      </c>
    </row>
    <row r="3574" customFormat="false" ht="15" hidden="false" customHeight="false" outlineLevel="0" collapsed="false">
      <c r="A3574" s="71" t="s">
        <v>59</v>
      </c>
      <c r="B3574" s="71" t="s">
        <v>49</v>
      </c>
      <c r="C3574" s="71" t="s">
        <v>1131</v>
      </c>
      <c r="D3574" s="72" t="n">
        <v>0</v>
      </c>
      <c r="E3574" s="71" t="n">
        <v>0</v>
      </c>
      <c r="F3574" s="71" t="n">
        <v>13</v>
      </c>
      <c r="G3574" s="72" t="n">
        <v>1079.68</v>
      </c>
      <c r="H3574" s="72" t="n">
        <v>1079.68</v>
      </c>
      <c r="I3574" s="71" t="n">
        <f aca="false">IF(B3574&gt;=Settings!$B$23,1,0)</f>
        <v>0</v>
      </c>
      <c r="J3574" s="71" t="n">
        <v>1</v>
      </c>
      <c r="K3574" s="71" t="n">
        <f aca="false">F3574*I3574*J3574</f>
        <v>0</v>
      </c>
      <c r="L3574" s="71" t="n">
        <f aca="false">E3574*I3574*J3574</f>
        <v>0</v>
      </c>
      <c r="M3574" s="72" t="n">
        <f aca="false">G3574*I3574*J3574</f>
        <v>0</v>
      </c>
      <c r="N3574" s="72" t="n">
        <f aca="false">D3574*I3574*J3574</f>
        <v>-0</v>
      </c>
      <c r="O3574" s="71" t="n">
        <f aca="false">F3574*J3574</f>
        <v>13</v>
      </c>
      <c r="P3574" s="71" t="n">
        <f aca="false">E3574*J3574</f>
        <v>0</v>
      </c>
    </row>
    <row r="3575" customFormat="false" ht="15" hidden="false" customHeight="false" outlineLevel="0" collapsed="false">
      <c r="A3575" s="71" t="s">
        <v>61</v>
      </c>
      <c r="B3575" s="71" t="s">
        <v>49</v>
      </c>
      <c r="C3575" s="71" t="s">
        <v>1093</v>
      </c>
      <c r="D3575" s="72" t="n">
        <v>0</v>
      </c>
      <c r="E3575" s="71" t="n">
        <v>0</v>
      </c>
      <c r="F3575" s="71" t="n">
        <v>1</v>
      </c>
      <c r="G3575" s="72" t="n">
        <v>99.95</v>
      </c>
      <c r="H3575" s="72" t="n">
        <v>99.95</v>
      </c>
      <c r="I3575" s="71" t="n">
        <f aca="false">IF(B3575&gt;=Settings!$B$23,1,0)</f>
        <v>0</v>
      </c>
      <c r="J3575" s="71" t="n">
        <v>1</v>
      </c>
      <c r="K3575" s="71" t="n">
        <f aca="false">F3575*I3575*J3575</f>
        <v>0</v>
      </c>
      <c r="L3575" s="71" t="n">
        <f aca="false">E3575*I3575*J3575</f>
        <v>0</v>
      </c>
      <c r="M3575" s="72" t="n">
        <f aca="false">G3575*I3575*J3575</f>
        <v>0</v>
      </c>
      <c r="N3575" s="72" t="n">
        <f aca="false">D3575*I3575*J3575</f>
        <v>-0</v>
      </c>
      <c r="O3575" s="71" t="n">
        <f aca="false">F3575*J3575</f>
        <v>1</v>
      </c>
      <c r="P3575" s="71" t="n">
        <f aca="false">E3575*J3575</f>
        <v>0</v>
      </c>
    </row>
    <row r="3576" customFormat="false" ht="15" hidden="false" customHeight="false" outlineLevel="0" collapsed="false">
      <c r="A3576" s="71" t="s">
        <v>60</v>
      </c>
      <c r="B3576" s="71" t="s">
        <v>49</v>
      </c>
      <c r="C3576" s="71" t="s">
        <v>1400</v>
      </c>
      <c r="D3576" s="72" t="n">
        <v>0</v>
      </c>
      <c r="E3576" s="71" t="n">
        <v>0</v>
      </c>
      <c r="F3576" s="71" t="n">
        <v>1</v>
      </c>
      <c r="G3576" s="72" t="n">
        <v>3.95</v>
      </c>
      <c r="H3576" s="72" t="n">
        <v>3.95</v>
      </c>
      <c r="I3576" s="71" t="n">
        <f aca="false">IF(B3576&gt;=Settings!$B$23,1,0)</f>
        <v>0</v>
      </c>
      <c r="J3576" s="71" t="n">
        <v>1</v>
      </c>
      <c r="K3576" s="71" t="n">
        <f aca="false">F3576*I3576*J3576</f>
        <v>0</v>
      </c>
      <c r="L3576" s="71" t="n">
        <f aca="false">E3576*I3576*J3576</f>
        <v>0</v>
      </c>
      <c r="M3576" s="72" t="n">
        <f aca="false">G3576*I3576*J3576</f>
        <v>0</v>
      </c>
      <c r="N3576" s="72" t="n">
        <f aca="false">D3576*I3576*J3576</f>
        <v>-0</v>
      </c>
      <c r="O3576" s="71" t="n">
        <f aca="false">F3576*J3576</f>
        <v>1</v>
      </c>
      <c r="P3576" s="71" t="n">
        <f aca="false">E3576*J3576</f>
        <v>0</v>
      </c>
    </row>
    <row r="3577" customFormat="false" ht="15" hidden="false" customHeight="false" outlineLevel="0" collapsed="false">
      <c r="A3577" s="71" t="s">
        <v>60</v>
      </c>
      <c r="B3577" s="71" t="s">
        <v>49</v>
      </c>
      <c r="C3577" s="71" t="s">
        <v>143</v>
      </c>
      <c r="D3577" s="72" t="n">
        <v>329.85</v>
      </c>
      <c r="E3577" s="71" t="n">
        <v>3</v>
      </c>
      <c r="F3577" s="71" t="n">
        <v>34</v>
      </c>
      <c r="G3577" s="72" t="n">
        <v>4133.3</v>
      </c>
      <c r="H3577" s="72" t="n">
        <v>3766.21</v>
      </c>
      <c r="I3577" s="71" t="n">
        <f aca="false">IF(B3577&gt;=Settings!$B$23,1,0)</f>
        <v>0</v>
      </c>
      <c r="J3577" s="71" t="n">
        <v>1</v>
      </c>
      <c r="K3577" s="71" t="n">
        <f aca="false">F3577*I3577*J3577</f>
        <v>0</v>
      </c>
      <c r="L3577" s="71" t="n">
        <f aca="false">E3577*I3577*J3577</f>
        <v>0</v>
      </c>
      <c r="M3577" s="72" t="n">
        <f aca="false">G3577*I3577*J3577</f>
        <v>0</v>
      </c>
      <c r="N3577" s="72" t="n">
        <f aca="false">D3577*I3577*J3577</f>
        <v>0</v>
      </c>
      <c r="O3577" s="71" t="n">
        <f aca="false">F3577*J3577</f>
        <v>34</v>
      </c>
      <c r="P3577" s="71" t="n">
        <f aca="false">E3577*J3577</f>
        <v>3</v>
      </c>
    </row>
    <row r="3578" customFormat="false" ht="15" hidden="false" customHeight="false" outlineLevel="0" collapsed="false">
      <c r="A3578" s="71" t="s">
        <v>59</v>
      </c>
      <c r="B3578" s="71" t="s">
        <v>49</v>
      </c>
      <c r="C3578" s="71" t="s">
        <v>1420</v>
      </c>
      <c r="D3578" s="72" t="n">
        <v>0</v>
      </c>
      <c r="E3578" s="71" t="n">
        <v>0</v>
      </c>
      <c r="F3578" s="71" t="n">
        <v>2</v>
      </c>
      <c r="G3578" s="72" t="n">
        <v>234.9</v>
      </c>
      <c r="H3578" s="72" t="n">
        <v>234.9</v>
      </c>
      <c r="I3578" s="71" t="n">
        <f aca="false">IF(B3578&gt;=Settings!$B$23,1,0)</f>
        <v>0</v>
      </c>
      <c r="J3578" s="71" t="n">
        <v>1</v>
      </c>
      <c r="K3578" s="71" t="n">
        <f aca="false">F3578*I3578*J3578</f>
        <v>0</v>
      </c>
      <c r="L3578" s="71" t="n">
        <f aca="false">E3578*I3578*J3578</f>
        <v>0</v>
      </c>
      <c r="M3578" s="72" t="n">
        <f aca="false">G3578*I3578*J3578</f>
        <v>0</v>
      </c>
      <c r="N3578" s="72" t="n">
        <f aca="false">D3578*I3578*J3578</f>
        <v>-0</v>
      </c>
      <c r="O3578" s="71" t="n">
        <f aca="false">F3578*J3578</f>
        <v>2</v>
      </c>
      <c r="P3578" s="71" t="n">
        <f aca="false">E3578*J3578</f>
        <v>0</v>
      </c>
    </row>
    <row r="3579" customFormat="false" ht="15" hidden="false" customHeight="false" outlineLevel="0" collapsed="false">
      <c r="A3579" s="71" t="s">
        <v>59</v>
      </c>
      <c r="B3579" s="71" t="s">
        <v>49</v>
      </c>
      <c r="C3579" s="71" t="s">
        <v>1403</v>
      </c>
      <c r="D3579" s="72" t="n">
        <v>0</v>
      </c>
      <c r="E3579" s="71" t="n">
        <v>0</v>
      </c>
      <c r="F3579" s="71" t="n">
        <v>1</v>
      </c>
      <c r="G3579" s="72" t="n">
        <v>309.95</v>
      </c>
      <c r="H3579" s="72" t="n">
        <v>309.95</v>
      </c>
      <c r="I3579" s="71" t="n">
        <f aca="false">IF(B3579&gt;=Settings!$B$23,1,0)</f>
        <v>0</v>
      </c>
      <c r="J3579" s="71" t="n">
        <v>1</v>
      </c>
      <c r="K3579" s="71" t="n">
        <f aca="false">F3579*I3579*J3579</f>
        <v>0</v>
      </c>
      <c r="L3579" s="71" t="n">
        <f aca="false">E3579*I3579*J3579</f>
        <v>0</v>
      </c>
      <c r="M3579" s="72" t="n">
        <f aca="false">G3579*I3579*J3579</f>
        <v>0</v>
      </c>
      <c r="N3579" s="72" t="n">
        <f aca="false">D3579*I3579*J3579</f>
        <v>-0</v>
      </c>
      <c r="O3579" s="71" t="n">
        <f aca="false">F3579*J3579</f>
        <v>1</v>
      </c>
      <c r="P3579" s="71" t="n">
        <f aca="false">E3579*J3579</f>
        <v>0</v>
      </c>
    </row>
    <row r="3580" customFormat="false" ht="15" hidden="false" customHeight="false" outlineLevel="0" collapsed="false">
      <c r="A3580" s="71" t="s">
        <v>59</v>
      </c>
      <c r="B3580" s="71" t="s">
        <v>49</v>
      </c>
      <c r="C3580" s="71" t="s">
        <v>1419</v>
      </c>
      <c r="D3580" s="72" t="n">
        <v>0</v>
      </c>
      <c r="E3580" s="71" t="n">
        <v>0</v>
      </c>
      <c r="F3580" s="71" t="n">
        <v>1</v>
      </c>
      <c r="G3580" s="72" t="n">
        <v>164.95</v>
      </c>
      <c r="H3580" s="72" t="n">
        <v>164.95</v>
      </c>
      <c r="I3580" s="71" t="n">
        <f aca="false">IF(B3580&gt;=Settings!$B$23,1,0)</f>
        <v>0</v>
      </c>
      <c r="J3580" s="71" t="n">
        <v>1</v>
      </c>
      <c r="K3580" s="71" t="n">
        <f aca="false">F3580*I3580*J3580</f>
        <v>0</v>
      </c>
      <c r="L3580" s="71" t="n">
        <f aca="false">E3580*I3580*J3580</f>
        <v>0</v>
      </c>
      <c r="M3580" s="72" t="n">
        <f aca="false">G3580*I3580*J3580</f>
        <v>0</v>
      </c>
      <c r="N3580" s="72" t="n">
        <f aca="false">D3580*I3580*J3580</f>
        <v>-0</v>
      </c>
      <c r="O3580" s="71" t="n">
        <f aca="false">F3580*J3580</f>
        <v>1</v>
      </c>
      <c r="P3580" s="71" t="n">
        <f aca="false">E3580*J3580</f>
        <v>0</v>
      </c>
    </row>
    <row r="3581" customFormat="false" ht="15" hidden="false" customHeight="false" outlineLevel="0" collapsed="false">
      <c r="A3581" s="71" t="s">
        <v>59</v>
      </c>
      <c r="B3581" s="71" t="s">
        <v>49</v>
      </c>
      <c r="C3581" s="71" t="s">
        <v>640</v>
      </c>
      <c r="D3581" s="72" t="n">
        <v>0</v>
      </c>
      <c r="E3581" s="71" t="n">
        <v>0</v>
      </c>
      <c r="F3581" s="71" t="n">
        <v>1</v>
      </c>
      <c r="G3581" s="72" t="n">
        <v>59.95</v>
      </c>
      <c r="H3581" s="72" t="n">
        <v>59.95</v>
      </c>
      <c r="I3581" s="71" t="n">
        <f aca="false">IF(B3581&gt;=Settings!$B$23,1,0)</f>
        <v>0</v>
      </c>
      <c r="J3581" s="71" t="n">
        <v>1</v>
      </c>
      <c r="K3581" s="71" t="n">
        <f aca="false">F3581*I3581*J3581</f>
        <v>0</v>
      </c>
      <c r="L3581" s="71" t="n">
        <f aca="false">E3581*I3581*J3581</f>
        <v>0</v>
      </c>
      <c r="M3581" s="72" t="n">
        <f aca="false">G3581*I3581*J3581</f>
        <v>0</v>
      </c>
      <c r="N3581" s="72" t="n">
        <f aca="false">D3581*I3581*J3581</f>
        <v>-0</v>
      </c>
      <c r="O3581" s="71" t="n">
        <f aca="false">F3581*J3581</f>
        <v>1</v>
      </c>
      <c r="P3581" s="71" t="n">
        <f aca="false">E3581*J3581</f>
        <v>0</v>
      </c>
    </row>
    <row r="3582" customFormat="false" ht="15" hidden="false" customHeight="false" outlineLevel="0" collapsed="false">
      <c r="A3582" s="71" t="s">
        <v>59</v>
      </c>
      <c r="B3582" s="71" t="s">
        <v>49</v>
      </c>
      <c r="C3582" s="71" t="s">
        <v>1417</v>
      </c>
      <c r="D3582" s="72" t="n">
        <v>0</v>
      </c>
      <c r="E3582" s="71" t="n">
        <v>0</v>
      </c>
      <c r="F3582" s="71" t="n">
        <v>2</v>
      </c>
      <c r="G3582" s="72" t="n">
        <v>480.65</v>
      </c>
      <c r="H3582" s="72" t="n">
        <v>480.65</v>
      </c>
      <c r="I3582" s="71" t="n">
        <f aca="false">IF(B3582&gt;=Settings!$B$23,1,0)</f>
        <v>0</v>
      </c>
      <c r="J3582" s="71" t="n">
        <v>1</v>
      </c>
      <c r="K3582" s="71" t="n">
        <f aca="false">F3582*I3582*J3582</f>
        <v>0</v>
      </c>
      <c r="L3582" s="71" t="n">
        <f aca="false">E3582*I3582*J3582</f>
        <v>0</v>
      </c>
      <c r="M3582" s="72" t="n">
        <f aca="false">G3582*I3582*J3582</f>
        <v>0</v>
      </c>
      <c r="N3582" s="72" t="n">
        <f aca="false">D3582*I3582*J3582</f>
        <v>-0</v>
      </c>
      <c r="O3582" s="71" t="n">
        <f aca="false">F3582*J3582</f>
        <v>2</v>
      </c>
      <c r="P3582" s="71" t="n">
        <f aca="false">E3582*J3582</f>
        <v>0</v>
      </c>
    </row>
    <row r="3583" customFormat="false" ht="15" hidden="false" customHeight="false" outlineLevel="0" collapsed="false">
      <c r="A3583" s="71" t="s">
        <v>61</v>
      </c>
      <c r="B3583" s="71" t="s">
        <v>49</v>
      </c>
      <c r="C3583" s="71" t="s">
        <v>1097</v>
      </c>
      <c r="D3583" s="72" t="n">
        <v>0</v>
      </c>
      <c r="E3583" s="71" t="n">
        <v>0</v>
      </c>
      <c r="F3583" s="71" t="n">
        <v>1</v>
      </c>
      <c r="G3583" s="72" t="n">
        <v>118.14</v>
      </c>
      <c r="H3583" s="72" t="n">
        <v>118.14</v>
      </c>
      <c r="I3583" s="71" t="n">
        <f aca="false">IF(B3583&gt;=Settings!$B$23,1,0)</f>
        <v>0</v>
      </c>
      <c r="J3583" s="71" t="n">
        <v>1</v>
      </c>
      <c r="K3583" s="71" t="n">
        <f aca="false">F3583*I3583*J3583</f>
        <v>0</v>
      </c>
      <c r="L3583" s="71" t="n">
        <f aca="false">E3583*I3583*J3583</f>
        <v>0</v>
      </c>
      <c r="M3583" s="72" t="n">
        <f aca="false">G3583*I3583*J3583</f>
        <v>0</v>
      </c>
      <c r="N3583" s="72" t="n">
        <f aca="false">D3583*I3583*J3583</f>
        <v>-0</v>
      </c>
      <c r="O3583" s="71" t="n">
        <f aca="false">F3583*J3583</f>
        <v>1</v>
      </c>
      <c r="P3583" s="71" t="n">
        <f aca="false">E3583*J3583</f>
        <v>0</v>
      </c>
    </row>
    <row r="3584" customFormat="false" ht="15" hidden="false" customHeight="false" outlineLevel="0" collapsed="false">
      <c r="A3584" s="71" t="s">
        <v>59</v>
      </c>
      <c r="B3584" s="71" t="s">
        <v>49</v>
      </c>
      <c r="C3584" s="71" t="s">
        <v>1430</v>
      </c>
      <c r="D3584" s="72" t="n">
        <v>0</v>
      </c>
      <c r="E3584" s="71" t="n">
        <v>0</v>
      </c>
      <c r="F3584" s="71" t="n">
        <v>6</v>
      </c>
      <c r="G3584" s="72" t="n">
        <v>717.08</v>
      </c>
      <c r="H3584" s="72" t="n">
        <v>717.08</v>
      </c>
      <c r="I3584" s="71" t="n">
        <f aca="false">IF(B3584&gt;=Settings!$B$23,1,0)</f>
        <v>0</v>
      </c>
      <c r="J3584" s="71" t="n">
        <v>1</v>
      </c>
      <c r="K3584" s="71" t="n">
        <f aca="false">F3584*I3584*J3584</f>
        <v>0</v>
      </c>
      <c r="L3584" s="71" t="n">
        <f aca="false">E3584*I3584*J3584</f>
        <v>0</v>
      </c>
      <c r="M3584" s="72" t="n">
        <f aca="false">G3584*I3584*J3584</f>
        <v>0</v>
      </c>
      <c r="N3584" s="72" t="n">
        <f aca="false">D3584*I3584*J3584</f>
        <v>-0</v>
      </c>
      <c r="O3584" s="71" t="n">
        <f aca="false">F3584*J3584</f>
        <v>6</v>
      </c>
      <c r="P3584" s="71" t="n">
        <f aca="false">E3584*J3584</f>
        <v>0</v>
      </c>
    </row>
    <row r="3585" customFormat="false" ht="15" hidden="false" customHeight="false" outlineLevel="0" collapsed="false">
      <c r="A3585" s="71" t="s">
        <v>61</v>
      </c>
      <c r="B3585" s="71" t="s">
        <v>49</v>
      </c>
      <c r="C3585" s="71" t="s">
        <v>362</v>
      </c>
      <c r="D3585" s="72" t="n">
        <v>0</v>
      </c>
      <c r="E3585" s="71" t="n">
        <v>0</v>
      </c>
      <c r="F3585" s="71" t="n">
        <v>1</v>
      </c>
      <c r="G3585" s="72" t="n">
        <v>113.95</v>
      </c>
      <c r="H3585" s="72" t="n">
        <v>113.95</v>
      </c>
      <c r="I3585" s="71" t="n">
        <f aca="false">IF(B3585&gt;=Settings!$B$23,1,0)</f>
        <v>0</v>
      </c>
      <c r="J3585" s="71" t="n">
        <v>1</v>
      </c>
      <c r="K3585" s="71" t="n">
        <f aca="false">F3585*I3585*J3585</f>
        <v>0</v>
      </c>
      <c r="L3585" s="71" t="n">
        <f aca="false">E3585*I3585*J3585</f>
        <v>0</v>
      </c>
      <c r="M3585" s="72" t="n">
        <f aca="false">G3585*I3585*J3585</f>
        <v>0</v>
      </c>
      <c r="N3585" s="72" t="n">
        <f aca="false">D3585*I3585*J3585</f>
        <v>-0</v>
      </c>
      <c r="O3585" s="71" t="n">
        <f aca="false">F3585*J3585</f>
        <v>1</v>
      </c>
      <c r="P3585" s="71" t="n">
        <f aca="false">E3585*J3585</f>
        <v>0</v>
      </c>
    </row>
    <row r="3586" customFormat="false" ht="15" hidden="false" customHeight="false" outlineLevel="0" collapsed="false">
      <c r="A3586" s="71" t="s">
        <v>59</v>
      </c>
      <c r="B3586" s="71" t="s">
        <v>49</v>
      </c>
      <c r="C3586" s="71" t="s">
        <v>1213</v>
      </c>
      <c r="D3586" s="72" t="n">
        <v>0</v>
      </c>
      <c r="E3586" s="71" t="n">
        <v>0</v>
      </c>
      <c r="F3586" s="71" t="n">
        <v>3</v>
      </c>
      <c r="G3586" s="72" t="n">
        <v>431.21</v>
      </c>
      <c r="H3586" s="72" t="n">
        <v>431.21</v>
      </c>
      <c r="I3586" s="71" t="n">
        <f aca="false">IF(B3586&gt;=Settings!$B$23,1,0)</f>
        <v>0</v>
      </c>
      <c r="J3586" s="71" t="n">
        <v>1</v>
      </c>
      <c r="K3586" s="71" t="n">
        <f aca="false">F3586*I3586*J3586</f>
        <v>0</v>
      </c>
      <c r="L3586" s="71" t="n">
        <f aca="false">E3586*I3586*J3586</f>
        <v>0</v>
      </c>
      <c r="M3586" s="72" t="n">
        <f aca="false">G3586*I3586*J3586</f>
        <v>0</v>
      </c>
      <c r="N3586" s="72" t="n">
        <f aca="false">D3586*I3586*J3586</f>
        <v>-0</v>
      </c>
      <c r="O3586" s="71" t="n">
        <f aca="false">F3586*J3586</f>
        <v>3</v>
      </c>
      <c r="P3586" s="71" t="n">
        <f aca="false">E3586*J3586</f>
        <v>0</v>
      </c>
    </row>
    <row r="3587" customFormat="false" ht="15" hidden="false" customHeight="false" outlineLevel="0" collapsed="false">
      <c r="A3587" s="71" t="s">
        <v>60</v>
      </c>
      <c r="B3587" s="71" t="s">
        <v>49</v>
      </c>
      <c r="C3587" s="71" t="s">
        <v>1296</v>
      </c>
      <c r="D3587" s="72" t="n">
        <v>160.65</v>
      </c>
      <c r="E3587" s="71" t="n">
        <v>7</v>
      </c>
      <c r="F3587" s="71" t="n">
        <v>125</v>
      </c>
      <c r="G3587" s="72" t="n">
        <v>2868.75</v>
      </c>
      <c r="H3587" s="72" t="n">
        <v>2704.65</v>
      </c>
      <c r="I3587" s="71" t="n">
        <f aca="false">IF(B3587&gt;=Settings!$B$23,1,0)</f>
        <v>0</v>
      </c>
      <c r="J3587" s="71" t="n">
        <v>1</v>
      </c>
      <c r="K3587" s="71" t="n">
        <f aca="false">F3587*I3587*J3587</f>
        <v>0</v>
      </c>
      <c r="L3587" s="71" t="n">
        <f aca="false">E3587*I3587*J3587</f>
        <v>0</v>
      </c>
      <c r="M3587" s="72" t="n">
        <f aca="false">G3587*I3587*J3587</f>
        <v>0</v>
      </c>
      <c r="N3587" s="72" t="n">
        <f aca="false">D3587*I3587*J3587</f>
        <v>0</v>
      </c>
      <c r="O3587" s="71" t="n">
        <f aca="false">F3587*J3587</f>
        <v>125</v>
      </c>
      <c r="P3587" s="71" t="n">
        <f aca="false">E3587*J3587</f>
        <v>7</v>
      </c>
    </row>
    <row r="3588" customFormat="false" ht="15" hidden="false" customHeight="false" outlineLevel="0" collapsed="false">
      <c r="A3588" s="71" t="s">
        <v>59</v>
      </c>
      <c r="B3588" s="71" t="s">
        <v>49</v>
      </c>
      <c r="C3588" s="71" t="s">
        <v>631</v>
      </c>
      <c r="D3588" s="72" t="n">
        <v>0</v>
      </c>
      <c r="E3588" s="71" t="n">
        <v>0</v>
      </c>
      <c r="F3588" s="71" t="n">
        <v>7</v>
      </c>
      <c r="G3588" s="72" t="n">
        <v>403.726</v>
      </c>
      <c r="H3588" s="72" t="n">
        <v>403.726</v>
      </c>
      <c r="I3588" s="71" t="n">
        <f aca="false">IF(B3588&gt;=Settings!$B$23,1,0)</f>
        <v>0</v>
      </c>
      <c r="J3588" s="71" t="n">
        <v>1</v>
      </c>
      <c r="K3588" s="71" t="n">
        <f aca="false">F3588*I3588*J3588</f>
        <v>0</v>
      </c>
      <c r="L3588" s="71" t="n">
        <f aca="false">E3588*I3588*J3588</f>
        <v>0</v>
      </c>
      <c r="M3588" s="72" t="n">
        <f aca="false">G3588*I3588*J3588</f>
        <v>0</v>
      </c>
      <c r="N3588" s="72" t="n">
        <f aca="false">D3588*I3588*J3588</f>
        <v>-0</v>
      </c>
      <c r="O3588" s="71" t="n">
        <f aca="false">F3588*J3588</f>
        <v>7</v>
      </c>
      <c r="P3588" s="71" t="n">
        <f aca="false">E3588*J3588</f>
        <v>0</v>
      </c>
    </row>
    <row r="3589" customFormat="false" ht="15" hidden="false" customHeight="false" outlineLevel="0" collapsed="false">
      <c r="A3589" s="71" t="s">
        <v>59</v>
      </c>
      <c r="B3589" s="71" t="s">
        <v>49</v>
      </c>
      <c r="C3589" s="71" t="s">
        <v>978</v>
      </c>
      <c r="D3589" s="72" t="n">
        <v>0</v>
      </c>
      <c r="E3589" s="71" t="n">
        <v>0</v>
      </c>
      <c r="F3589" s="71" t="n">
        <v>31</v>
      </c>
      <c r="G3589" s="72" t="n">
        <v>0</v>
      </c>
      <c r="H3589" s="72" t="n">
        <v>0</v>
      </c>
      <c r="I3589" s="71" t="n">
        <f aca="false">IF(B3589&gt;=Settings!$B$23,1,0)</f>
        <v>0</v>
      </c>
      <c r="J3589" s="71" t="n">
        <v>0</v>
      </c>
      <c r="K3589" s="71" t="n">
        <f aca="false">F3589*I3589*J3589</f>
        <v>0</v>
      </c>
      <c r="L3589" s="71" t="n">
        <f aca="false">E3589*I3589*J3589</f>
        <v>0</v>
      </c>
      <c r="M3589" s="72" t="n">
        <f aca="false">G3589*I3589*J3589</f>
        <v>0</v>
      </c>
      <c r="N3589" s="72" t="n">
        <f aca="false">D3589*I3589*J3589</f>
        <v>-0</v>
      </c>
      <c r="O3589" s="71" t="n">
        <f aca="false">F3589*J3589</f>
        <v>0</v>
      </c>
      <c r="P3589" s="71" t="n">
        <f aca="false">E3589*J3589</f>
        <v>0</v>
      </c>
    </row>
    <row r="3590" customFormat="false" ht="15" hidden="false" customHeight="false" outlineLevel="0" collapsed="false">
      <c r="A3590" s="71" t="s">
        <v>61</v>
      </c>
      <c r="B3590" s="71" t="s">
        <v>49</v>
      </c>
      <c r="C3590" s="71" t="s">
        <v>124</v>
      </c>
      <c r="D3590" s="72" t="n">
        <v>0</v>
      </c>
      <c r="E3590" s="71" t="n">
        <v>0</v>
      </c>
      <c r="F3590" s="71" t="n">
        <v>1</v>
      </c>
      <c r="G3590" s="72" t="n">
        <v>127.23</v>
      </c>
      <c r="H3590" s="72" t="n">
        <v>127.23</v>
      </c>
      <c r="I3590" s="71" t="n">
        <f aca="false">IF(B3590&gt;=Settings!$B$23,1,0)</f>
        <v>0</v>
      </c>
      <c r="J3590" s="71" t="n">
        <v>1</v>
      </c>
      <c r="K3590" s="71" t="n">
        <f aca="false">F3590*I3590*J3590</f>
        <v>0</v>
      </c>
      <c r="L3590" s="71" t="n">
        <f aca="false">E3590*I3590*J3590</f>
        <v>0</v>
      </c>
      <c r="M3590" s="72" t="n">
        <f aca="false">G3590*I3590*J3590</f>
        <v>0</v>
      </c>
      <c r="N3590" s="72" t="n">
        <f aca="false">D3590*I3590*J3590</f>
        <v>-0</v>
      </c>
      <c r="O3590" s="71" t="n">
        <f aca="false">F3590*J3590</f>
        <v>1</v>
      </c>
      <c r="P3590" s="71" t="n">
        <f aca="false">E3590*J3590</f>
        <v>0</v>
      </c>
    </row>
    <row r="3591" customFormat="false" ht="15" hidden="false" customHeight="false" outlineLevel="0" collapsed="false">
      <c r="A3591" s="71" t="s">
        <v>59</v>
      </c>
      <c r="B3591" s="71" t="s">
        <v>49</v>
      </c>
      <c r="C3591" s="71" t="s">
        <v>117</v>
      </c>
      <c r="D3591" s="72" t="n">
        <v>0</v>
      </c>
      <c r="E3591" s="71" t="n">
        <v>0</v>
      </c>
      <c r="F3591" s="71" t="n">
        <v>313</v>
      </c>
      <c r="G3591" s="72" t="n">
        <v>17806.452</v>
      </c>
      <c r="H3591" s="72" t="n">
        <v>17806.452</v>
      </c>
      <c r="I3591" s="71" t="n">
        <f aca="false">IF(B3591&gt;=Settings!$B$23,1,0)</f>
        <v>0</v>
      </c>
      <c r="J3591" s="71" t="n">
        <v>1</v>
      </c>
      <c r="K3591" s="71" t="n">
        <f aca="false">F3591*I3591*J3591</f>
        <v>0</v>
      </c>
      <c r="L3591" s="71" t="n">
        <f aca="false">E3591*I3591*J3591</f>
        <v>0</v>
      </c>
      <c r="M3591" s="72" t="n">
        <f aca="false">G3591*I3591*J3591</f>
        <v>0</v>
      </c>
      <c r="N3591" s="72" t="n">
        <f aca="false">D3591*I3591*J3591</f>
        <v>-0</v>
      </c>
      <c r="O3591" s="71" t="n">
        <f aca="false">F3591*J3591</f>
        <v>313</v>
      </c>
      <c r="P3591" s="71" t="n">
        <f aca="false">E3591*J3591</f>
        <v>0</v>
      </c>
    </row>
    <row r="3592" customFormat="false" ht="15" hidden="false" customHeight="false" outlineLevel="0" collapsed="false">
      <c r="A3592" s="71" t="s">
        <v>60</v>
      </c>
      <c r="B3592" s="71" t="s">
        <v>49</v>
      </c>
      <c r="C3592" s="71" t="s">
        <v>952</v>
      </c>
      <c r="D3592" s="72" t="n">
        <v>1934.25</v>
      </c>
      <c r="E3592" s="71" t="n">
        <v>15</v>
      </c>
      <c r="F3592" s="71" t="n">
        <v>181</v>
      </c>
      <c r="G3592" s="72" t="n">
        <v>22176.95</v>
      </c>
      <c r="H3592" s="72" t="n">
        <v>20216.22</v>
      </c>
      <c r="I3592" s="71" t="n">
        <f aca="false">IF(B3592&gt;=Settings!$B$23,1,0)</f>
        <v>0</v>
      </c>
      <c r="J3592" s="71" t="n">
        <v>1</v>
      </c>
      <c r="K3592" s="71" t="n">
        <f aca="false">F3592*I3592*J3592</f>
        <v>0</v>
      </c>
      <c r="L3592" s="71" t="n">
        <f aca="false">E3592*I3592*J3592</f>
        <v>0</v>
      </c>
      <c r="M3592" s="72" t="n">
        <f aca="false">G3592*I3592*J3592</f>
        <v>0</v>
      </c>
      <c r="N3592" s="72" t="n">
        <f aca="false">D3592*I3592*J3592</f>
        <v>0</v>
      </c>
      <c r="O3592" s="71" t="n">
        <f aca="false">F3592*J3592</f>
        <v>181</v>
      </c>
      <c r="P3592" s="71" t="n">
        <f aca="false">E3592*J3592</f>
        <v>15</v>
      </c>
    </row>
    <row r="3593" customFormat="false" ht="15" hidden="false" customHeight="false" outlineLevel="0" collapsed="false">
      <c r="A3593" s="71" t="s">
        <v>59</v>
      </c>
      <c r="B3593" s="71" t="s">
        <v>49</v>
      </c>
      <c r="C3593" s="71" t="s">
        <v>977</v>
      </c>
      <c r="D3593" s="72" t="n">
        <v>0</v>
      </c>
      <c r="E3593" s="71" t="n">
        <v>0</v>
      </c>
      <c r="F3593" s="71" t="n">
        <v>19</v>
      </c>
      <c r="G3593" s="72" t="n">
        <v>170.05</v>
      </c>
      <c r="H3593" s="72" t="n">
        <v>170.05</v>
      </c>
      <c r="I3593" s="71" t="n">
        <f aca="false">IF(B3593&gt;=Settings!$B$23,1,0)</f>
        <v>0</v>
      </c>
      <c r="J3593" s="71" t="n">
        <v>1</v>
      </c>
      <c r="K3593" s="71" t="n">
        <f aca="false">F3593*I3593*J3593</f>
        <v>0</v>
      </c>
      <c r="L3593" s="71" t="n">
        <f aca="false">E3593*I3593*J3593</f>
        <v>0</v>
      </c>
      <c r="M3593" s="72" t="n">
        <f aca="false">G3593*I3593*J3593</f>
        <v>0</v>
      </c>
      <c r="N3593" s="72" t="n">
        <f aca="false">D3593*I3593*J3593</f>
        <v>-0</v>
      </c>
      <c r="O3593" s="71" t="n">
        <f aca="false">F3593*J3593</f>
        <v>19</v>
      </c>
      <c r="P3593" s="71" t="n">
        <f aca="false">E3593*J3593</f>
        <v>0</v>
      </c>
    </row>
    <row r="3594" customFormat="false" ht="15" hidden="false" customHeight="false" outlineLevel="0" collapsed="false">
      <c r="A3594" s="71" t="s">
        <v>59</v>
      </c>
      <c r="B3594" s="71" t="s">
        <v>49</v>
      </c>
      <c r="C3594" s="71" t="s">
        <v>975</v>
      </c>
      <c r="D3594" s="72" t="n">
        <v>0</v>
      </c>
      <c r="E3594" s="71" t="n">
        <v>0</v>
      </c>
      <c r="F3594" s="71" t="n">
        <v>4</v>
      </c>
      <c r="G3594" s="72" t="n">
        <v>384.8</v>
      </c>
      <c r="H3594" s="72" t="n">
        <v>384.8</v>
      </c>
      <c r="I3594" s="71" t="n">
        <f aca="false">IF(B3594&gt;=Settings!$B$23,1,0)</f>
        <v>0</v>
      </c>
      <c r="J3594" s="71" t="n">
        <v>1</v>
      </c>
      <c r="K3594" s="71" t="n">
        <f aca="false">F3594*I3594*J3594</f>
        <v>0</v>
      </c>
      <c r="L3594" s="71" t="n">
        <f aca="false">E3594*I3594*J3594</f>
        <v>0</v>
      </c>
      <c r="M3594" s="72" t="n">
        <f aca="false">G3594*I3594*J3594</f>
        <v>0</v>
      </c>
      <c r="N3594" s="72" t="n">
        <f aca="false">D3594*I3594*J3594</f>
        <v>-0</v>
      </c>
      <c r="O3594" s="71" t="n">
        <f aca="false">F3594*J3594</f>
        <v>4</v>
      </c>
      <c r="P3594" s="71" t="n">
        <f aca="false">E3594*J3594</f>
        <v>0</v>
      </c>
    </row>
    <row r="3595" customFormat="false" ht="15" hidden="false" customHeight="false" outlineLevel="0" collapsed="false">
      <c r="A3595" s="71" t="s">
        <v>59</v>
      </c>
      <c r="B3595" s="71" t="s">
        <v>49</v>
      </c>
      <c r="C3595" s="71" t="s">
        <v>126</v>
      </c>
      <c r="D3595" s="72" t="n">
        <v>0</v>
      </c>
      <c r="E3595" s="71" t="n">
        <v>0</v>
      </c>
      <c r="F3595" s="71" t="n">
        <v>21</v>
      </c>
      <c r="G3595" s="72" t="n">
        <v>1817.13</v>
      </c>
      <c r="H3595" s="72" t="n">
        <v>1817.13</v>
      </c>
      <c r="I3595" s="71" t="n">
        <f aca="false">IF(B3595&gt;=Settings!$B$23,1,0)</f>
        <v>0</v>
      </c>
      <c r="J3595" s="71" t="n">
        <v>1</v>
      </c>
      <c r="K3595" s="71" t="n">
        <f aca="false">F3595*I3595*J3595</f>
        <v>0</v>
      </c>
      <c r="L3595" s="71" t="n">
        <f aca="false">E3595*I3595*J3595</f>
        <v>0</v>
      </c>
      <c r="M3595" s="72" t="n">
        <f aca="false">G3595*I3595*J3595</f>
        <v>0</v>
      </c>
      <c r="N3595" s="72" t="n">
        <f aca="false">D3595*I3595*J3595</f>
        <v>-0</v>
      </c>
      <c r="O3595" s="71" t="n">
        <f aca="false">F3595*J3595</f>
        <v>21</v>
      </c>
      <c r="P3595" s="71" t="n">
        <f aca="false">E3595*J3595</f>
        <v>0</v>
      </c>
    </row>
    <row r="3596" customFormat="false" ht="15" hidden="false" customHeight="false" outlineLevel="0" collapsed="false">
      <c r="A3596" s="71" t="s">
        <v>59</v>
      </c>
      <c r="B3596" s="71" t="s">
        <v>49</v>
      </c>
      <c r="C3596" s="71" t="s">
        <v>962</v>
      </c>
      <c r="D3596" s="72" t="n">
        <v>0</v>
      </c>
      <c r="E3596" s="71" t="n">
        <v>0</v>
      </c>
      <c r="F3596" s="71" t="n">
        <v>11</v>
      </c>
      <c r="G3596" s="72" t="n">
        <v>923.15</v>
      </c>
      <c r="H3596" s="72" t="n">
        <v>923.15</v>
      </c>
      <c r="I3596" s="71" t="n">
        <f aca="false">IF(B3596&gt;=Settings!$B$23,1,0)</f>
        <v>0</v>
      </c>
      <c r="J3596" s="71" t="n">
        <v>1</v>
      </c>
      <c r="K3596" s="71" t="n">
        <f aca="false">F3596*I3596*J3596</f>
        <v>0</v>
      </c>
      <c r="L3596" s="71" t="n">
        <f aca="false">E3596*I3596*J3596</f>
        <v>0</v>
      </c>
      <c r="M3596" s="72" t="n">
        <f aca="false">G3596*I3596*J3596</f>
        <v>0</v>
      </c>
      <c r="N3596" s="72" t="n">
        <f aca="false">D3596*I3596*J3596</f>
        <v>-0</v>
      </c>
      <c r="O3596" s="71" t="n">
        <f aca="false">F3596*J3596</f>
        <v>11</v>
      </c>
      <c r="P3596" s="71" t="n">
        <f aca="false">E3596*J3596</f>
        <v>0</v>
      </c>
    </row>
    <row r="3597" customFormat="false" ht="15" hidden="false" customHeight="false" outlineLevel="0" collapsed="false">
      <c r="A3597" s="71" t="s">
        <v>61</v>
      </c>
      <c r="B3597" s="71" t="s">
        <v>49</v>
      </c>
      <c r="C3597" s="71" t="s">
        <v>1029</v>
      </c>
      <c r="D3597" s="72" t="n">
        <v>0</v>
      </c>
      <c r="E3597" s="71" t="n">
        <v>0</v>
      </c>
      <c r="F3597" s="71" t="n">
        <v>5</v>
      </c>
      <c r="G3597" s="72" t="n">
        <v>41.5</v>
      </c>
      <c r="H3597" s="72" t="n">
        <v>41.5</v>
      </c>
      <c r="I3597" s="71" t="n">
        <f aca="false">IF(B3597&gt;=Settings!$B$23,1,0)</f>
        <v>0</v>
      </c>
      <c r="J3597" s="71" t="n">
        <v>1</v>
      </c>
      <c r="K3597" s="71" t="n">
        <f aca="false">F3597*I3597*J3597</f>
        <v>0</v>
      </c>
      <c r="L3597" s="71" t="n">
        <f aca="false">E3597*I3597*J3597</f>
        <v>0</v>
      </c>
      <c r="M3597" s="72" t="n">
        <f aca="false">G3597*I3597*J3597</f>
        <v>0</v>
      </c>
      <c r="N3597" s="72" t="n">
        <f aca="false">D3597*I3597*J3597</f>
        <v>-0</v>
      </c>
      <c r="O3597" s="71" t="n">
        <f aca="false">F3597*J3597</f>
        <v>5</v>
      </c>
      <c r="P3597" s="71" t="n">
        <f aca="false">E3597*J3597</f>
        <v>0</v>
      </c>
    </row>
    <row r="3598" customFormat="false" ht="15" hidden="false" customHeight="false" outlineLevel="0" collapsed="false">
      <c r="A3598" s="71" t="s">
        <v>59</v>
      </c>
      <c r="B3598" s="71" t="s">
        <v>49</v>
      </c>
      <c r="C3598" s="71" t="s">
        <v>1062</v>
      </c>
      <c r="D3598" s="72" t="n">
        <v>0</v>
      </c>
      <c r="E3598" s="71" t="n">
        <v>0</v>
      </c>
      <c r="F3598" s="71" t="n">
        <v>8</v>
      </c>
      <c r="G3598" s="72" t="n">
        <v>1046.926</v>
      </c>
      <c r="H3598" s="72" t="n">
        <v>1046.926</v>
      </c>
      <c r="I3598" s="71" t="n">
        <f aca="false">IF(B3598&gt;=Settings!$B$23,1,0)</f>
        <v>0</v>
      </c>
      <c r="J3598" s="71" t="n">
        <v>1</v>
      </c>
      <c r="K3598" s="71" t="n">
        <f aca="false">F3598*I3598*J3598</f>
        <v>0</v>
      </c>
      <c r="L3598" s="71" t="n">
        <f aca="false">E3598*I3598*J3598</f>
        <v>0</v>
      </c>
      <c r="M3598" s="72" t="n">
        <f aca="false">G3598*I3598*J3598</f>
        <v>0</v>
      </c>
      <c r="N3598" s="72" t="n">
        <f aca="false">D3598*I3598*J3598</f>
        <v>-0</v>
      </c>
      <c r="O3598" s="71" t="n">
        <f aca="false">F3598*J3598</f>
        <v>8</v>
      </c>
      <c r="P3598" s="71" t="n">
        <f aca="false">E3598*J3598</f>
        <v>0</v>
      </c>
    </row>
    <row r="3599" customFormat="false" ht="15" hidden="false" customHeight="false" outlineLevel="0" collapsed="false">
      <c r="A3599" s="71" t="s">
        <v>60</v>
      </c>
      <c r="B3599" s="71" t="s">
        <v>49</v>
      </c>
      <c r="C3599" s="71" t="s">
        <v>1262</v>
      </c>
      <c r="D3599" s="72" t="n">
        <v>1679.25</v>
      </c>
      <c r="E3599" s="71" t="n">
        <v>15</v>
      </c>
      <c r="F3599" s="71" t="n">
        <v>258</v>
      </c>
      <c r="G3599" s="72" t="n">
        <v>28556.1</v>
      </c>
      <c r="H3599" s="72" t="n">
        <v>26801.88</v>
      </c>
      <c r="I3599" s="71" t="n">
        <f aca="false">IF(B3599&gt;=Settings!$B$23,1,0)</f>
        <v>0</v>
      </c>
      <c r="J3599" s="71" t="n">
        <v>1</v>
      </c>
      <c r="K3599" s="71" t="n">
        <f aca="false">F3599*I3599*J3599</f>
        <v>0</v>
      </c>
      <c r="L3599" s="71" t="n">
        <f aca="false">E3599*I3599*J3599</f>
        <v>0</v>
      </c>
      <c r="M3599" s="72" t="n">
        <f aca="false">G3599*I3599*J3599</f>
        <v>0</v>
      </c>
      <c r="N3599" s="72" t="n">
        <f aca="false">D3599*I3599*J3599</f>
        <v>0</v>
      </c>
      <c r="O3599" s="71" t="n">
        <f aca="false">F3599*J3599</f>
        <v>258</v>
      </c>
      <c r="P3599" s="71" t="n">
        <f aca="false">E3599*J3599</f>
        <v>15</v>
      </c>
    </row>
    <row r="3600" customFormat="false" ht="15" hidden="false" customHeight="false" outlineLevel="0" collapsed="false">
      <c r="A3600" s="71" t="s">
        <v>59</v>
      </c>
      <c r="B3600" s="71" t="s">
        <v>49</v>
      </c>
      <c r="C3600" s="71" t="s">
        <v>2155</v>
      </c>
      <c r="D3600" s="72" t="n">
        <v>0</v>
      </c>
      <c r="E3600" s="71" t="n">
        <v>0</v>
      </c>
      <c r="F3600" s="71" t="n">
        <v>1</v>
      </c>
      <c r="G3600" s="72" t="n">
        <v>139.95</v>
      </c>
      <c r="H3600" s="72" t="n">
        <v>139.95</v>
      </c>
      <c r="I3600" s="71" t="n">
        <f aca="false">IF(B3600&gt;=Settings!$B$23,1,0)</f>
        <v>0</v>
      </c>
      <c r="J3600" s="71" t="n">
        <v>1</v>
      </c>
      <c r="K3600" s="71" t="n">
        <f aca="false">F3600*I3600*J3600</f>
        <v>0</v>
      </c>
      <c r="L3600" s="71" t="n">
        <f aca="false">E3600*I3600*J3600</f>
        <v>0</v>
      </c>
      <c r="M3600" s="72" t="n">
        <f aca="false">G3600*I3600*J3600</f>
        <v>0</v>
      </c>
      <c r="N3600" s="72" t="n">
        <f aca="false">D3600*I3600*J3600</f>
        <v>-0</v>
      </c>
      <c r="O3600" s="71" t="n">
        <f aca="false">F3600*J3600</f>
        <v>1</v>
      </c>
      <c r="P3600" s="71" t="n">
        <f aca="false">E3600*J3600</f>
        <v>0</v>
      </c>
    </row>
    <row r="3601" customFormat="false" ht="15" hidden="false" customHeight="false" outlineLevel="0" collapsed="false">
      <c r="A3601" s="71" t="s">
        <v>61</v>
      </c>
      <c r="B3601" s="71" t="s">
        <v>49</v>
      </c>
      <c r="C3601" s="71" t="s">
        <v>1118</v>
      </c>
      <c r="D3601" s="72" t="n">
        <v>0</v>
      </c>
      <c r="E3601" s="71" t="n">
        <v>0</v>
      </c>
      <c r="F3601" s="71" t="n">
        <v>6</v>
      </c>
      <c r="G3601" s="72" t="n">
        <v>515.16</v>
      </c>
      <c r="H3601" s="72" t="n">
        <v>488.19</v>
      </c>
      <c r="I3601" s="71" t="n">
        <f aca="false">IF(B3601&gt;=Settings!$B$23,1,0)</f>
        <v>0</v>
      </c>
      <c r="J3601" s="71" t="n">
        <v>1</v>
      </c>
      <c r="K3601" s="71" t="n">
        <f aca="false">F3601*I3601*J3601</f>
        <v>0</v>
      </c>
      <c r="L3601" s="71" t="n">
        <f aca="false">E3601*I3601*J3601</f>
        <v>0</v>
      </c>
      <c r="M3601" s="72" t="n">
        <f aca="false">G3601*I3601*J3601</f>
        <v>0</v>
      </c>
      <c r="N3601" s="72" t="n">
        <f aca="false">D3601*I3601*J3601</f>
        <v>-0</v>
      </c>
      <c r="O3601" s="71" t="n">
        <f aca="false">F3601*J3601</f>
        <v>6</v>
      </c>
      <c r="P3601" s="71" t="n">
        <f aca="false">E3601*J3601</f>
        <v>0</v>
      </c>
    </row>
    <row r="3602" customFormat="false" ht="15" hidden="false" customHeight="false" outlineLevel="0" collapsed="false">
      <c r="A3602" s="71" t="s">
        <v>59</v>
      </c>
      <c r="B3602" s="71" t="s">
        <v>49</v>
      </c>
      <c r="C3602" s="71" t="s">
        <v>991</v>
      </c>
      <c r="D3602" s="72" t="n">
        <v>0</v>
      </c>
      <c r="E3602" s="71" t="n">
        <v>0</v>
      </c>
      <c r="F3602" s="71" t="n">
        <v>3</v>
      </c>
      <c r="G3602" s="72" t="n">
        <v>404.208</v>
      </c>
      <c r="H3602" s="72" t="n">
        <v>404.208</v>
      </c>
      <c r="I3602" s="71" t="n">
        <f aca="false">IF(B3602&gt;=Settings!$B$23,1,0)</f>
        <v>0</v>
      </c>
      <c r="J3602" s="71" t="n">
        <v>1</v>
      </c>
      <c r="K3602" s="71" t="n">
        <f aca="false">F3602*I3602*J3602</f>
        <v>0</v>
      </c>
      <c r="L3602" s="71" t="n">
        <f aca="false">E3602*I3602*J3602</f>
        <v>0</v>
      </c>
      <c r="M3602" s="72" t="n">
        <f aca="false">G3602*I3602*J3602</f>
        <v>0</v>
      </c>
      <c r="N3602" s="72" t="n">
        <f aca="false">D3602*I3602*J3602</f>
        <v>-0</v>
      </c>
      <c r="O3602" s="71" t="n">
        <f aca="false">F3602*J3602</f>
        <v>3</v>
      </c>
      <c r="P3602" s="71" t="n">
        <f aca="false">E3602*J3602</f>
        <v>0</v>
      </c>
    </row>
    <row r="3603" customFormat="false" ht="15" hidden="false" customHeight="false" outlineLevel="0" collapsed="false">
      <c r="A3603" s="71" t="s">
        <v>59</v>
      </c>
      <c r="B3603" s="71" t="s">
        <v>49</v>
      </c>
      <c r="C3603" s="71" t="s">
        <v>161</v>
      </c>
      <c r="D3603" s="72" t="n">
        <v>0</v>
      </c>
      <c r="E3603" s="71" t="n">
        <v>0</v>
      </c>
      <c r="F3603" s="71" t="n">
        <v>351</v>
      </c>
      <c r="G3603" s="72" t="n">
        <v>19224.916</v>
      </c>
      <c r="H3603" s="72" t="n">
        <v>19224.916</v>
      </c>
      <c r="I3603" s="71" t="n">
        <f aca="false">IF(B3603&gt;=Settings!$B$23,1,0)</f>
        <v>0</v>
      </c>
      <c r="J3603" s="71" t="n">
        <v>1</v>
      </c>
      <c r="K3603" s="71" t="n">
        <f aca="false">F3603*I3603*J3603</f>
        <v>0</v>
      </c>
      <c r="L3603" s="71" t="n">
        <f aca="false">E3603*I3603*J3603</f>
        <v>0</v>
      </c>
      <c r="M3603" s="72" t="n">
        <f aca="false">G3603*I3603*J3603</f>
        <v>0</v>
      </c>
      <c r="N3603" s="72" t="n">
        <f aca="false">D3603*I3603*J3603</f>
        <v>-0</v>
      </c>
      <c r="O3603" s="71" t="n">
        <f aca="false">F3603*J3603</f>
        <v>351</v>
      </c>
      <c r="P3603" s="71" t="n">
        <f aca="false">E3603*J3603</f>
        <v>0</v>
      </c>
    </row>
    <row r="3604" customFormat="false" ht="15" hidden="false" customHeight="false" outlineLevel="0" collapsed="false">
      <c r="A3604" s="71" t="s">
        <v>59</v>
      </c>
      <c r="B3604" s="71" t="s">
        <v>49</v>
      </c>
      <c r="C3604" s="71" t="s">
        <v>2180</v>
      </c>
      <c r="D3604" s="72" t="n">
        <v>0</v>
      </c>
      <c r="E3604" s="71" t="n">
        <v>0</v>
      </c>
      <c r="F3604" s="71" t="n">
        <v>1</v>
      </c>
      <c r="G3604" s="72" t="n">
        <v>14.95</v>
      </c>
      <c r="H3604" s="72" t="n">
        <v>14.95</v>
      </c>
      <c r="I3604" s="71" t="n">
        <f aca="false">IF(B3604&gt;=Settings!$B$23,1,0)</f>
        <v>0</v>
      </c>
      <c r="J3604" s="71" t="n">
        <v>1</v>
      </c>
      <c r="K3604" s="71" t="n">
        <f aca="false">F3604*I3604*J3604</f>
        <v>0</v>
      </c>
      <c r="L3604" s="71" t="n">
        <f aca="false">E3604*I3604*J3604</f>
        <v>0</v>
      </c>
      <c r="M3604" s="72" t="n">
        <f aca="false">G3604*I3604*J3604</f>
        <v>0</v>
      </c>
      <c r="N3604" s="72" t="n">
        <f aca="false">D3604*I3604*J3604</f>
        <v>-0</v>
      </c>
      <c r="O3604" s="71" t="n">
        <f aca="false">F3604*J3604</f>
        <v>1</v>
      </c>
      <c r="P3604" s="71" t="n">
        <f aca="false">E3604*J3604</f>
        <v>0</v>
      </c>
    </row>
    <row r="3605" customFormat="false" ht="15" hidden="false" customHeight="false" outlineLevel="0" collapsed="false">
      <c r="A3605" s="71" t="s">
        <v>59</v>
      </c>
      <c r="B3605" s="71" t="s">
        <v>49</v>
      </c>
      <c r="C3605" s="71" t="s">
        <v>1069</v>
      </c>
      <c r="D3605" s="72" t="n">
        <v>0</v>
      </c>
      <c r="E3605" s="71" t="n">
        <v>0</v>
      </c>
      <c r="F3605" s="71" t="n">
        <v>1</v>
      </c>
      <c r="G3605" s="72" t="n">
        <v>87.595</v>
      </c>
      <c r="H3605" s="72" t="n">
        <v>87.595</v>
      </c>
      <c r="I3605" s="71" t="n">
        <f aca="false">IF(B3605&gt;=Settings!$B$23,1,0)</f>
        <v>0</v>
      </c>
      <c r="J3605" s="71" t="n">
        <v>1</v>
      </c>
      <c r="K3605" s="71" t="n">
        <f aca="false">F3605*I3605*J3605</f>
        <v>0</v>
      </c>
      <c r="L3605" s="71" t="n">
        <f aca="false">E3605*I3605*J3605</f>
        <v>0</v>
      </c>
      <c r="M3605" s="72" t="n">
        <f aca="false">G3605*I3605*J3605</f>
        <v>0</v>
      </c>
      <c r="N3605" s="72" t="n">
        <f aca="false">D3605*I3605*J3605</f>
        <v>-0</v>
      </c>
      <c r="O3605" s="71" t="n">
        <f aca="false">F3605*J3605</f>
        <v>1</v>
      </c>
      <c r="P3605" s="71" t="n">
        <f aca="false">E3605*J3605</f>
        <v>0</v>
      </c>
    </row>
    <row r="3606" customFormat="false" ht="15" hidden="false" customHeight="false" outlineLevel="0" collapsed="false">
      <c r="A3606" s="71" t="s">
        <v>59</v>
      </c>
      <c r="B3606" s="71" t="s">
        <v>49</v>
      </c>
      <c r="C3606" s="71" t="s">
        <v>995</v>
      </c>
      <c r="D3606" s="72" t="n">
        <v>0</v>
      </c>
      <c r="E3606" s="71" t="n">
        <v>0</v>
      </c>
      <c r="F3606" s="71" t="n">
        <v>10</v>
      </c>
      <c r="G3606" s="72" t="n">
        <v>739.02</v>
      </c>
      <c r="H3606" s="72" t="n">
        <v>739.02</v>
      </c>
      <c r="I3606" s="71" t="n">
        <f aca="false">IF(B3606&gt;=Settings!$B$23,1,0)</f>
        <v>0</v>
      </c>
      <c r="J3606" s="71" t="n">
        <v>1</v>
      </c>
      <c r="K3606" s="71" t="n">
        <f aca="false">F3606*I3606*J3606</f>
        <v>0</v>
      </c>
      <c r="L3606" s="71" t="n">
        <f aca="false">E3606*I3606*J3606</f>
        <v>0</v>
      </c>
      <c r="M3606" s="72" t="n">
        <f aca="false">G3606*I3606*J3606</f>
        <v>0</v>
      </c>
      <c r="N3606" s="72" t="n">
        <f aca="false">D3606*I3606*J3606</f>
        <v>-0</v>
      </c>
      <c r="O3606" s="71" t="n">
        <f aca="false">F3606*J3606</f>
        <v>10</v>
      </c>
      <c r="P3606" s="71" t="n">
        <f aca="false">E3606*J3606</f>
        <v>0</v>
      </c>
    </row>
    <row r="3607" customFormat="false" ht="15" hidden="false" customHeight="false" outlineLevel="0" collapsed="false">
      <c r="A3607" s="71" t="s">
        <v>61</v>
      </c>
      <c r="B3607" s="71" t="s">
        <v>49</v>
      </c>
      <c r="C3607" s="71" t="s">
        <v>1200</v>
      </c>
      <c r="D3607" s="72" t="n">
        <v>0</v>
      </c>
      <c r="E3607" s="71" t="n">
        <v>0</v>
      </c>
      <c r="F3607" s="71" t="n">
        <v>2</v>
      </c>
      <c r="G3607" s="72" t="n">
        <v>301.9</v>
      </c>
      <c r="H3607" s="72" t="n">
        <v>301.9</v>
      </c>
      <c r="I3607" s="71" t="n">
        <f aca="false">IF(B3607&gt;=Settings!$B$23,1,0)</f>
        <v>0</v>
      </c>
      <c r="J3607" s="71" t="n">
        <v>1</v>
      </c>
      <c r="K3607" s="71" t="n">
        <f aca="false">F3607*I3607*J3607</f>
        <v>0</v>
      </c>
      <c r="L3607" s="71" t="n">
        <f aca="false">E3607*I3607*J3607</f>
        <v>0</v>
      </c>
      <c r="M3607" s="72" t="n">
        <f aca="false">G3607*I3607*J3607</f>
        <v>0</v>
      </c>
      <c r="N3607" s="72" t="n">
        <f aca="false">D3607*I3607*J3607</f>
        <v>-0</v>
      </c>
      <c r="O3607" s="71" t="n">
        <f aca="false">F3607*J3607</f>
        <v>2</v>
      </c>
      <c r="P3607" s="71" t="n">
        <f aca="false">E3607*J3607</f>
        <v>0</v>
      </c>
    </row>
    <row r="3608" customFormat="false" ht="15" hidden="false" customHeight="false" outlineLevel="0" collapsed="false">
      <c r="A3608" s="71" t="s">
        <v>59</v>
      </c>
      <c r="B3608" s="71" t="s">
        <v>49</v>
      </c>
      <c r="C3608" s="71" t="s">
        <v>172</v>
      </c>
      <c r="D3608" s="72" t="n">
        <v>0</v>
      </c>
      <c r="E3608" s="71" t="n">
        <v>0</v>
      </c>
      <c r="F3608" s="71" t="n">
        <v>4</v>
      </c>
      <c r="G3608" s="72" t="n">
        <v>416.921</v>
      </c>
      <c r="H3608" s="72" t="n">
        <v>416.921</v>
      </c>
      <c r="I3608" s="71" t="n">
        <f aca="false">IF(B3608&gt;=Settings!$B$23,1,0)</f>
        <v>0</v>
      </c>
      <c r="J3608" s="71" t="n">
        <v>1</v>
      </c>
      <c r="K3608" s="71" t="n">
        <f aca="false">F3608*I3608*J3608</f>
        <v>0</v>
      </c>
      <c r="L3608" s="71" t="n">
        <f aca="false">E3608*I3608*J3608</f>
        <v>0</v>
      </c>
      <c r="M3608" s="72" t="n">
        <f aca="false">G3608*I3608*J3608</f>
        <v>0</v>
      </c>
      <c r="N3608" s="72" t="n">
        <f aca="false">D3608*I3608*J3608</f>
        <v>-0</v>
      </c>
      <c r="O3608" s="71" t="n">
        <f aca="false">F3608*J3608</f>
        <v>4</v>
      </c>
      <c r="P3608" s="71" t="n">
        <f aca="false">E3608*J3608</f>
        <v>0</v>
      </c>
    </row>
    <row r="3609" customFormat="false" ht="15" hidden="false" customHeight="false" outlineLevel="0" collapsed="false">
      <c r="A3609" s="71" t="s">
        <v>59</v>
      </c>
      <c r="B3609" s="71" t="s">
        <v>49</v>
      </c>
      <c r="C3609" s="71" t="s">
        <v>1995</v>
      </c>
      <c r="D3609" s="72" t="n">
        <v>0</v>
      </c>
      <c r="E3609" s="71" t="n">
        <v>0</v>
      </c>
      <c r="F3609" s="71" t="n">
        <v>4</v>
      </c>
      <c r="G3609" s="72" t="n">
        <v>119.8</v>
      </c>
      <c r="H3609" s="72" t="n">
        <v>119.8</v>
      </c>
      <c r="I3609" s="71" t="n">
        <f aca="false">IF(B3609&gt;=Settings!$B$23,1,0)</f>
        <v>0</v>
      </c>
      <c r="J3609" s="71" t="n">
        <v>1</v>
      </c>
      <c r="K3609" s="71" t="n">
        <f aca="false">F3609*I3609*J3609</f>
        <v>0</v>
      </c>
      <c r="L3609" s="71" t="n">
        <f aca="false">E3609*I3609*J3609</f>
        <v>0</v>
      </c>
      <c r="M3609" s="72" t="n">
        <f aca="false">G3609*I3609*J3609</f>
        <v>0</v>
      </c>
      <c r="N3609" s="72" t="n">
        <f aca="false">D3609*I3609*J3609</f>
        <v>-0</v>
      </c>
      <c r="O3609" s="71" t="n">
        <f aca="false">F3609*J3609</f>
        <v>4</v>
      </c>
      <c r="P3609" s="71" t="n">
        <f aca="false">E3609*J3609</f>
        <v>0</v>
      </c>
    </row>
    <row r="3610" customFormat="false" ht="15" hidden="false" customHeight="false" outlineLevel="0" collapsed="false">
      <c r="A3610" s="71" t="s">
        <v>60</v>
      </c>
      <c r="B3610" s="71" t="s">
        <v>49</v>
      </c>
      <c r="C3610" s="71" t="s">
        <v>727</v>
      </c>
      <c r="D3610" s="72" t="n">
        <v>0</v>
      </c>
      <c r="E3610" s="71" t="n">
        <v>0</v>
      </c>
      <c r="F3610" s="71" t="n">
        <v>7</v>
      </c>
      <c r="G3610" s="72" t="n">
        <v>649.65</v>
      </c>
      <c r="H3610" s="72" t="n">
        <v>649.65</v>
      </c>
      <c r="I3610" s="71" t="n">
        <f aca="false">IF(B3610&gt;=Settings!$B$23,1,0)</f>
        <v>0</v>
      </c>
      <c r="J3610" s="71" t="n">
        <v>1</v>
      </c>
      <c r="K3610" s="71" t="n">
        <f aca="false">F3610*I3610*J3610</f>
        <v>0</v>
      </c>
      <c r="L3610" s="71" t="n">
        <f aca="false">E3610*I3610*J3610</f>
        <v>0</v>
      </c>
      <c r="M3610" s="72" t="n">
        <f aca="false">G3610*I3610*J3610</f>
        <v>0</v>
      </c>
      <c r="N3610" s="72" t="n">
        <f aca="false">D3610*I3610*J3610</f>
        <v>-0</v>
      </c>
      <c r="O3610" s="71" t="n">
        <f aca="false">F3610*J3610</f>
        <v>7</v>
      </c>
      <c r="P3610" s="71" t="n">
        <f aca="false">E3610*J3610</f>
        <v>0</v>
      </c>
    </row>
    <row r="3611" customFormat="false" ht="15" hidden="false" customHeight="false" outlineLevel="0" collapsed="false">
      <c r="A3611" s="71" t="s">
        <v>59</v>
      </c>
      <c r="B3611" s="71" t="s">
        <v>49</v>
      </c>
      <c r="C3611" s="71" t="s">
        <v>1154</v>
      </c>
      <c r="D3611" s="72" t="n">
        <v>16193.028</v>
      </c>
      <c r="E3611" s="71" t="n">
        <v>0</v>
      </c>
      <c r="F3611" s="71" t="n">
        <v>0</v>
      </c>
      <c r="G3611" s="72" t="n">
        <v>0</v>
      </c>
      <c r="H3611" s="72" t="n">
        <v>-16193.028</v>
      </c>
      <c r="I3611" s="71" t="n">
        <f aca="false">IF(B3611&gt;=Settings!$B$23,1,0)</f>
        <v>0</v>
      </c>
      <c r="J3611" s="71" t="n">
        <v>0</v>
      </c>
      <c r="K3611" s="71" t="n">
        <f aca="false">F3611*I3611*J3611</f>
        <v>0</v>
      </c>
      <c r="L3611" s="71" t="n">
        <f aca="false">E3611*I3611*J3611</f>
        <v>0</v>
      </c>
      <c r="M3611" s="72" t="n">
        <f aca="false">G3611*I3611*J3611</f>
        <v>0</v>
      </c>
      <c r="N3611" s="72" t="n">
        <f aca="false">D3611*I3611*J3611</f>
        <v>0</v>
      </c>
      <c r="O3611" s="71" t="n">
        <f aca="false">F3611*J3611</f>
        <v>0</v>
      </c>
      <c r="P3611" s="71" t="n">
        <f aca="false">E3611*J3611</f>
        <v>0</v>
      </c>
    </row>
    <row r="3612" customFormat="false" ht="15" hidden="false" customHeight="false" outlineLevel="0" collapsed="false">
      <c r="A3612" s="71" t="s">
        <v>61</v>
      </c>
      <c r="B3612" s="71" t="s">
        <v>49</v>
      </c>
      <c r="C3612" s="71" t="s">
        <v>1284</v>
      </c>
      <c r="D3612" s="72" t="n">
        <v>0</v>
      </c>
      <c r="E3612" s="71" t="n">
        <v>0</v>
      </c>
      <c r="F3612" s="71" t="n">
        <v>3</v>
      </c>
      <c r="G3612" s="72" t="n">
        <v>389.13</v>
      </c>
      <c r="H3612" s="72" t="n">
        <v>389.13</v>
      </c>
      <c r="I3612" s="71" t="n">
        <f aca="false">IF(B3612&gt;=Settings!$B$23,1,0)</f>
        <v>0</v>
      </c>
      <c r="J3612" s="71" t="n">
        <v>1</v>
      </c>
      <c r="K3612" s="71" t="n">
        <f aca="false">F3612*I3612*J3612</f>
        <v>0</v>
      </c>
      <c r="L3612" s="71" t="n">
        <f aca="false">E3612*I3612*J3612</f>
        <v>0</v>
      </c>
      <c r="M3612" s="72" t="n">
        <f aca="false">G3612*I3612*J3612</f>
        <v>0</v>
      </c>
      <c r="N3612" s="72" t="n">
        <f aca="false">D3612*I3612*J3612</f>
        <v>-0</v>
      </c>
      <c r="O3612" s="71" t="n">
        <f aca="false">F3612*J3612</f>
        <v>3</v>
      </c>
      <c r="P3612" s="71" t="n">
        <f aca="false">E3612*J3612</f>
        <v>0</v>
      </c>
    </row>
    <row r="3613" customFormat="false" ht="15" hidden="false" customHeight="false" outlineLevel="0" collapsed="false">
      <c r="A3613" s="71" t="s">
        <v>60</v>
      </c>
      <c r="B3613" s="71" t="s">
        <v>49</v>
      </c>
      <c r="C3613" s="71" t="s">
        <v>1419</v>
      </c>
      <c r="D3613" s="72" t="n">
        <v>0</v>
      </c>
      <c r="E3613" s="71" t="n">
        <v>0</v>
      </c>
      <c r="F3613" s="71" t="n">
        <v>1</v>
      </c>
      <c r="G3613" s="72" t="n">
        <v>179.95</v>
      </c>
      <c r="H3613" s="72" t="n">
        <v>179.95</v>
      </c>
      <c r="I3613" s="71" t="n">
        <f aca="false">IF(B3613&gt;=Settings!$B$23,1,0)</f>
        <v>0</v>
      </c>
      <c r="J3613" s="71" t="n">
        <v>1</v>
      </c>
      <c r="K3613" s="71" t="n">
        <f aca="false">F3613*I3613*J3613</f>
        <v>0</v>
      </c>
      <c r="L3613" s="71" t="n">
        <f aca="false">E3613*I3613*J3613</f>
        <v>0</v>
      </c>
      <c r="M3613" s="72" t="n">
        <f aca="false">G3613*I3613*J3613</f>
        <v>0</v>
      </c>
      <c r="N3613" s="72" t="n">
        <f aca="false">D3613*I3613*J3613</f>
        <v>-0</v>
      </c>
      <c r="O3613" s="71" t="n">
        <f aca="false">F3613*J3613</f>
        <v>1</v>
      </c>
      <c r="P3613" s="71" t="n">
        <f aca="false">E3613*J3613</f>
        <v>0</v>
      </c>
    </row>
    <row r="3614" customFormat="false" ht="15" hidden="false" customHeight="false" outlineLevel="0" collapsed="false">
      <c r="A3614" s="71" t="s">
        <v>60</v>
      </c>
      <c r="B3614" s="71" t="s">
        <v>49</v>
      </c>
      <c r="C3614" s="71" t="s">
        <v>119</v>
      </c>
      <c r="D3614" s="72" t="n">
        <v>5203.06</v>
      </c>
      <c r="E3614" s="71" t="n">
        <v>54</v>
      </c>
      <c r="F3614" s="71" t="n">
        <v>731</v>
      </c>
      <c r="G3614" s="72" t="n">
        <v>70578.45</v>
      </c>
      <c r="H3614" s="72" t="n">
        <v>65287.96</v>
      </c>
      <c r="I3614" s="71" t="n">
        <f aca="false">IF(B3614&gt;=Settings!$B$23,1,0)</f>
        <v>0</v>
      </c>
      <c r="J3614" s="71" t="n">
        <v>1</v>
      </c>
      <c r="K3614" s="71" t="n">
        <f aca="false">F3614*I3614*J3614</f>
        <v>0</v>
      </c>
      <c r="L3614" s="71" t="n">
        <f aca="false">E3614*I3614*J3614</f>
        <v>0</v>
      </c>
      <c r="M3614" s="72" t="n">
        <f aca="false">G3614*I3614*J3614</f>
        <v>0</v>
      </c>
      <c r="N3614" s="72" t="n">
        <f aca="false">D3614*I3614*J3614</f>
        <v>0</v>
      </c>
      <c r="O3614" s="71" t="n">
        <f aca="false">F3614*J3614</f>
        <v>731</v>
      </c>
      <c r="P3614" s="71" t="n">
        <f aca="false">E3614*J3614</f>
        <v>54</v>
      </c>
    </row>
    <row r="3615" customFormat="false" ht="15" hidden="false" customHeight="false" outlineLevel="0" collapsed="false">
      <c r="A3615" s="71" t="s">
        <v>59</v>
      </c>
      <c r="B3615" s="71" t="s">
        <v>49</v>
      </c>
      <c r="C3615" s="71" t="s">
        <v>917</v>
      </c>
      <c r="D3615" s="72" t="n">
        <v>0</v>
      </c>
      <c r="E3615" s="71" t="n">
        <v>0</v>
      </c>
      <c r="F3615" s="71" t="n">
        <v>1</v>
      </c>
      <c r="G3615" s="72" t="n">
        <v>184.64</v>
      </c>
      <c r="H3615" s="72" t="n">
        <v>184.64</v>
      </c>
      <c r="I3615" s="71" t="n">
        <f aca="false">IF(B3615&gt;=Settings!$B$23,1,0)</f>
        <v>0</v>
      </c>
      <c r="J3615" s="71" t="n">
        <v>1</v>
      </c>
      <c r="K3615" s="71" t="n">
        <f aca="false">F3615*I3615*J3615</f>
        <v>0</v>
      </c>
      <c r="L3615" s="71" t="n">
        <f aca="false">E3615*I3615*J3615</f>
        <v>0</v>
      </c>
      <c r="M3615" s="72" t="n">
        <f aca="false">G3615*I3615*J3615</f>
        <v>0</v>
      </c>
      <c r="N3615" s="72" t="n">
        <f aca="false">D3615*I3615*J3615</f>
        <v>-0</v>
      </c>
      <c r="O3615" s="71" t="n">
        <f aca="false">F3615*J3615</f>
        <v>1</v>
      </c>
      <c r="P3615" s="71" t="n">
        <f aca="false">E3615*J3615</f>
        <v>0</v>
      </c>
    </row>
    <row r="3616" customFormat="false" ht="15" hidden="false" customHeight="false" outlineLevel="0" collapsed="false">
      <c r="A3616" s="71" t="s">
        <v>59</v>
      </c>
      <c r="B3616" s="71" t="s">
        <v>49</v>
      </c>
      <c r="C3616" s="71" t="s">
        <v>919</v>
      </c>
      <c r="D3616" s="72" t="n">
        <v>0</v>
      </c>
      <c r="E3616" s="71" t="n">
        <v>0</v>
      </c>
      <c r="F3616" s="71" t="n">
        <v>1</v>
      </c>
      <c r="G3616" s="72" t="n">
        <v>118.384</v>
      </c>
      <c r="H3616" s="72" t="n">
        <v>118.384</v>
      </c>
      <c r="I3616" s="71" t="n">
        <f aca="false">IF(B3616&gt;=Settings!$B$23,1,0)</f>
        <v>0</v>
      </c>
      <c r="J3616" s="71" t="n">
        <v>1</v>
      </c>
      <c r="K3616" s="71" t="n">
        <f aca="false">F3616*I3616*J3616</f>
        <v>0</v>
      </c>
      <c r="L3616" s="71" t="n">
        <f aca="false">E3616*I3616*J3616</f>
        <v>0</v>
      </c>
      <c r="M3616" s="72" t="n">
        <f aca="false">G3616*I3616*J3616</f>
        <v>0</v>
      </c>
      <c r="N3616" s="72" t="n">
        <f aca="false">D3616*I3616*J3616</f>
        <v>-0</v>
      </c>
      <c r="O3616" s="71" t="n">
        <f aca="false">F3616*J3616</f>
        <v>1</v>
      </c>
      <c r="P3616" s="71" t="n">
        <f aca="false">E3616*J3616</f>
        <v>0</v>
      </c>
    </row>
    <row r="3617" customFormat="false" ht="15" hidden="false" customHeight="false" outlineLevel="0" collapsed="false">
      <c r="A3617" s="71" t="s">
        <v>61</v>
      </c>
      <c r="B3617" s="71" t="s">
        <v>49</v>
      </c>
      <c r="C3617" s="71" t="s">
        <v>963</v>
      </c>
      <c r="D3617" s="72" t="n">
        <v>184.95</v>
      </c>
      <c r="E3617" s="71" t="n">
        <v>1</v>
      </c>
      <c r="F3617" s="71" t="n">
        <v>3</v>
      </c>
      <c r="G3617" s="72" t="n">
        <v>471.22</v>
      </c>
      <c r="H3617" s="72" t="n">
        <v>286.27</v>
      </c>
      <c r="I3617" s="71" t="n">
        <f aca="false">IF(B3617&gt;=Settings!$B$23,1,0)</f>
        <v>0</v>
      </c>
      <c r="J3617" s="71" t="n">
        <v>1</v>
      </c>
      <c r="K3617" s="71" t="n">
        <f aca="false">F3617*I3617*J3617</f>
        <v>0</v>
      </c>
      <c r="L3617" s="71" t="n">
        <f aca="false">E3617*I3617*J3617</f>
        <v>0</v>
      </c>
      <c r="M3617" s="72" t="n">
        <f aca="false">G3617*I3617*J3617</f>
        <v>0</v>
      </c>
      <c r="N3617" s="72" t="n">
        <f aca="false">D3617*I3617*J3617</f>
        <v>0</v>
      </c>
      <c r="O3617" s="71" t="n">
        <f aca="false">F3617*J3617</f>
        <v>3</v>
      </c>
      <c r="P3617" s="71" t="n">
        <f aca="false">E3617*J3617</f>
        <v>1</v>
      </c>
    </row>
    <row r="3618" customFormat="false" ht="15" hidden="false" customHeight="false" outlineLevel="0" collapsed="false">
      <c r="A3618" s="71" t="s">
        <v>61</v>
      </c>
      <c r="B3618" s="71" t="s">
        <v>49</v>
      </c>
      <c r="C3618" s="71" t="s">
        <v>148</v>
      </c>
      <c r="D3618" s="72" t="n">
        <v>0</v>
      </c>
      <c r="E3618" s="71" t="n">
        <v>0</v>
      </c>
      <c r="F3618" s="71" t="n">
        <v>1</v>
      </c>
      <c r="G3618" s="72" t="n">
        <v>123.85</v>
      </c>
      <c r="H3618" s="72" t="n">
        <v>123.85</v>
      </c>
      <c r="I3618" s="71" t="n">
        <f aca="false">IF(B3618&gt;=Settings!$B$23,1,0)</f>
        <v>0</v>
      </c>
      <c r="J3618" s="71" t="n">
        <v>1</v>
      </c>
      <c r="K3618" s="71" t="n">
        <f aca="false">F3618*I3618*J3618</f>
        <v>0</v>
      </c>
      <c r="L3618" s="71" t="n">
        <f aca="false">E3618*I3618*J3618</f>
        <v>0</v>
      </c>
      <c r="M3618" s="72" t="n">
        <f aca="false">G3618*I3618*J3618</f>
        <v>0</v>
      </c>
      <c r="N3618" s="72" t="n">
        <f aca="false">D3618*I3618*J3618</f>
        <v>-0</v>
      </c>
      <c r="O3618" s="71" t="n">
        <f aca="false">F3618*J3618</f>
        <v>1</v>
      </c>
      <c r="P3618" s="71" t="n">
        <f aca="false">E3618*J3618</f>
        <v>0</v>
      </c>
    </row>
    <row r="3619" customFormat="false" ht="15" hidden="false" customHeight="false" outlineLevel="0" collapsed="false">
      <c r="A3619" s="71" t="s">
        <v>61</v>
      </c>
      <c r="B3619" s="71" t="s">
        <v>49</v>
      </c>
      <c r="C3619" s="71" t="s">
        <v>962</v>
      </c>
      <c r="D3619" s="72" t="n">
        <v>0</v>
      </c>
      <c r="E3619" s="71" t="n">
        <v>0</v>
      </c>
      <c r="F3619" s="71" t="n">
        <v>3</v>
      </c>
      <c r="G3619" s="72" t="n">
        <v>204.41</v>
      </c>
      <c r="H3619" s="72" t="n">
        <v>194.21</v>
      </c>
      <c r="I3619" s="71" t="n">
        <f aca="false">IF(B3619&gt;=Settings!$B$23,1,0)</f>
        <v>0</v>
      </c>
      <c r="J3619" s="71" t="n">
        <v>1</v>
      </c>
      <c r="K3619" s="71" t="n">
        <f aca="false">F3619*I3619*J3619</f>
        <v>0</v>
      </c>
      <c r="L3619" s="71" t="n">
        <f aca="false">E3619*I3619*J3619</f>
        <v>0</v>
      </c>
      <c r="M3619" s="72" t="n">
        <f aca="false">G3619*I3619*J3619</f>
        <v>0</v>
      </c>
      <c r="N3619" s="72" t="n">
        <f aca="false">D3619*I3619*J3619</f>
        <v>-0</v>
      </c>
      <c r="O3619" s="71" t="n">
        <f aca="false">F3619*J3619</f>
        <v>3</v>
      </c>
      <c r="P3619" s="71" t="n">
        <f aca="false">E3619*J3619</f>
        <v>0</v>
      </c>
    </row>
    <row r="3620" customFormat="false" ht="15" hidden="false" customHeight="false" outlineLevel="0" collapsed="false">
      <c r="A3620" s="71" t="s">
        <v>61</v>
      </c>
      <c r="B3620" s="71" t="s">
        <v>49</v>
      </c>
      <c r="C3620" s="71" t="s">
        <v>608</v>
      </c>
      <c r="D3620" s="72" t="n">
        <v>0</v>
      </c>
      <c r="E3620" s="71" t="n">
        <v>0</v>
      </c>
      <c r="F3620" s="71" t="n">
        <v>2</v>
      </c>
      <c r="G3620" s="72" t="n">
        <v>157.17</v>
      </c>
      <c r="H3620" s="72" t="n">
        <v>133.61</v>
      </c>
      <c r="I3620" s="71" t="n">
        <f aca="false">IF(B3620&gt;=Settings!$B$23,1,0)</f>
        <v>0</v>
      </c>
      <c r="J3620" s="71" t="n">
        <v>1</v>
      </c>
      <c r="K3620" s="71" t="n">
        <f aca="false">F3620*I3620*J3620</f>
        <v>0</v>
      </c>
      <c r="L3620" s="71" t="n">
        <f aca="false">E3620*I3620*J3620</f>
        <v>0</v>
      </c>
      <c r="M3620" s="72" t="n">
        <f aca="false">G3620*I3620*J3620</f>
        <v>0</v>
      </c>
      <c r="N3620" s="72" t="n">
        <f aca="false">D3620*I3620*J3620</f>
        <v>-0</v>
      </c>
      <c r="O3620" s="71" t="n">
        <f aca="false">F3620*J3620</f>
        <v>2</v>
      </c>
      <c r="P3620" s="71" t="n">
        <f aca="false">E3620*J3620</f>
        <v>0</v>
      </c>
    </row>
    <row r="3621" customFormat="false" ht="15" hidden="false" customHeight="false" outlineLevel="0" collapsed="false">
      <c r="A3621" s="71" t="s">
        <v>61</v>
      </c>
      <c r="B3621" s="71" t="s">
        <v>49</v>
      </c>
      <c r="C3621" s="71" t="s">
        <v>2181</v>
      </c>
      <c r="D3621" s="72" t="n">
        <v>0</v>
      </c>
      <c r="E3621" s="71" t="n">
        <v>0</v>
      </c>
      <c r="F3621" s="71" t="n">
        <v>1</v>
      </c>
      <c r="G3621" s="72" t="n">
        <v>104.5</v>
      </c>
      <c r="H3621" s="72" t="n">
        <v>88.83</v>
      </c>
      <c r="I3621" s="71" t="n">
        <f aca="false">IF(B3621&gt;=Settings!$B$23,1,0)</f>
        <v>0</v>
      </c>
      <c r="J3621" s="71" t="n">
        <v>1</v>
      </c>
      <c r="K3621" s="71" t="n">
        <f aca="false">F3621*I3621*J3621</f>
        <v>0</v>
      </c>
      <c r="L3621" s="71" t="n">
        <f aca="false">E3621*I3621*J3621</f>
        <v>0</v>
      </c>
      <c r="M3621" s="72" t="n">
        <f aca="false">G3621*I3621*J3621</f>
        <v>0</v>
      </c>
      <c r="N3621" s="72" t="n">
        <f aca="false">D3621*I3621*J3621</f>
        <v>-0</v>
      </c>
      <c r="O3621" s="71" t="n">
        <f aca="false">F3621*J3621</f>
        <v>1</v>
      </c>
      <c r="P3621" s="71" t="n">
        <f aca="false">E3621*J3621</f>
        <v>0</v>
      </c>
    </row>
    <row r="3622" customFormat="false" ht="15" hidden="false" customHeight="false" outlineLevel="0" collapsed="false">
      <c r="A3622" s="71" t="s">
        <v>59</v>
      </c>
      <c r="B3622" s="71" t="s">
        <v>49</v>
      </c>
      <c r="C3622" s="71" t="s">
        <v>1095</v>
      </c>
      <c r="D3622" s="72" t="n">
        <v>0</v>
      </c>
      <c r="E3622" s="71" t="n">
        <v>0</v>
      </c>
      <c r="F3622" s="71" t="n">
        <v>2</v>
      </c>
      <c r="G3622" s="72" t="n">
        <v>199.9</v>
      </c>
      <c r="H3622" s="72" t="n">
        <v>199.9</v>
      </c>
      <c r="I3622" s="71" t="n">
        <f aca="false">IF(B3622&gt;=Settings!$B$23,1,0)</f>
        <v>0</v>
      </c>
      <c r="J3622" s="71" t="n">
        <v>1</v>
      </c>
      <c r="K3622" s="71" t="n">
        <f aca="false">F3622*I3622*J3622</f>
        <v>0</v>
      </c>
      <c r="L3622" s="71" t="n">
        <f aca="false">E3622*I3622*J3622</f>
        <v>0</v>
      </c>
      <c r="M3622" s="72" t="n">
        <f aca="false">G3622*I3622*J3622</f>
        <v>0</v>
      </c>
      <c r="N3622" s="72" t="n">
        <f aca="false">D3622*I3622*J3622</f>
        <v>-0</v>
      </c>
      <c r="O3622" s="71" t="n">
        <f aca="false">F3622*J3622</f>
        <v>2</v>
      </c>
      <c r="P3622" s="71" t="n">
        <f aca="false">E3622*J3622</f>
        <v>0</v>
      </c>
    </row>
    <row r="3623" customFormat="false" ht="15" hidden="false" customHeight="false" outlineLevel="0" collapsed="false">
      <c r="A3623" s="71" t="s">
        <v>60</v>
      </c>
      <c r="B3623" s="71" t="s">
        <v>49</v>
      </c>
      <c r="C3623" s="71" t="s">
        <v>1506</v>
      </c>
      <c r="D3623" s="72" t="n">
        <v>0</v>
      </c>
      <c r="E3623" s="71" t="n">
        <v>0</v>
      </c>
      <c r="F3623" s="71" t="n">
        <v>9</v>
      </c>
      <c r="G3623" s="72" t="n">
        <v>1064.55</v>
      </c>
      <c r="H3623" s="72" t="n">
        <v>1038.56</v>
      </c>
      <c r="I3623" s="71" t="n">
        <f aca="false">IF(B3623&gt;=Settings!$B$23,1,0)</f>
        <v>0</v>
      </c>
      <c r="J3623" s="71" t="n">
        <v>1</v>
      </c>
      <c r="K3623" s="71" t="n">
        <f aca="false">F3623*I3623*J3623</f>
        <v>0</v>
      </c>
      <c r="L3623" s="71" t="n">
        <f aca="false">E3623*I3623*J3623</f>
        <v>0</v>
      </c>
      <c r="M3623" s="72" t="n">
        <f aca="false">G3623*I3623*J3623</f>
        <v>0</v>
      </c>
      <c r="N3623" s="72" t="n">
        <f aca="false">D3623*I3623*J3623</f>
        <v>-0</v>
      </c>
      <c r="O3623" s="71" t="n">
        <f aca="false">F3623*J3623</f>
        <v>9</v>
      </c>
      <c r="P3623" s="71" t="n">
        <f aca="false">E3623*J3623</f>
        <v>0</v>
      </c>
    </row>
    <row r="3624" customFormat="false" ht="15" hidden="false" customHeight="false" outlineLevel="0" collapsed="false">
      <c r="A3624" s="71" t="s">
        <v>59</v>
      </c>
      <c r="B3624" s="71" t="s">
        <v>49</v>
      </c>
      <c r="C3624" s="71" t="s">
        <v>1337</v>
      </c>
      <c r="D3624" s="72" t="n">
        <v>0</v>
      </c>
      <c r="E3624" s="71" t="n">
        <v>0</v>
      </c>
      <c r="F3624" s="71" t="n">
        <v>1627</v>
      </c>
      <c r="G3624" s="72" t="n">
        <v>1627</v>
      </c>
      <c r="H3624" s="72" t="n">
        <v>1627</v>
      </c>
      <c r="I3624" s="71" t="n">
        <f aca="false">IF(B3624&gt;=Settings!$B$23,1,0)</f>
        <v>0</v>
      </c>
      <c r="J3624" s="71" t="n">
        <v>0</v>
      </c>
      <c r="K3624" s="71" t="n">
        <f aca="false">F3624*I3624*J3624</f>
        <v>0</v>
      </c>
      <c r="L3624" s="71" t="n">
        <f aca="false">E3624*I3624*J3624</f>
        <v>0</v>
      </c>
      <c r="M3624" s="72" t="n">
        <f aca="false">G3624*I3624*J3624</f>
        <v>0</v>
      </c>
      <c r="N3624" s="72" t="n">
        <f aca="false">D3624*I3624*J3624</f>
        <v>-0</v>
      </c>
      <c r="O3624" s="71" t="n">
        <f aca="false">F3624*J3624</f>
        <v>0</v>
      </c>
      <c r="P3624" s="71" t="n">
        <f aca="false">E3624*J3624</f>
        <v>0</v>
      </c>
    </row>
    <row r="3625" customFormat="false" ht="15" hidden="false" customHeight="false" outlineLevel="0" collapsed="false">
      <c r="A3625" s="71" t="s">
        <v>59</v>
      </c>
      <c r="B3625" s="71" t="s">
        <v>49</v>
      </c>
      <c r="C3625" s="71" t="s">
        <v>742</v>
      </c>
      <c r="D3625" s="72" t="n">
        <v>0</v>
      </c>
      <c r="E3625" s="71" t="n">
        <v>0</v>
      </c>
      <c r="F3625" s="71" t="n">
        <v>1</v>
      </c>
      <c r="G3625" s="72" t="n">
        <v>271.018</v>
      </c>
      <c r="H3625" s="72" t="n">
        <v>271.018</v>
      </c>
      <c r="I3625" s="71" t="n">
        <f aca="false">IF(B3625&gt;=Settings!$B$23,1,0)</f>
        <v>0</v>
      </c>
      <c r="J3625" s="71" t="n">
        <v>1</v>
      </c>
      <c r="K3625" s="71" t="n">
        <f aca="false">F3625*I3625*J3625</f>
        <v>0</v>
      </c>
      <c r="L3625" s="71" t="n">
        <f aca="false">E3625*I3625*J3625</f>
        <v>0</v>
      </c>
      <c r="M3625" s="72" t="n">
        <f aca="false">G3625*I3625*J3625</f>
        <v>0</v>
      </c>
      <c r="N3625" s="72" t="n">
        <f aca="false">D3625*I3625*J3625</f>
        <v>-0</v>
      </c>
      <c r="O3625" s="71" t="n">
        <f aca="false">F3625*J3625</f>
        <v>1</v>
      </c>
      <c r="P3625" s="71" t="n">
        <f aca="false">E3625*J3625</f>
        <v>0</v>
      </c>
    </row>
    <row r="3626" customFormat="false" ht="15" hidden="false" customHeight="false" outlineLevel="0" collapsed="false">
      <c r="A3626" s="71" t="s">
        <v>60</v>
      </c>
      <c r="B3626" s="71" t="s">
        <v>49</v>
      </c>
      <c r="C3626" s="71" t="s">
        <v>934</v>
      </c>
      <c r="D3626" s="72" t="n">
        <v>0</v>
      </c>
      <c r="E3626" s="71" t="n">
        <v>0</v>
      </c>
      <c r="F3626" s="71" t="n">
        <v>5</v>
      </c>
      <c r="G3626" s="72" t="n">
        <v>474.75</v>
      </c>
      <c r="H3626" s="72" t="n">
        <v>474.75</v>
      </c>
      <c r="I3626" s="71" t="n">
        <f aca="false">IF(B3626&gt;=Settings!$B$23,1,0)</f>
        <v>0</v>
      </c>
      <c r="J3626" s="71" t="n">
        <v>1</v>
      </c>
      <c r="K3626" s="71" t="n">
        <f aca="false">F3626*I3626*J3626</f>
        <v>0</v>
      </c>
      <c r="L3626" s="71" t="n">
        <f aca="false">E3626*I3626*J3626</f>
        <v>0</v>
      </c>
      <c r="M3626" s="72" t="n">
        <f aca="false">G3626*I3626*J3626</f>
        <v>0</v>
      </c>
      <c r="N3626" s="72" t="n">
        <f aca="false">D3626*I3626*J3626</f>
        <v>-0</v>
      </c>
      <c r="O3626" s="71" t="n">
        <f aca="false">F3626*J3626</f>
        <v>5</v>
      </c>
      <c r="P3626" s="71" t="n">
        <f aca="false">E3626*J3626</f>
        <v>0</v>
      </c>
    </row>
    <row r="3627" customFormat="false" ht="15" hidden="false" customHeight="false" outlineLevel="0" collapsed="false">
      <c r="A3627" s="71" t="s">
        <v>59</v>
      </c>
      <c r="B3627" s="71" t="s">
        <v>49</v>
      </c>
      <c r="C3627" s="71" t="s">
        <v>931</v>
      </c>
      <c r="D3627" s="72" t="n">
        <v>0</v>
      </c>
      <c r="E3627" s="71" t="n">
        <v>0</v>
      </c>
      <c r="F3627" s="71" t="n">
        <v>1</v>
      </c>
      <c r="G3627" s="72" t="n">
        <v>114.95</v>
      </c>
      <c r="H3627" s="72" t="n">
        <v>114.95</v>
      </c>
      <c r="I3627" s="71" t="n">
        <f aca="false">IF(B3627&gt;=Settings!$B$23,1,0)</f>
        <v>0</v>
      </c>
      <c r="J3627" s="71" t="n">
        <v>1</v>
      </c>
      <c r="K3627" s="71" t="n">
        <f aca="false">F3627*I3627*J3627</f>
        <v>0</v>
      </c>
      <c r="L3627" s="71" t="n">
        <f aca="false">E3627*I3627*J3627</f>
        <v>0</v>
      </c>
      <c r="M3627" s="72" t="n">
        <f aca="false">G3627*I3627*J3627</f>
        <v>0</v>
      </c>
      <c r="N3627" s="72" t="n">
        <f aca="false">D3627*I3627*J3627</f>
        <v>-0</v>
      </c>
      <c r="O3627" s="71" t="n">
        <f aca="false">F3627*J3627</f>
        <v>1</v>
      </c>
      <c r="P3627" s="71" t="n">
        <f aca="false">E3627*J3627</f>
        <v>0</v>
      </c>
    </row>
    <row r="3628" customFormat="false" ht="15" hidden="false" customHeight="false" outlineLevel="0" collapsed="false">
      <c r="A3628" s="71" t="s">
        <v>61</v>
      </c>
      <c r="B3628" s="71" t="s">
        <v>49</v>
      </c>
      <c r="C3628" s="71" t="s">
        <v>153</v>
      </c>
      <c r="D3628" s="72" t="n">
        <v>284.95</v>
      </c>
      <c r="E3628" s="71" t="n">
        <v>1</v>
      </c>
      <c r="F3628" s="71" t="n">
        <v>2</v>
      </c>
      <c r="G3628" s="72" t="n">
        <v>543.99</v>
      </c>
      <c r="H3628" s="72" t="n">
        <v>220.19</v>
      </c>
      <c r="I3628" s="71" t="n">
        <f aca="false">IF(B3628&gt;=Settings!$B$23,1,0)</f>
        <v>0</v>
      </c>
      <c r="J3628" s="71" t="n">
        <v>1</v>
      </c>
      <c r="K3628" s="71" t="n">
        <f aca="false">F3628*I3628*J3628</f>
        <v>0</v>
      </c>
      <c r="L3628" s="71" t="n">
        <f aca="false">E3628*I3628*J3628</f>
        <v>0</v>
      </c>
      <c r="M3628" s="72" t="n">
        <f aca="false">G3628*I3628*J3628</f>
        <v>0</v>
      </c>
      <c r="N3628" s="72" t="n">
        <f aca="false">D3628*I3628*J3628</f>
        <v>0</v>
      </c>
      <c r="O3628" s="71" t="n">
        <f aca="false">F3628*J3628</f>
        <v>2</v>
      </c>
      <c r="P3628" s="71" t="n">
        <f aca="false">E3628*J3628</f>
        <v>1</v>
      </c>
    </row>
    <row r="3629" customFormat="false" ht="15" hidden="false" customHeight="false" outlineLevel="0" collapsed="false">
      <c r="A3629" s="71" t="s">
        <v>59</v>
      </c>
      <c r="B3629" s="71" t="s">
        <v>49</v>
      </c>
      <c r="C3629" s="71" t="s">
        <v>1103</v>
      </c>
      <c r="D3629" s="72" t="n">
        <v>0</v>
      </c>
      <c r="E3629" s="71" t="n">
        <v>0</v>
      </c>
      <c r="F3629" s="71" t="n">
        <v>3</v>
      </c>
      <c r="G3629" s="72" t="n">
        <v>274.8</v>
      </c>
      <c r="H3629" s="72" t="n">
        <v>274.8</v>
      </c>
      <c r="I3629" s="71" t="n">
        <f aca="false">IF(B3629&gt;=Settings!$B$23,1,0)</f>
        <v>0</v>
      </c>
      <c r="J3629" s="71" t="n">
        <v>1</v>
      </c>
      <c r="K3629" s="71" t="n">
        <f aca="false">F3629*I3629*J3629</f>
        <v>0</v>
      </c>
      <c r="L3629" s="71" t="n">
        <f aca="false">E3629*I3629*J3629</f>
        <v>0</v>
      </c>
      <c r="M3629" s="72" t="n">
        <f aca="false">G3629*I3629*J3629</f>
        <v>0</v>
      </c>
      <c r="N3629" s="72" t="n">
        <f aca="false">D3629*I3629*J3629</f>
        <v>-0</v>
      </c>
      <c r="O3629" s="71" t="n">
        <f aca="false">F3629*J3629</f>
        <v>3</v>
      </c>
      <c r="P3629" s="71" t="n">
        <f aca="false">E3629*J3629</f>
        <v>0</v>
      </c>
    </row>
    <row r="3630" customFormat="false" ht="15" hidden="false" customHeight="false" outlineLevel="0" collapsed="false">
      <c r="A3630" s="71" t="s">
        <v>59</v>
      </c>
      <c r="B3630" s="71" t="s">
        <v>49</v>
      </c>
      <c r="C3630" s="71" t="s">
        <v>617</v>
      </c>
      <c r="D3630" s="72" t="n">
        <v>0</v>
      </c>
      <c r="E3630" s="71" t="n">
        <v>0</v>
      </c>
      <c r="F3630" s="71" t="n">
        <v>1</v>
      </c>
      <c r="G3630" s="72" t="n">
        <v>249.95</v>
      </c>
      <c r="H3630" s="72" t="n">
        <v>249.95</v>
      </c>
      <c r="I3630" s="71" t="n">
        <f aca="false">IF(B3630&gt;=Settings!$B$23,1,0)</f>
        <v>0</v>
      </c>
      <c r="J3630" s="71" t="n">
        <v>1</v>
      </c>
      <c r="K3630" s="71" t="n">
        <f aca="false">F3630*I3630*J3630</f>
        <v>0</v>
      </c>
      <c r="L3630" s="71" t="n">
        <f aca="false">E3630*I3630*J3630</f>
        <v>0</v>
      </c>
      <c r="M3630" s="72" t="n">
        <f aca="false">G3630*I3630*J3630</f>
        <v>0</v>
      </c>
      <c r="N3630" s="72" t="n">
        <f aca="false">D3630*I3630*J3630</f>
        <v>-0</v>
      </c>
      <c r="O3630" s="71" t="n">
        <f aca="false">F3630*J3630</f>
        <v>1</v>
      </c>
      <c r="P3630" s="71" t="n">
        <f aca="false">E3630*J3630</f>
        <v>0</v>
      </c>
    </row>
    <row r="3631" customFormat="false" ht="15" hidden="false" customHeight="false" outlineLevel="0" collapsed="false">
      <c r="A3631" s="71" t="s">
        <v>60</v>
      </c>
      <c r="B3631" s="71" t="s">
        <v>49</v>
      </c>
      <c r="C3631" s="71" t="s">
        <v>1374</v>
      </c>
      <c r="D3631" s="72" t="n">
        <v>164.95</v>
      </c>
      <c r="E3631" s="71" t="n">
        <v>1</v>
      </c>
      <c r="F3631" s="71" t="n">
        <v>4</v>
      </c>
      <c r="G3631" s="72" t="n">
        <v>689.8</v>
      </c>
      <c r="H3631" s="72" t="n">
        <v>524.85</v>
      </c>
      <c r="I3631" s="71" t="n">
        <f aca="false">IF(B3631&gt;=Settings!$B$23,1,0)</f>
        <v>0</v>
      </c>
      <c r="J3631" s="71" t="n">
        <v>1</v>
      </c>
      <c r="K3631" s="71" t="n">
        <f aca="false">F3631*I3631*J3631</f>
        <v>0</v>
      </c>
      <c r="L3631" s="71" t="n">
        <f aca="false">E3631*I3631*J3631</f>
        <v>0</v>
      </c>
      <c r="M3631" s="72" t="n">
        <f aca="false">G3631*I3631*J3631</f>
        <v>0</v>
      </c>
      <c r="N3631" s="72" t="n">
        <f aca="false">D3631*I3631*J3631</f>
        <v>0</v>
      </c>
      <c r="O3631" s="71" t="n">
        <f aca="false">F3631*J3631</f>
        <v>4</v>
      </c>
      <c r="P3631" s="71" t="n">
        <f aca="false">E3631*J3631</f>
        <v>1</v>
      </c>
    </row>
    <row r="3632" customFormat="false" ht="15" hidden="false" customHeight="false" outlineLevel="0" collapsed="false">
      <c r="A3632" s="71" t="s">
        <v>61</v>
      </c>
      <c r="B3632" s="71" t="s">
        <v>49</v>
      </c>
      <c r="C3632" s="71" t="s">
        <v>1158</v>
      </c>
      <c r="D3632" s="72" t="n">
        <v>0</v>
      </c>
      <c r="E3632" s="71" t="n">
        <v>0</v>
      </c>
      <c r="F3632" s="71" t="n">
        <v>1</v>
      </c>
      <c r="G3632" s="72" t="n">
        <v>154.95</v>
      </c>
      <c r="H3632" s="72" t="n">
        <v>154.95</v>
      </c>
      <c r="I3632" s="71" t="n">
        <f aca="false">IF(B3632&gt;=Settings!$B$23,1,0)</f>
        <v>0</v>
      </c>
      <c r="J3632" s="71" t="n">
        <v>1</v>
      </c>
      <c r="K3632" s="71" t="n">
        <f aca="false">F3632*I3632*J3632</f>
        <v>0</v>
      </c>
      <c r="L3632" s="71" t="n">
        <f aca="false">E3632*I3632*J3632</f>
        <v>0</v>
      </c>
      <c r="M3632" s="72" t="n">
        <f aca="false">G3632*I3632*J3632</f>
        <v>0</v>
      </c>
      <c r="N3632" s="72" t="n">
        <f aca="false">D3632*I3632*J3632</f>
        <v>-0</v>
      </c>
      <c r="O3632" s="71" t="n">
        <f aca="false">F3632*J3632</f>
        <v>1</v>
      </c>
      <c r="P3632" s="71" t="n">
        <f aca="false">E3632*J3632</f>
        <v>0</v>
      </c>
    </row>
    <row r="3633" customFormat="false" ht="15" hidden="false" customHeight="false" outlineLevel="0" collapsed="false">
      <c r="A3633" s="71" t="s">
        <v>59</v>
      </c>
      <c r="B3633" s="71" t="s">
        <v>49</v>
      </c>
      <c r="C3633" s="71" t="s">
        <v>841</v>
      </c>
      <c r="D3633" s="72" t="n">
        <v>0</v>
      </c>
      <c r="E3633" s="71" t="n">
        <v>0</v>
      </c>
      <c r="F3633" s="71" t="n">
        <v>1</v>
      </c>
      <c r="G3633" s="72" t="n">
        <v>0</v>
      </c>
      <c r="H3633" s="72" t="n">
        <v>0</v>
      </c>
      <c r="I3633" s="71" t="n">
        <f aca="false">IF(B3633&gt;=Settings!$B$23,1,0)</f>
        <v>0</v>
      </c>
      <c r="J3633" s="71" t="n">
        <v>1</v>
      </c>
      <c r="K3633" s="71" t="n">
        <f aca="false">F3633*I3633*J3633</f>
        <v>0</v>
      </c>
      <c r="L3633" s="71" t="n">
        <f aca="false">E3633*I3633*J3633</f>
        <v>0</v>
      </c>
      <c r="M3633" s="72" t="n">
        <f aca="false">G3633*I3633*J3633</f>
        <v>0</v>
      </c>
      <c r="N3633" s="72" t="n">
        <f aca="false">D3633*I3633*J3633</f>
        <v>-0</v>
      </c>
      <c r="O3633" s="71" t="n">
        <f aca="false">F3633*J3633</f>
        <v>1</v>
      </c>
      <c r="P3633" s="71" t="n">
        <f aca="false">E3633*J3633</f>
        <v>0</v>
      </c>
    </row>
    <row r="3634" customFormat="false" ht="15" hidden="false" customHeight="false" outlineLevel="0" collapsed="false">
      <c r="A3634" s="71" t="s">
        <v>59</v>
      </c>
      <c r="B3634" s="71" t="s">
        <v>49</v>
      </c>
      <c r="C3634" s="71" t="s">
        <v>1127</v>
      </c>
      <c r="D3634" s="72" t="n">
        <v>0</v>
      </c>
      <c r="E3634" s="71" t="n">
        <v>0</v>
      </c>
      <c r="F3634" s="71" t="n">
        <v>18</v>
      </c>
      <c r="G3634" s="72" t="n">
        <v>0</v>
      </c>
      <c r="H3634" s="72" t="n">
        <v>0</v>
      </c>
      <c r="I3634" s="71" t="n">
        <f aca="false">IF(B3634&gt;=Settings!$B$23,1,0)</f>
        <v>0</v>
      </c>
      <c r="J3634" s="71" t="n">
        <v>1</v>
      </c>
      <c r="K3634" s="71" t="n">
        <f aca="false">F3634*I3634*J3634</f>
        <v>0</v>
      </c>
      <c r="L3634" s="71" t="n">
        <f aca="false">E3634*I3634*J3634</f>
        <v>0</v>
      </c>
      <c r="M3634" s="72" t="n">
        <f aca="false">G3634*I3634*J3634</f>
        <v>0</v>
      </c>
      <c r="N3634" s="72" t="n">
        <f aca="false">D3634*I3634*J3634</f>
        <v>-0</v>
      </c>
      <c r="O3634" s="71" t="n">
        <f aca="false">F3634*J3634</f>
        <v>18</v>
      </c>
      <c r="P3634" s="71" t="n">
        <f aca="false">E3634*J3634</f>
        <v>0</v>
      </c>
    </row>
    <row r="3635" customFormat="false" ht="15" hidden="false" customHeight="false" outlineLevel="0" collapsed="false">
      <c r="A3635" s="71" t="s">
        <v>59</v>
      </c>
      <c r="B3635" s="71" t="s">
        <v>49</v>
      </c>
      <c r="C3635" s="71" t="s">
        <v>1126</v>
      </c>
      <c r="D3635" s="72" t="n">
        <v>0</v>
      </c>
      <c r="E3635" s="71" t="n">
        <v>0</v>
      </c>
      <c r="F3635" s="71" t="n">
        <v>3</v>
      </c>
      <c r="G3635" s="72" t="n">
        <v>329.348</v>
      </c>
      <c r="H3635" s="72" t="n">
        <v>329.348</v>
      </c>
      <c r="I3635" s="71" t="n">
        <f aca="false">IF(B3635&gt;=Settings!$B$23,1,0)</f>
        <v>0</v>
      </c>
      <c r="J3635" s="71" t="n">
        <v>1</v>
      </c>
      <c r="K3635" s="71" t="n">
        <f aca="false">F3635*I3635*J3635</f>
        <v>0</v>
      </c>
      <c r="L3635" s="71" t="n">
        <f aca="false">E3635*I3635*J3635</f>
        <v>0</v>
      </c>
      <c r="M3635" s="72" t="n">
        <f aca="false">G3635*I3635*J3635</f>
        <v>0</v>
      </c>
      <c r="N3635" s="72" t="n">
        <f aca="false">D3635*I3635*J3635</f>
        <v>-0</v>
      </c>
      <c r="O3635" s="71" t="n">
        <f aca="false">F3635*J3635</f>
        <v>3</v>
      </c>
      <c r="P3635" s="71" t="n">
        <f aca="false">E3635*J3635</f>
        <v>0</v>
      </c>
    </row>
    <row r="3636" customFormat="false" ht="15" hidden="false" customHeight="false" outlineLevel="0" collapsed="false">
      <c r="A3636" s="71" t="s">
        <v>61</v>
      </c>
      <c r="B3636" s="71" t="s">
        <v>49</v>
      </c>
      <c r="C3636" s="71" t="s">
        <v>1386</v>
      </c>
      <c r="D3636" s="72" t="n">
        <v>0</v>
      </c>
      <c r="E3636" s="71" t="n">
        <v>0</v>
      </c>
      <c r="F3636" s="71" t="n">
        <v>4</v>
      </c>
      <c r="G3636" s="72" t="n">
        <v>292.28</v>
      </c>
      <c r="H3636" s="72" t="n">
        <v>292.28</v>
      </c>
      <c r="I3636" s="71" t="n">
        <f aca="false">IF(B3636&gt;=Settings!$B$23,1,0)</f>
        <v>0</v>
      </c>
      <c r="J3636" s="71" t="n">
        <v>1</v>
      </c>
      <c r="K3636" s="71" t="n">
        <f aca="false">F3636*I3636*J3636</f>
        <v>0</v>
      </c>
      <c r="L3636" s="71" t="n">
        <f aca="false">E3636*I3636*J3636</f>
        <v>0</v>
      </c>
      <c r="M3636" s="72" t="n">
        <f aca="false">G3636*I3636*J3636</f>
        <v>0</v>
      </c>
      <c r="N3636" s="72" t="n">
        <f aca="false">D3636*I3636*J3636</f>
        <v>-0</v>
      </c>
      <c r="O3636" s="71" t="n">
        <f aca="false">F3636*J3636</f>
        <v>4</v>
      </c>
      <c r="P3636" s="71" t="n">
        <f aca="false">E3636*J3636</f>
        <v>0</v>
      </c>
    </row>
    <row r="3637" customFormat="false" ht="15" hidden="false" customHeight="false" outlineLevel="0" collapsed="false">
      <c r="A3637" s="71" t="s">
        <v>59</v>
      </c>
      <c r="B3637" s="71" t="s">
        <v>49</v>
      </c>
      <c r="C3637" s="71" t="s">
        <v>137</v>
      </c>
      <c r="D3637" s="72" t="n">
        <v>0</v>
      </c>
      <c r="E3637" s="71" t="n">
        <v>0</v>
      </c>
      <c r="F3637" s="71" t="n">
        <v>19</v>
      </c>
      <c r="G3637" s="72" t="n">
        <v>1233.631</v>
      </c>
      <c r="H3637" s="72" t="n">
        <v>1233.631</v>
      </c>
      <c r="I3637" s="71" t="n">
        <f aca="false">IF(B3637&gt;=Settings!$B$23,1,0)</f>
        <v>0</v>
      </c>
      <c r="J3637" s="71" t="n">
        <v>1</v>
      </c>
      <c r="K3637" s="71" t="n">
        <f aca="false">F3637*I3637*J3637</f>
        <v>0</v>
      </c>
      <c r="L3637" s="71" t="n">
        <f aca="false">E3637*I3637*J3637</f>
        <v>0</v>
      </c>
      <c r="M3637" s="72" t="n">
        <f aca="false">G3637*I3637*J3637</f>
        <v>0</v>
      </c>
      <c r="N3637" s="72" t="n">
        <f aca="false">D3637*I3637*J3637</f>
        <v>-0</v>
      </c>
      <c r="O3637" s="71" t="n">
        <f aca="false">F3637*J3637</f>
        <v>19</v>
      </c>
      <c r="P3637" s="71" t="n">
        <f aca="false">E3637*J3637</f>
        <v>0</v>
      </c>
    </row>
    <row r="3638" customFormat="false" ht="15" hidden="false" customHeight="false" outlineLevel="0" collapsed="false">
      <c r="A3638" s="71" t="s">
        <v>59</v>
      </c>
      <c r="B3638" s="71" t="s">
        <v>49</v>
      </c>
      <c r="C3638" s="71" t="s">
        <v>1039</v>
      </c>
      <c r="D3638" s="72" t="n">
        <v>0</v>
      </c>
      <c r="E3638" s="71" t="n">
        <v>0</v>
      </c>
      <c r="F3638" s="71" t="n">
        <v>1</v>
      </c>
      <c r="G3638" s="72" t="n">
        <v>62.95</v>
      </c>
      <c r="H3638" s="72" t="n">
        <v>62.95</v>
      </c>
      <c r="I3638" s="71" t="n">
        <f aca="false">IF(B3638&gt;=Settings!$B$23,1,0)</f>
        <v>0</v>
      </c>
      <c r="J3638" s="71" t="n">
        <v>1</v>
      </c>
      <c r="K3638" s="71" t="n">
        <f aca="false">F3638*I3638*J3638</f>
        <v>0</v>
      </c>
      <c r="L3638" s="71" t="n">
        <f aca="false">E3638*I3638*J3638</f>
        <v>0</v>
      </c>
      <c r="M3638" s="72" t="n">
        <f aca="false">G3638*I3638*J3638</f>
        <v>0</v>
      </c>
      <c r="N3638" s="72" t="n">
        <f aca="false">D3638*I3638*J3638</f>
        <v>-0</v>
      </c>
      <c r="O3638" s="71" t="n">
        <f aca="false">F3638*J3638</f>
        <v>1</v>
      </c>
      <c r="P3638" s="71" t="n">
        <f aca="false">E3638*J3638</f>
        <v>0</v>
      </c>
    </row>
    <row r="3639" customFormat="false" ht="15" hidden="false" customHeight="false" outlineLevel="0" collapsed="false">
      <c r="A3639" s="71" t="s">
        <v>61</v>
      </c>
      <c r="B3639" s="71" t="s">
        <v>49</v>
      </c>
      <c r="C3639" s="71" t="s">
        <v>1306</v>
      </c>
      <c r="D3639" s="72" t="n">
        <v>0</v>
      </c>
      <c r="E3639" s="71" t="n">
        <v>0</v>
      </c>
      <c r="F3639" s="71" t="n">
        <v>1</v>
      </c>
      <c r="G3639" s="72" t="n">
        <v>84.95</v>
      </c>
      <c r="H3639" s="72" t="n">
        <v>84.95</v>
      </c>
      <c r="I3639" s="71" t="n">
        <f aca="false">IF(B3639&gt;=Settings!$B$23,1,0)</f>
        <v>0</v>
      </c>
      <c r="J3639" s="71" t="n">
        <v>1</v>
      </c>
      <c r="K3639" s="71" t="n">
        <f aca="false">F3639*I3639*J3639</f>
        <v>0</v>
      </c>
      <c r="L3639" s="71" t="n">
        <f aca="false">E3639*I3639*J3639</f>
        <v>0</v>
      </c>
      <c r="M3639" s="72" t="n">
        <f aca="false">G3639*I3639*J3639</f>
        <v>0</v>
      </c>
      <c r="N3639" s="72" t="n">
        <f aca="false">D3639*I3639*J3639</f>
        <v>-0</v>
      </c>
      <c r="O3639" s="71" t="n">
        <f aca="false">F3639*J3639</f>
        <v>1</v>
      </c>
      <c r="P3639" s="71" t="n">
        <f aca="false">E3639*J3639</f>
        <v>0</v>
      </c>
    </row>
    <row r="3640" customFormat="false" ht="15" hidden="false" customHeight="false" outlineLevel="0" collapsed="false">
      <c r="A3640" s="71" t="s">
        <v>61</v>
      </c>
      <c r="B3640" s="71" t="s">
        <v>49</v>
      </c>
      <c r="C3640" s="71" t="s">
        <v>1311</v>
      </c>
      <c r="D3640" s="72" t="n">
        <v>0</v>
      </c>
      <c r="E3640" s="71" t="n">
        <v>0</v>
      </c>
      <c r="F3640" s="71" t="n">
        <v>1</v>
      </c>
      <c r="G3640" s="72" t="n">
        <v>109.05</v>
      </c>
      <c r="H3640" s="72" t="n">
        <v>109.05</v>
      </c>
      <c r="I3640" s="71" t="n">
        <f aca="false">IF(B3640&gt;=Settings!$B$23,1,0)</f>
        <v>0</v>
      </c>
      <c r="J3640" s="71" t="n">
        <v>1</v>
      </c>
      <c r="K3640" s="71" t="n">
        <f aca="false">F3640*I3640*J3640</f>
        <v>0</v>
      </c>
      <c r="L3640" s="71" t="n">
        <f aca="false">E3640*I3640*J3640</f>
        <v>0</v>
      </c>
      <c r="M3640" s="72" t="n">
        <f aca="false">G3640*I3640*J3640</f>
        <v>0</v>
      </c>
      <c r="N3640" s="72" t="n">
        <f aca="false">D3640*I3640*J3640</f>
        <v>-0</v>
      </c>
      <c r="O3640" s="71" t="n">
        <f aca="false">F3640*J3640</f>
        <v>1</v>
      </c>
      <c r="P3640" s="71" t="n">
        <f aca="false">E3640*J3640</f>
        <v>0</v>
      </c>
    </row>
    <row r="3641" customFormat="false" ht="15" hidden="false" customHeight="false" outlineLevel="0" collapsed="false">
      <c r="A3641" s="71" t="s">
        <v>61</v>
      </c>
      <c r="B3641" s="71" t="s">
        <v>49</v>
      </c>
      <c r="C3641" s="71" t="s">
        <v>137</v>
      </c>
      <c r="D3641" s="72" t="n">
        <v>74.95</v>
      </c>
      <c r="E3641" s="71" t="n">
        <v>1</v>
      </c>
      <c r="F3641" s="71" t="n">
        <v>10</v>
      </c>
      <c r="G3641" s="72" t="n">
        <v>628.7</v>
      </c>
      <c r="H3641" s="72" t="n">
        <v>535.78</v>
      </c>
      <c r="I3641" s="71" t="n">
        <f aca="false">IF(B3641&gt;=Settings!$B$23,1,0)</f>
        <v>0</v>
      </c>
      <c r="J3641" s="71" t="n">
        <v>1</v>
      </c>
      <c r="K3641" s="71" t="n">
        <f aca="false">F3641*I3641*J3641</f>
        <v>0</v>
      </c>
      <c r="L3641" s="71" t="n">
        <f aca="false">E3641*I3641*J3641</f>
        <v>0</v>
      </c>
      <c r="M3641" s="72" t="n">
        <f aca="false">G3641*I3641*J3641</f>
        <v>0</v>
      </c>
      <c r="N3641" s="72" t="n">
        <f aca="false">D3641*I3641*J3641</f>
        <v>0</v>
      </c>
      <c r="O3641" s="71" t="n">
        <f aca="false">F3641*J3641</f>
        <v>10</v>
      </c>
      <c r="P3641" s="71" t="n">
        <f aca="false">E3641*J3641</f>
        <v>1</v>
      </c>
    </row>
    <row r="3642" customFormat="false" ht="15" hidden="false" customHeight="false" outlineLevel="0" collapsed="false">
      <c r="A3642" s="71" t="s">
        <v>59</v>
      </c>
      <c r="B3642" s="71" t="s">
        <v>49</v>
      </c>
      <c r="C3642" s="71" t="s">
        <v>123</v>
      </c>
      <c r="D3642" s="72" t="n">
        <v>0</v>
      </c>
      <c r="E3642" s="71" t="n">
        <v>0</v>
      </c>
      <c r="F3642" s="71" t="n">
        <v>8</v>
      </c>
      <c r="G3642" s="72" t="n">
        <v>755.002</v>
      </c>
      <c r="H3642" s="72" t="n">
        <v>755.002</v>
      </c>
      <c r="I3642" s="71" t="n">
        <f aca="false">IF(B3642&gt;=Settings!$B$23,1,0)</f>
        <v>0</v>
      </c>
      <c r="J3642" s="71" t="n">
        <v>1</v>
      </c>
      <c r="K3642" s="71" t="n">
        <f aca="false">F3642*I3642*J3642</f>
        <v>0</v>
      </c>
      <c r="L3642" s="71" t="n">
        <f aca="false">E3642*I3642*J3642</f>
        <v>0</v>
      </c>
      <c r="M3642" s="72" t="n">
        <f aca="false">G3642*I3642*J3642</f>
        <v>0</v>
      </c>
      <c r="N3642" s="72" t="n">
        <f aca="false">D3642*I3642*J3642</f>
        <v>-0</v>
      </c>
      <c r="O3642" s="71" t="n">
        <f aca="false">F3642*J3642</f>
        <v>8</v>
      </c>
      <c r="P3642" s="71" t="n">
        <f aca="false">E3642*J3642</f>
        <v>0</v>
      </c>
    </row>
    <row r="3643" customFormat="false" ht="15" hidden="false" customHeight="false" outlineLevel="0" collapsed="false">
      <c r="A3643" s="71" t="s">
        <v>60</v>
      </c>
      <c r="B3643" s="71" t="s">
        <v>49</v>
      </c>
      <c r="C3643" s="71" t="s">
        <v>1279</v>
      </c>
      <c r="D3643" s="72" t="n">
        <v>0</v>
      </c>
      <c r="E3643" s="71" t="n">
        <v>0</v>
      </c>
      <c r="F3643" s="71" t="n">
        <v>1</v>
      </c>
      <c r="G3643" s="72" t="n">
        <v>114.95</v>
      </c>
      <c r="H3643" s="72" t="n">
        <v>114.95</v>
      </c>
      <c r="I3643" s="71" t="n">
        <f aca="false">IF(B3643&gt;=Settings!$B$23,1,0)</f>
        <v>0</v>
      </c>
      <c r="J3643" s="71" t="n">
        <v>1</v>
      </c>
      <c r="K3643" s="71" t="n">
        <f aca="false">F3643*I3643*J3643</f>
        <v>0</v>
      </c>
      <c r="L3643" s="71" t="n">
        <f aca="false">E3643*I3643*J3643</f>
        <v>0</v>
      </c>
      <c r="M3643" s="72" t="n">
        <f aca="false">G3643*I3643*J3643</f>
        <v>0</v>
      </c>
      <c r="N3643" s="72" t="n">
        <f aca="false">D3643*I3643*J3643</f>
        <v>-0</v>
      </c>
      <c r="O3643" s="71" t="n">
        <f aca="false">F3643*J3643</f>
        <v>1</v>
      </c>
      <c r="P3643" s="71" t="n">
        <f aca="false">E3643*J3643</f>
        <v>0</v>
      </c>
    </row>
    <row r="3644" customFormat="false" ht="15" hidden="false" customHeight="false" outlineLevel="0" collapsed="false">
      <c r="A3644" s="71" t="s">
        <v>62</v>
      </c>
      <c r="B3644" s="71" t="s">
        <v>49</v>
      </c>
      <c r="C3644" s="71" t="s">
        <v>1154</v>
      </c>
      <c r="D3644" s="72" t="n">
        <v>0</v>
      </c>
      <c r="E3644" s="71" t="n">
        <v>0</v>
      </c>
      <c r="F3644" s="71" t="n">
        <v>0</v>
      </c>
      <c r="G3644" s="72" t="n">
        <v>0</v>
      </c>
      <c r="H3644" s="72" t="n">
        <v>0</v>
      </c>
      <c r="I3644" s="71" t="n">
        <f aca="false">IF(B3644&gt;=Settings!$B$23,1,0)</f>
        <v>0</v>
      </c>
      <c r="J3644" s="71" t="n">
        <v>0</v>
      </c>
      <c r="K3644" s="71" t="n">
        <f aca="false">F3644*I3644*J3644</f>
        <v>0</v>
      </c>
      <c r="L3644" s="71" t="n">
        <f aca="false">E3644*I3644*J3644</f>
        <v>0</v>
      </c>
      <c r="M3644" s="72" t="n">
        <f aca="false">G3644*I3644*J3644</f>
        <v>0</v>
      </c>
      <c r="N3644" s="72" t="n">
        <f aca="false">D3644*I3644*J3644</f>
        <v>-0</v>
      </c>
      <c r="O3644" s="71" t="n">
        <f aca="false">F3644*J3644</f>
        <v>0</v>
      </c>
      <c r="P3644" s="71" t="n">
        <f aca="false">E3644*J3644</f>
        <v>0</v>
      </c>
    </row>
    <row r="3645" customFormat="false" ht="15" hidden="false" customHeight="false" outlineLevel="0" collapsed="false">
      <c r="A3645" s="71" t="s">
        <v>61</v>
      </c>
      <c r="B3645" s="71" t="s">
        <v>49</v>
      </c>
      <c r="C3645" s="71" t="s">
        <v>1003</v>
      </c>
      <c r="D3645" s="72" t="n">
        <v>0</v>
      </c>
      <c r="E3645" s="71" t="n">
        <v>0</v>
      </c>
      <c r="F3645" s="71" t="n">
        <v>4</v>
      </c>
      <c r="G3645" s="72" t="n">
        <v>560.71</v>
      </c>
      <c r="H3645" s="72" t="n">
        <v>560.71</v>
      </c>
      <c r="I3645" s="71" t="n">
        <f aca="false">IF(B3645&gt;=Settings!$B$23,1,0)</f>
        <v>0</v>
      </c>
      <c r="J3645" s="71" t="n">
        <v>1</v>
      </c>
      <c r="K3645" s="71" t="n">
        <f aca="false">F3645*I3645*J3645</f>
        <v>0</v>
      </c>
      <c r="L3645" s="71" t="n">
        <f aca="false">E3645*I3645*J3645</f>
        <v>0</v>
      </c>
      <c r="M3645" s="72" t="n">
        <f aca="false">G3645*I3645*J3645</f>
        <v>0</v>
      </c>
      <c r="N3645" s="72" t="n">
        <f aca="false">D3645*I3645*J3645</f>
        <v>-0</v>
      </c>
      <c r="O3645" s="71" t="n">
        <f aca="false">F3645*J3645</f>
        <v>4</v>
      </c>
      <c r="P3645" s="71" t="n">
        <f aca="false">E3645*J3645</f>
        <v>0</v>
      </c>
    </row>
    <row r="3646" customFormat="false" ht="15" hidden="false" customHeight="false" outlineLevel="0" collapsed="false">
      <c r="A3646" s="71" t="s">
        <v>59</v>
      </c>
      <c r="B3646" s="71" t="s">
        <v>49</v>
      </c>
      <c r="C3646" s="71" t="s">
        <v>1211</v>
      </c>
      <c r="D3646" s="72" t="n">
        <v>0</v>
      </c>
      <c r="E3646" s="71" t="n">
        <v>0</v>
      </c>
      <c r="F3646" s="71" t="n">
        <v>2</v>
      </c>
      <c r="G3646" s="72" t="n">
        <v>241.9</v>
      </c>
      <c r="H3646" s="72" t="n">
        <v>241.9</v>
      </c>
      <c r="I3646" s="71" t="n">
        <f aca="false">IF(B3646&gt;=Settings!$B$23,1,0)</f>
        <v>0</v>
      </c>
      <c r="J3646" s="71" t="n">
        <v>1</v>
      </c>
      <c r="K3646" s="71" t="n">
        <f aca="false">F3646*I3646*J3646</f>
        <v>0</v>
      </c>
      <c r="L3646" s="71" t="n">
        <f aca="false">E3646*I3646*J3646</f>
        <v>0</v>
      </c>
      <c r="M3646" s="72" t="n">
        <f aca="false">G3646*I3646*J3646</f>
        <v>0</v>
      </c>
      <c r="N3646" s="72" t="n">
        <f aca="false">D3646*I3646*J3646</f>
        <v>-0</v>
      </c>
      <c r="O3646" s="71" t="n">
        <f aca="false">F3646*J3646</f>
        <v>2</v>
      </c>
      <c r="P3646" s="71" t="n">
        <f aca="false">E3646*J3646</f>
        <v>0</v>
      </c>
    </row>
    <row r="3647" customFormat="false" ht="15" hidden="false" customHeight="false" outlineLevel="0" collapsed="false">
      <c r="A3647" s="71" t="s">
        <v>61</v>
      </c>
      <c r="B3647" s="71" t="s">
        <v>49</v>
      </c>
      <c r="C3647" s="71" t="s">
        <v>1008</v>
      </c>
      <c r="D3647" s="72" t="n">
        <v>0</v>
      </c>
      <c r="E3647" s="71" t="n">
        <v>0</v>
      </c>
      <c r="F3647" s="71" t="n">
        <v>16</v>
      </c>
      <c r="G3647" s="72" t="n">
        <v>1473.86</v>
      </c>
      <c r="H3647" s="72" t="n">
        <v>1422.88</v>
      </c>
      <c r="I3647" s="71" t="n">
        <f aca="false">IF(B3647&gt;=Settings!$B$23,1,0)</f>
        <v>0</v>
      </c>
      <c r="J3647" s="71" t="n">
        <v>1</v>
      </c>
      <c r="K3647" s="71" t="n">
        <f aca="false">F3647*I3647*J3647</f>
        <v>0</v>
      </c>
      <c r="L3647" s="71" t="n">
        <f aca="false">E3647*I3647*J3647</f>
        <v>0</v>
      </c>
      <c r="M3647" s="72" t="n">
        <f aca="false">G3647*I3647*J3647</f>
        <v>0</v>
      </c>
      <c r="N3647" s="72" t="n">
        <f aca="false">D3647*I3647*J3647</f>
        <v>-0</v>
      </c>
      <c r="O3647" s="71" t="n">
        <f aca="false">F3647*J3647</f>
        <v>16</v>
      </c>
      <c r="P3647" s="71" t="n">
        <f aca="false">E3647*J3647</f>
        <v>0</v>
      </c>
    </row>
    <row r="3648" customFormat="false" ht="15" hidden="false" customHeight="false" outlineLevel="0" collapsed="false">
      <c r="A3648" s="71" t="s">
        <v>61</v>
      </c>
      <c r="B3648" s="71" t="s">
        <v>49</v>
      </c>
      <c r="C3648" s="71" t="s">
        <v>2182</v>
      </c>
      <c r="D3648" s="72" t="n">
        <v>0</v>
      </c>
      <c r="E3648" s="71" t="n">
        <v>0</v>
      </c>
      <c r="F3648" s="71" t="n">
        <v>1</v>
      </c>
      <c r="G3648" s="72" t="n">
        <v>174.95</v>
      </c>
      <c r="H3648" s="72" t="n">
        <v>148.71</v>
      </c>
      <c r="I3648" s="71" t="n">
        <f aca="false">IF(B3648&gt;=Settings!$B$23,1,0)</f>
        <v>0</v>
      </c>
      <c r="J3648" s="71" t="n">
        <v>1</v>
      </c>
      <c r="K3648" s="71" t="n">
        <f aca="false">F3648*I3648*J3648</f>
        <v>0</v>
      </c>
      <c r="L3648" s="71" t="n">
        <f aca="false">E3648*I3648*J3648</f>
        <v>0</v>
      </c>
      <c r="M3648" s="72" t="n">
        <f aca="false">G3648*I3648*J3648</f>
        <v>0</v>
      </c>
      <c r="N3648" s="72" t="n">
        <f aca="false">D3648*I3648*J3648</f>
        <v>-0</v>
      </c>
      <c r="O3648" s="71" t="n">
        <f aca="false">F3648*J3648</f>
        <v>1</v>
      </c>
      <c r="P3648" s="71" t="n">
        <f aca="false">E3648*J3648</f>
        <v>0</v>
      </c>
    </row>
    <row r="3649" customFormat="false" ht="15" hidden="false" customHeight="false" outlineLevel="0" collapsed="false">
      <c r="A3649" s="71" t="s">
        <v>59</v>
      </c>
      <c r="B3649" s="71" t="s">
        <v>49</v>
      </c>
      <c r="C3649" s="71" t="s">
        <v>2183</v>
      </c>
      <c r="D3649" s="72" t="n">
        <v>0</v>
      </c>
      <c r="E3649" s="71" t="n">
        <v>0</v>
      </c>
      <c r="F3649" s="71" t="n">
        <v>1</v>
      </c>
      <c r="G3649" s="72" t="n">
        <v>114.95</v>
      </c>
      <c r="H3649" s="72" t="n">
        <v>114.95</v>
      </c>
      <c r="I3649" s="71" t="n">
        <f aca="false">IF(B3649&gt;=Settings!$B$23,1,0)</f>
        <v>0</v>
      </c>
      <c r="J3649" s="71" t="n">
        <v>1</v>
      </c>
      <c r="K3649" s="71" t="n">
        <f aca="false">F3649*I3649*J3649</f>
        <v>0</v>
      </c>
      <c r="L3649" s="71" t="n">
        <f aca="false">E3649*I3649*J3649</f>
        <v>0</v>
      </c>
      <c r="M3649" s="72" t="n">
        <f aca="false">G3649*I3649*J3649</f>
        <v>0</v>
      </c>
      <c r="N3649" s="72" t="n">
        <f aca="false">D3649*I3649*J3649</f>
        <v>-0</v>
      </c>
      <c r="O3649" s="71" t="n">
        <f aca="false">F3649*J3649</f>
        <v>1</v>
      </c>
      <c r="P3649" s="71" t="n">
        <f aca="false">E3649*J3649</f>
        <v>0</v>
      </c>
    </row>
    <row r="3650" customFormat="false" ht="15" hidden="false" customHeight="false" outlineLevel="0" collapsed="false">
      <c r="A3650" s="71" t="s">
        <v>61</v>
      </c>
      <c r="B3650" s="71" t="s">
        <v>49</v>
      </c>
      <c r="C3650" s="71" t="s">
        <v>964</v>
      </c>
      <c r="D3650" s="72" t="n">
        <v>0</v>
      </c>
      <c r="E3650" s="71" t="n">
        <v>0</v>
      </c>
      <c r="F3650" s="71" t="n">
        <v>2</v>
      </c>
      <c r="G3650" s="72" t="n">
        <v>270.8</v>
      </c>
      <c r="H3650" s="72" t="n">
        <v>270.8</v>
      </c>
      <c r="I3650" s="71" t="n">
        <f aca="false">IF(B3650&gt;=Settings!$B$23,1,0)</f>
        <v>0</v>
      </c>
      <c r="J3650" s="71" t="n">
        <v>1</v>
      </c>
      <c r="K3650" s="71" t="n">
        <f aca="false">F3650*I3650*J3650</f>
        <v>0</v>
      </c>
      <c r="L3650" s="71" t="n">
        <f aca="false">E3650*I3650*J3650</f>
        <v>0</v>
      </c>
      <c r="M3650" s="72" t="n">
        <f aca="false">G3650*I3650*J3650</f>
        <v>0</v>
      </c>
      <c r="N3650" s="72" t="n">
        <f aca="false">D3650*I3650*J3650</f>
        <v>-0</v>
      </c>
      <c r="O3650" s="71" t="n">
        <f aca="false">F3650*J3650</f>
        <v>2</v>
      </c>
      <c r="P3650" s="71" t="n">
        <f aca="false">E3650*J3650</f>
        <v>0</v>
      </c>
    </row>
    <row r="3651" customFormat="false" ht="15" hidden="false" customHeight="false" outlineLevel="0" collapsed="false">
      <c r="A3651" s="71" t="s">
        <v>60</v>
      </c>
      <c r="B3651" s="71" t="s">
        <v>49</v>
      </c>
      <c r="C3651" s="71" t="s">
        <v>910</v>
      </c>
      <c r="D3651" s="72" t="n">
        <v>2793.91</v>
      </c>
      <c r="E3651" s="71" t="n">
        <v>31</v>
      </c>
      <c r="F3651" s="71" t="n">
        <v>390</v>
      </c>
      <c r="G3651" s="72" t="n">
        <v>34690.5</v>
      </c>
      <c r="H3651" s="72" t="n">
        <v>31869.66</v>
      </c>
      <c r="I3651" s="71" t="n">
        <f aca="false">IF(B3651&gt;=Settings!$B$23,1,0)</f>
        <v>0</v>
      </c>
      <c r="J3651" s="71" t="n">
        <v>1</v>
      </c>
      <c r="K3651" s="71" t="n">
        <f aca="false">F3651*I3651*J3651</f>
        <v>0</v>
      </c>
      <c r="L3651" s="71" t="n">
        <f aca="false">E3651*I3651*J3651</f>
        <v>0</v>
      </c>
      <c r="M3651" s="72" t="n">
        <f aca="false">G3651*I3651*J3651</f>
        <v>0</v>
      </c>
      <c r="N3651" s="72" t="n">
        <f aca="false">D3651*I3651*J3651</f>
        <v>0</v>
      </c>
      <c r="O3651" s="71" t="n">
        <f aca="false">F3651*J3651</f>
        <v>390</v>
      </c>
      <c r="P3651" s="71" t="n">
        <f aca="false">E3651*J3651</f>
        <v>31</v>
      </c>
    </row>
    <row r="3652" customFormat="false" ht="15" hidden="false" customHeight="false" outlineLevel="0" collapsed="false">
      <c r="A3652" s="71" t="s">
        <v>61</v>
      </c>
      <c r="B3652" s="71" t="s">
        <v>49</v>
      </c>
      <c r="C3652" s="71" t="s">
        <v>583</v>
      </c>
      <c r="D3652" s="72" t="n">
        <v>3.59</v>
      </c>
      <c r="E3652" s="71" t="n">
        <v>1</v>
      </c>
      <c r="F3652" s="71" t="n">
        <v>29</v>
      </c>
      <c r="G3652" s="72" t="n">
        <v>109.51</v>
      </c>
      <c r="H3652" s="72" t="n">
        <v>100.08</v>
      </c>
      <c r="I3652" s="71" t="n">
        <f aca="false">IF(B3652&gt;=Settings!$B$23,1,0)</f>
        <v>0</v>
      </c>
      <c r="J3652" s="71" t="n">
        <v>1</v>
      </c>
      <c r="K3652" s="71" t="n">
        <f aca="false">F3652*I3652*J3652</f>
        <v>0</v>
      </c>
      <c r="L3652" s="71" t="n">
        <f aca="false">E3652*I3652*J3652</f>
        <v>0</v>
      </c>
      <c r="M3652" s="72" t="n">
        <f aca="false">G3652*I3652*J3652</f>
        <v>0</v>
      </c>
      <c r="N3652" s="72" t="n">
        <f aca="false">D3652*I3652*J3652</f>
        <v>0</v>
      </c>
      <c r="O3652" s="71" t="n">
        <f aca="false">F3652*J3652</f>
        <v>29</v>
      </c>
      <c r="P3652" s="71" t="n">
        <f aca="false">E3652*J3652</f>
        <v>1</v>
      </c>
    </row>
    <row r="3653" customFormat="false" ht="15" hidden="false" customHeight="false" outlineLevel="0" collapsed="false">
      <c r="A3653" s="71" t="s">
        <v>59</v>
      </c>
      <c r="B3653" s="71" t="s">
        <v>49</v>
      </c>
      <c r="C3653" s="71" t="s">
        <v>1282</v>
      </c>
      <c r="D3653" s="72" t="n">
        <v>0</v>
      </c>
      <c r="E3653" s="71" t="n">
        <v>0</v>
      </c>
      <c r="F3653" s="71" t="n">
        <v>11</v>
      </c>
      <c r="G3653" s="72" t="n">
        <v>352.64</v>
      </c>
      <c r="H3653" s="72" t="n">
        <v>352.64</v>
      </c>
      <c r="I3653" s="71" t="n">
        <f aca="false">IF(B3653&gt;=Settings!$B$23,1,0)</f>
        <v>0</v>
      </c>
      <c r="J3653" s="71" t="n">
        <v>1</v>
      </c>
      <c r="K3653" s="71" t="n">
        <f aca="false">F3653*I3653*J3653</f>
        <v>0</v>
      </c>
      <c r="L3653" s="71" t="n">
        <f aca="false">E3653*I3653*J3653</f>
        <v>0</v>
      </c>
      <c r="M3653" s="72" t="n">
        <f aca="false">G3653*I3653*J3653</f>
        <v>0</v>
      </c>
      <c r="N3653" s="72" t="n">
        <f aca="false">D3653*I3653*J3653</f>
        <v>-0</v>
      </c>
      <c r="O3653" s="71" t="n">
        <f aca="false">F3653*J3653</f>
        <v>11</v>
      </c>
      <c r="P3653" s="71" t="n">
        <f aca="false">E3653*J3653</f>
        <v>0</v>
      </c>
    </row>
    <row r="3654" customFormat="false" ht="15" hidden="false" customHeight="false" outlineLevel="0" collapsed="false">
      <c r="A3654" s="71" t="s">
        <v>61</v>
      </c>
      <c r="B3654" s="71" t="s">
        <v>49</v>
      </c>
      <c r="C3654" s="71" t="s">
        <v>379</v>
      </c>
      <c r="D3654" s="72" t="n">
        <v>0</v>
      </c>
      <c r="E3654" s="71" t="n">
        <v>0</v>
      </c>
      <c r="F3654" s="71" t="n">
        <v>7</v>
      </c>
      <c r="G3654" s="72" t="n">
        <v>369.65</v>
      </c>
      <c r="H3654" s="72" t="n">
        <v>353.18</v>
      </c>
      <c r="I3654" s="71" t="n">
        <f aca="false">IF(B3654&gt;=Settings!$B$23,1,0)</f>
        <v>0</v>
      </c>
      <c r="J3654" s="71" t="n">
        <v>1</v>
      </c>
      <c r="K3654" s="71" t="n">
        <f aca="false">F3654*I3654*J3654</f>
        <v>0</v>
      </c>
      <c r="L3654" s="71" t="n">
        <f aca="false">E3654*I3654*J3654</f>
        <v>0</v>
      </c>
      <c r="M3654" s="72" t="n">
        <f aca="false">G3654*I3654*J3654</f>
        <v>0</v>
      </c>
      <c r="N3654" s="72" t="n">
        <f aca="false">D3654*I3654*J3654</f>
        <v>-0</v>
      </c>
      <c r="O3654" s="71" t="n">
        <f aca="false">F3654*J3654</f>
        <v>7</v>
      </c>
      <c r="P3654" s="71" t="n">
        <f aca="false">E3654*J3654</f>
        <v>0</v>
      </c>
    </row>
    <row r="3655" customFormat="false" ht="15" hidden="false" customHeight="false" outlineLevel="0" collapsed="false">
      <c r="A3655" s="71" t="s">
        <v>60</v>
      </c>
      <c r="B3655" s="71" t="s">
        <v>49</v>
      </c>
      <c r="C3655" s="71" t="s">
        <v>1703</v>
      </c>
      <c r="D3655" s="72" t="n">
        <v>329.85</v>
      </c>
      <c r="E3655" s="71" t="n">
        <v>3</v>
      </c>
      <c r="F3655" s="71" t="n">
        <v>31</v>
      </c>
      <c r="G3655" s="72" t="n">
        <v>2988.45</v>
      </c>
      <c r="H3655" s="72" t="n">
        <v>2639.86</v>
      </c>
      <c r="I3655" s="71" t="n">
        <f aca="false">IF(B3655&gt;=Settings!$B$23,1,0)</f>
        <v>0</v>
      </c>
      <c r="J3655" s="71" t="n">
        <v>1</v>
      </c>
      <c r="K3655" s="71" t="n">
        <f aca="false">F3655*I3655*J3655</f>
        <v>0</v>
      </c>
      <c r="L3655" s="71" t="n">
        <f aca="false">E3655*I3655*J3655</f>
        <v>0</v>
      </c>
      <c r="M3655" s="72" t="n">
        <f aca="false">G3655*I3655*J3655</f>
        <v>0</v>
      </c>
      <c r="N3655" s="72" t="n">
        <f aca="false">D3655*I3655*J3655</f>
        <v>0</v>
      </c>
      <c r="O3655" s="71" t="n">
        <f aca="false">F3655*J3655</f>
        <v>31</v>
      </c>
      <c r="P3655" s="71" t="n">
        <f aca="false">E3655*J3655</f>
        <v>3</v>
      </c>
    </row>
    <row r="3656" customFormat="false" ht="15" hidden="false" customHeight="false" outlineLevel="0" collapsed="false">
      <c r="A3656" s="71" t="s">
        <v>61</v>
      </c>
      <c r="B3656" s="71" t="s">
        <v>49</v>
      </c>
      <c r="C3656" s="71" t="s">
        <v>122</v>
      </c>
      <c r="D3656" s="72" t="n">
        <v>0</v>
      </c>
      <c r="E3656" s="71" t="n">
        <v>0</v>
      </c>
      <c r="F3656" s="71" t="n">
        <v>7</v>
      </c>
      <c r="G3656" s="72" t="n">
        <v>1176.98</v>
      </c>
      <c r="H3656" s="72" t="n">
        <v>1176.98</v>
      </c>
      <c r="I3656" s="71" t="n">
        <f aca="false">IF(B3656&gt;=Settings!$B$23,1,0)</f>
        <v>0</v>
      </c>
      <c r="J3656" s="71" t="n">
        <v>1</v>
      </c>
      <c r="K3656" s="71" t="n">
        <f aca="false">F3656*I3656*J3656</f>
        <v>0</v>
      </c>
      <c r="L3656" s="71" t="n">
        <f aca="false">E3656*I3656*J3656</f>
        <v>0</v>
      </c>
      <c r="M3656" s="72" t="n">
        <f aca="false">G3656*I3656*J3656</f>
        <v>0</v>
      </c>
      <c r="N3656" s="72" t="n">
        <f aca="false">D3656*I3656*J3656</f>
        <v>-0</v>
      </c>
      <c r="O3656" s="71" t="n">
        <f aca="false">F3656*J3656</f>
        <v>7</v>
      </c>
      <c r="P3656" s="71" t="n">
        <f aca="false">E3656*J3656</f>
        <v>0</v>
      </c>
    </row>
    <row r="3657" customFormat="false" ht="15" hidden="false" customHeight="false" outlineLevel="0" collapsed="false">
      <c r="A3657" s="71" t="s">
        <v>61</v>
      </c>
      <c r="B3657" s="71" t="s">
        <v>49</v>
      </c>
      <c r="C3657" s="71" t="s">
        <v>918</v>
      </c>
      <c r="D3657" s="72" t="n">
        <v>0</v>
      </c>
      <c r="E3657" s="71" t="n">
        <v>0</v>
      </c>
      <c r="F3657" s="71" t="n">
        <v>2</v>
      </c>
      <c r="G3657" s="72" t="n">
        <v>253.81</v>
      </c>
      <c r="H3657" s="72" t="n">
        <v>253.81</v>
      </c>
      <c r="I3657" s="71" t="n">
        <f aca="false">IF(B3657&gt;=Settings!$B$23,1,0)</f>
        <v>0</v>
      </c>
      <c r="J3657" s="71" t="n">
        <v>1</v>
      </c>
      <c r="K3657" s="71" t="n">
        <f aca="false">F3657*I3657*J3657</f>
        <v>0</v>
      </c>
      <c r="L3657" s="71" t="n">
        <f aca="false">E3657*I3657*J3657</f>
        <v>0</v>
      </c>
      <c r="M3657" s="72" t="n">
        <f aca="false">G3657*I3657*J3657</f>
        <v>0</v>
      </c>
      <c r="N3657" s="72" t="n">
        <f aca="false">D3657*I3657*J3657</f>
        <v>-0</v>
      </c>
      <c r="O3657" s="71" t="n">
        <f aca="false">F3657*J3657</f>
        <v>2</v>
      </c>
      <c r="P3657" s="71" t="n">
        <f aca="false">E3657*J3657</f>
        <v>0</v>
      </c>
    </row>
    <row r="3658" customFormat="false" ht="15" hidden="false" customHeight="false" outlineLevel="0" collapsed="false">
      <c r="A3658" s="71" t="s">
        <v>61</v>
      </c>
      <c r="B3658" s="71" t="s">
        <v>49</v>
      </c>
      <c r="C3658" s="71" t="s">
        <v>922</v>
      </c>
      <c r="D3658" s="72" t="n">
        <v>0</v>
      </c>
      <c r="E3658" s="71" t="n">
        <v>0</v>
      </c>
      <c r="F3658" s="71" t="n">
        <v>20</v>
      </c>
      <c r="G3658" s="72" t="n">
        <v>189.79</v>
      </c>
      <c r="H3658" s="72" t="n">
        <v>183.93</v>
      </c>
      <c r="I3658" s="71" t="n">
        <f aca="false">IF(B3658&gt;=Settings!$B$23,1,0)</f>
        <v>0</v>
      </c>
      <c r="J3658" s="71" t="n">
        <v>1</v>
      </c>
      <c r="K3658" s="71" t="n">
        <f aca="false">F3658*I3658*J3658</f>
        <v>0</v>
      </c>
      <c r="L3658" s="71" t="n">
        <f aca="false">E3658*I3658*J3658</f>
        <v>0</v>
      </c>
      <c r="M3658" s="72" t="n">
        <f aca="false">G3658*I3658*J3658</f>
        <v>0</v>
      </c>
      <c r="N3658" s="72" t="n">
        <f aca="false">D3658*I3658*J3658</f>
        <v>-0</v>
      </c>
      <c r="O3658" s="71" t="n">
        <f aca="false">F3658*J3658</f>
        <v>20</v>
      </c>
      <c r="P3658" s="71" t="n">
        <f aca="false">E3658*J3658</f>
        <v>0</v>
      </c>
    </row>
    <row r="3659" customFormat="false" ht="15" hidden="false" customHeight="false" outlineLevel="0" collapsed="false">
      <c r="A3659" s="71" t="s">
        <v>61</v>
      </c>
      <c r="B3659" s="71" t="s">
        <v>49</v>
      </c>
      <c r="C3659" s="71" t="s">
        <v>161</v>
      </c>
      <c r="D3659" s="72" t="n">
        <v>160.31</v>
      </c>
      <c r="E3659" s="71" t="n">
        <v>3</v>
      </c>
      <c r="F3659" s="71" t="n">
        <v>56</v>
      </c>
      <c r="G3659" s="72" t="n">
        <v>2917.66</v>
      </c>
      <c r="H3659" s="72" t="n">
        <v>2664.8</v>
      </c>
      <c r="I3659" s="71" t="n">
        <f aca="false">IF(B3659&gt;=Settings!$B$23,1,0)</f>
        <v>0</v>
      </c>
      <c r="J3659" s="71" t="n">
        <v>1</v>
      </c>
      <c r="K3659" s="71" t="n">
        <f aca="false">F3659*I3659*J3659</f>
        <v>0</v>
      </c>
      <c r="L3659" s="71" t="n">
        <f aca="false">E3659*I3659*J3659</f>
        <v>0</v>
      </c>
      <c r="M3659" s="72" t="n">
        <f aca="false">G3659*I3659*J3659</f>
        <v>0</v>
      </c>
      <c r="N3659" s="72" t="n">
        <f aca="false">D3659*I3659*J3659</f>
        <v>0</v>
      </c>
      <c r="O3659" s="71" t="n">
        <f aca="false">F3659*J3659</f>
        <v>56</v>
      </c>
      <c r="P3659" s="71" t="n">
        <f aca="false">E3659*J3659</f>
        <v>3</v>
      </c>
    </row>
    <row r="3660" customFormat="false" ht="15" hidden="false" customHeight="false" outlineLevel="0" collapsed="false">
      <c r="A3660" s="71" t="s">
        <v>59</v>
      </c>
      <c r="B3660" s="71" t="s">
        <v>49</v>
      </c>
      <c r="C3660" s="71" t="s">
        <v>1357</v>
      </c>
      <c r="D3660" s="72" t="n">
        <v>0</v>
      </c>
      <c r="E3660" s="71" t="n">
        <v>0</v>
      </c>
      <c r="F3660" s="71" t="n">
        <v>2</v>
      </c>
      <c r="G3660" s="72" t="n">
        <v>235.9</v>
      </c>
      <c r="H3660" s="72" t="n">
        <v>235.9</v>
      </c>
      <c r="I3660" s="71" t="n">
        <f aca="false">IF(B3660&gt;=Settings!$B$23,1,0)</f>
        <v>0</v>
      </c>
      <c r="J3660" s="71" t="n">
        <v>1</v>
      </c>
      <c r="K3660" s="71" t="n">
        <f aca="false">F3660*I3660*J3660</f>
        <v>0</v>
      </c>
      <c r="L3660" s="71" t="n">
        <f aca="false">E3660*I3660*J3660</f>
        <v>0</v>
      </c>
      <c r="M3660" s="72" t="n">
        <f aca="false">G3660*I3660*J3660</f>
        <v>0</v>
      </c>
      <c r="N3660" s="72" t="n">
        <f aca="false">D3660*I3660*J3660</f>
        <v>-0</v>
      </c>
      <c r="O3660" s="71" t="n">
        <f aca="false">F3660*J3660</f>
        <v>2</v>
      </c>
      <c r="P3660" s="71" t="n">
        <f aca="false">E3660*J3660</f>
        <v>0</v>
      </c>
    </row>
    <row r="3661" customFormat="false" ht="15" hidden="false" customHeight="false" outlineLevel="0" collapsed="false">
      <c r="A3661" s="71" t="s">
        <v>59</v>
      </c>
      <c r="B3661" s="71" t="s">
        <v>49</v>
      </c>
      <c r="C3661" s="71" t="s">
        <v>2137</v>
      </c>
      <c r="D3661" s="72" t="n">
        <v>0</v>
      </c>
      <c r="E3661" s="71" t="n">
        <v>0</v>
      </c>
      <c r="F3661" s="71" t="n">
        <v>2</v>
      </c>
      <c r="G3661" s="72" t="n">
        <v>133.6</v>
      </c>
      <c r="H3661" s="72" t="n">
        <v>133.6</v>
      </c>
      <c r="I3661" s="71" t="n">
        <f aca="false">IF(B3661&gt;=Settings!$B$23,1,0)</f>
        <v>0</v>
      </c>
      <c r="J3661" s="71" t="n">
        <v>1</v>
      </c>
      <c r="K3661" s="71" t="n">
        <f aca="false">F3661*I3661*J3661</f>
        <v>0</v>
      </c>
      <c r="L3661" s="71" t="n">
        <f aca="false">E3661*I3661*J3661</f>
        <v>0</v>
      </c>
      <c r="M3661" s="72" t="n">
        <f aca="false">G3661*I3661*J3661</f>
        <v>0</v>
      </c>
      <c r="N3661" s="72" t="n">
        <f aca="false">D3661*I3661*J3661</f>
        <v>-0</v>
      </c>
      <c r="O3661" s="71" t="n">
        <f aca="false">F3661*J3661</f>
        <v>2</v>
      </c>
      <c r="P3661" s="71" t="n">
        <f aca="false">E3661*J3661</f>
        <v>0</v>
      </c>
    </row>
    <row r="3662" customFormat="false" ht="15" hidden="false" customHeight="false" outlineLevel="0" collapsed="false">
      <c r="A3662" s="71" t="s">
        <v>61</v>
      </c>
      <c r="B3662" s="71" t="s">
        <v>49</v>
      </c>
      <c r="C3662" s="71" t="s">
        <v>1079</v>
      </c>
      <c r="D3662" s="72" t="n">
        <v>0</v>
      </c>
      <c r="E3662" s="71" t="n">
        <v>0</v>
      </c>
      <c r="F3662" s="71" t="n">
        <v>7</v>
      </c>
      <c r="G3662" s="72" t="n">
        <v>78.2</v>
      </c>
      <c r="H3662" s="72" t="n">
        <v>78.2</v>
      </c>
      <c r="I3662" s="71" t="n">
        <f aca="false">IF(B3662&gt;=Settings!$B$23,1,0)</f>
        <v>0</v>
      </c>
      <c r="J3662" s="71" t="n">
        <v>1</v>
      </c>
      <c r="K3662" s="71" t="n">
        <f aca="false">F3662*I3662*J3662</f>
        <v>0</v>
      </c>
      <c r="L3662" s="71" t="n">
        <f aca="false">E3662*I3662*J3662</f>
        <v>0</v>
      </c>
      <c r="M3662" s="72" t="n">
        <f aca="false">G3662*I3662*J3662</f>
        <v>0</v>
      </c>
      <c r="N3662" s="72" t="n">
        <f aca="false">D3662*I3662*J3662</f>
        <v>-0</v>
      </c>
      <c r="O3662" s="71" t="n">
        <f aca="false">F3662*J3662</f>
        <v>7</v>
      </c>
      <c r="P3662" s="71" t="n">
        <f aca="false">E3662*J3662</f>
        <v>0</v>
      </c>
    </row>
    <row r="3663" customFormat="false" ht="15" hidden="false" customHeight="false" outlineLevel="0" collapsed="false">
      <c r="A3663" s="71" t="s">
        <v>60</v>
      </c>
      <c r="B3663" s="71" t="s">
        <v>49</v>
      </c>
      <c r="C3663" s="71" t="s">
        <v>1641</v>
      </c>
      <c r="D3663" s="72" t="n">
        <v>0</v>
      </c>
      <c r="E3663" s="71" t="n">
        <v>0</v>
      </c>
      <c r="F3663" s="71" t="n">
        <v>6</v>
      </c>
      <c r="G3663" s="72" t="n">
        <v>1289.7</v>
      </c>
      <c r="H3663" s="72" t="n">
        <v>1289.7</v>
      </c>
      <c r="I3663" s="71" t="n">
        <f aca="false">IF(B3663&gt;=Settings!$B$23,1,0)</f>
        <v>0</v>
      </c>
      <c r="J3663" s="71" t="n">
        <v>1</v>
      </c>
      <c r="K3663" s="71" t="n">
        <f aca="false">F3663*I3663*J3663</f>
        <v>0</v>
      </c>
      <c r="L3663" s="71" t="n">
        <f aca="false">E3663*I3663*J3663</f>
        <v>0</v>
      </c>
      <c r="M3663" s="72" t="n">
        <f aca="false">G3663*I3663*J3663</f>
        <v>0</v>
      </c>
      <c r="N3663" s="72" t="n">
        <f aca="false">D3663*I3663*J3663</f>
        <v>-0</v>
      </c>
      <c r="O3663" s="71" t="n">
        <f aca="false">F3663*J3663</f>
        <v>6</v>
      </c>
      <c r="P3663" s="71" t="n">
        <f aca="false">E3663*J3663</f>
        <v>0</v>
      </c>
    </row>
    <row r="3664" customFormat="false" ht="15" hidden="false" customHeight="false" outlineLevel="0" collapsed="false">
      <c r="A3664" s="71" t="s">
        <v>59</v>
      </c>
      <c r="B3664" s="71" t="s">
        <v>49</v>
      </c>
      <c r="C3664" s="71" t="s">
        <v>1406</v>
      </c>
      <c r="D3664" s="72" t="n">
        <v>0</v>
      </c>
      <c r="E3664" s="71" t="n">
        <v>0</v>
      </c>
      <c r="F3664" s="71" t="n">
        <v>8</v>
      </c>
      <c r="G3664" s="72" t="n">
        <v>1319.61</v>
      </c>
      <c r="H3664" s="72" t="n">
        <v>1319.61</v>
      </c>
      <c r="I3664" s="71" t="n">
        <f aca="false">IF(B3664&gt;=Settings!$B$23,1,0)</f>
        <v>0</v>
      </c>
      <c r="J3664" s="71" t="n">
        <v>1</v>
      </c>
      <c r="K3664" s="71" t="n">
        <f aca="false">F3664*I3664*J3664</f>
        <v>0</v>
      </c>
      <c r="L3664" s="71" t="n">
        <f aca="false">E3664*I3664*J3664</f>
        <v>0</v>
      </c>
      <c r="M3664" s="72" t="n">
        <f aca="false">G3664*I3664*J3664</f>
        <v>0</v>
      </c>
      <c r="N3664" s="72" t="n">
        <f aca="false">D3664*I3664*J3664</f>
        <v>-0</v>
      </c>
      <c r="O3664" s="71" t="n">
        <f aca="false">F3664*J3664</f>
        <v>8</v>
      </c>
      <c r="P3664" s="71" t="n">
        <f aca="false">E3664*J3664</f>
        <v>0</v>
      </c>
    </row>
    <row r="3665" customFormat="false" ht="15" hidden="false" customHeight="false" outlineLevel="0" collapsed="false">
      <c r="A3665" s="71" t="s">
        <v>59</v>
      </c>
      <c r="B3665" s="71" t="s">
        <v>49</v>
      </c>
      <c r="C3665" s="71" t="s">
        <v>1435</v>
      </c>
      <c r="D3665" s="72" t="n">
        <v>0</v>
      </c>
      <c r="E3665" s="71" t="n">
        <v>0</v>
      </c>
      <c r="F3665" s="71" t="n">
        <v>4</v>
      </c>
      <c r="G3665" s="72" t="n">
        <v>234.8</v>
      </c>
      <c r="H3665" s="72" t="n">
        <v>234.8</v>
      </c>
      <c r="I3665" s="71" t="n">
        <f aca="false">IF(B3665&gt;=Settings!$B$23,1,0)</f>
        <v>0</v>
      </c>
      <c r="J3665" s="71" t="n">
        <v>1</v>
      </c>
      <c r="K3665" s="71" t="n">
        <f aca="false">F3665*I3665*J3665</f>
        <v>0</v>
      </c>
      <c r="L3665" s="71" t="n">
        <f aca="false">E3665*I3665*J3665</f>
        <v>0</v>
      </c>
      <c r="M3665" s="72" t="n">
        <f aca="false">G3665*I3665*J3665</f>
        <v>0</v>
      </c>
      <c r="N3665" s="72" t="n">
        <f aca="false">D3665*I3665*J3665</f>
        <v>-0</v>
      </c>
      <c r="O3665" s="71" t="n">
        <f aca="false">F3665*J3665</f>
        <v>4</v>
      </c>
      <c r="P3665" s="71" t="n">
        <f aca="false">E3665*J3665</f>
        <v>0</v>
      </c>
    </row>
    <row r="3666" customFormat="false" ht="15" hidden="false" customHeight="false" outlineLevel="0" collapsed="false">
      <c r="A3666" s="71" t="s">
        <v>61</v>
      </c>
      <c r="B3666" s="71" t="s">
        <v>49</v>
      </c>
      <c r="C3666" s="71" t="s">
        <v>1109</v>
      </c>
      <c r="D3666" s="72" t="n">
        <v>0</v>
      </c>
      <c r="E3666" s="71" t="n">
        <v>0</v>
      </c>
      <c r="F3666" s="71" t="n">
        <v>1</v>
      </c>
      <c r="G3666" s="72" t="n">
        <v>140.86</v>
      </c>
      <c r="H3666" s="72" t="n">
        <v>140.86</v>
      </c>
      <c r="I3666" s="71" t="n">
        <f aca="false">IF(B3666&gt;=Settings!$B$23,1,0)</f>
        <v>0</v>
      </c>
      <c r="J3666" s="71" t="n">
        <v>1</v>
      </c>
      <c r="K3666" s="71" t="n">
        <f aca="false">F3666*I3666*J3666</f>
        <v>0</v>
      </c>
      <c r="L3666" s="71" t="n">
        <f aca="false">E3666*I3666*J3666</f>
        <v>0</v>
      </c>
      <c r="M3666" s="72" t="n">
        <f aca="false">G3666*I3666*J3666</f>
        <v>0</v>
      </c>
      <c r="N3666" s="72" t="n">
        <f aca="false">D3666*I3666*J3666</f>
        <v>-0</v>
      </c>
      <c r="O3666" s="71" t="n">
        <f aca="false">F3666*J3666</f>
        <v>1</v>
      </c>
      <c r="P3666" s="71" t="n">
        <f aca="false">E3666*J3666</f>
        <v>0</v>
      </c>
    </row>
    <row r="3667" customFormat="false" ht="15" hidden="false" customHeight="false" outlineLevel="0" collapsed="false">
      <c r="A3667" s="71" t="s">
        <v>61</v>
      </c>
      <c r="B3667" s="71" t="s">
        <v>49</v>
      </c>
      <c r="C3667" s="71" t="s">
        <v>1095</v>
      </c>
      <c r="D3667" s="72" t="n">
        <v>0</v>
      </c>
      <c r="E3667" s="71" t="n">
        <v>0</v>
      </c>
      <c r="F3667" s="71" t="n">
        <v>1</v>
      </c>
      <c r="G3667" s="72" t="n">
        <v>90.86</v>
      </c>
      <c r="H3667" s="72" t="n">
        <v>90.86</v>
      </c>
      <c r="I3667" s="71" t="n">
        <f aca="false">IF(B3667&gt;=Settings!$B$23,1,0)</f>
        <v>0</v>
      </c>
      <c r="J3667" s="71" t="n">
        <v>1</v>
      </c>
      <c r="K3667" s="71" t="n">
        <f aca="false">F3667*I3667*J3667</f>
        <v>0</v>
      </c>
      <c r="L3667" s="71" t="n">
        <f aca="false">E3667*I3667*J3667</f>
        <v>0</v>
      </c>
      <c r="M3667" s="72" t="n">
        <f aca="false">G3667*I3667*J3667</f>
        <v>0</v>
      </c>
      <c r="N3667" s="72" t="n">
        <f aca="false">D3667*I3667*J3667</f>
        <v>-0</v>
      </c>
      <c r="O3667" s="71" t="n">
        <f aca="false">F3667*J3667</f>
        <v>1</v>
      </c>
      <c r="P3667" s="71" t="n">
        <f aca="false">E3667*J3667</f>
        <v>0</v>
      </c>
    </row>
    <row r="3668" customFormat="false" ht="15" hidden="false" customHeight="false" outlineLevel="0" collapsed="false">
      <c r="A3668" s="71" t="s">
        <v>59</v>
      </c>
      <c r="B3668" s="71" t="s">
        <v>49</v>
      </c>
      <c r="C3668" s="71" t="s">
        <v>1076</v>
      </c>
      <c r="D3668" s="72" t="n">
        <v>0</v>
      </c>
      <c r="E3668" s="71" t="n">
        <v>0</v>
      </c>
      <c r="F3668" s="71" t="n">
        <v>45</v>
      </c>
      <c r="G3668" s="72" t="n">
        <v>5087.56</v>
      </c>
      <c r="H3668" s="72" t="n">
        <v>5087.56</v>
      </c>
      <c r="I3668" s="71" t="n">
        <f aca="false">IF(B3668&gt;=Settings!$B$23,1,0)</f>
        <v>0</v>
      </c>
      <c r="J3668" s="71" t="n">
        <v>1</v>
      </c>
      <c r="K3668" s="71" t="n">
        <f aca="false">F3668*I3668*J3668</f>
        <v>0</v>
      </c>
      <c r="L3668" s="71" t="n">
        <f aca="false">E3668*I3668*J3668</f>
        <v>0</v>
      </c>
      <c r="M3668" s="72" t="n">
        <f aca="false">G3668*I3668*J3668</f>
        <v>0</v>
      </c>
      <c r="N3668" s="72" t="n">
        <f aca="false">D3668*I3668*J3668</f>
        <v>-0</v>
      </c>
      <c r="O3668" s="71" t="n">
        <f aca="false">F3668*J3668</f>
        <v>45</v>
      </c>
      <c r="P3668" s="71" t="n">
        <f aca="false">E3668*J3668</f>
        <v>0</v>
      </c>
    </row>
    <row r="3669" customFormat="false" ht="15" hidden="false" customHeight="false" outlineLevel="0" collapsed="false">
      <c r="A3669" s="71" t="s">
        <v>59</v>
      </c>
      <c r="B3669" s="71" t="s">
        <v>49</v>
      </c>
      <c r="C3669" s="71" t="s">
        <v>116</v>
      </c>
      <c r="D3669" s="72" t="n">
        <v>0</v>
      </c>
      <c r="E3669" s="71" t="n">
        <v>0</v>
      </c>
      <c r="F3669" s="71" t="n">
        <v>20</v>
      </c>
      <c r="G3669" s="72" t="n">
        <v>3750.355</v>
      </c>
      <c r="H3669" s="72" t="n">
        <v>3750.355</v>
      </c>
      <c r="I3669" s="71" t="n">
        <f aca="false">IF(B3669&gt;=Settings!$B$23,1,0)</f>
        <v>0</v>
      </c>
      <c r="J3669" s="71" t="n">
        <v>1</v>
      </c>
      <c r="K3669" s="71" t="n">
        <f aca="false">F3669*I3669*J3669</f>
        <v>0</v>
      </c>
      <c r="L3669" s="71" t="n">
        <f aca="false">E3669*I3669*J3669</f>
        <v>0</v>
      </c>
      <c r="M3669" s="72" t="n">
        <f aca="false">G3669*I3669*J3669</f>
        <v>0</v>
      </c>
      <c r="N3669" s="72" t="n">
        <f aca="false">D3669*I3669*J3669</f>
        <v>-0</v>
      </c>
      <c r="O3669" s="71" t="n">
        <f aca="false">F3669*J3669</f>
        <v>20</v>
      </c>
      <c r="P3669" s="71" t="n">
        <f aca="false">E3669*J3669</f>
        <v>0</v>
      </c>
    </row>
    <row r="3670" customFormat="false" ht="15" hidden="false" customHeight="false" outlineLevel="0" collapsed="false">
      <c r="A3670" s="71" t="s">
        <v>60</v>
      </c>
      <c r="B3670" s="71" t="s">
        <v>49</v>
      </c>
      <c r="C3670" s="71" t="s">
        <v>137</v>
      </c>
      <c r="D3670" s="72" t="n">
        <v>719.5</v>
      </c>
      <c r="E3670" s="71" t="n">
        <v>10</v>
      </c>
      <c r="F3670" s="71" t="n">
        <v>148</v>
      </c>
      <c r="G3670" s="72" t="n">
        <v>10132.6</v>
      </c>
      <c r="H3670" s="72" t="n">
        <v>9401.86</v>
      </c>
      <c r="I3670" s="71" t="n">
        <f aca="false">IF(B3670&gt;=Settings!$B$23,1,0)</f>
        <v>0</v>
      </c>
      <c r="J3670" s="71" t="n">
        <v>1</v>
      </c>
      <c r="K3670" s="71" t="n">
        <f aca="false">F3670*I3670*J3670</f>
        <v>0</v>
      </c>
      <c r="L3670" s="71" t="n">
        <f aca="false">E3670*I3670*J3670</f>
        <v>0</v>
      </c>
      <c r="M3670" s="72" t="n">
        <f aca="false">G3670*I3670*J3670</f>
        <v>0</v>
      </c>
      <c r="N3670" s="72" t="n">
        <f aca="false">D3670*I3670*J3670</f>
        <v>0</v>
      </c>
      <c r="O3670" s="71" t="n">
        <f aca="false">F3670*J3670</f>
        <v>148</v>
      </c>
      <c r="P3670" s="71" t="n">
        <f aca="false">E3670*J3670</f>
        <v>10</v>
      </c>
    </row>
    <row r="3671" customFormat="false" ht="15" hidden="false" customHeight="false" outlineLevel="0" collapsed="false">
      <c r="A3671" s="71" t="s">
        <v>60</v>
      </c>
      <c r="B3671" s="71" t="s">
        <v>49</v>
      </c>
      <c r="C3671" s="71" t="s">
        <v>1330</v>
      </c>
      <c r="D3671" s="72" t="n">
        <v>0</v>
      </c>
      <c r="E3671" s="71" t="n">
        <v>0</v>
      </c>
      <c r="F3671" s="71" t="n">
        <v>1</v>
      </c>
      <c r="G3671" s="72" t="n">
        <v>187.95</v>
      </c>
      <c r="H3671" s="72" t="n">
        <v>187.95</v>
      </c>
      <c r="I3671" s="71" t="n">
        <f aca="false">IF(B3671&gt;=Settings!$B$23,1,0)</f>
        <v>0</v>
      </c>
      <c r="J3671" s="71" t="n">
        <v>1</v>
      </c>
      <c r="K3671" s="71" t="n">
        <f aca="false">F3671*I3671*J3671</f>
        <v>0</v>
      </c>
      <c r="L3671" s="71" t="n">
        <f aca="false">E3671*I3671*J3671</f>
        <v>0</v>
      </c>
      <c r="M3671" s="72" t="n">
        <f aca="false">G3671*I3671*J3671</f>
        <v>0</v>
      </c>
      <c r="N3671" s="72" t="n">
        <f aca="false">D3671*I3671*J3671</f>
        <v>-0</v>
      </c>
      <c r="O3671" s="71" t="n">
        <f aca="false">F3671*J3671</f>
        <v>1</v>
      </c>
      <c r="P3671" s="71" t="n">
        <f aca="false">E3671*J3671</f>
        <v>0</v>
      </c>
    </row>
    <row r="3672" customFormat="false" ht="15" hidden="false" customHeight="false" outlineLevel="0" collapsed="false">
      <c r="A3672" s="71" t="s">
        <v>61</v>
      </c>
      <c r="B3672" s="71" t="s">
        <v>49</v>
      </c>
      <c r="C3672" s="71" t="s">
        <v>1447</v>
      </c>
      <c r="D3672" s="72" t="n">
        <v>0</v>
      </c>
      <c r="E3672" s="71" t="n">
        <v>0</v>
      </c>
      <c r="F3672" s="71" t="n">
        <v>2</v>
      </c>
      <c r="G3672" s="72" t="n">
        <v>209.9</v>
      </c>
      <c r="H3672" s="72" t="n">
        <v>193.41</v>
      </c>
      <c r="I3672" s="71" t="n">
        <f aca="false">IF(B3672&gt;=Settings!$B$23,1,0)</f>
        <v>0</v>
      </c>
      <c r="J3672" s="71" t="n">
        <v>1</v>
      </c>
      <c r="K3672" s="71" t="n">
        <f aca="false">F3672*I3672*J3672</f>
        <v>0</v>
      </c>
      <c r="L3672" s="71" t="n">
        <f aca="false">E3672*I3672*J3672</f>
        <v>0</v>
      </c>
      <c r="M3672" s="72" t="n">
        <f aca="false">G3672*I3672*J3672</f>
        <v>0</v>
      </c>
      <c r="N3672" s="72" t="n">
        <f aca="false">D3672*I3672*J3672</f>
        <v>-0</v>
      </c>
      <c r="O3672" s="71" t="n">
        <f aca="false">F3672*J3672</f>
        <v>2</v>
      </c>
      <c r="P3672" s="71" t="n">
        <f aca="false">E3672*J3672</f>
        <v>0</v>
      </c>
    </row>
    <row r="3673" customFormat="false" ht="15" hidden="false" customHeight="false" outlineLevel="0" collapsed="false">
      <c r="A3673" s="71" t="s">
        <v>60</v>
      </c>
      <c r="B3673" s="71" t="s">
        <v>49</v>
      </c>
      <c r="C3673" s="71" t="s">
        <v>1029</v>
      </c>
      <c r="D3673" s="72" t="n">
        <v>8.95</v>
      </c>
      <c r="E3673" s="71" t="n">
        <v>1</v>
      </c>
      <c r="F3673" s="71" t="n">
        <v>12</v>
      </c>
      <c r="G3673" s="72" t="n">
        <v>107.4</v>
      </c>
      <c r="H3673" s="72" t="n">
        <v>97.56</v>
      </c>
      <c r="I3673" s="71" t="n">
        <f aca="false">IF(B3673&gt;=Settings!$B$23,1,0)</f>
        <v>0</v>
      </c>
      <c r="J3673" s="71" t="n">
        <v>1</v>
      </c>
      <c r="K3673" s="71" t="n">
        <f aca="false">F3673*I3673*J3673</f>
        <v>0</v>
      </c>
      <c r="L3673" s="71" t="n">
        <f aca="false">E3673*I3673*J3673</f>
        <v>0</v>
      </c>
      <c r="M3673" s="72" t="n">
        <f aca="false">G3673*I3673*J3673</f>
        <v>0</v>
      </c>
      <c r="N3673" s="72" t="n">
        <f aca="false">D3673*I3673*J3673</f>
        <v>0</v>
      </c>
      <c r="O3673" s="71" t="n">
        <f aca="false">F3673*J3673</f>
        <v>12</v>
      </c>
      <c r="P3673" s="71" t="n">
        <f aca="false">E3673*J3673</f>
        <v>1</v>
      </c>
    </row>
    <row r="3674" customFormat="false" ht="15" hidden="false" customHeight="false" outlineLevel="0" collapsed="false">
      <c r="A3674" s="71" t="s">
        <v>60</v>
      </c>
      <c r="B3674" s="71" t="s">
        <v>49</v>
      </c>
      <c r="C3674" s="71" t="s">
        <v>1770</v>
      </c>
      <c r="D3674" s="72" t="n">
        <v>0</v>
      </c>
      <c r="E3674" s="71" t="n">
        <v>0</v>
      </c>
      <c r="F3674" s="71" t="n">
        <v>15</v>
      </c>
      <c r="G3674" s="72" t="n">
        <v>1349.25</v>
      </c>
      <c r="H3674" s="72" t="n">
        <v>1349.25</v>
      </c>
      <c r="I3674" s="71" t="n">
        <f aca="false">IF(B3674&gt;=Settings!$B$23,1,0)</f>
        <v>0</v>
      </c>
      <c r="J3674" s="71" t="n">
        <v>1</v>
      </c>
      <c r="K3674" s="71" t="n">
        <f aca="false">F3674*I3674*J3674</f>
        <v>0</v>
      </c>
      <c r="L3674" s="71" t="n">
        <f aca="false">E3674*I3674*J3674</f>
        <v>0</v>
      </c>
      <c r="M3674" s="72" t="n">
        <f aca="false">G3674*I3674*J3674</f>
        <v>0</v>
      </c>
      <c r="N3674" s="72" t="n">
        <f aca="false">D3674*I3674*J3674</f>
        <v>-0</v>
      </c>
      <c r="O3674" s="71" t="n">
        <f aca="false">F3674*J3674</f>
        <v>15</v>
      </c>
      <c r="P3674" s="71" t="n">
        <f aca="false">E3674*J3674</f>
        <v>0</v>
      </c>
    </row>
    <row r="3675" customFormat="false" ht="15" hidden="false" customHeight="false" outlineLevel="0" collapsed="false">
      <c r="A3675" s="71" t="s">
        <v>59</v>
      </c>
      <c r="B3675" s="71" t="s">
        <v>49</v>
      </c>
      <c r="C3675" s="71" t="s">
        <v>784</v>
      </c>
      <c r="D3675" s="72" t="n">
        <v>0</v>
      </c>
      <c r="E3675" s="71" t="n">
        <v>0</v>
      </c>
      <c r="F3675" s="71" t="n">
        <v>3</v>
      </c>
      <c r="G3675" s="72" t="n">
        <v>0</v>
      </c>
      <c r="H3675" s="72" t="n">
        <v>0</v>
      </c>
      <c r="I3675" s="71" t="n">
        <f aca="false">IF(B3675&gt;=Settings!$B$23,1,0)</f>
        <v>0</v>
      </c>
      <c r="J3675" s="71" t="n">
        <v>0</v>
      </c>
      <c r="K3675" s="71" t="n">
        <f aca="false">F3675*I3675*J3675</f>
        <v>0</v>
      </c>
      <c r="L3675" s="71" t="n">
        <f aca="false">E3675*I3675*J3675</f>
        <v>0</v>
      </c>
      <c r="M3675" s="72" t="n">
        <f aca="false">G3675*I3675*J3675</f>
        <v>0</v>
      </c>
      <c r="N3675" s="72" t="n">
        <f aca="false">D3675*I3675*J3675</f>
        <v>-0</v>
      </c>
      <c r="O3675" s="71" t="n">
        <f aca="false">F3675*J3675</f>
        <v>0</v>
      </c>
      <c r="P3675" s="71" t="n">
        <f aca="false">E3675*J3675</f>
        <v>0</v>
      </c>
    </row>
    <row r="3676" customFormat="false" ht="15" hidden="false" customHeight="false" outlineLevel="0" collapsed="false">
      <c r="A3676" s="71" t="s">
        <v>59</v>
      </c>
      <c r="B3676" s="71" t="s">
        <v>49</v>
      </c>
      <c r="C3676" s="71" t="s">
        <v>883</v>
      </c>
      <c r="D3676" s="72" t="n">
        <v>0</v>
      </c>
      <c r="E3676" s="71" t="n">
        <v>0</v>
      </c>
      <c r="F3676" s="71" t="n">
        <v>1</v>
      </c>
      <c r="G3676" s="72" t="n">
        <v>162.95</v>
      </c>
      <c r="H3676" s="72" t="n">
        <v>162.95</v>
      </c>
      <c r="I3676" s="71" t="n">
        <f aca="false">IF(B3676&gt;=Settings!$B$23,1,0)</f>
        <v>0</v>
      </c>
      <c r="J3676" s="71" t="n">
        <v>1</v>
      </c>
      <c r="K3676" s="71" t="n">
        <f aca="false">F3676*I3676*J3676</f>
        <v>0</v>
      </c>
      <c r="L3676" s="71" t="n">
        <f aca="false">E3676*I3676*J3676</f>
        <v>0</v>
      </c>
      <c r="M3676" s="72" t="n">
        <f aca="false">G3676*I3676*J3676</f>
        <v>0</v>
      </c>
      <c r="N3676" s="72" t="n">
        <f aca="false">D3676*I3676*J3676</f>
        <v>-0</v>
      </c>
      <c r="O3676" s="71" t="n">
        <f aca="false">F3676*J3676</f>
        <v>1</v>
      </c>
      <c r="P3676" s="71" t="n">
        <f aca="false">E3676*J3676</f>
        <v>0</v>
      </c>
    </row>
    <row r="3677" customFormat="false" ht="15" hidden="false" customHeight="false" outlineLevel="0" collapsed="false">
      <c r="A3677" s="71" t="s">
        <v>61</v>
      </c>
      <c r="B3677" s="71" t="s">
        <v>49</v>
      </c>
      <c r="C3677" s="71" t="s">
        <v>934</v>
      </c>
      <c r="D3677" s="72" t="n">
        <v>0</v>
      </c>
      <c r="E3677" s="71" t="n">
        <v>0</v>
      </c>
      <c r="F3677" s="71" t="n">
        <v>4</v>
      </c>
      <c r="G3677" s="72" t="n">
        <v>400.72</v>
      </c>
      <c r="H3677" s="72" t="n">
        <v>400.72</v>
      </c>
      <c r="I3677" s="71" t="n">
        <f aca="false">IF(B3677&gt;=Settings!$B$23,1,0)</f>
        <v>0</v>
      </c>
      <c r="J3677" s="71" t="n">
        <v>1</v>
      </c>
      <c r="K3677" s="71" t="n">
        <f aca="false">F3677*I3677*J3677</f>
        <v>0</v>
      </c>
      <c r="L3677" s="71" t="n">
        <f aca="false">E3677*I3677*J3677</f>
        <v>0</v>
      </c>
      <c r="M3677" s="72" t="n">
        <f aca="false">G3677*I3677*J3677</f>
        <v>0</v>
      </c>
      <c r="N3677" s="72" t="n">
        <f aca="false">D3677*I3677*J3677</f>
        <v>-0</v>
      </c>
      <c r="O3677" s="71" t="n">
        <f aca="false">F3677*J3677</f>
        <v>4</v>
      </c>
      <c r="P3677" s="71" t="n">
        <f aca="false">E3677*J3677</f>
        <v>0</v>
      </c>
    </row>
    <row r="3678" customFormat="false" ht="15" hidden="false" customHeight="false" outlineLevel="0" collapsed="false">
      <c r="A3678" s="71" t="s">
        <v>59</v>
      </c>
      <c r="B3678" s="71" t="s">
        <v>49</v>
      </c>
      <c r="C3678" s="71" t="s">
        <v>1142</v>
      </c>
      <c r="D3678" s="72" t="n">
        <v>0</v>
      </c>
      <c r="E3678" s="71" t="n">
        <v>0</v>
      </c>
      <c r="F3678" s="71" t="n">
        <v>2</v>
      </c>
      <c r="G3678" s="72" t="n">
        <v>139.9</v>
      </c>
      <c r="H3678" s="72" t="n">
        <v>139.9</v>
      </c>
      <c r="I3678" s="71" t="n">
        <f aca="false">IF(B3678&gt;=Settings!$B$23,1,0)</f>
        <v>0</v>
      </c>
      <c r="J3678" s="71" t="n">
        <v>1</v>
      </c>
      <c r="K3678" s="71" t="n">
        <f aca="false">F3678*I3678*J3678</f>
        <v>0</v>
      </c>
      <c r="L3678" s="71" t="n">
        <f aca="false">E3678*I3678*J3678</f>
        <v>0</v>
      </c>
      <c r="M3678" s="72" t="n">
        <f aca="false">G3678*I3678*J3678</f>
        <v>0</v>
      </c>
      <c r="N3678" s="72" t="n">
        <f aca="false">D3678*I3678*J3678</f>
        <v>-0</v>
      </c>
      <c r="O3678" s="71" t="n">
        <f aca="false">F3678*J3678</f>
        <v>2</v>
      </c>
      <c r="P3678" s="71" t="n">
        <f aca="false">E3678*J3678</f>
        <v>0</v>
      </c>
    </row>
    <row r="3679" customFormat="false" ht="15" hidden="false" customHeight="false" outlineLevel="0" collapsed="false">
      <c r="A3679" s="71" t="s">
        <v>60</v>
      </c>
      <c r="B3679" s="71" t="s">
        <v>49</v>
      </c>
      <c r="C3679" s="71" t="s">
        <v>166</v>
      </c>
      <c r="D3679" s="72" t="n">
        <v>282.8</v>
      </c>
      <c r="E3679" s="71" t="n">
        <v>4</v>
      </c>
      <c r="F3679" s="71" t="n">
        <v>72</v>
      </c>
      <c r="G3679" s="72" t="n">
        <v>5480.4</v>
      </c>
      <c r="H3679" s="72" t="n">
        <v>5197.6</v>
      </c>
      <c r="I3679" s="71" t="n">
        <f aca="false">IF(B3679&gt;=Settings!$B$23,1,0)</f>
        <v>0</v>
      </c>
      <c r="J3679" s="71" t="n">
        <v>1</v>
      </c>
      <c r="K3679" s="71" t="n">
        <f aca="false">F3679*I3679*J3679</f>
        <v>0</v>
      </c>
      <c r="L3679" s="71" t="n">
        <f aca="false">E3679*I3679*J3679</f>
        <v>0</v>
      </c>
      <c r="M3679" s="72" t="n">
        <f aca="false">G3679*I3679*J3679</f>
        <v>0</v>
      </c>
      <c r="N3679" s="72" t="n">
        <f aca="false">D3679*I3679*J3679</f>
        <v>0</v>
      </c>
      <c r="O3679" s="71" t="n">
        <f aca="false">F3679*J3679</f>
        <v>72</v>
      </c>
      <c r="P3679" s="71" t="n">
        <f aca="false">E3679*J3679</f>
        <v>4</v>
      </c>
    </row>
    <row r="3680" customFormat="false" ht="15" hidden="false" customHeight="false" outlineLevel="0" collapsed="false">
      <c r="A3680" s="71" t="s">
        <v>59</v>
      </c>
      <c r="B3680" s="71" t="s">
        <v>49</v>
      </c>
      <c r="C3680" s="71" t="s">
        <v>1367</v>
      </c>
      <c r="D3680" s="72" t="n">
        <v>0</v>
      </c>
      <c r="E3680" s="71" t="n">
        <v>0</v>
      </c>
      <c r="F3680" s="71" t="n">
        <v>7</v>
      </c>
      <c r="G3680" s="72" t="n">
        <v>1290.915</v>
      </c>
      <c r="H3680" s="72" t="n">
        <v>1290.915</v>
      </c>
      <c r="I3680" s="71" t="n">
        <f aca="false">IF(B3680&gt;=Settings!$B$23,1,0)</f>
        <v>0</v>
      </c>
      <c r="J3680" s="71" t="n">
        <v>1</v>
      </c>
      <c r="K3680" s="71" t="n">
        <f aca="false">F3680*I3680*J3680</f>
        <v>0</v>
      </c>
      <c r="L3680" s="71" t="n">
        <f aca="false">E3680*I3680*J3680</f>
        <v>0</v>
      </c>
      <c r="M3680" s="72" t="n">
        <f aca="false">G3680*I3680*J3680</f>
        <v>0</v>
      </c>
      <c r="N3680" s="72" t="n">
        <f aca="false">D3680*I3680*J3680</f>
        <v>-0</v>
      </c>
      <c r="O3680" s="71" t="n">
        <f aca="false">F3680*J3680</f>
        <v>7</v>
      </c>
      <c r="P3680" s="71" t="n">
        <f aca="false">E3680*J3680</f>
        <v>0</v>
      </c>
    </row>
    <row r="3681" customFormat="false" ht="15" hidden="false" customHeight="false" outlineLevel="0" collapsed="false">
      <c r="A3681" s="71" t="s">
        <v>60</v>
      </c>
      <c r="B3681" s="71" t="s">
        <v>49</v>
      </c>
      <c r="C3681" s="71" t="s">
        <v>1087</v>
      </c>
      <c r="D3681" s="72" t="n">
        <v>183.9</v>
      </c>
      <c r="E3681" s="71" t="n">
        <v>2</v>
      </c>
      <c r="F3681" s="71" t="n">
        <v>10</v>
      </c>
      <c r="G3681" s="72" t="n">
        <v>1024.5</v>
      </c>
      <c r="H3681" s="72" t="n">
        <v>840.6</v>
      </c>
      <c r="I3681" s="71" t="n">
        <f aca="false">IF(B3681&gt;=Settings!$B$23,1,0)</f>
        <v>0</v>
      </c>
      <c r="J3681" s="71" t="n">
        <v>1</v>
      </c>
      <c r="K3681" s="71" t="n">
        <f aca="false">F3681*I3681*J3681</f>
        <v>0</v>
      </c>
      <c r="L3681" s="71" t="n">
        <f aca="false">E3681*I3681*J3681</f>
        <v>0</v>
      </c>
      <c r="M3681" s="72" t="n">
        <f aca="false">G3681*I3681*J3681</f>
        <v>0</v>
      </c>
      <c r="N3681" s="72" t="n">
        <f aca="false">D3681*I3681*J3681</f>
        <v>0</v>
      </c>
      <c r="O3681" s="71" t="n">
        <f aca="false">F3681*J3681</f>
        <v>10</v>
      </c>
      <c r="P3681" s="71" t="n">
        <f aca="false">E3681*J3681</f>
        <v>2</v>
      </c>
    </row>
    <row r="3682" customFormat="false" ht="15" hidden="false" customHeight="false" outlineLevel="0" collapsed="false">
      <c r="A3682" s="71" t="s">
        <v>59</v>
      </c>
      <c r="B3682" s="71" t="s">
        <v>49</v>
      </c>
      <c r="C3682" s="71" t="s">
        <v>964</v>
      </c>
      <c r="D3682" s="72" t="n">
        <v>0</v>
      </c>
      <c r="E3682" s="71" t="n">
        <v>0</v>
      </c>
      <c r="F3682" s="71" t="n">
        <v>4</v>
      </c>
      <c r="G3682" s="72" t="n">
        <v>607.35</v>
      </c>
      <c r="H3682" s="72" t="n">
        <v>607.35</v>
      </c>
      <c r="I3682" s="71" t="n">
        <f aca="false">IF(B3682&gt;=Settings!$B$23,1,0)</f>
        <v>0</v>
      </c>
      <c r="J3682" s="71" t="n">
        <v>1</v>
      </c>
      <c r="K3682" s="71" t="n">
        <f aca="false">F3682*I3682*J3682</f>
        <v>0</v>
      </c>
      <c r="L3682" s="71" t="n">
        <f aca="false">E3682*I3682*J3682</f>
        <v>0</v>
      </c>
      <c r="M3682" s="72" t="n">
        <f aca="false">G3682*I3682*J3682</f>
        <v>0</v>
      </c>
      <c r="N3682" s="72" t="n">
        <f aca="false">D3682*I3682*J3682</f>
        <v>-0</v>
      </c>
      <c r="O3682" s="71" t="n">
        <f aca="false">F3682*J3682</f>
        <v>4</v>
      </c>
      <c r="P3682" s="71" t="n">
        <f aca="false">E3682*J3682</f>
        <v>0</v>
      </c>
    </row>
    <row r="3683" customFormat="false" ht="15" hidden="false" customHeight="false" outlineLevel="0" collapsed="false">
      <c r="A3683" s="71" t="s">
        <v>60</v>
      </c>
      <c r="B3683" s="71" t="s">
        <v>49</v>
      </c>
      <c r="C3683" s="71" t="s">
        <v>579</v>
      </c>
      <c r="D3683" s="72" t="n">
        <v>0</v>
      </c>
      <c r="E3683" s="71" t="n">
        <v>0</v>
      </c>
      <c r="F3683" s="71" t="n">
        <v>17</v>
      </c>
      <c r="G3683" s="72" t="n">
        <v>2504.15</v>
      </c>
      <c r="H3683" s="72" t="n">
        <v>2471.16</v>
      </c>
      <c r="I3683" s="71" t="n">
        <f aca="false">IF(B3683&gt;=Settings!$B$23,1,0)</f>
        <v>0</v>
      </c>
      <c r="J3683" s="71" t="n">
        <v>1</v>
      </c>
      <c r="K3683" s="71" t="n">
        <f aca="false">F3683*I3683*J3683</f>
        <v>0</v>
      </c>
      <c r="L3683" s="71" t="n">
        <f aca="false">E3683*I3683*J3683</f>
        <v>0</v>
      </c>
      <c r="M3683" s="72" t="n">
        <f aca="false">G3683*I3683*J3683</f>
        <v>0</v>
      </c>
      <c r="N3683" s="72" t="n">
        <f aca="false">D3683*I3683*J3683</f>
        <v>-0</v>
      </c>
      <c r="O3683" s="71" t="n">
        <f aca="false">F3683*J3683</f>
        <v>17</v>
      </c>
      <c r="P3683" s="71" t="n">
        <f aca="false">E3683*J3683</f>
        <v>0</v>
      </c>
    </row>
    <row r="3684" customFormat="false" ht="15" hidden="false" customHeight="false" outlineLevel="0" collapsed="false">
      <c r="A3684" s="71" t="s">
        <v>60</v>
      </c>
      <c r="B3684" s="71" t="s">
        <v>49</v>
      </c>
      <c r="C3684" s="71" t="s">
        <v>138</v>
      </c>
      <c r="D3684" s="72" t="n">
        <v>3128.45</v>
      </c>
      <c r="E3684" s="71" t="n">
        <v>31</v>
      </c>
      <c r="F3684" s="71" t="n">
        <v>472</v>
      </c>
      <c r="G3684" s="72" t="n">
        <v>47851.4</v>
      </c>
      <c r="H3684" s="72" t="n">
        <v>44673.23</v>
      </c>
      <c r="I3684" s="71" t="n">
        <f aca="false">IF(B3684&gt;=Settings!$B$23,1,0)</f>
        <v>0</v>
      </c>
      <c r="J3684" s="71" t="n">
        <v>1</v>
      </c>
      <c r="K3684" s="71" t="n">
        <f aca="false">F3684*I3684*J3684</f>
        <v>0</v>
      </c>
      <c r="L3684" s="71" t="n">
        <f aca="false">E3684*I3684*J3684</f>
        <v>0</v>
      </c>
      <c r="M3684" s="72" t="n">
        <f aca="false">G3684*I3684*J3684</f>
        <v>0</v>
      </c>
      <c r="N3684" s="72" t="n">
        <f aca="false">D3684*I3684*J3684</f>
        <v>0</v>
      </c>
      <c r="O3684" s="71" t="n">
        <f aca="false">F3684*J3684</f>
        <v>472</v>
      </c>
      <c r="P3684" s="71" t="n">
        <f aca="false">E3684*J3684</f>
        <v>31</v>
      </c>
    </row>
    <row r="3685" customFormat="false" ht="15" hidden="false" customHeight="false" outlineLevel="0" collapsed="false">
      <c r="A3685" s="71" t="s">
        <v>62</v>
      </c>
      <c r="B3685" s="71" t="s">
        <v>49</v>
      </c>
      <c r="C3685" s="71" t="s">
        <v>164</v>
      </c>
      <c r="D3685" s="72" t="n">
        <v>0</v>
      </c>
      <c r="E3685" s="71" t="n">
        <v>0</v>
      </c>
      <c r="F3685" s="71" t="n">
        <v>1</v>
      </c>
      <c r="G3685" s="72" t="n">
        <v>89.95</v>
      </c>
      <c r="H3685" s="72" t="n">
        <v>89.95</v>
      </c>
      <c r="I3685" s="71" t="n">
        <f aca="false">IF(B3685&gt;=Settings!$B$23,1,0)</f>
        <v>0</v>
      </c>
      <c r="J3685" s="71" t="n">
        <v>1</v>
      </c>
      <c r="K3685" s="71" t="n">
        <f aca="false">F3685*I3685*J3685</f>
        <v>0</v>
      </c>
      <c r="L3685" s="71" t="n">
        <f aca="false">E3685*I3685*J3685</f>
        <v>0</v>
      </c>
      <c r="M3685" s="72" t="n">
        <f aca="false">G3685*I3685*J3685</f>
        <v>0</v>
      </c>
      <c r="N3685" s="72" t="n">
        <f aca="false">D3685*I3685*J3685</f>
        <v>-0</v>
      </c>
      <c r="O3685" s="71" t="n">
        <f aca="false">F3685*J3685</f>
        <v>1</v>
      </c>
      <c r="P3685" s="71" t="n">
        <f aca="false">E3685*J3685</f>
        <v>0</v>
      </c>
    </row>
    <row r="3686" customFormat="false" ht="15" hidden="false" customHeight="false" outlineLevel="0" collapsed="false">
      <c r="A3686" s="71" t="s">
        <v>60</v>
      </c>
      <c r="B3686" s="71" t="s">
        <v>49</v>
      </c>
      <c r="C3686" s="71" t="s">
        <v>2102</v>
      </c>
      <c r="D3686" s="72" t="n">
        <v>70.95</v>
      </c>
      <c r="E3686" s="71" t="n">
        <v>1</v>
      </c>
      <c r="F3686" s="71" t="n">
        <v>9</v>
      </c>
      <c r="G3686" s="72" t="n">
        <v>728.55</v>
      </c>
      <c r="H3686" s="72" t="n">
        <v>646.96</v>
      </c>
      <c r="I3686" s="71" t="n">
        <f aca="false">IF(B3686&gt;=Settings!$B$23,1,0)</f>
        <v>0</v>
      </c>
      <c r="J3686" s="71" t="n">
        <v>1</v>
      </c>
      <c r="K3686" s="71" t="n">
        <f aca="false">F3686*I3686*J3686</f>
        <v>0</v>
      </c>
      <c r="L3686" s="71" t="n">
        <f aca="false">E3686*I3686*J3686</f>
        <v>0</v>
      </c>
      <c r="M3686" s="72" t="n">
        <f aca="false">G3686*I3686*J3686</f>
        <v>0</v>
      </c>
      <c r="N3686" s="72" t="n">
        <f aca="false">D3686*I3686*J3686</f>
        <v>0</v>
      </c>
      <c r="O3686" s="71" t="n">
        <f aca="false">F3686*J3686</f>
        <v>9</v>
      </c>
      <c r="P3686" s="71" t="n">
        <f aca="false">E3686*J3686</f>
        <v>1</v>
      </c>
    </row>
    <row r="3687" customFormat="false" ht="15" hidden="false" customHeight="false" outlineLevel="0" collapsed="false">
      <c r="A3687" s="71" t="s">
        <v>59</v>
      </c>
      <c r="B3687" s="71" t="s">
        <v>49</v>
      </c>
      <c r="C3687" s="71" t="s">
        <v>602</v>
      </c>
      <c r="D3687" s="72" t="n">
        <v>0</v>
      </c>
      <c r="E3687" s="71" t="n">
        <v>0</v>
      </c>
      <c r="F3687" s="71" t="n">
        <v>14</v>
      </c>
      <c r="G3687" s="72" t="n">
        <v>139.86</v>
      </c>
      <c r="H3687" s="72" t="n">
        <v>139.86</v>
      </c>
      <c r="I3687" s="71" t="n">
        <f aca="false">IF(B3687&gt;=Settings!$B$23,1,0)</f>
        <v>0</v>
      </c>
      <c r="J3687" s="71" t="n">
        <v>1</v>
      </c>
      <c r="K3687" s="71" t="n">
        <f aca="false">F3687*I3687*J3687</f>
        <v>0</v>
      </c>
      <c r="L3687" s="71" t="n">
        <f aca="false">E3687*I3687*J3687</f>
        <v>0</v>
      </c>
      <c r="M3687" s="72" t="n">
        <f aca="false">G3687*I3687*J3687</f>
        <v>0</v>
      </c>
      <c r="N3687" s="72" t="n">
        <f aca="false">D3687*I3687*J3687</f>
        <v>-0</v>
      </c>
      <c r="O3687" s="71" t="n">
        <f aca="false">F3687*J3687</f>
        <v>14</v>
      </c>
      <c r="P3687" s="71" t="n">
        <f aca="false">E3687*J3687</f>
        <v>0</v>
      </c>
    </row>
    <row r="3688" customFormat="false" ht="15" hidden="false" customHeight="false" outlineLevel="0" collapsed="false">
      <c r="A3688" s="71" t="s">
        <v>59</v>
      </c>
      <c r="B3688" s="71" t="s">
        <v>49</v>
      </c>
      <c r="C3688" s="71" t="s">
        <v>358</v>
      </c>
      <c r="D3688" s="72" t="n">
        <v>0</v>
      </c>
      <c r="E3688" s="71" t="n">
        <v>0</v>
      </c>
      <c r="F3688" s="71" t="n">
        <v>1</v>
      </c>
      <c r="G3688" s="72" t="n">
        <v>159.95</v>
      </c>
      <c r="H3688" s="72" t="n">
        <v>159.95</v>
      </c>
      <c r="I3688" s="71" t="n">
        <f aca="false">IF(B3688&gt;=Settings!$B$23,1,0)</f>
        <v>0</v>
      </c>
      <c r="J3688" s="71" t="n">
        <v>1</v>
      </c>
      <c r="K3688" s="71" t="n">
        <f aca="false">F3688*I3688*J3688</f>
        <v>0</v>
      </c>
      <c r="L3688" s="71" t="n">
        <f aca="false">E3688*I3688*J3688</f>
        <v>0</v>
      </c>
      <c r="M3688" s="72" t="n">
        <f aca="false">G3688*I3688*J3688</f>
        <v>0</v>
      </c>
      <c r="N3688" s="72" t="n">
        <f aca="false">D3688*I3688*J3688</f>
        <v>-0</v>
      </c>
      <c r="O3688" s="71" t="n">
        <f aca="false">F3688*J3688</f>
        <v>1</v>
      </c>
      <c r="P3688" s="71" t="n">
        <f aca="false">E3688*J3688</f>
        <v>0</v>
      </c>
    </row>
    <row r="3689" customFormat="false" ht="15" hidden="false" customHeight="false" outlineLevel="0" collapsed="false">
      <c r="A3689" s="71" t="s">
        <v>61</v>
      </c>
      <c r="B3689" s="71" t="s">
        <v>49</v>
      </c>
      <c r="C3689" s="71" t="s">
        <v>1741</v>
      </c>
      <c r="D3689" s="72" t="n">
        <v>0</v>
      </c>
      <c r="E3689" s="71" t="n">
        <v>0</v>
      </c>
      <c r="F3689" s="71" t="n">
        <v>1</v>
      </c>
      <c r="G3689" s="72" t="n">
        <v>49.95</v>
      </c>
      <c r="H3689" s="72" t="n">
        <v>49.95</v>
      </c>
      <c r="I3689" s="71" t="n">
        <f aca="false">IF(B3689&gt;=Settings!$B$23,1,0)</f>
        <v>0</v>
      </c>
      <c r="J3689" s="71" t="n">
        <v>1</v>
      </c>
      <c r="K3689" s="71" t="n">
        <f aca="false">F3689*I3689*J3689</f>
        <v>0</v>
      </c>
      <c r="L3689" s="71" t="n">
        <f aca="false">E3689*I3689*J3689</f>
        <v>0</v>
      </c>
      <c r="M3689" s="72" t="n">
        <f aca="false">G3689*I3689*J3689</f>
        <v>0</v>
      </c>
      <c r="N3689" s="72" t="n">
        <f aca="false">D3689*I3689*J3689</f>
        <v>-0</v>
      </c>
      <c r="O3689" s="71" t="n">
        <f aca="false">F3689*J3689</f>
        <v>1</v>
      </c>
      <c r="P3689" s="71" t="n">
        <f aca="false">E3689*J3689</f>
        <v>0</v>
      </c>
    </row>
    <row r="3690" customFormat="false" ht="15" hidden="false" customHeight="false" outlineLevel="0" collapsed="false">
      <c r="A3690" s="71" t="s">
        <v>59</v>
      </c>
      <c r="B3690" s="71" t="s">
        <v>49</v>
      </c>
      <c r="C3690" s="71" t="s">
        <v>858</v>
      </c>
      <c r="D3690" s="72" t="n">
        <v>0</v>
      </c>
      <c r="E3690" s="71" t="n">
        <v>0</v>
      </c>
      <c r="F3690" s="71" t="n">
        <v>8</v>
      </c>
      <c r="G3690" s="72" t="n">
        <v>818.765</v>
      </c>
      <c r="H3690" s="72" t="n">
        <v>818.765</v>
      </c>
      <c r="I3690" s="71" t="n">
        <f aca="false">IF(B3690&gt;=Settings!$B$23,1,0)</f>
        <v>0</v>
      </c>
      <c r="J3690" s="71" t="n">
        <v>1</v>
      </c>
      <c r="K3690" s="71" t="n">
        <f aca="false">F3690*I3690*J3690</f>
        <v>0</v>
      </c>
      <c r="L3690" s="71" t="n">
        <f aca="false">E3690*I3690*J3690</f>
        <v>0</v>
      </c>
      <c r="M3690" s="72" t="n">
        <f aca="false">G3690*I3690*J3690</f>
        <v>0</v>
      </c>
      <c r="N3690" s="72" t="n">
        <f aca="false">D3690*I3690*J3690</f>
        <v>-0</v>
      </c>
      <c r="O3690" s="71" t="n">
        <f aca="false">F3690*J3690</f>
        <v>8</v>
      </c>
      <c r="P3690" s="71" t="n">
        <f aca="false">E3690*J3690</f>
        <v>0</v>
      </c>
    </row>
    <row r="3691" customFormat="false" ht="15" hidden="false" customHeight="false" outlineLevel="0" collapsed="false">
      <c r="A3691" s="71" t="s">
        <v>61</v>
      </c>
      <c r="B3691" s="71" t="s">
        <v>49</v>
      </c>
      <c r="C3691" s="71" t="s">
        <v>956</v>
      </c>
      <c r="D3691" s="72" t="n">
        <v>44.95</v>
      </c>
      <c r="E3691" s="71" t="n">
        <v>1</v>
      </c>
      <c r="F3691" s="71" t="n">
        <v>0</v>
      </c>
      <c r="G3691" s="72" t="n">
        <v>0</v>
      </c>
      <c r="H3691" s="72" t="n">
        <v>-44.95</v>
      </c>
      <c r="I3691" s="71" t="n">
        <f aca="false">IF(B3691&gt;=Settings!$B$23,1,0)</f>
        <v>0</v>
      </c>
      <c r="J3691" s="71" t="n">
        <v>1</v>
      </c>
      <c r="K3691" s="71" t="n">
        <f aca="false">F3691*I3691*J3691</f>
        <v>0</v>
      </c>
      <c r="L3691" s="71" t="n">
        <f aca="false">E3691*I3691*J3691</f>
        <v>0</v>
      </c>
      <c r="M3691" s="72" t="n">
        <f aca="false">G3691*I3691*J3691</f>
        <v>0</v>
      </c>
      <c r="N3691" s="72" t="n">
        <f aca="false">D3691*I3691*J3691</f>
        <v>0</v>
      </c>
      <c r="O3691" s="71" t="n">
        <f aca="false">F3691*J3691</f>
        <v>0</v>
      </c>
      <c r="P3691" s="71" t="n">
        <f aca="false">E3691*J3691</f>
        <v>1</v>
      </c>
    </row>
    <row r="3692" customFormat="false" ht="15" hidden="false" customHeight="false" outlineLevel="0" collapsed="false">
      <c r="A3692" s="71" t="s">
        <v>59</v>
      </c>
      <c r="B3692" s="71" t="s">
        <v>49</v>
      </c>
      <c r="C3692" s="71" t="s">
        <v>1059</v>
      </c>
      <c r="D3692" s="72" t="n">
        <v>0</v>
      </c>
      <c r="E3692" s="71" t="n">
        <v>0</v>
      </c>
      <c r="F3692" s="71" t="n">
        <v>1</v>
      </c>
      <c r="G3692" s="72" t="n">
        <v>74.05</v>
      </c>
      <c r="H3692" s="72" t="n">
        <v>74.05</v>
      </c>
      <c r="I3692" s="71" t="n">
        <f aca="false">IF(B3692&gt;=Settings!$B$23,1,0)</f>
        <v>0</v>
      </c>
      <c r="J3692" s="71" t="n">
        <v>1</v>
      </c>
      <c r="K3692" s="71" t="n">
        <f aca="false">F3692*I3692*J3692</f>
        <v>0</v>
      </c>
      <c r="L3692" s="71" t="n">
        <f aca="false">E3692*I3692*J3692</f>
        <v>0</v>
      </c>
      <c r="M3692" s="72" t="n">
        <f aca="false">G3692*I3692*J3692</f>
        <v>0</v>
      </c>
      <c r="N3692" s="72" t="n">
        <f aca="false">D3692*I3692*J3692</f>
        <v>-0</v>
      </c>
      <c r="O3692" s="71" t="n">
        <f aca="false">F3692*J3692</f>
        <v>1</v>
      </c>
      <c r="P3692" s="71" t="n">
        <f aca="false">E3692*J3692</f>
        <v>0</v>
      </c>
    </row>
    <row r="3693" customFormat="false" ht="15" hidden="false" customHeight="false" outlineLevel="0" collapsed="false">
      <c r="A3693" s="71" t="s">
        <v>59</v>
      </c>
      <c r="B3693" s="71" t="s">
        <v>49</v>
      </c>
      <c r="C3693" s="71" t="s">
        <v>1242</v>
      </c>
      <c r="D3693" s="72" t="n">
        <v>0</v>
      </c>
      <c r="E3693" s="71" t="n">
        <v>0</v>
      </c>
      <c r="F3693" s="71" t="n">
        <v>10</v>
      </c>
      <c r="G3693" s="72" t="n">
        <v>1175.75</v>
      </c>
      <c r="H3693" s="72" t="n">
        <v>1175.75</v>
      </c>
      <c r="I3693" s="71" t="n">
        <f aca="false">IF(B3693&gt;=Settings!$B$23,1,0)</f>
        <v>0</v>
      </c>
      <c r="J3693" s="71" t="n">
        <v>1</v>
      </c>
      <c r="K3693" s="71" t="n">
        <f aca="false">F3693*I3693*J3693</f>
        <v>0</v>
      </c>
      <c r="L3693" s="71" t="n">
        <f aca="false">E3693*I3693*J3693</f>
        <v>0</v>
      </c>
      <c r="M3693" s="72" t="n">
        <f aca="false">G3693*I3693*J3693</f>
        <v>0</v>
      </c>
      <c r="N3693" s="72" t="n">
        <f aca="false">D3693*I3693*J3693</f>
        <v>-0</v>
      </c>
      <c r="O3693" s="71" t="n">
        <f aca="false">F3693*J3693</f>
        <v>10</v>
      </c>
      <c r="P3693" s="71" t="n">
        <f aca="false">E3693*J3693</f>
        <v>0</v>
      </c>
    </row>
    <row r="3694" customFormat="false" ht="15" hidden="false" customHeight="false" outlineLevel="0" collapsed="false">
      <c r="A3694" s="71" t="s">
        <v>61</v>
      </c>
      <c r="B3694" s="71" t="s">
        <v>49</v>
      </c>
      <c r="C3694" s="71" t="s">
        <v>974</v>
      </c>
      <c r="D3694" s="72" t="n">
        <v>0</v>
      </c>
      <c r="E3694" s="71" t="n">
        <v>0</v>
      </c>
      <c r="F3694" s="71" t="n">
        <v>7</v>
      </c>
      <c r="G3694" s="72" t="n">
        <v>1028.23</v>
      </c>
      <c r="H3694" s="72" t="n">
        <v>1007.24</v>
      </c>
      <c r="I3694" s="71" t="n">
        <f aca="false">IF(B3694&gt;=Settings!$B$23,1,0)</f>
        <v>0</v>
      </c>
      <c r="J3694" s="71" t="n">
        <v>1</v>
      </c>
      <c r="K3694" s="71" t="n">
        <f aca="false">F3694*I3694*J3694</f>
        <v>0</v>
      </c>
      <c r="L3694" s="71" t="n">
        <f aca="false">E3694*I3694*J3694</f>
        <v>0</v>
      </c>
      <c r="M3694" s="72" t="n">
        <f aca="false">G3694*I3694*J3694</f>
        <v>0</v>
      </c>
      <c r="N3694" s="72" t="n">
        <f aca="false">D3694*I3694*J3694</f>
        <v>-0</v>
      </c>
      <c r="O3694" s="71" t="n">
        <f aca="false">F3694*J3694</f>
        <v>7</v>
      </c>
      <c r="P3694" s="71" t="n">
        <f aca="false">E3694*J3694</f>
        <v>0</v>
      </c>
    </row>
    <row r="3695" customFormat="false" ht="15" hidden="false" customHeight="false" outlineLevel="0" collapsed="false">
      <c r="A3695" s="71" t="s">
        <v>59</v>
      </c>
      <c r="B3695" s="71" t="s">
        <v>49</v>
      </c>
      <c r="C3695" s="71" t="s">
        <v>142</v>
      </c>
      <c r="D3695" s="72" t="n">
        <v>0</v>
      </c>
      <c r="E3695" s="71" t="n">
        <v>0</v>
      </c>
      <c r="F3695" s="71" t="n">
        <v>3</v>
      </c>
      <c r="G3695" s="72" t="n">
        <v>149.85</v>
      </c>
      <c r="H3695" s="72" t="n">
        <v>149.85</v>
      </c>
      <c r="I3695" s="71" t="n">
        <f aca="false">IF(B3695&gt;=Settings!$B$23,1,0)</f>
        <v>0</v>
      </c>
      <c r="J3695" s="71" t="n">
        <v>1</v>
      </c>
      <c r="K3695" s="71" t="n">
        <f aca="false">F3695*I3695*J3695</f>
        <v>0</v>
      </c>
      <c r="L3695" s="71" t="n">
        <f aca="false">E3695*I3695*J3695</f>
        <v>0</v>
      </c>
      <c r="M3695" s="72" t="n">
        <f aca="false">G3695*I3695*J3695</f>
        <v>0</v>
      </c>
      <c r="N3695" s="72" t="n">
        <f aca="false">D3695*I3695*J3695</f>
        <v>-0</v>
      </c>
      <c r="O3695" s="71" t="n">
        <f aca="false">F3695*J3695</f>
        <v>3</v>
      </c>
      <c r="P3695" s="71" t="n">
        <f aca="false">E3695*J3695</f>
        <v>0</v>
      </c>
    </row>
    <row r="3696" customFormat="false" ht="15" hidden="false" customHeight="false" outlineLevel="0" collapsed="false">
      <c r="A3696" s="71" t="s">
        <v>60</v>
      </c>
      <c r="B3696" s="71" t="s">
        <v>49</v>
      </c>
      <c r="C3696" s="71" t="s">
        <v>135</v>
      </c>
      <c r="D3696" s="72" t="n">
        <v>404.85</v>
      </c>
      <c r="E3696" s="71" t="n">
        <v>3</v>
      </c>
      <c r="F3696" s="71" t="n">
        <v>54</v>
      </c>
      <c r="G3696" s="72" t="n">
        <v>7137.3</v>
      </c>
      <c r="H3696" s="72" t="n">
        <v>6732.45</v>
      </c>
      <c r="I3696" s="71" t="n">
        <f aca="false">IF(B3696&gt;=Settings!$B$23,1,0)</f>
        <v>0</v>
      </c>
      <c r="J3696" s="71" t="n">
        <v>1</v>
      </c>
      <c r="K3696" s="71" t="n">
        <f aca="false">F3696*I3696*J3696</f>
        <v>0</v>
      </c>
      <c r="L3696" s="71" t="n">
        <f aca="false">E3696*I3696*J3696</f>
        <v>0</v>
      </c>
      <c r="M3696" s="72" t="n">
        <f aca="false">G3696*I3696*J3696</f>
        <v>0</v>
      </c>
      <c r="N3696" s="72" t="n">
        <f aca="false">D3696*I3696*J3696</f>
        <v>0</v>
      </c>
      <c r="O3696" s="71" t="n">
        <f aca="false">F3696*J3696</f>
        <v>54</v>
      </c>
      <c r="P3696" s="71" t="n">
        <f aca="false">E3696*J3696</f>
        <v>3</v>
      </c>
    </row>
    <row r="3697" customFormat="false" ht="15" hidden="false" customHeight="false" outlineLevel="0" collapsed="false">
      <c r="A3697" s="71" t="s">
        <v>59</v>
      </c>
      <c r="B3697" s="71" t="s">
        <v>49</v>
      </c>
      <c r="C3697" s="71" t="s">
        <v>998</v>
      </c>
      <c r="D3697" s="72" t="n">
        <v>0</v>
      </c>
      <c r="E3697" s="71" t="n">
        <v>0</v>
      </c>
      <c r="F3697" s="71" t="n">
        <v>2</v>
      </c>
      <c r="G3697" s="72" t="n">
        <v>355.9</v>
      </c>
      <c r="H3697" s="72" t="n">
        <v>355.9</v>
      </c>
      <c r="I3697" s="71" t="n">
        <f aca="false">IF(B3697&gt;=Settings!$B$23,1,0)</f>
        <v>0</v>
      </c>
      <c r="J3697" s="71" t="n">
        <v>1</v>
      </c>
      <c r="K3697" s="71" t="n">
        <f aca="false">F3697*I3697*J3697</f>
        <v>0</v>
      </c>
      <c r="L3697" s="71" t="n">
        <f aca="false">E3697*I3697*J3697</f>
        <v>0</v>
      </c>
      <c r="M3697" s="72" t="n">
        <f aca="false">G3697*I3697*J3697</f>
        <v>0</v>
      </c>
      <c r="N3697" s="72" t="n">
        <f aca="false">D3697*I3697*J3697</f>
        <v>-0</v>
      </c>
      <c r="O3697" s="71" t="n">
        <f aca="false">F3697*J3697</f>
        <v>2</v>
      </c>
      <c r="P3697" s="71" t="n">
        <f aca="false">E3697*J3697</f>
        <v>0</v>
      </c>
    </row>
    <row r="3698" customFormat="false" ht="15" hidden="false" customHeight="false" outlineLevel="0" collapsed="false">
      <c r="A3698" s="71" t="s">
        <v>59</v>
      </c>
      <c r="B3698" s="71" t="s">
        <v>49</v>
      </c>
      <c r="C3698" s="71" t="s">
        <v>138</v>
      </c>
      <c r="D3698" s="72" t="n">
        <v>0</v>
      </c>
      <c r="E3698" s="71" t="n">
        <v>0</v>
      </c>
      <c r="F3698" s="71" t="n">
        <v>23</v>
      </c>
      <c r="G3698" s="72" t="n">
        <v>2294.85</v>
      </c>
      <c r="H3698" s="72" t="n">
        <v>2294.85</v>
      </c>
      <c r="I3698" s="71" t="n">
        <f aca="false">IF(B3698&gt;=Settings!$B$23,1,0)</f>
        <v>0</v>
      </c>
      <c r="J3698" s="71" t="n">
        <v>1</v>
      </c>
      <c r="K3698" s="71" t="n">
        <f aca="false">F3698*I3698*J3698</f>
        <v>0</v>
      </c>
      <c r="L3698" s="71" t="n">
        <f aca="false">E3698*I3698*J3698</f>
        <v>0</v>
      </c>
      <c r="M3698" s="72" t="n">
        <f aca="false">G3698*I3698*J3698</f>
        <v>0</v>
      </c>
      <c r="N3698" s="72" t="n">
        <f aca="false">D3698*I3698*J3698</f>
        <v>-0</v>
      </c>
      <c r="O3698" s="71" t="n">
        <f aca="false">F3698*J3698</f>
        <v>23</v>
      </c>
      <c r="P3698" s="71" t="n">
        <f aca="false">E3698*J3698</f>
        <v>0</v>
      </c>
    </row>
    <row r="3699" customFormat="false" ht="15" hidden="false" customHeight="false" outlineLevel="0" collapsed="false">
      <c r="A3699" s="71" t="s">
        <v>59</v>
      </c>
      <c r="B3699" s="71" t="s">
        <v>49</v>
      </c>
      <c r="C3699" s="71" t="s">
        <v>907</v>
      </c>
      <c r="D3699" s="72" t="n">
        <v>0</v>
      </c>
      <c r="E3699" s="71" t="n">
        <v>0</v>
      </c>
      <c r="F3699" s="71" t="n">
        <v>1</v>
      </c>
      <c r="G3699" s="72" t="n">
        <v>136.62</v>
      </c>
      <c r="H3699" s="72" t="n">
        <v>136.62</v>
      </c>
      <c r="I3699" s="71" t="n">
        <f aca="false">IF(B3699&gt;=Settings!$B$23,1,0)</f>
        <v>0</v>
      </c>
      <c r="J3699" s="71" t="n">
        <v>1</v>
      </c>
      <c r="K3699" s="71" t="n">
        <f aca="false">F3699*I3699*J3699</f>
        <v>0</v>
      </c>
      <c r="L3699" s="71" t="n">
        <f aca="false">E3699*I3699*J3699</f>
        <v>0</v>
      </c>
      <c r="M3699" s="72" t="n">
        <f aca="false">G3699*I3699*J3699</f>
        <v>0</v>
      </c>
      <c r="N3699" s="72" t="n">
        <f aca="false">D3699*I3699*J3699</f>
        <v>-0</v>
      </c>
      <c r="O3699" s="71" t="n">
        <f aca="false">F3699*J3699</f>
        <v>1</v>
      </c>
      <c r="P3699" s="71" t="n">
        <f aca="false">E3699*J3699</f>
        <v>0</v>
      </c>
    </row>
    <row r="3700" customFormat="false" ht="15" hidden="false" customHeight="false" outlineLevel="0" collapsed="false">
      <c r="A3700" s="71" t="s">
        <v>59</v>
      </c>
      <c r="B3700" s="71" t="s">
        <v>49</v>
      </c>
      <c r="C3700" s="71" t="s">
        <v>908</v>
      </c>
      <c r="D3700" s="72" t="n">
        <v>0</v>
      </c>
      <c r="E3700" s="71" t="n">
        <v>0</v>
      </c>
      <c r="F3700" s="71" t="n">
        <v>123</v>
      </c>
      <c r="G3700" s="72" t="n">
        <v>2002.367</v>
      </c>
      <c r="H3700" s="72" t="n">
        <v>2002.367</v>
      </c>
      <c r="I3700" s="71" t="n">
        <f aca="false">IF(B3700&gt;=Settings!$B$23,1,0)</f>
        <v>0</v>
      </c>
      <c r="J3700" s="71" t="n">
        <v>1</v>
      </c>
      <c r="K3700" s="71" t="n">
        <f aca="false">F3700*I3700*J3700</f>
        <v>0</v>
      </c>
      <c r="L3700" s="71" t="n">
        <f aca="false">E3700*I3700*J3700</f>
        <v>0</v>
      </c>
      <c r="M3700" s="72" t="n">
        <f aca="false">G3700*I3700*J3700</f>
        <v>0</v>
      </c>
      <c r="N3700" s="72" t="n">
        <f aca="false">D3700*I3700*J3700</f>
        <v>-0</v>
      </c>
      <c r="O3700" s="71" t="n">
        <f aca="false">F3700*J3700</f>
        <v>123</v>
      </c>
      <c r="P3700" s="71" t="n">
        <f aca="false">E3700*J3700</f>
        <v>0</v>
      </c>
    </row>
    <row r="3701" customFormat="false" ht="15" hidden="false" customHeight="false" outlineLevel="0" collapsed="false">
      <c r="A3701" s="71" t="s">
        <v>59</v>
      </c>
      <c r="B3701" s="71" t="s">
        <v>49</v>
      </c>
      <c r="C3701" s="71" t="s">
        <v>1849</v>
      </c>
      <c r="D3701" s="72" t="n">
        <v>0</v>
      </c>
      <c r="E3701" s="71" t="n">
        <v>0</v>
      </c>
      <c r="F3701" s="71" t="n">
        <v>3</v>
      </c>
      <c r="G3701" s="72" t="n">
        <v>849.85</v>
      </c>
      <c r="H3701" s="72" t="n">
        <v>849.85</v>
      </c>
      <c r="I3701" s="71" t="n">
        <f aca="false">IF(B3701&gt;=Settings!$B$23,1,0)</f>
        <v>0</v>
      </c>
      <c r="J3701" s="71" t="n">
        <v>1</v>
      </c>
      <c r="K3701" s="71" t="n">
        <f aca="false">F3701*I3701*J3701</f>
        <v>0</v>
      </c>
      <c r="L3701" s="71" t="n">
        <f aca="false">E3701*I3701*J3701</f>
        <v>0</v>
      </c>
      <c r="M3701" s="72" t="n">
        <f aca="false">G3701*I3701*J3701</f>
        <v>0</v>
      </c>
      <c r="N3701" s="72" t="n">
        <f aca="false">D3701*I3701*J3701</f>
        <v>-0</v>
      </c>
      <c r="O3701" s="71" t="n">
        <f aca="false">F3701*J3701</f>
        <v>3</v>
      </c>
      <c r="P3701" s="71" t="n">
        <f aca="false">E3701*J3701</f>
        <v>0</v>
      </c>
    </row>
    <row r="3702" customFormat="false" ht="15" hidden="false" customHeight="false" outlineLevel="0" collapsed="false">
      <c r="A3702" s="71" t="s">
        <v>59</v>
      </c>
      <c r="B3702" s="71" t="s">
        <v>49</v>
      </c>
      <c r="C3702" s="71" t="s">
        <v>909</v>
      </c>
      <c r="D3702" s="72" t="n">
        <v>0</v>
      </c>
      <c r="E3702" s="71" t="n">
        <v>0</v>
      </c>
      <c r="F3702" s="71" t="n">
        <v>5</v>
      </c>
      <c r="G3702" s="72" t="n">
        <v>94.75</v>
      </c>
      <c r="H3702" s="72" t="n">
        <v>94.75</v>
      </c>
      <c r="I3702" s="71" t="n">
        <f aca="false">IF(B3702&gt;=Settings!$B$23,1,0)</f>
        <v>0</v>
      </c>
      <c r="J3702" s="71" t="n">
        <v>1</v>
      </c>
      <c r="K3702" s="71" t="n">
        <f aca="false">F3702*I3702*J3702</f>
        <v>0</v>
      </c>
      <c r="L3702" s="71" t="n">
        <f aca="false">E3702*I3702*J3702</f>
        <v>0</v>
      </c>
      <c r="M3702" s="72" t="n">
        <f aca="false">G3702*I3702*J3702</f>
        <v>0</v>
      </c>
      <c r="N3702" s="72" t="n">
        <f aca="false">D3702*I3702*J3702</f>
        <v>-0</v>
      </c>
      <c r="O3702" s="71" t="n">
        <f aca="false">F3702*J3702</f>
        <v>5</v>
      </c>
      <c r="P3702" s="71" t="n">
        <f aca="false">E3702*J3702</f>
        <v>0</v>
      </c>
    </row>
    <row r="3703" customFormat="false" ht="15" hidden="false" customHeight="false" outlineLevel="0" collapsed="false">
      <c r="A3703" s="71" t="s">
        <v>59</v>
      </c>
      <c r="B3703" s="71" t="s">
        <v>49</v>
      </c>
      <c r="C3703" s="71" t="s">
        <v>1391</v>
      </c>
      <c r="D3703" s="72" t="n">
        <v>0</v>
      </c>
      <c r="E3703" s="71" t="n">
        <v>0</v>
      </c>
      <c r="F3703" s="71" t="n">
        <v>1</v>
      </c>
      <c r="G3703" s="72" t="n">
        <v>103.95</v>
      </c>
      <c r="H3703" s="72" t="n">
        <v>103.95</v>
      </c>
      <c r="I3703" s="71" t="n">
        <f aca="false">IF(B3703&gt;=Settings!$B$23,1,0)</f>
        <v>0</v>
      </c>
      <c r="J3703" s="71" t="n">
        <v>1</v>
      </c>
      <c r="K3703" s="71" t="n">
        <f aca="false">F3703*I3703*J3703</f>
        <v>0</v>
      </c>
      <c r="L3703" s="71" t="n">
        <f aca="false">E3703*I3703*J3703</f>
        <v>0</v>
      </c>
      <c r="M3703" s="72" t="n">
        <f aca="false">G3703*I3703*J3703</f>
        <v>0</v>
      </c>
      <c r="N3703" s="72" t="n">
        <f aca="false">D3703*I3703*J3703</f>
        <v>-0</v>
      </c>
      <c r="O3703" s="71" t="n">
        <f aca="false">F3703*J3703</f>
        <v>1</v>
      </c>
      <c r="P3703" s="71" t="n">
        <f aca="false">E3703*J3703</f>
        <v>0</v>
      </c>
    </row>
    <row r="3704" customFormat="false" ht="15" hidden="false" customHeight="false" outlineLevel="0" collapsed="false">
      <c r="A3704" s="71" t="s">
        <v>61</v>
      </c>
      <c r="B3704" s="71" t="s">
        <v>49</v>
      </c>
      <c r="C3704" s="71" t="s">
        <v>975</v>
      </c>
      <c r="D3704" s="72" t="n">
        <v>0</v>
      </c>
      <c r="E3704" s="71" t="n">
        <v>0</v>
      </c>
      <c r="F3704" s="71" t="n">
        <v>1</v>
      </c>
      <c r="G3704" s="72" t="n">
        <v>99.95</v>
      </c>
      <c r="H3704" s="72" t="n">
        <v>99.95</v>
      </c>
      <c r="I3704" s="71" t="n">
        <f aca="false">IF(B3704&gt;=Settings!$B$23,1,0)</f>
        <v>0</v>
      </c>
      <c r="J3704" s="71" t="n">
        <v>1</v>
      </c>
      <c r="K3704" s="71" t="n">
        <f aca="false">F3704*I3704*J3704</f>
        <v>0</v>
      </c>
      <c r="L3704" s="71" t="n">
        <f aca="false">E3704*I3704*J3704</f>
        <v>0</v>
      </c>
      <c r="M3704" s="72" t="n">
        <f aca="false">G3704*I3704*J3704</f>
        <v>0</v>
      </c>
      <c r="N3704" s="72" t="n">
        <f aca="false">D3704*I3704*J3704</f>
        <v>-0</v>
      </c>
      <c r="O3704" s="71" t="n">
        <f aca="false">F3704*J3704</f>
        <v>1</v>
      </c>
      <c r="P3704" s="71" t="n">
        <f aca="false">E3704*J3704</f>
        <v>0</v>
      </c>
    </row>
    <row r="3705" customFormat="false" ht="15" hidden="false" customHeight="false" outlineLevel="0" collapsed="false">
      <c r="A3705" s="71" t="s">
        <v>61</v>
      </c>
      <c r="B3705" s="71" t="s">
        <v>49</v>
      </c>
      <c r="C3705" s="71" t="s">
        <v>154</v>
      </c>
      <c r="D3705" s="72" t="n">
        <v>0</v>
      </c>
      <c r="E3705" s="71" t="n">
        <v>0</v>
      </c>
      <c r="F3705" s="71" t="n">
        <v>1</v>
      </c>
      <c r="G3705" s="72" t="n">
        <v>252.68</v>
      </c>
      <c r="H3705" s="72" t="n">
        <v>252.68</v>
      </c>
      <c r="I3705" s="71" t="n">
        <f aca="false">IF(B3705&gt;=Settings!$B$23,1,0)</f>
        <v>0</v>
      </c>
      <c r="J3705" s="71" t="n">
        <v>1</v>
      </c>
      <c r="K3705" s="71" t="n">
        <f aca="false">F3705*I3705*J3705</f>
        <v>0</v>
      </c>
      <c r="L3705" s="71" t="n">
        <f aca="false">E3705*I3705*J3705</f>
        <v>0</v>
      </c>
      <c r="M3705" s="72" t="n">
        <f aca="false">G3705*I3705*J3705</f>
        <v>0</v>
      </c>
      <c r="N3705" s="72" t="n">
        <f aca="false">D3705*I3705*J3705</f>
        <v>-0</v>
      </c>
      <c r="O3705" s="71" t="n">
        <f aca="false">F3705*J3705</f>
        <v>1</v>
      </c>
      <c r="P3705" s="71" t="n">
        <f aca="false">E3705*J3705</f>
        <v>0</v>
      </c>
    </row>
    <row r="3706" customFormat="false" ht="15" hidden="false" customHeight="false" outlineLevel="0" collapsed="false">
      <c r="A3706" s="71" t="s">
        <v>61</v>
      </c>
      <c r="B3706" s="71" t="s">
        <v>49</v>
      </c>
      <c r="C3706" s="71" t="s">
        <v>121</v>
      </c>
      <c r="D3706" s="72" t="n">
        <v>49.95</v>
      </c>
      <c r="E3706" s="71" t="n">
        <v>1</v>
      </c>
      <c r="F3706" s="71" t="n">
        <v>32</v>
      </c>
      <c r="G3706" s="72" t="n">
        <v>1722.16</v>
      </c>
      <c r="H3706" s="72" t="n">
        <v>1626.41</v>
      </c>
      <c r="I3706" s="71" t="n">
        <f aca="false">IF(B3706&gt;=Settings!$B$23,1,0)</f>
        <v>0</v>
      </c>
      <c r="J3706" s="71" t="n">
        <v>1</v>
      </c>
      <c r="K3706" s="71" t="n">
        <f aca="false">F3706*I3706*J3706</f>
        <v>0</v>
      </c>
      <c r="L3706" s="71" t="n">
        <f aca="false">E3706*I3706*J3706</f>
        <v>0</v>
      </c>
      <c r="M3706" s="72" t="n">
        <f aca="false">G3706*I3706*J3706</f>
        <v>0</v>
      </c>
      <c r="N3706" s="72" t="n">
        <f aca="false">D3706*I3706*J3706</f>
        <v>0</v>
      </c>
      <c r="O3706" s="71" t="n">
        <f aca="false">F3706*J3706</f>
        <v>32</v>
      </c>
      <c r="P3706" s="71" t="n">
        <f aca="false">E3706*J3706</f>
        <v>1</v>
      </c>
    </row>
    <row r="3707" customFormat="false" ht="15" hidden="false" customHeight="false" outlineLevel="0" collapsed="false">
      <c r="A3707" s="71" t="s">
        <v>61</v>
      </c>
      <c r="B3707" s="71" t="s">
        <v>49</v>
      </c>
      <c r="C3707" s="71" t="s">
        <v>1282</v>
      </c>
      <c r="D3707" s="72" t="n">
        <v>0</v>
      </c>
      <c r="E3707" s="71" t="n">
        <v>0</v>
      </c>
      <c r="F3707" s="71" t="n">
        <v>4</v>
      </c>
      <c r="G3707" s="72" t="n">
        <v>123.8</v>
      </c>
      <c r="H3707" s="72" t="n">
        <v>123.8</v>
      </c>
      <c r="I3707" s="71" t="n">
        <f aca="false">IF(B3707&gt;=Settings!$B$23,1,0)</f>
        <v>0</v>
      </c>
      <c r="J3707" s="71" t="n">
        <v>1</v>
      </c>
      <c r="K3707" s="71" t="n">
        <f aca="false">F3707*I3707*J3707</f>
        <v>0</v>
      </c>
      <c r="L3707" s="71" t="n">
        <f aca="false">E3707*I3707*J3707</f>
        <v>0</v>
      </c>
      <c r="M3707" s="72" t="n">
        <f aca="false">G3707*I3707*J3707</f>
        <v>0</v>
      </c>
      <c r="N3707" s="72" t="n">
        <f aca="false">D3707*I3707*J3707</f>
        <v>-0</v>
      </c>
      <c r="O3707" s="71" t="n">
        <f aca="false">F3707*J3707</f>
        <v>4</v>
      </c>
      <c r="P3707" s="71" t="n">
        <f aca="false">E3707*J3707</f>
        <v>0</v>
      </c>
    </row>
    <row r="3708" customFormat="false" ht="15" hidden="false" customHeight="false" outlineLevel="0" collapsed="false">
      <c r="A3708" s="71" t="s">
        <v>59</v>
      </c>
      <c r="B3708" s="71" t="s">
        <v>49</v>
      </c>
      <c r="C3708" s="71" t="s">
        <v>1329</v>
      </c>
      <c r="D3708" s="72" t="n">
        <v>0</v>
      </c>
      <c r="E3708" s="71" t="n">
        <v>0</v>
      </c>
      <c r="F3708" s="71" t="n">
        <v>7</v>
      </c>
      <c r="G3708" s="72" t="n">
        <v>97.65</v>
      </c>
      <c r="H3708" s="72" t="n">
        <v>97.65</v>
      </c>
      <c r="I3708" s="71" t="n">
        <f aca="false">IF(B3708&gt;=Settings!$B$23,1,0)</f>
        <v>0</v>
      </c>
      <c r="J3708" s="71" t="n">
        <v>1</v>
      </c>
      <c r="K3708" s="71" t="n">
        <f aca="false">F3708*I3708*J3708</f>
        <v>0</v>
      </c>
      <c r="L3708" s="71" t="n">
        <f aca="false">E3708*I3708*J3708</f>
        <v>0</v>
      </c>
      <c r="M3708" s="72" t="n">
        <f aca="false">G3708*I3708*J3708</f>
        <v>0</v>
      </c>
      <c r="N3708" s="72" t="n">
        <f aca="false">D3708*I3708*J3708</f>
        <v>-0</v>
      </c>
      <c r="O3708" s="71" t="n">
        <f aca="false">F3708*J3708</f>
        <v>7</v>
      </c>
      <c r="P3708" s="71" t="n">
        <f aca="false">E3708*J3708</f>
        <v>0</v>
      </c>
    </row>
    <row r="3709" customFormat="false" ht="15" hidden="false" customHeight="false" outlineLevel="0" collapsed="false">
      <c r="A3709" s="71" t="s">
        <v>60</v>
      </c>
      <c r="B3709" s="71" t="s">
        <v>49</v>
      </c>
      <c r="C3709" s="71" t="s">
        <v>1391</v>
      </c>
      <c r="D3709" s="72" t="n">
        <v>88.95</v>
      </c>
      <c r="E3709" s="71" t="n">
        <v>1</v>
      </c>
      <c r="F3709" s="71" t="n">
        <v>22</v>
      </c>
      <c r="G3709" s="72" t="n">
        <v>2211.9</v>
      </c>
      <c r="H3709" s="72" t="n">
        <v>2122.95</v>
      </c>
      <c r="I3709" s="71" t="n">
        <f aca="false">IF(B3709&gt;=Settings!$B$23,1,0)</f>
        <v>0</v>
      </c>
      <c r="J3709" s="71" t="n">
        <v>1</v>
      </c>
      <c r="K3709" s="71" t="n">
        <f aca="false">F3709*I3709*J3709</f>
        <v>0</v>
      </c>
      <c r="L3709" s="71" t="n">
        <f aca="false">E3709*I3709*J3709</f>
        <v>0</v>
      </c>
      <c r="M3709" s="72" t="n">
        <f aca="false">G3709*I3709*J3709</f>
        <v>0</v>
      </c>
      <c r="N3709" s="72" t="n">
        <f aca="false">D3709*I3709*J3709</f>
        <v>0</v>
      </c>
      <c r="O3709" s="71" t="n">
        <f aca="false">F3709*J3709</f>
        <v>22</v>
      </c>
      <c r="P3709" s="71" t="n">
        <f aca="false">E3709*J3709</f>
        <v>1</v>
      </c>
    </row>
    <row r="3710" customFormat="false" ht="15" hidden="false" customHeight="false" outlineLevel="0" collapsed="false">
      <c r="A3710" s="71" t="s">
        <v>59</v>
      </c>
      <c r="B3710" s="71" t="s">
        <v>49</v>
      </c>
      <c r="C3710" s="71" t="s">
        <v>705</v>
      </c>
      <c r="D3710" s="72" t="n">
        <v>0</v>
      </c>
      <c r="E3710" s="71" t="n">
        <v>0</v>
      </c>
      <c r="F3710" s="71" t="n">
        <v>2</v>
      </c>
      <c r="G3710" s="72" t="n">
        <v>139.9</v>
      </c>
      <c r="H3710" s="72" t="n">
        <v>139.9</v>
      </c>
      <c r="I3710" s="71" t="n">
        <f aca="false">IF(B3710&gt;=Settings!$B$23,1,0)</f>
        <v>0</v>
      </c>
      <c r="J3710" s="71" t="n">
        <v>1</v>
      </c>
      <c r="K3710" s="71" t="n">
        <f aca="false">F3710*I3710*J3710</f>
        <v>0</v>
      </c>
      <c r="L3710" s="71" t="n">
        <f aca="false">E3710*I3710*J3710</f>
        <v>0</v>
      </c>
      <c r="M3710" s="72" t="n">
        <f aca="false">G3710*I3710*J3710</f>
        <v>0</v>
      </c>
      <c r="N3710" s="72" t="n">
        <f aca="false">D3710*I3710*J3710</f>
        <v>-0</v>
      </c>
      <c r="O3710" s="71" t="n">
        <f aca="false">F3710*J3710</f>
        <v>2</v>
      </c>
      <c r="P3710" s="71" t="n">
        <f aca="false">E3710*J3710</f>
        <v>0</v>
      </c>
    </row>
    <row r="3711" customFormat="false" ht="15" hidden="false" customHeight="false" outlineLevel="0" collapsed="false">
      <c r="A3711" s="71" t="s">
        <v>61</v>
      </c>
      <c r="B3711" s="71" t="s">
        <v>49</v>
      </c>
      <c r="C3711" s="71" t="s">
        <v>1138</v>
      </c>
      <c r="D3711" s="72" t="n">
        <v>0</v>
      </c>
      <c r="E3711" s="71" t="n">
        <v>0</v>
      </c>
      <c r="F3711" s="71" t="n">
        <v>2</v>
      </c>
      <c r="G3711" s="72" t="n">
        <v>138.99</v>
      </c>
      <c r="H3711" s="72" t="n">
        <v>130.15</v>
      </c>
      <c r="I3711" s="71" t="n">
        <f aca="false">IF(B3711&gt;=Settings!$B$23,1,0)</f>
        <v>0</v>
      </c>
      <c r="J3711" s="71" t="n">
        <v>1</v>
      </c>
      <c r="K3711" s="71" t="n">
        <f aca="false">F3711*I3711*J3711</f>
        <v>0</v>
      </c>
      <c r="L3711" s="71" t="n">
        <f aca="false">E3711*I3711*J3711</f>
        <v>0</v>
      </c>
      <c r="M3711" s="72" t="n">
        <f aca="false">G3711*I3711*J3711</f>
        <v>0</v>
      </c>
      <c r="N3711" s="72" t="n">
        <f aca="false">D3711*I3711*J3711</f>
        <v>-0</v>
      </c>
      <c r="O3711" s="71" t="n">
        <f aca="false">F3711*J3711</f>
        <v>2</v>
      </c>
      <c r="P3711" s="71" t="n">
        <f aca="false">E3711*J3711</f>
        <v>0</v>
      </c>
    </row>
    <row r="3712" customFormat="false" ht="15" hidden="false" customHeight="false" outlineLevel="0" collapsed="false">
      <c r="A3712" s="71" t="s">
        <v>59</v>
      </c>
      <c r="B3712" s="71" t="s">
        <v>49</v>
      </c>
      <c r="C3712" s="71" t="s">
        <v>379</v>
      </c>
      <c r="D3712" s="72" t="n">
        <v>0</v>
      </c>
      <c r="E3712" s="71" t="n">
        <v>0</v>
      </c>
      <c r="F3712" s="71" t="n">
        <v>95</v>
      </c>
      <c r="G3712" s="72" t="n">
        <v>5804.632</v>
      </c>
      <c r="H3712" s="72" t="n">
        <v>5804.632</v>
      </c>
      <c r="I3712" s="71" t="n">
        <f aca="false">IF(B3712&gt;=Settings!$B$23,1,0)</f>
        <v>0</v>
      </c>
      <c r="J3712" s="71" t="n">
        <v>1</v>
      </c>
      <c r="K3712" s="71" t="n">
        <f aca="false">F3712*I3712*J3712</f>
        <v>0</v>
      </c>
      <c r="L3712" s="71" t="n">
        <f aca="false">E3712*I3712*J3712</f>
        <v>0</v>
      </c>
      <c r="M3712" s="72" t="n">
        <f aca="false">G3712*I3712*J3712</f>
        <v>0</v>
      </c>
      <c r="N3712" s="72" t="n">
        <f aca="false">D3712*I3712*J3712</f>
        <v>-0</v>
      </c>
      <c r="O3712" s="71" t="n">
        <f aca="false">F3712*J3712</f>
        <v>95</v>
      </c>
      <c r="P3712" s="71" t="n">
        <f aca="false">E3712*J3712</f>
        <v>0</v>
      </c>
    </row>
    <row r="3713" customFormat="false" ht="15" hidden="false" customHeight="false" outlineLevel="0" collapsed="false">
      <c r="A3713" s="71" t="s">
        <v>61</v>
      </c>
      <c r="B3713" s="71" t="s">
        <v>49</v>
      </c>
      <c r="C3713" s="71" t="s">
        <v>2090</v>
      </c>
      <c r="D3713" s="72" t="n">
        <v>0</v>
      </c>
      <c r="E3713" s="71" t="n">
        <v>0</v>
      </c>
      <c r="F3713" s="71" t="n">
        <v>1</v>
      </c>
      <c r="G3713" s="72" t="n">
        <v>101.95</v>
      </c>
      <c r="H3713" s="72" t="n">
        <v>86.66</v>
      </c>
      <c r="I3713" s="71" t="n">
        <f aca="false">IF(B3713&gt;=Settings!$B$23,1,0)</f>
        <v>0</v>
      </c>
      <c r="J3713" s="71" t="n">
        <v>1</v>
      </c>
      <c r="K3713" s="71" t="n">
        <f aca="false">F3713*I3713*J3713</f>
        <v>0</v>
      </c>
      <c r="L3713" s="71" t="n">
        <f aca="false">E3713*I3713*J3713</f>
        <v>0</v>
      </c>
      <c r="M3713" s="72" t="n">
        <f aca="false">G3713*I3713*J3713</f>
        <v>0</v>
      </c>
      <c r="N3713" s="72" t="n">
        <f aca="false">D3713*I3713*J3713</f>
        <v>-0</v>
      </c>
      <c r="O3713" s="71" t="n">
        <f aca="false">F3713*J3713</f>
        <v>1</v>
      </c>
      <c r="P3713" s="71" t="n">
        <f aca="false">E3713*J3713</f>
        <v>0</v>
      </c>
    </row>
    <row r="3714" customFormat="false" ht="15" hidden="false" customHeight="false" outlineLevel="0" collapsed="false">
      <c r="A3714" s="71" t="s">
        <v>60</v>
      </c>
      <c r="B3714" s="71" t="s">
        <v>49</v>
      </c>
      <c r="C3714" s="71" t="s">
        <v>134</v>
      </c>
      <c r="D3714" s="72" t="n">
        <v>6141.15</v>
      </c>
      <c r="E3714" s="71" t="n">
        <v>97</v>
      </c>
      <c r="F3714" s="71" t="n">
        <v>1348</v>
      </c>
      <c r="G3714" s="72" t="n">
        <v>84396.6</v>
      </c>
      <c r="H3714" s="72" t="n">
        <v>78112.98</v>
      </c>
      <c r="I3714" s="71" t="n">
        <f aca="false">IF(B3714&gt;=Settings!$B$23,1,0)</f>
        <v>0</v>
      </c>
      <c r="J3714" s="71" t="n">
        <v>1</v>
      </c>
      <c r="K3714" s="71" t="n">
        <f aca="false">F3714*I3714*J3714</f>
        <v>0</v>
      </c>
      <c r="L3714" s="71" t="n">
        <f aca="false">E3714*I3714*J3714</f>
        <v>0</v>
      </c>
      <c r="M3714" s="72" t="n">
        <f aca="false">G3714*I3714*J3714</f>
        <v>0</v>
      </c>
      <c r="N3714" s="72" t="n">
        <f aca="false">D3714*I3714*J3714</f>
        <v>0</v>
      </c>
      <c r="O3714" s="71" t="n">
        <f aca="false">F3714*J3714</f>
        <v>1348</v>
      </c>
      <c r="P3714" s="71" t="n">
        <f aca="false">E3714*J3714</f>
        <v>97</v>
      </c>
    </row>
    <row r="3715" customFormat="false" ht="15" hidden="false" customHeight="false" outlineLevel="0" collapsed="false">
      <c r="A3715" s="71" t="s">
        <v>60</v>
      </c>
      <c r="B3715" s="71" t="s">
        <v>49</v>
      </c>
      <c r="C3715" s="71" t="s">
        <v>1329</v>
      </c>
      <c r="D3715" s="72" t="n">
        <v>41.85</v>
      </c>
      <c r="E3715" s="71" t="n">
        <v>3</v>
      </c>
      <c r="F3715" s="71" t="n">
        <v>19</v>
      </c>
      <c r="G3715" s="72" t="n">
        <v>265.05</v>
      </c>
      <c r="H3715" s="72" t="n">
        <v>223.2</v>
      </c>
      <c r="I3715" s="71" t="n">
        <f aca="false">IF(B3715&gt;=Settings!$B$23,1,0)</f>
        <v>0</v>
      </c>
      <c r="J3715" s="71" t="n">
        <v>1</v>
      </c>
      <c r="K3715" s="71" t="n">
        <f aca="false">F3715*I3715*J3715</f>
        <v>0</v>
      </c>
      <c r="L3715" s="71" t="n">
        <f aca="false">E3715*I3715*J3715</f>
        <v>0</v>
      </c>
      <c r="M3715" s="72" t="n">
        <f aca="false">G3715*I3715*J3715</f>
        <v>0</v>
      </c>
      <c r="N3715" s="72" t="n">
        <f aca="false">D3715*I3715*J3715</f>
        <v>0</v>
      </c>
      <c r="O3715" s="71" t="n">
        <f aca="false">F3715*J3715</f>
        <v>19</v>
      </c>
      <c r="P3715" s="71" t="n">
        <f aca="false">E3715*J3715</f>
        <v>3</v>
      </c>
    </row>
    <row r="3716" customFormat="false" ht="15" hidden="false" customHeight="false" outlineLevel="0" collapsed="false">
      <c r="A3716" s="71" t="s">
        <v>60</v>
      </c>
      <c r="B3716" s="71" t="s">
        <v>49</v>
      </c>
      <c r="C3716" s="71" t="s">
        <v>1287</v>
      </c>
      <c r="D3716" s="72" t="n">
        <v>114.95</v>
      </c>
      <c r="E3716" s="71" t="n">
        <v>1</v>
      </c>
      <c r="F3716" s="71" t="n">
        <v>8</v>
      </c>
      <c r="G3716" s="72" t="n">
        <v>1039.6</v>
      </c>
      <c r="H3716" s="72" t="n">
        <v>924.65</v>
      </c>
      <c r="I3716" s="71" t="n">
        <f aca="false">IF(B3716&gt;=Settings!$B$23,1,0)</f>
        <v>0</v>
      </c>
      <c r="J3716" s="71" t="n">
        <v>1</v>
      </c>
      <c r="K3716" s="71" t="n">
        <f aca="false">F3716*I3716*J3716</f>
        <v>0</v>
      </c>
      <c r="L3716" s="71" t="n">
        <f aca="false">E3716*I3716*J3716</f>
        <v>0</v>
      </c>
      <c r="M3716" s="72" t="n">
        <f aca="false">G3716*I3716*J3716</f>
        <v>0</v>
      </c>
      <c r="N3716" s="72" t="n">
        <f aca="false">D3716*I3716*J3716</f>
        <v>0</v>
      </c>
      <c r="O3716" s="71" t="n">
        <f aca="false">F3716*J3716</f>
        <v>8</v>
      </c>
      <c r="P3716" s="71" t="n">
        <f aca="false">E3716*J3716</f>
        <v>1</v>
      </c>
    </row>
    <row r="3717" customFormat="false" ht="15" hidden="false" customHeight="false" outlineLevel="0" collapsed="false">
      <c r="A3717" s="71" t="s">
        <v>59</v>
      </c>
      <c r="B3717" s="71" t="s">
        <v>49</v>
      </c>
      <c r="C3717" s="71" t="s">
        <v>127</v>
      </c>
      <c r="D3717" s="72" t="n">
        <v>0</v>
      </c>
      <c r="E3717" s="71" t="n">
        <v>0</v>
      </c>
      <c r="F3717" s="71" t="n">
        <v>29</v>
      </c>
      <c r="G3717" s="72" t="n">
        <v>4332.87</v>
      </c>
      <c r="H3717" s="72" t="n">
        <v>4332.87</v>
      </c>
      <c r="I3717" s="71" t="n">
        <f aca="false">IF(B3717&gt;=Settings!$B$23,1,0)</f>
        <v>0</v>
      </c>
      <c r="J3717" s="71" t="n">
        <v>1</v>
      </c>
      <c r="K3717" s="71" t="n">
        <f aca="false">F3717*I3717*J3717</f>
        <v>0</v>
      </c>
      <c r="L3717" s="71" t="n">
        <f aca="false">E3717*I3717*J3717</f>
        <v>0</v>
      </c>
      <c r="M3717" s="72" t="n">
        <f aca="false">G3717*I3717*J3717</f>
        <v>0</v>
      </c>
      <c r="N3717" s="72" t="n">
        <f aca="false">D3717*I3717*J3717</f>
        <v>-0</v>
      </c>
      <c r="O3717" s="71" t="n">
        <f aca="false">F3717*J3717</f>
        <v>29</v>
      </c>
      <c r="P3717" s="71" t="n">
        <f aca="false">E3717*J3717</f>
        <v>0</v>
      </c>
    </row>
    <row r="3718" customFormat="false" ht="15" hidden="false" customHeight="false" outlineLevel="0" collapsed="false">
      <c r="A3718" s="71" t="s">
        <v>61</v>
      </c>
      <c r="B3718" s="71" t="s">
        <v>49</v>
      </c>
      <c r="C3718" s="71" t="s">
        <v>1223</v>
      </c>
      <c r="D3718" s="72" t="n">
        <v>59.95</v>
      </c>
      <c r="E3718" s="71" t="n">
        <v>1</v>
      </c>
      <c r="F3718" s="71" t="n">
        <v>1</v>
      </c>
      <c r="G3718" s="72" t="n">
        <v>59.95</v>
      </c>
      <c r="H3718" s="72" t="n">
        <v>0</v>
      </c>
      <c r="I3718" s="71" t="n">
        <f aca="false">IF(B3718&gt;=Settings!$B$23,1,0)</f>
        <v>0</v>
      </c>
      <c r="J3718" s="71" t="n">
        <v>1</v>
      </c>
      <c r="K3718" s="71" t="n">
        <f aca="false">F3718*I3718*J3718</f>
        <v>0</v>
      </c>
      <c r="L3718" s="71" t="n">
        <f aca="false">E3718*I3718*J3718</f>
        <v>0</v>
      </c>
      <c r="M3718" s="72" t="n">
        <f aca="false">G3718*I3718*J3718</f>
        <v>0</v>
      </c>
      <c r="N3718" s="72" t="n">
        <f aca="false">D3718*I3718*J3718</f>
        <v>0</v>
      </c>
      <c r="O3718" s="71" t="n">
        <f aca="false">F3718*J3718</f>
        <v>1</v>
      </c>
      <c r="P3718" s="71" t="n">
        <f aca="false">E3718*J3718</f>
        <v>1</v>
      </c>
    </row>
    <row r="3719" customFormat="false" ht="15" hidden="false" customHeight="false" outlineLevel="0" collapsed="false">
      <c r="A3719" s="71" t="s">
        <v>59</v>
      </c>
      <c r="B3719" s="71" t="s">
        <v>49</v>
      </c>
      <c r="C3719" s="71" t="s">
        <v>1263</v>
      </c>
      <c r="D3719" s="72" t="n">
        <v>0</v>
      </c>
      <c r="E3719" s="71" t="n">
        <v>0</v>
      </c>
      <c r="F3719" s="71" t="n">
        <v>2</v>
      </c>
      <c r="G3719" s="72" t="n">
        <v>247.4</v>
      </c>
      <c r="H3719" s="72" t="n">
        <v>247.4</v>
      </c>
      <c r="I3719" s="71" t="n">
        <f aca="false">IF(B3719&gt;=Settings!$B$23,1,0)</f>
        <v>0</v>
      </c>
      <c r="J3719" s="71" t="n">
        <v>1</v>
      </c>
      <c r="K3719" s="71" t="n">
        <f aca="false">F3719*I3719*J3719</f>
        <v>0</v>
      </c>
      <c r="L3719" s="71" t="n">
        <f aca="false">E3719*I3719*J3719</f>
        <v>0</v>
      </c>
      <c r="M3719" s="72" t="n">
        <f aca="false">G3719*I3719*J3719</f>
        <v>0</v>
      </c>
      <c r="N3719" s="72" t="n">
        <f aca="false">D3719*I3719*J3719</f>
        <v>-0</v>
      </c>
      <c r="O3719" s="71" t="n">
        <f aca="false">F3719*J3719</f>
        <v>2</v>
      </c>
      <c r="P3719" s="71" t="n">
        <f aca="false">E3719*J3719</f>
        <v>0</v>
      </c>
    </row>
    <row r="3720" customFormat="false" ht="15" hidden="false" customHeight="false" outlineLevel="0" collapsed="false">
      <c r="A3720" s="71" t="s">
        <v>59</v>
      </c>
      <c r="B3720" s="71" t="s">
        <v>49</v>
      </c>
      <c r="C3720" s="71" t="s">
        <v>1262</v>
      </c>
      <c r="D3720" s="72" t="n">
        <v>0</v>
      </c>
      <c r="E3720" s="71" t="n">
        <v>0</v>
      </c>
      <c r="F3720" s="71" t="n">
        <v>24</v>
      </c>
      <c r="G3720" s="72" t="n">
        <v>2500.8</v>
      </c>
      <c r="H3720" s="72" t="n">
        <v>2500.8</v>
      </c>
      <c r="I3720" s="71" t="n">
        <f aca="false">IF(B3720&gt;=Settings!$B$23,1,0)</f>
        <v>0</v>
      </c>
      <c r="J3720" s="71" t="n">
        <v>1</v>
      </c>
      <c r="K3720" s="71" t="n">
        <f aca="false">F3720*I3720*J3720</f>
        <v>0</v>
      </c>
      <c r="L3720" s="71" t="n">
        <f aca="false">E3720*I3720*J3720</f>
        <v>0</v>
      </c>
      <c r="M3720" s="72" t="n">
        <f aca="false">G3720*I3720*J3720</f>
        <v>0</v>
      </c>
      <c r="N3720" s="72" t="n">
        <f aca="false">D3720*I3720*J3720</f>
        <v>-0</v>
      </c>
      <c r="O3720" s="71" t="n">
        <f aca="false">F3720*J3720</f>
        <v>24</v>
      </c>
      <c r="P3720" s="71" t="n">
        <f aca="false">E3720*J3720</f>
        <v>0</v>
      </c>
    </row>
    <row r="3721" customFormat="false" ht="15" hidden="false" customHeight="false" outlineLevel="0" collapsed="false">
      <c r="A3721" s="71" t="s">
        <v>59</v>
      </c>
      <c r="B3721" s="71" t="s">
        <v>49</v>
      </c>
      <c r="C3721" s="71" t="s">
        <v>655</v>
      </c>
      <c r="D3721" s="72" t="n">
        <v>0</v>
      </c>
      <c r="E3721" s="71" t="n">
        <v>0</v>
      </c>
      <c r="F3721" s="71" t="n">
        <v>11</v>
      </c>
      <c r="G3721" s="72" t="n">
        <v>485.491</v>
      </c>
      <c r="H3721" s="72" t="n">
        <v>485.491</v>
      </c>
      <c r="I3721" s="71" t="n">
        <f aca="false">IF(B3721&gt;=Settings!$B$23,1,0)</f>
        <v>0</v>
      </c>
      <c r="J3721" s="71" t="n">
        <v>1</v>
      </c>
      <c r="K3721" s="71" t="n">
        <f aca="false">F3721*I3721*J3721</f>
        <v>0</v>
      </c>
      <c r="L3721" s="71" t="n">
        <f aca="false">E3721*I3721*J3721</f>
        <v>0</v>
      </c>
      <c r="M3721" s="72" t="n">
        <f aca="false">G3721*I3721*J3721</f>
        <v>0</v>
      </c>
      <c r="N3721" s="72" t="n">
        <f aca="false">D3721*I3721*J3721</f>
        <v>-0</v>
      </c>
      <c r="O3721" s="71" t="n">
        <f aca="false">F3721*J3721</f>
        <v>11</v>
      </c>
      <c r="P3721" s="71" t="n">
        <f aca="false">E3721*J3721</f>
        <v>0</v>
      </c>
    </row>
    <row r="3722" customFormat="false" ht="15" hidden="false" customHeight="false" outlineLevel="0" collapsed="false">
      <c r="A3722" s="71" t="s">
        <v>61</v>
      </c>
      <c r="B3722" s="71" t="s">
        <v>49</v>
      </c>
      <c r="C3722" s="71" t="s">
        <v>1293</v>
      </c>
      <c r="D3722" s="72" t="n">
        <v>0</v>
      </c>
      <c r="E3722" s="71" t="n">
        <v>0</v>
      </c>
      <c r="F3722" s="71" t="n">
        <v>6</v>
      </c>
      <c r="G3722" s="72" t="n">
        <v>705.75</v>
      </c>
      <c r="H3722" s="72" t="n">
        <v>649.99</v>
      </c>
      <c r="I3722" s="71" t="n">
        <f aca="false">IF(B3722&gt;=Settings!$B$23,1,0)</f>
        <v>0</v>
      </c>
      <c r="J3722" s="71" t="n">
        <v>1</v>
      </c>
      <c r="K3722" s="71" t="n">
        <f aca="false">F3722*I3722*J3722</f>
        <v>0</v>
      </c>
      <c r="L3722" s="71" t="n">
        <f aca="false">E3722*I3722*J3722</f>
        <v>0</v>
      </c>
      <c r="M3722" s="72" t="n">
        <f aca="false">G3722*I3722*J3722</f>
        <v>0</v>
      </c>
      <c r="N3722" s="72" t="n">
        <f aca="false">D3722*I3722*J3722</f>
        <v>-0</v>
      </c>
      <c r="O3722" s="71" t="n">
        <f aca="false">F3722*J3722</f>
        <v>6</v>
      </c>
      <c r="P3722" s="71" t="n">
        <f aca="false">E3722*J3722</f>
        <v>0</v>
      </c>
    </row>
    <row r="3723" customFormat="false" ht="15" hidden="false" customHeight="false" outlineLevel="0" collapsed="false">
      <c r="A3723" s="71" t="s">
        <v>61</v>
      </c>
      <c r="B3723" s="71" t="s">
        <v>49</v>
      </c>
      <c r="C3723" s="71" t="s">
        <v>1220</v>
      </c>
      <c r="D3723" s="72" t="n">
        <v>0</v>
      </c>
      <c r="E3723" s="71" t="n">
        <v>0</v>
      </c>
      <c r="F3723" s="71" t="n">
        <v>5</v>
      </c>
      <c r="G3723" s="72" t="n">
        <v>574.76</v>
      </c>
      <c r="H3723" s="72" t="n">
        <v>574.76</v>
      </c>
      <c r="I3723" s="71" t="n">
        <f aca="false">IF(B3723&gt;=Settings!$B$23,1,0)</f>
        <v>0</v>
      </c>
      <c r="J3723" s="71" t="n">
        <v>1</v>
      </c>
      <c r="K3723" s="71" t="n">
        <f aca="false">F3723*I3723*J3723</f>
        <v>0</v>
      </c>
      <c r="L3723" s="71" t="n">
        <f aca="false">E3723*I3723*J3723</f>
        <v>0</v>
      </c>
      <c r="M3723" s="72" t="n">
        <f aca="false">G3723*I3723*J3723</f>
        <v>0</v>
      </c>
      <c r="N3723" s="72" t="n">
        <f aca="false">D3723*I3723*J3723</f>
        <v>-0</v>
      </c>
      <c r="O3723" s="71" t="n">
        <f aca="false">F3723*J3723</f>
        <v>5</v>
      </c>
      <c r="P3723" s="71" t="n">
        <f aca="false">E3723*J3723</f>
        <v>0</v>
      </c>
    </row>
    <row r="3724" customFormat="false" ht="15" hidden="false" customHeight="false" outlineLevel="0" collapsed="false">
      <c r="A3724" s="71" t="s">
        <v>59</v>
      </c>
      <c r="B3724" s="71" t="s">
        <v>49</v>
      </c>
      <c r="C3724" s="71" t="s">
        <v>139</v>
      </c>
      <c r="D3724" s="72" t="n">
        <v>0</v>
      </c>
      <c r="E3724" s="71" t="n">
        <v>0</v>
      </c>
      <c r="F3724" s="71" t="n">
        <v>17</v>
      </c>
      <c r="G3724" s="72" t="n">
        <v>1169.15</v>
      </c>
      <c r="H3724" s="72" t="n">
        <v>1169.15</v>
      </c>
      <c r="I3724" s="71" t="n">
        <f aca="false">IF(B3724&gt;=Settings!$B$23,1,0)</f>
        <v>0</v>
      </c>
      <c r="J3724" s="71" t="n">
        <v>1</v>
      </c>
      <c r="K3724" s="71" t="n">
        <f aca="false">F3724*I3724*J3724</f>
        <v>0</v>
      </c>
      <c r="L3724" s="71" t="n">
        <f aca="false">E3724*I3724*J3724</f>
        <v>0</v>
      </c>
      <c r="M3724" s="72" t="n">
        <f aca="false">G3724*I3724*J3724</f>
        <v>0</v>
      </c>
      <c r="N3724" s="72" t="n">
        <f aca="false">D3724*I3724*J3724</f>
        <v>-0</v>
      </c>
      <c r="O3724" s="71" t="n">
        <f aca="false">F3724*J3724</f>
        <v>17</v>
      </c>
      <c r="P3724" s="71" t="n">
        <f aca="false">E3724*J3724</f>
        <v>0</v>
      </c>
    </row>
    <row r="3725" customFormat="false" ht="15" hidden="false" customHeight="false" outlineLevel="0" collapsed="false">
      <c r="A3725" s="71" t="s">
        <v>59</v>
      </c>
      <c r="B3725" s="71" t="s">
        <v>49</v>
      </c>
      <c r="C3725" s="71" t="s">
        <v>680</v>
      </c>
      <c r="D3725" s="72" t="n">
        <v>0</v>
      </c>
      <c r="E3725" s="71" t="n">
        <v>0</v>
      </c>
      <c r="F3725" s="71" t="n">
        <v>2</v>
      </c>
      <c r="G3725" s="72" t="n">
        <v>226.48</v>
      </c>
      <c r="H3725" s="72" t="n">
        <v>226.48</v>
      </c>
      <c r="I3725" s="71" t="n">
        <f aca="false">IF(B3725&gt;=Settings!$B$23,1,0)</f>
        <v>0</v>
      </c>
      <c r="J3725" s="71" t="n">
        <v>1</v>
      </c>
      <c r="K3725" s="71" t="n">
        <f aca="false">F3725*I3725*J3725</f>
        <v>0</v>
      </c>
      <c r="L3725" s="71" t="n">
        <f aca="false">E3725*I3725*J3725</f>
        <v>0</v>
      </c>
      <c r="M3725" s="72" t="n">
        <f aca="false">G3725*I3725*J3725</f>
        <v>0</v>
      </c>
      <c r="N3725" s="72" t="n">
        <f aca="false">D3725*I3725*J3725</f>
        <v>-0</v>
      </c>
      <c r="O3725" s="71" t="n">
        <f aca="false">F3725*J3725</f>
        <v>2</v>
      </c>
      <c r="P3725" s="71" t="n">
        <f aca="false">E3725*J3725</f>
        <v>0</v>
      </c>
    </row>
    <row r="3726" customFormat="false" ht="15" hidden="false" customHeight="false" outlineLevel="0" collapsed="false">
      <c r="A3726" s="71" t="s">
        <v>59</v>
      </c>
      <c r="B3726" s="71" t="s">
        <v>49</v>
      </c>
      <c r="C3726" s="71" t="s">
        <v>1118</v>
      </c>
      <c r="D3726" s="72" t="n">
        <v>0</v>
      </c>
      <c r="E3726" s="71" t="n">
        <v>0</v>
      </c>
      <c r="F3726" s="71" t="n">
        <v>8</v>
      </c>
      <c r="G3726" s="72" t="n">
        <v>764.6</v>
      </c>
      <c r="H3726" s="72" t="n">
        <v>764.6</v>
      </c>
      <c r="I3726" s="71" t="n">
        <f aca="false">IF(B3726&gt;=Settings!$B$23,1,0)</f>
        <v>0</v>
      </c>
      <c r="J3726" s="71" t="n">
        <v>1</v>
      </c>
      <c r="K3726" s="71" t="n">
        <f aca="false">F3726*I3726*J3726</f>
        <v>0</v>
      </c>
      <c r="L3726" s="71" t="n">
        <f aca="false">E3726*I3726*J3726</f>
        <v>0</v>
      </c>
      <c r="M3726" s="72" t="n">
        <f aca="false">G3726*I3726*J3726</f>
        <v>0</v>
      </c>
      <c r="N3726" s="72" t="n">
        <f aca="false">D3726*I3726*J3726</f>
        <v>-0</v>
      </c>
      <c r="O3726" s="71" t="n">
        <f aca="false">F3726*J3726</f>
        <v>8</v>
      </c>
      <c r="P3726" s="71" t="n">
        <f aca="false">E3726*J3726</f>
        <v>0</v>
      </c>
    </row>
    <row r="3727" customFormat="false" ht="15" hidden="false" customHeight="false" outlineLevel="0" collapsed="false">
      <c r="A3727" s="71" t="s">
        <v>60</v>
      </c>
      <c r="B3727" s="71" t="s">
        <v>49</v>
      </c>
      <c r="C3727" s="71" t="s">
        <v>1668</v>
      </c>
      <c r="D3727" s="72" t="n">
        <v>0</v>
      </c>
      <c r="E3727" s="71" t="n">
        <v>0</v>
      </c>
      <c r="F3727" s="71" t="n">
        <v>1</v>
      </c>
      <c r="G3727" s="72" t="n">
        <v>359.95</v>
      </c>
      <c r="H3727" s="72" t="n">
        <v>359.95</v>
      </c>
      <c r="I3727" s="71" t="n">
        <f aca="false">IF(B3727&gt;=Settings!$B$23,1,0)</f>
        <v>0</v>
      </c>
      <c r="J3727" s="71" t="n">
        <v>1</v>
      </c>
      <c r="K3727" s="71" t="n">
        <f aca="false">F3727*I3727*J3727</f>
        <v>0</v>
      </c>
      <c r="L3727" s="71" t="n">
        <f aca="false">E3727*I3727*J3727</f>
        <v>0</v>
      </c>
      <c r="M3727" s="72" t="n">
        <f aca="false">G3727*I3727*J3727</f>
        <v>0</v>
      </c>
      <c r="N3727" s="72" t="n">
        <f aca="false">D3727*I3727*J3727</f>
        <v>-0</v>
      </c>
      <c r="O3727" s="71" t="n">
        <f aca="false">F3727*J3727</f>
        <v>1</v>
      </c>
      <c r="P3727" s="71" t="n">
        <f aca="false">E3727*J3727</f>
        <v>0</v>
      </c>
    </row>
    <row r="3728" customFormat="false" ht="15" hidden="false" customHeight="false" outlineLevel="0" collapsed="false">
      <c r="A3728" s="71" t="s">
        <v>61</v>
      </c>
      <c r="B3728" s="71" t="s">
        <v>49</v>
      </c>
      <c r="C3728" s="71" t="s">
        <v>118</v>
      </c>
      <c r="D3728" s="72" t="n">
        <v>0</v>
      </c>
      <c r="E3728" s="71" t="n">
        <v>0</v>
      </c>
      <c r="F3728" s="71" t="n">
        <v>8</v>
      </c>
      <c r="G3728" s="72" t="n">
        <v>903.62</v>
      </c>
      <c r="H3728" s="72" t="n">
        <v>886.39</v>
      </c>
      <c r="I3728" s="71" t="n">
        <f aca="false">IF(B3728&gt;=Settings!$B$23,1,0)</f>
        <v>0</v>
      </c>
      <c r="J3728" s="71" t="n">
        <v>1</v>
      </c>
      <c r="K3728" s="71" t="n">
        <f aca="false">F3728*I3728*J3728</f>
        <v>0</v>
      </c>
      <c r="L3728" s="71" t="n">
        <f aca="false">E3728*I3728*J3728</f>
        <v>0</v>
      </c>
      <c r="M3728" s="72" t="n">
        <f aca="false">G3728*I3728*J3728</f>
        <v>0</v>
      </c>
      <c r="N3728" s="72" t="n">
        <f aca="false">D3728*I3728*J3728</f>
        <v>-0</v>
      </c>
      <c r="O3728" s="71" t="n">
        <f aca="false">F3728*J3728</f>
        <v>8</v>
      </c>
      <c r="P3728" s="71" t="n">
        <f aca="false">E3728*J3728</f>
        <v>0</v>
      </c>
    </row>
    <row r="3729" customFormat="false" ht="15" hidden="false" customHeight="false" outlineLevel="0" collapsed="false">
      <c r="A3729" s="71" t="s">
        <v>61</v>
      </c>
      <c r="B3729" s="71" t="s">
        <v>49</v>
      </c>
      <c r="C3729" s="71" t="s">
        <v>891</v>
      </c>
      <c r="D3729" s="72" t="n">
        <v>0</v>
      </c>
      <c r="E3729" s="71" t="n">
        <v>0</v>
      </c>
      <c r="F3729" s="71" t="n">
        <v>1</v>
      </c>
      <c r="G3729" s="72" t="n">
        <v>95.41</v>
      </c>
      <c r="H3729" s="72" t="n">
        <v>95.41</v>
      </c>
      <c r="I3729" s="71" t="n">
        <f aca="false">IF(B3729&gt;=Settings!$B$23,1,0)</f>
        <v>0</v>
      </c>
      <c r="J3729" s="71" t="n">
        <v>1</v>
      </c>
      <c r="K3729" s="71" t="n">
        <f aca="false">F3729*I3729*J3729</f>
        <v>0</v>
      </c>
      <c r="L3729" s="71" t="n">
        <f aca="false">E3729*I3729*J3729</f>
        <v>0</v>
      </c>
      <c r="M3729" s="72" t="n">
        <f aca="false">G3729*I3729*J3729</f>
        <v>0</v>
      </c>
      <c r="N3729" s="72" t="n">
        <f aca="false">D3729*I3729*J3729</f>
        <v>-0</v>
      </c>
      <c r="O3729" s="71" t="n">
        <f aca="false">F3729*J3729</f>
        <v>1</v>
      </c>
      <c r="P3729" s="71" t="n">
        <f aca="false">E3729*J3729</f>
        <v>0</v>
      </c>
    </row>
    <row r="3730" customFormat="false" ht="15" hidden="false" customHeight="false" outlineLevel="0" collapsed="false">
      <c r="A3730" s="71" t="s">
        <v>59</v>
      </c>
      <c r="B3730" s="71" t="s">
        <v>49</v>
      </c>
      <c r="C3730" s="71" t="s">
        <v>1270</v>
      </c>
      <c r="D3730" s="72" t="n">
        <v>0</v>
      </c>
      <c r="E3730" s="71" t="n">
        <v>0</v>
      </c>
      <c r="F3730" s="71" t="n">
        <v>2</v>
      </c>
      <c r="G3730" s="72" t="n">
        <v>319.9</v>
      </c>
      <c r="H3730" s="72" t="n">
        <v>319.9</v>
      </c>
      <c r="I3730" s="71" t="n">
        <f aca="false">IF(B3730&gt;=Settings!$B$23,1,0)</f>
        <v>0</v>
      </c>
      <c r="J3730" s="71" t="n">
        <v>1</v>
      </c>
      <c r="K3730" s="71" t="n">
        <f aca="false">F3730*I3730*J3730</f>
        <v>0</v>
      </c>
      <c r="L3730" s="71" t="n">
        <f aca="false">E3730*I3730*J3730</f>
        <v>0</v>
      </c>
      <c r="M3730" s="72" t="n">
        <f aca="false">G3730*I3730*J3730</f>
        <v>0</v>
      </c>
      <c r="N3730" s="72" t="n">
        <f aca="false">D3730*I3730*J3730</f>
        <v>-0</v>
      </c>
      <c r="O3730" s="71" t="n">
        <f aca="false">F3730*J3730</f>
        <v>2</v>
      </c>
      <c r="P3730" s="71" t="n">
        <f aca="false">E3730*J3730</f>
        <v>0</v>
      </c>
    </row>
    <row r="3731" customFormat="false" ht="15" hidden="false" customHeight="false" outlineLevel="0" collapsed="false">
      <c r="A3731" s="71" t="s">
        <v>59</v>
      </c>
      <c r="B3731" s="71" t="s">
        <v>49</v>
      </c>
      <c r="C3731" s="71" t="s">
        <v>1269</v>
      </c>
      <c r="D3731" s="72" t="n">
        <v>0</v>
      </c>
      <c r="E3731" s="71" t="n">
        <v>0</v>
      </c>
      <c r="F3731" s="71" t="n">
        <v>2</v>
      </c>
      <c r="G3731" s="72" t="n">
        <v>238.9</v>
      </c>
      <c r="H3731" s="72" t="n">
        <v>238.9</v>
      </c>
      <c r="I3731" s="71" t="n">
        <f aca="false">IF(B3731&gt;=Settings!$B$23,1,0)</f>
        <v>0</v>
      </c>
      <c r="J3731" s="71" t="n">
        <v>1</v>
      </c>
      <c r="K3731" s="71" t="n">
        <f aca="false">F3731*I3731*J3731</f>
        <v>0</v>
      </c>
      <c r="L3731" s="71" t="n">
        <f aca="false">E3731*I3731*J3731</f>
        <v>0</v>
      </c>
      <c r="M3731" s="72" t="n">
        <f aca="false">G3731*I3731*J3731</f>
        <v>0</v>
      </c>
      <c r="N3731" s="72" t="n">
        <f aca="false">D3731*I3731*J3731</f>
        <v>-0</v>
      </c>
      <c r="O3731" s="71" t="n">
        <f aca="false">F3731*J3731</f>
        <v>2</v>
      </c>
      <c r="P3731" s="71" t="n">
        <f aca="false">E3731*J3731</f>
        <v>0</v>
      </c>
    </row>
    <row r="3732" customFormat="false" ht="15" hidden="false" customHeight="false" outlineLevel="0" collapsed="false">
      <c r="A3732" s="71" t="s">
        <v>59</v>
      </c>
      <c r="B3732" s="71" t="s">
        <v>49</v>
      </c>
      <c r="C3732" s="71" t="s">
        <v>2184</v>
      </c>
      <c r="D3732" s="72" t="n">
        <v>0</v>
      </c>
      <c r="E3732" s="71" t="n">
        <v>0</v>
      </c>
      <c r="F3732" s="71" t="n">
        <v>4</v>
      </c>
      <c r="G3732" s="72" t="n">
        <v>0</v>
      </c>
      <c r="H3732" s="72" t="n">
        <v>0</v>
      </c>
      <c r="I3732" s="71" t="n">
        <f aca="false">IF(B3732&gt;=Settings!$B$23,1,0)</f>
        <v>0</v>
      </c>
      <c r="J3732" s="71" t="n">
        <v>0</v>
      </c>
      <c r="K3732" s="71" t="n">
        <f aca="false">F3732*I3732*J3732</f>
        <v>0</v>
      </c>
      <c r="L3732" s="71" t="n">
        <f aca="false">E3732*I3732*J3732</f>
        <v>0</v>
      </c>
      <c r="M3732" s="72" t="n">
        <f aca="false">G3732*I3732*J3732</f>
        <v>0</v>
      </c>
      <c r="N3732" s="72" t="n">
        <f aca="false">D3732*I3732*J3732</f>
        <v>-0</v>
      </c>
      <c r="O3732" s="71" t="n">
        <f aca="false">F3732*J3732</f>
        <v>0</v>
      </c>
      <c r="P3732" s="71" t="n">
        <f aca="false">E3732*J3732</f>
        <v>0</v>
      </c>
    </row>
    <row r="3733" customFormat="false" ht="15" hidden="false" customHeight="false" outlineLevel="0" collapsed="false">
      <c r="A3733" s="71" t="s">
        <v>59</v>
      </c>
      <c r="B3733" s="71" t="s">
        <v>49</v>
      </c>
      <c r="C3733" s="71" t="s">
        <v>154</v>
      </c>
      <c r="D3733" s="72" t="n">
        <v>0</v>
      </c>
      <c r="E3733" s="71" t="n">
        <v>0</v>
      </c>
      <c r="F3733" s="71" t="n">
        <v>1</v>
      </c>
      <c r="G3733" s="72" t="n">
        <v>303.95</v>
      </c>
      <c r="H3733" s="72" t="n">
        <v>303.95</v>
      </c>
      <c r="I3733" s="71" t="n">
        <f aca="false">IF(B3733&gt;=Settings!$B$23,1,0)</f>
        <v>0</v>
      </c>
      <c r="J3733" s="71" t="n">
        <v>1</v>
      </c>
      <c r="K3733" s="71" t="n">
        <f aca="false">F3733*I3733*J3733</f>
        <v>0</v>
      </c>
      <c r="L3733" s="71" t="n">
        <f aca="false">E3733*I3733*J3733</f>
        <v>0</v>
      </c>
      <c r="M3733" s="72" t="n">
        <f aca="false">G3733*I3733*J3733</f>
        <v>0</v>
      </c>
      <c r="N3733" s="72" t="n">
        <f aca="false">D3733*I3733*J3733</f>
        <v>-0</v>
      </c>
      <c r="O3733" s="71" t="n">
        <f aca="false">F3733*J3733</f>
        <v>1</v>
      </c>
      <c r="P3733" s="71" t="n">
        <f aca="false">E3733*J3733</f>
        <v>0</v>
      </c>
    </row>
    <row r="3734" customFormat="false" ht="15" hidden="false" customHeight="false" outlineLevel="0" collapsed="false">
      <c r="A3734" s="71" t="s">
        <v>59</v>
      </c>
      <c r="B3734" s="71" t="s">
        <v>49</v>
      </c>
      <c r="C3734" s="71" t="s">
        <v>915</v>
      </c>
      <c r="D3734" s="72" t="n">
        <v>0</v>
      </c>
      <c r="E3734" s="71" t="n">
        <v>0</v>
      </c>
      <c r="F3734" s="71" t="n">
        <v>1</v>
      </c>
      <c r="G3734" s="72" t="n">
        <v>248.95</v>
      </c>
      <c r="H3734" s="72" t="n">
        <v>248.95</v>
      </c>
      <c r="I3734" s="71" t="n">
        <f aca="false">IF(B3734&gt;=Settings!$B$23,1,0)</f>
        <v>0</v>
      </c>
      <c r="J3734" s="71" t="n">
        <v>1</v>
      </c>
      <c r="K3734" s="71" t="n">
        <f aca="false">F3734*I3734*J3734</f>
        <v>0</v>
      </c>
      <c r="L3734" s="71" t="n">
        <f aca="false">E3734*I3734*J3734</f>
        <v>0</v>
      </c>
      <c r="M3734" s="72" t="n">
        <f aca="false">G3734*I3734*J3734</f>
        <v>0</v>
      </c>
      <c r="N3734" s="72" t="n">
        <f aca="false">D3734*I3734*J3734</f>
        <v>-0</v>
      </c>
      <c r="O3734" s="71" t="n">
        <f aca="false">F3734*J3734</f>
        <v>1</v>
      </c>
      <c r="P3734" s="71" t="n">
        <f aca="false">E3734*J3734</f>
        <v>0</v>
      </c>
    </row>
    <row r="3735" customFormat="false" ht="15" hidden="false" customHeight="false" outlineLevel="0" collapsed="false">
      <c r="A3735" s="71" t="s">
        <v>59</v>
      </c>
      <c r="B3735" s="71" t="s">
        <v>49</v>
      </c>
      <c r="C3735" s="71" t="s">
        <v>736</v>
      </c>
      <c r="D3735" s="72" t="n">
        <v>0</v>
      </c>
      <c r="E3735" s="71" t="n">
        <v>0</v>
      </c>
      <c r="F3735" s="71" t="n">
        <v>11</v>
      </c>
      <c r="G3735" s="72" t="n">
        <v>997.45</v>
      </c>
      <c r="H3735" s="72" t="n">
        <v>997.45</v>
      </c>
      <c r="I3735" s="71" t="n">
        <f aca="false">IF(B3735&gt;=Settings!$B$23,1,0)</f>
        <v>0</v>
      </c>
      <c r="J3735" s="71" t="n">
        <v>1</v>
      </c>
      <c r="K3735" s="71" t="n">
        <f aca="false">F3735*I3735*J3735</f>
        <v>0</v>
      </c>
      <c r="L3735" s="71" t="n">
        <f aca="false">E3735*I3735*J3735</f>
        <v>0</v>
      </c>
      <c r="M3735" s="72" t="n">
        <f aca="false">G3735*I3735*J3735</f>
        <v>0</v>
      </c>
      <c r="N3735" s="72" t="n">
        <f aca="false">D3735*I3735*J3735</f>
        <v>-0</v>
      </c>
      <c r="O3735" s="71" t="n">
        <f aca="false">F3735*J3735</f>
        <v>11</v>
      </c>
      <c r="P3735" s="71" t="n">
        <f aca="false">E3735*J3735</f>
        <v>0</v>
      </c>
    </row>
    <row r="3736" customFormat="false" ht="15" hidden="false" customHeight="false" outlineLevel="0" collapsed="false">
      <c r="A3736" s="71" t="s">
        <v>59</v>
      </c>
      <c r="B3736" s="71" t="s">
        <v>49</v>
      </c>
      <c r="C3736" s="71" t="s">
        <v>918</v>
      </c>
      <c r="D3736" s="72" t="n">
        <v>0</v>
      </c>
      <c r="E3736" s="71" t="n">
        <v>0</v>
      </c>
      <c r="F3736" s="71" t="n">
        <v>2</v>
      </c>
      <c r="G3736" s="72" t="n">
        <v>229.9</v>
      </c>
      <c r="H3736" s="72" t="n">
        <v>229.9</v>
      </c>
      <c r="I3736" s="71" t="n">
        <f aca="false">IF(B3736&gt;=Settings!$B$23,1,0)</f>
        <v>0</v>
      </c>
      <c r="J3736" s="71" t="n">
        <v>1</v>
      </c>
      <c r="K3736" s="71" t="n">
        <f aca="false">F3736*I3736*J3736</f>
        <v>0</v>
      </c>
      <c r="L3736" s="71" t="n">
        <f aca="false">E3736*I3736*J3736</f>
        <v>0</v>
      </c>
      <c r="M3736" s="72" t="n">
        <f aca="false">G3736*I3736*J3736</f>
        <v>0</v>
      </c>
      <c r="N3736" s="72" t="n">
        <f aca="false">D3736*I3736*J3736</f>
        <v>-0</v>
      </c>
      <c r="O3736" s="71" t="n">
        <f aca="false">F3736*J3736</f>
        <v>2</v>
      </c>
      <c r="P3736" s="71" t="n">
        <f aca="false">E3736*J3736</f>
        <v>0</v>
      </c>
    </row>
    <row r="3737" customFormat="false" ht="15" hidden="false" customHeight="false" outlineLevel="0" collapsed="false">
      <c r="A3737" s="71" t="s">
        <v>59</v>
      </c>
      <c r="B3737" s="71" t="s">
        <v>49</v>
      </c>
      <c r="C3737" s="71" t="s">
        <v>1483</v>
      </c>
      <c r="D3737" s="72" t="n">
        <v>0</v>
      </c>
      <c r="E3737" s="71" t="n">
        <v>0</v>
      </c>
      <c r="F3737" s="71" t="n">
        <v>1</v>
      </c>
      <c r="G3737" s="72" t="n">
        <v>81.2</v>
      </c>
      <c r="H3737" s="72" t="n">
        <v>81.2</v>
      </c>
      <c r="I3737" s="71" t="n">
        <f aca="false">IF(B3737&gt;=Settings!$B$23,1,0)</f>
        <v>0</v>
      </c>
      <c r="J3737" s="71" t="n">
        <v>1</v>
      </c>
      <c r="K3737" s="71" t="n">
        <f aca="false">F3737*I3737*J3737</f>
        <v>0</v>
      </c>
      <c r="L3737" s="71" t="n">
        <f aca="false">E3737*I3737*J3737</f>
        <v>0</v>
      </c>
      <c r="M3737" s="72" t="n">
        <f aca="false">G3737*I3737*J3737</f>
        <v>0</v>
      </c>
      <c r="N3737" s="72" t="n">
        <f aca="false">D3737*I3737*J3737</f>
        <v>-0</v>
      </c>
      <c r="O3737" s="71" t="n">
        <f aca="false">F3737*J3737</f>
        <v>1</v>
      </c>
      <c r="P3737" s="71" t="n">
        <f aca="false">E3737*J3737</f>
        <v>0</v>
      </c>
    </row>
    <row r="3738" customFormat="false" ht="15" hidden="false" customHeight="false" outlineLevel="0" collapsed="false">
      <c r="A3738" s="71" t="s">
        <v>59</v>
      </c>
      <c r="B3738" s="71" t="s">
        <v>49</v>
      </c>
      <c r="C3738" s="71" t="s">
        <v>1486</v>
      </c>
      <c r="D3738" s="72" t="n">
        <v>0</v>
      </c>
      <c r="E3738" s="71" t="n">
        <v>0</v>
      </c>
      <c r="F3738" s="71" t="n">
        <v>2</v>
      </c>
      <c r="G3738" s="72" t="n">
        <v>119.9</v>
      </c>
      <c r="H3738" s="72" t="n">
        <v>119.9</v>
      </c>
      <c r="I3738" s="71" t="n">
        <f aca="false">IF(B3738&gt;=Settings!$B$23,1,0)</f>
        <v>0</v>
      </c>
      <c r="J3738" s="71" t="n">
        <v>1</v>
      </c>
      <c r="K3738" s="71" t="n">
        <f aca="false">F3738*I3738*J3738</f>
        <v>0</v>
      </c>
      <c r="L3738" s="71" t="n">
        <f aca="false">E3738*I3738*J3738</f>
        <v>0</v>
      </c>
      <c r="M3738" s="72" t="n">
        <f aca="false">G3738*I3738*J3738</f>
        <v>0</v>
      </c>
      <c r="N3738" s="72" t="n">
        <f aca="false">D3738*I3738*J3738</f>
        <v>-0</v>
      </c>
      <c r="O3738" s="71" t="n">
        <f aca="false">F3738*J3738</f>
        <v>2</v>
      </c>
      <c r="P3738" s="71" t="n">
        <f aca="false">E3738*J3738</f>
        <v>0</v>
      </c>
    </row>
    <row r="3739" customFormat="false" ht="15" hidden="false" customHeight="false" outlineLevel="0" collapsed="false">
      <c r="A3739" s="71" t="s">
        <v>59</v>
      </c>
      <c r="B3739" s="71" t="s">
        <v>49</v>
      </c>
      <c r="C3739" s="71" t="s">
        <v>1487</v>
      </c>
      <c r="D3739" s="72" t="n">
        <v>0</v>
      </c>
      <c r="E3739" s="71" t="n">
        <v>0</v>
      </c>
      <c r="F3739" s="71" t="n">
        <v>1</v>
      </c>
      <c r="G3739" s="72" t="n">
        <v>189.95</v>
      </c>
      <c r="H3739" s="72" t="n">
        <v>189.95</v>
      </c>
      <c r="I3739" s="71" t="n">
        <f aca="false">IF(B3739&gt;=Settings!$B$23,1,0)</f>
        <v>0</v>
      </c>
      <c r="J3739" s="71" t="n">
        <v>1</v>
      </c>
      <c r="K3739" s="71" t="n">
        <f aca="false">F3739*I3739*J3739</f>
        <v>0</v>
      </c>
      <c r="L3739" s="71" t="n">
        <f aca="false">E3739*I3739*J3739</f>
        <v>0</v>
      </c>
      <c r="M3739" s="72" t="n">
        <f aca="false">G3739*I3739*J3739</f>
        <v>0</v>
      </c>
      <c r="N3739" s="72" t="n">
        <f aca="false">D3739*I3739*J3739</f>
        <v>-0</v>
      </c>
      <c r="O3739" s="71" t="n">
        <f aca="false">F3739*J3739</f>
        <v>1</v>
      </c>
      <c r="P3739" s="71" t="n">
        <f aca="false">E3739*J3739</f>
        <v>0</v>
      </c>
    </row>
    <row r="3740" customFormat="false" ht="15" hidden="false" customHeight="false" outlineLevel="0" collapsed="false">
      <c r="A3740" s="71" t="s">
        <v>61</v>
      </c>
      <c r="B3740" s="71" t="s">
        <v>49</v>
      </c>
      <c r="C3740" s="71" t="s">
        <v>1263</v>
      </c>
      <c r="D3740" s="72" t="n">
        <v>134.95</v>
      </c>
      <c r="E3740" s="71" t="n">
        <v>1</v>
      </c>
      <c r="F3740" s="71" t="n">
        <v>4</v>
      </c>
      <c r="G3740" s="72" t="n">
        <v>494.8</v>
      </c>
      <c r="H3740" s="72" t="n">
        <v>324.62</v>
      </c>
      <c r="I3740" s="71" t="n">
        <f aca="false">IF(B3740&gt;=Settings!$B$23,1,0)</f>
        <v>0</v>
      </c>
      <c r="J3740" s="71" t="n">
        <v>1</v>
      </c>
      <c r="K3740" s="71" t="n">
        <f aca="false">F3740*I3740*J3740</f>
        <v>0</v>
      </c>
      <c r="L3740" s="71" t="n">
        <f aca="false">E3740*I3740*J3740</f>
        <v>0</v>
      </c>
      <c r="M3740" s="72" t="n">
        <f aca="false">G3740*I3740*J3740</f>
        <v>0</v>
      </c>
      <c r="N3740" s="72" t="n">
        <f aca="false">D3740*I3740*J3740</f>
        <v>0</v>
      </c>
      <c r="O3740" s="71" t="n">
        <f aca="false">F3740*J3740</f>
        <v>4</v>
      </c>
      <c r="P3740" s="71" t="n">
        <f aca="false">E3740*J3740</f>
        <v>1</v>
      </c>
    </row>
    <row r="3741" customFormat="false" ht="15" hidden="false" customHeight="false" outlineLevel="0" collapsed="false">
      <c r="A3741" s="71" t="s">
        <v>59</v>
      </c>
      <c r="B3741" s="71" t="s">
        <v>49</v>
      </c>
      <c r="C3741" s="71" t="s">
        <v>128</v>
      </c>
      <c r="D3741" s="72" t="n">
        <v>0</v>
      </c>
      <c r="E3741" s="71" t="n">
        <v>0</v>
      </c>
      <c r="F3741" s="71" t="n">
        <v>82</v>
      </c>
      <c r="G3741" s="72" t="n">
        <v>7453.71</v>
      </c>
      <c r="H3741" s="72" t="n">
        <v>7453.71</v>
      </c>
      <c r="I3741" s="71" t="n">
        <f aca="false">IF(B3741&gt;=Settings!$B$23,1,0)</f>
        <v>0</v>
      </c>
      <c r="J3741" s="71" t="n">
        <v>1</v>
      </c>
      <c r="K3741" s="71" t="n">
        <f aca="false">F3741*I3741*J3741</f>
        <v>0</v>
      </c>
      <c r="L3741" s="71" t="n">
        <f aca="false">E3741*I3741*J3741</f>
        <v>0</v>
      </c>
      <c r="M3741" s="72" t="n">
        <f aca="false">G3741*I3741*J3741</f>
        <v>0</v>
      </c>
      <c r="N3741" s="72" t="n">
        <f aca="false">D3741*I3741*J3741</f>
        <v>-0</v>
      </c>
      <c r="O3741" s="71" t="n">
        <f aca="false">F3741*J3741</f>
        <v>82</v>
      </c>
      <c r="P3741" s="71" t="n">
        <f aca="false">E3741*J3741</f>
        <v>0</v>
      </c>
    </row>
    <row r="3742" customFormat="false" ht="15" hidden="false" customHeight="false" outlineLevel="0" collapsed="false">
      <c r="A3742" s="71" t="s">
        <v>59</v>
      </c>
      <c r="B3742" s="71" t="s">
        <v>49</v>
      </c>
      <c r="C3742" s="71" t="s">
        <v>1253</v>
      </c>
      <c r="D3742" s="72" t="n">
        <v>0</v>
      </c>
      <c r="E3742" s="71" t="n">
        <v>0</v>
      </c>
      <c r="F3742" s="71" t="n">
        <v>2</v>
      </c>
      <c r="G3742" s="72" t="n">
        <v>383.64</v>
      </c>
      <c r="H3742" s="72" t="n">
        <v>383.64</v>
      </c>
      <c r="I3742" s="71" t="n">
        <f aca="false">IF(B3742&gt;=Settings!$B$23,1,0)</f>
        <v>0</v>
      </c>
      <c r="J3742" s="71" t="n">
        <v>1</v>
      </c>
      <c r="K3742" s="71" t="n">
        <f aca="false">F3742*I3742*J3742</f>
        <v>0</v>
      </c>
      <c r="L3742" s="71" t="n">
        <f aca="false">E3742*I3742*J3742</f>
        <v>0</v>
      </c>
      <c r="M3742" s="72" t="n">
        <f aca="false">G3742*I3742*J3742</f>
        <v>0</v>
      </c>
      <c r="N3742" s="72" t="n">
        <f aca="false">D3742*I3742*J3742</f>
        <v>-0</v>
      </c>
      <c r="O3742" s="71" t="n">
        <f aca="false">F3742*J3742</f>
        <v>2</v>
      </c>
      <c r="P3742" s="71" t="n">
        <f aca="false">E3742*J3742</f>
        <v>0</v>
      </c>
    </row>
    <row r="3743" customFormat="false" ht="15" hidden="false" customHeight="false" outlineLevel="0" collapsed="false">
      <c r="A3743" s="71" t="s">
        <v>61</v>
      </c>
      <c r="B3743" s="71" t="s">
        <v>49</v>
      </c>
      <c r="C3743" s="71" t="s">
        <v>1253</v>
      </c>
      <c r="D3743" s="72" t="n">
        <v>0</v>
      </c>
      <c r="E3743" s="71" t="n">
        <v>0</v>
      </c>
      <c r="F3743" s="71" t="n">
        <v>3</v>
      </c>
      <c r="G3743" s="72" t="n">
        <v>556.85</v>
      </c>
      <c r="H3743" s="72" t="n">
        <v>556.85</v>
      </c>
      <c r="I3743" s="71" t="n">
        <f aca="false">IF(B3743&gt;=Settings!$B$23,1,0)</f>
        <v>0</v>
      </c>
      <c r="J3743" s="71" t="n">
        <v>1</v>
      </c>
      <c r="K3743" s="71" t="n">
        <f aca="false">F3743*I3743*J3743</f>
        <v>0</v>
      </c>
      <c r="L3743" s="71" t="n">
        <f aca="false">E3743*I3743*J3743</f>
        <v>0</v>
      </c>
      <c r="M3743" s="72" t="n">
        <f aca="false">G3743*I3743*J3743</f>
        <v>0</v>
      </c>
      <c r="N3743" s="72" t="n">
        <f aca="false">D3743*I3743*J3743</f>
        <v>-0</v>
      </c>
      <c r="O3743" s="71" t="n">
        <f aca="false">F3743*J3743</f>
        <v>3</v>
      </c>
      <c r="P3743" s="71" t="n">
        <f aca="false">E3743*J3743</f>
        <v>0</v>
      </c>
    </row>
    <row r="3744" customFormat="false" ht="15" hidden="false" customHeight="false" outlineLevel="0" collapsed="false">
      <c r="A3744" s="71" t="s">
        <v>59</v>
      </c>
      <c r="B3744" s="71" t="s">
        <v>49</v>
      </c>
      <c r="C3744" s="71" t="s">
        <v>1057</v>
      </c>
      <c r="D3744" s="72" t="n">
        <v>0</v>
      </c>
      <c r="E3744" s="71" t="n">
        <v>0</v>
      </c>
      <c r="F3744" s="71" t="n">
        <v>7</v>
      </c>
      <c r="G3744" s="72" t="n">
        <v>720.665</v>
      </c>
      <c r="H3744" s="72" t="n">
        <v>720.665</v>
      </c>
      <c r="I3744" s="71" t="n">
        <f aca="false">IF(B3744&gt;=Settings!$B$23,1,0)</f>
        <v>0</v>
      </c>
      <c r="J3744" s="71" t="n">
        <v>1</v>
      </c>
      <c r="K3744" s="71" t="n">
        <f aca="false">F3744*I3744*J3744</f>
        <v>0</v>
      </c>
      <c r="L3744" s="71" t="n">
        <f aca="false">E3744*I3744*J3744</f>
        <v>0</v>
      </c>
      <c r="M3744" s="72" t="n">
        <f aca="false">G3744*I3744*J3744</f>
        <v>0</v>
      </c>
      <c r="N3744" s="72" t="n">
        <f aca="false">D3744*I3744*J3744</f>
        <v>-0</v>
      </c>
      <c r="O3744" s="71" t="n">
        <f aca="false">F3744*J3744</f>
        <v>7</v>
      </c>
      <c r="P3744" s="71" t="n">
        <f aca="false">E3744*J3744</f>
        <v>0</v>
      </c>
    </row>
    <row r="3745" customFormat="false" ht="15" hidden="false" customHeight="false" outlineLevel="0" collapsed="false">
      <c r="A3745" s="71" t="s">
        <v>60</v>
      </c>
      <c r="B3745" s="71" t="s">
        <v>49</v>
      </c>
      <c r="C3745" s="71" t="s">
        <v>1662</v>
      </c>
      <c r="D3745" s="72" t="n">
        <v>0</v>
      </c>
      <c r="E3745" s="71" t="n">
        <v>0</v>
      </c>
      <c r="F3745" s="71" t="n">
        <v>2</v>
      </c>
      <c r="G3745" s="72" t="n">
        <v>379.9</v>
      </c>
      <c r="H3745" s="72" t="n">
        <v>379.9</v>
      </c>
      <c r="I3745" s="71" t="n">
        <f aca="false">IF(B3745&gt;=Settings!$B$23,1,0)</f>
        <v>0</v>
      </c>
      <c r="J3745" s="71" t="n">
        <v>1</v>
      </c>
      <c r="K3745" s="71" t="n">
        <f aca="false">F3745*I3745*J3745</f>
        <v>0</v>
      </c>
      <c r="L3745" s="71" t="n">
        <f aca="false">E3745*I3745*J3745</f>
        <v>0</v>
      </c>
      <c r="M3745" s="72" t="n">
        <f aca="false">G3745*I3745*J3745</f>
        <v>0</v>
      </c>
      <c r="N3745" s="72" t="n">
        <f aca="false">D3745*I3745*J3745</f>
        <v>-0</v>
      </c>
      <c r="O3745" s="71" t="n">
        <f aca="false">F3745*J3745</f>
        <v>2</v>
      </c>
      <c r="P3745" s="71" t="n">
        <f aca="false">E3745*J3745</f>
        <v>0</v>
      </c>
    </row>
    <row r="3746" customFormat="false" ht="15" hidden="false" customHeight="false" outlineLevel="0" collapsed="false">
      <c r="A3746" s="71" t="s">
        <v>60</v>
      </c>
      <c r="B3746" s="71" t="s">
        <v>49</v>
      </c>
      <c r="C3746" s="71" t="s">
        <v>652</v>
      </c>
      <c r="D3746" s="72" t="n">
        <v>19.95</v>
      </c>
      <c r="E3746" s="71" t="n">
        <v>1</v>
      </c>
      <c r="F3746" s="71" t="n">
        <v>12</v>
      </c>
      <c r="G3746" s="72" t="n">
        <v>299.4</v>
      </c>
      <c r="H3746" s="72" t="n">
        <v>279.45</v>
      </c>
      <c r="I3746" s="71" t="n">
        <f aca="false">IF(B3746&gt;=Settings!$B$23,1,0)</f>
        <v>0</v>
      </c>
      <c r="J3746" s="71" t="n">
        <v>1</v>
      </c>
      <c r="K3746" s="71" t="n">
        <f aca="false">F3746*I3746*J3746</f>
        <v>0</v>
      </c>
      <c r="L3746" s="71" t="n">
        <f aca="false">E3746*I3746*J3746</f>
        <v>0</v>
      </c>
      <c r="M3746" s="72" t="n">
        <f aca="false">G3746*I3746*J3746</f>
        <v>0</v>
      </c>
      <c r="N3746" s="72" t="n">
        <f aca="false">D3746*I3746*J3746</f>
        <v>0</v>
      </c>
      <c r="O3746" s="71" t="n">
        <f aca="false">F3746*J3746</f>
        <v>12</v>
      </c>
      <c r="P3746" s="71" t="n">
        <f aca="false">E3746*J3746</f>
        <v>1</v>
      </c>
    </row>
    <row r="3747" customFormat="false" ht="15" hidden="false" customHeight="false" outlineLevel="0" collapsed="false">
      <c r="A3747" s="71" t="s">
        <v>59</v>
      </c>
      <c r="B3747" s="71" t="s">
        <v>49</v>
      </c>
      <c r="C3747" s="71" t="s">
        <v>1229</v>
      </c>
      <c r="D3747" s="72" t="n">
        <v>0</v>
      </c>
      <c r="E3747" s="71" t="n">
        <v>0</v>
      </c>
      <c r="F3747" s="71" t="n">
        <v>1</v>
      </c>
      <c r="G3747" s="72" t="n">
        <v>134.95</v>
      </c>
      <c r="H3747" s="72" t="n">
        <v>134.95</v>
      </c>
      <c r="I3747" s="71" t="n">
        <f aca="false">IF(B3747&gt;=Settings!$B$23,1,0)</f>
        <v>0</v>
      </c>
      <c r="J3747" s="71" t="n">
        <v>1</v>
      </c>
      <c r="K3747" s="71" t="n">
        <f aca="false">F3747*I3747*J3747</f>
        <v>0</v>
      </c>
      <c r="L3747" s="71" t="n">
        <f aca="false">E3747*I3747*J3747</f>
        <v>0</v>
      </c>
      <c r="M3747" s="72" t="n">
        <f aca="false">G3747*I3747*J3747</f>
        <v>0</v>
      </c>
      <c r="N3747" s="72" t="n">
        <f aca="false">D3747*I3747*J3747</f>
        <v>-0</v>
      </c>
      <c r="O3747" s="71" t="n">
        <f aca="false">F3747*J3747</f>
        <v>1</v>
      </c>
      <c r="P3747" s="71" t="n">
        <f aca="false">E3747*J3747</f>
        <v>0</v>
      </c>
    </row>
    <row r="3748" customFormat="false" ht="15" hidden="false" customHeight="false" outlineLevel="0" collapsed="false">
      <c r="A3748" s="71" t="s">
        <v>59</v>
      </c>
      <c r="B3748" s="71" t="s">
        <v>49</v>
      </c>
      <c r="C3748" s="71" t="s">
        <v>593</v>
      </c>
      <c r="D3748" s="72" t="n">
        <v>0</v>
      </c>
      <c r="E3748" s="71" t="n">
        <v>0</v>
      </c>
      <c r="F3748" s="71" t="n">
        <v>7</v>
      </c>
      <c r="G3748" s="72" t="n">
        <v>815.66</v>
      </c>
      <c r="H3748" s="72" t="n">
        <v>815.66</v>
      </c>
      <c r="I3748" s="71" t="n">
        <f aca="false">IF(B3748&gt;=Settings!$B$23,1,0)</f>
        <v>0</v>
      </c>
      <c r="J3748" s="71" t="n">
        <v>1</v>
      </c>
      <c r="K3748" s="71" t="n">
        <f aca="false">F3748*I3748*J3748</f>
        <v>0</v>
      </c>
      <c r="L3748" s="71" t="n">
        <f aca="false">E3748*I3748*J3748</f>
        <v>0</v>
      </c>
      <c r="M3748" s="72" t="n">
        <f aca="false">G3748*I3748*J3748</f>
        <v>0</v>
      </c>
      <c r="N3748" s="72" t="n">
        <f aca="false">D3748*I3748*J3748</f>
        <v>-0</v>
      </c>
      <c r="O3748" s="71" t="n">
        <f aca="false">F3748*J3748</f>
        <v>7</v>
      </c>
      <c r="P3748" s="71" t="n">
        <f aca="false">E3748*J3748</f>
        <v>0</v>
      </c>
    </row>
    <row r="3749" customFormat="false" ht="15" hidden="false" customHeight="false" outlineLevel="0" collapsed="false">
      <c r="A3749" s="71" t="s">
        <v>59</v>
      </c>
      <c r="B3749" s="71" t="s">
        <v>49</v>
      </c>
      <c r="C3749" s="71" t="s">
        <v>2185</v>
      </c>
      <c r="D3749" s="72" t="n">
        <v>0</v>
      </c>
      <c r="E3749" s="71" t="n">
        <v>0</v>
      </c>
      <c r="F3749" s="71" t="n">
        <v>1</v>
      </c>
      <c r="G3749" s="72" t="n">
        <v>112.7</v>
      </c>
      <c r="H3749" s="72" t="n">
        <v>112.7</v>
      </c>
      <c r="I3749" s="71" t="n">
        <f aca="false">IF(B3749&gt;=Settings!$B$23,1,0)</f>
        <v>0</v>
      </c>
      <c r="J3749" s="71" t="n">
        <v>1</v>
      </c>
      <c r="K3749" s="71" t="n">
        <f aca="false">F3749*I3749*J3749</f>
        <v>0</v>
      </c>
      <c r="L3749" s="71" t="n">
        <f aca="false">E3749*I3749*J3749</f>
        <v>0</v>
      </c>
      <c r="M3749" s="72" t="n">
        <f aca="false">G3749*I3749*J3749</f>
        <v>0</v>
      </c>
      <c r="N3749" s="72" t="n">
        <f aca="false">D3749*I3749*J3749</f>
        <v>-0</v>
      </c>
      <c r="O3749" s="71" t="n">
        <f aca="false">F3749*J3749</f>
        <v>1</v>
      </c>
      <c r="P3749" s="71" t="n">
        <f aca="false">E3749*J3749</f>
        <v>0</v>
      </c>
    </row>
    <row r="3750" customFormat="false" ht="15" hidden="false" customHeight="false" outlineLevel="0" collapsed="false">
      <c r="A3750" s="71" t="s">
        <v>59</v>
      </c>
      <c r="B3750" s="71" t="s">
        <v>49</v>
      </c>
      <c r="C3750" s="71" t="s">
        <v>1224</v>
      </c>
      <c r="D3750" s="72" t="n">
        <v>0</v>
      </c>
      <c r="E3750" s="71" t="n">
        <v>0</v>
      </c>
      <c r="F3750" s="71" t="n">
        <v>3</v>
      </c>
      <c r="G3750" s="72" t="n">
        <v>332.85</v>
      </c>
      <c r="H3750" s="72" t="n">
        <v>332.85</v>
      </c>
      <c r="I3750" s="71" t="n">
        <f aca="false">IF(B3750&gt;=Settings!$B$23,1,0)</f>
        <v>0</v>
      </c>
      <c r="J3750" s="71" t="n">
        <v>1</v>
      </c>
      <c r="K3750" s="71" t="n">
        <f aca="false">F3750*I3750*J3750</f>
        <v>0</v>
      </c>
      <c r="L3750" s="71" t="n">
        <f aca="false">E3750*I3750*J3750</f>
        <v>0</v>
      </c>
      <c r="M3750" s="72" t="n">
        <f aca="false">G3750*I3750*J3750</f>
        <v>0</v>
      </c>
      <c r="N3750" s="72" t="n">
        <f aca="false">D3750*I3750*J3750</f>
        <v>-0</v>
      </c>
      <c r="O3750" s="71" t="n">
        <f aca="false">F3750*J3750</f>
        <v>3</v>
      </c>
      <c r="P3750" s="71" t="n">
        <f aca="false">E3750*J3750</f>
        <v>0</v>
      </c>
    </row>
    <row r="3751" customFormat="false" ht="15" hidden="false" customHeight="false" outlineLevel="0" collapsed="false">
      <c r="A3751" s="71" t="s">
        <v>59</v>
      </c>
      <c r="B3751" s="71" t="s">
        <v>49</v>
      </c>
      <c r="C3751" s="71" t="s">
        <v>629</v>
      </c>
      <c r="D3751" s="72" t="n">
        <v>0</v>
      </c>
      <c r="E3751" s="71" t="n">
        <v>0</v>
      </c>
      <c r="F3751" s="71" t="n">
        <v>3</v>
      </c>
      <c r="G3751" s="72" t="n">
        <v>284.85</v>
      </c>
      <c r="H3751" s="72" t="n">
        <v>284.85</v>
      </c>
      <c r="I3751" s="71" t="n">
        <f aca="false">IF(B3751&gt;=Settings!$B$23,1,0)</f>
        <v>0</v>
      </c>
      <c r="J3751" s="71" t="n">
        <v>1</v>
      </c>
      <c r="K3751" s="71" t="n">
        <f aca="false">F3751*I3751*J3751</f>
        <v>0</v>
      </c>
      <c r="L3751" s="71" t="n">
        <f aca="false">E3751*I3751*J3751</f>
        <v>0</v>
      </c>
      <c r="M3751" s="72" t="n">
        <f aca="false">G3751*I3751*J3751</f>
        <v>0</v>
      </c>
      <c r="N3751" s="72" t="n">
        <f aca="false">D3751*I3751*J3751</f>
        <v>-0</v>
      </c>
      <c r="O3751" s="71" t="n">
        <f aca="false">F3751*J3751</f>
        <v>3</v>
      </c>
      <c r="P3751" s="71" t="n">
        <f aca="false">E3751*J3751</f>
        <v>0</v>
      </c>
    </row>
    <row r="3752" customFormat="false" ht="15" hidden="false" customHeight="false" outlineLevel="0" collapsed="false">
      <c r="A3752" s="71" t="s">
        <v>60</v>
      </c>
      <c r="B3752" s="71" t="s">
        <v>49</v>
      </c>
      <c r="C3752" s="71" t="s">
        <v>1780</v>
      </c>
      <c r="D3752" s="72" t="n">
        <v>0</v>
      </c>
      <c r="E3752" s="71" t="n">
        <v>0</v>
      </c>
      <c r="F3752" s="71" t="n">
        <v>2</v>
      </c>
      <c r="G3752" s="72" t="n">
        <v>359.9</v>
      </c>
      <c r="H3752" s="72" t="n">
        <v>359.9</v>
      </c>
      <c r="I3752" s="71" t="n">
        <f aca="false">IF(B3752&gt;=Settings!$B$23,1,0)</f>
        <v>0</v>
      </c>
      <c r="J3752" s="71" t="n">
        <v>1</v>
      </c>
      <c r="K3752" s="71" t="n">
        <f aca="false">F3752*I3752*J3752</f>
        <v>0</v>
      </c>
      <c r="L3752" s="71" t="n">
        <f aca="false">E3752*I3752*J3752</f>
        <v>0</v>
      </c>
      <c r="M3752" s="72" t="n">
        <f aca="false">G3752*I3752*J3752</f>
        <v>0</v>
      </c>
      <c r="N3752" s="72" t="n">
        <f aca="false">D3752*I3752*J3752</f>
        <v>-0</v>
      </c>
      <c r="O3752" s="71" t="n">
        <f aca="false">F3752*J3752</f>
        <v>2</v>
      </c>
      <c r="P3752" s="71" t="n">
        <f aca="false">E3752*J3752</f>
        <v>0</v>
      </c>
    </row>
    <row r="3753" customFormat="false" ht="15" hidden="false" customHeight="false" outlineLevel="0" collapsed="false">
      <c r="A3753" s="71" t="s">
        <v>59</v>
      </c>
      <c r="B3753" s="71" t="s">
        <v>49</v>
      </c>
      <c r="C3753" s="71" t="s">
        <v>1447</v>
      </c>
      <c r="D3753" s="72" t="n">
        <v>0</v>
      </c>
      <c r="E3753" s="71" t="n">
        <v>0</v>
      </c>
      <c r="F3753" s="71" t="n">
        <v>1</v>
      </c>
      <c r="G3753" s="72" t="n">
        <v>109.95</v>
      </c>
      <c r="H3753" s="72" t="n">
        <v>109.95</v>
      </c>
      <c r="I3753" s="71" t="n">
        <f aca="false">IF(B3753&gt;=Settings!$B$23,1,0)</f>
        <v>0</v>
      </c>
      <c r="J3753" s="71" t="n">
        <v>1</v>
      </c>
      <c r="K3753" s="71" t="n">
        <f aca="false">F3753*I3753*J3753</f>
        <v>0</v>
      </c>
      <c r="L3753" s="71" t="n">
        <f aca="false">E3753*I3753*J3753</f>
        <v>0</v>
      </c>
      <c r="M3753" s="72" t="n">
        <f aca="false">G3753*I3753*J3753</f>
        <v>0</v>
      </c>
      <c r="N3753" s="72" t="n">
        <f aca="false">D3753*I3753*J3753</f>
        <v>-0</v>
      </c>
      <c r="O3753" s="71" t="n">
        <f aca="false">F3753*J3753</f>
        <v>1</v>
      </c>
      <c r="P3753" s="71" t="n">
        <f aca="false">E3753*J3753</f>
        <v>0</v>
      </c>
    </row>
    <row r="3754" customFormat="false" ht="15" hidden="false" customHeight="false" outlineLevel="0" collapsed="false">
      <c r="A3754" s="71" t="s">
        <v>59</v>
      </c>
      <c r="B3754" s="71" t="s">
        <v>49</v>
      </c>
      <c r="C3754" s="71" t="s">
        <v>1148</v>
      </c>
      <c r="D3754" s="72" t="n">
        <v>0</v>
      </c>
      <c r="E3754" s="71" t="n">
        <v>0</v>
      </c>
      <c r="F3754" s="71" t="n">
        <v>7</v>
      </c>
      <c r="G3754" s="72" t="n">
        <v>947.832</v>
      </c>
      <c r="H3754" s="72" t="n">
        <v>947.832</v>
      </c>
      <c r="I3754" s="71" t="n">
        <f aca="false">IF(B3754&gt;=Settings!$B$23,1,0)</f>
        <v>0</v>
      </c>
      <c r="J3754" s="71" t="n">
        <v>1</v>
      </c>
      <c r="K3754" s="71" t="n">
        <f aca="false">F3754*I3754*J3754</f>
        <v>0</v>
      </c>
      <c r="L3754" s="71" t="n">
        <f aca="false">E3754*I3754*J3754</f>
        <v>0</v>
      </c>
      <c r="M3754" s="72" t="n">
        <f aca="false">G3754*I3754*J3754</f>
        <v>0</v>
      </c>
      <c r="N3754" s="72" t="n">
        <f aca="false">D3754*I3754*J3754</f>
        <v>-0</v>
      </c>
      <c r="O3754" s="71" t="n">
        <f aca="false">F3754*J3754</f>
        <v>7</v>
      </c>
      <c r="P3754" s="71" t="n">
        <f aca="false">E3754*J3754</f>
        <v>0</v>
      </c>
    </row>
    <row r="3755" customFormat="false" ht="15" hidden="false" customHeight="false" outlineLevel="0" collapsed="false">
      <c r="A3755" s="71" t="s">
        <v>61</v>
      </c>
      <c r="B3755" s="71" t="s">
        <v>49</v>
      </c>
      <c r="C3755" s="71" t="s">
        <v>1245</v>
      </c>
      <c r="D3755" s="72" t="n">
        <v>0</v>
      </c>
      <c r="E3755" s="71" t="n">
        <v>0</v>
      </c>
      <c r="F3755" s="71" t="n">
        <v>3</v>
      </c>
      <c r="G3755" s="72" t="n">
        <v>397.64</v>
      </c>
      <c r="H3755" s="72" t="n">
        <v>397.64</v>
      </c>
      <c r="I3755" s="71" t="n">
        <f aca="false">IF(B3755&gt;=Settings!$B$23,1,0)</f>
        <v>0</v>
      </c>
      <c r="J3755" s="71" t="n">
        <v>1</v>
      </c>
      <c r="K3755" s="71" t="n">
        <f aca="false">F3755*I3755*J3755</f>
        <v>0</v>
      </c>
      <c r="L3755" s="71" t="n">
        <f aca="false">E3755*I3755*J3755</f>
        <v>0</v>
      </c>
      <c r="M3755" s="72" t="n">
        <f aca="false">G3755*I3755*J3755</f>
        <v>0</v>
      </c>
      <c r="N3755" s="72" t="n">
        <f aca="false">D3755*I3755*J3755</f>
        <v>-0</v>
      </c>
      <c r="O3755" s="71" t="n">
        <f aca="false">F3755*J3755</f>
        <v>3</v>
      </c>
      <c r="P3755" s="71" t="n">
        <f aca="false">E3755*J3755</f>
        <v>0</v>
      </c>
    </row>
    <row r="3756" customFormat="false" ht="15" hidden="false" customHeight="false" outlineLevel="0" collapsed="false">
      <c r="A3756" s="71" t="s">
        <v>60</v>
      </c>
      <c r="B3756" s="71" t="s">
        <v>49</v>
      </c>
      <c r="C3756" s="71" t="s">
        <v>1034</v>
      </c>
      <c r="D3756" s="72" t="n">
        <v>26.85</v>
      </c>
      <c r="E3756" s="71" t="n">
        <v>3</v>
      </c>
      <c r="F3756" s="71" t="n">
        <v>22</v>
      </c>
      <c r="G3756" s="72" t="n">
        <v>196.9</v>
      </c>
      <c r="H3756" s="72" t="n">
        <v>170.05</v>
      </c>
      <c r="I3756" s="71" t="n">
        <f aca="false">IF(B3756&gt;=Settings!$B$23,1,0)</f>
        <v>0</v>
      </c>
      <c r="J3756" s="71" t="n">
        <v>1</v>
      </c>
      <c r="K3756" s="71" t="n">
        <f aca="false">F3756*I3756*J3756</f>
        <v>0</v>
      </c>
      <c r="L3756" s="71" t="n">
        <f aca="false">E3756*I3756*J3756</f>
        <v>0</v>
      </c>
      <c r="M3756" s="72" t="n">
        <f aca="false">G3756*I3756*J3756</f>
        <v>0</v>
      </c>
      <c r="N3756" s="72" t="n">
        <f aca="false">D3756*I3756*J3756</f>
        <v>0</v>
      </c>
      <c r="O3756" s="71" t="n">
        <f aca="false">F3756*J3756</f>
        <v>22</v>
      </c>
      <c r="P3756" s="71" t="n">
        <f aca="false">E3756*J3756</f>
        <v>3</v>
      </c>
    </row>
    <row r="3757" customFormat="false" ht="15" hidden="false" customHeight="false" outlineLevel="0" collapsed="false">
      <c r="A3757" s="71" t="s">
        <v>63</v>
      </c>
      <c r="B3757" s="71" t="s">
        <v>49</v>
      </c>
      <c r="C3757" s="71" t="s">
        <v>1154</v>
      </c>
      <c r="D3757" s="72" t="n">
        <v>0</v>
      </c>
      <c r="E3757" s="71" t="n">
        <v>0</v>
      </c>
      <c r="F3757" s="71" t="n">
        <v>0</v>
      </c>
      <c r="G3757" s="72" t="n">
        <v>0</v>
      </c>
      <c r="H3757" s="72" t="n">
        <v>0</v>
      </c>
      <c r="I3757" s="71" t="n">
        <f aca="false">IF(B3757&gt;=Settings!$B$23,1,0)</f>
        <v>0</v>
      </c>
      <c r="J3757" s="71" t="n">
        <v>0</v>
      </c>
      <c r="K3757" s="71" t="n">
        <f aca="false">F3757*I3757*J3757</f>
        <v>0</v>
      </c>
      <c r="L3757" s="71" t="n">
        <f aca="false">E3757*I3757*J3757</f>
        <v>0</v>
      </c>
      <c r="M3757" s="72" t="n">
        <f aca="false">G3757*I3757*J3757</f>
        <v>0</v>
      </c>
      <c r="N3757" s="72" t="n">
        <f aca="false">D3757*I3757*J3757</f>
        <v>-0</v>
      </c>
      <c r="O3757" s="71" t="n">
        <f aca="false">F3757*J3757</f>
        <v>0</v>
      </c>
      <c r="P3757" s="71" t="n">
        <f aca="false">E3757*J3757</f>
        <v>0</v>
      </c>
    </row>
    <row r="3758" customFormat="false" ht="15" hidden="false" customHeight="false" outlineLevel="0" collapsed="false">
      <c r="A3758" s="71" t="s">
        <v>59</v>
      </c>
      <c r="B3758" s="71" t="s">
        <v>50</v>
      </c>
      <c r="C3758" s="71" t="s">
        <v>1435</v>
      </c>
      <c r="D3758" s="72" t="n">
        <v>0</v>
      </c>
      <c r="E3758" s="71" t="n">
        <v>0</v>
      </c>
      <c r="F3758" s="71" t="n">
        <v>7</v>
      </c>
      <c r="G3758" s="72" t="n">
        <v>461.555</v>
      </c>
      <c r="H3758" s="72" t="n">
        <v>461.555</v>
      </c>
      <c r="I3758" s="71" t="n">
        <f aca="false">IF(B3758&gt;=Settings!$B$23,1,0)</f>
        <v>0</v>
      </c>
      <c r="J3758" s="71" t="n">
        <v>1</v>
      </c>
      <c r="K3758" s="71" t="n">
        <f aca="false">F3758*I3758*J3758</f>
        <v>0</v>
      </c>
      <c r="L3758" s="71" t="n">
        <f aca="false">E3758*I3758*J3758</f>
        <v>0</v>
      </c>
      <c r="M3758" s="72" t="n">
        <f aca="false">G3758*I3758*J3758</f>
        <v>0</v>
      </c>
      <c r="N3758" s="72" t="n">
        <f aca="false">D3758*I3758*J3758</f>
        <v>-0</v>
      </c>
      <c r="O3758" s="71" t="n">
        <f aca="false">F3758*J3758</f>
        <v>7</v>
      </c>
      <c r="P3758" s="71" t="n">
        <f aca="false">E3758*J3758</f>
        <v>0</v>
      </c>
    </row>
    <row r="3759" customFormat="false" ht="15" hidden="false" customHeight="false" outlineLevel="0" collapsed="false">
      <c r="A3759" s="71" t="s">
        <v>60</v>
      </c>
      <c r="B3759" s="71" t="s">
        <v>50</v>
      </c>
      <c r="C3759" s="71" t="s">
        <v>1087</v>
      </c>
      <c r="D3759" s="72" t="n">
        <v>680.61</v>
      </c>
      <c r="E3759" s="71" t="n">
        <v>8</v>
      </c>
      <c r="F3759" s="71" t="n">
        <v>250</v>
      </c>
      <c r="G3759" s="72" t="n">
        <v>27082.5</v>
      </c>
      <c r="H3759" s="72" t="n">
        <v>23029.73</v>
      </c>
      <c r="I3759" s="71" t="n">
        <f aca="false">IF(B3759&gt;=Settings!$B$23,1,0)</f>
        <v>0</v>
      </c>
      <c r="J3759" s="71" t="n">
        <v>1</v>
      </c>
      <c r="K3759" s="71" t="n">
        <f aca="false">F3759*I3759*J3759</f>
        <v>0</v>
      </c>
      <c r="L3759" s="71" t="n">
        <f aca="false">E3759*I3759*J3759</f>
        <v>0</v>
      </c>
      <c r="M3759" s="72" t="n">
        <f aca="false">G3759*I3759*J3759</f>
        <v>0</v>
      </c>
      <c r="N3759" s="72" t="n">
        <f aca="false">D3759*I3759*J3759</f>
        <v>0</v>
      </c>
      <c r="O3759" s="71" t="n">
        <f aca="false">F3759*J3759</f>
        <v>250</v>
      </c>
      <c r="P3759" s="71" t="n">
        <f aca="false">E3759*J3759</f>
        <v>8</v>
      </c>
    </row>
    <row r="3760" customFormat="false" ht="15" hidden="false" customHeight="false" outlineLevel="0" collapsed="false">
      <c r="A3760" s="71" t="s">
        <v>59</v>
      </c>
      <c r="B3760" s="71" t="s">
        <v>50</v>
      </c>
      <c r="C3760" s="71" t="s">
        <v>1406</v>
      </c>
      <c r="D3760" s="72" t="n">
        <v>0</v>
      </c>
      <c r="E3760" s="71" t="n">
        <v>0</v>
      </c>
      <c r="F3760" s="71" t="n">
        <v>19</v>
      </c>
      <c r="G3760" s="72" t="n">
        <v>3029.06</v>
      </c>
      <c r="H3760" s="72" t="n">
        <v>3029.06</v>
      </c>
      <c r="I3760" s="71" t="n">
        <f aca="false">IF(B3760&gt;=Settings!$B$23,1,0)</f>
        <v>0</v>
      </c>
      <c r="J3760" s="71" t="n">
        <v>1</v>
      </c>
      <c r="K3760" s="71" t="n">
        <f aca="false">F3760*I3760*J3760</f>
        <v>0</v>
      </c>
      <c r="L3760" s="71" t="n">
        <f aca="false">E3760*I3760*J3760</f>
        <v>0</v>
      </c>
      <c r="M3760" s="72" t="n">
        <f aca="false">G3760*I3760*J3760</f>
        <v>0</v>
      </c>
      <c r="N3760" s="72" t="n">
        <f aca="false">D3760*I3760*J3760</f>
        <v>-0</v>
      </c>
      <c r="O3760" s="71" t="n">
        <f aca="false">F3760*J3760</f>
        <v>19</v>
      </c>
      <c r="P3760" s="71" t="n">
        <f aca="false">E3760*J3760</f>
        <v>0</v>
      </c>
    </row>
    <row r="3761" customFormat="false" ht="15" hidden="false" customHeight="false" outlineLevel="0" collapsed="false">
      <c r="A3761" s="71" t="s">
        <v>60</v>
      </c>
      <c r="B3761" s="71" t="s">
        <v>50</v>
      </c>
      <c r="C3761" s="71" t="s">
        <v>579</v>
      </c>
      <c r="D3761" s="72" t="n">
        <v>149.95</v>
      </c>
      <c r="E3761" s="71" t="n">
        <v>1</v>
      </c>
      <c r="F3761" s="71" t="n">
        <v>15</v>
      </c>
      <c r="G3761" s="72" t="n">
        <v>1934.25</v>
      </c>
      <c r="H3761" s="72" t="n">
        <v>1631.38</v>
      </c>
      <c r="I3761" s="71" t="n">
        <f aca="false">IF(B3761&gt;=Settings!$B$23,1,0)</f>
        <v>0</v>
      </c>
      <c r="J3761" s="71" t="n">
        <v>1</v>
      </c>
      <c r="K3761" s="71" t="n">
        <f aca="false">F3761*I3761*J3761</f>
        <v>0</v>
      </c>
      <c r="L3761" s="71" t="n">
        <f aca="false">E3761*I3761*J3761</f>
        <v>0</v>
      </c>
      <c r="M3761" s="72" t="n">
        <f aca="false">G3761*I3761*J3761</f>
        <v>0</v>
      </c>
      <c r="N3761" s="72" t="n">
        <f aca="false">D3761*I3761*J3761</f>
        <v>0</v>
      </c>
      <c r="O3761" s="71" t="n">
        <f aca="false">F3761*J3761</f>
        <v>15</v>
      </c>
      <c r="P3761" s="71" t="n">
        <f aca="false">E3761*J3761</f>
        <v>1</v>
      </c>
    </row>
    <row r="3762" customFormat="false" ht="15" hidden="false" customHeight="false" outlineLevel="0" collapsed="false">
      <c r="A3762" s="71" t="s">
        <v>60</v>
      </c>
      <c r="B3762" s="71" t="s">
        <v>50</v>
      </c>
      <c r="C3762" s="71" t="s">
        <v>138</v>
      </c>
      <c r="D3762" s="72" t="n">
        <v>1745.37</v>
      </c>
      <c r="E3762" s="71" t="n">
        <v>19</v>
      </c>
      <c r="F3762" s="71" t="n">
        <v>294</v>
      </c>
      <c r="G3762" s="72" t="n">
        <v>30030.3</v>
      </c>
      <c r="H3762" s="72" t="n">
        <v>24861.71</v>
      </c>
      <c r="I3762" s="71" t="n">
        <f aca="false">IF(B3762&gt;=Settings!$B$23,1,0)</f>
        <v>0</v>
      </c>
      <c r="J3762" s="71" t="n">
        <v>1</v>
      </c>
      <c r="K3762" s="71" t="n">
        <f aca="false">F3762*I3762*J3762</f>
        <v>0</v>
      </c>
      <c r="L3762" s="71" t="n">
        <f aca="false">E3762*I3762*J3762</f>
        <v>0</v>
      </c>
      <c r="M3762" s="72" t="n">
        <f aca="false">G3762*I3762*J3762</f>
        <v>0</v>
      </c>
      <c r="N3762" s="72" t="n">
        <f aca="false">D3762*I3762*J3762</f>
        <v>0</v>
      </c>
      <c r="O3762" s="71" t="n">
        <f aca="false">F3762*J3762</f>
        <v>294</v>
      </c>
      <c r="P3762" s="71" t="n">
        <f aca="false">E3762*J3762</f>
        <v>19</v>
      </c>
    </row>
    <row r="3763" customFormat="false" ht="15" hidden="false" customHeight="false" outlineLevel="0" collapsed="false">
      <c r="A3763" s="71" t="s">
        <v>61</v>
      </c>
      <c r="B3763" s="71" t="s">
        <v>50</v>
      </c>
      <c r="C3763" s="71" t="s">
        <v>151</v>
      </c>
      <c r="D3763" s="72" t="n">
        <v>129.95</v>
      </c>
      <c r="E3763" s="71" t="n">
        <v>1</v>
      </c>
      <c r="F3763" s="71" t="n">
        <v>10</v>
      </c>
      <c r="G3763" s="72" t="n">
        <v>1288.61</v>
      </c>
      <c r="H3763" s="72" t="n">
        <v>1119.69</v>
      </c>
      <c r="I3763" s="71" t="n">
        <f aca="false">IF(B3763&gt;=Settings!$B$23,1,0)</f>
        <v>0</v>
      </c>
      <c r="J3763" s="71" t="n">
        <v>1</v>
      </c>
      <c r="K3763" s="71" t="n">
        <f aca="false">F3763*I3763*J3763</f>
        <v>0</v>
      </c>
      <c r="L3763" s="71" t="n">
        <f aca="false">E3763*I3763*J3763</f>
        <v>0</v>
      </c>
      <c r="M3763" s="72" t="n">
        <f aca="false">G3763*I3763*J3763</f>
        <v>0</v>
      </c>
      <c r="N3763" s="72" t="n">
        <f aca="false">D3763*I3763*J3763</f>
        <v>0</v>
      </c>
      <c r="O3763" s="71" t="n">
        <f aca="false">F3763*J3763</f>
        <v>10</v>
      </c>
      <c r="P3763" s="71" t="n">
        <f aca="false">E3763*J3763</f>
        <v>1</v>
      </c>
    </row>
    <row r="3764" customFormat="false" ht="15" hidden="false" customHeight="false" outlineLevel="0" collapsed="false">
      <c r="A3764" s="71" t="s">
        <v>63</v>
      </c>
      <c r="B3764" s="71" t="s">
        <v>50</v>
      </c>
      <c r="C3764" s="71" t="s">
        <v>2186</v>
      </c>
      <c r="D3764" s="72" t="n">
        <v>0</v>
      </c>
      <c r="E3764" s="71" t="n">
        <v>0</v>
      </c>
      <c r="F3764" s="71" t="n">
        <v>1</v>
      </c>
      <c r="G3764" s="72" t="n">
        <v>54.95</v>
      </c>
      <c r="H3764" s="72" t="n">
        <v>54.95</v>
      </c>
      <c r="I3764" s="71" t="n">
        <f aca="false">IF(B3764&gt;=Settings!$B$23,1,0)</f>
        <v>0</v>
      </c>
      <c r="J3764" s="71" t="n">
        <v>1</v>
      </c>
      <c r="K3764" s="71" t="n">
        <f aca="false">F3764*I3764*J3764</f>
        <v>0</v>
      </c>
      <c r="L3764" s="71" t="n">
        <f aca="false">E3764*I3764*J3764</f>
        <v>0</v>
      </c>
      <c r="M3764" s="72" t="n">
        <f aca="false">G3764*I3764*J3764</f>
        <v>0</v>
      </c>
      <c r="N3764" s="72" t="n">
        <f aca="false">D3764*I3764*J3764</f>
        <v>-0</v>
      </c>
      <c r="O3764" s="71" t="n">
        <f aca="false">F3764*J3764</f>
        <v>1</v>
      </c>
      <c r="P3764" s="71" t="n">
        <f aca="false">E3764*J3764</f>
        <v>0</v>
      </c>
    </row>
    <row r="3765" customFormat="false" ht="15" hidden="false" customHeight="false" outlineLevel="0" collapsed="false">
      <c r="A3765" s="71" t="s">
        <v>61</v>
      </c>
      <c r="B3765" s="71" t="s">
        <v>50</v>
      </c>
      <c r="C3765" s="71" t="s">
        <v>1138</v>
      </c>
      <c r="D3765" s="72" t="n">
        <v>0</v>
      </c>
      <c r="E3765" s="71" t="n">
        <v>0</v>
      </c>
      <c r="F3765" s="71" t="n">
        <v>3</v>
      </c>
      <c r="G3765" s="72" t="n">
        <v>177.15</v>
      </c>
      <c r="H3765" s="72" t="n">
        <v>177.15</v>
      </c>
      <c r="I3765" s="71" t="n">
        <f aca="false">IF(B3765&gt;=Settings!$B$23,1,0)</f>
        <v>0</v>
      </c>
      <c r="J3765" s="71" t="n">
        <v>1</v>
      </c>
      <c r="K3765" s="71" t="n">
        <f aca="false">F3765*I3765*J3765</f>
        <v>0</v>
      </c>
      <c r="L3765" s="71" t="n">
        <f aca="false">E3765*I3765*J3765</f>
        <v>0</v>
      </c>
      <c r="M3765" s="72" t="n">
        <f aca="false">G3765*I3765*J3765</f>
        <v>0</v>
      </c>
      <c r="N3765" s="72" t="n">
        <f aca="false">D3765*I3765*J3765</f>
        <v>-0</v>
      </c>
      <c r="O3765" s="71" t="n">
        <f aca="false">F3765*J3765</f>
        <v>3</v>
      </c>
      <c r="P3765" s="71" t="n">
        <f aca="false">E3765*J3765</f>
        <v>0</v>
      </c>
    </row>
    <row r="3766" customFormat="false" ht="15" hidden="false" customHeight="false" outlineLevel="0" collapsed="false">
      <c r="A3766" s="71" t="s">
        <v>60</v>
      </c>
      <c r="B3766" s="71" t="s">
        <v>50</v>
      </c>
      <c r="C3766" s="71" t="s">
        <v>595</v>
      </c>
      <c r="D3766" s="72" t="n">
        <v>390.53</v>
      </c>
      <c r="E3766" s="71" t="n">
        <v>11</v>
      </c>
      <c r="F3766" s="71" t="n">
        <v>301</v>
      </c>
      <c r="G3766" s="72" t="n">
        <v>12244.95</v>
      </c>
      <c r="H3766" s="72" t="n">
        <v>10324.19</v>
      </c>
      <c r="I3766" s="71" t="n">
        <f aca="false">IF(B3766&gt;=Settings!$B$23,1,0)</f>
        <v>0</v>
      </c>
      <c r="J3766" s="71" t="n">
        <v>1</v>
      </c>
      <c r="K3766" s="71" t="n">
        <f aca="false">F3766*I3766*J3766</f>
        <v>0</v>
      </c>
      <c r="L3766" s="71" t="n">
        <f aca="false">E3766*I3766*J3766</f>
        <v>0</v>
      </c>
      <c r="M3766" s="72" t="n">
        <f aca="false">G3766*I3766*J3766</f>
        <v>0</v>
      </c>
      <c r="N3766" s="72" t="n">
        <f aca="false">D3766*I3766*J3766</f>
        <v>0</v>
      </c>
      <c r="O3766" s="71" t="n">
        <f aca="false">F3766*J3766</f>
        <v>301</v>
      </c>
      <c r="P3766" s="71" t="n">
        <f aca="false">E3766*J3766</f>
        <v>11</v>
      </c>
    </row>
    <row r="3767" customFormat="false" ht="15" hidden="false" customHeight="false" outlineLevel="0" collapsed="false">
      <c r="A3767" s="71" t="s">
        <v>59</v>
      </c>
      <c r="B3767" s="71" t="s">
        <v>50</v>
      </c>
      <c r="C3767" s="71" t="s">
        <v>1285</v>
      </c>
      <c r="D3767" s="72" t="n">
        <v>0</v>
      </c>
      <c r="E3767" s="71" t="n">
        <v>0</v>
      </c>
      <c r="F3767" s="71" t="n">
        <v>9</v>
      </c>
      <c r="G3767" s="72" t="n">
        <v>930.387</v>
      </c>
      <c r="H3767" s="72" t="n">
        <v>930.387</v>
      </c>
      <c r="I3767" s="71" t="n">
        <f aca="false">IF(B3767&gt;=Settings!$B$23,1,0)</f>
        <v>0</v>
      </c>
      <c r="J3767" s="71" t="n">
        <v>1</v>
      </c>
      <c r="K3767" s="71" t="n">
        <f aca="false">F3767*I3767*J3767</f>
        <v>0</v>
      </c>
      <c r="L3767" s="71" t="n">
        <f aca="false">E3767*I3767*J3767</f>
        <v>0</v>
      </c>
      <c r="M3767" s="72" t="n">
        <f aca="false">G3767*I3767*J3767</f>
        <v>0</v>
      </c>
      <c r="N3767" s="72" t="n">
        <f aca="false">D3767*I3767*J3767</f>
        <v>-0</v>
      </c>
      <c r="O3767" s="71" t="n">
        <f aca="false">F3767*J3767</f>
        <v>9</v>
      </c>
      <c r="P3767" s="71" t="n">
        <f aca="false">E3767*J3767</f>
        <v>0</v>
      </c>
    </row>
    <row r="3768" customFormat="false" ht="15" hidden="false" customHeight="false" outlineLevel="0" collapsed="false">
      <c r="A3768" s="71" t="s">
        <v>59</v>
      </c>
      <c r="B3768" s="71" t="s">
        <v>50</v>
      </c>
      <c r="C3768" s="71" t="s">
        <v>1076</v>
      </c>
      <c r="D3768" s="72" t="n">
        <v>0</v>
      </c>
      <c r="E3768" s="71" t="n">
        <v>0</v>
      </c>
      <c r="F3768" s="71" t="n">
        <v>105</v>
      </c>
      <c r="G3768" s="72" t="n">
        <v>12332.981</v>
      </c>
      <c r="H3768" s="72" t="n">
        <v>12332.981</v>
      </c>
      <c r="I3768" s="71" t="n">
        <f aca="false">IF(B3768&gt;=Settings!$B$23,1,0)</f>
        <v>0</v>
      </c>
      <c r="J3768" s="71" t="n">
        <v>1</v>
      </c>
      <c r="K3768" s="71" t="n">
        <f aca="false">F3768*I3768*J3768</f>
        <v>0</v>
      </c>
      <c r="L3768" s="71" t="n">
        <f aca="false">E3768*I3768*J3768</f>
        <v>0</v>
      </c>
      <c r="M3768" s="72" t="n">
        <f aca="false">G3768*I3768*J3768</f>
        <v>0</v>
      </c>
      <c r="N3768" s="72" t="n">
        <f aca="false">D3768*I3768*J3768</f>
        <v>-0</v>
      </c>
      <c r="O3768" s="71" t="n">
        <f aca="false">F3768*J3768</f>
        <v>105</v>
      </c>
      <c r="P3768" s="71" t="n">
        <f aca="false">E3768*J3768</f>
        <v>0</v>
      </c>
    </row>
    <row r="3769" customFormat="false" ht="15" hidden="false" customHeight="false" outlineLevel="0" collapsed="false">
      <c r="A3769" s="71" t="s">
        <v>59</v>
      </c>
      <c r="B3769" s="71" t="s">
        <v>50</v>
      </c>
      <c r="C3769" s="71" t="s">
        <v>116</v>
      </c>
      <c r="D3769" s="72" t="n">
        <v>0</v>
      </c>
      <c r="E3769" s="71" t="n">
        <v>0</v>
      </c>
      <c r="F3769" s="71" t="n">
        <v>23</v>
      </c>
      <c r="G3769" s="72" t="n">
        <v>4217.383</v>
      </c>
      <c r="H3769" s="72" t="n">
        <v>4217.383</v>
      </c>
      <c r="I3769" s="71" t="n">
        <f aca="false">IF(B3769&gt;=Settings!$B$23,1,0)</f>
        <v>0</v>
      </c>
      <c r="J3769" s="71" t="n">
        <v>1</v>
      </c>
      <c r="K3769" s="71" t="n">
        <f aca="false">F3769*I3769*J3769</f>
        <v>0</v>
      </c>
      <c r="L3769" s="71" t="n">
        <f aca="false">E3769*I3769*J3769</f>
        <v>0</v>
      </c>
      <c r="M3769" s="72" t="n">
        <f aca="false">G3769*I3769*J3769</f>
        <v>0</v>
      </c>
      <c r="N3769" s="72" t="n">
        <f aca="false">D3769*I3769*J3769</f>
        <v>-0</v>
      </c>
      <c r="O3769" s="71" t="n">
        <f aca="false">F3769*J3769</f>
        <v>23</v>
      </c>
      <c r="P3769" s="71" t="n">
        <f aca="false">E3769*J3769</f>
        <v>0</v>
      </c>
    </row>
    <row r="3770" customFormat="false" ht="15" hidden="false" customHeight="false" outlineLevel="0" collapsed="false">
      <c r="A3770" s="71" t="s">
        <v>59</v>
      </c>
      <c r="B3770" s="71" t="s">
        <v>50</v>
      </c>
      <c r="C3770" s="71" t="s">
        <v>2141</v>
      </c>
      <c r="D3770" s="72" t="n">
        <v>0</v>
      </c>
      <c r="E3770" s="71" t="n">
        <v>0</v>
      </c>
      <c r="F3770" s="71" t="n">
        <v>4</v>
      </c>
      <c r="G3770" s="72" t="n">
        <v>660.8</v>
      </c>
      <c r="H3770" s="72" t="n">
        <v>660.8</v>
      </c>
      <c r="I3770" s="71" t="n">
        <f aca="false">IF(B3770&gt;=Settings!$B$23,1,0)</f>
        <v>0</v>
      </c>
      <c r="J3770" s="71" t="n">
        <v>1</v>
      </c>
      <c r="K3770" s="71" t="n">
        <f aca="false">F3770*I3770*J3770</f>
        <v>0</v>
      </c>
      <c r="L3770" s="71" t="n">
        <f aca="false">E3770*I3770*J3770</f>
        <v>0</v>
      </c>
      <c r="M3770" s="72" t="n">
        <f aca="false">G3770*I3770*J3770</f>
        <v>0</v>
      </c>
      <c r="N3770" s="72" t="n">
        <f aca="false">D3770*I3770*J3770</f>
        <v>-0</v>
      </c>
      <c r="O3770" s="71" t="n">
        <f aca="false">F3770*J3770</f>
        <v>4</v>
      </c>
      <c r="P3770" s="71" t="n">
        <f aca="false">E3770*J3770</f>
        <v>0</v>
      </c>
    </row>
    <row r="3771" customFormat="false" ht="15" hidden="false" customHeight="false" outlineLevel="0" collapsed="false">
      <c r="A3771" s="71" t="s">
        <v>61</v>
      </c>
      <c r="B3771" s="71" t="s">
        <v>50</v>
      </c>
      <c r="C3771" s="71" t="s">
        <v>1213</v>
      </c>
      <c r="D3771" s="72" t="n">
        <v>0</v>
      </c>
      <c r="E3771" s="71" t="n">
        <v>0</v>
      </c>
      <c r="F3771" s="71" t="n">
        <v>6</v>
      </c>
      <c r="G3771" s="72" t="n">
        <v>704.27</v>
      </c>
      <c r="H3771" s="72" t="n">
        <v>704.27</v>
      </c>
      <c r="I3771" s="71" t="n">
        <f aca="false">IF(B3771&gt;=Settings!$B$23,1,0)</f>
        <v>0</v>
      </c>
      <c r="J3771" s="71" t="n">
        <v>1</v>
      </c>
      <c r="K3771" s="71" t="n">
        <f aca="false">F3771*I3771*J3771</f>
        <v>0</v>
      </c>
      <c r="L3771" s="71" t="n">
        <f aca="false">E3771*I3771*J3771</f>
        <v>0</v>
      </c>
      <c r="M3771" s="72" t="n">
        <f aca="false">G3771*I3771*J3771</f>
        <v>0</v>
      </c>
      <c r="N3771" s="72" t="n">
        <f aca="false">D3771*I3771*J3771</f>
        <v>-0</v>
      </c>
      <c r="O3771" s="71" t="n">
        <f aca="false">F3771*J3771</f>
        <v>6</v>
      </c>
      <c r="P3771" s="71" t="n">
        <f aca="false">E3771*J3771</f>
        <v>0</v>
      </c>
    </row>
    <row r="3772" customFormat="false" ht="15" hidden="false" customHeight="false" outlineLevel="0" collapsed="false">
      <c r="A3772" s="71" t="s">
        <v>59</v>
      </c>
      <c r="B3772" s="71" t="s">
        <v>50</v>
      </c>
      <c r="C3772" s="71" t="s">
        <v>621</v>
      </c>
      <c r="D3772" s="72" t="n">
        <v>0</v>
      </c>
      <c r="E3772" s="71" t="n">
        <v>0</v>
      </c>
      <c r="F3772" s="71" t="n">
        <v>47</v>
      </c>
      <c r="G3772" s="72" t="n">
        <v>4733.094</v>
      </c>
      <c r="H3772" s="72" t="n">
        <v>4733.094</v>
      </c>
      <c r="I3772" s="71" t="n">
        <f aca="false">IF(B3772&gt;=Settings!$B$23,1,0)</f>
        <v>0</v>
      </c>
      <c r="J3772" s="71" t="n">
        <v>1</v>
      </c>
      <c r="K3772" s="71" t="n">
        <f aca="false">F3772*I3772*J3772</f>
        <v>0</v>
      </c>
      <c r="L3772" s="71" t="n">
        <f aca="false">E3772*I3772*J3772</f>
        <v>0</v>
      </c>
      <c r="M3772" s="72" t="n">
        <f aca="false">G3772*I3772*J3772</f>
        <v>0</v>
      </c>
      <c r="N3772" s="72" t="n">
        <f aca="false">D3772*I3772*J3772</f>
        <v>-0</v>
      </c>
      <c r="O3772" s="71" t="n">
        <f aca="false">F3772*J3772</f>
        <v>47</v>
      </c>
      <c r="P3772" s="71" t="n">
        <f aca="false">E3772*J3772</f>
        <v>0</v>
      </c>
    </row>
    <row r="3773" customFormat="false" ht="15" hidden="false" customHeight="false" outlineLevel="0" collapsed="false">
      <c r="A3773" s="71" t="s">
        <v>61</v>
      </c>
      <c r="B3773" s="71" t="s">
        <v>50</v>
      </c>
      <c r="C3773" s="71" t="s">
        <v>1093</v>
      </c>
      <c r="D3773" s="72" t="n">
        <v>0</v>
      </c>
      <c r="E3773" s="71" t="n">
        <v>0</v>
      </c>
      <c r="F3773" s="71" t="n">
        <v>1</v>
      </c>
      <c r="G3773" s="72" t="n">
        <v>113.59</v>
      </c>
      <c r="H3773" s="72" t="n">
        <v>113.59</v>
      </c>
      <c r="I3773" s="71" t="n">
        <f aca="false">IF(B3773&gt;=Settings!$B$23,1,0)</f>
        <v>0</v>
      </c>
      <c r="J3773" s="71" t="n">
        <v>1</v>
      </c>
      <c r="K3773" s="71" t="n">
        <f aca="false">F3773*I3773*J3773</f>
        <v>0</v>
      </c>
      <c r="L3773" s="71" t="n">
        <f aca="false">E3773*I3773*J3773</f>
        <v>0</v>
      </c>
      <c r="M3773" s="72" t="n">
        <f aca="false">G3773*I3773*J3773</f>
        <v>0</v>
      </c>
      <c r="N3773" s="72" t="n">
        <f aca="false">D3773*I3773*J3773</f>
        <v>-0</v>
      </c>
      <c r="O3773" s="71" t="n">
        <f aca="false">F3773*J3773</f>
        <v>1</v>
      </c>
      <c r="P3773" s="71" t="n">
        <f aca="false">E3773*J3773</f>
        <v>0</v>
      </c>
    </row>
    <row r="3774" customFormat="false" ht="15" hidden="false" customHeight="false" outlineLevel="0" collapsed="false">
      <c r="A3774" s="71" t="s">
        <v>60</v>
      </c>
      <c r="B3774" s="71" t="s">
        <v>50</v>
      </c>
      <c r="C3774" s="71" t="s">
        <v>2187</v>
      </c>
      <c r="D3774" s="72" t="n">
        <v>0</v>
      </c>
      <c r="E3774" s="71" t="n">
        <v>0</v>
      </c>
      <c r="F3774" s="71" t="n">
        <v>10</v>
      </c>
      <c r="G3774" s="72" t="n">
        <v>1264.5</v>
      </c>
      <c r="H3774" s="72" t="n">
        <v>1074.88</v>
      </c>
      <c r="I3774" s="71" t="n">
        <f aca="false">IF(B3774&gt;=Settings!$B$23,1,0)</f>
        <v>0</v>
      </c>
      <c r="J3774" s="71" t="n">
        <v>1</v>
      </c>
      <c r="K3774" s="71" t="n">
        <f aca="false">F3774*I3774*J3774</f>
        <v>0</v>
      </c>
      <c r="L3774" s="71" t="n">
        <f aca="false">E3774*I3774*J3774</f>
        <v>0</v>
      </c>
      <c r="M3774" s="72" t="n">
        <f aca="false">G3774*I3774*J3774</f>
        <v>0</v>
      </c>
      <c r="N3774" s="72" t="n">
        <f aca="false">D3774*I3774*J3774</f>
        <v>-0</v>
      </c>
      <c r="O3774" s="71" t="n">
        <f aca="false">F3774*J3774</f>
        <v>10</v>
      </c>
      <c r="P3774" s="71" t="n">
        <f aca="false">E3774*J3774</f>
        <v>0</v>
      </c>
    </row>
    <row r="3775" customFormat="false" ht="15" hidden="false" customHeight="false" outlineLevel="0" collapsed="false">
      <c r="A3775" s="71" t="s">
        <v>61</v>
      </c>
      <c r="B3775" s="71" t="s">
        <v>50</v>
      </c>
      <c r="C3775" s="71" t="s">
        <v>608</v>
      </c>
      <c r="D3775" s="72" t="n">
        <v>0</v>
      </c>
      <c r="E3775" s="71" t="n">
        <v>0</v>
      </c>
      <c r="F3775" s="71" t="n">
        <v>18</v>
      </c>
      <c r="G3775" s="72" t="n">
        <v>1430.97</v>
      </c>
      <c r="H3775" s="72" t="n">
        <v>1375.56</v>
      </c>
      <c r="I3775" s="71" t="n">
        <f aca="false">IF(B3775&gt;=Settings!$B$23,1,0)</f>
        <v>0</v>
      </c>
      <c r="J3775" s="71" t="n">
        <v>1</v>
      </c>
      <c r="K3775" s="71" t="n">
        <f aca="false">F3775*I3775*J3775</f>
        <v>0</v>
      </c>
      <c r="L3775" s="71" t="n">
        <f aca="false">E3775*I3775*J3775</f>
        <v>0</v>
      </c>
      <c r="M3775" s="72" t="n">
        <f aca="false">G3775*I3775*J3775</f>
        <v>0</v>
      </c>
      <c r="N3775" s="72" t="n">
        <f aca="false">D3775*I3775*J3775</f>
        <v>-0</v>
      </c>
      <c r="O3775" s="71" t="n">
        <f aca="false">F3775*J3775</f>
        <v>18</v>
      </c>
      <c r="P3775" s="71" t="n">
        <f aca="false">E3775*J3775</f>
        <v>0</v>
      </c>
    </row>
    <row r="3776" customFormat="false" ht="15" hidden="false" customHeight="false" outlineLevel="0" collapsed="false">
      <c r="A3776" s="71" t="s">
        <v>59</v>
      </c>
      <c r="B3776" s="71" t="s">
        <v>50</v>
      </c>
      <c r="C3776" s="71" t="s">
        <v>969</v>
      </c>
      <c r="D3776" s="72" t="n">
        <v>0</v>
      </c>
      <c r="E3776" s="71" t="n">
        <v>0</v>
      </c>
      <c r="F3776" s="71" t="n">
        <v>18</v>
      </c>
      <c r="G3776" s="72" t="n">
        <v>2290.66</v>
      </c>
      <c r="H3776" s="72" t="n">
        <v>2290.66</v>
      </c>
      <c r="I3776" s="71" t="n">
        <f aca="false">IF(B3776&gt;=Settings!$B$23,1,0)</f>
        <v>0</v>
      </c>
      <c r="J3776" s="71" t="n">
        <v>1</v>
      </c>
      <c r="K3776" s="71" t="n">
        <f aca="false">F3776*I3776*J3776</f>
        <v>0</v>
      </c>
      <c r="L3776" s="71" t="n">
        <f aca="false">E3776*I3776*J3776</f>
        <v>0</v>
      </c>
      <c r="M3776" s="72" t="n">
        <f aca="false">G3776*I3776*J3776</f>
        <v>0</v>
      </c>
      <c r="N3776" s="72" t="n">
        <f aca="false">D3776*I3776*J3776</f>
        <v>-0</v>
      </c>
      <c r="O3776" s="71" t="n">
        <f aca="false">F3776*J3776</f>
        <v>18</v>
      </c>
      <c r="P3776" s="71" t="n">
        <f aca="false">E3776*J3776</f>
        <v>0</v>
      </c>
    </row>
    <row r="3777" customFormat="false" ht="15" hidden="false" customHeight="false" outlineLevel="0" collapsed="false">
      <c r="A3777" s="71" t="s">
        <v>61</v>
      </c>
      <c r="B3777" s="71" t="s">
        <v>50</v>
      </c>
      <c r="C3777" s="71" t="s">
        <v>962</v>
      </c>
      <c r="D3777" s="72" t="n">
        <v>68.14</v>
      </c>
      <c r="E3777" s="71" t="n">
        <v>1</v>
      </c>
      <c r="F3777" s="71" t="n">
        <v>12</v>
      </c>
      <c r="G3777" s="72" t="n">
        <v>918.92</v>
      </c>
      <c r="H3777" s="72" t="n">
        <v>830.36</v>
      </c>
      <c r="I3777" s="71" t="n">
        <f aca="false">IF(B3777&gt;=Settings!$B$23,1,0)</f>
        <v>0</v>
      </c>
      <c r="J3777" s="71" t="n">
        <v>1</v>
      </c>
      <c r="K3777" s="71" t="n">
        <f aca="false">F3777*I3777*J3777</f>
        <v>0</v>
      </c>
      <c r="L3777" s="71" t="n">
        <f aca="false">E3777*I3777*J3777</f>
        <v>0</v>
      </c>
      <c r="M3777" s="72" t="n">
        <f aca="false">G3777*I3777*J3777</f>
        <v>0</v>
      </c>
      <c r="N3777" s="72" t="n">
        <f aca="false">D3777*I3777*J3777</f>
        <v>0</v>
      </c>
      <c r="O3777" s="71" t="n">
        <f aca="false">F3777*J3777</f>
        <v>12</v>
      </c>
      <c r="P3777" s="71" t="n">
        <f aca="false">E3777*J3777</f>
        <v>1</v>
      </c>
    </row>
    <row r="3778" customFormat="false" ht="15" hidden="false" customHeight="false" outlineLevel="0" collapsed="false">
      <c r="A3778" s="71" t="s">
        <v>62</v>
      </c>
      <c r="B3778" s="71" t="s">
        <v>50</v>
      </c>
      <c r="C3778" s="71" t="s">
        <v>1372</v>
      </c>
      <c r="D3778" s="72" t="n">
        <v>0</v>
      </c>
      <c r="E3778" s="71" t="n">
        <v>0</v>
      </c>
      <c r="F3778" s="71" t="n">
        <v>13</v>
      </c>
      <c r="G3778" s="72" t="n">
        <v>1165.35</v>
      </c>
      <c r="H3778" s="72" t="n">
        <v>1122.63</v>
      </c>
      <c r="I3778" s="71" t="n">
        <f aca="false">IF(B3778&gt;=Settings!$B$23,1,0)</f>
        <v>0</v>
      </c>
      <c r="J3778" s="71" t="n">
        <v>1</v>
      </c>
      <c r="K3778" s="71" t="n">
        <f aca="false">F3778*I3778*J3778</f>
        <v>0</v>
      </c>
      <c r="L3778" s="71" t="n">
        <f aca="false">E3778*I3778*J3778</f>
        <v>0</v>
      </c>
      <c r="M3778" s="72" t="n">
        <f aca="false">G3778*I3778*J3778</f>
        <v>0</v>
      </c>
      <c r="N3778" s="72" t="n">
        <f aca="false">D3778*I3778*J3778</f>
        <v>-0</v>
      </c>
      <c r="O3778" s="71" t="n">
        <f aca="false">F3778*J3778</f>
        <v>13</v>
      </c>
      <c r="P3778" s="71" t="n">
        <f aca="false">E3778*J3778</f>
        <v>0</v>
      </c>
    </row>
    <row r="3779" customFormat="false" ht="15" hidden="false" customHeight="false" outlineLevel="0" collapsed="false">
      <c r="A3779" s="71" t="s">
        <v>60</v>
      </c>
      <c r="B3779" s="71" t="s">
        <v>50</v>
      </c>
      <c r="C3779" s="71" t="s">
        <v>908</v>
      </c>
      <c r="D3779" s="72" t="n">
        <v>70.16</v>
      </c>
      <c r="E3779" s="71" t="n">
        <v>5</v>
      </c>
      <c r="F3779" s="71" t="n">
        <v>113</v>
      </c>
      <c r="G3779" s="72" t="n">
        <v>1802.35</v>
      </c>
      <c r="H3779" s="72" t="n">
        <v>1519.62</v>
      </c>
      <c r="I3779" s="71" t="n">
        <f aca="false">IF(B3779&gt;=Settings!$B$23,1,0)</f>
        <v>0</v>
      </c>
      <c r="J3779" s="71" t="n">
        <v>1</v>
      </c>
      <c r="K3779" s="71" t="n">
        <f aca="false">F3779*I3779*J3779</f>
        <v>0</v>
      </c>
      <c r="L3779" s="71" t="n">
        <f aca="false">E3779*I3779*J3779</f>
        <v>0</v>
      </c>
      <c r="M3779" s="72" t="n">
        <f aca="false">G3779*I3779*J3779</f>
        <v>0</v>
      </c>
      <c r="N3779" s="72" t="n">
        <f aca="false">D3779*I3779*J3779</f>
        <v>0</v>
      </c>
      <c r="O3779" s="71" t="n">
        <f aca="false">F3779*J3779</f>
        <v>113</v>
      </c>
      <c r="P3779" s="71" t="n">
        <f aca="false">E3779*J3779</f>
        <v>5</v>
      </c>
    </row>
    <row r="3780" customFormat="false" ht="15" hidden="false" customHeight="false" outlineLevel="0" collapsed="false">
      <c r="A3780" s="71" t="s">
        <v>60</v>
      </c>
      <c r="B3780" s="71" t="s">
        <v>50</v>
      </c>
      <c r="C3780" s="71" t="s">
        <v>1786</v>
      </c>
      <c r="D3780" s="72" t="n">
        <v>449.97</v>
      </c>
      <c r="E3780" s="71" t="n">
        <v>4</v>
      </c>
      <c r="F3780" s="71" t="n">
        <v>73</v>
      </c>
      <c r="G3780" s="72" t="n">
        <v>8807.35</v>
      </c>
      <c r="H3780" s="72" t="n">
        <v>7446.65</v>
      </c>
      <c r="I3780" s="71" t="n">
        <f aca="false">IF(B3780&gt;=Settings!$B$23,1,0)</f>
        <v>0</v>
      </c>
      <c r="J3780" s="71" t="n">
        <v>1</v>
      </c>
      <c r="K3780" s="71" t="n">
        <f aca="false">F3780*I3780*J3780</f>
        <v>0</v>
      </c>
      <c r="L3780" s="71" t="n">
        <f aca="false">E3780*I3780*J3780</f>
        <v>0</v>
      </c>
      <c r="M3780" s="72" t="n">
        <f aca="false">G3780*I3780*J3780</f>
        <v>0</v>
      </c>
      <c r="N3780" s="72" t="n">
        <f aca="false">D3780*I3780*J3780</f>
        <v>0</v>
      </c>
      <c r="O3780" s="71" t="n">
        <f aca="false">F3780*J3780</f>
        <v>73</v>
      </c>
      <c r="P3780" s="71" t="n">
        <f aca="false">E3780*J3780</f>
        <v>4</v>
      </c>
    </row>
    <row r="3781" customFormat="false" ht="15" hidden="false" customHeight="false" outlineLevel="0" collapsed="false">
      <c r="A3781" s="71" t="s">
        <v>61</v>
      </c>
      <c r="B3781" s="71" t="s">
        <v>50</v>
      </c>
      <c r="C3781" s="71" t="s">
        <v>963</v>
      </c>
      <c r="D3781" s="72" t="n">
        <v>0</v>
      </c>
      <c r="E3781" s="71" t="n">
        <v>0</v>
      </c>
      <c r="F3781" s="71" t="n">
        <v>6</v>
      </c>
      <c r="G3781" s="72" t="n">
        <v>936.1</v>
      </c>
      <c r="H3781" s="72" t="n">
        <v>889.77</v>
      </c>
      <c r="I3781" s="71" t="n">
        <f aca="false">IF(B3781&gt;=Settings!$B$23,1,0)</f>
        <v>0</v>
      </c>
      <c r="J3781" s="71" t="n">
        <v>1</v>
      </c>
      <c r="K3781" s="71" t="n">
        <f aca="false">F3781*I3781*J3781</f>
        <v>0</v>
      </c>
      <c r="L3781" s="71" t="n">
        <f aca="false">E3781*I3781*J3781</f>
        <v>0</v>
      </c>
      <c r="M3781" s="72" t="n">
        <f aca="false">G3781*I3781*J3781</f>
        <v>0</v>
      </c>
      <c r="N3781" s="72" t="n">
        <f aca="false">D3781*I3781*J3781</f>
        <v>-0</v>
      </c>
      <c r="O3781" s="71" t="n">
        <f aca="false">F3781*J3781</f>
        <v>6</v>
      </c>
      <c r="P3781" s="71" t="n">
        <f aca="false">E3781*J3781</f>
        <v>0</v>
      </c>
    </row>
    <row r="3782" customFormat="false" ht="15" hidden="false" customHeight="false" outlineLevel="0" collapsed="false">
      <c r="A3782" s="71" t="s">
        <v>61</v>
      </c>
      <c r="B3782" s="71" t="s">
        <v>50</v>
      </c>
      <c r="C3782" s="71" t="s">
        <v>148</v>
      </c>
      <c r="D3782" s="72" t="n">
        <v>0</v>
      </c>
      <c r="E3782" s="71" t="n">
        <v>0</v>
      </c>
      <c r="F3782" s="71" t="n">
        <v>3</v>
      </c>
      <c r="G3782" s="72" t="n">
        <v>337.77</v>
      </c>
      <c r="H3782" s="72" t="n">
        <v>320.89</v>
      </c>
      <c r="I3782" s="71" t="n">
        <f aca="false">IF(B3782&gt;=Settings!$B$23,1,0)</f>
        <v>0</v>
      </c>
      <c r="J3782" s="71" t="n">
        <v>1</v>
      </c>
      <c r="K3782" s="71" t="n">
        <f aca="false">F3782*I3782*J3782</f>
        <v>0</v>
      </c>
      <c r="L3782" s="71" t="n">
        <f aca="false">E3782*I3782*J3782</f>
        <v>0</v>
      </c>
      <c r="M3782" s="72" t="n">
        <f aca="false">G3782*I3782*J3782</f>
        <v>0</v>
      </c>
      <c r="N3782" s="72" t="n">
        <f aca="false">D3782*I3782*J3782</f>
        <v>-0</v>
      </c>
      <c r="O3782" s="71" t="n">
        <f aca="false">F3782*J3782</f>
        <v>3</v>
      </c>
      <c r="P3782" s="71" t="n">
        <f aca="false">E3782*J3782</f>
        <v>0</v>
      </c>
    </row>
    <row r="3783" customFormat="false" ht="15" hidden="false" customHeight="false" outlineLevel="0" collapsed="false">
      <c r="A3783" s="71" t="s">
        <v>59</v>
      </c>
      <c r="B3783" s="71" t="s">
        <v>50</v>
      </c>
      <c r="C3783" s="71" t="s">
        <v>962</v>
      </c>
      <c r="D3783" s="72" t="n">
        <v>0</v>
      </c>
      <c r="E3783" s="71" t="n">
        <v>0</v>
      </c>
      <c r="F3783" s="71" t="n">
        <v>22</v>
      </c>
      <c r="G3783" s="72" t="n">
        <v>1783.35</v>
      </c>
      <c r="H3783" s="72" t="n">
        <v>1783.35</v>
      </c>
      <c r="I3783" s="71" t="n">
        <f aca="false">IF(B3783&gt;=Settings!$B$23,1,0)</f>
        <v>0</v>
      </c>
      <c r="J3783" s="71" t="n">
        <v>1</v>
      </c>
      <c r="K3783" s="71" t="n">
        <f aca="false">F3783*I3783*J3783</f>
        <v>0</v>
      </c>
      <c r="L3783" s="71" t="n">
        <f aca="false">E3783*I3783*J3783</f>
        <v>0</v>
      </c>
      <c r="M3783" s="72" t="n">
        <f aca="false">G3783*I3783*J3783</f>
        <v>0</v>
      </c>
      <c r="N3783" s="72" t="n">
        <f aca="false">D3783*I3783*J3783</f>
        <v>-0</v>
      </c>
      <c r="O3783" s="71" t="n">
        <f aca="false">F3783*J3783</f>
        <v>22</v>
      </c>
      <c r="P3783" s="71" t="n">
        <f aca="false">E3783*J3783</f>
        <v>0</v>
      </c>
    </row>
    <row r="3784" customFormat="false" ht="15" hidden="false" customHeight="false" outlineLevel="0" collapsed="false">
      <c r="A3784" s="71" t="s">
        <v>60</v>
      </c>
      <c r="B3784" s="71" t="s">
        <v>50</v>
      </c>
      <c r="C3784" s="71" t="s">
        <v>2132</v>
      </c>
      <c r="D3784" s="72" t="n">
        <v>352.38</v>
      </c>
      <c r="E3784" s="71" t="n">
        <v>2</v>
      </c>
      <c r="F3784" s="71" t="n">
        <v>7</v>
      </c>
      <c r="G3784" s="72" t="n">
        <v>1368.6</v>
      </c>
      <c r="H3784" s="72" t="n">
        <v>836.41</v>
      </c>
      <c r="I3784" s="71" t="n">
        <f aca="false">IF(B3784&gt;=Settings!$B$23,1,0)</f>
        <v>0</v>
      </c>
      <c r="J3784" s="71" t="n">
        <v>1</v>
      </c>
      <c r="K3784" s="71" t="n">
        <f aca="false">F3784*I3784*J3784</f>
        <v>0</v>
      </c>
      <c r="L3784" s="71" t="n">
        <f aca="false">E3784*I3784*J3784</f>
        <v>0</v>
      </c>
      <c r="M3784" s="72" t="n">
        <f aca="false">G3784*I3784*J3784</f>
        <v>0</v>
      </c>
      <c r="N3784" s="72" t="n">
        <f aca="false">D3784*I3784*J3784</f>
        <v>0</v>
      </c>
      <c r="O3784" s="71" t="n">
        <f aca="false">F3784*J3784</f>
        <v>7</v>
      </c>
      <c r="P3784" s="71" t="n">
        <f aca="false">E3784*J3784</f>
        <v>2</v>
      </c>
    </row>
    <row r="3785" customFormat="false" ht="15" hidden="false" customHeight="false" outlineLevel="0" collapsed="false">
      <c r="A3785" s="71" t="s">
        <v>59</v>
      </c>
      <c r="B3785" s="71" t="s">
        <v>50</v>
      </c>
      <c r="C3785" s="71" t="s">
        <v>1062</v>
      </c>
      <c r="D3785" s="72" t="n">
        <v>0</v>
      </c>
      <c r="E3785" s="71" t="n">
        <v>0</v>
      </c>
      <c r="F3785" s="71" t="n">
        <v>1</v>
      </c>
      <c r="G3785" s="72" t="n">
        <v>134.95</v>
      </c>
      <c r="H3785" s="72" t="n">
        <v>134.95</v>
      </c>
      <c r="I3785" s="71" t="n">
        <f aca="false">IF(B3785&gt;=Settings!$B$23,1,0)</f>
        <v>0</v>
      </c>
      <c r="J3785" s="71" t="n">
        <v>1</v>
      </c>
      <c r="K3785" s="71" t="n">
        <f aca="false">F3785*I3785*J3785</f>
        <v>0</v>
      </c>
      <c r="L3785" s="71" t="n">
        <f aca="false">E3785*I3785*J3785</f>
        <v>0</v>
      </c>
      <c r="M3785" s="72" t="n">
        <f aca="false">G3785*I3785*J3785</f>
        <v>0</v>
      </c>
      <c r="N3785" s="72" t="n">
        <f aca="false">D3785*I3785*J3785</f>
        <v>-0</v>
      </c>
      <c r="O3785" s="71" t="n">
        <f aca="false">F3785*J3785</f>
        <v>1</v>
      </c>
      <c r="P3785" s="71" t="n">
        <f aca="false">E3785*J3785</f>
        <v>0</v>
      </c>
    </row>
    <row r="3786" customFormat="false" ht="15" hidden="false" customHeight="false" outlineLevel="0" collapsed="false">
      <c r="A3786" s="71" t="s">
        <v>60</v>
      </c>
      <c r="B3786" s="71" t="s">
        <v>50</v>
      </c>
      <c r="C3786" s="71" t="s">
        <v>1427</v>
      </c>
      <c r="D3786" s="72" t="n">
        <v>0</v>
      </c>
      <c r="E3786" s="71" t="n">
        <v>0</v>
      </c>
      <c r="F3786" s="71" t="n">
        <v>7</v>
      </c>
      <c r="G3786" s="72" t="n">
        <v>874.65</v>
      </c>
      <c r="H3786" s="72" t="n">
        <v>780.94</v>
      </c>
      <c r="I3786" s="71" t="n">
        <f aca="false">IF(B3786&gt;=Settings!$B$23,1,0)</f>
        <v>0</v>
      </c>
      <c r="J3786" s="71" t="n">
        <v>1</v>
      </c>
      <c r="K3786" s="71" t="n">
        <f aca="false">F3786*I3786*J3786</f>
        <v>0</v>
      </c>
      <c r="L3786" s="71" t="n">
        <f aca="false">E3786*I3786*J3786</f>
        <v>0</v>
      </c>
      <c r="M3786" s="72" t="n">
        <f aca="false">G3786*I3786*J3786</f>
        <v>0</v>
      </c>
      <c r="N3786" s="72" t="n">
        <f aca="false">D3786*I3786*J3786</f>
        <v>-0</v>
      </c>
      <c r="O3786" s="71" t="n">
        <f aca="false">F3786*J3786</f>
        <v>7</v>
      </c>
      <c r="P3786" s="71" t="n">
        <f aca="false">E3786*J3786</f>
        <v>0</v>
      </c>
    </row>
    <row r="3787" customFormat="false" ht="15" hidden="false" customHeight="false" outlineLevel="0" collapsed="false">
      <c r="A3787" s="71" t="s">
        <v>61</v>
      </c>
      <c r="B3787" s="71" t="s">
        <v>50</v>
      </c>
      <c r="C3787" s="71" t="s">
        <v>1056</v>
      </c>
      <c r="D3787" s="72" t="n">
        <v>0</v>
      </c>
      <c r="E3787" s="71" t="n">
        <v>0</v>
      </c>
      <c r="F3787" s="71" t="n">
        <v>2</v>
      </c>
      <c r="G3787" s="72" t="n">
        <v>292.63</v>
      </c>
      <c r="H3787" s="72" t="n">
        <v>268.52</v>
      </c>
      <c r="I3787" s="71" t="n">
        <f aca="false">IF(B3787&gt;=Settings!$B$23,1,0)</f>
        <v>0</v>
      </c>
      <c r="J3787" s="71" t="n">
        <v>1</v>
      </c>
      <c r="K3787" s="71" t="n">
        <f aca="false">F3787*I3787*J3787</f>
        <v>0</v>
      </c>
      <c r="L3787" s="71" t="n">
        <f aca="false">E3787*I3787*J3787</f>
        <v>0</v>
      </c>
      <c r="M3787" s="72" t="n">
        <f aca="false">G3787*I3787*J3787</f>
        <v>0</v>
      </c>
      <c r="N3787" s="72" t="n">
        <f aca="false">D3787*I3787*J3787</f>
        <v>-0</v>
      </c>
      <c r="O3787" s="71" t="n">
        <f aca="false">F3787*J3787</f>
        <v>2</v>
      </c>
      <c r="P3787" s="71" t="n">
        <f aca="false">E3787*J3787</f>
        <v>0</v>
      </c>
    </row>
    <row r="3788" customFormat="false" ht="15" hidden="false" customHeight="false" outlineLevel="0" collapsed="false">
      <c r="A3788" s="71" t="s">
        <v>59</v>
      </c>
      <c r="B3788" s="71" t="s">
        <v>50</v>
      </c>
      <c r="C3788" s="71" t="s">
        <v>980</v>
      </c>
      <c r="D3788" s="72" t="n">
        <v>0</v>
      </c>
      <c r="E3788" s="71" t="n">
        <v>0</v>
      </c>
      <c r="F3788" s="71" t="n">
        <v>6</v>
      </c>
      <c r="G3788" s="72" t="n">
        <v>23.7</v>
      </c>
      <c r="H3788" s="72" t="n">
        <v>23.7</v>
      </c>
      <c r="I3788" s="71" t="n">
        <f aca="false">IF(B3788&gt;=Settings!$B$23,1,0)</f>
        <v>0</v>
      </c>
      <c r="J3788" s="71" t="n">
        <v>1</v>
      </c>
      <c r="K3788" s="71" t="n">
        <f aca="false">F3788*I3788*J3788</f>
        <v>0</v>
      </c>
      <c r="L3788" s="71" t="n">
        <f aca="false">E3788*I3788*J3788</f>
        <v>0</v>
      </c>
      <c r="M3788" s="72" t="n">
        <f aca="false">G3788*I3788*J3788</f>
        <v>0</v>
      </c>
      <c r="N3788" s="72" t="n">
        <f aca="false">D3788*I3788*J3788</f>
        <v>-0</v>
      </c>
      <c r="O3788" s="71" t="n">
        <f aca="false">F3788*J3788</f>
        <v>6</v>
      </c>
      <c r="P3788" s="71" t="n">
        <f aca="false">E3788*J3788</f>
        <v>0</v>
      </c>
    </row>
    <row r="3789" customFormat="false" ht="15" hidden="false" customHeight="false" outlineLevel="0" collapsed="false">
      <c r="A3789" s="71" t="s">
        <v>59</v>
      </c>
      <c r="B3789" s="71" t="s">
        <v>50</v>
      </c>
      <c r="C3789" s="71" t="s">
        <v>2165</v>
      </c>
      <c r="D3789" s="72" t="n">
        <v>0</v>
      </c>
      <c r="E3789" s="71" t="n">
        <v>0</v>
      </c>
      <c r="F3789" s="71" t="n">
        <v>25</v>
      </c>
      <c r="G3789" s="72" t="n">
        <v>3822.798</v>
      </c>
      <c r="H3789" s="72" t="n">
        <v>3822.798</v>
      </c>
      <c r="I3789" s="71" t="n">
        <f aca="false">IF(B3789&gt;=Settings!$B$23,1,0)</f>
        <v>0</v>
      </c>
      <c r="J3789" s="71" t="n">
        <v>1</v>
      </c>
      <c r="K3789" s="71" t="n">
        <f aca="false">F3789*I3789*J3789</f>
        <v>0</v>
      </c>
      <c r="L3789" s="71" t="n">
        <f aca="false">E3789*I3789*J3789</f>
        <v>0</v>
      </c>
      <c r="M3789" s="72" t="n">
        <f aca="false">G3789*I3789*J3789</f>
        <v>0</v>
      </c>
      <c r="N3789" s="72" t="n">
        <f aca="false">D3789*I3789*J3789</f>
        <v>-0</v>
      </c>
      <c r="O3789" s="71" t="n">
        <f aca="false">F3789*J3789</f>
        <v>25</v>
      </c>
      <c r="P3789" s="71" t="n">
        <f aca="false">E3789*J3789</f>
        <v>0</v>
      </c>
    </row>
    <row r="3790" customFormat="false" ht="15" hidden="false" customHeight="false" outlineLevel="0" collapsed="false">
      <c r="A3790" s="71" t="s">
        <v>59</v>
      </c>
      <c r="B3790" s="71" t="s">
        <v>50</v>
      </c>
      <c r="C3790" s="71" t="s">
        <v>981</v>
      </c>
      <c r="D3790" s="72" t="n">
        <v>0</v>
      </c>
      <c r="E3790" s="71" t="n">
        <v>0</v>
      </c>
      <c r="F3790" s="71" t="n">
        <v>10</v>
      </c>
      <c r="G3790" s="72" t="n">
        <v>994.5</v>
      </c>
      <c r="H3790" s="72" t="n">
        <v>994.5</v>
      </c>
      <c r="I3790" s="71" t="n">
        <f aca="false">IF(B3790&gt;=Settings!$B$23,1,0)</f>
        <v>0</v>
      </c>
      <c r="J3790" s="71" t="n">
        <v>1</v>
      </c>
      <c r="K3790" s="71" t="n">
        <f aca="false">F3790*I3790*J3790</f>
        <v>0</v>
      </c>
      <c r="L3790" s="71" t="n">
        <f aca="false">E3790*I3790*J3790</f>
        <v>0</v>
      </c>
      <c r="M3790" s="72" t="n">
        <f aca="false">G3790*I3790*J3790</f>
        <v>0</v>
      </c>
      <c r="N3790" s="72" t="n">
        <f aca="false">D3790*I3790*J3790</f>
        <v>-0</v>
      </c>
      <c r="O3790" s="71" t="n">
        <f aca="false">F3790*J3790</f>
        <v>10</v>
      </c>
      <c r="P3790" s="71" t="n">
        <f aca="false">E3790*J3790</f>
        <v>0</v>
      </c>
    </row>
    <row r="3791" customFormat="false" ht="15" hidden="false" customHeight="false" outlineLevel="0" collapsed="false">
      <c r="A3791" s="71" t="s">
        <v>59</v>
      </c>
      <c r="B3791" s="71" t="s">
        <v>50</v>
      </c>
      <c r="C3791" s="71" t="s">
        <v>1027</v>
      </c>
      <c r="D3791" s="72" t="n">
        <v>0</v>
      </c>
      <c r="E3791" s="71" t="n">
        <v>0</v>
      </c>
      <c r="F3791" s="71" t="n">
        <v>10</v>
      </c>
      <c r="G3791" s="72" t="n">
        <v>1830.312</v>
      </c>
      <c r="H3791" s="72" t="n">
        <v>1830.312</v>
      </c>
      <c r="I3791" s="71" t="n">
        <f aca="false">IF(B3791&gt;=Settings!$B$23,1,0)</f>
        <v>0</v>
      </c>
      <c r="J3791" s="71" t="n">
        <v>1</v>
      </c>
      <c r="K3791" s="71" t="n">
        <f aca="false">F3791*I3791*J3791</f>
        <v>0</v>
      </c>
      <c r="L3791" s="71" t="n">
        <f aca="false">E3791*I3791*J3791</f>
        <v>0</v>
      </c>
      <c r="M3791" s="72" t="n">
        <f aca="false">G3791*I3791*J3791</f>
        <v>0</v>
      </c>
      <c r="N3791" s="72" t="n">
        <f aca="false">D3791*I3791*J3791</f>
        <v>-0</v>
      </c>
      <c r="O3791" s="71" t="n">
        <f aca="false">F3791*J3791</f>
        <v>10</v>
      </c>
      <c r="P3791" s="71" t="n">
        <f aca="false">E3791*J3791</f>
        <v>0</v>
      </c>
    </row>
    <row r="3792" customFormat="false" ht="15" hidden="false" customHeight="false" outlineLevel="0" collapsed="false">
      <c r="A3792" s="71" t="s">
        <v>59</v>
      </c>
      <c r="B3792" s="71" t="s">
        <v>50</v>
      </c>
      <c r="C3792" s="71" t="s">
        <v>1102</v>
      </c>
      <c r="D3792" s="72" t="n">
        <v>0</v>
      </c>
      <c r="E3792" s="71" t="n">
        <v>0</v>
      </c>
      <c r="F3792" s="71" t="n">
        <v>1</v>
      </c>
      <c r="G3792" s="72" t="n">
        <v>154.95</v>
      </c>
      <c r="H3792" s="72" t="n">
        <v>154.95</v>
      </c>
      <c r="I3792" s="71" t="n">
        <f aca="false">IF(B3792&gt;=Settings!$B$23,1,0)</f>
        <v>0</v>
      </c>
      <c r="J3792" s="71" t="n">
        <v>1</v>
      </c>
      <c r="K3792" s="71" t="n">
        <f aca="false">F3792*I3792*J3792</f>
        <v>0</v>
      </c>
      <c r="L3792" s="71" t="n">
        <f aca="false">E3792*I3792*J3792</f>
        <v>0</v>
      </c>
      <c r="M3792" s="72" t="n">
        <f aca="false">G3792*I3792*J3792</f>
        <v>0</v>
      </c>
      <c r="N3792" s="72" t="n">
        <f aca="false">D3792*I3792*J3792</f>
        <v>-0</v>
      </c>
      <c r="O3792" s="71" t="n">
        <f aca="false">F3792*J3792</f>
        <v>1</v>
      </c>
      <c r="P3792" s="71" t="n">
        <f aca="false">E3792*J3792</f>
        <v>0</v>
      </c>
    </row>
    <row r="3793" customFormat="false" ht="15" hidden="false" customHeight="false" outlineLevel="0" collapsed="false">
      <c r="A3793" s="71" t="s">
        <v>59</v>
      </c>
      <c r="B3793" s="71" t="s">
        <v>50</v>
      </c>
      <c r="C3793" s="71" t="s">
        <v>2188</v>
      </c>
      <c r="D3793" s="72" t="n">
        <v>0</v>
      </c>
      <c r="E3793" s="71" t="n">
        <v>0</v>
      </c>
      <c r="F3793" s="71" t="n">
        <v>2</v>
      </c>
      <c r="G3793" s="72" t="n">
        <v>119.9</v>
      </c>
      <c r="H3793" s="72" t="n">
        <v>119.9</v>
      </c>
      <c r="I3793" s="71" t="n">
        <f aca="false">IF(B3793&gt;=Settings!$B$23,1,0)</f>
        <v>0</v>
      </c>
      <c r="J3793" s="71" t="n">
        <v>1</v>
      </c>
      <c r="K3793" s="71" t="n">
        <f aca="false">F3793*I3793*J3793</f>
        <v>0</v>
      </c>
      <c r="L3793" s="71" t="n">
        <f aca="false">E3793*I3793*J3793</f>
        <v>0</v>
      </c>
      <c r="M3793" s="72" t="n">
        <f aca="false">G3793*I3793*J3793</f>
        <v>0</v>
      </c>
      <c r="N3793" s="72" t="n">
        <f aca="false">D3793*I3793*J3793</f>
        <v>-0</v>
      </c>
      <c r="O3793" s="71" t="n">
        <f aca="false">F3793*J3793</f>
        <v>2</v>
      </c>
      <c r="P3793" s="71" t="n">
        <f aca="false">E3793*J3793</f>
        <v>0</v>
      </c>
    </row>
    <row r="3794" customFormat="false" ht="15" hidden="false" customHeight="false" outlineLevel="0" collapsed="false">
      <c r="A3794" s="71" t="s">
        <v>59</v>
      </c>
      <c r="B3794" s="71" t="s">
        <v>50</v>
      </c>
      <c r="C3794" s="71" t="s">
        <v>1097</v>
      </c>
      <c r="D3794" s="72" t="n">
        <v>0</v>
      </c>
      <c r="E3794" s="71" t="n">
        <v>0</v>
      </c>
      <c r="F3794" s="71" t="n">
        <v>10</v>
      </c>
      <c r="G3794" s="72" t="n">
        <v>1049.5</v>
      </c>
      <c r="H3794" s="72" t="n">
        <v>1049.5</v>
      </c>
      <c r="I3794" s="71" t="n">
        <f aca="false">IF(B3794&gt;=Settings!$B$23,1,0)</f>
        <v>0</v>
      </c>
      <c r="J3794" s="71" t="n">
        <v>1</v>
      </c>
      <c r="K3794" s="71" t="n">
        <f aca="false">F3794*I3794*J3794</f>
        <v>0</v>
      </c>
      <c r="L3794" s="71" t="n">
        <f aca="false">E3794*I3794*J3794</f>
        <v>0</v>
      </c>
      <c r="M3794" s="72" t="n">
        <f aca="false">G3794*I3794*J3794</f>
        <v>0</v>
      </c>
      <c r="N3794" s="72" t="n">
        <f aca="false">D3794*I3794*J3794</f>
        <v>-0</v>
      </c>
      <c r="O3794" s="71" t="n">
        <f aca="false">F3794*J3794</f>
        <v>10</v>
      </c>
      <c r="P3794" s="71" t="n">
        <f aca="false">E3794*J3794</f>
        <v>0</v>
      </c>
    </row>
    <row r="3795" customFormat="false" ht="15" hidden="false" customHeight="false" outlineLevel="0" collapsed="false">
      <c r="A3795" s="71" t="s">
        <v>61</v>
      </c>
      <c r="B3795" s="71" t="s">
        <v>50</v>
      </c>
      <c r="C3795" s="71" t="s">
        <v>118</v>
      </c>
      <c r="D3795" s="72" t="n">
        <v>0</v>
      </c>
      <c r="E3795" s="71" t="n">
        <v>0</v>
      </c>
      <c r="F3795" s="71" t="n">
        <v>5</v>
      </c>
      <c r="G3795" s="72" t="n">
        <v>548.31</v>
      </c>
      <c r="H3795" s="72" t="n">
        <v>528.77</v>
      </c>
      <c r="I3795" s="71" t="n">
        <f aca="false">IF(B3795&gt;=Settings!$B$23,1,0)</f>
        <v>0</v>
      </c>
      <c r="J3795" s="71" t="n">
        <v>1</v>
      </c>
      <c r="K3795" s="71" t="n">
        <f aca="false">F3795*I3795*J3795</f>
        <v>0</v>
      </c>
      <c r="L3795" s="71" t="n">
        <f aca="false">E3795*I3795*J3795</f>
        <v>0</v>
      </c>
      <c r="M3795" s="72" t="n">
        <f aca="false">G3795*I3795*J3795</f>
        <v>0</v>
      </c>
      <c r="N3795" s="72" t="n">
        <f aca="false">D3795*I3795*J3795</f>
        <v>-0</v>
      </c>
      <c r="O3795" s="71" t="n">
        <f aca="false">F3795*J3795</f>
        <v>5</v>
      </c>
      <c r="P3795" s="71" t="n">
        <f aca="false">E3795*J3795</f>
        <v>0</v>
      </c>
    </row>
    <row r="3796" customFormat="false" ht="15" hidden="false" customHeight="false" outlineLevel="0" collapsed="false">
      <c r="A3796" s="71" t="s">
        <v>61</v>
      </c>
      <c r="B3796" s="71" t="s">
        <v>50</v>
      </c>
      <c r="C3796" s="71" t="s">
        <v>611</v>
      </c>
      <c r="D3796" s="72" t="n">
        <v>0</v>
      </c>
      <c r="E3796" s="71" t="n">
        <v>0</v>
      </c>
      <c r="F3796" s="71" t="n">
        <v>7</v>
      </c>
      <c r="G3796" s="72" t="n">
        <v>222.39</v>
      </c>
      <c r="H3796" s="72" t="n">
        <v>222.39</v>
      </c>
      <c r="I3796" s="71" t="n">
        <f aca="false">IF(B3796&gt;=Settings!$B$23,1,0)</f>
        <v>0</v>
      </c>
      <c r="J3796" s="71" t="n">
        <v>1</v>
      </c>
      <c r="K3796" s="71" t="n">
        <f aca="false">F3796*I3796*J3796</f>
        <v>0</v>
      </c>
      <c r="L3796" s="71" t="n">
        <f aca="false">E3796*I3796*J3796</f>
        <v>0</v>
      </c>
      <c r="M3796" s="72" t="n">
        <f aca="false">G3796*I3796*J3796</f>
        <v>0</v>
      </c>
      <c r="N3796" s="72" t="n">
        <f aca="false">D3796*I3796*J3796</f>
        <v>-0</v>
      </c>
      <c r="O3796" s="71" t="n">
        <f aca="false">F3796*J3796</f>
        <v>7</v>
      </c>
      <c r="P3796" s="71" t="n">
        <f aca="false">E3796*J3796</f>
        <v>0</v>
      </c>
    </row>
    <row r="3797" customFormat="false" ht="15" hidden="false" customHeight="false" outlineLevel="0" collapsed="false">
      <c r="A3797" s="71" t="s">
        <v>61</v>
      </c>
      <c r="B3797" s="71" t="s">
        <v>50</v>
      </c>
      <c r="C3797" s="71" t="s">
        <v>1111</v>
      </c>
      <c r="D3797" s="72" t="n">
        <v>0</v>
      </c>
      <c r="E3797" s="71" t="n">
        <v>0</v>
      </c>
      <c r="F3797" s="71" t="n">
        <v>2</v>
      </c>
      <c r="G3797" s="72" t="n">
        <v>54.46</v>
      </c>
      <c r="H3797" s="72" t="n">
        <v>54.46</v>
      </c>
      <c r="I3797" s="71" t="n">
        <f aca="false">IF(B3797&gt;=Settings!$B$23,1,0)</f>
        <v>0</v>
      </c>
      <c r="J3797" s="71" t="n">
        <v>1</v>
      </c>
      <c r="K3797" s="71" t="n">
        <f aca="false">F3797*I3797*J3797</f>
        <v>0</v>
      </c>
      <c r="L3797" s="71" t="n">
        <f aca="false">E3797*I3797*J3797</f>
        <v>0</v>
      </c>
      <c r="M3797" s="72" t="n">
        <f aca="false">G3797*I3797*J3797</f>
        <v>0</v>
      </c>
      <c r="N3797" s="72" t="n">
        <f aca="false">D3797*I3797*J3797</f>
        <v>-0</v>
      </c>
      <c r="O3797" s="71" t="n">
        <f aca="false">F3797*J3797</f>
        <v>2</v>
      </c>
      <c r="P3797" s="71" t="n">
        <f aca="false">E3797*J3797</f>
        <v>0</v>
      </c>
    </row>
    <row r="3798" customFormat="false" ht="15" hidden="false" customHeight="false" outlineLevel="0" collapsed="false">
      <c r="A3798" s="71" t="s">
        <v>59</v>
      </c>
      <c r="B3798" s="71" t="s">
        <v>50</v>
      </c>
      <c r="C3798" s="71" t="s">
        <v>1408</v>
      </c>
      <c r="D3798" s="72" t="n">
        <v>0</v>
      </c>
      <c r="E3798" s="71" t="n">
        <v>0</v>
      </c>
      <c r="F3798" s="71" t="n">
        <v>170</v>
      </c>
      <c r="G3798" s="72" t="n">
        <v>10527.366</v>
      </c>
      <c r="H3798" s="72" t="n">
        <v>10527.366</v>
      </c>
      <c r="I3798" s="71" t="n">
        <f aca="false">IF(B3798&gt;=Settings!$B$23,1,0)</f>
        <v>0</v>
      </c>
      <c r="J3798" s="71" t="n">
        <v>1</v>
      </c>
      <c r="K3798" s="71" t="n">
        <f aca="false">F3798*I3798*J3798</f>
        <v>0</v>
      </c>
      <c r="L3798" s="71" t="n">
        <f aca="false">E3798*I3798*J3798</f>
        <v>0</v>
      </c>
      <c r="M3798" s="72" t="n">
        <f aca="false">G3798*I3798*J3798</f>
        <v>0</v>
      </c>
      <c r="N3798" s="72" t="n">
        <f aca="false">D3798*I3798*J3798</f>
        <v>-0</v>
      </c>
      <c r="O3798" s="71" t="n">
        <f aca="false">F3798*J3798</f>
        <v>170</v>
      </c>
      <c r="P3798" s="71" t="n">
        <f aca="false">E3798*J3798</f>
        <v>0</v>
      </c>
    </row>
    <row r="3799" customFormat="false" ht="15" hidden="false" customHeight="false" outlineLevel="0" collapsed="false">
      <c r="A3799" s="71" t="s">
        <v>59</v>
      </c>
      <c r="B3799" s="71" t="s">
        <v>50</v>
      </c>
      <c r="C3799" s="71" t="s">
        <v>136</v>
      </c>
      <c r="D3799" s="72" t="n">
        <v>0</v>
      </c>
      <c r="E3799" s="71" t="n">
        <v>0</v>
      </c>
      <c r="F3799" s="71" t="n">
        <v>3</v>
      </c>
      <c r="G3799" s="72" t="n">
        <v>364.95</v>
      </c>
      <c r="H3799" s="72" t="n">
        <v>364.95</v>
      </c>
      <c r="I3799" s="71" t="n">
        <f aca="false">IF(B3799&gt;=Settings!$B$23,1,0)</f>
        <v>0</v>
      </c>
      <c r="J3799" s="71" t="n">
        <v>1</v>
      </c>
      <c r="K3799" s="71" t="n">
        <f aca="false">F3799*I3799*J3799</f>
        <v>0</v>
      </c>
      <c r="L3799" s="71" t="n">
        <f aca="false">E3799*I3799*J3799</f>
        <v>0</v>
      </c>
      <c r="M3799" s="72" t="n">
        <f aca="false">G3799*I3799*J3799</f>
        <v>0</v>
      </c>
      <c r="N3799" s="72" t="n">
        <f aca="false">D3799*I3799*J3799</f>
        <v>-0</v>
      </c>
      <c r="O3799" s="71" t="n">
        <f aca="false">F3799*J3799</f>
        <v>3</v>
      </c>
      <c r="P3799" s="71" t="n">
        <f aca="false">E3799*J3799</f>
        <v>0</v>
      </c>
    </row>
    <row r="3800" customFormat="false" ht="15" hidden="false" customHeight="false" outlineLevel="0" collapsed="false">
      <c r="A3800" s="71" t="s">
        <v>61</v>
      </c>
      <c r="B3800" s="71" t="s">
        <v>50</v>
      </c>
      <c r="C3800" s="71" t="s">
        <v>646</v>
      </c>
      <c r="D3800" s="72" t="n">
        <v>0</v>
      </c>
      <c r="E3800" s="71" t="n">
        <v>0</v>
      </c>
      <c r="F3800" s="71" t="n">
        <v>1</v>
      </c>
      <c r="G3800" s="72" t="n">
        <v>90.86</v>
      </c>
      <c r="H3800" s="72" t="n">
        <v>90.86</v>
      </c>
      <c r="I3800" s="71" t="n">
        <f aca="false">IF(B3800&gt;=Settings!$B$23,1,0)</f>
        <v>0</v>
      </c>
      <c r="J3800" s="71" t="n">
        <v>1</v>
      </c>
      <c r="K3800" s="71" t="n">
        <f aca="false">F3800*I3800*J3800</f>
        <v>0</v>
      </c>
      <c r="L3800" s="71" t="n">
        <f aca="false">E3800*I3800*J3800</f>
        <v>0</v>
      </c>
      <c r="M3800" s="72" t="n">
        <f aca="false">G3800*I3800*J3800</f>
        <v>0</v>
      </c>
      <c r="N3800" s="72" t="n">
        <f aca="false">D3800*I3800*J3800</f>
        <v>-0</v>
      </c>
      <c r="O3800" s="71" t="n">
        <f aca="false">F3800*J3800</f>
        <v>1</v>
      </c>
      <c r="P3800" s="71" t="n">
        <f aca="false">E3800*J3800</f>
        <v>0</v>
      </c>
    </row>
    <row r="3801" customFormat="false" ht="15" hidden="false" customHeight="false" outlineLevel="0" collapsed="false">
      <c r="A3801" s="71" t="s">
        <v>62</v>
      </c>
      <c r="B3801" s="71" t="s">
        <v>50</v>
      </c>
      <c r="C3801" s="71" t="s">
        <v>133</v>
      </c>
      <c r="D3801" s="72" t="n">
        <v>91.95</v>
      </c>
      <c r="E3801" s="71" t="n">
        <v>1</v>
      </c>
      <c r="F3801" s="71" t="n">
        <v>17</v>
      </c>
      <c r="G3801" s="72" t="n">
        <v>1606.15</v>
      </c>
      <c r="H3801" s="72" t="n">
        <v>1481.97</v>
      </c>
      <c r="I3801" s="71" t="n">
        <f aca="false">IF(B3801&gt;=Settings!$B$23,1,0)</f>
        <v>0</v>
      </c>
      <c r="J3801" s="71" t="n">
        <v>1</v>
      </c>
      <c r="K3801" s="71" t="n">
        <f aca="false">F3801*I3801*J3801</f>
        <v>0</v>
      </c>
      <c r="L3801" s="71" t="n">
        <f aca="false">E3801*I3801*J3801</f>
        <v>0</v>
      </c>
      <c r="M3801" s="72" t="n">
        <f aca="false">G3801*I3801*J3801</f>
        <v>0</v>
      </c>
      <c r="N3801" s="72" t="n">
        <f aca="false">D3801*I3801*J3801</f>
        <v>0</v>
      </c>
      <c r="O3801" s="71" t="n">
        <f aca="false">F3801*J3801</f>
        <v>17</v>
      </c>
      <c r="P3801" s="71" t="n">
        <f aca="false">E3801*J3801</f>
        <v>1</v>
      </c>
    </row>
    <row r="3802" customFormat="false" ht="15" hidden="false" customHeight="false" outlineLevel="0" collapsed="false">
      <c r="A3802" s="71" t="s">
        <v>61</v>
      </c>
      <c r="B3802" s="71" t="s">
        <v>50</v>
      </c>
      <c r="C3802" s="71" t="s">
        <v>907</v>
      </c>
      <c r="D3802" s="72" t="n">
        <v>0</v>
      </c>
      <c r="E3802" s="71" t="n">
        <v>0</v>
      </c>
      <c r="F3802" s="71" t="n">
        <v>1</v>
      </c>
      <c r="G3802" s="72" t="n">
        <v>121.05</v>
      </c>
      <c r="H3802" s="72" t="n">
        <v>121.05</v>
      </c>
      <c r="I3802" s="71" t="n">
        <f aca="false">IF(B3802&gt;=Settings!$B$23,1,0)</f>
        <v>0</v>
      </c>
      <c r="J3802" s="71" t="n">
        <v>1</v>
      </c>
      <c r="K3802" s="71" t="n">
        <f aca="false">F3802*I3802*J3802</f>
        <v>0</v>
      </c>
      <c r="L3802" s="71" t="n">
        <f aca="false">E3802*I3802*J3802</f>
        <v>0</v>
      </c>
      <c r="M3802" s="72" t="n">
        <f aca="false">G3802*I3802*J3802</f>
        <v>0</v>
      </c>
      <c r="N3802" s="72" t="n">
        <f aca="false">D3802*I3802*J3802</f>
        <v>-0</v>
      </c>
      <c r="O3802" s="71" t="n">
        <f aca="false">F3802*J3802</f>
        <v>1</v>
      </c>
      <c r="P3802" s="71" t="n">
        <f aca="false">E3802*J3802</f>
        <v>0</v>
      </c>
    </row>
    <row r="3803" customFormat="false" ht="15" hidden="false" customHeight="false" outlineLevel="0" collapsed="false">
      <c r="A3803" s="71" t="s">
        <v>59</v>
      </c>
      <c r="B3803" s="71" t="s">
        <v>50</v>
      </c>
      <c r="C3803" s="71" t="s">
        <v>1202</v>
      </c>
      <c r="D3803" s="72" t="n">
        <v>0</v>
      </c>
      <c r="E3803" s="71" t="n">
        <v>0</v>
      </c>
      <c r="F3803" s="71" t="n">
        <v>2</v>
      </c>
      <c r="G3803" s="72" t="n">
        <v>19.9</v>
      </c>
      <c r="H3803" s="72" t="n">
        <v>19.9</v>
      </c>
      <c r="I3803" s="71" t="n">
        <f aca="false">IF(B3803&gt;=Settings!$B$23,1,0)</f>
        <v>0</v>
      </c>
      <c r="J3803" s="71" t="n">
        <v>1</v>
      </c>
      <c r="K3803" s="71" t="n">
        <f aca="false">F3803*I3803*J3803</f>
        <v>0</v>
      </c>
      <c r="L3803" s="71" t="n">
        <f aca="false">E3803*I3803*J3803</f>
        <v>0</v>
      </c>
      <c r="M3803" s="72" t="n">
        <f aca="false">G3803*I3803*J3803</f>
        <v>0</v>
      </c>
      <c r="N3803" s="72" t="n">
        <f aca="false">D3803*I3803*J3803</f>
        <v>-0</v>
      </c>
      <c r="O3803" s="71" t="n">
        <f aca="false">F3803*J3803</f>
        <v>2</v>
      </c>
      <c r="P3803" s="71" t="n">
        <f aca="false">E3803*J3803</f>
        <v>0</v>
      </c>
    </row>
    <row r="3804" customFormat="false" ht="15" hidden="false" customHeight="false" outlineLevel="0" collapsed="false">
      <c r="A3804" s="71" t="s">
        <v>61</v>
      </c>
      <c r="B3804" s="71" t="s">
        <v>50</v>
      </c>
      <c r="C3804" s="71" t="s">
        <v>1408</v>
      </c>
      <c r="D3804" s="72" t="n">
        <v>0</v>
      </c>
      <c r="E3804" s="71" t="n">
        <v>0</v>
      </c>
      <c r="F3804" s="71" t="n">
        <v>24</v>
      </c>
      <c r="G3804" s="72" t="n">
        <v>1242.48</v>
      </c>
      <c r="H3804" s="72" t="n">
        <v>1203.69</v>
      </c>
      <c r="I3804" s="71" t="n">
        <f aca="false">IF(B3804&gt;=Settings!$B$23,1,0)</f>
        <v>0</v>
      </c>
      <c r="J3804" s="71" t="n">
        <v>1</v>
      </c>
      <c r="K3804" s="71" t="n">
        <f aca="false">F3804*I3804*J3804</f>
        <v>0</v>
      </c>
      <c r="L3804" s="71" t="n">
        <f aca="false">E3804*I3804*J3804</f>
        <v>0</v>
      </c>
      <c r="M3804" s="72" t="n">
        <f aca="false">G3804*I3804*J3804</f>
        <v>0</v>
      </c>
      <c r="N3804" s="72" t="n">
        <f aca="false">D3804*I3804*J3804</f>
        <v>-0</v>
      </c>
      <c r="O3804" s="71" t="n">
        <f aca="false">F3804*J3804</f>
        <v>24</v>
      </c>
      <c r="P3804" s="71" t="n">
        <f aca="false">E3804*J3804</f>
        <v>0</v>
      </c>
    </row>
    <row r="3805" customFormat="false" ht="15" hidden="false" customHeight="false" outlineLevel="0" collapsed="false">
      <c r="A3805" s="71" t="s">
        <v>61</v>
      </c>
      <c r="B3805" s="71" t="s">
        <v>50</v>
      </c>
      <c r="C3805" s="71" t="s">
        <v>1232</v>
      </c>
      <c r="D3805" s="72" t="n">
        <v>0</v>
      </c>
      <c r="E3805" s="71" t="n">
        <v>0</v>
      </c>
      <c r="F3805" s="71" t="n">
        <v>3</v>
      </c>
      <c r="G3805" s="72" t="n">
        <v>204.4</v>
      </c>
      <c r="H3805" s="72" t="n">
        <v>183.98</v>
      </c>
      <c r="I3805" s="71" t="n">
        <f aca="false">IF(B3805&gt;=Settings!$B$23,1,0)</f>
        <v>0</v>
      </c>
      <c r="J3805" s="71" t="n">
        <v>1</v>
      </c>
      <c r="K3805" s="71" t="n">
        <f aca="false">F3805*I3805*J3805</f>
        <v>0</v>
      </c>
      <c r="L3805" s="71" t="n">
        <f aca="false">E3805*I3805*J3805</f>
        <v>0</v>
      </c>
      <c r="M3805" s="72" t="n">
        <f aca="false">G3805*I3805*J3805</f>
        <v>0</v>
      </c>
      <c r="N3805" s="72" t="n">
        <f aca="false">D3805*I3805*J3805</f>
        <v>-0</v>
      </c>
      <c r="O3805" s="71" t="n">
        <f aca="false">F3805*J3805</f>
        <v>3</v>
      </c>
      <c r="P3805" s="71" t="n">
        <f aca="false">E3805*J3805</f>
        <v>0</v>
      </c>
    </row>
    <row r="3806" customFormat="false" ht="15" hidden="false" customHeight="false" outlineLevel="0" collapsed="false">
      <c r="A3806" s="71" t="s">
        <v>60</v>
      </c>
      <c r="B3806" s="71" t="s">
        <v>50</v>
      </c>
      <c r="C3806" s="71" t="s">
        <v>910</v>
      </c>
      <c r="D3806" s="72" t="n">
        <v>1493.34</v>
      </c>
      <c r="E3806" s="71" t="n">
        <v>17</v>
      </c>
      <c r="F3806" s="71" t="n">
        <v>297</v>
      </c>
      <c r="G3806" s="72" t="n">
        <v>26544.15</v>
      </c>
      <c r="H3806" s="72" t="n">
        <v>22096.18</v>
      </c>
      <c r="I3806" s="71" t="n">
        <f aca="false">IF(B3806&gt;=Settings!$B$23,1,0)</f>
        <v>0</v>
      </c>
      <c r="J3806" s="71" t="n">
        <v>1</v>
      </c>
      <c r="K3806" s="71" t="n">
        <f aca="false">F3806*I3806*J3806</f>
        <v>0</v>
      </c>
      <c r="L3806" s="71" t="n">
        <f aca="false">E3806*I3806*J3806</f>
        <v>0</v>
      </c>
      <c r="M3806" s="72" t="n">
        <f aca="false">G3806*I3806*J3806</f>
        <v>0</v>
      </c>
      <c r="N3806" s="72" t="n">
        <f aca="false">D3806*I3806*J3806</f>
        <v>0</v>
      </c>
      <c r="O3806" s="71" t="n">
        <f aca="false">F3806*J3806</f>
        <v>297</v>
      </c>
      <c r="P3806" s="71" t="n">
        <f aca="false">E3806*J3806</f>
        <v>17</v>
      </c>
    </row>
    <row r="3807" customFormat="false" ht="15" hidden="false" customHeight="false" outlineLevel="0" collapsed="false">
      <c r="A3807" s="71" t="s">
        <v>61</v>
      </c>
      <c r="B3807" s="71" t="s">
        <v>50</v>
      </c>
      <c r="C3807" s="71" t="s">
        <v>574</v>
      </c>
      <c r="D3807" s="72" t="n">
        <v>0</v>
      </c>
      <c r="E3807" s="71" t="n">
        <v>0</v>
      </c>
      <c r="F3807" s="71" t="n">
        <v>3</v>
      </c>
      <c r="G3807" s="72" t="n">
        <v>231.68</v>
      </c>
      <c r="H3807" s="72" t="n">
        <v>231.68</v>
      </c>
      <c r="I3807" s="71" t="n">
        <f aca="false">IF(B3807&gt;=Settings!$B$23,1,0)</f>
        <v>0</v>
      </c>
      <c r="J3807" s="71" t="n">
        <v>1</v>
      </c>
      <c r="K3807" s="71" t="n">
        <f aca="false">F3807*I3807*J3807</f>
        <v>0</v>
      </c>
      <c r="L3807" s="71" t="n">
        <f aca="false">E3807*I3807*J3807</f>
        <v>0</v>
      </c>
      <c r="M3807" s="72" t="n">
        <f aca="false">G3807*I3807*J3807</f>
        <v>0</v>
      </c>
      <c r="N3807" s="72" t="n">
        <f aca="false">D3807*I3807*J3807</f>
        <v>-0</v>
      </c>
      <c r="O3807" s="71" t="n">
        <f aca="false">F3807*J3807</f>
        <v>3</v>
      </c>
      <c r="P3807" s="71" t="n">
        <f aca="false">E3807*J3807</f>
        <v>0</v>
      </c>
    </row>
    <row r="3808" customFormat="false" ht="15" hidden="false" customHeight="false" outlineLevel="0" collapsed="false">
      <c r="A3808" s="71" t="s">
        <v>59</v>
      </c>
      <c r="B3808" s="71" t="s">
        <v>50</v>
      </c>
      <c r="C3808" s="71" t="s">
        <v>2189</v>
      </c>
      <c r="D3808" s="72" t="n">
        <v>0</v>
      </c>
      <c r="E3808" s="71" t="n">
        <v>0</v>
      </c>
      <c r="F3808" s="71" t="n">
        <v>19</v>
      </c>
      <c r="G3808" s="72" t="n">
        <v>3529.692</v>
      </c>
      <c r="H3808" s="72" t="n">
        <v>3529.692</v>
      </c>
      <c r="I3808" s="71" t="n">
        <f aca="false">IF(B3808&gt;=Settings!$B$23,1,0)</f>
        <v>0</v>
      </c>
      <c r="J3808" s="71" t="n">
        <v>1</v>
      </c>
      <c r="K3808" s="71" t="n">
        <f aca="false">F3808*I3808*J3808</f>
        <v>0</v>
      </c>
      <c r="L3808" s="71" t="n">
        <f aca="false">E3808*I3808*J3808</f>
        <v>0</v>
      </c>
      <c r="M3808" s="72" t="n">
        <f aca="false">G3808*I3808*J3808</f>
        <v>0</v>
      </c>
      <c r="N3808" s="72" t="n">
        <f aca="false">D3808*I3808*J3808</f>
        <v>-0</v>
      </c>
      <c r="O3808" s="71" t="n">
        <f aca="false">F3808*J3808</f>
        <v>19</v>
      </c>
      <c r="P3808" s="71" t="n">
        <f aca="false">E3808*J3808</f>
        <v>0</v>
      </c>
    </row>
    <row r="3809" customFormat="false" ht="15" hidden="false" customHeight="false" outlineLevel="0" collapsed="false">
      <c r="A3809" s="71" t="s">
        <v>61</v>
      </c>
      <c r="B3809" s="71" t="s">
        <v>50</v>
      </c>
      <c r="C3809" s="71" t="s">
        <v>1228</v>
      </c>
      <c r="D3809" s="72" t="n">
        <v>0</v>
      </c>
      <c r="E3809" s="71" t="n">
        <v>0</v>
      </c>
      <c r="F3809" s="71" t="n">
        <v>1</v>
      </c>
      <c r="G3809" s="72" t="n">
        <v>89.05</v>
      </c>
      <c r="H3809" s="72" t="n">
        <v>89.05</v>
      </c>
      <c r="I3809" s="71" t="n">
        <f aca="false">IF(B3809&gt;=Settings!$B$23,1,0)</f>
        <v>0</v>
      </c>
      <c r="J3809" s="71" t="n">
        <v>1</v>
      </c>
      <c r="K3809" s="71" t="n">
        <f aca="false">F3809*I3809*J3809</f>
        <v>0</v>
      </c>
      <c r="L3809" s="71" t="n">
        <f aca="false">E3809*I3809*J3809</f>
        <v>0</v>
      </c>
      <c r="M3809" s="72" t="n">
        <f aca="false">G3809*I3809*J3809</f>
        <v>0</v>
      </c>
      <c r="N3809" s="72" t="n">
        <f aca="false">D3809*I3809*J3809</f>
        <v>-0</v>
      </c>
      <c r="O3809" s="71" t="n">
        <f aca="false">F3809*J3809</f>
        <v>1</v>
      </c>
      <c r="P3809" s="71" t="n">
        <f aca="false">E3809*J3809</f>
        <v>0</v>
      </c>
    </row>
    <row r="3810" customFormat="false" ht="15" hidden="false" customHeight="false" outlineLevel="0" collapsed="false">
      <c r="A3810" s="71" t="s">
        <v>59</v>
      </c>
      <c r="B3810" s="71" t="s">
        <v>50</v>
      </c>
      <c r="C3810" s="71" t="s">
        <v>666</v>
      </c>
      <c r="D3810" s="72" t="n">
        <v>0</v>
      </c>
      <c r="E3810" s="71" t="n">
        <v>0</v>
      </c>
      <c r="F3810" s="71" t="n">
        <v>2</v>
      </c>
      <c r="G3810" s="72" t="n">
        <v>236.15</v>
      </c>
      <c r="H3810" s="72" t="n">
        <v>236.15</v>
      </c>
      <c r="I3810" s="71" t="n">
        <f aca="false">IF(B3810&gt;=Settings!$B$23,1,0)</f>
        <v>0</v>
      </c>
      <c r="J3810" s="71" t="n">
        <v>1</v>
      </c>
      <c r="K3810" s="71" t="n">
        <f aca="false">F3810*I3810*J3810</f>
        <v>0</v>
      </c>
      <c r="L3810" s="71" t="n">
        <f aca="false">E3810*I3810*J3810</f>
        <v>0</v>
      </c>
      <c r="M3810" s="72" t="n">
        <f aca="false">G3810*I3810*J3810</f>
        <v>0</v>
      </c>
      <c r="N3810" s="72" t="n">
        <f aca="false">D3810*I3810*J3810</f>
        <v>-0</v>
      </c>
      <c r="O3810" s="71" t="n">
        <f aca="false">F3810*J3810</f>
        <v>2</v>
      </c>
      <c r="P3810" s="71" t="n">
        <f aca="false">E3810*J3810</f>
        <v>0</v>
      </c>
    </row>
    <row r="3811" customFormat="false" ht="15" hidden="false" customHeight="false" outlineLevel="0" collapsed="false">
      <c r="A3811" s="71" t="s">
        <v>59</v>
      </c>
      <c r="B3811" s="71" t="s">
        <v>50</v>
      </c>
      <c r="C3811" s="71" t="s">
        <v>2031</v>
      </c>
      <c r="D3811" s="72" t="n">
        <v>0</v>
      </c>
      <c r="E3811" s="71" t="n">
        <v>0</v>
      </c>
      <c r="F3811" s="71" t="n">
        <v>1</v>
      </c>
      <c r="G3811" s="72" t="n">
        <v>182.95</v>
      </c>
      <c r="H3811" s="72" t="n">
        <v>182.95</v>
      </c>
      <c r="I3811" s="71" t="n">
        <f aca="false">IF(B3811&gt;=Settings!$B$23,1,0)</f>
        <v>0</v>
      </c>
      <c r="J3811" s="71" t="n">
        <v>1</v>
      </c>
      <c r="K3811" s="71" t="n">
        <f aca="false">F3811*I3811*J3811</f>
        <v>0</v>
      </c>
      <c r="L3811" s="71" t="n">
        <f aca="false">E3811*I3811*J3811</f>
        <v>0</v>
      </c>
      <c r="M3811" s="72" t="n">
        <f aca="false">G3811*I3811*J3811</f>
        <v>0</v>
      </c>
      <c r="N3811" s="72" t="n">
        <f aca="false">D3811*I3811*J3811</f>
        <v>-0</v>
      </c>
      <c r="O3811" s="71" t="n">
        <f aca="false">F3811*J3811</f>
        <v>1</v>
      </c>
      <c r="P3811" s="71" t="n">
        <f aca="false">E3811*J3811</f>
        <v>0</v>
      </c>
    </row>
    <row r="3812" customFormat="false" ht="15" hidden="false" customHeight="false" outlineLevel="0" collapsed="false">
      <c r="A3812" s="71" t="s">
        <v>59</v>
      </c>
      <c r="B3812" s="71" t="s">
        <v>50</v>
      </c>
      <c r="C3812" s="71" t="s">
        <v>1341</v>
      </c>
      <c r="D3812" s="72" t="n">
        <v>0</v>
      </c>
      <c r="E3812" s="71" t="n">
        <v>0</v>
      </c>
      <c r="F3812" s="71" t="n">
        <v>30</v>
      </c>
      <c r="G3812" s="72" t="n">
        <v>3370.5</v>
      </c>
      <c r="H3812" s="72" t="n">
        <v>3370.5</v>
      </c>
      <c r="I3812" s="71" t="n">
        <f aca="false">IF(B3812&gt;=Settings!$B$23,1,0)</f>
        <v>0</v>
      </c>
      <c r="J3812" s="71" t="n">
        <v>1</v>
      </c>
      <c r="K3812" s="71" t="n">
        <f aca="false">F3812*I3812*J3812</f>
        <v>0</v>
      </c>
      <c r="L3812" s="71" t="n">
        <f aca="false">E3812*I3812*J3812</f>
        <v>0</v>
      </c>
      <c r="M3812" s="72" t="n">
        <f aca="false">G3812*I3812*J3812</f>
        <v>0</v>
      </c>
      <c r="N3812" s="72" t="n">
        <f aca="false">D3812*I3812*J3812</f>
        <v>-0</v>
      </c>
      <c r="O3812" s="71" t="n">
        <f aca="false">F3812*J3812</f>
        <v>30</v>
      </c>
      <c r="P3812" s="71" t="n">
        <f aca="false">E3812*J3812</f>
        <v>0</v>
      </c>
    </row>
    <row r="3813" customFormat="false" ht="15" hidden="false" customHeight="false" outlineLevel="0" collapsed="false">
      <c r="A3813" s="71" t="s">
        <v>61</v>
      </c>
      <c r="B3813" s="71" t="s">
        <v>50</v>
      </c>
      <c r="C3813" s="71" t="s">
        <v>1245</v>
      </c>
      <c r="D3813" s="72" t="n">
        <v>0</v>
      </c>
      <c r="E3813" s="71" t="n">
        <v>0</v>
      </c>
      <c r="F3813" s="71" t="n">
        <v>2</v>
      </c>
      <c r="G3813" s="72" t="n">
        <v>286.04</v>
      </c>
      <c r="H3813" s="72" t="n">
        <v>286.04</v>
      </c>
      <c r="I3813" s="71" t="n">
        <f aca="false">IF(B3813&gt;=Settings!$B$23,1,0)</f>
        <v>0</v>
      </c>
      <c r="J3813" s="71" t="n">
        <v>1</v>
      </c>
      <c r="K3813" s="71" t="n">
        <f aca="false">F3813*I3813*J3813</f>
        <v>0</v>
      </c>
      <c r="L3813" s="71" t="n">
        <f aca="false">E3813*I3813*J3813</f>
        <v>0</v>
      </c>
      <c r="M3813" s="72" t="n">
        <f aca="false">G3813*I3813*J3813</f>
        <v>0</v>
      </c>
      <c r="N3813" s="72" t="n">
        <f aca="false">D3813*I3813*J3813</f>
        <v>-0</v>
      </c>
      <c r="O3813" s="71" t="n">
        <f aca="false">F3813*J3813</f>
        <v>2</v>
      </c>
      <c r="P3813" s="71" t="n">
        <f aca="false">E3813*J3813</f>
        <v>0</v>
      </c>
    </row>
    <row r="3814" customFormat="false" ht="15" hidden="false" customHeight="false" outlineLevel="0" collapsed="false">
      <c r="A3814" s="71" t="s">
        <v>61</v>
      </c>
      <c r="B3814" s="71" t="s">
        <v>50</v>
      </c>
      <c r="C3814" s="71" t="s">
        <v>569</v>
      </c>
      <c r="D3814" s="72" t="n">
        <v>0</v>
      </c>
      <c r="E3814" s="71" t="n">
        <v>0</v>
      </c>
      <c r="F3814" s="71" t="n">
        <v>6</v>
      </c>
      <c r="G3814" s="72" t="n">
        <v>558.8</v>
      </c>
      <c r="H3814" s="72" t="n">
        <v>558.8</v>
      </c>
      <c r="I3814" s="71" t="n">
        <f aca="false">IF(B3814&gt;=Settings!$B$23,1,0)</f>
        <v>0</v>
      </c>
      <c r="J3814" s="71" t="n">
        <v>1</v>
      </c>
      <c r="K3814" s="71" t="n">
        <f aca="false">F3814*I3814*J3814</f>
        <v>0</v>
      </c>
      <c r="L3814" s="71" t="n">
        <f aca="false">E3814*I3814*J3814</f>
        <v>0</v>
      </c>
      <c r="M3814" s="72" t="n">
        <f aca="false">G3814*I3814*J3814</f>
        <v>0</v>
      </c>
      <c r="N3814" s="72" t="n">
        <f aca="false">D3814*I3814*J3814</f>
        <v>-0</v>
      </c>
      <c r="O3814" s="71" t="n">
        <f aca="false">F3814*J3814</f>
        <v>6</v>
      </c>
      <c r="P3814" s="71" t="n">
        <f aca="false">E3814*J3814</f>
        <v>0</v>
      </c>
    </row>
    <row r="3815" customFormat="false" ht="15" hidden="false" customHeight="false" outlineLevel="0" collapsed="false">
      <c r="A3815" s="71" t="s">
        <v>59</v>
      </c>
      <c r="B3815" s="71" t="s">
        <v>50</v>
      </c>
      <c r="C3815" s="71" t="s">
        <v>2102</v>
      </c>
      <c r="D3815" s="72" t="n">
        <v>0</v>
      </c>
      <c r="E3815" s="71" t="n">
        <v>0</v>
      </c>
      <c r="F3815" s="71" t="n">
        <v>3</v>
      </c>
      <c r="G3815" s="72" t="n">
        <v>299.85</v>
      </c>
      <c r="H3815" s="72" t="n">
        <v>299.85</v>
      </c>
      <c r="I3815" s="71" t="n">
        <f aca="false">IF(B3815&gt;=Settings!$B$23,1,0)</f>
        <v>0</v>
      </c>
      <c r="J3815" s="71" t="n">
        <v>1</v>
      </c>
      <c r="K3815" s="71" t="n">
        <f aca="false">F3815*I3815*J3815</f>
        <v>0</v>
      </c>
      <c r="L3815" s="71" t="n">
        <f aca="false">E3815*I3815*J3815</f>
        <v>0</v>
      </c>
      <c r="M3815" s="72" t="n">
        <f aca="false">G3815*I3815*J3815</f>
        <v>0</v>
      </c>
      <c r="N3815" s="72" t="n">
        <f aca="false">D3815*I3815*J3815</f>
        <v>-0</v>
      </c>
      <c r="O3815" s="71" t="n">
        <f aca="false">F3815*J3815</f>
        <v>3</v>
      </c>
      <c r="P3815" s="71" t="n">
        <f aca="false">E3815*J3815</f>
        <v>0</v>
      </c>
    </row>
    <row r="3816" customFormat="false" ht="15" hidden="false" customHeight="false" outlineLevel="0" collapsed="false">
      <c r="A3816" s="71" t="s">
        <v>59</v>
      </c>
      <c r="B3816" s="71" t="s">
        <v>50</v>
      </c>
      <c r="C3816" s="71" t="s">
        <v>790</v>
      </c>
      <c r="D3816" s="72" t="n">
        <v>0</v>
      </c>
      <c r="E3816" s="71" t="n">
        <v>0</v>
      </c>
      <c r="F3816" s="71" t="n">
        <v>1</v>
      </c>
      <c r="G3816" s="72" t="n">
        <v>73.95</v>
      </c>
      <c r="H3816" s="72" t="n">
        <v>73.95</v>
      </c>
      <c r="I3816" s="71" t="n">
        <f aca="false">IF(B3816&gt;=Settings!$B$23,1,0)</f>
        <v>0</v>
      </c>
      <c r="J3816" s="71" t="n">
        <v>1</v>
      </c>
      <c r="K3816" s="71" t="n">
        <f aca="false">F3816*I3816*J3816</f>
        <v>0</v>
      </c>
      <c r="L3816" s="71" t="n">
        <f aca="false">E3816*I3816*J3816</f>
        <v>0</v>
      </c>
      <c r="M3816" s="72" t="n">
        <f aca="false">G3816*I3816*J3816</f>
        <v>0</v>
      </c>
      <c r="N3816" s="72" t="n">
        <f aca="false">D3816*I3816*J3816</f>
        <v>-0</v>
      </c>
      <c r="O3816" s="71" t="n">
        <f aca="false">F3816*J3816</f>
        <v>1</v>
      </c>
      <c r="P3816" s="71" t="n">
        <f aca="false">E3816*J3816</f>
        <v>0</v>
      </c>
    </row>
    <row r="3817" customFormat="false" ht="15" hidden="false" customHeight="false" outlineLevel="0" collapsed="false">
      <c r="A3817" s="71" t="s">
        <v>59</v>
      </c>
      <c r="B3817" s="71" t="s">
        <v>50</v>
      </c>
      <c r="C3817" s="71" t="s">
        <v>1112</v>
      </c>
      <c r="D3817" s="72" t="n">
        <v>0</v>
      </c>
      <c r="E3817" s="71" t="n">
        <v>0</v>
      </c>
      <c r="F3817" s="71" t="n">
        <v>1</v>
      </c>
      <c r="G3817" s="72" t="n">
        <v>104.95</v>
      </c>
      <c r="H3817" s="72" t="n">
        <v>104.95</v>
      </c>
      <c r="I3817" s="71" t="n">
        <f aca="false">IF(B3817&gt;=Settings!$B$23,1,0)</f>
        <v>0</v>
      </c>
      <c r="J3817" s="71" t="n">
        <v>1</v>
      </c>
      <c r="K3817" s="71" t="n">
        <f aca="false">F3817*I3817*J3817</f>
        <v>0</v>
      </c>
      <c r="L3817" s="71" t="n">
        <f aca="false">E3817*I3817*J3817</f>
        <v>0</v>
      </c>
      <c r="M3817" s="72" t="n">
        <f aca="false">G3817*I3817*J3817</f>
        <v>0</v>
      </c>
      <c r="N3817" s="72" t="n">
        <f aca="false">D3817*I3817*J3817</f>
        <v>-0</v>
      </c>
      <c r="O3817" s="71" t="n">
        <f aca="false">F3817*J3817</f>
        <v>1</v>
      </c>
      <c r="P3817" s="71" t="n">
        <f aca="false">E3817*J3817</f>
        <v>0</v>
      </c>
    </row>
    <row r="3818" customFormat="false" ht="15" hidden="false" customHeight="false" outlineLevel="0" collapsed="false">
      <c r="A3818" s="71" t="s">
        <v>63</v>
      </c>
      <c r="B3818" s="71" t="s">
        <v>50</v>
      </c>
      <c r="C3818" s="71" t="s">
        <v>2190</v>
      </c>
      <c r="D3818" s="72" t="n">
        <v>0</v>
      </c>
      <c r="E3818" s="71" t="n">
        <v>0</v>
      </c>
      <c r="F3818" s="71" t="n">
        <v>1</v>
      </c>
      <c r="G3818" s="72" t="n">
        <v>44.95</v>
      </c>
      <c r="H3818" s="72" t="n">
        <v>44.95</v>
      </c>
      <c r="I3818" s="71" t="n">
        <f aca="false">IF(B3818&gt;=Settings!$B$23,1,0)</f>
        <v>0</v>
      </c>
      <c r="J3818" s="71" t="n">
        <v>1</v>
      </c>
      <c r="K3818" s="71" t="n">
        <f aca="false">F3818*I3818*J3818</f>
        <v>0</v>
      </c>
      <c r="L3818" s="71" t="n">
        <f aca="false">E3818*I3818*J3818</f>
        <v>0</v>
      </c>
      <c r="M3818" s="72" t="n">
        <f aca="false">G3818*I3818*J3818</f>
        <v>0</v>
      </c>
      <c r="N3818" s="72" t="n">
        <f aca="false">D3818*I3818*J3818</f>
        <v>-0</v>
      </c>
      <c r="O3818" s="71" t="n">
        <f aca="false">F3818*J3818</f>
        <v>1</v>
      </c>
      <c r="P3818" s="71" t="n">
        <f aca="false">E3818*J3818</f>
        <v>0</v>
      </c>
    </row>
    <row r="3819" customFormat="false" ht="15" hidden="false" customHeight="false" outlineLevel="0" collapsed="false">
      <c r="A3819" s="71" t="s">
        <v>59</v>
      </c>
      <c r="B3819" s="71" t="s">
        <v>50</v>
      </c>
      <c r="C3819" s="71" t="s">
        <v>1117</v>
      </c>
      <c r="D3819" s="72" t="n">
        <v>0</v>
      </c>
      <c r="E3819" s="71" t="n">
        <v>0</v>
      </c>
      <c r="F3819" s="71" t="n">
        <v>18</v>
      </c>
      <c r="G3819" s="72" t="n">
        <v>413.1</v>
      </c>
      <c r="H3819" s="72" t="n">
        <v>413.1</v>
      </c>
      <c r="I3819" s="71" t="n">
        <f aca="false">IF(B3819&gt;=Settings!$B$23,1,0)</f>
        <v>0</v>
      </c>
      <c r="J3819" s="71" t="n">
        <v>1</v>
      </c>
      <c r="K3819" s="71" t="n">
        <f aca="false">F3819*I3819*J3819</f>
        <v>0</v>
      </c>
      <c r="L3819" s="71" t="n">
        <f aca="false">E3819*I3819*J3819</f>
        <v>0</v>
      </c>
      <c r="M3819" s="72" t="n">
        <f aca="false">G3819*I3819*J3819</f>
        <v>0</v>
      </c>
      <c r="N3819" s="72" t="n">
        <f aca="false">D3819*I3819*J3819</f>
        <v>-0</v>
      </c>
      <c r="O3819" s="71" t="n">
        <f aca="false">F3819*J3819</f>
        <v>18</v>
      </c>
      <c r="P3819" s="71" t="n">
        <f aca="false">E3819*J3819</f>
        <v>0</v>
      </c>
    </row>
    <row r="3820" customFormat="false" ht="15" hidden="false" customHeight="false" outlineLevel="0" collapsed="false">
      <c r="A3820" s="71" t="s">
        <v>60</v>
      </c>
      <c r="B3820" s="71" t="s">
        <v>50</v>
      </c>
      <c r="C3820" s="71" t="s">
        <v>2191</v>
      </c>
      <c r="D3820" s="72" t="n">
        <v>0</v>
      </c>
      <c r="E3820" s="71" t="n">
        <v>0</v>
      </c>
      <c r="F3820" s="71" t="n">
        <v>11</v>
      </c>
      <c r="G3820" s="72" t="n">
        <v>1854.45</v>
      </c>
      <c r="H3820" s="72" t="n">
        <v>1576.32</v>
      </c>
      <c r="I3820" s="71" t="n">
        <f aca="false">IF(B3820&gt;=Settings!$B$23,1,0)</f>
        <v>0</v>
      </c>
      <c r="J3820" s="71" t="n">
        <v>1</v>
      </c>
      <c r="K3820" s="71" t="n">
        <f aca="false">F3820*I3820*J3820</f>
        <v>0</v>
      </c>
      <c r="L3820" s="71" t="n">
        <f aca="false">E3820*I3820*J3820</f>
        <v>0</v>
      </c>
      <c r="M3820" s="72" t="n">
        <f aca="false">G3820*I3820*J3820</f>
        <v>0</v>
      </c>
      <c r="N3820" s="72" t="n">
        <f aca="false">D3820*I3820*J3820</f>
        <v>-0</v>
      </c>
      <c r="O3820" s="71" t="n">
        <f aca="false">F3820*J3820</f>
        <v>11</v>
      </c>
      <c r="P3820" s="71" t="n">
        <f aca="false">E3820*J3820</f>
        <v>0</v>
      </c>
    </row>
    <row r="3821" customFormat="false" ht="15" hidden="false" customHeight="false" outlineLevel="0" collapsed="false">
      <c r="A3821" s="71" t="s">
        <v>59</v>
      </c>
      <c r="B3821" s="71" t="s">
        <v>50</v>
      </c>
      <c r="C3821" s="71" t="s">
        <v>1116</v>
      </c>
      <c r="D3821" s="72" t="n">
        <v>0</v>
      </c>
      <c r="E3821" s="71" t="n">
        <v>0</v>
      </c>
      <c r="F3821" s="71" t="n">
        <v>28</v>
      </c>
      <c r="G3821" s="72" t="n">
        <v>431.546</v>
      </c>
      <c r="H3821" s="72" t="n">
        <v>431.546</v>
      </c>
      <c r="I3821" s="71" t="n">
        <f aca="false">IF(B3821&gt;=Settings!$B$23,1,0)</f>
        <v>0</v>
      </c>
      <c r="J3821" s="71" t="n">
        <v>1</v>
      </c>
      <c r="K3821" s="71" t="n">
        <f aca="false">F3821*I3821*J3821</f>
        <v>0</v>
      </c>
      <c r="L3821" s="71" t="n">
        <f aca="false">E3821*I3821*J3821</f>
        <v>0</v>
      </c>
      <c r="M3821" s="72" t="n">
        <f aca="false">G3821*I3821*J3821</f>
        <v>0</v>
      </c>
      <c r="N3821" s="72" t="n">
        <f aca="false">D3821*I3821*J3821</f>
        <v>-0</v>
      </c>
      <c r="O3821" s="71" t="n">
        <f aca="false">F3821*J3821</f>
        <v>28</v>
      </c>
      <c r="P3821" s="71" t="n">
        <f aca="false">E3821*J3821</f>
        <v>0</v>
      </c>
    </row>
    <row r="3822" customFormat="false" ht="15" hidden="false" customHeight="false" outlineLevel="0" collapsed="false">
      <c r="A3822" s="71" t="s">
        <v>59</v>
      </c>
      <c r="B3822" s="71" t="s">
        <v>50</v>
      </c>
      <c r="C3822" s="71" t="s">
        <v>893</v>
      </c>
      <c r="D3822" s="72" t="n">
        <v>0</v>
      </c>
      <c r="E3822" s="71" t="n">
        <v>0</v>
      </c>
      <c r="F3822" s="71" t="n">
        <v>1</v>
      </c>
      <c r="G3822" s="72" t="n">
        <v>54.95</v>
      </c>
      <c r="H3822" s="72" t="n">
        <v>54.95</v>
      </c>
      <c r="I3822" s="71" t="n">
        <f aca="false">IF(B3822&gt;=Settings!$B$23,1,0)</f>
        <v>0</v>
      </c>
      <c r="J3822" s="71" t="n">
        <v>1</v>
      </c>
      <c r="K3822" s="71" t="n">
        <f aca="false">F3822*I3822*J3822</f>
        <v>0</v>
      </c>
      <c r="L3822" s="71" t="n">
        <f aca="false">E3822*I3822*J3822</f>
        <v>0</v>
      </c>
      <c r="M3822" s="72" t="n">
        <f aca="false">G3822*I3822*J3822</f>
        <v>0</v>
      </c>
      <c r="N3822" s="72" t="n">
        <f aca="false">D3822*I3822*J3822</f>
        <v>-0</v>
      </c>
      <c r="O3822" s="71" t="n">
        <f aca="false">F3822*J3822</f>
        <v>1</v>
      </c>
      <c r="P3822" s="71" t="n">
        <f aca="false">E3822*J3822</f>
        <v>0</v>
      </c>
    </row>
    <row r="3823" customFormat="false" ht="15" hidden="false" customHeight="false" outlineLevel="0" collapsed="false">
      <c r="A3823" s="71" t="s">
        <v>60</v>
      </c>
      <c r="B3823" s="71" t="s">
        <v>50</v>
      </c>
      <c r="C3823" s="71" t="s">
        <v>977</v>
      </c>
      <c r="D3823" s="72" t="n">
        <v>7.61</v>
      </c>
      <c r="E3823" s="71" t="n">
        <v>1</v>
      </c>
      <c r="F3823" s="71" t="n">
        <v>13</v>
      </c>
      <c r="G3823" s="72" t="n">
        <v>116.35</v>
      </c>
      <c r="H3823" s="72" t="n">
        <v>93.92</v>
      </c>
      <c r="I3823" s="71" t="n">
        <f aca="false">IF(B3823&gt;=Settings!$B$23,1,0)</f>
        <v>0</v>
      </c>
      <c r="J3823" s="71" t="n">
        <v>1</v>
      </c>
      <c r="K3823" s="71" t="n">
        <f aca="false">F3823*I3823*J3823</f>
        <v>0</v>
      </c>
      <c r="L3823" s="71" t="n">
        <f aca="false">E3823*I3823*J3823</f>
        <v>0</v>
      </c>
      <c r="M3823" s="72" t="n">
        <f aca="false">G3823*I3823*J3823</f>
        <v>0</v>
      </c>
      <c r="N3823" s="72" t="n">
        <f aca="false">D3823*I3823*J3823</f>
        <v>0</v>
      </c>
      <c r="O3823" s="71" t="n">
        <f aca="false">F3823*J3823</f>
        <v>13</v>
      </c>
      <c r="P3823" s="71" t="n">
        <f aca="false">E3823*J3823</f>
        <v>1</v>
      </c>
    </row>
    <row r="3824" customFormat="false" ht="15" hidden="false" customHeight="false" outlineLevel="0" collapsed="false">
      <c r="A3824" s="71" t="s">
        <v>59</v>
      </c>
      <c r="B3824" s="71" t="s">
        <v>50</v>
      </c>
      <c r="C3824" s="71" t="s">
        <v>1884</v>
      </c>
      <c r="D3824" s="72" t="n">
        <v>0</v>
      </c>
      <c r="E3824" s="71" t="n">
        <v>0</v>
      </c>
      <c r="F3824" s="71" t="n">
        <v>2</v>
      </c>
      <c r="G3824" s="72" t="n">
        <v>333.38</v>
      </c>
      <c r="H3824" s="72" t="n">
        <v>333.38</v>
      </c>
      <c r="I3824" s="71" t="n">
        <f aca="false">IF(B3824&gt;=Settings!$B$23,1,0)</f>
        <v>0</v>
      </c>
      <c r="J3824" s="71" t="n">
        <v>1</v>
      </c>
      <c r="K3824" s="71" t="n">
        <f aca="false">F3824*I3824*J3824</f>
        <v>0</v>
      </c>
      <c r="L3824" s="71" t="n">
        <f aca="false">E3824*I3824*J3824</f>
        <v>0</v>
      </c>
      <c r="M3824" s="72" t="n">
        <f aca="false">G3824*I3824*J3824</f>
        <v>0</v>
      </c>
      <c r="N3824" s="72" t="n">
        <f aca="false">D3824*I3824*J3824</f>
        <v>-0</v>
      </c>
      <c r="O3824" s="71" t="n">
        <f aca="false">F3824*J3824</f>
        <v>2</v>
      </c>
      <c r="P3824" s="71" t="n">
        <f aca="false">E3824*J3824</f>
        <v>0</v>
      </c>
    </row>
    <row r="3825" customFormat="false" ht="15" hidden="false" customHeight="false" outlineLevel="0" collapsed="false">
      <c r="A3825" s="71" t="s">
        <v>59</v>
      </c>
      <c r="B3825" s="71" t="s">
        <v>50</v>
      </c>
      <c r="C3825" s="71" t="s">
        <v>2192</v>
      </c>
      <c r="D3825" s="72" t="n">
        <v>0</v>
      </c>
      <c r="E3825" s="71" t="n">
        <v>0</v>
      </c>
      <c r="F3825" s="71" t="n">
        <v>4</v>
      </c>
      <c r="G3825" s="72" t="n">
        <v>620.8</v>
      </c>
      <c r="H3825" s="72" t="n">
        <v>620.8</v>
      </c>
      <c r="I3825" s="71" t="n">
        <f aca="false">IF(B3825&gt;=Settings!$B$23,1,0)</f>
        <v>0</v>
      </c>
      <c r="J3825" s="71" t="n">
        <v>1</v>
      </c>
      <c r="K3825" s="71" t="n">
        <f aca="false">F3825*I3825*J3825</f>
        <v>0</v>
      </c>
      <c r="L3825" s="71" t="n">
        <f aca="false">E3825*I3825*J3825</f>
        <v>0</v>
      </c>
      <c r="M3825" s="72" t="n">
        <f aca="false">G3825*I3825*J3825</f>
        <v>0</v>
      </c>
      <c r="N3825" s="72" t="n">
        <f aca="false">D3825*I3825*J3825</f>
        <v>-0</v>
      </c>
      <c r="O3825" s="71" t="n">
        <f aca="false">F3825*J3825</f>
        <v>4</v>
      </c>
      <c r="P3825" s="71" t="n">
        <f aca="false">E3825*J3825</f>
        <v>0</v>
      </c>
    </row>
    <row r="3826" customFormat="false" ht="15" hidden="false" customHeight="false" outlineLevel="0" collapsed="false">
      <c r="A3826" s="71" t="s">
        <v>60</v>
      </c>
      <c r="B3826" s="71" t="s">
        <v>50</v>
      </c>
      <c r="C3826" s="71" t="s">
        <v>1262</v>
      </c>
      <c r="D3826" s="72" t="n">
        <v>789.53</v>
      </c>
      <c r="E3826" s="71" t="n">
        <v>8</v>
      </c>
      <c r="F3826" s="71" t="n">
        <v>242</v>
      </c>
      <c r="G3826" s="72" t="n">
        <v>27458.9</v>
      </c>
      <c r="H3826" s="72" t="n">
        <v>23534.98</v>
      </c>
      <c r="I3826" s="71" t="n">
        <f aca="false">IF(B3826&gt;=Settings!$B$23,1,0)</f>
        <v>0</v>
      </c>
      <c r="J3826" s="71" t="n">
        <v>1</v>
      </c>
      <c r="K3826" s="71" t="n">
        <f aca="false">F3826*I3826*J3826</f>
        <v>0</v>
      </c>
      <c r="L3826" s="71" t="n">
        <f aca="false">E3826*I3826*J3826</f>
        <v>0</v>
      </c>
      <c r="M3826" s="72" t="n">
        <f aca="false">G3826*I3826*J3826</f>
        <v>0</v>
      </c>
      <c r="N3826" s="72" t="n">
        <f aca="false">D3826*I3826*J3826</f>
        <v>0</v>
      </c>
      <c r="O3826" s="71" t="n">
        <f aca="false">F3826*J3826</f>
        <v>242</v>
      </c>
      <c r="P3826" s="71" t="n">
        <f aca="false">E3826*J3826</f>
        <v>8</v>
      </c>
    </row>
    <row r="3827" customFormat="false" ht="15" hidden="false" customHeight="false" outlineLevel="0" collapsed="false">
      <c r="A3827" s="71" t="s">
        <v>61</v>
      </c>
      <c r="B3827" s="71" t="s">
        <v>50</v>
      </c>
      <c r="C3827" s="71" t="s">
        <v>123</v>
      </c>
      <c r="D3827" s="72" t="n">
        <v>0</v>
      </c>
      <c r="E3827" s="71" t="n">
        <v>0</v>
      </c>
      <c r="F3827" s="71" t="n">
        <v>7</v>
      </c>
      <c r="G3827" s="72" t="n">
        <v>599.66</v>
      </c>
      <c r="H3827" s="72" t="n">
        <v>573.1</v>
      </c>
      <c r="I3827" s="71" t="n">
        <f aca="false">IF(B3827&gt;=Settings!$B$23,1,0)</f>
        <v>0</v>
      </c>
      <c r="J3827" s="71" t="n">
        <v>1</v>
      </c>
      <c r="K3827" s="71" t="n">
        <f aca="false">F3827*I3827*J3827</f>
        <v>0</v>
      </c>
      <c r="L3827" s="71" t="n">
        <f aca="false">E3827*I3827*J3827</f>
        <v>0</v>
      </c>
      <c r="M3827" s="72" t="n">
        <f aca="false">G3827*I3827*J3827</f>
        <v>0</v>
      </c>
      <c r="N3827" s="72" t="n">
        <f aca="false">D3827*I3827*J3827</f>
        <v>-0</v>
      </c>
      <c r="O3827" s="71" t="n">
        <f aca="false">F3827*J3827</f>
        <v>7</v>
      </c>
      <c r="P3827" s="71" t="n">
        <f aca="false">E3827*J3827</f>
        <v>0</v>
      </c>
    </row>
    <row r="3828" customFormat="false" ht="15" hidden="false" customHeight="false" outlineLevel="0" collapsed="false">
      <c r="A3828" s="71" t="s">
        <v>61</v>
      </c>
      <c r="B3828" s="71" t="s">
        <v>50</v>
      </c>
      <c r="C3828" s="71" t="s">
        <v>1380</v>
      </c>
      <c r="D3828" s="72" t="n">
        <v>0</v>
      </c>
      <c r="E3828" s="71" t="n">
        <v>0</v>
      </c>
      <c r="F3828" s="71" t="n">
        <v>1</v>
      </c>
      <c r="G3828" s="72" t="n">
        <v>81.77</v>
      </c>
      <c r="H3828" s="72" t="n">
        <v>81.77</v>
      </c>
      <c r="I3828" s="71" t="n">
        <f aca="false">IF(B3828&gt;=Settings!$B$23,1,0)</f>
        <v>0</v>
      </c>
      <c r="J3828" s="71" t="n">
        <v>1</v>
      </c>
      <c r="K3828" s="71" t="n">
        <f aca="false">F3828*I3828*J3828</f>
        <v>0</v>
      </c>
      <c r="L3828" s="71" t="n">
        <f aca="false">E3828*I3828*J3828</f>
        <v>0</v>
      </c>
      <c r="M3828" s="72" t="n">
        <f aca="false">G3828*I3828*J3828</f>
        <v>0</v>
      </c>
      <c r="N3828" s="72" t="n">
        <f aca="false">D3828*I3828*J3828</f>
        <v>-0</v>
      </c>
      <c r="O3828" s="71" t="n">
        <f aca="false">F3828*J3828</f>
        <v>1</v>
      </c>
      <c r="P3828" s="71" t="n">
        <f aca="false">E3828*J3828</f>
        <v>0</v>
      </c>
    </row>
    <row r="3829" customFormat="false" ht="15" hidden="false" customHeight="false" outlineLevel="0" collapsed="false">
      <c r="A3829" s="71" t="s">
        <v>59</v>
      </c>
      <c r="B3829" s="71" t="s">
        <v>50</v>
      </c>
      <c r="C3829" s="71" t="s">
        <v>1329</v>
      </c>
      <c r="D3829" s="72" t="n">
        <v>0</v>
      </c>
      <c r="E3829" s="71" t="n">
        <v>0</v>
      </c>
      <c r="F3829" s="71" t="n">
        <v>12</v>
      </c>
      <c r="G3829" s="72" t="n">
        <v>167.4</v>
      </c>
      <c r="H3829" s="72" t="n">
        <v>167.4</v>
      </c>
      <c r="I3829" s="71" t="n">
        <f aca="false">IF(B3829&gt;=Settings!$B$23,1,0)</f>
        <v>0</v>
      </c>
      <c r="J3829" s="71" t="n">
        <v>1</v>
      </c>
      <c r="K3829" s="71" t="n">
        <f aca="false">F3829*I3829*J3829</f>
        <v>0</v>
      </c>
      <c r="L3829" s="71" t="n">
        <f aca="false">E3829*I3829*J3829</f>
        <v>0</v>
      </c>
      <c r="M3829" s="72" t="n">
        <f aca="false">G3829*I3829*J3829</f>
        <v>0</v>
      </c>
      <c r="N3829" s="72" t="n">
        <f aca="false">D3829*I3829*J3829</f>
        <v>-0</v>
      </c>
      <c r="O3829" s="71" t="n">
        <f aca="false">F3829*J3829</f>
        <v>12</v>
      </c>
      <c r="P3829" s="71" t="n">
        <f aca="false">E3829*J3829</f>
        <v>0</v>
      </c>
    </row>
    <row r="3830" customFormat="false" ht="15" hidden="false" customHeight="false" outlineLevel="0" collapsed="false">
      <c r="A3830" s="71" t="s">
        <v>60</v>
      </c>
      <c r="B3830" s="71" t="s">
        <v>50</v>
      </c>
      <c r="C3830" s="71" t="s">
        <v>1275</v>
      </c>
      <c r="D3830" s="72" t="n">
        <v>94.95</v>
      </c>
      <c r="E3830" s="71" t="n">
        <v>1</v>
      </c>
      <c r="F3830" s="71" t="n">
        <v>6</v>
      </c>
      <c r="G3830" s="72" t="n">
        <v>629.7</v>
      </c>
      <c r="H3830" s="72" t="n">
        <v>489.79</v>
      </c>
      <c r="I3830" s="71" t="n">
        <f aca="false">IF(B3830&gt;=Settings!$B$23,1,0)</f>
        <v>0</v>
      </c>
      <c r="J3830" s="71" t="n">
        <v>1</v>
      </c>
      <c r="K3830" s="71" t="n">
        <f aca="false">F3830*I3830*J3830</f>
        <v>0</v>
      </c>
      <c r="L3830" s="71" t="n">
        <f aca="false">E3830*I3830*J3830</f>
        <v>0</v>
      </c>
      <c r="M3830" s="72" t="n">
        <f aca="false">G3830*I3830*J3830</f>
        <v>0</v>
      </c>
      <c r="N3830" s="72" t="n">
        <f aca="false">D3830*I3830*J3830</f>
        <v>0</v>
      </c>
      <c r="O3830" s="71" t="n">
        <f aca="false">F3830*J3830</f>
        <v>6</v>
      </c>
      <c r="P3830" s="71" t="n">
        <f aca="false">E3830*J3830</f>
        <v>1</v>
      </c>
    </row>
    <row r="3831" customFormat="false" ht="15" hidden="false" customHeight="false" outlineLevel="0" collapsed="false">
      <c r="A3831" s="71" t="s">
        <v>62</v>
      </c>
      <c r="B3831" s="71" t="s">
        <v>50</v>
      </c>
      <c r="C3831" s="71" t="s">
        <v>167</v>
      </c>
      <c r="D3831" s="72" t="n">
        <v>90.06</v>
      </c>
      <c r="E3831" s="71" t="n">
        <v>1</v>
      </c>
      <c r="F3831" s="71" t="n">
        <v>25</v>
      </c>
      <c r="G3831" s="72" t="n">
        <v>2698.1</v>
      </c>
      <c r="H3831" s="72" t="n">
        <v>2413.33</v>
      </c>
      <c r="I3831" s="71" t="n">
        <f aca="false">IF(B3831&gt;=Settings!$B$23,1,0)</f>
        <v>0</v>
      </c>
      <c r="J3831" s="71" t="n">
        <v>1</v>
      </c>
      <c r="K3831" s="71" t="n">
        <f aca="false">F3831*I3831*J3831</f>
        <v>0</v>
      </c>
      <c r="L3831" s="71" t="n">
        <f aca="false">E3831*I3831*J3831</f>
        <v>0</v>
      </c>
      <c r="M3831" s="72" t="n">
        <f aca="false">G3831*I3831*J3831</f>
        <v>0</v>
      </c>
      <c r="N3831" s="72" t="n">
        <f aca="false">D3831*I3831*J3831</f>
        <v>0</v>
      </c>
      <c r="O3831" s="71" t="n">
        <f aca="false">F3831*J3831</f>
        <v>25</v>
      </c>
      <c r="P3831" s="71" t="n">
        <f aca="false">E3831*J3831</f>
        <v>1</v>
      </c>
    </row>
    <row r="3832" customFormat="false" ht="15" hidden="false" customHeight="false" outlineLevel="0" collapsed="false">
      <c r="A3832" s="71" t="s">
        <v>59</v>
      </c>
      <c r="B3832" s="71" t="s">
        <v>50</v>
      </c>
      <c r="C3832" s="71" t="s">
        <v>1293</v>
      </c>
      <c r="D3832" s="72" t="n">
        <v>0</v>
      </c>
      <c r="E3832" s="71" t="n">
        <v>0</v>
      </c>
      <c r="F3832" s="71" t="n">
        <v>5</v>
      </c>
      <c r="G3832" s="72" t="n">
        <v>608.985</v>
      </c>
      <c r="H3832" s="72" t="n">
        <v>608.985</v>
      </c>
      <c r="I3832" s="71" t="n">
        <f aca="false">IF(B3832&gt;=Settings!$B$23,1,0)</f>
        <v>0</v>
      </c>
      <c r="J3832" s="71" t="n">
        <v>1</v>
      </c>
      <c r="K3832" s="71" t="n">
        <f aca="false">F3832*I3832*J3832</f>
        <v>0</v>
      </c>
      <c r="L3832" s="71" t="n">
        <f aca="false">E3832*I3832*J3832</f>
        <v>0</v>
      </c>
      <c r="M3832" s="72" t="n">
        <f aca="false">G3832*I3832*J3832</f>
        <v>0</v>
      </c>
      <c r="N3832" s="72" t="n">
        <f aca="false">D3832*I3832*J3832</f>
        <v>-0</v>
      </c>
      <c r="O3832" s="71" t="n">
        <f aca="false">F3832*J3832</f>
        <v>5</v>
      </c>
      <c r="P3832" s="71" t="n">
        <f aca="false">E3832*J3832</f>
        <v>0</v>
      </c>
    </row>
    <row r="3833" customFormat="false" ht="15" hidden="false" customHeight="false" outlineLevel="0" collapsed="false">
      <c r="A3833" s="71" t="s">
        <v>61</v>
      </c>
      <c r="B3833" s="71" t="s">
        <v>50</v>
      </c>
      <c r="C3833" s="71" t="s">
        <v>923</v>
      </c>
      <c r="D3833" s="72" t="n">
        <v>0</v>
      </c>
      <c r="E3833" s="71" t="n">
        <v>0</v>
      </c>
      <c r="F3833" s="71" t="n">
        <v>10</v>
      </c>
      <c r="G3833" s="72" t="n">
        <v>913.19</v>
      </c>
      <c r="H3833" s="72" t="n">
        <v>898.2</v>
      </c>
      <c r="I3833" s="71" t="n">
        <f aca="false">IF(B3833&gt;=Settings!$B$23,1,0)</f>
        <v>0</v>
      </c>
      <c r="J3833" s="71" t="n">
        <v>1</v>
      </c>
      <c r="K3833" s="71" t="n">
        <f aca="false">F3833*I3833*J3833</f>
        <v>0</v>
      </c>
      <c r="L3833" s="71" t="n">
        <f aca="false">E3833*I3833*J3833</f>
        <v>0</v>
      </c>
      <c r="M3833" s="72" t="n">
        <f aca="false">G3833*I3833*J3833</f>
        <v>0</v>
      </c>
      <c r="N3833" s="72" t="n">
        <f aca="false">D3833*I3833*J3833</f>
        <v>-0</v>
      </c>
      <c r="O3833" s="71" t="n">
        <f aca="false">F3833*J3833</f>
        <v>10</v>
      </c>
      <c r="P3833" s="71" t="n">
        <f aca="false">E3833*J3833</f>
        <v>0</v>
      </c>
    </row>
    <row r="3834" customFormat="false" ht="15" hidden="false" customHeight="false" outlineLevel="0" collapsed="false">
      <c r="A3834" s="71" t="s">
        <v>61</v>
      </c>
      <c r="B3834" s="71" t="s">
        <v>50</v>
      </c>
      <c r="C3834" s="71" t="s">
        <v>1109</v>
      </c>
      <c r="D3834" s="72" t="n">
        <v>0</v>
      </c>
      <c r="E3834" s="71" t="n">
        <v>0</v>
      </c>
      <c r="F3834" s="71" t="n">
        <v>2</v>
      </c>
      <c r="G3834" s="72" t="n">
        <v>281.72</v>
      </c>
      <c r="H3834" s="72" t="n">
        <v>281.72</v>
      </c>
      <c r="I3834" s="71" t="n">
        <f aca="false">IF(B3834&gt;=Settings!$B$23,1,0)</f>
        <v>0</v>
      </c>
      <c r="J3834" s="71" t="n">
        <v>1</v>
      </c>
      <c r="K3834" s="71" t="n">
        <f aca="false">F3834*I3834*J3834</f>
        <v>0</v>
      </c>
      <c r="L3834" s="71" t="n">
        <f aca="false">E3834*I3834*J3834</f>
        <v>0</v>
      </c>
      <c r="M3834" s="72" t="n">
        <f aca="false">G3834*I3834*J3834</f>
        <v>0</v>
      </c>
      <c r="N3834" s="72" t="n">
        <f aca="false">D3834*I3834*J3834</f>
        <v>-0</v>
      </c>
      <c r="O3834" s="71" t="n">
        <f aca="false">F3834*J3834</f>
        <v>2</v>
      </c>
      <c r="P3834" s="71" t="n">
        <f aca="false">E3834*J3834</f>
        <v>0</v>
      </c>
    </row>
    <row r="3835" customFormat="false" ht="15" hidden="false" customHeight="false" outlineLevel="0" collapsed="false">
      <c r="A3835" s="71" t="s">
        <v>61</v>
      </c>
      <c r="B3835" s="71" t="s">
        <v>50</v>
      </c>
      <c r="C3835" s="71" t="s">
        <v>1328</v>
      </c>
      <c r="D3835" s="72" t="n">
        <v>0</v>
      </c>
      <c r="E3835" s="71" t="n">
        <v>0</v>
      </c>
      <c r="F3835" s="71" t="n">
        <v>1</v>
      </c>
      <c r="G3835" s="72" t="n">
        <v>120.86</v>
      </c>
      <c r="H3835" s="72" t="n">
        <v>102.73</v>
      </c>
      <c r="I3835" s="71" t="n">
        <f aca="false">IF(B3835&gt;=Settings!$B$23,1,0)</f>
        <v>0</v>
      </c>
      <c r="J3835" s="71" t="n">
        <v>1</v>
      </c>
      <c r="K3835" s="71" t="n">
        <f aca="false">F3835*I3835*J3835</f>
        <v>0</v>
      </c>
      <c r="L3835" s="71" t="n">
        <f aca="false">E3835*I3835*J3835</f>
        <v>0</v>
      </c>
      <c r="M3835" s="72" t="n">
        <f aca="false">G3835*I3835*J3835</f>
        <v>0</v>
      </c>
      <c r="N3835" s="72" t="n">
        <f aca="false">D3835*I3835*J3835</f>
        <v>-0</v>
      </c>
      <c r="O3835" s="71" t="n">
        <f aca="false">F3835*J3835</f>
        <v>1</v>
      </c>
      <c r="P3835" s="71" t="n">
        <f aca="false">E3835*J3835</f>
        <v>0</v>
      </c>
    </row>
    <row r="3836" customFormat="false" ht="15" hidden="false" customHeight="false" outlineLevel="0" collapsed="false">
      <c r="A3836" s="71" t="s">
        <v>61</v>
      </c>
      <c r="B3836" s="71" t="s">
        <v>50</v>
      </c>
      <c r="C3836" s="71" t="s">
        <v>1095</v>
      </c>
      <c r="D3836" s="72" t="n">
        <v>0</v>
      </c>
      <c r="E3836" s="71" t="n">
        <v>0</v>
      </c>
      <c r="F3836" s="71" t="n">
        <v>1</v>
      </c>
      <c r="G3836" s="72" t="n">
        <v>107.23</v>
      </c>
      <c r="H3836" s="72" t="n">
        <v>107.23</v>
      </c>
      <c r="I3836" s="71" t="n">
        <f aca="false">IF(B3836&gt;=Settings!$B$23,1,0)</f>
        <v>0</v>
      </c>
      <c r="J3836" s="71" t="n">
        <v>1</v>
      </c>
      <c r="K3836" s="71" t="n">
        <f aca="false">F3836*I3836*J3836</f>
        <v>0</v>
      </c>
      <c r="L3836" s="71" t="n">
        <f aca="false">E3836*I3836*J3836</f>
        <v>0</v>
      </c>
      <c r="M3836" s="72" t="n">
        <f aca="false">G3836*I3836*J3836</f>
        <v>0</v>
      </c>
      <c r="N3836" s="72" t="n">
        <f aca="false">D3836*I3836*J3836</f>
        <v>-0</v>
      </c>
      <c r="O3836" s="71" t="n">
        <f aca="false">F3836*J3836</f>
        <v>1</v>
      </c>
      <c r="P3836" s="71" t="n">
        <f aca="false">E3836*J3836</f>
        <v>0</v>
      </c>
    </row>
    <row r="3837" customFormat="false" ht="15" hidden="false" customHeight="false" outlineLevel="0" collapsed="false">
      <c r="A3837" s="71" t="s">
        <v>60</v>
      </c>
      <c r="B3837" s="71" t="s">
        <v>50</v>
      </c>
      <c r="C3837" s="71" t="s">
        <v>1602</v>
      </c>
      <c r="D3837" s="72" t="n">
        <v>0</v>
      </c>
      <c r="E3837" s="71" t="n">
        <v>0</v>
      </c>
      <c r="F3837" s="71" t="n">
        <v>11</v>
      </c>
      <c r="G3837" s="72" t="n">
        <v>1231.45</v>
      </c>
      <c r="H3837" s="72" t="n">
        <v>1061.3</v>
      </c>
      <c r="I3837" s="71" t="n">
        <f aca="false">IF(B3837&gt;=Settings!$B$23,1,0)</f>
        <v>0</v>
      </c>
      <c r="J3837" s="71" t="n">
        <v>1</v>
      </c>
      <c r="K3837" s="71" t="n">
        <f aca="false">F3837*I3837*J3837</f>
        <v>0</v>
      </c>
      <c r="L3837" s="71" t="n">
        <f aca="false">E3837*I3837*J3837</f>
        <v>0</v>
      </c>
      <c r="M3837" s="72" t="n">
        <f aca="false">G3837*I3837*J3837</f>
        <v>0</v>
      </c>
      <c r="N3837" s="72" t="n">
        <f aca="false">D3837*I3837*J3837</f>
        <v>-0</v>
      </c>
      <c r="O3837" s="71" t="n">
        <f aca="false">F3837*J3837</f>
        <v>11</v>
      </c>
      <c r="P3837" s="71" t="n">
        <f aca="false">E3837*J3837</f>
        <v>0</v>
      </c>
    </row>
    <row r="3838" customFormat="false" ht="15" hidden="false" customHeight="false" outlineLevel="0" collapsed="false">
      <c r="A3838" s="71" t="s">
        <v>61</v>
      </c>
      <c r="B3838" s="71" t="s">
        <v>50</v>
      </c>
      <c r="C3838" s="71" t="s">
        <v>1618</v>
      </c>
      <c r="D3838" s="72" t="n">
        <v>0</v>
      </c>
      <c r="E3838" s="71" t="n">
        <v>0</v>
      </c>
      <c r="F3838" s="71" t="n">
        <v>1</v>
      </c>
      <c r="G3838" s="72" t="n">
        <v>81.77</v>
      </c>
      <c r="H3838" s="72" t="n">
        <v>81.77</v>
      </c>
      <c r="I3838" s="71" t="n">
        <f aca="false">IF(B3838&gt;=Settings!$B$23,1,0)</f>
        <v>0</v>
      </c>
      <c r="J3838" s="71" t="n">
        <v>1</v>
      </c>
      <c r="K3838" s="71" t="n">
        <f aca="false">F3838*I3838*J3838</f>
        <v>0</v>
      </c>
      <c r="L3838" s="71" t="n">
        <f aca="false">E3838*I3838*J3838</f>
        <v>0</v>
      </c>
      <c r="M3838" s="72" t="n">
        <f aca="false">G3838*I3838*J3838</f>
        <v>0</v>
      </c>
      <c r="N3838" s="72" t="n">
        <f aca="false">D3838*I3838*J3838</f>
        <v>-0</v>
      </c>
      <c r="O3838" s="71" t="n">
        <f aca="false">F3838*J3838</f>
        <v>1</v>
      </c>
      <c r="P3838" s="71" t="n">
        <f aca="false">E3838*J3838</f>
        <v>0</v>
      </c>
    </row>
    <row r="3839" customFormat="false" ht="15" hidden="false" customHeight="false" outlineLevel="0" collapsed="false">
      <c r="A3839" s="71" t="s">
        <v>59</v>
      </c>
      <c r="B3839" s="71" t="s">
        <v>50</v>
      </c>
      <c r="C3839" s="71" t="s">
        <v>171</v>
      </c>
      <c r="D3839" s="72" t="n">
        <v>0</v>
      </c>
      <c r="E3839" s="71" t="n">
        <v>0</v>
      </c>
      <c r="F3839" s="71" t="n">
        <v>8</v>
      </c>
      <c r="G3839" s="72" t="n">
        <v>859.92</v>
      </c>
      <c r="H3839" s="72" t="n">
        <v>859.92</v>
      </c>
      <c r="I3839" s="71" t="n">
        <f aca="false">IF(B3839&gt;=Settings!$B$23,1,0)</f>
        <v>0</v>
      </c>
      <c r="J3839" s="71" t="n">
        <v>1</v>
      </c>
      <c r="K3839" s="71" t="n">
        <f aca="false">F3839*I3839*J3839</f>
        <v>0</v>
      </c>
      <c r="L3839" s="71" t="n">
        <f aca="false">E3839*I3839*J3839</f>
        <v>0</v>
      </c>
      <c r="M3839" s="72" t="n">
        <f aca="false">G3839*I3839*J3839</f>
        <v>0</v>
      </c>
      <c r="N3839" s="72" t="n">
        <f aca="false">D3839*I3839*J3839</f>
        <v>-0</v>
      </c>
      <c r="O3839" s="71" t="n">
        <f aca="false">F3839*J3839</f>
        <v>8</v>
      </c>
      <c r="P3839" s="71" t="n">
        <f aca="false">E3839*J3839</f>
        <v>0</v>
      </c>
    </row>
    <row r="3840" customFormat="false" ht="15" hidden="false" customHeight="false" outlineLevel="0" collapsed="false">
      <c r="A3840" s="71" t="s">
        <v>62</v>
      </c>
      <c r="B3840" s="71" t="s">
        <v>50</v>
      </c>
      <c r="C3840" s="71" t="s">
        <v>170</v>
      </c>
      <c r="D3840" s="72" t="n">
        <v>362.75</v>
      </c>
      <c r="E3840" s="71" t="n">
        <v>5</v>
      </c>
      <c r="F3840" s="71" t="n">
        <v>125</v>
      </c>
      <c r="G3840" s="72" t="n">
        <v>9486.75</v>
      </c>
      <c r="H3840" s="72" t="n">
        <v>8843.58</v>
      </c>
      <c r="I3840" s="71" t="n">
        <f aca="false">IF(B3840&gt;=Settings!$B$23,1,0)</f>
        <v>0</v>
      </c>
      <c r="J3840" s="71" t="n">
        <v>1</v>
      </c>
      <c r="K3840" s="71" t="n">
        <f aca="false">F3840*I3840*J3840</f>
        <v>0</v>
      </c>
      <c r="L3840" s="71" t="n">
        <f aca="false">E3840*I3840*J3840</f>
        <v>0</v>
      </c>
      <c r="M3840" s="72" t="n">
        <f aca="false">G3840*I3840*J3840</f>
        <v>0</v>
      </c>
      <c r="N3840" s="72" t="n">
        <f aca="false">D3840*I3840*J3840</f>
        <v>0</v>
      </c>
      <c r="O3840" s="71" t="n">
        <f aca="false">F3840*J3840</f>
        <v>125</v>
      </c>
      <c r="P3840" s="71" t="n">
        <f aca="false">E3840*J3840</f>
        <v>5</v>
      </c>
    </row>
    <row r="3841" customFormat="false" ht="15" hidden="false" customHeight="false" outlineLevel="0" collapsed="false">
      <c r="A3841" s="71" t="s">
        <v>60</v>
      </c>
      <c r="B3841" s="71" t="s">
        <v>50</v>
      </c>
      <c r="C3841" s="71" t="s">
        <v>1176</v>
      </c>
      <c r="D3841" s="72" t="n">
        <v>157.17</v>
      </c>
      <c r="E3841" s="71" t="n">
        <v>2</v>
      </c>
      <c r="F3841" s="71" t="n">
        <v>116</v>
      </c>
      <c r="G3841" s="72" t="n">
        <v>11504.2</v>
      </c>
      <c r="H3841" s="72" t="n">
        <v>9889.56</v>
      </c>
      <c r="I3841" s="71" t="n">
        <f aca="false">IF(B3841&gt;=Settings!$B$23,1,0)</f>
        <v>0</v>
      </c>
      <c r="J3841" s="71" t="n">
        <v>1</v>
      </c>
      <c r="K3841" s="71" t="n">
        <f aca="false">F3841*I3841*J3841</f>
        <v>0</v>
      </c>
      <c r="L3841" s="71" t="n">
        <f aca="false">E3841*I3841*J3841</f>
        <v>0</v>
      </c>
      <c r="M3841" s="72" t="n">
        <f aca="false">G3841*I3841*J3841</f>
        <v>0</v>
      </c>
      <c r="N3841" s="72" t="n">
        <f aca="false">D3841*I3841*J3841</f>
        <v>0</v>
      </c>
      <c r="O3841" s="71" t="n">
        <f aca="false">F3841*J3841</f>
        <v>116</v>
      </c>
      <c r="P3841" s="71" t="n">
        <f aca="false">E3841*J3841</f>
        <v>2</v>
      </c>
    </row>
    <row r="3842" customFormat="false" ht="15" hidden="false" customHeight="false" outlineLevel="0" collapsed="false">
      <c r="A3842" s="71" t="s">
        <v>61</v>
      </c>
      <c r="B3842" s="71" t="s">
        <v>50</v>
      </c>
      <c r="C3842" s="71" t="s">
        <v>1012</v>
      </c>
      <c r="D3842" s="72" t="n">
        <v>0</v>
      </c>
      <c r="E3842" s="71" t="n">
        <v>0</v>
      </c>
      <c r="F3842" s="71" t="n">
        <v>21</v>
      </c>
      <c r="G3842" s="72" t="n">
        <v>2216.02</v>
      </c>
      <c r="H3842" s="72" t="n">
        <v>2107.1</v>
      </c>
      <c r="I3842" s="71" t="n">
        <f aca="false">IF(B3842&gt;=Settings!$B$23,1,0)</f>
        <v>0</v>
      </c>
      <c r="J3842" s="71" t="n">
        <v>1</v>
      </c>
      <c r="K3842" s="71" t="n">
        <f aca="false">F3842*I3842*J3842</f>
        <v>0</v>
      </c>
      <c r="L3842" s="71" t="n">
        <f aca="false">E3842*I3842*J3842</f>
        <v>0</v>
      </c>
      <c r="M3842" s="72" t="n">
        <f aca="false">G3842*I3842*J3842</f>
        <v>0</v>
      </c>
      <c r="N3842" s="72" t="n">
        <f aca="false">D3842*I3842*J3842</f>
        <v>-0</v>
      </c>
      <c r="O3842" s="71" t="n">
        <f aca="false">F3842*J3842</f>
        <v>21</v>
      </c>
      <c r="P3842" s="71" t="n">
        <f aca="false">E3842*J3842</f>
        <v>0</v>
      </c>
    </row>
    <row r="3843" customFormat="false" ht="15" hidden="false" customHeight="false" outlineLevel="0" collapsed="false">
      <c r="A3843" s="71" t="s">
        <v>62</v>
      </c>
      <c r="B3843" s="71" t="s">
        <v>50</v>
      </c>
      <c r="C3843" s="71" t="s">
        <v>139</v>
      </c>
      <c r="D3843" s="72" t="n">
        <v>530.01</v>
      </c>
      <c r="E3843" s="71" t="n">
        <v>7</v>
      </c>
      <c r="F3843" s="71" t="n">
        <v>146</v>
      </c>
      <c r="G3843" s="72" t="n">
        <v>10306.7</v>
      </c>
      <c r="H3843" s="72" t="n">
        <v>9467.03</v>
      </c>
      <c r="I3843" s="71" t="n">
        <f aca="false">IF(B3843&gt;=Settings!$B$23,1,0)</f>
        <v>0</v>
      </c>
      <c r="J3843" s="71" t="n">
        <v>1</v>
      </c>
      <c r="K3843" s="71" t="n">
        <f aca="false">F3843*I3843*J3843</f>
        <v>0</v>
      </c>
      <c r="L3843" s="71" t="n">
        <f aca="false">E3843*I3843*J3843</f>
        <v>0</v>
      </c>
      <c r="M3843" s="72" t="n">
        <f aca="false">G3843*I3843*J3843</f>
        <v>0</v>
      </c>
      <c r="N3843" s="72" t="n">
        <f aca="false">D3843*I3843*J3843</f>
        <v>0</v>
      </c>
      <c r="O3843" s="71" t="n">
        <f aca="false">F3843*J3843</f>
        <v>146</v>
      </c>
      <c r="P3843" s="71" t="n">
        <f aca="false">E3843*J3843</f>
        <v>7</v>
      </c>
    </row>
    <row r="3844" customFormat="false" ht="15" hidden="false" customHeight="false" outlineLevel="0" collapsed="false">
      <c r="A3844" s="71" t="s">
        <v>62</v>
      </c>
      <c r="B3844" s="71" t="s">
        <v>50</v>
      </c>
      <c r="C3844" s="71" t="s">
        <v>2193</v>
      </c>
      <c r="D3844" s="72" t="n">
        <v>0</v>
      </c>
      <c r="E3844" s="71" t="n">
        <v>0</v>
      </c>
      <c r="F3844" s="71" t="n">
        <v>5</v>
      </c>
      <c r="G3844" s="72" t="n">
        <v>453.95</v>
      </c>
      <c r="H3844" s="72" t="n">
        <v>424.72</v>
      </c>
      <c r="I3844" s="71" t="n">
        <f aca="false">IF(B3844&gt;=Settings!$B$23,1,0)</f>
        <v>0</v>
      </c>
      <c r="J3844" s="71" t="n">
        <v>1</v>
      </c>
      <c r="K3844" s="71" t="n">
        <f aca="false">F3844*I3844*J3844</f>
        <v>0</v>
      </c>
      <c r="L3844" s="71" t="n">
        <f aca="false">E3844*I3844*J3844</f>
        <v>0</v>
      </c>
      <c r="M3844" s="72" t="n">
        <f aca="false">G3844*I3844*J3844</f>
        <v>0</v>
      </c>
      <c r="N3844" s="72" t="n">
        <f aca="false">D3844*I3844*J3844</f>
        <v>-0</v>
      </c>
      <c r="O3844" s="71" t="n">
        <f aca="false">F3844*J3844</f>
        <v>5</v>
      </c>
      <c r="P3844" s="71" t="n">
        <f aca="false">E3844*J3844</f>
        <v>0</v>
      </c>
    </row>
    <row r="3845" customFormat="false" ht="15" hidden="false" customHeight="false" outlineLevel="0" collapsed="false">
      <c r="A3845" s="71" t="s">
        <v>61</v>
      </c>
      <c r="B3845" s="71" t="s">
        <v>50</v>
      </c>
      <c r="C3845" s="71" t="s">
        <v>2194</v>
      </c>
      <c r="D3845" s="72" t="n">
        <v>0</v>
      </c>
      <c r="E3845" s="71" t="n">
        <v>0</v>
      </c>
      <c r="F3845" s="71" t="n">
        <v>1</v>
      </c>
      <c r="G3845" s="72" t="n">
        <v>229.05</v>
      </c>
      <c r="H3845" s="72" t="n">
        <v>229.05</v>
      </c>
      <c r="I3845" s="71" t="n">
        <f aca="false">IF(B3845&gt;=Settings!$B$23,1,0)</f>
        <v>0</v>
      </c>
      <c r="J3845" s="71" t="n">
        <v>1</v>
      </c>
      <c r="K3845" s="71" t="n">
        <f aca="false">F3845*I3845*J3845</f>
        <v>0</v>
      </c>
      <c r="L3845" s="71" t="n">
        <f aca="false">E3845*I3845*J3845</f>
        <v>0</v>
      </c>
      <c r="M3845" s="72" t="n">
        <f aca="false">G3845*I3845*J3845</f>
        <v>0</v>
      </c>
      <c r="N3845" s="72" t="n">
        <f aca="false">D3845*I3845*J3845</f>
        <v>-0</v>
      </c>
      <c r="O3845" s="71" t="n">
        <f aca="false">F3845*J3845</f>
        <v>1</v>
      </c>
      <c r="P3845" s="71" t="n">
        <f aca="false">E3845*J3845</f>
        <v>0</v>
      </c>
    </row>
    <row r="3846" customFormat="false" ht="15" hidden="false" customHeight="false" outlineLevel="0" collapsed="false">
      <c r="A3846" s="71" t="s">
        <v>61</v>
      </c>
      <c r="B3846" s="71" t="s">
        <v>50</v>
      </c>
      <c r="C3846" s="71" t="s">
        <v>1027</v>
      </c>
      <c r="D3846" s="72" t="n">
        <v>0</v>
      </c>
      <c r="E3846" s="71" t="n">
        <v>0</v>
      </c>
      <c r="F3846" s="71" t="n">
        <v>1</v>
      </c>
      <c r="G3846" s="72" t="n">
        <v>194</v>
      </c>
      <c r="H3846" s="72" t="n">
        <v>194</v>
      </c>
      <c r="I3846" s="71" t="n">
        <f aca="false">IF(B3846&gt;=Settings!$B$23,1,0)</f>
        <v>0</v>
      </c>
      <c r="J3846" s="71" t="n">
        <v>1</v>
      </c>
      <c r="K3846" s="71" t="n">
        <f aca="false">F3846*I3846*J3846</f>
        <v>0</v>
      </c>
      <c r="L3846" s="71" t="n">
        <f aca="false">E3846*I3846*J3846</f>
        <v>0</v>
      </c>
      <c r="M3846" s="72" t="n">
        <f aca="false">G3846*I3846*J3846</f>
        <v>0</v>
      </c>
      <c r="N3846" s="72" t="n">
        <f aca="false">D3846*I3846*J3846</f>
        <v>-0</v>
      </c>
      <c r="O3846" s="71" t="n">
        <f aca="false">F3846*J3846</f>
        <v>1</v>
      </c>
      <c r="P3846" s="71" t="n">
        <f aca="false">E3846*J3846</f>
        <v>0</v>
      </c>
    </row>
    <row r="3847" customFormat="false" ht="15" hidden="false" customHeight="false" outlineLevel="0" collapsed="false">
      <c r="A3847" s="71" t="s">
        <v>59</v>
      </c>
      <c r="B3847" s="71" t="s">
        <v>50</v>
      </c>
      <c r="C3847" s="71" t="s">
        <v>1284</v>
      </c>
      <c r="D3847" s="72" t="n">
        <v>0</v>
      </c>
      <c r="E3847" s="71" t="n">
        <v>0</v>
      </c>
      <c r="F3847" s="71" t="n">
        <v>2</v>
      </c>
      <c r="G3847" s="72" t="n">
        <v>291.9</v>
      </c>
      <c r="H3847" s="72" t="n">
        <v>291.9</v>
      </c>
      <c r="I3847" s="71" t="n">
        <f aca="false">IF(B3847&gt;=Settings!$B$23,1,0)</f>
        <v>0</v>
      </c>
      <c r="J3847" s="71" t="n">
        <v>1</v>
      </c>
      <c r="K3847" s="71" t="n">
        <f aca="false">F3847*I3847*J3847</f>
        <v>0</v>
      </c>
      <c r="L3847" s="71" t="n">
        <f aca="false">E3847*I3847*J3847</f>
        <v>0</v>
      </c>
      <c r="M3847" s="72" t="n">
        <f aca="false">G3847*I3847*J3847</f>
        <v>0</v>
      </c>
      <c r="N3847" s="72" t="n">
        <f aca="false">D3847*I3847*J3847</f>
        <v>-0</v>
      </c>
      <c r="O3847" s="71" t="n">
        <f aca="false">F3847*J3847</f>
        <v>2</v>
      </c>
      <c r="P3847" s="71" t="n">
        <f aca="false">E3847*J3847</f>
        <v>0</v>
      </c>
    </row>
    <row r="3848" customFormat="false" ht="15" hidden="false" customHeight="false" outlineLevel="0" collapsed="false">
      <c r="A3848" s="71" t="s">
        <v>59</v>
      </c>
      <c r="B3848" s="71" t="s">
        <v>50</v>
      </c>
      <c r="C3848" s="71" t="s">
        <v>937</v>
      </c>
      <c r="D3848" s="72" t="n">
        <v>0</v>
      </c>
      <c r="E3848" s="71" t="n">
        <v>0</v>
      </c>
      <c r="F3848" s="71" t="n">
        <v>206</v>
      </c>
      <c r="G3848" s="72" t="n">
        <v>2484.814</v>
      </c>
      <c r="H3848" s="72" t="n">
        <v>2484.814</v>
      </c>
      <c r="I3848" s="71" t="n">
        <f aca="false">IF(B3848&gt;=Settings!$B$23,1,0)</f>
        <v>0</v>
      </c>
      <c r="J3848" s="71" t="n">
        <v>1</v>
      </c>
      <c r="K3848" s="71" t="n">
        <f aca="false">F3848*I3848*J3848</f>
        <v>0</v>
      </c>
      <c r="L3848" s="71" t="n">
        <f aca="false">E3848*I3848*J3848</f>
        <v>0</v>
      </c>
      <c r="M3848" s="72" t="n">
        <f aca="false">G3848*I3848*J3848</f>
        <v>0</v>
      </c>
      <c r="N3848" s="72" t="n">
        <f aca="false">D3848*I3848*J3848</f>
        <v>-0</v>
      </c>
      <c r="O3848" s="71" t="n">
        <f aca="false">F3848*J3848</f>
        <v>206</v>
      </c>
      <c r="P3848" s="71" t="n">
        <f aca="false">E3848*J3848</f>
        <v>0</v>
      </c>
    </row>
    <row r="3849" customFormat="false" ht="15" hidden="false" customHeight="false" outlineLevel="0" collapsed="false">
      <c r="A3849" s="71" t="s">
        <v>61</v>
      </c>
      <c r="B3849" s="71" t="s">
        <v>50</v>
      </c>
      <c r="C3849" s="71" t="s">
        <v>1160</v>
      </c>
      <c r="D3849" s="72" t="n">
        <v>0</v>
      </c>
      <c r="E3849" s="71" t="n">
        <v>0</v>
      </c>
      <c r="F3849" s="71" t="n">
        <v>1</v>
      </c>
      <c r="G3849" s="72" t="n">
        <v>95.41</v>
      </c>
      <c r="H3849" s="72" t="n">
        <v>95.41</v>
      </c>
      <c r="I3849" s="71" t="n">
        <f aca="false">IF(B3849&gt;=Settings!$B$23,1,0)</f>
        <v>0</v>
      </c>
      <c r="J3849" s="71" t="n">
        <v>1</v>
      </c>
      <c r="K3849" s="71" t="n">
        <f aca="false">F3849*I3849*J3849</f>
        <v>0</v>
      </c>
      <c r="L3849" s="71" t="n">
        <f aca="false">E3849*I3849*J3849</f>
        <v>0</v>
      </c>
      <c r="M3849" s="72" t="n">
        <f aca="false">G3849*I3849*J3849</f>
        <v>0</v>
      </c>
      <c r="N3849" s="72" t="n">
        <f aca="false">D3849*I3849*J3849</f>
        <v>-0</v>
      </c>
      <c r="O3849" s="71" t="n">
        <f aca="false">F3849*J3849</f>
        <v>1</v>
      </c>
      <c r="P3849" s="71" t="n">
        <f aca="false">E3849*J3849</f>
        <v>0</v>
      </c>
    </row>
    <row r="3850" customFormat="false" ht="15" hidden="false" customHeight="false" outlineLevel="0" collapsed="false">
      <c r="A3850" s="71" t="s">
        <v>59</v>
      </c>
      <c r="B3850" s="71" t="s">
        <v>50</v>
      </c>
      <c r="C3850" s="71" t="s">
        <v>1324</v>
      </c>
      <c r="D3850" s="72" t="n">
        <v>0</v>
      </c>
      <c r="E3850" s="71" t="n">
        <v>0</v>
      </c>
      <c r="F3850" s="71" t="n">
        <v>4</v>
      </c>
      <c r="G3850" s="72" t="n">
        <v>692.4</v>
      </c>
      <c r="H3850" s="72" t="n">
        <v>692.4</v>
      </c>
      <c r="I3850" s="71" t="n">
        <f aca="false">IF(B3850&gt;=Settings!$B$23,1,0)</f>
        <v>0</v>
      </c>
      <c r="J3850" s="71" t="n">
        <v>1</v>
      </c>
      <c r="K3850" s="71" t="n">
        <f aca="false">F3850*I3850*J3850</f>
        <v>0</v>
      </c>
      <c r="L3850" s="71" t="n">
        <f aca="false">E3850*I3850*J3850</f>
        <v>0</v>
      </c>
      <c r="M3850" s="72" t="n">
        <f aca="false">G3850*I3850*J3850</f>
        <v>0</v>
      </c>
      <c r="N3850" s="72" t="n">
        <f aca="false">D3850*I3850*J3850</f>
        <v>-0</v>
      </c>
      <c r="O3850" s="71" t="n">
        <f aca="false">F3850*J3850</f>
        <v>4</v>
      </c>
      <c r="P3850" s="71" t="n">
        <f aca="false">E3850*J3850</f>
        <v>0</v>
      </c>
    </row>
    <row r="3851" customFormat="false" ht="15" hidden="false" customHeight="false" outlineLevel="0" collapsed="false">
      <c r="A3851" s="71" t="s">
        <v>60</v>
      </c>
      <c r="B3851" s="71" t="s">
        <v>50</v>
      </c>
      <c r="C3851" s="71" t="s">
        <v>1420</v>
      </c>
      <c r="D3851" s="72" t="n">
        <v>514.8</v>
      </c>
      <c r="E3851" s="71" t="n">
        <v>4</v>
      </c>
      <c r="F3851" s="71" t="n">
        <v>46</v>
      </c>
      <c r="G3851" s="72" t="n">
        <v>6017.7</v>
      </c>
      <c r="H3851" s="72" t="n">
        <v>4937.01</v>
      </c>
      <c r="I3851" s="71" t="n">
        <f aca="false">IF(B3851&gt;=Settings!$B$23,1,0)</f>
        <v>0</v>
      </c>
      <c r="J3851" s="71" t="n">
        <v>1</v>
      </c>
      <c r="K3851" s="71" t="n">
        <f aca="false">F3851*I3851*J3851</f>
        <v>0</v>
      </c>
      <c r="L3851" s="71" t="n">
        <f aca="false">E3851*I3851*J3851</f>
        <v>0</v>
      </c>
      <c r="M3851" s="72" t="n">
        <f aca="false">G3851*I3851*J3851</f>
        <v>0</v>
      </c>
      <c r="N3851" s="72" t="n">
        <f aca="false">D3851*I3851*J3851</f>
        <v>0</v>
      </c>
      <c r="O3851" s="71" t="n">
        <f aca="false">F3851*J3851</f>
        <v>46</v>
      </c>
      <c r="P3851" s="71" t="n">
        <f aca="false">E3851*J3851</f>
        <v>4</v>
      </c>
    </row>
    <row r="3852" customFormat="false" ht="15" hidden="false" customHeight="false" outlineLevel="0" collapsed="false">
      <c r="A3852" s="71" t="s">
        <v>59</v>
      </c>
      <c r="B3852" s="71" t="s">
        <v>50</v>
      </c>
      <c r="C3852" s="71" t="s">
        <v>1280</v>
      </c>
      <c r="D3852" s="72" t="n">
        <v>0</v>
      </c>
      <c r="E3852" s="71" t="n">
        <v>0</v>
      </c>
      <c r="F3852" s="71" t="n">
        <v>7</v>
      </c>
      <c r="G3852" s="72" t="n">
        <v>636.65</v>
      </c>
      <c r="H3852" s="72" t="n">
        <v>636.65</v>
      </c>
      <c r="I3852" s="71" t="n">
        <f aca="false">IF(B3852&gt;=Settings!$B$23,1,0)</f>
        <v>0</v>
      </c>
      <c r="J3852" s="71" t="n">
        <v>1</v>
      </c>
      <c r="K3852" s="71" t="n">
        <f aca="false">F3852*I3852*J3852</f>
        <v>0</v>
      </c>
      <c r="L3852" s="71" t="n">
        <f aca="false">E3852*I3852*J3852</f>
        <v>0</v>
      </c>
      <c r="M3852" s="72" t="n">
        <f aca="false">G3852*I3852*J3852</f>
        <v>0</v>
      </c>
      <c r="N3852" s="72" t="n">
        <f aca="false">D3852*I3852*J3852</f>
        <v>-0</v>
      </c>
      <c r="O3852" s="71" t="n">
        <f aca="false">F3852*J3852</f>
        <v>7</v>
      </c>
      <c r="P3852" s="71" t="n">
        <f aca="false">E3852*J3852</f>
        <v>0</v>
      </c>
    </row>
    <row r="3853" customFormat="false" ht="15" hidden="false" customHeight="false" outlineLevel="0" collapsed="false">
      <c r="A3853" s="71" t="s">
        <v>63</v>
      </c>
      <c r="B3853" s="71" t="s">
        <v>50</v>
      </c>
      <c r="C3853" s="71" t="s">
        <v>2195</v>
      </c>
      <c r="D3853" s="72" t="n">
        <v>0</v>
      </c>
      <c r="E3853" s="71" t="n">
        <v>0</v>
      </c>
      <c r="F3853" s="71" t="n">
        <v>1</v>
      </c>
      <c r="G3853" s="72" t="n">
        <v>54.95</v>
      </c>
      <c r="H3853" s="72" t="n">
        <v>54.95</v>
      </c>
      <c r="I3853" s="71" t="n">
        <f aca="false">IF(B3853&gt;=Settings!$B$23,1,0)</f>
        <v>0</v>
      </c>
      <c r="J3853" s="71" t="n">
        <v>1</v>
      </c>
      <c r="K3853" s="71" t="n">
        <f aca="false">F3853*I3853*J3853</f>
        <v>0</v>
      </c>
      <c r="L3853" s="71" t="n">
        <f aca="false">E3853*I3853*J3853</f>
        <v>0</v>
      </c>
      <c r="M3853" s="72" t="n">
        <f aca="false">G3853*I3853*J3853</f>
        <v>0</v>
      </c>
      <c r="N3853" s="72" t="n">
        <f aca="false">D3853*I3853*J3853</f>
        <v>-0</v>
      </c>
      <c r="O3853" s="71" t="n">
        <f aca="false">F3853*J3853</f>
        <v>1</v>
      </c>
      <c r="P3853" s="71" t="n">
        <f aca="false">E3853*J3853</f>
        <v>0</v>
      </c>
    </row>
    <row r="3854" customFormat="false" ht="15" hidden="false" customHeight="false" outlineLevel="0" collapsed="false">
      <c r="A3854" s="71" t="s">
        <v>63</v>
      </c>
      <c r="B3854" s="71" t="s">
        <v>50</v>
      </c>
      <c r="C3854" s="71" t="s">
        <v>2196</v>
      </c>
      <c r="D3854" s="72" t="n">
        <v>0</v>
      </c>
      <c r="E3854" s="71" t="n">
        <v>0</v>
      </c>
      <c r="F3854" s="71" t="n">
        <v>2</v>
      </c>
      <c r="G3854" s="72" t="n">
        <v>119.9</v>
      </c>
      <c r="H3854" s="72" t="n">
        <v>119.9</v>
      </c>
      <c r="I3854" s="71" t="n">
        <f aca="false">IF(B3854&gt;=Settings!$B$23,1,0)</f>
        <v>0</v>
      </c>
      <c r="J3854" s="71" t="n">
        <v>1</v>
      </c>
      <c r="K3854" s="71" t="n">
        <f aca="false">F3854*I3854*J3854</f>
        <v>0</v>
      </c>
      <c r="L3854" s="71" t="n">
        <f aca="false">E3854*I3854*J3854</f>
        <v>0</v>
      </c>
      <c r="M3854" s="72" t="n">
        <f aca="false">G3854*I3854*J3854</f>
        <v>0</v>
      </c>
      <c r="N3854" s="72" t="n">
        <f aca="false">D3854*I3854*J3854</f>
        <v>-0</v>
      </c>
      <c r="O3854" s="71" t="n">
        <f aca="false">F3854*J3854</f>
        <v>2</v>
      </c>
      <c r="P3854" s="71" t="n">
        <f aca="false">E3854*J3854</f>
        <v>0</v>
      </c>
    </row>
    <row r="3855" customFormat="false" ht="15" hidden="false" customHeight="false" outlineLevel="0" collapsed="false">
      <c r="A3855" s="71" t="s">
        <v>63</v>
      </c>
      <c r="B3855" s="71" t="s">
        <v>50</v>
      </c>
      <c r="C3855" s="71" t="s">
        <v>2197</v>
      </c>
      <c r="D3855" s="72" t="n">
        <v>0</v>
      </c>
      <c r="E3855" s="71" t="n">
        <v>0</v>
      </c>
      <c r="F3855" s="71" t="n">
        <v>4</v>
      </c>
      <c r="G3855" s="72" t="n">
        <v>79.8</v>
      </c>
      <c r="H3855" s="72" t="n">
        <v>79.8</v>
      </c>
      <c r="I3855" s="71" t="n">
        <f aca="false">IF(B3855&gt;=Settings!$B$23,1,0)</f>
        <v>0</v>
      </c>
      <c r="J3855" s="71" t="n">
        <v>1</v>
      </c>
      <c r="K3855" s="71" t="n">
        <f aca="false">F3855*I3855*J3855</f>
        <v>0</v>
      </c>
      <c r="L3855" s="71" t="n">
        <f aca="false">E3855*I3855*J3855</f>
        <v>0</v>
      </c>
      <c r="M3855" s="72" t="n">
        <f aca="false">G3855*I3855*J3855</f>
        <v>0</v>
      </c>
      <c r="N3855" s="72" t="n">
        <f aca="false">D3855*I3855*J3855</f>
        <v>-0</v>
      </c>
      <c r="O3855" s="71" t="n">
        <f aca="false">F3855*J3855</f>
        <v>4</v>
      </c>
      <c r="P3855" s="71" t="n">
        <f aca="false">E3855*J3855</f>
        <v>0</v>
      </c>
    </row>
    <row r="3856" customFormat="false" ht="15" hidden="false" customHeight="false" outlineLevel="0" collapsed="false">
      <c r="A3856" s="71" t="s">
        <v>59</v>
      </c>
      <c r="B3856" s="71" t="s">
        <v>50</v>
      </c>
      <c r="C3856" s="71" t="s">
        <v>2198</v>
      </c>
      <c r="D3856" s="72" t="n">
        <v>0</v>
      </c>
      <c r="E3856" s="71" t="n">
        <v>0</v>
      </c>
      <c r="F3856" s="71" t="n">
        <v>1</v>
      </c>
      <c r="G3856" s="72" t="n">
        <v>97.95</v>
      </c>
      <c r="H3856" s="72" t="n">
        <v>97.95</v>
      </c>
      <c r="I3856" s="71" t="n">
        <f aca="false">IF(B3856&gt;=Settings!$B$23,1,0)</f>
        <v>0</v>
      </c>
      <c r="J3856" s="71" t="n">
        <v>1</v>
      </c>
      <c r="K3856" s="71" t="n">
        <f aca="false">F3856*I3856*J3856</f>
        <v>0</v>
      </c>
      <c r="L3856" s="71" t="n">
        <f aca="false">E3856*I3856*J3856</f>
        <v>0</v>
      </c>
      <c r="M3856" s="72" t="n">
        <f aca="false">G3856*I3856*J3856</f>
        <v>0</v>
      </c>
      <c r="N3856" s="72" t="n">
        <f aca="false">D3856*I3856*J3856</f>
        <v>-0</v>
      </c>
      <c r="O3856" s="71" t="n">
        <f aca="false">F3856*J3856</f>
        <v>1</v>
      </c>
      <c r="P3856" s="71" t="n">
        <f aca="false">E3856*J3856</f>
        <v>0</v>
      </c>
    </row>
    <row r="3857" customFormat="false" ht="15" hidden="false" customHeight="false" outlineLevel="0" collapsed="false">
      <c r="A3857" s="71" t="s">
        <v>59</v>
      </c>
      <c r="B3857" s="71" t="s">
        <v>50</v>
      </c>
      <c r="C3857" s="71" t="s">
        <v>2151</v>
      </c>
      <c r="D3857" s="72" t="n">
        <v>0</v>
      </c>
      <c r="E3857" s="71" t="n">
        <v>0</v>
      </c>
      <c r="F3857" s="71" t="n">
        <v>3</v>
      </c>
      <c r="G3857" s="72" t="n">
        <v>320.35</v>
      </c>
      <c r="H3857" s="72" t="n">
        <v>320.35</v>
      </c>
      <c r="I3857" s="71" t="n">
        <f aca="false">IF(B3857&gt;=Settings!$B$23,1,0)</f>
        <v>0</v>
      </c>
      <c r="J3857" s="71" t="n">
        <v>1</v>
      </c>
      <c r="K3857" s="71" t="n">
        <f aca="false">F3857*I3857*J3857</f>
        <v>0</v>
      </c>
      <c r="L3857" s="71" t="n">
        <f aca="false">E3857*I3857*J3857</f>
        <v>0</v>
      </c>
      <c r="M3857" s="72" t="n">
        <f aca="false">G3857*I3857*J3857</f>
        <v>0</v>
      </c>
      <c r="N3857" s="72" t="n">
        <f aca="false">D3857*I3857*J3857</f>
        <v>-0</v>
      </c>
      <c r="O3857" s="71" t="n">
        <f aca="false">F3857*J3857</f>
        <v>3</v>
      </c>
      <c r="P3857" s="71" t="n">
        <f aca="false">E3857*J3857</f>
        <v>0</v>
      </c>
    </row>
    <row r="3858" customFormat="false" ht="15" hidden="false" customHeight="false" outlineLevel="0" collapsed="false">
      <c r="A3858" s="71" t="s">
        <v>59</v>
      </c>
      <c r="B3858" s="71" t="s">
        <v>50</v>
      </c>
      <c r="C3858" s="71" t="s">
        <v>1200</v>
      </c>
      <c r="D3858" s="72" t="n">
        <v>0</v>
      </c>
      <c r="E3858" s="71" t="n">
        <v>0</v>
      </c>
      <c r="F3858" s="71" t="n">
        <v>5</v>
      </c>
      <c r="G3858" s="72" t="n">
        <v>728.33</v>
      </c>
      <c r="H3858" s="72" t="n">
        <v>728.33</v>
      </c>
      <c r="I3858" s="71" t="n">
        <f aca="false">IF(B3858&gt;=Settings!$B$23,1,0)</f>
        <v>0</v>
      </c>
      <c r="J3858" s="71" t="n">
        <v>1</v>
      </c>
      <c r="K3858" s="71" t="n">
        <f aca="false">F3858*I3858*J3858</f>
        <v>0</v>
      </c>
      <c r="L3858" s="71" t="n">
        <f aca="false">E3858*I3858*J3858</f>
        <v>0</v>
      </c>
      <c r="M3858" s="72" t="n">
        <f aca="false">G3858*I3858*J3858</f>
        <v>0</v>
      </c>
      <c r="N3858" s="72" t="n">
        <f aca="false">D3858*I3858*J3858</f>
        <v>-0</v>
      </c>
      <c r="O3858" s="71" t="n">
        <f aca="false">F3858*J3858</f>
        <v>5</v>
      </c>
      <c r="P3858" s="71" t="n">
        <f aca="false">E3858*J3858</f>
        <v>0</v>
      </c>
    </row>
    <row r="3859" customFormat="false" ht="15" hidden="false" customHeight="false" outlineLevel="0" collapsed="false">
      <c r="A3859" s="71" t="s">
        <v>61</v>
      </c>
      <c r="B3859" s="71" t="s">
        <v>50</v>
      </c>
      <c r="C3859" s="71" t="s">
        <v>891</v>
      </c>
      <c r="D3859" s="72" t="n">
        <v>95.41</v>
      </c>
      <c r="E3859" s="71" t="n">
        <v>1</v>
      </c>
      <c r="F3859" s="71" t="n">
        <v>3</v>
      </c>
      <c r="G3859" s="72" t="n">
        <v>299.87</v>
      </c>
      <c r="H3859" s="72" t="n">
        <v>204.46</v>
      </c>
      <c r="I3859" s="71" t="n">
        <f aca="false">IF(B3859&gt;=Settings!$B$23,1,0)</f>
        <v>0</v>
      </c>
      <c r="J3859" s="71" t="n">
        <v>1</v>
      </c>
      <c r="K3859" s="71" t="n">
        <f aca="false">F3859*I3859*J3859</f>
        <v>0</v>
      </c>
      <c r="L3859" s="71" t="n">
        <f aca="false">E3859*I3859*J3859</f>
        <v>0</v>
      </c>
      <c r="M3859" s="72" t="n">
        <f aca="false">G3859*I3859*J3859</f>
        <v>0</v>
      </c>
      <c r="N3859" s="72" t="n">
        <f aca="false">D3859*I3859*J3859</f>
        <v>0</v>
      </c>
      <c r="O3859" s="71" t="n">
        <f aca="false">F3859*J3859</f>
        <v>3</v>
      </c>
      <c r="P3859" s="71" t="n">
        <f aca="false">E3859*J3859</f>
        <v>1</v>
      </c>
    </row>
    <row r="3860" customFormat="false" ht="15" hidden="false" customHeight="false" outlineLevel="0" collapsed="false">
      <c r="A3860" s="71" t="s">
        <v>61</v>
      </c>
      <c r="B3860" s="71" t="s">
        <v>50</v>
      </c>
      <c r="C3860" s="71" t="s">
        <v>890</v>
      </c>
      <c r="D3860" s="72" t="n">
        <v>0</v>
      </c>
      <c r="E3860" s="71" t="n">
        <v>0</v>
      </c>
      <c r="F3860" s="71" t="n">
        <v>1</v>
      </c>
      <c r="G3860" s="72" t="n">
        <v>18.14</v>
      </c>
      <c r="H3860" s="72" t="n">
        <v>18.14</v>
      </c>
      <c r="I3860" s="71" t="n">
        <f aca="false">IF(B3860&gt;=Settings!$B$23,1,0)</f>
        <v>0</v>
      </c>
      <c r="J3860" s="71" t="n">
        <v>1</v>
      </c>
      <c r="K3860" s="71" t="n">
        <f aca="false">F3860*I3860*J3860</f>
        <v>0</v>
      </c>
      <c r="L3860" s="71" t="n">
        <f aca="false">E3860*I3860*J3860</f>
        <v>0</v>
      </c>
      <c r="M3860" s="72" t="n">
        <f aca="false">G3860*I3860*J3860</f>
        <v>0</v>
      </c>
      <c r="N3860" s="72" t="n">
        <f aca="false">D3860*I3860*J3860</f>
        <v>-0</v>
      </c>
      <c r="O3860" s="71" t="n">
        <f aca="false">F3860*J3860</f>
        <v>1</v>
      </c>
      <c r="P3860" s="71" t="n">
        <f aca="false">E3860*J3860</f>
        <v>0</v>
      </c>
    </row>
    <row r="3861" customFormat="false" ht="15" hidden="false" customHeight="false" outlineLevel="0" collapsed="false">
      <c r="A3861" s="71" t="s">
        <v>59</v>
      </c>
      <c r="B3861" s="71" t="s">
        <v>50</v>
      </c>
      <c r="C3861" s="71" t="s">
        <v>1440</v>
      </c>
      <c r="D3861" s="72" t="n">
        <v>0</v>
      </c>
      <c r="E3861" s="71" t="n">
        <v>0</v>
      </c>
      <c r="F3861" s="71" t="n">
        <v>23</v>
      </c>
      <c r="G3861" s="72" t="n">
        <v>2198.61</v>
      </c>
      <c r="H3861" s="72" t="n">
        <v>2198.61</v>
      </c>
      <c r="I3861" s="71" t="n">
        <f aca="false">IF(B3861&gt;=Settings!$B$23,1,0)</f>
        <v>0</v>
      </c>
      <c r="J3861" s="71" t="n">
        <v>1</v>
      </c>
      <c r="K3861" s="71" t="n">
        <f aca="false">F3861*I3861*J3861</f>
        <v>0</v>
      </c>
      <c r="L3861" s="71" t="n">
        <f aca="false">E3861*I3861*J3861</f>
        <v>0</v>
      </c>
      <c r="M3861" s="72" t="n">
        <f aca="false">G3861*I3861*J3861</f>
        <v>0</v>
      </c>
      <c r="N3861" s="72" t="n">
        <f aca="false">D3861*I3861*J3861</f>
        <v>-0</v>
      </c>
      <c r="O3861" s="71" t="n">
        <f aca="false">F3861*J3861</f>
        <v>23</v>
      </c>
      <c r="P3861" s="71" t="n">
        <f aca="false">E3861*J3861</f>
        <v>0</v>
      </c>
    </row>
    <row r="3862" customFormat="false" ht="15" hidden="false" customHeight="false" outlineLevel="0" collapsed="false">
      <c r="A3862" s="71" t="s">
        <v>59</v>
      </c>
      <c r="B3862" s="71" t="s">
        <v>50</v>
      </c>
      <c r="C3862" s="71" t="s">
        <v>2175</v>
      </c>
      <c r="D3862" s="72" t="n">
        <v>0</v>
      </c>
      <c r="E3862" s="71" t="n">
        <v>0</v>
      </c>
      <c r="F3862" s="71" t="n">
        <v>2</v>
      </c>
      <c r="G3862" s="72" t="n">
        <v>214.9</v>
      </c>
      <c r="H3862" s="72" t="n">
        <v>214.9</v>
      </c>
      <c r="I3862" s="71" t="n">
        <f aca="false">IF(B3862&gt;=Settings!$B$23,1,0)</f>
        <v>0</v>
      </c>
      <c r="J3862" s="71" t="n">
        <v>1</v>
      </c>
      <c r="K3862" s="71" t="n">
        <f aca="false">F3862*I3862*J3862</f>
        <v>0</v>
      </c>
      <c r="L3862" s="71" t="n">
        <f aca="false">E3862*I3862*J3862</f>
        <v>0</v>
      </c>
      <c r="M3862" s="72" t="n">
        <f aca="false">G3862*I3862*J3862</f>
        <v>0</v>
      </c>
      <c r="N3862" s="72" t="n">
        <f aca="false">D3862*I3862*J3862</f>
        <v>-0</v>
      </c>
      <c r="O3862" s="71" t="n">
        <f aca="false">F3862*J3862</f>
        <v>2</v>
      </c>
      <c r="P3862" s="71" t="n">
        <f aca="false">E3862*J3862</f>
        <v>0</v>
      </c>
    </row>
    <row r="3863" customFormat="false" ht="15" hidden="false" customHeight="false" outlineLevel="0" collapsed="false">
      <c r="A3863" s="71" t="s">
        <v>63</v>
      </c>
      <c r="B3863" s="71" t="s">
        <v>50</v>
      </c>
      <c r="C3863" s="71" t="s">
        <v>2199</v>
      </c>
      <c r="D3863" s="72" t="n">
        <v>0</v>
      </c>
      <c r="E3863" s="71" t="n">
        <v>0</v>
      </c>
      <c r="F3863" s="71" t="n">
        <v>1</v>
      </c>
      <c r="G3863" s="72" t="n">
        <v>44.95</v>
      </c>
      <c r="H3863" s="72" t="n">
        <v>44.95</v>
      </c>
      <c r="I3863" s="71" t="n">
        <f aca="false">IF(B3863&gt;=Settings!$B$23,1,0)</f>
        <v>0</v>
      </c>
      <c r="J3863" s="71" t="n">
        <v>1</v>
      </c>
      <c r="K3863" s="71" t="n">
        <f aca="false">F3863*I3863*J3863</f>
        <v>0</v>
      </c>
      <c r="L3863" s="71" t="n">
        <f aca="false">E3863*I3863*J3863</f>
        <v>0</v>
      </c>
      <c r="M3863" s="72" t="n">
        <f aca="false">G3863*I3863*J3863</f>
        <v>0</v>
      </c>
      <c r="N3863" s="72" t="n">
        <f aca="false">D3863*I3863*J3863</f>
        <v>-0</v>
      </c>
      <c r="O3863" s="71" t="n">
        <f aca="false">F3863*J3863</f>
        <v>1</v>
      </c>
      <c r="P3863" s="71" t="n">
        <f aca="false">E3863*J3863</f>
        <v>0</v>
      </c>
    </row>
    <row r="3864" customFormat="false" ht="15" hidden="false" customHeight="false" outlineLevel="0" collapsed="false">
      <c r="A3864" s="71" t="s">
        <v>59</v>
      </c>
      <c r="B3864" s="71" t="s">
        <v>50</v>
      </c>
      <c r="C3864" s="71" t="s">
        <v>569</v>
      </c>
      <c r="D3864" s="72" t="n">
        <v>0</v>
      </c>
      <c r="E3864" s="71" t="n">
        <v>0</v>
      </c>
      <c r="F3864" s="71" t="n">
        <v>12</v>
      </c>
      <c r="G3864" s="72" t="n">
        <v>1250.4</v>
      </c>
      <c r="H3864" s="72" t="n">
        <v>1250.4</v>
      </c>
      <c r="I3864" s="71" t="n">
        <f aca="false">IF(B3864&gt;=Settings!$B$23,1,0)</f>
        <v>0</v>
      </c>
      <c r="J3864" s="71" t="n">
        <v>1</v>
      </c>
      <c r="K3864" s="71" t="n">
        <f aca="false">F3864*I3864*J3864</f>
        <v>0</v>
      </c>
      <c r="L3864" s="71" t="n">
        <f aca="false">E3864*I3864*J3864</f>
        <v>0</v>
      </c>
      <c r="M3864" s="72" t="n">
        <f aca="false">G3864*I3864*J3864</f>
        <v>0</v>
      </c>
      <c r="N3864" s="72" t="n">
        <f aca="false">D3864*I3864*J3864</f>
        <v>-0</v>
      </c>
      <c r="O3864" s="71" t="n">
        <f aca="false">F3864*J3864</f>
        <v>12</v>
      </c>
      <c r="P3864" s="71" t="n">
        <f aca="false">E3864*J3864</f>
        <v>0</v>
      </c>
    </row>
    <row r="3865" customFormat="false" ht="15" hidden="false" customHeight="false" outlineLevel="0" collapsed="false">
      <c r="A3865" s="71" t="s">
        <v>59</v>
      </c>
      <c r="B3865" s="71" t="s">
        <v>50</v>
      </c>
      <c r="C3865" s="71" t="s">
        <v>151</v>
      </c>
      <c r="D3865" s="72" t="n">
        <v>0</v>
      </c>
      <c r="E3865" s="71" t="n">
        <v>0</v>
      </c>
      <c r="F3865" s="71" t="n">
        <v>5</v>
      </c>
      <c r="G3865" s="72" t="n">
        <v>674.75</v>
      </c>
      <c r="H3865" s="72" t="n">
        <v>674.75</v>
      </c>
      <c r="I3865" s="71" t="n">
        <f aca="false">IF(B3865&gt;=Settings!$B$23,1,0)</f>
        <v>0</v>
      </c>
      <c r="J3865" s="71" t="n">
        <v>1</v>
      </c>
      <c r="K3865" s="71" t="n">
        <f aca="false">F3865*I3865*J3865</f>
        <v>0</v>
      </c>
      <c r="L3865" s="71" t="n">
        <f aca="false">E3865*I3865*J3865</f>
        <v>0</v>
      </c>
      <c r="M3865" s="72" t="n">
        <f aca="false">G3865*I3865*J3865</f>
        <v>0</v>
      </c>
      <c r="N3865" s="72" t="n">
        <f aca="false">D3865*I3865*J3865</f>
        <v>-0</v>
      </c>
      <c r="O3865" s="71" t="n">
        <f aca="false">F3865*J3865</f>
        <v>5</v>
      </c>
      <c r="P3865" s="71" t="n">
        <f aca="false">E3865*J3865</f>
        <v>0</v>
      </c>
    </row>
    <row r="3866" customFormat="false" ht="15" hidden="false" customHeight="false" outlineLevel="0" collapsed="false">
      <c r="A3866" s="71" t="s">
        <v>59</v>
      </c>
      <c r="B3866" s="71" t="s">
        <v>50</v>
      </c>
      <c r="C3866" s="71" t="s">
        <v>987</v>
      </c>
      <c r="D3866" s="72" t="n">
        <v>0</v>
      </c>
      <c r="E3866" s="71" t="n">
        <v>0</v>
      </c>
      <c r="F3866" s="71" t="n">
        <v>21</v>
      </c>
      <c r="G3866" s="72" t="n">
        <v>1717.95</v>
      </c>
      <c r="H3866" s="72" t="n">
        <v>1717.95</v>
      </c>
      <c r="I3866" s="71" t="n">
        <f aca="false">IF(B3866&gt;=Settings!$B$23,1,0)</f>
        <v>0</v>
      </c>
      <c r="J3866" s="71" t="n">
        <v>1</v>
      </c>
      <c r="K3866" s="71" t="n">
        <f aca="false">F3866*I3866*J3866</f>
        <v>0</v>
      </c>
      <c r="L3866" s="71" t="n">
        <f aca="false">E3866*I3866*J3866</f>
        <v>0</v>
      </c>
      <c r="M3866" s="72" t="n">
        <f aca="false">G3866*I3866*J3866</f>
        <v>0</v>
      </c>
      <c r="N3866" s="72" t="n">
        <f aca="false">D3866*I3866*J3866</f>
        <v>-0</v>
      </c>
      <c r="O3866" s="71" t="n">
        <f aca="false">F3866*J3866</f>
        <v>21</v>
      </c>
      <c r="P3866" s="71" t="n">
        <f aca="false">E3866*J3866</f>
        <v>0</v>
      </c>
    </row>
    <row r="3867" customFormat="false" ht="15" hidden="false" customHeight="false" outlineLevel="0" collapsed="false">
      <c r="A3867" s="71" t="s">
        <v>59</v>
      </c>
      <c r="B3867" s="71" t="s">
        <v>50</v>
      </c>
      <c r="C3867" s="71" t="s">
        <v>1074</v>
      </c>
      <c r="D3867" s="72" t="n">
        <v>0</v>
      </c>
      <c r="E3867" s="71" t="n">
        <v>0</v>
      </c>
      <c r="F3867" s="71" t="n">
        <v>83</v>
      </c>
      <c r="G3867" s="72" t="n">
        <v>1406.85</v>
      </c>
      <c r="H3867" s="72" t="n">
        <v>1406.85</v>
      </c>
      <c r="I3867" s="71" t="n">
        <f aca="false">IF(B3867&gt;=Settings!$B$23,1,0)</f>
        <v>0</v>
      </c>
      <c r="J3867" s="71" t="n">
        <v>1</v>
      </c>
      <c r="K3867" s="71" t="n">
        <f aca="false">F3867*I3867*J3867</f>
        <v>0</v>
      </c>
      <c r="L3867" s="71" t="n">
        <f aca="false">E3867*I3867*J3867</f>
        <v>0</v>
      </c>
      <c r="M3867" s="72" t="n">
        <f aca="false">G3867*I3867*J3867</f>
        <v>0</v>
      </c>
      <c r="N3867" s="72" t="n">
        <f aca="false">D3867*I3867*J3867</f>
        <v>-0</v>
      </c>
      <c r="O3867" s="71" t="n">
        <f aca="false">F3867*J3867</f>
        <v>83</v>
      </c>
      <c r="P3867" s="71" t="n">
        <f aca="false">E3867*J3867</f>
        <v>0</v>
      </c>
    </row>
    <row r="3868" customFormat="false" ht="15" hidden="false" customHeight="false" outlineLevel="0" collapsed="false">
      <c r="A3868" s="71" t="s">
        <v>60</v>
      </c>
      <c r="B3868" s="71" t="s">
        <v>50</v>
      </c>
      <c r="C3868" s="71" t="s">
        <v>358</v>
      </c>
      <c r="D3868" s="72" t="n">
        <v>456.61</v>
      </c>
      <c r="E3868" s="71" t="n">
        <v>3</v>
      </c>
      <c r="F3868" s="71" t="n">
        <v>49</v>
      </c>
      <c r="G3868" s="72" t="n">
        <v>7127.55</v>
      </c>
      <c r="H3868" s="72" t="n">
        <v>5726.14</v>
      </c>
      <c r="I3868" s="71" t="n">
        <f aca="false">IF(B3868&gt;=Settings!$B$23,1,0)</f>
        <v>0</v>
      </c>
      <c r="J3868" s="71" t="n">
        <v>1</v>
      </c>
      <c r="K3868" s="71" t="n">
        <f aca="false">F3868*I3868*J3868</f>
        <v>0</v>
      </c>
      <c r="L3868" s="71" t="n">
        <f aca="false">E3868*I3868*J3868</f>
        <v>0</v>
      </c>
      <c r="M3868" s="72" t="n">
        <f aca="false">G3868*I3868*J3868</f>
        <v>0</v>
      </c>
      <c r="N3868" s="72" t="n">
        <f aca="false">D3868*I3868*J3868</f>
        <v>0</v>
      </c>
      <c r="O3868" s="71" t="n">
        <f aca="false">F3868*J3868</f>
        <v>49</v>
      </c>
      <c r="P3868" s="71" t="n">
        <f aca="false">E3868*J3868</f>
        <v>3</v>
      </c>
    </row>
    <row r="3869" customFormat="false" ht="15" hidden="false" customHeight="false" outlineLevel="0" collapsed="false">
      <c r="A3869" s="71" t="s">
        <v>63</v>
      </c>
      <c r="B3869" s="71" t="s">
        <v>50</v>
      </c>
      <c r="C3869" s="71" t="s">
        <v>178</v>
      </c>
      <c r="D3869" s="72" t="n">
        <v>0</v>
      </c>
      <c r="E3869" s="71" t="n">
        <v>0</v>
      </c>
      <c r="F3869" s="71" t="n">
        <v>2</v>
      </c>
      <c r="G3869" s="72" t="n">
        <v>159.9</v>
      </c>
      <c r="H3869" s="72" t="n">
        <v>159.9</v>
      </c>
      <c r="I3869" s="71" t="n">
        <f aca="false">IF(B3869&gt;=Settings!$B$23,1,0)</f>
        <v>0</v>
      </c>
      <c r="J3869" s="71" t="n">
        <v>1</v>
      </c>
      <c r="K3869" s="71" t="n">
        <f aca="false">F3869*I3869*J3869</f>
        <v>0</v>
      </c>
      <c r="L3869" s="71" t="n">
        <f aca="false">E3869*I3869*J3869</f>
        <v>0</v>
      </c>
      <c r="M3869" s="72" t="n">
        <f aca="false">G3869*I3869*J3869</f>
        <v>0</v>
      </c>
      <c r="N3869" s="72" t="n">
        <f aca="false">D3869*I3869*J3869</f>
        <v>-0</v>
      </c>
      <c r="O3869" s="71" t="n">
        <f aca="false">F3869*J3869</f>
        <v>2</v>
      </c>
      <c r="P3869" s="71" t="n">
        <f aca="false">E3869*J3869</f>
        <v>0</v>
      </c>
    </row>
    <row r="3870" customFormat="false" ht="15" hidden="false" customHeight="false" outlineLevel="0" collapsed="false">
      <c r="A3870" s="71" t="s">
        <v>60</v>
      </c>
      <c r="B3870" s="71" t="s">
        <v>50</v>
      </c>
      <c r="C3870" s="71" t="s">
        <v>1391</v>
      </c>
      <c r="D3870" s="72" t="n">
        <v>207.31</v>
      </c>
      <c r="E3870" s="71" t="n">
        <v>2</v>
      </c>
      <c r="F3870" s="71" t="n">
        <v>41</v>
      </c>
      <c r="G3870" s="72" t="n">
        <v>4141.95</v>
      </c>
      <c r="H3870" s="72" t="n">
        <v>3432.98</v>
      </c>
      <c r="I3870" s="71" t="n">
        <f aca="false">IF(B3870&gt;=Settings!$B$23,1,0)</f>
        <v>0</v>
      </c>
      <c r="J3870" s="71" t="n">
        <v>1</v>
      </c>
      <c r="K3870" s="71" t="n">
        <f aca="false">F3870*I3870*J3870</f>
        <v>0</v>
      </c>
      <c r="L3870" s="71" t="n">
        <f aca="false">E3870*I3870*J3870</f>
        <v>0</v>
      </c>
      <c r="M3870" s="72" t="n">
        <f aca="false">G3870*I3870*J3870</f>
        <v>0</v>
      </c>
      <c r="N3870" s="72" t="n">
        <f aca="false">D3870*I3870*J3870</f>
        <v>0</v>
      </c>
      <c r="O3870" s="71" t="n">
        <f aca="false">F3870*J3870</f>
        <v>41</v>
      </c>
      <c r="P3870" s="71" t="n">
        <f aca="false">E3870*J3870</f>
        <v>2</v>
      </c>
    </row>
    <row r="3871" customFormat="false" ht="15" hidden="false" customHeight="false" outlineLevel="0" collapsed="false">
      <c r="A3871" s="71" t="s">
        <v>59</v>
      </c>
      <c r="B3871" s="71" t="s">
        <v>50</v>
      </c>
      <c r="C3871" s="71" t="s">
        <v>2146</v>
      </c>
      <c r="D3871" s="72" t="n">
        <v>0</v>
      </c>
      <c r="E3871" s="71" t="n">
        <v>0</v>
      </c>
      <c r="F3871" s="71" t="n">
        <v>37</v>
      </c>
      <c r="G3871" s="72" t="n">
        <v>5482.15</v>
      </c>
      <c r="H3871" s="72" t="n">
        <v>5482.15</v>
      </c>
      <c r="I3871" s="71" t="n">
        <f aca="false">IF(B3871&gt;=Settings!$B$23,1,0)</f>
        <v>0</v>
      </c>
      <c r="J3871" s="71" t="n">
        <v>1</v>
      </c>
      <c r="K3871" s="71" t="n">
        <f aca="false">F3871*I3871*J3871</f>
        <v>0</v>
      </c>
      <c r="L3871" s="71" t="n">
        <f aca="false">E3871*I3871*J3871</f>
        <v>0</v>
      </c>
      <c r="M3871" s="72" t="n">
        <f aca="false">G3871*I3871*J3871</f>
        <v>0</v>
      </c>
      <c r="N3871" s="72" t="n">
        <f aca="false">D3871*I3871*J3871</f>
        <v>-0</v>
      </c>
      <c r="O3871" s="71" t="n">
        <f aca="false">F3871*J3871</f>
        <v>37</v>
      </c>
      <c r="P3871" s="71" t="n">
        <f aca="false">E3871*J3871</f>
        <v>0</v>
      </c>
    </row>
    <row r="3872" customFormat="false" ht="15" hidden="false" customHeight="false" outlineLevel="0" collapsed="false">
      <c r="A3872" s="71" t="s">
        <v>61</v>
      </c>
      <c r="B3872" s="71" t="s">
        <v>50</v>
      </c>
      <c r="C3872" s="71" t="s">
        <v>1003</v>
      </c>
      <c r="D3872" s="72" t="n">
        <v>0</v>
      </c>
      <c r="E3872" s="71" t="n">
        <v>0</v>
      </c>
      <c r="F3872" s="71" t="n">
        <v>1</v>
      </c>
      <c r="G3872" s="72" t="n">
        <v>140.86</v>
      </c>
      <c r="H3872" s="72" t="n">
        <v>140.86</v>
      </c>
      <c r="I3872" s="71" t="n">
        <f aca="false">IF(B3872&gt;=Settings!$B$23,1,0)</f>
        <v>0</v>
      </c>
      <c r="J3872" s="71" t="n">
        <v>1</v>
      </c>
      <c r="K3872" s="71" t="n">
        <f aca="false">F3872*I3872*J3872</f>
        <v>0</v>
      </c>
      <c r="L3872" s="71" t="n">
        <f aca="false">E3872*I3872*J3872</f>
        <v>0</v>
      </c>
      <c r="M3872" s="72" t="n">
        <f aca="false">G3872*I3872*J3872</f>
        <v>0</v>
      </c>
      <c r="N3872" s="72" t="n">
        <f aca="false">D3872*I3872*J3872</f>
        <v>-0</v>
      </c>
      <c r="O3872" s="71" t="n">
        <f aca="false">F3872*J3872</f>
        <v>1</v>
      </c>
      <c r="P3872" s="71" t="n">
        <f aca="false">E3872*J3872</f>
        <v>0</v>
      </c>
    </row>
    <row r="3873" customFormat="false" ht="15" hidden="false" customHeight="false" outlineLevel="0" collapsed="false">
      <c r="A3873" s="71" t="s">
        <v>61</v>
      </c>
      <c r="B3873" s="71" t="s">
        <v>50</v>
      </c>
      <c r="C3873" s="71" t="s">
        <v>1008</v>
      </c>
      <c r="D3873" s="72" t="n">
        <v>0</v>
      </c>
      <c r="E3873" s="71" t="n">
        <v>0</v>
      </c>
      <c r="F3873" s="71" t="n">
        <v>9</v>
      </c>
      <c r="G3873" s="72" t="n">
        <v>805.45</v>
      </c>
      <c r="H3873" s="72" t="n">
        <v>793.3</v>
      </c>
      <c r="I3873" s="71" t="n">
        <f aca="false">IF(B3873&gt;=Settings!$B$23,1,0)</f>
        <v>0</v>
      </c>
      <c r="J3873" s="71" t="n">
        <v>1</v>
      </c>
      <c r="K3873" s="71" t="n">
        <f aca="false">F3873*I3873*J3873</f>
        <v>0</v>
      </c>
      <c r="L3873" s="71" t="n">
        <f aca="false">E3873*I3873*J3873</f>
        <v>0</v>
      </c>
      <c r="M3873" s="72" t="n">
        <f aca="false">G3873*I3873*J3873</f>
        <v>0</v>
      </c>
      <c r="N3873" s="72" t="n">
        <f aca="false">D3873*I3873*J3873</f>
        <v>-0</v>
      </c>
      <c r="O3873" s="71" t="n">
        <f aca="false">F3873*J3873</f>
        <v>9</v>
      </c>
      <c r="P3873" s="71" t="n">
        <f aca="false">E3873*J3873</f>
        <v>0</v>
      </c>
    </row>
    <row r="3874" customFormat="false" ht="15" hidden="false" customHeight="false" outlineLevel="0" collapsed="false">
      <c r="A3874" s="71" t="s">
        <v>59</v>
      </c>
      <c r="B3874" s="71" t="s">
        <v>50</v>
      </c>
      <c r="C3874" s="71" t="s">
        <v>590</v>
      </c>
      <c r="D3874" s="72" t="n">
        <v>0</v>
      </c>
      <c r="E3874" s="71" t="n">
        <v>0</v>
      </c>
      <c r="F3874" s="71" t="n">
        <v>4</v>
      </c>
      <c r="G3874" s="72" t="n">
        <v>303.8</v>
      </c>
      <c r="H3874" s="72" t="n">
        <v>303.8</v>
      </c>
      <c r="I3874" s="71" t="n">
        <f aca="false">IF(B3874&gt;=Settings!$B$23,1,0)</f>
        <v>0</v>
      </c>
      <c r="J3874" s="71" t="n">
        <v>1</v>
      </c>
      <c r="K3874" s="71" t="n">
        <f aca="false">F3874*I3874*J3874</f>
        <v>0</v>
      </c>
      <c r="L3874" s="71" t="n">
        <f aca="false">E3874*I3874*J3874</f>
        <v>0</v>
      </c>
      <c r="M3874" s="72" t="n">
        <f aca="false">G3874*I3874*J3874</f>
        <v>0</v>
      </c>
      <c r="N3874" s="72" t="n">
        <f aca="false">D3874*I3874*J3874</f>
        <v>-0</v>
      </c>
      <c r="O3874" s="71" t="n">
        <f aca="false">F3874*J3874</f>
        <v>4</v>
      </c>
      <c r="P3874" s="71" t="n">
        <f aca="false">E3874*J3874</f>
        <v>0</v>
      </c>
    </row>
    <row r="3875" customFormat="false" ht="15" hidden="false" customHeight="false" outlineLevel="0" collapsed="false">
      <c r="A3875" s="71" t="s">
        <v>61</v>
      </c>
      <c r="B3875" s="71" t="s">
        <v>50</v>
      </c>
      <c r="C3875" s="71" t="s">
        <v>1007</v>
      </c>
      <c r="D3875" s="72" t="n">
        <v>0</v>
      </c>
      <c r="E3875" s="71" t="n">
        <v>0</v>
      </c>
      <c r="F3875" s="71" t="n">
        <v>2</v>
      </c>
      <c r="G3875" s="72" t="n">
        <v>320.63</v>
      </c>
      <c r="H3875" s="72" t="n">
        <v>320.63</v>
      </c>
      <c r="I3875" s="71" t="n">
        <f aca="false">IF(B3875&gt;=Settings!$B$23,1,0)</f>
        <v>0</v>
      </c>
      <c r="J3875" s="71" t="n">
        <v>1</v>
      </c>
      <c r="K3875" s="71" t="n">
        <f aca="false">F3875*I3875*J3875</f>
        <v>0</v>
      </c>
      <c r="L3875" s="71" t="n">
        <f aca="false">E3875*I3875*J3875</f>
        <v>0</v>
      </c>
      <c r="M3875" s="72" t="n">
        <f aca="false">G3875*I3875*J3875</f>
        <v>0</v>
      </c>
      <c r="N3875" s="72" t="n">
        <f aca="false">D3875*I3875*J3875</f>
        <v>-0</v>
      </c>
      <c r="O3875" s="71" t="n">
        <f aca="false">F3875*J3875</f>
        <v>2</v>
      </c>
      <c r="P3875" s="71" t="n">
        <f aca="false">E3875*J3875</f>
        <v>0</v>
      </c>
    </row>
    <row r="3876" customFormat="false" ht="15" hidden="false" customHeight="false" outlineLevel="0" collapsed="false">
      <c r="A3876" s="71" t="s">
        <v>61</v>
      </c>
      <c r="B3876" s="71" t="s">
        <v>50</v>
      </c>
      <c r="C3876" s="71" t="s">
        <v>2182</v>
      </c>
      <c r="D3876" s="72" t="n">
        <v>0</v>
      </c>
      <c r="E3876" s="71" t="n">
        <v>0</v>
      </c>
      <c r="F3876" s="71" t="n">
        <v>1</v>
      </c>
      <c r="G3876" s="72" t="n">
        <v>218.14</v>
      </c>
      <c r="H3876" s="72" t="n">
        <v>218.14</v>
      </c>
      <c r="I3876" s="71" t="n">
        <f aca="false">IF(B3876&gt;=Settings!$B$23,1,0)</f>
        <v>0</v>
      </c>
      <c r="J3876" s="71" t="n">
        <v>1</v>
      </c>
      <c r="K3876" s="71" t="n">
        <f aca="false">F3876*I3876*J3876</f>
        <v>0</v>
      </c>
      <c r="L3876" s="71" t="n">
        <f aca="false">E3876*I3876*J3876</f>
        <v>0</v>
      </c>
      <c r="M3876" s="72" t="n">
        <f aca="false">G3876*I3876*J3876</f>
        <v>0</v>
      </c>
      <c r="N3876" s="72" t="n">
        <f aca="false">D3876*I3876*J3876</f>
        <v>-0</v>
      </c>
      <c r="O3876" s="71" t="n">
        <f aca="false">F3876*J3876</f>
        <v>1</v>
      </c>
      <c r="P3876" s="71" t="n">
        <f aca="false">E3876*J3876</f>
        <v>0</v>
      </c>
    </row>
    <row r="3877" customFormat="false" ht="15" hidden="false" customHeight="false" outlineLevel="0" collapsed="false">
      <c r="A3877" s="71" t="s">
        <v>60</v>
      </c>
      <c r="B3877" s="71" t="s">
        <v>50</v>
      </c>
      <c r="C3877" s="71" t="s">
        <v>135</v>
      </c>
      <c r="D3877" s="72" t="n">
        <v>1318.28</v>
      </c>
      <c r="E3877" s="71" t="n">
        <v>11</v>
      </c>
      <c r="F3877" s="71" t="n">
        <v>467</v>
      </c>
      <c r="G3877" s="72" t="n">
        <v>60976.65</v>
      </c>
      <c r="H3877" s="72" t="n">
        <v>51695.01</v>
      </c>
      <c r="I3877" s="71" t="n">
        <f aca="false">IF(B3877&gt;=Settings!$B$23,1,0)</f>
        <v>0</v>
      </c>
      <c r="J3877" s="71" t="n">
        <v>1</v>
      </c>
      <c r="K3877" s="71" t="n">
        <f aca="false">F3877*I3877*J3877</f>
        <v>0</v>
      </c>
      <c r="L3877" s="71" t="n">
        <f aca="false">E3877*I3877*J3877</f>
        <v>0</v>
      </c>
      <c r="M3877" s="72" t="n">
        <f aca="false">G3877*I3877*J3877</f>
        <v>0</v>
      </c>
      <c r="N3877" s="72" t="n">
        <f aca="false">D3877*I3877*J3877</f>
        <v>0</v>
      </c>
      <c r="O3877" s="71" t="n">
        <f aca="false">F3877*J3877</f>
        <v>467</v>
      </c>
      <c r="P3877" s="71" t="n">
        <f aca="false">E3877*J3877</f>
        <v>11</v>
      </c>
    </row>
    <row r="3878" customFormat="false" ht="15" hidden="false" customHeight="false" outlineLevel="0" collapsed="false">
      <c r="A3878" s="71" t="s">
        <v>61</v>
      </c>
      <c r="B3878" s="71" t="s">
        <v>50</v>
      </c>
      <c r="C3878" s="71" t="s">
        <v>669</v>
      </c>
      <c r="D3878" s="72" t="n">
        <v>0</v>
      </c>
      <c r="E3878" s="71" t="n">
        <v>0</v>
      </c>
      <c r="F3878" s="71" t="n">
        <v>3</v>
      </c>
      <c r="G3878" s="72" t="n">
        <v>27.13</v>
      </c>
      <c r="H3878" s="72" t="n">
        <v>24.41</v>
      </c>
      <c r="I3878" s="71" t="n">
        <f aca="false">IF(B3878&gt;=Settings!$B$23,1,0)</f>
        <v>0</v>
      </c>
      <c r="J3878" s="71" t="n">
        <v>1</v>
      </c>
      <c r="K3878" s="71" t="n">
        <f aca="false">F3878*I3878*J3878</f>
        <v>0</v>
      </c>
      <c r="L3878" s="71" t="n">
        <f aca="false">E3878*I3878*J3878</f>
        <v>0</v>
      </c>
      <c r="M3878" s="72" t="n">
        <f aca="false">G3878*I3878*J3878</f>
        <v>0</v>
      </c>
      <c r="N3878" s="72" t="n">
        <f aca="false">D3878*I3878*J3878</f>
        <v>-0</v>
      </c>
      <c r="O3878" s="71" t="n">
        <f aca="false">F3878*J3878</f>
        <v>3</v>
      </c>
      <c r="P3878" s="71" t="n">
        <f aca="false">E3878*J3878</f>
        <v>0</v>
      </c>
    </row>
    <row r="3879" customFormat="false" ht="15" hidden="false" customHeight="false" outlineLevel="0" collapsed="false">
      <c r="A3879" s="71" t="s">
        <v>60</v>
      </c>
      <c r="B3879" s="71" t="s">
        <v>50</v>
      </c>
      <c r="C3879" s="71" t="s">
        <v>164</v>
      </c>
      <c r="D3879" s="72" t="n">
        <v>1278.82</v>
      </c>
      <c r="E3879" s="71" t="n">
        <v>15</v>
      </c>
      <c r="F3879" s="71" t="n">
        <v>329</v>
      </c>
      <c r="G3879" s="72" t="n">
        <v>29038.55</v>
      </c>
      <c r="H3879" s="72" t="n">
        <v>24616.83</v>
      </c>
      <c r="I3879" s="71" t="n">
        <f aca="false">IF(B3879&gt;=Settings!$B$23,1,0)</f>
        <v>0</v>
      </c>
      <c r="J3879" s="71" t="n">
        <v>1</v>
      </c>
      <c r="K3879" s="71" t="n">
        <f aca="false">F3879*I3879*J3879</f>
        <v>0</v>
      </c>
      <c r="L3879" s="71" t="n">
        <f aca="false">E3879*I3879*J3879</f>
        <v>0</v>
      </c>
      <c r="M3879" s="72" t="n">
        <f aca="false">G3879*I3879*J3879</f>
        <v>0</v>
      </c>
      <c r="N3879" s="72" t="n">
        <f aca="false">D3879*I3879*J3879</f>
        <v>0</v>
      </c>
      <c r="O3879" s="71" t="n">
        <f aca="false">F3879*J3879</f>
        <v>329</v>
      </c>
      <c r="P3879" s="71" t="n">
        <f aca="false">E3879*J3879</f>
        <v>15</v>
      </c>
    </row>
    <row r="3880" customFormat="false" ht="15" hidden="false" customHeight="false" outlineLevel="0" collapsed="false">
      <c r="A3880" s="71" t="s">
        <v>63</v>
      </c>
      <c r="B3880" s="71" t="s">
        <v>50</v>
      </c>
      <c r="C3880" s="71" t="s">
        <v>183</v>
      </c>
      <c r="D3880" s="72" t="n">
        <v>0</v>
      </c>
      <c r="E3880" s="71" t="n">
        <v>0</v>
      </c>
      <c r="F3880" s="71" t="n">
        <v>1</v>
      </c>
      <c r="G3880" s="72" t="n">
        <v>79.95</v>
      </c>
      <c r="H3880" s="72" t="n">
        <v>79.95</v>
      </c>
      <c r="I3880" s="71" t="n">
        <f aca="false">IF(B3880&gt;=Settings!$B$23,1,0)</f>
        <v>0</v>
      </c>
      <c r="J3880" s="71" t="n">
        <v>1</v>
      </c>
      <c r="K3880" s="71" t="n">
        <f aca="false">F3880*I3880*J3880</f>
        <v>0</v>
      </c>
      <c r="L3880" s="71" t="n">
        <f aca="false">E3880*I3880*J3880</f>
        <v>0</v>
      </c>
      <c r="M3880" s="72" t="n">
        <f aca="false">G3880*I3880*J3880</f>
        <v>0</v>
      </c>
      <c r="N3880" s="72" t="n">
        <f aca="false">D3880*I3880*J3880</f>
        <v>-0</v>
      </c>
      <c r="O3880" s="71" t="n">
        <f aca="false">F3880*J3880</f>
        <v>1</v>
      </c>
      <c r="P3880" s="71" t="n">
        <f aca="false">E3880*J3880</f>
        <v>0</v>
      </c>
    </row>
    <row r="3881" customFormat="false" ht="15" hidden="false" customHeight="false" outlineLevel="0" collapsed="false">
      <c r="A3881" s="71" t="s">
        <v>59</v>
      </c>
      <c r="B3881" s="71" t="s">
        <v>50</v>
      </c>
      <c r="C3881" s="71" t="s">
        <v>643</v>
      </c>
      <c r="D3881" s="72" t="n">
        <v>0</v>
      </c>
      <c r="E3881" s="71" t="n">
        <v>0</v>
      </c>
      <c r="F3881" s="71" t="n">
        <v>4</v>
      </c>
      <c r="G3881" s="72" t="n">
        <v>522.812</v>
      </c>
      <c r="H3881" s="72" t="n">
        <v>522.812</v>
      </c>
      <c r="I3881" s="71" t="n">
        <f aca="false">IF(B3881&gt;=Settings!$B$23,1,0)</f>
        <v>0</v>
      </c>
      <c r="J3881" s="71" t="n">
        <v>1</v>
      </c>
      <c r="K3881" s="71" t="n">
        <f aca="false">F3881*I3881*J3881</f>
        <v>0</v>
      </c>
      <c r="L3881" s="71" t="n">
        <f aca="false">E3881*I3881*J3881</f>
        <v>0</v>
      </c>
      <c r="M3881" s="72" t="n">
        <f aca="false">G3881*I3881*J3881</f>
        <v>0</v>
      </c>
      <c r="N3881" s="72" t="n">
        <f aca="false">D3881*I3881*J3881</f>
        <v>-0</v>
      </c>
      <c r="O3881" s="71" t="n">
        <f aca="false">F3881*J3881</f>
        <v>4</v>
      </c>
      <c r="P3881" s="71" t="n">
        <f aca="false">E3881*J3881</f>
        <v>0</v>
      </c>
    </row>
    <row r="3882" customFormat="false" ht="15" hidden="false" customHeight="false" outlineLevel="0" collapsed="false">
      <c r="A3882" s="71" t="s">
        <v>62</v>
      </c>
      <c r="B3882" s="71" t="s">
        <v>50</v>
      </c>
      <c r="C3882" s="71" t="s">
        <v>1064</v>
      </c>
      <c r="D3882" s="72" t="n">
        <v>0</v>
      </c>
      <c r="E3882" s="71" t="n">
        <v>0</v>
      </c>
      <c r="F3882" s="71" t="n">
        <v>11</v>
      </c>
      <c r="G3882" s="72" t="n">
        <v>766.45</v>
      </c>
      <c r="H3882" s="72" t="n">
        <v>745.47</v>
      </c>
      <c r="I3882" s="71" t="n">
        <f aca="false">IF(B3882&gt;=Settings!$B$23,1,0)</f>
        <v>0</v>
      </c>
      <c r="J3882" s="71" t="n">
        <v>1</v>
      </c>
      <c r="K3882" s="71" t="n">
        <f aca="false">F3882*I3882*J3882</f>
        <v>0</v>
      </c>
      <c r="L3882" s="71" t="n">
        <f aca="false">E3882*I3882*J3882</f>
        <v>0</v>
      </c>
      <c r="M3882" s="72" t="n">
        <f aca="false">G3882*I3882*J3882</f>
        <v>0</v>
      </c>
      <c r="N3882" s="72" t="n">
        <f aca="false">D3882*I3882*J3882</f>
        <v>-0</v>
      </c>
      <c r="O3882" s="71" t="n">
        <f aca="false">F3882*J3882</f>
        <v>11</v>
      </c>
      <c r="P3882" s="71" t="n">
        <f aca="false">E3882*J3882</f>
        <v>0</v>
      </c>
    </row>
    <row r="3883" customFormat="false" ht="15" hidden="false" customHeight="false" outlineLevel="0" collapsed="false">
      <c r="A3883" s="71" t="s">
        <v>59</v>
      </c>
      <c r="B3883" s="71" t="s">
        <v>50</v>
      </c>
      <c r="C3883" s="71" t="s">
        <v>718</v>
      </c>
      <c r="D3883" s="72" t="n">
        <v>0</v>
      </c>
      <c r="E3883" s="71" t="n">
        <v>0</v>
      </c>
      <c r="F3883" s="71" t="n">
        <v>5</v>
      </c>
      <c r="G3883" s="72" t="n">
        <v>100</v>
      </c>
      <c r="H3883" s="72" t="n">
        <v>100</v>
      </c>
      <c r="I3883" s="71" t="n">
        <f aca="false">IF(B3883&gt;=Settings!$B$23,1,0)</f>
        <v>0</v>
      </c>
      <c r="J3883" s="71" t="n">
        <v>1</v>
      </c>
      <c r="K3883" s="71" t="n">
        <f aca="false">F3883*I3883*J3883</f>
        <v>0</v>
      </c>
      <c r="L3883" s="71" t="n">
        <f aca="false">E3883*I3883*J3883</f>
        <v>0</v>
      </c>
      <c r="M3883" s="72" t="n">
        <f aca="false">G3883*I3883*J3883</f>
        <v>0</v>
      </c>
      <c r="N3883" s="72" t="n">
        <f aca="false">D3883*I3883*J3883</f>
        <v>-0</v>
      </c>
      <c r="O3883" s="71" t="n">
        <f aca="false">F3883*J3883</f>
        <v>5</v>
      </c>
      <c r="P3883" s="71" t="n">
        <f aca="false">E3883*J3883</f>
        <v>0</v>
      </c>
    </row>
    <row r="3884" customFormat="false" ht="15" hidden="false" customHeight="false" outlineLevel="0" collapsed="false">
      <c r="A3884" s="71" t="s">
        <v>63</v>
      </c>
      <c r="B3884" s="71" t="s">
        <v>50</v>
      </c>
      <c r="C3884" s="71" t="s">
        <v>2200</v>
      </c>
      <c r="D3884" s="72" t="n">
        <v>0</v>
      </c>
      <c r="E3884" s="71" t="n">
        <v>0</v>
      </c>
      <c r="F3884" s="71" t="n">
        <v>3</v>
      </c>
      <c r="G3884" s="72" t="n">
        <v>389.85</v>
      </c>
      <c r="H3884" s="72" t="n">
        <v>389.85</v>
      </c>
      <c r="I3884" s="71" t="n">
        <f aca="false">IF(B3884&gt;=Settings!$B$23,1,0)</f>
        <v>0</v>
      </c>
      <c r="J3884" s="71" t="n">
        <v>1</v>
      </c>
      <c r="K3884" s="71" t="n">
        <f aca="false">F3884*I3884*J3884</f>
        <v>0</v>
      </c>
      <c r="L3884" s="71" t="n">
        <f aca="false">E3884*I3884*J3884</f>
        <v>0</v>
      </c>
      <c r="M3884" s="72" t="n">
        <f aca="false">G3884*I3884*J3884</f>
        <v>0</v>
      </c>
      <c r="N3884" s="72" t="n">
        <f aca="false">D3884*I3884*J3884</f>
        <v>-0</v>
      </c>
      <c r="O3884" s="71" t="n">
        <f aca="false">F3884*J3884</f>
        <v>3</v>
      </c>
      <c r="P3884" s="71" t="n">
        <f aca="false">E3884*J3884</f>
        <v>0</v>
      </c>
    </row>
    <row r="3885" customFormat="false" ht="15" hidden="false" customHeight="false" outlineLevel="0" collapsed="false">
      <c r="A3885" s="71" t="s">
        <v>59</v>
      </c>
      <c r="B3885" s="71" t="s">
        <v>50</v>
      </c>
      <c r="C3885" s="71" t="s">
        <v>2144</v>
      </c>
      <c r="D3885" s="72" t="n">
        <v>0</v>
      </c>
      <c r="E3885" s="71" t="n">
        <v>0</v>
      </c>
      <c r="F3885" s="71" t="n">
        <v>4</v>
      </c>
      <c r="G3885" s="72" t="n">
        <v>413.75</v>
      </c>
      <c r="H3885" s="72" t="n">
        <v>413.75</v>
      </c>
      <c r="I3885" s="71" t="n">
        <f aca="false">IF(B3885&gt;=Settings!$B$23,1,0)</f>
        <v>0</v>
      </c>
      <c r="J3885" s="71" t="n">
        <v>1</v>
      </c>
      <c r="K3885" s="71" t="n">
        <f aca="false">F3885*I3885*J3885</f>
        <v>0</v>
      </c>
      <c r="L3885" s="71" t="n">
        <f aca="false">E3885*I3885*J3885</f>
        <v>0</v>
      </c>
      <c r="M3885" s="72" t="n">
        <f aca="false">G3885*I3885*J3885</f>
        <v>0</v>
      </c>
      <c r="N3885" s="72" t="n">
        <f aca="false">D3885*I3885*J3885</f>
        <v>-0</v>
      </c>
      <c r="O3885" s="71" t="n">
        <f aca="false">F3885*J3885</f>
        <v>4</v>
      </c>
      <c r="P3885" s="71" t="n">
        <f aca="false">E3885*J3885</f>
        <v>0</v>
      </c>
    </row>
    <row r="3886" customFormat="false" ht="15" hidden="false" customHeight="false" outlineLevel="0" collapsed="false">
      <c r="A3886" s="71" t="s">
        <v>59</v>
      </c>
      <c r="B3886" s="71" t="s">
        <v>50</v>
      </c>
      <c r="C3886" s="71" t="s">
        <v>114</v>
      </c>
      <c r="D3886" s="72" t="n">
        <v>0</v>
      </c>
      <c r="E3886" s="71" t="n">
        <v>0</v>
      </c>
      <c r="F3886" s="71" t="n">
        <v>86</v>
      </c>
      <c r="G3886" s="72" t="n">
        <v>9103.862</v>
      </c>
      <c r="H3886" s="72" t="n">
        <v>9103.862</v>
      </c>
      <c r="I3886" s="71" t="n">
        <f aca="false">IF(B3886&gt;=Settings!$B$23,1,0)</f>
        <v>0</v>
      </c>
      <c r="J3886" s="71" t="n">
        <v>1</v>
      </c>
      <c r="K3886" s="71" t="n">
        <f aca="false">F3886*I3886*J3886</f>
        <v>0</v>
      </c>
      <c r="L3886" s="71" t="n">
        <f aca="false">E3886*I3886*J3886</f>
        <v>0</v>
      </c>
      <c r="M3886" s="72" t="n">
        <f aca="false">G3886*I3886*J3886</f>
        <v>0</v>
      </c>
      <c r="N3886" s="72" t="n">
        <f aca="false">D3886*I3886*J3886</f>
        <v>-0</v>
      </c>
      <c r="O3886" s="71" t="n">
        <f aca="false">F3886*J3886</f>
        <v>86</v>
      </c>
      <c r="P3886" s="71" t="n">
        <f aca="false">E3886*J3886</f>
        <v>0</v>
      </c>
    </row>
    <row r="3887" customFormat="false" ht="15" hidden="false" customHeight="false" outlineLevel="0" collapsed="false">
      <c r="A3887" s="71" t="s">
        <v>59</v>
      </c>
      <c r="B3887" s="71" t="s">
        <v>50</v>
      </c>
      <c r="C3887" s="71" t="s">
        <v>898</v>
      </c>
      <c r="D3887" s="72" t="n">
        <v>0</v>
      </c>
      <c r="E3887" s="71" t="n">
        <v>0</v>
      </c>
      <c r="F3887" s="71" t="n">
        <v>7</v>
      </c>
      <c r="G3887" s="72" t="n">
        <v>591.248</v>
      </c>
      <c r="H3887" s="72" t="n">
        <v>591.248</v>
      </c>
      <c r="I3887" s="71" t="n">
        <f aca="false">IF(B3887&gt;=Settings!$B$23,1,0)</f>
        <v>0</v>
      </c>
      <c r="J3887" s="71" t="n">
        <v>1</v>
      </c>
      <c r="K3887" s="71" t="n">
        <f aca="false">F3887*I3887*J3887</f>
        <v>0</v>
      </c>
      <c r="L3887" s="71" t="n">
        <f aca="false">E3887*I3887*J3887</f>
        <v>0</v>
      </c>
      <c r="M3887" s="72" t="n">
        <f aca="false">G3887*I3887*J3887</f>
        <v>0</v>
      </c>
      <c r="N3887" s="72" t="n">
        <f aca="false">D3887*I3887*J3887</f>
        <v>-0</v>
      </c>
      <c r="O3887" s="71" t="n">
        <f aca="false">F3887*J3887</f>
        <v>7</v>
      </c>
      <c r="P3887" s="71" t="n">
        <f aca="false">E3887*J3887</f>
        <v>0</v>
      </c>
    </row>
    <row r="3888" customFormat="false" ht="15" hidden="false" customHeight="false" outlineLevel="0" collapsed="false">
      <c r="A3888" s="71" t="s">
        <v>61</v>
      </c>
      <c r="B3888" s="71" t="s">
        <v>50</v>
      </c>
      <c r="C3888" s="71" t="s">
        <v>1059</v>
      </c>
      <c r="D3888" s="72" t="n">
        <v>0</v>
      </c>
      <c r="E3888" s="71" t="n">
        <v>0</v>
      </c>
      <c r="F3888" s="71" t="n">
        <v>4</v>
      </c>
      <c r="G3888" s="72" t="n">
        <v>241.63</v>
      </c>
      <c r="H3888" s="72" t="n">
        <v>213.44</v>
      </c>
      <c r="I3888" s="71" t="n">
        <f aca="false">IF(B3888&gt;=Settings!$B$23,1,0)</f>
        <v>0</v>
      </c>
      <c r="J3888" s="71" t="n">
        <v>1</v>
      </c>
      <c r="K3888" s="71" t="n">
        <f aca="false">F3888*I3888*J3888</f>
        <v>0</v>
      </c>
      <c r="L3888" s="71" t="n">
        <f aca="false">E3888*I3888*J3888</f>
        <v>0</v>
      </c>
      <c r="M3888" s="72" t="n">
        <f aca="false">G3888*I3888*J3888</f>
        <v>0</v>
      </c>
      <c r="N3888" s="72" t="n">
        <f aca="false">D3888*I3888*J3888</f>
        <v>-0</v>
      </c>
      <c r="O3888" s="71" t="n">
        <f aca="false">F3888*J3888</f>
        <v>4</v>
      </c>
      <c r="P3888" s="71" t="n">
        <f aca="false">E3888*J3888</f>
        <v>0</v>
      </c>
    </row>
    <row r="3889" customFormat="false" ht="15" hidden="false" customHeight="false" outlineLevel="0" collapsed="false">
      <c r="A3889" s="71" t="s">
        <v>61</v>
      </c>
      <c r="B3889" s="71" t="s">
        <v>50</v>
      </c>
      <c r="C3889" s="71" t="s">
        <v>1062</v>
      </c>
      <c r="D3889" s="72" t="n">
        <v>0</v>
      </c>
      <c r="E3889" s="71" t="n">
        <v>0</v>
      </c>
      <c r="F3889" s="71" t="n">
        <v>1</v>
      </c>
      <c r="G3889" s="72" t="n">
        <v>131.77</v>
      </c>
      <c r="H3889" s="72" t="n">
        <v>131.77</v>
      </c>
      <c r="I3889" s="71" t="n">
        <f aca="false">IF(B3889&gt;=Settings!$B$23,1,0)</f>
        <v>0</v>
      </c>
      <c r="J3889" s="71" t="n">
        <v>1</v>
      </c>
      <c r="K3889" s="71" t="n">
        <f aca="false">F3889*I3889*J3889</f>
        <v>0</v>
      </c>
      <c r="L3889" s="71" t="n">
        <f aca="false">E3889*I3889*J3889</f>
        <v>0</v>
      </c>
      <c r="M3889" s="72" t="n">
        <f aca="false">G3889*I3889*J3889</f>
        <v>0</v>
      </c>
      <c r="N3889" s="72" t="n">
        <f aca="false">D3889*I3889*J3889</f>
        <v>-0</v>
      </c>
      <c r="O3889" s="71" t="n">
        <f aca="false">F3889*J3889</f>
        <v>1</v>
      </c>
      <c r="P3889" s="71" t="n">
        <f aca="false">E3889*J3889</f>
        <v>0</v>
      </c>
    </row>
    <row r="3890" customFormat="false" ht="15" hidden="false" customHeight="false" outlineLevel="0" collapsed="false">
      <c r="A3890" s="71" t="s">
        <v>62</v>
      </c>
      <c r="B3890" s="71" t="s">
        <v>50</v>
      </c>
      <c r="C3890" s="71" t="s">
        <v>168</v>
      </c>
      <c r="D3890" s="72" t="n">
        <v>215.9</v>
      </c>
      <c r="E3890" s="71" t="n">
        <v>2</v>
      </c>
      <c r="F3890" s="71" t="n">
        <v>45</v>
      </c>
      <c r="G3890" s="72" t="n">
        <v>5054.75</v>
      </c>
      <c r="H3890" s="72" t="n">
        <v>4657.16</v>
      </c>
      <c r="I3890" s="71" t="n">
        <f aca="false">IF(B3890&gt;=Settings!$B$23,1,0)</f>
        <v>0</v>
      </c>
      <c r="J3890" s="71" t="n">
        <v>1</v>
      </c>
      <c r="K3890" s="71" t="n">
        <f aca="false">F3890*I3890*J3890</f>
        <v>0</v>
      </c>
      <c r="L3890" s="71" t="n">
        <f aca="false">E3890*I3890*J3890</f>
        <v>0</v>
      </c>
      <c r="M3890" s="72" t="n">
        <f aca="false">G3890*I3890*J3890</f>
        <v>0</v>
      </c>
      <c r="N3890" s="72" t="n">
        <f aca="false">D3890*I3890*J3890</f>
        <v>0</v>
      </c>
      <c r="O3890" s="71" t="n">
        <f aca="false">F3890*J3890</f>
        <v>45</v>
      </c>
      <c r="P3890" s="71" t="n">
        <f aca="false">E3890*J3890</f>
        <v>2</v>
      </c>
    </row>
    <row r="3891" customFormat="false" ht="15" hidden="false" customHeight="false" outlineLevel="0" collapsed="false">
      <c r="A3891" s="71" t="s">
        <v>62</v>
      </c>
      <c r="B3891" s="71" t="s">
        <v>50</v>
      </c>
      <c r="C3891" s="71" t="s">
        <v>361</v>
      </c>
      <c r="D3891" s="72" t="n">
        <v>0</v>
      </c>
      <c r="E3891" s="71" t="n">
        <v>0</v>
      </c>
      <c r="F3891" s="71" t="n">
        <v>9</v>
      </c>
      <c r="G3891" s="72" t="n">
        <v>621.55</v>
      </c>
      <c r="H3891" s="72" t="n">
        <v>621.55</v>
      </c>
      <c r="I3891" s="71" t="n">
        <f aca="false">IF(B3891&gt;=Settings!$B$23,1,0)</f>
        <v>0</v>
      </c>
      <c r="J3891" s="71" t="n">
        <v>1</v>
      </c>
      <c r="K3891" s="71" t="n">
        <f aca="false">F3891*I3891*J3891</f>
        <v>0</v>
      </c>
      <c r="L3891" s="71" t="n">
        <f aca="false">E3891*I3891*J3891</f>
        <v>0</v>
      </c>
      <c r="M3891" s="72" t="n">
        <f aca="false">G3891*I3891*J3891</f>
        <v>0</v>
      </c>
      <c r="N3891" s="72" t="n">
        <f aca="false">D3891*I3891*J3891</f>
        <v>-0</v>
      </c>
      <c r="O3891" s="71" t="n">
        <f aca="false">F3891*J3891</f>
        <v>9</v>
      </c>
      <c r="P3891" s="71" t="n">
        <f aca="false">E3891*J3891</f>
        <v>0</v>
      </c>
    </row>
    <row r="3892" customFormat="false" ht="15" hidden="false" customHeight="false" outlineLevel="0" collapsed="false">
      <c r="A3892" s="71" t="s">
        <v>59</v>
      </c>
      <c r="B3892" s="71" t="s">
        <v>50</v>
      </c>
      <c r="C3892" s="71" t="s">
        <v>1136</v>
      </c>
      <c r="D3892" s="72" t="n">
        <v>0</v>
      </c>
      <c r="E3892" s="71" t="n">
        <v>0</v>
      </c>
      <c r="F3892" s="71" t="n">
        <v>14</v>
      </c>
      <c r="G3892" s="72" t="n">
        <v>1078.302</v>
      </c>
      <c r="H3892" s="72" t="n">
        <v>1078.302</v>
      </c>
      <c r="I3892" s="71" t="n">
        <f aca="false">IF(B3892&gt;=Settings!$B$23,1,0)</f>
        <v>0</v>
      </c>
      <c r="J3892" s="71" t="n">
        <v>1</v>
      </c>
      <c r="K3892" s="71" t="n">
        <f aca="false">F3892*I3892*J3892</f>
        <v>0</v>
      </c>
      <c r="L3892" s="71" t="n">
        <f aca="false">E3892*I3892*J3892</f>
        <v>0</v>
      </c>
      <c r="M3892" s="72" t="n">
        <f aca="false">G3892*I3892*J3892</f>
        <v>0</v>
      </c>
      <c r="N3892" s="72" t="n">
        <f aca="false">D3892*I3892*J3892</f>
        <v>-0</v>
      </c>
      <c r="O3892" s="71" t="n">
        <f aca="false">F3892*J3892</f>
        <v>14</v>
      </c>
      <c r="P3892" s="71" t="n">
        <f aca="false">E3892*J3892</f>
        <v>0</v>
      </c>
    </row>
    <row r="3893" customFormat="false" ht="15" hidden="false" customHeight="false" outlineLevel="0" collapsed="false">
      <c r="A3893" s="71" t="s">
        <v>59</v>
      </c>
      <c r="B3893" s="71" t="s">
        <v>50</v>
      </c>
      <c r="C3893" s="71" t="s">
        <v>1212</v>
      </c>
      <c r="D3893" s="72" t="n">
        <v>0</v>
      </c>
      <c r="E3893" s="71" t="n">
        <v>0</v>
      </c>
      <c r="F3893" s="71" t="n">
        <v>1</v>
      </c>
      <c r="G3893" s="72" t="n">
        <v>59.95</v>
      </c>
      <c r="H3893" s="72" t="n">
        <v>59.95</v>
      </c>
      <c r="I3893" s="71" t="n">
        <f aca="false">IF(B3893&gt;=Settings!$B$23,1,0)</f>
        <v>0</v>
      </c>
      <c r="J3893" s="71" t="n">
        <v>1</v>
      </c>
      <c r="K3893" s="71" t="n">
        <f aca="false">F3893*I3893*J3893</f>
        <v>0</v>
      </c>
      <c r="L3893" s="71" t="n">
        <f aca="false">E3893*I3893*J3893</f>
        <v>0</v>
      </c>
      <c r="M3893" s="72" t="n">
        <f aca="false">G3893*I3893*J3893</f>
        <v>0</v>
      </c>
      <c r="N3893" s="72" t="n">
        <f aca="false">D3893*I3893*J3893</f>
        <v>-0</v>
      </c>
      <c r="O3893" s="71" t="n">
        <f aca="false">F3893*J3893</f>
        <v>1</v>
      </c>
      <c r="P3893" s="71" t="n">
        <f aca="false">E3893*J3893</f>
        <v>0</v>
      </c>
    </row>
    <row r="3894" customFormat="false" ht="15" hidden="false" customHeight="false" outlineLevel="0" collapsed="false">
      <c r="A3894" s="71" t="s">
        <v>61</v>
      </c>
      <c r="B3894" s="71" t="s">
        <v>50</v>
      </c>
      <c r="C3894" s="71" t="s">
        <v>2201</v>
      </c>
      <c r="D3894" s="72" t="n">
        <v>0</v>
      </c>
      <c r="E3894" s="71" t="n">
        <v>0</v>
      </c>
      <c r="F3894" s="71" t="n">
        <v>1</v>
      </c>
      <c r="G3894" s="72" t="n">
        <v>95.41</v>
      </c>
      <c r="H3894" s="72" t="n">
        <v>95.41</v>
      </c>
      <c r="I3894" s="71" t="n">
        <f aca="false">IF(B3894&gt;=Settings!$B$23,1,0)</f>
        <v>0</v>
      </c>
      <c r="J3894" s="71" t="n">
        <v>1</v>
      </c>
      <c r="K3894" s="71" t="n">
        <f aca="false">F3894*I3894*J3894</f>
        <v>0</v>
      </c>
      <c r="L3894" s="71" t="n">
        <f aca="false">E3894*I3894*J3894</f>
        <v>0</v>
      </c>
      <c r="M3894" s="72" t="n">
        <f aca="false">G3894*I3894*J3894</f>
        <v>0</v>
      </c>
      <c r="N3894" s="72" t="n">
        <f aca="false">D3894*I3894*J3894</f>
        <v>-0</v>
      </c>
      <c r="O3894" s="71" t="n">
        <f aca="false">F3894*J3894</f>
        <v>1</v>
      </c>
      <c r="P3894" s="71" t="n">
        <f aca="false">E3894*J3894</f>
        <v>0</v>
      </c>
    </row>
    <row r="3895" customFormat="false" ht="15" hidden="false" customHeight="false" outlineLevel="0" collapsed="false">
      <c r="A3895" s="71" t="s">
        <v>59</v>
      </c>
      <c r="B3895" s="71" t="s">
        <v>50</v>
      </c>
      <c r="C3895" s="71" t="s">
        <v>2202</v>
      </c>
      <c r="D3895" s="72" t="n">
        <v>0</v>
      </c>
      <c r="E3895" s="71" t="n">
        <v>0</v>
      </c>
      <c r="F3895" s="71" t="n">
        <v>1</v>
      </c>
      <c r="G3895" s="72" t="n">
        <v>124.95</v>
      </c>
      <c r="H3895" s="72" t="n">
        <v>124.95</v>
      </c>
      <c r="I3895" s="71" t="n">
        <f aca="false">IF(B3895&gt;=Settings!$B$23,1,0)</f>
        <v>0</v>
      </c>
      <c r="J3895" s="71" t="n">
        <v>1</v>
      </c>
      <c r="K3895" s="71" t="n">
        <f aca="false">F3895*I3895*J3895</f>
        <v>0</v>
      </c>
      <c r="L3895" s="71" t="n">
        <f aca="false">E3895*I3895*J3895</f>
        <v>0</v>
      </c>
      <c r="M3895" s="72" t="n">
        <f aca="false">G3895*I3895*J3895</f>
        <v>0</v>
      </c>
      <c r="N3895" s="72" t="n">
        <f aca="false">D3895*I3895*J3895</f>
        <v>-0</v>
      </c>
      <c r="O3895" s="71" t="n">
        <f aca="false">F3895*J3895</f>
        <v>1</v>
      </c>
      <c r="P3895" s="71" t="n">
        <f aca="false">E3895*J3895</f>
        <v>0</v>
      </c>
    </row>
    <row r="3896" customFormat="false" ht="15" hidden="false" customHeight="false" outlineLevel="0" collapsed="false">
      <c r="A3896" s="71" t="s">
        <v>60</v>
      </c>
      <c r="B3896" s="71" t="s">
        <v>50</v>
      </c>
      <c r="C3896" s="71" t="s">
        <v>1269</v>
      </c>
      <c r="D3896" s="72" t="n">
        <v>0</v>
      </c>
      <c r="E3896" s="71" t="n">
        <v>0</v>
      </c>
      <c r="F3896" s="71" t="n">
        <v>24</v>
      </c>
      <c r="G3896" s="72" t="n">
        <v>3061.8</v>
      </c>
      <c r="H3896" s="72" t="n">
        <v>2697.8</v>
      </c>
      <c r="I3896" s="71" t="n">
        <f aca="false">IF(B3896&gt;=Settings!$B$23,1,0)</f>
        <v>0</v>
      </c>
      <c r="J3896" s="71" t="n">
        <v>1</v>
      </c>
      <c r="K3896" s="71" t="n">
        <f aca="false">F3896*I3896*J3896</f>
        <v>0</v>
      </c>
      <c r="L3896" s="71" t="n">
        <f aca="false">E3896*I3896*J3896</f>
        <v>0</v>
      </c>
      <c r="M3896" s="72" t="n">
        <f aca="false">G3896*I3896*J3896</f>
        <v>0</v>
      </c>
      <c r="N3896" s="72" t="n">
        <f aca="false">D3896*I3896*J3896</f>
        <v>-0</v>
      </c>
      <c r="O3896" s="71" t="n">
        <f aca="false">F3896*J3896</f>
        <v>24</v>
      </c>
      <c r="P3896" s="71" t="n">
        <f aca="false">E3896*J3896</f>
        <v>0</v>
      </c>
    </row>
    <row r="3897" customFormat="false" ht="15" hidden="false" customHeight="false" outlineLevel="0" collapsed="false">
      <c r="A3897" s="71" t="s">
        <v>59</v>
      </c>
      <c r="B3897" s="71" t="s">
        <v>50</v>
      </c>
      <c r="C3897" s="71" t="s">
        <v>1093</v>
      </c>
      <c r="D3897" s="72" t="n">
        <v>0</v>
      </c>
      <c r="E3897" s="71" t="n">
        <v>0</v>
      </c>
      <c r="F3897" s="71" t="n">
        <v>6</v>
      </c>
      <c r="G3897" s="72" t="n">
        <v>701.96</v>
      </c>
      <c r="H3897" s="72" t="n">
        <v>701.96</v>
      </c>
      <c r="I3897" s="71" t="n">
        <f aca="false">IF(B3897&gt;=Settings!$B$23,1,0)</f>
        <v>0</v>
      </c>
      <c r="J3897" s="71" t="n">
        <v>1</v>
      </c>
      <c r="K3897" s="71" t="n">
        <f aca="false">F3897*I3897*J3897</f>
        <v>0</v>
      </c>
      <c r="L3897" s="71" t="n">
        <f aca="false">E3897*I3897*J3897</f>
        <v>0</v>
      </c>
      <c r="M3897" s="72" t="n">
        <f aca="false">G3897*I3897*J3897</f>
        <v>0</v>
      </c>
      <c r="N3897" s="72" t="n">
        <f aca="false">D3897*I3897*J3897</f>
        <v>-0</v>
      </c>
      <c r="O3897" s="71" t="n">
        <f aca="false">F3897*J3897</f>
        <v>6</v>
      </c>
      <c r="P3897" s="71" t="n">
        <f aca="false">E3897*J3897</f>
        <v>0</v>
      </c>
    </row>
    <row r="3898" customFormat="false" ht="15" hidden="false" customHeight="false" outlineLevel="0" collapsed="false">
      <c r="A3898" s="71" t="s">
        <v>59</v>
      </c>
      <c r="B3898" s="71" t="s">
        <v>50</v>
      </c>
      <c r="C3898" s="71" t="s">
        <v>358</v>
      </c>
      <c r="D3898" s="72" t="n">
        <v>0</v>
      </c>
      <c r="E3898" s="71" t="n">
        <v>0</v>
      </c>
      <c r="F3898" s="71" t="n">
        <v>1</v>
      </c>
      <c r="G3898" s="72" t="n">
        <v>144.95</v>
      </c>
      <c r="H3898" s="72" t="n">
        <v>144.95</v>
      </c>
      <c r="I3898" s="71" t="n">
        <f aca="false">IF(B3898&gt;=Settings!$B$23,1,0)</f>
        <v>0</v>
      </c>
      <c r="J3898" s="71" t="n">
        <v>1</v>
      </c>
      <c r="K3898" s="71" t="n">
        <f aca="false">F3898*I3898*J3898</f>
        <v>0</v>
      </c>
      <c r="L3898" s="71" t="n">
        <f aca="false">E3898*I3898*J3898</f>
        <v>0</v>
      </c>
      <c r="M3898" s="72" t="n">
        <f aca="false">G3898*I3898*J3898</f>
        <v>0</v>
      </c>
      <c r="N3898" s="72" t="n">
        <f aca="false">D3898*I3898*J3898</f>
        <v>-0</v>
      </c>
      <c r="O3898" s="71" t="n">
        <f aca="false">F3898*J3898</f>
        <v>1</v>
      </c>
      <c r="P3898" s="71" t="n">
        <f aca="false">E3898*J3898</f>
        <v>0</v>
      </c>
    </row>
    <row r="3899" customFormat="false" ht="15" hidden="false" customHeight="false" outlineLevel="0" collapsed="false">
      <c r="A3899" s="71" t="s">
        <v>59</v>
      </c>
      <c r="B3899" s="71" t="s">
        <v>50</v>
      </c>
      <c r="C3899" s="71" t="s">
        <v>2203</v>
      </c>
      <c r="D3899" s="72" t="n">
        <v>0</v>
      </c>
      <c r="E3899" s="71" t="n">
        <v>0</v>
      </c>
      <c r="F3899" s="71" t="n">
        <v>2</v>
      </c>
      <c r="G3899" s="72" t="n">
        <v>632.63</v>
      </c>
      <c r="H3899" s="72" t="n">
        <v>632.63</v>
      </c>
      <c r="I3899" s="71" t="n">
        <f aca="false">IF(B3899&gt;=Settings!$B$23,1,0)</f>
        <v>0</v>
      </c>
      <c r="J3899" s="71" t="n">
        <v>1</v>
      </c>
      <c r="K3899" s="71" t="n">
        <f aca="false">F3899*I3899*J3899</f>
        <v>0</v>
      </c>
      <c r="L3899" s="71" t="n">
        <f aca="false">E3899*I3899*J3899</f>
        <v>0</v>
      </c>
      <c r="M3899" s="72" t="n">
        <f aca="false">G3899*I3899*J3899</f>
        <v>0</v>
      </c>
      <c r="N3899" s="72" t="n">
        <f aca="false">D3899*I3899*J3899</f>
        <v>-0</v>
      </c>
      <c r="O3899" s="71" t="n">
        <f aca="false">F3899*J3899</f>
        <v>2</v>
      </c>
      <c r="P3899" s="71" t="n">
        <f aca="false">E3899*J3899</f>
        <v>0</v>
      </c>
    </row>
    <row r="3900" customFormat="false" ht="15" hidden="false" customHeight="false" outlineLevel="0" collapsed="false">
      <c r="A3900" s="71" t="s">
        <v>61</v>
      </c>
      <c r="B3900" s="71" t="s">
        <v>50</v>
      </c>
      <c r="C3900" s="71" t="s">
        <v>881</v>
      </c>
      <c r="D3900" s="72" t="n">
        <v>0</v>
      </c>
      <c r="E3900" s="71" t="n">
        <v>0</v>
      </c>
      <c r="F3900" s="71" t="n">
        <v>2</v>
      </c>
      <c r="G3900" s="72" t="n">
        <v>379.91</v>
      </c>
      <c r="H3900" s="72" t="n">
        <v>352.65</v>
      </c>
      <c r="I3900" s="71" t="n">
        <f aca="false">IF(B3900&gt;=Settings!$B$23,1,0)</f>
        <v>0</v>
      </c>
      <c r="J3900" s="71" t="n">
        <v>1</v>
      </c>
      <c r="K3900" s="71" t="n">
        <f aca="false">F3900*I3900*J3900</f>
        <v>0</v>
      </c>
      <c r="L3900" s="71" t="n">
        <f aca="false">E3900*I3900*J3900</f>
        <v>0</v>
      </c>
      <c r="M3900" s="72" t="n">
        <f aca="false">G3900*I3900*J3900</f>
        <v>0</v>
      </c>
      <c r="N3900" s="72" t="n">
        <f aca="false">D3900*I3900*J3900</f>
        <v>-0</v>
      </c>
      <c r="O3900" s="71" t="n">
        <f aca="false">F3900*J3900</f>
        <v>2</v>
      </c>
      <c r="P3900" s="71" t="n">
        <f aca="false">E3900*J3900</f>
        <v>0</v>
      </c>
    </row>
    <row r="3901" customFormat="false" ht="15" hidden="false" customHeight="false" outlineLevel="0" collapsed="false">
      <c r="A3901" s="71" t="s">
        <v>61</v>
      </c>
      <c r="B3901" s="71" t="s">
        <v>50</v>
      </c>
      <c r="C3901" s="71" t="s">
        <v>1869</v>
      </c>
      <c r="D3901" s="72" t="n">
        <v>0</v>
      </c>
      <c r="E3901" s="71" t="n">
        <v>0</v>
      </c>
      <c r="F3901" s="71" t="n">
        <v>4</v>
      </c>
      <c r="G3901" s="72" t="n">
        <v>454.35</v>
      </c>
      <c r="H3901" s="72" t="n">
        <v>437.32</v>
      </c>
      <c r="I3901" s="71" t="n">
        <f aca="false">IF(B3901&gt;=Settings!$B$23,1,0)</f>
        <v>0</v>
      </c>
      <c r="J3901" s="71" t="n">
        <v>1</v>
      </c>
      <c r="K3901" s="71" t="n">
        <f aca="false">F3901*I3901*J3901</f>
        <v>0</v>
      </c>
      <c r="L3901" s="71" t="n">
        <f aca="false">E3901*I3901*J3901</f>
        <v>0</v>
      </c>
      <c r="M3901" s="72" t="n">
        <f aca="false">G3901*I3901*J3901</f>
        <v>0</v>
      </c>
      <c r="N3901" s="72" t="n">
        <f aca="false">D3901*I3901*J3901</f>
        <v>-0</v>
      </c>
      <c r="O3901" s="71" t="n">
        <f aca="false">F3901*J3901</f>
        <v>4</v>
      </c>
      <c r="P3901" s="71" t="n">
        <f aca="false">E3901*J3901</f>
        <v>0</v>
      </c>
    </row>
    <row r="3902" customFormat="false" ht="15" hidden="false" customHeight="false" outlineLevel="0" collapsed="false">
      <c r="A3902" s="71" t="s">
        <v>61</v>
      </c>
      <c r="B3902" s="71" t="s">
        <v>50</v>
      </c>
      <c r="C3902" s="71" t="s">
        <v>1386</v>
      </c>
      <c r="D3902" s="72" t="n">
        <v>0</v>
      </c>
      <c r="E3902" s="71" t="n">
        <v>0</v>
      </c>
      <c r="F3902" s="71" t="n">
        <v>6</v>
      </c>
      <c r="G3902" s="72" t="n">
        <v>465.89</v>
      </c>
      <c r="H3902" s="72" t="n">
        <v>455.47</v>
      </c>
      <c r="I3902" s="71" t="n">
        <f aca="false">IF(B3902&gt;=Settings!$B$23,1,0)</f>
        <v>0</v>
      </c>
      <c r="J3902" s="71" t="n">
        <v>1</v>
      </c>
      <c r="K3902" s="71" t="n">
        <f aca="false">F3902*I3902*J3902</f>
        <v>0</v>
      </c>
      <c r="L3902" s="71" t="n">
        <f aca="false">E3902*I3902*J3902</f>
        <v>0</v>
      </c>
      <c r="M3902" s="72" t="n">
        <f aca="false">G3902*I3902*J3902</f>
        <v>0</v>
      </c>
      <c r="N3902" s="72" t="n">
        <f aca="false">D3902*I3902*J3902</f>
        <v>-0</v>
      </c>
      <c r="O3902" s="71" t="n">
        <f aca="false">F3902*J3902</f>
        <v>6</v>
      </c>
      <c r="P3902" s="71" t="n">
        <f aca="false">E3902*J3902</f>
        <v>0</v>
      </c>
    </row>
    <row r="3903" customFormat="false" ht="15" hidden="false" customHeight="false" outlineLevel="0" collapsed="false">
      <c r="A3903" s="71" t="s">
        <v>59</v>
      </c>
      <c r="B3903" s="71" t="s">
        <v>50</v>
      </c>
      <c r="C3903" s="71" t="s">
        <v>1493</v>
      </c>
      <c r="D3903" s="72" t="n">
        <v>0</v>
      </c>
      <c r="E3903" s="71" t="n">
        <v>0</v>
      </c>
      <c r="F3903" s="71" t="n">
        <v>2</v>
      </c>
      <c r="G3903" s="72" t="n">
        <v>349.9</v>
      </c>
      <c r="H3903" s="72" t="n">
        <v>349.9</v>
      </c>
      <c r="I3903" s="71" t="n">
        <f aca="false">IF(B3903&gt;=Settings!$B$23,1,0)</f>
        <v>0</v>
      </c>
      <c r="J3903" s="71" t="n">
        <v>1</v>
      </c>
      <c r="K3903" s="71" t="n">
        <f aca="false">F3903*I3903*J3903</f>
        <v>0</v>
      </c>
      <c r="L3903" s="71" t="n">
        <f aca="false">E3903*I3903*J3903</f>
        <v>0</v>
      </c>
      <c r="M3903" s="72" t="n">
        <f aca="false">G3903*I3903*J3903</f>
        <v>0</v>
      </c>
      <c r="N3903" s="72" t="n">
        <f aca="false">D3903*I3903*J3903</f>
        <v>-0</v>
      </c>
      <c r="O3903" s="71" t="n">
        <f aca="false">F3903*J3903</f>
        <v>2</v>
      </c>
      <c r="P3903" s="71" t="n">
        <f aca="false">E3903*J3903</f>
        <v>0</v>
      </c>
    </row>
    <row r="3904" customFormat="false" ht="15" hidden="false" customHeight="false" outlineLevel="0" collapsed="false">
      <c r="A3904" s="71" t="s">
        <v>61</v>
      </c>
      <c r="B3904" s="71" t="s">
        <v>50</v>
      </c>
      <c r="C3904" s="71" t="s">
        <v>971</v>
      </c>
      <c r="D3904" s="72" t="n">
        <v>0</v>
      </c>
      <c r="E3904" s="71" t="n">
        <v>0</v>
      </c>
      <c r="F3904" s="71" t="n">
        <v>5</v>
      </c>
      <c r="G3904" s="72" t="n">
        <v>364.87</v>
      </c>
      <c r="H3904" s="72" t="n">
        <v>351.03</v>
      </c>
      <c r="I3904" s="71" t="n">
        <f aca="false">IF(B3904&gt;=Settings!$B$23,1,0)</f>
        <v>0</v>
      </c>
      <c r="J3904" s="71" t="n">
        <v>1</v>
      </c>
      <c r="K3904" s="71" t="n">
        <f aca="false">F3904*I3904*J3904</f>
        <v>0</v>
      </c>
      <c r="L3904" s="71" t="n">
        <f aca="false">E3904*I3904*J3904</f>
        <v>0</v>
      </c>
      <c r="M3904" s="72" t="n">
        <f aca="false">G3904*I3904*J3904</f>
        <v>0</v>
      </c>
      <c r="N3904" s="72" t="n">
        <f aca="false">D3904*I3904*J3904</f>
        <v>-0</v>
      </c>
      <c r="O3904" s="71" t="n">
        <f aca="false">F3904*J3904</f>
        <v>5</v>
      </c>
      <c r="P3904" s="71" t="n">
        <f aca="false">E3904*J3904</f>
        <v>0</v>
      </c>
    </row>
    <row r="3905" customFormat="false" ht="15" hidden="false" customHeight="false" outlineLevel="0" collapsed="false">
      <c r="A3905" s="71" t="s">
        <v>62</v>
      </c>
      <c r="B3905" s="71" t="s">
        <v>50</v>
      </c>
      <c r="C3905" s="71" t="s">
        <v>1016</v>
      </c>
      <c r="D3905" s="72" t="n">
        <v>0</v>
      </c>
      <c r="E3905" s="71" t="n">
        <v>0</v>
      </c>
      <c r="F3905" s="71" t="n">
        <v>3</v>
      </c>
      <c r="G3905" s="72" t="n">
        <v>197.74</v>
      </c>
      <c r="H3905" s="72" t="n">
        <v>197.74</v>
      </c>
      <c r="I3905" s="71" t="n">
        <f aca="false">IF(B3905&gt;=Settings!$B$23,1,0)</f>
        <v>0</v>
      </c>
      <c r="J3905" s="71" t="n">
        <v>1</v>
      </c>
      <c r="K3905" s="71" t="n">
        <f aca="false">F3905*I3905*J3905</f>
        <v>0</v>
      </c>
      <c r="L3905" s="71" t="n">
        <f aca="false">E3905*I3905*J3905</f>
        <v>0</v>
      </c>
      <c r="M3905" s="72" t="n">
        <f aca="false">G3905*I3905*J3905</f>
        <v>0</v>
      </c>
      <c r="N3905" s="72" t="n">
        <f aca="false">D3905*I3905*J3905</f>
        <v>-0</v>
      </c>
      <c r="O3905" s="71" t="n">
        <f aca="false">F3905*J3905</f>
        <v>3</v>
      </c>
      <c r="P3905" s="71" t="n">
        <f aca="false">E3905*J3905</f>
        <v>0</v>
      </c>
    </row>
    <row r="3906" customFormat="false" ht="15" hidden="false" customHeight="false" outlineLevel="0" collapsed="false">
      <c r="A3906" s="71" t="s">
        <v>61</v>
      </c>
      <c r="B3906" s="71" t="s">
        <v>50</v>
      </c>
      <c r="C3906" s="71" t="s">
        <v>1237</v>
      </c>
      <c r="D3906" s="72" t="n">
        <v>8.14</v>
      </c>
      <c r="E3906" s="71" t="n">
        <v>1</v>
      </c>
      <c r="F3906" s="71" t="n">
        <v>24</v>
      </c>
      <c r="G3906" s="72" t="n">
        <v>195.33</v>
      </c>
      <c r="H3906" s="72" t="n">
        <v>183.96</v>
      </c>
      <c r="I3906" s="71" t="n">
        <f aca="false">IF(B3906&gt;=Settings!$B$23,1,0)</f>
        <v>0</v>
      </c>
      <c r="J3906" s="71" t="n">
        <v>1</v>
      </c>
      <c r="K3906" s="71" t="n">
        <f aca="false">F3906*I3906*J3906</f>
        <v>0</v>
      </c>
      <c r="L3906" s="71" t="n">
        <f aca="false">E3906*I3906*J3906</f>
        <v>0</v>
      </c>
      <c r="M3906" s="72" t="n">
        <f aca="false">G3906*I3906*J3906</f>
        <v>0</v>
      </c>
      <c r="N3906" s="72" t="n">
        <f aca="false">D3906*I3906*J3906</f>
        <v>0</v>
      </c>
      <c r="O3906" s="71" t="n">
        <f aca="false">F3906*J3906</f>
        <v>24</v>
      </c>
      <c r="P3906" s="71" t="n">
        <f aca="false">E3906*J3906</f>
        <v>1</v>
      </c>
    </row>
    <row r="3907" customFormat="false" ht="15" hidden="false" customHeight="false" outlineLevel="0" collapsed="false">
      <c r="A3907" s="71" t="s">
        <v>59</v>
      </c>
      <c r="B3907" s="71" t="s">
        <v>50</v>
      </c>
      <c r="C3907" s="71" t="s">
        <v>1127</v>
      </c>
      <c r="D3907" s="72" t="n">
        <v>0</v>
      </c>
      <c r="E3907" s="71" t="n">
        <v>0</v>
      </c>
      <c r="F3907" s="71" t="n">
        <v>55</v>
      </c>
      <c r="G3907" s="72" t="n">
        <v>0</v>
      </c>
      <c r="H3907" s="72" t="n">
        <v>0</v>
      </c>
      <c r="I3907" s="71" t="n">
        <f aca="false">IF(B3907&gt;=Settings!$B$23,1,0)</f>
        <v>0</v>
      </c>
      <c r="J3907" s="71" t="n">
        <v>1</v>
      </c>
      <c r="K3907" s="71" t="n">
        <f aca="false">F3907*I3907*J3907</f>
        <v>0</v>
      </c>
      <c r="L3907" s="71" t="n">
        <f aca="false">E3907*I3907*J3907</f>
        <v>0</v>
      </c>
      <c r="M3907" s="72" t="n">
        <f aca="false">G3907*I3907*J3907</f>
        <v>0</v>
      </c>
      <c r="N3907" s="72" t="n">
        <f aca="false">D3907*I3907*J3907</f>
        <v>-0</v>
      </c>
      <c r="O3907" s="71" t="n">
        <f aca="false">F3907*J3907</f>
        <v>55</v>
      </c>
      <c r="P3907" s="71" t="n">
        <f aca="false">E3907*J3907</f>
        <v>0</v>
      </c>
    </row>
    <row r="3908" customFormat="false" ht="15" hidden="false" customHeight="false" outlineLevel="0" collapsed="false">
      <c r="A3908" s="71" t="s">
        <v>59</v>
      </c>
      <c r="B3908" s="71" t="s">
        <v>50</v>
      </c>
      <c r="C3908" s="71" t="s">
        <v>1126</v>
      </c>
      <c r="D3908" s="72" t="n">
        <v>0</v>
      </c>
      <c r="E3908" s="71" t="n">
        <v>0</v>
      </c>
      <c r="F3908" s="71" t="n">
        <v>9</v>
      </c>
      <c r="G3908" s="72" t="n">
        <v>998.692</v>
      </c>
      <c r="H3908" s="72" t="n">
        <v>998.692</v>
      </c>
      <c r="I3908" s="71" t="n">
        <f aca="false">IF(B3908&gt;=Settings!$B$23,1,0)</f>
        <v>0</v>
      </c>
      <c r="J3908" s="71" t="n">
        <v>1</v>
      </c>
      <c r="K3908" s="71" t="n">
        <f aca="false">F3908*I3908*J3908</f>
        <v>0</v>
      </c>
      <c r="L3908" s="71" t="n">
        <f aca="false">E3908*I3908*J3908</f>
        <v>0</v>
      </c>
      <c r="M3908" s="72" t="n">
        <f aca="false">G3908*I3908*J3908</f>
        <v>0</v>
      </c>
      <c r="N3908" s="72" t="n">
        <f aca="false">D3908*I3908*J3908</f>
        <v>-0</v>
      </c>
      <c r="O3908" s="71" t="n">
        <f aca="false">F3908*J3908</f>
        <v>9</v>
      </c>
      <c r="P3908" s="71" t="n">
        <f aca="false">E3908*J3908</f>
        <v>0</v>
      </c>
    </row>
    <row r="3909" customFormat="false" ht="15" hidden="false" customHeight="false" outlineLevel="0" collapsed="false">
      <c r="A3909" s="71" t="s">
        <v>60</v>
      </c>
      <c r="B3909" s="71" t="s">
        <v>50</v>
      </c>
      <c r="C3909" s="71" t="s">
        <v>143</v>
      </c>
      <c r="D3909" s="72" t="n">
        <v>545.03</v>
      </c>
      <c r="E3909" s="71" t="n">
        <v>5</v>
      </c>
      <c r="F3909" s="71" t="n">
        <v>68</v>
      </c>
      <c r="G3909" s="72" t="n">
        <v>8116.6</v>
      </c>
      <c r="H3909" s="72" t="n">
        <v>6780.28</v>
      </c>
      <c r="I3909" s="71" t="n">
        <f aca="false">IF(B3909&gt;=Settings!$B$23,1,0)</f>
        <v>0</v>
      </c>
      <c r="J3909" s="71" t="n">
        <v>1</v>
      </c>
      <c r="K3909" s="71" t="n">
        <f aca="false">F3909*I3909*J3909</f>
        <v>0</v>
      </c>
      <c r="L3909" s="71" t="n">
        <f aca="false">E3909*I3909*J3909</f>
        <v>0</v>
      </c>
      <c r="M3909" s="72" t="n">
        <f aca="false">G3909*I3909*J3909</f>
        <v>0</v>
      </c>
      <c r="N3909" s="72" t="n">
        <f aca="false">D3909*I3909*J3909</f>
        <v>0</v>
      </c>
      <c r="O3909" s="71" t="n">
        <f aca="false">F3909*J3909</f>
        <v>68</v>
      </c>
      <c r="P3909" s="71" t="n">
        <f aca="false">E3909*J3909</f>
        <v>5</v>
      </c>
    </row>
    <row r="3910" customFormat="false" ht="15" hidden="false" customHeight="false" outlineLevel="0" collapsed="false">
      <c r="A3910" s="71" t="s">
        <v>59</v>
      </c>
      <c r="B3910" s="71" t="s">
        <v>50</v>
      </c>
      <c r="C3910" s="71" t="s">
        <v>363</v>
      </c>
      <c r="D3910" s="72" t="n">
        <v>0</v>
      </c>
      <c r="E3910" s="71" t="n">
        <v>0</v>
      </c>
      <c r="F3910" s="71" t="n">
        <v>7</v>
      </c>
      <c r="G3910" s="72" t="n">
        <v>785.96</v>
      </c>
      <c r="H3910" s="72" t="n">
        <v>785.96</v>
      </c>
      <c r="I3910" s="71" t="n">
        <f aca="false">IF(B3910&gt;=Settings!$B$23,1,0)</f>
        <v>0</v>
      </c>
      <c r="J3910" s="71" t="n">
        <v>1</v>
      </c>
      <c r="K3910" s="71" t="n">
        <f aca="false">F3910*I3910*J3910</f>
        <v>0</v>
      </c>
      <c r="L3910" s="71" t="n">
        <f aca="false">E3910*I3910*J3910</f>
        <v>0</v>
      </c>
      <c r="M3910" s="72" t="n">
        <f aca="false">G3910*I3910*J3910</f>
        <v>0</v>
      </c>
      <c r="N3910" s="72" t="n">
        <f aca="false">D3910*I3910*J3910</f>
        <v>-0</v>
      </c>
      <c r="O3910" s="71" t="n">
        <f aca="false">F3910*J3910</f>
        <v>7</v>
      </c>
      <c r="P3910" s="71" t="n">
        <f aca="false">E3910*J3910</f>
        <v>0</v>
      </c>
    </row>
    <row r="3911" customFormat="false" ht="15" hidden="false" customHeight="false" outlineLevel="0" collapsed="false">
      <c r="A3911" s="71" t="s">
        <v>63</v>
      </c>
      <c r="B3911" s="71" t="s">
        <v>50</v>
      </c>
      <c r="C3911" s="71" t="s">
        <v>2204</v>
      </c>
      <c r="D3911" s="72" t="n">
        <v>0</v>
      </c>
      <c r="E3911" s="71" t="n">
        <v>0</v>
      </c>
      <c r="F3911" s="71" t="n">
        <v>1</v>
      </c>
      <c r="G3911" s="72" t="n">
        <v>294.95</v>
      </c>
      <c r="H3911" s="72" t="n">
        <v>294.95</v>
      </c>
      <c r="I3911" s="71" t="n">
        <f aca="false">IF(B3911&gt;=Settings!$B$23,1,0)</f>
        <v>0</v>
      </c>
      <c r="J3911" s="71" t="n">
        <v>1</v>
      </c>
      <c r="K3911" s="71" t="n">
        <f aca="false">F3911*I3911*J3911</f>
        <v>0</v>
      </c>
      <c r="L3911" s="71" t="n">
        <f aca="false">E3911*I3911*J3911</f>
        <v>0</v>
      </c>
      <c r="M3911" s="72" t="n">
        <f aca="false">G3911*I3911*J3911</f>
        <v>0</v>
      </c>
      <c r="N3911" s="72" t="n">
        <f aca="false">D3911*I3911*J3911</f>
        <v>-0</v>
      </c>
      <c r="O3911" s="71" t="n">
        <f aca="false">F3911*J3911</f>
        <v>1</v>
      </c>
      <c r="P3911" s="71" t="n">
        <f aca="false">E3911*J3911</f>
        <v>0</v>
      </c>
    </row>
    <row r="3912" customFormat="false" ht="15" hidden="false" customHeight="false" outlineLevel="0" collapsed="false">
      <c r="A3912" s="71" t="s">
        <v>61</v>
      </c>
      <c r="B3912" s="71" t="s">
        <v>50</v>
      </c>
      <c r="C3912" s="71" t="s">
        <v>2090</v>
      </c>
      <c r="D3912" s="72" t="n">
        <v>0</v>
      </c>
      <c r="E3912" s="71" t="n">
        <v>0</v>
      </c>
      <c r="F3912" s="71" t="n">
        <v>1</v>
      </c>
      <c r="G3912" s="72" t="n">
        <v>92.68</v>
      </c>
      <c r="H3912" s="72" t="n">
        <v>92.68</v>
      </c>
      <c r="I3912" s="71" t="n">
        <f aca="false">IF(B3912&gt;=Settings!$B$23,1,0)</f>
        <v>0</v>
      </c>
      <c r="J3912" s="71" t="n">
        <v>1</v>
      </c>
      <c r="K3912" s="71" t="n">
        <f aca="false">F3912*I3912*J3912</f>
        <v>0</v>
      </c>
      <c r="L3912" s="71" t="n">
        <f aca="false">E3912*I3912*J3912</f>
        <v>0</v>
      </c>
      <c r="M3912" s="72" t="n">
        <f aca="false">G3912*I3912*J3912</f>
        <v>0</v>
      </c>
      <c r="N3912" s="72" t="n">
        <f aca="false">D3912*I3912*J3912</f>
        <v>-0</v>
      </c>
      <c r="O3912" s="71" t="n">
        <f aca="false">F3912*J3912</f>
        <v>1</v>
      </c>
      <c r="P3912" s="71" t="n">
        <f aca="false">E3912*J3912</f>
        <v>0</v>
      </c>
    </row>
    <row r="3913" customFormat="false" ht="15" hidden="false" customHeight="false" outlineLevel="0" collapsed="false">
      <c r="A3913" s="71" t="s">
        <v>61</v>
      </c>
      <c r="B3913" s="71" t="s">
        <v>50</v>
      </c>
      <c r="C3913" s="71" t="s">
        <v>1118</v>
      </c>
      <c r="D3913" s="72" t="n">
        <v>95.41</v>
      </c>
      <c r="E3913" s="71" t="n">
        <v>1</v>
      </c>
      <c r="F3913" s="71" t="n">
        <v>13</v>
      </c>
      <c r="G3913" s="72" t="n">
        <v>1163.94</v>
      </c>
      <c r="H3913" s="72" t="n">
        <v>1054.23</v>
      </c>
      <c r="I3913" s="71" t="n">
        <f aca="false">IF(B3913&gt;=Settings!$B$23,1,0)</f>
        <v>0</v>
      </c>
      <c r="J3913" s="71" t="n">
        <v>1</v>
      </c>
      <c r="K3913" s="71" t="n">
        <f aca="false">F3913*I3913*J3913</f>
        <v>0</v>
      </c>
      <c r="L3913" s="71" t="n">
        <f aca="false">E3913*I3913*J3913</f>
        <v>0</v>
      </c>
      <c r="M3913" s="72" t="n">
        <f aca="false">G3913*I3913*J3913</f>
        <v>0</v>
      </c>
      <c r="N3913" s="72" t="n">
        <f aca="false">D3913*I3913*J3913</f>
        <v>0</v>
      </c>
      <c r="O3913" s="71" t="n">
        <f aca="false">F3913*J3913</f>
        <v>13</v>
      </c>
      <c r="P3913" s="71" t="n">
        <f aca="false">E3913*J3913</f>
        <v>1</v>
      </c>
    </row>
    <row r="3914" customFormat="false" ht="15" hidden="false" customHeight="false" outlineLevel="0" collapsed="false">
      <c r="A3914" s="71" t="s">
        <v>59</v>
      </c>
      <c r="B3914" s="71" t="s">
        <v>50</v>
      </c>
      <c r="C3914" s="71" t="s">
        <v>1033</v>
      </c>
      <c r="D3914" s="72" t="n">
        <v>0</v>
      </c>
      <c r="E3914" s="71" t="n">
        <v>0</v>
      </c>
      <c r="F3914" s="71" t="n">
        <v>1</v>
      </c>
      <c r="G3914" s="72" t="n">
        <v>144.95</v>
      </c>
      <c r="H3914" s="72" t="n">
        <v>144.95</v>
      </c>
      <c r="I3914" s="71" t="n">
        <f aca="false">IF(B3914&gt;=Settings!$B$23,1,0)</f>
        <v>0</v>
      </c>
      <c r="J3914" s="71" t="n">
        <v>1</v>
      </c>
      <c r="K3914" s="71" t="n">
        <f aca="false">F3914*I3914*J3914</f>
        <v>0</v>
      </c>
      <c r="L3914" s="71" t="n">
        <f aca="false">E3914*I3914*J3914</f>
        <v>0</v>
      </c>
      <c r="M3914" s="72" t="n">
        <f aca="false">G3914*I3914*J3914</f>
        <v>0</v>
      </c>
      <c r="N3914" s="72" t="n">
        <f aca="false">D3914*I3914*J3914</f>
        <v>-0</v>
      </c>
      <c r="O3914" s="71" t="n">
        <f aca="false">F3914*J3914</f>
        <v>1</v>
      </c>
      <c r="P3914" s="71" t="n">
        <f aca="false">E3914*J3914</f>
        <v>0</v>
      </c>
    </row>
    <row r="3915" customFormat="false" ht="15" hidden="false" customHeight="false" outlineLevel="0" collapsed="false">
      <c r="A3915" s="71" t="s">
        <v>61</v>
      </c>
      <c r="B3915" s="71" t="s">
        <v>50</v>
      </c>
      <c r="C3915" s="71" t="s">
        <v>919</v>
      </c>
      <c r="D3915" s="72" t="n">
        <v>0</v>
      </c>
      <c r="E3915" s="71" t="n">
        <v>0</v>
      </c>
      <c r="F3915" s="71" t="n">
        <v>1</v>
      </c>
      <c r="G3915" s="72" t="n">
        <v>77.23</v>
      </c>
      <c r="H3915" s="72" t="n">
        <v>77.23</v>
      </c>
      <c r="I3915" s="71" t="n">
        <f aca="false">IF(B3915&gt;=Settings!$B$23,1,0)</f>
        <v>0</v>
      </c>
      <c r="J3915" s="71" t="n">
        <v>1</v>
      </c>
      <c r="K3915" s="71" t="n">
        <f aca="false">F3915*I3915*J3915</f>
        <v>0</v>
      </c>
      <c r="L3915" s="71" t="n">
        <f aca="false">E3915*I3915*J3915</f>
        <v>0</v>
      </c>
      <c r="M3915" s="72" t="n">
        <f aca="false">G3915*I3915*J3915</f>
        <v>0</v>
      </c>
      <c r="N3915" s="72" t="n">
        <f aca="false">D3915*I3915*J3915</f>
        <v>-0</v>
      </c>
      <c r="O3915" s="71" t="n">
        <f aca="false">F3915*J3915</f>
        <v>1</v>
      </c>
      <c r="P3915" s="71" t="n">
        <f aca="false">E3915*J3915</f>
        <v>0</v>
      </c>
    </row>
    <row r="3916" customFormat="false" ht="15" hidden="false" customHeight="false" outlineLevel="0" collapsed="false">
      <c r="A3916" s="71" t="s">
        <v>61</v>
      </c>
      <c r="B3916" s="71" t="s">
        <v>50</v>
      </c>
      <c r="C3916" s="71" t="s">
        <v>1131</v>
      </c>
      <c r="D3916" s="72" t="n">
        <v>0</v>
      </c>
      <c r="E3916" s="71" t="n">
        <v>0</v>
      </c>
      <c r="F3916" s="71" t="n">
        <v>28</v>
      </c>
      <c r="G3916" s="72" t="n">
        <v>2030.55</v>
      </c>
      <c r="H3916" s="72" t="n">
        <v>1963.13</v>
      </c>
      <c r="I3916" s="71" t="n">
        <f aca="false">IF(B3916&gt;=Settings!$B$23,1,0)</f>
        <v>0</v>
      </c>
      <c r="J3916" s="71" t="n">
        <v>1</v>
      </c>
      <c r="K3916" s="71" t="n">
        <f aca="false">F3916*I3916*J3916</f>
        <v>0</v>
      </c>
      <c r="L3916" s="71" t="n">
        <f aca="false">E3916*I3916*J3916</f>
        <v>0</v>
      </c>
      <c r="M3916" s="72" t="n">
        <f aca="false">G3916*I3916*J3916</f>
        <v>0</v>
      </c>
      <c r="N3916" s="72" t="n">
        <f aca="false">D3916*I3916*J3916</f>
        <v>-0</v>
      </c>
      <c r="O3916" s="71" t="n">
        <f aca="false">F3916*J3916</f>
        <v>28</v>
      </c>
      <c r="P3916" s="71" t="n">
        <f aca="false">E3916*J3916</f>
        <v>0</v>
      </c>
    </row>
    <row r="3917" customFormat="false" ht="15" hidden="false" customHeight="false" outlineLevel="0" collapsed="false">
      <c r="A3917" s="71" t="s">
        <v>59</v>
      </c>
      <c r="B3917" s="71" t="s">
        <v>50</v>
      </c>
      <c r="C3917" s="71" t="s">
        <v>1859</v>
      </c>
      <c r="D3917" s="72" t="n">
        <v>0</v>
      </c>
      <c r="E3917" s="71" t="n">
        <v>0</v>
      </c>
      <c r="F3917" s="71" t="n">
        <v>6</v>
      </c>
      <c r="G3917" s="72" t="n">
        <v>551.7</v>
      </c>
      <c r="H3917" s="72" t="n">
        <v>551.7</v>
      </c>
      <c r="I3917" s="71" t="n">
        <f aca="false">IF(B3917&gt;=Settings!$B$23,1,0)</f>
        <v>0</v>
      </c>
      <c r="J3917" s="71" t="n">
        <v>1</v>
      </c>
      <c r="K3917" s="71" t="n">
        <f aca="false">F3917*I3917*J3917</f>
        <v>0</v>
      </c>
      <c r="L3917" s="71" t="n">
        <f aca="false">E3917*I3917*J3917</f>
        <v>0</v>
      </c>
      <c r="M3917" s="72" t="n">
        <f aca="false">G3917*I3917*J3917</f>
        <v>0</v>
      </c>
      <c r="N3917" s="72" t="n">
        <f aca="false">D3917*I3917*J3917</f>
        <v>-0</v>
      </c>
      <c r="O3917" s="71" t="n">
        <f aca="false">F3917*J3917</f>
        <v>6</v>
      </c>
      <c r="P3917" s="71" t="n">
        <f aca="false">E3917*J3917</f>
        <v>0</v>
      </c>
    </row>
    <row r="3918" customFormat="false" ht="15" hidden="false" customHeight="false" outlineLevel="0" collapsed="false">
      <c r="A3918" s="71" t="s">
        <v>63</v>
      </c>
      <c r="B3918" s="71" t="s">
        <v>50</v>
      </c>
      <c r="C3918" s="71" t="s">
        <v>190</v>
      </c>
      <c r="D3918" s="72" t="n">
        <v>34.95</v>
      </c>
      <c r="E3918" s="71" t="n">
        <v>1</v>
      </c>
      <c r="F3918" s="71" t="n">
        <v>9</v>
      </c>
      <c r="G3918" s="72" t="n">
        <v>314.55</v>
      </c>
      <c r="H3918" s="72" t="n">
        <v>279.6</v>
      </c>
      <c r="I3918" s="71" t="n">
        <f aca="false">IF(B3918&gt;=Settings!$B$23,1,0)</f>
        <v>0</v>
      </c>
      <c r="J3918" s="71" t="n">
        <v>1</v>
      </c>
      <c r="K3918" s="71" t="n">
        <f aca="false">F3918*I3918*J3918</f>
        <v>0</v>
      </c>
      <c r="L3918" s="71" t="n">
        <f aca="false">E3918*I3918*J3918</f>
        <v>0</v>
      </c>
      <c r="M3918" s="72" t="n">
        <f aca="false">G3918*I3918*J3918</f>
        <v>0</v>
      </c>
      <c r="N3918" s="72" t="n">
        <f aca="false">D3918*I3918*J3918</f>
        <v>0</v>
      </c>
      <c r="O3918" s="71" t="n">
        <f aca="false">F3918*J3918</f>
        <v>9</v>
      </c>
      <c r="P3918" s="71" t="n">
        <f aca="false">E3918*J3918</f>
        <v>1</v>
      </c>
    </row>
    <row r="3919" customFormat="false" ht="15" hidden="false" customHeight="false" outlineLevel="0" collapsed="false">
      <c r="A3919" s="71" t="s">
        <v>59</v>
      </c>
      <c r="B3919" s="71" t="s">
        <v>50</v>
      </c>
      <c r="C3919" s="71" t="s">
        <v>1479</v>
      </c>
      <c r="D3919" s="72" t="n">
        <v>0</v>
      </c>
      <c r="E3919" s="71" t="n">
        <v>0</v>
      </c>
      <c r="F3919" s="71" t="n">
        <v>10</v>
      </c>
      <c r="G3919" s="72" t="n">
        <v>996.66</v>
      </c>
      <c r="H3919" s="72" t="n">
        <v>996.66</v>
      </c>
      <c r="I3919" s="71" t="n">
        <f aca="false">IF(B3919&gt;=Settings!$B$23,1,0)</f>
        <v>0</v>
      </c>
      <c r="J3919" s="71" t="n">
        <v>1</v>
      </c>
      <c r="K3919" s="71" t="n">
        <f aca="false">F3919*I3919*J3919</f>
        <v>0</v>
      </c>
      <c r="L3919" s="71" t="n">
        <f aca="false">E3919*I3919*J3919</f>
        <v>0</v>
      </c>
      <c r="M3919" s="72" t="n">
        <f aca="false">G3919*I3919*J3919</f>
        <v>0</v>
      </c>
      <c r="N3919" s="72" t="n">
        <f aca="false">D3919*I3919*J3919</f>
        <v>-0</v>
      </c>
      <c r="O3919" s="71" t="n">
        <f aca="false">F3919*J3919</f>
        <v>10</v>
      </c>
      <c r="P3919" s="71" t="n">
        <f aca="false">E3919*J3919</f>
        <v>0</v>
      </c>
    </row>
    <row r="3920" customFormat="false" ht="15" hidden="false" customHeight="false" outlineLevel="0" collapsed="false">
      <c r="A3920" s="71" t="s">
        <v>60</v>
      </c>
      <c r="B3920" s="71" t="s">
        <v>50</v>
      </c>
      <c r="C3920" s="71" t="s">
        <v>1580</v>
      </c>
      <c r="D3920" s="72" t="n">
        <v>162.79</v>
      </c>
      <c r="E3920" s="71" t="n">
        <v>2</v>
      </c>
      <c r="F3920" s="71" t="n">
        <v>6</v>
      </c>
      <c r="G3920" s="72" t="n">
        <v>572.94</v>
      </c>
      <c r="H3920" s="72" t="n">
        <v>350.64</v>
      </c>
      <c r="I3920" s="71" t="n">
        <f aca="false">IF(B3920&gt;=Settings!$B$23,1,0)</f>
        <v>0</v>
      </c>
      <c r="J3920" s="71" t="n">
        <v>1</v>
      </c>
      <c r="K3920" s="71" t="n">
        <f aca="false">F3920*I3920*J3920</f>
        <v>0</v>
      </c>
      <c r="L3920" s="71" t="n">
        <f aca="false">E3920*I3920*J3920</f>
        <v>0</v>
      </c>
      <c r="M3920" s="72" t="n">
        <f aca="false">G3920*I3920*J3920</f>
        <v>0</v>
      </c>
      <c r="N3920" s="72" t="n">
        <f aca="false">D3920*I3920*J3920</f>
        <v>0</v>
      </c>
      <c r="O3920" s="71" t="n">
        <f aca="false">F3920*J3920</f>
        <v>6</v>
      </c>
      <c r="P3920" s="71" t="n">
        <f aca="false">E3920*J3920</f>
        <v>2</v>
      </c>
    </row>
    <row r="3921" customFormat="false" ht="15" hidden="false" customHeight="false" outlineLevel="0" collapsed="false">
      <c r="A3921" s="71" t="s">
        <v>59</v>
      </c>
      <c r="B3921" s="71" t="s">
        <v>50</v>
      </c>
      <c r="C3921" s="71" t="s">
        <v>2162</v>
      </c>
      <c r="D3921" s="72" t="n">
        <v>0</v>
      </c>
      <c r="E3921" s="71" t="n">
        <v>0</v>
      </c>
      <c r="F3921" s="71" t="n">
        <v>5</v>
      </c>
      <c r="G3921" s="72" t="n">
        <v>590.75</v>
      </c>
      <c r="H3921" s="72" t="n">
        <v>590.75</v>
      </c>
      <c r="I3921" s="71" t="n">
        <f aca="false">IF(B3921&gt;=Settings!$B$23,1,0)</f>
        <v>0</v>
      </c>
      <c r="J3921" s="71" t="n">
        <v>1</v>
      </c>
      <c r="K3921" s="71" t="n">
        <f aca="false">F3921*I3921*J3921</f>
        <v>0</v>
      </c>
      <c r="L3921" s="71" t="n">
        <f aca="false">E3921*I3921*J3921</f>
        <v>0</v>
      </c>
      <c r="M3921" s="72" t="n">
        <f aca="false">G3921*I3921*J3921</f>
        <v>0</v>
      </c>
      <c r="N3921" s="72" t="n">
        <f aca="false">D3921*I3921*J3921</f>
        <v>-0</v>
      </c>
      <c r="O3921" s="71" t="n">
        <f aca="false">F3921*J3921</f>
        <v>5</v>
      </c>
      <c r="P3921" s="71" t="n">
        <f aca="false">E3921*J3921</f>
        <v>0</v>
      </c>
    </row>
    <row r="3922" customFormat="false" ht="15" hidden="false" customHeight="false" outlineLevel="0" collapsed="false">
      <c r="A3922" s="71" t="s">
        <v>59</v>
      </c>
      <c r="B3922" s="71" t="s">
        <v>50</v>
      </c>
      <c r="C3922" s="71" t="s">
        <v>2013</v>
      </c>
      <c r="D3922" s="72" t="n">
        <v>0</v>
      </c>
      <c r="E3922" s="71" t="n">
        <v>0</v>
      </c>
      <c r="F3922" s="71" t="n">
        <v>7</v>
      </c>
      <c r="G3922" s="72" t="n">
        <v>1137.65</v>
      </c>
      <c r="H3922" s="72" t="n">
        <v>1137.65</v>
      </c>
      <c r="I3922" s="71" t="n">
        <f aca="false">IF(B3922&gt;=Settings!$B$23,1,0)</f>
        <v>0</v>
      </c>
      <c r="J3922" s="71" t="n">
        <v>1</v>
      </c>
      <c r="K3922" s="71" t="n">
        <f aca="false">F3922*I3922*J3922</f>
        <v>0</v>
      </c>
      <c r="L3922" s="71" t="n">
        <f aca="false">E3922*I3922*J3922</f>
        <v>0</v>
      </c>
      <c r="M3922" s="72" t="n">
        <f aca="false">G3922*I3922*J3922</f>
        <v>0</v>
      </c>
      <c r="N3922" s="72" t="n">
        <f aca="false">D3922*I3922*J3922</f>
        <v>-0</v>
      </c>
      <c r="O3922" s="71" t="n">
        <f aca="false">F3922*J3922</f>
        <v>7</v>
      </c>
      <c r="P3922" s="71" t="n">
        <f aca="false">E3922*J3922</f>
        <v>0</v>
      </c>
    </row>
    <row r="3923" customFormat="false" ht="15" hidden="false" customHeight="false" outlineLevel="0" collapsed="false">
      <c r="A3923" s="71" t="s">
        <v>61</v>
      </c>
      <c r="B3923" s="71" t="s">
        <v>50</v>
      </c>
      <c r="C3923" s="71" t="s">
        <v>972</v>
      </c>
      <c r="D3923" s="72" t="n">
        <v>0</v>
      </c>
      <c r="E3923" s="71" t="n">
        <v>0</v>
      </c>
      <c r="F3923" s="71" t="n">
        <v>1</v>
      </c>
      <c r="G3923" s="72" t="n">
        <v>299.95</v>
      </c>
      <c r="H3923" s="72" t="n">
        <v>254.96</v>
      </c>
      <c r="I3923" s="71" t="n">
        <f aca="false">IF(B3923&gt;=Settings!$B$23,1,0)</f>
        <v>0</v>
      </c>
      <c r="J3923" s="71" t="n">
        <v>1</v>
      </c>
      <c r="K3923" s="71" t="n">
        <f aca="false">F3923*I3923*J3923</f>
        <v>0</v>
      </c>
      <c r="L3923" s="71" t="n">
        <f aca="false">E3923*I3923*J3923</f>
        <v>0</v>
      </c>
      <c r="M3923" s="72" t="n">
        <f aca="false">G3923*I3923*J3923</f>
        <v>0</v>
      </c>
      <c r="N3923" s="72" t="n">
        <f aca="false">D3923*I3923*J3923</f>
        <v>-0</v>
      </c>
      <c r="O3923" s="71" t="n">
        <f aca="false">F3923*J3923</f>
        <v>1</v>
      </c>
      <c r="P3923" s="71" t="n">
        <f aca="false">E3923*J3923</f>
        <v>0</v>
      </c>
    </row>
    <row r="3924" customFormat="false" ht="15" hidden="false" customHeight="false" outlineLevel="0" collapsed="false">
      <c r="A3924" s="71" t="s">
        <v>61</v>
      </c>
      <c r="B3924" s="71" t="s">
        <v>50</v>
      </c>
      <c r="C3924" s="71" t="s">
        <v>1354</v>
      </c>
      <c r="D3924" s="72" t="n">
        <v>0</v>
      </c>
      <c r="E3924" s="71" t="n">
        <v>0</v>
      </c>
      <c r="F3924" s="71" t="n">
        <v>1</v>
      </c>
      <c r="G3924" s="72" t="n">
        <v>213.59</v>
      </c>
      <c r="H3924" s="72" t="n">
        <v>213.59</v>
      </c>
      <c r="I3924" s="71" t="n">
        <f aca="false">IF(B3924&gt;=Settings!$B$23,1,0)</f>
        <v>0</v>
      </c>
      <c r="J3924" s="71" t="n">
        <v>1</v>
      </c>
      <c r="K3924" s="71" t="n">
        <f aca="false">F3924*I3924*J3924</f>
        <v>0</v>
      </c>
      <c r="L3924" s="71" t="n">
        <f aca="false">E3924*I3924*J3924</f>
        <v>0</v>
      </c>
      <c r="M3924" s="72" t="n">
        <f aca="false">G3924*I3924*J3924</f>
        <v>0</v>
      </c>
      <c r="N3924" s="72" t="n">
        <f aca="false">D3924*I3924*J3924</f>
        <v>-0</v>
      </c>
      <c r="O3924" s="71" t="n">
        <f aca="false">F3924*J3924</f>
        <v>1</v>
      </c>
      <c r="P3924" s="71" t="n">
        <f aca="false">E3924*J3924</f>
        <v>0</v>
      </c>
    </row>
    <row r="3925" customFormat="false" ht="15" hidden="false" customHeight="false" outlineLevel="0" collapsed="false">
      <c r="A3925" s="71" t="s">
        <v>63</v>
      </c>
      <c r="B3925" s="71" t="s">
        <v>50</v>
      </c>
      <c r="C3925" s="71" t="s">
        <v>2205</v>
      </c>
      <c r="D3925" s="72" t="n">
        <v>0</v>
      </c>
      <c r="E3925" s="71" t="n">
        <v>0</v>
      </c>
      <c r="F3925" s="71" t="n">
        <v>1</v>
      </c>
      <c r="G3925" s="72" t="n">
        <v>124.95</v>
      </c>
      <c r="H3925" s="72" t="n">
        <v>124.95</v>
      </c>
      <c r="I3925" s="71" t="n">
        <f aca="false">IF(B3925&gt;=Settings!$B$23,1,0)</f>
        <v>0</v>
      </c>
      <c r="J3925" s="71" t="n">
        <v>1</v>
      </c>
      <c r="K3925" s="71" t="n">
        <f aca="false">F3925*I3925*J3925</f>
        <v>0</v>
      </c>
      <c r="L3925" s="71" t="n">
        <f aca="false">E3925*I3925*J3925</f>
        <v>0</v>
      </c>
      <c r="M3925" s="72" t="n">
        <f aca="false">G3925*I3925*J3925</f>
        <v>0</v>
      </c>
      <c r="N3925" s="72" t="n">
        <f aca="false">D3925*I3925*J3925</f>
        <v>-0</v>
      </c>
      <c r="O3925" s="71" t="n">
        <f aca="false">F3925*J3925</f>
        <v>1</v>
      </c>
      <c r="P3925" s="71" t="n">
        <f aca="false">E3925*J3925</f>
        <v>0</v>
      </c>
    </row>
    <row r="3926" customFormat="false" ht="15" hidden="false" customHeight="false" outlineLevel="0" collapsed="false">
      <c r="A3926" s="71" t="s">
        <v>59</v>
      </c>
      <c r="B3926" s="71" t="s">
        <v>50</v>
      </c>
      <c r="C3926" s="71" t="s">
        <v>1211</v>
      </c>
      <c r="D3926" s="72" t="n">
        <v>0</v>
      </c>
      <c r="E3926" s="71" t="n">
        <v>0</v>
      </c>
      <c r="F3926" s="71" t="n">
        <v>2</v>
      </c>
      <c r="G3926" s="72" t="n">
        <v>301.9</v>
      </c>
      <c r="H3926" s="72" t="n">
        <v>301.9</v>
      </c>
      <c r="I3926" s="71" t="n">
        <f aca="false">IF(B3926&gt;=Settings!$B$23,1,0)</f>
        <v>0</v>
      </c>
      <c r="J3926" s="71" t="n">
        <v>1</v>
      </c>
      <c r="K3926" s="71" t="n">
        <f aca="false">F3926*I3926*J3926</f>
        <v>0</v>
      </c>
      <c r="L3926" s="71" t="n">
        <f aca="false">E3926*I3926*J3926</f>
        <v>0</v>
      </c>
      <c r="M3926" s="72" t="n">
        <f aca="false">G3926*I3926*J3926</f>
        <v>0</v>
      </c>
      <c r="N3926" s="72" t="n">
        <f aca="false">D3926*I3926*J3926</f>
        <v>-0</v>
      </c>
      <c r="O3926" s="71" t="n">
        <f aca="false">F3926*J3926</f>
        <v>2</v>
      </c>
      <c r="P3926" s="71" t="n">
        <f aca="false">E3926*J3926</f>
        <v>0</v>
      </c>
    </row>
    <row r="3927" customFormat="false" ht="15" hidden="false" customHeight="false" outlineLevel="0" collapsed="false">
      <c r="A3927" s="71" t="s">
        <v>59</v>
      </c>
      <c r="B3927" s="71" t="s">
        <v>50</v>
      </c>
      <c r="C3927" s="71" t="s">
        <v>2183</v>
      </c>
      <c r="D3927" s="72" t="n">
        <v>0</v>
      </c>
      <c r="E3927" s="71" t="n">
        <v>0</v>
      </c>
      <c r="F3927" s="71" t="n">
        <v>12</v>
      </c>
      <c r="G3927" s="72" t="n">
        <v>1475.4</v>
      </c>
      <c r="H3927" s="72" t="n">
        <v>1475.4</v>
      </c>
      <c r="I3927" s="71" t="n">
        <f aca="false">IF(B3927&gt;=Settings!$B$23,1,0)</f>
        <v>0</v>
      </c>
      <c r="J3927" s="71" t="n">
        <v>1</v>
      </c>
      <c r="K3927" s="71" t="n">
        <f aca="false">F3927*I3927*J3927</f>
        <v>0</v>
      </c>
      <c r="L3927" s="71" t="n">
        <f aca="false">E3927*I3927*J3927</f>
        <v>0</v>
      </c>
      <c r="M3927" s="72" t="n">
        <f aca="false">G3927*I3927*J3927</f>
        <v>0</v>
      </c>
      <c r="N3927" s="72" t="n">
        <f aca="false">D3927*I3927*J3927</f>
        <v>-0</v>
      </c>
      <c r="O3927" s="71" t="n">
        <f aca="false">F3927*J3927</f>
        <v>12</v>
      </c>
      <c r="P3927" s="71" t="n">
        <f aca="false">E3927*J3927</f>
        <v>0</v>
      </c>
    </row>
    <row r="3928" customFormat="false" ht="15" hidden="false" customHeight="false" outlineLevel="0" collapsed="false">
      <c r="A3928" s="71" t="s">
        <v>61</v>
      </c>
      <c r="B3928" s="71" t="s">
        <v>50</v>
      </c>
      <c r="C3928" s="71" t="s">
        <v>149</v>
      </c>
      <c r="D3928" s="72" t="n">
        <v>0</v>
      </c>
      <c r="E3928" s="71" t="n">
        <v>0</v>
      </c>
      <c r="F3928" s="71" t="n">
        <v>12</v>
      </c>
      <c r="G3928" s="72" t="n">
        <v>1207.63</v>
      </c>
      <c r="H3928" s="72" t="n">
        <v>1177.66</v>
      </c>
      <c r="I3928" s="71" t="n">
        <f aca="false">IF(B3928&gt;=Settings!$B$23,1,0)</f>
        <v>0</v>
      </c>
      <c r="J3928" s="71" t="n">
        <v>1</v>
      </c>
      <c r="K3928" s="71" t="n">
        <f aca="false">F3928*I3928*J3928</f>
        <v>0</v>
      </c>
      <c r="L3928" s="71" t="n">
        <f aca="false">E3928*I3928*J3928</f>
        <v>0</v>
      </c>
      <c r="M3928" s="72" t="n">
        <f aca="false">G3928*I3928*J3928</f>
        <v>0</v>
      </c>
      <c r="N3928" s="72" t="n">
        <f aca="false">D3928*I3928*J3928</f>
        <v>-0</v>
      </c>
      <c r="O3928" s="71" t="n">
        <f aca="false">F3928*J3928</f>
        <v>12</v>
      </c>
      <c r="P3928" s="71" t="n">
        <f aca="false">E3928*J3928</f>
        <v>0</v>
      </c>
    </row>
    <row r="3929" customFormat="false" ht="15" hidden="false" customHeight="false" outlineLevel="0" collapsed="false">
      <c r="A3929" s="71" t="s">
        <v>61</v>
      </c>
      <c r="B3929" s="71" t="s">
        <v>50</v>
      </c>
      <c r="C3929" s="71" t="s">
        <v>1079</v>
      </c>
      <c r="D3929" s="72" t="n">
        <v>9.23</v>
      </c>
      <c r="E3929" s="71" t="n">
        <v>1</v>
      </c>
      <c r="F3929" s="71" t="n">
        <v>27</v>
      </c>
      <c r="G3929" s="72" t="n">
        <v>293.23</v>
      </c>
      <c r="H3929" s="72" t="n">
        <v>274.23</v>
      </c>
      <c r="I3929" s="71" t="n">
        <f aca="false">IF(B3929&gt;=Settings!$B$23,1,0)</f>
        <v>0</v>
      </c>
      <c r="J3929" s="71" t="n">
        <v>1</v>
      </c>
      <c r="K3929" s="71" t="n">
        <f aca="false">F3929*I3929*J3929</f>
        <v>0</v>
      </c>
      <c r="L3929" s="71" t="n">
        <f aca="false">E3929*I3929*J3929</f>
        <v>0</v>
      </c>
      <c r="M3929" s="72" t="n">
        <f aca="false">G3929*I3929*J3929</f>
        <v>0</v>
      </c>
      <c r="N3929" s="72" t="n">
        <f aca="false">D3929*I3929*J3929</f>
        <v>0</v>
      </c>
      <c r="O3929" s="71" t="n">
        <f aca="false">F3929*J3929</f>
        <v>27</v>
      </c>
      <c r="P3929" s="71" t="n">
        <f aca="false">E3929*J3929</f>
        <v>1</v>
      </c>
    </row>
    <row r="3930" customFormat="false" ht="15" hidden="false" customHeight="false" outlineLevel="0" collapsed="false">
      <c r="A3930" s="71" t="s">
        <v>59</v>
      </c>
      <c r="B3930" s="71" t="s">
        <v>50</v>
      </c>
      <c r="C3930" s="71" t="s">
        <v>955</v>
      </c>
      <c r="D3930" s="72" t="n">
        <v>0</v>
      </c>
      <c r="E3930" s="71" t="n">
        <v>0</v>
      </c>
      <c r="F3930" s="71" t="n">
        <v>4</v>
      </c>
      <c r="G3930" s="72" t="n">
        <v>312.74</v>
      </c>
      <c r="H3930" s="72" t="n">
        <v>312.74</v>
      </c>
      <c r="I3930" s="71" t="n">
        <f aca="false">IF(B3930&gt;=Settings!$B$23,1,0)</f>
        <v>0</v>
      </c>
      <c r="J3930" s="71" t="n">
        <v>1</v>
      </c>
      <c r="K3930" s="71" t="n">
        <f aca="false">F3930*I3930*J3930</f>
        <v>0</v>
      </c>
      <c r="L3930" s="71" t="n">
        <f aca="false">E3930*I3930*J3930</f>
        <v>0</v>
      </c>
      <c r="M3930" s="72" t="n">
        <f aca="false">G3930*I3930*J3930</f>
        <v>0</v>
      </c>
      <c r="N3930" s="72" t="n">
        <f aca="false">D3930*I3930*J3930</f>
        <v>-0</v>
      </c>
      <c r="O3930" s="71" t="n">
        <f aca="false">F3930*J3930</f>
        <v>4</v>
      </c>
      <c r="P3930" s="71" t="n">
        <f aca="false">E3930*J3930</f>
        <v>0</v>
      </c>
    </row>
    <row r="3931" customFormat="false" ht="15" hidden="false" customHeight="false" outlineLevel="0" collapsed="false">
      <c r="A3931" s="71" t="s">
        <v>59</v>
      </c>
      <c r="B3931" s="71" t="s">
        <v>50</v>
      </c>
      <c r="C3931" s="71" t="s">
        <v>956</v>
      </c>
      <c r="D3931" s="72" t="n">
        <v>0</v>
      </c>
      <c r="E3931" s="71" t="n">
        <v>0</v>
      </c>
      <c r="F3931" s="71" t="n">
        <v>24</v>
      </c>
      <c r="G3931" s="72" t="n">
        <v>1078.8</v>
      </c>
      <c r="H3931" s="72" t="n">
        <v>1078.8</v>
      </c>
      <c r="I3931" s="71" t="n">
        <f aca="false">IF(B3931&gt;=Settings!$B$23,1,0)</f>
        <v>0</v>
      </c>
      <c r="J3931" s="71" t="n">
        <v>1</v>
      </c>
      <c r="K3931" s="71" t="n">
        <f aca="false">F3931*I3931*J3931</f>
        <v>0</v>
      </c>
      <c r="L3931" s="71" t="n">
        <f aca="false">E3931*I3931*J3931</f>
        <v>0</v>
      </c>
      <c r="M3931" s="72" t="n">
        <f aca="false">G3931*I3931*J3931</f>
        <v>0</v>
      </c>
      <c r="N3931" s="72" t="n">
        <f aca="false">D3931*I3931*J3931</f>
        <v>-0</v>
      </c>
      <c r="O3931" s="71" t="n">
        <f aca="false">F3931*J3931</f>
        <v>24</v>
      </c>
      <c r="P3931" s="71" t="n">
        <f aca="false">E3931*J3931</f>
        <v>0</v>
      </c>
    </row>
    <row r="3932" customFormat="false" ht="15" hidden="false" customHeight="false" outlineLevel="0" collapsed="false">
      <c r="A3932" s="71" t="s">
        <v>63</v>
      </c>
      <c r="B3932" s="71" t="s">
        <v>50</v>
      </c>
      <c r="C3932" s="71" t="s">
        <v>2206</v>
      </c>
      <c r="D3932" s="72" t="n">
        <v>0</v>
      </c>
      <c r="E3932" s="71" t="n">
        <v>0</v>
      </c>
      <c r="F3932" s="71" t="n">
        <v>4</v>
      </c>
      <c r="G3932" s="72" t="n">
        <v>519.8</v>
      </c>
      <c r="H3932" s="72" t="n">
        <v>506.81</v>
      </c>
      <c r="I3932" s="71" t="n">
        <f aca="false">IF(B3932&gt;=Settings!$B$23,1,0)</f>
        <v>0</v>
      </c>
      <c r="J3932" s="71" t="n">
        <v>1</v>
      </c>
      <c r="K3932" s="71" t="n">
        <f aca="false">F3932*I3932*J3932</f>
        <v>0</v>
      </c>
      <c r="L3932" s="71" t="n">
        <f aca="false">E3932*I3932*J3932</f>
        <v>0</v>
      </c>
      <c r="M3932" s="72" t="n">
        <f aca="false">G3932*I3932*J3932</f>
        <v>0</v>
      </c>
      <c r="N3932" s="72" t="n">
        <f aca="false">D3932*I3932*J3932</f>
        <v>-0</v>
      </c>
      <c r="O3932" s="71" t="n">
        <f aca="false">F3932*J3932</f>
        <v>4</v>
      </c>
      <c r="P3932" s="71" t="n">
        <f aca="false">E3932*J3932</f>
        <v>0</v>
      </c>
    </row>
    <row r="3933" customFormat="false" ht="15" hidden="false" customHeight="false" outlineLevel="0" collapsed="false">
      <c r="A3933" s="71" t="s">
        <v>59</v>
      </c>
      <c r="B3933" s="71" t="s">
        <v>50</v>
      </c>
      <c r="C3933" s="71" t="s">
        <v>954</v>
      </c>
      <c r="D3933" s="72" t="n">
        <v>0</v>
      </c>
      <c r="E3933" s="71" t="n">
        <v>0</v>
      </c>
      <c r="F3933" s="71" t="n">
        <v>6</v>
      </c>
      <c r="G3933" s="72" t="n">
        <v>805.43</v>
      </c>
      <c r="H3933" s="72" t="n">
        <v>805.43</v>
      </c>
      <c r="I3933" s="71" t="n">
        <f aca="false">IF(B3933&gt;=Settings!$B$23,1,0)</f>
        <v>0</v>
      </c>
      <c r="J3933" s="71" t="n">
        <v>1</v>
      </c>
      <c r="K3933" s="71" t="n">
        <f aca="false">F3933*I3933*J3933</f>
        <v>0</v>
      </c>
      <c r="L3933" s="71" t="n">
        <f aca="false">E3933*I3933*J3933</f>
        <v>0</v>
      </c>
      <c r="M3933" s="72" t="n">
        <f aca="false">G3933*I3933*J3933</f>
        <v>0</v>
      </c>
      <c r="N3933" s="72" t="n">
        <f aca="false">D3933*I3933*J3933</f>
        <v>-0</v>
      </c>
      <c r="O3933" s="71" t="n">
        <f aca="false">F3933*J3933</f>
        <v>6</v>
      </c>
      <c r="P3933" s="71" t="n">
        <f aca="false">E3933*J3933</f>
        <v>0</v>
      </c>
    </row>
    <row r="3934" customFormat="false" ht="15" hidden="false" customHeight="false" outlineLevel="0" collapsed="false">
      <c r="A3934" s="71" t="s">
        <v>59</v>
      </c>
      <c r="B3934" s="71" t="s">
        <v>50</v>
      </c>
      <c r="C3934" s="71" t="s">
        <v>958</v>
      </c>
      <c r="D3934" s="72" t="n">
        <v>0</v>
      </c>
      <c r="E3934" s="71" t="n">
        <v>0</v>
      </c>
      <c r="F3934" s="71" t="n">
        <v>123</v>
      </c>
      <c r="G3934" s="72" t="n">
        <v>1135.285</v>
      </c>
      <c r="H3934" s="72" t="n">
        <v>1135.285</v>
      </c>
      <c r="I3934" s="71" t="n">
        <f aca="false">IF(B3934&gt;=Settings!$B$23,1,0)</f>
        <v>0</v>
      </c>
      <c r="J3934" s="71" t="n">
        <v>1</v>
      </c>
      <c r="K3934" s="71" t="n">
        <f aca="false">F3934*I3934*J3934</f>
        <v>0</v>
      </c>
      <c r="L3934" s="71" t="n">
        <f aca="false">E3934*I3934*J3934</f>
        <v>0</v>
      </c>
      <c r="M3934" s="72" t="n">
        <f aca="false">G3934*I3934*J3934</f>
        <v>0</v>
      </c>
      <c r="N3934" s="72" t="n">
        <f aca="false">D3934*I3934*J3934</f>
        <v>-0</v>
      </c>
      <c r="O3934" s="71" t="n">
        <f aca="false">F3934*J3934</f>
        <v>123</v>
      </c>
      <c r="P3934" s="71" t="n">
        <f aca="false">E3934*J3934</f>
        <v>0</v>
      </c>
    </row>
    <row r="3935" customFormat="false" ht="15" hidden="false" customHeight="false" outlineLevel="0" collapsed="false">
      <c r="A3935" s="71" t="s">
        <v>61</v>
      </c>
      <c r="B3935" s="71" t="s">
        <v>50</v>
      </c>
      <c r="C3935" s="71" t="s">
        <v>583</v>
      </c>
      <c r="D3935" s="72" t="n">
        <v>0</v>
      </c>
      <c r="E3935" s="71" t="n">
        <v>0</v>
      </c>
      <c r="F3935" s="71" t="n">
        <v>27</v>
      </c>
      <c r="G3935" s="72" t="n">
        <v>96.9</v>
      </c>
      <c r="H3935" s="72" t="n">
        <v>93.69</v>
      </c>
      <c r="I3935" s="71" t="n">
        <f aca="false">IF(B3935&gt;=Settings!$B$23,1,0)</f>
        <v>0</v>
      </c>
      <c r="J3935" s="71" t="n">
        <v>1</v>
      </c>
      <c r="K3935" s="71" t="n">
        <f aca="false">F3935*I3935*J3935</f>
        <v>0</v>
      </c>
      <c r="L3935" s="71" t="n">
        <f aca="false">E3935*I3935*J3935</f>
        <v>0</v>
      </c>
      <c r="M3935" s="72" t="n">
        <f aca="false">G3935*I3935*J3935</f>
        <v>0</v>
      </c>
      <c r="N3935" s="72" t="n">
        <f aca="false">D3935*I3935*J3935</f>
        <v>-0</v>
      </c>
      <c r="O3935" s="71" t="n">
        <f aca="false">F3935*J3935</f>
        <v>27</v>
      </c>
      <c r="P3935" s="71" t="n">
        <f aca="false">E3935*J3935</f>
        <v>0</v>
      </c>
    </row>
    <row r="3936" customFormat="false" ht="15" hidden="false" customHeight="false" outlineLevel="0" collapsed="false">
      <c r="A3936" s="71" t="s">
        <v>61</v>
      </c>
      <c r="B3936" s="71" t="s">
        <v>50</v>
      </c>
      <c r="C3936" s="71" t="s">
        <v>1479</v>
      </c>
      <c r="D3936" s="72" t="n">
        <v>0</v>
      </c>
      <c r="E3936" s="71" t="n">
        <v>0</v>
      </c>
      <c r="F3936" s="71" t="n">
        <v>4</v>
      </c>
      <c r="G3936" s="72" t="n">
        <v>422</v>
      </c>
      <c r="H3936" s="72" t="n">
        <v>422</v>
      </c>
      <c r="I3936" s="71" t="n">
        <f aca="false">IF(B3936&gt;=Settings!$B$23,1,0)</f>
        <v>0</v>
      </c>
      <c r="J3936" s="71" t="n">
        <v>1</v>
      </c>
      <c r="K3936" s="71" t="n">
        <f aca="false">F3936*I3936*J3936</f>
        <v>0</v>
      </c>
      <c r="L3936" s="71" t="n">
        <f aca="false">E3936*I3936*J3936</f>
        <v>0</v>
      </c>
      <c r="M3936" s="72" t="n">
        <f aca="false">G3936*I3936*J3936</f>
        <v>0</v>
      </c>
      <c r="N3936" s="72" t="n">
        <f aca="false">D3936*I3936*J3936</f>
        <v>-0</v>
      </c>
      <c r="O3936" s="71" t="n">
        <f aca="false">F3936*J3936</f>
        <v>4</v>
      </c>
      <c r="P3936" s="71" t="n">
        <f aca="false">E3936*J3936</f>
        <v>0</v>
      </c>
    </row>
    <row r="3937" customFormat="false" ht="15" hidden="false" customHeight="false" outlineLevel="0" collapsed="false">
      <c r="A3937" s="71" t="s">
        <v>60</v>
      </c>
      <c r="B3937" s="71" t="s">
        <v>50</v>
      </c>
      <c r="C3937" s="71" t="s">
        <v>2207</v>
      </c>
      <c r="D3937" s="72" t="n">
        <v>0</v>
      </c>
      <c r="E3937" s="71" t="n">
        <v>0</v>
      </c>
      <c r="F3937" s="71" t="n">
        <v>13</v>
      </c>
      <c r="G3937" s="72" t="n">
        <v>1064.75</v>
      </c>
      <c r="H3937" s="72" t="n">
        <v>794.62</v>
      </c>
      <c r="I3937" s="71" t="n">
        <f aca="false">IF(B3937&gt;=Settings!$B$23,1,0)</f>
        <v>0</v>
      </c>
      <c r="J3937" s="71" t="n">
        <v>1</v>
      </c>
      <c r="K3937" s="71" t="n">
        <f aca="false">F3937*I3937*J3937</f>
        <v>0</v>
      </c>
      <c r="L3937" s="71" t="n">
        <f aca="false">E3937*I3937*J3937</f>
        <v>0</v>
      </c>
      <c r="M3937" s="72" t="n">
        <f aca="false">G3937*I3937*J3937</f>
        <v>0</v>
      </c>
      <c r="N3937" s="72" t="n">
        <f aca="false">D3937*I3937*J3937</f>
        <v>-0</v>
      </c>
      <c r="O3937" s="71" t="n">
        <f aca="false">F3937*J3937</f>
        <v>13</v>
      </c>
      <c r="P3937" s="71" t="n">
        <f aca="false">E3937*J3937</f>
        <v>0</v>
      </c>
    </row>
    <row r="3938" customFormat="false" ht="15" hidden="false" customHeight="false" outlineLevel="0" collapsed="false">
      <c r="A3938" s="71" t="s">
        <v>61</v>
      </c>
      <c r="B3938" s="71" t="s">
        <v>50</v>
      </c>
      <c r="C3938" s="71" t="s">
        <v>155</v>
      </c>
      <c r="D3938" s="72" t="n">
        <v>81.77</v>
      </c>
      <c r="E3938" s="71" t="n">
        <v>1</v>
      </c>
      <c r="F3938" s="71" t="n">
        <v>46</v>
      </c>
      <c r="G3938" s="72" t="n">
        <v>4191.76</v>
      </c>
      <c r="H3938" s="72" t="n">
        <v>4049.4</v>
      </c>
      <c r="I3938" s="71" t="n">
        <f aca="false">IF(B3938&gt;=Settings!$B$23,1,0)</f>
        <v>0</v>
      </c>
      <c r="J3938" s="71" t="n">
        <v>1</v>
      </c>
      <c r="K3938" s="71" t="n">
        <f aca="false">F3938*I3938*J3938</f>
        <v>0</v>
      </c>
      <c r="L3938" s="71" t="n">
        <f aca="false">E3938*I3938*J3938</f>
        <v>0</v>
      </c>
      <c r="M3938" s="72" t="n">
        <f aca="false">G3938*I3938*J3938</f>
        <v>0</v>
      </c>
      <c r="N3938" s="72" t="n">
        <f aca="false">D3938*I3938*J3938</f>
        <v>0</v>
      </c>
      <c r="O3938" s="71" t="n">
        <f aca="false">F3938*J3938</f>
        <v>46</v>
      </c>
      <c r="P3938" s="71" t="n">
        <f aca="false">E3938*J3938</f>
        <v>1</v>
      </c>
    </row>
    <row r="3939" customFormat="false" ht="15" hidden="false" customHeight="false" outlineLevel="0" collapsed="false">
      <c r="A3939" s="71" t="s">
        <v>60</v>
      </c>
      <c r="B3939" s="71" t="s">
        <v>50</v>
      </c>
      <c r="C3939" s="71" t="s">
        <v>1365</v>
      </c>
      <c r="D3939" s="72" t="n">
        <v>0</v>
      </c>
      <c r="E3939" s="71" t="n">
        <v>0</v>
      </c>
      <c r="F3939" s="71" t="n">
        <v>4</v>
      </c>
      <c r="G3939" s="72" t="n">
        <v>154.8</v>
      </c>
      <c r="H3939" s="72" t="n">
        <v>136.83</v>
      </c>
      <c r="I3939" s="71" t="n">
        <f aca="false">IF(B3939&gt;=Settings!$B$23,1,0)</f>
        <v>0</v>
      </c>
      <c r="J3939" s="71" t="n">
        <v>1</v>
      </c>
      <c r="K3939" s="71" t="n">
        <f aca="false">F3939*I3939*J3939</f>
        <v>0</v>
      </c>
      <c r="L3939" s="71" t="n">
        <f aca="false">E3939*I3939*J3939</f>
        <v>0</v>
      </c>
      <c r="M3939" s="72" t="n">
        <f aca="false">G3939*I3939*J3939</f>
        <v>0</v>
      </c>
      <c r="N3939" s="72" t="n">
        <f aca="false">D3939*I3939*J3939</f>
        <v>-0</v>
      </c>
      <c r="O3939" s="71" t="n">
        <f aca="false">F3939*J3939</f>
        <v>4</v>
      </c>
      <c r="P3939" s="71" t="n">
        <f aca="false">E3939*J3939</f>
        <v>0</v>
      </c>
    </row>
    <row r="3940" customFormat="false" ht="15" hidden="false" customHeight="false" outlineLevel="0" collapsed="false">
      <c r="A3940" s="71" t="s">
        <v>63</v>
      </c>
      <c r="B3940" s="71" t="s">
        <v>50</v>
      </c>
      <c r="C3940" s="71" t="s">
        <v>2208</v>
      </c>
      <c r="D3940" s="72" t="n">
        <v>0</v>
      </c>
      <c r="E3940" s="71" t="n">
        <v>0</v>
      </c>
      <c r="F3940" s="71" t="n">
        <v>1</v>
      </c>
      <c r="G3940" s="72" t="n">
        <v>124.95</v>
      </c>
      <c r="H3940" s="72" t="n">
        <v>124.95</v>
      </c>
      <c r="I3940" s="71" t="n">
        <f aca="false">IF(B3940&gt;=Settings!$B$23,1,0)</f>
        <v>0</v>
      </c>
      <c r="J3940" s="71" t="n">
        <v>1</v>
      </c>
      <c r="K3940" s="71" t="n">
        <f aca="false">F3940*I3940*J3940</f>
        <v>0</v>
      </c>
      <c r="L3940" s="71" t="n">
        <f aca="false">E3940*I3940*J3940</f>
        <v>0</v>
      </c>
      <c r="M3940" s="72" t="n">
        <f aca="false">G3940*I3940*J3940</f>
        <v>0</v>
      </c>
      <c r="N3940" s="72" t="n">
        <f aca="false">D3940*I3940*J3940</f>
        <v>-0</v>
      </c>
      <c r="O3940" s="71" t="n">
        <f aca="false">F3940*J3940</f>
        <v>1</v>
      </c>
      <c r="P3940" s="71" t="n">
        <f aca="false">E3940*J3940</f>
        <v>0</v>
      </c>
    </row>
    <row r="3941" customFormat="false" ht="15" hidden="false" customHeight="false" outlineLevel="0" collapsed="false">
      <c r="A3941" s="71" t="s">
        <v>61</v>
      </c>
      <c r="B3941" s="71" t="s">
        <v>50</v>
      </c>
      <c r="C3941" s="71" t="s">
        <v>1130</v>
      </c>
      <c r="D3941" s="72" t="n">
        <v>0</v>
      </c>
      <c r="E3941" s="71" t="n">
        <v>0</v>
      </c>
      <c r="F3941" s="71" t="n">
        <v>5</v>
      </c>
      <c r="G3941" s="72" t="n">
        <v>509.75</v>
      </c>
      <c r="H3941" s="72" t="n">
        <v>509.75</v>
      </c>
      <c r="I3941" s="71" t="n">
        <f aca="false">IF(B3941&gt;=Settings!$B$23,1,0)</f>
        <v>0</v>
      </c>
      <c r="J3941" s="71" t="n">
        <v>1</v>
      </c>
      <c r="K3941" s="71" t="n">
        <f aca="false">F3941*I3941*J3941</f>
        <v>0</v>
      </c>
      <c r="L3941" s="71" t="n">
        <f aca="false">E3941*I3941*J3941</f>
        <v>0</v>
      </c>
      <c r="M3941" s="72" t="n">
        <f aca="false">G3941*I3941*J3941</f>
        <v>0</v>
      </c>
      <c r="N3941" s="72" t="n">
        <f aca="false">D3941*I3941*J3941</f>
        <v>-0</v>
      </c>
      <c r="O3941" s="71" t="n">
        <f aca="false">F3941*J3941</f>
        <v>5</v>
      </c>
      <c r="P3941" s="71" t="n">
        <f aca="false">E3941*J3941</f>
        <v>0</v>
      </c>
    </row>
    <row r="3942" customFormat="false" ht="15" hidden="false" customHeight="false" outlineLevel="0" collapsed="false">
      <c r="A3942" s="71" t="s">
        <v>59</v>
      </c>
      <c r="B3942" s="71" t="s">
        <v>50</v>
      </c>
      <c r="C3942" s="71" t="s">
        <v>1205</v>
      </c>
      <c r="D3942" s="72" t="n">
        <v>0</v>
      </c>
      <c r="E3942" s="71" t="n">
        <v>0</v>
      </c>
      <c r="F3942" s="71" t="n">
        <v>8</v>
      </c>
      <c r="G3942" s="72" t="n">
        <v>902.6</v>
      </c>
      <c r="H3942" s="72" t="n">
        <v>902.6</v>
      </c>
      <c r="I3942" s="71" t="n">
        <f aca="false">IF(B3942&gt;=Settings!$B$23,1,0)</f>
        <v>0</v>
      </c>
      <c r="J3942" s="71" t="n">
        <v>1</v>
      </c>
      <c r="K3942" s="71" t="n">
        <f aca="false">F3942*I3942*J3942</f>
        <v>0</v>
      </c>
      <c r="L3942" s="71" t="n">
        <f aca="false">E3942*I3942*J3942</f>
        <v>0</v>
      </c>
      <c r="M3942" s="72" t="n">
        <f aca="false">G3942*I3942*J3942</f>
        <v>0</v>
      </c>
      <c r="N3942" s="72" t="n">
        <f aca="false">D3942*I3942*J3942</f>
        <v>-0</v>
      </c>
      <c r="O3942" s="71" t="n">
        <f aca="false">F3942*J3942</f>
        <v>8</v>
      </c>
      <c r="P3942" s="71" t="n">
        <f aca="false">E3942*J3942</f>
        <v>0</v>
      </c>
    </row>
    <row r="3943" customFormat="false" ht="15" hidden="false" customHeight="false" outlineLevel="0" collapsed="false">
      <c r="A3943" s="71" t="s">
        <v>59</v>
      </c>
      <c r="B3943" s="71" t="s">
        <v>50</v>
      </c>
      <c r="C3943" s="71" t="s">
        <v>1040</v>
      </c>
      <c r="D3943" s="72" t="n">
        <v>0</v>
      </c>
      <c r="E3943" s="71" t="n">
        <v>0</v>
      </c>
      <c r="F3943" s="71" t="n">
        <v>6</v>
      </c>
      <c r="G3943" s="72" t="n">
        <v>299.7</v>
      </c>
      <c r="H3943" s="72" t="n">
        <v>299.7</v>
      </c>
      <c r="I3943" s="71" t="n">
        <f aca="false">IF(B3943&gt;=Settings!$B$23,1,0)</f>
        <v>0</v>
      </c>
      <c r="J3943" s="71" t="n">
        <v>1</v>
      </c>
      <c r="K3943" s="71" t="n">
        <f aca="false">F3943*I3943*J3943</f>
        <v>0</v>
      </c>
      <c r="L3943" s="71" t="n">
        <f aca="false">E3943*I3943*J3943</f>
        <v>0</v>
      </c>
      <c r="M3943" s="72" t="n">
        <f aca="false">G3943*I3943*J3943</f>
        <v>0</v>
      </c>
      <c r="N3943" s="72" t="n">
        <f aca="false">D3943*I3943*J3943</f>
        <v>-0</v>
      </c>
      <c r="O3943" s="71" t="n">
        <f aca="false">F3943*J3943</f>
        <v>6</v>
      </c>
      <c r="P3943" s="71" t="n">
        <f aca="false">E3943*J3943</f>
        <v>0</v>
      </c>
    </row>
    <row r="3944" customFormat="false" ht="15" hidden="false" customHeight="false" outlineLevel="0" collapsed="false">
      <c r="A3944" s="71" t="s">
        <v>59</v>
      </c>
      <c r="B3944" s="71" t="s">
        <v>50</v>
      </c>
      <c r="C3944" s="71" t="s">
        <v>1041</v>
      </c>
      <c r="D3944" s="72" t="n">
        <v>0</v>
      </c>
      <c r="E3944" s="71" t="n">
        <v>0</v>
      </c>
      <c r="F3944" s="71" t="n">
        <v>6</v>
      </c>
      <c r="G3944" s="72" t="n">
        <v>113.94</v>
      </c>
      <c r="H3944" s="72" t="n">
        <v>113.94</v>
      </c>
      <c r="I3944" s="71" t="n">
        <f aca="false">IF(B3944&gt;=Settings!$B$23,1,0)</f>
        <v>0</v>
      </c>
      <c r="J3944" s="71" t="n">
        <v>1</v>
      </c>
      <c r="K3944" s="71" t="n">
        <f aca="false">F3944*I3944*J3944</f>
        <v>0</v>
      </c>
      <c r="L3944" s="71" t="n">
        <f aca="false">E3944*I3944*J3944</f>
        <v>0</v>
      </c>
      <c r="M3944" s="72" t="n">
        <f aca="false">G3944*I3944*J3944</f>
        <v>0</v>
      </c>
      <c r="N3944" s="72" t="n">
        <f aca="false">D3944*I3944*J3944</f>
        <v>-0</v>
      </c>
      <c r="O3944" s="71" t="n">
        <f aca="false">F3944*J3944</f>
        <v>6</v>
      </c>
      <c r="P3944" s="71" t="n">
        <f aca="false">E3944*J3944</f>
        <v>0</v>
      </c>
    </row>
    <row r="3945" customFormat="false" ht="15" hidden="false" customHeight="false" outlineLevel="0" collapsed="false">
      <c r="A3945" s="71" t="s">
        <v>59</v>
      </c>
      <c r="B3945" s="71" t="s">
        <v>50</v>
      </c>
      <c r="C3945" s="71" t="s">
        <v>1547</v>
      </c>
      <c r="D3945" s="72" t="n">
        <v>0</v>
      </c>
      <c r="E3945" s="71" t="n">
        <v>0</v>
      </c>
      <c r="F3945" s="71" t="n">
        <v>12</v>
      </c>
      <c r="G3945" s="72" t="n">
        <v>1466.4</v>
      </c>
      <c r="H3945" s="72" t="n">
        <v>1466.4</v>
      </c>
      <c r="I3945" s="71" t="n">
        <f aca="false">IF(B3945&gt;=Settings!$B$23,1,0)</f>
        <v>0</v>
      </c>
      <c r="J3945" s="71" t="n">
        <v>1</v>
      </c>
      <c r="K3945" s="71" t="n">
        <f aca="false">F3945*I3945*J3945</f>
        <v>0</v>
      </c>
      <c r="L3945" s="71" t="n">
        <f aca="false">E3945*I3945*J3945</f>
        <v>0</v>
      </c>
      <c r="M3945" s="72" t="n">
        <f aca="false">G3945*I3945*J3945</f>
        <v>0</v>
      </c>
      <c r="N3945" s="72" t="n">
        <f aca="false">D3945*I3945*J3945</f>
        <v>-0</v>
      </c>
      <c r="O3945" s="71" t="n">
        <f aca="false">F3945*J3945</f>
        <v>12</v>
      </c>
      <c r="P3945" s="71" t="n">
        <f aca="false">E3945*J3945</f>
        <v>0</v>
      </c>
    </row>
    <row r="3946" customFormat="false" ht="15" hidden="false" customHeight="false" outlineLevel="0" collapsed="false">
      <c r="A3946" s="71" t="s">
        <v>59</v>
      </c>
      <c r="B3946" s="71" t="s">
        <v>50</v>
      </c>
      <c r="C3946" s="71" t="s">
        <v>1000</v>
      </c>
      <c r="D3946" s="72" t="n">
        <v>0</v>
      </c>
      <c r="E3946" s="71" t="n">
        <v>0</v>
      </c>
      <c r="F3946" s="71" t="n">
        <v>9</v>
      </c>
      <c r="G3946" s="72" t="n">
        <v>963.08</v>
      </c>
      <c r="H3946" s="72" t="n">
        <v>963.08</v>
      </c>
      <c r="I3946" s="71" t="n">
        <f aca="false">IF(B3946&gt;=Settings!$B$23,1,0)</f>
        <v>0</v>
      </c>
      <c r="J3946" s="71" t="n">
        <v>1</v>
      </c>
      <c r="K3946" s="71" t="n">
        <f aca="false">F3946*I3946*J3946</f>
        <v>0</v>
      </c>
      <c r="L3946" s="71" t="n">
        <f aca="false">E3946*I3946*J3946</f>
        <v>0</v>
      </c>
      <c r="M3946" s="72" t="n">
        <f aca="false">G3946*I3946*J3946</f>
        <v>0</v>
      </c>
      <c r="N3946" s="72" t="n">
        <f aca="false">D3946*I3946*J3946</f>
        <v>-0</v>
      </c>
      <c r="O3946" s="71" t="n">
        <f aca="false">F3946*J3946</f>
        <v>9</v>
      </c>
      <c r="P3946" s="71" t="n">
        <f aca="false">E3946*J3946</f>
        <v>0</v>
      </c>
    </row>
    <row r="3947" customFormat="false" ht="15" hidden="false" customHeight="false" outlineLevel="0" collapsed="false">
      <c r="A3947" s="71" t="s">
        <v>60</v>
      </c>
      <c r="B3947" s="71" t="s">
        <v>50</v>
      </c>
      <c r="C3947" s="71" t="s">
        <v>1069</v>
      </c>
      <c r="D3947" s="72" t="n">
        <v>133.65</v>
      </c>
      <c r="E3947" s="71" t="n">
        <v>2</v>
      </c>
      <c r="F3947" s="71" t="n">
        <v>25</v>
      </c>
      <c r="G3947" s="72" t="n">
        <v>1993.75</v>
      </c>
      <c r="H3947" s="72" t="n">
        <v>1660.56</v>
      </c>
      <c r="I3947" s="71" t="n">
        <f aca="false">IF(B3947&gt;=Settings!$B$23,1,0)</f>
        <v>0</v>
      </c>
      <c r="J3947" s="71" t="n">
        <v>1</v>
      </c>
      <c r="K3947" s="71" t="n">
        <f aca="false">F3947*I3947*J3947</f>
        <v>0</v>
      </c>
      <c r="L3947" s="71" t="n">
        <f aca="false">E3947*I3947*J3947</f>
        <v>0</v>
      </c>
      <c r="M3947" s="72" t="n">
        <f aca="false">G3947*I3947*J3947</f>
        <v>0</v>
      </c>
      <c r="N3947" s="72" t="n">
        <f aca="false">D3947*I3947*J3947</f>
        <v>0</v>
      </c>
      <c r="O3947" s="71" t="n">
        <f aca="false">F3947*J3947</f>
        <v>25</v>
      </c>
      <c r="P3947" s="71" t="n">
        <f aca="false">E3947*J3947</f>
        <v>2</v>
      </c>
    </row>
    <row r="3948" customFormat="false" ht="15" hidden="false" customHeight="false" outlineLevel="0" collapsed="false">
      <c r="A3948" s="71" t="s">
        <v>59</v>
      </c>
      <c r="B3948" s="71" t="s">
        <v>50</v>
      </c>
      <c r="C3948" s="71" t="s">
        <v>1414</v>
      </c>
      <c r="D3948" s="72" t="n">
        <v>0</v>
      </c>
      <c r="E3948" s="71" t="n">
        <v>0</v>
      </c>
      <c r="F3948" s="71" t="n">
        <v>1</v>
      </c>
      <c r="G3948" s="72" t="n">
        <v>104.828</v>
      </c>
      <c r="H3948" s="72" t="n">
        <v>104.828</v>
      </c>
      <c r="I3948" s="71" t="n">
        <f aca="false">IF(B3948&gt;=Settings!$B$23,1,0)</f>
        <v>0</v>
      </c>
      <c r="J3948" s="71" t="n">
        <v>1</v>
      </c>
      <c r="K3948" s="71" t="n">
        <f aca="false">F3948*I3948*J3948</f>
        <v>0</v>
      </c>
      <c r="L3948" s="71" t="n">
        <f aca="false">E3948*I3948*J3948</f>
        <v>0</v>
      </c>
      <c r="M3948" s="72" t="n">
        <f aca="false">G3948*I3948*J3948</f>
        <v>0</v>
      </c>
      <c r="N3948" s="72" t="n">
        <f aca="false">D3948*I3948*J3948</f>
        <v>-0</v>
      </c>
      <c r="O3948" s="71" t="n">
        <f aca="false">F3948*J3948</f>
        <v>1</v>
      </c>
      <c r="P3948" s="71" t="n">
        <f aca="false">E3948*J3948</f>
        <v>0</v>
      </c>
    </row>
    <row r="3949" customFormat="false" ht="15" hidden="false" customHeight="false" outlineLevel="0" collapsed="false">
      <c r="A3949" s="71" t="s">
        <v>60</v>
      </c>
      <c r="B3949" s="71" t="s">
        <v>50</v>
      </c>
      <c r="C3949" s="71" t="s">
        <v>2209</v>
      </c>
      <c r="D3949" s="72" t="n">
        <v>157.17</v>
      </c>
      <c r="E3949" s="71" t="n">
        <v>2</v>
      </c>
      <c r="F3949" s="71" t="n">
        <v>14</v>
      </c>
      <c r="G3949" s="72" t="n">
        <v>1189.3</v>
      </c>
      <c r="H3949" s="72" t="n">
        <v>853.78</v>
      </c>
      <c r="I3949" s="71" t="n">
        <f aca="false">IF(B3949&gt;=Settings!$B$23,1,0)</f>
        <v>0</v>
      </c>
      <c r="J3949" s="71" t="n">
        <v>1</v>
      </c>
      <c r="K3949" s="71" t="n">
        <f aca="false">F3949*I3949*J3949</f>
        <v>0</v>
      </c>
      <c r="L3949" s="71" t="n">
        <f aca="false">E3949*I3949*J3949</f>
        <v>0</v>
      </c>
      <c r="M3949" s="72" t="n">
        <f aca="false">G3949*I3949*J3949</f>
        <v>0</v>
      </c>
      <c r="N3949" s="72" t="n">
        <f aca="false">D3949*I3949*J3949</f>
        <v>0</v>
      </c>
      <c r="O3949" s="71" t="n">
        <f aca="false">F3949*J3949</f>
        <v>14</v>
      </c>
      <c r="P3949" s="71" t="n">
        <f aca="false">E3949*J3949</f>
        <v>2</v>
      </c>
    </row>
    <row r="3950" customFormat="false" ht="15" hidden="false" customHeight="false" outlineLevel="0" collapsed="false">
      <c r="A3950" s="71" t="s">
        <v>59</v>
      </c>
      <c r="B3950" s="71" t="s">
        <v>50</v>
      </c>
      <c r="C3950" s="71" t="s">
        <v>1128</v>
      </c>
      <c r="D3950" s="72" t="n">
        <v>0</v>
      </c>
      <c r="E3950" s="71" t="n">
        <v>0</v>
      </c>
      <c r="F3950" s="71" t="n">
        <v>85</v>
      </c>
      <c r="G3950" s="72" t="n">
        <v>6994.738</v>
      </c>
      <c r="H3950" s="72" t="n">
        <v>6994.738</v>
      </c>
      <c r="I3950" s="71" t="n">
        <f aca="false">IF(B3950&gt;=Settings!$B$23,1,0)</f>
        <v>0</v>
      </c>
      <c r="J3950" s="71" t="n">
        <v>1</v>
      </c>
      <c r="K3950" s="71" t="n">
        <f aca="false">F3950*I3950*J3950</f>
        <v>0</v>
      </c>
      <c r="L3950" s="71" t="n">
        <f aca="false">E3950*I3950*J3950</f>
        <v>0</v>
      </c>
      <c r="M3950" s="72" t="n">
        <f aca="false">G3950*I3950*J3950</f>
        <v>0</v>
      </c>
      <c r="N3950" s="72" t="n">
        <f aca="false">D3950*I3950*J3950</f>
        <v>-0</v>
      </c>
      <c r="O3950" s="71" t="n">
        <f aca="false">F3950*J3950</f>
        <v>85</v>
      </c>
      <c r="P3950" s="71" t="n">
        <f aca="false">E3950*J3950</f>
        <v>0</v>
      </c>
    </row>
    <row r="3951" customFormat="false" ht="15" hidden="false" customHeight="false" outlineLevel="0" collapsed="false">
      <c r="A3951" s="71" t="s">
        <v>59</v>
      </c>
      <c r="B3951" s="71" t="s">
        <v>50</v>
      </c>
      <c r="C3951" s="71" t="s">
        <v>1008</v>
      </c>
      <c r="D3951" s="72" t="n">
        <v>0</v>
      </c>
      <c r="E3951" s="71" t="n">
        <v>0</v>
      </c>
      <c r="F3951" s="71" t="n">
        <v>14</v>
      </c>
      <c r="G3951" s="72" t="n">
        <v>1354.487</v>
      </c>
      <c r="H3951" s="72" t="n">
        <v>1354.487</v>
      </c>
      <c r="I3951" s="71" t="n">
        <f aca="false">IF(B3951&gt;=Settings!$B$23,1,0)</f>
        <v>0</v>
      </c>
      <c r="J3951" s="71" t="n">
        <v>1</v>
      </c>
      <c r="K3951" s="71" t="n">
        <f aca="false">F3951*I3951*J3951</f>
        <v>0</v>
      </c>
      <c r="L3951" s="71" t="n">
        <f aca="false">E3951*I3951*J3951</f>
        <v>0</v>
      </c>
      <c r="M3951" s="72" t="n">
        <f aca="false">G3951*I3951*J3951</f>
        <v>0</v>
      </c>
      <c r="N3951" s="72" t="n">
        <f aca="false">D3951*I3951*J3951</f>
        <v>-0</v>
      </c>
      <c r="O3951" s="71" t="n">
        <f aca="false">F3951*J3951</f>
        <v>14</v>
      </c>
      <c r="P3951" s="71" t="n">
        <f aca="false">E3951*J3951</f>
        <v>0</v>
      </c>
    </row>
    <row r="3952" customFormat="false" ht="15" hidden="false" customHeight="false" outlineLevel="0" collapsed="false">
      <c r="A3952" s="71" t="s">
        <v>59</v>
      </c>
      <c r="B3952" s="71" t="s">
        <v>50</v>
      </c>
      <c r="C3952" s="71" t="s">
        <v>2210</v>
      </c>
      <c r="D3952" s="72" t="n">
        <v>0</v>
      </c>
      <c r="E3952" s="71" t="n">
        <v>0</v>
      </c>
      <c r="F3952" s="71" t="n">
        <v>1</v>
      </c>
      <c r="G3952" s="72" t="n">
        <v>124.95</v>
      </c>
      <c r="H3952" s="72" t="n">
        <v>124.95</v>
      </c>
      <c r="I3952" s="71" t="n">
        <f aca="false">IF(B3952&gt;=Settings!$B$23,1,0)</f>
        <v>0</v>
      </c>
      <c r="J3952" s="71" t="n">
        <v>1</v>
      </c>
      <c r="K3952" s="71" t="n">
        <f aca="false">F3952*I3952*J3952</f>
        <v>0</v>
      </c>
      <c r="L3952" s="71" t="n">
        <f aca="false">E3952*I3952*J3952</f>
        <v>0</v>
      </c>
      <c r="M3952" s="72" t="n">
        <f aca="false">G3952*I3952*J3952</f>
        <v>0</v>
      </c>
      <c r="N3952" s="72" t="n">
        <f aca="false">D3952*I3952*J3952</f>
        <v>-0</v>
      </c>
      <c r="O3952" s="71" t="n">
        <f aca="false">F3952*J3952</f>
        <v>1</v>
      </c>
      <c r="P3952" s="71" t="n">
        <f aca="false">E3952*J3952</f>
        <v>0</v>
      </c>
    </row>
    <row r="3953" customFormat="false" ht="15" hidden="false" customHeight="false" outlineLevel="0" collapsed="false">
      <c r="A3953" s="71" t="s">
        <v>61</v>
      </c>
      <c r="B3953" s="71" t="s">
        <v>50</v>
      </c>
      <c r="C3953" s="71" t="s">
        <v>1447</v>
      </c>
      <c r="D3953" s="72" t="n">
        <v>0</v>
      </c>
      <c r="E3953" s="71" t="n">
        <v>0</v>
      </c>
      <c r="F3953" s="71" t="n">
        <v>3</v>
      </c>
      <c r="G3953" s="72" t="n">
        <v>340.76</v>
      </c>
      <c r="H3953" s="72" t="n">
        <v>323.73</v>
      </c>
      <c r="I3953" s="71" t="n">
        <f aca="false">IF(B3953&gt;=Settings!$B$23,1,0)</f>
        <v>0</v>
      </c>
      <c r="J3953" s="71" t="n">
        <v>1</v>
      </c>
      <c r="K3953" s="71" t="n">
        <f aca="false">F3953*I3953*J3953</f>
        <v>0</v>
      </c>
      <c r="L3953" s="71" t="n">
        <f aca="false">E3953*I3953*J3953</f>
        <v>0</v>
      </c>
      <c r="M3953" s="72" t="n">
        <f aca="false">G3953*I3953*J3953</f>
        <v>0</v>
      </c>
      <c r="N3953" s="72" t="n">
        <f aca="false">D3953*I3953*J3953</f>
        <v>-0</v>
      </c>
      <c r="O3953" s="71" t="n">
        <f aca="false">F3953*J3953</f>
        <v>3</v>
      </c>
      <c r="P3953" s="71" t="n">
        <f aca="false">E3953*J3953</f>
        <v>0</v>
      </c>
    </row>
    <row r="3954" customFormat="false" ht="15" hidden="false" customHeight="false" outlineLevel="0" collapsed="false">
      <c r="A3954" s="71" t="s">
        <v>59</v>
      </c>
      <c r="B3954" s="71" t="s">
        <v>50</v>
      </c>
      <c r="C3954" s="71" t="s">
        <v>608</v>
      </c>
      <c r="D3954" s="72" t="n">
        <v>0</v>
      </c>
      <c r="E3954" s="71" t="n">
        <v>0</v>
      </c>
      <c r="F3954" s="71" t="n">
        <v>32</v>
      </c>
      <c r="G3954" s="72" t="n">
        <v>2555.516</v>
      </c>
      <c r="H3954" s="72" t="n">
        <v>2555.516</v>
      </c>
      <c r="I3954" s="71" t="n">
        <f aca="false">IF(B3954&gt;=Settings!$B$23,1,0)</f>
        <v>0</v>
      </c>
      <c r="J3954" s="71" t="n">
        <v>1</v>
      </c>
      <c r="K3954" s="71" t="n">
        <f aca="false">F3954*I3954*J3954</f>
        <v>0</v>
      </c>
      <c r="L3954" s="71" t="n">
        <f aca="false">E3954*I3954*J3954</f>
        <v>0</v>
      </c>
      <c r="M3954" s="72" t="n">
        <f aca="false">G3954*I3954*J3954</f>
        <v>0</v>
      </c>
      <c r="N3954" s="72" t="n">
        <f aca="false">D3954*I3954*J3954</f>
        <v>-0</v>
      </c>
      <c r="O3954" s="71" t="n">
        <f aca="false">F3954*J3954</f>
        <v>32</v>
      </c>
      <c r="P3954" s="71" t="n">
        <f aca="false">E3954*J3954</f>
        <v>0</v>
      </c>
    </row>
    <row r="3955" customFormat="false" ht="15" hidden="false" customHeight="false" outlineLevel="0" collapsed="false">
      <c r="A3955" s="71" t="s">
        <v>59</v>
      </c>
      <c r="B3955" s="71" t="s">
        <v>50</v>
      </c>
      <c r="C3955" s="71" t="s">
        <v>1016</v>
      </c>
      <c r="D3955" s="72" t="n">
        <v>0</v>
      </c>
      <c r="E3955" s="71" t="n">
        <v>0</v>
      </c>
      <c r="F3955" s="71" t="n">
        <v>5</v>
      </c>
      <c r="G3955" s="72" t="n">
        <v>266.42</v>
      </c>
      <c r="H3955" s="72" t="n">
        <v>266.42</v>
      </c>
      <c r="I3955" s="71" t="n">
        <f aca="false">IF(B3955&gt;=Settings!$B$23,1,0)</f>
        <v>0</v>
      </c>
      <c r="J3955" s="71" t="n">
        <v>1</v>
      </c>
      <c r="K3955" s="71" t="n">
        <f aca="false">F3955*I3955*J3955</f>
        <v>0</v>
      </c>
      <c r="L3955" s="71" t="n">
        <f aca="false">E3955*I3955*J3955</f>
        <v>0</v>
      </c>
      <c r="M3955" s="72" t="n">
        <f aca="false">G3955*I3955*J3955</f>
        <v>0</v>
      </c>
      <c r="N3955" s="72" t="n">
        <f aca="false">D3955*I3955*J3955</f>
        <v>-0</v>
      </c>
      <c r="O3955" s="71" t="n">
        <f aca="false">F3955*J3955</f>
        <v>5</v>
      </c>
      <c r="P3955" s="71" t="n">
        <f aca="false">E3955*J3955</f>
        <v>0</v>
      </c>
    </row>
    <row r="3956" customFormat="false" ht="15" hidden="false" customHeight="false" outlineLevel="0" collapsed="false">
      <c r="A3956" s="71" t="s">
        <v>60</v>
      </c>
      <c r="B3956" s="71" t="s">
        <v>50</v>
      </c>
      <c r="C3956" s="71" t="s">
        <v>1668</v>
      </c>
      <c r="D3956" s="72" t="n">
        <v>0</v>
      </c>
      <c r="E3956" s="71" t="n">
        <v>0</v>
      </c>
      <c r="F3956" s="71" t="n">
        <v>1</v>
      </c>
      <c r="G3956" s="72" t="n">
        <v>359.95</v>
      </c>
      <c r="H3956" s="72" t="n">
        <v>305.96</v>
      </c>
      <c r="I3956" s="71" t="n">
        <f aca="false">IF(B3956&gt;=Settings!$B$23,1,0)</f>
        <v>0</v>
      </c>
      <c r="J3956" s="71" t="n">
        <v>1</v>
      </c>
      <c r="K3956" s="71" t="n">
        <f aca="false">F3956*I3956*J3956</f>
        <v>0</v>
      </c>
      <c r="L3956" s="71" t="n">
        <f aca="false">E3956*I3956*J3956</f>
        <v>0</v>
      </c>
      <c r="M3956" s="72" t="n">
        <f aca="false">G3956*I3956*J3956</f>
        <v>0</v>
      </c>
      <c r="N3956" s="72" t="n">
        <f aca="false">D3956*I3956*J3956</f>
        <v>-0</v>
      </c>
      <c r="O3956" s="71" t="n">
        <f aca="false">F3956*J3956</f>
        <v>1</v>
      </c>
      <c r="P3956" s="71" t="n">
        <f aca="false">E3956*J3956</f>
        <v>0</v>
      </c>
    </row>
    <row r="3957" customFormat="false" ht="15" hidden="false" customHeight="false" outlineLevel="0" collapsed="false">
      <c r="A3957" s="71" t="s">
        <v>59</v>
      </c>
      <c r="B3957" s="71" t="s">
        <v>50</v>
      </c>
      <c r="C3957" s="71" t="s">
        <v>1662</v>
      </c>
      <c r="D3957" s="72" t="n">
        <v>0</v>
      </c>
      <c r="E3957" s="71" t="n">
        <v>0</v>
      </c>
      <c r="F3957" s="71" t="n">
        <v>1</v>
      </c>
      <c r="G3957" s="72" t="n">
        <v>203.18</v>
      </c>
      <c r="H3957" s="72" t="n">
        <v>203.18</v>
      </c>
      <c r="I3957" s="71" t="n">
        <f aca="false">IF(B3957&gt;=Settings!$B$23,1,0)</f>
        <v>0</v>
      </c>
      <c r="J3957" s="71" t="n">
        <v>1</v>
      </c>
      <c r="K3957" s="71" t="n">
        <f aca="false">F3957*I3957*J3957</f>
        <v>0</v>
      </c>
      <c r="L3957" s="71" t="n">
        <f aca="false">E3957*I3957*J3957</f>
        <v>0</v>
      </c>
      <c r="M3957" s="72" t="n">
        <f aca="false">G3957*I3957*J3957</f>
        <v>0</v>
      </c>
      <c r="N3957" s="72" t="n">
        <f aca="false">D3957*I3957*J3957</f>
        <v>-0</v>
      </c>
      <c r="O3957" s="71" t="n">
        <f aca="false">F3957*J3957</f>
        <v>1</v>
      </c>
      <c r="P3957" s="71" t="n">
        <f aca="false">E3957*J3957</f>
        <v>0</v>
      </c>
    </row>
    <row r="3958" customFormat="false" ht="15" hidden="false" customHeight="false" outlineLevel="0" collapsed="false">
      <c r="A3958" s="71" t="s">
        <v>59</v>
      </c>
      <c r="B3958" s="71" t="s">
        <v>50</v>
      </c>
      <c r="C3958" s="71" t="s">
        <v>2147</v>
      </c>
      <c r="D3958" s="72" t="n">
        <v>0</v>
      </c>
      <c r="E3958" s="71" t="n">
        <v>0</v>
      </c>
      <c r="F3958" s="71" t="n">
        <v>6</v>
      </c>
      <c r="G3958" s="72" t="n">
        <v>1080.541</v>
      </c>
      <c r="H3958" s="72" t="n">
        <v>1080.541</v>
      </c>
      <c r="I3958" s="71" t="n">
        <f aca="false">IF(B3958&gt;=Settings!$B$23,1,0)</f>
        <v>0</v>
      </c>
      <c r="J3958" s="71" t="n">
        <v>1</v>
      </c>
      <c r="K3958" s="71" t="n">
        <f aca="false">F3958*I3958*J3958</f>
        <v>0</v>
      </c>
      <c r="L3958" s="71" t="n">
        <f aca="false">E3958*I3958*J3958</f>
        <v>0</v>
      </c>
      <c r="M3958" s="72" t="n">
        <f aca="false">G3958*I3958*J3958</f>
        <v>0</v>
      </c>
      <c r="N3958" s="72" t="n">
        <f aca="false">D3958*I3958*J3958</f>
        <v>-0</v>
      </c>
      <c r="O3958" s="71" t="n">
        <f aca="false">F3958*J3958</f>
        <v>6</v>
      </c>
      <c r="P3958" s="71" t="n">
        <f aca="false">E3958*J3958</f>
        <v>0</v>
      </c>
    </row>
    <row r="3959" customFormat="false" ht="15" hidden="false" customHeight="false" outlineLevel="0" collapsed="false">
      <c r="A3959" s="71" t="s">
        <v>59</v>
      </c>
      <c r="B3959" s="71" t="s">
        <v>50</v>
      </c>
      <c r="C3959" s="71" t="s">
        <v>2211</v>
      </c>
      <c r="D3959" s="72" t="n">
        <v>0</v>
      </c>
      <c r="E3959" s="71" t="n">
        <v>0</v>
      </c>
      <c r="F3959" s="71" t="n">
        <v>2</v>
      </c>
      <c r="G3959" s="72" t="n">
        <v>299.9</v>
      </c>
      <c r="H3959" s="72" t="n">
        <v>299.9</v>
      </c>
      <c r="I3959" s="71" t="n">
        <f aca="false">IF(B3959&gt;=Settings!$B$23,1,0)</f>
        <v>0</v>
      </c>
      <c r="J3959" s="71" t="n">
        <v>1</v>
      </c>
      <c r="K3959" s="71" t="n">
        <f aca="false">F3959*I3959*J3959</f>
        <v>0</v>
      </c>
      <c r="L3959" s="71" t="n">
        <f aca="false">E3959*I3959*J3959</f>
        <v>0</v>
      </c>
      <c r="M3959" s="72" t="n">
        <f aca="false">G3959*I3959*J3959</f>
        <v>0</v>
      </c>
      <c r="N3959" s="72" t="n">
        <f aca="false">D3959*I3959*J3959</f>
        <v>-0</v>
      </c>
      <c r="O3959" s="71" t="n">
        <f aca="false">F3959*J3959</f>
        <v>2</v>
      </c>
      <c r="P3959" s="71" t="n">
        <f aca="false">E3959*J3959</f>
        <v>0</v>
      </c>
    </row>
    <row r="3960" customFormat="false" ht="15" hidden="false" customHeight="false" outlineLevel="0" collapsed="false">
      <c r="A3960" s="71" t="s">
        <v>63</v>
      </c>
      <c r="B3960" s="71" t="s">
        <v>50</v>
      </c>
      <c r="C3960" s="71" t="s">
        <v>2212</v>
      </c>
      <c r="D3960" s="72" t="n">
        <v>0</v>
      </c>
      <c r="E3960" s="71" t="n">
        <v>0</v>
      </c>
      <c r="F3960" s="71" t="n">
        <v>3</v>
      </c>
      <c r="G3960" s="72" t="n">
        <v>239.85</v>
      </c>
      <c r="H3960" s="72" t="n">
        <v>239.85</v>
      </c>
      <c r="I3960" s="71" t="n">
        <f aca="false">IF(B3960&gt;=Settings!$B$23,1,0)</f>
        <v>0</v>
      </c>
      <c r="J3960" s="71" t="n">
        <v>1</v>
      </c>
      <c r="K3960" s="71" t="n">
        <f aca="false">F3960*I3960*J3960</f>
        <v>0</v>
      </c>
      <c r="L3960" s="71" t="n">
        <f aca="false">E3960*I3960*J3960</f>
        <v>0</v>
      </c>
      <c r="M3960" s="72" t="n">
        <f aca="false">G3960*I3960*J3960</f>
        <v>0</v>
      </c>
      <c r="N3960" s="72" t="n">
        <f aca="false">D3960*I3960*J3960</f>
        <v>-0</v>
      </c>
      <c r="O3960" s="71" t="n">
        <f aca="false">F3960*J3960</f>
        <v>3</v>
      </c>
      <c r="P3960" s="71" t="n">
        <f aca="false">E3960*J3960</f>
        <v>0</v>
      </c>
    </row>
    <row r="3961" customFormat="false" ht="15" hidden="false" customHeight="false" outlineLevel="0" collapsed="false">
      <c r="A3961" s="71" t="s">
        <v>59</v>
      </c>
      <c r="B3961" s="71" t="s">
        <v>50</v>
      </c>
      <c r="C3961" s="71" t="s">
        <v>1103</v>
      </c>
      <c r="D3961" s="72" t="n">
        <v>0</v>
      </c>
      <c r="E3961" s="71" t="n">
        <v>0</v>
      </c>
      <c r="F3961" s="71" t="n">
        <v>15</v>
      </c>
      <c r="G3961" s="72" t="n">
        <v>1440</v>
      </c>
      <c r="H3961" s="72" t="n">
        <v>1440</v>
      </c>
      <c r="I3961" s="71" t="n">
        <f aca="false">IF(B3961&gt;=Settings!$B$23,1,0)</f>
        <v>0</v>
      </c>
      <c r="J3961" s="71" t="n">
        <v>1</v>
      </c>
      <c r="K3961" s="71" t="n">
        <f aca="false">F3961*I3961*J3961</f>
        <v>0</v>
      </c>
      <c r="L3961" s="71" t="n">
        <f aca="false">E3961*I3961*J3961</f>
        <v>0</v>
      </c>
      <c r="M3961" s="72" t="n">
        <f aca="false">G3961*I3961*J3961</f>
        <v>0</v>
      </c>
      <c r="N3961" s="72" t="n">
        <f aca="false">D3961*I3961*J3961</f>
        <v>-0</v>
      </c>
      <c r="O3961" s="71" t="n">
        <f aca="false">F3961*J3961</f>
        <v>15</v>
      </c>
      <c r="P3961" s="71" t="n">
        <f aca="false">E3961*J3961</f>
        <v>0</v>
      </c>
    </row>
    <row r="3962" customFormat="false" ht="15" hidden="false" customHeight="false" outlineLevel="0" collapsed="false">
      <c r="A3962" s="71" t="s">
        <v>60</v>
      </c>
      <c r="B3962" s="71" t="s">
        <v>50</v>
      </c>
      <c r="C3962" s="71" t="s">
        <v>2155</v>
      </c>
      <c r="D3962" s="72" t="n">
        <v>0</v>
      </c>
      <c r="E3962" s="71" t="n">
        <v>0</v>
      </c>
      <c r="F3962" s="71" t="n">
        <v>2</v>
      </c>
      <c r="G3962" s="72" t="n">
        <v>275.9</v>
      </c>
      <c r="H3962" s="72" t="n">
        <v>234.52</v>
      </c>
      <c r="I3962" s="71" t="n">
        <f aca="false">IF(B3962&gt;=Settings!$B$23,1,0)</f>
        <v>0</v>
      </c>
      <c r="J3962" s="71" t="n">
        <v>1</v>
      </c>
      <c r="K3962" s="71" t="n">
        <f aca="false">F3962*I3962*J3962</f>
        <v>0</v>
      </c>
      <c r="L3962" s="71" t="n">
        <f aca="false">E3962*I3962*J3962</f>
        <v>0</v>
      </c>
      <c r="M3962" s="72" t="n">
        <f aca="false">G3962*I3962*J3962</f>
        <v>0</v>
      </c>
      <c r="N3962" s="72" t="n">
        <f aca="false">D3962*I3962*J3962</f>
        <v>-0</v>
      </c>
      <c r="O3962" s="71" t="n">
        <f aca="false">F3962*J3962</f>
        <v>2</v>
      </c>
      <c r="P3962" s="71" t="n">
        <f aca="false">E3962*J3962</f>
        <v>0</v>
      </c>
    </row>
    <row r="3963" customFormat="false" ht="15" hidden="false" customHeight="false" outlineLevel="0" collapsed="false">
      <c r="A3963" s="71" t="s">
        <v>62</v>
      </c>
      <c r="B3963" s="71" t="s">
        <v>50</v>
      </c>
      <c r="C3963" s="71" t="s">
        <v>1602</v>
      </c>
      <c r="D3963" s="72" t="n">
        <v>0</v>
      </c>
      <c r="E3963" s="71" t="n">
        <v>0</v>
      </c>
      <c r="F3963" s="71" t="n">
        <v>1</v>
      </c>
      <c r="G3963" s="72" t="n">
        <v>111.95</v>
      </c>
      <c r="H3963" s="72" t="n">
        <v>95.16</v>
      </c>
      <c r="I3963" s="71" t="n">
        <f aca="false">IF(B3963&gt;=Settings!$B$23,1,0)</f>
        <v>0</v>
      </c>
      <c r="J3963" s="71" t="n">
        <v>1</v>
      </c>
      <c r="K3963" s="71" t="n">
        <f aca="false">F3963*I3963*J3963</f>
        <v>0</v>
      </c>
      <c r="L3963" s="71" t="n">
        <f aca="false">E3963*I3963*J3963</f>
        <v>0</v>
      </c>
      <c r="M3963" s="72" t="n">
        <f aca="false">G3963*I3963*J3963</f>
        <v>0</v>
      </c>
      <c r="N3963" s="72" t="n">
        <f aca="false">D3963*I3963*J3963</f>
        <v>-0</v>
      </c>
      <c r="O3963" s="71" t="n">
        <f aca="false">F3963*J3963</f>
        <v>1</v>
      </c>
      <c r="P3963" s="71" t="n">
        <f aca="false">E3963*J3963</f>
        <v>0</v>
      </c>
    </row>
    <row r="3964" customFormat="false" ht="15" hidden="false" customHeight="false" outlineLevel="0" collapsed="false">
      <c r="A3964" s="71" t="s">
        <v>61</v>
      </c>
      <c r="B3964" s="71" t="s">
        <v>50</v>
      </c>
      <c r="C3964" s="71" t="s">
        <v>1076</v>
      </c>
      <c r="D3964" s="72" t="n">
        <v>0</v>
      </c>
      <c r="E3964" s="71" t="n">
        <v>0</v>
      </c>
      <c r="F3964" s="71" t="n">
        <v>1</v>
      </c>
      <c r="G3964" s="72" t="n">
        <v>99.95</v>
      </c>
      <c r="H3964" s="72" t="n">
        <v>99.95</v>
      </c>
      <c r="I3964" s="71" t="n">
        <f aca="false">IF(B3964&gt;=Settings!$B$23,1,0)</f>
        <v>0</v>
      </c>
      <c r="J3964" s="71" t="n">
        <v>1</v>
      </c>
      <c r="K3964" s="71" t="n">
        <f aca="false">F3964*I3964*J3964</f>
        <v>0</v>
      </c>
      <c r="L3964" s="71" t="n">
        <f aca="false">E3964*I3964*J3964</f>
        <v>0</v>
      </c>
      <c r="M3964" s="72" t="n">
        <f aca="false">G3964*I3964*J3964</f>
        <v>0</v>
      </c>
      <c r="N3964" s="72" t="n">
        <f aca="false">D3964*I3964*J3964</f>
        <v>-0</v>
      </c>
      <c r="O3964" s="71" t="n">
        <f aca="false">F3964*J3964</f>
        <v>1</v>
      </c>
      <c r="P3964" s="71" t="n">
        <f aca="false">E3964*J3964</f>
        <v>0</v>
      </c>
    </row>
    <row r="3965" customFormat="false" ht="15" hidden="false" customHeight="false" outlineLevel="0" collapsed="false">
      <c r="A3965" s="71" t="s">
        <v>63</v>
      </c>
      <c r="B3965" s="71" t="s">
        <v>50</v>
      </c>
      <c r="C3965" s="71" t="s">
        <v>2213</v>
      </c>
      <c r="D3965" s="72" t="n">
        <v>0</v>
      </c>
      <c r="E3965" s="71" t="n">
        <v>0</v>
      </c>
      <c r="F3965" s="71" t="n">
        <v>4</v>
      </c>
      <c r="G3965" s="72" t="n">
        <v>239.8</v>
      </c>
      <c r="H3965" s="72" t="n">
        <v>239.8</v>
      </c>
      <c r="I3965" s="71" t="n">
        <f aca="false">IF(B3965&gt;=Settings!$B$23,1,0)</f>
        <v>0</v>
      </c>
      <c r="J3965" s="71" t="n">
        <v>1</v>
      </c>
      <c r="K3965" s="71" t="n">
        <f aca="false">F3965*I3965*J3965</f>
        <v>0</v>
      </c>
      <c r="L3965" s="71" t="n">
        <f aca="false">E3965*I3965*J3965</f>
        <v>0</v>
      </c>
      <c r="M3965" s="72" t="n">
        <f aca="false">G3965*I3965*J3965</f>
        <v>0</v>
      </c>
      <c r="N3965" s="72" t="n">
        <f aca="false">D3965*I3965*J3965</f>
        <v>-0</v>
      </c>
      <c r="O3965" s="71" t="n">
        <f aca="false">F3965*J3965</f>
        <v>4</v>
      </c>
      <c r="P3965" s="71" t="n">
        <f aca="false">E3965*J3965</f>
        <v>0</v>
      </c>
    </row>
    <row r="3966" customFormat="false" ht="15" hidden="false" customHeight="false" outlineLevel="0" collapsed="false">
      <c r="A3966" s="71" t="s">
        <v>61</v>
      </c>
      <c r="B3966" s="71" t="s">
        <v>50</v>
      </c>
      <c r="C3966" s="71" t="s">
        <v>1154</v>
      </c>
      <c r="D3966" s="72" t="n">
        <v>1484.16</v>
      </c>
      <c r="E3966" s="71" t="n">
        <v>1</v>
      </c>
      <c r="F3966" s="71" t="n">
        <v>2</v>
      </c>
      <c r="G3966" s="72" t="n">
        <v>51.77</v>
      </c>
      <c r="H3966" s="72" t="n">
        <v>-1432.39</v>
      </c>
      <c r="I3966" s="71" t="n">
        <f aca="false">IF(B3966&gt;=Settings!$B$23,1,0)</f>
        <v>0</v>
      </c>
      <c r="J3966" s="71" t="n">
        <v>0</v>
      </c>
      <c r="K3966" s="71" t="n">
        <f aca="false">F3966*I3966*J3966</f>
        <v>0</v>
      </c>
      <c r="L3966" s="71" t="n">
        <f aca="false">E3966*I3966*J3966</f>
        <v>0</v>
      </c>
      <c r="M3966" s="72" t="n">
        <f aca="false">G3966*I3966*J3966</f>
        <v>0</v>
      </c>
      <c r="N3966" s="72" t="n">
        <f aca="false">D3966*I3966*J3966</f>
        <v>0</v>
      </c>
      <c r="O3966" s="71" t="n">
        <f aca="false">F3966*J3966</f>
        <v>0</v>
      </c>
      <c r="P3966" s="71" t="n">
        <f aca="false">E3966*J3966</f>
        <v>0</v>
      </c>
    </row>
    <row r="3967" customFormat="false" ht="15" hidden="false" customHeight="false" outlineLevel="0" collapsed="false">
      <c r="A3967" s="71" t="s">
        <v>62</v>
      </c>
      <c r="B3967" s="71" t="s">
        <v>50</v>
      </c>
      <c r="C3967" s="71" t="s">
        <v>1057</v>
      </c>
      <c r="D3967" s="72" t="n">
        <v>97.95</v>
      </c>
      <c r="E3967" s="71" t="n">
        <v>1</v>
      </c>
      <c r="F3967" s="71" t="n">
        <v>14</v>
      </c>
      <c r="G3967" s="72" t="n">
        <v>1393.3</v>
      </c>
      <c r="H3967" s="72" t="n">
        <v>1262.31</v>
      </c>
      <c r="I3967" s="71" t="n">
        <f aca="false">IF(B3967&gt;=Settings!$B$23,1,0)</f>
        <v>0</v>
      </c>
      <c r="J3967" s="71" t="n">
        <v>1</v>
      </c>
      <c r="K3967" s="71" t="n">
        <f aca="false">F3967*I3967*J3967</f>
        <v>0</v>
      </c>
      <c r="L3967" s="71" t="n">
        <f aca="false">E3967*I3967*J3967</f>
        <v>0</v>
      </c>
      <c r="M3967" s="72" t="n">
        <f aca="false">G3967*I3967*J3967</f>
        <v>0</v>
      </c>
      <c r="N3967" s="72" t="n">
        <f aca="false">D3967*I3967*J3967</f>
        <v>0</v>
      </c>
      <c r="O3967" s="71" t="n">
        <f aca="false">F3967*J3967</f>
        <v>14</v>
      </c>
      <c r="P3967" s="71" t="n">
        <f aca="false">E3967*J3967</f>
        <v>1</v>
      </c>
    </row>
    <row r="3968" customFormat="false" ht="15" hidden="false" customHeight="false" outlineLevel="0" collapsed="false">
      <c r="A3968" s="71" t="s">
        <v>60</v>
      </c>
      <c r="B3968" s="71" t="s">
        <v>50</v>
      </c>
      <c r="C3968" s="71" t="s">
        <v>934</v>
      </c>
      <c r="D3968" s="72" t="n">
        <v>0</v>
      </c>
      <c r="E3968" s="71" t="n">
        <v>0</v>
      </c>
      <c r="F3968" s="71" t="n">
        <v>13</v>
      </c>
      <c r="G3968" s="72" t="n">
        <v>1369.35</v>
      </c>
      <c r="H3968" s="72" t="n">
        <v>1256.16</v>
      </c>
      <c r="I3968" s="71" t="n">
        <f aca="false">IF(B3968&gt;=Settings!$B$23,1,0)</f>
        <v>0</v>
      </c>
      <c r="J3968" s="71" t="n">
        <v>1</v>
      </c>
      <c r="K3968" s="71" t="n">
        <f aca="false">F3968*I3968*J3968</f>
        <v>0</v>
      </c>
      <c r="L3968" s="71" t="n">
        <f aca="false">E3968*I3968*J3968</f>
        <v>0</v>
      </c>
      <c r="M3968" s="72" t="n">
        <f aca="false">G3968*I3968*J3968</f>
        <v>0</v>
      </c>
      <c r="N3968" s="72" t="n">
        <f aca="false">D3968*I3968*J3968</f>
        <v>-0</v>
      </c>
      <c r="O3968" s="71" t="n">
        <f aca="false">F3968*J3968</f>
        <v>13</v>
      </c>
      <c r="P3968" s="71" t="n">
        <f aca="false">E3968*J3968</f>
        <v>0</v>
      </c>
    </row>
    <row r="3969" customFormat="false" ht="15" hidden="false" customHeight="false" outlineLevel="0" collapsed="false">
      <c r="A3969" s="71" t="s">
        <v>59</v>
      </c>
      <c r="B3969" s="71" t="s">
        <v>50</v>
      </c>
      <c r="C3969" s="71" t="s">
        <v>134</v>
      </c>
      <c r="D3969" s="72" t="n">
        <v>0</v>
      </c>
      <c r="E3969" s="71" t="n">
        <v>0</v>
      </c>
      <c r="F3969" s="71" t="n">
        <v>222</v>
      </c>
      <c r="G3969" s="72" t="n">
        <v>14712.732</v>
      </c>
      <c r="H3969" s="72" t="n">
        <v>14712.732</v>
      </c>
      <c r="I3969" s="71" t="n">
        <f aca="false">IF(B3969&gt;=Settings!$B$23,1,0)</f>
        <v>0</v>
      </c>
      <c r="J3969" s="71" t="n">
        <v>1</v>
      </c>
      <c r="K3969" s="71" t="n">
        <f aca="false">F3969*I3969*J3969</f>
        <v>0</v>
      </c>
      <c r="L3969" s="71" t="n">
        <f aca="false">E3969*I3969*J3969</f>
        <v>0</v>
      </c>
      <c r="M3969" s="72" t="n">
        <f aca="false">G3969*I3969*J3969</f>
        <v>0</v>
      </c>
      <c r="N3969" s="72" t="n">
        <f aca="false">D3969*I3969*J3969</f>
        <v>-0</v>
      </c>
      <c r="O3969" s="71" t="n">
        <f aca="false">F3969*J3969</f>
        <v>222</v>
      </c>
      <c r="P3969" s="71" t="n">
        <f aca="false">E3969*J3969</f>
        <v>0</v>
      </c>
    </row>
    <row r="3970" customFormat="false" ht="15" hidden="false" customHeight="false" outlineLevel="0" collapsed="false">
      <c r="A3970" s="71" t="s">
        <v>60</v>
      </c>
      <c r="B3970" s="71" t="s">
        <v>50</v>
      </c>
      <c r="C3970" s="71" t="s">
        <v>909</v>
      </c>
      <c r="D3970" s="72" t="n">
        <v>0</v>
      </c>
      <c r="E3970" s="71" t="n">
        <v>0</v>
      </c>
      <c r="F3970" s="71" t="n">
        <v>4</v>
      </c>
      <c r="G3970" s="72" t="n">
        <v>75.8</v>
      </c>
      <c r="H3970" s="72" t="n">
        <v>67.26</v>
      </c>
      <c r="I3970" s="71" t="n">
        <f aca="false">IF(B3970&gt;=Settings!$B$23,1,0)</f>
        <v>0</v>
      </c>
      <c r="J3970" s="71" t="n">
        <v>1</v>
      </c>
      <c r="K3970" s="71" t="n">
        <f aca="false">F3970*I3970*J3970</f>
        <v>0</v>
      </c>
      <c r="L3970" s="71" t="n">
        <f aca="false">E3970*I3970*J3970</f>
        <v>0</v>
      </c>
      <c r="M3970" s="72" t="n">
        <f aca="false">G3970*I3970*J3970</f>
        <v>0</v>
      </c>
      <c r="N3970" s="72" t="n">
        <f aca="false">D3970*I3970*J3970</f>
        <v>-0</v>
      </c>
      <c r="O3970" s="71" t="n">
        <f aca="false">F3970*J3970</f>
        <v>4</v>
      </c>
      <c r="P3970" s="71" t="n">
        <f aca="false">E3970*J3970</f>
        <v>0</v>
      </c>
    </row>
    <row r="3971" customFormat="false" ht="15" hidden="false" customHeight="false" outlineLevel="0" collapsed="false">
      <c r="A3971" s="71" t="s">
        <v>63</v>
      </c>
      <c r="B3971" s="71" t="s">
        <v>50</v>
      </c>
      <c r="C3971" s="71" t="s">
        <v>2214</v>
      </c>
      <c r="D3971" s="72" t="n">
        <v>0</v>
      </c>
      <c r="E3971" s="71" t="n">
        <v>0</v>
      </c>
      <c r="F3971" s="71" t="n">
        <v>1</v>
      </c>
      <c r="G3971" s="72" t="n">
        <v>39.95</v>
      </c>
      <c r="H3971" s="72" t="n">
        <v>39.95</v>
      </c>
      <c r="I3971" s="71" t="n">
        <f aca="false">IF(B3971&gt;=Settings!$B$23,1,0)</f>
        <v>0</v>
      </c>
      <c r="J3971" s="71" t="n">
        <v>1</v>
      </c>
      <c r="K3971" s="71" t="n">
        <f aca="false">F3971*I3971*J3971</f>
        <v>0</v>
      </c>
      <c r="L3971" s="71" t="n">
        <f aca="false">E3971*I3971*J3971</f>
        <v>0</v>
      </c>
      <c r="M3971" s="72" t="n">
        <f aca="false">G3971*I3971*J3971</f>
        <v>0</v>
      </c>
      <c r="N3971" s="72" t="n">
        <f aca="false">D3971*I3971*J3971</f>
        <v>-0</v>
      </c>
      <c r="O3971" s="71" t="n">
        <f aca="false">F3971*J3971</f>
        <v>1</v>
      </c>
      <c r="P3971" s="71" t="n">
        <f aca="false">E3971*J3971</f>
        <v>0</v>
      </c>
    </row>
    <row r="3972" customFormat="false" ht="15" hidden="false" customHeight="false" outlineLevel="0" collapsed="false">
      <c r="A3972" s="71" t="s">
        <v>59</v>
      </c>
      <c r="B3972" s="71" t="s">
        <v>50</v>
      </c>
      <c r="C3972" s="71" t="s">
        <v>1190</v>
      </c>
      <c r="D3972" s="72" t="n">
        <v>0</v>
      </c>
      <c r="E3972" s="71" t="n">
        <v>0</v>
      </c>
      <c r="F3972" s="71" t="n">
        <v>1</v>
      </c>
      <c r="G3972" s="72" t="n">
        <v>174.95</v>
      </c>
      <c r="H3972" s="72" t="n">
        <v>174.95</v>
      </c>
      <c r="I3972" s="71" t="n">
        <f aca="false">IF(B3972&gt;=Settings!$B$23,1,0)</f>
        <v>0</v>
      </c>
      <c r="J3972" s="71" t="n">
        <v>1</v>
      </c>
      <c r="K3972" s="71" t="n">
        <f aca="false">F3972*I3972*J3972</f>
        <v>0</v>
      </c>
      <c r="L3972" s="71" t="n">
        <f aca="false">E3972*I3972*J3972</f>
        <v>0</v>
      </c>
      <c r="M3972" s="72" t="n">
        <f aca="false">G3972*I3972*J3972</f>
        <v>0</v>
      </c>
      <c r="N3972" s="72" t="n">
        <f aca="false">D3972*I3972*J3972</f>
        <v>-0</v>
      </c>
      <c r="O3972" s="71" t="n">
        <f aca="false">F3972*J3972</f>
        <v>1</v>
      </c>
      <c r="P3972" s="71" t="n">
        <f aca="false">E3972*J3972</f>
        <v>0</v>
      </c>
    </row>
    <row r="3973" customFormat="false" ht="15" hidden="false" customHeight="false" outlineLevel="0" collapsed="false">
      <c r="A3973" s="71" t="s">
        <v>59</v>
      </c>
      <c r="B3973" s="71" t="s">
        <v>50</v>
      </c>
      <c r="C3973" s="71" t="s">
        <v>963</v>
      </c>
      <c r="D3973" s="72" t="n">
        <v>0</v>
      </c>
      <c r="E3973" s="71" t="n">
        <v>0</v>
      </c>
      <c r="F3973" s="71" t="n">
        <v>2</v>
      </c>
      <c r="G3973" s="72" t="n">
        <v>299.9</v>
      </c>
      <c r="H3973" s="72" t="n">
        <v>299.9</v>
      </c>
      <c r="I3973" s="71" t="n">
        <f aca="false">IF(B3973&gt;=Settings!$B$23,1,0)</f>
        <v>0</v>
      </c>
      <c r="J3973" s="71" t="n">
        <v>1</v>
      </c>
      <c r="K3973" s="71" t="n">
        <f aca="false">F3973*I3973*J3973</f>
        <v>0</v>
      </c>
      <c r="L3973" s="71" t="n">
        <f aca="false">E3973*I3973*J3973</f>
        <v>0</v>
      </c>
      <c r="M3973" s="72" t="n">
        <f aca="false">G3973*I3973*J3973</f>
        <v>0</v>
      </c>
      <c r="N3973" s="72" t="n">
        <f aca="false">D3973*I3973*J3973</f>
        <v>-0</v>
      </c>
      <c r="O3973" s="71" t="n">
        <f aca="false">F3973*J3973</f>
        <v>2</v>
      </c>
      <c r="P3973" s="71" t="n">
        <f aca="false">E3973*J3973</f>
        <v>0</v>
      </c>
    </row>
    <row r="3974" customFormat="false" ht="15" hidden="false" customHeight="false" outlineLevel="0" collapsed="false">
      <c r="A3974" s="71" t="s">
        <v>59</v>
      </c>
      <c r="B3974" s="71" t="s">
        <v>50</v>
      </c>
      <c r="C3974" s="71" t="s">
        <v>1462</v>
      </c>
      <c r="D3974" s="72" t="n">
        <v>0</v>
      </c>
      <c r="E3974" s="71" t="n">
        <v>0</v>
      </c>
      <c r="F3974" s="71" t="n">
        <v>133</v>
      </c>
      <c r="G3974" s="72" t="n">
        <v>6963.35</v>
      </c>
      <c r="H3974" s="72" t="n">
        <v>6963.35</v>
      </c>
      <c r="I3974" s="71" t="n">
        <f aca="false">IF(B3974&gt;=Settings!$B$23,1,0)</f>
        <v>0</v>
      </c>
      <c r="J3974" s="71" t="n">
        <v>1</v>
      </c>
      <c r="K3974" s="71" t="n">
        <f aca="false">F3974*I3974*J3974</f>
        <v>0</v>
      </c>
      <c r="L3974" s="71" t="n">
        <f aca="false">E3974*I3974*J3974</f>
        <v>0</v>
      </c>
      <c r="M3974" s="72" t="n">
        <f aca="false">G3974*I3974*J3974</f>
        <v>0</v>
      </c>
      <c r="N3974" s="72" t="n">
        <f aca="false">D3974*I3974*J3974</f>
        <v>-0</v>
      </c>
      <c r="O3974" s="71" t="n">
        <f aca="false">F3974*J3974</f>
        <v>133</v>
      </c>
      <c r="P3974" s="71" t="n">
        <f aca="false">E3974*J3974</f>
        <v>0</v>
      </c>
    </row>
    <row r="3975" customFormat="false" ht="15" hidden="false" customHeight="false" outlineLevel="0" collapsed="false">
      <c r="A3975" s="71" t="s">
        <v>59</v>
      </c>
      <c r="B3975" s="71" t="s">
        <v>50</v>
      </c>
      <c r="C3975" s="71" t="s">
        <v>1311</v>
      </c>
      <c r="D3975" s="72" t="n">
        <v>0</v>
      </c>
      <c r="E3975" s="71" t="n">
        <v>0</v>
      </c>
      <c r="F3975" s="71" t="n">
        <v>2</v>
      </c>
      <c r="G3975" s="72" t="n">
        <v>239.9</v>
      </c>
      <c r="H3975" s="72" t="n">
        <v>239.9</v>
      </c>
      <c r="I3975" s="71" t="n">
        <f aca="false">IF(B3975&gt;=Settings!$B$23,1,0)</f>
        <v>0</v>
      </c>
      <c r="J3975" s="71" t="n">
        <v>1</v>
      </c>
      <c r="K3975" s="71" t="n">
        <f aca="false">F3975*I3975*J3975</f>
        <v>0</v>
      </c>
      <c r="L3975" s="71" t="n">
        <f aca="false">E3975*I3975*J3975</f>
        <v>0</v>
      </c>
      <c r="M3975" s="72" t="n">
        <f aca="false">G3975*I3975*J3975</f>
        <v>0</v>
      </c>
      <c r="N3975" s="72" t="n">
        <f aca="false">D3975*I3975*J3975</f>
        <v>-0</v>
      </c>
      <c r="O3975" s="71" t="n">
        <f aca="false">F3975*J3975</f>
        <v>2</v>
      </c>
      <c r="P3975" s="71" t="n">
        <f aca="false">E3975*J3975</f>
        <v>0</v>
      </c>
    </row>
    <row r="3976" customFormat="false" ht="15" hidden="false" customHeight="false" outlineLevel="0" collapsed="false">
      <c r="A3976" s="71" t="s">
        <v>59</v>
      </c>
      <c r="B3976" s="71" t="s">
        <v>50</v>
      </c>
      <c r="C3976" s="71" t="s">
        <v>2139</v>
      </c>
      <c r="D3976" s="72" t="n">
        <v>0</v>
      </c>
      <c r="E3976" s="71" t="n">
        <v>0</v>
      </c>
      <c r="F3976" s="71" t="n">
        <v>19</v>
      </c>
      <c r="G3976" s="72" t="n">
        <v>1762.945</v>
      </c>
      <c r="H3976" s="72" t="n">
        <v>1762.945</v>
      </c>
      <c r="I3976" s="71" t="n">
        <f aca="false">IF(B3976&gt;=Settings!$B$23,1,0)</f>
        <v>0</v>
      </c>
      <c r="J3976" s="71" t="n">
        <v>1</v>
      </c>
      <c r="K3976" s="71" t="n">
        <f aca="false">F3976*I3976*J3976</f>
        <v>0</v>
      </c>
      <c r="L3976" s="71" t="n">
        <f aca="false">E3976*I3976*J3976</f>
        <v>0</v>
      </c>
      <c r="M3976" s="72" t="n">
        <f aca="false">G3976*I3976*J3976</f>
        <v>0</v>
      </c>
      <c r="N3976" s="72" t="n">
        <f aca="false">D3976*I3976*J3976</f>
        <v>-0</v>
      </c>
      <c r="O3976" s="71" t="n">
        <f aca="false">F3976*J3976</f>
        <v>19</v>
      </c>
      <c r="P3976" s="71" t="n">
        <f aca="false">E3976*J3976</f>
        <v>0</v>
      </c>
    </row>
    <row r="3977" customFormat="false" ht="15" hidden="false" customHeight="false" outlineLevel="0" collapsed="false">
      <c r="A3977" s="71" t="s">
        <v>63</v>
      </c>
      <c r="B3977" s="71" t="s">
        <v>50</v>
      </c>
      <c r="C3977" s="71" t="s">
        <v>2215</v>
      </c>
      <c r="D3977" s="72" t="n">
        <v>0</v>
      </c>
      <c r="E3977" s="71" t="n">
        <v>0</v>
      </c>
      <c r="F3977" s="71" t="n">
        <v>3</v>
      </c>
      <c r="G3977" s="72" t="n">
        <v>389.85</v>
      </c>
      <c r="H3977" s="72" t="n">
        <v>389.85</v>
      </c>
      <c r="I3977" s="71" t="n">
        <f aca="false">IF(B3977&gt;=Settings!$B$23,1,0)</f>
        <v>0</v>
      </c>
      <c r="J3977" s="71" t="n">
        <v>1</v>
      </c>
      <c r="K3977" s="71" t="n">
        <f aca="false">F3977*I3977*J3977</f>
        <v>0</v>
      </c>
      <c r="L3977" s="71" t="n">
        <f aca="false">E3977*I3977*J3977</f>
        <v>0</v>
      </c>
      <c r="M3977" s="72" t="n">
        <f aca="false">G3977*I3977*J3977</f>
        <v>0</v>
      </c>
      <c r="N3977" s="72" t="n">
        <f aca="false">D3977*I3977*J3977</f>
        <v>-0</v>
      </c>
      <c r="O3977" s="71" t="n">
        <f aca="false">F3977*J3977</f>
        <v>3</v>
      </c>
      <c r="P3977" s="71" t="n">
        <f aca="false">E3977*J3977</f>
        <v>0</v>
      </c>
    </row>
    <row r="3978" customFormat="false" ht="15" hidden="false" customHeight="false" outlineLevel="0" collapsed="false">
      <c r="A3978" s="71" t="s">
        <v>62</v>
      </c>
      <c r="B3978" s="71" t="s">
        <v>50</v>
      </c>
      <c r="C3978" s="71" t="s">
        <v>119</v>
      </c>
      <c r="D3978" s="72" t="n">
        <v>236.18</v>
      </c>
      <c r="E3978" s="71" t="n">
        <v>3</v>
      </c>
      <c r="F3978" s="71" t="n">
        <v>172</v>
      </c>
      <c r="G3978" s="72" t="n">
        <v>15862.4</v>
      </c>
      <c r="H3978" s="72" t="n">
        <v>15077.33</v>
      </c>
      <c r="I3978" s="71" t="n">
        <f aca="false">IF(B3978&gt;=Settings!$B$23,1,0)</f>
        <v>0</v>
      </c>
      <c r="J3978" s="71" t="n">
        <v>1</v>
      </c>
      <c r="K3978" s="71" t="n">
        <f aca="false">F3978*I3978*J3978</f>
        <v>0</v>
      </c>
      <c r="L3978" s="71" t="n">
        <f aca="false">E3978*I3978*J3978</f>
        <v>0</v>
      </c>
      <c r="M3978" s="72" t="n">
        <f aca="false">G3978*I3978*J3978</f>
        <v>0</v>
      </c>
      <c r="N3978" s="72" t="n">
        <f aca="false">D3978*I3978*J3978</f>
        <v>0</v>
      </c>
      <c r="O3978" s="71" t="n">
        <f aca="false">F3978*J3978</f>
        <v>172</v>
      </c>
      <c r="P3978" s="71" t="n">
        <f aca="false">E3978*J3978</f>
        <v>3</v>
      </c>
    </row>
    <row r="3979" customFormat="false" ht="15" hidden="false" customHeight="false" outlineLevel="0" collapsed="false">
      <c r="A3979" s="71" t="s">
        <v>59</v>
      </c>
      <c r="B3979" s="71" t="s">
        <v>50</v>
      </c>
      <c r="C3979" s="71" t="s">
        <v>858</v>
      </c>
      <c r="D3979" s="72" t="n">
        <v>0</v>
      </c>
      <c r="E3979" s="71" t="n">
        <v>0</v>
      </c>
      <c r="F3979" s="71" t="n">
        <v>16</v>
      </c>
      <c r="G3979" s="72" t="n">
        <v>1591.2</v>
      </c>
      <c r="H3979" s="72" t="n">
        <v>1591.2</v>
      </c>
      <c r="I3979" s="71" t="n">
        <f aca="false">IF(B3979&gt;=Settings!$B$23,1,0)</f>
        <v>0</v>
      </c>
      <c r="J3979" s="71" t="n">
        <v>1</v>
      </c>
      <c r="K3979" s="71" t="n">
        <f aca="false">F3979*I3979*J3979</f>
        <v>0</v>
      </c>
      <c r="L3979" s="71" t="n">
        <f aca="false">E3979*I3979*J3979</f>
        <v>0</v>
      </c>
      <c r="M3979" s="72" t="n">
        <f aca="false">G3979*I3979*J3979</f>
        <v>0</v>
      </c>
      <c r="N3979" s="72" t="n">
        <f aca="false">D3979*I3979*J3979</f>
        <v>-0</v>
      </c>
      <c r="O3979" s="71" t="n">
        <f aca="false">F3979*J3979</f>
        <v>16</v>
      </c>
      <c r="P3979" s="71" t="n">
        <f aca="false">E3979*J3979</f>
        <v>0</v>
      </c>
    </row>
    <row r="3980" customFormat="false" ht="15" hidden="false" customHeight="false" outlineLevel="0" collapsed="false">
      <c r="A3980" s="71" t="s">
        <v>61</v>
      </c>
      <c r="B3980" s="71" t="s">
        <v>50</v>
      </c>
      <c r="C3980" s="71" t="s">
        <v>984</v>
      </c>
      <c r="D3980" s="72" t="n">
        <v>0</v>
      </c>
      <c r="E3980" s="71" t="n">
        <v>0</v>
      </c>
      <c r="F3980" s="71" t="n">
        <v>1</v>
      </c>
      <c r="G3980" s="72" t="n">
        <v>225.41</v>
      </c>
      <c r="H3980" s="72" t="n">
        <v>225.41</v>
      </c>
      <c r="I3980" s="71" t="n">
        <f aca="false">IF(B3980&gt;=Settings!$B$23,1,0)</f>
        <v>0</v>
      </c>
      <c r="J3980" s="71" t="n">
        <v>1</v>
      </c>
      <c r="K3980" s="71" t="n">
        <f aca="false">F3980*I3980*J3980</f>
        <v>0</v>
      </c>
      <c r="L3980" s="71" t="n">
        <f aca="false">E3980*I3980*J3980</f>
        <v>0</v>
      </c>
      <c r="M3980" s="72" t="n">
        <f aca="false">G3980*I3980*J3980</f>
        <v>0</v>
      </c>
      <c r="N3980" s="72" t="n">
        <f aca="false">D3980*I3980*J3980</f>
        <v>-0</v>
      </c>
      <c r="O3980" s="71" t="n">
        <f aca="false">F3980*J3980</f>
        <v>1</v>
      </c>
      <c r="P3980" s="71" t="n">
        <f aca="false">E3980*J3980</f>
        <v>0</v>
      </c>
    </row>
    <row r="3981" customFormat="false" ht="15" hidden="false" customHeight="false" outlineLevel="0" collapsed="false">
      <c r="A3981" s="71" t="s">
        <v>59</v>
      </c>
      <c r="B3981" s="71" t="s">
        <v>50</v>
      </c>
      <c r="C3981" s="71" t="s">
        <v>864</v>
      </c>
      <c r="D3981" s="72" t="n">
        <v>0</v>
      </c>
      <c r="E3981" s="71" t="n">
        <v>0</v>
      </c>
      <c r="F3981" s="71" t="n">
        <v>42</v>
      </c>
      <c r="G3981" s="72" t="n">
        <v>0</v>
      </c>
      <c r="H3981" s="72" t="n">
        <v>0</v>
      </c>
      <c r="I3981" s="71" t="n">
        <f aca="false">IF(B3981&gt;=Settings!$B$23,1,0)</f>
        <v>0</v>
      </c>
      <c r="J3981" s="71" t="n">
        <v>0</v>
      </c>
      <c r="K3981" s="71" t="n">
        <f aca="false">F3981*I3981*J3981</f>
        <v>0</v>
      </c>
      <c r="L3981" s="71" t="n">
        <f aca="false">E3981*I3981*J3981</f>
        <v>0</v>
      </c>
      <c r="M3981" s="72" t="n">
        <f aca="false">G3981*I3981*J3981</f>
        <v>0</v>
      </c>
      <c r="N3981" s="72" t="n">
        <f aca="false">D3981*I3981*J3981</f>
        <v>-0</v>
      </c>
      <c r="O3981" s="71" t="n">
        <f aca="false">F3981*J3981</f>
        <v>0</v>
      </c>
      <c r="P3981" s="71" t="n">
        <f aca="false">E3981*J3981</f>
        <v>0</v>
      </c>
    </row>
    <row r="3982" customFormat="false" ht="15" hidden="false" customHeight="false" outlineLevel="0" collapsed="false">
      <c r="A3982" s="71" t="s">
        <v>63</v>
      </c>
      <c r="B3982" s="71" t="s">
        <v>50</v>
      </c>
      <c r="C3982" s="71" t="s">
        <v>182</v>
      </c>
      <c r="D3982" s="72" t="n">
        <v>129.95</v>
      </c>
      <c r="E3982" s="71" t="n">
        <v>1</v>
      </c>
      <c r="F3982" s="71" t="n">
        <v>10</v>
      </c>
      <c r="G3982" s="72" t="n">
        <v>1299.5</v>
      </c>
      <c r="H3982" s="72" t="n">
        <v>1169.55</v>
      </c>
      <c r="I3982" s="71" t="n">
        <f aca="false">IF(B3982&gt;=Settings!$B$23,1,0)</f>
        <v>0</v>
      </c>
      <c r="J3982" s="71" t="n">
        <v>1</v>
      </c>
      <c r="K3982" s="71" t="n">
        <f aca="false">F3982*I3982*J3982</f>
        <v>0</v>
      </c>
      <c r="L3982" s="71" t="n">
        <f aca="false">E3982*I3982*J3982</f>
        <v>0</v>
      </c>
      <c r="M3982" s="72" t="n">
        <f aca="false">G3982*I3982*J3982</f>
        <v>0</v>
      </c>
      <c r="N3982" s="72" t="n">
        <f aca="false">D3982*I3982*J3982</f>
        <v>0</v>
      </c>
      <c r="O3982" s="71" t="n">
        <f aca="false">F3982*J3982</f>
        <v>10</v>
      </c>
      <c r="P3982" s="71" t="n">
        <f aca="false">E3982*J3982</f>
        <v>1</v>
      </c>
    </row>
    <row r="3983" customFormat="false" ht="15" hidden="false" customHeight="false" outlineLevel="0" collapsed="false">
      <c r="A3983" s="71" t="s">
        <v>61</v>
      </c>
      <c r="B3983" s="71" t="s">
        <v>50</v>
      </c>
      <c r="C3983" s="71" t="s">
        <v>1274</v>
      </c>
      <c r="D3983" s="72" t="n">
        <v>0</v>
      </c>
      <c r="E3983" s="71" t="n">
        <v>0</v>
      </c>
      <c r="F3983" s="71" t="n">
        <v>5</v>
      </c>
      <c r="G3983" s="72" t="n">
        <v>440.88</v>
      </c>
      <c r="H3983" s="72" t="n">
        <v>413.28</v>
      </c>
      <c r="I3983" s="71" t="n">
        <f aca="false">IF(B3983&gt;=Settings!$B$23,1,0)</f>
        <v>0</v>
      </c>
      <c r="J3983" s="71" t="n">
        <v>1</v>
      </c>
      <c r="K3983" s="71" t="n">
        <f aca="false">F3983*I3983*J3983</f>
        <v>0</v>
      </c>
      <c r="L3983" s="71" t="n">
        <f aca="false">E3983*I3983*J3983</f>
        <v>0</v>
      </c>
      <c r="M3983" s="72" t="n">
        <f aca="false">G3983*I3983*J3983</f>
        <v>0</v>
      </c>
      <c r="N3983" s="72" t="n">
        <f aca="false">D3983*I3983*J3983</f>
        <v>-0</v>
      </c>
      <c r="O3983" s="71" t="n">
        <f aca="false">F3983*J3983</f>
        <v>5</v>
      </c>
      <c r="P3983" s="71" t="n">
        <f aca="false">E3983*J3983</f>
        <v>0</v>
      </c>
    </row>
    <row r="3984" customFormat="false" ht="15" hidden="false" customHeight="false" outlineLevel="0" collapsed="false">
      <c r="A3984" s="71" t="s">
        <v>60</v>
      </c>
      <c r="B3984" s="71" t="s">
        <v>50</v>
      </c>
      <c r="C3984" s="71" t="s">
        <v>360</v>
      </c>
      <c r="D3984" s="72" t="n">
        <v>60.69</v>
      </c>
      <c r="E3984" s="71" t="n">
        <v>7</v>
      </c>
      <c r="F3984" s="71" t="n">
        <v>118</v>
      </c>
      <c r="G3984" s="72" t="n">
        <v>1174.1</v>
      </c>
      <c r="H3984" s="72" t="n">
        <v>989.27</v>
      </c>
      <c r="I3984" s="71" t="n">
        <f aca="false">IF(B3984&gt;=Settings!$B$23,1,0)</f>
        <v>0</v>
      </c>
      <c r="J3984" s="71" t="n">
        <v>1</v>
      </c>
      <c r="K3984" s="71" t="n">
        <f aca="false">F3984*I3984*J3984</f>
        <v>0</v>
      </c>
      <c r="L3984" s="71" t="n">
        <f aca="false">E3984*I3984*J3984</f>
        <v>0</v>
      </c>
      <c r="M3984" s="72" t="n">
        <f aca="false">G3984*I3984*J3984</f>
        <v>0</v>
      </c>
      <c r="N3984" s="72" t="n">
        <f aca="false">D3984*I3984*J3984</f>
        <v>0</v>
      </c>
      <c r="O3984" s="71" t="n">
        <f aca="false">F3984*J3984</f>
        <v>118</v>
      </c>
      <c r="P3984" s="71" t="n">
        <f aca="false">E3984*J3984</f>
        <v>7</v>
      </c>
    </row>
    <row r="3985" customFormat="false" ht="15" hidden="false" customHeight="false" outlineLevel="0" collapsed="false">
      <c r="A3985" s="71" t="s">
        <v>59</v>
      </c>
      <c r="B3985" s="71" t="s">
        <v>50</v>
      </c>
      <c r="C3985" s="71" t="s">
        <v>1043</v>
      </c>
      <c r="D3985" s="72" t="n">
        <v>0</v>
      </c>
      <c r="E3985" s="71" t="n">
        <v>0</v>
      </c>
      <c r="F3985" s="71" t="n">
        <v>22</v>
      </c>
      <c r="G3985" s="72" t="n">
        <v>1713.665</v>
      </c>
      <c r="H3985" s="72" t="n">
        <v>1713.665</v>
      </c>
      <c r="I3985" s="71" t="n">
        <f aca="false">IF(B3985&gt;=Settings!$B$23,1,0)</f>
        <v>0</v>
      </c>
      <c r="J3985" s="71" t="n">
        <v>1</v>
      </c>
      <c r="K3985" s="71" t="n">
        <f aca="false">F3985*I3985*J3985</f>
        <v>0</v>
      </c>
      <c r="L3985" s="71" t="n">
        <f aca="false">E3985*I3985*J3985</f>
        <v>0</v>
      </c>
      <c r="M3985" s="72" t="n">
        <f aca="false">G3985*I3985*J3985</f>
        <v>0</v>
      </c>
      <c r="N3985" s="72" t="n">
        <f aca="false">D3985*I3985*J3985</f>
        <v>-0</v>
      </c>
      <c r="O3985" s="71" t="n">
        <f aca="false">F3985*J3985</f>
        <v>22</v>
      </c>
      <c r="P3985" s="71" t="n">
        <f aca="false">E3985*J3985</f>
        <v>0</v>
      </c>
    </row>
    <row r="3986" customFormat="false" ht="15" hidden="false" customHeight="false" outlineLevel="0" collapsed="false">
      <c r="A3986" s="71" t="s">
        <v>59</v>
      </c>
      <c r="B3986" s="71" t="s">
        <v>50</v>
      </c>
      <c r="C3986" s="71" t="s">
        <v>1296</v>
      </c>
      <c r="D3986" s="72" t="n">
        <v>0</v>
      </c>
      <c r="E3986" s="71" t="n">
        <v>0</v>
      </c>
      <c r="F3986" s="71" t="n">
        <v>206</v>
      </c>
      <c r="G3986" s="72" t="n">
        <v>4808.168</v>
      </c>
      <c r="H3986" s="72" t="n">
        <v>4808.168</v>
      </c>
      <c r="I3986" s="71" t="n">
        <f aca="false">IF(B3986&gt;=Settings!$B$23,1,0)</f>
        <v>0</v>
      </c>
      <c r="J3986" s="71" t="n">
        <v>1</v>
      </c>
      <c r="K3986" s="71" t="n">
        <f aca="false">F3986*I3986*J3986</f>
        <v>0</v>
      </c>
      <c r="L3986" s="71" t="n">
        <f aca="false">E3986*I3986*J3986</f>
        <v>0</v>
      </c>
      <c r="M3986" s="72" t="n">
        <f aca="false">G3986*I3986*J3986</f>
        <v>0</v>
      </c>
      <c r="N3986" s="72" t="n">
        <f aca="false">D3986*I3986*J3986</f>
        <v>-0</v>
      </c>
      <c r="O3986" s="71" t="n">
        <f aca="false">F3986*J3986</f>
        <v>206</v>
      </c>
      <c r="P3986" s="71" t="n">
        <f aca="false">E3986*J3986</f>
        <v>0</v>
      </c>
    </row>
    <row r="3987" customFormat="false" ht="15" hidden="false" customHeight="false" outlineLevel="0" collapsed="false">
      <c r="A3987" s="71" t="s">
        <v>59</v>
      </c>
      <c r="B3987" s="71" t="s">
        <v>50</v>
      </c>
      <c r="C3987" s="71" t="s">
        <v>1046</v>
      </c>
      <c r="D3987" s="72" t="n">
        <v>0</v>
      </c>
      <c r="E3987" s="71" t="n">
        <v>0</v>
      </c>
      <c r="F3987" s="71" t="n">
        <v>5</v>
      </c>
      <c r="G3987" s="72" t="n">
        <v>619.75</v>
      </c>
      <c r="H3987" s="72" t="n">
        <v>619.75</v>
      </c>
      <c r="I3987" s="71" t="n">
        <f aca="false">IF(B3987&gt;=Settings!$B$23,1,0)</f>
        <v>0</v>
      </c>
      <c r="J3987" s="71" t="n">
        <v>1</v>
      </c>
      <c r="K3987" s="71" t="n">
        <f aca="false">F3987*I3987*J3987</f>
        <v>0</v>
      </c>
      <c r="L3987" s="71" t="n">
        <f aca="false">E3987*I3987*J3987</f>
        <v>0</v>
      </c>
      <c r="M3987" s="72" t="n">
        <f aca="false">G3987*I3987*J3987</f>
        <v>0</v>
      </c>
      <c r="N3987" s="72" t="n">
        <f aca="false">D3987*I3987*J3987</f>
        <v>-0</v>
      </c>
      <c r="O3987" s="71" t="n">
        <f aca="false">F3987*J3987</f>
        <v>5</v>
      </c>
      <c r="P3987" s="71" t="n">
        <f aca="false">E3987*J3987</f>
        <v>0</v>
      </c>
    </row>
    <row r="3988" customFormat="false" ht="15" hidden="false" customHeight="false" outlineLevel="0" collapsed="false">
      <c r="A3988" s="71" t="s">
        <v>61</v>
      </c>
      <c r="B3988" s="71" t="s">
        <v>50</v>
      </c>
      <c r="C3988" s="71" t="s">
        <v>1414</v>
      </c>
      <c r="D3988" s="72" t="n">
        <v>0</v>
      </c>
      <c r="E3988" s="71" t="n">
        <v>0</v>
      </c>
      <c r="F3988" s="71" t="n">
        <v>1</v>
      </c>
      <c r="G3988" s="72" t="n">
        <v>68.14</v>
      </c>
      <c r="H3988" s="72" t="n">
        <v>68.14</v>
      </c>
      <c r="I3988" s="71" t="n">
        <f aca="false">IF(B3988&gt;=Settings!$B$23,1,0)</f>
        <v>0</v>
      </c>
      <c r="J3988" s="71" t="n">
        <v>1</v>
      </c>
      <c r="K3988" s="71" t="n">
        <f aca="false">F3988*I3988*J3988</f>
        <v>0</v>
      </c>
      <c r="L3988" s="71" t="n">
        <f aca="false">E3988*I3988*J3988</f>
        <v>0</v>
      </c>
      <c r="M3988" s="72" t="n">
        <f aca="false">G3988*I3988*J3988</f>
        <v>0</v>
      </c>
      <c r="N3988" s="72" t="n">
        <f aca="false">D3988*I3988*J3988</f>
        <v>-0</v>
      </c>
      <c r="O3988" s="71" t="n">
        <f aca="false">F3988*J3988</f>
        <v>1</v>
      </c>
      <c r="P3988" s="71" t="n">
        <f aca="false">E3988*J3988</f>
        <v>0</v>
      </c>
    </row>
    <row r="3989" customFormat="false" ht="15" hidden="false" customHeight="false" outlineLevel="0" collapsed="false">
      <c r="A3989" s="71" t="s">
        <v>59</v>
      </c>
      <c r="B3989" s="71" t="s">
        <v>50</v>
      </c>
      <c r="C3989" s="71" t="s">
        <v>1386</v>
      </c>
      <c r="D3989" s="72" t="n">
        <v>0</v>
      </c>
      <c r="E3989" s="71" t="n">
        <v>0</v>
      </c>
      <c r="F3989" s="71" t="n">
        <v>2</v>
      </c>
      <c r="G3989" s="72" t="n">
        <v>179.7</v>
      </c>
      <c r="H3989" s="72" t="n">
        <v>179.7</v>
      </c>
      <c r="I3989" s="71" t="n">
        <f aca="false">IF(B3989&gt;=Settings!$B$23,1,0)</f>
        <v>0</v>
      </c>
      <c r="J3989" s="71" t="n">
        <v>1</v>
      </c>
      <c r="K3989" s="71" t="n">
        <f aca="false">F3989*I3989*J3989</f>
        <v>0</v>
      </c>
      <c r="L3989" s="71" t="n">
        <f aca="false">E3989*I3989*J3989</f>
        <v>0</v>
      </c>
      <c r="M3989" s="72" t="n">
        <f aca="false">G3989*I3989*J3989</f>
        <v>0</v>
      </c>
      <c r="N3989" s="72" t="n">
        <f aca="false">D3989*I3989*J3989</f>
        <v>-0</v>
      </c>
      <c r="O3989" s="71" t="n">
        <f aca="false">F3989*J3989</f>
        <v>2</v>
      </c>
      <c r="P3989" s="71" t="n">
        <f aca="false">E3989*J3989</f>
        <v>0</v>
      </c>
    </row>
    <row r="3990" customFormat="false" ht="15" hidden="false" customHeight="false" outlineLevel="0" collapsed="false">
      <c r="A3990" s="71" t="s">
        <v>63</v>
      </c>
      <c r="B3990" s="71" t="s">
        <v>50</v>
      </c>
      <c r="C3990" s="71" t="s">
        <v>2216</v>
      </c>
      <c r="D3990" s="72" t="n">
        <v>0</v>
      </c>
      <c r="E3990" s="71" t="n">
        <v>0</v>
      </c>
      <c r="F3990" s="71" t="n">
        <v>1</v>
      </c>
      <c r="G3990" s="72" t="n">
        <v>44.95</v>
      </c>
      <c r="H3990" s="72" t="n">
        <v>44.95</v>
      </c>
      <c r="I3990" s="71" t="n">
        <f aca="false">IF(B3990&gt;=Settings!$B$23,1,0)</f>
        <v>0</v>
      </c>
      <c r="J3990" s="71" t="n">
        <v>1</v>
      </c>
      <c r="K3990" s="71" t="n">
        <f aca="false">F3990*I3990*J3990</f>
        <v>0</v>
      </c>
      <c r="L3990" s="71" t="n">
        <f aca="false">E3990*I3990*J3990</f>
        <v>0</v>
      </c>
      <c r="M3990" s="72" t="n">
        <f aca="false">G3990*I3990*J3990</f>
        <v>0</v>
      </c>
      <c r="N3990" s="72" t="n">
        <f aca="false">D3990*I3990*J3990</f>
        <v>-0</v>
      </c>
      <c r="O3990" s="71" t="n">
        <f aca="false">F3990*J3990</f>
        <v>1</v>
      </c>
      <c r="P3990" s="71" t="n">
        <f aca="false">E3990*J3990</f>
        <v>0</v>
      </c>
    </row>
    <row r="3991" customFormat="false" ht="15" hidden="false" customHeight="false" outlineLevel="0" collapsed="false">
      <c r="A3991" s="71" t="s">
        <v>59</v>
      </c>
      <c r="B3991" s="71" t="s">
        <v>50</v>
      </c>
      <c r="C3991" s="71" t="s">
        <v>1078</v>
      </c>
      <c r="D3991" s="72" t="n">
        <v>0</v>
      </c>
      <c r="E3991" s="71" t="n">
        <v>0</v>
      </c>
      <c r="F3991" s="71" t="n">
        <v>1</v>
      </c>
      <c r="G3991" s="72" t="n">
        <v>94.95</v>
      </c>
      <c r="H3991" s="72" t="n">
        <v>94.95</v>
      </c>
      <c r="I3991" s="71" t="n">
        <f aca="false">IF(B3991&gt;=Settings!$B$23,1,0)</f>
        <v>0</v>
      </c>
      <c r="J3991" s="71" t="n">
        <v>1</v>
      </c>
      <c r="K3991" s="71" t="n">
        <f aca="false">F3991*I3991*J3991</f>
        <v>0</v>
      </c>
      <c r="L3991" s="71" t="n">
        <f aca="false">E3991*I3991*J3991</f>
        <v>0</v>
      </c>
      <c r="M3991" s="72" t="n">
        <f aca="false">G3991*I3991*J3991</f>
        <v>0</v>
      </c>
      <c r="N3991" s="72" t="n">
        <f aca="false">D3991*I3991*J3991</f>
        <v>-0</v>
      </c>
      <c r="O3991" s="71" t="n">
        <f aca="false">F3991*J3991</f>
        <v>1</v>
      </c>
      <c r="P3991" s="71" t="n">
        <f aca="false">E3991*J3991</f>
        <v>0</v>
      </c>
    </row>
    <row r="3992" customFormat="false" ht="15" hidden="false" customHeight="false" outlineLevel="0" collapsed="false">
      <c r="A3992" s="71" t="s">
        <v>63</v>
      </c>
      <c r="B3992" s="71" t="s">
        <v>50</v>
      </c>
      <c r="C3992" s="71" t="s">
        <v>2217</v>
      </c>
      <c r="D3992" s="72" t="n">
        <v>0</v>
      </c>
      <c r="E3992" s="71" t="n">
        <v>0</v>
      </c>
      <c r="F3992" s="71" t="n">
        <v>4</v>
      </c>
      <c r="G3992" s="72" t="n">
        <v>119.8</v>
      </c>
      <c r="H3992" s="72" t="n">
        <v>119.8</v>
      </c>
      <c r="I3992" s="71" t="n">
        <f aca="false">IF(B3992&gt;=Settings!$B$23,1,0)</f>
        <v>0</v>
      </c>
      <c r="J3992" s="71" t="n">
        <v>1</v>
      </c>
      <c r="K3992" s="71" t="n">
        <f aca="false">F3992*I3992*J3992</f>
        <v>0</v>
      </c>
      <c r="L3992" s="71" t="n">
        <f aca="false">E3992*I3992*J3992</f>
        <v>0</v>
      </c>
      <c r="M3992" s="72" t="n">
        <f aca="false">G3992*I3992*J3992</f>
        <v>0</v>
      </c>
      <c r="N3992" s="72" t="n">
        <f aca="false">D3992*I3992*J3992</f>
        <v>-0</v>
      </c>
      <c r="O3992" s="71" t="n">
        <f aca="false">F3992*J3992</f>
        <v>4</v>
      </c>
      <c r="P3992" s="71" t="n">
        <f aca="false">E3992*J3992</f>
        <v>0</v>
      </c>
    </row>
    <row r="3993" customFormat="false" ht="15" hidden="false" customHeight="false" outlineLevel="0" collapsed="false">
      <c r="A3993" s="71" t="s">
        <v>63</v>
      </c>
      <c r="B3993" s="71" t="s">
        <v>50</v>
      </c>
      <c r="C3993" s="71" t="s">
        <v>2218</v>
      </c>
      <c r="D3993" s="72" t="n">
        <v>0</v>
      </c>
      <c r="E3993" s="71" t="n">
        <v>0</v>
      </c>
      <c r="F3993" s="71" t="n">
        <v>3</v>
      </c>
      <c r="G3993" s="72" t="n">
        <v>164.85</v>
      </c>
      <c r="H3993" s="72" t="n">
        <v>164.85</v>
      </c>
      <c r="I3993" s="71" t="n">
        <f aca="false">IF(B3993&gt;=Settings!$B$23,1,0)</f>
        <v>0</v>
      </c>
      <c r="J3993" s="71" t="n">
        <v>1</v>
      </c>
      <c r="K3993" s="71" t="n">
        <f aca="false">F3993*I3993*J3993</f>
        <v>0</v>
      </c>
      <c r="L3993" s="71" t="n">
        <f aca="false">E3993*I3993*J3993</f>
        <v>0</v>
      </c>
      <c r="M3993" s="72" t="n">
        <f aca="false">G3993*I3993*J3993</f>
        <v>0</v>
      </c>
      <c r="N3993" s="72" t="n">
        <f aca="false">D3993*I3993*J3993</f>
        <v>-0</v>
      </c>
      <c r="O3993" s="71" t="n">
        <f aca="false">F3993*J3993</f>
        <v>3</v>
      </c>
      <c r="P3993" s="71" t="n">
        <f aca="false">E3993*J3993</f>
        <v>0</v>
      </c>
    </row>
    <row r="3994" customFormat="false" ht="15" hidden="false" customHeight="false" outlineLevel="0" collapsed="false">
      <c r="A3994" s="71" t="s">
        <v>62</v>
      </c>
      <c r="B3994" s="71" t="s">
        <v>50</v>
      </c>
      <c r="C3994" s="71" t="s">
        <v>1287</v>
      </c>
      <c r="D3994" s="72" t="n">
        <v>0</v>
      </c>
      <c r="E3994" s="71" t="n">
        <v>0</v>
      </c>
      <c r="F3994" s="71" t="n">
        <v>3</v>
      </c>
      <c r="G3994" s="72" t="n">
        <v>374.85</v>
      </c>
      <c r="H3994" s="72" t="n">
        <v>374.85</v>
      </c>
      <c r="I3994" s="71" t="n">
        <f aca="false">IF(B3994&gt;=Settings!$B$23,1,0)</f>
        <v>0</v>
      </c>
      <c r="J3994" s="71" t="n">
        <v>1</v>
      </c>
      <c r="K3994" s="71" t="n">
        <f aca="false">F3994*I3994*J3994</f>
        <v>0</v>
      </c>
      <c r="L3994" s="71" t="n">
        <f aca="false">E3994*I3994*J3994</f>
        <v>0</v>
      </c>
      <c r="M3994" s="72" t="n">
        <f aca="false">G3994*I3994*J3994</f>
        <v>0</v>
      </c>
      <c r="N3994" s="72" t="n">
        <f aca="false">D3994*I3994*J3994</f>
        <v>-0</v>
      </c>
      <c r="O3994" s="71" t="n">
        <f aca="false">F3994*J3994</f>
        <v>3</v>
      </c>
      <c r="P3994" s="71" t="n">
        <f aca="false">E3994*J3994</f>
        <v>0</v>
      </c>
    </row>
    <row r="3995" customFormat="false" ht="15" hidden="false" customHeight="false" outlineLevel="0" collapsed="false">
      <c r="A3995" s="71" t="s">
        <v>59</v>
      </c>
      <c r="B3995" s="71" t="s">
        <v>50</v>
      </c>
      <c r="C3995" s="71" t="s">
        <v>2219</v>
      </c>
      <c r="D3995" s="72" t="n">
        <v>0</v>
      </c>
      <c r="E3995" s="71" t="n">
        <v>0</v>
      </c>
      <c r="F3995" s="71" t="n">
        <v>2</v>
      </c>
      <c r="G3995" s="72" t="n">
        <v>9.9</v>
      </c>
      <c r="H3995" s="72" t="n">
        <v>9.9</v>
      </c>
      <c r="I3995" s="71" t="n">
        <f aca="false">IF(B3995&gt;=Settings!$B$23,1,0)</f>
        <v>0</v>
      </c>
      <c r="J3995" s="71" t="n">
        <v>1</v>
      </c>
      <c r="K3995" s="71" t="n">
        <f aca="false">F3995*I3995*J3995</f>
        <v>0</v>
      </c>
      <c r="L3995" s="71" t="n">
        <f aca="false">E3995*I3995*J3995</f>
        <v>0</v>
      </c>
      <c r="M3995" s="72" t="n">
        <f aca="false">G3995*I3995*J3995</f>
        <v>0</v>
      </c>
      <c r="N3995" s="72" t="n">
        <f aca="false">D3995*I3995*J3995</f>
        <v>-0</v>
      </c>
      <c r="O3995" s="71" t="n">
        <f aca="false">F3995*J3995</f>
        <v>2</v>
      </c>
      <c r="P3995" s="71" t="n">
        <f aca="false">E3995*J3995</f>
        <v>0</v>
      </c>
    </row>
    <row r="3996" customFormat="false" ht="15" hidden="false" customHeight="false" outlineLevel="0" collapsed="false">
      <c r="A3996" s="71" t="s">
        <v>62</v>
      </c>
      <c r="B3996" s="71" t="s">
        <v>50</v>
      </c>
      <c r="C3996" s="71" t="s">
        <v>1178</v>
      </c>
      <c r="D3996" s="72" t="n">
        <v>0</v>
      </c>
      <c r="E3996" s="71" t="n">
        <v>0</v>
      </c>
      <c r="F3996" s="71" t="n">
        <v>5</v>
      </c>
      <c r="G3996" s="72" t="n">
        <v>639.75</v>
      </c>
      <c r="H3996" s="72" t="n">
        <v>580.53</v>
      </c>
      <c r="I3996" s="71" t="n">
        <f aca="false">IF(B3996&gt;=Settings!$B$23,1,0)</f>
        <v>0</v>
      </c>
      <c r="J3996" s="71" t="n">
        <v>1</v>
      </c>
      <c r="K3996" s="71" t="n">
        <f aca="false">F3996*I3996*J3996</f>
        <v>0</v>
      </c>
      <c r="L3996" s="71" t="n">
        <f aca="false">E3996*I3996*J3996</f>
        <v>0</v>
      </c>
      <c r="M3996" s="72" t="n">
        <f aca="false">G3996*I3996*J3996</f>
        <v>0</v>
      </c>
      <c r="N3996" s="72" t="n">
        <f aca="false">D3996*I3996*J3996</f>
        <v>-0</v>
      </c>
      <c r="O3996" s="71" t="n">
        <f aca="false">F3996*J3996</f>
        <v>5</v>
      </c>
      <c r="P3996" s="71" t="n">
        <f aca="false">E3996*J3996</f>
        <v>0</v>
      </c>
    </row>
    <row r="3997" customFormat="false" ht="15" hidden="false" customHeight="false" outlineLevel="0" collapsed="false">
      <c r="A3997" s="71" t="s">
        <v>63</v>
      </c>
      <c r="B3997" s="71" t="s">
        <v>50</v>
      </c>
      <c r="C3997" s="71" t="s">
        <v>2220</v>
      </c>
      <c r="D3997" s="72" t="n">
        <v>0</v>
      </c>
      <c r="E3997" s="71" t="n">
        <v>0</v>
      </c>
      <c r="F3997" s="71" t="n">
        <v>2</v>
      </c>
      <c r="G3997" s="72" t="n">
        <v>109.9</v>
      </c>
      <c r="H3997" s="72" t="n">
        <v>109.9</v>
      </c>
      <c r="I3997" s="71" t="n">
        <f aca="false">IF(B3997&gt;=Settings!$B$23,1,0)</f>
        <v>0</v>
      </c>
      <c r="J3997" s="71" t="n">
        <v>1</v>
      </c>
      <c r="K3997" s="71" t="n">
        <f aca="false">F3997*I3997*J3997</f>
        <v>0</v>
      </c>
      <c r="L3997" s="71" t="n">
        <f aca="false">E3997*I3997*J3997</f>
        <v>0</v>
      </c>
      <c r="M3997" s="72" t="n">
        <f aca="false">G3997*I3997*J3997</f>
        <v>0</v>
      </c>
      <c r="N3997" s="72" t="n">
        <f aca="false">D3997*I3997*J3997</f>
        <v>-0</v>
      </c>
      <c r="O3997" s="71" t="n">
        <f aca="false">F3997*J3997</f>
        <v>2</v>
      </c>
      <c r="P3997" s="71" t="n">
        <f aca="false">E3997*J3997</f>
        <v>0</v>
      </c>
    </row>
    <row r="3998" customFormat="false" ht="15" hidden="false" customHeight="false" outlineLevel="0" collapsed="false">
      <c r="A3998" s="71" t="s">
        <v>61</v>
      </c>
      <c r="B3998" s="71" t="s">
        <v>50</v>
      </c>
      <c r="C3998" s="71" t="s">
        <v>1348</v>
      </c>
      <c r="D3998" s="72" t="n">
        <v>0</v>
      </c>
      <c r="E3998" s="71" t="n">
        <v>0</v>
      </c>
      <c r="F3998" s="71" t="n">
        <v>1</v>
      </c>
      <c r="G3998" s="72" t="n">
        <v>77.23</v>
      </c>
      <c r="H3998" s="72" t="n">
        <v>77.23</v>
      </c>
      <c r="I3998" s="71" t="n">
        <f aca="false">IF(B3998&gt;=Settings!$B$23,1,0)</f>
        <v>0</v>
      </c>
      <c r="J3998" s="71" t="n">
        <v>1</v>
      </c>
      <c r="K3998" s="71" t="n">
        <f aca="false">F3998*I3998*J3998</f>
        <v>0</v>
      </c>
      <c r="L3998" s="71" t="n">
        <f aca="false">E3998*I3998*J3998</f>
        <v>0</v>
      </c>
      <c r="M3998" s="72" t="n">
        <f aca="false">G3998*I3998*J3998</f>
        <v>0</v>
      </c>
      <c r="N3998" s="72" t="n">
        <f aca="false">D3998*I3998*J3998</f>
        <v>-0</v>
      </c>
      <c r="O3998" s="71" t="n">
        <f aca="false">F3998*J3998</f>
        <v>1</v>
      </c>
      <c r="P3998" s="71" t="n">
        <f aca="false">E3998*J3998</f>
        <v>0</v>
      </c>
    </row>
    <row r="3999" customFormat="false" ht="15" hidden="false" customHeight="false" outlineLevel="0" collapsed="false">
      <c r="A3999" s="71" t="s">
        <v>60</v>
      </c>
      <c r="B3999" s="71" t="s">
        <v>50</v>
      </c>
      <c r="C3999" s="71" t="s">
        <v>2151</v>
      </c>
      <c r="D3999" s="72" t="n">
        <v>0</v>
      </c>
      <c r="E3999" s="71" t="n">
        <v>0</v>
      </c>
      <c r="F3999" s="71" t="n">
        <v>7</v>
      </c>
      <c r="G3999" s="72" t="n">
        <v>684.65</v>
      </c>
      <c r="H3999" s="72" t="n">
        <v>581.99</v>
      </c>
      <c r="I3999" s="71" t="n">
        <f aca="false">IF(B3999&gt;=Settings!$B$23,1,0)</f>
        <v>0</v>
      </c>
      <c r="J3999" s="71" t="n">
        <v>1</v>
      </c>
      <c r="K3999" s="71" t="n">
        <f aca="false">F3999*I3999*J3999</f>
        <v>0</v>
      </c>
      <c r="L3999" s="71" t="n">
        <f aca="false">E3999*I3999*J3999</f>
        <v>0</v>
      </c>
      <c r="M3999" s="72" t="n">
        <f aca="false">G3999*I3999*J3999</f>
        <v>0</v>
      </c>
      <c r="N3999" s="72" t="n">
        <f aca="false">D3999*I3999*J3999</f>
        <v>-0</v>
      </c>
      <c r="O3999" s="71" t="n">
        <f aca="false">F3999*J3999</f>
        <v>7</v>
      </c>
      <c r="P3999" s="71" t="n">
        <f aca="false">E3999*J3999</f>
        <v>0</v>
      </c>
    </row>
    <row r="4000" customFormat="false" ht="15" hidden="false" customHeight="false" outlineLevel="0" collapsed="false">
      <c r="A4000" s="71" t="s">
        <v>59</v>
      </c>
      <c r="B4000" s="71" t="s">
        <v>50</v>
      </c>
      <c r="C4000" s="71" t="s">
        <v>2156</v>
      </c>
      <c r="D4000" s="72" t="n">
        <v>0</v>
      </c>
      <c r="E4000" s="71" t="n">
        <v>0</v>
      </c>
      <c r="F4000" s="71" t="n">
        <v>28</v>
      </c>
      <c r="G4000" s="72" t="n">
        <v>2901.263</v>
      </c>
      <c r="H4000" s="72" t="n">
        <v>2901.263</v>
      </c>
      <c r="I4000" s="71" t="n">
        <f aca="false">IF(B4000&gt;=Settings!$B$23,1,0)</f>
        <v>0</v>
      </c>
      <c r="J4000" s="71" t="n">
        <v>1</v>
      </c>
      <c r="K4000" s="71" t="n">
        <f aca="false">F4000*I4000*J4000</f>
        <v>0</v>
      </c>
      <c r="L4000" s="71" t="n">
        <f aca="false">E4000*I4000*J4000</f>
        <v>0</v>
      </c>
      <c r="M4000" s="72" t="n">
        <f aca="false">G4000*I4000*J4000</f>
        <v>0</v>
      </c>
      <c r="N4000" s="72" t="n">
        <f aca="false">D4000*I4000*J4000</f>
        <v>-0</v>
      </c>
      <c r="O4000" s="71" t="n">
        <f aca="false">F4000*J4000</f>
        <v>28</v>
      </c>
      <c r="P4000" s="71" t="n">
        <f aca="false">E4000*J4000</f>
        <v>0</v>
      </c>
    </row>
    <row r="4001" customFormat="false" ht="15" hidden="false" customHeight="false" outlineLevel="0" collapsed="false">
      <c r="A4001" s="71" t="s">
        <v>59</v>
      </c>
      <c r="B4001" s="71" t="s">
        <v>50</v>
      </c>
      <c r="C4001" s="71" t="s">
        <v>1056</v>
      </c>
      <c r="D4001" s="72" t="n">
        <v>0</v>
      </c>
      <c r="E4001" s="71" t="n">
        <v>0</v>
      </c>
      <c r="F4001" s="71" t="n">
        <v>3</v>
      </c>
      <c r="G4001" s="72" t="n">
        <v>469.22</v>
      </c>
      <c r="H4001" s="72" t="n">
        <v>469.22</v>
      </c>
      <c r="I4001" s="71" t="n">
        <f aca="false">IF(B4001&gt;=Settings!$B$23,1,0)</f>
        <v>0</v>
      </c>
      <c r="J4001" s="71" t="n">
        <v>1</v>
      </c>
      <c r="K4001" s="71" t="n">
        <f aca="false">F4001*I4001*J4001</f>
        <v>0</v>
      </c>
      <c r="L4001" s="71" t="n">
        <f aca="false">E4001*I4001*J4001</f>
        <v>0</v>
      </c>
      <c r="M4001" s="72" t="n">
        <f aca="false">G4001*I4001*J4001</f>
        <v>0</v>
      </c>
      <c r="N4001" s="72" t="n">
        <f aca="false">D4001*I4001*J4001</f>
        <v>-0</v>
      </c>
      <c r="O4001" s="71" t="n">
        <f aca="false">F4001*J4001</f>
        <v>3</v>
      </c>
      <c r="P4001" s="71" t="n">
        <f aca="false">E4001*J4001</f>
        <v>0</v>
      </c>
    </row>
    <row r="4002" customFormat="false" ht="15" hidden="false" customHeight="false" outlineLevel="0" collapsed="false">
      <c r="A4002" s="71" t="s">
        <v>59</v>
      </c>
      <c r="B4002" s="71" t="s">
        <v>50</v>
      </c>
      <c r="C4002" s="71" t="s">
        <v>1054</v>
      </c>
      <c r="D4002" s="72" t="n">
        <v>0</v>
      </c>
      <c r="E4002" s="71" t="n">
        <v>0</v>
      </c>
      <c r="F4002" s="71" t="n">
        <v>5</v>
      </c>
      <c r="G4002" s="72" t="n">
        <v>280.281</v>
      </c>
      <c r="H4002" s="72" t="n">
        <v>280.281</v>
      </c>
      <c r="I4002" s="71" t="n">
        <f aca="false">IF(B4002&gt;=Settings!$B$23,1,0)</f>
        <v>0</v>
      </c>
      <c r="J4002" s="71" t="n">
        <v>1</v>
      </c>
      <c r="K4002" s="71" t="n">
        <f aca="false">F4002*I4002*J4002</f>
        <v>0</v>
      </c>
      <c r="L4002" s="71" t="n">
        <f aca="false">E4002*I4002*J4002</f>
        <v>0</v>
      </c>
      <c r="M4002" s="72" t="n">
        <f aca="false">G4002*I4002*J4002</f>
        <v>0</v>
      </c>
      <c r="N4002" s="72" t="n">
        <f aca="false">D4002*I4002*J4002</f>
        <v>-0</v>
      </c>
      <c r="O4002" s="71" t="n">
        <f aca="false">F4002*J4002</f>
        <v>5</v>
      </c>
      <c r="P4002" s="71" t="n">
        <f aca="false">E4002*J4002</f>
        <v>0</v>
      </c>
    </row>
    <row r="4003" customFormat="false" ht="15" hidden="false" customHeight="false" outlineLevel="0" collapsed="false">
      <c r="A4003" s="71" t="s">
        <v>61</v>
      </c>
      <c r="B4003" s="71" t="s">
        <v>50</v>
      </c>
      <c r="C4003" s="71" t="s">
        <v>1163</v>
      </c>
      <c r="D4003" s="72" t="n">
        <v>0</v>
      </c>
      <c r="E4003" s="71" t="n">
        <v>0</v>
      </c>
      <c r="F4003" s="71" t="n">
        <v>1</v>
      </c>
      <c r="G4003" s="72" t="n">
        <v>40.86</v>
      </c>
      <c r="H4003" s="72" t="n">
        <v>40.86</v>
      </c>
      <c r="I4003" s="71" t="n">
        <f aca="false">IF(B4003&gt;=Settings!$B$23,1,0)</f>
        <v>0</v>
      </c>
      <c r="J4003" s="71" t="n">
        <v>1</v>
      </c>
      <c r="K4003" s="71" t="n">
        <f aca="false">F4003*I4003*J4003</f>
        <v>0</v>
      </c>
      <c r="L4003" s="71" t="n">
        <f aca="false">E4003*I4003*J4003</f>
        <v>0</v>
      </c>
      <c r="M4003" s="72" t="n">
        <f aca="false">G4003*I4003*J4003</f>
        <v>0</v>
      </c>
      <c r="N4003" s="72" t="n">
        <f aca="false">D4003*I4003*J4003</f>
        <v>-0</v>
      </c>
      <c r="O4003" s="71" t="n">
        <f aca="false">F4003*J4003</f>
        <v>1</v>
      </c>
      <c r="P4003" s="71" t="n">
        <f aca="false">E4003*J4003</f>
        <v>0</v>
      </c>
    </row>
    <row r="4004" customFormat="false" ht="15" hidden="false" customHeight="false" outlineLevel="0" collapsed="false">
      <c r="A4004" s="71" t="s">
        <v>59</v>
      </c>
      <c r="B4004" s="71" t="s">
        <v>50</v>
      </c>
      <c r="C4004" s="71" t="s">
        <v>619</v>
      </c>
      <c r="D4004" s="72" t="n">
        <v>0</v>
      </c>
      <c r="E4004" s="71" t="n">
        <v>0</v>
      </c>
      <c r="F4004" s="71" t="n">
        <v>1</v>
      </c>
      <c r="G4004" s="72" t="n">
        <v>239.95</v>
      </c>
      <c r="H4004" s="72" t="n">
        <v>239.95</v>
      </c>
      <c r="I4004" s="71" t="n">
        <f aca="false">IF(B4004&gt;=Settings!$B$23,1,0)</f>
        <v>0</v>
      </c>
      <c r="J4004" s="71" t="n">
        <v>1</v>
      </c>
      <c r="K4004" s="71" t="n">
        <f aca="false">F4004*I4004*J4004</f>
        <v>0</v>
      </c>
      <c r="L4004" s="71" t="n">
        <f aca="false">E4004*I4004*J4004</f>
        <v>0</v>
      </c>
      <c r="M4004" s="72" t="n">
        <f aca="false">G4004*I4004*J4004</f>
        <v>0</v>
      </c>
      <c r="N4004" s="72" t="n">
        <f aca="false">D4004*I4004*J4004</f>
        <v>-0</v>
      </c>
      <c r="O4004" s="71" t="n">
        <f aca="false">F4004*J4004</f>
        <v>1</v>
      </c>
      <c r="P4004" s="71" t="n">
        <f aca="false">E4004*J4004</f>
        <v>0</v>
      </c>
    </row>
    <row r="4005" customFormat="false" ht="15" hidden="false" customHeight="false" outlineLevel="0" collapsed="false">
      <c r="A4005" s="71" t="s">
        <v>59</v>
      </c>
      <c r="B4005" s="71" t="s">
        <v>50</v>
      </c>
      <c r="C4005" s="71" t="s">
        <v>2130</v>
      </c>
      <c r="D4005" s="72" t="n">
        <v>0</v>
      </c>
      <c r="E4005" s="71" t="n">
        <v>0</v>
      </c>
      <c r="F4005" s="71" t="n">
        <v>2</v>
      </c>
      <c r="G4005" s="72" t="n">
        <v>269.9</v>
      </c>
      <c r="H4005" s="72" t="n">
        <v>269.9</v>
      </c>
      <c r="I4005" s="71" t="n">
        <f aca="false">IF(B4005&gt;=Settings!$B$23,1,0)</f>
        <v>0</v>
      </c>
      <c r="J4005" s="71" t="n">
        <v>1</v>
      </c>
      <c r="K4005" s="71" t="n">
        <f aca="false">F4005*I4005*J4005</f>
        <v>0</v>
      </c>
      <c r="L4005" s="71" t="n">
        <f aca="false">E4005*I4005*J4005</f>
        <v>0</v>
      </c>
      <c r="M4005" s="72" t="n">
        <f aca="false">G4005*I4005*J4005</f>
        <v>0</v>
      </c>
      <c r="N4005" s="72" t="n">
        <f aca="false">D4005*I4005*J4005</f>
        <v>-0</v>
      </c>
      <c r="O4005" s="71" t="n">
        <f aca="false">F4005*J4005</f>
        <v>2</v>
      </c>
      <c r="P4005" s="71" t="n">
        <f aca="false">E4005*J4005</f>
        <v>0</v>
      </c>
    </row>
    <row r="4006" customFormat="false" ht="15" hidden="false" customHeight="false" outlineLevel="0" collapsed="false">
      <c r="A4006" s="71" t="s">
        <v>61</v>
      </c>
      <c r="B4006" s="71" t="s">
        <v>50</v>
      </c>
      <c r="C4006" s="71" t="s">
        <v>1164</v>
      </c>
      <c r="D4006" s="72" t="n">
        <v>0</v>
      </c>
      <c r="E4006" s="71" t="n">
        <v>0</v>
      </c>
      <c r="F4006" s="71" t="n">
        <v>1</v>
      </c>
      <c r="G4006" s="72" t="n">
        <v>145.41</v>
      </c>
      <c r="H4006" s="72" t="n">
        <v>145.41</v>
      </c>
      <c r="I4006" s="71" t="n">
        <f aca="false">IF(B4006&gt;=Settings!$B$23,1,0)</f>
        <v>0</v>
      </c>
      <c r="J4006" s="71" t="n">
        <v>1</v>
      </c>
      <c r="K4006" s="71" t="n">
        <f aca="false">F4006*I4006*J4006</f>
        <v>0</v>
      </c>
      <c r="L4006" s="71" t="n">
        <f aca="false">E4006*I4006*J4006</f>
        <v>0</v>
      </c>
      <c r="M4006" s="72" t="n">
        <f aca="false">G4006*I4006*J4006</f>
        <v>0</v>
      </c>
      <c r="N4006" s="72" t="n">
        <f aca="false">D4006*I4006*J4006</f>
        <v>-0</v>
      </c>
      <c r="O4006" s="71" t="n">
        <f aca="false">F4006*J4006</f>
        <v>1</v>
      </c>
      <c r="P4006" s="71" t="n">
        <f aca="false">E4006*J4006</f>
        <v>0</v>
      </c>
    </row>
    <row r="4007" customFormat="false" ht="15" hidden="false" customHeight="false" outlineLevel="0" collapsed="false">
      <c r="A4007" s="71" t="s">
        <v>60</v>
      </c>
      <c r="B4007" s="71" t="s">
        <v>50</v>
      </c>
      <c r="C4007" s="71" t="s">
        <v>2221</v>
      </c>
      <c r="D4007" s="72" t="n">
        <v>0</v>
      </c>
      <c r="E4007" s="71" t="n">
        <v>0</v>
      </c>
      <c r="F4007" s="71" t="n">
        <v>1</v>
      </c>
      <c r="G4007" s="72" t="n">
        <v>84.95</v>
      </c>
      <c r="H4007" s="72" t="n">
        <v>72.22</v>
      </c>
      <c r="I4007" s="71" t="n">
        <f aca="false">IF(B4007&gt;=Settings!$B$23,1,0)</f>
        <v>0</v>
      </c>
      <c r="J4007" s="71" t="n">
        <v>1</v>
      </c>
      <c r="K4007" s="71" t="n">
        <f aca="false">F4007*I4007*J4007</f>
        <v>0</v>
      </c>
      <c r="L4007" s="71" t="n">
        <f aca="false">E4007*I4007*J4007</f>
        <v>0</v>
      </c>
      <c r="M4007" s="72" t="n">
        <f aca="false">G4007*I4007*J4007</f>
        <v>0</v>
      </c>
      <c r="N4007" s="72" t="n">
        <f aca="false">D4007*I4007*J4007</f>
        <v>-0</v>
      </c>
      <c r="O4007" s="71" t="n">
        <f aca="false">F4007*J4007</f>
        <v>1</v>
      </c>
      <c r="P4007" s="71" t="n">
        <f aca="false">E4007*J4007</f>
        <v>0</v>
      </c>
    </row>
    <row r="4008" customFormat="false" ht="15" hidden="false" customHeight="false" outlineLevel="0" collapsed="false">
      <c r="A4008" s="71" t="s">
        <v>60</v>
      </c>
      <c r="B4008" s="71" t="s">
        <v>50</v>
      </c>
      <c r="C4008" s="71" t="s">
        <v>652</v>
      </c>
      <c r="D4008" s="72" t="n">
        <v>16.96</v>
      </c>
      <c r="E4008" s="71" t="n">
        <v>1</v>
      </c>
      <c r="F4008" s="71" t="n">
        <v>18</v>
      </c>
      <c r="G4008" s="72" t="n">
        <v>419.1</v>
      </c>
      <c r="H4008" s="72" t="n">
        <v>360.24</v>
      </c>
      <c r="I4008" s="71" t="n">
        <f aca="false">IF(B4008&gt;=Settings!$B$23,1,0)</f>
        <v>0</v>
      </c>
      <c r="J4008" s="71" t="n">
        <v>1</v>
      </c>
      <c r="K4008" s="71" t="n">
        <f aca="false">F4008*I4008*J4008</f>
        <v>0</v>
      </c>
      <c r="L4008" s="71" t="n">
        <f aca="false">E4008*I4008*J4008</f>
        <v>0</v>
      </c>
      <c r="M4008" s="72" t="n">
        <f aca="false">G4008*I4008*J4008</f>
        <v>0</v>
      </c>
      <c r="N4008" s="72" t="n">
        <f aca="false">D4008*I4008*J4008</f>
        <v>0</v>
      </c>
      <c r="O4008" s="71" t="n">
        <f aca="false">F4008*J4008</f>
        <v>18</v>
      </c>
      <c r="P4008" s="71" t="n">
        <f aca="false">E4008*J4008</f>
        <v>1</v>
      </c>
    </row>
    <row r="4009" customFormat="false" ht="15" hidden="false" customHeight="false" outlineLevel="0" collapsed="false">
      <c r="A4009" s="71" t="s">
        <v>60</v>
      </c>
      <c r="B4009" s="71" t="s">
        <v>50</v>
      </c>
      <c r="C4009" s="71" t="s">
        <v>133</v>
      </c>
      <c r="D4009" s="72" t="n">
        <v>1696.26</v>
      </c>
      <c r="E4009" s="71" t="n">
        <v>17</v>
      </c>
      <c r="F4009" s="71" t="n">
        <v>406</v>
      </c>
      <c r="G4009" s="72" t="n">
        <v>40729.7</v>
      </c>
      <c r="H4009" s="72" t="n">
        <v>34569.76</v>
      </c>
      <c r="I4009" s="71" t="n">
        <f aca="false">IF(B4009&gt;=Settings!$B$23,1,0)</f>
        <v>0</v>
      </c>
      <c r="J4009" s="71" t="n">
        <v>1</v>
      </c>
      <c r="K4009" s="71" t="n">
        <f aca="false">F4009*I4009*J4009</f>
        <v>0</v>
      </c>
      <c r="L4009" s="71" t="n">
        <f aca="false">E4009*I4009*J4009</f>
        <v>0</v>
      </c>
      <c r="M4009" s="72" t="n">
        <f aca="false">G4009*I4009*J4009</f>
        <v>0</v>
      </c>
      <c r="N4009" s="72" t="n">
        <f aca="false">D4009*I4009*J4009</f>
        <v>0</v>
      </c>
      <c r="O4009" s="71" t="n">
        <f aca="false">F4009*J4009</f>
        <v>406</v>
      </c>
      <c r="P4009" s="71" t="n">
        <f aca="false">E4009*J4009</f>
        <v>17</v>
      </c>
    </row>
    <row r="4010" customFormat="false" ht="15" hidden="false" customHeight="false" outlineLevel="0" collapsed="false">
      <c r="A4010" s="71" t="s">
        <v>63</v>
      </c>
      <c r="B4010" s="71" t="s">
        <v>50</v>
      </c>
      <c r="C4010" s="71" t="s">
        <v>2222</v>
      </c>
      <c r="D4010" s="72" t="n">
        <v>0</v>
      </c>
      <c r="E4010" s="71" t="n">
        <v>0</v>
      </c>
      <c r="F4010" s="71" t="n">
        <v>7</v>
      </c>
      <c r="G4010" s="72" t="n">
        <v>559.65</v>
      </c>
      <c r="H4010" s="72" t="n">
        <v>559.65</v>
      </c>
      <c r="I4010" s="71" t="n">
        <f aca="false">IF(B4010&gt;=Settings!$B$23,1,0)</f>
        <v>0</v>
      </c>
      <c r="J4010" s="71" t="n">
        <v>1</v>
      </c>
      <c r="K4010" s="71" t="n">
        <f aca="false">F4010*I4010*J4010</f>
        <v>0</v>
      </c>
      <c r="L4010" s="71" t="n">
        <f aca="false">E4010*I4010*J4010</f>
        <v>0</v>
      </c>
      <c r="M4010" s="72" t="n">
        <f aca="false">G4010*I4010*J4010</f>
        <v>0</v>
      </c>
      <c r="N4010" s="72" t="n">
        <f aca="false">D4010*I4010*J4010</f>
        <v>-0</v>
      </c>
      <c r="O4010" s="71" t="n">
        <f aca="false">F4010*J4010</f>
        <v>7</v>
      </c>
      <c r="P4010" s="71" t="n">
        <f aca="false">E4010*J4010</f>
        <v>0</v>
      </c>
    </row>
    <row r="4011" customFormat="false" ht="15" hidden="false" customHeight="false" outlineLevel="0" collapsed="false">
      <c r="A4011" s="71" t="s">
        <v>61</v>
      </c>
      <c r="B4011" s="71" t="s">
        <v>50</v>
      </c>
      <c r="C4011" s="71" t="s">
        <v>2142</v>
      </c>
      <c r="D4011" s="72" t="n">
        <v>0</v>
      </c>
      <c r="E4011" s="71" t="n">
        <v>0</v>
      </c>
      <c r="F4011" s="71" t="n">
        <v>2</v>
      </c>
      <c r="G4011" s="72" t="n">
        <v>163.54</v>
      </c>
      <c r="H4011" s="72" t="n">
        <v>151.28</v>
      </c>
      <c r="I4011" s="71" t="n">
        <f aca="false">IF(B4011&gt;=Settings!$B$23,1,0)</f>
        <v>0</v>
      </c>
      <c r="J4011" s="71" t="n">
        <v>1</v>
      </c>
      <c r="K4011" s="71" t="n">
        <f aca="false">F4011*I4011*J4011</f>
        <v>0</v>
      </c>
      <c r="L4011" s="71" t="n">
        <f aca="false">E4011*I4011*J4011</f>
        <v>0</v>
      </c>
      <c r="M4011" s="72" t="n">
        <f aca="false">G4011*I4011*J4011</f>
        <v>0</v>
      </c>
      <c r="N4011" s="72" t="n">
        <f aca="false">D4011*I4011*J4011</f>
        <v>-0</v>
      </c>
      <c r="O4011" s="71" t="n">
        <f aca="false">F4011*J4011</f>
        <v>2</v>
      </c>
      <c r="P4011" s="71" t="n">
        <f aca="false">E4011*J4011</f>
        <v>0</v>
      </c>
    </row>
    <row r="4012" customFormat="false" ht="15" hidden="false" customHeight="false" outlineLevel="0" collapsed="false">
      <c r="A4012" s="71" t="s">
        <v>59</v>
      </c>
      <c r="B4012" s="71" t="s">
        <v>50</v>
      </c>
      <c r="C4012" s="71" t="s">
        <v>583</v>
      </c>
      <c r="D4012" s="72" t="n">
        <v>0</v>
      </c>
      <c r="E4012" s="71" t="n">
        <v>0</v>
      </c>
      <c r="F4012" s="71" t="n">
        <v>172</v>
      </c>
      <c r="G4012" s="72" t="n">
        <v>707.405</v>
      </c>
      <c r="H4012" s="72" t="n">
        <v>707.405</v>
      </c>
      <c r="I4012" s="71" t="n">
        <f aca="false">IF(B4012&gt;=Settings!$B$23,1,0)</f>
        <v>0</v>
      </c>
      <c r="J4012" s="71" t="n">
        <v>1</v>
      </c>
      <c r="K4012" s="71" t="n">
        <f aca="false">F4012*I4012*J4012</f>
        <v>0</v>
      </c>
      <c r="L4012" s="71" t="n">
        <f aca="false">E4012*I4012*J4012</f>
        <v>0</v>
      </c>
      <c r="M4012" s="72" t="n">
        <f aca="false">G4012*I4012*J4012</f>
        <v>0</v>
      </c>
      <c r="N4012" s="72" t="n">
        <f aca="false">D4012*I4012*J4012</f>
        <v>-0</v>
      </c>
      <c r="O4012" s="71" t="n">
        <f aca="false">F4012*J4012</f>
        <v>172</v>
      </c>
      <c r="P4012" s="71" t="n">
        <f aca="false">E4012*J4012</f>
        <v>0</v>
      </c>
    </row>
    <row r="4013" customFormat="false" ht="15" hidden="false" customHeight="false" outlineLevel="0" collapsed="false">
      <c r="A4013" s="71" t="s">
        <v>61</v>
      </c>
      <c r="B4013" s="71" t="s">
        <v>50</v>
      </c>
      <c r="C4013" s="71" t="s">
        <v>1220</v>
      </c>
      <c r="D4013" s="72" t="n">
        <v>0</v>
      </c>
      <c r="E4013" s="71" t="n">
        <v>0</v>
      </c>
      <c r="F4013" s="71" t="n">
        <v>4</v>
      </c>
      <c r="G4013" s="72" t="n">
        <v>422.53</v>
      </c>
      <c r="H4013" s="72" t="n">
        <v>404.14</v>
      </c>
      <c r="I4013" s="71" t="n">
        <f aca="false">IF(B4013&gt;=Settings!$B$23,1,0)</f>
        <v>0</v>
      </c>
      <c r="J4013" s="71" t="n">
        <v>1</v>
      </c>
      <c r="K4013" s="71" t="n">
        <f aca="false">F4013*I4013*J4013</f>
        <v>0</v>
      </c>
      <c r="L4013" s="71" t="n">
        <f aca="false">E4013*I4013*J4013</f>
        <v>0</v>
      </c>
      <c r="M4013" s="72" t="n">
        <f aca="false">G4013*I4013*J4013</f>
        <v>0</v>
      </c>
      <c r="N4013" s="72" t="n">
        <f aca="false">D4013*I4013*J4013</f>
        <v>-0</v>
      </c>
      <c r="O4013" s="71" t="n">
        <f aca="false">F4013*J4013</f>
        <v>4</v>
      </c>
      <c r="P4013" s="71" t="n">
        <f aca="false">E4013*J4013</f>
        <v>0</v>
      </c>
    </row>
    <row r="4014" customFormat="false" ht="15" hidden="false" customHeight="false" outlineLevel="0" collapsed="false">
      <c r="A4014" s="71" t="s">
        <v>61</v>
      </c>
      <c r="B4014" s="71" t="s">
        <v>50</v>
      </c>
      <c r="C4014" s="71" t="s">
        <v>1293</v>
      </c>
      <c r="D4014" s="72" t="n">
        <v>0</v>
      </c>
      <c r="E4014" s="71" t="n">
        <v>0</v>
      </c>
      <c r="F4014" s="71" t="n">
        <v>4</v>
      </c>
      <c r="G4014" s="72" t="n">
        <v>395.28</v>
      </c>
      <c r="H4014" s="72" t="n">
        <v>395.28</v>
      </c>
      <c r="I4014" s="71" t="n">
        <f aca="false">IF(B4014&gt;=Settings!$B$23,1,0)</f>
        <v>0</v>
      </c>
      <c r="J4014" s="71" t="n">
        <v>1</v>
      </c>
      <c r="K4014" s="71" t="n">
        <f aca="false">F4014*I4014*J4014</f>
        <v>0</v>
      </c>
      <c r="L4014" s="71" t="n">
        <f aca="false">E4014*I4014*J4014</f>
        <v>0</v>
      </c>
      <c r="M4014" s="72" t="n">
        <f aca="false">G4014*I4014*J4014</f>
        <v>0</v>
      </c>
      <c r="N4014" s="72" t="n">
        <f aca="false">D4014*I4014*J4014</f>
        <v>-0</v>
      </c>
      <c r="O4014" s="71" t="n">
        <f aca="false">F4014*J4014</f>
        <v>4</v>
      </c>
      <c r="P4014" s="71" t="n">
        <f aca="false">E4014*J4014</f>
        <v>0</v>
      </c>
    </row>
    <row r="4015" customFormat="false" ht="15" hidden="false" customHeight="false" outlineLevel="0" collapsed="false">
      <c r="A4015" s="71" t="s">
        <v>59</v>
      </c>
      <c r="B4015" s="71" t="s">
        <v>50</v>
      </c>
      <c r="C4015" s="71" t="s">
        <v>1367</v>
      </c>
      <c r="D4015" s="72" t="n">
        <v>0</v>
      </c>
      <c r="E4015" s="71" t="n">
        <v>0</v>
      </c>
      <c r="F4015" s="71" t="n">
        <v>5</v>
      </c>
      <c r="G4015" s="72" t="n">
        <v>824.75</v>
      </c>
      <c r="H4015" s="72" t="n">
        <v>824.75</v>
      </c>
      <c r="I4015" s="71" t="n">
        <f aca="false">IF(B4015&gt;=Settings!$B$23,1,0)</f>
        <v>0</v>
      </c>
      <c r="J4015" s="71" t="n">
        <v>1</v>
      </c>
      <c r="K4015" s="71" t="n">
        <f aca="false">F4015*I4015*J4015</f>
        <v>0</v>
      </c>
      <c r="L4015" s="71" t="n">
        <f aca="false">E4015*I4015*J4015</f>
        <v>0</v>
      </c>
      <c r="M4015" s="72" t="n">
        <f aca="false">G4015*I4015*J4015</f>
        <v>0</v>
      </c>
      <c r="N4015" s="72" t="n">
        <f aca="false">D4015*I4015*J4015</f>
        <v>-0</v>
      </c>
      <c r="O4015" s="71" t="n">
        <f aca="false">F4015*J4015</f>
        <v>5</v>
      </c>
      <c r="P4015" s="71" t="n">
        <f aca="false">E4015*J4015</f>
        <v>0</v>
      </c>
    </row>
    <row r="4016" customFormat="false" ht="15" hidden="false" customHeight="false" outlineLevel="0" collapsed="false">
      <c r="A4016" s="71" t="s">
        <v>60</v>
      </c>
      <c r="B4016" s="71" t="s">
        <v>50</v>
      </c>
      <c r="C4016" s="71" t="s">
        <v>958</v>
      </c>
      <c r="D4016" s="72" t="n">
        <v>52.35</v>
      </c>
      <c r="E4016" s="71" t="n">
        <v>6</v>
      </c>
      <c r="F4016" s="71" t="n">
        <v>105</v>
      </c>
      <c r="G4016" s="72" t="n">
        <v>939.75</v>
      </c>
      <c r="H4016" s="72" t="n">
        <v>767.57</v>
      </c>
      <c r="I4016" s="71" t="n">
        <f aca="false">IF(B4016&gt;=Settings!$B$23,1,0)</f>
        <v>0</v>
      </c>
      <c r="J4016" s="71" t="n">
        <v>1</v>
      </c>
      <c r="K4016" s="71" t="n">
        <f aca="false">F4016*I4016*J4016</f>
        <v>0</v>
      </c>
      <c r="L4016" s="71" t="n">
        <f aca="false">E4016*I4016*J4016</f>
        <v>0</v>
      </c>
      <c r="M4016" s="72" t="n">
        <f aca="false">G4016*I4016*J4016</f>
        <v>0</v>
      </c>
      <c r="N4016" s="72" t="n">
        <f aca="false">D4016*I4016*J4016</f>
        <v>0</v>
      </c>
      <c r="O4016" s="71" t="n">
        <f aca="false">F4016*J4016</f>
        <v>105</v>
      </c>
      <c r="P4016" s="71" t="n">
        <f aca="false">E4016*J4016</f>
        <v>6</v>
      </c>
    </row>
    <row r="4017" customFormat="false" ht="15" hidden="false" customHeight="false" outlineLevel="0" collapsed="false">
      <c r="A4017" s="71" t="s">
        <v>59</v>
      </c>
      <c r="B4017" s="71" t="s">
        <v>50</v>
      </c>
      <c r="C4017" s="71" t="s">
        <v>1224</v>
      </c>
      <c r="D4017" s="72" t="n">
        <v>0</v>
      </c>
      <c r="E4017" s="71" t="n">
        <v>0</v>
      </c>
      <c r="F4017" s="71" t="n">
        <v>1</v>
      </c>
      <c r="G4017" s="72" t="n">
        <v>104.95</v>
      </c>
      <c r="H4017" s="72" t="n">
        <v>104.95</v>
      </c>
      <c r="I4017" s="71" t="n">
        <f aca="false">IF(B4017&gt;=Settings!$B$23,1,0)</f>
        <v>0</v>
      </c>
      <c r="J4017" s="71" t="n">
        <v>1</v>
      </c>
      <c r="K4017" s="71" t="n">
        <f aca="false">F4017*I4017*J4017</f>
        <v>0</v>
      </c>
      <c r="L4017" s="71" t="n">
        <f aca="false">E4017*I4017*J4017</f>
        <v>0</v>
      </c>
      <c r="M4017" s="72" t="n">
        <f aca="false">G4017*I4017*J4017</f>
        <v>0</v>
      </c>
      <c r="N4017" s="72" t="n">
        <f aca="false">D4017*I4017*J4017</f>
        <v>-0</v>
      </c>
      <c r="O4017" s="71" t="n">
        <f aca="false">F4017*J4017</f>
        <v>1</v>
      </c>
      <c r="P4017" s="71" t="n">
        <f aca="false">E4017*J4017</f>
        <v>0</v>
      </c>
    </row>
    <row r="4018" customFormat="false" ht="15" hidden="false" customHeight="false" outlineLevel="0" collapsed="false">
      <c r="A4018" s="71" t="s">
        <v>59</v>
      </c>
      <c r="B4018" s="71" t="s">
        <v>50</v>
      </c>
      <c r="C4018" s="71" t="s">
        <v>1226</v>
      </c>
      <c r="D4018" s="72" t="n">
        <v>0</v>
      </c>
      <c r="E4018" s="71" t="n">
        <v>0</v>
      </c>
      <c r="F4018" s="71" t="n">
        <v>1</v>
      </c>
      <c r="G4018" s="72" t="n">
        <v>106.27</v>
      </c>
      <c r="H4018" s="72" t="n">
        <v>106.27</v>
      </c>
      <c r="I4018" s="71" t="n">
        <f aca="false">IF(B4018&gt;=Settings!$B$23,1,0)</f>
        <v>0</v>
      </c>
      <c r="J4018" s="71" t="n">
        <v>1</v>
      </c>
      <c r="K4018" s="71" t="n">
        <f aca="false">F4018*I4018*J4018</f>
        <v>0</v>
      </c>
      <c r="L4018" s="71" t="n">
        <f aca="false">E4018*I4018*J4018</f>
        <v>0</v>
      </c>
      <c r="M4018" s="72" t="n">
        <f aca="false">G4018*I4018*J4018</f>
        <v>0</v>
      </c>
      <c r="N4018" s="72" t="n">
        <f aca="false">D4018*I4018*J4018</f>
        <v>-0</v>
      </c>
      <c r="O4018" s="71" t="n">
        <f aca="false">F4018*J4018</f>
        <v>1</v>
      </c>
      <c r="P4018" s="71" t="n">
        <f aca="false">E4018*J4018</f>
        <v>0</v>
      </c>
    </row>
    <row r="4019" customFormat="false" ht="15" hidden="false" customHeight="false" outlineLevel="0" collapsed="false">
      <c r="A4019" s="71" t="s">
        <v>60</v>
      </c>
      <c r="B4019" s="71" t="s">
        <v>50</v>
      </c>
      <c r="C4019" s="71" t="s">
        <v>1703</v>
      </c>
      <c r="D4019" s="72" t="n">
        <v>106.21</v>
      </c>
      <c r="E4019" s="71" t="n">
        <v>1</v>
      </c>
      <c r="F4019" s="71" t="n">
        <v>54</v>
      </c>
      <c r="G4019" s="72" t="n">
        <v>5082.3</v>
      </c>
      <c r="H4019" s="72" t="n">
        <v>4472.97</v>
      </c>
      <c r="I4019" s="71" t="n">
        <f aca="false">IF(B4019&gt;=Settings!$B$23,1,0)</f>
        <v>0</v>
      </c>
      <c r="J4019" s="71" t="n">
        <v>1</v>
      </c>
      <c r="K4019" s="71" t="n">
        <f aca="false">F4019*I4019*J4019</f>
        <v>0</v>
      </c>
      <c r="L4019" s="71" t="n">
        <f aca="false">E4019*I4019*J4019</f>
        <v>0</v>
      </c>
      <c r="M4019" s="72" t="n">
        <f aca="false">G4019*I4019*J4019</f>
        <v>0</v>
      </c>
      <c r="N4019" s="72" t="n">
        <f aca="false">D4019*I4019*J4019</f>
        <v>0</v>
      </c>
      <c r="O4019" s="71" t="n">
        <f aca="false">F4019*J4019</f>
        <v>54</v>
      </c>
      <c r="P4019" s="71" t="n">
        <f aca="false">E4019*J4019</f>
        <v>1</v>
      </c>
    </row>
    <row r="4020" customFormat="false" ht="15" hidden="false" customHeight="false" outlineLevel="0" collapsed="false">
      <c r="A4020" s="71" t="s">
        <v>63</v>
      </c>
      <c r="B4020" s="71" t="s">
        <v>50</v>
      </c>
      <c r="C4020" s="71" t="s">
        <v>2223</v>
      </c>
      <c r="D4020" s="72" t="n">
        <v>0</v>
      </c>
      <c r="E4020" s="71" t="n">
        <v>0</v>
      </c>
      <c r="F4020" s="71" t="n">
        <v>1</v>
      </c>
      <c r="G4020" s="72" t="n">
        <v>59.95</v>
      </c>
      <c r="H4020" s="72" t="n">
        <v>59.95</v>
      </c>
      <c r="I4020" s="71" t="n">
        <f aca="false">IF(B4020&gt;=Settings!$B$23,1,0)</f>
        <v>0</v>
      </c>
      <c r="J4020" s="71" t="n">
        <v>1</v>
      </c>
      <c r="K4020" s="71" t="n">
        <f aca="false">F4020*I4020*J4020</f>
        <v>0</v>
      </c>
      <c r="L4020" s="71" t="n">
        <f aca="false">E4020*I4020*J4020</f>
        <v>0</v>
      </c>
      <c r="M4020" s="72" t="n">
        <f aca="false">G4020*I4020*J4020</f>
        <v>0</v>
      </c>
      <c r="N4020" s="72" t="n">
        <f aca="false">D4020*I4020*J4020</f>
        <v>-0</v>
      </c>
      <c r="O4020" s="71" t="n">
        <f aca="false">F4020*J4020</f>
        <v>1</v>
      </c>
      <c r="P4020" s="71" t="n">
        <f aca="false">E4020*J4020</f>
        <v>0</v>
      </c>
    </row>
    <row r="4021" customFormat="false" ht="15" hidden="false" customHeight="false" outlineLevel="0" collapsed="false">
      <c r="A4021" s="71" t="s">
        <v>61</v>
      </c>
      <c r="B4021" s="71" t="s">
        <v>50</v>
      </c>
      <c r="C4021" s="71" t="s">
        <v>1016</v>
      </c>
      <c r="D4021" s="72" t="n">
        <v>0</v>
      </c>
      <c r="E4021" s="71" t="n">
        <v>0</v>
      </c>
      <c r="F4021" s="71" t="n">
        <v>2</v>
      </c>
      <c r="G4021" s="72" t="n">
        <v>90.82</v>
      </c>
      <c r="H4021" s="72" t="n">
        <v>90.82</v>
      </c>
      <c r="I4021" s="71" t="n">
        <f aca="false">IF(B4021&gt;=Settings!$B$23,1,0)</f>
        <v>0</v>
      </c>
      <c r="J4021" s="71" t="n">
        <v>1</v>
      </c>
      <c r="K4021" s="71" t="n">
        <f aca="false">F4021*I4021*J4021</f>
        <v>0</v>
      </c>
      <c r="L4021" s="71" t="n">
        <f aca="false">E4021*I4021*J4021</f>
        <v>0</v>
      </c>
      <c r="M4021" s="72" t="n">
        <f aca="false">G4021*I4021*J4021</f>
        <v>0</v>
      </c>
      <c r="N4021" s="72" t="n">
        <f aca="false">D4021*I4021*J4021</f>
        <v>-0</v>
      </c>
      <c r="O4021" s="71" t="n">
        <f aca="false">F4021*J4021</f>
        <v>2</v>
      </c>
      <c r="P4021" s="71" t="n">
        <f aca="false">E4021*J4021</f>
        <v>0</v>
      </c>
    </row>
    <row r="4022" customFormat="false" ht="15" hidden="false" customHeight="false" outlineLevel="0" collapsed="false">
      <c r="A4022" s="71" t="s">
        <v>61</v>
      </c>
      <c r="B4022" s="71" t="s">
        <v>50</v>
      </c>
      <c r="C4022" s="71" t="s">
        <v>1122</v>
      </c>
      <c r="D4022" s="72" t="n">
        <v>0</v>
      </c>
      <c r="E4022" s="71" t="n">
        <v>0</v>
      </c>
      <c r="F4022" s="71" t="n">
        <v>6</v>
      </c>
      <c r="G4022" s="72" t="n">
        <v>572.44</v>
      </c>
      <c r="H4022" s="72" t="n">
        <v>545.2</v>
      </c>
      <c r="I4022" s="71" t="n">
        <f aca="false">IF(B4022&gt;=Settings!$B$23,1,0)</f>
        <v>0</v>
      </c>
      <c r="J4022" s="71" t="n">
        <v>1</v>
      </c>
      <c r="K4022" s="71" t="n">
        <f aca="false">F4022*I4022*J4022</f>
        <v>0</v>
      </c>
      <c r="L4022" s="71" t="n">
        <f aca="false">E4022*I4022*J4022</f>
        <v>0</v>
      </c>
      <c r="M4022" s="72" t="n">
        <f aca="false">G4022*I4022*J4022</f>
        <v>0</v>
      </c>
      <c r="N4022" s="72" t="n">
        <f aca="false">D4022*I4022*J4022</f>
        <v>-0</v>
      </c>
      <c r="O4022" s="71" t="n">
        <f aca="false">F4022*J4022</f>
        <v>6</v>
      </c>
      <c r="P4022" s="71" t="n">
        <f aca="false">E4022*J4022</f>
        <v>0</v>
      </c>
    </row>
    <row r="4023" customFormat="false" ht="15" hidden="false" customHeight="false" outlineLevel="0" collapsed="false">
      <c r="A4023" s="71" t="s">
        <v>60</v>
      </c>
      <c r="B4023" s="71" t="s">
        <v>50</v>
      </c>
      <c r="C4023" s="71" t="s">
        <v>1641</v>
      </c>
      <c r="D4023" s="72" t="n">
        <v>0</v>
      </c>
      <c r="E4023" s="71" t="n">
        <v>0</v>
      </c>
      <c r="F4023" s="71" t="n">
        <v>1</v>
      </c>
      <c r="G4023" s="72" t="n">
        <v>214.95</v>
      </c>
      <c r="H4023" s="72" t="n">
        <v>182.71</v>
      </c>
      <c r="I4023" s="71" t="n">
        <f aca="false">IF(B4023&gt;=Settings!$B$23,1,0)</f>
        <v>0</v>
      </c>
      <c r="J4023" s="71" t="n">
        <v>1</v>
      </c>
      <c r="K4023" s="71" t="n">
        <f aca="false">F4023*I4023*J4023</f>
        <v>0</v>
      </c>
      <c r="L4023" s="71" t="n">
        <f aca="false">E4023*I4023*J4023</f>
        <v>0</v>
      </c>
      <c r="M4023" s="72" t="n">
        <f aca="false">G4023*I4023*J4023</f>
        <v>0</v>
      </c>
      <c r="N4023" s="72" t="n">
        <f aca="false">D4023*I4023*J4023</f>
        <v>-0</v>
      </c>
      <c r="O4023" s="71" t="n">
        <f aca="false">F4023*J4023</f>
        <v>1</v>
      </c>
      <c r="P4023" s="71" t="n">
        <f aca="false">E4023*J4023</f>
        <v>0</v>
      </c>
    </row>
    <row r="4024" customFormat="false" ht="15" hidden="false" customHeight="false" outlineLevel="0" collapsed="false">
      <c r="A4024" s="71" t="s">
        <v>61</v>
      </c>
      <c r="B4024" s="71" t="s">
        <v>50</v>
      </c>
      <c r="C4024" s="71" t="s">
        <v>990</v>
      </c>
      <c r="D4024" s="72" t="n">
        <v>0</v>
      </c>
      <c r="E4024" s="71" t="n">
        <v>0</v>
      </c>
      <c r="F4024" s="71" t="n">
        <v>5</v>
      </c>
      <c r="G4024" s="72" t="n">
        <v>349.78</v>
      </c>
      <c r="H4024" s="72" t="n">
        <v>349.78</v>
      </c>
      <c r="I4024" s="71" t="n">
        <f aca="false">IF(B4024&gt;=Settings!$B$23,1,0)</f>
        <v>0</v>
      </c>
      <c r="J4024" s="71" t="n">
        <v>1</v>
      </c>
      <c r="K4024" s="71" t="n">
        <f aca="false">F4024*I4024*J4024</f>
        <v>0</v>
      </c>
      <c r="L4024" s="71" t="n">
        <f aca="false">E4024*I4024*J4024</f>
        <v>0</v>
      </c>
      <c r="M4024" s="72" t="n">
        <f aca="false">G4024*I4024*J4024</f>
        <v>0</v>
      </c>
      <c r="N4024" s="72" t="n">
        <f aca="false">D4024*I4024*J4024</f>
        <v>-0</v>
      </c>
      <c r="O4024" s="71" t="n">
        <f aca="false">F4024*J4024</f>
        <v>5</v>
      </c>
      <c r="P4024" s="71" t="n">
        <f aca="false">E4024*J4024</f>
        <v>0</v>
      </c>
    </row>
    <row r="4025" customFormat="false" ht="15" hidden="false" customHeight="false" outlineLevel="0" collapsed="false">
      <c r="A4025" s="71" t="s">
        <v>61</v>
      </c>
      <c r="B4025" s="71" t="s">
        <v>50</v>
      </c>
      <c r="C4025" s="71" t="s">
        <v>1366</v>
      </c>
      <c r="D4025" s="72" t="n">
        <v>0</v>
      </c>
      <c r="E4025" s="71" t="n">
        <v>0</v>
      </c>
      <c r="F4025" s="71" t="n">
        <v>2</v>
      </c>
      <c r="G4025" s="72" t="n">
        <v>109</v>
      </c>
      <c r="H4025" s="72" t="n">
        <v>109</v>
      </c>
      <c r="I4025" s="71" t="n">
        <f aca="false">IF(B4025&gt;=Settings!$B$23,1,0)</f>
        <v>0</v>
      </c>
      <c r="J4025" s="71" t="n">
        <v>1</v>
      </c>
      <c r="K4025" s="71" t="n">
        <f aca="false">F4025*I4025*J4025</f>
        <v>0</v>
      </c>
      <c r="L4025" s="71" t="n">
        <f aca="false">E4025*I4025*J4025</f>
        <v>0</v>
      </c>
      <c r="M4025" s="72" t="n">
        <f aca="false">G4025*I4025*J4025</f>
        <v>0</v>
      </c>
      <c r="N4025" s="72" t="n">
        <f aca="false">D4025*I4025*J4025</f>
        <v>-0</v>
      </c>
      <c r="O4025" s="71" t="n">
        <f aca="false">F4025*J4025</f>
        <v>2</v>
      </c>
      <c r="P4025" s="71" t="n">
        <f aca="false">E4025*J4025</f>
        <v>0</v>
      </c>
    </row>
    <row r="4026" customFormat="false" ht="15" hidden="false" customHeight="false" outlineLevel="0" collapsed="false">
      <c r="A4026" s="71" t="s">
        <v>59</v>
      </c>
      <c r="B4026" s="71" t="s">
        <v>50</v>
      </c>
      <c r="C4026" s="71" t="s">
        <v>972</v>
      </c>
      <c r="D4026" s="72" t="n">
        <v>0</v>
      </c>
      <c r="E4026" s="71" t="n">
        <v>0</v>
      </c>
      <c r="F4026" s="71" t="n">
        <v>1</v>
      </c>
      <c r="G4026" s="72" t="n">
        <v>367.929</v>
      </c>
      <c r="H4026" s="72" t="n">
        <v>367.929</v>
      </c>
      <c r="I4026" s="71" t="n">
        <f aca="false">IF(B4026&gt;=Settings!$B$23,1,0)</f>
        <v>0</v>
      </c>
      <c r="J4026" s="71" t="n">
        <v>1</v>
      </c>
      <c r="K4026" s="71" t="n">
        <f aca="false">F4026*I4026*J4026</f>
        <v>0</v>
      </c>
      <c r="L4026" s="71" t="n">
        <f aca="false">E4026*I4026*J4026</f>
        <v>0</v>
      </c>
      <c r="M4026" s="72" t="n">
        <f aca="false">G4026*I4026*J4026</f>
        <v>0</v>
      </c>
      <c r="N4026" s="72" t="n">
        <f aca="false">D4026*I4026*J4026</f>
        <v>-0</v>
      </c>
      <c r="O4026" s="71" t="n">
        <f aca="false">F4026*J4026</f>
        <v>1</v>
      </c>
      <c r="P4026" s="71" t="n">
        <f aca="false">E4026*J4026</f>
        <v>0</v>
      </c>
    </row>
    <row r="4027" customFormat="false" ht="15" hidden="false" customHeight="false" outlineLevel="0" collapsed="false">
      <c r="A4027" s="71" t="s">
        <v>60</v>
      </c>
      <c r="B4027" s="71" t="s">
        <v>50</v>
      </c>
      <c r="C4027" s="71" t="s">
        <v>2071</v>
      </c>
      <c r="D4027" s="72" t="n">
        <v>346.68</v>
      </c>
      <c r="E4027" s="71" t="n">
        <v>3</v>
      </c>
      <c r="F4027" s="71" t="n">
        <v>37</v>
      </c>
      <c r="G4027" s="72" t="n">
        <v>4545.15</v>
      </c>
      <c r="H4027" s="72" t="n">
        <v>3625.63</v>
      </c>
      <c r="I4027" s="71" t="n">
        <f aca="false">IF(B4027&gt;=Settings!$B$23,1,0)</f>
        <v>0</v>
      </c>
      <c r="J4027" s="71" t="n">
        <v>1</v>
      </c>
      <c r="K4027" s="71" t="n">
        <f aca="false">F4027*I4027*J4027</f>
        <v>0</v>
      </c>
      <c r="L4027" s="71" t="n">
        <f aca="false">E4027*I4027*J4027</f>
        <v>0</v>
      </c>
      <c r="M4027" s="72" t="n">
        <f aca="false">G4027*I4027*J4027</f>
        <v>0</v>
      </c>
      <c r="N4027" s="72" t="n">
        <f aca="false">D4027*I4027*J4027</f>
        <v>0</v>
      </c>
      <c r="O4027" s="71" t="n">
        <f aca="false">F4027*J4027</f>
        <v>37</v>
      </c>
      <c r="P4027" s="71" t="n">
        <f aca="false">E4027*J4027</f>
        <v>3</v>
      </c>
    </row>
    <row r="4028" customFormat="false" ht="15" hidden="false" customHeight="false" outlineLevel="0" collapsed="false">
      <c r="A4028" s="71" t="s">
        <v>59</v>
      </c>
      <c r="B4028" s="71" t="s">
        <v>50</v>
      </c>
      <c r="C4028" s="71" t="s">
        <v>1275</v>
      </c>
      <c r="D4028" s="72" t="n">
        <v>0</v>
      </c>
      <c r="E4028" s="71" t="n">
        <v>0</v>
      </c>
      <c r="F4028" s="71" t="n">
        <v>4</v>
      </c>
      <c r="G4028" s="72" t="n">
        <v>358.8</v>
      </c>
      <c r="H4028" s="72" t="n">
        <v>358.8</v>
      </c>
      <c r="I4028" s="71" t="n">
        <f aca="false">IF(B4028&gt;=Settings!$B$23,1,0)</f>
        <v>0</v>
      </c>
      <c r="J4028" s="71" t="n">
        <v>1</v>
      </c>
      <c r="K4028" s="71" t="n">
        <f aca="false">F4028*I4028*J4028</f>
        <v>0</v>
      </c>
      <c r="L4028" s="71" t="n">
        <f aca="false">E4028*I4028*J4028</f>
        <v>0</v>
      </c>
      <c r="M4028" s="72" t="n">
        <f aca="false">G4028*I4028*J4028</f>
        <v>0</v>
      </c>
      <c r="N4028" s="72" t="n">
        <f aca="false">D4028*I4028*J4028</f>
        <v>-0</v>
      </c>
      <c r="O4028" s="71" t="n">
        <f aca="false">F4028*J4028</f>
        <v>4</v>
      </c>
      <c r="P4028" s="71" t="n">
        <f aca="false">E4028*J4028</f>
        <v>0</v>
      </c>
    </row>
    <row r="4029" customFormat="false" ht="15" hidden="false" customHeight="false" outlineLevel="0" collapsed="false">
      <c r="A4029" s="71" t="s">
        <v>59</v>
      </c>
      <c r="B4029" s="71" t="s">
        <v>50</v>
      </c>
      <c r="C4029" s="71" t="s">
        <v>2224</v>
      </c>
      <c r="D4029" s="72" t="n">
        <v>0</v>
      </c>
      <c r="E4029" s="71" t="n">
        <v>0</v>
      </c>
      <c r="F4029" s="71" t="n">
        <v>6</v>
      </c>
      <c r="G4029" s="72" t="n">
        <v>782.7</v>
      </c>
      <c r="H4029" s="72" t="n">
        <v>782.7</v>
      </c>
      <c r="I4029" s="71" t="n">
        <f aca="false">IF(B4029&gt;=Settings!$B$23,1,0)</f>
        <v>0</v>
      </c>
      <c r="J4029" s="71" t="n">
        <v>1</v>
      </c>
      <c r="K4029" s="71" t="n">
        <f aca="false">F4029*I4029*J4029</f>
        <v>0</v>
      </c>
      <c r="L4029" s="71" t="n">
        <f aca="false">E4029*I4029*J4029</f>
        <v>0</v>
      </c>
      <c r="M4029" s="72" t="n">
        <f aca="false">G4029*I4029*J4029</f>
        <v>0</v>
      </c>
      <c r="N4029" s="72" t="n">
        <f aca="false">D4029*I4029*J4029</f>
        <v>-0</v>
      </c>
      <c r="O4029" s="71" t="n">
        <f aca="false">F4029*J4029</f>
        <v>6</v>
      </c>
      <c r="P4029" s="71" t="n">
        <f aca="false">E4029*J4029</f>
        <v>0</v>
      </c>
    </row>
    <row r="4030" customFormat="false" ht="15" hidden="false" customHeight="false" outlineLevel="0" collapsed="false">
      <c r="A4030" s="71" t="s">
        <v>60</v>
      </c>
      <c r="B4030" s="71" t="s">
        <v>50</v>
      </c>
      <c r="C4030" s="71" t="s">
        <v>689</v>
      </c>
      <c r="D4030" s="72" t="n">
        <v>0</v>
      </c>
      <c r="E4030" s="71" t="n">
        <v>0</v>
      </c>
      <c r="F4030" s="71" t="n">
        <v>5</v>
      </c>
      <c r="G4030" s="72" t="n">
        <v>689.75</v>
      </c>
      <c r="H4030" s="72" t="n">
        <v>606.56</v>
      </c>
      <c r="I4030" s="71" t="n">
        <f aca="false">IF(B4030&gt;=Settings!$B$23,1,0)</f>
        <v>0</v>
      </c>
      <c r="J4030" s="71" t="n">
        <v>1</v>
      </c>
      <c r="K4030" s="71" t="n">
        <f aca="false">F4030*I4030*J4030</f>
        <v>0</v>
      </c>
      <c r="L4030" s="71" t="n">
        <f aca="false">E4030*I4030*J4030</f>
        <v>0</v>
      </c>
      <c r="M4030" s="72" t="n">
        <f aca="false">G4030*I4030*J4030</f>
        <v>0</v>
      </c>
      <c r="N4030" s="72" t="n">
        <f aca="false">D4030*I4030*J4030</f>
        <v>-0</v>
      </c>
      <c r="O4030" s="71" t="n">
        <f aca="false">F4030*J4030</f>
        <v>5</v>
      </c>
      <c r="P4030" s="71" t="n">
        <f aca="false">E4030*J4030</f>
        <v>0</v>
      </c>
    </row>
    <row r="4031" customFormat="false" ht="15" hidden="false" customHeight="false" outlineLevel="0" collapsed="false">
      <c r="A4031" s="71" t="s">
        <v>63</v>
      </c>
      <c r="B4031" s="71" t="s">
        <v>50</v>
      </c>
      <c r="C4031" s="71" t="s">
        <v>179</v>
      </c>
      <c r="D4031" s="72" t="n">
        <v>0</v>
      </c>
      <c r="E4031" s="71" t="n">
        <v>0</v>
      </c>
      <c r="F4031" s="71" t="n">
        <v>33</v>
      </c>
      <c r="G4031" s="72" t="n">
        <v>4288.35</v>
      </c>
      <c r="H4031" s="72" t="n">
        <v>4275.36</v>
      </c>
      <c r="I4031" s="71" t="n">
        <f aca="false">IF(B4031&gt;=Settings!$B$23,1,0)</f>
        <v>0</v>
      </c>
      <c r="J4031" s="71" t="n">
        <v>1</v>
      </c>
      <c r="K4031" s="71" t="n">
        <f aca="false">F4031*I4031*J4031</f>
        <v>0</v>
      </c>
      <c r="L4031" s="71" t="n">
        <f aca="false">E4031*I4031*J4031</f>
        <v>0</v>
      </c>
      <c r="M4031" s="72" t="n">
        <f aca="false">G4031*I4031*J4031</f>
        <v>0</v>
      </c>
      <c r="N4031" s="72" t="n">
        <f aca="false">D4031*I4031*J4031</f>
        <v>-0</v>
      </c>
      <c r="O4031" s="71" t="n">
        <f aca="false">F4031*J4031</f>
        <v>33</v>
      </c>
      <c r="P4031" s="71" t="n">
        <f aca="false">E4031*J4031</f>
        <v>0</v>
      </c>
    </row>
    <row r="4032" customFormat="false" ht="15" hidden="false" customHeight="false" outlineLevel="0" collapsed="false">
      <c r="A4032" s="71" t="s">
        <v>59</v>
      </c>
      <c r="B4032" s="71" t="s">
        <v>50</v>
      </c>
      <c r="C4032" s="71" t="s">
        <v>974</v>
      </c>
      <c r="D4032" s="72" t="n">
        <v>0</v>
      </c>
      <c r="E4032" s="71" t="n">
        <v>0</v>
      </c>
      <c r="F4032" s="71" t="n">
        <v>4</v>
      </c>
      <c r="G4032" s="72" t="n">
        <v>559.8</v>
      </c>
      <c r="H4032" s="72" t="n">
        <v>559.8</v>
      </c>
      <c r="I4032" s="71" t="n">
        <f aca="false">IF(B4032&gt;=Settings!$B$23,1,0)</f>
        <v>0</v>
      </c>
      <c r="J4032" s="71" t="n">
        <v>1</v>
      </c>
      <c r="K4032" s="71" t="n">
        <f aca="false">F4032*I4032*J4032</f>
        <v>0</v>
      </c>
      <c r="L4032" s="71" t="n">
        <f aca="false">E4032*I4032*J4032</f>
        <v>0</v>
      </c>
      <c r="M4032" s="72" t="n">
        <f aca="false">G4032*I4032*J4032</f>
        <v>0</v>
      </c>
      <c r="N4032" s="72" t="n">
        <f aca="false">D4032*I4032*J4032</f>
        <v>-0</v>
      </c>
      <c r="O4032" s="71" t="n">
        <f aca="false">F4032*J4032</f>
        <v>4</v>
      </c>
      <c r="P4032" s="71" t="n">
        <f aca="false">E4032*J4032</f>
        <v>0</v>
      </c>
    </row>
    <row r="4033" customFormat="false" ht="15" hidden="false" customHeight="false" outlineLevel="0" collapsed="false">
      <c r="A4033" s="71" t="s">
        <v>59</v>
      </c>
      <c r="B4033" s="71" t="s">
        <v>50</v>
      </c>
      <c r="C4033" s="71" t="s">
        <v>624</v>
      </c>
      <c r="D4033" s="72" t="n">
        <v>0</v>
      </c>
      <c r="E4033" s="71" t="n">
        <v>0</v>
      </c>
      <c r="F4033" s="71" t="n">
        <v>1</v>
      </c>
      <c r="G4033" s="72" t="n">
        <v>99.95</v>
      </c>
      <c r="H4033" s="72" t="n">
        <v>99.95</v>
      </c>
      <c r="I4033" s="71" t="n">
        <f aca="false">IF(B4033&gt;=Settings!$B$23,1,0)</f>
        <v>0</v>
      </c>
      <c r="J4033" s="71" t="n">
        <v>1</v>
      </c>
      <c r="K4033" s="71" t="n">
        <f aca="false">F4033*I4033*J4033</f>
        <v>0</v>
      </c>
      <c r="L4033" s="71" t="n">
        <f aca="false">E4033*I4033*J4033</f>
        <v>0</v>
      </c>
      <c r="M4033" s="72" t="n">
        <f aca="false">G4033*I4033*J4033</f>
        <v>0</v>
      </c>
      <c r="N4033" s="72" t="n">
        <f aca="false">D4033*I4033*J4033</f>
        <v>-0</v>
      </c>
      <c r="O4033" s="71" t="n">
        <f aca="false">F4033*J4033</f>
        <v>1</v>
      </c>
      <c r="P4033" s="71" t="n">
        <f aca="false">E4033*J4033</f>
        <v>0</v>
      </c>
    </row>
    <row r="4034" customFormat="false" ht="15" hidden="false" customHeight="false" outlineLevel="0" collapsed="false">
      <c r="A4034" s="71" t="s">
        <v>59</v>
      </c>
      <c r="B4034" s="71" t="s">
        <v>50</v>
      </c>
      <c r="C4034" s="71" t="s">
        <v>997</v>
      </c>
      <c r="D4034" s="72" t="n">
        <v>0</v>
      </c>
      <c r="E4034" s="71" t="n">
        <v>0</v>
      </c>
      <c r="F4034" s="71" t="n">
        <v>1</v>
      </c>
      <c r="G4034" s="72" t="n">
        <v>159.95</v>
      </c>
      <c r="H4034" s="72" t="n">
        <v>159.95</v>
      </c>
      <c r="I4034" s="71" t="n">
        <f aca="false">IF(B4034&gt;=Settings!$B$23,1,0)</f>
        <v>0</v>
      </c>
      <c r="J4034" s="71" t="n">
        <v>1</v>
      </c>
      <c r="K4034" s="71" t="n">
        <f aca="false">F4034*I4034*J4034</f>
        <v>0</v>
      </c>
      <c r="L4034" s="71" t="n">
        <f aca="false">E4034*I4034*J4034</f>
        <v>0</v>
      </c>
      <c r="M4034" s="72" t="n">
        <f aca="false">G4034*I4034*J4034</f>
        <v>0</v>
      </c>
      <c r="N4034" s="72" t="n">
        <f aca="false">D4034*I4034*J4034</f>
        <v>-0</v>
      </c>
      <c r="O4034" s="71" t="n">
        <f aca="false">F4034*J4034</f>
        <v>1</v>
      </c>
      <c r="P4034" s="71" t="n">
        <f aca="false">E4034*J4034</f>
        <v>0</v>
      </c>
    </row>
    <row r="4035" customFormat="false" ht="15" hidden="false" customHeight="false" outlineLevel="0" collapsed="false">
      <c r="A4035" s="71" t="s">
        <v>59</v>
      </c>
      <c r="B4035" s="71" t="s">
        <v>50</v>
      </c>
      <c r="C4035" s="71" t="s">
        <v>754</v>
      </c>
      <c r="D4035" s="72" t="n">
        <v>0</v>
      </c>
      <c r="E4035" s="71" t="n">
        <v>0</v>
      </c>
      <c r="F4035" s="71" t="n">
        <v>694</v>
      </c>
      <c r="G4035" s="72" t="n">
        <v>0</v>
      </c>
      <c r="H4035" s="72" t="n">
        <v>0</v>
      </c>
      <c r="I4035" s="71" t="n">
        <f aca="false">IF(B4035&gt;=Settings!$B$23,1,0)</f>
        <v>0</v>
      </c>
      <c r="J4035" s="71" t="n">
        <v>0</v>
      </c>
      <c r="K4035" s="71" t="n">
        <f aca="false">F4035*I4035*J4035</f>
        <v>0</v>
      </c>
      <c r="L4035" s="71" t="n">
        <f aca="false">E4035*I4035*J4035</f>
        <v>0</v>
      </c>
      <c r="M4035" s="72" t="n">
        <f aca="false">G4035*I4035*J4035</f>
        <v>0</v>
      </c>
      <c r="N4035" s="72" t="n">
        <f aca="false">D4035*I4035*J4035</f>
        <v>-0</v>
      </c>
      <c r="O4035" s="71" t="n">
        <f aca="false">F4035*J4035</f>
        <v>0</v>
      </c>
      <c r="P4035" s="71" t="n">
        <f aca="false">E4035*J4035</f>
        <v>0</v>
      </c>
    </row>
    <row r="4036" customFormat="false" ht="15" hidden="false" customHeight="false" outlineLevel="0" collapsed="false">
      <c r="A4036" s="71" t="s">
        <v>59</v>
      </c>
      <c r="B4036" s="71" t="s">
        <v>50</v>
      </c>
      <c r="C4036" s="71" t="s">
        <v>658</v>
      </c>
      <c r="D4036" s="72" t="n">
        <v>0</v>
      </c>
      <c r="E4036" s="71" t="n">
        <v>0</v>
      </c>
      <c r="F4036" s="71" t="n">
        <v>54</v>
      </c>
      <c r="G4036" s="72" t="n">
        <v>4687.215</v>
      </c>
      <c r="H4036" s="72" t="n">
        <v>4687.215</v>
      </c>
      <c r="I4036" s="71" t="n">
        <f aca="false">IF(B4036&gt;=Settings!$B$23,1,0)</f>
        <v>0</v>
      </c>
      <c r="J4036" s="71" t="n">
        <v>1</v>
      </c>
      <c r="K4036" s="71" t="n">
        <f aca="false">F4036*I4036*J4036</f>
        <v>0</v>
      </c>
      <c r="L4036" s="71" t="n">
        <f aca="false">E4036*I4036*J4036</f>
        <v>0</v>
      </c>
      <c r="M4036" s="72" t="n">
        <f aca="false">G4036*I4036*J4036</f>
        <v>0</v>
      </c>
      <c r="N4036" s="72" t="n">
        <f aca="false">D4036*I4036*J4036</f>
        <v>-0</v>
      </c>
      <c r="O4036" s="71" t="n">
        <f aca="false">F4036*J4036</f>
        <v>54</v>
      </c>
      <c r="P4036" s="71" t="n">
        <f aca="false">E4036*J4036</f>
        <v>0</v>
      </c>
    </row>
    <row r="4037" customFormat="false" ht="15" hidden="false" customHeight="false" outlineLevel="0" collapsed="false">
      <c r="A4037" s="71" t="s">
        <v>60</v>
      </c>
      <c r="B4037" s="71" t="s">
        <v>50</v>
      </c>
      <c r="C4037" s="71" t="s">
        <v>378</v>
      </c>
      <c r="D4037" s="72" t="n">
        <v>46.71</v>
      </c>
      <c r="E4037" s="71" t="n">
        <v>1</v>
      </c>
      <c r="F4037" s="71" t="n">
        <v>22</v>
      </c>
      <c r="G4037" s="72" t="n">
        <v>1328.9</v>
      </c>
      <c r="H4037" s="72" t="n">
        <v>941.69</v>
      </c>
      <c r="I4037" s="71" t="n">
        <f aca="false">IF(B4037&gt;=Settings!$B$23,1,0)</f>
        <v>0</v>
      </c>
      <c r="J4037" s="71" t="n">
        <v>1</v>
      </c>
      <c r="K4037" s="71" t="n">
        <f aca="false">F4037*I4037*J4037</f>
        <v>0</v>
      </c>
      <c r="L4037" s="71" t="n">
        <f aca="false">E4037*I4037*J4037</f>
        <v>0</v>
      </c>
      <c r="M4037" s="72" t="n">
        <f aca="false">G4037*I4037*J4037</f>
        <v>0</v>
      </c>
      <c r="N4037" s="72" t="n">
        <f aca="false">D4037*I4037*J4037</f>
        <v>0</v>
      </c>
      <c r="O4037" s="71" t="n">
        <f aca="false">F4037*J4037</f>
        <v>22</v>
      </c>
      <c r="P4037" s="71" t="n">
        <f aca="false">E4037*J4037</f>
        <v>1</v>
      </c>
    </row>
    <row r="4038" customFormat="false" ht="15" hidden="false" customHeight="false" outlineLevel="0" collapsed="false">
      <c r="A4038" s="71" t="s">
        <v>59</v>
      </c>
      <c r="B4038" s="71" t="s">
        <v>50</v>
      </c>
      <c r="C4038" s="71" t="s">
        <v>1111</v>
      </c>
      <c r="D4038" s="72" t="n">
        <v>0</v>
      </c>
      <c r="E4038" s="71" t="n">
        <v>0</v>
      </c>
      <c r="F4038" s="71" t="n">
        <v>12</v>
      </c>
      <c r="G4038" s="72" t="n">
        <v>394.583</v>
      </c>
      <c r="H4038" s="72" t="n">
        <v>394.583</v>
      </c>
      <c r="I4038" s="71" t="n">
        <f aca="false">IF(B4038&gt;=Settings!$B$23,1,0)</f>
        <v>0</v>
      </c>
      <c r="J4038" s="71" t="n">
        <v>1</v>
      </c>
      <c r="K4038" s="71" t="n">
        <f aca="false">F4038*I4038*J4038</f>
        <v>0</v>
      </c>
      <c r="L4038" s="71" t="n">
        <f aca="false">E4038*I4038*J4038</f>
        <v>0</v>
      </c>
      <c r="M4038" s="72" t="n">
        <f aca="false">G4038*I4038*J4038</f>
        <v>0</v>
      </c>
      <c r="N4038" s="72" t="n">
        <f aca="false">D4038*I4038*J4038</f>
        <v>-0</v>
      </c>
      <c r="O4038" s="71" t="n">
        <f aca="false">F4038*J4038</f>
        <v>12</v>
      </c>
      <c r="P4038" s="71" t="n">
        <f aca="false">E4038*J4038</f>
        <v>0</v>
      </c>
    </row>
    <row r="4039" customFormat="false" ht="15" hidden="false" customHeight="false" outlineLevel="0" collapsed="false">
      <c r="A4039" s="71" t="s">
        <v>59</v>
      </c>
      <c r="B4039" s="71" t="s">
        <v>50</v>
      </c>
      <c r="C4039" s="71" t="s">
        <v>1029</v>
      </c>
      <c r="D4039" s="72" t="n">
        <v>0</v>
      </c>
      <c r="E4039" s="71" t="n">
        <v>0</v>
      </c>
      <c r="F4039" s="71" t="n">
        <v>16</v>
      </c>
      <c r="G4039" s="72" t="n">
        <v>150.015</v>
      </c>
      <c r="H4039" s="72" t="n">
        <v>150.015</v>
      </c>
      <c r="I4039" s="71" t="n">
        <f aca="false">IF(B4039&gt;=Settings!$B$23,1,0)</f>
        <v>0</v>
      </c>
      <c r="J4039" s="71" t="n">
        <v>1</v>
      </c>
      <c r="K4039" s="71" t="n">
        <f aca="false">F4039*I4039*J4039</f>
        <v>0</v>
      </c>
      <c r="L4039" s="71" t="n">
        <f aca="false">E4039*I4039*J4039</f>
        <v>0</v>
      </c>
      <c r="M4039" s="72" t="n">
        <f aca="false">G4039*I4039*J4039</f>
        <v>0</v>
      </c>
      <c r="N4039" s="72" t="n">
        <f aca="false">D4039*I4039*J4039</f>
        <v>-0</v>
      </c>
      <c r="O4039" s="71" t="n">
        <f aca="false">F4039*J4039</f>
        <v>16</v>
      </c>
      <c r="P4039" s="71" t="n">
        <f aca="false">E4039*J4039</f>
        <v>0</v>
      </c>
    </row>
    <row r="4040" customFormat="false" ht="15" hidden="false" customHeight="false" outlineLevel="0" collapsed="false">
      <c r="A4040" s="71" t="s">
        <v>59</v>
      </c>
      <c r="B4040" s="71" t="s">
        <v>50</v>
      </c>
      <c r="C4040" s="71" t="s">
        <v>152</v>
      </c>
      <c r="D4040" s="72" t="n">
        <v>0</v>
      </c>
      <c r="E4040" s="71" t="n">
        <v>0</v>
      </c>
      <c r="F4040" s="71" t="n">
        <v>43</v>
      </c>
      <c r="G4040" s="72" t="n">
        <v>6055.922</v>
      </c>
      <c r="H4040" s="72" t="n">
        <v>6055.922</v>
      </c>
      <c r="I4040" s="71" t="n">
        <f aca="false">IF(B4040&gt;=Settings!$B$23,1,0)</f>
        <v>0</v>
      </c>
      <c r="J4040" s="71" t="n">
        <v>1</v>
      </c>
      <c r="K4040" s="71" t="n">
        <f aca="false">F4040*I4040*J4040</f>
        <v>0</v>
      </c>
      <c r="L4040" s="71" t="n">
        <f aca="false">E4040*I4040*J4040</f>
        <v>0</v>
      </c>
      <c r="M4040" s="72" t="n">
        <f aca="false">G4040*I4040*J4040</f>
        <v>0</v>
      </c>
      <c r="N4040" s="72" t="n">
        <f aca="false">D4040*I4040*J4040</f>
        <v>-0</v>
      </c>
      <c r="O4040" s="71" t="n">
        <f aca="false">F4040*J4040</f>
        <v>43</v>
      </c>
      <c r="P4040" s="71" t="n">
        <f aca="false">E4040*J4040</f>
        <v>0</v>
      </c>
    </row>
    <row r="4041" customFormat="false" ht="15" hidden="false" customHeight="false" outlineLevel="0" collapsed="false">
      <c r="A4041" s="71" t="s">
        <v>59</v>
      </c>
      <c r="B4041" s="71" t="s">
        <v>50</v>
      </c>
      <c r="C4041" s="71" t="s">
        <v>121</v>
      </c>
      <c r="D4041" s="72" t="n">
        <v>0</v>
      </c>
      <c r="E4041" s="71" t="n">
        <v>0</v>
      </c>
      <c r="F4041" s="71" t="n">
        <v>389</v>
      </c>
      <c r="G4041" s="72" t="n">
        <v>21733.054</v>
      </c>
      <c r="H4041" s="72" t="n">
        <v>21733.054</v>
      </c>
      <c r="I4041" s="71" t="n">
        <f aca="false">IF(B4041&gt;=Settings!$B$23,1,0)</f>
        <v>0</v>
      </c>
      <c r="J4041" s="71" t="n">
        <v>1</v>
      </c>
      <c r="K4041" s="71" t="n">
        <f aca="false">F4041*I4041*J4041</f>
        <v>0</v>
      </c>
      <c r="L4041" s="71" t="n">
        <f aca="false">E4041*I4041*J4041</f>
        <v>0</v>
      </c>
      <c r="M4041" s="72" t="n">
        <f aca="false">G4041*I4041*J4041</f>
        <v>0</v>
      </c>
      <c r="N4041" s="72" t="n">
        <f aca="false">D4041*I4041*J4041</f>
        <v>-0</v>
      </c>
      <c r="O4041" s="71" t="n">
        <f aca="false">F4041*J4041</f>
        <v>389</v>
      </c>
      <c r="P4041" s="71" t="n">
        <f aca="false">E4041*J4041</f>
        <v>0</v>
      </c>
    </row>
    <row r="4042" customFormat="false" ht="15" hidden="false" customHeight="false" outlineLevel="0" collapsed="false">
      <c r="A4042" s="71" t="s">
        <v>63</v>
      </c>
      <c r="B4042" s="71" t="s">
        <v>50</v>
      </c>
      <c r="C4042" s="71" t="s">
        <v>2225</v>
      </c>
      <c r="D4042" s="72" t="n">
        <v>0</v>
      </c>
      <c r="E4042" s="71" t="n">
        <v>0</v>
      </c>
      <c r="F4042" s="71" t="n">
        <v>3</v>
      </c>
      <c r="G4042" s="72" t="n">
        <v>239.85</v>
      </c>
      <c r="H4042" s="72" t="n">
        <v>239.85</v>
      </c>
      <c r="I4042" s="71" t="n">
        <f aca="false">IF(B4042&gt;=Settings!$B$23,1,0)</f>
        <v>0</v>
      </c>
      <c r="J4042" s="71" t="n">
        <v>1</v>
      </c>
      <c r="K4042" s="71" t="n">
        <f aca="false">F4042*I4042*J4042</f>
        <v>0</v>
      </c>
      <c r="L4042" s="71" t="n">
        <f aca="false">E4042*I4042*J4042</f>
        <v>0</v>
      </c>
      <c r="M4042" s="72" t="n">
        <f aca="false">G4042*I4042*J4042</f>
        <v>0</v>
      </c>
      <c r="N4042" s="72" t="n">
        <f aca="false">D4042*I4042*J4042</f>
        <v>-0</v>
      </c>
      <c r="O4042" s="71" t="n">
        <f aca="false">F4042*J4042</f>
        <v>3</v>
      </c>
      <c r="P4042" s="71" t="n">
        <f aca="false">E4042*J4042</f>
        <v>0</v>
      </c>
    </row>
    <row r="4043" customFormat="false" ht="15" hidden="false" customHeight="false" outlineLevel="0" collapsed="false">
      <c r="A4043" s="71" t="s">
        <v>59</v>
      </c>
      <c r="B4043" s="71" t="s">
        <v>50</v>
      </c>
      <c r="C4043" s="71" t="s">
        <v>581</v>
      </c>
      <c r="D4043" s="72" t="n">
        <v>0</v>
      </c>
      <c r="E4043" s="71" t="n">
        <v>0</v>
      </c>
      <c r="F4043" s="71" t="n">
        <v>5</v>
      </c>
      <c r="G4043" s="72" t="n">
        <v>553.1</v>
      </c>
      <c r="H4043" s="72" t="n">
        <v>553.1</v>
      </c>
      <c r="I4043" s="71" t="n">
        <f aca="false">IF(B4043&gt;=Settings!$B$23,1,0)</f>
        <v>0</v>
      </c>
      <c r="J4043" s="71" t="n">
        <v>1</v>
      </c>
      <c r="K4043" s="71" t="n">
        <f aca="false">F4043*I4043*J4043</f>
        <v>0</v>
      </c>
      <c r="L4043" s="71" t="n">
        <f aca="false">E4043*I4043*J4043</f>
        <v>0</v>
      </c>
      <c r="M4043" s="72" t="n">
        <f aca="false">G4043*I4043*J4043</f>
        <v>0</v>
      </c>
      <c r="N4043" s="72" t="n">
        <f aca="false">D4043*I4043*J4043</f>
        <v>-0</v>
      </c>
      <c r="O4043" s="71" t="n">
        <f aca="false">F4043*J4043</f>
        <v>5</v>
      </c>
      <c r="P4043" s="71" t="n">
        <f aca="false">E4043*J4043</f>
        <v>0</v>
      </c>
    </row>
    <row r="4044" customFormat="false" ht="15" hidden="false" customHeight="false" outlineLevel="0" collapsed="false">
      <c r="A4044" s="71" t="s">
        <v>60</v>
      </c>
      <c r="B4044" s="71" t="s">
        <v>50</v>
      </c>
      <c r="C4044" s="71" t="s">
        <v>982</v>
      </c>
      <c r="D4044" s="72" t="n">
        <v>0</v>
      </c>
      <c r="E4044" s="71" t="n">
        <v>0</v>
      </c>
      <c r="F4044" s="71" t="n">
        <v>1</v>
      </c>
      <c r="G4044" s="72" t="n">
        <v>154.95</v>
      </c>
      <c r="H4044" s="72" t="n">
        <v>131.71</v>
      </c>
      <c r="I4044" s="71" t="n">
        <f aca="false">IF(B4044&gt;=Settings!$B$23,1,0)</f>
        <v>0</v>
      </c>
      <c r="J4044" s="71" t="n">
        <v>1</v>
      </c>
      <c r="K4044" s="71" t="n">
        <f aca="false">F4044*I4044*J4044</f>
        <v>0</v>
      </c>
      <c r="L4044" s="71" t="n">
        <f aca="false">E4044*I4044*J4044</f>
        <v>0</v>
      </c>
      <c r="M4044" s="72" t="n">
        <f aca="false">G4044*I4044*J4044</f>
        <v>0</v>
      </c>
      <c r="N4044" s="72" t="n">
        <f aca="false">D4044*I4044*J4044</f>
        <v>-0</v>
      </c>
      <c r="O4044" s="71" t="n">
        <f aca="false">F4044*J4044</f>
        <v>1</v>
      </c>
      <c r="P4044" s="71" t="n">
        <f aca="false">E4044*J4044</f>
        <v>0</v>
      </c>
    </row>
    <row r="4045" customFormat="false" ht="15" hidden="false" customHeight="false" outlineLevel="0" collapsed="false">
      <c r="A4045" s="71" t="s">
        <v>60</v>
      </c>
      <c r="B4045" s="71" t="s">
        <v>50</v>
      </c>
      <c r="C4045" s="71" t="s">
        <v>166</v>
      </c>
      <c r="D4045" s="72" t="n">
        <v>330.97</v>
      </c>
      <c r="E4045" s="71" t="n">
        <v>4</v>
      </c>
      <c r="F4045" s="71" t="n">
        <v>90</v>
      </c>
      <c r="G4045" s="72" t="n">
        <v>6940.5</v>
      </c>
      <c r="H4045" s="72" t="n">
        <v>5962.29</v>
      </c>
      <c r="I4045" s="71" t="n">
        <f aca="false">IF(B4045&gt;=Settings!$B$23,1,0)</f>
        <v>0</v>
      </c>
      <c r="J4045" s="71" t="n">
        <v>1</v>
      </c>
      <c r="K4045" s="71" t="n">
        <f aca="false">F4045*I4045*J4045</f>
        <v>0</v>
      </c>
      <c r="L4045" s="71" t="n">
        <f aca="false">E4045*I4045*J4045</f>
        <v>0</v>
      </c>
      <c r="M4045" s="72" t="n">
        <f aca="false">G4045*I4045*J4045</f>
        <v>0</v>
      </c>
      <c r="N4045" s="72" t="n">
        <f aca="false">D4045*I4045*J4045</f>
        <v>0</v>
      </c>
      <c r="O4045" s="71" t="n">
        <f aca="false">F4045*J4045</f>
        <v>90</v>
      </c>
      <c r="P4045" s="71" t="n">
        <f aca="false">E4045*J4045</f>
        <v>4</v>
      </c>
    </row>
    <row r="4046" customFormat="false" ht="15" hidden="false" customHeight="false" outlineLevel="0" collapsed="false">
      <c r="A4046" s="71" t="s">
        <v>59</v>
      </c>
      <c r="B4046" s="71" t="s">
        <v>50</v>
      </c>
      <c r="C4046" s="71" t="s">
        <v>894</v>
      </c>
      <c r="D4046" s="72" t="n">
        <v>0</v>
      </c>
      <c r="E4046" s="71" t="n">
        <v>0</v>
      </c>
      <c r="F4046" s="71" t="n">
        <v>3</v>
      </c>
      <c r="G4046" s="72" t="n">
        <v>303.9</v>
      </c>
      <c r="H4046" s="72" t="n">
        <v>303.9</v>
      </c>
      <c r="I4046" s="71" t="n">
        <f aca="false">IF(B4046&gt;=Settings!$B$23,1,0)</f>
        <v>0</v>
      </c>
      <c r="J4046" s="71" t="n">
        <v>1</v>
      </c>
      <c r="K4046" s="71" t="n">
        <f aca="false">F4046*I4046*J4046</f>
        <v>0</v>
      </c>
      <c r="L4046" s="71" t="n">
        <f aca="false">E4046*I4046*J4046</f>
        <v>0</v>
      </c>
      <c r="M4046" s="72" t="n">
        <f aca="false">G4046*I4046*J4046</f>
        <v>0</v>
      </c>
      <c r="N4046" s="72" t="n">
        <f aca="false">D4046*I4046*J4046</f>
        <v>-0</v>
      </c>
      <c r="O4046" s="71" t="n">
        <f aca="false">F4046*J4046</f>
        <v>3</v>
      </c>
      <c r="P4046" s="71" t="n">
        <f aca="false">E4046*J4046</f>
        <v>0</v>
      </c>
    </row>
    <row r="4047" customFormat="false" ht="15" hidden="false" customHeight="false" outlineLevel="0" collapsed="false">
      <c r="A4047" s="71" t="s">
        <v>59</v>
      </c>
      <c r="B4047" s="71" t="s">
        <v>50</v>
      </c>
      <c r="C4047" s="71" t="s">
        <v>663</v>
      </c>
      <c r="D4047" s="72" t="n">
        <v>0</v>
      </c>
      <c r="E4047" s="71" t="n">
        <v>0</v>
      </c>
      <c r="F4047" s="71" t="n">
        <v>75</v>
      </c>
      <c r="G4047" s="72" t="n">
        <v>3916.894</v>
      </c>
      <c r="H4047" s="72" t="n">
        <v>3916.894</v>
      </c>
      <c r="I4047" s="71" t="n">
        <f aca="false">IF(B4047&gt;=Settings!$B$23,1,0)</f>
        <v>0</v>
      </c>
      <c r="J4047" s="71" t="n">
        <v>1</v>
      </c>
      <c r="K4047" s="71" t="n">
        <f aca="false">F4047*I4047*J4047</f>
        <v>0</v>
      </c>
      <c r="L4047" s="71" t="n">
        <f aca="false">E4047*I4047*J4047</f>
        <v>0</v>
      </c>
      <c r="M4047" s="72" t="n">
        <f aca="false">G4047*I4047*J4047</f>
        <v>0</v>
      </c>
      <c r="N4047" s="72" t="n">
        <f aca="false">D4047*I4047*J4047</f>
        <v>-0</v>
      </c>
      <c r="O4047" s="71" t="n">
        <f aca="false">F4047*J4047</f>
        <v>75</v>
      </c>
      <c r="P4047" s="71" t="n">
        <f aca="false">E4047*J4047</f>
        <v>0</v>
      </c>
    </row>
    <row r="4048" customFormat="false" ht="15" hidden="false" customHeight="false" outlineLevel="0" collapsed="false">
      <c r="A4048" s="71" t="s">
        <v>59</v>
      </c>
      <c r="B4048" s="71" t="s">
        <v>50</v>
      </c>
      <c r="C4048" s="71" t="s">
        <v>1346</v>
      </c>
      <c r="D4048" s="72" t="n">
        <v>0</v>
      </c>
      <c r="E4048" s="71" t="n">
        <v>0</v>
      </c>
      <c r="F4048" s="71" t="n">
        <v>10</v>
      </c>
      <c r="G4048" s="72" t="n">
        <v>1020.755</v>
      </c>
      <c r="H4048" s="72" t="n">
        <v>1020.755</v>
      </c>
      <c r="I4048" s="71" t="n">
        <f aca="false">IF(B4048&gt;=Settings!$B$23,1,0)</f>
        <v>0</v>
      </c>
      <c r="J4048" s="71" t="n">
        <v>1</v>
      </c>
      <c r="K4048" s="71" t="n">
        <f aca="false">F4048*I4048*J4048</f>
        <v>0</v>
      </c>
      <c r="L4048" s="71" t="n">
        <f aca="false">E4048*I4048*J4048</f>
        <v>0</v>
      </c>
      <c r="M4048" s="72" t="n">
        <f aca="false">G4048*I4048*J4048</f>
        <v>0</v>
      </c>
      <c r="N4048" s="72" t="n">
        <f aca="false">D4048*I4048*J4048</f>
        <v>-0</v>
      </c>
      <c r="O4048" s="71" t="n">
        <f aca="false">F4048*J4048</f>
        <v>10</v>
      </c>
      <c r="P4048" s="71" t="n">
        <f aca="false">E4048*J4048</f>
        <v>0</v>
      </c>
    </row>
    <row r="4049" customFormat="false" ht="15" hidden="false" customHeight="false" outlineLevel="0" collapsed="false">
      <c r="A4049" s="71" t="s">
        <v>61</v>
      </c>
      <c r="B4049" s="71" t="s">
        <v>50</v>
      </c>
      <c r="C4049" s="71" t="s">
        <v>127</v>
      </c>
      <c r="D4049" s="72" t="n">
        <v>127.23</v>
      </c>
      <c r="E4049" s="71" t="n">
        <v>1</v>
      </c>
      <c r="F4049" s="71" t="n">
        <v>9</v>
      </c>
      <c r="G4049" s="72" t="n">
        <v>1236.75</v>
      </c>
      <c r="H4049" s="72" t="n">
        <v>1090.44</v>
      </c>
      <c r="I4049" s="71" t="n">
        <f aca="false">IF(B4049&gt;=Settings!$B$23,1,0)</f>
        <v>0</v>
      </c>
      <c r="J4049" s="71" t="n">
        <v>1</v>
      </c>
      <c r="K4049" s="71" t="n">
        <f aca="false">F4049*I4049*J4049</f>
        <v>0</v>
      </c>
      <c r="L4049" s="71" t="n">
        <f aca="false">E4049*I4049*J4049</f>
        <v>0</v>
      </c>
      <c r="M4049" s="72" t="n">
        <f aca="false">G4049*I4049*J4049</f>
        <v>0</v>
      </c>
      <c r="N4049" s="72" t="n">
        <f aca="false">D4049*I4049*J4049</f>
        <v>0</v>
      </c>
      <c r="O4049" s="71" t="n">
        <f aca="false">F4049*J4049</f>
        <v>9</v>
      </c>
      <c r="P4049" s="71" t="n">
        <f aca="false">E4049*J4049</f>
        <v>1</v>
      </c>
    </row>
    <row r="4050" customFormat="false" ht="15" hidden="false" customHeight="false" outlineLevel="0" collapsed="false">
      <c r="A4050" s="71" t="s">
        <v>59</v>
      </c>
      <c r="B4050" s="71" t="s">
        <v>50</v>
      </c>
      <c r="C4050" s="71" t="s">
        <v>1083</v>
      </c>
      <c r="D4050" s="72" t="n">
        <v>0</v>
      </c>
      <c r="E4050" s="71" t="n">
        <v>0</v>
      </c>
      <c r="F4050" s="71" t="n">
        <v>7</v>
      </c>
      <c r="G4050" s="72" t="n">
        <v>496.79</v>
      </c>
      <c r="H4050" s="72" t="n">
        <v>496.79</v>
      </c>
      <c r="I4050" s="71" t="n">
        <f aca="false">IF(B4050&gt;=Settings!$B$23,1,0)</f>
        <v>0</v>
      </c>
      <c r="J4050" s="71" t="n">
        <v>1</v>
      </c>
      <c r="K4050" s="71" t="n">
        <f aca="false">F4050*I4050*J4050</f>
        <v>0</v>
      </c>
      <c r="L4050" s="71" t="n">
        <f aca="false">E4050*I4050*J4050</f>
        <v>0</v>
      </c>
      <c r="M4050" s="72" t="n">
        <f aca="false">G4050*I4050*J4050</f>
        <v>0</v>
      </c>
      <c r="N4050" s="72" t="n">
        <f aca="false">D4050*I4050*J4050</f>
        <v>-0</v>
      </c>
      <c r="O4050" s="71" t="n">
        <f aca="false">F4050*J4050</f>
        <v>7</v>
      </c>
      <c r="P4050" s="71" t="n">
        <f aca="false">E4050*J4050</f>
        <v>0</v>
      </c>
    </row>
    <row r="4051" customFormat="false" ht="15" hidden="false" customHeight="false" outlineLevel="0" collapsed="false">
      <c r="A4051" s="71" t="s">
        <v>63</v>
      </c>
      <c r="B4051" s="71" t="s">
        <v>50</v>
      </c>
      <c r="C4051" s="71" t="s">
        <v>2226</v>
      </c>
      <c r="D4051" s="72" t="n">
        <v>0</v>
      </c>
      <c r="E4051" s="71" t="n">
        <v>0</v>
      </c>
      <c r="F4051" s="71" t="n">
        <v>2</v>
      </c>
      <c r="G4051" s="72" t="n">
        <v>119.9</v>
      </c>
      <c r="H4051" s="72" t="n">
        <v>119.9</v>
      </c>
      <c r="I4051" s="71" t="n">
        <f aca="false">IF(B4051&gt;=Settings!$B$23,1,0)</f>
        <v>0</v>
      </c>
      <c r="J4051" s="71" t="n">
        <v>1</v>
      </c>
      <c r="K4051" s="71" t="n">
        <f aca="false">F4051*I4051*J4051</f>
        <v>0</v>
      </c>
      <c r="L4051" s="71" t="n">
        <f aca="false">E4051*I4051*J4051</f>
        <v>0</v>
      </c>
      <c r="M4051" s="72" t="n">
        <f aca="false">G4051*I4051*J4051</f>
        <v>0</v>
      </c>
      <c r="N4051" s="72" t="n">
        <f aca="false">D4051*I4051*J4051</f>
        <v>-0</v>
      </c>
      <c r="O4051" s="71" t="n">
        <f aca="false">F4051*J4051</f>
        <v>2</v>
      </c>
      <c r="P4051" s="71" t="n">
        <f aca="false">E4051*J4051</f>
        <v>0</v>
      </c>
    </row>
    <row r="4052" customFormat="false" ht="15" hidden="false" customHeight="false" outlineLevel="0" collapsed="false">
      <c r="A4052" s="71" t="s">
        <v>61</v>
      </c>
      <c r="B4052" s="71" t="s">
        <v>50</v>
      </c>
      <c r="C4052" s="71" t="s">
        <v>1169</v>
      </c>
      <c r="D4052" s="72" t="n">
        <v>0</v>
      </c>
      <c r="E4052" s="71" t="n">
        <v>0</v>
      </c>
      <c r="F4052" s="71" t="n">
        <v>6</v>
      </c>
      <c r="G4052" s="72" t="n">
        <v>436.07</v>
      </c>
      <c r="H4052" s="72" t="n">
        <v>425.18</v>
      </c>
      <c r="I4052" s="71" t="n">
        <f aca="false">IF(B4052&gt;=Settings!$B$23,1,0)</f>
        <v>0</v>
      </c>
      <c r="J4052" s="71" t="n">
        <v>1</v>
      </c>
      <c r="K4052" s="71" t="n">
        <f aca="false">F4052*I4052*J4052</f>
        <v>0</v>
      </c>
      <c r="L4052" s="71" t="n">
        <f aca="false">E4052*I4052*J4052</f>
        <v>0</v>
      </c>
      <c r="M4052" s="72" t="n">
        <f aca="false">G4052*I4052*J4052</f>
        <v>0</v>
      </c>
      <c r="N4052" s="72" t="n">
        <f aca="false">D4052*I4052*J4052</f>
        <v>-0</v>
      </c>
      <c r="O4052" s="71" t="n">
        <f aca="false">F4052*J4052</f>
        <v>6</v>
      </c>
      <c r="P4052" s="71" t="n">
        <f aca="false">E4052*J4052</f>
        <v>0</v>
      </c>
    </row>
    <row r="4053" customFormat="false" ht="15" hidden="false" customHeight="false" outlineLevel="0" collapsed="false">
      <c r="A4053" s="71" t="s">
        <v>59</v>
      </c>
      <c r="B4053" s="71" t="s">
        <v>50</v>
      </c>
      <c r="C4053" s="71" t="s">
        <v>928</v>
      </c>
      <c r="D4053" s="72" t="n">
        <v>0</v>
      </c>
      <c r="E4053" s="71" t="n">
        <v>0</v>
      </c>
      <c r="F4053" s="71" t="n">
        <v>2</v>
      </c>
      <c r="G4053" s="72" t="n">
        <v>279.9</v>
      </c>
      <c r="H4053" s="72" t="n">
        <v>279.9</v>
      </c>
      <c r="I4053" s="71" t="n">
        <f aca="false">IF(B4053&gt;=Settings!$B$23,1,0)</f>
        <v>0</v>
      </c>
      <c r="J4053" s="71" t="n">
        <v>1</v>
      </c>
      <c r="K4053" s="71" t="n">
        <f aca="false">F4053*I4053*J4053</f>
        <v>0</v>
      </c>
      <c r="L4053" s="71" t="n">
        <f aca="false">E4053*I4053*J4053</f>
        <v>0</v>
      </c>
      <c r="M4053" s="72" t="n">
        <f aca="false">G4053*I4053*J4053</f>
        <v>0</v>
      </c>
      <c r="N4053" s="72" t="n">
        <f aca="false">D4053*I4053*J4053</f>
        <v>-0</v>
      </c>
      <c r="O4053" s="71" t="n">
        <f aca="false">F4053*J4053</f>
        <v>2</v>
      </c>
      <c r="P4053" s="71" t="n">
        <f aca="false">E4053*J4053</f>
        <v>0</v>
      </c>
    </row>
    <row r="4054" customFormat="false" ht="15" hidden="false" customHeight="false" outlineLevel="0" collapsed="false">
      <c r="A4054" s="71" t="s">
        <v>59</v>
      </c>
      <c r="B4054" s="71" t="s">
        <v>50</v>
      </c>
      <c r="C4054" s="71" t="s">
        <v>927</v>
      </c>
      <c r="D4054" s="72" t="n">
        <v>0</v>
      </c>
      <c r="E4054" s="71" t="n">
        <v>0</v>
      </c>
      <c r="F4054" s="71" t="n">
        <v>1</v>
      </c>
      <c r="G4054" s="72" t="n">
        <v>123.95</v>
      </c>
      <c r="H4054" s="72" t="n">
        <v>123.95</v>
      </c>
      <c r="I4054" s="71" t="n">
        <f aca="false">IF(B4054&gt;=Settings!$B$23,1,0)</f>
        <v>0</v>
      </c>
      <c r="J4054" s="71" t="n">
        <v>1</v>
      </c>
      <c r="K4054" s="71" t="n">
        <f aca="false">F4054*I4054*J4054</f>
        <v>0</v>
      </c>
      <c r="L4054" s="71" t="n">
        <f aca="false">E4054*I4054*J4054</f>
        <v>0</v>
      </c>
      <c r="M4054" s="72" t="n">
        <f aca="false">G4054*I4054*J4054</f>
        <v>0</v>
      </c>
      <c r="N4054" s="72" t="n">
        <f aca="false">D4054*I4054*J4054</f>
        <v>-0</v>
      </c>
      <c r="O4054" s="71" t="n">
        <f aca="false">F4054*J4054</f>
        <v>1</v>
      </c>
      <c r="P4054" s="71" t="n">
        <f aca="false">E4054*J4054</f>
        <v>0</v>
      </c>
    </row>
    <row r="4055" customFormat="false" ht="15" hidden="false" customHeight="false" outlineLevel="0" collapsed="false">
      <c r="A4055" s="71" t="s">
        <v>61</v>
      </c>
      <c r="B4055" s="71" t="s">
        <v>50</v>
      </c>
      <c r="C4055" s="71" t="s">
        <v>1142</v>
      </c>
      <c r="D4055" s="72" t="n">
        <v>0</v>
      </c>
      <c r="E4055" s="71" t="n">
        <v>0</v>
      </c>
      <c r="F4055" s="71" t="n">
        <v>1</v>
      </c>
      <c r="G4055" s="72" t="n">
        <v>63.59</v>
      </c>
      <c r="H4055" s="72" t="n">
        <v>63.59</v>
      </c>
      <c r="I4055" s="71" t="n">
        <f aca="false">IF(B4055&gt;=Settings!$B$23,1,0)</f>
        <v>0</v>
      </c>
      <c r="J4055" s="71" t="n">
        <v>1</v>
      </c>
      <c r="K4055" s="71" t="n">
        <f aca="false">F4055*I4055*J4055</f>
        <v>0</v>
      </c>
      <c r="L4055" s="71" t="n">
        <f aca="false">E4055*I4055*J4055</f>
        <v>0</v>
      </c>
      <c r="M4055" s="72" t="n">
        <f aca="false">G4055*I4055*J4055</f>
        <v>0</v>
      </c>
      <c r="N4055" s="72" t="n">
        <f aca="false">D4055*I4055*J4055</f>
        <v>-0</v>
      </c>
      <c r="O4055" s="71" t="n">
        <f aca="false">F4055*J4055</f>
        <v>1</v>
      </c>
      <c r="P4055" s="71" t="n">
        <f aca="false">E4055*J4055</f>
        <v>0</v>
      </c>
    </row>
    <row r="4056" customFormat="false" ht="15" hidden="false" customHeight="false" outlineLevel="0" collapsed="false">
      <c r="A4056" s="71" t="s">
        <v>63</v>
      </c>
      <c r="B4056" s="71" t="s">
        <v>50</v>
      </c>
      <c r="C4056" s="71" t="s">
        <v>2227</v>
      </c>
      <c r="D4056" s="72" t="n">
        <v>219.95</v>
      </c>
      <c r="E4056" s="71" t="n">
        <v>1</v>
      </c>
      <c r="F4056" s="71" t="n">
        <v>12</v>
      </c>
      <c r="G4056" s="72" t="n">
        <v>2639.4</v>
      </c>
      <c r="H4056" s="72" t="n">
        <v>2397.46</v>
      </c>
      <c r="I4056" s="71" t="n">
        <f aca="false">IF(B4056&gt;=Settings!$B$23,1,0)</f>
        <v>0</v>
      </c>
      <c r="J4056" s="71" t="n">
        <v>1</v>
      </c>
      <c r="K4056" s="71" t="n">
        <f aca="false">F4056*I4056*J4056</f>
        <v>0</v>
      </c>
      <c r="L4056" s="71" t="n">
        <f aca="false">E4056*I4056*J4056</f>
        <v>0</v>
      </c>
      <c r="M4056" s="72" t="n">
        <f aca="false">G4056*I4056*J4056</f>
        <v>0</v>
      </c>
      <c r="N4056" s="72" t="n">
        <f aca="false">D4056*I4056*J4056</f>
        <v>0</v>
      </c>
      <c r="O4056" s="71" t="n">
        <f aca="false">F4056*J4056</f>
        <v>12</v>
      </c>
      <c r="P4056" s="71" t="n">
        <f aca="false">E4056*J4056</f>
        <v>1</v>
      </c>
    </row>
    <row r="4057" customFormat="false" ht="15" hidden="false" customHeight="false" outlineLevel="0" collapsed="false">
      <c r="A4057" s="71" t="s">
        <v>59</v>
      </c>
      <c r="B4057" s="71" t="s">
        <v>50</v>
      </c>
      <c r="C4057" s="71" t="s">
        <v>2058</v>
      </c>
      <c r="D4057" s="72" t="n">
        <v>0</v>
      </c>
      <c r="E4057" s="71" t="n">
        <v>0</v>
      </c>
      <c r="F4057" s="71" t="n">
        <v>15</v>
      </c>
      <c r="G4057" s="72" t="n">
        <v>76.822</v>
      </c>
      <c r="H4057" s="72" t="n">
        <v>76.822</v>
      </c>
      <c r="I4057" s="71" t="n">
        <f aca="false">IF(B4057&gt;=Settings!$B$23,1,0)</f>
        <v>0</v>
      </c>
      <c r="J4057" s="71" t="n">
        <v>1</v>
      </c>
      <c r="K4057" s="71" t="n">
        <f aca="false">F4057*I4057*J4057</f>
        <v>0</v>
      </c>
      <c r="L4057" s="71" t="n">
        <f aca="false">E4057*I4057*J4057</f>
        <v>0</v>
      </c>
      <c r="M4057" s="72" t="n">
        <f aca="false">G4057*I4057*J4057</f>
        <v>0</v>
      </c>
      <c r="N4057" s="72" t="n">
        <f aca="false">D4057*I4057*J4057</f>
        <v>-0</v>
      </c>
      <c r="O4057" s="71" t="n">
        <f aca="false">F4057*J4057</f>
        <v>15</v>
      </c>
      <c r="P4057" s="71" t="n">
        <f aca="false">E4057*J4057</f>
        <v>0</v>
      </c>
    </row>
    <row r="4058" customFormat="false" ht="15" hidden="false" customHeight="false" outlineLevel="0" collapsed="false">
      <c r="A4058" s="71" t="s">
        <v>59</v>
      </c>
      <c r="B4058" s="71" t="s">
        <v>50</v>
      </c>
      <c r="C4058" s="71" t="s">
        <v>1245</v>
      </c>
      <c r="D4058" s="72" t="n">
        <v>0</v>
      </c>
      <c r="E4058" s="71" t="n">
        <v>0</v>
      </c>
      <c r="F4058" s="71" t="n">
        <v>1</v>
      </c>
      <c r="G4058" s="72" t="n">
        <v>173.55</v>
      </c>
      <c r="H4058" s="72" t="n">
        <v>173.55</v>
      </c>
      <c r="I4058" s="71" t="n">
        <f aca="false">IF(B4058&gt;=Settings!$B$23,1,0)</f>
        <v>0</v>
      </c>
      <c r="J4058" s="71" t="n">
        <v>1</v>
      </c>
      <c r="K4058" s="71" t="n">
        <f aca="false">F4058*I4058*J4058</f>
        <v>0</v>
      </c>
      <c r="L4058" s="71" t="n">
        <f aca="false">E4058*I4058*J4058</f>
        <v>0</v>
      </c>
      <c r="M4058" s="72" t="n">
        <f aca="false">G4058*I4058*J4058</f>
        <v>0</v>
      </c>
      <c r="N4058" s="72" t="n">
        <f aca="false">D4058*I4058*J4058</f>
        <v>-0</v>
      </c>
      <c r="O4058" s="71" t="n">
        <f aca="false">F4058*J4058</f>
        <v>1</v>
      </c>
      <c r="P4058" s="71" t="n">
        <f aca="false">E4058*J4058</f>
        <v>0</v>
      </c>
    </row>
    <row r="4059" customFormat="false" ht="15" hidden="false" customHeight="false" outlineLevel="0" collapsed="false">
      <c r="A4059" s="71" t="s">
        <v>62</v>
      </c>
      <c r="B4059" s="71" t="s">
        <v>50</v>
      </c>
      <c r="C4059" s="71" t="s">
        <v>162</v>
      </c>
      <c r="D4059" s="72" t="n">
        <v>314.75</v>
      </c>
      <c r="E4059" s="71" t="n">
        <v>5</v>
      </c>
      <c r="F4059" s="71" t="n">
        <v>128</v>
      </c>
      <c r="G4059" s="72" t="n">
        <v>8659.1</v>
      </c>
      <c r="H4059" s="72" t="n">
        <v>8113.12</v>
      </c>
      <c r="I4059" s="71" t="n">
        <f aca="false">IF(B4059&gt;=Settings!$B$23,1,0)</f>
        <v>0</v>
      </c>
      <c r="J4059" s="71" t="n">
        <v>1</v>
      </c>
      <c r="K4059" s="71" t="n">
        <f aca="false">F4059*I4059*J4059</f>
        <v>0</v>
      </c>
      <c r="L4059" s="71" t="n">
        <f aca="false">E4059*I4059*J4059</f>
        <v>0</v>
      </c>
      <c r="M4059" s="72" t="n">
        <f aca="false">G4059*I4059*J4059</f>
        <v>0</v>
      </c>
      <c r="N4059" s="72" t="n">
        <f aca="false">D4059*I4059*J4059</f>
        <v>0</v>
      </c>
      <c r="O4059" s="71" t="n">
        <f aca="false">F4059*J4059</f>
        <v>128</v>
      </c>
      <c r="P4059" s="71" t="n">
        <f aca="false">E4059*J4059</f>
        <v>5</v>
      </c>
    </row>
    <row r="4060" customFormat="false" ht="15" hidden="false" customHeight="false" outlineLevel="0" collapsed="false">
      <c r="A4060" s="71" t="s">
        <v>61</v>
      </c>
      <c r="B4060" s="71" t="s">
        <v>50</v>
      </c>
      <c r="C4060" s="71" t="s">
        <v>1284</v>
      </c>
      <c r="D4060" s="72" t="n">
        <v>0</v>
      </c>
      <c r="E4060" s="71" t="n">
        <v>0</v>
      </c>
      <c r="F4060" s="71" t="n">
        <v>2</v>
      </c>
      <c r="G4060" s="72" t="n">
        <v>242.64</v>
      </c>
      <c r="H4060" s="72" t="n">
        <v>242.64</v>
      </c>
      <c r="I4060" s="71" t="n">
        <f aca="false">IF(B4060&gt;=Settings!$B$23,1,0)</f>
        <v>0</v>
      </c>
      <c r="J4060" s="71" t="n">
        <v>1</v>
      </c>
      <c r="K4060" s="71" t="n">
        <f aca="false">F4060*I4060*J4060</f>
        <v>0</v>
      </c>
      <c r="L4060" s="71" t="n">
        <f aca="false">E4060*I4060*J4060</f>
        <v>0</v>
      </c>
      <c r="M4060" s="72" t="n">
        <f aca="false">G4060*I4060*J4060</f>
        <v>0</v>
      </c>
      <c r="N4060" s="72" t="n">
        <f aca="false">D4060*I4060*J4060</f>
        <v>-0</v>
      </c>
      <c r="O4060" s="71" t="n">
        <f aca="false">F4060*J4060</f>
        <v>2</v>
      </c>
      <c r="P4060" s="71" t="n">
        <f aca="false">E4060*J4060</f>
        <v>0</v>
      </c>
    </row>
    <row r="4061" customFormat="false" ht="15" hidden="false" customHeight="false" outlineLevel="0" collapsed="false">
      <c r="A4061" s="71" t="s">
        <v>59</v>
      </c>
      <c r="B4061" s="71" t="s">
        <v>50</v>
      </c>
      <c r="C4061" s="71" t="s">
        <v>2167</v>
      </c>
      <c r="D4061" s="72" t="n">
        <v>0</v>
      </c>
      <c r="E4061" s="71" t="n">
        <v>0</v>
      </c>
      <c r="F4061" s="71" t="n">
        <v>10</v>
      </c>
      <c r="G4061" s="72" t="n">
        <v>1389.65</v>
      </c>
      <c r="H4061" s="72" t="n">
        <v>1389.65</v>
      </c>
      <c r="I4061" s="71" t="n">
        <f aca="false">IF(B4061&gt;=Settings!$B$23,1,0)</f>
        <v>0</v>
      </c>
      <c r="J4061" s="71" t="n">
        <v>1</v>
      </c>
      <c r="K4061" s="71" t="n">
        <f aca="false">F4061*I4061*J4061</f>
        <v>0</v>
      </c>
      <c r="L4061" s="71" t="n">
        <f aca="false">E4061*I4061*J4061</f>
        <v>0</v>
      </c>
      <c r="M4061" s="72" t="n">
        <f aca="false">G4061*I4061*J4061</f>
        <v>0</v>
      </c>
      <c r="N4061" s="72" t="n">
        <f aca="false">D4061*I4061*J4061</f>
        <v>-0</v>
      </c>
      <c r="O4061" s="71" t="n">
        <f aca="false">F4061*J4061</f>
        <v>10</v>
      </c>
      <c r="P4061" s="71" t="n">
        <f aca="false">E4061*J4061</f>
        <v>0</v>
      </c>
    </row>
    <row r="4062" customFormat="false" ht="15" hidden="false" customHeight="false" outlineLevel="0" collapsed="false">
      <c r="A4062" s="71" t="s">
        <v>63</v>
      </c>
      <c r="B4062" s="71" t="s">
        <v>50</v>
      </c>
      <c r="C4062" s="71" t="s">
        <v>2228</v>
      </c>
      <c r="D4062" s="72" t="n">
        <v>0</v>
      </c>
      <c r="E4062" s="71" t="n">
        <v>0</v>
      </c>
      <c r="F4062" s="71" t="n">
        <v>1</v>
      </c>
      <c r="G4062" s="72" t="n">
        <v>44.95</v>
      </c>
      <c r="H4062" s="72" t="n">
        <v>44.95</v>
      </c>
      <c r="I4062" s="71" t="n">
        <f aca="false">IF(B4062&gt;=Settings!$B$23,1,0)</f>
        <v>0</v>
      </c>
      <c r="J4062" s="71" t="n">
        <v>1</v>
      </c>
      <c r="K4062" s="71" t="n">
        <f aca="false">F4062*I4062*J4062</f>
        <v>0</v>
      </c>
      <c r="L4062" s="71" t="n">
        <f aca="false">E4062*I4062*J4062</f>
        <v>0</v>
      </c>
      <c r="M4062" s="72" t="n">
        <f aca="false">G4062*I4062*J4062</f>
        <v>0</v>
      </c>
      <c r="N4062" s="72" t="n">
        <f aca="false">D4062*I4062*J4062</f>
        <v>-0</v>
      </c>
      <c r="O4062" s="71" t="n">
        <f aca="false">F4062*J4062</f>
        <v>1</v>
      </c>
      <c r="P4062" s="71" t="n">
        <f aca="false">E4062*J4062</f>
        <v>0</v>
      </c>
    </row>
    <row r="4063" customFormat="false" ht="15" hidden="false" customHeight="false" outlineLevel="0" collapsed="false">
      <c r="A4063" s="71" t="s">
        <v>59</v>
      </c>
      <c r="B4063" s="71" t="s">
        <v>50</v>
      </c>
      <c r="C4063" s="71" t="s">
        <v>1322</v>
      </c>
      <c r="D4063" s="72" t="n">
        <v>0</v>
      </c>
      <c r="E4063" s="71" t="n">
        <v>0</v>
      </c>
      <c r="F4063" s="71" t="n">
        <v>3</v>
      </c>
      <c r="G4063" s="72" t="n">
        <v>313.237</v>
      </c>
      <c r="H4063" s="72" t="n">
        <v>313.237</v>
      </c>
      <c r="I4063" s="71" t="n">
        <f aca="false">IF(B4063&gt;=Settings!$B$23,1,0)</f>
        <v>0</v>
      </c>
      <c r="J4063" s="71" t="n">
        <v>1</v>
      </c>
      <c r="K4063" s="71" t="n">
        <f aca="false">F4063*I4063*J4063</f>
        <v>0</v>
      </c>
      <c r="L4063" s="71" t="n">
        <f aca="false">E4063*I4063*J4063</f>
        <v>0</v>
      </c>
      <c r="M4063" s="72" t="n">
        <f aca="false">G4063*I4063*J4063</f>
        <v>0</v>
      </c>
      <c r="N4063" s="72" t="n">
        <f aca="false">D4063*I4063*J4063</f>
        <v>-0</v>
      </c>
      <c r="O4063" s="71" t="n">
        <f aca="false">F4063*J4063</f>
        <v>3</v>
      </c>
      <c r="P4063" s="71" t="n">
        <f aca="false">E4063*J4063</f>
        <v>0</v>
      </c>
    </row>
    <row r="4064" customFormat="false" ht="15" hidden="false" customHeight="false" outlineLevel="0" collapsed="false">
      <c r="A4064" s="71" t="s">
        <v>60</v>
      </c>
      <c r="B4064" s="71" t="s">
        <v>50</v>
      </c>
      <c r="C4064" s="71" t="s">
        <v>1095</v>
      </c>
      <c r="D4064" s="72" t="n">
        <v>99.95</v>
      </c>
      <c r="E4064" s="71" t="n">
        <v>1</v>
      </c>
      <c r="F4064" s="71" t="n">
        <v>19</v>
      </c>
      <c r="G4064" s="72" t="n">
        <v>2019.05</v>
      </c>
      <c r="H4064" s="72" t="n">
        <v>1678.52</v>
      </c>
      <c r="I4064" s="71" t="n">
        <f aca="false">IF(B4064&gt;=Settings!$B$23,1,0)</f>
        <v>0</v>
      </c>
      <c r="J4064" s="71" t="n">
        <v>1</v>
      </c>
      <c r="K4064" s="71" t="n">
        <f aca="false">F4064*I4064*J4064</f>
        <v>0</v>
      </c>
      <c r="L4064" s="71" t="n">
        <f aca="false">E4064*I4064*J4064</f>
        <v>0</v>
      </c>
      <c r="M4064" s="72" t="n">
        <f aca="false">G4064*I4064*J4064</f>
        <v>0</v>
      </c>
      <c r="N4064" s="72" t="n">
        <f aca="false">D4064*I4064*J4064</f>
        <v>0</v>
      </c>
      <c r="O4064" s="71" t="n">
        <f aca="false">F4064*J4064</f>
        <v>19</v>
      </c>
      <c r="P4064" s="71" t="n">
        <f aca="false">E4064*J4064</f>
        <v>1</v>
      </c>
    </row>
    <row r="4065" customFormat="false" ht="15" hidden="false" customHeight="false" outlineLevel="0" collapsed="false">
      <c r="A4065" s="71" t="s">
        <v>60</v>
      </c>
      <c r="B4065" s="71" t="s">
        <v>50</v>
      </c>
      <c r="C4065" s="71" t="s">
        <v>602</v>
      </c>
      <c r="D4065" s="72" t="n">
        <v>220.27</v>
      </c>
      <c r="E4065" s="71" t="n">
        <v>24</v>
      </c>
      <c r="F4065" s="71" t="n">
        <v>633</v>
      </c>
      <c r="G4065" s="72" t="n">
        <v>6698.67</v>
      </c>
      <c r="H4065" s="72" t="n">
        <v>5655.95</v>
      </c>
      <c r="I4065" s="71" t="n">
        <f aca="false">IF(B4065&gt;=Settings!$B$23,1,0)</f>
        <v>0</v>
      </c>
      <c r="J4065" s="71" t="n">
        <v>1</v>
      </c>
      <c r="K4065" s="71" t="n">
        <f aca="false">F4065*I4065*J4065</f>
        <v>0</v>
      </c>
      <c r="L4065" s="71" t="n">
        <f aca="false">E4065*I4065*J4065</f>
        <v>0</v>
      </c>
      <c r="M4065" s="72" t="n">
        <f aca="false">G4065*I4065*J4065</f>
        <v>0</v>
      </c>
      <c r="N4065" s="72" t="n">
        <f aca="false">D4065*I4065*J4065</f>
        <v>0</v>
      </c>
      <c r="O4065" s="71" t="n">
        <f aca="false">F4065*J4065</f>
        <v>633</v>
      </c>
      <c r="P4065" s="71" t="n">
        <f aca="false">E4065*J4065</f>
        <v>24</v>
      </c>
    </row>
    <row r="4066" customFormat="false" ht="15" hidden="false" customHeight="false" outlineLevel="0" collapsed="false">
      <c r="A4066" s="71" t="s">
        <v>61</v>
      </c>
      <c r="B4066" s="71" t="s">
        <v>50</v>
      </c>
      <c r="C4066" s="71" t="s">
        <v>1097</v>
      </c>
      <c r="D4066" s="72" t="n">
        <v>0</v>
      </c>
      <c r="E4066" s="71" t="n">
        <v>0</v>
      </c>
      <c r="F4066" s="71" t="n">
        <v>1</v>
      </c>
      <c r="G4066" s="72" t="n">
        <v>118.14</v>
      </c>
      <c r="H4066" s="72" t="n">
        <v>118.14</v>
      </c>
      <c r="I4066" s="71" t="n">
        <f aca="false">IF(B4066&gt;=Settings!$B$23,1,0)</f>
        <v>0</v>
      </c>
      <c r="J4066" s="71" t="n">
        <v>1</v>
      </c>
      <c r="K4066" s="71" t="n">
        <f aca="false">F4066*I4066*J4066</f>
        <v>0</v>
      </c>
      <c r="L4066" s="71" t="n">
        <f aca="false">E4066*I4066*J4066</f>
        <v>0</v>
      </c>
      <c r="M4066" s="72" t="n">
        <f aca="false">G4066*I4066*J4066</f>
        <v>0</v>
      </c>
      <c r="N4066" s="72" t="n">
        <f aca="false">D4066*I4066*J4066</f>
        <v>-0</v>
      </c>
      <c r="O4066" s="71" t="n">
        <f aca="false">F4066*J4066</f>
        <v>1</v>
      </c>
      <c r="P4066" s="71" t="n">
        <f aca="false">E4066*J4066</f>
        <v>0</v>
      </c>
    </row>
    <row r="4067" customFormat="false" ht="15" hidden="false" customHeight="false" outlineLevel="0" collapsed="false">
      <c r="A4067" s="71" t="s">
        <v>63</v>
      </c>
      <c r="B4067" s="71" t="s">
        <v>50</v>
      </c>
      <c r="C4067" s="71" t="s">
        <v>2229</v>
      </c>
      <c r="D4067" s="72" t="n">
        <v>0</v>
      </c>
      <c r="E4067" s="71" t="n">
        <v>0</v>
      </c>
      <c r="F4067" s="71" t="n">
        <v>4</v>
      </c>
      <c r="G4067" s="72" t="n">
        <v>219.8</v>
      </c>
      <c r="H4067" s="72" t="n">
        <v>219.8</v>
      </c>
      <c r="I4067" s="71" t="n">
        <f aca="false">IF(B4067&gt;=Settings!$B$23,1,0)</f>
        <v>0</v>
      </c>
      <c r="J4067" s="71" t="n">
        <v>1</v>
      </c>
      <c r="K4067" s="71" t="n">
        <f aca="false">F4067*I4067*J4067</f>
        <v>0</v>
      </c>
      <c r="L4067" s="71" t="n">
        <f aca="false">E4067*I4067*J4067</f>
        <v>0</v>
      </c>
      <c r="M4067" s="72" t="n">
        <f aca="false">G4067*I4067*J4067</f>
        <v>0</v>
      </c>
      <c r="N4067" s="72" t="n">
        <f aca="false">D4067*I4067*J4067</f>
        <v>-0</v>
      </c>
      <c r="O4067" s="71" t="n">
        <f aca="false">F4067*J4067</f>
        <v>4</v>
      </c>
      <c r="P4067" s="71" t="n">
        <f aca="false">E4067*J4067</f>
        <v>0</v>
      </c>
    </row>
    <row r="4068" customFormat="false" ht="15" hidden="false" customHeight="false" outlineLevel="0" collapsed="false">
      <c r="A4068" s="71" t="s">
        <v>61</v>
      </c>
      <c r="B4068" s="71" t="s">
        <v>50</v>
      </c>
      <c r="C4068" s="71" t="s">
        <v>1103</v>
      </c>
      <c r="D4068" s="72" t="n">
        <v>0</v>
      </c>
      <c r="E4068" s="71" t="n">
        <v>0</v>
      </c>
      <c r="F4068" s="71" t="n">
        <v>2</v>
      </c>
      <c r="G4068" s="72" t="n">
        <v>166.54</v>
      </c>
      <c r="H4068" s="72" t="n">
        <v>154.06</v>
      </c>
      <c r="I4068" s="71" t="n">
        <f aca="false">IF(B4068&gt;=Settings!$B$23,1,0)</f>
        <v>0</v>
      </c>
      <c r="J4068" s="71" t="n">
        <v>1</v>
      </c>
      <c r="K4068" s="71" t="n">
        <f aca="false">F4068*I4068*J4068</f>
        <v>0</v>
      </c>
      <c r="L4068" s="71" t="n">
        <f aca="false">E4068*I4068*J4068</f>
        <v>0</v>
      </c>
      <c r="M4068" s="72" t="n">
        <f aca="false">G4068*I4068*J4068</f>
        <v>0</v>
      </c>
      <c r="N4068" s="72" t="n">
        <f aca="false">D4068*I4068*J4068</f>
        <v>-0</v>
      </c>
      <c r="O4068" s="71" t="n">
        <f aca="false">F4068*J4068</f>
        <v>2</v>
      </c>
      <c r="P4068" s="71" t="n">
        <f aca="false">E4068*J4068</f>
        <v>0</v>
      </c>
    </row>
    <row r="4069" customFormat="false" ht="15" hidden="false" customHeight="false" outlineLevel="0" collapsed="false">
      <c r="A4069" s="71" t="s">
        <v>62</v>
      </c>
      <c r="B4069" s="71" t="s">
        <v>50</v>
      </c>
      <c r="C4069" s="71" t="s">
        <v>1211</v>
      </c>
      <c r="D4069" s="72" t="n">
        <v>128.31</v>
      </c>
      <c r="E4069" s="71" t="n">
        <v>1</v>
      </c>
      <c r="F4069" s="71" t="n">
        <v>34</v>
      </c>
      <c r="G4069" s="72" t="n">
        <v>4697.3</v>
      </c>
      <c r="H4069" s="72" t="n">
        <v>4216.06</v>
      </c>
      <c r="I4069" s="71" t="n">
        <f aca="false">IF(B4069&gt;=Settings!$B$23,1,0)</f>
        <v>0</v>
      </c>
      <c r="J4069" s="71" t="n">
        <v>1</v>
      </c>
      <c r="K4069" s="71" t="n">
        <f aca="false">F4069*I4069*J4069</f>
        <v>0</v>
      </c>
      <c r="L4069" s="71" t="n">
        <f aca="false">E4069*I4069*J4069</f>
        <v>0</v>
      </c>
      <c r="M4069" s="72" t="n">
        <f aca="false">G4069*I4069*J4069</f>
        <v>0</v>
      </c>
      <c r="N4069" s="72" t="n">
        <f aca="false">D4069*I4069*J4069</f>
        <v>0</v>
      </c>
      <c r="O4069" s="71" t="n">
        <f aca="false">F4069*J4069</f>
        <v>34</v>
      </c>
      <c r="P4069" s="71" t="n">
        <f aca="false">E4069*J4069</f>
        <v>1</v>
      </c>
    </row>
    <row r="4070" customFormat="false" ht="15" hidden="false" customHeight="false" outlineLevel="0" collapsed="false">
      <c r="A4070" s="71" t="s">
        <v>59</v>
      </c>
      <c r="B4070" s="71" t="s">
        <v>50</v>
      </c>
      <c r="C4070" s="71" t="s">
        <v>115</v>
      </c>
      <c r="D4070" s="72" t="n">
        <v>0</v>
      </c>
      <c r="E4070" s="71" t="n">
        <v>0</v>
      </c>
      <c r="F4070" s="71" t="n">
        <v>1</v>
      </c>
      <c r="G4070" s="72" t="n">
        <v>124.95</v>
      </c>
      <c r="H4070" s="72" t="n">
        <v>124.95</v>
      </c>
      <c r="I4070" s="71" t="n">
        <f aca="false">IF(B4070&gt;=Settings!$B$23,1,0)</f>
        <v>0</v>
      </c>
      <c r="J4070" s="71" t="n">
        <v>1</v>
      </c>
      <c r="K4070" s="71" t="n">
        <f aca="false">F4070*I4070*J4070</f>
        <v>0</v>
      </c>
      <c r="L4070" s="71" t="n">
        <f aca="false">E4070*I4070*J4070</f>
        <v>0</v>
      </c>
      <c r="M4070" s="72" t="n">
        <f aca="false">G4070*I4070*J4070</f>
        <v>0</v>
      </c>
      <c r="N4070" s="72" t="n">
        <f aca="false">D4070*I4070*J4070</f>
        <v>-0</v>
      </c>
      <c r="O4070" s="71" t="n">
        <f aca="false">F4070*J4070</f>
        <v>1</v>
      </c>
      <c r="P4070" s="71" t="n">
        <f aca="false">E4070*J4070</f>
        <v>0</v>
      </c>
    </row>
    <row r="4071" customFormat="false" ht="15" hidden="false" customHeight="false" outlineLevel="0" collapsed="false">
      <c r="A4071" s="71" t="s">
        <v>63</v>
      </c>
      <c r="B4071" s="71" t="s">
        <v>50</v>
      </c>
      <c r="C4071" s="71" t="s">
        <v>2230</v>
      </c>
      <c r="D4071" s="72" t="n">
        <v>0</v>
      </c>
      <c r="E4071" s="71" t="n">
        <v>0</v>
      </c>
      <c r="F4071" s="71" t="n">
        <v>3</v>
      </c>
      <c r="G4071" s="72" t="n">
        <v>239.85</v>
      </c>
      <c r="H4071" s="72" t="n">
        <v>239.85</v>
      </c>
      <c r="I4071" s="71" t="n">
        <f aca="false">IF(B4071&gt;=Settings!$B$23,1,0)</f>
        <v>0</v>
      </c>
      <c r="J4071" s="71" t="n">
        <v>1</v>
      </c>
      <c r="K4071" s="71" t="n">
        <f aca="false">F4071*I4071*J4071</f>
        <v>0</v>
      </c>
      <c r="L4071" s="71" t="n">
        <f aca="false">E4071*I4071*J4071</f>
        <v>0</v>
      </c>
      <c r="M4071" s="72" t="n">
        <f aca="false">G4071*I4071*J4071</f>
        <v>0</v>
      </c>
      <c r="N4071" s="72" t="n">
        <f aca="false">D4071*I4071*J4071</f>
        <v>-0</v>
      </c>
      <c r="O4071" s="71" t="n">
        <f aca="false">F4071*J4071</f>
        <v>3</v>
      </c>
      <c r="P4071" s="71" t="n">
        <f aca="false">E4071*J4071</f>
        <v>0</v>
      </c>
    </row>
    <row r="4072" customFormat="false" ht="15" hidden="false" customHeight="false" outlineLevel="0" collapsed="false">
      <c r="A4072" s="71" t="s">
        <v>59</v>
      </c>
      <c r="B4072" s="71" t="s">
        <v>50</v>
      </c>
      <c r="C4072" s="71" t="s">
        <v>1734</v>
      </c>
      <c r="D4072" s="72" t="n">
        <v>0</v>
      </c>
      <c r="E4072" s="71" t="n">
        <v>0</v>
      </c>
      <c r="F4072" s="71" t="n">
        <v>1</v>
      </c>
      <c r="G4072" s="72" t="n">
        <v>0</v>
      </c>
      <c r="H4072" s="72" t="n">
        <v>0</v>
      </c>
      <c r="I4072" s="71" t="n">
        <f aca="false">IF(B4072&gt;=Settings!$B$23,1,0)</f>
        <v>0</v>
      </c>
      <c r="J4072" s="71" t="n">
        <v>0</v>
      </c>
      <c r="K4072" s="71" t="n">
        <f aca="false">F4072*I4072*J4072</f>
        <v>0</v>
      </c>
      <c r="L4072" s="71" t="n">
        <f aca="false">E4072*I4072*J4072</f>
        <v>0</v>
      </c>
      <c r="M4072" s="72" t="n">
        <f aca="false">G4072*I4072*J4072</f>
        <v>0</v>
      </c>
      <c r="N4072" s="72" t="n">
        <f aca="false">D4072*I4072*J4072</f>
        <v>-0</v>
      </c>
      <c r="O4072" s="71" t="n">
        <f aca="false">F4072*J4072</f>
        <v>0</v>
      </c>
      <c r="P4072" s="71" t="n">
        <f aca="false">E4072*J4072</f>
        <v>0</v>
      </c>
    </row>
    <row r="4073" customFormat="false" ht="15" hidden="false" customHeight="false" outlineLevel="0" collapsed="false">
      <c r="A4073" s="71" t="s">
        <v>61</v>
      </c>
      <c r="B4073" s="71" t="s">
        <v>50</v>
      </c>
      <c r="C4073" s="71" t="s">
        <v>992</v>
      </c>
      <c r="D4073" s="72" t="n">
        <v>0</v>
      </c>
      <c r="E4073" s="71" t="n">
        <v>0</v>
      </c>
      <c r="F4073" s="71" t="n">
        <v>1</v>
      </c>
      <c r="G4073" s="72" t="n">
        <v>241.77</v>
      </c>
      <c r="H4073" s="72" t="n">
        <v>241.77</v>
      </c>
      <c r="I4073" s="71" t="n">
        <f aca="false">IF(B4073&gt;=Settings!$B$23,1,0)</f>
        <v>0</v>
      </c>
      <c r="J4073" s="71" t="n">
        <v>1</v>
      </c>
      <c r="K4073" s="71" t="n">
        <f aca="false">F4073*I4073*J4073</f>
        <v>0</v>
      </c>
      <c r="L4073" s="71" t="n">
        <f aca="false">E4073*I4073*J4073</f>
        <v>0</v>
      </c>
      <c r="M4073" s="72" t="n">
        <f aca="false">G4073*I4073*J4073</f>
        <v>0</v>
      </c>
      <c r="N4073" s="72" t="n">
        <f aca="false">D4073*I4073*J4073</f>
        <v>-0</v>
      </c>
      <c r="O4073" s="71" t="n">
        <f aca="false">F4073*J4073</f>
        <v>1</v>
      </c>
      <c r="P4073" s="71" t="n">
        <f aca="false">E4073*J4073</f>
        <v>0</v>
      </c>
    </row>
    <row r="4074" customFormat="false" ht="15" hidden="false" customHeight="false" outlineLevel="0" collapsed="false">
      <c r="A4074" s="71" t="s">
        <v>60</v>
      </c>
      <c r="B4074" s="71" t="s">
        <v>50</v>
      </c>
      <c r="C4074" s="71" t="s">
        <v>1054</v>
      </c>
      <c r="D4074" s="72" t="n">
        <v>0</v>
      </c>
      <c r="E4074" s="71" t="n">
        <v>0</v>
      </c>
      <c r="F4074" s="71" t="n">
        <v>13</v>
      </c>
      <c r="G4074" s="72" t="n">
        <v>979.35</v>
      </c>
      <c r="H4074" s="72" t="n">
        <v>863.96</v>
      </c>
      <c r="I4074" s="71" t="n">
        <f aca="false">IF(B4074&gt;=Settings!$B$23,1,0)</f>
        <v>0</v>
      </c>
      <c r="J4074" s="71" t="n">
        <v>1</v>
      </c>
      <c r="K4074" s="71" t="n">
        <f aca="false">F4074*I4074*J4074</f>
        <v>0</v>
      </c>
      <c r="L4074" s="71" t="n">
        <f aca="false">E4074*I4074*J4074</f>
        <v>0</v>
      </c>
      <c r="M4074" s="72" t="n">
        <f aca="false">G4074*I4074*J4074</f>
        <v>0</v>
      </c>
      <c r="N4074" s="72" t="n">
        <f aca="false">D4074*I4074*J4074</f>
        <v>-0</v>
      </c>
      <c r="O4074" s="71" t="n">
        <f aca="false">F4074*J4074</f>
        <v>13</v>
      </c>
      <c r="P4074" s="71" t="n">
        <f aca="false">E4074*J4074</f>
        <v>0</v>
      </c>
    </row>
    <row r="4075" customFormat="false" ht="15" hidden="false" customHeight="false" outlineLevel="0" collapsed="false">
      <c r="A4075" s="71" t="s">
        <v>59</v>
      </c>
      <c r="B4075" s="71" t="s">
        <v>50</v>
      </c>
      <c r="C4075" s="71" t="s">
        <v>1354</v>
      </c>
      <c r="D4075" s="72" t="n">
        <v>0</v>
      </c>
      <c r="E4075" s="71" t="n">
        <v>0</v>
      </c>
      <c r="F4075" s="71" t="n">
        <v>2</v>
      </c>
      <c r="G4075" s="72" t="n">
        <v>468.29</v>
      </c>
      <c r="H4075" s="72" t="n">
        <v>468.29</v>
      </c>
      <c r="I4075" s="71" t="n">
        <f aca="false">IF(B4075&gt;=Settings!$B$23,1,0)</f>
        <v>0</v>
      </c>
      <c r="J4075" s="71" t="n">
        <v>1</v>
      </c>
      <c r="K4075" s="71" t="n">
        <f aca="false">F4075*I4075*J4075</f>
        <v>0</v>
      </c>
      <c r="L4075" s="71" t="n">
        <f aca="false">E4075*I4075*J4075</f>
        <v>0</v>
      </c>
      <c r="M4075" s="72" t="n">
        <f aca="false">G4075*I4075*J4075</f>
        <v>0</v>
      </c>
      <c r="N4075" s="72" t="n">
        <f aca="false">D4075*I4075*J4075</f>
        <v>-0</v>
      </c>
      <c r="O4075" s="71" t="n">
        <f aca="false">F4075*J4075</f>
        <v>2</v>
      </c>
      <c r="P4075" s="71" t="n">
        <f aca="false">E4075*J4075</f>
        <v>0</v>
      </c>
    </row>
    <row r="4076" customFormat="false" ht="15" hidden="false" customHeight="false" outlineLevel="0" collapsed="false">
      <c r="A4076" s="71" t="s">
        <v>61</v>
      </c>
      <c r="B4076" s="71" t="s">
        <v>50</v>
      </c>
      <c r="C4076" s="71" t="s">
        <v>125</v>
      </c>
      <c r="D4076" s="72" t="n">
        <v>0</v>
      </c>
      <c r="E4076" s="71" t="n">
        <v>0</v>
      </c>
      <c r="F4076" s="71" t="n">
        <v>15</v>
      </c>
      <c r="G4076" s="72" t="n">
        <v>1728.75</v>
      </c>
      <c r="H4076" s="72" t="n">
        <v>1653.51</v>
      </c>
      <c r="I4076" s="71" t="n">
        <f aca="false">IF(B4076&gt;=Settings!$B$23,1,0)</f>
        <v>0</v>
      </c>
      <c r="J4076" s="71" t="n">
        <v>1</v>
      </c>
      <c r="K4076" s="71" t="n">
        <f aca="false">F4076*I4076*J4076</f>
        <v>0</v>
      </c>
      <c r="L4076" s="71" t="n">
        <f aca="false">E4076*I4076*J4076</f>
        <v>0</v>
      </c>
      <c r="M4076" s="72" t="n">
        <f aca="false">G4076*I4076*J4076</f>
        <v>0</v>
      </c>
      <c r="N4076" s="72" t="n">
        <f aca="false">D4076*I4076*J4076</f>
        <v>-0</v>
      </c>
      <c r="O4076" s="71" t="n">
        <f aca="false">F4076*J4076</f>
        <v>15</v>
      </c>
      <c r="P4076" s="71" t="n">
        <f aca="false">E4076*J4076</f>
        <v>0</v>
      </c>
    </row>
    <row r="4077" customFormat="false" ht="15" hidden="false" customHeight="false" outlineLevel="0" collapsed="false">
      <c r="A4077" s="71" t="s">
        <v>63</v>
      </c>
      <c r="B4077" s="71" t="s">
        <v>50</v>
      </c>
      <c r="C4077" s="71" t="s">
        <v>189</v>
      </c>
      <c r="D4077" s="72" t="n">
        <v>0</v>
      </c>
      <c r="E4077" s="71" t="n">
        <v>0</v>
      </c>
      <c r="F4077" s="71" t="n">
        <v>1</v>
      </c>
      <c r="G4077" s="72" t="n">
        <v>19.95</v>
      </c>
      <c r="H4077" s="72" t="n">
        <v>19.95</v>
      </c>
      <c r="I4077" s="71" t="n">
        <f aca="false">IF(B4077&gt;=Settings!$B$23,1,0)</f>
        <v>0</v>
      </c>
      <c r="J4077" s="71" t="n">
        <v>1</v>
      </c>
      <c r="K4077" s="71" t="n">
        <f aca="false">F4077*I4077*J4077</f>
        <v>0</v>
      </c>
      <c r="L4077" s="71" t="n">
        <f aca="false">E4077*I4077*J4077</f>
        <v>0</v>
      </c>
      <c r="M4077" s="72" t="n">
        <f aca="false">G4077*I4077*J4077</f>
        <v>0</v>
      </c>
      <c r="N4077" s="72" t="n">
        <f aca="false">D4077*I4077*J4077</f>
        <v>-0</v>
      </c>
      <c r="O4077" s="71" t="n">
        <f aca="false">F4077*J4077</f>
        <v>1</v>
      </c>
      <c r="P4077" s="71" t="n">
        <f aca="false">E4077*J4077</f>
        <v>0</v>
      </c>
    </row>
    <row r="4078" customFormat="false" ht="15" hidden="false" customHeight="false" outlineLevel="0" collapsed="false">
      <c r="A4078" s="71" t="s">
        <v>62</v>
      </c>
      <c r="B4078" s="71" t="s">
        <v>50</v>
      </c>
      <c r="C4078" s="71" t="s">
        <v>1786</v>
      </c>
      <c r="D4078" s="72" t="n">
        <v>116.95</v>
      </c>
      <c r="E4078" s="71" t="n">
        <v>1</v>
      </c>
      <c r="F4078" s="71" t="n">
        <v>19</v>
      </c>
      <c r="G4078" s="72" t="n">
        <v>2222.05</v>
      </c>
      <c r="H4078" s="72" t="n">
        <v>1964.78</v>
      </c>
      <c r="I4078" s="71" t="n">
        <f aca="false">IF(B4078&gt;=Settings!$B$23,1,0)</f>
        <v>0</v>
      </c>
      <c r="J4078" s="71" t="n">
        <v>1</v>
      </c>
      <c r="K4078" s="71" t="n">
        <f aca="false">F4078*I4078*J4078</f>
        <v>0</v>
      </c>
      <c r="L4078" s="71" t="n">
        <f aca="false">E4078*I4078*J4078</f>
        <v>0</v>
      </c>
      <c r="M4078" s="72" t="n">
        <f aca="false">G4078*I4078*J4078</f>
        <v>0</v>
      </c>
      <c r="N4078" s="72" t="n">
        <f aca="false">D4078*I4078*J4078</f>
        <v>0</v>
      </c>
      <c r="O4078" s="71" t="n">
        <f aca="false">F4078*J4078</f>
        <v>19</v>
      </c>
      <c r="P4078" s="71" t="n">
        <f aca="false">E4078*J4078</f>
        <v>1</v>
      </c>
    </row>
    <row r="4079" customFormat="false" ht="15" hidden="false" customHeight="false" outlineLevel="0" collapsed="false">
      <c r="A4079" s="71" t="s">
        <v>59</v>
      </c>
      <c r="B4079" s="71" t="s">
        <v>50</v>
      </c>
      <c r="C4079" s="71" t="s">
        <v>2231</v>
      </c>
      <c r="D4079" s="72" t="n">
        <v>0</v>
      </c>
      <c r="E4079" s="71" t="n">
        <v>0</v>
      </c>
      <c r="F4079" s="71" t="n">
        <v>1</v>
      </c>
      <c r="G4079" s="72" t="n">
        <v>219.95</v>
      </c>
      <c r="H4079" s="72" t="n">
        <v>219.95</v>
      </c>
      <c r="I4079" s="71" t="n">
        <f aca="false">IF(B4079&gt;=Settings!$B$23,1,0)</f>
        <v>0</v>
      </c>
      <c r="J4079" s="71" t="n">
        <v>1</v>
      </c>
      <c r="K4079" s="71" t="n">
        <f aca="false">F4079*I4079*J4079</f>
        <v>0</v>
      </c>
      <c r="L4079" s="71" t="n">
        <f aca="false">E4079*I4079*J4079</f>
        <v>0</v>
      </c>
      <c r="M4079" s="72" t="n">
        <f aca="false">G4079*I4079*J4079</f>
        <v>0</v>
      </c>
      <c r="N4079" s="72" t="n">
        <f aca="false">D4079*I4079*J4079</f>
        <v>-0</v>
      </c>
      <c r="O4079" s="71" t="n">
        <f aca="false">F4079*J4079</f>
        <v>1</v>
      </c>
      <c r="P4079" s="71" t="n">
        <f aca="false">E4079*J4079</f>
        <v>0</v>
      </c>
    </row>
    <row r="4080" customFormat="false" ht="15" hidden="false" customHeight="false" outlineLevel="0" collapsed="false">
      <c r="A4080" s="71" t="s">
        <v>62</v>
      </c>
      <c r="B4080" s="71" t="s">
        <v>50</v>
      </c>
      <c r="C4080" s="71" t="s">
        <v>166</v>
      </c>
      <c r="D4080" s="72" t="n">
        <v>227.61</v>
      </c>
      <c r="E4080" s="71" t="n">
        <v>3</v>
      </c>
      <c r="F4080" s="71" t="n">
        <v>69</v>
      </c>
      <c r="G4080" s="72" t="n">
        <v>5415.55</v>
      </c>
      <c r="H4080" s="72" t="n">
        <v>5017.82</v>
      </c>
      <c r="I4080" s="71" t="n">
        <f aca="false">IF(B4080&gt;=Settings!$B$23,1,0)</f>
        <v>0</v>
      </c>
      <c r="J4080" s="71" t="n">
        <v>1</v>
      </c>
      <c r="K4080" s="71" t="n">
        <f aca="false">F4080*I4080*J4080</f>
        <v>0</v>
      </c>
      <c r="L4080" s="71" t="n">
        <f aca="false">E4080*I4080*J4080</f>
        <v>0</v>
      </c>
      <c r="M4080" s="72" t="n">
        <f aca="false">G4080*I4080*J4080</f>
        <v>0</v>
      </c>
      <c r="N4080" s="72" t="n">
        <f aca="false">D4080*I4080*J4080</f>
        <v>0</v>
      </c>
      <c r="O4080" s="71" t="n">
        <f aca="false">F4080*J4080</f>
        <v>69</v>
      </c>
      <c r="P4080" s="71" t="n">
        <f aca="false">E4080*J4080</f>
        <v>3</v>
      </c>
    </row>
    <row r="4081" customFormat="false" ht="15" hidden="false" customHeight="false" outlineLevel="0" collapsed="false">
      <c r="A4081" s="71" t="s">
        <v>63</v>
      </c>
      <c r="B4081" s="71" t="s">
        <v>50</v>
      </c>
      <c r="C4081" s="71" t="s">
        <v>177</v>
      </c>
      <c r="D4081" s="72" t="n">
        <v>0</v>
      </c>
      <c r="E4081" s="71" t="n">
        <v>0</v>
      </c>
      <c r="F4081" s="71" t="n">
        <v>1</v>
      </c>
      <c r="G4081" s="72" t="n">
        <v>419.95</v>
      </c>
      <c r="H4081" s="72" t="n">
        <v>419.95</v>
      </c>
      <c r="I4081" s="71" t="n">
        <f aca="false">IF(B4081&gt;=Settings!$B$23,1,0)</f>
        <v>0</v>
      </c>
      <c r="J4081" s="71" t="n">
        <v>1</v>
      </c>
      <c r="K4081" s="71" t="n">
        <f aca="false">F4081*I4081*J4081</f>
        <v>0</v>
      </c>
      <c r="L4081" s="71" t="n">
        <f aca="false">E4081*I4081*J4081</f>
        <v>0</v>
      </c>
      <c r="M4081" s="72" t="n">
        <f aca="false">G4081*I4081*J4081</f>
        <v>0</v>
      </c>
      <c r="N4081" s="72" t="n">
        <f aca="false">D4081*I4081*J4081</f>
        <v>-0</v>
      </c>
      <c r="O4081" s="71" t="n">
        <f aca="false">F4081*J4081</f>
        <v>1</v>
      </c>
      <c r="P4081" s="71" t="n">
        <f aca="false">E4081*J4081</f>
        <v>0</v>
      </c>
    </row>
    <row r="4082" customFormat="false" ht="15" hidden="false" customHeight="false" outlineLevel="0" collapsed="false">
      <c r="A4082" s="71" t="s">
        <v>59</v>
      </c>
      <c r="B4082" s="71" t="s">
        <v>50</v>
      </c>
      <c r="C4082" s="71" t="s">
        <v>1250</v>
      </c>
      <c r="D4082" s="72" t="n">
        <v>0</v>
      </c>
      <c r="E4082" s="71" t="n">
        <v>0</v>
      </c>
      <c r="F4082" s="71" t="n">
        <v>9</v>
      </c>
      <c r="G4082" s="72" t="n">
        <v>1022.736</v>
      </c>
      <c r="H4082" s="72" t="n">
        <v>1022.736</v>
      </c>
      <c r="I4082" s="71" t="n">
        <f aca="false">IF(B4082&gt;=Settings!$B$23,1,0)</f>
        <v>0</v>
      </c>
      <c r="J4082" s="71" t="n">
        <v>1</v>
      </c>
      <c r="K4082" s="71" t="n">
        <f aca="false">F4082*I4082*J4082</f>
        <v>0</v>
      </c>
      <c r="L4082" s="71" t="n">
        <f aca="false">E4082*I4082*J4082</f>
        <v>0</v>
      </c>
      <c r="M4082" s="72" t="n">
        <f aca="false">G4082*I4082*J4082</f>
        <v>0</v>
      </c>
      <c r="N4082" s="72" t="n">
        <f aca="false">D4082*I4082*J4082</f>
        <v>-0</v>
      </c>
      <c r="O4082" s="71" t="n">
        <f aca="false">F4082*J4082</f>
        <v>9</v>
      </c>
      <c r="P4082" s="71" t="n">
        <f aca="false">E4082*J4082</f>
        <v>0</v>
      </c>
    </row>
    <row r="4083" customFormat="false" ht="15" hidden="false" customHeight="false" outlineLevel="0" collapsed="false">
      <c r="A4083" s="71" t="s">
        <v>59</v>
      </c>
      <c r="B4083" s="71" t="s">
        <v>50</v>
      </c>
      <c r="C4083" s="71" t="s">
        <v>922</v>
      </c>
      <c r="D4083" s="72" t="n">
        <v>0</v>
      </c>
      <c r="E4083" s="71" t="n">
        <v>0</v>
      </c>
      <c r="F4083" s="71" t="n">
        <v>133</v>
      </c>
      <c r="G4083" s="72" t="n">
        <v>1355.965</v>
      </c>
      <c r="H4083" s="72" t="n">
        <v>1355.965</v>
      </c>
      <c r="I4083" s="71" t="n">
        <f aca="false">IF(B4083&gt;=Settings!$B$23,1,0)</f>
        <v>0</v>
      </c>
      <c r="J4083" s="71" t="n">
        <v>1</v>
      </c>
      <c r="K4083" s="71" t="n">
        <f aca="false">F4083*I4083*J4083</f>
        <v>0</v>
      </c>
      <c r="L4083" s="71" t="n">
        <f aca="false">E4083*I4083*J4083</f>
        <v>0</v>
      </c>
      <c r="M4083" s="72" t="n">
        <f aca="false">G4083*I4083*J4083</f>
        <v>0</v>
      </c>
      <c r="N4083" s="72" t="n">
        <f aca="false">D4083*I4083*J4083</f>
        <v>-0</v>
      </c>
      <c r="O4083" s="71" t="n">
        <f aca="false">F4083*J4083</f>
        <v>133</v>
      </c>
      <c r="P4083" s="71" t="n">
        <f aca="false">E4083*J4083</f>
        <v>0</v>
      </c>
    </row>
    <row r="4084" customFormat="false" ht="15" hidden="false" customHeight="false" outlineLevel="0" collapsed="false">
      <c r="A4084" s="71" t="s">
        <v>59</v>
      </c>
      <c r="B4084" s="71" t="s">
        <v>50</v>
      </c>
      <c r="C4084" s="71" t="s">
        <v>1158</v>
      </c>
      <c r="D4084" s="72" t="n">
        <v>0</v>
      </c>
      <c r="E4084" s="71" t="n">
        <v>0</v>
      </c>
      <c r="F4084" s="71" t="n">
        <v>4</v>
      </c>
      <c r="G4084" s="72" t="n">
        <v>667.5</v>
      </c>
      <c r="H4084" s="72" t="n">
        <v>667.5</v>
      </c>
      <c r="I4084" s="71" t="n">
        <f aca="false">IF(B4084&gt;=Settings!$B$23,1,0)</f>
        <v>0</v>
      </c>
      <c r="J4084" s="71" t="n">
        <v>1</v>
      </c>
      <c r="K4084" s="71" t="n">
        <f aca="false">F4084*I4084*J4084</f>
        <v>0</v>
      </c>
      <c r="L4084" s="71" t="n">
        <f aca="false">E4084*I4084*J4084</f>
        <v>0</v>
      </c>
      <c r="M4084" s="72" t="n">
        <f aca="false">G4084*I4084*J4084</f>
        <v>0</v>
      </c>
      <c r="N4084" s="72" t="n">
        <f aca="false">D4084*I4084*J4084</f>
        <v>-0</v>
      </c>
      <c r="O4084" s="71" t="n">
        <f aca="false">F4084*J4084</f>
        <v>4</v>
      </c>
      <c r="P4084" s="71" t="n">
        <f aca="false">E4084*J4084</f>
        <v>0</v>
      </c>
    </row>
    <row r="4085" customFormat="false" ht="15" hidden="false" customHeight="false" outlineLevel="0" collapsed="false">
      <c r="A4085" s="71" t="s">
        <v>59</v>
      </c>
      <c r="B4085" s="71" t="s">
        <v>50</v>
      </c>
      <c r="C4085" s="71" t="s">
        <v>1249</v>
      </c>
      <c r="D4085" s="72" t="n">
        <v>0</v>
      </c>
      <c r="E4085" s="71" t="n">
        <v>0</v>
      </c>
      <c r="F4085" s="71" t="n">
        <v>3</v>
      </c>
      <c r="G4085" s="72" t="n">
        <v>239.85</v>
      </c>
      <c r="H4085" s="72" t="n">
        <v>239.85</v>
      </c>
      <c r="I4085" s="71" t="n">
        <f aca="false">IF(B4085&gt;=Settings!$B$23,1,0)</f>
        <v>0</v>
      </c>
      <c r="J4085" s="71" t="n">
        <v>1</v>
      </c>
      <c r="K4085" s="71" t="n">
        <f aca="false">F4085*I4085*J4085</f>
        <v>0</v>
      </c>
      <c r="L4085" s="71" t="n">
        <f aca="false">E4085*I4085*J4085</f>
        <v>0</v>
      </c>
      <c r="M4085" s="72" t="n">
        <f aca="false">G4085*I4085*J4085</f>
        <v>0</v>
      </c>
      <c r="N4085" s="72" t="n">
        <f aca="false">D4085*I4085*J4085</f>
        <v>-0</v>
      </c>
      <c r="O4085" s="71" t="n">
        <f aca="false">F4085*J4085</f>
        <v>3</v>
      </c>
      <c r="P4085" s="71" t="n">
        <f aca="false">E4085*J4085</f>
        <v>0</v>
      </c>
    </row>
    <row r="4086" customFormat="false" ht="15" hidden="false" customHeight="false" outlineLevel="0" collapsed="false">
      <c r="A4086" s="71" t="s">
        <v>63</v>
      </c>
      <c r="B4086" s="71" t="s">
        <v>50</v>
      </c>
      <c r="C4086" s="71" t="s">
        <v>2232</v>
      </c>
      <c r="D4086" s="72" t="n">
        <v>0</v>
      </c>
      <c r="E4086" s="71" t="n">
        <v>0</v>
      </c>
      <c r="F4086" s="71" t="n">
        <v>3</v>
      </c>
      <c r="G4086" s="72" t="n">
        <v>389.85</v>
      </c>
      <c r="H4086" s="72" t="n">
        <v>389.85</v>
      </c>
      <c r="I4086" s="71" t="n">
        <f aca="false">IF(B4086&gt;=Settings!$B$23,1,0)</f>
        <v>0</v>
      </c>
      <c r="J4086" s="71" t="n">
        <v>1</v>
      </c>
      <c r="K4086" s="71" t="n">
        <f aca="false">F4086*I4086*J4086</f>
        <v>0</v>
      </c>
      <c r="L4086" s="71" t="n">
        <f aca="false">E4086*I4086*J4086</f>
        <v>0</v>
      </c>
      <c r="M4086" s="72" t="n">
        <f aca="false">G4086*I4086*J4086</f>
        <v>0</v>
      </c>
      <c r="N4086" s="72" t="n">
        <f aca="false">D4086*I4086*J4086</f>
        <v>-0</v>
      </c>
      <c r="O4086" s="71" t="n">
        <f aca="false">F4086*J4086</f>
        <v>3</v>
      </c>
      <c r="P4086" s="71" t="n">
        <f aca="false">E4086*J4086</f>
        <v>0</v>
      </c>
    </row>
    <row r="4087" customFormat="false" ht="15" hidden="false" customHeight="false" outlineLevel="0" collapsed="false">
      <c r="A4087" s="71" t="s">
        <v>59</v>
      </c>
      <c r="B4087" s="71" t="s">
        <v>50</v>
      </c>
      <c r="C4087" s="71" t="s">
        <v>1143</v>
      </c>
      <c r="D4087" s="72" t="n">
        <v>0</v>
      </c>
      <c r="E4087" s="71" t="n">
        <v>0</v>
      </c>
      <c r="F4087" s="71" t="n">
        <v>1</v>
      </c>
      <c r="G4087" s="72" t="n">
        <v>80.95</v>
      </c>
      <c r="H4087" s="72" t="n">
        <v>80.95</v>
      </c>
      <c r="I4087" s="71" t="n">
        <f aca="false">IF(B4087&gt;=Settings!$B$23,1,0)</f>
        <v>0</v>
      </c>
      <c r="J4087" s="71" t="n">
        <v>1</v>
      </c>
      <c r="K4087" s="71" t="n">
        <f aca="false">F4087*I4087*J4087</f>
        <v>0</v>
      </c>
      <c r="L4087" s="71" t="n">
        <f aca="false">E4087*I4087*J4087</f>
        <v>0</v>
      </c>
      <c r="M4087" s="72" t="n">
        <f aca="false">G4087*I4087*J4087</f>
        <v>0</v>
      </c>
      <c r="N4087" s="72" t="n">
        <f aca="false">D4087*I4087*J4087</f>
        <v>-0</v>
      </c>
      <c r="O4087" s="71" t="n">
        <f aca="false">F4087*J4087</f>
        <v>1</v>
      </c>
      <c r="P4087" s="71" t="n">
        <f aca="false">E4087*J4087</f>
        <v>0</v>
      </c>
    </row>
    <row r="4088" customFormat="false" ht="15" hidden="false" customHeight="false" outlineLevel="0" collapsed="false">
      <c r="A4088" s="71" t="s">
        <v>59</v>
      </c>
      <c r="B4088" s="71" t="s">
        <v>50</v>
      </c>
      <c r="C4088" s="71" t="s">
        <v>944</v>
      </c>
      <c r="D4088" s="72" t="n">
        <v>0</v>
      </c>
      <c r="E4088" s="71" t="n">
        <v>0</v>
      </c>
      <c r="F4088" s="71" t="n">
        <v>125</v>
      </c>
      <c r="G4088" s="72" t="n">
        <v>9791.143</v>
      </c>
      <c r="H4088" s="72" t="n">
        <v>9791.143</v>
      </c>
      <c r="I4088" s="71" t="n">
        <f aca="false">IF(B4088&gt;=Settings!$B$23,1,0)</f>
        <v>0</v>
      </c>
      <c r="J4088" s="71" t="n">
        <v>1</v>
      </c>
      <c r="K4088" s="71" t="n">
        <f aca="false">F4088*I4088*J4088</f>
        <v>0</v>
      </c>
      <c r="L4088" s="71" t="n">
        <f aca="false">E4088*I4088*J4088</f>
        <v>0</v>
      </c>
      <c r="M4088" s="72" t="n">
        <f aca="false">G4088*I4088*J4088</f>
        <v>0</v>
      </c>
      <c r="N4088" s="72" t="n">
        <f aca="false">D4088*I4088*J4088</f>
        <v>-0</v>
      </c>
      <c r="O4088" s="71" t="n">
        <f aca="false">F4088*J4088</f>
        <v>125</v>
      </c>
      <c r="P4088" s="71" t="n">
        <f aca="false">E4088*J4088</f>
        <v>0</v>
      </c>
    </row>
    <row r="4089" customFormat="false" ht="15" hidden="false" customHeight="false" outlineLevel="0" collapsed="false">
      <c r="A4089" s="71" t="s">
        <v>60</v>
      </c>
      <c r="B4089" s="71" t="s">
        <v>50</v>
      </c>
      <c r="C4089" s="71" t="s">
        <v>1084</v>
      </c>
      <c r="D4089" s="72" t="n">
        <v>0</v>
      </c>
      <c r="E4089" s="71" t="n">
        <v>0</v>
      </c>
      <c r="F4089" s="71" t="n">
        <v>3</v>
      </c>
      <c r="G4089" s="72" t="n">
        <v>119.85</v>
      </c>
      <c r="H4089" s="72" t="n">
        <v>101.88</v>
      </c>
      <c r="I4089" s="71" t="n">
        <f aca="false">IF(B4089&gt;=Settings!$B$23,1,0)</f>
        <v>0</v>
      </c>
      <c r="J4089" s="71" t="n">
        <v>1</v>
      </c>
      <c r="K4089" s="71" t="n">
        <f aca="false">F4089*I4089*J4089</f>
        <v>0</v>
      </c>
      <c r="L4089" s="71" t="n">
        <f aca="false">E4089*I4089*J4089</f>
        <v>0</v>
      </c>
      <c r="M4089" s="72" t="n">
        <f aca="false">G4089*I4089*J4089</f>
        <v>0</v>
      </c>
      <c r="N4089" s="72" t="n">
        <f aca="false">D4089*I4089*J4089</f>
        <v>-0</v>
      </c>
      <c r="O4089" s="71" t="n">
        <f aca="false">F4089*J4089</f>
        <v>3</v>
      </c>
      <c r="P4089" s="71" t="n">
        <f aca="false">E4089*J4089</f>
        <v>0</v>
      </c>
    </row>
    <row r="4090" customFormat="false" ht="15" hidden="false" customHeight="false" outlineLevel="0" collapsed="false">
      <c r="A4090" s="71" t="s">
        <v>59</v>
      </c>
      <c r="B4090" s="71" t="s">
        <v>50</v>
      </c>
      <c r="C4090" s="71" t="s">
        <v>966</v>
      </c>
      <c r="D4090" s="72" t="n">
        <v>0</v>
      </c>
      <c r="E4090" s="71" t="n">
        <v>0</v>
      </c>
      <c r="F4090" s="71" t="n">
        <v>1</v>
      </c>
      <c r="G4090" s="72" t="n">
        <v>139.95</v>
      </c>
      <c r="H4090" s="72" t="n">
        <v>139.95</v>
      </c>
      <c r="I4090" s="71" t="n">
        <f aca="false">IF(B4090&gt;=Settings!$B$23,1,0)</f>
        <v>0</v>
      </c>
      <c r="J4090" s="71" t="n">
        <v>1</v>
      </c>
      <c r="K4090" s="71" t="n">
        <f aca="false">F4090*I4090*J4090</f>
        <v>0</v>
      </c>
      <c r="L4090" s="71" t="n">
        <f aca="false">E4090*I4090*J4090</f>
        <v>0</v>
      </c>
      <c r="M4090" s="72" t="n">
        <f aca="false">G4090*I4090*J4090</f>
        <v>0</v>
      </c>
      <c r="N4090" s="72" t="n">
        <f aca="false">D4090*I4090*J4090</f>
        <v>-0</v>
      </c>
      <c r="O4090" s="71" t="n">
        <f aca="false">F4090*J4090</f>
        <v>1</v>
      </c>
      <c r="P4090" s="71" t="n">
        <f aca="false">E4090*J4090</f>
        <v>0</v>
      </c>
    </row>
    <row r="4091" customFormat="false" ht="15" hidden="false" customHeight="false" outlineLevel="0" collapsed="false">
      <c r="A4091" s="71" t="s">
        <v>60</v>
      </c>
      <c r="B4091" s="71" t="s">
        <v>50</v>
      </c>
      <c r="C4091" s="71" t="s">
        <v>1093</v>
      </c>
      <c r="D4091" s="72" t="n">
        <v>109.95</v>
      </c>
      <c r="E4091" s="71" t="n">
        <v>1</v>
      </c>
      <c r="F4091" s="71" t="n">
        <v>47</v>
      </c>
      <c r="G4091" s="72" t="n">
        <v>6172.65</v>
      </c>
      <c r="H4091" s="72" t="n">
        <v>5235.12</v>
      </c>
      <c r="I4091" s="71" t="n">
        <f aca="false">IF(B4091&gt;=Settings!$B$23,1,0)</f>
        <v>0</v>
      </c>
      <c r="J4091" s="71" t="n">
        <v>1</v>
      </c>
      <c r="K4091" s="71" t="n">
        <f aca="false">F4091*I4091*J4091</f>
        <v>0</v>
      </c>
      <c r="L4091" s="71" t="n">
        <f aca="false">E4091*I4091*J4091</f>
        <v>0</v>
      </c>
      <c r="M4091" s="72" t="n">
        <f aca="false">G4091*I4091*J4091</f>
        <v>0</v>
      </c>
      <c r="N4091" s="72" t="n">
        <f aca="false">D4091*I4091*J4091</f>
        <v>0</v>
      </c>
      <c r="O4091" s="71" t="n">
        <f aca="false">F4091*J4091</f>
        <v>47</v>
      </c>
      <c r="P4091" s="71" t="n">
        <f aca="false">E4091*J4091</f>
        <v>1</v>
      </c>
    </row>
    <row r="4092" customFormat="false" ht="15" hidden="false" customHeight="false" outlineLevel="0" collapsed="false">
      <c r="A4092" s="71" t="s">
        <v>59</v>
      </c>
      <c r="B4092" s="71" t="s">
        <v>50</v>
      </c>
      <c r="C4092" s="71" t="s">
        <v>1452</v>
      </c>
      <c r="D4092" s="72" t="n">
        <v>0</v>
      </c>
      <c r="E4092" s="71" t="n">
        <v>0</v>
      </c>
      <c r="F4092" s="71" t="n">
        <v>7</v>
      </c>
      <c r="G4092" s="72" t="n">
        <v>909.65</v>
      </c>
      <c r="H4092" s="72" t="n">
        <v>909.65</v>
      </c>
      <c r="I4092" s="71" t="n">
        <f aca="false">IF(B4092&gt;=Settings!$B$23,1,0)</f>
        <v>0</v>
      </c>
      <c r="J4092" s="71" t="n">
        <v>1</v>
      </c>
      <c r="K4092" s="71" t="n">
        <f aca="false">F4092*I4092*J4092</f>
        <v>0</v>
      </c>
      <c r="L4092" s="71" t="n">
        <f aca="false">E4092*I4092*J4092</f>
        <v>0</v>
      </c>
      <c r="M4092" s="72" t="n">
        <f aca="false">G4092*I4092*J4092</f>
        <v>0</v>
      </c>
      <c r="N4092" s="72" t="n">
        <f aca="false">D4092*I4092*J4092</f>
        <v>-0</v>
      </c>
      <c r="O4092" s="71" t="n">
        <f aca="false">F4092*J4092</f>
        <v>7</v>
      </c>
      <c r="P4092" s="71" t="n">
        <f aca="false">E4092*J4092</f>
        <v>0</v>
      </c>
    </row>
    <row r="4093" customFormat="false" ht="15" hidden="false" customHeight="false" outlineLevel="0" collapsed="false">
      <c r="A4093" s="71" t="s">
        <v>61</v>
      </c>
      <c r="B4093" s="71" t="s">
        <v>50</v>
      </c>
      <c r="C4093" s="71" t="s">
        <v>1311</v>
      </c>
      <c r="D4093" s="72" t="n">
        <v>0</v>
      </c>
      <c r="E4093" s="71" t="n">
        <v>0</v>
      </c>
      <c r="F4093" s="71" t="n">
        <v>2</v>
      </c>
      <c r="G4093" s="72" t="n">
        <v>218.1</v>
      </c>
      <c r="H4093" s="72" t="n">
        <v>218.1</v>
      </c>
      <c r="I4093" s="71" t="n">
        <f aca="false">IF(B4093&gt;=Settings!$B$23,1,0)</f>
        <v>0</v>
      </c>
      <c r="J4093" s="71" t="n">
        <v>1</v>
      </c>
      <c r="K4093" s="71" t="n">
        <f aca="false">F4093*I4093*J4093</f>
        <v>0</v>
      </c>
      <c r="L4093" s="71" t="n">
        <f aca="false">E4093*I4093*J4093</f>
        <v>0</v>
      </c>
      <c r="M4093" s="72" t="n">
        <f aca="false">G4093*I4093*J4093</f>
        <v>0</v>
      </c>
      <c r="N4093" s="72" t="n">
        <f aca="false">D4093*I4093*J4093</f>
        <v>-0</v>
      </c>
      <c r="O4093" s="71" t="n">
        <f aca="false">F4093*J4093</f>
        <v>2</v>
      </c>
      <c r="P4093" s="71" t="n">
        <f aca="false">E4093*J4093</f>
        <v>0</v>
      </c>
    </row>
    <row r="4094" customFormat="false" ht="15" hidden="false" customHeight="false" outlineLevel="0" collapsed="false">
      <c r="A4094" s="71" t="s">
        <v>61</v>
      </c>
      <c r="B4094" s="71" t="s">
        <v>50</v>
      </c>
      <c r="C4094" s="71" t="s">
        <v>137</v>
      </c>
      <c r="D4094" s="72" t="n">
        <v>204.41</v>
      </c>
      <c r="E4094" s="71" t="n">
        <v>3</v>
      </c>
      <c r="F4094" s="71" t="n">
        <v>21</v>
      </c>
      <c r="G4094" s="72" t="n">
        <v>1237.76</v>
      </c>
      <c r="H4094" s="72" t="n">
        <v>954.6</v>
      </c>
      <c r="I4094" s="71" t="n">
        <f aca="false">IF(B4094&gt;=Settings!$B$23,1,0)</f>
        <v>0</v>
      </c>
      <c r="J4094" s="71" t="n">
        <v>1</v>
      </c>
      <c r="K4094" s="71" t="n">
        <f aca="false">F4094*I4094*J4094</f>
        <v>0</v>
      </c>
      <c r="L4094" s="71" t="n">
        <f aca="false">E4094*I4094*J4094</f>
        <v>0</v>
      </c>
      <c r="M4094" s="72" t="n">
        <f aca="false">G4094*I4094*J4094</f>
        <v>0</v>
      </c>
      <c r="N4094" s="72" t="n">
        <f aca="false">D4094*I4094*J4094</f>
        <v>0</v>
      </c>
      <c r="O4094" s="71" t="n">
        <f aca="false">F4094*J4094</f>
        <v>21</v>
      </c>
      <c r="P4094" s="71" t="n">
        <f aca="false">E4094*J4094</f>
        <v>3</v>
      </c>
    </row>
    <row r="4095" customFormat="false" ht="15" hidden="false" customHeight="false" outlineLevel="0" collapsed="false">
      <c r="A4095" s="71" t="s">
        <v>59</v>
      </c>
      <c r="B4095" s="71" t="s">
        <v>50</v>
      </c>
      <c r="C4095" s="71" t="s">
        <v>124</v>
      </c>
      <c r="D4095" s="72" t="n">
        <v>0</v>
      </c>
      <c r="E4095" s="71" t="n">
        <v>0</v>
      </c>
      <c r="F4095" s="71" t="n">
        <v>7</v>
      </c>
      <c r="G4095" s="72" t="n">
        <v>1033.989</v>
      </c>
      <c r="H4095" s="72" t="n">
        <v>1033.989</v>
      </c>
      <c r="I4095" s="71" t="n">
        <f aca="false">IF(B4095&gt;=Settings!$B$23,1,0)</f>
        <v>0</v>
      </c>
      <c r="J4095" s="71" t="n">
        <v>1</v>
      </c>
      <c r="K4095" s="71" t="n">
        <f aca="false">F4095*I4095*J4095</f>
        <v>0</v>
      </c>
      <c r="L4095" s="71" t="n">
        <f aca="false">E4095*I4095*J4095</f>
        <v>0</v>
      </c>
      <c r="M4095" s="72" t="n">
        <f aca="false">G4095*I4095*J4095</f>
        <v>0</v>
      </c>
      <c r="N4095" s="72" t="n">
        <f aca="false">D4095*I4095*J4095</f>
        <v>-0</v>
      </c>
      <c r="O4095" s="71" t="n">
        <f aca="false">F4095*J4095</f>
        <v>7</v>
      </c>
      <c r="P4095" s="71" t="n">
        <f aca="false">E4095*J4095</f>
        <v>0</v>
      </c>
    </row>
    <row r="4096" customFormat="false" ht="15" hidden="false" customHeight="false" outlineLevel="0" collapsed="false">
      <c r="A4096" s="71" t="s">
        <v>61</v>
      </c>
      <c r="B4096" s="71" t="s">
        <v>50</v>
      </c>
      <c r="C4096" s="71" t="s">
        <v>1396</v>
      </c>
      <c r="D4096" s="72" t="n">
        <v>0</v>
      </c>
      <c r="E4096" s="71" t="n">
        <v>0</v>
      </c>
      <c r="F4096" s="71" t="n">
        <v>1</v>
      </c>
      <c r="G4096" s="72" t="n">
        <v>88.14</v>
      </c>
      <c r="H4096" s="72" t="n">
        <v>88.14</v>
      </c>
      <c r="I4096" s="71" t="n">
        <f aca="false">IF(B4096&gt;=Settings!$B$23,1,0)</f>
        <v>0</v>
      </c>
      <c r="J4096" s="71" t="n">
        <v>1</v>
      </c>
      <c r="K4096" s="71" t="n">
        <f aca="false">F4096*I4096*J4096</f>
        <v>0</v>
      </c>
      <c r="L4096" s="71" t="n">
        <f aca="false">E4096*I4096*J4096</f>
        <v>0</v>
      </c>
      <c r="M4096" s="72" t="n">
        <f aca="false">G4096*I4096*J4096</f>
        <v>0</v>
      </c>
      <c r="N4096" s="72" t="n">
        <f aca="false">D4096*I4096*J4096</f>
        <v>-0</v>
      </c>
      <c r="O4096" s="71" t="n">
        <f aca="false">F4096*J4096</f>
        <v>1</v>
      </c>
      <c r="P4096" s="71" t="n">
        <f aca="false">E4096*J4096</f>
        <v>0</v>
      </c>
    </row>
    <row r="4097" customFormat="false" ht="15" hidden="false" customHeight="false" outlineLevel="0" collapsed="false">
      <c r="A4097" s="71" t="s">
        <v>63</v>
      </c>
      <c r="B4097" s="71" t="s">
        <v>50</v>
      </c>
      <c r="C4097" s="71" t="s">
        <v>2233</v>
      </c>
      <c r="D4097" s="72" t="n">
        <v>0</v>
      </c>
      <c r="E4097" s="71" t="n">
        <v>0</v>
      </c>
      <c r="F4097" s="71" t="n">
        <v>1</v>
      </c>
      <c r="G4097" s="72" t="n">
        <v>79.95</v>
      </c>
      <c r="H4097" s="72" t="n">
        <v>79.95</v>
      </c>
      <c r="I4097" s="71" t="n">
        <f aca="false">IF(B4097&gt;=Settings!$B$23,1,0)</f>
        <v>0</v>
      </c>
      <c r="J4097" s="71" t="n">
        <v>1</v>
      </c>
      <c r="K4097" s="71" t="n">
        <f aca="false">F4097*I4097*J4097</f>
        <v>0</v>
      </c>
      <c r="L4097" s="71" t="n">
        <f aca="false">E4097*I4097*J4097</f>
        <v>0</v>
      </c>
      <c r="M4097" s="72" t="n">
        <f aca="false">G4097*I4097*J4097</f>
        <v>0</v>
      </c>
      <c r="N4097" s="72" t="n">
        <f aca="false">D4097*I4097*J4097</f>
        <v>-0</v>
      </c>
      <c r="O4097" s="71" t="n">
        <f aca="false">F4097*J4097</f>
        <v>1</v>
      </c>
      <c r="P4097" s="71" t="n">
        <f aca="false">E4097*J4097</f>
        <v>0</v>
      </c>
    </row>
    <row r="4098" customFormat="false" ht="15" hidden="false" customHeight="false" outlineLevel="0" collapsed="false">
      <c r="A4098" s="71" t="s">
        <v>61</v>
      </c>
      <c r="B4098" s="71" t="s">
        <v>50</v>
      </c>
      <c r="C4098" s="71" t="s">
        <v>997</v>
      </c>
      <c r="D4098" s="72" t="n">
        <v>0</v>
      </c>
      <c r="E4098" s="71" t="n">
        <v>0</v>
      </c>
      <c r="F4098" s="71" t="n">
        <v>2</v>
      </c>
      <c r="G4098" s="72" t="n">
        <v>322.64</v>
      </c>
      <c r="H4098" s="72" t="n">
        <v>322.64</v>
      </c>
      <c r="I4098" s="71" t="n">
        <f aca="false">IF(B4098&gt;=Settings!$B$23,1,0)</f>
        <v>0</v>
      </c>
      <c r="J4098" s="71" t="n">
        <v>1</v>
      </c>
      <c r="K4098" s="71" t="n">
        <f aca="false">F4098*I4098*J4098</f>
        <v>0</v>
      </c>
      <c r="L4098" s="71" t="n">
        <f aca="false">E4098*I4098*J4098</f>
        <v>0</v>
      </c>
      <c r="M4098" s="72" t="n">
        <f aca="false">G4098*I4098*J4098</f>
        <v>0</v>
      </c>
      <c r="N4098" s="72" t="n">
        <f aca="false">D4098*I4098*J4098</f>
        <v>-0</v>
      </c>
      <c r="O4098" s="71" t="n">
        <f aca="false">F4098*J4098</f>
        <v>2</v>
      </c>
      <c r="P4098" s="71" t="n">
        <f aca="false">E4098*J4098</f>
        <v>0</v>
      </c>
    </row>
    <row r="4099" customFormat="false" ht="15" hidden="false" customHeight="false" outlineLevel="0" collapsed="false">
      <c r="A4099" s="71" t="s">
        <v>63</v>
      </c>
      <c r="B4099" s="71" t="s">
        <v>50</v>
      </c>
      <c r="C4099" s="71" t="s">
        <v>2234</v>
      </c>
      <c r="D4099" s="72" t="n">
        <v>0</v>
      </c>
      <c r="E4099" s="71" t="n">
        <v>0</v>
      </c>
      <c r="F4099" s="71" t="n">
        <v>1</v>
      </c>
      <c r="G4099" s="72" t="n">
        <v>699.95</v>
      </c>
      <c r="H4099" s="72" t="n">
        <v>699.95</v>
      </c>
      <c r="I4099" s="71" t="n">
        <f aca="false">IF(B4099&gt;=Settings!$B$23,1,0)</f>
        <v>0</v>
      </c>
      <c r="J4099" s="71" t="n">
        <v>1</v>
      </c>
      <c r="K4099" s="71" t="n">
        <f aca="false">F4099*I4099*J4099</f>
        <v>0</v>
      </c>
      <c r="L4099" s="71" t="n">
        <f aca="false">E4099*I4099*J4099</f>
        <v>0</v>
      </c>
      <c r="M4099" s="72" t="n">
        <f aca="false">G4099*I4099*J4099</f>
        <v>0</v>
      </c>
      <c r="N4099" s="72" t="n">
        <f aca="false">D4099*I4099*J4099</f>
        <v>-0</v>
      </c>
      <c r="O4099" s="71" t="n">
        <f aca="false">F4099*J4099</f>
        <v>1</v>
      </c>
      <c r="P4099" s="71" t="n">
        <f aca="false">E4099*J4099</f>
        <v>0</v>
      </c>
    </row>
    <row r="4100" customFormat="false" ht="15" hidden="false" customHeight="false" outlineLevel="0" collapsed="false">
      <c r="A4100" s="71" t="s">
        <v>59</v>
      </c>
      <c r="B4100" s="71" t="s">
        <v>50</v>
      </c>
      <c r="C4100" s="71" t="s">
        <v>2235</v>
      </c>
      <c r="D4100" s="72" t="n">
        <v>0</v>
      </c>
      <c r="E4100" s="71" t="n">
        <v>0</v>
      </c>
      <c r="F4100" s="71" t="n">
        <v>7</v>
      </c>
      <c r="G4100" s="72" t="n">
        <v>865.65</v>
      </c>
      <c r="H4100" s="72" t="n">
        <v>865.65</v>
      </c>
      <c r="I4100" s="71" t="n">
        <f aca="false">IF(B4100&gt;=Settings!$B$23,1,0)</f>
        <v>0</v>
      </c>
      <c r="J4100" s="71" t="n">
        <v>1</v>
      </c>
      <c r="K4100" s="71" t="n">
        <f aca="false">F4100*I4100*J4100</f>
        <v>0</v>
      </c>
      <c r="L4100" s="71" t="n">
        <f aca="false">E4100*I4100*J4100</f>
        <v>0</v>
      </c>
      <c r="M4100" s="72" t="n">
        <f aca="false">G4100*I4100*J4100</f>
        <v>0</v>
      </c>
      <c r="N4100" s="72" t="n">
        <f aca="false">D4100*I4100*J4100</f>
        <v>-0</v>
      </c>
      <c r="O4100" s="71" t="n">
        <f aca="false">F4100*J4100</f>
        <v>7</v>
      </c>
      <c r="P4100" s="71" t="n">
        <f aca="false">E4100*J4100</f>
        <v>0</v>
      </c>
    </row>
    <row r="4101" customFormat="false" ht="15" hidden="false" customHeight="false" outlineLevel="0" collapsed="false">
      <c r="A4101" s="71" t="s">
        <v>59</v>
      </c>
      <c r="B4101" s="71" t="s">
        <v>50</v>
      </c>
      <c r="C4101" s="71" t="s">
        <v>119</v>
      </c>
      <c r="D4101" s="72" t="n">
        <v>0</v>
      </c>
      <c r="E4101" s="71" t="n">
        <v>0</v>
      </c>
      <c r="F4101" s="71" t="n">
        <v>297</v>
      </c>
      <c r="G4101" s="72" t="n">
        <v>25826.276</v>
      </c>
      <c r="H4101" s="72" t="n">
        <v>25826.276</v>
      </c>
      <c r="I4101" s="71" t="n">
        <f aca="false">IF(B4101&gt;=Settings!$B$23,1,0)</f>
        <v>0</v>
      </c>
      <c r="J4101" s="71" t="n">
        <v>1</v>
      </c>
      <c r="K4101" s="71" t="n">
        <f aca="false">F4101*I4101*J4101</f>
        <v>0</v>
      </c>
      <c r="L4101" s="71" t="n">
        <f aca="false">E4101*I4101*J4101</f>
        <v>0</v>
      </c>
      <c r="M4101" s="72" t="n">
        <f aca="false">G4101*I4101*J4101</f>
        <v>0</v>
      </c>
      <c r="N4101" s="72" t="n">
        <f aca="false">D4101*I4101*J4101</f>
        <v>-0</v>
      </c>
      <c r="O4101" s="71" t="n">
        <f aca="false">F4101*J4101</f>
        <v>297</v>
      </c>
      <c r="P4101" s="71" t="n">
        <f aca="false">E4101*J4101</f>
        <v>0</v>
      </c>
    </row>
    <row r="4102" customFormat="false" ht="15" hidden="false" customHeight="false" outlineLevel="0" collapsed="false">
      <c r="A4102" s="71" t="s">
        <v>61</v>
      </c>
      <c r="B4102" s="71" t="s">
        <v>50</v>
      </c>
      <c r="C4102" s="71" t="s">
        <v>1493</v>
      </c>
      <c r="D4102" s="72" t="n">
        <v>0</v>
      </c>
      <c r="E4102" s="71" t="n">
        <v>0</v>
      </c>
      <c r="F4102" s="71" t="n">
        <v>1</v>
      </c>
      <c r="G4102" s="72" t="n">
        <v>150.86</v>
      </c>
      <c r="H4102" s="72" t="n">
        <v>150.86</v>
      </c>
      <c r="I4102" s="71" t="n">
        <f aca="false">IF(B4102&gt;=Settings!$B$23,1,0)</f>
        <v>0</v>
      </c>
      <c r="J4102" s="71" t="n">
        <v>1</v>
      </c>
      <c r="K4102" s="71" t="n">
        <f aca="false">F4102*I4102*J4102</f>
        <v>0</v>
      </c>
      <c r="L4102" s="71" t="n">
        <f aca="false">E4102*I4102*J4102</f>
        <v>0</v>
      </c>
      <c r="M4102" s="72" t="n">
        <f aca="false">G4102*I4102*J4102</f>
        <v>0</v>
      </c>
      <c r="N4102" s="72" t="n">
        <f aca="false">D4102*I4102*J4102</f>
        <v>-0</v>
      </c>
      <c r="O4102" s="71" t="n">
        <f aca="false">F4102*J4102</f>
        <v>1</v>
      </c>
      <c r="P4102" s="71" t="n">
        <f aca="false">E4102*J4102</f>
        <v>0</v>
      </c>
    </row>
    <row r="4103" customFormat="false" ht="15" hidden="false" customHeight="false" outlineLevel="0" collapsed="false">
      <c r="A4103" s="71" t="s">
        <v>61</v>
      </c>
      <c r="B4103" s="71" t="s">
        <v>50</v>
      </c>
      <c r="C4103" s="71" t="s">
        <v>1433</v>
      </c>
      <c r="D4103" s="72" t="n">
        <v>99.95</v>
      </c>
      <c r="E4103" s="71" t="n">
        <v>1</v>
      </c>
      <c r="F4103" s="71" t="n">
        <v>10</v>
      </c>
      <c r="G4103" s="72" t="n">
        <v>999.5</v>
      </c>
      <c r="H4103" s="72" t="n">
        <v>839.59</v>
      </c>
      <c r="I4103" s="71" t="n">
        <f aca="false">IF(B4103&gt;=Settings!$B$23,1,0)</f>
        <v>0</v>
      </c>
      <c r="J4103" s="71" t="n">
        <v>1</v>
      </c>
      <c r="K4103" s="71" t="n">
        <f aca="false">F4103*I4103*J4103</f>
        <v>0</v>
      </c>
      <c r="L4103" s="71" t="n">
        <f aca="false">E4103*I4103*J4103</f>
        <v>0</v>
      </c>
      <c r="M4103" s="72" t="n">
        <f aca="false">G4103*I4103*J4103</f>
        <v>0</v>
      </c>
      <c r="N4103" s="72" t="n">
        <f aca="false">D4103*I4103*J4103</f>
        <v>0</v>
      </c>
      <c r="O4103" s="71" t="n">
        <f aca="false">F4103*J4103</f>
        <v>10</v>
      </c>
      <c r="P4103" s="71" t="n">
        <f aca="false">E4103*J4103</f>
        <v>1</v>
      </c>
    </row>
    <row r="4104" customFormat="false" ht="15" hidden="false" customHeight="false" outlineLevel="0" collapsed="false">
      <c r="A4104" s="71" t="s">
        <v>59</v>
      </c>
      <c r="B4104" s="71" t="s">
        <v>50</v>
      </c>
      <c r="C4104" s="71" t="s">
        <v>1432</v>
      </c>
      <c r="D4104" s="72" t="n">
        <v>0</v>
      </c>
      <c r="E4104" s="71" t="n">
        <v>0</v>
      </c>
      <c r="F4104" s="71" t="n">
        <v>3</v>
      </c>
      <c r="G4104" s="72" t="n">
        <v>303.9</v>
      </c>
      <c r="H4104" s="72" t="n">
        <v>303.9</v>
      </c>
      <c r="I4104" s="71" t="n">
        <f aca="false">IF(B4104&gt;=Settings!$B$23,1,0)</f>
        <v>0</v>
      </c>
      <c r="J4104" s="71" t="n">
        <v>1</v>
      </c>
      <c r="K4104" s="71" t="n">
        <f aca="false">F4104*I4104*J4104</f>
        <v>0</v>
      </c>
      <c r="L4104" s="71" t="n">
        <f aca="false">E4104*I4104*J4104</f>
        <v>0</v>
      </c>
      <c r="M4104" s="72" t="n">
        <f aca="false">G4104*I4104*J4104</f>
        <v>0</v>
      </c>
      <c r="N4104" s="72" t="n">
        <f aca="false">D4104*I4104*J4104</f>
        <v>-0</v>
      </c>
      <c r="O4104" s="71" t="n">
        <f aca="false">F4104*J4104</f>
        <v>3</v>
      </c>
      <c r="P4104" s="71" t="n">
        <f aca="false">E4104*J4104</f>
        <v>0</v>
      </c>
    </row>
    <row r="4105" customFormat="false" ht="15" hidden="false" customHeight="false" outlineLevel="0" collapsed="false">
      <c r="A4105" s="71" t="s">
        <v>60</v>
      </c>
      <c r="B4105" s="71" t="s">
        <v>50</v>
      </c>
      <c r="C4105" s="71" t="s">
        <v>1483</v>
      </c>
      <c r="D4105" s="72" t="n">
        <v>159.9</v>
      </c>
      <c r="E4105" s="71" t="n">
        <v>2</v>
      </c>
      <c r="F4105" s="71" t="n">
        <v>0</v>
      </c>
      <c r="G4105" s="72" t="n">
        <v>0</v>
      </c>
      <c r="H4105" s="72" t="n">
        <v>-159.9</v>
      </c>
      <c r="I4105" s="71" t="n">
        <f aca="false">IF(B4105&gt;=Settings!$B$23,1,0)</f>
        <v>0</v>
      </c>
      <c r="J4105" s="71" t="n">
        <v>1</v>
      </c>
      <c r="K4105" s="71" t="n">
        <f aca="false">F4105*I4105*J4105</f>
        <v>0</v>
      </c>
      <c r="L4105" s="71" t="n">
        <f aca="false">E4105*I4105*J4105</f>
        <v>0</v>
      </c>
      <c r="M4105" s="72" t="n">
        <f aca="false">G4105*I4105*J4105</f>
        <v>0</v>
      </c>
      <c r="N4105" s="72" t="n">
        <f aca="false">D4105*I4105*J4105</f>
        <v>0</v>
      </c>
      <c r="O4105" s="71" t="n">
        <f aca="false">F4105*J4105</f>
        <v>0</v>
      </c>
      <c r="P4105" s="71" t="n">
        <f aca="false">E4105*J4105</f>
        <v>2</v>
      </c>
    </row>
    <row r="4106" customFormat="false" ht="15" hidden="false" customHeight="false" outlineLevel="0" collapsed="false">
      <c r="A4106" s="71" t="s">
        <v>61</v>
      </c>
      <c r="B4106" s="71" t="s">
        <v>50</v>
      </c>
      <c r="C4106" s="71" t="s">
        <v>1136</v>
      </c>
      <c r="D4106" s="72" t="n">
        <v>0</v>
      </c>
      <c r="E4106" s="71" t="n">
        <v>0</v>
      </c>
      <c r="F4106" s="71" t="n">
        <v>5</v>
      </c>
      <c r="G4106" s="72" t="n">
        <v>317.95</v>
      </c>
      <c r="H4106" s="72" t="n">
        <v>317.95</v>
      </c>
      <c r="I4106" s="71" t="n">
        <f aca="false">IF(B4106&gt;=Settings!$B$23,1,0)</f>
        <v>0</v>
      </c>
      <c r="J4106" s="71" t="n">
        <v>1</v>
      </c>
      <c r="K4106" s="71" t="n">
        <f aca="false">F4106*I4106*J4106</f>
        <v>0</v>
      </c>
      <c r="L4106" s="71" t="n">
        <f aca="false">E4106*I4106*J4106</f>
        <v>0</v>
      </c>
      <c r="M4106" s="72" t="n">
        <f aca="false">G4106*I4106*J4106</f>
        <v>0</v>
      </c>
      <c r="N4106" s="72" t="n">
        <f aca="false">D4106*I4106*J4106</f>
        <v>-0</v>
      </c>
      <c r="O4106" s="71" t="n">
        <f aca="false">F4106*J4106</f>
        <v>5</v>
      </c>
      <c r="P4106" s="71" t="n">
        <f aca="false">E4106*J4106</f>
        <v>0</v>
      </c>
    </row>
    <row r="4107" customFormat="false" ht="15" hidden="false" customHeight="false" outlineLevel="0" collapsed="false">
      <c r="A4107" s="71" t="s">
        <v>60</v>
      </c>
      <c r="B4107" s="71" t="s">
        <v>50</v>
      </c>
      <c r="C4107" s="71" t="s">
        <v>2236</v>
      </c>
      <c r="D4107" s="72" t="n">
        <v>140.21</v>
      </c>
      <c r="E4107" s="71" t="n">
        <v>1</v>
      </c>
      <c r="F4107" s="71" t="n">
        <v>4</v>
      </c>
      <c r="G4107" s="72" t="n">
        <v>689.8</v>
      </c>
      <c r="H4107" s="72" t="n">
        <v>446.13</v>
      </c>
      <c r="I4107" s="71" t="n">
        <f aca="false">IF(B4107&gt;=Settings!$B$23,1,0)</f>
        <v>0</v>
      </c>
      <c r="J4107" s="71" t="n">
        <v>1</v>
      </c>
      <c r="K4107" s="71" t="n">
        <f aca="false">F4107*I4107*J4107</f>
        <v>0</v>
      </c>
      <c r="L4107" s="71" t="n">
        <f aca="false">E4107*I4107*J4107</f>
        <v>0</v>
      </c>
      <c r="M4107" s="72" t="n">
        <f aca="false">G4107*I4107*J4107</f>
        <v>0</v>
      </c>
      <c r="N4107" s="72" t="n">
        <f aca="false">D4107*I4107*J4107</f>
        <v>0</v>
      </c>
      <c r="O4107" s="71" t="n">
        <f aca="false">F4107*J4107</f>
        <v>4</v>
      </c>
      <c r="P4107" s="71" t="n">
        <f aca="false">E4107*J4107</f>
        <v>1</v>
      </c>
    </row>
    <row r="4108" customFormat="false" ht="15" hidden="false" customHeight="false" outlineLevel="0" collapsed="false">
      <c r="A4108" s="71" t="s">
        <v>61</v>
      </c>
      <c r="B4108" s="71" t="s">
        <v>50</v>
      </c>
      <c r="C4108" s="71" t="s">
        <v>969</v>
      </c>
      <c r="D4108" s="72" t="n">
        <v>0</v>
      </c>
      <c r="E4108" s="71" t="n">
        <v>0</v>
      </c>
      <c r="F4108" s="71" t="n">
        <v>7</v>
      </c>
      <c r="G4108" s="72" t="n">
        <v>854.24</v>
      </c>
      <c r="H4108" s="72" t="n">
        <v>833.53</v>
      </c>
      <c r="I4108" s="71" t="n">
        <f aca="false">IF(B4108&gt;=Settings!$B$23,1,0)</f>
        <v>0</v>
      </c>
      <c r="J4108" s="71" t="n">
        <v>1</v>
      </c>
      <c r="K4108" s="71" t="n">
        <f aca="false">F4108*I4108*J4108</f>
        <v>0</v>
      </c>
      <c r="L4108" s="71" t="n">
        <f aca="false">E4108*I4108*J4108</f>
        <v>0</v>
      </c>
      <c r="M4108" s="72" t="n">
        <f aca="false">G4108*I4108*J4108</f>
        <v>0</v>
      </c>
      <c r="N4108" s="72" t="n">
        <f aca="false">D4108*I4108*J4108</f>
        <v>-0</v>
      </c>
      <c r="O4108" s="71" t="n">
        <f aca="false">F4108*J4108</f>
        <v>7</v>
      </c>
      <c r="P4108" s="71" t="n">
        <f aca="false">E4108*J4108</f>
        <v>0</v>
      </c>
    </row>
    <row r="4109" customFormat="false" ht="15" hidden="false" customHeight="false" outlineLevel="0" collapsed="false">
      <c r="A4109" s="71" t="s">
        <v>60</v>
      </c>
      <c r="B4109" s="71" t="s">
        <v>50</v>
      </c>
      <c r="C4109" s="71" t="s">
        <v>139</v>
      </c>
      <c r="D4109" s="72" t="n">
        <v>4393.61</v>
      </c>
      <c r="E4109" s="71" t="n">
        <v>65</v>
      </c>
      <c r="F4109" s="71" t="n">
        <v>1998</v>
      </c>
      <c r="G4109" s="72" t="n">
        <v>147425.1</v>
      </c>
      <c r="H4109" s="72" t="n">
        <v>124900.57</v>
      </c>
      <c r="I4109" s="71" t="n">
        <f aca="false">IF(B4109&gt;=Settings!$B$23,1,0)</f>
        <v>0</v>
      </c>
      <c r="J4109" s="71" t="n">
        <v>1</v>
      </c>
      <c r="K4109" s="71" t="n">
        <f aca="false">F4109*I4109*J4109</f>
        <v>0</v>
      </c>
      <c r="L4109" s="71" t="n">
        <f aca="false">E4109*I4109*J4109</f>
        <v>0</v>
      </c>
      <c r="M4109" s="72" t="n">
        <f aca="false">G4109*I4109*J4109</f>
        <v>0</v>
      </c>
      <c r="N4109" s="72" t="n">
        <f aca="false">D4109*I4109*J4109</f>
        <v>0</v>
      </c>
      <c r="O4109" s="71" t="n">
        <f aca="false">F4109*J4109</f>
        <v>1998</v>
      </c>
      <c r="P4109" s="71" t="n">
        <f aca="false">E4109*J4109</f>
        <v>65</v>
      </c>
    </row>
    <row r="4110" customFormat="false" ht="15" hidden="false" customHeight="false" outlineLevel="0" collapsed="false">
      <c r="A4110" s="71" t="s">
        <v>59</v>
      </c>
      <c r="B4110" s="71" t="s">
        <v>50</v>
      </c>
      <c r="C4110" s="71" t="s">
        <v>2137</v>
      </c>
      <c r="D4110" s="72" t="n">
        <v>0</v>
      </c>
      <c r="E4110" s="71" t="n">
        <v>0</v>
      </c>
      <c r="F4110" s="71" t="n">
        <v>116</v>
      </c>
      <c r="G4110" s="72" t="n">
        <v>8303.102</v>
      </c>
      <c r="H4110" s="72" t="n">
        <v>8303.102</v>
      </c>
      <c r="I4110" s="71" t="n">
        <f aca="false">IF(B4110&gt;=Settings!$B$23,1,0)</f>
        <v>0</v>
      </c>
      <c r="J4110" s="71" t="n">
        <v>1</v>
      </c>
      <c r="K4110" s="71" t="n">
        <f aca="false">F4110*I4110*J4110</f>
        <v>0</v>
      </c>
      <c r="L4110" s="71" t="n">
        <f aca="false">E4110*I4110*J4110</f>
        <v>0</v>
      </c>
      <c r="M4110" s="72" t="n">
        <f aca="false">G4110*I4110*J4110</f>
        <v>0</v>
      </c>
      <c r="N4110" s="72" t="n">
        <f aca="false">D4110*I4110*J4110</f>
        <v>-0</v>
      </c>
      <c r="O4110" s="71" t="n">
        <f aca="false">F4110*J4110</f>
        <v>116</v>
      </c>
      <c r="P4110" s="71" t="n">
        <f aca="false">E4110*J4110</f>
        <v>0</v>
      </c>
    </row>
    <row r="4111" customFormat="false" ht="15" hidden="false" customHeight="false" outlineLevel="0" collapsed="false">
      <c r="A4111" s="71" t="s">
        <v>60</v>
      </c>
      <c r="B4111" s="71" t="s">
        <v>50</v>
      </c>
      <c r="C4111" s="71" t="s">
        <v>1117</v>
      </c>
      <c r="D4111" s="72" t="n">
        <v>123.91</v>
      </c>
      <c r="E4111" s="71" t="n">
        <v>6</v>
      </c>
      <c r="F4111" s="71" t="n">
        <v>110</v>
      </c>
      <c r="G4111" s="72" t="n">
        <v>2524.5</v>
      </c>
      <c r="H4111" s="72" t="n">
        <v>2076.87</v>
      </c>
      <c r="I4111" s="71" t="n">
        <f aca="false">IF(B4111&gt;=Settings!$B$23,1,0)</f>
        <v>0</v>
      </c>
      <c r="J4111" s="71" t="n">
        <v>1</v>
      </c>
      <c r="K4111" s="71" t="n">
        <f aca="false">F4111*I4111*J4111</f>
        <v>0</v>
      </c>
      <c r="L4111" s="71" t="n">
        <f aca="false">E4111*I4111*J4111</f>
        <v>0</v>
      </c>
      <c r="M4111" s="72" t="n">
        <f aca="false">G4111*I4111*J4111</f>
        <v>0</v>
      </c>
      <c r="N4111" s="72" t="n">
        <f aca="false">D4111*I4111*J4111</f>
        <v>0</v>
      </c>
      <c r="O4111" s="71" t="n">
        <f aca="false">F4111*J4111</f>
        <v>110</v>
      </c>
      <c r="P4111" s="71" t="n">
        <f aca="false">E4111*J4111</f>
        <v>6</v>
      </c>
    </row>
    <row r="4112" customFormat="false" ht="15" hidden="false" customHeight="false" outlineLevel="0" collapsed="false">
      <c r="A4112" s="71" t="s">
        <v>59</v>
      </c>
      <c r="B4112" s="71" t="s">
        <v>50</v>
      </c>
      <c r="C4112" s="71" t="s">
        <v>629</v>
      </c>
      <c r="D4112" s="72" t="n">
        <v>0</v>
      </c>
      <c r="E4112" s="71" t="n">
        <v>0</v>
      </c>
      <c r="F4112" s="71" t="n">
        <v>59</v>
      </c>
      <c r="G4112" s="72" t="n">
        <v>5491.742</v>
      </c>
      <c r="H4112" s="72" t="n">
        <v>5491.742</v>
      </c>
      <c r="I4112" s="71" t="n">
        <f aca="false">IF(B4112&gt;=Settings!$B$23,1,0)</f>
        <v>0</v>
      </c>
      <c r="J4112" s="71" t="n">
        <v>1</v>
      </c>
      <c r="K4112" s="71" t="n">
        <f aca="false">F4112*I4112*J4112</f>
        <v>0</v>
      </c>
      <c r="L4112" s="71" t="n">
        <f aca="false">E4112*I4112*J4112</f>
        <v>0</v>
      </c>
      <c r="M4112" s="72" t="n">
        <f aca="false">G4112*I4112*J4112</f>
        <v>0</v>
      </c>
      <c r="N4112" s="72" t="n">
        <f aca="false">D4112*I4112*J4112</f>
        <v>-0</v>
      </c>
      <c r="O4112" s="71" t="n">
        <f aca="false">F4112*J4112</f>
        <v>59</v>
      </c>
      <c r="P4112" s="71" t="n">
        <f aca="false">E4112*J4112</f>
        <v>0</v>
      </c>
    </row>
    <row r="4113" customFormat="false" ht="15" hidden="false" customHeight="false" outlineLevel="0" collapsed="false">
      <c r="A4113" s="71" t="s">
        <v>59</v>
      </c>
      <c r="B4113" s="71" t="s">
        <v>50</v>
      </c>
      <c r="C4113" s="71" t="s">
        <v>1447</v>
      </c>
      <c r="D4113" s="72" t="n">
        <v>0</v>
      </c>
      <c r="E4113" s="71" t="n">
        <v>0</v>
      </c>
      <c r="F4113" s="71" t="n">
        <v>2</v>
      </c>
      <c r="G4113" s="72" t="n">
        <v>219.9</v>
      </c>
      <c r="H4113" s="72" t="n">
        <v>219.9</v>
      </c>
      <c r="I4113" s="71" t="n">
        <f aca="false">IF(B4113&gt;=Settings!$B$23,1,0)</f>
        <v>0</v>
      </c>
      <c r="J4113" s="71" t="n">
        <v>1</v>
      </c>
      <c r="K4113" s="71" t="n">
        <f aca="false">F4113*I4113*J4113</f>
        <v>0</v>
      </c>
      <c r="L4113" s="71" t="n">
        <f aca="false">E4113*I4113*J4113</f>
        <v>0</v>
      </c>
      <c r="M4113" s="72" t="n">
        <f aca="false">G4113*I4113*J4113</f>
        <v>0</v>
      </c>
      <c r="N4113" s="72" t="n">
        <f aca="false">D4113*I4113*J4113</f>
        <v>-0</v>
      </c>
      <c r="O4113" s="71" t="n">
        <f aca="false">F4113*J4113</f>
        <v>2</v>
      </c>
      <c r="P4113" s="71" t="n">
        <f aca="false">E4113*J4113</f>
        <v>0</v>
      </c>
    </row>
    <row r="4114" customFormat="false" ht="15" hidden="false" customHeight="false" outlineLevel="0" collapsed="false">
      <c r="A4114" s="71" t="s">
        <v>63</v>
      </c>
      <c r="B4114" s="71" t="s">
        <v>50</v>
      </c>
      <c r="C4114" s="71" t="s">
        <v>2237</v>
      </c>
      <c r="D4114" s="72" t="n">
        <v>0</v>
      </c>
      <c r="E4114" s="71" t="n">
        <v>0</v>
      </c>
      <c r="F4114" s="71" t="n">
        <v>1</v>
      </c>
      <c r="G4114" s="72" t="n">
        <v>699.95</v>
      </c>
      <c r="H4114" s="72" t="n">
        <v>699.95</v>
      </c>
      <c r="I4114" s="71" t="n">
        <f aca="false">IF(B4114&gt;=Settings!$B$23,1,0)</f>
        <v>0</v>
      </c>
      <c r="J4114" s="71" t="n">
        <v>1</v>
      </c>
      <c r="K4114" s="71" t="n">
        <f aca="false">F4114*I4114*J4114</f>
        <v>0</v>
      </c>
      <c r="L4114" s="71" t="n">
        <f aca="false">E4114*I4114*J4114</f>
        <v>0</v>
      </c>
      <c r="M4114" s="72" t="n">
        <f aca="false">G4114*I4114*J4114</f>
        <v>0</v>
      </c>
      <c r="N4114" s="72" t="n">
        <f aca="false">D4114*I4114*J4114</f>
        <v>-0</v>
      </c>
      <c r="O4114" s="71" t="n">
        <f aca="false">F4114*J4114</f>
        <v>1</v>
      </c>
      <c r="P4114" s="71" t="n">
        <f aca="false">E4114*J4114</f>
        <v>0</v>
      </c>
    </row>
    <row r="4115" customFormat="false" ht="15" hidden="false" customHeight="false" outlineLevel="0" collapsed="false">
      <c r="A4115" s="71" t="s">
        <v>61</v>
      </c>
      <c r="B4115" s="71" t="s">
        <v>50</v>
      </c>
      <c r="C4115" s="71" t="s">
        <v>120</v>
      </c>
      <c r="D4115" s="72" t="n">
        <v>0</v>
      </c>
      <c r="E4115" s="71" t="n">
        <v>0</v>
      </c>
      <c r="F4115" s="71" t="n">
        <v>26</v>
      </c>
      <c r="G4115" s="72" t="n">
        <v>2419.19</v>
      </c>
      <c r="H4115" s="72" t="n">
        <v>2322.48</v>
      </c>
      <c r="I4115" s="71" t="n">
        <f aca="false">IF(B4115&gt;=Settings!$B$23,1,0)</f>
        <v>0</v>
      </c>
      <c r="J4115" s="71" t="n">
        <v>1</v>
      </c>
      <c r="K4115" s="71" t="n">
        <f aca="false">F4115*I4115*J4115</f>
        <v>0</v>
      </c>
      <c r="L4115" s="71" t="n">
        <f aca="false">E4115*I4115*J4115</f>
        <v>0</v>
      </c>
      <c r="M4115" s="72" t="n">
        <f aca="false">G4115*I4115*J4115</f>
        <v>0</v>
      </c>
      <c r="N4115" s="72" t="n">
        <f aca="false">D4115*I4115*J4115</f>
        <v>-0</v>
      </c>
      <c r="O4115" s="71" t="n">
        <f aca="false">F4115*J4115</f>
        <v>26</v>
      </c>
      <c r="P4115" s="71" t="n">
        <f aca="false">E4115*J4115</f>
        <v>0</v>
      </c>
    </row>
    <row r="4116" customFormat="false" ht="15" hidden="false" customHeight="false" outlineLevel="0" collapsed="false">
      <c r="A4116" s="71" t="s">
        <v>61</v>
      </c>
      <c r="B4116" s="71" t="s">
        <v>50</v>
      </c>
      <c r="C4116" s="71" t="s">
        <v>1091</v>
      </c>
      <c r="D4116" s="72" t="n">
        <v>0</v>
      </c>
      <c r="E4116" s="71" t="n">
        <v>0</v>
      </c>
      <c r="F4116" s="71" t="n">
        <v>1</v>
      </c>
      <c r="G4116" s="72" t="n">
        <v>118.14</v>
      </c>
      <c r="H4116" s="72" t="n">
        <v>118.14</v>
      </c>
      <c r="I4116" s="71" t="n">
        <f aca="false">IF(B4116&gt;=Settings!$B$23,1,0)</f>
        <v>0</v>
      </c>
      <c r="J4116" s="71" t="n">
        <v>1</v>
      </c>
      <c r="K4116" s="71" t="n">
        <f aca="false">F4116*I4116*J4116</f>
        <v>0</v>
      </c>
      <c r="L4116" s="71" t="n">
        <f aca="false">E4116*I4116*J4116</f>
        <v>0</v>
      </c>
      <c r="M4116" s="72" t="n">
        <f aca="false">G4116*I4116*J4116</f>
        <v>0</v>
      </c>
      <c r="N4116" s="72" t="n">
        <f aca="false">D4116*I4116*J4116</f>
        <v>-0</v>
      </c>
      <c r="O4116" s="71" t="n">
        <f aca="false">F4116*J4116</f>
        <v>1</v>
      </c>
      <c r="P4116" s="71" t="n">
        <f aca="false">E4116*J4116</f>
        <v>0</v>
      </c>
    </row>
    <row r="4117" customFormat="false" ht="15" hidden="false" customHeight="false" outlineLevel="0" collapsed="false">
      <c r="A4117" s="71" t="s">
        <v>59</v>
      </c>
      <c r="B4117" s="71" t="s">
        <v>50</v>
      </c>
      <c r="C4117" s="71" t="s">
        <v>689</v>
      </c>
      <c r="D4117" s="72" t="n">
        <v>0</v>
      </c>
      <c r="E4117" s="71" t="n">
        <v>0</v>
      </c>
      <c r="F4117" s="71" t="n">
        <v>2</v>
      </c>
      <c r="G4117" s="72" t="n">
        <v>239.9</v>
      </c>
      <c r="H4117" s="72" t="n">
        <v>239.9</v>
      </c>
      <c r="I4117" s="71" t="n">
        <f aca="false">IF(B4117&gt;=Settings!$B$23,1,0)</f>
        <v>0</v>
      </c>
      <c r="J4117" s="71" t="n">
        <v>1</v>
      </c>
      <c r="K4117" s="71" t="n">
        <f aca="false">F4117*I4117*J4117</f>
        <v>0</v>
      </c>
      <c r="L4117" s="71" t="n">
        <f aca="false">E4117*I4117*J4117</f>
        <v>0</v>
      </c>
      <c r="M4117" s="72" t="n">
        <f aca="false">G4117*I4117*J4117</f>
        <v>0</v>
      </c>
      <c r="N4117" s="72" t="n">
        <f aca="false">D4117*I4117*J4117</f>
        <v>-0</v>
      </c>
      <c r="O4117" s="71" t="n">
        <f aca="false">F4117*J4117</f>
        <v>2</v>
      </c>
      <c r="P4117" s="71" t="n">
        <f aca="false">E4117*J4117</f>
        <v>0</v>
      </c>
    </row>
    <row r="4118" customFormat="false" ht="15" hidden="false" customHeight="false" outlineLevel="0" collapsed="false">
      <c r="A4118" s="71" t="s">
        <v>59</v>
      </c>
      <c r="B4118" s="71" t="s">
        <v>50</v>
      </c>
      <c r="C4118" s="71" t="s">
        <v>627</v>
      </c>
      <c r="D4118" s="72" t="n">
        <v>0</v>
      </c>
      <c r="E4118" s="71" t="n">
        <v>0</v>
      </c>
      <c r="F4118" s="71" t="n">
        <v>1</v>
      </c>
      <c r="G4118" s="72" t="n">
        <v>104.95</v>
      </c>
      <c r="H4118" s="72" t="n">
        <v>104.95</v>
      </c>
      <c r="I4118" s="71" t="n">
        <f aca="false">IF(B4118&gt;=Settings!$B$23,1,0)</f>
        <v>0</v>
      </c>
      <c r="J4118" s="71" t="n">
        <v>1</v>
      </c>
      <c r="K4118" s="71" t="n">
        <f aca="false">F4118*I4118*J4118</f>
        <v>0</v>
      </c>
      <c r="L4118" s="71" t="n">
        <f aca="false">E4118*I4118*J4118</f>
        <v>0</v>
      </c>
      <c r="M4118" s="72" t="n">
        <f aca="false">G4118*I4118*J4118</f>
        <v>0</v>
      </c>
      <c r="N4118" s="72" t="n">
        <f aca="false">D4118*I4118*J4118</f>
        <v>-0</v>
      </c>
      <c r="O4118" s="71" t="n">
        <f aca="false">F4118*J4118</f>
        <v>1</v>
      </c>
      <c r="P4118" s="71" t="n">
        <f aca="false">E4118*J4118</f>
        <v>0</v>
      </c>
    </row>
    <row r="4119" customFormat="false" ht="15" hidden="false" customHeight="false" outlineLevel="0" collapsed="false">
      <c r="A4119" s="71" t="s">
        <v>59</v>
      </c>
      <c r="B4119" s="71" t="s">
        <v>50</v>
      </c>
      <c r="C4119" s="71" t="s">
        <v>162</v>
      </c>
      <c r="D4119" s="72" t="n">
        <v>0</v>
      </c>
      <c r="E4119" s="71" t="n">
        <v>0</v>
      </c>
      <c r="F4119" s="71" t="n">
        <v>10</v>
      </c>
      <c r="G4119" s="72" t="n">
        <v>655.6</v>
      </c>
      <c r="H4119" s="72" t="n">
        <v>655.6</v>
      </c>
      <c r="I4119" s="71" t="n">
        <f aca="false">IF(B4119&gt;=Settings!$B$23,1,0)</f>
        <v>0</v>
      </c>
      <c r="J4119" s="71" t="n">
        <v>1</v>
      </c>
      <c r="K4119" s="71" t="n">
        <f aca="false">F4119*I4119*J4119</f>
        <v>0</v>
      </c>
      <c r="L4119" s="71" t="n">
        <f aca="false">E4119*I4119*J4119</f>
        <v>0</v>
      </c>
      <c r="M4119" s="72" t="n">
        <f aca="false">G4119*I4119*J4119</f>
        <v>0</v>
      </c>
      <c r="N4119" s="72" t="n">
        <f aca="false">D4119*I4119*J4119</f>
        <v>-0</v>
      </c>
      <c r="O4119" s="71" t="n">
        <f aca="false">F4119*J4119</f>
        <v>10</v>
      </c>
      <c r="P4119" s="71" t="n">
        <f aca="false">E4119*J4119</f>
        <v>0</v>
      </c>
    </row>
    <row r="4120" customFormat="false" ht="15" hidden="false" customHeight="false" outlineLevel="0" collapsed="false">
      <c r="A4120" s="71" t="s">
        <v>59</v>
      </c>
      <c r="B4120" s="71" t="s">
        <v>50</v>
      </c>
      <c r="C4120" s="71" t="s">
        <v>117</v>
      </c>
      <c r="D4120" s="72" t="n">
        <v>0</v>
      </c>
      <c r="E4120" s="71" t="n">
        <v>0</v>
      </c>
      <c r="F4120" s="71" t="n">
        <v>1204</v>
      </c>
      <c r="G4120" s="72" t="n">
        <v>67718.928</v>
      </c>
      <c r="H4120" s="72" t="n">
        <v>67718.928</v>
      </c>
      <c r="I4120" s="71" t="n">
        <f aca="false">IF(B4120&gt;=Settings!$B$23,1,0)</f>
        <v>0</v>
      </c>
      <c r="J4120" s="71" t="n">
        <v>1</v>
      </c>
      <c r="K4120" s="71" t="n">
        <f aca="false">F4120*I4120*J4120</f>
        <v>0</v>
      </c>
      <c r="L4120" s="71" t="n">
        <f aca="false">E4120*I4120*J4120</f>
        <v>0</v>
      </c>
      <c r="M4120" s="72" t="n">
        <f aca="false">G4120*I4120*J4120</f>
        <v>0</v>
      </c>
      <c r="N4120" s="72" t="n">
        <f aca="false">D4120*I4120*J4120</f>
        <v>-0</v>
      </c>
      <c r="O4120" s="71" t="n">
        <f aca="false">F4120*J4120</f>
        <v>1204</v>
      </c>
      <c r="P4120" s="71" t="n">
        <f aca="false">E4120*J4120</f>
        <v>0</v>
      </c>
    </row>
    <row r="4121" customFormat="false" ht="15" hidden="false" customHeight="false" outlineLevel="0" collapsed="false">
      <c r="A4121" s="71" t="s">
        <v>59</v>
      </c>
      <c r="B4121" s="71" t="s">
        <v>50</v>
      </c>
      <c r="C4121" s="71" t="s">
        <v>975</v>
      </c>
      <c r="D4121" s="72" t="n">
        <v>0</v>
      </c>
      <c r="E4121" s="71" t="n">
        <v>0</v>
      </c>
      <c r="F4121" s="71" t="n">
        <v>3</v>
      </c>
      <c r="G4121" s="72" t="n">
        <v>304.775</v>
      </c>
      <c r="H4121" s="72" t="n">
        <v>304.775</v>
      </c>
      <c r="I4121" s="71" t="n">
        <f aca="false">IF(B4121&gt;=Settings!$B$23,1,0)</f>
        <v>0</v>
      </c>
      <c r="J4121" s="71" t="n">
        <v>1</v>
      </c>
      <c r="K4121" s="71" t="n">
        <f aca="false">F4121*I4121*J4121</f>
        <v>0</v>
      </c>
      <c r="L4121" s="71" t="n">
        <f aca="false">E4121*I4121*J4121</f>
        <v>0</v>
      </c>
      <c r="M4121" s="72" t="n">
        <f aca="false">G4121*I4121*J4121</f>
        <v>0</v>
      </c>
      <c r="N4121" s="72" t="n">
        <f aca="false">D4121*I4121*J4121</f>
        <v>-0</v>
      </c>
      <c r="O4121" s="71" t="n">
        <f aca="false">F4121*J4121</f>
        <v>3</v>
      </c>
      <c r="P4121" s="71" t="n">
        <f aca="false">E4121*J4121</f>
        <v>0</v>
      </c>
    </row>
    <row r="4122" customFormat="false" ht="15" hidden="false" customHeight="false" outlineLevel="0" collapsed="false">
      <c r="A4122" s="71" t="s">
        <v>63</v>
      </c>
      <c r="B4122" s="71" t="s">
        <v>50</v>
      </c>
      <c r="C4122" s="71" t="s">
        <v>2238</v>
      </c>
      <c r="D4122" s="72" t="n">
        <v>0</v>
      </c>
      <c r="E4122" s="71" t="n">
        <v>0</v>
      </c>
      <c r="F4122" s="71" t="n">
        <v>2</v>
      </c>
      <c r="G4122" s="72" t="n">
        <v>249.9</v>
      </c>
      <c r="H4122" s="72" t="n">
        <v>249.9</v>
      </c>
      <c r="I4122" s="71" t="n">
        <f aca="false">IF(B4122&gt;=Settings!$B$23,1,0)</f>
        <v>0</v>
      </c>
      <c r="J4122" s="71" t="n">
        <v>1</v>
      </c>
      <c r="K4122" s="71" t="n">
        <f aca="false">F4122*I4122*J4122</f>
        <v>0</v>
      </c>
      <c r="L4122" s="71" t="n">
        <f aca="false">E4122*I4122*J4122</f>
        <v>0</v>
      </c>
      <c r="M4122" s="72" t="n">
        <f aca="false">G4122*I4122*J4122</f>
        <v>0</v>
      </c>
      <c r="N4122" s="72" t="n">
        <f aca="false">D4122*I4122*J4122</f>
        <v>-0</v>
      </c>
      <c r="O4122" s="71" t="n">
        <f aca="false">F4122*J4122</f>
        <v>2</v>
      </c>
      <c r="P4122" s="71" t="n">
        <f aca="false">E4122*J4122</f>
        <v>0</v>
      </c>
    </row>
    <row r="4123" customFormat="false" ht="15" hidden="false" customHeight="false" outlineLevel="0" collapsed="false">
      <c r="A4123" s="71" t="s">
        <v>59</v>
      </c>
      <c r="B4123" s="71" t="s">
        <v>50</v>
      </c>
      <c r="C4123" s="71" t="s">
        <v>978</v>
      </c>
      <c r="D4123" s="72" t="n">
        <v>0</v>
      </c>
      <c r="E4123" s="71" t="n">
        <v>0</v>
      </c>
      <c r="F4123" s="71" t="n">
        <v>32</v>
      </c>
      <c r="G4123" s="72" t="n">
        <v>0</v>
      </c>
      <c r="H4123" s="72" t="n">
        <v>0</v>
      </c>
      <c r="I4123" s="71" t="n">
        <f aca="false">IF(B4123&gt;=Settings!$B$23,1,0)</f>
        <v>0</v>
      </c>
      <c r="J4123" s="71" t="n">
        <v>0</v>
      </c>
      <c r="K4123" s="71" t="n">
        <f aca="false">F4123*I4123*J4123</f>
        <v>0</v>
      </c>
      <c r="L4123" s="71" t="n">
        <f aca="false">E4123*I4123*J4123</f>
        <v>0</v>
      </c>
      <c r="M4123" s="72" t="n">
        <f aca="false">G4123*I4123*J4123</f>
        <v>0</v>
      </c>
      <c r="N4123" s="72" t="n">
        <f aca="false">D4123*I4123*J4123</f>
        <v>-0</v>
      </c>
      <c r="O4123" s="71" t="n">
        <f aca="false">F4123*J4123</f>
        <v>0</v>
      </c>
      <c r="P4123" s="71" t="n">
        <f aca="false">E4123*J4123</f>
        <v>0</v>
      </c>
    </row>
    <row r="4124" customFormat="false" ht="15" hidden="false" customHeight="false" outlineLevel="0" collapsed="false">
      <c r="A4124" s="71" t="s">
        <v>59</v>
      </c>
      <c r="B4124" s="71" t="s">
        <v>50</v>
      </c>
      <c r="C4124" s="71" t="s">
        <v>126</v>
      </c>
      <c r="D4124" s="72" t="n">
        <v>0</v>
      </c>
      <c r="E4124" s="71" t="n">
        <v>0</v>
      </c>
      <c r="F4124" s="71" t="n">
        <v>35</v>
      </c>
      <c r="G4124" s="72" t="n">
        <v>3209.483</v>
      </c>
      <c r="H4124" s="72" t="n">
        <v>3209.483</v>
      </c>
      <c r="I4124" s="71" t="n">
        <f aca="false">IF(B4124&gt;=Settings!$B$23,1,0)</f>
        <v>0</v>
      </c>
      <c r="J4124" s="71" t="n">
        <v>1</v>
      </c>
      <c r="K4124" s="71" t="n">
        <f aca="false">F4124*I4124*J4124</f>
        <v>0</v>
      </c>
      <c r="L4124" s="71" t="n">
        <f aca="false">E4124*I4124*J4124</f>
        <v>0</v>
      </c>
      <c r="M4124" s="72" t="n">
        <f aca="false">G4124*I4124*J4124</f>
        <v>0</v>
      </c>
      <c r="N4124" s="72" t="n">
        <f aca="false">D4124*I4124*J4124</f>
        <v>-0</v>
      </c>
      <c r="O4124" s="71" t="n">
        <f aca="false">F4124*J4124</f>
        <v>35</v>
      </c>
      <c r="P4124" s="71" t="n">
        <f aca="false">E4124*J4124</f>
        <v>0</v>
      </c>
    </row>
    <row r="4125" customFormat="false" ht="15" hidden="false" customHeight="false" outlineLevel="0" collapsed="false">
      <c r="A4125" s="71" t="s">
        <v>59</v>
      </c>
      <c r="B4125" s="71" t="s">
        <v>50</v>
      </c>
      <c r="C4125" s="71" t="s">
        <v>977</v>
      </c>
      <c r="D4125" s="72" t="n">
        <v>0</v>
      </c>
      <c r="E4125" s="71" t="n">
        <v>0</v>
      </c>
      <c r="F4125" s="71" t="n">
        <v>22</v>
      </c>
      <c r="G4125" s="72" t="n">
        <v>196.9</v>
      </c>
      <c r="H4125" s="72" t="n">
        <v>196.9</v>
      </c>
      <c r="I4125" s="71" t="n">
        <f aca="false">IF(B4125&gt;=Settings!$B$23,1,0)</f>
        <v>0</v>
      </c>
      <c r="J4125" s="71" t="n">
        <v>1</v>
      </c>
      <c r="K4125" s="71" t="n">
        <f aca="false">F4125*I4125*J4125</f>
        <v>0</v>
      </c>
      <c r="L4125" s="71" t="n">
        <f aca="false">E4125*I4125*J4125</f>
        <v>0</v>
      </c>
      <c r="M4125" s="72" t="n">
        <f aca="false">G4125*I4125*J4125</f>
        <v>0</v>
      </c>
      <c r="N4125" s="72" t="n">
        <f aca="false">D4125*I4125*J4125</f>
        <v>-0</v>
      </c>
      <c r="O4125" s="71" t="n">
        <f aca="false">F4125*J4125</f>
        <v>22</v>
      </c>
      <c r="P4125" s="71" t="n">
        <f aca="false">E4125*J4125</f>
        <v>0</v>
      </c>
    </row>
    <row r="4126" customFormat="false" ht="15" hidden="false" customHeight="false" outlineLevel="0" collapsed="false">
      <c r="A4126" s="71" t="s">
        <v>63</v>
      </c>
      <c r="B4126" s="71" t="s">
        <v>50</v>
      </c>
      <c r="C4126" s="71" t="s">
        <v>2239</v>
      </c>
      <c r="D4126" s="72" t="n">
        <v>0</v>
      </c>
      <c r="E4126" s="71" t="n">
        <v>0</v>
      </c>
      <c r="F4126" s="71" t="n">
        <v>2</v>
      </c>
      <c r="G4126" s="72" t="n">
        <v>589.9</v>
      </c>
      <c r="H4126" s="72" t="n">
        <v>560.41</v>
      </c>
      <c r="I4126" s="71" t="n">
        <f aca="false">IF(B4126&gt;=Settings!$B$23,1,0)</f>
        <v>0</v>
      </c>
      <c r="J4126" s="71" t="n">
        <v>1</v>
      </c>
      <c r="K4126" s="71" t="n">
        <f aca="false">F4126*I4126*J4126</f>
        <v>0</v>
      </c>
      <c r="L4126" s="71" t="n">
        <f aca="false">E4126*I4126*J4126</f>
        <v>0</v>
      </c>
      <c r="M4126" s="72" t="n">
        <f aca="false">G4126*I4126*J4126</f>
        <v>0</v>
      </c>
      <c r="N4126" s="72" t="n">
        <f aca="false">D4126*I4126*J4126</f>
        <v>-0</v>
      </c>
      <c r="O4126" s="71" t="n">
        <f aca="false">F4126*J4126</f>
        <v>2</v>
      </c>
      <c r="P4126" s="71" t="n">
        <f aca="false">E4126*J4126</f>
        <v>0</v>
      </c>
    </row>
    <row r="4127" customFormat="false" ht="15" hidden="false" customHeight="false" outlineLevel="0" collapsed="false">
      <c r="A4127" s="71" t="s">
        <v>59</v>
      </c>
      <c r="B4127" s="71" t="s">
        <v>50</v>
      </c>
      <c r="C4127" s="71" t="s">
        <v>1269</v>
      </c>
      <c r="D4127" s="72" t="n">
        <v>0</v>
      </c>
      <c r="E4127" s="71" t="n">
        <v>0</v>
      </c>
      <c r="F4127" s="71" t="n">
        <v>1</v>
      </c>
      <c r="G4127" s="72" t="n">
        <v>141.95</v>
      </c>
      <c r="H4127" s="72" t="n">
        <v>141.95</v>
      </c>
      <c r="I4127" s="71" t="n">
        <f aca="false">IF(B4127&gt;=Settings!$B$23,1,0)</f>
        <v>0</v>
      </c>
      <c r="J4127" s="71" t="n">
        <v>1</v>
      </c>
      <c r="K4127" s="71" t="n">
        <f aca="false">F4127*I4127*J4127</f>
        <v>0</v>
      </c>
      <c r="L4127" s="71" t="n">
        <f aca="false">E4127*I4127*J4127</f>
        <v>0</v>
      </c>
      <c r="M4127" s="72" t="n">
        <f aca="false">G4127*I4127*J4127</f>
        <v>0</v>
      </c>
      <c r="N4127" s="72" t="n">
        <f aca="false">D4127*I4127*J4127</f>
        <v>-0</v>
      </c>
      <c r="O4127" s="71" t="n">
        <f aca="false">F4127*J4127</f>
        <v>1</v>
      </c>
      <c r="P4127" s="71" t="n">
        <f aca="false">E4127*J4127</f>
        <v>0</v>
      </c>
    </row>
    <row r="4128" customFormat="false" ht="15" hidden="false" customHeight="false" outlineLevel="0" collapsed="false">
      <c r="A4128" s="71" t="s">
        <v>59</v>
      </c>
      <c r="B4128" s="71" t="s">
        <v>50</v>
      </c>
      <c r="C4128" s="71" t="s">
        <v>1770</v>
      </c>
      <c r="D4128" s="72" t="n">
        <v>0</v>
      </c>
      <c r="E4128" s="71" t="n">
        <v>0</v>
      </c>
      <c r="F4128" s="71" t="n">
        <v>1</v>
      </c>
      <c r="G4128" s="72" t="n">
        <v>89.95</v>
      </c>
      <c r="H4128" s="72" t="n">
        <v>89.95</v>
      </c>
      <c r="I4128" s="71" t="n">
        <f aca="false">IF(B4128&gt;=Settings!$B$23,1,0)</f>
        <v>0</v>
      </c>
      <c r="J4128" s="71" t="n">
        <v>1</v>
      </c>
      <c r="K4128" s="71" t="n">
        <f aca="false">F4128*I4128*J4128</f>
        <v>0</v>
      </c>
      <c r="L4128" s="71" t="n">
        <f aca="false">E4128*I4128*J4128</f>
        <v>0</v>
      </c>
      <c r="M4128" s="72" t="n">
        <f aca="false">G4128*I4128*J4128</f>
        <v>0</v>
      </c>
      <c r="N4128" s="72" t="n">
        <f aca="false">D4128*I4128*J4128</f>
        <v>-0</v>
      </c>
      <c r="O4128" s="71" t="n">
        <f aca="false">F4128*J4128</f>
        <v>1</v>
      </c>
      <c r="P4128" s="71" t="n">
        <f aca="false">E4128*J4128</f>
        <v>0</v>
      </c>
    </row>
    <row r="4129" customFormat="false" ht="15" hidden="false" customHeight="false" outlineLevel="0" collapsed="false">
      <c r="A4129" s="71" t="s">
        <v>63</v>
      </c>
      <c r="B4129" s="71" t="s">
        <v>50</v>
      </c>
      <c r="C4129" s="71" t="s">
        <v>2240</v>
      </c>
      <c r="D4129" s="72" t="n">
        <v>0</v>
      </c>
      <c r="E4129" s="71" t="n">
        <v>0</v>
      </c>
      <c r="F4129" s="71" t="n">
        <v>1</v>
      </c>
      <c r="G4129" s="72" t="n">
        <v>59.95</v>
      </c>
      <c r="H4129" s="72" t="n">
        <v>59.95</v>
      </c>
      <c r="I4129" s="71" t="n">
        <f aca="false">IF(B4129&gt;=Settings!$B$23,1,0)</f>
        <v>0</v>
      </c>
      <c r="J4129" s="71" t="n">
        <v>1</v>
      </c>
      <c r="K4129" s="71" t="n">
        <f aca="false">F4129*I4129*J4129</f>
        <v>0</v>
      </c>
      <c r="L4129" s="71" t="n">
        <f aca="false">E4129*I4129*J4129</f>
        <v>0</v>
      </c>
      <c r="M4129" s="72" t="n">
        <f aca="false">G4129*I4129*J4129</f>
        <v>0</v>
      </c>
      <c r="N4129" s="72" t="n">
        <f aca="false">D4129*I4129*J4129</f>
        <v>-0</v>
      </c>
      <c r="O4129" s="71" t="n">
        <f aca="false">F4129*J4129</f>
        <v>1</v>
      </c>
      <c r="P4129" s="71" t="n">
        <f aca="false">E4129*J4129</f>
        <v>0</v>
      </c>
    </row>
    <row r="4130" customFormat="false" ht="15" hidden="false" customHeight="false" outlineLevel="0" collapsed="false">
      <c r="A4130" s="71" t="s">
        <v>59</v>
      </c>
      <c r="B4130" s="71" t="s">
        <v>50</v>
      </c>
      <c r="C4130" s="71" t="s">
        <v>1035</v>
      </c>
      <c r="D4130" s="72" t="n">
        <v>0</v>
      </c>
      <c r="E4130" s="71" t="n">
        <v>0</v>
      </c>
      <c r="F4130" s="71" t="n">
        <v>23</v>
      </c>
      <c r="G4130" s="72" t="n">
        <v>1724.029</v>
      </c>
      <c r="H4130" s="72" t="n">
        <v>1724.029</v>
      </c>
      <c r="I4130" s="71" t="n">
        <f aca="false">IF(B4130&gt;=Settings!$B$23,1,0)</f>
        <v>0</v>
      </c>
      <c r="J4130" s="71" t="n">
        <v>1</v>
      </c>
      <c r="K4130" s="71" t="n">
        <f aca="false">F4130*I4130*J4130</f>
        <v>0</v>
      </c>
      <c r="L4130" s="71" t="n">
        <f aca="false">E4130*I4130*J4130</f>
        <v>0</v>
      </c>
      <c r="M4130" s="72" t="n">
        <f aca="false">G4130*I4130*J4130</f>
        <v>0</v>
      </c>
      <c r="N4130" s="72" t="n">
        <f aca="false">D4130*I4130*J4130</f>
        <v>-0</v>
      </c>
      <c r="O4130" s="71" t="n">
        <f aca="false">F4130*J4130</f>
        <v>23</v>
      </c>
      <c r="P4130" s="71" t="n">
        <f aca="false">E4130*J4130</f>
        <v>0</v>
      </c>
    </row>
    <row r="4131" customFormat="false" ht="15" hidden="false" customHeight="false" outlineLevel="0" collapsed="false">
      <c r="A4131" s="71" t="s">
        <v>59</v>
      </c>
      <c r="B4131" s="71" t="s">
        <v>50</v>
      </c>
      <c r="C4131" s="71" t="s">
        <v>125</v>
      </c>
      <c r="D4131" s="72" t="n">
        <v>0</v>
      </c>
      <c r="E4131" s="71" t="n">
        <v>0</v>
      </c>
      <c r="F4131" s="71" t="n">
        <v>44</v>
      </c>
      <c r="G4131" s="72" t="n">
        <v>5054.492</v>
      </c>
      <c r="H4131" s="72" t="n">
        <v>5054.492</v>
      </c>
      <c r="I4131" s="71" t="n">
        <f aca="false">IF(B4131&gt;=Settings!$B$23,1,0)</f>
        <v>0</v>
      </c>
      <c r="J4131" s="71" t="n">
        <v>1</v>
      </c>
      <c r="K4131" s="71" t="n">
        <f aca="false">F4131*I4131*J4131</f>
        <v>0</v>
      </c>
      <c r="L4131" s="71" t="n">
        <f aca="false">E4131*I4131*J4131</f>
        <v>0</v>
      </c>
      <c r="M4131" s="72" t="n">
        <f aca="false">G4131*I4131*J4131</f>
        <v>0</v>
      </c>
      <c r="N4131" s="72" t="n">
        <f aca="false">D4131*I4131*J4131</f>
        <v>-0</v>
      </c>
      <c r="O4131" s="71" t="n">
        <f aca="false">F4131*J4131</f>
        <v>44</v>
      </c>
      <c r="P4131" s="71" t="n">
        <f aca="false">E4131*J4131</f>
        <v>0</v>
      </c>
    </row>
    <row r="4132" customFormat="false" ht="15" hidden="false" customHeight="false" outlineLevel="0" collapsed="false">
      <c r="A4132" s="71" t="s">
        <v>59</v>
      </c>
      <c r="B4132" s="71" t="s">
        <v>50</v>
      </c>
      <c r="C4132" s="71" t="s">
        <v>1034</v>
      </c>
      <c r="D4132" s="72" t="n">
        <v>0</v>
      </c>
      <c r="E4132" s="71" t="n">
        <v>0</v>
      </c>
      <c r="F4132" s="71" t="n">
        <v>23</v>
      </c>
      <c r="G4132" s="72" t="n">
        <v>209.455</v>
      </c>
      <c r="H4132" s="72" t="n">
        <v>209.455</v>
      </c>
      <c r="I4132" s="71" t="n">
        <f aca="false">IF(B4132&gt;=Settings!$B$23,1,0)</f>
        <v>0</v>
      </c>
      <c r="J4132" s="71" t="n">
        <v>1</v>
      </c>
      <c r="K4132" s="71" t="n">
        <f aca="false">F4132*I4132*J4132</f>
        <v>0</v>
      </c>
      <c r="L4132" s="71" t="n">
        <f aca="false">E4132*I4132*J4132</f>
        <v>0</v>
      </c>
      <c r="M4132" s="72" t="n">
        <f aca="false">G4132*I4132*J4132</f>
        <v>0</v>
      </c>
      <c r="N4132" s="72" t="n">
        <f aca="false">D4132*I4132*J4132</f>
        <v>-0</v>
      </c>
      <c r="O4132" s="71" t="n">
        <f aca="false">F4132*J4132</f>
        <v>23</v>
      </c>
      <c r="P4132" s="71" t="n">
        <f aca="false">E4132*J4132</f>
        <v>0</v>
      </c>
    </row>
    <row r="4133" customFormat="false" ht="15" hidden="false" customHeight="false" outlineLevel="0" collapsed="false">
      <c r="A4133" s="71" t="s">
        <v>63</v>
      </c>
      <c r="B4133" s="71" t="s">
        <v>50</v>
      </c>
      <c r="C4133" s="71" t="s">
        <v>2241</v>
      </c>
      <c r="D4133" s="72" t="n">
        <v>0</v>
      </c>
      <c r="E4133" s="71" t="n">
        <v>0</v>
      </c>
      <c r="F4133" s="71" t="n">
        <v>5</v>
      </c>
      <c r="G4133" s="72" t="n">
        <v>649.75</v>
      </c>
      <c r="H4133" s="72" t="n">
        <v>636.76</v>
      </c>
      <c r="I4133" s="71" t="n">
        <f aca="false">IF(B4133&gt;=Settings!$B$23,1,0)</f>
        <v>0</v>
      </c>
      <c r="J4133" s="71" t="n">
        <v>1</v>
      </c>
      <c r="K4133" s="71" t="n">
        <f aca="false">F4133*I4133*J4133</f>
        <v>0</v>
      </c>
      <c r="L4133" s="71" t="n">
        <f aca="false">E4133*I4133*J4133</f>
        <v>0</v>
      </c>
      <c r="M4133" s="72" t="n">
        <f aca="false">G4133*I4133*J4133</f>
        <v>0</v>
      </c>
      <c r="N4133" s="72" t="n">
        <f aca="false">D4133*I4133*J4133</f>
        <v>-0</v>
      </c>
      <c r="O4133" s="71" t="n">
        <f aca="false">F4133*J4133</f>
        <v>5</v>
      </c>
      <c r="P4133" s="71" t="n">
        <f aca="false">E4133*J4133</f>
        <v>0</v>
      </c>
    </row>
    <row r="4134" customFormat="false" ht="15" hidden="false" customHeight="false" outlineLevel="0" collapsed="false">
      <c r="A4134" s="71" t="s">
        <v>59</v>
      </c>
      <c r="B4134" s="71" t="s">
        <v>50</v>
      </c>
      <c r="C4134" s="71" t="s">
        <v>2173</v>
      </c>
      <c r="D4134" s="72" t="n">
        <v>0</v>
      </c>
      <c r="E4134" s="71" t="n">
        <v>0</v>
      </c>
      <c r="F4134" s="71" t="n">
        <v>8</v>
      </c>
      <c r="G4134" s="72" t="n">
        <v>1140.386</v>
      </c>
      <c r="H4134" s="72" t="n">
        <v>1140.386</v>
      </c>
      <c r="I4134" s="71" t="n">
        <f aca="false">IF(B4134&gt;=Settings!$B$23,1,0)</f>
        <v>0</v>
      </c>
      <c r="J4134" s="71" t="n">
        <v>1</v>
      </c>
      <c r="K4134" s="71" t="n">
        <f aca="false">F4134*I4134*J4134</f>
        <v>0</v>
      </c>
      <c r="L4134" s="71" t="n">
        <f aca="false">E4134*I4134*J4134</f>
        <v>0</v>
      </c>
      <c r="M4134" s="72" t="n">
        <f aca="false">G4134*I4134*J4134</f>
        <v>0</v>
      </c>
      <c r="N4134" s="72" t="n">
        <f aca="false">D4134*I4134*J4134</f>
        <v>-0</v>
      </c>
      <c r="O4134" s="71" t="n">
        <f aca="false">F4134*J4134</f>
        <v>8</v>
      </c>
      <c r="P4134" s="71" t="n">
        <f aca="false">E4134*J4134</f>
        <v>0</v>
      </c>
    </row>
    <row r="4135" customFormat="false" ht="15" hidden="false" customHeight="false" outlineLevel="0" collapsed="false">
      <c r="A4135" s="71" t="s">
        <v>59</v>
      </c>
      <c r="B4135" s="71" t="s">
        <v>50</v>
      </c>
      <c r="C4135" s="71" t="s">
        <v>1561</v>
      </c>
      <c r="D4135" s="72" t="n">
        <v>0</v>
      </c>
      <c r="E4135" s="71" t="n">
        <v>0</v>
      </c>
      <c r="F4135" s="71" t="n">
        <v>49</v>
      </c>
      <c r="G4135" s="72" t="n">
        <v>3020.55</v>
      </c>
      <c r="H4135" s="72" t="n">
        <v>3020.55</v>
      </c>
      <c r="I4135" s="71" t="n">
        <f aca="false">IF(B4135&gt;=Settings!$B$23,1,0)</f>
        <v>0</v>
      </c>
      <c r="J4135" s="71" t="n">
        <v>1</v>
      </c>
      <c r="K4135" s="71" t="n">
        <f aca="false">F4135*I4135*J4135</f>
        <v>0</v>
      </c>
      <c r="L4135" s="71" t="n">
        <f aca="false">E4135*I4135*J4135</f>
        <v>0</v>
      </c>
      <c r="M4135" s="72" t="n">
        <f aca="false">G4135*I4135*J4135</f>
        <v>0</v>
      </c>
      <c r="N4135" s="72" t="n">
        <f aca="false">D4135*I4135*J4135</f>
        <v>-0</v>
      </c>
      <c r="O4135" s="71" t="n">
        <f aca="false">F4135*J4135</f>
        <v>49</v>
      </c>
      <c r="P4135" s="71" t="n">
        <f aca="false">E4135*J4135</f>
        <v>0</v>
      </c>
    </row>
    <row r="4136" customFormat="false" ht="15" hidden="false" customHeight="false" outlineLevel="0" collapsed="false">
      <c r="A4136" s="71" t="s">
        <v>63</v>
      </c>
      <c r="B4136" s="71" t="s">
        <v>50</v>
      </c>
      <c r="C4136" s="71" t="s">
        <v>2242</v>
      </c>
      <c r="D4136" s="72" t="n">
        <v>0</v>
      </c>
      <c r="E4136" s="71" t="n">
        <v>0</v>
      </c>
      <c r="F4136" s="71" t="n">
        <v>5</v>
      </c>
      <c r="G4136" s="72" t="n">
        <v>374.75</v>
      </c>
      <c r="H4136" s="72" t="n">
        <v>374.75</v>
      </c>
      <c r="I4136" s="71" t="n">
        <f aca="false">IF(B4136&gt;=Settings!$B$23,1,0)</f>
        <v>0</v>
      </c>
      <c r="J4136" s="71" t="n">
        <v>1</v>
      </c>
      <c r="K4136" s="71" t="n">
        <f aca="false">F4136*I4136*J4136</f>
        <v>0</v>
      </c>
      <c r="L4136" s="71" t="n">
        <f aca="false">E4136*I4136*J4136</f>
        <v>0</v>
      </c>
      <c r="M4136" s="72" t="n">
        <f aca="false">G4136*I4136*J4136</f>
        <v>0</v>
      </c>
      <c r="N4136" s="72" t="n">
        <f aca="false">D4136*I4136*J4136</f>
        <v>-0</v>
      </c>
      <c r="O4136" s="71" t="n">
        <f aca="false">F4136*J4136</f>
        <v>5</v>
      </c>
      <c r="P4136" s="71" t="n">
        <f aca="false">E4136*J4136</f>
        <v>0</v>
      </c>
    </row>
    <row r="4137" customFormat="false" ht="15" hidden="false" customHeight="false" outlineLevel="0" collapsed="false">
      <c r="A4137" s="71" t="s">
        <v>62</v>
      </c>
      <c r="B4137" s="71" t="s">
        <v>50</v>
      </c>
      <c r="C4137" s="71" t="s">
        <v>141</v>
      </c>
      <c r="D4137" s="72" t="n">
        <v>0</v>
      </c>
      <c r="E4137" s="71" t="n">
        <v>0</v>
      </c>
      <c r="F4137" s="71" t="n">
        <v>2</v>
      </c>
      <c r="G4137" s="72" t="n">
        <v>287.9</v>
      </c>
      <c r="H4137" s="72" t="n">
        <v>287.9</v>
      </c>
      <c r="I4137" s="71" t="n">
        <f aca="false">IF(B4137&gt;=Settings!$B$23,1,0)</f>
        <v>0</v>
      </c>
      <c r="J4137" s="71" t="n">
        <v>1</v>
      </c>
      <c r="K4137" s="71" t="n">
        <f aca="false">F4137*I4137*J4137</f>
        <v>0</v>
      </c>
      <c r="L4137" s="71" t="n">
        <f aca="false">E4137*I4137*J4137</f>
        <v>0</v>
      </c>
      <c r="M4137" s="72" t="n">
        <f aca="false">G4137*I4137*J4137</f>
        <v>0</v>
      </c>
      <c r="N4137" s="72" t="n">
        <f aca="false">D4137*I4137*J4137</f>
        <v>-0</v>
      </c>
      <c r="O4137" s="71" t="n">
        <f aca="false">F4137*J4137</f>
        <v>2</v>
      </c>
      <c r="P4137" s="71" t="n">
        <f aca="false">E4137*J4137</f>
        <v>0</v>
      </c>
    </row>
    <row r="4138" customFormat="false" ht="15" hidden="false" customHeight="false" outlineLevel="0" collapsed="false">
      <c r="A4138" s="71" t="s">
        <v>59</v>
      </c>
      <c r="B4138" s="71" t="s">
        <v>50</v>
      </c>
      <c r="C4138" s="71" t="s">
        <v>1487</v>
      </c>
      <c r="D4138" s="72" t="n">
        <v>0</v>
      </c>
      <c r="E4138" s="71" t="n">
        <v>0</v>
      </c>
      <c r="F4138" s="71" t="n">
        <v>1</v>
      </c>
      <c r="G4138" s="72" t="n">
        <v>169.95</v>
      </c>
      <c r="H4138" s="72" t="n">
        <v>169.95</v>
      </c>
      <c r="I4138" s="71" t="n">
        <f aca="false">IF(B4138&gt;=Settings!$B$23,1,0)</f>
        <v>0</v>
      </c>
      <c r="J4138" s="71" t="n">
        <v>1</v>
      </c>
      <c r="K4138" s="71" t="n">
        <f aca="false">F4138*I4138*J4138</f>
        <v>0</v>
      </c>
      <c r="L4138" s="71" t="n">
        <f aca="false">E4138*I4138*J4138</f>
        <v>0</v>
      </c>
      <c r="M4138" s="72" t="n">
        <f aca="false">G4138*I4138*J4138</f>
        <v>0</v>
      </c>
      <c r="N4138" s="72" t="n">
        <f aca="false">D4138*I4138*J4138</f>
        <v>-0</v>
      </c>
      <c r="O4138" s="71" t="n">
        <f aca="false">F4138*J4138</f>
        <v>1</v>
      </c>
      <c r="P4138" s="71" t="n">
        <f aca="false">E4138*J4138</f>
        <v>0</v>
      </c>
    </row>
    <row r="4139" customFormat="false" ht="15" hidden="false" customHeight="false" outlineLevel="0" collapsed="false">
      <c r="A4139" s="71" t="s">
        <v>59</v>
      </c>
      <c r="B4139" s="71" t="s">
        <v>50</v>
      </c>
      <c r="C4139" s="71" t="s">
        <v>1486</v>
      </c>
      <c r="D4139" s="72" t="n">
        <v>0</v>
      </c>
      <c r="E4139" s="71" t="n">
        <v>0</v>
      </c>
      <c r="F4139" s="71" t="n">
        <v>5</v>
      </c>
      <c r="G4139" s="72" t="n">
        <v>314.75</v>
      </c>
      <c r="H4139" s="72" t="n">
        <v>314.75</v>
      </c>
      <c r="I4139" s="71" t="n">
        <f aca="false">IF(B4139&gt;=Settings!$B$23,1,0)</f>
        <v>0</v>
      </c>
      <c r="J4139" s="71" t="n">
        <v>1</v>
      </c>
      <c r="K4139" s="71" t="n">
        <f aca="false">F4139*I4139*J4139</f>
        <v>0</v>
      </c>
      <c r="L4139" s="71" t="n">
        <f aca="false">E4139*I4139*J4139</f>
        <v>0</v>
      </c>
      <c r="M4139" s="72" t="n">
        <f aca="false">G4139*I4139*J4139</f>
        <v>0</v>
      </c>
      <c r="N4139" s="72" t="n">
        <f aca="false">D4139*I4139*J4139</f>
        <v>-0</v>
      </c>
      <c r="O4139" s="71" t="n">
        <f aca="false">F4139*J4139</f>
        <v>5</v>
      </c>
      <c r="P4139" s="71" t="n">
        <f aca="false">E4139*J4139</f>
        <v>0</v>
      </c>
    </row>
    <row r="4140" customFormat="false" ht="15" hidden="false" customHeight="false" outlineLevel="0" collapsed="false">
      <c r="A4140" s="71" t="s">
        <v>59</v>
      </c>
      <c r="B4140" s="71" t="s">
        <v>50</v>
      </c>
      <c r="C4140" s="71" t="s">
        <v>1483</v>
      </c>
      <c r="D4140" s="72" t="n">
        <v>0</v>
      </c>
      <c r="E4140" s="71" t="n">
        <v>0</v>
      </c>
      <c r="F4140" s="71" t="n">
        <v>14</v>
      </c>
      <c r="G4140" s="72" t="n">
        <v>1017.64</v>
      </c>
      <c r="H4140" s="72" t="n">
        <v>1017.64</v>
      </c>
      <c r="I4140" s="71" t="n">
        <f aca="false">IF(B4140&gt;=Settings!$B$23,1,0)</f>
        <v>0</v>
      </c>
      <c r="J4140" s="71" t="n">
        <v>1</v>
      </c>
      <c r="K4140" s="71" t="n">
        <f aca="false">F4140*I4140*J4140</f>
        <v>0</v>
      </c>
      <c r="L4140" s="71" t="n">
        <f aca="false">E4140*I4140*J4140</f>
        <v>0</v>
      </c>
      <c r="M4140" s="72" t="n">
        <f aca="false">G4140*I4140*J4140</f>
        <v>0</v>
      </c>
      <c r="N4140" s="72" t="n">
        <f aca="false">D4140*I4140*J4140</f>
        <v>-0</v>
      </c>
      <c r="O4140" s="71" t="n">
        <f aca="false">F4140*J4140</f>
        <v>14</v>
      </c>
      <c r="P4140" s="71" t="n">
        <f aca="false">E4140*J4140</f>
        <v>0</v>
      </c>
    </row>
    <row r="4141" customFormat="false" ht="15" hidden="false" customHeight="false" outlineLevel="0" collapsed="false">
      <c r="A4141" s="71" t="s">
        <v>63</v>
      </c>
      <c r="B4141" s="71" t="s">
        <v>50</v>
      </c>
      <c r="C4141" s="71" t="s">
        <v>2243</v>
      </c>
      <c r="D4141" s="72" t="n">
        <v>0</v>
      </c>
      <c r="E4141" s="71" t="n">
        <v>0</v>
      </c>
      <c r="F4141" s="71" t="n">
        <v>2</v>
      </c>
      <c r="G4141" s="72" t="n">
        <v>89.9</v>
      </c>
      <c r="H4141" s="72" t="n">
        <v>89.9</v>
      </c>
      <c r="I4141" s="71" t="n">
        <f aca="false">IF(B4141&gt;=Settings!$B$23,1,0)</f>
        <v>0</v>
      </c>
      <c r="J4141" s="71" t="n">
        <v>1</v>
      </c>
      <c r="K4141" s="71" t="n">
        <f aca="false">F4141*I4141*J4141</f>
        <v>0</v>
      </c>
      <c r="L4141" s="71" t="n">
        <f aca="false">E4141*I4141*J4141</f>
        <v>0</v>
      </c>
      <c r="M4141" s="72" t="n">
        <f aca="false">G4141*I4141*J4141</f>
        <v>0</v>
      </c>
      <c r="N4141" s="72" t="n">
        <f aca="false">D4141*I4141*J4141</f>
        <v>-0</v>
      </c>
      <c r="O4141" s="71" t="n">
        <f aca="false">F4141*J4141</f>
        <v>2</v>
      </c>
      <c r="P4141" s="71" t="n">
        <f aca="false">E4141*J4141</f>
        <v>0</v>
      </c>
    </row>
    <row r="4142" customFormat="false" ht="15" hidden="false" customHeight="false" outlineLevel="0" collapsed="false">
      <c r="A4142" s="71" t="s">
        <v>63</v>
      </c>
      <c r="B4142" s="71" t="s">
        <v>50</v>
      </c>
      <c r="C4142" s="71" t="s">
        <v>2244</v>
      </c>
      <c r="D4142" s="72" t="n">
        <v>0</v>
      </c>
      <c r="E4142" s="71" t="n">
        <v>0</v>
      </c>
      <c r="F4142" s="71" t="n">
        <v>3</v>
      </c>
      <c r="G4142" s="72" t="n">
        <v>239.85</v>
      </c>
      <c r="H4142" s="72" t="n">
        <v>239.85</v>
      </c>
      <c r="I4142" s="71" t="n">
        <f aca="false">IF(B4142&gt;=Settings!$B$23,1,0)</f>
        <v>0</v>
      </c>
      <c r="J4142" s="71" t="n">
        <v>1</v>
      </c>
      <c r="K4142" s="71" t="n">
        <f aca="false">F4142*I4142*J4142</f>
        <v>0</v>
      </c>
      <c r="L4142" s="71" t="n">
        <f aca="false">E4142*I4142*J4142</f>
        <v>0</v>
      </c>
      <c r="M4142" s="72" t="n">
        <f aca="false">G4142*I4142*J4142</f>
        <v>0</v>
      </c>
      <c r="N4142" s="72" t="n">
        <f aca="false">D4142*I4142*J4142</f>
        <v>-0</v>
      </c>
      <c r="O4142" s="71" t="n">
        <f aca="false">F4142*J4142</f>
        <v>3</v>
      </c>
      <c r="P4142" s="71" t="n">
        <f aca="false">E4142*J4142</f>
        <v>0</v>
      </c>
    </row>
    <row r="4143" customFormat="false" ht="15" hidden="false" customHeight="false" outlineLevel="0" collapsed="false">
      <c r="A4143" s="71" t="s">
        <v>63</v>
      </c>
      <c r="B4143" s="71" t="s">
        <v>50</v>
      </c>
      <c r="C4143" s="71" t="s">
        <v>2245</v>
      </c>
      <c r="D4143" s="72" t="n">
        <v>0</v>
      </c>
      <c r="E4143" s="71" t="n">
        <v>0</v>
      </c>
      <c r="F4143" s="71" t="n">
        <v>6</v>
      </c>
      <c r="G4143" s="72" t="n">
        <v>779.7</v>
      </c>
      <c r="H4143" s="72" t="n">
        <v>779.7</v>
      </c>
      <c r="I4143" s="71" t="n">
        <f aca="false">IF(B4143&gt;=Settings!$B$23,1,0)</f>
        <v>0</v>
      </c>
      <c r="J4143" s="71" t="n">
        <v>1</v>
      </c>
      <c r="K4143" s="71" t="n">
        <f aca="false">F4143*I4143*J4143</f>
        <v>0</v>
      </c>
      <c r="L4143" s="71" t="n">
        <f aca="false">E4143*I4143*J4143</f>
        <v>0</v>
      </c>
      <c r="M4143" s="72" t="n">
        <f aca="false">G4143*I4143*J4143</f>
        <v>0</v>
      </c>
      <c r="N4143" s="72" t="n">
        <f aca="false">D4143*I4143*J4143</f>
        <v>-0</v>
      </c>
      <c r="O4143" s="71" t="n">
        <f aca="false">F4143*J4143</f>
        <v>6</v>
      </c>
      <c r="P4143" s="71" t="n">
        <f aca="false">E4143*J4143</f>
        <v>0</v>
      </c>
    </row>
    <row r="4144" customFormat="false" ht="15" hidden="false" customHeight="false" outlineLevel="0" collapsed="false">
      <c r="A4144" s="71" t="s">
        <v>59</v>
      </c>
      <c r="B4144" s="71" t="s">
        <v>50</v>
      </c>
      <c r="C4144" s="71" t="s">
        <v>2246</v>
      </c>
      <c r="D4144" s="72" t="n">
        <v>0</v>
      </c>
      <c r="E4144" s="71" t="n">
        <v>0</v>
      </c>
      <c r="F4144" s="71" t="n">
        <v>1</v>
      </c>
      <c r="G4144" s="72" t="n">
        <v>179.95</v>
      </c>
      <c r="H4144" s="72" t="n">
        <v>179.95</v>
      </c>
      <c r="I4144" s="71" t="n">
        <f aca="false">IF(B4144&gt;=Settings!$B$23,1,0)</f>
        <v>0</v>
      </c>
      <c r="J4144" s="71" t="n">
        <v>1</v>
      </c>
      <c r="K4144" s="71" t="n">
        <f aca="false">F4144*I4144*J4144</f>
        <v>0</v>
      </c>
      <c r="L4144" s="71" t="n">
        <f aca="false">E4144*I4144*J4144</f>
        <v>0</v>
      </c>
      <c r="M4144" s="72" t="n">
        <f aca="false">G4144*I4144*J4144</f>
        <v>0</v>
      </c>
      <c r="N4144" s="72" t="n">
        <f aca="false">D4144*I4144*J4144</f>
        <v>-0</v>
      </c>
      <c r="O4144" s="71" t="n">
        <f aca="false">F4144*J4144</f>
        <v>1</v>
      </c>
      <c r="P4144" s="71" t="n">
        <f aca="false">E4144*J4144</f>
        <v>0</v>
      </c>
    </row>
    <row r="4145" customFormat="false" ht="15" hidden="false" customHeight="false" outlineLevel="0" collapsed="false">
      <c r="A4145" s="71" t="s">
        <v>59</v>
      </c>
      <c r="B4145" s="71" t="s">
        <v>50</v>
      </c>
      <c r="C4145" s="71" t="s">
        <v>2158</v>
      </c>
      <c r="D4145" s="72" t="n">
        <v>0</v>
      </c>
      <c r="E4145" s="71" t="n">
        <v>0</v>
      </c>
      <c r="F4145" s="71" t="n">
        <v>17</v>
      </c>
      <c r="G4145" s="72" t="n">
        <v>1645.15</v>
      </c>
      <c r="H4145" s="72" t="n">
        <v>1645.15</v>
      </c>
      <c r="I4145" s="71" t="n">
        <f aca="false">IF(B4145&gt;=Settings!$B$23,1,0)</f>
        <v>0</v>
      </c>
      <c r="J4145" s="71" t="n">
        <v>1</v>
      </c>
      <c r="K4145" s="71" t="n">
        <f aca="false">F4145*I4145*J4145</f>
        <v>0</v>
      </c>
      <c r="L4145" s="71" t="n">
        <f aca="false">E4145*I4145*J4145</f>
        <v>0</v>
      </c>
      <c r="M4145" s="72" t="n">
        <f aca="false">G4145*I4145*J4145</f>
        <v>0</v>
      </c>
      <c r="N4145" s="72" t="n">
        <f aca="false">D4145*I4145*J4145</f>
        <v>-0</v>
      </c>
      <c r="O4145" s="71" t="n">
        <f aca="false">F4145*J4145</f>
        <v>17</v>
      </c>
      <c r="P4145" s="71" t="n">
        <f aca="false">E4145*J4145</f>
        <v>0</v>
      </c>
    </row>
    <row r="4146" customFormat="false" ht="15" hidden="false" customHeight="false" outlineLevel="0" collapsed="false">
      <c r="A4146" s="71" t="s">
        <v>62</v>
      </c>
      <c r="B4146" s="71" t="s">
        <v>50</v>
      </c>
      <c r="C4146" s="71" t="s">
        <v>1262</v>
      </c>
      <c r="D4146" s="72" t="n">
        <v>0</v>
      </c>
      <c r="E4146" s="71" t="n">
        <v>0</v>
      </c>
      <c r="F4146" s="71" t="n">
        <v>14</v>
      </c>
      <c r="G4146" s="72" t="n">
        <v>1626.3</v>
      </c>
      <c r="H4146" s="72" t="n">
        <v>1471.59</v>
      </c>
      <c r="I4146" s="71" t="n">
        <f aca="false">IF(B4146&gt;=Settings!$B$23,1,0)</f>
        <v>0</v>
      </c>
      <c r="J4146" s="71" t="n">
        <v>1</v>
      </c>
      <c r="K4146" s="71" t="n">
        <f aca="false">F4146*I4146*J4146</f>
        <v>0</v>
      </c>
      <c r="L4146" s="71" t="n">
        <f aca="false">E4146*I4146*J4146</f>
        <v>0</v>
      </c>
      <c r="M4146" s="72" t="n">
        <f aca="false">G4146*I4146*J4146</f>
        <v>0</v>
      </c>
      <c r="N4146" s="72" t="n">
        <f aca="false">D4146*I4146*J4146</f>
        <v>-0</v>
      </c>
      <c r="O4146" s="71" t="n">
        <f aca="false">F4146*J4146</f>
        <v>14</v>
      </c>
      <c r="P4146" s="71" t="n">
        <f aca="false">E4146*J4146</f>
        <v>0</v>
      </c>
    </row>
    <row r="4147" customFormat="false" ht="15" hidden="false" customHeight="false" outlineLevel="0" collapsed="false">
      <c r="A4147" s="71" t="s">
        <v>59</v>
      </c>
      <c r="B4147" s="71" t="s">
        <v>50</v>
      </c>
      <c r="C4147" s="71" t="s">
        <v>1568</v>
      </c>
      <c r="D4147" s="72" t="n">
        <v>0</v>
      </c>
      <c r="E4147" s="71" t="n">
        <v>0</v>
      </c>
      <c r="F4147" s="71" t="n">
        <v>2</v>
      </c>
      <c r="G4147" s="72" t="n">
        <v>189.9</v>
      </c>
      <c r="H4147" s="72" t="n">
        <v>189.9</v>
      </c>
      <c r="I4147" s="71" t="n">
        <f aca="false">IF(B4147&gt;=Settings!$B$23,1,0)</f>
        <v>0</v>
      </c>
      <c r="J4147" s="71" t="n">
        <v>1</v>
      </c>
      <c r="K4147" s="71" t="n">
        <f aca="false">F4147*I4147*J4147</f>
        <v>0</v>
      </c>
      <c r="L4147" s="71" t="n">
        <f aca="false">E4147*I4147*J4147</f>
        <v>0</v>
      </c>
      <c r="M4147" s="72" t="n">
        <f aca="false">G4147*I4147*J4147</f>
        <v>0</v>
      </c>
      <c r="N4147" s="72" t="n">
        <f aca="false">D4147*I4147*J4147</f>
        <v>-0</v>
      </c>
      <c r="O4147" s="71" t="n">
        <f aca="false">F4147*J4147</f>
        <v>2</v>
      </c>
      <c r="P4147" s="71" t="n">
        <f aca="false">E4147*J4147</f>
        <v>0</v>
      </c>
    </row>
    <row r="4148" customFormat="false" ht="15" hidden="false" customHeight="false" outlineLevel="0" collapsed="false">
      <c r="A4148" s="71" t="s">
        <v>61</v>
      </c>
      <c r="B4148" s="71" t="s">
        <v>50</v>
      </c>
      <c r="C4148" s="71" t="s">
        <v>649</v>
      </c>
      <c r="D4148" s="72" t="n">
        <v>0</v>
      </c>
      <c r="E4148" s="71" t="n">
        <v>0</v>
      </c>
      <c r="F4148" s="71" t="n">
        <v>1</v>
      </c>
      <c r="G4148" s="72" t="n">
        <v>209.05</v>
      </c>
      <c r="H4148" s="72" t="n">
        <v>209.05</v>
      </c>
      <c r="I4148" s="71" t="n">
        <f aca="false">IF(B4148&gt;=Settings!$B$23,1,0)</f>
        <v>0</v>
      </c>
      <c r="J4148" s="71" t="n">
        <v>1</v>
      </c>
      <c r="K4148" s="71" t="n">
        <f aca="false">F4148*I4148*J4148</f>
        <v>0</v>
      </c>
      <c r="L4148" s="71" t="n">
        <f aca="false">E4148*I4148*J4148</f>
        <v>0</v>
      </c>
      <c r="M4148" s="72" t="n">
        <f aca="false">G4148*I4148*J4148</f>
        <v>0</v>
      </c>
      <c r="N4148" s="72" t="n">
        <f aca="false">D4148*I4148*J4148</f>
        <v>-0</v>
      </c>
      <c r="O4148" s="71" t="n">
        <f aca="false">F4148*J4148</f>
        <v>1</v>
      </c>
      <c r="P4148" s="71" t="n">
        <f aca="false">E4148*J4148</f>
        <v>0</v>
      </c>
    </row>
    <row r="4149" customFormat="false" ht="15" hidden="false" customHeight="false" outlineLevel="0" collapsed="false">
      <c r="A4149" s="71" t="s">
        <v>59</v>
      </c>
      <c r="B4149" s="71" t="s">
        <v>50</v>
      </c>
      <c r="C4149" s="71" t="s">
        <v>1542</v>
      </c>
      <c r="D4149" s="72" t="n">
        <v>0</v>
      </c>
      <c r="E4149" s="71" t="n">
        <v>0</v>
      </c>
      <c r="F4149" s="71" t="n">
        <v>1</v>
      </c>
      <c r="G4149" s="72" t="n">
        <v>103.95</v>
      </c>
      <c r="H4149" s="72" t="n">
        <v>103.95</v>
      </c>
      <c r="I4149" s="71" t="n">
        <f aca="false">IF(B4149&gt;=Settings!$B$23,1,0)</f>
        <v>0</v>
      </c>
      <c r="J4149" s="71" t="n">
        <v>1</v>
      </c>
      <c r="K4149" s="71" t="n">
        <f aca="false">F4149*I4149*J4149</f>
        <v>0</v>
      </c>
      <c r="L4149" s="71" t="n">
        <f aca="false">E4149*I4149*J4149</f>
        <v>0</v>
      </c>
      <c r="M4149" s="72" t="n">
        <f aca="false">G4149*I4149*J4149</f>
        <v>0</v>
      </c>
      <c r="N4149" s="72" t="n">
        <f aca="false">D4149*I4149*J4149</f>
        <v>-0</v>
      </c>
      <c r="O4149" s="71" t="n">
        <f aca="false">F4149*J4149</f>
        <v>1</v>
      </c>
      <c r="P4149" s="71" t="n">
        <f aca="false">E4149*J4149</f>
        <v>0</v>
      </c>
    </row>
    <row r="4150" customFormat="false" ht="15" hidden="false" customHeight="false" outlineLevel="0" collapsed="false">
      <c r="A4150" s="71" t="s">
        <v>61</v>
      </c>
      <c r="B4150" s="71" t="s">
        <v>50</v>
      </c>
      <c r="C4150" s="71" t="s">
        <v>167</v>
      </c>
      <c r="D4150" s="72" t="n">
        <v>0</v>
      </c>
      <c r="E4150" s="71" t="n">
        <v>0</v>
      </c>
      <c r="F4150" s="71" t="n">
        <v>15</v>
      </c>
      <c r="G4150" s="72" t="n">
        <v>1426.58</v>
      </c>
      <c r="H4150" s="72" t="n">
        <v>1413.64</v>
      </c>
      <c r="I4150" s="71" t="n">
        <f aca="false">IF(B4150&gt;=Settings!$B$23,1,0)</f>
        <v>0</v>
      </c>
      <c r="J4150" s="71" t="n">
        <v>1</v>
      </c>
      <c r="K4150" s="71" t="n">
        <f aca="false">F4150*I4150*J4150</f>
        <v>0</v>
      </c>
      <c r="L4150" s="71" t="n">
        <f aca="false">E4150*I4150*J4150</f>
        <v>0</v>
      </c>
      <c r="M4150" s="72" t="n">
        <f aca="false">G4150*I4150*J4150</f>
        <v>0</v>
      </c>
      <c r="N4150" s="72" t="n">
        <f aca="false">D4150*I4150*J4150</f>
        <v>-0</v>
      </c>
      <c r="O4150" s="71" t="n">
        <f aca="false">F4150*J4150</f>
        <v>15</v>
      </c>
      <c r="P4150" s="71" t="n">
        <f aca="false">E4150*J4150</f>
        <v>0</v>
      </c>
    </row>
    <row r="4151" customFormat="false" ht="15" hidden="false" customHeight="false" outlineLevel="0" collapsed="false">
      <c r="A4151" s="71" t="s">
        <v>60</v>
      </c>
      <c r="B4151" s="71" t="s">
        <v>50</v>
      </c>
      <c r="C4151" s="71" t="s">
        <v>168</v>
      </c>
      <c r="D4151" s="72" t="n">
        <v>0</v>
      </c>
      <c r="E4151" s="71" t="n">
        <v>0</v>
      </c>
      <c r="F4151" s="71" t="n">
        <v>13</v>
      </c>
      <c r="G4151" s="72" t="n">
        <v>1590.35</v>
      </c>
      <c r="H4151" s="72" t="n">
        <v>1387.66</v>
      </c>
      <c r="I4151" s="71" t="n">
        <f aca="false">IF(B4151&gt;=Settings!$B$23,1,0)</f>
        <v>0</v>
      </c>
      <c r="J4151" s="71" t="n">
        <v>1</v>
      </c>
      <c r="K4151" s="71" t="n">
        <f aca="false">F4151*I4151*J4151</f>
        <v>0</v>
      </c>
      <c r="L4151" s="71" t="n">
        <f aca="false">E4151*I4151*J4151</f>
        <v>0</v>
      </c>
      <c r="M4151" s="72" t="n">
        <f aca="false">G4151*I4151*J4151</f>
        <v>0</v>
      </c>
      <c r="N4151" s="72" t="n">
        <f aca="false">D4151*I4151*J4151</f>
        <v>-0</v>
      </c>
      <c r="O4151" s="71" t="n">
        <f aca="false">F4151*J4151</f>
        <v>13</v>
      </c>
      <c r="P4151" s="71" t="n">
        <f aca="false">E4151*J4151</f>
        <v>0</v>
      </c>
    </row>
    <row r="4152" customFormat="false" ht="15" hidden="false" customHeight="false" outlineLevel="0" collapsed="false">
      <c r="A4152" s="71" t="s">
        <v>59</v>
      </c>
      <c r="B4152" s="71" t="s">
        <v>50</v>
      </c>
      <c r="C4152" s="71" t="s">
        <v>1395</v>
      </c>
      <c r="D4152" s="72" t="n">
        <v>0</v>
      </c>
      <c r="E4152" s="71" t="n">
        <v>0</v>
      </c>
      <c r="F4152" s="71" t="n">
        <v>1</v>
      </c>
      <c r="G4152" s="72" t="n">
        <v>89.95</v>
      </c>
      <c r="H4152" s="72" t="n">
        <v>89.95</v>
      </c>
      <c r="I4152" s="71" t="n">
        <f aca="false">IF(B4152&gt;=Settings!$B$23,1,0)</f>
        <v>0</v>
      </c>
      <c r="J4152" s="71" t="n">
        <v>1</v>
      </c>
      <c r="K4152" s="71" t="n">
        <f aca="false">F4152*I4152*J4152</f>
        <v>0</v>
      </c>
      <c r="L4152" s="71" t="n">
        <f aca="false">E4152*I4152*J4152</f>
        <v>0</v>
      </c>
      <c r="M4152" s="72" t="n">
        <f aca="false">G4152*I4152*J4152</f>
        <v>0</v>
      </c>
      <c r="N4152" s="72" t="n">
        <f aca="false">D4152*I4152*J4152</f>
        <v>-0</v>
      </c>
      <c r="O4152" s="71" t="n">
        <f aca="false">F4152*J4152</f>
        <v>1</v>
      </c>
      <c r="P4152" s="71" t="n">
        <f aca="false">E4152*J4152</f>
        <v>0</v>
      </c>
    </row>
    <row r="4153" customFormat="false" ht="15" hidden="false" customHeight="false" outlineLevel="0" collapsed="false">
      <c r="A4153" s="71" t="s">
        <v>63</v>
      </c>
      <c r="B4153" s="71" t="s">
        <v>50</v>
      </c>
      <c r="C4153" s="71" t="s">
        <v>2247</v>
      </c>
      <c r="D4153" s="72" t="n">
        <v>0</v>
      </c>
      <c r="E4153" s="71" t="n">
        <v>0</v>
      </c>
      <c r="F4153" s="71" t="n">
        <v>1</v>
      </c>
      <c r="G4153" s="72" t="n">
        <v>54.95</v>
      </c>
      <c r="H4153" s="72" t="n">
        <v>54.95</v>
      </c>
      <c r="I4153" s="71" t="n">
        <f aca="false">IF(B4153&gt;=Settings!$B$23,1,0)</f>
        <v>0</v>
      </c>
      <c r="J4153" s="71" t="n">
        <v>1</v>
      </c>
      <c r="K4153" s="71" t="n">
        <f aca="false">F4153*I4153*J4153</f>
        <v>0</v>
      </c>
      <c r="L4153" s="71" t="n">
        <f aca="false">E4153*I4153*J4153</f>
        <v>0</v>
      </c>
      <c r="M4153" s="72" t="n">
        <f aca="false">G4153*I4153*J4153</f>
        <v>0</v>
      </c>
      <c r="N4153" s="72" t="n">
        <f aca="false">D4153*I4153*J4153</f>
        <v>-0</v>
      </c>
      <c r="O4153" s="71" t="n">
        <f aca="false">F4153*J4153</f>
        <v>1</v>
      </c>
      <c r="P4153" s="71" t="n">
        <f aca="false">E4153*J4153</f>
        <v>0</v>
      </c>
    </row>
    <row r="4154" customFormat="false" ht="15" hidden="false" customHeight="false" outlineLevel="0" collapsed="false">
      <c r="A4154" s="71" t="s">
        <v>61</v>
      </c>
      <c r="B4154" s="71" t="s">
        <v>50</v>
      </c>
      <c r="C4154" s="71" t="s">
        <v>1383</v>
      </c>
      <c r="D4154" s="72" t="n">
        <v>0</v>
      </c>
      <c r="E4154" s="71" t="n">
        <v>0</v>
      </c>
      <c r="F4154" s="71" t="n">
        <v>8</v>
      </c>
      <c r="G4154" s="72" t="n">
        <v>785.98</v>
      </c>
      <c r="H4154" s="72" t="n">
        <v>785.98</v>
      </c>
      <c r="I4154" s="71" t="n">
        <f aca="false">IF(B4154&gt;=Settings!$B$23,1,0)</f>
        <v>0</v>
      </c>
      <c r="J4154" s="71" t="n">
        <v>1</v>
      </c>
      <c r="K4154" s="71" t="n">
        <f aca="false">F4154*I4154*J4154</f>
        <v>0</v>
      </c>
      <c r="L4154" s="71" t="n">
        <f aca="false">E4154*I4154*J4154</f>
        <v>0</v>
      </c>
      <c r="M4154" s="72" t="n">
        <f aca="false">G4154*I4154*J4154</f>
        <v>0</v>
      </c>
      <c r="N4154" s="72" t="n">
        <f aca="false">D4154*I4154*J4154</f>
        <v>-0</v>
      </c>
      <c r="O4154" s="71" t="n">
        <f aca="false">F4154*J4154</f>
        <v>8</v>
      </c>
      <c r="P4154" s="71" t="n">
        <f aca="false">E4154*J4154</f>
        <v>0</v>
      </c>
    </row>
    <row r="4155" customFormat="false" ht="15" hidden="false" customHeight="false" outlineLevel="0" collapsed="false">
      <c r="A4155" s="71" t="s">
        <v>61</v>
      </c>
      <c r="B4155" s="71" t="s">
        <v>50</v>
      </c>
      <c r="C4155" s="71" t="s">
        <v>2248</v>
      </c>
      <c r="D4155" s="72" t="n">
        <v>0</v>
      </c>
      <c r="E4155" s="71" t="n">
        <v>0</v>
      </c>
      <c r="F4155" s="71" t="n">
        <v>1</v>
      </c>
      <c r="G4155" s="72" t="n">
        <v>97.23</v>
      </c>
      <c r="H4155" s="72" t="n">
        <v>82.65</v>
      </c>
      <c r="I4155" s="71" t="n">
        <f aca="false">IF(B4155&gt;=Settings!$B$23,1,0)</f>
        <v>0</v>
      </c>
      <c r="J4155" s="71" t="n">
        <v>1</v>
      </c>
      <c r="K4155" s="71" t="n">
        <f aca="false">F4155*I4155*J4155</f>
        <v>0</v>
      </c>
      <c r="L4155" s="71" t="n">
        <f aca="false">E4155*I4155*J4155</f>
        <v>0</v>
      </c>
      <c r="M4155" s="72" t="n">
        <f aca="false">G4155*I4155*J4155</f>
        <v>0</v>
      </c>
      <c r="N4155" s="72" t="n">
        <f aca="false">D4155*I4155*J4155</f>
        <v>-0</v>
      </c>
      <c r="O4155" s="71" t="n">
        <f aca="false">F4155*J4155</f>
        <v>1</v>
      </c>
      <c r="P4155" s="71" t="n">
        <f aca="false">E4155*J4155</f>
        <v>0</v>
      </c>
    </row>
    <row r="4156" customFormat="false" ht="15" hidden="false" customHeight="false" outlineLevel="0" collapsed="false">
      <c r="A4156" s="71" t="s">
        <v>59</v>
      </c>
      <c r="B4156" s="71" t="s">
        <v>50</v>
      </c>
      <c r="C4156" s="71" t="s">
        <v>1011</v>
      </c>
      <c r="D4156" s="72" t="n">
        <v>0</v>
      </c>
      <c r="E4156" s="71" t="n">
        <v>0</v>
      </c>
      <c r="F4156" s="71" t="n">
        <v>2</v>
      </c>
      <c r="G4156" s="72" t="n">
        <v>326.75</v>
      </c>
      <c r="H4156" s="72" t="n">
        <v>326.75</v>
      </c>
      <c r="I4156" s="71" t="n">
        <f aca="false">IF(B4156&gt;=Settings!$B$23,1,0)</f>
        <v>0</v>
      </c>
      <c r="J4156" s="71" t="n">
        <v>1</v>
      </c>
      <c r="K4156" s="71" t="n">
        <f aca="false">F4156*I4156*J4156</f>
        <v>0</v>
      </c>
      <c r="L4156" s="71" t="n">
        <f aca="false">E4156*I4156*J4156</f>
        <v>0</v>
      </c>
      <c r="M4156" s="72" t="n">
        <f aca="false">G4156*I4156*J4156</f>
        <v>0</v>
      </c>
      <c r="N4156" s="72" t="n">
        <f aca="false">D4156*I4156*J4156</f>
        <v>-0</v>
      </c>
      <c r="O4156" s="71" t="n">
        <f aca="false">F4156*J4156</f>
        <v>2</v>
      </c>
      <c r="P4156" s="71" t="n">
        <f aca="false">E4156*J4156</f>
        <v>0</v>
      </c>
    </row>
    <row r="4157" customFormat="false" ht="15" hidden="false" customHeight="false" outlineLevel="0" collapsed="false">
      <c r="A4157" s="71" t="s">
        <v>61</v>
      </c>
      <c r="B4157" s="71" t="s">
        <v>50</v>
      </c>
      <c r="C4157" s="71" t="s">
        <v>139</v>
      </c>
      <c r="D4157" s="72" t="n">
        <v>0</v>
      </c>
      <c r="E4157" s="71" t="n">
        <v>0</v>
      </c>
      <c r="F4157" s="71" t="n">
        <v>18</v>
      </c>
      <c r="G4157" s="72" t="n">
        <v>1076.43</v>
      </c>
      <c r="H4157" s="72" t="n">
        <v>1020.62</v>
      </c>
      <c r="I4157" s="71" t="n">
        <f aca="false">IF(B4157&gt;=Settings!$B$23,1,0)</f>
        <v>0</v>
      </c>
      <c r="J4157" s="71" t="n">
        <v>1</v>
      </c>
      <c r="K4157" s="71" t="n">
        <f aca="false">F4157*I4157*J4157</f>
        <v>0</v>
      </c>
      <c r="L4157" s="71" t="n">
        <f aca="false">E4157*I4157*J4157</f>
        <v>0</v>
      </c>
      <c r="M4157" s="72" t="n">
        <f aca="false">G4157*I4157*J4157</f>
        <v>0</v>
      </c>
      <c r="N4157" s="72" t="n">
        <f aca="false">D4157*I4157*J4157</f>
        <v>-0</v>
      </c>
      <c r="O4157" s="71" t="n">
        <f aca="false">F4157*J4157</f>
        <v>18</v>
      </c>
      <c r="P4157" s="71" t="n">
        <f aca="false">E4157*J4157</f>
        <v>0</v>
      </c>
    </row>
    <row r="4158" customFormat="false" ht="15" hidden="false" customHeight="false" outlineLevel="0" collapsed="false">
      <c r="A4158" s="71" t="s">
        <v>59</v>
      </c>
      <c r="B4158" s="71" t="s">
        <v>50</v>
      </c>
      <c r="C4158" s="71" t="s">
        <v>1506</v>
      </c>
      <c r="D4158" s="72" t="n">
        <v>0</v>
      </c>
      <c r="E4158" s="71" t="n">
        <v>0</v>
      </c>
      <c r="F4158" s="71" t="n">
        <v>6</v>
      </c>
      <c r="G4158" s="72" t="n">
        <v>530.7</v>
      </c>
      <c r="H4158" s="72" t="n">
        <v>530.7</v>
      </c>
      <c r="I4158" s="71" t="n">
        <f aca="false">IF(B4158&gt;=Settings!$B$23,1,0)</f>
        <v>0</v>
      </c>
      <c r="J4158" s="71" t="n">
        <v>1</v>
      </c>
      <c r="K4158" s="71" t="n">
        <f aca="false">F4158*I4158*J4158</f>
        <v>0</v>
      </c>
      <c r="L4158" s="71" t="n">
        <f aca="false">E4158*I4158*J4158</f>
        <v>0</v>
      </c>
      <c r="M4158" s="72" t="n">
        <f aca="false">G4158*I4158*J4158</f>
        <v>0</v>
      </c>
      <c r="N4158" s="72" t="n">
        <f aca="false">D4158*I4158*J4158</f>
        <v>-0</v>
      </c>
      <c r="O4158" s="71" t="n">
        <f aca="false">F4158*J4158</f>
        <v>6</v>
      </c>
      <c r="P4158" s="71" t="n">
        <f aca="false">E4158*J4158</f>
        <v>0</v>
      </c>
    </row>
    <row r="4159" customFormat="false" ht="15" hidden="false" customHeight="false" outlineLevel="0" collapsed="false">
      <c r="A4159" s="71" t="s">
        <v>62</v>
      </c>
      <c r="B4159" s="71" t="s">
        <v>50</v>
      </c>
      <c r="C4159" s="71" t="s">
        <v>1268</v>
      </c>
      <c r="D4159" s="72" t="n">
        <v>0</v>
      </c>
      <c r="E4159" s="71" t="n">
        <v>0</v>
      </c>
      <c r="F4159" s="71" t="n">
        <v>1</v>
      </c>
      <c r="G4159" s="72" t="n">
        <v>133.95</v>
      </c>
      <c r="H4159" s="72" t="n">
        <v>133.95</v>
      </c>
      <c r="I4159" s="71" t="n">
        <f aca="false">IF(B4159&gt;=Settings!$B$23,1,0)</f>
        <v>0</v>
      </c>
      <c r="J4159" s="71" t="n">
        <v>1</v>
      </c>
      <c r="K4159" s="71" t="n">
        <f aca="false">F4159*I4159*J4159</f>
        <v>0</v>
      </c>
      <c r="L4159" s="71" t="n">
        <f aca="false">E4159*I4159*J4159</f>
        <v>0</v>
      </c>
      <c r="M4159" s="72" t="n">
        <f aca="false">G4159*I4159*J4159</f>
        <v>0</v>
      </c>
      <c r="N4159" s="72" t="n">
        <f aca="false">D4159*I4159*J4159</f>
        <v>-0</v>
      </c>
      <c r="O4159" s="71" t="n">
        <f aca="false">F4159*J4159</f>
        <v>1</v>
      </c>
      <c r="P4159" s="71" t="n">
        <f aca="false">E4159*J4159</f>
        <v>0</v>
      </c>
    </row>
    <row r="4160" customFormat="false" ht="15" hidden="false" customHeight="false" outlineLevel="0" collapsed="false">
      <c r="A4160" s="71" t="s">
        <v>59</v>
      </c>
      <c r="B4160" s="71" t="s">
        <v>50</v>
      </c>
      <c r="C4160" s="71" t="s">
        <v>1389</v>
      </c>
      <c r="D4160" s="72" t="n">
        <v>0</v>
      </c>
      <c r="E4160" s="71" t="n">
        <v>0</v>
      </c>
      <c r="F4160" s="71" t="n">
        <v>31</v>
      </c>
      <c r="G4160" s="72" t="n">
        <v>500.626</v>
      </c>
      <c r="H4160" s="72" t="n">
        <v>500.626</v>
      </c>
      <c r="I4160" s="71" t="n">
        <f aca="false">IF(B4160&gt;=Settings!$B$23,1,0)</f>
        <v>0</v>
      </c>
      <c r="J4160" s="71" t="n">
        <v>1</v>
      </c>
      <c r="K4160" s="71" t="n">
        <f aca="false">F4160*I4160*J4160</f>
        <v>0</v>
      </c>
      <c r="L4160" s="71" t="n">
        <f aca="false">E4160*I4160*J4160</f>
        <v>0</v>
      </c>
      <c r="M4160" s="72" t="n">
        <f aca="false">G4160*I4160*J4160</f>
        <v>0</v>
      </c>
      <c r="N4160" s="72" t="n">
        <f aca="false">D4160*I4160*J4160</f>
        <v>-0</v>
      </c>
      <c r="O4160" s="71" t="n">
        <f aca="false">F4160*J4160</f>
        <v>31</v>
      </c>
      <c r="P4160" s="71" t="n">
        <f aca="false">E4160*J4160</f>
        <v>0</v>
      </c>
    </row>
    <row r="4161" customFormat="false" ht="15" hidden="false" customHeight="false" outlineLevel="0" collapsed="false">
      <c r="A4161" s="71" t="s">
        <v>61</v>
      </c>
      <c r="B4161" s="71" t="s">
        <v>50</v>
      </c>
      <c r="C4161" s="71" t="s">
        <v>362</v>
      </c>
      <c r="D4161" s="72" t="n">
        <v>0</v>
      </c>
      <c r="E4161" s="71" t="n">
        <v>0</v>
      </c>
      <c r="F4161" s="71" t="n">
        <v>3</v>
      </c>
      <c r="G4161" s="72" t="n">
        <v>328.95</v>
      </c>
      <c r="H4161" s="72" t="n">
        <v>328.95</v>
      </c>
      <c r="I4161" s="71" t="n">
        <f aca="false">IF(B4161&gt;=Settings!$B$23,1,0)</f>
        <v>0</v>
      </c>
      <c r="J4161" s="71" t="n">
        <v>1</v>
      </c>
      <c r="K4161" s="71" t="n">
        <f aca="false">F4161*I4161*J4161</f>
        <v>0</v>
      </c>
      <c r="L4161" s="71" t="n">
        <f aca="false">E4161*I4161*J4161</f>
        <v>0</v>
      </c>
      <c r="M4161" s="72" t="n">
        <f aca="false">G4161*I4161*J4161</f>
        <v>0</v>
      </c>
      <c r="N4161" s="72" t="n">
        <f aca="false">D4161*I4161*J4161</f>
        <v>-0</v>
      </c>
      <c r="O4161" s="71" t="n">
        <f aca="false">F4161*J4161</f>
        <v>3</v>
      </c>
      <c r="P4161" s="71" t="n">
        <f aca="false">E4161*J4161</f>
        <v>0</v>
      </c>
    </row>
    <row r="4162" customFormat="false" ht="15" hidden="false" customHeight="false" outlineLevel="0" collapsed="false">
      <c r="A4162" s="71" t="s">
        <v>61</v>
      </c>
      <c r="B4162" s="71" t="s">
        <v>50</v>
      </c>
      <c r="C4162" s="71" t="s">
        <v>1255</v>
      </c>
      <c r="D4162" s="72" t="n">
        <v>0</v>
      </c>
      <c r="E4162" s="71" t="n">
        <v>0</v>
      </c>
      <c r="F4162" s="71" t="n">
        <v>1</v>
      </c>
      <c r="G4162" s="72" t="n">
        <v>99.95</v>
      </c>
      <c r="H4162" s="72" t="n">
        <v>99.95</v>
      </c>
      <c r="I4162" s="71" t="n">
        <f aca="false">IF(B4162&gt;=Settings!$B$23,1,0)</f>
        <v>0</v>
      </c>
      <c r="J4162" s="71" t="n">
        <v>1</v>
      </c>
      <c r="K4162" s="71" t="n">
        <f aca="false">F4162*I4162*J4162</f>
        <v>0</v>
      </c>
      <c r="L4162" s="71" t="n">
        <f aca="false">E4162*I4162*J4162</f>
        <v>0</v>
      </c>
      <c r="M4162" s="72" t="n">
        <f aca="false">G4162*I4162*J4162</f>
        <v>0</v>
      </c>
      <c r="N4162" s="72" t="n">
        <f aca="false">D4162*I4162*J4162</f>
        <v>-0</v>
      </c>
      <c r="O4162" s="71" t="n">
        <f aca="false">F4162*J4162</f>
        <v>1</v>
      </c>
      <c r="P4162" s="71" t="n">
        <f aca="false">E4162*J4162</f>
        <v>0</v>
      </c>
    </row>
    <row r="4163" customFormat="false" ht="15" hidden="false" customHeight="false" outlineLevel="0" collapsed="false">
      <c r="A4163" s="71" t="s">
        <v>61</v>
      </c>
      <c r="B4163" s="71" t="s">
        <v>50</v>
      </c>
      <c r="C4163" s="71" t="s">
        <v>1664</v>
      </c>
      <c r="D4163" s="72" t="n">
        <v>0</v>
      </c>
      <c r="E4163" s="71" t="n">
        <v>0</v>
      </c>
      <c r="F4163" s="71" t="n">
        <v>1</v>
      </c>
      <c r="G4163" s="72" t="n">
        <v>109.05</v>
      </c>
      <c r="H4163" s="72" t="n">
        <v>109.05</v>
      </c>
      <c r="I4163" s="71" t="n">
        <f aca="false">IF(B4163&gt;=Settings!$B$23,1,0)</f>
        <v>0</v>
      </c>
      <c r="J4163" s="71" t="n">
        <v>1</v>
      </c>
      <c r="K4163" s="71" t="n">
        <f aca="false">F4163*I4163*J4163</f>
        <v>0</v>
      </c>
      <c r="L4163" s="71" t="n">
        <f aca="false">E4163*I4163*J4163</f>
        <v>0</v>
      </c>
      <c r="M4163" s="72" t="n">
        <f aca="false">G4163*I4163*J4163</f>
        <v>0</v>
      </c>
      <c r="N4163" s="72" t="n">
        <f aca="false">D4163*I4163*J4163</f>
        <v>-0</v>
      </c>
      <c r="O4163" s="71" t="n">
        <f aca="false">F4163*J4163</f>
        <v>1</v>
      </c>
      <c r="P4163" s="71" t="n">
        <f aca="false">E4163*J4163</f>
        <v>0</v>
      </c>
    </row>
    <row r="4164" customFormat="false" ht="15" hidden="false" customHeight="false" outlineLevel="0" collapsed="false">
      <c r="A4164" s="71" t="s">
        <v>59</v>
      </c>
      <c r="B4164" s="71" t="s">
        <v>50</v>
      </c>
      <c r="C4164" s="71" t="s">
        <v>2249</v>
      </c>
      <c r="D4164" s="72" t="n">
        <v>0</v>
      </c>
      <c r="E4164" s="71" t="n">
        <v>0</v>
      </c>
      <c r="F4164" s="71" t="n">
        <v>1</v>
      </c>
      <c r="G4164" s="72" t="n">
        <v>189.95</v>
      </c>
      <c r="H4164" s="72" t="n">
        <v>189.95</v>
      </c>
      <c r="I4164" s="71" t="n">
        <f aca="false">IF(B4164&gt;=Settings!$B$23,1,0)</f>
        <v>0</v>
      </c>
      <c r="J4164" s="71" t="n">
        <v>1</v>
      </c>
      <c r="K4164" s="71" t="n">
        <f aca="false">F4164*I4164*J4164</f>
        <v>0</v>
      </c>
      <c r="L4164" s="71" t="n">
        <f aca="false">E4164*I4164*J4164</f>
        <v>0</v>
      </c>
      <c r="M4164" s="72" t="n">
        <f aca="false">G4164*I4164*J4164</f>
        <v>0</v>
      </c>
      <c r="N4164" s="72" t="n">
        <f aca="false">D4164*I4164*J4164</f>
        <v>-0</v>
      </c>
      <c r="O4164" s="71" t="n">
        <f aca="false">F4164*J4164</f>
        <v>1</v>
      </c>
      <c r="P4164" s="71" t="n">
        <f aca="false">E4164*J4164</f>
        <v>0</v>
      </c>
    </row>
    <row r="4165" customFormat="false" ht="15" hidden="false" customHeight="false" outlineLevel="0" collapsed="false">
      <c r="A4165" s="71" t="s">
        <v>63</v>
      </c>
      <c r="B4165" s="71" t="s">
        <v>50</v>
      </c>
      <c r="C4165" s="71" t="s">
        <v>2250</v>
      </c>
      <c r="D4165" s="72" t="n">
        <v>0</v>
      </c>
      <c r="E4165" s="71" t="n">
        <v>0</v>
      </c>
      <c r="F4165" s="71" t="n">
        <v>1</v>
      </c>
      <c r="G4165" s="72" t="n">
        <v>44.95</v>
      </c>
      <c r="H4165" s="72" t="n">
        <v>44.95</v>
      </c>
      <c r="I4165" s="71" t="n">
        <f aca="false">IF(B4165&gt;=Settings!$B$23,1,0)</f>
        <v>0</v>
      </c>
      <c r="J4165" s="71" t="n">
        <v>1</v>
      </c>
      <c r="K4165" s="71" t="n">
        <f aca="false">F4165*I4165*J4165</f>
        <v>0</v>
      </c>
      <c r="L4165" s="71" t="n">
        <f aca="false">E4165*I4165*J4165</f>
        <v>0</v>
      </c>
      <c r="M4165" s="72" t="n">
        <f aca="false">G4165*I4165*J4165</f>
        <v>0</v>
      </c>
      <c r="N4165" s="72" t="n">
        <f aca="false">D4165*I4165*J4165</f>
        <v>-0</v>
      </c>
      <c r="O4165" s="71" t="n">
        <f aca="false">F4165*J4165</f>
        <v>1</v>
      </c>
      <c r="P4165" s="71" t="n">
        <f aca="false">E4165*J4165</f>
        <v>0</v>
      </c>
    </row>
    <row r="4166" customFormat="false" ht="15" hidden="false" customHeight="false" outlineLevel="0" collapsed="false">
      <c r="A4166" s="71" t="s">
        <v>60</v>
      </c>
      <c r="B4166" s="71" t="s">
        <v>50</v>
      </c>
      <c r="C4166" s="71" t="s">
        <v>894</v>
      </c>
      <c r="D4166" s="72" t="n">
        <v>187.16</v>
      </c>
      <c r="E4166" s="71" t="n">
        <v>2</v>
      </c>
      <c r="F4166" s="71" t="n">
        <v>18</v>
      </c>
      <c r="G4166" s="72" t="n">
        <v>1769.1</v>
      </c>
      <c r="H4166" s="72" t="n">
        <v>1384.83</v>
      </c>
      <c r="I4166" s="71" t="n">
        <f aca="false">IF(B4166&gt;=Settings!$B$23,1,0)</f>
        <v>0</v>
      </c>
      <c r="J4166" s="71" t="n">
        <v>1</v>
      </c>
      <c r="K4166" s="71" t="n">
        <f aca="false">F4166*I4166*J4166</f>
        <v>0</v>
      </c>
      <c r="L4166" s="71" t="n">
        <f aca="false">E4166*I4166*J4166</f>
        <v>0</v>
      </c>
      <c r="M4166" s="72" t="n">
        <f aca="false">G4166*I4166*J4166</f>
        <v>0</v>
      </c>
      <c r="N4166" s="72" t="n">
        <f aca="false">D4166*I4166*J4166</f>
        <v>0</v>
      </c>
      <c r="O4166" s="71" t="n">
        <f aca="false">F4166*J4166</f>
        <v>18</v>
      </c>
      <c r="P4166" s="71" t="n">
        <f aca="false">E4166*J4166</f>
        <v>2</v>
      </c>
    </row>
    <row r="4167" customFormat="false" ht="15" hidden="false" customHeight="false" outlineLevel="0" collapsed="false">
      <c r="A4167" s="71" t="s">
        <v>59</v>
      </c>
      <c r="B4167" s="71" t="s">
        <v>50</v>
      </c>
      <c r="C4167" s="71" t="s">
        <v>393</v>
      </c>
      <c r="D4167" s="72" t="n">
        <v>0</v>
      </c>
      <c r="E4167" s="71" t="n">
        <v>0</v>
      </c>
      <c r="F4167" s="71" t="n">
        <v>255</v>
      </c>
      <c r="G4167" s="72" t="n">
        <v>1010.382</v>
      </c>
      <c r="H4167" s="72" t="n">
        <v>1010.382</v>
      </c>
      <c r="I4167" s="71" t="n">
        <f aca="false">IF(B4167&gt;=Settings!$B$23,1,0)</f>
        <v>0</v>
      </c>
      <c r="J4167" s="71" t="n">
        <v>1</v>
      </c>
      <c r="K4167" s="71" t="n">
        <f aca="false">F4167*I4167*J4167</f>
        <v>0</v>
      </c>
      <c r="L4167" s="71" t="n">
        <f aca="false">E4167*I4167*J4167</f>
        <v>0</v>
      </c>
      <c r="M4167" s="72" t="n">
        <f aca="false">G4167*I4167*J4167</f>
        <v>0</v>
      </c>
      <c r="N4167" s="72" t="n">
        <f aca="false">D4167*I4167*J4167</f>
        <v>-0</v>
      </c>
      <c r="O4167" s="71" t="n">
        <f aca="false">F4167*J4167</f>
        <v>255</v>
      </c>
      <c r="P4167" s="71" t="n">
        <f aca="false">E4167*J4167</f>
        <v>0</v>
      </c>
    </row>
    <row r="4168" customFormat="false" ht="15" hidden="false" customHeight="false" outlineLevel="0" collapsed="false">
      <c r="A4168" s="71" t="s">
        <v>63</v>
      </c>
      <c r="B4168" s="71" t="s">
        <v>50</v>
      </c>
      <c r="C4168" s="71" t="s">
        <v>2251</v>
      </c>
      <c r="D4168" s="72" t="n">
        <v>0</v>
      </c>
      <c r="E4168" s="71" t="n">
        <v>0</v>
      </c>
      <c r="F4168" s="71" t="n">
        <v>1</v>
      </c>
      <c r="G4168" s="72" t="n">
        <v>294.95</v>
      </c>
      <c r="H4168" s="72" t="n">
        <v>294.95</v>
      </c>
      <c r="I4168" s="71" t="n">
        <f aca="false">IF(B4168&gt;=Settings!$B$23,1,0)</f>
        <v>0</v>
      </c>
      <c r="J4168" s="71" t="n">
        <v>1</v>
      </c>
      <c r="K4168" s="71" t="n">
        <f aca="false">F4168*I4168*J4168</f>
        <v>0</v>
      </c>
      <c r="L4168" s="71" t="n">
        <f aca="false">E4168*I4168*J4168</f>
        <v>0</v>
      </c>
      <c r="M4168" s="72" t="n">
        <f aca="false">G4168*I4168*J4168</f>
        <v>0</v>
      </c>
      <c r="N4168" s="72" t="n">
        <f aca="false">D4168*I4168*J4168</f>
        <v>-0</v>
      </c>
      <c r="O4168" s="71" t="n">
        <f aca="false">F4168*J4168</f>
        <v>1</v>
      </c>
      <c r="P4168" s="71" t="n">
        <f aca="false">E4168*J4168</f>
        <v>0</v>
      </c>
    </row>
    <row r="4169" customFormat="false" ht="15" hidden="false" customHeight="false" outlineLevel="0" collapsed="false">
      <c r="A4169" s="71" t="s">
        <v>60</v>
      </c>
      <c r="B4169" s="71" t="s">
        <v>50</v>
      </c>
      <c r="C4169" s="71" t="s">
        <v>893</v>
      </c>
      <c r="D4169" s="72" t="n">
        <v>0</v>
      </c>
      <c r="E4169" s="71" t="n">
        <v>0</v>
      </c>
      <c r="F4169" s="71" t="n">
        <v>1</v>
      </c>
      <c r="G4169" s="72" t="n">
        <v>54.95</v>
      </c>
      <c r="H4169" s="72" t="n">
        <v>46.7</v>
      </c>
      <c r="I4169" s="71" t="n">
        <f aca="false">IF(B4169&gt;=Settings!$B$23,1,0)</f>
        <v>0</v>
      </c>
      <c r="J4169" s="71" t="n">
        <v>1</v>
      </c>
      <c r="K4169" s="71" t="n">
        <f aca="false">F4169*I4169*J4169</f>
        <v>0</v>
      </c>
      <c r="L4169" s="71" t="n">
        <f aca="false">E4169*I4169*J4169</f>
        <v>0</v>
      </c>
      <c r="M4169" s="72" t="n">
        <f aca="false">G4169*I4169*J4169</f>
        <v>0</v>
      </c>
      <c r="N4169" s="72" t="n">
        <f aca="false">D4169*I4169*J4169</f>
        <v>-0</v>
      </c>
      <c r="O4169" s="71" t="n">
        <f aca="false">F4169*J4169</f>
        <v>1</v>
      </c>
      <c r="P4169" s="71" t="n">
        <f aca="false">E4169*J4169</f>
        <v>0</v>
      </c>
    </row>
    <row r="4170" customFormat="false" ht="15" hidden="false" customHeight="false" outlineLevel="0" collapsed="false">
      <c r="A4170" s="71" t="s">
        <v>59</v>
      </c>
      <c r="B4170" s="71" t="s">
        <v>50</v>
      </c>
      <c r="C4170" s="71" t="s">
        <v>1580</v>
      </c>
      <c r="D4170" s="72" t="n">
        <v>0</v>
      </c>
      <c r="E4170" s="71" t="n">
        <v>0</v>
      </c>
      <c r="F4170" s="71" t="n">
        <v>1</v>
      </c>
      <c r="G4170" s="72" t="n">
        <v>85.95</v>
      </c>
      <c r="H4170" s="72" t="n">
        <v>85.95</v>
      </c>
      <c r="I4170" s="71" t="n">
        <f aca="false">IF(B4170&gt;=Settings!$B$23,1,0)</f>
        <v>0</v>
      </c>
      <c r="J4170" s="71" t="n">
        <v>1</v>
      </c>
      <c r="K4170" s="71" t="n">
        <f aca="false">F4170*I4170*J4170</f>
        <v>0</v>
      </c>
      <c r="L4170" s="71" t="n">
        <f aca="false">E4170*I4170*J4170</f>
        <v>0</v>
      </c>
      <c r="M4170" s="72" t="n">
        <f aca="false">G4170*I4170*J4170</f>
        <v>0</v>
      </c>
      <c r="N4170" s="72" t="n">
        <f aca="false">D4170*I4170*J4170</f>
        <v>-0</v>
      </c>
      <c r="O4170" s="71" t="n">
        <f aca="false">F4170*J4170</f>
        <v>1</v>
      </c>
      <c r="P4170" s="71" t="n">
        <f aca="false">E4170*J4170</f>
        <v>0</v>
      </c>
    </row>
    <row r="4171" customFormat="false" ht="15" hidden="false" customHeight="false" outlineLevel="0" collapsed="false">
      <c r="A4171" s="71" t="s">
        <v>59</v>
      </c>
      <c r="B4171" s="71" t="s">
        <v>50</v>
      </c>
      <c r="C4171" s="71" t="s">
        <v>2252</v>
      </c>
      <c r="D4171" s="72" t="n">
        <v>0</v>
      </c>
      <c r="E4171" s="71" t="n">
        <v>0</v>
      </c>
      <c r="F4171" s="71" t="n">
        <v>1</v>
      </c>
      <c r="G4171" s="72" t="n">
        <v>16.95</v>
      </c>
      <c r="H4171" s="72" t="n">
        <v>16.95</v>
      </c>
      <c r="I4171" s="71" t="n">
        <f aca="false">IF(B4171&gt;=Settings!$B$23,1,0)</f>
        <v>0</v>
      </c>
      <c r="J4171" s="71" t="n">
        <v>1</v>
      </c>
      <c r="K4171" s="71" t="n">
        <f aca="false">F4171*I4171*J4171</f>
        <v>0</v>
      </c>
      <c r="L4171" s="71" t="n">
        <f aca="false">E4171*I4171*J4171</f>
        <v>0</v>
      </c>
      <c r="M4171" s="72" t="n">
        <f aca="false">G4171*I4171*J4171</f>
        <v>0</v>
      </c>
      <c r="N4171" s="72" t="n">
        <f aca="false">D4171*I4171*J4171</f>
        <v>-0</v>
      </c>
      <c r="O4171" s="71" t="n">
        <f aca="false">F4171*J4171</f>
        <v>1</v>
      </c>
      <c r="P4171" s="71" t="n">
        <f aca="false">E4171*J4171</f>
        <v>0</v>
      </c>
    </row>
    <row r="4172" customFormat="false" ht="15" hidden="false" customHeight="false" outlineLevel="0" collapsed="false">
      <c r="A4172" s="71" t="s">
        <v>61</v>
      </c>
      <c r="B4172" s="71" t="s">
        <v>50</v>
      </c>
      <c r="C4172" s="71" t="s">
        <v>1332</v>
      </c>
      <c r="D4172" s="72" t="n">
        <v>0</v>
      </c>
      <c r="E4172" s="71" t="n">
        <v>0</v>
      </c>
      <c r="F4172" s="71" t="n">
        <v>9</v>
      </c>
      <c r="G4172" s="72" t="n">
        <v>654.11</v>
      </c>
      <c r="H4172" s="72" t="n">
        <v>643.22</v>
      </c>
      <c r="I4172" s="71" t="n">
        <f aca="false">IF(B4172&gt;=Settings!$B$23,1,0)</f>
        <v>0</v>
      </c>
      <c r="J4172" s="71" t="n">
        <v>1</v>
      </c>
      <c r="K4172" s="71" t="n">
        <f aca="false">F4172*I4172*J4172</f>
        <v>0</v>
      </c>
      <c r="L4172" s="71" t="n">
        <f aca="false">E4172*I4172*J4172</f>
        <v>0</v>
      </c>
      <c r="M4172" s="72" t="n">
        <f aca="false">G4172*I4172*J4172</f>
        <v>0</v>
      </c>
      <c r="N4172" s="72" t="n">
        <f aca="false">D4172*I4172*J4172</f>
        <v>-0</v>
      </c>
      <c r="O4172" s="71" t="n">
        <f aca="false">F4172*J4172</f>
        <v>9</v>
      </c>
      <c r="P4172" s="71" t="n">
        <f aca="false">E4172*J4172</f>
        <v>0</v>
      </c>
    </row>
    <row r="4173" customFormat="false" ht="15" hidden="false" customHeight="false" outlineLevel="0" collapsed="false">
      <c r="A4173" s="71" t="s">
        <v>59</v>
      </c>
      <c r="B4173" s="71" t="s">
        <v>50</v>
      </c>
      <c r="C4173" s="71" t="s">
        <v>139</v>
      </c>
      <c r="D4173" s="72" t="n">
        <v>0</v>
      </c>
      <c r="E4173" s="71" t="n">
        <v>0</v>
      </c>
      <c r="F4173" s="71" t="n">
        <v>114</v>
      </c>
      <c r="G4173" s="72" t="n">
        <v>7757.438</v>
      </c>
      <c r="H4173" s="72" t="n">
        <v>7757.438</v>
      </c>
      <c r="I4173" s="71" t="n">
        <f aca="false">IF(B4173&gt;=Settings!$B$23,1,0)</f>
        <v>0</v>
      </c>
      <c r="J4173" s="71" t="n">
        <v>1</v>
      </c>
      <c r="K4173" s="71" t="n">
        <f aca="false">F4173*I4173*J4173</f>
        <v>0</v>
      </c>
      <c r="L4173" s="71" t="n">
        <f aca="false">E4173*I4173*J4173</f>
        <v>0</v>
      </c>
      <c r="M4173" s="72" t="n">
        <f aca="false">G4173*I4173*J4173</f>
        <v>0</v>
      </c>
      <c r="N4173" s="72" t="n">
        <f aca="false">D4173*I4173*J4173</f>
        <v>-0</v>
      </c>
      <c r="O4173" s="71" t="n">
        <f aca="false">F4173*J4173</f>
        <v>114</v>
      </c>
      <c r="P4173" s="71" t="n">
        <f aca="false">E4173*J4173</f>
        <v>0</v>
      </c>
    </row>
    <row r="4174" customFormat="false" ht="15" hidden="false" customHeight="false" outlineLevel="0" collapsed="false">
      <c r="A4174" s="71" t="s">
        <v>59</v>
      </c>
      <c r="B4174" s="71" t="s">
        <v>50</v>
      </c>
      <c r="C4174" s="71" t="s">
        <v>680</v>
      </c>
      <c r="D4174" s="72" t="n">
        <v>0</v>
      </c>
      <c r="E4174" s="71" t="n">
        <v>0</v>
      </c>
      <c r="F4174" s="71" t="n">
        <v>1</v>
      </c>
      <c r="G4174" s="72" t="n">
        <v>104.95</v>
      </c>
      <c r="H4174" s="72" t="n">
        <v>104.95</v>
      </c>
      <c r="I4174" s="71" t="n">
        <f aca="false">IF(B4174&gt;=Settings!$B$23,1,0)</f>
        <v>0</v>
      </c>
      <c r="J4174" s="71" t="n">
        <v>1</v>
      </c>
      <c r="K4174" s="71" t="n">
        <f aca="false">F4174*I4174*J4174</f>
        <v>0</v>
      </c>
      <c r="L4174" s="71" t="n">
        <f aca="false">E4174*I4174*J4174</f>
        <v>0</v>
      </c>
      <c r="M4174" s="72" t="n">
        <f aca="false">G4174*I4174*J4174</f>
        <v>0</v>
      </c>
      <c r="N4174" s="72" t="n">
        <f aca="false">D4174*I4174*J4174</f>
        <v>-0</v>
      </c>
      <c r="O4174" s="71" t="n">
        <f aca="false">F4174*J4174</f>
        <v>1</v>
      </c>
      <c r="P4174" s="71" t="n">
        <f aca="false">E4174*J4174</f>
        <v>0</v>
      </c>
    </row>
    <row r="4175" customFormat="false" ht="15" hidden="false" customHeight="false" outlineLevel="0" collapsed="false">
      <c r="A4175" s="71" t="s">
        <v>59</v>
      </c>
      <c r="B4175" s="71" t="s">
        <v>50</v>
      </c>
      <c r="C4175" s="71" t="s">
        <v>1118</v>
      </c>
      <c r="D4175" s="72" t="n">
        <v>0</v>
      </c>
      <c r="E4175" s="71" t="n">
        <v>0</v>
      </c>
      <c r="F4175" s="71" t="n">
        <v>7</v>
      </c>
      <c r="G4175" s="72" t="n">
        <v>683.891</v>
      </c>
      <c r="H4175" s="72" t="n">
        <v>683.891</v>
      </c>
      <c r="I4175" s="71" t="n">
        <f aca="false">IF(B4175&gt;=Settings!$B$23,1,0)</f>
        <v>0</v>
      </c>
      <c r="J4175" s="71" t="n">
        <v>1</v>
      </c>
      <c r="K4175" s="71" t="n">
        <f aca="false">F4175*I4175*J4175</f>
        <v>0</v>
      </c>
      <c r="L4175" s="71" t="n">
        <f aca="false">E4175*I4175*J4175</f>
        <v>0</v>
      </c>
      <c r="M4175" s="72" t="n">
        <f aca="false">G4175*I4175*J4175</f>
        <v>0</v>
      </c>
      <c r="N4175" s="72" t="n">
        <f aca="false">D4175*I4175*J4175</f>
        <v>-0</v>
      </c>
      <c r="O4175" s="71" t="n">
        <f aca="false">F4175*J4175</f>
        <v>7</v>
      </c>
      <c r="P4175" s="71" t="n">
        <f aca="false">E4175*J4175</f>
        <v>0</v>
      </c>
    </row>
    <row r="4176" customFormat="false" ht="15" hidden="false" customHeight="false" outlineLevel="0" collapsed="false">
      <c r="A4176" s="71" t="s">
        <v>60</v>
      </c>
      <c r="B4176" s="71" t="s">
        <v>50</v>
      </c>
      <c r="C4176" s="71" t="s">
        <v>1308</v>
      </c>
      <c r="D4176" s="72" t="n">
        <v>57.76</v>
      </c>
      <c r="E4176" s="71" t="n">
        <v>1</v>
      </c>
      <c r="F4176" s="71" t="n">
        <v>30</v>
      </c>
      <c r="G4176" s="72" t="n">
        <v>2383.5</v>
      </c>
      <c r="H4176" s="72" t="n">
        <v>2018.08</v>
      </c>
      <c r="I4176" s="71" t="n">
        <f aca="false">IF(B4176&gt;=Settings!$B$23,1,0)</f>
        <v>0</v>
      </c>
      <c r="J4176" s="71" t="n">
        <v>1</v>
      </c>
      <c r="K4176" s="71" t="n">
        <f aca="false">F4176*I4176*J4176</f>
        <v>0</v>
      </c>
      <c r="L4176" s="71" t="n">
        <f aca="false">E4176*I4176*J4176</f>
        <v>0</v>
      </c>
      <c r="M4176" s="72" t="n">
        <f aca="false">G4176*I4176*J4176</f>
        <v>0</v>
      </c>
      <c r="N4176" s="72" t="n">
        <f aca="false">D4176*I4176*J4176</f>
        <v>0</v>
      </c>
      <c r="O4176" s="71" t="n">
        <f aca="false">F4176*J4176</f>
        <v>30</v>
      </c>
      <c r="P4176" s="71" t="n">
        <f aca="false">E4176*J4176</f>
        <v>1</v>
      </c>
    </row>
    <row r="4177" customFormat="false" ht="15" hidden="false" customHeight="false" outlineLevel="0" collapsed="false">
      <c r="A4177" s="71" t="s">
        <v>61</v>
      </c>
      <c r="B4177" s="71" t="s">
        <v>50</v>
      </c>
      <c r="C4177" s="71" t="s">
        <v>1250</v>
      </c>
      <c r="D4177" s="72" t="n">
        <v>0</v>
      </c>
      <c r="E4177" s="71" t="n">
        <v>0</v>
      </c>
      <c r="F4177" s="71" t="n">
        <v>12</v>
      </c>
      <c r="G4177" s="72" t="n">
        <v>1184.89</v>
      </c>
      <c r="H4177" s="72" t="n">
        <v>1155.19</v>
      </c>
      <c r="I4177" s="71" t="n">
        <f aca="false">IF(B4177&gt;=Settings!$B$23,1,0)</f>
        <v>0</v>
      </c>
      <c r="J4177" s="71" t="n">
        <v>1</v>
      </c>
      <c r="K4177" s="71" t="n">
        <f aca="false">F4177*I4177*J4177</f>
        <v>0</v>
      </c>
      <c r="L4177" s="71" t="n">
        <f aca="false">E4177*I4177*J4177</f>
        <v>0</v>
      </c>
      <c r="M4177" s="72" t="n">
        <f aca="false">G4177*I4177*J4177</f>
        <v>0</v>
      </c>
      <c r="N4177" s="72" t="n">
        <f aca="false">D4177*I4177*J4177</f>
        <v>-0</v>
      </c>
      <c r="O4177" s="71" t="n">
        <f aca="false">F4177*J4177</f>
        <v>12</v>
      </c>
      <c r="P4177" s="71" t="n">
        <f aca="false">E4177*J4177</f>
        <v>0</v>
      </c>
    </row>
    <row r="4178" customFormat="false" ht="15" hidden="false" customHeight="false" outlineLevel="0" collapsed="false">
      <c r="A4178" s="71" t="s">
        <v>59</v>
      </c>
      <c r="B4178" s="71" t="s">
        <v>50</v>
      </c>
      <c r="C4178" s="71" t="s">
        <v>617</v>
      </c>
      <c r="D4178" s="72" t="n">
        <v>0</v>
      </c>
      <c r="E4178" s="71" t="n">
        <v>0</v>
      </c>
      <c r="F4178" s="71" t="n">
        <v>2</v>
      </c>
      <c r="G4178" s="72" t="n">
        <v>659.04</v>
      </c>
      <c r="H4178" s="72" t="n">
        <v>659.04</v>
      </c>
      <c r="I4178" s="71" t="n">
        <f aca="false">IF(B4178&gt;=Settings!$B$23,1,0)</f>
        <v>0</v>
      </c>
      <c r="J4178" s="71" t="n">
        <v>1</v>
      </c>
      <c r="K4178" s="71" t="n">
        <f aca="false">F4178*I4178*J4178</f>
        <v>0</v>
      </c>
      <c r="L4178" s="71" t="n">
        <f aca="false">E4178*I4178*J4178</f>
        <v>0</v>
      </c>
      <c r="M4178" s="72" t="n">
        <f aca="false">G4178*I4178*J4178</f>
        <v>0</v>
      </c>
      <c r="N4178" s="72" t="n">
        <f aca="false">D4178*I4178*J4178</f>
        <v>-0</v>
      </c>
      <c r="O4178" s="71" t="n">
        <f aca="false">F4178*J4178</f>
        <v>2</v>
      </c>
      <c r="P4178" s="71" t="n">
        <f aca="false">E4178*J4178</f>
        <v>0</v>
      </c>
    </row>
    <row r="4179" customFormat="false" ht="15" hidden="false" customHeight="false" outlineLevel="0" collapsed="false">
      <c r="A4179" s="71" t="s">
        <v>60</v>
      </c>
      <c r="B4179" s="71" t="s">
        <v>50</v>
      </c>
      <c r="C4179" s="71" t="s">
        <v>1329</v>
      </c>
      <c r="D4179" s="72" t="n">
        <v>0</v>
      </c>
      <c r="E4179" s="71" t="n">
        <v>0</v>
      </c>
      <c r="F4179" s="71" t="n">
        <v>13</v>
      </c>
      <c r="G4179" s="72" t="n">
        <v>181.35</v>
      </c>
      <c r="H4179" s="72" t="n">
        <v>166.7</v>
      </c>
      <c r="I4179" s="71" t="n">
        <f aca="false">IF(B4179&gt;=Settings!$B$23,1,0)</f>
        <v>0</v>
      </c>
      <c r="J4179" s="71" t="n">
        <v>1</v>
      </c>
      <c r="K4179" s="71" t="n">
        <f aca="false">F4179*I4179*J4179</f>
        <v>0</v>
      </c>
      <c r="L4179" s="71" t="n">
        <f aca="false">E4179*I4179*J4179</f>
        <v>0</v>
      </c>
      <c r="M4179" s="72" t="n">
        <f aca="false">G4179*I4179*J4179</f>
        <v>0</v>
      </c>
      <c r="N4179" s="72" t="n">
        <f aca="false">D4179*I4179*J4179</f>
        <v>-0</v>
      </c>
      <c r="O4179" s="71" t="n">
        <f aca="false">F4179*J4179</f>
        <v>13</v>
      </c>
      <c r="P4179" s="71" t="n">
        <f aca="false">E4179*J4179</f>
        <v>0</v>
      </c>
    </row>
    <row r="4180" customFormat="false" ht="15" hidden="false" customHeight="false" outlineLevel="0" collapsed="false">
      <c r="A4180" s="71" t="s">
        <v>59</v>
      </c>
      <c r="B4180" s="71" t="s">
        <v>50</v>
      </c>
      <c r="C4180" s="71" t="s">
        <v>1022</v>
      </c>
      <c r="D4180" s="72" t="n">
        <v>0</v>
      </c>
      <c r="E4180" s="71" t="n">
        <v>0</v>
      </c>
      <c r="F4180" s="71" t="n">
        <v>2</v>
      </c>
      <c r="G4180" s="72" t="n">
        <v>209.9</v>
      </c>
      <c r="H4180" s="72" t="n">
        <v>209.9</v>
      </c>
      <c r="I4180" s="71" t="n">
        <f aca="false">IF(B4180&gt;=Settings!$B$23,1,0)</f>
        <v>0</v>
      </c>
      <c r="J4180" s="71" t="n">
        <v>1</v>
      </c>
      <c r="K4180" s="71" t="n">
        <f aca="false">F4180*I4180*J4180</f>
        <v>0</v>
      </c>
      <c r="L4180" s="71" t="n">
        <f aca="false">E4180*I4180*J4180</f>
        <v>0</v>
      </c>
      <c r="M4180" s="72" t="n">
        <f aca="false">G4180*I4180*J4180</f>
        <v>0</v>
      </c>
      <c r="N4180" s="72" t="n">
        <f aca="false">D4180*I4180*J4180</f>
        <v>-0</v>
      </c>
      <c r="O4180" s="71" t="n">
        <f aca="false">F4180*J4180</f>
        <v>2</v>
      </c>
      <c r="P4180" s="71" t="n">
        <f aca="false">E4180*J4180</f>
        <v>0</v>
      </c>
    </row>
    <row r="4181" customFormat="false" ht="15" hidden="false" customHeight="false" outlineLevel="0" collapsed="false">
      <c r="A4181" s="71" t="s">
        <v>61</v>
      </c>
      <c r="B4181" s="71" t="s">
        <v>50</v>
      </c>
      <c r="C4181" s="71" t="s">
        <v>995</v>
      </c>
      <c r="D4181" s="72" t="n">
        <v>0</v>
      </c>
      <c r="E4181" s="71" t="n">
        <v>0</v>
      </c>
      <c r="F4181" s="71" t="n">
        <v>3</v>
      </c>
      <c r="G4181" s="72" t="n">
        <v>190.77</v>
      </c>
      <c r="H4181" s="72" t="n">
        <v>190.77</v>
      </c>
      <c r="I4181" s="71" t="n">
        <f aca="false">IF(B4181&gt;=Settings!$B$23,1,0)</f>
        <v>0</v>
      </c>
      <c r="J4181" s="71" t="n">
        <v>1</v>
      </c>
      <c r="K4181" s="71" t="n">
        <f aca="false">F4181*I4181*J4181</f>
        <v>0</v>
      </c>
      <c r="L4181" s="71" t="n">
        <f aca="false">E4181*I4181*J4181</f>
        <v>0</v>
      </c>
      <c r="M4181" s="72" t="n">
        <f aca="false">G4181*I4181*J4181</f>
        <v>0</v>
      </c>
      <c r="N4181" s="72" t="n">
        <f aca="false">D4181*I4181*J4181</f>
        <v>-0</v>
      </c>
      <c r="O4181" s="71" t="n">
        <f aca="false">F4181*J4181</f>
        <v>3</v>
      </c>
      <c r="P4181" s="71" t="n">
        <f aca="false">E4181*J4181</f>
        <v>0</v>
      </c>
    </row>
    <row r="4182" customFormat="false" ht="15" hidden="false" customHeight="false" outlineLevel="0" collapsed="false">
      <c r="A4182" s="71" t="s">
        <v>63</v>
      </c>
      <c r="B4182" s="71" t="s">
        <v>50</v>
      </c>
      <c r="C4182" s="71" t="s">
        <v>2253</v>
      </c>
      <c r="D4182" s="72" t="n">
        <v>0</v>
      </c>
      <c r="E4182" s="71" t="n">
        <v>0</v>
      </c>
      <c r="F4182" s="71" t="n">
        <v>1</v>
      </c>
      <c r="G4182" s="72" t="n">
        <v>709.95</v>
      </c>
      <c r="H4182" s="72" t="n">
        <v>709.95</v>
      </c>
      <c r="I4182" s="71" t="n">
        <f aca="false">IF(B4182&gt;=Settings!$B$23,1,0)</f>
        <v>0</v>
      </c>
      <c r="J4182" s="71" t="n">
        <v>1</v>
      </c>
      <c r="K4182" s="71" t="n">
        <f aca="false">F4182*I4182*J4182</f>
        <v>0</v>
      </c>
      <c r="L4182" s="71" t="n">
        <f aca="false">E4182*I4182*J4182</f>
        <v>0</v>
      </c>
      <c r="M4182" s="72" t="n">
        <f aca="false">G4182*I4182*J4182</f>
        <v>0</v>
      </c>
      <c r="N4182" s="72" t="n">
        <f aca="false">D4182*I4182*J4182</f>
        <v>-0</v>
      </c>
      <c r="O4182" s="71" t="n">
        <f aca="false">F4182*J4182</f>
        <v>1</v>
      </c>
      <c r="P4182" s="71" t="n">
        <f aca="false">E4182*J4182</f>
        <v>0</v>
      </c>
    </row>
    <row r="4183" customFormat="false" ht="15" hidden="false" customHeight="false" outlineLevel="0" collapsed="false">
      <c r="A4183" s="71" t="s">
        <v>59</v>
      </c>
      <c r="B4183" s="71" t="s">
        <v>50</v>
      </c>
      <c r="C4183" s="71" t="s">
        <v>2254</v>
      </c>
      <c r="D4183" s="72" t="n">
        <v>0</v>
      </c>
      <c r="E4183" s="71" t="n">
        <v>0</v>
      </c>
      <c r="F4183" s="71" t="n">
        <v>2</v>
      </c>
      <c r="G4183" s="72" t="n">
        <v>173.24</v>
      </c>
      <c r="H4183" s="72" t="n">
        <v>173.24</v>
      </c>
      <c r="I4183" s="71" t="n">
        <f aca="false">IF(B4183&gt;=Settings!$B$23,1,0)</f>
        <v>0</v>
      </c>
      <c r="J4183" s="71" t="n">
        <v>1</v>
      </c>
      <c r="K4183" s="71" t="n">
        <f aca="false">F4183*I4183*J4183</f>
        <v>0</v>
      </c>
      <c r="L4183" s="71" t="n">
        <f aca="false">E4183*I4183*J4183</f>
        <v>0</v>
      </c>
      <c r="M4183" s="72" t="n">
        <f aca="false">G4183*I4183*J4183</f>
        <v>0</v>
      </c>
      <c r="N4183" s="72" t="n">
        <f aca="false">D4183*I4183*J4183</f>
        <v>-0</v>
      </c>
      <c r="O4183" s="71" t="n">
        <f aca="false">F4183*J4183</f>
        <v>2</v>
      </c>
      <c r="P4183" s="71" t="n">
        <f aca="false">E4183*J4183</f>
        <v>0</v>
      </c>
    </row>
    <row r="4184" customFormat="false" ht="15" hidden="false" customHeight="false" outlineLevel="0" collapsed="false">
      <c r="A4184" s="71" t="s">
        <v>63</v>
      </c>
      <c r="B4184" s="71" t="s">
        <v>50</v>
      </c>
      <c r="C4184" s="71" t="s">
        <v>2255</v>
      </c>
      <c r="D4184" s="72" t="n">
        <v>0</v>
      </c>
      <c r="E4184" s="71" t="n">
        <v>0</v>
      </c>
      <c r="F4184" s="71" t="n">
        <v>7</v>
      </c>
      <c r="G4184" s="72" t="n">
        <v>2134.65</v>
      </c>
      <c r="H4184" s="72" t="n">
        <v>2134.65</v>
      </c>
      <c r="I4184" s="71" t="n">
        <f aca="false">IF(B4184&gt;=Settings!$B$23,1,0)</f>
        <v>0</v>
      </c>
      <c r="J4184" s="71" t="n">
        <v>1</v>
      </c>
      <c r="K4184" s="71" t="n">
        <f aca="false">F4184*I4184*J4184</f>
        <v>0</v>
      </c>
      <c r="L4184" s="71" t="n">
        <f aca="false">E4184*I4184*J4184</f>
        <v>0</v>
      </c>
      <c r="M4184" s="72" t="n">
        <f aca="false">G4184*I4184*J4184</f>
        <v>0</v>
      </c>
      <c r="N4184" s="72" t="n">
        <f aca="false">D4184*I4184*J4184</f>
        <v>-0</v>
      </c>
      <c r="O4184" s="71" t="n">
        <f aca="false">F4184*J4184</f>
        <v>7</v>
      </c>
      <c r="P4184" s="71" t="n">
        <f aca="false">E4184*J4184</f>
        <v>0</v>
      </c>
    </row>
    <row r="4185" customFormat="false" ht="15" hidden="false" customHeight="false" outlineLevel="0" collapsed="false">
      <c r="A4185" s="71" t="s">
        <v>63</v>
      </c>
      <c r="B4185" s="71" t="s">
        <v>50</v>
      </c>
      <c r="C4185" s="71" t="s">
        <v>2256</v>
      </c>
      <c r="D4185" s="72" t="n">
        <v>0</v>
      </c>
      <c r="E4185" s="71" t="n">
        <v>0</v>
      </c>
      <c r="F4185" s="71" t="n">
        <v>1</v>
      </c>
      <c r="G4185" s="72" t="n">
        <v>59.95</v>
      </c>
      <c r="H4185" s="72" t="n">
        <v>59.95</v>
      </c>
      <c r="I4185" s="71" t="n">
        <f aca="false">IF(B4185&gt;=Settings!$B$23,1,0)</f>
        <v>0</v>
      </c>
      <c r="J4185" s="71" t="n">
        <v>1</v>
      </c>
      <c r="K4185" s="71" t="n">
        <f aca="false">F4185*I4185*J4185</f>
        <v>0</v>
      </c>
      <c r="L4185" s="71" t="n">
        <f aca="false">E4185*I4185*J4185</f>
        <v>0</v>
      </c>
      <c r="M4185" s="72" t="n">
        <f aca="false">G4185*I4185*J4185</f>
        <v>0</v>
      </c>
      <c r="N4185" s="72" t="n">
        <f aca="false">D4185*I4185*J4185</f>
        <v>-0</v>
      </c>
      <c r="O4185" s="71" t="n">
        <f aca="false">F4185*J4185</f>
        <v>1</v>
      </c>
      <c r="P4185" s="71" t="n">
        <f aca="false">E4185*J4185</f>
        <v>0</v>
      </c>
    </row>
    <row r="4186" customFormat="false" ht="15" hidden="false" customHeight="false" outlineLevel="0" collapsed="false">
      <c r="A4186" s="71" t="s">
        <v>61</v>
      </c>
      <c r="B4186" s="71" t="s">
        <v>50</v>
      </c>
      <c r="C4186" s="71" t="s">
        <v>171</v>
      </c>
      <c r="D4186" s="72" t="n">
        <v>120.27</v>
      </c>
      <c r="E4186" s="71" t="n">
        <v>1</v>
      </c>
      <c r="F4186" s="71" t="n">
        <v>4</v>
      </c>
      <c r="G4186" s="72" t="n">
        <v>383.3</v>
      </c>
      <c r="H4186" s="72" t="n">
        <v>235.86</v>
      </c>
      <c r="I4186" s="71" t="n">
        <f aca="false">IF(B4186&gt;=Settings!$B$23,1,0)</f>
        <v>0</v>
      </c>
      <c r="J4186" s="71" t="n">
        <v>1</v>
      </c>
      <c r="K4186" s="71" t="n">
        <f aca="false">F4186*I4186*J4186</f>
        <v>0</v>
      </c>
      <c r="L4186" s="71" t="n">
        <f aca="false">E4186*I4186*J4186</f>
        <v>0</v>
      </c>
      <c r="M4186" s="72" t="n">
        <f aca="false">G4186*I4186*J4186</f>
        <v>0</v>
      </c>
      <c r="N4186" s="72" t="n">
        <f aca="false">D4186*I4186*J4186</f>
        <v>0</v>
      </c>
      <c r="O4186" s="71" t="n">
        <f aca="false">F4186*J4186</f>
        <v>4</v>
      </c>
      <c r="P4186" s="71" t="n">
        <f aca="false">E4186*J4186</f>
        <v>1</v>
      </c>
    </row>
    <row r="4187" customFormat="false" ht="15" hidden="false" customHeight="false" outlineLevel="0" collapsed="false">
      <c r="A4187" s="71" t="s">
        <v>61</v>
      </c>
      <c r="B4187" s="71" t="s">
        <v>50</v>
      </c>
      <c r="C4187" s="71" t="s">
        <v>2257</v>
      </c>
      <c r="D4187" s="72" t="n">
        <v>0</v>
      </c>
      <c r="E4187" s="71" t="n">
        <v>0</v>
      </c>
      <c r="F4187" s="71" t="n">
        <v>1</v>
      </c>
      <c r="G4187" s="72" t="n">
        <v>150.86</v>
      </c>
      <c r="H4187" s="72" t="n">
        <v>150.86</v>
      </c>
      <c r="I4187" s="71" t="n">
        <f aca="false">IF(B4187&gt;=Settings!$B$23,1,0)</f>
        <v>0</v>
      </c>
      <c r="J4187" s="71" t="n">
        <v>1</v>
      </c>
      <c r="K4187" s="71" t="n">
        <f aca="false">F4187*I4187*J4187</f>
        <v>0</v>
      </c>
      <c r="L4187" s="71" t="n">
        <f aca="false">E4187*I4187*J4187</f>
        <v>0</v>
      </c>
      <c r="M4187" s="72" t="n">
        <f aca="false">G4187*I4187*J4187</f>
        <v>0</v>
      </c>
      <c r="N4187" s="72" t="n">
        <f aca="false">D4187*I4187*J4187</f>
        <v>-0</v>
      </c>
      <c r="O4187" s="71" t="n">
        <f aca="false">F4187*J4187</f>
        <v>1</v>
      </c>
      <c r="P4187" s="71" t="n">
        <f aca="false">E4187*J4187</f>
        <v>0</v>
      </c>
    </row>
    <row r="4188" customFormat="false" ht="15" hidden="false" customHeight="false" outlineLevel="0" collapsed="false">
      <c r="A4188" s="71" t="s">
        <v>59</v>
      </c>
      <c r="B4188" s="71" t="s">
        <v>50</v>
      </c>
      <c r="C4188" s="71" t="s">
        <v>995</v>
      </c>
      <c r="D4188" s="72" t="n">
        <v>0</v>
      </c>
      <c r="E4188" s="71" t="n">
        <v>0</v>
      </c>
      <c r="F4188" s="71" t="n">
        <v>6</v>
      </c>
      <c r="G4188" s="72" t="n">
        <v>436.64</v>
      </c>
      <c r="H4188" s="72" t="n">
        <v>436.64</v>
      </c>
      <c r="I4188" s="71" t="n">
        <f aca="false">IF(B4188&gt;=Settings!$B$23,1,0)</f>
        <v>0</v>
      </c>
      <c r="J4188" s="71" t="n">
        <v>1</v>
      </c>
      <c r="K4188" s="71" t="n">
        <f aca="false">F4188*I4188*J4188</f>
        <v>0</v>
      </c>
      <c r="L4188" s="71" t="n">
        <f aca="false">E4188*I4188*J4188</f>
        <v>0</v>
      </c>
      <c r="M4188" s="72" t="n">
        <f aca="false">G4188*I4188*J4188</f>
        <v>0</v>
      </c>
      <c r="N4188" s="72" t="n">
        <f aca="false">D4188*I4188*J4188</f>
        <v>-0</v>
      </c>
      <c r="O4188" s="71" t="n">
        <f aca="false">F4188*J4188</f>
        <v>6</v>
      </c>
      <c r="P4188" s="71" t="n">
        <f aca="false">E4188*J4188</f>
        <v>0</v>
      </c>
    </row>
    <row r="4189" customFormat="false" ht="15" hidden="false" customHeight="false" outlineLevel="0" collapsed="false">
      <c r="A4189" s="71" t="s">
        <v>59</v>
      </c>
      <c r="B4189" s="71" t="s">
        <v>50</v>
      </c>
      <c r="C4189" s="71" t="s">
        <v>1372</v>
      </c>
      <c r="D4189" s="72" t="n">
        <v>0</v>
      </c>
      <c r="E4189" s="71" t="n">
        <v>0</v>
      </c>
      <c r="F4189" s="71" t="n">
        <v>4</v>
      </c>
      <c r="G4189" s="72" t="n">
        <v>344.8</v>
      </c>
      <c r="H4189" s="72" t="n">
        <v>344.8</v>
      </c>
      <c r="I4189" s="71" t="n">
        <f aca="false">IF(B4189&gt;=Settings!$B$23,1,0)</f>
        <v>0</v>
      </c>
      <c r="J4189" s="71" t="n">
        <v>1</v>
      </c>
      <c r="K4189" s="71" t="n">
        <f aca="false">F4189*I4189*J4189</f>
        <v>0</v>
      </c>
      <c r="L4189" s="71" t="n">
        <f aca="false">E4189*I4189*J4189</f>
        <v>0</v>
      </c>
      <c r="M4189" s="72" t="n">
        <f aca="false">G4189*I4189*J4189</f>
        <v>0</v>
      </c>
      <c r="N4189" s="72" t="n">
        <f aca="false">D4189*I4189*J4189</f>
        <v>-0</v>
      </c>
      <c r="O4189" s="71" t="n">
        <f aca="false">F4189*J4189</f>
        <v>4</v>
      </c>
      <c r="P4189" s="71" t="n">
        <f aca="false">E4189*J4189</f>
        <v>0</v>
      </c>
    </row>
    <row r="4190" customFormat="false" ht="15" hidden="false" customHeight="false" outlineLevel="0" collapsed="false">
      <c r="A4190" s="71" t="s">
        <v>61</v>
      </c>
      <c r="B4190" s="71" t="s">
        <v>50</v>
      </c>
      <c r="C4190" s="71" t="s">
        <v>652</v>
      </c>
      <c r="D4190" s="72" t="n">
        <v>0</v>
      </c>
      <c r="E4190" s="71" t="n">
        <v>0</v>
      </c>
      <c r="F4190" s="71" t="n">
        <v>7</v>
      </c>
      <c r="G4190" s="72" t="n">
        <v>126.97</v>
      </c>
      <c r="H4190" s="72" t="n">
        <v>123.35</v>
      </c>
      <c r="I4190" s="71" t="n">
        <f aca="false">IF(B4190&gt;=Settings!$B$23,1,0)</f>
        <v>0</v>
      </c>
      <c r="J4190" s="71" t="n">
        <v>1</v>
      </c>
      <c r="K4190" s="71" t="n">
        <f aca="false">F4190*I4190*J4190</f>
        <v>0</v>
      </c>
      <c r="L4190" s="71" t="n">
        <f aca="false">E4190*I4190*J4190</f>
        <v>0</v>
      </c>
      <c r="M4190" s="72" t="n">
        <f aca="false">G4190*I4190*J4190</f>
        <v>0</v>
      </c>
      <c r="N4190" s="72" t="n">
        <f aca="false">D4190*I4190*J4190</f>
        <v>-0</v>
      </c>
      <c r="O4190" s="71" t="n">
        <f aca="false">F4190*J4190</f>
        <v>7</v>
      </c>
      <c r="P4190" s="71" t="n">
        <f aca="false">E4190*J4190</f>
        <v>0</v>
      </c>
    </row>
    <row r="4191" customFormat="false" ht="15" hidden="false" customHeight="false" outlineLevel="0" collapsed="false">
      <c r="A4191" s="71" t="s">
        <v>60</v>
      </c>
      <c r="B4191" s="71" t="s">
        <v>50</v>
      </c>
      <c r="C4191" s="71" t="s">
        <v>1299</v>
      </c>
      <c r="D4191" s="72" t="n">
        <v>66.91</v>
      </c>
      <c r="E4191" s="71" t="n">
        <v>18</v>
      </c>
      <c r="F4191" s="71" t="n">
        <v>471</v>
      </c>
      <c r="G4191" s="72" t="n">
        <v>1860.45</v>
      </c>
      <c r="H4191" s="72" t="n">
        <v>1603.3</v>
      </c>
      <c r="I4191" s="71" t="n">
        <f aca="false">IF(B4191&gt;=Settings!$B$23,1,0)</f>
        <v>0</v>
      </c>
      <c r="J4191" s="71" t="n">
        <v>1</v>
      </c>
      <c r="K4191" s="71" t="n">
        <f aca="false">F4191*I4191*J4191</f>
        <v>0</v>
      </c>
      <c r="L4191" s="71" t="n">
        <f aca="false">E4191*I4191*J4191</f>
        <v>0</v>
      </c>
      <c r="M4191" s="72" t="n">
        <f aca="false">G4191*I4191*J4191</f>
        <v>0</v>
      </c>
      <c r="N4191" s="72" t="n">
        <f aca="false">D4191*I4191*J4191</f>
        <v>0</v>
      </c>
      <c r="O4191" s="71" t="n">
        <f aca="false">F4191*J4191</f>
        <v>471</v>
      </c>
      <c r="P4191" s="71" t="n">
        <f aca="false">E4191*J4191</f>
        <v>18</v>
      </c>
    </row>
    <row r="4192" customFormat="false" ht="15" hidden="false" customHeight="false" outlineLevel="0" collapsed="false">
      <c r="A4192" s="71" t="s">
        <v>61</v>
      </c>
      <c r="B4192" s="71" t="s">
        <v>50</v>
      </c>
      <c r="C4192" s="71" t="s">
        <v>1695</v>
      </c>
      <c r="D4192" s="72" t="n">
        <v>0</v>
      </c>
      <c r="E4192" s="71" t="n">
        <v>0</v>
      </c>
      <c r="F4192" s="71" t="n">
        <v>2</v>
      </c>
      <c r="G4192" s="72" t="n">
        <v>199.9</v>
      </c>
      <c r="H4192" s="72" t="n">
        <v>199.9</v>
      </c>
      <c r="I4192" s="71" t="n">
        <f aca="false">IF(B4192&gt;=Settings!$B$23,1,0)</f>
        <v>0</v>
      </c>
      <c r="J4192" s="71" t="n">
        <v>1</v>
      </c>
      <c r="K4192" s="71" t="n">
        <f aca="false">F4192*I4192*J4192</f>
        <v>0</v>
      </c>
      <c r="L4192" s="71" t="n">
        <f aca="false">E4192*I4192*J4192</f>
        <v>0</v>
      </c>
      <c r="M4192" s="72" t="n">
        <f aca="false">G4192*I4192*J4192</f>
        <v>0</v>
      </c>
      <c r="N4192" s="72" t="n">
        <f aca="false">D4192*I4192*J4192</f>
        <v>-0</v>
      </c>
      <c r="O4192" s="71" t="n">
        <f aca="false">F4192*J4192</f>
        <v>2</v>
      </c>
      <c r="P4192" s="71" t="n">
        <f aca="false">E4192*J4192</f>
        <v>0</v>
      </c>
    </row>
    <row r="4193" customFormat="false" ht="15" hidden="false" customHeight="false" outlineLevel="0" collapsed="false">
      <c r="A4193" s="71" t="s">
        <v>61</v>
      </c>
      <c r="B4193" s="71" t="s">
        <v>50</v>
      </c>
      <c r="C4193" s="71" t="s">
        <v>931</v>
      </c>
      <c r="D4193" s="72" t="n">
        <v>0</v>
      </c>
      <c r="E4193" s="71" t="n">
        <v>0</v>
      </c>
      <c r="F4193" s="71" t="n">
        <v>1</v>
      </c>
      <c r="G4193" s="72" t="n">
        <v>81.77</v>
      </c>
      <c r="H4193" s="72" t="n">
        <v>81.77</v>
      </c>
      <c r="I4193" s="71" t="n">
        <f aca="false">IF(B4193&gt;=Settings!$B$23,1,0)</f>
        <v>0</v>
      </c>
      <c r="J4193" s="71" t="n">
        <v>1</v>
      </c>
      <c r="K4193" s="71" t="n">
        <f aca="false">F4193*I4193*J4193</f>
        <v>0</v>
      </c>
      <c r="L4193" s="71" t="n">
        <f aca="false">E4193*I4193*J4193</f>
        <v>0</v>
      </c>
      <c r="M4193" s="72" t="n">
        <f aca="false">G4193*I4193*J4193</f>
        <v>0</v>
      </c>
      <c r="N4193" s="72" t="n">
        <f aca="false">D4193*I4193*J4193</f>
        <v>-0</v>
      </c>
      <c r="O4193" s="71" t="n">
        <f aca="false">F4193*J4193</f>
        <v>1</v>
      </c>
      <c r="P4193" s="71" t="n">
        <f aca="false">E4193*J4193</f>
        <v>0</v>
      </c>
    </row>
    <row r="4194" customFormat="false" ht="15" hidden="false" customHeight="false" outlineLevel="0" collapsed="false">
      <c r="A4194" s="71" t="s">
        <v>62</v>
      </c>
      <c r="B4194" s="71" t="s">
        <v>50</v>
      </c>
      <c r="C4194" s="71" t="s">
        <v>1148</v>
      </c>
      <c r="D4194" s="72" t="n">
        <v>119.95</v>
      </c>
      <c r="E4194" s="71" t="n">
        <v>1</v>
      </c>
      <c r="F4194" s="71" t="n">
        <v>40</v>
      </c>
      <c r="G4194" s="72" t="n">
        <v>5416</v>
      </c>
      <c r="H4194" s="72" t="n">
        <v>5053.62</v>
      </c>
      <c r="I4194" s="71" t="n">
        <f aca="false">IF(B4194&gt;=Settings!$B$23,1,0)</f>
        <v>0</v>
      </c>
      <c r="J4194" s="71" t="n">
        <v>1</v>
      </c>
      <c r="K4194" s="71" t="n">
        <f aca="false">F4194*I4194*J4194</f>
        <v>0</v>
      </c>
      <c r="L4194" s="71" t="n">
        <f aca="false">E4194*I4194*J4194</f>
        <v>0</v>
      </c>
      <c r="M4194" s="72" t="n">
        <f aca="false">G4194*I4194*J4194</f>
        <v>0</v>
      </c>
      <c r="N4194" s="72" t="n">
        <f aca="false">D4194*I4194*J4194</f>
        <v>0</v>
      </c>
      <c r="O4194" s="71" t="n">
        <f aca="false">F4194*J4194</f>
        <v>40</v>
      </c>
      <c r="P4194" s="71" t="n">
        <f aca="false">E4194*J4194</f>
        <v>1</v>
      </c>
    </row>
    <row r="4195" customFormat="false" ht="15" hidden="false" customHeight="false" outlineLevel="0" collapsed="false">
      <c r="A4195" s="71" t="s">
        <v>61</v>
      </c>
      <c r="B4195" s="71" t="s">
        <v>50</v>
      </c>
      <c r="C4195" s="71" t="s">
        <v>1128</v>
      </c>
      <c r="D4195" s="72" t="n">
        <v>0</v>
      </c>
      <c r="E4195" s="71" t="n">
        <v>0</v>
      </c>
      <c r="F4195" s="71" t="n">
        <v>18</v>
      </c>
      <c r="G4195" s="72" t="n">
        <v>1277.5</v>
      </c>
      <c r="H4195" s="72" t="n">
        <v>1257.08</v>
      </c>
      <c r="I4195" s="71" t="n">
        <f aca="false">IF(B4195&gt;=Settings!$B$23,1,0)</f>
        <v>0</v>
      </c>
      <c r="J4195" s="71" t="n">
        <v>1</v>
      </c>
      <c r="K4195" s="71" t="n">
        <f aca="false">F4195*I4195*J4195</f>
        <v>0</v>
      </c>
      <c r="L4195" s="71" t="n">
        <f aca="false">E4195*I4195*J4195</f>
        <v>0</v>
      </c>
      <c r="M4195" s="72" t="n">
        <f aca="false">G4195*I4195*J4195</f>
        <v>0</v>
      </c>
      <c r="N4195" s="72" t="n">
        <f aca="false">D4195*I4195*J4195</f>
        <v>-0</v>
      </c>
      <c r="O4195" s="71" t="n">
        <f aca="false">F4195*J4195</f>
        <v>18</v>
      </c>
      <c r="P4195" s="71" t="n">
        <f aca="false">E4195*J4195</f>
        <v>0</v>
      </c>
    </row>
    <row r="4196" customFormat="false" ht="15" hidden="false" customHeight="false" outlineLevel="0" collapsed="false">
      <c r="A4196" s="71" t="s">
        <v>60</v>
      </c>
      <c r="B4196" s="71" t="s">
        <v>50</v>
      </c>
      <c r="C4196" s="71" t="s">
        <v>172</v>
      </c>
      <c r="D4196" s="72" t="n">
        <v>340.43</v>
      </c>
      <c r="E4196" s="71" t="n">
        <v>4</v>
      </c>
      <c r="F4196" s="71" t="n">
        <v>57</v>
      </c>
      <c r="G4196" s="72" t="n">
        <v>5778.15</v>
      </c>
      <c r="H4196" s="72" t="n">
        <v>4683.75</v>
      </c>
      <c r="I4196" s="71" t="n">
        <f aca="false">IF(B4196&gt;=Settings!$B$23,1,0)</f>
        <v>0</v>
      </c>
      <c r="J4196" s="71" t="n">
        <v>1</v>
      </c>
      <c r="K4196" s="71" t="n">
        <f aca="false">F4196*I4196*J4196</f>
        <v>0</v>
      </c>
      <c r="L4196" s="71" t="n">
        <f aca="false">E4196*I4196*J4196</f>
        <v>0</v>
      </c>
      <c r="M4196" s="72" t="n">
        <f aca="false">G4196*I4196*J4196</f>
        <v>0</v>
      </c>
      <c r="N4196" s="72" t="n">
        <f aca="false">D4196*I4196*J4196</f>
        <v>0</v>
      </c>
      <c r="O4196" s="71" t="n">
        <f aca="false">F4196*J4196</f>
        <v>57</v>
      </c>
      <c r="P4196" s="71" t="n">
        <f aca="false">E4196*J4196</f>
        <v>4</v>
      </c>
    </row>
    <row r="4197" customFormat="false" ht="15" hidden="false" customHeight="false" outlineLevel="0" collapsed="false">
      <c r="A4197" s="71" t="s">
        <v>59</v>
      </c>
      <c r="B4197" s="71" t="s">
        <v>50</v>
      </c>
      <c r="C4197" s="71" t="s">
        <v>897</v>
      </c>
      <c r="D4197" s="72" t="n">
        <v>0</v>
      </c>
      <c r="E4197" s="71" t="n">
        <v>0</v>
      </c>
      <c r="F4197" s="71" t="n">
        <v>2</v>
      </c>
      <c r="G4197" s="72" t="n">
        <v>269.9</v>
      </c>
      <c r="H4197" s="72" t="n">
        <v>269.9</v>
      </c>
      <c r="I4197" s="71" t="n">
        <f aca="false">IF(B4197&gt;=Settings!$B$23,1,0)</f>
        <v>0</v>
      </c>
      <c r="J4197" s="71" t="n">
        <v>1</v>
      </c>
      <c r="K4197" s="71" t="n">
        <f aca="false">F4197*I4197*J4197</f>
        <v>0</v>
      </c>
      <c r="L4197" s="71" t="n">
        <f aca="false">E4197*I4197*J4197</f>
        <v>0</v>
      </c>
      <c r="M4197" s="72" t="n">
        <f aca="false">G4197*I4197*J4197</f>
        <v>0</v>
      </c>
      <c r="N4197" s="72" t="n">
        <f aca="false">D4197*I4197*J4197</f>
        <v>-0</v>
      </c>
      <c r="O4197" s="71" t="n">
        <f aca="false">F4197*J4197</f>
        <v>2</v>
      </c>
      <c r="P4197" s="71" t="n">
        <f aca="false">E4197*J4197</f>
        <v>0</v>
      </c>
    </row>
    <row r="4198" customFormat="false" ht="15" hidden="false" customHeight="false" outlineLevel="0" collapsed="false">
      <c r="A4198" s="71" t="s">
        <v>59</v>
      </c>
      <c r="B4198" s="71" t="s">
        <v>50</v>
      </c>
      <c r="C4198" s="71" t="s">
        <v>727</v>
      </c>
      <c r="D4198" s="72" t="n">
        <v>0</v>
      </c>
      <c r="E4198" s="71" t="n">
        <v>0</v>
      </c>
      <c r="F4198" s="71" t="n">
        <v>10</v>
      </c>
      <c r="G4198" s="72" t="n">
        <v>574.5</v>
      </c>
      <c r="H4198" s="72" t="n">
        <v>574.5</v>
      </c>
      <c r="I4198" s="71" t="n">
        <f aca="false">IF(B4198&gt;=Settings!$B$23,1,0)</f>
        <v>0</v>
      </c>
      <c r="J4198" s="71" t="n">
        <v>1</v>
      </c>
      <c r="K4198" s="71" t="n">
        <f aca="false">F4198*I4198*J4198</f>
        <v>0</v>
      </c>
      <c r="L4198" s="71" t="n">
        <f aca="false">E4198*I4198*J4198</f>
        <v>0</v>
      </c>
      <c r="M4198" s="72" t="n">
        <f aca="false">G4198*I4198*J4198</f>
        <v>0</v>
      </c>
      <c r="N4198" s="72" t="n">
        <f aca="false">D4198*I4198*J4198</f>
        <v>-0</v>
      </c>
      <c r="O4198" s="71" t="n">
        <f aca="false">F4198*J4198</f>
        <v>10</v>
      </c>
      <c r="P4198" s="71" t="n">
        <f aca="false">E4198*J4198</f>
        <v>0</v>
      </c>
    </row>
    <row r="4199" customFormat="false" ht="15" hidden="false" customHeight="false" outlineLevel="0" collapsed="false">
      <c r="A4199" s="71" t="s">
        <v>59</v>
      </c>
      <c r="B4199" s="71" t="s">
        <v>50</v>
      </c>
      <c r="C4199" s="71" t="s">
        <v>1173</v>
      </c>
      <c r="D4199" s="72" t="n">
        <v>0</v>
      </c>
      <c r="E4199" s="71" t="n">
        <v>0</v>
      </c>
      <c r="F4199" s="71" t="n">
        <v>3</v>
      </c>
      <c r="G4199" s="72" t="n">
        <v>716.146</v>
      </c>
      <c r="H4199" s="72" t="n">
        <v>716.146</v>
      </c>
      <c r="I4199" s="71" t="n">
        <f aca="false">IF(B4199&gt;=Settings!$B$23,1,0)</f>
        <v>0</v>
      </c>
      <c r="J4199" s="71" t="n">
        <v>1</v>
      </c>
      <c r="K4199" s="71" t="n">
        <f aca="false">F4199*I4199*J4199</f>
        <v>0</v>
      </c>
      <c r="L4199" s="71" t="n">
        <f aca="false">E4199*I4199*J4199</f>
        <v>0</v>
      </c>
      <c r="M4199" s="72" t="n">
        <f aca="false">G4199*I4199*J4199</f>
        <v>0</v>
      </c>
      <c r="N4199" s="72" t="n">
        <f aca="false">D4199*I4199*J4199</f>
        <v>-0</v>
      </c>
      <c r="O4199" s="71" t="n">
        <f aca="false">F4199*J4199</f>
        <v>3</v>
      </c>
      <c r="P4199" s="71" t="n">
        <f aca="false">E4199*J4199</f>
        <v>0</v>
      </c>
    </row>
    <row r="4200" customFormat="false" ht="15" hidden="false" customHeight="false" outlineLevel="0" collapsed="false">
      <c r="A4200" s="71" t="s">
        <v>61</v>
      </c>
      <c r="B4200" s="71" t="s">
        <v>50</v>
      </c>
      <c r="C4200" s="71" t="s">
        <v>1000</v>
      </c>
      <c r="D4200" s="72" t="n">
        <v>0</v>
      </c>
      <c r="E4200" s="71" t="n">
        <v>0</v>
      </c>
      <c r="F4200" s="71" t="n">
        <v>3</v>
      </c>
      <c r="G4200" s="72" t="n">
        <v>286.23</v>
      </c>
      <c r="H4200" s="72" t="n">
        <v>286.23</v>
      </c>
      <c r="I4200" s="71" t="n">
        <f aca="false">IF(B4200&gt;=Settings!$B$23,1,0)</f>
        <v>0</v>
      </c>
      <c r="J4200" s="71" t="n">
        <v>1</v>
      </c>
      <c r="K4200" s="71" t="n">
        <f aca="false">F4200*I4200*J4200</f>
        <v>0</v>
      </c>
      <c r="L4200" s="71" t="n">
        <f aca="false">E4200*I4200*J4200</f>
        <v>0</v>
      </c>
      <c r="M4200" s="72" t="n">
        <f aca="false">G4200*I4200*J4200</f>
        <v>0</v>
      </c>
      <c r="N4200" s="72" t="n">
        <f aca="false">D4200*I4200*J4200</f>
        <v>-0</v>
      </c>
      <c r="O4200" s="71" t="n">
        <f aca="false">F4200*J4200</f>
        <v>3</v>
      </c>
      <c r="P4200" s="71" t="n">
        <f aca="false">E4200*J4200</f>
        <v>0</v>
      </c>
    </row>
    <row r="4201" customFormat="false" ht="15" hidden="false" customHeight="false" outlineLevel="0" collapsed="false">
      <c r="A4201" s="71" t="s">
        <v>60</v>
      </c>
      <c r="B4201" s="71" t="s">
        <v>50</v>
      </c>
      <c r="C4201" s="71" t="s">
        <v>1325</v>
      </c>
      <c r="D4201" s="72" t="n">
        <v>0</v>
      </c>
      <c r="E4201" s="71" t="n">
        <v>0</v>
      </c>
      <c r="F4201" s="71" t="n">
        <v>13</v>
      </c>
      <c r="G4201" s="72" t="n">
        <v>1899.35</v>
      </c>
      <c r="H4201" s="72" t="n">
        <v>1660.22</v>
      </c>
      <c r="I4201" s="71" t="n">
        <f aca="false">IF(B4201&gt;=Settings!$B$23,1,0)</f>
        <v>0</v>
      </c>
      <c r="J4201" s="71" t="n">
        <v>1</v>
      </c>
      <c r="K4201" s="71" t="n">
        <f aca="false">F4201*I4201*J4201</f>
        <v>0</v>
      </c>
      <c r="L4201" s="71" t="n">
        <f aca="false">E4201*I4201*J4201</f>
        <v>0</v>
      </c>
      <c r="M4201" s="72" t="n">
        <f aca="false">G4201*I4201*J4201</f>
        <v>0</v>
      </c>
      <c r="N4201" s="72" t="n">
        <f aca="false">D4201*I4201*J4201</f>
        <v>-0</v>
      </c>
      <c r="O4201" s="71" t="n">
        <f aca="false">F4201*J4201</f>
        <v>13</v>
      </c>
      <c r="P4201" s="71" t="n">
        <f aca="false">E4201*J4201</f>
        <v>0</v>
      </c>
    </row>
    <row r="4202" customFormat="false" ht="15" hidden="false" customHeight="false" outlineLevel="0" collapsed="false">
      <c r="A4202" s="71" t="s">
        <v>59</v>
      </c>
      <c r="B4202" s="71" t="s">
        <v>50</v>
      </c>
      <c r="C4202" s="71" t="s">
        <v>170</v>
      </c>
      <c r="D4202" s="72" t="n">
        <v>0</v>
      </c>
      <c r="E4202" s="71" t="n">
        <v>0</v>
      </c>
      <c r="F4202" s="71" t="n">
        <v>4</v>
      </c>
      <c r="G4202" s="72" t="n">
        <v>276.4</v>
      </c>
      <c r="H4202" s="72" t="n">
        <v>276.4</v>
      </c>
      <c r="I4202" s="71" t="n">
        <f aca="false">IF(B4202&gt;=Settings!$B$23,1,0)</f>
        <v>0</v>
      </c>
      <c r="J4202" s="71" t="n">
        <v>1</v>
      </c>
      <c r="K4202" s="71" t="n">
        <f aca="false">F4202*I4202*J4202</f>
        <v>0</v>
      </c>
      <c r="L4202" s="71" t="n">
        <f aca="false">E4202*I4202*J4202</f>
        <v>0</v>
      </c>
      <c r="M4202" s="72" t="n">
        <f aca="false">G4202*I4202*J4202</f>
        <v>0</v>
      </c>
      <c r="N4202" s="72" t="n">
        <f aca="false">D4202*I4202*J4202</f>
        <v>-0</v>
      </c>
      <c r="O4202" s="71" t="n">
        <f aca="false">F4202*J4202</f>
        <v>4</v>
      </c>
      <c r="P4202" s="71" t="n">
        <f aca="false">E4202*J4202</f>
        <v>0</v>
      </c>
    </row>
    <row r="4203" customFormat="false" ht="15" hidden="false" customHeight="false" outlineLevel="0" collapsed="false">
      <c r="A4203" s="71" t="s">
        <v>59</v>
      </c>
      <c r="B4203" s="71" t="s">
        <v>50</v>
      </c>
      <c r="C4203" s="71" t="s">
        <v>669</v>
      </c>
      <c r="D4203" s="72" t="n">
        <v>0</v>
      </c>
      <c r="E4203" s="71" t="n">
        <v>0</v>
      </c>
      <c r="F4203" s="71" t="n">
        <v>55</v>
      </c>
      <c r="G4203" s="72" t="n">
        <v>558.737</v>
      </c>
      <c r="H4203" s="72" t="n">
        <v>558.737</v>
      </c>
      <c r="I4203" s="71" t="n">
        <f aca="false">IF(B4203&gt;=Settings!$B$23,1,0)</f>
        <v>0</v>
      </c>
      <c r="J4203" s="71" t="n">
        <v>1</v>
      </c>
      <c r="K4203" s="71" t="n">
        <f aca="false">F4203*I4203*J4203</f>
        <v>0</v>
      </c>
      <c r="L4203" s="71" t="n">
        <f aca="false">E4203*I4203*J4203</f>
        <v>0</v>
      </c>
      <c r="M4203" s="72" t="n">
        <f aca="false">G4203*I4203*J4203</f>
        <v>0</v>
      </c>
      <c r="N4203" s="72" t="n">
        <f aca="false">D4203*I4203*J4203</f>
        <v>-0</v>
      </c>
      <c r="O4203" s="71" t="n">
        <f aca="false">F4203*J4203</f>
        <v>55</v>
      </c>
      <c r="P4203" s="71" t="n">
        <f aca="false">E4203*J4203</f>
        <v>0</v>
      </c>
    </row>
    <row r="4204" customFormat="false" ht="15" hidden="false" customHeight="false" outlineLevel="0" collapsed="false">
      <c r="A4204" s="71" t="s">
        <v>59</v>
      </c>
      <c r="B4204" s="71" t="s">
        <v>50</v>
      </c>
      <c r="C4204" s="71" t="s">
        <v>1337</v>
      </c>
      <c r="D4204" s="72" t="n">
        <v>0</v>
      </c>
      <c r="E4204" s="71" t="n">
        <v>0</v>
      </c>
      <c r="F4204" s="71" t="n">
        <v>4904</v>
      </c>
      <c r="G4204" s="72" t="n">
        <v>4904</v>
      </c>
      <c r="H4204" s="72" t="n">
        <v>4904</v>
      </c>
      <c r="I4204" s="71" t="n">
        <f aca="false">IF(B4204&gt;=Settings!$B$23,1,0)</f>
        <v>0</v>
      </c>
      <c r="J4204" s="71" t="n">
        <v>0</v>
      </c>
      <c r="K4204" s="71" t="n">
        <f aca="false">F4204*I4204*J4204</f>
        <v>0</v>
      </c>
      <c r="L4204" s="71" t="n">
        <f aca="false">E4204*I4204*J4204</f>
        <v>0</v>
      </c>
      <c r="M4204" s="72" t="n">
        <f aca="false">G4204*I4204*J4204</f>
        <v>0</v>
      </c>
      <c r="N4204" s="72" t="n">
        <f aca="false">D4204*I4204*J4204</f>
        <v>-0</v>
      </c>
      <c r="O4204" s="71" t="n">
        <f aca="false">F4204*J4204</f>
        <v>0</v>
      </c>
      <c r="P4204" s="71" t="n">
        <f aca="false">E4204*J4204</f>
        <v>0</v>
      </c>
    </row>
    <row r="4205" customFormat="false" ht="15" hidden="false" customHeight="false" outlineLevel="0" collapsed="false">
      <c r="A4205" s="71" t="s">
        <v>60</v>
      </c>
      <c r="B4205" s="71" t="s">
        <v>50</v>
      </c>
      <c r="C4205" s="71" t="s">
        <v>956</v>
      </c>
      <c r="D4205" s="72" t="n">
        <v>98.16</v>
      </c>
      <c r="E4205" s="71" t="n">
        <v>2</v>
      </c>
      <c r="F4205" s="71" t="n">
        <v>22</v>
      </c>
      <c r="G4205" s="72" t="n">
        <v>1048.9</v>
      </c>
      <c r="H4205" s="72" t="n">
        <v>858.62</v>
      </c>
      <c r="I4205" s="71" t="n">
        <f aca="false">IF(B4205&gt;=Settings!$B$23,1,0)</f>
        <v>0</v>
      </c>
      <c r="J4205" s="71" t="n">
        <v>1</v>
      </c>
      <c r="K4205" s="71" t="n">
        <f aca="false">F4205*I4205*J4205</f>
        <v>0</v>
      </c>
      <c r="L4205" s="71" t="n">
        <f aca="false">E4205*I4205*J4205</f>
        <v>0</v>
      </c>
      <c r="M4205" s="72" t="n">
        <f aca="false">G4205*I4205*J4205</f>
        <v>0</v>
      </c>
      <c r="N4205" s="72" t="n">
        <f aca="false">D4205*I4205*J4205</f>
        <v>0</v>
      </c>
      <c r="O4205" s="71" t="n">
        <f aca="false">F4205*J4205</f>
        <v>22</v>
      </c>
      <c r="P4205" s="71" t="n">
        <f aca="false">E4205*J4205</f>
        <v>2</v>
      </c>
    </row>
    <row r="4206" customFormat="false" ht="15" hidden="false" customHeight="false" outlineLevel="0" collapsed="false">
      <c r="A4206" s="71" t="s">
        <v>60</v>
      </c>
      <c r="B4206" s="71" t="s">
        <v>50</v>
      </c>
      <c r="C4206" s="71" t="s">
        <v>1020</v>
      </c>
      <c r="D4206" s="72" t="n">
        <v>0</v>
      </c>
      <c r="E4206" s="71" t="n">
        <v>0</v>
      </c>
      <c r="F4206" s="71" t="n">
        <v>4</v>
      </c>
      <c r="G4206" s="72" t="n">
        <v>804.8</v>
      </c>
      <c r="H4206" s="72" t="n">
        <v>684.09</v>
      </c>
      <c r="I4206" s="71" t="n">
        <f aca="false">IF(B4206&gt;=Settings!$B$23,1,0)</f>
        <v>0</v>
      </c>
      <c r="J4206" s="71" t="n">
        <v>1</v>
      </c>
      <c r="K4206" s="71" t="n">
        <f aca="false">F4206*I4206*J4206</f>
        <v>0</v>
      </c>
      <c r="L4206" s="71" t="n">
        <f aca="false">E4206*I4206*J4206</f>
        <v>0</v>
      </c>
      <c r="M4206" s="72" t="n">
        <f aca="false">G4206*I4206*J4206</f>
        <v>0</v>
      </c>
      <c r="N4206" s="72" t="n">
        <f aca="false">D4206*I4206*J4206</f>
        <v>-0</v>
      </c>
      <c r="O4206" s="71" t="n">
        <f aca="false">F4206*J4206</f>
        <v>4</v>
      </c>
      <c r="P4206" s="71" t="n">
        <f aca="false">E4206*J4206</f>
        <v>0</v>
      </c>
    </row>
    <row r="4207" customFormat="false" ht="15" hidden="false" customHeight="false" outlineLevel="0" collapsed="false">
      <c r="A4207" s="71" t="s">
        <v>60</v>
      </c>
      <c r="B4207" s="71" t="s">
        <v>50</v>
      </c>
      <c r="C4207" s="71" t="s">
        <v>1034</v>
      </c>
      <c r="D4207" s="72" t="n">
        <v>8.95</v>
      </c>
      <c r="E4207" s="71" t="n">
        <v>1</v>
      </c>
      <c r="F4207" s="71" t="n">
        <v>8</v>
      </c>
      <c r="G4207" s="72" t="n">
        <v>71.6</v>
      </c>
      <c r="H4207" s="72" t="n">
        <v>55.94</v>
      </c>
      <c r="I4207" s="71" t="n">
        <f aca="false">IF(B4207&gt;=Settings!$B$23,1,0)</f>
        <v>0</v>
      </c>
      <c r="J4207" s="71" t="n">
        <v>1</v>
      </c>
      <c r="K4207" s="71" t="n">
        <f aca="false">F4207*I4207*J4207</f>
        <v>0</v>
      </c>
      <c r="L4207" s="71" t="n">
        <f aca="false">E4207*I4207*J4207</f>
        <v>0</v>
      </c>
      <c r="M4207" s="72" t="n">
        <f aca="false">G4207*I4207*J4207</f>
        <v>0</v>
      </c>
      <c r="N4207" s="72" t="n">
        <f aca="false">D4207*I4207*J4207</f>
        <v>0</v>
      </c>
      <c r="O4207" s="71" t="n">
        <f aca="false">F4207*J4207</f>
        <v>8</v>
      </c>
      <c r="P4207" s="71" t="n">
        <f aca="false">E4207*J4207</f>
        <v>1</v>
      </c>
    </row>
    <row r="4208" customFormat="false" ht="15" hidden="false" customHeight="false" outlineLevel="0" collapsed="false">
      <c r="A4208" s="71" t="s">
        <v>63</v>
      </c>
      <c r="B4208" s="71" t="s">
        <v>50</v>
      </c>
      <c r="C4208" s="71" t="s">
        <v>2258</v>
      </c>
      <c r="D4208" s="72" t="n">
        <v>214.95</v>
      </c>
      <c r="E4208" s="71" t="n">
        <v>1</v>
      </c>
      <c r="F4208" s="71" t="n">
        <v>5</v>
      </c>
      <c r="G4208" s="72" t="n">
        <v>1074.75</v>
      </c>
      <c r="H4208" s="72" t="n">
        <v>859.8</v>
      </c>
      <c r="I4208" s="71" t="n">
        <f aca="false">IF(B4208&gt;=Settings!$B$23,1,0)</f>
        <v>0</v>
      </c>
      <c r="J4208" s="71" t="n">
        <v>1</v>
      </c>
      <c r="K4208" s="71" t="n">
        <f aca="false">F4208*I4208*J4208</f>
        <v>0</v>
      </c>
      <c r="L4208" s="71" t="n">
        <f aca="false">E4208*I4208*J4208</f>
        <v>0</v>
      </c>
      <c r="M4208" s="72" t="n">
        <f aca="false">G4208*I4208*J4208</f>
        <v>0</v>
      </c>
      <c r="N4208" s="72" t="n">
        <f aca="false">D4208*I4208*J4208</f>
        <v>0</v>
      </c>
      <c r="O4208" s="71" t="n">
        <f aca="false">F4208*J4208</f>
        <v>5</v>
      </c>
      <c r="P4208" s="71" t="n">
        <f aca="false">E4208*J4208</f>
        <v>1</v>
      </c>
    </row>
    <row r="4209" customFormat="false" ht="15" hidden="false" customHeight="false" outlineLevel="0" collapsed="false">
      <c r="A4209" s="71" t="s">
        <v>59</v>
      </c>
      <c r="B4209" s="71" t="s">
        <v>50</v>
      </c>
      <c r="C4209" s="71" t="s">
        <v>2259</v>
      </c>
      <c r="D4209" s="72" t="n">
        <v>0</v>
      </c>
      <c r="E4209" s="71" t="n">
        <v>0</v>
      </c>
      <c r="F4209" s="71" t="n">
        <v>1</v>
      </c>
      <c r="G4209" s="72" t="n">
        <v>161.95</v>
      </c>
      <c r="H4209" s="72" t="n">
        <v>161.95</v>
      </c>
      <c r="I4209" s="71" t="n">
        <f aca="false">IF(B4209&gt;=Settings!$B$23,1,0)</f>
        <v>0</v>
      </c>
      <c r="J4209" s="71" t="n">
        <v>1</v>
      </c>
      <c r="K4209" s="71" t="n">
        <f aca="false">F4209*I4209*J4209</f>
        <v>0</v>
      </c>
      <c r="L4209" s="71" t="n">
        <f aca="false">E4209*I4209*J4209</f>
        <v>0</v>
      </c>
      <c r="M4209" s="72" t="n">
        <f aca="false">G4209*I4209*J4209</f>
        <v>0</v>
      </c>
      <c r="N4209" s="72" t="n">
        <f aca="false">D4209*I4209*J4209</f>
        <v>-0</v>
      </c>
      <c r="O4209" s="71" t="n">
        <f aca="false">F4209*J4209</f>
        <v>1</v>
      </c>
      <c r="P4209" s="71" t="n">
        <f aca="false">E4209*J4209</f>
        <v>0</v>
      </c>
    </row>
    <row r="4210" customFormat="false" ht="15" hidden="false" customHeight="false" outlineLevel="0" collapsed="false">
      <c r="A4210" s="71" t="s">
        <v>63</v>
      </c>
      <c r="B4210" s="71" t="s">
        <v>50</v>
      </c>
      <c r="C4210" s="71" t="s">
        <v>2260</v>
      </c>
      <c r="D4210" s="72" t="n">
        <v>0</v>
      </c>
      <c r="E4210" s="71" t="n">
        <v>0</v>
      </c>
      <c r="F4210" s="71" t="n">
        <v>2</v>
      </c>
      <c r="G4210" s="72" t="n">
        <v>259.9</v>
      </c>
      <c r="H4210" s="72" t="n">
        <v>259.9</v>
      </c>
      <c r="I4210" s="71" t="n">
        <f aca="false">IF(B4210&gt;=Settings!$B$23,1,0)</f>
        <v>0</v>
      </c>
      <c r="J4210" s="71" t="n">
        <v>1</v>
      </c>
      <c r="K4210" s="71" t="n">
        <f aca="false">F4210*I4210*J4210</f>
        <v>0</v>
      </c>
      <c r="L4210" s="71" t="n">
        <f aca="false">E4210*I4210*J4210</f>
        <v>0</v>
      </c>
      <c r="M4210" s="72" t="n">
        <f aca="false">G4210*I4210*J4210</f>
        <v>0</v>
      </c>
      <c r="N4210" s="72" t="n">
        <f aca="false">D4210*I4210*J4210</f>
        <v>-0</v>
      </c>
      <c r="O4210" s="71" t="n">
        <f aca="false">F4210*J4210</f>
        <v>2</v>
      </c>
      <c r="P4210" s="71" t="n">
        <f aca="false">E4210*J4210</f>
        <v>0</v>
      </c>
    </row>
    <row r="4211" customFormat="false" ht="15" hidden="false" customHeight="false" outlineLevel="0" collapsed="false">
      <c r="A4211" s="71" t="s">
        <v>63</v>
      </c>
      <c r="B4211" s="71" t="s">
        <v>50</v>
      </c>
      <c r="C4211" s="71" t="s">
        <v>2261</v>
      </c>
      <c r="D4211" s="72" t="n">
        <v>0</v>
      </c>
      <c r="E4211" s="71" t="n">
        <v>0</v>
      </c>
      <c r="F4211" s="71" t="n">
        <v>1</v>
      </c>
      <c r="G4211" s="72" t="n">
        <v>44.95</v>
      </c>
      <c r="H4211" s="72" t="n">
        <v>44.95</v>
      </c>
      <c r="I4211" s="71" t="n">
        <f aca="false">IF(B4211&gt;=Settings!$B$23,1,0)</f>
        <v>0</v>
      </c>
      <c r="J4211" s="71" t="n">
        <v>1</v>
      </c>
      <c r="K4211" s="71" t="n">
        <f aca="false">F4211*I4211*J4211</f>
        <v>0</v>
      </c>
      <c r="L4211" s="71" t="n">
        <f aca="false">E4211*I4211*J4211</f>
        <v>0</v>
      </c>
      <c r="M4211" s="72" t="n">
        <f aca="false">G4211*I4211*J4211</f>
        <v>0</v>
      </c>
      <c r="N4211" s="72" t="n">
        <f aca="false">D4211*I4211*J4211</f>
        <v>-0</v>
      </c>
      <c r="O4211" s="71" t="n">
        <f aca="false">F4211*J4211</f>
        <v>1</v>
      </c>
      <c r="P4211" s="71" t="n">
        <f aca="false">E4211*J4211</f>
        <v>0</v>
      </c>
    </row>
    <row r="4212" customFormat="false" ht="15" hidden="false" customHeight="false" outlineLevel="0" collapsed="false">
      <c r="A4212" s="71" t="s">
        <v>63</v>
      </c>
      <c r="B4212" s="71" t="s">
        <v>50</v>
      </c>
      <c r="C4212" s="71" t="s">
        <v>2262</v>
      </c>
      <c r="D4212" s="72" t="n">
        <v>0</v>
      </c>
      <c r="E4212" s="71" t="n">
        <v>0</v>
      </c>
      <c r="F4212" s="71" t="n">
        <v>3</v>
      </c>
      <c r="G4212" s="72" t="n">
        <v>374.85</v>
      </c>
      <c r="H4212" s="72" t="n">
        <v>374.85</v>
      </c>
      <c r="I4212" s="71" t="n">
        <f aca="false">IF(B4212&gt;=Settings!$B$23,1,0)</f>
        <v>0</v>
      </c>
      <c r="J4212" s="71" t="n">
        <v>1</v>
      </c>
      <c r="K4212" s="71" t="n">
        <f aca="false">F4212*I4212*J4212</f>
        <v>0</v>
      </c>
      <c r="L4212" s="71" t="n">
        <f aca="false">E4212*I4212*J4212</f>
        <v>0</v>
      </c>
      <c r="M4212" s="72" t="n">
        <f aca="false">G4212*I4212*J4212</f>
        <v>0</v>
      </c>
      <c r="N4212" s="72" t="n">
        <f aca="false">D4212*I4212*J4212</f>
        <v>-0</v>
      </c>
      <c r="O4212" s="71" t="n">
        <f aca="false">F4212*J4212</f>
        <v>3</v>
      </c>
      <c r="P4212" s="71" t="n">
        <f aca="false">E4212*J4212</f>
        <v>0</v>
      </c>
    </row>
    <row r="4213" customFormat="false" ht="15" hidden="false" customHeight="false" outlineLevel="0" collapsed="false">
      <c r="A4213" s="71" t="s">
        <v>59</v>
      </c>
      <c r="B4213" s="71" t="s">
        <v>50</v>
      </c>
      <c r="C4213" s="71" t="s">
        <v>2263</v>
      </c>
      <c r="D4213" s="72" t="n">
        <v>0</v>
      </c>
      <c r="E4213" s="71" t="n">
        <v>0</v>
      </c>
      <c r="F4213" s="71" t="n">
        <v>2</v>
      </c>
      <c r="G4213" s="72" t="n">
        <v>462.628</v>
      </c>
      <c r="H4213" s="72" t="n">
        <v>462.628</v>
      </c>
      <c r="I4213" s="71" t="n">
        <f aca="false">IF(B4213&gt;=Settings!$B$23,1,0)</f>
        <v>0</v>
      </c>
      <c r="J4213" s="71" t="n">
        <v>1</v>
      </c>
      <c r="K4213" s="71" t="n">
        <f aca="false">F4213*I4213*J4213</f>
        <v>0</v>
      </c>
      <c r="L4213" s="71" t="n">
        <f aca="false">E4213*I4213*J4213</f>
        <v>0</v>
      </c>
      <c r="M4213" s="72" t="n">
        <f aca="false">G4213*I4213*J4213</f>
        <v>0</v>
      </c>
      <c r="N4213" s="72" t="n">
        <f aca="false">D4213*I4213*J4213</f>
        <v>-0</v>
      </c>
      <c r="O4213" s="71" t="n">
        <f aca="false">F4213*J4213</f>
        <v>2</v>
      </c>
      <c r="P4213" s="71" t="n">
        <f aca="false">E4213*J4213</f>
        <v>0</v>
      </c>
    </row>
    <row r="4214" customFormat="false" ht="15" hidden="false" customHeight="false" outlineLevel="0" collapsed="false">
      <c r="A4214" s="71" t="s">
        <v>59</v>
      </c>
      <c r="B4214" s="71" t="s">
        <v>50</v>
      </c>
      <c r="C4214" s="71" t="s">
        <v>169</v>
      </c>
      <c r="D4214" s="72" t="n">
        <v>0</v>
      </c>
      <c r="E4214" s="71" t="n">
        <v>0</v>
      </c>
      <c r="F4214" s="71" t="n">
        <v>17</v>
      </c>
      <c r="G4214" s="72" t="n">
        <v>1552.532</v>
      </c>
      <c r="H4214" s="72" t="n">
        <v>1552.532</v>
      </c>
      <c r="I4214" s="71" t="n">
        <f aca="false">IF(B4214&gt;=Settings!$B$23,1,0)</f>
        <v>0</v>
      </c>
      <c r="J4214" s="71" t="n">
        <v>1</v>
      </c>
      <c r="K4214" s="71" t="n">
        <f aca="false">F4214*I4214*J4214</f>
        <v>0</v>
      </c>
      <c r="L4214" s="71" t="n">
        <f aca="false">E4214*I4214*J4214</f>
        <v>0</v>
      </c>
      <c r="M4214" s="72" t="n">
        <f aca="false">G4214*I4214*J4214</f>
        <v>0</v>
      </c>
      <c r="N4214" s="72" t="n">
        <f aca="false">D4214*I4214*J4214</f>
        <v>-0</v>
      </c>
      <c r="O4214" s="71" t="n">
        <f aca="false">F4214*J4214</f>
        <v>17</v>
      </c>
      <c r="P4214" s="71" t="n">
        <f aca="false">E4214*J4214</f>
        <v>0</v>
      </c>
    </row>
    <row r="4215" customFormat="false" ht="15" hidden="false" customHeight="false" outlineLevel="0" collapsed="false">
      <c r="A4215" s="71" t="s">
        <v>61</v>
      </c>
      <c r="B4215" s="71" t="s">
        <v>50</v>
      </c>
      <c r="C4215" s="71" t="s">
        <v>2167</v>
      </c>
      <c r="D4215" s="72" t="n">
        <v>0</v>
      </c>
      <c r="E4215" s="71" t="n">
        <v>0</v>
      </c>
      <c r="F4215" s="71" t="n">
        <v>1</v>
      </c>
      <c r="G4215" s="72" t="n">
        <v>119.95</v>
      </c>
      <c r="H4215" s="72" t="n">
        <v>119.95</v>
      </c>
      <c r="I4215" s="71" t="n">
        <f aca="false">IF(B4215&gt;=Settings!$B$23,1,0)</f>
        <v>0</v>
      </c>
      <c r="J4215" s="71" t="n">
        <v>1</v>
      </c>
      <c r="K4215" s="71" t="n">
        <f aca="false">F4215*I4215*J4215</f>
        <v>0</v>
      </c>
      <c r="L4215" s="71" t="n">
        <f aca="false">E4215*I4215*J4215</f>
        <v>0</v>
      </c>
      <c r="M4215" s="72" t="n">
        <f aca="false">G4215*I4215*J4215</f>
        <v>0</v>
      </c>
      <c r="N4215" s="72" t="n">
        <f aca="false">D4215*I4215*J4215</f>
        <v>-0</v>
      </c>
      <c r="O4215" s="71" t="n">
        <f aca="false">F4215*J4215</f>
        <v>1</v>
      </c>
      <c r="P4215" s="71" t="n">
        <f aca="false">E4215*J4215</f>
        <v>0</v>
      </c>
    </row>
    <row r="4216" customFormat="false" ht="15" hidden="false" customHeight="false" outlineLevel="0" collapsed="false">
      <c r="A4216" s="71" t="s">
        <v>62</v>
      </c>
      <c r="B4216" s="71" t="s">
        <v>50</v>
      </c>
      <c r="C4216" s="71" t="s">
        <v>1580</v>
      </c>
      <c r="D4216" s="72" t="n">
        <v>0</v>
      </c>
      <c r="E4216" s="71" t="n">
        <v>0</v>
      </c>
      <c r="F4216" s="71" t="n">
        <v>8</v>
      </c>
      <c r="G4216" s="72" t="n">
        <v>576.6</v>
      </c>
      <c r="H4216" s="72" t="n">
        <v>576.6</v>
      </c>
      <c r="I4216" s="71" t="n">
        <f aca="false">IF(B4216&gt;=Settings!$B$23,1,0)</f>
        <v>0</v>
      </c>
      <c r="J4216" s="71" t="n">
        <v>1</v>
      </c>
      <c r="K4216" s="71" t="n">
        <f aca="false">F4216*I4216*J4216</f>
        <v>0</v>
      </c>
      <c r="L4216" s="71" t="n">
        <f aca="false">E4216*I4216*J4216</f>
        <v>0</v>
      </c>
      <c r="M4216" s="72" t="n">
        <f aca="false">G4216*I4216*J4216</f>
        <v>0</v>
      </c>
      <c r="N4216" s="72" t="n">
        <f aca="false">D4216*I4216*J4216</f>
        <v>-0</v>
      </c>
      <c r="O4216" s="71" t="n">
        <f aca="false">F4216*J4216</f>
        <v>8</v>
      </c>
      <c r="P4216" s="71" t="n">
        <f aca="false">E4216*J4216</f>
        <v>0</v>
      </c>
    </row>
    <row r="4217" customFormat="false" ht="15" hidden="false" customHeight="false" outlineLevel="0" collapsed="false">
      <c r="A4217" s="71" t="s">
        <v>60</v>
      </c>
      <c r="B4217" s="71" t="s">
        <v>50</v>
      </c>
      <c r="C4217" s="71" t="s">
        <v>1324</v>
      </c>
      <c r="D4217" s="72" t="n">
        <v>0</v>
      </c>
      <c r="E4217" s="71" t="n">
        <v>0</v>
      </c>
      <c r="F4217" s="71" t="n">
        <v>15</v>
      </c>
      <c r="G4217" s="72" t="n">
        <v>2550.75</v>
      </c>
      <c r="H4217" s="72" t="n">
        <v>2288.24</v>
      </c>
      <c r="I4217" s="71" t="n">
        <f aca="false">IF(B4217&gt;=Settings!$B$23,1,0)</f>
        <v>0</v>
      </c>
      <c r="J4217" s="71" t="n">
        <v>1</v>
      </c>
      <c r="K4217" s="71" t="n">
        <f aca="false">F4217*I4217*J4217</f>
        <v>0</v>
      </c>
      <c r="L4217" s="71" t="n">
        <f aca="false">E4217*I4217*J4217</f>
        <v>0</v>
      </c>
      <c r="M4217" s="72" t="n">
        <f aca="false">G4217*I4217*J4217</f>
        <v>0</v>
      </c>
      <c r="N4217" s="72" t="n">
        <f aca="false">D4217*I4217*J4217</f>
        <v>-0</v>
      </c>
      <c r="O4217" s="71" t="n">
        <f aca="false">F4217*J4217</f>
        <v>15</v>
      </c>
      <c r="P4217" s="71" t="n">
        <f aca="false">E4217*J4217</f>
        <v>0</v>
      </c>
    </row>
    <row r="4218" customFormat="false" ht="15" hidden="false" customHeight="false" outlineLevel="0" collapsed="false">
      <c r="A4218" s="71" t="s">
        <v>59</v>
      </c>
      <c r="B4218" s="71" t="s">
        <v>50</v>
      </c>
      <c r="C4218" s="71" t="s">
        <v>1443</v>
      </c>
      <c r="D4218" s="72" t="n">
        <v>0</v>
      </c>
      <c r="E4218" s="71" t="n">
        <v>0</v>
      </c>
      <c r="F4218" s="71" t="n">
        <v>1</v>
      </c>
      <c r="G4218" s="72" t="n">
        <v>124.95</v>
      </c>
      <c r="H4218" s="72" t="n">
        <v>124.95</v>
      </c>
      <c r="I4218" s="71" t="n">
        <f aca="false">IF(B4218&gt;=Settings!$B$23,1,0)</f>
        <v>0</v>
      </c>
      <c r="J4218" s="71" t="n">
        <v>1</v>
      </c>
      <c r="K4218" s="71" t="n">
        <f aca="false">F4218*I4218*J4218</f>
        <v>0</v>
      </c>
      <c r="L4218" s="71" t="n">
        <f aca="false">E4218*I4218*J4218</f>
        <v>0</v>
      </c>
      <c r="M4218" s="72" t="n">
        <f aca="false">G4218*I4218*J4218</f>
        <v>0</v>
      </c>
      <c r="N4218" s="72" t="n">
        <f aca="false">D4218*I4218*J4218</f>
        <v>-0</v>
      </c>
      <c r="O4218" s="71" t="n">
        <f aca="false">F4218*J4218</f>
        <v>1</v>
      </c>
      <c r="P4218" s="71" t="n">
        <f aca="false">E4218*J4218</f>
        <v>0</v>
      </c>
    </row>
    <row r="4219" customFormat="false" ht="15" hidden="false" customHeight="false" outlineLevel="0" collapsed="false">
      <c r="A4219" s="71" t="s">
        <v>59</v>
      </c>
      <c r="B4219" s="71" t="s">
        <v>50</v>
      </c>
      <c r="C4219" s="71" t="s">
        <v>166</v>
      </c>
      <c r="D4219" s="72" t="n">
        <v>0</v>
      </c>
      <c r="E4219" s="71" t="n">
        <v>0</v>
      </c>
      <c r="F4219" s="71" t="n">
        <v>4</v>
      </c>
      <c r="G4219" s="72" t="n">
        <v>323.795</v>
      </c>
      <c r="H4219" s="72" t="n">
        <v>323.795</v>
      </c>
      <c r="I4219" s="71" t="n">
        <f aca="false">IF(B4219&gt;=Settings!$B$23,1,0)</f>
        <v>0</v>
      </c>
      <c r="J4219" s="71" t="n">
        <v>1</v>
      </c>
      <c r="K4219" s="71" t="n">
        <f aca="false">F4219*I4219*J4219</f>
        <v>0</v>
      </c>
      <c r="L4219" s="71" t="n">
        <f aca="false">E4219*I4219*J4219</f>
        <v>0</v>
      </c>
      <c r="M4219" s="72" t="n">
        <f aca="false">G4219*I4219*J4219</f>
        <v>0</v>
      </c>
      <c r="N4219" s="72" t="n">
        <f aca="false">D4219*I4219*J4219</f>
        <v>-0</v>
      </c>
      <c r="O4219" s="71" t="n">
        <f aca="false">F4219*J4219</f>
        <v>4</v>
      </c>
      <c r="P4219" s="71" t="n">
        <f aca="false">E4219*J4219</f>
        <v>0</v>
      </c>
    </row>
    <row r="4220" customFormat="false" ht="15" hidden="false" customHeight="false" outlineLevel="0" collapsed="false">
      <c r="A4220" s="71" t="s">
        <v>59</v>
      </c>
      <c r="B4220" s="71" t="s">
        <v>50</v>
      </c>
      <c r="C4220" s="71" t="s">
        <v>698</v>
      </c>
      <c r="D4220" s="72" t="n">
        <v>0</v>
      </c>
      <c r="E4220" s="71" t="n">
        <v>0</v>
      </c>
      <c r="F4220" s="71" t="n">
        <v>1</v>
      </c>
      <c r="G4220" s="72" t="n">
        <v>154.95</v>
      </c>
      <c r="H4220" s="72" t="n">
        <v>154.95</v>
      </c>
      <c r="I4220" s="71" t="n">
        <f aca="false">IF(B4220&gt;=Settings!$B$23,1,0)</f>
        <v>0</v>
      </c>
      <c r="J4220" s="71" t="n">
        <v>1</v>
      </c>
      <c r="K4220" s="71" t="n">
        <f aca="false">F4220*I4220*J4220</f>
        <v>0</v>
      </c>
      <c r="L4220" s="71" t="n">
        <f aca="false">E4220*I4220*J4220</f>
        <v>0</v>
      </c>
      <c r="M4220" s="72" t="n">
        <f aca="false">G4220*I4220*J4220</f>
        <v>0</v>
      </c>
      <c r="N4220" s="72" t="n">
        <f aca="false">D4220*I4220*J4220</f>
        <v>-0</v>
      </c>
      <c r="O4220" s="71" t="n">
        <f aca="false">F4220*J4220</f>
        <v>1</v>
      </c>
      <c r="P4220" s="71" t="n">
        <f aca="false">E4220*J4220</f>
        <v>0</v>
      </c>
    </row>
    <row r="4221" customFormat="false" ht="15" hidden="false" customHeight="false" outlineLevel="0" collapsed="false">
      <c r="A4221" s="71" t="s">
        <v>59</v>
      </c>
      <c r="B4221" s="71" t="s">
        <v>50</v>
      </c>
      <c r="C4221" s="71" t="s">
        <v>2150</v>
      </c>
      <c r="D4221" s="72" t="n">
        <v>0</v>
      </c>
      <c r="E4221" s="71" t="n">
        <v>0</v>
      </c>
      <c r="F4221" s="71" t="n">
        <v>119</v>
      </c>
      <c r="G4221" s="72" t="n">
        <v>13918.521</v>
      </c>
      <c r="H4221" s="72" t="n">
        <v>13918.521</v>
      </c>
      <c r="I4221" s="71" t="n">
        <f aca="false">IF(B4221&gt;=Settings!$B$23,1,0)</f>
        <v>0</v>
      </c>
      <c r="J4221" s="71" t="n">
        <v>1</v>
      </c>
      <c r="K4221" s="71" t="n">
        <f aca="false">F4221*I4221*J4221</f>
        <v>0</v>
      </c>
      <c r="L4221" s="71" t="n">
        <f aca="false">E4221*I4221*J4221</f>
        <v>0</v>
      </c>
      <c r="M4221" s="72" t="n">
        <f aca="false">G4221*I4221*J4221</f>
        <v>0</v>
      </c>
      <c r="N4221" s="72" t="n">
        <f aca="false">D4221*I4221*J4221</f>
        <v>-0</v>
      </c>
      <c r="O4221" s="71" t="n">
        <f aca="false">F4221*J4221</f>
        <v>119</v>
      </c>
      <c r="P4221" s="71" t="n">
        <f aca="false">E4221*J4221</f>
        <v>0</v>
      </c>
    </row>
    <row r="4222" customFormat="false" ht="15" hidden="false" customHeight="false" outlineLevel="0" collapsed="false">
      <c r="A4222" s="71" t="s">
        <v>62</v>
      </c>
      <c r="B4222" s="71" t="s">
        <v>50</v>
      </c>
      <c r="C4222" s="71" t="s">
        <v>1308</v>
      </c>
      <c r="D4222" s="72" t="n">
        <v>0</v>
      </c>
      <c r="E4222" s="71" t="n">
        <v>0</v>
      </c>
      <c r="F4222" s="71" t="n">
        <v>16</v>
      </c>
      <c r="G4222" s="72" t="n">
        <v>1288.2</v>
      </c>
      <c r="H4222" s="72" t="n">
        <v>1241.14</v>
      </c>
      <c r="I4222" s="71" t="n">
        <f aca="false">IF(B4222&gt;=Settings!$B$23,1,0)</f>
        <v>0</v>
      </c>
      <c r="J4222" s="71" t="n">
        <v>1</v>
      </c>
      <c r="K4222" s="71" t="n">
        <f aca="false">F4222*I4222*J4222</f>
        <v>0</v>
      </c>
      <c r="L4222" s="71" t="n">
        <f aca="false">E4222*I4222*J4222</f>
        <v>0</v>
      </c>
      <c r="M4222" s="72" t="n">
        <f aca="false">G4222*I4222*J4222</f>
        <v>0</v>
      </c>
      <c r="N4222" s="72" t="n">
        <f aca="false">D4222*I4222*J4222</f>
        <v>-0</v>
      </c>
      <c r="O4222" s="71" t="n">
        <f aca="false">F4222*J4222</f>
        <v>16</v>
      </c>
      <c r="P4222" s="71" t="n">
        <f aca="false">E4222*J4222</f>
        <v>0</v>
      </c>
    </row>
    <row r="4223" customFormat="false" ht="15" hidden="false" customHeight="false" outlineLevel="0" collapsed="false">
      <c r="A4223" s="71" t="s">
        <v>63</v>
      </c>
      <c r="B4223" s="71" t="s">
        <v>50</v>
      </c>
      <c r="C4223" s="71" t="s">
        <v>2264</v>
      </c>
      <c r="D4223" s="72" t="n">
        <v>0</v>
      </c>
      <c r="E4223" s="71" t="n">
        <v>0</v>
      </c>
      <c r="F4223" s="71" t="n">
        <v>1</v>
      </c>
      <c r="G4223" s="72" t="n">
        <v>54.95</v>
      </c>
      <c r="H4223" s="72" t="n">
        <v>54.95</v>
      </c>
      <c r="I4223" s="71" t="n">
        <f aca="false">IF(B4223&gt;=Settings!$B$23,1,0)</f>
        <v>0</v>
      </c>
      <c r="J4223" s="71" t="n">
        <v>1</v>
      </c>
      <c r="K4223" s="71" t="n">
        <f aca="false">F4223*I4223*J4223</f>
        <v>0</v>
      </c>
      <c r="L4223" s="71" t="n">
        <f aca="false">E4223*I4223*J4223</f>
        <v>0</v>
      </c>
      <c r="M4223" s="72" t="n">
        <f aca="false">G4223*I4223*J4223</f>
        <v>0</v>
      </c>
      <c r="N4223" s="72" t="n">
        <f aca="false">D4223*I4223*J4223</f>
        <v>-0</v>
      </c>
      <c r="O4223" s="71" t="n">
        <f aca="false">F4223*J4223</f>
        <v>1</v>
      </c>
      <c r="P4223" s="71" t="n">
        <f aca="false">E4223*J4223</f>
        <v>0</v>
      </c>
    </row>
    <row r="4224" customFormat="false" ht="15" hidden="false" customHeight="false" outlineLevel="0" collapsed="false">
      <c r="A4224" s="71" t="s">
        <v>59</v>
      </c>
      <c r="B4224" s="71" t="s">
        <v>50</v>
      </c>
      <c r="C4224" s="71" t="s">
        <v>359</v>
      </c>
      <c r="D4224" s="72" t="n">
        <v>0</v>
      </c>
      <c r="E4224" s="71" t="n">
        <v>0</v>
      </c>
      <c r="F4224" s="71" t="n">
        <v>1</v>
      </c>
      <c r="G4224" s="72" t="n">
        <v>189.95</v>
      </c>
      <c r="H4224" s="72" t="n">
        <v>189.95</v>
      </c>
      <c r="I4224" s="71" t="n">
        <f aca="false">IF(B4224&gt;=Settings!$B$23,1,0)</f>
        <v>0</v>
      </c>
      <c r="J4224" s="71" t="n">
        <v>1</v>
      </c>
      <c r="K4224" s="71" t="n">
        <f aca="false">F4224*I4224*J4224</f>
        <v>0</v>
      </c>
      <c r="L4224" s="71" t="n">
        <f aca="false">E4224*I4224*J4224</f>
        <v>0</v>
      </c>
      <c r="M4224" s="72" t="n">
        <f aca="false">G4224*I4224*J4224</f>
        <v>0</v>
      </c>
      <c r="N4224" s="72" t="n">
        <f aca="false">D4224*I4224*J4224</f>
        <v>-0</v>
      </c>
      <c r="O4224" s="71" t="n">
        <f aca="false">F4224*J4224</f>
        <v>1</v>
      </c>
      <c r="P4224" s="71" t="n">
        <f aca="false">E4224*J4224</f>
        <v>0</v>
      </c>
    </row>
    <row r="4225" customFormat="false" ht="15" hidden="false" customHeight="false" outlineLevel="0" collapsed="false">
      <c r="A4225" s="71" t="s">
        <v>60</v>
      </c>
      <c r="B4225" s="71" t="s">
        <v>50</v>
      </c>
      <c r="C4225" s="71" t="s">
        <v>1252</v>
      </c>
      <c r="D4225" s="72" t="n">
        <v>127.47</v>
      </c>
      <c r="E4225" s="71" t="n">
        <v>1</v>
      </c>
      <c r="F4225" s="71" t="n">
        <v>20</v>
      </c>
      <c r="G4225" s="72" t="n">
        <v>2624</v>
      </c>
      <c r="H4225" s="72" t="n">
        <v>2143.47</v>
      </c>
      <c r="I4225" s="71" t="n">
        <f aca="false">IF(B4225&gt;=Settings!$B$23,1,0)</f>
        <v>0</v>
      </c>
      <c r="J4225" s="71" t="n">
        <v>1</v>
      </c>
      <c r="K4225" s="71" t="n">
        <f aca="false">F4225*I4225*J4225</f>
        <v>0</v>
      </c>
      <c r="L4225" s="71" t="n">
        <f aca="false">E4225*I4225*J4225</f>
        <v>0</v>
      </c>
      <c r="M4225" s="72" t="n">
        <f aca="false">G4225*I4225*J4225</f>
        <v>0</v>
      </c>
      <c r="N4225" s="72" t="n">
        <f aca="false">D4225*I4225*J4225</f>
        <v>0</v>
      </c>
      <c r="O4225" s="71" t="n">
        <f aca="false">F4225*J4225</f>
        <v>20</v>
      </c>
      <c r="P4225" s="71" t="n">
        <f aca="false">E4225*J4225</f>
        <v>1</v>
      </c>
    </row>
    <row r="4226" customFormat="false" ht="15" hidden="false" customHeight="false" outlineLevel="0" collapsed="false">
      <c r="A4226" s="71" t="s">
        <v>59</v>
      </c>
      <c r="B4226" s="71" t="s">
        <v>50</v>
      </c>
      <c r="C4226" s="71" t="s">
        <v>1030</v>
      </c>
      <c r="D4226" s="72" t="n">
        <v>0</v>
      </c>
      <c r="E4226" s="71" t="n">
        <v>0</v>
      </c>
      <c r="F4226" s="71" t="n">
        <v>1</v>
      </c>
      <c r="G4226" s="72" t="n">
        <v>111.95</v>
      </c>
      <c r="H4226" s="72" t="n">
        <v>111.95</v>
      </c>
      <c r="I4226" s="71" t="n">
        <f aca="false">IF(B4226&gt;=Settings!$B$23,1,0)</f>
        <v>0</v>
      </c>
      <c r="J4226" s="71" t="n">
        <v>1</v>
      </c>
      <c r="K4226" s="71" t="n">
        <f aca="false">F4226*I4226*J4226</f>
        <v>0</v>
      </c>
      <c r="L4226" s="71" t="n">
        <f aca="false">E4226*I4226*J4226</f>
        <v>0</v>
      </c>
      <c r="M4226" s="72" t="n">
        <f aca="false">G4226*I4226*J4226</f>
        <v>0</v>
      </c>
      <c r="N4226" s="72" t="n">
        <f aca="false">D4226*I4226*J4226</f>
        <v>-0</v>
      </c>
      <c r="O4226" s="71" t="n">
        <f aca="false">F4226*J4226</f>
        <v>1</v>
      </c>
      <c r="P4226" s="71" t="n">
        <f aca="false">E4226*J4226</f>
        <v>0</v>
      </c>
    </row>
    <row r="4227" customFormat="false" ht="15" hidden="false" customHeight="false" outlineLevel="0" collapsed="false">
      <c r="A4227" s="71" t="s">
        <v>61</v>
      </c>
      <c r="B4227" s="71" t="s">
        <v>50</v>
      </c>
      <c r="C4227" s="71" t="s">
        <v>886</v>
      </c>
      <c r="D4227" s="72" t="n">
        <v>195.41</v>
      </c>
      <c r="E4227" s="71" t="n">
        <v>1</v>
      </c>
      <c r="F4227" s="71" t="n">
        <v>3</v>
      </c>
      <c r="G4227" s="72" t="n">
        <v>586.23</v>
      </c>
      <c r="H4227" s="72" t="n">
        <v>390.82</v>
      </c>
      <c r="I4227" s="71" t="n">
        <f aca="false">IF(B4227&gt;=Settings!$B$23,1,0)</f>
        <v>0</v>
      </c>
      <c r="J4227" s="71" t="n">
        <v>1</v>
      </c>
      <c r="K4227" s="71" t="n">
        <f aca="false">F4227*I4227*J4227</f>
        <v>0</v>
      </c>
      <c r="L4227" s="71" t="n">
        <f aca="false">E4227*I4227*J4227</f>
        <v>0</v>
      </c>
      <c r="M4227" s="72" t="n">
        <f aca="false">G4227*I4227*J4227</f>
        <v>0</v>
      </c>
      <c r="N4227" s="72" t="n">
        <f aca="false">D4227*I4227*J4227</f>
        <v>0</v>
      </c>
      <c r="O4227" s="71" t="n">
        <f aca="false">F4227*J4227</f>
        <v>3</v>
      </c>
      <c r="P4227" s="71" t="n">
        <f aca="false">E4227*J4227</f>
        <v>1</v>
      </c>
    </row>
    <row r="4228" customFormat="false" ht="15" hidden="false" customHeight="false" outlineLevel="0" collapsed="false">
      <c r="A4228" s="71" t="s">
        <v>63</v>
      </c>
      <c r="B4228" s="71" t="s">
        <v>50</v>
      </c>
      <c r="C4228" s="71" t="s">
        <v>2265</v>
      </c>
      <c r="D4228" s="72" t="n">
        <v>79.95</v>
      </c>
      <c r="E4228" s="71" t="n">
        <v>1</v>
      </c>
      <c r="F4228" s="71" t="n">
        <v>2</v>
      </c>
      <c r="G4228" s="72" t="n">
        <v>159.9</v>
      </c>
      <c r="H4228" s="72" t="n">
        <v>79.95</v>
      </c>
      <c r="I4228" s="71" t="n">
        <f aca="false">IF(B4228&gt;=Settings!$B$23,1,0)</f>
        <v>0</v>
      </c>
      <c r="J4228" s="71" t="n">
        <v>1</v>
      </c>
      <c r="K4228" s="71" t="n">
        <f aca="false">F4228*I4228*J4228</f>
        <v>0</v>
      </c>
      <c r="L4228" s="71" t="n">
        <f aca="false">E4228*I4228*J4228</f>
        <v>0</v>
      </c>
      <c r="M4228" s="72" t="n">
        <f aca="false">G4228*I4228*J4228</f>
        <v>0</v>
      </c>
      <c r="N4228" s="72" t="n">
        <f aca="false">D4228*I4228*J4228</f>
        <v>0</v>
      </c>
      <c r="O4228" s="71" t="n">
        <f aca="false">F4228*J4228</f>
        <v>2</v>
      </c>
      <c r="P4228" s="71" t="n">
        <f aca="false">E4228*J4228</f>
        <v>1</v>
      </c>
    </row>
    <row r="4229" customFormat="false" ht="15" hidden="false" customHeight="false" outlineLevel="0" collapsed="false">
      <c r="A4229" s="71" t="s">
        <v>60</v>
      </c>
      <c r="B4229" s="71" t="s">
        <v>50</v>
      </c>
      <c r="C4229" s="71" t="s">
        <v>1655</v>
      </c>
      <c r="D4229" s="72" t="n">
        <v>0</v>
      </c>
      <c r="E4229" s="71" t="n">
        <v>0</v>
      </c>
      <c r="F4229" s="71" t="n">
        <v>5</v>
      </c>
      <c r="G4229" s="72" t="n">
        <v>1049.75</v>
      </c>
      <c r="H4229" s="72" t="n">
        <v>926.04</v>
      </c>
      <c r="I4229" s="71" t="n">
        <f aca="false">IF(B4229&gt;=Settings!$B$23,1,0)</f>
        <v>0</v>
      </c>
      <c r="J4229" s="71" t="n">
        <v>1</v>
      </c>
      <c r="K4229" s="71" t="n">
        <f aca="false">F4229*I4229*J4229</f>
        <v>0</v>
      </c>
      <c r="L4229" s="71" t="n">
        <f aca="false">E4229*I4229*J4229</f>
        <v>0</v>
      </c>
      <c r="M4229" s="72" t="n">
        <f aca="false">G4229*I4229*J4229</f>
        <v>0</v>
      </c>
      <c r="N4229" s="72" t="n">
        <f aca="false">D4229*I4229*J4229</f>
        <v>-0</v>
      </c>
      <c r="O4229" s="71" t="n">
        <f aca="false">F4229*J4229</f>
        <v>5</v>
      </c>
      <c r="P4229" s="71" t="n">
        <f aca="false">E4229*J4229</f>
        <v>0</v>
      </c>
    </row>
    <row r="4230" customFormat="false" ht="15" hidden="false" customHeight="false" outlineLevel="0" collapsed="false">
      <c r="A4230" s="71" t="s">
        <v>61</v>
      </c>
      <c r="B4230" s="71" t="s">
        <v>50</v>
      </c>
      <c r="C4230" s="71" t="s">
        <v>976</v>
      </c>
      <c r="D4230" s="72" t="n">
        <v>0</v>
      </c>
      <c r="E4230" s="71" t="n">
        <v>0</v>
      </c>
      <c r="F4230" s="71" t="n">
        <v>4</v>
      </c>
      <c r="G4230" s="72" t="n">
        <v>345.28</v>
      </c>
      <c r="H4230" s="72" t="n">
        <v>345.28</v>
      </c>
      <c r="I4230" s="71" t="n">
        <f aca="false">IF(B4230&gt;=Settings!$B$23,1,0)</f>
        <v>0</v>
      </c>
      <c r="J4230" s="71" t="n">
        <v>1</v>
      </c>
      <c r="K4230" s="71" t="n">
        <f aca="false">F4230*I4230*J4230</f>
        <v>0</v>
      </c>
      <c r="L4230" s="71" t="n">
        <f aca="false">E4230*I4230*J4230</f>
        <v>0</v>
      </c>
      <c r="M4230" s="72" t="n">
        <f aca="false">G4230*I4230*J4230</f>
        <v>0</v>
      </c>
      <c r="N4230" s="72" t="n">
        <f aca="false">D4230*I4230*J4230</f>
        <v>-0</v>
      </c>
      <c r="O4230" s="71" t="n">
        <f aca="false">F4230*J4230</f>
        <v>4</v>
      </c>
      <c r="P4230" s="71" t="n">
        <f aca="false">E4230*J4230</f>
        <v>0</v>
      </c>
    </row>
    <row r="4231" customFormat="false" ht="15" hidden="false" customHeight="false" outlineLevel="0" collapsed="false">
      <c r="A4231" s="71" t="s">
        <v>59</v>
      </c>
      <c r="B4231" s="71" t="s">
        <v>50</v>
      </c>
      <c r="C4231" s="71" t="s">
        <v>2168</v>
      </c>
      <c r="D4231" s="72" t="n">
        <v>0</v>
      </c>
      <c r="E4231" s="71" t="n">
        <v>0</v>
      </c>
      <c r="F4231" s="71" t="n">
        <v>42</v>
      </c>
      <c r="G4231" s="72" t="n">
        <v>4038.477</v>
      </c>
      <c r="H4231" s="72" t="n">
        <v>4038.477</v>
      </c>
      <c r="I4231" s="71" t="n">
        <f aca="false">IF(B4231&gt;=Settings!$B$23,1,0)</f>
        <v>0</v>
      </c>
      <c r="J4231" s="71" t="n">
        <v>1</v>
      </c>
      <c r="K4231" s="71" t="n">
        <f aca="false">F4231*I4231*J4231</f>
        <v>0</v>
      </c>
      <c r="L4231" s="71" t="n">
        <f aca="false">E4231*I4231*J4231</f>
        <v>0</v>
      </c>
      <c r="M4231" s="72" t="n">
        <f aca="false">G4231*I4231*J4231</f>
        <v>0</v>
      </c>
      <c r="N4231" s="72" t="n">
        <f aca="false">D4231*I4231*J4231</f>
        <v>-0</v>
      </c>
      <c r="O4231" s="71" t="n">
        <f aca="false">F4231*J4231</f>
        <v>42</v>
      </c>
      <c r="P4231" s="71" t="n">
        <f aca="false">E4231*J4231</f>
        <v>0</v>
      </c>
    </row>
    <row r="4232" customFormat="false" ht="15" hidden="false" customHeight="false" outlineLevel="0" collapsed="false">
      <c r="A4232" s="71" t="s">
        <v>60</v>
      </c>
      <c r="B4232" s="71" t="s">
        <v>50</v>
      </c>
      <c r="C4232" s="71" t="s">
        <v>393</v>
      </c>
      <c r="D4232" s="72" t="n">
        <v>86.66</v>
      </c>
      <c r="E4232" s="71" t="n">
        <v>11</v>
      </c>
      <c r="F4232" s="71" t="n">
        <v>224</v>
      </c>
      <c r="G4232" s="72" t="n">
        <v>944.8</v>
      </c>
      <c r="H4232" s="72" t="n">
        <v>751.6</v>
      </c>
      <c r="I4232" s="71" t="n">
        <f aca="false">IF(B4232&gt;=Settings!$B$23,1,0)</f>
        <v>0</v>
      </c>
      <c r="J4232" s="71" t="n">
        <v>1</v>
      </c>
      <c r="K4232" s="71" t="n">
        <f aca="false">F4232*I4232*J4232</f>
        <v>0</v>
      </c>
      <c r="L4232" s="71" t="n">
        <f aca="false">E4232*I4232*J4232</f>
        <v>0</v>
      </c>
      <c r="M4232" s="72" t="n">
        <f aca="false">G4232*I4232*J4232</f>
        <v>0</v>
      </c>
      <c r="N4232" s="72" t="n">
        <f aca="false">D4232*I4232*J4232</f>
        <v>0</v>
      </c>
      <c r="O4232" s="71" t="n">
        <f aca="false">F4232*J4232</f>
        <v>224</v>
      </c>
      <c r="P4232" s="71" t="n">
        <f aca="false">E4232*J4232</f>
        <v>11</v>
      </c>
    </row>
    <row r="4233" customFormat="false" ht="15" hidden="false" customHeight="false" outlineLevel="0" collapsed="false">
      <c r="A4233" s="71" t="s">
        <v>59</v>
      </c>
      <c r="B4233" s="71" t="s">
        <v>50</v>
      </c>
      <c r="C4233" s="71" t="s">
        <v>595</v>
      </c>
      <c r="D4233" s="72" t="n">
        <v>0</v>
      </c>
      <c r="E4233" s="71" t="n">
        <v>0</v>
      </c>
      <c r="F4233" s="71" t="n">
        <v>152</v>
      </c>
      <c r="G4233" s="72" t="n">
        <v>4312.662</v>
      </c>
      <c r="H4233" s="72" t="n">
        <v>4312.662</v>
      </c>
      <c r="I4233" s="71" t="n">
        <f aca="false">IF(B4233&gt;=Settings!$B$23,1,0)</f>
        <v>0</v>
      </c>
      <c r="J4233" s="71" t="n">
        <v>1</v>
      </c>
      <c r="K4233" s="71" t="n">
        <f aca="false">F4233*I4233*J4233</f>
        <v>0</v>
      </c>
      <c r="L4233" s="71" t="n">
        <f aca="false">E4233*I4233*J4233</f>
        <v>0</v>
      </c>
      <c r="M4233" s="72" t="n">
        <f aca="false">G4233*I4233*J4233</f>
        <v>0</v>
      </c>
      <c r="N4233" s="72" t="n">
        <f aca="false">D4233*I4233*J4233</f>
        <v>-0</v>
      </c>
      <c r="O4233" s="71" t="n">
        <f aca="false">F4233*J4233</f>
        <v>152</v>
      </c>
      <c r="P4233" s="71" t="n">
        <f aca="false">E4233*J4233</f>
        <v>0</v>
      </c>
    </row>
    <row r="4234" customFormat="false" ht="15" hidden="false" customHeight="false" outlineLevel="0" collapsed="false">
      <c r="A4234" s="71" t="s">
        <v>61</v>
      </c>
      <c r="B4234" s="71" t="s">
        <v>50</v>
      </c>
      <c r="C4234" s="71" t="s">
        <v>882</v>
      </c>
      <c r="D4234" s="72" t="n">
        <v>0</v>
      </c>
      <c r="E4234" s="71" t="n">
        <v>0</v>
      </c>
      <c r="F4234" s="71" t="n">
        <v>2</v>
      </c>
      <c r="G4234" s="72" t="n">
        <v>279.82</v>
      </c>
      <c r="H4234" s="72" t="n">
        <v>279.82</v>
      </c>
      <c r="I4234" s="71" t="n">
        <f aca="false">IF(B4234&gt;=Settings!$B$23,1,0)</f>
        <v>0</v>
      </c>
      <c r="J4234" s="71" t="n">
        <v>1</v>
      </c>
      <c r="K4234" s="71" t="n">
        <f aca="false">F4234*I4234*J4234</f>
        <v>0</v>
      </c>
      <c r="L4234" s="71" t="n">
        <f aca="false">E4234*I4234*J4234</f>
        <v>0</v>
      </c>
      <c r="M4234" s="72" t="n">
        <f aca="false">G4234*I4234*J4234</f>
        <v>0</v>
      </c>
      <c r="N4234" s="72" t="n">
        <f aca="false">D4234*I4234*J4234</f>
        <v>-0</v>
      </c>
      <c r="O4234" s="71" t="n">
        <f aca="false">F4234*J4234</f>
        <v>2</v>
      </c>
      <c r="P4234" s="71" t="n">
        <f aca="false">E4234*J4234</f>
        <v>0</v>
      </c>
    </row>
    <row r="4235" customFormat="false" ht="15" hidden="false" customHeight="false" outlineLevel="0" collapsed="false">
      <c r="A4235" s="71" t="s">
        <v>59</v>
      </c>
      <c r="B4235" s="71" t="s">
        <v>50</v>
      </c>
      <c r="C4235" s="71" t="s">
        <v>2142</v>
      </c>
      <c r="D4235" s="72" t="n">
        <v>0</v>
      </c>
      <c r="E4235" s="71" t="n">
        <v>0</v>
      </c>
      <c r="F4235" s="71" t="n">
        <v>43</v>
      </c>
      <c r="G4235" s="72" t="n">
        <v>3975.85</v>
      </c>
      <c r="H4235" s="72" t="n">
        <v>3975.85</v>
      </c>
      <c r="I4235" s="71" t="n">
        <f aca="false">IF(B4235&gt;=Settings!$B$23,1,0)</f>
        <v>0</v>
      </c>
      <c r="J4235" s="71" t="n">
        <v>1</v>
      </c>
      <c r="K4235" s="71" t="n">
        <f aca="false">F4235*I4235*J4235</f>
        <v>0</v>
      </c>
      <c r="L4235" s="71" t="n">
        <f aca="false">E4235*I4235*J4235</f>
        <v>0</v>
      </c>
      <c r="M4235" s="72" t="n">
        <f aca="false">G4235*I4235*J4235</f>
        <v>0</v>
      </c>
      <c r="N4235" s="72" t="n">
        <f aca="false">D4235*I4235*J4235</f>
        <v>-0</v>
      </c>
      <c r="O4235" s="71" t="n">
        <f aca="false">F4235*J4235</f>
        <v>43</v>
      </c>
      <c r="P4235" s="71" t="n">
        <f aca="false">E4235*J4235</f>
        <v>0</v>
      </c>
    </row>
    <row r="4236" customFormat="false" ht="15" hidden="false" customHeight="false" outlineLevel="0" collapsed="false">
      <c r="A4236" s="71" t="s">
        <v>59</v>
      </c>
      <c r="B4236" s="71" t="s">
        <v>50</v>
      </c>
      <c r="C4236" s="71" t="s">
        <v>948</v>
      </c>
      <c r="D4236" s="72" t="n">
        <v>0</v>
      </c>
      <c r="E4236" s="71" t="n">
        <v>0</v>
      </c>
      <c r="F4236" s="71" t="n">
        <v>1</v>
      </c>
      <c r="G4236" s="72" t="n">
        <v>149.95</v>
      </c>
      <c r="H4236" s="72" t="n">
        <v>149.95</v>
      </c>
      <c r="I4236" s="71" t="n">
        <f aca="false">IF(B4236&gt;=Settings!$B$23,1,0)</f>
        <v>0</v>
      </c>
      <c r="J4236" s="71" t="n">
        <v>1</v>
      </c>
      <c r="K4236" s="71" t="n">
        <f aca="false">F4236*I4236*J4236</f>
        <v>0</v>
      </c>
      <c r="L4236" s="71" t="n">
        <f aca="false">E4236*I4236*J4236</f>
        <v>0</v>
      </c>
      <c r="M4236" s="72" t="n">
        <f aca="false">G4236*I4236*J4236</f>
        <v>0</v>
      </c>
      <c r="N4236" s="72" t="n">
        <f aca="false">D4236*I4236*J4236</f>
        <v>-0</v>
      </c>
      <c r="O4236" s="71" t="n">
        <f aca="false">F4236*J4236</f>
        <v>1</v>
      </c>
      <c r="P4236" s="71" t="n">
        <f aca="false">E4236*J4236</f>
        <v>0</v>
      </c>
    </row>
    <row r="4237" customFormat="false" ht="15" hidden="false" customHeight="false" outlineLevel="0" collapsed="false">
      <c r="A4237" s="71" t="s">
        <v>59</v>
      </c>
      <c r="B4237" s="71" t="s">
        <v>50</v>
      </c>
      <c r="C4237" s="71" t="s">
        <v>949</v>
      </c>
      <c r="D4237" s="72" t="n">
        <v>0</v>
      </c>
      <c r="E4237" s="71" t="n">
        <v>0</v>
      </c>
      <c r="F4237" s="71" t="n">
        <v>4</v>
      </c>
      <c r="G4237" s="72" t="n">
        <v>579.8</v>
      </c>
      <c r="H4237" s="72" t="n">
        <v>579.8</v>
      </c>
      <c r="I4237" s="71" t="n">
        <f aca="false">IF(B4237&gt;=Settings!$B$23,1,0)</f>
        <v>0</v>
      </c>
      <c r="J4237" s="71" t="n">
        <v>1</v>
      </c>
      <c r="K4237" s="71" t="n">
        <f aca="false">F4237*I4237*J4237</f>
        <v>0</v>
      </c>
      <c r="L4237" s="71" t="n">
        <f aca="false">E4237*I4237*J4237</f>
        <v>0</v>
      </c>
      <c r="M4237" s="72" t="n">
        <f aca="false">G4237*I4237*J4237</f>
        <v>0</v>
      </c>
      <c r="N4237" s="72" t="n">
        <f aca="false">D4237*I4237*J4237</f>
        <v>-0</v>
      </c>
      <c r="O4237" s="71" t="n">
        <f aca="false">F4237*J4237</f>
        <v>4</v>
      </c>
      <c r="P4237" s="71" t="n">
        <f aca="false">E4237*J4237</f>
        <v>0</v>
      </c>
    </row>
    <row r="4238" customFormat="false" ht="15" hidden="false" customHeight="false" outlineLevel="0" collapsed="false">
      <c r="A4238" s="71" t="s">
        <v>62</v>
      </c>
      <c r="B4238" s="71" t="s">
        <v>50</v>
      </c>
      <c r="C4238" s="71" t="s">
        <v>1322</v>
      </c>
      <c r="D4238" s="72" t="n">
        <v>98.95</v>
      </c>
      <c r="E4238" s="71" t="n">
        <v>1</v>
      </c>
      <c r="F4238" s="71" t="n">
        <v>11</v>
      </c>
      <c r="G4238" s="72" t="n">
        <v>1104.45</v>
      </c>
      <c r="H4238" s="72" t="n">
        <v>974.62</v>
      </c>
      <c r="I4238" s="71" t="n">
        <f aca="false">IF(B4238&gt;=Settings!$B$23,1,0)</f>
        <v>0</v>
      </c>
      <c r="J4238" s="71" t="n">
        <v>1</v>
      </c>
      <c r="K4238" s="71" t="n">
        <f aca="false">F4238*I4238*J4238</f>
        <v>0</v>
      </c>
      <c r="L4238" s="71" t="n">
        <f aca="false">E4238*I4238*J4238</f>
        <v>0</v>
      </c>
      <c r="M4238" s="72" t="n">
        <f aca="false">G4238*I4238*J4238</f>
        <v>0</v>
      </c>
      <c r="N4238" s="72" t="n">
        <f aca="false">D4238*I4238*J4238</f>
        <v>0</v>
      </c>
      <c r="O4238" s="71" t="n">
        <f aca="false">F4238*J4238</f>
        <v>11</v>
      </c>
      <c r="P4238" s="71" t="n">
        <f aca="false">E4238*J4238</f>
        <v>1</v>
      </c>
    </row>
    <row r="4239" customFormat="false" ht="15" hidden="false" customHeight="false" outlineLevel="0" collapsed="false">
      <c r="A4239" s="71" t="s">
        <v>63</v>
      </c>
      <c r="B4239" s="71" t="s">
        <v>50</v>
      </c>
      <c r="C4239" s="71" t="s">
        <v>1154</v>
      </c>
      <c r="D4239" s="72" t="n">
        <v>0</v>
      </c>
      <c r="E4239" s="71" t="n">
        <v>0</v>
      </c>
      <c r="F4239" s="71" t="n">
        <v>0</v>
      </c>
      <c r="G4239" s="72" t="n">
        <v>0</v>
      </c>
      <c r="H4239" s="72" t="n">
        <v>0</v>
      </c>
      <c r="I4239" s="71" t="n">
        <f aca="false">IF(B4239&gt;=Settings!$B$23,1,0)</f>
        <v>0</v>
      </c>
      <c r="J4239" s="71" t="n">
        <v>0</v>
      </c>
      <c r="K4239" s="71" t="n">
        <f aca="false">F4239*I4239*J4239</f>
        <v>0</v>
      </c>
      <c r="L4239" s="71" t="n">
        <f aca="false">E4239*I4239*J4239</f>
        <v>0</v>
      </c>
      <c r="M4239" s="72" t="n">
        <f aca="false">G4239*I4239*J4239</f>
        <v>0</v>
      </c>
      <c r="N4239" s="72" t="n">
        <f aca="false">D4239*I4239*J4239</f>
        <v>-0</v>
      </c>
      <c r="O4239" s="71" t="n">
        <f aca="false">F4239*J4239</f>
        <v>0</v>
      </c>
      <c r="P4239" s="71" t="n">
        <f aca="false">E4239*J4239</f>
        <v>0</v>
      </c>
    </row>
    <row r="4240" customFormat="false" ht="15" hidden="false" customHeight="false" outlineLevel="0" collapsed="false">
      <c r="A4240" s="71" t="s">
        <v>59</v>
      </c>
      <c r="B4240" s="71" t="s">
        <v>50</v>
      </c>
      <c r="C4240" s="71" t="s">
        <v>164</v>
      </c>
      <c r="D4240" s="72" t="n">
        <v>0</v>
      </c>
      <c r="E4240" s="71" t="n">
        <v>0</v>
      </c>
      <c r="F4240" s="71" t="n">
        <v>256</v>
      </c>
      <c r="G4240" s="72" t="n">
        <v>21549.356</v>
      </c>
      <c r="H4240" s="72" t="n">
        <v>21549.356</v>
      </c>
      <c r="I4240" s="71" t="n">
        <f aca="false">IF(B4240&gt;=Settings!$B$23,1,0)</f>
        <v>0</v>
      </c>
      <c r="J4240" s="71" t="n">
        <v>1</v>
      </c>
      <c r="K4240" s="71" t="n">
        <f aca="false">F4240*I4240*J4240</f>
        <v>0</v>
      </c>
      <c r="L4240" s="71" t="n">
        <f aca="false">E4240*I4240*J4240</f>
        <v>0</v>
      </c>
      <c r="M4240" s="72" t="n">
        <f aca="false">G4240*I4240*J4240</f>
        <v>0</v>
      </c>
      <c r="N4240" s="72" t="n">
        <f aca="false">D4240*I4240*J4240</f>
        <v>-0</v>
      </c>
      <c r="O4240" s="71" t="n">
        <f aca="false">F4240*J4240</f>
        <v>256</v>
      </c>
      <c r="P4240" s="71" t="n">
        <f aca="false">E4240*J4240</f>
        <v>0</v>
      </c>
    </row>
    <row r="4241" customFormat="false" ht="15" hidden="false" customHeight="false" outlineLevel="0" collapsed="false">
      <c r="A4241" s="71" t="s">
        <v>61</v>
      </c>
      <c r="B4241" s="71" t="s">
        <v>50</v>
      </c>
      <c r="C4241" s="71" t="s">
        <v>2148</v>
      </c>
      <c r="D4241" s="72" t="n">
        <v>0</v>
      </c>
      <c r="E4241" s="71" t="n">
        <v>0</v>
      </c>
      <c r="F4241" s="71" t="n">
        <v>1</v>
      </c>
      <c r="G4241" s="72" t="n">
        <v>129.05</v>
      </c>
      <c r="H4241" s="72" t="n">
        <v>129.05</v>
      </c>
      <c r="I4241" s="71" t="n">
        <f aca="false">IF(B4241&gt;=Settings!$B$23,1,0)</f>
        <v>0</v>
      </c>
      <c r="J4241" s="71" t="n">
        <v>1</v>
      </c>
      <c r="K4241" s="71" t="n">
        <f aca="false">F4241*I4241*J4241</f>
        <v>0</v>
      </c>
      <c r="L4241" s="71" t="n">
        <f aca="false">E4241*I4241*J4241</f>
        <v>0</v>
      </c>
      <c r="M4241" s="72" t="n">
        <f aca="false">G4241*I4241*J4241</f>
        <v>0</v>
      </c>
      <c r="N4241" s="72" t="n">
        <f aca="false">D4241*I4241*J4241</f>
        <v>-0</v>
      </c>
      <c r="O4241" s="71" t="n">
        <f aca="false">F4241*J4241</f>
        <v>1</v>
      </c>
      <c r="P4241" s="71" t="n">
        <f aca="false">E4241*J4241</f>
        <v>0</v>
      </c>
    </row>
    <row r="4242" customFormat="false" ht="15" hidden="false" customHeight="false" outlineLevel="0" collapsed="false">
      <c r="A4242" s="71" t="s">
        <v>60</v>
      </c>
      <c r="B4242" s="71" t="s">
        <v>50</v>
      </c>
      <c r="C4242" s="71" t="s">
        <v>1372</v>
      </c>
      <c r="D4242" s="72" t="n">
        <v>179.9</v>
      </c>
      <c r="E4242" s="71" t="n">
        <v>2</v>
      </c>
      <c r="F4242" s="71" t="n">
        <v>30</v>
      </c>
      <c r="G4242" s="72" t="n">
        <v>2803.5</v>
      </c>
      <c r="H4242" s="72" t="n">
        <v>2307.31</v>
      </c>
      <c r="I4242" s="71" t="n">
        <f aca="false">IF(B4242&gt;=Settings!$B$23,1,0)</f>
        <v>0</v>
      </c>
      <c r="J4242" s="71" t="n">
        <v>1</v>
      </c>
      <c r="K4242" s="71" t="n">
        <f aca="false">F4242*I4242*J4242</f>
        <v>0</v>
      </c>
      <c r="L4242" s="71" t="n">
        <f aca="false">E4242*I4242*J4242</f>
        <v>0</v>
      </c>
      <c r="M4242" s="72" t="n">
        <f aca="false">G4242*I4242*J4242</f>
        <v>0</v>
      </c>
      <c r="N4242" s="72" t="n">
        <f aca="false">D4242*I4242*J4242</f>
        <v>0</v>
      </c>
      <c r="O4242" s="71" t="n">
        <f aca="false">F4242*J4242</f>
        <v>30</v>
      </c>
      <c r="P4242" s="71" t="n">
        <f aca="false">E4242*J4242</f>
        <v>2</v>
      </c>
    </row>
    <row r="4243" customFormat="false" ht="15" hidden="false" customHeight="false" outlineLevel="0" collapsed="false">
      <c r="A4243" s="71" t="s">
        <v>61</v>
      </c>
      <c r="B4243" s="71" t="s">
        <v>50</v>
      </c>
      <c r="C4243" s="71" t="s">
        <v>631</v>
      </c>
      <c r="D4243" s="72" t="n">
        <v>0</v>
      </c>
      <c r="E4243" s="71" t="n">
        <v>0</v>
      </c>
      <c r="F4243" s="71" t="n">
        <v>6</v>
      </c>
      <c r="G4243" s="72" t="n">
        <v>288.83</v>
      </c>
      <c r="H4243" s="72" t="n">
        <v>281.62</v>
      </c>
      <c r="I4243" s="71" t="n">
        <f aca="false">IF(B4243&gt;=Settings!$B$23,1,0)</f>
        <v>0</v>
      </c>
      <c r="J4243" s="71" t="n">
        <v>1</v>
      </c>
      <c r="K4243" s="71" t="n">
        <f aca="false">F4243*I4243*J4243</f>
        <v>0</v>
      </c>
      <c r="L4243" s="71" t="n">
        <f aca="false">E4243*I4243*J4243</f>
        <v>0</v>
      </c>
      <c r="M4243" s="72" t="n">
        <f aca="false">G4243*I4243*J4243</f>
        <v>0</v>
      </c>
      <c r="N4243" s="72" t="n">
        <f aca="false">D4243*I4243*J4243</f>
        <v>-0</v>
      </c>
      <c r="O4243" s="71" t="n">
        <f aca="false">F4243*J4243</f>
        <v>6</v>
      </c>
      <c r="P4243" s="71" t="n">
        <f aca="false">E4243*J4243</f>
        <v>0</v>
      </c>
    </row>
    <row r="4244" customFormat="false" ht="15" hidden="false" customHeight="false" outlineLevel="0" collapsed="false">
      <c r="A4244" s="71" t="s">
        <v>63</v>
      </c>
      <c r="B4244" s="71" t="s">
        <v>50</v>
      </c>
      <c r="C4244" s="71" t="s">
        <v>2266</v>
      </c>
      <c r="D4244" s="72" t="n">
        <v>0</v>
      </c>
      <c r="E4244" s="71" t="n">
        <v>0</v>
      </c>
      <c r="F4244" s="71" t="n">
        <v>11</v>
      </c>
      <c r="G4244" s="72" t="n">
        <v>934.45</v>
      </c>
      <c r="H4244" s="72" t="n">
        <v>934.45</v>
      </c>
      <c r="I4244" s="71" t="n">
        <f aca="false">IF(B4244&gt;=Settings!$B$23,1,0)</f>
        <v>0</v>
      </c>
      <c r="J4244" s="71" t="n">
        <v>1</v>
      </c>
      <c r="K4244" s="71" t="n">
        <f aca="false">F4244*I4244*J4244</f>
        <v>0</v>
      </c>
      <c r="L4244" s="71" t="n">
        <f aca="false">E4244*I4244*J4244</f>
        <v>0</v>
      </c>
      <c r="M4244" s="72" t="n">
        <f aca="false">G4244*I4244*J4244</f>
        <v>0</v>
      </c>
      <c r="N4244" s="72" t="n">
        <f aca="false">D4244*I4244*J4244</f>
        <v>-0</v>
      </c>
      <c r="O4244" s="71" t="n">
        <f aca="false">F4244*J4244</f>
        <v>11</v>
      </c>
      <c r="P4244" s="71" t="n">
        <f aca="false">E4244*J4244</f>
        <v>0</v>
      </c>
    </row>
    <row r="4245" customFormat="false" ht="15" hidden="false" customHeight="false" outlineLevel="0" collapsed="false">
      <c r="A4245" s="71" t="s">
        <v>59</v>
      </c>
      <c r="B4245" s="71" t="s">
        <v>50</v>
      </c>
      <c r="C4245" s="71" t="s">
        <v>1132</v>
      </c>
      <c r="D4245" s="72" t="n">
        <v>0</v>
      </c>
      <c r="E4245" s="71" t="n">
        <v>0</v>
      </c>
      <c r="F4245" s="71" t="n">
        <v>1</v>
      </c>
      <c r="G4245" s="72" t="n">
        <v>139.95</v>
      </c>
      <c r="H4245" s="72" t="n">
        <v>139.95</v>
      </c>
      <c r="I4245" s="71" t="n">
        <f aca="false">IF(B4245&gt;=Settings!$B$23,1,0)</f>
        <v>0</v>
      </c>
      <c r="J4245" s="71" t="n">
        <v>1</v>
      </c>
      <c r="K4245" s="71" t="n">
        <f aca="false">F4245*I4245*J4245</f>
        <v>0</v>
      </c>
      <c r="L4245" s="71" t="n">
        <f aca="false">E4245*I4245*J4245</f>
        <v>0</v>
      </c>
      <c r="M4245" s="72" t="n">
        <f aca="false">G4245*I4245*J4245</f>
        <v>0</v>
      </c>
      <c r="N4245" s="72" t="n">
        <f aca="false">D4245*I4245*J4245</f>
        <v>-0</v>
      </c>
      <c r="O4245" s="71" t="n">
        <f aca="false">F4245*J4245</f>
        <v>1</v>
      </c>
      <c r="P4245" s="71" t="n">
        <f aca="false">E4245*J4245</f>
        <v>0</v>
      </c>
    </row>
    <row r="4246" customFormat="false" ht="15" hidden="false" customHeight="false" outlineLevel="0" collapsed="false">
      <c r="A4246" s="71" t="s">
        <v>59</v>
      </c>
      <c r="B4246" s="71" t="s">
        <v>50</v>
      </c>
      <c r="C4246" s="71" t="s">
        <v>1131</v>
      </c>
      <c r="D4246" s="72" t="n">
        <v>0</v>
      </c>
      <c r="E4246" s="71" t="n">
        <v>0</v>
      </c>
      <c r="F4246" s="71" t="n">
        <v>41</v>
      </c>
      <c r="G4246" s="72" t="n">
        <v>3375.06</v>
      </c>
      <c r="H4246" s="72" t="n">
        <v>3375.06</v>
      </c>
      <c r="I4246" s="71" t="n">
        <f aca="false">IF(B4246&gt;=Settings!$B$23,1,0)</f>
        <v>0</v>
      </c>
      <c r="J4246" s="71" t="n">
        <v>1</v>
      </c>
      <c r="K4246" s="71" t="n">
        <f aca="false">F4246*I4246*J4246</f>
        <v>0</v>
      </c>
      <c r="L4246" s="71" t="n">
        <f aca="false">E4246*I4246*J4246</f>
        <v>0</v>
      </c>
      <c r="M4246" s="72" t="n">
        <f aca="false">G4246*I4246*J4246</f>
        <v>0</v>
      </c>
      <c r="N4246" s="72" t="n">
        <f aca="false">D4246*I4246*J4246</f>
        <v>-0</v>
      </c>
      <c r="O4246" s="71" t="n">
        <f aca="false">F4246*J4246</f>
        <v>41</v>
      </c>
      <c r="P4246" s="71" t="n">
        <f aca="false">E4246*J4246</f>
        <v>0</v>
      </c>
    </row>
    <row r="4247" customFormat="false" ht="15" hidden="false" customHeight="false" outlineLevel="0" collapsed="false">
      <c r="A4247" s="71" t="s">
        <v>59</v>
      </c>
      <c r="B4247" s="71" t="s">
        <v>50</v>
      </c>
      <c r="C4247" s="71" t="s">
        <v>1133</v>
      </c>
      <c r="D4247" s="72" t="n">
        <v>0</v>
      </c>
      <c r="E4247" s="71" t="n">
        <v>0</v>
      </c>
      <c r="F4247" s="71" t="n">
        <v>7</v>
      </c>
      <c r="G4247" s="72" t="n">
        <v>627.65</v>
      </c>
      <c r="H4247" s="72" t="n">
        <v>627.65</v>
      </c>
      <c r="I4247" s="71" t="n">
        <f aca="false">IF(B4247&gt;=Settings!$B$23,1,0)</f>
        <v>0</v>
      </c>
      <c r="J4247" s="71" t="n">
        <v>1</v>
      </c>
      <c r="K4247" s="71" t="n">
        <f aca="false">F4247*I4247*J4247</f>
        <v>0</v>
      </c>
      <c r="L4247" s="71" t="n">
        <f aca="false">E4247*I4247*J4247</f>
        <v>0</v>
      </c>
      <c r="M4247" s="72" t="n">
        <f aca="false">G4247*I4247*J4247</f>
        <v>0</v>
      </c>
      <c r="N4247" s="72" t="n">
        <f aca="false">D4247*I4247*J4247</f>
        <v>-0</v>
      </c>
      <c r="O4247" s="71" t="n">
        <f aca="false">F4247*J4247</f>
        <v>7</v>
      </c>
      <c r="P4247" s="71" t="n">
        <f aca="false">E4247*J4247</f>
        <v>0</v>
      </c>
    </row>
    <row r="4248" customFormat="false" ht="15" hidden="false" customHeight="false" outlineLevel="0" collapsed="false">
      <c r="A4248" s="71" t="s">
        <v>62</v>
      </c>
      <c r="B4248" s="71" t="s">
        <v>50</v>
      </c>
      <c r="C4248" s="71" t="s">
        <v>1131</v>
      </c>
      <c r="D4248" s="72" t="n">
        <v>0</v>
      </c>
      <c r="E4248" s="71" t="n">
        <v>0</v>
      </c>
      <c r="F4248" s="71" t="n">
        <v>2</v>
      </c>
      <c r="G4248" s="72" t="n">
        <v>182.71</v>
      </c>
      <c r="H4248" s="72" t="n">
        <v>182.71</v>
      </c>
      <c r="I4248" s="71" t="n">
        <f aca="false">IF(B4248&gt;=Settings!$B$23,1,0)</f>
        <v>0</v>
      </c>
      <c r="J4248" s="71" t="n">
        <v>1</v>
      </c>
      <c r="K4248" s="71" t="n">
        <f aca="false">F4248*I4248*J4248</f>
        <v>0</v>
      </c>
      <c r="L4248" s="71" t="n">
        <f aca="false">E4248*I4248*J4248</f>
        <v>0</v>
      </c>
      <c r="M4248" s="72" t="n">
        <f aca="false">G4248*I4248*J4248</f>
        <v>0</v>
      </c>
      <c r="N4248" s="72" t="n">
        <f aca="false">D4248*I4248*J4248</f>
        <v>-0</v>
      </c>
      <c r="O4248" s="71" t="n">
        <f aca="false">F4248*J4248</f>
        <v>2</v>
      </c>
      <c r="P4248" s="71" t="n">
        <f aca="false">E4248*J4248</f>
        <v>0</v>
      </c>
    </row>
    <row r="4249" customFormat="false" ht="15" hidden="false" customHeight="false" outlineLevel="0" collapsed="false">
      <c r="A4249" s="71" t="s">
        <v>59</v>
      </c>
      <c r="B4249" s="71" t="s">
        <v>50</v>
      </c>
      <c r="C4249" s="71" t="s">
        <v>649</v>
      </c>
      <c r="D4249" s="72" t="n">
        <v>0</v>
      </c>
      <c r="E4249" s="71" t="n">
        <v>0</v>
      </c>
      <c r="F4249" s="71" t="n">
        <v>3</v>
      </c>
      <c r="G4249" s="72" t="n">
        <v>599.85</v>
      </c>
      <c r="H4249" s="72" t="n">
        <v>599.85</v>
      </c>
      <c r="I4249" s="71" t="n">
        <f aca="false">IF(B4249&gt;=Settings!$B$23,1,0)</f>
        <v>0</v>
      </c>
      <c r="J4249" s="71" t="n">
        <v>1</v>
      </c>
      <c r="K4249" s="71" t="n">
        <f aca="false">F4249*I4249*J4249</f>
        <v>0</v>
      </c>
      <c r="L4249" s="71" t="n">
        <f aca="false">E4249*I4249*J4249</f>
        <v>0</v>
      </c>
      <c r="M4249" s="72" t="n">
        <f aca="false">G4249*I4249*J4249</f>
        <v>0</v>
      </c>
      <c r="N4249" s="72" t="n">
        <f aca="false">D4249*I4249*J4249</f>
        <v>-0</v>
      </c>
      <c r="O4249" s="71" t="n">
        <f aca="false">F4249*J4249</f>
        <v>3</v>
      </c>
      <c r="P4249" s="71" t="n">
        <f aca="false">E4249*J4249</f>
        <v>0</v>
      </c>
    </row>
    <row r="4250" customFormat="false" ht="15" hidden="false" customHeight="false" outlineLevel="0" collapsed="false">
      <c r="A4250" s="71" t="s">
        <v>59</v>
      </c>
      <c r="B4250" s="71" t="s">
        <v>50</v>
      </c>
      <c r="C4250" s="71" t="s">
        <v>123</v>
      </c>
      <c r="D4250" s="72" t="n">
        <v>0</v>
      </c>
      <c r="E4250" s="71" t="n">
        <v>0</v>
      </c>
      <c r="F4250" s="71" t="n">
        <v>13</v>
      </c>
      <c r="G4250" s="72" t="n">
        <v>1315.89</v>
      </c>
      <c r="H4250" s="72" t="n">
        <v>1315.89</v>
      </c>
      <c r="I4250" s="71" t="n">
        <f aca="false">IF(B4250&gt;=Settings!$B$23,1,0)</f>
        <v>0</v>
      </c>
      <c r="J4250" s="71" t="n">
        <v>1</v>
      </c>
      <c r="K4250" s="71" t="n">
        <f aca="false">F4250*I4250*J4250</f>
        <v>0</v>
      </c>
      <c r="L4250" s="71" t="n">
        <f aca="false">E4250*I4250*J4250</f>
        <v>0</v>
      </c>
      <c r="M4250" s="72" t="n">
        <f aca="false">G4250*I4250*J4250</f>
        <v>0</v>
      </c>
      <c r="N4250" s="72" t="n">
        <f aca="false">D4250*I4250*J4250</f>
        <v>-0</v>
      </c>
      <c r="O4250" s="71" t="n">
        <f aca="false">F4250*J4250</f>
        <v>13</v>
      </c>
      <c r="P4250" s="71" t="n">
        <f aca="false">E4250*J4250</f>
        <v>0</v>
      </c>
    </row>
    <row r="4251" customFormat="false" ht="15" hidden="false" customHeight="false" outlineLevel="0" collapsed="false">
      <c r="A4251" s="71" t="s">
        <v>60</v>
      </c>
      <c r="B4251" s="71" t="s">
        <v>50</v>
      </c>
      <c r="C4251" s="71" t="s">
        <v>970</v>
      </c>
      <c r="D4251" s="72" t="n">
        <v>0</v>
      </c>
      <c r="E4251" s="71" t="n">
        <v>0</v>
      </c>
      <c r="F4251" s="71" t="n">
        <v>5</v>
      </c>
      <c r="G4251" s="72" t="n">
        <v>819.75</v>
      </c>
      <c r="H4251" s="72" t="n">
        <v>722.29</v>
      </c>
      <c r="I4251" s="71" t="n">
        <f aca="false">IF(B4251&gt;=Settings!$B$23,1,0)</f>
        <v>0</v>
      </c>
      <c r="J4251" s="71" t="n">
        <v>1</v>
      </c>
      <c r="K4251" s="71" t="n">
        <f aca="false">F4251*I4251*J4251</f>
        <v>0</v>
      </c>
      <c r="L4251" s="71" t="n">
        <f aca="false">E4251*I4251*J4251</f>
        <v>0</v>
      </c>
      <c r="M4251" s="72" t="n">
        <f aca="false">G4251*I4251*J4251</f>
        <v>0</v>
      </c>
      <c r="N4251" s="72" t="n">
        <f aca="false">D4251*I4251*J4251</f>
        <v>-0</v>
      </c>
      <c r="O4251" s="71" t="n">
        <f aca="false">F4251*J4251</f>
        <v>5</v>
      </c>
      <c r="P4251" s="71" t="n">
        <f aca="false">E4251*J4251</f>
        <v>0</v>
      </c>
    </row>
    <row r="4252" customFormat="false" ht="15" hidden="false" customHeight="false" outlineLevel="0" collapsed="false">
      <c r="A4252" s="71" t="s">
        <v>60</v>
      </c>
      <c r="B4252" s="71" t="s">
        <v>50</v>
      </c>
      <c r="C4252" s="71" t="s">
        <v>1126</v>
      </c>
      <c r="D4252" s="72" t="n">
        <v>364.06</v>
      </c>
      <c r="E4252" s="71" t="n">
        <v>3</v>
      </c>
      <c r="F4252" s="71" t="n">
        <v>130</v>
      </c>
      <c r="G4252" s="72" t="n">
        <v>15108.5</v>
      </c>
      <c r="H4252" s="72" t="n">
        <v>12945.39</v>
      </c>
      <c r="I4252" s="71" t="n">
        <f aca="false">IF(B4252&gt;=Settings!$B$23,1,0)</f>
        <v>0</v>
      </c>
      <c r="J4252" s="71" t="n">
        <v>1</v>
      </c>
      <c r="K4252" s="71" t="n">
        <f aca="false">F4252*I4252*J4252</f>
        <v>0</v>
      </c>
      <c r="L4252" s="71" t="n">
        <f aca="false">E4252*I4252*J4252</f>
        <v>0</v>
      </c>
      <c r="M4252" s="72" t="n">
        <f aca="false">G4252*I4252*J4252</f>
        <v>0</v>
      </c>
      <c r="N4252" s="72" t="n">
        <f aca="false">D4252*I4252*J4252</f>
        <v>0</v>
      </c>
      <c r="O4252" s="71" t="n">
        <f aca="false">F4252*J4252</f>
        <v>130</v>
      </c>
      <c r="P4252" s="71" t="n">
        <f aca="false">E4252*J4252</f>
        <v>3</v>
      </c>
    </row>
    <row r="4253" customFormat="false" ht="15" hidden="false" customHeight="false" outlineLevel="0" collapsed="false">
      <c r="A4253" s="71" t="s">
        <v>59</v>
      </c>
      <c r="B4253" s="71" t="s">
        <v>50</v>
      </c>
      <c r="C4253" s="71" t="s">
        <v>611</v>
      </c>
      <c r="D4253" s="72" t="n">
        <v>0</v>
      </c>
      <c r="E4253" s="71" t="n">
        <v>0</v>
      </c>
      <c r="F4253" s="71" t="n">
        <v>2</v>
      </c>
      <c r="G4253" s="72" t="n">
        <v>69.9</v>
      </c>
      <c r="H4253" s="72" t="n">
        <v>69.9</v>
      </c>
      <c r="I4253" s="71" t="n">
        <f aca="false">IF(B4253&gt;=Settings!$B$23,1,0)</f>
        <v>0</v>
      </c>
      <c r="J4253" s="71" t="n">
        <v>1</v>
      </c>
      <c r="K4253" s="71" t="n">
        <f aca="false">F4253*I4253*J4253</f>
        <v>0</v>
      </c>
      <c r="L4253" s="71" t="n">
        <f aca="false">E4253*I4253*J4253</f>
        <v>0</v>
      </c>
      <c r="M4253" s="72" t="n">
        <f aca="false">G4253*I4253*J4253</f>
        <v>0</v>
      </c>
      <c r="N4253" s="72" t="n">
        <f aca="false">D4253*I4253*J4253</f>
        <v>-0</v>
      </c>
      <c r="O4253" s="71" t="n">
        <f aca="false">F4253*J4253</f>
        <v>2</v>
      </c>
      <c r="P4253" s="71" t="n">
        <f aca="false">E4253*J4253</f>
        <v>0</v>
      </c>
    </row>
    <row r="4254" customFormat="false" ht="15" hidden="false" customHeight="false" outlineLevel="0" collapsed="false">
      <c r="A4254" s="71" t="s">
        <v>63</v>
      </c>
      <c r="B4254" s="71" t="s">
        <v>50</v>
      </c>
      <c r="C4254" s="71" t="s">
        <v>2267</v>
      </c>
      <c r="D4254" s="72" t="n">
        <v>0</v>
      </c>
      <c r="E4254" s="71" t="n">
        <v>0</v>
      </c>
      <c r="F4254" s="71" t="n">
        <v>7</v>
      </c>
      <c r="G4254" s="72" t="n">
        <v>804.65</v>
      </c>
      <c r="H4254" s="72" t="n">
        <v>787.41</v>
      </c>
      <c r="I4254" s="71" t="n">
        <f aca="false">IF(B4254&gt;=Settings!$B$23,1,0)</f>
        <v>0</v>
      </c>
      <c r="J4254" s="71" t="n">
        <v>1</v>
      </c>
      <c r="K4254" s="71" t="n">
        <f aca="false">F4254*I4254*J4254</f>
        <v>0</v>
      </c>
      <c r="L4254" s="71" t="n">
        <f aca="false">E4254*I4254*J4254</f>
        <v>0</v>
      </c>
      <c r="M4254" s="72" t="n">
        <f aca="false">G4254*I4254*J4254</f>
        <v>0</v>
      </c>
      <c r="N4254" s="72" t="n">
        <f aca="false">D4254*I4254*J4254</f>
        <v>-0</v>
      </c>
      <c r="O4254" s="71" t="n">
        <f aca="false">F4254*J4254</f>
        <v>7</v>
      </c>
      <c r="P4254" s="71" t="n">
        <f aca="false">E4254*J4254</f>
        <v>0</v>
      </c>
    </row>
    <row r="4255" customFormat="false" ht="15" hidden="false" customHeight="false" outlineLevel="0" collapsed="false">
      <c r="A4255" s="71" t="s">
        <v>61</v>
      </c>
      <c r="B4255" s="71" t="s">
        <v>50</v>
      </c>
      <c r="C4255" s="71" t="s">
        <v>932</v>
      </c>
      <c r="D4255" s="72" t="n">
        <v>0</v>
      </c>
      <c r="E4255" s="71" t="n">
        <v>0</v>
      </c>
      <c r="F4255" s="71" t="n">
        <v>1</v>
      </c>
      <c r="G4255" s="72" t="n">
        <v>227.23</v>
      </c>
      <c r="H4255" s="72" t="n">
        <v>227.23</v>
      </c>
      <c r="I4255" s="71" t="n">
        <f aca="false">IF(B4255&gt;=Settings!$B$23,1,0)</f>
        <v>0</v>
      </c>
      <c r="J4255" s="71" t="n">
        <v>1</v>
      </c>
      <c r="K4255" s="71" t="n">
        <f aca="false">F4255*I4255*J4255</f>
        <v>0</v>
      </c>
      <c r="L4255" s="71" t="n">
        <f aca="false">E4255*I4255*J4255</f>
        <v>0</v>
      </c>
      <c r="M4255" s="72" t="n">
        <f aca="false">G4255*I4255*J4255</f>
        <v>0</v>
      </c>
      <c r="N4255" s="72" t="n">
        <f aca="false">D4255*I4255*J4255</f>
        <v>-0</v>
      </c>
      <c r="O4255" s="71" t="n">
        <f aca="false">F4255*J4255</f>
        <v>1</v>
      </c>
      <c r="P4255" s="71" t="n">
        <f aca="false">E4255*J4255</f>
        <v>0</v>
      </c>
    </row>
    <row r="4256" customFormat="false" ht="15" hidden="false" customHeight="false" outlineLevel="0" collapsed="false">
      <c r="A4256" s="71" t="s">
        <v>59</v>
      </c>
      <c r="B4256" s="71" t="s">
        <v>50</v>
      </c>
      <c r="C4256" s="71" t="s">
        <v>2268</v>
      </c>
      <c r="D4256" s="72" t="n">
        <v>0</v>
      </c>
      <c r="E4256" s="71" t="n">
        <v>0</v>
      </c>
      <c r="F4256" s="71" t="n">
        <v>2</v>
      </c>
      <c r="G4256" s="72" t="n">
        <v>444.9</v>
      </c>
      <c r="H4256" s="72" t="n">
        <v>444.9</v>
      </c>
      <c r="I4256" s="71" t="n">
        <f aca="false">IF(B4256&gt;=Settings!$B$23,1,0)</f>
        <v>0</v>
      </c>
      <c r="J4256" s="71" t="n">
        <v>1</v>
      </c>
      <c r="K4256" s="71" t="n">
        <f aca="false">F4256*I4256*J4256</f>
        <v>0</v>
      </c>
      <c r="L4256" s="71" t="n">
        <f aca="false">E4256*I4256*J4256</f>
        <v>0</v>
      </c>
      <c r="M4256" s="72" t="n">
        <f aca="false">G4256*I4256*J4256</f>
        <v>0</v>
      </c>
      <c r="N4256" s="72" t="n">
        <f aca="false">D4256*I4256*J4256</f>
        <v>-0</v>
      </c>
      <c r="O4256" s="71" t="n">
        <f aca="false">F4256*J4256</f>
        <v>2</v>
      </c>
      <c r="P4256" s="71" t="n">
        <f aca="false">E4256*J4256</f>
        <v>0</v>
      </c>
    </row>
    <row r="4257" customFormat="false" ht="15" hidden="false" customHeight="false" outlineLevel="0" collapsed="false">
      <c r="A4257" s="71" t="s">
        <v>61</v>
      </c>
      <c r="B4257" s="71" t="s">
        <v>50</v>
      </c>
      <c r="C4257" s="71" t="s">
        <v>1046</v>
      </c>
      <c r="D4257" s="72" t="n">
        <v>0</v>
      </c>
      <c r="E4257" s="71" t="n">
        <v>0</v>
      </c>
      <c r="F4257" s="71" t="n">
        <v>1</v>
      </c>
      <c r="G4257" s="72" t="n">
        <v>118.14</v>
      </c>
      <c r="H4257" s="72" t="n">
        <v>118.14</v>
      </c>
      <c r="I4257" s="71" t="n">
        <f aca="false">IF(B4257&gt;=Settings!$B$23,1,0)</f>
        <v>0</v>
      </c>
      <c r="J4257" s="71" t="n">
        <v>1</v>
      </c>
      <c r="K4257" s="71" t="n">
        <f aca="false">F4257*I4257*J4257</f>
        <v>0</v>
      </c>
      <c r="L4257" s="71" t="n">
        <f aca="false">E4257*I4257*J4257</f>
        <v>0</v>
      </c>
      <c r="M4257" s="72" t="n">
        <f aca="false">G4257*I4257*J4257</f>
        <v>0</v>
      </c>
      <c r="N4257" s="72" t="n">
        <f aca="false">D4257*I4257*J4257</f>
        <v>-0</v>
      </c>
      <c r="O4257" s="71" t="n">
        <f aca="false">F4257*J4257</f>
        <v>1</v>
      </c>
      <c r="P4257" s="71" t="n">
        <f aca="false">E4257*J4257</f>
        <v>0</v>
      </c>
    </row>
    <row r="4258" customFormat="false" ht="15" hidden="false" customHeight="false" outlineLevel="0" collapsed="false">
      <c r="A4258" s="71" t="s">
        <v>62</v>
      </c>
      <c r="B4258" s="71" t="s">
        <v>50</v>
      </c>
      <c r="C4258" s="71" t="s">
        <v>2071</v>
      </c>
      <c r="D4258" s="72" t="n">
        <v>115.95</v>
      </c>
      <c r="E4258" s="71" t="n">
        <v>1</v>
      </c>
      <c r="F4258" s="71" t="n">
        <v>20</v>
      </c>
      <c r="G4258" s="72" t="n">
        <v>2289</v>
      </c>
      <c r="H4258" s="72" t="n">
        <v>2052.82</v>
      </c>
      <c r="I4258" s="71" t="n">
        <f aca="false">IF(B4258&gt;=Settings!$B$23,1,0)</f>
        <v>0</v>
      </c>
      <c r="J4258" s="71" t="n">
        <v>1</v>
      </c>
      <c r="K4258" s="71" t="n">
        <f aca="false">F4258*I4258*J4258</f>
        <v>0</v>
      </c>
      <c r="L4258" s="71" t="n">
        <f aca="false">E4258*I4258*J4258</f>
        <v>0</v>
      </c>
      <c r="M4258" s="72" t="n">
        <f aca="false">G4258*I4258*J4258</f>
        <v>0</v>
      </c>
      <c r="N4258" s="72" t="n">
        <f aca="false">D4258*I4258*J4258</f>
        <v>0</v>
      </c>
      <c r="O4258" s="71" t="n">
        <f aca="false">F4258*J4258</f>
        <v>20</v>
      </c>
      <c r="P4258" s="71" t="n">
        <f aca="false">E4258*J4258</f>
        <v>1</v>
      </c>
    </row>
    <row r="4259" customFormat="false" ht="15" hidden="false" customHeight="false" outlineLevel="0" collapsed="false">
      <c r="A4259" s="71" t="s">
        <v>59</v>
      </c>
      <c r="B4259" s="71" t="s">
        <v>50</v>
      </c>
      <c r="C4259" s="71" t="s">
        <v>1095</v>
      </c>
      <c r="D4259" s="72" t="n">
        <v>0</v>
      </c>
      <c r="E4259" s="71" t="n">
        <v>0</v>
      </c>
      <c r="F4259" s="71" t="n">
        <v>1</v>
      </c>
      <c r="G4259" s="72" t="n">
        <v>99.95</v>
      </c>
      <c r="H4259" s="72" t="n">
        <v>99.95</v>
      </c>
      <c r="I4259" s="71" t="n">
        <f aca="false">IF(B4259&gt;=Settings!$B$23,1,0)</f>
        <v>0</v>
      </c>
      <c r="J4259" s="71" t="n">
        <v>1</v>
      </c>
      <c r="K4259" s="71" t="n">
        <f aca="false">F4259*I4259*J4259</f>
        <v>0</v>
      </c>
      <c r="L4259" s="71" t="n">
        <f aca="false">E4259*I4259*J4259</f>
        <v>0</v>
      </c>
      <c r="M4259" s="72" t="n">
        <f aca="false">G4259*I4259*J4259</f>
        <v>0</v>
      </c>
      <c r="N4259" s="72" t="n">
        <f aca="false">D4259*I4259*J4259</f>
        <v>-0</v>
      </c>
      <c r="O4259" s="71" t="n">
        <f aca="false">F4259*J4259</f>
        <v>1</v>
      </c>
      <c r="P4259" s="71" t="n">
        <f aca="false">E4259*J4259</f>
        <v>0</v>
      </c>
    </row>
    <row r="4260" customFormat="false" ht="15" hidden="false" customHeight="false" outlineLevel="0" collapsed="false">
      <c r="A4260" s="71" t="s">
        <v>59</v>
      </c>
      <c r="B4260" s="71" t="s">
        <v>50</v>
      </c>
      <c r="C4260" s="71" t="s">
        <v>2269</v>
      </c>
      <c r="D4260" s="72" t="n">
        <v>0</v>
      </c>
      <c r="E4260" s="71" t="n">
        <v>0</v>
      </c>
      <c r="F4260" s="71" t="n">
        <v>4</v>
      </c>
      <c r="G4260" s="72" t="n">
        <v>549.8</v>
      </c>
      <c r="H4260" s="72" t="n">
        <v>549.8</v>
      </c>
      <c r="I4260" s="71" t="n">
        <f aca="false">IF(B4260&gt;=Settings!$B$23,1,0)</f>
        <v>0</v>
      </c>
      <c r="J4260" s="71" t="n">
        <v>1</v>
      </c>
      <c r="K4260" s="71" t="n">
        <f aca="false">F4260*I4260*J4260</f>
        <v>0</v>
      </c>
      <c r="L4260" s="71" t="n">
        <f aca="false">E4260*I4260*J4260</f>
        <v>0</v>
      </c>
      <c r="M4260" s="72" t="n">
        <f aca="false">G4260*I4260*J4260</f>
        <v>0</v>
      </c>
      <c r="N4260" s="72" t="n">
        <f aca="false">D4260*I4260*J4260</f>
        <v>-0</v>
      </c>
      <c r="O4260" s="71" t="n">
        <f aca="false">F4260*J4260</f>
        <v>4</v>
      </c>
      <c r="P4260" s="71" t="n">
        <f aca="false">E4260*J4260</f>
        <v>0</v>
      </c>
    </row>
    <row r="4261" customFormat="false" ht="15" hidden="false" customHeight="false" outlineLevel="0" collapsed="false">
      <c r="A4261" s="71" t="s">
        <v>60</v>
      </c>
      <c r="B4261" s="71" t="s">
        <v>50</v>
      </c>
      <c r="C4261" s="71" t="s">
        <v>1747</v>
      </c>
      <c r="D4261" s="72" t="n">
        <v>0</v>
      </c>
      <c r="E4261" s="71" t="n">
        <v>0</v>
      </c>
      <c r="F4261" s="71" t="n">
        <v>4</v>
      </c>
      <c r="G4261" s="72" t="n">
        <v>809.8</v>
      </c>
      <c r="H4261" s="72" t="n">
        <v>782.81</v>
      </c>
      <c r="I4261" s="71" t="n">
        <f aca="false">IF(B4261&gt;=Settings!$B$23,1,0)</f>
        <v>0</v>
      </c>
      <c r="J4261" s="71" t="n">
        <v>1</v>
      </c>
      <c r="K4261" s="71" t="n">
        <f aca="false">F4261*I4261*J4261</f>
        <v>0</v>
      </c>
      <c r="L4261" s="71" t="n">
        <f aca="false">E4261*I4261*J4261</f>
        <v>0</v>
      </c>
      <c r="M4261" s="72" t="n">
        <f aca="false">G4261*I4261*J4261</f>
        <v>0</v>
      </c>
      <c r="N4261" s="72" t="n">
        <f aca="false">D4261*I4261*J4261</f>
        <v>-0</v>
      </c>
      <c r="O4261" s="71" t="n">
        <f aca="false">F4261*J4261</f>
        <v>4</v>
      </c>
      <c r="P4261" s="71" t="n">
        <f aca="false">E4261*J4261</f>
        <v>0</v>
      </c>
    </row>
    <row r="4262" customFormat="false" ht="15" hidden="false" customHeight="false" outlineLevel="0" collapsed="false">
      <c r="A4262" s="71" t="s">
        <v>59</v>
      </c>
      <c r="B4262" s="71" t="s">
        <v>50</v>
      </c>
      <c r="C4262" s="71" t="s">
        <v>1258</v>
      </c>
      <c r="D4262" s="72" t="n">
        <v>0</v>
      </c>
      <c r="E4262" s="71" t="n">
        <v>0</v>
      </c>
      <c r="F4262" s="71" t="n">
        <v>1</v>
      </c>
      <c r="G4262" s="72" t="n">
        <v>89.95</v>
      </c>
      <c r="H4262" s="72" t="n">
        <v>89.95</v>
      </c>
      <c r="I4262" s="71" t="n">
        <f aca="false">IF(B4262&gt;=Settings!$B$23,1,0)</f>
        <v>0</v>
      </c>
      <c r="J4262" s="71" t="n">
        <v>1</v>
      </c>
      <c r="K4262" s="71" t="n">
        <f aca="false">F4262*I4262*J4262</f>
        <v>0</v>
      </c>
      <c r="L4262" s="71" t="n">
        <f aca="false">E4262*I4262*J4262</f>
        <v>0</v>
      </c>
      <c r="M4262" s="72" t="n">
        <f aca="false">G4262*I4262*J4262</f>
        <v>0</v>
      </c>
      <c r="N4262" s="72" t="n">
        <f aca="false">D4262*I4262*J4262</f>
        <v>-0</v>
      </c>
      <c r="O4262" s="71" t="n">
        <f aca="false">F4262*J4262</f>
        <v>1</v>
      </c>
      <c r="P4262" s="71" t="n">
        <f aca="false">E4262*J4262</f>
        <v>0</v>
      </c>
    </row>
    <row r="4263" customFormat="false" ht="15" hidden="false" customHeight="false" outlineLevel="0" collapsed="false">
      <c r="A4263" s="71" t="s">
        <v>63</v>
      </c>
      <c r="B4263" s="71" t="s">
        <v>50</v>
      </c>
      <c r="C4263" s="71" t="s">
        <v>2270</v>
      </c>
      <c r="D4263" s="72" t="n">
        <v>0</v>
      </c>
      <c r="E4263" s="71" t="n">
        <v>0</v>
      </c>
      <c r="F4263" s="71" t="n">
        <v>1</v>
      </c>
      <c r="G4263" s="72" t="n">
        <v>59.95</v>
      </c>
      <c r="H4263" s="72" t="n">
        <v>59.95</v>
      </c>
      <c r="I4263" s="71" t="n">
        <f aca="false">IF(B4263&gt;=Settings!$B$23,1,0)</f>
        <v>0</v>
      </c>
      <c r="J4263" s="71" t="n">
        <v>1</v>
      </c>
      <c r="K4263" s="71" t="n">
        <f aca="false">F4263*I4263*J4263</f>
        <v>0</v>
      </c>
      <c r="L4263" s="71" t="n">
        <f aca="false">E4263*I4263*J4263</f>
        <v>0</v>
      </c>
      <c r="M4263" s="72" t="n">
        <f aca="false">G4263*I4263*J4263</f>
        <v>0</v>
      </c>
      <c r="N4263" s="72" t="n">
        <f aca="false">D4263*I4263*J4263</f>
        <v>-0</v>
      </c>
      <c r="O4263" s="71" t="n">
        <f aca="false">F4263*J4263</f>
        <v>1</v>
      </c>
      <c r="P4263" s="71" t="n">
        <f aca="false">E4263*J4263</f>
        <v>0</v>
      </c>
    </row>
    <row r="4264" customFormat="false" ht="15" hidden="false" customHeight="false" outlineLevel="0" collapsed="false">
      <c r="A4264" s="71" t="s">
        <v>63</v>
      </c>
      <c r="B4264" s="71" t="s">
        <v>50</v>
      </c>
      <c r="C4264" s="71" t="s">
        <v>2271</v>
      </c>
      <c r="D4264" s="72" t="n">
        <v>0</v>
      </c>
      <c r="E4264" s="71" t="n">
        <v>0</v>
      </c>
      <c r="F4264" s="71" t="n">
        <v>1</v>
      </c>
      <c r="G4264" s="72" t="n">
        <v>54.95</v>
      </c>
      <c r="H4264" s="72" t="n">
        <v>54.95</v>
      </c>
      <c r="I4264" s="71" t="n">
        <f aca="false">IF(B4264&gt;=Settings!$B$23,1,0)</f>
        <v>0</v>
      </c>
      <c r="J4264" s="71" t="n">
        <v>1</v>
      </c>
      <c r="K4264" s="71" t="n">
        <f aca="false">F4264*I4264*J4264</f>
        <v>0</v>
      </c>
      <c r="L4264" s="71" t="n">
        <f aca="false">E4264*I4264*J4264</f>
        <v>0</v>
      </c>
      <c r="M4264" s="72" t="n">
        <f aca="false">G4264*I4264*J4264</f>
        <v>0</v>
      </c>
      <c r="N4264" s="72" t="n">
        <f aca="false">D4264*I4264*J4264</f>
        <v>-0</v>
      </c>
      <c r="O4264" s="71" t="n">
        <f aca="false">F4264*J4264</f>
        <v>1</v>
      </c>
      <c r="P4264" s="71" t="n">
        <f aca="false">E4264*J4264</f>
        <v>0</v>
      </c>
    </row>
    <row r="4265" customFormat="false" ht="15" hidden="false" customHeight="false" outlineLevel="0" collapsed="false">
      <c r="A4265" s="71" t="s">
        <v>63</v>
      </c>
      <c r="B4265" s="71" t="s">
        <v>50</v>
      </c>
      <c r="C4265" s="71" t="s">
        <v>2272</v>
      </c>
      <c r="D4265" s="72" t="n">
        <v>0</v>
      </c>
      <c r="E4265" s="71" t="n">
        <v>0</v>
      </c>
      <c r="F4265" s="71" t="n">
        <v>1</v>
      </c>
      <c r="G4265" s="72" t="n">
        <v>194.95</v>
      </c>
      <c r="H4265" s="72" t="n">
        <v>194.95</v>
      </c>
      <c r="I4265" s="71" t="n">
        <f aca="false">IF(B4265&gt;=Settings!$B$23,1,0)</f>
        <v>0</v>
      </c>
      <c r="J4265" s="71" t="n">
        <v>1</v>
      </c>
      <c r="K4265" s="71" t="n">
        <f aca="false">F4265*I4265*J4265</f>
        <v>0</v>
      </c>
      <c r="L4265" s="71" t="n">
        <f aca="false">E4265*I4265*J4265</f>
        <v>0</v>
      </c>
      <c r="M4265" s="72" t="n">
        <f aca="false">G4265*I4265*J4265</f>
        <v>0</v>
      </c>
      <c r="N4265" s="72" t="n">
        <f aca="false">D4265*I4265*J4265</f>
        <v>-0</v>
      </c>
      <c r="O4265" s="71" t="n">
        <f aca="false">F4265*J4265</f>
        <v>1</v>
      </c>
      <c r="P4265" s="71" t="n">
        <f aca="false">E4265*J4265</f>
        <v>0</v>
      </c>
    </row>
    <row r="4266" customFormat="false" ht="15" hidden="false" customHeight="false" outlineLevel="0" collapsed="false">
      <c r="A4266" s="71" t="s">
        <v>60</v>
      </c>
      <c r="B4266" s="71" t="s">
        <v>50</v>
      </c>
      <c r="C4266" s="71" t="s">
        <v>1255</v>
      </c>
      <c r="D4266" s="72" t="n">
        <v>0</v>
      </c>
      <c r="E4266" s="71" t="n">
        <v>0</v>
      </c>
      <c r="F4266" s="71" t="n">
        <v>19</v>
      </c>
      <c r="G4266" s="72" t="n">
        <v>2089.05</v>
      </c>
      <c r="H4266" s="72" t="n">
        <v>1858.19</v>
      </c>
      <c r="I4266" s="71" t="n">
        <f aca="false">IF(B4266&gt;=Settings!$B$23,1,0)</f>
        <v>0</v>
      </c>
      <c r="J4266" s="71" t="n">
        <v>1</v>
      </c>
      <c r="K4266" s="71" t="n">
        <f aca="false">F4266*I4266*J4266</f>
        <v>0</v>
      </c>
      <c r="L4266" s="71" t="n">
        <f aca="false">E4266*I4266*J4266</f>
        <v>0</v>
      </c>
      <c r="M4266" s="72" t="n">
        <f aca="false">G4266*I4266*J4266</f>
        <v>0</v>
      </c>
      <c r="N4266" s="72" t="n">
        <f aca="false">D4266*I4266*J4266</f>
        <v>-0</v>
      </c>
      <c r="O4266" s="71" t="n">
        <f aca="false">F4266*J4266</f>
        <v>19</v>
      </c>
      <c r="P4266" s="71" t="n">
        <f aca="false">E4266*J4266</f>
        <v>0</v>
      </c>
    </row>
    <row r="4267" customFormat="false" ht="15" hidden="false" customHeight="false" outlineLevel="0" collapsed="false">
      <c r="A4267" s="71" t="s">
        <v>59</v>
      </c>
      <c r="B4267" s="71" t="s">
        <v>50</v>
      </c>
      <c r="C4267" s="71" t="s">
        <v>572</v>
      </c>
      <c r="D4267" s="72" t="n">
        <v>0</v>
      </c>
      <c r="E4267" s="71" t="n">
        <v>0</v>
      </c>
      <c r="F4267" s="71" t="n">
        <v>1</v>
      </c>
      <c r="G4267" s="72" t="n">
        <v>74.95</v>
      </c>
      <c r="H4267" s="72" t="n">
        <v>74.95</v>
      </c>
      <c r="I4267" s="71" t="n">
        <f aca="false">IF(B4267&gt;=Settings!$B$23,1,0)</f>
        <v>0</v>
      </c>
      <c r="J4267" s="71" t="n">
        <v>1</v>
      </c>
      <c r="K4267" s="71" t="n">
        <f aca="false">F4267*I4267*J4267</f>
        <v>0</v>
      </c>
      <c r="L4267" s="71" t="n">
        <f aca="false">E4267*I4267*J4267</f>
        <v>0</v>
      </c>
      <c r="M4267" s="72" t="n">
        <f aca="false">G4267*I4267*J4267</f>
        <v>0</v>
      </c>
      <c r="N4267" s="72" t="n">
        <f aca="false">D4267*I4267*J4267</f>
        <v>-0</v>
      </c>
      <c r="O4267" s="71" t="n">
        <f aca="false">F4267*J4267</f>
        <v>1</v>
      </c>
      <c r="P4267" s="71" t="n">
        <f aca="false">E4267*J4267</f>
        <v>0</v>
      </c>
    </row>
    <row r="4268" customFormat="false" ht="15" hidden="false" customHeight="false" outlineLevel="0" collapsed="false">
      <c r="A4268" s="71" t="s">
        <v>59</v>
      </c>
      <c r="B4268" s="71" t="s">
        <v>50</v>
      </c>
      <c r="C4268" s="71" t="s">
        <v>577</v>
      </c>
      <c r="D4268" s="72" t="n">
        <v>0</v>
      </c>
      <c r="E4268" s="71" t="n">
        <v>0</v>
      </c>
      <c r="F4268" s="71" t="n">
        <v>1</v>
      </c>
      <c r="G4268" s="72" t="n">
        <v>194.95</v>
      </c>
      <c r="H4268" s="72" t="n">
        <v>194.95</v>
      </c>
      <c r="I4268" s="71" t="n">
        <f aca="false">IF(B4268&gt;=Settings!$B$23,1,0)</f>
        <v>0</v>
      </c>
      <c r="J4268" s="71" t="n">
        <v>1</v>
      </c>
      <c r="K4268" s="71" t="n">
        <f aca="false">F4268*I4268*J4268</f>
        <v>0</v>
      </c>
      <c r="L4268" s="71" t="n">
        <f aca="false">E4268*I4268*J4268</f>
        <v>0</v>
      </c>
      <c r="M4268" s="72" t="n">
        <f aca="false">G4268*I4268*J4268</f>
        <v>0</v>
      </c>
      <c r="N4268" s="72" t="n">
        <f aca="false">D4268*I4268*J4268</f>
        <v>-0</v>
      </c>
      <c r="O4268" s="71" t="n">
        <f aca="false">F4268*J4268</f>
        <v>1</v>
      </c>
      <c r="P4268" s="71" t="n">
        <f aca="false">E4268*J4268</f>
        <v>0</v>
      </c>
    </row>
    <row r="4269" customFormat="false" ht="15" hidden="false" customHeight="false" outlineLevel="0" collapsed="false">
      <c r="A4269" s="71" t="s">
        <v>61</v>
      </c>
      <c r="B4269" s="71" t="s">
        <v>50</v>
      </c>
      <c r="C4269" s="71" t="s">
        <v>1083</v>
      </c>
      <c r="D4269" s="72" t="n">
        <v>0</v>
      </c>
      <c r="E4269" s="71" t="n">
        <v>0</v>
      </c>
      <c r="F4269" s="71" t="n">
        <v>6</v>
      </c>
      <c r="G4269" s="72" t="n">
        <v>405.82</v>
      </c>
      <c r="H4269" s="72" t="n">
        <v>405.82</v>
      </c>
      <c r="I4269" s="71" t="n">
        <f aca="false">IF(B4269&gt;=Settings!$B$23,1,0)</f>
        <v>0</v>
      </c>
      <c r="J4269" s="71" t="n">
        <v>1</v>
      </c>
      <c r="K4269" s="71" t="n">
        <f aca="false">F4269*I4269*J4269</f>
        <v>0</v>
      </c>
      <c r="L4269" s="71" t="n">
        <f aca="false">E4269*I4269*J4269</f>
        <v>0</v>
      </c>
      <c r="M4269" s="72" t="n">
        <f aca="false">G4269*I4269*J4269</f>
        <v>0</v>
      </c>
      <c r="N4269" s="72" t="n">
        <f aca="false">D4269*I4269*J4269</f>
        <v>-0</v>
      </c>
      <c r="O4269" s="71" t="n">
        <f aca="false">F4269*J4269</f>
        <v>6</v>
      </c>
      <c r="P4269" s="71" t="n">
        <f aca="false">E4269*J4269</f>
        <v>0</v>
      </c>
    </row>
    <row r="4270" customFormat="false" ht="15" hidden="false" customHeight="false" outlineLevel="0" collapsed="false">
      <c r="A4270" s="71" t="s">
        <v>59</v>
      </c>
      <c r="B4270" s="71" t="s">
        <v>50</v>
      </c>
      <c r="C4270" s="71" t="s">
        <v>1176</v>
      </c>
      <c r="D4270" s="72" t="n">
        <v>0</v>
      </c>
      <c r="E4270" s="71" t="n">
        <v>0</v>
      </c>
      <c r="F4270" s="71" t="n">
        <v>5</v>
      </c>
      <c r="G4270" s="72" t="n">
        <v>424.75</v>
      </c>
      <c r="H4270" s="72" t="n">
        <v>424.75</v>
      </c>
      <c r="I4270" s="71" t="n">
        <f aca="false">IF(B4270&gt;=Settings!$B$23,1,0)</f>
        <v>0</v>
      </c>
      <c r="J4270" s="71" t="n">
        <v>1</v>
      </c>
      <c r="K4270" s="71" t="n">
        <f aca="false">F4270*I4270*J4270</f>
        <v>0</v>
      </c>
      <c r="L4270" s="71" t="n">
        <f aca="false">E4270*I4270*J4270</f>
        <v>0</v>
      </c>
      <c r="M4270" s="72" t="n">
        <f aca="false">G4270*I4270*J4270</f>
        <v>0</v>
      </c>
      <c r="N4270" s="72" t="n">
        <f aca="false">D4270*I4270*J4270</f>
        <v>-0</v>
      </c>
      <c r="O4270" s="71" t="n">
        <f aca="false">F4270*J4270</f>
        <v>5</v>
      </c>
      <c r="P4270" s="71" t="n">
        <f aca="false">E4270*J4270</f>
        <v>0</v>
      </c>
    </row>
    <row r="4271" customFormat="false" ht="15" hidden="false" customHeight="false" outlineLevel="0" collapsed="false">
      <c r="A4271" s="71" t="s">
        <v>60</v>
      </c>
      <c r="B4271" s="71" t="s">
        <v>50</v>
      </c>
      <c r="C4271" s="71" t="s">
        <v>1064</v>
      </c>
      <c r="D4271" s="72" t="n">
        <v>182.28</v>
      </c>
      <c r="E4271" s="71" t="n">
        <v>3</v>
      </c>
      <c r="F4271" s="71" t="n">
        <v>58</v>
      </c>
      <c r="G4271" s="72" t="n">
        <v>4208.1</v>
      </c>
      <c r="H4271" s="72" t="n">
        <v>3637.42</v>
      </c>
      <c r="I4271" s="71" t="n">
        <f aca="false">IF(B4271&gt;=Settings!$B$23,1,0)</f>
        <v>0</v>
      </c>
      <c r="J4271" s="71" t="n">
        <v>1</v>
      </c>
      <c r="K4271" s="71" t="n">
        <f aca="false">F4271*I4271*J4271</f>
        <v>0</v>
      </c>
      <c r="L4271" s="71" t="n">
        <f aca="false">E4271*I4271*J4271</f>
        <v>0</v>
      </c>
      <c r="M4271" s="72" t="n">
        <f aca="false">G4271*I4271*J4271</f>
        <v>0</v>
      </c>
      <c r="N4271" s="72" t="n">
        <f aca="false">D4271*I4271*J4271</f>
        <v>0</v>
      </c>
      <c r="O4271" s="71" t="n">
        <f aca="false">F4271*J4271</f>
        <v>58</v>
      </c>
      <c r="P4271" s="71" t="n">
        <f aca="false">E4271*J4271</f>
        <v>3</v>
      </c>
    </row>
    <row r="4272" customFormat="false" ht="15" hidden="false" customHeight="false" outlineLevel="0" collapsed="false">
      <c r="A4272" s="71" t="s">
        <v>59</v>
      </c>
      <c r="B4272" s="71" t="s">
        <v>50</v>
      </c>
      <c r="C4272" s="71" t="s">
        <v>135</v>
      </c>
      <c r="D4272" s="72" t="n">
        <v>0</v>
      </c>
      <c r="E4272" s="71" t="n">
        <v>0</v>
      </c>
      <c r="F4272" s="71" t="n">
        <v>7</v>
      </c>
      <c r="G4272" s="72" t="n">
        <v>828.47</v>
      </c>
      <c r="H4272" s="72" t="n">
        <v>828.47</v>
      </c>
      <c r="I4272" s="71" t="n">
        <f aca="false">IF(B4272&gt;=Settings!$B$23,1,0)</f>
        <v>0</v>
      </c>
      <c r="J4272" s="71" t="n">
        <v>1</v>
      </c>
      <c r="K4272" s="71" t="n">
        <f aca="false">F4272*I4272*J4272</f>
        <v>0</v>
      </c>
      <c r="L4272" s="71" t="n">
        <f aca="false">E4272*I4272*J4272</f>
        <v>0</v>
      </c>
      <c r="M4272" s="72" t="n">
        <f aca="false">G4272*I4272*J4272</f>
        <v>0</v>
      </c>
      <c r="N4272" s="72" t="n">
        <f aca="false">D4272*I4272*J4272</f>
        <v>-0</v>
      </c>
      <c r="O4272" s="71" t="n">
        <f aca="false">F4272*J4272</f>
        <v>7</v>
      </c>
      <c r="P4272" s="71" t="n">
        <f aca="false">E4272*J4272</f>
        <v>0</v>
      </c>
    </row>
    <row r="4273" customFormat="false" ht="15" hidden="false" customHeight="false" outlineLevel="0" collapsed="false">
      <c r="A4273" s="71" t="s">
        <v>61</v>
      </c>
      <c r="B4273" s="71" t="s">
        <v>50</v>
      </c>
      <c r="C4273" s="71" t="s">
        <v>1263</v>
      </c>
      <c r="D4273" s="72" t="n">
        <v>0</v>
      </c>
      <c r="E4273" s="71" t="n">
        <v>0</v>
      </c>
      <c r="F4273" s="71" t="n">
        <v>4</v>
      </c>
      <c r="G4273" s="72" t="n">
        <v>436.17</v>
      </c>
      <c r="H4273" s="72" t="n">
        <v>436.17</v>
      </c>
      <c r="I4273" s="71" t="n">
        <f aca="false">IF(B4273&gt;=Settings!$B$23,1,0)</f>
        <v>0</v>
      </c>
      <c r="J4273" s="71" t="n">
        <v>1</v>
      </c>
      <c r="K4273" s="71" t="n">
        <f aca="false">F4273*I4273*J4273</f>
        <v>0</v>
      </c>
      <c r="L4273" s="71" t="n">
        <f aca="false">E4273*I4273*J4273</f>
        <v>0</v>
      </c>
      <c r="M4273" s="72" t="n">
        <f aca="false">G4273*I4273*J4273</f>
        <v>0</v>
      </c>
      <c r="N4273" s="72" t="n">
        <f aca="false">D4273*I4273*J4273</f>
        <v>-0</v>
      </c>
      <c r="O4273" s="71" t="n">
        <f aca="false">F4273*J4273</f>
        <v>4</v>
      </c>
      <c r="P4273" s="71" t="n">
        <f aca="false">E4273*J4273</f>
        <v>0</v>
      </c>
    </row>
    <row r="4274" customFormat="false" ht="15" hidden="false" customHeight="false" outlineLevel="0" collapsed="false">
      <c r="A4274" s="71" t="s">
        <v>61</v>
      </c>
      <c r="B4274" s="71" t="s">
        <v>50</v>
      </c>
      <c r="C4274" s="71" t="s">
        <v>1253</v>
      </c>
      <c r="D4274" s="72" t="n">
        <v>0</v>
      </c>
      <c r="E4274" s="71" t="n">
        <v>0</v>
      </c>
      <c r="F4274" s="71" t="n">
        <v>3</v>
      </c>
      <c r="G4274" s="72" t="n">
        <v>535.33</v>
      </c>
      <c r="H4274" s="72" t="n">
        <v>535.33</v>
      </c>
      <c r="I4274" s="71" t="n">
        <f aca="false">IF(B4274&gt;=Settings!$B$23,1,0)</f>
        <v>0</v>
      </c>
      <c r="J4274" s="71" t="n">
        <v>1</v>
      </c>
      <c r="K4274" s="71" t="n">
        <f aca="false">F4274*I4274*J4274</f>
        <v>0</v>
      </c>
      <c r="L4274" s="71" t="n">
        <f aca="false">E4274*I4274*J4274</f>
        <v>0</v>
      </c>
      <c r="M4274" s="72" t="n">
        <f aca="false">G4274*I4274*J4274</f>
        <v>0</v>
      </c>
      <c r="N4274" s="72" t="n">
        <f aca="false">D4274*I4274*J4274</f>
        <v>-0</v>
      </c>
      <c r="O4274" s="71" t="n">
        <f aca="false">F4274*J4274</f>
        <v>3</v>
      </c>
      <c r="P4274" s="71" t="n">
        <f aca="false">E4274*J4274</f>
        <v>0</v>
      </c>
    </row>
    <row r="4275" customFormat="false" ht="15" hidden="false" customHeight="false" outlineLevel="0" collapsed="false">
      <c r="A4275" s="71" t="s">
        <v>62</v>
      </c>
      <c r="B4275" s="71" t="s">
        <v>50</v>
      </c>
      <c r="C4275" s="71" t="s">
        <v>1083</v>
      </c>
      <c r="D4275" s="72" t="n">
        <v>162.6</v>
      </c>
      <c r="E4275" s="71" t="n">
        <v>2</v>
      </c>
      <c r="F4275" s="71" t="n">
        <v>33</v>
      </c>
      <c r="G4275" s="72" t="n">
        <v>2474.22</v>
      </c>
      <c r="H4275" s="72" t="n">
        <v>2281.51</v>
      </c>
      <c r="I4275" s="71" t="n">
        <f aca="false">IF(B4275&gt;=Settings!$B$23,1,0)</f>
        <v>0</v>
      </c>
      <c r="J4275" s="71" t="n">
        <v>1</v>
      </c>
      <c r="K4275" s="71" t="n">
        <f aca="false">F4275*I4275*J4275</f>
        <v>0</v>
      </c>
      <c r="L4275" s="71" t="n">
        <f aca="false">E4275*I4275*J4275</f>
        <v>0</v>
      </c>
      <c r="M4275" s="72" t="n">
        <f aca="false">G4275*I4275*J4275</f>
        <v>0</v>
      </c>
      <c r="N4275" s="72" t="n">
        <f aca="false">D4275*I4275*J4275</f>
        <v>0</v>
      </c>
      <c r="O4275" s="71" t="n">
        <f aca="false">F4275*J4275</f>
        <v>33</v>
      </c>
      <c r="P4275" s="71" t="n">
        <f aca="false">E4275*J4275</f>
        <v>2</v>
      </c>
    </row>
    <row r="4276" customFormat="false" ht="15" hidden="false" customHeight="false" outlineLevel="0" collapsed="false">
      <c r="A4276" s="71" t="s">
        <v>59</v>
      </c>
      <c r="B4276" s="71" t="s">
        <v>50</v>
      </c>
      <c r="C4276" s="71" t="s">
        <v>1084</v>
      </c>
      <c r="D4276" s="72" t="n">
        <v>0</v>
      </c>
      <c r="E4276" s="71" t="n">
        <v>0</v>
      </c>
      <c r="F4276" s="71" t="n">
        <v>7</v>
      </c>
      <c r="G4276" s="72" t="n">
        <v>279.65</v>
      </c>
      <c r="H4276" s="72" t="n">
        <v>279.65</v>
      </c>
      <c r="I4276" s="71" t="n">
        <f aca="false">IF(B4276&gt;=Settings!$B$23,1,0)</f>
        <v>0</v>
      </c>
      <c r="J4276" s="71" t="n">
        <v>1</v>
      </c>
      <c r="K4276" s="71" t="n">
        <f aca="false">F4276*I4276*J4276</f>
        <v>0</v>
      </c>
      <c r="L4276" s="71" t="n">
        <f aca="false">E4276*I4276*J4276</f>
        <v>0</v>
      </c>
      <c r="M4276" s="72" t="n">
        <f aca="false">G4276*I4276*J4276</f>
        <v>0</v>
      </c>
      <c r="N4276" s="72" t="n">
        <f aca="false">D4276*I4276*J4276</f>
        <v>-0</v>
      </c>
      <c r="O4276" s="71" t="n">
        <f aca="false">F4276*J4276</f>
        <v>7</v>
      </c>
      <c r="P4276" s="71" t="n">
        <f aca="false">E4276*J4276</f>
        <v>0</v>
      </c>
    </row>
    <row r="4277" customFormat="false" ht="15" hidden="false" customHeight="false" outlineLevel="0" collapsed="false">
      <c r="A4277" s="71" t="s">
        <v>59</v>
      </c>
      <c r="B4277" s="71" t="s">
        <v>50</v>
      </c>
      <c r="C4277" s="71" t="s">
        <v>1161</v>
      </c>
      <c r="D4277" s="72" t="n">
        <v>0</v>
      </c>
      <c r="E4277" s="71" t="n">
        <v>0</v>
      </c>
      <c r="F4277" s="71" t="n">
        <v>2</v>
      </c>
      <c r="G4277" s="72" t="n">
        <v>277.9</v>
      </c>
      <c r="H4277" s="72" t="n">
        <v>277.9</v>
      </c>
      <c r="I4277" s="71" t="n">
        <f aca="false">IF(B4277&gt;=Settings!$B$23,1,0)</f>
        <v>0</v>
      </c>
      <c r="J4277" s="71" t="n">
        <v>1</v>
      </c>
      <c r="K4277" s="71" t="n">
        <f aca="false">F4277*I4277*J4277</f>
        <v>0</v>
      </c>
      <c r="L4277" s="71" t="n">
        <f aca="false">E4277*I4277*J4277</f>
        <v>0</v>
      </c>
      <c r="M4277" s="72" t="n">
        <f aca="false">G4277*I4277*J4277</f>
        <v>0</v>
      </c>
      <c r="N4277" s="72" t="n">
        <f aca="false">D4277*I4277*J4277</f>
        <v>-0</v>
      </c>
      <c r="O4277" s="71" t="n">
        <f aca="false">F4277*J4277</f>
        <v>2</v>
      </c>
      <c r="P4277" s="71" t="n">
        <f aca="false">E4277*J4277</f>
        <v>0</v>
      </c>
    </row>
    <row r="4278" customFormat="false" ht="15" hidden="false" customHeight="false" outlineLevel="0" collapsed="false">
      <c r="A4278" s="71" t="s">
        <v>59</v>
      </c>
      <c r="B4278" s="71" t="s">
        <v>50</v>
      </c>
      <c r="C4278" s="71" t="s">
        <v>361</v>
      </c>
      <c r="D4278" s="72" t="n">
        <v>0</v>
      </c>
      <c r="E4278" s="71" t="n">
        <v>0</v>
      </c>
      <c r="F4278" s="71" t="n">
        <v>9</v>
      </c>
      <c r="G4278" s="72" t="n">
        <v>590.55</v>
      </c>
      <c r="H4278" s="72" t="n">
        <v>590.55</v>
      </c>
      <c r="I4278" s="71" t="n">
        <f aca="false">IF(B4278&gt;=Settings!$B$23,1,0)</f>
        <v>0</v>
      </c>
      <c r="J4278" s="71" t="n">
        <v>1</v>
      </c>
      <c r="K4278" s="71" t="n">
        <f aca="false">F4278*I4278*J4278</f>
        <v>0</v>
      </c>
      <c r="L4278" s="71" t="n">
        <f aca="false">E4278*I4278*J4278</f>
        <v>0</v>
      </c>
      <c r="M4278" s="72" t="n">
        <f aca="false">G4278*I4278*J4278</f>
        <v>0</v>
      </c>
      <c r="N4278" s="72" t="n">
        <f aca="false">D4278*I4278*J4278</f>
        <v>-0</v>
      </c>
      <c r="O4278" s="71" t="n">
        <f aca="false">F4278*J4278</f>
        <v>9</v>
      </c>
      <c r="P4278" s="71" t="n">
        <f aca="false">E4278*J4278</f>
        <v>0</v>
      </c>
    </row>
    <row r="4279" customFormat="false" ht="15" hidden="false" customHeight="false" outlineLevel="0" collapsed="false">
      <c r="A4279" s="71" t="s">
        <v>61</v>
      </c>
      <c r="B4279" s="71" t="s">
        <v>50</v>
      </c>
      <c r="C4279" s="71" t="s">
        <v>1029</v>
      </c>
      <c r="D4279" s="72" t="n">
        <v>0</v>
      </c>
      <c r="E4279" s="71" t="n">
        <v>0</v>
      </c>
      <c r="F4279" s="71" t="n">
        <v>6</v>
      </c>
      <c r="G4279" s="72" t="n">
        <v>48.82</v>
      </c>
      <c r="H4279" s="72" t="n">
        <v>46.38</v>
      </c>
      <c r="I4279" s="71" t="n">
        <f aca="false">IF(B4279&gt;=Settings!$B$23,1,0)</f>
        <v>0</v>
      </c>
      <c r="J4279" s="71" t="n">
        <v>1</v>
      </c>
      <c r="K4279" s="71" t="n">
        <f aca="false">F4279*I4279*J4279</f>
        <v>0</v>
      </c>
      <c r="L4279" s="71" t="n">
        <f aca="false">E4279*I4279*J4279</f>
        <v>0</v>
      </c>
      <c r="M4279" s="72" t="n">
        <f aca="false">G4279*I4279*J4279</f>
        <v>0</v>
      </c>
      <c r="N4279" s="72" t="n">
        <f aca="false">D4279*I4279*J4279</f>
        <v>-0</v>
      </c>
      <c r="O4279" s="71" t="n">
        <f aca="false">F4279*J4279</f>
        <v>6</v>
      </c>
      <c r="P4279" s="71" t="n">
        <f aca="false">E4279*J4279</f>
        <v>0</v>
      </c>
    </row>
    <row r="4280" customFormat="false" ht="15" hidden="false" customHeight="false" outlineLevel="0" collapsed="false">
      <c r="A4280" s="71" t="s">
        <v>59</v>
      </c>
      <c r="B4280" s="71" t="s">
        <v>50</v>
      </c>
      <c r="C4280" s="71" t="s">
        <v>1223</v>
      </c>
      <c r="D4280" s="72" t="n">
        <v>0</v>
      </c>
      <c r="E4280" s="71" t="n">
        <v>0</v>
      </c>
      <c r="F4280" s="71" t="n">
        <v>13</v>
      </c>
      <c r="G4280" s="72" t="n">
        <v>901.258</v>
      </c>
      <c r="H4280" s="72" t="n">
        <v>901.258</v>
      </c>
      <c r="I4280" s="71" t="n">
        <f aca="false">IF(B4280&gt;=Settings!$B$23,1,0)</f>
        <v>0</v>
      </c>
      <c r="J4280" s="71" t="n">
        <v>1</v>
      </c>
      <c r="K4280" s="71" t="n">
        <f aca="false">F4280*I4280*J4280</f>
        <v>0</v>
      </c>
      <c r="L4280" s="71" t="n">
        <f aca="false">E4280*I4280*J4280</f>
        <v>0</v>
      </c>
      <c r="M4280" s="72" t="n">
        <f aca="false">G4280*I4280*J4280</f>
        <v>0</v>
      </c>
      <c r="N4280" s="72" t="n">
        <f aca="false">D4280*I4280*J4280</f>
        <v>-0</v>
      </c>
      <c r="O4280" s="71" t="n">
        <f aca="false">F4280*J4280</f>
        <v>13</v>
      </c>
      <c r="P4280" s="71" t="n">
        <f aca="false">E4280*J4280</f>
        <v>0</v>
      </c>
    </row>
    <row r="4281" customFormat="false" ht="15" hidden="false" customHeight="false" outlineLevel="0" collapsed="false">
      <c r="A4281" s="71" t="s">
        <v>59</v>
      </c>
      <c r="B4281" s="71" t="s">
        <v>50</v>
      </c>
      <c r="C4281" s="71" t="s">
        <v>891</v>
      </c>
      <c r="D4281" s="72" t="n">
        <v>0</v>
      </c>
      <c r="E4281" s="71" t="n">
        <v>0</v>
      </c>
      <c r="F4281" s="71" t="n">
        <v>17</v>
      </c>
      <c r="G4281" s="72" t="n">
        <v>1856.291</v>
      </c>
      <c r="H4281" s="72" t="n">
        <v>1856.291</v>
      </c>
      <c r="I4281" s="71" t="n">
        <f aca="false">IF(B4281&gt;=Settings!$B$23,1,0)</f>
        <v>0</v>
      </c>
      <c r="J4281" s="71" t="n">
        <v>1</v>
      </c>
      <c r="K4281" s="71" t="n">
        <f aca="false">F4281*I4281*J4281</f>
        <v>0</v>
      </c>
      <c r="L4281" s="71" t="n">
        <f aca="false">E4281*I4281*J4281</f>
        <v>0</v>
      </c>
      <c r="M4281" s="72" t="n">
        <f aca="false">G4281*I4281*J4281</f>
        <v>0</v>
      </c>
      <c r="N4281" s="72" t="n">
        <f aca="false">D4281*I4281*J4281</f>
        <v>-0</v>
      </c>
      <c r="O4281" s="71" t="n">
        <f aca="false">F4281*J4281</f>
        <v>17</v>
      </c>
      <c r="P4281" s="71" t="n">
        <f aca="false">E4281*J4281</f>
        <v>0</v>
      </c>
    </row>
    <row r="4282" customFormat="false" ht="15" hidden="false" customHeight="false" outlineLevel="0" collapsed="false">
      <c r="A4282" s="71" t="s">
        <v>59</v>
      </c>
      <c r="B4282" s="71" t="s">
        <v>50</v>
      </c>
      <c r="C4282" s="71" t="s">
        <v>120</v>
      </c>
      <c r="D4282" s="72" t="n">
        <v>0</v>
      </c>
      <c r="E4282" s="71" t="n">
        <v>0</v>
      </c>
      <c r="F4282" s="71" t="n">
        <v>32</v>
      </c>
      <c r="G4282" s="72" t="n">
        <v>3322.063</v>
      </c>
      <c r="H4282" s="72" t="n">
        <v>3322.063</v>
      </c>
      <c r="I4282" s="71" t="n">
        <f aca="false">IF(B4282&gt;=Settings!$B$23,1,0)</f>
        <v>0</v>
      </c>
      <c r="J4282" s="71" t="n">
        <v>1</v>
      </c>
      <c r="K4282" s="71" t="n">
        <f aca="false">F4282*I4282*J4282</f>
        <v>0</v>
      </c>
      <c r="L4282" s="71" t="n">
        <f aca="false">E4282*I4282*J4282</f>
        <v>0</v>
      </c>
      <c r="M4282" s="72" t="n">
        <f aca="false">G4282*I4282*J4282</f>
        <v>0</v>
      </c>
      <c r="N4282" s="72" t="n">
        <f aca="false">D4282*I4282*J4282</f>
        <v>-0</v>
      </c>
      <c r="O4282" s="71" t="n">
        <f aca="false">F4282*J4282</f>
        <v>32</v>
      </c>
      <c r="P4282" s="71" t="n">
        <f aca="false">E4282*J4282</f>
        <v>0</v>
      </c>
    </row>
    <row r="4283" customFormat="false" ht="15" hidden="false" customHeight="false" outlineLevel="0" collapsed="false">
      <c r="A4283" s="71" t="s">
        <v>62</v>
      </c>
      <c r="B4283" s="71" t="s">
        <v>50</v>
      </c>
      <c r="C4283" s="71" t="s">
        <v>142</v>
      </c>
      <c r="D4283" s="72" t="n">
        <v>0</v>
      </c>
      <c r="E4283" s="71" t="n">
        <v>0</v>
      </c>
      <c r="F4283" s="71" t="n">
        <v>3</v>
      </c>
      <c r="G4283" s="72" t="n">
        <v>165.85</v>
      </c>
      <c r="H4283" s="72" t="n">
        <v>165.85</v>
      </c>
      <c r="I4283" s="71" t="n">
        <f aca="false">IF(B4283&gt;=Settings!$B$23,1,0)</f>
        <v>0</v>
      </c>
      <c r="J4283" s="71" t="n">
        <v>1</v>
      </c>
      <c r="K4283" s="71" t="n">
        <f aca="false">F4283*I4283*J4283</f>
        <v>0</v>
      </c>
      <c r="L4283" s="71" t="n">
        <f aca="false">E4283*I4283*J4283</f>
        <v>0</v>
      </c>
      <c r="M4283" s="72" t="n">
        <f aca="false">G4283*I4283*J4283</f>
        <v>0</v>
      </c>
      <c r="N4283" s="72" t="n">
        <f aca="false">D4283*I4283*J4283</f>
        <v>-0</v>
      </c>
      <c r="O4283" s="71" t="n">
        <f aca="false">F4283*J4283</f>
        <v>3</v>
      </c>
      <c r="P4283" s="71" t="n">
        <f aca="false">E4283*J4283</f>
        <v>0</v>
      </c>
    </row>
    <row r="4284" customFormat="false" ht="15" hidden="false" customHeight="false" outlineLevel="0" collapsed="false">
      <c r="A4284" s="71" t="s">
        <v>61</v>
      </c>
      <c r="B4284" s="71" t="s">
        <v>50</v>
      </c>
      <c r="C4284" s="71" t="s">
        <v>920</v>
      </c>
      <c r="D4284" s="72" t="n">
        <v>0</v>
      </c>
      <c r="E4284" s="71" t="n">
        <v>0</v>
      </c>
      <c r="F4284" s="71" t="n">
        <v>2</v>
      </c>
      <c r="G4284" s="72" t="n">
        <v>281.73</v>
      </c>
      <c r="H4284" s="72" t="n">
        <v>281.73</v>
      </c>
      <c r="I4284" s="71" t="n">
        <f aca="false">IF(B4284&gt;=Settings!$B$23,1,0)</f>
        <v>0</v>
      </c>
      <c r="J4284" s="71" t="n">
        <v>1</v>
      </c>
      <c r="K4284" s="71" t="n">
        <f aca="false">F4284*I4284*J4284</f>
        <v>0</v>
      </c>
      <c r="L4284" s="71" t="n">
        <f aca="false">E4284*I4284*J4284</f>
        <v>0</v>
      </c>
      <c r="M4284" s="72" t="n">
        <f aca="false">G4284*I4284*J4284</f>
        <v>0</v>
      </c>
      <c r="N4284" s="72" t="n">
        <f aca="false">D4284*I4284*J4284</f>
        <v>-0</v>
      </c>
      <c r="O4284" s="71" t="n">
        <f aca="false">F4284*J4284</f>
        <v>2</v>
      </c>
      <c r="P4284" s="71" t="n">
        <f aca="false">E4284*J4284</f>
        <v>0</v>
      </c>
    </row>
    <row r="4285" customFormat="false" ht="15" hidden="false" customHeight="false" outlineLevel="0" collapsed="false">
      <c r="A4285" s="71" t="s">
        <v>59</v>
      </c>
      <c r="B4285" s="71" t="s">
        <v>50</v>
      </c>
      <c r="C4285" s="71" t="s">
        <v>2273</v>
      </c>
      <c r="D4285" s="72" t="n">
        <v>0</v>
      </c>
      <c r="E4285" s="71" t="n">
        <v>0</v>
      </c>
      <c r="F4285" s="71" t="n">
        <v>2</v>
      </c>
      <c r="G4285" s="72" t="n">
        <v>338.9</v>
      </c>
      <c r="H4285" s="72" t="n">
        <v>338.9</v>
      </c>
      <c r="I4285" s="71" t="n">
        <f aca="false">IF(B4285&gt;=Settings!$B$23,1,0)</f>
        <v>0</v>
      </c>
      <c r="J4285" s="71" t="n">
        <v>1</v>
      </c>
      <c r="K4285" s="71" t="n">
        <f aca="false">F4285*I4285*J4285</f>
        <v>0</v>
      </c>
      <c r="L4285" s="71" t="n">
        <f aca="false">E4285*I4285*J4285</f>
        <v>0</v>
      </c>
      <c r="M4285" s="72" t="n">
        <f aca="false">G4285*I4285*J4285</f>
        <v>0</v>
      </c>
      <c r="N4285" s="72" t="n">
        <f aca="false">D4285*I4285*J4285</f>
        <v>-0</v>
      </c>
      <c r="O4285" s="71" t="n">
        <f aca="false">F4285*J4285</f>
        <v>2</v>
      </c>
      <c r="P4285" s="71" t="n">
        <f aca="false">E4285*J4285</f>
        <v>0</v>
      </c>
    </row>
    <row r="4286" customFormat="false" ht="15" hidden="false" customHeight="false" outlineLevel="0" collapsed="false">
      <c r="A4286" s="71" t="s">
        <v>59</v>
      </c>
      <c r="B4286" s="71" t="s">
        <v>50</v>
      </c>
      <c r="C4286" s="71" t="s">
        <v>1703</v>
      </c>
      <c r="D4286" s="72" t="n">
        <v>0</v>
      </c>
      <c r="E4286" s="71" t="n">
        <v>0</v>
      </c>
      <c r="F4286" s="71" t="n">
        <v>1</v>
      </c>
      <c r="G4286" s="72" t="n">
        <v>94.95</v>
      </c>
      <c r="H4286" s="72" t="n">
        <v>94.95</v>
      </c>
      <c r="I4286" s="71" t="n">
        <f aca="false">IF(B4286&gt;=Settings!$B$23,1,0)</f>
        <v>0</v>
      </c>
      <c r="J4286" s="71" t="n">
        <v>1</v>
      </c>
      <c r="K4286" s="71" t="n">
        <f aca="false">F4286*I4286*J4286</f>
        <v>0</v>
      </c>
      <c r="L4286" s="71" t="n">
        <f aca="false">E4286*I4286*J4286</f>
        <v>0</v>
      </c>
      <c r="M4286" s="72" t="n">
        <f aca="false">G4286*I4286*J4286</f>
        <v>0</v>
      </c>
      <c r="N4286" s="72" t="n">
        <f aca="false">D4286*I4286*J4286</f>
        <v>-0</v>
      </c>
      <c r="O4286" s="71" t="n">
        <f aca="false">F4286*J4286</f>
        <v>1</v>
      </c>
      <c r="P4286" s="71" t="n">
        <f aca="false">E4286*J4286</f>
        <v>0</v>
      </c>
    </row>
    <row r="4287" customFormat="false" ht="15" hidden="false" customHeight="false" outlineLevel="0" collapsed="false">
      <c r="A4287" s="71" t="s">
        <v>59</v>
      </c>
      <c r="B4287" s="71" t="s">
        <v>50</v>
      </c>
      <c r="C4287" s="71" t="s">
        <v>1802</v>
      </c>
      <c r="D4287" s="72" t="n">
        <v>0</v>
      </c>
      <c r="E4287" s="71" t="n">
        <v>0</v>
      </c>
      <c r="F4287" s="71" t="n">
        <v>1</v>
      </c>
      <c r="G4287" s="72" t="n">
        <v>139.95</v>
      </c>
      <c r="H4287" s="72" t="n">
        <v>139.95</v>
      </c>
      <c r="I4287" s="71" t="n">
        <f aca="false">IF(B4287&gt;=Settings!$B$23,1,0)</f>
        <v>0</v>
      </c>
      <c r="J4287" s="71" t="n">
        <v>1</v>
      </c>
      <c r="K4287" s="71" t="n">
        <f aca="false">F4287*I4287*J4287</f>
        <v>0</v>
      </c>
      <c r="L4287" s="71" t="n">
        <f aca="false">E4287*I4287*J4287</f>
        <v>0</v>
      </c>
      <c r="M4287" s="72" t="n">
        <f aca="false">G4287*I4287*J4287</f>
        <v>0</v>
      </c>
      <c r="N4287" s="72" t="n">
        <f aca="false">D4287*I4287*J4287</f>
        <v>-0</v>
      </c>
      <c r="O4287" s="71" t="n">
        <f aca="false">F4287*J4287</f>
        <v>1</v>
      </c>
      <c r="P4287" s="71" t="n">
        <f aca="false">E4287*J4287</f>
        <v>0</v>
      </c>
    </row>
    <row r="4288" customFormat="false" ht="15" hidden="false" customHeight="false" outlineLevel="0" collapsed="false">
      <c r="A4288" s="71" t="s">
        <v>62</v>
      </c>
      <c r="B4288" s="71" t="s">
        <v>50</v>
      </c>
      <c r="C4288" s="71" t="s">
        <v>164</v>
      </c>
      <c r="D4288" s="72" t="n">
        <v>284.11</v>
      </c>
      <c r="E4288" s="71" t="n">
        <v>3</v>
      </c>
      <c r="F4288" s="71" t="n">
        <v>96</v>
      </c>
      <c r="G4288" s="72" t="n">
        <v>8668.2</v>
      </c>
      <c r="H4288" s="72" t="n">
        <v>8023.9</v>
      </c>
      <c r="I4288" s="71" t="n">
        <f aca="false">IF(B4288&gt;=Settings!$B$23,1,0)</f>
        <v>0</v>
      </c>
      <c r="J4288" s="71" t="n">
        <v>1</v>
      </c>
      <c r="K4288" s="71" t="n">
        <f aca="false">F4288*I4288*J4288</f>
        <v>0</v>
      </c>
      <c r="L4288" s="71" t="n">
        <f aca="false">E4288*I4288*J4288</f>
        <v>0</v>
      </c>
      <c r="M4288" s="72" t="n">
        <f aca="false">G4288*I4288*J4288</f>
        <v>0</v>
      </c>
      <c r="N4288" s="72" t="n">
        <f aca="false">D4288*I4288*J4288</f>
        <v>0</v>
      </c>
      <c r="O4288" s="71" t="n">
        <f aca="false">F4288*J4288</f>
        <v>96</v>
      </c>
      <c r="P4288" s="71" t="n">
        <f aca="false">E4288*J4288</f>
        <v>3</v>
      </c>
    </row>
    <row r="4289" customFormat="false" ht="15" hidden="false" customHeight="false" outlineLevel="0" collapsed="false">
      <c r="A4289" s="71" t="s">
        <v>59</v>
      </c>
      <c r="B4289" s="71" t="s">
        <v>50</v>
      </c>
      <c r="C4289" s="71" t="s">
        <v>2274</v>
      </c>
      <c r="D4289" s="72" t="n">
        <v>0</v>
      </c>
      <c r="E4289" s="71" t="n">
        <v>0</v>
      </c>
      <c r="F4289" s="71" t="n">
        <v>1</v>
      </c>
      <c r="G4289" s="72" t="n">
        <v>244.95</v>
      </c>
      <c r="H4289" s="72" t="n">
        <v>244.95</v>
      </c>
      <c r="I4289" s="71" t="n">
        <f aca="false">IF(B4289&gt;=Settings!$B$23,1,0)</f>
        <v>0</v>
      </c>
      <c r="J4289" s="71" t="n">
        <v>1</v>
      </c>
      <c r="K4289" s="71" t="n">
        <f aca="false">F4289*I4289*J4289</f>
        <v>0</v>
      </c>
      <c r="L4289" s="71" t="n">
        <f aca="false">E4289*I4289*J4289</f>
        <v>0</v>
      </c>
      <c r="M4289" s="72" t="n">
        <f aca="false">G4289*I4289*J4289</f>
        <v>0</v>
      </c>
      <c r="N4289" s="72" t="n">
        <f aca="false">D4289*I4289*J4289</f>
        <v>-0</v>
      </c>
      <c r="O4289" s="71" t="n">
        <f aca="false">F4289*J4289</f>
        <v>1</v>
      </c>
      <c r="P4289" s="71" t="n">
        <f aca="false">E4289*J4289</f>
        <v>0</v>
      </c>
    </row>
    <row r="4290" customFormat="false" ht="15" hidden="false" customHeight="false" outlineLevel="0" collapsed="false">
      <c r="A4290" s="71" t="s">
        <v>62</v>
      </c>
      <c r="B4290" s="71" t="s">
        <v>50</v>
      </c>
      <c r="C4290" s="71" t="s">
        <v>1069</v>
      </c>
      <c r="D4290" s="72" t="n">
        <v>0</v>
      </c>
      <c r="E4290" s="71" t="n">
        <v>0</v>
      </c>
      <c r="F4290" s="71" t="n">
        <v>4</v>
      </c>
      <c r="G4290" s="72" t="n">
        <v>392.8</v>
      </c>
      <c r="H4290" s="72" t="n">
        <v>361.02</v>
      </c>
      <c r="I4290" s="71" t="n">
        <f aca="false">IF(B4290&gt;=Settings!$B$23,1,0)</f>
        <v>0</v>
      </c>
      <c r="J4290" s="71" t="n">
        <v>1</v>
      </c>
      <c r="K4290" s="71" t="n">
        <f aca="false">F4290*I4290*J4290</f>
        <v>0</v>
      </c>
      <c r="L4290" s="71" t="n">
        <f aca="false">E4290*I4290*J4290</f>
        <v>0</v>
      </c>
      <c r="M4290" s="72" t="n">
        <f aca="false">G4290*I4290*J4290</f>
        <v>0</v>
      </c>
      <c r="N4290" s="72" t="n">
        <f aca="false">D4290*I4290*J4290</f>
        <v>-0</v>
      </c>
      <c r="O4290" s="71" t="n">
        <f aca="false">F4290*J4290</f>
        <v>4</v>
      </c>
      <c r="P4290" s="71" t="n">
        <f aca="false">E4290*J4290</f>
        <v>0</v>
      </c>
    </row>
    <row r="4291" customFormat="false" ht="15" hidden="false" customHeight="false" outlineLevel="0" collapsed="false">
      <c r="A4291" s="71" t="s">
        <v>61</v>
      </c>
      <c r="B4291" s="71" t="s">
        <v>50</v>
      </c>
      <c r="C4291" s="71" t="s">
        <v>934</v>
      </c>
      <c r="D4291" s="72" t="n">
        <v>0</v>
      </c>
      <c r="E4291" s="71" t="n">
        <v>0</v>
      </c>
      <c r="F4291" s="71" t="n">
        <v>6</v>
      </c>
      <c r="G4291" s="72" t="n">
        <v>563.36</v>
      </c>
      <c r="H4291" s="72" t="n">
        <v>563.36</v>
      </c>
      <c r="I4291" s="71" t="n">
        <f aca="false">IF(B4291&gt;=Settings!$B$23,1,0)</f>
        <v>0</v>
      </c>
      <c r="J4291" s="71" t="n">
        <v>1</v>
      </c>
      <c r="K4291" s="71" t="n">
        <f aca="false">F4291*I4291*J4291</f>
        <v>0</v>
      </c>
      <c r="L4291" s="71" t="n">
        <f aca="false">E4291*I4291*J4291</f>
        <v>0</v>
      </c>
      <c r="M4291" s="72" t="n">
        <f aca="false">G4291*I4291*J4291</f>
        <v>0</v>
      </c>
      <c r="N4291" s="72" t="n">
        <f aca="false">D4291*I4291*J4291</f>
        <v>-0</v>
      </c>
      <c r="O4291" s="71" t="n">
        <f aca="false">F4291*J4291</f>
        <v>6</v>
      </c>
      <c r="P4291" s="71" t="n">
        <f aca="false">E4291*J4291</f>
        <v>0</v>
      </c>
    </row>
    <row r="4292" customFormat="false" ht="15" hidden="false" customHeight="false" outlineLevel="0" collapsed="false">
      <c r="A4292" s="71" t="s">
        <v>63</v>
      </c>
      <c r="B4292" s="71" t="s">
        <v>50</v>
      </c>
      <c r="C4292" s="71" t="s">
        <v>2275</v>
      </c>
      <c r="D4292" s="72" t="n">
        <v>0</v>
      </c>
      <c r="E4292" s="71" t="n">
        <v>0</v>
      </c>
      <c r="F4292" s="71" t="n">
        <v>1</v>
      </c>
      <c r="G4292" s="72" t="n">
        <v>44.95</v>
      </c>
      <c r="H4292" s="72" t="n">
        <v>44.95</v>
      </c>
      <c r="I4292" s="71" t="n">
        <f aca="false">IF(B4292&gt;=Settings!$B$23,1,0)</f>
        <v>0</v>
      </c>
      <c r="J4292" s="71" t="n">
        <v>1</v>
      </c>
      <c r="K4292" s="71" t="n">
        <f aca="false">F4292*I4292*J4292</f>
        <v>0</v>
      </c>
      <c r="L4292" s="71" t="n">
        <f aca="false">E4292*I4292*J4292</f>
        <v>0</v>
      </c>
      <c r="M4292" s="72" t="n">
        <f aca="false">G4292*I4292*J4292</f>
        <v>0</v>
      </c>
      <c r="N4292" s="72" t="n">
        <f aca="false">D4292*I4292*J4292</f>
        <v>-0</v>
      </c>
      <c r="O4292" s="71" t="n">
        <f aca="false">F4292*J4292</f>
        <v>1</v>
      </c>
      <c r="P4292" s="71" t="n">
        <f aca="false">E4292*J4292</f>
        <v>0</v>
      </c>
    </row>
    <row r="4293" customFormat="false" ht="15" hidden="false" customHeight="false" outlineLevel="0" collapsed="false">
      <c r="A4293" s="71" t="s">
        <v>63</v>
      </c>
      <c r="B4293" s="71" t="s">
        <v>50</v>
      </c>
      <c r="C4293" s="71" t="s">
        <v>2276</v>
      </c>
      <c r="D4293" s="72" t="n">
        <v>0</v>
      </c>
      <c r="E4293" s="71" t="n">
        <v>0</v>
      </c>
      <c r="F4293" s="71" t="n">
        <v>1</v>
      </c>
      <c r="G4293" s="72" t="n">
        <v>219.95</v>
      </c>
      <c r="H4293" s="72" t="n">
        <v>219.95</v>
      </c>
      <c r="I4293" s="71" t="n">
        <f aca="false">IF(B4293&gt;=Settings!$B$23,1,0)</f>
        <v>0</v>
      </c>
      <c r="J4293" s="71" t="n">
        <v>1</v>
      </c>
      <c r="K4293" s="71" t="n">
        <f aca="false">F4293*I4293*J4293</f>
        <v>0</v>
      </c>
      <c r="L4293" s="71" t="n">
        <f aca="false">E4293*I4293*J4293</f>
        <v>0</v>
      </c>
      <c r="M4293" s="72" t="n">
        <f aca="false">G4293*I4293*J4293</f>
        <v>0</v>
      </c>
      <c r="N4293" s="72" t="n">
        <f aca="false">D4293*I4293*J4293</f>
        <v>-0</v>
      </c>
      <c r="O4293" s="71" t="n">
        <f aca="false">F4293*J4293</f>
        <v>1</v>
      </c>
      <c r="P4293" s="71" t="n">
        <f aca="false">E4293*J4293</f>
        <v>0</v>
      </c>
    </row>
    <row r="4294" customFormat="false" ht="15" hidden="false" customHeight="false" outlineLevel="0" collapsed="false">
      <c r="A4294" s="71" t="s">
        <v>61</v>
      </c>
      <c r="B4294" s="71" t="s">
        <v>50</v>
      </c>
      <c r="C4294" s="71" t="s">
        <v>1300</v>
      </c>
      <c r="D4294" s="72" t="n">
        <v>28.14</v>
      </c>
      <c r="E4294" s="71" t="n">
        <v>1</v>
      </c>
      <c r="F4294" s="71" t="n">
        <v>11</v>
      </c>
      <c r="G4294" s="72" t="n">
        <v>309.53</v>
      </c>
      <c r="H4294" s="72" t="n">
        <v>277.17</v>
      </c>
      <c r="I4294" s="71" t="n">
        <f aca="false">IF(B4294&gt;=Settings!$B$23,1,0)</f>
        <v>0</v>
      </c>
      <c r="J4294" s="71" t="n">
        <v>1</v>
      </c>
      <c r="K4294" s="71" t="n">
        <f aca="false">F4294*I4294*J4294</f>
        <v>0</v>
      </c>
      <c r="L4294" s="71" t="n">
        <f aca="false">E4294*I4294*J4294</f>
        <v>0</v>
      </c>
      <c r="M4294" s="72" t="n">
        <f aca="false">G4294*I4294*J4294</f>
        <v>0</v>
      </c>
      <c r="N4294" s="72" t="n">
        <f aca="false">D4294*I4294*J4294</f>
        <v>0</v>
      </c>
      <c r="O4294" s="71" t="n">
        <f aca="false">F4294*J4294</f>
        <v>11</v>
      </c>
      <c r="P4294" s="71" t="n">
        <f aca="false">E4294*J4294</f>
        <v>1</v>
      </c>
    </row>
    <row r="4295" customFormat="false" ht="15" hidden="false" customHeight="false" outlineLevel="0" collapsed="false">
      <c r="A4295" s="71" t="s">
        <v>61</v>
      </c>
      <c r="B4295" s="71" t="s">
        <v>50</v>
      </c>
      <c r="C4295" s="71" t="s">
        <v>150</v>
      </c>
      <c r="D4295" s="72" t="n">
        <v>299.85</v>
      </c>
      <c r="E4295" s="71" t="n">
        <v>3</v>
      </c>
      <c r="F4295" s="71" t="n">
        <v>34</v>
      </c>
      <c r="G4295" s="72" t="n">
        <v>3398.3</v>
      </c>
      <c r="H4295" s="72" t="n">
        <v>3038.51</v>
      </c>
      <c r="I4295" s="71" t="n">
        <f aca="false">IF(B4295&gt;=Settings!$B$23,1,0)</f>
        <v>0</v>
      </c>
      <c r="J4295" s="71" t="n">
        <v>1</v>
      </c>
      <c r="K4295" s="71" t="n">
        <f aca="false">F4295*I4295*J4295</f>
        <v>0</v>
      </c>
      <c r="L4295" s="71" t="n">
        <f aca="false">E4295*I4295*J4295</f>
        <v>0</v>
      </c>
      <c r="M4295" s="72" t="n">
        <f aca="false">G4295*I4295*J4295</f>
        <v>0</v>
      </c>
      <c r="N4295" s="72" t="n">
        <f aca="false">D4295*I4295*J4295</f>
        <v>0</v>
      </c>
      <c r="O4295" s="71" t="n">
        <f aca="false">F4295*J4295</f>
        <v>34</v>
      </c>
      <c r="P4295" s="71" t="n">
        <f aca="false">E4295*J4295</f>
        <v>3</v>
      </c>
    </row>
    <row r="4296" customFormat="false" ht="15" hidden="false" customHeight="false" outlineLevel="0" collapsed="false">
      <c r="A4296" s="71" t="s">
        <v>62</v>
      </c>
      <c r="B4296" s="71" t="s">
        <v>50</v>
      </c>
      <c r="C4296" s="71" t="s">
        <v>1285</v>
      </c>
      <c r="D4296" s="72" t="n">
        <v>101.96</v>
      </c>
      <c r="E4296" s="71" t="n">
        <v>1</v>
      </c>
      <c r="F4296" s="71" t="n">
        <v>19</v>
      </c>
      <c r="G4296" s="72" t="n">
        <v>2081.05</v>
      </c>
      <c r="H4296" s="72" t="n">
        <v>1857.66</v>
      </c>
      <c r="I4296" s="71" t="n">
        <f aca="false">IF(B4296&gt;=Settings!$B$23,1,0)</f>
        <v>0</v>
      </c>
      <c r="J4296" s="71" t="n">
        <v>1</v>
      </c>
      <c r="K4296" s="71" t="n">
        <f aca="false">F4296*I4296*J4296</f>
        <v>0</v>
      </c>
      <c r="L4296" s="71" t="n">
        <f aca="false">E4296*I4296*J4296</f>
        <v>0</v>
      </c>
      <c r="M4296" s="72" t="n">
        <f aca="false">G4296*I4296*J4296</f>
        <v>0</v>
      </c>
      <c r="N4296" s="72" t="n">
        <f aca="false">D4296*I4296*J4296</f>
        <v>0</v>
      </c>
      <c r="O4296" s="71" t="n">
        <f aca="false">F4296*J4296</f>
        <v>19</v>
      </c>
      <c r="P4296" s="71" t="n">
        <f aca="false">E4296*J4296</f>
        <v>1</v>
      </c>
    </row>
    <row r="4297" customFormat="false" ht="15" hidden="false" customHeight="false" outlineLevel="0" collapsed="false">
      <c r="A4297" s="71" t="s">
        <v>61</v>
      </c>
      <c r="B4297" s="71" t="s">
        <v>50</v>
      </c>
      <c r="C4297" s="71" t="s">
        <v>152</v>
      </c>
      <c r="D4297" s="72" t="n">
        <v>0</v>
      </c>
      <c r="E4297" s="71" t="n">
        <v>0</v>
      </c>
      <c r="F4297" s="71" t="n">
        <v>24</v>
      </c>
      <c r="G4297" s="72" t="n">
        <v>3226.31</v>
      </c>
      <c r="H4297" s="72" t="n">
        <v>3132.68</v>
      </c>
      <c r="I4297" s="71" t="n">
        <f aca="false">IF(B4297&gt;=Settings!$B$23,1,0)</f>
        <v>0</v>
      </c>
      <c r="J4297" s="71" t="n">
        <v>1</v>
      </c>
      <c r="K4297" s="71" t="n">
        <f aca="false">F4297*I4297*J4297</f>
        <v>0</v>
      </c>
      <c r="L4297" s="71" t="n">
        <f aca="false">E4297*I4297*J4297</f>
        <v>0</v>
      </c>
      <c r="M4297" s="72" t="n">
        <f aca="false">G4297*I4297*J4297</f>
        <v>0</v>
      </c>
      <c r="N4297" s="72" t="n">
        <f aca="false">D4297*I4297*J4297</f>
        <v>-0</v>
      </c>
      <c r="O4297" s="71" t="n">
        <f aca="false">F4297*J4297</f>
        <v>24</v>
      </c>
      <c r="P4297" s="71" t="n">
        <f aca="false">E4297*J4297</f>
        <v>0</v>
      </c>
    </row>
    <row r="4298" customFormat="false" ht="15" hidden="false" customHeight="false" outlineLevel="0" collapsed="false">
      <c r="A4298" s="71" t="s">
        <v>60</v>
      </c>
      <c r="B4298" s="71" t="s">
        <v>50</v>
      </c>
      <c r="C4298" s="71" t="s">
        <v>134</v>
      </c>
      <c r="D4298" s="72" t="n">
        <v>5372.74</v>
      </c>
      <c r="E4298" s="71" t="n">
        <v>88</v>
      </c>
      <c r="F4298" s="71" t="n">
        <v>3603</v>
      </c>
      <c r="G4298" s="72" t="n">
        <v>236468.85</v>
      </c>
      <c r="H4298" s="72" t="n">
        <v>202439.31</v>
      </c>
      <c r="I4298" s="71" t="n">
        <f aca="false">IF(B4298&gt;=Settings!$B$23,1,0)</f>
        <v>0</v>
      </c>
      <c r="J4298" s="71" t="n">
        <v>1</v>
      </c>
      <c r="K4298" s="71" t="n">
        <f aca="false">F4298*I4298*J4298</f>
        <v>0</v>
      </c>
      <c r="L4298" s="71" t="n">
        <f aca="false">E4298*I4298*J4298</f>
        <v>0</v>
      </c>
      <c r="M4298" s="72" t="n">
        <f aca="false">G4298*I4298*J4298</f>
        <v>0</v>
      </c>
      <c r="N4298" s="72" t="n">
        <f aca="false">D4298*I4298*J4298</f>
        <v>0</v>
      </c>
      <c r="O4298" s="71" t="n">
        <f aca="false">F4298*J4298</f>
        <v>3603</v>
      </c>
      <c r="P4298" s="71" t="n">
        <f aca="false">E4298*J4298</f>
        <v>88</v>
      </c>
    </row>
    <row r="4299" customFormat="false" ht="15" hidden="false" customHeight="false" outlineLevel="0" collapsed="false">
      <c r="A4299" s="71" t="s">
        <v>59</v>
      </c>
      <c r="B4299" s="71" t="s">
        <v>50</v>
      </c>
      <c r="C4299" s="71" t="s">
        <v>161</v>
      </c>
      <c r="D4299" s="72" t="n">
        <v>0</v>
      </c>
      <c r="E4299" s="71" t="n">
        <v>0</v>
      </c>
      <c r="F4299" s="71" t="n">
        <v>1122</v>
      </c>
      <c r="G4299" s="72" t="n">
        <v>60468.496</v>
      </c>
      <c r="H4299" s="72" t="n">
        <v>60468.496</v>
      </c>
      <c r="I4299" s="71" t="n">
        <f aca="false">IF(B4299&gt;=Settings!$B$23,1,0)</f>
        <v>0</v>
      </c>
      <c r="J4299" s="71" t="n">
        <v>1</v>
      </c>
      <c r="K4299" s="71" t="n">
        <f aca="false">F4299*I4299*J4299</f>
        <v>0</v>
      </c>
      <c r="L4299" s="71" t="n">
        <f aca="false">E4299*I4299*J4299</f>
        <v>0</v>
      </c>
      <c r="M4299" s="72" t="n">
        <f aca="false">G4299*I4299*J4299</f>
        <v>0</v>
      </c>
      <c r="N4299" s="72" t="n">
        <f aca="false">D4299*I4299*J4299</f>
        <v>-0</v>
      </c>
      <c r="O4299" s="71" t="n">
        <f aca="false">F4299*J4299</f>
        <v>1122</v>
      </c>
      <c r="P4299" s="71" t="n">
        <f aca="false">E4299*J4299</f>
        <v>0</v>
      </c>
    </row>
    <row r="4300" customFormat="false" ht="15" hidden="false" customHeight="false" outlineLevel="0" collapsed="false">
      <c r="A4300" s="71" t="s">
        <v>59</v>
      </c>
      <c r="B4300" s="71" t="s">
        <v>50</v>
      </c>
      <c r="C4300" s="71" t="s">
        <v>143</v>
      </c>
      <c r="D4300" s="72" t="n">
        <v>0</v>
      </c>
      <c r="E4300" s="71" t="n">
        <v>0</v>
      </c>
      <c r="F4300" s="71" t="n">
        <v>7</v>
      </c>
      <c r="G4300" s="72" t="n">
        <v>749.65</v>
      </c>
      <c r="H4300" s="72" t="n">
        <v>749.65</v>
      </c>
      <c r="I4300" s="71" t="n">
        <f aca="false">IF(B4300&gt;=Settings!$B$23,1,0)</f>
        <v>0</v>
      </c>
      <c r="J4300" s="71" t="n">
        <v>1</v>
      </c>
      <c r="K4300" s="71" t="n">
        <f aca="false">F4300*I4300*J4300</f>
        <v>0</v>
      </c>
      <c r="L4300" s="71" t="n">
        <f aca="false">E4300*I4300*J4300</f>
        <v>0</v>
      </c>
      <c r="M4300" s="72" t="n">
        <f aca="false">G4300*I4300*J4300</f>
        <v>0</v>
      </c>
      <c r="N4300" s="72" t="n">
        <f aca="false">D4300*I4300*J4300</f>
        <v>-0</v>
      </c>
      <c r="O4300" s="71" t="n">
        <f aca="false">F4300*J4300</f>
        <v>7</v>
      </c>
      <c r="P4300" s="71" t="n">
        <f aca="false">E4300*J4300</f>
        <v>0</v>
      </c>
    </row>
    <row r="4301" customFormat="false" ht="15" hidden="false" customHeight="false" outlineLevel="0" collapsed="false">
      <c r="A4301" s="71" t="s">
        <v>60</v>
      </c>
      <c r="B4301" s="71" t="s">
        <v>50</v>
      </c>
      <c r="C4301" s="71" t="s">
        <v>1287</v>
      </c>
      <c r="D4301" s="72" t="n">
        <v>664.02</v>
      </c>
      <c r="E4301" s="71" t="n">
        <v>5</v>
      </c>
      <c r="F4301" s="71" t="n">
        <v>15</v>
      </c>
      <c r="G4301" s="72" t="n">
        <v>2024.25</v>
      </c>
      <c r="H4301" s="72" t="n">
        <v>1158.58</v>
      </c>
      <c r="I4301" s="71" t="n">
        <f aca="false">IF(B4301&gt;=Settings!$B$23,1,0)</f>
        <v>0</v>
      </c>
      <c r="J4301" s="71" t="n">
        <v>1</v>
      </c>
      <c r="K4301" s="71" t="n">
        <f aca="false">F4301*I4301*J4301</f>
        <v>0</v>
      </c>
      <c r="L4301" s="71" t="n">
        <f aca="false">E4301*I4301*J4301</f>
        <v>0</v>
      </c>
      <c r="M4301" s="72" t="n">
        <f aca="false">G4301*I4301*J4301</f>
        <v>0</v>
      </c>
      <c r="N4301" s="72" t="n">
        <f aca="false">D4301*I4301*J4301</f>
        <v>0</v>
      </c>
      <c r="O4301" s="71" t="n">
        <f aca="false">F4301*J4301</f>
        <v>15</v>
      </c>
      <c r="P4301" s="71" t="n">
        <f aca="false">E4301*J4301</f>
        <v>5</v>
      </c>
    </row>
    <row r="4302" customFormat="false" ht="15" hidden="false" customHeight="false" outlineLevel="0" collapsed="false">
      <c r="A4302" s="71" t="s">
        <v>59</v>
      </c>
      <c r="B4302" s="71" t="s">
        <v>50</v>
      </c>
      <c r="C4302" s="71" t="s">
        <v>991</v>
      </c>
      <c r="D4302" s="72" t="n">
        <v>0</v>
      </c>
      <c r="E4302" s="71" t="n">
        <v>0</v>
      </c>
      <c r="F4302" s="71" t="n">
        <v>10</v>
      </c>
      <c r="G4302" s="72" t="n">
        <v>1124.016</v>
      </c>
      <c r="H4302" s="72" t="n">
        <v>1124.016</v>
      </c>
      <c r="I4302" s="71" t="n">
        <f aca="false">IF(B4302&gt;=Settings!$B$23,1,0)</f>
        <v>0</v>
      </c>
      <c r="J4302" s="71" t="n">
        <v>1</v>
      </c>
      <c r="K4302" s="71" t="n">
        <f aca="false">F4302*I4302*J4302</f>
        <v>0</v>
      </c>
      <c r="L4302" s="71" t="n">
        <f aca="false">E4302*I4302*J4302</f>
        <v>0</v>
      </c>
      <c r="M4302" s="72" t="n">
        <f aca="false">G4302*I4302*J4302</f>
        <v>0</v>
      </c>
      <c r="N4302" s="72" t="n">
        <f aca="false">D4302*I4302*J4302</f>
        <v>-0</v>
      </c>
      <c r="O4302" s="71" t="n">
        <f aca="false">F4302*J4302</f>
        <v>10</v>
      </c>
      <c r="P4302" s="71" t="n">
        <f aca="false">E4302*J4302</f>
        <v>0</v>
      </c>
    </row>
    <row r="4303" customFormat="false" ht="15" hidden="false" customHeight="false" outlineLevel="0" collapsed="false">
      <c r="A4303" s="71" t="s">
        <v>59</v>
      </c>
      <c r="B4303" s="71" t="s">
        <v>50</v>
      </c>
      <c r="C4303" s="71" t="s">
        <v>2180</v>
      </c>
      <c r="D4303" s="72" t="n">
        <v>0</v>
      </c>
      <c r="E4303" s="71" t="n">
        <v>0</v>
      </c>
      <c r="F4303" s="71" t="n">
        <v>1</v>
      </c>
      <c r="G4303" s="72" t="n">
        <v>14.95</v>
      </c>
      <c r="H4303" s="72" t="n">
        <v>14.95</v>
      </c>
      <c r="I4303" s="71" t="n">
        <f aca="false">IF(B4303&gt;=Settings!$B$23,1,0)</f>
        <v>0</v>
      </c>
      <c r="J4303" s="71" t="n">
        <v>1</v>
      </c>
      <c r="K4303" s="71" t="n">
        <f aca="false">F4303*I4303*J4303</f>
        <v>0</v>
      </c>
      <c r="L4303" s="71" t="n">
        <f aca="false">E4303*I4303*J4303</f>
        <v>0</v>
      </c>
      <c r="M4303" s="72" t="n">
        <f aca="false">G4303*I4303*J4303</f>
        <v>0</v>
      </c>
      <c r="N4303" s="72" t="n">
        <f aca="false">D4303*I4303*J4303</f>
        <v>-0</v>
      </c>
      <c r="O4303" s="71" t="n">
        <f aca="false">F4303*J4303</f>
        <v>1</v>
      </c>
      <c r="P4303" s="71" t="n">
        <f aca="false">E4303*J4303</f>
        <v>0</v>
      </c>
    </row>
    <row r="4304" customFormat="false" ht="15" hidden="false" customHeight="false" outlineLevel="0" collapsed="false">
      <c r="A4304" s="71" t="s">
        <v>63</v>
      </c>
      <c r="B4304" s="71" t="s">
        <v>50</v>
      </c>
      <c r="C4304" s="71" t="s">
        <v>2277</v>
      </c>
      <c r="D4304" s="72" t="n">
        <v>0</v>
      </c>
      <c r="E4304" s="71" t="n">
        <v>0</v>
      </c>
      <c r="F4304" s="71" t="n">
        <v>1</v>
      </c>
      <c r="G4304" s="72" t="n">
        <v>59.95</v>
      </c>
      <c r="H4304" s="72" t="n">
        <v>59.95</v>
      </c>
      <c r="I4304" s="71" t="n">
        <f aca="false">IF(B4304&gt;=Settings!$B$23,1,0)</f>
        <v>0</v>
      </c>
      <c r="J4304" s="71" t="n">
        <v>1</v>
      </c>
      <c r="K4304" s="71" t="n">
        <f aca="false">F4304*I4304*J4304</f>
        <v>0</v>
      </c>
      <c r="L4304" s="71" t="n">
        <f aca="false">E4304*I4304*J4304</f>
        <v>0</v>
      </c>
      <c r="M4304" s="72" t="n">
        <f aca="false">G4304*I4304*J4304</f>
        <v>0</v>
      </c>
      <c r="N4304" s="72" t="n">
        <f aca="false">D4304*I4304*J4304</f>
        <v>-0</v>
      </c>
      <c r="O4304" s="71" t="n">
        <f aca="false">F4304*J4304</f>
        <v>1</v>
      </c>
      <c r="P4304" s="71" t="n">
        <f aca="false">E4304*J4304</f>
        <v>0</v>
      </c>
    </row>
    <row r="4305" customFormat="false" ht="15" hidden="false" customHeight="false" outlineLevel="0" collapsed="false">
      <c r="A4305" s="71" t="s">
        <v>61</v>
      </c>
      <c r="B4305" s="71" t="s">
        <v>50</v>
      </c>
      <c r="C4305" s="71" t="s">
        <v>1236</v>
      </c>
      <c r="D4305" s="72" t="n">
        <v>0</v>
      </c>
      <c r="E4305" s="71" t="n">
        <v>0</v>
      </c>
      <c r="F4305" s="71" t="n">
        <v>1</v>
      </c>
      <c r="G4305" s="72" t="n">
        <v>63.59</v>
      </c>
      <c r="H4305" s="72" t="n">
        <v>63.59</v>
      </c>
      <c r="I4305" s="71" t="n">
        <f aca="false">IF(B4305&gt;=Settings!$B$23,1,0)</f>
        <v>0</v>
      </c>
      <c r="J4305" s="71" t="n">
        <v>1</v>
      </c>
      <c r="K4305" s="71" t="n">
        <f aca="false">F4305*I4305*J4305</f>
        <v>0</v>
      </c>
      <c r="L4305" s="71" t="n">
        <f aca="false">E4305*I4305*J4305</f>
        <v>0</v>
      </c>
      <c r="M4305" s="72" t="n">
        <f aca="false">G4305*I4305*J4305</f>
        <v>0</v>
      </c>
      <c r="N4305" s="72" t="n">
        <f aca="false">D4305*I4305*J4305</f>
        <v>-0</v>
      </c>
      <c r="O4305" s="71" t="n">
        <f aca="false">F4305*J4305</f>
        <v>1</v>
      </c>
      <c r="P4305" s="71" t="n">
        <f aca="false">E4305*J4305</f>
        <v>0</v>
      </c>
    </row>
    <row r="4306" customFormat="false" ht="15" hidden="false" customHeight="false" outlineLevel="0" collapsed="false">
      <c r="A4306" s="71" t="s">
        <v>60</v>
      </c>
      <c r="B4306" s="71" t="s">
        <v>50</v>
      </c>
      <c r="C4306" s="71" t="s">
        <v>995</v>
      </c>
      <c r="D4306" s="72" t="n">
        <v>0</v>
      </c>
      <c r="E4306" s="71" t="n">
        <v>0</v>
      </c>
      <c r="F4306" s="71" t="n">
        <v>48</v>
      </c>
      <c r="G4306" s="72" t="n">
        <v>3762.6</v>
      </c>
      <c r="H4306" s="72" t="n">
        <v>3329.47</v>
      </c>
      <c r="I4306" s="71" t="n">
        <f aca="false">IF(B4306&gt;=Settings!$B$23,1,0)</f>
        <v>0</v>
      </c>
      <c r="J4306" s="71" t="n">
        <v>1</v>
      </c>
      <c r="K4306" s="71" t="n">
        <f aca="false">F4306*I4306*J4306</f>
        <v>0</v>
      </c>
      <c r="L4306" s="71" t="n">
        <f aca="false">E4306*I4306*J4306</f>
        <v>0</v>
      </c>
      <c r="M4306" s="72" t="n">
        <f aca="false">G4306*I4306*J4306</f>
        <v>0</v>
      </c>
      <c r="N4306" s="72" t="n">
        <f aca="false">D4306*I4306*J4306</f>
        <v>-0</v>
      </c>
      <c r="O4306" s="71" t="n">
        <f aca="false">F4306*J4306</f>
        <v>48</v>
      </c>
      <c r="P4306" s="71" t="n">
        <f aca="false">E4306*J4306</f>
        <v>0</v>
      </c>
    </row>
    <row r="4307" customFormat="false" ht="15" hidden="false" customHeight="false" outlineLevel="0" collapsed="false">
      <c r="A4307" s="71" t="s">
        <v>59</v>
      </c>
      <c r="B4307" s="71" t="s">
        <v>50</v>
      </c>
      <c r="C4307" s="71" t="s">
        <v>1237</v>
      </c>
      <c r="D4307" s="72" t="n">
        <v>0</v>
      </c>
      <c r="E4307" s="71" t="n">
        <v>0</v>
      </c>
      <c r="F4307" s="71" t="n">
        <v>93</v>
      </c>
      <c r="G4307" s="72" t="n">
        <v>835.825</v>
      </c>
      <c r="H4307" s="72" t="n">
        <v>835.825</v>
      </c>
      <c r="I4307" s="71" t="n">
        <f aca="false">IF(B4307&gt;=Settings!$B$23,1,0)</f>
        <v>0</v>
      </c>
      <c r="J4307" s="71" t="n">
        <v>1</v>
      </c>
      <c r="K4307" s="71" t="n">
        <f aca="false">F4307*I4307*J4307</f>
        <v>0</v>
      </c>
      <c r="L4307" s="71" t="n">
        <f aca="false">E4307*I4307*J4307</f>
        <v>0</v>
      </c>
      <c r="M4307" s="72" t="n">
        <f aca="false">G4307*I4307*J4307</f>
        <v>0</v>
      </c>
      <c r="N4307" s="72" t="n">
        <f aca="false">D4307*I4307*J4307</f>
        <v>-0</v>
      </c>
      <c r="O4307" s="71" t="n">
        <f aca="false">F4307*J4307</f>
        <v>93</v>
      </c>
      <c r="P4307" s="71" t="n">
        <f aca="false">E4307*J4307</f>
        <v>0</v>
      </c>
    </row>
    <row r="4308" customFormat="false" ht="15" hidden="false" customHeight="false" outlineLevel="0" collapsed="false">
      <c r="A4308" s="71" t="s">
        <v>61</v>
      </c>
      <c r="B4308" s="71" t="s">
        <v>50</v>
      </c>
      <c r="C4308" s="71" t="s">
        <v>2278</v>
      </c>
      <c r="D4308" s="72" t="n">
        <v>0</v>
      </c>
      <c r="E4308" s="71" t="n">
        <v>0</v>
      </c>
      <c r="F4308" s="71" t="n">
        <v>2</v>
      </c>
      <c r="G4308" s="72" t="n">
        <v>339.91</v>
      </c>
      <c r="H4308" s="72" t="n">
        <v>339.91</v>
      </c>
      <c r="I4308" s="71" t="n">
        <f aca="false">IF(B4308&gt;=Settings!$B$23,1,0)</f>
        <v>0</v>
      </c>
      <c r="J4308" s="71" t="n">
        <v>1</v>
      </c>
      <c r="K4308" s="71" t="n">
        <f aca="false">F4308*I4308*J4308</f>
        <v>0</v>
      </c>
      <c r="L4308" s="71" t="n">
        <f aca="false">E4308*I4308*J4308</f>
        <v>0</v>
      </c>
      <c r="M4308" s="72" t="n">
        <f aca="false">G4308*I4308*J4308</f>
        <v>0</v>
      </c>
      <c r="N4308" s="72" t="n">
        <f aca="false">D4308*I4308*J4308</f>
        <v>-0</v>
      </c>
      <c r="O4308" s="71" t="n">
        <f aca="false">F4308*J4308</f>
        <v>2</v>
      </c>
      <c r="P4308" s="71" t="n">
        <f aca="false">E4308*J4308</f>
        <v>0</v>
      </c>
    </row>
    <row r="4309" customFormat="false" ht="15" hidden="false" customHeight="false" outlineLevel="0" collapsed="false">
      <c r="A4309" s="71" t="s">
        <v>59</v>
      </c>
      <c r="B4309" s="71" t="s">
        <v>50</v>
      </c>
      <c r="C4309" s="71" t="s">
        <v>970</v>
      </c>
      <c r="D4309" s="72" t="n">
        <v>0</v>
      </c>
      <c r="E4309" s="71" t="n">
        <v>0</v>
      </c>
      <c r="F4309" s="71" t="n">
        <v>2</v>
      </c>
      <c r="G4309" s="72" t="n">
        <v>334.66</v>
      </c>
      <c r="H4309" s="72" t="n">
        <v>334.66</v>
      </c>
      <c r="I4309" s="71" t="n">
        <f aca="false">IF(B4309&gt;=Settings!$B$23,1,0)</f>
        <v>0</v>
      </c>
      <c r="J4309" s="71" t="n">
        <v>1</v>
      </c>
      <c r="K4309" s="71" t="n">
        <f aca="false">F4309*I4309*J4309</f>
        <v>0</v>
      </c>
      <c r="L4309" s="71" t="n">
        <f aca="false">E4309*I4309*J4309</f>
        <v>0</v>
      </c>
      <c r="M4309" s="72" t="n">
        <f aca="false">G4309*I4309*J4309</f>
        <v>0</v>
      </c>
      <c r="N4309" s="72" t="n">
        <f aca="false">D4309*I4309*J4309</f>
        <v>-0</v>
      </c>
      <c r="O4309" s="71" t="n">
        <f aca="false">F4309*J4309</f>
        <v>2</v>
      </c>
      <c r="P4309" s="71" t="n">
        <f aca="false">E4309*J4309</f>
        <v>0</v>
      </c>
    </row>
    <row r="4310" customFormat="false" ht="15" hidden="false" customHeight="false" outlineLevel="0" collapsed="false">
      <c r="A4310" s="71" t="s">
        <v>61</v>
      </c>
      <c r="B4310" s="71" t="s">
        <v>50</v>
      </c>
      <c r="C4310" s="71" t="s">
        <v>1158</v>
      </c>
      <c r="D4310" s="72" t="n">
        <v>177.23</v>
      </c>
      <c r="E4310" s="71" t="n">
        <v>1</v>
      </c>
      <c r="F4310" s="71" t="n">
        <v>11</v>
      </c>
      <c r="G4310" s="72" t="n">
        <v>1754.94</v>
      </c>
      <c r="H4310" s="72" t="n">
        <v>1532.47</v>
      </c>
      <c r="I4310" s="71" t="n">
        <f aca="false">IF(B4310&gt;=Settings!$B$23,1,0)</f>
        <v>0</v>
      </c>
      <c r="J4310" s="71" t="n">
        <v>1</v>
      </c>
      <c r="K4310" s="71" t="n">
        <f aca="false">F4310*I4310*J4310</f>
        <v>0</v>
      </c>
      <c r="L4310" s="71" t="n">
        <f aca="false">E4310*I4310*J4310</f>
        <v>0</v>
      </c>
      <c r="M4310" s="72" t="n">
        <f aca="false">G4310*I4310*J4310</f>
        <v>0</v>
      </c>
      <c r="N4310" s="72" t="n">
        <f aca="false">D4310*I4310*J4310</f>
        <v>0</v>
      </c>
      <c r="O4310" s="71" t="n">
        <f aca="false">F4310*J4310</f>
        <v>11</v>
      </c>
      <c r="P4310" s="71" t="n">
        <f aca="false">E4310*J4310</f>
        <v>1</v>
      </c>
    </row>
    <row r="4311" customFormat="false" ht="15" hidden="false" customHeight="false" outlineLevel="0" collapsed="false">
      <c r="A4311" s="71" t="s">
        <v>59</v>
      </c>
      <c r="B4311" s="71" t="s">
        <v>50</v>
      </c>
      <c r="C4311" s="71" t="s">
        <v>2132</v>
      </c>
      <c r="D4311" s="72" t="n">
        <v>0</v>
      </c>
      <c r="E4311" s="71" t="n">
        <v>0</v>
      </c>
      <c r="F4311" s="71" t="n">
        <v>1</v>
      </c>
      <c r="G4311" s="72" t="n">
        <v>169.8</v>
      </c>
      <c r="H4311" s="72" t="n">
        <v>169.8</v>
      </c>
      <c r="I4311" s="71" t="n">
        <f aca="false">IF(B4311&gt;=Settings!$B$23,1,0)</f>
        <v>0</v>
      </c>
      <c r="J4311" s="71" t="n">
        <v>1</v>
      </c>
      <c r="K4311" s="71" t="n">
        <f aca="false">F4311*I4311*J4311</f>
        <v>0</v>
      </c>
      <c r="L4311" s="71" t="n">
        <f aca="false">E4311*I4311*J4311</f>
        <v>0</v>
      </c>
      <c r="M4311" s="72" t="n">
        <f aca="false">G4311*I4311*J4311</f>
        <v>0</v>
      </c>
      <c r="N4311" s="72" t="n">
        <f aca="false">D4311*I4311*J4311</f>
        <v>-0</v>
      </c>
      <c r="O4311" s="71" t="n">
        <f aca="false">F4311*J4311</f>
        <v>1</v>
      </c>
      <c r="P4311" s="71" t="n">
        <f aca="false">E4311*J4311</f>
        <v>0</v>
      </c>
    </row>
    <row r="4312" customFormat="false" ht="15" hidden="false" customHeight="false" outlineLevel="0" collapsed="false">
      <c r="A4312" s="71" t="s">
        <v>59</v>
      </c>
      <c r="B4312" s="71" t="s">
        <v>50</v>
      </c>
      <c r="C4312" s="71" t="s">
        <v>149</v>
      </c>
      <c r="D4312" s="72" t="n">
        <v>0</v>
      </c>
      <c r="E4312" s="71" t="n">
        <v>0</v>
      </c>
      <c r="F4312" s="71" t="n">
        <v>38</v>
      </c>
      <c r="G4312" s="72" t="n">
        <v>4116.882</v>
      </c>
      <c r="H4312" s="72" t="n">
        <v>4116.882</v>
      </c>
      <c r="I4312" s="71" t="n">
        <f aca="false">IF(B4312&gt;=Settings!$B$23,1,0)</f>
        <v>0</v>
      </c>
      <c r="J4312" s="71" t="n">
        <v>1</v>
      </c>
      <c r="K4312" s="71" t="n">
        <f aca="false">F4312*I4312*J4312</f>
        <v>0</v>
      </c>
      <c r="L4312" s="71" t="n">
        <f aca="false">E4312*I4312*J4312</f>
        <v>0</v>
      </c>
      <c r="M4312" s="72" t="n">
        <f aca="false">G4312*I4312*J4312</f>
        <v>0</v>
      </c>
      <c r="N4312" s="72" t="n">
        <f aca="false">D4312*I4312*J4312</f>
        <v>-0</v>
      </c>
      <c r="O4312" s="71" t="n">
        <f aca="false">F4312*J4312</f>
        <v>38</v>
      </c>
      <c r="P4312" s="71" t="n">
        <f aca="false">E4312*J4312</f>
        <v>0</v>
      </c>
    </row>
    <row r="4313" customFormat="false" ht="15" hidden="false" customHeight="false" outlineLevel="0" collapsed="false">
      <c r="A4313" s="71" t="s">
        <v>60</v>
      </c>
      <c r="B4313" s="71" t="s">
        <v>50</v>
      </c>
      <c r="C4313" s="71" t="s">
        <v>1306</v>
      </c>
      <c r="D4313" s="72" t="n">
        <v>59.46</v>
      </c>
      <c r="E4313" s="71" t="n">
        <v>1</v>
      </c>
      <c r="F4313" s="71" t="n">
        <v>35</v>
      </c>
      <c r="G4313" s="72" t="n">
        <v>2673.25</v>
      </c>
      <c r="H4313" s="72" t="n">
        <v>2287.2</v>
      </c>
      <c r="I4313" s="71" t="n">
        <f aca="false">IF(B4313&gt;=Settings!$B$23,1,0)</f>
        <v>0</v>
      </c>
      <c r="J4313" s="71" t="n">
        <v>1</v>
      </c>
      <c r="K4313" s="71" t="n">
        <f aca="false">F4313*I4313*J4313</f>
        <v>0</v>
      </c>
      <c r="L4313" s="71" t="n">
        <f aca="false">E4313*I4313*J4313</f>
        <v>0</v>
      </c>
      <c r="M4313" s="72" t="n">
        <f aca="false">G4313*I4313*J4313</f>
        <v>0</v>
      </c>
      <c r="N4313" s="72" t="n">
        <f aca="false">D4313*I4313*J4313</f>
        <v>0</v>
      </c>
      <c r="O4313" s="71" t="n">
        <f aca="false">F4313*J4313</f>
        <v>35</v>
      </c>
      <c r="P4313" s="71" t="n">
        <f aca="false">E4313*J4313</f>
        <v>1</v>
      </c>
    </row>
    <row r="4314" customFormat="false" ht="15" hidden="false" customHeight="false" outlineLevel="0" collapsed="false">
      <c r="A4314" s="71" t="s">
        <v>59</v>
      </c>
      <c r="B4314" s="71" t="s">
        <v>50</v>
      </c>
      <c r="C4314" s="71" t="s">
        <v>1455</v>
      </c>
      <c r="D4314" s="72" t="n">
        <v>0</v>
      </c>
      <c r="E4314" s="71" t="n">
        <v>0</v>
      </c>
      <c r="F4314" s="71" t="n">
        <v>104</v>
      </c>
      <c r="G4314" s="72" t="n">
        <v>1769.487</v>
      </c>
      <c r="H4314" s="72" t="n">
        <v>1769.487</v>
      </c>
      <c r="I4314" s="71" t="n">
        <f aca="false">IF(B4314&gt;=Settings!$B$23,1,0)</f>
        <v>0</v>
      </c>
      <c r="J4314" s="71" t="n">
        <v>1</v>
      </c>
      <c r="K4314" s="71" t="n">
        <f aca="false">F4314*I4314*J4314</f>
        <v>0</v>
      </c>
      <c r="L4314" s="71" t="n">
        <f aca="false">E4314*I4314*J4314</f>
        <v>0</v>
      </c>
      <c r="M4314" s="72" t="n">
        <f aca="false">G4314*I4314*J4314</f>
        <v>0</v>
      </c>
      <c r="N4314" s="72" t="n">
        <f aca="false">D4314*I4314*J4314</f>
        <v>-0</v>
      </c>
      <c r="O4314" s="71" t="n">
        <f aca="false">F4314*J4314</f>
        <v>104</v>
      </c>
      <c r="P4314" s="71" t="n">
        <f aca="false">E4314*J4314</f>
        <v>0</v>
      </c>
    </row>
    <row r="4315" customFormat="false" ht="15" hidden="false" customHeight="false" outlineLevel="0" collapsed="false">
      <c r="A4315" s="71" t="s">
        <v>63</v>
      </c>
      <c r="B4315" s="71" t="s">
        <v>50</v>
      </c>
      <c r="C4315" s="71" t="s">
        <v>2279</v>
      </c>
      <c r="D4315" s="72" t="n">
        <v>124.95</v>
      </c>
      <c r="E4315" s="71" t="n">
        <v>1</v>
      </c>
      <c r="F4315" s="71" t="n">
        <v>4</v>
      </c>
      <c r="G4315" s="72" t="n">
        <v>499.8</v>
      </c>
      <c r="H4315" s="72" t="n">
        <v>374.85</v>
      </c>
      <c r="I4315" s="71" t="n">
        <f aca="false">IF(B4315&gt;=Settings!$B$23,1,0)</f>
        <v>0</v>
      </c>
      <c r="J4315" s="71" t="n">
        <v>1</v>
      </c>
      <c r="K4315" s="71" t="n">
        <f aca="false">F4315*I4315*J4315</f>
        <v>0</v>
      </c>
      <c r="L4315" s="71" t="n">
        <f aca="false">E4315*I4315*J4315</f>
        <v>0</v>
      </c>
      <c r="M4315" s="72" t="n">
        <f aca="false">G4315*I4315*J4315</f>
        <v>0</v>
      </c>
      <c r="N4315" s="72" t="n">
        <f aca="false">D4315*I4315*J4315</f>
        <v>0</v>
      </c>
      <c r="O4315" s="71" t="n">
        <f aca="false">F4315*J4315</f>
        <v>4</v>
      </c>
      <c r="P4315" s="71" t="n">
        <f aca="false">E4315*J4315</f>
        <v>1</v>
      </c>
    </row>
    <row r="4316" customFormat="false" ht="15" hidden="false" customHeight="false" outlineLevel="0" collapsed="false">
      <c r="A4316" s="71" t="s">
        <v>61</v>
      </c>
      <c r="B4316" s="71" t="s">
        <v>50</v>
      </c>
      <c r="C4316" s="71" t="s">
        <v>116</v>
      </c>
      <c r="D4316" s="72" t="n">
        <v>0</v>
      </c>
      <c r="E4316" s="71" t="n">
        <v>0</v>
      </c>
      <c r="F4316" s="71" t="n">
        <v>11</v>
      </c>
      <c r="G4316" s="72" t="n">
        <v>1905.77</v>
      </c>
      <c r="H4316" s="72" t="n">
        <v>1853.63</v>
      </c>
      <c r="I4316" s="71" t="n">
        <f aca="false">IF(B4316&gt;=Settings!$B$23,1,0)</f>
        <v>0</v>
      </c>
      <c r="J4316" s="71" t="n">
        <v>1</v>
      </c>
      <c r="K4316" s="71" t="n">
        <f aca="false">F4316*I4316*J4316</f>
        <v>0</v>
      </c>
      <c r="L4316" s="71" t="n">
        <f aca="false">E4316*I4316*J4316</f>
        <v>0</v>
      </c>
      <c r="M4316" s="72" t="n">
        <f aca="false">G4316*I4316*J4316</f>
        <v>0</v>
      </c>
      <c r="N4316" s="72" t="n">
        <f aca="false">D4316*I4316*J4316</f>
        <v>-0</v>
      </c>
      <c r="O4316" s="71" t="n">
        <f aca="false">F4316*J4316</f>
        <v>11</v>
      </c>
      <c r="P4316" s="71" t="n">
        <f aca="false">E4316*J4316</f>
        <v>0</v>
      </c>
    </row>
    <row r="4317" customFormat="false" ht="15" hidden="false" customHeight="false" outlineLevel="0" collapsed="false">
      <c r="A4317" s="71" t="s">
        <v>61</v>
      </c>
      <c r="B4317" s="71" t="s">
        <v>50</v>
      </c>
      <c r="C4317" s="71" t="s">
        <v>883</v>
      </c>
      <c r="D4317" s="72" t="n">
        <v>0</v>
      </c>
      <c r="E4317" s="71" t="n">
        <v>0</v>
      </c>
      <c r="F4317" s="71" t="n">
        <v>1</v>
      </c>
      <c r="G4317" s="72" t="n">
        <v>148.14</v>
      </c>
      <c r="H4317" s="72" t="n">
        <v>148.14</v>
      </c>
      <c r="I4317" s="71" t="n">
        <f aca="false">IF(B4317&gt;=Settings!$B$23,1,0)</f>
        <v>0</v>
      </c>
      <c r="J4317" s="71" t="n">
        <v>1</v>
      </c>
      <c r="K4317" s="71" t="n">
        <f aca="false">F4317*I4317*J4317</f>
        <v>0</v>
      </c>
      <c r="L4317" s="71" t="n">
        <f aca="false">E4317*I4317*J4317</f>
        <v>0</v>
      </c>
      <c r="M4317" s="72" t="n">
        <f aca="false">G4317*I4317*J4317</f>
        <v>0</v>
      </c>
      <c r="N4317" s="72" t="n">
        <f aca="false">D4317*I4317*J4317</f>
        <v>-0</v>
      </c>
      <c r="O4317" s="71" t="n">
        <f aca="false">F4317*J4317</f>
        <v>1</v>
      </c>
      <c r="P4317" s="71" t="n">
        <f aca="false">E4317*J4317</f>
        <v>0</v>
      </c>
    </row>
    <row r="4318" customFormat="false" ht="15" hidden="false" customHeight="false" outlineLevel="0" collapsed="false">
      <c r="A4318" s="71" t="s">
        <v>59</v>
      </c>
      <c r="B4318" s="71" t="s">
        <v>50</v>
      </c>
      <c r="C4318" s="71" t="s">
        <v>1252</v>
      </c>
      <c r="D4318" s="72" t="n">
        <v>0</v>
      </c>
      <c r="E4318" s="71" t="n">
        <v>0</v>
      </c>
      <c r="F4318" s="71" t="n">
        <v>8</v>
      </c>
      <c r="G4318" s="72" t="n">
        <v>1109.565</v>
      </c>
      <c r="H4318" s="72" t="n">
        <v>1109.565</v>
      </c>
      <c r="I4318" s="71" t="n">
        <f aca="false">IF(B4318&gt;=Settings!$B$23,1,0)</f>
        <v>0</v>
      </c>
      <c r="J4318" s="71" t="n">
        <v>1</v>
      </c>
      <c r="K4318" s="71" t="n">
        <f aca="false">F4318*I4318*J4318</f>
        <v>0</v>
      </c>
      <c r="L4318" s="71" t="n">
        <f aca="false">E4318*I4318*J4318</f>
        <v>0</v>
      </c>
      <c r="M4318" s="72" t="n">
        <f aca="false">G4318*I4318*J4318</f>
        <v>0</v>
      </c>
      <c r="N4318" s="72" t="n">
        <f aca="false">D4318*I4318*J4318</f>
        <v>-0</v>
      </c>
      <c r="O4318" s="71" t="n">
        <f aca="false">F4318*J4318</f>
        <v>8</v>
      </c>
      <c r="P4318" s="71" t="n">
        <f aca="false">E4318*J4318</f>
        <v>0</v>
      </c>
    </row>
    <row r="4319" customFormat="false" ht="15" hidden="false" customHeight="false" outlineLevel="0" collapsed="false">
      <c r="A4319" s="71" t="s">
        <v>59</v>
      </c>
      <c r="B4319" s="71" t="s">
        <v>50</v>
      </c>
      <c r="C4319" s="71" t="s">
        <v>1079</v>
      </c>
      <c r="D4319" s="72" t="n">
        <v>0</v>
      </c>
      <c r="E4319" s="71" t="n">
        <v>0</v>
      </c>
      <c r="F4319" s="71" t="n">
        <v>115</v>
      </c>
      <c r="G4319" s="72" t="n">
        <v>1392.714</v>
      </c>
      <c r="H4319" s="72" t="n">
        <v>1392.714</v>
      </c>
      <c r="I4319" s="71" t="n">
        <f aca="false">IF(B4319&gt;=Settings!$B$23,1,0)</f>
        <v>0</v>
      </c>
      <c r="J4319" s="71" t="n">
        <v>1</v>
      </c>
      <c r="K4319" s="71" t="n">
        <f aca="false">F4319*I4319*J4319</f>
        <v>0</v>
      </c>
      <c r="L4319" s="71" t="n">
        <f aca="false">E4319*I4319*J4319</f>
        <v>0</v>
      </c>
      <c r="M4319" s="72" t="n">
        <f aca="false">G4319*I4319*J4319</f>
        <v>0</v>
      </c>
      <c r="N4319" s="72" t="n">
        <f aca="false">D4319*I4319*J4319</f>
        <v>-0</v>
      </c>
      <c r="O4319" s="71" t="n">
        <f aca="false">F4319*J4319</f>
        <v>115</v>
      </c>
      <c r="P4319" s="71" t="n">
        <f aca="false">E4319*J4319</f>
        <v>0</v>
      </c>
    </row>
    <row r="4320" customFormat="false" ht="15" hidden="false" customHeight="false" outlineLevel="0" collapsed="false">
      <c r="A4320" s="71" t="s">
        <v>59</v>
      </c>
      <c r="B4320" s="71" t="s">
        <v>50</v>
      </c>
      <c r="C4320" s="71" t="s">
        <v>890</v>
      </c>
      <c r="D4320" s="72" t="n">
        <v>0</v>
      </c>
      <c r="E4320" s="71" t="n">
        <v>0</v>
      </c>
      <c r="F4320" s="71" t="n">
        <v>4</v>
      </c>
      <c r="G4320" s="72" t="n">
        <v>91.8</v>
      </c>
      <c r="H4320" s="72" t="n">
        <v>91.8</v>
      </c>
      <c r="I4320" s="71" t="n">
        <f aca="false">IF(B4320&gt;=Settings!$B$23,1,0)</f>
        <v>0</v>
      </c>
      <c r="J4320" s="71" t="n">
        <v>1</v>
      </c>
      <c r="K4320" s="71" t="n">
        <f aca="false">F4320*I4320*J4320</f>
        <v>0</v>
      </c>
      <c r="L4320" s="71" t="n">
        <f aca="false">E4320*I4320*J4320</f>
        <v>0</v>
      </c>
      <c r="M4320" s="72" t="n">
        <f aca="false">G4320*I4320*J4320</f>
        <v>0</v>
      </c>
      <c r="N4320" s="72" t="n">
        <f aca="false">D4320*I4320*J4320</f>
        <v>-0</v>
      </c>
      <c r="O4320" s="71" t="n">
        <f aca="false">F4320*J4320</f>
        <v>4</v>
      </c>
      <c r="P4320" s="71" t="n">
        <f aca="false">E4320*J4320</f>
        <v>0</v>
      </c>
    </row>
    <row r="4321" customFormat="false" ht="15" hidden="false" customHeight="false" outlineLevel="0" collapsed="false">
      <c r="A4321" s="71" t="s">
        <v>61</v>
      </c>
      <c r="B4321" s="71" t="s">
        <v>50</v>
      </c>
      <c r="C4321" s="71" t="s">
        <v>1412</v>
      </c>
      <c r="D4321" s="72" t="n">
        <v>0</v>
      </c>
      <c r="E4321" s="71" t="n">
        <v>0</v>
      </c>
      <c r="F4321" s="71" t="n">
        <v>1</v>
      </c>
      <c r="G4321" s="72" t="n">
        <v>86.32</v>
      </c>
      <c r="H4321" s="72" t="n">
        <v>86.32</v>
      </c>
      <c r="I4321" s="71" t="n">
        <f aca="false">IF(B4321&gt;=Settings!$B$23,1,0)</f>
        <v>0</v>
      </c>
      <c r="J4321" s="71" t="n">
        <v>1</v>
      </c>
      <c r="K4321" s="71" t="n">
        <f aca="false">F4321*I4321*J4321</f>
        <v>0</v>
      </c>
      <c r="L4321" s="71" t="n">
        <f aca="false">E4321*I4321*J4321</f>
        <v>0</v>
      </c>
      <c r="M4321" s="72" t="n">
        <f aca="false">G4321*I4321*J4321</f>
        <v>0</v>
      </c>
      <c r="N4321" s="72" t="n">
        <f aca="false">D4321*I4321*J4321</f>
        <v>-0</v>
      </c>
      <c r="O4321" s="71" t="n">
        <f aca="false">F4321*J4321</f>
        <v>1</v>
      </c>
      <c r="P4321" s="71" t="n">
        <f aca="false">E4321*J4321</f>
        <v>0</v>
      </c>
    </row>
    <row r="4322" customFormat="false" ht="15" hidden="false" customHeight="false" outlineLevel="0" collapsed="false">
      <c r="A4322" s="71" t="s">
        <v>60</v>
      </c>
      <c r="B4322" s="71" t="s">
        <v>50</v>
      </c>
      <c r="C4322" s="71" t="s">
        <v>1759</v>
      </c>
      <c r="D4322" s="72" t="n">
        <v>144.95</v>
      </c>
      <c r="E4322" s="71" t="n">
        <v>1</v>
      </c>
      <c r="F4322" s="71" t="n">
        <v>15</v>
      </c>
      <c r="G4322" s="72" t="n">
        <v>1754.25</v>
      </c>
      <c r="H4322" s="72" t="n">
        <v>1397.94</v>
      </c>
      <c r="I4322" s="71" t="n">
        <f aca="false">IF(B4322&gt;=Settings!$B$23,1,0)</f>
        <v>0</v>
      </c>
      <c r="J4322" s="71" t="n">
        <v>1</v>
      </c>
      <c r="K4322" s="71" t="n">
        <f aca="false">F4322*I4322*J4322</f>
        <v>0</v>
      </c>
      <c r="L4322" s="71" t="n">
        <f aca="false">E4322*I4322*J4322</f>
        <v>0</v>
      </c>
      <c r="M4322" s="72" t="n">
        <f aca="false">G4322*I4322*J4322</f>
        <v>0</v>
      </c>
      <c r="N4322" s="72" t="n">
        <f aca="false">D4322*I4322*J4322</f>
        <v>0</v>
      </c>
      <c r="O4322" s="71" t="n">
        <f aca="false">F4322*J4322</f>
        <v>15</v>
      </c>
      <c r="P4322" s="71" t="n">
        <f aca="false">E4322*J4322</f>
        <v>1</v>
      </c>
    </row>
    <row r="4323" customFormat="false" ht="15" hidden="false" customHeight="false" outlineLevel="0" collapsed="false">
      <c r="A4323" s="71" t="s">
        <v>59</v>
      </c>
      <c r="B4323" s="71" t="s">
        <v>50</v>
      </c>
      <c r="C4323" s="71" t="s">
        <v>905</v>
      </c>
      <c r="D4323" s="72" t="n">
        <v>0</v>
      </c>
      <c r="E4323" s="71" t="n">
        <v>0</v>
      </c>
      <c r="F4323" s="71" t="n">
        <v>4</v>
      </c>
      <c r="G4323" s="72" t="n">
        <v>297.72</v>
      </c>
      <c r="H4323" s="72" t="n">
        <v>297.72</v>
      </c>
      <c r="I4323" s="71" t="n">
        <f aca="false">IF(B4323&gt;=Settings!$B$23,1,0)</f>
        <v>0</v>
      </c>
      <c r="J4323" s="71" t="n">
        <v>1</v>
      </c>
      <c r="K4323" s="71" t="n">
        <f aca="false">F4323*I4323*J4323</f>
        <v>0</v>
      </c>
      <c r="L4323" s="71" t="n">
        <f aca="false">E4323*I4323*J4323</f>
        <v>0</v>
      </c>
      <c r="M4323" s="72" t="n">
        <f aca="false">G4323*I4323*J4323</f>
        <v>0</v>
      </c>
      <c r="N4323" s="72" t="n">
        <f aca="false">D4323*I4323*J4323</f>
        <v>-0</v>
      </c>
      <c r="O4323" s="71" t="n">
        <f aca="false">F4323*J4323</f>
        <v>4</v>
      </c>
      <c r="P4323" s="71" t="n">
        <f aca="false">E4323*J4323</f>
        <v>0</v>
      </c>
    </row>
    <row r="4324" customFormat="false" ht="15" hidden="false" customHeight="false" outlineLevel="0" collapsed="false">
      <c r="A4324" s="71" t="s">
        <v>59</v>
      </c>
      <c r="B4324" s="71" t="s">
        <v>50</v>
      </c>
      <c r="C4324" s="71" t="s">
        <v>903</v>
      </c>
      <c r="D4324" s="72" t="n">
        <v>0</v>
      </c>
      <c r="E4324" s="71" t="n">
        <v>0</v>
      </c>
      <c r="F4324" s="71" t="n">
        <v>3</v>
      </c>
      <c r="G4324" s="72" t="n">
        <v>620.56</v>
      </c>
      <c r="H4324" s="72" t="n">
        <v>620.56</v>
      </c>
      <c r="I4324" s="71" t="n">
        <f aca="false">IF(B4324&gt;=Settings!$B$23,1,0)</f>
        <v>0</v>
      </c>
      <c r="J4324" s="71" t="n">
        <v>1</v>
      </c>
      <c r="K4324" s="71" t="n">
        <f aca="false">F4324*I4324*J4324</f>
        <v>0</v>
      </c>
      <c r="L4324" s="71" t="n">
        <f aca="false">E4324*I4324*J4324</f>
        <v>0</v>
      </c>
      <c r="M4324" s="72" t="n">
        <f aca="false">G4324*I4324*J4324</f>
        <v>0</v>
      </c>
      <c r="N4324" s="72" t="n">
        <f aca="false">D4324*I4324*J4324</f>
        <v>-0</v>
      </c>
      <c r="O4324" s="71" t="n">
        <f aca="false">F4324*J4324</f>
        <v>3</v>
      </c>
      <c r="P4324" s="71" t="n">
        <f aca="false">E4324*J4324</f>
        <v>0</v>
      </c>
    </row>
    <row r="4325" customFormat="false" ht="15" hidden="false" customHeight="false" outlineLevel="0" collapsed="false">
      <c r="A4325" s="71" t="s">
        <v>62</v>
      </c>
      <c r="B4325" s="71" t="s">
        <v>50</v>
      </c>
      <c r="C4325" s="71" t="s">
        <v>172</v>
      </c>
      <c r="D4325" s="72" t="n">
        <v>474.06</v>
      </c>
      <c r="E4325" s="71" t="n">
        <v>5</v>
      </c>
      <c r="F4325" s="71" t="n">
        <v>48</v>
      </c>
      <c r="G4325" s="72" t="n">
        <v>4742.6</v>
      </c>
      <c r="H4325" s="72" t="n">
        <v>4103.8</v>
      </c>
      <c r="I4325" s="71" t="n">
        <f aca="false">IF(B4325&gt;=Settings!$B$23,1,0)</f>
        <v>0</v>
      </c>
      <c r="J4325" s="71" t="n">
        <v>1</v>
      </c>
      <c r="K4325" s="71" t="n">
        <f aca="false">F4325*I4325*J4325</f>
        <v>0</v>
      </c>
      <c r="L4325" s="71" t="n">
        <f aca="false">E4325*I4325*J4325</f>
        <v>0</v>
      </c>
      <c r="M4325" s="72" t="n">
        <f aca="false">G4325*I4325*J4325</f>
        <v>0</v>
      </c>
      <c r="N4325" s="72" t="n">
        <f aca="false">D4325*I4325*J4325</f>
        <v>0</v>
      </c>
      <c r="O4325" s="71" t="n">
        <f aca="false">F4325*J4325</f>
        <v>48</v>
      </c>
      <c r="P4325" s="71" t="n">
        <f aca="false">E4325*J4325</f>
        <v>5</v>
      </c>
    </row>
    <row r="4326" customFormat="false" ht="15" hidden="false" customHeight="false" outlineLevel="0" collapsed="false">
      <c r="A4326" s="71" t="s">
        <v>60</v>
      </c>
      <c r="B4326" s="71" t="s">
        <v>50</v>
      </c>
      <c r="C4326" s="71" t="s">
        <v>1205</v>
      </c>
      <c r="D4326" s="72" t="n">
        <v>0</v>
      </c>
      <c r="E4326" s="71" t="n">
        <v>0</v>
      </c>
      <c r="F4326" s="71" t="n">
        <v>47</v>
      </c>
      <c r="G4326" s="72" t="n">
        <v>5214.65</v>
      </c>
      <c r="H4326" s="72" t="n">
        <v>4625.54</v>
      </c>
      <c r="I4326" s="71" t="n">
        <f aca="false">IF(B4326&gt;=Settings!$B$23,1,0)</f>
        <v>0</v>
      </c>
      <c r="J4326" s="71" t="n">
        <v>1</v>
      </c>
      <c r="K4326" s="71" t="n">
        <f aca="false">F4326*I4326*J4326</f>
        <v>0</v>
      </c>
      <c r="L4326" s="71" t="n">
        <f aca="false">E4326*I4326*J4326</f>
        <v>0</v>
      </c>
      <c r="M4326" s="72" t="n">
        <f aca="false">G4326*I4326*J4326</f>
        <v>0</v>
      </c>
      <c r="N4326" s="72" t="n">
        <f aca="false">D4326*I4326*J4326</f>
        <v>-0</v>
      </c>
      <c r="O4326" s="71" t="n">
        <f aca="false">F4326*J4326</f>
        <v>47</v>
      </c>
      <c r="P4326" s="71" t="n">
        <f aca="false">E4326*J4326</f>
        <v>0</v>
      </c>
    </row>
    <row r="4327" customFormat="false" ht="15" hidden="false" customHeight="false" outlineLevel="0" collapsed="false">
      <c r="A4327" s="71" t="s">
        <v>59</v>
      </c>
      <c r="B4327" s="71" t="s">
        <v>50</v>
      </c>
      <c r="C4327" s="71" t="s">
        <v>1057</v>
      </c>
      <c r="D4327" s="72" t="n">
        <v>0</v>
      </c>
      <c r="E4327" s="71" t="n">
        <v>0</v>
      </c>
      <c r="F4327" s="71" t="n">
        <v>9</v>
      </c>
      <c r="G4327" s="72" t="n">
        <v>987.046</v>
      </c>
      <c r="H4327" s="72" t="n">
        <v>987.046</v>
      </c>
      <c r="I4327" s="71" t="n">
        <f aca="false">IF(B4327&gt;=Settings!$B$23,1,0)</f>
        <v>0</v>
      </c>
      <c r="J4327" s="71" t="n">
        <v>1</v>
      </c>
      <c r="K4327" s="71" t="n">
        <f aca="false">F4327*I4327*J4327</f>
        <v>0</v>
      </c>
      <c r="L4327" s="71" t="n">
        <f aca="false">E4327*I4327*J4327</f>
        <v>0</v>
      </c>
      <c r="M4327" s="72" t="n">
        <f aca="false">G4327*I4327*J4327</f>
        <v>0</v>
      </c>
      <c r="N4327" s="72" t="n">
        <f aca="false">D4327*I4327*J4327</f>
        <v>-0</v>
      </c>
      <c r="O4327" s="71" t="n">
        <f aca="false">F4327*J4327</f>
        <v>9</v>
      </c>
      <c r="P4327" s="71" t="n">
        <f aca="false">E4327*J4327</f>
        <v>0</v>
      </c>
    </row>
    <row r="4328" customFormat="false" ht="15" hidden="false" customHeight="false" outlineLevel="0" collapsed="false">
      <c r="A4328" s="71" t="s">
        <v>60</v>
      </c>
      <c r="B4328" s="71" t="s">
        <v>50</v>
      </c>
      <c r="C4328" s="71" t="s">
        <v>2013</v>
      </c>
      <c r="D4328" s="72" t="n">
        <v>0</v>
      </c>
      <c r="E4328" s="71" t="n">
        <v>0</v>
      </c>
      <c r="F4328" s="71" t="n">
        <v>46</v>
      </c>
      <c r="G4328" s="72" t="n">
        <v>7357.7</v>
      </c>
      <c r="H4328" s="72" t="n">
        <v>6350.23</v>
      </c>
      <c r="I4328" s="71" t="n">
        <f aca="false">IF(B4328&gt;=Settings!$B$23,1,0)</f>
        <v>0</v>
      </c>
      <c r="J4328" s="71" t="n">
        <v>1</v>
      </c>
      <c r="K4328" s="71" t="n">
        <f aca="false">F4328*I4328*J4328</f>
        <v>0</v>
      </c>
      <c r="L4328" s="71" t="n">
        <f aca="false">E4328*I4328*J4328</f>
        <v>0</v>
      </c>
      <c r="M4328" s="72" t="n">
        <f aca="false">G4328*I4328*J4328</f>
        <v>0</v>
      </c>
      <c r="N4328" s="72" t="n">
        <f aca="false">D4328*I4328*J4328</f>
        <v>-0</v>
      </c>
      <c r="O4328" s="71" t="n">
        <f aca="false">F4328*J4328</f>
        <v>46</v>
      </c>
      <c r="P4328" s="71" t="n">
        <f aca="false">E4328*J4328</f>
        <v>0</v>
      </c>
    </row>
    <row r="4329" customFormat="false" ht="15" hidden="false" customHeight="false" outlineLevel="0" collapsed="false">
      <c r="A4329" s="71" t="s">
        <v>63</v>
      </c>
      <c r="B4329" s="71" t="s">
        <v>50</v>
      </c>
      <c r="C4329" s="71" t="s">
        <v>2280</v>
      </c>
      <c r="D4329" s="72" t="n">
        <v>0</v>
      </c>
      <c r="E4329" s="71" t="n">
        <v>0</v>
      </c>
      <c r="F4329" s="71" t="n">
        <v>1</v>
      </c>
      <c r="G4329" s="72" t="n">
        <v>79.95</v>
      </c>
      <c r="H4329" s="72" t="n">
        <v>79.95</v>
      </c>
      <c r="I4329" s="71" t="n">
        <f aca="false">IF(B4329&gt;=Settings!$B$23,1,0)</f>
        <v>0</v>
      </c>
      <c r="J4329" s="71" t="n">
        <v>1</v>
      </c>
      <c r="K4329" s="71" t="n">
        <f aca="false">F4329*I4329*J4329</f>
        <v>0</v>
      </c>
      <c r="L4329" s="71" t="n">
        <f aca="false">E4329*I4329*J4329</f>
        <v>0</v>
      </c>
      <c r="M4329" s="72" t="n">
        <f aca="false">G4329*I4329*J4329</f>
        <v>0</v>
      </c>
      <c r="N4329" s="72" t="n">
        <f aca="false">D4329*I4329*J4329</f>
        <v>-0</v>
      </c>
      <c r="O4329" s="71" t="n">
        <f aca="false">F4329*J4329</f>
        <v>1</v>
      </c>
      <c r="P4329" s="71" t="n">
        <f aca="false">E4329*J4329</f>
        <v>0</v>
      </c>
    </row>
    <row r="4330" customFormat="false" ht="15" hidden="false" customHeight="false" outlineLevel="0" collapsed="false">
      <c r="A4330" s="71" t="s">
        <v>61</v>
      </c>
      <c r="B4330" s="71" t="s">
        <v>50</v>
      </c>
      <c r="C4330" s="71" t="s">
        <v>1043</v>
      </c>
      <c r="D4330" s="72" t="n">
        <v>0</v>
      </c>
      <c r="E4330" s="71" t="n">
        <v>0</v>
      </c>
      <c r="F4330" s="71" t="n">
        <v>3</v>
      </c>
      <c r="G4330" s="72" t="n">
        <v>190.76</v>
      </c>
      <c r="H4330" s="72" t="n">
        <v>181.23</v>
      </c>
      <c r="I4330" s="71" t="n">
        <f aca="false">IF(B4330&gt;=Settings!$B$23,1,0)</f>
        <v>0</v>
      </c>
      <c r="J4330" s="71" t="n">
        <v>1</v>
      </c>
      <c r="K4330" s="71" t="n">
        <f aca="false">F4330*I4330*J4330</f>
        <v>0</v>
      </c>
      <c r="L4330" s="71" t="n">
        <f aca="false">E4330*I4330*J4330</f>
        <v>0</v>
      </c>
      <c r="M4330" s="72" t="n">
        <f aca="false">G4330*I4330*J4330</f>
        <v>0</v>
      </c>
      <c r="N4330" s="72" t="n">
        <f aca="false">D4330*I4330*J4330</f>
        <v>-0</v>
      </c>
      <c r="O4330" s="71" t="n">
        <f aca="false">F4330*J4330</f>
        <v>3</v>
      </c>
      <c r="P4330" s="71" t="n">
        <f aca="false">E4330*J4330</f>
        <v>0</v>
      </c>
    </row>
    <row r="4331" customFormat="false" ht="15" hidden="false" customHeight="false" outlineLevel="0" collapsed="false">
      <c r="A4331" s="71" t="s">
        <v>63</v>
      </c>
      <c r="B4331" s="71" t="s">
        <v>50</v>
      </c>
      <c r="C4331" s="71" t="s">
        <v>2281</v>
      </c>
      <c r="D4331" s="72" t="n">
        <v>0</v>
      </c>
      <c r="E4331" s="71" t="n">
        <v>0</v>
      </c>
      <c r="F4331" s="71" t="n">
        <v>3</v>
      </c>
      <c r="G4331" s="72" t="n">
        <v>164.85</v>
      </c>
      <c r="H4331" s="72" t="n">
        <v>164.85</v>
      </c>
      <c r="I4331" s="71" t="n">
        <f aca="false">IF(B4331&gt;=Settings!$B$23,1,0)</f>
        <v>0</v>
      </c>
      <c r="J4331" s="71" t="n">
        <v>1</v>
      </c>
      <c r="K4331" s="71" t="n">
        <f aca="false">F4331*I4331*J4331</f>
        <v>0</v>
      </c>
      <c r="L4331" s="71" t="n">
        <f aca="false">E4331*I4331*J4331</f>
        <v>0</v>
      </c>
      <c r="M4331" s="72" t="n">
        <f aca="false">G4331*I4331*J4331</f>
        <v>0</v>
      </c>
      <c r="N4331" s="72" t="n">
        <f aca="false">D4331*I4331*J4331</f>
        <v>-0</v>
      </c>
      <c r="O4331" s="71" t="n">
        <f aca="false">F4331*J4331</f>
        <v>3</v>
      </c>
      <c r="P4331" s="71" t="n">
        <f aca="false">E4331*J4331</f>
        <v>0</v>
      </c>
    </row>
    <row r="4332" customFormat="false" ht="15" hidden="false" customHeight="false" outlineLevel="0" collapsed="false">
      <c r="A4332" s="71" t="s">
        <v>59</v>
      </c>
      <c r="B4332" s="71" t="s">
        <v>50</v>
      </c>
      <c r="C4332" s="71" t="s">
        <v>1501</v>
      </c>
      <c r="D4332" s="72" t="n">
        <v>0</v>
      </c>
      <c r="E4332" s="71" t="n">
        <v>0</v>
      </c>
      <c r="F4332" s="71" t="n">
        <v>2</v>
      </c>
      <c r="G4332" s="72" t="n">
        <v>154.9</v>
      </c>
      <c r="H4332" s="72" t="n">
        <v>154.9</v>
      </c>
      <c r="I4332" s="71" t="n">
        <f aca="false">IF(B4332&gt;=Settings!$B$23,1,0)</f>
        <v>0</v>
      </c>
      <c r="J4332" s="71" t="n">
        <v>1</v>
      </c>
      <c r="K4332" s="71" t="n">
        <f aca="false">F4332*I4332*J4332</f>
        <v>0</v>
      </c>
      <c r="L4332" s="71" t="n">
        <f aca="false">E4332*I4332*J4332</f>
        <v>0</v>
      </c>
      <c r="M4332" s="72" t="n">
        <f aca="false">G4332*I4332*J4332</f>
        <v>0</v>
      </c>
      <c r="N4332" s="72" t="n">
        <f aca="false">D4332*I4332*J4332</f>
        <v>-0</v>
      </c>
      <c r="O4332" s="71" t="n">
        <f aca="false">F4332*J4332</f>
        <v>2</v>
      </c>
      <c r="P4332" s="71" t="n">
        <f aca="false">E4332*J4332</f>
        <v>0</v>
      </c>
    </row>
    <row r="4333" customFormat="false" ht="15" hidden="false" customHeight="false" outlineLevel="0" collapsed="false">
      <c r="A4333" s="71" t="s">
        <v>60</v>
      </c>
      <c r="B4333" s="71" t="s">
        <v>50</v>
      </c>
      <c r="C4333" s="71" t="s">
        <v>1511</v>
      </c>
      <c r="D4333" s="72" t="n">
        <v>0</v>
      </c>
      <c r="E4333" s="71" t="n">
        <v>0</v>
      </c>
      <c r="F4333" s="71" t="n">
        <v>8</v>
      </c>
      <c r="G4333" s="72" t="n">
        <v>1039.6</v>
      </c>
      <c r="H4333" s="72" t="n">
        <v>903.17</v>
      </c>
      <c r="I4333" s="71" t="n">
        <f aca="false">IF(B4333&gt;=Settings!$B$23,1,0)</f>
        <v>0</v>
      </c>
      <c r="J4333" s="71" t="n">
        <v>1</v>
      </c>
      <c r="K4333" s="71" t="n">
        <f aca="false">F4333*I4333*J4333</f>
        <v>0</v>
      </c>
      <c r="L4333" s="71" t="n">
        <f aca="false">E4333*I4333*J4333</f>
        <v>0</v>
      </c>
      <c r="M4333" s="72" t="n">
        <f aca="false">G4333*I4333*J4333</f>
        <v>0</v>
      </c>
      <c r="N4333" s="72" t="n">
        <f aca="false">D4333*I4333*J4333</f>
        <v>-0</v>
      </c>
      <c r="O4333" s="71" t="n">
        <f aca="false">F4333*J4333</f>
        <v>8</v>
      </c>
      <c r="P4333" s="71" t="n">
        <f aca="false">E4333*J4333</f>
        <v>0</v>
      </c>
    </row>
    <row r="4334" customFormat="false" ht="15" hidden="false" customHeight="false" outlineLevel="0" collapsed="false">
      <c r="A4334" s="71" t="s">
        <v>61</v>
      </c>
      <c r="B4334" s="71" t="s">
        <v>50</v>
      </c>
      <c r="C4334" s="71" t="s">
        <v>153</v>
      </c>
      <c r="D4334" s="72" t="n">
        <v>0</v>
      </c>
      <c r="E4334" s="71" t="n">
        <v>0</v>
      </c>
      <c r="F4334" s="71" t="n">
        <v>2</v>
      </c>
      <c r="G4334" s="72" t="n">
        <v>569</v>
      </c>
      <c r="H4334" s="72" t="n">
        <v>522.51</v>
      </c>
      <c r="I4334" s="71" t="n">
        <f aca="false">IF(B4334&gt;=Settings!$B$23,1,0)</f>
        <v>0</v>
      </c>
      <c r="J4334" s="71" t="n">
        <v>1</v>
      </c>
      <c r="K4334" s="71" t="n">
        <f aca="false">F4334*I4334*J4334</f>
        <v>0</v>
      </c>
      <c r="L4334" s="71" t="n">
        <f aca="false">E4334*I4334*J4334</f>
        <v>0</v>
      </c>
      <c r="M4334" s="72" t="n">
        <f aca="false">G4334*I4334*J4334</f>
        <v>0</v>
      </c>
      <c r="N4334" s="72" t="n">
        <f aca="false">D4334*I4334*J4334</f>
        <v>-0</v>
      </c>
      <c r="O4334" s="71" t="n">
        <f aca="false">F4334*J4334</f>
        <v>2</v>
      </c>
      <c r="P4334" s="71" t="n">
        <f aca="false">E4334*J4334</f>
        <v>0</v>
      </c>
    </row>
    <row r="4335" customFormat="false" ht="15" hidden="false" customHeight="false" outlineLevel="0" collapsed="false">
      <c r="A4335" s="71" t="s">
        <v>63</v>
      </c>
      <c r="B4335" s="71" t="s">
        <v>50</v>
      </c>
      <c r="C4335" s="71" t="s">
        <v>2282</v>
      </c>
      <c r="D4335" s="72" t="n">
        <v>0</v>
      </c>
      <c r="E4335" s="71" t="n">
        <v>0</v>
      </c>
      <c r="F4335" s="71" t="n">
        <v>1</v>
      </c>
      <c r="G4335" s="72" t="n">
        <v>414.95</v>
      </c>
      <c r="H4335" s="72" t="n">
        <v>414.95</v>
      </c>
      <c r="I4335" s="71" t="n">
        <f aca="false">IF(B4335&gt;=Settings!$B$23,1,0)</f>
        <v>0</v>
      </c>
      <c r="J4335" s="71" t="n">
        <v>1</v>
      </c>
      <c r="K4335" s="71" t="n">
        <f aca="false">F4335*I4335*J4335</f>
        <v>0</v>
      </c>
      <c r="L4335" s="71" t="n">
        <f aca="false">E4335*I4335*J4335</f>
        <v>0</v>
      </c>
      <c r="M4335" s="72" t="n">
        <f aca="false">G4335*I4335*J4335</f>
        <v>0</v>
      </c>
      <c r="N4335" s="72" t="n">
        <f aca="false">D4335*I4335*J4335</f>
        <v>-0</v>
      </c>
      <c r="O4335" s="71" t="n">
        <f aca="false">F4335*J4335</f>
        <v>1</v>
      </c>
      <c r="P4335" s="71" t="n">
        <f aca="false">E4335*J4335</f>
        <v>0</v>
      </c>
    </row>
    <row r="4336" customFormat="false" ht="15" hidden="false" customHeight="false" outlineLevel="0" collapsed="false">
      <c r="A4336" s="71" t="s">
        <v>59</v>
      </c>
      <c r="B4336" s="71" t="s">
        <v>50</v>
      </c>
      <c r="C4336" s="71" t="s">
        <v>1310</v>
      </c>
      <c r="D4336" s="72" t="n">
        <v>0</v>
      </c>
      <c r="E4336" s="71" t="n">
        <v>0</v>
      </c>
      <c r="F4336" s="71" t="n">
        <v>42</v>
      </c>
      <c r="G4336" s="72" t="n">
        <v>4287.556</v>
      </c>
      <c r="H4336" s="72" t="n">
        <v>4287.556</v>
      </c>
      <c r="I4336" s="71" t="n">
        <f aca="false">IF(B4336&gt;=Settings!$B$23,1,0)</f>
        <v>0</v>
      </c>
      <c r="J4336" s="71" t="n">
        <v>1</v>
      </c>
      <c r="K4336" s="71" t="n">
        <f aca="false">F4336*I4336*J4336</f>
        <v>0</v>
      </c>
      <c r="L4336" s="71" t="n">
        <f aca="false">E4336*I4336*J4336</f>
        <v>0</v>
      </c>
      <c r="M4336" s="72" t="n">
        <f aca="false">G4336*I4336*J4336</f>
        <v>0</v>
      </c>
      <c r="N4336" s="72" t="n">
        <f aca="false">D4336*I4336*J4336</f>
        <v>-0</v>
      </c>
      <c r="O4336" s="71" t="n">
        <f aca="false">F4336*J4336</f>
        <v>42</v>
      </c>
      <c r="P4336" s="71" t="n">
        <f aca="false">E4336*J4336</f>
        <v>0</v>
      </c>
    </row>
    <row r="4337" customFormat="false" ht="15" hidden="false" customHeight="false" outlineLevel="0" collapsed="false">
      <c r="A4337" s="71" t="s">
        <v>61</v>
      </c>
      <c r="B4337" s="71" t="s">
        <v>50</v>
      </c>
      <c r="C4337" s="71" t="s">
        <v>1407</v>
      </c>
      <c r="D4337" s="72" t="n">
        <v>0</v>
      </c>
      <c r="E4337" s="71" t="n">
        <v>0</v>
      </c>
      <c r="F4337" s="71" t="n">
        <v>1</v>
      </c>
      <c r="G4337" s="72" t="n">
        <v>96.32</v>
      </c>
      <c r="H4337" s="72" t="n">
        <v>96.32</v>
      </c>
      <c r="I4337" s="71" t="n">
        <f aca="false">IF(B4337&gt;=Settings!$B$23,1,0)</f>
        <v>0</v>
      </c>
      <c r="J4337" s="71" t="n">
        <v>1</v>
      </c>
      <c r="K4337" s="71" t="n">
        <f aca="false">F4337*I4337*J4337</f>
        <v>0</v>
      </c>
      <c r="L4337" s="71" t="n">
        <f aca="false">E4337*I4337*J4337</f>
        <v>0</v>
      </c>
      <c r="M4337" s="72" t="n">
        <f aca="false">G4337*I4337*J4337</f>
        <v>0</v>
      </c>
      <c r="N4337" s="72" t="n">
        <f aca="false">D4337*I4337*J4337</f>
        <v>-0</v>
      </c>
      <c r="O4337" s="71" t="n">
        <f aca="false">F4337*J4337</f>
        <v>1</v>
      </c>
      <c r="P4337" s="71" t="n">
        <f aca="false">E4337*J4337</f>
        <v>0</v>
      </c>
    </row>
    <row r="4338" customFormat="false" ht="15" hidden="false" customHeight="false" outlineLevel="0" collapsed="false">
      <c r="A4338" s="71" t="s">
        <v>60</v>
      </c>
      <c r="B4338" s="71" t="s">
        <v>50</v>
      </c>
      <c r="C4338" s="71" t="s">
        <v>137</v>
      </c>
      <c r="D4338" s="72" t="n">
        <v>873.15</v>
      </c>
      <c r="E4338" s="71" t="n">
        <v>13</v>
      </c>
      <c r="F4338" s="71" t="n">
        <v>293</v>
      </c>
      <c r="G4338" s="72" t="n">
        <v>20895.35</v>
      </c>
      <c r="H4338" s="72" t="n">
        <v>17506.89</v>
      </c>
      <c r="I4338" s="71" t="n">
        <f aca="false">IF(B4338&gt;=Settings!$B$23,1,0)</f>
        <v>0</v>
      </c>
      <c r="J4338" s="71" t="n">
        <v>1</v>
      </c>
      <c r="K4338" s="71" t="n">
        <f aca="false">F4338*I4338*J4338</f>
        <v>0</v>
      </c>
      <c r="L4338" s="71" t="n">
        <f aca="false">E4338*I4338*J4338</f>
        <v>0</v>
      </c>
      <c r="M4338" s="72" t="n">
        <f aca="false">G4338*I4338*J4338</f>
        <v>0</v>
      </c>
      <c r="N4338" s="72" t="n">
        <f aca="false">D4338*I4338*J4338</f>
        <v>0</v>
      </c>
      <c r="O4338" s="71" t="n">
        <f aca="false">F4338*J4338</f>
        <v>293</v>
      </c>
      <c r="P4338" s="71" t="n">
        <f aca="false">E4338*J4338</f>
        <v>13</v>
      </c>
    </row>
    <row r="4339" customFormat="false" ht="15" hidden="false" customHeight="false" outlineLevel="0" collapsed="false">
      <c r="A4339" s="71" t="s">
        <v>59</v>
      </c>
      <c r="B4339" s="71" t="s">
        <v>50</v>
      </c>
      <c r="C4339" s="71" t="s">
        <v>1332</v>
      </c>
      <c r="D4339" s="72" t="n">
        <v>0</v>
      </c>
      <c r="E4339" s="71" t="n">
        <v>0</v>
      </c>
      <c r="F4339" s="71" t="n">
        <v>24</v>
      </c>
      <c r="G4339" s="72" t="n">
        <v>2058.738</v>
      </c>
      <c r="H4339" s="72" t="n">
        <v>2058.738</v>
      </c>
      <c r="I4339" s="71" t="n">
        <f aca="false">IF(B4339&gt;=Settings!$B$23,1,0)</f>
        <v>0</v>
      </c>
      <c r="J4339" s="71" t="n">
        <v>1</v>
      </c>
      <c r="K4339" s="71" t="n">
        <f aca="false">F4339*I4339*J4339</f>
        <v>0</v>
      </c>
      <c r="L4339" s="71" t="n">
        <f aca="false">E4339*I4339*J4339</f>
        <v>0</v>
      </c>
      <c r="M4339" s="72" t="n">
        <f aca="false">G4339*I4339*J4339</f>
        <v>0</v>
      </c>
      <c r="N4339" s="72" t="n">
        <f aca="false">D4339*I4339*J4339</f>
        <v>-0</v>
      </c>
      <c r="O4339" s="71" t="n">
        <f aca="false">F4339*J4339</f>
        <v>24</v>
      </c>
      <c r="P4339" s="71" t="n">
        <f aca="false">E4339*J4339</f>
        <v>0</v>
      </c>
    </row>
    <row r="4340" customFormat="false" ht="15" hidden="false" customHeight="false" outlineLevel="0" collapsed="false">
      <c r="A4340" s="71" t="s">
        <v>59</v>
      </c>
      <c r="B4340" s="71" t="s">
        <v>50</v>
      </c>
      <c r="C4340" s="71" t="s">
        <v>1366</v>
      </c>
      <c r="D4340" s="72" t="n">
        <v>0</v>
      </c>
      <c r="E4340" s="71" t="n">
        <v>0</v>
      </c>
      <c r="F4340" s="71" t="n">
        <v>22</v>
      </c>
      <c r="G4340" s="72" t="n">
        <v>1471.191</v>
      </c>
      <c r="H4340" s="72" t="n">
        <v>1471.191</v>
      </c>
      <c r="I4340" s="71" t="n">
        <f aca="false">IF(B4340&gt;=Settings!$B$23,1,0)</f>
        <v>0</v>
      </c>
      <c r="J4340" s="71" t="n">
        <v>1</v>
      </c>
      <c r="K4340" s="71" t="n">
        <f aca="false">F4340*I4340*J4340</f>
        <v>0</v>
      </c>
      <c r="L4340" s="71" t="n">
        <f aca="false">E4340*I4340*J4340</f>
        <v>0</v>
      </c>
      <c r="M4340" s="72" t="n">
        <f aca="false">G4340*I4340*J4340</f>
        <v>0</v>
      </c>
      <c r="N4340" s="72" t="n">
        <f aca="false">D4340*I4340*J4340</f>
        <v>-0</v>
      </c>
      <c r="O4340" s="71" t="n">
        <f aca="false">F4340*J4340</f>
        <v>22</v>
      </c>
      <c r="P4340" s="71" t="n">
        <f aca="false">E4340*J4340</f>
        <v>0</v>
      </c>
    </row>
    <row r="4341" customFormat="false" ht="15" hidden="false" customHeight="false" outlineLevel="0" collapsed="false">
      <c r="A4341" s="71" t="s">
        <v>60</v>
      </c>
      <c r="B4341" s="71" t="s">
        <v>50</v>
      </c>
      <c r="C4341" s="71" t="s">
        <v>1330</v>
      </c>
      <c r="D4341" s="72" t="n">
        <v>0</v>
      </c>
      <c r="E4341" s="71" t="n">
        <v>0</v>
      </c>
      <c r="F4341" s="71" t="n">
        <v>3</v>
      </c>
      <c r="G4341" s="72" t="n">
        <v>578.85</v>
      </c>
      <c r="H4341" s="72" t="n">
        <v>578.85</v>
      </c>
      <c r="I4341" s="71" t="n">
        <f aca="false">IF(B4341&gt;=Settings!$B$23,1,0)</f>
        <v>0</v>
      </c>
      <c r="J4341" s="71" t="n">
        <v>1</v>
      </c>
      <c r="K4341" s="71" t="n">
        <f aca="false">F4341*I4341*J4341</f>
        <v>0</v>
      </c>
      <c r="L4341" s="71" t="n">
        <f aca="false">E4341*I4341*J4341</f>
        <v>0</v>
      </c>
      <c r="M4341" s="72" t="n">
        <f aca="false">G4341*I4341*J4341</f>
        <v>0</v>
      </c>
      <c r="N4341" s="72" t="n">
        <f aca="false">D4341*I4341*J4341</f>
        <v>-0</v>
      </c>
      <c r="O4341" s="71" t="n">
        <f aca="false">F4341*J4341</f>
        <v>3</v>
      </c>
      <c r="P4341" s="71" t="n">
        <f aca="false">E4341*J4341</f>
        <v>0</v>
      </c>
    </row>
    <row r="4342" customFormat="false" ht="15" hidden="false" customHeight="false" outlineLevel="0" collapsed="false">
      <c r="A4342" s="71" t="s">
        <v>59</v>
      </c>
      <c r="B4342" s="71" t="s">
        <v>50</v>
      </c>
      <c r="C4342" s="71" t="s">
        <v>1365</v>
      </c>
      <c r="D4342" s="72" t="n">
        <v>0</v>
      </c>
      <c r="E4342" s="71" t="n">
        <v>0</v>
      </c>
      <c r="F4342" s="71" t="n">
        <v>9</v>
      </c>
      <c r="G4342" s="72" t="n">
        <v>260.55</v>
      </c>
      <c r="H4342" s="72" t="n">
        <v>260.55</v>
      </c>
      <c r="I4342" s="71" t="n">
        <f aca="false">IF(B4342&gt;=Settings!$B$23,1,0)</f>
        <v>0</v>
      </c>
      <c r="J4342" s="71" t="n">
        <v>1</v>
      </c>
      <c r="K4342" s="71" t="n">
        <f aca="false">F4342*I4342*J4342</f>
        <v>0</v>
      </c>
      <c r="L4342" s="71" t="n">
        <f aca="false">E4342*I4342*J4342</f>
        <v>0</v>
      </c>
      <c r="M4342" s="72" t="n">
        <f aca="false">G4342*I4342*J4342</f>
        <v>0</v>
      </c>
      <c r="N4342" s="72" t="n">
        <f aca="false">D4342*I4342*J4342</f>
        <v>-0</v>
      </c>
      <c r="O4342" s="71" t="n">
        <f aca="false">F4342*J4342</f>
        <v>9</v>
      </c>
      <c r="P4342" s="71" t="n">
        <f aca="false">E4342*J4342</f>
        <v>0</v>
      </c>
    </row>
    <row r="4343" customFormat="false" ht="15" hidden="false" customHeight="false" outlineLevel="0" collapsed="false">
      <c r="A4343" s="71" t="s">
        <v>61</v>
      </c>
      <c r="B4343" s="71" t="s">
        <v>50</v>
      </c>
      <c r="C4343" s="71" t="s">
        <v>1498</v>
      </c>
      <c r="D4343" s="72" t="n">
        <v>0</v>
      </c>
      <c r="E4343" s="71" t="n">
        <v>0</v>
      </c>
      <c r="F4343" s="71" t="n">
        <v>1</v>
      </c>
      <c r="G4343" s="72" t="n">
        <v>166.32</v>
      </c>
      <c r="H4343" s="72" t="n">
        <v>166.32</v>
      </c>
      <c r="I4343" s="71" t="n">
        <f aca="false">IF(B4343&gt;=Settings!$B$23,1,0)</f>
        <v>0</v>
      </c>
      <c r="J4343" s="71" t="n">
        <v>1</v>
      </c>
      <c r="K4343" s="71" t="n">
        <f aca="false">F4343*I4343*J4343</f>
        <v>0</v>
      </c>
      <c r="L4343" s="71" t="n">
        <f aca="false">E4343*I4343*J4343</f>
        <v>0</v>
      </c>
      <c r="M4343" s="72" t="n">
        <f aca="false">G4343*I4343*J4343</f>
        <v>0</v>
      </c>
      <c r="N4343" s="72" t="n">
        <f aca="false">D4343*I4343*J4343</f>
        <v>-0</v>
      </c>
      <c r="O4343" s="71" t="n">
        <f aca="false">F4343*J4343</f>
        <v>1</v>
      </c>
      <c r="P4343" s="71" t="n">
        <f aca="false">E4343*J4343</f>
        <v>0</v>
      </c>
    </row>
    <row r="4344" customFormat="false" ht="15" hidden="false" customHeight="false" outlineLevel="0" collapsed="false">
      <c r="A4344" s="71" t="s">
        <v>61</v>
      </c>
      <c r="B4344" s="71" t="s">
        <v>50</v>
      </c>
      <c r="C4344" s="71" t="s">
        <v>1153</v>
      </c>
      <c r="D4344" s="72" t="n">
        <v>0</v>
      </c>
      <c r="E4344" s="71" t="n">
        <v>0</v>
      </c>
      <c r="F4344" s="71" t="n">
        <v>1</v>
      </c>
      <c r="G4344" s="72" t="n">
        <v>113.59</v>
      </c>
      <c r="H4344" s="72" t="n">
        <v>113.59</v>
      </c>
      <c r="I4344" s="71" t="n">
        <f aca="false">IF(B4344&gt;=Settings!$B$23,1,0)</f>
        <v>0</v>
      </c>
      <c r="J4344" s="71" t="n">
        <v>1</v>
      </c>
      <c r="K4344" s="71" t="n">
        <f aca="false">F4344*I4344*J4344</f>
        <v>0</v>
      </c>
      <c r="L4344" s="71" t="n">
        <f aca="false">E4344*I4344*J4344</f>
        <v>0</v>
      </c>
      <c r="M4344" s="72" t="n">
        <f aca="false">G4344*I4344*J4344</f>
        <v>0</v>
      </c>
      <c r="N4344" s="72" t="n">
        <f aca="false">D4344*I4344*J4344</f>
        <v>-0</v>
      </c>
      <c r="O4344" s="71" t="n">
        <f aca="false">F4344*J4344</f>
        <v>1</v>
      </c>
      <c r="P4344" s="71" t="n">
        <f aca="false">E4344*J4344</f>
        <v>0</v>
      </c>
    </row>
    <row r="4345" customFormat="false" ht="15" hidden="false" customHeight="false" outlineLevel="0" collapsed="false">
      <c r="A4345" s="71" t="s">
        <v>59</v>
      </c>
      <c r="B4345" s="71" t="s">
        <v>50</v>
      </c>
      <c r="C4345" s="71" t="s">
        <v>660</v>
      </c>
      <c r="D4345" s="72" t="n">
        <v>0</v>
      </c>
      <c r="E4345" s="71" t="n">
        <v>0</v>
      </c>
      <c r="F4345" s="71" t="n">
        <v>109</v>
      </c>
      <c r="G4345" s="72" t="n">
        <v>6122.077</v>
      </c>
      <c r="H4345" s="72" t="n">
        <v>6122.077</v>
      </c>
      <c r="I4345" s="71" t="n">
        <f aca="false">IF(B4345&gt;=Settings!$B$23,1,0)</f>
        <v>0</v>
      </c>
      <c r="J4345" s="71" t="n">
        <v>1</v>
      </c>
      <c r="K4345" s="71" t="n">
        <f aca="false">F4345*I4345*J4345</f>
        <v>0</v>
      </c>
      <c r="L4345" s="71" t="n">
        <f aca="false">E4345*I4345*J4345</f>
        <v>0</v>
      </c>
      <c r="M4345" s="72" t="n">
        <f aca="false">G4345*I4345*J4345</f>
        <v>0</v>
      </c>
      <c r="N4345" s="72" t="n">
        <f aca="false">D4345*I4345*J4345</f>
        <v>-0</v>
      </c>
      <c r="O4345" s="71" t="n">
        <f aca="false">F4345*J4345</f>
        <v>109</v>
      </c>
      <c r="P4345" s="71" t="n">
        <f aca="false">E4345*J4345</f>
        <v>0</v>
      </c>
    </row>
    <row r="4346" customFormat="false" ht="15" hidden="false" customHeight="false" outlineLevel="0" collapsed="false">
      <c r="A4346" s="71" t="s">
        <v>59</v>
      </c>
      <c r="B4346" s="71" t="s">
        <v>50</v>
      </c>
      <c r="C4346" s="71" t="s">
        <v>889</v>
      </c>
      <c r="D4346" s="72" t="n">
        <v>0</v>
      </c>
      <c r="E4346" s="71" t="n">
        <v>0</v>
      </c>
      <c r="F4346" s="71" t="n">
        <v>1</v>
      </c>
      <c r="G4346" s="72" t="n">
        <v>119.95</v>
      </c>
      <c r="H4346" s="72" t="n">
        <v>119.95</v>
      </c>
      <c r="I4346" s="71" t="n">
        <f aca="false">IF(B4346&gt;=Settings!$B$23,1,0)</f>
        <v>0</v>
      </c>
      <c r="J4346" s="71" t="n">
        <v>1</v>
      </c>
      <c r="K4346" s="71" t="n">
        <f aca="false">F4346*I4346*J4346</f>
        <v>0</v>
      </c>
      <c r="L4346" s="71" t="n">
        <f aca="false">E4346*I4346*J4346</f>
        <v>0</v>
      </c>
      <c r="M4346" s="72" t="n">
        <f aca="false">G4346*I4346*J4346</f>
        <v>0</v>
      </c>
      <c r="N4346" s="72" t="n">
        <f aca="false">D4346*I4346*J4346</f>
        <v>-0</v>
      </c>
      <c r="O4346" s="71" t="n">
        <f aca="false">F4346*J4346</f>
        <v>1</v>
      </c>
      <c r="P4346" s="71" t="n">
        <f aca="false">E4346*J4346</f>
        <v>0</v>
      </c>
    </row>
    <row r="4347" customFormat="false" ht="15" hidden="false" customHeight="false" outlineLevel="0" collapsed="false">
      <c r="A4347" s="71" t="s">
        <v>61</v>
      </c>
      <c r="B4347" s="71" t="s">
        <v>50</v>
      </c>
      <c r="C4347" s="71" t="s">
        <v>605</v>
      </c>
      <c r="D4347" s="72" t="n">
        <v>0</v>
      </c>
      <c r="E4347" s="71" t="n">
        <v>0</v>
      </c>
      <c r="F4347" s="71" t="n">
        <v>4</v>
      </c>
      <c r="G4347" s="72" t="n">
        <v>455.54</v>
      </c>
      <c r="H4347" s="72" t="n">
        <v>455.54</v>
      </c>
      <c r="I4347" s="71" t="n">
        <f aca="false">IF(B4347&gt;=Settings!$B$23,1,0)</f>
        <v>0</v>
      </c>
      <c r="J4347" s="71" t="n">
        <v>1</v>
      </c>
      <c r="K4347" s="71" t="n">
        <f aca="false">F4347*I4347*J4347</f>
        <v>0</v>
      </c>
      <c r="L4347" s="71" t="n">
        <f aca="false">E4347*I4347*J4347</f>
        <v>0</v>
      </c>
      <c r="M4347" s="72" t="n">
        <f aca="false">G4347*I4347*J4347</f>
        <v>0</v>
      </c>
      <c r="N4347" s="72" t="n">
        <f aca="false">D4347*I4347*J4347</f>
        <v>-0</v>
      </c>
      <c r="O4347" s="71" t="n">
        <f aca="false">F4347*J4347</f>
        <v>4</v>
      </c>
      <c r="P4347" s="71" t="n">
        <f aca="false">E4347*J4347</f>
        <v>0</v>
      </c>
    </row>
    <row r="4348" customFormat="false" ht="15" hidden="false" customHeight="false" outlineLevel="0" collapsed="false">
      <c r="A4348" s="71" t="s">
        <v>59</v>
      </c>
      <c r="B4348" s="71" t="s">
        <v>50</v>
      </c>
      <c r="C4348" s="71" t="s">
        <v>593</v>
      </c>
      <c r="D4348" s="72" t="n">
        <v>0</v>
      </c>
      <c r="E4348" s="71" t="n">
        <v>0</v>
      </c>
      <c r="F4348" s="71" t="n">
        <v>11</v>
      </c>
      <c r="G4348" s="72" t="n">
        <v>1235.46</v>
      </c>
      <c r="H4348" s="72" t="n">
        <v>1235.46</v>
      </c>
      <c r="I4348" s="71" t="n">
        <f aca="false">IF(B4348&gt;=Settings!$B$23,1,0)</f>
        <v>0</v>
      </c>
      <c r="J4348" s="71" t="n">
        <v>1</v>
      </c>
      <c r="K4348" s="71" t="n">
        <f aca="false">F4348*I4348*J4348</f>
        <v>0</v>
      </c>
      <c r="L4348" s="71" t="n">
        <f aca="false">E4348*I4348*J4348</f>
        <v>0</v>
      </c>
      <c r="M4348" s="72" t="n">
        <f aca="false">G4348*I4348*J4348</f>
        <v>0</v>
      </c>
      <c r="N4348" s="72" t="n">
        <f aca="false">D4348*I4348*J4348</f>
        <v>-0</v>
      </c>
      <c r="O4348" s="71" t="n">
        <f aca="false">F4348*J4348</f>
        <v>11</v>
      </c>
      <c r="P4348" s="71" t="n">
        <f aca="false">E4348*J4348</f>
        <v>0</v>
      </c>
    </row>
    <row r="4349" customFormat="false" ht="15" hidden="false" customHeight="false" outlineLevel="0" collapsed="false">
      <c r="A4349" s="71" t="s">
        <v>60</v>
      </c>
      <c r="B4349" s="71" t="s">
        <v>50</v>
      </c>
      <c r="C4349" s="71" t="s">
        <v>1190</v>
      </c>
      <c r="D4349" s="72" t="n">
        <v>148.72</v>
      </c>
      <c r="E4349" s="71" t="n">
        <v>1</v>
      </c>
      <c r="F4349" s="71" t="n">
        <v>6</v>
      </c>
      <c r="G4349" s="72" t="n">
        <v>1049.7</v>
      </c>
      <c r="H4349" s="72" t="n">
        <v>796.03</v>
      </c>
      <c r="I4349" s="71" t="n">
        <f aca="false">IF(B4349&gt;=Settings!$B$23,1,0)</f>
        <v>0</v>
      </c>
      <c r="J4349" s="71" t="n">
        <v>1</v>
      </c>
      <c r="K4349" s="71" t="n">
        <f aca="false">F4349*I4349*J4349</f>
        <v>0</v>
      </c>
      <c r="L4349" s="71" t="n">
        <f aca="false">E4349*I4349*J4349</f>
        <v>0</v>
      </c>
      <c r="M4349" s="72" t="n">
        <f aca="false">G4349*I4349*J4349</f>
        <v>0</v>
      </c>
      <c r="N4349" s="72" t="n">
        <f aca="false">D4349*I4349*J4349</f>
        <v>0</v>
      </c>
      <c r="O4349" s="71" t="n">
        <f aca="false">F4349*J4349</f>
        <v>6</v>
      </c>
      <c r="P4349" s="71" t="n">
        <f aca="false">E4349*J4349</f>
        <v>1</v>
      </c>
    </row>
    <row r="4350" customFormat="false" ht="15" hidden="false" customHeight="false" outlineLevel="0" collapsed="false">
      <c r="A4350" s="71" t="s">
        <v>59</v>
      </c>
      <c r="B4350" s="71" t="s">
        <v>50</v>
      </c>
      <c r="C4350" s="71" t="s">
        <v>2283</v>
      </c>
      <c r="D4350" s="72" t="n">
        <v>0</v>
      </c>
      <c r="E4350" s="71" t="n">
        <v>0</v>
      </c>
      <c r="F4350" s="71" t="n">
        <v>2</v>
      </c>
      <c r="G4350" s="72" t="n">
        <v>358.9</v>
      </c>
      <c r="H4350" s="72" t="n">
        <v>358.9</v>
      </c>
      <c r="I4350" s="71" t="n">
        <f aca="false">IF(B4350&gt;=Settings!$B$23,1,0)</f>
        <v>0</v>
      </c>
      <c r="J4350" s="71" t="n">
        <v>1</v>
      </c>
      <c r="K4350" s="71" t="n">
        <f aca="false">F4350*I4350*J4350</f>
        <v>0</v>
      </c>
      <c r="L4350" s="71" t="n">
        <f aca="false">E4350*I4350*J4350</f>
        <v>0</v>
      </c>
      <c r="M4350" s="72" t="n">
        <f aca="false">G4350*I4350*J4350</f>
        <v>0</v>
      </c>
      <c r="N4350" s="72" t="n">
        <f aca="false">D4350*I4350*J4350</f>
        <v>-0</v>
      </c>
      <c r="O4350" s="71" t="n">
        <f aca="false">F4350*J4350</f>
        <v>2</v>
      </c>
      <c r="P4350" s="71" t="n">
        <f aca="false">E4350*J4350</f>
        <v>0</v>
      </c>
    </row>
    <row r="4351" customFormat="false" ht="15" hidden="false" customHeight="false" outlineLevel="0" collapsed="false">
      <c r="A4351" s="71" t="s">
        <v>60</v>
      </c>
      <c r="B4351" s="71" t="s">
        <v>50</v>
      </c>
      <c r="C4351" s="71" t="s">
        <v>588</v>
      </c>
      <c r="D4351" s="72" t="n">
        <v>0</v>
      </c>
      <c r="E4351" s="71" t="n">
        <v>0</v>
      </c>
      <c r="F4351" s="71" t="n">
        <v>5</v>
      </c>
      <c r="G4351" s="72" t="n">
        <v>664.75</v>
      </c>
      <c r="H4351" s="72" t="n">
        <v>584.54</v>
      </c>
      <c r="I4351" s="71" t="n">
        <f aca="false">IF(B4351&gt;=Settings!$B$23,1,0)</f>
        <v>0</v>
      </c>
      <c r="J4351" s="71" t="n">
        <v>1</v>
      </c>
      <c r="K4351" s="71" t="n">
        <f aca="false">F4351*I4351*J4351</f>
        <v>0</v>
      </c>
      <c r="L4351" s="71" t="n">
        <f aca="false">E4351*I4351*J4351</f>
        <v>0</v>
      </c>
      <c r="M4351" s="72" t="n">
        <f aca="false">G4351*I4351*J4351</f>
        <v>0</v>
      </c>
      <c r="N4351" s="72" t="n">
        <f aca="false">D4351*I4351*J4351</f>
        <v>-0</v>
      </c>
      <c r="O4351" s="71" t="n">
        <f aca="false">F4351*J4351</f>
        <v>5</v>
      </c>
      <c r="P4351" s="71" t="n">
        <f aca="false">E4351*J4351</f>
        <v>0</v>
      </c>
    </row>
    <row r="4352" customFormat="false" ht="15" hidden="false" customHeight="false" outlineLevel="0" collapsed="false">
      <c r="A4352" s="71" t="s">
        <v>59</v>
      </c>
      <c r="B4352" s="71" t="s">
        <v>50</v>
      </c>
      <c r="C4352" s="71" t="s">
        <v>1229</v>
      </c>
      <c r="D4352" s="72" t="n">
        <v>0</v>
      </c>
      <c r="E4352" s="71" t="n">
        <v>0</v>
      </c>
      <c r="F4352" s="71" t="n">
        <v>1</v>
      </c>
      <c r="G4352" s="72" t="n">
        <v>124.95</v>
      </c>
      <c r="H4352" s="72" t="n">
        <v>124.95</v>
      </c>
      <c r="I4352" s="71" t="n">
        <f aca="false">IF(B4352&gt;=Settings!$B$23,1,0)</f>
        <v>0</v>
      </c>
      <c r="J4352" s="71" t="n">
        <v>1</v>
      </c>
      <c r="K4352" s="71" t="n">
        <f aca="false">F4352*I4352*J4352</f>
        <v>0</v>
      </c>
      <c r="L4352" s="71" t="n">
        <f aca="false">E4352*I4352*J4352</f>
        <v>0</v>
      </c>
      <c r="M4352" s="72" t="n">
        <f aca="false">G4352*I4352*J4352</f>
        <v>0</v>
      </c>
      <c r="N4352" s="72" t="n">
        <f aca="false">D4352*I4352*J4352</f>
        <v>-0</v>
      </c>
      <c r="O4352" s="71" t="n">
        <f aca="false">F4352*J4352</f>
        <v>1</v>
      </c>
      <c r="P4352" s="71" t="n">
        <f aca="false">E4352*J4352</f>
        <v>0</v>
      </c>
    </row>
    <row r="4353" customFormat="false" ht="15" hidden="false" customHeight="false" outlineLevel="0" collapsed="false">
      <c r="A4353" s="71" t="s">
        <v>59</v>
      </c>
      <c r="B4353" s="71" t="s">
        <v>50</v>
      </c>
      <c r="C4353" s="71" t="s">
        <v>1141</v>
      </c>
      <c r="D4353" s="72" t="n">
        <v>0</v>
      </c>
      <c r="E4353" s="71" t="n">
        <v>0</v>
      </c>
      <c r="F4353" s="71" t="n">
        <v>1</v>
      </c>
      <c r="G4353" s="72" t="n">
        <v>99.95</v>
      </c>
      <c r="H4353" s="72" t="n">
        <v>99.95</v>
      </c>
      <c r="I4353" s="71" t="n">
        <f aca="false">IF(B4353&gt;=Settings!$B$23,1,0)</f>
        <v>0</v>
      </c>
      <c r="J4353" s="71" t="n">
        <v>1</v>
      </c>
      <c r="K4353" s="71" t="n">
        <f aca="false">F4353*I4353*J4353</f>
        <v>0</v>
      </c>
      <c r="L4353" s="71" t="n">
        <f aca="false">E4353*I4353*J4353</f>
        <v>0</v>
      </c>
      <c r="M4353" s="72" t="n">
        <f aca="false">G4353*I4353*J4353</f>
        <v>0</v>
      </c>
      <c r="N4353" s="72" t="n">
        <f aca="false">D4353*I4353*J4353</f>
        <v>-0</v>
      </c>
      <c r="O4353" s="71" t="n">
        <f aca="false">F4353*J4353</f>
        <v>1</v>
      </c>
      <c r="P4353" s="71" t="n">
        <f aca="false">E4353*J4353</f>
        <v>0</v>
      </c>
    </row>
    <row r="4354" customFormat="false" ht="15" hidden="false" customHeight="false" outlineLevel="0" collapsed="false">
      <c r="A4354" s="71" t="s">
        <v>61</v>
      </c>
      <c r="B4354" s="71" t="s">
        <v>50</v>
      </c>
      <c r="C4354" s="71" t="s">
        <v>593</v>
      </c>
      <c r="D4354" s="72" t="n">
        <v>0</v>
      </c>
      <c r="E4354" s="71" t="n">
        <v>0</v>
      </c>
      <c r="F4354" s="71" t="n">
        <v>14</v>
      </c>
      <c r="G4354" s="72" t="n">
        <v>1496.25</v>
      </c>
      <c r="H4354" s="72" t="n">
        <v>1439.19</v>
      </c>
      <c r="I4354" s="71" t="n">
        <f aca="false">IF(B4354&gt;=Settings!$B$23,1,0)</f>
        <v>0</v>
      </c>
      <c r="J4354" s="71" t="n">
        <v>1</v>
      </c>
      <c r="K4354" s="71" t="n">
        <f aca="false">F4354*I4354*J4354</f>
        <v>0</v>
      </c>
      <c r="L4354" s="71" t="n">
        <f aca="false">E4354*I4354*J4354</f>
        <v>0</v>
      </c>
      <c r="M4354" s="72" t="n">
        <f aca="false">G4354*I4354*J4354</f>
        <v>0</v>
      </c>
      <c r="N4354" s="72" t="n">
        <f aca="false">D4354*I4354*J4354</f>
        <v>-0</v>
      </c>
      <c r="O4354" s="71" t="n">
        <f aca="false">F4354*J4354</f>
        <v>14</v>
      </c>
      <c r="P4354" s="71" t="n">
        <f aca="false">E4354*J4354</f>
        <v>0</v>
      </c>
    </row>
    <row r="4355" customFormat="false" ht="15" hidden="false" customHeight="false" outlineLevel="0" collapsed="false">
      <c r="A4355" s="71" t="s">
        <v>63</v>
      </c>
      <c r="B4355" s="71" t="s">
        <v>50</v>
      </c>
      <c r="C4355" s="71" t="s">
        <v>2284</v>
      </c>
      <c r="D4355" s="72" t="n">
        <v>0</v>
      </c>
      <c r="E4355" s="71" t="n">
        <v>0</v>
      </c>
      <c r="F4355" s="71" t="n">
        <v>7</v>
      </c>
      <c r="G4355" s="72" t="n">
        <v>909.65</v>
      </c>
      <c r="H4355" s="72" t="n">
        <v>896.66</v>
      </c>
      <c r="I4355" s="71" t="n">
        <f aca="false">IF(B4355&gt;=Settings!$B$23,1,0)</f>
        <v>0</v>
      </c>
      <c r="J4355" s="71" t="n">
        <v>1</v>
      </c>
      <c r="K4355" s="71" t="n">
        <f aca="false">F4355*I4355*J4355</f>
        <v>0</v>
      </c>
      <c r="L4355" s="71" t="n">
        <f aca="false">E4355*I4355*J4355</f>
        <v>0</v>
      </c>
      <c r="M4355" s="72" t="n">
        <f aca="false">G4355*I4355*J4355</f>
        <v>0</v>
      </c>
      <c r="N4355" s="72" t="n">
        <f aca="false">D4355*I4355*J4355</f>
        <v>-0</v>
      </c>
      <c r="O4355" s="71" t="n">
        <f aca="false">F4355*J4355</f>
        <v>7</v>
      </c>
      <c r="P4355" s="71" t="n">
        <f aca="false">E4355*J4355</f>
        <v>0</v>
      </c>
    </row>
    <row r="4356" customFormat="false" ht="15" hidden="false" customHeight="false" outlineLevel="0" collapsed="false">
      <c r="A4356" s="71" t="s">
        <v>61</v>
      </c>
      <c r="B4356" s="71" t="s">
        <v>50</v>
      </c>
      <c r="C4356" s="71" t="s">
        <v>898</v>
      </c>
      <c r="D4356" s="72" t="n">
        <v>0</v>
      </c>
      <c r="E4356" s="71" t="n">
        <v>0</v>
      </c>
      <c r="F4356" s="71" t="n">
        <v>3</v>
      </c>
      <c r="G4356" s="72" t="n">
        <v>218.04</v>
      </c>
      <c r="H4356" s="72" t="n">
        <v>218.04</v>
      </c>
      <c r="I4356" s="71" t="n">
        <f aca="false">IF(B4356&gt;=Settings!$B$23,1,0)</f>
        <v>0</v>
      </c>
      <c r="J4356" s="71" t="n">
        <v>1</v>
      </c>
      <c r="K4356" s="71" t="n">
        <f aca="false">F4356*I4356*J4356</f>
        <v>0</v>
      </c>
      <c r="L4356" s="71" t="n">
        <f aca="false">E4356*I4356*J4356</f>
        <v>0</v>
      </c>
      <c r="M4356" s="72" t="n">
        <f aca="false">G4356*I4356*J4356</f>
        <v>0</v>
      </c>
      <c r="N4356" s="72" t="n">
        <f aca="false">D4356*I4356*J4356</f>
        <v>-0</v>
      </c>
      <c r="O4356" s="71" t="n">
        <f aca="false">F4356*J4356</f>
        <v>3</v>
      </c>
      <c r="P4356" s="71" t="n">
        <f aca="false">E4356*J4356</f>
        <v>0</v>
      </c>
    </row>
    <row r="4357" customFormat="false" ht="15" hidden="false" customHeight="false" outlineLevel="0" collapsed="false">
      <c r="A4357" s="71" t="s">
        <v>59</v>
      </c>
      <c r="B4357" s="71" t="s">
        <v>50</v>
      </c>
      <c r="C4357" s="71" t="s">
        <v>883</v>
      </c>
      <c r="D4357" s="72" t="n">
        <v>0</v>
      </c>
      <c r="E4357" s="71" t="n">
        <v>0</v>
      </c>
      <c r="F4357" s="71" t="n">
        <v>1</v>
      </c>
      <c r="G4357" s="72" t="n">
        <v>144.95</v>
      </c>
      <c r="H4357" s="72" t="n">
        <v>144.95</v>
      </c>
      <c r="I4357" s="71" t="n">
        <f aca="false">IF(B4357&gt;=Settings!$B$23,1,0)</f>
        <v>0</v>
      </c>
      <c r="J4357" s="71" t="n">
        <v>1</v>
      </c>
      <c r="K4357" s="71" t="n">
        <f aca="false">F4357*I4357*J4357</f>
        <v>0</v>
      </c>
      <c r="L4357" s="71" t="n">
        <f aca="false">E4357*I4357*J4357</f>
        <v>0</v>
      </c>
      <c r="M4357" s="72" t="n">
        <f aca="false">G4357*I4357*J4357</f>
        <v>0</v>
      </c>
      <c r="N4357" s="72" t="n">
        <f aca="false">D4357*I4357*J4357</f>
        <v>-0</v>
      </c>
      <c r="O4357" s="71" t="n">
        <f aca="false">F4357*J4357</f>
        <v>1</v>
      </c>
      <c r="P4357" s="71" t="n">
        <f aca="false">E4357*J4357</f>
        <v>0</v>
      </c>
    </row>
    <row r="4358" customFormat="false" ht="15" hidden="false" customHeight="false" outlineLevel="0" collapsed="false">
      <c r="A4358" s="71" t="s">
        <v>61</v>
      </c>
      <c r="B4358" s="71" t="s">
        <v>50</v>
      </c>
      <c r="C4358" s="71" t="s">
        <v>1258</v>
      </c>
      <c r="D4358" s="72" t="n">
        <v>0</v>
      </c>
      <c r="E4358" s="71" t="n">
        <v>0</v>
      </c>
      <c r="F4358" s="71" t="n">
        <v>1</v>
      </c>
      <c r="G4358" s="72" t="n">
        <v>95.41</v>
      </c>
      <c r="H4358" s="72" t="n">
        <v>95.41</v>
      </c>
      <c r="I4358" s="71" t="n">
        <f aca="false">IF(B4358&gt;=Settings!$B$23,1,0)</f>
        <v>0</v>
      </c>
      <c r="J4358" s="71" t="n">
        <v>1</v>
      </c>
      <c r="K4358" s="71" t="n">
        <f aca="false">F4358*I4358*J4358</f>
        <v>0</v>
      </c>
      <c r="L4358" s="71" t="n">
        <f aca="false">E4358*I4358*J4358</f>
        <v>0</v>
      </c>
      <c r="M4358" s="72" t="n">
        <f aca="false">G4358*I4358*J4358</f>
        <v>0</v>
      </c>
      <c r="N4358" s="72" t="n">
        <f aca="false">D4358*I4358*J4358</f>
        <v>-0</v>
      </c>
      <c r="O4358" s="71" t="n">
        <f aca="false">F4358*J4358</f>
        <v>1</v>
      </c>
      <c r="P4358" s="71" t="n">
        <f aca="false">E4358*J4358</f>
        <v>0</v>
      </c>
    </row>
    <row r="4359" customFormat="false" ht="15" hidden="false" customHeight="false" outlineLevel="0" collapsed="false">
      <c r="A4359" s="71" t="s">
        <v>61</v>
      </c>
      <c r="B4359" s="71" t="s">
        <v>50</v>
      </c>
      <c r="C4359" s="71" t="s">
        <v>974</v>
      </c>
      <c r="D4359" s="72" t="n">
        <v>0</v>
      </c>
      <c r="E4359" s="71" t="n">
        <v>0</v>
      </c>
      <c r="F4359" s="71" t="n">
        <v>7</v>
      </c>
      <c r="G4359" s="72" t="n">
        <v>1068.91</v>
      </c>
      <c r="H4359" s="72" t="n">
        <v>1049.83</v>
      </c>
      <c r="I4359" s="71" t="n">
        <f aca="false">IF(B4359&gt;=Settings!$B$23,1,0)</f>
        <v>0</v>
      </c>
      <c r="J4359" s="71" t="n">
        <v>1</v>
      </c>
      <c r="K4359" s="71" t="n">
        <f aca="false">F4359*I4359*J4359</f>
        <v>0</v>
      </c>
      <c r="L4359" s="71" t="n">
        <f aca="false">E4359*I4359*J4359</f>
        <v>0</v>
      </c>
      <c r="M4359" s="72" t="n">
        <f aca="false">G4359*I4359*J4359</f>
        <v>0</v>
      </c>
      <c r="N4359" s="72" t="n">
        <f aca="false">D4359*I4359*J4359</f>
        <v>-0</v>
      </c>
      <c r="O4359" s="71" t="n">
        <f aca="false">F4359*J4359</f>
        <v>7</v>
      </c>
      <c r="P4359" s="71" t="n">
        <f aca="false">E4359*J4359</f>
        <v>0</v>
      </c>
    </row>
    <row r="4360" customFormat="false" ht="15" hidden="false" customHeight="false" outlineLevel="0" collapsed="false">
      <c r="A4360" s="71" t="s">
        <v>63</v>
      </c>
      <c r="B4360" s="71" t="s">
        <v>50</v>
      </c>
      <c r="C4360" s="71" t="s">
        <v>2285</v>
      </c>
      <c r="D4360" s="72" t="n">
        <v>0</v>
      </c>
      <c r="E4360" s="71" t="n">
        <v>0</v>
      </c>
      <c r="F4360" s="71" t="n">
        <v>1</v>
      </c>
      <c r="G4360" s="72" t="n">
        <v>74.95</v>
      </c>
      <c r="H4360" s="72" t="n">
        <v>74.95</v>
      </c>
      <c r="I4360" s="71" t="n">
        <f aca="false">IF(B4360&gt;=Settings!$B$23,1,0)</f>
        <v>0</v>
      </c>
      <c r="J4360" s="71" t="n">
        <v>1</v>
      </c>
      <c r="K4360" s="71" t="n">
        <f aca="false">F4360*I4360*J4360</f>
        <v>0</v>
      </c>
      <c r="L4360" s="71" t="n">
        <f aca="false">E4360*I4360*J4360</f>
        <v>0</v>
      </c>
      <c r="M4360" s="72" t="n">
        <f aca="false">G4360*I4360*J4360</f>
        <v>0</v>
      </c>
      <c r="N4360" s="72" t="n">
        <f aca="false">D4360*I4360*J4360</f>
        <v>-0</v>
      </c>
      <c r="O4360" s="71" t="n">
        <f aca="false">F4360*J4360</f>
        <v>1</v>
      </c>
      <c r="P4360" s="71" t="n">
        <f aca="false">E4360*J4360</f>
        <v>0</v>
      </c>
    </row>
    <row r="4361" customFormat="false" ht="15" hidden="false" customHeight="false" outlineLevel="0" collapsed="false">
      <c r="A4361" s="71" t="s">
        <v>59</v>
      </c>
      <c r="B4361" s="71" t="s">
        <v>50</v>
      </c>
      <c r="C4361" s="71" t="s">
        <v>1122</v>
      </c>
      <c r="D4361" s="72" t="n">
        <v>0</v>
      </c>
      <c r="E4361" s="71" t="n">
        <v>0</v>
      </c>
      <c r="F4361" s="71" t="n">
        <v>9</v>
      </c>
      <c r="G4361" s="72" t="n">
        <v>955.68</v>
      </c>
      <c r="H4361" s="72" t="n">
        <v>955.68</v>
      </c>
      <c r="I4361" s="71" t="n">
        <f aca="false">IF(B4361&gt;=Settings!$B$23,1,0)</f>
        <v>0</v>
      </c>
      <c r="J4361" s="71" t="n">
        <v>1</v>
      </c>
      <c r="K4361" s="71" t="n">
        <f aca="false">F4361*I4361*J4361</f>
        <v>0</v>
      </c>
      <c r="L4361" s="71" t="n">
        <f aca="false">E4361*I4361*J4361</f>
        <v>0</v>
      </c>
      <c r="M4361" s="72" t="n">
        <f aca="false">G4361*I4361*J4361</f>
        <v>0</v>
      </c>
      <c r="N4361" s="72" t="n">
        <f aca="false">D4361*I4361*J4361</f>
        <v>-0</v>
      </c>
      <c r="O4361" s="71" t="n">
        <f aca="false">F4361*J4361</f>
        <v>9</v>
      </c>
      <c r="P4361" s="71" t="n">
        <f aca="false">E4361*J4361</f>
        <v>0</v>
      </c>
    </row>
    <row r="4362" customFormat="false" ht="15" hidden="false" customHeight="false" outlineLevel="0" collapsed="false">
      <c r="A4362" s="71" t="s">
        <v>59</v>
      </c>
      <c r="B4362" s="71" t="s">
        <v>50</v>
      </c>
      <c r="C4362" s="71" t="s">
        <v>1124</v>
      </c>
      <c r="D4362" s="72" t="n">
        <v>0</v>
      </c>
      <c r="E4362" s="71" t="n">
        <v>0</v>
      </c>
      <c r="F4362" s="71" t="n">
        <v>51</v>
      </c>
      <c r="G4362" s="72" t="n">
        <v>1481.718</v>
      </c>
      <c r="H4362" s="72" t="n">
        <v>1481.718</v>
      </c>
      <c r="I4362" s="71" t="n">
        <f aca="false">IF(B4362&gt;=Settings!$B$23,1,0)</f>
        <v>0</v>
      </c>
      <c r="J4362" s="71" t="n">
        <v>1</v>
      </c>
      <c r="K4362" s="71" t="n">
        <f aca="false">F4362*I4362*J4362</f>
        <v>0</v>
      </c>
      <c r="L4362" s="71" t="n">
        <f aca="false">E4362*I4362*J4362</f>
        <v>0</v>
      </c>
      <c r="M4362" s="72" t="n">
        <f aca="false">G4362*I4362*J4362</f>
        <v>0</v>
      </c>
      <c r="N4362" s="72" t="n">
        <f aca="false">D4362*I4362*J4362</f>
        <v>-0</v>
      </c>
      <c r="O4362" s="71" t="n">
        <f aca="false">F4362*J4362</f>
        <v>51</v>
      </c>
      <c r="P4362" s="71" t="n">
        <f aca="false">E4362*J4362</f>
        <v>0</v>
      </c>
    </row>
    <row r="4363" customFormat="false" ht="15" hidden="false" customHeight="false" outlineLevel="0" collapsed="false">
      <c r="A4363" s="71" t="s">
        <v>59</v>
      </c>
      <c r="B4363" s="71" t="s">
        <v>50</v>
      </c>
      <c r="C4363" s="71" t="s">
        <v>2177</v>
      </c>
      <c r="D4363" s="72" t="n">
        <v>0</v>
      </c>
      <c r="E4363" s="71" t="n">
        <v>0</v>
      </c>
      <c r="F4363" s="71" t="n">
        <v>3</v>
      </c>
      <c r="G4363" s="72" t="n">
        <v>419.85</v>
      </c>
      <c r="H4363" s="72" t="n">
        <v>419.85</v>
      </c>
      <c r="I4363" s="71" t="n">
        <f aca="false">IF(B4363&gt;=Settings!$B$23,1,0)</f>
        <v>0</v>
      </c>
      <c r="J4363" s="71" t="n">
        <v>1</v>
      </c>
      <c r="K4363" s="71" t="n">
        <f aca="false">F4363*I4363*J4363</f>
        <v>0</v>
      </c>
      <c r="L4363" s="71" t="n">
        <f aca="false">E4363*I4363*J4363</f>
        <v>0</v>
      </c>
      <c r="M4363" s="72" t="n">
        <f aca="false">G4363*I4363*J4363</f>
        <v>0</v>
      </c>
      <c r="N4363" s="72" t="n">
        <f aca="false">D4363*I4363*J4363</f>
        <v>-0</v>
      </c>
      <c r="O4363" s="71" t="n">
        <f aca="false">F4363*J4363</f>
        <v>3</v>
      </c>
      <c r="P4363" s="71" t="n">
        <f aca="false">E4363*J4363</f>
        <v>0</v>
      </c>
    </row>
    <row r="4364" customFormat="false" ht="15" hidden="false" customHeight="false" outlineLevel="0" collapsed="false">
      <c r="A4364" s="71" t="s">
        <v>59</v>
      </c>
      <c r="B4364" s="71" t="s">
        <v>50</v>
      </c>
      <c r="C4364" s="71" t="s">
        <v>1607</v>
      </c>
      <c r="D4364" s="72" t="n">
        <v>0</v>
      </c>
      <c r="E4364" s="71" t="n">
        <v>0</v>
      </c>
      <c r="F4364" s="71" t="n">
        <v>1</v>
      </c>
      <c r="G4364" s="72" t="n">
        <v>71.95</v>
      </c>
      <c r="H4364" s="72" t="n">
        <v>71.95</v>
      </c>
      <c r="I4364" s="71" t="n">
        <f aca="false">IF(B4364&gt;=Settings!$B$23,1,0)</f>
        <v>0</v>
      </c>
      <c r="J4364" s="71" t="n">
        <v>1</v>
      </c>
      <c r="K4364" s="71" t="n">
        <f aca="false">F4364*I4364*J4364</f>
        <v>0</v>
      </c>
      <c r="L4364" s="71" t="n">
        <f aca="false">E4364*I4364*J4364</f>
        <v>0</v>
      </c>
      <c r="M4364" s="72" t="n">
        <f aca="false">G4364*I4364*J4364</f>
        <v>0</v>
      </c>
      <c r="N4364" s="72" t="n">
        <f aca="false">D4364*I4364*J4364</f>
        <v>-0</v>
      </c>
      <c r="O4364" s="71" t="n">
        <f aca="false">F4364*J4364</f>
        <v>1</v>
      </c>
      <c r="P4364" s="71" t="n">
        <f aca="false">E4364*J4364</f>
        <v>0</v>
      </c>
    </row>
    <row r="4365" customFormat="false" ht="15" hidden="false" customHeight="false" outlineLevel="0" collapsed="false">
      <c r="A4365" s="71" t="s">
        <v>62</v>
      </c>
      <c r="B4365" s="71" t="s">
        <v>50</v>
      </c>
      <c r="C4365" s="71" t="s">
        <v>927</v>
      </c>
      <c r="D4365" s="72" t="n">
        <v>130.86</v>
      </c>
      <c r="E4365" s="71" t="n">
        <v>1</v>
      </c>
      <c r="F4365" s="71" t="n">
        <v>16</v>
      </c>
      <c r="G4365" s="72" t="n">
        <v>2354.2</v>
      </c>
      <c r="H4365" s="72" t="n">
        <v>2006.54</v>
      </c>
      <c r="I4365" s="71" t="n">
        <f aca="false">IF(B4365&gt;=Settings!$B$23,1,0)</f>
        <v>0</v>
      </c>
      <c r="J4365" s="71" t="n">
        <v>1</v>
      </c>
      <c r="K4365" s="71" t="n">
        <f aca="false">F4365*I4365*J4365</f>
        <v>0</v>
      </c>
      <c r="L4365" s="71" t="n">
        <f aca="false">E4365*I4365*J4365</f>
        <v>0</v>
      </c>
      <c r="M4365" s="72" t="n">
        <f aca="false">G4365*I4365*J4365</f>
        <v>0</v>
      </c>
      <c r="N4365" s="72" t="n">
        <f aca="false">D4365*I4365*J4365</f>
        <v>0</v>
      </c>
      <c r="O4365" s="71" t="n">
        <f aca="false">F4365*J4365</f>
        <v>16</v>
      </c>
      <c r="P4365" s="71" t="n">
        <f aca="false">E4365*J4365</f>
        <v>1</v>
      </c>
    </row>
    <row r="4366" customFormat="false" ht="15" hidden="false" customHeight="false" outlineLevel="0" collapsed="false">
      <c r="A4366" s="71" t="s">
        <v>59</v>
      </c>
      <c r="B4366" s="71" t="s">
        <v>50</v>
      </c>
      <c r="C4366" s="71" t="s">
        <v>1325</v>
      </c>
      <c r="D4366" s="72" t="n">
        <v>0</v>
      </c>
      <c r="E4366" s="71" t="n">
        <v>0</v>
      </c>
      <c r="F4366" s="71" t="n">
        <v>1</v>
      </c>
      <c r="G4366" s="72" t="n">
        <v>159.77</v>
      </c>
      <c r="H4366" s="72" t="n">
        <v>159.77</v>
      </c>
      <c r="I4366" s="71" t="n">
        <f aca="false">IF(B4366&gt;=Settings!$B$23,1,0)</f>
        <v>0</v>
      </c>
      <c r="J4366" s="71" t="n">
        <v>1</v>
      </c>
      <c r="K4366" s="71" t="n">
        <f aca="false">F4366*I4366*J4366</f>
        <v>0</v>
      </c>
      <c r="L4366" s="71" t="n">
        <f aca="false">E4366*I4366*J4366</f>
        <v>0</v>
      </c>
      <c r="M4366" s="72" t="n">
        <f aca="false">G4366*I4366*J4366</f>
        <v>0</v>
      </c>
      <c r="N4366" s="72" t="n">
        <f aca="false">D4366*I4366*J4366</f>
        <v>-0</v>
      </c>
      <c r="O4366" s="71" t="n">
        <f aca="false">F4366*J4366</f>
        <v>1</v>
      </c>
      <c r="P4366" s="71" t="n">
        <f aca="false">E4366*J4366</f>
        <v>0</v>
      </c>
    </row>
    <row r="4367" customFormat="false" ht="15" hidden="false" customHeight="false" outlineLevel="0" collapsed="false">
      <c r="A4367" s="71" t="s">
        <v>61</v>
      </c>
      <c r="B4367" s="71" t="s">
        <v>50</v>
      </c>
      <c r="C4367" s="71" t="s">
        <v>624</v>
      </c>
      <c r="D4367" s="72" t="n">
        <v>0</v>
      </c>
      <c r="E4367" s="71" t="n">
        <v>0</v>
      </c>
      <c r="F4367" s="71" t="n">
        <v>1</v>
      </c>
      <c r="G4367" s="72" t="n">
        <v>90.86</v>
      </c>
      <c r="H4367" s="72" t="n">
        <v>90.86</v>
      </c>
      <c r="I4367" s="71" t="n">
        <f aca="false">IF(B4367&gt;=Settings!$B$23,1,0)</f>
        <v>0</v>
      </c>
      <c r="J4367" s="71" t="n">
        <v>1</v>
      </c>
      <c r="K4367" s="71" t="n">
        <f aca="false">F4367*I4367*J4367</f>
        <v>0</v>
      </c>
      <c r="L4367" s="71" t="n">
        <f aca="false">E4367*I4367*J4367</f>
        <v>0</v>
      </c>
      <c r="M4367" s="72" t="n">
        <f aca="false">G4367*I4367*J4367</f>
        <v>0</v>
      </c>
      <c r="N4367" s="72" t="n">
        <f aca="false">D4367*I4367*J4367</f>
        <v>-0</v>
      </c>
      <c r="O4367" s="71" t="n">
        <f aca="false">F4367*J4367</f>
        <v>1</v>
      </c>
      <c r="P4367" s="71" t="n">
        <f aca="false">E4367*J4367</f>
        <v>0</v>
      </c>
    </row>
    <row r="4368" customFormat="false" ht="15" hidden="false" customHeight="false" outlineLevel="0" collapsed="false">
      <c r="A4368" s="71" t="s">
        <v>61</v>
      </c>
      <c r="B4368" s="71" t="s">
        <v>50</v>
      </c>
      <c r="C4368" s="71" t="s">
        <v>1123</v>
      </c>
      <c r="D4368" s="72" t="n">
        <v>0</v>
      </c>
      <c r="E4368" s="71" t="n">
        <v>0</v>
      </c>
      <c r="F4368" s="71" t="n">
        <v>1</v>
      </c>
      <c r="G4368" s="72" t="n">
        <v>77.23</v>
      </c>
      <c r="H4368" s="72" t="n">
        <v>77.23</v>
      </c>
      <c r="I4368" s="71" t="n">
        <f aca="false">IF(B4368&gt;=Settings!$B$23,1,0)</f>
        <v>0</v>
      </c>
      <c r="J4368" s="71" t="n">
        <v>1</v>
      </c>
      <c r="K4368" s="71" t="n">
        <f aca="false">F4368*I4368*J4368</f>
        <v>0</v>
      </c>
      <c r="L4368" s="71" t="n">
        <f aca="false">E4368*I4368*J4368</f>
        <v>0</v>
      </c>
      <c r="M4368" s="72" t="n">
        <f aca="false">G4368*I4368*J4368</f>
        <v>0</v>
      </c>
      <c r="N4368" s="72" t="n">
        <f aca="false">D4368*I4368*J4368</f>
        <v>-0</v>
      </c>
      <c r="O4368" s="71" t="n">
        <f aca="false">F4368*J4368</f>
        <v>1</v>
      </c>
      <c r="P4368" s="71" t="n">
        <f aca="false">E4368*J4368</f>
        <v>0</v>
      </c>
    </row>
    <row r="4369" customFormat="false" ht="15" hidden="false" customHeight="false" outlineLevel="0" collapsed="false">
      <c r="A4369" s="71" t="s">
        <v>63</v>
      </c>
      <c r="B4369" s="71" t="s">
        <v>50</v>
      </c>
      <c r="C4369" s="71" t="s">
        <v>2286</v>
      </c>
      <c r="D4369" s="72" t="n">
        <v>0</v>
      </c>
      <c r="E4369" s="71" t="n">
        <v>0</v>
      </c>
      <c r="F4369" s="71" t="n">
        <v>3</v>
      </c>
      <c r="G4369" s="72" t="n">
        <v>809.85</v>
      </c>
      <c r="H4369" s="72" t="n">
        <v>809.85</v>
      </c>
      <c r="I4369" s="71" t="n">
        <f aca="false">IF(B4369&gt;=Settings!$B$23,1,0)</f>
        <v>0</v>
      </c>
      <c r="J4369" s="71" t="n">
        <v>1</v>
      </c>
      <c r="K4369" s="71" t="n">
        <f aca="false">F4369*I4369*J4369</f>
        <v>0</v>
      </c>
      <c r="L4369" s="71" t="n">
        <f aca="false">E4369*I4369*J4369</f>
        <v>0</v>
      </c>
      <c r="M4369" s="72" t="n">
        <f aca="false">G4369*I4369*J4369</f>
        <v>0</v>
      </c>
      <c r="N4369" s="72" t="n">
        <f aca="false">D4369*I4369*J4369</f>
        <v>-0</v>
      </c>
      <c r="O4369" s="71" t="n">
        <f aca="false">F4369*J4369</f>
        <v>3</v>
      </c>
      <c r="P4369" s="71" t="n">
        <f aca="false">E4369*J4369</f>
        <v>0</v>
      </c>
    </row>
    <row r="4370" customFormat="false" ht="15" hidden="false" customHeight="false" outlineLevel="0" collapsed="false">
      <c r="A4370" s="71" t="s">
        <v>61</v>
      </c>
      <c r="B4370" s="71" t="s">
        <v>50</v>
      </c>
      <c r="C4370" s="71" t="s">
        <v>663</v>
      </c>
      <c r="D4370" s="72" t="n">
        <v>0</v>
      </c>
      <c r="E4370" s="71" t="n">
        <v>0</v>
      </c>
      <c r="F4370" s="71" t="n">
        <v>4</v>
      </c>
      <c r="G4370" s="72" t="n">
        <v>181.63</v>
      </c>
      <c r="H4370" s="72" t="n">
        <v>168.03</v>
      </c>
      <c r="I4370" s="71" t="n">
        <f aca="false">IF(B4370&gt;=Settings!$B$23,1,0)</f>
        <v>0</v>
      </c>
      <c r="J4370" s="71" t="n">
        <v>1</v>
      </c>
      <c r="K4370" s="71" t="n">
        <f aca="false">F4370*I4370*J4370</f>
        <v>0</v>
      </c>
      <c r="L4370" s="71" t="n">
        <f aca="false">E4370*I4370*J4370</f>
        <v>0</v>
      </c>
      <c r="M4370" s="72" t="n">
        <f aca="false">G4370*I4370*J4370</f>
        <v>0</v>
      </c>
      <c r="N4370" s="72" t="n">
        <f aca="false">D4370*I4370*J4370</f>
        <v>-0</v>
      </c>
      <c r="O4370" s="71" t="n">
        <f aca="false">F4370*J4370</f>
        <v>4</v>
      </c>
      <c r="P4370" s="71" t="n">
        <f aca="false">E4370*J4370</f>
        <v>0</v>
      </c>
    </row>
    <row r="4371" customFormat="false" ht="15" hidden="false" customHeight="false" outlineLevel="0" collapsed="false">
      <c r="A4371" s="71" t="s">
        <v>63</v>
      </c>
      <c r="B4371" s="71" t="s">
        <v>50</v>
      </c>
      <c r="C4371" s="71" t="s">
        <v>2287</v>
      </c>
      <c r="D4371" s="72" t="n">
        <v>0</v>
      </c>
      <c r="E4371" s="71" t="n">
        <v>0</v>
      </c>
      <c r="F4371" s="71" t="n">
        <v>1</v>
      </c>
      <c r="G4371" s="72" t="n">
        <v>34.95</v>
      </c>
      <c r="H4371" s="72" t="n">
        <v>34.95</v>
      </c>
      <c r="I4371" s="71" t="n">
        <f aca="false">IF(B4371&gt;=Settings!$B$23,1,0)</f>
        <v>0</v>
      </c>
      <c r="J4371" s="71" t="n">
        <v>1</v>
      </c>
      <c r="K4371" s="71" t="n">
        <f aca="false">F4371*I4371*J4371</f>
        <v>0</v>
      </c>
      <c r="L4371" s="71" t="n">
        <f aca="false">E4371*I4371*J4371</f>
        <v>0</v>
      </c>
      <c r="M4371" s="72" t="n">
        <f aca="false">G4371*I4371*J4371</f>
        <v>0</v>
      </c>
      <c r="N4371" s="72" t="n">
        <f aca="false">D4371*I4371*J4371</f>
        <v>-0</v>
      </c>
      <c r="O4371" s="71" t="n">
        <f aca="false">F4371*J4371</f>
        <v>1</v>
      </c>
      <c r="P4371" s="71" t="n">
        <f aca="false">E4371*J4371</f>
        <v>0</v>
      </c>
    </row>
    <row r="4372" customFormat="false" ht="15" hidden="false" customHeight="false" outlineLevel="0" collapsed="false">
      <c r="A4372" s="71" t="s">
        <v>62</v>
      </c>
      <c r="B4372" s="71" t="s">
        <v>50</v>
      </c>
      <c r="C4372" s="71" t="s">
        <v>1391</v>
      </c>
      <c r="D4372" s="72" t="n">
        <v>201.9</v>
      </c>
      <c r="E4372" s="71" t="n">
        <v>2</v>
      </c>
      <c r="F4372" s="71" t="n">
        <v>34</v>
      </c>
      <c r="G4372" s="72" t="n">
        <v>3507.3</v>
      </c>
      <c r="H4372" s="72" t="n">
        <v>3106.33</v>
      </c>
      <c r="I4372" s="71" t="n">
        <f aca="false">IF(B4372&gt;=Settings!$B$23,1,0)</f>
        <v>0</v>
      </c>
      <c r="J4372" s="71" t="n">
        <v>1</v>
      </c>
      <c r="K4372" s="71" t="n">
        <f aca="false">F4372*I4372*J4372</f>
        <v>0</v>
      </c>
      <c r="L4372" s="71" t="n">
        <f aca="false">E4372*I4372*J4372</f>
        <v>0</v>
      </c>
      <c r="M4372" s="72" t="n">
        <f aca="false">G4372*I4372*J4372</f>
        <v>0</v>
      </c>
      <c r="N4372" s="72" t="n">
        <f aca="false">D4372*I4372*J4372</f>
        <v>0</v>
      </c>
      <c r="O4372" s="71" t="n">
        <f aca="false">F4372*J4372</f>
        <v>34</v>
      </c>
      <c r="P4372" s="71" t="n">
        <f aca="false">E4372*J4372</f>
        <v>2</v>
      </c>
    </row>
    <row r="4373" customFormat="false" ht="15" hidden="false" customHeight="false" outlineLevel="0" collapsed="false">
      <c r="A4373" s="71" t="s">
        <v>59</v>
      </c>
      <c r="B4373" s="71" t="s">
        <v>50</v>
      </c>
      <c r="C4373" s="71" t="s">
        <v>941</v>
      </c>
      <c r="D4373" s="72" t="n">
        <v>0</v>
      </c>
      <c r="E4373" s="71" t="n">
        <v>0</v>
      </c>
      <c r="F4373" s="71" t="n">
        <v>13</v>
      </c>
      <c r="G4373" s="72" t="n">
        <v>1400.989</v>
      </c>
      <c r="H4373" s="72" t="n">
        <v>1400.989</v>
      </c>
      <c r="I4373" s="71" t="n">
        <f aca="false">IF(B4373&gt;=Settings!$B$23,1,0)</f>
        <v>0</v>
      </c>
      <c r="J4373" s="71" t="n">
        <v>1</v>
      </c>
      <c r="K4373" s="71" t="n">
        <f aca="false">F4373*I4373*J4373</f>
        <v>0</v>
      </c>
      <c r="L4373" s="71" t="n">
        <f aca="false">E4373*I4373*J4373</f>
        <v>0</v>
      </c>
      <c r="M4373" s="72" t="n">
        <f aca="false">G4373*I4373*J4373</f>
        <v>0</v>
      </c>
      <c r="N4373" s="72" t="n">
        <f aca="false">D4373*I4373*J4373</f>
        <v>-0</v>
      </c>
      <c r="O4373" s="71" t="n">
        <f aca="false">F4373*J4373</f>
        <v>13</v>
      </c>
      <c r="P4373" s="71" t="n">
        <f aca="false">E4373*J4373</f>
        <v>0</v>
      </c>
    </row>
    <row r="4374" customFormat="false" ht="15" hidden="false" customHeight="false" outlineLevel="0" collapsed="false">
      <c r="A4374" s="71" t="s">
        <v>63</v>
      </c>
      <c r="B4374" s="71" t="s">
        <v>50</v>
      </c>
      <c r="C4374" s="71" t="s">
        <v>2288</v>
      </c>
      <c r="D4374" s="72" t="n">
        <v>0</v>
      </c>
      <c r="E4374" s="71" t="n">
        <v>0</v>
      </c>
      <c r="F4374" s="71" t="n">
        <v>3</v>
      </c>
      <c r="G4374" s="72" t="n">
        <v>884.85</v>
      </c>
      <c r="H4374" s="72" t="n">
        <v>884.85</v>
      </c>
      <c r="I4374" s="71" t="n">
        <f aca="false">IF(B4374&gt;=Settings!$B$23,1,0)</f>
        <v>0</v>
      </c>
      <c r="J4374" s="71" t="n">
        <v>1</v>
      </c>
      <c r="K4374" s="71" t="n">
        <f aca="false">F4374*I4374*J4374</f>
        <v>0</v>
      </c>
      <c r="L4374" s="71" t="n">
        <f aca="false">E4374*I4374*J4374</f>
        <v>0</v>
      </c>
      <c r="M4374" s="72" t="n">
        <f aca="false">G4374*I4374*J4374</f>
        <v>0</v>
      </c>
      <c r="N4374" s="72" t="n">
        <f aca="false">D4374*I4374*J4374</f>
        <v>-0</v>
      </c>
      <c r="O4374" s="71" t="n">
        <f aca="false">F4374*J4374</f>
        <v>3</v>
      </c>
      <c r="P4374" s="71" t="n">
        <f aca="false">E4374*J4374</f>
        <v>0</v>
      </c>
    </row>
    <row r="4375" customFormat="false" ht="15" hidden="false" customHeight="false" outlineLevel="0" collapsed="false">
      <c r="A4375" s="71" t="s">
        <v>61</v>
      </c>
      <c r="B4375" s="71" t="s">
        <v>50</v>
      </c>
      <c r="C4375" s="71" t="s">
        <v>944</v>
      </c>
      <c r="D4375" s="72" t="n">
        <v>94.5</v>
      </c>
      <c r="E4375" s="71" t="n">
        <v>1</v>
      </c>
      <c r="F4375" s="71" t="n">
        <v>51</v>
      </c>
      <c r="G4375" s="72" t="n">
        <v>4503.08</v>
      </c>
      <c r="H4375" s="72" t="n">
        <v>4279.2</v>
      </c>
      <c r="I4375" s="71" t="n">
        <f aca="false">IF(B4375&gt;=Settings!$B$23,1,0)</f>
        <v>0</v>
      </c>
      <c r="J4375" s="71" t="n">
        <v>1</v>
      </c>
      <c r="K4375" s="71" t="n">
        <f aca="false">F4375*I4375*J4375</f>
        <v>0</v>
      </c>
      <c r="L4375" s="71" t="n">
        <f aca="false">E4375*I4375*J4375</f>
        <v>0</v>
      </c>
      <c r="M4375" s="72" t="n">
        <f aca="false">G4375*I4375*J4375</f>
        <v>0</v>
      </c>
      <c r="N4375" s="72" t="n">
        <f aca="false">D4375*I4375*J4375</f>
        <v>0</v>
      </c>
      <c r="O4375" s="71" t="n">
        <f aca="false">F4375*J4375</f>
        <v>51</v>
      </c>
      <c r="P4375" s="71" t="n">
        <f aca="false">E4375*J4375</f>
        <v>1</v>
      </c>
    </row>
    <row r="4376" customFormat="false" ht="15" hidden="false" customHeight="false" outlineLevel="0" collapsed="false">
      <c r="A4376" s="71" t="s">
        <v>63</v>
      </c>
      <c r="B4376" s="71" t="s">
        <v>50</v>
      </c>
      <c r="C4376" s="71" t="s">
        <v>2289</v>
      </c>
      <c r="D4376" s="72" t="n">
        <v>0</v>
      </c>
      <c r="E4376" s="71" t="n">
        <v>0</v>
      </c>
      <c r="F4376" s="71" t="n">
        <v>2</v>
      </c>
      <c r="G4376" s="72" t="n">
        <v>109.9</v>
      </c>
      <c r="H4376" s="72" t="n">
        <v>109.9</v>
      </c>
      <c r="I4376" s="71" t="n">
        <f aca="false">IF(B4376&gt;=Settings!$B$23,1,0)</f>
        <v>0</v>
      </c>
      <c r="J4376" s="71" t="n">
        <v>1</v>
      </c>
      <c r="K4376" s="71" t="n">
        <f aca="false">F4376*I4376*J4376</f>
        <v>0</v>
      </c>
      <c r="L4376" s="71" t="n">
        <f aca="false">E4376*I4376*J4376</f>
        <v>0</v>
      </c>
      <c r="M4376" s="72" t="n">
        <f aca="false">G4376*I4376*J4376</f>
        <v>0</v>
      </c>
      <c r="N4376" s="72" t="n">
        <f aca="false">D4376*I4376*J4376</f>
        <v>-0</v>
      </c>
      <c r="O4376" s="71" t="n">
        <f aca="false">F4376*J4376</f>
        <v>2</v>
      </c>
      <c r="P4376" s="71" t="n">
        <f aca="false">E4376*J4376</f>
        <v>0</v>
      </c>
    </row>
    <row r="4377" customFormat="false" ht="15" hidden="false" customHeight="false" outlineLevel="0" collapsed="false">
      <c r="A4377" s="71" t="s">
        <v>63</v>
      </c>
      <c r="B4377" s="71" t="s">
        <v>50</v>
      </c>
      <c r="C4377" s="71" t="s">
        <v>2290</v>
      </c>
      <c r="D4377" s="72" t="n">
        <v>0</v>
      </c>
      <c r="E4377" s="71" t="n">
        <v>0</v>
      </c>
      <c r="F4377" s="71" t="n">
        <v>2</v>
      </c>
      <c r="G4377" s="72" t="n">
        <v>89.9</v>
      </c>
      <c r="H4377" s="72" t="n">
        <v>89.9</v>
      </c>
      <c r="I4377" s="71" t="n">
        <f aca="false">IF(B4377&gt;=Settings!$B$23,1,0)</f>
        <v>0</v>
      </c>
      <c r="J4377" s="71" t="n">
        <v>1</v>
      </c>
      <c r="K4377" s="71" t="n">
        <f aca="false">F4377*I4377*J4377</f>
        <v>0</v>
      </c>
      <c r="L4377" s="71" t="n">
        <f aca="false">E4377*I4377*J4377</f>
        <v>0</v>
      </c>
      <c r="M4377" s="72" t="n">
        <f aca="false">G4377*I4377*J4377</f>
        <v>0</v>
      </c>
      <c r="N4377" s="72" t="n">
        <f aca="false">D4377*I4377*J4377</f>
        <v>-0</v>
      </c>
      <c r="O4377" s="71" t="n">
        <f aca="false">F4377*J4377</f>
        <v>2</v>
      </c>
      <c r="P4377" s="71" t="n">
        <f aca="false">E4377*J4377</f>
        <v>0</v>
      </c>
    </row>
    <row r="4378" customFormat="false" ht="15" hidden="false" customHeight="false" outlineLevel="0" collapsed="false">
      <c r="A4378" s="71" t="s">
        <v>61</v>
      </c>
      <c r="B4378" s="71" t="s">
        <v>50</v>
      </c>
      <c r="C4378" s="71" t="s">
        <v>1100</v>
      </c>
      <c r="D4378" s="72" t="n">
        <v>0</v>
      </c>
      <c r="E4378" s="71" t="n">
        <v>0</v>
      </c>
      <c r="F4378" s="71" t="n">
        <v>6</v>
      </c>
      <c r="G4378" s="72" t="n">
        <v>626.97</v>
      </c>
      <c r="H4378" s="72" t="n">
        <v>594.97</v>
      </c>
      <c r="I4378" s="71" t="n">
        <f aca="false">IF(B4378&gt;=Settings!$B$23,1,0)</f>
        <v>0</v>
      </c>
      <c r="J4378" s="71" t="n">
        <v>1</v>
      </c>
      <c r="K4378" s="71" t="n">
        <f aca="false">F4378*I4378*J4378</f>
        <v>0</v>
      </c>
      <c r="L4378" s="71" t="n">
        <f aca="false">E4378*I4378*J4378</f>
        <v>0</v>
      </c>
      <c r="M4378" s="72" t="n">
        <f aca="false">G4378*I4378*J4378</f>
        <v>0</v>
      </c>
      <c r="N4378" s="72" t="n">
        <f aca="false">D4378*I4378*J4378</f>
        <v>-0</v>
      </c>
      <c r="O4378" s="71" t="n">
        <f aca="false">F4378*J4378</f>
        <v>6</v>
      </c>
      <c r="P4378" s="71" t="n">
        <f aca="false">E4378*J4378</f>
        <v>0</v>
      </c>
    </row>
    <row r="4379" customFormat="false" ht="15" hidden="false" customHeight="false" outlineLevel="0" collapsed="false">
      <c r="A4379" s="71" t="s">
        <v>59</v>
      </c>
      <c r="B4379" s="71" t="s">
        <v>50</v>
      </c>
      <c r="C4379" s="71" t="s">
        <v>2134</v>
      </c>
      <c r="D4379" s="72" t="n">
        <v>0</v>
      </c>
      <c r="E4379" s="71" t="n">
        <v>0</v>
      </c>
      <c r="F4379" s="71" t="n">
        <v>1</v>
      </c>
      <c r="G4379" s="72" t="n">
        <v>114.95</v>
      </c>
      <c r="H4379" s="72" t="n">
        <v>114.95</v>
      </c>
      <c r="I4379" s="71" t="n">
        <f aca="false">IF(B4379&gt;=Settings!$B$23,1,0)</f>
        <v>0</v>
      </c>
      <c r="J4379" s="71" t="n">
        <v>1</v>
      </c>
      <c r="K4379" s="71" t="n">
        <f aca="false">F4379*I4379*J4379</f>
        <v>0</v>
      </c>
      <c r="L4379" s="71" t="n">
        <f aca="false">E4379*I4379*J4379</f>
        <v>0</v>
      </c>
      <c r="M4379" s="72" t="n">
        <f aca="false">G4379*I4379*J4379</f>
        <v>0</v>
      </c>
      <c r="N4379" s="72" t="n">
        <f aca="false">D4379*I4379*J4379</f>
        <v>-0</v>
      </c>
      <c r="O4379" s="71" t="n">
        <f aca="false">F4379*J4379</f>
        <v>1</v>
      </c>
      <c r="P4379" s="71" t="n">
        <f aca="false">E4379*J4379</f>
        <v>0</v>
      </c>
    </row>
    <row r="4380" customFormat="false" ht="15" hidden="false" customHeight="false" outlineLevel="0" collapsed="false">
      <c r="A4380" s="71" t="s">
        <v>60</v>
      </c>
      <c r="B4380" s="71" t="s">
        <v>50</v>
      </c>
      <c r="C4380" s="71" t="s">
        <v>1374</v>
      </c>
      <c r="D4380" s="72" t="n">
        <v>0</v>
      </c>
      <c r="E4380" s="71" t="n">
        <v>0</v>
      </c>
      <c r="F4380" s="71" t="n">
        <v>2</v>
      </c>
      <c r="G4380" s="72" t="n">
        <v>374.9</v>
      </c>
      <c r="H4380" s="72" t="n">
        <v>318.68</v>
      </c>
      <c r="I4380" s="71" t="n">
        <f aca="false">IF(B4380&gt;=Settings!$B$23,1,0)</f>
        <v>0</v>
      </c>
      <c r="J4380" s="71" t="n">
        <v>1</v>
      </c>
      <c r="K4380" s="71" t="n">
        <f aca="false">F4380*I4380*J4380</f>
        <v>0</v>
      </c>
      <c r="L4380" s="71" t="n">
        <f aca="false">E4380*I4380*J4380</f>
        <v>0</v>
      </c>
      <c r="M4380" s="72" t="n">
        <f aca="false">G4380*I4380*J4380</f>
        <v>0</v>
      </c>
      <c r="N4380" s="72" t="n">
        <f aca="false">D4380*I4380*J4380</f>
        <v>-0</v>
      </c>
      <c r="O4380" s="71" t="n">
        <f aca="false">F4380*J4380</f>
        <v>2</v>
      </c>
      <c r="P4380" s="71" t="n">
        <f aca="false">E4380*J4380</f>
        <v>0</v>
      </c>
    </row>
    <row r="4381" customFormat="false" ht="15" hidden="false" customHeight="false" outlineLevel="0" collapsed="false">
      <c r="A4381" s="71" t="s">
        <v>59</v>
      </c>
      <c r="B4381" s="71" t="s">
        <v>50</v>
      </c>
      <c r="C4381" s="71" t="s">
        <v>1044</v>
      </c>
      <c r="D4381" s="72" t="n">
        <v>0</v>
      </c>
      <c r="E4381" s="71" t="n">
        <v>0</v>
      </c>
      <c r="F4381" s="71" t="n">
        <v>85</v>
      </c>
      <c r="G4381" s="72" t="n">
        <v>6877.724</v>
      </c>
      <c r="H4381" s="72" t="n">
        <v>6877.724</v>
      </c>
      <c r="I4381" s="71" t="n">
        <f aca="false">IF(B4381&gt;=Settings!$B$23,1,0)</f>
        <v>0</v>
      </c>
      <c r="J4381" s="71" t="n">
        <v>1</v>
      </c>
      <c r="K4381" s="71" t="n">
        <f aca="false">F4381*I4381*J4381</f>
        <v>0</v>
      </c>
      <c r="L4381" s="71" t="n">
        <f aca="false">E4381*I4381*J4381</f>
        <v>0</v>
      </c>
      <c r="M4381" s="72" t="n">
        <f aca="false">G4381*I4381*J4381</f>
        <v>0</v>
      </c>
      <c r="N4381" s="72" t="n">
        <f aca="false">D4381*I4381*J4381</f>
        <v>-0</v>
      </c>
      <c r="O4381" s="71" t="n">
        <f aca="false">F4381*J4381</f>
        <v>85</v>
      </c>
      <c r="P4381" s="71" t="n">
        <f aca="false">E4381*J4381</f>
        <v>0</v>
      </c>
    </row>
    <row r="4382" customFormat="false" ht="15" hidden="false" customHeight="false" outlineLevel="0" collapsed="false">
      <c r="A4382" s="71" t="s">
        <v>63</v>
      </c>
      <c r="B4382" s="71" t="s">
        <v>50</v>
      </c>
      <c r="C4382" s="71" t="s">
        <v>2291</v>
      </c>
      <c r="D4382" s="72" t="n">
        <v>0</v>
      </c>
      <c r="E4382" s="71" t="n">
        <v>0</v>
      </c>
      <c r="F4382" s="71" t="n">
        <v>2</v>
      </c>
      <c r="G4382" s="72" t="n">
        <v>429.9</v>
      </c>
      <c r="H4382" s="72" t="n">
        <v>429.9</v>
      </c>
      <c r="I4382" s="71" t="n">
        <f aca="false">IF(B4382&gt;=Settings!$B$23,1,0)</f>
        <v>0</v>
      </c>
      <c r="J4382" s="71" t="n">
        <v>1</v>
      </c>
      <c r="K4382" s="71" t="n">
        <f aca="false">F4382*I4382*J4382</f>
        <v>0</v>
      </c>
      <c r="L4382" s="71" t="n">
        <f aca="false">E4382*I4382*J4382</f>
        <v>0</v>
      </c>
      <c r="M4382" s="72" t="n">
        <f aca="false">G4382*I4382*J4382</f>
        <v>0</v>
      </c>
      <c r="N4382" s="72" t="n">
        <f aca="false">D4382*I4382*J4382</f>
        <v>-0</v>
      </c>
      <c r="O4382" s="71" t="n">
        <f aca="false">F4382*J4382</f>
        <v>2</v>
      </c>
      <c r="P4382" s="71" t="n">
        <f aca="false">E4382*J4382</f>
        <v>0</v>
      </c>
    </row>
    <row r="4383" customFormat="false" ht="15" hidden="false" customHeight="false" outlineLevel="0" collapsed="false">
      <c r="A4383" s="71" t="s">
        <v>59</v>
      </c>
      <c r="B4383" s="71" t="s">
        <v>50</v>
      </c>
      <c r="C4383" s="71" t="s">
        <v>705</v>
      </c>
      <c r="D4383" s="72" t="n">
        <v>0</v>
      </c>
      <c r="E4383" s="71" t="n">
        <v>0</v>
      </c>
      <c r="F4383" s="71" t="n">
        <v>2</v>
      </c>
      <c r="G4383" s="72" t="n">
        <v>139.9</v>
      </c>
      <c r="H4383" s="72" t="n">
        <v>139.9</v>
      </c>
      <c r="I4383" s="71" t="n">
        <f aca="false">IF(B4383&gt;=Settings!$B$23,1,0)</f>
        <v>0</v>
      </c>
      <c r="J4383" s="71" t="n">
        <v>1</v>
      </c>
      <c r="K4383" s="71" t="n">
        <f aca="false">F4383*I4383*J4383</f>
        <v>0</v>
      </c>
      <c r="L4383" s="71" t="n">
        <f aca="false">E4383*I4383*J4383</f>
        <v>0</v>
      </c>
      <c r="M4383" s="72" t="n">
        <f aca="false">G4383*I4383*J4383</f>
        <v>0</v>
      </c>
      <c r="N4383" s="72" t="n">
        <f aca="false">D4383*I4383*J4383</f>
        <v>-0</v>
      </c>
      <c r="O4383" s="71" t="n">
        <f aca="false">F4383*J4383</f>
        <v>2</v>
      </c>
      <c r="P4383" s="71" t="n">
        <f aca="false">E4383*J4383</f>
        <v>0</v>
      </c>
    </row>
    <row r="4384" customFormat="false" ht="15" hidden="false" customHeight="false" outlineLevel="0" collapsed="false">
      <c r="A4384" s="71" t="s">
        <v>59</v>
      </c>
      <c r="B4384" s="71" t="s">
        <v>50</v>
      </c>
      <c r="C4384" s="71" t="s">
        <v>379</v>
      </c>
      <c r="D4384" s="72" t="n">
        <v>0</v>
      </c>
      <c r="E4384" s="71" t="n">
        <v>0</v>
      </c>
      <c r="F4384" s="71" t="n">
        <v>251</v>
      </c>
      <c r="G4384" s="72" t="n">
        <v>14852.479</v>
      </c>
      <c r="H4384" s="72" t="n">
        <v>14852.479</v>
      </c>
      <c r="I4384" s="71" t="n">
        <f aca="false">IF(B4384&gt;=Settings!$B$23,1,0)</f>
        <v>0</v>
      </c>
      <c r="J4384" s="71" t="n">
        <v>1</v>
      </c>
      <c r="K4384" s="71" t="n">
        <f aca="false">F4384*I4384*J4384</f>
        <v>0</v>
      </c>
      <c r="L4384" s="71" t="n">
        <f aca="false">E4384*I4384*J4384</f>
        <v>0</v>
      </c>
      <c r="M4384" s="72" t="n">
        <f aca="false">G4384*I4384*J4384</f>
        <v>0</v>
      </c>
      <c r="N4384" s="72" t="n">
        <f aca="false">D4384*I4384*J4384</f>
        <v>-0</v>
      </c>
      <c r="O4384" s="71" t="n">
        <f aca="false">F4384*J4384</f>
        <v>251</v>
      </c>
      <c r="P4384" s="71" t="n">
        <f aca="false">E4384*J4384</f>
        <v>0</v>
      </c>
    </row>
    <row r="4385" customFormat="false" ht="15" hidden="false" customHeight="false" outlineLevel="0" collapsed="false">
      <c r="A4385" s="71" t="s">
        <v>59</v>
      </c>
      <c r="B4385" s="71" t="s">
        <v>50</v>
      </c>
      <c r="C4385" s="71" t="s">
        <v>923</v>
      </c>
      <c r="D4385" s="72" t="n">
        <v>0</v>
      </c>
      <c r="E4385" s="71" t="n">
        <v>0</v>
      </c>
      <c r="F4385" s="71" t="n">
        <v>3</v>
      </c>
      <c r="G4385" s="72" t="n">
        <v>299.85</v>
      </c>
      <c r="H4385" s="72" t="n">
        <v>299.85</v>
      </c>
      <c r="I4385" s="71" t="n">
        <f aca="false">IF(B4385&gt;=Settings!$B$23,1,0)</f>
        <v>0</v>
      </c>
      <c r="J4385" s="71" t="n">
        <v>1</v>
      </c>
      <c r="K4385" s="71" t="n">
        <f aca="false">F4385*I4385*J4385</f>
        <v>0</v>
      </c>
      <c r="L4385" s="71" t="n">
        <f aca="false">E4385*I4385*J4385</f>
        <v>0</v>
      </c>
      <c r="M4385" s="72" t="n">
        <f aca="false">G4385*I4385*J4385</f>
        <v>0</v>
      </c>
      <c r="N4385" s="72" t="n">
        <f aca="false">D4385*I4385*J4385</f>
        <v>-0</v>
      </c>
      <c r="O4385" s="71" t="n">
        <f aca="false">F4385*J4385</f>
        <v>3</v>
      </c>
      <c r="P4385" s="71" t="n">
        <f aca="false">E4385*J4385</f>
        <v>0</v>
      </c>
    </row>
    <row r="4386" customFormat="false" ht="15" hidden="false" customHeight="false" outlineLevel="0" collapsed="false">
      <c r="A4386" s="71" t="s">
        <v>61</v>
      </c>
      <c r="B4386" s="71" t="s">
        <v>50</v>
      </c>
      <c r="C4386" s="71" t="s">
        <v>1432</v>
      </c>
      <c r="D4386" s="72" t="n">
        <v>0</v>
      </c>
      <c r="E4386" s="71" t="n">
        <v>0</v>
      </c>
      <c r="F4386" s="71" t="n">
        <v>1</v>
      </c>
      <c r="G4386" s="72" t="n">
        <v>113.27</v>
      </c>
      <c r="H4386" s="72" t="n">
        <v>113.27</v>
      </c>
      <c r="I4386" s="71" t="n">
        <f aca="false">IF(B4386&gt;=Settings!$B$23,1,0)</f>
        <v>0</v>
      </c>
      <c r="J4386" s="71" t="n">
        <v>1</v>
      </c>
      <c r="K4386" s="71" t="n">
        <f aca="false">F4386*I4386*J4386</f>
        <v>0</v>
      </c>
      <c r="L4386" s="71" t="n">
        <f aca="false">E4386*I4386*J4386</f>
        <v>0</v>
      </c>
      <c r="M4386" s="72" t="n">
        <f aca="false">G4386*I4386*J4386</f>
        <v>0</v>
      </c>
      <c r="N4386" s="72" t="n">
        <f aca="false">D4386*I4386*J4386</f>
        <v>-0</v>
      </c>
      <c r="O4386" s="71" t="n">
        <f aca="false">F4386*J4386</f>
        <v>1</v>
      </c>
      <c r="P4386" s="71" t="n">
        <f aca="false">E4386*J4386</f>
        <v>0</v>
      </c>
    </row>
    <row r="4387" customFormat="false" ht="15" hidden="false" customHeight="false" outlineLevel="0" collapsed="false">
      <c r="A4387" s="71" t="s">
        <v>59</v>
      </c>
      <c r="B4387" s="71" t="s">
        <v>50</v>
      </c>
      <c r="C4387" s="71" t="s">
        <v>634</v>
      </c>
      <c r="D4387" s="72" t="n">
        <v>0</v>
      </c>
      <c r="E4387" s="71" t="n">
        <v>0</v>
      </c>
      <c r="F4387" s="71" t="n">
        <v>50</v>
      </c>
      <c r="G4387" s="72" t="n">
        <v>3773.155</v>
      </c>
      <c r="H4387" s="72" t="n">
        <v>3773.155</v>
      </c>
      <c r="I4387" s="71" t="n">
        <f aca="false">IF(B4387&gt;=Settings!$B$23,1,0)</f>
        <v>0</v>
      </c>
      <c r="J4387" s="71" t="n">
        <v>1</v>
      </c>
      <c r="K4387" s="71" t="n">
        <f aca="false">F4387*I4387*J4387</f>
        <v>0</v>
      </c>
      <c r="L4387" s="71" t="n">
        <f aca="false">E4387*I4387*J4387</f>
        <v>0</v>
      </c>
      <c r="M4387" s="72" t="n">
        <f aca="false">G4387*I4387*J4387</f>
        <v>0</v>
      </c>
      <c r="N4387" s="72" t="n">
        <f aca="false">D4387*I4387*J4387</f>
        <v>-0</v>
      </c>
      <c r="O4387" s="71" t="n">
        <f aca="false">F4387*J4387</f>
        <v>50</v>
      </c>
      <c r="P4387" s="71" t="n">
        <f aca="false">E4387*J4387</f>
        <v>0</v>
      </c>
    </row>
    <row r="4388" customFormat="false" ht="15" hidden="false" customHeight="false" outlineLevel="0" collapsed="false">
      <c r="A4388" s="71" t="s">
        <v>59</v>
      </c>
      <c r="B4388" s="71" t="s">
        <v>50</v>
      </c>
      <c r="C4388" s="71" t="s">
        <v>1091</v>
      </c>
      <c r="D4388" s="72" t="n">
        <v>0</v>
      </c>
      <c r="E4388" s="71" t="n">
        <v>0</v>
      </c>
      <c r="F4388" s="71" t="n">
        <v>2</v>
      </c>
      <c r="G4388" s="72" t="n">
        <v>247.15</v>
      </c>
      <c r="H4388" s="72" t="n">
        <v>247.15</v>
      </c>
      <c r="I4388" s="71" t="n">
        <f aca="false">IF(B4388&gt;=Settings!$B$23,1,0)</f>
        <v>0</v>
      </c>
      <c r="J4388" s="71" t="n">
        <v>1</v>
      </c>
      <c r="K4388" s="71" t="n">
        <f aca="false">F4388*I4388*J4388</f>
        <v>0</v>
      </c>
      <c r="L4388" s="71" t="n">
        <f aca="false">E4388*I4388*J4388</f>
        <v>0</v>
      </c>
      <c r="M4388" s="72" t="n">
        <f aca="false">G4388*I4388*J4388</f>
        <v>0</v>
      </c>
      <c r="N4388" s="72" t="n">
        <f aca="false">D4388*I4388*J4388</f>
        <v>-0</v>
      </c>
      <c r="O4388" s="71" t="n">
        <f aca="false">F4388*J4388</f>
        <v>2</v>
      </c>
      <c r="P4388" s="71" t="n">
        <f aca="false">E4388*J4388</f>
        <v>0</v>
      </c>
    </row>
    <row r="4389" customFormat="false" ht="15" hidden="false" customHeight="false" outlineLevel="0" collapsed="false">
      <c r="A4389" s="71" t="s">
        <v>61</v>
      </c>
      <c r="B4389" s="71" t="s">
        <v>50</v>
      </c>
      <c r="C4389" s="71" t="s">
        <v>964</v>
      </c>
      <c r="D4389" s="72" t="n">
        <v>109.62</v>
      </c>
      <c r="E4389" s="71" t="n">
        <v>1</v>
      </c>
      <c r="F4389" s="71" t="n">
        <v>2</v>
      </c>
      <c r="G4389" s="72" t="n">
        <v>257.9</v>
      </c>
      <c r="H4389" s="72" t="n">
        <v>128.95</v>
      </c>
      <c r="I4389" s="71" t="n">
        <f aca="false">IF(B4389&gt;=Settings!$B$23,1,0)</f>
        <v>0</v>
      </c>
      <c r="J4389" s="71" t="n">
        <v>1</v>
      </c>
      <c r="K4389" s="71" t="n">
        <f aca="false">F4389*I4389*J4389</f>
        <v>0</v>
      </c>
      <c r="L4389" s="71" t="n">
        <f aca="false">E4389*I4389*J4389</f>
        <v>0</v>
      </c>
      <c r="M4389" s="72" t="n">
        <f aca="false">G4389*I4389*J4389</f>
        <v>0</v>
      </c>
      <c r="N4389" s="72" t="n">
        <f aca="false">D4389*I4389*J4389</f>
        <v>0</v>
      </c>
      <c r="O4389" s="71" t="n">
        <f aca="false">F4389*J4389</f>
        <v>2</v>
      </c>
      <c r="P4389" s="71" t="n">
        <f aca="false">E4389*J4389</f>
        <v>1</v>
      </c>
    </row>
    <row r="4390" customFormat="false" ht="15" hidden="false" customHeight="false" outlineLevel="0" collapsed="false">
      <c r="A4390" s="71" t="s">
        <v>59</v>
      </c>
      <c r="B4390" s="71" t="s">
        <v>50</v>
      </c>
      <c r="C4390" s="71" t="s">
        <v>1087</v>
      </c>
      <c r="D4390" s="72" t="n">
        <v>0</v>
      </c>
      <c r="E4390" s="71" t="n">
        <v>0</v>
      </c>
      <c r="F4390" s="71" t="n">
        <v>7</v>
      </c>
      <c r="G4390" s="72" t="n">
        <v>678.65</v>
      </c>
      <c r="H4390" s="72" t="n">
        <v>678.65</v>
      </c>
      <c r="I4390" s="71" t="n">
        <f aca="false">IF(B4390&gt;=Settings!$B$23,1,0)</f>
        <v>0</v>
      </c>
      <c r="J4390" s="71" t="n">
        <v>1</v>
      </c>
      <c r="K4390" s="71" t="n">
        <f aca="false">F4390*I4390*J4390</f>
        <v>0</v>
      </c>
      <c r="L4390" s="71" t="n">
        <f aca="false">E4390*I4390*J4390</f>
        <v>0</v>
      </c>
      <c r="M4390" s="72" t="n">
        <f aca="false">G4390*I4390*J4390</f>
        <v>0</v>
      </c>
      <c r="N4390" s="72" t="n">
        <f aca="false">D4390*I4390*J4390</f>
        <v>-0</v>
      </c>
      <c r="O4390" s="71" t="n">
        <f aca="false">F4390*J4390</f>
        <v>7</v>
      </c>
      <c r="P4390" s="71" t="n">
        <f aca="false">E4390*J4390</f>
        <v>0</v>
      </c>
    </row>
    <row r="4391" customFormat="false" ht="15" hidden="false" customHeight="false" outlineLevel="0" collapsed="false">
      <c r="A4391" s="71" t="s">
        <v>63</v>
      </c>
      <c r="B4391" s="71" t="s">
        <v>50</v>
      </c>
      <c r="C4391" s="71" t="s">
        <v>2292</v>
      </c>
      <c r="D4391" s="72" t="n">
        <v>0</v>
      </c>
      <c r="E4391" s="71" t="n">
        <v>0</v>
      </c>
      <c r="F4391" s="71" t="n">
        <v>1</v>
      </c>
      <c r="G4391" s="72" t="n">
        <v>54.95</v>
      </c>
      <c r="H4391" s="72" t="n">
        <v>54.95</v>
      </c>
      <c r="I4391" s="71" t="n">
        <f aca="false">IF(B4391&gt;=Settings!$B$23,1,0)</f>
        <v>0</v>
      </c>
      <c r="J4391" s="71" t="n">
        <v>1</v>
      </c>
      <c r="K4391" s="71" t="n">
        <f aca="false">F4391*I4391*J4391</f>
        <v>0</v>
      </c>
      <c r="L4391" s="71" t="n">
        <f aca="false">E4391*I4391*J4391</f>
        <v>0</v>
      </c>
      <c r="M4391" s="72" t="n">
        <f aca="false">G4391*I4391*J4391</f>
        <v>0</v>
      </c>
      <c r="N4391" s="72" t="n">
        <f aca="false">D4391*I4391*J4391</f>
        <v>-0</v>
      </c>
      <c r="O4391" s="71" t="n">
        <f aca="false">F4391*J4391</f>
        <v>1</v>
      </c>
      <c r="P4391" s="71" t="n">
        <f aca="false">E4391*J4391</f>
        <v>0</v>
      </c>
    </row>
    <row r="4392" customFormat="false" ht="15" hidden="false" customHeight="false" outlineLevel="0" collapsed="false">
      <c r="A4392" s="71" t="s">
        <v>61</v>
      </c>
      <c r="B4392" s="71" t="s">
        <v>50</v>
      </c>
      <c r="C4392" s="71" t="s">
        <v>1334</v>
      </c>
      <c r="D4392" s="72" t="n">
        <v>0</v>
      </c>
      <c r="E4392" s="71" t="n">
        <v>0</v>
      </c>
      <c r="F4392" s="71" t="n">
        <v>3</v>
      </c>
      <c r="G4392" s="72" t="n">
        <v>272.58</v>
      </c>
      <c r="H4392" s="72" t="n">
        <v>258.96</v>
      </c>
      <c r="I4392" s="71" t="n">
        <f aca="false">IF(B4392&gt;=Settings!$B$23,1,0)</f>
        <v>0</v>
      </c>
      <c r="J4392" s="71" t="n">
        <v>1</v>
      </c>
      <c r="K4392" s="71" t="n">
        <f aca="false">F4392*I4392*J4392</f>
        <v>0</v>
      </c>
      <c r="L4392" s="71" t="n">
        <f aca="false">E4392*I4392*J4392</f>
        <v>0</v>
      </c>
      <c r="M4392" s="72" t="n">
        <f aca="false">G4392*I4392*J4392</f>
        <v>0</v>
      </c>
      <c r="N4392" s="72" t="n">
        <f aca="false">D4392*I4392*J4392</f>
        <v>-0</v>
      </c>
      <c r="O4392" s="71" t="n">
        <f aca="false">F4392*J4392</f>
        <v>3</v>
      </c>
      <c r="P4392" s="71" t="n">
        <f aca="false">E4392*J4392</f>
        <v>0</v>
      </c>
    </row>
    <row r="4393" customFormat="false" ht="15" hidden="false" customHeight="false" outlineLevel="0" collapsed="false">
      <c r="A4393" s="71" t="s">
        <v>63</v>
      </c>
      <c r="B4393" s="71" t="s">
        <v>50</v>
      </c>
      <c r="C4393" s="71" t="s">
        <v>2293</v>
      </c>
      <c r="D4393" s="72" t="n">
        <v>0</v>
      </c>
      <c r="E4393" s="71" t="n">
        <v>0</v>
      </c>
      <c r="F4393" s="71" t="n">
        <v>1</v>
      </c>
      <c r="G4393" s="72" t="n">
        <v>299.95</v>
      </c>
      <c r="H4393" s="72" t="n">
        <v>299.95</v>
      </c>
      <c r="I4393" s="71" t="n">
        <f aca="false">IF(B4393&gt;=Settings!$B$23,1,0)</f>
        <v>0</v>
      </c>
      <c r="J4393" s="71" t="n">
        <v>1</v>
      </c>
      <c r="K4393" s="71" t="n">
        <f aca="false">F4393*I4393*J4393</f>
        <v>0</v>
      </c>
      <c r="L4393" s="71" t="n">
        <f aca="false">E4393*I4393*J4393</f>
        <v>0</v>
      </c>
      <c r="M4393" s="72" t="n">
        <f aca="false">G4393*I4393*J4393</f>
        <v>0</v>
      </c>
      <c r="N4393" s="72" t="n">
        <f aca="false">D4393*I4393*J4393</f>
        <v>-0</v>
      </c>
      <c r="O4393" s="71" t="n">
        <f aca="false">F4393*J4393</f>
        <v>1</v>
      </c>
      <c r="P4393" s="71" t="n">
        <f aca="false">E4393*J4393</f>
        <v>0</v>
      </c>
    </row>
    <row r="4394" customFormat="false" ht="15" hidden="false" customHeight="false" outlineLevel="0" collapsed="false">
      <c r="A4394" s="71" t="s">
        <v>59</v>
      </c>
      <c r="B4394" s="71" t="s">
        <v>50</v>
      </c>
      <c r="C4394" s="71" t="s">
        <v>1109</v>
      </c>
      <c r="D4394" s="72" t="n">
        <v>0</v>
      </c>
      <c r="E4394" s="71" t="n">
        <v>0</v>
      </c>
      <c r="F4394" s="71" t="n">
        <v>1</v>
      </c>
      <c r="G4394" s="72" t="n">
        <v>154.95</v>
      </c>
      <c r="H4394" s="72" t="n">
        <v>154.95</v>
      </c>
      <c r="I4394" s="71" t="n">
        <f aca="false">IF(B4394&gt;=Settings!$B$23,1,0)</f>
        <v>0</v>
      </c>
      <c r="J4394" s="71" t="n">
        <v>1</v>
      </c>
      <c r="K4394" s="71" t="n">
        <f aca="false">F4394*I4394*J4394</f>
        <v>0</v>
      </c>
      <c r="L4394" s="71" t="n">
        <f aca="false">E4394*I4394*J4394</f>
        <v>0</v>
      </c>
      <c r="M4394" s="72" t="n">
        <f aca="false">G4394*I4394*J4394</f>
        <v>0</v>
      </c>
      <c r="N4394" s="72" t="n">
        <f aca="false">D4394*I4394*J4394</f>
        <v>-0</v>
      </c>
      <c r="O4394" s="71" t="n">
        <f aca="false">F4394*J4394</f>
        <v>1</v>
      </c>
      <c r="P4394" s="71" t="n">
        <f aca="false">E4394*J4394</f>
        <v>0</v>
      </c>
    </row>
    <row r="4395" customFormat="false" ht="15" hidden="false" customHeight="false" outlineLevel="0" collapsed="false">
      <c r="A4395" s="71" t="s">
        <v>60</v>
      </c>
      <c r="B4395" s="71" t="s">
        <v>50</v>
      </c>
      <c r="C4395" s="71" t="s">
        <v>119</v>
      </c>
      <c r="D4395" s="72" t="n">
        <v>4462.29</v>
      </c>
      <c r="E4395" s="71" t="n">
        <v>49</v>
      </c>
      <c r="F4395" s="71" t="n">
        <v>1012</v>
      </c>
      <c r="G4395" s="72" t="n">
        <v>97994.4</v>
      </c>
      <c r="H4395" s="72" t="n">
        <v>82072.53</v>
      </c>
      <c r="I4395" s="71" t="n">
        <f aca="false">IF(B4395&gt;=Settings!$B$23,1,0)</f>
        <v>0</v>
      </c>
      <c r="J4395" s="71" t="n">
        <v>1</v>
      </c>
      <c r="K4395" s="71" t="n">
        <f aca="false">F4395*I4395*J4395</f>
        <v>0</v>
      </c>
      <c r="L4395" s="71" t="n">
        <f aca="false">E4395*I4395*J4395</f>
        <v>0</v>
      </c>
      <c r="M4395" s="72" t="n">
        <f aca="false">G4395*I4395*J4395</f>
        <v>0</v>
      </c>
      <c r="N4395" s="72" t="n">
        <f aca="false">D4395*I4395*J4395</f>
        <v>0</v>
      </c>
      <c r="O4395" s="71" t="n">
        <f aca="false">F4395*J4395</f>
        <v>1012</v>
      </c>
      <c r="P4395" s="71" t="n">
        <f aca="false">E4395*J4395</f>
        <v>49</v>
      </c>
    </row>
    <row r="4396" customFormat="false" ht="15" hidden="false" customHeight="false" outlineLevel="0" collapsed="false">
      <c r="A4396" s="71" t="s">
        <v>59</v>
      </c>
      <c r="B4396" s="71" t="s">
        <v>50</v>
      </c>
      <c r="C4396" s="71" t="s">
        <v>1154</v>
      </c>
      <c r="D4396" s="72" t="n">
        <v>29988.677</v>
      </c>
      <c r="E4396" s="71" t="n">
        <v>0</v>
      </c>
      <c r="F4396" s="71" t="n">
        <v>0</v>
      </c>
      <c r="G4396" s="72" t="n">
        <v>0</v>
      </c>
      <c r="H4396" s="72" t="n">
        <v>-29988.677</v>
      </c>
      <c r="I4396" s="71" t="n">
        <f aca="false">IF(B4396&gt;=Settings!$B$23,1,0)</f>
        <v>0</v>
      </c>
      <c r="J4396" s="71" t="n">
        <v>0</v>
      </c>
      <c r="K4396" s="71" t="n">
        <f aca="false">F4396*I4396*J4396</f>
        <v>0</v>
      </c>
      <c r="L4396" s="71" t="n">
        <f aca="false">E4396*I4396*J4396</f>
        <v>0</v>
      </c>
      <c r="M4396" s="72" t="n">
        <f aca="false">G4396*I4396*J4396</f>
        <v>0</v>
      </c>
      <c r="N4396" s="72" t="n">
        <f aca="false">D4396*I4396*J4396</f>
        <v>0</v>
      </c>
      <c r="O4396" s="71" t="n">
        <f aca="false">F4396*J4396</f>
        <v>0</v>
      </c>
      <c r="P4396" s="71" t="n">
        <f aca="false">E4396*J4396</f>
        <v>0</v>
      </c>
    </row>
    <row r="4397" customFormat="false" ht="15" hidden="false" customHeight="false" outlineLevel="0" collapsed="false">
      <c r="A4397" s="71" t="s">
        <v>63</v>
      </c>
      <c r="B4397" s="71" t="s">
        <v>50</v>
      </c>
      <c r="C4397" s="71" t="s">
        <v>2294</v>
      </c>
      <c r="D4397" s="72" t="n">
        <v>0</v>
      </c>
      <c r="E4397" s="71" t="n">
        <v>0</v>
      </c>
      <c r="F4397" s="71" t="n">
        <v>1</v>
      </c>
      <c r="G4397" s="72" t="n">
        <v>294.95</v>
      </c>
      <c r="H4397" s="72" t="n">
        <v>294.95</v>
      </c>
      <c r="I4397" s="71" t="n">
        <f aca="false">IF(B4397&gt;=Settings!$B$23,1,0)</f>
        <v>0</v>
      </c>
      <c r="J4397" s="71" t="n">
        <v>1</v>
      </c>
      <c r="K4397" s="71" t="n">
        <f aca="false">F4397*I4397*J4397</f>
        <v>0</v>
      </c>
      <c r="L4397" s="71" t="n">
        <f aca="false">E4397*I4397*J4397</f>
        <v>0</v>
      </c>
      <c r="M4397" s="72" t="n">
        <f aca="false">G4397*I4397*J4397</f>
        <v>0</v>
      </c>
      <c r="N4397" s="72" t="n">
        <f aca="false">D4397*I4397*J4397</f>
        <v>-0</v>
      </c>
      <c r="O4397" s="71" t="n">
        <f aca="false">F4397*J4397</f>
        <v>1</v>
      </c>
      <c r="P4397" s="71" t="n">
        <f aca="false">E4397*J4397</f>
        <v>0</v>
      </c>
    </row>
    <row r="4398" customFormat="false" ht="15" hidden="false" customHeight="false" outlineLevel="0" collapsed="false">
      <c r="A4398" s="71" t="s">
        <v>59</v>
      </c>
      <c r="B4398" s="71" t="s">
        <v>50</v>
      </c>
      <c r="C4398" s="71" t="s">
        <v>127</v>
      </c>
      <c r="D4398" s="72" t="n">
        <v>0</v>
      </c>
      <c r="E4398" s="71" t="n">
        <v>0</v>
      </c>
      <c r="F4398" s="71" t="n">
        <v>21</v>
      </c>
      <c r="G4398" s="72" t="n">
        <v>3166.05</v>
      </c>
      <c r="H4398" s="72" t="n">
        <v>3166.05</v>
      </c>
      <c r="I4398" s="71" t="n">
        <f aca="false">IF(B4398&gt;=Settings!$B$23,1,0)</f>
        <v>0</v>
      </c>
      <c r="J4398" s="71" t="n">
        <v>1</v>
      </c>
      <c r="K4398" s="71" t="n">
        <f aca="false">F4398*I4398*J4398</f>
        <v>0</v>
      </c>
      <c r="L4398" s="71" t="n">
        <f aca="false">E4398*I4398*J4398</f>
        <v>0</v>
      </c>
      <c r="M4398" s="72" t="n">
        <f aca="false">G4398*I4398*J4398</f>
        <v>0</v>
      </c>
      <c r="N4398" s="72" t="n">
        <f aca="false">D4398*I4398*J4398</f>
        <v>-0</v>
      </c>
      <c r="O4398" s="71" t="n">
        <f aca="false">F4398*J4398</f>
        <v>21</v>
      </c>
      <c r="P4398" s="71" t="n">
        <f aca="false">E4398*J4398</f>
        <v>0</v>
      </c>
    </row>
    <row r="4399" customFormat="false" ht="15" hidden="false" customHeight="false" outlineLevel="0" collapsed="false">
      <c r="A4399" s="71" t="s">
        <v>59</v>
      </c>
      <c r="B4399" s="71" t="s">
        <v>50</v>
      </c>
      <c r="C4399" s="71" t="s">
        <v>1263</v>
      </c>
      <c r="D4399" s="72" t="n">
        <v>0</v>
      </c>
      <c r="E4399" s="71" t="n">
        <v>0</v>
      </c>
      <c r="F4399" s="71" t="n">
        <v>2</v>
      </c>
      <c r="G4399" s="72" t="n">
        <v>219.9</v>
      </c>
      <c r="H4399" s="72" t="n">
        <v>219.9</v>
      </c>
      <c r="I4399" s="71" t="n">
        <f aca="false">IF(B4399&gt;=Settings!$B$23,1,0)</f>
        <v>0</v>
      </c>
      <c r="J4399" s="71" t="n">
        <v>1</v>
      </c>
      <c r="K4399" s="71" t="n">
        <f aca="false">F4399*I4399*J4399</f>
        <v>0</v>
      </c>
      <c r="L4399" s="71" t="n">
        <f aca="false">E4399*I4399*J4399</f>
        <v>0</v>
      </c>
      <c r="M4399" s="72" t="n">
        <f aca="false">G4399*I4399*J4399</f>
        <v>0</v>
      </c>
      <c r="N4399" s="72" t="n">
        <f aca="false">D4399*I4399*J4399</f>
        <v>-0</v>
      </c>
      <c r="O4399" s="71" t="n">
        <f aca="false">F4399*J4399</f>
        <v>2</v>
      </c>
      <c r="P4399" s="71" t="n">
        <f aca="false">E4399*J4399</f>
        <v>0</v>
      </c>
    </row>
    <row r="4400" customFormat="false" ht="15" hidden="false" customHeight="false" outlineLevel="0" collapsed="false">
      <c r="A4400" s="71" t="s">
        <v>59</v>
      </c>
      <c r="B4400" s="71" t="s">
        <v>50</v>
      </c>
      <c r="C4400" s="71" t="s">
        <v>1262</v>
      </c>
      <c r="D4400" s="72" t="n">
        <v>0</v>
      </c>
      <c r="E4400" s="71" t="n">
        <v>0</v>
      </c>
      <c r="F4400" s="71" t="n">
        <v>28</v>
      </c>
      <c r="G4400" s="72" t="n">
        <v>2920.211</v>
      </c>
      <c r="H4400" s="72" t="n">
        <v>2920.211</v>
      </c>
      <c r="I4400" s="71" t="n">
        <f aca="false">IF(B4400&gt;=Settings!$B$23,1,0)</f>
        <v>0</v>
      </c>
      <c r="J4400" s="71" t="n">
        <v>1</v>
      </c>
      <c r="K4400" s="71" t="n">
        <f aca="false">F4400*I4400*J4400</f>
        <v>0</v>
      </c>
      <c r="L4400" s="71" t="n">
        <f aca="false">E4400*I4400*J4400</f>
        <v>0</v>
      </c>
      <c r="M4400" s="72" t="n">
        <f aca="false">G4400*I4400*J4400</f>
        <v>0</v>
      </c>
      <c r="N4400" s="72" t="n">
        <f aca="false">D4400*I4400*J4400</f>
        <v>-0</v>
      </c>
      <c r="O4400" s="71" t="n">
        <f aca="false">F4400*J4400</f>
        <v>28</v>
      </c>
      <c r="P4400" s="71" t="n">
        <f aca="false">E4400*J4400</f>
        <v>0</v>
      </c>
    </row>
    <row r="4401" customFormat="false" ht="15" hidden="false" customHeight="false" outlineLevel="0" collapsed="false">
      <c r="A4401" s="71" t="s">
        <v>61</v>
      </c>
      <c r="B4401" s="71" t="s">
        <v>50</v>
      </c>
      <c r="C4401" s="71" t="s">
        <v>2295</v>
      </c>
      <c r="D4401" s="72" t="n">
        <v>0</v>
      </c>
      <c r="E4401" s="71" t="n">
        <v>0</v>
      </c>
      <c r="F4401" s="71" t="n">
        <v>1</v>
      </c>
      <c r="G4401" s="72" t="n">
        <v>101.77</v>
      </c>
      <c r="H4401" s="72" t="n">
        <v>101.77</v>
      </c>
      <c r="I4401" s="71" t="n">
        <f aca="false">IF(B4401&gt;=Settings!$B$23,1,0)</f>
        <v>0</v>
      </c>
      <c r="J4401" s="71" t="n">
        <v>1</v>
      </c>
      <c r="K4401" s="71" t="n">
        <f aca="false">F4401*I4401*J4401</f>
        <v>0</v>
      </c>
      <c r="L4401" s="71" t="n">
        <f aca="false">E4401*I4401*J4401</f>
        <v>0</v>
      </c>
      <c r="M4401" s="72" t="n">
        <f aca="false">G4401*I4401*J4401</f>
        <v>0</v>
      </c>
      <c r="N4401" s="72" t="n">
        <f aca="false">D4401*I4401*J4401</f>
        <v>-0</v>
      </c>
      <c r="O4401" s="71" t="n">
        <f aca="false">F4401*J4401</f>
        <v>1</v>
      </c>
      <c r="P4401" s="71" t="n">
        <f aca="false">E4401*J4401</f>
        <v>0</v>
      </c>
    </row>
    <row r="4402" customFormat="false" ht="15" hidden="false" customHeight="false" outlineLevel="0" collapsed="false">
      <c r="A4402" s="71" t="s">
        <v>62</v>
      </c>
      <c r="B4402" s="71" t="s">
        <v>50</v>
      </c>
      <c r="C4402" s="71" t="s">
        <v>1205</v>
      </c>
      <c r="D4402" s="72" t="n">
        <v>0</v>
      </c>
      <c r="E4402" s="71" t="n">
        <v>0</v>
      </c>
      <c r="F4402" s="71" t="n">
        <v>9</v>
      </c>
      <c r="G4402" s="72" t="n">
        <v>1012.55</v>
      </c>
      <c r="H4402" s="72" t="n">
        <v>944.94</v>
      </c>
      <c r="I4402" s="71" t="n">
        <f aca="false">IF(B4402&gt;=Settings!$B$23,1,0)</f>
        <v>0</v>
      </c>
      <c r="J4402" s="71" t="n">
        <v>1</v>
      </c>
      <c r="K4402" s="71" t="n">
        <f aca="false">F4402*I4402*J4402</f>
        <v>0</v>
      </c>
      <c r="L4402" s="71" t="n">
        <f aca="false">E4402*I4402*J4402</f>
        <v>0</v>
      </c>
      <c r="M4402" s="72" t="n">
        <f aca="false">G4402*I4402*J4402</f>
        <v>0</v>
      </c>
      <c r="N4402" s="72" t="n">
        <f aca="false">D4402*I4402*J4402</f>
        <v>-0</v>
      </c>
      <c r="O4402" s="71" t="n">
        <f aca="false">F4402*J4402</f>
        <v>9</v>
      </c>
      <c r="P4402" s="71" t="n">
        <f aca="false">E4402*J4402</f>
        <v>0</v>
      </c>
    </row>
    <row r="4403" customFormat="false" ht="15" hidden="false" customHeight="false" outlineLevel="0" collapsed="false">
      <c r="A4403" s="71" t="s">
        <v>63</v>
      </c>
      <c r="B4403" s="71" t="s">
        <v>50</v>
      </c>
      <c r="C4403" s="71" t="s">
        <v>2159</v>
      </c>
      <c r="D4403" s="72" t="n">
        <v>0</v>
      </c>
      <c r="E4403" s="71" t="n">
        <v>0</v>
      </c>
      <c r="F4403" s="71" t="n">
        <v>4</v>
      </c>
      <c r="G4403" s="72" t="n">
        <v>179.8</v>
      </c>
      <c r="H4403" s="72" t="n">
        <v>179.8</v>
      </c>
      <c r="I4403" s="71" t="n">
        <f aca="false">IF(B4403&gt;=Settings!$B$23,1,0)</f>
        <v>0</v>
      </c>
      <c r="J4403" s="71" t="n">
        <v>1</v>
      </c>
      <c r="K4403" s="71" t="n">
        <f aca="false">F4403*I4403*J4403</f>
        <v>0</v>
      </c>
      <c r="L4403" s="71" t="n">
        <f aca="false">E4403*I4403*J4403</f>
        <v>0</v>
      </c>
      <c r="M4403" s="72" t="n">
        <f aca="false">G4403*I4403*J4403</f>
        <v>0</v>
      </c>
      <c r="N4403" s="72" t="n">
        <f aca="false">D4403*I4403*J4403</f>
        <v>-0</v>
      </c>
      <c r="O4403" s="71" t="n">
        <f aca="false">F4403*J4403</f>
        <v>4</v>
      </c>
      <c r="P4403" s="71" t="n">
        <f aca="false">E4403*J4403</f>
        <v>0</v>
      </c>
    </row>
    <row r="4404" customFormat="false" ht="15" hidden="false" customHeight="false" outlineLevel="0" collapsed="false">
      <c r="A4404" s="71" t="s">
        <v>63</v>
      </c>
      <c r="B4404" s="71" t="s">
        <v>50</v>
      </c>
      <c r="C4404" s="71" t="s">
        <v>2296</v>
      </c>
      <c r="D4404" s="72" t="n">
        <v>0</v>
      </c>
      <c r="E4404" s="71" t="n">
        <v>0</v>
      </c>
      <c r="F4404" s="71" t="n">
        <v>3</v>
      </c>
      <c r="G4404" s="72" t="n">
        <v>59.85</v>
      </c>
      <c r="H4404" s="72" t="n">
        <v>59.85</v>
      </c>
      <c r="I4404" s="71" t="n">
        <f aca="false">IF(B4404&gt;=Settings!$B$23,1,0)</f>
        <v>0</v>
      </c>
      <c r="J4404" s="71" t="n">
        <v>1</v>
      </c>
      <c r="K4404" s="71" t="n">
        <f aca="false">F4404*I4404*J4404</f>
        <v>0</v>
      </c>
      <c r="L4404" s="71" t="n">
        <f aca="false">E4404*I4404*J4404</f>
        <v>0</v>
      </c>
      <c r="M4404" s="72" t="n">
        <f aca="false">G4404*I4404*J4404</f>
        <v>0</v>
      </c>
      <c r="N4404" s="72" t="n">
        <f aca="false">D4404*I4404*J4404</f>
        <v>-0</v>
      </c>
      <c r="O4404" s="71" t="n">
        <f aca="false">F4404*J4404</f>
        <v>3</v>
      </c>
      <c r="P4404" s="71" t="n">
        <f aca="false">E4404*J4404</f>
        <v>0</v>
      </c>
    </row>
    <row r="4405" customFormat="false" ht="15" hidden="false" customHeight="false" outlineLevel="0" collapsed="false">
      <c r="A4405" s="71" t="s">
        <v>59</v>
      </c>
      <c r="B4405" s="71" t="s">
        <v>50</v>
      </c>
      <c r="C4405" s="71" t="s">
        <v>931</v>
      </c>
      <c r="D4405" s="72" t="n">
        <v>0</v>
      </c>
      <c r="E4405" s="71" t="n">
        <v>0</v>
      </c>
      <c r="F4405" s="71" t="n">
        <v>2</v>
      </c>
      <c r="G4405" s="72" t="n">
        <v>194.9</v>
      </c>
      <c r="H4405" s="72" t="n">
        <v>194.9</v>
      </c>
      <c r="I4405" s="71" t="n">
        <f aca="false">IF(B4405&gt;=Settings!$B$23,1,0)</f>
        <v>0</v>
      </c>
      <c r="J4405" s="71" t="n">
        <v>1</v>
      </c>
      <c r="K4405" s="71" t="n">
        <f aca="false">F4405*I4405*J4405</f>
        <v>0</v>
      </c>
      <c r="L4405" s="71" t="n">
        <f aca="false">E4405*I4405*J4405</f>
        <v>0</v>
      </c>
      <c r="M4405" s="72" t="n">
        <f aca="false">G4405*I4405*J4405</f>
        <v>0</v>
      </c>
      <c r="N4405" s="72" t="n">
        <f aca="false">D4405*I4405*J4405</f>
        <v>-0</v>
      </c>
      <c r="O4405" s="71" t="n">
        <f aca="false">F4405*J4405</f>
        <v>2</v>
      </c>
      <c r="P4405" s="71" t="n">
        <f aca="false">E4405*J4405</f>
        <v>0</v>
      </c>
    </row>
    <row r="4406" customFormat="false" ht="15" hidden="false" customHeight="false" outlineLevel="0" collapsed="false">
      <c r="A4406" s="71" t="s">
        <v>63</v>
      </c>
      <c r="B4406" s="71" t="s">
        <v>50</v>
      </c>
      <c r="C4406" s="71" t="s">
        <v>2297</v>
      </c>
      <c r="D4406" s="72" t="n">
        <v>0</v>
      </c>
      <c r="E4406" s="71" t="n">
        <v>0</v>
      </c>
      <c r="F4406" s="71" t="n">
        <v>2</v>
      </c>
      <c r="G4406" s="72" t="n">
        <v>49.9</v>
      </c>
      <c r="H4406" s="72" t="n">
        <v>49.9</v>
      </c>
      <c r="I4406" s="71" t="n">
        <f aca="false">IF(B4406&gt;=Settings!$B$23,1,0)</f>
        <v>0</v>
      </c>
      <c r="J4406" s="71" t="n">
        <v>1</v>
      </c>
      <c r="K4406" s="71" t="n">
        <f aca="false">F4406*I4406*J4406</f>
        <v>0</v>
      </c>
      <c r="L4406" s="71" t="n">
        <f aca="false">E4406*I4406*J4406</f>
        <v>0</v>
      </c>
      <c r="M4406" s="72" t="n">
        <f aca="false">G4406*I4406*J4406</f>
        <v>0</v>
      </c>
      <c r="N4406" s="72" t="n">
        <f aca="false">D4406*I4406*J4406</f>
        <v>-0</v>
      </c>
      <c r="O4406" s="71" t="n">
        <f aca="false">F4406*J4406</f>
        <v>2</v>
      </c>
      <c r="P4406" s="71" t="n">
        <f aca="false">E4406*J4406</f>
        <v>0</v>
      </c>
    </row>
    <row r="4407" customFormat="false" ht="15" hidden="false" customHeight="false" outlineLevel="0" collapsed="false">
      <c r="A4407" s="71" t="s">
        <v>59</v>
      </c>
      <c r="B4407" s="71" t="s">
        <v>50</v>
      </c>
      <c r="C4407" s="71" t="s">
        <v>360</v>
      </c>
      <c r="D4407" s="72" t="n">
        <v>0</v>
      </c>
      <c r="E4407" s="71" t="n">
        <v>0</v>
      </c>
      <c r="F4407" s="71" t="n">
        <v>88</v>
      </c>
      <c r="G4407" s="72" t="n">
        <v>879.382</v>
      </c>
      <c r="H4407" s="72" t="n">
        <v>879.382</v>
      </c>
      <c r="I4407" s="71" t="n">
        <f aca="false">IF(B4407&gt;=Settings!$B$23,1,0)</f>
        <v>0</v>
      </c>
      <c r="J4407" s="71" t="n">
        <v>1</v>
      </c>
      <c r="K4407" s="71" t="n">
        <f aca="false">F4407*I4407*J4407</f>
        <v>0</v>
      </c>
      <c r="L4407" s="71" t="n">
        <f aca="false">E4407*I4407*J4407</f>
        <v>0</v>
      </c>
      <c r="M4407" s="72" t="n">
        <f aca="false">G4407*I4407*J4407</f>
        <v>0</v>
      </c>
      <c r="N4407" s="72" t="n">
        <f aca="false">D4407*I4407*J4407</f>
        <v>-0</v>
      </c>
      <c r="O4407" s="71" t="n">
        <f aca="false">F4407*J4407</f>
        <v>88</v>
      </c>
      <c r="P4407" s="71" t="n">
        <f aca="false">E4407*J4407</f>
        <v>0</v>
      </c>
    </row>
    <row r="4408" customFormat="false" ht="15" hidden="false" customHeight="false" outlineLevel="0" collapsed="false">
      <c r="A4408" s="71" t="s">
        <v>59</v>
      </c>
      <c r="B4408" s="71" t="s">
        <v>50</v>
      </c>
      <c r="C4408" s="71" t="s">
        <v>1375</v>
      </c>
      <c r="D4408" s="72" t="n">
        <v>0</v>
      </c>
      <c r="E4408" s="71" t="n">
        <v>0</v>
      </c>
      <c r="F4408" s="71" t="n">
        <v>4</v>
      </c>
      <c r="G4408" s="72" t="n">
        <v>519.8</v>
      </c>
      <c r="H4408" s="72" t="n">
        <v>519.8</v>
      </c>
      <c r="I4408" s="71" t="n">
        <f aca="false">IF(B4408&gt;=Settings!$B$23,1,0)</f>
        <v>0</v>
      </c>
      <c r="J4408" s="71" t="n">
        <v>1</v>
      </c>
      <c r="K4408" s="71" t="n">
        <f aca="false">F4408*I4408*J4408</f>
        <v>0</v>
      </c>
      <c r="L4408" s="71" t="n">
        <f aca="false">E4408*I4408*J4408</f>
        <v>0</v>
      </c>
      <c r="M4408" s="72" t="n">
        <f aca="false">G4408*I4408*J4408</f>
        <v>0</v>
      </c>
      <c r="N4408" s="72" t="n">
        <f aca="false">D4408*I4408*J4408</f>
        <v>-0</v>
      </c>
      <c r="O4408" s="71" t="n">
        <f aca="false">F4408*J4408</f>
        <v>4</v>
      </c>
      <c r="P4408" s="71" t="n">
        <f aca="false">E4408*J4408</f>
        <v>0</v>
      </c>
    </row>
    <row r="4409" customFormat="false" ht="15" hidden="false" customHeight="false" outlineLevel="0" collapsed="false">
      <c r="A4409" s="71" t="s">
        <v>61</v>
      </c>
      <c r="B4409" s="71" t="s">
        <v>50</v>
      </c>
      <c r="C4409" s="71" t="s">
        <v>363</v>
      </c>
      <c r="D4409" s="72" t="n">
        <v>0</v>
      </c>
      <c r="E4409" s="71" t="n">
        <v>0</v>
      </c>
      <c r="F4409" s="71" t="n">
        <v>6</v>
      </c>
      <c r="G4409" s="72" t="n">
        <v>577.9</v>
      </c>
      <c r="H4409" s="72" t="n">
        <v>561.82</v>
      </c>
      <c r="I4409" s="71" t="n">
        <f aca="false">IF(B4409&gt;=Settings!$B$23,1,0)</f>
        <v>0</v>
      </c>
      <c r="J4409" s="71" t="n">
        <v>1</v>
      </c>
      <c r="K4409" s="71" t="n">
        <f aca="false">F4409*I4409*J4409</f>
        <v>0</v>
      </c>
      <c r="L4409" s="71" t="n">
        <f aca="false">E4409*I4409*J4409</f>
        <v>0</v>
      </c>
      <c r="M4409" s="72" t="n">
        <f aca="false">G4409*I4409*J4409</f>
        <v>0</v>
      </c>
      <c r="N4409" s="72" t="n">
        <f aca="false">D4409*I4409*J4409</f>
        <v>-0</v>
      </c>
      <c r="O4409" s="71" t="n">
        <f aca="false">F4409*J4409</f>
        <v>6</v>
      </c>
      <c r="P4409" s="71" t="n">
        <f aca="false">E4409*J4409</f>
        <v>0</v>
      </c>
    </row>
    <row r="4410" customFormat="false" ht="15" hidden="false" customHeight="false" outlineLevel="0" collapsed="false">
      <c r="A4410" s="71" t="s">
        <v>60</v>
      </c>
      <c r="B4410" s="71" t="s">
        <v>50</v>
      </c>
      <c r="C4410" s="71" t="s">
        <v>1419</v>
      </c>
      <c r="D4410" s="72" t="n">
        <v>0</v>
      </c>
      <c r="E4410" s="71" t="n">
        <v>0</v>
      </c>
      <c r="F4410" s="71" t="n">
        <v>4</v>
      </c>
      <c r="G4410" s="72" t="n">
        <v>719.8</v>
      </c>
      <c r="H4410" s="72" t="n">
        <v>611.84</v>
      </c>
      <c r="I4410" s="71" t="n">
        <f aca="false">IF(B4410&gt;=Settings!$B$23,1,0)</f>
        <v>0</v>
      </c>
      <c r="J4410" s="71" t="n">
        <v>1</v>
      </c>
      <c r="K4410" s="71" t="n">
        <f aca="false">F4410*I4410*J4410</f>
        <v>0</v>
      </c>
      <c r="L4410" s="71" t="n">
        <f aca="false">E4410*I4410*J4410</f>
        <v>0</v>
      </c>
      <c r="M4410" s="72" t="n">
        <f aca="false">G4410*I4410*J4410</f>
        <v>0</v>
      </c>
      <c r="N4410" s="72" t="n">
        <f aca="false">D4410*I4410*J4410</f>
        <v>-0</v>
      </c>
      <c r="O4410" s="71" t="n">
        <f aca="false">F4410*J4410</f>
        <v>4</v>
      </c>
      <c r="P4410" s="71" t="n">
        <f aca="false">E4410*J4410</f>
        <v>0</v>
      </c>
    </row>
    <row r="4411" customFormat="false" ht="15" hidden="false" customHeight="false" outlineLevel="0" collapsed="false">
      <c r="A4411" s="71" t="s">
        <v>59</v>
      </c>
      <c r="B4411" s="71" t="s">
        <v>50</v>
      </c>
      <c r="C4411" s="71" t="s">
        <v>1165</v>
      </c>
      <c r="D4411" s="72" t="n">
        <v>0</v>
      </c>
      <c r="E4411" s="71" t="n">
        <v>0</v>
      </c>
      <c r="F4411" s="71" t="n">
        <v>2</v>
      </c>
      <c r="G4411" s="72" t="n">
        <v>317.9</v>
      </c>
      <c r="H4411" s="72" t="n">
        <v>317.9</v>
      </c>
      <c r="I4411" s="71" t="n">
        <f aca="false">IF(B4411&gt;=Settings!$B$23,1,0)</f>
        <v>0</v>
      </c>
      <c r="J4411" s="71" t="n">
        <v>1</v>
      </c>
      <c r="K4411" s="71" t="n">
        <f aca="false">F4411*I4411*J4411</f>
        <v>0</v>
      </c>
      <c r="L4411" s="71" t="n">
        <f aca="false">E4411*I4411*J4411</f>
        <v>0</v>
      </c>
      <c r="M4411" s="72" t="n">
        <f aca="false">G4411*I4411*J4411</f>
        <v>0</v>
      </c>
      <c r="N4411" s="72" t="n">
        <f aca="false">D4411*I4411*J4411</f>
        <v>-0</v>
      </c>
      <c r="O4411" s="71" t="n">
        <f aca="false">F4411*J4411</f>
        <v>2</v>
      </c>
      <c r="P4411" s="71" t="n">
        <f aca="false">E4411*J4411</f>
        <v>0</v>
      </c>
    </row>
    <row r="4412" customFormat="false" ht="15" hidden="false" customHeight="false" outlineLevel="0" collapsed="false">
      <c r="A4412" s="71" t="s">
        <v>59</v>
      </c>
      <c r="B4412" s="71" t="s">
        <v>50</v>
      </c>
      <c r="C4412" s="71" t="s">
        <v>1164</v>
      </c>
      <c r="D4412" s="72" t="n">
        <v>0</v>
      </c>
      <c r="E4412" s="71" t="n">
        <v>0</v>
      </c>
      <c r="F4412" s="71" t="n">
        <v>5</v>
      </c>
      <c r="G4412" s="72" t="n">
        <v>965.898</v>
      </c>
      <c r="H4412" s="72" t="n">
        <v>965.898</v>
      </c>
      <c r="I4412" s="71" t="n">
        <f aca="false">IF(B4412&gt;=Settings!$B$23,1,0)</f>
        <v>0</v>
      </c>
      <c r="J4412" s="71" t="n">
        <v>1</v>
      </c>
      <c r="K4412" s="71" t="n">
        <f aca="false">F4412*I4412*J4412</f>
        <v>0</v>
      </c>
      <c r="L4412" s="71" t="n">
        <f aca="false">E4412*I4412*J4412</f>
        <v>0</v>
      </c>
      <c r="M4412" s="72" t="n">
        <f aca="false">G4412*I4412*J4412</f>
        <v>0</v>
      </c>
      <c r="N4412" s="72" t="n">
        <f aca="false">D4412*I4412*J4412</f>
        <v>-0</v>
      </c>
      <c r="O4412" s="71" t="n">
        <f aca="false">F4412*J4412</f>
        <v>5</v>
      </c>
      <c r="P4412" s="71" t="n">
        <f aca="false">E4412*J4412</f>
        <v>0</v>
      </c>
    </row>
    <row r="4413" customFormat="false" ht="15" hidden="false" customHeight="false" outlineLevel="0" collapsed="false">
      <c r="A4413" s="71" t="s">
        <v>59</v>
      </c>
      <c r="B4413" s="71" t="s">
        <v>50</v>
      </c>
      <c r="C4413" s="71" t="s">
        <v>1003</v>
      </c>
      <c r="D4413" s="72" t="n">
        <v>0</v>
      </c>
      <c r="E4413" s="71" t="n">
        <v>0</v>
      </c>
      <c r="F4413" s="71" t="n">
        <v>5</v>
      </c>
      <c r="G4413" s="72" t="n">
        <v>783.09</v>
      </c>
      <c r="H4413" s="72" t="n">
        <v>783.09</v>
      </c>
      <c r="I4413" s="71" t="n">
        <f aca="false">IF(B4413&gt;=Settings!$B$23,1,0)</f>
        <v>0</v>
      </c>
      <c r="J4413" s="71" t="n">
        <v>1</v>
      </c>
      <c r="K4413" s="71" t="n">
        <f aca="false">F4413*I4413*J4413</f>
        <v>0</v>
      </c>
      <c r="L4413" s="71" t="n">
        <f aca="false">E4413*I4413*J4413</f>
        <v>0</v>
      </c>
      <c r="M4413" s="72" t="n">
        <f aca="false">G4413*I4413*J4413</f>
        <v>0</v>
      </c>
      <c r="N4413" s="72" t="n">
        <f aca="false">D4413*I4413*J4413</f>
        <v>-0</v>
      </c>
      <c r="O4413" s="71" t="n">
        <f aca="false">F4413*J4413</f>
        <v>5</v>
      </c>
      <c r="P4413" s="71" t="n">
        <f aca="false">E4413*J4413</f>
        <v>0</v>
      </c>
    </row>
    <row r="4414" customFormat="false" ht="15" hidden="false" customHeight="false" outlineLevel="0" collapsed="false">
      <c r="A4414" s="71" t="s">
        <v>63</v>
      </c>
      <c r="B4414" s="71" t="s">
        <v>50</v>
      </c>
      <c r="C4414" s="71" t="s">
        <v>2298</v>
      </c>
      <c r="D4414" s="72" t="n">
        <v>0</v>
      </c>
      <c r="E4414" s="71" t="n">
        <v>0</v>
      </c>
      <c r="F4414" s="71" t="n">
        <v>2</v>
      </c>
      <c r="G4414" s="72" t="n">
        <v>149.9</v>
      </c>
      <c r="H4414" s="72" t="n">
        <v>149.9</v>
      </c>
      <c r="I4414" s="71" t="n">
        <f aca="false">IF(B4414&gt;=Settings!$B$23,1,0)</f>
        <v>0</v>
      </c>
      <c r="J4414" s="71" t="n">
        <v>1</v>
      </c>
      <c r="K4414" s="71" t="n">
        <f aca="false">F4414*I4414*J4414</f>
        <v>0</v>
      </c>
      <c r="L4414" s="71" t="n">
        <f aca="false">E4414*I4414*J4414</f>
        <v>0</v>
      </c>
      <c r="M4414" s="72" t="n">
        <f aca="false">G4414*I4414*J4414</f>
        <v>0</v>
      </c>
      <c r="N4414" s="72" t="n">
        <f aca="false">D4414*I4414*J4414</f>
        <v>-0</v>
      </c>
      <c r="O4414" s="71" t="n">
        <f aca="false">F4414*J4414</f>
        <v>2</v>
      </c>
      <c r="P4414" s="71" t="n">
        <f aca="false">E4414*J4414</f>
        <v>0</v>
      </c>
    </row>
    <row r="4415" customFormat="false" ht="15" hidden="false" customHeight="false" outlineLevel="0" collapsed="false">
      <c r="A4415" s="71" t="s">
        <v>59</v>
      </c>
      <c r="B4415" s="71" t="s">
        <v>50</v>
      </c>
      <c r="C4415" s="71" t="s">
        <v>1069</v>
      </c>
      <c r="D4415" s="72" t="n">
        <v>0</v>
      </c>
      <c r="E4415" s="71" t="n">
        <v>0</v>
      </c>
      <c r="F4415" s="71" t="n">
        <v>1</v>
      </c>
      <c r="G4415" s="72" t="n">
        <v>86.95</v>
      </c>
      <c r="H4415" s="72" t="n">
        <v>86.95</v>
      </c>
      <c r="I4415" s="71" t="n">
        <f aca="false">IF(B4415&gt;=Settings!$B$23,1,0)</f>
        <v>0</v>
      </c>
      <c r="J4415" s="71" t="n">
        <v>1</v>
      </c>
      <c r="K4415" s="71" t="n">
        <f aca="false">F4415*I4415*J4415</f>
        <v>0</v>
      </c>
      <c r="L4415" s="71" t="n">
        <f aca="false">E4415*I4415*J4415</f>
        <v>0</v>
      </c>
      <c r="M4415" s="72" t="n">
        <f aca="false">G4415*I4415*J4415</f>
        <v>0</v>
      </c>
      <c r="N4415" s="72" t="n">
        <f aca="false">D4415*I4415*J4415</f>
        <v>-0</v>
      </c>
      <c r="O4415" s="71" t="n">
        <f aca="false">F4415*J4415</f>
        <v>1</v>
      </c>
      <c r="P4415" s="71" t="n">
        <f aca="false">E4415*J4415</f>
        <v>0</v>
      </c>
    </row>
    <row r="4416" customFormat="false" ht="15" hidden="false" customHeight="false" outlineLevel="0" collapsed="false">
      <c r="A4416" s="71" t="s">
        <v>63</v>
      </c>
      <c r="B4416" s="71" t="s">
        <v>50</v>
      </c>
      <c r="C4416" s="71" t="s">
        <v>2299</v>
      </c>
      <c r="D4416" s="72" t="n">
        <v>0</v>
      </c>
      <c r="E4416" s="71" t="n">
        <v>0</v>
      </c>
      <c r="F4416" s="71" t="n">
        <v>6</v>
      </c>
      <c r="G4416" s="72" t="n">
        <v>269.7</v>
      </c>
      <c r="H4416" s="72" t="n">
        <v>258.47</v>
      </c>
      <c r="I4416" s="71" t="n">
        <f aca="false">IF(B4416&gt;=Settings!$B$23,1,0)</f>
        <v>0</v>
      </c>
      <c r="J4416" s="71" t="n">
        <v>1</v>
      </c>
      <c r="K4416" s="71" t="n">
        <f aca="false">F4416*I4416*J4416</f>
        <v>0</v>
      </c>
      <c r="L4416" s="71" t="n">
        <f aca="false">E4416*I4416*J4416</f>
        <v>0</v>
      </c>
      <c r="M4416" s="72" t="n">
        <f aca="false">G4416*I4416*J4416</f>
        <v>0</v>
      </c>
      <c r="N4416" s="72" t="n">
        <f aca="false">D4416*I4416*J4416</f>
        <v>-0</v>
      </c>
      <c r="O4416" s="71" t="n">
        <f aca="false">F4416*J4416</f>
        <v>6</v>
      </c>
      <c r="P4416" s="71" t="n">
        <f aca="false">E4416*J4416</f>
        <v>0</v>
      </c>
    </row>
    <row r="4417" customFormat="false" ht="15" hidden="false" customHeight="false" outlineLevel="0" collapsed="false">
      <c r="A4417" s="71" t="s">
        <v>59</v>
      </c>
      <c r="B4417" s="71" t="s">
        <v>50</v>
      </c>
      <c r="C4417" s="71" t="s">
        <v>1188</v>
      </c>
      <c r="D4417" s="72" t="n">
        <v>0</v>
      </c>
      <c r="E4417" s="71" t="n">
        <v>0</v>
      </c>
      <c r="F4417" s="71" t="n">
        <v>3</v>
      </c>
      <c r="G4417" s="72" t="n">
        <v>660.4</v>
      </c>
      <c r="H4417" s="72" t="n">
        <v>660.4</v>
      </c>
      <c r="I4417" s="71" t="n">
        <f aca="false">IF(B4417&gt;=Settings!$B$23,1,0)</f>
        <v>0</v>
      </c>
      <c r="J4417" s="71" t="n">
        <v>1</v>
      </c>
      <c r="K4417" s="71" t="n">
        <f aca="false">F4417*I4417*J4417</f>
        <v>0</v>
      </c>
      <c r="L4417" s="71" t="n">
        <f aca="false">E4417*I4417*J4417</f>
        <v>0</v>
      </c>
      <c r="M4417" s="72" t="n">
        <f aca="false">G4417*I4417*J4417</f>
        <v>0</v>
      </c>
      <c r="N4417" s="72" t="n">
        <f aca="false">D4417*I4417*J4417</f>
        <v>-0</v>
      </c>
      <c r="O4417" s="71" t="n">
        <f aca="false">F4417*J4417</f>
        <v>3</v>
      </c>
      <c r="P4417" s="71" t="n">
        <f aca="false">E4417*J4417</f>
        <v>0</v>
      </c>
    </row>
    <row r="4418" customFormat="false" ht="15" hidden="false" customHeight="false" outlineLevel="0" collapsed="false">
      <c r="A4418" s="71" t="s">
        <v>59</v>
      </c>
      <c r="B4418" s="71" t="s">
        <v>50</v>
      </c>
      <c r="C4418" s="71" t="s">
        <v>2145</v>
      </c>
      <c r="D4418" s="72" t="n">
        <v>0</v>
      </c>
      <c r="E4418" s="71" t="n">
        <v>0</v>
      </c>
      <c r="F4418" s="71" t="n">
        <v>1</v>
      </c>
      <c r="G4418" s="72" t="n">
        <v>59.95</v>
      </c>
      <c r="H4418" s="72" t="n">
        <v>59.95</v>
      </c>
      <c r="I4418" s="71" t="n">
        <f aca="false">IF(B4418&gt;=Settings!$B$23,1,0)</f>
        <v>0</v>
      </c>
      <c r="J4418" s="71" t="n">
        <v>1</v>
      </c>
      <c r="K4418" s="71" t="n">
        <f aca="false">F4418*I4418*J4418</f>
        <v>0</v>
      </c>
      <c r="L4418" s="71" t="n">
        <f aca="false">E4418*I4418*J4418</f>
        <v>0</v>
      </c>
      <c r="M4418" s="72" t="n">
        <f aca="false">G4418*I4418*J4418</f>
        <v>0</v>
      </c>
      <c r="N4418" s="72" t="n">
        <f aca="false">D4418*I4418*J4418</f>
        <v>-0</v>
      </c>
      <c r="O4418" s="71" t="n">
        <f aca="false">F4418*J4418</f>
        <v>1</v>
      </c>
      <c r="P4418" s="71" t="n">
        <f aca="false">E4418*J4418</f>
        <v>0</v>
      </c>
    </row>
    <row r="4419" customFormat="false" ht="15" hidden="false" customHeight="false" outlineLevel="0" collapsed="false">
      <c r="A4419" s="71" t="s">
        <v>61</v>
      </c>
      <c r="B4419" s="71" t="s">
        <v>50</v>
      </c>
      <c r="C4419" s="71" t="s">
        <v>2130</v>
      </c>
      <c r="D4419" s="72" t="n">
        <v>0</v>
      </c>
      <c r="E4419" s="71" t="n">
        <v>0</v>
      </c>
      <c r="F4419" s="71" t="n">
        <v>1</v>
      </c>
      <c r="G4419" s="72" t="n">
        <v>136.32</v>
      </c>
      <c r="H4419" s="72" t="n">
        <v>136.32</v>
      </c>
      <c r="I4419" s="71" t="n">
        <f aca="false">IF(B4419&gt;=Settings!$B$23,1,0)</f>
        <v>0</v>
      </c>
      <c r="J4419" s="71" t="n">
        <v>1</v>
      </c>
      <c r="K4419" s="71" t="n">
        <f aca="false">F4419*I4419*J4419</f>
        <v>0</v>
      </c>
      <c r="L4419" s="71" t="n">
        <f aca="false">E4419*I4419*J4419</f>
        <v>0</v>
      </c>
      <c r="M4419" s="72" t="n">
        <f aca="false">G4419*I4419*J4419</f>
        <v>0</v>
      </c>
      <c r="N4419" s="72" t="n">
        <f aca="false">D4419*I4419*J4419</f>
        <v>-0</v>
      </c>
      <c r="O4419" s="71" t="n">
        <f aca="false">F4419*J4419</f>
        <v>1</v>
      </c>
      <c r="P4419" s="71" t="n">
        <f aca="false">E4419*J4419</f>
        <v>0</v>
      </c>
    </row>
    <row r="4420" customFormat="false" ht="15" hidden="false" customHeight="false" outlineLevel="0" collapsed="false">
      <c r="A4420" s="71" t="s">
        <v>61</v>
      </c>
      <c r="B4420" s="71" t="s">
        <v>50</v>
      </c>
      <c r="C4420" s="71" t="s">
        <v>893</v>
      </c>
      <c r="D4420" s="72" t="n">
        <v>0</v>
      </c>
      <c r="E4420" s="71" t="n">
        <v>0</v>
      </c>
      <c r="F4420" s="71" t="n">
        <v>2</v>
      </c>
      <c r="G4420" s="72" t="n">
        <v>99.9</v>
      </c>
      <c r="H4420" s="72" t="n">
        <v>99.9</v>
      </c>
      <c r="I4420" s="71" t="n">
        <f aca="false">IF(B4420&gt;=Settings!$B$23,1,0)</f>
        <v>0</v>
      </c>
      <c r="J4420" s="71" t="n">
        <v>1</v>
      </c>
      <c r="K4420" s="71" t="n">
        <f aca="false">F4420*I4420*J4420</f>
        <v>0</v>
      </c>
      <c r="L4420" s="71" t="n">
        <f aca="false">E4420*I4420*J4420</f>
        <v>0</v>
      </c>
      <c r="M4420" s="72" t="n">
        <f aca="false">G4420*I4420*J4420</f>
        <v>0</v>
      </c>
      <c r="N4420" s="72" t="n">
        <f aca="false">D4420*I4420*J4420</f>
        <v>-0</v>
      </c>
      <c r="O4420" s="71" t="n">
        <f aca="false">F4420*J4420</f>
        <v>2</v>
      </c>
      <c r="P4420" s="71" t="n">
        <f aca="false">E4420*J4420</f>
        <v>0</v>
      </c>
    </row>
    <row r="4421" customFormat="false" ht="15" hidden="false" customHeight="false" outlineLevel="0" collapsed="false">
      <c r="A4421" s="71" t="s">
        <v>62</v>
      </c>
      <c r="B4421" s="71" t="s">
        <v>50</v>
      </c>
      <c r="C4421" s="71" t="s">
        <v>137</v>
      </c>
      <c r="D4421" s="72" t="n">
        <v>59.95</v>
      </c>
      <c r="E4421" s="71" t="n">
        <v>1</v>
      </c>
      <c r="F4421" s="71" t="n">
        <v>14</v>
      </c>
      <c r="G4421" s="72" t="n">
        <v>956.24</v>
      </c>
      <c r="H4421" s="72" t="n">
        <v>877.25</v>
      </c>
      <c r="I4421" s="71" t="n">
        <f aca="false">IF(B4421&gt;=Settings!$B$23,1,0)</f>
        <v>0</v>
      </c>
      <c r="J4421" s="71" t="n">
        <v>1</v>
      </c>
      <c r="K4421" s="71" t="n">
        <f aca="false">F4421*I4421*J4421</f>
        <v>0</v>
      </c>
      <c r="L4421" s="71" t="n">
        <f aca="false">E4421*I4421*J4421</f>
        <v>0</v>
      </c>
      <c r="M4421" s="72" t="n">
        <f aca="false">G4421*I4421*J4421</f>
        <v>0</v>
      </c>
      <c r="N4421" s="72" t="n">
        <f aca="false">D4421*I4421*J4421</f>
        <v>0</v>
      </c>
      <c r="O4421" s="71" t="n">
        <f aca="false">F4421*J4421</f>
        <v>14</v>
      </c>
      <c r="P4421" s="71" t="n">
        <f aca="false">E4421*J4421</f>
        <v>1</v>
      </c>
    </row>
    <row r="4422" customFormat="false" ht="15" hidden="false" customHeight="false" outlineLevel="0" collapsed="false">
      <c r="A4422" s="71" t="s">
        <v>59</v>
      </c>
      <c r="B4422" s="71" t="s">
        <v>50</v>
      </c>
      <c r="C4422" s="71" t="s">
        <v>1308</v>
      </c>
      <c r="D4422" s="72" t="n">
        <v>0</v>
      </c>
      <c r="E4422" s="71" t="n">
        <v>0</v>
      </c>
      <c r="F4422" s="71" t="n">
        <v>12</v>
      </c>
      <c r="G4422" s="72" t="n">
        <v>830.4</v>
      </c>
      <c r="H4422" s="72" t="n">
        <v>830.4</v>
      </c>
      <c r="I4422" s="71" t="n">
        <f aca="false">IF(B4422&gt;=Settings!$B$23,1,0)</f>
        <v>0</v>
      </c>
      <c r="J4422" s="71" t="n">
        <v>1</v>
      </c>
      <c r="K4422" s="71" t="n">
        <f aca="false">F4422*I4422*J4422</f>
        <v>0</v>
      </c>
      <c r="L4422" s="71" t="n">
        <f aca="false">E4422*I4422*J4422</f>
        <v>0</v>
      </c>
      <c r="M4422" s="72" t="n">
        <f aca="false">G4422*I4422*J4422</f>
        <v>0</v>
      </c>
      <c r="N4422" s="72" t="n">
        <f aca="false">D4422*I4422*J4422</f>
        <v>-0</v>
      </c>
      <c r="O4422" s="71" t="n">
        <f aca="false">F4422*J4422</f>
        <v>12</v>
      </c>
      <c r="P4422" s="71" t="n">
        <f aca="false">E4422*J4422</f>
        <v>0</v>
      </c>
    </row>
    <row r="4423" customFormat="false" ht="15" hidden="false" customHeight="false" outlineLevel="0" collapsed="false">
      <c r="A4423" s="71" t="s">
        <v>63</v>
      </c>
      <c r="B4423" s="71" t="s">
        <v>50</v>
      </c>
      <c r="C4423" s="71" t="s">
        <v>2300</v>
      </c>
      <c r="D4423" s="72" t="n">
        <v>0</v>
      </c>
      <c r="E4423" s="71" t="n">
        <v>0</v>
      </c>
      <c r="F4423" s="71" t="n">
        <v>3</v>
      </c>
      <c r="G4423" s="72" t="n">
        <v>644.85</v>
      </c>
      <c r="H4423" s="72" t="n">
        <v>644.85</v>
      </c>
      <c r="I4423" s="71" t="n">
        <f aca="false">IF(B4423&gt;=Settings!$B$23,1,0)</f>
        <v>0</v>
      </c>
      <c r="J4423" s="71" t="n">
        <v>1</v>
      </c>
      <c r="K4423" s="71" t="n">
        <f aca="false">F4423*I4423*J4423</f>
        <v>0</v>
      </c>
      <c r="L4423" s="71" t="n">
        <f aca="false">E4423*I4423*J4423</f>
        <v>0</v>
      </c>
      <c r="M4423" s="72" t="n">
        <f aca="false">G4423*I4423*J4423</f>
        <v>0</v>
      </c>
      <c r="N4423" s="72" t="n">
        <f aca="false">D4423*I4423*J4423</f>
        <v>-0</v>
      </c>
      <c r="O4423" s="71" t="n">
        <f aca="false">F4423*J4423</f>
        <v>3</v>
      </c>
      <c r="P4423" s="71" t="n">
        <f aca="false">E4423*J4423</f>
        <v>0</v>
      </c>
    </row>
    <row r="4424" customFormat="false" ht="15" hidden="false" customHeight="false" outlineLevel="0" collapsed="false">
      <c r="A4424" s="71" t="s">
        <v>59</v>
      </c>
      <c r="B4424" s="71" t="s">
        <v>50</v>
      </c>
      <c r="C4424" s="71" t="s">
        <v>1077</v>
      </c>
      <c r="D4424" s="72" t="n">
        <v>0</v>
      </c>
      <c r="E4424" s="71" t="n">
        <v>0</v>
      </c>
      <c r="F4424" s="71" t="n">
        <v>8</v>
      </c>
      <c r="G4424" s="72" t="n">
        <v>783.13</v>
      </c>
      <c r="H4424" s="72" t="n">
        <v>783.13</v>
      </c>
      <c r="I4424" s="71" t="n">
        <f aca="false">IF(B4424&gt;=Settings!$B$23,1,0)</f>
        <v>0</v>
      </c>
      <c r="J4424" s="71" t="n">
        <v>1</v>
      </c>
      <c r="K4424" s="71" t="n">
        <f aca="false">F4424*I4424*J4424</f>
        <v>0</v>
      </c>
      <c r="L4424" s="71" t="n">
        <f aca="false">E4424*I4424*J4424</f>
        <v>0</v>
      </c>
      <c r="M4424" s="72" t="n">
        <f aca="false">G4424*I4424*J4424</f>
        <v>0</v>
      </c>
      <c r="N4424" s="72" t="n">
        <f aca="false">D4424*I4424*J4424</f>
        <v>-0</v>
      </c>
      <c r="O4424" s="71" t="n">
        <f aca="false">F4424*J4424</f>
        <v>8</v>
      </c>
      <c r="P4424" s="71" t="n">
        <f aca="false">E4424*J4424</f>
        <v>0</v>
      </c>
    </row>
    <row r="4425" customFormat="false" ht="15" hidden="false" customHeight="false" outlineLevel="0" collapsed="false">
      <c r="A4425" s="71" t="s">
        <v>61</v>
      </c>
      <c r="B4425" s="71" t="s">
        <v>50</v>
      </c>
      <c r="C4425" s="71" t="s">
        <v>1078</v>
      </c>
      <c r="D4425" s="72" t="n">
        <v>0</v>
      </c>
      <c r="E4425" s="71" t="n">
        <v>0</v>
      </c>
      <c r="F4425" s="71" t="n">
        <v>1</v>
      </c>
      <c r="G4425" s="72" t="n">
        <v>86.31</v>
      </c>
      <c r="H4425" s="72" t="n">
        <v>73.38</v>
      </c>
      <c r="I4425" s="71" t="n">
        <f aca="false">IF(B4425&gt;=Settings!$B$23,1,0)</f>
        <v>0</v>
      </c>
      <c r="J4425" s="71" t="n">
        <v>1</v>
      </c>
      <c r="K4425" s="71" t="n">
        <f aca="false">F4425*I4425*J4425</f>
        <v>0</v>
      </c>
      <c r="L4425" s="71" t="n">
        <f aca="false">E4425*I4425*J4425</f>
        <v>0</v>
      </c>
      <c r="M4425" s="72" t="n">
        <f aca="false">G4425*I4425*J4425</f>
        <v>0</v>
      </c>
      <c r="N4425" s="72" t="n">
        <f aca="false">D4425*I4425*J4425</f>
        <v>-0</v>
      </c>
      <c r="O4425" s="71" t="n">
        <f aca="false">F4425*J4425</f>
        <v>1</v>
      </c>
      <c r="P4425" s="71" t="n">
        <f aca="false">E4425*J4425</f>
        <v>0</v>
      </c>
    </row>
    <row r="4426" customFormat="false" ht="15" hidden="false" customHeight="false" outlineLevel="0" collapsed="false">
      <c r="A4426" s="71" t="s">
        <v>59</v>
      </c>
      <c r="B4426" s="71" t="s">
        <v>50</v>
      </c>
      <c r="C4426" s="71" t="s">
        <v>821</v>
      </c>
      <c r="D4426" s="72" t="n">
        <v>0</v>
      </c>
      <c r="E4426" s="71" t="n">
        <v>0</v>
      </c>
      <c r="F4426" s="71" t="n">
        <v>1</v>
      </c>
      <c r="G4426" s="72" t="n">
        <v>89.55</v>
      </c>
      <c r="H4426" s="72" t="n">
        <v>89.55</v>
      </c>
      <c r="I4426" s="71" t="n">
        <f aca="false">IF(B4426&gt;=Settings!$B$23,1,0)</f>
        <v>0</v>
      </c>
      <c r="J4426" s="71" t="n">
        <v>1</v>
      </c>
      <c r="K4426" s="71" t="n">
        <f aca="false">F4426*I4426*J4426</f>
        <v>0</v>
      </c>
      <c r="L4426" s="71" t="n">
        <f aca="false">E4426*I4426*J4426</f>
        <v>0</v>
      </c>
      <c r="M4426" s="72" t="n">
        <f aca="false">G4426*I4426*J4426</f>
        <v>0</v>
      </c>
      <c r="N4426" s="72" t="n">
        <f aca="false">D4426*I4426*J4426</f>
        <v>-0</v>
      </c>
      <c r="O4426" s="71" t="n">
        <f aca="false">F4426*J4426</f>
        <v>1</v>
      </c>
      <c r="P4426" s="71" t="n">
        <f aca="false">E4426*J4426</f>
        <v>0</v>
      </c>
    </row>
    <row r="4427" customFormat="false" ht="15" hidden="false" customHeight="false" outlineLevel="0" collapsed="false">
      <c r="A4427" s="71" t="s">
        <v>59</v>
      </c>
      <c r="B4427" s="71" t="s">
        <v>50</v>
      </c>
      <c r="C4427" s="71" t="s">
        <v>1274</v>
      </c>
      <c r="D4427" s="72" t="n">
        <v>0</v>
      </c>
      <c r="E4427" s="71" t="n">
        <v>0</v>
      </c>
      <c r="F4427" s="71" t="n">
        <v>128</v>
      </c>
      <c r="G4427" s="72" t="n">
        <v>11295.851</v>
      </c>
      <c r="H4427" s="72" t="n">
        <v>11295.851</v>
      </c>
      <c r="I4427" s="71" t="n">
        <f aca="false">IF(B4427&gt;=Settings!$B$23,1,0)</f>
        <v>0</v>
      </c>
      <c r="J4427" s="71" t="n">
        <v>1</v>
      </c>
      <c r="K4427" s="71" t="n">
        <f aca="false">F4427*I4427*J4427</f>
        <v>0</v>
      </c>
      <c r="L4427" s="71" t="n">
        <f aca="false">E4427*I4427*J4427</f>
        <v>0</v>
      </c>
      <c r="M4427" s="72" t="n">
        <f aca="false">G4427*I4427*J4427</f>
        <v>0</v>
      </c>
      <c r="N4427" s="72" t="n">
        <f aca="false">D4427*I4427*J4427</f>
        <v>-0</v>
      </c>
      <c r="O4427" s="71" t="n">
        <f aca="false">F4427*J4427</f>
        <v>128</v>
      </c>
      <c r="P4427" s="71" t="n">
        <f aca="false">E4427*J4427</f>
        <v>0</v>
      </c>
    </row>
    <row r="4428" customFormat="false" ht="15" hidden="false" customHeight="false" outlineLevel="0" collapsed="false">
      <c r="A4428" s="71" t="s">
        <v>60</v>
      </c>
      <c r="B4428" s="71" t="s">
        <v>50</v>
      </c>
      <c r="C4428" s="71" t="s">
        <v>2301</v>
      </c>
      <c r="D4428" s="72" t="n">
        <v>101.96</v>
      </c>
      <c r="E4428" s="71" t="n">
        <v>1</v>
      </c>
      <c r="F4428" s="71" t="n">
        <v>20</v>
      </c>
      <c r="G4428" s="72" t="n">
        <v>1994</v>
      </c>
      <c r="H4428" s="72" t="n">
        <v>1600.48</v>
      </c>
      <c r="I4428" s="71" t="n">
        <f aca="false">IF(B4428&gt;=Settings!$B$23,1,0)</f>
        <v>0</v>
      </c>
      <c r="J4428" s="71" t="n">
        <v>1</v>
      </c>
      <c r="K4428" s="71" t="n">
        <f aca="false">F4428*I4428*J4428</f>
        <v>0</v>
      </c>
      <c r="L4428" s="71" t="n">
        <f aca="false">E4428*I4428*J4428</f>
        <v>0</v>
      </c>
      <c r="M4428" s="72" t="n">
        <f aca="false">G4428*I4428*J4428</f>
        <v>0</v>
      </c>
      <c r="N4428" s="72" t="n">
        <f aca="false">D4428*I4428*J4428</f>
        <v>0</v>
      </c>
      <c r="O4428" s="71" t="n">
        <f aca="false">F4428*J4428</f>
        <v>20</v>
      </c>
      <c r="P4428" s="71" t="n">
        <f aca="false">E4428*J4428</f>
        <v>1</v>
      </c>
    </row>
    <row r="4429" customFormat="false" ht="15" hidden="false" customHeight="false" outlineLevel="0" collapsed="false">
      <c r="A4429" s="71" t="s">
        <v>60</v>
      </c>
      <c r="B4429" s="71" t="s">
        <v>50</v>
      </c>
      <c r="C4429" s="71" t="s">
        <v>1154</v>
      </c>
      <c r="D4429" s="72" t="n">
        <v>10323.21</v>
      </c>
      <c r="E4429" s="71" t="n">
        <v>2</v>
      </c>
      <c r="F4429" s="71" t="n">
        <v>23</v>
      </c>
      <c r="G4429" s="72" t="n">
        <v>1135.75</v>
      </c>
      <c r="H4429" s="72" t="n">
        <v>-9198.11</v>
      </c>
      <c r="I4429" s="71" t="n">
        <f aca="false">IF(B4429&gt;=Settings!$B$23,1,0)</f>
        <v>0</v>
      </c>
      <c r="J4429" s="71" t="n">
        <v>0</v>
      </c>
      <c r="K4429" s="71" t="n">
        <f aca="false">F4429*I4429*J4429</f>
        <v>0</v>
      </c>
      <c r="L4429" s="71" t="n">
        <f aca="false">E4429*I4429*J4429</f>
        <v>0</v>
      </c>
      <c r="M4429" s="72" t="n">
        <f aca="false">G4429*I4429*J4429</f>
        <v>0</v>
      </c>
      <c r="N4429" s="72" t="n">
        <f aca="false">D4429*I4429*J4429</f>
        <v>0</v>
      </c>
      <c r="O4429" s="71" t="n">
        <f aca="false">F4429*J4429</f>
        <v>0</v>
      </c>
      <c r="P4429" s="71" t="n">
        <f aca="false">E4429*J4429</f>
        <v>0</v>
      </c>
    </row>
    <row r="4430" customFormat="false" ht="15" hidden="false" customHeight="false" outlineLevel="0" collapsed="false">
      <c r="A4430" s="71" t="s">
        <v>61</v>
      </c>
      <c r="B4430" s="71" t="s">
        <v>50</v>
      </c>
      <c r="C4430" s="71" t="s">
        <v>877</v>
      </c>
      <c r="D4430" s="72" t="n">
        <v>0</v>
      </c>
      <c r="E4430" s="71" t="n">
        <v>0</v>
      </c>
      <c r="F4430" s="71" t="n">
        <v>3</v>
      </c>
      <c r="G4430" s="72" t="n">
        <v>336.08</v>
      </c>
      <c r="H4430" s="72" t="n">
        <v>336.08</v>
      </c>
      <c r="I4430" s="71" t="n">
        <f aca="false">IF(B4430&gt;=Settings!$B$23,1,0)</f>
        <v>0</v>
      </c>
      <c r="J4430" s="71" t="n">
        <v>1</v>
      </c>
      <c r="K4430" s="71" t="n">
        <f aca="false">F4430*I4430*J4430</f>
        <v>0</v>
      </c>
      <c r="L4430" s="71" t="n">
        <f aca="false">E4430*I4430*J4430</f>
        <v>0</v>
      </c>
      <c r="M4430" s="72" t="n">
        <f aca="false">G4430*I4430*J4430</f>
        <v>0</v>
      </c>
      <c r="N4430" s="72" t="n">
        <f aca="false">D4430*I4430*J4430</f>
        <v>-0</v>
      </c>
      <c r="O4430" s="71" t="n">
        <f aca="false">F4430*J4430</f>
        <v>3</v>
      </c>
      <c r="P4430" s="71" t="n">
        <f aca="false">E4430*J4430</f>
        <v>0</v>
      </c>
    </row>
    <row r="4431" customFormat="false" ht="15" hidden="false" customHeight="false" outlineLevel="0" collapsed="false">
      <c r="A4431" s="71" t="s">
        <v>60</v>
      </c>
      <c r="B4431" s="71" t="s">
        <v>50</v>
      </c>
      <c r="C4431" s="71" t="s">
        <v>2102</v>
      </c>
      <c r="D4431" s="72" t="n">
        <v>219.19</v>
      </c>
      <c r="E4431" s="71" t="n">
        <v>3</v>
      </c>
      <c r="F4431" s="71" t="n">
        <v>303</v>
      </c>
      <c r="G4431" s="72" t="n">
        <v>26162.85</v>
      </c>
      <c r="H4431" s="72" t="n">
        <v>22527.1</v>
      </c>
      <c r="I4431" s="71" t="n">
        <f aca="false">IF(B4431&gt;=Settings!$B$23,1,0)</f>
        <v>0</v>
      </c>
      <c r="J4431" s="71" t="n">
        <v>1</v>
      </c>
      <c r="K4431" s="71" t="n">
        <f aca="false">F4431*I4431*J4431</f>
        <v>0</v>
      </c>
      <c r="L4431" s="71" t="n">
        <f aca="false">E4431*I4431*J4431</f>
        <v>0</v>
      </c>
      <c r="M4431" s="72" t="n">
        <f aca="false">G4431*I4431*J4431</f>
        <v>0</v>
      </c>
      <c r="N4431" s="72" t="n">
        <f aca="false">D4431*I4431*J4431</f>
        <v>0</v>
      </c>
      <c r="O4431" s="71" t="n">
        <f aca="false">F4431*J4431</f>
        <v>303</v>
      </c>
      <c r="P4431" s="71" t="n">
        <f aca="false">E4431*J4431</f>
        <v>3</v>
      </c>
    </row>
    <row r="4432" customFormat="false" ht="15" hidden="false" customHeight="false" outlineLevel="0" collapsed="false">
      <c r="A4432" s="71" t="s">
        <v>61</v>
      </c>
      <c r="B4432" s="71" t="s">
        <v>50</v>
      </c>
      <c r="C4432" s="71" t="s">
        <v>1283</v>
      </c>
      <c r="D4432" s="72" t="n">
        <v>0</v>
      </c>
      <c r="E4432" s="71" t="n">
        <v>0</v>
      </c>
      <c r="F4432" s="71" t="n">
        <v>3</v>
      </c>
      <c r="G4432" s="72" t="n">
        <v>263.49</v>
      </c>
      <c r="H4432" s="72" t="n">
        <v>236.25</v>
      </c>
      <c r="I4432" s="71" t="n">
        <f aca="false">IF(B4432&gt;=Settings!$B$23,1,0)</f>
        <v>0</v>
      </c>
      <c r="J4432" s="71" t="n">
        <v>1</v>
      </c>
      <c r="K4432" s="71" t="n">
        <f aca="false">F4432*I4432*J4432</f>
        <v>0</v>
      </c>
      <c r="L4432" s="71" t="n">
        <f aca="false">E4432*I4432*J4432</f>
        <v>0</v>
      </c>
      <c r="M4432" s="72" t="n">
        <f aca="false">G4432*I4432*J4432</f>
        <v>0</v>
      </c>
      <c r="N4432" s="72" t="n">
        <f aca="false">D4432*I4432*J4432</f>
        <v>-0</v>
      </c>
      <c r="O4432" s="71" t="n">
        <f aca="false">F4432*J4432</f>
        <v>3</v>
      </c>
      <c r="P4432" s="71" t="n">
        <f aca="false">E4432*J4432</f>
        <v>0</v>
      </c>
    </row>
    <row r="4433" customFormat="false" ht="15" hidden="false" customHeight="false" outlineLevel="0" collapsed="false">
      <c r="A4433" s="71" t="s">
        <v>59</v>
      </c>
      <c r="B4433" s="71" t="s">
        <v>50</v>
      </c>
      <c r="C4433" s="71" t="s">
        <v>1213</v>
      </c>
      <c r="D4433" s="72" t="n">
        <v>0</v>
      </c>
      <c r="E4433" s="71" t="n">
        <v>0</v>
      </c>
      <c r="F4433" s="71" t="n">
        <v>5</v>
      </c>
      <c r="G4433" s="72" t="n">
        <v>724.015</v>
      </c>
      <c r="H4433" s="72" t="n">
        <v>724.015</v>
      </c>
      <c r="I4433" s="71" t="n">
        <f aca="false">IF(B4433&gt;=Settings!$B$23,1,0)</f>
        <v>0</v>
      </c>
      <c r="J4433" s="71" t="n">
        <v>1</v>
      </c>
      <c r="K4433" s="71" t="n">
        <f aca="false">F4433*I4433*J4433</f>
        <v>0</v>
      </c>
      <c r="L4433" s="71" t="n">
        <f aca="false">E4433*I4433*J4433</f>
        <v>0</v>
      </c>
      <c r="M4433" s="72" t="n">
        <f aca="false">G4433*I4433*J4433</f>
        <v>0</v>
      </c>
      <c r="N4433" s="72" t="n">
        <f aca="false">D4433*I4433*J4433</f>
        <v>-0</v>
      </c>
      <c r="O4433" s="71" t="n">
        <f aca="false">F4433*J4433</f>
        <v>5</v>
      </c>
      <c r="P4433" s="71" t="n">
        <f aca="false">E4433*J4433</f>
        <v>0</v>
      </c>
    </row>
    <row r="4434" customFormat="false" ht="15" hidden="false" customHeight="false" outlineLevel="0" collapsed="false">
      <c r="A4434" s="71" t="s">
        <v>59</v>
      </c>
      <c r="B4434" s="71" t="s">
        <v>50</v>
      </c>
      <c r="C4434" s="71" t="s">
        <v>631</v>
      </c>
      <c r="D4434" s="72" t="n">
        <v>0</v>
      </c>
      <c r="E4434" s="71" t="n">
        <v>0</v>
      </c>
      <c r="F4434" s="71" t="n">
        <v>197</v>
      </c>
      <c r="G4434" s="72" t="n">
        <v>11142.608</v>
      </c>
      <c r="H4434" s="72" t="n">
        <v>11142.608</v>
      </c>
      <c r="I4434" s="71" t="n">
        <f aca="false">IF(B4434&gt;=Settings!$B$23,1,0)</f>
        <v>0</v>
      </c>
      <c r="J4434" s="71" t="n">
        <v>1</v>
      </c>
      <c r="K4434" s="71" t="n">
        <f aca="false">F4434*I4434*J4434</f>
        <v>0</v>
      </c>
      <c r="L4434" s="71" t="n">
        <f aca="false">E4434*I4434*J4434</f>
        <v>0</v>
      </c>
      <c r="M4434" s="72" t="n">
        <f aca="false">G4434*I4434*J4434</f>
        <v>0</v>
      </c>
      <c r="N4434" s="72" t="n">
        <f aca="false">D4434*I4434*J4434</f>
        <v>-0</v>
      </c>
      <c r="O4434" s="71" t="n">
        <f aca="false">F4434*J4434</f>
        <v>197</v>
      </c>
      <c r="P4434" s="71" t="n">
        <f aca="false">E4434*J4434</f>
        <v>0</v>
      </c>
    </row>
    <row r="4435" customFormat="false" ht="15" hidden="false" customHeight="false" outlineLevel="0" collapsed="false">
      <c r="A4435" s="71" t="s">
        <v>61</v>
      </c>
      <c r="B4435" s="71" t="s">
        <v>50</v>
      </c>
      <c r="C4435" s="71" t="s">
        <v>572</v>
      </c>
      <c r="D4435" s="72" t="n">
        <v>0</v>
      </c>
      <c r="E4435" s="71" t="n">
        <v>0</v>
      </c>
      <c r="F4435" s="71" t="n">
        <v>2</v>
      </c>
      <c r="G4435" s="72" t="n">
        <v>149.91</v>
      </c>
      <c r="H4435" s="72" t="n">
        <v>137.65</v>
      </c>
      <c r="I4435" s="71" t="n">
        <f aca="false">IF(B4435&gt;=Settings!$B$23,1,0)</f>
        <v>0</v>
      </c>
      <c r="J4435" s="71" t="n">
        <v>1</v>
      </c>
      <c r="K4435" s="71" t="n">
        <f aca="false">F4435*I4435*J4435</f>
        <v>0</v>
      </c>
      <c r="L4435" s="71" t="n">
        <f aca="false">E4435*I4435*J4435</f>
        <v>0</v>
      </c>
      <c r="M4435" s="72" t="n">
        <f aca="false">G4435*I4435*J4435</f>
        <v>0</v>
      </c>
      <c r="N4435" s="72" t="n">
        <f aca="false">D4435*I4435*J4435</f>
        <v>-0</v>
      </c>
      <c r="O4435" s="71" t="n">
        <f aca="false">F4435*J4435</f>
        <v>2</v>
      </c>
      <c r="P4435" s="71" t="n">
        <f aca="false">E4435*J4435</f>
        <v>0</v>
      </c>
    </row>
    <row r="4436" customFormat="false" ht="15" hidden="false" customHeight="false" outlineLevel="0" collapsed="false">
      <c r="A4436" s="71" t="s">
        <v>59</v>
      </c>
      <c r="B4436" s="71" t="s">
        <v>50</v>
      </c>
      <c r="C4436" s="71" t="s">
        <v>1357</v>
      </c>
      <c r="D4436" s="72" t="n">
        <v>0</v>
      </c>
      <c r="E4436" s="71" t="n">
        <v>0</v>
      </c>
      <c r="F4436" s="71" t="n">
        <v>30</v>
      </c>
      <c r="G4436" s="72" t="n">
        <v>3352.5</v>
      </c>
      <c r="H4436" s="72" t="n">
        <v>3352.5</v>
      </c>
      <c r="I4436" s="71" t="n">
        <f aca="false">IF(B4436&gt;=Settings!$B$23,1,0)</f>
        <v>0</v>
      </c>
      <c r="J4436" s="71" t="n">
        <v>1</v>
      </c>
      <c r="K4436" s="71" t="n">
        <f aca="false">F4436*I4436*J4436</f>
        <v>0</v>
      </c>
      <c r="L4436" s="71" t="n">
        <f aca="false">E4436*I4436*J4436</f>
        <v>0</v>
      </c>
      <c r="M4436" s="72" t="n">
        <f aca="false">G4436*I4436*J4436</f>
        <v>0</v>
      </c>
      <c r="N4436" s="72" t="n">
        <f aca="false">D4436*I4436*J4436</f>
        <v>-0</v>
      </c>
      <c r="O4436" s="71" t="n">
        <f aca="false">F4436*J4436</f>
        <v>30</v>
      </c>
      <c r="P4436" s="71" t="n">
        <f aca="false">E4436*J4436</f>
        <v>0</v>
      </c>
    </row>
    <row r="4437" customFormat="false" ht="15" hidden="false" customHeight="false" outlineLevel="0" collapsed="false">
      <c r="A4437" s="71" t="s">
        <v>61</v>
      </c>
      <c r="B4437" s="71" t="s">
        <v>50</v>
      </c>
      <c r="C4437" s="71" t="s">
        <v>903</v>
      </c>
      <c r="D4437" s="72" t="n">
        <v>0</v>
      </c>
      <c r="E4437" s="71" t="n">
        <v>0</v>
      </c>
      <c r="F4437" s="71" t="n">
        <v>1</v>
      </c>
      <c r="G4437" s="72" t="n">
        <v>181.77</v>
      </c>
      <c r="H4437" s="72" t="n">
        <v>181.77</v>
      </c>
      <c r="I4437" s="71" t="n">
        <f aca="false">IF(B4437&gt;=Settings!$B$23,1,0)</f>
        <v>0</v>
      </c>
      <c r="J4437" s="71" t="n">
        <v>1</v>
      </c>
      <c r="K4437" s="71" t="n">
        <f aca="false">F4437*I4437*J4437</f>
        <v>0</v>
      </c>
      <c r="L4437" s="71" t="n">
        <f aca="false">E4437*I4437*J4437</f>
        <v>0</v>
      </c>
      <c r="M4437" s="72" t="n">
        <f aca="false">G4437*I4437*J4437</f>
        <v>0</v>
      </c>
      <c r="N4437" s="72" t="n">
        <f aca="false">D4437*I4437*J4437</f>
        <v>-0</v>
      </c>
      <c r="O4437" s="71" t="n">
        <f aca="false">F4437*J4437</f>
        <v>1</v>
      </c>
      <c r="P4437" s="71" t="n">
        <f aca="false">E4437*J4437</f>
        <v>0</v>
      </c>
    </row>
    <row r="4438" customFormat="false" ht="15" hidden="false" customHeight="false" outlineLevel="0" collapsed="false">
      <c r="A4438" s="71" t="s">
        <v>59</v>
      </c>
      <c r="B4438" s="71" t="s">
        <v>50</v>
      </c>
      <c r="C4438" s="71" t="s">
        <v>1282</v>
      </c>
      <c r="D4438" s="72" t="n">
        <v>0</v>
      </c>
      <c r="E4438" s="71" t="n">
        <v>0</v>
      </c>
      <c r="F4438" s="71" t="n">
        <v>40</v>
      </c>
      <c r="G4438" s="72" t="n">
        <v>1261.844</v>
      </c>
      <c r="H4438" s="72" t="n">
        <v>1261.844</v>
      </c>
      <c r="I4438" s="71" t="n">
        <f aca="false">IF(B4438&gt;=Settings!$B$23,1,0)</f>
        <v>0</v>
      </c>
      <c r="J4438" s="71" t="n">
        <v>1</v>
      </c>
      <c r="K4438" s="71" t="n">
        <f aca="false">F4438*I4438*J4438</f>
        <v>0</v>
      </c>
      <c r="L4438" s="71" t="n">
        <f aca="false">E4438*I4438*J4438</f>
        <v>0</v>
      </c>
      <c r="M4438" s="72" t="n">
        <f aca="false">G4438*I4438*J4438</f>
        <v>0</v>
      </c>
      <c r="N4438" s="72" t="n">
        <f aca="false">D4438*I4438*J4438</f>
        <v>-0</v>
      </c>
      <c r="O4438" s="71" t="n">
        <f aca="false">F4438*J4438</f>
        <v>40</v>
      </c>
      <c r="P4438" s="71" t="n">
        <f aca="false">E4438*J4438</f>
        <v>0</v>
      </c>
    </row>
    <row r="4439" customFormat="false" ht="15" hidden="false" customHeight="false" outlineLevel="0" collapsed="false">
      <c r="A4439" s="71" t="s">
        <v>61</v>
      </c>
      <c r="B4439" s="71" t="s">
        <v>50</v>
      </c>
      <c r="C4439" s="71" t="s">
        <v>600</v>
      </c>
      <c r="D4439" s="72" t="n">
        <v>0</v>
      </c>
      <c r="E4439" s="71" t="n">
        <v>0</v>
      </c>
      <c r="F4439" s="71" t="n">
        <v>1</v>
      </c>
      <c r="G4439" s="72" t="n">
        <v>109.05</v>
      </c>
      <c r="H4439" s="72" t="n">
        <v>109.05</v>
      </c>
      <c r="I4439" s="71" t="n">
        <f aca="false">IF(B4439&gt;=Settings!$B$23,1,0)</f>
        <v>0</v>
      </c>
      <c r="J4439" s="71" t="n">
        <v>1</v>
      </c>
      <c r="K4439" s="71" t="n">
        <f aca="false">F4439*I4439*J4439</f>
        <v>0</v>
      </c>
      <c r="L4439" s="71" t="n">
        <f aca="false">E4439*I4439*J4439</f>
        <v>0</v>
      </c>
      <c r="M4439" s="72" t="n">
        <f aca="false">G4439*I4439*J4439</f>
        <v>0</v>
      </c>
      <c r="N4439" s="72" t="n">
        <f aca="false">D4439*I4439*J4439</f>
        <v>-0</v>
      </c>
      <c r="O4439" s="71" t="n">
        <f aca="false">F4439*J4439</f>
        <v>1</v>
      </c>
      <c r="P4439" s="71" t="n">
        <f aca="false">E4439*J4439</f>
        <v>0</v>
      </c>
    </row>
    <row r="4440" customFormat="false" ht="15" hidden="false" customHeight="false" outlineLevel="0" collapsed="false">
      <c r="A4440" s="71" t="s">
        <v>61</v>
      </c>
      <c r="B4440" s="71" t="s">
        <v>50</v>
      </c>
      <c r="C4440" s="71" t="s">
        <v>121</v>
      </c>
      <c r="D4440" s="72" t="n">
        <v>45.41</v>
      </c>
      <c r="E4440" s="71" t="n">
        <v>1</v>
      </c>
      <c r="F4440" s="71" t="n">
        <v>41</v>
      </c>
      <c r="G4440" s="72" t="n">
        <v>2070.9</v>
      </c>
      <c r="H4440" s="72" t="n">
        <v>1990.78</v>
      </c>
      <c r="I4440" s="71" t="n">
        <f aca="false">IF(B4440&gt;=Settings!$B$23,1,0)</f>
        <v>0</v>
      </c>
      <c r="J4440" s="71" t="n">
        <v>1</v>
      </c>
      <c r="K4440" s="71" t="n">
        <f aca="false">F4440*I4440*J4440</f>
        <v>0</v>
      </c>
      <c r="L4440" s="71" t="n">
        <f aca="false">E4440*I4440*J4440</f>
        <v>0</v>
      </c>
      <c r="M4440" s="72" t="n">
        <f aca="false">G4440*I4440*J4440</f>
        <v>0</v>
      </c>
      <c r="N4440" s="72" t="n">
        <f aca="false">D4440*I4440*J4440</f>
        <v>0</v>
      </c>
      <c r="O4440" s="71" t="n">
        <f aca="false">F4440*J4440</f>
        <v>41</v>
      </c>
      <c r="P4440" s="71" t="n">
        <f aca="false">E4440*J4440</f>
        <v>1</v>
      </c>
    </row>
    <row r="4441" customFormat="false" ht="15" hidden="false" customHeight="false" outlineLevel="0" collapsed="false">
      <c r="A4441" s="71" t="s">
        <v>61</v>
      </c>
      <c r="B4441" s="71" t="s">
        <v>50</v>
      </c>
      <c r="C4441" s="71" t="s">
        <v>975</v>
      </c>
      <c r="D4441" s="72" t="n">
        <v>0</v>
      </c>
      <c r="E4441" s="71" t="n">
        <v>0</v>
      </c>
      <c r="F4441" s="71" t="n">
        <v>2</v>
      </c>
      <c r="G4441" s="72" t="n">
        <v>195.36</v>
      </c>
      <c r="H4441" s="72" t="n">
        <v>195.36</v>
      </c>
      <c r="I4441" s="71" t="n">
        <f aca="false">IF(B4441&gt;=Settings!$B$23,1,0)</f>
        <v>0</v>
      </c>
      <c r="J4441" s="71" t="n">
        <v>1</v>
      </c>
      <c r="K4441" s="71" t="n">
        <f aca="false">F4441*I4441*J4441</f>
        <v>0</v>
      </c>
      <c r="L4441" s="71" t="n">
        <f aca="false">E4441*I4441*J4441</f>
        <v>0</v>
      </c>
      <c r="M4441" s="72" t="n">
        <f aca="false">G4441*I4441*J4441</f>
        <v>0</v>
      </c>
      <c r="N4441" s="72" t="n">
        <f aca="false">D4441*I4441*J4441</f>
        <v>-0</v>
      </c>
      <c r="O4441" s="71" t="n">
        <f aca="false">F4441*J4441</f>
        <v>2</v>
      </c>
      <c r="P4441" s="71" t="n">
        <f aca="false">E4441*J4441</f>
        <v>0</v>
      </c>
    </row>
    <row r="4442" customFormat="false" ht="15" hidden="false" customHeight="false" outlineLevel="0" collapsed="false">
      <c r="A4442" s="71" t="s">
        <v>61</v>
      </c>
      <c r="B4442" s="71" t="s">
        <v>50</v>
      </c>
      <c r="C4442" s="71" t="s">
        <v>2127</v>
      </c>
      <c r="D4442" s="72" t="n">
        <v>0</v>
      </c>
      <c r="E4442" s="71" t="n">
        <v>0</v>
      </c>
      <c r="F4442" s="71" t="n">
        <v>1</v>
      </c>
      <c r="G4442" s="72" t="n">
        <v>179.95</v>
      </c>
      <c r="H4442" s="72" t="n">
        <v>179.95</v>
      </c>
      <c r="I4442" s="71" t="n">
        <f aca="false">IF(B4442&gt;=Settings!$B$23,1,0)</f>
        <v>0</v>
      </c>
      <c r="J4442" s="71" t="n">
        <v>1</v>
      </c>
      <c r="K4442" s="71" t="n">
        <f aca="false">F4442*I4442*J4442</f>
        <v>0</v>
      </c>
      <c r="L4442" s="71" t="n">
        <f aca="false">E4442*I4442*J4442</f>
        <v>0</v>
      </c>
      <c r="M4442" s="72" t="n">
        <f aca="false">G4442*I4442*J4442</f>
        <v>0</v>
      </c>
      <c r="N4442" s="72" t="n">
        <f aca="false">D4442*I4442*J4442</f>
        <v>-0</v>
      </c>
      <c r="O4442" s="71" t="n">
        <f aca="false">F4442*J4442</f>
        <v>1</v>
      </c>
      <c r="P4442" s="71" t="n">
        <f aca="false">E4442*J4442</f>
        <v>0</v>
      </c>
    </row>
    <row r="4443" customFormat="false" ht="15" hidden="false" customHeight="false" outlineLevel="0" collapsed="false">
      <c r="A4443" s="71" t="s">
        <v>61</v>
      </c>
      <c r="B4443" s="71" t="s">
        <v>50</v>
      </c>
      <c r="C4443" s="71" t="s">
        <v>1282</v>
      </c>
      <c r="D4443" s="72" t="n">
        <v>0</v>
      </c>
      <c r="E4443" s="71" t="n">
        <v>0</v>
      </c>
      <c r="F4443" s="71" t="n">
        <v>13</v>
      </c>
      <c r="G4443" s="72" t="n">
        <v>365.79</v>
      </c>
      <c r="H4443" s="72" t="n">
        <v>353.14</v>
      </c>
      <c r="I4443" s="71" t="n">
        <f aca="false">IF(B4443&gt;=Settings!$B$23,1,0)</f>
        <v>0</v>
      </c>
      <c r="J4443" s="71" t="n">
        <v>1</v>
      </c>
      <c r="K4443" s="71" t="n">
        <f aca="false">F4443*I4443*J4443</f>
        <v>0</v>
      </c>
      <c r="L4443" s="71" t="n">
        <f aca="false">E4443*I4443*J4443</f>
        <v>0</v>
      </c>
      <c r="M4443" s="72" t="n">
        <f aca="false">G4443*I4443*J4443</f>
        <v>0</v>
      </c>
      <c r="N4443" s="72" t="n">
        <f aca="false">D4443*I4443*J4443</f>
        <v>-0</v>
      </c>
      <c r="O4443" s="71" t="n">
        <f aca="false">F4443*J4443</f>
        <v>13</v>
      </c>
      <c r="P4443" s="71" t="n">
        <f aca="false">E4443*J4443</f>
        <v>0</v>
      </c>
    </row>
    <row r="4444" customFormat="false" ht="15" hidden="false" customHeight="false" outlineLevel="0" collapsed="false">
      <c r="A4444" s="71" t="s">
        <v>59</v>
      </c>
      <c r="B4444" s="71" t="s">
        <v>50</v>
      </c>
      <c r="C4444" s="71" t="s">
        <v>960</v>
      </c>
      <c r="D4444" s="72" t="n">
        <v>0</v>
      </c>
      <c r="E4444" s="71" t="n">
        <v>0</v>
      </c>
      <c r="F4444" s="71" t="n">
        <v>26</v>
      </c>
      <c r="G4444" s="72" t="n">
        <v>2500.9</v>
      </c>
      <c r="H4444" s="72" t="n">
        <v>2500.9</v>
      </c>
      <c r="I4444" s="71" t="n">
        <f aca="false">IF(B4444&gt;=Settings!$B$23,1,0)</f>
        <v>0</v>
      </c>
      <c r="J4444" s="71" t="n">
        <v>1</v>
      </c>
      <c r="K4444" s="71" t="n">
        <f aca="false">F4444*I4444*J4444</f>
        <v>0</v>
      </c>
      <c r="L4444" s="71" t="n">
        <f aca="false">E4444*I4444*J4444</f>
        <v>0</v>
      </c>
      <c r="M4444" s="72" t="n">
        <f aca="false">G4444*I4444*J4444</f>
        <v>0</v>
      </c>
      <c r="N4444" s="72" t="n">
        <f aca="false">D4444*I4444*J4444</f>
        <v>-0</v>
      </c>
      <c r="O4444" s="71" t="n">
        <f aca="false">F4444*J4444</f>
        <v>26</v>
      </c>
      <c r="P4444" s="71" t="n">
        <f aca="false">E4444*J4444</f>
        <v>0</v>
      </c>
    </row>
    <row r="4445" customFormat="false" ht="15" hidden="false" customHeight="false" outlineLevel="0" collapsed="false">
      <c r="A4445" s="71" t="s">
        <v>60</v>
      </c>
      <c r="B4445" s="71" t="s">
        <v>50</v>
      </c>
      <c r="C4445" s="71" t="s">
        <v>1124</v>
      </c>
      <c r="D4445" s="72" t="n">
        <v>107.12</v>
      </c>
      <c r="E4445" s="71" t="n">
        <v>3</v>
      </c>
      <c r="F4445" s="71" t="n">
        <v>96</v>
      </c>
      <c r="G4445" s="72" t="n">
        <v>4120.2</v>
      </c>
      <c r="H4445" s="72" t="n">
        <v>3486.64</v>
      </c>
      <c r="I4445" s="71" t="n">
        <f aca="false">IF(B4445&gt;=Settings!$B$23,1,0)</f>
        <v>0</v>
      </c>
      <c r="J4445" s="71" t="n">
        <v>1</v>
      </c>
      <c r="K4445" s="71" t="n">
        <f aca="false">F4445*I4445*J4445</f>
        <v>0</v>
      </c>
      <c r="L4445" s="71" t="n">
        <f aca="false">E4445*I4445*J4445</f>
        <v>0</v>
      </c>
      <c r="M4445" s="72" t="n">
        <f aca="false">G4445*I4445*J4445</f>
        <v>0</v>
      </c>
      <c r="N4445" s="72" t="n">
        <f aca="false">D4445*I4445*J4445</f>
        <v>0</v>
      </c>
      <c r="O4445" s="71" t="n">
        <f aca="false">F4445*J4445</f>
        <v>96</v>
      </c>
      <c r="P4445" s="71" t="n">
        <f aca="false">E4445*J4445</f>
        <v>3</v>
      </c>
    </row>
    <row r="4446" customFormat="false" ht="15" hidden="false" customHeight="false" outlineLevel="0" collapsed="false">
      <c r="A4446" s="71" t="s">
        <v>59</v>
      </c>
      <c r="B4446" s="71" t="s">
        <v>50</v>
      </c>
      <c r="C4446" s="71" t="s">
        <v>1786</v>
      </c>
      <c r="D4446" s="72" t="n">
        <v>0</v>
      </c>
      <c r="E4446" s="71" t="n">
        <v>0</v>
      </c>
      <c r="F4446" s="71" t="n">
        <v>1</v>
      </c>
      <c r="G4446" s="72" t="n">
        <v>101.95</v>
      </c>
      <c r="H4446" s="72" t="n">
        <v>101.95</v>
      </c>
      <c r="I4446" s="71" t="n">
        <f aca="false">IF(B4446&gt;=Settings!$B$23,1,0)</f>
        <v>0</v>
      </c>
      <c r="J4446" s="71" t="n">
        <v>1</v>
      </c>
      <c r="K4446" s="71" t="n">
        <f aca="false">F4446*I4446*J4446</f>
        <v>0</v>
      </c>
      <c r="L4446" s="71" t="n">
        <f aca="false">E4446*I4446*J4446</f>
        <v>0</v>
      </c>
      <c r="M4446" s="72" t="n">
        <f aca="false">G4446*I4446*J4446</f>
        <v>0</v>
      </c>
      <c r="N4446" s="72" t="n">
        <f aca="false">D4446*I4446*J4446</f>
        <v>-0</v>
      </c>
      <c r="O4446" s="71" t="n">
        <f aca="false">F4446*J4446</f>
        <v>1</v>
      </c>
      <c r="P4446" s="71" t="n">
        <f aca="false">E4446*J4446</f>
        <v>0</v>
      </c>
    </row>
    <row r="4447" customFormat="false" ht="15" hidden="false" customHeight="false" outlineLevel="0" collapsed="false">
      <c r="A4447" s="71" t="s">
        <v>60</v>
      </c>
      <c r="B4447" s="71" t="s">
        <v>50</v>
      </c>
      <c r="C4447" s="71" t="s">
        <v>1770</v>
      </c>
      <c r="D4447" s="72" t="n">
        <v>0</v>
      </c>
      <c r="E4447" s="71" t="n">
        <v>0</v>
      </c>
      <c r="F4447" s="71" t="n">
        <v>18</v>
      </c>
      <c r="G4447" s="72" t="n">
        <v>1619.1</v>
      </c>
      <c r="H4447" s="72" t="n">
        <v>1466.21</v>
      </c>
      <c r="I4447" s="71" t="n">
        <f aca="false">IF(B4447&gt;=Settings!$B$23,1,0)</f>
        <v>0</v>
      </c>
      <c r="J4447" s="71" t="n">
        <v>1</v>
      </c>
      <c r="K4447" s="71" t="n">
        <f aca="false">F4447*I4447*J4447</f>
        <v>0</v>
      </c>
      <c r="L4447" s="71" t="n">
        <f aca="false">E4447*I4447*J4447</f>
        <v>0</v>
      </c>
      <c r="M4447" s="72" t="n">
        <f aca="false">G4447*I4447*J4447</f>
        <v>0</v>
      </c>
      <c r="N4447" s="72" t="n">
        <f aca="false">D4447*I4447*J4447</f>
        <v>-0</v>
      </c>
      <c r="O4447" s="71" t="n">
        <f aca="false">F4447*J4447</f>
        <v>18</v>
      </c>
      <c r="P4447" s="71" t="n">
        <f aca="false">E4447*J4447</f>
        <v>0</v>
      </c>
    </row>
    <row r="4448" customFormat="false" ht="15" hidden="false" customHeight="false" outlineLevel="0" collapsed="false">
      <c r="A4448" s="71" t="s">
        <v>60</v>
      </c>
      <c r="B4448" s="71" t="s">
        <v>50</v>
      </c>
      <c r="C4448" s="71" t="s">
        <v>1029</v>
      </c>
      <c r="D4448" s="72" t="n">
        <v>0</v>
      </c>
      <c r="E4448" s="71" t="n">
        <v>0</v>
      </c>
      <c r="F4448" s="71" t="n">
        <v>8</v>
      </c>
      <c r="G4448" s="72" t="n">
        <v>71.6</v>
      </c>
      <c r="H4448" s="72" t="n">
        <v>64.89</v>
      </c>
      <c r="I4448" s="71" t="n">
        <f aca="false">IF(B4448&gt;=Settings!$B$23,1,0)</f>
        <v>0</v>
      </c>
      <c r="J4448" s="71" t="n">
        <v>1</v>
      </c>
      <c r="K4448" s="71" t="n">
        <f aca="false">F4448*I4448*J4448</f>
        <v>0</v>
      </c>
      <c r="L4448" s="71" t="n">
        <f aca="false">E4448*I4448*J4448</f>
        <v>0</v>
      </c>
      <c r="M4448" s="72" t="n">
        <f aca="false">G4448*I4448*J4448</f>
        <v>0</v>
      </c>
      <c r="N4448" s="72" t="n">
        <f aca="false">D4448*I4448*J4448</f>
        <v>-0</v>
      </c>
      <c r="O4448" s="71" t="n">
        <f aca="false">F4448*J4448</f>
        <v>8</v>
      </c>
      <c r="P4448" s="71" t="n">
        <f aca="false">E4448*J4448</f>
        <v>0</v>
      </c>
    </row>
    <row r="4449" customFormat="false" ht="15" hidden="false" customHeight="false" outlineLevel="0" collapsed="false">
      <c r="A4449" s="71" t="s">
        <v>59</v>
      </c>
      <c r="B4449" s="71" t="s">
        <v>50</v>
      </c>
      <c r="C4449" s="71" t="s">
        <v>1253</v>
      </c>
      <c r="D4449" s="72" t="n">
        <v>0</v>
      </c>
      <c r="E4449" s="71" t="n">
        <v>0</v>
      </c>
      <c r="F4449" s="71" t="n">
        <v>1</v>
      </c>
      <c r="G4449" s="72" t="n">
        <v>174.95</v>
      </c>
      <c r="H4449" s="72" t="n">
        <v>174.95</v>
      </c>
      <c r="I4449" s="71" t="n">
        <f aca="false">IF(B4449&gt;=Settings!$B$23,1,0)</f>
        <v>0</v>
      </c>
      <c r="J4449" s="71" t="n">
        <v>1</v>
      </c>
      <c r="K4449" s="71" t="n">
        <f aca="false">F4449*I4449*J4449</f>
        <v>0</v>
      </c>
      <c r="L4449" s="71" t="n">
        <f aca="false">E4449*I4449*J4449</f>
        <v>0</v>
      </c>
      <c r="M4449" s="72" t="n">
        <f aca="false">G4449*I4449*J4449</f>
        <v>0</v>
      </c>
      <c r="N4449" s="72" t="n">
        <f aca="false">D4449*I4449*J4449</f>
        <v>-0</v>
      </c>
      <c r="O4449" s="71" t="n">
        <f aca="false">F4449*J4449</f>
        <v>1</v>
      </c>
      <c r="P4449" s="71" t="n">
        <f aca="false">E4449*J4449</f>
        <v>0</v>
      </c>
    </row>
    <row r="4450" customFormat="false" ht="15" hidden="false" customHeight="false" outlineLevel="0" collapsed="false">
      <c r="A4450" s="71" t="s">
        <v>62</v>
      </c>
      <c r="B4450" s="71" t="s">
        <v>50</v>
      </c>
      <c r="C4450" s="71" t="s">
        <v>121</v>
      </c>
      <c r="D4450" s="72" t="n">
        <v>0</v>
      </c>
      <c r="E4450" s="71" t="n">
        <v>0</v>
      </c>
      <c r="F4450" s="71" t="n">
        <v>75</v>
      </c>
      <c r="G4450" s="72" t="n">
        <v>4472.56</v>
      </c>
      <c r="H4450" s="72" t="n">
        <v>4364.46</v>
      </c>
      <c r="I4450" s="71" t="n">
        <f aca="false">IF(B4450&gt;=Settings!$B$23,1,0)</f>
        <v>0</v>
      </c>
      <c r="J4450" s="71" t="n">
        <v>1</v>
      </c>
      <c r="K4450" s="71" t="n">
        <f aca="false">F4450*I4450*J4450</f>
        <v>0</v>
      </c>
      <c r="L4450" s="71" t="n">
        <f aca="false">E4450*I4450*J4450</f>
        <v>0</v>
      </c>
      <c r="M4450" s="72" t="n">
        <f aca="false">G4450*I4450*J4450</f>
        <v>0</v>
      </c>
      <c r="N4450" s="72" t="n">
        <f aca="false">D4450*I4450*J4450</f>
        <v>-0</v>
      </c>
      <c r="O4450" s="71" t="n">
        <f aca="false">F4450*J4450</f>
        <v>75</v>
      </c>
      <c r="P4450" s="71" t="n">
        <f aca="false">E4450*J4450</f>
        <v>0</v>
      </c>
    </row>
    <row r="4451" customFormat="false" ht="15" hidden="false" customHeight="false" outlineLevel="0" collapsed="false">
      <c r="A4451" s="71" t="s">
        <v>61</v>
      </c>
      <c r="B4451" s="71" t="s">
        <v>50</v>
      </c>
      <c r="C4451" s="71" t="s">
        <v>1226</v>
      </c>
      <c r="D4451" s="72" t="n">
        <v>0</v>
      </c>
      <c r="E4451" s="71" t="n">
        <v>0</v>
      </c>
      <c r="F4451" s="71" t="n">
        <v>1</v>
      </c>
      <c r="G4451" s="72" t="n">
        <v>72.68</v>
      </c>
      <c r="H4451" s="72" t="n">
        <v>72.68</v>
      </c>
      <c r="I4451" s="71" t="n">
        <f aca="false">IF(B4451&gt;=Settings!$B$23,1,0)</f>
        <v>0</v>
      </c>
      <c r="J4451" s="71" t="n">
        <v>1</v>
      </c>
      <c r="K4451" s="71" t="n">
        <f aca="false">F4451*I4451*J4451</f>
        <v>0</v>
      </c>
      <c r="L4451" s="71" t="n">
        <f aca="false">E4451*I4451*J4451</f>
        <v>0</v>
      </c>
      <c r="M4451" s="72" t="n">
        <f aca="false">G4451*I4451*J4451</f>
        <v>0</v>
      </c>
      <c r="N4451" s="72" t="n">
        <f aca="false">D4451*I4451*J4451</f>
        <v>-0</v>
      </c>
      <c r="O4451" s="71" t="n">
        <f aca="false">F4451*J4451</f>
        <v>1</v>
      </c>
      <c r="P4451" s="71" t="n">
        <f aca="false">E4451*J4451</f>
        <v>0</v>
      </c>
    </row>
    <row r="4452" customFormat="false" ht="15" hidden="false" customHeight="false" outlineLevel="0" collapsed="false">
      <c r="A4452" s="71" t="s">
        <v>60</v>
      </c>
      <c r="B4452" s="71" t="s">
        <v>50</v>
      </c>
      <c r="C4452" s="71" t="s">
        <v>922</v>
      </c>
      <c r="D4452" s="72" t="n">
        <v>63.95</v>
      </c>
      <c r="E4452" s="71" t="n">
        <v>7</v>
      </c>
      <c r="F4452" s="71" t="n">
        <v>127</v>
      </c>
      <c r="G4452" s="72" t="n">
        <v>1268.73</v>
      </c>
      <c r="H4452" s="72" t="n">
        <v>1051.89</v>
      </c>
      <c r="I4452" s="71" t="n">
        <f aca="false">IF(B4452&gt;=Settings!$B$23,1,0)</f>
        <v>0</v>
      </c>
      <c r="J4452" s="71" t="n">
        <v>1</v>
      </c>
      <c r="K4452" s="71" t="n">
        <f aca="false">F4452*I4452*J4452</f>
        <v>0</v>
      </c>
      <c r="L4452" s="71" t="n">
        <f aca="false">E4452*I4452*J4452</f>
        <v>0</v>
      </c>
      <c r="M4452" s="72" t="n">
        <f aca="false">G4452*I4452*J4452</f>
        <v>0</v>
      </c>
      <c r="N4452" s="72" t="n">
        <f aca="false">D4452*I4452*J4452</f>
        <v>0</v>
      </c>
      <c r="O4452" s="71" t="n">
        <f aca="false">F4452*J4452</f>
        <v>127</v>
      </c>
      <c r="P4452" s="71" t="n">
        <f aca="false">E4452*J4452</f>
        <v>7</v>
      </c>
    </row>
    <row r="4453" customFormat="false" ht="15" hidden="false" customHeight="false" outlineLevel="0" collapsed="false">
      <c r="A4453" s="71" t="s">
        <v>61</v>
      </c>
      <c r="B4453" s="71" t="s">
        <v>50</v>
      </c>
      <c r="C4453" s="71" t="s">
        <v>1112</v>
      </c>
      <c r="D4453" s="72" t="n">
        <v>0</v>
      </c>
      <c r="E4453" s="71" t="n">
        <v>0</v>
      </c>
      <c r="F4453" s="71" t="n">
        <v>3</v>
      </c>
      <c r="G4453" s="72" t="n">
        <v>308.95</v>
      </c>
      <c r="H4453" s="72" t="n">
        <v>294.65</v>
      </c>
      <c r="I4453" s="71" t="n">
        <f aca="false">IF(B4453&gt;=Settings!$B$23,1,0)</f>
        <v>0</v>
      </c>
      <c r="J4453" s="71" t="n">
        <v>1</v>
      </c>
      <c r="K4453" s="71" t="n">
        <f aca="false">F4453*I4453*J4453</f>
        <v>0</v>
      </c>
      <c r="L4453" s="71" t="n">
        <f aca="false">E4453*I4453*J4453</f>
        <v>0</v>
      </c>
      <c r="M4453" s="72" t="n">
        <f aca="false">G4453*I4453*J4453</f>
        <v>0</v>
      </c>
      <c r="N4453" s="72" t="n">
        <f aca="false">D4453*I4453*J4453</f>
        <v>-0</v>
      </c>
      <c r="O4453" s="71" t="n">
        <f aca="false">F4453*J4453</f>
        <v>3</v>
      </c>
      <c r="P4453" s="71" t="n">
        <f aca="false">E4453*J4453</f>
        <v>0</v>
      </c>
    </row>
    <row r="4454" customFormat="false" ht="15" hidden="false" customHeight="false" outlineLevel="0" collapsed="false">
      <c r="A4454" s="71" t="s">
        <v>59</v>
      </c>
      <c r="B4454" s="71" t="s">
        <v>50</v>
      </c>
      <c r="C4454" s="71" t="s">
        <v>1148</v>
      </c>
      <c r="D4454" s="72" t="n">
        <v>0</v>
      </c>
      <c r="E4454" s="71" t="n">
        <v>0</v>
      </c>
      <c r="F4454" s="71" t="n">
        <v>13</v>
      </c>
      <c r="G4454" s="72" t="n">
        <v>1649.35</v>
      </c>
      <c r="H4454" s="72" t="n">
        <v>1649.35</v>
      </c>
      <c r="I4454" s="71" t="n">
        <f aca="false">IF(B4454&gt;=Settings!$B$23,1,0)</f>
        <v>0</v>
      </c>
      <c r="J4454" s="71" t="n">
        <v>1</v>
      </c>
      <c r="K4454" s="71" t="n">
        <f aca="false">F4454*I4454*J4454</f>
        <v>0</v>
      </c>
      <c r="L4454" s="71" t="n">
        <f aca="false">E4454*I4454*J4454</f>
        <v>0</v>
      </c>
      <c r="M4454" s="72" t="n">
        <f aca="false">G4454*I4454*J4454</f>
        <v>0</v>
      </c>
      <c r="N4454" s="72" t="n">
        <f aca="false">D4454*I4454*J4454</f>
        <v>-0</v>
      </c>
      <c r="O4454" s="71" t="n">
        <f aca="false">F4454*J4454</f>
        <v>13</v>
      </c>
      <c r="P4454" s="71" t="n">
        <f aca="false">E4454*J4454</f>
        <v>0</v>
      </c>
    </row>
    <row r="4455" customFormat="false" ht="15" hidden="false" customHeight="false" outlineLevel="0" collapsed="false">
      <c r="A4455" s="71" t="s">
        <v>62</v>
      </c>
      <c r="B4455" s="71" t="s">
        <v>50</v>
      </c>
      <c r="C4455" s="71" t="s">
        <v>1084</v>
      </c>
      <c r="D4455" s="72" t="n">
        <v>0</v>
      </c>
      <c r="E4455" s="71" t="n">
        <v>0</v>
      </c>
      <c r="F4455" s="71" t="n">
        <v>5</v>
      </c>
      <c r="G4455" s="72" t="n">
        <v>231.61</v>
      </c>
      <c r="H4455" s="72" t="n">
        <v>222.19</v>
      </c>
      <c r="I4455" s="71" t="n">
        <f aca="false">IF(B4455&gt;=Settings!$B$23,1,0)</f>
        <v>0</v>
      </c>
      <c r="J4455" s="71" t="n">
        <v>1</v>
      </c>
      <c r="K4455" s="71" t="n">
        <f aca="false">F4455*I4455*J4455</f>
        <v>0</v>
      </c>
      <c r="L4455" s="71" t="n">
        <f aca="false">E4455*I4455*J4455</f>
        <v>0</v>
      </c>
      <c r="M4455" s="72" t="n">
        <f aca="false">G4455*I4455*J4455</f>
        <v>0</v>
      </c>
      <c r="N4455" s="72" t="n">
        <f aca="false">D4455*I4455*J4455</f>
        <v>-0</v>
      </c>
      <c r="O4455" s="71" t="n">
        <f aca="false">F4455*J4455</f>
        <v>5</v>
      </c>
      <c r="P4455" s="71" t="n">
        <f aca="false">E4455*J4455</f>
        <v>0</v>
      </c>
    </row>
    <row r="4456" customFormat="false" ht="15" hidden="false" customHeight="false" outlineLevel="0" collapsed="false">
      <c r="A4456" s="71" t="s">
        <v>59</v>
      </c>
      <c r="B4456" s="71" t="s">
        <v>50</v>
      </c>
      <c r="C4456" s="71" t="s">
        <v>1441</v>
      </c>
      <c r="D4456" s="72" t="n">
        <v>0</v>
      </c>
      <c r="E4456" s="71" t="n">
        <v>0</v>
      </c>
      <c r="F4456" s="71" t="n">
        <v>2</v>
      </c>
      <c r="G4456" s="72" t="n">
        <v>691.63</v>
      </c>
      <c r="H4456" s="72" t="n">
        <v>691.63</v>
      </c>
      <c r="I4456" s="71" t="n">
        <f aca="false">IF(B4456&gt;=Settings!$B$23,1,0)</f>
        <v>0</v>
      </c>
      <c r="J4456" s="71" t="n">
        <v>1</v>
      </c>
      <c r="K4456" s="71" t="n">
        <f aca="false">F4456*I4456*J4456</f>
        <v>0</v>
      </c>
      <c r="L4456" s="71" t="n">
        <f aca="false">E4456*I4456*J4456</f>
        <v>0</v>
      </c>
      <c r="M4456" s="72" t="n">
        <f aca="false">G4456*I4456*J4456</f>
        <v>0</v>
      </c>
      <c r="N4456" s="72" t="n">
        <f aca="false">D4456*I4456*J4456</f>
        <v>-0</v>
      </c>
      <c r="O4456" s="71" t="n">
        <f aca="false">F4456*J4456</f>
        <v>2</v>
      </c>
      <c r="P4456" s="71" t="n">
        <f aca="false">E4456*J4456</f>
        <v>0</v>
      </c>
    </row>
    <row r="4457" customFormat="false" ht="15" hidden="false" customHeight="false" outlineLevel="0" collapsed="false">
      <c r="A4457" s="71" t="s">
        <v>60</v>
      </c>
      <c r="B4457" s="71" t="s">
        <v>50</v>
      </c>
      <c r="C4457" s="71" t="s">
        <v>1189</v>
      </c>
      <c r="D4457" s="72" t="n">
        <v>79.95</v>
      </c>
      <c r="E4457" s="71" t="n">
        <v>1</v>
      </c>
      <c r="F4457" s="71" t="n">
        <v>13</v>
      </c>
      <c r="G4457" s="72" t="n">
        <v>1219.35</v>
      </c>
      <c r="H4457" s="72" t="n">
        <v>978.78</v>
      </c>
      <c r="I4457" s="71" t="n">
        <f aca="false">IF(B4457&gt;=Settings!$B$23,1,0)</f>
        <v>0</v>
      </c>
      <c r="J4457" s="71" t="n">
        <v>1</v>
      </c>
      <c r="K4457" s="71" t="n">
        <f aca="false">F4457*I4457*J4457</f>
        <v>0</v>
      </c>
      <c r="L4457" s="71" t="n">
        <f aca="false">E4457*I4457*J4457</f>
        <v>0</v>
      </c>
      <c r="M4457" s="72" t="n">
        <f aca="false">G4457*I4457*J4457</f>
        <v>0</v>
      </c>
      <c r="N4457" s="72" t="n">
        <f aca="false">D4457*I4457*J4457</f>
        <v>0</v>
      </c>
      <c r="O4457" s="71" t="n">
        <f aca="false">F4457*J4457</f>
        <v>13</v>
      </c>
      <c r="P4457" s="71" t="n">
        <f aca="false">E4457*J4457</f>
        <v>1</v>
      </c>
    </row>
    <row r="4458" customFormat="false" ht="15" hidden="false" customHeight="false" outlineLevel="0" collapsed="false">
      <c r="A4458" s="71" t="s">
        <v>62</v>
      </c>
      <c r="B4458" s="71" t="s">
        <v>50</v>
      </c>
      <c r="C4458" s="71" t="s">
        <v>1440</v>
      </c>
      <c r="D4458" s="72" t="n">
        <v>0</v>
      </c>
      <c r="E4458" s="71" t="n">
        <v>0</v>
      </c>
      <c r="F4458" s="71" t="n">
        <v>1</v>
      </c>
      <c r="G4458" s="72" t="n">
        <v>101.51</v>
      </c>
      <c r="H4458" s="72" t="n">
        <v>101.51</v>
      </c>
      <c r="I4458" s="71" t="n">
        <f aca="false">IF(B4458&gt;=Settings!$B$23,1,0)</f>
        <v>0</v>
      </c>
      <c r="J4458" s="71" t="n">
        <v>1</v>
      </c>
      <c r="K4458" s="71" t="n">
        <f aca="false">F4458*I4458*J4458</f>
        <v>0</v>
      </c>
      <c r="L4458" s="71" t="n">
        <f aca="false">E4458*I4458*J4458</f>
        <v>0</v>
      </c>
      <c r="M4458" s="72" t="n">
        <f aca="false">G4458*I4458*J4458</f>
        <v>0</v>
      </c>
      <c r="N4458" s="72" t="n">
        <f aca="false">D4458*I4458*J4458</f>
        <v>-0</v>
      </c>
      <c r="O4458" s="71" t="n">
        <f aca="false">F4458*J4458</f>
        <v>1</v>
      </c>
      <c r="P4458" s="71" t="n">
        <f aca="false">E4458*J4458</f>
        <v>0</v>
      </c>
    </row>
    <row r="4459" customFormat="false" ht="15" hidden="false" customHeight="false" outlineLevel="0" collapsed="false">
      <c r="A4459" s="71" t="s">
        <v>59</v>
      </c>
      <c r="B4459" s="71" t="s">
        <v>50</v>
      </c>
      <c r="C4459" s="71" t="s">
        <v>1439</v>
      </c>
      <c r="D4459" s="72" t="n">
        <v>0</v>
      </c>
      <c r="E4459" s="71" t="n">
        <v>0</v>
      </c>
      <c r="F4459" s="71" t="n">
        <v>1</v>
      </c>
      <c r="G4459" s="72" t="n">
        <v>79.95</v>
      </c>
      <c r="H4459" s="72" t="n">
        <v>79.95</v>
      </c>
      <c r="I4459" s="71" t="n">
        <f aca="false">IF(B4459&gt;=Settings!$B$23,1,0)</f>
        <v>0</v>
      </c>
      <c r="J4459" s="71" t="n">
        <v>1</v>
      </c>
      <c r="K4459" s="71" t="n">
        <f aca="false">F4459*I4459*J4459</f>
        <v>0</v>
      </c>
      <c r="L4459" s="71" t="n">
        <f aca="false">E4459*I4459*J4459</f>
        <v>0</v>
      </c>
      <c r="M4459" s="72" t="n">
        <f aca="false">G4459*I4459*J4459</f>
        <v>0</v>
      </c>
      <c r="N4459" s="72" t="n">
        <f aca="false">D4459*I4459*J4459</f>
        <v>-0</v>
      </c>
      <c r="O4459" s="71" t="n">
        <f aca="false">F4459*J4459</f>
        <v>1</v>
      </c>
      <c r="P4459" s="71" t="n">
        <f aca="false">E4459*J4459</f>
        <v>0</v>
      </c>
    </row>
    <row r="4460" customFormat="false" ht="15" hidden="false" customHeight="false" outlineLevel="0" collapsed="false">
      <c r="A4460" s="71" t="s">
        <v>61</v>
      </c>
      <c r="B4460" s="71" t="s">
        <v>50</v>
      </c>
      <c r="C4460" s="71" t="s">
        <v>1356</v>
      </c>
      <c r="D4460" s="72" t="n">
        <v>0</v>
      </c>
      <c r="E4460" s="71" t="n">
        <v>0</v>
      </c>
      <c r="F4460" s="71" t="n">
        <v>2</v>
      </c>
      <c r="G4460" s="72" t="n">
        <v>471.73</v>
      </c>
      <c r="H4460" s="72" t="n">
        <v>471.73</v>
      </c>
      <c r="I4460" s="71" t="n">
        <f aca="false">IF(B4460&gt;=Settings!$B$23,1,0)</f>
        <v>0</v>
      </c>
      <c r="J4460" s="71" t="n">
        <v>1</v>
      </c>
      <c r="K4460" s="71" t="n">
        <f aca="false">F4460*I4460*J4460</f>
        <v>0</v>
      </c>
      <c r="L4460" s="71" t="n">
        <f aca="false">E4460*I4460*J4460</f>
        <v>0</v>
      </c>
      <c r="M4460" s="72" t="n">
        <f aca="false">G4460*I4460*J4460</f>
        <v>0</v>
      </c>
      <c r="N4460" s="72" t="n">
        <f aca="false">D4460*I4460*J4460</f>
        <v>-0</v>
      </c>
      <c r="O4460" s="71" t="n">
        <f aca="false">F4460*J4460</f>
        <v>2</v>
      </c>
      <c r="P4460" s="71" t="n">
        <f aca="false">E4460*J4460</f>
        <v>0</v>
      </c>
    </row>
    <row r="4461" customFormat="false" ht="15" hidden="false" customHeight="false" outlineLevel="0" collapsed="false">
      <c r="A4461" s="71" t="s">
        <v>61</v>
      </c>
      <c r="B4461" s="71" t="s">
        <v>50</v>
      </c>
      <c r="C4461" s="71" t="s">
        <v>1248</v>
      </c>
      <c r="D4461" s="72" t="n">
        <v>0</v>
      </c>
      <c r="E4461" s="71" t="n">
        <v>0</v>
      </c>
      <c r="F4461" s="71" t="n">
        <v>5</v>
      </c>
      <c r="G4461" s="72" t="n">
        <v>558.87</v>
      </c>
      <c r="H4461" s="72" t="n">
        <v>543.2</v>
      </c>
      <c r="I4461" s="71" t="n">
        <f aca="false">IF(B4461&gt;=Settings!$B$23,1,0)</f>
        <v>0</v>
      </c>
      <c r="J4461" s="71" t="n">
        <v>1</v>
      </c>
      <c r="K4461" s="71" t="n">
        <f aca="false">F4461*I4461*J4461</f>
        <v>0</v>
      </c>
      <c r="L4461" s="71" t="n">
        <f aca="false">E4461*I4461*J4461</f>
        <v>0</v>
      </c>
      <c r="M4461" s="72" t="n">
        <f aca="false">G4461*I4461*J4461</f>
        <v>0</v>
      </c>
      <c r="N4461" s="72" t="n">
        <f aca="false">D4461*I4461*J4461</f>
        <v>-0</v>
      </c>
      <c r="O4461" s="71" t="n">
        <f aca="false">F4461*J4461</f>
        <v>5</v>
      </c>
      <c r="P4461" s="71" t="n">
        <f aca="false">E4461*J4461</f>
        <v>0</v>
      </c>
    </row>
    <row r="4462" customFormat="false" ht="15" hidden="false" customHeight="false" outlineLevel="0" collapsed="false">
      <c r="A4462" s="71" t="s">
        <v>61</v>
      </c>
      <c r="B4462" s="71" t="s">
        <v>50</v>
      </c>
      <c r="C4462" s="71" t="s">
        <v>1787</v>
      </c>
      <c r="D4462" s="72" t="n">
        <v>0</v>
      </c>
      <c r="E4462" s="71" t="n">
        <v>0</v>
      </c>
      <c r="F4462" s="71" t="n">
        <v>3</v>
      </c>
      <c r="G4462" s="72" t="n">
        <v>286.23</v>
      </c>
      <c r="H4462" s="72" t="n">
        <v>286.23</v>
      </c>
      <c r="I4462" s="71" t="n">
        <f aca="false">IF(B4462&gt;=Settings!$B$23,1,0)</f>
        <v>0</v>
      </c>
      <c r="J4462" s="71" t="n">
        <v>1</v>
      </c>
      <c r="K4462" s="71" t="n">
        <f aca="false">F4462*I4462*J4462</f>
        <v>0</v>
      </c>
      <c r="L4462" s="71" t="n">
        <f aca="false">E4462*I4462*J4462</f>
        <v>0</v>
      </c>
      <c r="M4462" s="72" t="n">
        <f aca="false">G4462*I4462*J4462</f>
        <v>0</v>
      </c>
      <c r="N4462" s="72" t="n">
        <f aca="false">D4462*I4462*J4462</f>
        <v>-0</v>
      </c>
      <c r="O4462" s="71" t="n">
        <f aca="false">F4462*J4462</f>
        <v>3</v>
      </c>
      <c r="P4462" s="71" t="n">
        <f aca="false">E4462*J4462</f>
        <v>0</v>
      </c>
    </row>
    <row r="4463" customFormat="false" ht="15" hidden="false" customHeight="false" outlineLevel="0" collapsed="false">
      <c r="A4463" s="71" t="s">
        <v>59</v>
      </c>
      <c r="B4463" s="71" t="s">
        <v>50</v>
      </c>
      <c r="C4463" s="71" t="s">
        <v>1066</v>
      </c>
      <c r="D4463" s="72" t="n">
        <v>0</v>
      </c>
      <c r="E4463" s="71" t="n">
        <v>0</v>
      </c>
      <c r="F4463" s="71" t="n">
        <v>50</v>
      </c>
      <c r="G4463" s="72" t="n">
        <v>547.5</v>
      </c>
      <c r="H4463" s="72" t="n">
        <v>547.5</v>
      </c>
      <c r="I4463" s="71" t="n">
        <f aca="false">IF(B4463&gt;=Settings!$B$23,1,0)</f>
        <v>0</v>
      </c>
      <c r="J4463" s="71" t="n">
        <v>1</v>
      </c>
      <c r="K4463" s="71" t="n">
        <f aca="false">F4463*I4463*J4463</f>
        <v>0</v>
      </c>
      <c r="L4463" s="71" t="n">
        <f aca="false">E4463*I4463*J4463</f>
        <v>0</v>
      </c>
      <c r="M4463" s="72" t="n">
        <f aca="false">G4463*I4463*J4463</f>
        <v>0</v>
      </c>
      <c r="N4463" s="72" t="n">
        <f aca="false">D4463*I4463*J4463</f>
        <v>-0</v>
      </c>
      <c r="O4463" s="71" t="n">
        <f aca="false">F4463*J4463</f>
        <v>50</v>
      </c>
      <c r="P4463" s="71" t="n">
        <f aca="false">E4463*J4463</f>
        <v>0</v>
      </c>
    </row>
    <row r="4464" customFormat="false" ht="15" hidden="false" customHeight="false" outlineLevel="0" collapsed="false">
      <c r="A4464" s="71" t="s">
        <v>63</v>
      </c>
      <c r="B4464" s="71" t="s">
        <v>50</v>
      </c>
      <c r="C4464" s="71" t="s">
        <v>2302</v>
      </c>
      <c r="D4464" s="72" t="n">
        <v>0</v>
      </c>
      <c r="E4464" s="71" t="n">
        <v>0</v>
      </c>
      <c r="F4464" s="71" t="n">
        <v>11</v>
      </c>
      <c r="G4464" s="72" t="n">
        <v>659.45</v>
      </c>
      <c r="H4464" s="72" t="n">
        <v>659.45</v>
      </c>
      <c r="I4464" s="71" t="n">
        <f aca="false">IF(B4464&gt;=Settings!$B$23,1,0)</f>
        <v>0</v>
      </c>
      <c r="J4464" s="71" t="n">
        <v>1</v>
      </c>
      <c r="K4464" s="71" t="n">
        <f aca="false">F4464*I4464*J4464</f>
        <v>0</v>
      </c>
      <c r="L4464" s="71" t="n">
        <f aca="false">E4464*I4464*J4464</f>
        <v>0</v>
      </c>
      <c r="M4464" s="72" t="n">
        <f aca="false">G4464*I4464*J4464</f>
        <v>0</v>
      </c>
      <c r="N4464" s="72" t="n">
        <f aca="false">D4464*I4464*J4464</f>
        <v>-0</v>
      </c>
      <c r="O4464" s="71" t="n">
        <f aca="false">F4464*J4464</f>
        <v>11</v>
      </c>
      <c r="P4464" s="71" t="n">
        <f aca="false">E4464*J4464</f>
        <v>0</v>
      </c>
    </row>
    <row r="4465" customFormat="false" ht="15" hidden="false" customHeight="false" outlineLevel="0" collapsed="false">
      <c r="A4465" s="71" t="s">
        <v>59</v>
      </c>
      <c r="B4465" s="71" t="s">
        <v>50</v>
      </c>
      <c r="C4465" s="71" t="s">
        <v>1064</v>
      </c>
      <c r="D4465" s="72" t="n">
        <v>0</v>
      </c>
      <c r="E4465" s="71" t="n">
        <v>0</v>
      </c>
      <c r="F4465" s="71" t="n">
        <v>11</v>
      </c>
      <c r="G4465" s="72" t="n">
        <v>795.439</v>
      </c>
      <c r="H4465" s="72" t="n">
        <v>795.439</v>
      </c>
      <c r="I4465" s="71" t="n">
        <f aca="false">IF(B4465&gt;=Settings!$B$23,1,0)</f>
        <v>0</v>
      </c>
      <c r="J4465" s="71" t="n">
        <v>1</v>
      </c>
      <c r="K4465" s="71" t="n">
        <f aca="false">F4465*I4465*J4465</f>
        <v>0</v>
      </c>
      <c r="L4465" s="71" t="n">
        <f aca="false">E4465*I4465*J4465</f>
        <v>0</v>
      </c>
      <c r="M4465" s="72" t="n">
        <f aca="false">G4465*I4465*J4465</f>
        <v>0</v>
      </c>
      <c r="N4465" s="72" t="n">
        <f aca="false">D4465*I4465*J4465</f>
        <v>-0</v>
      </c>
      <c r="O4465" s="71" t="n">
        <f aca="false">F4465*J4465</f>
        <v>11</v>
      </c>
      <c r="P4465" s="71" t="n">
        <f aca="false">E4465*J4465</f>
        <v>0</v>
      </c>
    </row>
    <row r="4466" customFormat="false" ht="15" hidden="false" customHeight="false" outlineLevel="0" collapsed="false">
      <c r="A4466" s="71" t="s">
        <v>59</v>
      </c>
      <c r="B4466" s="71" t="s">
        <v>50</v>
      </c>
      <c r="C4466" s="71" t="s">
        <v>614</v>
      </c>
      <c r="D4466" s="72" t="n">
        <v>0</v>
      </c>
      <c r="E4466" s="71" t="n">
        <v>0</v>
      </c>
      <c r="F4466" s="71" t="n">
        <v>7</v>
      </c>
      <c r="G4466" s="72" t="n">
        <v>717.65</v>
      </c>
      <c r="H4466" s="72" t="n">
        <v>717.65</v>
      </c>
      <c r="I4466" s="71" t="n">
        <f aca="false">IF(B4466&gt;=Settings!$B$23,1,0)</f>
        <v>0</v>
      </c>
      <c r="J4466" s="71" t="n">
        <v>1</v>
      </c>
      <c r="K4466" s="71" t="n">
        <f aca="false">F4466*I4466*J4466</f>
        <v>0</v>
      </c>
      <c r="L4466" s="71" t="n">
        <f aca="false">E4466*I4466*J4466</f>
        <v>0</v>
      </c>
      <c r="M4466" s="72" t="n">
        <f aca="false">G4466*I4466*J4466</f>
        <v>0</v>
      </c>
      <c r="N4466" s="72" t="n">
        <f aca="false">D4466*I4466*J4466</f>
        <v>-0</v>
      </c>
      <c r="O4466" s="71" t="n">
        <f aca="false">F4466*J4466</f>
        <v>7</v>
      </c>
      <c r="P4466" s="71" t="n">
        <f aca="false">E4466*J4466</f>
        <v>0</v>
      </c>
    </row>
    <row r="4467" customFormat="false" ht="15" hidden="false" customHeight="false" outlineLevel="0" collapsed="false">
      <c r="A4467" s="71" t="s">
        <v>60</v>
      </c>
      <c r="B4467" s="71" t="s">
        <v>50</v>
      </c>
      <c r="C4467" s="71" t="s">
        <v>927</v>
      </c>
      <c r="D4467" s="72" t="n">
        <v>387.93</v>
      </c>
      <c r="E4467" s="71" t="n">
        <v>3</v>
      </c>
      <c r="F4467" s="71" t="n">
        <v>37</v>
      </c>
      <c r="G4467" s="72" t="n">
        <v>5546.15</v>
      </c>
      <c r="H4467" s="72" t="n">
        <v>4485.81</v>
      </c>
      <c r="I4467" s="71" t="n">
        <f aca="false">IF(B4467&gt;=Settings!$B$23,1,0)</f>
        <v>0</v>
      </c>
      <c r="J4467" s="71" t="n">
        <v>1</v>
      </c>
      <c r="K4467" s="71" t="n">
        <f aca="false">F4467*I4467*J4467</f>
        <v>0</v>
      </c>
      <c r="L4467" s="71" t="n">
        <f aca="false">E4467*I4467*J4467</f>
        <v>0</v>
      </c>
      <c r="M4467" s="72" t="n">
        <f aca="false">G4467*I4467*J4467</f>
        <v>0</v>
      </c>
      <c r="N4467" s="72" t="n">
        <f aca="false">D4467*I4467*J4467</f>
        <v>0</v>
      </c>
      <c r="O4467" s="71" t="n">
        <f aca="false">F4467*J4467</f>
        <v>37</v>
      </c>
      <c r="P4467" s="71" t="n">
        <f aca="false">E4467*J4467</f>
        <v>3</v>
      </c>
    </row>
    <row r="4468" customFormat="false" ht="15" hidden="false" customHeight="false" outlineLevel="0" collapsed="false">
      <c r="A4468" s="71" t="s">
        <v>63</v>
      </c>
      <c r="B4468" s="71" t="s">
        <v>50</v>
      </c>
      <c r="C4468" s="71" t="s">
        <v>2303</v>
      </c>
      <c r="D4468" s="72" t="n">
        <v>0</v>
      </c>
      <c r="E4468" s="71" t="n">
        <v>0</v>
      </c>
      <c r="F4468" s="71" t="n">
        <v>1</v>
      </c>
      <c r="G4468" s="72" t="n">
        <v>79.95</v>
      </c>
      <c r="H4468" s="72" t="n">
        <v>79.95</v>
      </c>
      <c r="I4468" s="71" t="n">
        <f aca="false">IF(B4468&gt;=Settings!$B$23,1,0)</f>
        <v>0</v>
      </c>
      <c r="J4468" s="71" t="n">
        <v>1</v>
      </c>
      <c r="K4468" s="71" t="n">
        <f aca="false">F4468*I4468*J4468</f>
        <v>0</v>
      </c>
      <c r="L4468" s="71" t="n">
        <f aca="false">E4468*I4468*J4468</f>
        <v>0</v>
      </c>
      <c r="M4468" s="72" t="n">
        <f aca="false">G4468*I4468*J4468</f>
        <v>0</v>
      </c>
      <c r="N4468" s="72" t="n">
        <f aca="false">D4468*I4468*J4468</f>
        <v>-0</v>
      </c>
      <c r="O4468" s="71" t="n">
        <f aca="false">F4468*J4468</f>
        <v>1</v>
      </c>
      <c r="P4468" s="71" t="n">
        <f aca="false">E4468*J4468</f>
        <v>0</v>
      </c>
    </row>
    <row r="4469" customFormat="false" ht="15" hidden="false" customHeight="false" outlineLevel="0" collapsed="false">
      <c r="A4469" s="71" t="s">
        <v>63</v>
      </c>
      <c r="B4469" s="71" t="s">
        <v>50</v>
      </c>
      <c r="C4469" s="71" t="s">
        <v>181</v>
      </c>
      <c r="D4469" s="72" t="n">
        <v>0</v>
      </c>
      <c r="E4469" s="71" t="n">
        <v>0</v>
      </c>
      <c r="F4469" s="71" t="n">
        <v>2</v>
      </c>
      <c r="G4469" s="72" t="n">
        <v>259.9</v>
      </c>
      <c r="H4469" s="72" t="n">
        <v>259.9</v>
      </c>
      <c r="I4469" s="71" t="n">
        <f aca="false">IF(B4469&gt;=Settings!$B$23,1,0)</f>
        <v>0</v>
      </c>
      <c r="J4469" s="71" t="n">
        <v>1</v>
      </c>
      <c r="K4469" s="71" t="n">
        <f aca="false">F4469*I4469*J4469</f>
        <v>0</v>
      </c>
      <c r="L4469" s="71" t="n">
        <f aca="false">E4469*I4469*J4469</f>
        <v>0</v>
      </c>
      <c r="M4469" s="72" t="n">
        <f aca="false">G4469*I4469*J4469</f>
        <v>0</v>
      </c>
      <c r="N4469" s="72" t="n">
        <f aca="false">D4469*I4469*J4469</f>
        <v>-0</v>
      </c>
      <c r="O4469" s="71" t="n">
        <f aca="false">F4469*J4469</f>
        <v>2</v>
      </c>
      <c r="P4469" s="71" t="n">
        <f aca="false">E4469*J4469</f>
        <v>0</v>
      </c>
    </row>
    <row r="4470" customFormat="false" ht="15" hidden="false" customHeight="false" outlineLevel="0" collapsed="false">
      <c r="A4470" s="71" t="s">
        <v>59</v>
      </c>
      <c r="B4470" s="71" t="s">
        <v>50</v>
      </c>
      <c r="C4470" s="71" t="s">
        <v>154</v>
      </c>
      <c r="D4470" s="72" t="n">
        <v>0</v>
      </c>
      <c r="E4470" s="71" t="n">
        <v>0</v>
      </c>
      <c r="F4470" s="71" t="n">
        <v>1</v>
      </c>
      <c r="G4470" s="72" t="n">
        <v>277.95</v>
      </c>
      <c r="H4470" s="72" t="n">
        <v>277.95</v>
      </c>
      <c r="I4470" s="71" t="n">
        <f aca="false">IF(B4470&gt;=Settings!$B$23,1,0)</f>
        <v>0</v>
      </c>
      <c r="J4470" s="71" t="n">
        <v>1</v>
      </c>
      <c r="K4470" s="71" t="n">
        <f aca="false">F4470*I4470*J4470</f>
        <v>0</v>
      </c>
      <c r="L4470" s="71" t="n">
        <f aca="false">E4470*I4470*J4470</f>
        <v>0</v>
      </c>
      <c r="M4470" s="72" t="n">
        <f aca="false">G4470*I4470*J4470</f>
        <v>0</v>
      </c>
      <c r="N4470" s="72" t="n">
        <f aca="false">D4470*I4470*J4470</f>
        <v>-0</v>
      </c>
      <c r="O4470" s="71" t="n">
        <f aca="false">F4470*J4470</f>
        <v>1</v>
      </c>
      <c r="P4470" s="71" t="n">
        <f aca="false">E4470*J4470</f>
        <v>0</v>
      </c>
    </row>
    <row r="4471" customFormat="false" ht="15" hidden="false" customHeight="false" outlineLevel="0" collapsed="false">
      <c r="A4471" s="71" t="s">
        <v>60</v>
      </c>
      <c r="B4471" s="71" t="s">
        <v>50</v>
      </c>
      <c r="C4471" s="71" t="s">
        <v>1279</v>
      </c>
      <c r="D4471" s="72" t="n">
        <v>0</v>
      </c>
      <c r="E4471" s="71" t="n">
        <v>0</v>
      </c>
      <c r="F4471" s="71" t="n">
        <v>3</v>
      </c>
      <c r="G4471" s="72" t="n">
        <v>344.85</v>
      </c>
      <c r="H4471" s="72" t="n">
        <v>310.37</v>
      </c>
      <c r="I4471" s="71" t="n">
        <f aca="false">IF(B4471&gt;=Settings!$B$23,1,0)</f>
        <v>0</v>
      </c>
      <c r="J4471" s="71" t="n">
        <v>1</v>
      </c>
      <c r="K4471" s="71" t="n">
        <f aca="false">F4471*I4471*J4471</f>
        <v>0</v>
      </c>
      <c r="L4471" s="71" t="n">
        <f aca="false">E4471*I4471*J4471</f>
        <v>0</v>
      </c>
      <c r="M4471" s="72" t="n">
        <f aca="false">G4471*I4471*J4471</f>
        <v>0</v>
      </c>
      <c r="N4471" s="72" t="n">
        <f aca="false">D4471*I4471*J4471</f>
        <v>-0</v>
      </c>
      <c r="O4471" s="71" t="n">
        <f aca="false">F4471*J4471</f>
        <v>3</v>
      </c>
      <c r="P4471" s="71" t="n">
        <f aca="false">E4471*J4471</f>
        <v>0</v>
      </c>
    </row>
    <row r="4472" customFormat="false" ht="15" hidden="false" customHeight="false" outlineLevel="0" collapsed="false">
      <c r="A4472" s="71" t="s">
        <v>61</v>
      </c>
      <c r="B4472" s="71" t="s">
        <v>50</v>
      </c>
      <c r="C4472" s="71" t="s">
        <v>1034</v>
      </c>
      <c r="D4472" s="72" t="n">
        <v>0</v>
      </c>
      <c r="E4472" s="71" t="n">
        <v>0</v>
      </c>
      <c r="F4472" s="71" t="n">
        <v>3</v>
      </c>
      <c r="G4472" s="72" t="n">
        <v>24.42</v>
      </c>
      <c r="H4472" s="72" t="n">
        <v>24.42</v>
      </c>
      <c r="I4472" s="71" t="n">
        <f aca="false">IF(B4472&gt;=Settings!$B$23,1,0)</f>
        <v>0</v>
      </c>
      <c r="J4472" s="71" t="n">
        <v>1</v>
      </c>
      <c r="K4472" s="71" t="n">
        <f aca="false">F4472*I4472*J4472</f>
        <v>0</v>
      </c>
      <c r="L4472" s="71" t="n">
        <f aca="false">E4472*I4472*J4472</f>
        <v>0</v>
      </c>
      <c r="M4472" s="72" t="n">
        <f aca="false">G4472*I4472*J4472</f>
        <v>0</v>
      </c>
      <c r="N4472" s="72" t="n">
        <f aca="false">D4472*I4472*J4472</f>
        <v>-0</v>
      </c>
      <c r="O4472" s="71" t="n">
        <f aca="false">F4472*J4472</f>
        <v>3</v>
      </c>
      <c r="P4472" s="71" t="n">
        <f aca="false">E4472*J4472</f>
        <v>0</v>
      </c>
    </row>
    <row r="4473" customFormat="false" ht="15" hidden="false" customHeight="false" outlineLevel="0" collapsed="false">
      <c r="A4473" s="71" t="s">
        <v>61</v>
      </c>
      <c r="B4473" s="71" t="s">
        <v>50</v>
      </c>
      <c r="C4473" s="71" t="s">
        <v>138</v>
      </c>
      <c r="D4473" s="72" t="n">
        <v>0</v>
      </c>
      <c r="E4473" s="71" t="n">
        <v>0</v>
      </c>
      <c r="F4473" s="71" t="n">
        <v>12</v>
      </c>
      <c r="G4473" s="72" t="n">
        <v>1054.03</v>
      </c>
      <c r="H4473" s="72" t="n">
        <v>1054.03</v>
      </c>
      <c r="I4473" s="71" t="n">
        <f aca="false">IF(B4473&gt;=Settings!$B$23,1,0)</f>
        <v>0</v>
      </c>
      <c r="J4473" s="71" t="n">
        <v>1</v>
      </c>
      <c r="K4473" s="71" t="n">
        <f aca="false">F4473*I4473*J4473</f>
        <v>0</v>
      </c>
      <c r="L4473" s="71" t="n">
        <f aca="false">E4473*I4473*J4473</f>
        <v>0</v>
      </c>
      <c r="M4473" s="72" t="n">
        <f aca="false">G4473*I4473*J4473</f>
        <v>0</v>
      </c>
      <c r="N4473" s="72" t="n">
        <f aca="false">D4473*I4473*J4473</f>
        <v>-0</v>
      </c>
      <c r="O4473" s="71" t="n">
        <f aca="false">F4473*J4473</f>
        <v>12</v>
      </c>
      <c r="P4473" s="71" t="n">
        <f aca="false">E4473*J4473</f>
        <v>0</v>
      </c>
    </row>
    <row r="4474" customFormat="false" ht="15" hidden="false" customHeight="false" outlineLevel="0" collapsed="false">
      <c r="A4474" s="71" t="s">
        <v>60</v>
      </c>
      <c r="B4474" s="71" t="s">
        <v>50</v>
      </c>
      <c r="C4474" s="71" t="s">
        <v>136</v>
      </c>
      <c r="D4474" s="72" t="n">
        <v>712.22</v>
      </c>
      <c r="E4474" s="71" t="n">
        <v>6</v>
      </c>
      <c r="F4474" s="71" t="n">
        <v>263</v>
      </c>
      <c r="G4474" s="72" t="n">
        <v>34841.85</v>
      </c>
      <c r="H4474" s="72" t="n">
        <v>30056.19</v>
      </c>
      <c r="I4474" s="71" t="n">
        <f aca="false">IF(B4474&gt;=Settings!$B$23,1,0)</f>
        <v>0</v>
      </c>
      <c r="J4474" s="71" t="n">
        <v>1</v>
      </c>
      <c r="K4474" s="71" t="n">
        <f aca="false">F4474*I4474*J4474</f>
        <v>0</v>
      </c>
      <c r="L4474" s="71" t="n">
        <f aca="false">E4474*I4474*J4474</f>
        <v>0</v>
      </c>
      <c r="M4474" s="72" t="n">
        <f aca="false">G4474*I4474*J4474</f>
        <v>0</v>
      </c>
      <c r="N4474" s="72" t="n">
        <f aca="false">D4474*I4474*J4474</f>
        <v>0</v>
      </c>
      <c r="O4474" s="71" t="n">
        <f aca="false">F4474*J4474</f>
        <v>263</v>
      </c>
      <c r="P4474" s="71" t="n">
        <f aca="false">E4474*J4474</f>
        <v>6</v>
      </c>
    </row>
    <row r="4475" customFormat="false" ht="15" hidden="false" customHeight="false" outlineLevel="0" collapsed="false">
      <c r="A4475" s="71" t="s">
        <v>59</v>
      </c>
      <c r="B4475" s="71" t="s">
        <v>50</v>
      </c>
      <c r="C4475" s="71" t="s">
        <v>1797</v>
      </c>
      <c r="D4475" s="72" t="n">
        <v>0</v>
      </c>
      <c r="E4475" s="71" t="n">
        <v>0</v>
      </c>
      <c r="F4475" s="71" t="n">
        <v>1</v>
      </c>
      <c r="G4475" s="72" t="n">
        <v>76.855</v>
      </c>
      <c r="H4475" s="72" t="n">
        <v>76.855</v>
      </c>
      <c r="I4475" s="71" t="n">
        <f aca="false">IF(B4475&gt;=Settings!$B$23,1,0)</f>
        <v>0</v>
      </c>
      <c r="J4475" s="71" t="n">
        <v>1</v>
      </c>
      <c r="K4475" s="71" t="n">
        <f aca="false">F4475*I4475*J4475</f>
        <v>0</v>
      </c>
      <c r="L4475" s="71" t="n">
        <f aca="false">E4475*I4475*J4475</f>
        <v>0</v>
      </c>
      <c r="M4475" s="72" t="n">
        <f aca="false">G4475*I4475*J4475</f>
        <v>0</v>
      </c>
      <c r="N4475" s="72" t="n">
        <f aca="false">D4475*I4475*J4475</f>
        <v>-0</v>
      </c>
      <c r="O4475" s="71" t="n">
        <f aca="false">F4475*J4475</f>
        <v>1</v>
      </c>
      <c r="P4475" s="71" t="n">
        <f aca="false">E4475*J4475</f>
        <v>0</v>
      </c>
    </row>
    <row r="4476" customFormat="false" ht="15" hidden="false" customHeight="false" outlineLevel="0" collapsed="false">
      <c r="A4476" s="71" t="s">
        <v>61</v>
      </c>
      <c r="B4476" s="71" t="s">
        <v>50</v>
      </c>
      <c r="C4476" s="71" t="s">
        <v>1349</v>
      </c>
      <c r="D4476" s="72" t="n">
        <v>0</v>
      </c>
      <c r="E4476" s="71" t="n">
        <v>0</v>
      </c>
      <c r="F4476" s="71" t="n">
        <v>1</v>
      </c>
      <c r="G4476" s="72" t="n">
        <v>90.86</v>
      </c>
      <c r="H4476" s="72" t="n">
        <v>90.86</v>
      </c>
      <c r="I4476" s="71" t="n">
        <f aca="false">IF(B4476&gt;=Settings!$B$23,1,0)</f>
        <v>0</v>
      </c>
      <c r="J4476" s="71" t="n">
        <v>1</v>
      </c>
      <c r="K4476" s="71" t="n">
        <f aca="false">F4476*I4476*J4476</f>
        <v>0</v>
      </c>
      <c r="L4476" s="71" t="n">
        <f aca="false">E4476*I4476*J4476</f>
        <v>0</v>
      </c>
      <c r="M4476" s="72" t="n">
        <f aca="false">G4476*I4476*J4476</f>
        <v>0</v>
      </c>
      <c r="N4476" s="72" t="n">
        <f aca="false">D4476*I4476*J4476</f>
        <v>-0</v>
      </c>
      <c r="O4476" s="71" t="n">
        <f aca="false">F4476*J4476</f>
        <v>1</v>
      </c>
      <c r="P4476" s="71" t="n">
        <f aca="false">E4476*J4476</f>
        <v>0</v>
      </c>
    </row>
    <row r="4477" customFormat="false" ht="15" hidden="false" customHeight="false" outlineLevel="0" collapsed="false">
      <c r="A4477" s="71" t="s">
        <v>59</v>
      </c>
      <c r="B4477" s="71" t="s">
        <v>50</v>
      </c>
      <c r="C4477" s="71" t="s">
        <v>1172</v>
      </c>
      <c r="D4477" s="72" t="n">
        <v>0</v>
      </c>
      <c r="E4477" s="71" t="n">
        <v>0</v>
      </c>
      <c r="F4477" s="71" t="n">
        <v>1</v>
      </c>
      <c r="G4477" s="72" t="n">
        <v>109.95</v>
      </c>
      <c r="H4477" s="72" t="n">
        <v>109.95</v>
      </c>
      <c r="I4477" s="71" t="n">
        <f aca="false">IF(B4477&gt;=Settings!$B$23,1,0)</f>
        <v>0</v>
      </c>
      <c r="J4477" s="71" t="n">
        <v>1</v>
      </c>
      <c r="K4477" s="71" t="n">
        <f aca="false">F4477*I4477*J4477</f>
        <v>0</v>
      </c>
      <c r="L4477" s="71" t="n">
        <f aca="false">E4477*I4477*J4477</f>
        <v>0</v>
      </c>
      <c r="M4477" s="72" t="n">
        <f aca="false">G4477*I4477*J4477</f>
        <v>0</v>
      </c>
      <c r="N4477" s="72" t="n">
        <f aca="false">D4477*I4477*J4477</f>
        <v>-0</v>
      </c>
      <c r="O4477" s="71" t="n">
        <f aca="false">F4477*J4477</f>
        <v>1</v>
      </c>
      <c r="P4477" s="71" t="n">
        <f aca="false">E4477*J4477</f>
        <v>0</v>
      </c>
    </row>
    <row r="4478" customFormat="false" ht="15" hidden="false" customHeight="false" outlineLevel="0" collapsed="false">
      <c r="A4478" s="71" t="s">
        <v>63</v>
      </c>
      <c r="B4478" s="71" t="s">
        <v>50</v>
      </c>
      <c r="C4478" s="71" t="s">
        <v>180</v>
      </c>
      <c r="D4478" s="72" t="n">
        <v>0</v>
      </c>
      <c r="E4478" s="71" t="n">
        <v>0</v>
      </c>
      <c r="F4478" s="71" t="n">
        <v>6</v>
      </c>
      <c r="G4478" s="72" t="n">
        <v>719.7</v>
      </c>
      <c r="H4478" s="72" t="n">
        <v>707.71</v>
      </c>
      <c r="I4478" s="71" t="n">
        <f aca="false">IF(B4478&gt;=Settings!$B$23,1,0)</f>
        <v>0</v>
      </c>
      <c r="J4478" s="71" t="n">
        <v>1</v>
      </c>
      <c r="K4478" s="71" t="n">
        <f aca="false">F4478*I4478*J4478</f>
        <v>0</v>
      </c>
      <c r="L4478" s="71" t="n">
        <f aca="false">E4478*I4478*J4478</f>
        <v>0</v>
      </c>
      <c r="M4478" s="72" t="n">
        <f aca="false">G4478*I4478*J4478</f>
        <v>0</v>
      </c>
      <c r="N4478" s="72" t="n">
        <f aca="false">D4478*I4478*J4478</f>
        <v>-0</v>
      </c>
      <c r="O4478" s="71" t="n">
        <f aca="false">F4478*J4478</f>
        <v>6</v>
      </c>
      <c r="P4478" s="71" t="n">
        <f aca="false">E4478*J4478</f>
        <v>0</v>
      </c>
    </row>
    <row r="4479" customFormat="false" ht="15" hidden="false" customHeight="false" outlineLevel="0" collapsed="false">
      <c r="A4479" s="71" t="s">
        <v>62</v>
      </c>
      <c r="B4479" s="71" t="s">
        <v>50</v>
      </c>
      <c r="C4479" s="71" t="s">
        <v>1154</v>
      </c>
      <c r="D4479" s="72" t="n">
        <v>2704.32</v>
      </c>
      <c r="E4479" s="71" t="n">
        <v>0</v>
      </c>
      <c r="F4479" s="71" t="n">
        <v>2</v>
      </c>
      <c r="G4479" s="72" t="n">
        <v>187.95</v>
      </c>
      <c r="H4479" s="72" t="n">
        <v>-2517.16</v>
      </c>
      <c r="I4479" s="71" t="n">
        <f aca="false">IF(B4479&gt;=Settings!$B$23,1,0)</f>
        <v>0</v>
      </c>
      <c r="J4479" s="71" t="n">
        <v>0</v>
      </c>
      <c r="K4479" s="71" t="n">
        <f aca="false">F4479*I4479*J4479</f>
        <v>0</v>
      </c>
      <c r="L4479" s="71" t="n">
        <f aca="false">E4479*I4479*J4479</f>
        <v>0</v>
      </c>
      <c r="M4479" s="72" t="n">
        <f aca="false">G4479*I4479*J4479</f>
        <v>0</v>
      </c>
      <c r="N4479" s="72" t="n">
        <f aca="false">D4479*I4479*J4479</f>
        <v>0</v>
      </c>
      <c r="O4479" s="71" t="n">
        <f aca="false">F4479*J4479</f>
        <v>0</v>
      </c>
      <c r="P4479" s="71" t="n">
        <f aca="false">E4479*J4479</f>
        <v>0</v>
      </c>
    </row>
    <row r="4480" customFormat="false" ht="15" hidden="false" customHeight="false" outlineLevel="0" collapsed="false">
      <c r="A4480" s="71" t="s">
        <v>61</v>
      </c>
      <c r="B4480" s="71" t="s">
        <v>50</v>
      </c>
      <c r="C4480" s="71" t="s">
        <v>1299</v>
      </c>
      <c r="D4480" s="72" t="n">
        <v>13.82</v>
      </c>
      <c r="E4480" s="71" t="n">
        <v>4</v>
      </c>
      <c r="F4480" s="71" t="n">
        <v>170</v>
      </c>
      <c r="G4480" s="72" t="n">
        <v>610.23</v>
      </c>
      <c r="H4480" s="72" t="n">
        <v>577.58</v>
      </c>
      <c r="I4480" s="71" t="n">
        <f aca="false">IF(B4480&gt;=Settings!$B$23,1,0)</f>
        <v>0</v>
      </c>
      <c r="J4480" s="71" t="n">
        <v>1</v>
      </c>
      <c r="K4480" s="71" t="n">
        <f aca="false">F4480*I4480*J4480</f>
        <v>0</v>
      </c>
      <c r="L4480" s="71" t="n">
        <f aca="false">E4480*I4480*J4480</f>
        <v>0</v>
      </c>
      <c r="M4480" s="72" t="n">
        <f aca="false">G4480*I4480*J4480</f>
        <v>0</v>
      </c>
      <c r="N4480" s="72" t="n">
        <f aca="false">D4480*I4480*J4480</f>
        <v>0</v>
      </c>
      <c r="O4480" s="71" t="n">
        <f aca="false">F4480*J4480</f>
        <v>170</v>
      </c>
      <c r="P4480" s="71" t="n">
        <f aca="false">E4480*J4480</f>
        <v>4</v>
      </c>
    </row>
    <row r="4481" customFormat="false" ht="15" hidden="false" customHeight="false" outlineLevel="0" collapsed="false">
      <c r="A4481" s="71" t="s">
        <v>59</v>
      </c>
      <c r="B4481" s="71" t="s">
        <v>50</v>
      </c>
      <c r="C4481" s="71" t="s">
        <v>1268</v>
      </c>
      <c r="D4481" s="72" t="n">
        <v>0</v>
      </c>
      <c r="E4481" s="71" t="n">
        <v>0</v>
      </c>
      <c r="F4481" s="71" t="n">
        <v>5</v>
      </c>
      <c r="G4481" s="72" t="n">
        <v>549.75</v>
      </c>
      <c r="H4481" s="72" t="n">
        <v>549.75</v>
      </c>
      <c r="I4481" s="71" t="n">
        <f aca="false">IF(B4481&gt;=Settings!$B$23,1,0)</f>
        <v>0</v>
      </c>
      <c r="J4481" s="71" t="n">
        <v>1</v>
      </c>
      <c r="K4481" s="71" t="n">
        <f aca="false">F4481*I4481*J4481</f>
        <v>0</v>
      </c>
      <c r="L4481" s="71" t="n">
        <f aca="false">E4481*I4481*J4481</f>
        <v>0</v>
      </c>
      <c r="M4481" s="72" t="n">
        <f aca="false">G4481*I4481*J4481</f>
        <v>0</v>
      </c>
      <c r="N4481" s="72" t="n">
        <f aca="false">D4481*I4481*J4481</f>
        <v>-0</v>
      </c>
      <c r="O4481" s="71" t="n">
        <f aca="false">F4481*J4481</f>
        <v>5</v>
      </c>
      <c r="P4481" s="71" t="n">
        <f aca="false">E4481*J4481</f>
        <v>0</v>
      </c>
    </row>
    <row r="4482" customFormat="false" ht="15" hidden="false" customHeight="false" outlineLevel="0" collapsed="false">
      <c r="A4482" s="71" t="s">
        <v>61</v>
      </c>
      <c r="B4482" s="71" t="s">
        <v>50</v>
      </c>
      <c r="C4482" s="71" t="s">
        <v>1401</v>
      </c>
      <c r="D4482" s="72" t="n">
        <v>0</v>
      </c>
      <c r="E4482" s="71" t="n">
        <v>0</v>
      </c>
      <c r="F4482" s="71" t="n">
        <v>1</v>
      </c>
      <c r="G4482" s="72" t="n">
        <v>152.68</v>
      </c>
      <c r="H4482" s="72" t="n">
        <v>152.68</v>
      </c>
      <c r="I4482" s="71" t="n">
        <f aca="false">IF(B4482&gt;=Settings!$B$23,1,0)</f>
        <v>0</v>
      </c>
      <c r="J4482" s="71" t="n">
        <v>1</v>
      </c>
      <c r="K4482" s="71" t="n">
        <f aca="false">F4482*I4482*J4482</f>
        <v>0</v>
      </c>
      <c r="L4482" s="71" t="n">
        <f aca="false">E4482*I4482*J4482</f>
        <v>0</v>
      </c>
      <c r="M4482" s="72" t="n">
        <f aca="false">G4482*I4482*J4482</f>
        <v>0</v>
      </c>
      <c r="N4482" s="72" t="n">
        <f aca="false">D4482*I4482*J4482</f>
        <v>-0</v>
      </c>
      <c r="O4482" s="71" t="n">
        <f aca="false">F4482*J4482</f>
        <v>1</v>
      </c>
      <c r="P4482" s="71" t="n">
        <f aca="false">E4482*J4482</f>
        <v>0</v>
      </c>
    </row>
    <row r="4483" customFormat="false" ht="15" hidden="false" customHeight="false" outlineLevel="0" collapsed="false">
      <c r="A4483" s="71" t="s">
        <v>61</v>
      </c>
      <c r="B4483" s="71" t="s">
        <v>50</v>
      </c>
      <c r="C4483" s="71" t="s">
        <v>1020</v>
      </c>
      <c r="D4483" s="72" t="n">
        <v>0</v>
      </c>
      <c r="E4483" s="71" t="n">
        <v>0</v>
      </c>
      <c r="F4483" s="71" t="n">
        <v>2</v>
      </c>
      <c r="G4483" s="72" t="n">
        <v>340.82</v>
      </c>
      <c r="H4483" s="72" t="n">
        <v>340.82</v>
      </c>
      <c r="I4483" s="71" t="n">
        <f aca="false">IF(B4483&gt;=Settings!$B$23,1,0)</f>
        <v>0</v>
      </c>
      <c r="J4483" s="71" t="n">
        <v>1</v>
      </c>
      <c r="K4483" s="71" t="n">
        <f aca="false">F4483*I4483*J4483</f>
        <v>0</v>
      </c>
      <c r="L4483" s="71" t="n">
        <f aca="false">E4483*I4483*J4483</f>
        <v>0</v>
      </c>
      <c r="M4483" s="72" t="n">
        <f aca="false">G4483*I4483*J4483</f>
        <v>0</v>
      </c>
      <c r="N4483" s="72" t="n">
        <f aca="false">D4483*I4483*J4483</f>
        <v>-0</v>
      </c>
      <c r="O4483" s="71" t="n">
        <f aca="false">F4483*J4483</f>
        <v>2</v>
      </c>
      <c r="P4483" s="71" t="n">
        <f aca="false">E4483*J4483</f>
        <v>0</v>
      </c>
    </row>
    <row r="4484" customFormat="false" ht="15" hidden="false" customHeight="false" outlineLevel="0" collapsed="false">
      <c r="A4484" s="71" t="s">
        <v>60</v>
      </c>
      <c r="B4484" s="71" t="s">
        <v>50</v>
      </c>
      <c r="C4484" s="71" t="s">
        <v>142</v>
      </c>
      <c r="D4484" s="72" t="n">
        <v>648.17</v>
      </c>
      <c r="E4484" s="71" t="n">
        <v>13</v>
      </c>
      <c r="F4484" s="71" t="n">
        <v>474</v>
      </c>
      <c r="G4484" s="72" t="n">
        <v>24767.7</v>
      </c>
      <c r="H4484" s="72" t="n">
        <v>21463.02</v>
      </c>
      <c r="I4484" s="71" t="n">
        <f aca="false">IF(B4484&gt;=Settings!$B$23,1,0)</f>
        <v>0</v>
      </c>
      <c r="J4484" s="71" t="n">
        <v>1</v>
      </c>
      <c r="K4484" s="71" t="n">
        <f aca="false">F4484*I4484*J4484</f>
        <v>0</v>
      </c>
      <c r="L4484" s="71" t="n">
        <f aca="false">E4484*I4484*J4484</f>
        <v>0</v>
      </c>
      <c r="M4484" s="72" t="n">
        <f aca="false">G4484*I4484*J4484</f>
        <v>0</v>
      </c>
      <c r="N4484" s="72" t="n">
        <f aca="false">D4484*I4484*J4484</f>
        <v>0</v>
      </c>
      <c r="O4484" s="71" t="n">
        <f aca="false">F4484*J4484</f>
        <v>474</v>
      </c>
      <c r="P4484" s="71" t="n">
        <f aca="false">E4484*J4484</f>
        <v>13</v>
      </c>
    </row>
    <row r="4485" customFormat="false" ht="15" hidden="false" customHeight="false" outlineLevel="0" collapsed="false">
      <c r="A4485" s="71" t="s">
        <v>59</v>
      </c>
      <c r="B4485" s="71" t="s">
        <v>50</v>
      </c>
      <c r="C4485" s="71" t="s">
        <v>640</v>
      </c>
      <c r="D4485" s="72" t="n">
        <v>0</v>
      </c>
      <c r="E4485" s="71" t="n">
        <v>0</v>
      </c>
      <c r="F4485" s="71" t="n">
        <v>3</v>
      </c>
      <c r="G4485" s="72" t="n">
        <v>179.85</v>
      </c>
      <c r="H4485" s="72" t="n">
        <v>179.85</v>
      </c>
      <c r="I4485" s="71" t="n">
        <f aca="false">IF(B4485&gt;=Settings!$B$23,1,0)</f>
        <v>0</v>
      </c>
      <c r="J4485" s="71" t="n">
        <v>1</v>
      </c>
      <c r="K4485" s="71" t="n">
        <f aca="false">F4485*I4485*J4485</f>
        <v>0</v>
      </c>
      <c r="L4485" s="71" t="n">
        <f aca="false">E4485*I4485*J4485</f>
        <v>0</v>
      </c>
      <c r="M4485" s="72" t="n">
        <f aca="false">G4485*I4485*J4485</f>
        <v>0</v>
      </c>
      <c r="N4485" s="72" t="n">
        <f aca="false">D4485*I4485*J4485</f>
        <v>-0</v>
      </c>
      <c r="O4485" s="71" t="n">
        <f aca="false">F4485*J4485</f>
        <v>3</v>
      </c>
      <c r="P4485" s="71" t="n">
        <f aca="false">E4485*J4485</f>
        <v>0</v>
      </c>
    </row>
    <row r="4486" customFormat="false" ht="15" hidden="false" customHeight="false" outlineLevel="0" collapsed="false">
      <c r="A4486" s="71" t="s">
        <v>60</v>
      </c>
      <c r="B4486" s="71" t="s">
        <v>50</v>
      </c>
      <c r="C4486" s="71" t="s">
        <v>583</v>
      </c>
      <c r="D4486" s="72" t="n">
        <v>77.55</v>
      </c>
      <c r="E4486" s="71" t="n">
        <v>21</v>
      </c>
      <c r="F4486" s="71" t="n">
        <v>141</v>
      </c>
      <c r="G4486" s="72" t="n">
        <v>556.95</v>
      </c>
      <c r="H4486" s="72" t="n">
        <v>423.24</v>
      </c>
      <c r="I4486" s="71" t="n">
        <f aca="false">IF(B4486&gt;=Settings!$B$23,1,0)</f>
        <v>0</v>
      </c>
      <c r="J4486" s="71" t="n">
        <v>1</v>
      </c>
      <c r="K4486" s="71" t="n">
        <f aca="false">F4486*I4486*J4486</f>
        <v>0</v>
      </c>
      <c r="L4486" s="71" t="n">
        <f aca="false">E4486*I4486*J4486</f>
        <v>0</v>
      </c>
      <c r="M4486" s="72" t="n">
        <f aca="false">G4486*I4486*J4486</f>
        <v>0</v>
      </c>
      <c r="N4486" s="72" t="n">
        <f aca="false">D4486*I4486*J4486</f>
        <v>0</v>
      </c>
      <c r="O4486" s="71" t="n">
        <f aca="false">F4486*J4486</f>
        <v>141</v>
      </c>
      <c r="P4486" s="71" t="n">
        <f aca="false">E4486*J4486</f>
        <v>21</v>
      </c>
    </row>
    <row r="4487" customFormat="false" ht="15" hidden="false" customHeight="false" outlineLevel="0" collapsed="false">
      <c r="A4487" s="71" t="s">
        <v>61</v>
      </c>
      <c r="B4487" s="71" t="s">
        <v>50</v>
      </c>
      <c r="C4487" s="71" t="s">
        <v>1486</v>
      </c>
      <c r="D4487" s="72" t="n">
        <v>0</v>
      </c>
      <c r="E4487" s="71" t="n">
        <v>0</v>
      </c>
      <c r="F4487" s="71" t="n">
        <v>3</v>
      </c>
      <c r="G4487" s="72" t="n">
        <v>163.5</v>
      </c>
      <c r="H4487" s="72" t="n">
        <v>155.34</v>
      </c>
      <c r="I4487" s="71" t="n">
        <f aca="false">IF(B4487&gt;=Settings!$B$23,1,0)</f>
        <v>0</v>
      </c>
      <c r="J4487" s="71" t="n">
        <v>1</v>
      </c>
      <c r="K4487" s="71" t="n">
        <f aca="false">F4487*I4487*J4487</f>
        <v>0</v>
      </c>
      <c r="L4487" s="71" t="n">
        <f aca="false">E4487*I4487*J4487</f>
        <v>0</v>
      </c>
      <c r="M4487" s="72" t="n">
        <f aca="false">G4487*I4487*J4487</f>
        <v>0</v>
      </c>
      <c r="N4487" s="72" t="n">
        <f aca="false">D4487*I4487*J4487</f>
        <v>-0</v>
      </c>
      <c r="O4487" s="71" t="n">
        <f aca="false">F4487*J4487</f>
        <v>3</v>
      </c>
      <c r="P4487" s="71" t="n">
        <f aca="false">E4487*J4487</f>
        <v>0</v>
      </c>
    </row>
    <row r="4488" customFormat="false" ht="15" hidden="false" customHeight="false" outlineLevel="0" collapsed="false">
      <c r="A4488" s="71" t="s">
        <v>60</v>
      </c>
      <c r="B4488" s="71" t="s">
        <v>50</v>
      </c>
      <c r="C4488" s="71" t="s">
        <v>1116</v>
      </c>
      <c r="D4488" s="72" t="n">
        <v>215.12</v>
      </c>
      <c r="E4488" s="71" t="n">
        <v>15</v>
      </c>
      <c r="F4488" s="71" t="n">
        <v>230</v>
      </c>
      <c r="G4488" s="72" t="n">
        <v>3882.7</v>
      </c>
      <c r="H4488" s="72" t="n">
        <v>3211.97</v>
      </c>
      <c r="I4488" s="71" t="n">
        <f aca="false">IF(B4488&gt;=Settings!$B$23,1,0)</f>
        <v>0</v>
      </c>
      <c r="J4488" s="71" t="n">
        <v>1</v>
      </c>
      <c r="K4488" s="71" t="n">
        <f aca="false">F4488*I4488*J4488</f>
        <v>0</v>
      </c>
      <c r="L4488" s="71" t="n">
        <f aca="false">E4488*I4488*J4488</f>
        <v>0</v>
      </c>
      <c r="M4488" s="72" t="n">
        <f aca="false">G4488*I4488*J4488</f>
        <v>0</v>
      </c>
      <c r="N4488" s="72" t="n">
        <f aca="false">D4488*I4488*J4488</f>
        <v>0</v>
      </c>
      <c r="O4488" s="71" t="n">
        <f aca="false">F4488*J4488</f>
        <v>230</v>
      </c>
      <c r="P4488" s="71" t="n">
        <f aca="false">E4488*J4488</f>
        <v>15</v>
      </c>
    </row>
    <row r="4489" customFormat="false" ht="15" hidden="false" customHeight="false" outlineLevel="0" collapsed="false">
      <c r="A4489" s="71" t="s">
        <v>63</v>
      </c>
      <c r="B4489" s="71" t="s">
        <v>50</v>
      </c>
      <c r="C4489" s="71" t="s">
        <v>2304</v>
      </c>
      <c r="D4489" s="72" t="n">
        <v>0</v>
      </c>
      <c r="E4489" s="71" t="n">
        <v>0</v>
      </c>
      <c r="F4489" s="71" t="n">
        <v>1</v>
      </c>
      <c r="G4489" s="72" t="n">
        <v>369.95</v>
      </c>
      <c r="H4489" s="72" t="n">
        <v>369.95</v>
      </c>
      <c r="I4489" s="71" t="n">
        <f aca="false">IF(B4489&gt;=Settings!$B$23,1,0)</f>
        <v>0</v>
      </c>
      <c r="J4489" s="71" t="n">
        <v>1</v>
      </c>
      <c r="K4489" s="71" t="n">
        <f aca="false">F4489*I4489*J4489</f>
        <v>0</v>
      </c>
      <c r="L4489" s="71" t="n">
        <f aca="false">E4489*I4489*J4489</f>
        <v>0</v>
      </c>
      <c r="M4489" s="72" t="n">
        <f aca="false">G4489*I4489*J4489</f>
        <v>0</v>
      </c>
      <c r="N4489" s="72" t="n">
        <f aca="false">D4489*I4489*J4489</f>
        <v>-0</v>
      </c>
      <c r="O4489" s="71" t="n">
        <f aca="false">F4489*J4489</f>
        <v>1</v>
      </c>
      <c r="P4489" s="71" t="n">
        <f aca="false">E4489*J4489</f>
        <v>0</v>
      </c>
    </row>
    <row r="4490" customFormat="false" ht="15" hidden="false" customHeight="false" outlineLevel="0" collapsed="false">
      <c r="A4490" s="71" t="s">
        <v>60</v>
      </c>
      <c r="B4490" s="71" t="s">
        <v>50</v>
      </c>
      <c r="C4490" s="71" t="s">
        <v>140</v>
      </c>
      <c r="D4490" s="72" t="n">
        <v>528.06</v>
      </c>
      <c r="E4490" s="71" t="n">
        <v>4</v>
      </c>
      <c r="F4490" s="71" t="n">
        <v>74</v>
      </c>
      <c r="G4490" s="72" t="n">
        <v>10561.3</v>
      </c>
      <c r="H4490" s="72" t="n">
        <v>8831.56</v>
      </c>
      <c r="I4490" s="71" t="n">
        <f aca="false">IF(B4490&gt;=Settings!$B$23,1,0)</f>
        <v>0</v>
      </c>
      <c r="J4490" s="71" t="n">
        <v>1</v>
      </c>
      <c r="K4490" s="71" t="n">
        <f aca="false">F4490*I4490*J4490</f>
        <v>0</v>
      </c>
      <c r="L4490" s="71" t="n">
        <f aca="false">E4490*I4490*J4490</f>
        <v>0</v>
      </c>
      <c r="M4490" s="72" t="n">
        <f aca="false">G4490*I4490*J4490</f>
        <v>0</v>
      </c>
      <c r="N4490" s="72" t="n">
        <f aca="false">D4490*I4490*J4490</f>
        <v>0</v>
      </c>
      <c r="O4490" s="71" t="n">
        <f aca="false">F4490*J4490</f>
        <v>74</v>
      </c>
      <c r="P4490" s="71" t="n">
        <f aca="false">E4490*J4490</f>
        <v>4</v>
      </c>
    </row>
    <row r="4491" customFormat="false" ht="15" hidden="false" customHeight="false" outlineLevel="0" collapsed="false">
      <c r="A4491" s="71" t="s">
        <v>63</v>
      </c>
      <c r="B4491" s="71" t="s">
        <v>50</v>
      </c>
      <c r="C4491" s="71" t="s">
        <v>2305</v>
      </c>
      <c r="D4491" s="72" t="n">
        <v>0</v>
      </c>
      <c r="E4491" s="71" t="n">
        <v>0</v>
      </c>
      <c r="F4491" s="71" t="n">
        <v>3</v>
      </c>
      <c r="G4491" s="72" t="n">
        <v>134.85</v>
      </c>
      <c r="H4491" s="72" t="n">
        <v>134.85</v>
      </c>
      <c r="I4491" s="71" t="n">
        <f aca="false">IF(B4491&gt;=Settings!$B$23,1,0)</f>
        <v>0</v>
      </c>
      <c r="J4491" s="71" t="n">
        <v>1</v>
      </c>
      <c r="K4491" s="71" t="n">
        <f aca="false">F4491*I4491*J4491</f>
        <v>0</v>
      </c>
      <c r="L4491" s="71" t="n">
        <f aca="false">E4491*I4491*J4491</f>
        <v>0</v>
      </c>
      <c r="M4491" s="72" t="n">
        <f aca="false">G4491*I4491*J4491</f>
        <v>0</v>
      </c>
      <c r="N4491" s="72" t="n">
        <f aca="false">D4491*I4491*J4491</f>
        <v>-0</v>
      </c>
      <c r="O4491" s="71" t="n">
        <f aca="false">F4491*J4491</f>
        <v>3</v>
      </c>
      <c r="P4491" s="71" t="n">
        <f aca="false">E4491*J4491</f>
        <v>0</v>
      </c>
    </row>
    <row r="4492" customFormat="false" ht="15" hidden="false" customHeight="false" outlineLevel="0" collapsed="false">
      <c r="A4492" s="71" t="s">
        <v>60</v>
      </c>
      <c r="B4492" s="71" t="s">
        <v>50</v>
      </c>
      <c r="C4492" s="71" t="s">
        <v>619</v>
      </c>
      <c r="D4492" s="72" t="n">
        <v>169.97</v>
      </c>
      <c r="E4492" s="71" t="n">
        <v>1</v>
      </c>
      <c r="F4492" s="71" t="n">
        <v>26</v>
      </c>
      <c r="G4492" s="72" t="n">
        <v>5198.7</v>
      </c>
      <c r="H4492" s="72" t="n">
        <v>4309.07</v>
      </c>
      <c r="I4492" s="71" t="n">
        <f aca="false">IF(B4492&gt;=Settings!$B$23,1,0)</f>
        <v>0</v>
      </c>
      <c r="J4492" s="71" t="n">
        <v>1</v>
      </c>
      <c r="K4492" s="71" t="n">
        <f aca="false">F4492*I4492*J4492</f>
        <v>0</v>
      </c>
      <c r="L4492" s="71" t="n">
        <f aca="false">E4492*I4492*J4492</f>
        <v>0</v>
      </c>
      <c r="M4492" s="72" t="n">
        <f aca="false">G4492*I4492*J4492</f>
        <v>0</v>
      </c>
      <c r="N4492" s="72" t="n">
        <f aca="false">D4492*I4492*J4492</f>
        <v>0</v>
      </c>
      <c r="O4492" s="71" t="n">
        <f aca="false">F4492*J4492</f>
        <v>26</v>
      </c>
      <c r="P4492" s="71" t="n">
        <f aca="false">E4492*J4492</f>
        <v>1</v>
      </c>
    </row>
    <row r="4493" customFormat="false" ht="15" hidden="false" customHeight="false" outlineLevel="0" collapsed="false">
      <c r="A4493" s="71" t="s">
        <v>59</v>
      </c>
      <c r="B4493" s="71" t="s">
        <v>50</v>
      </c>
      <c r="C4493" s="71" t="s">
        <v>952</v>
      </c>
      <c r="D4493" s="72" t="n">
        <v>0</v>
      </c>
      <c r="E4493" s="71" t="n">
        <v>0</v>
      </c>
      <c r="F4493" s="71" t="n">
        <v>19</v>
      </c>
      <c r="G4493" s="72" t="n">
        <v>2278.537</v>
      </c>
      <c r="H4493" s="72" t="n">
        <v>2278.537</v>
      </c>
      <c r="I4493" s="71" t="n">
        <f aca="false">IF(B4493&gt;=Settings!$B$23,1,0)</f>
        <v>0</v>
      </c>
      <c r="J4493" s="71" t="n">
        <v>1</v>
      </c>
      <c r="K4493" s="71" t="n">
        <f aca="false">F4493*I4493*J4493</f>
        <v>0</v>
      </c>
      <c r="L4493" s="71" t="n">
        <f aca="false">E4493*I4493*J4493</f>
        <v>0</v>
      </c>
      <c r="M4493" s="72" t="n">
        <f aca="false">G4493*I4493*J4493</f>
        <v>0</v>
      </c>
      <c r="N4493" s="72" t="n">
        <f aca="false">D4493*I4493*J4493</f>
        <v>-0</v>
      </c>
      <c r="O4493" s="71" t="n">
        <f aca="false">F4493*J4493</f>
        <v>19</v>
      </c>
      <c r="P4493" s="71" t="n">
        <f aca="false">E4493*J4493</f>
        <v>0</v>
      </c>
    </row>
    <row r="4494" customFormat="false" ht="15" hidden="false" customHeight="false" outlineLevel="0" collapsed="false">
      <c r="A4494" s="71" t="s">
        <v>59</v>
      </c>
      <c r="B4494" s="71" t="s">
        <v>50</v>
      </c>
      <c r="C4494" s="71" t="s">
        <v>742</v>
      </c>
      <c r="D4494" s="72" t="n">
        <v>0</v>
      </c>
      <c r="E4494" s="71" t="n">
        <v>0</v>
      </c>
      <c r="F4494" s="71" t="n">
        <v>6</v>
      </c>
      <c r="G4494" s="72" t="n">
        <v>1162.816</v>
      </c>
      <c r="H4494" s="72" t="n">
        <v>1162.816</v>
      </c>
      <c r="I4494" s="71" t="n">
        <f aca="false">IF(B4494&gt;=Settings!$B$23,1,0)</f>
        <v>0</v>
      </c>
      <c r="J4494" s="71" t="n">
        <v>1</v>
      </c>
      <c r="K4494" s="71" t="n">
        <f aca="false">F4494*I4494*J4494</f>
        <v>0</v>
      </c>
      <c r="L4494" s="71" t="n">
        <f aca="false">E4494*I4494*J4494</f>
        <v>0</v>
      </c>
      <c r="M4494" s="72" t="n">
        <f aca="false">G4494*I4494*J4494</f>
        <v>0</v>
      </c>
      <c r="N4494" s="72" t="n">
        <f aca="false">D4494*I4494*J4494</f>
        <v>-0</v>
      </c>
      <c r="O4494" s="71" t="n">
        <f aca="false">F4494*J4494</f>
        <v>6</v>
      </c>
      <c r="P4494" s="71" t="n">
        <f aca="false">E4494*J4494</f>
        <v>0</v>
      </c>
    </row>
    <row r="4495" customFormat="false" ht="15" hidden="false" customHeight="false" outlineLevel="0" collapsed="false">
      <c r="A4495" s="71" t="s">
        <v>61</v>
      </c>
      <c r="B4495" s="71" t="s">
        <v>50</v>
      </c>
      <c r="C4495" s="71" t="s">
        <v>958</v>
      </c>
      <c r="D4495" s="72" t="n">
        <v>0</v>
      </c>
      <c r="E4495" s="71" t="n">
        <v>0</v>
      </c>
      <c r="F4495" s="71" t="n">
        <v>19</v>
      </c>
      <c r="G4495" s="72" t="n">
        <v>154.59</v>
      </c>
      <c r="H4495" s="72" t="n">
        <v>146.05</v>
      </c>
      <c r="I4495" s="71" t="n">
        <f aca="false">IF(B4495&gt;=Settings!$B$23,1,0)</f>
        <v>0</v>
      </c>
      <c r="J4495" s="71" t="n">
        <v>1</v>
      </c>
      <c r="K4495" s="71" t="n">
        <f aca="false">F4495*I4495*J4495</f>
        <v>0</v>
      </c>
      <c r="L4495" s="71" t="n">
        <f aca="false">E4495*I4495*J4495</f>
        <v>0</v>
      </c>
      <c r="M4495" s="72" t="n">
        <f aca="false">G4495*I4495*J4495</f>
        <v>0</v>
      </c>
      <c r="N4495" s="72" t="n">
        <f aca="false">D4495*I4495*J4495</f>
        <v>-0</v>
      </c>
      <c r="O4495" s="71" t="n">
        <f aca="false">F4495*J4495</f>
        <v>19</v>
      </c>
      <c r="P4495" s="71" t="n">
        <f aca="false">E4495*J4495</f>
        <v>0</v>
      </c>
    </row>
    <row r="4496" customFormat="false" ht="15" hidden="false" customHeight="false" outlineLevel="0" collapsed="false">
      <c r="A4496" s="71" t="s">
        <v>60</v>
      </c>
      <c r="B4496" s="71" t="s">
        <v>50</v>
      </c>
      <c r="C4496" s="71" t="s">
        <v>1268</v>
      </c>
      <c r="D4496" s="72" t="n">
        <v>250.06</v>
      </c>
      <c r="E4496" s="71" t="n">
        <v>2</v>
      </c>
      <c r="F4496" s="71" t="n">
        <v>29</v>
      </c>
      <c r="G4496" s="72" t="n">
        <v>3524.55</v>
      </c>
      <c r="H4496" s="72" t="n">
        <v>2908.73</v>
      </c>
      <c r="I4496" s="71" t="n">
        <f aca="false">IF(B4496&gt;=Settings!$B$23,1,0)</f>
        <v>0</v>
      </c>
      <c r="J4496" s="71" t="n">
        <v>1</v>
      </c>
      <c r="K4496" s="71" t="n">
        <f aca="false">F4496*I4496*J4496</f>
        <v>0</v>
      </c>
      <c r="L4496" s="71" t="n">
        <f aca="false">E4496*I4496*J4496</f>
        <v>0</v>
      </c>
      <c r="M4496" s="72" t="n">
        <f aca="false">G4496*I4496*J4496</f>
        <v>0</v>
      </c>
      <c r="N4496" s="72" t="n">
        <f aca="false">D4496*I4496*J4496</f>
        <v>0</v>
      </c>
      <c r="O4496" s="71" t="n">
        <f aca="false">F4496*J4496</f>
        <v>29</v>
      </c>
      <c r="P4496" s="71" t="n">
        <f aca="false">E4496*J4496</f>
        <v>2</v>
      </c>
    </row>
    <row r="4497" customFormat="false" ht="15" hidden="false" customHeight="false" outlineLevel="0" collapsed="false">
      <c r="A4497" s="71" t="s">
        <v>59</v>
      </c>
      <c r="B4497" s="71" t="s">
        <v>50</v>
      </c>
      <c r="C4497" s="71" t="s">
        <v>1182</v>
      </c>
      <c r="D4497" s="72" t="n">
        <v>0</v>
      </c>
      <c r="E4497" s="71" t="n">
        <v>0</v>
      </c>
      <c r="F4497" s="71" t="n">
        <v>3</v>
      </c>
      <c r="G4497" s="72" t="n">
        <v>254.85</v>
      </c>
      <c r="H4497" s="72" t="n">
        <v>254.85</v>
      </c>
      <c r="I4497" s="71" t="n">
        <f aca="false">IF(B4497&gt;=Settings!$B$23,1,0)</f>
        <v>0</v>
      </c>
      <c r="J4497" s="71" t="n">
        <v>1</v>
      </c>
      <c r="K4497" s="71" t="n">
        <f aca="false">F4497*I4497*J4497</f>
        <v>0</v>
      </c>
      <c r="L4497" s="71" t="n">
        <f aca="false">E4497*I4497*J4497</f>
        <v>0</v>
      </c>
      <c r="M4497" s="72" t="n">
        <f aca="false">G4497*I4497*J4497</f>
        <v>0</v>
      </c>
      <c r="N4497" s="72" t="n">
        <f aca="false">D4497*I4497*J4497</f>
        <v>-0</v>
      </c>
      <c r="O4497" s="71" t="n">
        <f aca="false">F4497*J4497</f>
        <v>3</v>
      </c>
      <c r="P4497" s="71" t="n">
        <f aca="false">E4497*J4497</f>
        <v>0</v>
      </c>
    </row>
    <row r="4498" customFormat="false" ht="15" hidden="false" customHeight="false" outlineLevel="0" collapsed="false">
      <c r="A4498" s="71" t="s">
        <v>62</v>
      </c>
      <c r="B4498" s="71" t="s">
        <v>50</v>
      </c>
      <c r="C4498" s="71" t="s">
        <v>1126</v>
      </c>
      <c r="D4498" s="72" t="n">
        <v>126.95</v>
      </c>
      <c r="E4498" s="71" t="n">
        <v>1</v>
      </c>
      <c r="F4498" s="71" t="n">
        <v>9</v>
      </c>
      <c r="G4498" s="72" t="n">
        <v>1060.55</v>
      </c>
      <c r="H4498" s="72" t="n">
        <v>846.2</v>
      </c>
      <c r="I4498" s="71" t="n">
        <f aca="false">IF(B4498&gt;=Settings!$B$23,1,0)</f>
        <v>0</v>
      </c>
      <c r="J4498" s="71" t="n">
        <v>1</v>
      </c>
      <c r="K4498" s="71" t="n">
        <f aca="false">F4498*I4498*J4498</f>
        <v>0</v>
      </c>
      <c r="L4498" s="71" t="n">
        <f aca="false">E4498*I4498*J4498</f>
        <v>0</v>
      </c>
      <c r="M4498" s="72" t="n">
        <f aca="false">G4498*I4498*J4498</f>
        <v>0</v>
      </c>
      <c r="N4498" s="72" t="n">
        <f aca="false">D4498*I4498*J4498</f>
        <v>0</v>
      </c>
      <c r="O4498" s="71" t="n">
        <f aca="false">F4498*J4498</f>
        <v>9</v>
      </c>
      <c r="P4498" s="71" t="n">
        <f aca="false">E4498*J4498</f>
        <v>1</v>
      </c>
    </row>
    <row r="4499" customFormat="false" ht="15" hidden="false" customHeight="false" outlineLevel="0" collapsed="false">
      <c r="A4499" s="71" t="s">
        <v>61</v>
      </c>
      <c r="B4499" s="71" t="s">
        <v>50</v>
      </c>
      <c r="C4499" s="71" t="s">
        <v>922</v>
      </c>
      <c r="D4499" s="72" t="n">
        <v>0</v>
      </c>
      <c r="E4499" s="71" t="n">
        <v>0</v>
      </c>
      <c r="F4499" s="71" t="n">
        <v>29</v>
      </c>
      <c r="G4499" s="72" t="n">
        <v>263.32</v>
      </c>
      <c r="H4499" s="72" t="n">
        <v>261.96</v>
      </c>
      <c r="I4499" s="71" t="n">
        <f aca="false">IF(B4499&gt;=Settings!$B$23,1,0)</f>
        <v>0</v>
      </c>
      <c r="J4499" s="71" t="n">
        <v>1</v>
      </c>
      <c r="K4499" s="71" t="n">
        <f aca="false">F4499*I4499*J4499</f>
        <v>0</v>
      </c>
      <c r="L4499" s="71" t="n">
        <f aca="false">E4499*I4499*J4499</f>
        <v>0</v>
      </c>
      <c r="M4499" s="72" t="n">
        <f aca="false">G4499*I4499*J4499</f>
        <v>0</v>
      </c>
      <c r="N4499" s="72" t="n">
        <f aca="false">D4499*I4499*J4499</f>
        <v>-0</v>
      </c>
      <c r="O4499" s="71" t="n">
        <f aca="false">F4499*J4499</f>
        <v>29</v>
      </c>
      <c r="P4499" s="71" t="n">
        <f aca="false">E4499*J4499</f>
        <v>0</v>
      </c>
    </row>
    <row r="4500" customFormat="false" ht="15" hidden="false" customHeight="false" outlineLevel="0" collapsed="false">
      <c r="A4500" s="71" t="s">
        <v>59</v>
      </c>
      <c r="B4500" s="71" t="s">
        <v>50</v>
      </c>
      <c r="C4500" s="71" t="s">
        <v>1255</v>
      </c>
      <c r="D4500" s="72" t="n">
        <v>0</v>
      </c>
      <c r="E4500" s="71" t="n">
        <v>0</v>
      </c>
      <c r="F4500" s="71" t="n">
        <v>4</v>
      </c>
      <c r="G4500" s="72" t="n">
        <v>465.69</v>
      </c>
      <c r="H4500" s="72" t="n">
        <v>465.69</v>
      </c>
      <c r="I4500" s="71" t="n">
        <f aca="false">IF(B4500&gt;=Settings!$B$23,1,0)</f>
        <v>0</v>
      </c>
      <c r="J4500" s="71" t="n">
        <v>1</v>
      </c>
      <c r="K4500" s="71" t="n">
        <f aca="false">F4500*I4500*J4500</f>
        <v>0</v>
      </c>
      <c r="L4500" s="71" t="n">
        <f aca="false">E4500*I4500*J4500</f>
        <v>0</v>
      </c>
      <c r="M4500" s="72" t="n">
        <f aca="false">G4500*I4500*J4500</f>
        <v>0</v>
      </c>
      <c r="N4500" s="72" t="n">
        <f aca="false">D4500*I4500*J4500</f>
        <v>-0</v>
      </c>
      <c r="O4500" s="71" t="n">
        <f aca="false">F4500*J4500</f>
        <v>4</v>
      </c>
      <c r="P4500" s="71" t="n">
        <f aca="false">E4500*J4500</f>
        <v>0</v>
      </c>
    </row>
    <row r="4501" customFormat="false" ht="15" hidden="false" customHeight="false" outlineLevel="0" collapsed="false">
      <c r="A4501" s="71" t="s">
        <v>61</v>
      </c>
      <c r="B4501" s="71" t="s">
        <v>50</v>
      </c>
      <c r="C4501" s="71" t="s">
        <v>122</v>
      </c>
      <c r="D4501" s="72" t="n">
        <v>336.28</v>
      </c>
      <c r="E4501" s="71" t="n">
        <v>2</v>
      </c>
      <c r="F4501" s="71" t="n">
        <v>4</v>
      </c>
      <c r="G4501" s="72" t="n">
        <v>672.55</v>
      </c>
      <c r="H4501" s="72" t="n">
        <v>311.06</v>
      </c>
      <c r="I4501" s="71" t="n">
        <f aca="false">IF(B4501&gt;=Settings!$B$23,1,0)</f>
        <v>0</v>
      </c>
      <c r="J4501" s="71" t="n">
        <v>1</v>
      </c>
      <c r="K4501" s="71" t="n">
        <f aca="false">F4501*I4501*J4501</f>
        <v>0</v>
      </c>
      <c r="L4501" s="71" t="n">
        <f aca="false">E4501*I4501*J4501</f>
        <v>0</v>
      </c>
      <c r="M4501" s="72" t="n">
        <f aca="false">G4501*I4501*J4501</f>
        <v>0</v>
      </c>
      <c r="N4501" s="72" t="n">
        <f aca="false">D4501*I4501*J4501</f>
        <v>0</v>
      </c>
      <c r="O4501" s="71" t="n">
        <f aca="false">F4501*J4501</f>
        <v>4</v>
      </c>
      <c r="P4501" s="71" t="n">
        <f aca="false">E4501*J4501</f>
        <v>2</v>
      </c>
    </row>
    <row r="4502" customFormat="false" ht="15" hidden="false" customHeight="false" outlineLevel="0" collapsed="false">
      <c r="A4502" s="71" t="s">
        <v>61</v>
      </c>
      <c r="B4502" s="71" t="s">
        <v>50</v>
      </c>
      <c r="C4502" s="71" t="s">
        <v>379</v>
      </c>
      <c r="D4502" s="72" t="n">
        <v>0</v>
      </c>
      <c r="E4502" s="71" t="n">
        <v>0</v>
      </c>
      <c r="F4502" s="71" t="n">
        <v>36</v>
      </c>
      <c r="G4502" s="72" t="n">
        <v>1975.49</v>
      </c>
      <c r="H4502" s="72" t="n">
        <v>1917.62</v>
      </c>
      <c r="I4502" s="71" t="n">
        <f aca="false">IF(B4502&gt;=Settings!$B$23,1,0)</f>
        <v>0</v>
      </c>
      <c r="J4502" s="71" t="n">
        <v>1</v>
      </c>
      <c r="K4502" s="71" t="n">
        <f aca="false">F4502*I4502*J4502</f>
        <v>0</v>
      </c>
      <c r="L4502" s="71" t="n">
        <f aca="false">E4502*I4502*J4502</f>
        <v>0</v>
      </c>
      <c r="M4502" s="72" t="n">
        <f aca="false">G4502*I4502*J4502</f>
        <v>0</v>
      </c>
      <c r="N4502" s="72" t="n">
        <f aca="false">D4502*I4502*J4502</f>
        <v>-0</v>
      </c>
      <c r="O4502" s="71" t="n">
        <f aca="false">F4502*J4502</f>
        <v>36</v>
      </c>
      <c r="P4502" s="71" t="n">
        <f aca="false">E4502*J4502</f>
        <v>0</v>
      </c>
    </row>
    <row r="4503" customFormat="false" ht="15" hidden="false" customHeight="false" outlineLevel="0" collapsed="false">
      <c r="A4503" s="71" t="s">
        <v>61</v>
      </c>
      <c r="B4503" s="71" t="s">
        <v>50</v>
      </c>
      <c r="C4503" s="71" t="s">
        <v>161</v>
      </c>
      <c r="D4503" s="72" t="n">
        <v>104.46</v>
      </c>
      <c r="E4503" s="71" t="n">
        <v>2</v>
      </c>
      <c r="F4503" s="71" t="n">
        <v>134</v>
      </c>
      <c r="G4503" s="72" t="n">
        <v>6730.86</v>
      </c>
      <c r="H4503" s="72" t="n">
        <v>6373.98</v>
      </c>
      <c r="I4503" s="71" t="n">
        <f aca="false">IF(B4503&gt;=Settings!$B$23,1,0)</f>
        <v>0</v>
      </c>
      <c r="J4503" s="71" t="n">
        <v>1</v>
      </c>
      <c r="K4503" s="71" t="n">
        <f aca="false">F4503*I4503*J4503</f>
        <v>0</v>
      </c>
      <c r="L4503" s="71" t="n">
        <f aca="false">E4503*I4503*J4503</f>
        <v>0</v>
      </c>
      <c r="M4503" s="72" t="n">
        <f aca="false">G4503*I4503*J4503</f>
        <v>0</v>
      </c>
      <c r="N4503" s="72" t="n">
        <f aca="false">D4503*I4503*J4503</f>
        <v>0</v>
      </c>
      <c r="O4503" s="71" t="n">
        <f aca="false">F4503*J4503</f>
        <v>134</v>
      </c>
      <c r="P4503" s="71" t="n">
        <f aca="false">E4503*J4503</f>
        <v>2</v>
      </c>
    </row>
    <row r="4504" customFormat="false" ht="15" hidden="false" customHeight="false" outlineLevel="0" collapsed="false">
      <c r="A4504" s="71" t="s">
        <v>61</v>
      </c>
      <c r="B4504" s="71" t="s">
        <v>50</v>
      </c>
      <c r="C4504" s="71" t="s">
        <v>960</v>
      </c>
      <c r="D4504" s="72" t="n">
        <v>0</v>
      </c>
      <c r="E4504" s="71" t="n">
        <v>0</v>
      </c>
      <c r="F4504" s="71" t="n">
        <v>1</v>
      </c>
      <c r="G4504" s="72" t="n">
        <v>90.86</v>
      </c>
      <c r="H4504" s="72" t="n">
        <v>90.86</v>
      </c>
      <c r="I4504" s="71" t="n">
        <f aca="false">IF(B4504&gt;=Settings!$B$23,1,0)</f>
        <v>0</v>
      </c>
      <c r="J4504" s="71" t="n">
        <v>1</v>
      </c>
      <c r="K4504" s="71" t="n">
        <f aca="false">F4504*I4504*J4504</f>
        <v>0</v>
      </c>
      <c r="L4504" s="71" t="n">
        <f aca="false">E4504*I4504*J4504</f>
        <v>0</v>
      </c>
      <c r="M4504" s="72" t="n">
        <f aca="false">G4504*I4504*J4504</f>
        <v>0</v>
      </c>
      <c r="N4504" s="72" t="n">
        <f aca="false">D4504*I4504*J4504</f>
        <v>-0</v>
      </c>
      <c r="O4504" s="71" t="n">
        <f aca="false">F4504*J4504</f>
        <v>1</v>
      </c>
      <c r="P4504" s="71" t="n">
        <f aca="false">E4504*J4504</f>
        <v>0</v>
      </c>
    </row>
    <row r="4505" customFormat="false" ht="15" hidden="false" customHeight="false" outlineLevel="0" collapsed="false">
      <c r="A4505" s="71" t="s">
        <v>59</v>
      </c>
      <c r="B4505" s="71" t="s">
        <v>50</v>
      </c>
      <c r="C4505" s="71" t="s">
        <v>1391</v>
      </c>
      <c r="D4505" s="72" t="n">
        <v>0</v>
      </c>
      <c r="E4505" s="71" t="n">
        <v>0</v>
      </c>
      <c r="F4505" s="71" t="n">
        <v>1</v>
      </c>
      <c r="G4505" s="72" t="n">
        <v>103.95</v>
      </c>
      <c r="H4505" s="72" t="n">
        <v>103.95</v>
      </c>
      <c r="I4505" s="71" t="n">
        <f aca="false">IF(B4505&gt;=Settings!$B$23,1,0)</f>
        <v>0</v>
      </c>
      <c r="J4505" s="71" t="n">
        <v>1</v>
      </c>
      <c r="K4505" s="71" t="n">
        <f aca="false">F4505*I4505*J4505</f>
        <v>0</v>
      </c>
      <c r="L4505" s="71" t="n">
        <f aca="false">E4505*I4505*J4505</f>
        <v>0</v>
      </c>
      <c r="M4505" s="72" t="n">
        <f aca="false">G4505*I4505*J4505</f>
        <v>0</v>
      </c>
      <c r="N4505" s="72" t="n">
        <f aca="false">D4505*I4505*J4505</f>
        <v>-0</v>
      </c>
      <c r="O4505" s="71" t="n">
        <f aca="false">F4505*J4505</f>
        <v>1</v>
      </c>
      <c r="P4505" s="71" t="n">
        <f aca="false">E4505*J4505</f>
        <v>0</v>
      </c>
    </row>
    <row r="4506" customFormat="false" ht="15" hidden="false" customHeight="false" outlineLevel="0" collapsed="false">
      <c r="A4506" s="71" t="s">
        <v>59</v>
      </c>
      <c r="B4506" s="71" t="s">
        <v>50</v>
      </c>
      <c r="C4506" s="71" t="s">
        <v>2306</v>
      </c>
      <c r="D4506" s="72" t="n">
        <v>0</v>
      </c>
      <c r="E4506" s="71" t="n">
        <v>0</v>
      </c>
      <c r="F4506" s="71" t="n">
        <v>4</v>
      </c>
      <c r="G4506" s="72" t="n">
        <v>764.8</v>
      </c>
      <c r="H4506" s="72" t="n">
        <v>764.8</v>
      </c>
      <c r="I4506" s="71" t="n">
        <f aca="false">IF(B4506&gt;=Settings!$B$23,1,0)</f>
        <v>0</v>
      </c>
      <c r="J4506" s="71" t="n">
        <v>1</v>
      </c>
      <c r="K4506" s="71" t="n">
        <f aca="false">F4506*I4506*J4506</f>
        <v>0</v>
      </c>
      <c r="L4506" s="71" t="n">
        <f aca="false">E4506*I4506*J4506</f>
        <v>0</v>
      </c>
      <c r="M4506" s="72" t="n">
        <f aca="false">G4506*I4506*J4506</f>
        <v>0</v>
      </c>
      <c r="N4506" s="72" t="n">
        <f aca="false">D4506*I4506*J4506</f>
        <v>-0</v>
      </c>
      <c r="O4506" s="71" t="n">
        <f aca="false">F4506*J4506</f>
        <v>4</v>
      </c>
      <c r="P4506" s="71" t="n">
        <f aca="false">E4506*J4506</f>
        <v>0</v>
      </c>
    </row>
    <row r="4507" customFormat="false" ht="15" hidden="false" customHeight="false" outlineLevel="0" collapsed="false">
      <c r="A4507" s="71" t="s">
        <v>61</v>
      </c>
      <c r="B4507" s="71" t="s">
        <v>50</v>
      </c>
      <c r="C4507" s="71" t="s">
        <v>1324</v>
      </c>
      <c r="D4507" s="72" t="n">
        <v>0</v>
      </c>
      <c r="E4507" s="71" t="n">
        <v>0</v>
      </c>
      <c r="F4507" s="71" t="n">
        <v>1</v>
      </c>
      <c r="G4507" s="72" t="n">
        <v>142.77</v>
      </c>
      <c r="H4507" s="72" t="n">
        <v>142.77</v>
      </c>
      <c r="I4507" s="71" t="n">
        <f aca="false">IF(B4507&gt;=Settings!$B$23,1,0)</f>
        <v>0</v>
      </c>
      <c r="J4507" s="71" t="n">
        <v>1</v>
      </c>
      <c r="K4507" s="71" t="n">
        <f aca="false">F4507*I4507*J4507</f>
        <v>0</v>
      </c>
      <c r="L4507" s="71" t="n">
        <f aca="false">E4507*I4507*J4507</f>
        <v>0</v>
      </c>
      <c r="M4507" s="72" t="n">
        <f aca="false">G4507*I4507*J4507</f>
        <v>0</v>
      </c>
      <c r="N4507" s="72" t="n">
        <f aca="false">D4507*I4507*J4507</f>
        <v>-0</v>
      </c>
      <c r="O4507" s="71" t="n">
        <f aca="false">F4507*J4507</f>
        <v>1</v>
      </c>
      <c r="P4507" s="71" t="n">
        <f aca="false">E4507*J4507</f>
        <v>0</v>
      </c>
    </row>
    <row r="4508" customFormat="false" ht="15" hidden="false" customHeight="false" outlineLevel="0" collapsed="false">
      <c r="A4508" s="71" t="s">
        <v>61</v>
      </c>
      <c r="B4508" s="71" t="s">
        <v>50</v>
      </c>
      <c r="C4508" s="71" t="s">
        <v>1325</v>
      </c>
      <c r="D4508" s="72" t="n">
        <v>0</v>
      </c>
      <c r="E4508" s="71" t="n">
        <v>0</v>
      </c>
      <c r="F4508" s="71" t="n">
        <v>1</v>
      </c>
      <c r="G4508" s="72" t="n">
        <v>131.77</v>
      </c>
      <c r="H4508" s="72" t="n">
        <v>131.77</v>
      </c>
      <c r="I4508" s="71" t="n">
        <f aca="false">IF(B4508&gt;=Settings!$B$23,1,0)</f>
        <v>0</v>
      </c>
      <c r="J4508" s="71" t="n">
        <v>1</v>
      </c>
      <c r="K4508" s="71" t="n">
        <f aca="false">F4508*I4508*J4508</f>
        <v>0</v>
      </c>
      <c r="L4508" s="71" t="n">
        <f aca="false">E4508*I4508*J4508</f>
        <v>0</v>
      </c>
      <c r="M4508" s="72" t="n">
        <f aca="false">G4508*I4508*J4508</f>
        <v>0</v>
      </c>
      <c r="N4508" s="72" t="n">
        <f aca="false">D4508*I4508*J4508</f>
        <v>-0</v>
      </c>
      <c r="O4508" s="71" t="n">
        <f aca="false">F4508*J4508</f>
        <v>1</v>
      </c>
      <c r="P4508" s="71" t="n">
        <f aca="false">E4508*J4508</f>
        <v>0</v>
      </c>
    </row>
    <row r="4509" customFormat="false" ht="15" hidden="false" customHeight="false" outlineLevel="0" collapsed="false">
      <c r="A4509" s="71" t="s">
        <v>60</v>
      </c>
      <c r="B4509" s="71" t="s">
        <v>50</v>
      </c>
      <c r="C4509" s="71" t="s">
        <v>962</v>
      </c>
      <c r="D4509" s="72" t="n">
        <v>981.97</v>
      </c>
      <c r="E4509" s="71" t="n">
        <v>13</v>
      </c>
      <c r="F4509" s="71" t="n">
        <v>525</v>
      </c>
      <c r="G4509" s="72" t="n">
        <v>46698.75</v>
      </c>
      <c r="H4509" s="72" t="n">
        <v>39825.05</v>
      </c>
      <c r="I4509" s="71" t="n">
        <f aca="false">IF(B4509&gt;=Settings!$B$23,1,0)</f>
        <v>0</v>
      </c>
      <c r="J4509" s="71" t="n">
        <v>1</v>
      </c>
      <c r="K4509" s="71" t="n">
        <f aca="false">F4509*I4509*J4509</f>
        <v>0</v>
      </c>
      <c r="L4509" s="71" t="n">
        <f aca="false">E4509*I4509*J4509</f>
        <v>0</v>
      </c>
      <c r="M4509" s="72" t="n">
        <f aca="false">G4509*I4509*J4509</f>
        <v>0</v>
      </c>
      <c r="N4509" s="72" t="n">
        <f aca="false">D4509*I4509*J4509</f>
        <v>0</v>
      </c>
      <c r="O4509" s="71" t="n">
        <f aca="false">F4509*J4509</f>
        <v>525</v>
      </c>
      <c r="P4509" s="71" t="n">
        <f aca="false">E4509*J4509</f>
        <v>13</v>
      </c>
    </row>
    <row r="4510" customFormat="false" ht="15" hidden="false" customHeight="false" outlineLevel="0" collapsed="false">
      <c r="A4510" s="71" t="s">
        <v>59</v>
      </c>
      <c r="B4510" s="71" t="s">
        <v>50</v>
      </c>
      <c r="C4510" s="71" t="s">
        <v>2307</v>
      </c>
      <c r="D4510" s="72" t="n">
        <v>0</v>
      </c>
      <c r="E4510" s="71" t="n">
        <v>0</v>
      </c>
      <c r="F4510" s="71" t="n">
        <v>3</v>
      </c>
      <c r="G4510" s="72" t="n">
        <v>622.85</v>
      </c>
      <c r="H4510" s="72" t="n">
        <v>622.85</v>
      </c>
      <c r="I4510" s="71" t="n">
        <f aca="false">IF(B4510&gt;=Settings!$B$23,1,0)</f>
        <v>0</v>
      </c>
      <c r="J4510" s="71" t="n">
        <v>1</v>
      </c>
      <c r="K4510" s="71" t="n">
        <f aca="false">F4510*I4510*J4510</f>
        <v>0</v>
      </c>
      <c r="L4510" s="71" t="n">
        <f aca="false">E4510*I4510*J4510</f>
        <v>0</v>
      </c>
      <c r="M4510" s="72" t="n">
        <f aca="false">G4510*I4510*J4510</f>
        <v>0</v>
      </c>
      <c r="N4510" s="72" t="n">
        <f aca="false">D4510*I4510*J4510</f>
        <v>-0</v>
      </c>
      <c r="O4510" s="71" t="n">
        <f aca="false">F4510*J4510</f>
        <v>3</v>
      </c>
      <c r="P4510" s="71" t="n">
        <f aca="false">E4510*J4510</f>
        <v>0</v>
      </c>
    </row>
    <row r="4511" customFormat="false" ht="15" hidden="false" customHeight="false" outlineLevel="0" collapsed="false">
      <c r="A4511" s="71" t="s">
        <v>61</v>
      </c>
      <c r="B4511" s="71" t="s">
        <v>50</v>
      </c>
      <c r="C4511" s="71" t="s">
        <v>1420</v>
      </c>
      <c r="D4511" s="72" t="n">
        <v>0</v>
      </c>
      <c r="E4511" s="71" t="n">
        <v>0</v>
      </c>
      <c r="F4511" s="71" t="n">
        <v>3</v>
      </c>
      <c r="G4511" s="72" t="n">
        <v>327.13</v>
      </c>
      <c r="H4511" s="72" t="n">
        <v>312.14</v>
      </c>
      <c r="I4511" s="71" t="n">
        <f aca="false">IF(B4511&gt;=Settings!$B$23,1,0)</f>
        <v>0</v>
      </c>
      <c r="J4511" s="71" t="n">
        <v>1</v>
      </c>
      <c r="K4511" s="71" t="n">
        <f aca="false">F4511*I4511*J4511</f>
        <v>0</v>
      </c>
      <c r="L4511" s="71" t="n">
        <f aca="false">E4511*I4511*J4511</f>
        <v>0</v>
      </c>
      <c r="M4511" s="72" t="n">
        <f aca="false">G4511*I4511*J4511</f>
        <v>0</v>
      </c>
      <c r="N4511" s="72" t="n">
        <f aca="false">D4511*I4511*J4511</f>
        <v>-0</v>
      </c>
      <c r="O4511" s="71" t="n">
        <f aca="false">F4511*J4511</f>
        <v>3</v>
      </c>
      <c r="P4511" s="71" t="n">
        <f aca="false">E4511*J4511</f>
        <v>0</v>
      </c>
    </row>
    <row r="4512" customFormat="false" ht="15" hidden="false" customHeight="false" outlineLevel="0" collapsed="false">
      <c r="A4512" s="71" t="s">
        <v>61</v>
      </c>
      <c r="B4512" s="71" t="s">
        <v>50</v>
      </c>
      <c r="C4512" s="71" t="s">
        <v>1327</v>
      </c>
      <c r="D4512" s="72" t="n">
        <v>0</v>
      </c>
      <c r="E4512" s="71" t="n">
        <v>0</v>
      </c>
      <c r="F4512" s="71" t="n">
        <v>1</v>
      </c>
      <c r="G4512" s="72" t="n">
        <v>274.5</v>
      </c>
      <c r="H4512" s="72" t="n">
        <v>233.33</v>
      </c>
      <c r="I4512" s="71" t="n">
        <f aca="false">IF(B4512&gt;=Settings!$B$23,1,0)</f>
        <v>0</v>
      </c>
      <c r="J4512" s="71" t="n">
        <v>1</v>
      </c>
      <c r="K4512" s="71" t="n">
        <f aca="false">F4512*I4512*J4512</f>
        <v>0</v>
      </c>
      <c r="L4512" s="71" t="n">
        <f aca="false">E4512*I4512*J4512</f>
        <v>0</v>
      </c>
      <c r="M4512" s="72" t="n">
        <f aca="false">G4512*I4512*J4512</f>
        <v>0</v>
      </c>
      <c r="N4512" s="72" t="n">
        <f aca="false">D4512*I4512*J4512</f>
        <v>-0</v>
      </c>
      <c r="O4512" s="71" t="n">
        <f aca="false">F4512*J4512</f>
        <v>1</v>
      </c>
      <c r="P4512" s="71" t="n">
        <f aca="false">E4512*J4512</f>
        <v>0</v>
      </c>
    </row>
    <row r="4513" customFormat="false" ht="15" hidden="false" customHeight="false" outlineLevel="0" collapsed="false">
      <c r="A4513" s="71" t="s">
        <v>62</v>
      </c>
      <c r="B4513" s="71" t="s">
        <v>50</v>
      </c>
      <c r="C4513" s="71" t="s">
        <v>2144</v>
      </c>
      <c r="D4513" s="72" t="n">
        <v>120.95</v>
      </c>
      <c r="E4513" s="71" t="n">
        <v>1</v>
      </c>
      <c r="F4513" s="71" t="n">
        <v>8</v>
      </c>
      <c r="G4513" s="72" t="n">
        <v>896.85</v>
      </c>
      <c r="H4513" s="72" t="n">
        <v>741.62</v>
      </c>
      <c r="I4513" s="71" t="n">
        <f aca="false">IF(B4513&gt;=Settings!$B$23,1,0)</f>
        <v>0</v>
      </c>
      <c r="J4513" s="71" t="n">
        <v>1</v>
      </c>
      <c r="K4513" s="71" t="n">
        <f aca="false">F4513*I4513*J4513</f>
        <v>0</v>
      </c>
      <c r="L4513" s="71" t="n">
        <f aca="false">E4513*I4513*J4513</f>
        <v>0</v>
      </c>
      <c r="M4513" s="72" t="n">
        <f aca="false">G4513*I4513*J4513</f>
        <v>0</v>
      </c>
      <c r="N4513" s="72" t="n">
        <f aca="false">D4513*I4513*J4513</f>
        <v>0</v>
      </c>
      <c r="O4513" s="71" t="n">
        <f aca="false">F4513*J4513</f>
        <v>8</v>
      </c>
      <c r="P4513" s="71" t="n">
        <f aca="false">E4513*J4513</f>
        <v>1</v>
      </c>
    </row>
    <row r="4514" customFormat="false" ht="15" hidden="false" customHeight="false" outlineLevel="0" collapsed="false">
      <c r="A4514" s="71" t="s">
        <v>61</v>
      </c>
      <c r="B4514" s="71" t="s">
        <v>50</v>
      </c>
      <c r="C4514" s="71" t="s">
        <v>124</v>
      </c>
      <c r="D4514" s="72" t="n">
        <v>0</v>
      </c>
      <c r="E4514" s="71" t="n">
        <v>0</v>
      </c>
      <c r="F4514" s="71" t="n">
        <v>1</v>
      </c>
      <c r="G4514" s="72" t="n">
        <v>127.23</v>
      </c>
      <c r="H4514" s="72" t="n">
        <v>108.15</v>
      </c>
      <c r="I4514" s="71" t="n">
        <f aca="false">IF(B4514&gt;=Settings!$B$23,1,0)</f>
        <v>0</v>
      </c>
      <c r="J4514" s="71" t="n">
        <v>1</v>
      </c>
      <c r="K4514" s="71" t="n">
        <f aca="false">F4514*I4514*J4514</f>
        <v>0</v>
      </c>
      <c r="L4514" s="71" t="n">
        <f aca="false">E4514*I4514*J4514</f>
        <v>0</v>
      </c>
      <c r="M4514" s="72" t="n">
        <f aca="false">G4514*I4514*J4514</f>
        <v>0</v>
      </c>
      <c r="N4514" s="72" t="n">
        <f aca="false">D4514*I4514*J4514</f>
        <v>-0</v>
      </c>
      <c r="O4514" s="71" t="n">
        <f aca="false">F4514*J4514</f>
        <v>1</v>
      </c>
      <c r="P4514" s="71" t="n">
        <f aca="false">E4514*J4514</f>
        <v>0</v>
      </c>
    </row>
    <row r="4515" customFormat="false" ht="15" hidden="false" customHeight="false" outlineLevel="0" collapsed="false">
      <c r="A4515" s="71" t="s">
        <v>59</v>
      </c>
      <c r="B4515" s="71" t="s">
        <v>50</v>
      </c>
      <c r="C4515" s="71" t="s">
        <v>155</v>
      </c>
      <c r="D4515" s="72" t="n">
        <v>0</v>
      </c>
      <c r="E4515" s="71" t="n">
        <v>0</v>
      </c>
      <c r="F4515" s="71" t="n">
        <v>234</v>
      </c>
      <c r="G4515" s="72" t="n">
        <v>22701.405</v>
      </c>
      <c r="H4515" s="72" t="n">
        <v>22701.405</v>
      </c>
      <c r="I4515" s="71" t="n">
        <f aca="false">IF(B4515&gt;=Settings!$B$23,1,0)</f>
        <v>0</v>
      </c>
      <c r="J4515" s="71" t="n">
        <v>1</v>
      </c>
      <c r="K4515" s="71" t="n">
        <f aca="false">F4515*I4515*J4515</f>
        <v>0</v>
      </c>
      <c r="L4515" s="71" t="n">
        <f aca="false">E4515*I4515*J4515</f>
        <v>0</v>
      </c>
      <c r="M4515" s="72" t="n">
        <f aca="false">G4515*I4515*J4515</f>
        <v>0</v>
      </c>
      <c r="N4515" s="72" t="n">
        <f aca="false">D4515*I4515*J4515</f>
        <v>-0</v>
      </c>
      <c r="O4515" s="71" t="n">
        <f aca="false">F4515*J4515</f>
        <v>234</v>
      </c>
      <c r="P4515" s="71" t="n">
        <f aca="false">E4515*J4515</f>
        <v>0</v>
      </c>
    </row>
    <row r="4516" customFormat="false" ht="15" hidden="false" customHeight="false" outlineLevel="0" collapsed="false">
      <c r="A4516" s="71" t="s">
        <v>59</v>
      </c>
      <c r="B4516" s="71" t="s">
        <v>50</v>
      </c>
      <c r="C4516" s="71" t="s">
        <v>1401</v>
      </c>
      <c r="D4516" s="72" t="n">
        <v>0</v>
      </c>
      <c r="E4516" s="71" t="n">
        <v>0</v>
      </c>
      <c r="F4516" s="71" t="n">
        <v>5</v>
      </c>
      <c r="G4516" s="72" t="n">
        <v>803.75</v>
      </c>
      <c r="H4516" s="72" t="n">
        <v>803.75</v>
      </c>
      <c r="I4516" s="71" t="n">
        <f aca="false">IF(B4516&gt;=Settings!$B$23,1,0)</f>
        <v>0</v>
      </c>
      <c r="J4516" s="71" t="n">
        <v>1</v>
      </c>
      <c r="K4516" s="71" t="n">
        <f aca="false">F4516*I4516*J4516</f>
        <v>0</v>
      </c>
      <c r="L4516" s="71" t="n">
        <f aca="false">E4516*I4516*J4516</f>
        <v>0</v>
      </c>
      <c r="M4516" s="72" t="n">
        <f aca="false">G4516*I4516*J4516</f>
        <v>0</v>
      </c>
      <c r="N4516" s="72" t="n">
        <f aca="false">D4516*I4516*J4516</f>
        <v>-0</v>
      </c>
      <c r="O4516" s="71" t="n">
        <f aca="false">F4516*J4516</f>
        <v>5</v>
      </c>
      <c r="P4516" s="71" t="n">
        <f aca="false">E4516*J4516</f>
        <v>0</v>
      </c>
    </row>
    <row r="4517" customFormat="false" ht="15" hidden="false" customHeight="false" outlineLevel="0" collapsed="false">
      <c r="A4517" s="71" t="s">
        <v>59</v>
      </c>
      <c r="B4517" s="71" t="s">
        <v>50</v>
      </c>
      <c r="C4517" s="71" t="s">
        <v>2308</v>
      </c>
      <c r="D4517" s="72" t="n">
        <v>0</v>
      </c>
      <c r="E4517" s="71" t="n">
        <v>0</v>
      </c>
      <c r="F4517" s="71" t="n">
        <v>1</v>
      </c>
      <c r="G4517" s="72" t="n">
        <v>199.95</v>
      </c>
      <c r="H4517" s="72" t="n">
        <v>199.95</v>
      </c>
      <c r="I4517" s="71" t="n">
        <f aca="false">IF(B4517&gt;=Settings!$B$23,1,0)</f>
        <v>0</v>
      </c>
      <c r="J4517" s="71" t="n">
        <v>1</v>
      </c>
      <c r="K4517" s="71" t="n">
        <f aca="false">F4517*I4517*J4517</f>
        <v>0</v>
      </c>
      <c r="L4517" s="71" t="n">
        <f aca="false">E4517*I4517*J4517</f>
        <v>0</v>
      </c>
      <c r="M4517" s="72" t="n">
        <f aca="false">G4517*I4517*J4517</f>
        <v>0</v>
      </c>
      <c r="N4517" s="72" t="n">
        <f aca="false">D4517*I4517*J4517</f>
        <v>-0</v>
      </c>
      <c r="O4517" s="71" t="n">
        <f aca="false">F4517*J4517</f>
        <v>1</v>
      </c>
      <c r="P4517" s="71" t="n">
        <f aca="false">E4517*J4517</f>
        <v>0</v>
      </c>
    </row>
    <row r="4518" customFormat="false" ht="15" hidden="false" customHeight="false" outlineLevel="0" collapsed="false">
      <c r="A4518" s="71" t="s">
        <v>59</v>
      </c>
      <c r="B4518" s="71" t="s">
        <v>50</v>
      </c>
      <c r="C4518" s="71" t="s">
        <v>167</v>
      </c>
      <c r="D4518" s="72" t="n">
        <v>0</v>
      </c>
      <c r="E4518" s="71" t="n">
        <v>0</v>
      </c>
      <c r="F4518" s="71" t="n">
        <v>33</v>
      </c>
      <c r="G4518" s="72" t="n">
        <v>3465.384</v>
      </c>
      <c r="H4518" s="72" t="n">
        <v>3465.384</v>
      </c>
      <c r="I4518" s="71" t="n">
        <f aca="false">IF(B4518&gt;=Settings!$B$23,1,0)</f>
        <v>0</v>
      </c>
      <c r="J4518" s="71" t="n">
        <v>1</v>
      </c>
      <c r="K4518" s="71" t="n">
        <f aca="false">F4518*I4518*J4518</f>
        <v>0</v>
      </c>
      <c r="L4518" s="71" t="n">
        <f aca="false">E4518*I4518*J4518</f>
        <v>0</v>
      </c>
      <c r="M4518" s="72" t="n">
        <f aca="false">G4518*I4518*J4518</f>
        <v>0</v>
      </c>
      <c r="N4518" s="72" t="n">
        <f aca="false">D4518*I4518*J4518</f>
        <v>-0</v>
      </c>
      <c r="O4518" s="71" t="n">
        <f aca="false">F4518*J4518</f>
        <v>33</v>
      </c>
      <c r="P4518" s="71" t="n">
        <f aca="false">E4518*J4518</f>
        <v>0</v>
      </c>
    </row>
    <row r="4519" customFormat="false" ht="15" hidden="false" customHeight="false" outlineLevel="0" collapsed="false">
      <c r="A4519" s="71" t="s">
        <v>63</v>
      </c>
      <c r="B4519" s="71" t="s">
        <v>50</v>
      </c>
      <c r="C4519" s="71" t="s">
        <v>2309</v>
      </c>
      <c r="D4519" s="72" t="n">
        <v>0</v>
      </c>
      <c r="E4519" s="71" t="n">
        <v>0</v>
      </c>
      <c r="F4519" s="71" t="n">
        <v>3</v>
      </c>
      <c r="G4519" s="72" t="n">
        <v>179.85</v>
      </c>
      <c r="H4519" s="72" t="n">
        <v>179.85</v>
      </c>
      <c r="I4519" s="71" t="n">
        <f aca="false">IF(B4519&gt;=Settings!$B$23,1,0)</f>
        <v>0</v>
      </c>
      <c r="J4519" s="71" t="n">
        <v>1</v>
      </c>
      <c r="K4519" s="71" t="n">
        <f aca="false">F4519*I4519*J4519</f>
        <v>0</v>
      </c>
      <c r="L4519" s="71" t="n">
        <f aca="false">E4519*I4519*J4519</f>
        <v>0</v>
      </c>
      <c r="M4519" s="72" t="n">
        <f aca="false">G4519*I4519*J4519</f>
        <v>0</v>
      </c>
      <c r="N4519" s="72" t="n">
        <f aca="false">D4519*I4519*J4519</f>
        <v>-0</v>
      </c>
      <c r="O4519" s="71" t="n">
        <f aca="false">F4519*J4519</f>
        <v>3</v>
      </c>
      <c r="P4519" s="71" t="n">
        <f aca="false">E4519*J4519</f>
        <v>0</v>
      </c>
    </row>
    <row r="4520" customFormat="false" ht="15" hidden="false" customHeight="false" outlineLevel="0" collapsed="false">
      <c r="A4520" s="71" t="s">
        <v>59</v>
      </c>
      <c r="B4520" s="71" t="s">
        <v>50</v>
      </c>
      <c r="C4520" s="71" t="s">
        <v>2160</v>
      </c>
      <c r="D4520" s="72" t="n">
        <v>0</v>
      </c>
      <c r="E4520" s="71" t="n">
        <v>0</v>
      </c>
      <c r="F4520" s="71" t="n">
        <v>163</v>
      </c>
      <c r="G4520" s="72" t="n">
        <v>13447.156</v>
      </c>
      <c r="H4520" s="72" t="n">
        <v>13447.156</v>
      </c>
      <c r="I4520" s="71" t="n">
        <f aca="false">IF(B4520&gt;=Settings!$B$23,1,0)</f>
        <v>0</v>
      </c>
      <c r="J4520" s="71" t="n">
        <v>1</v>
      </c>
      <c r="K4520" s="71" t="n">
        <f aca="false">F4520*I4520*J4520</f>
        <v>0</v>
      </c>
      <c r="L4520" s="71" t="n">
        <f aca="false">E4520*I4520*J4520</f>
        <v>0</v>
      </c>
      <c r="M4520" s="72" t="n">
        <f aca="false">G4520*I4520*J4520</f>
        <v>0</v>
      </c>
      <c r="N4520" s="72" t="n">
        <f aca="false">D4520*I4520*J4520</f>
        <v>-0</v>
      </c>
      <c r="O4520" s="71" t="n">
        <f aca="false">F4520*J4520</f>
        <v>163</v>
      </c>
      <c r="P4520" s="71" t="n">
        <f aca="false">E4520*J4520</f>
        <v>0</v>
      </c>
    </row>
    <row r="4521" customFormat="false" ht="15" hidden="false" customHeight="false" outlineLevel="0" collapsed="false">
      <c r="A4521" s="71" t="s">
        <v>60</v>
      </c>
      <c r="B4521" s="71" t="s">
        <v>50</v>
      </c>
      <c r="C4521" s="71" t="s">
        <v>1441</v>
      </c>
      <c r="D4521" s="72" t="n">
        <v>0</v>
      </c>
      <c r="E4521" s="71" t="n">
        <v>0</v>
      </c>
      <c r="F4521" s="71" t="n">
        <v>3</v>
      </c>
      <c r="G4521" s="72" t="n">
        <v>989.85</v>
      </c>
      <c r="H4521" s="72" t="n">
        <v>841.38</v>
      </c>
      <c r="I4521" s="71" t="n">
        <f aca="false">IF(B4521&gt;=Settings!$B$23,1,0)</f>
        <v>0</v>
      </c>
      <c r="J4521" s="71" t="n">
        <v>1</v>
      </c>
      <c r="K4521" s="71" t="n">
        <f aca="false">F4521*I4521*J4521</f>
        <v>0</v>
      </c>
      <c r="L4521" s="71" t="n">
        <f aca="false">E4521*I4521*J4521</f>
        <v>0</v>
      </c>
      <c r="M4521" s="72" t="n">
        <f aca="false">G4521*I4521*J4521</f>
        <v>0</v>
      </c>
      <c r="N4521" s="72" t="n">
        <f aca="false">D4521*I4521*J4521</f>
        <v>-0</v>
      </c>
      <c r="O4521" s="71" t="n">
        <f aca="false">F4521*J4521</f>
        <v>3</v>
      </c>
      <c r="P4521" s="71" t="n">
        <f aca="false">E4521*J4521</f>
        <v>0</v>
      </c>
    </row>
    <row r="4522" customFormat="false" ht="15" hidden="false" customHeight="false" outlineLevel="0" collapsed="false">
      <c r="A4522" s="71" t="s">
        <v>59</v>
      </c>
      <c r="B4522" s="71" t="s">
        <v>50</v>
      </c>
      <c r="C4522" s="71" t="s">
        <v>934</v>
      </c>
      <c r="D4522" s="72" t="n">
        <v>0</v>
      </c>
      <c r="E4522" s="71" t="n">
        <v>0</v>
      </c>
      <c r="F4522" s="71" t="n">
        <v>11</v>
      </c>
      <c r="G4522" s="72" t="n">
        <v>1019.45</v>
      </c>
      <c r="H4522" s="72" t="n">
        <v>1019.45</v>
      </c>
      <c r="I4522" s="71" t="n">
        <f aca="false">IF(B4522&gt;=Settings!$B$23,1,0)</f>
        <v>0</v>
      </c>
      <c r="J4522" s="71" t="n">
        <v>1</v>
      </c>
      <c r="K4522" s="71" t="n">
        <f aca="false">F4522*I4522*J4522</f>
        <v>0</v>
      </c>
      <c r="L4522" s="71" t="n">
        <f aca="false">E4522*I4522*J4522</f>
        <v>0</v>
      </c>
      <c r="M4522" s="72" t="n">
        <f aca="false">G4522*I4522*J4522</f>
        <v>0</v>
      </c>
      <c r="N4522" s="72" t="n">
        <f aca="false">D4522*I4522*J4522</f>
        <v>-0</v>
      </c>
      <c r="O4522" s="71" t="n">
        <f aca="false">F4522*J4522</f>
        <v>11</v>
      </c>
      <c r="P4522" s="71" t="n">
        <f aca="false">E4522*J4522</f>
        <v>0</v>
      </c>
    </row>
    <row r="4523" customFormat="false" ht="15" hidden="false" customHeight="false" outlineLevel="0" collapsed="false">
      <c r="A4523" s="71" t="s">
        <v>59</v>
      </c>
      <c r="B4523" s="71" t="s">
        <v>50</v>
      </c>
      <c r="C4523" s="71" t="s">
        <v>932</v>
      </c>
      <c r="D4523" s="72" t="n">
        <v>0</v>
      </c>
      <c r="E4523" s="71" t="n">
        <v>0</v>
      </c>
      <c r="F4523" s="71" t="n">
        <v>3</v>
      </c>
      <c r="G4523" s="72" t="n">
        <v>891.09</v>
      </c>
      <c r="H4523" s="72" t="n">
        <v>891.09</v>
      </c>
      <c r="I4523" s="71" t="n">
        <f aca="false">IF(B4523&gt;=Settings!$B$23,1,0)</f>
        <v>0</v>
      </c>
      <c r="J4523" s="71" t="n">
        <v>1</v>
      </c>
      <c r="K4523" s="71" t="n">
        <f aca="false">F4523*I4523*J4523</f>
        <v>0</v>
      </c>
      <c r="L4523" s="71" t="n">
        <f aca="false">E4523*I4523*J4523</f>
        <v>0</v>
      </c>
      <c r="M4523" s="72" t="n">
        <f aca="false">G4523*I4523*J4523</f>
        <v>0</v>
      </c>
      <c r="N4523" s="72" t="n">
        <f aca="false">D4523*I4523*J4523</f>
        <v>-0</v>
      </c>
      <c r="O4523" s="71" t="n">
        <f aca="false">F4523*J4523</f>
        <v>3</v>
      </c>
      <c r="P4523" s="71" t="n">
        <f aca="false">E4523*J4523</f>
        <v>0</v>
      </c>
    </row>
    <row r="4524" customFormat="false" ht="15" hidden="false" customHeight="false" outlineLevel="0" collapsed="false">
      <c r="A4524" s="71" t="s">
        <v>59</v>
      </c>
      <c r="B4524" s="71" t="s">
        <v>50</v>
      </c>
      <c r="C4524" s="71" t="s">
        <v>1059</v>
      </c>
      <c r="D4524" s="72" t="n">
        <v>0</v>
      </c>
      <c r="E4524" s="71" t="n">
        <v>0</v>
      </c>
      <c r="F4524" s="71" t="n">
        <v>28</v>
      </c>
      <c r="G4524" s="72" t="n">
        <v>1729</v>
      </c>
      <c r="H4524" s="72" t="n">
        <v>1729</v>
      </c>
      <c r="I4524" s="71" t="n">
        <f aca="false">IF(B4524&gt;=Settings!$B$23,1,0)</f>
        <v>0</v>
      </c>
      <c r="J4524" s="71" t="n">
        <v>1</v>
      </c>
      <c r="K4524" s="71" t="n">
        <f aca="false">F4524*I4524*J4524</f>
        <v>0</v>
      </c>
      <c r="L4524" s="71" t="n">
        <f aca="false">E4524*I4524*J4524</f>
        <v>0</v>
      </c>
      <c r="M4524" s="72" t="n">
        <f aca="false">G4524*I4524*J4524</f>
        <v>0</v>
      </c>
      <c r="N4524" s="72" t="n">
        <f aca="false">D4524*I4524*J4524</f>
        <v>-0</v>
      </c>
      <c r="O4524" s="71" t="n">
        <f aca="false">F4524*J4524</f>
        <v>28</v>
      </c>
      <c r="P4524" s="71" t="n">
        <f aca="false">E4524*J4524</f>
        <v>0</v>
      </c>
    </row>
    <row r="4525" customFormat="false" ht="15" hidden="false" customHeight="false" outlineLevel="0" collapsed="false">
      <c r="A4525" s="71" t="s">
        <v>59</v>
      </c>
      <c r="B4525" s="71" t="s">
        <v>50</v>
      </c>
      <c r="C4525" s="71" t="s">
        <v>1242</v>
      </c>
      <c r="D4525" s="72" t="n">
        <v>0</v>
      </c>
      <c r="E4525" s="71" t="n">
        <v>0</v>
      </c>
      <c r="F4525" s="71" t="n">
        <v>4</v>
      </c>
      <c r="G4525" s="72" t="n">
        <v>504.905</v>
      </c>
      <c r="H4525" s="72" t="n">
        <v>504.905</v>
      </c>
      <c r="I4525" s="71" t="n">
        <f aca="false">IF(B4525&gt;=Settings!$B$23,1,0)</f>
        <v>0</v>
      </c>
      <c r="J4525" s="71" t="n">
        <v>1</v>
      </c>
      <c r="K4525" s="71" t="n">
        <f aca="false">F4525*I4525*J4525</f>
        <v>0</v>
      </c>
      <c r="L4525" s="71" t="n">
        <f aca="false">E4525*I4525*J4525</f>
        <v>0</v>
      </c>
      <c r="M4525" s="72" t="n">
        <f aca="false">G4525*I4525*J4525</f>
        <v>0</v>
      </c>
      <c r="N4525" s="72" t="n">
        <f aca="false">D4525*I4525*J4525</f>
        <v>-0</v>
      </c>
      <c r="O4525" s="71" t="n">
        <f aca="false">F4525*J4525</f>
        <v>4</v>
      </c>
      <c r="P4525" s="71" t="n">
        <f aca="false">E4525*J4525</f>
        <v>0</v>
      </c>
    </row>
    <row r="4526" customFormat="false" ht="15" hidden="false" customHeight="false" outlineLevel="0" collapsed="false">
      <c r="A4526" s="71" t="s">
        <v>63</v>
      </c>
      <c r="B4526" s="71" t="s">
        <v>50</v>
      </c>
      <c r="C4526" s="71" t="s">
        <v>2310</v>
      </c>
      <c r="D4526" s="72" t="n">
        <v>0</v>
      </c>
      <c r="E4526" s="71" t="n">
        <v>0</v>
      </c>
      <c r="F4526" s="71" t="n">
        <v>9</v>
      </c>
      <c r="G4526" s="72" t="n">
        <v>1169.55</v>
      </c>
      <c r="H4526" s="72" t="n">
        <v>1156.56</v>
      </c>
      <c r="I4526" s="71" t="n">
        <f aca="false">IF(B4526&gt;=Settings!$B$23,1,0)</f>
        <v>0</v>
      </c>
      <c r="J4526" s="71" t="n">
        <v>1</v>
      </c>
      <c r="K4526" s="71" t="n">
        <f aca="false">F4526*I4526*J4526</f>
        <v>0</v>
      </c>
      <c r="L4526" s="71" t="n">
        <f aca="false">E4526*I4526*J4526</f>
        <v>0</v>
      </c>
      <c r="M4526" s="72" t="n">
        <f aca="false">G4526*I4526*J4526</f>
        <v>0</v>
      </c>
      <c r="N4526" s="72" t="n">
        <f aca="false">D4526*I4526*J4526</f>
        <v>-0</v>
      </c>
      <c r="O4526" s="71" t="n">
        <f aca="false">F4526*J4526</f>
        <v>9</v>
      </c>
      <c r="P4526" s="71" t="n">
        <f aca="false">E4526*J4526</f>
        <v>0</v>
      </c>
    </row>
    <row r="4527" customFormat="false" ht="15" hidden="false" customHeight="false" outlineLevel="0" collapsed="false">
      <c r="A4527" s="71" t="s">
        <v>59</v>
      </c>
      <c r="B4527" s="71" t="s">
        <v>50</v>
      </c>
      <c r="C4527" s="71" t="s">
        <v>140</v>
      </c>
      <c r="D4527" s="72" t="n">
        <v>0</v>
      </c>
      <c r="E4527" s="71" t="n">
        <v>0</v>
      </c>
      <c r="F4527" s="71" t="n">
        <v>5</v>
      </c>
      <c r="G4527" s="72" t="n">
        <v>716.74</v>
      </c>
      <c r="H4527" s="72" t="n">
        <v>716.74</v>
      </c>
      <c r="I4527" s="71" t="n">
        <f aca="false">IF(B4527&gt;=Settings!$B$23,1,0)</f>
        <v>0</v>
      </c>
      <c r="J4527" s="71" t="n">
        <v>1</v>
      </c>
      <c r="K4527" s="71" t="n">
        <f aca="false">F4527*I4527*J4527</f>
        <v>0</v>
      </c>
      <c r="L4527" s="71" t="n">
        <f aca="false">E4527*I4527*J4527</f>
        <v>0</v>
      </c>
      <c r="M4527" s="72" t="n">
        <f aca="false">G4527*I4527*J4527</f>
        <v>0</v>
      </c>
      <c r="N4527" s="72" t="n">
        <f aca="false">D4527*I4527*J4527</f>
        <v>-0</v>
      </c>
      <c r="O4527" s="71" t="n">
        <f aca="false">F4527*J4527</f>
        <v>5</v>
      </c>
      <c r="P4527" s="71" t="n">
        <f aca="false">E4527*J4527</f>
        <v>0</v>
      </c>
    </row>
    <row r="4528" customFormat="false" ht="15" hidden="false" customHeight="false" outlineLevel="0" collapsed="false">
      <c r="A4528" s="71" t="s">
        <v>59</v>
      </c>
      <c r="B4528" s="71" t="s">
        <v>50</v>
      </c>
      <c r="C4528" s="71" t="s">
        <v>1300</v>
      </c>
      <c r="D4528" s="72" t="n">
        <v>0</v>
      </c>
      <c r="E4528" s="71" t="n">
        <v>0</v>
      </c>
      <c r="F4528" s="71" t="n">
        <v>48</v>
      </c>
      <c r="G4528" s="72" t="n">
        <v>1533.622</v>
      </c>
      <c r="H4528" s="72" t="n">
        <v>1533.622</v>
      </c>
      <c r="I4528" s="71" t="n">
        <f aca="false">IF(B4528&gt;=Settings!$B$23,1,0)</f>
        <v>0</v>
      </c>
      <c r="J4528" s="71" t="n">
        <v>1</v>
      </c>
      <c r="K4528" s="71" t="n">
        <f aca="false">F4528*I4528*J4528</f>
        <v>0</v>
      </c>
      <c r="L4528" s="71" t="n">
        <f aca="false">E4528*I4528*J4528</f>
        <v>0</v>
      </c>
      <c r="M4528" s="72" t="n">
        <f aca="false">G4528*I4528*J4528</f>
        <v>0</v>
      </c>
      <c r="N4528" s="72" t="n">
        <f aca="false">D4528*I4528*J4528</f>
        <v>-0</v>
      </c>
      <c r="O4528" s="71" t="n">
        <f aca="false">F4528*J4528</f>
        <v>48</v>
      </c>
      <c r="P4528" s="71" t="n">
        <f aca="false">E4528*J4528</f>
        <v>0</v>
      </c>
    </row>
    <row r="4529" customFormat="false" ht="15" hidden="false" customHeight="false" outlineLevel="0" collapsed="false">
      <c r="A4529" s="71" t="s">
        <v>61</v>
      </c>
      <c r="B4529" s="71" t="s">
        <v>50</v>
      </c>
      <c r="C4529" s="71" t="s">
        <v>114</v>
      </c>
      <c r="D4529" s="72" t="n">
        <v>0</v>
      </c>
      <c r="E4529" s="71" t="n">
        <v>0</v>
      </c>
      <c r="F4529" s="71" t="n">
        <v>33</v>
      </c>
      <c r="G4529" s="72" t="n">
        <v>3333.88</v>
      </c>
      <c r="H4529" s="72" t="n">
        <v>3270.87</v>
      </c>
      <c r="I4529" s="71" t="n">
        <f aca="false">IF(B4529&gt;=Settings!$B$23,1,0)</f>
        <v>0</v>
      </c>
      <c r="J4529" s="71" t="n">
        <v>1</v>
      </c>
      <c r="K4529" s="71" t="n">
        <f aca="false">F4529*I4529*J4529</f>
        <v>0</v>
      </c>
      <c r="L4529" s="71" t="n">
        <f aca="false">E4529*I4529*J4529</f>
        <v>0</v>
      </c>
      <c r="M4529" s="72" t="n">
        <f aca="false">G4529*I4529*J4529</f>
        <v>0</v>
      </c>
      <c r="N4529" s="72" t="n">
        <f aca="false">D4529*I4529*J4529</f>
        <v>-0</v>
      </c>
      <c r="O4529" s="71" t="n">
        <f aca="false">F4529*J4529</f>
        <v>33</v>
      </c>
      <c r="P4529" s="71" t="n">
        <f aca="false">E4529*J4529</f>
        <v>0</v>
      </c>
    </row>
    <row r="4530" customFormat="false" ht="15" hidden="false" customHeight="false" outlineLevel="0" collapsed="false">
      <c r="A4530" s="71" t="s">
        <v>59</v>
      </c>
      <c r="B4530" s="71" t="s">
        <v>50</v>
      </c>
      <c r="C4530" s="71" t="s">
        <v>1299</v>
      </c>
      <c r="D4530" s="72" t="n">
        <v>0</v>
      </c>
      <c r="E4530" s="71" t="n">
        <v>0</v>
      </c>
      <c r="F4530" s="71" t="n">
        <v>1056</v>
      </c>
      <c r="G4530" s="72" t="n">
        <v>4229.536</v>
      </c>
      <c r="H4530" s="72" t="n">
        <v>4229.536</v>
      </c>
      <c r="I4530" s="71" t="n">
        <f aca="false">IF(B4530&gt;=Settings!$B$23,1,0)</f>
        <v>0</v>
      </c>
      <c r="J4530" s="71" t="n">
        <v>1</v>
      </c>
      <c r="K4530" s="71" t="n">
        <f aca="false">F4530*I4530*J4530</f>
        <v>0</v>
      </c>
      <c r="L4530" s="71" t="n">
        <f aca="false">E4530*I4530*J4530</f>
        <v>0</v>
      </c>
      <c r="M4530" s="72" t="n">
        <f aca="false">G4530*I4530*J4530</f>
        <v>0</v>
      </c>
      <c r="N4530" s="72" t="n">
        <f aca="false">D4530*I4530*J4530</f>
        <v>-0</v>
      </c>
      <c r="O4530" s="71" t="n">
        <f aca="false">F4530*J4530</f>
        <v>1056</v>
      </c>
      <c r="P4530" s="71" t="n">
        <f aca="false">E4530*J4530</f>
        <v>0</v>
      </c>
    </row>
    <row r="4531" customFormat="false" ht="15" hidden="false" customHeight="false" outlineLevel="0" collapsed="false">
      <c r="A4531" s="71" t="s">
        <v>62</v>
      </c>
      <c r="B4531" s="71" t="s">
        <v>50</v>
      </c>
      <c r="C4531" s="71" t="s">
        <v>363</v>
      </c>
      <c r="D4531" s="72" t="n">
        <v>0</v>
      </c>
      <c r="E4531" s="71" t="n">
        <v>0</v>
      </c>
      <c r="F4531" s="71" t="n">
        <v>13</v>
      </c>
      <c r="G4531" s="72" t="n">
        <v>1476.76</v>
      </c>
      <c r="H4531" s="72" t="n">
        <v>1442.2</v>
      </c>
      <c r="I4531" s="71" t="n">
        <f aca="false">IF(B4531&gt;=Settings!$B$23,1,0)</f>
        <v>0</v>
      </c>
      <c r="J4531" s="71" t="n">
        <v>1</v>
      </c>
      <c r="K4531" s="71" t="n">
        <f aca="false">F4531*I4531*J4531</f>
        <v>0</v>
      </c>
      <c r="L4531" s="71" t="n">
        <f aca="false">E4531*I4531*J4531</f>
        <v>0</v>
      </c>
      <c r="M4531" s="72" t="n">
        <f aca="false">G4531*I4531*J4531</f>
        <v>0</v>
      </c>
      <c r="N4531" s="72" t="n">
        <f aca="false">D4531*I4531*J4531</f>
        <v>-0</v>
      </c>
      <c r="O4531" s="71" t="n">
        <f aca="false">F4531*J4531</f>
        <v>13</v>
      </c>
      <c r="P4531" s="71" t="n">
        <f aca="false">E4531*J4531</f>
        <v>0</v>
      </c>
    </row>
    <row r="4532" customFormat="false" ht="15" hidden="false" customHeight="false" outlineLevel="0" collapsed="false">
      <c r="A4532" s="71" t="s">
        <v>61</v>
      </c>
      <c r="B4532" s="71" t="s">
        <v>50</v>
      </c>
      <c r="C4532" s="71" t="s">
        <v>901</v>
      </c>
      <c r="D4532" s="72" t="n">
        <v>0</v>
      </c>
      <c r="E4532" s="71" t="n">
        <v>0</v>
      </c>
      <c r="F4532" s="71" t="n">
        <v>3</v>
      </c>
      <c r="G4532" s="72" t="n">
        <v>427.12</v>
      </c>
      <c r="H4532" s="72" t="n">
        <v>382.15</v>
      </c>
      <c r="I4532" s="71" t="n">
        <f aca="false">IF(B4532&gt;=Settings!$B$23,1,0)</f>
        <v>0</v>
      </c>
      <c r="J4532" s="71" t="n">
        <v>1</v>
      </c>
      <c r="K4532" s="71" t="n">
        <f aca="false">F4532*I4532*J4532</f>
        <v>0</v>
      </c>
      <c r="L4532" s="71" t="n">
        <f aca="false">E4532*I4532*J4532</f>
        <v>0</v>
      </c>
      <c r="M4532" s="72" t="n">
        <f aca="false">G4532*I4532*J4532</f>
        <v>0</v>
      </c>
      <c r="N4532" s="72" t="n">
        <f aca="false">D4532*I4532*J4532</f>
        <v>-0</v>
      </c>
      <c r="O4532" s="71" t="n">
        <f aca="false">F4532*J4532</f>
        <v>3</v>
      </c>
      <c r="P4532" s="71" t="n">
        <f aca="false">E4532*J4532</f>
        <v>0</v>
      </c>
    </row>
    <row r="4533" customFormat="false" ht="15" hidden="false" customHeight="false" outlineLevel="0" collapsed="false">
      <c r="A4533" s="71" t="s">
        <v>61</v>
      </c>
      <c r="B4533" s="71" t="s">
        <v>50</v>
      </c>
      <c r="C4533" s="71" t="s">
        <v>128</v>
      </c>
      <c r="D4533" s="72" t="n">
        <v>92.05</v>
      </c>
      <c r="E4533" s="71" t="n">
        <v>1</v>
      </c>
      <c r="F4533" s="71" t="n">
        <v>14</v>
      </c>
      <c r="G4533" s="72" t="n">
        <v>1094.94</v>
      </c>
      <c r="H4533" s="72" t="n">
        <v>989.09</v>
      </c>
      <c r="I4533" s="71" t="n">
        <f aca="false">IF(B4533&gt;=Settings!$B$23,1,0)</f>
        <v>0</v>
      </c>
      <c r="J4533" s="71" t="n">
        <v>1</v>
      </c>
      <c r="K4533" s="71" t="n">
        <f aca="false">F4533*I4533*J4533</f>
        <v>0</v>
      </c>
      <c r="L4533" s="71" t="n">
        <f aca="false">E4533*I4533*J4533</f>
        <v>0</v>
      </c>
      <c r="M4533" s="72" t="n">
        <f aca="false">G4533*I4533*J4533</f>
        <v>0</v>
      </c>
      <c r="N4533" s="72" t="n">
        <f aca="false">D4533*I4533*J4533</f>
        <v>0</v>
      </c>
      <c r="O4533" s="71" t="n">
        <f aca="false">F4533*J4533</f>
        <v>14</v>
      </c>
      <c r="P4533" s="71" t="n">
        <f aca="false">E4533*J4533</f>
        <v>1</v>
      </c>
    </row>
    <row r="4534" customFormat="false" ht="15" hidden="false" customHeight="false" outlineLevel="0" collapsed="false">
      <c r="A4534" s="71" t="s">
        <v>59</v>
      </c>
      <c r="B4534" s="71" t="s">
        <v>50</v>
      </c>
      <c r="C4534" s="71" t="s">
        <v>1163</v>
      </c>
      <c r="D4534" s="72" t="n">
        <v>0</v>
      </c>
      <c r="E4534" s="71" t="n">
        <v>0</v>
      </c>
      <c r="F4534" s="71" t="n">
        <v>1</v>
      </c>
      <c r="G4534" s="72" t="n">
        <v>44.95</v>
      </c>
      <c r="H4534" s="72" t="n">
        <v>44.95</v>
      </c>
      <c r="I4534" s="71" t="n">
        <f aca="false">IF(B4534&gt;=Settings!$B$23,1,0)</f>
        <v>0</v>
      </c>
      <c r="J4534" s="71" t="n">
        <v>1</v>
      </c>
      <c r="K4534" s="71" t="n">
        <f aca="false">F4534*I4534*J4534</f>
        <v>0</v>
      </c>
      <c r="L4534" s="71" t="n">
        <f aca="false">E4534*I4534*J4534</f>
        <v>0</v>
      </c>
      <c r="M4534" s="72" t="n">
        <f aca="false">G4534*I4534*J4534</f>
        <v>0</v>
      </c>
      <c r="N4534" s="72" t="n">
        <f aca="false">D4534*I4534*J4534</f>
        <v>-0</v>
      </c>
      <c r="O4534" s="71" t="n">
        <f aca="false">F4534*J4534</f>
        <v>1</v>
      </c>
      <c r="P4534" s="71" t="n">
        <f aca="false">E4534*J4534</f>
        <v>0</v>
      </c>
    </row>
    <row r="4535" customFormat="false" ht="15" hidden="false" customHeight="false" outlineLevel="0" collapsed="false">
      <c r="A4535" s="71" t="s">
        <v>62</v>
      </c>
      <c r="B4535" s="71" t="s">
        <v>50</v>
      </c>
      <c r="C4535" s="71" t="s">
        <v>169</v>
      </c>
      <c r="D4535" s="72" t="n">
        <v>189.9</v>
      </c>
      <c r="E4535" s="71" t="n">
        <v>2</v>
      </c>
      <c r="F4535" s="71" t="n">
        <v>71</v>
      </c>
      <c r="G4535" s="72" t="n">
        <v>6662.45</v>
      </c>
      <c r="H4535" s="72" t="n">
        <v>6337.64</v>
      </c>
      <c r="I4535" s="71" t="n">
        <f aca="false">IF(B4535&gt;=Settings!$B$23,1,0)</f>
        <v>0</v>
      </c>
      <c r="J4535" s="71" t="n">
        <v>1</v>
      </c>
      <c r="K4535" s="71" t="n">
        <f aca="false">F4535*I4535*J4535</f>
        <v>0</v>
      </c>
      <c r="L4535" s="71" t="n">
        <f aca="false">E4535*I4535*J4535</f>
        <v>0</v>
      </c>
      <c r="M4535" s="72" t="n">
        <f aca="false">G4535*I4535*J4535</f>
        <v>0</v>
      </c>
      <c r="N4535" s="72" t="n">
        <f aca="false">D4535*I4535*J4535</f>
        <v>0</v>
      </c>
      <c r="O4535" s="71" t="n">
        <f aca="false">F4535*J4535</f>
        <v>71</v>
      </c>
      <c r="P4535" s="71" t="n">
        <f aca="false">E4535*J4535</f>
        <v>2</v>
      </c>
    </row>
    <row r="4536" customFormat="false" ht="15" hidden="false" customHeight="false" outlineLevel="0" collapsed="false">
      <c r="A4536" s="71" t="s">
        <v>59</v>
      </c>
      <c r="B4536" s="71" t="s">
        <v>50</v>
      </c>
      <c r="C4536" s="71" t="s">
        <v>886</v>
      </c>
      <c r="D4536" s="72" t="n">
        <v>0</v>
      </c>
      <c r="E4536" s="71" t="n">
        <v>0</v>
      </c>
      <c r="F4536" s="71" t="n">
        <v>1</v>
      </c>
      <c r="G4536" s="72" t="n">
        <v>224.6</v>
      </c>
      <c r="H4536" s="72" t="n">
        <v>224.6</v>
      </c>
      <c r="I4536" s="71" t="n">
        <f aca="false">IF(B4536&gt;=Settings!$B$23,1,0)</f>
        <v>0</v>
      </c>
      <c r="J4536" s="71" t="n">
        <v>1</v>
      </c>
      <c r="K4536" s="71" t="n">
        <f aca="false">F4536*I4536*J4536</f>
        <v>0</v>
      </c>
      <c r="L4536" s="71" t="n">
        <f aca="false">E4536*I4536*J4536</f>
        <v>0</v>
      </c>
      <c r="M4536" s="72" t="n">
        <f aca="false">G4536*I4536*J4536</f>
        <v>0</v>
      </c>
      <c r="N4536" s="72" t="n">
        <f aca="false">D4536*I4536*J4536</f>
        <v>-0</v>
      </c>
      <c r="O4536" s="71" t="n">
        <f aca="false">F4536*J4536</f>
        <v>1</v>
      </c>
      <c r="P4536" s="71" t="n">
        <f aca="false">E4536*J4536</f>
        <v>0</v>
      </c>
    </row>
    <row r="4537" customFormat="false" ht="15" hidden="false" customHeight="false" outlineLevel="0" collapsed="false">
      <c r="A4537" s="71" t="s">
        <v>63</v>
      </c>
      <c r="B4537" s="71" t="s">
        <v>50</v>
      </c>
      <c r="C4537" s="71" t="s">
        <v>2311</v>
      </c>
      <c r="D4537" s="72" t="n">
        <v>0</v>
      </c>
      <c r="E4537" s="71" t="n">
        <v>0</v>
      </c>
      <c r="F4537" s="71" t="n">
        <v>11</v>
      </c>
      <c r="G4537" s="72" t="n">
        <v>1319.45</v>
      </c>
      <c r="H4537" s="72" t="n">
        <v>1307.46</v>
      </c>
      <c r="I4537" s="71" t="n">
        <f aca="false">IF(B4537&gt;=Settings!$B$23,1,0)</f>
        <v>0</v>
      </c>
      <c r="J4537" s="71" t="n">
        <v>1</v>
      </c>
      <c r="K4537" s="71" t="n">
        <f aca="false">F4537*I4537*J4537</f>
        <v>0</v>
      </c>
      <c r="L4537" s="71" t="n">
        <f aca="false">E4537*I4537*J4537</f>
        <v>0</v>
      </c>
      <c r="M4537" s="72" t="n">
        <f aca="false">G4537*I4537*J4537</f>
        <v>0</v>
      </c>
      <c r="N4537" s="72" t="n">
        <f aca="false">D4537*I4537*J4537</f>
        <v>-0</v>
      </c>
      <c r="O4537" s="71" t="n">
        <f aca="false">F4537*J4537</f>
        <v>11</v>
      </c>
      <c r="P4537" s="71" t="n">
        <f aca="false">E4537*J4537</f>
        <v>0</v>
      </c>
    </row>
    <row r="4538" customFormat="false" ht="15" hidden="false" customHeight="false" outlineLevel="0" collapsed="false">
      <c r="A4538" s="71" t="s">
        <v>60</v>
      </c>
      <c r="B4538" s="71" t="s">
        <v>50</v>
      </c>
      <c r="C4538" s="71" t="s">
        <v>1977</v>
      </c>
      <c r="D4538" s="72" t="n">
        <v>0</v>
      </c>
      <c r="E4538" s="71" t="n">
        <v>0</v>
      </c>
      <c r="F4538" s="71" t="n">
        <v>1</v>
      </c>
      <c r="G4538" s="72" t="n">
        <v>374.95</v>
      </c>
      <c r="H4538" s="72" t="n">
        <v>299.96</v>
      </c>
      <c r="I4538" s="71" t="n">
        <f aca="false">IF(B4538&gt;=Settings!$B$23,1,0)</f>
        <v>0</v>
      </c>
      <c r="J4538" s="71" t="n">
        <v>1</v>
      </c>
      <c r="K4538" s="71" t="n">
        <f aca="false">F4538*I4538*J4538</f>
        <v>0</v>
      </c>
      <c r="L4538" s="71" t="n">
        <f aca="false">E4538*I4538*J4538</f>
        <v>0</v>
      </c>
      <c r="M4538" s="72" t="n">
        <f aca="false">G4538*I4538*J4538</f>
        <v>0</v>
      </c>
      <c r="N4538" s="72" t="n">
        <f aca="false">D4538*I4538*J4538</f>
        <v>-0</v>
      </c>
      <c r="O4538" s="71" t="n">
        <f aca="false">F4538*J4538</f>
        <v>1</v>
      </c>
      <c r="P4538" s="71" t="n">
        <f aca="false">E4538*J4538</f>
        <v>0</v>
      </c>
    </row>
    <row r="4539" customFormat="false" ht="15" hidden="false" customHeight="false" outlineLevel="0" collapsed="false">
      <c r="A4539" s="71" t="s">
        <v>59</v>
      </c>
      <c r="B4539" s="71" t="s">
        <v>50</v>
      </c>
      <c r="C4539" s="71" t="s">
        <v>878</v>
      </c>
      <c r="D4539" s="72" t="n">
        <v>0</v>
      </c>
      <c r="E4539" s="71" t="n">
        <v>0</v>
      </c>
      <c r="F4539" s="71" t="n">
        <v>1</v>
      </c>
      <c r="G4539" s="72" t="n">
        <v>149.95</v>
      </c>
      <c r="H4539" s="72" t="n">
        <v>149.95</v>
      </c>
      <c r="I4539" s="71" t="n">
        <f aca="false">IF(B4539&gt;=Settings!$B$23,1,0)</f>
        <v>0</v>
      </c>
      <c r="J4539" s="71" t="n">
        <v>1</v>
      </c>
      <c r="K4539" s="71" t="n">
        <f aca="false">F4539*I4539*J4539</f>
        <v>0</v>
      </c>
      <c r="L4539" s="71" t="n">
        <f aca="false">E4539*I4539*J4539</f>
        <v>0</v>
      </c>
      <c r="M4539" s="72" t="n">
        <f aca="false">G4539*I4539*J4539</f>
        <v>0</v>
      </c>
      <c r="N4539" s="72" t="n">
        <f aca="false">D4539*I4539*J4539</f>
        <v>-0</v>
      </c>
      <c r="O4539" s="71" t="n">
        <f aca="false">F4539*J4539</f>
        <v>1</v>
      </c>
      <c r="P4539" s="71" t="n">
        <f aca="false">E4539*J4539</f>
        <v>0</v>
      </c>
    </row>
    <row r="4540" customFormat="false" ht="15" hidden="false" customHeight="false" outlineLevel="0" collapsed="false">
      <c r="A4540" s="71" t="s">
        <v>59</v>
      </c>
      <c r="B4540" s="71" t="s">
        <v>50</v>
      </c>
      <c r="C4540" s="71" t="s">
        <v>815</v>
      </c>
      <c r="D4540" s="72" t="n">
        <v>0</v>
      </c>
      <c r="E4540" s="71" t="n">
        <v>0</v>
      </c>
      <c r="F4540" s="71" t="n">
        <v>12</v>
      </c>
      <c r="G4540" s="72" t="n">
        <v>1465.6</v>
      </c>
      <c r="H4540" s="72" t="n">
        <v>1465.6</v>
      </c>
      <c r="I4540" s="71" t="n">
        <f aca="false">IF(B4540&gt;=Settings!$B$23,1,0)</f>
        <v>0</v>
      </c>
      <c r="J4540" s="71" t="n">
        <v>1</v>
      </c>
      <c r="K4540" s="71" t="n">
        <f aca="false">F4540*I4540*J4540</f>
        <v>0</v>
      </c>
      <c r="L4540" s="71" t="n">
        <f aca="false">E4540*I4540*J4540</f>
        <v>0</v>
      </c>
      <c r="M4540" s="72" t="n">
        <f aca="false">G4540*I4540*J4540</f>
        <v>0</v>
      </c>
      <c r="N4540" s="72" t="n">
        <f aca="false">D4540*I4540*J4540</f>
        <v>-0</v>
      </c>
      <c r="O4540" s="71" t="n">
        <f aca="false">F4540*J4540</f>
        <v>12</v>
      </c>
      <c r="P4540" s="71" t="n">
        <f aca="false">E4540*J4540</f>
        <v>0</v>
      </c>
    </row>
    <row r="4541" customFormat="false" ht="15" hidden="false" customHeight="false" outlineLevel="0" collapsed="false">
      <c r="A4541" s="71" t="s">
        <v>59</v>
      </c>
      <c r="B4541" s="71" t="s">
        <v>50</v>
      </c>
      <c r="C4541" s="71" t="s">
        <v>877</v>
      </c>
      <c r="D4541" s="72" t="n">
        <v>0</v>
      </c>
      <c r="E4541" s="71" t="n">
        <v>0</v>
      </c>
      <c r="F4541" s="71" t="n">
        <v>1</v>
      </c>
      <c r="G4541" s="72" t="n">
        <v>150.92</v>
      </c>
      <c r="H4541" s="72" t="n">
        <v>150.92</v>
      </c>
      <c r="I4541" s="71" t="n">
        <f aca="false">IF(B4541&gt;=Settings!$B$23,1,0)</f>
        <v>0</v>
      </c>
      <c r="J4541" s="71" t="n">
        <v>1</v>
      </c>
      <c r="K4541" s="71" t="n">
        <f aca="false">F4541*I4541*J4541</f>
        <v>0</v>
      </c>
      <c r="L4541" s="71" t="n">
        <f aca="false">E4541*I4541*J4541</f>
        <v>0</v>
      </c>
      <c r="M4541" s="72" t="n">
        <f aca="false">G4541*I4541*J4541</f>
        <v>0</v>
      </c>
      <c r="N4541" s="72" t="n">
        <f aca="false">D4541*I4541*J4541</f>
        <v>-0</v>
      </c>
      <c r="O4541" s="71" t="n">
        <f aca="false">F4541*J4541</f>
        <v>1</v>
      </c>
      <c r="P4541" s="71" t="n">
        <f aca="false">E4541*J4541</f>
        <v>0</v>
      </c>
    </row>
    <row r="4542" customFormat="false" ht="15" hidden="false" customHeight="false" outlineLevel="0" collapsed="false">
      <c r="A4542" s="71" t="s">
        <v>59</v>
      </c>
      <c r="B4542" s="71" t="s">
        <v>50</v>
      </c>
      <c r="C4542" s="71" t="s">
        <v>881</v>
      </c>
      <c r="D4542" s="72" t="n">
        <v>0</v>
      </c>
      <c r="E4542" s="71" t="n">
        <v>0</v>
      </c>
      <c r="F4542" s="71" t="n">
        <v>6</v>
      </c>
      <c r="G4542" s="72" t="n">
        <v>1353.569</v>
      </c>
      <c r="H4542" s="72" t="n">
        <v>1353.569</v>
      </c>
      <c r="I4542" s="71" t="n">
        <f aca="false">IF(B4542&gt;=Settings!$B$23,1,0)</f>
        <v>0</v>
      </c>
      <c r="J4542" s="71" t="n">
        <v>1</v>
      </c>
      <c r="K4542" s="71" t="n">
        <f aca="false">F4542*I4542*J4542</f>
        <v>0</v>
      </c>
      <c r="L4542" s="71" t="n">
        <f aca="false">E4542*I4542*J4542</f>
        <v>0</v>
      </c>
      <c r="M4542" s="72" t="n">
        <f aca="false">G4542*I4542*J4542</f>
        <v>0</v>
      </c>
      <c r="N4542" s="72" t="n">
        <f aca="false">D4542*I4542*J4542</f>
        <v>-0</v>
      </c>
      <c r="O4542" s="71" t="n">
        <f aca="false">F4542*J4542</f>
        <v>6</v>
      </c>
      <c r="P4542" s="71" t="n">
        <f aca="false">E4542*J4542</f>
        <v>0</v>
      </c>
    </row>
    <row r="4543" customFormat="false" ht="15" hidden="false" customHeight="false" outlineLevel="0" collapsed="false">
      <c r="A4543" s="71" t="s">
        <v>61</v>
      </c>
      <c r="B4543" s="71" t="s">
        <v>50</v>
      </c>
      <c r="C4543" s="71" t="s">
        <v>1233</v>
      </c>
      <c r="D4543" s="72" t="n">
        <v>0</v>
      </c>
      <c r="E4543" s="71" t="n">
        <v>0</v>
      </c>
      <c r="F4543" s="71" t="n">
        <v>2</v>
      </c>
      <c r="G4543" s="72" t="n">
        <v>274.46</v>
      </c>
      <c r="H4543" s="72" t="n">
        <v>274.46</v>
      </c>
      <c r="I4543" s="71" t="n">
        <f aca="false">IF(B4543&gt;=Settings!$B$23,1,0)</f>
        <v>0</v>
      </c>
      <c r="J4543" s="71" t="n">
        <v>1</v>
      </c>
      <c r="K4543" s="71" t="n">
        <f aca="false">F4543*I4543*J4543</f>
        <v>0</v>
      </c>
      <c r="L4543" s="71" t="n">
        <f aca="false">E4543*I4543*J4543</f>
        <v>0</v>
      </c>
      <c r="M4543" s="72" t="n">
        <f aca="false">G4543*I4543*J4543</f>
        <v>0</v>
      </c>
      <c r="N4543" s="72" t="n">
        <f aca="false">D4543*I4543*J4543</f>
        <v>-0</v>
      </c>
      <c r="O4543" s="71" t="n">
        <f aca="false">F4543*J4543</f>
        <v>2</v>
      </c>
      <c r="P4543" s="71" t="n">
        <f aca="false">E4543*J4543</f>
        <v>0</v>
      </c>
    </row>
    <row r="4544" customFormat="false" ht="15" hidden="false" customHeight="false" outlineLevel="0" collapsed="false">
      <c r="A4544" s="71" t="s">
        <v>61</v>
      </c>
      <c r="B4544" s="71" t="s">
        <v>50</v>
      </c>
      <c r="C4544" s="71" t="s">
        <v>987</v>
      </c>
      <c r="D4544" s="72" t="n">
        <v>0</v>
      </c>
      <c r="E4544" s="71" t="n">
        <v>0</v>
      </c>
      <c r="F4544" s="71" t="n">
        <v>2</v>
      </c>
      <c r="G4544" s="72" t="n">
        <v>179.9</v>
      </c>
      <c r="H4544" s="72" t="n">
        <v>179.9</v>
      </c>
      <c r="I4544" s="71" t="n">
        <f aca="false">IF(B4544&gt;=Settings!$B$23,1,0)</f>
        <v>0</v>
      </c>
      <c r="J4544" s="71" t="n">
        <v>1</v>
      </c>
      <c r="K4544" s="71" t="n">
        <f aca="false">F4544*I4544*J4544</f>
        <v>0</v>
      </c>
      <c r="L4544" s="71" t="n">
        <f aca="false">E4544*I4544*J4544</f>
        <v>0</v>
      </c>
      <c r="M4544" s="72" t="n">
        <f aca="false">G4544*I4544*J4544</f>
        <v>0</v>
      </c>
      <c r="N4544" s="72" t="n">
        <f aca="false">D4544*I4544*J4544</f>
        <v>-0</v>
      </c>
      <c r="O4544" s="71" t="n">
        <f aca="false">F4544*J4544</f>
        <v>2</v>
      </c>
      <c r="P4544" s="71" t="n">
        <f aca="false">E4544*J4544</f>
        <v>0</v>
      </c>
    </row>
    <row r="4545" customFormat="false" ht="15" hidden="false" customHeight="false" outlineLevel="0" collapsed="false">
      <c r="A4545" s="71" t="s">
        <v>60</v>
      </c>
      <c r="B4545" s="71" t="s">
        <v>50</v>
      </c>
      <c r="C4545" s="71" t="s">
        <v>141</v>
      </c>
      <c r="D4545" s="72" t="n">
        <v>0</v>
      </c>
      <c r="E4545" s="71" t="n">
        <v>0</v>
      </c>
      <c r="F4545" s="71" t="n">
        <v>19</v>
      </c>
      <c r="G4545" s="72" t="n">
        <v>2700.05</v>
      </c>
      <c r="H4545" s="72" t="n">
        <v>2401.57</v>
      </c>
      <c r="I4545" s="71" t="n">
        <f aca="false">IF(B4545&gt;=Settings!$B$23,1,0)</f>
        <v>0</v>
      </c>
      <c r="J4545" s="71" t="n">
        <v>1</v>
      </c>
      <c r="K4545" s="71" t="n">
        <f aca="false">F4545*I4545*J4545</f>
        <v>0</v>
      </c>
      <c r="L4545" s="71" t="n">
        <f aca="false">E4545*I4545*J4545</f>
        <v>0</v>
      </c>
      <c r="M4545" s="72" t="n">
        <f aca="false">G4545*I4545*J4545</f>
        <v>0</v>
      </c>
      <c r="N4545" s="72" t="n">
        <f aca="false">D4545*I4545*J4545</f>
        <v>-0</v>
      </c>
      <c r="O4545" s="71" t="n">
        <f aca="false">F4545*J4545</f>
        <v>19</v>
      </c>
      <c r="P4545" s="71" t="n">
        <f aca="false">E4545*J4545</f>
        <v>0</v>
      </c>
    </row>
    <row r="4546" customFormat="false" ht="15" hidden="false" customHeight="false" outlineLevel="0" collapsed="false">
      <c r="A4546" s="71" t="s">
        <v>59</v>
      </c>
      <c r="B4546" s="71" t="s">
        <v>50</v>
      </c>
      <c r="C4546" s="71" t="s">
        <v>1369</v>
      </c>
      <c r="D4546" s="72" t="n">
        <v>0</v>
      </c>
      <c r="E4546" s="71" t="n">
        <v>0</v>
      </c>
      <c r="F4546" s="71" t="n">
        <v>74</v>
      </c>
      <c r="G4546" s="72" t="n">
        <v>1301.03</v>
      </c>
      <c r="H4546" s="72" t="n">
        <v>1301.03</v>
      </c>
      <c r="I4546" s="71" t="n">
        <f aca="false">IF(B4546&gt;=Settings!$B$23,1,0)</f>
        <v>0</v>
      </c>
      <c r="J4546" s="71" t="n">
        <v>1</v>
      </c>
      <c r="K4546" s="71" t="n">
        <f aca="false">F4546*I4546*J4546</f>
        <v>0</v>
      </c>
      <c r="L4546" s="71" t="n">
        <f aca="false">E4546*I4546*J4546</f>
        <v>0</v>
      </c>
      <c r="M4546" s="72" t="n">
        <f aca="false">G4546*I4546*J4546</f>
        <v>0</v>
      </c>
      <c r="N4546" s="72" t="n">
        <f aca="false">D4546*I4546*J4546</f>
        <v>-0</v>
      </c>
      <c r="O4546" s="71" t="n">
        <f aca="false">F4546*J4546</f>
        <v>74</v>
      </c>
      <c r="P4546" s="71" t="n">
        <f aca="false">E4546*J4546</f>
        <v>0</v>
      </c>
    </row>
    <row r="4547" customFormat="false" ht="15" hidden="false" customHeight="false" outlineLevel="0" collapsed="false">
      <c r="A4547" s="71" t="s">
        <v>63</v>
      </c>
      <c r="B4547" s="71" t="s">
        <v>50</v>
      </c>
      <c r="C4547" s="71" t="s">
        <v>2161</v>
      </c>
      <c r="D4547" s="72" t="n">
        <v>79.95</v>
      </c>
      <c r="E4547" s="71" t="n">
        <v>1</v>
      </c>
      <c r="F4547" s="71" t="n">
        <v>8</v>
      </c>
      <c r="G4547" s="72" t="n">
        <v>639.6</v>
      </c>
      <c r="H4547" s="72" t="n">
        <v>559.65</v>
      </c>
      <c r="I4547" s="71" t="n">
        <f aca="false">IF(B4547&gt;=Settings!$B$23,1,0)</f>
        <v>0</v>
      </c>
      <c r="J4547" s="71" t="n">
        <v>1</v>
      </c>
      <c r="K4547" s="71" t="n">
        <f aca="false">F4547*I4547*J4547</f>
        <v>0</v>
      </c>
      <c r="L4547" s="71" t="n">
        <f aca="false">E4547*I4547*J4547</f>
        <v>0</v>
      </c>
      <c r="M4547" s="72" t="n">
        <f aca="false">G4547*I4547*J4547</f>
        <v>0</v>
      </c>
      <c r="N4547" s="72" t="n">
        <f aca="false">D4547*I4547*J4547</f>
        <v>0</v>
      </c>
      <c r="O4547" s="71" t="n">
        <f aca="false">F4547*J4547</f>
        <v>8</v>
      </c>
      <c r="P4547" s="71" t="n">
        <f aca="false">E4547*J4547</f>
        <v>1</v>
      </c>
    </row>
    <row r="4548" customFormat="false" ht="15" hidden="false" customHeight="false" outlineLevel="0" collapsed="false">
      <c r="A4548" s="71" t="s">
        <v>59</v>
      </c>
      <c r="B4548" s="71" t="s">
        <v>50</v>
      </c>
      <c r="C4548" s="71" t="s">
        <v>907</v>
      </c>
      <c r="D4548" s="72" t="n">
        <v>0</v>
      </c>
      <c r="E4548" s="71" t="n">
        <v>0</v>
      </c>
      <c r="F4548" s="71" t="n">
        <v>2</v>
      </c>
      <c r="G4548" s="72" t="n">
        <v>229.9</v>
      </c>
      <c r="H4548" s="72" t="n">
        <v>229.9</v>
      </c>
      <c r="I4548" s="71" t="n">
        <f aca="false">IF(B4548&gt;=Settings!$B$23,1,0)</f>
        <v>0</v>
      </c>
      <c r="J4548" s="71" t="n">
        <v>1</v>
      </c>
      <c r="K4548" s="71" t="n">
        <f aca="false">F4548*I4548*J4548</f>
        <v>0</v>
      </c>
      <c r="L4548" s="71" t="n">
        <f aca="false">E4548*I4548*J4548</f>
        <v>0</v>
      </c>
      <c r="M4548" s="72" t="n">
        <f aca="false">G4548*I4548*J4548</f>
        <v>0</v>
      </c>
      <c r="N4548" s="72" t="n">
        <f aca="false">D4548*I4548*J4548</f>
        <v>-0</v>
      </c>
      <c r="O4548" s="71" t="n">
        <f aca="false">F4548*J4548</f>
        <v>2</v>
      </c>
      <c r="P4548" s="71" t="n">
        <f aca="false">E4548*J4548</f>
        <v>0</v>
      </c>
    </row>
    <row r="4549" customFormat="false" ht="15" hidden="false" customHeight="false" outlineLevel="0" collapsed="false">
      <c r="A4549" s="71" t="s">
        <v>63</v>
      </c>
      <c r="B4549" s="71" t="s">
        <v>50</v>
      </c>
      <c r="C4549" s="71" t="s">
        <v>2312</v>
      </c>
      <c r="D4549" s="72" t="n">
        <v>0</v>
      </c>
      <c r="E4549" s="71" t="n">
        <v>0</v>
      </c>
      <c r="F4549" s="71" t="n">
        <v>2</v>
      </c>
      <c r="G4549" s="72" t="n">
        <v>89.9</v>
      </c>
      <c r="H4549" s="72" t="n">
        <v>89.9</v>
      </c>
      <c r="I4549" s="71" t="n">
        <f aca="false">IF(B4549&gt;=Settings!$B$23,1,0)</f>
        <v>0</v>
      </c>
      <c r="J4549" s="71" t="n">
        <v>1</v>
      </c>
      <c r="K4549" s="71" t="n">
        <f aca="false">F4549*I4549*J4549</f>
        <v>0</v>
      </c>
      <c r="L4549" s="71" t="n">
        <f aca="false">E4549*I4549*J4549</f>
        <v>0</v>
      </c>
      <c r="M4549" s="72" t="n">
        <f aca="false">G4549*I4549*J4549</f>
        <v>0</v>
      </c>
      <c r="N4549" s="72" t="n">
        <f aca="false">D4549*I4549*J4549</f>
        <v>-0</v>
      </c>
      <c r="O4549" s="71" t="n">
        <f aca="false">F4549*J4549</f>
        <v>2</v>
      </c>
      <c r="P4549" s="71" t="n">
        <f aca="false">E4549*J4549</f>
        <v>0</v>
      </c>
    </row>
    <row r="4550" customFormat="false" ht="15" hidden="false" customHeight="false" outlineLevel="0" collapsed="false">
      <c r="A4550" s="71" t="s">
        <v>59</v>
      </c>
      <c r="B4550" s="71" t="s">
        <v>50</v>
      </c>
      <c r="C4550" s="71" t="s">
        <v>908</v>
      </c>
      <c r="D4550" s="72" t="n">
        <v>0</v>
      </c>
      <c r="E4550" s="71" t="n">
        <v>0</v>
      </c>
      <c r="F4550" s="71" t="n">
        <v>311</v>
      </c>
      <c r="G4550" s="72" t="n">
        <v>5040.922</v>
      </c>
      <c r="H4550" s="72" t="n">
        <v>5040.922</v>
      </c>
      <c r="I4550" s="71" t="n">
        <f aca="false">IF(B4550&gt;=Settings!$B$23,1,0)</f>
        <v>0</v>
      </c>
      <c r="J4550" s="71" t="n">
        <v>1</v>
      </c>
      <c r="K4550" s="71" t="n">
        <f aca="false">F4550*I4550*J4550</f>
        <v>0</v>
      </c>
      <c r="L4550" s="71" t="n">
        <f aca="false">E4550*I4550*J4550</f>
        <v>0</v>
      </c>
      <c r="M4550" s="72" t="n">
        <f aca="false">G4550*I4550*J4550</f>
        <v>0</v>
      </c>
      <c r="N4550" s="72" t="n">
        <f aca="false">D4550*I4550*J4550</f>
        <v>-0</v>
      </c>
      <c r="O4550" s="71" t="n">
        <f aca="false">F4550*J4550</f>
        <v>311</v>
      </c>
      <c r="P4550" s="71" t="n">
        <f aca="false">E4550*J4550</f>
        <v>0</v>
      </c>
    </row>
    <row r="4551" customFormat="false" ht="15" hidden="false" customHeight="false" outlineLevel="0" collapsed="false">
      <c r="A4551" s="71" t="s">
        <v>59</v>
      </c>
      <c r="B4551" s="71" t="s">
        <v>50</v>
      </c>
      <c r="C4551" s="71" t="s">
        <v>909</v>
      </c>
      <c r="D4551" s="72" t="n">
        <v>0</v>
      </c>
      <c r="E4551" s="71" t="n">
        <v>0</v>
      </c>
      <c r="F4551" s="71" t="n">
        <v>8</v>
      </c>
      <c r="G4551" s="72" t="n">
        <v>151.6</v>
      </c>
      <c r="H4551" s="72" t="n">
        <v>151.6</v>
      </c>
      <c r="I4551" s="71" t="n">
        <f aca="false">IF(B4551&gt;=Settings!$B$23,1,0)</f>
        <v>0</v>
      </c>
      <c r="J4551" s="71" t="n">
        <v>1</v>
      </c>
      <c r="K4551" s="71" t="n">
        <f aca="false">F4551*I4551*J4551</f>
        <v>0</v>
      </c>
      <c r="L4551" s="71" t="n">
        <f aca="false">E4551*I4551*J4551</f>
        <v>0</v>
      </c>
      <c r="M4551" s="72" t="n">
        <f aca="false">G4551*I4551*J4551</f>
        <v>0</v>
      </c>
      <c r="N4551" s="72" t="n">
        <f aca="false">D4551*I4551*J4551</f>
        <v>-0</v>
      </c>
      <c r="O4551" s="71" t="n">
        <f aca="false">F4551*J4551</f>
        <v>8</v>
      </c>
      <c r="P4551" s="71" t="n">
        <f aca="false">E4551*J4551</f>
        <v>0</v>
      </c>
    </row>
    <row r="4552" customFormat="false" ht="15" hidden="false" customHeight="false" outlineLevel="0" collapsed="false">
      <c r="A4552" s="71" t="s">
        <v>59</v>
      </c>
      <c r="B4552" s="71" t="s">
        <v>50</v>
      </c>
      <c r="C4552" s="71" t="s">
        <v>1383</v>
      </c>
      <c r="D4552" s="72" t="n">
        <v>0</v>
      </c>
      <c r="E4552" s="71" t="n">
        <v>0</v>
      </c>
      <c r="F4552" s="71" t="n">
        <v>9</v>
      </c>
      <c r="G4552" s="72" t="n">
        <v>989.55</v>
      </c>
      <c r="H4552" s="72" t="n">
        <v>989.55</v>
      </c>
      <c r="I4552" s="71" t="n">
        <f aca="false">IF(B4552&gt;=Settings!$B$23,1,0)</f>
        <v>0</v>
      </c>
      <c r="J4552" s="71" t="n">
        <v>1</v>
      </c>
      <c r="K4552" s="71" t="n">
        <f aca="false">F4552*I4552*J4552</f>
        <v>0</v>
      </c>
      <c r="L4552" s="71" t="n">
        <f aca="false">E4552*I4552*J4552</f>
        <v>0</v>
      </c>
      <c r="M4552" s="72" t="n">
        <f aca="false">G4552*I4552*J4552</f>
        <v>0</v>
      </c>
      <c r="N4552" s="72" t="n">
        <f aca="false">D4552*I4552*J4552</f>
        <v>-0</v>
      </c>
      <c r="O4552" s="71" t="n">
        <f aca="false">F4552*J4552</f>
        <v>9</v>
      </c>
      <c r="P4552" s="71" t="n">
        <f aca="false">E4552*J4552</f>
        <v>0</v>
      </c>
    </row>
    <row r="4553" customFormat="false" ht="15" hidden="false" customHeight="false" outlineLevel="0" collapsed="false">
      <c r="A4553" s="71" t="s">
        <v>60</v>
      </c>
      <c r="B4553" s="71" t="s">
        <v>50</v>
      </c>
      <c r="C4553" s="71" t="s">
        <v>1845</v>
      </c>
      <c r="D4553" s="72" t="n">
        <v>97.72</v>
      </c>
      <c r="E4553" s="71" t="n">
        <v>1</v>
      </c>
      <c r="F4553" s="71" t="n">
        <v>20</v>
      </c>
      <c r="G4553" s="72" t="n">
        <v>2299</v>
      </c>
      <c r="H4553" s="72" t="n">
        <v>1942.7</v>
      </c>
      <c r="I4553" s="71" t="n">
        <f aca="false">IF(B4553&gt;=Settings!$B$23,1,0)</f>
        <v>0</v>
      </c>
      <c r="J4553" s="71" t="n">
        <v>1</v>
      </c>
      <c r="K4553" s="71" t="n">
        <f aca="false">F4553*I4553*J4553</f>
        <v>0</v>
      </c>
      <c r="L4553" s="71" t="n">
        <f aca="false">E4553*I4553*J4553</f>
        <v>0</v>
      </c>
      <c r="M4553" s="72" t="n">
        <f aca="false">G4553*I4553*J4553</f>
        <v>0</v>
      </c>
      <c r="N4553" s="72" t="n">
        <f aca="false">D4553*I4553*J4553</f>
        <v>0</v>
      </c>
      <c r="O4553" s="71" t="n">
        <f aca="false">F4553*J4553</f>
        <v>20</v>
      </c>
      <c r="P4553" s="71" t="n">
        <f aca="false">E4553*J4553</f>
        <v>1</v>
      </c>
    </row>
    <row r="4554" customFormat="false" ht="15" hidden="false" customHeight="false" outlineLevel="0" collapsed="false">
      <c r="A4554" s="71" t="s">
        <v>61</v>
      </c>
      <c r="B4554" s="71" t="s">
        <v>50</v>
      </c>
      <c r="C4554" s="71" t="s">
        <v>1455</v>
      </c>
      <c r="D4554" s="72" t="n">
        <v>0</v>
      </c>
      <c r="E4554" s="71" t="n">
        <v>0</v>
      </c>
      <c r="F4554" s="71" t="n">
        <v>15</v>
      </c>
      <c r="G4554" s="72" t="n">
        <v>231.13</v>
      </c>
      <c r="H4554" s="72" t="n">
        <v>223.45</v>
      </c>
      <c r="I4554" s="71" t="n">
        <f aca="false">IF(B4554&gt;=Settings!$B$23,1,0)</f>
        <v>0</v>
      </c>
      <c r="J4554" s="71" t="n">
        <v>1</v>
      </c>
      <c r="K4554" s="71" t="n">
        <f aca="false">F4554*I4554*J4554</f>
        <v>0</v>
      </c>
      <c r="L4554" s="71" t="n">
        <f aca="false">E4554*I4554*J4554</f>
        <v>0</v>
      </c>
      <c r="M4554" s="72" t="n">
        <f aca="false">G4554*I4554*J4554</f>
        <v>0</v>
      </c>
      <c r="N4554" s="72" t="n">
        <f aca="false">D4554*I4554*J4554</f>
        <v>-0</v>
      </c>
      <c r="O4554" s="71" t="n">
        <f aca="false">F4554*J4554</f>
        <v>15</v>
      </c>
      <c r="P4554" s="71" t="n">
        <f aca="false">E4554*J4554</f>
        <v>0</v>
      </c>
    </row>
    <row r="4555" customFormat="false" ht="15" hidden="false" customHeight="false" outlineLevel="0" collapsed="false">
      <c r="A4555" s="71" t="s">
        <v>59</v>
      </c>
      <c r="B4555" s="71" t="s">
        <v>50</v>
      </c>
      <c r="C4555" s="71" t="s">
        <v>652</v>
      </c>
      <c r="D4555" s="72" t="n">
        <v>0</v>
      </c>
      <c r="E4555" s="71" t="n">
        <v>0</v>
      </c>
      <c r="F4555" s="71" t="n">
        <v>11</v>
      </c>
      <c r="G4555" s="72" t="n">
        <v>273.45</v>
      </c>
      <c r="H4555" s="72" t="n">
        <v>273.45</v>
      </c>
      <c r="I4555" s="71" t="n">
        <f aca="false">IF(B4555&gt;=Settings!$B$23,1,0)</f>
        <v>0</v>
      </c>
      <c r="J4555" s="71" t="n">
        <v>1</v>
      </c>
      <c r="K4555" s="71" t="n">
        <f aca="false">F4555*I4555*J4555</f>
        <v>0</v>
      </c>
      <c r="L4555" s="71" t="n">
        <f aca="false">E4555*I4555*J4555</f>
        <v>0</v>
      </c>
      <c r="M4555" s="72" t="n">
        <f aca="false">G4555*I4555*J4555</f>
        <v>0</v>
      </c>
      <c r="N4555" s="72" t="n">
        <f aca="false">D4555*I4555*J4555</f>
        <v>-0</v>
      </c>
      <c r="O4555" s="71" t="n">
        <f aca="false">F4555*J4555</f>
        <v>11</v>
      </c>
      <c r="P4555" s="71" t="n">
        <f aca="false">E4555*J4555</f>
        <v>0</v>
      </c>
    </row>
    <row r="4556" customFormat="false" ht="15" hidden="false" customHeight="false" outlineLevel="0" collapsed="false">
      <c r="A4556" s="71" t="s">
        <v>59</v>
      </c>
      <c r="B4556" s="71" t="s">
        <v>50</v>
      </c>
      <c r="C4556" s="71" t="s">
        <v>118</v>
      </c>
      <c r="D4556" s="72" t="n">
        <v>0</v>
      </c>
      <c r="E4556" s="71" t="n">
        <v>0</v>
      </c>
      <c r="F4556" s="71" t="n">
        <v>46</v>
      </c>
      <c r="G4556" s="72" t="n">
        <v>5427.69</v>
      </c>
      <c r="H4556" s="72" t="n">
        <v>5427.69</v>
      </c>
      <c r="I4556" s="71" t="n">
        <f aca="false">IF(B4556&gt;=Settings!$B$23,1,0)</f>
        <v>0</v>
      </c>
      <c r="J4556" s="71" t="n">
        <v>1</v>
      </c>
      <c r="K4556" s="71" t="n">
        <f aca="false">F4556*I4556*J4556</f>
        <v>0</v>
      </c>
      <c r="L4556" s="71" t="n">
        <f aca="false">E4556*I4556*J4556</f>
        <v>0</v>
      </c>
      <c r="M4556" s="72" t="n">
        <f aca="false">G4556*I4556*J4556</f>
        <v>0</v>
      </c>
      <c r="N4556" s="72" t="n">
        <f aca="false">D4556*I4556*J4556</f>
        <v>-0</v>
      </c>
      <c r="O4556" s="71" t="n">
        <f aca="false">F4556*J4556</f>
        <v>46</v>
      </c>
      <c r="P4556" s="71" t="n">
        <f aca="false">E4556*J4556</f>
        <v>0</v>
      </c>
    </row>
    <row r="4557" customFormat="false" ht="15" hidden="false" customHeight="false" outlineLevel="0" collapsed="false">
      <c r="A4557" s="71" t="s">
        <v>59</v>
      </c>
      <c r="B4557" s="71" t="s">
        <v>50</v>
      </c>
      <c r="C4557" s="71" t="s">
        <v>1048</v>
      </c>
      <c r="D4557" s="72" t="n">
        <v>0</v>
      </c>
      <c r="E4557" s="71" t="n">
        <v>0</v>
      </c>
      <c r="F4557" s="71" t="n">
        <v>1</v>
      </c>
      <c r="G4557" s="72" t="n">
        <v>274.95</v>
      </c>
      <c r="H4557" s="72" t="n">
        <v>274.95</v>
      </c>
      <c r="I4557" s="71" t="n">
        <f aca="false">IF(B4557&gt;=Settings!$B$23,1,0)</f>
        <v>0</v>
      </c>
      <c r="J4557" s="71" t="n">
        <v>1</v>
      </c>
      <c r="K4557" s="71" t="n">
        <f aca="false">F4557*I4557*J4557</f>
        <v>0</v>
      </c>
      <c r="L4557" s="71" t="n">
        <f aca="false">E4557*I4557*J4557</f>
        <v>0</v>
      </c>
      <c r="M4557" s="72" t="n">
        <f aca="false">G4557*I4557*J4557</f>
        <v>0</v>
      </c>
      <c r="N4557" s="72" t="n">
        <f aca="false">D4557*I4557*J4557</f>
        <v>-0</v>
      </c>
      <c r="O4557" s="71" t="n">
        <f aca="false">F4557*J4557</f>
        <v>1</v>
      </c>
      <c r="P4557" s="71" t="n">
        <f aca="false">E4557*J4557</f>
        <v>0</v>
      </c>
    </row>
    <row r="4558" customFormat="false" ht="15" hidden="false" customHeight="false" outlineLevel="0" collapsed="false">
      <c r="A4558" s="71" t="s">
        <v>61</v>
      </c>
      <c r="B4558" s="71" t="s">
        <v>50</v>
      </c>
      <c r="C4558" s="71" t="s">
        <v>1273</v>
      </c>
      <c r="D4558" s="72" t="n">
        <v>0</v>
      </c>
      <c r="E4558" s="71" t="n">
        <v>0</v>
      </c>
      <c r="F4558" s="71" t="n">
        <v>1</v>
      </c>
      <c r="G4558" s="72" t="n">
        <v>160.86</v>
      </c>
      <c r="H4558" s="72" t="n">
        <v>160.86</v>
      </c>
      <c r="I4558" s="71" t="n">
        <f aca="false">IF(B4558&gt;=Settings!$B$23,1,0)</f>
        <v>0</v>
      </c>
      <c r="J4558" s="71" t="n">
        <v>1</v>
      </c>
      <c r="K4558" s="71" t="n">
        <f aca="false">F4558*I4558*J4558</f>
        <v>0</v>
      </c>
      <c r="L4558" s="71" t="n">
        <f aca="false">E4558*I4558*J4558</f>
        <v>0</v>
      </c>
      <c r="M4558" s="72" t="n">
        <f aca="false">G4558*I4558*J4558</f>
        <v>0</v>
      </c>
      <c r="N4558" s="72" t="n">
        <f aca="false">D4558*I4558*J4558</f>
        <v>-0</v>
      </c>
      <c r="O4558" s="71" t="n">
        <f aca="false">F4558*J4558</f>
        <v>1</v>
      </c>
      <c r="P4558" s="71" t="n">
        <f aca="false">E4558*J4558</f>
        <v>0</v>
      </c>
    </row>
    <row r="4559" customFormat="false" ht="15" hidden="false" customHeight="false" outlineLevel="0" collapsed="false">
      <c r="A4559" s="71" t="s">
        <v>59</v>
      </c>
      <c r="B4559" s="71" t="s">
        <v>50</v>
      </c>
      <c r="C4559" s="71" t="s">
        <v>585</v>
      </c>
      <c r="D4559" s="72" t="n">
        <v>0</v>
      </c>
      <c r="E4559" s="71" t="n">
        <v>0</v>
      </c>
      <c r="F4559" s="71" t="n">
        <v>58</v>
      </c>
      <c r="G4559" s="72" t="n">
        <v>5018.242</v>
      </c>
      <c r="H4559" s="72" t="n">
        <v>5018.242</v>
      </c>
      <c r="I4559" s="71" t="n">
        <f aca="false">IF(B4559&gt;=Settings!$B$23,1,0)</f>
        <v>0</v>
      </c>
      <c r="J4559" s="71" t="n">
        <v>1</v>
      </c>
      <c r="K4559" s="71" t="n">
        <f aca="false">F4559*I4559*J4559</f>
        <v>0</v>
      </c>
      <c r="L4559" s="71" t="n">
        <f aca="false">E4559*I4559*J4559</f>
        <v>0</v>
      </c>
      <c r="M4559" s="72" t="n">
        <f aca="false">G4559*I4559*J4559</f>
        <v>0</v>
      </c>
      <c r="N4559" s="72" t="n">
        <f aca="false">D4559*I4559*J4559</f>
        <v>-0</v>
      </c>
      <c r="O4559" s="71" t="n">
        <f aca="false">F4559*J4559</f>
        <v>58</v>
      </c>
      <c r="P4559" s="71" t="n">
        <f aca="false">E4559*J4559</f>
        <v>0</v>
      </c>
    </row>
    <row r="4560" customFormat="false" ht="15" hidden="false" customHeight="false" outlineLevel="0" collapsed="false">
      <c r="A4560" s="71" t="s">
        <v>59</v>
      </c>
      <c r="B4560" s="71" t="s">
        <v>50</v>
      </c>
      <c r="C4560" s="71" t="s">
        <v>1248</v>
      </c>
      <c r="D4560" s="72" t="n">
        <v>0</v>
      </c>
      <c r="E4560" s="71" t="n">
        <v>0</v>
      </c>
      <c r="F4560" s="71" t="n">
        <v>5</v>
      </c>
      <c r="G4560" s="72" t="n">
        <v>574.75</v>
      </c>
      <c r="H4560" s="72" t="n">
        <v>574.75</v>
      </c>
      <c r="I4560" s="71" t="n">
        <f aca="false">IF(B4560&gt;=Settings!$B$23,1,0)</f>
        <v>0</v>
      </c>
      <c r="J4560" s="71" t="n">
        <v>1</v>
      </c>
      <c r="K4560" s="71" t="n">
        <f aca="false">F4560*I4560*J4560</f>
        <v>0</v>
      </c>
      <c r="L4560" s="71" t="n">
        <f aca="false">E4560*I4560*J4560</f>
        <v>0</v>
      </c>
      <c r="M4560" s="72" t="n">
        <f aca="false">G4560*I4560*J4560</f>
        <v>0</v>
      </c>
      <c r="N4560" s="72" t="n">
        <f aca="false">D4560*I4560*J4560</f>
        <v>-0</v>
      </c>
      <c r="O4560" s="71" t="n">
        <f aca="false">F4560*J4560</f>
        <v>5</v>
      </c>
      <c r="P4560" s="71" t="n">
        <f aca="false">E4560*J4560</f>
        <v>0</v>
      </c>
    </row>
    <row r="4561" customFormat="false" ht="15" hidden="false" customHeight="false" outlineLevel="0" collapsed="false">
      <c r="A4561" s="71" t="s">
        <v>59</v>
      </c>
      <c r="B4561" s="71" t="s">
        <v>50</v>
      </c>
      <c r="C4561" s="71" t="s">
        <v>605</v>
      </c>
      <c r="D4561" s="72" t="n">
        <v>0</v>
      </c>
      <c r="E4561" s="71" t="n">
        <v>0</v>
      </c>
      <c r="F4561" s="71" t="n">
        <v>6</v>
      </c>
      <c r="G4561" s="72" t="n">
        <v>688.35</v>
      </c>
      <c r="H4561" s="72" t="n">
        <v>688.35</v>
      </c>
      <c r="I4561" s="71" t="n">
        <f aca="false">IF(B4561&gt;=Settings!$B$23,1,0)</f>
        <v>0</v>
      </c>
      <c r="J4561" s="71" t="n">
        <v>1</v>
      </c>
      <c r="K4561" s="71" t="n">
        <f aca="false">F4561*I4561*J4561</f>
        <v>0</v>
      </c>
      <c r="L4561" s="71" t="n">
        <f aca="false">E4561*I4561*J4561</f>
        <v>0</v>
      </c>
      <c r="M4561" s="72" t="n">
        <f aca="false">G4561*I4561*J4561</f>
        <v>0</v>
      </c>
      <c r="N4561" s="72" t="n">
        <f aca="false">D4561*I4561*J4561</f>
        <v>-0</v>
      </c>
      <c r="O4561" s="71" t="n">
        <f aca="false">F4561*J4561</f>
        <v>6</v>
      </c>
      <c r="P4561" s="71" t="n">
        <f aca="false">E4561*J4561</f>
        <v>0</v>
      </c>
    </row>
    <row r="4562" customFormat="false" ht="15" hidden="false" customHeight="false" outlineLevel="0" collapsed="false">
      <c r="A4562" s="71" t="s">
        <v>63</v>
      </c>
      <c r="B4562" s="71" t="s">
        <v>50</v>
      </c>
      <c r="C4562" s="71" t="s">
        <v>2313</v>
      </c>
      <c r="D4562" s="72" t="n">
        <v>0</v>
      </c>
      <c r="E4562" s="71" t="n">
        <v>0</v>
      </c>
      <c r="F4562" s="71" t="n">
        <v>6</v>
      </c>
      <c r="G4562" s="72" t="n">
        <v>689.7</v>
      </c>
      <c r="H4562" s="72" t="n">
        <v>689.7</v>
      </c>
      <c r="I4562" s="71" t="n">
        <f aca="false">IF(B4562&gt;=Settings!$B$23,1,0)</f>
        <v>0</v>
      </c>
      <c r="J4562" s="71" t="n">
        <v>1</v>
      </c>
      <c r="K4562" s="71" t="n">
        <f aca="false">F4562*I4562*J4562</f>
        <v>0</v>
      </c>
      <c r="L4562" s="71" t="n">
        <f aca="false">E4562*I4562*J4562</f>
        <v>0</v>
      </c>
      <c r="M4562" s="72" t="n">
        <f aca="false">G4562*I4562*J4562</f>
        <v>0</v>
      </c>
      <c r="N4562" s="72" t="n">
        <f aca="false">D4562*I4562*J4562</f>
        <v>-0</v>
      </c>
      <c r="O4562" s="71" t="n">
        <f aca="false">F4562*J4562</f>
        <v>6</v>
      </c>
      <c r="P4562" s="71" t="n">
        <f aca="false">E4562*J4562</f>
        <v>0</v>
      </c>
    </row>
    <row r="4563" customFormat="false" ht="15" hidden="false" customHeight="false" outlineLevel="0" collapsed="false">
      <c r="A4563" s="71" t="s">
        <v>59</v>
      </c>
      <c r="B4563" s="71" t="s">
        <v>50</v>
      </c>
      <c r="C4563" s="71" t="s">
        <v>138</v>
      </c>
      <c r="D4563" s="72" t="n">
        <v>0</v>
      </c>
      <c r="E4563" s="71" t="n">
        <v>0</v>
      </c>
      <c r="F4563" s="71" t="n">
        <v>20</v>
      </c>
      <c r="G4563" s="72" t="n">
        <v>1905.984</v>
      </c>
      <c r="H4563" s="72" t="n">
        <v>1905.984</v>
      </c>
      <c r="I4563" s="71" t="n">
        <f aca="false">IF(B4563&gt;=Settings!$B$23,1,0)</f>
        <v>0</v>
      </c>
      <c r="J4563" s="71" t="n">
        <v>1</v>
      </c>
      <c r="K4563" s="71" t="n">
        <f aca="false">F4563*I4563*J4563</f>
        <v>0</v>
      </c>
      <c r="L4563" s="71" t="n">
        <f aca="false">E4563*I4563*J4563</f>
        <v>0</v>
      </c>
      <c r="M4563" s="72" t="n">
        <f aca="false">G4563*I4563*J4563</f>
        <v>0</v>
      </c>
      <c r="N4563" s="72" t="n">
        <f aca="false">D4563*I4563*J4563</f>
        <v>-0</v>
      </c>
      <c r="O4563" s="71" t="n">
        <f aca="false">F4563*J4563</f>
        <v>20</v>
      </c>
      <c r="P4563" s="71" t="n">
        <f aca="false">E4563*J4563</f>
        <v>0</v>
      </c>
    </row>
    <row r="4564" customFormat="false" ht="15" hidden="false" customHeight="false" outlineLevel="0" collapsed="false">
      <c r="A4564" s="71" t="s">
        <v>63</v>
      </c>
      <c r="B4564" s="71" t="s">
        <v>50</v>
      </c>
      <c r="C4564" s="71" t="s">
        <v>2314</v>
      </c>
      <c r="D4564" s="72" t="n">
        <v>0</v>
      </c>
      <c r="E4564" s="71" t="n">
        <v>0</v>
      </c>
      <c r="F4564" s="71" t="n">
        <v>2</v>
      </c>
      <c r="G4564" s="72" t="n">
        <v>149.9</v>
      </c>
      <c r="H4564" s="72" t="n">
        <v>149.9</v>
      </c>
      <c r="I4564" s="71" t="n">
        <f aca="false">IF(B4564&gt;=Settings!$B$23,1,0)</f>
        <v>0</v>
      </c>
      <c r="J4564" s="71" t="n">
        <v>1</v>
      </c>
      <c r="K4564" s="71" t="n">
        <f aca="false">F4564*I4564*J4564</f>
        <v>0</v>
      </c>
      <c r="L4564" s="71" t="n">
        <f aca="false">E4564*I4564*J4564</f>
        <v>0</v>
      </c>
      <c r="M4564" s="72" t="n">
        <f aca="false">G4564*I4564*J4564</f>
        <v>0</v>
      </c>
      <c r="N4564" s="72" t="n">
        <f aca="false">D4564*I4564*J4564</f>
        <v>-0</v>
      </c>
      <c r="O4564" s="71" t="n">
        <f aca="false">F4564*J4564</f>
        <v>2</v>
      </c>
      <c r="P4564" s="71" t="n">
        <f aca="false">E4564*J4564</f>
        <v>0</v>
      </c>
    </row>
    <row r="4565" customFormat="false" ht="15" hidden="false" customHeight="false" outlineLevel="0" collapsed="false">
      <c r="A4565" s="71" t="s">
        <v>59</v>
      </c>
      <c r="B4565" s="71" t="s">
        <v>50</v>
      </c>
      <c r="C4565" s="71" t="s">
        <v>998</v>
      </c>
      <c r="D4565" s="72" t="n">
        <v>0</v>
      </c>
      <c r="E4565" s="71" t="n">
        <v>0</v>
      </c>
      <c r="F4565" s="71" t="n">
        <v>1</v>
      </c>
      <c r="G4565" s="72" t="n">
        <v>164.95</v>
      </c>
      <c r="H4565" s="72" t="n">
        <v>164.95</v>
      </c>
      <c r="I4565" s="71" t="n">
        <f aca="false">IF(B4565&gt;=Settings!$B$23,1,0)</f>
        <v>0</v>
      </c>
      <c r="J4565" s="71" t="n">
        <v>1</v>
      </c>
      <c r="K4565" s="71" t="n">
        <f aca="false">F4565*I4565*J4565</f>
        <v>0</v>
      </c>
      <c r="L4565" s="71" t="n">
        <f aca="false">E4565*I4565*J4565</f>
        <v>0</v>
      </c>
      <c r="M4565" s="72" t="n">
        <f aca="false">G4565*I4565*J4565</f>
        <v>0</v>
      </c>
      <c r="N4565" s="72" t="n">
        <f aca="false">D4565*I4565*J4565</f>
        <v>-0</v>
      </c>
      <c r="O4565" s="71" t="n">
        <f aca="false">F4565*J4565</f>
        <v>1</v>
      </c>
      <c r="P4565" s="71" t="n">
        <f aca="false">E4565*J4565</f>
        <v>0</v>
      </c>
    </row>
    <row r="4566" customFormat="false" ht="15" hidden="false" customHeight="false" outlineLevel="0" collapsed="false">
      <c r="A4566" s="71" t="s">
        <v>61</v>
      </c>
      <c r="B4566" s="71" t="s">
        <v>50</v>
      </c>
      <c r="C4566" s="71" t="s">
        <v>1014</v>
      </c>
      <c r="D4566" s="72" t="n">
        <v>0</v>
      </c>
      <c r="E4566" s="71" t="n">
        <v>0</v>
      </c>
      <c r="F4566" s="71" t="n">
        <v>1</v>
      </c>
      <c r="G4566" s="72" t="n">
        <v>90.86</v>
      </c>
      <c r="H4566" s="72" t="n">
        <v>90.86</v>
      </c>
      <c r="I4566" s="71" t="n">
        <f aca="false">IF(B4566&gt;=Settings!$B$23,1,0)</f>
        <v>0</v>
      </c>
      <c r="J4566" s="71" t="n">
        <v>1</v>
      </c>
      <c r="K4566" s="71" t="n">
        <f aca="false">F4566*I4566*J4566</f>
        <v>0</v>
      </c>
      <c r="L4566" s="71" t="n">
        <f aca="false">E4566*I4566*J4566</f>
        <v>0</v>
      </c>
      <c r="M4566" s="72" t="n">
        <f aca="false">G4566*I4566*J4566</f>
        <v>0</v>
      </c>
      <c r="N4566" s="72" t="n">
        <f aca="false">D4566*I4566*J4566</f>
        <v>-0</v>
      </c>
      <c r="O4566" s="71" t="n">
        <f aca="false">F4566*J4566</f>
        <v>1</v>
      </c>
      <c r="P4566" s="71" t="n">
        <f aca="false">E4566*J4566</f>
        <v>0</v>
      </c>
    </row>
    <row r="4567" customFormat="false" ht="15" hidden="false" customHeight="false" outlineLevel="0" collapsed="false">
      <c r="A4567" s="71" t="s">
        <v>60</v>
      </c>
      <c r="B4567" s="71" t="s">
        <v>50</v>
      </c>
      <c r="C4567" s="71" t="s">
        <v>1285</v>
      </c>
      <c r="D4567" s="72" t="n">
        <v>654.45</v>
      </c>
      <c r="E4567" s="71" t="n">
        <v>7</v>
      </c>
      <c r="F4567" s="71" t="n">
        <v>334</v>
      </c>
      <c r="G4567" s="72" t="n">
        <v>35173.3</v>
      </c>
      <c r="H4567" s="72" t="n">
        <v>29967.27</v>
      </c>
      <c r="I4567" s="71" t="n">
        <f aca="false">IF(B4567&gt;=Settings!$B$23,1,0)</f>
        <v>0</v>
      </c>
      <c r="J4567" s="71" t="n">
        <v>1</v>
      </c>
      <c r="K4567" s="71" t="n">
        <f aca="false">F4567*I4567*J4567</f>
        <v>0</v>
      </c>
      <c r="L4567" s="71" t="n">
        <f aca="false">E4567*I4567*J4567</f>
        <v>0</v>
      </c>
      <c r="M4567" s="72" t="n">
        <f aca="false">G4567*I4567*J4567</f>
        <v>0</v>
      </c>
      <c r="N4567" s="72" t="n">
        <f aca="false">D4567*I4567*J4567</f>
        <v>0</v>
      </c>
      <c r="O4567" s="71" t="n">
        <f aca="false">F4567*J4567</f>
        <v>334</v>
      </c>
      <c r="P4567" s="71" t="n">
        <f aca="false">E4567*J4567</f>
        <v>7</v>
      </c>
    </row>
    <row r="4568" customFormat="false" ht="15" hidden="false" customHeight="false" outlineLevel="0" collapsed="false">
      <c r="A4568" s="71" t="s">
        <v>59</v>
      </c>
      <c r="B4568" s="71" t="s">
        <v>50</v>
      </c>
      <c r="C4568" s="71" t="s">
        <v>2315</v>
      </c>
      <c r="D4568" s="72" t="n">
        <v>0</v>
      </c>
      <c r="E4568" s="71" t="n">
        <v>0</v>
      </c>
      <c r="F4568" s="71" t="n">
        <v>1</v>
      </c>
      <c r="G4568" s="72" t="n">
        <v>179.95</v>
      </c>
      <c r="H4568" s="72" t="n">
        <v>179.95</v>
      </c>
      <c r="I4568" s="71" t="n">
        <f aca="false">IF(B4568&gt;=Settings!$B$23,1,0)</f>
        <v>0</v>
      </c>
      <c r="J4568" s="71" t="n">
        <v>1</v>
      </c>
      <c r="K4568" s="71" t="n">
        <f aca="false">F4568*I4568*J4568</f>
        <v>0</v>
      </c>
      <c r="L4568" s="71" t="n">
        <f aca="false">E4568*I4568*J4568</f>
        <v>0</v>
      </c>
      <c r="M4568" s="72" t="n">
        <f aca="false">G4568*I4568*J4568</f>
        <v>0</v>
      </c>
      <c r="N4568" s="72" t="n">
        <f aca="false">D4568*I4568*J4568</f>
        <v>-0</v>
      </c>
      <c r="O4568" s="71" t="n">
        <f aca="false">F4568*J4568</f>
        <v>1</v>
      </c>
      <c r="P4568" s="71" t="n">
        <f aca="false">E4568*J4568</f>
        <v>0</v>
      </c>
    </row>
    <row r="4569" customFormat="false" ht="15" hidden="false" customHeight="false" outlineLevel="0" collapsed="false">
      <c r="A4569" s="71" t="s">
        <v>63</v>
      </c>
      <c r="B4569" s="71" t="s">
        <v>50</v>
      </c>
      <c r="C4569" s="71" t="s">
        <v>2316</v>
      </c>
      <c r="D4569" s="72" t="n">
        <v>0</v>
      </c>
      <c r="E4569" s="71" t="n">
        <v>0</v>
      </c>
      <c r="F4569" s="71" t="n">
        <v>2</v>
      </c>
      <c r="G4569" s="72" t="n">
        <v>49.9</v>
      </c>
      <c r="H4569" s="72" t="n">
        <v>49.9</v>
      </c>
      <c r="I4569" s="71" t="n">
        <f aca="false">IF(B4569&gt;=Settings!$B$23,1,0)</f>
        <v>0</v>
      </c>
      <c r="J4569" s="71" t="n">
        <v>1</v>
      </c>
      <c r="K4569" s="71" t="n">
        <f aca="false">F4569*I4569*J4569</f>
        <v>0</v>
      </c>
      <c r="L4569" s="71" t="n">
        <f aca="false">E4569*I4569*J4569</f>
        <v>0</v>
      </c>
      <c r="M4569" s="72" t="n">
        <f aca="false">G4569*I4569*J4569</f>
        <v>0</v>
      </c>
      <c r="N4569" s="72" t="n">
        <f aca="false">D4569*I4569*J4569</f>
        <v>-0</v>
      </c>
      <c r="O4569" s="71" t="n">
        <f aca="false">F4569*J4569</f>
        <v>2</v>
      </c>
      <c r="P4569" s="71" t="n">
        <f aca="false">E4569*J4569</f>
        <v>0</v>
      </c>
    </row>
    <row r="4570" customFormat="false" ht="15" hidden="false" customHeight="false" outlineLevel="0" collapsed="false">
      <c r="A4570" s="71" t="s">
        <v>61</v>
      </c>
      <c r="B4570" s="71" t="s">
        <v>50</v>
      </c>
      <c r="C4570" s="71" t="s">
        <v>977</v>
      </c>
      <c r="D4570" s="72" t="n">
        <v>0</v>
      </c>
      <c r="E4570" s="71" t="n">
        <v>0</v>
      </c>
      <c r="F4570" s="71" t="n">
        <v>2</v>
      </c>
      <c r="G4570" s="72" t="n">
        <v>16.28</v>
      </c>
      <c r="H4570" s="72" t="n">
        <v>16.28</v>
      </c>
      <c r="I4570" s="71" t="n">
        <f aca="false">IF(B4570&gt;=Settings!$B$23,1,0)</f>
        <v>0</v>
      </c>
      <c r="J4570" s="71" t="n">
        <v>1</v>
      </c>
      <c r="K4570" s="71" t="n">
        <f aca="false">F4570*I4570*J4570</f>
        <v>0</v>
      </c>
      <c r="L4570" s="71" t="n">
        <f aca="false">E4570*I4570*J4570</f>
        <v>0</v>
      </c>
      <c r="M4570" s="72" t="n">
        <f aca="false">G4570*I4570*J4570</f>
        <v>0</v>
      </c>
      <c r="N4570" s="72" t="n">
        <f aca="false">D4570*I4570*J4570</f>
        <v>-0</v>
      </c>
      <c r="O4570" s="71" t="n">
        <f aca="false">F4570*J4570</f>
        <v>2</v>
      </c>
      <c r="P4570" s="71" t="n">
        <f aca="false">E4570*J4570</f>
        <v>0</v>
      </c>
    </row>
    <row r="4571" customFormat="false" ht="15" hidden="false" customHeight="false" outlineLevel="0" collapsed="false">
      <c r="A4571" s="71" t="s">
        <v>61</v>
      </c>
      <c r="B4571" s="71" t="s">
        <v>50</v>
      </c>
      <c r="C4571" s="71" t="s">
        <v>134</v>
      </c>
      <c r="D4571" s="72" t="n">
        <v>48.14</v>
      </c>
      <c r="E4571" s="71" t="n">
        <v>1</v>
      </c>
      <c r="F4571" s="71" t="n">
        <v>184</v>
      </c>
      <c r="G4571" s="72" t="n">
        <v>9716.05</v>
      </c>
      <c r="H4571" s="72" t="n">
        <v>9220.13</v>
      </c>
      <c r="I4571" s="71" t="n">
        <f aca="false">IF(B4571&gt;=Settings!$B$23,1,0)</f>
        <v>0</v>
      </c>
      <c r="J4571" s="71" t="n">
        <v>1</v>
      </c>
      <c r="K4571" s="71" t="n">
        <f aca="false">F4571*I4571*J4571</f>
        <v>0</v>
      </c>
      <c r="L4571" s="71" t="n">
        <f aca="false">E4571*I4571*J4571</f>
        <v>0</v>
      </c>
      <c r="M4571" s="72" t="n">
        <f aca="false">G4571*I4571*J4571</f>
        <v>0</v>
      </c>
      <c r="N4571" s="72" t="n">
        <f aca="false">D4571*I4571*J4571</f>
        <v>0</v>
      </c>
      <c r="O4571" s="71" t="n">
        <f aca="false">F4571*J4571</f>
        <v>184</v>
      </c>
      <c r="P4571" s="71" t="n">
        <f aca="false">E4571*J4571</f>
        <v>1</v>
      </c>
    </row>
    <row r="4572" customFormat="false" ht="15" hidden="false" customHeight="false" outlineLevel="0" collapsed="false">
      <c r="A4572" s="71" t="s">
        <v>60</v>
      </c>
      <c r="B4572" s="71" t="s">
        <v>50</v>
      </c>
      <c r="C4572" s="71" t="s">
        <v>1780</v>
      </c>
      <c r="D4572" s="72" t="n">
        <v>0</v>
      </c>
      <c r="E4572" s="71" t="n">
        <v>0</v>
      </c>
      <c r="F4572" s="71" t="n">
        <v>3</v>
      </c>
      <c r="G4572" s="72" t="n">
        <v>539.85</v>
      </c>
      <c r="H4572" s="72" t="n">
        <v>476.87</v>
      </c>
      <c r="I4572" s="71" t="n">
        <f aca="false">IF(B4572&gt;=Settings!$B$23,1,0)</f>
        <v>0</v>
      </c>
      <c r="J4572" s="71" t="n">
        <v>1</v>
      </c>
      <c r="K4572" s="71" t="n">
        <f aca="false">F4572*I4572*J4572</f>
        <v>0</v>
      </c>
      <c r="L4572" s="71" t="n">
        <f aca="false">E4572*I4572*J4572</f>
        <v>0</v>
      </c>
      <c r="M4572" s="72" t="n">
        <f aca="false">G4572*I4572*J4572</f>
        <v>0</v>
      </c>
      <c r="N4572" s="72" t="n">
        <f aca="false">D4572*I4572*J4572</f>
        <v>-0</v>
      </c>
      <c r="O4572" s="71" t="n">
        <f aca="false">F4572*J4572</f>
        <v>3</v>
      </c>
      <c r="P4572" s="71" t="n">
        <f aca="false">E4572*J4572</f>
        <v>0</v>
      </c>
    </row>
    <row r="4573" customFormat="false" ht="15" hidden="false" customHeight="false" outlineLevel="0" collapsed="false">
      <c r="A4573" s="71" t="s">
        <v>59</v>
      </c>
      <c r="B4573" s="71" t="s">
        <v>50</v>
      </c>
      <c r="C4573" s="71" t="s">
        <v>1220</v>
      </c>
      <c r="D4573" s="72" t="n">
        <v>0</v>
      </c>
      <c r="E4573" s="71" t="n">
        <v>0</v>
      </c>
      <c r="F4573" s="71" t="n">
        <v>24</v>
      </c>
      <c r="G4573" s="72" t="n">
        <v>2120.8</v>
      </c>
      <c r="H4573" s="72" t="n">
        <v>2120.8</v>
      </c>
      <c r="I4573" s="71" t="n">
        <f aca="false">IF(B4573&gt;=Settings!$B$23,1,0)</f>
        <v>0</v>
      </c>
      <c r="J4573" s="71" t="n">
        <v>1</v>
      </c>
      <c r="K4573" s="71" t="n">
        <f aca="false">F4573*I4573*J4573</f>
        <v>0</v>
      </c>
      <c r="L4573" s="71" t="n">
        <f aca="false">E4573*I4573*J4573</f>
        <v>0</v>
      </c>
      <c r="M4573" s="72" t="n">
        <f aca="false">G4573*I4573*J4573</f>
        <v>0</v>
      </c>
      <c r="N4573" s="72" t="n">
        <f aca="false">D4573*I4573*J4573</f>
        <v>-0</v>
      </c>
      <c r="O4573" s="71" t="n">
        <f aca="false">F4573*J4573</f>
        <v>24</v>
      </c>
      <c r="P4573" s="71" t="n">
        <f aca="false">E4573*J4573</f>
        <v>0</v>
      </c>
    </row>
    <row r="4574" customFormat="false" ht="15" hidden="false" customHeight="false" outlineLevel="0" collapsed="false">
      <c r="A4574" s="71" t="s">
        <v>59</v>
      </c>
      <c r="B4574" s="71" t="s">
        <v>50</v>
      </c>
      <c r="C4574" s="71" t="s">
        <v>1135</v>
      </c>
      <c r="D4574" s="72" t="n">
        <v>0</v>
      </c>
      <c r="E4574" s="71" t="n">
        <v>0</v>
      </c>
      <c r="F4574" s="71" t="n">
        <v>3</v>
      </c>
      <c r="G4574" s="72" t="n">
        <v>391.99</v>
      </c>
      <c r="H4574" s="72" t="n">
        <v>391.99</v>
      </c>
      <c r="I4574" s="71" t="n">
        <f aca="false">IF(B4574&gt;=Settings!$B$23,1,0)</f>
        <v>0</v>
      </c>
      <c r="J4574" s="71" t="n">
        <v>1</v>
      </c>
      <c r="K4574" s="71" t="n">
        <f aca="false">F4574*I4574*J4574</f>
        <v>0</v>
      </c>
      <c r="L4574" s="71" t="n">
        <f aca="false">E4574*I4574*J4574</f>
        <v>0</v>
      </c>
      <c r="M4574" s="72" t="n">
        <f aca="false">G4574*I4574*J4574</f>
        <v>0</v>
      </c>
      <c r="N4574" s="72" t="n">
        <f aca="false">D4574*I4574*J4574</f>
        <v>-0</v>
      </c>
      <c r="O4574" s="71" t="n">
        <f aca="false">F4574*J4574</f>
        <v>3</v>
      </c>
      <c r="P4574" s="71" t="n">
        <f aca="false">E4574*J4574</f>
        <v>0</v>
      </c>
    </row>
    <row r="4575" customFormat="false" ht="15" hidden="false" customHeight="false" outlineLevel="0" collapsed="false">
      <c r="A4575" s="71" t="s">
        <v>63</v>
      </c>
      <c r="B4575" s="71" t="s">
        <v>50</v>
      </c>
      <c r="C4575" s="71" t="s">
        <v>2317</v>
      </c>
      <c r="D4575" s="72" t="n">
        <v>0</v>
      </c>
      <c r="E4575" s="71" t="n">
        <v>0</v>
      </c>
      <c r="F4575" s="71" t="n">
        <v>2</v>
      </c>
      <c r="G4575" s="72" t="n">
        <v>159.9</v>
      </c>
      <c r="H4575" s="72" t="n">
        <v>151.9</v>
      </c>
      <c r="I4575" s="71" t="n">
        <f aca="false">IF(B4575&gt;=Settings!$B$23,1,0)</f>
        <v>0</v>
      </c>
      <c r="J4575" s="71" t="n">
        <v>1</v>
      </c>
      <c r="K4575" s="71" t="n">
        <f aca="false">F4575*I4575*J4575</f>
        <v>0</v>
      </c>
      <c r="L4575" s="71" t="n">
        <f aca="false">E4575*I4575*J4575</f>
        <v>0</v>
      </c>
      <c r="M4575" s="72" t="n">
        <f aca="false">G4575*I4575*J4575</f>
        <v>0</v>
      </c>
      <c r="N4575" s="72" t="n">
        <f aca="false">D4575*I4575*J4575</f>
        <v>-0</v>
      </c>
      <c r="O4575" s="71" t="n">
        <f aca="false">F4575*J4575</f>
        <v>2</v>
      </c>
      <c r="P4575" s="71" t="n">
        <f aca="false">E4575*J4575</f>
        <v>0</v>
      </c>
    </row>
    <row r="4576" customFormat="false" ht="15" hidden="false" customHeight="false" outlineLevel="0" collapsed="false">
      <c r="A4576" s="71" t="s">
        <v>60</v>
      </c>
      <c r="B4576" s="71" t="s">
        <v>50</v>
      </c>
      <c r="C4576" s="71" t="s">
        <v>1025</v>
      </c>
      <c r="D4576" s="72" t="n">
        <v>0</v>
      </c>
      <c r="E4576" s="71" t="n">
        <v>0</v>
      </c>
      <c r="F4576" s="71" t="n">
        <v>1</v>
      </c>
      <c r="G4576" s="72" t="n">
        <v>189.95</v>
      </c>
      <c r="H4576" s="72" t="n">
        <v>161.46</v>
      </c>
      <c r="I4576" s="71" t="n">
        <f aca="false">IF(B4576&gt;=Settings!$B$23,1,0)</f>
        <v>0</v>
      </c>
      <c r="J4576" s="71" t="n">
        <v>1</v>
      </c>
      <c r="K4576" s="71" t="n">
        <f aca="false">F4576*I4576*J4576</f>
        <v>0</v>
      </c>
      <c r="L4576" s="71" t="n">
        <f aca="false">E4576*I4576*J4576</f>
        <v>0</v>
      </c>
      <c r="M4576" s="72" t="n">
        <f aca="false">G4576*I4576*J4576</f>
        <v>0</v>
      </c>
      <c r="N4576" s="72" t="n">
        <f aca="false">D4576*I4576*J4576</f>
        <v>-0</v>
      </c>
      <c r="O4576" s="71" t="n">
        <f aca="false">F4576*J4576</f>
        <v>1</v>
      </c>
      <c r="P4576" s="71" t="n">
        <f aca="false">E4576*J4576</f>
        <v>0</v>
      </c>
    </row>
    <row r="4577" customFormat="false" ht="15" hidden="false" customHeight="false" outlineLevel="0" collapsed="false">
      <c r="A4577" s="71" t="s">
        <v>63</v>
      </c>
      <c r="B4577" s="71" t="s">
        <v>50</v>
      </c>
      <c r="C4577" s="71" t="s">
        <v>2318</v>
      </c>
      <c r="D4577" s="72" t="n">
        <v>0</v>
      </c>
      <c r="E4577" s="71" t="n">
        <v>0</v>
      </c>
      <c r="F4577" s="71" t="n">
        <v>1</v>
      </c>
      <c r="G4577" s="72" t="n">
        <v>19.95</v>
      </c>
      <c r="H4577" s="72" t="n">
        <v>19.95</v>
      </c>
      <c r="I4577" s="71" t="n">
        <f aca="false">IF(B4577&gt;=Settings!$B$23,1,0)</f>
        <v>0</v>
      </c>
      <c r="J4577" s="71" t="n">
        <v>1</v>
      </c>
      <c r="K4577" s="71" t="n">
        <f aca="false">F4577*I4577*J4577</f>
        <v>0</v>
      </c>
      <c r="L4577" s="71" t="n">
        <f aca="false">E4577*I4577*J4577</f>
        <v>0</v>
      </c>
      <c r="M4577" s="72" t="n">
        <f aca="false">G4577*I4577*J4577</f>
        <v>0</v>
      </c>
      <c r="N4577" s="72" t="n">
        <f aca="false">D4577*I4577*J4577</f>
        <v>-0</v>
      </c>
      <c r="O4577" s="71" t="n">
        <f aca="false">F4577*J4577</f>
        <v>1</v>
      </c>
      <c r="P4577" s="71" t="n">
        <f aca="false">E4577*J4577</f>
        <v>0</v>
      </c>
    </row>
    <row r="4578" customFormat="false" ht="15" hidden="false" customHeight="false" outlineLevel="0" collapsed="false">
      <c r="A4578" s="71" t="s">
        <v>62</v>
      </c>
      <c r="B4578" s="71" t="s">
        <v>50</v>
      </c>
      <c r="C4578" s="71" t="s">
        <v>608</v>
      </c>
      <c r="D4578" s="72" t="n">
        <v>0</v>
      </c>
      <c r="E4578" s="71" t="n">
        <v>0</v>
      </c>
      <c r="F4578" s="71" t="n">
        <v>2</v>
      </c>
      <c r="G4578" s="72" t="n">
        <v>202.9</v>
      </c>
      <c r="H4578" s="72" t="n">
        <v>186.71</v>
      </c>
      <c r="I4578" s="71" t="n">
        <f aca="false">IF(B4578&gt;=Settings!$B$23,1,0)</f>
        <v>0</v>
      </c>
      <c r="J4578" s="71" t="n">
        <v>1</v>
      </c>
      <c r="K4578" s="71" t="n">
        <f aca="false">F4578*I4578*J4578</f>
        <v>0</v>
      </c>
      <c r="L4578" s="71" t="n">
        <f aca="false">E4578*I4578*J4578</f>
        <v>0</v>
      </c>
      <c r="M4578" s="72" t="n">
        <f aca="false">G4578*I4578*J4578</f>
        <v>0</v>
      </c>
      <c r="N4578" s="72" t="n">
        <f aca="false">D4578*I4578*J4578</f>
        <v>-0</v>
      </c>
      <c r="O4578" s="71" t="n">
        <f aca="false">F4578*J4578</f>
        <v>2</v>
      </c>
      <c r="P4578" s="71" t="n">
        <f aca="false">E4578*J4578</f>
        <v>0</v>
      </c>
    </row>
    <row r="4579" customFormat="false" ht="15" hidden="false" customHeight="false" outlineLevel="0" collapsed="false">
      <c r="A4579" s="71" t="s">
        <v>62</v>
      </c>
      <c r="B4579" s="71" t="s">
        <v>50</v>
      </c>
      <c r="C4579" s="71" t="s">
        <v>962</v>
      </c>
      <c r="D4579" s="72" t="n">
        <v>0</v>
      </c>
      <c r="E4579" s="71" t="n">
        <v>0</v>
      </c>
      <c r="F4579" s="71" t="n">
        <v>8</v>
      </c>
      <c r="G4579" s="72" t="n">
        <v>719.3</v>
      </c>
      <c r="H4579" s="72" t="n">
        <v>661.52</v>
      </c>
      <c r="I4579" s="71" t="n">
        <f aca="false">IF(B4579&gt;=Settings!$B$23,1,0)</f>
        <v>0</v>
      </c>
      <c r="J4579" s="71" t="n">
        <v>1</v>
      </c>
      <c r="K4579" s="71" t="n">
        <f aca="false">F4579*I4579*J4579</f>
        <v>0</v>
      </c>
      <c r="L4579" s="71" t="n">
        <f aca="false">E4579*I4579*J4579</f>
        <v>0</v>
      </c>
      <c r="M4579" s="72" t="n">
        <f aca="false">G4579*I4579*J4579</f>
        <v>0</v>
      </c>
      <c r="N4579" s="72" t="n">
        <f aca="false">D4579*I4579*J4579</f>
        <v>-0</v>
      </c>
      <c r="O4579" s="71" t="n">
        <f aca="false">F4579*J4579</f>
        <v>8</v>
      </c>
      <c r="P4579" s="71" t="n">
        <f aca="false">E4579*J4579</f>
        <v>0</v>
      </c>
    </row>
    <row r="4580" customFormat="false" ht="15" hidden="false" customHeight="false" outlineLevel="0" collapsed="false">
      <c r="A4580" s="71" t="s">
        <v>63</v>
      </c>
      <c r="B4580" s="71" t="s">
        <v>50</v>
      </c>
      <c r="C4580" s="71" t="s">
        <v>2319</v>
      </c>
      <c r="D4580" s="72" t="n">
        <v>0</v>
      </c>
      <c r="E4580" s="71" t="n">
        <v>0</v>
      </c>
      <c r="F4580" s="71" t="n">
        <v>5</v>
      </c>
      <c r="G4580" s="72" t="n">
        <v>974.75</v>
      </c>
      <c r="H4580" s="72" t="n">
        <v>974.75</v>
      </c>
      <c r="I4580" s="71" t="n">
        <f aca="false">IF(B4580&gt;=Settings!$B$23,1,0)</f>
        <v>0</v>
      </c>
      <c r="J4580" s="71" t="n">
        <v>1</v>
      </c>
      <c r="K4580" s="71" t="n">
        <f aca="false">F4580*I4580*J4580</f>
        <v>0</v>
      </c>
      <c r="L4580" s="71" t="n">
        <f aca="false">E4580*I4580*J4580</f>
        <v>0</v>
      </c>
      <c r="M4580" s="72" t="n">
        <f aca="false">G4580*I4580*J4580</f>
        <v>0</v>
      </c>
      <c r="N4580" s="72" t="n">
        <f aca="false">D4580*I4580*J4580</f>
        <v>-0</v>
      </c>
      <c r="O4580" s="71" t="n">
        <f aca="false">F4580*J4580</f>
        <v>5</v>
      </c>
      <c r="P4580" s="71" t="n">
        <f aca="false">E4580*J4580</f>
        <v>0</v>
      </c>
    </row>
    <row r="4581" customFormat="false" ht="15" hidden="false" customHeight="false" outlineLevel="0" collapsed="false">
      <c r="A4581" s="71" t="s">
        <v>59</v>
      </c>
      <c r="B4581" s="71" t="s">
        <v>50</v>
      </c>
      <c r="C4581" s="71" t="s">
        <v>128</v>
      </c>
      <c r="D4581" s="72" t="n">
        <v>0</v>
      </c>
      <c r="E4581" s="71" t="n">
        <v>0</v>
      </c>
      <c r="F4581" s="71" t="n">
        <v>70</v>
      </c>
      <c r="G4581" s="72" t="n">
        <v>6334.99</v>
      </c>
      <c r="H4581" s="72" t="n">
        <v>6334.99</v>
      </c>
      <c r="I4581" s="71" t="n">
        <f aca="false">IF(B4581&gt;=Settings!$B$23,1,0)</f>
        <v>0</v>
      </c>
      <c r="J4581" s="71" t="n">
        <v>1</v>
      </c>
      <c r="K4581" s="71" t="n">
        <f aca="false">F4581*I4581*J4581</f>
        <v>0</v>
      </c>
      <c r="L4581" s="71" t="n">
        <f aca="false">E4581*I4581*J4581</f>
        <v>0</v>
      </c>
      <c r="M4581" s="72" t="n">
        <f aca="false">G4581*I4581*J4581</f>
        <v>0</v>
      </c>
      <c r="N4581" s="72" t="n">
        <f aca="false">D4581*I4581*J4581</f>
        <v>-0</v>
      </c>
      <c r="O4581" s="71" t="n">
        <f aca="false">F4581*J4581</f>
        <v>70</v>
      </c>
      <c r="P4581" s="71" t="n">
        <f aca="false">E4581*J4581</f>
        <v>0</v>
      </c>
    </row>
    <row r="4582" customFormat="false" ht="15" hidden="false" customHeight="false" outlineLevel="0" collapsed="false">
      <c r="A4582" s="71" t="s">
        <v>59</v>
      </c>
      <c r="B4582" s="71" t="s">
        <v>50</v>
      </c>
      <c r="C4582" s="71" t="s">
        <v>602</v>
      </c>
      <c r="D4582" s="72" t="n">
        <v>0</v>
      </c>
      <c r="E4582" s="71" t="n">
        <v>0</v>
      </c>
      <c r="F4582" s="71" t="n">
        <v>42</v>
      </c>
      <c r="G4582" s="72" t="n">
        <v>431.284</v>
      </c>
      <c r="H4582" s="72" t="n">
        <v>431.284</v>
      </c>
      <c r="I4582" s="71" t="n">
        <f aca="false">IF(B4582&gt;=Settings!$B$23,1,0)</f>
        <v>0</v>
      </c>
      <c r="J4582" s="71" t="n">
        <v>1</v>
      </c>
      <c r="K4582" s="71" t="n">
        <f aca="false">F4582*I4582*J4582</f>
        <v>0</v>
      </c>
      <c r="L4582" s="71" t="n">
        <f aca="false">E4582*I4582*J4582</f>
        <v>0</v>
      </c>
      <c r="M4582" s="72" t="n">
        <f aca="false">G4582*I4582*J4582</f>
        <v>0</v>
      </c>
      <c r="N4582" s="72" t="n">
        <f aca="false">D4582*I4582*J4582</f>
        <v>-0</v>
      </c>
      <c r="O4582" s="71" t="n">
        <f aca="false">F4582*J4582</f>
        <v>42</v>
      </c>
      <c r="P4582" s="71" t="n">
        <f aca="false">E4582*J4582</f>
        <v>0</v>
      </c>
    </row>
    <row r="4583" customFormat="false" ht="15" hidden="false" customHeight="false" outlineLevel="0" collapsed="false">
      <c r="A4583" s="71" t="s">
        <v>61</v>
      </c>
      <c r="B4583" s="71" t="s">
        <v>50</v>
      </c>
      <c r="C4583" s="71" t="s">
        <v>602</v>
      </c>
      <c r="D4583" s="72" t="n">
        <v>18.16</v>
      </c>
      <c r="E4583" s="71" t="n">
        <v>2</v>
      </c>
      <c r="F4583" s="71" t="n">
        <v>21</v>
      </c>
      <c r="G4583" s="72" t="n">
        <v>190.68</v>
      </c>
      <c r="H4583" s="72" t="n">
        <v>161.67</v>
      </c>
      <c r="I4583" s="71" t="n">
        <f aca="false">IF(B4583&gt;=Settings!$B$23,1,0)</f>
        <v>0</v>
      </c>
      <c r="J4583" s="71" t="n">
        <v>1</v>
      </c>
      <c r="K4583" s="71" t="n">
        <f aca="false">F4583*I4583*J4583</f>
        <v>0</v>
      </c>
      <c r="L4583" s="71" t="n">
        <f aca="false">E4583*I4583*J4583</f>
        <v>0</v>
      </c>
      <c r="M4583" s="72" t="n">
        <f aca="false">G4583*I4583*J4583</f>
        <v>0</v>
      </c>
      <c r="N4583" s="72" t="n">
        <f aca="false">D4583*I4583*J4583</f>
        <v>0</v>
      </c>
      <c r="O4583" s="71" t="n">
        <f aca="false">F4583*J4583</f>
        <v>21</v>
      </c>
      <c r="P4583" s="71" t="n">
        <f aca="false">E4583*J4583</f>
        <v>2</v>
      </c>
    </row>
    <row r="4584" customFormat="false" ht="15" hidden="false" customHeight="false" outlineLevel="0" collapsed="false">
      <c r="A4584" s="71" t="s">
        <v>62</v>
      </c>
      <c r="B4584" s="71" t="s">
        <v>50</v>
      </c>
      <c r="C4584" s="71" t="s">
        <v>910</v>
      </c>
      <c r="D4584" s="72" t="n">
        <v>259.81</v>
      </c>
      <c r="E4584" s="71" t="n">
        <v>3</v>
      </c>
      <c r="F4584" s="71" t="n">
        <v>28</v>
      </c>
      <c r="G4584" s="72" t="n">
        <v>2687.6</v>
      </c>
      <c r="H4584" s="72" t="n">
        <v>2288.08</v>
      </c>
      <c r="I4584" s="71" t="n">
        <f aca="false">IF(B4584&gt;=Settings!$B$23,1,0)</f>
        <v>0</v>
      </c>
      <c r="J4584" s="71" t="n">
        <v>1</v>
      </c>
      <c r="K4584" s="71" t="n">
        <f aca="false">F4584*I4584*J4584</f>
        <v>0</v>
      </c>
      <c r="L4584" s="71" t="n">
        <f aca="false">E4584*I4584*J4584</f>
        <v>0</v>
      </c>
      <c r="M4584" s="72" t="n">
        <f aca="false">G4584*I4584*J4584</f>
        <v>0</v>
      </c>
      <c r="N4584" s="72" t="n">
        <f aca="false">D4584*I4584*J4584</f>
        <v>0</v>
      </c>
      <c r="O4584" s="71" t="n">
        <f aca="false">F4584*J4584</f>
        <v>28</v>
      </c>
      <c r="P4584" s="71" t="n">
        <f aca="false">E4584*J4584</f>
        <v>3</v>
      </c>
    </row>
    <row r="4585" customFormat="false" ht="15" hidden="false" customHeight="false" outlineLevel="0" collapsed="false">
      <c r="A4585" s="71" t="s">
        <v>60</v>
      </c>
      <c r="B4585" s="71" t="s">
        <v>50</v>
      </c>
      <c r="C4585" s="71" t="s">
        <v>1296</v>
      </c>
      <c r="D4585" s="72" t="n">
        <v>173.26</v>
      </c>
      <c r="E4585" s="71" t="n">
        <v>8</v>
      </c>
      <c r="F4585" s="71" t="n">
        <v>235</v>
      </c>
      <c r="G4585" s="72" t="n">
        <v>5393.25</v>
      </c>
      <c r="H4585" s="72" t="n">
        <v>4576.48</v>
      </c>
      <c r="I4585" s="71" t="n">
        <f aca="false">IF(B4585&gt;=Settings!$B$23,1,0)</f>
        <v>0</v>
      </c>
      <c r="J4585" s="71" t="n">
        <v>1</v>
      </c>
      <c r="K4585" s="71" t="n">
        <f aca="false">F4585*I4585*J4585</f>
        <v>0</v>
      </c>
      <c r="L4585" s="71" t="n">
        <f aca="false">E4585*I4585*J4585</f>
        <v>0</v>
      </c>
      <c r="M4585" s="72" t="n">
        <f aca="false">G4585*I4585*J4585</f>
        <v>0</v>
      </c>
      <c r="N4585" s="72" t="n">
        <f aca="false">D4585*I4585*J4585</f>
        <v>0</v>
      </c>
      <c r="O4585" s="71" t="n">
        <f aca="false">F4585*J4585</f>
        <v>235</v>
      </c>
      <c r="P4585" s="71" t="n">
        <f aca="false">E4585*J4585</f>
        <v>8</v>
      </c>
    </row>
    <row r="4586" customFormat="false" ht="15" hidden="false" customHeight="false" outlineLevel="0" collapsed="false">
      <c r="A4586" s="71" t="s">
        <v>61</v>
      </c>
      <c r="B4586" s="71" t="s">
        <v>50</v>
      </c>
      <c r="C4586" s="71" t="s">
        <v>1440</v>
      </c>
      <c r="D4586" s="72" t="n">
        <v>0</v>
      </c>
      <c r="E4586" s="71" t="n">
        <v>0</v>
      </c>
      <c r="F4586" s="71" t="n">
        <v>23</v>
      </c>
      <c r="G4586" s="72" t="n">
        <v>1950.5</v>
      </c>
      <c r="H4586" s="72" t="n">
        <v>1879.5</v>
      </c>
      <c r="I4586" s="71" t="n">
        <f aca="false">IF(B4586&gt;=Settings!$B$23,1,0)</f>
        <v>0</v>
      </c>
      <c r="J4586" s="71" t="n">
        <v>1</v>
      </c>
      <c r="K4586" s="71" t="n">
        <f aca="false">F4586*I4586*J4586</f>
        <v>0</v>
      </c>
      <c r="L4586" s="71" t="n">
        <f aca="false">E4586*I4586*J4586</f>
        <v>0</v>
      </c>
      <c r="M4586" s="72" t="n">
        <f aca="false">G4586*I4586*J4586</f>
        <v>0</v>
      </c>
      <c r="N4586" s="72" t="n">
        <f aca="false">D4586*I4586*J4586</f>
        <v>-0</v>
      </c>
      <c r="O4586" s="71" t="n">
        <f aca="false">F4586*J4586</f>
        <v>23</v>
      </c>
      <c r="P4586" s="71" t="n">
        <f aca="false">E4586*J4586</f>
        <v>0</v>
      </c>
    </row>
    <row r="4587" customFormat="false" ht="15" hidden="false" customHeight="false" outlineLevel="0" collapsed="false">
      <c r="A4587" s="71" t="s">
        <v>61</v>
      </c>
      <c r="B4587" s="71" t="s">
        <v>50</v>
      </c>
      <c r="C4587" s="71" t="s">
        <v>1084</v>
      </c>
      <c r="D4587" s="72" t="n">
        <v>0</v>
      </c>
      <c r="E4587" s="71" t="n">
        <v>0</v>
      </c>
      <c r="F4587" s="71" t="n">
        <v>1</v>
      </c>
      <c r="G4587" s="72" t="n">
        <v>36.32</v>
      </c>
      <c r="H4587" s="72" t="n">
        <v>36.32</v>
      </c>
      <c r="I4587" s="71" t="n">
        <f aca="false">IF(B4587&gt;=Settings!$B$23,1,0)</f>
        <v>0</v>
      </c>
      <c r="J4587" s="71" t="n">
        <v>1</v>
      </c>
      <c r="K4587" s="71" t="n">
        <f aca="false">F4587*I4587*J4587</f>
        <v>0</v>
      </c>
      <c r="L4587" s="71" t="n">
        <f aca="false">E4587*I4587*J4587</f>
        <v>0</v>
      </c>
      <c r="M4587" s="72" t="n">
        <f aca="false">G4587*I4587*J4587</f>
        <v>0</v>
      </c>
      <c r="N4587" s="72" t="n">
        <f aca="false">D4587*I4587*J4587</f>
        <v>-0</v>
      </c>
      <c r="O4587" s="71" t="n">
        <f aca="false">F4587*J4587</f>
        <v>1</v>
      </c>
      <c r="P4587" s="71" t="n">
        <f aca="false">E4587*J4587</f>
        <v>0</v>
      </c>
    </row>
    <row r="4588" customFormat="false" ht="15" hidden="false" customHeight="false" outlineLevel="0" collapsed="false">
      <c r="A4588" s="71" t="s">
        <v>60</v>
      </c>
      <c r="B4588" s="71" t="s">
        <v>50</v>
      </c>
      <c r="C4588" s="71" t="s">
        <v>577</v>
      </c>
      <c r="D4588" s="72" t="n">
        <v>0</v>
      </c>
      <c r="E4588" s="71" t="n">
        <v>0</v>
      </c>
      <c r="F4588" s="71" t="n">
        <v>1</v>
      </c>
      <c r="G4588" s="72" t="n">
        <v>169.95</v>
      </c>
      <c r="H4588" s="72" t="n">
        <v>169.95</v>
      </c>
      <c r="I4588" s="71" t="n">
        <f aca="false">IF(B4588&gt;=Settings!$B$23,1,0)</f>
        <v>0</v>
      </c>
      <c r="J4588" s="71" t="n">
        <v>1</v>
      </c>
      <c r="K4588" s="71" t="n">
        <f aca="false">F4588*I4588*J4588</f>
        <v>0</v>
      </c>
      <c r="L4588" s="71" t="n">
        <f aca="false">E4588*I4588*J4588</f>
        <v>0</v>
      </c>
      <c r="M4588" s="72" t="n">
        <f aca="false">G4588*I4588*J4588</f>
        <v>0</v>
      </c>
      <c r="N4588" s="72" t="n">
        <f aca="false">D4588*I4588*J4588</f>
        <v>-0</v>
      </c>
      <c r="O4588" s="71" t="n">
        <f aca="false">F4588*J4588</f>
        <v>1</v>
      </c>
      <c r="P4588" s="71" t="n">
        <f aca="false">E4588*J4588</f>
        <v>0</v>
      </c>
    </row>
    <row r="4589" customFormat="false" ht="15" hidden="false" customHeight="false" outlineLevel="0" collapsed="false">
      <c r="A4589" s="71" t="s">
        <v>61</v>
      </c>
      <c r="B4589" s="71" t="s">
        <v>50</v>
      </c>
      <c r="C4589" s="71" t="s">
        <v>937</v>
      </c>
      <c r="D4589" s="72" t="n">
        <v>10.86</v>
      </c>
      <c r="E4589" s="71" t="n">
        <v>1</v>
      </c>
      <c r="F4589" s="71" t="n">
        <v>23</v>
      </c>
      <c r="G4589" s="72" t="n">
        <v>249.78</v>
      </c>
      <c r="H4589" s="72" t="n">
        <v>232.44</v>
      </c>
      <c r="I4589" s="71" t="n">
        <f aca="false">IF(B4589&gt;=Settings!$B$23,1,0)</f>
        <v>0</v>
      </c>
      <c r="J4589" s="71" t="n">
        <v>1</v>
      </c>
      <c r="K4589" s="71" t="n">
        <f aca="false">F4589*I4589*J4589</f>
        <v>0</v>
      </c>
      <c r="L4589" s="71" t="n">
        <f aca="false">E4589*I4589*J4589</f>
        <v>0</v>
      </c>
      <c r="M4589" s="72" t="n">
        <f aca="false">G4589*I4589*J4589</f>
        <v>0</v>
      </c>
      <c r="N4589" s="72" t="n">
        <f aca="false">D4589*I4589*J4589</f>
        <v>0</v>
      </c>
      <c r="O4589" s="71" t="n">
        <f aca="false">F4589*J4589</f>
        <v>23</v>
      </c>
      <c r="P4589" s="71" t="n">
        <f aca="false">E4589*J4589</f>
        <v>1</v>
      </c>
    </row>
    <row r="4590" customFormat="false" ht="15" hidden="false" customHeight="false" outlineLevel="0" collapsed="false">
      <c r="A4590" s="71" t="s">
        <v>59</v>
      </c>
      <c r="B4590" s="71" t="s">
        <v>50</v>
      </c>
      <c r="C4590" s="71" t="s">
        <v>1287</v>
      </c>
      <c r="D4590" s="72" t="n">
        <v>0</v>
      </c>
      <c r="E4590" s="71" t="n">
        <v>0</v>
      </c>
      <c r="F4590" s="71" t="n">
        <v>2</v>
      </c>
      <c r="G4590" s="72" t="n">
        <v>244.9</v>
      </c>
      <c r="H4590" s="72" t="n">
        <v>244.9</v>
      </c>
      <c r="I4590" s="71" t="n">
        <f aca="false">IF(B4590&gt;=Settings!$B$23,1,0)</f>
        <v>0</v>
      </c>
      <c r="J4590" s="71" t="n">
        <v>1</v>
      </c>
      <c r="K4590" s="71" t="n">
        <f aca="false">F4590*I4590*J4590</f>
        <v>0</v>
      </c>
      <c r="L4590" s="71" t="n">
        <f aca="false">E4590*I4590*J4590</f>
        <v>0</v>
      </c>
      <c r="M4590" s="72" t="n">
        <f aca="false">G4590*I4590*J4590</f>
        <v>0</v>
      </c>
      <c r="N4590" s="72" t="n">
        <f aca="false">D4590*I4590*J4590</f>
        <v>-0</v>
      </c>
      <c r="O4590" s="71" t="n">
        <f aca="false">F4590*J4590</f>
        <v>2</v>
      </c>
      <c r="P4590" s="71" t="n">
        <f aca="false">E4590*J4590</f>
        <v>0</v>
      </c>
    </row>
    <row r="4591" customFormat="false" ht="15" hidden="false" customHeight="false" outlineLevel="0" collapsed="false">
      <c r="A4591" s="71" t="s">
        <v>63</v>
      </c>
      <c r="B4591" s="71" t="s">
        <v>50</v>
      </c>
      <c r="C4591" s="71" t="s">
        <v>2320</v>
      </c>
      <c r="D4591" s="72" t="n">
        <v>0</v>
      </c>
      <c r="E4591" s="71" t="n">
        <v>0</v>
      </c>
      <c r="F4591" s="71" t="n">
        <v>3</v>
      </c>
      <c r="G4591" s="72" t="n">
        <v>59.85</v>
      </c>
      <c r="H4591" s="72" t="n">
        <v>59.85</v>
      </c>
      <c r="I4591" s="71" t="n">
        <f aca="false">IF(B4591&gt;=Settings!$B$23,1,0)</f>
        <v>0</v>
      </c>
      <c r="J4591" s="71" t="n">
        <v>1</v>
      </c>
      <c r="K4591" s="71" t="n">
        <f aca="false">F4591*I4591*J4591</f>
        <v>0</v>
      </c>
      <c r="L4591" s="71" t="n">
        <f aca="false">E4591*I4591*J4591</f>
        <v>0</v>
      </c>
      <c r="M4591" s="72" t="n">
        <f aca="false">G4591*I4591*J4591</f>
        <v>0</v>
      </c>
      <c r="N4591" s="72" t="n">
        <f aca="false">D4591*I4591*J4591</f>
        <v>-0</v>
      </c>
      <c r="O4591" s="71" t="n">
        <f aca="false">F4591*J4591</f>
        <v>3</v>
      </c>
      <c r="P4591" s="71" t="n">
        <f aca="false">E4591*J4591</f>
        <v>0</v>
      </c>
    </row>
    <row r="4592" customFormat="false" ht="15" hidden="false" customHeight="false" outlineLevel="0" collapsed="false">
      <c r="A4592" s="71" t="s">
        <v>59</v>
      </c>
      <c r="B4592" s="71" t="s">
        <v>50</v>
      </c>
      <c r="C4592" s="71" t="s">
        <v>137</v>
      </c>
      <c r="D4592" s="72" t="n">
        <v>0</v>
      </c>
      <c r="E4592" s="71" t="n">
        <v>0</v>
      </c>
      <c r="F4592" s="71" t="n">
        <v>67</v>
      </c>
      <c r="G4592" s="72" t="n">
        <v>4346.661</v>
      </c>
      <c r="H4592" s="72" t="n">
        <v>4346.661</v>
      </c>
      <c r="I4592" s="71" t="n">
        <f aca="false">IF(B4592&gt;=Settings!$B$23,1,0)</f>
        <v>0</v>
      </c>
      <c r="J4592" s="71" t="n">
        <v>1</v>
      </c>
      <c r="K4592" s="71" t="n">
        <f aca="false">F4592*I4592*J4592</f>
        <v>0</v>
      </c>
      <c r="L4592" s="71" t="n">
        <f aca="false">E4592*I4592*J4592</f>
        <v>0</v>
      </c>
      <c r="M4592" s="72" t="n">
        <f aca="false">G4592*I4592*J4592</f>
        <v>0</v>
      </c>
      <c r="N4592" s="72" t="n">
        <f aca="false">D4592*I4592*J4592</f>
        <v>-0</v>
      </c>
      <c r="O4592" s="71" t="n">
        <f aca="false">F4592*J4592</f>
        <v>67</v>
      </c>
      <c r="P4592" s="71" t="n">
        <f aca="false">E4592*J4592</f>
        <v>0</v>
      </c>
    </row>
    <row r="4593" customFormat="false" ht="15" hidden="false" customHeight="false" outlineLevel="0" collapsed="false">
      <c r="A4593" s="71" t="s">
        <v>63</v>
      </c>
      <c r="B4593" s="71" t="s">
        <v>50</v>
      </c>
      <c r="C4593" s="71" t="s">
        <v>2321</v>
      </c>
      <c r="D4593" s="72" t="n">
        <v>0</v>
      </c>
      <c r="E4593" s="71" t="n">
        <v>0</v>
      </c>
      <c r="F4593" s="71" t="n">
        <v>7</v>
      </c>
      <c r="G4593" s="72" t="n">
        <v>314.65</v>
      </c>
      <c r="H4593" s="72" t="n">
        <v>310.16</v>
      </c>
      <c r="I4593" s="71" t="n">
        <f aca="false">IF(B4593&gt;=Settings!$B$23,1,0)</f>
        <v>0</v>
      </c>
      <c r="J4593" s="71" t="n">
        <v>1</v>
      </c>
      <c r="K4593" s="71" t="n">
        <f aca="false">F4593*I4593*J4593</f>
        <v>0</v>
      </c>
      <c r="L4593" s="71" t="n">
        <f aca="false">E4593*I4593*J4593</f>
        <v>0</v>
      </c>
      <c r="M4593" s="72" t="n">
        <f aca="false">G4593*I4593*J4593</f>
        <v>0</v>
      </c>
      <c r="N4593" s="72" t="n">
        <f aca="false">D4593*I4593*J4593</f>
        <v>-0</v>
      </c>
      <c r="O4593" s="71" t="n">
        <f aca="false">F4593*J4593</f>
        <v>7</v>
      </c>
      <c r="P4593" s="71" t="n">
        <f aca="false">E4593*J4593</f>
        <v>0</v>
      </c>
    </row>
    <row r="4594" customFormat="false" ht="15" hidden="false" customHeight="false" outlineLevel="0" collapsed="false">
      <c r="A4594" s="71" t="s">
        <v>59</v>
      </c>
      <c r="B4594" s="71" t="s">
        <v>50</v>
      </c>
      <c r="C4594" s="71" t="s">
        <v>1039</v>
      </c>
      <c r="D4594" s="72" t="n">
        <v>0</v>
      </c>
      <c r="E4594" s="71" t="n">
        <v>0</v>
      </c>
      <c r="F4594" s="71" t="n">
        <v>9</v>
      </c>
      <c r="G4594" s="72" t="n">
        <v>705.964</v>
      </c>
      <c r="H4594" s="72" t="n">
        <v>705.964</v>
      </c>
      <c r="I4594" s="71" t="n">
        <f aca="false">IF(B4594&gt;=Settings!$B$23,1,0)</f>
        <v>0</v>
      </c>
      <c r="J4594" s="71" t="n">
        <v>1</v>
      </c>
      <c r="K4594" s="71" t="n">
        <f aca="false">F4594*I4594*J4594</f>
        <v>0</v>
      </c>
      <c r="L4594" s="71" t="n">
        <f aca="false">E4594*I4594*J4594</f>
        <v>0</v>
      </c>
      <c r="M4594" s="72" t="n">
        <f aca="false">G4594*I4594*J4594</f>
        <v>0</v>
      </c>
      <c r="N4594" s="72" t="n">
        <f aca="false">D4594*I4594*J4594</f>
        <v>-0</v>
      </c>
      <c r="O4594" s="71" t="n">
        <f aca="false">F4594*J4594</f>
        <v>9</v>
      </c>
      <c r="P4594" s="71" t="n">
        <f aca="false">E4594*J4594</f>
        <v>0</v>
      </c>
    </row>
    <row r="4595" customFormat="false" ht="15" hidden="false" customHeight="false" outlineLevel="0" collapsed="false">
      <c r="A4595" s="71" t="s">
        <v>63</v>
      </c>
      <c r="B4595" s="71" t="s">
        <v>50</v>
      </c>
      <c r="C4595" s="71" t="s">
        <v>2322</v>
      </c>
      <c r="D4595" s="72" t="n">
        <v>0</v>
      </c>
      <c r="E4595" s="71" t="n">
        <v>0</v>
      </c>
      <c r="F4595" s="71" t="n">
        <v>1</v>
      </c>
      <c r="G4595" s="72" t="n">
        <v>79.95</v>
      </c>
      <c r="H4595" s="72" t="n">
        <v>79.95</v>
      </c>
      <c r="I4595" s="71" t="n">
        <f aca="false">IF(B4595&gt;=Settings!$B$23,1,0)</f>
        <v>0</v>
      </c>
      <c r="J4595" s="71" t="n">
        <v>1</v>
      </c>
      <c r="K4595" s="71" t="n">
        <f aca="false">F4595*I4595*J4595</f>
        <v>0</v>
      </c>
      <c r="L4595" s="71" t="n">
        <f aca="false">E4595*I4595*J4595</f>
        <v>0</v>
      </c>
      <c r="M4595" s="72" t="n">
        <f aca="false">G4595*I4595*J4595</f>
        <v>0</v>
      </c>
      <c r="N4595" s="72" t="n">
        <f aca="false">D4595*I4595*J4595</f>
        <v>-0</v>
      </c>
      <c r="O4595" s="71" t="n">
        <f aca="false">F4595*J4595</f>
        <v>1</v>
      </c>
      <c r="P4595" s="71" t="n">
        <f aca="false">E4595*J4595</f>
        <v>0</v>
      </c>
    </row>
    <row r="4596" customFormat="false" ht="15" hidden="false" customHeight="false" outlineLevel="0" collapsed="false">
      <c r="A4596" s="71" t="s">
        <v>59</v>
      </c>
      <c r="B4596" s="71" t="s">
        <v>50</v>
      </c>
      <c r="C4596" s="71" t="s">
        <v>951</v>
      </c>
      <c r="D4596" s="72" t="n">
        <v>0</v>
      </c>
      <c r="E4596" s="71" t="n">
        <v>0</v>
      </c>
      <c r="F4596" s="71" t="n">
        <v>2</v>
      </c>
      <c r="G4596" s="72" t="n">
        <v>259.51</v>
      </c>
      <c r="H4596" s="72" t="n">
        <v>259.51</v>
      </c>
      <c r="I4596" s="71" t="n">
        <f aca="false">IF(B4596&gt;=Settings!$B$23,1,0)</f>
        <v>0</v>
      </c>
      <c r="J4596" s="71" t="n">
        <v>1</v>
      </c>
      <c r="K4596" s="71" t="n">
        <f aca="false">F4596*I4596*J4596</f>
        <v>0</v>
      </c>
      <c r="L4596" s="71" t="n">
        <f aca="false">E4596*I4596*J4596</f>
        <v>0</v>
      </c>
      <c r="M4596" s="72" t="n">
        <f aca="false">G4596*I4596*J4596</f>
        <v>0</v>
      </c>
      <c r="N4596" s="72" t="n">
        <f aca="false">D4596*I4596*J4596</f>
        <v>-0</v>
      </c>
      <c r="O4596" s="71" t="n">
        <f aca="false">F4596*J4596</f>
        <v>2</v>
      </c>
      <c r="P4596" s="71" t="n">
        <f aca="false">E4596*J4596</f>
        <v>0</v>
      </c>
    </row>
    <row r="4597" customFormat="false" ht="15" hidden="false" customHeight="false" outlineLevel="0" collapsed="false">
      <c r="A4597" s="71" t="s">
        <v>63</v>
      </c>
      <c r="B4597" s="71" t="s">
        <v>50</v>
      </c>
      <c r="C4597" s="71" t="s">
        <v>2323</v>
      </c>
      <c r="D4597" s="72" t="n">
        <v>0</v>
      </c>
      <c r="E4597" s="71" t="n">
        <v>0</v>
      </c>
      <c r="F4597" s="71" t="n">
        <v>3</v>
      </c>
      <c r="G4597" s="72" t="n">
        <v>374.85</v>
      </c>
      <c r="H4597" s="72" t="n">
        <v>374.85</v>
      </c>
      <c r="I4597" s="71" t="n">
        <f aca="false">IF(B4597&gt;=Settings!$B$23,1,0)</f>
        <v>0</v>
      </c>
      <c r="J4597" s="71" t="n">
        <v>1</v>
      </c>
      <c r="K4597" s="71" t="n">
        <f aca="false">F4597*I4597*J4597</f>
        <v>0</v>
      </c>
      <c r="L4597" s="71" t="n">
        <f aca="false">E4597*I4597*J4597</f>
        <v>0</v>
      </c>
      <c r="M4597" s="72" t="n">
        <f aca="false">G4597*I4597*J4597</f>
        <v>0</v>
      </c>
      <c r="N4597" s="72" t="n">
        <f aca="false">D4597*I4597*J4597</f>
        <v>-0</v>
      </c>
      <c r="O4597" s="71" t="n">
        <f aca="false">F4597*J4597</f>
        <v>3</v>
      </c>
      <c r="P4597" s="71" t="n">
        <f aca="false">E4597*J4597</f>
        <v>0</v>
      </c>
    </row>
    <row r="4598" customFormat="false" ht="15" hidden="false" customHeight="false" outlineLevel="0" collapsed="false">
      <c r="A4598" s="71" t="s">
        <v>61</v>
      </c>
      <c r="B4598" s="71" t="s">
        <v>50</v>
      </c>
      <c r="C4598" s="71" t="s">
        <v>1200</v>
      </c>
      <c r="D4598" s="72" t="n">
        <v>0</v>
      </c>
      <c r="E4598" s="71" t="n">
        <v>0</v>
      </c>
      <c r="F4598" s="71" t="n">
        <v>4</v>
      </c>
      <c r="G4598" s="72" t="n">
        <v>523.46</v>
      </c>
      <c r="H4598" s="72" t="n">
        <v>523.46</v>
      </c>
      <c r="I4598" s="71" t="n">
        <f aca="false">IF(B4598&gt;=Settings!$B$23,1,0)</f>
        <v>0</v>
      </c>
      <c r="J4598" s="71" t="n">
        <v>1</v>
      </c>
      <c r="K4598" s="71" t="n">
        <f aca="false">F4598*I4598*J4598</f>
        <v>0</v>
      </c>
      <c r="L4598" s="71" t="n">
        <f aca="false">E4598*I4598*J4598</f>
        <v>0</v>
      </c>
      <c r="M4598" s="72" t="n">
        <f aca="false">G4598*I4598*J4598</f>
        <v>0</v>
      </c>
      <c r="N4598" s="72" t="n">
        <f aca="false">D4598*I4598*J4598</f>
        <v>-0</v>
      </c>
      <c r="O4598" s="71" t="n">
        <f aca="false">F4598*J4598</f>
        <v>4</v>
      </c>
      <c r="P4598" s="71" t="n">
        <f aca="false">E4598*J4598</f>
        <v>0</v>
      </c>
    </row>
    <row r="4599" customFormat="false" ht="15" hidden="false" customHeight="false" outlineLevel="0" collapsed="false">
      <c r="A4599" s="71" t="s">
        <v>59</v>
      </c>
      <c r="B4599" s="71" t="s">
        <v>50</v>
      </c>
      <c r="C4599" s="71" t="s">
        <v>2324</v>
      </c>
      <c r="D4599" s="72" t="n">
        <v>0</v>
      </c>
      <c r="E4599" s="71" t="n">
        <v>0</v>
      </c>
      <c r="F4599" s="71" t="n">
        <v>1</v>
      </c>
      <c r="G4599" s="72" t="n">
        <v>169.95</v>
      </c>
      <c r="H4599" s="72" t="n">
        <v>169.95</v>
      </c>
      <c r="I4599" s="71" t="n">
        <f aca="false">IF(B4599&gt;=Settings!$B$23,1,0)</f>
        <v>0</v>
      </c>
      <c r="J4599" s="71" t="n">
        <v>1</v>
      </c>
      <c r="K4599" s="71" t="n">
        <f aca="false">F4599*I4599*J4599</f>
        <v>0</v>
      </c>
      <c r="L4599" s="71" t="n">
        <f aca="false">E4599*I4599*J4599</f>
        <v>0</v>
      </c>
      <c r="M4599" s="72" t="n">
        <f aca="false">G4599*I4599*J4599</f>
        <v>0</v>
      </c>
      <c r="N4599" s="72" t="n">
        <f aca="false">D4599*I4599*J4599</f>
        <v>-0</v>
      </c>
      <c r="O4599" s="71" t="n">
        <f aca="false">F4599*J4599</f>
        <v>1</v>
      </c>
      <c r="P4599" s="71" t="n">
        <f aca="false">E4599*J4599</f>
        <v>0</v>
      </c>
    </row>
    <row r="4600" customFormat="false" ht="15" hidden="false" customHeight="false" outlineLevel="0" collapsed="false">
      <c r="A4600" s="71" t="s">
        <v>63</v>
      </c>
      <c r="B4600" s="71" t="s">
        <v>50</v>
      </c>
      <c r="C4600" s="71" t="s">
        <v>2325</v>
      </c>
      <c r="D4600" s="72" t="n">
        <v>0</v>
      </c>
      <c r="E4600" s="71" t="n">
        <v>0</v>
      </c>
      <c r="F4600" s="71" t="n">
        <v>2</v>
      </c>
      <c r="G4600" s="72" t="n">
        <v>89.9</v>
      </c>
      <c r="H4600" s="72" t="n">
        <v>89.9</v>
      </c>
      <c r="I4600" s="71" t="n">
        <f aca="false">IF(B4600&gt;=Settings!$B$23,1,0)</f>
        <v>0</v>
      </c>
      <c r="J4600" s="71" t="n">
        <v>1</v>
      </c>
      <c r="K4600" s="71" t="n">
        <f aca="false">F4600*I4600*J4600</f>
        <v>0</v>
      </c>
      <c r="L4600" s="71" t="n">
        <f aca="false">E4600*I4600*J4600</f>
        <v>0</v>
      </c>
      <c r="M4600" s="72" t="n">
        <f aca="false">G4600*I4600*J4600</f>
        <v>0</v>
      </c>
      <c r="N4600" s="72" t="n">
        <f aca="false">D4600*I4600*J4600</f>
        <v>-0</v>
      </c>
      <c r="O4600" s="71" t="n">
        <f aca="false">F4600*J4600</f>
        <v>2</v>
      </c>
      <c r="P4600" s="71" t="n">
        <f aca="false">E4600*J4600</f>
        <v>0</v>
      </c>
    </row>
    <row r="4601" customFormat="false" ht="15" hidden="false" customHeight="false" outlineLevel="0" collapsed="false">
      <c r="A4601" s="71" t="s">
        <v>59</v>
      </c>
      <c r="B4601" s="71" t="s">
        <v>50</v>
      </c>
      <c r="C4601" s="71" t="s">
        <v>574</v>
      </c>
      <c r="D4601" s="72" t="n">
        <v>0</v>
      </c>
      <c r="E4601" s="71" t="n">
        <v>0</v>
      </c>
      <c r="F4601" s="71" t="n">
        <v>7</v>
      </c>
      <c r="G4601" s="72" t="n">
        <v>575.65</v>
      </c>
      <c r="H4601" s="72" t="n">
        <v>575.65</v>
      </c>
      <c r="I4601" s="71" t="n">
        <f aca="false">IF(B4601&gt;=Settings!$B$23,1,0)</f>
        <v>0</v>
      </c>
      <c r="J4601" s="71" t="n">
        <v>1</v>
      </c>
      <c r="K4601" s="71" t="n">
        <f aca="false">F4601*I4601*J4601</f>
        <v>0</v>
      </c>
      <c r="L4601" s="71" t="n">
        <f aca="false">E4601*I4601*J4601</f>
        <v>0</v>
      </c>
      <c r="M4601" s="72" t="n">
        <f aca="false">G4601*I4601*J4601</f>
        <v>0</v>
      </c>
      <c r="N4601" s="72" t="n">
        <f aca="false">D4601*I4601*J4601</f>
        <v>-0</v>
      </c>
      <c r="O4601" s="71" t="n">
        <f aca="false">F4601*J4601</f>
        <v>7</v>
      </c>
      <c r="P4601" s="71" t="n">
        <f aca="false">E4601*J4601</f>
        <v>0</v>
      </c>
    </row>
    <row r="4602" customFormat="false" ht="15" hidden="false" customHeight="false" outlineLevel="0" collapsed="false">
      <c r="A4602" s="71" t="s">
        <v>60</v>
      </c>
      <c r="B4602" s="71" t="s">
        <v>50</v>
      </c>
      <c r="C4602" s="71" t="s">
        <v>169</v>
      </c>
      <c r="D4602" s="72" t="n">
        <v>285.61</v>
      </c>
      <c r="E4602" s="71" t="n">
        <v>3</v>
      </c>
      <c r="F4602" s="71" t="n">
        <v>29</v>
      </c>
      <c r="G4602" s="72" t="n">
        <v>2708.55</v>
      </c>
      <c r="H4602" s="72" t="n">
        <v>2115.92</v>
      </c>
      <c r="I4602" s="71" t="n">
        <f aca="false">IF(B4602&gt;=Settings!$B$23,1,0)</f>
        <v>0</v>
      </c>
      <c r="J4602" s="71" t="n">
        <v>1</v>
      </c>
      <c r="K4602" s="71" t="n">
        <f aca="false">F4602*I4602*J4602</f>
        <v>0</v>
      </c>
      <c r="L4602" s="71" t="n">
        <f aca="false">E4602*I4602*J4602</f>
        <v>0</v>
      </c>
      <c r="M4602" s="72" t="n">
        <f aca="false">G4602*I4602*J4602</f>
        <v>0</v>
      </c>
      <c r="N4602" s="72" t="n">
        <f aca="false">D4602*I4602*J4602</f>
        <v>0</v>
      </c>
      <c r="O4602" s="71" t="n">
        <f aca="false">F4602*J4602</f>
        <v>29</v>
      </c>
      <c r="P4602" s="71" t="n">
        <f aca="false">E4602*J4602</f>
        <v>3</v>
      </c>
    </row>
    <row r="4603" customFormat="false" ht="15" hidden="false" customHeight="false" outlineLevel="0" collapsed="false">
      <c r="A4603" s="71" t="s">
        <v>59</v>
      </c>
      <c r="B4603" s="71" t="s">
        <v>50</v>
      </c>
      <c r="C4603" s="71" t="s">
        <v>1120</v>
      </c>
      <c r="D4603" s="72" t="n">
        <v>0</v>
      </c>
      <c r="E4603" s="71" t="n">
        <v>0</v>
      </c>
      <c r="F4603" s="71" t="n">
        <v>2</v>
      </c>
      <c r="G4603" s="72" t="n">
        <v>279.9</v>
      </c>
      <c r="H4603" s="72" t="n">
        <v>279.9</v>
      </c>
      <c r="I4603" s="71" t="n">
        <f aca="false">IF(B4603&gt;=Settings!$B$23,1,0)</f>
        <v>0</v>
      </c>
      <c r="J4603" s="71" t="n">
        <v>1</v>
      </c>
      <c r="K4603" s="71" t="n">
        <f aca="false">F4603*I4603*J4603</f>
        <v>0</v>
      </c>
      <c r="L4603" s="71" t="n">
        <f aca="false">E4603*I4603*J4603</f>
        <v>0</v>
      </c>
      <c r="M4603" s="72" t="n">
        <f aca="false">G4603*I4603*J4603</f>
        <v>0</v>
      </c>
      <c r="N4603" s="72" t="n">
        <f aca="false">D4603*I4603*J4603</f>
        <v>-0</v>
      </c>
      <c r="O4603" s="71" t="n">
        <f aca="false">F4603*J4603</f>
        <v>2</v>
      </c>
      <c r="P4603" s="71" t="n">
        <f aca="false">E4603*J4603</f>
        <v>0</v>
      </c>
    </row>
    <row r="4604" customFormat="false" ht="15" hidden="false" customHeight="false" outlineLevel="0" collapsed="false">
      <c r="A4604" s="71" t="s">
        <v>63</v>
      </c>
      <c r="B4604" s="71" t="s">
        <v>50</v>
      </c>
      <c r="C4604" s="71" t="s">
        <v>2326</v>
      </c>
      <c r="D4604" s="72" t="n">
        <v>0</v>
      </c>
      <c r="E4604" s="71" t="n">
        <v>0</v>
      </c>
      <c r="F4604" s="71" t="n">
        <v>2</v>
      </c>
      <c r="G4604" s="72" t="n">
        <v>89.9</v>
      </c>
      <c r="H4604" s="72" t="n">
        <v>89.9</v>
      </c>
      <c r="I4604" s="71" t="n">
        <f aca="false">IF(B4604&gt;=Settings!$B$23,1,0)</f>
        <v>0</v>
      </c>
      <c r="J4604" s="71" t="n">
        <v>1</v>
      </c>
      <c r="K4604" s="71" t="n">
        <f aca="false">F4604*I4604*J4604</f>
        <v>0</v>
      </c>
      <c r="L4604" s="71" t="n">
        <f aca="false">E4604*I4604*J4604</f>
        <v>0</v>
      </c>
      <c r="M4604" s="72" t="n">
        <f aca="false">G4604*I4604*J4604</f>
        <v>0</v>
      </c>
      <c r="N4604" s="72" t="n">
        <f aca="false">D4604*I4604*J4604</f>
        <v>-0</v>
      </c>
      <c r="O4604" s="71" t="n">
        <f aca="false">F4604*J4604</f>
        <v>2</v>
      </c>
      <c r="P4604" s="71" t="n">
        <f aca="false">E4604*J4604</f>
        <v>0</v>
      </c>
    </row>
    <row r="4605" customFormat="false" ht="15" hidden="false" customHeight="false" outlineLevel="0" collapsed="false">
      <c r="A4605" s="71" t="s">
        <v>61</v>
      </c>
      <c r="B4605" s="71" t="s">
        <v>50</v>
      </c>
      <c r="C4605" s="71" t="s">
        <v>1135</v>
      </c>
      <c r="D4605" s="72" t="n">
        <v>0</v>
      </c>
      <c r="E4605" s="71" t="n">
        <v>0</v>
      </c>
      <c r="F4605" s="71" t="n">
        <v>1</v>
      </c>
      <c r="G4605" s="72" t="n">
        <v>122.68</v>
      </c>
      <c r="H4605" s="72" t="n">
        <v>122.68</v>
      </c>
      <c r="I4605" s="71" t="n">
        <f aca="false">IF(B4605&gt;=Settings!$B$23,1,0)</f>
        <v>0</v>
      </c>
      <c r="J4605" s="71" t="n">
        <v>1</v>
      </c>
      <c r="K4605" s="71" t="n">
        <f aca="false">F4605*I4605*J4605</f>
        <v>0</v>
      </c>
      <c r="L4605" s="71" t="n">
        <f aca="false">E4605*I4605*J4605</f>
        <v>0</v>
      </c>
      <c r="M4605" s="72" t="n">
        <f aca="false">G4605*I4605*J4605</f>
        <v>0</v>
      </c>
      <c r="N4605" s="72" t="n">
        <f aca="false">D4605*I4605*J4605</f>
        <v>-0</v>
      </c>
      <c r="O4605" s="71" t="n">
        <f aca="false">F4605*J4605</f>
        <v>1</v>
      </c>
      <c r="P4605" s="71" t="n">
        <f aca="false">E4605*J4605</f>
        <v>0</v>
      </c>
    </row>
    <row r="4606" customFormat="false" ht="15" hidden="false" customHeight="false" outlineLevel="0" collapsed="false">
      <c r="A4606" s="71" t="s">
        <v>59</v>
      </c>
      <c r="B4606" s="71" t="s">
        <v>50</v>
      </c>
      <c r="C4606" s="71" t="s">
        <v>971</v>
      </c>
      <c r="D4606" s="72" t="n">
        <v>0</v>
      </c>
      <c r="E4606" s="71" t="n">
        <v>0</v>
      </c>
      <c r="F4606" s="71" t="n">
        <v>16</v>
      </c>
      <c r="G4606" s="72" t="n">
        <v>1339.7</v>
      </c>
      <c r="H4606" s="72" t="n">
        <v>1339.7</v>
      </c>
      <c r="I4606" s="71" t="n">
        <f aca="false">IF(B4606&gt;=Settings!$B$23,1,0)</f>
        <v>0</v>
      </c>
      <c r="J4606" s="71" t="n">
        <v>1</v>
      </c>
      <c r="K4606" s="71" t="n">
        <f aca="false">F4606*I4606*J4606</f>
        <v>0</v>
      </c>
      <c r="L4606" s="71" t="n">
        <f aca="false">E4606*I4606*J4606</f>
        <v>0</v>
      </c>
      <c r="M4606" s="72" t="n">
        <f aca="false">G4606*I4606*J4606</f>
        <v>0</v>
      </c>
      <c r="N4606" s="72" t="n">
        <f aca="false">D4606*I4606*J4606</f>
        <v>-0</v>
      </c>
      <c r="O4606" s="71" t="n">
        <f aca="false">F4606*J4606</f>
        <v>16</v>
      </c>
      <c r="P4606" s="71" t="n">
        <f aca="false">E4606*J4606</f>
        <v>0</v>
      </c>
    </row>
    <row r="4607" customFormat="false" ht="15" hidden="false" customHeight="false" outlineLevel="0" collapsed="false">
      <c r="A4607" s="71" t="s">
        <v>61</v>
      </c>
      <c r="B4607" s="71" t="s">
        <v>50</v>
      </c>
      <c r="C4607" s="71" t="s">
        <v>1133</v>
      </c>
      <c r="D4607" s="72" t="n">
        <v>0</v>
      </c>
      <c r="E4607" s="71" t="n">
        <v>0</v>
      </c>
      <c r="F4607" s="71" t="n">
        <v>1</v>
      </c>
      <c r="G4607" s="72" t="n">
        <v>77.23</v>
      </c>
      <c r="H4607" s="72" t="n">
        <v>77.23</v>
      </c>
      <c r="I4607" s="71" t="n">
        <f aca="false">IF(B4607&gt;=Settings!$B$23,1,0)</f>
        <v>0</v>
      </c>
      <c r="J4607" s="71" t="n">
        <v>1</v>
      </c>
      <c r="K4607" s="71" t="n">
        <f aca="false">F4607*I4607*J4607</f>
        <v>0</v>
      </c>
      <c r="L4607" s="71" t="n">
        <f aca="false">E4607*I4607*J4607</f>
        <v>0</v>
      </c>
      <c r="M4607" s="72" t="n">
        <f aca="false">G4607*I4607*J4607</f>
        <v>0</v>
      </c>
      <c r="N4607" s="72" t="n">
        <f aca="false">D4607*I4607*J4607</f>
        <v>-0</v>
      </c>
      <c r="O4607" s="71" t="n">
        <f aca="false">F4607*J4607</f>
        <v>1</v>
      </c>
      <c r="P4607" s="71" t="n">
        <f aca="false">E4607*J4607</f>
        <v>0</v>
      </c>
    </row>
    <row r="4608" customFormat="false" ht="15" hidden="false" customHeight="false" outlineLevel="0" collapsed="false">
      <c r="A4608" s="71" t="s">
        <v>59</v>
      </c>
      <c r="B4608" s="71" t="s">
        <v>50</v>
      </c>
      <c r="C4608" s="71" t="s">
        <v>153</v>
      </c>
      <c r="D4608" s="72" t="n">
        <v>0</v>
      </c>
      <c r="E4608" s="71" t="n">
        <v>0</v>
      </c>
      <c r="F4608" s="71" t="n">
        <v>6</v>
      </c>
      <c r="G4608" s="72" t="n">
        <v>2071.327</v>
      </c>
      <c r="H4608" s="72" t="n">
        <v>2071.327</v>
      </c>
      <c r="I4608" s="71" t="n">
        <f aca="false">IF(B4608&gt;=Settings!$B$23,1,0)</f>
        <v>0</v>
      </c>
      <c r="J4608" s="71" t="n">
        <v>1</v>
      </c>
      <c r="K4608" s="71" t="n">
        <f aca="false">F4608*I4608*J4608</f>
        <v>0</v>
      </c>
      <c r="L4608" s="71" t="n">
        <f aca="false">E4608*I4608*J4608</f>
        <v>0</v>
      </c>
      <c r="M4608" s="72" t="n">
        <f aca="false">G4608*I4608*J4608</f>
        <v>0</v>
      </c>
      <c r="N4608" s="72" t="n">
        <f aca="false">D4608*I4608*J4608</f>
        <v>-0</v>
      </c>
      <c r="O4608" s="71" t="n">
        <f aca="false">F4608*J4608</f>
        <v>6</v>
      </c>
      <c r="P4608" s="71" t="n">
        <f aca="false">E4608*J4608</f>
        <v>0</v>
      </c>
    </row>
    <row r="4609" customFormat="false" ht="15" hidden="false" customHeight="false" outlineLevel="0" collapsed="false">
      <c r="A4609" s="71" t="s">
        <v>59</v>
      </c>
      <c r="B4609" s="71" t="s">
        <v>50</v>
      </c>
      <c r="C4609" s="71" t="s">
        <v>1049</v>
      </c>
      <c r="D4609" s="72" t="n">
        <v>0</v>
      </c>
      <c r="E4609" s="71" t="n">
        <v>0</v>
      </c>
      <c r="F4609" s="71" t="n">
        <v>137</v>
      </c>
      <c r="G4609" s="72" t="n">
        <v>7026.509</v>
      </c>
      <c r="H4609" s="72" t="n">
        <v>7026.509</v>
      </c>
      <c r="I4609" s="71" t="n">
        <f aca="false">IF(B4609&gt;=Settings!$B$23,1,0)</f>
        <v>0</v>
      </c>
      <c r="J4609" s="71" t="n">
        <v>1</v>
      </c>
      <c r="K4609" s="71" t="n">
        <f aca="false">F4609*I4609*J4609</f>
        <v>0</v>
      </c>
      <c r="L4609" s="71" t="n">
        <f aca="false">E4609*I4609*J4609</f>
        <v>0</v>
      </c>
      <c r="M4609" s="72" t="n">
        <f aca="false">G4609*I4609*J4609</f>
        <v>0</v>
      </c>
      <c r="N4609" s="72" t="n">
        <f aca="false">D4609*I4609*J4609</f>
        <v>-0</v>
      </c>
      <c r="O4609" s="71" t="n">
        <f aca="false">F4609*J4609</f>
        <v>137</v>
      </c>
      <c r="P4609" s="71" t="n">
        <f aca="false">E4609*J4609</f>
        <v>0</v>
      </c>
    </row>
    <row r="4610" customFormat="false" ht="15" hidden="false" customHeight="false" outlineLevel="0" collapsed="false">
      <c r="A4610" s="71" t="s">
        <v>59</v>
      </c>
      <c r="B4610" s="71" t="s">
        <v>50</v>
      </c>
      <c r="C4610" s="71" t="s">
        <v>1714</v>
      </c>
      <c r="D4610" s="72" t="n">
        <v>0</v>
      </c>
      <c r="E4610" s="71" t="n">
        <v>0</v>
      </c>
      <c r="F4610" s="71" t="n">
        <v>2</v>
      </c>
      <c r="G4610" s="72" t="n">
        <v>303.9</v>
      </c>
      <c r="H4610" s="72" t="n">
        <v>303.9</v>
      </c>
      <c r="I4610" s="71" t="n">
        <f aca="false">IF(B4610&gt;=Settings!$B$23,1,0)</f>
        <v>0</v>
      </c>
      <c r="J4610" s="71" t="n">
        <v>1</v>
      </c>
      <c r="K4610" s="71" t="n">
        <f aca="false">F4610*I4610*J4610</f>
        <v>0</v>
      </c>
      <c r="L4610" s="71" t="n">
        <f aca="false">E4610*I4610*J4610</f>
        <v>0</v>
      </c>
      <c r="M4610" s="72" t="n">
        <f aca="false">G4610*I4610*J4610</f>
        <v>0</v>
      </c>
      <c r="N4610" s="72" t="n">
        <f aca="false">D4610*I4610*J4610</f>
        <v>-0</v>
      </c>
      <c r="O4610" s="71" t="n">
        <f aca="false">F4610*J4610</f>
        <v>2</v>
      </c>
      <c r="P4610" s="71" t="n">
        <f aca="false">E4610*J4610</f>
        <v>0</v>
      </c>
    </row>
    <row r="4611" customFormat="false" ht="15" hidden="false" customHeight="false" outlineLevel="0" collapsed="false">
      <c r="A4611" s="71" t="s">
        <v>59</v>
      </c>
      <c r="B4611" s="71" t="s">
        <v>50</v>
      </c>
      <c r="C4611" s="71" t="s">
        <v>1403</v>
      </c>
      <c r="D4611" s="72" t="n">
        <v>0</v>
      </c>
      <c r="E4611" s="71" t="n">
        <v>0</v>
      </c>
      <c r="F4611" s="71" t="n">
        <v>1</v>
      </c>
      <c r="G4611" s="72" t="n">
        <v>309.95</v>
      </c>
      <c r="H4611" s="72" t="n">
        <v>309.95</v>
      </c>
      <c r="I4611" s="71" t="n">
        <f aca="false">IF(B4611&gt;=Settings!$B$23,1,0)</f>
        <v>0</v>
      </c>
      <c r="J4611" s="71" t="n">
        <v>1</v>
      </c>
      <c r="K4611" s="71" t="n">
        <f aca="false">F4611*I4611*J4611</f>
        <v>0</v>
      </c>
      <c r="L4611" s="71" t="n">
        <f aca="false">E4611*I4611*J4611</f>
        <v>0</v>
      </c>
      <c r="M4611" s="72" t="n">
        <f aca="false">G4611*I4611*J4611</f>
        <v>0</v>
      </c>
      <c r="N4611" s="72" t="n">
        <f aca="false">D4611*I4611*J4611</f>
        <v>-0</v>
      </c>
      <c r="O4611" s="71" t="n">
        <f aca="false">F4611*J4611</f>
        <v>1</v>
      </c>
      <c r="P4611" s="71" t="n">
        <f aca="false">E4611*J4611</f>
        <v>0</v>
      </c>
    </row>
    <row r="4612" customFormat="false" ht="15" hidden="false" customHeight="false" outlineLevel="0" collapsed="false">
      <c r="A4612" s="71" t="s">
        <v>59</v>
      </c>
      <c r="B4612" s="71" t="s">
        <v>50</v>
      </c>
      <c r="C4612" s="71" t="s">
        <v>1420</v>
      </c>
      <c r="D4612" s="72" t="n">
        <v>0</v>
      </c>
      <c r="E4612" s="71" t="n">
        <v>0</v>
      </c>
      <c r="F4612" s="71" t="n">
        <v>1</v>
      </c>
      <c r="G4612" s="72" t="n">
        <v>124.95</v>
      </c>
      <c r="H4612" s="72" t="n">
        <v>124.95</v>
      </c>
      <c r="I4612" s="71" t="n">
        <f aca="false">IF(B4612&gt;=Settings!$B$23,1,0)</f>
        <v>0</v>
      </c>
      <c r="J4612" s="71" t="n">
        <v>1</v>
      </c>
      <c r="K4612" s="71" t="n">
        <f aca="false">F4612*I4612*J4612</f>
        <v>0</v>
      </c>
      <c r="L4612" s="71" t="n">
        <f aca="false">E4612*I4612*J4612</f>
        <v>0</v>
      </c>
      <c r="M4612" s="72" t="n">
        <f aca="false">G4612*I4612*J4612</f>
        <v>0</v>
      </c>
      <c r="N4612" s="72" t="n">
        <f aca="false">D4612*I4612*J4612</f>
        <v>-0</v>
      </c>
      <c r="O4612" s="71" t="n">
        <f aca="false">F4612*J4612</f>
        <v>1</v>
      </c>
      <c r="P4612" s="71" t="n">
        <f aca="false">E4612*J4612</f>
        <v>0</v>
      </c>
    </row>
    <row r="4613" customFormat="false" ht="15" hidden="false" customHeight="false" outlineLevel="0" collapsed="false">
      <c r="A4613" s="71" t="s">
        <v>60</v>
      </c>
      <c r="B4613" s="71" t="s">
        <v>50</v>
      </c>
      <c r="C4613" s="71" t="s">
        <v>952</v>
      </c>
      <c r="D4613" s="72" t="n">
        <v>1377.96</v>
      </c>
      <c r="E4613" s="71" t="n">
        <v>12</v>
      </c>
      <c r="F4613" s="71" t="n">
        <v>203</v>
      </c>
      <c r="G4613" s="72" t="n">
        <v>24717.85</v>
      </c>
      <c r="H4613" s="72" t="n">
        <v>20266.18</v>
      </c>
      <c r="I4613" s="71" t="n">
        <f aca="false">IF(B4613&gt;=Settings!$B$23,1,0)</f>
        <v>0</v>
      </c>
      <c r="J4613" s="71" t="n">
        <v>1</v>
      </c>
      <c r="K4613" s="71" t="n">
        <f aca="false">F4613*I4613*J4613</f>
        <v>0</v>
      </c>
      <c r="L4613" s="71" t="n">
        <f aca="false">E4613*I4613*J4613</f>
        <v>0</v>
      </c>
      <c r="M4613" s="72" t="n">
        <f aca="false">G4613*I4613*J4613</f>
        <v>0</v>
      </c>
      <c r="N4613" s="72" t="n">
        <f aca="false">D4613*I4613*J4613</f>
        <v>0</v>
      </c>
      <c r="O4613" s="71" t="n">
        <f aca="false">F4613*J4613</f>
        <v>203</v>
      </c>
      <c r="P4613" s="71" t="n">
        <f aca="false">E4613*J4613</f>
        <v>12</v>
      </c>
    </row>
    <row r="4614" customFormat="false" ht="15" hidden="false" customHeight="false" outlineLevel="0" collapsed="false">
      <c r="A4614" s="71" t="s">
        <v>59</v>
      </c>
      <c r="B4614" s="71" t="s">
        <v>50</v>
      </c>
      <c r="C4614" s="71" t="s">
        <v>1419</v>
      </c>
      <c r="D4614" s="72" t="n">
        <v>0</v>
      </c>
      <c r="E4614" s="71" t="n">
        <v>0</v>
      </c>
      <c r="F4614" s="71" t="n">
        <v>1</v>
      </c>
      <c r="G4614" s="72" t="n">
        <v>197.96</v>
      </c>
      <c r="H4614" s="72" t="n">
        <v>197.96</v>
      </c>
      <c r="I4614" s="71" t="n">
        <f aca="false">IF(B4614&gt;=Settings!$B$23,1,0)</f>
        <v>0</v>
      </c>
      <c r="J4614" s="71" t="n">
        <v>1</v>
      </c>
      <c r="K4614" s="71" t="n">
        <f aca="false">F4614*I4614*J4614</f>
        <v>0</v>
      </c>
      <c r="L4614" s="71" t="n">
        <f aca="false">E4614*I4614*J4614</f>
        <v>0</v>
      </c>
      <c r="M4614" s="72" t="n">
        <f aca="false">G4614*I4614*J4614</f>
        <v>0</v>
      </c>
      <c r="N4614" s="72" t="n">
        <f aca="false">D4614*I4614*J4614</f>
        <v>-0</v>
      </c>
      <c r="O4614" s="71" t="n">
        <f aca="false">F4614*J4614</f>
        <v>1</v>
      </c>
      <c r="P4614" s="71" t="n">
        <f aca="false">E4614*J4614</f>
        <v>0</v>
      </c>
    </row>
    <row r="4615" customFormat="false" ht="15" hidden="false" customHeight="false" outlineLevel="0" collapsed="false">
      <c r="A4615" s="71" t="s">
        <v>59</v>
      </c>
      <c r="B4615" s="71" t="s">
        <v>50</v>
      </c>
      <c r="C4615" s="71" t="s">
        <v>736</v>
      </c>
      <c r="D4615" s="72" t="n">
        <v>0</v>
      </c>
      <c r="E4615" s="71" t="n">
        <v>0</v>
      </c>
      <c r="F4615" s="71" t="n">
        <v>9</v>
      </c>
      <c r="G4615" s="72" t="n">
        <v>856.985</v>
      </c>
      <c r="H4615" s="72" t="n">
        <v>856.985</v>
      </c>
      <c r="I4615" s="71" t="n">
        <f aca="false">IF(B4615&gt;=Settings!$B$23,1,0)</f>
        <v>0</v>
      </c>
      <c r="J4615" s="71" t="n">
        <v>1</v>
      </c>
      <c r="K4615" s="71" t="n">
        <f aca="false">F4615*I4615*J4615</f>
        <v>0</v>
      </c>
      <c r="L4615" s="71" t="n">
        <f aca="false">E4615*I4615*J4615</f>
        <v>0</v>
      </c>
      <c r="M4615" s="72" t="n">
        <f aca="false">G4615*I4615*J4615</f>
        <v>0</v>
      </c>
      <c r="N4615" s="72" t="n">
        <f aca="false">D4615*I4615*J4615</f>
        <v>-0</v>
      </c>
      <c r="O4615" s="71" t="n">
        <f aca="false">F4615*J4615</f>
        <v>9</v>
      </c>
      <c r="P4615" s="71" t="n">
        <f aca="false">E4615*J4615</f>
        <v>0</v>
      </c>
    </row>
    <row r="4616" customFormat="false" ht="15" hidden="false" customHeight="false" outlineLevel="0" collapsed="false">
      <c r="A4616" s="71" t="s">
        <v>60</v>
      </c>
      <c r="B4616" s="71" t="s">
        <v>50</v>
      </c>
      <c r="C4616" s="71" t="s">
        <v>1343</v>
      </c>
      <c r="D4616" s="72" t="n">
        <v>63.72</v>
      </c>
      <c r="E4616" s="71" t="n">
        <v>1</v>
      </c>
      <c r="F4616" s="71" t="n">
        <v>1</v>
      </c>
      <c r="G4616" s="72" t="n">
        <v>74.95</v>
      </c>
      <c r="H4616" s="72" t="n">
        <v>0</v>
      </c>
      <c r="I4616" s="71" t="n">
        <f aca="false">IF(B4616&gt;=Settings!$B$23,1,0)</f>
        <v>0</v>
      </c>
      <c r="J4616" s="71" t="n">
        <v>1</v>
      </c>
      <c r="K4616" s="71" t="n">
        <f aca="false">F4616*I4616*J4616</f>
        <v>0</v>
      </c>
      <c r="L4616" s="71" t="n">
        <f aca="false">E4616*I4616*J4616</f>
        <v>0</v>
      </c>
      <c r="M4616" s="72" t="n">
        <f aca="false">G4616*I4616*J4616</f>
        <v>0</v>
      </c>
      <c r="N4616" s="72" t="n">
        <f aca="false">D4616*I4616*J4616</f>
        <v>0</v>
      </c>
      <c r="O4616" s="71" t="n">
        <f aca="false">F4616*J4616</f>
        <v>1</v>
      </c>
      <c r="P4616" s="71" t="n">
        <f aca="false">E4616*J4616</f>
        <v>1</v>
      </c>
    </row>
    <row r="4617" customFormat="false" ht="15" hidden="false" customHeight="false" outlineLevel="0" collapsed="false">
      <c r="A4617" s="71" t="s">
        <v>59</v>
      </c>
      <c r="B4617" s="71" t="s">
        <v>50</v>
      </c>
      <c r="C4617" s="71" t="s">
        <v>918</v>
      </c>
      <c r="D4617" s="72" t="n">
        <v>0</v>
      </c>
      <c r="E4617" s="71" t="n">
        <v>0</v>
      </c>
      <c r="F4617" s="71" t="n">
        <v>4</v>
      </c>
      <c r="G4617" s="72" t="n">
        <v>515</v>
      </c>
      <c r="H4617" s="72" t="n">
        <v>515</v>
      </c>
      <c r="I4617" s="71" t="n">
        <f aca="false">IF(B4617&gt;=Settings!$B$23,1,0)</f>
        <v>0</v>
      </c>
      <c r="J4617" s="71" t="n">
        <v>1</v>
      </c>
      <c r="K4617" s="71" t="n">
        <f aca="false">F4617*I4617*J4617</f>
        <v>0</v>
      </c>
      <c r="L4617" s="71" t="n">
        <f aca="false">E4617*I4617*J4617</f>
        <v>0</v>
      </c>
      <c r="M4617" s="72" t="n">
        <f aca="false">G4617*I4617*J4617</f>
        <v>0</v>
      </c>
      <c r="N4617" s="72" t="n">
        <f aca="false">D4617*I4617*J4617</f>
        <v>-0</v>
      </c>
      <c r="O4617" s="71" t="n">
        <f aca="false">F4617*J4617</f>
        <v>4</v>
      </c>
      <c r="P4617" s="71" t="n">
        <f aca="false">E4617*J4617</f>
        <v>0</v>
      </c>
    </row>
    <row r="4618" customFormat="false" ht="15" hidden="false" customHeight="false" outlineLevel="0" collapsed="false">
      <c r="A4618" s="71" t="s">
        <v>61</v>
      </c>
      <c r="B4618" s="71" t="s">
        <v>50</v>
      </c>
      <c r="C4618" s="71" t="s">
        <v>1182</v>
      </c>
      <c r="D4618" s="72" t="n">
        <v>0</v>
      </c>
      <c r="E4618" s="71" t="n">
        <v>0</v>
      </c>
      <c r="F4618" s="71" t="n">
        <v>1</v>
      </c>
      <c r="G4618" s="72" t="n">
        <v>77.23</v>
      </c>
      <c r="H4618" s="72" t="n">
        <v>65.65</v>
      </c>
      <c r="I4618" s="71" t="n">
        <f aca="false">IF(B4618&gt;=Settings!$B$23,1,0)</f>
        <v>0</v>
      </c>
      <c r="J4618" s="71" t="n">
        <v>1</v>
      </c>
      <c r="K4618" s="71" t="n">
        <f aca="false">F4618*I4618*J4618</f>
        <v>0</v>
      </c>
      <c r="L4618" s="71" t="n">
        <f aca="false">E4618*I4618*J4618</f>
        <v>0</v>
      </c>
      <c r="M4618" s="72" t="n">
        <f aca="false">G4618*I4618*J4618</f>
        <v>0</v>
      </c>
      <c r="N4618" s="72" t="n">
        <f aca="false">D4618*I4618*J4618</f>
        <v>-0</v>
      </c>
      <c r="O4618" s="71" t="n">
        <f aca="false">F4618*J4618</f>
        <v>1</v>
      </c>
      <c r="P4618" s="71" t="n">
        <f aca="false">E4618*J4618</f>
        <v>0</v>
      </c>
    </row>
    <row r="4619" customFormat="false" ht="15" hidden="false" customHeight="false" outlineLevel="0" collapsed="false">
      <c r="A4619" s="71" t="s">
        <v>61</v>
      </c>
      <c r="B4619" s="71" t="s">
        <v>50</v>
      </c>
      <c r="C4619" s="71" t="s">
        <v>1280</v>
      </c>
      <c r="D4619" s="72" t="n">
        <v>82.03</v>
      </c>
      <c r="E4619" s="71" t="n">
        <v>1</v>
      </c>
      <c r="F4619" s="71" t="n">
        <v>10</v>
      </c>
      <c r="G4619" s="72" t="n">
        <v>955.16</v>
      </c>
      <c r="H4619" s="72" t="n">
        <v>798.12</v>
      </c>
      <c r="I4619" s="71" t="n">
        <f aca="false">IF(B4619&gt;=Settings!$B$23,1,0)</f>
        <v>0</v>
      </c>
      <c r="J4619" s="71" t="n">
        <v>1</v>
      </c>
      <c r="K4619" s="71" t="n">
        <f aca="false">F4619*I4619*J4619</f>
        <v>0</v>
      </c>
      <c r="L4619" s="71" t="n">
        <f aca="false">E4619*I4619*J4619</f>
        <v>0</v>
      </c>
      <c r="M4619" s="72" t="n">
        <f aca="false">G4619*I4619*J4619</f>
        <v>0</v>
      </c>
      <c r="N4619" s="72" t="n">
        <f aca="false">D4619*I4619*J4619</f>
        <v>0</v>
      </c>
      <c r="O4619" s="71" t="n">
        <f aca="false">F4619*J4619</f>
        <v>10</v>
      </c>
      <c r="P4619" s="71" t="n">
        <f aca="false">E4619*J4619</f>
        <v>1</v>
      </c>
    </row>
    <row r="4620" customFormat="false" ht="15" hidden="false" customHeight="false" outlineLevel="0" collapsed="false">
      <c r="A4620" s="71" t="s">
        <v>59</v>
      </c>
      <c r="B4620" s="71" t="s">
        <v>50</v>
      </c>
      <c r="C4620" s="71" t="s">
        <v>915</v>
      </c>
      <c r="D4620" s="72" t="n">
        <v>0</v>
      </c>
      <c r="E4620" s="71" t="n">
        <v>0</v>
      </c>
      <c r="F4620" s="71" t="n">
        <v>3</v>
      </c>
      <c r="G4620" s="72" t="n">
        <v>626.85</v>
      </c>
      <c r="H4620" s="72" t="n">
        <v>626.85</v>
      </c>
      <c r="I4620" s="71" t="n">
        <f aca="false">IF(B4620&gt;=Settings!$B$23,1,0)</f>
        <v>0</v>
      </c>
      <c r="J4620" s="71" t="n">
        <v>1</v>
      </c>
      <c r="K4620" s="71" t="n">
        <f aca="false">F4620*I4620*J4620</f>
        <v>0</v>
      </c>
      <c r="L4620" s="71" t="n">
        <f aca="false">E4620*I4620*J4620</f>
        <v>0</v>
      </c>
      <c r="M4620" s="72" t="n">
        <f aca="false">G4620*I4620*J4620</f>
        <v>0</v>
      </c>
      <c r="N4620" s="72" t="n">
        <f aca="false">D4620*I4620*J4620</f>
        <v>-0</v>
      </c>
      <c r="O4620" s="71" t="n">
        <f aca="false">F4620*J4620</f>
        <v>3</v>
      </c>
      <c r="P4620" s="71" t="n">
        <f aca="false">E4620*J4620</f>
        <v>0</v>
      </c>
    </row>
    <row r="4621" customFormat="false" ht="15" hidden="false" customHeight="false" outlineLevel="0" collapsed="false">
      <c r="A4621" s="71" t="s">
        <v>61</v>
      </c>
      <c r="B4621" s="71" t="s">
        <v>50</v>
      </c>
      <c r="C4621" s="71" t="s">
        <v>1296</v>
      </c>
      <c r="D4621" s="72" t="n">
        <v>0</v>
      </c>
      <c r="E4621" s="71" t="n">
        <v>0</v>
      </c>
      <c r="F4621" s="71" t="n">
        <v>38</v>
      </c>
      <c r="G4621" s="72" t="n">
        <v>792.68</v>
      </c>
      <c r="H4621" s="72" t="n">
        <v>769.76</v>
      </c>
      <c r="I4621" s="71" t="n">
        <f aca="false">IF(B4621&gt;=Settings!$B$23,1,0)</f>
        <v>0</v>
      </c>
      <c r="J4621" s="71" t="n">
        <v>1</v>
      </c>
      <c r="K4621" s="71" t="n">
        <f aca="false">F4621*I4621*J4621</f>
        <v>0</v>
      </c>
      <c r="L4621" s="71" t="n">
        <f aca="false">E4621*I4621*J4621</f>
        <v>0</v>
      </c>
      <c r="M4621" s="72" t="n">
        <f aca="false">G4621*I4621*J4621</f>
        <v>0</v>
      </c>
      <c r="N4621" s="72" t="n">
        <f aca="false">D4621*I4621*J4621</f>
        <v>-0</v>
      </c>
      <c r="O4621" s="71" t="n">
        <f aca="false">F4621*J4621</f>
        <v>38</v>
      </c>
      <c r="P4621" s="71" t="n">
        <f aca="false">E4621*J4621</f>
        <v>0</v>
      </c>
    </row>
    <row r="4622" customFormat="false" ht="15" hidden="false" customHeight="false" outlineLevel="0" collapsed="false">
      <c r="A4622" s="71" t="s">
        <v>59</v>
      </c>
      <c r="B4622" s="71" t="s">
        <v>50</v>
      </c>
      <c r="C4622" s="71" t="s">
        <v>1427</v>
      </c>
      <c r="D4622" s="72" t="n">
        <v>0</v>
      </c>
      <c r="E4622" s="71" t="n">
        <v>0</v>
      </c>
      <c r="F4622" s="71" t="n">
        <v>3</v>
      </c>
      <c r="G4622" s="72" t="n">
        <v>374.85</v>
      </c>
      <c r="H4622" s="72" t="n">
        <v>374.85</v>
      </c>
      <c r="I4622" s="71" t="n">
        <f aca="false">IF(B4622&gt;=Settings!$B$23,1,0)</f>
        <v>0</v>
      </c>
      <c r="J4622" s="71" t="n">
        <v>1</v>
      </c>
      <c r="K4622" s="71" t="n">
        <f aca="false">F4622*I4622*J4622</f>
        <v>0</v>
      </c>
      <c r="L4622" s="71" t="n">
        <f aca="false">E4622*I4622*J4622</f>
        <v>0</v>
      </c>
      <c r="M4622" s="72" t="n">
        <f aca="false">G4622*I4622*J4622</f>
        <v>0</v>
      </c>
      <c r="N4622" s="72" t="n">
        <f aca="false">D4622*I4622*J4622</f>
        <v>-0</v>
      </c>
      <c r="O4622" s="71" t="n">
        <f aca="false">F4622*J4622</f>
        <v>3</v>
      </c>
      <c r="P4622" s="71" t="n">
        <f aca="false">E4622*J4622</f>
        <v>0</v>
      </c>
    </row>
    <row r="4623" customFormat="false" ht="15" hidden="false" customHeight="false" outlineLevel="0" collapsed="false">
      <c r="A4623" s="71" t="s">
        <v>63</v>
      </c>
      <c r="B4623" s="71" t="s">
        <v>50</v>
      </c>
      <c r="C4623" s="71" t="s">
        <v>185</v>
      </c>
      <c r="D4623" s="72" t="n">
        <v>0</v>
      </c>
      <c r="E4623" s="71" t="n">
        <v>0</v>
      </c>
      <c r="F4623" s="71" t="n">
        <v>5</v>
      </c>
      <c r="G4623" s="72" t="n">
        <v>224.75</v>
      </c>
      <c r="H4623" s="72" t="n">
        <v>220.26</v>
      </c>
      <c r="I4623" s="71" t="n">
        <f aca="false">IF(B4623&gt;=Settings!$B$23,1,0)</f>
        <v>0</v>
      </c>
      <c r="J4623" s="71" t="n">
        <v>1</v>
      </c>
      <c r="K4623" s="71" t="n">
        <f aca="false">F4623*I4623*J4623</f>
        <v>0</v>
      </c>
      <c r="L4623" s="71" t="n">
        <f aca="false">E4623*I4623*J4623</f>
        <v>0</v>
      </c>
      <c r="M4623" s="72" t="n">
        <f aca="false">G4623*I4623*J4623</f>
        <v>0</v>
      </c>
      <c r="N4623" s="72" t="n">
        <f aca="false">D4623*I4623*J4623</f>
        <v>-0</v>
      </c>
      <c r="O4623" s="71" t="n">
        <f aca="false">F4623*J4623</f>
        <v>5</v>
      </c>
      <c r="P4623" s="71" t="n">
        <f aca="false">E4623*J4623</f>
        <v>0</v>
      </c>
    </row>
    <row r="4624" customFormat="false" ht="15" hidden="false" customHeight="false" outlineLevel="0" collapsed="false">
      <c r="A4624" s="71" t="s">
        <v>63</v>
      </c>
      <c r="B4624" s="71" t="s">
        <v>50</v>
      </c>
      <c r="C4624" s="71" t="s">
        <v>188</v>
      </c>
      <c r="D4624" s="72" t="n">
        <v>0</v>
      </c>
      <c r="E4624" s="71" t="n">
        <v>0</v>
      </c>
      <c r="F4624" s="71" t="n">
        <v>2</v>
      </c>
      <c r="G4624" s="72" t="n">
        <v>29.9</v>
      </c>
      <c r="H4624" s="72" t="n">
        <v>29.9</v>
      </c>
      <c r="I4624" s="71" t="n">
        <f aca="false">IF(B4624&gt;=Settings!$B$23,1,0)</f>
        <v>0</v>
      </c>
      <c r="J4624" s="71" t="n">
        <v>1</v>
      </c>
      <c r="K4624" s="71" t="n">
        <f aca="false">F4624*I4624*J4624</f>
        <v>0</v>
      </c>
      <c r="L4624" s="71" t="n">
        <f aca="false">E4624*I4624*J4624</f>
        <v>0</v>
      </c>
      <c r="M4624" s="72" t="n">
        <f aca="false">G4624*I4624*J4624</f>
        <v>0</v>
      </c>
      <c r="N4624" s="72" t="n">
        <f aca="false">D4624*I4624*J4624</f>
        <v>-0</v>
      </c>
      <c r="O4624" s="71" t="n">
        <f aca="false">F4624*J4624</f>
        <v>2</v>
      </c>
      <c r="P4624" s="71" t="n">
        <f aca="false">E4624*J4624</f>
        <v>0</v>
      </c>
    </row>
    <row r="4625" customFormat="false" ht="15" hidden="false" customHeight="false" outlineLevel="0" collapsed="false">
      <c r="A4625" s="71" t="s">
        <v>61</v>
      </c>
      <c r="B4625" s="71" t="s">
        <v>50</v>
      </c>
      <c r="C4625" s="71" t="s">
        <v>156</v>
      </c>
      <c r="D4625" s="72" t="n">
        <v>91.68</v>
      </c>
      <c r="E4625" s="71" t="n">
        <v>1</v>
      </c>
      <c r="F4625" s="71" t="n">
        <v>31</v>
      </c>
      <c r="G4625" s="72" t="n">
        <v>3120.7</v>
      </c>
      <c r="H4625" s="72" t="n">
        <v>2932.38</v>
      </c>
      <c r="I4625" s="71" t="n">
        <f aca="false">IF(B4625&gt;=Settings!$B$23,1,0)</f>
        <v>0</v>
      </c>
      <c r="J4625" s="71" t="n">
        <v>1</v>
      </c>
      <c r="K4625" s="71" t="n">
        <f aca="false">F4625*I4625*J4625</f>
        <v>0</v>
      </c>
      <c r="L4625" s="71" t="n">
        <f aca="false">E4625*I4625*J4625</f>
        <v>0</v>
      </c>
      <c r="M4625" s="72" t="n">
        <f aca="false">G4625*I4625*J4625</f>
        <v>0</v>
      </c>
      <c r="N4625" s="72" t="n">
        <f aca="false">D4625*I4625*J4625</f>
        <v>0</v>
      </c>
      <c r="O4625" s="71" t="n">
        <f aca="false">F4625*J4625</f>
        <v>31</v>
      </c>
      <c r="P4625" s="71" t="n">
        <f aca="false">E4625*J4625</f>
        <v>1</v>
      </c>
    </row>
    <row r="4626" customFormat="false" ht="15" hidden="false" customHeight="false" outlineLevel="0" collapsed="false">
      <c r="A4626" s="71" t="s">
        <v>61</v>
      </c>
      <c r="B4626" s="71" t="s">
        <v>50</v>
      </c>
      <c r="C4626" s="71" t="s">
        <v>2327</v>
      </c>
      <c r="D4626" s="72" t="n">
        <v>0</v>
      </c>
      <c r="E4626" s="71" t="n">
        <v>0</v>
      </c>
      <c r="F4626" s="71" t="n">
        <v>1</v>
      </c>
      <c r="G4626" s="72" t="n">
        <v>126.32</v>
      </c>
      <c r="H4626" s="72" t="n">
        <v>126.32</v>
      </c>
      <c r="I4626" s="71" t="n">
        <f aca="false">IF(B4626&gt;=Settings!$B$23,1,0)</f>
        <v>0</v>
      </c>
      <c r="J4626" s="71" t="n">
        <v>1</v>
      </c>
      <c r="K4626" s="71" t="n">
        <f aca="false">F4626*I4626*J4626</f>
        <v>0</v>
      </c>
      <c r="L4626" s="71" t="n">
        <f aca="false">E4626*I4626*J4626</f>
        <v>0</v>
      </c>
      <c r="M4626" s="72" t="n">
        <f aca="false">G4626*I4626*J4626</f>
        <v>0</v>
      </c>
      <c r="N4626" s="72" t="n">
        <f aca="false">D4626*I4626*J4626</f>
        <v>-0</v>
      </c>
      <c r="O4626" s="71" t="n">
        <f aca="false">F4626*J4626</f>
        <v>1</v>
      </c>
      <c r="P4626" s="71" t="n">
        <f aca="false">E4626*J4626</f>
        <v>0</v>
      </c>
    </row>
    <row r="4627" customFormat="false" ht="15" hidden="false" customHeight="false" outlineLevel="0" collapsed="false">
      <c r="A4627" s="71" t="s">
        <v>59</v>
      </c>
      <c r="B4627" s="71" t="s">
        <v>50</v>
      </c>
      <c r="C4627" s="71" t="s">
        <v>1433</v>
      </c>
      <c r="D4627" s="72" t="n">
        <v>0</v>
      </c>
      <c r="E4627" s="71" t="n">
        <v>0</v>
      </c>
      <c r="F4627" s="71" t="n">
        <v>36</v>
      </c>
      <c r="G4627" s="72" t="n">
        <v>4295.764</v>
      </c>
      <c r="H4627" s="72" t="n">
        <v>4295.764</v>
      </c>
      <c r="I4627" s="71" t="n">
        <f aca="false">IF(B4627&gt;=Settings!$B$23,1,0)</f>
        <v>0</v>
      </c>
      <c r="J4627" s="71" t="n">
        <v>1</v>
      </c>
      <c r="K4627" s="71" t="n">
        <f aca="false">F4627*I4627*J4627</f>
        <v>0</v>
      </c>
      <c r="L4627" s="71" t="n">
        <f aca="false">E4627*I4627*J4627</f>
        <v>0</v>
      </c>
      <c r="M4627" s="72" t="n">
        <f aca="false">G4627*I4627*J4627</f>
        <v>0</v>
      </c>
      <c r="N4627" s="72" t="n">
        <f aca="false">D4627*I4627*J4627</f>
        <v>-0</v>
      </c>
      <c r="O4627" s="71" t="n">
        <f aca="false">F4627*J4627</f>
        <v>36</v>
      </c>
      <c r="P4627" s="71" t="n">
        <f aca="false">E4627*J4627</f>
        <v>0</v>
      </c>
    </row>
    <row r="4628" customFormat="false" ht="15" hidden="false" customHeight="false" outlineLevel="0" collapsed="false">
      <c r="A4628" s="71" t="s">
        <v>63</v>
      </c>
      <c r="B4628" s="71" t="s">
        <v>50</v>
      </c>
      <c r="C4628" s="71" t="s">
        <v>2328</v>
      </c>
      <c r="D4628" s="72" t="n">
        <v>0</v>
      </c>
      <c r="E4628" s="71" t="n">
        <v>0</v>
      </c>
      <c r="F4628" s="71" t="n">
        <v>3</v>
      </c>
      <c r="G4628" s="72" t="n">
        <v>2174.85</v>
      </c>
      <c r="H4628" s="72" t="n">
        <v>2174.85</v>
      </c>
      <c r="I4628" s="71" t="n">
        <f aca="false">IF(B4628&gt;=Settings!$B$23,1,0)</f>
        <v>0</v>
      </c>
      <c r="J4628" s="71" t="n">
        <v>1</v>
      </c>
      <c r="K4628" s="71" t="n">
        <f aca="false">F4628*I4628*J4628</f>
        <v>0</v>
      </c>
      <c r="L4628" s="71" t="n">
        <f aca="false">E4628*I4628*J4628</f>
        <v>0</v>
      </c>
      <c r="M4628" s="72" t="n">
        <f aca="false">G4628*I4628*J4628</f>
        <v>0</v>
      </c>
      <c r="N4628" s="72" t="n">
        <f aca="false">D4628*I4628*J4628</f>
        <v>-0</v>
      </c>
      <c r="O4628" s="71" t="n">
        <f aca="false">F4628*J4628</f>
        <v>3</v>
      </c>
      <c r="P4628" s="71" t="n">
        <f aca="false">E4628*J4628</f>
        <v>0</v>
      </c>
    </row>
    <row r="4629" customFormat="false" ht="15" hidden="false" customHeight="false" outlineLevel="0" collapsed="false">
      <c r="A4629" s="71" t="s">
        <v>59</v>
      </c>
      <c r="B4629" s="71" t="s">
        <v>50</v>
      </c>
      <c r="C4629" s="71" t="s">
        <v>133</v>
      </c>
      <c r="D4629" s="72" t="n">
        <v>0</v>
      </c>
      <c r="E4629" s="71" t="n">
        <v>0</v>
      </c>
      <c r="F4629" s="71" t="n">
        <v>106</v>
      </c>
      <c r="G4629" s="72" t="n">
        <v>9894.975</v>
      </c>
      <c r="H4629" s="72" t="n">
        <v>9894.975</v>
      </c>
      <c r="I4629" s="71" t="n">
        <f aca="false">IF(B4629&gt;=Settings!$B$23,1,0)</f>
        <v>0</v>
      </c>
      <c r="J4629" s="71" t="n">
        <v>1</v>
      </c>
      <c r="K4629" s="71" t="n">
        <f aca="false">F4629*I4629*J4629</f>
        <v>0</v>
      </c>
      <c r="L4629" s="71" t="n">
        <f aca="false">E4629*I4629*J4629</f>
        <v>0</v>
      </c>
      <c r="M4629" s="72" t="n">
        <f aca="false">G4629*I4629*J4629</f>
        <v>0</v>
      </c>
      <c r="N4629" s="72" t="n">
        <f aca="false">D4629*I4629*J4629</f>
        <v>-0</v>
      </c>
      <c r="O4629" s="71" t="n">
        <f aca="false">F4629*J4629</f>
        <v>106</v>
      </c>
      <c r="P4629" s="71" t="n">
        <f aca="false">E4629*J4629</f>
        <v>0</v>
      </c>
    </row>
    <row r="4630" customFormat="false" ht="15" hidden="false" customHeight="false" outlineLevel="0" collapsed="false">
      <c r="A4630" s="71" t="s">
        <v>59</v>
      </c>
      <c r="B4630" s="71" t="s">
        <v>50</v>
      </c>
      <c r="C4630" s="71" t="s">
        <v>579</v>
      </c>
      <c r="D4630" s="72" t="n">
        <v>0</v>
      </c>
      <c r="E4630" s="71" t="n">
        <v>0</v>
      </c>
      <c r="F4630" s="71" t="n">
        <v>4</v>
      </c>
      <c r="G4630" s="72" t="n">
        <v>479.8</v>
      </c>
      <c r="H4630" s="72" t="n">
        <v>479.8</v>
      </c>
      <c r="I4630" s="71" t="n">
        <f aca="false">IF(B4630&gt;=Settings!$B$23,1,0)</f>
        <v>0</v>
      </c>
      <c r="J4630" s="71" t="n">
        <v>1</v>
      </c>
      <c r="K4630" s="71" t="n">
        <f aca="false">F4630*I4630*J4630</f>
        <v>0</v>
      </c>
      <c r="L4630" s="71" t="n">
        <f aca="false">E4630*I4630*J4630</f>
        <v>0</v>
      </c>
      <c r="M4630" s="72" t="n">
        <f aca="false">G4630*I4630*J4630</f>
        <v>0</v>
      </c>
      <c r="N4630" s="72" t="n">
        <f aca="false">D4630*I4630*J4630</f>
        <v>-0</v>
      </c>
      <c r="O4630" s="71" t="n">
        <f aca="false">F4630*J4630</f>
        <v>4</v>
      </c>
      <c r="P4630" s="71" t="n">
        <f aca="false">E4630*J4630</f>
        <v>0</v>
      </c>
    </row>
    <row r="4631" customFormat="false" ht="15" hidden="false" customHeight="false" outlineLevel="0" collapsed="false">
      <c r="A4631" s="71" t="s">
        <v>61</v>
      </c>
      <c r="B4631" s="71" t="s">
        <v>50</v>
      </c>
      <c r="C4631" s="71" t="s">
        <v>2329</v>
      </c>
      <c r="D4631" s="72" t="n">
        <v>0</v>
      </c>
      <c r="E4631" s="71" t="n">
        <v>0</v>
      </c>
      <c r="F4631" s="71" t="n">
        <v>2</v>
      </c>
      <c r="G4631" s="72" t="n">
        <v>247.18</v>
      </c>
      <c r="H4631" s="72" t="n">
        <v>247.18</v>
      </c>
      <c r="I4631" s="71" t="n">
        <f aca="false">IF(B4631&gt;=Settings!$B$23,1,0)</f>
        <v>0</v>
      </c>
      <c r="J4631" s="71" t="n">
        <v>1</v>
      </c>
      <c r="K4631" s="71" t="n">
        <f aca="false">F4631*I4631*J4631</f>
        <v>0</v>
      </c>
      <c r="L4631" s="71" t="n">
        <f aca="false">E4631*I4631*J4631</f>
        <v>0</v>
      </c>
      <c r="M4631" s="72" t="n">
        <f aca="false">G4631*I4631*J4631</f>
        <v>0</v>
      </c>
      <c r="N4631" s="72" t="n">
        <f aca="false">D4631*I4631*J4631</f>
        <v>-0</v>
      </c>
      <c r="O4631" s="71" t="n">
        <f aca="false">F4631*J4631</f>
        <v>2</v>
      </c>
      <c r="P4631" s="71" t="n">
        <f aca="false">E4631*J4631</f>
        <v>0</v>
      </c>
    </row>
    <row r="4632" customFormat="false" ht="15" hidden="false" customHeight="false" outlineLevel="0" collapsed="false">
      <c r="A4632" s="71" t="s">
        <v>63</v>
      </c>
      <c r="B4632" s="71" t="s">
        <v>50</v>
      </c>
      <c r="C4632" s="71" t="s">
        <v>2330</v>
      </c>
      <c r="D4632" s="72" t="n">
        <v>0</v>
      </c>
      <c r="E4632" s="71" t="n">
        <v>0</v>
      </c>
      <c r="F4632" s="71" t="n">
        <v>1</v>
      </c>
      <c r="G4632" s="72" t="n">
        <v>299.95</v>
      </c>
      <c r="H4632" s="72" t="n">
        <v>299.95</v>
      </c>
      <c r="I4632" s="71" t="n">
        <f aca="false">IF(B4632&gt;=Settings!$B$23,1,0)</f>
        <v>0</v>
      </c>
      <c r="J4632" s="71" t="n">
        <v>1</v>
      </c>
      <c r="K4632" s="71" t="n">
        <f aca="false">F4632*I4632*J4632</f>
        <v>0</v>
      </c>
      <c r="L4632" s="71" t="n">
        <f aca="false">E4632*I4632*J4632</f>
        <v>0</v>
      </c>
      <c r="M4632" s="72" t="n">
        <f aca="false">G4632*I4632*J4632</f>
        <v>0</v>
      </c>
      <c r="N4632" s="72" t="n">
        <f aca="false">D4632*I4632*J4632</f>
        <v>-0</v>
      </c>
      <c r="O4632" s="71" t="n">
        <f aca="false">F4632*J4632</f>
        <v>1</v>
      </c>
      <c r="P4632" s="71" t="n">
        <f aca="false">E4632*J4632</f>
        <v>0</v>
      </c>
    </row>
    <row r="4633" customFormat="false" ht="15" hidden="false" customHeight="false" outlineLevel="0" collapsed="false">
      <c r="A4633" s="71" t="s">
        <v>59</v>
      </c>
      <c r="B4633" s="71" t="s">
        <v>50</v>
      </c>
      <c r="C4633" s="71" t="s">
        <v>1138</v>
      </c>
      <c r="D4633" s="72" t="n">
        <v>0</v>
      </c>
      <c r="E4633" s="71" t="n">
        <v>0</v>
      </c>
      <c r="F4633" s="71" t="n">
        <v>7</v>
      </c>
      <c r="G4633" s="72" t="n">
        <v>469.65</v>
      </c>
      <c r="H4633" s="72" t="n">
        <v>469.65</v>
      </c>
      <c r="I4633" s="71" t="n">
        <f aca="false">IF(B4633&gt;=Settings!$B$23,1,0)</f>
        <v>0</v>
      </c>
      <c r="J4633" s="71" t="n">
        <v>1</v>
      </c>
      <c r="K4633" s="71" t="n">
        <f aca="false">F4633*I4633*J4633</f>
        <v>0</v>
      </c>
      <c r="L4633" s="71" t="n">
        <f aca="false">E4633*I4633*J4633</f>
        <v>0</v>
      </c>
      <c r="M4633" s="72" t="n">
        <f aca="false">G4633*I4633*J4633</f>
        <v>0</v>
      </c>
      <c r="N4633" s="72" t="n">
        <f aca="false">D4633*I4633*J4633</f>
        <v>-0</v>
      </c>
      <c r="O4633" s="71" t="n">
        <f aca="false">F4633*J4633</f>
        <v>7</v>
      </c>
      <c r="P4633" s="71" t="n">
        <f aca="false">E4633*J4633</f>
        <v>0</v>
      </c>
    </row>
    <row r="4634" customFormat="false" ht="15" hidden="false" customHeight="false" outlineLevel="0" collapsed="false">
      <c r="A4634" s="71" t="s">
        <v>63</v>
      </c>
      <c r="B4634" s="71" t="s">
        <v>50</v>
      </c>
      <c r="C4634" s="71" t="s">
        <v>2331</v>
      </c>
      <c r="D4634" s="72" t="n">
        <v>0</v>
      </c>
      <c r="E4634" s="71" t="n">
        <v>0</v>
      </c>
      <c r="F4634" s="71" t="n">
        <v>4</v>
      </c>
      <c r="G4634" s="72" t="n">
        <v>179.8</v>
      </c>
      <c r="H4634" s="72" t="n">
        <v>179.8</v>
      </c>
      <c r="I4634" s="71" t="n">
        <f aca="false">IF(B4634&gt;=Settings!$B$23,1,0)</f>
        <v>0</v>
      </c>
      <c r="J4634" s="71" t="n">
        <v>1</v>
      </c>
      <c r="K4634" s="71" t="n">
        <f aca="false">F4634*I4634*J4634</f>
        <v>0</v>
      </c>
      <c r="L4634" s="71" t="n">
        <f aca="false">E4634*I4634*J4634</f>
        <v>0</v>
      </c>
      <c r="M4634" s="72" t="n">
        <f aca="false">G4634*I4634*J4634</f>
        <v>0</v>
      </c>
      <c r="N4634" s="72" t="n">
        <f aca="false">D4634*I4634*J4634</f>
        <v>-0</v>
      </c>
      <c r="O4634" s="71" t="n">
        <f aca="false">F4634*J4634</f>
        <v>4</v>
      </c>
      <c r="P4634" s="71" t="n">
        <f aca="false">E4634*J4634</f>
        <v>0</v>
      </c>
    </row>
    <row r="4635" customFormat="false" ht="15" hidden="false" customHeight="false" outlineLevel="0" collapsed="false">
      <c r="A4635" s="71" t="s">
        <v>62</v>
      </c>
      <c r="B4635" s="71" t="s">
        <v>50</v>
      </c>
      <c r="C4635" s="71" t="s">
        <v>379</v>
      </c>
      <c r="D4635" s="72" t="n">
        <v>0</v>
      </c>
      <c r="E4635" s="71" t="n">
        <v>0</v>
      </c>
      <c r="F4635" s="71" t="n">
        <v>9</v>
      </c>
      <c r="G4635" s="72" t="n">
        <v>593.05</v>
      </c>
      <c r="H4635" s="72" t="n">
        <v>583.46</v>
      </c>
      <c r="I4635" s="71" t="n">
        <f aca="false">IF(B4635&gt;=Settings!$B$23,1,0)</f>
        <v>0</v>
      </c>
      <c r="J4635" s="71" t="n">
        <v>1</v>
      </c>
      <c r="K4635" s="71" t="n">
        <f aca="false">F4635*I4635*J4635</f>
        <v>0</v>
      </c>
      <c r="L4635" s="71" t="n">
        <f aca="false">E4635*I4635*J4635</f>
        <v>0</v>
      </c>
      <c r="M4635" s="72" t="n">
        <f aca="false">G4635*I4635*J4635</f>
        <v>0</v>
      </c>
      <c r="N4635" s="72" t="n">
        <f aca="false">D4635*I4635*J4635</f>
        <v>-0</v>
      </c>
      <c r="O4635" s="71" t="n">
        <f aca="false">F4635*J4635</f>
        <v>9</v>
      </c>
      <c r="P4635" s="71" t="n">
        <f aca="false">E4635*J4635</f>
        <v>0</v>
      </c>
    </row>
    <row r="4636" customFormat="false" ht="15" hidden="false" customHeight="false" outlineLevel="0" collapsed="false">
      <c r="A4636" s="71" t="s">
        <v>62</v>
      </c>
      <c r="B4636" s="71" t="s">
        <v>50</v>
      </c>
      <c r="C4636" s="71" t="s">
        <v>161</v>
      </c>
      <c r="D4636" s="72" t="n">
        <v>1019.86</v>
      </c>
      <c r="E4636" s="71" t="n">
        <v>18</v>
      </c>
      <c r="F4636" s="71" t="n">
        <v>579</v>
      </c>
      <c r="G4636" s="72" t="n">
        <v>34026.34</v>
      </c>
      <c r="H4636" s="72" t="n">
        <v>32027.2</v>
      </c>
      <c r="I4636" s="71" t="n">
        <f aca="false">IF(B4636&gt;=Settings!$B$23,1,0)</f>
        <v>0</v>
      </c>
      <c r="J4636" s="71" t="n">
        <v>1</v>
      </c>
      <c r="K4636" s="71" t="n">
        <f aca="false">F4636*I4636*J4636</f>
        <v>0</v>
      </c>
      <c r="L4636" s="71" t="n">
        <f aca="false">E4636*I4636*J4636</f>
        <v>0</v>
      </c>
      <c r="M4636" s="72" t="n">
        <f aca="false">G4636*I4636*J4636</f>
        <v>0</v>
      </c>
      <c r="N4636" s="72" t="n">
        <f aca="false">D4636*I4636*J4636</f>
        <v>0</v>
      </c>
      <c r="O4636" s="71" t="n">
        <f aca="false">F4636*J4636</f>
        <v>579</v>
      </c>
      <c r="P4636" s="71" t="n">
        <f aca="false">E4636*J4636</f>
        <v>18</v>
      </c>
    </row>
    <row r="4637" customFormat="false" ht="15" hidden="false" customHeight="false" outlineLevel="0" collapsed="false">
      <c r="A4637" s="71" t="s">
        <v>59</v>
      </c>
      <c r="B4637" s="71" t="s">
        <v>50</v>
      </c>
      <c r="C4637" s="71" t="s">
        <v>917</v>
      </c>
      <c r="D4637" s="72" t="n">
        <v>0</v>
      </c>
      <c r="E4637" s="71" t="n">
        <v>0</v>
      </c>
      <c r="F4637" s="71" t="n">
        <v>3</v>
      </c>
      <c r="G4637" s="72" t="n">
        <v>523.995</v>
      </c>
      <c r="H4637" s="72" t="n">
        <v>523.995</v>
      </c>
      <c r="I4637" s="71" t="n">
        <f aca="false">IF(B4637&gt;=Settings!$B$23,1,0)</f>
        <v>0</v>
      </c>
      <c r="J4637" s="71" t="n">
        <v>1</v>
      </c>
      <c r="K4637" s="71" t="n">
        <f aca="false">F4637*I4637*J4637</f>
        <v>0</v>
      </c>
      <c r="L4637" s="71" t="n">
        <f aca="false">E4637*I4637*J4637</f>
        <v>0</v>
      </c>
      <c r="M4637" s="72" t="n">
        <f aca="false">G4637*I4637*J4637</f>
        <v>0</v>
      </c>
      <c r="N4637" s="72" t="n">
        <f aca="false">D4637*I4637*J4637</f>
        <v>-0</v>
      </c>
      <c r="O4637" s="71" t="n">
        <f aca="false">F4637*J4637</f>
        <v>3</v>
      </c>
      <c r="P4637" s="71" t="n">
        <f aca="false">E4637*J4637</f>
        <v>0</v>
      </c>
    </row>
    <row r="4638" customFormat="false" ht="15" hidden="false" customHeight="false" outlineLevel="0" collapsed="false">
      <c r="A4638" s="71" t="s">
        <v>59</v>
      </c>
      <c r="B4638" s="71" t="s">
        <v>50</v>
      </c>
      <c r="C4638" s="71" t="s">
        <v>919</v>
      </c>
      <c r="D4638" s="72" t="n">
        <v>0</v>
      </c>
      <c r="E4638" s="71" t="n">
        <v>0</v>
      </c>
      <c r="F4638" s="71" t="n">
        <v>6</v>
      </c>
      <c r="G4638" s="72" t="n">
        <v>524.7</v>
      </c>
      <c r="H4638" s="72" t="n">
        <v>524.7</v>
      </c>
      <c r="I4638" s="71" t="n">
        <f aca="false">IF(B4638&gt;=Settings!$B$23,1,0)</f>
        <v>0</v>
      </c>
      <c r="J4638" s="71" t="n">
        <v>1</v>
      </c>
      <c r="K4638" s="71" t="n">
        <f aca="false">F4638*I4638*J4638</f>
        <v>0</v>
      </c>
      <c r="L4638" s="71" t="n">
        <f aca="false">E4638*I4638*J4638</f>
        <v>0</v>
      </c>
      <c r="M4638" s="72" t="n">
        <f aca="false">G4638*I4638*J4638</f>
        <v>0</v>
      </c>
      <c r="N4638" s="72" t="n">
        <f aca="false">D4638*I4638*J4638</f>
        <v>-0</v>
      </c>
      <c r="O4638" s="71" t="n">
        <f aca="false">F4638*J4638</f>
        <v>6</v>
      </c>
      <c r="P4638" s="71" t="n">
        <f aca="false">E4638*J4638</f>
        <v>0</v>
      </c>
    </row>
    <row r="4639" customFormat="false" ht="15" hidden="false" customHeight="false" outlineLevel="0" collapsed="false">
      <c r="A4639" s="71" t="s">
        <v>59</v>
      </c>
      <c r="B4639" s="71" t="s">
        <v>50</v>
      </c>
      <c r="C4639" s="71" t="s">
        <v>655</v>
      </c>
      <c r="D4639" s="72" t="n">
        <v>0</v>
      </c>
      <c r="E4639" s="71" t="n">
        <v>0</v>
      </c>
      <c r="F4639" s="71" t="n">
        <v>14</v>
      </c>
      <c r="G4639" s="72" t="n">
        <v>595.187</v>
      </c>
      <c r="H4639" s="72" t="n">
        <v>595.187</v>
      </c>
      <c r="I4639" s="71" t="n">
        <f aca="false">IF(B4639&gt;=Settings!$B$23,1,0)</f>
        <v>0</v>
      </c>
      <c r="J4639" s="71" t="n">
        <v>1</v>
      </c>
      <c r="K4639" s="71" t="n">
        <f aca="false">F4639*I4639*J4639</f>
        <v>0</v>
      </c>
      <c r="L4639" s="71" t="n">
        <f aca="false">E4639*I4639*J4639</f>
        <v>0</v>
      </c>
      <c r="M4639" s="72" t="n">
        <f aca="false">G4639*I4639*J4639</f>
        <v>0</v>
      </c>
      <c r="N4639" s="72" t="n">
        <f aca="false">D4639*I4639*J4639</f>
        <v>-0</v>
      </c>
      <c r="O4639" s="71" t="n">
        <f aca="false">F4639*J4639</f>
        <v>14</v>
      </c>
      <c r="P4639" s="71" t="n">
        <f aca="false">E4639*J4639</f>
        <v>0</v>
      </c>
    </row>
    <row r="4640" customFormat="false" ht="15" hidden="false" customHeight="false" outlineLevel="0" collapsed="false">
      <c r="A4640" s="71" t="s">
        <v>60</v>
      </c>
      <c r="B4640" s="71" t="s">
        <v>50</v>
      </c>
      <c r="C4640" s="71" t="s">
        <v>1455</v>
      </c>
      <c r="D4640" s="72" t="n">
        <v>45.75</v>
      </c>
      <c r="E4640" s="71" t="n">
        <v>3</v>
      </c>
      <c r="F4640" s="71" t="n">
        <v>75</v>
      </c>
      <c r="G4640" s="72" t="n">
        <v>1271.25</v>
      </c>
      <c r="H4640" s="72" t="n">
        <v>1095.63</v>
      </c>
      <c r="I4640" s="71" t="n">
        <f aca="false">IF(B4640&gt;=Settings!$B$23,1,0)</f>
        <v>0</v>
      </c>
      <c r="J4640" s="71" t="n">
        <v>1</v>
      </c>
      <c r="K4640" s="71" t="n">
        <f aca="false">F4640*I4640*J4640</f>
        <v>0</v>
      </c>
      <c r="L4640" s="71" t="n">
        <f aca="false">E4640*I4640*J4640</f>
        <v>0</v>
      </c>
      <c r="M4640" s="72" t="n">
        <f aca="false">G4640*I4640*J4640</f>
        <v>0</v>
      </c>
      <c r="N4640" s="72" t="n">
        <f aca="false">D4640*I4640*J4640</f>
        <v>0</v>
      </c>
      <c r="O4640" s="71" t="n">
        <f aca="false">F4640*J4640</f>
        <v>75</v>
      </c>
      <c r="P4640" s="71" t="n">
        <f aca="false">E4640*J4640</f>
        <v>3</v>
      </c>
    </row>
    <row r="4641" customFormat="false" ht="15" hidden="false" customHeight="false" outlineLevel="0" collapsed="false">
      <c r="A4641" s="71" t="s">
        <v>59</v>
      </c>
      <c r="B4641" s="71" t="s">
        <v>50</v>
      </c>
      <c r="C4641" s="71" t="s">
        <v>2332</v>
      </c>
      <c r="D4641" s="72" t="n">
        <v>0</v>
      </c>
      <c r="E4641" s="71" t="n">
        <v>0</v>
      </c>
      <c r="F4641" s="71" t="n">
        <v>5</v>
      </c>
      <c r="G4641" s="72" t="n">
        <v>773.75</v>
      </c>
      <c r="H4641" s="72" t="n">
        <v>773.75</v>
      </c>
      <c r="I4641" s="71" t="n">
        <f aca="false">IF(B4641&gt;=Settings!$B$23,1,0)</f>
        <v>0</v>
      </c>
      <c r="J4641" s="71" t="n">
        <v>1</v>
      </c>
      <c r="K4641" s="71" t="n">
        <f aca="false">F4641*I4641*J4641</f>
        <v>0</v>
      </c>
      <c r="L4641" s="71" t="n">
        <f aca="false">E4641*I4641*J4641</f>
        <v>0</v>
      </c>
      <c r="M4641" s="72" t="n">
        <f aca="false">G4641*I4641*J4641</f>
        <v>0</v>
      </c>
      <c r="N4641" s="72" t="n">
        <f aca="false">D4641*I4641*J4641</f>
        <v>-0</v>
      </c>
      <c r="O4641" s="71" t="n">
        <f aca="false">F4641*J4641</f>
        <v>5</v>
      </c>
      <c r="P4641" s="71" t="n">
        <f aca="false">E4641*J4641</f>
        <v>0</v>
      </c>
    </row>
    <row r="4642" customFormat="false" ht="15" hidden="false" customHeight="false" outlineLevel="0" collapsed="false">
      <c r="A4642" s="71" t="s">
        <v>60</v>
      </c>
      <c r="B4642" s="71" t="s">
        <v>50</v>
      </c>
      <c r="C4642" s="71" t="s">
        <v>1430</v>
      </c>
      <c r="D4642" s="72" t="n">
        <v>114.95</v>
      </c>
      <c r="E4642" s="71" t="n">
        <v>1</v>
      </c>
      <c r="F4642" s="71" t="n">
        <v>20</v>
      </c>
      <c r="G4642" s="72" t="n">
        <v>2614</v>
      </c>
      <c r="H4642" s="72" t="n">
        <v>2262.93</v>
      </c>
      <c r="I4642" s="71" t="n">
        <f aca="false">IF(B4642&gt;=Settings!$B$23,1,0)</f>
        <v>0</v>
      </c>
      <c r="J4642" s="71" t="n">
        <v>1</v>
      </c>
      <c r="K4642" s="71" t="n">
        <f aca="false">F4642*I4642*J4642</f>
        <v>0</v>
      </c>
      <c r="L4642" s="71" t="n">
        <f aca="false">E4642*I4642*J4642</f>
        <v>0</v>
      </c>
      <c r="M4642" s="72" t="n">
        <f aca="false">G4642*I4642*J4642</f>
        <v>0</v>
      </c>
      <c r="N4642" s="72" t="n">
        <f aca="false">D4642*I4642*J4642</f>
        <v>0</v>
      </c>
      <c r="O4642" s="71" t="n">
        <f aca="false">F4642*J4642</f>
        <v>20</v>
      </c>
      <c r="P4642" s="71" t="n">
        <f aca="false">E4642*J4642</f>
        <v>1</v>
      </c>
    </row>
    <row r="4643" customFormat="false" ht="15" hidden="false" customHeight="false" outlineLevel="0" collapsed="false">
      <c r="A4643" s="71" t="s">
        <v>63</v>
      </c>
      <c r="B4643" s="71" t="s">
        <v>50</v>
      </c>
      <c r="C4643" s="71" t="s">
        <v>2333</v>
      </c>
      <c r="D4643" s="72" t="n">
        <v>0</v>
      </c>
      <c r="E4643" s="71" t="n">
        <v>0</v>
      </c>
      <c r="F4643" s="71" t="n">
        <v>1</v>
      </c>
      <c r="G4643" s="72" t="n">
        <v>54.95</v>
      </c>
      <c r="H4643" s="72" t="n">
        <v>54.95</v>
      </c>
      <c r="I4643" s="71" t="n">
        <f aca="false">IF(B4643&gt;=Settings!$B$23,1,0)</f>
        <v>0</v>
      </c>
      <c r="J4643" s="71" t="n">
        <v>1</v>
      </c>
      <c r="K4643" s="71" t="n">
        <f aca="false">F4643*I4643*J4643</f>
        <v>0</v>
      </c>
      <c r="L4643" s="71" t="n">
        <f aca="false">E4643*I4643*J4643</f>
        <v>0</v>
      </c>
      <c r="M4643" s="72" t="n">
        <f aca="false">G4643*I4643*J4643</f>
        <v>0</v>
      </c>
      <c r="N4643" s="72" t="n">
        <f aca="false">D4643*I4643*J4643</f>
        <v>-0</v>
      </c>
      <c r="O4643" s="71" t="n">
        <f aca="false">F4643*J4643</f>
        <v>1</v>
      </c>
      <c r="P4643" s="71" t="n">
        <f aca="false">E4643*J4643</f>
        <v>0</v>
      </c>
    </row>
    <row r="4644" customFormat="false" ht="15" hidden="false" customHeight="false" outlineLevel="0" collapsed="false">
      <c r="A4644" s="71" t="s">
        <v>61</v>
      </c>
      <c r="B4644" s="71" t="s">
        <v>50</v>
      </c>
      <c r="C4644" s="71" t="s">
        <v>614</v>
      </c>
      <c r="D4644" s="72" t="n">
        <v>0</v>
      </c>
      <c r="E4644" s="71" t="n">
        <v>0</v>
      </c>
      <c r="F4644" s="71" t="n">
        <v>1</v>
      </c>
      <c r="G4644" s="72" t="n">
        <v>90.86</v>
      </c>
      <c r="H4644" s="72" t="n">
        <v>90.86</v>
      </c>
      <c r="I4644" s="71" t="n">
        <f aca="false">IF(B4644&gt;=Settings!$B$23,1,0)</f>
        <v>0</v>
      </c>
      <c r="J4644" s="71" t="n">
        <v>1</v>
      </c>
      <c r="K4644" s="71" t="n">
        <f aca="false">F4644*I4644*J4644</f>
        <v>0</v>
      </c>
      <c r="L4644" s="71" t="n">
        <f aca="false">E4644*I4644*J4644</f>
        <v>0</v>
      </c>
      <c r="M4644" s="72" t="n">
        <f aca="false">G4644*I4644*J4644</f>
        <v>0</v>
      </c>
      <c r="N4644" s="72" t="n">
        <f aca="false">D4644*I4644*J4644</f>
        <v>-0</v>
      </c>
      <c r="O4644" s="71" t="n">
        <f aca="false">F4644*J4644</f>
        <v>1</v>
      </c>
      <c r="P4644" s="71" t="n">
        <f aca="false">E4644*J4644</f>
        <v>0</v>
      </c>
    </row>
    <row r="4645" customFormat="false" ht="15" hidden="false" customHeight="false" outlineLevel="0" collapsed="false">
      <c r="A4645" s="71" t="s">
        <v>60</v>
      </c>
      <c r="B4645" s="71" t="s">
        <v>50</v>
      </c>
      <c r="C4645" s="71" t="s">
        <v>1389</v>
      </c>
      <c r="D4645" s="72" t="n">
        <v>0</v>
      </c>
      <c r="E4645" s="71" t="n">
        <v>0</v>
      </c>
      <c r="F4645" s="71" t="n">
        <v>17</v>
      </c>
      <c r="G4645" s="72" t="n">
        <v>271.15</v>
      </c>
      <c r="H4645" s="72" t="n">
        <v>237.63</v>
      </c>
      <c r="I4645" s="71" t="n">
        <f aca="false">IF(B4645&gt;=Settings!$B$23,1,0)</f>
        <v>0</v>
      </c>
      <c r="J4645" s="71" t="n">
        <v>1</v>
      </c>
      <c r="K4645" s="71" t="n">
        <f aca="false">F4645*I4645*J4645</f>
        <v>0</v>
      </c>
      <c r="L4645" s="71" t="n">
        <f aca="false">E4645*I4645*J4645</f>
        <v>0</v>
      </c>
      <c r="M4645" s="72" t="n">
        <f aca="false">G4645*I4645*J4645</f>
        <v>0</v>
      </c>
      <c r="N4645" s="72" t="n">
        <f aca="false">D4645*I4645*J4645</f>
        <v>-0</v>
      </c>
      <c r="O4645" s="71" t="n">
        <f aca="false">F4645*J4645</f>
        <v>17</v>
      </c>
      <c r="P4645" s="71" t="n">
        <f aca="false">E4645*J4645</f>
        <v>0</v>
      </c>
    </row>
    <row r="4646" customFormat="false" ht="15" hidden="false" customHeight="false" outlineLevel="0" collapsed="false">
      <c r="A4646" s="71" t="s">
        <v>63</v>
      </c>
      <c r="B4646" s="71" t="s">
        <v>50</v>
      </c>
      <c r="C4646" s="71" t="s">
        <v>2334</v>
      </c>
      <c r="D4646" s="72" t="n">
        <v>0</v>
      </c>
      <c r="E4646" s="71" t="n">
        <v>0</v>
      </c>
      <c r="F4646" s="71" t="n">
        <v>1</v>
      </c>
      <c r="G4646" s="72" t="n">
        <v>19.95</v>
      </c>
      <c r="H4646" s="72" t="n">
        <v>19.95</v>
      </c>
      <c r="I4646" s="71" t="n">
        <f aca="false">IF(B4646&gt;=Settings!$B$23,1,0)</f>
        <v>0</v>
      </c>
      <c r="J4646" s="71" t="n">
        <v>1</v>
      </c>
      <c r="K4646" s="71" t="n">
        <f aca="false">F4646*I4646*J4646</f>
        <v>0</v>
      </c>
      <c r="L4646" s="71" t="n">
        <f aca="false">E4646*I4646*J4646</f>
        <v>0</v>
      </c>
      <c r="M4646" s="72" t="n">
        <f aca="false">G4646*I4646*J4646</f>
        <v>0</v>
      </c>
      <c r="N4646" s="72" t="n">
        <f aca="false">D4646*I4646*J4646</f>
        <v>-0</v>
      </c>
      <c r="O4646" s="71" t="n">
        <f aca="false">F4646*J4646</f>
        <v>1</v>
      </c>
      <c r="P4646" s="71" t="n">
        <f aca="false">E4646*J4646</f>
        <v>0</v>
      </c>
    </row>
    <row r="4647" customFormat="false" ht="15" hidden="false" customHeight="false" outlineLevel="0" collapsed="false">
      <c r="A4647" s="71" t="s">
        <v>59</v>
      </c>
      <c r="B4647" s="71" t="s">
        <v>50</v>
      </c>
      <c r="C4647" s="71" t="s">
        <v>1331</v>
      </c>
      <c r="D4647" s="72" t="n">
        <v>0</v>
      </c>
      <c r="E4647" s="71" t="n">
        <v>0</v>
      </c>
      <c r="F4647" s="71" t="n">
        <v>5</v>
      </c>
      <c r="G4647" s="72" t="n">
        <v>635.65</v>
      </c>
      <c r="H4647" s="72" t="n">
        <v>635.65</v>
      </c>
      <c r="I4647" s="71" t="n">
        <f aca="false">IF(B4647&gt;=Settings!$B$23,1,0)</f>
        <v>0</v>
      </c>
      <c r="J4647" s="71" t="n">
        <v>1</v>
      </c>
      <c r="K4647" s="71" t="n">
        <f aca="false">F4647*I4647*J4647</f>
        <v>0</v>
      </c>
      <c r="L4647" s="71" t="n">
        <f aca="false">E4647*I4647*J4647</f>
        <v>0</v>
      </c>
      <c r="M4647" s="72" t="n">
        <f aca="false">G4647*I4647*J4647</f>
        <v>0</v>
      </c>
      <c r="N4647" s="72" t="n">
        <f aca="false">D4647*I4647*J4647</f>
        <v>-0</v>
      </c>
      <c r="O4647" s="71" t="n">
        <f aca="false">F4647*J4647</f>
        <v>5</v>
      </c>
      <c r="P4647" s="71" t="n">
        <f aca="false">E4647*J4647</f>
        <v>0</v>
      </c>
    </row>
    <row r="4648" customFormat="false" ht="15" hidden="false" customHeight="false" outlineLevel="0" collapsed="false">
      <c r="A4648" s="71" t="s">
        <v>59</v>
      </c>
      <c r="B4648" s="71" t="s">
        <v>50</v>
      </c>
      <c r="C4648" s="71" t="s">
        <v>2301</v>
      </c>
      <c r="D4648" s="72" t="n">
        <v>0</v>
      </c>
      <c r="E4648" s="71" t="n">
        <v>0</v>
      </c>
      <c r="F4648" s="71" t="n">
        <v>1</v>
      </c>
      <c r="G4648" s="72" t="n">
        <v>74.95</v>
      </c>
      <c r="H4648" s="72" t="n">
        <v>74.95</v>
      </c>
      <c r="I4648" s="71" t="n">
        <f aca="false">IF(B4648&gt;=Settings!$B$23,1,0)</f>
        <v>0</v>
      </c>
      <c r="J4648" s="71" t="n">
        <v>1</v>
      </c>
      <c r="K4648" s="71" t="n">
        <f aca="false">F4648*I4648*J4648</f>
        <v>0</v>
      </c>
      <c r="L4648" s="71" t="n">
        <f aca="false">E4648*I4648*J4648</f>
        <v>0</v>
      </c>
      <c r="M4648" s="72" t="n">
        <f aca="false">G4648*I4648*J4648</f>
        <v>0</v>
      </c>
      <c r="N4648" s="72" t="n">
        <f aca="false">D4648*I4648*J4648</f>
        <v>-0</v>
      </c>
      <c r="O4648" s="71" t="n">
        <f aca="false">F4648*J4648</f>
        <v>1</v>
      </c>
      <c r="P4648" s="71" t="n">
        <f aca="false">E4648*J4648</f>
        <v>0</v>
      </c>
    </row>
    <row r="4649" customFormat="false" ht="15" hidden="false" customHeight="false" outlineLevel="0" collapsed="false">
      <c r="A4649" s="71" t="s">
        <v>59</v>
      </c>
      <c r="B4649" s="71" t="s">
        <v>50</v>
      </c>
      <c r="C4649" s="71" t="s">
        <v>1153</v>
      </c>
      <c r="D4649" s="72" t="n">
        <v>0</v>
      </c>
      <c r="E4649" s="71" t="n">
        <v>0</v>
      </c>
      <c r="F4649" s="71" t="n">
        <v>2</v>
      </c>
      <c r="G4649" s="72" t="n">
        <v>247.4</v>
      </c>
      <c r="H4649" s="72" t="n">
        <v>247.4</v>
      </c>
      <c r="I4649" s="71" t="n">
        <f aca="false">IF(B4649&gt;=Settings!$B$23,1,0)</f>
        <v>0</v>
      </c>
      <c r="J4649" s="71" t="n">
        <v>1</v>
      </c>
      <c r="K4649" s="71" t="n">
        <f aca="false">F4649*I4649*J4649</f>
        <v>0</v>
      </c>
      <c r="L4649" s="71" t="n">
        <f aca="false">E4649*I4649*J4649</f>
        <v>0</v>
      </c>
      <c r="M4649" s="72" t="n">
        <f aca="false">G4649*I4649*J4649</f>
        <v>0</v>
      </c>
      <c r="N4649" s="72" t="n">
        <f aca="false">D4649*I4649*J4649</f>
        <v>-0</v>
      </c>
      <c r="O4649" s="71" t="n">
        <f aca="false">F4649*J4649</f>
        <v>2</v>
      </c>
      <c r="P4649" s="71" t="n">
        <f aca="false">E4649*J4649</f>
        <v>0</v>
      </c>
    </row>
    <row r="4650" customFormat="false" ht="15" hidden="false" customHeight="false" outlineLevel="0" collapsed="false">
      <c r="A4650" s="71" t="s">
        <v>59</v>
      </c>
      <c r="B4650" s="71" t="s">
        <v>50</v>
      </c>
      <c r="C4650" s="71" t="s">
        <v>1787</v>
      </c>
      <c r="D4650" s="72" t="n">
        <v>0</v>
      </c>
      <c r="E4650" s="71" t="n">
        <v>0</v>
      </c>
      <c r="F4650" s="71" t="n">
        <v>28</v>
      </c>
      <c r="G4650" s="72" t="n">
        <v>3164.504</v>
      </c>
      <c r="H4650" s="72" t="n">
        <v>3164.504</v>
      </c>
      <c r="I4650" s="71" t="n">
        <f aca="false">IF(B4650&gt;=Settings!$B$23,1,0)</f>
        <v>0</v>
      </c>
      <c r="J4650" s="71" t="n">
        <v>1</v>
      </c>
      <c r="K4650" s="71" t="n">
        <f aca="false">F4650*I4650*J4650</f>
        <v>0</v>
      </c>
      <c r="L4650" s="71" t="n">
        <f aca="false">E4650*I4650*J4650</f>
        <v>0</v>
      </c>
      <c r="M4650" s="72" t="n">
        <f aca="false">G4650*I4650*J4650</f>
        <v>0</v>
      </c>
      <c r="N4650" s="72" t="n">
        <f aca="false">D4650*I4650*J4650</f>
        <v>-0</v>
      </c>
      <c r="O4650" s="71" t="n">
        <f aca="false">F4650*J4650</f>
        <v>28</v>
      </c>
      <c r="P4650" s="71" t="n">
        <f aca="false">E4650*J4650</f>
        <v>0</v>
      </c>
    </row>
    <row r="4651" customFormat="false" ht="15" hidden="false" customHeight="false" outlineLevel="0" collapsed="false">
      <c r="A4651" s="71" t="s">
        <v>59</v>
      </c>
      <c r="B4651" s="71" t="s">
        <v>50</v>
      </c>
      <c r="C4651" s="71" t="s">
        <v>1189</v>
      </c>
      <c r="D4651" s="72" t="n">
        <v>0</v>
      </c>
      <c r="E4651" s="71" t="n">
        <v>0</v>
      </c>
      <c r="F4651" s="71" t="n">
        <v>1</v>
      </c>
      <c r="G4651" s="72" t="n">
        <v>94.95</v>
      </c>
      <c r="H4651" s="72" t="n">
        <v>94.95</v>
      </c>
      <c r="I4651" s="71" t="n">
        <f aca="false">IF(B4651&gt;=Settings!$B$23,1,0)</f>
        <v>0</v>
      </c>
      <c r="J4651" s="71" t="n">
        <v>1</v>
      </c>
      <c r="K4651" s="71" t="n">
        <f aca="false">F4651*I4651*J4651</f>
        <v>0</v>
      </c>
      <c r="L4651" s="71" t="n">
        <f aca="false">E4651*I4651*J4651</f>
        <v>0</v>
      </c>
      <c r="M4651" s="72" t="n">
        <f aca="false">G4651*I4651*J4651</f>
        <v>0</v>
      </c>
      <c r="N4651" s="72" t="n">
        <f aca="false">D4651*I4651*J4651</f>
        <v>-0</v>
      </c>
      <c r="O4651" s="71" t="n">
        <f aca="false">F4651*J4651</f>
        <v>1</v>
      </c>
      <c r="P4651" s="71" t="n">
        <f aca="false">E4651*J4651</f>
        <v>0</v>
      </c>
    </row>
    <row r="4652" customFormat="false" ht="15" hidden="false" customHeight="false" outlineLevel="0" collapsed="false">
      <c r="A4652" s="71" t="s">
        <v>61</v>
      </c>
      <c r="B4652" s="71" t="s">
        <v>50</v>
      </c>
      <c r="C4652" s="71" t="s">
        <v>1188</v>
      </c>
      <c r="D4652" s="72" t="n">
        <v>0</v>
      </c>
      <c r="E4652" s="71" t="n">
        <v>0</v>
      </c>
      <c r="F4652" s="71" t="n">
        <v>4</v>
      </c>
      <c r="G4652" s="72" t="n">
        <v>757.39</v>
      </c>
      <c r="H4652" s="72" t="n">
        <v>697.63</v>
      </c>
      <c r="I4652" s="71" t="n">
        <f aca="false">IF(B4652&gt;=Settings!$B$23,1,0)</f>
        <v>0</v>
      </c>
      <c r="J4652" s="71" t="n">
        <v>1</v>
      </c>
      <c r="K4652" s="71" t="n">
        <f aca="false">F4652*I4652*J4652</f>
        <v>0</v>
      </c>
      <c r="L4652" s="71" t="n">
        <f aca="false">E4652*I4652*J4652</f>
        <v>0</v>
      </c>
      <c r="M4652" s="72" t="n">
        <f aca="false">G4652*I4652*J4652</f>
        <v>0</v>
      </c>
      <c r="N4652" s="72" t="n">
        <f aca="false">D4652*I4652*J4652</f>
        <v>-0</v>
      </c>
      <c r="O4652" s="71" t="n">
        <f aca="false">F4652*J4652</f>
        <v>4</v>
      </c>
      <c r="P4652" s="71" t="n">
        <f aca="false">E4652*J4652</f>
        <v>0</v>
      </c>
    </row>
    <row r="4653" customFormat="false" ht="15" hidden="false" customHeight="false" outlineLevel="0" collapsed="false">
      <c r="A4653" s="71" t="s">
        <v>59</v>
      </c>
      <c r="B4653" s="71" t="s">
        <v>50</v>
      </c>
      <c r="C4653" s="71" t="s">
        <v>1683</v>
      </c>
      <c r="D4653" s="72" t="n">
        <v>0</v>
      </c>
      <c r="E4653" s="71" t="n">
        <v>0</v>
      </c>
      <c r="F4653" s="71" t="n">
        <v>1</v>
      </c>
      <c r="G4653" s="72" t="n">
        <v>9.95</v>
      </c>
      <c r="H4653" s="72" t="n">
        <v>9.95</v>
      </c>
      <c r="I4653" s="71" t="n">
        <f aca="false">IF(B4653&gt;=Settings!$B$23,1,0)</f>
        <v>0</v>
      </c>
      <c r="J4653" s="71" t="n">
        <v>1</v>
      </c>
      <c r="K4653" s="71" t="n">
        <f aca="false">F4653*I4653*J4653</f>
        <v>0</v>
      </c>
      <c r="L4653" s="71" t="n">
        <f aca="false">E4653*I4653*J4653</f>
        <v>0</v>
      </c>
      <c r="M4653" s="72" t="n">
        <f aca="false">G4653*I4653*J4653</f>
        <v>0</v>
      </c>
      <c r="N4653" s="72" t="n">
        <f aca="false">D4653*I4653*J4653</f>
        <v>-0</v>
      </c>
      <c r="O4653" s="71" t="n">
        <f aca="false">F4653*J4653</f>
        <v>1</v>
      </c>
      <c r="P4653" s="71" t="n">
        <f aca="false">E4653*J4653</f>
        <v>0</v>
      </c>
    </row>
    <row r="4654" customFormat="false" ht="15" hidden="false" customHeight="false" outlineLevel="0" collapsed="false">
      <c r="A4654" s="71" t="s">
        <v>63</v>
      </c>
      <c r="B4654" s="71" t="s">
        <v>50</v>
      </c>
      <c r="C4654" s="71" t="s">
        <v>2335</v>
      </c>
      <c r="D4654" s="72" t="n">
        <v>0</v>
      </c>
      <c r="E4654" s="71" t="n">
        <v>0</v>
      </c>
      <c r="F4654" s="71" t="n">
        <v>2</v>
      </c>
      <c r="G4654" s="72" t="n">
        <v>159.9</v>
      </c>
      <c r="H4654" s="72" t="n">
        <v>159.9</v>
      </c>
      <c r="I4654" s="71" t="n">
        <f aca="false">IF(B4654&gt;=Settings!$B$23,1,0)</f>
        <v>0</v>
      </c>
      <c r="J4654" s="71" t="n">
        <v>1</v>
      </c>
      <c r="K4654" s="71" t="n">
        <f aca="false">F4654*I4654*J4654</f>
        <v>0</v>
      </c>
      <c r="L4654" s="71" t="n">
        <f aca="false">E4654*I4654*J4654</f>
        <v>0</v>
      </c>
      <c r="M4654" s="72" t="n">
        <f aca="false">G4654*I4654*J4654</f>
        <v>0</v>
      </c>
      <c r="N4654" s="72" t="n">
        <f aca="false">D4654*I4654*J4654</f>
        <v>-0</v>
      </c>
      <c r="O4654" s="71" t="n">
        <f aca="false">F4654*J4654</f>
        <v>2</v>
      </c>
      <c r="P4654" s="71" t="n">
        <f aca="false">E4654*J4654</f>
        <v>0</v>
      </c>
    </row>
    <row r="4655" customFormat="false" ht="15" hidden="false" customHeight="false" outlineLevel="0" collapsed="false">
      <c r="A4655" s="71" t="s">
        <v>59</v>
      </c>
      <c r="B4655" s="71" t="s">
        <v>50</v>
      </c>
      <c r="C4655" s="71" t="s">
        <v>142</v>
      </c>
      <c r="D4655" s="72" t="n">
        <v>0</v>
      </c>
      <c r="E4655" s="71" t="n">
        <v>0</v>
      </c>
      <c r="F4655" s="71" t="n">
        <v>7</v>
      </c>
      <c r="G4655" s="72" t="n">
        <v>397.65</v>
      </c>
      <c r="H4655" s="72" t="n">
        <v>397.65</v>
      </c>
      <c r="I4655" s="71" t="n">
        <f aca="false">IF(B4655&gt;=Settings!$B$23,1,0)</f>
        <v>0</v>
      </c>
      <c r="J4655" s="71" t="n">
        <v>1</v>
      </c>
      <c r="K4655" s="71" t="n">
        <f aca="false">F4655*I4655*J4655</f>
        <v>0</v>
      </c>
      <c r="L4655" s="71" t="n">
        <f aca="false">E4655*I4655*J4655</f>
        <v>0</v>
      </c>
      <c r="M4655" s="72" t="n">
        <f aca="false">G4655*I4655*J4655</f>
        <v>0</v>
      </c>
      <c r="N4655" s="72" t="n">
        <f aca="false">D4655*I4655*J4655</f>
        <v>-0</v>
      </c>
      <c r="O4655" s="71" t="n">
        <f aca="false">F4655*J4655</f>
        <v>7</v>
      </c>
      <c r="P4655" s="71" t="n">
        <f aca="false">E4655*J4655</f>
        <v>0</v>
      </c>
    </row>
    <row r="4656" customFormat="false" ht="15" hidden="false" customHeight="false" outlineLevel="0" collapsed="false">
      <c r="A4656" s="71" t="s">
        <v>62</v>
      </c>
      <c r="B4656" s="71" t="s">
        <v>50</v>
      </c>
      <c r="C4656" s="71" t="s">
        <v>171</v>
      </c>
      <c r="D4656" s="72" t="n">
        <v>420.01</v>
      </c>
      <c r="E4656" s="71" t="n">
        <v>4</v>
      </c>
      <c r="F4656" s="71" t="n">
        <v>37</v>
      </c>
      <c r="G4656" s="72" t="n">
        <v>4006.27</v>
      </c>
      <c r="H4656" s="72" t="n">
        <v>3393.44</v>
      </c>
      <c r="I4656" s="71" t="n">
        <f aca="false">IF(B4656&gt;=Settings!$B$23,1,0)</f>
        <v>0</v>
      </c>
      <c r="J4656" s="71" t="n">
        <v>1</v>
      </c>
      <c r="K4656" s="71" t="n">
        <f aca="false">F4656*I4656*J4656</f>
        <v>0</v>
      </c>
      <c r="L4656" s="71" t="n">
        <f aca="false">E4656*I4656*J4656</f>
        <v>0</v>
      </c>
      <c r="M4656" s="72" t="n">
        <f aca="false">G4656*I4656*J4656</f>
        <v>0</v>
      </c>
      <c r="N4656" s="72" t="n">
        <f aca="false">D4656*I4656*J4656</f>
        <v>0</v>
      </c>
      <c r="O4656" s="71" t="n">
        <f aca="false">F4656*J4656</f>
        <v>37</v>
      </c>
      <c r="P4656" s="71" t="n">
        <f aca="false">E4656*J4656</f>
        <v>4</v>
      </c>
    </row>
    <row r="4657" customFormat="false" ht="15" hidden="false" customHeight="false" outlineLevel="0" collapsed="false">
      <c r="A4657" s="71" t="s">
        <v>59</v>
      </c>
      <c r="B4657" s="71" t="s">
        <v>50</v>
      </c>
      <c r="C4657" s="71" t="s">
        <v>646</v>
      </c>
      <c r="D4657" s="72" t="n">
        <v>0</v>
      </c>
      <c r="E4657" s="71" t="n">
        <v>0</v>
      </c>
      <c r="F4657" s="71" t="n">
        <v>1</v>
      </c>
      <c r="G4657" s="72" t="n">
        <v>114.95</v>
      </c>
      <c r="H4657" s="72" t="n">
        <v>114.95</v>
      </c>
      <c r="I4657" s="71" t="n">
        <f aca="false">IF(B4657&gt;=Settings!$B$23,1,0)</f>
        <v>0</v>
      </c>
      <c r="J4657" s="71" t="n">
        <v>1</v>
      </c>
      <c r="K4657" s="71" t="n">
        <f aca="false">F4657*I4657*J4657</f>
        <v>0</v>
      </c>
      <c r="L4657" s="71" t="n">
        <f aca="false">E4657*I4657*J4657</f>
        <v>0</v>
      </c>
      <c r="M4657" s="72" t="n">
        <f aca="false">G4657*I4657*J4657</f>
        <v>0</v>
      </c>
      <c r="N4657" s="72" t="n">
        <f aca="false">D4657*I4657*J4657</f>
        <v>-0</v>
      </c>
      <c r="O4657" s="71" t="n">
        <f aca="false">F4657*J4657</f>
        <v>1</v>
      </c>
      <c r="P4657" s="71" t="n">
        <f aca="false">E4657*J4657</f>
        <v>0</v>
      </c>
    </row>
    <row r="4658" customFormat="false" ht="15" hidden="false" customHeight="false" outlineLevel="0" collapsed="false">
      <c r="A4658" s="71" t="s">
        <v>63</v>
      </c>
      <c r="B4658" s="71" t="s">
        <v>50</v>
      </c>
      <c r="C4658" s="71" t="s">
        <v>2336</v>
      </c>
      <c r="D4658" s="72" t="n">
        <v>0</v>
      </c>
      <c r="E4658" s="71" t="n">
        <v>0</v>
      </c>
      <c r="F4658" s="71" t="n">
        <v>3</v>
      </c>
      <c r="G4658" s="72" t="n">
        <v>239.85</v>
      </c>
      <c r="H4658" s="72" t="n">
        <v>239.85</v>
      </c>
      <c r="I4658" s="71" t="n">
        <f aca="false">IF(B4658&gt;=Settings!$B$23,1,0)</f>
        <v>0</v>
      </c>
      <c r="J4658" s="71" t="n">
        <v>1</v>
      </c>
      <c r="K4658" s="71" t="n">
        <f aca="false">F4658*I4658*J4658</f>
        <v>0</v>
      </c>
      <c r="L4658" s="71" t="n">
        <f aca="false">E4658*I4658*J4658</f>
        <v>0</v>
      </c>
      <c r="M4658" s="72" t="n">
        <f aca="false">G4658*I4658*J4658</f>
        <v>0</v>
      </c>
      <c r="N4658" s="72" t="n">
        <f aca="false">D4658*I4658*J4658</f>
        <v>-0</v>
      </c>
      <c r="O4658" s="71" t="n">
        <f aca="false">F4658*J4658</f>
        <v>3</v>
      </c>
      <c r="P4658" s="71" t="n">
        <f aca="false">E4658*J4658</f>
        <v>0</v>
      </c>
    </row>
    <row r="4659" customFormat="false" ht="15" hidden="false" customHeight="false" outlineLevel="0" collapsed="false">
      <c r="A4659" s="71" t="s">
        <v>59</v>
      </c>
      <c r="B4659" s="71" t="s">
        <v>50</v>
      </c>
      <c r="C4659" s="71" t="s">
        <v>172</v>
      </c>
      <c r="D4659" s="72" t="n">
        <v>0</v>
      </c>
      <c r="E4659" s="71" t="n">
        <v>0</v>
      </c>
      <c r="F4659" s="71" t="n">
        <v>3</v>
      </c>
      <c r="G4659" s="72" t="n">
        <v>298.237</v>
      </c>
      <c r="H4659" s="72" t="n">
        <v>298.237</v>
      </c>
      <c r="I4659" s="71" t="n">
        <f aca="false">IF(B4659&gt;=Settings!$B$23,1,0)</f>
        <v>0</v>
      </c>
      <c r="J4659" s="71" t="n">
        <v>1</v>
      </c>
      <c r="K4659" s="71" t="n">
        <f aca="false">F4659*I4659*J4659</f>
        <v>0</v>
      </c>
      <c r="L4659" s="71" t="n">
        <f aca="false">E4659*I4659*J4659</f>
        <v>0</v>
      </c>
      <c r="M4659" s="72" t="n">
        <f aca="false">G4659*I4659*J4659</f>
        <v>0</v>
      </c>
      <c r="N4659" s="72" t="n">
        <f aca="false">D4659*I4659*J4659</f>
        <v>-0</v>
      </c>
      <c r="O4659" s="71" t="n">
        <f aca="false">F4659*J4659</f>
        <v>3</v>
      </c>
      <c r="P4659" s="71" t="n">
        <f aca="false">E4659*J4659</f>
        <v>0</v>
      </c>
    </row>
    <row r="4660" customFormat="false" ht="15" hidden="false" customHeight="false" outlineLevel="0" collapsed="false">
      <c r="A4660" s="71" t="s">
        <v>61</v>
      </c>
      <c r="B4660" s="71" t="s">
        <v>50</v>
      </c>
      <c r="C4660" s="71" t="s">
        <v>878</v>
      </c>
      <c r="D4660" s="72" t="n">
        <v>0</v>
      </c>
      <c r="E4660" s="71" t="n">
        <v>0</v>
      </c>
      <c r="F4660" s="71" t="n">
        <v>1</v>
      </c>
      <c r="G4660" s="72" t="n">
        <v>136.32</v>
      </c>
      <c r="H4660" s="72" t="n">
        <v>136.32</v>
      </c>
      <c r="I4660" s="71" t="n">
        <f aca="false">IF(B4660&gt;=Settings!$B$23,1,0)</f>
        <v>0</v>
      </c>
      <c r="J4660" s="71" t="n">
        <v>1</v>
      </c>
      <c r="K4660" s="71" t="n">
        <f aca="false">F4660*I4660*J4660</f>
        <v>0</v>
      </c>
      <c r="L4660" s="71" t="n">
        <f aca="false">E4660*I4660*J4660</f>
        <v>0</v>
      </c>
      <c r="M4660" s="72" t="n">
        <f aca="false">G4660*I4660*J4660</f>
        <v>0</v>
      </c>
      <c r="N4660" s="72" t="n">
        <f aca="false">D4660*I4660*J4660</f>
        <v>-0</v>
      </c>
      <c r="O4660" s="71" t="n">
        <f aca="false">F4660*J4660</f>
        <v>1</v>
      </c>
      <c r="P4660" s="71" t="n">
        <f aca="false">E4660*J4660</f>
        <v>0</v>
      </c>
    </row>
    <row r="4661" customFormat="false" ht="15" hidden="false" customHeight="false" outlineLevel="0" collapsed="false">
      <c r="A4661" s="71" t="s">
        <v>61</v>
      </c>
      <c r="B4661" s="71" t="s">
        <v>50</v>
      </c>
      <c r="C4661" s="71" t="s">
        <v>1252</v>
      </c>
      <c r="D4661" s="72" t="n">
        <v>0</v>
      </c>
      <c r="E4661" s="71" t="n">
        <v>0</v>
      </c>
      <c r="F4661" s="71" t="n">
        <v>3</v>
      </c>
      <c r="G4661" s="72" t="n">
        <v>340.78</v>
      </c>
      <c r="H4661" s="72" t="n">
        <v>340.78</v>
      </c>
      <c r="I4661" s="71" t="n">
        <f aca="false">IF(B4661&gt;=Settings!$B$23,1,0)</f>
        <v>0</v>
      </c>
      <c r="J4661" s="71" t="n">
        <v>1</v>
      </c>
      <c r="K4661" s="71" t="n">
        <f aca="false">F4661*I4661*J4661</f>
        <v>0</v>
      </c>
      <c r="L4661" s="71" t="n">
        <f aca="false">E4661*I4661*J4661</f>
        <v>0</v>
      </c>
      <c r="M4661" s="72" t="n">
        <f aca="false">G4661*I4661*J4661</f>
        <v>0</v>
      </c>
      <c r="N4661" s="72" t="n">
        <f aca="false">D4661*I4661*J4661</f>
        <v>-0</v>
      </c>
      <c r="O4661" s="71" t="n">
        <f aca="false">F4661*J4661</f>
        <v>3</v>
      </c>
      <c r="P4661" s="71" t="n">
        <f aca="false">E4661*J4661</f>
        <v>0</v>
      </c>
    </row>
    <row r="4662" customFormat="false" ht="15" hidden="false" customHeight="false" outlineLevel="0" collapsed="false">
      <c r="A4662" s="71" t="s">
        <v>59</v>
      </c>
      <c r="B4662" s="71" t="s">
        <v>50</v>
      </c>
      <c r="C4662" s="71" t="s">
        <v>2337</v>
      </c>
      <c r="D4662" s="72" t="n">
        <v>0</v>
      </c>
      <c r="E4662" s="71" t="n">
        <v>0</v>
      </c>
      <c r="F4662" s="71" t="n">
        <v>1</v>
      </c>
      <c r="G4662" s="72" t="n">
        <v>29.95</v>
      </c>
      <c r="H4662" s="72" t="n">
        <v>29.95</v>
      </c>
      <c r="I4662" s="71" t="n">
        <f aca="false">IF(B4662&gt;=Settings!$B$23,1,0)</f>
        <v>0</v>
      </c>
      <c r="J4662" s="71" t="n">
        <v>1</v>
      </c>
      <c r="K4662" s="71" t="n">
        <f aca="false">F4662*I4662*J4662</f>
        <v>0</v>
      </c>
      <c r="L4662" s="71" t="n">
        <f aca="false">E4662*I4662*J4662</f>
        <v>0</v>
      </c>
      <c r="M4662" s="72" t="n">
        <f aca="false">G4662*I4662*J4662</f>
        <v>0</v>
      </c>
      <c r="N4662" s="72" t="n">
        <f aca="false">D4662*I4662*J4662</f>
        <v>-0</v>
      </c>
      <c r="O4662" s="71" t="n">
        <f aca="false">F4662*J4662</f>
        <v>1</v>
      </c>
      <c r="P4662" s="71" t="n">
        <f aca="false">E4662*J4662</f>
        <v>0</v>
      </c>
    </row>
    <row r="4663" customFormat="false" ht="15" hidden="false" customHeight="false" outlineLevel="0" collapsed="false">
      <c r="A4663" s="71" t="s">
        <v>59</v>
      </c>
      <c r="B4663" s="71" t="s">
        <v>50</v>
      </c>
      <c r="C4663" s="71" t="s">
        <v>911</v>
      </c>
      <c r="D4663" s="72" t="n">
        <v>0</v>
      </c>
      <c r="E4663" s="71" t="n">
        <v>0</v>
      </c>
      <c r="F4663" s="71" t="n">
        <v>4</v>
      </c>
      <c r="G4663" s="72" t="n">
        <v>279.8</v>
      </c>
      <c r="H4663" s="72" t="n">
        <v>279.8</v>
      </c>
      <c r="I4663" s="71" t="n">
        <f aca="false">IF(B4663&gt;=Settings!$B$23,1,0)</f>
        <v>0</v>
      </c>
      <c r="J4663" s="71" t="n">
        <v>1</v>
      </c>
      <c r="K4663" s="71" t="n">
        <f aca="false">F4663*I4663*J4663</f>
        <v>0</v>
      </c>
      <c r="L4663" s="71" t="n">
        <f aca="false">E4663*I4663*J4663</f>
        <v>0</v>
      </c>
      <c r="M4663" s="72" t="n">
        <f aca="false">G4663*I4663*J4663</f>
        <v>0</v>
      </c>
      <c r="N4663" s="72" t="n">
        <f aca="false">D4663*I4663*J4663</f>
        <v>-0</v>
      </c>
      <c r="O4663" s="71" t="n">
        <f aca="false">F4663*J4663</f>
        <v>4</v>
      </c>
      <c r="P4663" s="71" t="n">
        <f aca="false">E4663*J4663</f>
        <v>0</v>
      </c>
    </row>
    <row r="4664" customFormat="false" ht="15" hidden="false" customHeight="false" outlineLevel="0" collapsed="false">
      <c r="A4664" s="71" t="s">
        <v>59</v>
      </c>
      <c r="B4664" s="71" t="s">
        <v>50</v>
      </c>
      <c r="C4664" s="71" t="s">
        <v>745</v>
      </c>
      <c r="D4664" s="72" t="n">
        <v>0</v>
      </c>
      <c r="E4664" s="71" t="n">
        <v>0</v>
      </c>
      <c r="F4664" s="71" t="n">
        <v>2</v>
      </c>
      <c r="G4664" s="72" t="n">
        <v>195.9</v>
      </c>
      <c r="H4664" s="72" t="n">
        <v>195.9</v>
      </c>
      <c r="I4664" s="71" t="n">
        <f aca="false">IF(B4664&gt;=Settings!$B$23,1,0)</f>
        <v>0</v>
      </c>
      <c r="J4664" s="71" t="n">
        <v>1</v>
      </c>
      <c r="K4664" s="71" t="n">
        <f aca="false">F4664*I4664*J4664</f>
        <v>0</v>
      </c>
      <c r="L4664" s="71" t="n">
        <f aca="false">E4664*I4664*J4664</f>
        <v>0</v>
      </c>
      <c r="M4664" s="72" t="n">
        <f aca="false">G4664*I4664*J4664</f>
        <v>0</v>
      </c>
      <c r="N4664" s="72" t="n">
        <f aca="false">D4664*I4664*J4664</f>
        <v>-0</v>
      </c>
      <c r="O4664" s="71" t="n">
        <f aca="false">F4664*J4664</f>
        <v>2</v>
      </c>
      <c r="P4664" s="71" t="n">
        <f aca="false">E4664*J4664</f>
        <v>0</v>
      </c>
    </row>
    <row r="4665" customFormat="false" ht="15" hidden="false" customHeight="false" outlineLevel="0" collapsed="false">
      <c r="A4665" s="71" t="s">
        <v>60</v>
      </c>
      <c r="B4665" s="71" t="s">
        <v>50</v>
      </c>
      <c r="C4665" s="71" t="s">
        <v>1062</v>
      </c>
      <c r="D4665" s="72" t="n">
        <v>0</v>
      </c>
      <c r="E4665" s="71" t="n">
        <v>0</v>
      </c>
      <c r="F4665" s="71" t="n">
        <v>34</v>
      </c>
      <c r="G4665" s="72" t="n">
        <v>4783.3</v>
      </c>
      <c r="H4665" s="72" t="n">
        <v>4279.55</v>
      </c>
      <c r="I4665" s="71" t="n">
        <f aca="false">IF(B4665&gt;=Settings!$B$23,1,0)</f>
        <v>0</v>
      </c>
      <c r="J4665" s="71" t="n">
        <v>1</v>
      </c>
      <c r="K4665" s="71" t="n">
        <f aca="false">F4665*I4665*J4665</f>
        <v>0</v>
      </c>
      <c r="L4665" s="71" t="n">
        <f aca="false">E4665*I4665*J4665</f>
        <v>0</v>
      </c>
      <c r="M4665" s="72" t="n">
        <f aca="false">G4665*I4665*J4665</f>
        <v>0</v>
      </c>
      <c r="N4665" s="72" t="n">
        <f aca="false">D4665*I4665*J4665</f>
        <v>-0</v>
      </c>
      <c r="O4665" s="71" t="n">
        <f aca="false">F4665*J4665</f>
        <v>34</v>
      </c>
      <c r="P4665" s="71" t="n">
        <f aca="false">E4665*J4665</f>
        <v>0</v>
      </c>
    </row>
    <row r="4666" customFormat="false" ht="15" hidden="false" customHeight="false" outlineLevel="0" collapsed="false">
      <c r="A4666" s="71" t="s">
        <v>59</v>
      </c>
      <c r="B4666" s="71" t="s">
        <v>50</v>
      </c>
      <c r="C4666" s="71" t="s">
        <v>2148</v>
      </c>
      <c r="D4666" s="72" t="n">
        <v>0</v>
      </c>
      <c r="E4666" s="71" t="n">
        <v>0</v>
      </c>
      <c r="F4666" s="71" t="n">
        <v>7</v>
      </c>
      <c r="G4666" s="72" t="n">
        <v>1025.65</v>
      </c>
      <c r="H4666" s="72" t="n">
        <v>1025.65</v>
      </c>
      <c r="I4666" s="71" t="n">
        <f aca="false">IF(B4666&gt;=Settings!$B$23,1,0)</f>
        <v>0</v>
      </c>
      <c r="J4666" s="71" t="n">
        <v>1</v>
      </c>
      <c r="K4666" s="71" t="n">
        <f aca="false">F4666*I4666*J4666</f>
        <v>0</v>
      </c>
      <c r="L4666" s="71" t="n">
        <f aca="false">E4666*I4666*J4666</f>
        <v>0</v>
      </c>
      <c r="M4666" s="72" t="n">
        <f aca="false">G4666*I4666*J4666</f>
        <v>0</v>
      </c>
      <c r="N4666" s="72" t="n">
        <f aca="false">D4666*I4666*J4666</f>
        <v>-0</v>
      </c>
      <c r="O4666" s="71" t="n">
        <f aca="false">F4666*J4666</f>
        <v>7</v>
      </c>
      <c r="P4666" s="71" t="n">
        <f aca="false">E4666*J4666</f>
        <v>0</v>
      </c>
    </row>
    <row r="4667" customFormat="false" ht="15" hidden="false" customHeight="false" outlineLevel="0" collapsed="false">
      <c r="A4667" s="71" t="s">
        <v>59</v>
      </c>
      <c r="B4667" s="71" t="s">
        <v>50</v>
      </c>
      <c r="C4667" s="71" t="s">
        <v>910</v>
      </c>
      <c r="D4667" s="72" t="n">
        <v>0</v>
      </c>
      <c r="E4667" s="71" t="n">
        <v>0</v>
      </c>
      <c r="F4667" s="71" t="n">
        <v>34</v>
      </c>
      <c r="G4667" s="72" t="n">
        <v>2977.366</v>
      </c>
      <c r="H4667" s="72" t="n">
        <v>2977.366</v>
      </c>
      <c r="I4667" s="71" t="n">
        <f aca="false">IF(B4667&gt;=Settings!$B$23,1,0)</f>
        <v>0</v>
      </c>
      <c r="J4667" s="71" t="n">
        <v>1</v>
      </c>
      <c r="K4667" s="71" t="n">
        <f aca="false">F4667*I4667*J4667</f>
        <v>0</v>
      </c>
      <c r="L4667" s="71" t="n">
        <f aca="false">E4667*I4667*J4667</f>
        <v>0</v>
      </c>
      <c r="M4667" s="72" t="n">
        <f aca="false">G4667*I4667*J4667</f>
        <v>0</v>
      </c>
      <c r="N4667" s="72" t="n">
        <f aca="false">D4667*I4667*J4667</f>
        <v>-0</v>
      </c>
      <c r="O4667" s="71" t="n">
        <f aca="false">F4667*J4667</f>
        <v>34</v>
      </c>
      <c r="P4667" s="71" t="n">
        <f aca="false">E4667*J4667</f>
        <v>0</v>
      </c>
    </row>
    <row r="4668" customFormat="false" ht="15" hidden="false" customHeight="false" outlineLevel="0" collapsed="false">
      <c r="A4668" s="71" t="s">
        <v>63</v>
      </c>
      <c r="B4668" s="71" t="s">
        <v>50</v>
      </c>
      <c r="C4668" s="71" t="s">
        <v>2338</v>
      </c>
      <c r="D4668" s="72" t="n">
        <v>0</v>
      </c>
      <c r="E4668" s="71" t="n">
        <v>0</v>
      </c>
      <c r="F4668" s="71" t="n">
        <v>3</v>
      </c>
      <c r="G4668" s="72" t="n">
        <v>374.85</v>
      </c>
      <c r="H4668" s="72" t="n">
        <v>374.85</v>
      </c>
      <c r="I4668" s="71" t="n">
        <f aca="false">IF(B4668&gt;=Settings!$B$23,1,0)</f>
        <v>0</v>
      </c>
      <c r="J4668" s="71" t="n">
        <v>1</v>
      </c>
      <c r="K4668" s="71" t="n">
        <f aca="false">F4668*I4668*J4668</f>
        <v>0</v>
      </c>
      <c r="L4668" s="71" t="n">
        <f aca="false">E4668*I4668*J4668</f>
        <v>0</v>
      </c>
      <c r="M4668" s="72" t="n">
        <f aca="false">G4668*I4668*J4668</f>
        <v>0</v>
      </c>
      <c r="N4668" s="72" t="n">
        <f aca="false">D4668*I4668*J4668</f>
        <v>-0</v>
      </c>
      <c r="O4668" s="71" t="n">
        <f aca="false">F4668*J4668</f>
        <v>3</v>
      </c>
      <c r="P4668" s="71" t="n">
        <f aca="false">E4668*J4668</f>
        <v>0</v>
      </c>
    </row>
    <row r="4669" customFormat="false" ht="15" hidden="false" customHeight="false" outlineLevel="0" collapsed="false">
      <c r="A4669" s="71" t="s">
        <v>61</v>
      </c>
      <c r="B4669" s="71" t="s">
        <v>50</v>
      </c>
      <c r="C4669" s="71" t="s">
        <v>905</v>
      </c>
      <c r="D4669" s="72" t="n">
        <v>0</v>
      </c>
      <c r="E4669" s="71" t="n">
        <v>0</v>
      </c>
      <c r="F4669" s="71" t="n">
        <v>1</v>
      </c>
      <c r="G4669" s="72" t="n">
        <v>59.05</v>
      </c>
      <c r="H4669" s="72" t="n">
        <v>59.05</v>
      </c>
      <c r="I4669" s="71" t="n">
        <f aca="false">IF(B4669&gt;=Settings!$B$23,1,0)</f>
        <v>0</v>
      </c>
      <c r="J4669" s="71" t="n">
        <v>1</v>
      </c>
      <c r="K4669" s="71" t="n">
        <f aca="false">F4669*I4669*J4669</f>
        <v>0</v>
      </c>
      <c r="L4669" s="71" t="n">
        <f aca="false">E4669*I4669*J4669</f>
        <v>0</v>
      </c>
      <c r="M4669" s="72" t="n">
        <f aca="false">G4669*I4669*J4669</f>
        <v>0</v>
      </c>
      <c r="N4669" s="72" t="n">
        <f aca="false">D4669*I4669*J4669</f>
        <v>-0</v>
      </c>
      <c r="O4669" s="71" t="n">
        <f aca="false">F4669*J4669</f>
        <v>1</v>
      </c>
      <c r="P4669" s="71" t="n">
        <f aca="false">E4669*J4669</f>
        <v>0</v>
      </c>
    </row>
    <row r="4670" customFormat="false" ht="15" hidden="false" customHeight="false" outlineLevel="0" collapsed="false">
      <c r="A4670" s="71" t="s">
        <v>59</v>
      </c>
      <c r="B4670" s="71" t="s">
        <v>50</v>
      </c>
      <c r="C4670" s="71" t="s">
        <v>2339</v>
      </c>
      <c r="D4670" s="72" t="n">
        <v>0</v>
      </c>
      <c r="E4670" s="71" t="n">
        <v>0</v>
      </c>
      <c r="F4670" s="71" t="n">
        <v>1</v>
      </c>
      <c r="G4670" s="72" t="n">
        <v>234.95</v>
      </c>
      <c r="H4670" s="72" t="n">
        <v>234.95</v>
      </c>
      <c r="I4670" s="71" t="n">
        <f aca="false">IF(B4670&gt;=Settings!$B$23,1,0)</f>
        <v>0</v>
      </c>
      <c r="J4670" s="71" t="n">
        <v>1</v>
      </c>
      <c r="K4670" s="71" t="n">
        <f aca="false">F4670*I4670*J4670</f>
        <v>0</v>
      </c>
      <c r="L4670" s="71" t="n">
        <f aca="false">E4670*I4670*J4670</f>
        <v>0</v>
      </c>
      <c r="M4670" s="72" t="n">
        <f aca="false">G4670*I4670*J4670</f>
        <v>0</v>
      </c>
      <c r="N4670" s="72" t="n">
        <f aca="false">D4670*I4670*J4670</f>
        <v>-0</v>
      </c>
      <c r="O4670" s="71" t="n">
        <f aca="false">F4670*J4670</f>
        <v>1</v>
      </c>
      <c r="P4670" s="71" t="n">
        <f aca="false">E4670*J4670</f>
        <v>0</v>
      </c>
    </row>
    <row r="4671" customFormat="false" ht="15" hidden="false" customHeight="false" outlineLevel="0" collapsed="false">
      <c r="A4671" s="71" t="s">
        <v>59</v>
      </c>
      <c r="B4671" s="71" t="s">
        <v>50</v>
      </c>
      <c r="C4671" s="71" t="s">
        <v>772</v>
      </c>
      <c r="D4671" s="72" t="n">
        <v>0</v>
      </c>
      <c r="E4671" s="71" t="n">
        <v>0</v>
      </c>
      <c r="F4671" s="71" t="n">
        <v>588</v>
      </c>
      <c r="G4671" s="72" t="n">
        <v>588</v>
      </c>
      <c r="H4671" s="72" t="n">
        <v>588</v>
      </c>
      <c r="I4671" s="71" t="n">
        <f aca="false">IF(B4671&gt;=Settings!$B$23,1,0)</f>
        <v>0</v>
      </c>
      <c r="J4671" s="71" t="n">
        <v>0</v>
      </c>
      <c r="K4671" s="71" t="n">
        <f aca="false">F4671*I4671*J4671</f>
        <v>0</v>
      </c>
      <c r="L4671" s="71" t="n">
        <f aca="false">E4671*I4671*J4671</f>
        <v>0</v>
      </c>
      <c r="M4671" s="72" t="n">
        <f aca="false">G4671*I4671*J4671</f>
        <v>0</v>
      </c>
      <c r="N4671" s="72" t="n">
        <f aca="false">D4671*I4671*J4671</f>
        <v>-0</v>
      </c>
      <c r="O4671" s="71" t="n">
        <f aca="false">F4671*J4671</f>
        <v>0</v>
      </c>
      <c r="P4671" s="71" t="n">
        <f aca="false">E4671*J4671</f>
        <v>0</v>
      </c>
    </row>
    <row r="4672" customFormat="false" ht="15" hidden="false" customHeight="false" outlineLevel="0" collapsed="false">
      <c r="A4672" s="71" t="s">
        <v>60</v>
      </c>
      <c r="B4672" s="71" t="s">
        <v>50</v>
      </c>
      <c r="C4672" s="71" t="s">
        <v>1322</v>
      </c>
      <c r="D4672" s="72" t="n">
        <v>406.87</v>
      </c>
      <c r="E4672" s="71" t="n">
        <v>4</v>
      </c>
      <c r="F4672" s="71" t="n">
        <v>103</v>
      </c>
      <c r="G4672" s="72" t="n">
        <v>10738.85</v>
      </c>
      <c r="H4672" s="72" t="n">
        <v>9140.63</v>
      </c>
      <c r="I4672" s="71" t="n">
        <f aca="false">IF(B4672&gt;=Settings!$B$23,1,0)</f>
        <v>0</v>
      </c>
      <c r="J4672" s="71" t="n">
        <v>1</v>
      </c>
      <c r="K4672" s="71" t="n">
        <f aca="false">F4672*I4672*J4672</f>
        <v>0</v>
      </c>
      <c r="L4672" s="71" t="n">
        <f aca="false">E4672*I4672*J4672</f>
        <v>0</v>
      </c>
      <c r="M4672" s="72" t="n">
        <f aca="false">G4672*I4672*J4672</f>
        <v>0</v>
      </c>
      <c r="N4672" s="72" t="n">
        <f aca="false">D4672*I4672*J4672</f>
        <v>0</v>
      </c>
      <c r="O4672" s="71" t="n">
        <f aca="false">F4672*J4672</f>
        <v>103</v>
      </c>
      <c r="P4672" s="71" t="n">
        <f aca="false">E4672*J4672</f>
        <v>4</v>
      </c>
    </row>
    <row r="4673" customFormat="false" ht="15" hidden="false" customHeight="false" outlineLevel="0" collapsed="false">
      <c r="A4673" s="71" t="s">
        <v>59</v>
      </c>
      <c r="B4673" s="71" t="s">
        <v>50</v>
      </c>
      <c r="C4673" s="71" t="s">
        <v>1995</v>
      </c>
      <c r="D4673" s="72" t="n">
        <v>0</v>
      </c>
      <c r="E4673" s="71" t="n">
        <v>0</v>
      </c>
      <c r="F4673" s="71" t="n">
        <v>4</v>
      </c>
      <c r="G4673" s="72" t="n">
        <v>119.8</v>
      </c>
      <c r="H4673" s="72" t="n">
        <v>119.8</v>
      </c>
      <c r="I4673" s="71" t="n">
        <f aca="false">IF(B4673&gt;=Settings!$B$23,1,0)</f>
        <v>0</v>
      </c>
      <c r="J4673" s="71" t="n">
        <v>1</v>
      </c>
      <c r="K4673" s="71" t="n">
        <f aca="false">F4673*I4673*J4673</f>
        <v>0</v>
      </c>
      <c r="L4673" s="71" t="n">
        <f aca="false">E4673*I4673*J4673</f>
        <v>0</v>
      </c>
      <c r="M4673" s="72" t="n">
        <f aca="false">G4673*I4673*J4673</f>
        <v>0</v>
      </c>
      <c r="N4673" s="72" t="n">
        <f aca="false">D4673*I4673*J4673</f>
        <v>-0</v>
      </c>
      <c r="O4673" s="71" t="n">
        <f aca="false">F4673*J4673</f>
        <v>4</v>
      </c>
      <c r="P4673" s="71" t="n">
        <f aca="false">E4673*J4673</f>
        <v>0</v>
      </c>
    </row>
    <row r="4674" customFormat="false" ht="15" hidden="false" customHeight="false" outlineLevel="0" collapsed="false">
      <c r="A4674" s="71" t="s">
        <v>61</v>
      </c>
      <c r="B4674" s="71" t="s">
        <v>50</v>
      </c>
      <c r="C4674" s="71" t="s">
        <v>897</v>
      </c>
      <c r="D4674" s="72" t="n">
        <v>0</v>
      </c>
      <c r="E4674" s="71" t="n">
        <v>0</v>
      </c>
      <c r="F4674" s="71" t="n">
        <v>3</v>
      </c>
      <c r="G4674" s="72" t="n">
        <v>442.59</v>
      </c>
      <c r="H4674" s="72" t="n">
        <v>442.59</v>
      </c>
      <c r="I4674" s="71" t="n">
        <f aca="false">IF(B4674&gt;=Settings!$B$23,1,0)</f>
        <v>0</v>
      </c>
      <c r="J4674" s="71" t="n">
        <v>1</v>
      </c>
      <c r="K4674" s="71" t="n">
        <f aca="false">F4674*I4674*J4674</f>
        <v>0</v>
      </c>
      <c r="L4674" s="71" t="n">
        <f aca="false">E4674*I4674*J4674</f>
        <v>0</v>
      </c>
      <c r="M4674" s="72" t="n">
        <f aca="false">G4674*I4674*J4674</f>
        <v>0</v>
      </c>
      <c r="N4674" s="72" t="n">
        <f aca="false">D4674*I4674*J4674</f>
        <v>-0</v>
      </c>
      <c r="O4674" s="71" t="n">
        <f aca="false">F4674*J4674</f>
        <v>3</v>
      </c>
      <c r="P4674" s="71" t="n">
        <f aca="false">E4674*J4674</f>
        <v>0</v>
      </c>
    </row>
    <row r="4675" customFormat="false" ht="15" hidden="false" customHeight="false" outlineLevel="0" collapsed="false">
      <c r="A4675" s="71" t="s">
        <v>61</v>
      </c>
      <c r="B4675" s="71" t="s">
        <v>50</v>
      </c>
      <c r="C4675" s="71" t="s">
        <v>1120</v>
      </c>
      <c r="D4675" s="72" t="n">
        <v>0</v>
      </c>
      <c r="E4675" s="71" t="n">
        <v>0</v>
      </c>
      <c r="F4675" s="71" t="n">
        <v>1</v>
      </c>
      <c r="G4675" s="72" t="n">
        <v>127.23</v>
      </c>
      <c r="H4675" s="72" t="n">
        <v>127.23</v>
      </c>
      <c r="I4675" s="71" t="n">
        <f aca="false">IF(B4675&gt;=Settings!$B$23,1,0)</f>
        <v>0</v>
      </c>
      <c r="J4675" s="71" t="n">
        <v>1</v>
      </c>
      <c r="K4675" s="71" t="n">
        <f aca="false">F4675*I4675*J4675</f>
        <v>0</v>
      </c>
      <c r="L4675" s="71" t="n">
        <f aca="false">E4675*I4675*J4675</f>
        <v>0</v>
      </c>
      <c r="M4675" s="72" t="n">
        <f aca="false">G4675*I4675*J4675</f>
        <v>0</v>
      </c>
      <c r="N4675" s="72" t="n">
        <f aca="false">D4675*I4675*J4675</f>
        <v>-0</v>
      </c>
      <c r="O4675" s="71" t="n">
        <f aca="false">F4675*J4675</f>
        <v>1</v>
      </c>
      <c r="P4675" s="71" t="n">
        <f aca="false">E4675*J4675</f>
        <v>0</v>
      </c>
    </row>
    <row r="4676" customFormat="false" ht="15" hidden="false" customHeight="false" outlineLevel="0" collapsed="false">
      <c r="A4676" s="71" t="s">
        <v>59</v>
      </c>
      <c r="B4676" s="71" t="s">
        <v>50</v>
      </c>
      <c r="C4676" s="71" t="s">
        <v>1306</v>
      </c>
      <c r="D4676" s="72" t="n">
        <v>0</v>
      </c>
      <c r="E4676" s="71" t="n">
        <v>0</v>
      </c>
      <c r="F4676" s="71" t="n">
        <v>3</v>
      </c>
      <c r="G4676" s="72" t="n">
        <v>209.85</v>
      </c>
      <c r="H4676" s="72" t="n">
        <v>209.85</v>
      </c>
      <c r="I4676" s="71" t="n">
        <f aca="false">IF(B4676&gt;=Settings!$B$23,1,0)</f>
        <v>0</v>
      </c>
      <c r="J4676" s="71" t="n">
        <v>1</v>
      </c>
      <c r="K4676" s="71" t="n">
        <f aca="false">F4676*I4676*J4676</f>
        <v>0</v>
      </c>
      <c r="L4676" s="71" t="n">
        <f aca="false">E4676*I4676*J4676</f>
        <v>0</v>
      </c>
      <c r="M4676" s="72" t="n">
        <f aca="false">G4676*I4676*J4676</f>
        <v>0</v>
      </c>
      <c r="N4676" s="72" t="n">
        <f aca="false">D4676*I4676*J4676</f>
        <v>-0</v>
      </c>
      <c r="O4676" s="71" t="n">
        <f aca="false">F4676*J4676</f>
        <v>3</v>
      </c>
      <c r="P4676" s="71" t="n">
        <f aca="false">E4676*J4676</f>
        <v>0</v>
      </c>
    </row>
    <row r="4677" customFormat="false" ht="15" hidden="false" customHeight="false" outlineLevel="0" collapsed="false">
      <c r="A4677" s="71" t="s">
        <v>63</v>
      </c>
      <c r="B4677" s="71" t="s">
        <v>50</v>
      </c>
      <c r="C4677" s="71" t="s">
        <v>184</v>
      </c>
      <c r="D4677" s="72" t="n">
        <v>0</v>
      </c>
      <c r="E4677" s="71" t="n">
        <v>0</v>
      </c>
      <c r="F4677" s="71" t="n">
        <v>10</v>
      </c>
      <c r="G4677" s="72" t="n">
        <v>799.5</v>
      </c>
      <c r="H4677" s="72" t="n">
        <v>791.51</v>
      </c>
      <c r="I4677" s="71" t="n">
        <f aca="false">IF(B4677&gt;=Settings!$B$23,1,0)</f>
        <v>0</v>
      </c>
      <c r="J4677" s="71" t="n">
        <v>1</v>
      </c>
      <c r="K4677" s="71" t="n">
        <f aca="false">F4677*I4677*J4677</f>
        <v>0</v>
      </c>
      <c r="L4677" s="71" t="n">
        <f aca="false">E4677*I4677*J4677</f>
        <v>0</v>
      </c>
      <c r="M4677" s="72" t="n">
        <f aca="false">G4677*I4677*J4677</f>
        <v>0</v>
      </c>
      <c r="N4677" s="72" t="n">
        <f aca="false">D4677*I4677*J4677</f>
        <v>-0</v>
      </c>
      <c r="O4677" s="71" t="n">
        <f aca="false">F4677*J4677</f>
        <v>10</v>
      </c>
      <c r="P4677" s="71" t="n">
        <f aca="false">E4677*J4677</f>
        <v>0</v>
      </c>
    </row>
    <row r="4678" customFormat="false" ht="15" hidden="false" customHeight="false" outlineLevel="0" collapsed="false">
      <c r="A4678" s="71" t="s">
        <v>59</v>
      </c>
      <c r="B4678" s="71" t="s">
        <v>51</v>
      </c>
      <c r="C4678" s="71" t="s">
        <v>2139</v>
      </c>
      <c r="D4678" s="72" t="n">
        <v>0</v>
      </c>
      <c r="E4678" s="71" t="n">
        <v>0</v>
      </c>
      <c r="F4678" s="71" t="n">
        <v>12</v>
      </c>
      <c r="G4678" s="72" t="n">
        <v>1073.13</v>
      </c>
      <c r="H4678" s="72" t="n">
        <v>1073.13</v>
      </c>
      <c r="I4678" s="71" t="n">
        <f aca="false">IF(B4678&gt;=Settings!$B$23,1,0)</f>
        <v>0</v>
      </c>
      <c r="J4678" s="71" t="n">
        <v>1</v>
      </c>
      <c r="K4678" s="71" t="n">
        <f aca="false">F4678*I4678*J4678</f>
        <v>0</v>
      </c>
      <c r="L4678" s="71" t="n">
        <f aca="false">E4678*I4678*J4678</f>
        <v>0</v>
      </c>
      <c r="M4678" s="72" t="n">
        <f aca="false">G4678*I4678*J4678</f>
        <v>0</v>
      </c>
      <c r="N4678" s="72" t="n">
        <f aca="false">D4678*I4678*J4678</f>
        <v>-0</v>
      </c>
      <c r="O4678" s="71" t="n">
        <f aca="false">F4678*J4678</f>
        <v>12</v>
      </c>
      <c r="P4678" s="71" t="n">
        <f aca="false">E4678*J4678</f>
        <v>0</v>
      </c>
    </row>
    <row r="4679" customFormat="false" ht="15" hidden="false" customHeight="false" outlineLevel="0" collapsed="false">
      <c r="A4679" s="71" t="s">
        <v>59</v>
      </c>
      <c r="B4679" s="71" t="s">
        <v>51</v>
      </c>
      <c r="C4679" s="71" t="s">
        <v>995</v>
      </c>
      <c r="D4679" s="72" t="n">
        <v>0</v>
      </c>
      <c r="E4679" s="71" t="n">
        <v>0</v>
      </c>
      <c r="F4679" s="71" t="n">
        <v>8</v>
      </c>
      <c r="G4679" s="72" t="n">
        <v>471.42</v>
      </c>
      <c r="H4679" s="72" t="n">
        <v>456.44</v>
      </c>
      <c r="I4679" s="71" t="n">
        <f aca="false">IF(B4679&gt;=Settings!$B$23,1,0)</f>
        <v>0</v>
      </c>
      <c r="J4679" s="71" t="n">
        <v>1</v>
      </c>
      <c r="K4679" s="71" t="n">
        <f aca="false">F4679*I4679*J4679</f>
        <v>0</v>
      </c>
      <c r="L4679" s="71" t="n">
        <f aca="false">E4679*I4679*J4679</f>
        <v>0</v>
      </c>
      <c r="M4679" s="72" t="n">
        <f aca="false">G4679*I4679*J4679</f>
        <v>0</v>
      </c>
      <c r="N4679" s="72" t="n">
        <f aca="false">D4679*I4679*J4679</f>
        <v>-0</v>
      </c>
      <c r="O4679" s="71" t="n">
        <f aca="false">F4679*J4679</f>
        <v>8</v>
      </c>
      <c r="P4679" s="71" t="n">
        <f aca="false">E4679*J4679</f>
        <v>0</v>
      </c>
    </row>
    <row r="4680" customFormat="false" ht="15" hidden="false" customHeight="false" outlineLevel="0" collapsed="false">
      <c r="A4680" s="71" t="s">
        <v>63</v>
      </c>
      <c r="B4680" s="71" t="s">
        <v>51</v>
      </c>
      <c r="C4680" s="71" t="s">
        <v>2333</v>
      </c>
      <c r="D4680" s="72" t="n">
        <v>0</v>
      </c>
      <c r="E4680" s="71" t="n">
        <v>0</v>
      </c>
      <c r="F4680" s="71" t="n">
        <v>2</v>
      </c>
      <c r="G4680" s="72" t="n">
        <v>109.9</v>
      </c>
      <c r="H4680" s="72" t="n">
        <v>109.9</v>
      </c>
      <c r="I4680" s="71" t="n">
        <f aca="false">IF(B4680&gt;=Settings!$B$23,1,0)</f>
        <v>0</v>
      </c>
      <c r="J4680" s="71" t="n">
        <v>1</v>
      </c>
      <c r="K4680" s="71" t="n">
        <f aca="false">F4680*I4680*J4680</f>
        <v>0</v>
      </c>
      <c r="L4680" s="71" t="n">
        <f aca="false">E4680*I4680*J4680</f>
        <v>0</v>
      </c>
      <c r="M4680" s="72" t="n">
        <f aca="false">G4680*I4680*J4680</f>
        <v>0</v>
      </c>
      <c r="N4680" s="72" t="n">
        <f aca="false">D4680*I4680*J4680</f>
        <v>-0</v>
      </c>
      <c r="O4680" s="71" t="n">
        <f aca="false">F4680*J4680</f>
        <v>2</v>
      </c>
      <c r="P4680" s="71" t="n">
        <f aca="false">E4680*J4680</f>
        <v>0</v>
      </c>
    </row>
    <row r="4681" customFormat="false" ht="15" hidden="false" customHeight="false" outlineLevel="0" collapsed="false">
      <c r="A4681" s="71" t="s">
        <v>61</v>
      </c>
      <c r="B4681" s="71" t="s">
        <v>51</v>
      </c>
      <c r="C4681" s="71" t="s">
        <v>2278</v>
      </c>
      <c r="D4681" s="72" t="n">
        <v>0</v>
      </c>
      <c r="E4681" s="71" t="n">
        <v>0</v>
      </c>
      <c r="F4681" s="71" t="n">
        <v>1</v>
      </c>
      <c r="G4681" s="72" t="n">
        <v>163.59</v>
      </c>
      <c r="H4681" s="72" t="n">
        <v>163.59</v>
      </c>
      <c r="I4681" s="71" t="n">
        <f aca="false">IF(B4681&gt;=Settings!$B$23,1,0)</f>
        <v>0</v>
      </c>
      <c r="J4681" s="71" t="n">
        <v>1</v>
      </c>
      <c r="K4681" s="71" t="n">
        <f aca="false">F4681*I4681*J4681</f>
        <v>0</v>
      </c>
      <c r="L4681" s="71" t="n">
        <f aca="false">E4681*I4681*J4681</f>
        <v>0</v>
      </c>
      <c r="M4681" s="72" t="n">
        <f aca="false">G4681*I4681*J4681</f>
        <v>0</v>
      </c>
      <c r="N4681" s="72" t="n">
        <f aca="false">D4681*I4681*J4681</f>
        <v>-0</v>
      </c>
      <c r="O4681" s="71" t="n">
        <f aca="false">F4681*J4681</f>
        <v>1</v>
      </c>
      <c r="P4681" s="71" t="n">
        <f aca="false">E4681*J4681</f>
        <v>0</v>
      </c>
    </row>
    <row r="4682" customFormat="false" ht="15" hidden="false" customHeight="false" outlineLevel="0" collapsed="false">
      <c r="A4682" s="71" t="s">
        <v>59</v>
      </c>
      <c r="B4682" s="71" t="s">
        <v>51</v>
      </c>
      <c r="C4682" s="71" t="s">
        <v>1003</v>
      </c>
      <c r="D4682" s="72" t="n">
        <v>0</v>
      </c>
      <c r="E4682" s="71" t="n">
        <v>0</v>
      </c>
      <c r="F4682" s="71" t="n">
        <v>5</v>
      </c>
      <c r="G4682" s="72" t="n">
        <v>727.53</v>
      </c>
      <c r="H4682" s="72" t="n">
        <v>727.53</v>
      </c>
      <c r="I4682" s="71" t="n">
        <f aca="false">IF(B4682&gt;=Settings!$B$23,1,0)</f>
        <v>0</v>
      </c>
      <c r="J4682" s="71" t="n">
        <v>1</v>
      </c>
      <c r="K4682" s="71" t="n">
        <f aca="false">F4682*I4682*J4682</f>
        <v>0</v>
      </c>
      <c r="L4682" s="71" t="n">
        <f aca="false">E4682*I4682*J4682</f>
        <v>0</v>
      </c>
      <c r="M4682" s="72" t="n">
        <f aca="false">G4682*I4682*J4682</f>
        <v>0</v>
      </c>
      <c r="N4682" s="72" t="n">
        <f aca="false">D4682*I4682*J4682</f>
        <v>-0</v>
      </c>
      <c r="O4682" s="71" t="n">
        <f aca="false">F4682*J4682</f>
        <v>5</v>
      </c>
      <c r="P4682" s="71" t="n">
        <f aca="false">E4682*J4682</f>
        <v>0</v>
      </c>
    </row>
    <row r="4683" customFormat="false" ht="15" hidden="false" customHeight="false" outlineLevel="0" collapsed="false">
      <c r="A4683" s="71" t="s">
        <v>60</v>
      </c>
      <c r="B4683" s="71" t="s">
        <v>51</v>
      </c>
      <c r="C4683" s="71" t="s">
        <v>1602</v>
      </c>
      <c r="D4683" s="72" t="n">
        <v>74.92</v>
      </c>
      <c r="E4683" s="71" t="n">
        <v>1</v>
      </c>
      <c r="F4683" s="71" t="n">
        <v>3</v>
      </c>
      <c r="G4683" s="72" t="n">
        <v>278.04</v>
      </c>
      <c r="H4683" s="72" t="n">
        <v>174.65</v>
      </c>
      <c r="I4683" s="71" t="n">
        <f aca="false">IF(B4683&gt;=Settings!$B$23,1,0)</f>
        <v>0</v>
      </c>
      <c r="J4683" s="71" t="n">
        <v>1</v>
      </c>
      <c r="K4683" s="71" t="n">
        <f aca="false">F4683*I4683*J4683</f>
        <v>0</v>
      </c>
      <c r="L4683" s="71" t="n">
        <f aca="false">E4683*I4683*J4683</f>
        <v>0</v>
      </c>
      <c r="M4683" s="72" t="n">
        <f aca="false">G4683*I4683*J4683</f>
        <v>0</v>
      </c>
      <c r="N4683" s="72" t="n">
        <f aca="false">D4683*I4683*J4683</f>
        <v>0</v>
      </c>
      <c r="O4683" s="71" t="n">
        <f aca="false">F4683*J4683</f>
        <v>3</v>
      </c>
      <c r="P4683" s="71" t="n">
        <f aca="false">E4683*J4683</f>
        <v>1</v>
      </c>
    </row>
    <row r="4684" customFormat="false" ht="15" hidden="false" customHeight="false" outlineLevel="0" collapsed="false">
      <c r="A4684" s="71" t="s">
        <v>61</v>
      </c>
      <c r="B4684" s="71" t="s">
        <v>51</v>
      </c>
      <c r="C4684" s="71" t="s">
        <v>1158</v>
      </c>
      <c r="D4684" s="72" t="n">
        <v>0</v>
      </c>
      <c r="E4684" s="71" t="n">
        <v>0</v>
      </c>
      <c r="F4684" s="71" t="n">
        <v>3</v>
      </c>
      <c r="G4684" s="72" t="n">
        <v>290.77</v>
      </c>
      <c r="H4684" s="72" t="n">
        <v>290.77</v>
      </c>
      <c r="I4684" s="71" t="n">
        <f aca="false">IF(B4684&gt;=Settings!$B$23,1,0)</f>
        <v>0</v>
      </c>
      <c r="J4684" s="71" t="n">
        <v>1</v>
      </c>
      <c r="K4684" s="71" t="n">
        <f aca="false">F4684*I4684*J4684</f>
        <v>0</v>
      </c>
      <c r="L4684" s="71" t="n">
        <f aca="false">E4684*I4684*J4684</f>
        <v>0</v>
      </c>
      <c r="M4684" s="72" t="n">
        <f aca="false">G4684*I4684*J4684</f>
        <v>0</v>
      </c>
      <c r="N4684" s="72" t="n">
        <f aca="false">D4684*I4684*J4684</f>
        <v>-0</v>
      </c>
      <c r="O4684" s="71" t="n">
        <f aca="false">F4684*J4684</f>
        <v>3</v>
      </c>
      <c r="P4684" s="71" t="n">
        <f aca="false">E4684*J4684</f>
        <v>0</v>
      </c>
    </row>
    <row r="4685" customFormat="false" ht="15" hidden="false" customHeight="false" outlineLevel="0" collapsed="false">
      <c r="A4685" s="71" t="s">
        <v>61</v>
      </c>
      <c r="B4685" s="71" t="s">
        <v>51</v>
      </c>
      <c r="C4685" s="71" t="s">
        <v>116</v>
      </c>
      <c r="D4685" s="72" t="n">
        <v>0</v>
      </c>
      <c r="E4685" s="71" t="n">
        <v>0</v>
      </c>
      <c r="F4685" s="71" t="n">
        <v>12</v>
      </c>
      <c r="G4685" s="72" t="n">
        <v>1861.88</v>
      </c>
      <c r="H4685" s="72" t="n">
        <v>1819.63</v>
      </c>
      <c r="I4685" s="71" t="n">
        <f aca="false">IF(B4685&gt;=Settings!$B$23,1,0)</f>
        <v>0</v>
      </c>
      <c r="J4685" s="71" t="n">
        <v>1</v>
      </c>
      <c r="K4685" s="71" t="n">
        <f aca="false">F4685*I4685*J4685</f>
        <v>0</v>
      </c>
      <c r="L4685" s="71" t="n">
        <f aca="false">E4685*I4685*J4685</f>
        <v>0</v>
      </c>
      <c r="M4685" s="72" t="n">
        <f aca="false">G4685*I4685*J4685</f>
        <v>0</v>
      </c>
      <c r="N4685" s="72" t="n">
        <f aca="false">D4685*I4685*J4685</f>
        <v>-0</v>
      </c>
      <c r="O4685" s="71" t="n">
        <f aca="false">F4685*J4685</f>
        <v>12</v>
      </c>
      <c r="P4685" s="71" t="n">
        <f aca="false">E4685*J4685</f>
        <v>0</v>
      </c>
    </row>
    <row r="4686" customFormat="false" ht="15" hidden="false" customHeight="false" outlineLevel="0" collapsed="false">
      <c r="A4686" s="71" t="s">
        <v>59</v>
      </c>
      <c r="B4686" s="71" t="s">
        <v>51</v>
      </c>
      <c r="C4686" s="71" t="s">
        <v>1164</v>
      </c>
      <c r="D4686" s="72" t="n">
        <v>0</v>
      </c>
      <c r="E4686" s="71" t="n">
        <v>0</v>
      </c>
      <c r="F4686" s="71" t="n">
        <v>4</v>
      </c>
      <c r="G4686" s="72" t="n">
        <v>743.119</v>
      </c>
      <c r="H4686" s="72" t="n">
        <v>743.119</v>
      </c>
      <c r="I4686" s="71" t="n">
        <f aca="false">IF(B4686&gt;=Settings!$B$23,1,0)</f>
        <v>0</v>
      </c>
      <c r="J4686" s="71" t="n">
        <v>1</v>
      </c>
      <c r="K4686" s="71" t="n">
        <f aca="false">F4686*I4686*J4686</f>
        <v>0</v>
      </c>
      <c r="L4686" s="71" t="n">
        <f aca="false">E4686*I4686*J4686</f>
        <v>0</v>
      </c>
      <c r="M4686" s="72" t="n">
        <f aca="false">G4686*I4686*J4686</f>
        <v>0</v>
      </c>
      <c r="N4686" s="72" t="n">
        <f aca="false">D4686*I4686*J4686</f>
        <v>-0</v>
      </c>
      <c r="O4686" s="71" t="n">
        <f aca="false">F4686*J4686</f>
        <v>4</v>
      </c>
      <c r="P4686" s="71" t="n">
        <f aca="false">E4686*J4686</f>
        <v>0</v>
      </c>
    </row>
    <row r="4687" customFormat="false" ht="15" hidden="false" customHeight="false" outlineLevel="0" collapsed="false">
      <c r="A4687" s="71" t="s">
        <v>61</v>
      </c>
      <c r="B4687" s="71" t="s">
        <v>51</v>
      </c>
      <c r="C4687" s="71" t="s">
        <v>669</v>
      </c>
      <c r="D4687" s="72" t="n">
        <v>0</v>
      </c>
      <c r="E4687" s="71" t="n">
        <v>0</v>
      </c>
      <c r="F4687" s="71" t="n">
        <v>2</v>
      </c>
      <c r="G4687" s="72" t="n">
        <v>18.1</v>
      </c>
      <c r="H4687" s="72" t="n">
        <v>16.29</v>
      </c>
      <c r="I4687" s="71" t="n">
        <f aca="false">IF(B4687&gt;=Settings!$B$23,1,0)</f>
        <v>0</v>
      </c>
      <c r="J4687" s="71" t="n">
        <v>1</v>
      </c>
      <c r="K4687" s="71" t="n">
        <f aca="false">F4687*I4687*J4687</f>
        <v>0</v>
      </c>
      <c r="L4687" s="71" t="n">
        <f aca="false">E4687*I4687*J4687</f>
        <v>0</v>
      </c>
      <c r="M4687" s="72" t="n">
        <f aca="false">G4687*I4687*J4687</f>
        <v>0</v>
      </c>
      <c r="N4687" s="72" t="n">
        <f aca="false">D4687*I4687*J4687</f>
        <v>-0</v>
      </c>
      <c r="O4687" s="71" t="n">
        <f aca="false">F4687*J4687</f>
        <v>2</v>
      </c>
      <c r="P4687" s="71" t="n">
        <f aca="false">E4687*J4687</f>
        <v>0</v>
      </c>
    </row>
    <row r="4688" customFormat="false" ht="15" hidden="false" customHeight="false" outlineLevel="0" collapsed="false">
      <c r="A4688" s="71" t="s">
        <v>62</v>
      </c>
      <c r="B4688" s="71" t="s">
        <v>51</v>
      </c>
      <c r="C4688" s="71" t="s">
        <v>2340</v>
      </c>
      <c r="D4688" s="72" t="n">
        <v>0</v>
      </c>
      <c r="E4688" s="71" t="n">
        <v>0</v>
      </c>
      <c r="F4688" s="71" t="n">
        <v>1</v>
      </c>
      <c r="G4688" s="72" t="n">
        <v>45.45</v>
      </c>
      <c r="H4688" s="72" t="n">
        <v>45.45</v>
      </c>
      <c r="I4688" s="71" t="n">
        <f aca="false">IF(B4688&gt;=Settings!$B$23,1,0)</f>
        <v>0</v>
      </c>
      <c r="J4688" s="71" t="n">
        <v>1</v>
      </c>
      <c r="K4688" s="71" t="n">
        <f aca="false">F4688*I4688*J4688</f>
        <v>0</v>
      </c>
      <c r="L4688" s="71" t="n">
        <f aca="false">E4688*I4688*J4688</f>
        <v>0</v>
      </c>
      <c r="M4688" s="72" t="n">
        <f aca="false">G4688*I4688*J4688</f>
        <v>0</v>
      </c>
      <c r="N4688" s="72" t="n">
        <f aca="false">D4688*I4688*J4688</f>
        <v>-0</v>
      </c>
      <c r="O4688" s="71" t="n">
        <f aca="false">F4688*J4688</f>
        <v>1</v>
      </c>
      <c r="P4688" s="71" t="n">
        <f aca="false">E4688*J4688</f>
        <v>0</v>
      </c>
    </row>
    <row r="4689" customFormat="false" ht="15" hidden="false" customHeight="false" outlineLevel="0" collapsed="false">
      <c r="A4689" s="71" t="s">
        <v>63</v>
      </c>
      <c r="B4689" s="71" t="s">
        <v>51</v>
      </c>
      <c r="C4689" s="71" t="s">
        <v>2275</v>
      </c>
      <c r="D4689" s="72" t="n">
        <v>0</v>
      </c>
      <c r="E4689" s="71" t="n">
        <v>0</v>
      </c>
      <c r="F4689" s="71" t="n">
        <v>1</v>
      </c>
      <c r="G4689" s="72" t="n">
        <v>40.86</v>
      </c>
      <c r="H4689" s="72" t="n">
        <v>40.86</v>
      </c>
      <c r="I4689" s="71" t="n">
        <f aca="false">IF(B4689&gt;=Settings!$B$23,1,0)</f>
        <v>0</v>
      </c>
      <c r="J4689" s="71" t="n">
        <v>1</v>
      </c>
      <c r="K4689" s="71" t="n">
        <f aca="false">F4689*I4689*J4689</f>
        <v>0</v>
      </c>
      <c r="L4689" s="71" t="n">
        <f aca="false">E4689*I4689*J4689</f>
        <v>0</v>
      </c>
      <c r="M4689" s="72" t="n">
        <f aca="false">G4689*I4689*J4689</f>
        <v>0</v>
      </c>
      <c r="N4689" s="72" t="n">
        <f aca="false">D4689*I4689*J4689</f>
        <v>-0</v>
      </c>
      <c r="O4689" s="71" t="n">
        <f aca="false">F4689*J4689</f>
        <v>1</v>
      </c>
      <c r="P4689" s="71" t="n">
        <f aca="false">E4689*J4689</f>
        <v>0</v>
      </c>
    </row>
    <row r="4690" customFormat="false" ht="15" hidden="false" customHeight="false" outlineLevel="0" collapsed="false">
      <c r="A4690" s="71" t="s">
        <v>60</v>
      </c>
      <c r="B4690" s="71" t="s">
        <v>51</v>
      </c>
      <c r="C4690" s="71" t="s">
        <v>2191</v>
      </c>
      <c r="D4690" s="72" t="n">
        <v>142.92</v>
      </c>
      <c r="E4690" s="71" t="n">
        <v>1</v>
      </c>
      <c r="F4690" s="71" t="n">
        <v>2</v>
      </c>
      <c r="G4690" s="72" t="n">
        <v>317.18</v>
      </c>
      <c r="H4690" s="72" t="n">
        <v>149.05</v>
      </c>
      <c r="I4690" s="71" t="n">
        <f aca="false">IF(B4690&gt;=Settings!$B$23,1,0)</f>
        <v>0</v>
      </c>
      <c r="J4690" s="71" t="n">
        <v>1</v>
      </c>
      <c r="K4690" s="71" t="n">
        <f aca="false">F4690*I4690*J4690</f>
        <v>0</v>
      </c>
      <c r="L4690" s="71" t="n">
        <f aca="false">E4690*I4690*J4690</f>
        <v>0</v>
      </c>
      <c r="M4690" s="72" t="n">
        <f aca="false">G4690*I4690*J4690</f>
        <v>0</v>
      </c>
      <c r="N4690" s="72" t="n">
        <f aca="false">D4690*I4690*J4690</f>
        <v>0</v>
      </c>
      <c r="O4690" s="71" t="n">
        <f aca="false">F4690*J4690</f>
        <v>2</v>
      </c>
      <c r="P4690" s="71" t="n">
        <f aca="false">E4690*J4690</f>
        <v>1</v>
      </c>
    </row>
    <row r="4691" customFormat="false" ht="15" hidden="false" customHeight="false" outlineLevel="0" collapsed="false">
      <c r="A4691" s="71" t="s">
        <v>62</v>
      </c>
      <c r="B4691" s="71" t="s">
        <v>51</v>
      </c>
      <c r="C4691" s="71" t="s">
        <v>1154</v>
      </c>
      <c r="D4691" s="72" t="n">
        <v>2232.79</v>
      </c>
      <c r="E4691" s="71" t="n">
        <v>1</v>
      </c>
      <c r="F4691" s="71" t="n">
        <v>4</v>
      </c>
      <c r="G4691" s="72" t="n">
        <v>107.26</v>
      </c>
      <c r="H4691" s="72" t="n">
        <v>-2132.8</v>
      </c>
      <c r="I4691" s="71" t="n">
        <f aca="false">IF(B4691&gt;=Settings!$B$23,1,0)</f>
        <v>0</v>
      </c>
      <c r="J4691" s="71" t="n">
        <v>0</v>
      </c>
      <c r="K4691" s="71" t="n">
        <f aca="false">F4691*I4691*J4691</f>
        <v>0</v>
      </c>
      <c r="L4691" s="71" t="n">
        <f aca="false">E4691*I4691*J4691</f>
        <v>0</v>
      </c>
      <c r="M4691" s="72" t="n">
        <f aca="false">G4691*I4691*J4691</f>
        <v>0</v>
      </c>
      <c r="N4691" s="72" t="n">
        <f aca="false">D4691*I4691*J4691</f>
        <v>0</v>
      </c>
      <c r="O4691" s="71" t="n">
        <f aca="false">F4691*J4691</f>
        <v>0</v>
      </c>
      <c r="P4691" s="71" t="n">
        <f aca="false">E4691*J4691</f>
        <v>0</v>
      </c>
    </row>
    <row r="4692" customFormat="false" ht="15" hidden="false" customHeight="false" outlineLevel="0" collapsed="false">
      <c r="A4692" s="71" t="s">
        <v>62</v>
      </c>
      <c r="B4692" s="71" t="s">
        <v>51</v>
      </c>
      <c r="C4692" s="71" t="s">
        <v>171</v>
      </c>
      <c r="D4692" s="72" t="n">
        <v>193.65</v>
      </c>
      <c r="E4692" s="71" t="n">
        <v>2</v>
      </c>
      <c r="F4692" s="71" t="n">
        <v>37</v>
      </c>
      <c r="G4692" s="72" t="n">
        <v>3730.66</v>
      </c>
      <c r="H4692" s="72" t="n">
        <v>3318.74</v>
      </c>
      <c r="I4692" s="71" t="n">
        <f aca="false">IF(B4692&gt;=Settings!$B$23,1,0)</f>
        <v>0</v>
      </c>
      <c r="J4692" s="71" t="n">
        <v>1</v>
      </c>
      <c r="K4692" s="71" t="n">
        <f aca="false">F4692*I4692*J4692</f>
        <v>0</v>
      </c>
      <c r="L4692" s="71" t="n">
        <f aca="false">E4692*I4692*J4692</f>
        <v>0</v>
      </c>
      <c r="M4692" s="72" t="n">
        <f aca="false">G4692*I4692*J4692</f>
        <v>0</v>
      </c>
      <c r="N4692" s="72" t="n">
        <f aca="false">D4692*I4692*J4692</f>
        <v>0</v>
      </c>
      <c r="O4692" s="71" t="n">
        <f aca="false">F4692*J4692</f>
        <v>37</v>
      </c>
      <c r="P4692" s="71" t="n">
        <f aca="false">E4692*J4692</f>
        <v>2</v>
      </c>
    </row>
    <row r="4693" customFormat="false" ht="15" hidden="false" customHeight="false" outlineLevel="0" collapsed="false">
      <c r="A4693" s="71" t="s">
        <v>59</v>
      </c>
      <c r="B4693" s="71" t="s">
        <v>51</v>
      </c>
      <c r="C4693" s="71" t="s">
        <v>1369</v>
      </c>
      <c r="D4693" s="72" t="n">
        <v>0</v>
      </c>
      <c r="E4693" s="71" t="n">
        <v>0</v>
      </c>
      <c r="F4693" s="71" t="n">
        <v>16</v>
      </c>
      <c r="G4693" s="72" t="n">
        <v>285.329</v>
      </c>
      <c r="H4693" s="72" t="n">
        <v>285.329</v>
      </c>
      <c r="I4693" s="71" t="n">
        <f aca="false">IF(B4693&gt;=Settings!$B$23,1,0)</f>
        <v>0</v>
      </c>
      <c r="J4693" s="71" t="n">
        <v>1</v>
      </c>
      <c r="K4693" s="71" t="n">
        <f aca="false">F4693*I4693*J4693</f>
        <v>0</v>
      </c>
      <c r="L4693" s="71" t="n">
        <f aca="false">E4693*I4693*J4693</f>
        <v>0</v>
      </c>
      <c r="M4693" s="72" t="n">
        <f aca="false">G4693*I4693*J4693</f>
        <v>0</v>
      </c>
      <c r="N4693" s="72" t="n">
        <f aca="false">D4693*I4693*J4693</f>
        <v>-0</v>
      </c>
      <c r="O4693" s="71" t="n">
        <f aca="false">F4693*J4693</f>
        <v>16</v>
      </c>
      <c r="P4693" s="71" t="n">
        <f aca="false">E4693*J4693</f>
        <v>0</v>
      </c>
    </row>
    <row r="4694" customFormat="false" ht="15" hidden="false" customHeight="false" outlineLevel="0" collapsed="false">
      <c r="A4694" s="71" t="s">
        <v>59</v>
      </c>
      <c r="B4694" s="71" t="s">
        <v>51</v>
      </c>
      <c r="C4694" s="71" t="s">
        <v>745</v>
      </c>
      <c r="D4694" s="72" t="n">
        <v>0</v>
      </c>
      <c r="E4694" s="71" t="n">
        <v>0</v>
      </c>
      <c r="F4694" s="71" t="n">
        <v>4</v>
      </c>
      <c r="G4694" s="72" t="n">
        <v>463.589</v>
      </c>
      <c r="H4694" s="72" t="n">
        <v>463.589</v>
      </c>
      <c r="I4694" s="71" t="n">
        <f aca="false">IF(B4694&gt;=Settings!$B$23,1,0)</f>
        <v>0</v>
      </c>
      <c r="J4694" s="71" t="n">
        <v>1</v>
      </c>
      <c r="K4694" s="71" t="n">
        <f aca="false">F4694*I4694*J4694</f>
        <v>0</v>
      </c>
      <c r="L4694" s="71" t="n">
        <f aca="false">E4694*I4694*J4694</f>
        <v>0</v>
      </c>
      <c r="M4694" s="72" t="n">
        <f aca="false">G4694*I4694*J4694</f>
        <v>0</v>
      </c>
      <c r="N4694" s="72" t="n">
        <f aca="false">D4694*I4694*J4694</f>
        <v>-0</v>
      </c>
      <c r="O4694" s="71" t="n">
        <f aca="false">F4694*J4694</f>
        <v>4</v>
      </c>
      <c r="P4694" s="71" t="n">
        <f aca="false">E4694*J4694</f>
        <v>0</v>
      </c>
    </row>
    <row r="4695" customFormat="false" ht="15" hidden="false" customHeight="false" outlineLevel="0" collapsed="false">
      <c r="A4695" s="71" t="s">
        <v>59</v>
      </c>
      <c r="B4695" s="71" t="s">
        <v>51</v>
      </c>
      <c r="C4695" s="71" t="s">
        <v>910</v>
      </c>
      <c r="D4695" s="72" t="n">
        <v>0</v>
      </c>
      <c r="E4695" s="71" t="n">
        <v>0</v>
      </c>
      <c r="F4695" s="71" t="n">
        <v>21</v>
      </c>
      <c r="G4695" s="72" t="n">
        <v>1808.246</v>
      </c>
      <c r="H4695" s="72" t="n">
        <v>1798.716</v>
      </c>
      <c r="I4695" s="71" t="n">
        <f aca="false">IF(B4695&gt;=Settings!$B$23,1,0)</f>
        <v>0</v>
      </c>
      <c r="J4695" s="71" t="n">
        <v>1</v>
      </c>
      <c r="K4695" s="71" t="n">
        <f aca="false">F4695*I4695*J4695</f>
        <v>0</v>
      </c>
      <c r="L4695" s="71" t="n">
        <f aca="false">E4695*I4695*J4695</f>
        <v>0</v>
      </c>
      <c r="M4695" s="72" t="n">
        <f aca="false">G4695*I4695*J4695</f>
        <v>0</v>
      </c>
      <c r="N4695" s="72" t="n">
        <f aca="false">D4695*I4695*J4695</f>
        <v>-0</v>
      </c>
      <c r="O4695" s="71" t="n">
        <f aca="false">F4695*J4695</f>
        <v>21</v>
      </c>
      <c r="P4695" s="71" t="n">
        <f aca="false">E4695*J4695</f>
        <v>0</v>
      </c>
    </row>
    <row r="4696" customFormat="false" ht="15" hidden="false" customHeight="false" outlineLevel="0" collapsed="false">
      <c r="A4696" s="71" t="s">
        <v>61</v>
      </c>
      <c r="B4696" s="71" t="s">
        <v>51</v>
      </c>
      <c r="C4696" s="71" t="s">
        <v>987</v>
      </c>
      <c r="D4696" s="72" t="n">
        <v>0</v>
      </c>
      <c r="E4696" s="71" t="n">
        <v>0</v>
      </c>
      <c r="F4696" s="71" t="n">
        <v>1</v>
      </c>
      <c r="G4696" s="72" t="n">
        <v>68.13</v>
      </c>
      <c r="H4696" s="72" t="n">
        <v>57.92</v>
      </c>
      <c r="I4696" s="71" t="n">
        <f aca="false">IF(B4696&gt;=Settings!$B$23,1,0)</f>
        <v>0</v>
      </c>
      <c r="J4696" s="71" t="n">
        <v>1</v>
      </c>
      <c r="K4696" s="71" t="n">
        <f aca="false">F4696*I4696*J4696</f>
        <v>0</v>
      </c>
      <c r="L4696" s="71" t="n">
        <f aca="false">E4696*I4696*J4696</f>
        <v>0</v>
      </c>
      <c r="M4696" s="72" t="n">
        <f aca="false">G4696*I4696*J4696</f>
        <v>0</v>
      </c>
      <c r="N4696" s="72" t="n">
        <f aca="false">D4696*I4696*J4696</f>
        <v>-0</v>
      </c>
      <c r="O4696" s="71" t="n">
        <f aca="false">F4696*J4696</f>
        <v>1</v>
      </c>
      <c r="P4696" s="71" t="n">
        <f aca="false">E4696*J4696</f>
        <v>0</v>
      </c>
    </row>
    <row r="4697" customFormat="false" ht="15" hidden="false" customHeight="false" outlineLevel="0" collapsed="false">
      <c r="A4697" s="71" t="s">
        <v>61</v>
      </c>
      <c r="B4697" s="71" t="s">
        <v>51</v>
      </c>
      <c r="C4697" s="71" t="s">
        <v>137</v>
      </c>
      <c r="D4697" s="72" t="n">
        <v>104.41</v>
      </c>
      <c r="E4697" s="71" t="n">
        <v>2</v>
      </c>
      <c r="F4697" s="71" t="n">
        <v>10</v>
      </c>
      <c r="G4697" s="72" t="n">
        <v>537.72</v>
      </c>
      <c r="H4697" s="72" t="n">
        <v>401.19</v>
      </c>
      <c r="I4697" s="71" t="n">
        <f aca="false">IF(B4697&gt;=Settings!$B$23,1,0)</f>
        <v>0</v>
      </c>
      <c r="J4697" s="71" t="n">
        <v>1</v>
      </c>
      <c r="K4697" s="71" t="n">
        <f aca="false">F4697*I4697*J4697</f>
        <v>0</v>
      </c>
      <c r="L4697" s="71" t="n">
        <f aca="false">E4697*I4697*J4697</f>
        <v>0</v>
      </c>
      <c r="M4697" s="72" t="n">
        <f aca="false">G4697*I4697*J4697</f>
        <v>0</v>
      </c>
      <c r="N4697" s="72" t="n">
        <f aca="false">D4697*I4697*J4697</f>
        <v>0</v>
      </c>
      <c r="O4697" s="71" t="n">
        <f aca="false">F4697*J4697</f>
        <v>10</v>
      </c>
      <c r="P4697" s="71" t="n">
        <f aca="false">E4697*J4697</f>
        <v>2</v>
      </c>
    </row>
    <row r="4698" customFormat="false" ht="15" hidden="false" customHeight="false" outlineLevel="0" collapsed="false">
      <c r="A4698" s="71" t="s">
        <v>60</v>
      </c>
      <c r="B4698" s="71" t="s">
        <v>51</v>
      </c>
      <c r="C4698" s="71" t="s">
        <v>1580</v>
      </c>
      <c r="D4698" s="72" t="n">
        <v>0</v>
      </c>
      <c r="E4698" s="71" t="n">
        <v>0</v>
      </c>
      <c r="F4698" s="71" t="n">
        <v>1</v>
      </c>
      <c r="G4698" s="72" t="n">
        <v>93.63</v>
      </c>
      <c r="H4698" s="72" t="n">
        <v>93.63</v>
      </c>
      <c r="I4698" s="71" t="n">
        <f aca="false">IF(B4698&gt;=Settings!$B$23,1,0)</f>
        <v>0</v>
      </c>
      <c r="J4698" s="71" t="n">
        <v>1</v>
      </c>
      <c r="K4698" s="71" t="n">
        <f aca="false">F4698*I4698*J4698</f>
        <v>0</v>
      </c>
      <c r="L4698" s="71" t="n">
        <f aca="false">E4698*I4698*J4698</f>
        <v>0</v>
      </c>
      <c r="M4698" s="72" t="n">
        <f aca="false">G4698*I4698*J4698</f>
        <v>0</v>
      </c>
      <c r="N4698" s="72" t="n">
        <f aca="false">D4698*I4698*J4698</f>
        <v>-0</v>
      </c>
      <c r="O4698" s="71" t="n">
        <f aca="false">F4698*J4698</f>
        <v>1</v>
      </c>
      <c r="P4698" s="71" t="n">
        <f aca="false">E4698*J4698</f>
        <v>0</v>
      </c>
    </row>
    <row r="4699" customFormat="false" ht="15" hidden="false" customHeight="false" outlineLevel="0" collapsed="false">
      <c r="A4699" s="71" t="s">
        <v>59</v>
      </c>
      <c r="B4699" s="71" t="s">
        <v>51</v>
      </c>
      <c r="C4699" s="71" t="s">
        <v>1173</v>
      </c>
      <c r="D4699" s="72" t="n">
        <v>146.79</v>
      </c>
      <c r="E4699" s="71" t="n">
        <v>1</v>
      </c>
      <c r="F4699" s="71" t="n">
        <v>2</v>
      </c>
      <c r="G4699" s="72" t="n">
        <v>347.63</v>
      </c>
      <c r="H4699" s="72" t="n">
        <v>174.95</v>
      </c>
      <c r="I4699" s="71" t="n">
        <f aca="false">IF(B4699&gt;=Settings!$B$23,1,0)</f>
        <v>0</v>
      </c>
      <c r="J4699" s="71" t="n">
        <v>1</v>
      </c>
      <c r="K4699" s="71" t="n">
        <f aca="false">F4699*I4699*J4699</f>
        <v>0</v>
      </c>
      <c r="L4699" s="71" t="n">
        <f aca="false">E4699*I4699*J4699</f>
        <v>0</v>
      </c>
      <c r="M4699" s="72" t="n">
        <f aca="false">G4699*I4699*J4699</f>
        <v>0</v>
      </c>
      <c r="N4699" s="72" t="n">
        <f aca="false">D4699*I4699*J4699</f>
        <v>0</v>
      </c>
      <c r="O4699" s="71" t="n">
        <f aca="false">F4699*J4699</f>
        <v>2</v>
      </c>
      <c r="P4699" s="71" t="n">
        <f aca="false">E4699*J4699</f>
        <v>1</v>
      </c>
    </row>
    <row r="4700" customFormat="false" ht="15" hidden="false" customHeight="false" outlineLevel="0" collapsed="false">
      <c r="A4700" s="71" t="s">
        <v>59</v>
      </c>
      <c r="B4700" s="71" t="s">
        <v>51</v>
      </c>
      <c r="C4700" s="71" t="s">
        <v>727</v>
      </c>
      <c r="D4700" s="72" t="n">
        <v>0</v>
      </c>
      <c r="E4700" s="71" t="n">
        <v>0</v>
      </c>
      <c r="F4700" s="71" t="n">
        <v>11</v>
      </c>
      <c r="G4700" s="72" t="n">
        <v>674.45</v>
      </c>
      <c r="H4700" s="72" t="n">
        <v>674.45</v>
      </c>
      <c r="I4700" s="71" t="n">
        <f aca="false">IF(B4700&gt;=Settings!$B$23,1,0)</f>
        <v>0</v>
      </c>
      <c r="J4700" s="71" t="n">
        <v>1</v>
      </c>
      <c r="K4700" s="71" t="n">
        <f aca="false">F4700*I4700*J4700</f>
        <v>0</v>
      </c>
      <c r="L4700" s="71" t="n">
        <f aca="false">E4700*I4700*J4700</f>
        <v>0</v>
      </c>
      <c r="M4700" s="72" t="n">
        <f aca="false">G4700*I4700*J4700</f>
        <v>0</v>
      </c>
      <c r="N4700" s="72" t="n">
        <f aca="false">D4700*I4700*J4700</f>
        <v>-0</v>
      </c>
      <c r="O4700" s="71" t="n">
        <f aca="false">F4700*J4700</f>
        <v>11</v>
      </c>
      <c r="P4700" s="71" t="n">
        <f aca="false">E4700*J4700</f>
        <v>0</v>
      </c>
    </row>
    <row r="4701" customFormat="false" ht="15" hidden="false" customHeight="false" outlineLevel="0" collapsed="false">
      <c r="A4701" s="71" t="s">
        <v>61</v>
      </c>
      <c r="B4701" s="71" t="s">
        <v>51</v>
      </c>
      <c r="C4701" s="71" t="s">
        <v>1306</v>
      </c>
      <c r="D4701" s="72" t="n">
        <v>0</v>
      </c>
      <c r="E4701" s="71" t="n">
        <v>0</v>
      </c>
      <c r="F4701" s="71" t="n">
        <v>1</v>
      </c>
      <c r="G4701" s="72" t="n">
        <v>63.59</v>
      </c>
      <c r="H4701" s="72" t="n">
        <v>63.59</v>
      </c>
      <c r="I4701" s="71" t="n">
        <f aca="false">IF(B4701&gt;=Settings!$B$23,1,0)</f>
        <v>0</v>
      </c>
      <c r="J4701" s="71" t="n">
        <v>1</v>
      </c>
      <c r="K4701" s="71" t="n">
        <f aca="false">F4701*I4701*J4701</f>
        <v>0</v>
      </c>
      <c r="L4701" s="71" t="n">
        <f aca="false">E4701*I4701*J4701</f>
        <v>0</v>
      </c>
      <c r="M4701" s="72" t="n">
        <f aca="false">G4701*I4701*J4701</f>
        <v>0</v>
      </c>
      <c r="N4701" s="72" t="n">
        <f aca="false">D4701*I4701*J4701</f>
        <v>-0</v>
      </c>
      <c r="O4701" s="71" t="n">
        <f aca="false">F4701*J4701</f>
        <v>1</v>
      </c>
      <c r="P4701" s="71" t="n">
        <f aca="false">E4701*J4701</f>
        <v>0</v>
      </c>
    </row>
    <row r="4702" customFormat="false" ht="15" hidden="false" customHeight="false" outlineLevel="0" collapsed="false">
      <c r="A4702" s="71" t="s">
        <v>59</v>
      </c>
      <c r="B4702" s="71" t="s">
        <v>51</v>
      </c>
      <c r="C4702" s="71" t="s">
        <v>2231</v>
      </c>
      <c r="D4702" s="72" t="n">
        <v>0</v>
      </c>
      <c r="E4702" s="71" t="n">
        <v>0</v>
      </c>
      <c r="F4702" s="71" t="n">
        <v>4</v>
      </c>
      <c r="G4702" s="72" t="n">
        <v>582.08</v>
      </c>
      <c r="H4702" s="72" t="n">
        <v>567.09</v>
      </c>
      <c r="I4702" s="71" t="n">
        <f aca="false">IF(B4702&gt;=Settings!$B$23,1,0)</f>
        <v>0</v>
      </c>
      <c r="J4702" s="71" t="n">
        <v>1</v>
      </c>
      <c r="K4702" s="71" t="n">
        <f aca="false">F4702*I4702*J4702</f>
        <v>0</v>
      </c>
      <c r="L4702" s="71" t="n">
        <f aca="false">E4702*I4702*J4702</f>
        <v>0</v>
      </c>
      <c r="M4702" s="72" t="n">
        <f aca="false">G4702*I4702*J4702</f>
        <v>0</v>
      </c>
      <c r="N4702" s="72" t="n">
        <f aca="false">D4702*I4702*J4702</f>
        <v>-0</v>
      </c>
      <c r="O4702" s="71" t="n">
        <f aca="false">F4702*J4702</f>
        <v>4</v>
      </c>
      <c r="P4702" s="71" t="n">
        <f aca="false">E4702*J4702</f>
        <v>0</v>
      </c>
    </row>
    <row r="4703" customFormat="false" ht="15" hidden="false" customHeight="false" outlineLevel="0" collapsed="false">
      <c r="A4703" s="71" t="s">
        <v>61</v>
      </c>
      <c r="B4703" s="71" t="s">
        <v>51</v>
      </c>
      <c r="C4703" s="71" t="s">
        <v>1252</v>
      </c>
      <c r="D4703" s="72" t="n">
        <v>0</v>
      </c>
      <c r="E4703" s="71" t="n">
        <v>0</v>
      </c>
      <c r="F4703" s="71" t="n">
        <v>5</v>
      </c>
      <c r="G4703" s="72" t="n">
        <v>413.39</v>
      </c>
      <c r="H4703" s="72" t="n">
        <v>363.68</v>
      </c>
      <c r="I4703" s="71" t="n">
        <f aca="false">IF(B4703&gt;=Settings!$B$23,1,0)</f>
        <v>0</v>
      </c>
      <c r="J4703" s="71" t="n">
        <v>1</v>
      </c>
      <c r="K4703" s="71" t="n">
        <f aca="false">F4703*I4703*J4703</f>
        <v>0</v>
      </c>
      <c r="L4703" s="71" t="n">
        <f aca="false">E4703*I4703*J4703</f>
        <v>0</v>
      </c>
      <c r="M4703" s="72" t="n">
        <f aca="false">G4703*I4703*J4703</f>
        <v>0</v>
      </c>
      <c r="N4703" s="72" t="n">
        <f aca="false">D4703*I4703*J4703</f>
        <v>-0</v>
      </c>
      <c r="O4703" s="71" t="n">
        <f aca="false">F4703*J4703</f>
        <v>5</v>
      </c>
      <c r="P4703" s="71" t="n">
        <f aca="false">E4703*J4703</f>
        <v>0</v>
      </c>
    </row>
    <row r="4704" customFormat="false" ht="15" hidden="false" customHeight="false" outlineLevel="0" collapsed="false">
      <c r="A4704" s="71" t="s">
        <v>61</v>
      </c>
      <c r="B4704" s="71" t="s">
        <v>51</v>
      </c>
      <c r="C4704" s="71" t="s">
        <v>1040</v>
      </c>
      <c r="D4704" s="72" t="n">
        <v>0</v>
      </c>
      <c r="E4704" s="71" t="n">
        <v>0</v>
      </c>
      <c r="F4704" s="71" t="n">
        <v>6</v>
      </c>
      <c r="G4704" s="72" t="n">
        <v>272.46</v>
      </c>
      <c r="H4704" s="72" t="n">
        <v>272.46</v>
      </c>
      <c r="I4704" s="71" t="n">
        <f aca="false">IF(B4704&gt;=Settings!$B$23,1,0)</f>
        <v>0</v>
      </c>
      <c r="J4704" s="71" t="n">
        <v>1</v>
      </c>
      <c r="K4704" s="71" t="n">
        <f aca="false">F4704*I4704*J4704</f>
        <v>0</v>
      </c>
      <c r="L4704" s="71" t="n">
        <f aca="false">E4704*I4704*J4704</f>
        <v>0</v>
      </c>
      <c r="M4704" s="72" t="n">
        <f aca="false">G4704*I4704*J4704</f>
        <v>0</v>
      </c>
      <c r="N4704" s="72" t="n">
        <f aca="false">D4704*I4704*J4704</f>
        <v>-0</v>
      </c>
      <c r="O4704" s="71" t="n">
        <f aca="false">F4704*J4704</f>
        <v>6</v>
      </c>
      <c r="P4704" s="71" t="n">
        <f aca="false">E4704*J4704</f>
        <v>0</v>
      </c>
    </row>
    <row r="4705" customFormat="false" ht="15" hidden="false" customHeight="false" outlineLevel="0" collapsed="false">
      <c r="A4705" s="71" t="s">
        <v>60</v>
      </c>
      <c r="B4705" s="71" t="s">
        <v>51</v>
      </c>
      <c r="C4705" s="71" t="s">
        <v>583</v>
      </c>
      <c r="D4705" s="72" t="n">
        <v>13.28</v>
      </c>
      <c r="E4705" s="71" t="n">
        <v>4</v>
      </c>
      <c r="F4705" s="71" t="n">
        <v>116</v>
      </c>
      <c r="G4705" s="72" t="n">
        <v>423.56</v>
      </c>
      <c r="H4705" s="72" t="n">
        <v>392.58</v>
      </c>
      <c r="I4705" s="71" t="n">
        <f aca="false">IF(B4705&gt;=Settings!$B$23,1,0)</f>
        <v>0</v>
      </c>
      <c r="J4705" s="71" t="n">
        <v>1</v>
      </c>
      <c r="K4705" s="71" t="n">
        <f aca="false">F4705*I4705*J4705</f>
        <v>0</v>
      </c>
      <c r="L4705" s="71" t="n">
        <f aca="false">E4705*I4705*J4705</f>
        <v>0</v>
      </c>
      <c r="M4705" s="72" t="n">
        <f aca="false">G4705*I4705*J4705</f>
        <v>0</v>
      </c>
      <c r="N4705" s="72" t="n">
        <f aca="false">D4705*I4705*J4705</f>
        <v>0</v>
      </c>
      <c r="O4705" s="71" t="n">
        <f aca="false">F4705*J4705</f>
        <v>116</v>
      </c>
      <c r="P4705" s="71" t="n">
        <f aca="false">E4705*J4705</f>
        <v>4</v>
      </c>
    </row>
    <row r="4706" customFormat="false" ht="15" hidden="false" customHeight="false" outlineLevel="0" collapsed="false">
      <c r="A4706" s="71" t="s">
        <v>60</v>
      </c>
      <c r="B4706" s="71" t="s">
        <v>51</v>
      </c>
      <c r="C4706" s="71" t="s">
        <v>140</v>
      </c>
      <c r="D4706" s="72" t="n">
        <v>110.46</v>
      </c>
      <c r="E4706" s="71" t="n">
        <v>1</v>
      </c>
      <c r="F4706" s="71" t="n">
        <v>43</v>
      </c>
      <c r="G4706" s="72" t="n">
        <v>5554.82</v>
      </c>
      <c r="H4706" s="72" t="n">
        <v>5151.54</v>
      </c>
      <c r="I4706" s="71" t="n">
        <f aca="false">IF(B4706&gt;=Settings!$B$23,1,0)</f>
        <v>0</v>
      </c>
      <c r="J4706" s="71" t="n">
        <v>1</v>
      </c>
      <c r="K4706" s="71" t="n">
        <f aca="false">F4706*I4706*J4706</f>
        <v>0</v>
      </c>
      <c r="L4706" s="71" t="n">
        <f aca="false">E4706*I4706*J4706</f>
        <v>0</v>
      </c>
      <c r="M4706" s="72" t="n">
        <f aca="false">G4706*I4706*J4706</f>
        <v>0</v>
      </c>
      <c r="N4706" s="72" t="n">
        <f aca="false">D4706*I4706*J4706</f>
        <v>0</v>
      </c>
      <c r="O4706" s="71" t="n">
        <f aca="false">F4706*J4706</f>
        <v>43</v>
      </c>
      <c r="P4706" s="71" t="n">
        <f aca="false">E4706*J4706</f>
        <v>1</v>
      </c>
    </row>
    <row r="4707" customFormat="false" ht="15" hidden="false" customHeight="false" outlineLevel="0" collapsed="false">
      <c r="A4707" s="71" t="s">
        <v>59</v>
      </c>
      <c r="B4707" s="71" t="s">
        <v>51</v>
      </c>
      <c r="C4707" s="71" t="s">
        <v>944</v>
      </c>
      <c r="D4707" s="72" t="n">
        <v>0</v>
      </c>
      <c r="E4707" s="71" t="n">
        <v>0</v>
      </c>
      <c r="F4707" s="71" t="n">
        <v>48</v>
      </c>
      <c r="G4707" s="72" t="n">
        <v>3988.698</v>
      </c>
      <c r="H4707" s="72" t="n">
        <v>3988.698</v>
      </c>
      <c r="I4707" s="71" t="n">
        <f aca="false">IF(B4707&gt;=Settings!$B$23,1,0)</f>
        <v>0</v>
      </c>
      <c r="J4707" s="71" t="n">
        <v>1</v>
      </c>
      <c r="K4707" s="71" t="n">
        <f aca="false">F4707*I4707*J4707</f>
        <v>0</v>
      </c>
      <c r="L4707" s="71" t="n">
        <f aca="false">E4707*I4707*J4707</f>
        <v>0</v>
      </c>
      <c r="M4707" s="72" t="n">
        <f aca="false">G4707*I4707*J4707</f>
        <v>0</v>
      </c>
      <c r="N4707" s="72" t="n">
        <f aca="false">D4707*I4707*J4707</f>
        <v>-0</v>
      </c>
      <c r="O4707" s="71" t="n">
        <f aca="false">F4707*J4707</f>
        <v>48</v>
      </c>
      <c r="P4707" s="71" t="n">
        <f aca="false">E4707*J4707</f>
        <v>0</v>
      </c>
    </row>
    <row r="4708" customFormat="false" ht="15" hidden="false" customHeight="false" outlineLevel="0" collapsed="false">
      <c r="A4708" s="71" t="s">
        <v>60</v>
      </c>
      <c r="B4708" s="71" t="s">
        <v>51</v>
      </c>
      <c r="C4708" s="71" t="s">
        <v>1116</v>
      </c>
      <c r="D4708" s="72" t="n">
        <v>139.11</v>
      </c>
      <c r="E4708" s="71" t="n">
        <v>8</v>
      </c>
      <c r="F4708" s="71" t="n">
        <v>86</v>
      </c>
      <c r="G4708" s="72" t="n">
        <v>1418.77</v>
      </c>
      <c r="H4708" s="72" t="n">
        <v>1191.63</v>
      </c>
      <c r="I4708" s="71" t="n">
        <f aca="false">IF(B4708&gt;=Settings!$B$23,1,0)</f>
        <v>0</v>
      </c>
      <c r="J4708" s="71" t="n">
        <v>1</v>
      </c>
      <c r="K4708" s="71" t="n">
        <f aca="false">F4708*I4708*J4708</f>
        <v>0</v>
      </c>
      <c r="L4708" s="71" t="n">
        <f aca="false">E4708*I4708*J4708</f>
        <v>0</v>
      </c>
      <c r="M4708" s="72" t="n">
        <f aca="false">G4708*I4708*J4708</f>
        <v>0</v>
      </c>
      <c r="N4708" s="72" t="n">
        <f aca="false">D4708*I4708*J4708</f>
        <v>0</v>
      </c>
      <c r="O4708" s="71" t="n">
        <f aca="false">F4708*J4708</f>
        <v>86</v>
      </c>
      <c r="P4708" s="71" t="n">
        <f aca="false">E4708*J4708</f>
        <v>8</v>
      </c>
    </row>
    <row r="4709" customFormat="false" ht="15" hidden="false" customHeight="false" outlineLevel="0" collapsed="false">
      <c r="A4709" s="71" t="s">
        <v>60</v>
      </c>
      <c r="B4709" s="71" t="s">
        <v>51</v>
      </c>
      <c r="C4709" s="71" t="s">
        <v>138</v>
      </c>
      <c r="D4709" s="72" t="n">
        <v>1309.58</v>
      </c>
      <c r="E4709" s="71" t="n">
        <v>15</v>
      </c>
      <c r="F4709" s="71" t="n">
        <v>227</v>
      </c>
      <c r="G4709" s="72" t="n">
        <v>21244.77</v>
      </c>
      <c r="H4709" s="72" t="n">
        <v>18989.86</v>
      </c>
      <c r="I4709" s="71" t="n">
        <f aca="false">IF(B4709&gt;=Settings!$B$23,1,0)</f>
        <v>0</v>
      </c>
      <c r="J4709" s="71" t="n">
        <v>1</v>
      </c>
      <c r="K4709" s="71" t="n">
        <f aca="false">F4709*I4709*J4709</f>
        <v>0</v>
      </c>
      <c r="L4709" s="71" t="n">
        <f aca="false">E4709*I4709*J4709</f>
        <v>0</v>
      </c>
      <c r="M4709" s="72" t="n">
        <f aca="false">G4709*I4709*J4709</f>
        <v>0</v>
      </c>
      <c r="N4709" s="72" t="n">
        <f aca="false">D4709*I4709*J4709</f>
        <v>0</v>
      </c>
      <c r="O4709" s="71" t="n">
        <f aca="false">F4709*J4709</f>
        <v>227</v>
      </c>
      <c r="P4709" s="71" t="n">
        <f aca="false">E4709*J4709</f>
        <v>15</v>
      </c>
    </row>
    <row r="4710" customFormat="false" ht="15" hidden="false" customHeight="false" outlineLevel="0" collapsed="false">
      <c r="A4710" s="71" t="s">
        <v>63</v>
      </c>
      <c r="B4710" s="71" t="s">
        <v>51</v>
      </c>
      <c r="C4710" s="71" t="s">
        <v>2232</v>
      </c>
      <c r="D4710" s="72" t="n">
        <v>0</v>
      </c>
      <c r="E4710" s="71" t="n">
        <v>0</v>
      </c>
      <c r="F4710" s="71" t="n">
        <v>1</v>
      </c>
      <c r="G4710" s="72" t="n">
        <v>129.95</v>
      </c>
      <c r="H4710" s="72" t="n">
        <v>129.95</v>
      </c>
      <c r="I4710" s="71" t="n">
        <f aca="false">IF(B4710&gt;=Settings!$B$23,1,0)</f>
        <v>0</v>
      </c>
      <c r="J4710" s="71" t="n">
        <v>1</v>
      </c>
      <c r="K4710" s="71" t="n">
        <f aca="false">F4710*I4710*J4710</f>
        <v>0</v>
      </c>
      <c r="L4710" s="71" t="n">
        <f aca="false">E4710*I4710*J4710</f>
        <v>0</v>
      </c>
      <c r="M4710" s="72" t="n">
        <f aca="false">G4710*I4710*J4710</f>
        <v>0</v>
      </c>
      <c r="N4710" s="72" t="n">
        <f aca="false">D4710*I4710*J4710</f>
        <v>-0</v>
      </c>
      <c r="O4710" s="71" t="n">
        <f aca="false">F4710*J4710</f>
        <v>1</v>
      </c>
      <c r="P4710" s="71" t="n">
        <f aca="false">E4710*J4710</f>
        <v>0</v>
      </c>
    </row>
    <row r="4711" customFormat="false" ht="15" hidden="false" customHeight="false" outlineLevel="0" collapsed="false">
      <c r="A4711" s="71" t="s">
        <v>63</v>
      </c>
      <c r="B4711" s="71" t="s">
        <v>51</v>
      </c>
      <c r="C4711" s="71" t="s">
        <v>177</v>
      </c>
      <c r="D4711" s="72" t="n">
        <v>0</v>
      </c>
      <c r="E4711" s="71" t="n">
        <v>0</v>
      </c>
      <c r="F4711" s="71" t="n">
        <v>5</v>
      </c>
      <c r="G4711" s="72" t="n">
        <v>1908.85</v>
      </c>
      <c r="H4711" s="72" t="n">
        <v>1908.85</v>
      </c>
      <c r="I4711" s="71" t="n">
        <f aca="false">IF(B4711&gt;=Settings!$B$23,1,0)</f>
        <v>0</v>
      </c>
      <c r="J4711" s="71" t="n">
        <v>1</v>
      </c>
      <c r="K4711" s="71" t="n">
        <f aca="false">F4711*I4711*J4711</f>
        <v>0</v>
      </c>
      <c r="L4711" s="71" t="n">
        <f aca="false">E4711*I4711*J4711</f>
        <v>0</v>
      </c>
      <c r="M4711" s="72" t="n">
        <f aca="false">G4711*I4711*J4711</f>
        <v>0</v>
      </c>
      <c r="N4711" s="72" t="n">
        <f aca="false">D4711*I4711*J4711</f>
        <v>-0</v>
      </c>
      <c r="O4711" s="71" t="n">
        <f aca="false">F4711*J4711</f>
        <v>5</v>
      </c>
      <c r="P4711" s="71" t="n">
        <f aca="false">E4711*J4711</f>
        <v>0</v>
      </c>
    </row>
    <row r="4712" customFormat="false" ht="15" hidden="false" customHeight="false" outlineLevel="0" collapsed="false">
      <c r="A4712" s="71" t="s">
        <v>60</v>
      </c>
      <c r="B4712" s="71" t="s">
        <v>51</v>
      </c>
      <c r="C4712" s="71" t="s">
        <v>579</v>
      </c>
      <c r="D4712" s="72" t="n">
        <v>117.23</v>
      </c>
      <c r="E4712" s="71" t="n">
        <v>1</v>
      </c>
      <c r="F4712" s="71" t="n">
        <v>12</v>
      </c>
      <c r="G4712" s="72" t="n">
        <v>1471.72</v>
      </c>
      <c r="H4712" s="72" t="n">
        <v>1271.57</v>
      </c>
      <c r="I4712" s="71" t="n">
        <f aca="false">IF(B4712&gt;=Settings!$B$23,1,0)</f>
        <v>0</v>
      </c>
      <c r="J4712" s="71" t="n">
        <v>1</v>
      </c>
      <c r="K4712" s="71" t="n">
        <f aca="false">F4712*I4712*J4712</f>
        <v>0</v>
      </c>
      <c r="L4712" s="71" t="n">
        <f aca="false">E4712*I4712*J4712</f>
        <v>0</v>
      </c>
      <c r="M4712" s="72" t="n">
        <f aca="false">G4712*I4712*J4712</f>
        <v>0</v>
      </c>
      <c r="N4712" s="72" t="n">
        <f aca="false">D4712*I4712*J4712</f>
        <v>0</v>
      </c>
      <c r="O4712" s="71" t="n">
        <f aca="false">F4712*J4712</f>
        <v>12</v>
      </c>
      <c r="P4712" s="71" t="n">
        <f aca="false">E4712*J4712</f>
        <v>1</v>
      </c>
    </row>
    <row r="4713" customFormat="false" ht="15" hidden="false" customHeight="false" outlineLevel="0" collapsed="false">
      <c r="A4713" s="71" t="s">
        <v>59</v>
      </c>
      <c r="B4713" s="71" t="s">
        <v>51</v>
      </c>
      <c r="C4713" s="71" t="s">
        <v>1083</v>
      </c>
      <c r="D4713" s="72" t="n">
        <v>0</v>
      </c>
      <c r="E4713" s="71" t="n">
        <v>0</v>
      </c>
      <c r="F4713" s="71" t="n">
        <v>7</v>
      </c>
      <c r="G4713" s="72" t="n">
        <v>535.245</v>
      </c>
      <c r="H4713" s="72" t="n">
        <v>535.245</v>
      </c>
      <c r="I4713" s="71" t="n">
        <f aca="false">IF(B4713&gt;=Settings!$B$23,1,0)</f>
        <v>0</v>
      </c>
      <c r="J4713" s="71" t="n">
        <v>1</v>
      </c>
      <c r="K4713" s="71" t="n">
        <f aca="false">F4713*I4713*J4713</f>
        <v>0</v>
      </c>
      <c r="L4713" s="71" t="n">
        <f aca="false">E4713*I4713*J4713</f>
        <v>0</v>
      </c>
      <c r="M4713" s="72" t="n">
        <f aca="false">G4713*I4713*J4713</f>
        <v>0</v>
      </c>
      <c r="N4713" s="72" t="n">
        <f aca="false">D4713*I4713*J4713</f>
        <v>-0</v>
      </c>
      <c r="O4713" s="71" t="n">
        <f aca="false">F4713*J4713</f>
        <v>7</v>
      </c>
      <c r="P4713" s="71" t="n">
        <f aca="false">E4713*J4713</f>
        <v>0</v>
      </c>
    </row>
    <row r="4714" customFormat="false" ht="15" hidden="false" customHeight="false" outlineLevel="0" collapsed="false">
      <c r="A4714" s="71" t="s">
        <v>60</v>
      </c>
      <c r="B4714" s="71" t="s">
        <v>51</v>
      </c>
      <c r="C4714" s="71" t="s">
        <v>1087</v>
      </c>
      <c r="D4714" s="72" t="n">
        <v>0</v>
      </c>
      <c r="E4714" s="71" t="n">
        <v>0</v>
      </c>
      <c r="F4714" s="71" t="n">
        <v>6</v>
      </c>
      <c r="G4714" s="72" t="n">
        <v>596.99</v>
      </c>
      <c r="H4714" s="72" t="n">
        <v>544.99</v>
      </c>
      <c r="I4714" s="71" t="n">
        <f aca="false">IF(B4714&gt;=Settings!$B$23,1,0)</f>
        <v>0</v>
      </c>
      <c r="J4714" s="71" t="n">
        <v>1</v>
      </c>
      <c r="K4714" s="71" t="n">
        <f aca="false">F4714*I4714*J4714</f>
        <v>0</v>
      </c>
      <c r="L4714" s="71" t="n">
        <f aca="false">E4714*I4714*J4714</f>
        <v>0</v>
      </c>
      <c r="M4714" s="72" t="n">
        <f aca="false">G4714*I4714*J4714</f>
        <v>0</v>
      </c>
      <c r="N4714" s="72" t="n">
        <f aca="false">D4714*I4714*J4714</f>
        <v>-0</v>
      </c>
      <c r="O4714" s="71" t="n">
        <f aca="false">F4714*J4714</f>
        <v>6</v>
      </c>
      <c r="P4714" s="71" t="n">
        <f aca="false">E4714*J4714</f>
        <v>0</v>
      </c>
    </row>
    <row r="4715" customFormat="false" ht="15" hidden="false" customHeight="false" outlineLevel="0" collapsed="false">
      <c r="A4715" s="71" t="s">
        <v>62</v>
      </c>
      <c r="B4715" s="71" t="s">
        <v>51</v>
      </c>
      <c r="C4715" s="71" t="s">
        <v>161</v>
      </c>
      <c r="D4715" s="72" t="n">
        <v>1865.64</v>
      </c>
      <c r="E4715" s="71" t="n">
        <v>34</v>
      </c>
      <c r="F4715" s="71" t="n">
        <v>464</v>
      </c>
      <c r="G4715" s="72" t="n">
        <v>25035.21</v>
      </c>
      <c r="H4715" s="72" t="n">
        <v>22718.16</v>
      </c>
      <c r="I4715" s="71" t="n">
        <f aca="false">IF(B4715&gt;=Settings!$B$23,1,0)</f>
        <v>0</v>
      </c>
      <c r="J4715" s="71" t="n">
        <v>1</v>
      </c>
      <c r="K4715" s="71" t="n">
        <f aca="false">F4715*I4715*J4715</f>
        <v>0</v>
      </c>
      <c r="L4715" s="71" t="n">
        <f aca="false">E4715*I4715*J4715</f>
        <v>0</v>
      </c>
      <c r="M4715" s="72" t="n">
        <f aca="false">G4715*I4715*J4715</f>
        <v>0</v>
      </c>
      <c r="N4715" s="72" t="n">
        <f aca="false">D4715*I4715*J4715</f>
        <v>0</v>
      </c>
      <c r="O4715" s="71" t="n">
        <f aca="false">F4715*J4715</f>
        <v>464</v>
      </c>
      <c r="P4715" s="71" t="n">
        <f aca="false">E4715*J4715</f>
        <v>34</v>
      </c>
    </row>
    <row r="4716" customFormat="false" ht="15" hidden="false" customHeight="false" outlineLevel="0" collapsed="false">
      <c r="A4716" s="71" t="s">
        <v>62</v>
      </c>
      <c r="B4716" s="71" t="s">
        <v>51</v>
      </c>
      <c r="C4716" s="71" t="s">
        <v>379</v>
      </c>
      <c r="D4716" s="72" t="n">
        <v>54.95</v>
      </c>
      <c r="E4716" s="71" t="n">
        <v>1</v>
      </c>
      <c r="F4716" s="71" t="n">
        <v>22</v>
      </c>
      <c r="G4716" s="72" t="n">
        <v>1297.29</v>
      </c>
      <c r="H4716" s="72" t="n">
        <v>1216.41</v>
      </c>
      <c r="I4716" s="71" t="n">
        <f aca="false">IF(B4716&gt;=Settings!$B$23,1,0)</f>
        <v>0</v>
      </c>
      <c r="J4716" s="71" t="n">
        <v>1</v>
      </c>
      <c r="K4716" s="71" t="n">
        <f aca="false">F4716*I4716*J4716</f>
        <v>0</v>
      </c>
      <c r="L4716" s="71" t="n">
        <f aca="false">E4716*I4716*J4716</f>
        <v>0</v>
      </c>
      <c r="M4716" s="72" t="n">
        <f aca="false">G4716*I4716*J4716</f>
        <v>0</v>
      </c>
      <c r="N4716" s="72" t="n">
        <f aca="false">D4716*I4716*J4716</f>
        <v>0</v>
      </c>
      <c r="O4716" s="71" t="n">
        <f aca="false">F4716*J4716</f>
        <v>22</v>
      </c>
      <c r="P4716" s="71" t="n">
        <f aca="false">E4716*J4716</f>
        <v>1</v>
      </c>
    </row>
    <row r="4717" customFormat="false" ht="15" hidden="false" customHeight="false" outlineLevel="0" collapsed="false">
      <c r="A4717" s="71" t="s">
        <v>63</v>
      </c>
      <c r="B4717" s="71" t="s">
        <v>51</v>
      </c>
      <c r="C4717" s="71" t="s">
        <v>2299</v>
      </c>
      <c r="D4717" s="72" t="n">
        <v>0</v>
      </c>
      <c r="E4717" s="71" t="n">
        <v>0</v>
      </c>
      <c r="F4717" s="71" t="n">
        <v>9</v>
      </c>
      <c r="G4717" s="72" t="n">
        <v>371.83</v>
      </c>
      <c r="H4717" s="72" t="n">
        <v>371.83</v>
      </c>
      <c r="I4717" s="71" t="n">
        <f aca="false">IF(B4717&gt;=Settings!$B$23,1,0)</f>
        <v>0</v>
      </c>
      <c r="J4717" s="71" t="n">
        <v>1</v>
      </c>
      <c r="K4717" s="71" t="n">
        <f aca="false">F4717*I4717*J4717</f>
        <v>0</v>
      </c>
      <c r="L4717" s="71" t="n">
        <f aca="false">E4717*I4717*J4717</f>
        <v>0</v>
      </c>
      <c r="M4717" s="72" t="n">
        <f aca="false">G4717*I4717*J4717</f>
        <v>0</v>
      </c>
      <c r="N4717" s="72" t="n">
        <f aca="false">D4717*I4717*J4717</f>
        <v>-0</v>
      </c>
      <c r="O4717" s="71" t="n">
        <f aca="false">F4717*J4717</f>
        <v>9</v>
      </c>
      <c r="P4717" s="71" t="n">
        <f aca="false">E4717*J4717</f>
        <v>0</v>
      </c>
    </row>
    <row r="4718" customFormat="false" ht="15" hidden="false" customHeight="false" outlineLevel="0" collapsed="false">
      <c r="A4718" s="71" t="s">
        <v>59</v>
      </c>
      <c r="B4718" s="71" t="s">
        <v>51</v>
      </c>
      <c r="C4718" s="71" t="s">
        <v>1182</v>
      </c>
      <c r="D4718" s="72" t="n">
        <v>0</v>
      </c>
      <c r="E4718" s="71" t="n">
        <v>0</v>
      </c>
      <c r="F4718" s="71" t="n">
        <v>1</v>
      </c>
      <c r="G4718" s="72" t="n">
        <v>104.57</v>
      </c>
      <c r="H4718" s="72" t="n">
        <v>104.57</v>
      </c>
      <c r="I4718" s="71" t="n">
        <f aca="false">IF(B4718&gt;=Settings!$B$23,1,0)</f>
        <v>0</v>
      </c>
      <c r="J4718" s="71" t="n">
        <v>1</v>
      </c>
      <c r="K4718" s="71" t="n">
        <f aca="false">F4718*I4718*J4718</f>
        <v>0</v>
      </c>
      <c r="L4718" s="71" t="n">
        <f aca="false">E4718*I4718*J4718</f>
        <v>0</v>
      </c>
      <c r="M4718" s="72" t="n">
        <f aca="false">G4718*I4718*J4718</f>
        <v>0</v>
      </c>
      <c r="N4718" s="72" t="n">
        <f aca="false">D4718*I4718*J4718</f>
        <v>-0</v>
      </c>
      <c r="O4718" s="71" t="n">
        <f aca="false">F4718*J4718</f>
        <v>1</v>
      </c>
      <c r="P4718" s="71" t="n">
        <f aca="false">E4718*J4718</f>
        <v>0</v>
      </c>
    </row>
    <row r="4719" customFormat="false" ht="15" hidden="false" customHeight="false" outlineLevel="0" collapsed="false">
      <c r="A4719" s="71" t="s">
        <v>63</v>
      </c>
      <c r="B4719" s="71" t="s">
        <v>51</v>
      </c>
      <c r="C4719" s="71" t="s">
        <v>2341</v>
      </c>
      <c r="D4719" s="72" t="n">
        <v>0</v>
      </c>
      <c r="E4719" s="71" t="n">
        <v>0</v>
      </c>
      <c r="F4719" s="71" t="n">
        <v>2</v>
      </c>
      <c r="G4719" s="72" t="n">
        <v>419.9</v>
      </c>
      <c r="H4719" s="72" t="n">
        <v>419.9</v>
      </c>
      <c r="I4719" s="71" t="n">
        <f aca="false">IF(B4719&gt;=Settings!$B$23,1,0)</f>
        <v>0</v>
      </c>
      <c r="J4719" s="71" t="n">
        <v>1</v>
      </c>
      <c r="K4719" s="71" t="n">
        <f aca="false">F4719*I4719*J4719</f>
        <v>0</v>
      </c>
      <c r="L4719" s="71" t="n">
        <f aca="false">E4719*I4719*J4719</f>
        <v>0</v>
      </c>
      <c r="M4719" s="72" t="n">
        <f aca="false">G4719*I4719*J4719</f>
        <v>0</v>
      </c>
      <c r="N4719" s="72" t="n">
        <f aca="false">D4719*I4719*J4719</f>
        <v>-0</v>
      </c>
      <c r="O4719" s="71" t="n">
        <f aca="false">F4719*J4719</f>
        <v>2</v>
      </c>
      <c r="P4719" s="71" t="n">
        <f aca="false">E4719*J4719</f>
        <v>0</v>
      </c>
    </row>
    <row r="4720" customFormat="false" ht="15" hidden="false" customHeight="false" outlineLevel="0" collapsed="false">
      <c r="A4720" s="71" t="s">
        <v>61</v>
      </c>
      <c r="B4720" s="71" t="s">
        <v>51</v>
      </c>
      <c r="C4720" s="71" t="s">
        <v>1203</v>
      </c>
      <c r="D4720" s="72" t="n">
        <v>0</v>
      </c>
      <c r="E4720" s="71" t="n">
        <v>0</v>
      </c>
      <c r="F4720" s="71" t="n">
        <v>1</v>
      </c>
      <c r="G4720" s="72" t="n">
        <v>45.41</v>
      </c>
      <c r="H4720" s="72" t="n">
        <v>45.41</v>
      </c>
      <c r="I4720" s="71" t="n">
        <f aca="false">IF(B4720&gt;=Settings!$B$23,1,0)</f>
        <v>0</v>
      </c>
      <c r="J4720" s="71" t="n">
        <v>1</v>
      </c>
      <c r="K4720" s="71" t="n">
        <f aca="false">F4720*I4720*J4720</f>
        <v>0</v>
      </c>
      <c r="L4720" s="71" t="n">
        <f aca="false">E4720*I4720*J4720</f>
        <v>0</v>
      </c>
      <c r="M4720" s="72" t="n">
        <f aca="false">G4720*I4720*J4720</f>
        <v>0</v>
      </c>
      <c r="N4720" s="72" t="n">
        <f aca="false">D4720*I4720*J4720</f>
        <v>-0</v>
      </c>
      <c r="O4720" s="71" t="n">
        <f aca="false">F4720*J4720</f>
        <v>1</v>
      </c>
      <c r="P4720" s="71" t="n">
        <f aca="false">E4720*J4720</f>
        <v>0</v>
      </c>
    </row>
    <row r="4721" customFormat="false" ht="15" hidden="false" customHeight="false" outlineLevel="0" collapsed="false">
      <c r="A4721" s="71" t="s">
        <v>59</v>
      </c>
      <c r="B4721" s="71" t="s">
        <v>51</v>
      </c>
      <c r="C4721" s="71" t="s">
        <v>1011</v>
      </c>
      <c r="D4721" s="72" t="n">
        <v>0</v>
      </c>
      <c r="E4721" s="71" t="n">
        <v>0</v>
      </c>
      <c r="F4721" s="71" t="n">
        <v>1</v>
      </c>
      <c r="G4721" s="72" t="n">
        <v>154.95</v>
      </c>
      <c r="H4721" s="72" t="n">
        <v>154.95</v>
      </c>
      <c r="I4721" s="71" t="n">
        <f aca="false">IF(B4721&gt;=Settings!$B$23,1,0)</f>
        <v>0</v>
      </c>
      <c r="J4721" s="71" t="n">
        <v>1</v>
      </c>
      <c r="K4721" s="71" t="n">
        <f aca="false">F4721*I4721*J4721</f>
        <v>0</v>
      </c>
      <c r="L4721" s="71" t="n">
        <f aca="false">E4721*I4721*J4721</f>
        <v>0</v>
      </c>
      <c r="M4721" s="72" t="n">
        <f aca="false">G4721*I4721*J4721</f>
        <v>0</v>
      </c>
      <c r="N4721" s="72" t="n">
        <f aca="false">D4721*I4721*J4721</f>
        <v>-0</v>
      </c>
      <c r="O4721" s="71" t="n">
        <f aca="false">F4721*J4721</f>
        <v>1</v>
      </c>
      <c r="P4721" s="71" t="n">
        <f aca="false">E4721*J4721</f>
        <v>0</v>
      </c>
    </row>
    <row r="4722" customFormat="false" ht="15" hidden="false" customHeight="false" outlineLevel="0" collapsed="false">
      <c r="A4722" s="71" t="s">
        <v>61</v>
      </c>
      <c r="B4722" s="71" t="s">
        <v>51</v>
      </c>
      <c r="C4722" s="71" t="s">
        <v>1432</v>
      </c>
      <c r="D4722" s="72" t="n">
        <v>0</v>
      </c>
      <c r="E4722" s="71" t="n">
        <v>0</v>
      </c>
      <c r="F4722" s="71" t="n">
        <v>1</v>
      </c>
      <c r="G4722" s="72" t="n">
        <v>92.09</v>
      </c>
      <c r="H4722" s="72" t="n">
        <v>92.09</v>
      </c>
      <c r="I4722" s="71" t="n">
        <f aca="false">IF(B4722&gt;=Settings!$B$23,1,0)</f>
        <v>0</v>
      </c>
      <c r="J4722" s="71" t="n">
        <v>1</v>
      </c>
      <c r="K4722" s="71" t="n">
        <f aca="false">F4722*I4722*J4722</f>
        <v>0</v>
      </c>
      <c r="L4722" s="71" t="n">
        <f aca="false">E4722*I4722*J4722</f>
        <v>0</v>
      </c>
      <c r="M4722" s="72" t="n">
        <f aca="false">G4722*I4722*J4722</f>
        <v>0</v>
      </c>
      <c r="N4722" s="72" t="n">
        <f aca="false">D4722*I4722*J4722</f>
        <v>-0</v>
      </c>
      <c r="O4722" s="71" t="n">
        <f aca="false">F4722*J4722</f>
        <v>1</v>
      </c>
      <c r="P4722" s="71" t="n">
        <f aca="false">E4722*J4722</f>
        <v>0</v>
      </c>
    </row>
    <row r="4723" customFormat="false" ht="15" hidden="false" customHeight="false" outlineLevel="0" collapsed="false">
      <c r="A4723" s="71" t="s">
        <v>60</v>
      </c>
      <c r="B4723" s="71" t="s">
        <v>51</v>
      </c>
      <c r="C4723" s="71" t="s">
        <v>908</v>
      </c>
      <c r="D4723" s="72" t="n">
        <v>57.05</v>
      </c>
      <c r="E4723" s="71" t="n">
        <v>4</v>
      </c>
      <c r="F4723" s="71" t="n">
        <v>40</v>
      </c>
      <c r="G4723" s="72" t="n">
        <v>585.79</v>
      </c>
      <c r="H4723" s="72" t="n">
        <v>511.98</v>
      </c>
      <c r="I4723" s="71" t="n">
        <f aca="false">IF(B4723&gt;=Settings!$B$23,1,0)</f>
        <v>0</v>
      </c>
      <c r="J4723" s="71" t="n">
        <v>1</v>
      </c>
      <c r="K4723" s="71" t="n">
        <f aca="false">F4723*I4723*J4723</f>
        <v>0</v>
      </c>
      <c r="L4723" s="71" t="n">
        <f aca="false">E4723*I4723*J4723</f>
        <v>0</v>
      </c>
      <c r="M4723" s="72" t="n">
        <f aca="false">G4723*I4723*J4723</f>
        <v>0</v>
      </c>
      <c r="N4723" s="72" t="n">
        <f aca="false">D4723*I4723*J4723</f>
        <v>0</v>
      </c>
      <c r="O4723" s="71" t="n">
        <f aca="false">F4723*J4723</f>
        <v>40</v>
      </c>
      <c r="P4723" s="71" t="n">
        <f aca="false">E4723*J4723</f>
        <v>4</v>
      </c>
    </row>
    <row r="4724" customFormat="false" ht="15" hidden="false" customHeight="false" outlineLevel="0" collapsed="false">
      <c r="A4724" s="71" t="s">
        <v>60</v>
      </c>
      <c r="B4724" s="71" t="s">
        <v>51</v>
      </c>
      <c r="C4724" s="71" t="s">
        <v>141</v>
      </c>
      <c r="D4724" s="72" t="n">
        <v>0</v>
      </c>
      <c r="E4724" s="71" t="n">
        <v>0</v>
      </c>
      <c r="F4724" s="71" t="n">
        <v>13</v>
      </c>
      <c r="G4724" s="72" t="n">
        <v>1779.64</v>
      </c>
      <c r="H4724" s="72" t="n">
        <v>1691.98</v>
      </c>
      <c r="I4724" s="71" t="n">
        <f aca="false">IF(B4724&gt;=Settings!$B$23,1,0)</f>
        <v>0</v>
      </c>
      <c r="J4724" s="71" t="n">
        <v>1</v>
      </c>
      <c r="K4724" s="71" t="n">
        <f aca="false">F4724*I4724*J4724</f>
        <v>0</v>
      </c>
      <c r="L4724" s="71" t="n">
        <f aca="false">E4724*I4724*J4724</f>
        <v>0</v>
      </c>
      <c r="M4724" s="72" t="n">
        <f aca="false">G4724*I4724*J4724</f>
        <v>0</v>
      </c>
      <c r="N4724" s="72" t="n">
        <f aca="false">D4724*I4724*J4724</f>
        <v>-0</v>
      </c>
      <c r="O4724" s="71" t="n">
        <f aca="false">F4724*J4724</f>
        <v>13</v>
      </c>
      <c r="P4724" s="71" t="n">
        <f aca="false">E4724*J4724</f>
        <v>0</v>
      </c>
    </row>
    <row r="4725" customFormat="false" ht="15" hidden="false" customHeight="false" outlineLevel="0" collapsed="false">
      <c r="A4725" s="71" t="s">
        <v>63</v>
      </c>
      <c r="B4725" s="71" t="s">
        <v>51</v>
      </c>
      <c r="C4725" s="71" t="s">
        <v>2279</v>
      </c>
      <c r="D4725" s="72" t="n">
        <v>0</v>
      </c>
      <c r="E4725" s="71" t="n">
        <v>0</v>
      </c>
      <c r="F4725" s="71" t="n">
        <v>2</v>
      </c>
      <c r="G4725" s="72" t="n">
        <v>238.54</v>
      </c>
      <c r="H4725" s="72" t="n">
        <v>238.54</v>
      </c>
      <c r="I4725" s="71" t="n">
        <f aca="false">IF(B4725&gt;=Settings!$B$23,1,0)</f>
        <v>0</v>
      </c>
      <c r="J4725" s="71" t="n">
        <v>1</v>
      </c>
      <c r="K4725" s="71" t="n">
        <f aca="false">F4725*I4725*J4725</f>
        <v>0</v>
      </c>
      <c r="L4725" s="71" t="n">
        <f aca="false">E4725*I4725*J4725</f>
        <v>0</v>
      </c>
      <c r="M4725" s="72" t="n">
        <f aca="false">G4725*I4725*J4725</f>
        <v>0</v>
      </c>
      <c r="N4725" s="72" t="n">
        <f aca="false">D4725*I4725*J4725</f>
        <v>-0</v>
      </c>
      <c r="O4725" s="71" t="n">
        <f aca="false">F4725*J4725</f>
        <v>2</v>
      </c>
      <c r="P4725" s="71" t="n">
        <f aca="false">E4725*J4725</f>
        <v>0</v>
      </c>
    </row>
    <row r="4726" customFormat="false" ht="15" hidden="false" customHeight="false" outlineLevel="0" collapsed="false">
      <c r="A4726" s="71" t="s">
        <v>60</v>
      </c>
      <c r="B4726" s="71" t="s">
        <v>51</v>
      </c>
      <c r="C4726" s="71" t="s">
        <v>2187</v>
      </c>
      <c r="D4726" s="72" t="n">
        <v>0</v>
      </c>
      <c r="E4726" s="71" t="n">
        <v>0</v>
      </c>
      <c r="F4726" s="71" t="n">
        <v>5</v>
      </c>
      <c r="G4726" s="72" t="n">
        <v>647.94</v>
      </c>
      <c r="H4726" s="72" t="n">
        <v>584.84</v>
      </c>
      <c r="I4726" s="71" t="n">
        <f aca="false">IF(B4726&gt;=Settings!$B$23,1,0)</f>
        <v>0</v>
      </c>
      <c r="J4726" s="71" t="n">
        <v>1</v>
      </c>
      <c r="K4726" s="71" t="n">
        <f aca="false">F4726*I4726*J4726</f>
        <v>0</v>
      </c>
      <c r="L4726" s="71" t="n">
        <f aca="false">E4726*I4726*J4726</f>
        <v>0</v>
      </c>
      <c r="M4726" s="72" t="n">
        <f aca="false">G4726*I4726*J4726</f>
        <v>0</v>
      </c>
      <c r="N4726" s="72" t="n">
        <f aca="false">D4726*I4726*J4726</f>
        <v>-0</v>
      </c>
      <c r="O4726" s="71" t="n">
        <f aca="false">F4726*J4726</f>
        <v>5</v>
      </c>
      <c r="P4726" s="71" t="n">
        <f aca="false">E4726*J4726</f>
        <v>0</v>
      </c>
    </row>
    <row r="4727" customFormat="false" ht="15" hidden="false" customHeight="false" outlineLevel="0" collapsed="false">
      <c r="A4727" s="71" t="s">
        <v>59</v>
      </c>
      <c r="B4727" s="71" t="s">
        <v>51</v>
      </c>
      <c r="C4727" s="71" t="s">
        <v>2211</v>
      </c>
      <c r="D4727" s="72" t="n">
        <v>0</v>
      </c>
      <c r="E4727" s="71" t="n">
        <v>0</v>
      </c>
      <c r="F4727" s="71" t="n">
        <v>1</v>
      </c>
      <c r="G4727" s="72" t="n">
        <v>149.95</v>
      </c>
      <c r="H4727" s="72" t="n">
        <v>149.95</v>
      </c>
      <c r="I4727" s="71" t="n">
        <f aca="false">IF(B4727&gt;=Settings!$B$23,1,0)</f>
        <v>0</v>
      </c>
      <c r="J4727" s="71" t="n">
        <v>1</v>
      </c>
      <c r="K4727" s="71" t="n">
        <f aca="false">F4727*I4727*J4727</f>
        <v>0</v>
      </c>
      <c r="L4727" s="71" t="n">
        <f aca="false">E4727*I4727*J4727</f>
        <v>0</v>
      </c>
      <c r="M4727" s="72" t="n">
        <f aca="false">G4727*I4727*J4727</f>
        <v>0</v>
      </c>
      <c r="N4727" s="72" t="n">
        <f aca="false">D4727*I4727*J4727</f>
        <v>-0</v>
      </c>
      <c r="O4727" s="71" t="n">
        <f aca="false">F4727*J4727</f>
        <v>1</v>
      </c>
      <c r="P4727" s="71" t="n">
        <f aca="false">E4727*J4727</f>
        <v>0</v>
      </c>
    </row>
    <row r="4728" customFormat="false" ht="15" hidden="false" customHeight="false" outlineLevel="0" collapsed="false">
      <c r="A4728" s="71" t="s">
        <v>61</v>
      </c>
      <c r="B4728" s="71" t="s">
        <v>51</v>
      </c>
      <c r="C4728" s="71" t="s">
        <v>1129</v>
      </c>
      <c r="D4728" s="72" t="n">
        <v>0</v>
      </c>
      <c r="E4728" s="71" t="n">
        <v>0</v>
      </c>
      <c r="F4728" s="71" t="n">
        <v>2</v>
      </c>
      <c r="G4728" s="72" t="n">
        <v>218.09</v>
      </c>
      <c r="H4728" s="72" t="n">
        <v>201.74</v>
      </c>
      <c r="I4728" s="71" t="n">
        <f aca="false">IF(B4728&gt;=Settings!$B$23,1,0)</f>
        <v>0</v>
      </c>
      <c r="J4728" s="71" t="n">
        <v>1</v>
      </c>
      <c r="K4728" s="71" t="n">
        <f aca="false">F4728*I4728*J4728</f>
        <v>0</v>
      </c>
      <c r="L4728" s="71" t="n">
        <f aca="false">E4728*I4728*J4728</f>
        <v>0</v>
      </c>
      <c r="M4728" s="72" t="n">
        <f aca="false">G4728*I4728*J4728</f>
        <v>0</v>
      </c>
      <c r="N4728" s="72" t="n">
        <f aca="false">D4728*I4728*J4728</f>
        <v>-0</v>
      </c>
      <c r="O4728" s="71" t="n">
        <f aca="false">F4728*J4728</f>
        <v>2</v>
      </c>
      <c r="P4728" s="71" t="n">
        <f aca="false">E4728*J4728</f>
        <v>0</v>
      </c>
    </row>
    <row r="4729" customFormat="false" ht="15" hidden="false" customHeight="false" outlineLevel="0" collapsed="false">
      <c r="A4729" s="71" t="s">
        <v>61</v>
      </c>
      <c r="B4729" s="71" t="s">
        <v>51</v>
      </c>
      <c r="C4729" s="71" t="s">
        <v>1188</v>
      </c>
      <c r="D4729" s="72" t="n">
        <v>0</v>
      </c>
      <c r="E4729" s="71" t="n">
        <v>0</v>
      </c>
      <c r="F4729" s="71" t="n">
        <v>4</v>
      </c>
      <c r="G4729" s="72" t="n">
        <v>721.81</v>
      </c>
      <c r="H4729" s="72" t="n">
        <v>691.54</v>
      </c>
      <c r="I4729" s="71" t="n">
        <f aca="false">IF(B4729&gt;=Settings!$B$23,1,0)</f>
        <v>0</v>
      </c>
      <c r="J4729" s="71" t="n">
        <v>1</v>
      </c>
      <c r="K4729" s="71" t="n">
        <f aca="false">F4729*I4729*J4729</f>
        <v>0</v>
      </c>
      <c r="L4729" s="71" t="n">
        <f aca="false">E4729*I4729*J4729</f>
        <v>0</v>
      </c>
      <c r="M4729" s="72" t="n">
        <f aca="false">G4729*I4729*J4729</f>
        <v>0</v>
      </c>
      <c r="N4729" s="72" t="n">
        <f aca="false">D4729*I4729*J4729</f>
        <v>-0</v>
      </c>
      <c r="O4729" s="71" t="n">
        <f aca="false">F4729*J4729</f>
        <v>4</v>
      </c>
      <c r="P4729" s="71" t="n">
        <f aca="false">E4729*J4729</f>
        <v>0</v>
      </c>
    </row>
    <row r="4730" customFormat="false" ht="15" hidden="false" customHeight="false" outlineLevel="0" collapsed="false">
      <c r="A4730" s="71" t="s">
        <v>59</v>
      </c>
      <c r="B4730" s="71" t="s">
        <v>51</v>
      </c>
      <c r="C4730" s="71" t="s">
        <v>1024</v>
      </c>
      <c r="D4730" s="72" t="n">
        <v>0</v>
      </c>
      <c r="E4730" s="71" t="n">
        <v>0</v>
      </c>
      <c r="F4730" s="71" t="n">
        <v>1</v>
      </c>
      <c r="G4730" s="72" t="n">
        <v>95.4</v>
      </c>
      <c r="H4730" s="72" t="n">
        <v>81.1</v>
      </c>
      <c r="I4730" s="71" t="n">
        <f aca="false">IF(B4730&gt;=Settings!$B$23,1,0)</f>
        <v>0</v>
      </c>
      <c r="J4730" s="71" t="n">
        <v>1</v>
      </c>
      <c r="K4730" s="71" t="n">
        <f aca="false">F4730*I4730*J4730</f>
        <v>0</v>
      </c>
      <c r="L4730" s="71" t="n">
        <f aca="false">E4730*I4730*J4730</f>
        <v>0</v>
      </c>
      <c r="M4730" s="72" t="n">
        <f aca="false">G4730*I4730*J4730</f>
        <v>0</v>
      </c>
      <c r="N4730" s="72" t="n">
        <f aca="false">D4730*I4730*J4730</f>
        <v>-0</v>
      </c>
      <c r="O4730" s="71" t="n">
        <f aca="false">F4730*J4730</f>
        <v>1</v>
      </c>
      <c r="P4730" s="71" t="n">
        <f aca="false">E4730*J4730</f>
        <v>0</v>
      </c>
    </row>
    <row r="4731" customFormat="false" ht="15" hidden="false" customHeight="false" outlineLevel="0" collapsed="false">
      <c r="A4731" s="71" t="s">
        <v>59</v>
      </c>
      <c r="B4731" s="71" t="s">
        <v>51</v>
      </c>
      <c r="C4731" s="71" t="s">
        <v>134</v>
      </c>
      <c r="D4731" s="72" t="n">
        <v>0</v>
      </c>
      <c r="E4731" s="71" t="n">
        <v>0</v>
      </c>
      <c r="F4731" s="71" t="n">
        <v>82</v>
      </c>
      <c r="G4731" s="72" t="n">
        <v>5566.163</v>
      </c>
      <c r="H4731" s="72" t="n">
        <v>5525.333</v>
      </c>
      <c r="I4731" s="71" t="n">
        <f aca="false">IF(B4731&gt;=Settings!$B$23,1,0)</f>
        <v>0</v>
      </c>
      <c r="J4731" s="71" t="n">
        <v>1</v>
      </c>
      <c r="K4731" s="71" t="n">
        <f aca="false">F4731*I4731*J4731</f>
        <v>0</v>
      </c>
      <c r="L4731" s="71" t="n">
        <f aca="false">E4731*I4731*J4731</f>
        <v>0</v>
      </c>
      <c r="M4731" s="72" t="n">
        <f aca="false">G4731*I4731*J4731</f>
        <v>0</v>
      </c>
      <c r="N4731" s="72" t="n">
        <f aca="false">D4731*I4731*J4731</f>
        <v>-0</v>
      </c>
      <c r="O4731" s="71" t="n">
        <f aca="false">F4731*J4731</f>
        <v>82</v>
      </c>
      <c r="P4731" s="71" t="n">
        <f aca="false">E4731*J4731</f>
        <v>0</v>
      </c>
    </row>
    <row r="4732" customFormat="false" ht="15" hidden="false" customHeight="false" outlineLevel="0" collapsed="false">
      <c r="A4732" s="71" t="s">
        <v>60</v>
      </c>
      <c r="B4732" s="71" t="s">
        <v>51</v>
      </c>
      <c r="C4732" s="71" t="s">
        <v>1703</v>
      </c>
      <c r="D4732" s="72" t="n">
        <v>67.96</v>
      </c>
      <c r="E4732" s="71" t="n">
        <v>1</v>
      </c>
      <c r="F4732" s="71" t="n">
        <v>35</v>
      </c>
      <c r="G4732" s="72" t="n">
        <v>2906.09</v>
      </c>
      <c r="H4732" s="72" t="n">
        <v>2765.98</v>
      </c>
      <c r="I4732" s="71" t="n">
        <f aca="false">IF(B4732&gt;=Settings!$B$23,1,0)</f>
        <v>0</v>
      </c>
      <c r="J4732" s="71" t="n">
        <v>1</v>
      </c>
      <c r="K4732" s="71" t="n">
        <f aca="false">F4732*I4732*J4732</f>
        <v>0</v>
      </c>
      <c r="L4732" s="71" t="n">
        <f aca="false">E4732*I4732*J4732</f>
        <v>0</v>
      </c>
      <c r="M4732" s="72" t="n">
        <f aca="false">G4732*I4732*J4732</f>
        <v>0</v>
      </c>
      <c r="N4732" s="72" t="n">
        <f aca="false">D4732*I4732*J4732</f>
        <v>0</v>
      </c>
      <c r="O4732" s="71" t="n">
        <f aca="false">F4732*J4732</f>
        <v>35</v>
      </c>
      <c r="P4732" s="71" t="n">
        <f aca="false">E4732*J4732</f>
        <v>1</v>
      </c>
    </row>
    <row r="4733" customFormat="false" ht="15" hidden="false" customHeight="false" outlineLevel="0" collapsed="false">
      <c r="A4733" s="71" t="s">
        <v>61</v>
      </c>
      <c r="B4733" s="71" t="s">
        <v>51</v>
      </c>
      <c r="C4733" s="71" t="s">
        <v>1103</v>
      </c>
      <c r="D4733" s="72" t="n">
        <v>0</v>
      </c>
      <c r="E4733" s="71" t="n">
        <v>0</v>
      </c>
      <c r="F4733" s="71" t="n">
        <v>3</v>
      </c>
      <c r="G4733" s="72" t="n">
        <v>269.81</v>
      </c>
      <c r="H4733" s="72" t="n">
        <v>269.81</v>
      </c>
      <c r="I4733" s="71" t="n">
        <f aca="false">IF(B4733&gt;=Settings!$B$23,1,0)</f>
        <v>0</v>
      </c>
      <c r="J4733" s="71" t="n">
        <v>1</v>
      </c>
      <c r="K4733" s="71" t="n">
        <f aca="false">F4733*I4733*J4733</f>
        <v>0</v>
      </c>
      <c r="L4733" s="71" t="n">
        <f aca="false">E4733*I4733*J4733</f>
        <v>0</v>
      </c>
      <c r="M4733" s="72" t="n">
        <f aca="false">G4733*I4733*J4733</f>
        <v>0</v>
      </c>
      <c r="N4733" s="72" t="n">
        <f aca="false">D4733*I4733*J4733</f>
        <v>-0</v>
      </c>
      <c r="O4733" s="71" t="n">
        <f aca="false">F4733*J4733</f>
        <v>3</v>
      </c>
      <c r="P4733" s="71" t="n">
        <f aca="false">E4733*J4733</f>
        <v>0</v>
      </c>
    </row>
    <row r="4734" customFormat="false" ht="15" hidden="false" customHeight="false" outlineLevel="0" collapsed="false">
      <c r="A4734" s="71" t="s">
        <v>59</v>
      </c>
      <c r="B4734" s="71" t="s">
        <v>51</v>
      </c>
      <c r="C4734" s="71" t="s">
        <v>1269</v>
      </c>
      <c r="D4734" s="72" t="n">
        <v>0</v>
      </c>
      <c r="E4734" s="71" t="n">
        <v>0</v>
      </c>
      <c r="F4734" s="71" t="n">
        <v>4</v>
      </c>
      <c r="G4734" s="72" t="n">
        <v>403.98</v>
      </c>
      <c r="H4734" s="72" t="n">
        <v>393.77</v>
      </c>
      <c r="I4734" s="71" t="n">
        <f aca="false">IF(B4734&gt;=Settings!$B$23,1,0)</f>
        <v>0</v>
      </c>
      <c r="J4734" s="71" t="n">
        <v>1</v>
      </c>
      <c r="K4734" s="71" t="n">
        <f aca="false">F4734*I4734*J4734</f>
        <v>0</v>
      </c>
      <c r="L4734" s="71" t="n">
        <f aca="false">E4734*I4734*J4734</f>
        <v>0</v>
      </c>
      <c r="M4734" s="72" t="n">
        <f aca="false">G4734*I4734*J4734</f>
        <v>0</v>
      </c>
      <c r="N4734" s="72" t="n">
        <f aca="false">D4734*I4734*J4734</f>
        <v>-0</v>
      </c>
      <c r="O4734" s="71" t="n">
        <f aca="false">F4734*J4734</f>
        <v>4</v>
      </c>
      <c r="P4734" s="71" t="n">
        <f aca="false">E4734*J4734</f>
        <v>0</v>
      </c>
    </row>
    <row r="4735" customFormat="false" ht="15" hidden="false" customHeight="false" outlineLevel="0" collapsed="false">
      <c r="A4735" s="71" t="s">
        <v>59</v>
      </c>
      <c r="B4735" s="71" t="s">
        <v>51</v>
      </c>
      <c r="C4735" s="71" t="s">
        <v>125</v>
      </c>
      <c r="D4735" s="72" t="n">
        <v>113.59</v>
      </c>
      <c r="E4735" s="71" t="n">
        <v>1</v>
      </c>
      <c r="F4735" s="71" t="n">
        <v>21</v>
      </c>
      <c r="G4735" s="72" t="n">
        <v>2349.01</v>
      </c>
      <c r="H4735" s="72" t="n">
        <v>2235.42</v>
      </c>
      <c r="I4735" s="71" t="n">
        <f aca="false">IF(B4735&gt;=Settings!$B$23,1,0)</f>
        <v>0</v>
      </c>
      <c r="J4735" s="71" t="n">
        <v>1</v>
      </c>
      <c r="K4735" s="71" t="n">
        <f aca="false">F4735*I4735*J4735</f>
        <v>0</v>
      </c>
      <c r="L4735" s="71" t="n">
        <f aca="false">E4735*I4735*J4735</f>
        <v>0</v>
      </c>
      <c r="M4735" s="72" t="n">
        <f aca="false">G4735*I4735*J4735</f>
        <v>0</v>
      </c>
      <c r="N4735" s="72" t="n">
        <f aca="false">D4735*I4735*J4735</f>
        <v>0</v>
      </c>
      <c r="O4735" s="71" t="n">
        <f aca="false">F4735*J4735</f>
        <v>21</v>
      </c>
      <c r="P4735" s="71" t="n">
        <f aca="false">E4735*J4735</f>
        <v>1</v>
      </c>
    </row>
    <row r="4736" customFormat="false" ht="15" hidden="false" customHeight="false" outlineLevel="0" collapsed="false">
      <c r="A4736" s="71" t="s">
        <v>59</v>
      </c>
      <c r="B4736" s="71" t="s">
        <v>51</v>
      </c>
      <c r="C4736" s="71" t="s">
        <v>1034</v>
      </c>
      <c r="D4736" s="72" t="n">
        <v>0</v>
      </c>
      <c r="E4736" s="71" t="n">
        <v>0</v>
      </c>
      <c r="F4736" s="71" t="n">
        <v>14</v>
      </c>
      <c r="G4736" s="72" t="n">
        <v>124.49</v>
      </c>
      <c r="H4736" s="72" t="n">
        <v>124.49</v>
      </c>
      <c r="I4736" s="71" t="n">
        <f aca="false">IF(B4736&gt;=Settings!$B$23,1,0)</f>
        <v>0</v>
      </c>
      <c r="J4736" s="71" t="n">
        <v>1</v>
      </c>
      <c r="K4736" s="71" t="n">
        <f aca="false">F4736*I4736*J4736</f>
        <v>0</v>
      </c>
      <c r="L4736" s="71" t="n">
        <f aca="false">E4736*I4736*J4736</f>
        <v>0</v>
      </c>
      <c r="M4736" s="72" t="n">
        <f aca="false">G4736*I4736*J4736</f>
        <v>0</v>
      </c>
      <c r="N4736" s="72" t="n">
        <f aca="false">D4736*I4736*J4736</f>
        <v>-0</v>
      </c>
      <c r="O4736" s="71" t="n">
        <f aca="false">F4736*J4736</f>
        <v>14</v>
      </c>
      <c r="P4736" s="71" t="n">
        <f aca="false">E4736*J4736</f>
        <v>0</v>
      </c>
    </row>
    <row r="4737" customFormat="false" ht="15" hidden="false" customHeight="false" outlineLevel="0" collapsed="false">
      <c r="A4737" s="71" t="s">
        <v>60</v>
      </c>
      <c r="B4737" s="71" t="s">
        <v>51</v>
      </c>
      <c r="C4737" s="71" t="s">
        <v>995</v>
      </c>
      <c r="D4737" s="72" t="n">
        <v>77.23</v>
      </c>
      <c r="E4737" s="71" t="n">
        <v>1</v>
      </c>
      <c r="F4737" s="71" t="n">
        <v>7</v>
      </c>
      <c r="G4737" s="72" t="n">
        <v>540.59</v>
      </c>
      <c r="H4737" s="72" t="n">
        <v>447.69</v>
      </c>
      <c r="I4737" s="71" t="n">
        <f aca="false">IF(B4737&gt;=Settings!$B$23,1,0)</f>
        <v>0</v>
      </c>
      <c r="J4737" s="71" t="n">
        <v>1</v>
      </c>
      <c r="K4737" s="71" t="n">
        <f aca="false">F4737*I4737*J4737</f>
        <v>0</v>
      </c>
      <c r="L4737" s="71" t="n">
        <f aca="false">E4737*I4737*J4737</f>
        <v>0</v>
      </c>
      <c r="M4737" s="72" t="n">
        <f aca="false">G4737*I4737*J4737</f>
        <v>0</v>
      </c>
      <c r="N4737" s="72" t="n">
        <f aca="false">D4737*I4737*J4737</f>
        <v>0</v>
      </c>
      <c r="O4737" s="71" t="n">
        <f aca="false">F4737*J4737</f>
        <v>7</v>
      </c>
      <c r="P4737" s="71" t="n">
        <f aca="false">E4737*J4737</f>
        <v>1</v>
      </c>
    </row>
    <row r="4738" customFormat="false" ht="15" hidden="false" customHeight="false" outlineLevel="0" collapsed="false">
      <c r="A4738" s="71" t="s">
        <v>63</v>
      </c>
      <c r="B4738" s="71" t="s">
        <v>51</v>
      </c>
      <c r="C4738" s="71" t="s">
        <v>2303</v>
      </c>
      <c r="D4738" s="72" t="n">
        <v>0</v>
      </c>
      <c r="E4738" s="71" t="n">
        <v>0</v>
      </c>
      <c r="F4738" s="71" t="n">
        <v>2</v>
      </c>
      <c r="G4738" s="72" t="n">
        <v>145.36</v>
      </c>
      <c r="H4738" s="72" t="n">
        <v>145.36</v>
      </c>
      <c r="I4738" s="71" t="n">
        <f aca="false">IF(B4738&gt;=Settings!$B$23,1,0)</f>
        <v>0</v>
      </c>
      <c r="J4738" s="71" t="n">
        <v>1</v>
      </c>
      <c r="K4738" s="71" t="n">
        <f aca="false">F4738*I4738*J4738</f>
        <v>0</v>
      </c>
      <c r="L4738" s="71" t="n">
        <f aca="false">E4738*I4738*J4738</f>
        <v>0</v>
      </c>
      <c r="M4738" s="72" t="n">
        <f aca="false">G4738*I4738*J4738</f>
        <v>0</v>
      </c>
      <c r="N4738" s="72" t="n">
        <f aca="false">D4738*I4738*J4738</f>
        <v>-0</v>
      </c>
      <c r="O4738" s="71" t="n">
        <f aca="false">F4738*J4738</f>
        <v>2</v>
      </c>
      <c r="P4738" s="71" t="n">
        <f aca="false">E4738*J4738</f>
        <v>0</v>
      </c>
    </row>
    <row r="4739" customFormat="false" ht="15" hidden="false" customHeight="false" outlineLevel="0" collapsed="false">
      <c r="A4739" s="71" t="s">
        <v>63</v>
      </c>
      <c r="B4739" s="71" t="s">
        <v>51</v>
      </c>
      <c r="C4739" s="71" t="s">
        <v>2302</v>
      </c>
      <c r="D4739" s="72" t="n">
        <v>0</v>
      </c>
      <c r="E4739" s="71" t="n">
        <v>0</v>
      </c>
      <c r="F4739" s="71" t="n">
        <v>10</v>
      </c>
      <c r="G4739" s="72" t="n">
        <v>561.35</v>
      </c>
      <c r="H4739" s="72" t="n">
        <v>561.35</v>
      </c>
      <c r="I4739" s="71" t="n">
        <f aca="false">IF(B4739&gt;=Settings!$B$23,1,0)</f>
        <v>0</v>
      </c>
      <c r="J4739" s="71" t="n">
        <v>1</v>
      </c>
      <c r="K4739" s="71" t="n">
        <f aca="false">F4739*I4739*J4739</f>
        <v>0</v>
      </c>
      <c r="L4739" s="71" t="n">
        <f aca="false">E4739*I4739*J4739</f>
        <v>0</v>
      </c>
      <c r="M4739" s="72" t="n">
        <f aca="false">G4739*I4739*J4739</f>
        <v>0</v>
      </c>
      <c r="N4739" s="72" t="n">
        <f aca="false">D4739*I4739*J4739</f>
        <v>-0</v>
      </c>
      <c r="O4739" s="71" t="n">
        <f aca="false">F4739*J4739</f>
        <v>10</v>
      </c>
      <c r="P4739" s="71" t="n">
        <f aca="false">E4739*J4739</f>
        <v>0</v>
      </c>
    </row>
    <row r="4740" customFormat="false" ht="15" hidden="false" customHeight="false" outlineLevel="0" collapsed="false">
      <c r="A4740" s="71" t="s">
        <v>59</v>
      </c>
      <c r="B4740" s="71" t="s">
        <v>51</v>
      </c>
      <c r="C4740" s="71" t="s">
        <v>1859</v>
      </c>
      <c r="D4740" s="72" t="n">
        <v>0</v>
      </c>
      <c r="E4740" s="71" t="n">
        <v>0</v>
      </c>
      <c r="F4740" s="71" t="n">
        <v>1</v>
      </c>
      <c r="G4740" s="72" t="n">
        <v>91.95</v>
      </c>
      <c r="H4740" s="72" t="n">
        <v>91.95</v>
      </c>
      <c r="I4740" s="71" t="n">
        <f aca="false">IF(B4740&gt;=Settings!$B$23,1,0)</f>
        <v>0</v>
      </c>
      <c r="J4740" s="71" t="n">
        <v>1</v>
      </c>
      <c r="K4740" s="71" t="n">
        <f aca="false">F4740*I4740*J4740</f>
        <v>0</v>
      </c>
      <c r="L4740" s="71" t="n">
        <f aca="false">E4740*I4740*J4740</f>
        <v>0</v>
      </c>
      <c r="M4740" s="72" t="n">
        <f aca="false">G4740*I4740*J4740</f>
        <v>0</v>
      </c>
      <c r="N4740" s="72" t="n">
        <f aca="false">D4740*I4740*J4740</f>
        <v>-0</v>
      </c>
      <c r="O4740" s="71" t="n">
        <f aca="false">F4740*J4740</f>
        <v>1</v>
      </c>
      <c r="P4740" s="71" t="n">
        <f aca="false">E4740*J4740</f>
        <v>0</v>
      </c>
    </row>
    <row r="4741" customFormat="false" ht="15" hidden="false" customHeight="false" outlineLevel="0" collapsed="false">
      <c r="A4741" s="71" t="s">
        <v>59</v>
      </c>
      <c r="B4741" s="71" t="s">
        <v>51</v>
      </c>
      <c r="C4741" s="71" t="s">
        <v>1479</v>
      </c>
      <c r="D4741" s="72" t="n">
        <v>0</v>
      </c>
      <c r="E4741" s="71" t="n">
        <v>0</v>
      </c>
      <c r="F4741" s="71" t="n">
        <v>14</v>
      </c>
      <c r="G4741" s="72" t="n">
        <v>1183.551</v>
      </c>
      <c r="H4741" s="72" t="n">
        <v>1155.651</v>
      </c>
      <c r="I4741" s="71" t="n">
        <f aca="false">IF(B4741&gt;=Settings!$B$23,1,0)</f>
        <v>0</v>
      </c>
      <c r="J4741" s="71" t="n">
        <v>1</v>
      </c>
      <c r="K4741" s="71" t="n">
        <f aca="false">F4741*I4741*J4741</f>
        <v>0</v>
      </c>
      <c r="L4741" s="71" t="n">
        <f aca="false">E4741*I4741*J4741</f>
        <v>0</v>
      </c>
      <c r="M4741" s="72" t="n">
        <f aca="false">G4741*I4741*J4741</f>
        <v>0</v>
      </c>
      <c r="N4741" s="72" t="n">
        <f aca="false">D4741*I4741*J4741</f>
        <v>-0</v>
      </c>
      <c r="O4741" s="71" t="n">
        <f aca="false">F4741*J4741</f>
        <v>14</v>
      </c>
      <c r="P4741" s="71" t="n">
        <f aca="false">E4741*J4741</f>
        <v>0</v>
      </c>
    </row>
    <row r="4742" customFormat="false" ht="15" hidden="false" customHeight="false" outlineLevel="0" collapsed="false">
      <c r="A4742" s="71" t="s">
        <v>61</v>
      </c>
      <c r="B4742" s="71" t="s">
        <v>51</v>
      </c>
      <c r="C4742" s="71" t="s">
        <v>1100</v>
      </c>
      <c r="D4742" s="72" t="n">
        <v>0</v>
      </c>
      <c r="E4742" s="71" t="n">
        <v>0</v>
      </c>
      <c r="F4742" s="71" t="n">
        <v>3</v>
      </c>
      <c r="G4742" s="72" t="n">
        <v>313.49</v>
      </c>
      <c r="H4742" s="72" t="n">
        <v>313.49</v>
      </c>
      <c r="I4742" s="71" t="n">
        <f aca="false">IF(B4742&gt;=Settings!$B$23,1,0)</f>
        <v>0</v>
      </c>
      <c r="J4742" s="71" t="n">
        <v>1</v>
      </c>
      <c r="K4742" s="71" t="n">
        <f aca="false">F4742*I4742*J4742</f>
        <v>0</v>
      </c>
      <c r="L4742" s="71" t="n">
        <f aca="false">E4742*I4742*J4742</f>
        <v>0</v>
      </c>
      <c r="M4742" s="72" t="n">
        <f aca="false">G4742*I4742*J4742</f>
        <v>0</v>
      </c>
      <c r="N4742" s="72" t="n">
        <f aca="false">D4742*I4742*J4742</f>
        <v>-0</v>
      </c>
      <c r="O4742" s="71" t="n">
        <f aca="false">F4742*J4742</f>
        <v>3</v>
      </c>
      <c r="P4742" s="71" t="n">
        <f aca="false">E4742*J4742</f>
        <v>0</v>
      </c>
    </row>
    <row r="4743" customFormat="false" ht="15" hidden="false" customHeight="false" outlineLevel="0" collapsed="false">
      <c r="A4743" s="71" t="s">
        <v>61</v>
      </c>
      <c r="B4743" s="71" t="s">
        <v>51</v>
      </c>
      <c r="C4743" s="71" t="s">
        <v>1296</v>
      </c>
      <c r="D4743" s="72" t="n">
        <v>20.86</v>
      </c>
      <c r="E4743" s="71" t="n">
        <v>1</v>
      </c>
      <c r="F4743" s="71" t="n">
        <v>33</v>
      </c>
      <c r="G4743" s="72" t="n">
        <v>677.51</v>
      </c>
      <c r="H4743" s="72" t="n">
        <v>631.9</v>
      </c>
      <c r="I4743" s="71" t="n">
        <f aca="false">IF(B4743&gt;=Settings!$B$23,1,0)</f>
        <v>0</v>
      </c>
      <c r="J4743" s="71" t="n">
        <v>1</v>
      </c>
      <c r="K4743" s="71" t="n">
        <f aca="false">F4743*I4743*J4743</f>
        <v>0</v>
      </c>
      <c r="L4743" s="71" t="n">
        <f aca="false">E4743*I4743*J4743</f>
        <v>0</v>
      </c>
      <c r="M4743" s="72" t="n">
        <f aca="false">G4743*I4743*J4743</f>
        <v>0</v>
      </c>
      <c r="N4743" s="72" t="n">
        <f aca="false">D4743*I4743*J4743</f>
        <v>0</v>
      </c>
      <c r="O4743" s="71" t="n">
        <f aca="false">F4743*J4743</f>
        <v>33</v>
      </c>
      <c r="P4743" s="71" t="n">
        <f aca="false">E4743*J4743</f>
        <v>1</v>
      </c>
    </row>
    <row r="4744" customFormat="false" ht="15" hidden="false" customHeight="false" outlineLevel="0" collapsed="false">
      <c r="A4744" s="71" t="s">
        <v>59</v>
      </c>
      <c r="B4744" s="71" t="s">
        <v>51</v>
      </c>
      <c r="C4744" s="71" t="s">
        <v>1420</v>
      </c>
      <c r="D4744" s="72" t="n">
        <v>0</v>
      </c>
      <c r="E4744" s="71" t="n">
        <v>0</v>
      </c>
      <c r="F4744" s="71" t="n">
        <v>1</v>
      </c>
      <c r="G4744" s="72" t="n">
        <v>109.95</v>
      </c>
      <c r="H4744" s="72" t="n">
        <v>109.95</v>
      </c>
      <c r="I4744" s="71" t="n">
        <f aca="false">IF(B4744&gt;=Settings!$B$23,1,0)</f>
        <v>0</v>
      </c>
      <c r="J4744" s="71" t="n">
        <v>1</v>
      </c>
      <c r="K4744" s="71" t="n">
        <f aca="false">F4744*I4744*J4744</f>
        <v>0</v>
      </c>
      <c r="L4744" s="71" t="n">
        <f aca="false">E4744*I4744*J4744</f>
        <v>0</v>
      </c>
      <c r="M4744" s="72" t="n">
        <f aca="false">G4744*I4744*J4744</f>
        <v>0</v>
      </c>
      <c r="N4744" s="72" t="n">
        <f aca="false">D4744*I4744*J4744</f>
        <v>-0</v>
      </c>
      <c r="O4744" s="71" t="n">
        <f aca="false">F4744*J4744</f>
        <v>1</v>
      </c>
      <c r="P4744" s="71" t="n">
        <f aca="false">E4744*J4744</f>
        <v>0</v>
      </c>
    </row>
    <row r="4745" customFormat="false" ht="15" hidden="false" customHeight="false" outlineLevel="0" collapsed="false">
      <c r="A4745" s="71" t="s">
        <v>61</v>
      </c>
      <c r="B4745" s="71" t="s">
        <v>51</v>
      </c>
      <c r="C4745" s="71" t="s">
        <v>156</v>
      </c>
      <c r="D4745" s="72" t="n">
        <v>0</v>
      </c>
      <c r="E4745" s="71" t="n">
        <v>0</v>
      </c>
      <c r="F4745" s="71" t="n">
        <v>44</v>
      </c>
      <c r="G4745" s="72" t="n">
        <v>4116.76</v>
      </c>
      <c r="H4745" s="72" t="n">
        <v>3988.26</v>
      </c>
      <c r="I4745" s="71" t="n">
        <f aca="false">IF(B4745&gt;=Settings!$B$23,1,0)</f>
        <v>0</v>
      </c>
      <c r="J4745" s="71" t="n">
        <v>1</v>
      </c>
      <c r="K4745" s="71" t="n">
        <f aca="false">F4745*I4745*J4745</f>
        <v>0</v>
      </c>
      <c r="L4745" s="71" t="n">
        <f aca="false">E4745*I4745*J4745</f>
        <v>0</v>
      </c>
      <c r="M4745" s="72" t="n">
        <f aca="false">G4745*I4745*J4745</f>
        <v>0</v>
      </c>
      <c r="N4745" s="72" t="n">
        <f aca="false">D4745*I4745*J4745</f>
        <v>-0</v>
      </c>
      <c r="O4745" s="71" t="n">
        <f aca="false">F4745*J4745</f>
        <v>44</v>
      </c>
      <c r="P4745" s="71" t="n">
        <f aca="false">E4745*J4745</f>
        <v>0</v>
      </c>
    </row>
    <row r="4746" customFormat="false" ht="15" hidden="false" customHeight="false" outlineLevel="0" collapsed="false">
      <c r="A4746" s="71" t="s">
        <v>59</v>
      </c>
      <c r="B4746" s="71" t="s">
        <v>51</v>
      </c>
      <c r="C4746" s="71" t="s">
        <v>1419</v>
      </c>
      <c r="D4746" s="72" t="n">
        <v>0</v>
      </c>
      <c r="E4746" s="71" t="n">
        <v>0</v>
      </c>
      <c r="F4746" s="71" t="n">
        <v>2</v>
      </c>
      <c r="G4746" s="72" t="n">
        <v>357.41</v>
      </c>
      <c r="H4746" s="72" t="n">
        <v>357.41</v>
      </c>
      <c r="I4746" s="71" t="n">
        <f aca="false">IF(B4746&gt;=Settings!$B$23,1,0)</f>
        <v>0</v>
      </c>
      <c r="J4746" s="71" t="n">
        <v>1</v>
      </c>
      <c r="K4746" s="71" t="n">
        <f aca="false">F4746*I4746*J4746</f>
        <v>0</v>
      </c>
      <c r="L4746" s="71" t="n">
        <f aca="false">E4746*I4746*J4746</f>
        <v>0</v>
      </c>
      <c r="M4746" s="72" t="n">
        <f aca="false">G4746*I4746*J4746</f>
        <v>0</v>
      </c>
      <c r="N4746" s="72" t="n">
        <f aca="false">D4746*I4746*J4746</f>
        <v>-0</v>
      </c>
      <c r="O4746" s="71" t="n">
        <f aca="false">F4746*J4746</f>
        <v>2</v>
      </c>
      <c r="P4746" s="71" t="n">
        <f aca="false">E4746*J4746</f>
        <v>0</v>
      </c>
    </row>
    <row r="4747" customFormat="false" ht="15" hidden="false" customHeight="false" outlineLevel="0" collapsed="false">
      <c r="A4747" s="71" t="s">
        <v>59</v>
      </c>
      <c r="B4747" s="71" t="s">
        <v>51</v>
      </c>
      <c r="C4747" s="71" t="s">
        <v>1403</v>
      </c>
      <c r="D4747" s="72" t="n">
        <v>0</v>
      </c>
      <c r="E4747" s="71" t="n">
        <v>0</v>
      </c>
      <c r="F4747" s="71" t="n">
        <v>2</v>
      </c>
      <c r="G4747" s="72" t="n">
        <v>619.9</v>
      </c>
      <c r="H4747" s="72" t="n">
        <v>619.9</v>
      </c>
      <c r="I4747" s="71" t="n">
        <f aca="false">IF(B4747&gt;=Settings!$B$23,1,0)</f>
        <v>0</v>
      </c>
      <c r="J4747" s="71" t="n">
        <v>1</v>
      </c>
      <c r="K4747" s="71" t="n">
        <f aca="false">F4747*I4747*J4747</f>
        <v>0</v>
      </c>
      <c r="L4747" s="71" t="n">
        <f aca="false">E4747*I4747*J4747</f>
        <v>0</v>
      </c>
      <c r="M4747" s="72" t="n">
        <f aca="false">G4747*I4747*J4747</f>
        <v>0</v>
      </c>
      <c r="N4747" s="72" t="n">
        <f aca="false">D4747*I4747*J4747</f>
        <v>-0</v>
      </c>
      <c r="O4747" s="71" t="n">
        <f aca="false">F4747*J4747</f>
        <v>2</v>
      </c>
      <c r="P4747" s="71" t="n">
        <f aca="false">E4747*J4747</f>
        <v>0</v>
      </c>
    </row>
    <row r="4748" customFormat="false" ht="15" hidden="false" customHeight="false" outlineLevel="0" collapsed="false">
      <c r="A4748" s="71" t="s">
        <v>59</v>
      </c>
      <c r="B4748" s="71" t="s">
        <v>51</v>
      </c>
      <c r="C4748" s="71" t="s">
        <v>2268</v>
      </c>
      <c r="D4748" s="72" t="n">
        <v>0</v>
      </c>
      <c r="E4748" s="71" t="n">
        <v>0</v>
      </c>
      <c r="F4748" s="71" t="n">
        <v>5</v>
      </c>
      <c r="G4748" s="72" t="n">
        <v>1020.21</v>
      </c>
      <c r="H4748" s="72" t="n">
        <v>1020.21</v>
      </c>
      <c r="I4748" s="71" t="n">
        <f aca="false">IF(B4748&gt;=Settings!$B$23,1,0)</f>
        <v>0</v>
      </c>
      <c r="J4748" s="71" t="n">
        <v>1</v>
      </c>
      <c r="K4748" s="71" t="n">
        <f aca="false">F4748*I4748*J4748</f>
        <v>0</v>
      </c>
      <c r="L4748" s="71" t="n">
        <f aca="false">E4748*I4748*J4748</f>
        <v>0</v>
      </c>
      <c r="M4748" s="72" t="n">
        <f aca="false">G4748*I4748*J4748</f>
        <v>0</v>
      </c>
      <c r="N4748" s="72" t="n">
        <f aca="false">D4748*I4748*J4748</f>
        <v>-0</v>
      </c>
      <c r="O4748" s="71" t="n">
        <f aca="false">F4748*J4748</f>
        <v>5</v>
      </c>
      <c r="P4748" s="71" t="n">
        <f aca="false">E4748*J4748</f>
        <v>0</v>
      </c>
    </row>
    <row r="4749" customFormat="false" ht="15" hidden="false" customHeight="false" outlineLevel="0" collapsed="false">
      <c r="A4749" s="71" t="s">
        <v>61</v>
      </c>
      <c r="B4749" s="71" t="s">
        <v>51</v>
      </c>
      <c r="C4749" s="71" t="s">
        <v>1695</v>
      </c>
      <c r="D4749" s="72" t="n">
        <v>0</v>
      </c>
      <c r="E4749" s="71" t="n">
        <v>0</v>
      </c>
      <c r="F4749" s="71" t="n">
        <v>2</v>
      </c>
      <c r="G4749" s="72" t="n">
        <v>199.9</v>
      </c>
      <c r="H4749" s="72" t="n">
        <v>184.91</v>
      </c>
      <c r="I4749" s="71" t="n">
        <f aca="false">IF(B4749&gt;=Settings!$B$23,1,0)</f>
        <v>0</v>
      </c>
      <c r="J4749" s="71" t="n">
        <v>1</v>
      </c>
      <c r="K4749" s="71" t="n">
        <f aca="false">F4749*I4749*J4749</f>
        <v>0</v>
      </c>
      <c r="L4749" s="71" t="n">
        <f aca="false">E4749*I4749*J4749</f>
        <v>0</v>
      </c>
      <c r="M4749" s="72" t="n">
        <f aca="false">G4749*I4749*J4749</f>
        <v>0</v>
      </c>
      <c r="N4749" s="72" t="n">
        <f aca="false">D4749*I4749*J4749</f>
        <v>-0</v>
      </c>
      <c r="O4749" s="71" t="n">
        <f aca="false">F4749*J4749</f>
        <v>2</v>
      </c>
      <c r="P4749" s="71" t="n">
        <f aca="false">E4749*J4749</f>
        <v>0</v>
      </c>
    </row>
    <row r="4750" customFormat="false" ht="15" hidden="false" customHeight="false" outlineLevel="0" collapsed="false">
      <c r="A4750" s="71" t="s">
        <v>61</v>
      </c>
      <c r="B4750" s="71" t="s">
        <v>51</v>
      </c>
      <c r="C4750" s="71" t="s">
        <v>574</v>
      </c>
      <c r="D4750" s="72" t="n">
        <v>0</v>
      </c>
      <c r="E4750" s="71" t="n">
        <v>0</v>
      </c>
      <c r="F4750" s="71" t="n">
        <v>2</v>
      </c>
      <c r="G4750" s="72" t="n">
        <v>129.91</v>
      </c>
      <c r="H4750" s="72" t="n">
        <v>129.91</v>
      </c>
      <c r="I4750" s="71" t="n">
        <f aca="false">IF(B4750&gt;=Settings!$B$23,1,0)</f>
        <v>0</v>
      </c>
      <c r="J4750" s="71" t="n">
        <v>1</v>
      </c>
      <c r="K4750" s="71" t="n">
        <f aca="false">F4750*I4750*J4750</f>
        <v>0</v>
      </c>
      <c r="L4750" s="71" t="n">
        <f aca="false">E4750*I4750*J4750</f>
        <v>0</v>
      </c>
      <c r="M4750" s="72" t="n">
        <f aca="false">G4750*I4750*J4750</f>
        <v>0</v>
      </c>
      <c r="N4750" s="72" t="n">
        <f aca="false">D4750*I4750*J4750</f>
        <v>-0</v>
      </c>
      <c r="O4750" s="71" t="n">
        <f aca="false">F4750*J4750</f>
        <v>2</v>
      </c>
      <c r="P4750" s="71" t="n">
        <f aca="false">E4750*J4750</f>
        <v>0</v>
      </c>
    </row>
    <row r="4751" customFormat="false" ht="15" hidden="false" customHeight="false" outlineLevel="0" collapsed="false">
      <c r="A4751" s="71" t="s">
        <v>61</v>
      </c>
      <c r="B4751" s="71" t="s">
        <v>51</v>
      </c>
      <c r="C4751" s="71" t="s">
        <v>1404</v>
      </c>
      <c r="D4751" s="72" t="n">
        <v>0</v>
      </c>
      <c r="E4751" s="71" t="n">
        <v>0</v>
      </c>
      <c r="F4751" s="71" t="n">
        <v>1</v>
      </c>
      <c r="G4751" s="72" t="n">
        <v>79.95</v>
      </c>
      <c r="H4751" s="72" t="n">
        <v>79.95</v>
      </c>
      <c r="I4751" s="71" t="n">
        <f aca="false">IF(B4751&gt;=Settings!$B$23,1,0)</f>
        <v>0</v>
      </c>
      <c r="J4751" s="71" t="n">
        <v>1</v>
      </c>
      <c r="K4751" s="71" t="n">
        <f aca="false">F4751*I4751*J4751</f>
        <v>0</v>
      </c>
      <c r="L4751" s="71" t="n">
        <f aca="false">E4751*I4751*J4751</f>
        <v>0</v>
      </c>
      <c r="M4751" s="72" t="n">
        <f aca="false">G4751*I4751*J4751</f>
        <v>0</v>
      </c>
      <c r="N4751" s="72" t="n">
        <f aca="false">D4751*I4751*J4751</f>
        <v>-0</v>
      </c>
      <c r="O4751" s="71" t="n">
        <f aca="false">F4751*J4751</f>
        <v>1</v>
      </c>
      <c r="P4751" s="71" t="n">
        <f aca="false">E4751*J4751</f>
        <v>0</v>
      </c>
    </row>
    <row r="4752" customFormat="false" ht="15" hidden="false" customHeight="false" outlineLevel="0" collapsed="false">
      <c r="A4752" s="71" t="s">
        <v>63</v>
      </c>
      <c r="B4752" s="71" t="s">
        <v>51</v>
      </c>
      <c r="C4752" s="71" t="s">
        <v>2342</v>
      </c>
      <c r="D4752" s="72" t="n">
        <v>0</v>
      </c>
      <c r="E4752" s="71" t="n">
        <v>0</v>
      </c>
      <c r="F4752" s="71" t="n">
        <v>1</v>
      </c>
      <c r="G4752" s="72" t="n">
        <v>195.41</v>
      </c>
      <c r="H4752" s="72" t="n">
        <v>195.41</v>
      </c>
      <c r="I4752" s="71" t="n">
        <f aca="false">IF(B4752&gt;=Settings!$B$23,1,0)</f>
        <v>0</v>
      </c>
      <c r="J4752" s="71" t="n">
        <v>1</v>
      </c>
      <c r="K4752" s="71" t="n">
        <f aca="false">F4752*I4752*J4752</f>
        <v>0</v>
      </c>
      <c r="L4752" s="71" t="n">
        <f aca="false">E4752*I4752*J4752</f>
        <v>0</v>
      </c>
      <c r="M4752" s="72" t="n">
        <f aca="false">G4752*I4752*J4752</f>
        <v>0</v>
      </c>
      <c r="N4752" s="72" t="n">
        <f aca="false">D4752*I4752*J4752</f>
        <v>-0</v>
      </c>
      <c r="O4752" s="71" t="n">
        <f aca="false">F4752*J4752</f>
        <v>1</v>
      </c>
      <c r="P4752" s="71" t="n">
        <f aca="false">E4752*J4752</f>
        <v>0</v>
      </c>
    </row>
    <row r="4753" customFormat="false" ht="15" hidden="false" customHeight="false" outlineLevel="0" collapsed="false">
      <c r="A4753" s="71" t="s">
        <v>63</v>
      </c>
      <c r="B4753" s="71" t="s">
        <v>51</v>
      </c>
      <c r="C4753" s="71" t="s">
        <v>2289</v>
      </c>
      <c r="D4753" s="72" t="n">
        <v>0</v>
      </c>
      <c r="E4753" s="71" t="n">
        <v>0</v>
      </c>
      <c r="F4753" s="71" t="n">
        <v>1</v>
      </c>
      <c r="G4753" s="72" t="n">
        <v>49.95</v>
      </c>
      <c r="H4753" s="72" t="n">
        <v>44.96</v>
      </c>
      <c r="I4753" s="71" t="n">
        <f aca="false">IF(B4753&gt;=Settings!$B$23,1,0)</f>
        <v>0</v>
      </c>
      <c r="J4753" s="71" t="n">
        <v>1</v>
      </c>
      <c r="K4753" s="71" t="n">
        <f aca="false">F4753*I4753*J4753</f>
        <v>0</v>
      </c>
      <c r="L4753" s="71" t="n">
        <f aca="false">E4753*I4753*J4753</f>
        <v>0</v>
      </c>
      <c r="M4753" s="72" t="n">
        <f aca="false">G4753*I4753*J4753</f>
        <v>0</v>
      </c>
      <c r="N4753" s="72" t="n">
        <f aca="false">D4753*I4753*J4753</f>
        <v>-0</v>
      </c>
      <c r="O4753" s="71" t="n">
        <f aca="false">F4753*J4753</f>
        <v>1</v>
      </c>
      <c r="P4753" s="71" t="n">
        <f aca="false">E4753*J4753</f>
        <v>0</v>
      </c>
    </row>
    <row r="4754" customFormat="false" ht="15" hidden="false" customHeight="false" outlineLevel="0" collapsed="false">
      <c r="A4754" s="71" t="s">
        <v>61</v>
      </c>
      <c r="B4754" s="71" t="s">
        <v>51</v>
      </c>
      <c r="C4754" s="71" t="s">
        <v>966</v>
      </c>
      <c r="D4754" s="72" t="n">
        <v>0</v>
      </c>
      <c r="E4754" s="71" t="n">
        <v>0</v>
      </c>
      <c r="F4754" s="71" t="n">
        <v>1</v>
      </c>
      <c r="G4754" s="72" t="n">
        <v>72.68</v>
      </c>
      <c r="H4754" s="72" t="n">
        <v>72.68</v>
      </c>
      <c r="I4754" s="71" t="n">
        <f aca="false">IF(B4754&gt;=Settings!$B$23,1,0)</f>
        <v>0</v>
      </c>
      <c r="J4754" s="71" t="n">
        <v>1</v>
      </c>
      <c r="K4754" s="71" t="n">
        <f aca="false">F4754*I4754*J4754</f>
        <v>0</v>
      </c>
      <c r="L4754" s="71" t="n">
        <f aca="false">E4754*I4754*J4754</f>
        <v>0</v>
      </c>
      <c r="M4754" s="72" t="n">
        <f aca="false">G4754*I4754*J4754</f>
        <v>0</v>
      </c>
      <c r="N4754" s="72" t="n">
        <f aca="false">D4754*I4754*J4754</f>
        <v>-0</v>
      </c>
      <c r="O4754" s="71" t="n">
        <f aca="false">F4754*J4754</f>
        <v>1</v>
      </c>
      <c r="P4754" s="71" t="n">
        <f aca="false">E4754*J4754</f>
        <v>0</v>
      </c>
    </row>
    <row r="4755" customFormat="false" ht="15" hidden="false" customHeight="false" outlineLevel="0" collapsed="false">
      <c r="A4755" s="71" t="s">
        <v>62</v>
      </c>
      <c r="B4755" s="71" t="s">
        <v>51</v>
      </c>
      <c r="C4755" s="71" t="s">
        <v>361</v>
      </c>
      <c r="D4755" s="72" t="n">
        <v>44.78</v>
      </c>
      <c r="E4755" s="71" t="n">
        <v>1</v>
      </c>
      <c r="F4755" s="71" t="n">
        <v>19</v>
      </c>
      <c r="G4755" s="72" t="n">
        <v>1285.58</v>
      </c>
      <c r="H4755" s="72" t="n">
        <v>1172.16</v>
      </c>
      <c r="I4755" s="71" t="n">
        <f aca="false">IF(B4755&gt;=Settings!$B$23,1,0)</f>
        <v>0</v>
      </c>
      <c r="J4755" s="71" t="n">
        <v>1</v>
      </c>
      <c r="K4755" s="71" t="n">
        <f aca="false">F4755*I4755*J4755</f>
        <v>0</v>
      </c>
      <c r="L4755" s="71" t="n">
        <f aca="false">E4755*I4755*J4755</f>
        <v>0</v>
      </c>
      <c r="M4755" s="72" t="n">
        <f aca="false">G4755*I4755*J4755</f>
        <v>0</v>
      </c>
      <c r="N4755" s="72" t="n">
        <f aca="false">D4755*I4755*J4755</f>
        <v>0</v>
      </c>
      <c r="O4755" s="71" t="n">
        <f aca="false">F4755*J4755</f>
        <v>19</v>
      </c>
      <c r="P4755" s="71" t="n">
        <f aca="false">E4755*J4755</f>
        <v>1</v>
      </c>
    </row>
    <row r="4756" customFormat="false" ht="15" hidden="false" customHeight="false" outlineLevel="0" collapsed="false">
      <c r="A4756" s="71" t="s">
        <v>59</v>
      </c>
      <c r="B4756" s="71" t="s">
        <v>51</v>
      </c>
      <c r="C4756" s="71" t="s">
        <v>2219</v>
      </c>
      <c r="D4756" s="72" t="n">
        <v>0</v>
      </c>
      <c r="E4756" s="71" t="n">
        <v>0</v>
      </c>
      <c r="F4756" s="71" t="n">
        <v>2</v>
      </c>
      <c r="G4756" s="72" t="n">
        <v>9.9</v>
      </c>
      <c r="H4756" s="72" t="n">
        <v>9.9</v>
      </c>
      <c r="I4756" s="71" t="n">
        <f aca="false">IF(B4756&gt;=Settings!$B$23,1,0)</f>
        <v>0</v>
      </c>
      <c r="J4756" s="71" t="n">
        <v>1</v>
      </c>
      <c r="K4756" s="71" t="n">
        <f aca="false">F4756*I4756*J4756</f>
        <v>0</v>
      </c>
      <c r="L4756" s="71" t="n">
        <f aca="false">E4756*I4756*J4756</f>
        <v>0</v>
      </c>
      <c r="M4756" s="72" t="n">
        <f aca="false">G4756*I4756*J4756</f>
        <v>0</v>
      </c>
      <c r="N4756" s="72" t="n">
        <f aca="false">D4756*I4756*J4756</f>
        <v>-0</v>
      </c>
      <c r="O4756" s="71" t="n">
        <f aca="false">F4756*J4756</f>
        <v>2</v>
      </c>
      <c r="P4756" s="71" t="n">
        <f aca="false">E4756*J4756</f>
        <v>0</v>
      </c>
    </row>
    <row r="4757" customFormat="false" ht="15" hidden="false" customHeight="false" outlineLevel="0" collapsed="false">
      <c r="A4757" s="71" t="s">
        <v>61</v>
      </c>
      <c r="B4757" s="71" t="s">
        <v>51</v>
      </c>
      <c r="C4757" s="71" t="s">
        <v>937</v>
      </c>
      <c r="D4757" s="72" t="n">
        <v>21.72</v>
      </c>
      <c r="E4757" s="71" t="n">
        <v>2</v>
      </c>
      <c r="F4757" s="71" t="n">
        <v>20</v>
      </c>
      <c r="G4757" s="72" t="n">
        <v>217.21</v>
      </c>
      <c r="H4757" s="72" t="n">
        <v>185.74</v>
      </c>
      <c r="I4757" s="71" t="n">
        <f aca="false">IF(B4757&gt;=Settings!$B$23,1,0)</f>
        <v>0</v>
      </c>
      <c r="J4757" s="71" t="n">
        <v>1</v>
      </c>
      <c r="K4757" s="71" t="n">
        <f aca="false">F4757*I4757*J4757</f>
        <v>0</v>
      </c>
      <c r="L4757" s="71" t="n">
        <f aca="false">E4757*I4757*J4757</f>
        <v>0</v>
      </c>
      <c r="M4757" s="72" t="n">
        <f aca="false">G4757*I4757*J4757</f>
        <v>0</v>
      </c>
      <c r="N4757" s="72" t="n">
        <f aca="false">D4757*I4757*J4757</f>
        <v>0</v>
      </c>
      <c r="O4757" s="71" t="n">
        <f aca="false">F4757*J4757</f>
        <v>20</v>
      </c>
      <c r="P4757" s="71" t="n">
        <f aca="false">E4757*J4757</f>
        <v>2</v>
      </c>
    </row>
    <row r="4758" customFormat="false" ht="15" hidden="false" customHeight="false" outlineLevel="0" collapsed="false">
      <c r="A4758" s="71" t="s">
        <v>60</v>
      </c>
      <c r="B4758" s="71" t="s">
        <v>51</v>
      </c>
      <c r="C4758" s="71" t="s">
        <v>1275</v>
      </c>
      <c r="D4758" s="72" t="n">
        <v>0</v>
      </c>
      <c r="E4758" s="71" t="n">
        <v>0</v>
      </c>
      <c r="F4758" s="71" t="n">
        <v>4</v>
      </c>
      <c r="G4758" s="72" t="n">
        <v>382.54</v>
      </c>
      <c r="H4758" s="72" t="n">
        <v>366.05</v>
      </c>
      <c r="I4758" s="71" t="n">
        <f aca="false">IF(B4758&gt;=Settings!$B$23,1,0)</f>
        <v>0</v>
      </c>
      <c r="J4758" s="71" t="n">
        <v>1</v>
      </c>
      <c r="K4758" s="71" t="n">
        <f aca="false">F4758*I4758*J4758</f>
        <v>0</v>
      </c>
      <c r="L4758" s="71" t="n">
        <f aca="false">E4758*I4758*J4758</f>
        <v>0</v>
      </c>
      <c r="M4758" s="72" t="n">
        <f aca="false">G4758*I4758*J4758</f>
        <v>0</v>
      </c>
      <c r="N4758" s="72" t="n">
        <f aca="false">D4758*I4758*J4758</f>
        <v>-0</v>
      </c>
      <c r="O4758" s="71" t="n">
        <f aca="false">F4758*J4758</f>
        <v>4</v>
      </c>
      <c r="P4758" s="71" t="n">
        <f aca="false">E4758*J4758</f>
        <v>0</v>
      </c>
    </row>
    <row r="4759" customFormat="false" ht="15" hidden="false" customHeight="false" outlineLevel="0" collapsed="false">
      <c r="A4759" s="71" t="s">
        <v>63</v>
      </c>
      <c r="B4759" s="71" t="s">
        <v>51</v>
      </c>
      <c r="C4759" s="71" t="s">
        <v>2214</v>
      </c>
      <c r="D4759" s="72" t="n">
        <v>0</v>
      </c>
      <c r="E4759" s="71" t="n">
        <v>0</v>
      </c>
      <c r="F4759" s="71" t="n">
        <v>2</v>
      </c>
      <c r="G4759" s="72" t="n">
        <v>72.64</v>
      </c>
      <c r="H4759" s="72" t="n">
        <v>72.64</v>
      </c>
      <c r="I4759" s="71" t="n">
        <f aca="false">IF(B4759&gt;=Settings!$B$23,1,0)</f>
        <v>0</v>
      </c>
      <c r="J4759" s="71" t="n">
        <v>1</v>
      </c>
      <c r="K4759" s="71" t="n">
        <f aca="false">F4759*I4759*J4759</f>
        <v>0</v>
      </c>
      <c r="L4759" s="71" t="n">
        <f aca="false">E4759*I4759*J4759</f>
        <v>0</v>
      </c>
      <c r="M4759" s="72" t="n">
        <f aca="false">G4759*I4759*J4759</f>
        <v>0</v>
      </c>
      <c r="N4759" s="72" t="n">
        <f aca="false">D4759*I4759*J4759</f>
        <v>-0</v>
      </c>
      <c r="O4759" s="71" t="n">
        <f aca="false">F4759*J4759</f>
        <v>2</v>
      </c>
      <c r="P4759" s="71" t="n">
        <f aca="false">E4759*J4759</f>
        <v>0</v>
      </c>
    </row>
    <row r="4760" customFormat="false" ht="15" hidden="false" customHeight="false" outlineLevel="0" collapsed="false">
      <c r="A4760" s="71" t="s">
        <v>62</v>
      </c>
      <c r="B4760" s="71" t="s">
        <v>51</v>
      </c>
      <c r="C4760" s="71" t="s">
        <v>121</v>
      </c>
      <c r="D4760" s="72" t="n">
        <v>367.11</v>
      </c>
      <c r="E4760" s="71" t="n">
        <v>7</v>
      </c>
      <c r="F4760" s="71" t="n">
        <v>97</v>
      </c>
      <c r="G4760" s="72" t="n">
        <v>5485.28</v>
      </c>
      <c r="H4760" s="72" t="n">
        <v>5045.69</v>
      </c>
      <c r="I4760" s="71" t="n">
        <f aca="false">IF(B4760&gt;=Settings!$B$23,1,0)</f>
        <v>0</v>
      </c>
      <c r="J4760" s="71" t="n">
        <v>1</v>
      </c>
      <c r="K4760" s="71" t="n">
        <f aca="false">F4760*I4760*J4760</f>
        <v>0</v>
      </c>
      <c r="L4760" s="71" t="n">
        <f aca="false">E4760*I4760*J4760</f>
        <v>0</v>
      </c>
      <c r="M4760" s="72" t="n">
        <f aca="false">G4760*I4760*J4760</f>
        <v>0</v>
      </c>
      <c r="N4760" s="72" t="n">
        <f aca="false">D4760*I4760*J4760</f>
        <v>0</v>
      </c>
      <c r="O4760" s="71" t="n">
        <f aca="false">F4760*J4760</f>
        <v>97</v>
      </c>
      <c r="P4760" s="71" t="n">
        <f aca="false">E4760*J4760</f>
        <v>7</v>
      </c>
    </row>
    <row r="4761" customFormat="false" ht="15" hidden="false" customHeight="false" outlineLevel="0" collapsed="false">
      <c r="A4761" s="71" t="s">
        <v>61</v>
      </c>
      <c r="B4761" s="71" t="s">
        <v>51</v>
      </c>
      <c r="C4761" s="71" t="s">
        <v>948</v>
      </c>
      <c r="D4761" s="72" t="n">
        <v>0</v>
      </c>
      <c r="E4761" s="71" t="n">
        <v>0</v>
      </c>
      <c r="F4761" s="71" t="n">
        <v>2</v>
      </c>
      <c r="G4761" s="72" t="n">
        <v>227.17</v>
      </c>
      <c r="H4761" s="72" t="n">
        <v>210.14</v>
      </c>
      <c r="I4761" s="71" t="n">
        <f aca="false">IF(B4761&gt;=Settings!$B$23,1,0)</f>
        <v>0</v>
      </c>
      <c r="J4761" s="71" t="n">
        <v>1</v>
      </c>
      <c r="K4761" s="71" t="n">
        <f aca="false">F4761*I4761*J4761</f>
        <v>0</v>
      </c>
      <c r="L4761" s="71" t="n">
        <f aca="false">E4761*I4761*J4761</f>
        <v>0</v>
      </c>
      <c r="M4761" s="72" t="n">
        <f aca="false">G4761*I4761*J4761</f>
        <v>0</v>
      </c>
      <c r="N4761" s="72" t="n">
        <f aca="false">D4761*I4761*J4761</f>
        <v>-0</v>
      </c>
      <c r="O4761" s="71" t="n">
        <f aca="false">F4761*J4761</f>
        <v>2</v>
      </c>
      <c r="P4761" s="71" t="n">
        <f aca="false">E4761*J4761</f>
        <v>0</v>
      </c>
    </row>
    <row r="4762" customFormat="false" ht="15" hidden="false" customHeight="false" outlineLevel="0" collapsed="false">
      <c r="A4762" s="71" t="s">
        <v>60</v>
      </c>
      <c r="B4762" s="71" t="s">
        <v>51</v>
      </c>
      <c r="C4762" s="71" t="s">
        <v>1668</v>
      </c>
      <c r="D4762" s="72" t="n">
        <v>0</v>
      </c>
      <c r="E4762" s="71" t="n">
        <v>0</v>
      </c>
      <c r="F4762" s="71" t="n">
        <v>1</v>
      </c>
      <c r="G4762" s="72" t="n">
        <v>327.23</v>
      </c>
      <c r="H4762" s="72" t="n">
        <v>327.23</v>
      </c>
      <c r="I4762" s="71" t="n">
        <f aca="false">IF(B4762&gt;=Settings!$B$23,1,0)</f>
        <v>0</v>
      </c>
      <c r="J4762" s="71" t="n">
        <v>1</v>
      </c>
      <c r="K4762" s="71" t="n">
        <f aca="false">F4762*I4762*J4762</f>
        <v>0</v>
      </c>
      <c r="L4762" s="71" t="n">
        <f aca="false">E4762*I4762*J4762</f>
        <v>0</v>
      </c>
      <c r="M4762" s="72" t="n">
        <f aca="false">G4762*I4762*J4762</f>
        <v>0</v>
      </c>
      <c r="N4762" s="72" t="n">
        <f aca="false">D4762*I4762*J4762</f>
        <v>-0</v>
      </c>
      <c r="O4762" s="71" t="n">
        <f aca="false">F4762*J4762</f>
        <v>1</v>
      </c>
      <c r="P4762" s="71" t="n">
        <f aca="false">E4762*J4762</f>
        <v>0</v>
      </c>
    </row>
    <row r="4763" customFormat="false" ht="15" hidden="false" customHeight="false" outlineLevel="0" collapsed="false">
      <c r="A4763" s="71" t="s">
        <v>62</v>
      </c>
      <c r="B4763" s="71" t="s">
        <v>51</v>
      </c>
      <c r="C4763" s="71" t="s">
        <v>168</v>
      </c>
      <c r="D4763" s="72" t="n">
        <v>0</v>
      </c>
      <c r="E4763" s="71" t="n">
        <v>0</v>
      </c>
      <c r="F4763" s="71" t="n">
        <v>42</v>
      </c>
      <c r="G4763" s="72" t="n">
        <v>4397.73</v>
      </c>
      <c r="H4763" s="72" t="n">
        <v>4143.02</v>
      </c>
      <c r="I4763" s="71" t="n">
        <f aca="false">IF(B4763&gt;=Settings!$B$23,1,0)</f>
        <v>0</v>
      </c>
      <c r="J4763" s="71" t="n">
        <v>1</v>
      </c>
      <c r="K4763" s="71" t="n">
        <f aca="false">F4763*I4763*J4763</f>
        <v>0</v>
      </c>
      <c r="L4763" s="71" t="n">
        <f aca="false">E4763*I4763*J4763</f>
        <v>0</v>
      </c>
      <c r="M4763" s="72" t="n">
        <f aca="false">G4763*I4763*J4763</f>
        <v>0</v>
      </c>
      <c r="N4763" s="72" t="n">
        <f aca="false">D4763*I4763*J4763</f>
        <v>-0</v>
      </c>
      <c r="O4763" s="71" t="n">
        <f aca="false">F4763*J4763</f>
        <v>42</v>
      </c>
      <c r="P4763" s="71" t="n">
        <f aca="false">E4763*J4763</f>
        <v>0</v>
      </c>
    </row>
    <row r="4764" customFormat="false" ht="15" hidden="false" customHeight="false" outlineLevel="0" collapsed="false">
      <c r="A4764" s="71" t="s">
        <v>59</v>
      </c>
      <c r="B4764" s="71" t="s">
        <v>51</v>
      </c>
      <c r="C4764" s="71" t="s">
        <v>1253</v>
      </c>
      <c r="D4764" s="72" t="n">
        <v>0</v>
      </c>
      <c r="E4764" s="71" t="n">
        <v>0</v>
      </c>
      <c r="F4764" s="71" t="n">
        <v>6</v>
      </c>
      <c r="G4764" s="72" t="n">
        <v>629.25</v>
      </c>
      <c r="H4764" s="72" t="n">
        <v>629.25</v>
      </c>
      <c r="I4764" s="71" t="n">
        <f aca="false">IF(B4764&gt;=Settings!$B$23,1,0)</f>
        <v>0</v>
      </c>
      <c r="J4764" s="71" t="n">
        <v>1</v>
      </c>
      <c r="K4764" s="71" t="n">
        <f aca="false">F4764*I4764*J4764</f>
        <v>0</v>
      </c>
      <c r="L4764" s="71" t="n">
        <f aca="false">E4764*I4764*J4764</f>
        <v>0</v>
      </c>
      <c r="M4764" s="72" t="n">
        <f aca="false">G4764*I4764*J4764</f>
        <v>0</v>
      </c>
      <c r="N4764" s="72" t="n">
        <f aca="false">D4764*I4764*J4764</f>
        <v>-0</v>
      </c>
      <c r="O4764" s="71" t="n">
        <f aca="false">F4764*J4764</f>
        <v>6</v>
      </c>
      <c r="P4764" s="71" t="n">
        <f aca="false">E4764*J4764</f>
        <v>0</v>
      </c>
    </row>
    <row r="4765" customFormat="false" ht="15" hidden="false" customHeight="false" outlineLevel="0" collapsed="false">
      <c r="A4765" s="71" t="s">
        <v>61</v>
      </c>
      <c r="B4765" s="71" t="s">
        <v>51</v>
      </c>
      <c r="C4765" s="71" t="s">
        <v>1440</v>
      </c>
      <c r="D4765" s="72" t="n">
        <v>0</v>
      </c>
      <c r="E4765" s="71" t="n">
        <v>0</v>
      </c>
      <c r="F4765" s="71" t="n">
        <v>12</v>
      </c>
      <c r="G4765" s="72" t="n">
        <v>983.08</v>
      </c>
      <c r="H4765" s="72" t="n">
        <v>944.13</v>
      </c>
      <c r="I4765" s="71" t="n">
        <f aca="false">IF(B4765&gt;=Settings!$B$23,1,0)</f>
        <v>0</v>
      </c>
      <c r="J4765" s="71" t="n">
        <v>1</v>
      </c>
      <c r="K4765" s="71" t="n">
        <f aca="false">F4765*I4765*J4765</f>
        <v>0</v>
      </c>
      <c r="L4765" s="71" t="n">
        <f aca="false">E4765*I4765*J4765</f>
        <v>0</v>
      </c>
      <c r="M4765" s="72" t="n">
        <f aca="false">G4765*I4765*J4765</f>
        <v>0</v>
      </c>
      <c r="N4765" s="72" t="n">
        <f aca="false">D4765*I4765*J4765</f>
        <v>-0</v>
      </c>
      <c r="O4765" s="71" t="n">
        <f aca="false">F4765*J4765</f>
        <v>12</v>
      </c>
      <c r="P4765" s="71" t="n">
        <f aca="false">E4765*J4765</f>
        <v>0</v>
      </c>
    </row>
    <row r="4766" customFormat="false" ht="15" hidden="false" customHeight="false" outlineLevel="0" collapsed="false">
      <c r="A4766" s="71" t="s">
        <v>59</v>
      </c>
      <c r="B4766" s="71" t="s">
        <v>51</v>
      </c>
      <c r="C4766" s="71" t="s">
        <v>1447</v>
      </c>
      <c r="D4766" s="72" t="n">
        <v>0</v>
      </c>
      <c r="E4766" s="71" t="n">
        <v>0</v>
      </c>
      <c r="F4766" s="71" t="n">
        <v>3</v>
      </c>
      <c r="G4766" s="72" t="n">
        <v>331.98</v>
      </c>
      <c r="H4766" s="72" t="n">
        <v>331.98</v>
      </c>
      <c r="I4766" s="71" t="n">
        <f aca="false">IF(B4766&gt;=Settings!$B$23,1,0)</f>
        <v>0</v>
      </c>
      <c r="J4766" s="71" t="n">
        <v>1</v>
      </c>
      <c r="K4766" s="71" t="n">
        <f aca="false">F4766*I4766*J4766</f>
        <v>0</v>
      </c>
      <c r="L4766" s="71" t="n">
        <f aca="false">E4766*I4766*J4766</f>
        <v>0</v>
      </c>
      <c r="M4766" s="72" t="n">
        <f aca="false">G4766*I4766*J4766</f>
        <v>0</v>
      </c>
      <c r="N4766" s="72" t="n">
        <f aca="false">D4766*I4766*J4766</f>
        <v>-0</v>
      </c>
      <c r="O4766" s="71" t="n">
        <f aca="false">F4766*J4766</f>
        <v>3</v>
      </c>
      <c r="P4766" s="71" t="n">
        <f aca="false">E4766*J4766</f>
        <v>0</v>
      </c>
    </row>
    <row r="4767" customFormat="false" ht="15" hidden="false" customHeight="false" outlineLevel="0" collapsed="false">
      <c r="A4767" s="71" t="s">
        <v>63</v>
      </c>
      <c r="B4767" s="71" t="s">
        <v>51</v>
      </c>
      <c r="C4767" s="71" t="s">
        <v>2343</v>
      </c>
      <c r="D4767" s="72" t="n">
        <v>0</v>
      </c>
      <c r="E4767" s="71" t="n">
        <v>0</v>
      </c>
      <c r="F4767" s="71" t="n">
        <v>1</v>
      </c>
      <c r="G4767" s="72" t="n">
        <v>268.14</v>
      </c>
      <c r="H4767" s="72" t="n">
        <v>268.14</v>
      </c>
      <c r="I4767" s="71" t="n">
        <f aca="false">IF(B4767&gt;=Settings!$B$23,1,0)</f>
        <v>0</v>
      </c>
      <c r="J4767" s="71" t="n">
        <v>1</v>
      </c>
      <c r="K4767" s="71" t="n">
        <f aca="false">F4767*I4767*J4767</f>
        <v>0</v>
      </c>
      <c r="L4767" s="71" t="n">
        <f aca="false">E4767*I4767*J4767</f>
        <v>0</v>
      </c>
      <c r="M4767" s="72" t="n">
        <f aca="false">G4767*I4767*J4767</f>
        <v>0</v>
      </c>
      <c r="N4767" s="72" t="n">
        <f aca="false">D4767*I4767*J4767</f>
        <v>-0</v>
      </c>
      <c r="O4767" s="71" t="n">
        <f aca="false">F4767*J4767</f>
        <v>1</v>
      </c>
      <c r="P4767" s="71" t="n">
        <f aca="false">E4767*J4767</f>
        <v>0</v>
      </c>
    </row>
    <row r="4768" customFormat="false" ht="15" hidden="false" customHeight="false" outlineLevel="0" collapsed="false">
      <c r="A4768" s="71" t="s">
        <v>63</v>
      </c>
      <c r="B4768" s="71" t="s">
        <v>51</v>
      </c>
      <c r="C4768" s="71" t="s">
        <v>181</v>
      </c>
      <c r="D4768" s="72" t="n">
        <v>118.14</v>
      </c>
      <c r="E4768" s="71" t="n">
        <v>1</v>
      </c>
      <c r="F4768" s="71" t="n">
        <v>2</v>
      </c>
      <c r="G4768" s="72" t="n">
        <v>236.28</v>
      </c>
      <c r="H4768" s="72" t="n">
        <v>118.14</v>
      </c>
      <c r="I4768" s="71" t="n">
        <f aca="false">IF(B4768&gt;=Settings!$B$23,1,0)</f>
        <v>0</v>
      </c>
      <c r="J4768" s="71" t="n">
        <v>1</v>
      </c>
      <c r="K4768" s="71" t="n">
        <f aca="false">F4768*I4768*J4768</f>
        <v>0</v>
      </c>
      <c r="L4768" s="71" t="n">
        <f aca="false">E4768*I4768*J4768</f>
        <v>0</v>
      </c>
      <c r="M4768" s="72" t="n">
        <f aca="false">G4768*I4768*J4768</f>
        <v>0</v>
      </c>
      <c r="N4768" s="72" t="n">
        <f aca="false">D4768*I4768*J4768</f>
        <v>0</v>
      </c>
      <c r="O4768" s="71" t="n">
        <f aca="false">F4768*J4768</f>
        <v>2</v>
      </c>
      <c r="P4768" s="71" t="n">
        <f aca="false">E4768*J4768</f>
        <v>1</v>
      </c>
    </row>
    <row r="4769" customFormat="false" ht="15" hidden="false" customHeight="false" outlineLevel="0" collapsed="false">
      <c r="A4769" s="71" t="s">
        <v>61</v>
      </c>
      <c r="B4769" s="71" t="s">
        <v>51</v>
      </c>
      <c r="C4769" s="71" t="s">
        <v>1154</v>
      </c>
      <c r="D4769" s="72" t="n">
        <v>1408.37</v>
      </c>
      <c r="E4769" s="71" t="n">
        <v>0</v>
      </c>
      <c r="F4769" s="71" t="n">
        <v>2</v>
      </c>
      <c r="G4769" s="72" t="n">
        <v>54.54</v>
      </c>
      <c r="H4769" s="72" t="n">
        <v>-1357.91</v>
      </c>
      <c r="I4769" s="71" t="n">
        <f aca="false">IF(B4769&gt;=Settings!$B$23,1,0)</f>
        <v>0</v>
      </c>
      <c r="J4769" s="71" t="n">
        <v>0</v>
      </c>
      <c r="K4769" s="71" t="n">
        <f aca="false">F4769*I4769*J4769</f>
        <v>0</v>
      </c>
      <c r="L4769" s="71" t="n">
        <f aca="false">E4769*I4769*J4769</f>
        <v>0</v>
      </c>
      <c r="M4769" s="72" t="n">
        <f aca="false">G4769*I4769*J4769</f>
        <v>0</v>
      </c>
      <c r="N4769" s="72" t="n">
        <f aca="false">D4769*I4769*J4769</f>
        <v>0</v>
      </c>
      <c r="O4769" s="71" t="n">
        <f aca="false">F4769*J4769</f>
        <v>0</v>
      </c>
      <c r="P4769" s="71" t="n">
        <f aca="false">E4769*J4769</f>
        <v>0</v>
      </c>
    </row>
    <row r="4770" customFormat="false" ht="15" hidden="false" customHeight="false" outlineLevel="0" collapsed="false">
      <c r="A4770" s="71" t="s">
        <v>59</v>
      </c>
      <c r="B4770" s="71" t="s">
        <v>51</v>
      </c>
      <c r="C4770" s="71" t="s">
        <v>602</v>
      </c>
      <c r="D4770" s="72" t="n">
        <v>0</v>
      </c>
      <c r="E4770" s="71" t="n">
        <v>0</v>
      </c>
      <c r="F4770" s="71" t="n">
        <v>13</v>
      </c>
      <c r="G4770" s="72" t="n">
        <v>127.14</v>
      </c>
      <c r="H4770" s="72" t="n">
        <v>125.78</v>
      </c>
      <c r="I4770" s="71" t="n">
        <f aca="false">IF(B4770&gt;=Settings!$B$23,1,0)</f>
        <v>0</v>
      </c>
      <c r="J4770" s="71" t="n">
        <v>1</v>
      </c>
      <c r="K4770" s="71" t="n">
        <f aca="false">F4770*I4770*J4770</f>
        <v>0</v>
      </c>
      <c r="L4770" s="71" t="n">
        <f aca="false">E4770*I4770*J4770</f>
        <v>0</v>
      </c>
      <c r="M4770" s="72" t="n">
        <f aca="false">G4770*I4770*J4770</f>
        <v>0</v>
      </c>
      <c r="N4770" s="72" t="n">
        <f aca="false">D4770*I4770*J4770</f>
        <v>-0</v>
      </c>
      <c r="O4770" s="71" t="n">
        <f aca="false">F4770*J4770</f>
        <v>13</v>
      </c>
      <c r="P4770" s="71" t="n">
        <f aca="false">E4770*J4770</f>
        <v>0</v>
      </c>
    </row>
    <row r="4771" customFormat="false" ht="15" hidden="false" customHeight="false" outlineLevel="0" collapsed="false">
      <c r="A4771" s="71" t="s">
        <v>61</v>
      </c>
      <c r="B4771" s="71" t="s">
        <v>51</v>
      </c>
      <c r="C4771" s="71" t="s">
        <v>1226</v>
      </c>
      <c r="D4771" s="72" t="n">
        <v>0</v>
      </c>
      <c r="E4771" s="71" t="n">
        <v>0</v>
      </c>
      <c r="F4771" s="71" t="n">
        <v>2</v>
      </c>
      <c r="G4771" s="72" t="n">
        <v>168.09</v>
      </c>
      <c r="H4771" s="72" t="n">
        <v>168.09</v>
      </c>
      <c r="I4771" s="71" t="n">
        <f aca="false">IF(B4771&gt;=Settings!$B$23,1,0)</f>
        <v>0</v>
      </c>
      <c r="J4771" s="71" t="n">
        <v>1</v>
      </c>
      <c r="K4771" s="71" t="n">
        <f aca="false">F4771*I4771*J4771</f>
        <v>0</v>
      </c>
      <c r="L4771" s="71" t="n">
        <f aca="false">E4771*I4771*J4771</f>
        <v>0</v>
      </c>
      <c r="M4771" s="72" t="n">
        <f aca="false">G4771*I4771*J4771</f>
        <v>0</v>
      </c>
      <c r="N4771" s="72" t="n">
        <f aca="false">D4771*I4771*J4771</f>
        <v>-0</v>
      </c>
      <c r="O4771" s="71" t="n">
        <f aca="false">F4771*J4771</f>
        <v>2</v>
      </c>
      <c r="P4771" s="71" t="n">
        <f aca="false">E4771*J4771</f>
        <v>0</v>
      </c>
    </row>
    <row r="4772" customFormat="false" ht="15" hidden="false" customHeight="false" outlineLevel="0" collapsed="false">
      <c r="A4772" s="71" t="s">
        <v>61</v>
      </c>
      <c r="B4772" s="71" t="s">
        <v>51</v>
      </c>
      <c r="C4772" s="71" t="s">
        <v>1112</v>
      </c>
      <c r="D4772" s="72" t="n">
        <v>0</v>
      </c>
      <c r="E4772" s="71" t="n">
        <v>0</v>
      </c>
      <c r="F4772" s="71" t="n">
        <v>4</v>
      </c>
      <c r="G4772" s="72" t="n">
        <v>404.37</v>
      </c>
      <c r="H4772" s="72" t="n">
        <v>390.07</v>
      </c>
      <c r="I4772" s="71" t="n">
        <f aca="false">IF(B4772&gt;=Settings!$B$23,1,0)</f>
        <v>0</v>
      </c>
      <c r="J4772" s="71" t="n">
        <v>1</v>
      </c>
      <c r="K4772" s="71" t="n">
        <f aca="false">F4772*I4772*J4772</f>
        <v>0</v>
      </c>
      <c r="L4772" s="71" t="n">
        <f aca="false">E4772*I4772*J4772</f>
        <v>0</v>
      </c>
      <c r="M4772" s="72" t="n">
        <f aca="false">G4772*I4772*J4772</f>
        <v>0</v>
      </c>
      <c r="N4772" s="72" t="n">
        <f aca="false">D4772*I4772*J4772</f>
        <v>-0</v>
      </c>
      <c r="O4772" s="71" t="n">
        <f aca="false">F4772*J4772</f>
        <v>4</v>
      </c>
      <c r="P4772" s="71" t="n">
        <f aca="false">E4772*J4772</f>
        <v>0</v>
      </c>
    </row>
    <row r="4773" customFormat="false" ht="15" hidden="false" customHeight="false" outlineLevel="0" collapsed="false">
      <c r="A4773" s="71" t="s">
        <v>59</v>
      </c>
      <c r="B4773" s="71" t="s">
        <v>51</v>
      </c>
      <c r="C4773" s="71" t="s">
        <v>1439</v>
      </c>
      <c r="D4773" s="72" t="n">
        <v>0</v>
      </c>
      <c r="E4773" s="71" t="n">
        <v>0</v>
      </c>
      <c r="F4773" s="71" t="n">
        <v>6</v>
      </c>
      <c r="G4773" s="72" t="n">
        <v>432.44</v>
      </c>
      <c r="H4773" s="72" t="n">
        <v>422.23</v>
      </c>
      <c r="I4773" s="71" t="n">
        <f aca="false">IF(B4773&gt;=Settings!$B$23,1,0)</f>
        <v>0</v>
      </c>
      <c r="J4773" s="71" t="n">
        <v>1</v>
      </c>
      <c r="K4773" s="71" t="n">
        <f aca="false">F4773*I4773*J4773</f>
        <v>0</v>
      </c>
      <c r="L4773" s="71" t="n">
        <f aca="false">E4773*I4773*J4773</f>
        <v>0</v>
      </c>
      <c r="M4773" s="72" t="n">
        <f aca="false">G4773*I4773*J4773</f>
        <v>0</v>
      </c>
      <c r="N4773" s="72" t="n">
        <f aca="false">D4773*I4773*J4773</f>
        <v>-0</v>
      </c>
      <c r="O4773" s="71" t="n">
        <f aca="false">F4773*J4773</f>
        <v>6</v>
      </c>
      <c r="P4773" s="71" t="n">
        <f aca="false">E4773*J4773</f>
        <v>0</v>
      </c>
    </row>
    <row r="4774" customFormat="false" ht="15" hidden="false" customHeight="false" outlineLevel="0" collapsed="false">
      <c r="A4774" s="71" t="s">
        <v>61</v>
      </c>
      <c r="B4774" s="71" t="s">
        <v>51</v>
      </c>
      <c r="C4774" s="71" t="s">
        <v>1163</v>
      </c>
      <c r="D4774" s="72" t="n">
        <v>24.5</v>
      </c>
      <c r="E4774" s="71" t="n">
        <v>1</v>
      </c>
      <c r="F4774" s="71" t="n">
        <v>1</v>
      </c>
      <c r="G4774" s="72" t="n">
        <v>24.5</v>
      </c>
      <c r="H4774" s="72" t="n">
        <v>0</v>
      </c>
      <c r="I4774" s="71" t="n">
        <f aca="false">IF(B4774&gt;=Settings!$B$23,1,0)</f>
        <v>0</v>
      </c>
      <c r="J4774" s="71" t="n">
        <v>1</v>
      </c>
      <c r="K4774" s="71" t="n">
        <f aca="false">F4774*I4774*J4774</f>
        <v>0</v>
      </c>
      <c r="L4774" s="71" t="n">
        <f aca="false">E4774*I4774*J4774</f>
        <v>0</v>
      </c>
      <c r="M4774" s="72" t="n">
        <f aca="false">G4774*I4774*J4774</f>
        <v>0</v>
      </c>
      <c r="N4774" s="72" t="n">
        <f aca="false">D4774*I4774*J4774</f>
        <v>0</v>
      </c>
      <c r="O4774" s="71" t="n">
        <f aca="false">F4774*J4774</f>
        <v>1</v>
      </c>
      <c r="P4774" s="71" t="n">
        <f aca="false">E4774*J4774</f>
        <v>1</v>
      </c>
    </row>
    <row r="4775" customFormat="false" ht="15" hidden="false" customHeight="false" outlineLevel="0" collapsed="false">
      <c r="A4775" s="71" t="s">
        <v>61</v>
      </c>
      <c r="B4775" s="71" t="s">
        <v>51</v>
      </c>
      <c r="C4775" s="71" t="s">
        <v>602</v>
      </c>
      <c r="D4775" s="72" t="n">
        <v>0</v>
      </c>
      <c r="E4775" s="71" t="n">
        <v>0</v>
      </c>
      <c r="F4775" s="71" t="n">
        <v>14</v>
      </c>
      <c r="G4775" s="72" t="n">
        <v>127.12</v>
      </c>
      <c r="H4775" s="72" t="n">
        <v>121.7</v>
      </c>
      <c r="I4775" s="71" t="n">
        <f aca="false">IF(B4775&gt;=Settings!$B$23,1,0)</f>
        <v>0</v>
      </c>
      <c r="J4775" s="71" t="n">
        <v>1</v>
      </c>
      <c r="K4775" s="71" t="n">
        <f aca="false">F4775*I4775*J4775</f>
        <v>0</v>
      </c>
      <c r="L4775" s="71" t="n">
        <f aca="false">E4775*I4775*J4775</f>
        <v>0</v>
      </c>
      <c r="M4775" s="72" t="n">
        <f aca="false">G4775*I4775*J4775</f>
        <v>0</v>
      </c>
      <c r="N4775" s="72" t="n">
        <f aca="false">D4775*I4775*J4775</f>
        <v>-0</v>
      </c>
      <c r="O4775" s="71" t="n">
        <f aca="false">F4775*J4775</f>
        <v>14</v>
      </c>
      <c r="P4775" s="71" t="n">
        <f aca="false">E4775*J4775</f>
        <v>0</v>
      </c>
    </row>
    <row r="4776" customFormat="false" ht="15" hidden="false" customHeight="false" outlineLevel="0" collapsed="false">
      <c r="A4776" s="71" t="s">
        <v>62</v>
      </c>
      <c r="B4776" s="71" t="s">
        <v>51</v>
      </c>
      <c r="C4776" s="71" t="s">
        <v>910</v>
      </c>
      <c r="D4776" s="72" t="n">
        <v>341.11</v>
      </c>
      <c r="E4776" s="71" t="n">
        <v>4</v>
      </c>
      <c r="F4776" s="71" t="n">
        <v>62</v>
      </c>
      <c r="G4776" s="72" t="n">
        <v>5377.62</v>
      </c>
      <c r="H4776" s="72" t="n">
        <v>4910.26</v>
      </c>
      <c r="I4776" s="71" t="n">
        <f aca="false">IF(B4776&gt;=Settings!$B$23,1,0)</f>
        <v>0</v>
      </c>
      <c r="J4776" s="71" t="n">
        <v>1</v>
      </c>
      <c r="K4776" s="71" t="n">
        <f aca="false">F4776*I4776*J4776</f>
        <v>0</v>
      </c>
      <c r="L4776" s="71" t="n">
        <f aca="false">E4776*I4776*J4776</f>
        <v>0</v>
      </c>
      <c r="M4776" s="72" t="n">
        <f aca="false">G4776*I4776*J4776</f>
        <v>0</v>
      </c>
      <c r="N4776" s="72" t="n">
        <f aca="false">D4776*I4776*J4776</f>
        <v>0</v>
      </c>
      <c r="O4776" s="71" t="n">
        <f aca="false">F4776*J4776</f>
        <v>62</v>
      </c>
      <c r="P4776" s="71" t="n">
        <f aca="false">E4776*J4776</f>
        <v>4</v>
      </c>
    </row>
    <row r="4777" customFormat="false" ht="15" hidden="false" customHeight="false" outlineLevel="0" collapsed="false">
      <c r="A4777" s="71" t="s">
        <v>59</v>
      </c>
      <c r="B4777" s="71" t="s">
        <v>51</v>
      </c>
      <c r="C4777" s="71" t="s">
        <v>569</v>
      </c>
      <c r="D4777" s="72" t="n">
        <v>0</v>
      </c>
      <c r="E4777" s="71" t="n">
        <v>0</v>
      </c>
      <c r="F4777" s="71" t="n">
        <v>15</v>
      </c>
      <c r="G4777" s="72" t="n">
        <v>1562.07</v>
      </c>
      <c r="H4777" s="72" t="n">
        <v>1562.07</v>
      </c>
      <c r="I4777" s="71" t="n">
        <f aca="false">IF(B4777&gt;=Settings!$B$23,1,0)</f>
        <v>0</v>
      </c>
      <c r="J4777" s="71" t="n">
        <v>1</v>
      </c>
      <c r="K4777" s="71" t="n">
        <f aca="false">F4777*I4777*J4777</f>
        <v>0</v>
      </c>
      <c r="L4777" s="71" t="n">
        <f aca="false">E4777*I4777*J4777</f>
        <v>0</v>
      </c>
      <c r="M4777" s="72" t="n">
        <f aca="false">G4777*I4777*J4777</f>
        <v>0</v>
      </c>
      <c r="N4777" s="72" t="n">
        <f aca="false">D4777*I4777*J4777</f>
        <v>-0</v>
      </c>
      <c r="O4777" s="71" t="n">
        <f aca="false">F4777*J4777</f>
        <v>15</v>
      </c>
      <c r="P4777" s="71" t="n">
        <f aca="false">E4777*J4777</f>
        <v>0</v>
      </c>
    </row>
    <row r="4778" customFormat="false" ht="15" hidden="false" customHeight="false" outlineLevel="0" collapsed="false">
      <c r="A4778" s="71" t="s">
        <v>59</v>
      </c>
      <c r="B4778" s="71" t="s">
        <v>51</v>
      </c>
      <c r="C4778" s="71" t="s">
        <v>1074</v>
      </c>
      <c r="D4778" s="72" t="n">
        <v>0</v>
      </c>
      <c r="E4778" s="71" t="n">
        <v>0</v>
      </c>
      <c r="F4778" s="71" t="n">
        <v>23</v>
      </c>
      <c r="G4778" s="72" t="n">
        <v>390.771</v>
      </c>
      <c r="H4778" s="72" t="n">
        <v>386.161</v>
      </c>
      <c r="I4778" s="71" t="n">
        <f aca="false">IF(B4778&gt;=Settings!$B$23,1,0)</f>
        <v>0</v>
      </c>
      <c r="J4778" s="71" t="n">
        <v>1</v>
      </c>
      <c r="K4778" s="71" t="n">
        <f aca="false">F4778*I4778*J4778</f>
        <v>0</v>
      </c>
      <c r="L4778" s="71" t="n">
        <f aca="false">E4778*I4778*J4778</f>
        <v>0</v>
      </c>
      <c r="M4778" s="72" t="n">
        <f aca="false">G4778*I4778*J4778</f>
        <v>0</v>
      </c>
      <c r="N4778" s="72" t="n">
        <f aca="false">D4778*I4778*J4778</f>
        <v>-0</v>
      </c>
      <c r="O4778" s="71" t="n">
        <f aca="false">F4778*J4778</f>
        <v>23</v>
      </c>
      <c r="P4778" s="71" t="n">
        <f aca="false">E4778*J4778</f>
        <v>0</v>
      </c>
    </row>
    <row r="4779" customFormat="false" ht="15" hidden="false" customHeight="false" outlineLevel="0" collapsed="false">
      <c r="A4779" s="71" t="s">
        <v>59</v>
      </c>
      <c r="B4779" s="71" t="s">
        <v>51</v>
      </c>
      <c r="C4779" s="71" t="s">
        <v>151</v>
      </c>
      <c r="D4779" s="72" t="n">
        <v>0</v>
      </c>
      <c r="E4779" s="71" t="n">
        <v>0</v>
      </c>
      <c r="F4779" s="71" t="n">
        <v>3</v>
      </c>
      <c r="G4779" s="72" t="n">
        <v>386.4</v>
      </c>
      <c r="H4779" s="72" t="n">
        <v>386.4</v>
      </c>
      <c r="I4779" s="71" t="n">
        <f aca="false">IF(B4779&gt;=Settings!$B$23,1,0)</f>
        <v>0</v>
      </c>
      <c r="J4779" s="71" t="n">
        <v>1</v>
      </c>
      <c r="K4779" s="71" t="n">
        <f aca="false">F4779*I4779*J4779</f>
        <v>0</v>
      </c>
      <c r="L4779" s="71" t="n">
        <f aca="false">E4779*I4779*J4779</f>
        <v>0</v>
      </c>
      <c r="M4779" s="72" t="n">
        <f aca="false">G4779*I4779*J4779</f>
        <v>0</v>
      </c>
      <c r="N4779" s="72" t="n">
        <f aca="false">D4779*I4779*J4779</f>
        <v>-0</v>
      </c>
      <c r="O4779" s="71" t="n">
        <f aca="false">F4779*J4779</f>
        <v>3</v>
      </c>
      <c r="P4779" s="71" t="n">
        <f aca="false">E4779*J4779</f>
        <v>0</v>
      </c>
    </row>
    <row r="4780" customFormat="false" ht="15" hidden="false" customHeight="false" outlineLevel="0" collapsed="false">
      <c r="A4780" s="71" t="s">
        <v>60</v>
      </c>
      <c r="B4780" s="71" t="s">
        <v>51</v>
      </c>
      <c r="C4780" s="71" t="s">
        <v>136</v>
      </c>
      <c r="D4780" s="72" t="n">
        <v>471.54</v>
      </c>
      <c r="E4780" s="71" t="n">
        <v>4</v>
      </c>
      <c r="F4780" s="71" t="n">
        <v>139</v>
      </c>
      <c r="G4780" s="72" t="n">
        <v>15720.08</v>
      </c>
      <c r="H4780" s="72" t="n">
        <v>14584.72</v>
      </c>
      <c r="I4780" s="71" t="n">
        <f aca="false">IF(B4780&gt;=Settings!$B$23,1,0)</f>
        <v>0</v>
      </c>
      <c r="J4780" s="71" t="n">
        <v>1</v>
      </c>
      <c r="K4780" s="71" t="n">
        <f aca="false">F4780*I4780*J4780</f>
        <v>0</v>
      </c>
      <c r="L4780" s="71" t="n">
        <f aca="false">E4780*I4780*J4780</f>
        <v>0</v>
      </c>
      <c r="M4780" s="72" t="n">
        <f aca="false">G4780*I4780*J4780</f>
        <v>0</v>
      </c>
      <c r="N4780" s="72" t="n">
        <f aca="false">D4780*I4780*J4780</f>
        <v>0</v>
      </c>
      <c r="O4780" s="71" t="n">
        <f aca="false">F4780*J4780</f>
        <v>139</v>
      </c>
      <c r="P4780" s="71" t="n">
        <f aca="false">E4780*J4780</f>
        <v>4</v>
      </c>
    </row>
    <row r="4781" customFormat="false" ht="15" hidden="false" customHeight="false" outlineLevel="0" collapsed="false">
      <c r="A4781" s="71" t="s">
        <v>59</v>
      </c>
      <c r="B4781" s="71" t="s">
        <v>51</v>
      </c>
      <c r="C4781" s="71" t="s">
        <v>987</v>
      </c>
      <c r="D4781" s="72" t="n">
        <v>0</v>
      </c>
      <c r="E4781" s="71" t="n">
        <v>0</v>
      </c>
      <c r="F4781" s="71" t="n">
        <v>3</v>
      </c>
      <c r="G4781" s="72" t="n">
        <v>236.85</v>
      </c>
      <c r="H4781" s="72" t="n">
        <v>236.85</v>
      </c>
      <c r="I4781" s="71" t="n">
        <f aca="false">IF(B4781&gt;=Settings!$B$23,1,0)</f>
        <v>0</v>
      </c>
      <c r="J4781" s="71" t="n">
        <v>1</v>
      </c>
      <c r="K4781" s="71" t="n">
        <f aca="false">F4781*I4781*J4781</f>
        <v>0</v>
      </c>
      <c r="L4781" s="71" t="n">
        <f aca="false">E4781*I4781*J4781</f>
        <v>0</v>
      </c>
      <c r="M4781" s="72" t="n">
        <f aca="false">G4781*I4781*J4781</f>
        <v>0</v>
      </c>
      <c r="N4781" s="72" t="n">
        <f aca="false">D4781*I4781*J4781</f>
        <v>-0</v>
      </c>
      <c r="O4781" s="71" t="n">
        <f aca="false">F4781*J4781</f>
        <v>3</v>
      </c>
      <c r="P4781" s="71" t="n">
        <f aca="false">E4781*J4781</f>
        <v>0</v>
      </c>
    </row>
    <row r="4782" customFormat="false" ht="15" hidden="false" customHeight="false" outlineLevel="0" collapsed="false">
      <c r="A4782" s="71" t="s">
        <v>61</v>
      </c>
      <c r="B4782" s="71" t="s">
        <v>51</v>
      </c>
      <c r="C4782" s="71" t="s">
        <v>891</v>
      </c>
      <c r="D4782" s="72" t="n">
        <v>0</v>
      </c>
      <c r="E4782" s="71" t="n">
        <v>0</v>
      </c>
      <c r="F4782" s="71" t="n">
        <v>2</v>
      </c>
      <c r="G4782" s="72" t="n">
        <v>185.36</v>
      </c>
      <c r="H4782" s="72" t="n">
        <v>171.87</v>
      </c>
      <c r="I4782" s="71" t="n">
        <f aca="false">IF(B4782&gt;=Settings!$B$23,1,0)</f>
        <v>0</v>
      </c>
      <c r="J4782" s="71" t="n">
        <v>1</v>
      </c>
      <c r="K4782" s="71" t="n">
        <f aca="false">F4782*I4782*J4782</f>
        <v>0</v>
      </c>
      <c r="L4782" s="71" t="n">
        <f aca="false">E4782*I4782*J4782</f>
        <v>0</v>
      </c>
      <c r="M4782" s="72" t="n">
        <f aca="false">G4782*I4782*J4782</f>
        <v>0</v>
      </c>
      <c r="N4782" s="72" t="n">
        <f aca="false">D4782*I4782*J4782</f>
        <v>-0</v>
      </c>
      <c r="O4782" s="71" t="n">
        <f aca="false">F4782*J4782</f>
        <v>2</v>
      </c>
      <c r="P4782" s="71" t="n">
        <f aca="false">E4782*J4782</f>
        <v>0</v>
      </c>
    </row>
    <row r="4783" customFormat="false" ht="15" hidden="false" customHeight="false" outlineLevel="0" collapsed="false">
      <c r="A4783" s="71" t="s">
        <v>61</v>
      </c>
      <c r="B4783" s="71" t="s">
        <v>51</v>
      </c>
      <c r="C4783" s="71" t="s">
        <v>889</v>
      </c>
      <c r="D4783" s="72" t="n">
        <v>0</v>
      </c>
      <c r="E4783" s="71" t="n">
        <v>0</v>
      </c>
      <c r="F4783" s="71" t="n">
        <v>1</v>
      </c>
      <c r="G4783" s="72" t="n">
        <v>122.68</v>
      </c>
      <c r="H4783" s="72" t="n">
        <v>122.68</v>
      </c>
      <c r="I4783" s="71" t="n">
        <f aca="false">IF(B4783&gt;=Settings!$B$23,1,0)</f>
        <v>0</v>
      </c>
      <c r="J4783" s="71" t="n">
        <v>1</v>
      </c>
      <c r="K4783" s="71" t="n">
        <f aca="false">F4783*I4783*J4783</f>
        <v>0</v>
      </c>
      <c r="L4783" s="71" t="n">
        <f aca="false">E4783*I4783*J4783</f>
        <v>0</v>
      </c>
      <c r="M4783" s="72" t="n">
        <f aca="false">G4783*I4783*J4783</f>
        <v>0</v>
      </c>
      <c r="N4783" s="72" t="n">
        <f aca="false">D4783*I4783*J4783</f>
        <v>-0</v>
      </c>
      <c r="O4783" s="71" t="n">
        <f aca="false">F4783*J4783</f>
        <v>1</v>
      </c>
      <c r="P4783" s="71" t="n">
        <f aca="false">E4783*J4783</f>
        <v>0</v>
      </c>
    </row>
    <row r="4784" customFormat="false" ht="15" hidden="false" customHeight="false" outlineLevel="0" collapsed="false">
      <c r="A4784" s="71" t="s">
        <v>61</v>
      </c>
      <c r="B4784" s="71" t="s">
        <v>51</v>
      </c>
      <c r="C4784" s="71" t="s">
        <v>890</v>
      </c>
      <c r="D4784" s="72" t="n">
        <v>0</v>
      </c>
      <c r="E4784" s="71" t="n">
        <v>0</v>
      </c>
      <c r="F4784" s="71" t="n">
        <v>1</v>
      </c>
      <c r="G4784" s="72" t="n">
        <v>18.13</v>
      </c>
      <c r="H4784" s="72" t="n">
        <v>15.42</v>
      </c>
      <c r="I4784" s="71" t="n">
        <f aca="false">IF(B4784&gt;=Settings!$B$23,1,0)</f>
        <v>0</v>
      </c>
      <c r="J4784" s="71" t="n">
        <v>1</v>
      </c>
      <c r="K4784" s="71" t="n">
        <f aca="false">F4784*I4784*J4784</f>
        <v>0</v>
      </c>
      <c r="L4784" s="71" t="n">
        <f aca="false">E4784*I4784*J4784</f>
        <v>0</v>
      </c>
      <c r="M4784" s="72" t="n">
        <f aca="false">G4784*I4784*J4784</f>
        <v>0</v>
      </c>
      <c r="N4784" s="72" t="n">
        <f aca="false">D4784*I4784*J4784</f>
        <v>-0</v>
      </c>
      <c r="O4784" s="71" t="n">
        <f aca="false">F4784*J4784</f>
        <v>1</v>
      </c>
      <c r="P4784" s="71" t="n">
        <f aca="false">E4784*J4784</f>
        <v>0</v>
      </c>
    </row>
    <row r="4785" customFormat="false" ht="15" hidden="false" customHeight="false" outlineLevel="0" collapsed="false">
      <c r="A4785" s="71" t="s">
        <v>59</v>
      </c>
      <c r="B4785" s="71" t="s">
        <v>51</v>
      </c>
      <c r="C4785" s="71" t="s">
        <v>2145</v>
      </c>
      <c r="D4785" s="72" t="n">
        <v>0</v>
      </c>
      <c r="E4785" s="71" t="n">
        <v>0</v>
      </c>
      <c r="F4785" s="71" t="n">
        <v>2</v>
      </c>
      <c r="G4785" s="72" t="n">
        <v>134.9</v>
      </c>
      <c r="H4785" s="72" t="n">
        <v>134.9</v>
      </c>
      <c r="I4785" s="71" t="n">
        <f aca="false">IF(B4785&gt;=Settings!$B$23,1,0)</f>
        <v>0</v>
      </c>
      <c r="J4785" s="71" t="n">
        <v>1</v>
      </c>
      <c r="K4785" s="71" t="n">
        <f aca="false">F4785*I4785*J4785</f>
        <v>0</v>
      </c>
      <c r="L4785" s="71" t="n">
        <f aca="false">E4785*I4785*J4785</f>
        <v>0</v>
      </c>
      <c r="M4785" s="72" t="n">
        <f aca="false">G4785*I4785*J4785</f>
        <v>0</v>
      </c>
      <c r="N4785" s="72" t="n">
        <f aca="false">D4785*I4785*J4785</f>
        <v>-0</v>
      </c>
      <c r="O4785" s="71" t="n">
        <f aca="false">F4785*J4785</f>
        <v>2</v>
      </c>
      <c r="P4785" s="71" t="n">
        <f aca="false">E4785*J4785</f>
        <v>0</v>
      </c>
    </row>
    <row r="4786" customFormat="false" ht="15" hidden="false" customHeight="false" outlineLevel="0" collapsed="false">
      <c r="A4786" s="71" t="s">
        <v>59</v>
      </c>
      <c r="B4786" s="71" t="s">
        <v>51</v>
      </c>
      <c r="C4786" s="71" t="s">
        <v>1188</v>
      </c>
      <c r="D4786" s="72" t="n">
        <v>0</v>
      </c>
      <c r="E4786" s="71" t="n">
        <v>0</v>
      </c>
      <c r="F4786" s="71" t="n">
        <v>4</v>
      </c>
      <c r="G4786" s="72" t="n">
        <v>876.7</v>
      </c>
      <c r="H4786" s="72" t="n">
        <v>876.7</v>
      </c>
      <c r="I4786" s="71" t="n">
        <f aca="false">IF(B4786&gt;=Settings!$B$23,1,0)</f>
        <v>0</v>
      </c>
      <c r="J4786" s="71" t="n">
        <v>1</v>
      </c>
      <c r="K4786" s="71" t="n">
        <f aca="false">F4786*I4786*J4786</f>
        <v>0</v>
      </c>
      <c r="L4786" s="71" t="n">
        <f aca="false">E4786*I4786*J4786</f>
        <v>0</v>
      </c>
      <c r="M4786" s="72" t="n">
        <f aca="false">G4786*I4786*J4786</f>
        <v>0</v>
      </c>
      <c r="N4786" s="72" t="n">
        <f aca="false">D4786*I4786*J4786</f>
        <v>-0</v>
      </c>
      <c r="O4786" s="71" t="n">
        <f aca="false">F4786*J4786</f>
        <v>4</v>
      </c>
      <c r="P4786" s="71" t="n">
        <f aca="false">E4786*J4786</f>
        <v>0</v>
      </c>
    </row>
    <row r="4787" customFormat="false" ht="15" hidden="false" customHeight="false" outlineLevel="0" collapsed="false">
      <c r="A4787" s="71" t="s">
        <v>62</v>
      </c>
      <c r="B4787" s="71" t="s">
        <v>51</v>
      </c>
      <c r="C4787" s="71" t="s">
        <v>1287</v>
      </c>
      <c r="D4787" s="72" t="n">
        <v>0</v>
      </c>
      <c r="E4787" s="71" t="n">
        <v>0</v>
      </c>
      <c r="F4787" s="71" t="n">
        <v>3</v>
      </c>
      <c r="G4787" s="72" t="n">
        <v>350.78</v>
      </c>
      <c r="H4787" s="72" t="n">
        <v>333.61</v>
      </c>
      <c r="I4787" s="71" t="n">
        <f aca="false">IF(B4787&gt;=Settings!$B$23,1,0)</f>
        <v>0</v>
      </c>
      <c r="J4787" s="71" t="n">
        <v>1</v>
      </c>
      <c r="K4787" s="71" t="n">
        <f aca="false">F4787*I4787*J4787</f>
        <v>0</v>
      </c>
      <c r="L4787" s="71" t="n">
        <f aca="false">E4787*I4787*J4787</f>
        <v>0</v>
      </c>
      <c r="M4787" s="72" t="n">
        <f aca="false">G4787*I4787*J4787</f>
        <v>0</v>
      </c>
      <c r="N4787" s="72" t="n">
        <f aca="false">D4787*I4787*J4787</f>
        <v>-0</v>
      </c>
      <c r="O4787" s="71" t="n">
        <f aca="false">F4787*J4787</f>
        <v>3</v>
      </c>
      <c r="P4787" s="71" t="n">
        <f aca="false">E4787*J4787</f>
        <v>0</v>
      </c>
    </row>
    <row r="4788" customFormat="false" ht="15" hidden="false" customHeight="false" outlineLevel="0" collapsed="false">
      <c r="A4788" s="71" t="s">
        <v>61</v>
      </c>
      <c r="B4788" s="71" t="s">
        <v>51</v>
      </c>
      <c r="C4788" s="71" t="s">
        <v>1417</v>
      </c>
      <c r="D4788" s="72" t="n">
        <v>0</v>
      </c>
      <c r="E4788" s="71" t="n">
        <v>0</v>
      </c>
      <c r="F4788" s="71" t="n">
        <v>1</v>
      </c>
      <c r="G4788" s="72" t="n">
        <v>259.09</v>
      </c>
      <c r="H4788" s="72" t="n">
        <v>259.09</v>
      </c>
      <c r="I4788" s="71" t="n">
        <f aca="false">IF(B4788&gt;=Settings!$B$23,1,0)</f>
        <v>0</v>
      </c>
      <c r="J4788" s="71" t="n">
        <v>1</v>
      </c>
      <c r="K4788" s="71" t="n">
        <f aca="false">F4788*I4788*J4788</f>
        <v>0</v>
      </c>
      <c r="L4788" s="71" t="n">
        <f aca="false">E4788*I4788*J4788</f>
        <v>0</v>
      </c>
      <c r="M4788" s="72" t="n">
        <f aca="false">G4788*I4788*J4788</f>
        <v>0</v>
      </c>
      <c r="N4788" s="72" t="n">
        <f aca="false">D4788*I4788*J4788</f>
        <v>-0</v>
      </c>
      <c r="O4788" s="71" t="n">
        <f aca="false">F4788*J4788</f>
        <v>1</v>
      </c>
      <c r="P4788" s="71" t="n">
        <f aca="false">E4788*J4788</f>
        <v>0</v>
      </c>
    </row>
    <row r="4789" customFormat="false" ht="15" hidden="false" customHeight="false" outlineLevel="0" collapsed="false">
      <c r="A4789" s="71" t="s">
        <v>59</v>
      </c>
      <c r="B4789" s="71" t="s">
        <v>51</v>
      </c>
      <c r="C4789" s="71" t="s">
        <v>2344</v>
      </c>
      <c r="D4789" s="72" t="n">
        <v>0</v>
      </c>
      <c r="E4789" s="71" t="n">
        <v>0</v>
      </c>
      <c r="F4789" s="71" t="n">
        <v>1</v>
      </c>
      <c r="G4789" s="72" t="n">
        <v>69.95</v>
      </c>
      <c r="H4789" s="72" t="n">
        <v>69.95</v>
      </c>
      <c r="I4789" s="71" t="n">
        <f aca="false">IF(B4789&gt;=Settings!$B$23,1,0)</f>
        <v>0</v>
      </c>
      <c r="J4789" s="71" t="n">
        <v>1</v>
      </c>
      <c r="K4789" s="71" t="n">
        <f aca="false">F4789*I4789*J4789</f>
        <v>0</v>
      </c>
      <c r="L4789" s="71" t="n">
        <f aca="false">E4789*I4789*J4789</f>
        <v>0</v>
      </c>
      <c r="M4789" s="72" t="n">
        <f aca="false">G4789*I4789*J4789</f>
        <v>0</v>
      </c>
      <c r="N4789" s="72" t="n">
        <f aca="false">D4789*I4789*J4789</f>
        <v>-0</v>
      </c>
      <c r="O4789" s="71" t="n">
        <f aca="false">F4789*J4789</f>
        <v>1</v>
      </c>
      <c r="P4789" s="71" t="n">
        <f aca="false">E4789*J4789</f>
        <v>0</v>
      </c>
    </row>
    <row r="4790" customFormat="false" ht="15" hidden="false" customHeight="false" outlineLevel="0" collapsed="false">
      <c r="A4790" s="71" t="s">
        <v>60</v>
      </c>
      <c r="B4790" s="71" t="s">
        <v>51</v>
      </c>
      <c r="C4790" s="71" t="s">
        <v>1365</v>
      </c>
      <c r="D4790" s="72" t="n">
        <v>0</v>
      </c>
      <c r="E4790" s="71" t="n">
        <v>0</v>
      </c>
      <c r="F4790" s="71" t="n">
        <v>7</v>
      </c>
      <c r="G4790" s="72" t="n">
        <v>249.67</v>
      </c>
      <c r="H4790" s="72" t="n">
        <v>244.92</v>
      </c>
      <c r="I4790" s="71" t="n">
        <f aca="false">IF(B4790&gt;=Settings!$B$23,1,0)</f>
        <v>0</v>
      </c>
      <c r="J4790" s="71" t="n">
        <v>1</v>
      </c>
      <c r="K4790" s="71" t="n">
        <f aca="false">F4790*I4790*J4790</f>
        <v>0</v>
      </c>
      <c r="L4790" s="71" t="n">
        <f aca="false">E4790*I4790*J4790</f>
        <v>0</v>
      </c>
      <c r="M4790" s="72" t="n">
        <f aca="false">G4790*I4790*J4790</f>
        <v>0</v>
      </c>
      <c r="N4790" s="72" t="n">
        <f aca="false">D4790*I4790*J4790</f>
        <v>-0</v>
      </c>
      <c r="O4790" s="71" t="n">
        <f aca="false">F4790*J4790</f>
        <v>7</v>
      </c>
      <c r="P4790" s="71" t="n">
        <f aca="false">E4790*J4790</f>
        <v>0</v>
      </c>
    </row>
    <row r="4791" customFormat="false" ht="15" hidden="false" customHeight="false" outlineLevel="0" collapsed="false">
      <c r="A4791" s="71" t="s">
        <v>59</v>
      </c>
      <c r="B4791" s="71" t="s">
        <v>51</v>
      </c>
      <c r="C4791" s="71" t="s">
        <v>2339</v>
      </c>
      <c r="D4791" s="72" t="n">
        <v>0</v>
      </c>
      <c r="E4791" s="71" t="n">
        <v>0</v>
      </c>
      <c r="F4791" s="71" t="n">
        <v>3</v>
      </c>
      <c r="G4791" s="72" t="n">
        <v>475.77</v>
      </c>
      <c r="H4791" s="72" t="n">
        <v>475.77</v>
      </c>
      <c r="I4791" s="71" t="n">
        <f aca="false">IF(B4791&gt;=Settings!$B$23,1,0)</f>
        <v>0</v>
      </c>
      <c r="J4791" s="71" t="n">
        <v>1</v>
      </c>
      <c r="K4791" s="71" t="n">
        <f aca="false">F4791*I4791*J4791</f>
        <v>0</v>
      </c>
      <c r="L4791" s="71" t="n">
        <f aca="false">E4791*I4791*J4791</f>
        <v>0</v>
      </c>
      <c r="M4791" s="72" t="n">
        <f aca="false">G4791*I4791*J4791</f>
        <v>0</v>
      </c>
      <c r="N4791" s="72" t="n">
        <f aca="false">D4791*I4791*J4791</f>
        <v>-0</v>
      </c>
      <c r="O4791" s="71" t="n">
        <f aca="false">F4791*J4791</f>
        <v>3</v>
      </c>
      <c r="P4791" s="71" t="n">
        <f aca="false">E4791*J4791</f>
        <v>0</v>
      </c>
    </row>
    <row r="4792" customFormat="false" ht="15" hidden="false" customHeight="false" outlineLevel="0" collapsed="false">
      <c r="A4792" s="71" t="s">
        <v>59</v>
      </c>
      <c r="B4792" s="71" t="s">
        <v>51</v>
      </c>
      <c r="C4792" s="71" t="s">
        <v>772</v>
      </c>
      <c r="D4792" s="72" t="n">
        <v>0</v>
      </c>
      <c r="E4792" s="71" t="n">
        <v>0</v>
      </c>
      <c r="F4792" s="71" t="n">
        <v>265</v>
      </c>
      <c r="G4792" s="72" t="n">
        <v>265</v>
      </c>
      <c r="H4792" s="72" t="n">
        <v>265</v>
      </c>
      <c r="I4792" s="71" t="n">
        <f aca="false">IF(B4792&gt;=Settings!$B$23,1,0)</f>
        <v>0</v>
      </c>
      <c r="J4792" s="71" t="n">
        <v>0</v>
      </c>
      <c r="K4792" s="71" t="n">
        <f aca="false">F4792*I4792*J4792</f>
        <v>0</v>
      </c>
      <c r="L4792" s="71" t="n">
        <f aca="false">E4792*I4792*J4792</f>
        <v>0</v>
      </c>
      <c r="M4792" s="72" t="n">
        <f aca="false">G4792*I4792*J4792</f>
        <v>0</v>
      </c>
      <c r="N4792" s="72" t="n">
        <f aca="false">D4792*I4792*J4792</f>
        <v>-0</v>
      </c>
      <c r="O4792" s="71" t="n">
        <f aca="false">F4792*J4792</f>
        <v>0</v>
      </c>
      <c r="P4792" s="71" t="n">
        <f aca="false">E4792*J4792</f>
        <v>0</v>
      </c>
    </row>
    <row r="4793" customFormat="false" ht="15" hidden="false" customHeight="false" outlineLevel="0" collapsed="false">
      <c r="A4793" s="71" t="s">
        <v>59</v>
      </c>
      <c r="B4793" s="71" t="s">
        <v>51</v>
      </c>
      <c r="C4793" s="71" t="s">
        <v>1252</v>
      </c>
      <c r="D4793" s="72" t="n">
        <v>0</v>
      </c>
      <c r="E4793" s="71" t="n">
        <v>0</v>
      </c>
      <c r="F4793" s="71" t="n">
        <v>4</v>
      </c>
      <c r="G4793" s="72" t="n">
        <v>468.96</v>
      </c>
      <c r="H4793" s="72" t="n">
        <v>456.02</v>
      </c>
      <c r="I4793" s="71" t="n">
        <f aca="false">IF(B4793&gt;=Settings!$B$23,1,0)</f>
        <v>0</v>
      </c>
      <c r="J4793" s="71" t="n">
        <v>1</v>
      </c>
      <c r="K4793" s="71" t="n">
        <f aca="false">F4793*I4793*J4793</f>
        <v>0</v>
      </c>
      <c r="L4793" s="71" t="n">
        <f aca="false">E4793*I4793*J4793</f>
        <v>0</v>
      </c>
      <c r="M4793" s="72" t="n">
        <f aca="false">G4793*I4793*J4793</f>
        <v>0</v>
      </c>
      <c r="N4793" s="72" t="n">
        <f aca="false">D4793*I4793*J4793</f>
        <v>-0</v>
      </c>
      <c r="O4793" s="71" t="n">
        <f aca="false">F4793*J4793</f>
        <v>4</v>
      </c>
      <c r="P4793" s="71" t="n">
        <f aca="false">E4793*J4793</f>
        <v>0</v>
      </c>
    </row>
    <row r="4794" customFormat="false" ht="15" hidden="false" customHeight="false" outlineLevel="0" collapsed="false">
      <c r="A4794" s="71" t="s">
        <v>61</v>
      </c>
      <c r="B4794" s="71" t="s">
        <v>51</v>
      </c>
      <c r="C4794" s="71" t="s">
        <v>1455</v>
      </c>
      <c r="D4794" s="72" t="n">
        <v>0</v>
      </c>
      <c r="E4794" s="71" t="n">
        <v>0</v>
      </c>
      <c r="F4794" s="71" t="n">
        <v>23</v>
      </c>
      <c r="G4794" s="72" t="n">
        <v>336.19</v>
      </c>
      <c r="H4794" s="72" t="n">
        <v>326.95</v>
      </c>
      <c r="I4794" s="71" t="n">
        <f aca="false">IF(B4794&gt;=Settings!$B$23,1,0)</f>
        <v>0</v>
      </c>
      <c r="J4794" s="71" t="n">
        <v>1</v>
      </c>
      <c r="K4794" s="71" t="n">
        <f aca="false">F4794*I4794*J4794</f>
        <v>0</v>
      </c>
      <c r="L4794" s="71" t="n">
        <f aca="false">E4794*I4794*J4794</f>
        <v>0</v>
      </c>
      <c r="M4794" s="72" t="n">
        <f aca="false">G4794*I4794*J4794</f>
        <v>0</v>
      </c>
      <c r="N4794" s="72" t="n">
        <f aca="false">D4794*I4794*J4794</f>
        <v>-0</v>
      </c>
      <c r="O4794" s="71" t="n">
        <f aca="false">F4794*J4794</f>
        <v>23</v>
      </c>
      <c r="P4794" s="71" t="n">
        <f aca="false">E4794*J4794</f>
        <v>0</v>
      </c>
    </row>
    <row r="4795" customFormat="false" ht="15" hidden="false" customHeight="false" outlineLevel="0" collapsed="false">
      <c r="A4795" s="71" t="s">
        <v>60</v>
      </c>
      <c r="B4795" s="71" t="s">
        <v>51</v>
      </c>
      <c r="C4795" s="71" t="s">
        <v>982</v>
      </c>
      <c r="D4795" s="72" t="n">
        <v>0</v>
      </c>
      <c r="E4795" s="71" t="n">
        <v>0</v>
      </c>
      <c r="F4795" s="71" t="n">
        <v>1</v>
      </c>
      <c r="G4795" s="72" t="n">
        <v>140.86</v>
      </c>
      <c r="H4795" s="72" t="n">
        <v>140.86</v>
      </c>
      <c r="I4795" s="71" t="n">
        <f aca="false">IF(B4795&gt;=Settings!$B$23,1,0)</f>
        <v>0</v>
      </c>
      <c r="J4795" s="71" t="n">
        <v>1</v>
      </c>
      <c r="K4795" s="71" t="n">
        <f aca="false">F4795*I4795*J4795</f>
        <v>0</v>
      </c>
      <c r="L4795" s="71" t="n">
        <f aca="false">E4795*I4795*J4795</f>
        <v>0</v>
      </c>
      <c r="M4795" s="72" t="n">
        <f aca="false">G4795*I4795*J4795</f>
        <v>0</v>
      </c>
      <c r="N4795" s="72" t="n">
        <f aca="false">D4795*I4795*J4795</f>
        <v>-0</v>
      </c>
      <c r="O4795" s="71" t="n">
        <f aca="false">F4795*J4795</f>
        <v>1</v>
      </c>
      <c r="P4795" s="71" t="n">
        <f aca="false">E4795*J4795</f>
        <v>0</v>
      </c>
    </row>
    <row r="4796" customFormat="false" ht="15" hidden="false" customHeight="false" outlineLevel="0" collapsed="false">
      <c r="A4796" s="71" t="s">
        <v>59</v>
      </c>
      <c r="B4796" s="71" t="s">
        <v>51</v>
      </c>
      <c r="C4796" s="71" t="s">
        <v>1079</v>
      </c>
      <c r="D4796" s="72" t="n">
        <v>0</v>
      </c>
      <c r="E4796" s="71" t="n">
        <v>0</v>
      </c>
      <c r="F4796" s="71" t="n">
        <v>70</v>
      </c>
      <c r="G4796" s="72" t="n">
        <v>848.604</v>
      </c>
      <c r="H4796" s="72" t="n">
        <v>846.984</v>
      </c>
      <c r="I4796" s="71" t="n">
        <f aca="false">IF(B4796&gt;=Settings!$B$23,1,0)</f>
        <v>0</v>
      </c>
      <c r="J4796" s="71" t="n">
        <v>1</v>
      </c>
      <c r="K4796" s="71" t="n">
        <f aca="false">F4796*I4796*J4796</f>
        <v>0</v>
      </c>
      <c r="L4796" s="71" t="n">
        <f aca="false">E4796*I4796*J4796</f>
        <v>0</v>
      </c>
      <c r="M4796" s="72" t="n">
        <f aca="false">G4796*I4796*J4796</f>
        <v>0</v>
      </c>
      <c r="N4796" s="72" t="n">
        <f aca="false">D4796*I4796*J4796</f>
        <v>-0</v>
      </c>
      <c r="O4796" s="71" t="n">
        <f aca="false">F4796*J4796</f>
        <v>70</v>
      </c>
      <c r="P4796" s="71" t="n">
        <f aca="false">E4796*J4796</f>
        <v>0</v>
      </c>
    </row>
    <row r="4797" customFormat="false" ht="15" hidden="false" customHeight="false" outlineLevel="0" collapsed="false">
      <c r="A4797" s="71" t="s">
        <v>61</v>
      </c>
      <c r="B4797" s="71" t="s">
        <v>51</v>
      </c>
      <c r="C4797" s="71" t="s">
        <v>964</v>
      </c>
      <c r="D4797" s="72" t="n">
        <v>0</v>
      </c>
      <c r="E4797" s="71" t="n">
        <v>0</v>
      </c>
      <c r="F4797" s="71" t="n">
        <v>2</v>
      </c>
      <c r="G4797" s="72" t="n">
        <v>257.9</v>
      </c>
      <c r="H4797" s="72" t="n">
        <v>257.9</v>
      </c>
      <c r="I4797" s="71" t="n">
        <f aca="false">IF(B4797&gt;=Settings!$B$23,1,0)</f>
        <v>0</v>
      </c>
      <c r="J4797" s="71" t="n">
        <v>1</v>
      </c>
      <c r="K4797" s="71" t="n">
        <f aca="false">F4797*I4797*J4797</f>
        <v>0</v>
      </c>
      <c r="L4797" s="71" t="n">
        <f aca="false">E4797*I4797*J4797</f>
        <v>0</v>
      </c>
      <c r="M4797" s="72" t="n">
        <f aca="false">G4797*I4797*J4797</f>
        <v>0</v>
      </c>
      <c r="N4797" s="72" t="n">
        <f aca="false">D4797*I4797*J4797</f>
        <v>-0</v>
      </c>
      <c r="O4797" s="71" t="n">
        <f aca="false">F4797*J4797</f>
        <v>2</v>
      </c>
      <c r="P4797" s="71" t="n">
        <f aca="false">E4797*J4797</f>
        <v>0</v>
      </c>
    </row>
    <row r="4798" customFormat="false" ht="15" hidden="false" customHeight="false" outlineLevel="0" collapsed="false">
      <c r="A4798" s="71" t="s">
        <v>59</v>
      </c>
      <c r="B4798" s="71" t="s">
        <v>51</v>
      </c>
      <c r="C4798" s="71" t="s">
        <v>1095</v>
      </c>
      <c r="D4798" s="72" t="n">
        <v>0</v>
      </c>
      <c r="E4798" s="71" t="n">
        <v>0</v>
      </c>
      <c r="F4798" s="71" t="n">
        <v>1</v>
      </c>
      <c r="G4798" s="72" t="n">
        <v>99.95</v>
      </c>
      <c r="H4798" s="72" t="n">
        <v>99.95</v>
      </c>
      <c r="I4798" s="71" t="n">
        <f aca="false">IF(B4798&gt;=Settings!$B$23,1,0)</f>
        <v>0</v>
      </c>
      <c r="J4798" s="71" t="n">
        <v>1</v>
      </c>
      <c r="K4798" s="71" t="n">
        <f aca="false">F4798*I4798*J4798</f>
        <v>0</v>
      </c>
      <c r="L4798" s="71" t="n">
        <f aca="false">E4798*I4798*J4798</f>
        <v>0</v>
      </c>
      <c r="M4798" s="72" t="n">
        <f aca="false">G4798*I4798*J4798</f>
        <v>0</v>
      </c>
      <c r="N4798" s="72" t="n">
        <f aca="false">D4798*I4798*J4798</f>
        <v>-0</v>
      </c>
      <c r="O4798" s="71" t="n">
        <f aca="false">F4798*J4798</f>
        <v>1</v>
      </c>
      <c r="P4798" s="71" t="n">
        <f aca="false">E4798*J4798</f>
        <v>0</v>
      </c>
    </row>
    <row r="4799" customFormat="false" ht="15" hidden="false" customHeight="false" outlineLevel="0" collapsed="false">
      <c r="A4799" s="71" t="s">
        <v>59</v>
      </c>
      <c r="B4799" s="71" t="s">
        <v>51</v>
      </c>
      <c r="C4799" s="71" t="s">
        <v>2269</v>
      </c>
      <c r="D4799" s="72" t="n">
        <v>0</v>
      </c>
      <c r="E4799" s="71" t="n">
        <v>0</v>
      </c>
      <c r="F4799" s="71" t="n">
        <v>7</v>
      </c>
      <c r="G4799" s="72" t="n">
        <v>995.084</v>
      </c>
      <c r="H4799" s="72" t="n">
        <v>995.084</v>
      </c>
      <c r="I4799" s="71" t="n">
        <f aca="false">IF(B4799&gt;=Settings!$B$23,1,0)</f>
        <v>0</v>
      </c>
      <c r="J4799" s="71" t="n">
        <v>1</v>
      </c>
      <c r="K4799" s="71" t="n">
        <f aca="false">F4799*I4799*J4799</f>
        <v>0</v>
      </c>
      <c r="L4799" s="71" t="n">
        <f aca="false">E4799*I4799*J4799</f>
        <v>0</v>
      </c>
      <c r="M4799" s="72" t="n">
        <f aca="false">G4799*I4799*J4799</f>
        <v>0</v>
      </c>
      <c r="N4799" s="72" t="n">
        <f aca="false">D4799*I4799*J4799</f>
        <v>-0</v>
      </c>
      <c r="O4799" s="71" t="n">
        <f aca="false">F4799*J4799</f>
        <v>7</v>
      </c>
      <c r="P4799" s="71" t="n">
        <f aca="false">E4799*J4799</f>
        <v>0</v>
      </c>
    </row>
    <row r="4800" customFormat="false" ht="15" hidden="false" customHeight="false" outlineLevel="0" collapsed="false">
      <c r="A4800" s="71" t="s">
        <v>61</v>
      </c>
      <c r="B4800" s="71" t="s">
        <v>51</v>
      </c>
      <c r="C4800" s="71" t="s">
        <v>911</v>
      </c>
      <c r="D4800" s="72" t="n">
        <v>0</v>
      </c>
      <c r="E4800" s="71" t="n">
        <v>0</v>
      </c>
      <c r="F4800" s="71" t="n">
        <v>1</v>
      </c>
      <c r="G4800" s="72" t="n">
        <v>63.59</v>
      </c>
      <c r="H4800" s="72" t="n">
        <v>63.59</v>
      </c>
      <c r="I4800" s="71" t="n">
        <f aca="false">IF(B4800&gt;=Settings!$B$23,1,0)</f>
        <v>0</v>
      </c>
      <c r="J4800" s="71" t="n">
        <v>1</v>
      </c>
      <c r="K4800" s="71" t="n">
        <f aca="false">F4800*I4800*J4800</f>
        <v>0</v>
      </c>
      <c r="L4800" s="71" t="n">
        <f aca="false">E4800*I4800*J4800</f>
        <v>0</v>
      </c>
      <c r="M4800" s="72" t="n">
        <f aca="false">G4800*I4800*J4800</f>
        <v>0</v>
      </c>
      <c r="N4800" s="72" t="n">
        <f aca="false">D4800*I4800*J4800</f>
        <v>-0</v>
      </c>
      <c r="O4800" s="71" t="n">
        <f aca="false">F4800*J4800</f>
        <v>1</v>
      </c>
      <c r="P4800" s="71" t="n">
        <f aca="false">E4800*J4800</f>
        <v>0</v>
      </c>
    </row>
    <row r="4801" customFormat="false" ht="15" hidden="false" customHeight="false" outlineLevel="0" collapsed="false">
      <c r="A4801" s="71" t="s">
        <v>59</v>
      </c>
      <c r="B4801" s="71" t="s">
        <v>51</v>
      </c>
      <c r="C4801" s="71" t="s">
        <v>634</v>
      </c>
      <c r="D4801" s="72" t="n">
        <v>0</v>
      </c>
      <c r="E4801" s="71" t="n">
        <v>0</v>
      </c>
      <c r="F4801" s="71" t="n">
        <v>28</v>
      </c>
      <c r="G4801" s="72" t="n">
        <v>2252.859</v>
      </c>
      <c r="H4801" s="72" t="n">
        <v>2252.859</v>
      </c>
      <c r="I4801" s="71" t="n">
        <f aca="false">IF(B4801&gt;=Settings!$B$23,1,0)</f>
        <v>0</v>
      </c>
      <c r="J4801" s="71" t="n">
        <v>1</v>
      </c>
      <c r="K4801" s="71" t="n">
        <f aca="false">F4801*I4801*J4801</f>
        <v>0</v>
      </c>
      <c r="L4801" s="71" t="n">
        <f aca="false">E4801*I4801*J4801</f>
        <v>0</v>
      </c>
      <c r="M4801" s="72" t="n">
        <f aca="false">G4801*I4801*J4801</f>
        <v>0</v>
      </c>
      <c r="N4801" s="72" t="n">
        <f aca="false">D4801*I4801*J4801</f>
        <v>-0</v>
      </c>
      <c r="O4801" s="71" t="n">
        <f aca="false">F4801*J4801</f>
        <v>28</v>
      </c>
      <c r="P4801" s="71" t="n">
        <f aca="false">E4801*J4801</f>
        <v>0</v>
      </c>
    </row>
    <row r="4802" customFormat="false" ht="15" hidden="false" customHeight="false" outlineLevel="0" collapsed="false">
      <c r="A4802" s="71" t="s">
        <v>60</v>
      </c>
      <c r="B4802" s="71" t="s">
        <v>51</v>
      </c>
      <c r="C4802" s="71" t="s">
        <v>1034</v>
      </c>
      <c r="D4802" s="72" t="n">
        <v>0</v>
      </c>
      <c r="E4802" s="71" t="n">
        <v>0</v>
      </c>
      <c r="F4802" s="71" t="n">
        <v>11</v>
      </c>
      <c r="G4802" s="72" t="n">
        <v>91.15</v>
      </c>
      <c r="H4802" s="72" t="n">
        <v>87.23</v>
      </c>
      <c r="I4802" s="71" t="n">
        <f aca="false">IF(B4802&gt;=Settings!$B$23,1,0)</f>
        <v>0</v>
      </c>
      <c r="J4802" s="71" t="n">
        <v>1</v>
      </c>
      <c r="K4802" s="71" t="n">
        <f aca="false">F4802*I4802*J4802</f>
        <v>0</v>
      </c>
      <c r="L4802" s="71" t="n">
        <f aca="false">E4802*I4802*J4802</f>
        <v>0</v>
      </c>
      <c r="M4802" s="72" t="n">
        <f aca="false">G4802*I4802*J4802</f>
        <v>0</v>
      </c>
      <c r="N4802" s="72" t="n">
        <f aca="false">D4802*I4802*J4802</f>
        <v>-0</v>
      </c>
      <c r="O4802" s="71" t="n">
        <f aca="false">F4802*J4802</f>
        <v>11</v>
      </c>
      <c r="P4802" s="71" t="n">
        <f aca="false">E4802*J4802</f>
        <v>0</v>
      </c>
    </row>
    <row r="4803" customFormat="false" ht="15" hidden="false" customHeight="false" outlineLevel="0" collapsed="false">
      <c r="A4803" s="71" t="s">
        <v>59</v>
      </c>
      <c r="B4803" s="71" t="s">
        <v>51</v>
      </c>
      <c r="C4803" s="71" t="s">
        <v>923</v>
      </c>
      <c r="D4803" s="72" t="n">
        <v>0</v>
      </c>
      <c r="E4803" s="71" t="n">
        <v>0</v>
      </c>
      <c r="F4803" s="71" t="n">
        <v>14</v>
      </c>
      <c r="G4803" s="72" t="n">
        <v>1548.421</v>
      </c>
      <c r="H4803" s="72" t="n">
        <v>1548.421</v>
      </c>
      <c r="I4803" s="71" t="n">
        <f aca="false">IF(B4803&gt;=Settings!$B$23,1,0)</f>
        <v>0</v>
      </c>
      <c r="J4803" s="71" t="n">
        <v>1</v>
      </c>
      <c r="K4803" s="71" t="n">
        <f aca="false">F4803*I4803*J4803</f>
        <v>0</v>
      </c>
      <c r="L4803" s="71" t="n">
        <f aca="false">E4803*I4803*J4803</f>
        <v>0</v>
      </c>
      <c r="M4803" s="72" t="n">
        <f aca="false">G4803*I4803*J4803</f>
        <v>0</v>
      </c>
      <c r="N4803" s="72" t="n">
        <f aca="false">D4803*I4803*J4803</f>
        <v>-0</v>
      </c>
      <c r="O4803" s="71" t="n">
        <f aca="false">F4803*J4803</f>
        <v>14</v>
      </c>
      <c r="P4803" s="71" t="n">
        <f aca="false">E4803*J4803</f>
        <v>0</v>
      </c>
    </row>
    <row r="4804" customFormat="false" ht="15" hidden="false" customHeight="false" outlineLevel="0" collapsed="false">
      <c r="A4804" s="71" t="s">
        <v>60</v>
      </c>
      <c r="B4804" s="71" t="s">
        <v>51</v>
      </c>
      <c r="C4804" s="71" t="s">
        <v>1287</v>
      </c>
      <c r="D4804" s="72" t="n">
        <v>0</v>
      </c>
      <c r="E4804" s="71" t="n">
        <v>0</v>
      </c>
      <c r="F4804" s="71" t="n">
        <v>8</v>
      </c>
      <c r="G4804" s="72" t="n">
        <v>971.91</v>
      </c>
      <c r="H4804" s="72" t="n">
        <v>950.17</v>
      </c>
      <c r="I4804" s="71" t="n">
        <f aca="false">IF(B4804&gt;=Settings!$B$23,1,0)</f>
        <v>0</v>
      </c>
      <c r="J4804" s="71" t="n">
        <v>1</v>
      </c>
      <c r="K4804" s="71" t="n">
        <f aca="false">F4804*I4804*J4804</f>
        <v>0</v>
      </c>
      <c r="L4804" s="71" t="n">
        <f aca="false">E4804*I4804*J4804</f>
        <v>0</v>
      </c>
      <c r="M4804" s="72" t="n">
        <f aca="false">G4804*I4804*J4804</f>
        <v>0</v>
      </c>
      <c r="N4804" s="72" t="n">
        <f aca="false">D4804*I4804*J4804</f>
        <v>-0</v>
      </c>
      <c r="O4804" s="71" t="n">
        <f aca="false">F4804*J4804</f>
        <v>8</v>
      </c>
      <c r="P4804" s="71" t="n">
        <f aca="false">E4804*J4804</f>
        <v>0</v>
      </c>
    </row>
    <row r="4805" customFormat="false" ht="15" hidden="false" customHeight="false" outlineLevel="0" collapsed="false">
      <c r="A4805" s="71" t="s">
        <v>60</v>
      </c>
      <c r="B4805" s="71" t="s">
        <v>51</v>
      </c>
      <c r="C4805" s="71" t="s">
        <v>134</v>
      </c>
      <c r="D4805" s="72" t="n">
        <v>2441.84</v>
      </c>
      <c r="E4805" s="71" t="n">
        <v>41</v>
      </c>
      <c r="F4805" s="71" t="n">
        <v>758</v>
      </c>
      <c r="G4805" s="72" t="n">
        <v>44544</v>
      </c>
      <c r="H4805" s="72" t="n">
        <v>40298.31</v>
      </c>
      <c r="I4805" s="71" t="n">
        <f aca="false">IF(B4805&gt;=Settings!$B$23,1,0)</f>
        <v>0</v>
      </c>
      <c r="J4805" s="71" t="n">
        <v>1</v>
      </c>
      <c r="K4805" s="71" t="n">
        <f aca="false">F4805*I4805*J4805</f>
        <v>0</v>
      </c>
      <c r="L4805" s="71" t="n">
        <f aca="false">E4805*I4805*J4805</f>
        <v>0</v>
      </c>
      <c r="M4805" s="72" t="n">
        <f aca="false">G4805*I4805*J4805</f>
        <v>0</v>
      </c>
      <c r="N4805" s="72" t="n">
        <f aca="false">D4805*I4805*J4805</f>
        <v>0</v>
      </c>
      <c r="O4805" s="71" t="n">
        <f aca="false">F4805*J4805</f>
        <v>758</v>
      </c>
      <c r="P4805" s="71" t="n">
        <f aca="false">E4805*J4805</f>
        <v>41</v>
      </c>
    </row>
    <row r="4806" customFormat="false" ht="15" hidden="false" customHeight="false" outlineLevel="0" collapsed="false">
      <c r="A4806" s="71" t="s">
        <v>61</v>
      </c>
      <c r="B4806" s="71" t="s">
        <v>51</v>
      </c>
      <c r="C4806" s="71" t="s">
        <v>167</v>
      </c>
      <c r="D4806" s="72" t="n">
        <v>0</v>
      </c>
      <c r="E4806" s="71" t="n">
        <v>0</v>
      </c>
      <c r="F4806" s="71" t="n">
        <v>5</v>
      </c>
      <c r="G4806" s="72" t="n">
        <v>438.85</v>
      </c>
      <c r="H4806" s="72" t="n">
        <v>425.91</v>
      </c>
      <c r="I4806" s="71" t="n">
        <f aca="false">IF(B4806&gt;=Settings!$B$23,1,0)</f>
        <v>0</v>
      </c>
      <c r="J4806" s="71" t="n">
        <v>1</v>
      </c>
      <c r="K4806" s="71" t="n">
        <f aca="false">F4806*I4806*J4806</f>
        <v>0</v>
      </c>
      <c r="L4806" s="71" t="n">
        <f aca="false">E4806*I4806*J4806</f>
        <v>0</v>
      </c>
      <c r="M4806" s="72" t="n">
        <f aca="false">G4806*I4806*J4806</f>
        <v>0</v>
      </c>
      <c r="N4806" s="72" t="n">
        <f aca="false">D4806*I4806*J4806</f>
        <v>-0</v>
      </c>
      <c r="O4806" s="71" t="n">
        <f aca="false">F4806*J4806</f>
        <v>5</v>
      </c>
      <c r="P4806" s="71" t="n">
        <f aca="false">E4806*J4806</f>
        <v>0</v>
      </c>
    </row>
    <row r="4807" customFormat="false" ht="15" hidden="false" customHeight="false" outlineLevel="0" collapsed="false">
      <c r="A4807" s="71" t="s">
        <v>60</v>
      </c>
      <c r="B4807" s="71" t="s">
        <v>51</v>
      </c>
      <c r="C4807" s="71" t="s">
        <v>652</v>
      </c>
      <c r="D4807" s="72" t="n">
        <v>0</v>
      </c>
      <c r="E4807" s="71" t="n">
        <v>0</v>
      </c>
      <c r="F4807" s="71" t="n">
        <v>6</v>
      </c>
      <c r="G4807" s="72" t="n">
        <v>178.82</v>
      </c>
      <c r="H4807" s="72" t="n">
        <v>175.83</v>
      </c>
      <c r="I4807" s="71" t="n">
        <f aca="false">IF(B4807&gt;=Settings!$B$23,1,0)</f>
        <v>0</v>
      </c>
      <c r="J4807" s="71" t="n">
        <v>1</v>
      </c>
      <c r="K4807" s="71" t="n">
        <f aca="false">F4807*I4807*J4807</f>
        <v>0</v>
      </c>
      <c r="L4807" s="71" t="n">
        <f aca="false">E4807*I4807*J4807</f>
        <v>0</v>
      </c>
      <c r="M4807" s="72" t="n">
        <f aca="false">G4807*I4807*J4807</f>
        <v>0</v>
      </c>
      <c r="N4807" s="72" t="n">
        <f aca="false">D4807*I4807*J4807</f>
        <v>-0</v>
      </c>
      <c r="O4807" s="71" t="n">
        <f aca="false">F4807*J4807</f>
        <v>6</v>
      </c>
      <c r="P4807" s="71" t="n">
        <f aca="false">E4807*J4807</f>
        <v>0</v>
      </c>
    </row>
    <row r="4808" customFormat="false" ht="15" hidden="false" customHeight="false" outlineLevel="0" collapsed="false">
      <c r="A4808" s="71" t="s">
        <v>60</v>
      </c>
      <c r="B4808" s="71" t="s">
        <v>51</v>
      </c>
      <c r="C4808" s="71" t="s">
        <v>1427</v>
      </c>
      <c r="D4808" s="72" t="n">
        <v>0</v>
      </c>
      <c r="E4808" s="71" t="n">
        <v>0</v>
      </c>
      <c r="F4808" s="71" t="n">
        <v>5</v>
      </c>
      <c r="G4808" s="72" t="n">
        <v>579.31</v>
      </c>
      <c r="H4808" s="72" t="n">
        <v>560.57</v>
      </c>
      <c r="I4808" s="71" t="n">
        <f aca="false">IF(B4808&gt;=Settings!$B$23,1,0)</f>
        <v>0</v>
      </c>
      <c r="J4808" s="71" t="n">
        <v>1</v>
      </c>
      <c r="K4808" s="71" t="n">
        <f aca="false">F4808*I4808*J4808</f>
        <v>0</v>
      </c>
      <c r="L4808" s="71" t="n">
        <f aca="false">E4808*I4808*J4808</f>
        <v>0</v>
      </c>
      <c r="M4808" s="72" t="n">
        <f aca="false">G4808*I4808*J4808</f>
        <v>0</v>
      </c>
      <c r="N4808" s="72" t="n">
        <f aca="false">D4808*I4808*J4808</f>
        <v>-0</v>
      </c>
      <c r="O4808" s="71" t="n">
        <f aca="false">F4808*J4808</f>
        <v>5</v>
      </c>
      <c r="P4808" s="71" t="n">
        <f aca="false">E4808*J4808</f>
        <v>0</v>
      </c>
    </row>
    <row r="4809" customFormat="false" ht="15" hidden="false" customHeight="false" outlineLevel="0" collapsed="false">
      <c r="A4809" s="71" t="s">
        <v>60</v>
      </c>
      <c r="B4809" s="71" t="s">
        <v>51</v>
      </c>
      <c r="C4809" s="71" t="s">
        <v>172</v>
      </c>
      <c r="D4809" s="72" t="n">
        <v>409.8</v>
      </c>
      <c r="E4809" s="71" t="n">
        <v>4</v>
      </c>
      <c r="F4809" s="71" t="n">
        <v>35</v>
      </c>
      <c r="G4809" s="72" t="n">
        <v>3440.81</v>
      </c>
      <c r="H4809" s="72" t="n">
        <v>2854.58</v>
      </c>
      <c r="I4809" s="71" t="n">
        <f aca="false">IF(B4809&gt;=Settings!$B$23,1,0)</f>
        <v>0</v>
      </c>
      <c r="J4809" s="71" t="n">
        <v>1</v>
      </c>
      <c r="K4809" s="71" t="n">
        <f aca="false">F4809*I4809*J4809</f>
        <v>0</v>
      </c>
      <c r="L4809" s="71" t="n">
        <f aca="false">E4809*I4809*J4809</f>
        <v>0</v>
      </c>
      <c r="M4809" s="72" t="n">
        <f aca="false">G4809*I4809*J4809</f>
        <v>0</v>
      </c>
      <c r="N4809" s="72" t="n">
        <f aca="false">D4809*I4809*J4809</f>
        <v>0</v>
      </c>
      <c r="O4809" s="71" t="n">
        <f aca="false">F4809*J4809</f>
        <v>35</v>
      </c>
      <c r="P4809" s="71" t="n">
        <f aca="false">E4809*J4809</f>
        <v>4</v>
      </c>
    </row>
    <row r="4810" customFormat="false" ht="15" hidden="false" customHeight="false" outlineLevel="0" collapsed="false">
      <c r="A4810" s="71" t="s">
        <v>59</v>
      </c>
      <c r="B4810" s="71" t="s">
        <v>51</v>
      </c>
      <c r="C4810" s="71" t="s">
        <v>937</v>
      </c>
      <c r="D4810" s="72" t="n">
        <v>10.86</v>
      </c>
      <c r="E4810" s="71" t="n">
        <v>1</v>
      </c>
      <c r="F4810" s="71" t="n">
        <v>101</v>
      </c>
      <c r="G4810" s="72" t="n">
        <v>1186.997</v>
      </c>
      <c r="H4810" s="72" t="n">
        <v>1169.637</v>
      </c>
      <c r="I4810" s="71" t="n">
        <f aca="false">IF(B4810&gt;=Settings!$B$23,1,0)</f>
        <v>0</v>
      </c>
      <c r="J4810" s="71" t="n">
        <v>1</v>
      </c>
      <c r="K4810" s="71" t="n">
        <f aca="false">F4810*I4810*J4810</f>
        <v>0</v>
      </c>
      <c r="L4810" s="71" t="n">
        <f aca="false">E4810*I4810*J4810</f>
        <v>0</v>
      </c>
      <c r="M4810" s="72" t="n">
        <f aca="false">G4810*I4810*J4810</f>
        <v>0</v>
      </c>
      <c r="N4810" s="72" t="n">
        <f aca="false">D4810*I4810*J4810</f>
        <v>0</v>
      </c>
      <c r="O4810" s="71" t="n">
        <f aca="false">F4810*J4810</f>
        <v>101</v>
      </c>
      <c r="P4810" s="71" t="n">
        <f aca="false">E4810*J4810</f>
        <v>1</v>
      </c>
    </row>
    <row r="4811" customFormat="false" ht="15" hidden="false" customHeight="false" outlineLevel="0" collapsed="false">
      <c r="A4811" s="71" t="s">
        <v>59</v>
      </c>
      <c r="B4811" s="71" t="s">
        <v>51</v>
      </c>
      <c r="C4811" s="71" t="s">
        <v>1324</v>
      </c>
      <c r="D4811" s="72" t="n">
        <v>0</v>
      </c>
      <c r="E4811" s="71" t="n">
        <v>0</v>
      </c>
      <c r="F4811" s="71" t="n">
        <v>4</v>
      </c>
      <c r="G4811" s="72" t="n">
        <v>759.178</v>
      </c>
      <c r="H4811" s="72" t="n">
        <v>759.178</v>
      </c>
      <c r="I4811" s="71" t="n">
        <f aca="false">IF(B4811&gt;=Settings!$B$23,1,0)</f>
        <v>0</v>
      </c>
      <c r="J4811" s="71" t="n">
        <v>1</v>
      </c>
      <c r="K4811" s="71" t="n">
        <f aca="false">F4811*I4811*J4811</f>
        <v>0</v>
      </c>
      <c r="L4811" s="71" t="n">
        <f aca="false">E4811*I4811*J4811</f>
        <v>0</v>
      </c>
      <c r="M4811" s="72" t="n">
        <f aca="false">G4811*I4811*J4811</f>
        <v>0</v>
      </c>
      <c r="N4811" s="72" t="n">
        <f aca="false">D4811*I4811*J4811</f>
        <v>-0</v>
      </c>
      <c r="O4811" s="71" t="n">
        <f aca="false">F4811*J4811</f>
        <v>4</v>
      </c>
      <c r="P4811" s="71" t="n">
        <f aca="false">E4811*J4811</f>
        <v>0</v>
      </c>
    </row>
    <row r="4812" customFormat="false" ht="15" hidden="false" customHeight="false" outlineLevel="0" collapsed="false">
      <c r="A4812" s="71" t="s">
        <v>61</v>
      </c>
      <c r="B4812" s="71" t="s">
        <v>51</v>
      </c>
      <c r="C4812" s="71" t="s">
        <v>124</v>
      </c>
      <c r="D4812" s="72" t="n">
        <v>0</v>
      </c>
      <c r="E4812" s="71" t="n">
        <v>0</v>
      </c>
      <c r="F4812" s="71" t="n">
        <v>1</v>
      </c>
      <c r="G4812" s="72" t="n">
        <v>81.77</v>
      </c>
      <c r="H4812" s="72" t="n">
        <v>81.77</v>
      </c>
      <c r="I4812" s="71" t="n">
        <f aca="false">IF(B4812&gt;=Settings!$B$23,1,0)</f>
        <v>0</v>
      </c>
      <c r="J4812" s="71" t="n">
        <v>1</v>
      </c>
      <c r="K4812" s="71" t="n">
        <f aca="false">F4812*I4812*J4812</f>
        <v>0</v>
      </c>
      <c r="L4812" s="71" t="n">
        <f aca="false">E4812*I4812*J4812</f>
        <v>0</v>
      </c>
      <c r="M4812" s="72" t="n">
        <f aca="false">G4812*I4812*J4812</f>
        <v>0</v>
      </c>
      <c r="N4812" s="72" t="n">
        <f aca="false">D4812*I4812*J4812</f>
        <v>-0</v>
      </c>
      <c r="O4812" s="71" t="n">
        <f aca="false">F4812*J4812</f>
        <v>1</v>
      </c>
      <c r="P4812" s="71" t="n">
        <f aca="false">E4812*J4812</f>
        <v>0</v>
      </c>
    </row>
    <row r="4813" customFormat="false" ht="15" hidden="false" customHeight="false" outlineLevel="0" collapsed="false">
      <c r="A4813" s="71" t="s">
        <v>59</v>
      </c>
      <c r="B4813" s="71" t="s">
        <v>51</v>
      </c>
      <c r="C4813" s="71" t="s">
        <v>1284</v>
      </c>
      <c r="D4813" s="72" t="n">
        <v>0</v>
      </c>
      <c r="E4813" s="71" t="n">
        <v>0</v>
      </c>
      <c r="F4813" s="71" t="n">
        <v>3</v>
      </c>
      <c r="G4813" s="72" t="n">
        <v>396.3</v>
      </c>
      <c r="H4813" s="72" t="n">
        <v>379.28</v>
      </c>
      <c r="I4813" s="71" t="n">
        <f aca="false">IF(B4813&gt;=Settings!$B$23,1,0)</f>
        <v>0</v>
      </c>
      <c r="J4813" s="71" t="n">
        <v>1</v>
      </c>
      <c r="K4813" s="71" t="n">
        <f aca="false">F4813*I4813*J4813</f>
        <v>0</v>
      </c>
      <c r="L4813" s="71" t="n">
        <f aca="false">E4813*I4813*J4813</f>
        <v>0</v>
      </c>
      <c r="M4813" s="72" t="n">
        <f aca="false">G4813*I4813*J4813</f>
        <v>0</v>
      </c>
      <c r="N4813" s="72" t="n">
        <f aca="false">D4813*I4813*J4813</f>
        <v>-0</v>
      </c>
      <c r="O4813" s="71" t="n">
        <f aca="false">F4813*J4813</f>
        <v>3</v>
      </c>
      <c r="P4813" s="71" t="n">
        <f aca="false">E4813*J4813</f>
        <v>0</v>
      </c>
    </row>
    <row r="4814" customFormat="false" ht="15" hidden="false" customHeight="false" outlineLevel="0" collapsed="false">
      <c r="A4814" s="71" t="s">
        <v>61</v>
      </c>
      <c r="B4814" s="71" t="s">
        <v>51</v>
      </c>
      <c r="C4814" s="71" t="s">
        <v>1284</v>
      </c>
      <c r="D4814" s="72" t="n">
        <v>0</v>
      </c>
      <c r="E4814" s="71" t="n">
        <v>0</v>
      </c>
      <c r="F4814" s="71" t="n">
        <v>4</v>
      </c>
      <c r="G4814" s="72" t="n">
        <v>501.64</v>
      </c>
      <c r="H4814" s="72" t="n">
        <v>501.64</v>
      </c>
      <c r="I4814" s="71" t="n">
        <f aca="false">IF(B4814&gt;=Settings!$B$23,1,0)</f>
        <v>0</v>
      </c>
      <c r="J4814" s="71" t="n">
        <v>1</v>
      </c>
      <c r="K4814" s="71" t="n">
        <f aca="false">F4814*I4814*J4814</f>
        <v>0</v>
      </c>
      <c r="L4814" s="71" t="n">
        <f aca="false">E4814*I4814*J4814</f>
        <v>0</v>
      </c>
      <c r="M4814" s="72" t="n">
        <f aca="false">G4814*I4814*J4814</f>
        <v>0</v>
      </c>
      <c r="N4814" s="72" t="n">
        <f aca="false">D4814*I4814*J4814</f>
        <v>-0</v>
      </c>
      <c r="O4814" s="71" t="n">
        <f aca="false">F4814*J4814</f>
        <v>4</v>
      </c>
      <c r="P4814" s="71" t="n">
        <f aca="false">E4814*J4814</f>
        <v>0</v>
      </c>
    </row>
    <row r="4815" customFormat="false" ht="15" hidden="false" customHeight="false" outlineLevel="0" collapsed="false">
      <c r="A4815" s="71" t="s">
        <v>59</v>
      </c>
      <c r="B4815" s="71" t="s">
        <v>51</v>
      </c>
      <c r="C4815" s="71" t="s">
        <v>891</v>
      </c>
      <c r="D4815" s="72" t="n">
        <v>0</v>
      </c>
      <c r="E4815" s="71" t="n">
        <v>0</v>
      </c>
      <c r="F4815" s="71" t="n">
        <v>1</v>
      </c>
      <c r="G4815" s="72" t="n">
        <v>109.04</v>
      </c>
      <c r="H4815" s="72" t="n">
        <v>92.7</v>
      </c>
      <c r="I4815" s="71" t="n">
        <f aca="false">IF(B4815&gt;=Settings!$B$23,1,0)</f>
        <v>0</v>
      </c>
      <c r="J4815" s="71" t="n">
        <v>1</v>
      </c>
      <c r="K4815" s="71" t="n">
        <f aca="false">F4815*I4815*J4815</f>
        <v>0</v>
      </c>
      <c r="L4815" s="71" t="n">
        <f aca="false">E4815*I4815*J4815</f>
        <v>0</v>
      </c>
      <c r="M4815" s="72" t="n">
        <f aca="false">G4815*I4815*J4815</f>
        <v>0</v>
      </c>
      <c r="N4815" s="72" t="n">
        <f aca="false">D4815*I4815*J4815</f>
        <v>-0</v>
      </c>
      <c r="O4815" s="71" t="n">
        <f aca="false">F4815*J4815</f>
        <v>1</v>
      </c>
      <c r="P4815" s="71" t="n">
        <f aca="false">E4815*J4815</f>
        <v>0</v>
      </c>
    </row>
    <row r="4816" customFormat="false" ht="15" hidden="false" customHeight="false" outlineLevel="0" collapsed="false">
      <c r="A4816" s="71" t="s">
        <v>59</v>
      </c>
      <c r="B4816" s="71" t="s">
        <v>51</v>
      </c>
      <c r="C4816" s="71" t="s">
        <v>2273</v>
      </c>
      <c r="D4816" s="72" t="n">
        <v>0</v>
      </c>
      <c r="E4816" s="71" t="n">
        <v>0</v>
      </c>
      <c r="F4816" s="71" t="n">
        <v>2</v>
      </c>
      <c r="G4816" s="72" t="n">
        <v>250.81</v>
      </c>
      <c r="H4816" s="72" t="n">
        <v>250.81</v>
      </c>
      <c r="I4816" s="71" t="n">
        <f aca="false">IF(B4816&gt;=Settings!$B$23,1,0)</f>
        <v>0</v>
      </c>
      <c r="J4816" s="71" t="n">
        <v>1</v>
      </c>
      <c r="K4816" s="71" t="n">
        <f aca="false">F4816*I4816*J4816</f>
        <v>0</v>
      </c>
      <c r="L4816" s="71" t="n">
        <f aca="false">E4816*I4816*J4816</f>
        <v>0</v>
      </c>
      <c r="M4816" s="72" t="n">
        <f aca="false">G4816*I4816*J4816</f>
        <v>0</v>
      </c>
      <c r="N4816" s="72" t="n">
        <f aca="false">D4816*I4816*J4816</f>
        <v>-0</v>
      </c>
      <c r="O4816" s="71" t="n">
        <f aca="false">F4816*J4816</f>
        <v>2</v>
      </c>
      <c r="P4816" s="71" t="n">
        <f aca="false">E4816*J4816</f>
        <v>0</v>
      </c>
    </row>
    <row r="4817" customFormat="false" ht="15" hidden="false" customHeight="false" outlineLevel="0" collapsed="false">
      <c r="A4817" s="71" t="s">
        <v>59</v>
      </c>
      <c r="B4817" s="71" t="s">
        <v>51</v>
      </c>
      <c r="C4817" s="71" t="s">
        <v>120</v>
      </c>
      <c r="D4817" s="72" t="n">
        <v>0</v>
      </c>
      <c r="E4817" s="71" t="n">
        <v>0</v>
      </c>
      <c r="F4817" s="71" t="n">
        <v>24</v>
      </c>
      <c r="G4817" s="72" t="n">
        <v>1919.18</v>
      </c>
      <c r="H4817" s="72" t="n">
        <v>1866.08</v>
      </c>
      <c r="I4817" s="71" t="n">
        <f aca="false">IF(B4817&gt;=Settings!$B$23,1,0)</f>
        <v>0</v>
      </c>
      <c r="J4817" s="71" t="n">
        <v>1</v>
      </c>
      <c r="K4817" s="71" t="n">
        <f aca="false">F4817*I4817*J4817</f>
        <v>0</v>
      </c>
      <c r="L4817" s="71" t="n">
        <f aca="false">E4817*I4817*J4817</f>
        <v>0</v>
      </c>
      <c r="M4817" s="72" t="n">
        <f aca="false">G4817*I4817*J4817</f>
        <v>0</v>
      </c>
      <c r="N4817" s="72" t="n">
        <f aca="false">D4817*I4817*J4817</f>
        <v>-0</v>
      </c>
      <c r="O4817" s="71" t="n">
        <f aca="false">F4817*J4817</f>
        <v>24</v>
      </c>
      <c r="P4817" s="71" t="n">
        <f aca="false">E4817*J4817</f>
        <v>0</v>
      </c>
    </row>
    <row r="4818" customFormat="false" ht="15" hidden="false" customHeight="false" outlineLevel="0" collapsed="false">
      <c r="A4818" s="71" t="s">
        <v>61</v>
      </c>
      <c r="B4818" s="71" t="s">
        <v>51</v>
      </c>
      <c r="C4818" s="71" t="s">
        <v>614</v>
      </c>
      <c r="D4818" s="72" t="n">
        <v>0</v>
      </c>
      <c r="E4818" s="71" t="n">
        <v>0</v>
      </c>
      <c r="F4818" s="71" t="n">
        <v>3</v>
      </c>
      <c r="G4818" s="72" t="n">
        <v>272.58</v>
      </c>
      <c r="H4818" s="72" t="n">
        <v>272.58</v>
      </c>
      <c r="I4818" s="71" t="n">
        <f aca="false">IF(B4818&gt;=Settings!$B$23,1,0)</f>
        <v>0</v>
      </c>
      <c r="J4818" s="71" t="n">
        <v>1</v>
      </c>
      <c r="K4818" s="71" t="n">
        <f aca="false">F4818*I4818*J4818</f>
        <v>0</v>
      </c>
      <c r="L4818" s="71" t="n">
        <f aca="false">E4818*I4818*J4818</f>
        <v>0</v>
      </c>
      <c r="M4818" s="72" t="n">
        <f aca="false">G4818*I4818*J4818</f>
        <v>0</v>
      </c>
      <c r="N4818" s="72" t="n">
        <f aca="false">D4818*I4818*J4818</f>
        <v>-0</v>
      </c>
      <c r="O4818" s="71" t="n">
        <f aca="false">F4818*J4818</f>
        <v>3</v>
      </c>
      <c r="P4818" s="71" t="n">
        <f aca="false">E4818*J4818</f>
        <v>0</v>
      </c>
    </row>
    <row r="4819" customFormat="false" ht="15" hidden="false" customHeight="false" outlineLevel="0" collapsed="false">
      <c r="A4819" s="71" t="s">
        <v>63</v>
      </c>
      <c r="B4819" s="71" t="s">
        <v>51</v>
      </c>
      <c r="C4819" s="71" t="s">
        <v>2298</v>
      </c>
      <c r="D4819" s="72" t="n">
        <v>0</v>
      </c>
      <c r="E4819" s="71" t="n">
        <v>0</v>
      </c>
      <c r="F4819" s="71" t="n">
        <v>3</v>
      </c>
      <c r="G4819" s="72" t="n">
        <v>218.04</v>
      </c>
      <c r="H4819" s="72" t="n">
        <v>218.04</v>
      </c>
      <c r="I4819" s="71" t="n">
        <f aca="false">IF(B4819&gt;=Settings!$B$23,1,0)</f>
        <v>0</v>
      </c>
      <c r="J4819" s="71" t="n">
        <v>1</v>
      </c>
      <c r="K4819" s="71" t="n">
        <f aca="false">F4819*I4819*J4819</f>
        <v>0</v>
      </c>
      <c r="L4819" s="71" t="n">
        <f aca="false">E4819*I4819*J4819</f>
        <v>0</v>
      </c>
      <c r="M4819" s="72" t="n">
        <f aca="false">G4819*I4819*J4819</f>
        <v>0</v>
      </c>
      <c r="N4819" s="72" t="n">
        <f aca="false">D4819*I4819*J4819</f>
        <v>-0</v>
      </c>
      <c r="O4819" s="71" t="n">
        <f aca="false">F4819*J4819</f>
        <v>3</v>
      </c>
      <c r="P4819" s="71" t="n">
        <f aca="false">E4819*J4819</f>
        <v>0</v>
      </c>
    </row>
    <row r="4820" customFormat="false" ht="15" hidden="false" customHeight="false" outlineLevel="0" collapsed="false">
      <c r="A4820" s="71" t="s">
        <v>59</v>
      </c>
      <c r="B4820" s="71" t="s">
        <v>51</v>
      </c>
      <c r="C4820" s="71" t="s">
        <v>2160</v>
      </c>
      <c r="D4820" s="72" t="n">
        <v>0</v>
      </c>
      <c r="E4820" s="71" t="n">
        <v>0</v>
      </c>
      <c r="F4820" s="71" t="n">
        <v>74</v>
      </c>
      <c r="G4820" s="72" t="n">
        <v>6057.469</v>
      </c>
      <c r="H4820" s="72" t="n">
        <v>6047.269</v>
      </c>
      <c r="I4820" s="71" t="n">
        <f aca="false">IF(B4820&gt;=Settings!$B$23,1,0)</f>
        <v>0</v>
      </c>
      <c r="J4820" s="71" t="n">
        <v>1</v>
      </c>
      <c r="K4820" s="71" t="n">
        <f aca="false">F4820*I4820*J4820</f>
        <v>0</v>
      </c>
      <c r="L4820" s="71" t="n">
        <f aca="false">E4820*I4820*J4820</f>
        <v>0</v>
      </c>
      <c r="M4820" s="72" t="n">
        <f aca="false">G4820*I4820*J4820</f>
        <v>0</v>
      </c>
      <c r="N4820" s="72" t="n">
        <f aca="false">D4820*I4820*J4820</f>
        <v>-0</v>
      </c>
      <c r="O4820" s="71" t="n">
        <f aca="false">F4820*J4820</f>
        <v>74</v>
      </c>
      <c r="P4820" s="71" t="n">
        <f aca="false">E4820*J4820</f>
        <v>0</v>
      </c>
    </row>
    <row r="4821" customFormat="false" ht="15" hidden="false" customHeight="false" outlineLevel="0" collapsed="false">
      <c r="A4821" s="71" t="s">
        <v>60</v>
      </c>
      <c r="B4821" s="71" t="s">
        <v>51</v>
      </c>
      <c r="C4821" s="71" t="s">
        <v>1322</v>
      </c>
      <c r="D4821" s="72" t="n">
        <v>208.09</v>
      </c>
      <c r="E4821" s="71" t="n">
        <v>2</v>
      </c>
      <c r="F4821" s="71" t="n">
        <v>33</v>
      </c>
      <c r="G4821" s="72" t="n">
        <v>3500.64</v>
      </c>
      <c r="H4821" s="72" t="n">
        <v>3170.69</v>
      </c>
      <c r="I4821" s="71" t="n">
        <f aca="false">IF(B4821&gt;=Settings!$B$23,1,0)</f>
        <v>0</v>
      </c>
      <c r="J4821" s="71" t="n">
        <v>1</v>
      </c>
      <c r="K4821" s="71" t="n">
        <f aca="false">F4821*I4821*J4821</f>
        <v>0</v>
      </c>
      <c r="L4821" s="71" t="n">
        <f aca="false">E4821*I4821*J4821</f>
        <v>0</v>
      </c>
      <c r="M4821" s="72" t="n">
        <f aca="false">G4821*I4821*J4821</f>
        <v>0</v>
      </c>
      <c r="N4821" s="72" t="n">
        <f aca="false">D4821*I4821*J4821</f>
        <v>0</v>
      </c>
      <c r="O4821" s="71" t="n">
        <f aca="false">F4821*J4821</f>
        <v>33</v>
      </c>
      <c r="P4821" s="71" t="n">
        <f aca="false">E4821*J4821</f>
        <v>2</v>
      </c>
    </row>
    <row r="4822" customFormat="false" ht="15" hidden="false" customHeight="false" outlineLevel="0" collapsed="false">
      <c r="A4822" s="71" t="s">
        <v>59</v>
      </c>
      <c r="B4822" s="71" t="s">
        <v>51</v>
      </c>
      <c r="C4822" s="71" t="s">
        <v>934</v>
      </c>
      <c r="D4822" s="72" t="n">
        <v>0</v>
      </c>
      <c r="E4822" s="71" t="n">
        <v>0</v>
      </c>
      <c r="F4822" s="71" t="n">
        <v>10</v>
      </c>
      <c r="G4822" s="72" t="n">
        <v>1022.83</v>
      </c>
      <c r="H4822" s="72" t="n">
        <v>1022.83</v>
      </c>
      <c r="I4822" s="71" t="n">
        <f aca="false">IF(B4822&gt;=Settings!$B$23,1,0)</f>
        <v>0</v>
      </c>
      <c r="J4822" s="71" t="n">
        <v>1</v>
      </c>
      <c r="K4822" s="71" t="n">
        <f aca="false">F4822*I4822*J4822</f>
        <v>0</v>
      </c>
      <c r="L4822" s="71" t="n">
        <f aca="false">E4822*I4822*J4822</f>
        <v>0</v>
      </c>
      <c r="M4822" s="72" t="n">
        <f aca="false">G4822*I4822*J4822</f>
        <v>0</v>
      </c>
      <c r="N4822" s="72" t="n">
        <f aca="false">D4822*I4822*J4822</f>
        <v>-0</v>
      </c>
      <c r="O4822" s="71" t="n">
        <f aca="false">F4822*J4822</f>
        <v>10</v>
      </c>
      <c r="P4822" s="71" t="n">
        <f aca="false">E4822*J4822</f>
        <v>0</v>
      </c>
    </row>
    <row r="4823" customFormat="false" ht="15" hidden="false" customHeight="false" outlineLevel="0" collapsed="false">
      <c r="A4823" s="71" t="s">
        <v>59</v>
      </c>
      <c r="B4823" s="71" t="s">
        <v>51</v>
      </c>
      <c r="C4823" s="71" t="s">
        <v>932</v>
      </c>
      <c r="D4823" s="72" t="n">
        <v>0</v>
      </c>
      <c r="E4823" s="71" t="n">
        <v>0</v>
      </c>
      <c r="F4823" s="71" t="n">
        <v>1</v>
      </c>
      <c r="G4823" s="72" t="n">
        <v>168.13</v>
      </c>
      <c r="H4823" s="72" t="n">
        <v>142.93</v>
      </c>
      <c r="I4823" s="71" t="n">
        <f aca="false">IF(B4823&gt;=Settings!$B$23,1,0)</f>
        <v>0</v>
      </c>
      <c r="J4823" s="71" t="n">
        <v>1</v>
      </c>
      <c r="K4823" s="71" t="n">
        <f aca="false">F4823*I4823*J4823</f>
        <v>0</v>
      </c>
      <c r="L4823" s="71" t="n">
        <f aca="false">E4823*I4823*J4823</f>
        <v>0</v>
      </c>
      <c r="M4823" s="72" t="n">
        <f aca="false">G4823*I4823*J4823</f>
        <v>0</v>
      </c>
      <c r="N4823" s="72" t="n">
        <f aca="false">D4823*I4823*J4823</f>
        <v>-0</v>
      </c>
      <c r="O4823" s="71" t="n">
        <f aca="false">F4823*J4823</f>
        <v>1</v>
      </c>
      <c r="P4823" s="71" t="n">
        <f aca="false">E4823*J4823</f>
        <v>0</v>
      </c>
    </row>
    <row r="4824" customFormat="false" ht="15" hidden="false" customHeight="false" outlineLevel="0" collapsed="false">
      <c r="A4824" s="71" t="s">
        <v>60</v>
      </c>
      <c r="B4824" s="71" t="s">
        <v>51</v>
      </c>
      <c r="C4824" s="71" t="s">
        <v>588</v>
      </c>
      <c r="D4824" s="72" t="n">
        <v>0</v>
      </c>
      <c r="E4824" s="71" t="n">
        <v>0</v>
      </c>
      <c r="F4824" s="71" t="n">
        <v>22</v>
      </c>
      <c r="G4824" s="72" t="n">
        <v>2700.79</v>
      </c>
      <c r="H4824" s="72" t="n">
        <v>2559.88</v>
      </c>
      <c r="I4824" s="71" t="n">
        <f aca="false">IF(B4824&gt;=Settings!$B$23,1,0)</f>
        <v>0</v>
      </c>
      <c r="J4824" s="71" t="n">
        <v>1</v>
      </c>
      <c r="K4824" s="71" t="n">
        <f aca="false">F4824*I4824*J4824</f>
        <v>0</v>
      </c>
      <c r="L4824" s="71" t="n">
        <f aca="false">E4824*I4824*J4824</f>
        <v>0</v>
      </c>
      <c r="M4824" s="72" t="n">
        <f aca="false">G4824*I4824*J4824</f>
        <v>0</v>
      </c>
      <c r="N4824" s="72" t="n">
        <f aca="false">D4824*I4824*J4824</f>
        <v>-0</v>
      </c>
      <c r="O4824" s="71" t="n">
        <f aca="false">F4824*J4824</f>
        <v>22</v>
      </c>
      <c r="P4824" s="71" t="n">
        <f aca="false">E4824*J4824</f>
        <v>0</v>
      </c>
    </row>
    <row r="4825" customFormat="false" ht="15" hidden="false" customHeight="false" outlineLevel="0" collapsed="false">
      <c r="A4825" s="71" t="s">
        <v>61</v>
      </c>
      <c r="B4825" s="71" t="s">
        <v>51</v>
      </c>
      <c r="C4825" s="71" t="s">
        <v>1076</v>
      </c>
      <c r="D4825" s="72" t="n">
        <v>0</v>
      </c>
      <c r="E4825" s="71" t="n">
        <v>0</v>
      </c>
      <c r="F4825" s="71" t="n">
        <v>4</v>
      </c>
      <c r="G4825" s="72" t="n">
        <v>399.8</v>
      </c>
      <c r="H4825" s="72" t="n">
        <v>399.8</v>
      </c>
      <c r="I4825" s="71" t="n">
        <f aca="false">IF(B4825&gt;=Settings!$B$23,1,0)</f>
        <v>0</v>
      </c>
      <c r="J4825" s="71" t="n">
        <v>1</v>
      </c>
      <c r="K4825" s="71" t="n">
        <f aca="false">F4825*I4825*J4825</f>
        <v>0</v>
      </c>
      <c r="L4825" s="71" t="n">
        <f aca="false">E4825*I4825*J4825</f>
        <v>0</v>
      </c>
      <c r="M4825" s="72" t="n">
        <f aca="false">G4825*I4825*J4825</f>
        <v>0</v>
      </c>
      <c r="N4825" s="72" t="n">
        <f aca="false">D4825*I4825*J4825</f>
        <v>-0</v>
      </c>
      <c r="O4825" s="71" t="n">
        <f aca="false">F4825*J4825</f>
        <v>4</v>
      </c>
      <c r="P4825" s="71" t="n">
        <f aca="false">E4825*J4825</f>
        <v>0</v>
      </c>
    </row>
    <row r="4826" customFormat="false" ht="15" hidden="false" customHeight="false" outlineLevel="0" collapsed="false">
      <c r="A4826" s="71" t="s">
        <v>61</v>
      </c>
      <c r="B4826" s="71" t="s">
        <v>51</v>
      </c>
      <c r="C4826" s="71" t="s">
        <v>1250</v>
      </c>
      <c r="D4826" s="72" t="n">
        <v>0</v>
      </c>
      <c r="E4826" s="71" t="n">
        <v>0</v>
      </c>
      <c r="F4826" s="71" t="n">
        <v>6</v>
      </c>
      <c r="G4826" s="72" t="n">
        <v>663.36</v>
      </c>
      <c r="H4826" s="72" t="n">
        <v>645.19</v>
      </c>
      <c r="I4826" s="71" t="n">
        <f aca="false">IF(B4826&gt;=Settings!$B$23,1,0)</f>
        <v>0</v>
      </c>
      <c r="J4826" s="71" t="n">
        <v>1</v>
      </c>
      <c r="K4826" s="71" t="n">
        <f aca="false">F4826*I4826*J4826</f>
        <v>0</v>
      </c>
      <c r="L4826" s="71" t="n">
        <f aca="false">E4826*I4826*J4826</f>
        <v>0</v>
      </c>
      <c r="M4826" s="72" t="n">
        <f aca="false">G4826*I4826*J4826</f>
        <v>0</v>
      </c>
      <c r="N4826" s="72" t="n">
        <f aca="false">D4826*I4826*J4826</f>
        <v>-0</v>
      </c>
      <c r="O4826" s="71" t="n">
        <f aca="false">F4826*J4826</f>
        <v>6</v>
      </c>
      <c r="P4826" s="71" t="n">
        <f aca="false">E4826*J4826</f>
        <v>0</v>
      </c>
    </row>
    <row r="4827" customFormat="false" ht="15" hidden="false" customHeight="false" outlineLevel="0" collapsed="false">
      <c r="A4827" s="71" t="s">
        <v>59</v>
      </c>
      <c r="B4827" s="71" t="s">
        <v>51</v>
      </c>
      <c r="C4827" s="71" t="s">
        <v>127</v>
      </c>
      <c r="D4827" s="72" t="n">
        <v>0</v>
      </c>
      <c r="E4827" s="71" t="n">
        <v>0</v>
      </c>
      <c r="F4827" s="71" t="n">
        <v>33</v>
      </c>
      <c r="G4827" s="72" t="n">
        <v>4890.658</v>
      </c>
      <c r="H4827" s="72" t="n">
        <v>4890.658</v>
      </c>
      <c r="I4827" s="71" t="n">
        <f aca="false">IF(B4827&gt;=Settings!$B$23,1,0)</f>
        <v>0</v>
      </c>
      <c r="J4827" s="71" t="n">
        <v>1</v>
      </c>
      <c r="K4827" s="71" t="n">
        <f aca="false">F4827*I4827*J4827</f>
        <v>0</v>
      </c>
      <c r="L4827" s="71" t="n">
        <f aca="false">E4827*I4827*J4827</f>
        <v>0</v>
      </c>
      <c r="M4827" s="72" t="n">
        <f aca="false">G4827*I4827*J4827</f>
        <v>0</v>
      </c>
      <c r="N4827" s="72" t="n">
        <f aca="false">D4827*I4827*J4827</f>
        <v>-0</v>
      </c>
      <c r="O4827" s="71" t="n">
        <f aca="false">F4827*J4827</f>
        <v>33</v>
      </c>
      <c r="P4827" s="71" t="n">
        <f aca="false">E4827*J4827</f>
        <v>0</v>
      </c>
    </row>
    <row r="4828" customFormat="false" ht="15" hidden="false" customHeight="false" outlineLevel="0" collapsed="false">
      <c r="A4828" s="71" t="s">
        <v>63</v>
      </c>
      <c r="B4828" s="71" t="s">
        <v>51</v>
      </c>
      <c r="C4828" s="71" t="s">
        <v>2345</v>
      </c>
      <c r="D4828" s="72" t="n">
        <v>0</v>
      </c>
      <c r="E4828" s="71" t="n">
        <v>0</v>
      </c>
      <c r="F4828" s="71" t="n">
        <v>1</v>
      </c>
      <c r="G4828" s="72" t="n">
        <v>113.59</v>
      </c>
      <c r="H4828" s="72" t="n">
        <v>113.59</v>
      </c>
      <c r="I4828" s="71" t="n">
        <f aca="false">IF(B4828&gt;=Settings!$B$23,1,0)</f>
        <v>0</v>
      </c>
      <c r="J4828" s="71" t="n">
        <v>1</v>
      </c>
      <c r="K4828" s="71" t="n">
        <f aca="false">F4828*I4828*J4828</f>
        <v>0</v>
      </c>
      <c r="L4828" s="71" t="n">
        <f aca="false">E4828*I4828*J4828</f>
        <v>0</v>
      </c>
      <c r="M4828" s="72" t="n">
        <f aca="false">G4828*I4828*J4828</f>
        <v>0</v>
      </c>
      <c r="N4828" s="72" t="n">
        <f aca="false">D4828*I4828*J4828</f>
        <v>-0</v>
      </c>
      <c r="O4828" s="71" t="n">
        <f aca="false">F4828*J4828</f>
        <v>1</v>
      </c>
      <c r="P4828" s="71" t="n">
        <f aca="false">E4828*J4828</f>
        <v>0</v>
      </c>
    </row>
    <row r="4829" customFormat="false" ht="15" hidden="false" customHeight="false" outlineLevel="0" collapsed="false">
      <c r="A4829" s="71" t="s">
        <v>61</v>
      </c>
      <c r="B4829" s="71" t="s">
        <v>51</v>
      </c>
      <c r="C4829" s="71" t="s">
        <v>1332</v>
      </c>
      <c r="D4829" s="72" t="n">
        <v>0</v>
      </c>
      <c r="E4829" s="71" t="n">
        <v>0</v>
      </c>
      <c r="F4829" s="71" t="n">
        <v>1</v>
      </c>
      <c r="G4829" s="72" t="n">
        <v>72.68</v>
      </c>
      <c r="H4829" s="72" t="n">
        <v>72.68</v>
      </c>
      <c r="I4829" s="71" t="n">
        <f aca="false">IF(B4829&gt;=Settings!$B$23,1,0)</f>
        <v>0</v>
      </c>
      <c r="J4829" s="71" t="n">
        <v>1</v>
      </c>
      <c r="K4829" s="71" t="n">
        <f aca="false">F4829*I4829*J4829</f>
        <v>0</v>
      </c>
      <c r="L4829" s="71" t="n">
        <f aca="false">E4829*I4829*J4829</f>
        <v>0</v>
      </c>
      <c r="M4829" s="72" t="n">
        <f aca="false">G4829*I4829*J4829</f>
        <v>0</v>
      </c>
      <c r="N4829" s="72" t="n">
        <f aca="false">D4829*I4829*J4829</f>
        <v>-0</v>
      </c>
      <c r="O4829" s="71" t="n">
        <f aca="false">F4829*J4829</f>
        <v>1</v>
      </c>
      <c r="P4829" s="71" t="n">
        <f aca="false">E4829*J4829</f>
        <v>0</v>
      </c>
    </row>
    <row r="4830" customFormat="false" ht="15" hidden="false" customHeight="false" outlineLevel="0" collapsed="false">
      <c r="A4830" s="71" t="s">
        <v>59</v>
      </c>
      <c r="B4830" s="71" t="s">
        <v>51</v>
      </c>
      <c r="C4830" s="71" t="s">
        <v>1263</v>
      </c>
      <c r="D4830" s="72" t="n">
        <v>0</v>
      </c>
      <c r="E4830" s="71" t="n">
        <v>0</v>
      </c>
      <c r="F4830" s="71" t="n">
        <v>3</v>
      </c>
      <c r="G4830" s="72" t="n">
        <v>365.76</v>
      </c>
      <c r="H4830" s="72" t="n">
        <v>365.76</v>
      </c>
      <c r="I4830" s="71" t="n">
        <f aca="false">IF(B4830&gt;=Settings!$B$23,1,0)</f>
        <v>0</v>
      </c>
      <c r="J4830" s="71" t="n">
        <v>1</v>
      </c>
      <c r="K4830" s="71" t="n">
        <f aca="false">F4830*I4830*J4830</f>
        <v>0</v>
      </c>
      <c r="L4830" s="71" t="n">
        <f aca="false">E4830*I4830*J4830</f>
        <v>0</v>
      </c>
      <c r="M4830" s="72" t="n">
        <f aca="false">G4830*I4830*J4830</f>
        <v>0</v>
      </c>
      <c r="N4830" s="72" t="n">
        <f aca="false">D4830*I4830*J4830</f>
        <v>-0</v>
      </c>
      <c r="O4830" s="71" t="n">
        <f aca="false">F4830*J4830</f>
        <v>3</v>
      </c>
      <c r="P4830" s="71" t="n">
        <f aca="false">E4830*J4830</f>
        <v>0</v>
      </c>
    </row>
    <row r="4831" customFormat="false" ht="15" hidden="false" customHeight="false" outlineLevel="0" collapsed="false">
      <c r="A4831" s="71" t="s">
        <v>59</v>
      </c>
      <c r="B4831" s="71" t="s">
        <v>51</v>
      </c>
      <c r="C4831" s="71" t="s">
        <v>1262</v>
      </c>
      <c r="D4831" s="72" t="n">
        <v>0</v>
      </c>
      <c r="E4831" s="71" t="n">
        <v>0</v>
      </c>
      <c r="F4831" s="71" t="n">
        <v>23</v>
      </c>
      <c r="G4831" s="72" t="n">
        <v>2369.353</v>
      </c>
      <c r="H4831" s="72" t="n">
        <v>2369.353</v>
      </c>
      <c r="I4831" s="71" t="n">
        <f aca="false">IF(B4831&gt;=Settings!$B$23,1,0)</f>
        <v>0</v>
      </c>
      <c r="J4831" s="71" t="n">
        <v>1</v>
      </c>
      <c r="K4831" s="71" t="n">
        <f aca="false">F4831*I4831*J4831</f>
        <v>0</v>
      </c>
      <c r="L4831" s="71" t="n">
        <f aca="false">E4831*I4831*J4831</f>
        <v>0</v>
      </c>
      <c r="M4831" s="72" t="n">
        <f aca="false">G4831*I4831*J4831</f>
        <v>0</v>
      </c>
      <c r="N4831" s="72" t="n">
        <f aca="false">D4831*I4831*J4831</f>
        <v>-0</v>
      </c>
      <c r="O4831" s="71" t="n">
        <f aca="false">F4831*J4831</f>
        <v>23</v>
      </c>
      <c r="P4831" s="71" t="n">
        <f aca="false">E4831*J4831</f>
        <v>0</v>
      </c>
    </row>
    <row r="4832" customFormat="false" ht="15" hidden="false" customHeight="false" outlineLevel="0" collapsed="false">
      <c r="A4832" s="71" t="s">
        <v>59</v>
      </c>
      <c r="B4832" s="71" t="s">
        <v>51</v>
      </c>
      <c r="C4832" s="71" t="s">
        <v>931</v>
      </c>
      <c r="D4832" s="72" t="n">
        <v>0</v>
      </c>
      <c r="E4832" s="71" t="n">
        <v>0</v>
      </c>
      <c r="F4832" s="71" t="n">
        <v>4</v>
      </c>
      <c r="G4832" s="72" t="n">
        <v>384.8</v>
      </c>
      <c r="H4832" s="72" t="n">
        <v>384.8</v>
      </c>
      <c r="I4832" s="71" t="n">
        <f aca="false">IF(B4832&gt;=Settings!$B$23,1,0)</f>
        <v>0</v>
      </c>
      <c r="J4832" s="71" t="n">
        <v>1</v>
      </c>
      <c r="K4832" s="71" t="n">
        <f aca="false">F4832*I4832*J4832</f>
        <v>0</v>
      </c>
      <c r="L4832" s="71" t="n">
        <f aca="false">E4832*I4832*J4832</f>
        <v>0</v>
      </c>
      <c r="M4832" s="72" t="n">
        <f aca="false">G4832*I4832*J4832</f>
        <v>0</v>
      </c>
      <c r="N4832" s="72" t="n">
        <f aca="false">D4832*I4832*J4832</f>
        <v>-0</v>
      </c>
      <c r="O4832" s="71" t="n">
        <f aca="false">F4832*J4832</f>
        <v>4</v>
      </c>
      <c r="P4832" s="71" t="n">
        <f aca="false">E4832*J4832</f>
        <v>0</v>
      </c>
    </row>
    <row r="4833" customFormat="false" ht="15" hidden="false" customHeight="false" outlineLevel="0" collapsed="false">
      <c r="A4833" s="71" t="s">
        <v>59</v>
      </c>
      <c r="B4833" s="71" t="s">
        <v>51</v>
      </c>
      <c r="C4833" s="71" t="s">
        <v>2346</v>
      </c>
      <c r="D4833" s="72" t="n">
        <v>0</v>
      </c>
      <c r="E4833" s="71" t="n">
        <v>0</v>
      </c>
      <c r="F4833" s="71" t="n">
        <v>1</v>
      </c>
      <c r="G4833" s="72" t="n">
        <v>107.95</v>
      </c>
      <c r="H4833" s="72" t="n">
        <v>107.95</v>
      </c>
      <c r="I4833" s="71" t="n">
        <f aca="false">IF(B4833&gt;=Settings!$B$23,1,0)</f>
        <v>0</v>
      </c>
      <c r="J4833" s="71" t="n">
        <v>1</v>
      </c>
      <c r="K4833" s="71" t="n">
        <f aca="false">F4833*I4833*J4833</f>
        <v>0</v>
      </c>
      <c r="L4833" s="71" t="n">
        <f aca="false">E4833*I4833*J4833</f>
        <v>0</v>
      </c>
      <c r="M4833" s="72" t="n">
        <f aca="false">G4833*I4833*J4833</f>
        <v>0</v>
      </c>
      <c r="N4833" s="72" t="n">
        <f aca="false">D4833*I4833*J4833</f>
        <v>-0</v>
      </c>
      <c r="O4833" s="71" t="n">
        <f aca="false">F4833*J4833</f>
        <v>1</v>
      </c>
      <c r="P4833" s="71" t="n">
        <f aca="false">E4833*J4833</f>
        <v>0</v>
      </c>
    </row>
    <row r="4834" customFormat="false" ht="15" hidden="false" customHeight="false" outlineLevel="0" collapsed="false">
      <c r="A4834" s="71" t="s">
        <v>62</v>
      </c>
      <c r="B4834" s="71" t="s">
        <v>51</v>
      </c>
      <c r="C4834" s="71" t="s">
        <v>1211</v>
      </c>
      <c r="D4834" s="72" t="n">
        <v>468.88</v>
      </c>
      <c r="E4834" s="71" t="n">
        <v>4</v>
      </c>
      <c r="F4834" s="71" t="n">
        <v>54</v>
      </c>
      <c r="G4834" s="72" t="n">
        <v>6775.13</v>
      </c>
      <c r="H4834" s="72" t="n">
        <v>5877.75</v>
      </c>
      <c r="I4834" s="71" t="n">
        <f aca="false">IF(B4834&gt;=Settings!$B$23,1,0)</f>
        <v>0</v>
      </c>
      <c r="J4834" s="71" t="n">
        <v>1</v>
      </c>
      <c r="K4834" s="71" t="n">
        <f aca="false">F4834*I4834*J4834</f>
        <v>0</v>
      </c>
      <c r="L4834" s="71" t="n">
        <f aca="false">E4834*I4834*J4834</f>
        <v>0</v>
      </c>
      <c r="M4834" s="72" t="n">
        <f aca="false">G4834*I4834*J4834</f>
        <v>0</v>
      </c>
      <c r="N4834" s="72" t="n">
        <f aca="false">D4834*I4834*J4834</f>
        <v>0</v>
      </c>
      <c r="O4834" s="71" t="n">
        <f aca="false">F4834*J4834</f>
        <v>54</v>
      </c>
      <c r="P4834" s="71" t="n">
        <f aca="false">E4834*J4834</f>
        <v>4</v>
      </c>
    </row>
    <row r="4835" customFormat="false" ht="15" hidden="false" customHeight="false" outlineLevel="0" collapsed="false">
      <c r="A4835" s="71" t="s">
        <v>61</v>
      </c>
      <c r="B4835" s="71" t="s">
        <v>51</v>
      </c>
      <c r="C4835" s="71" t="s">
        <v>944</v>
      </c>
      <c r="D4835" s="72" t="n">
        <v>0</v>
      </c>
      <c r="E4835" s="71" t="n">
        <v>0</v>
      </c>
      <c r="F4835" s="71" t="n">
        <v>31</v>
      </c>
      <c r="G4835" s="72" t="n">
        <v>2704.9</v>
      </c>
      <c r="H4835" s="72" t="n">
        <v>2649.05</v>
      </c>
      <c r="I4835" s="71" t="n">
        <f aca="false">IF(B4835&gt;=Settings!$B$23,1,0)</f>
        <v>0</v>
      </c>
      <c r="J4835" s="71" t="n">
        <v>1</v>
      </c>
      <c r="K4835" s="71" t="n">
        <f aca="false">F4835*I4835*J4835</f>
        <v>0</v>
      </c>
      <c r="L4835" s="71" t="n">
        <f aca="false">E4835*I4835*J4835</f>
        <v>0</v>
      </c>
      <c r="M4835" s="72" t="n">
        <f aca="false">G4835*I4835*J4835</f>
        <v>0</v>
      </c>
      <c r="N4835" s="72" t="n">
        <f aca="false">D4835*I4835*J4835</f>
        <v>-0</v>
      </c>
      <c r="O4835" s="71" t="n">
        <f aca="false">F4835*J4835</f>
        <v>31</v>
      </c>
      <c r="P4835" s="71" t="n">
        <f aca="false">E4835*J4835</f>
        <v>0</v>
      </c>
    </row>
    <row r="4836" customFormat="false" ht="15" hidden="false" customHeight="false" outlineLevel="0" collapsed="false">
      <c r="A4836" s="71" t="s">
        <v>59</v>
      </c>
      <c r="B4836" s="71" t="s">
        <v>51</v>
      </c>
      <c r="C4836" s="71" t="s">
        <v>1172</v>
      </c>
      <c r="D4836" s="72" t="n">
        <v>0</v>
      </c>
      <c r="E4836" s="71" t="n">
        <v>0</v>
      </c>
      <c r="F4836" s="71" t="n">
        <v>3</v>
      </c>
      <c r="G4836" s="72" t="n">
        <v>346.35</v>
      </c>
      <c r="H4836" s="72" t="n">
        <v>346.35</v>
      </c>
      <c r="I4836" s="71" t="n">
        <f aca="false">IF(B4836&gt;=Settings!$B$23,1,0)</f>
        <v>0</v>
      </c>
      <c r="J4836" s="71" t="n">
        <v>1</v>
      </c>
      <c r="K4836" s="71" t="n">
        <f aca="false">F4836*I4836*J4836</f>
        <v>0</v>
      </c>
      <c r="L4836" s="71" t="n">
        <f aca="false">E4836*I4836*J4836</f>
        <v>0</v>
      </c>
      <c r="M4836" s="72" t="n">
        <f aca="false">G4836*I4836*J4836</f>
        <v>0</v>
      </c>
      <c r="N4836" s="72" t="n">
        <f aca="false">D4836*I4836*J4836</f>
        <v>-0</v>
      </c>
      <c r="O4836" s="71" t="n">
        <f aca="false">F4836*J4836</f>
        <v>3</v>
      </c>
      <c r="P4836" s="71" t="n">
        <f aca="false">E4836*J4836</f>
        <v>0</v>
      </c>
    </row>
    <row r="4837" customFormat="false" ht="15" hidden="false" customHeight="false" outlineLevel="0" collapsed="false">
      <c r="A4837" s="71" t="s">
        <v>59</v>
      </c>
      <c r="B4837" s="71" t="s">
        <v>51</v>
      </c>
      <c r="C4837" s="71" t="s">
        <v>948</v>
      </c>
      <c r="D4837" s="72" t="n">
        <v>0</v>
      </c>
      <c r="E4837" s="71" t="n">
        <v>0</v>
      </c>
      <c r="F4837" s="71" t="n">
        <v>1</v>
      </c>
      <c r="G4837" s="72" t="n">
        <v>149.95</v>
      </c>
      <c r="H4837" s="72" t="n">
        <v>149.95</v>
      </c>
      <c r="I4837" s="71" t="n">
        <f aca="false">IF(B4837&gt;=Settings!$B$23,1,0)</f>
        <v>0</v>
      </c>
      <c r="J4837" s="71" t="n">
        <v>1</v>
      </c>
      <c r="K4837" s="71" t="n">
        <f aca="false">F4837*I4837*J4837</f>
        <v>0</v>
      </c>
      <c r="L4837" s="71" t="n">
        <f aca="false">E4837*I4837*J4837</f>
        <v>0</v>
      </c>
      <c r="M4837" s="72" t="n">
        <f aca="false">G4837*I4837*J4837</f>
        <v>0</v>
      </c>
      <c r="N4837" s="72" t="n">
        <f aca="false">D4837*I4837*J4837</f>
        <v>-0</v>
      </c>
      <c r="O4837" s="71" t="n">
        <f aca="false">F4837*J4837</f>
        <v>1</v>
      </c>
      <c r="P4837" s="71" t="n">
        <f aca="false">E4837*J4837</f>
        <v>0</v>
      </c>
    </row>
    <row r="4838" customFormat="false" ht="15" hidden="false" customHeight="false" outlineLevel="0" collapsed="false">
      <c r="A4838" s="71" t="s">
        <v>59</v>
      </c>
      <c r="B4838" s="71" t="s">
        <v>51</v>
      </c>
      <c r="C4838" s="71" t="s">
        <v>949</v>
      </c>
      <c r="D4838" s="72" t="n">
        <v>0</v>
      </c>
      <c r="E4838" s="71" t="n">
        <v>0</v>
      </c>
      <c r="F4838" s="71" t="n">
        <v>1</v>
      </c>
      <c r="G4838" s="72" t="n">
        <v>131.77</v>
      </c>
      <c r="H4838" s="72" t="n">
        <v>131.77</v>
      </c>
      <c r="I4838" s="71" t="n">
        <f aca="false">IF(B4838&gt;=Settings!$B$23,1,0)</f>
        <v>0</v>
      </c>
      <c r="J4838" s="71" t="n">
        <v>1</v>
      </c>
      <c r="K4838" s="71" t="n">
        <f aca="false">F4838*I4838*J4838</f>
        <v>0</v>
      </c>
      <c r="L4838" s="71" t="n">
        <f aca="false">E4838*I4838*J4838</f>
        <v>0</v>
      </c>
      <c r="M4838" s="72" t="n">
        <f aca="false">G4838*I4838*J4838</f>
        <v>0</v>
      </c>
      <c r="N4838" s="72" t="n">
        <f aca="false">D4838*I4838*J4838</f>
        <v>-0</v>
      </c>
      <c r="O4838" s="71" t="n">
        <f aca="false">F4838*J4838</f>
        <v>1</v>
      </c>
      <c r="P4838" s="71" t="n">
        <f aca="false">E4838*J4838</f>
        <v>0</v>
      </c>
    </row>
    <row r="4839" customFormat="false" ht="15" hidden="false" customHeight="false" outlineLevel="0" collapsed="false">
      <c r="A4839" s="71" t="s">
        <v>61</v>
      </c>
      <c r="B4839" s="71" t="s">
        <v>51</v>
      </c>
      <c r="C4839" s="71" t="s">
        <v>1034</v>
      </c>
      <c r="D4839" s="72" t="n">
        <v>0</v>
      </c>
      <c r="E4839" s="71" t="n">
        <v>0</v>
      </c>
      <c r="F4839" s="71" t="n">
        <v>5</v>
      </c>
      <c r="G4839" s="72" t="n">
        <v>40.69</v>
      </c>
      <c r="H4839" s="72" t="n">
        <v>39.48</v>
      </c>
      <c r="I4839" s="71" t="n">
        <f aca="false">IF(B4839&gt;=Settings!$B$23,1,0)</f>
        <v>0</v>
      </c>
      <c r="J4839" s="71" t="n">
        <v>1</v>
      </c>
      <c r="K4839" s="71" t="n">
        <f aca="false">F4839*I4839*J4839</f>
        <v>0</v>
      </c>
      <c r="L4839" s="71" t="n">
        <f aca="false">E4839*I4839*J4839</f>
        <v>0</v>
      </c>
      <c r="M4839" s="72" t="n">
        <f aca="false">G4839*I4839*J4839</f>
        <v>0</v>
      </c>
      <c r="N4839" s="72" t="n">
        <f aca="false">D4839*I4839*J4839</f>
        <v>-0</v>
      </c>
      <c r="O4839" s="71" t="n">
        <f aca="false">F4839*J4839</f>
        <v>5</v>
      </c>
      <c r="P4839" s="71" t="n">
        <f aca="false">E4839*J4839</f>
        <v>0</v>
      </c>
    </row>
    <row r="4840" customFormat="false" ht="15" hidden="false" customHeight="false" outlineLevel="0" collapsed="false">
      <c r="A4840" s="71" t="s">
        <v>61</v>
      </c>
      <c r="B4840" s="71" t="s">
        <v>51</v>
      </c>
      <c r="C4840" s="71" t="s">
        <v>1176</v>
      </c>
      <c r="D4840" s="72" t="n">
        <v>0</v>
      </c>
      <c r="E4840" s="71" t="n">
        <v>0</v>
      </c>
      <c r="F4840" s="71" t="n">
        <v>1</v>
      </c>
      <c r="G4840" s="72" t="n">
        <v>104.5</v>
      </c>
      <c r="H4840" s="72" t="n">
        <v>88.83</v>
      </c>
      <c r="I4840" s="71" t="n">
        <f aca="false">IF(B4840&gt;=Settings!$B$23,1,0)</f>
        <v>0</v>
      </c>
      <c r="J4840" s="71" t="n">
        <v>1</v>
      </c>
      <c r="K4840" s="71" t="n">
        <f aca="false">F4840*I4840*J4840</f>
        <v>0</v>
      </c>
      <c r="L4840" s="71" t="n">
        <f aca="false">E4840*I4840*J4840</f>
        <v>0</v>
      </c>
      <c r="M4840" s="72" t="n">
        <f aca="false">G4840*I4840*J4840</f>
        <v>0</v>
      </c>
      <c r="N4840" s="72" t="n">
        <f aca="false">D4840*I4840*J4840</f>
        <v>-0</v>
      </c>
      <c r="O4840" s="71" t="n">
        <f aca="false">F4840*J4840</f>
        <v>1</v>
      </c>
      <c r="P4840" s="71" t="n">
        <f aca="false">E4840*J4840</f>
        <v>0</v>
      </c>
    </row>
    <row r="4841" customFormat="false" ht="15" hidden="false" customHeight="false" outlineLevel="0" collapsed="false">
      <c r="A4841" s="71" t="s">
        <v>59</v>
      </c>
      <c r="B4841" s="71" t="s">
        <v>51</v>
      </c>
      <c r="C4841" s="71" t="s">
        <v>1117</v>
      </c>
      <c r="D4841" s="72" t="n">
        <v>0</v>
      </c>
      <c r="E4841" s="71" t="n">
        <v>0</v>
      </c>
      <c r="F4841" s="71" t="n">
        <v>5</v>
      </c>
      <c r="G4841" s="72" t="n">
        <v>112.66</v>
      </c>
      <c r="H4841" s="72" t="n">
        <v>112.66</v>
      </c>
      <c r="I4841" s="71" t="n">
        <f aca="false">IF(B4841&gt;=Settings!$B$23,1,0)</f>
        <v>0</v>
      </c>
      <c r="J4841" s="71" t="n">
        <v>1</v>
      </c>
      <c r="K4841" s="71" t="n">
        <f aca="false">F4841*I4841*J4841</f>
        <v>0</v>
      </c>
      <c r="L4841" s="71" t="n">
        <f aca="false">E4841*I4841*J4841</f>
        <v>0</v>
      </c>
      <c r="M4841" s="72" t="n">
        <f aca="false">G4841*I4841*J4841</f>
        <v>0</v>
      </c>
      <c r="N4841" s="72" t="n">
        <f aca="false">D4841*I4841*J4841</f>
        <v>-0</v>
      </c>
      <c r="O4841" s="71" t="n">
        <f aca="false">F4841*J4841</f>
        <v>5</v>
      </c>
      <c r="P4841" s="71" t="n">
        <f aca="false">E4841*J4841</f>
        <v>0</v>
      </c>
    </row>
    <row r="4842" customFormat="false" ht="15" hidden="false" customHeight="false" outlineLevel="0" collapsed="false">
      <c r="A4842" s="71" t="s">
        <v>59</v>
      </c>
      <c r="B4842" s="71" t="s">
        <v>51</v>
      </c>
      <c r="C4842" s="71" t="s">
        <v>1112</v>
      </c>
      <c r="D4842" s="72" t="n">
        <v>0</v>
      </c>
      <c r="E4842" s="71" t="n">
        <v>0</v>
      </c>
      <c r="F4842" s="71" t="n">
        <v>4</v>
      </c>
      <c r="G4842" s="72" t="n">
        <v>461.8</v>
      </c>
      <c r="H4842" s="72" t="n">
        <v>461.8</v>
      </c>
      <c r="I4842" s="71" t="n">
        <f aca="false">IF(B4842&gt;=Settings!$B$23,1,0)</f>
        <v>0</v>
      </c>
      <c r="J4842" s="71" t="n">
        <v>1</v>
      </c>
      <c r="K4842" s="71" t="n">
        <f aca="false">F4842*I4842*J4842</f>
        <v>0</v>
      </c>
      <c r="L4842" s="71" t="n">
        <f aca="false">E4842*I4842*J4842</f>
        <v>0</v>
      </c>
      <c r="M4842" s="72" t="n">
        <f aca="false">G4842*I4842*J4842</f>
        <v>0</v>
      </c>
      <c r="N4842" s="72" t="n">
        <f aca="false">D4842*I4842*J4842</f>
        <v>-0</v>
      </c>
      <c r="O4842" s="71" t="n">
        <f aca="false">F4842*J4842</f>
        <v>4</v>
      </c>
      <c r="P4842" s="71" t="n">
        <f aca="false">E4842*J4842</f>
        <v>0</v>
      </c>
    </row>
    <row r="4843" customFormat="false" ht="15" hidden="false" customHeight="false" outlineLevel="0" collapsed="false">
      <c r="A4843" s="71" t="s">
        <v>59</v>
      </c>
      <c r="B4843" s="71" t="s">
        <v>51</v>
      </c>
      <c r="C4843" s="71" t="s">
        <v>1116</v>
      </c>
      <c r="D4843" s="72" t="n">
        <v>0</v>
      </c>
      <c r="E4843" s="71" t="n">
        <v>0</v>
      </c>
      <c r="F4843" s="71" t="n">
        <v>19</v>
      </c>
      <c r="G4843" s="72" t="n">
        <v>275.28</v>
      </c>
      <c r="H4843" s="72" t="n">
        <v>273.24</v>
      </c>
      <c r="I4843" s="71" t="n">
        <f aca="false">IF(B4843&gt;=Settings!$B$23,1,0)</f>
        <v>0</v>
      </c>
      <c r="J4843" s="71" t="n">
        <v>1</v>
      </c>
      <c r="K4843" s="71" t="n">
        <f aca="false">F4843*I4843*J4843</f>
        <v>0</v>
      </c>
      <c r="L4843" s="71" t="n">
        <f aca="false">E4843*I4843*J4843</f>
        <v>0</v>
      </c>
      <c r="M4843" s="72" t="n">
        <f aca="false">G4843*I4843*J4843</f>
        <v>0</v>
      </c>
      <c r="N4843" s="72" t="n">
        <f aca="false">D4843*I4843*J4843</f>
        <v>-0</v>
      </c>
      <c r="O4843" s="71" t="n">
        <f aca="false">F4843*J4843</f>
        <v>19</v>
      </c>
      <c r="P4843" s="71" t="n">
        <f aca="false">E4843*J4843</f>
        <v>0</v>
      </c>
    </row>
    <row r="4844" customFormat="false" ht="15" hidden="false" customHeight="false" outlineLevel="0" collapsed="false">
      <c r="A4844" s="71" t="s">
        <v>60</v>
      </c>
      <c r="B4844" s="71" t="s">
        <v>51</v>
      </c>
      <c r="C4844" s="71" t="s">
        <v>1786</v>
      </c>
      <c r="D4844" s="72" t="n">
        <v>99.41</v>
      </c>
      <c r="E4844" s="71" t="n">
        <v>1</v>
      </c>
      <c r="F4844" s="71" t="n">
        <v>49</v>
      </c>
      <c r="G4844" s="72" t="n">
        <v>5647.18</v>
      </c>
      <c r="H4844" s="72" t="n">
        <v>5249.96</v>
      </c>
      <c r="I4844" s="71" t="n">
        <f aca="false">IF(B4844&gt;=Settings!$B$23,1,0)</f>
        <v>0</v>
      </c>
      <c r="J4844" s="71" t="n">
        <v>1</v>
      </c>
      <c r="K4844" s="71" t="n">
        <f aca="false">F4844*I4844*J4844</f>
        <v>0</v>
      </c>
      <c r="L4844" s="71" t="n">
        <f aca="false">E4844*I4844*J4844</f>
        <v>0</v>
      </c>
      <c r="M4844" s="72" t="n">
        <f aca="false">G4844*I4844*J4844</f>
        <v>0</v>
      </c>
      <c r="N4844" s="72" t="n">
        <f aca="false">D4844*I4844*J4844</f>
        <v>0</v>
      </c>
      <c r="O4844" s="71" t="n">
        <f aca="false">F4844*J4844</f>
        <v>49</v>
      </c>
      <c r="P4844" s="71" t="n">
        <f aca="false">E4844*J4844</f>
        <v>1</v>
      </c>
    </row>
    <row r="4845" customFormat="false" ht="15" hidden="false" customHeight="false" outlineLevel="0" collapsed="false">
      <c r="A4845" s="71" t="s">
        <v>60</v>
      </c>
      <c r="B4845" s="71" t="s">
        <v>51</v>
      </c>
      <c r="C4845" s="71" t="s">
        <v>1306</v>
      </c>
      <c r="D4845" s="72" t="n">
        <v>0</v>
      </c>
      <c r="E4845" s="71" t="n">
        <v>0</v>
      </c>
      <c r="F4845" s="71" t="n">
        <v>4</v>
      </c>
      <c r="G4845" s="72" t="n">
        <v>317.08</v>
      </c>
      <c r="H4845" s="72" t="n">
        <v>291.6</v>
      </c>
      <c r="I4845" s="71" t="n">
        <f aca="false">IF(B4845&gt;=Settings!$B$23,1,0)</f>
        <v>0</v>
      </c>
      <c r="J4845" s="71" t="n">
        <v>1</v>
      </c>
      <c r="K4845" s="71" t="n">
        <f aca="false">F4845*I4845*J4845</f>
        <v>0</v>
      </c>
      <c r="L4845" s="71" t="n">
        <f aca="false">E4845*I4845*J4845</f>
        <v>0</v>
      </c>
      <c r="M4845" s="72" t="n">
        <f aca="false">G4845*I4845*J4845</f>
        <v>0</v>
      </c>
      <c r="N4845" s="72" t="n">
        <f aca="false">D4845*I4845*J4845</f>
        <v>-0</v>
      </c>
      <c r="O4845" s="71" t="n">
        <f aca="false">F4845*J4845</f>
        <v>4</v>
      </c>
      <c r="P4845" s="71" t="n">
        <f aca="false">E4845*J4845</f>
        <v>0</v>
      </c>
    </row>
    <row r="4846" customFormat="false" ht="15" hidden="false" customHeight="false" outlineLevel="0" collapsed="false">
      <c r="A4846" s="71" t="s">
        <v>59</v>
      </c>
      <c r="B4846" s="71" t="s">
        <v>51</v>
      </c>
      <c r="C4846" s="71" t="s">
        <v>649</v>
      </c>
      <c r="D4846" s="72" t="n">
        <v>0</v>
      </c>
      <c r="E4846" s="71" t="n">
        <v>0</v>
      </c>
      <c r="F4846" s="71" t="n">
        <v>1</v>
      </c>
      <c r="G4846" s="72" t="n">
        <v>278.736</v>
      </c>
      <c r="H4846" s="72" t="n">
        <v>278.736</v>
      </c>
      <c r="I4846" s="71" t="n">
        <f aca="false">IF(B4846&gt;=Settings!$B$23,1,0)</f>
        <v>0</v>
      </c>
      <c r="J4846" s="71" t="n">
        <v>1</v>
      </c>
      <c r="K4846" s="71" t="n">
        <f aca="false">F4846*I4846*J4846</f>
        <v>0</v>
      </c>
      <c r="L4846" s="71" t="n">
        <f aca="false">E4846*I4846*J4846</f>
        <v>0</v>
      </c>
      <c r="M4846" s="72" t="n">
        <f aca="false">G4846*I4846*J4846</f>
        <v>0</v>
      </c>
      <c r="N4846" s="72" t="n">
        <f aca="false">D4846*I4846*J4846</f>
        <v>-0</v>
      </c>
      <c r="O4846" s="71" t="n">
        <f aca="false">F4846*J4846</f>
        <v>1</v>
      </c>
      <c r="P4846" s="71" t="n">
        <f aca="false">E4846*J4846</f>
        <v>0</v>
      </c>
    </row>
    <row r="4847" customFormat="false" ht="15" hidden="false" customHeight="false" outlineLevel="0" collapsed="false">
      <c r="A4847" s="71" t="s">
        <v>59</v>
      </c>
      <c r="B4847" s="71" t="s">
        <v>51</v>
      </c>
      <c r="C4847" s="71" t="s">
        <v>123</v>
      </c>
      <c r="D4847" s="72" t="n">
        <v>0</v>
      </c>
      <c r="E4847" s="71" t="n">
        <v>0</v>
      </c>
      <c r="F4847" s="71" t="n">
        <v>9</v>
      </c>
      <c r="G4847" s="72" t="n">
        <v>624.99</v>
      </c>
      <c r="H4847" s="72" t="n">
        <v>586.88</v>
      </c>
      <c r="I4847" s="71" t="n">
        <f aca="false">IF(B4847&gt;=Settings!$B$23,1,0)</f>
        <v>0</v>
      </c>
      <c r="J4847" s="71" t="n">
        <v>1</v>
      </c>
      <c r="K4847" s="71" t="n">
        <f aca="false">F4847*I4847*J4847</f>
        <v>0</v>
      </c>
      <c r="L4847" s="71" t="n">
        <f aca="false">E4847*I4847*J4847</f>
        <v>0</v>
      </c>
      <c r="M4847" s="72" t="n">
        <f aca="false">G4847*I4847*J4847</f>
        <v>0</v>
      </c>
      <c r="N4847" s="72" t="n">
        <f aca="false">D4847*I4847*J4847</f>
        <v>-0</v>
      </c>
      <c r="O4847" s="71" t="n">
        <f aca="false">F4847*J4847</f>
        <v>9</v>
      </c>
      <c r="P4847" s="71" t="n">
        <f aca="false">E4847*J4847</f>
        <v>0</v>
      </c>
    </row>
    <row r="4848" customFormat="false" ht="15" hidden="false" customHeight="false" outlineLevel="0" collapsed="false">
      <c r="A4848" s="71" t="s">
        <v>59</v>
      </c>
      <c r="B4848" s="71" t="s">
        <v>51</v>
      </c>
      <c r="C4848" s="71" t="s">
        <v>2183</v>
      </c>
      <c r="D4848" s="72" t="n">
        <v>0</v>
      </c>
      <c r="E4848" s="71" t="n">
        <v>0</v>
      </c>
      <c r="F4848" s="71" t="n">
        <v>19</v>
      </c>
      <c r="G4848" s="72" t="n">
        <v>1884.62</v>
      </c>
      <c r="H4848" s="72" t="n">
        <v>1853.99</v>
      </c>
      <c r="I4848" s="71" t="n">
        <f aca="false">IF(B4848&gt;=Settings!$B$23,1,0)</f>
        <v>0</v>
      </c>
      <c r="J4848" s="71" t="n">
        <v>1</v>
      </c>
      <c r="K4848" s="71" t="n">
        <f aca="false">F4848*I4848*J4848</f>
        <v>0</v>
      </c>
      <c r="L4848" s="71" t="n">
        <f aca="false">E4848*I4848*J4848</f>
        <v>0</v>
      </c>
      <c r="M4848" s="72" t="n">
        <f aca="false">G4848*I4848*J4848</f>
        <v>0</v>
      </c>
      <c r="N4848" s="72" t="n">
        <f aca="false">D4848*I4848*J4848</f>
        <v>-0</v>
      </c>
      <c r="O4848" s="71" t="n">
        <f aca="false">F4848*J4848</f>
        <v>19</v>
      </c>
      <c r="P4848" s="71" t="n">
        <f aca="false">E4848*J4848</f>
        <v>0</v>
      </c>
    </row>
    <row r="4849" customFormat="false" ht="15" hidden="false" customHeight="false" outlineLevel="0" collapsed="false">
      <c r="A4849" s="71" t="s">
        <v>61</v>
      </c>
      <c r="B4849" s="71" t="s">
        <v>51</v>
      </c>
      <c r="C4849" s="71" t="s">
        <v>1280</v>
      </c>
      <c r="D4849" s="72" t="n">
        <v>0</v>
      </c>
      <c r="E4849" s="71" t="n">
        <v>0</v>
      </c>
      <c r="F4849" s="71" t="n">
        <v>3</v>
      </c>
      <c r="G4849" s="72" t="n">
        <v>316.22</v>
      </c>
      <c r="H4849" s="72" t="n">
        <v>300.42</v>
      </c>
      <c r="I4849" s="71" t="n">
        <f aca="false">IF(B4849&gt;=Settings!$B$23,1,0)</f>
        <v>0</v>
      </c>
      <c r="J4849" s="71" t="n">
        <v>1</v>
      </c>
      <c r="K4849" s="71" t="n">
        <f aca="false">F4849*I4849*J4849</f>
        <v>0</v>
      </c>
      <c r="L4849" s="71" t="n">
        <f aca="false">E4849*I4849*J4849</f>
        <v>0</v>
      </c>
      <c r="M4849" s="72" t="n">
        <f aca="false">G4849*I4849*J4849</f>
        <v>0</v>
      </c>
      <c r="N4849" s="72" t="n">
        <f aca="false">D4849*I4849*J4849</f>
        <v>-0</v>
      </c>
      <c r="O4849" s="71" t="n">
        <f aca="false">F4849*J4849</f>
        <v>3</v>
      </c>
      <c r="P4849" s="71" t="n">
        <f aca="false">E4849*J4849</f>
        <v>0</v>
      </c>
    </row>
    <row r="4850" customFormat="false" ht="15" hidden="false" customHeight="false" outlineLevel="0" collapsed="false">
      <c r="A4850" s="71" t="s">
        <v>59</v>
      </c>
      <c r="B4850" s="71" t="s">
        <v>51</v>
      </c>
      <c r="C4850" s="71" t="s">
        <v>1211</v>
      </c>
      <c r="D4850" s="72" t="n">
        <v>0</v>
      </c>
      <c r="E4850" s="71" t="n">
        <v>0</v>
      </c>
      <c r="F4850" s="71" t="n">
        <v>1</v>
      </c>
      <c r="G4850" s="72" t="n">
        <v>90.86</v>
      </c>
      <c r="H4850" s="72" t="n">
        <v>90.86</v>
      </c>
      <c r="I4850" s="71" t="n">
        <f aca="false">IF(B4850&gt;=Settings!$B$23,1,0)</f>
        <v>0</v>
      </c>
      <c r="J4850" s="71" t="n">
        <v>1</v>
      </c>
      <c r="K4850" s="71" t="n">
        <f aca="false">F4850*I4850*J4850</f>
        <v>0</v>
      </c>
      <c r="L4850" s="71" t="n">
        <f aca="false">E4850*I4850*J4850</f>
        <v>0</v>
      </c>
      <c r="M4850" s="72" t="n">
        <f aca="false">G4850*I4850*J4850</f>
        <v>0</v>
      </c>
      <c r="N4850" s="72" t="n">
        <f aca="false">D4850*I4850*J4850</f>
        <v>-0</v>
      </c>
      <c r="O4850" s="71" t="n">
        <f aca="false">F4850*J4850</f>
        <v>1</v>
      </c>
      <c r="P4850" s="71" t="n">
        <f aca="false">E4850*J4850</f>
        <v>0</v>
      </c>
    </row>
    <row r="4851" customFormat="false" ht="15" hidden="false" customHeight="false" outlineLevel="0" collapsed="false">
      <c r="A4851" s="71" t="s">
        <v>61</v>
      </c>
      <c r="B4851" s="71" t="s">
        <v>51</v>
      </c>
      <c r="C4851" s="71" t="s">
        <v>1182</v>
      </c>
      <c r="D4851" s="72" t="n">
        <v>0</v>
      </c>
      <c r="E4851" s="71" t="n">
        <v>0</v>
      </c>
      <c r="F4851" s="71" t="n">
        <v>2</v>
      </c>
      <c r="G4851" s="72" t="n">
        <v>168.09</v>
      </c>
      <c r="H4851" s="72" t="n">
        <v>156.51</v>
      </c>
      <c r="I4851" s="71" t="n">
        <f aca="false">IF(B4851&gt;=Settings!$B$23,1,0)</f>
        <v>0</v>
      </c>
      <c r="J4851" s="71" t="n">
        <v>1</v>
      </c>
      <c r="K4851" s="71" t="n">
        <f aca="false">F4851*I4851*J4851</f>
        <v>0</v>
      </c>
      <c r="L4851" s="71" t="n">
        <f aca="false">E4851*I4851*J4851</f>
        <v>0</v>
      </c>
      <c r="M4851" s="72" t="n">
        <f aca="false">G4851*I4851*J4851</f>
        <v>0</v>
      </c>
      <c r="N4851" s="72" t="n">
        <f aca="false">D4851*I4851*J4851</f>
        <v>-0</v>
      </c>
      <c r="O4851" s="71" t="n">
        <f aca="false">F4851*J4851</f>
        <v>2</v>
      </c>
      <c r="P4851" s="71" t="n">
        <f aca="false">E4851*J4851</f>
        <v>0</v>
      </c>
    </row>
    <row r="4852" customFormat="false" ht="15" hidden="false" customHeight="false" outlineLevel="0" collapsed="false">
      <c r="A4852" s="71" t="s">
        <v>63</v>
      </c>
      <c r="B4852" s="71" t="s">
        <v>51</v>
      </c>
      <c r="C4852" s="71" t="s">
        <v>2197</v>
      </c>
      <c r="D4852" s="72" t="n">
        <v>0</v>
      </c>
      <c r="E4852" s="71" t="n">
        <v>0</v>
      </c>
      <c r="F4852" s="71" t="n">
        <v>1</v>
      </c>
      <c r="G4852" s="72" t="n">
        <v>18.14</v>
      </c>
      <c r="H4852" s="72" t="n">
        <v>18.14</v>
      </c>
      <c r="I4852" s="71" t="n">
        <f aca="false">IF(B4852&gt;=Settings!$B$23,1,0)</f>
        <v>0</v>
      </c>
      <c r="J4852" s="71" t="n">
        <v>1</v>
      </c>
      <c r="K4852" s="71" t="n">
        <f aca="false">F4852*I4852*J4852</f>
        <v>0</v>
      </c>
      <c r="L4852" s="71" t="n">
        <f aca="false">E4852*I4852*J4852</f>
        <v>0</v>
      </c>
      <c r="M4852" s="72" t="n">
        <f aca="false">G4852*I4852*J4852</f>
        <v>0</v>
      </c>
      <c r="N4852" s="72" t="n">
        <f aca="false">D4852*I4852*J4852</f>
        <v>-0</v>
      </c>
      <c r="O4852" s="71" t="n">
        <f aca="false">F4852*J4852</f>
        <v>1</v>
      </c>
      <c r="P4852" s="71" t="n">
        <f aca="false">E4852*J4852</f>
        <v>0</v>
      </c>
    </row>
    <row r="4853" customFormat="false" ht="15" hidden="false" customHeight="false" outlineLevel="0" collapsed="false">
      <c r="A4853" s="71" t="s">
        <v>59</v>
      </c>
      <c r="B4853" s="71" t="s">
        <v>51</v>
      </c>
      <c r="C4853" s="71" t="s">
        <v>2347</v>
      </c>
      <c r="D4853" s="72" t="n">
        <v>0</v>
      </c>
      <c r="E4853" s="71" t="n">
        <v>0</v>
      </c>
      <c r="F4853" s="71" t="n">
        <v>1</v>
      </c>
      <c r="G4853" s="72" t="n">
        <v>95.4</v>
      </c>
      <c r="H4853" s="72" t="n">
        <v>81.1</v>
      </c>
      <c r="I4853" s="71" t="n">
        <f aca="false">IF(B4853&gt;=Settings!$B$23,1,0)</f>
        <v>0</v>
      </c>
      <c r="J4853" s="71" t="n">
        <v>1</v>
      </c>
      <c r="K4853" s="71" t="n">
        <f aca="false">F4853*I4853*J4853</f>
        <v>0</v>
      </c>
      <c r="L4853" s="71" t="n">
        <f aca="false">E4853*I4853*J4853</f>
        <v>0</v>
      </c>
      <c r="M4853" s="72" t="n">
        <f aca="false">G4853*I4853*J4853</f>
        <v>0</v>
      </c>
      <c r="N4853" s="72" t="n">
        <f aca="false">D4853*I4853*J4853</f>
        <v>-0</v>
      </c>
      <c r="O4853" s="71" t="n">
        <f aca="false">F4853*J4853</f>
        <v>1</v>
      </c>
      <c r="P4853" s="71" t="n">
        <f aca="false">E4853*J4853</f>
        <v>0</v>
      </c>
    </row>
    <row r="4854" customFormat="false" ht="15" hidden="false" customHeight="false" outlineLevel="0" collapsed="false">
      <c r="A4854" s="71" t="s">
        <v>61</v>
      </c>
      <c r="B4854" s="71" t="s">
        <v>51</v>
      </c>
      <c r="C4854" s="71" t="s">
        <v>1299</v>
      </c>
      <c r="D4854" s="72" t="n">
        <v>13.82</v>
      </c>
      <c r="E4854" s="71" t="n">
        <v>4</v>
      </c>
      <c r="F4854" s="71" t="n">
        <v>152</v>
      </c>
      <c r="G4854" s="72" t="n">
        <v>545.57</v>
      </c>
      <c r="H4854" s="72" t="n">
        <v>513.69</v>
      </c>
      <c r="I4854" s="71" t="n">
        <f aca="false">IF(B4854&gt;=Settings!$B$23,1,0)</f>
        <v>0</v>
      </c>
      <c r="J4854" s="71" t="n">
        <v>1</v>
      </c>
      <c r="K4854" s="71" t="n">
        <f aca="false">F4854*I4854*J4854</f>
        <v>0</v>
      </c>
      <c r="L4854" s="71" t="n">
        <f aca="false">E4854*I4854*J4854</f>
        <v>0</v>
      </c>
      <c r="M4854" s="72" t="n">
        <f aca="false">G4854*I4854*J4854</f>
        <v>0</v>
      </c>
      <c r="N4854" s="72" t="n">
        <f aca="false">D4854*I4854*J4854</f>
        <v>0</v>
      </c>
      <c r="O4854" s="71" t="n">
        <f aca="false">F4854*J4854</f>
        <v>152</v>
      </c>
      <c r="P4854" s="71" t="n">
        <f aca="false">E4854*J4854</f>
        <v>4</v>
      </c>
    </row>
    <row r="4855" customFormat="false" ht="15" hidden="false" customHeight="false" outlineLevel="0" collapsed="false">
      <c r="A4855" s="71" t="s">
        <v>63</v>
      </c>
      <c r="B4855" s="71" t="s">
        <v>51</v>
      </c>
      <c r="C4855" s="71" t="s">
        <v>2281</v>
      </c>
      <c r="D4855" s="72" t="n">
        <v>0</v>
      </c>
      <c r="E4855" s="71" t="n">
        <v>0</v>
      </c>
      <c r="F4855" s="71" t="n">
        <v>1</v>
      </c>
      <c r="G4855" s="72" t="n">
        <v>54.95</v>
      </c>
      <c r="H4855" s="72" t="n">
        <v>54.95</v>
      </c>
      <c r="I4855" s="71" t="n">
        <f aca="false">IF(B4855&gt;=Settings!$B$23,1,0)</f>
        <v>0</v>
      </c>
      <c r="J4855" s="71" t="n">
        <v>1</v>
      </c>
      <c r="K4855" s="71" t="n">
        <f aca="false">F4855*I4855*J4855</f>
        <v>0</v>
      </c>
      <c r="L4855" s="71" t="n">
        <f aca="false">E4855*I4855*J4855</f>
        <v>0</v>
      </c>
      <c r="M4855" s="72" t="n">
        <f aca="false">G4855*I4855*J4855</f>
        <v>0</v>
      </c>
      <c r="N4855" s="72" t="n">
        <f aca="false">D4855*I4855*J4855</f>
        <v>-0</v>
      </c>
      <c r="O4855" s="71" t="n">
        <f aca="false">F4855*J4855</f>
        <v>1</v>
      </c>
      <c r="P4855" s="71" t="n">
        <f aca="false">E4855*J4855</f>
        <v>0</v>
      </c>
    </row>
    <row r="4856" customFormat="false" ht="15" hidden="false" customHeight="false" outlineLevel="0" collapsed="false">
      <c r="A4856" s="71" t="s">
        <v>63</v>
      </c>
      <c r="B4856" s="71" t="s">
        <v>51</v>
      </c>
      <c r="C4856" s="71" t="s">
        <v>2280</v>
      </c>
      <c r="D4856" s="72" t="n">
        <v>0</v>
      </c>
      <c r="E4856" s="71" t="n">
        <v>0</v>
      </c>
      <c r="F4856" s="71" t="n">
        <v>1</v>
      </c>
      <c r="G4856" s="72" t="n">
        <v>72.68</v>
      </c>
      <c r="H4856" s="72" t="n">
        <v>65.42</v>
      </c>
      <c r="I4856" s="71" t="n">
        <f aca="false">IF(B4856&gt;=Settings!$B$23,1,0)</f>
        <v>0</v>
      </c>
      <c r="J4856" s="71" t="n">
        <v>1</v>
      </c>
      <c r="K4856" s="71" t="n">
        <f aca="false">F4856*I4856*J4856</f>
        <v>0</v>
      </c>
      <c r="L4856" s="71" t="n">
        <f aca="false">E4856*I4856*J4856</f>
        <v>0</v>
      </c>
      <c r="M4856" s="72" t="n">
        <f aca="false">G4856*I4856*J4856</f>
        <v>0</v>
      </c>
      <c r="N4856" s="72" t="n">
        <f aca="false">D4856*I4856*J4856</f>
        <v>-0</v>
      </c>
      <c r="O4856" s="71" t="n">
        <f aca="false">F4856*J4856</f>
        <v>1</v>
      </c>
      <c r="P4856" s="71" t="n">
        <f aca="false">E4856*J4856</f>
        <v>0</v>
      </c>
    </row>
    <row r="4857" customFormat="false" ht="15" hidden="false" customHeight="false" outlineLevel="0" collapsed="false">
      <c r="A4857" s="71" t="s">
        <v>63</v>
      </c>
      <c r="B4857" s="71" t="s">
        <v>51</v>
      </c>
      <c r="C4857" s="71" t="s">
        <v>2222</v>
      </c>
      <c r="D4857" s="72" t="n">
        <v>72.68</v>
      </c>
      <c r="E4857" s="71" t="n">
        <v>1</v>
      </c>
      <c r="F4857" s="71" t="n">
        <v>4</v>
      </c>
      <c r="G4857" s="72" t="n">
        <v>290.72</v>
      </c>
      <c r="H4857" s="72" t="n">
        <v>218.04</v>
      </c>
      <c r="I4857" s="71" t="n">
        <f aca="false">IF(B4857&gt;=Settings!$B$23,1,0)</f>
        <v>0</v>
      </c>
      <c r="J4857" s="71" t="n">
        <v>1</v>
      </c>
      <c r="K4857" s="71" t="n">
        <f aca="false">F4857*I4857*J4857</f>
        <v>0</v>
      </c>
      <c r="L4857" s="71" t="n">
        <f aca="false">E4857*I4857*J4857</f>
        <v>0</v>
      </c>
      <c r="M4857" s="72" t="n">
        <f aca="false">G4857*I4857*J4857</f>
        <v>0</v>
      </c>
      <c r="N4857" s="72" t="n">
        <f aca="false">D4857*I4857*J4857</f>
        <v>0</v>
      </c>
      <c r="O4857" s="71" t="n">
        <f aca="false">F4857*J4857</f>
        <v>4</v>
      </c>
      <c r="P4857" s="71" t="n">
        <f aca="false">E4857*J4857</f>
        <v>1</v>
      </c>
    </row>
    <row r="4858" customFormat="false" ht="15" hidden="false" customHeight="false" outlineLevel="0" collapsed="false">
      <c r="A4858" s="71" t="s">
        <v>59</v>
      </c>
      <c r="B4858" s="71" t="s">
        <v>51</v>
      </c>
      <c r="C4858" s="71" t="s">
        <v>1346</v>
      </c>
      <c r="D4858" s="72" t="n">
        <v>0</v>
      </c>
      <c r="E4858" s="71" t="n">
        <v>0</v>
      </c>
      <c r="F4858" s="71" t="n">
        <v>3</v>
      </c>
      <c r="G4858" s="72" t="n">
        <v>284.85</v>
      </c>
      <c r="H4858" s="72" t="n">
        <v>284.85</v>
      </c>
      <c r="I4858" s="71" t="n">
        <f aca="false">IF(B4858&gt;=Settings!$B$23,1,0)</f>
        <v>0</v>
      </c>
      <c r="J4858" s="71" t="n">
        <v>1</v>
      </c>
      <c r="K4858" s="71" t="n">
        <f aca="false">F4858*I4858*J4858</f>
        <v>0</v>
      </c>
      <c r="L4858" s="71" t="n">
        <f aca="false">E4858*I4858*J4858</f>
        <v>0</v>
      </c>
      <c r="M4858" s="72" t="n">
        <f aca="false">G4858*I4858*J4858</f>
        <v>0</v>
      </c>
      <c r="N4858" s="72" t="n">
        <f aca="false">D4858*I4858*J4858</f>
        <v>-0</v>
      </c>
      <c r="O4858" s="71" t="n">
        <f aca="false">F4858*J4858</f>
        <v>3</v>
      </c>
      <c r="P4858" s="71" t="n">
        <f aca="false">E4858*J4858</f>
        <v>0</v>
      </c>
    </row>
    <row r="4859" customFormat="false" ht="15" hidden="false" customHeight="false" outlineLevel="0" collapsed="false">
      <c r="A4859" s="71" t="s">
        <v>59</v>
      </c>
      <c r="B4859" s="71" t="s">
        <v>51</v>
      </c>
      <c r="C4859" s="71" t="s">
        <v>894</v>
      </c>
      <c r="D4859" s="72" t="n">
        <v>0</v>
      </c>
      <c r="E4859" s="71" t="n">
        <v>0</v>
      </c>
      <c r="F4859" s="71" t="n">
        <v>1</v>
      </c>
      <c r="G4859" s="72" t="n">
        <v>77.23</v>
      </c>
      <c r="H4859" s="72" t="n">
        <v>65.65</v>
      </c>
      <c r="I4859" s="71" t="n">
        <f aca="false">IF(B4859&gt;=Settings!$B$23,1,0)</f>
        <v>0</v>
      </c>
      <c r="J4859" s="71" t="n">
        <v>1</v>
      </c>
      <c r="K4859" s="71" t="n">
        <f aca="false">F4859*I4859*J4859</f>
        <v>0</v>
      </c>
      <c r="L4859" s="71" t="n">
        <f aca="false">E4859*I4859*J4859</f>
        <v>0</v>
      </c>
      <c r="M4859" s="72" t="n">
        <f aca="false">G4859*I4859*J4859</f>
        <v>0</v>
      </c>
      <c r="N4859" s="72" t="n">
        <f aca="false">D4859*I4859*J4859</f>
        <v>-0</v>
      </c>
      <c r="O4859" s="71" t="n">
        <f aca="false">F4859*J4859</f>
        <v>1</v>
      </c>
      <c r="P4859" s="71" t="n">
        <f aca="false">E4859*J4859</f>
        <v>0</v>
      </c>
    </row>
    <row r="4860" customFormat="false" ht="15" hidden="false" customHeight="false" outlineLevel="0" collapsed="false">
      <c r="A4860" s="71" t="s">
        <v>59</v>
      </c>
      <c r="B4860" s="71" t="s">
        <v>51</v>
      </c>
      <c r="C4860" s="71" t="s">
        <v>581</v>
      </c>
      <c r="D4860" s="72" t="n">
        <v>0</v>
      </c>
      <c r="E4860" s="71" t="n">
        <v>0</v>
      </c>
      <c r="F4860" s="71" t="n">
        <v>3</v>
      </c>
      <c r="G4860" s="72" t="n">
        <v>303.9</v>
      </c>
      <c r="H4860" s="72" t="n">
        <v>303.9</v>
      </c>
      <c r="I4860" s="71" t="n">
        <f aca="false">IF(B4860&gt;=Settings!$B$23,1,0)</f>
        <v>0</v>
      </c>
      <c r="J4860" s="71" t="n">
        <v>1</v>
      </c>
      <c r="K4860" s="71" t="n">
        <f aca="false">F4860*I4860*J4860</f>
        <v>0</v>
      </c>
      <c r="L4860" s="71" t="n">
        <f aca="false">E4860*I4860*J4860</f>
        <v>0</v>
      </c>
      <c r="M4860" s="72" t="n">
        <f aca="false">G4860*I4860*J4860</f>
        <v>0</v>
      </c>
      <c r="N4860" s="72" t="n">
        <f aca="false">D4860*I4860*J4860</f>
        <v>-0</v>
      </c>
      <c r="O4860" s="71" t="n">
        <f aca="false">F4860*J4860</f>
        <v>3</v>
      </c>
      <c r="P4860" s="71" t="n">
        <f aca="false">E4860*J4860</f>
        <v>0</v>
      </c>
    </row>
    <row r="4861" customFormat="false" ht="15" hidden="false" customHeight="false" outlineLevel="0" collapsed="false">
      <c r="A4861" s="71" t="s">
        <v>61</v>
      </c>
      <c r="B4861" s="71" t="s">
        <v>51</v>
      </c>
      <c r="C4861" s="71" t="s">
        <v>155</v>
      </c>
      <c r="D4861" s="72" t="n">
        <v>0</v>
      </c>
      <c r="E4861" s="71" t="n">
        <v>0</v>
      </c>
      <c r="F4861" s="71" t="n">
        <v>27</v>
      </c>
      <c r="G4861" s="72" t="n">
        <v>2569.96</v>
      </c>
      <c r="H4861" s="72" t="n">
        <v>2469.24</v>
      </c>
      <c r="I4861" s="71" t="n">
        <f aca="false">IF(B4861&gt;=Settings!$B$23,1,0)</f>
        <v>0</v>
      </c>
      <c r="J4861" s="71" t="n">
        <v>1</v>
      </c>
      <c r="K4861" s="71" t="n">
        <f aca="false">F4861*I4861*J4861</f>
        <v>0</v>
      </c>
      <c r="L4861" s="71" t="n">
        <f aca="false">E4861*I4861*J4861</f>
        <v>0</v>
      </c>
      <c r="M4861" s="72" t="n">
        <f aca="false">G4861*I4861*J4861</f>
        <v>0</v>
      </c>
      <c r="N4861" s="72" t="n">
        <f aca="false">D4861*I4861*J4861</f>
        <v>-0</v>
      </c>
      <c r="O4861" s="71" t="n">
        <f aca="false">F4861*J4861</f>
        <v>27</v>
      </c>
      <c r="P4861" s="71" t="n">
        <f aca="false">E4861*J4861</f>
        <v>0</v>
      </c>
    </row>
    <row r="4862" customFormat="false" ht="15" hidden="false" customHeight="false" outlineLevel="0" collapsed="false">
      <c r="A4862" s="71" t="s">
        <v>59</v>
      </c>
      <c r="B4862" s="71" t="s">
        <v>51</v>
      </c>
      <c r="C4862" s="71" t="s">
        <v>663</v>
      </c>
      <c r="D4862" s="72" t="n">
        <v>0</v>
      </c>
      <c r="E4862" s="71" t="n">
        <v>0</v>
      </c>
      <c r="F4862" s="71" t="n">
        <v>30</v>
      </c>
      <c r="G4862" s="72" t="n">
        <v>1571.119</v>
      </c>
      <c r="H4862" s="72" t="n">
        <v>1571.119</v>
      </c>
      <c r="I4862" s="71" t="n">
        <f aca="false">IF(B4862&gt;=Settings!$B$23,1,0)</f>
        <v>0</v>
      </c>
      <c r="J4862" s="71" t="n">
        <v>1</v>
      </c>
      <c r="K4862" s="71" t="n">
        <f aca="false">F4862*I4862*J4862</f>
        <v>0</v>
      </c>
      <c r="L4862" s="71" t="n">
        <f aca="false">E4862*I4862*J4862</f>
        <v>0</v>
      </c>
      <c r="M4862" s="72" t="n">
        <f aca="false">G4862*I4862*J4862</f>
        <v>0</v>
      </c>
      <c r="N4862" s="72" t="n">
        <f aca="false">D4862*I4862*J4862</f>
        <v>-0</v>
      </c>
      <c r="O4862" s="71" t="n">
        <f aca="false">F4862*J4862</f>
        <v>30</v>
      </c>
      <c r="P4862" s="71" t="n">
        <f aca="false">E4862*J4862</f>
        <v>0</v>
      </c>
    </row>
    <row r="4863" customFormat="false" ht="15" hidden="false" customHeight="false" outlineLevel="0" collapsed="false">
      <c r="A4863" s="71" t="s">
        <v>61</v>
      </c>
      <c r="B4863" s="71" t="s">
        <v>51</v>
      </c>
      <c r="C4863" s="71" t="s">
        <v>1479</v>
      </c>
      <c r="D4863" s="72" t="n">
        <v>0</v>
      </c>
      <c r="E4863" s="71" t="n">
        <v>0</v>
      </c>
      <c r="F4863" s="71" t="n">
        <v>5</v>
      </c>
      <c r="G4863" s="72" t="n">
        <v>313.43</v>
      </c>
      <c r="H4863" s="72" t="n">
        <v>313.43</v>
      </c>
      <c r="I4863" s="71" t="n">
        <f aca="false">IF(B4863&gt;=Settings!$B$23,1,0)</f>
        <v>0</v>
      </c>
      <c r="J4863" s="71" t="n">
        <v>1</v>
      </c>
      <c r="K4863" s="71" t="n">
        <f aca="false">F4863*I4863*J4863</f>
        <v>0</v>
      </c>
      <c r="L4863" s="71" t="n">
        <f aca="false">E4863*I4863*J4863</f>
        <v>0</v>
      </c>
      <c r="M4863" s="72" t="n">
        <f aca="false">G4863*I4863*J4863</f>
        <v>0</v>
      </c>
      <c r="N4863" s="72" t="n">
        <f aca="false">D4863*I4863*J4863</f>
        <v>-0</v>
      </c>
      <c r="O4863" s="71" t="n">
        <f aca="false">F4863*J4863</f>
        <v>5</v>
      </c>
      <c r="P4863" s="71" t="n">
        <f aca="false">E4863*J4863</f>
        <v>0</v>
      </c>
    </row>
    <row r="4864" customFormat="false" ht="15" hidden="false" customHeight="false" outlineLevel="0" collapsed="false">
      <c r="A4864" s="71" t="s">
        <v>59</v>
      </c>
      <c r="B4864" s="71" t="s">
        <v>51</v>
      </c>
      <c r="C4864" s="71" t="s">
        <v>1406</v>
      </c>
      <c r="D4864" s="72" t="n">
        <v>0</v>
      </c>
      <c r="E4864" s="71" t="n">
        <v>0</v>
      </c>
      <c r="F4864" s="71" t="n">
        <v>5</v>
      </c>
      <c r="G4864" s="72" t="n">
        <v>744.3</v>
      </c>
      <c r="H4864" s="72" t="n">
        <v>744.3</v>
      </c>
      <c r="I4864" s="71" t="n">
        <f aca="false">IF(B4864&gt;=Settings!$B$23,1,0)</f>
        <v>0</v>
      </c>
      <c r="J4864" s="71" t="n">
        <v>1</v>
      </c>
      <c r="K4864" s="71" t="n">
        <f aca="false">F4864*I4864*J4864</f>
        <v>0</v>
      </c>
      <c r="L4864" s="71" t="n">
        <f aca="false">E4864*I4864*J4864</f>
        <v>0</v>
      </c>
      <c r="M4864" s="72" t="n">
        <f aca="false">G4864*I4864*J4864</f>
        <v>0</v>
      </c>
      <c r="N4864" s="72" t="n">
        <f aca="false">D4864*I4864*J4864</f>
        <v>-0</v>
      </c>
      <c r="O4864" s="71" t="n">
        <f aca="false">F4864*J4864</f>
        <v>5</v>
      </c>
      <c r="P4864" s="71" t="n">
        <f aca="false">E4864*J4864</f>
        <v>0</v>
      </c>
    </row>
    <row r="4865" customFormat="false" ht="15" hidden="false" customHeight="false" outlineLevel="0" collapsed="false">
      <c r="A4865" s="71" t="s">
        <v>63</v>
      </c>
      <c r="B4865" s="71" t="s">
        <v>51</v>
      </c>
      <c r="C4865" s="71" t="s">
        <v>2243</v>
      </c>
      <c r="D4865" s="72" t="n">
        <v>0</v>
      </c>
      <c r="E4865" s="71" t="n">
        <v>0</v>
      </c>
      <c r="F4865" s="71" t="n">
        <v>3</v>
      </c>
      <c r="G4865" s="72" t="n">
        <v>122.58</v>
      </c>
      <c r="H4865" s="72" t="n">
        <v>122.58</v>
      </c>
      <c r="I4865" s="71" t="n">
        <f aca="false">IF(B4865&gt;=Settings!$B$23,1,0)</f>
        <v>0</v>
      </c>
      <c r="J4865" s="71" t="n">
        <v>1</v>
      </c>
      <c r="K4865" s="71" t="n">
        <f aca="false">F4865*I4865*J4865</f>
        <v>0</v>
      </c>
      <c r="L4865" s="71" t="n">
        <f aca="false">E4865*I4865*J4865</f>
        <v>0</v>
      </c>
      <c r="M4865" s="72" t="n">
        <f aca="false">G4865*I4865*J4865</f>
        <v>0</v>
      </c>
      <c r="N4865" s="72" t="n">
        <f aca="false">D4865*I4865*J4865</f>
        <v>-0</v>
      </c>
      <c r="O4865" s="71" t="n">
        <f aca="false">F4865*J4865</f>
        <v>3</v>
      </c>
      <c r="P4865" s="71" t="n">
        <f aca="false">E4865*J4865</f>
        <v>0</v>
      </c>
    </row>
    <row r="4866" customFormat="false" ht="15" hidden="false" customHeight="false" outlineLevel="0" collapsed="false">
      <c r="A4866" s="71" t="s">
        <v>61</v>
      </c>
      <c r="B4866" s="71" t="s">
        <v>51</v>
      </c>
      <c r="C4866" s="71" t="s">
        <v>1386</v>
      </c>
      <c r="D4866" s="72" t="n">
        <v>0</v>
      </c>
      <c r="E4866" s="71" t="n">
        <v>0</v>
      </c>
      <c r="F4866" s="71" t="n">
        <v>6</v>
      </c>
      <c r="G4866" s="72" t="n">
        <v>394.08</v>
      </c>
      <c r="H4866" s="72" t="n">
        <v>383.64</v>
      </c>
      <c r="I4866" s="71" t="n">
        <f aca="false">IF(B4866&gt;=Settings!$B$23,1,0)</f>
        <v>0</v>
      </c>
      <c r="J4866" s="71" t="n">
        <v>1</v>
      </c>
      <c r="K4866" s="71" t="n">
        <f aca="false">F4866*I4866*J4866</f>
        <v>0</v>
      </c>
      <c r="L4866" s="71" t="n">
        <f aca="false">E4866*I4866*J4866</f>
        <v>0</v>
      </c>
      <c r="M4866" s="72" t="n">
        <f aca="false">G4866*I4866*J4866</f>
        <v>0</v>
      </c>
      <c r="N4866" s="72" t="n">
        <f aca="false">D4866*I4866*J4866</f>
        <v>-0</v>
      </c>
      <c r="O4866" s="71" t="n">
        <f aca="false">F4866*J4866</f>
        <v>6</v>
      </c>
      <c r="P4866" s="71" t="n">
        <f aca="false">E4866*J4866</f>
        <v>0</v>
      </c>
    </row>
    <row r="4867" customFormat="false" ht="15" hidden="false" customHeight="false" outlineLevel="0" collapsed="false">
      <c r="A4867" s="71" t="s">
        <v>59</v>
      </c>
      <c r="B4867" s="71" t="s">
        <v>51</v>
      </c>
      <c r="C4867" s="71" t="s">
        <v>1435</v>
      </c>
      <c r="D4867" s="72" t="n">
        <v>0</v>
      </c>
      <c r="E4867" s="71" t="n">
        <v>0</v>
      </c>
      <c r="F4867" s="71" t="n">
        <v>1</v>
      </c>
      <c r="G4867" s="72" t="n">
        <v>54.95</v>
      </c>
      <c r="H4867" s="72" t="n">
        <v>54.95</v>
      </c>
      <c r="I4867" s="71" t="n">
        <f aca="false">IF(B4867&gt;=Settings!$B$23,1,0)</f>
        <v>0</v>
      </c>
      <c r="J4867" s="71" t="n">
        <v>1</v>
      </c>
      <c r="K4867" s="71" t="n">
        <f aca="false">F4867*I4867*J4867</f>
        <v>0</v>
      </c>
      <c r="L4867" s="71" t="n">
        <f aca="false">E4867*I4867*J4867</f>
        <v>0</v>
      </c>
      <c r="M4867" s="72" t="n">
        <f aca="false">G4867*I4867*J4867</f>
        <v>0</v>
      </c>
      <c r="N4867" s="72" t="n">
        <f aca="false">D4867*I4867*J4867</f>
        <v>-0</v>
      </c>
      <c r="O4867" s="71" t="n">
        <f aca="false">F4867*J4867</f>
        <v>1</v>
      </c>
      <c r="P4867" s="71" t="n">
        <f aca="false">E4867*J4867</f>
        <v>0</v>
      </c>
    </row>
    <row r="4868" customFormat="false" ht="15" hidden="false" customHeight="false" outlineLevel="0" collapsed="false">
      <c r="A4868" s="71" t="s">
        <v>63</v>
      </c>
      <c r="B4868" s="71" t="s">
        <v>51</v>
      </c>
      <c r="C4868" s="71" t="s">
        <v>2245</v>
      </c>
      <c r="D4868" s="72" t="n">
        <v>0</v>
      </c>
      <c r="E4868" s="71" t="n">
        <v>0</v>
      </c>
      <c r="F4868" s="71" t="n">
        <v>5</v>
      </c>
      <c r="G4868" s="72" t="n">
        <v>602.51</v>
      </c>
      <c r="H4868" s="72" t="n">
        <v>602.51</v>
      </c>
      <c r="I4868" s="71" t="n">
        <f aca="false">IF(B4868&gt;=Settings!$B$23,1,0)</f>
        <v>0</v>
      </c>
      <c r="J4868" s="71" t="n">
        <v>1</v>
      </c>
      <c r="K4868" s="71" t="n">
        <f aca="false">F4868*I4868*J4868</f>
        <v>0</v>
      </c>
      <c r="L4868" s="71" t="n">
        <f aca="false">E4868*I4868*J4868</f>
        <v>0</v>
      </c>
      <c r="M4868" s="72" t="n">
        <f aca="false">G4868*I4868*J4868</f>
        <v>0</v>
      </c>
      <c r="N4868" s="72" t="n">
        <f aca="false">D4868*I4868*J4868</f>
        <v>-0</v>
      </c>
      <c r="O4868" s="71" t="n">
        <f aca="false">F4868*J4868</f>
        <v>5</v>
      </c>
      <c r="P4868" s="71" t="n">
        <f aca="false">E4868*J4868</f>
        <v>0</v>
      </c>
    </row>
    <row r="4869" customFormat="false" ht="15" hidden="false" customHeight="false" outlineLevel="0" collapsed="false">
      <c r="A4869" s="71" t="s">
        <v>63</v>
      </c>
      <c r="B4869" s="71" t="s">
        <v>51</v>
      </c>
      <c r="C4869" s="71" t="s">
        <v>2244</v>
      </c>
      <c r="D4869" s="72" t="n">
        <v>0</v>
      </c>
      <c r="E4869" s="71" t="n">
        <v>0</v>
      </c>
      <c r="F4869" s="71" t="n">
        <v>1</v>
      </c>
      <c r="G4869" s="72" t="n">
        <v>72.68</v>
      </c>
      <c r="H4869" s="72" t="n">
        <v>72.68</v>
      </c>
      <c r="I4869" s="71" t="n">
        <f aca="false">IF(B4869&gt;=Settings!$B$23,1,0)</f>
        <v>0</v>
      </c>
      <c r="J4869" s="71" t="n">
        <v>1</v>
      </c>
      <c r="K4869" s="71" t="n">
        <f aca="false">F4869*I4869*J4869</f>
        <v>0</v>
      </c>
      <c r="L4869" s="71" t="n">
        <f aca="false">E4869*I4869*J4869</f>
        <v>0</v>
      </c>
      <c r="M4869" s="72" t="n">
        <f aca="false">G4869*I4869*J4869</f>
        <v>0</v>
      </c>
      <c r="N4869" s="72" t="n">
        <f aca="false">D4869*I4869*J4869</f>
        <v>-0</v>
      </c>
      <c r="O4869" s="71" t="n">
        <f aca="false">F4869*J4869</f>
        <v>1</v>
      </c>
      <c r="P4869" s="71" t="n">
        <f aca="false">E4869*J4869</f>
        <v>0</v>
      </c>
    </row>
    <row r="4870" customFormat="false" ht="15" hidden="false" customHeight="false" outlineLevel="0" collapsed="false">
      <c r="A4870" s="71" t="s">
        <v>61</v>
      </c>
      <c r="B4870" s="71" t="s">
        <v>51</v>
      </c>
      <c r="C4870" s="71" t="s">
        <v>151</v>
      </c>
      <c r="D4870" s="72" t="n">
        <v>81.77</v>
      </c>
      <c r="E4870" s="71" t="n">
        <v>1</v>
      </c>
      <c r="F4870" s="71" t="n">
        <v>18</v>
      </c>
      <c r="G4870" s="72" t="n">
        <v>1991.86</v>
      </c>
      <c r="H4870" s="72" t="n">
        <v>1869.22</v>
      </c>
      <c r="I4870" s="71" t="n">
        <f aca="false">IF(B4870&gt;=Settings!$B$23,1,0)</f>
        <v>0</v>
      </c>
      <c r="J4870" s="71" t="n">
        <v>1</v>
      </c>
      <c r="K4870" s="71" t="n">
        <f aca="false">F4870*I4870*J4870</f>
        <v>0</v>
      </c>
      <c r="L4870" s="71" t="n">
        <f aca="false">E4870*I4870*J4870</f>
        <v>0</v>
      </c>
      <c r="M4870" s="72" t="n">
        <f aca="false">G4870*I4870*J4870</f>
        <v>0</v>
      </c>
      <c r="N4870" s="72" t="n">
        <f aca="false">D4870*I4870*J4870</f>
        <v>0</v>
      </c>
      <c r="O4870" s="71" t="n">
        <f aca="false">F4870*J4870</f>
        <v>18</v>
      </c>
      <c r="P4870" s="71" t="n">
        <f aca="false">E4870*J4870</f>
        <v>1</v>
      </c>
    </row>
    <row r="4871" customFormat="false" ht="15" hidden="false" customHeight="false" outlineLevel="0" collapsed="false">
      <c r="A4871" s="71" t="s">
        <v>63</v>
      </c>
      <c r="B4871" s="71" t="s">
        <v>51</v>
      </c>
      <c r="C4871" s="71" t="s">
        <v>185</v>
      </c>
      <c r="D4871" s="72" t="n">
        <v>0</v>
      </c>
      <c r="E4871" s="71" t="n">
        <v>0</v>
      </c>
      <c r="F4871" s="71" t="n">
        <v>2</v>
      </c>
      <c r="G4871" s="72" t="n">
        <v>81.72</v>
      </c>
      <c r="H4871" s="72" t="n">
        <v>81.72</v>
      </c>
      <c r="I4871" s="71" t="n">
        <f aca="false">IF(B4871&gt;=Settings!$B$23,1,0)</f>
        <v>0</v>
      </c>
      <c r="J4871" s="71" t="n">
        <v>1</v>
      </c>
      <c r="K4871" s="71" t="n">
        <f aca="false">F4871*I4871*J4871</f>
        <v>0</v>
      </c>
      <c r="L4871" s="71" t="n">
        <f aca="false">E4871*I4871*J4871</f>
        <v>0</v>
      </c>
      <c r="M4871" s="72" t="n">
        <f aca="false">G4871*I4871*J4871</f>
        <v>0</v>
      </c>
      <c r="N4871" s="72" t="n">
        <f aca="false">D4871*I4871*J4871</f>
        <v>-0</v>
      </c>
      <c r="O4871" s="71" t="n">
        <f aca="false">F4871*J4871</f>
        <v>2</v>
      </c>
      <c r="P4871" s="71" t="n">
        <f aca="false">E4871*J4871</f>
        <v>0</v>
      </c>
    </row>
    <row r="4872" customFormat="false" ht="15" hidden="false" customHeight="false" outlineLevel="0" collapsed="false">
      <c r="A4872" s="71" t="s">
        <v>59</v>
      </c>
      <c r="B4872" s="71" t="s">
        <v>51</v>
      </c>
      <c r="C4872" s="71" t="s">
        <v>1282</v>
      </c>
      <c r="D4872" s="72" t="n">
        <v>0</v>
      </c>
      <c r="E4872" s="71" t="n">
        <v>0</v>
      </c>
      <c r="F4872" s="71" t="n">
        <v>12</v>
      </c>
      <c r="G4872" s="72" t="n">
        <v>391.116</v>
      </c>
      <c r="H4872" s="72" t="n">
        <v>391.116</v>
      </c>
      <c r="I4872" s="71" t="n">
        <f aca="false">IF(B4872&gt;=Settings!$B$23,1,0)</f>
        <v>0</v>
      </c>
      <c r="J4872" s="71" t="n">
        <v>1</v>
      </c>
      <c r="K4872" s="71" t="n">
        <f aca="false">F4872*I4872*J4872</f>
        <v>0</v>
      </c>
      <c r="L4872" s="71" t="n">
        <f aca="false">E4872*I4872*J4872</f>
        <v>0</v>
      </c>
      <c r="M4872" s="72" t="n">
        <f aca="false">G4872*I4872*J4872</f>
        <v>0</v>
      </c>
      <c r="N4872" s="72" t="n">
        <f aca="false">D4872*I4872*J4872</f>
        <v>-0</v>
      </c>
      <c r="O4872" s="71" t="n">
        <f aca="false">F4872*J4872</f>
        <v>12</v>
      </c>
      <c r="P4872" s="71" t="n">
        <f aca="false">E4872*J4872</f>
        <v>0</v>
      </c>
    </row>
    <row r="4873" customFormat="false" ht="15" hidden="false" customHeight="false" outlineLevel="0" collapsed="false">
      <c r="A4873" s="71" t="s">
        <v>59</v>
      </c>
      <c r="B4873" s="71" t="s">
        <v>51</v>
      </c>
      <c r="C4873" s="71" t="s">
        <v>2348</v>
      </c>
      <c r="D4873" s="72" t="n">
        <v>0</v>
      </c>
      <c r="E4873" s="71" t="n">
        <v>0</v>
      </c>
      <c r="F4873" s="71" t="n">
        <v>1</v>
      </c>
      <c r="G4873" s="72" t="n">
        <v>40.86</v>
      </c>
      <c r="H4873" s="72" t="n">
        <v>40.86</v>
      </c>
      <c r="I4873" s="71" t="n">
        <f aca="false">IF(B4873&gt;=Settings!$B$23,1,0)</f>
        <v>0</v>
      </c>
      <c r="J4873" s="71" t="n">
        <v>1</v>
      </c>
      <c r="K4873" s="71" t="n">
        <f aca="false">F4873*I4873*J4873</f>
        <v>0</v>
      </c>
      <c r="L4873" s="71" t="n">
        <f aca="false">E4873*I4873*J4873</f>
        <v>0</v>
      </c>
      <c r="M4873" s="72" t="n">
        <f aca="false">G4873*I4873*J4873</f>
        <v>0</v>
      </c>
      <c r="N4873" s="72" t="n">
        <f aca="false">D4873*I4873*J4873</f>
        <v>-0</v>
      </c>
      <c r="O4873" s="71" t="n">
        <f aca="false">F4873*J4873</f>
        <v>1</v>
      </c>
      <c r="P4873" s="71" t="n">
        <f aca="false">E4873*J4873</f>
        <v>0</v>
      </c>
    </row>
    <row r="4874" customFormat="false" ht="15" hidden="false" customHeight="false" outlineLevel="0" collapsed="false">
      <c r="A4874" s="71" t="s">
        <v>59</v>
      </c>
      <c r="B4874" s="71" t="s">
        <v>51</v>
      </c>
      <c r="C4874" s="71" t="s">
        <v>960</v>
      </c>
      <c r="D4874" s="72" t="n">
        <v>0</v>
      </c>
      <c r="E4874" s="71" t="n">
        <v>0</v>
      </c>
      <c r="F4874" s="71" t="n">
        <v>5</v>
      </c>
      <c r="G4874" s="72" t="n">
        <v>391.12</v>
      </c>
      <c r="H4874" s="72" t="n">
        <v>380.91</v>
      </c>
      <c r="I4874" s="71" t="n">
        <f aca="false">IF(B4874&gt;=Settings!$B$23,1,0)</f>
        <v>0</v>
      </c>
      <c r="J4874" s="71" t="n">
        <v>1</v>
      </c>
      <c r="K4874" s="71" t="n">
        <f aca="false">F4874*I4874*J4874</f>
        <v>0</v>
      </c>
      <c r="L4874" s="71" t="n">
        <f aca="false">E4874*I4874*J4874</f>
        <v>0</v>
      </c>
      <c r="M4874" s="72" t="n">
        <f aca="false">G4874*I4874*J4874</f>
        <v>0</v>
      </c>
      <c r="N4874" s="72" t="n">
        <f aca="false">D4874*I4874*J4874</f>
        <v>-0</v>
      </c>
      <c r="O4874" s="71" t="n">
        <f aca="false">F4874*J4874</f>
        <v>5</v>
      </c>
      <c r="P4874" s="71" t="n">
        <f aca="false">E4874*J4874</f>
        <v>0</v>
      </c>
    </row>
    <row r="4875" customFormat="false" ht="15" hidden="false" customHeight="false" outlineLevel="0" collapsed="false">
      <c r="A4875" s="71" t="s">
        <v>59</v>
      </c>
      <c r="B4875" s="71" t="s">
        <v>51</v>
      </c>
      <c r="C4875" s="71" t="s">
        <v>1786</v>
      </c>
      <c r="D4875" s="72" t="n">
        <v>0</v>
      </c>
      <c r="E4875" s="71" t="n">
        <v>0</v>
      </c>
      <c r="F4875" s="71" t="n">
        <v>4</v>
      </c>
      <c r="G4875" s="72" t="n">
        <v>426.71</v>
      </c>
      <c r="H4875" s="72" t="n">
        <v>426.71</v>
      </c>
      <c r="I4875" s="71" t="n">
        <f aca="false">IF(B4875&gt;=Settings!$B$23,1,0)</f>
        <v>0</v>
      </c>
      <c r="J4875" s="71" t="n">
        <v>1</v>
      </c>
      <c r="K4875" s="71" t="n">
        <f aca="false">F4875*I4875*J4875</f>
        <v>0</v>
      </c>
      <c r="L4875" s="71" t="n">
        <f aca="false">E4875*I4875*J4875</f>
        <v>0</v>
      </c>
      <c r="M4875" s="72" t="n">
        <f aca="false">G4875*I4875*J4875</f>
        <v>0</v>
      </c>
      <c r="N4875" s="72" t="n">
        <f aca="false">D4875*I4875*J4875</f>
        <v>-0</v>
      </c>
      <c r="O4875" s="71" t="n">
        <f aca="false">F4875*J4875</f>
        <v>4</v>
      </c>
      <c r="P4875" s="71" t="n">
        <f aca="false">E4875*J4875</f>
        <v>0</v>
      </c>
    </row>
    <row r="4876" customFormat="false" ht="15" hidden="false" customHeight="false" outlineLevel="0" collapsed="false">
      <c r="A4876" s="71" t="s">
        <v>61</v>
      </c>
      <c r="B4876" s="71" t="s">
        <v>51</v>
      </c>
      <c r="C4876" s="71" t="s">
        <v>1283</v>
      </c>
      <c r="D4876" s="72" t="n">
        <v>0</v>
      </c>
      <c r="E4876" s="71" t="n">
        <v>0</v>
      </c>
      <c r="F4876" s="71" t="n">
        <v>3</v>
      </c>
      <c r="G4876" s="72" t="n">
        <v>263.49</v>
      </c>
      <c r="H4876" s="72" t="n">
        <v>251.23</v>
      </c>
      <c r="I4876" s="71" t="n">
        <f aca="false">IF(B4876&gt;=Settings!$B$23,1,0)</f>
        <v>0</v>
      </c>
      <c r="J4876" s="71" t="n">
        <v>1</v>
      </c>
      <c r="K4876" s="71" t="n">
        <f aca="false">F4876*I4876*J4876</f>
        <v>0</v>
      </c>
      <c r="L4876" s="71" t="n">
        <f aca="false">E4876*I4876*J4876</f>
        <v>0</v>
      </c>
      <c r="M4876" s="72" t="n">
        <f aca="false">G4876*I4876*J4876</f>
        <v>0</v>
      </c>
      <c r="N4876" s="72" t="n">
        <f aca="false">D4876*I4876*J4876</f>
        <v>-0</v>
      </c>
      <c r="O4876" s="71" t="n">
        <f aca="false">F4876*J4876</f>
        <v>3</v>
      </c>
      <c r="P4876" s="71" t="n">
        <f aca="false">E4876*J4876</f>
        <v>0</v>
      </c>
    </row>
    <row r="4877" customFormat="false" ht="15" hidden="false" customHeight="false" outlineLevel="0" collapsed="false">
      <c r="A4877" s="71" t="s">
        <v>61</v>
      </c>
      <c r="B4877" s="71" t="s">
        <v>51</v>
      </c>
      <c r="C4877" s="71" t="s">
        <v>572</v>
      </c>
      <c r="D4877" s="72" t="n">
        <v>0</v>
      </c>
      <c r="E4877" s="71" t="n">
        <v>0</v>
      </c>
      <c r="F4877" s="71" t="n">
        <v>3</v>
      </c>
      <c r="G4877" s="72" t="n">
        <v>183.5</v>
      </c>
      <c r="H4877" s="72" t="n">
        <v>175.74</v>
      </c>
      <c r="I4877" s="71" t="n">
        <f aca="false">IF(B4877&gt;=Settings!$B$23,1,0)</f>
        <v>0</v>
      </c>
      <c r="J4877" s="71" t="n">
        <v>1</v>
      </c>
      <c r="K4877" s="71" t="n">
        <f aca="false">F4877*I4877*J4877</f>
        <v>0</v>
      </c>
      <c r="L4877" s="71" t="n">
        <f aca="false">E4877*I4877*J4877</f>
        <v>0</v>
      </c>
      <c r="M4877" s="72" t="n">
        <f aca="false">G4877*I4877*J4877</f>
        <v>0</v>
      </c>
      <c r="N4877" s="72" t="n">
        <f aca="false">D4877*I4877*J4877</f>
        <v>-0</v>
      </c>
      <c r="O4877" s="71" t="n">
        <f aca="false">F4877*J4877</f>
        <v>3</v>
      </c>
      <c r="P4877" s="71" t="n">
        <f aca="false">E4877*J4877</f>
        <v>0</v>
      </c>
    </row>
    <row r="4878" customFormat="false" ht="15" hidden="false" customHeight="false" outlineLevel="0" collapsed="false">
      <c r="A4878" s="71" t="s">
        <v>60</v>
      </c>
      <c r="B4878" s="71" t="s">
        <v>51</v>
      </c>
      <c r="C4878" s="71" t="s">
        <v>1455</v>
      </c>
      <c r="D4878" s="72" t="n">
        <v>15.41</v>
      </c>
      <c r="E4878" s="71" t="n">
        <v>1</v>
      </c>
      <c r="F4878" s="71" t="n">
        <v>34</v>
      </c>
      <c r="G4878" s="72" t="n">
        <v>531.6</v>
      </c>
      <c r="H4878" s="72" t="n">
        <v>494.22</v>
      </c>
      <c r="I4878" s="71" t="n">
        <f aca="false">IF(B4878&gt;=Settings!$B$23,1,0)</f>
        <v>0</v>
      </c>
      <c r="J4878" s="71" t="n">
        <v>1</v>
      </c>
      <c r="K4878" s="71" t="n">
        <f aca="false">F4878*I4878*J4878</f>
        <v>0</v>
      </c>
      <c r="L4878" s="71" t="n">
        <f aca="false">E4878*I4878*J4878</f>
        <v>0</v>
      </c>
      <c r="M4878" s="72" t="n">
        <f aca="false">G4878*I4878*J4878</f>
        <v>0</v>
      </c>
      <c r="N4878" s="72" t="n">
        <f aca="false">D4878*I4878*J4878</f>
        <v>0</v>
      </c>
      <c r="O4878" s="71" t="n">
        <f aca="false">F4878*J4878</f>
        <v>34</v>
      </c>
      <c r="P4878" s="71" t="n">
        <f aca="false">E4878*J4878</f>
        <v>1</v>
      </c>
    </row>
    <row r="4879" customFormat="false" ht="15" hidden="false" customHeight="false" outlineLevel="0" collapsed="false">
      <c r="A4879" s="71" t="s">
        <v>60</v>
      </c>
      <c r="B4879" s="71" t="s">
        <v>51</v>
      </c>
      <c r="C4879" s="71" t="s">
        <v>1430</v>
      </c>
      <c r="D4879" s="72" t="n">
        <v>0</v>
      </c>
      <c r="E4879" s="71" t="n">
        <v>0</v>
      </c>
      <c r="F4879" s="71" t="n">
        <v>4</v>
      </c>
      <c r="G4879" s="72" t="n">
        <v>446.63</v>
      </c>
      <c r="H4879" s="72" t="n">
        <v>429.39</v>
      </c>
      <c r="I4879" s="71" t="n">
        <f aca="false">IF(B4879&gt;=Settings!$B$23,1,0)</f>
        <v>0</v>
      </c>
      <c r="J4879" s="71" t="n">
        <v>1</v>
      </c>
      <c r="K4879" s="71" t="n">
        <f aca="false">F4879*I4879*J4879</f>
        <v>0</v>
      </c>
      <c r="L4879" s="71" t="n">
        <f aca="false">E4879*I4879*J4879</f>
        <v>0</v>
      </c>
      <c r="M4879" s="72" t="n">
        <f aca="false">G4879*I4879*J4879</f>
        <v>0</v>
      </c>
      <c r="N4879" s="72" t="n">
        <f aca="false">D4879*I4879*J4879</f>
        <v>-0</v>
      </c>
      <c r="O4879" s="71" t="n">
        <f aca="false">F4879*J4879</f>
        <v>4</v>
      </c>
      <c r="P4879" s="71" t="n">
        <f aca="false">E4879*J4879</f>
        <v>0</v>
      </c>
    </row>
    <row r="4880" customFormat="false" ht="15" hidden="false" customHeight="false" outlineLevel="0" collapsed="false">
      <c r="A4880" s="71" t="s">
        <v>59</v>
      </c>
      <c r="B4880" s="71" t="s">
        <v>51</v>
      </c>
      <c r="C4880" s="71" t="s">
        <v>1367</v>
      </c>
      <c r="D4880" s="72" t="n">
        <v>0</v>
      </c>
      <c r="E4880" s="71" t="n">
        <v>0</v>
      </c>
      <c r="F4880" s="71" t="n">
        <v>5</v>
      </c>
      <c r="G4880" s="72" t="n">
        <v>908.095</v>
      </c>
      <c r="H4880" s="72" t="n">
        <v>886.975</v>
      </c>
      <c r="I4880" s="71" t="n">
        <f aca="false">IF(B4880&gt;=Settings!$B$23,1,0)</f>
        <v>0</v>
      </c>
      <c r="J4880" s="71" t="n">
        <v>1</v>
      </c>
      <c r="K4880" s="71" t="n">
        <f aca="false">F4880*I4880*J4880</f>
        <v>0</v>
      </c>
      <c r="L4880" s="71" t="n">
        <f aca="false">E4880*I4880*J4880</f>
        <v>0</v>
      </c>
      <c r="M4880" s="72" t="n">
        <f aca="false">G4880*I4880*J4880</f>
        <v>0</v>
      </c>
      <c r="N4880" s="72" t="n">
        <f aca="false">D4880*I4880*J4880</f>
        <v>-0</v>
      </c>
      <c r="O4880" s="71" t="n">
        <f aca="false">F4880*J4880</f>
        <v>5</v>
      </c>
      <c r="P4880" s="71" t="n">
        <f aca="false">E4880*J4880</f>
        <v>0</v>
      </c>
    </row>
    <row r="4881" customFormat="false" ht="15" hidden="false" customHeight="false" outlineLevel="0" collapsed="false">
      <c r="A4881" s="71" t="s">
        <v>63</v>
      </c>
      <c r="B4881" s="71" t="s">
        <v>51</v>
      </c>
      <c r="C4881" s="71" t="s">
        <v>2323</v>
      </c>
      <c r="D4881" s="72" t="n">
        <v>0</v>
      </c>
      <c r="E4881" s="71" t="n">
        <v>0</v>
      </c>
      <c r="F4881" s="71" t="n">
        <v>2</v>
      </c>
      <c r="G4881" s="72" t="n">
        <v>227.18</v>
      </c>
      <c r="H4881" s="72" t="n">
        <v>215.83</v>
      </c>
      <c r="I4881" s="71" t="n">
        <f aca="false">IF(B4881&gt;=Settings!$B$23,1,0)</f>
        <v>0</v>
      </c>
      <c r="J4881" s="71" t="n">
        <v>1</v>
      </c>
      <c r="K4881" s="71" t="n">
        <f aca="false">F4881*I4881*J4881</f>
        <v>0</v>
      </c>
      <c r="L4881" s="71" t="n">
        <f aca="false">E4881*I4881*J4881</f>
        <v>0</v>
      </c>
      <c r="M4881" s="72" t="n">
        <f aca="false">G4881*I4881*J4881</f>
        <v>0</v>
      </c>
      <c r="N4881" s="72" t="n">
        <f aca="false">D4881*I4881*J4881</f>
        <v>-0</v>
      </c>
      <c r="O4881" s="71" t="n">
        <f aca="false">F4881*J4881</f>
        <v>2</v>
      </c>
      <c r="P4881" s="71" t="n">
        <f aca="false">E4881*J4881</f>
        <v>0</v>
      </c>
    </row>
    <row r="4882" customFormat="false" ht="15" hidden="false" customHeight="false" outlineLevel="0" collapsed="false">
      <c r="A4882" s="71" t="s">
        <v>61</v>
      </c>
      <c r="B4882" s="71" t="s">
        <v>51</v>
      </c>
      <c r="C4882" s="71" t="s">
        <v>1225</v>
      </c>
      <c r="D4882" s="72" t="n">
        <v>0</v>
      </c>
      <c r="E4882" s="71" t="n">
        <v>0</v>
      </c>
      <c r="F4882" s="71" t="n">
        <v>3</v>
      </c>
      <c r="G4882" s="72" t="n">
        <v>364</v>
      </c>
      <c r="H4882" s="72" t="n">
        <v>364</v>
      </c>
      <c r="I4882" s="71" t="n">
        <f aca="false">IF(B4882&gt;=Settings!$B$23,1,0)</f>
        <v>0</v>
      </c>
      <c r="J4882" s="71" t="n">
        <v>1</v>
      </c>
      <c r="K4882" s="71" t="n">
        <f aca="false">F4882*I4882*J4882</f>
        <v>0</v>
      </c>
      <c r="L4882" s="71" t="n">
        <f aca="false">E4882*I4882*J4882</f>
        <v>0</v>
      </c>
      <c r="M4882" s="72" t="n">
        <f aca="false">G4882*I4882*J4882</f>
        <v>0</v>
      </c>
      <c r="N4882" s="72" t="n">
        <f aca="false">D4882*I4882*J4882</f>
        <v>-0</v>
      </c>
      <c r="O4882" s="71" t="n">
        <f aca="false">F4882*J4882</f>
        <v>3</v>
      </c>
      <c r="P4882" s="71" t="n">
        <f aca="false">E4882*J4882</f>
        <v>0</v>
      </c>
    </row>
    <row r="4883" customFormat="false" ht="15" hidden="false" customHeight="false" outlineLevel="0" collapsed="false">
      <c r="A4883" s="71" t="s">
        <v>61</v>
      </c>
      <c r="B4883" s="71" t="s">
        <v>51</v>
      </c>
      <c r="C4883" s="71" t="s">
        <v>1117</v>
      </c>
      <c r="D4883" s="72" t="n">
        <v>0</v>
      </c>
      <c r="E4883" s="71" t="n">
        <v>0</v>
      </c>
      <c r="F4883" s="71" t="n">
        <v>1</v>
      </c>
      <c r="G4883" s="72" t="n">
        <v>20.86</v>
      </c>
      <c r="H4883" s="72" t="n">
        <v>20.86</v>
      </c>
      <c r="I4883" s="71" t="n">
        <f aca="false">IF(B4883&gt;=Settings!$B$23,1,0)</f>
        <v>0</v>
      </c>
      <c r="J4883" s="71" t="n">
        <v>1</v>
      </c>
      <c r="K4883" s="71" t="n">
        <f aca="false">F4883*I4883*J4883</f>
        <v>0</v>
      </c>
      <c r="L4883" s="71" t="n">
        <f aca="false">E4883*I4883*J4883</f>
        <v>0</v>
      </c>
      <c r="M4883" s="72" t="n">
        <f aca="false">G4883*I4883*J4883</f>
        <v>0</v>
      </c>
      <c r="N4883" s="72" t="n">
        <f aca="false">D4883*I4883*J4883</f>
        <v>-0</v>
      </c>
      <c r="O4883" s="71" t="n">
        <f aca="false">F4883*J4883</f>
        <v>1</v>
      </c>
      <c r="P4883" s="71" t="n">
        <f aca="false">E4883*J4883</f>
        <v>0</v>
      </c>
    </row>
    <row r="4884" customFormat="false" ht="15" hidden="false" customHeight="false" outlineLevel="0" collapsed="false">
      <c r="A4884" s="71" t="s">
        <v>59</v>
      </c>
      <c r="B4884" s="71" t="s">
        <v>51</v>
      </c>
      <c r="C4884" s="71" t="s">
        <v>2349</v>
      </c>
      <c r="D4884" s="72" t="n">
        <v>0</v>
      </c>
      <c r="E4884" s="71" t="n">
        <v>0</v>
      </c>
      <c r="F4884" s="71" t="n">
        <v>10</v>
      </c>
      <c r="G4884" s="72" t="n">
        <v>108.6</v>
      </c>
      <c r="H4884" s="72" t="n">
        <v>106.97</v>
      </c>
      <c r="I4884" s="71" t="n">
        <f aca="false">IF(B4884&gt;=Settings!$B$23,1,0)</f>
        <v>0</v>
      </c>
      <c r="J4884" s="71" t="n">
        <v>1</v>
      </c>
      <c r="K4884" s="71" t="n">
        <f aca="false">F4884*I4884*J4884</f>
        <v>0</v>
      </c>
      <c r="L4884" s="71" t="n">
        <f aca="false">E4884*I4884*J4884</f>
        <v>0</v>
      </c>
      <c r="M4884" s="72" t="n">
        <f aca="false">G4884*I4884*J4884</f>
        <v>0</v>
      </c>
      <c r="N4884" s="72" t="n">
        <f aca="false">D4884*I4884*J4884</f>
        <v>-0</v>
      </c>
      <c r="O4884" s="71" t="n">
        <f aca="false">F4884*J4884</f>
        <v>10</v>
      </c>
      <c r="P4884" s="71" t="n">
        <f aca="false">E4884*J4884</f>
        <v>0</v>
      </c>
    </row>
    <row r="4885" customFormat="false" ht="15" hidden="false" customHeight="false" outlineLevel="0" collapsed="false">
      <c r="A4885" s="71" t="s">
        <v>59</v>
      </c>
      <c r="B4885" s="71" t="s">
        <v>51</v>
      </c>
      <c r="C4885" s="71" t="s">
        <v>2150</v>
      </c>
      <c r="D4885" s="72" t="n">
        <v>0</v>
      </c>
      <c r="E4885" s="71" t="n">
        <v>0</v>
      </c>
      <c r="F4885" s="71" t="n">
        <v>9</v>
      </c>
      <c r="G4885" s="72" t="n">
        <v>1058.55</v>
      </c>
      <c r="H4885" s="72" t="n">
        <v>1058.55</v>
      </c>
      <c r="I4885" s="71" t="n">
        <f aca="false">IF(B4885&gt;=Settings!$B$23,1,0)</f>
        <v>0</v>
      </c>
      <c r="J4885" s="71" t="n">
        <v>1</v>
      </c>
      <c r="K4885" s="71" t="n">
        <f aca="false">F4885*I4885*J4885</f>
        <v>0</v>
      </c>
      <c r="L4885" s="71" t="n">
        <f aca="false">E4885*I4885*J4885</f>
        <v>0</v>
      </c>
      <c r="M4885" s="72" t="n">
        <f aca="false">G4885*I4885*J4885</f>
        <v>0</v>
      </c>
      <c r="N4885" s="72" t="n">
        <f aca="false">D4885*I4885*J4885</f>
        <v>-0</v>
      </c>
      <c r="O4885" s="71" t="n">
        <f aca="false">F4885*J4885</f>
        <v>9</v>
      </c>
      <c r="P4885" s="71" t="n">
        <f aca="false">E4885*J4885</f>
        <v>0</v>
      </c>
    </row>
    <row r="4886" customFormat="false" ht="15" hidden="false" customHeight="false" outlineLevel="0" collapsed="false">
      <c r="A4886" s="71" t="s">
        <v>61</v>
      </c>
      <c r="B4886" s="71" t="s">
        <v>51</v>
      </c>
      <c r="C4886" s="71" t="s">
        <v>1236</v>
      </c>
      <c r="D4886" s="72" t="n">
        <v>0</v>
      </c>
      <c r="E4886" s="71" t="n">
        <v>0</v>
      </c>
      <c r="F4886" s="71" t="n">
        <v>1</v>
      </c>
      <c r="G4886" s="72" t="n">
        <v>63.59</v>
      </c>
      <c r="H4886" s="72" t="n">
        <v>63.59</v>
      </c>
      <c r="I4886" s="71" t="n">
        <f aca="false">IF(B4886&gt;=Settings!$B$23,1,0)</f>
        <v>0</v>
      </c>
      <c r="J4886" s="71" t="n">
        <v>1</v>
      </c>
      <c r="K4886" s="71" t="n">
        <f aca="false">F4886*I4886*J4886</f>
        <v>0</v>
      </c>
      <c r="L4886" s="71" t="n">
        <f aca="false">E4886*I4886*J4886</f>
        <v>0</v>
      </c>
      <c r="M4886" s="72" t="n">
        <f aca="false">G4886*I4886*J4886</f>
        <v>0</v>
      </c>
      <c r="N4886" s="72" t="n">
        <f aca="false">D4886*I4886*J4886</f>
        <v>-0</v>
      </c>
      <c r="O4886" s="71" t="n">
        <f aca="false">F4886*J4886</f>
        <v>1</v>
      </c>
      <c r="P4886" s="71" t="n">
        <f aca="false">E4886*J4886</f>
        <v>0</v>
      </c>
    </row>
    <row r="4887" customFormat="false" ht="15" hidden="false" customHeight="false" outlineLevel="0" collapsed="false">
      <c r="A4887" s="71" t="s">
        <v>59</v>
      </c>
      <c r="B4887" s="71" t="s">
        <v>51</v>
      </c>
      <c r="C4887" s="71" t="s">
        <v>1200</v>
      </c>
      <c r="D4887" s="72" t="n">
        <v>0</v>
      </c>
      <c r="E4887" s="71" t="n">
        <v>0</v>
      </c>
      <c r="F4887" s="71" t="n">
        <v>5</v>
      </c>
      <c r="G4887" s="72" t="n">
        <v>413.42</v>
      </c>
      <c r="H4887" s="72" t="n">
        <v>413.42</v>
      </c>
      <c r="I4887" s="71" t="n">
        <f aca="false">IF(B4887&gt;=Settings!$B$23,1,0)</f>
        <v>0</v>
      </c>
      <c r="J4887" s="71" t="n">
        <v>1</v>
      </c>
      <c r="K4887" s="71" t="n">
        <f aca="false">F4887*I4887*J4887</f>
        <v>0</v>
      </c>
      <c r="L4887" s="71" t="n">
        <f aca="false">E4887*I4887*J4887</f>
        <v>0</v>
      </c>
      <c r="M4887" s="72" t="n">
        <f aca="false">G4887*I4887*J4887</f>
        <v>0</v>
      </c>
      <c r="N4887" s="72" t="n">
        <f aca="false">D4887*I4887*J4887</f>
        <v>-0</v>
      </c>
      <c r="O4887" s="71" t="n">
        <f aca="false">F4887*J4887</f>
        <v>5</v>
      </c>
      <c r="P4887" s="71" t="n">
        <f aca="false">E4887*J4887</f>
        <v>0</v>
      </c>
    </row>
    <row r="4888" customFormat="false" ht="15" hidden="false" customHeight="false" outlineLevel="0" collapsed="false">
      <c r="A4888" s="71" t="s">
        <v>59</v>
      </c>
      <c r="B4888" s="71" t="s">
        <v>51</v>
      </c>
      <c r="C4888" s="71" t="s">
        <v>168</v>
      </c>
      <c r="D4888" s="72" t="n">
        <v>0</v>
      </c>
      <c r="E4888" s="71" t="n">
        <v>0</v>
      </c>
      <c r="F4888" s="71" t="n">
        <v>3</v>
      </c>
      <c r="G4888" s="72" t="n">
        <v>344.13</v>
      </c>
      <c r="H4888" s="72" t="n">
        <v>344.13</v>
      </c>
      <c r="I4888" s="71" t="n">
        <f aca="false">IF(B4888&gt;=Settings!$B$23,1,0)</f>
        <v>0</v>
      </c>
      <c r="J4888" s="71" t="n">
        <v>1</v>
      </c>
      <c r="K4888" s="71" t="n">
        <f aca="false">F4888*I4888*J4888</f>
        <v>0</v>
      </c>
      <c r="L4888" s="71" t="n">
        <f aca="false">E4888*I4888*J4888</f>
        <v>0</v>
      </c>
      <c r="M4888" s="72" t="n">
        <f aca="false">G4888*I4888*J4888</f>
        <v>0</v>
      </c>
      <c r="N4888" s="72" t="n">
        <f aca="false">D4888*I4888*J4888</f>
        <v>-0</v>
      </c>
      <c r="O4888" s="71" t="n">
        <f aca="false">F4888*J4888</f>
        <v>3</v>
      </c>
      <c r="P4888" s="71" t="n">
        <f aca="false">E4888*J4888</f>
        <v>0</v>
      </c>
    </row>
    <row r="4889" customFormat="false" ht="15" hidden="false" customHeight="false" outlineLevel="0" collapsed="false">
      <c r="A4889" s="71" t="s">
        <v>59</v>
      </c>
      <c r="B4889" s="71" t="s">
        <v>51</v>
      </c>
      <c r="C4889" s="71" t="s">
        <v>1440</v>
      </c>
      <c r="D4889" s="72" t="n">
        <v>0</v>
      </c>
      <c r="E4889" s="71" t="n">
        <v>0</v>
      </c>
      <c r="F4889" s="71" t="n">
        <v>3</v>
      </c>
      <c r="G4889" s="72" t="n">
        <v>287.97</v>
      </c>
      <c r="H4889" s="72" t="n">
        <v>287.97</v>
      </c>
      <c r="I4889" s="71" t="n">
        <f aca="false">IF(B4889&gt;=Settings!$B$23,1,0)</f>
        <v>0</v>
      </c>
      <c r="J4889" s="71" t="n">
        <v>1</v>
      </c>
      <c r="K4889" s="71" t="n">
        <f aca="false">F4889*I4889*J4889</f>
        <v>0</v>
      </c>
      <c r="L4889" s="71" t="n">
        <f aca="false">E4889*I4889*J4889</f>
        <v>0</v>
      </c>
      <c r="M4889" s="72" t="n">
        <f aca="false">G4889*I4889*J4889</f>
        <v>0</v>
      </c>
      <c r="N4889" s="72" t="n">
        <f aca="false">D4889*I4889*J4889</f>
        <v>-0</v>
      </c>
      <c r="O4889" s="71" t="n">
        <f aca="false">F4889*J4889</f>
        <v>3</v>
      </c>
      <c r="P4889" s="71" t="n">
        <f aca="false">E4889*J4889</f>
        <v>0</v>
      </c>
    </row>
    <row r="4890" customFormat="false" ht="15" hidden="false" customHeight="false" outlineLevel="0" collapsed="false">
      <c r="A4890" s="71" t="s">
        <v>59</v>
      </c>
      <c r="B4890" s="71" t="s">
        <v>51</v>
      </c>
      <c r="C4890" s="71" t="s">
        <v>2350</v>
      </c>
      <c r="D4890" s="72" t="n">
        <v>0</v>
      </c>
      <c r="E4890" s="71" t="n">
        <v>0</v>
      </c>
      <c r="F4890" s="71" t="n">
        <v>1</v>
      </c>
      <c r="G4890" s="72" t="n">
        <v>94.95</v>
      </c>
      <c r="H4890" s="72" t="n">
        <v>94.95</v>
      </c>
      <c r="I4890" s="71" t="n">
        <f aca="false">IF(B4890&gt;=Settings!$B$23,1,0)</f>
        <v>0</v>
      </c>
      <c r="J4890" s="71" t="n">
        <v>1</v>
      </c>
      <c r="K4890" s="71" t="n">
        <f aca="false">F4890*I4890*J4890</f>
        <v>0</v>
      </c>
      <c r="L4890" s="71" t="n">
        <f aca="false">E4890*I4890*J4890</f>
        <v>0</v>
      </c>
      <c r="M4890" s="72" t="n">
        <f aca="false">G4890*I4890*J4890</f>
        <v>0</v>
      </c>
      <c r="N4890" s="72" t="n">
        <f aca="false">D4890*I4890*J4890</f>
        <v>-0</v>
      </c>
      <c r="O4890" s="71" t="n">
        <f aca="false">F4890*J4890</f>
        <v>1</v>
      </c>
      <c r="P4890" s="71" t="n">
        <f aca="false">E4890*J4890</f>
        <v>0</v>
      </c>
    </row>
    <row r="4891" customFormat="false" ht="15" hidden="false" customHeight="false" outlineLevel="0" collapsed="false">
      <c r="A4891" s="71" t="s">
        <v>63</v>
      </c>
      <c r="B4891" s="71" t="s">
        <v>51</v>
      </c>
      <c r="C4891" s="71" t="s">
        <v>190</v>
      </c>
      <c r="D4891" s="72" t="n">
        <v>31.77</v>
      </c>
      <c r="E4891" s="71" t="n">
        <v>1</v>
      </c>
      <c r="F4891" s="71" t="n">
        <v>7</v>
      </c>
      <c r="G4891" s="72" t="n">
        <v>231.94</v>
      </c>
      <c r="H4891" s="72" t="n">
        <v>196.99</v>
      </c>
      <c r="I4891" s="71" t="n">
        <f aca="false">IF(B4891&gt;=Settings!$B$23,1,0)</f>
        <v>0</v>
      </c>
      <c r="J4891" s="71" t="n">
        <v>1</v>
      </c>
      <c r="K4891" s="71" t="n">
        <f aca="false">F4891*I4891*J4891</f>
        <v>0</v>
      </c>
      <c r="L4891" s="71" t="n">
        <f aca="false">E4891*I4891*J4891</f>
        <v>0</v>
      </c>
      <c r="M4891" s="72" t="n">
        <f aca="false">G4891*I4891*J4891</f>
        <v>0</v>
      </c>
      <c r="N4891" s="72" t="n">
        <f aca="false">D4891*I4891*J4891</f>
        <v>0</v>
      </c>
      <c r="O4891" s="71" t="n">
        <f aca="false">F4891*J4891</f>
        <v>7</v>
      </c>
      <c r="P4891" s="71" t="n">
        <f aca="false">E4891*J4891</f>
        <v>1</v>
      </c>
    </row>
    <row r="4892" customFormat="false" ht="15" hidden="false" customHeight="false" outlineLevel="0" collapsed="false">
      <c r="A4892" s="71" t="s">
        <v>59</v>
      </c>
      <c r="B4892" s="71" t="s">
        <v>51</v>
      </c>
      <c r="C4892" s="71" t="s">
        <v>140</v>
      </c>
      <c r="D4892" s="72" t="n">
        <v>0</v>
      </c>
      <c r="E4892" s="71" t="n">
        <v>0</v>
      </c>
      <c r="F4892" s="71" t="n">
        <v>10</v>
      </c>
      <c r="G4892" s="72" t="n">
        <v>1412.679</v>
      </c>
      <c r="H4892" s="72" t="n">
        <v>1412.679</v>
      </c>
      <c r="I4892" s="71" t="n">
        <f aca="false">IF(B4892&gt;=Settings!$B$23,1,0)</f>
        <v>0</v>
      </c>
      <c r="J4892" s="71" t="n">
        <v>1</v>
      </c>
      <c r="K4892" s="71" t="n">
        <f aca="false">F4892*I4892*J4892</f>
        <v>0</v>
      </c>
      <c r="L4892" s="71" t="n">
        <f aca="false">E4892*I4892*J4892</f>
        <v>0</v>
      </c>
      <c r="M4892" s="72" t="n">
        <f aca="false">G4892*I4892*J4892</f>
        <v>0</v>
      </c>
      <c r="N4892" s="72" t="n">
        <f aca="false">D4892*I4892*J4892</f>
        <v>-0</v>
      </c>
      <c r="O4892" s="71" t="n">
        <f aca="false">F4892*J4892</f>
        <v>10</v>
      </c>
      <c r="P4892" s="71" t="n">
        <f aca="false">E4892*J4892</f>
        <v>0</v>
      </c>
    </row>
    <row r="4893" customFormat="false" ht="15" hidden="false" customHeight="false" outlineLevel="0" collapsed="false">
      <c r="A4893" s="71" t="s">
        <v>59</v>
      </c>
      <c r="B4893" s="71" t="s">
        <v>51</v>
      </c>
      <c r="C4893" s="71" t="s">
        <v>1299</v>
      </c>
      <c r="D4893" s="72" t="n">
        <v>0</v>
      </c>
      <c r="E4893" s="71" t="n">
        <v>0</v>
      </c>
      <c r="F4893" s="71" t="n">
        <v>344</v>
      </c>
      <c r="G4893" s="72" t="n">
        <v>1371.341</v>
      </c>
      <c r="H4893" s="72" t="n">
        <v>1368.111</v>
      </c>
      <c r="I4893" s="71" t="n">
        <f aca="false">IF(B4893&gt;=Settings!$B$23,1,0)</f>
        <v>0</v>
      </c>
      <c r="J4893" s="71" t="n">
        <v>1</v>
      </c>
      <c r="K4893" s="71" t="n">
        <f aca="false">F4893*I4893*J4893</f>
        <v>0</v>
      </c>
      <c r="L4893" s="71" t="n">
        <f aca="false">E4893*I4893*J4893</f>
        <v>0</v>
      </c>
      <c r="M4893" s="72" t="n">
        <f aca="false">G4893*I4893*J4893</f>
        <v>0</v>
      </c>
      <c r="N4893" s="72" t="n">
        <f aca="false">D4893*I4893*J4893</f>
        <v>-0</v>
      </c>
      <c r="O4893" s="71" t="n">
        <f aca="false">F4893*J4893</f>
        <v>344</v>
      </c>
      <c r="P4893" s="71" t="n">
        <f aca="false">E4893*J4893</f>
        <v>0</v>
      </c>
    </row>
    <row r="4894" customFormat="false" ht="15" hidden="false" customHeight="false" outlineLevel="0" collapsed="false">
      <c r="A4894" s="71" t="s">
        <v>59</v>
      </c>
      <c r="B4894" s="71" t="s">
        <v>51</v>
      </c>
      <c r="C4894" s="71" t="s">
        <v>2351</v>
      </c>
      <c r="D4894" s="72" t="n">
        <v>104.5</v>
      </c>
      <c r="E4894" s="71" t="n">
        <v>1</v>
      </c>
      <c r="F4894" s="71" t="n">
        <v>3</v>
      </c>
      <c r="G4894" s="72" t="n">
        <v>358.96</v>
      </c>
      <c r="H4894" s="72" t="n">
        <v>254.46</v>
      </c>
      <c r="I4894" s="71" t="n">
        <f aca="false">IF(B4894&gt;=Settings!$B$23,1,0)</f>
        <v>0</v>
      </c>
      <c r="J4894" s="71" t="n">
        <v>1</v>
      </c>
      <c r="K4894" s="71" t="n">
        <f aca="false">F4894*I4894*J4894</f>
        <v>0</v>
      </c>
      <c r="L4894" s="71" t="n">
        <f aca="false">E4894*I4894*J4894</f>
        <v>0</v>
      </c>
      <c r="M4894" s="72" t="n">
        <f aca="false">G4894*I4894*J4894</f>
        <v>0</v>
      </c>
      <c r="N4894" s="72" t="n">
        <f aca="false">D4894*I4894*J4894</f>
        <v>0</v>
      </c>
      <c r="O4894" s="71" t="n">
        <f aca="false">F4894*J4894</f>
        <v>3</v>
      </c>
      <c r="P4894" s="71" t="n">
        <f aca="false">E4894*J4894</f>
        <v>1</v>
      </c>
    </row>
    <row r="4895" customFormat="false" ht="15" hidden="false" customHeight="false" outlineLevel="0" collapsed="false">
      <c r="A4895" s="71" t="s">
        <v>61</v>
      </c>
      <c r="B4895" s="71" t="s">
        <v>51</v>
      </c>
      <c r="C4895" s="71" t="s">
        <v>1233</v>
      </c>
      <c r="D4895" s="72" t="n">
        <v>0</v>
      </c>
      <c r="E4895" s="71" t="n">
        <v>0</v>
      </c>
      <c r="F4895" s="71" t="n">
        <v>2</v>
      </c>
      <c r="G4895" s="72" t="n">
        <v>274.46</v>
      </c>
      <c r="H4895" s="72" t="n">
        <v>253.88</v>
      </c>
      <c r="I4895" s="71" t="n">
        <f aca="false">IF(B4895&gt;=Settings!$B$23,1,0)</f>
        <v>0</v>
      </c>
      <c r="J4895" s="71" t="n">
        <v>1</v>
      </c>
      <c r="K4895" s="71" t="n">
        <f aca="false">F4895*I4895*J4895</f>
        <v>0</v>
      </c>
      <c r="L4895" s="71" t="n">
        <f aca="false">E4895*I4895*J4895</f>
        <v>0</v>
      </c>
      <c r="M4895" s="72" t="n">
        <f aca="false">G4895*I4895*J4895</f>
        <v>0</v>
      </c>
      <c r="N4895" s="72" t="n">
        <f aca="false">D4895*I4895*J4895</f>
        <v>-0</v>
      </c>
      <c r="O4895" s="71" t="n">
        <f aca="false">F4895*J4895</f>
        <v>2</v>
      </c>
      <c r="P4895" s="71" t="n">
        <f aca="false">E4895*J4895</f>
        <v>0</v>
      </c>
    </row>
    <row r="4896" customFormat="false" ht="15" hidden="false" customHeight="false" outlineLevel="0" collapsed="false">
      <c r="A4896" s="71" t="s">
        <v>59</v>
      </c>
      <c r="B4896" s="71" t="s">
        <v>51</v>
      </c>
      <c r="C4896" s="71" t="s">
        <v>1300</v>
      </c>
      <c r="D4896" s="72" t="n">
        <v>0</v>
      </c>
      <c r="E4896" s="71" t="n">
        <v>0</v>
      </c>
      <c r="F4896" s="71" t="n">
        <v>15</v>
      </c>
      <c r="G4896" s="72" t="n">
        <v>496.303</v>
      </c>
      <c r="H4896" s="72" t="n">
        <v>487.873</v>
      </c>
      <c r="I4896" s="71" t="n">
        <f aca="false">IF(B4896&gt;=Settings!$B$23,1,0)</f>
        <v>0</v>
      </c>
      <c r="J4896" s="71" t="n">
        <v>1</v>
      </c>
      <c r="K4896" s="71" t="n">
        <f aca="false">F4896*I4896*J4896</f>
        <v>0</v>
      </c>
      <c r="L4896" s="71" t="n">
        <f aca="false">E4896*I4896*J4896</f>
        <v>0</v>
      </c>
      <c r="M4896" s="72" t="n">
        <f aca="false">G4896*I4896*J4896</f>
        <v>0</v>
      </c>
      <c r="N4896" s="72" t="n">
        <f aca="false">D4896*I4896*J4896</f>
        <v>-0</v>
      </c>
      <c r="O4896" s="71" t="n">
        <f aca="false">F4896*J4896</f>
        <v>15</v>
      </c>
      <c r="P4896" s="71" t="n">
        <f aca="false">E4896*J4896</f>
        <v>0</v>
      </c>
    </row>
    <row r="4897" customFormat="false" ht="15" hidden="false" customHeight="false" outlineLevel="0" collapsed="false">
      <c r="A4897" s="71" t="s">
        <v>60</v>
      </c>
      <c r="B4897" s="71" t="s">
        <v>51</v>
      </c>
      <c r="C4897" s="71" t="s">
        <v>1268</v>
      </c>
      <c r="D4897" s="72" t="n">
        <v>0</v>
      </c>
      <c r="E4897" s="71" t="n">
        <v>0</v>
      </c>
      <c r="F4897" s="71" t="n">
        <v>9</v>
      </c>
      <c r="G4897" s="72" t="n">
        <v>997.69</v>
      </c>
      <c r="H4897" s="72" t="n">
        <v>963.64</v>
      </c>
      <c r="I4897" s="71" t="n">
        <f aca="false">IF(B4897&gt;=Settings!$B$23,1,0)</f>
        <v>0</v>
      </c>
      <c r="J4897" s="71" t="n">
        <v>1</v>
      </c>
      <c r="K4897" s="71" t="n">
        <f aca="false">F4897*I4897*J4897</f>
        <v>0</v>
      </c>
      <c r="L4897" s="71" t="n">
        <f aca="false">E4897*I4897*J4897</f>
        <v>0</v>
      </c>
      <c r="M4897" s="72" t="n">
        <f aca="false">G4897*I4897*J4897</f>
        <v>0</v>
      </c>
      <c r="N4897" s="72" t="n">
        <f aca="false">D4897*I4897*J4897</f>
        <v>-0</v>
      </c>
      <c r="O4897" s="71" t="n">
        <f aca="false">F4897*J4897</f>
        <v>9</v>
      </c>
      <c r="P4897" s="71" t="n">
        <f aca="false">E4897*J4897</f>
        <v>0</v>
      </c>
    </row>
    <row r="4898" customFormat="false" ht="15" hidden="false" customHeight="false" outlineLevel="0" collapsed="false">
      <c r="A4898" s="71" t="s">
        <v>59</v>
      </c>
      <c r="B4898" s="71" t="s">
        <v>51</v>
      </c>
      <c r="C4898" s="71" t="s">
        <v>161</v>
      </c>
      <c r="D4898" s="72" t="n">
        <v>0</v>
      </c>
      <c r="E4898" s="71" t="n">
        <v>0</v>
      </c>
      <c r="F4898" s="71" t="n">
        <v>239</v>
      </c>
      <c r="G4898" s="72" t="n">
        <v>12931.725</v>
      </c>
      <c r="H4898" s="72" t="n">
        <v>12921.515</v>
      </c>
      <c r="I4898" s="71" t="n">
        <f aca="false">IF(B4898&gt;=Settings!$B$23,1,0)</f>
        <v>0</v>
      </c>
      <c r="J4898" s="71" t="n">
        <v>1</v>
      </c>
      <c r="K4898" s="71" t="n">
        <f aca="false">F4898*I4898*J4898</f>
        <v>0</v>
      </c>
      <c r="L4898" s="71" t="n">
        <f aca="false">E4898*I4898*J4898</f>
        <v>0</v>
      </c>
      <c r="M4898" s="72" t="n">
        <f aca="false">G4898*I4898*J4898</f>
        <v>0</v>
      </c>
      <c r="N4898" s="72" t="n">
        <f aca="false">D4898*I4898*J4898</f>
        <v>-0</v>
      </c>
      <c r="O4898" s="71" t="n">
        <f aca="false">F4898*J4898</f>
        <v>239</v>
      </c>
      <c r="P4898" s="71" t="n">
        <f aca="false">E4898*J4898</f>
        <v>0</v>
      </c>
    </row>
    <row r="4899" customFormat="false" ht="15" hidden="false" customHeight="false" outlineLevel="0" collapsed="false">
      <c r="A4899" s="71" t="s">
        <v>59</v>
      </c>
      <c r="B4899" s="71" t="s">
        <v>51</v>
      </c>
      <c r="C4899" s="71" t="s">
        <v>991</v>
      </c>
      <c r="D4899" s="72" t="n">
        <v>0</v>
      </c>
      <c r="E4899" s="71" t="n">
        <v>0</v>
      </c>
      <c r="F4899" s="71" t="n">
        <v>1</v>
      </c>
      <c r="G4899" s="72" t="n">
        <v>105.9</v>
      </c>
      <c r="H4899" s="72" t="n">
        <v>105.9</v>
      </c>
      <c r="I4899" s="71" t="n">
        <f aca="false">IF(B4899&gt;=Settings!$B$23,1,0)</f>
        <v>0</v>
      </c>
      <c r="J4899" s="71" t="n">
        <v>1</v>
      </c>
      <c r="K4899" s="71" t="n">
        <f aca="false">F4899*I4899*J4899</f>
        <v>0</v>
      </c>
      <c r="L4899" s="71" t="n">
        <f aca="false">E4899*I4899*J4899</f>
        <v>0</v>
      </c>
      <c r="M4899" s="72" t="n">
        <f aca="false">G4899*I4899*J4899</f>
        <v>0</v>
      </c>
      <c r="N4899" s="72" t="n">
        <f aca="false">D4899*I4899*J4899</f>
        <v>-0</v>
      </c>
      <c r="O4899" s="71" t="n">
        <f aca="false">F4899*J4899</f>
        <v>1</v>
      </c>
      <c r="P4899" s="71" t="n">
        <f aca="false">E4899*J4899</f>
        <v>0</v>
      </c>
    </row>
    <row r="4900" customFormat="false" ht="15" hidden="false" customHeight="false" outlineLevel="0" collapsed="false">
      <c r="A4900" s="71" t="s">
        <v>61</v>
      </c>
      <c r="B4900" s="71" t="s">
        <v>51</v>
      </c>
      <c r="C4900" s="71" t="s">
        <v>1300</v>
      </c>
      <c r="D4900" s="72" t="n">
        <v>0</v>
      </c>
      <c r="E4900" s="71" t="n">
        <v>0</v>
      </c>
      <c r="F4900" s="71" t="n">
        <v>11</v>
      </c>
      <c r="G4900" s="72" t="n">
        <v>305.85</v>
      </c>
      <c r="H4900" s="72" t="n">
        <v>284.76</v>
      </c>
      <c r="I4900" s="71" t="n">
        <f aca="false">IF(B4900&gt;=Settings!$B$23,1,0)</f>
        <v>0</v>
      </c>
      <c r="J4900" s="71" t="n">
        <v>1</v>
      </c>
      <c r="K4900" s="71" t="n">
        <f aca="false">F4900*I4900*J4900</f>
        <v>0</v>
      </c>
      <c r="L4900" s="71" t="n">
        <f aca="false">E4900*I4900*J4900</f>
        <v>0</v>
      </c>
      <c r="M4900" s="72" t="n">
        <f aca="false">G4900*I4900*J4900</f>
        <v>0</v>
      </c>
      <c r="N4900" s="72" t="n">
        <f aca="false">D4900*I4900*J4900</f>
        <v>-0</v>
      </c>
      <c r="O4900" s="71" t="n">
        <f aca="false">F4900*J4900</f>
        <v>11</v>
      </c>
      <c r="P4900" s="71" t="n">
        <f aca="false">E4900*J4900</f>
        <v>0</v>
      </c>
    </row>
    <row r="4901" customFormat="false" ht="15" hidden="false" customHeight="false" outlineLevel="0" collapsed="false">
      <c r="A4901" s="71" t="s">
        <v>62</v>
      </c>
      <c r="B4901" s="71" t="s">
        <v>51</v>
      </c>
      <c r="C4901" s="71" t="s">
        <v>1285</v>
      </c>
      <c r="D4901" s="72" t="n">
        <v>185.36</v>
      </c>
      <c r="E4901" s="71" t="n">
        <v>2</v>
      </c>
      <c r="F4901" s="71" t="n">
        <v>14</v>
      </c>
      <c r="G4901" s="72" t="n">
        <v>1346.32</v>
      </c>
      <c r="H4901" s="72" t="n">
        <v>1114.77</v>
      </c>
      <c r="I4901" s="71" t="n">
        <f aca="false">IF(B4901&gt;=Settings!$B$23,1,0)</f>
        <v>0</v>
      </c>
      <c r="J4901" s="71" t="n">
        <v>1</v>
      </c>
      <c r="K4901" s="71" t="n">
        <f aca="false">F4901*I4901*J4901</f>
        <v>0</v>
      </c>
      <c r="L4901" s="71" t="n">
        <f aca="false">E4901*I4901*J4901</f>
        <v>0</v>
      </c>
      <c r="M4901" s="72" t="n">
        <f aca="false">G4901*I4901*J4901</f>
        <v>0</v>
      </c>
      <c r="N4901" s="72" t="n">
        <f aca="false">D4901*I4901*J4901</f>
        <v>0</v>
      </c>
      <c r="O4901" s="71" t="n">
        <f aca="false">F4901*J4901</f>
        <v>14</v>
      </c>
      <c r="P4901" s="71" t="n">
        <f aca="false">E4901*J4901</f>
        <v>2</v>
      </c>
    </row>
    <row r="4902" customFormat="false" ht="15" hidden="false" customHeight="false" outlineLevel="0" collapsed="false">
      <c r="A4902" s="71" t="s">
        <v>59</v>
      </c>
      <c r="B4902" s="71" t="s">
        <v>51</v>
      </c>
      <c r="C4902" s="71" t="s">
        <v>695</v>
      </c>
      <c r="D4902" s="72" t="n">
        <v>0</v>
      </c>
      <c r="E4902" s="71" t="n">
        <v>0</v>
      </c>
      <c r="F4902" s="71" t="n">
        <v>4</v>
      </c>
      <c r="G4902" s="72" t="n">
        <v>563.44</v>
      </c>
      <c r="H4902" s="72" t="n">
        <v>563.44</v>
      </c>
      <c r="I4902" s="71" t="n">
        <f aca="false">IF(B4902&gt;=Settings!$B$23,1,0)</f>
        <v>0</v>
      </c>
      <c r="J4902" s="71" t="n">
        <v>1</v>
      </c>
      <c r="K4902" s="71" t="n">
        <f aca="false">F4902*I4902*J4902</f>
        <v>0</v>
      </c>
      <c r="L4902" s="71" t="n">
        <f aca="false">E4902*I4902*J4902</f>
        <v>0</v>
      </c>
      <c r="M4902" s="72" t="n">
        <f aca="false">G4902*I4902*J4902</f>
        <v>0</v>
      </c>
      <c r="N4902" s="72" t="n">
        <f aca="false">D4902*I4902*J4902</f>
        <v>-0</v>
      </c>
      <c r="O4902" s="71" t="n">
        <f aca="false">F4902*J4902</f>
        <v>4</v>
      </c>
      <c r="P4902" s="71" t="n">
        <f aca="false">E4902*J4902</f>
        <v>0</v>
      </c>
    </row>
    <row r="4903" customFormat="false" ht="15" hidden="false" customHeight="false" outlineLevel="0" collapsed="false">
      <c r="A4903" s="71" t="s">
        <v>61</v>
      </c>
      <c r="B4903" s="71" t="s">
        <v>51</v>
      </c>
      <c r="C4903" s="71" t="s">
        <v>152</v>
      </c>
      <c r="D4903" s="72" t="n">
        <v>0</v>
      </c>
      <c r="E4903" s="71" t="n">
        <v>0</v>
      </c>
      <c r="F4903" s="71" t="n">
        <v>27</v>
      </c>
      <c r="G4903" s="72" t="n">
        <v>3501.24</v>
      </c>
      <c r="H4903" s="72" t="n">
        <v>3393.49</v>
      </c>
      <c r="I4903" s="71" t="n">
        <f aca="false">IF(B4903&gt;=Settings!$B$23,1,0)</f>
        <v>0</v>
      </c>
      <c r="J4903" s="71" t="n">
        <v>1</v>
      </c>
      <c r="K4903" s="71" t="n">
        <f aca="false">F4903*I4903*J4903</f>
        <v>0</v>
      </c>
      <c r="L4903" s="71" t="n">
        <f aca="false">E4903*I4903*J4903</f>
        <v>0</v>
      </c>
      <c r="M4903" s="72" t="n">
        <f aca="false">G4903*I4903*J4903</f>
        <v>0</v>
      </c>
      <c r="N4903" s="72" t="n">
        <f aca="false">D4903*I4903*J4903</f>
        <v>-0</v>
      </c>
      <c r="O4903" s="71" t="n">
        <f aca="false">F4903*J4903</f>
        <v>27</v>
      </c>
      <c r="P4903" s="71" t="n">
        <f aca="false">E4903*J4903</f>
        <v>0</v>
      </c>
    </row>
    <row r="4904" customFormat="false" ht="15" hidden="false" customHeight="false" outlineLevel="0" collapsed="false">
      <c r="A4904" s="71" t="s">
        <v>61</v>
      </c>
      <c r="B4904" s="71" t="s">
        <v>51</v>
      </c>
      <c r="C4904" s="71" t="s">
        <v>150</v>
      </c>
      <c r="D4904" s="72" t="n">
        <v>0</v>
      </c>
      <c r="E4904" s="71" t="n">
        <v>0</v>
      </c>
      <c r="F4904" s="71" t="n">
        <v>34</v>
      </c>
      <c r="G4904" s="72" t="n">
        <v>3261.05</v>
      </c>
      <c r="H4904" s="72" t="n">
        <v>3105.05</v>
      </c>
      <c r="I4904" s="71" t="n">
        <f aca="false">IF(B4904&gt;=Settings!$B$23,1,0)</f>
        <v>0</v>
      </c>
      <c r="J4904" s="71" t="n">
        <v>1</v>
      </c>
      <c r="K4904" s="71" t="n">
        <f aca="false">F4904*I4904*J4904</f>
        <v>0</v>
      </c>
      <c r="L4904" s="71" t="n">
        <f aca="false">E4904*I4904*J4904</f>
        <v>0</v>
      </c>
      <c r="M4904" s="72" t="n">
        <f aca="false">G4904*I4904*J4904</f>
        <v>0</v>
      </c>
      <c r="N4904" s="72" t="n">
        <f aca="false">D4904*I4904*J4904</f>
        <v>-0</v>
      </c>
      <c r="O4904" s="71" t="n">
        <f aca="false">F4904*J4904</f>
        <v>34</v>
      </c>
      <c r="P4904" s="71" t="n">
        <f aca="false">E4904*J4904</f>
        <v>0</v>
      </c>
    </row>
    <row r="4905" customFormat="false" ht="15" hidden="false" customHeight="false" outlineLevel="0" collapsed="false">
      <c r="A4905" s="71" t="s">
        <v>59</v>
      </c>
      <c r="B4905" s="71" t="s">
        <v>51</v>
      </c>
      <c r="C4905" s="71" t="s">
        <v>1386</v>
      </c>
      <c r="D4905" s="72" t="n">
        <v>0</v>
      </c>
      <c r="E4905" s="71" t="n">
        <v>0</v>
      </c>
      <c r="F4905" s="71" t="n">
        <v>4</v>
      </c>
      <c r="G4905" s="72" t="n">
        <v>306.2</v>
      </c>
      <c r="H4905" s="72" t="n">
        <v>306.2</v>
      </c>
      <c r="I4905" s="71" t="n">
        <f aca="false">IF(B4905&gt;=Settings!$B$23,1,0)</f>
        <v>0</v>
      </c>
      <c r="J4905" s="71" t="n">
        <v>1</v>
      </c>
      <c r="K4905" s="71" t="n">
        <f aca="false">F4905*I4905*J4905</f>
        <v>0</v>
      </c>
      <c r="L4905" s="71" t="n">
        <f aca="false">E4905*I4905*J4905</f>
        <v>0</v>
      </c>
      <c r="M4905" s="72" t="n">
        <f aca="false">G4905*I4905*J4905</f>
        <v>0</v>
      </c>
      <c r="N4905" s="72" t="n">
        <f aca="false">D4905*I4905*J4905</f>
        <v>-0</v>
      </c>
      <c r="O4905" s="71" t="n">
        <f aca="false">F4905*J4905</f>
        <v>4</v>
      </c>
      <c r="P4905" s="71" t="n">
        <f aca="false">E4905*J4905</f>
        <v>0</v>
      </c>
    </row>
    <row r="4906" customFormat="false" ht="15" hidden="false" customHeight="false" outlineLevel="0" collapsed="false">
      <c r="A4906" s="71" t="s">
        <v>59</v>
      </c>
      <c r="B4906" s="71" t="s">
        <v>51</v>
      </c>
      <c r="C4906" s="71" t="s">
        <v>922</v>
      </c>
      <c r="D4906" s="72" t="n">
        <v>0</v>
      </c>
      <c r="E4906" s="71" t="n">
        <v>0</v>
      </c>
      <c r="F4906" s="71" t="n">
        <v>42</v>
      </c>
      <c r="G4906" s="72" t="n">
        <v>407.75</v>
      </c>
      <c r="H4906" s="72" t="n">
        <v>403.68</v>
      </c>
      <c r="I4906" s="71" t="n">
        <f aca="false">IF(B4906&gt;=Settings!$B$23,1,0)</f>
        <v>0</v>
      </c>
      <c r="J4906" s="71" t="n">
        <v>1</v>
      </c>
      <c r="K4906" s="71" t="n">
        <f aca="false">F4906*I4906*J4906</f>
        <v>0</v>
      </c>
      <c r="L4906" s="71" t="n">
        <f aca="false">E4906*I4906*J4906</f>
        <v>0</v>
      </c>
      <c r="M4906" s="72" t="n">
        <f aca="false">G4906*I4906*J4906</f>
        <v>0</v>
      </c>
      <c r="N4906" s="72" t="n">
        <f aca="false">D4906*I4906*J4906</f>
        <v>-0</v>
      </c>
      <c r="O4906" s="71" t="n">
        <f aca="false">F4906*J4906</f>
        <v>42</v>
      </c>
      <c r="P4906" s="71" t="n">
        <f aca="false">E4906*J4906</f>
        <v>0</v>
      </c>
    </row>
    <row r="4907" customFormat="false" ht="15" hidden="false" customHeight="false" outlineLevel="0" collapsed="false">
      <c r="A4907" s="71" t="s">
        <v>59</v>
      </c>
      <c r="B4907" s="71" t="s">
        <v>51</v>
      </c>
      <c r="C4907" s="71" t="s">
        <v>1250</v>
      </c>
      <c r="D4907" s="72" t="n">
        <v>0</v>
      </c>
      <c r="E4907" s="71" t="n">
        <v>0</v>
      </c>
      <c r="F4907" s="71" t="n">
        <v>2</v>
      </c>
      <c r="G4907" s="72" t="n">
        <v>199.9</v>
      </c>
      <c r="H4907" s="72" t="n">
        <v>199.9</v>
      </c>
      <c r="I4907" s="71" t="n">
        <f aca="false">IF(B4907&gt;=Settings!$B$23,1,0)</f>
        <v>0</v>
      </c>
      <c r="J4907" s="71" t="n">
        <v>1</v>
      </c>
      <c r="K4907" s="71" t="n">
        <f aca="false">F4907*I4907*J4907</f>
        <v>0</v>
      </c>
      <c r="L4907" s="71" t="n">
        <f aca="false">E4907*I4907*J4907</f>
        <v>0</v>
      </c>
      <c r="M4907" s="72" t="n">
        <f aca="false">G4907*I4907*J4907</f>
        <v>0</v>
      </c>
      <c r="N4907" s="72" t="n">
        <f aca="false">D4907*I4907*J4907</f>
        <v>-0</v>
      </c>
      <c r="O4907" s="71" t="n">
        <f aca="false">F4907*J4907</f>
        <v>2</v>
      </c>
      <c r="P4907" s="71" t="n">
        <f aca="false">E4907*J4907</f>
        <v>0</v>
      </c>
    </row>
    <row r="4908" customFormat="false" ht="15" hidden="false" customHeight="false" outlineLevel="0" collapsed="false">
      <c r="A4908" s="71" t="s">
        <v>61</v>
      </c>
      <c r="B4908" s="71" t="s">
        <v>51</v>
      </c>
      <c r="C4908" s="71" t="s">
        <v>1014</v>
      </c>
      <c r="D4908" s="72" t="n">
        <v>0</v>
      </c>
      <c r="E4908" s="71" t="n">
        <v>0</v>
      </c>
      <c r="F4908" s="71" t="n">
        <v>1</v>
      </c>
      <c r="G4908" s="72" t="n">
        <v>90.86</v>
      </c>
      <c r="H4908" s="72" t="n">
        <v>90.86</v>
      </c>
      <c r="I4908" s="71" t="n">
        <f aca="false">IF(B4908&gt;=Settings!$B$23,1,0)</f>
        <v>0</v>
      </c>
      <c r="J4908" s="71" t="n">
        <v>1</v>
      </c>
      <c r="K4908" s="71" t="n">
        <f aca="false">F4908*I4908*J4908</f>
        <v>0</v>
      </c>
      <c r="L4908" s="71" t="n">
        <f aca="false">E4908*I4908*J4908</f>
        <v>0</v>
      </c>
      <c r="M4908" s="72" t="n">
        <f aca="false">G4908*I4908*J4908</f>
        <v>0</v>
      </c>
      <c r="N4908" s="72" t="n">
        <f aca="false">D4908*I4908*J4908</f>
        <v>-0</v>
      </c>
      <c r="O4908" s="71" t="n">
        <f aca="false">F4908*J4908</f>
        <v>1</v>
      </c>
      <c r="P4908" s="71" t="n">
        <f aca="false">E4908*J4908</f>
        <v>0</v>
      </c>
    </row>
    <row r="4909" customFormat="false" ht="15" hidden="false" customHeight="false" outlineLevel="0" collapsed="false">
      <c r="A4909" s="71" t="s">
        <v>59</v>
      </c>
      <c r="B4909" s="71" t="s">
        <v>51</v>
      </c>
      <c r="C4909" s="71" t="s">
        <v>1143</v>
      </c>
      <c r="D4909" s="72" t="n">
        <v>0</v>
      </c>
      <c r="E4909" s="71" t="n">
        <v>0</v>
      </c>
      <c r="F4909" s="71" t="n">
        <v>2</v>
      </c>
      <c r="G4909" s="72" t="n">
        <v>154.54</v>
      </c>
      <c r="H4909" s="72" t="n">
        <v>154.54</v>
      </c>
      <c r="I4909" s="71" t="n">
        <f aca="false">IF(B4909&gt;=Settings!$B$23,1,0)</f>
        <v>0</v>
      </c>
      <c r="J4909" s="71" t="n">
        <v>1</v>
      </c>
      <c r="K4909" s="71" t="n">
        <f aca="false">F4909*I4909*J4909</f>
        <v>0</v>
      </c>
      <c r="L4909" s="71" t="n">
        <f aca="false">E4909*I4909*J4909</f>
        <v>0</v>
      </c>
      <c r="M4909" s="72" t="n">
        <f aca="false">G4909*I4909*J4909</f>
        <v>0</v>
      </c>
      <c r="N4909" s="72" t="n">
        <f aca="false">D4909*I4909*J4909</f>
        <v>-0</v>
      </c>
      <c r="O4909" s="71" t="n">
        <f aca="false">F4909*J4909</f>
        <v>2</v>
      </c>
      <c r="P4909" s="71" t="n">
        <f aca="false">E4909*J4909</f>
        <v>0</v>
      </c>
    </row>
    <row r="4910" customFormat="false" ht="15" hidden="false" customHeight="false" outlineLevel="0" collapsed="false">
      <c r="A4910" s="71" t="s">
        <v>59</v>
      </c>
      <c r="B4910" s="71" t="s">
        <v>51</v>
      </c>
      <c r="C4910" s="71" t="s">
        <v>1158</v>
      </c>
      <c r="D4910" s="72" t="n">
        <v>0</v>
      </c>
      <c r="E4910" s="71" t="n">
        <v>0</v>
      </c>
      <c r="F4910" s="71" t="n">
        <v>1</v>
      </c>
      <c r="G4910" s="72" t="n">
        <v>90.86</v>
      </c>
      <c r="H4910" s="72" t="n">
        <v>90.86</v>
      </c>
      <c r="I4910" s="71" t="n">
        <f aca="false">IF(B4910&gt;=Settings!$B$23,1,0)</f>
        <v>0</v>
      </c>
      <c r="J4910" s="71" t="n">
        <v>1</v>
      </c>
      <c r="K4910" s="71" t="n">
        <f aca="false">F4910*I4910*J4910</f>
        <v>0</v>
      </c>
      <c r="L4910" s="71" t="n">
        <f aca="false">E4910*I4910*J4910</f>
        <v>0</v>
      </c>
      <c r="M4910" s="72" t="n">
        <f aca="false">G4910*I4910*J4910</f>
        <v>0</v>
      </c>
      <c r="N4910" s="72" t="n">
        <f aca="false">D4910*I4910*J4910</f>
        <v>-0</v>
      </c>
      <c r="O4910" s="71" t="n">
        <f aca="false">F4910*J4910</f>
        <v>1</v>
      </c>
      <c r="P4910" s="71" t="n">
        <f aca="false">E4910*J4910</f>
        <v>0</v>
      </c>
    </row>
    <row r="4911" customFormat="false" ht="15" hidden="false" customHeight="false" outlineLevel="0" collapsed="false">
      <c r="A4911" s="71" t="s">
        <v>62</v>
      </c>
      <c r="B4911" s="71" t="s">
        <v>51</v>
      </c>
      <c r="C4911" s="71" t="s">
        <v>166</v>
      </c>
      <c r="D4911" s="72" t="n">
        <v>261.87</v>
      </c>
      <c r="E4911" s="71" t="n">
        <v>4</v>
      </c>
      <c r="F4911" s="71" t="n">
        <v>51</v>
      </c>
      <c r="G4911" s="72" t="n">
        <v>3572.2</v>
      </c>
      <c r="H4911" s="72" t="n">
        <v>3280.79</v>
      </c>
      <c r="I4911" s="71" t="n">
        <f aca="false">IF(B4911&gt;=Settings!$B$23,1,0)</f>
        <v>0</v>
      </c>
      <c r="J4911" s="71" t="n">
        <v>1</v>
      </c>
      <c r="K4911" s="71" t="n">
        <f aca="false">F4911*I4911*J4911</f>
        <v>0</v>
      </c>
      <c r="L4911" s="71" t="n">
        <f aca="false">E4911*I4911*J4911</f>
        <v>0</v>
      </c>
      <c r="M4911" s="72" t="n">
        <f aca="false">G4911*I4911*J4911</f>
        <v>0</v>
      </c>
      <c r="N4911" s="72" t="n">
        <f aca="false">D4911*I4911*J4911</f>
        <v>0</v>
      </c>
      <c r="O4911" s="71" t="n">
        <f aca="false">F4911*J4911</f>
        <v>51</v>
      </c>
      <c r="P4911" s="71" t="n">
        <f aca="false">E4911*J4911</f>
        <v>4</v>
      </c>
    </row>
    <row r="4912" customFormat="false" ht="15" hidden="false" customHeight="false" outlineLevel="0" collapsed="false">
      <c r="A4912" s="71" t="s">
        <v>61</v>
      </c>
      <c r="B4912" s="71" t="s">
        <v>51</v>
      </c>
      <c r="C4912" s="71" t="s">
        <v>951</v>
      </c>
      <c r="D4912" s="72" t="n">
        <v>0</v>
      </c>
      <c r="E4912" s="71" t="n">
        <v>0</v>
      </c>
      <c r="F4912" s="71" t="n">
        <v>1</v>
      </c>
      <c r="G4912" s="72" t="n">
        <v>95.41</v>
      </c>
      <c r="H4912" s="72" t="n">
        <v>95.41</v>
      </c>
      <c r="I4912" s="71" t="n">
        <f aca="false">IF(B4912&gt;=Settings!$B$23,1,0)</f>
        <v>0</v>
      </c>
      <c r="J4912" s="71" t="n">
        <v>1</v>
      </c>
      <c r="K4912" s="71" t="n">
        <f aca="false">F4912*I4912*J4912</f>
        <v>0</v>
      </c>
      <c r="L4912" s="71" t="n">
        <f aca="false">E4912*I4912*J4912</f>
        <v>0</v>
      </c>
      <c r="M4912" s="72" t="n">
        <f aca="false">G4912*I4912*J4912</f>
        <v>0</v>
      </c>
      <c r="N4912" s="72" t="n">
        <f aca="false">D4912*I4912*J4912</f>
        <v>-0</v>
      </c>
      <c r="O4912" s="71" t="n">
        <f aca="false">F4912*J4912</f>
        <v>1</v>
      </c>
      <c r="P4912" s="71" t="n">
        <f aca="false">E4912*J4912</f>
        <v>0</v>
      </c>
    </row>
    <row r="4913" customFormat="false" ht="15" hidden="false" customHeight="false" outlineLevel="0" collapsed="false">
      <c r="A4913" s="71" t="s">
        <v>63</v>
      </c>
      <c r="B4913" s="71" t="s">
        <v>51</v>
      </c>
      <c r="C4913" s="71" t="s">
        <v>2212</v>
      </c>
      <c r="D4913" s="72" t="n">
        <v>0</v>
      </c>
      <c r="E4913" s="71" t="n">
        <v>0</v>
      </c>
      <c r="F4913" s="71" t="n">
        <v>1</v>
      </c>
      <c r="G4913" s="72" t="n">
        <v>72.68</v>
      </c>
      <c r="H4913" s="72" t="n">
        <v>72.68</v>
      </c>
      <c r="I4913" s="71" t="n">
        <f aca="false">IF(B4913&gt;=Settings!$B$23,1,0)</f>
        <v>0</v>
      </c>
      <c r="J4913" s="71" t="n">
        <v>1</v>
      </c>
      <c r="K4913" s="71" t="n">
        <f aca="false">F4913*I4913*J4913</f>
        <v>0</v>
      </c>
      <c r="L4913" s="71" t="n">
        <f aca="false">E4913*I4913*J4913</f>
        <v>0</v>
      </c>
      <c r="M4913" s="72" t="n">
        <f aca="false">G4913*I4913*J4913</f>
        <v>0</v>
      </c>
      <c r="N4913" s="72" t="n">
        <f aca="false">D4913*I4913*J4913</f>
        <v>-0</v>
      </c>
      <c r="O4913" s="71" t="n">
        <f aca="false">F4913*J4913</f>
        <v>1</v>
      </c>
      <c r="P4913" s="71" t="n">
        <f aca="false">E4913*J4913</f>
        <v>0</v>
      </c>
    </row>
    <row r="4914" customFormat="false" ht="15" hidden="false" customHeight="false" outlineLevel="0" collapsed="false">
      <c r="A4914" s="71" t="s">
        <v>60</v>
      </c>
      <c r="B4914" s="71" t="s">
        <v>51</v>
      </c>
      <c r="C4914" s="71" t="s">
        <v>977</v>
      </c>
      <c r="D4914" s="72" t="n">
        <v>0</v>
      </c>
      <c r="E4914" s="71" t="n">
        <v>0</v>
      </c>
      <c r="F4914" s="71" t="n">
        <v>12</v>
      </c>
      <c r="G4914" s="72" t="n">
        <v>97.63</v>
      </c>
      <c r="H4914" s="72" t="n">
        <v>91.55</v>
      </c>
      <c r="I4914" s="71" t="n">
        <f aca="false">IF(B4914&gt;=Settings!$B$23,1,0)</f>
        <v>0</v>
      </c>
      <c r="J4914" s="71" t="n">
        <v>1</v>
      </c>
      <c r="K4914" s="71" t="n">
        <f aca="false">F4914*I4914*J4914</f>
        <v>0</v>
      </c>
      <c r="L4914" s="71" t="n">
        <f aca="false">E4914*I4914*J4914</f>
        <v>0</v>
      </c>
      <c r="M4914" s="72" t="n">
        <f aca="false">G4914*I4914*J4914</f>
        <v>0</v>
      </c>
      <c r="N4914" s="72" t="n">
        <f aca="false">D4914*I4914*J4914</f>
        <v>-0</v>
      </c>
      <c r="O4914" s="71" t="n">
        <f aca="false">F4914*J4914</f>
        <v>12</v>
      </c>
      <c r="P4914" s="71" t="n">
        <f aca="false">E4914*J4914</f>
        <v>0</v>
      </c>
    </row>
    <row r="4915" customFormat="false" ht="15" hidden="false" customHeight="false" outlineLevel="0" collapsed="false">
      <c r="A4915" s="71" t="s">
        <v>60</v>
      </c>
      <c r="B4915" s="71" t="s">
        <v>51</v>
      </c>
      <c r="C4915" s="71" t="s">
        <v>119</v>
      </c>
      <c r="D4915" s="72" t="n">
        <v>2387.96</v>
      </c>
      <c r="E4915" s="71" t="n">
        <v>27</v>
      </c>
      <c r="F4915" s="71" t="n">
        <v>444</v>
      </c>
      <c r="G4915" s="72" t="n">
        <v>39193.87</v>
      </c>
      <c r="H4915" s="72" t="n">
        <v>35051.98</v>
      </c>
      <c r="I4915" s="71" t="n">
        <f aca="false">IF(B4915&gt;=Settings!$B$23,1,0)</f>
        <v>0</v>
      </c>
      <c r="J4915" s="71" t="n">
        <v>1</v>
      </c>
      <c r="K4915" s="71" t="n">
        <f aca="false">F4915*I4915*J4915</f>
        <v>0</v>
      </c>
      <c r="L4915" s="71" t="n">
        <f aca="false">E4915*I4915*J4915</f>
        <v>0</v>
      </c>
      <c r="M4915" s="72" t="n">
        <f aca="false">G4915*I4915*J4915</f>
        <v>0</v>
      </c>
      <c r="N4915" s="72" t="n">
        <f aca="false">D4915*I4915*J4915</f>
        <v>0</v>
      </c>
      <c r="O4915" s="71" t="n">
        <f aca="false">F4915*J4915</f>
        <v>444</v>
      </c>
      <c r="P4915" s="71" t="n">
        <f aca="false">E4915*J4915</f>
        <v>27</v>
      </c>
    </row>
    <row r="4916" customFormat="false" ht="15" hidden="false" customHeight="false" outlineLevel="0" collapsed="false">
      <c r="A4916" s="71" t="s">
        <v>60</v>
      </c>
      <c r="B4916" s="71" t="s">
        <v>51</v>
      </c>
      <c r="C4916" s="71" t="s">
        <v>1374</v>
      </c>
      <c r="D4916" s="72" t="n">
        <v>0</v>
      </c>
      <c r="E4916" s="71" t="n">
        <v>0</v>
      </c>
      <c r="F4916" s="71" t="n">
        <v>2</v>
      </c>
      <c r="G4916" s="72" t="n">
        <v>299.9</v>
      </c>
      <c r="H4916" s="72" t="n">
        <v>299.9</v>
      </c>
      <c r="I4916" s="71" t="n">
        <f aca="false">IF(B4916&gt;=Settings!$B$23,1,0)</f>
        <v>0</v>
      </c>
      <c r="J4916" s="71" t="n">
        <v>1</v>
      </c>
      <c r="K4916" s="71" t="n">
        <f aca="false">F4916*I4916*J4916</f>
        <v>0</v>
      </c>
      <c r="L4916" s="71" t="n">
        <f aca="false">E4916*I4916*J4916</f>
        <v>0</v>
      </c>
      <c r="M4916" s="72" t="n">
        <f aca="false">G4916*I4916*J4916</f>
        <v>0</v>
      </c>
      <c r="N4916" s="72" t="n">
        <f aca="false">D4916*I4916*J4916</f>
        <v>-0</v>
      </c>
      <c r="O4916" s="71" t="n">
        <f aca="false">F4916*J4916</f>
        <v>2</v>
      </c>
      <c r="P4916" s="71" t="n">
        <f aca="false">E4916*J4916</f>
        <v>0</v>
      </c>
    </row>
    <row r="4917" customFormat="false" ht="15" hidden="false" customHeight="false" outlineLevel="0" collapsed="false">
      <c r="A4917" s="71" t="s">
        <v>59</v>
      </c>
      <c r="B4917" s="71" t="s">
        <v>51</v>
      </c>
      <c r="C4917" s="71" t="s">
        <v>2315</v>
      </c>
      <c r="D4917" s="72" t="n">
        <v>0</v>
      </c>
      <c r="E4917" s="71" t="n">
        <v>0</v>
      </c>
      <c r="F4917" s="71" t="n">
        <v>1</v>
      </c>
      <c r="G4917" s="72" t="n">
        <v>179.95</v>
      </c>
      <c r="H4917" s="72" t="n">
        <v>179.95</v>
      </c>
      <c r="I4917" s="71" t="n">
        <f aca="false">IF(B4917&gt;=Settings!$B$23,1,0)</f>
        <v>0</v>
      </c>
      <c r="J4917" s="71" t="n">
        <v>1</v>
      </c>
      <c r="K4917" s="71" t="n">
        <f aca="false">F4917*I4917*J4917</f>
        <v>0</v>
      </c>
      <c r="L4917" s="71" t="n">
        <f aca="false">E4917*I4917*J4917</f>
        <v>0</v>
      </c>
      <c r="M4917" s="72" t="n">
        <f aca="false">G4917*I4917*J4917</f>
        <v>0</v>
      </c>
      <c r="N4917" s="72" t="n">
        <f aca="false">D4917*I4917*J4917</f>
        <v>-0</v>
      </c>
      <c r="O4917" s="71" t="n">
        <f aca="false">F4917*J4917</f>
        <v>1</v>
      </c>
      <c r="P4917" s="71" t="n">
        <f aca="false">E4917*J4917</f>
        <v>0</v>
      </c>
    </row>
    <row r="4918" customFormat="false" ht="15" hidden="false" customHeight="false" outlineLevel="0" collapsed="false">
      <c r="A4918" s="71" t="s">
        <v>63</v>
      </c>
      <c r="B4918" s="71" t="s">
        <v>51</v>
      </c>
      <c r="C4918" s="71" t="s">
        <v>2331</v>
      </c>
      <c r="D4918" s="72" t="n">
        <v>0</v>
      </c>
      <c r="E4918" s="71" t="n">
        <v>0</v>
      </c>
      <c r="F4918" s="71" t="n">
        <v>1</v>
      </c>
      <c r="G4918" s="72" t="n">
        <v>40.86</v>
      </c>
      <c r="H4918" s="72" t="n">
        <v>40.86</v>
      </c>
      <c r="I4918" s="71" t="n">
        <f aca="false">IF(B4918&gt;=Settings!$B$23,1,0)</f>
        <v>0</v>
      </c>
      <c r="J4918" s="71" t="n">
        <v>1</v>
      </c>
      <c r="K4918" s="71" t="n">
        <f aca="false">F4918*I4918*J4918</f>
        <v>0</v>
      </c>
      <c r="L4918" s="71" t="n">
        <f aca="false">E4918*I4918*J4918</f>
        <v>0</v>
      </c>
      <c r="M4918" s="72" t="n">
        <f aca="false">G4918*I4918*J4918</f>
        <v>0</v>
      </c>
      <c r="N4918" s="72" t="n">
        <f aca="false">D4918*I4918*J4918</f>
        <v>-0</v>
      </c>
      <c r="O4918" s="71" t="n">
        <f aca="false">F4918*J4918</f>
        <v>1</v>
      </c>
      <c r="P4918" s="71" t="n">
        <f aca="false">E4918*J4918</f>
        <v>0</v>
      </c>
    </row>
    <row r="4919" customFormat="false" ht="15" hidden="false" customHeight="false" outlineLevel="0" collapsed="false">
      <c r="A4919" s="71" t="s">
        <v>61</v>
      </c>
      <c r="B4919" s="71" t="s">
        <v>51</v>
      </c>
      <c r="C4919" s="71" t="s">
        <v>1325</v>
      </c>
      <c r="D4919" s="72" t="n">
        <v>0</v>
      </c>
      <c r="E4919" s="71" t="n">
        <v>0</v>
      </c>
      <c r="F4919" s="71" t="n">
        <v>3</v>
      </c>
      <c r="G4919" s="72" t="n">
        <v>354.41</v>
      </c>
      <c r="H4919" s="72" t="n">
        <v>336.7</v>
      </c>
      <c r="I4919" s="71" t="n">
        <f aca="false">IF(B4919&gt;=Settings!$B$23,1,0)</f>
        <v>0</v>
      </c>
      <c r="J4919" s="71" t="n">
        <v>1</v>
      </c>
      <c r="K4919" s="71" t="n">
        <f aca="false">F4919*I4919*J4919</f>
        <v>0</v>
      </c>
      <c r="L4919" s="71" t="n">
        <f aca="false">E4919*I4919*J4919</f>
        <v>0</v>
      </c>
      <c r="M4919" s="72" t="n">
        <f aca="false">G4919*I4919*J4919</f>
        <v>0</v>
      </c>
      <c r="N4919" s="72" t="n">
        <f aca="false">D4919*I4919*J4919</f>
        <v>-0</v>
      </c>
      <c r="O4919" s="71" t="n">
        <f aca="false">F4919*J4919</f>
        <v>3</v>
      </c>
      <c r="P4919" s="71" t="n">
        <f aca="false">E4919*J4919</f>
        <v>0</v>
      </c>
    </row>
    <row r="4920" customFormat="false" ht="15" hidden="false" customHeight="false" outlineLevel="0" collapsed="false">
      <c r="A4920" s="71" t="s">
        <v>61</v>
      </c>
      <c r="B4920" s="71" t="s">
        <v>51</v>
      </c>
      <c r="C4920" s="71" t="s">
        <v>960</v>
      </c>
      <c r="D4920" s="72" t="n">
        <v>0</v>
      </c>
      <c r="E4920" s="71" t="n">
        <v>0</v>
      </c>
      <c r="F4920" s="71" t="n">
        <v>8</v>
      </c>
      <c r="G4920" s="72" t="n">
        <v>649.64</v>
      </c>
      <c r="H4920" s="72" t="n">
        <v>624.44</v>
      </c>
      <c r="I4920" s="71" t="n">
        <f aca="false">IF(B4920&gt;=Settings!$B$23,1,0)</f>
        <v>0</v>
      </c>
      <c r="J4920" s="71" t="n">
        <v>1</v>
      </c>
      <c r="K4920" s="71" t="n">
        <f aca="false">F4920*I4920*J4920</f>
        <v>0</v>
      </c>
      <c r="L4920" s="71" t="n">
        <f aca="false">E4920*I4920*J4920</f>
        <v>0</v>
      </c>
      <c r="M4920" s="72" t="n">
        <f aca="false">G4920*I4920*J4920</f>
        <v>0</v>
      </c>
      <c r="N4920" s="72" t="n">
        <f aca="false">D4920*I4920*J4920</f>
        <v>-0</v>
      </c>
      <c r="O4920" s="71" t="n">
        <f aca="false">F4920*J4920</f>
        <v>8</v>
      </c>
      <c r="P4920" s="71" t="n">
        <f aca="false">E4920*J4920</f>
        <v>0</v>
      </c>
    </row>
    <row r="4921" customFormat="false" ht="15" hidden="false" customHeight="false" outlineLevel="0" collapsed="false">
      <c r="A4921" s="71" t="s">
        <v>61</v>
      </c>
      <c r="B4921" s="71" t="s">
        <v>51</v>
      </c>
      <c r="C4921" s="71" t="s">
        <v>1324</v>
      </c>
      <c r="D4921" s="72" t="n">
        <v>0</v>
      </c>
      <c r="E4921" s="71" t="n">
        <v>0</v>
      </c>
      <c r="F4921" s="71" t="n">
        <v>10</v>
      </c>
      <c r="G4921" s="72" t="n">
        <v>1250.69</v>
      </c>
      <c r="H4921" s="72" t="n">
        <v>1191.2</v>
      </c>
      <c r="I4921" s="71" t="n">
        <f aca="false">IF(B4921&gt;=Settings!$B$23,1,0)</f>
        <v>0</v>
      </c>
      <c r="J4921" s="71" t="n">
        <v>1</v>
      </c>
      <c r="K4921" s="71" t="n">
        <f aca="false">F4921*I4921*J4921</f>
        <v>0</v>
      </c>
      <c r="L4921" s="71" t="n">
        <f aca="false">E4921*I4921*J4921</f>
        <v>0</v>
      </c>
      <c r="M4921" s="72" t="n">
        <f aca="false">G4921*I4921*J4921</f>
        <v>0</v>
      </c>
      <c r="N4921" s="72" t="n">
        <f aca="false">D4921*I4921*J4921</f>
        <v>-0</v>
      </c>
      <c r="O4921" s="71" t="n">
        <f aca="false">F4921*J4921</f>
        <v>10</v>
      </c>
      <c r="P4921" s="71" t="n">
        <f aca="false">E4921*J4921</f>
        <v>0</v>
      </c>
    </row>
    <row r="4922" customFormat="false" ht="15" hidden="false" customHeight="false" outlineLevel="0" collapsed="false">
      <c r="A4922" s="71" t="s">
        <v>59</v>
      </c>
      <c r="B4922" s="71" t="s">
        <v>51</v>
      </c>
      <c r="C4922" s="71" t="s">
        <v>133</v>
      </c>
      <c r="D4922" s="72" t="n">
        <v>0</v>
      </c>
      <c r="E4922" s="71" t="n">
        <v>0</v>
      </c>
      <c r="F4922" s="71" t="n">
        <v>54</v>
      </c>
      <c r="G4922" s="72" t="n">
        <v>5149.67</v>
      </c>
      <c r="H4922" s="72" t="n">
        <v>5118.37</v>
      </c>
      <c r="I4922" s="71" t="n">
        <f aca="false">IF(B4922&gt;=Settings!$B$23,1,0)</f>
        <v>0</v>
      </c>
      <c r="J4922" s="71" t="n">
        <v>1</v>
      </c>
      <c r="K4922" s="71" t="n">
        <f aca="false">F4922*I4922*J4922</f>
        <v>0</v>
      </c>
      <c r="L4922" s="71" t="n">
        <f aca="false">E4922*I4922*J4922</f>
        <v>0</v>
      </c>
      <c r="M4922" s="72" t="n">
        <f aca="false">G4922*I4922*J4922</f>
        <v>0</v>
      </c>
      <c r="N4922" s="72" t="n">
        <f aca="false">D4922*I4922*J4922</f>
        <v>-0</v>
      </c>
      <c r="O4922" s="71" t="n">
        <f aca="false">F4922*J4922</f>
        <v>54</v>
      </c>
      <c r="P4922" s="71" t="n">
        <f aca="false">E4922*J4922</f>
        <v>0</v>
      </c>
    </row>
    <row r="4923" customFormat="false" ht="15" hidden="false" customHeight="false" outlineLevel="0" collapsed="false">
      <c r="A4923" s="71" t="s">
        <v>59</v>
      </c>
      <c r="B4923" s="71" t="s">
        <v>51</v>
      </c>
      <c r="C4923" s="71" t="s">
        <v>1511</v>
      </c>
      <c r="D4923" s="72" t="n">
        <v>0</v>
      </c>
      <c r="E4923" s="71" t="n">
        <v>0</v>
      </c>
      <c r="F4923" s="71" t="n">
        <v>1</v>
      </c>
      <c r="G4923" s="72" t="n">
        <v>134.25</v>
      </c>
      <c r="H4923" s="72" t="n">
        <v>114.12</v>
      </c>
      <c r="I4923" s="71" t="n">
        <f aca="false">IF(B4923&gt;=Settings!$B$23,1,0)</f>
        <v>0</v>
      </c>
      <c r="J4923" s="71" t="n">
        <v>1</v>
      </c>
      <c r="K4923" s="71" t="n">
        <f aca="false">F4923*I4923*J4923</f>
        <v>0</v>
      </c>
      <c r="L4923" s="71" t="n">
        <f aca="false">E4923*I4923*J4923</f>
        <v>0</v>
      </c>
      <c r="M4923" s="72" t="n">
        <f aca="false">G4923*I4923*J4923</f>
        <v>0</v>
      </c>
      <c r="N4923" s="72" t="n">
        <f aca="false">D4923*I4923*J4923</f>
        <v>-0</v>
      </c>
      <c r="O4923" s="71" t="n">
        <f aca="false">F4923*J4923</f>
        <v>1</v>
      </c>
      <c r="P4923" s="71" t="n">
        <f aca="false">E4923*J4923</f>
        <v>0</v>
      </c>
    </row>
    <row r="4924" customFormat="false" ht="15" hidden="false" customHeight="false" outlineLevel="0" collapsed="false">
      <c r="A4924" s="71" t="s">
        <v>59</v>
      </c>
      <c r="B4924" s="71" t="s">
        <v>51</v>
      </c>
      <c r="C4924" s="71" t="s">
        <v>2352</v>
      </c>
      <c r="D4924" s="72" t="n">
        <v>0</v>
      </c>
      <c r="E4924" s="71" t="n">
        <v>0</v>
      </c>
      <c r="F4924" s="71" t="n">
        <v>1</v>
      </c>
      <c r="G4924" s="72" t="n">
        <v>118.14</v>
      </c>
      <c r="H4924" s="72" t="n">
        <v>118.14</v>
      </c>
      <c r="I4924" s="71" t="n">
        <f aca="false">IF(B4924&gt;=Settings!$B$23,1,0)</f>
        <v>0</v>
      </c>
      <c r="J4924" s="71" t="n">
        <v>1</v>
      </c>
      <c r="K4924" s="71" t="n">
        <f aca="false">F4924*I4924*J4924</f>
        <v>0</v>
      </c>
      <c r="L4924" s="71" t="n">
        <f aca="false">E4924*I4924*J4924</f>
        <v>0</v>
      </c>
      <c r="M4924" s="72" t="n">
        <f aca="false">G4924*I4924*J4924</f>
        <v>0</v>
      </c>
      <c r="N4924" s="72" t="n">
        <f aca="false">D4924*I4924*J4924</f>
        <v>-0</v>
      </c>
      <c r="O4924" s="71" t="n">
        <f aca="false">F4924*J4924</f>
        <v>1</v>
      </c>
      <c r="P4924" s="71" t="n">
        <f aca="false">E4924*J4924</f>
        <v>0</v>
      </c>
    </row>
    <row r="4925" customFormat="false" ht="15" hidden="false" customHeight="false" outlineLevel="0" collapsed="false">
      <c r="A4925" s="71" t="s">
        <v>59</v>
      </c>
      <c r="B4925" s="71" t="s">
        <v>51</v>
      </c>
      <c r="C4925" s="71" t="s">
        <v>579</v>
      </c>
      <c r="D4925" s="72" t="n">
        <v>0</v>
      </c>
      <c r="E4925" s="71" t="n">
        <v>0</v>
      </c>
      <c r="F4925" s="71" t="n">
        <v>5</v>
      </c>
      <c r="G4925" s="72" t="n">
        <v>598.17</v>
      </c>
      <c r="H4925" s="72" t="n">
        <v>581.14</v>
      </c>
      <c r="I4925" s="71" t="n">
        <f aca="false">IF(B4925&gt;=Settings!$B$23,1,0)</f>
        <v>0</v>
      </c>
      <c r="J4925" s="71" t="n">
        <v>1</v>
      </c>
      <c r="K4925" s="71" t="n">
        <f aca="false">F4925*I4925*J4925</f>
        <v>0</v>
      </c>
      <c r="L4925" s="71" t="n">
        <f aca="false">E4925*I4925*J4925</f>
        <v>0</v>
      </c>
      <c r="M4925" s="72" t="n">
        <f aca="false">G4925*I4925*J4925</f>
        <v>0</v>
      </c>
      <c r="N4925" s="72" t="n">
        <f aca="false">D4925*I4925*J4925</f>
        <v>-0</v>
      </c>
      <c r="O4925" s="71" t="n">
        <f aca="false">F4925*J4925</f>
        <v>5</v>
      </c>
      <c r="P4925" s="71" t="n">
        <f aca="false">E4925*J4925</f>
        <v>0</v>
      </c>
    </row>
    <row r="4926" customFormat="false" ht="15" hidden="false" customHeight="false" outlineLevel="0" collapsed="false">
      <c r="A4926" s="71" t="s">
        <v>60</v>
      </c>
      <c r="B4926" s="71" t="s">
        <v>51</v>
      </c>
      <c r="C4926" s="71" t="s">
        <v>1324</v>
      </c>
      <c r="D4926" s="72" t="n">
        <v>171.74</v>
      </c>
      <c r="E4926" s="71" t="n">
        <v>1</v>
      </c>
      <c r="F4926" s="71" t="n">
        <v>8</v>
      </c>
      <c r="G4926" s="72" t="n">
        <v>1236.42</v>
      </c>
      <c r="H4926" s="72" t="n">
        <v>970.38</v>
      </c>
      <c r="I4926" s="71" t="n">
        <f aca="false">IF(B4926&gt;=Settings!$B$23,1,0)</f>
        <v>0</v>
      </c>
      <c r="J4926" s="71" t="n">
        <v>1</v>
      </c>
      <c r="K4926" s="71" t="n">
        <f aca="false">F4926*I4926*J4926</f>
        <v>0</v>
      </c>
      <c r="L4926" s="71" t="n">
        <f aca="false">E4926*I4926*J4926</f>
        <v>0</v>
      </c>
      <c r="M4926" s="72" t="n">
        <f aca="false">G4926*I4926*J4926</f>
        <v>0</v>
      </c>
      <c r="N4926" s="72" t="n">
        <f aca="false">D4926*I4926*J4926</f>
        <v>0</v>
      </c>
      <c r="O4926" s="71" t="n">
        <f aca="false">F4926*J4926</f>
        <v>8</v>
      </c>
      <c r="P4926" s="71" t="n">
        <f aca="false">E4926*J4926</f>
        <v>1</v>
      </c>
    </row>
    <row r="4927" customFormat="false" ht="15" hidden="false" customHeight="false" outlineLevel="0" collapsed="false">
      <c r="A4927" s="71" t="s">
        <v>63</v>
      </c>
      <c r="B4927" s="71" t="s">
        <v>51</v>
      </c>
      <c r="C4927" s="71" t="s">
        <v>2300</v>
      </c>
      <c r="D4927" s="72" t="n">
        <v>0</v>
      </c>
      <c r="E4927" s="71" t="n">
        <v>0</v>
      </c>
      <c r="F4927" s="71" t="n">
        <v>1</v>
      </c>
      <c r="G4927" s="72" t="n">
        <v>214.95</v>
      </c>
      <c r="H4927" s="72" t="n">
        <v>214.95</v>
      </c>
      <c r="I4927" s="71" t="n">
        <f aca="false">IF(B4927&gt;=Settings!$B$23,1,0)</f>
        <v>0</v>
      </c>
      <c r="J4927" s="71" t="n">
        <v>1</v>
      </c>
      <c r="K4927" s="71" t="n">
        <f aca="false">F4927*I4927*J4927</f>
        <v>0</v>
      </c>
      <c r="L4927" s="71" t="n">
        <f aca="false">E4927*I4927*J4927</f>
        <v>0</v>
      </c>
      <c r="M4927" s="72" t="n">
        <f aca="false">G4927*I4927*J4927</f>
        <v>0</v>
      </c>
      <c r="N4927" s="72" t="n">
        <f aca="false">D4927*I4927*J4927</f>
        <v>-0</v>
      </c>
      <c r="O4927" s="71" t="n">
        <f aca="false">F4927*J4927</f>
        <v>1</v>
      </c>
      <c r="P4927" s="71" t="n">
        <f aca="false">E4927*J4927</f>
        <v>0</v>
      </c>
    </row>
    <row r="4928" customFormat="false" ht="15" hidden="false" customHeight="false" outlineLevel="0" collapsed="false">
      <c r="A4928" s="71" t="s">
        <v>61</v>
      </c>
      <c r="B4928" s="71" t="s">
        <v>51</v>
      </c>
      <c r="C4928" s="71" t="s">
        <v>2092</v>
      </c>
      <c r="D4928" s="72" t="n">
        <v>0</v>
      </c>
      <c r="E4928" s="71" t="n">
        <v>0</v>
      </c>
      <c r="F4928" s="71" t="n">
        <v>1</v>
      </c>
      <c r="G4928" s="72" t="n">
        <v>101.77</v>
      </c>
      <c r="H4928" s="72" t="n">
        <v>101.77</v>
      </c>
      <c r="I4928" s="71" t="n">
        <f aca="false">IF(B4928&gt;=Settings!$B$23,1,0)</f>
        <v>0</v>
      </c>
      <c r="J4928" s="71" t="n">
        <v>1</v>
      </c>
      <c r="K4928" s="71" t="n">
        <f aca="false">F4928*I4928*J4928</f>
        <v>0</v>
      </c>
      <c r="L4928" s="71" t="n">
        <f aca="false">E4928*I4928*J4928</f>
        <v>0</v>
      </c>
      <c r="M4928" s="72" t="n">
        <f aca="false">G4928*I4928*J4928</f>
        <v>0</v>
      </c>
      <c r="N4928" s="72" t="n">
        <f aca="false">D4928*I4928*J4928</f>
        <v>-0</v>
      </c>
      <c r="O4928" s="71" t="n">
        <f aca="false">F4928*J4928</f>
        <v>1</v>
      </c>
      <c r="P4928" s="71" t="n">
        <f aca="false">E4928*J4928</f>
        <v>0</v>
      </c>
    </row>
    <row r="4929" customFormat="false" ht="15" hidden="false" customHeight="false" outlineLevel="0" collapsed="false">
      <c r="A4929" s="71" t="s">
        <v>59</v>
      </c>
      <c r="B4929" s="71" t="s">
        <v>51</v>
      </c>
      <c r="C4929" s="71" t="s">
        <v>724</v>
      </c>
      <c r="D4929" s="72" t="n">
        <v>0</v>
      </c>
      <c r="E4929" s="71" t="n">
        <v>0</v>
      </c>
      <c r="F4929" s="71" t="n">
        <v>1</v>
      </c>
      <c r="G4929" s="72" t="n">
        <v>45.41</v>
      </c>
      <c r="H4929" s="72" t="n">
        <v>38.61</v>
      </c>
      <c r="I4929" s="71" t="n">
        <f aca="false">IF(B4929&gt;=Settings!$B$23,1,0)</f>
        <v>0</v>
      </c>
      <c r="J4929" s="71" t="n">
        <v>1</v>
      </c>
      <c r="K4929" s="71" t="n">
        <f aca="false">F4929*I4929*J4929</f>
        <v>0</v>
      </c>
      <c r="L4929" s="71" t="n">
        <f aca="false">E4929*I4929*J4929</f>
        <v>0</v>
      </c>
      <c r="M4929" s="72" t="n">
        <f aca="false">G4929*I4929*J4929</f>
        <v>0</v>
      </c>
      <c r="N4929" s="72" t="n">
        <f aca="false">D4929*I4929*J4929</f>
        <v>-0</v>
      </c>
      <c r="O4929" s="71" t="n">
        <f aca="false">F4929*J4929</f>
        <v>1</v>
      </c>
      <c r="P4929" s="71" t="n">
        <f aca="false">E4929*J4929</f>
        <v>0</v>
      </c>
    </row>
    <row r="4930" customFormat="false" ht="15" hidden="false" customHeight="false" outlineLevel="0" collapsed="false">
      <c r="A4930" s="71" t="s">
        <v>63</v>
      </c>
      <c r="B4930" s="71" t="s">
        <v>51</v>
      </c>
      <c r="C4930" s="71" t="s">
        <v>2218</v>
      </c>
      <c r="D4930" s="72" t="n">
        <v>0</v>
      </c>
      <c r="E4930" s="71" t="n">
        <v>0</v>
      </c>
      <c r="F4930" s="71" t="n">
        <v>1</v>
      </c>
      <c r="G4930" s="72" t="n">
        <v>49.95</v>
      </c>
      <c r="H4930" s="72" t="n">
        <v>49.95</v>
      </c>
      <c r="I4930" s="71" t="n">
        <f aca="false">IF(B4930&gt;=Settings!$B$23,1,0)</f>
        <v>0</v>
      </c>
      <c r="J4930" s="71" t="n">
        <v>1</v>
      </c>
      <c r="K4930" s="71" t="n">
        <f aca="false">F4930*I4930*J4930</f>
        <v>0</v>
      </c>
      <c r="L4930" s="71" t="n">
        <f aca="false">E4930*I4930*J4930</f>
        <v>0</v>
      </c>
      <c r="M4930" s="72" t="n">
        <f aca="false">G4930*I4930*J4930</f>
        <v>0</v>
      </c>
      <c r="N4930" s="72" t="n">
        <f aca="false">D4930*I4930*J4930</f>
        <v>-0</v>
      </c>
      <c r="O4930" s="71" t="n">
        <f aca="false">F4930*J4930</f>
        <v>1</v>
      </c>
      <c r="P4930" s="71" t="n">
        <f aca="false">E4930*J4930</f>
        <v>0</v>
      </c>
    </row>
    <row r="4931" customFormat="false" ht="15" hidden="false" customHeight="false" outlineLevel="0" collapsed="false">
      <c r="A4931" s="71" t="s">
        <v>61</v>
      </c>
      <c r="B4931" s="71" t="s">
        <v>51</v>
      </c>
      <c r="C4931" s="71" t="s">
        <v>958</v>
      </c>
      <c r="D4931" s="72" t="n">
        <v>8.14</v>
      </c>
      <c r="E4931" s="71" t="n">
        <v>1</v>
      </c>
      <c r="F4931" s="71" t="n">
        <v>13</v>
      </c>
      <c r="G4931" s="72" t="n">
        <v>105.79</v>
      </c>
      <c r="H4931" s="72" t="n">
        <v>93.6</v>
      </c>
      <c r="I4931" s="71" t="n">
        <f aca="false">IF(B4931&gt;=Settings!$B$23,1,0)</f>
        <v>0</v>
      </c>
      <c r="J4931" s="71" t="n">
        <v>1</v>
      </c>
      <c r="K4931" s="71" t="n">
        <f aca="false">F4931*I4931*J4931</f>
        <v>0</v>
      </c>
      <c r="L4931" s="71" t="n">
        <f aca="false">E4931*I4931*J4931</f>
        <v>0</v>
      </c>
      <c r="M4931" s="72" t="n">
        <f aca="false">G4931*I4931*J4931</f>
        <v>0</v>
      </c>
      <c r="N4931" s="72" t="n">
        <f aca="false">D4931*I4931*J4931</f>
        <v>0</v>
      </c>
      <c r="O4931" s="71" t="n">
        <f aca="false">F4931*J4931</f>
        <v>13</v>
      </c>
      <c r="P4931" s="71" t="n">
        <f aca="false">E4931*J4931</f>
        <v>1</v>
      </c>
    </row>
    <row r="4932" customFormat="false" ht="15" hidden="false" customHeight="false" outlineLevel="0" collapsed="false">
      <c r="A4932" s="71" t="s">
        <v>62</v>
      </c>
      <c r="B4932" s="71" t="s">
        <v>51</v>
      </c>
      <c r="C4932" s="71" t="s">
        <v>1126</v>
      </c>
      <c r="D4932" s="72" t="n">
        <v>0</v>
      </c>
      <c r="E4932" s="71" t="n">
        <v>0</v>
      </c>
      <c r="F4932" s="71" t="n">
        <v>23</v>
      </c>
      <c r="G4932" s="72" t="n">
        <v>2324.7</v>
      </c>
      <c r="H4932" s="72" t="n">
        <v>2250.2</v>
      </c>
      <c r="I4932" s="71" t="n">
        <f aca="false">IF(B4932&gt;=Settings!$B$23,1,0)</f>
        <v>0</v>
      </c>
      <c r="J4932" s="71" t="n">
        <v>1</v>
      </c>
      <c r="K4932" s="71" t="n">
        <f aca="false">F4932*I4932*J4932</f>
        <v>0</v>
      </c>
      <c r="L4932" s="71" t="n">
        <f aca="false">E4932*I4932*J4932</f>
        <v>0</v>
      </c>
      <c r="M4932" s="72" t="n">
        <f aca="false">G4932*I4932*J4932</f>
        <v>0</v>
      </c>
      <c r="N4932" s="72" t="n">
        <f aca="false">D4932*I4932*J4932</f>
        <v>-0</v>
      </c>
      <c r="O4932" s="71" t="n">
        <f aca="false">F4932*J4932</f>
        <v>23</v>
      </c>
      <c r="P4932" s="71" t="n">
        <f aca="false">E4932*J4932</f>
        <v>0</v>
      </c>
    </row>
    <row r="4933" customFormat="false" ht="15" hidden="false" customHeight="false" outlineLevel="0" collapsed="false">
      <c r="A4933" s="71" t="s">
        <v>63</v>
      </c>
      <c r="B4933" s="71" t="s">
        <v>51</v>
      </c>
      <c r="C4933" s="71" t="s">
        <v>2353</v>
      </c>
      <c r="D4933" s="72" t="n">
        <v>0</v>
      </c>
      <c r="E4933" s="71" t="n">
        <v>0</v>
      </c>
      <c r="F4933" s="71" t="n">
        <v>1</v>
      </c>
      <c r="G4933" s="72" t="n">
        <v>372.68</v>
      </c>
      <c r="H4933" s="72" t="n">
        <v>372.68</v>
      </c>
      <c r="I4933" s="71" t="n">
        <f aca="false">IF(B4933&gt;=Settings!$B$23,1,0)</f>
        <v>0</v>
      </c>
      <c r="J4933" s="71" t="n">
        <v>1</v>
      </c>
      <c r="K4933" s="71" t="n">
        <f aca="false">F4933*I4933*J4933</f>
        <v>0</v>
      </c>
      <c r="L4933" s="71" t="n">
        <f aca="false">E4933*I4933*J4933</f>
        <v>0</v>
      </c>
      <c r="M4933" s="72" t="n">
        <f aca="false">G4933*I4933*J4933</f>
        <v>0</v>
      </c>
      <c r="N4933" s="72" t="n">
        <f aca="false">D4933*I4933*J4933</f>
        <v>-0</v>
      </c>
      <c r="O4933" s="71" t="n">
        <f aca="false">F4933*J4933</f>
        <v>1</v>
      </c>
      <c r="P4933" s="71" t="n">
        <f aca="false">E4933*J4933</f>
        <v>0</v>
      </c>
    </row>
    <row r="4934" customFormat="false" ht="15" hidden="false" customHeight="false" outlineLevel="0" collapsed="false">
      <c r="A4934" s="71" t="s">
        <v>59</v>
      </c>
      <c r="B4934" s="71" t="s">
        <v>51</v>
      </c>
      <c r="C4934" s="71" t="s">
        <v>115</v>
      </c>
      <c r="D4934" s="72" t="n">
        <v>0</v>
      </c>
      <c r="E4934" s="71" t="n">
        <v>0</v>
      </c>
      <c r="F4934" s="71" t="n">
        <v>12</v>
      </c>
      <c r="G4934" s="72" t="n">
        <v>663.05</v>
      </c>
      <c r="H4934" s="72" t="n">
        <v>640.58</v>
      </c>
      <c r="I4934" s="71" t="n">
        <f aca="false">IF(B4934&gt;=Settings!$B$23,1,0)</f>
        <v>0</v>
      </c>
      <c r="J4934" s="71" t="n">
        <v>1</v>
      </c>
      <c r="K4934" s="71" t="n">
        <f aca="false">F4934*I4934*J4934</f>
        <v>0</v>
      </c>
      <c r="L4934" s="71" t="n">
        <f aca="false">E4934*I4934*J4934</f>
        <v>0</v>
      </c>
      <c r="M4934" s="72" t="n">
        <f aca="false">G4934*I4934*J4934</f>
        <v>0</v>
      </c>
      <c r="N4934" s="72" t="n">
        <f aca="false">D4934*I4934*J4934</f>
        <v>-0</v>
      </c>
      <c r="O4934" s="71" t="n">
        <f aca="false">F4934*J4934</f>
        <v>12</v>
      </c>
      <c r="P4934" s="71" t="n">
        <f aca="false">E4934*J4934</f>
        <v>0</v>
      </c>
    </row>
    <row r="4935" customFormat="false" ht="15" hidden="false" customHeight="false" outlineLevel="0" collapsed="false">
      <c r="A4935" s="71" t="s">
        <v>61</v>
      </c>
      <c r="B4935" s="71" t="s">
        <v>51</v>
      </c>
      <c r="C4935" s="71" t="s">
        <v>934</v>
      </c>
      <c r="D4935" s="72" t="n">
        <v>0</v>
      </c>
      <c r="E4935" s="71" t="n">
        <v>0</v>
      </c>
      <c r="F4935" s="71" t="n">
        <v>5</v>
      </c>
      <c r="G4935" s="72" t="n">
        <v>454.31</v>
      </c>
      <c r="H4935" s="72" t="n">
        <v>454.31</v>
      </c>
      <c r="I4935" s="71" t="n">
        <f aca="false">IF(B4935&gt;=Settings!$B$23,1,0)</f>
        <v>0</v>
      </c>
      <c r="J4935" s="71" t="n">
        <v>1</v>
      </c>
      <c r="K4935" s="71" t="n">
        <f aca="false">F4935*I4935*J4935</f>
        <v>0</v>
      </c>
      <c r="L4935" s="71" t="n">
        <f aca="false">E4935*I4935*J4935</f>
        <v>0</v>
      </c>
      <c r="M4935" s="72" t="n">
        <f aca="false">G4935*I4935*J4935</f>
        <v>0</v>
      </c>
      <c r="N4935" s="72" t="n">
        <f aca="false">D4935*I4935*J4935</f>
        <v>-0</v>
      </c>
      <c r="O4935" s="71" t="n">
        <f aca="false">F4935*J4935</f>
        <v>5</v>
      </c>
      <c r="P4935" s="71" t="n">
        <f aca="false">E4935*J4935</f>
        <v>0</v>
      </c>
    </row>
    <row r="4936" customFormat="false" ht="15" hidden="false" customHeight="false" outlineLevel="0" collapsed="false">
      <c r="A4936" s="71" t="s">
        <v>63</v>
      </c>
      <c r="B4936" s="71" t="s">
        <v>51</v>
      </c>
      <c r="C4936" s="71" t="s">
        <v>2255</v>
      </c>
      <c r="D4936" s="72" t="n">
        <v>0</v>
      </c>
      <c r="E4936" s="71" t="n">
        <v>0</v>
      </c>
      <c r="F4936" s="71" t="n">
        <v>4</v>
      </c>
      <c r="G4936" s="72" t="n">
        <v>1136.64</v>
      </c>
      <c r="H4936" s="72" t="n">
        <v>1136.64</v>
      </c>
      <c r="I4936" s="71" t="n">
        <f aca="false">IF(B4936&gt;=Settings!$B$23,1,0)</f>
        <v>0</v>
      </c>
      <c r="J4936" s="71" t="n">
        <v>1</v>
      </c>
      <c r="K4936" s="71" t="n">
        <f aca="false">F4936*I4936*J4936</f>
        <v>0</v>
      </c>
      <c r="L4936" s="71" t="n">
        <f aca="false">E4936*I4936*J4936</f>
        <v>0</v>
      </c>
      <c r="M4936" s="72" t="n">
        <f aca="false">G4936*I4936*J4936</f>
        <v>0</v>
      </c>
      <c r="N4936" s="72" t="n">
        <f aca="false">D4936*I4936*J4936</f>
        <v>-0</v>
      </c>
      <c r="O4936" s="71" t="n">
        <f aca="false">F4936*J4936</f>
        <v>4</v>
      </c>
      <c r="P4936" s="71" t="n">
        <f aca="false">E4936*J4936</f>
        <v>0</v>
      </c>
    </row>
    <row r="4937" customFormat="false" ht="15" hidden="false" customHeight="false" outlineLevel="0" collapsed="false">
      <c r="A4937" s="71" t="s">
        <v>62</v>
      </c>
      <c r="B4937" s="71" t="s">
        <v>51</v>
      </c>
      <c r="C4937" s="71" t="s">
        <v>1069</v>
      </c>
      <c r="D4937" s="72" t="n">
        <v>0</v>
      </c>
      <c r="E4937" s="71" t="n">
        <v>0</v>
      </c>
      <c r="F4937" s="71" t="n">
        <v>5</v>
      </c>
      <c r="G4937" s="72" t="n">
        <v>336.6</v>
      </c>
      <c r="H4937" s="72" t="n">
        <v>328.02</v>
      </c>
      <c r="I4937" s="71" t="n">
        <f aca="false">IF(B4937&gt;=Settings!$B$23,1,0)</f>
        <v>0</v>
      </c>
      <c r="J4937" s="71" t="n">
        <v>1</v>
      </c>
      <c r="K4937" s="71" t="n">
        <f aca="false">F4937*I4937*J4937</f>
        <v>0</v>
      </c>
      <c r="L4937" s="71" t="n">
        <f aca="false">E4937*I4937*J4937</f>
        <v>0</v>
      </c>
      <c r="M4937" s="72" t="n">
        <f aca="false">G4937*I4937*J4937</f>
        <v>0</v>
      </c>
      <c r="N4937" s="72" t="n">
        <f aca="false">D4937*I4937*J4937</f>
        <v>-0</v>
      </c>
      <c r="O4937" s="71" t="n">
        <f aca="false">F4937*J4937</f>
        <v>5</v>
      </c>
      <c r="P4937" s="71" t="n">
        <f aca="false">E4937*J4937</f>
        <v>0</v>
      </c>
    </row>
    <row r="4938" customFormat="false" ht="15" hidden="false" customHeight="false" outlineLevel="0" collapsed="false">
      <c r="A4938" s="71" t="s">
        <v>63</v>
      </c>
      <c r="B4938" s="71" t="s">
        <v>51</v>
      </c>
      <c r="C4938" s="71" t="s">
        <v>2277</v>
      </c>
      <c r="D4938" s="72" t="n">
        <v>0</v>
      </c>
      <c r="E4938" s="71" t="n">
        <v>0</v>
      </c>
      <c r="F4938" s="71" t="n">
        <v>4</v>
      </c>
      <c r="G4938" s="72" t="n">
        <v>218</v>
      </c>
      <c r="H4938" s="72" t="n">
        <v>218</v>
      </c>
      <c r="I4938" s="71" t="n">
        <f aca="false">IF(B4938&gt;=Settings!$B$23,1,0)</f>
        <v>0</v>
      </c>
      <c r="J4938" s="71" t="n">
        <v>1</v>
      </c>
      <c r="K4938" s="71" t="n">
        <f aca="false">F4938*I4938*J4938</f>
        <v>0</v>
      </c>
      <c r="L4938" s="71" t="n">
        <f aca="false">E4938*I4938*J4938</f>
        <v>0</v>
      </c>
      <c r="M4938" s="72" t="n">
        <f aca="false">G4938*I4938*J4938</f>
        <v>0</v>
      </c>
      <c r="N4938" s="72" t="n">
        <f aca="false">D4938*I4938*J4938</f>
        <v>-0</v>
      </c>
      <c r="O4938" s="71" t="n">
        <f aca="false">F4938*J4938</f>
        <v>4</v>
      </c>
      <c r="P4938" s="71" t="n">
        <f aca="false">E4938*J4938</f>
        <v>0</v>
      </c>
    </row>
    <row r="4939" customFormat="false" ht="15" hidden="false" customHeight="false" outlineLevel="0" collapsed="false">
      <c r="A4939" s="71" t="s">
        <v>59</v>
      </c>
      <c r="B4939" s="71" t="s">
        <v>51</v>
      </c>
      <c r="C4939" s="71" t="s">
        <v>1153</v>
      </c>
      <c r="D4939" s="72" t="n">
        <v>0</v>
      </c>
      <c r="E4939" s="71" t="n">
        <v>0</v>
      </c>
      <c r="F4939" s="71" t="n">
        <v>4</v>
      </c>
      <c r="G4939" s="72" t="n">
        <v>410.94</v>
      </c>
      <c r="H4939" s="72" t="n">
        <v>410.94</v>
      </c>
      <c r="I4939" s="71" t="n">
        <f aca="false">IF(B4939&gt;=Settings!$B$23,1,0)</f>
        <v>0</v>
      </c>
      <c r="J4939" s="71" t="n">
        <v>1</v>
      </c>
      <c r="K4939" s="71" t="n">
        <f aca="false">F4939*I4939*J4939</f>
        <v>0</v>
      </c>
      <c r="L4939" s="71" t="n">
        <f aca="false">E4939*I4939*J4939</f>
        <v>0</v>
      </c>
      <c r="M4939" s="72" t="n">
        <f aca="false">G4939*I4939*J4939</f>
        <v>0</v>
      </c>
      <c r="N4939" s="72" t="n">
        <f aca="false">D4939*I4939*J4939</f>
        <v>-0</v>
      </c>
      <c r="O4939" s="71" t="n">
        <f aca="false">F4939*J4939</f>
        <v>4</v>
      </c>
      <c r="P4939" s="71" t="n">
        <f aca="false">E4939*J4939</f>
        <v>0</v>
      </c>
    </row>
    <row r="4940" customFormat="false" ht="15" hidden="false" customHeight="false" outlineLevel="0" collapsed="false">
      <c r="A4940" s="71" t="s">
        <v>61</v>
      </c>
      <c r="B4940" s="71" t="s">
        <v>51</v>
      </c>
      <c r="C4940" s="71" t="s">
        <v>127</v>
      </c>
      <c r="D4940" s="72" t="n">
        <v>273.78</v>
      </c>
      <c r="E4940" s="71" t="n">
        <v>2</v>
      </c>
      <c r="F4940" s="71" t="n">
        <v>23</v>
      </c>
      <c r="G4940" s="72" t="n">
        <v>2985.88</v>
      </c>
      <c r="H4940" s="72" t="n">
        <v>2628.83</v>
      </c>
      <c r="I4940" s="71" t="n">
        <f aca="false">IF(B4940&gt;=Settings!$B$23,1,0)</f>
        <v>0</v>
      </c>
      <c r="J4940" s="71" t="n">
        <v>1</v>
      </c>
      <c r="K4940" s="71" t="n">
        <f aca="false">F4940*I4940*J4940</f>
        <v>0</v>
      </c>
      <c r="L4940" s="71" t="n">
        <f aca="false">E4940*I4940*J4940</f>
        <v>0</v>
      </c>
      <c r="M4940" s="72" t="n">
        <f aca="false">G4940*I4940*J4940</f>
        <v>0</v>
      </c>
      <c r="N4940" s="72" t="n">
        <f aca="false">D4940*I4940*J4940</f>
        <v>0</v>
      </c>
      <c r="O4940" s="71" t="n">
        <f aca="false">F4940*J4940</f>
        <v>23</v>
      </c>
      <c r="P4940" s="71" t="n">
        <f aca="false">E4940*J4940</f>
        <v>2</v>
      </c>
    </row>
    <row r="4941" customFormat="false" ht="15" hidden="false" customHeight="false" outlineLevel="0" collapsed="false">
      <c r="A4941" s="71" t="s">
        <v>59</v>
      </c>
      <c r="B4941" s="71" t="s">
        <v>51</v>
      </c>
      <c r="C4941" s="71" t="s">
        <v>963</v>
      </c>
      <c r="D4941" s="72" t="n">
        <v>0</v>
      </c>
      <c r="E4941" s="71" t="n">
        <v>0</v>
      </c>
      <c r="F4941" s="71" t="n">
        <v>5</v>
      </c>
      <c r="G4941" s="72" t="n">
        <v>771.81</v>
      </c>
      <c r="H4941" s="72" t="n">
        <v>771.81</v>
      </c>
      <c r="I4941" s="71" t="n">
        <f aca="false">IF(B4941&gt;=Settings!$B$23,1,0)</f>
        <v>0</v>
      </c>
      <c r="J4941" s="71" t="n">
        <v>1</v>
      </c>
      <c r="K4941" s="71" t="n">
        <f aca="false">F4941*I4941*J4941</f>
        <v>0</v>
      </c>
      <c r="L4941" s="71" t="n">
        <f aca="false">E4941*I4941*J4941</f>
        <v>0</v>
      </c>
      <c r="M4941" s="72" t="n">
        <f aca="false">G4941*I4941*J4941</f>
        <v>0</v>
      </c>
      <c r="N4941" s="72" t="n">
        <f aca="false">D4941*I4941*J4941</f>
        <v>-0</v>
      </c>
      <c r="O4941" s="71" t="n">
        <f aca="false">F4941*J4941</f>
        <v>5</v>
      </c>
      <c r="P4941" s="71" t="n">
        <f aca="false">E4941*J4941</f>
        <v>0</v>
      </c>
    </row>
    <row r="4942" customFormat="false" ht="15" hidden="false" customHeight="false" outlineLevel="0" collapsed="false">
      <c r="A4942" s="71" t="s">
        <v>61</v>
      </c>
      <c r="B4942" s="71" t="s">
        <v>51</v>
      </c>
      <c r="C4942" s="71" t="s">
        <v>920</v>
      </c>
      <c r="D4942" s="72" t="n">
        <v>0</v>
      </c>
      <c r="E4942" s="71" t="n">
        <v>0</v>
      </c>
      <c r="F4942" s="71" t="n">
        <v>2</v>
      </c>
      <c r="G4942" s="72" t="n">
        <v>268.09</v>
      </c>
      <c r="H4942" s="72" t="n">
        <v>268.09</v>
      </c>
      <c r="I4942" s="71" t="n">
        <f aca="false">IF(B4942&gt;=Settings!$B$23,1,0)</f>
        <v>0</v>
      </c>
      <c r="J4942" s="71" t="n">
        <v>1</v>
      </c>
      <c r="K4942" s="71" t="n">
        <f aca="false">F4942*I4942*J4942</f>
        <v>0</v>
      </c>
      <c r="L4942" s="71" t="n">
        <f aca="false">E4942*I4942*J4942</f>
        <v>0</v>
      </c>
      <c r="M4942" s="72" t="n">
        <f aca="false">G4942*I4942*J4942</f>
        <v>0</v>
      </c>
      <c r="N4942" s="72" t="n">
        <f aca="false">D4942*I4942*J4942</f>
        <v>-0</v>
      </c>
      <c r="O4942" s="71" t="n">
        <f aca="false">F4942*J4942</f>
        <v>2</v>
      </c>
      <c r="P4942" s="71" t="n">
        <f aca="false">E4942*J4942</f>
        <v>0</v>
      </c>
    </row>
    <row r="4943" customFormat="false" ht="15" hidden="false" customHeight="false" outlineLevel="0" collapsed="false">
      <c r="A4943" s="71" t="s">
        <v>59</v>
      </c>
      <c r="B4943" s="71" t="s">
        <v>51</v>
      </c>
      <c r="C4943" s="71" t="s">
        <v>1311</v>
      </c>
      <c r="D4943" s="72" t="n">
        <v>0</v>
      </c>
      <c r="E4943" s="71" t="n">
        <v>0</v>
      </c>
      <c r="F4943" s="71" t="n">
        <v>3</v>
      </c>
      <c r="G4943" s="72" t="n">
        <v>374.85</v>
      </c>
      <c r="H4943" s="72" t="n">
        <v>374.85</v>
      </c>
      <c r="I4943" s="71" t="n">
        <f aca="false">IF(B4943&gt;=Settings!$B$23,1,0)</f>
        <v>0</v>
      </c>
      <c r="J4943" s="71" t="n">
        <v>1</v>
      </c>
      <c r="K4943" s="71" t="n">
        <f aca="false">F4943*I4943*J4943</f>
        <v>0</v>
      </c>
      <c r="L4943" s="71" t="n">
        <f aca="false">E4943*I4943*J4943</f>
        <v>0</v>
      </c>
      <c r="M4943" s="72" t="n">
        <f aca="false">G4943*I4943*J4943</f>
        <v>0</v>
      </c>
      <c r="N4943" s="72" t="n">
        <f aca="false">D4943*I4943*J4943</f>
        <v>-0</v>
      </c>
      <c r="O4943" s="71" t="n">
        <f aca="false">F4943*J4943</f>
        <v>3</v>
      </c>
      <c r="P4943" s="71" t="n">
        <f aca="false">E4943*J4943</f>
        <v>0</v>
      </c>
    </row>
    <row r="4944" customFormat="false" ht="15" hidden="false" customHeight="false" outlineLevel="0" collapsed="false">
      <c r="A4944" s="71" t="s">
        <v>62</v>
      </c>
      <c r="B4944" s="71" t="s">
        <v>51</v>
      </c>
      <c r="C4944" s="71" t="s">
        <v>142</v>
      </c>
      <c r="D4944" s="72" t="n">
        <v>0</v>
      </c>
      <c r="E4944" s="71" t="n">
        <v>0</v>
      </c>
      <c r="F4944" s="71" t="n">
        <v>4</v>
      </c>
      <c r="G4944" s="72" t="n">
        <v>208.9</v>
      </c>
      <c r="H4944" s="72" t="n">
        <v>208.9</v>
      </c>
      <c r="I4944" s="71" t="n">
        <f aca="false">IF(B4944&gt;=Settings!$B$23,1,0)</f>
        <v>0</v>
      </c>
      <c r="J4944" s="71" t="n">
        <v>1</v>
      </c>
      <c r="K4944" s="71" t="n">
        <f aca="false">F4944*I4944*J4944</f>
        <v>0</v>
      </c>
      <c r="L4944" s="71" t="n">
        <f aca="false">E4944*I4944*J4944</f>
        <v>0</v>
      </c>
      <c r="M4944" s="72" t="n">
        <f aca="false">G4944*I4944*J4944</f>
        <v>0</v>
      </c>
      <c r="N4944" s="72" t="n">
        <f aca="false">D4944*I4944*J4944</f>
        <v>-0</v>
      </c>
      <c r="O4944" s="71" t="n">
        <f aca="false">F4944*J4944</f>
        <v>4</v>
      </c>
      <c r="P4944" s="71" t="n">
        <f aca="false">E4944*J4944</f>
        <v>0</v>
      </c>
    </row>
    <row r="4945" customFormat="false" ht="15" hidden="false" customHeight="false" outlineLevel="0" collapsed="false">
      <c r="A4945" s="71" t="s">
        <v>59</v>
      </c>
      <c r="B4945" s="71" t="s">
        <v>51</v>
      </c>
      <c r="C4945" s="71" t="s">
        <v>1462</v>
      </c>
      <c r="D4945" s="72" t="n">
        <v>0</v>
      </c>
      <c r="E4945" s="71" t="n">
        <v>0</v>
      </c>
      <c r="F4945" s="71" t="n">
        <v>30</v>
      </c>
      <c r="G4945" s="72" t="n">
        <v>1566.381</v>
      </c>
      <c r="H4945" s="72" t="n">
        <v>1552.781</v>
      </c>
      <c r="I4945" s="71" t="n">
        <f aca="false">IF(B4945&gt;=Settings!$B$23,1,0)</f>
        <v>0</v>
      </c>
      <c r="J4945" s="71" t="n">
        <v>1</v>
      </c>
      <c r="K4945" s="71" t="n">
        <f aca="false">F4945*I4945*J4945</f>
        <v>0</v>
      </c>
      <c r="L4945" s="71" t="n">
        <f aca="false">E4945*I4945*J4945</f>
        <v>0</v>
      </c>
      <c r="M4945" s="72" t="n">
        <f aca="false">G4945*I4945*J4945</f>
        <v>0</v>
      </c>
      <c r="N4945" s="72" t="n">
        <f aca="false">D4945*I4945*J4945</f>
        <v>-0</v>
      </c>
      <c r="O4945" s="71" t="n">
        <f aca="false">F4945*J4945</f>
        <v>30</v>
      </c>
      <c r="P4945" s="71" t="n">
        <f aca="false">E4945*J4945</f>
        <v>0</v>
      </c>
    </row>
    <row r="4946" customFormat="false" ht="15" hidden="false" customHeight="false" outlineLevel="0" collapsed="false">
      <c r="A4946" s="71" t="s">
        <v>59</v>
      </c>
      <c r="B4946" s="71" t="s">
        <v>51</v>
      </c>
      <c r="C4946" s="71" t="s">
        <v>1202</v>
      </c>
      <c r="D4946" s="72" t="n">
        <v>0</v>
      </c>
      <c r="E4946" s="71" t="n">
        <v>0</v>
      </c>
      <c r="F4946" s="71" t="n">
        <v>11</v>
      </c>
      <c r="G4946" s="72" t="n">
        <v>99.53</v>
      </c>
      <c r="H4946" s="72" t="n">
        <v>96.82</v>
      </c>
      <c r="I4946" s="71" t="n">
        <f aca="false">IF(B4946&gt;=Settings!$B$23,1,0)</f>
        <v>0</v>
      </c>
      <c r="J4946" s="71" t="n">
        <v>1</v>
      </c>
      <c r="K4946" s="71" t="n">
        <f aca="false">F4946*I4946*J4946</f>
        <v>0</v>
      </c>
      <c r="L4946" s="71" t="n">
        <f aca="false">E4946*I4946*J4946</f>
        <v>0</v>
      </c>
      <c r="M4946" s="72" t="n">
        <f aca="false">G4946*I4946*J4946</f>
        <v>0</v>
      </c>
      <c r="N4946" s="72" t="n">
        <f aca="false">D4946*I4946*J4946</f>
        <v>-0</v>
      </c>
      <c r="O4946" s="71" t="n">
        <f aca="false">F4946*J4946</f>
        <v>11</v>
      </c>
      <c r="P4946" s="71" t="n">
        <f aca="false">E4946*J4946</f>
        <v>0</v>
      </c>
    </row>
    <row r="4947" customFormat="false" ht="15" hidden="false" customHeight="false" outlineLevel="0" collapsed="false">
      <c r="A4947" s="71" t="s">
        <v>61</v>
      </c>
      <c r="B4947" s="71" t="s">
        <v>51</v>
      </c>
      <c r="C4947" s="71" t="s">
        <v>569</v>
      </c>
      <c r="D4947" s="72" t="n">
        <v>0</v>
      </c>
      <c r="E4947" s="71" t="n">
        <v>0</v>
      </c>
      <c r="F4947" s="71" t="n">
        <v>6</v>
      </c>
      <c r="G4947" s="72" t="n">
        <v>561.53</v>
      </c>
      <c r="H4947" s="72" t="n">
        <v>561.53</v>
      </c>
      <c r="I4947" s="71" t="n">
        <f aca="false">IF(B4947&gt;=Settings!$B$23,1,0)</f>
        <v>0</v>
      </c>
      <c r="J4947" s="71" t="n">
        <v>1</v>
      </c>
      <c r="K4947" s="71" t="n">
        <f aca="false">F4947*I4947*J4947</f>
        <v>0</v>
      </c>
      <c r="L4947" s="71" t="n">
        <f aca="false">E4947*I4947*J4947</f>
        <v>0</v>
      </c>
      <c r="M4947" s="72" t="n">
        <f aca="false">G4947*I4947*J4947</f>
        <v>0</v>
      </c>
      <c r="N4947" s="72" t="n">
        <f aca="false">D4947*I4947*J4947</f>
        <v>-0</v>
      </c>
      <c r="O4947" s="71" t="n">
        <f aca="false">F4947*J4947</f>
        <v>6</v>
      </c>
      <c r="P4947" s="71" t="n">
        <f aca="false">E4947*J4947</f>
        <v>0</v>
      </c>
    </row>
    <row r="4948" customFormat="false" ht="15" hidden="false" customHeight="false" outlineLevel="0" collapsed="false">
      <c r="A4948" s="71" t="s">
        <v>59</v>
      </c>
      <c r="B4948" s="71" t="s">
        <v>51</v>
      </c>
      <c r="C4948" s="71" t="s">
        <v>137</v>
      </c>
      <c r="D4948" s="72" t="n">
        <v>0</v>
      </c>
      <c r="E4948" s="71" t="n">
        <v>0</v>
      </c>
      <c r="F4948" s="71" t="n">
        <v>20</v>
      </c>
      <c r="G4948" s="72" t="n">
        <v>1262.998</v>
      </c>
      <c r="H4948" s="72" t="n">
        <v>1213.318</v>
      </c>
      <c r="I4948" s="71" t="n">
        <f aca="false">IF(B4948&gt;=Settings!$B$23,1,0)</f>
        <v>0</v>
      </c>
      <c r="J4948" s="71" t="n">
        <v>1</v>
      </c>
      <c r="K4948" s="71" t="n">
        <f aca="false">F4948*I4948*J4948</f>
        <v>0</v>
      </c>
      <c r="L4948" s="71" t="n">
        <f aca="false">E4948*I4948*J4948</f>
        <v>0</v>
      </c>
      <c r="M4948" s="72" t="n">
        <f aca="false">G4948*I4948*J4948</f>
        <v>0</v>
      </c>
      <c r="N4948" s="72" t="n">
        <f aca="false">D4948*I4948*J4948</f>
        <v>-0</v>
      </c>
      <c r="O4948" s="71" t="n">
        <f aca="false">F4948*J4948</f>
        <v>20</v>
      </c>
      <c r="P4948" s="71" t="n">
        <f aca="false">E4948*J4948</f>
        <v>0</v>
      </c>
    </row>
    <row r="4949" customFormat="false" ht="15" hidden="false" customHeight="false" outlineLevel="0" collapsed="false">
      <c r="A4949" s="71" t="s">
        <v>59</v>
      </c>
      <c r="B4949" s="71" t="s">
        <v>51</v>
      </c>
      <c r="C4949" s="71" t="s">
        <v>1038</v>
      </c>
      <c r="D4949" s="72" t="n">
        <v>0</v>
      </c>
      <c r="E4949" s="71" t="n">
        <v>0</v>
      </c>
      <c r="F4949" s="71" t="n">
        <v>1</v>
      </c>
      <c r="G4949" s="72" t="n">
        <v>104.5</v>
      </c>
      <c r="H4949" s="72" t="n">
        <v>104.5</v>
      </c>
      <c r="I4949" s="71" t="n">
        <f aca="false">IF(B4949&gt;=Settings!$B$23,1,0)</f>
        <v>0</v>
      </c>
      <c r="J4949" s="71" t="n">
        <v>1</v>
      </c>
      <c r="K4949" s="71" t="n">
        <f aca="false">F4949*I4949*J4949</f>
        <v>0</v>
      </c>
      <c r="L4949" s="71" t="n">
        <f aca="false">E4949*I4949*J4949</f>
        <v>0</v>
      </c>
      <c r="M4949" s="72" t="n">
        <f aca="false">G4949*I4949*J4949</f>
        <v>0</v>
      </c>
      <c r="N4949" s="72" t="n">
        <f aca="false">D4949*I4949*J4949</f>
        <v>-0</v>
      </c>
      <c r="O4949" s="71" t="n">
        <f aca="false">F4949*J4949</f>
        <v>1</v>
      </c>
      <c r="P4949" s="71" t="n">
        <f aca="false">E4949*J4949</f>
        <v>0</v>
      </c>
    </row>
    <row r="4950" customFormat="false" ht="15" hidden="false" customHeight="false" outlineLevel="0" collapsed="false">
      <c r="A4950" s="71" t="s">
        <v>59</v>
      </c>
      <c r="B4950" s="71" t="s">
        <v>51</v>
      </c>
      <c r="C4950" s="71" t="s">
        <v>2177</v>
      </c>
      <c r="D4950" s="72" t="n">
        <v>0</v>
      </c>
      <c r="E4950" s="71" t="n">
        <v>0</v>
      </c>
      <c r="F4950" s="71" t="n">
        <v>3</v>
      </c>
      <c r="G4950" s="72" t="n">
        <v>330.76</v>
      </c>
      <c r="H4950" s="72" t="n">
        <v>330.76</v>
      </c>
      <c r="I4950" s="71" t="n">
        <f aca="false">IF(B4950&gt;=Settings!$B$23,1,0)</f>
        <v>0</v>
      </c>
      <c r="J4950" s="71" t="n">
        <v>1</v>
      </c>
      <c r="K4950" s="71" t="n">
        <f aca="false">F4950*I4950*J4950</f>
        <v>0</v>
      </c>
      <c r="L4950" s="71" t="n">
        <f aca="false">E4950*I4950*J4950</f>
        <v>0</v>
      </c>
      <c r="M4950" s="72" t="n">
        <f aca="false">G4950*I4950*J4950</f>
        <v>0</v>
      </c>
      <c r="N4950" s="72" t="n">
        <f aca="false">D4950*I4950*J4950</f>
        <v>-0</v>
      </c>
      <c r="O4950" s="71" t="n">
        <f aca="false">F4950*J4950</f>
        <v>3</v>
      </c>
      <c r="P4950" s="71" t="n">
        <f aca="false">E4950*J4950</f>
        <v>0</v>
      </c>
    </row>
    <row r="4951" customFormat="false" ht="15" hidden="false" customHeight="false" outlineLevel="0" collapsed="false">
      <c r="A4951" s="71" t="s">
        <v>61</v>
      </c>
      <c r="B4951" s="71" t="s">
        <v>51</v>
      </c>
      <c r="C4951" s="71" t="s">
        <v>365</v>
      </c>
      <c r="D4951" s="72" t="n">
        <v>0</v>
      </c>
      <c r="E4951" s="71" t="n">
        <v>0</v>
      </c>
      <c r="F4951" s="71" t="n">
        <v>1</v>
      </c>
      <c r="G4951" s="72" t="n">
        <v>275.4</v>
      </c>
      <c r="H4951" s="72" t="n">
        <v>234.1</v>
      </c>
      <c r="I4951" s="71" t="n">
        <f aca="false">IF(B4951&gt;=Settings!$B$23,1,0)</f>
        <v>0</v>
      </c>
      <c r="J4951" s="71" t="n">
        <v>1</v>
      </c>
      <c r="K4951" s="71" t="n">
        <f aca="false">F4951*I4951*J4951</f>
        <v>0</v>
      </c>
      <c r="L4951" s="71" t="n">
        <f aca="false">E4951*I4951*J4951</f>
        <v>0</v>
      </c>
      <c r="M4951" s="72" t="n">
        <f aca="false">G4951*I4951*J4951</f>
        <v>0</v>
      </c>
      <c r="N4951" s="72" t="n">
        <f aca="false">D4951*I4951*J4951</f>
        <v>-0</v>
      </c>
      <c r="O4951" s="71" t="n">
        <f aca="false">F4951*J4951</f>
        <v>1</v>
      </c>
      <c r="P4951" s="71" t="n">
        <f aca="false">E4951*J4951</f>
        <v>0</v>
      </c>
    </row>
    <row r="4952" customFormat="false" ht="15" hidden="false" customHeight="false" outlineLevel="0" collapsed="false">
      <c r="A4952" s="71" t="s">
        <v>61</v>
      </c>
      <c r="B4952" s="71" t="s">
        <v>51</v>
      </c>
      <c r="C4952" s="71" t="s">
        <v>1079</v>
      </c>
      <c r="D4952" s="72" t="n">
        <v>10.86</v>
      </c>
      <c r="E4952" s="71" t="n">
        <v>1</v>
      </c>
      <c r="F4952" s="71" t="n">
        <v>19</v>
      </c>
      <c r="G4952" s="72" t="n">
        <v>206.34</v>
      </c>
      <c r="H4952" s="72" t="n">
        <v>188.42</v>
      </c>
      <c r="I4952" s="71" t="n">
        <f aca="false">IF(B4952&gt;=Settings!$B$23,1,0)</f>
        <v>0</v>
      </c>
      <c r="J4952" s="71" t="n">
        <v>1</v>
      </c>
      <c r="K4952" s="71" t="n">
        <f aca="false">F4952*I4952*J4952</f>
        <v>0</v>
      </c>
      <c r="L4952" s="71" t="n">
        <f aca="false">E4952*I4952*J4952</f>
        <v>0</v>
      </c>
      <c r="M4952" s="72" t="n">
        <f aca="false">G4952*I4952*J4952</f>
        <v>0</v>
      </c>
      <c r="N4952" s="72" t="n">
        <f aca="false">D4952*I4952*J4952</f>
        <v>0</v>
      </c>
      <c r="O4952" s="71" t="n">
        <f aca="false">F4952*J4952</f>
        <v>19</v>
      </c>
      <c r="P4952" s="71" t="n">
        <f aca="false">E4952*J4952</f>
        <v>1</v>
      </c>
    </row>
    <row r="4953" customFormat="false" ht="15" hidden="false" customHeight="false" outlineLevel="0" collapsed="false">
      <c r="A4953" s="71" t="s">
        <v>60</v>
      </c>
      <c r="B4953" s="71" t="s">
        <v>51</v>
      </c>
      <c r="C4953" s="71" t="s">
        <v>1299</v>
      </c>
      <c r="D4953" s="72" t="n">
        <v>20.71</v>
      </c>
      <c r="E4953" s="71" t="n">
        <v>6</v>
      </c>
      <c r="F4953" s="71" t="n">
        <v>135</v>
      </c>
      <c r="G4953" s="72" t="n">
        <v>492.49</v>
      </c>
      <c r="H4953" s="72" t="n">
        <v>449.5</v>
      </c>
      <c r="I4953" s="71" t="n">
        <f aca="false">IF(B4953&gt;=Settings!$B$23,1,0)</f>
        <v>0</v>
      </c>
      <c r="J4953" s="71" t="n">
        <v>1</v>
      </c>
      <c r="K4953" s="71" t="n">
        <f aca="false">F4953*I4953*J4953</f>
        <v>0</v>
      </c>
      <c r="L4953" s="71" t="n">
        <f aca="false">E4953*I4953*J4953</f>
        <v>0</v>
      </c>
      <c r="M4953" s="72" t="n">
        <f aca="false">G4953*I4953*J4953</f>
        <v>0</v>
      </c>
      <c r="N4953" s="72" t="n">
        <f aca="false">D4953*I4953*J4953</f>
        <v>0</v>
      </c>
      <c r="O4953" s="71" t="n">
        <f aca="false">F4953*J4953</f>
        <v>135</v>
      </c>
      <c r="P4953" s="71" t="n">
        <f aca="false">E4953*J4953</f>
        <v>6</v>
      </c>
    </row>
    <row r="4954" customFormat="false" ht="15" hidden="false" customHeight="false" outlineLevel="0" collapsed="false">
      <c r="A4954" s="71" t="s">
        <v>59</v>
      </c>
      <c r="B4954" s="71" t="s">
        <v>51</v>
      </c>
      <c r="C4954" s="71" t="s">
        <v>624</v>
      </c>
      <c r="D4954" s="72" t="n">
        <v>0</v>
      </c>
      <c r="E4954" s="71" t="n">
        <v>0</v>
      </c>
      <c r="F4954" s="71" t="n">
        <v>2</v>
      </c>
      <c r="G4954" s="72" t="n">
        <v>199.9</v>
      </c>
      <c r="H4954" s="72" t="n">
        <v>199.9</v>
      </c>
      <c r="I4954" s="71" t="n">
        <f aca="false">IF(B4954&gt;=Settings!$B$23,1,0)</f>
        <v>0</v>
      </c>
      <c r="J4954" s="71" t="n">
        <v>1</v>
      </c>
      <c r="K4954" s="71" t="n">
        <f aca="false">F4954*I4954*J4954</f>
        <v>0</v>
      </c>
      <c r="L4954" s="71" t="n">
        <f aca="false">E4954*I4954*J4954</f>
        <v>0</v>
      </c>
      <c r="M4954" s="72" t="n">
        <f aca="false">G4954*I4954*J4954</f>
        <v>0</v>
      </c>
      <c r="N4954" s="72" t="n">
        <f aca="false">D4954*I4954*J4954</f>
        <v>-0</v>
      </c>
      <c r="O4954" s="71" t="n">
        <f aca="false">F4954*J4954</f>
        <v>2</v>
      </c>
      <c r="P4954" s="71" t="n">
        <f aca="false">E4954*J4954</f>
        <v>0</v>
      </c>
    </row>
    <row r="4955" customFormat="false" ht="15" hidden="false" customHeight="false" outlineLevel="0" collapsed="false">
      <c r="A4955" s="71" t="s">
        <v>59</v>
      </c>
      <c r="B4955" s="71" t="s">
        <v>51</v>
      </c>
      <c r="C4955" s="71" t="s">
        <v>754</v>
      </c>
      <c r="D4955" s="72" t="n">
        <v>0</v>
      </c>
      <c r="E4955" s="71" t="n">
        <v>0</v>
      </c>
      <c r="F4955" s="71" t="n">
        <v>507</v>
      </c>
      <c r="G4955" s="72" t="n">
        <v>0</v>
      </c>
      <c r="H4955" s="72" t="n">
        <v>0</v>
      </c>
      <c r="I4955" s="71" t="n">
        <f aca="false">IF(B4955&gt;=Settings!$B$23,1,0)</f>
        <v>0</v>
      </c>
      <c r="J4955" s="71" t="n">
        <v>0</v>
      </c>
      <c r="K4955" s="71" t="n">
        <f aca="false">F4955*I4955*J4955</f>
        <v>0</v>
      </c>
      <c r="L4955" s="71" t="n">
        <f aca="false">E4955*I4955*J4955</f>
        <v>0</v>
      </c>
      <c r="M4955" s="72" t="n">
        <f aca="false">G4955*I4955*J4955</f>
        <v>0</v>
      </c>
      <c r="N4955" s="72" t="n">
        <f aca="false">D4955*I4955*J4955</f>
        <v>-0</v>
      </c>
      <c r="O4955" s="71" t="n">
        <f aca="false">F4955*J4955</f>
        <v>0</v>
      </c>
      <c r="P4955" s="71" t="n">
        <f aca="false">E4955*J4955</f>
        <v>0</v>
      </c>
    </row>
    <row r="4956" customFormat="false" ht="15" hidden="false" customHeight="false" outlineLevel="0" collapsed="false">
      <c r="A4956" s="71" t="s">
        <v>59</v>
      </c>
      <c r="B4956" s="71" t="s">
        <v>51</v>
      </c>
      <c r="C4956" s="71" t="s">
        <v>997</v>
      </c>
      <c r="D4956" s="72" t="n">
        <v>0</v>
      </c>
      <c r="E4956" s="71" t="n">
        <v>0</v>
      </c>
      <c r="F4956" s="71" t="n">
        <v>3</v>
      </c>
      <c r="G4956" s="72" t="n">
        <v>424.4</v>
      </c>
      <c r="H4956" s="72" t="n">
        <v>424.4</v>
      </c>
      <c r="I4956" s="71" t="n">
        <f aca="false">IF(B4956&gt;=Settings!$B$23,1,0)</f>
        <v>0</v>
      </c>
      <c r="J4956" s="71" t="n">
        <v>1</v>
      </c>
      <c r="K4956" s="71" t="n">
        <f aca="false">F4956*I4956*J4956</f>
        <v>0</v>
      </c>
      <c r="L4956" s="71" t="n">
        <f aca="false">E4956*I4956*J4956</f>
        <v>0</v>
      </c>
      <c r="M4956" s="72" t="n">
        <f aca="false">G4956*I4956*J4956</f>
        <v>0</v>
      </c>
      <c r="N4956" s="72" t="n">
        <f aca="false">D4956*I4956*J4956</f>
        <v>-0</v>
      </c>
      <c r="O4956" s="71" t="n">
        <f aca="false">F4956*J4956</f>
        <v>3</v>
      </c>
      <c r="P4956" s="71" t="n">
        <f aca="false">E4956*J4956</f>
        <v>0</v>
      </c>
    </row>
    <row r="4957" customFormat="false" ht="15" hidden="false" customHeight="false" outlineLevel="0" collapsed="false">
      <c r="A4957" s="71" t="s">
        <v>59</v>
      </c>
      <c r="B4957" s="71" t="s">
        <v>51</v>
      </c>
      <c r="C4957" s="71" t="s">
        <v>974</v>
      </c>
      <c r="D4957" s="72" t="n">
        <v>0</v>
      </c>
      <c r="E4957" s="71" t="n">
        <v>0</v>
      </c>
      <c r="F4957" s="71" t="n">
        <v>2</v>
      </c>
      <c r="G4957" s="72" t="n">
        <v>258.09</v>
      </c>
      <c r="H4957" s="72" t="n">
        <v>258.09</v>
      </c>
      <c r="I4957" s="71" t="n">
        <f aca="false">IF(B4957&gt;=Settings!$B$23,1,0)</f>
        <v>0</v>
      </c>
      <c r="J4957" s="71" t="n">
        <v>1</v>
      </c>
      <c r="K4957" s="71" t="n">
        <f aca="false">F4957*I4957*J4957</f>
        <v>0</v>
      </c>
      <c r="L4957" s="71" t="n">
        <f aca="false">E4957*I4957*J4957</f>
        <v>0</v>
      </c>
      <c r="M4957" s="72" t="n">
        <f aca="false">G4957*I4957*J4957</f>
        <v>0</v>
      </c>
      <c r="N4957" s="72" t="n">
        <f aca="false">D4957*I4957*J4957</f>
        <v>-0</v>
      </c>
      <c r="O4957" s="71" t="n">
        <f aca="false">F4957*J4957</f>
        <v>2</v>
      </c>
      <c r="P4957" s="71" t="n">
        <f aca="false">E4957*J4957</f>
        <v>0</v>
      </c>
    </row>
    <row r="4958" customFormat="false" ht="15" hidden="false" customHeight="false" outlineLevel="0" collapsed="false">
      <c r="A4958" s="71" t="s">
        <v>59</v>
      </c>
      <c r="B4958" s="71" t="s">
        <v>51</v>
      </c>
      <c r="C4958" s="71" t="s">
        <v>658</v>
      </c>
      <c r="D4958" s="72" t="n">
        <v>0</v>
      </c>
      <c r="E4958" s="71" t="n">
        <v>0</v>
      </c>
      <c r="F4958" s="71" t="n">
        <v>2</v>
      </c>
      <c r="G4958" s="72" t="n">
        <v>170.63</v>
      </c>
      <c r="H4958" s="72" t="n">
        <v>170.63</v>
      </c>
      <c r="I4958" s="71" t="n">
        <f aca="false">IF(B4958&gt;=Settings!$B$23,1,0)</f>
        <v>0</v>
      </c>
      <c r="J4958" s="71" t="n">
        <v>1</v>
      </c>
      <c r="K4958" s="71" t="n">
        <f aca="false">F4958*I4958*J4958</f>
        <v>0</v>
      </c>
      <c r="L4958" s="71" t="n">
        <f aca="false">E4958*I4958*J4958</f>
        <v>0</v>
      </c>
      <c r="M4958" s="72" t="n">
        <f aca="false">G4958*I4958*J4958</f>
        <v>0</v>
      </c>
      <c r="N4958" s="72" t="n">
        <f aca="false">D4958*I4958*J4958</f>
        <v>-0</v>
      </c>
      <c r="O4958" s="71" t="n">
        <f aca="false">F4958*J4958</f>
        <v>2</v>
      </c>
      <c r="P4958" s="71" t="n">
        <f aca="false">E4958*J4958</f>
        <v>0</v>
      </c>
    </row>
    <row r="4959" customFormat="false" ht="15" hidden="false" customHeight="false" outlineLevel="0" collapsed="false">
      <c r="A4959" s="71" t="s">
        <v>63</v>
      </c>
      <c r="B4959" s="71" t="s">
        <v>51</v>
      </c>
      <c r="C4959" s="71" t="s">
        <v>2258</v>
      </c>
      <c r="D4959" s="72" t="n">
        <v>0</v>
      </c>
      <c r="E4959" s="71" t="n">
        <v>0</v>
      </c>
      <c r="F4959" s="71" t="n">
        <v>2</v>
      </c>
      <c r="G4959" s="72" t="n">
        <v>390.82</v>
      </c>
      <c r="H4959" s="72" t="n">
        <v>390.82</v>
      </c>
      <c r="I4959" s="71" t="n">
        <f aca="false">IF(B4959&gt;=Settings!$B$23,1,0)</f>
        <v>0</v>
      </c>
      <c r="J4959" s="71" t="n">
        <v>1</v>
      </c>
      <c r="K4959" s="71" t="n">
        <f aca="false">F4959*I4959*J4959</f>
        <v>0</v>
      </c>
      <c r="L4959" s="71" t="n">
        <f aca="false">E4959*I4959*J4959</f>
        <v>0</v>
      </c>
      <c r="M4959" s="72" t="n">
        <f aca="false">G4959*I4959*J4959</f>
        <v>0</v>
      </c>
      <c r="N4959" s="72" t="n">
        <f aca="false">D4959*I4959*J4959</f>
        <v>-0</v>
      </c>
      <c r="O4959" s="71" t="n">
        <f aca="false">F4959*J4959</f>
        <v>2</v>
      </c>
      <c r="P4959" s="71" t="n">
        <f aca="false">E4959*J4959</f>
        <v>0</v>
      </c>
    </row>
    <row r="4960" customFormat="false" ht="15" hidden="false" customHeight="false" outlineLevel="0" collapsed="false">
      <c r="A4960" s="71" t="s">
        <v>59</v>
      </c>
      <c r="B4960" s="71" t="s">
        <v>51</v>
      </c>
      <c r="C4960" s="71" t="s">
        <v>121</v>
      </c>
      <c r="D4960" s="72" t="n">
        <v>0</v>
      </c>
      <c r="E4960" s="71" t="n">
        <v>0</v>
      </c>
      <c r="F4960" s="71" t="n">
        <v>193</v>
      </c>
      <c r="G4960" s="72" t="n">
        <v>10882.101</v>
      </c>
      <c r="H4960" s="72" t="n">
        <v>10863.041</v>
      </c>
      <c r="I4960" s="71" t="n">
        <f aca="false">IF(B4960&gt;=Settings!$B$23,1,0)</f>
        <v>0</v>
      </c>
      <c r="J4960" s="71" t="n">
        <v>1</v>
      </c>
      <c r="K4960" s="71" t="n">
        <f aca="false">F4960*I4960*J4960</f>
        <v>0</v>
      </c>
      <c r="L4960" s="71" t="n">
        <f aca="false">E4960*I4960*J4960</f>
        <v>0</v>
      </c>
      <c r="M4960" s="72" t="n">
        <f aca="false">G4960*I4960*J4960</f>
        <v>0</v>
      </c>
      <c r="N4960" s="72" t="n">
        <f aca="false">D4960*I4960*J4960</f>
        <v>-0</v>
      </c>
      <c r="O4960" s="71" t="n">
        <f aca="false">F4960*J4960</f>
        <v>193</v>
      </c>
      <c r="P4960" s="71" t="n">
        <f aca="false">E4960*J4960</f>
        <v>0</v>
      </c>
    </row>
    <row r="4961" customFormat="false" ht="15" hidden="false" customHeight="false" outlineLevel="0" collapsed="false">
      <c r="A4961" s="71" t="s">
        <v>59</v>
      </c>
      <c r="B4961" s="71" t="s">
        <v>51</v>
      </c>
      <c r="C4961" s="71" t="s">
        <v>1427</v>
      </c>
      <c r="D4961" s="72" t="n">
        <v>0</v>
      </c>
      <c r="E4961" s="71" t="n">
        <v>0</v>
      </c>
      <c r="F4961" s="71" t="n">
        <v>3</v>
      </c>
      <c r="G4961" s="72" t="n">
        <v>374.85</v>
      </c>
      <c r="H4961" s="72" t="n">
        <v>374.85</v>
      </c>
      <c r="I4961" s="71" t="n">
        <f aca="false">IF(B4961&gt;=Settings!$B$23,1,0)</f>
        <v>0</v>
      </c>
      <c r="J4961" s="71" t="n">
        <v>1</v>
      </c>
      <c r="K4961" s="71" t="n">
        <f aca="false">F4961*I4961*J4961</f>
        <v>0</v>
      </c>
      <c r="L4961" s="71" t="n">
        <f aca="false">E4961*I4961*J4961</f>
        <v>0</v>
      </c>
      <c r="M4961" s="72" t="n">
        <f aca="false">G4961*I4961*J4961</f>
        <v>0</v>
      </c>
      <c r="N4961" s="72" t="n">
        <f aca="false">D4961*I4961*J4961</f>
        <v>-0</v>
      </c>
      <c r="O4961" s="71" t="n">
        <f aca="false">F4961*J4961</f>
        <v>3</v>
      </c>
      <c r="P4961" s="71" t="n">
        <f aca="false">E4961*J4961</f>
        <v>0</v>
      </c>
    </row>
    <row r="4962" customFormat="false" ht="15" hidden="false" customHeight="false" outlineLevel="0" collapsed="false">
      <c r="A4962" s="71" t="s">
        <v>59</v>
      </c>
      <c r="B4962" s="71" t="s">
        <v>51</v>
      </c>
      <c r="C4962" s="71" t="s">
        <v>1220</v>
      </c>
      <c r="D4962" s="72" t="n">
        <v>0</v>
      </c>
      <c r="E4962" s="71" t="n">
        <v>0</v>
      </c>
      <c r="F4962" s="71" t="n">
        <v>47</v>
      </c>
      <c r="G4962" s="72" t="n">
        <v>3728.734</v>
      </c>
      <c r="H4962" s="72" t="n">
        <v>3718.524</v>
      </c>
      <c r="I4962" s="71" t="n">
        <f aca="false">IF(B4962&gt;=Settings!$B$23,1,0)</f>
        <v>0</v>
      </c>
      <c r="J4962" s="71" t="n">
        <v>1</v>
      </c>
      <c r="K4962" s="71" t="n">
        <f aca="false">F4962*I4962*J4962</f>
        <v>0</v>
      </c>
      <c r="L4962" s="71" t="n">
        <f aca="false">E4962*I4962*J4962</f>
        <v>0</v>
      </c>
      <c r="M4962" s="72" t="n">
        <f aca="false">G4962*I4962*J4962</f>
        <v>0</v>
      </c>
      <c r="N4962" s="72" t="n">
        <f aca="false">D4962*I4962*J4962</f>
        <v>-0</v>
      </c>
      <c r="O4962" s="71" t="n">
        <f aca="false">F4962*J4962</f>
        <v>47</v>
      </c>
      <c r="P4962" s="71" t="n">
        <f aca="false">E4962*J4962</f>
        <v>0</v>
      </c>
    </row>
    <row r="4963" customFormat="false" ht="15" hidden="false" customHeight="false" outlineLevel="0" collapsed="false">
      <c r="A4963" s="71" t="s">
        <v>61</v>
      </c>
      <c r="B4963" s="71" t="s">
        <v>51</v>
      </c>
      <c r="C4963" s="71" t="s">
        <v>593</v>
      </c>
      <c r="D4963" s="72" t="n">
        <v>209.27</v>
      </c>
      <c r="E4963" s="71" t="n">
        <v>2</v>
      </c>
      <c r="F4963" s="71" t="n">
        <v>23</v>
      </c>
      <c r="G4963" s="72" t="n">
        <v>2079.11</v>
      </c>
      <c r="H4963" s="72" t="n">
        <v>1778.95</v>
      </c>
      <c r="I4963" s="71" t="n">
        <f aca="false">IF(B4963&gt;=Settings!$B$23,1,0)</f>
        <v>0</v>
      </c>
      <c r="J4963" s="71" t="n">
        <v>1</v>
      </c>
      <c r="K4963" s="71" t="n">
        <f aca="false">F4963*I4963*J4963</f>
        <v>0</v>
      </c>
      <c r="L4963" s="71" t="n">
        <f aca="false">E4963*I4963*J4963</f>
        <v>0</v>
      </c>
      <c r="M4963" s="72" t="n">
        <f aca="false">G4963*I4963*J4963</f>
        <v>0</v>
      </c>
      <c r="N4963" s="72" t="n">
        <f aca="false">D4963*I4963*J4963</f>
        <v>0</v>
      </c>
      <c r="O4963" s="71" t="n">
        <f aca="false">F4963*J4963</f>
        <v>23</v>
      </c>
      <c r="P4963" s="71" t="n">
        <f aca="false">E4963*J4963</f>
        <v>2</v>
      </c>
    </row>
    <row r="4964" customFormat="false" ht="15" hidden="false" customHeight="false" outlineLevel="0" collapsed="false">
      <c r="A4964" s="71" t="s">
        <v>61</v>
      </c>
      <c r="B4964" s="71" t="s">
        <v>51</v>
      </c>
      <c r="C4964" s="71" t="s">
        <v>1136</v>
      </c>
      <c r="D4964" s="72" t="n">
        <v>0</v>
      </c>
      <c r="E4964" s="71" t="n">
        <v>0</v>
      </c>
      <c r="F4964" s="71" t="n">
        <v>4</v>
      </c>
      <c r="G4964" s="72" t="n">
        <v>267.99</v>
      </c>
      <c r="H4964" s="72" t="n">
        <v>258.47</v>
      </c>
      <c r="I4964" s="71" t="n">
        <f aca="false">IF(B4964&gt;=Settings!$B$23,1,0)</f>
        <v>0</v>
      </c>
      <c r="J4964" s="71" t="n">
        <v>1</v>
      </c>
      <c r="K4964" s="71" t="n">
        <f aca="false">F4964*I4964*J4964</f>
        <v>0</v>
      </c>
      <c r="L4964" s="71" t="n">
        <f aca="false">E4964*I4964*J4964</f>
        <v>0</v>
      </c>
      <c r="M4964" s="72" t="n">
        <f aca="false">G4964*I4964*J4964</f>
        <v>0</v>
      </c>
      <c r="N4964" s="72" t="n">
        <f aca="false">D4964*I4964*J4964</f>
        <v>-0</v>
      </c>
      <c r="O4964" s="71" t="n">
        <f aca="false">F4964*J4964</f>
        <v>4</v>
      </c>
      <c r="P4964" s="71" t="n">
        <f aca="false">E4964*J4964</f>
        <v>0</v>
      </c>
    </row>
    <row r="4965" customFormat="false" ht="15" hidden="false" customHeight="false" outlineLevel="0" collapsed="false">
      <c r="A4965" s="71" t="s">
        <v>61</v>
      </c>
      <c r="B4965" s="71" t="s">
        <v>51</v>
      </c>
      <c r="C4965" s="71" t="s">
        <v>1212</v>
      </c>
      <c r="D4965" s="72" t="n">
        <v>0</v>
      </c>
      <c r="E4965" s="71" t="n">
        <v>0</v>
      </c>
      <c r="F4965" s="71" t="n">
        <v>1</v>
      </c>
      <c r="G4965" s="72" t="n">
        <v>59.05</v>
      </c>
      <c r="H4965" s="72" t="n">
        <v>59.05</v>
      </c>
      <c r="I4965" s="71" t="n">
        <f aca="false">IF(B4965&gt;=Settings!$B$23,1,0)</f>
        <v>0</v>
      </c>
      <c r="J4965" s="71" t="n">
        <v>1</v>
      </c>
      <c r="K4965" s="71" t="n">
        <f aca="false">F4965*I4965*J4965</f>
        <v>0</v>
      </c>
      <c r="L4965" s="71" t="n">
        <f aca="false">E4965*I4965*J4965</f>
        <v>0</v>
      </c>
      <c r="M4965" s="72" t="n">
        <f aca="false">G4965*I4965*J4965</f>
        <v>0</v>
      </c>
      <c r="N4965" s="72" t="n">
        <f aca="false">D4965*I4965*J4965</f>
        <v>-0</v>
      </c>
      <c r="O4965" s="71" t="n">
        <f aca="false">F4965*J4965</f>
        <v>1</v>
      </c>
      <c r="P4965" s="71" t="n">
        <f aca="false">E4965*J4965</f>
        <v>0</v>
      </c>
    </row>
    <row r="4966" customFormat="false" ht="15" hidden="false" customHeight="false" outlineLevel="0" collapsed="false">
      <c r="A4966" s="71" t="s">
        <v>61</v>
      </c>
      <c r="B4966" s="71" t="s">
        <v>51</v>
      </c>
      <c r="C4966" s="71" t="s">
        <v>1422</v>
      </c>
      <c r="D4966" s="72" t="n">
        <v>0</v>
      </c>
      <c r="E4966" s="71" t="n">
        <v>0</v>
      </c>
      <c r="F4966" s="71" t="n">
        <v>1</v>
      </c>
      <c r="G4966" s="72" t="n">
        <v>127.23</v>
      </c>
      <c r="H4966" s="72" t="n">
        <v>127.23</v>
      </c>
      <c r="I4966" s="71" t="n">
        <f aca="false">IF(B4966&gt;=Settings!$B$23,1,0)</f>
        <v>0</v>
      </c>
      <c r="J4966" s="71" t="n">
        <v>1</v>
      </c>
      <c r="K4966" s="71" t="n">
        <f aca="false">F4966*I4966*J4966</f>
        <v>0</v>
      </c>
      <c r="L4966" s="71" t="n">
        <f aca="false">E4966*I4966*J4966</f>
        <v>0</v>
      </c>
      <c r="M4966" s="72" t="n">
        <f aca="false">G4966*I4966*J4966</f>
        <v>0</v>
      </c>
      <c r="N4966" s="72" t="n">
        <f aca="false">D4966*I4966*J4966</f>
        <v>-0</v>
      </c>
      <c r="O4966" s="71" t="n">
        <f aca="false">F4966*J4966</f>
        <v>1</v>
      </c>
      <c r="P4966" s="71" t="n">
        <f aca="false">E4966*J4966</f>
        <v>0</v>
      </c>
    </row>
    <row r="4967" customFormat="false" ht="15" hidden="false" customHeight="false" outlineLevel="0" collapsed="false">
      <c r="A4967" s="71" t="s">
        <v>59</v>
      </c>
      <c r="B4967" s="71" t="s">
        <v>51</v>
      </c>
      <c r="C4967" s="71" t="s">
        <v>119</v>
      </c>
      <c r="D4967" s="72" t="n">
        <v>90.86</v>
      </c>
      <c r="E4967" s="71" t="n">
        <v>1</v>
      </c>
      <c r="F4967" s="71" t="n">
        <v>84</v>
      </c>
      <c r="G4967" s="72" t="n">
        <v>7542.473</v>
      </c>
      <c r="H4967" s="72" t="n">
        <v>7437.993</v>
      </c>
      <c r="I4967" s="71" t="n">
        <f aca="false">IF(B4967&gt;=Settings!$B$23,1,0)</f>
        <v>0</v>
      </c>
      <c r="J4967" s="71" t="n">
        <v>1</v>
      </c>
      <c r="K4967" s="71" t="n">
        <f aca="false">F4967*I4967*J4967</f>
        <v>0</v>
      </c>
      <c r="L4967" s="71" t="n">
        <f aca="false">E4967*I4967*J4967</f>
        <v>0</v>
      </c>
      <c r="M4967" s="72" t="n">
        <f aca="false">G4967*I4967*J4967</f>
        <v>0</v>
      </c>
      <c r="N4967" s="72" t="n">
        <f aca="false">D4967*I4967*J4967</f>
        <v>0</v>
      </c>
      <c r="O4967" s="71" t="n">
        <f aca="false">F4967*J4967</f>
        <v>84</v>
      </c>
      <c r="P4967" s="71" t="n">
        <f aca="false">E4967*J4967</f>
        <v>1</v>
      </c>
    </row>
    <row r="4968" customFormat="false" ht="15" hidden="false" customHeight="false" outlineLevel="0" collapsed="false">
      <c r="A4968" s="71" t="s">
        <v>59</v>
      </c>
      <c r="B4968" s="71" t="s">
        <v>51</v>
      </c>
      <c r="C4968" s="71" t="s">
        <v>1432</v>
      </c>
      <c r="D4968" s="72" t="n">
        <v>0</v>
      </c>
      <c r="E4968" s="71" t="n">
        <v>0</v>
      </c>
      <c r="F4968" s="71" t="n">
        <v>2</v>
      </c>
      <c r="G4968" s="72" t="n">
        <v>225.9</v>
      </c>
      <c r="H4968" s="72" t="n">
        <v>225.9</v>
      </c>
      <c r="I4968" s="71" t="n">
        <f aca="false">IF(B4968&gt;=Settings!$B$23,1,0)</f>
        <v>0</v>
      </c>
      <c r="J4968" s="71" t="n">
        <v>1</v>
      </c>
      <c r="K4968" s="71" t="n">
        <f aca="false">F4968*I4968*J4968</f>
        <v>0</v>
      </c>
      <c r="L4968" s="71" t="n">
        <f aca="false">E4968*I4968*J4968</f>
        <v>0</v>
      </c>
      <c r="M4968" s="72" t="n">
        <f aca="false">G4968*I4968*J4968</f>
        <v>0</v>
      </c>
      <c r="N4968" s="72" t="n">
        <f aca="false">D4968*I4968*J4968</f>
        <v>-0</v>
      </c>
      <c r="O4968" s="71" t="n">
        <f aca="false">F4968*J4968</f>
        <v>2</v>
      </c>
      <c r="P4968" s="71" t="n">
        <f aca="false">E4968*J4968</f>
        <v>0</v>
      </c>
    </row>
    <row r="4969" customFormat="false" ht="15" hidden="false" customHeight="false" outlineLevel="0" collapsed="false">
      <c r="A4969" s="71" t="s">
        <v>62</v>
      </c>
      <c r="B4969" s="71" t="s">
        <v>51</v>
      </c>
      <c r="C4969" s="71" t="s">
        <v>1580</v>
      </c>
      <c r="D4969" s="72" t="n">
        <v>66.42</v>
      </c>
      <c r="E4969" s="71" t="n">
        <v>1</v>
      </c>
      <c r="F4969" s="71" t="n">
        <v>3</v>
      </c>
      <c r="G4969" s="72" t="n">
        <v>220.77</v>
      </c>
      <c r="H4969" s="72" t="n">
        <v>142.64</v>
      </c>
      <c r="I4969" s="71" t="n">
        <f aca="false">IF(B4969&gt;=Settings!$B$23,1,0)</f>
        <v>0</v>
      </c>
      <c r="J4969" s="71" t="n">
        <v>1</v>
      </c>
      <c r="K4969" s="71" t="n">
        <f aca="false">F4969*I4969*J4969</f>
        <v>0</v>
      </c>
      <c r="L4969" s="71" t="n">
        <f aca="false">E4969*I4969*J4969</f>
        <v>0</v>
      </c>
      <c r="M4969" s="72" t="n">
        <f aca="false">G4969*I4969*J4969</f>
        <v>0</v>
      </c>
      <c r="N4969" s="72" t="n">
        <f aca="false">D4969*I4969*J4969</f>
        <v>0</v>
      </c>
      <c r="O4969" s="71" t="n">
        <f aca="false">F4969*J4969</f>
        <v>3</v>
      </c>
      <c r="P4969" s="71" t="n">
        <f aca="false">E4969*J4969</f>
        <v>1</v>
      </c>
    </row>
    <row r="4970" customFormat="false" ht="15" hidden="false" customHeight="false" outlineLevel="0" collapsed="false">
      <c r="A4970" s="71" t="s">
        <v>61</v>
      </c>
      <c r="B4970" s="71" t="s">
        <v>51</v>
      </c>
      <c r="C4970" s="71" t="s">
        <v>877</v>
      </c>
      <c r="D4970" s="72" t="n">
        <v>0</v>
      </c>
      <c r="E4970" s="71" t="n">
        <v>0</v>
      </c>
      <c r="F4970" s="71" t="n">
        <v>1</v>
      </c>
      <c r="G4970" s="72" t="n">
        <v>104.5</v>
      </c>
      <c r="H4970" s="72" t="n">
        <v>104.5</v>
      </c>
      <c r="I4970" s="71" t="n">
        <f aca="false">IF(B4970&gt;=Settings!$B$23,1,0)</f>
        <v>0</v>
      </c>
      <c r="J4970" s="71" t="n">
        <v>1</v>
      </c>
      <c r="K4970" s="71" t="n">
        <f aca="false">F4970*I4970*J4970</f>
        <v>0</v>
      </c>
      <c r="L4970" s="71" t="n">
        <f aca="false">E4970*I4970*J4970</f>
        <v>0</v>
      </c>
      <c r="M4970" s="72" t="n">
        <f aca="false">G4970*I4970*J4970</f>
        <v>0</v>
      </c>
      <c r="N4970" s="72" t="n">
        <f aca="false">D4970*I4970*J4970</f>
        <v>-0</v>
      </c>
      <c r="O4970" s="71" t="n">
        <f aca="false">F4970*J4970</f>
        <v>1</v>
      </c>
      <c r="P4970" s="71" t="n">
        <f aca="false">E4970*J4970</f>
        <v>0</v>
      </c>
    </row>
    <row r="4971" customFormat="false" ht="15" hidden="false" customHeight="false" outlineLevel="0" collapsed="false">
      <c r="A4971" s="71" t="s">
        <v>59</v>
      </c>
      <c r="B4971" s="71" t="s">
        <v>51</v>
      </c>
      <c r="C4971" s="71" t="s">
        <v>621</v>
      </c>
      <c r="D4971" s="72" t="n">
        <v>0</v>
      </c>
      <c r="E4971" s="71" t="n">
        <v>0</v>
      </c>
      <c r="F4971" s="71" t="n">
        <v>1</v>
      </c>
      <c r="G4971" s="72" t="n">
        <v>86.95</v>
      </c>
      <c r="H4971" s="72" t="n">
        <v>86.95</v>
      </c>
      <c r="I4971" s="71" t="n">
        <f aca="false">IF(B4971&gt;=Settings!$B$23,1,0)</f>
        <v>0</v>
      </c>
      <c r="J4971" s="71" t="n">
        <v>1</v>
      </c>
      <c r="K4971" s="71" t="n">
        <f aca="false">F4971*I4971*J4971</f>
        <v>0</v>
      </c>
      <c r="L4971" s="71" t="n">
        <f aca="false">E4971*I4971*J4971</f>
        <v>0</v>
      </c>
      <c r="M4971" s="72" t="n">
        <f aca="false">G4971*I4971*J4971</f>
        <v>0</v>
      </c>
      <c r="N4971" s="72" t="n">
        <f aca="false">D4971*I4971*J4971</f>
        <v>-0</v>
      </c>
      <c r="O4971" s="71" t="n">
        <f aca="false">F4971*J4971</f>
        <v>1</v>
      </c>
      <c r="P4971" s="71" t="n">
        <f aca="false">E4971*J4971</f>
        <v>0</v>
      </c>
    </row>
    <row r="4972" customFormat="false" ht="15" hidden="false" customHeight="false" outlineLevel="0" collapsed="false">
      <c r="A4972" s="71" t="s">
        <v>59</v>
      </c>
      <c r="B4972" s="71" t="s">
        <v>51</v>
      </c>
      <c r="C4972" s="71" t="s">
        <v>1102</v>
      </c>
      <c r="D4972" s="72" t="n">
        <v>0</v>
      </c>
      <c r="E4972" s="71" t="n">
        <v>0</v>
      </c>
      <c r="F4972" s="71" t="n">
        <v>3</v>
      </c>
      <c r="G4972" s="72" t="n">
        <v>454.86</v>
      </c>
      <c r="H4972" s="72" t="n">
        <v>454.86</v>
      </c>
      <c r="I4972" s="71" t="n">
        <f aca="false">IF(B4972&gt;=Settings!$B$23,1,0)</f>
        <v>0</v>
      </c>
      <c r="J4972" s="71" t="n">
        <v>1</v>
      </c>
      <c r="K4972" s="71" t="n">
        <f aca="false">F4972*I4972*J4972</f>
        <v>0</v>
      </c>
      <c r="L4972" s="71" t="n">
        <f aca="false">E4972*I4972*J4972</f>
        <v>0</v>
      </c>
      <c r="M4972" s="72" t="n">
        <f aca="false">G4972*I4972*J4972</f>
        <v>0</v>
      </c>
      <c r="N4972" s="72" t="n">
        <f aca="false">D4972*I4972*J4972</f>
        <v>-0</v>
      </c>
      <c r="O4972" s="71" t="n">
        <f aca="false">F4972*J4972</f>
        <v>3</v>
      </c>
      <c r="P4972" s="71" t="n">
        <f aca="false">E4972*J4972</f>
        <v>0</v>
      </c>
    </row>
    <row r="4973" customFormat="false" ht="15" hidden="false" customHeight="false" outlineLevel="0" collapsed="false">
      <c r="A4973" s="71" t="s">
        <v>59</v>
      </c>
      <c r="B4973" s="71" t="s">
        <v>51</v>
      </c>
      <c r="C4973" s="71" t="s">
        <v>1027</v>
      </c>
      <c r="D4973" s="72" t="n">
        <v>0</v>
      </c>
      <c r="E4973" s="71" t="n">
        <v>0</v>
      </c>
      <c r="F4973" s="71" t="n">
        <v>2</v>
      </c>
      <c r="G4973" s="72" t="n">
        <v>338.8</v>
      </c>
      <c r="H4973" s="72" t="n">
        <v>338.8</v>
      </c>
      <c r="I4973" s="71" t="n">
        <f aca="false">IF(B4973&gt;=Settings!$B$23,1,0)</f>
        <v>0</v>
      </c>
      <c r="J4973" s="71" t="n">
        <v>1</v>
      </c>
      <c r="K4973" s="71" t="n">
        <f aca="false">F4973*I4973*J4973</f>
        <v>0</v>
      </c>
      <c r="L4973" s="71" t="n">
        <f aca="false">E4973*I4973*J4973</f>
        <v>0</v>
      </c>
      <c r="M4973" s="72" t="n">
        <f aca="false">G4973*I4973*J4973</f>
        <v>0</v>
      </c>
      <c r="N4973" s="72" t="n">
        <f aca="false">D4973*I4973*J4973</f>
        <v>-0</v>
      </c>
      <c r="O4973" s="71" t="n">
        <f aca="false">F4973*J4973</f>
        <v>2</v>
      </c>
      <c r="P4973" s="71" t="n">
        <f aca="false">E4973*J4973</f>
        <v>0</v>
      </c>
    </row>
    <row r="4974" customFormat="false" ht="15" hidden="false" customHeight="false" outlineLevel="0" collapsed="false">
      <c r="A4974" s="71" t="s">
        <v>59</v>
      </c>
      <c r="B4974" s="71" t="s">
        <v>51</v>
      </c>
      <c r="C4974" s="71" t="s">
        <v>1097</v>
      </c>
      <c r="D4974" s="72" t="n">
        <v>0</v>
      </c>
      <c r="E4974" s="71" t="n">
        <v>0</v>
      </c>
      <c r="F4974" s="71" t="n">
        <v>3</v>
      </c>
      <c r="G4974" s="72" t="n">
        <v>314.85</v>
      </c>
      <c r="H4974" s="72" t="n">
        <v>314.85</v>
      </c>
      <c r="I4974" s="71" t="n">
        <f aca="false">IF(B4974&gt;=Settings!$B$23,1,0)</f>
        <v>0</v>
      </c>
      <c r="J4974" s="71" t="n">
        <v>1</v>
      </c>
      <c r="K4974" s="71" t="n">
        <f aca="false">F4974*I4974*J4974</f>
        <v>0</v>
      </c>
      <c r="L4974" s="71" t="n">
        <f aca="false">E4974*I4974*J4974</f>
        <v>0</v>
      </c>
      <c r="M4974" s="72" t="n">
        <f aca="false">G4974*I4974*J4974</f>
        <v>0</v>
      </c>
      <c r="N4974" s="72" t="n">
        <f aca="false">D4974*I4974*J4974</f>
        <v>-0</v>
      </c>
      <c r="O4974" s="71" t="n">
        <f aca="false">F4974*J4974</f>
        <v>3</v>
      </c>
      <c r="P4974" s="71" t="n">
        <f aca="false">E4974*J4974</f>
        <v>0</v>
      </c>
    </row>
    <row r="4975" customFormat="false" ht="15" hidden="false" customHeight="false" outlineLevel="0" collapsed="false">
      <c r="A4975" s="71" t="s">
        <v>59</v>
      </c>
      <c r="B4975" s="71" t="s">
        <v>51</v>
      </c>
      <c r="C4975" s="71" t="s">
        <v>1294</v>
      </c>
      <c r="D4975" s="72" t="n">
        <v>0</v>
      </c>
      <c r="E4975" s="71" t="n">
        <v>0</v>
      </c>
      <c r="F4975" s="71" t="n">
        <v>1</v>
      </c>
      <c r="G4975" s="72" t="n">
        <v>91.95</v>
      </c>
      <c r="H4975" s="72" t="n">
        <v>91.95</v>
      </c>
      <c r="I4975" s="71" t="n">
        <f aca="false">IF(B4975&gt;=Settings!$B$23,1,0)</f>
        <v>0</v>
      </c>
      <c r="J4975" s="71" t="n">
        <v>1</v>
      </c>
      <c r="K4975" s="71" t="n">
        <f aca="false">F4975*I4975*J4975</f>
        <v>0</v>
      </c>
      <c r="L4975" s="71" t="n">
        <f aca="false">E4975*I4975*J4975</f>
        <v>0</v>
      </c>
      <c r="M4975" s="72" t="n">
        <f aca="false">G4975*I4975*J4975</f>
        <v>0</v>
      </c>
      <c r="N4975" s="72" t="n">
        <f aca="false">D4975*I4975*J4975</f>
        <v>-0</v>
      </c>
      <c r="O4975" s="71" t="n">
        <f aca="false">F4975*J4975</f>
        <v>1</v>
      </c>
      <c r="P4975" s="71" t="n">
        <f aca="false">E4975*J4975</f>
        <v>0</v>
      </c>
    </row>
    <row r="4976" customFormat="false" ht="15" hidden="false" customHeight="false" outlineLevel="0" collapsed="false">
      <c r="A4976" s="71" t="s">
        <v>63</v>
      </c>
      <c r="B4976" s="71" t="s">
        <v>51</v>
      </c>
      <c r="C4976" s="71" t="s">
        <v>2204</v>
      </c>
      <c r="D4976" s="72" t="n">
        <v>265.46</v>
      </c>
      <c r="E4976" s="71" t="n">
        <v>1</v>
      </c>
      <c r="F4976" s="71" t="n">
        <v>2</v>
      </c>
      <c r="G4976" s="72" t="n">
        <v>563.09</v>
      </c>
      <c r="H4976" s="72" t="n">
        <v>268.14</v>
      </c>
      <c r="I4976" s="71" t="n">
        <f aca="false">IF(B4976&gt;=Settings!$B$23,1,0)</f>
        <v>0</v>
      </c>
      <c r="J4976" s="71" t="n">
        <v>1</v>
      </c>
      <c r="K4976" s="71" t="n">
        <f aca="false">F4976*I4976*J4976</f>
        <v>0</v>
      </c>
      <c r="L4976" s="71" t="n">
        <f aca="false">E4976*I4976*J4976</f>
        <v>0</v>
      </c>
      <c r="M4976" s="72" t="n">
        <f aca="false">G4976*I4976*J4976</f>
        <v>0</v>
      </c>
      <c r="N4976" s="72" t="n">
        <f aca="false">D4976*I4976*J4976</f>
        <v>0</v>
      </c>
      <c r="O4976" s="71" t="n">
        <f aca="false">F4976*J4976</f>
        <v>2</v>
      </c>
      <c r="P4976" s="71" t="n">
        <f aca="false">E4976*J4976</f>
        <v>1</v>
      </c>
    </row>
    <row r="4977" customFormat="false" ht="15" hidden="false" customHeight="false" outlineLevel="0" collapsed="false">
      <c r="A4977" s="71" t="s">
        <v>61</v>
      </c>
      <c r="B4977" s="71" t="s">
        <v>51</v>
      </c>
      <c r="C4977" s="71" t="s">
        <v>1016</v>
      </c>
      <c r="D4977" s="72" t="n">
        <v>0</v>
      </c>
      <c r="E4977" s="71" t="n">
        <v>0</v>
      </c>
      <c r="F4977" s="71" t="n">
        <v>4</v>
      </c>
      <c r="G4977" s="72" t="n">
        <v>159.81</v>
      </c>
      <c r="H4977" s="72" t="n">
        <v>154.92</v>
      </c>
      <c r="I4977" s="71" t="n">
        <f aca="false">IF(B4977&gt;=Settings!$B$23,1,0)</f>
        <v>0</v>
      </c>
      <c r="J4977" s="71" t="n">
        <v>1</v>
      </c>
      <c r="K4977" s="71" t="n">
        <f aca="false">F4977*I4977*J4977</f>
        <v>0</v>
      </c>
      <c r="L4977" s="71" t="n">
        <f aca="false">E4977*I4977*J4977</f>
        <v>0</v>
      </c>
      <c r="M4977" s="72" t="n">
        <f aca="false">G4977*I4977*J4977</f>
        <v>0</v>
      </c>
      <c r="N4977" s="72" t="n">
        <f aca="false">D4977*I4977*J4977</f>
        <v>-0</v>
      </c>
      <c r="O4977" s="71" t="n">
        <f aca="false">F4977*J4977</f>
        <v>4</v>
      </c>
      <c r="P4977" s="71" t="n">
        <f aca="false">E4977*J4977</f>
        <v>0</v>
      </c>
    </row>
    <row r="4978" customFormat="false" ht="15" hidden="false" customHeight="false" outlineLevel="0" collapsed="false">
      <c r="A4978" s="71" t="s">
        <v>59</v>
      </c>
      <c r="B4978" s="71" t="s">
        <v>51</v>
      </c>
      <c r="C4978" s="71" t="s">
        <v>1443</v>
      </c>
      <c r="D4978" s="72" t="n">
        <v>0</v>
      </c>
      <c r="E4978" s="71" t="n">
        <v>0</v>
      </c>
      <c r="F4978" s="71" t="n">
        <v>3</v>
      </c>
      <c r="G4978" s="72" t="n">
        <v>374.85</v>
      </c>
      <c r="H4978" s="72" t="n">
        <v>374.85</v>
      </c>
      <c r="I4978" s="71" t="n">
        <f aca="false">IF(B4978&gt;=Settings!$B$23,1,0)</f>
        <v>0</v>
      </c>
      <c r="J4978" s="71" t="n">
        <v>1</v>
      </c>
      <c r="K4978" s="71" t="n">
        <f aca="false">F4978*I4978*J4978</f>
        <v>0</v>
      </c>
      <c r="L4978" s="71" t="n">
        <f aca="false">E4978*I4978*J4978</f>
        <v>0</v>
      </c>
      <c r="M4978" s="72" t="n">
        <f aca="false">G4978*I4978*J4978</f>
        <v>0</v>
      </c>
      <c r="N4978" s="72" t="n">
        <f aca="false">D4978*I4978*J4978</f>
        <v>-0</v>
      </c>
      <c r="O4978" s="71" t="n">
        <f aca="false">F4978*J4978</f>
        <v>3</v>
      </c>
      <c r="P4978" s="71" t="n">
        <f aca="false">E4978*J4978</f>
        <v>0</v>
      </c>
    </row>
    <row r="4979" customFormat="false" ht="15" hidden="false" customHeight="false" outlineLevel="0" collapsed="false">
      <c r="A4979" s="71" t="s">
        <v>59</v>
      </c>
      <c r="B4979" s="71" t="s">
        <v>51</v>
      </c>
      <c r="C4979" s="71" t="s">
        <v>166</v>
      </c>
      <c r="D4979" s="72" t="n">
        <v>0</v>
      </c>
      <c r="E4979" s="71" t="n">
        <v>0</v>
      </c>
      <c r="F4979" s="71" t="n">
        <v>2</v>
      </c>
      <c r="G4979" s="72" t="n">
        <v>193.9</v>
      </c>
      <c r="H4979" s="72" t="n">
        <v>193.9</v>
      </c>
      <c r="I4979" s="71" t="n">
        <f aca="false">IF(B4979&gt;=Settings!$B$23,1,0)</f>
        <v>0</v>
      </c>
      <c r="J4979" s="71" t="n">
        <v>1</v>
      </c>
      <c r="K4979" s="71" t="n">
        <f aca="false">F4979*I4979*J4979</f>
        <v>0</v>
      </c>
      <c r="L4979" s="71" t="n">
        <f aca="false">E4979*I4979*J4979</f>
        <v>0</v>
      </c>
      <c r="M4979" s="72" t="n">
        <f aca="false">G4979*I4979*J4979</f>
        <v>0</v>
      </c>
      <c r="N4979" s="72" t="n">
        <f aca="false">D4979*I4979*J4979</f>
        <v>-0</v>
      </c>
      <c r="O4979" s="71" t="n">
        <f aca="false">F4979*J4979</f>
        <v>2</v>
      </c>
      <c r="P4979" s="71" t="n">
        <f aca="false">E4979*J4979</f>
        <v>0</v>
      </c>
    </row>
    <row r="4980" customFormat="false" ht="15" hidden="false" customHeight="false" outlineLevel="0" collapsed="false">
      <c r="A4980" s="71" t="s">
        <v>60</v>
      </c>
      <c r="B4980" s="71" t="s">
        <v>51</v>
      </c>
      <c r="C4980" s="71" t="s">
        <v>909</v>
      </c>
      <c r="D4980" s="72" t="n">
        <v>16.11</v>
      </c>
      <c r="E4980" s="71" t="n">
        <v>1</v>
      </c>
      <c r="F4980" s="71" t="n">
        <v>1</v>
      </c>
      <c r="G4980" s="72" t="n">
        <v>17.23</v>
      </c>
      <c r="H4980" s="72" t="n">
        <v>1.12</v>
      </c>
      <c r="I4980" s="71" t="n">
        <f aca="false">IF(B4980&gt;=Settings!$B$23,1,0)</f>
        <v>0</v>
      </c>
      <c r="J4980" s="71" t="n">
        <v>1</v>
      </c>
      <c r="K4980" s="71" t="n">
        <f aca="false">F4980*I4980*J4980</f>
        <v>0</v>
      </c>
      <c r="L4980" s="71" t="n">
        <f aca="false">E4980*I4980*J4980</f>
        <v>0</v>
      </c>
      <c r="M4980" s="72" t="n">
        <f aca="false">G4980*I4980*J4980</f>
        <v>0</v>
      </c>
      <c r="N4980" s="72" t="n">
        <f aca="false">D4980*I4980*J4980</f>
        <v>0</v>
      </c>
      <c r="O4980" s="71" t="n">
        <f aca="false">F4980*J4980</f>
        <v>1</v>
      </c>
      <c r="P4980" s="71" t="n">
        <f aca="false">E4980*J4980</f>
        <v>1</v>
      </c>
    </row>
    <row r="4981" customFormat="false" ht="15" hidden="false" customHeight="false" outlineLevel="0" collapsed="false">
      <c r="A4981" s="71" t="s">
        <v>61</v>
      </c>
      <c r="B4981" s="71" t="s">
        <v>51</v>
      </c>
      <c r="C4981" s="71" t="s">
        <v>1366</v>
      </c>
      <c r="D4981" s="72" t="n">
        <v>0</v>
      </c>
      <c r="E4981" s="71" t="n">
        <v>0</v>
      </c>
      <c r="F4981" s="71" t="n">
        <v>3</v>
      </c>
      <c r="G4981" s="72" t="n">
        <v>163.5</v>
      </c>
      <c r="H4981" s="72" t="n">
        <v>155.33</v>
      </c>
      <c r="I4981" s="71" t="n">
        <f aca="false">IF(B4981&gt;=Settings!$B$23,1,0)</f>
        <v>0</v>
      </c>
      <c r="J4981" s="71" t="n">
        <v>1</v>
      </c>
      <c r="K4981" s="71" t="n">
        <f aca="false">F4981*I4981*J4981</f>
        <v>0</v>
      </c>
      <c r="L4981" s="71" t="n">
        <f aca="false">E4981*I4981*J4981</f>
        <v>0</v>
      </c>
      <c r="M4981" s="72" t="n">
        <f aca="false">G4981*I4981*J4981</f>
        <v>0</v>
      </c>
      <c r="N4981" s="72" t="n">
        <f aca="false">D4981*I4981*J4981</f>
        <v>-0</v>
      </c>
      <c r="O4981" s="71" t="n">
        <f aca="false">F4981*J4981</f>
        <v>3</v>
      </c>
      <c r="P4981" s="71" t="n">
        <f aca="false">E4981*J4981</f>
        <v>0</v>
      </c>
    </row>
    <row r="4982" customFormat="false" ht="15" hidden="false" customHeight="false" outlineLevel="0" collapsed="false">
      <c r="A4982" s="71" t="s">
        <v>61</v>
      </c>
      <c r="B4982" s="71" t="s">
        <v>51</v>
      </c>
      <c r="C4982" s="71" t="s">
        <v>1122</v>
      </c>
      <c r="D4982" s="72" t="n">
        <v>0</v>
      </c>
      <c r="E4982" s="71" t="n">
        <v>0</v>
      </c>
      <c r="F4982" s="71" t="n">
        <v>8</v>
      </c>
      <c r="G4982" s="72" t="n">
        <v>754.18</v>
      </c>
      <c r="H4982" s="72" t="n">
        <v>738.51</v>
      </c>
      <c r="I4982" s="71" t="n">
        <f aca="false">IF(B4982&gt;=Settings!$B$23,1,0)</f>
        <v>0</v>
      </c>
      <c r="J4982" s="71" t="n">
        <v>1</v>
      </c>
      <c r="K4982" s="71" t="n">
        <f aca="false">F4982*I4982*J4982</f>
        <v>0</v>
      </c>
      <c r="L4982" s="71" t="n">
        <f aca="false">E4982*I4982*J4982</f>
        <v>0</v>
      </c>
      <c r="M4982" s="72" t="n">
        <f aca="false">G4982*I4982*J4982</f>
        <v>0</v>
      </c>
      <c r="N4982" s="72" t="n">
        <f aca="false">D4982*I4982*J4982</f>
        <v>-0</v>
      </c>
      <c r="O4982" s="71" t="n">
        <f aca="false">F4982*J4982</f>
        <v>8</v>
      </c>
      <c r="P4982" s="71" t="n">
        <f aca="false">E4982*J4982</f>
        <v>0</v>
      </c>
    </row>
    <row r="4983" customFormat="false" ht="15" hidden="false" customHeight="false" outlineLevel="0" collapsed="false">
      <c r="A4983" s="71" t="s">
        <v>61</v>
      </c>
      <c r="B4983" s="71" t="s">
        <v>51</v>
      </c>
      <c r="C4983" s="71" t="s">
        <v>990</v>
      </c>
      <c r="D4983" s="72" t="n">
        <v>0</v>
      </c>
      <c r="E4983" s="71" t="n">
        <v>0</v>
      </c>
      <c r="F4983" s="71" t="n">
        <v>7</v>
      </c>
      <c r="G4983" s="72" t="n">
        <v>515.42</v>
      </c>
      <c r="H4983" s="72" t="n">
        <v>505.34</v>
      </c>
      <c r="I4983" s="71" t="n">
        <f aca="false">IF(B4983&gt;=Settings!$B$23,1,0)</f>
        <v>0</v>
      </c>
      <c r="J4983" s="71" t="n">
        <v>1</v>
      </c>
      <c r="K4983" s="71" t="n">
        <f aca="false">F4983*I4983*J4983</f>
        <v>0</v>
      </c>
      <c r="L4983" s="71" t="n">
        <f aca="false">E4983*I4983*J4983</f>
        <v>0</v>
      </c>
      <c r="M4983" s="72" t="n">
        <f aca="false">G4983*I4983*J4983</f>
        <v>0</v>
      </c>
      <c r="N4983" s="72" t="n">
        <f aca="false">D4983*I4983*J4983</f>
        <v>-0</v>
      </c>
      <c r="O4983" s="71" t="n">
        <f aca="false">F4983*J4983</f>
        <v>7</v>
      </c>
      <c r="P4983" s="71" t="n">
        <f aca="false">E4983*J4983</f>
        <v>0</v>
      </c>
    </row>
    <row r="4984" customFormat="false" ht="15" hidden="false" customHeight="false" outlineLevel="0" collapsed="false">
      <c r="A4984" s="71" t="s">
        <v>60</v>
      </c>
      <c r="B4984" s="71" t="s">
        <v>51</v>
      </c>
      <c r="C4984" s="71" t="s">
        <v>1329</v>
      </c>
      <c r="D4984" s="72" t="n">
        <v>0</v>
      </c>
      <c r="E4984" s="71" t="n">
        <v>0</v>
      </c>
      <c r="F4984" s="71" t="n">
        <v>7</v>
      </c>
      <c r="G4984" s="72" t="n">
        <v>91.3</v>
      </c>
      <c r="H4984" s="72" t="n">
        <v>85.85</v>
      </c>
      <c r="I4984" s="71" t="n">
        <f aca="false">IF(B4984&gt;=Settings!$B$23,1,0)</f>
        <v>0</v>
      </c>
      <c r="J4984" s="71" t="n">
        <v>1</v>
      </c>
      <c r="K4984" s="71" t="n">
        <f aca="false">F4984*I4984*J4984</f>
        <v>0</v>
      </c>
      <c r="L4984" s="71" t="n">
        <f aca="false">E4984*I4984*J4984</f>
        <v>0</v>
      </c>
      <c r="M4984" s="72" t="n">
        <f aca="false">G4984*I4984*J4984</f>
        <v>0</v>
      </c>
      <c r="N4984" s="72" t="n">
        <f aca="false">D4984*I4984*J4984</f>
        <v>-0</v>
      </c>
      <c r="O4984" s="71" t="n">
        <f aca="false">F4984*J4984</f>
        <v>7</v>
      </c>
      <c r="P4984" s="71" t="n">
        <f aca="false">E4984*J4984</f>
        <v>0</v>
      </c>
    </row>
    <row r="4985" customFormat="false" ht="15" hidden="false" customHeight="false" outlineLevel="0" collapsed="false">
      <c r="A4985" s="71" t="s">
        <v>62</v>
      </c>
      <c r="B4985" s="71" t="s">
        <v>51</v>
      </c>
      <c r="C4985" s="71" t="s">
        <v>1308</v>
      </c>
      <c r="D4985" s="72" t="n">
        <v>0</v>
      </c>
      <c r="E4985" s="71" t="n">
        <v>0</v>
      </c>
      <c r="F4985" s="71" t="n">
        <v>31</v>
      </c>
      <c r="G4985" s="72" t="n">
        <v>2354.83</v>
      </c>
      <c r="H4985" s="72" t="n">
        <v>2319.79</v>
      </c>
      <c r="I4985" s="71" t="n">
        <f aca="false">IF(B4985&gt;=Settings!$B$23,1,0)</f>
        <v>0</v>
      </c>
      <c r="J4985" s="71" t="n">
        <v>1</v>
      </c>
      <c r="K4985" s="71" t="n">
        <f aca="false">F4985*I4985*J4985</f>
        <v>0</v>
      </c>
      <c r="L4985" s="71" t="n">
        <f aca="false">E4985*I4985*J4985</f>
        <v>0</v>
      </c>
      <c r="M4985" s="72" t="n">
        <f aca="false">G4985*I4985*J4985</f>
        <v>0</v>
      </c>
      <c r="N4985" s="72" t="n">
        <f aca="false">D4985*I4985*J4985</f>
        <v>-0</v>
      </c>
      <c r="O4985" s="71" t="n">
        <f aca="false">F4985*J4985</f>
        <v>31</v>
      </c>
      <c r="P4985" s="71" t="n">
        <f aca="false">E4985*J4985</f>
        <v>0</v>
      </c>
    </row>
    <row r="4986" customFormat="false" ht="15" hidden="false" customHeight="false" outlineLevel="0" collapsed="false">
      <c r="A4986" s="71" t="s">
        <v>61</v>
      </c>
      <c r="B4986" s="71" t="s">
        <v>51</v>
      </c>
      <c r="C4986" s="71" t="s">
        <v>2354</v>
      </c>
      <c r="D4986" s="72" t="n">
        <v>0</v>
      </c>
      <c r="E4986" s="71" t="n">
        <v>0</v>
      </c>
      <c r="F4986" s="71" t="n">
        <v>1</v>
      </c>
      <c r="G4986" s="72" t="n">
        <v>90.86</v>
      </c>
      <c r="H4986" s="72" t="n">
        <v>90.86</v>
      </c>
      <c r="I4986" s="71" t="n">
        <f aca="false">IF(B4986&gt;=Settings!$B$23,1,0)</f>
        <v>0</v>
      </c>
      <c r="J4986" s="71" t="n">
        <v>1</v>
      </c>
      <c r="K4986" s="71" t="n">
        <f aca="false">F4986*I4986*J4986</f>
        <v>0</v>
      </c>
      <c r="L4986" s="71" t="n">
        <f aca="false">E4986*I4986*J4986</f>
        <v>0</v>
      </c>
      <c r="M4986" s="72" t="n">
        <f aca="false">G4986*I4986*J4986</f>
        <v>0</v>
      </c>
      <c r="N4986" s="72" t="n">
        <f aca="false">D4986*I4986*J4986</f>
        <v>-0</v>
      </c>
      <c r="O4986" s="71" t="n">
        <f aca="false">F4986*J4986</f>
        <v>1</v>
      </c>
      <c r="P4986" s="71" t="n">
        <f aca="false">E4986*J4986</f>
        <v>0</v>
      </c>
    </row>
    <row r="4987" customFormat="false" ht="15" hidden="false" customHeight="false" outlineLevel="0" collapsed="false">
      <c r="A4987" s="71" t="s">
        <v>59</v>
      </c>
      <c r="B4987" s="71" t="s">
        <v>51</v>
      </c>
      <c r="C4987" s="71" t="s">
        <v>977</v>
      </c>
      <c r="D4987" s="72" t="n">
        <v>0</v>
      </c>
      <c r="E4987" s="71" t="n">
        <v>0</v>
      </c>
      <c r="F4987" s="71" t="n">
        <v>27</v>
      </c>
      <c r="G4987" s="72" t="n">
        <v>242.905</v>
      </c>
      <c r="H4987" s="72" t="n">
        <v>240.475</v>
      </c>
      <c r="I4987" s="71" t="n">
        <f aca="false">IF(B4987&gt;=Settings!$B$23,1,0)</f>
        <v>0</v>
      </c>
      <c r="J4987" s="71" t="n">
        <v>1</v>
      </c>
      <c r="K4987" s="71" t="n">
        <f aca="false">F4987*I4987*J4987</f>
        <v>0</v>
      </c>
      <c r="L4987" s="71" t="n">
        <f aca="false">E4987*I4987*J4987</f>
        <v>0</v>
      </c>
      <c r="M4987" s="72" t="n">
        <f aca="false">G4987*I4987*J4987</f>
        <v>0</v>
      </c>
      <c r="N4987" s="72" t="n">
        <f aca="false">D4987*I4987*J4987</f>
        <v>-0</v>
      </c>
      <c r="O4987" s="71" t="n">
        <f aca="false">F4987*J4987</f>
        <v>27</v>
      </c>
      <c r="P4987" s="71" t="n">
        <f aca="false">E4987*J4987</f>
        <v>0</v>
      </c>
    </row>
    <row r="4988" customFormat="false" ht="15" hidden="false" customHeight="false" outlineLevel="0" collapsed="false">
      <c r="A4988" s="71" t="s">
        <v>59</v>
      </c>
      <c r="B4988" s="71" t="s">
        <v>51</v>
      </c>
      <c r="C4988" s="71" t="s">
        <v>975</v>
      </c>
      <c r="D4988" s="72" t="n">
        <v>0</v>
      </c>
      <c r="E4988" s="71" t="n">
        <v>0</v>
      </c>
      <c r="F4988" s="71" t="n">
        <v>2</v>
      </c>
      <c r="G4988" s="72" t="n">
        <v>207.9</v>
      </c>
      <c r="H4988" s="72" t="n">
        <v>207.9</v>
      </c>
      <c r="I4988" s="71" t="n">
        <f aca="false">IF(B4988&gt;=Settings!$B$23,1,0)</f>
        <v>0</v>
      </c>
      <c r="J4988" s="71" t="n">
        <v>1</v>
      </c>
      <c r="K4988" s="71" t="n">
        <f aca="false">F4988*I4988*J4988</f>
        <v>0</v>
      </c>
      <c r="L4988" s="71" t="n">
        <f aca="false">E4988*I4988*J4988</f>
        <v>0</v>
      </c>
      <c r="M4988" s="72" t="n">
        <f aca="false">G4988*I4988*J4988</f>
        <v>0</v>
      </c>
      <c r="N4988" s="72" t="n">
        <f aca="false">D4988*I4988*J4988</f>
        <v>-0</v>
      </c>
      <c r="O4988" s="71" t="n">
        <f aca="false">F4988*J4988</f>
        <v>2</v>
      </c>
      <c r="P4988" s="71" t="n">
        <f aca="false">E4988*J4988</f>
        <v>0</v>
      </c>
    </row>
    <row r="4989" customFormat="false" ht="15" hidden="false" customHeight="false" outlineLevel="0" collapsed="false">
      <c r="A4989" s="71" t="s">
        <v>61</v>
      </c>
      <c r="B4989" s="71" t="s">
        <v>51</v>
      </c>
      <c r="C4989" s="71" t="s">
        <v>1056</v>
      </c>
      <c r="D4989" s="72" t="n">
        <v>0</v>
      </c>
      <c r="E4989" s="71" t="n">
        <v>0</v>
      </c>
      <c r="F4989" s="71" t="n">
        <v>2</v>
      </c>
      <c r="G4989" s="72" t="n">
        <v>227.18</v>
      </c>
      <c r="H4989" s="72" t="n">
        <v>227.18</v>
      </c>
      <c r="I4989" s="71" t="n">
        <f aca="false">IF(B4989&gt;=Settings!$B$23,1,0)</f>
        <v>0</v>
      </c>
      <c r="J4989" s="71" t="n">
        <v>1</v>
      </c>
      <c r="K4989" s="71" t="n">
        <f aca="false">F4989*I4989*J4989</f>
        <v>0</v>
      </c>
      <c r="L4989" s="71" t="n">
        <f aca="false">E4989*I4989*J4989</f>
        <v>0</v>
      </c>
      <c r="M4989" s="72" t="n">
        <f aca="false">G4989*I4989*J4989</f>
        <v>0</v>
      </c>
      <c r="N4989" s="72" t="n">
        <f aca="false">D4989*I4989*J4989</f>
        <v>-0</v>
      </c>
      <c r="O4989" s="71" t="n">
        <f aca="false">F4989*J4989</f>
        <v>2</v>
      </c>
      <c r="P4989" s="71" t="n">
        <f aca="false">E4989*J4989</f>
        <v>0</v>
      </c>
    </row>
    <row r="4990" customFormat="false" ht="15" hidden="false" customHeight="false" outlineLevel="0" collapsed="false">
      <c r="A4990" s="71" t="s">
        <v>59</v>
      </c>
      <c r="B4990" s="71" t="s">
        <v>51</v>
      </c>
      <c r="C4990" s="71" t="s">
        <v>126</v>
      </c>
      <c r="D4990" s="72" t="n">
        <v>0</v>
      </c>
      <c r="E4990" s="71" t="n">
        <v>0</v>
      </c>
      <c r="F4990" s="71" t="n">
        <v>25</v>
      </c>
      <c r="G4990" s="72" t="n">
        <v>2232.593</v>
      </c>
      <c r="H4990" s="72" t="n">
        <v>2232.593</v>
      </c>
      <c r="I4990" s="71" t="n">
        <f aca="false">IF(B4990&gt;=Settings!$B$23,1,0)</f>
        <v>0</v>
      </c>
      <c r="J4990" s="71" t="n">
        <v>1</v>
      </c>
      <c r="K4990" s="71" t="n">
        <f aca="false">F4990*I4990*J4990</f>
        <v>0</v>
      </c>
      <c r="L4990" s="71" t="n">
        <f aca="false">E4990*I4990*J4990</f>
        <v>0</v>
      </c>
      <c r="M4990" s="72" t="n">
        <f aca="false">G4990*I4990*J4990</f>
        <v>0</v>
      </c>
      <c r="N4990" s="72" t="n">
        <f aca="false">D4990*I4990*J4990</f>
        <v>-0</v>
      </c>
      <c r="O4990" s="71" t="n">
        <f aca="false">F4990*J4990</f>
        <v>25</v>
      </c>
      <c r="P4990" s="71" t="n">
        <f aca="false">E4990*J4990</f>
        <v>0</v>
      </c>
    </row>
    <row r="4991" customFormat="false" ht="15" hidden="false" customHeight="false" outlineLevel="0" collapsed="false">
      <c r="A4991" s="71" t="s">
        <v>59</v>
      </c>
      <c r="B4991" s="71" t="s">
        <v>51</v>
      </c>
      <c r="C4991" s="71" t="s">
        <v>978</v>
      </c>
      <c r="D4991" s="72" t="n">
        <v>0</v>
      </c>
      <c r="E4991" s="71" t="n">
        <v>0</v>
      </c>
      <c r="F4991" s="71" t="n">
        <v>20</v>
      </c>
      <c r="G4991" s="72" t="n">
        <v>0</v>
      </c>
      <c r="H4991" s="72" t="n">
        <v>0</v>
      </c>
      <c r="I4991" s="71" t="n">
        <f aca="false">IF(B4991&gt;=Settings!$B$23,1,0)</f>
        <v>0</v>
      </c>
      <c r="J4991" s="71" t="n">
        <v>0</v>
      </c>
      <c r="K4991" s="71" t="n">
        <f aca="false">F4991*I4991*J4991</f>
        <v>0</v>
      </c>
      <c r="L4991" s="71" t="n">
        <f aca="false">E4991*I4991*J4991</f>
        <v>0</v>
      </c>
      <c r="M4991" s="72" t="n">
        <f aca="false">G4991*I4991*J4991</f>
        <v>0</v>
      </c>
      <c r="N4991" s="72" t="n">
        <f aca="false">D4991*I4991*J4991</f>
        <v>-0</v>
      </c>
      <c r="O4991" s="71" t="n">
        <f aca="false">F4991*J4991</f>
        <v>0</v>
      </c>
      <c r="P4991" s="71" t="n">
        <f aca="false">E4991*J4991</f>
        <v>0</v>
      </c>
    </row>
    <row r="4992" customFormat="false" ht="15" hidden="false" customHeight="false" outlineLevel="0" collapsed="false">
      <c r="A4992" s="71" t="s">
        <v>59</v>
      </c>
      <c r="B4992" s="71" t="s">
        <v>51</v>
      </c>
      <c r="C4992" s="71" t="s">
        <v>117</v>
      </c>
      <c r="D4992" s="72" t="n">
        <v>0</v>
      </c>
      <c r="E4992" s="71" t="n">
        <v>0</v>
      </c>
      <c r="F4992" s="71" t="n">
        <v>269</v>
      </c>
      <c r="G4992" s="72" t="n">
        <v>15656.591</v>
      </c>
      <c r="H4992" s="72" t="n">
        <v>15595.341</v>
      </c>
      <c r="I4992" s="71" t="n">
        <f aca="false">IF(B4992&gt;=Settings!$B$23,1,0)</f>
        <v>0</v>
      </c>
      <c r="J4992" s="71" t="n">
        <v>1</v>
      </c>
      <c r="K4992" s="71" t="n">
        <f aca="false">F4992*I4992*J4992</f>
        <v>0</v>
      </c>
      <c r="L4992" s="71" t="n">
        <f aca="false">E4992*I4992*J4992</f>
        <v>0</v>
      </c>
      <c r="M4992" s="72" t="n">
        <f aca="false">G4992*I4992*J4992</f>
        <v>0</v>
      </c>
      <c r="N4992" s="72" t="n">
        <f aca="false">D4992*I4992*J4992</f>
        <v>-0</v>
      </c>
      <c r="O4992" s="71" t="n">
        <f aca="false">F4992*J4992</f>
        <v>269</v>
      </c>
      <c r="P4992" s="71" t="n">
        <f aca="false">E4992*J4992</f>
        <v>0</v>
      </c>
    </row>
    <row r="4993" customFormat="false" ht="15" hidden="false" customHeight="false" outlineLevel="0" collapsed="false">
      <c r="A4993" s="71" t="s">
        <v>59</v>
      </c>
      <c r="B4993" s="71" t="s">
        <v>51</v>
      </c>
      <c r="C4993" s="71" t="s">
        <v>988</v>
      </c>
      <c r="D4993" s="72" t="n">
        <v>0</v>
      </c>
      <c r="E4993" s="71" t="n">
        <v>0</v>
      </c>
      <c r="F4993" s="71" t="n">
        <v>1</v>
      </c>
      <c r="G4993" s="72" t="n">
        <v>194.95</v>
      </c>
      <c r="H4993" s="72" t="n">
        <v>194.95</v>
      </c>
      <c r="I4993" s="71" t="n">
        <f aca="false">IF(B4993&gt;=Settings!$B$23,1,0)</f>
        <v>0</v>
      </c>
      <c r="J4993" s="71" t="n">
        <v>1</v>
      </c>
      <c r="K4993" s="71" t="n">
        <f aca="false">F4993*I4993*J4993</f>
        <v>0</v>
      </c>
      <c r="L4993" s="71" t="n">
        <f aca="false">E4993*I4993*J4993</f>
        <v>0</v>
      </c>
      <c r="M4993" s="72" t="n">
        <f aca="false">G4993*I4993*J4993</f>
        <v>0</v>
      </c>
      <c r="N4993" s="72" t="n">
        <f aca="false">D4993*I4993*J4993</f>
        <v>-0</v>
      </c>
      <c r="O4993" s="71" t="n">
        <f aca="false">F4993*J4993</f>
        <v>1</v>
      </c>
      <c r="P4993" s="71" t="n">
        <f aca="false">E4993*J4993</f>
        <v>0</v>
      </c>
    </row>
    <row r="4994" customFormat="false" ht="15" hidden="false" customHeight="false" outlineLevel="0" collapsed="false">
      <c r="A4994" s="71" t="s">
        <v>59</v>
      </c>
      <c r="B4994" s="71" t="s">
        <v>51</v>
      </c>
      <c r="C4994" s="71" t="s">
        <v>1408</v>
      </c>
      <c r="D4994" s="72" t="n">
        <v>0</v>
      </c>
      <c r="E4994" s="71" t="n">
        <v>0</v>
      </c>
      <c r="F4994" s="71" t="n">
        <v>18</v>
      </c>
      <c r="G4994" s="72" t="n">
        <v>1173.943</v>
      </c>
      <c r="H4994" s="72" t="n">
        <v>1173.943</v>
      </c>
      <c r="I4994" s="71" t="n">
        <f aca="false">IF(B4994&gt;=Settings!$B$23,1,0)</f>
        <v>0</v>
      </c>
      <c r="J4994" s="71" t="n">
        <v>1</v>
      </c>
      <c r="K4994" s="71" t="n">
        <f aca="false">F4994*I4994*J4994</f>
        <v>0</v>
      </c>
      <c r="L4994" s="71" t="n">
        <f aca="false">E4994*I4994*J4994</f>
        <v>0</v>
      </c>
      <c r="M4994" s="72" t="n">
        <f aca="false">G4994*I4994*J4994</f>
        <v>0</v>
      </c>
      <c r="N4994" s="72" t="n">
        <f aca="false">D4994*I4994*J4994</f>
        <v>-0</v>
      </c>
      <c r="O4994" s="71" t="n">
        <f aca="false">F4994*J4994</f>
        <v>18</v>
      </c>
      <c r="P4994" s="71" t="n">
        <f aca="false">E4994*J4994</f>
        <v>0</v>
      </c>
    </row>
    <row r="4995" customFormat="false" ht="15" hidden="false" customHeight="false" outlineLevel="0" collapsed="false">
      <c r="A4995" s="71" t="s">
        <v>63</v>
      </c>
      <c r="B4995" s="71" t="s">
        <v>51</v>
      </c>
      <c r="C4995" s="71" t="s">
        <v>2261</v>
      </c>
      <c r="D4995" s="72" t="n">
        <v>0</v>
      </c>
      <c r="E4995" s="71" t="n">
        <v>0</v>
      </c>
      <c r="F4995" s="71" t="n">
        <v>2</v>
      </c>
      <c r="G4995" s="72" t="n">
        <v>81.72</v>
      </c>
      <c r="H4995" s="72" t="n">
        <v>81.72</v>
      </c>
      <c r="I4995" s="71" t="n">
        <f aca="false">IF(B4995&gt;=Settings!$B$23,1,0)</f>
        <v>0</v>
      </c>
      <c r="J4995" s="71" t="n">
        <v>1</v>
      </c>
      <c r="K4995" s="71" t="n">
        <f aca="false">F4995*I4995*J4995</f>
        <v>0</v>
      </c>
      <c r="L4995" s="71" t="n">
        <f aca="false">E4995*I4995*J4995</f>
        <v>0</v>
      </c>
      <c r="M4995" s="72" t="n">
        <f aca="false">G4995*I4995*J4995</f>
        <v>0</v>
      </c>
      <c r="N4995" s="72" t="n">
        <f aca="false">D4995*I4995*J4995</f>
        <v>-0</v>
      </c>
      <c r="O4995" s="71" t="n">
        <f aca="false">F4995*J4995</f>
        <v>2</v>
      </c>
      <c r="P4995" s="71" t="n">
        <f aca="false">E4995*J4995</f>
        <v>0</v>
      </c>
    </row>
    <row r="4996" customFormat="false" ht="15" hidden="false" customHeight="false" outlineLevel="0" collapsed="false">
      <c r="A4996" s="71" t="s">
        <v>61</v>
      </c>
      <c r="B4996" s="71" t="s">
        <v>51</v>
      </c>
      <c r="C4996" s="71" t="s">
        <v>878</v>
      </c>
      <c r="D4996" s="72" t="n">
        <v>0</v>
      </c>
      <c r="E4996" s="71" t="n">
        <v>0</v>
      </c>
      <c r="F4996" s="71" t="n">
        <v>5</v>
      </c>
      <c r="G4996" s="72" t="n">
        <v>617.97</v>
      </c>
      <c r="H4996" s="72" t="n">
        <v>617.97</v>
      </c>
      <c r="I4996" s="71" t="n">
        <f aca="false">IF(B4996&gt;=Settings!$B$23,1,0)</f>
        <v>0</v>
      </c>
      <c r="J4996" s="71" t="n">
        <v>1</v>
      </c>
      <c r="K4996" s="71" t="n">
        <f aca="false">F4996*I4996*J4996</f>
        <v>0</v>
      </c>
      <c r="L4996" s="71" t="n">
        <f aca="false">E4996*I4996*J4996</f>
        <v>0</v>
      </c>
      <c r="M4996" s="72" t="n">
        <f aca="false">G4996*I4996*J4996</f>
        <v>0</v>
      </c>
      <c r="N4996" s="72" t="n">
        <f aca="false">D4996*I4996*J4996</f>
        <v>-0</v>
      </c>
      <c r="O4996" s="71" t="n">
        <f aca="false">F4996*J4996</f>
        <v>5</v>
      </c>
      <c r="P4996" s="71" t="n">
        <f aca="false">E4996*J4996</f>
        <v>0</v>
      </c>
    </row>
    <row r="4997" customFormat="false" ht="15" hidden="false" customHeight="false" outlineLevel="0" collapsed="false">
      <c r="A4997" s="71" t="s">
        <v>59</v>
      </c>
      <c r="B4997" s="71" t="s">
        <v>51</v>
      </c>
      <c r="C4997" s="71" t="s">
        <v>886</v>
      </c>
      <c r="D4997" s="72" t="n">
        <v>0</v>
      </c>
      <c r="E4997" s="71" t="n">
        <v>0</v>
      </c>
      <c r="F4997" s="71" t="n">
        <v>4</v>
      </c>
      <c r="G4997" s="72" t="n">
        <v>765.92</v>
      </c>
      <c r="H4997" s="72" t="n">
        <v>765.92</v>
      </c>
      <c r="I4997" s="71" t="n">
        <f aca="false">IF(B4997&gt;=Settings!$B$23,1,0)</f>
        <v>0</v>
      </c>
      <c r="J4997" s="71" t="n">
        <v>1</v>
      </c>
      <c r="K4997" s="71" t="n">
        <f aca="false">F4997*I4997*J4997</f>
        <v>0</v>
      </c>
      <c r="L4997" s="71" t="n">
        <f aca="false">E4997*I4997*J4997</f>
        <v>0</v>
      </c>
      <c r="M4997" s="72" t="n">
        <f aca="false">G4997*I4997*J4997</f>
        <v>0</v>
      </c>
      <c r="N4997" s="72" t="n">
        <f aca="false">D4997*I4997*J4997</f>
        <v>-0</v>
      </c>
      <c r="O4997" s="71" t="n">
        <f aca="false">F4997*J4997</f>
        <v>4</v>
      </c>
      <c r="P4997" s="71" t="n">
        <f aca="false">E4997*J4997</f>
        <v>0</v>
      </c>
    </row>
    <row r="4998" customFormat="false" ht="15" hidden="false" customHeight="false" outlineLevel="0" collapsed="false">
      <c r="A4998" s="71" t="s">
        <v>59</v>
      </c>
      <c r="B4998" s="71" t="s">
        <v>51</v>
      </c>
      <c r="C4998" s="71" t="s">
        <v>2109</v>
      </c>
      <c r="D4998" s="72" t="n">
        <v>0</v>
      </c>
      <c r="E4998" s="71" t="n">
        <v>0</v>
      </c>
      <c r="F4998" s="71" t="n">
        <v>1</v>
      </c>
      <c r="G4998" s="72" t="n">
        <v>104.5</v>
      </c>
      <c r="H4998" s="72" t="n">
        <v>104.5</v>
      </c>
      <c r="I4998" s="71" t="n">
        <f aca="false">IF(B4998&gt;=Settings!$B$23,1,0)</f>
        <v>0</v>
      </c>
      <c r="J4998" s="71" t="n">
        <v>1</v>
      </c>
      <c r="K4998" s="71" t="n">
        <f aca="false">F4998*I4998*J4998</f>
        <v>0</v>
      </c>
      <c r="L4998" s="71" t="n">
        <f aca="false">E4998*I4998*J4998</f>
        <v>0</v>
      </c>
      <c r="M4998" s="72" t="n">
        <f aca="false">G4998*I4998*J4998</f>
        <v>0</v>
      </c>
      <c r="N4998" s="72" t="n">
        <f aca="false">D4998*I4998*J4998</f>
        <v>-0</v>
      </c>
      <c r="O4998" s="71" t="n">
        <f aca="false">F4998*J4998</f>
        <v>1</v>
      </c>
      <c r="P4998" s="71" t="n">
        <f aca="false">E4998*J4998</f>
        <v>0</v>
      </c>
    </row>
    <row r="4999" customFormat="false" ht="15" hidden="false" customHeight="false" outlineLevel="0" collapsed="false">
      <c r="A4999" s="71" t="s">
        <v>59</v>
      </c>
      <c r="B4999" s="71" t="s">
        <v>51</v>
      </c>
      <c r="C4999" s="71" t="s">
        <v>1237</v>
      </c>
      <c r="D4999" s="72" t="n">
        <v>0</v>
      </c>
      <c r="E4999" s="71" t="n">
        <v>0</v>
      </c>
      <c r="F4999" s="71" t="n">
        <v>51</v>
      </c>
      <c r="G4999" s="72" t="n">
        <v>446.042</v>
      </c>
      <c r="H4999" s="72" t="n">
        <v>442.392</v>
      </c>
      <c r="I4999" s="71" t="n">
        <f aca="false">IF(B4999&gt;=Settings!$B$23,1,0)</f>
        <v>0</v>
      </c>
      <c r="J4999" s="71" t="n">
        <v>1</v>
      </c>
      <c r="K4999" s="71" t="n">
        <f aca="false">F4999*I4999*J4999</f>
        <v>0</v>
      </c>
      <c r="L4999" s="71" t="n">
        <f aca="false">E4999*I4999*J4999</f>
        <v>0</v>
      </c>
      <c r="M4999" s="72" t="n">
        <f aca="false">G4999*I4999*J4999</f>
        <v>0</v>
      </c>
      <c r="N4999" s="72" t="n">
        <f aca="false">D4999*I4999*J4999</f>
        <v>-0</v>
      </c>
      <c r="O4999" s="71" t="n">
        <f aca="false">F4999*J4999</f>
        <v>51</v>
      </c>
      <c r="P4999" s="71" t="n">
        <f aca="false">E4999*J4999</f>
        <v>0</v>
      </c>
    </row>
    <row r="5000" customFormat="false" ht="15" hidden="false" customHeight="false" outlineLevel="0" collapsed="false">
      <c r="A5000" s="71" t="s">
        <v>59</v>
      </c>
      <c r="B5000" s="71" t="s">
        <v>51</v>
      </c>
      <c r="C5000" s="71" t="s">
        <v>970</v>
      </c>
      <c r="D5000" s="72" t="n">
        <v>0</v>
      </c>
      <c r="E5000" s="71" t="n">
        <v>0</v>
      </c>
      <c r="F5000" s="71" t="n">
        <v>1</v>
      </c>
      <c r="G5000" s="72" t="n">
        <v>154.95</v>
      </c>
      <c r="H5000" s="72" t="n">
        <v>154.95</v>
      </c>
      <c r="I5000" s="71" t="n">
        <f aca="false">IF(B5000&gt;=Settings!$B$23,1,0)</f>
        <v>0</v>
      </c>
      <c r="J5000" s="71" t="n">
        <v>1</v>
      </c>
      <c r="K5000" s="71" t="n">
        <f aca="false">F5000*I5000*J5000</f>
        <v>0</v>
      </c>
      <c r="L5000" s="71" t="n">
        <f aca="false">E5000*I5000*J5000</f>
        <v>0</v>
      </c>
      <c r="M5000" s="72" t="n">
        <f aca="false">G5000*I5000*J5000</f>
        <v>0</v>
      </c>
      <c r="N5000" s="72" t="n">
        <f aca="false">D5000*I5000*J5000</f>
        <v>-0</v>
      </c>
      <c r="O5000" s="71" t="n">
        <f aca="false">F5000*J5000</f>
        <v>1</v>
      </c>
      <c r="P5000" s="71" t="n">
        <f aca="false">E5000*J5000</f>
        <v>0</v>
      </c>
    </row>
    <row r="5001" customFormat="false" ht="15" hidden="false" customHeight="false" outlineLevel="0" collapsed="false">
      <c r="A5001" s="71" t="s">
        <v>59</v>
      </c>
      <c r="B5001" s="71" t="s">
        <v>51</v>
      </c>
      <c r="C5001" s="71" t="s">
        <v>590</v>
      </c>
      <c r="D5001" s="72" t="n">
        <v>0</v>
      </c>
      <c r="E5001" s="71" t="n">
        <v>0</v>
      </c>
      <c r="F5001" s="71" t="n">
        <v>4</v>
      </c>
      <c r="G5001" s="72" t="n">
        <v>296.9</v>
      </c>
      <c r="H5001" s="72" t="n">
        <v>296.9</v>
      </c>
      <c r="I5001" s="71" t="n">
        <f aca="false">IF(B5001&gt;=Settings!$B$23,1,0)</f>
        <v>0</v>
      </c>
      <c r="J5001" s="71" t="n">
        <v>1</v>
      </c>
      <c r="K5001" s="71" t="n">
        <f aca="false">F5001*I5001*J5001</f>
        <v>0</v>
      </c>
      <c r="L5001" s="71" t="n">
        <f aca="false">E5001*I5001*J5001</f>
        <v>0</v>
      </c>
      <c r="M5001" s="72" t="n">
        <f aca="false">G5001*I5001*J5001</f>
        <v>0</v>
      </c>
      <c r="N5001" s="72" t="n">
        <f aca="false">D5001*I5001*J5001</f>
        <v>-0</v>
      </c>
      <c r="O5001" s="71" t="n">
        <f aca="false">F5001*J5001</f>
        <v>4</v>
      </c>
      <c r="P5001" s="71" t="n">
        <f aca="false">E5001*J5001</f>
        <v>0</v>
      </c>
    </row>
    <row r="5002" customFormat="false" ht="15" hidden="false" customHeight="false" outlineLevel="0" collapsed="false">
      <c r="A5002" s="71" t="s">
        <v>59</v>
      </c>
      <c r="B5002" s="71" t="s">
        <v>51</v>
      </c>
      <c r="C5002" s="71" t="s">
        <v>2355</v>
      </c>
      <c r="D5002" s="72" t="n">
        <v>0</v>
      </c>
      <c r="E5002" s="71" t="n">
        <v>0</v>
      </c>
      <c r="F5002" s="71" t="n">
        <v>1</v>
      </c>
      <c r="G5002" s="72" t="n">
        <v>109.95</v>
      </c>
      <c r="H5002" s="72" t="n">
        <v>109.95</v>
      </c>
      <c r="I5002" s="71" t="n">
        <f aca="false">IF(B5002&gt;=Settings!$B$23,1,0)</f>
        <v>0</v>
      </c>
      <c r="J5002" s="71" t="n">
        <v>1</v>
      </c>
      <c r="K5002" s="71" t="n">
        <f aca="false">F5002*I5002*J5002</f>
        <v>0</v>
      </c>
      <c r="L5002" s="71" t="n">
        <f aca="false">E5002*I5002*J5002</f>
        <v>0</v>
      </c>
      <c r="M5002" s="72" t="n">
        <f aca="false">G5002*I5002*J5002</f>
        <v>0</v>
      </c>
      <c r="N5002" s="72" t="n">
        <f aca="false">D5002*I5002*J5002</f>
        <v>-0</v>
      </c>
      <c r="O5002" s="71" t="n">
        <f aca="false">F5002*J5002</f>
        <v>1</v>
      </c>
      <c r="P5002" s="71" t="n">
        <f aca="false">E5002*J5002</f>
        <v>0</v>
      </c>
    </row>
    <row r="5003" customFormat="false" ht="15" hidden="false" customHeight="false" outlineLevel="0" collapsed="false">
      <c r="A5003" s="71" t="s">
        <v>61</v>
      </c>
      <c r="B5003" s="71" t="s">
        <v>51</v>
      </c>
      <c r="C5003" s="71" t="s">
        <v>1232</v>
      </c>
      <c r="D5003" s="72" t="n">
        <v>0</v>
      </c>
      <c r="E5003" s="71" t="n">
        <v>0</v>
      </c>
      <c r="F5003" s="71" t="n">
        <v>2</v>
      </c>
      <c r="G5003" s="72" t="n">
        <v>136.27</v>
      </c>
      <c r="H5003" s="72" t="n">
        <v>126.06</v>
      </c>
      <c r="I5003" s="71" t="n">
        <f aca="false">IF(B5003&gt;=Settings!$B$23,1,0)</f>
        <v>0</v>
      </c>
      <c r="J5003" s="71" t="n">
        <v>1</v>
      </c>
      <c r="K5003" s="71" t="n">
        <f aca="false">F5003*I5003*J5003</f>
        <v>0</v>
      </c>
      <c r="L5003" s="71" t="n">
        <f aca="false">E5003*I5003*J5003</f>
        <v>0</v>
      </c>
      <c r="M5003" s="72" t="n">
        <f aca="false">G5003*I5003*J5003</f>
        <v>0</v>
      </c>
      <c r="N5003" s="72" t="n">
        <f aca="false">D5003*I5003*J5003</f>
        <v>-0</v>
      </c>
      <c r="O5003" s="71" t="n">
        <f aca="false">F5003*J5003</f>
        <v>2</v>
      </c>
      <c r="P5003" s="71" t="n">
        <f aca="false">E5003*J5003</f>
        <v>0</v>
      </c>
    </row>
    <row r="5004" customFormat="false" ht="15" hidden="false" customHeight="false" outlineLevel="0" collapsed="false">
      <c r="A5004" s="71" t="s">
        <v>60</v>
      </c>
      <c r="B5004" s="71" t="s">
        <v>51</v>
      </c>
      <c r="C5004" s="71" t="s">
        <v>2207</v>
      </c>
      <c r="D5004" s="72" t="n">
        <v>0</v>
      </c>
      <c r="E5004" s="71" t="n">
        <v>0</v>
      </c>
      <c r="F5004" s="71" t="n">
        <v>5</v>
      </c>
      <c r="G5004" s="72" t="n">
        <v>340.74</v>
      </c>
      <c r="H5004" s="72" t="n">
        <v>318.58</v>
      </c>
      <c r="I5004" s="71" t="n">
        <f aca="false">IF(B5004&gt;=Settings!$B$23,1,0)</f>
        <v>0</v>
      </c>
      <c r="J5004" s="71" t="n">
        <v>1</v>
      </c>
      <c r="K5004" s="71" t="n">
        <f aca="false">F5004*I5004*J5004</f>
        <v>0</v>
      </c>
      <c r="L5004" s="71" t="n">
        <f aca="false">E5004*I5004*J5004</f>
        <v>0</v>
      </c>
      <c r="M5004" s="72" t="n">
        <f aca="false">G5004*I5004*J5004</f>
        <v>0</v>
      </c>
      <c r="N5004" s="72" t="n">
        <f aca="false">D5004*I5004*J5004</f>
        <v>-0</v>
      </c>
      <c r="O5004" s="71" t="n">
        <f aca="false">F5004*J5004</f>
        <v>5</v>
      </c>
      <c r="P5004" s="71" t="n">
        <f aca="false">E5004*J5004</f>
        <v>0</v>
      </c>
    </row>
    <row r="5005" customFormat="false" ht="15" hidden="false" customHeight="false" outlineLevel="0" collapsed="false">
      <c r="A5005" s="71" t="s">
        <v>59</v>
      </c>
      <c r="B5005" s="71" t="s">
        <v>51</v>
      </c>
      <c r="C5005" s="71" t="s">
        <v>585</v>
      </c>
      <c r="D5005" s="72" t="n">
        <v>0</v>
      </c>
      <c r="E5005" s="71" t="n">
        <v>0</v>
      </c>
      <c r="F5005" s="71" t="n">
        <v>15</v>
      </c>
      <c r="G5005" s="72" t="n">
        <v>1323.11</v>
      </c>
      <c r="H5005" s="72" t="n">
        <v>1323.11</v>
      </c>
      <c r="I5005" s="71" t="n">
        <f aca="false">IF(B5005&gt;=Settings!$B$23,1,0)</f>
        <v>0</v>
      </c>
      <c r="J5005" s="71" t="n">
        <v>1</v>
      </c>
      <c r="K5005" s="71" t="n">
        <f aca="false">F5005*I5005*J5005</f>
        <v>0</v>
      </c>
      <c r="L5005" s="71" t="n">
        <f aca="false">E5005*I5005*J5005</f>
        <v>0</v>
      </c>
      <c r="M5005" s="72" t="n">
        <f aca="false">G5005*I5005*J5005</f>
        <v>0</v>
      </c>
      <c r="N5005" s="72" t="n">
        <f aca="false">D5005*I5005*J5005</f>
        <v>-0</v>
      </c>
      <c r="O5005" s="71" t="n">
        <f aca="false">F5005*J5005</f>
        <v>15</v>
      </c>
      <c r="P5005" s="71" t="n">
        <f aca="false">E5005*J5005</f>
        <v>0</v>
      </c>
    </row>
    <row r="5006" customFormat="false" ht="15" hidden="false" customHeight="false" outlineLevel="0" collapsed="false">
      <c r="A5006" s="71" t="s">
        <v>59</v>
      </c>
      <c r="B5006" s="71" t="s">
        <v>51</v>
      </c>
      <c r="C5006" s="71" t="s">
        <v>118</v>
      </c>
      <c r="D5006" s="72" t="n">
        <v>0</v>
      </c>
      <c r="E5006" s="71" t="n">
        <v>0</v>
      </c>
      <c r="F5006" s="71" t="n">
        <v>45</v>
      </c>
      <c r="G5006" s="72" t="n">
        <v>5204.88</v>
      </c>
      <c r="H5006" s="72" t="n">
        <v>5204.88</v>
      </c>
      <c r="I5006" s="71" t="n">
        <f aca="false">IF(B5006&gt;=Settings!$B$23,1,0)</f>
        <v>0</v>
      </c>
      <c r="J5006" s="71" t="n">
        <v>1</v>
      </c>
      <c r="K5006" s="71" t="n">
        <f aca="false">F5006*I5006*J5006</f>
        <v>0</v>
      </c>
      <c r="L5006" s="71" t="n">
        <f aca="false">E5006*I5006*J5006</f>
        <v>0</v>
      </c>
      <c r="M5006" s="72" t="n">
        <f aca="false">G5006*I5006*J5006</f>
        <v>0</v>
      </c>
      <c r="N5006" s="72" t="n">
        <f aca="false">D5006*I5006*J5006</f>
        <v>-0</v>
      </c>
      <c r="O5006" s="71" t="n">
        <f aca="false">F5006*J5006</f>
        <v>45</v>
      </c>
      <c r="P5006" s="71" t="n">
        <f aca="false">E5006*J5006</f>
        <v>0</v>
      </c>
    </row>
    <row r="5007" customFormat="false" ht="15" hidden="false" customHeight="false" outlineLevel="0" collapsed="false">
      <c r="A5007" s="71" t="s">
        <v>59</v>
      </c>
      <c r="B5007" s="71" t="s">
        <v>51</v>
      </c>
      <c r="C5007" s="71" t="s">
        <v>652</v>
      </c>
      <c r="D5007" s="72" t="n">
        <v>0</v>
      </c>
      <c r="E5007" s="71" t="n">
        <v>0</v>
      </c>
      <c r="F5007" s="71" t="n">
        <v>7</v>
      </c>
      <c r="G5007" s="72" t="n">
        <v>186.65</v>
      </c>
      <c r="H5007" s="72" t="n">
        <v>186.65</v>
      </c>
      <c r="I5007" s="71" t="n">
        <f aca="false">IF(B5007&gt;=Settings!$B$23,1,0)</f>
        <v>0</v>
      </c>
      <c r="J5007" s="71" t="n">
        <v>1</v>
      </c>
      <c r="K5007" s="71" t="n">
        <f aca="false">F5007*I5007*J5007</f>
        <v>0</v>
      </c>
      <c r="L5007" s="71" t="n">
        <f aca="false">E5007*I5007*J5007</f>
        <v>0</v>
      </c>
      <c r="M5007" s="72" t="n">
        <f aca="false">G5007*I5007*J5007</f>
        <v>0</v>
      </c>
      <c r="N5007" s="72" t="n">
        <f aca="false">D5007*I5007*J5007</f>
        <v>-0</v>
      </c>
      <c r="O5007" s="71" t="n">
        <f aca="false">F5007*J5007</f>
        <v>7</v>
      </c>
      <c r="P5007" s="71" t="n">
        <f aca="false">E5007*J5007</f>
        <v>0</v>
      </c>
    </row>
    <row r="5008" customFormat="false" ht="15" hidden="false" customHeight="false" outlineLevel="0" collapsed="false">
      <c r="A5008" s="71" t="s">
        <v>59</v>
      </c>
      <c r="B5008" s="71" t="s">
        <v>51</v>
      </c>
      <c r="C5008" s="71" t="s">
        <v>966</v>
      </c>
      <c r="D5008" s="72" t="n">
        <v>0</v>
      </c>
      <c r="E5008" s="71" t="n">
        <v>0</v>
      </c>
      <c r="F5008" s="71" t="n">
        <v>1</v>
      </c>
      <c r="G5008" s="72" t="n">
        <v>149.95</v>
      </c>
      <c r="H5008" s="72" t="n">
        <v>149.95</v>
      </c>
      <c r="I5008" s="71" t="n">
        <f aca="false">IF(B5008&gt;=Settings!$B$23,1,0)</f>
        <v>0</v>
      </c>
      <c r="J5008" s="71" t="n">
        <v>1</v>
      </c>
      <c r="K5008" s="71" t="n">
        <f aca="false">F5008*I5008*J5008</f>
        <v>0</v>
      </c>
      <c r="L5008" s="71" t="n">
        <f aca="false">E5008*I5008*J5008</f>
        <v>0</v>
      </c>
      <c r="M5008" s="72" t="n">
        <f aca="false">G5008*I5008*J5008</f>
        <v>0</v>
      </c>
      <c r="N5008" s="72" t="n">
        <f aca="false">D5008*I5008*J5008</f>
        <v>-0</v>
      </c>
      <c r="O5008" s="71" t="n">
        <f aca="false">F5008*J5008</f>
        <v>1</v>
      </c>
      <c r="P5008" s="71" t="n">
        <f aca="false">E5008*J5008</f>
        <v>0</v>
      </c>
    </row>
    <row r="5009" customFormat="false" ht="15" hidden="false" customHeight="false" outlineLevel="0" collapsed="false">
      <c r="A5009" s="71" t="s">
        <v>59</v>
      </c>
      <c r="B5009" s="71" t="s">
        <v>51</v>
      </c>
      <c r="C5009" s="71" t="s">
        <v>124</v>
      </c>
      <c r="D5009" s="72" t="n">
        <v>0</v>
      </c>
      <c r="E5009" s="71" t="n">
        <v>0</v>
      </c>
      <c r="F5009" s="71" t="n">
        <v>9</v>
      </c>
      <c r="G5009" s="72" t="n">
        <v>1171.46</v>
      </c>
      <c r="H5009" s="72" t="n">
        <v>1146.95</v>
      </c>
      <c r="I5009" s="71" t="n">
        <f aca="false">IF(B5009&gt;=Settings!$B$23,1,0)</f>
        <v>0</v>
      </c>
      <c r="J5009" s="71" t="n">
        <v>1</v>
      </c>
      <c r="K5009" s="71" t="n">
        <f aca="false">F5009*I5009*J5009</f>
        <v>0</v>
      </c>
      <c r="L5009" s="71" t="n">
        <f aca="false">E5009*I5009*J5009</f>
        <v>0</v>
      </c>
      <c r="M5009" s="72" t="n">
        <f aca="false">G5009*I5009*J5009</f>
        <v>0</v>
      </c>
      <c r="N5009" s="72" t="n">
        <f aca="false">D5009*I5009*J5009</f>
        <v>-0</v>
      </c>
      <c r="O5009" s="71" t="n">
        <f aca="false">F5009*J5009</f>
        <v>9</v>
      </c>
      <c r="P5009" s="71" t="n">
        <f aca="false">E5009*J5009</f>
        <v>0</v>
      </c>
    </row>
    <row r="5010" customFormat="false" ht="15" hidden="false" customHeight="false" outlineLevel="0" collapsed="false">
      <c r="A5010" s="71" t="s">
        <v>61</v>
      </c>
      <c r="B5010" s="71" t="s">
        <v>51</v>
      </c>
      <c r="C5010" s="71" t="s">
        <v>1128</v>
      </c>
      <c r="D5010" s="72" t="n">
        <v>57.92</v>
      </c>
      <c r="E5010" s="71" t="n">
        <v>1</v>
      </c>
      <c r="F5010" s="71" t="n">
        <v>16</v>
      </c>
      <c r="G5010" s="72" t="n">
        <v>1272.98</v>
      </c>
      <c r="H5010" s="72" t="n">
        <v>1131.68</v>
      </c>
      <c r="I5010" s="71" t="n">
        <f aca="false">IF(B5010&gt;=Settings!$B$23,1,0)</f>
        <v>0</v>
      </c>
      <c r="J5010" s="71" t="n">
        <v>1</v>
      </c>
      <c r="K5010" s="71" t="n">
        <f aca="false">F5010*I5010*J5010</f>
        <v>0</v>
      </c>
      <c r="L5010" s="71" t="n">
        <f aca="false">E5010*I5010*J5010</f>
        <v>0</v>
      </c>
      <c r="M5010" s="72" t="n">
        <f aca="false">G5010*I5010*J5010</f>
        <v>0</v>
      </c>
      <c r="N5010" s="72" t="n">
        <f aca="false">D5010*I5010*J5010</f>
        <v>0</v>
      </c>
      <c r="O5010" s="71" t="n">
        <f aca="false">F5010*J5010</f>
        <v>16</v>
      </c>
      <c r="P5010" s="71" t="n">
        <f aca="false">E5010*J5010</f>
        <v>1</v>
      </c>
    </row>
    <row r="5011" customFormat="false" ht="15" hidden="false" customHeight="false" outlineLevel="0" collapsed="false">
      <c r="A5011" s="71" t="s">
        <v>62</v>
      </c>
      <c r="B5011" s="71" t="s">
        <v>51</v>
      </c>
      <c r="C5011" s="71" t="s">
        <v>1148</v>
      </c>
      <c r="D5011" s="72" t="n">
        <v>0</v>
      </c>
      <c r="E5011" s="71" t="n">
        <v>0</v>
      </c>
      <c r="F5011" s="71" t="n">
        <v>20</v>
      </c>
      <c r="G5011" s="72" t="n">
        <v>2440.81</v>
      </c>
      <c r="H5011" s="72" t="n">
        <v>2401.03</v>
      </c>
      <c r="I5011" s="71" t="n">
        <f aca="false">IF(B5011&gt;=Settings!$B$23,1,0)</f>
        <v>0</v>
      </c>
      <c r="J5011" s="71" t="n">
        <v>1</v>
      </c>
      <c r="K5011" s="71" t="n">
        <f aca="false">F5011*I5011*J5011</f>
        <v>0</v>
      </c>
      <c r="L5011" s="71" t="n">
        <f aca="false">E5011*I5011*J5011</f>
        <v>0</v>
      </c>
      <c r="M5011" s="72" t="n">
        <f aca="false">G5011*I5011*J5011</f>
        <v>0</v>
      </c>
      <c r="N5011" s="72" t="n">
        <f aca="false">D5011*I5011*J5011</f>
        <v>-0</v>
      </c>
      <c r="O5011" s="71" t="n">
        <f aca="false">F5011*J5011</f>
        <v>20</v>
      </c>
      <c r="P5011" s="71" t="n">
        <f aca="false">E5011*J5011</f>
        <v>0</v>
      </c>
    </row>
    <row r="5012" customFormat="false" ht="15" hidden="false" customHeight="false" outlineLevel="0" collapsed="false">
      <c r="A5012" s="71" t="s">
        <v>59</v>
      </c>
      <c r="B5012" s="71" t="s">
        <v>51</v>
      </c>
      <c r="C5012" s="71" t="s">
        <v>898</v>
      </c>
      <c r="D5012" s="72" t="n">
        <v>0</v>
      </c>
      <c r="E5012" s="71" t="n">
        <v>0</v>
      </c>
      <c r="F5012" s="71" t="n">
        <v>3</v>
      </c>
      <c r="G5012" s="72" t="n">
        <v>239.85</v>
      </c>
      <c r="H5012" s="72" t="n">
        <v>239.85</v>
      </c>
      <c r="I5012" s="71" t="n">
        <f aca="false">IF(B5012&gt;=Settings!$B$23,1,0)</f>
        <v>0</v>
      </c>
      <c r="J5012" s="71" t="n">
        <v>1</v>
      </c>
      <c r="K5012" s="71" t="n">
        <f aca="false">F5012*I5012*J5012</f>
        <v>0</v>
      </c>
      <c r="L5012" s="71" t="n">
        <f aca="false">E5012*I5012*J5012</f>
        <v>0</v>
      </c>
      <c r="M5012" s="72" t="n">
        <f aca="false">G5012*I5012*J5012</f>
        <v>0</v>
      </c>
      <c r="N5012" s="72" t="n">
        <f aca="false">D5012*I5012*J5012</f>
        <v>-0</v>
      </c>
      <c r="O5012" s="71" t="n">
        <f aca="false">F5012*J5012</f>
        <v>3</v>
      </c>
      <c r="P5012" s="71" t="n">
        <f aca="false">E5012*J5012</f>
        <v>0</v>
      </c>
    </row>
    <row r="5013" customFormat="false" ht="15" hidden="false" customHeight="false" outlineLevel="0" collapsed="false">
      <c r="A5013" s="71" t="s">
        <v>60</v>
      </c>
      <c r="B5013" s="71" t="s">
        <v>51</v>
      </c>
      <c r="C5013" s="71" t="s">
        <v>619</v>
      </c>
      <c r="D5013" s="72" t="n">
        <v>0</v>
      </c>
      <c r="E5013" s="71" t="n">
        <v>0</v>
      </c>
      <c r="F5013" s="71" t="n">
        <v>6</v>
      </c>
      <c r="G5013" s="72" t="n">
        <v>1090.62</v>
      </c>
      <c r="H5013" s="72" t="n">
        <v>1063.37</v>
      </c>
      <c r="I5013" s="71" t="n">
        <f aca="false">IF(B5013&gt;=Settings!$B$23,1,0)</f>
        <v>0</v>
      </c>
      <c r="J5013" s="71" t="n">
        <v>1</v>
      </c>
      <c r="K5013" s="71" t="n">
        <f aca="false">F5013*I5013*J5013</f>
        <v>0</v>
      </c>
      <c r="L5013" s="71" t="n">
        <f aca="false">E5013*I5013*J5013</f>
        <v>0</v>
      </c>
      <c r="M5013" s="72" t="n">
        <f aca="false">G5013*I5013*J5013</f>
        <v>0</v>
      </c>
      <c r="N5013" s="72" t="n">
        <f aca="false">D5013*I5013*J5013</f>
        <v>-0</v>
      </c>
      <c r="O5013" s="71" t="n">
        <f aca="false">F5013*J5013</f>
        <v>6</v>
      </c>
      <c r="P5013" s="71" t="n">
        <f aca="false">E5013*J5013</f>
        <v>0</v>
      </c>
    </row>
    <row r="5014" customFormat="false" ht="15" hidden="false" customHeight="false" outlineLevel="0" collapsed="false">
      <c r="A5014" s="71" t="s">
        <v>59</v>
      </c>
      <c r="B5014" s="71" t="s">
        <v>51</v>
      </c>
      <c r="C5014" s="71" t="s">
        <v>114</v>
      </c>
      <c r="D5014" s="72" t="n">
        <v>0</v>
      </c>
      <c r="E5014" s="71" t="n">
        <v>0</v>
      </c>
      <c r="F5014" s="71" t="n">
        <v>63</v>
      </c>
      <c r="G5014" s="72" t="n">
        <v>6218.876</v>
      </c>
      <c r="H5014" s="72" t="n">
        <v>6088.786</v>
      </c>
      <c r="I5014" s="71" t="n">
        <f aca="false">IF(B5014&gt;=Settings!$B$23,1,0)</f>
        <v>0</v>
      </c>
      <c r="J5014" s="71" t="n">
        <v>1</v>
      </c>
      <c r="K5014" s="71" t="n">
        <f aca="false">F5014*I5014*J5014</f>
        <v>0</v>
      </c>
      <c r="L5014" s="71" t="n">
        <f aca="false">E5014*I5014*J5014</f>
        <v>0</v>
      </c>
      <c r="M5014" s="72" t="n">
        <f aca="false">G5014*I5014*J5014</f>
        <v>0</v>
      </c>
      <c r="N5014" s="72" t="n">
        <f aca="false">D5014*I5014*J5014</f>
        <v>-0</v>
      </c>
      <c r="O5014" s="71" t="n">
        <f aca="false">F5014*J5014</f>
        <v>63</v>
      </c>
      <c r="P5014" s="71" t="n">
        <f aca="false">E5014*J5014</f>
        <v>0</v>
      </c>
    </row>
    <row r="5015" customFormat="false" ht="15" hidden="false" customHeight="false" outlineLevel="0" collapsed="false">
      <c r="A5015" s="71" t="s">
        <v>59</v>
      </c>
      <c r="B5015" s="71" t="s">
        <v>51</v>
      </c>
      <c r="C5015" s="71" t="s">
        <v>1329</v>
      </c>
      <c r="D5015" s="72" t="n">
        <v>0</v>
      </c>
      <c r="E5015" s="71" t="n">
        <v>0</v>
      </c>
      <c r="F5015" s="71" t="n">
        <v>5</v>
      </c>
      <c r="G5015" s="72" t="n">
        <v>75.723</v>
      </c>
      <c r="H5015" s="72" t="n">
        <v>75.723</v>
      </c>
      <c r="I5015" s="71" t="n">
        <f aca="false">IF(B5015&gt;=Settings!$B$23,1,0)</f>
        <v>0</v>
      </c>
      <c r="J5015" s="71" t="n">
        <v>1</v>
      </c>
      <c r="K5015" s="71" t="n">
        <f aca="false">F5015*I5015*J5015</f>
        <v>0</v>
      </c>
      <c r="L5015" s="71" t="n">
        <f aca="false">E5015*I5015*J5015</f>
        <v>0</v>
      </c>
      <c r="M5015" s="72" t="n">
        <f aca="false">G5015*I5015*J5015</f>
        <v>0</v>
      </c>
      <c r="N5015" s="72" t="n">
        <f aca="false">D5015*I5015*J5015</f>
        <v>-0</v>
      </c>
      <c r="O5015" s="71" t="n">
        <f aca="false">F5015*J5015</f>
        <v>5</v>
      </c>
      <c r="P5015" s="71" t="n">
        <f aca="false">E5015*J5015</f>
        <v>0</v>
      </c>
    </row>
    <row r="5016" customFormat="false" ht="15" hidden="false" customHeight="false" outlineLevel="0" collapsed="false">
      <c r="A5016" s="71" t="s">
        <v>60</v>
      </c>
      <c r="B5016" s="71" t="s">
        <v>51</v>
      </c>
      <c r="C5016" s="71" t="s">
        <v>2151</v>
      </c>
      <c r="D5016" s="72" t="n">
        <v>0</v>
      </c>
      <c r="E5016" s="71" t="n">
        <v>0</v>
      </c>
      <c r="F5016" s="71" t="n">
        <v>21</v>
      </c>
      <c r="G5016" s="72" t="n">
        <v>1756.8</v>
      </c>
      <c r="H5016" s="72" t="n">
        <v>1701.14</v>
      </c>
      <c r="I5016" s="71" t="n">
        <f aca="false">IF(B5016&gt;=Settings!$B$23,1,0)</f>
        <v>0</v>
      </c>
      <c r="J5016" s="71" t="n">
        <v>1</v>
      </c>
      <c r="K5016" s="71" t="n">
        <f aca="false">F5016*I5016*J5016</f>
        <v>0</v>
      </c>
      <c r="L5016" s="71" t="n">
        <f aca="false">E5016*I5016*J5016</f>
        <v>0</v>
      </c>
      <c r="M5016" s="72" t="n">
        <f aca="false">G5016*I5016*J5016</f>
        <v>0</v>
      </c>
      <c r="N5016" s="72" t="n">
        <f aca="false">D5016*I5016*J5016</f>
        <v>-0</v>
      </c>
      <c r="O5016" s="71" t="n">
        <f aca="false">F5016*J5016</f>
        <v>21</v>
      </c>
      <c r="P5016" s="71" t="n">
        <f aca="false">E5016*J5016</f>
        <v>0</v>
      </c>
    </row>
    <row r="5017" customFormat="false" ht="15" hidden="false" customHeight="false" outlineLevel="0" collapsed="false">
      <c r="A5017" s="71" t="s">
        <v>61</v>
      </c>
      <c r="B5017" s="71" t="s">
        <v>51</v>
      </c>
      <c r="C5017" s="71" t="s">
        <v>1012</v>
      </c>
      <c r="D5017" s="72" t="n">
        <v>0</v>
      </c>
      <c r="E5017" s="71" t="n">
        <v>0</v>
      </c>
      <c r="F5017" s="71" t="n">
        <v>1</v>
      </c>
      <c r="G5017" s="72" t="n">
        <v>96.31</v>
      </c>
      <c r="H5017" s="72" t="n">
        <v>81.87</v>
      </c>
      <c r="I5017" s="71" t="n">
        <f aca="false">IF(B5017&gt;=Settings!$B$23,1,0)</f>
        <v>0</v>
      </c>
      <c r="J5017" s="71" t="n">
        <v>1</v>
      </c>
      <c r="K5017" s="71" t="n">
        <f aca="false">F5017*I5017*J5017</f>
        <v>0</v>
      </c>
      <c r="L5017" s="71" t="n">
        <f aca="false">E5017*I5017*J5017</f>
        <v>0</v>
      </c>
      <c r="M5017" s="72" t="n">
        <f aca="false">G5017*I5017*J5017</f>
        <v>0</v>
      </c>
      <c r="N5017" s="72" t="n">
        <f aca="false">D5017*I5017*J5017</f>
        <v>-0</v>
      </c>
      <c r="O5017" s="71" t="n">
        <f aca="false">F5017*J5017</f>
        <v>1</v>
      </c>
      <c r="P5017" s="71" t="n">
        <f aca="false">E5017*J5017</f>
        <v>0</v>
      </c>
    </row>
    <row r="5018" customFormat="false" ht="15" hidden="false" customHeight="false" outlineLevel="0" collapsed="false">
      <c r="A5018" s="71" t="s">
        <v>62</v>
      </c>
      <c r="B5018" s="71" t="s">
        <v>51</v>
      </c>
      <c r="C5018" s="71" t="s">
        <v>139</v>
      </c>
      <c r="D5018" s="72" t="n">
        <v>274.17</v>
      </c>
      <c r="E5018" s="71" t="n">
        <v>4</v>
      </c>
      <c r="F5018" s="71" t="n">
        <v>83</v>
      </c>
      <c r="G5018" s="72" t="n">
        <v>5470.15</v>
      </c>
      <c r="H5018" s="72" t="n">
        <v>5062.93</v>
      </c>
      <c r="I5018" s="71" t="n">
        <f aca="false">IF(B5018&gt;=Settings!$B$23,1,0)</f>
        <v>0</v>
      </c>
      <c r="J5018" s="71" t="n">
        <v>1</v>
      </c>
      <c r="K5018" s="71" t="n">
        <f aca="false">F5018*I5018*J5018</f>
        <v>0</v>
      </c>
      <c r="L5018" s="71" t="n">
        <f aca="false">E5018*I5018*J5018</f>
        <v>0</v>
      </c>
      <c r="M5018" s="72" t="n">
        <f aca="false">G5018*I5018*J5018</f>
        <v>0</v>
      </c>
      <c r="N5018" s="72" t="n">
        <f aca="false">D5018*I5018*J5018</f>
        <v>0</v>
      </c>
      <c r="O5018" s="71" t="n">
        <f aca="false">F5018*J5018</f>
        <v>83</v>
      </c>
      <c r="P5018" s="71" t="n">
        <f aca="false">E5018*J5018</f>
        <v>4</v>
      </c>
    </row>
    <row r="5019" customFormat="false" ht="15" hidden="false" customHeight="false" outlineLevel="0" collapsed="false">
      <c r="A5019" s="71" t="s">
        <v>62</v>
      </c>
      <c r="B5019" s="71" t="s">
        <v>51</v>
      </c>
      <c r="C5019" s="71" t="s">
        <v>1268</v>
      </c>
      <c r="D5019" s="72" t="n">
        <v>0</v>
      </c>
      <c r="E5019" s="71" t="n">
        <v>0</v>
      </c>
      <c r="F5019" s="71" t="n">
        <v>8</v>
      </c>
      <c r="G5019" s="72" t="n">
        <v>865.07</v>
      </c>
      <c r="H5019" s="72" t="n">
        <v>817.12</v>
      </c>
      <c r="I5019" s="71" t="n">
        <f aca="false">IF(B5019&gt;=Settings!$B$23,1,0)</f>
        <v>0</v>
      </c>
      <c r="J5019" s="71" t="n">
        <v>1</v>
      </c>
      <c r="K5019" s="71" t="n">
        <f aca="false">F5019*I5019*J5019</f>
        <v>0</v>
      </c>
      <c r="L5019" s="71" t="n">
        <f aca="false">E5019*I5019*J5019</f>
        <v>0</v>
      </c>
      <c r="M5019" s="72" t="n">
        <f aca="false">G5019*I5019*J5019</f>
        <v>0</v>
      </c>
      <c r="N5019" s="72" t="n">
        <f aca="false">D5019*I5019*J5019</f>
        <v>-0</v>
      </c>
      <c r="O5019" s="71" t="n">
        <f aca="false">F5019*J5019</f>
        <v>8</v>
      </c>
      <c r="P5019" s="71" t="n">
        <f aca="false">E5019*J5019</f>
        <v>0</v>
      </c>
    </row>
    <row r="5020" customFormat="false" ht="15" hidden="false" customHeight="false" outlineLevel="0" collapsed="false">
      <c r="A5020" s="71" t="s">
        <v>59</v>
      </c>
      <c r="B5020" s="71" t="s">
        <v>51</v>
      </c>
      <c r="C5020" s="71" t="s">
        <v>171</v>
      </c>
      <c r="D5020" s="72" t="n">
        <v>0</v>
      </c>
      <c r="E5020" s="71" t="n">
        <v>0</v>
      </c>
      <c r="F5020" s="71" t="n">
        <v>3</v>
      </c>
      <c r="G5020" s="72" t="n">
        <v>230.76</v>
      </c>
      <c r="H5020" s="72" t="n">
        <v>209.66</v>
      </c>
      <c r="I5020" s="71" t="n">
        <f aca="false">IF(B5020&gt;=Settings!$B$23,1,0)</f>
        <v>0</v>
      </c>
      <c r="J5020" s="71" t="n">
        <v>1</v>
      </c>
      <c r="K5020" s="71" t="n">
        <f aca="false">F5020*I5020*J5020</f>
        <v>0</v>
      </c>
      <c r="L5020" s="71" t="n">
        <f aca="false">E5020*I5020*J5020</f>
        <v>0</v>
      </c>
      <c r="M5020" s="72" t="n">
        <f aca="false">G5020*I5020*J5020</f>
        <v>0</v>
      </c>
      <c r="N5020" s="72" t="n">
        <f aca="false">D5020*I5020*J5020</f>
        <v>-0</v>
      </c>
      <c r="O5020" s="71" t="n">
        <f aca="false">F5020*J5020</f>
        <v>3</v>
      </c>
      <c r="P5020" s="71" t="n">
        <f aca="false">E5020*J5020</f>
        <v>0</v>
      </c>
    </row>
    <row r="5021" customFormat="false" ht="15" hidden="false" customHeight="false" outlineLevel="0" collapsed="false">
      <c r="A5021" s="71" t="s">
        <v>59</v>
      </c>
      <c r="B5021" s="71" t="s">
        <v>51</v>
      </c>
      <c r="C5021" s="71" t="s">
        <v>917</v>
      </c>
      <c r="D5021" s="72" t="n">
        <v>0</v>
      </c>
      <c r="E5021" s="71" t="n">
        <v>0</v>
      </c>
      <c r="F5021" s="71" t="n">
        <v>3</v>
      </c>
      <c r="G5021" s="72" t="n">
        <v>464.85</v>
      </c>
      <c r="H5021" s="72" t="n">
        <v>464.85</v>
      </c>
      <c r="I5021" s="71" t="n">
        <f aca="false">IF(B5021&gt;=Settings!$B$23,1,0)</f>
        <v>0</v>
      </c>
      <c r="J5021" s="71" t="n">
        <v>1</v>
      </c>
      <c r="K5021" s="71" t="n">
        <f aca="false">F5021*I5021*J5021</f>
        <v>0</v>
      </c>
      <c r="L5021" s="71" t="n">
        <f aca="false">E5021*I5021*J5021</f>
        <v>0</v>
      </c>
      <c r="M5021" s="72" t="n">
        <f aca="false">G5021*I5021*J5021</f>
        <v>0</v>
      </c>
      <c r="N5021" s="72" t="n">
        <f aca="false">D5021*I5021*J5021</f>
        <v>-0</v>
      </c>
      <c r="O5021" s="71" t="n">
        <f aca="false">F5021*J5021</f>
        <v>3</v>
      </c>
      <c r="P5021" s="71" t="n">
        <f aca="false">E5021*J5021</f>
        <v>0</v>
      </c>
    </row>
    <row r="5022" customFormat="false" ht="15" hidden="false" customHeight="false" outlineLevel="0" collapsed="false">
      <c r="A5022" s="71" t="s">
        <v>59</v>
      </c>
      <c r="B5022" s="71" t="s">
        <v>51</v>
      </c>
      <c r="C5022" s="71" t="s">
        <v>919</v>
      </c>
      <c r="D5022" s="72" t="n">
        <v>0</v>
      </c>
      <c r="E5022" s="71" t="n">
        <v>0</v>
      </c>
      <c r="F5022" s="71" t="n">
        <v>1</v>
      </c>
      <c r="G5022" s="72" t="n">
        <v>84.95</v>
      </c>
      <c r="H5022" s="72" t="n">
        <v>84.95</v>
      </c>
      <c r="I5022" s="71" t="n">
        <f aca="false">IF(B5022&gt;=Settings!$B$23,1,0)</f>
        <v>0</v>
      </c>
      <c r="J5022" s="71" t="n">
        <v>1</v>
      </c>
      <c r="K5022" s="71" t="n">
        <f aca="false">F5022*I5022*J5022</f>
        <v>0</v>
      </c>
      <c r="L5022" s="71" t="n">
        <f aca="false">E5022*I5022*J5022</f>
        <v>0</v>
      </c>
      <c r="M5022" s="72" t="n">
        <f aca="false">G5022*I5022*J5022</f>
        <v>0</v>
      </c>
      <c r="N5022" s="72" t="n">
        <f aca="false">D5022*I5022*J5022</f>
        <v>-0</v>
      </c>
      <c r="O5022" s="71" t="n">
        <f aca="false">F5022*J5022</f>
        <v>1</v>
      </c>
      <c r="P5022" s="71" t="n">
        <f aca="false">E5022*J5022</f>
        <v>0</v>
      </c>
    </row>
    <row r="5023" customFormat="false" ht="15" hidden="false" customHeight="false" outlineLevel="0" collapsed="false">
      <c r="A5023" s="71" t="s">
        <v>60</v>
      </c>
      <c r="B5023" s="71" t="s">
        <v>51</v>
      </c>
      <c r="C5023" s="71" t="s">
        <v>2013</v>
      </c>
      <c r="D5023" s="72" t="n">
        <v>123.6</v>
      </c>
      <c r="E5023" s="71" t="n">
        <v>1</v>
      </c>
      <c r="F5023" s="71" t="n">
        <v>6</v>
      </c>
      <c r="G5023" s="72" t="n">
        <v>872.45</v>
      </c>
      <c r="H5023" s="72" t="n">
        <v>705.25</v>
      </c>
      <c r="I5023" s="71" t="n">
        <f aca="false">IF(B5023&gt;=Settings!$B$23,1,0)</f>
        <v>0</v>
      </c>
      <c r="J5023" s="71" t="n">
        <v>1</v>
      </c>
      <c r="K5023" s="71" t="n">
        <f aca="false">F5023*I5023*J5023</f>
        <v>0</v>
      </c>
      <c r="L5023" s="71" t="n">
        <f aca="false">E5023*I5023*J5023</f>
        <v>0</v>
      </c>
      <c r="M5023" s="72" t="n">
        <f aca="false">G5023*I5023*J5023</f>
        <v>0</v>
      </c>
      <c r="N5023" s="72" t="n">
        <f aca="false">D5023*I5023*J5023</f>
        <v>0</v>
      </c>
      <c r="O5023" s="71" t="n">
        <f aca="false">F5023*J5023</f>
        <v>6</v>
      </c>
      <c r="P5023" s="71" t="n">
        <f aca="false">E5023*J5023</f>
        <v>1</v>
      </c>
    </row>
    <row r="5024" customFormat="false" ht="15" hidden="false" customHeight="false" outlineLevel="0" collapsed="false">
      <c r="A5024" s="71" t="s">
        <v>63</v>
      </c>
      <c r="B5024" s="71" t="s">
        <v>51</v>
      </c>
      <c r="C5024" s="71" t="s">
        <v>2314</v>
      </c>
      <c r="D5024" s="72" t="n">
        <v>0</v>
      </c>
      <c r="E5024" s="71" t="n">
        <v>0</v>
      </c>
      <c r="F5024" s="71" t="n">
        <v>9</v>
      </c>
      <c r="G5024" s="72" t="n">
        <v>626.88</v>
      </c>
      <c r="H5024" s="72" t="n">
        <v>626.88</v>
      </c>
      <c r="I5024" s="71" t="n">
        <f aca="false">IF(B5024&gt;=Settings!$B$23,1,0)</f>
        <v>0</v>
      </c>
      <c r="J5024" s="71" t="n">
        <v>1</v>
      </c>
      <c r="K5024" s="71" t="n">
        <f aca="false">F5024*I5024*J5024</f>
        <v>0</v>
      </c>
      <c r="L5024" s="71" t="n">
        <f aca="false">E5024*I5024*J5024</f>
        <v>0</v>
      </c>
      <c r="M5024" s="72" t="n">
        <f aca="false">G5024*I5024*J5024</f>
        <v>0</v>
      </c>
      <c r="N5024" s="72" t="n">
        <f aca="false">D5024*I5024*J5024</f>
        <v>-0</v>
      </c>
      <c r="O5024" s="71" t="n">
        <f aca="false">F5024*J5024</f>
        <v>9</v>
      </c>
      <c r="P5024" s="71" t="n">
        <f aca="false">E5024*J5024</f>
        <v>0</v>
      </c>
    </row>
    <row r="5025" customFormat="false" ht="15" hidden="false" customHeight="false" outlineLevel="0" collapsed="false">
      <c r="A5025" s="71" t="s">
        <v>63</v>
      </c>
      <c r="B5025" s="71" t="s">
        <v>51</v>
      </c>
      <c r="C5025" s="71" t="s">
        <v>2356</v>
      </c>
      <c r="D5025" s="72" t="n">
        <v>0</v>
      </c>
      <c r="E5025" s="71" t="n">
        <v>0</v>
      </c>
      <c r="F5025" s="71" t="n">
        <v>1</v>
      </c>
      <c r="G5025" s="72" t="n">
        <v>40.86</v>
      </c>
      <c r="H5025" s="72" t="n">
        <v>40.86</v>
      </c>
      <c r="I5025" s="71" t="n">
        <f aca="false">IF(B5025&gt;=Settings!$B$23,1,0)</f>
        <v>0</v>
      </c>
      <c r="J5025" s="71" t="n">
        <v>1</v>
      </c>
      <c r="K5025" s="71" t="n">
        <f aca="false">F5025*I5025*J5025</f>
        <v>0</v>
      </c>
      <c r="L5025" s="71" t="n">
        <f aca="false">E5025*I5025*J5025</f>
        <v>0</v>
      </c>
      <c r="M5025" s="72" t="n">
        <f aca="false">G5025*I5025*J5025</f>
        <v>0</v>
      </c>
      <c r="N5025" s="72" t="n">
        <f aca="false">D5025*I5025*J5025</f>
        <v>-0</v>
      </c>
      <c r="O5025" s="71" t="n">
        <f aca="false">F5025*J5025</f>
        <v>1</v>
      </c>
      <c r="P5025" s="71" t="n">
        <f aca="false">E5025*J5025</f>
        <v>0</v>
      </c>
    </row>
    <row r="5026" customFormat="false" ht="15" hidden="false" customHeight="false" outlineLevel="0" collapsed="false">
      <c r="A5026" s="71" t="s">
        <v>59</v>
      </c>
      <c r="B5026" s="71" t="s">
        <v>51</v>
      </c>
      <c r="C5026" s="71" t="s">
        <v>655</v>
      </c>
      <c r="D5026" s="72" t="n">
        <v>0</v>
      </c>
      <c r="E5026" s="71" t="n">
        <v>0</v>
      </c>
      <c r="F5026" s="71" t="n">
        <v>4</v>
      </c>
      <c r="G5026" s="72" t="n">
        <v>147.8</v>
      </c>
      <c r="H5026" s="72" t="n">
        <v>147.8</v>
      </c>
      <c r="I5026" s="71" t="n">
        <f aca="false">IF(B5026&gt;=Settings!$B$23,1,0)</f>
        <v>0</v>
      </c>
      <c r="J5026" s="71" t="n">
        <v>1</v>
      </c>
      <c r="K5026" s="71" t="n">
        <f aca="false">F5026*I5026*J5026</f>
        <v>0</v>
      </c>
      <c r="L5026" s="71" t="n">
        <f aca="false">E5026*I5026*J5026</f>
        <v>0</v>
      </c>
      <c r="M5026" s="72" t="n">
        <f aca="false">G5026*I5026*J5026</f>
        <v>0</v>
      </c>
      <c r="N5026" s="72" t="n">
        <f aca="false">D5026*I5026*J5026</f>
        <v>-0</v>
      </c>
      <c r="O5026" s="71" t="n">
        <f aca="false">F5026*J5026</f>
        <v>4</v>
      </c>
      <c r="P5026" s="71" t="n">
        <f aca="false">E5026*J5026</f>
        <v>0</v>
      </c>
    </row>
    <row r="5027" customFormat="false" ht="15" hidden="false" customHeight="false" outlineLevel="0" collapsed="false">
      <c r="A5027" s="71" t="s">
        <v>59</v>
      </c>
      <c r="B5027" s="71" t="s">
        <v>51</v>
      </c>
      <c r="C5027" s="71" t="s">
        <v>2340</v>
      </c>
      <c r="D5027" s="72" t="n">
        <v>0</v>
      </c>
      <c r="E5027" s="71" t="n">
        <v>0</v>
      </c>
      <c r="F5027" s="71" t="n">
        <v>1</v>
      </c>
      <c r="G5027" s="72" t="n">
        <v>47.99</v>
      </c>
      <c r="H5027" s="72" t="n">
        <v>47.99</v>
      </c>
      <c r="I5027" s="71" t="n">
        <f aca="false">IF(B5027&gt;=Settings!$B$23,1,0)</f>
        <v>0</v>
      </c>
      <c r="J5027" s="71" t="n">
        <v>1</v>
      </c>
      <c r="K5027" s="71" t="n">
        <f aca="false">F5027*I5027*J5027</f>
        <v>0</v>
      </c>
      <c r="L5027" s="71" t="n">
        <f aca="false">E5027*I5027*J5027</f>
        <v>0</v>
      </c>
      <c r="M5027" s="72" t="n">
        <f aca="false">G5027*I5027*J5027</f>
        <v>0</v>
      </c>
      <c r="N5027" s="72" t="n">
        <f aca="false">D5027*I5027*J5027</f>
        <v>-0</v>
      </c>
      <c r="O5027" s="71" t="n">
        <f aca="false">F5027*J5027</f>
        <v>1</v>
      </c>
      <c r="P5027" s="71" t="n">
        <f aca="false">E5027*J5027</f>
        <v>0</v>
      </c>
    </row>
    <row r="5028" customFormat="false" ht="15" hidden="false" customHeight="false" outlineLevel="0" collapsed="false">
      <c r="A5028" s="71" t="s">
        <v>63</v>
      </c>
      <c r="B5028" s="71" t="s">
        <v>51</v>
      </c>
      <c r="C5028" s="71" t="s">
        <v>2256</v>
      </c>
      <c r="D5028" s="72" t="n">
        <v>0</v>
      </c>
      <c r="E5028" s="71" t="n">
        <v>0</v>
      </c>
      <c r="F5028" s="71" t="n">
        <v>5</v>
      </c>
      <c r="G5028" s="72" t="n">
        <v>277.95</v>
      </c>
      <c r="H5028" s="72" t="n">
        <v>277.95</v>
      </c>
      <c r="I5028" s="71" t="n">
        <f aca="false">IF(B5028&gt;=Settings!$B$23,1,0)</f>
        <v>0</v>
      </c>
      <c r="J5028" s="71" t="n">
        <v>1</v>
      </c>
      <c r="K5028" s="71" t="n">
        <f aca="false">F5028*I5028*J5028</f>
        <v>0</v>
      </c>
      <c r="L5028" s="71" t="n">
        <f aca="false">E5028*I5028*J5028</f>
        <v>0</v>
      </c>
      <c r="M5028" s="72" t="n">
        <f aca="false">G5028*I5028*J5028</f>
        <v>0</v>
      </c>
      <c r="N5028" s="72" t="n">
        <f aca="false">D5028*I5028*J5028</f>
        <v>-0</v>
      </c>
      <c r="O5028" s="71" t="n">
        <f aca="false">F5028*J5028</f>
        <v>5</v>
      </c>
      <c r="P5028" s="71" t="n">
        <f aca="false">E5028*J5028</f>
        <v>0</v>
      </c>
    </row>
    <row r="5029" customFormat="false" ht="15" hidden="false" customHeight="false" outlineLevel="0" collapsed="false">
      <c r="A5029" s="71" t="s">
        <v>59</v>
      </c>
      <c r="B5029" s="71" t="s">
        <v>51</v>
      </c>
      <c r="C5029" s="71" t="s">
        <v>617</v>
      </c>
      <c r="D5029" s="72" t="n">
        <v>0</v>
      </c>
      <c r="E5029" s="71" t="n">
        <v>0</v>
      </c>
      <c r="F5029" s="71" t="n">
        <v>1</v>
      </c>
      <c r="G5029" s="72" t="n">
        <v>163.59</v>
      </c>
      <c r="H5029" s="72" t="n">
        <v>163.59</v>
      </c>
      <c r="I5029" s="71" t="n">
        <f aca="false">IF(B5029&gt;=Settings!$B$23,1,0)</f>
        <v>0</v>
      </c>
      <c r="J5029" s="71" t="n">
        <v>1</v>
      </c>
      <c r="K5029" s="71" t="n">
        <f aca="false">F5029*I5029*J5029</f>
        <v>0</v>
      </c>
      <c r="L5029" s="71" t="n">
        <f aca="false">E5029*I5029*J5029</f>
        <v>0</v>
      </c>
      <c r="M5029" s="72" t="n">
        <f aca="false">G5029*I5029*J5029</f>
        <v>0</v>
      </c>
      <c r="N5029" s="72" t="n">
        <f aca="false">D5029*I5029*J5029</f>
        <v>-0</v>
      </c>
      <c r="O5029" s="71" t="n">
        <f aca="false">F5029*J5029</f>
        <v>1</v>
      </c>
      <c r="P5029" s="71" t="n">
        <f aca="false">E5029*J5029</f>
        <v>0</v>
      </c>
    </row>
    <row r="5030" customFormat="false" ht="15" hidden="false" customHeight="false" outlineLevel="0" collapsed="false">
      <c r="A5030" s="71" t="s">
        <v>60</v>
      </c>
      <c r="B5030" s="71" t="s">
        <v>51</v>
      </c>
      <c r="C5030" s="71" t="s">
        <v>958</v>
      </c>
      <c r="D5030" s="72" t="n">
        <v>14.52</v>
      </c>
      <c r="E5030" s="71" t="n">
        <v>2</v>
      </c>
      <c r="F5030" s="71" t="n">
        <v>55</v>
      </c>
      <c r="G5030" s="72" t="n">
        <v>454.13</v>
      </c>
      <c r="H5030" s="72" t="n">
        <v>423.98</v>
      </c>
      <c r="I5030" s="71" t="n">
        <f aca="false">IF(B5030&gt;=Settings!$B$23,1,0)</f>
        <v>0</v>
      </c>
      <c r="J5030" s="71" t="n">
        <v>1</v>
      </c>
      <c r="K5030" s="71" t="n">
        <f aca="false">F5030*I5030*J5030</f>
        <v>0</v>
      </c>
      <c r="L5030" s="71" t="n">
        <f aca="false">E5030*I5030*J5030</f>
        <v>0</v>
      </c>
      <c r="M5030" s="72" t="n">
        <f aca="false">G5030*I5030*J5030</f>
        <v>0</v>
      </c>
      <c r="N5030" s="72" t="n">
        <f aca="false">D5030*I5030*J5030</f>
        <v>0</v>
      </c>
      <c r="O5030" s="71" t="n">
        <f aca="false">F5030*J5030</f>
        <v>55</v>
      </c>
      <c r="P5030" s="71" t="n">
        <f aca="false">E5030*J5030</f>
        <v>2</v>
      </c>
    </row>
    <row r="5031" customFormat="false" ht="15" hidden="false" customHeight="false" outlineLevel="0" collapsed="false">
      <c r="A5031" s="71" t="s">
        <v>63</v>
      </c>
      <c r="B5031" s="71" t="s">
        <v>51</v>
      </c>
      <c r="C5031" s="71" t="s">
        <v>2215</v>
      </c>
      <c r="D5031" s="72" t="n">
        <v>0</v>
      </c>
      <c r="E5031" s="71" t="n">
        <v>0</v>
      </c>
      <c r="F5031" s="71" t="n">
        <v>2</v>
      </c>
      <c r="G5031" s="72" t="n">
        <v>236.28</v>
      </c>
      <c r="H5031" s="72" t="n">
        <v>236.28</v>
      </c>
      <c r="I5031" s="71" t="n">
        <f aca="false">IF(B5031&gt;=Settings!$B$23,1,0)</f>
        <v>0</v>
      </c>
      <c r="J5031" s="71" t="n">
        <v>1</v>
      </c>
      <c r="K5031" s="71" t="n">
        <f aca="false">F5031*I5031*J5031</f>
        <v>0</v>
      </c>
      <c r="L5031" s="71" t="n">
        <f aca="false">E5031*I5031*J5031</f>
        <v>0</v>
      </c>
      <c r="M5031" s="72" t="n">
        <f aca="false">G5031*I5031*J5031</f>
        <v>0</v>
      </c>
      <c r="N5031" s="72" t="n">
        <f aca="false">D5031*I5031*J5031</f>
        <v>-0</v>
      </c>
      <c r="O5031" s="71" t="n">
        <f aca="false">F5031*J5031</f>
        <v>2</v>
      </c>
      <c r="P5031" s="71" t="n">
        <f aca="false">E5031*J5031</f>
        <v>0</v>
      </c>
    </row>
    <row r="5032" customFormat="false" ht="15" hidden="false" customHeight="false" outlineLevel="0" collapsed="false">
      <c r="A5032" s="71" t="s">
        <v>62</v>
      </c>
      <c r="B5032" s="71" t="s">
        <v>51</v>
      </c>
      <c r="C5032" s="71" t="s">
        <v>1205</v>
      </c>
      <c r="D5032" s="72" t="n">
        <v>0</v>
      </c>
      <c r="E5032" s="71" t="n">
        <v>0</v>
      </c>
      <c r="F5032" s="71" t="n">
        <v>15</v>
      </c>
      <c r="G5032" s="72" t="n">
        <v>1542.21</v>
      </c>
      <c r="H5032" s="72" t="n">
        <v>1448.99</v>
      </c>
      <c r="I5032" s="71" t="n">
        <f aca="false">IF(B5032&gt;=Settings!$B$23,1,0)</f>
        <v>0</v>
      </c>
      <c r="J5032" s="71" t="n">
        <v>1</v>
      </c>
      <c r="K5032" s="71" t="n">
        <f aca="false">F5032*I5032*J5032</f>
        <v>0</v>
      </c>
      <c r="L5032" s="71" t="n">
        <f aca="false">E5032*I5032*J5032</f>
        <v>0</v>
      </c>
      <c r="M5032" s="72" t="n">
        <f aca="false">G5032*I5032*J5032</f>
        <v>0</v>
      </c>
      <c r="N5032" s="72" t="n">
        <f aca="false">D5032*I5032*J5032</f>
        <v>-0</v>
      </c>
      <c r="O5032" s="71" t="n">
        <f aca="false">F5032*J5032</f>
        <v>15</v>
      </c>
      <c r="P5032" s="71" t="n">
        <f aca="false">E5032*J5032</f>
        <v>0</v>
      </c>
    </row>
    <row r="5033" customFormat="false" ht="15" hidden="false" customHeight="false" outlineLevel="0" collapsed="false">
      <c r="A5033" s="71" t="s">
        <v>61</v>
      </c>
      <c r="B5033" s="71" t="s">
        <v>51</v>
      </c>
      <c r="C5033" s="71" t="s">
        <v>1327</v>
      </c>
      <c r="D5033" s="72" t="n">
        <v>0</v>
      </c>
      <c r="E5033" s="71" t="n">
        <v>0</v>
      </c>
      <c r="F5033" s="71" t="n">
        <v>1</v>
      </c>
      <c r="G5033" s="72" t="n">
        <v>247.23</v>
      </c>
      <c r="H5033" s="72" t="n">
        <v>247.23</v>
      </c>
      <c r="I5033" s="71" t="n">
        <f aca="false">IF(B5033&gt;=Settings!$B$23,1,0)</f>
        <v>0</v>
      </c>
      <c r="J5033" s="71" t="n">
        <v>1</v>
      </c>
      <c r="K5033" s="71" t="n">
        <f aca="false">F5033*I5033*J5033</f>
        <v>0</v>
      </c>
      <c r="L5033" s="71" t="n">
        <f aca="false">E5033*I5033*J5033</f>
        <v>0</v>
      </c>
      <c r="M5033" s="72" t="n">
        <f aca="false">G5033*I5033*J5033</f>
        <v>0</v>
      </c>
      <c r="N5033" s="72" t="n">
        <f aca="false">D5033*I5033*J5033</f>
        <v>-0</v>
      </c>
      <c r="O5033" s="71" t="n">
        <f aca="false">F5033*J5033</f>
        <v>1</v>
      </c>
      <c r="P5033" s="71" t="n">
        <f aca="false">E5033*J5033</f>
        <v>0</v>
      </c>
    </row>
    <row r="5034" customFormat="false" ht="15" hidden="false" customHeight="false" outlineLevel="0" collapsed="false">
      <c r="A5034" s="71" t="s">
        <v>61</v>
      </c>
      <c r="B5034" s="71" t="s">
        <v>51</v>
      </c>
      <c r="C5034" s="71" t="s">
        <v>1420</v>
      </c>
      <c r="D5034" s="72" t="n">
        <v>0</v>
      </c>
      <c r="E5034" s="71" t="n">
        <v>0</v>
      </c>
      <c r="F5034" s="71" t="n">
        <v>2</v>
      </c>
      <c r="G5034" s="72" t="n">
        <v>212.64</v>
      </c>
      <c r="H5034" s="72" t="n">
        <v>212.64</v>
      </c>
      <c r="I5034" s="71" t="n">
        <f aca="false">IF(B5034&gt;=Settings!$B$23,1,0)</f>
        <v>0</v>
      </c>
      <c r="J5034" s="71" t="n">
        <v>1</v>
      </c>
      <c r="K5034" s="71" t="n">
        <f aca="false">F5034*I5034*J5034</f>
        <v>0</v>
      </c>
      <c r="L5034" s="71" t="n">
        <f aca="false">E5034*I5034*J5034</f>
        <v>0</v>
      </c>
      <c r="M5034" s="72" t="n">
        <f aca="false">G5034*I5034*J5034</f>
        <v>0</v>
      </c>
      <c r="N5034" s="72" t="n">
        <f aca="false">D5034*I5034*J5034</f>
        <v>-0</v>
      </c>
      <c r="O5034" s="71" t="n">
        <f aca="false">F5034*J5034</f>
        <v>2</v>
      </c>
      <c r="P5034" s="71" t="n">
        <f aca="false">E5034*J5034</f>
        <v>0</v>
      </c>
    </row>
    <row r="5035" customFormat="false" ht="15" hidden="false" customHeight="false" outlineLevel="0" collapsed="false">
      <c r="A5035" s="71" t="s">
        <v>59</v>
      </c>
      <c r="B5035" s="71" t="s">
        <v>51</v>
      </c>
      <c r="C5035" s="71" t="s">
        <v>1190</v>
      </c>
      <c r="D5035" s="72" t="n">
        <v>0</v>
      </c>
      <c r="E5035" s="71" t="n">
        <v>0</v>
      </c>
      <c r="F5035" s="71" t="n">
        <v>2</v>
      </c>
      <c r="G5035" s="72" t="n">
        <v>306.72</v>
      </c>
      <c r="H5035" s="72" t="n">
        <v>306.72</v>
      </c>
      <c r="I5035" s="71" t="n">
        <f aca="false">IF(B5035&gt;=Settings!$B$23,1,0)</f>
        <v>0</v>
      </c>
      <c r="J5035" s="71" t="n">
        <v>1</v>
      </c>
      <c r="K5035" s="71" t="n">
        <f aca="false">F5035*I5035*J5035</f>
        <v>0</v>
      </c>
      <c r="L5035" s="71" t="n">
        <f aca="false">E5035*I5035*J5035</f>
        <v>0</v>
      </c>
      <c r="M5035" s="72" t="n">
        <f aca="false">G5035*I5035*J5035</f>
        <v>0</v>
      </c>
      <c r="N5035" s="72" t="n">
        <f aca="false">D5035*I5035*J5035</f>
        <v>-0</v>
      </c>
      <c r="O5035" s="71" t="n">
        <f aca="false">F5035*J5035</f>
        <v>2</v>
      </c>
      <c r="P5035" s="71" t="n">
        <f aca="false">E5035*J5035</f>
        <v>0</v>
      </c>
    </row>
    <row r="5036" customFormat="false" ht="15" hidden="false" customHeight="false" outlineLevel="0" collapsed="false">
      <c r="A5036" s="71" t="s">
        <v>63</v>
      </c>
      <c r="B5036" s="71" t="s">
        <v>51</v>
      </c>
      <c r="C5036" s="71" t="s">
        <v>2357</v>
      </c>
      <c r="D5036" s="72" t="n">
        <v>0</v>
      </c>
      <c r="E5036" s="71" t="n">
        <v>0</v>
      </c>
      <c r="F5036" s="71" t="n">
        <v>1</v>
      </c>
      <c r="G5036" s="72" t="n">
        <v>214.95</v>
      </c>
      <c r="H5036" s="72" t="n">
        <v>214.95</v>
      </c>
      <c r="I5036" s="71" t="n">
        <f aca="false">IF(B5036&gt;=Settings!$B$23,1,0)</f>
        <v>0</v>
      </c>
      <c r="J5036" s="71" t="n">
        <v>1</v>
      </c>
      <c r="K5036" s="71" t="n">
        <f aca="false">F5036*I5036*J5036</f>
        <v>0</v>
      </c>
      <c r="L5036" s="71" t="n">
        <f aca="false">E5036*I5036*J5036</f>
        <v>0</v>
      </c>
      <c r="M5036" s="72" t="n">
        <f aca="false">G5036*I5036*J5036</f>
        <v>0</v>
      </c>
      <c r="N5036" s="72" t="n">
        <f aca="false">D5036*I5036*J5036</f>
        <v>-0</v>
      </c>
      <c r="O5036" s="71" t="n">
        <f aca="false">F5036*J5036</f>
        <v>1</v>
      </c>
      <c r="P5036" s="71" t="n">
        <f aca="false">E5036*J5036</f>
        <v>0</v>
      </c>
    </row>
    <row r="5037" customFormat="false" ht="15" hidden="false" customHeight="false" outlineLevel="0" collapsed="false">
      <c r="A5037" s="71" t="s">
        <v>62</v>
      </c>
      <c r="B5037" s="71" t="s">
        <v>51</v>
      </c>
      <c r="C5037" s="71" t="s">
        <v>2144</v>
      </c>
      <c r="D5037" s="72" t="n">
        <v>91.46</v>
      </c>
      <c r="E5037" s="71" t="n">
        <v>1</v>
      </c>
      <c r="F5037" s="71" t="n">
        <v>8</v>
      </c>
      <c r="G5037" s="72" t="n">
        <v>782.26</v>
      </c>
      <c r="H5037" s="72" t="n">
        <v>659.64</v>
      </c>
      <c r="I5037" s="71" t="n">
        <f aca="false">IF(B5037&gt;=Settings!$B$23,1,0)</f>
        <v>0</v>
      </c>
      <c r="J5037" s="71" t="n">
        <v>1</v>
      </c>
      <c r="K5037" s="71" t="n">
        <f aca="false">F5037*I5037*J5037</f>
        <v>0</v>
      </c>
      <c r="L5037" s="71" t="n">
        <f aca="false">E5037*I5037*J5037</f>
        <v>0</v>
      </c>
      <c r="M5037" s="72" t="n">
        <f aca="false">G5037*I5037*J5037</f>
        <v>0</v>
      </c>
      <c r="N5037" s="72" t="n">
        <f aca="false">D5037*I5037*J5037</f>
        <v>0</v>
      </c>
      <c r="O5037" s="71" t="n">
        <f aca="false">F5037*J5037</f>
        <v>8</v>
      </c>
      <c r="P5037" s="71" t="n">
        <f aca="false">E5037*J5037</f>
        <v>1</v>
      </c>
    </row>
    <row r="5038" customFormat="false" ht="15" hidden="false" customHeight="false" outlineLevel="0" collapsed="false">
      <c r="A5038" s="71" t="s">
        <v>61</v>
      </c>
      <c r="B5038" s="71" t="s">
        <v>51</v>
      </c>
      <c r="C5038" s="71" t="s">
        <v>919</v>
      </c>
      <c r="D5038" s="72" t="n">
        <v>0</v>
      </c>
      <c r="E5038" s="71" t="n">
        <v>0</v>
      </c>
      <c r="F5038" s="71" t="n">
        <v>2</v>
      </c>
      <c r="G5038" s="72" t="n">
        <v>154.46</v>
      </c>
      <c r="H5038" s="72" t="n">
        <v>154.46</v>
      </c>
      <c r="I5038" s="71" t="n">
        <f aca="false">IF(B5038&gt;=Settings!$B$23,1,0)</f>
        <v>0</v>
      </c>
      <c r="J5038" s="71" t="n">
        <v>1</v>
      </c>
      <c r="K5038" s="71" t="n">
        <f aca="false">F5038*I5038*J5038</f>
        <v>0</v>
      </c>
      <c r="L5038" s="71" t="n">
        <f aca="false">E5038*I5038*J5038</f>
        <v>0</v>
      </c>
      <c r="M5038" s="72" t="n">
        <f aca="false">G5038*I5038*J5038</f>
        <v>0</v>
      </c>
      <c r="N5038" s="72" t="n">
        <f aca="false">D5038*I5038*J5038</f>
        <v>-0</v>
      </c>
      <c r="O5038" s="71" t="n">
        <f aca="false">F5038*J5038</f>
        <v>2</v>
      </c>
      <c r="P5038" s="71" t="n">
        <f aca="false">E5038*J5038</f>
        <v>0</v>
      </c>
    </row>
    <row r="5039" customFormat="false" ht="15" hidden="false" customHeight="false" outlineLevel="0" collapsed="false">
      <c r="A5039" s="71" t="s">
        <v>61</v>
      </c>
      <c r="B5039" s="71" t="s">
        <v>51</v>
      </c>
      <c r="C5039" s="71" t="s">
        <v>2004</v>
      </c>
      <c r="D5039" s="72" t="n">
        <v>0</v>
      </c>
      <c r="E5039" s="71" t="n">
        <v>0</v>
      </c>
      <c r="F5039" s="71" t="n">
        <v>1</v>
      </c>
      <c r="G5039" s="72" t="n">
        <v>72.67</v>
      </c>
      <c r="H5039" s="72" t="n">
        <v>61.78</v>
      </c>
      <c r="I5039" s="71" t="n">
        <f aca="false">IF(B5039&gt;=Settings!$B$23,1,0)</f>
        <v>0</v>
      </c>
      <c r="J5039" s="71" t="n">
        <v>1</v>
      </c>
      <c r="K5039" s="71" t="n">
        <f aca="false">F5039*I5039*J5039</f>
        <v>0</v>
      </c>
      <c r="L5039" s="71" t="n">
        <f aca="false">E5039*I5039*J5039</f>
        <v>0</v>
      </c>
      <c r="M5039" s="72" t="n">
        <f aca="false">G5039*I5039*J5039</f>
        <v>0</v>
      </c>
      <c r="N5039" s="72" t="n">
        <f aca="false">D5039*I5039*J5039</f>
        <v>-0</v>
      </c>
      <c r="O5039" s="71" t="n">
        <f aca="false">F5039*J5039</f>
        <v>1</v>
      </c>
      <c r="P5039" s="71" t="n">
        <f aca="false">E5039*J5039</f>
        <v>0</v>
      </c>
    </row>
    <row r="5040" customFormat="false" ht="15" hidden="false" customHeight="false" outlineLevel="0" collapsed="false">
      <c r="A5040" s="71" t="s">
        <v>59</v>
      </c>
      <c r="B5040" s="71" t="s">
        <v>51</v>
      </c>
      <c r="C5040" s="71" t="s">
        <v>1275</v>
      </c>
      <c r="D5040" s="72" t="n">
        <v>0</v>
      </c>
      <c r="E5040" s="71" t="n">
        <v>0</v>
      </c>
      <c r="F5040" s="71" t="n">
        <v>5</v>
      </c>
      <c r="G5040" s="72" t="n">
        <v>314.75</v>
      </c>
      <c r="H5040" s="72" t="n">
        <v>314.75</v>
      </c>
      <c r="I5040" s="71" t="n">
        <f aca="false">IF(B5040&gt;=Settings!$B$23,1,0)</f>
        <v>0</v>
      </c>
      <c r="J5040" s="71" t="n">
        <v>1</v>
      </c>
      <c r="K5040" s="71" t="n">
        <f aca="false">F5040*I5040*J5040</f>
        <v>0</v>
      </c>
      <c r="L5040" s="71" t="n">
        <f aca="false">E5040*I5040*J5040</f>
        <v>0</v>
      </c>
      <c r="M5040" s="72" t="n">
        <f aca="false">G5040*I5040*J5040</f>
        <v>0</v>
      </c>
      <c r="N5040" s="72" t="n">
        <f aca="false">D5040*I5040*J5040</f>
        <v>-0</v>
      </c>
      <c r="O5040" s="71" t="n">
        <f aca="false">F5040*J5040</f>
        <v>5</v>
      </c>
      <c r="P5040" s="71" t="n">
        <f aca="false">E5040*J5040</f>
        <v>0</v>
      </c>
    </row>
    <row r="5041" customFormat="false" ht="15" hidden="false" customHeight="false" outlineLevel="0" collapsed="false">
      <c r="A5041" s="71" t="s">
        <v>59</v>
      </c>
      <c r="B5041" s="71" t="s">
        <v>51</v>
      </c>
      <c r="C5041" s="71" t="s">
        <v>1273</v>
      </c>
      <c r="D5041" s="72" t="n">
        <v>0</v>
      </c>
      <c r="E5041" s="71" t="n">
        <v>0</v>
      </c>
      <c r="F5041" s="71" t="n">
        <v>1</v>
      </c>
      <c r="G5041" s="72" t="n">
        <v>160.86</v>
      </c>
      <c r="H5041" s="72" t="n">
        <v>160.86</v>
      </c>
      <c r="I5041" s="71" t="n">
        <f aca="false">IF(B5041&gt;=Settings!$B$23,1,0)</f>
        <v>0</v>
      </c>
      <c r="J5041" s="71" t="n">
        <v>1</v>
      </c>
      <c r="K5041" s="71" t="n">
        <f aca="false">F5041*I5041*J5041</f>
        <v>0</v>
      </c>
      <c r="L5041" s="71" t="n">
        <f aca="false">E5041*I5041*J5041</f>
        <v>0</v>
      </c>
      <c r="M5041" s="72" t="n">
        <f aca="false">G5041*I5041*J5041</f>
        <v>0</v>
      </c>
      <c r="N5041" s="72" t="n">
        <f aca="false">D5041*I5041*J5041</f>
        <v>-0</v>
      </c>
      <c r="O5041" s="71" t="n">
        <f aca="false">F5041*J5041</f>
        <v>1</v>
      </c>
      <c r="P5041" s="71" t="n">
        <f aca="false">E5041*J5041</f>
        <v>0</v>
      </c>
    </row>
    <row r="5042" customFormat="false" ht="15" hidden="false" customHeight="false" outlineLevel="0" collapsed="false">
      <c r="A5042" s="71" t="s">
        <v>61</v>
      </c>
      <c r="B5042" s="71" t="s">
        <v>51</v>
      </c>
      <c r="C5042" s="71" t="s">
        <v>1118</v>
      </c>
      <c r="D5042" s="72" t="n">
        <v>69.52</v>
      </c>
      <c r="E5042" s="71" t="n">
        <v>1</v>
      </c>
      <c r="F5042" s="71" t="n">
        <v>19</v>
      </c>
      <c r="G5042" s="72" t="n">
        <v>1522.77</v>
      </c>
      <c r="H5042" s="72" t="n">
        <v>1417.18</v>
      </c>
      <c r="I5042" s="71" t="n">
        <f aca="false">IF(B5042&gt;=Settings!$B$23,1,0)</f>
        <v>0</v>
      </c>
      <c r="J5042" s="71" t="n">
        <v>1</v>
      </c>
      <c r="K5042" s="71" t="n">
        <f aca="false">F5042*I5042*J5042</f>
        <v>0</v>
      </c>
      <c r="L5042" s="71" t="n">
        <f aca="false">E5042*I5042*J5042</f>
        <v>0</v>
      </c>
      <c r="M5042" s="72" t="n">
        <f aca="false">G5042*I5042*J5042</f>
        <v>0</v>
      </c>
      <c r="N5042" s="72" t="n">
        <f aca="false">D5042*I5042*J5042</f>
        <v>0</v>
      </c>
      <c r="O5042" s="71" t="n">
        <f aca="false">F5042*J5042</f>
        <v>19</v>
      </c>
      <c r="P5042" s="71" t="n">
        <f aca="false">E5042*J5042</f>
        <v>1</v>
      </c>
    </row>
    <row r="5043" customFormat="false" ht="15" hidden="false" customHeight="false" outlineLevel="0" collapsed="false">
      <c r="A5043" s="71" t="s">
        <v>62</v>
      </c>
      <c r="B5043" s="71" t="s">
        <v>51</v>
      </c>
      <c r="C5043" s="71" t="s">
        <v>1322</v>
      </c>
      <c r="D5043" s="72" t="n">
        <v>173.14</v>
      </c>
      <c r="E5043" s="71" t="n">
        <v>2</v>
      </c>
      <c r="F5043" s="71" t="n">
        <v>10</v>
      </c>
      <c r="G5043" s="72" t="n">
        <v>928.6</v>
      </c>
      <c r="H5043" s="72" t="n">
        <v>697.83</v>
      </c>
      <c r="I5043" s="71" t="n">
        <f aca="false">IF(B5043&gt;=Settings!$B$23,1,0)</f>
        <v>0</v>
      </c>
      <c r="J5043" s="71" t="n">
        <v>1</v>
      </c>
      <c r="K5043" s="71" t="n">
        <f aca="false">F5043*I5043*J5043</f>
        <v>0</v>
      </c>
      <c r="L5043" s="71" t="n">
        <f aca="false">E5043*I5043*J5043</f>
        <v>0</v>
      </c>
      <c r="M5043" s="72" t="n">
        <f aca="false">G5043*I5043*J5043</f>
        <v>0</v>
      </c>
      <c r="N5043" s="72" t="n">
        <f aca="false">D5043*I5043*J5043</f>
        <v>0</v>
      </c>
      <c r="O5043" s="71" t="n">
        <f aca="false">F5043*J5043</f>
        <v>10</v>
      </c>
      <c r="P5043" s="71" t="n">
        <f aca="false">E5043*J5043</f>
        <v>2</v>
      </c>
    </row>
    <row r="5044" customFormat="false" ht="15" hidden="false" customHeight="false" outlineLevel="0" collapsed="false">
      <c r="A5044" s="71" t="s">
        <v>63</v>
      </c>
      <c r="B5044" s="71" t="s">
        <v>51</v>
      </c>
      <c r="C5044" s="71" t="s">
        <v>2284</v>
      </c>
      <c r="D5044" s="72" t="n">
        <v>0</v>
      </c>
      <c r="E5044" s="71" t="n">
        <v>0</v>
      </c>
      <c r="F5044" s="71" t="n">
        <v>9</v>
      </c>
      <c r="G5044" s="72" t="n">
        <v>1086.85</v>
      </c>
      <c r="H5044" s="72" t="n">
        <v>1051.45</v>
      </c>
      <c r="I5044" s="71" t="n">
        <f aca="false">IF(B5044&gt;=Settings!$B$23,1,0)</f>
        <v>0</v>
      </c>
      <c r="J5044" s="71" t="n">
        <v>1</v>
      </c>
      <c r="K5044" s="71" t="n">
        <f aca="false">F5044*I5044*J5044</f>
        <v>0</v>
      </c>
      <c r="L5044" s="71" t="n">
        <f aca="false">E5044*I5044*J5044</f>
        <v>0</v>
      </c>
      <c r="M5044" s="72" t="n">
        <f aca="false">G5044*I5044*J5044</f>
        <v>0</v>
      </c>
      <c r="N5044" s="72" t="n">
        <f aca="false">D5044*I5044*J5044</f>
        <v>-0</v>
      </c>
      <c r="O5044" s="71" t="n">
        <f aca="false">F5044*J5044</f>
        <v>9</v>
      </c>
      <c r="P5044" s="71" t="n">
        <f aca="false">E5044*J5044</f>
        <v>0</v>
      </c>
    </row>
    <row r="5045" customFormat="false" ht="15" hidden="false" customHeight="false" outlineLevel="0" collapsed="false">
      <c r="A5045" s="71" t="s">
        <v>59</v>
      </c>
      <c r="B5045" s="71" t="s">
        <v>51</v>
      </c>
      <c r="C5045" s="71" t="s">
        <v>666</v>
      </c>
      <c r="D5045" s="72" t="n">
        <v>0</v>
      </c>
      <c r="E5045" s="71" t="n">
        <v>0</v>
      </c>
      <c r="F5045" s="71" t="n">
        <v>1</v>
      </c>
      <c r="G5045" s="72" t="n">
        <v>104.95</v>
      </c>
      <c r="H5045" s="72" t="n">
        <v>104.95</v>
      </c>
      <c r="I5045" s="71" t="n">
        <f aca="false">IF(B5045&gt;=Settings!$B$23,1,0)</f>
        <v>0</v>
      </c>
      <c r="J5045" s="71" t="n">
        <v>1</v>
      </c>
      <c r="K5045" s="71" t="n">
        <f aca="false">F5045*I5045*J5045</f>
        <v>0</v>
      </c>
      <c r="L5045" s="71" t="n">
        <f aca="false">E5045*I5045*J5045</f>
        <v>0</v>
      </c>
      <c r="M5045" s="72" t="n">
        <f aca="false">G5045*I5045*J5045</f>
        <v>0</v>
      </c>
      <c r="N5045" s="72" t="n">
        <f aca="false">D5045*I5045*J5045</f>
        <v>-0</v>
      </c>
      <c r="O5045" s="71" t="n">
        <f aca="false">F5045*J5045</f>
        <v>1</v>
      </c>
      <c r="P5045" s="71" t="n">
        <f aca="false">E5045*J5045</f>
        <v>0</v>
      </c>
    </row>
    <row r="5046" customFormat="false" ht="15" hidden="false" customHeight="false" outlineLevel="0" collapsed="false">
      <c r="A5046" s="71" t="s">
        <v>63</v>
      </c>
      <c r="B5046" s="71" t="s">
        <v>51</v>
      </c>
      <c r="C5046" s="71" t="s">
        <v>2217</v>
      </c>
      <c r="D5046" s="72" t="n">
        <v>0</v>
      </c>
      <c r="E5046" s="71" t="n">
        <v>0</v>
      </c>
      <c r="F5046" s="71" t="n">
        <v>2</v>
      </c>
      <c r="G5046" s="72" t="n">
        <v>59.9</v>
      </c>
      <c r="H5046" s="72" t="n">
        <v>59.9</v>
      </c>
      <c r="I5046" s="71" t="n">
        <f aca="false">IF(B5046&gt;=Settings!$B$23,1,0)</f>
        <v>0</v>
      </c>
      <c r="J5046" s="71" t="n">
        <v>1</v>
      </c>
      <c r="K5046" s="71" t="n">
        <f aca="false">F5046*I5046*J5046</f>
        <v>0</v>
      </c>
      <c r="L5046" s="71" t="n">
        <f aca="false">E5046*I5046*J5046</f>
        <v>0</v>
      </c>
      <c r="M5046" s="72" t="n">
        <f aca="false">G5046*I5046*J5046</f>
        <v>0</v>
      </c>
      <c r="N5046" s="72" t="n">
        <f aca="false">D5046*I5046*J5046</f>
        <v>-0</v>
      </c>
      <c r="O5046" s="71" t="n">
        <f aca="false">F5046*J5046</f>
        <v>2</v>
      </c>
      <c r="P5046" s="71" t="n">
        <f aca="false">E5046*J5046</f>
        <v>0</v>
      </c>
    </row>
    <row r="5047" customFormat="false" ht="15" hidden="false" customHeight="false" outlineLevel="0" collapsed="false">
      <c r="A5047" s="71" t="s">
        <v>60</v>
      </c>
      <c r="B5047" s="71" t="s">
        <v>51</v>
      </c>
      <c r="C5047" s="71" t="s">
        <v>139</v>
      </c>
      <c r="D5047" s="72" t="n">
        <v>1310.84</v>
      </c>
      <c r="E5047" s="71" t="n">
        <v>22</v>
      </c>
      <c r="F5047" s="71" t="n">
        <v>390</v>
      </c>
      <c r="G5047" s="72" t="n">
        <v>25881.74</v>
      </c>
      <c r="H5047" s="72" t="n">
        <v>23619.93</v>
      </c>
      <c r="I5047" s="71" t="n">
        <f aca="false">IF(B5047&gt;=Settings!$B$23,1,0)</f>
        <v>0</v>
      </c>
      <c r="J5047" s="71" t="n">
        <v>1</v>
      </c>
      <c r="K5047" s="71" t="n">
        <f aca="false">F5047*I5047*J5047</f>
        <v>0</v>
      </c>
      <c r="L5047" s="71" t="n">
        <f aca="false">E5047*I5047*J5047</f>
        <v>0</v>
      </c>
      <c r="M5047" s="72" t="n">
        <f aca="false">G5047*I5047*J5047</f>
        <v>0</v>
      </c>
      <c r="N5047" s="72" t="n">
        <f aca="false">D5047*I5047*J5047</f>
        <v>0</v>
      </c>
      <c r="O5047" s="71" t="n">
        <f aca="false">F5047*J5047</f>
        <v>390</v>
      </c>
      <c r="P5047" s="71" t="n">
        <f aca="false">E5047*J5047</f>
        <v>22</v>
      </c>
    </row>
    <row r="5048" customFormat="false" ht="15" hidden="false" customHeight="false" outlineLevel="0" collapsed="false">
      <c r="A5048" s="71" t="s">
        <v>63</v>
      </c>
      <c r="B5048" s="71" t="s">
        <v>51</v>
      </c>
      <c r="C5048" s="71" t="s">
        <v>2238</v>
      </c>
      <c r="D5048" s="72" t="n">
        <v>0</v>
      </c>
      <c r="E5048" s="71" t="n">
        <v>0</v>
      </c>
      <c r="F5048" s="71" t="n">
        <v>3</v>
      </c>
      <c r="G5048" s="72" t="n">
        <v>352.13</v>
      </c>
      <c r="H5048" s="72" t="n">
        <v>340.78</v>
      </c>
      <c r="I5048" s="71" t="n">
        <f aca="false">IF(B5048&gt;=Settings!$B$23,1,0)</f>
        <v>0</v>
      </c>
      <c r="J5048" s="71" t="n">
        <v>1</v>
      </c>
      <c r="K5048" s="71" t="n">
        <f aca="false">F5048*I5048*J5048</f>
        <v>0</v>
      </c>
      <c r="L5048" s="71" t="n">
        <f aca="false">E5048*I5048*J5048</f>
        <v>0</v>
      </c>
      <c r="M5048" s="72" t="n">
        <f aca="false">G5048*I5048*J5048</f>
        <v>0</v>
      </c>
      <c r="N5048" s="72" t="n">
        <f aca="false">D5048*I5048*J5048</f>
        <v>-0</v>
      </c>
      <c r="O5048" s="71" t="n">
        <f aca="false">F5048*J5048</f>
        <v>3</v>
      </c>
      <c r="P5048" s="71" t="n">
        <f aca="false">E5048*J5048</f>
        <v>0</v>
      </c>
    </row>
    <row r="5049" customFormat="false" ht="15" hidden="false" customHeight="false" outlineLevel="0" collapsed="false">
      <c r="A5049" s="71" t="s">
        <v>59</v>
      </c>
      <c r="B5049" s="71" t="s">
        <v>51</v>
      </c>
      <c r="C5049" s="71" t="s">
        <v>1111</v>
      </c>
      <c r="D5049" s="72" t="n">
        <v>0</v>
      </c>
      <c r="E5049" s="71" t="n">
        <v>0</v>
      </c>
      <c r="F5049" s="71" t="n">
        <v>20</v>
      </c>
      <c r="G5049" s="72" t="n">
        <v>635.866</v>
      </c>
      <c r="H5049" s="72" t="n">
        <v>635.866</v>
      </c>
      <c r="I5049" s="71" t="n">
        <f aca="false">IF(B5049&gt;=Settings!$B$23,1,0)</f>
        <v>0</v>
      </c>
      <c r="J5049" s="71" t="n">
        <v>1</v>
      </c>
      <c r="K5049" s="71" t="n">
        <f aca="false">F5049*I5049*J5049</f>
        <v>0</v>
      </c>
      <c r="L5049" s="71" t="n">
        <f aca="false">E5049*I5049*J5049</f>
        <v>0</v>
      </c>
      <c r="M5049" s="72" t="n">
        <f aca="false">G5049*I5049*J5049</f>
        <v>0</v>
      </c>
      <c r="N5049" s="72" t="n">
        <f aca="false">D5049*I5049*J5049</f>
        <v>-0</v>
      </c>
      <c r="O5049" s="71" t="n">
        <f aca="false">F5049*J5049</f>
        <v>20</v>
      </c>
      <c r="P5049" s="71" t="n">
        <f aca="false">E5049*J5049</f>
        <v>0</v>
      </c>
    </row>
    <row r="5050" customFormat="false" ht="15" hidden="false" customHeight="false" outlineLevel="0" collapsed="false">
      <c r="A5050" s="71" t="s">
        <v>61</v>
      </c>
      <c r="B5050" s="71" t="s">
        <v>51</v>
      </c>
      <c r="C5050" s="71" t="s">
        <v>1408</v>
      </c>
      <c r="D5050" s="72" t="n">
        <v>0</v>
      </c>
      <c r="E5050" s="71" t="n">
        <v>0</v>
      </c>
      <c r="F5050" s="71" t="n">
        <v>7</v>
      </c>
      <c r="G5050" s="72" t="n">
        <v>416.04</v>
      </c>
      <c r="H5050" s="72" t="n">
        <v>408.28</v>
      </c>
      <c r="I5050" s="71" t="n">
        <f aca="false">IF(B5050&gt;=Settings!$B$23,1,0)</f>
        <v>0</v>
      </c>
      <c r="J5050" s="71" t="n">
        <v>1</v>
      </c>
      <c r="K5050" s="71" t="n">
        <f aca="false">F5050*I5050*J5050</f>
        <v>0</v>
      </c>
      <c r="L5050" s="71" t="n">
        <f aca="false">E5050*I5050*J5050</f>
        <v>0</v>
      </c>
      <c r="M5050" s="72" t="n">
        <f aca="false">G5050*I5050*J5050</f>
        <v>0</v>
      </c>
      <c r="N5050" s="72" t="n">
        <f aca="false">D5050*I5050*J5050</f>
        <v>-0</v>
      </c>
      <c r="O5050" s="71" t="n">
        <f aca="false">F5050*J5050</f>
        <v>7</v>
      </c>
      <c r="P5050" s="71" t="n">
        <f aca="false">E5050*J5050</f>
        <v>0</v>
      </c>
    </row>
    <row r="5051" customFormat="false" ht="15" hidden="false" customHeight="false" outlineLevel="0" collapsed="false">
      <c r="A5051" s="71" t="s">
        <v>59</v>
      </c>
      <c r="B5051" s="71" t="s">
        <v>51</v>
      </c>
      <c r="C5051" s="71" t="s">
        <v>1029</v>
      </c>
      <c r="D5051" s="72" t="n">
        <v>0</v>
      </c>
      <c r="E5051" s="71" t="n">
        <v>0</v>
      </c>
      <c r="F5051" s="71" t="n">
        <v>19</v>
      </c>
      <c r="G5051" s="72" t="n">
        <v>165.98</v>
      </c>
      <c r="H5051" s="72" t="n">
        <v>163.54</v>
      </c>
      <c r="I5051" s="71" t="n">
        <f aca="false">IF(B5051&gt;=Settings!$B$23,1,0)</f>
        <v>0</v>
      </c>
      <c r="J5051" s="71" t="n">
        <v>1</v>
      </c>
      <c r="K5051" s="71" t="n">
        <f aca="false">F5051*I5051*J5051</f>
        <v>0</v>
      </c>
      <c r="L5051" s="71" t="n">
        <f aca="false">E5051*I5051*J5051</f>
        <v>0</v>
      </c>
      <c r="M5051" s="72" t="n">
        <f aca="false">G5051*I5051*J5051</f>
        <v>0</v>
      </c>
      <c r="N5051" s="72" t="n">
        <f aca="false">D5051*I5051*J5051</f>
        <v>-0</v>
      </c>
      <c r="O5051" s="71" t="n">
        <f aca="false">F5051*J5051</f>
        <v>19</v>
      </c>
      <c r="P5051" s="71" t="n">
        <f aca="false">E5051*J5051</f>
        <v>0</v>
      </c>
    </row>
    <row r="5052" customFormat="false" ht="15" hidden="false" customHeight="false" outlineLevel="0" collapsed="false">
      <c r="A5052" s="71" t="s">
        <v>59</v>
      </c>
      <c r="B5052" s="71" t="s">
        <v>51</v>
      </c>
      <c r="C5052" s="71" t="s">
        <v>1130</v>
      </c>
      <c r="D5052" s="72" t="n">
        <v>68.14</v>
      </c>
      <c r="E5052" s="71" t="n">
        <v>1</v>
      </c>
      <c r="F5052" s="71" t="n">
        <v>2</v>
      </c>
      <c r="G5052" s="72" t="n">
        <v>145.37</v>
      </c>
      <c r="H5052" s="72" t="n">
        <v>65.65</v>
      </c>
      <c r="I5052" s="71" t="n">
        <f aca="false">IF(B5052&gt;=Settings!$B$23,1,0)</f>
        <v>0</v>
      </c>
      <c r="J5052" s="71" t="n">
        <v>1</v>
      </c>
      <c r="K5052" s="71" t="n">
        <f aca="false">F5052*I5052*J5052</f>
        <v>0</v>
      </c>
      <c r="L5052" s="71" t="n">
        <f aca="false">E5052*I5052*J5052</f>
        <v>0</v>
      </c>
      <c r="M5052" s="72" t="n">
        <f aca="false">G5052*I5052*J5052</f>
        <v>0</v>
      </c>
      <c r="N5052" s="72" t="n">
        <f aca="false">D5052*I5052*J5052</f>
        <v>0</v>
      </c>
      <c r="O5052" s="71" t="n">
        <f aca="false">F5052*J5052</f>
        <v>2</v>
      </c>
      <c r="P5052" s="71" t="n">
        <f aca="false">E5052*J5052</f>
        <v>1</v>
      </c>
    </row>
    <row r="5053" customFormat="false" ht="15" hidden="false" customHeight="false" outlineLevel="0" collapsed="false">
      <c r="A5053" s="71" t="s">
        <v>59</v>
      </c>
      <c r="B5053" s="71" t="s">
        <v>51</v>
      </c>
      <c r="C5053" s="71" t="s">
        <v>152</v>
      </c>
      <c r="D5053" s="72" t="n">
        <v>0</v>
      </c>
      <c r="E5053" s="71" t="n">
        <v>0</v>
      </c>
      <c r="F5053" s="71" t="n">
        <v>17</v>
      </c>
      <c r="G5053" s="72" t="n">
        <v>2305.77</v>
      </c>
      <c r="H5053" s="72" t="n">
        <v>2305.77</v>
      </c>
      <c r="I5053" s="71" t="n">
        <f aca="false">IF(B5053&gt;=Settings!$B$23,1,0)</f>
        <v>0</v>
      </c>
      <c r="J5053" s="71" t="n">
        <v>1</v>
      </c>
      <c r="K5053" s="71" t="n">
        <f aca="false">F5053*I5053*J5053</f>
        <v>0</v>
      </c>
      <c r="L5053" s="71" t="n">
        <f aca="false">E5053*I5053*J5053</f>
        <v>0</v>
      </c>
      <c r="M5053" s="72" t="n">
        <f aca="false">G5053*I5053*J5053</f>
        <v>0</v>
      </c>
      <c r="N5053" s="72" t="n">
        <f aca="false">D5053*I5053*J5053</f>
        <v>-0</v>
      </c>
      <c r="O5053" s="71" t="n">
        <f aca="false">F5053*J5053</f>
        <v>17</v>
      </c>
      <c r="P5053" s="71" t="n">
        <f aca="false">E5053*J5053</f>
        <v>0</v>
      </c>
    </row>
    <row r="5054" customFormat="false" ht="15" hidden="false" customHeight="false" outlineLevel="0" collapsed="false">
      <c r="A5054" s="71" t="s">
        <v>61</v>
      </c>
      <c r="B5054" s="71" t="s">
        <v>51</v>
      </c>
      <c r="C5054" s="71" t="s">
        <v>954</v>
      </c>
      <c r="D5054" s="72" t="n">
        <v>0</v>
      </c>
      <c r="E5054" s="71" t="n">
        <v>0</v>
      </c>
      <c r="F5054" s="71" t="n">
        <v>2</v>
      </c>
      <c r="G5054" s="72" t="n">
        <v>207.18</v>
      </c>
      <c r="H5054" s="72" t="n">
        <v>207.18</v>
      </c>
      <c r="I5054" s="71" t="n">
        <f aca="false">IF(B5054&gt;=Settings!$B$23,1,0)</f>
        <v>0</v>
      </c>
      <c r="J5054" s="71" t="n">
        <v>1</v>
      </c>
      <c r="K5054" s="71" t="n">
        <f aca="false">F5054*I5054*J5054</f>
        <v>0</v>
      </c>
      <c r="L5054" s="71" t="n">
        <f aca="false">E5054*I5054*J5054</f>
        <v>0</v>
      </c>
      <c r="M5054" s="72" t="n">
        <f aca="false">G5054*I5054*J5054</f>
        <v>0</v>
      </c>
      <c r="N5054" s="72" t="n">
        <f aca="false">D5054*I5054*J5054</f>
        <v>-0</v>
      </c>
      <c r="O5054" s="71" t="n">
        <f aca="false">F5054*J5054</f>
        <v>2</v>
      </c>
      <c r="P5054" s="71" t="n">
        <f aca="false">E5054*J5054</f>
        <v>0</v>
      </c>
    </row>
    <row r="5055" customFormat="false" ht="15" hidden="false" customHeight="false" outlineLevel="0" collapsed="false">
      <c r="A5055" s="71" t="s">
        <v>59</v>
      </c>
      <c r="B5055" s="71" t="s">
        <v>51</v>
      </c>
      <c r="C5055" s="71" t="s">
        <v>1178</v>
      </c>
      <c r="D5055" s="72" t="n">
        <v>0</v>
      </c>
      <c r="E5055" s="71" t="n">
        <v>0</v>
      </c>
      <c r="F5055" s="71" t="n">
        <v>1</v>
      </c>
      <c r="G5055" s="72" t="n">
        <v>109.95</v>
      </c>
      <c r="H5055" s="72" t="n">
        <v>109.95</v>
      </c>
      <c r="I5055" s="71" t="n">
        <f aca="false">IF(B5055&gt;=Settings!$B$23,1,0)</f>
        <v>0</v>
      </c>
      <c r="J5055" s="71" t="n">
        <v>1</v>
      </c>
      <c r="K5055" s="71" t="n">
        <f aca="false">F5055*I5055*J5055</f>
        <v>0</v>
      </c>
      <c r="L5055" s="71" t="n">
        <f aca="false">E5055*I5055*J5055</f>
        <v>0</v>
      </c>
      <c r="M5055" s="72" t="n">
        <f aca="false">G5055*I5055*J5055</f>
        <v>0</v>
      </c>
      <c r="N5055" s="72" t="n">
        <f aca="false">D5055*I5055*J5055</f>
        <v>-0</v>
      </c>
      <c r="O5055" s="71" t="n">
        <f aca="false">F5055*J5055</f>
        <v>1</v>
      </c>
      <c r="P5055" s="71" t="n">
        <f aca="false">E5055*J5055</f>
        <v>0</v>
      </c>
    </row>
    <row r="5056" customFormat="false" ht="15" hidden="false" customHeight="false" outlineLevel="0" collapsed="false">
      <c r="A5056" s="71" t="s">
        <v>60</v>
      </c>
      <c r="B5056" s="71" t="s">
        <v>51</v>
      </c>
      <c r="C5056" s="71" t="s">
        <v>1325</v>
      </c>
      <c r="D5056" s="72" t="n">
        <v>123.21</v>
      </c>
      <c r="E5056" s="71" t="n">
        <v>1</v>
      </c>
      <c r="F5056" s="71" t="n">
        <v>13</v>
      </c>
      <c r="G5056" s="72" t="n">
        <v>1795.27</v>
      </c>
      <c r="H5056" s="72" t="n">
        <v>1505.9</v>
      </c>
      <c r="I5056" s="71" t="n">
        <f aca="false">IF(B5056&gt;=Settings!$B$23,1,0)</f>
        <v>0</v>
      </c>
      <c r="J5056" s="71" t="n">
        <v>1</v>
      </c>
      <c r="K5056" s="71" t="n">
        <f aca="false">F5056*I5056*J5056</f>
        <v>0</v>
      </c>
      <c r="L5056" s="71" t="n">
        <f aca="false">E5056*I5056*J5056</f>
        <v>0</v>
      </c>
      <c r="M5056" s="72" t="n">
        <f aca="false">G5056*I5056*J5056</f>
        <v>0</v>
      </c>
      <c r="N5056" s="72" t="n">
        <f aca="false">D5056*I5056*J5056</f>
        <v>0</v>
      </c>
      <c r="O5056" s="71" t="n">
        <f aca="false">F5056*J5056</f>
        <v>13</v>
      </c>
      <c r="P5056" s="71" t="n">
        <f aca="false">E5056*J5056</f>
        <v>1</v>
      </c>
    </row>
    <row r="5057" customFormat="false" ht="15" hidden="false" customHeight="false" outlineLevel="0" collapsed="false">
      <c r="A5057" s="71" t="s">
        <v>63</v>
      </c>
      <c r="B5057" s="71" t="s">
        <v>51</v>
      </c>
      <c r="C5057" s="71" t="s">
        <v>2234</v>
      </c>
      <c r="D5057" s="72" t="n">
        <v>0</v>
      </c>
      <c r="E5057" s="71" t="n">
        <v>0</v>
      </c>
      <c r="F5057" s="71" t="n">
        <v>3</v>
      </c>
      <c r="G5057" s="72" t="n">
        <v>1908.96</v>
      </c>
      <c r="H5057" s="72" t="n">
        <v>1908.96</v>
      </c>
      <c r="I5057" s="71" t="n">
        <f aca="false">IF(B5057&gt;=Settings!$B$23,1,0)</f>
        <v>0</v>
      </c>
      <c r="J5057" s="71" t="n">
        <v>1</v>
      </c>
      <c r="K5057" s="71" t="n">
        <f aca="false">F5057*I5057*J5057</f>
        <v>0</v>
      </c>
      <c r="L5057" s="71" t="n">
        <f aca="false">E5057*I5057*J5057</f>
        <v>0</v>
      </c>
      <c r="M5057" s="72" t="n">
        <f aca="false">G5057*I5057*J5057</f>
        <v>0</v>
      </c>
      <c r="N5057" s="72" t="n">
        <f aca="false">D5057*I5057*J5057</f>
        <v>-0</v>
      </c>
      <c r="O5057" s="71" t="n">
        <f aca="false">F5057*J5057</f>
        <v>3</v>
      </c>
      <c r="P5057" s="71" t="n">
        <f aca="false">E5057*J5057</f>
        <v>0</v>
      </c>
    </row>
    <row r="5058" customFormat="false" ht="15" hidden="false" customHeight="false" outlineLevel="0" collapsed="false">
      <c r="A5058" s="71" t="s">
        <v>59</v>
      </c>
      <c r="B5058" s="71" t="s">
        <v>51</v>
      </c>
      <c r="C5058" s="71" t="s">
        <v>920</v>
      </c>
      <c r="D5058" s="72" t="n">
        <v>0</v>
      </c>
      <c r="E5058" s="71" t="n">
        <v>0</v>
      </c>
      <c r="F5058" s="71" t="n">
        <v>2</v>
      </c>
      <c r="G5058" s="72" t="n">
        <v>294.9</v>
      </c>
      <c r="H5058" s="72" t="n">
        <v>294.9</v>
      </c>
      <c r="I5058" s="71" t="n">
        <f aca="false">IF(B5058&gt;=Settings!$B$23,1,0)</f>
        <v>0</v>
      </c>
      <c r="J5058" s="71" t="n">
        <v>1</v>
      </c>
      <c r="K5058" s="71" t="n">
        <f aca="false">F5058*I5058*J5058</f>
        <v>0</v>
      </c>
      <c r="L5058" s="71" t="n">
        <f aca="false">E5058*I5058*J5058</f>
        <v>0</v>
      </c>
      <c r="M5058" s="72" t="n">
        <f aca="false">G5058*I5058*J5058</f>
        <v>0</v>
      </c>
      <c r="N5058" s="72" t="n">
        <f aca="false">D5058*I5058*J5058</f>
        <v>-0</v>
      </c>
      <c r="O5058" s="71" t="n">
        <f aca="false">F5058*J5058</f>
        <v>2</v>
      </c>
      <c r="P5058" s="71" t="n">
        <f aca="false">E5058*J5058</f>
        <v>0</v>
      </c>
    </row>
    <row r="5059" customFormat="false" ht="15" hidden="false" customHeight="false" outlineLevel="0" collapsed="false">
      <c r="A5059" s="71" t="s">
        <v>61</v>
      </c>
      <c r="B5059" s="71" t="s">
        <v>51</v>
      </c>
      <c r="C5059" s="71" t="s">
        <v>2358</v>
      </c>
      <c r="D5059" s="72" t="n">
        <v>0</v>
      </c>
      <c r="E5059" s="71" t="n">
        <v>0</v>
      </c>
      <c r="F5059" s="71" t="n">
        <v>2</v>
      </c>
      <c r="G5059" s="72" t="n">
        <v>145.36</v>
      </c>
      <c r="H5059" s="72" t="n">
        <v>145.36</v>
      </c>
      <c r="I5059" s="71" t="n">
        <f aca="false">IF(B5059&gt;=Settings!$B$23,1,0)</f>
        <v>0</v>
      </c>
      <c r="J5059" s="71" t="n">
        <v>1</v>
      </c>
      <c r="K5059" s="71" t="n">
        <f aca="false">F5059*I5059*J5059</f>
        <v>0</v>
      </c>
      <c r="L5059" s="71" t="n">
        <f aca="false">E5059*I5059*J5059</f>
        <v>0</v>
      </c>
      <c r="M5059" s="72" t="n">
        <f aca="false">G5059*I5059*J5059</f>
        <v>0</v>
      </c>
      <c r="N5059" s="72" t="n">
        <f aca="false">D5059*I5059*J5059</f>
        <v>-0</v>
      </c>
      <c r="O5059" s="71" t="n">
        <f aca="false">F5059*J5059</f>
        <v>2</v>
      </c>
      <c r="P5059" s="71" t="n">
        <f aca="false">E5059*J5059</f>
        <v>0</v>
      </c>
    </row>
    <row r="5060" customFormat="false" ht="15" hidden="false" customHeight="false" outlineLevel="0" collapsed="false">
      <c r="A5060" s="71" t="s">
        <v>60</v>
      </c>
      <c r="B5060" s="71" t="s">
        <v>51</v>
      </c>
      <c r="C5060" s="71" t="s">
        <v>2071</v>
      </c>
      <c r="D5060" s="72" t="n">
        <v>190.79</v>
      </c>
      <c r="E5060" s="71" t="n">
        <v>2</v>
      </c>
      <c r="F5060" s="71" t="n">
        <v>19</v>
      </c>
      <c r="G5060" s="72" t="n">
        <v>2233.35</v>
      </c>
      <c r="H5060" s="72" t="n">
        <v>1960.58</v>
      </c>
      <c r="I5060" s="71" t="n">
        <f aca="false">IF(B5060&gt;=Settings!$B$23,1,0)</f>
        <v>0</v>
      </c>
      <c r="J5060" s="71" t="n">
        <v>1</v>
      </c>
      <c r="K5060" s="71" t="n">
        <f aca="false">F5060*I5060*J5060</f>
        <v>0</v>
      </c>
      <c r="L5060" s="71" t="n">
        <f aca="false">E5060*I5060*J5060</f>
        <v>0</v>
      </c>
      <c r="M5060" s="72" t="n">
        <f aca="false">G5060*I5060*J5060</f>
        <v>0</v>
      </c>
      <c r="N5060" s="72" t="n">
        <f aca="false">D5060*I5060*J5060</f>
        <v>0</v>
      </c>
      <c r="O5060" s="71" t="n">
        <f aca="false">F5060*J5060</f>
        <v>19</v>
      </c>
      <c r="P5060" s="71" t="n">
        <f aca="false">E5060*J5060</f>
        <v>2</v>
      </c>
    </row>
    <row r="5061" customFormat="false" ht="15" hidden="false" customHeight="false" outlineLevel="0" collapsed="false">
      <c r="A5061" s="71" t="s">
        <v>63</v>
      </c>
      <c r="B5061" s="71" t="s">
        <v>51</v>
      </c>
      <c r="C5061" s="71" t="s">
        <v>2260</v>
      </c>
      <c r="D5061" s="72" t="n">
        <v>0</v>
      </c>
      <c r="E5061" s="71" t="n">
        <v>0</v>
      </c>
      <c r="F5061" s="71" t="n">
        <v>1</v>
      </c>
      <c r="G5061" s="72" t="n">
        <v>129.95</v>
      </c>
      <c r="H5061" s="72" t="n">
        <v>129.95</v>
      </c>
      <c r="I5061" s="71" t="n">
        <f aca="false">IF(B5061&gt;=Settings!$B$23,1,0)</f>
        <v>0</v>
      </c>
      <c r="J5061" s="71" t="n">
        <v>1</v>
      </c>
      <c r="K5061" s="71" t="n">
        <f aca="false">F5061*I5061*J5061</f>
        <v>0</v>
      </c>
      <c r="L5061" s="71" t="n">
        <f aca="false">E5061*I5061*J5061</f>
        <v>0</v>
      </c>
      <c r="M5061" s="72" t="n">
        <f aca="false">G5061*I5061*J5061</f>
        <v>0</v>
      </c>
      <c r="N5061" s="72" t="n">
        <f aca="false">D5061*I5061*J5061</f>
        <v>-0</v>
      </c>
      <c r="O5061" s="71" t="n">
        <f aca="false">F5061*J5061</f>
        <v>1</v>
      </c>
      <c r="P5061" s="71" t="n">
        <f aca="false">E5061*J5061</f>
        <v>0</v>
      </c>
    </row>
    <row r="5062" customFormat="false" ht="15" hidden="false" customHeight="false" outlineLevel="0" collapsed="false">
      <c r="A5062" s="71" t="s">
        <v>59</v>
      </c>
      <c r="B5062" s="71" t="s">
        <v>51</v>
      </c>
      <c r="C5062" s="71" t="s">
        <v>1044</v>
      </c>
      <c r="D5062" s="72" t="n">
        <v>0</v>
      </c>
      <c r="E5062" s="71" t="n">
        <v>0</v>
      </c>
      <c r="F5062" s="71" t="n">
        <v>5</v>
      </c>
      <c r="G5062" s="72" t="n">
        <v>435.561</v>
      </c>
      <c r="H5062" s="72" t="n">
        <v>435.561</v>
      </c>
      <c r="I5062" s="71" t="n">
        <f aca="false">IF(B5062&gt;=Settings!$B$23,1,0)</f>
        <v>0</v>
      </c>
      <c r="J5062" s="71" t="n">
        <v>1</v>
      </c>
      <c r="K5062" s="71" t="n">
        <f aca="false">F5062*I5062*J5062</f>
        <v>0</v>
      </c>
      <c r="L5062" s="71" t="n">
        <f aca="false">E5062*I5062*J5062</f>
        <v>0</v>
      </c>
      <c r="M5062" s="72" t="n">
        <f aca="false">G5062*I5062*J5062</f>
        <v>0</v>
      </c>
      <c r="N5062" s="72" t="n">
        <f aca="false">D5062*I5062*J5062</f>
        <v>-0</v>
      </c>
      <c r="O5062" s="71" t="n">
        <f aca="false">F5062*J5062</f>
        <v>5</v>
      </c>
      <c r="P5062" s="71" t="n">
        <f aca="false">E5062*J5062</f>
        <v>0</v>
      </c>
    </row>
    <row r="5063" customFormat="false" ht="15" hidden="false" customHeight="false" outlineLevel="0" collapsed="false">
      <c r="A5063" s="71" t="s">
        <v>61</v>
      </c>
      <c r="B5063" s="71" t="s">
        <v>51</v>
      </c>
      <c r="C5063" s="71" t="s">
        <v>1213</v>
      </c>
      <c r="D5063" s="72" t="n">
        <v>0</v>
      </c>
      <c r="E5063" s="71" t="n">
        <v>0</v>
      </c>
      <c r="F5063" s="71" t="n">
        <v>9</v>
      </c>
      <c r="G5063" s="72" t="n">
        <v>890.52</v>
      </c>
      <c r="H5063" s="72" t="n">
        <v>890.52</v>
      </c>
      <c r="I5063" s="71" t="n">
        <f aca="false">IF(B5063&gt;=Settings!$B$23,1,0)</f>
        <v>0</v>
      </c>
      <c r="J5063" s="71" t="n">
        <v>1</v>
      </c>
      <c r="K5063" s="71" t="n">
        <f aca="false">F5063*I5063*J5063</f>
        <v>0</v>
      </c>
      <c r="L5063" s="71" t="n">
        <f aca="false">E5063*I5063*J5063</f>
        <v>0</v>
      </c>
      <c r="M5063" s="72" t="n">
        <f aca="false">G5063*I5063*J5063</f>
        <v>0</v>
      </c>
      <c r="N5063" s="72" t="n">
        <f aca="false">D5063*I5063*J5063</f>
        <v>-0</v>
      </c>
      <c r="O5063" s="71" t="n">
        <f aca="false">F5063*J5063</f>
        <v>9</v>
      </c>
      <c r="P5063" s="71" t="n">
        <f aca="false">E5063*J5063</f>
        <v>0</v>
      </c>
    </row>
    <row r="5064" customFormat="false" ht="15" hidden="false" customHeight="false" outlineLevel="0" collapsed="false">
      <c r="A5064" s="71" t="s">
        <v>59</v>
      </c>
      <c r="B5064" s="71" t="s">
        <v>51</v>
      </c>
      <c r="C5064" s="71" t="s">
        <v>1274</v>
      </c>
      <c r="D5064" s="72" t="n">
        <v>72.68</v>
      </c>
      <c r="E5064" s="71" t="n">
        <v>1</v>
      </c>
      <c r="F5064" s="71" t="n">
        <v>53</v>
      </c>
      <c r="G5064" s="72" t="n">
        <v>4679.072</v>
      </c>
      <c r="H5064" s="72" t="n">
        <v>4595.502</v>
      </c>
      <c r="I5064" s="71" t="n">
        <f aca="false">IF(B5064&gt;=Settings!$B$23,1,0)</f>
        <v>0</v>
      </c>
      <c r="J5064" s="71" t="n">
        <v>1</v>
      </c>
      <c r="K5064" s="71" t="n">
        <f aca="false">F5064*I5064*J5064</f>
        <v>0</v>
      </c>
      <c r="L5064" s="71" t="n">
        <f aca="false">E5064*I5064*J5064</f>
        <v>0</v>
      </c>
      <c r="M5064" s="72" t="n">
        <f aca="false">G5064*I5064*J5064</f>
        <v>0</v>
      </c>
      <c r="N5064" s="72" t="n">
        <f aca="false">D5064*I5064*J5064</f>
        <v>0</v>
      </c>
      <c r="O5064" s="71" t="n">
        <f aca="false">F5064*J5064</f>
        <v>53</v>
      </c>
      <c r="P5064" s="71" t="n">
        <f aca="false">E5064*J5064</f>
        <v>1</v>
      </c>
    </row>
    <row r="5065" customFormat="false" ht="15" hidden="false" customHeight="false" outlineLevel="0" collapsed="false">
      <c r="A5065" s="71" t="s">
        <v>61</v>
      </c>
      <c r="B5065" s="71" t="s">
        <v>51</v>
      </c>
      <c r="C5065" s="71" t="s">
        <v>1229</v>
      </c>
      <c r="D5065" s="72" t="n">
        <v>0</v>
      </c>
      <c r="E5065" s="71" t="n">
        <v>0</v>
      </c>
      <c r="F5065" s="71" t="n">
        <v>2</v>
      </c>
      <c r="G5065" s="72" t="n">
        <v>177.18</v>
      </c>
      <c r="H5065" s="72" t="n">
        <v>177.18</v>
      </c>
      <c r="I5065" s="71" t="n">
        <f aca="false">IF(B5065&gt;=Settings!$B$23,1,0)</f>
        <v>0</v>
      </c>
      <c r="J5065" s="71" t="n">
        <v>1</v>
      </c>
      <c r="K5065" s="71" t="n">
        <f aca="false">F5065*I5065*J5065</f>
        <v>0</v>
      </c>
      <c r="L5065" s="71" t="n">
        <f aca="false">E5065*I5065*J5065</f>
        <v>0</v>
      </c>
      <c r="M5065" s="72" t="n">
        <f aca="false">G5065*I5065*J5065</f>
        <v>0</v>
      </c>
      <c r="N5065" s="72" t="n">
        <f aca="false">D5065*I5065*J5065</f>
        <v>-0</v>
      </c>
      <c r="O5065" s="71" t="n">
        <f aca="false">F5065*J5065</f>
        <v>2</v>
      </c>
      <c r="P5065" s="71" t="n">
        <f aca="false">E5065*J5065</f>
        <v>0</v>
      </c>
    </row>
    <row r="5066" customFormat="false" ht="15" hidden="false" customHeight="false" outlineLevel="0" collapsed="false">
      <c r="A5066" s="71" t="s">
        <v>62</v>
      </c>
      <c r="B5066" s="71" t="s">
        <v>51</v>
      </c>
      <c r="C5066" s="71" t="s">
        <v>962</v>
      </c>
      <c r="D5066" s="72" t="n">
        <v>0</v>
      </c>
      <c r="E5066" s="71" t="n">
        <v>0</v>
      </c>
      <c r="F5066" s="71" t="n">
        <v>5</v>
      </c>
      <c r="G5066" s="72" t="n">
        <v>404.64</v>
      </c>
      <c r="H5066" s="72" t="n">
        <v>404.64</v>
      </c>
      <c r="I5066" s="71" t="n">
        <f aca="false">IF(B5066&gt;=Settings!$B$23,1,0)</f>
        <v>0</v>
      </c>
      <c r="J5066" s="71" t="n">
        <v>1</v>
      </c>
      <c r="K5066" s="71" t="n">
        <f aca="false">F5066*I5066*J5066</f>
        <v>0</v>
      </c>
      <c r="L5066" s="71" t="n">
        <f aca="false">E5066*I5066*J5066</f>
        <v>0</v>
      </c>
      <c r="M5066" s="72" t="n">
        <f aca="false">G5066*I5066*J5066</f>
        <v>0</v>
      </c>
      <c r="N5066" s="72" t="n">
        <f aca="false">D5066*I5066*J5066</f>
        <v>-0</v>
      </c>
      <c r="O5066" s="71" t="n">
        <f aca="false">F5066*J5066</f>
        <v>5</v>
      </c>
      <c r="P5066" s="71" t="n">
        <f aca="false">E5066*J5066</f>
        <v>0</v>
      </c>
    </row>
    <row r="5067" customFormat="false" ht="15" hidden="false" customHeight="false" outlineLevel="0" collapsed="false">
      <c r="A5067" s="71" t="s">
        <v>59</v>
      </c>
      <c r="B5067" s="71" t="s">
        <v>51</v>
      </c>
      <c r="C5067" s="71" t="s">
        <v>122</v>
      </c>
      <c r="D5067" s="72" t="n">
        <v>0</v>
      </c>
      <c r="E5067" s="71" t="n">
        <v>0</v>
      </c>
      <c r="F5067" s="71" t="n">
        <v>4</v>
      </c>
      <c r="G5067" s="72" t="n">
        <v>318</v>
      </c>
      <c r="H5067" s="72" t="n">
        <v>305.75</v>
      </c>
      <c r="I5067" s="71" t="n">
        <f aca="false">IF(B5067&gt;=Settings!$B$23,1,0)</f>
        <v>0</v>
      </c>
      <c r="J5067" s="71" t="n">
        <v>1</v>
      </c>
      <c r="K5067" s="71" t="n">
        <f aca="false">F5067*I5067*J5067</f>
        <v>0</v>
      </c>
      <c r="L5067" s="71" t="n">
        <f aca="false">E5067*I5067*J5067</f>
        <v>0</v>
      </c>
      <c r="M5067" s="72" t="n">
        <f aca="false">G5067*I5067*J5067</f>
        <v>0</v>
      </c>
      <c r="N5067" s="72" t="n">
        <f aca="false">D5067*I5067*J5067</f>
        <v>-0</v>
      </c>
      <c r="O5067" s="71" t="n">
        <f aca="false">F5067*J5067</f>
        <v>4</v>
      </c>
      <c r="P5067" s="71" t="n">
        <f aca="false">E5067*J5067</f>
        <v>0</v>
      </c>
    </row>
    <row r="5068" customFormat="false" ht="15" hidden="false" customHeight="false" outlineLevel="0" collapsed="false">
      <c r="A5068" s="71" t="s">
        <v>62</v>
      </c>
      <c r="B5068" s="71" t="s">
        <v>51</v>
      </c>
      <c r="C5068" s="71" t="s">
        <v>608</v>
      </c>
      <c r="D5068" s="72" t="n">
        <v>181.56</v>
      </c>
      <c r="E5068" s="71" t="n">
        <v>2</v>
      </c>
      <c r="F5068" s="71" t="n">
        <v>9</v>
      </c>
      <c r="G5068" s="72" t="n">
        <v>792.31</v>
      </c>
      <c r="H5068" s="72" t="n">
        <v>566.62</v>
      </c>
      <c r="I5068" s="71" t="n">
        <f aca="false">IF(B5068&gt;=Settings!$B$23,1,0)</f>
        <v>0</v>
      </c>
      <c r="J5068" s="71" t="n">
        <v>1</v>
      </c>
      <c r="K5068" s="71" t="n">
        <f aca="false">F5068*I5068*J5068</f>
        <v>0</v>
      </c>
      <c r="L5068" s="71" t="n">
        <f aca="false">E5068*I5068*J5068</f>
        <v>0</v>
      </c>
      <c r="M5068" s="72" t="n">
        <f aca="false">G5068*I5068*J5068</f>
        <v>0</v>
      </c>
      <c r="N5068" s="72" t="n">
        <f aca="false">D5068*I5068*J5068</f>
        <v>0</v>
      </c>
      <c r="O5068" s="71" t="n">
        <f aca="false">F5068*J5068</f>
        <v>9</v>
      </c>
      <c r="P5068" s="71" t="n">
        <f aca="false">E5068*J5068</f>
        <v>2</v>
      </c>
    </row>
    <row r="5069" customFormat="false" ht="15" hidden="false" customHeight="false" outlineLevel="0" collapsed="false">
      <c r="A5069" s="71" t="s">
        <v>60</v>
      </c>
      <c r="B5069" s="71" t="s">
        <v>51</v>
      </c>
      <c r="C5069" s="71" t="s">
        <v>169</v>
      </c>
      <c r="D5069" s="72" t="n">
        <v>229.39</v>
      </c>
      <c r="E5069" s="71" t="n">
        <v>3</v>
      </c>
      <c r="F5069" s="71" t="n">
        <v>17</v>
      </c>
      <c r="G5069" s="72" t="n">
        <v>1582.35</v>
      </c>
      <c r="H5069" s="72" t="n">
        <v>1259.05</v>
      </c>
      <c r="I5069" s="71" t="n">
        <f aca="false">IF(B5069&gt;=Settings!$B$23,1,0)</f>
        <v>0</v>
      </c>
      <c r="J5069" s="71" t="n">
        <v>1</v>
      </c>
      <c r="K5069" s="71" t="n">
        <f aca="false">F5069*I5069*J5069</f>
        <v>0</v>
      </c>
      <c r="L5069" s="71" t="n">
        <f aca="false">E5069*I5069*J5069</f>
        <v>0</v>
      </c>
      <c r="M5069" s="72" t="n">
        <f aca="false">G5069*I5069*J5069</f>
        <v>0</v>
      </c>
      <c r="N5069" s="72" t="n">
        <f aca="false">D5069*I5069*J5069</f>
        <v>0</v>
      </c>
      <c r="O5069" s="71" t="n">
        <f aca="false">F5069*J5069</f>
        <v>17</v>
      </c>
      <c r="P5069" s="71" t="n">
        <f aca="false">E5069*J5069</f>
        <v>3</v>
      </c>
    </row>
    <row r="5070" customFormat="false" ht="15" hidden="false" customHeight="false" outlineLevel="0" collapsed="false">
      <c r="A5070" s="71" t="s">
        <v>62</v>
      </c>
      <c r="B5070" s="71" t="s">
        <v>51</v>
      </c>
      <c r="C5070" s="71" t="s">
        <v>172</v>
      </c>
      <c r="D5070" s="72" t="n">
        <v>89.95</v>
      </c>
      <c r="E5070" s="71" t="n">
        <v>1</v>
      </c>
      <c r="F5070" s="71" t="n">
        <v>35</v>
      </c>
      <c r="G5070" s="72" t="n">
        <v>3314.64</v>
      </c>
      <c r="H5070" s="72" t="n">
        <v>3089.25</v>
      </c>
      <c r="I5070" s="71" t="n">
        <f aca="false">IF(B5070&gt;=Settings!$B$23,1,0)</f>
        <v>0</v>
      </c>
      <c r="J5070" s="71" t="n">
        <v>1</v>
      </c>
      <c r="K5070" s="71" t="n">
        <f aca="false">F5070*I5070*J5070</f>
        <v>0</v>
      </c>
      <c r="L5070" s="71" t="n">
        <f aca="false">E5070*I5070*J5070</f>
        <v>0</v>
      </c>
      <c r="M5070" s="72" t="n">
        <f aca="false">G5070*I5070*J5070</f>
        <v>0</v>
      </c>
      <c r="N5070" s="72" t="n">
        <f aca="false">D5070*I5070*J5070</f>
        <v>0</v>
      </c>
      <c r="O5070" s="71" t="n">
        <f aca="false">F5070*J5070</f>
        <v>35</v>
      </c>
      <c r="P5070" s="71" t="n">
        <f aca="false">E5070*J5070</f>
        <v>1</v>
      </c>
    </row>
    <row r="5071" customFormat="false" ht="15" hidden="false" customHeight="false" outlineLevel="0" collapsed="false">
      <c r="A5071" s="71" t="s">
        <v>63</v>
      </c>
      <c r="B5071" s="71" t="s">
        <v>51</v>
      </c>
      <c r="C5071" s="71" t="s">
        <v>2304</v>
      </c>
      <c r="D5071" s="72" t="n">
        <v>0</v>
      </c>
      <c r="E5071" s="71" t="n">
        <v>0</v>
      </c>
      <c r="F5071" s="71" t="n">
        <v>2</v>
      </c>
      <c r="G5071" s="72" t="n">
        <v>672.64</v>
      </c>
      <c r="H5071" s="72" t="n">
        <v>672.64</v>
      </c>
      <c r="I5071" s="71" t="n">
        <f aca="false">IF(B5071&gt;=Settings!$B$23,1,0)</f>
        <v>0</v>
      </c>
      <c r="J5071" s="71" t="n">
        <v>1</v>
      </c>
      <c r="K5071" s="71" t="n">
        <f aca="false">F5071*I5071*J5071</f>
        <v>0</v>
      </c>
      <c r="L5071" s="71" t="n">
        <f aca="false">E5071*I5071*J5071</f>
        <v>0</v>
      </c>
      <c r="M5071" s="72" t="n">
        <f aca="false">G5071*I5071*J5071</f>
        <v>0</v>
      </c>
      <c r="N5071" s="72" t="n">
        <f aca="false">D5071*I5071*J5071</f>
        <v>-0</v>
      </c>
      <c r="O5071" s="71" t="n">
        <f aca="false">F5071*J5071</f>
        <v>2</v>
      </c>
      <c r="P5071" s="71" t="n">
        <f aca="false">E5071*J5071</f>
        <v>0</v>
      </c>
    </row>
    <row r="5072" customFormat="false" ht="15" hidden="false" customHeight="false" outlineLevel="0" collapsed="false">
      <c r="A5072" s="71" t="s">
        <v>59</v>
      </c>
      <c r="B5072" s="71" t="s">
        <v>51</v>
      </c>
      <c r="C5072" s="71" t="s">
        <v>169</v>
      </c>
      <c r="D5072" s="72" t="n">
        <v>0</v>
      </c>
      <c r="E5072" s="71" t="n">
        <v>0</v>
      </c>
      <c r="F5072" s="71" t="n">
        <v>5</v>
      </c>
      <c r="G5072" s="72" t="n">
        <v>440.66</v>
      </c>
      <c r="H5072" s="72" t="n">
        <v>427.04</v>
      </c>
      <c r="I5072" s="71" t="n">
        <f aca="false">IF(B5072&gt;=Settings!$B$23,1,0)</f>
        <v>0</v>
      </c>
      <c r="J5072" s="71" t="n">
        <v>1</v>
      </c>
      <c r="K5072" s="71" t="n">
        <f aca="false">F5072*I5072*J5072</f>
        <v>0</v>
      </c>
      <c r="L5072" s="71" t="n">
        <f aca="false">E5072*I5072*J5072</f>
        <v>0</v>
      </c>
      <c r="M5072" s="72" t="n">
        <f aca="false">G5072*I5072*J5072</f>
        <v>0</v>
      </c>
      <c r="N5072" s="72" t="n">
        <f aca="false">D5072*I5072*J5072</f>
        <v>-0</v>
      </c>
      <c r="O5072" s="71" t="n">
        <f aca="false">F5072*J5072</f>
        <v>5</v>
      </c>
      <c r="P5072" s="71" t="n">
        <f aca="false">E5072*J5072</f>
        <v>0</v>
      </c>
    </row>
    <row r="5073" customFormat="false" ht="15" hidden="false" customHeight="false" outlineLevel="0" collapsed="false">
      <c r="A5073" s="71" t="s">
        <v>61</v>
      </c>
      <c r="B5073" s="71" t="s">
        <v>51</v>
      </c>
      <c r="C5073" s="71" t="s">
        <v>1712</v>
      </c>
      <c r="D5073" s="72" t="n">
        <v>0</v>
      </c>
      <c r="E5073" s="71" t="n">
        <v>0</v>
      </c>
      <c r="F5073" s="71" t="n">
        <v>1</v>
      </c>
      <c r="G5073" s="72" t="n">
        <v>90.86</v>
      </c>
      <c r="H5073" s="72" t="n">
        <v>90.86</v>
      </c>
      <c r="I5073" s="71" t="n">
        <f aca="false">IF(B5073&gt;=Settings!$B$23,1,0)</f>
        <v>0</v>
      </c>
      <c r="J5073" s="71" t="n">
        <v>1</v>
      </c>
      <c r="K5073" s="71" t="n">
        <f aca="false">F5073*I5073*J5073</f>
        <v>0</v>
      </c>
      <c r="L5073" s="71" t="n">
        <f aca="false">E5073*I5073*J5073</f>
        <v>0</v>
      </c>
      <c r="M5073" s="72" t="n">
        <f aca="false">G5073*I5073*J5073</f>
        <v>0</v>
      </c>
      <c r="N5073" s="72" t="n">
        <f aca="false">D5073*I5073*J5073</f>
        <v>-0</v>
      </c>
      <c r="O5073" s="71" t="n">
        <f aca="false">F5073*J5073</f>
        <v>1</v>
      </c>
      <c r="P5073" s="71" t="n">
        <f aca="false">E5073*J5073</f>
        <v>0</v>
      </c>
    </row>
    <row r="5074" customFormat="false" ht="15" hidden="false" customHeight="false" outlineLevel="0" collapsed="false">
      <c r="A5074" s="71" t="s">
        <v>59</v>
      </c>
      <c r="B5074" s="71" t="s">
        <v>51</v>
      </c>
      <c r="C5074" s="71" t="s">
        <v>980</v>
      </c>
      <c r="D5074" s="72" t="n">
        <v>3.59</v>
      </c>
      <c r="E5074" s="71" t="n">
        <v>1</v>
      </c>
      <c r="F5074" s="71" t="n">
        <v>36</v>
      </c>
      <c r="G5074" s="72" t="n">
        <v>130.29</v>
      </c>
      <c r="H5074" s="72" t="n">
        <v>122.95</v>
      </c>
      <c r="I5074" s="71" t="n">
        <f aca="false">IF(B5074&gt;=Settings!$B$23,1,0)</f>
        <v>0</v>
      </c>
      <c r="J5074" s="71" t="n">
        <v>1</v>
      </c>
      <c r="K5074" s="71" t="n">
        <f aca="false">F5074*I5074*J5074</f>
        <v>0</v>
      </c>
      <c r="L5074" s="71" t="n">
        <f aca="false">E5074*I5074*J5074</f>
        <v>0</v>
      </c>
      <c r="M5074" s="72" t="n">
        <f aca="false">G5074*I5074*J5074</f>
        <v>0</v>
      </c>
      <c r="N5074" s="72" t="n">
        <f aca="false">D5074*I5074*J5074</f>
        <v>0</v>
      </c>
      <c r="O5074" s="71" t="n">
        <f aca="false">F5074*J5074</f>
        <v>36</v>
      </c>
      <c r="P5074" s="71" t="n">
        <f aca="false">E5074*J5074</f>
        <v>1</v>
      </c>
    </row>
    <row r="5075" customFormat="false" ht="15" hidden="false" customHeight="false" outlineLevel="0" collapsed="false">
      <c r="A5075" s="71" t="s">
        <v>63</v>
      </c>
      <c r="B5075" s="71" t="s">
        <v>51</v>
      </c>
      <c r="C5075" s="71" t="s">
        <v>2240</v>
      </c>
      <c r="D5075" s="72" t="n">
        <v>0</v>
      </c>
      <c r="E5075" s="71" t="n">
        <v>0</v>
      </c>
      <c r="F5075" s="71" t="n">
        <v>6</v>
      </c>
      <c r="G5075" s="72" t="n">
        <v>337.89</v>
      </c>
      <c r="H5075" s="72" t="n">
        <v>332.45</v>
      </c>
      <c r="I5075" s="71" t="n">
        <f aca="false">IF(B5075&gt;=Settings!$B$23,1,0)</f>
        <v>0</v>
      </c>
      <c r="J5075" s="71" t="n">
        <v>1</v>
      </c>
      <c r="K5075" s="71" t="n">
        <f aca="false">F5075*I5075*J5075</f>
        <v>0</v>
      </c>
      <c r="L5075" s="71" t="n">
        <f aca="false">E5075*I5075*J5075</f>
        <v>0</v>
      </c>
      <c r="M5075" s="72" t="n">
        <f aca="false">G5075*I5075*J5075</f>
        <v>0</v>
      </c>
      <c r="N5075" s="72" t="n">
        <f aca="false">D5075*I5075*J5075</f>
        <v>-0</v>
      </c>
      <c r="O5075" s="71" t="n">
        <f aca="false">F5075*J5075</f>
        <v>6</v>
      </c>
      <c r="P5075" s="71" t="n">
        <f aca="false">E5075*J5075</f>
        <v>0</v>
      </c>
    </row>
    <row r="5076" customFormat="false" ht="15" hidden="false" customHeight="false" outlineLevel="0" collapsed="false">
      <c r="A5076" s="71" t="s">
        <v>59</v>
      </c>
      <c r="B5076" s="71" t="s">
        <v>51</v>
      </c>
      <c r="C5076" s="71" t="s">
        <v>981</v>
      </c>
      <c r="D5076" s="72" t="n">
        <v>0</v>
      </c>
      <c r="E5076" s="71" t="n">
        <v>0</v>
      </c>
      <c r="F5076" s="71" t="n">
        <v>3</v>
      </c>
      <c r="G5076" s="72" t="n">
        <v>299.85</v>
      </c>
      <c r="H5076" s="72" t="n">
        <v>299.85</v>
      </c>
      <c r="I5076" s="71" t="n">
        <f aca="false">IF(B5076&gt;=Settings!$B$23,1,0)</f>
        <v>0</v>
      </c>
      <c r="J5076" s="71" t="n">
        <v>1</v>
      </c>
      <c r="K5076" s="71" t="n">
        <f aca="false">F5076*I5076*J5076</f>
        <v>0</v>
      </c>
      <c r="L5076" s="71" t="n">
        <f aca="false">E5076*I5076*J5076</f>
        <v>0</v>
      </c>
      <c r="M5076" s="72" t="n">
        <f aca="false">G5076*I5076*J5076</f>
        <v>0</v>
      </c>
      <c r="N5076" s="72" t="n">
        <f aca="false">D5076*I5076*J5076</f>
        <v>-0</v>
      </c>
      <c r="O5076" s="71" t="n">
        <f aca="false">F5076*J5076</f>
        <v>3</v>
      </c>
      <c r="P5076" s="71" t="n">
        <f aca="false">E5076*J5076</f>
        <v>0</v>
      </c>
    </row>
    <row r="5077" customFormat="false" ht="15" hidden="false" customHeight="false" outlineLevel="0" collapsed="false">
      <c r="A5077" s="71" t="s">
        <v>59</v>
      </c>
      <c r="B5077" s="71" t="s">
        <v>51</v>
      </c>
      <c r="C5077" s="71" t="s">
        <v>2359</v>
      </c>
      <c r="D5077" s="72" t="n">
        <v>0</v>
      </c>
      <c r="E5077" s="71" t="n">
        <v>0</v>
      </c>
      <c r="F5077" s="71" t="n">
        <v>5</v>
      </c>
      <c r="G5077" s="72" t="n">
        <v>597.49</v>
      </c>
      <c r="H5077" s="72" t="n">
        <v>597.49</v>
      </c>
      <c r="I5077" s="71" t="n">
        <f aca="false">IF(B5077&gt;=Settings!$B$23,1,0)</f>
        <v>0</v>
      </c>
      <c r="J5077" s="71" t="n">
        <v>1</v>
      </c>
      <c r="K5077" s="71" t="n">
        <f aca="false">F5077*I5077*J5077</f>
        <v>0</v>
      </c>
      <c r="L5077" s="71" t="n">
        <f aca="false">E5077*I5077*J5077</f>
        <v>0</v>
      </c>
      <c r="M5077" s="72" t="n">
        <f aca="false">G5077*I5077*J5077</f>
        <v>0</v>
      </c>
      <c r="N5077" s="72" t="n">
        <f aca="false">D5077*I5077*J5077</f>
        <v>-0</v>
      </c>
      <c r="O5077" s="71" t="n">
        <f aca="false">F5077*J5077</f>
        <v>5</v>
      </c>
      <c r="P5077" s="71" t="n">
        <f aca="false">E5077*J5077</f>
        <v>0</v>
      </c>
    </row>
    <row r="5078" customFormat="false" ht="15" hidden="false" customHeight="false" outlineLevel="0" collapsed="false">
      <c r="A5078" s="71" t="s">
        <v>63</v>
      </c>
      <c r="B5078" s="71" t="s">
        <v>51</v>
      </c>
      <c r="C5078" s="71" t="s">
        <v>2321</v>
      </c>
      <c r="D5078" s="72" t="n">
        <v>40.86</v>
      </c>
      <c r="E5078" s="71" t="n">
        <v>1</v>
      </c>
      <c r="F5078" s="71" t="n">
        <v>5</v>
      </c>
      <c r="G5078" s="72" t="n">
        <v>208.39</v>
      </c>
      <c r="H5078" s="72" t="n">
        <v>167.53</v>
      </c>
      <c r="I5078" s="71" t="n">
        <f aca="false">IF(B5078&gt;=Settings!$B$23,1,0)</f>
        <v>0</v>
      </c>
      <c r="J5078" s="71" t="n">
        <v>1</v>
      </c>
      <c r="K5078" s="71" t="n">
        <f aca="false">F5078*I5078*J5078</f>
        <v>0</v>
      </c>
      <c r="L5078" s="71" t="n">
        <f aca="false">E5078*I5078*J5078</f>
        <v>0</v>
      </c>
      <c r="M5078" s="72" t="n">
        <f aca="false">G5078*I5078*J5078</f>
        <v>0</v>
      </c>
      <c r="N5078" s="72" t="n">
        <f aca="false">D5078*I5078*J5078</f>
        <v>0</v>
      </c>
      <c r="O5078" s="71" t="n">
        <f aca="false">F5078*J5078</f>
        <v>5</v>
      </c>
      <c r="P5078" s="71" t="n">
        <f aca="false">E5078*J5078</f>
        <v>1</v>
      </c>
    </row>
    <row r="5079" customFormat="false" ht="15" hidden="false" customHeight="false" outlineLevel="0" collapsed="false">
      <c r="A5079" s="71" t="s">
        <v>59</v>
      </c>
      <c r="B5079" s="71" t="s">
        <v>51</v>
      </c>
      <c r="C5079" s="71" t="s">
        <v>660</v>
      </c>
      <c r="D5079" s="72" t="n">
        <v>0</v>
      </c>
      <c r="E5079" s="71" t="n">
        <v>0</v>
      </c>
      <c r="F5079" s="71" t="n">
        <v>12</v>
      </c>
      <c r="G5079" s="72" t="n">
        <v>662.4</v>
      </c>
      <c r="H5079" s="72" t="n">
        <v>662.4</v>
      </c>
      <c r="I5079" s="71" t="n">
        <f aca="false">IF(B5079&gt;=Settings!$B$23,1,0)</f>
        <v>0</v>
      </c>
      <c r="J5079" s="71" t="n">
        <v>1</v>
      </c>
      <c r="K5079" s="71" t="n">
        <f aca="false">F5079*I5079*J5079</f>
        <v>0</v>
      </c>
      <c r="L5079" s="71" t="n">
        <f aca="false">E5079*I5079*J5079</f>
        <v>0</v>
      </c>
      <c r="M5079" s="72" t="n">
        <f aca="false">G5079*I5079*J5079</f>
        <v>0</v>
      </c>
      <c r="N5079" s="72" t="n">
        <f aca="false">D5079*I5079*J5079</f>
        <v>-0</v>
      </c>
      <c r="O5079" s="71" t="n">
        <f aca="false">F5079*J5079</f>
        <v>12</v>
      </c>
      <c r="P5079" s="71" t="n">
        <f aca="false">E5079*J5079</f>
        <v>0</v>
      </c>
    </row>
    <row r="5080" customFormat="false" ht="15" hidden="false" customHeight="false" outlineLevel="0" collapsed="false">
      <c r="A5080" s="71" t="s">
        <v>63</v>
      </c>
      <c r="B5080" s="71" t="s">
        <v>51</v>
      </c>
      <c r="C5080" s="71" t="s">
        <v>2360</v>
      </c>
      <c r="D5080" s="72" t="n">
        <v>0</v>
      </c>
      <c r="E5080" s="71" t="n">
        <v>0</v>
      </c>
      <c r="F5080" s="71" t="n">
        <v>1</v>
      </c>
      <c r="G5080" s="72" t="n">
        <v>54.95</v>
      </c>
      <c r="H5080" s="72" t="n">
        <v>49.46</v>
      </c>
      <c r="I5080" s="71" t="n">
        <f aca="false">IF(B5080&gt;=Settings!$B$23,1,0)</f>
        <v>0</v>
      </c>
      <c r="J5080" s="71" t="n">
        <v>1</v>
      </c>
      <c r="K5080" s="71" t="n">
        <f aca="false">F5080*I5080*J5080</f>
        <v>0</v>
      </c>
      <c r="L5080" s="71" t="n">
        <f aca="false">E5080*I5080*J5080</f>
        <v>0</v>
      </c>
      <c r="M5080" s="72" t="n">
        <f aca="false">G5080*I5080*J5080</f>
        <v>0</v>
      </c>
      <c r="N5080" s="72" t="n">
        <f aca="false">D5080*I5080*J5080</f>
        <v>-0</v>
      </c>
      <c r="O5080" s="71" t="n">
        <f aca="false">F5080*J5080</f>
        <v>1</v>
      </c>
      <c r="P5080" s="71" t="n">
        <f aca="false">E5080*J5080</f>
        <v>0</v>
      </c>
    </row>
    <row r="5081" customFormat="false" ht="15" hidden="false" customHeight="false" outlineLevel="0" collapsed="false">
      <c r="A5081" s="71" t="s">
        <v>61</v>
      </c>
      <c r="B5081" s="71" t="s">
        <v>51</v>
      </c>
      <c r="C5081" s="71" t="s">
        <v>898</v>
      </c>
      <c r="D5081" s="72" t="n">
        <v>0</v>
      </c>
      <c r="E5081" s="71" t="n">
        <v>0</v>
      </c>
      <c r="F5081" s="71" t="n">
        <v>2</v>
      </c>
      <c r="G5081" s="72" t="n">
        <v>145.36</v>
      </c>
      <c r="H5081" s="72" t="n">
        <v>145.36</v>
      </c>
      <c r="I5081" s="71" t="n">
        <f aca="false">IF(B5081&gt;=Settings!$B$23,1,0)</f>
        <v>0</v>
      </c>
      <c r="J5081" s="71" t="n">
        <v>1</v>
      </c>
      <c r="K5081" s="71" t="n">
        <f aca="false">F5081*I5081*J5081</f>
        <v>0</v>
      </c>
      <c r="L5081" s="71" t="n">
        <f aca="false">E5081*I5081*J5081</f>
        <v>0</v>
      </c>
      <c r="M5081" s="72" t="n">
        <f aca="false">G5081*I5081*J5081</f>
        <v>0</v>
      </c>
      <c r="N5081" s="72" t="n">
        <f aca="false">D5081*I5081*J5081</f>
        <v>-0</v>
      </c>
      <c r="O5081" s="71" t="n">
        <f aca="false">F5081*J5081</f>
        <v>2</v>
      </c>
      <c r="P5081" s="71" t="n">
        <f aca="false">E5081*J5081</f>
        <v>0</v>
      </c>
    </row>
    <row r="5082" customFormat="false" ht="15" hidden="false" customHeight="false" outlineLevel="0" collapsed="false">
      <c r="A5082" s="71" t="s">
        <v>61</v>
      </c>
      <c r="B5082" s="71" t="s">
        <v>51</v>
      </c>
      <c r="C5082" s="71" t="s">
        <v>1258</v>
      </c>
      <c r="D5082" s="72" t="n">
        <v>0</v>
      </c>
      <c r="E5082" s="71" t="n">
        <v>0</v>
      </c>
      <c r="F5082" s="71" t="n">
        <v>1</v>
      </c>
      <c r="G5082" s="72" t="n">
        <v>81.77</v>
      </c>
      <c r="H5082" s="72" t="n">
        <v>81.77</v>
      </c>
      <c r="I5082" s="71" t="n">
        <f aca="false">IF(B5082&gt;=Settings!$B$23,1,0)</f>
        <v>0</v>
      </c>
      <c r="J5082" s="71" t="n">
        <v>1</v>
      </c>
      <c r="K5082" s="71" t="n">
        <f aca="false">F5082*I5082*J5082</f>
        <v>0</v>
      </c>
      <c r="L5082" s="71" t="n">
        <f aca="false">E5082*I5082*J5082</f>
        <v>0</v>
      </c>
      <c r="M5082" s="72" t="n">
        <f aca="false">G5082*I5082*J5082</f>
        <v>0</v>
      </c>
      <c r="N5082" s="72" t="n">
        <f aca="false">D5082*I5082*J5082</f>
        <v>-0</v>
      </c>
      <c r="O5082" s="71" t="n">
        <f aca="false">F5082*J5082</f>
        <v>1</v>
      </c>
      <c r="P5082" s="71" t="n">
        <f aca="false">E5082*J5082</f>
        <v>0</v>
      </c>
    </row>
    <row r="5083" customFormat="false" ht="15" hidden="false" customHeight="false" outlineLevel="0" collapsed="false">
      <c r="A5083" s="71" t="s">
        <v>60</v>
      </c>
      <c r="B5083" s="71" t="s">
        <v>51</v>
      </c>
      <c r="C5083" s="71" t="s">
        <v>1126</v>
      </c>
      <c r="D5083" s="72" t="n">
        <v>203.06</v>
      </c>
      <c r="E5083" s="71" t="n">
        <v>2</v>
      </c>
      <c r="F5083" s="71" t="n">
        <v>75</v>
      </c>
      <c r="G5083" s="72" t="n">
        <v>8137.67</v>
      </c>
      <c r="H5083" s="72" t="n">
        <v>7626.58</v>
      </c>
      <c r="I5083" s="71" t="n">
        <f aca="false">IF(B5083&gt;=Settings!$B$23,1,0)</f>
        <v>0</v>
      </c>
      <c r="J5083" s="71" t="n">
        <v>1</v>
      </c>
      <c r="K5083" s="71" t="n">
        <f aca="false">F5083*I5083*J5083</f>
        <v>0</v>
      </c>
      <c r="L5083" s="71" t="n">
        <f aca="false">E5083*I5083*J5083</f>
        <v>0</v>
      </c>
      <c r="M5083" s="72" t="n">
        <f aca="false">G5083*I5083*J5083</f>
        <v>0</v>
      </c>
      <c r="N5083" s="72" t="n">
        <f aca="false">D5083*I5083*J5083</f>
        <v>0</v>
      </c>
      <c r="O5083" s="71" t="n">
        <f aca="false">F5083*J5083</f>
        <v>75</v>
      </c>
      <c r="P5083" s="71" t="n">
        <f aca="false">E5083*J5083</f>
        <v>2</v>
      </c>
    </row>
    <row r="5084" customFormat="false" ht="15" hidden="false" customHeight="false" outlineLevel="0" collapsed="false">
      <c r="A5084" s="71" t="s">
        <v>61</v>
      </c>
      <c r="B5084" s="71" t="s">
        <v>51</v>
      </c>
      <c r="C5084" s="71" t="s">
        <v>1223</v>
      </c>
      <c r="D5084" s="72" t="n">
        <v>54.5</v>
      </c>
      <c r="E5084" s="71" t="n">
        <v>1</v>
      </c>
      <c r="F5084" s="71" t="n">
        <v>2</v>
      </c>
      <c r="G5084" s="72" t="n">
        <v>109</v>
      </c>
      <c r="H5084" s="72" t="n">
        <v>54.5</v>
      </c>
      <c r="I5084" s="71" t="n">
        <f aca="false">IF(B5084&gt;=Settings!$B$23,1,0)</f>
        <v>0</v>
      </c>
      <c r="J5084" s="71" t="n">
        <v>1</v>
      </c>
      <c r="K5084" s="71" t="n">
        <f aca="false">F5084*I5084*J5084</f>
        <v>0</v>
      </c>
      <c r="L5084" s="71" t="n">
        <f aca="false">E5084*I5084*J5084</f>
        <v>0</v>
      </c>
      <c r="M5084" s="72" t="n">
        <f aca="false">G5084*I5084*J5084</f>
        <v>0</v>
      </c>
      <c r="N5084" s="72" t="n">
        <f aca="false">D5084*I5084*J5084</f>
        <v>0</v>
      </c>
      <c r="O5084" s="71" t="n">
        <f aca="false">F5084*J5084</f>
        <v>2</v>
      </c>
      <c r="P5084" s="71" t="n">
        <f aca="false">E5084*J5084</f>
        <v>1</v>
      </c>
    </row>
    <row r="5085" customFormat="false" ht="15" hidden="false" customHeight="false" outlineLevel="0" collapsed="false">
      <c r="A5085" s="71" t="s">
        <v>59</v>
      </c>
      <c r="B5085" s="71" t="s">
        <v>51</v>
      </c>
      <c r="C5085" s="71" t="s">
        <v>1366</v>
      </c>
      <c r="D5085" s="72" t="n">
        <v>0</v>
      </c>
      <c r="E5085" s="71" t="n">
        <v>0</v>
      </c>
      <c r="F5085" s="71" t="n">
        <v>8</v>
      </c>
      <c r="G5085" s="72" t="n">
        <v>494.6</v>
      </c>
      <c r="H5085" s="72" t="n">
        <v>494.6</v>
      </c>
      <c r="I5085" s="71" t="n">
        <f aca="false">IF(B5085&gt;=Settings!$B$23,1,0)</f>
        <v>0</v>
      </c>
      <c r="J5085" s="71" t="n">
        <v>1</v>
      </c>
      <c r="K5085" s="71" t="n">
        <f aca="false">F5085*I5085*J5085</f>
        <v>0</v>
      </c>
      <c r="L5085" s="71" t="n">
        <f aca="false">E5085*I5085*J5085</f>
        <v>0</v>
      </c>
      <c r="M5085" s="72" t="n">
        <f aca="false">G5085*I5085*J5085</f>
        <v>0</v>
      </c>
      <c r="N5085" s="72" t="n">
        <f aca="false">D5085*I5085*J5085</f>
        <v>-0</v>
      </c>
      <c r="O5085" s="71" t="n">
        <f aca="false">F5085*J5085</f>
        <v>8</v>
      </c>
      <c r="P5085" s="71" t="n">
        <f aca="false">E5085*J5085</f>
        <v>0</v>
      </c>
    </row>
    <row r="5086" customFormat="false" ht="15" hidden="false" customHeight="false" outlineLevel="0" collapsed="false">
      <c r="A5086" s="71" t="s">
        <v>61</v>
      </c>
      <c r="B5086" s="71" t="s">
        <v>51</v>
      </c>
      <c r="C5086" s="71" t="s">
        <v>1169</v>
      </c>
      <c r="D5086" s="72" t="n">
        <v>0</v>
      </c>
      <c r="E5086" s="71" t="n">
        <v>0</v>
      </c>
      <c r="F5086" s="71" t="n">
        <v>3</v>
      </c>
      <c r="G5086" s="72" t="n">
        <v>213.5</v>
      </c>
      <c r="H5086" s="72" t="n">
        <v>213.5</v>
      </c>
      <c r="I5086" s="71" t="n">
        <f aca="false">IF(B5086&gt;=Settings!$B$23,1,0)</f>
        <v>0</v>
      </c>
      <c r="J5086" s="71" t="n">
        <v>1</v>
      </c>
      <c r="K5086" s="71" t="n">
        <f aca="false">F5086*I5086*J5086</f>
        <v>0</v>
      </c>
      <c r="L5086" s="71" t="n">
        <f aca="false">E5086*I5086*J5086</f>
        <v>0</v>
      </c>
      <c r="M5086" s="72" t="n">
        <f aca="false">G5086*I5086*J5086</f>
        <v>0</v>
      </c>
      <c r="N5086" s="72" t="n">
        <f aca="false">D5086*I5086*J5086</f>
        <v>-0</v>
      </c>
      <c r="O5086" s="71" t="n">
        <f aca="false">F5086*J5086</f>
        <v>3</v>
      </c>
      <c r="P5086" s="71" t="n">
        <f aca="false">E5086*J5086</f>
        <v>0</v>
      </c>
    </row>
    <row r="5087" customFormat="false" ht="15" hidden="false" customHeight="false" outlineLevel="0" collapsed="false">
      <c r="A5087" s="71" t="s">
        <v>59</v>
      </c>
      <c r="B5087" s="71" t="s">
        <v>51</v>
      </c>
      <c r="C5087" s="71" t="s">
        <v>1365</v>
      </c>
      <c r="D5087" s="72" t="n">
        <v>0</v>
      </c>
      <c r="E5087" s="71" t="n">
        <v>0</v>
      </c>
      <c r="F5087" s="71" t="n">
        <v>3</v>
      </c>
      <c r="G5087" s="72" t="n">
        <v>86.85</v>
      </c>
      <c r="H5087" s="72" t="n">
        <v>86.85</v>
      </c>
      <c r="I5087" s="71" t="n">
        <f aca="false">IF(B5087&gt;=Settings!$B$23,1,0)</f>
        <v>0</v>
      </c>
      <c r="J5087" s="71" t="n">
        <v>1</v>
      </c>
      <c r="K5087" s="71" t="n">
        <f aca="false">F5087*I5087*J5087</f>
        <v>0</v>
      </c>
      <c r="L5087" s="71" t="n">
        <f aca="false">E5087*I5087*J5087</f>
        <v>0</v>
      </c>
      <c r="M5087" s="72" t="n">
        <f aca="false">G5087*I5087*J5087</f>
        <v>0</v>
      </c>
      <c r="N5087" s="72" t="n">
        <f aca="false">D5087*I5087*J5087</f>
        <v>-0</v>
      </c>
      <c r="O5087" s="71" t="n">
        <f aca="false">F5087*J5087</f>
        <v>3</v>
      </c>
      <c r="P5087" s="71" t="n">
        <f aca="false">E5087*J5087</f>
        <v>0</v>
      </c>
    </row>
    <row r="5088" customFormat="false" ht="15" hidden="false" customHeight="false" outlineLevel="0" collapsed="false">
      <c r="A5088" s="71" t="s">
        <v>59</v>
      </c>
      <c r="B5088" s="71" t="s">
        <v>51</v>
      </c>
      <c r="C5088" s="71" t="s">
        <v>1332</v>
      </c>
      <c r="D5088" s="72" t="n">
        <v>0</v>
      </c>
      <c r="E5088" s="71" t="n">
        <v>0</v>
      </c>
      <c r="F5088" s="71" t="n">
        <v>5</v>
      </c>
      <c r="G5088" s="72" t="n">
        <v>429.75</v>
      </c>
      <c r="H5088" s="72" t="n">
        <v>429.75</v>
      </c>
      <c r="I5088" s="71" t="n">
        <f aca="false">IF(B5088&gt;=Settings!$B$23,1,0)</f>
        <v>0</v>
      </c>
      <c r="J5088" s="71" t="n">
        <v>1</v>
      </c>
      <c r="K5088" s="71" t="n">
        <f aca="false">F5088*I5088*J5088</f>
        <v>0</v>
      </c>
      <c r="L5088" s="71" t="n">
        <f aca="false">E5088*I5088*J5088</f>
        <v>0</v>
      </c>
      <c r="M5088" s="72" t="n">
        <f aca="false">G5088*I5088*J5088</f>
        <v>0</v>
      </c>
      <c r="N5088" s="72" t="n">
        <f aca="false">D5088*I5088*J5088</f>
        <v>-0</v>
      </c>
      <c r="O5088" s="71" t="n">
        <f aca="false">F5088*J5088</f>
        <v>5</v>
      </c>
      <c r="P5088" s="71" t="n">
        <f aca="false">E5088*J5088</f>
        <v>0</v>
      </c>
    </row>
    <row r="5089" customFormat="false" ht="15" hidden="false" customHeight="false" outlineLevel="0" collapsed="false">
      <c r="A5089" s="71" t="s">
        <v>59</v>
      </c>
      <c r="B5089" s="71" t="s">
        <v>51</v>
      </c>
      <c r="C5089" s="71" t="s">
        <v>1059</v>
      </c>
      <c r="D5089" s="72" t="n">
        <v>0</v>
      </c>
      <c r="E5089" s="71" t="n">
        <v>0</v>
      </c>
      <c r="F5089" s="71" t="n">
        <v>46</v>
      </c>
      <c r="G5089" s="72" t="n">
        <v>2597.34</v>
      </c>
      <c r="H5089" s="72" t="n">
        <v>2519.75</v>
      </c>
      <c r="I5089" s="71" t="n">
        <f aca="false">IF(B5089&gt;=Settings!$B$23,1,0)</f>
        <v>0</v>
      </c>
      <c r="J5089" s="71" t="n">
        <v>1</v>
      </c>
      <c r="K5089" s="71" t="n">
        <f aca="false">F5089*I5089*J5089</f>
        <v>0</v>
      </c>
      <c r="L5089" s="71" t="n">
        <f aca="false">E5089*I5089*J5089</f>
        <v>0</v>
      </c>
      <c r="M5089" s="72" t="n">
        <f aca="false">G5089*I5089*J5089</f>
        <v>0</v>
      </c>
      <c r="N5089" s="72" t="n">
        <f aca="false">D5089*I5089*J5089</f>
        <v>-0</v>
      </c>
      <c r="O5089" s="71" t="n">
        <f aca="false">F5089*J5089</f>
        <v>46</v>
      </c>
      <c r="P5089" s="71" t="n">
        <f aca="false">E5089*J5089</f>
        <v>0</v>
      </c>
    </row>
    <row r="5090" customFormat="false" ht="15" hidden="false" customHeight="false" outlineLevel="0" collapsed="false">
      <c r="A5090" s="71" t="s">
        <v>59</v>
      </c>
      <c r="B5090" s="71" t="s">
        <v>51</v>
      </c>
      <c r="C5090" s="71" t="s">
        <v>1243</v>
      </c>
      <c r="D5090" s="72" t="n">
        <v>0</v>
      </c>
      <c r="E5090" s="71" t="n">
        <v>0</v>
      </c>
      <c r="F5090" s="71" t="n">
        <v>1</v>
      </c>
      <c r="G5090" s="72" t="n">
        <v>204.034</v>
      </c>
      <c r="H5090" s="72" t="n">
        <v>204.034</v>
      </c>
      <c r="I5090" s="71" t="n">
        <f aca="false">IF(B5090&gt;=Settings!$B$23,1,0)</f>
        <v>0</v>
      </c>
      <c r="J5090" s="71" t="n">
        <v>1</v>
      </c>
      <c r="K5090" s="71" t="n">
        <f aca="false">F5090*I5090*J5090</f>
        <v>0</v>
      </c>
      <c r="L5090" s="71" t="n">
        <f aca="false">E5090*I5090*J5090</f>
        <v>0</v>
      </c>
      <c r="M5090" s="72" t="n">
        <f aca="false">G5090*I5090*J5090</f>
        <v>0</v>
      </c>
      <c r="N5090" s="72" t="n">
        <f aca="false">D5090*I5090*J5090</f>
        <v>-0</v>
      </c>
      <c r="O5090" s="71" t="n">
        <f aca="false">F5090*J5090</f>
        <v>1</v>
      </c>
      <c r="P5090" s="71" t="n">
        <f aca="false">E5090*J5090</f>
        <v>0</v>
      </c>
    </row>
    <row r="5091" customFormat="false" ht="15" hidden="false" customHeight="false" outlineLevel="0" collapsed="false">
      <c r="A5091" s="71" t="s">
        <v>59</v>
      </c>
      <c r="B5091" s="71" t="s">
        <v>51</v>
      </c>
      <c r="C5091" s="71" t="s">
        <v>1242</v>
      </c>
      <c r="D5091" s="72" t="n">
        <v>0</v>
      </c>
      <c r="E5091" s="71" t="n">
        <v>0</v>
      </c>
      <c r="F5091" s="71" t="n">
        <v>9</v>
      </c>
      <c r="G5091" s="72" t="n">
        <v>1006.78</v>
      </c>
      <c r="H5091" s="72" t="n">
        <v>991.8</v>
      </c>
      <c r="I5091" s="71" t="n">
        <f aca="false">IF(B5091&gt;=Settings!$B$23,1,0)</f>
        <v>0</v>
      </c>
      <c r="J5091" s="71" t="n">
        <v>1</v>
      </c>
      <c r="K5091" s="71" t="n">
        <f aca="false">F5091*I5091*J5091</f>
        <v>0</v>
      </c>
      <c r="L5091" s="71" t="n">
        <f aca="false">E5091*I5091*J5091</f>
        <v>0</v>
      </c>
      <c r="M5091" s="72" t="n">
        <f aca="false">G5091*I5091*J5091</f>
        <v>0</v>
      </c>
      <c r="N5091" s="72" t="n">
        <f aca="false">D5091*I5091*J5091</f>
        <v>-0</v>
      </c>
      <c r="O5091" s="71" t="n">
        <f aca="false">F5091*J5091</f>
        <v>9</v>
      </c>
      <c r="P5091" s="71" t="n">
        <f aca="false">E5091*J5091</f>
        <v>0</v>
      </c>
    </row>
    <row r="5092" customFormat="false" ht="15" hidden="false" customHeight="false" outlineLevel="0" collapsed="false">
      <c r="A5092" s="71" t="s">
        <v>63</v>
      </c>
      <c r="B5092" s="71" t="s">
        <v>51</v>
      </c>
      <c r="C5092" s="71" t="s">
        <v>2229</v>
      </c>
      <c r="D5092" s="72" t="n">
        <v>0</v>
      </c>
      <c r="E5092" s="71" t="n">
        <v>0</v>
      </c>
      <c r="F5092" s="71" t="n">
        <v>2</v>
      </c>
      <c r="G5092" s="72" t="n">
        <v>99.9</v>
      </c>
      <c r="H5092" s="72" t="n">
        <v>99.9</v>
      </c>
      <c r="I5092" s="71" t="n">
        <f aca="false">IF(B5092&gt;=Settings!$B$23,1,0)</f>
        <v>0</v>
      </c>
      <c r="J5092" s="71" t="n">
        <v>1</v>
      </c>
      <c r="K5092" s="71" t="n">
        <f aca="false">F5092*I5092*J5092</f>
        <v>0</v>
      </c>
      <c r="L5092" s="71" t="n">
        <f aca="false">E5092*I5092*J5092</f>
        <v>0</v>
      </c>
      <c r="M5092" s="72" t="n">
        <f aca="false">G5092*I5092*J5092</f>
        <v>0</v>
      </c>
      <c r="N5092" s="72" t="n">
        <f aca="false">D5092*I5092*J5092</f>
        <v>-0</v>
      </c>
      <c r="O5092" s="71" t="n">
        <f aca="false">F5092*J5092</f>
        <v>2</v>
      </c>
      <c r="P5092" s="71" t="n">
        <f aca="false">E5092*J5092</f>
        <v>0</v>
      </c>
    </row>
    <row r="5093" customFormat="false" ht="15" hidden="false" customHeight="false" outlineLevel="0" collapsed="false">
      <c r="A5093" s="71" t="s">
        <v>60</v>
      </c>
      <c r="B5093" s="71" t="s">
        <v>51</v>
      </c>
      <c r="C5093" s="71" t="s">
        <v>143</v>
      </c>
      <c r="D5093" s="72" t="n">
        <v>90.86</v>
      </c>
      <c r="E5093" s="71" t="n">
        <v>1</v>
      </c>
      <c r="F5093" s="71" t="n">
        <v>30</v>
      </c>
      <c r="G5093" s="72" t="n">
        <v>3084.52</v>
      </c>
      <c r="H5093" s="72" t="n">
        <v>2864.6</v>
      </c>
      <c r="I5093" s="71" t="n">
        <f aca="false">IF(B5093&gt;=Settings!$B$23,1,0)</f>
        <v>0</v>
      </c>
      <c r="J5093" s="71" t="n">
        <v>1</v>
      </c>
      <c r="K5093" s="71" t="n">
        <f aca="false">F5093*I5093*J5093</f>
        <v>0</v>
      </c>
      <c r="L5093" s="71" t="n">
        <f aca="false">E5093*I5093*J5093</f>
        <v>0</v>
      </c>
      <c r="M5093" s="72" t="n">
        <f aca="false">G5093*I5093*J5093</f>
        <v>0</v>
      </c>
      <c r="N5093" s="72" t="n">
        <f aca="false">D5093*I5093*J5093</f>
        <v>0</v>
      </c>
      <c r="O5093" s="71" t="n">
        <f aca="false">F5093*J5093</f>
        <v>30</v>
      </c>
      <c r="P5093" s="71" t="n">
        <f aca="false">E5093*J5093</f>
        <v>1</v>
      </c>
    </row>
    <row r="5094" customFormat="false" ht="15" hidden="false" customHeight="false" outlineLevel="0" collapsed="false">
      <c r="A5094" s="71" t="s">
        <v>59</v>
      </c>
      <c r="B5094" s="71" t="s">
        <v>51</v>
      </c>
      <c r="C5094" s="71" t="s">
        <v>172</v>
      </c>
      <c r="D5094" s="72" t="n">
        <v>0</v>
      </c>
      <c r="E5094" s="71" t="n">
        <v>0</v>
      </c>
      <c r="F5094" s="71" t="n">
        <v>2</v>
      </c>
      <c r="G5094" s="72" t="n">
        <v>220.9</v>
      </c>
      <c r="H5094" s="72" t="n">
        <v>220.9</v>
      </c>
      <c r="I5094" s="71" t="n">
        <f aca="false">IF(B5094&gt;=Settings!$B$23,1,0)</f>
        <v>0</v>
      </c>
      <c r="J5094" s="71" t="n">
        <v>1</v>
      </c>
      <c r="K5094" s="71" t="n">
        <f aca="false">F5094*I5094*J5094</f>
        <v>0</v>
      </c>
      <c r="L5094" s="71" t="n">
        <f aca="false">E5094*I5094*J5094</f>
        <v>0</v>
      </c>
      <c r="M5094" s="72" t="n">
        <f aca="false">G5094*I5094*J5094</f>
        <v>0</v>
      </c>
      <c r="N5094" s="72" t="n">
        <f aca="false">D5094*I5094*J5094</f>
        <v>-0</v>
      </c>
      <c r="O5094" s="71" t="n">
        <f aca="false">F5094*J5094</f>
        <v>2</v>
      </c>
      <c r="P5094" s="71" t="n">
        <f aca="false">E5094*J5094</f>
        <v>0</v>
      </c>
    </row>
    <row r="5095" customFormat="false" ht="15" hidden="false" customHeight="false" outlineLevel="0" collapsed="false">
      <c r="A5095" s="71" t="s">
        <v>59</v>
      </c>
      <c r="B5095" s="71" t="s">
        <v>51</v>
      </c>
      <c r="C5095" s="71" t="s">
        <v>1372</v>
      </c>
      <c r="D5095" s="72" t="n">
        <v>0</v>
      </c>
      <c r="E5095" s="71" t="n">
        <v>0</v>
      </c>
      <c r="F5095" s="71" t="n">
        <v>5</v>
      </c>
      <c r="G5095" s="72" t="n">
        <v>418.38</v>
      </c>
      <c r="H5095" s="72" t="n">
        <v>393.87</v>
      </c>
      <c r="I5095" s="71" t="n">
        <f aca="false">IF(B5095&gt;=Settings!$B$23,1,0)</f>
        <v>0</v>
      </c>
      <c r="J5095" s="71" t="n">
        <v>1</v>
      </c>
      <c r="K5095" s="71" t="n">
        <f aca="false">F5095*I5095*J5095</f>
        <v>0</v>
      </c>
      <c r="L5095" s="71" t="n">
        <f aca="false">E5095*I5095*J5095</f>
        <v>0</v>
      </c>
      <c r="M5095" s="72" t="n">
        <f aca="false">G5095*I5095*J5095</f>
        <v>0</v>
      </c>
      <c r="N5095" s="72" t="n">
        <f aca="false">D5095*I5095*J5095</f>
        <v>-0</v>
      </c>
      <c r="O5095" s="71" t="n">
        <f aca="false">F5095*J5095</f>
        <v>5</v>
      </c>
      <c r="P5095" s="71" t="n">
        <f aca="false">E5095*J5095</f>
        <v>0</v>
      </c>
    </row>
    <row r="5096" customFormat="false" ht="15" hidden="false" customHeight="false" outlineLevel="0" collapsed="false">
      <c r="A5096" s="71" t="s">
        <v>61</v>
      </c>
      <c r="B5096" s="71" t="s">
        <v>51</v>
      </c>
      <c r="C5096" s="71" t="s">
        <v>363</v>
      </c>
      <c r="D5096" s="72" t="n">
        <v>104.5</v>
      </c>
      <c r="E5096" s="71" t="n">
        <v>1</v>
      </c>
      <c r="F5096" s="71" t="n">
        <v>7</v>
      </c>
      <c r="G5096" s="72" t="n">
        <v>640.58</v>
      </c>
      <c r="H5096" s="72" t="n">
        <v>536.08</v>
      </c>
      <c r="I5096" s="71" t="n">
        <f aca="false">IF(B5096&gt;=Settings!$B$23,1,0)</f>
        <v>0</v>
      </c>
      <c r="J5096" s="71" t="n">
        <v>1</v>
      </c>
      <c r="K5096" s="71" t="n">
        <f aca="false">F5096*I5096*J5096</f>
        <v>0</v>
      </c>
      <c r="L5096" s="71" t="n">
        <f aca="false">E5096*I5096*J5096</f>
        <v>0</v>
      </c>
      <c r="M5096" s="72" t="n">
        <f aca="false">G5096*I5096*J5096</f>
        <v>0</v>
      </c>
      <c r="N5096" s="72" t="n">
        <f aca="false">D5096*I5096*J5096</f>
        <v>0</v>
      </c>
      <c r="O5096" s="71" t="n">
        <f aca="false">F5096*J5096</f>
        <v>7</v>
      </c>
      <c r="P5096" s="71" t="n">
        <f aca="false">E5096*J5096</f>
        <v>1</v>
      </c>
    </row>
    <row r="5097" customFormat="false" ht="15" hidden="false" customHeight="false" outlineLevel="0" collapsed="false">
      <c r="A5097" s="71" t="s">
        <v>61</v>
      </c>
      <c r="B5097" s="71" t="s">
        <v>51</v>
      </c>
      <c r="C5097" s="71" t="s">
        <v>977</v>
      </c>
      <c r="D5097" s="72" t="n">
        <v>8.14</v>
      </c>
      <c r="E5097" s="71" t="n">
        <v>1</v>
      </c>
      <c r="F5097" s="71" t="n">
        <v>10</v>
      </c>
      <c r="G5097" s="72" t="n">
        <v>81.37</v>
      </c>
      <c r="H5097" s="72" t="n">
        <v>69.58</v>
      </c>
      <c r="I5097" s="71" t="n">
        <f aca="false">IF(B5097&gt;=Settings!$B$23,1,0)</f>
        <v>0</v>
      </c>
      <c r="J5097" s="71" t="n">
        <v>1</v>
      </c>
      <c r="K5097" s="71" t="n">
        <f aca="false">F5097*I5097*J5097</f>
        <v>0</v>
      </c>
      <c r="L5097" s="71" t="n">
        <f aca="false">E5097*I5097*J5097</f>
        <v>0</v>
      </c>
      <c r="M5097" s="72" t="n">
        <f aca="false">G5097*I5097*J5097</f>
        <v>0</v>
      </c>
      <c r="N5097" s="72" t="n">
        <f aca="false">D5097*I5097*J5097</f>
        <v>0</v>
      </c>
      <c r="O5097" s="71" t="n">
        <f aca="false">F5097*J5097</f>
        <v>10</v>
      </c>
      <c r="P5097" s="71" t="n">
        <f aca="false">E5097*J5097</f>
        <v>1</v>
      </c>
    </row>
    <row r="5098" customFormat="false" ht="15" hidden="false" customHeight="false" outlineLevel="0" collapsed="false">
      <c r="A5098" s="71" t="s">
        <v>61</v>
      </c>
      <c r="B5098" s="71" t="s">
        <v>51</v>
      </c>
      <c r="C5098" s="71" t="s">
        <v>1274</v>
      </c>
      <c r="D5098" s="72" t="n">
        <v>0</v>
      </c>
      <c r="E5098" s="71" t="n">
        <v>0</v>
      </c>
      <c r="F5098" s="71" t="n">
        <v>5</v>
      </c>
      <c r="G5098" s="72" t="n">
        <v>382.77</v>
      </c>
      <c r="H5098" s="72" t="n">
        <v>368.97</v>
      </c>
      <c r="I5098" s="71" t="n">
        <f aca="false">IF(B5098&gt;=Settings!$B$23,1,0)</f>
        <v>0</v>
      </c>
      <c r="J5098" s="71" t="n">
        <v>1</v>
      </c>
      <c r="K5098" s="71" t="n">
        <f aca="false">F5098*I5098*J5098</f>
        <v>0</v>
      </c>
      <c r="L5098" s="71" t="n">
        <f aca="false">E5098*I5098*J5098</f>
        <v>0</v>
      </c>
      <c r="M5098" s="72" t="n">
        <f aca="false">G5098*I5098*J5098</f>
        <v>0</v>
      </c>
      <c r="N5098" s="72" t="n">
        <f aca="false">D5098*I5098*J5098</f>
        <v>-0</v>
      </c>
      <c r="O5098" s="71" t="n">
        <f aca="false">F5098*J5098</f>
        <v>5</v>
      </c>
      <c r="P5098" s="71" t="n">
        <f aca="false">E5098*J5098</f>
        <v>0</v>
      </c>
    </row>
    <row r="5099" customFormat="false" ht="15" hidden="false" customHeight="false" outlineLevel="0" collapsed="false">
      <c r="A5099" s="71" t="s">
        <v>59</v>
      </c>
      <c r="B5099" s="71" t="s">
        <v>51</v>
      </c>
      <c r="C5099" s="71" t="s">
        <v>1078</v>
      </c>
      <c r="D5099" s="72" t="n">
        <v>0</v>
      </c>
      <c r="E5099" s="71" t="n">
        <v>0</v>
      </c>
      <c r="F5099" s="71" t="n">
        <v>1</v>
      </c>
      <c r="G5099" s="72" t="n">
        <v>94.95</v>
      </c>
      <c r="H5099" s="72" t="n">
        <v>94.95</v>
      </c>
      <c r="I5099" s="71" t="n">
        <f aca="false">IF(B5099&gt;=Settings!$B$23,1,0)</f>
        <v>0</v>
      </c>
      <c r="J5099" s="71" t="n">
        <v>1</v>
      </c>
      <c r="K5099" s="71" t="n">
        <f aca="false">F5099*I5099*J5099</f>
        <v>0</v>
      </c>
      <c r="L5099" s="71" t="n">
        <f aca="false">E5099*I5099*J5099</f>
        <v>0</v>
      </c>
      <c r="M5099" s="72" t="n">
        <f aca="false">G5099*I5099*J5099</f>
        <v>0</v>
      </c>
      <c r="N5099" s="72" t="n">
        <f aca="false">D5099*I5099*J5099</f>
        <v>-0</v>
      </c>
      <c r="O5099" s="71" t="n">
        <f aca="false">F5099*J5099</f>
        <v>1</v>
      </c>
      <c r="P5099" s="71" t="n">
        <f aca="false">E5099*J5099</f>
        <v>0</v>
      </c>
    </row>
    <row r="5100" customFormat="false" ht="15" hidden="false" customHeight="false" outlineLevel="0" collapsed="false">
      <c r="A5100" s="71" t="s">
        <v>61</v>
      </c>
      <c r="B5100" s="71" t="s">
        <v>51</v>
      </c>
      <c r="C5100" s="71" t="s">
        <v>2130</v>
      </c>
      <c r="D5100" s="72" t="n">
        <v>0</v>
      </c>
      <c r="E5100" s="71" t="n">
        <v>0</v>
      </c>
      <c r="F5100" s="71" t="n">
        <v>2</v>
      </c>
      <c r="G5100" s="72" t="n">
        <v>268.09</v>
      </c>
      <c r="H5100" s="72" t="n">
        <v>268.09</v>
      </c>
      <c r="I5100" s="71" t="n">
        <f aca="false">IF(B5100&gt;=Settings!$B$23,1,0)</f>
        <v>0</v>
      </c>
      <c r="J5100" s="71" t="n">
        <v>1</v>
      </c>
      <c r="K5100" s="71" t="n">
        <f aca="false">F5100*I5100*J5100</f>
        <v>0</v>
      </c>
      <c r="L5100" s="71" t="n">
        <f aca="false">E5100*I5100*J5100</f>
        <v>0</v>
      </c>
      <c r="M5100" s="72" t="n">
        <f aca="false">G5100*I5100*J5100</f>
        <v>0</v>
      </c>
      <c r="N5100" s="72" t="n">
        <f aca="false">D5100*I5100*J5100</f>
        <v>-0</v>
      </c>
      <c r="O5100" s="71" t="n">
        <f aca="false">F5100*J5100</f>
        <v>2</v>
      </c>
      <c r="P5100" s="71" t="n">
        <f aca="false">E5100*J5100</f>
        <v>0</v>
      </c>
    </row>
    <row r="5101" customFormat="false" ht="15" hidden="false" customHeight="false" outlineLevel="0" collapsed="false">
      <c r="A5101" s="71" t="s">
        <v>59</v>
      </c>
      <c r="B5101" s="71" t="s">
        <v>51</v>
      </c>
      <c r="C5101" s="71" t="s">
        <v>998</v>
      </c>
      <c r="D5101" s="72" t="n">
        <v>0</v>
      </c>
      <c r="E5101" s="71" t="n">
        <v>0</v>
      </c>
      <c r="F5101" s="71" t="n">
        <v>2</v>
      </c>
      <c r="G5101" s="72" t="n">
        <v>355.9</v>
      </c>
      <c r="H5101" s="72" t="n">
        <v>355.9</v>
      </c>
      <c r="I5101" s="71" t="n">
        <f aca="false">IF(B5101&gt;=Settings!$B$23,1,0)</f>
        <v>0</v>
      </c>
      <c r="J5101" s="71" t="n">
        <v>1</v>
      </c>
      <c r="K5101" s="71" t="n">
        <f aca="false">F5101*I5101*J5101</f>
        <v>0</v>
      </c>
      <c r="L5101" s="71" t="n">
        <f aca="false">E5101*I5101*J5101</f>
        <v>0</v>
      </c>
      <c r="M5101" s="72" t="n">
        <f aca="false">G5101*I5101*J5101</f>
        <v>0</v>
      </c>
      <c r="N5101" s="72" t="n">
        <f aca="false">D5101*I5101*J5101</f>
        <v>-0</v>
      </c>
      <c r="O5101" s="71" t="n">
        <f aca="false">F5101*J5101</f>
        <v>2</v>
      </c>
      <c r="P5101" s="71" t="n">
        <f aca="false">E5101*J5101</f>
        <v>0</v>
      </c>
    </row>
    <row r="5102" customFormat="false" ht="15" hidden="false" customHeight="false" outlineLevel="0" collapsed="false">
      <c r="A5102" s="71" t="s">
        <v>60</v>
      </c>
      <c r="B5102" s="71" t="s">
        <v>51</v>
      </c>
      <c r="C5102" s="71" t="s">
        <v>1069</v>
      </c>
      <c r="D5102" s="72" t="n">
        <v>73.05</v>
      </c>
      <c r="E5102" s="71" t="n">
        <v>1</v>
      </c>
      <c r="F5102" s="71" t="n">
        <v>10</v>
      </c>
      <c r="G5102" s="72" t="n">
        <v>681.87</v>
      </c>
      <c r="H5102" s="72" t="n">
        <v>599.02</v>
      </c>
      <c r="I5102" s="71" t="n">
        <f aca="false">IF(B5102&gt;=Settings!$B$23,1,0)</f>
        <v>0</v>
      </c>
      <c r="J5102" s="71" t="n">
        <v>1</v>
      </c>
      <c r="K5102" s="71" t="n">
        <f aca="false">F5102*I5102*J5102</f>
        <v>0</v>
      </c>
      <c r="L5102" s="71" t="n">
        <f aca="false">E5102*I5102*J5102</f>
        <v>0</v>
      </c>
      <c r="M5102" s="72" t="n">
        <f aca="false">G5102*I5102*J5102</f>
        <v>0</v>
      </c>
      <c r="N5102" s="72" t="n">
        <f aca="false">D5102*I5102*J5102</f>
        <v>0</v>
      </c>
      <c r="O5102" s="71" t="n">
        <f aca="false">F5102*J5102</f>
        <v>10</v>
      </c>
      <c r="P5102" s="71" t="n">
        <f aca="false">E5102*J5102</f>
        <v>1</v>
      </c>
    </row>
    <row r="5103" customFormat="false" ht="15" hidden="false" customHeight="false" outlineLevel="0" collapsed="false">
      <c r="A5103" s="71" t="s">
        <v>59</v>
      </c>
      <c r="B5103" s="71" t="s">
        <v>51</v>
      </c>
      <c r="C5103" s="71" t="s">
        <v>138</v>
      </c>
      <c r="D5103" s="72" t="n">
        <v>0</v>
      </c>
      <c r="E5103" s="71" t="n">
        <v>0</v>
      </c>
      <c r="F5103" s="71" t="n">
        <v>10</v>
      </c>
      <c r="G5103" s="72" t="n">
        <v>999.05</v>
      </c>
      <c r="H5103" s="72" t="n">
        <v>999.05</v>
      </c>
      <c r="I5103" s="71" t="n">
        <f aca="false">IF(B5103&gt;=Settings!$B$23,1,0)</f>
        <v>0</v>
      </c>
      <c r="J5103" s="71" t="n">
        <v>1</v>
      </c>
      <c r="K5103" s="71" t="n">
        <f aca="false">F5103*I5103*J5103</f>
        <v>0</v>
      </c>
      <c r="L5103" s="71" t="n">
        <f aca="false">E5103*I5103*J5103</f>
        <v>0</v>
      </c>
      <c r="M5103" s="72" t="n">
        <f aca="false">G5103*I5103*J5103</f>
        <v>0</v>
      </c>
      <c r="N5103" s="72" t="n">
        <f aca="false">D5103*I5103*J5103</f>
        <v>-0</v>
      </c>
      <c r="O5103" s="71" t="n">
        <f aca="false">F5103*J5103</f>
        <v>10</v>
      </c>
      <c r="P5103" s="71" t="n">
        <f aca="false">E5103*J5103</f>
        <v>0</v>
      </c>
    </row>
    <row r="5104" customFormat="false" ht="15" hidden="false" customHeight="false" outlineLevel="0" collapsed="false">
      <c r="A5104" s="71" t="s">
        <v>59</v>
      </c>
      <c r="B5104" s="71" t="s">
        <v>51</v>
      </c>
      <c r="C5104" s="71" t="s">
        <v>1293</v>
      </c>
      <c r="D5104" s="72" t="n">
        <v>0</v>
      </c>
      <c r="E5104" s="71" t="n">
        <v>0</v>
      </c>
      <c r="F5104" s="71" t="n">
        <v>5</v>
      </c>
      <c r="G5104" s="72" t="n">
        <v>516.11</v>
      </c>
      <c r="H5104" s="72" t="n">
        <v>503.17</v>
      </c>
      <c r="I5104" s="71" t="n">
        <f aca="false">IF(B5104&gt;=Settings!$B$23,1,0)</f>
        <v>0</v>
      </c>
      <c r="J5104" s="71" t="n">
        <v>1</v>
      </c>
      <c r="K5104" s="71" t="n">
        <f aca="false">F5104*I5104*J5104</f>
        <v>0</v>
      </c>
      <c r="L5104" s="71" t="n">
        <f aca="false">E5104*I5104*J5104</f>
        <v>0</v>
      </c>
      <c r="M5104" s="72" t="n">
        <f aca="false">G5104*I5104*J5104</f>
        <v>0</v>
      </c>
      <c r="N5104" s="72" t="n">
        <f aca="false">D5104*I5104*J5104</f>
        <v>-0</v>
      </c>
      <c r="O5104" s="71" t="n">
        <f aca="false">F5104*J5104</f>
        <v>5</v>
      </c>
      <c r="P5104" s="71" t="n">
        <f aca="false">E5104*J5104</f>
        <v>0</v>
      </c>
    </row>
    <row r="5105" customFormat="false" ht="15" hidden="false" customHeight="false" outlineLevel="0" collapsed="false">
      <c r="A5105" s="71" t="s">
        <v>59</v>
      </c>
      <c r="B5105" s="71" t="s">
        <v>51</v>
      </c>
      <c r="C5105" s="71" t="s">
        <v>577</v>
      </c>
      <c r="D5105" s="72" t="n">
        <v>0</v>
      </c>
      <c r="E5105" s="71" t="n">
        <v>0</v>
      </c>
      <c r="F5105" s="71" t="n">
        <v>2</v>
      </c>
      <c r="G5105" s="72" t="n">
        <v>263.55</v>
      </c>
      <c r="H5105" s="72" t="n">
        <v>263.55</v>
      </c>
      <c r="I5105" s="71" t="n">
        <f aca="false">IF(B5105&gt;=Settings!$B$23,1,0)</f>
        <v>0</v>
      </c>
      <c r="J5105" s="71" t="n">
        <v>1</v>
      </c>
      <c r="K5105" s="71" t="n">
        <f aca="false">F5105*I5105*J5105</f>
        <v>0</v>
      </c>
      <c r="L5105" s="71" t="n">
        <f aca="false">E5105*I5105*J5105</f>
        <v>0</v>
      </c>
      <c r="M5105" s="72" t="n">
        <f aca="false">G5105*I5105*J5105</f>
        <v>0</v>
      </c>
      <c r="N5105" s="72" t="n">
        <f aca="false">D5105*I5105*J5105</f>
        <v>-0</v>
      </c>
      <c r="O5105" s="71" t="n">
        <f aca="false">F5105*J5105</f>
        <v>2</v>
      </c>
      <c r="P5105" s="71" t="n">
        <f aca="false">E5105*J5105</f>
        <v>0</v>
      </c>
    </row>
    <row r="5106" customFormat="false" ht="15" hidden="false" customHeight="false" outlineLevel="0" collapsed="false">
      <c r="A5106" s="71" t="s">
        <v>62</v>
      </c>
      <c r="B5106" s="71" t="s">
        <v>51</v>
      </c>
      <c r="C5106" s="71" t="s">
        <v>162</v>
      </c>
      <c r="D5106" s="72" t="n">
        <v>605.97</v>
      </c>
      <c r="E5106" s="71" t="n">
        <v>10</v>
      </c>
      <c r="F5106" s="71" t="n">
        <v>144</v>
      </c>
      <c r="G5106" s="72" t="n">
        <v>8952.02</v>
      </c>
      <c r="H5106" s="72" t="n">
        <v>8149.94</v>
      </c>
      <c r="I5106" s="71" t="n">
        <f aca="false">IF(B5106&gt;=Settings!$B$23,1,0)</f>
        <v>0</v>
      </c>
      <c r="J5106" s="71" t="n">
        <v>1</v>
      </c>
      <c r="K5106" s="71" t="n">
        <f aca="false">F5106*I5106*J5106</f>
        <v>0</v>
      </c>
      <c r="L5106" s="71" t="n">
        <f aca="false">E5106*I5106*J5106</f>
        <v>0</v>
      </c>
      <c r="M5106" s="72" t="n">
        <f aca="false">G5106*I5106*J5106</f>
        <v>0</v>
      </c>
      <c r="N5106" s="72" t="n">
        <f aca="false">D5106*I5106*J5106</f>
        <v>0</v>
      </c>
      <c r="O5106" s="71" t="n">
        <f aca="false">F5106*J5106</f>
        <v>144</v>
      </c>
      <c r="P5106" s="71" t="n">
        <f aca="false">E5106*J5106</f>
        <v>10</v>
      </c>
    </row>
    <row r="5107" customFormat="false" ht="15" hidden="false" customHeight="false" outlineLevel="0" collapsed="false">
      <c r="A5107" s="71" t="s">
        <v>63</v>
      </c>
      <c r="B5107" s="71" t="s">
        <v>51</v>
      </c>
      <c r="C5107" s="71" t="s">
        <v>184</v>
      </c>
      <c r="D5107" s="72" t="n">
        <v>0</v>
      </c>
      <c r="E5107" s="71" t="n">
        <v>0</v>
      </c>
      <c r="F5107" s="71" t="n">
        <v>17</v>
      </c>
      <c r="G5107" s="72" t="n">
        <v>1235.56</v>
      </c>
      <c r="H5107" s="72" t="n">
        <v>1235.56</v>
      </c>
      <c r="I5107" s="71" t="n">
        <f aca="false">IF(B5107&gt;=Settings!$B$23,1,0)</f>
        <v>0</v>
      </c>
      <c r="J5107" s="71" t="n">
        <v>1</v>
      </c>
      <c r="K5107" s="71" t="n">
        <f aca="false">F5107*I5107*J5107</f>
        <v>0</v>
      </c>
      <c r="L5107" s="71" t="n">
        <f aca="false">E5107*I5107*J5107</f>
        <v>0</v>
      </c>
      <c r="M5107" s="72" t="n">
        <f aca="false">G5107*I5107*J5107</f>
        <v>0</v>
      </c>
      <c r="N5107" s="72" t="n">
        <f aca="false">D5107*I5107*J5107</f>
        <v>-0</v>
      </c>
      <c r="O5107" s="71" t="n">
        <f aca="false">F5107*J5107</f>
        <v>17</v>
      </c>
      <c r="P5107" s="71" t="n">
        <f aca="false">E5107*J5107</f>
        <v>0</v>
      </c>
    </row>
    <row r="5108" customFormat="false" ht="15" hidden="false" customHeight="false" outlineLevel="0" collapsed="false">
      <c r="A5108" s="71" t="s">
        <v>60</v>
      </c>
      <c r="B5108" s="71" t="s">
        <v>51</v>
      </c>
      <c r="C5108" s="71" t="s">
        <v>2236</v>
      </c>
      <c r="D5108" s="72" t="n">
        <v>0</v>
      </c>
      <c r="E5108" s="71" t="n">
        <v>0</v>
      </c>
      <c r="F5108" s="71" t="n">
        <v>6</v>
      </c>
      <c r="G5108" s="72" t="n">
        <v>959.71</v>
      </c>
      <c r="H5108" s="72" t="n">
        <v>912.48</v>
      </c>
      <c r="I5108" s="71" t="n">
        <f aca="false">IF(B5108&gt;=Settings!$B$23,1,0)</f>
        <v>0</v>
      </c>
      <c r="J5108" s="71" t="n">
        <v>1</v>
      </c>
      <c r="K5108" s="71" t="n">
        <f aca="false">F5108*I5108*J5108</f>
        <v>0</v>
      </c>
      <c r="L5108" s="71" t="n">
        <f aca="false">E5108*I5108*J5108</f>
        <v>0</v>
      </c>
      <c r="M5108" s="72" t="n">
        <f aca="false">G5108*I5108*J5108</f>
        <v>0</v>
      </c>
      <c r="N5108" s="72" t="n">
        <f aca="false">D5108*I5108*J5108</f>
        <v>-0</v>
      </c>
      <c r="O5108" s="71" t="n">
        <f aca="false">F5108*J5108</f>
        <v>6</v>
      </c>
      <c r="P5108" s="71" t="n">
        <f aca="false">E5108*J5108</f>
        <v>0</v>
      </c>
    </row>
    <row r="5109" customFormat="false" ht="15" hidden="false" customHeight="false" outlineLevel="0" collapsed="false">
      <c r="A5109" s="71" t="s">
        <v>59</v>
      </c>
      <c r="B5109" s="71" t="s">
        <v>51</v>
      </c>
      <c r="C5109" s="71" t="s">
        <v>1322</v>
      </c>
      <c r="D5109" s="72" t="n">
        <v>0</v>
      </c>
      <c r="E5109" s="71" t="n">
        <v>0</v>
      </c>
      <c r="F5109" s="71" t="n">
        <v>6</v>
      </c>
      <c r="G5109" s="72" t="n">
        <v>557.7</v>
      </c>
      <c r="H5109" s="72" t="n">
        <v>557.7</v>
      </c>
      <c r="I5109" s="71" t="n">
        <f aca="false">IF(B5109&gt;=Settings!$B$23,1,0)</f>
        <v>0</v>
      </c>
      <c r="J5109" s="71" t="n">
        <v>1</v>
      </c>
      <c r="K5109" s="71" t="n">
        <f aca="false">F5109*I5109*J5109</f>
        <v>0</v>
      </c>
      <c r="L5109" s="71" t="n">
        <f aca="false">E5109*I5109*J5109</f>
        <v>0</v>
      </c>
      <c r="M5109" s="72" t="n">
        <f aca="false">G5109*I5109*J5109</f>
        <v>0</v>
      </c>
      <c r="N5109" s="72" t="n">
        <f aca="false">D5109*I5109*J5109</f>
        <v>-0</v>
      </c>
      <c r="O5109" s="71" t="n">
        <f aca="false">F5109*J5109</f>
        <v>6</v>
      </c>
      <c r="P5109" s="71" t="n">
        <f aca="false">E5109*J5109</f>
        <v>0</v>
      </c>
    </row>
    <row r="5110" customFormat="false" ht="15" hidden="false" customHeight="false" outlineLevel="0" collapsed="false">
      <c r="A5110" s="71" t="s">
        <v>62</v>
      </c>
      <c r="B5110" s="71" t="s">
        <v>51</v>
      </c>
      <c r="C5110" s="71" t="s">
        <v>952</v>
      </c>
      <c r="D5110" s="72" t="n">
        <v>0</v>
      </c>
      <c r="E5110" s="71" t="n">
        <v>0</v>
      </c>
      <c r="F5110" s="71" t="n">
        <v>3</v>
      </c>
      <c r="G5110" s="72" t="n">
        <v>343.5</v>
      </c>
      <c r="H5110" s="72" t="n">
        <v>343.5</v>
      </c>
      <c r="I5110" s="71" t="n">
        <f aca="false">IF(B5110&gt;=Settings!$B$23,1,0)</f>
        <v>0</v>
      </c>
      <c r="J5110" s="71" t="n">
        <v>1</v>
      </c>
      <c r="K5110" s="71" t="n">
        <f aca="false">F5110*I5110*J5110</f>
        <v>0</v>
      </c>
      <c r="L5110" s="71" t="n">
        <f aca="false">E5110*I5110*J5110</f>
        <v>0</v>
      </c>
      <c r="M5110" s="72" t="n">
        <f aca="false">G5110*I5110*J5110</f>
        <v>0</v>
      </c>
      <c r="N5110" s="72" t="n">
        <f aca="false">D5110*I5110*J5110</f>
        <v>-0</v>
      </c>
      <c r="O5110" s="71" t="n">
        <f aca="false">F5110*J5110</f>
        <v>3</v>
      </c>
      <c r="P5110" s="71" t="n">
        <f aca="false">E5110*J5110</f>
        <v>0</v>
      </c>
    </row>
    <row r="5111" customFormat="false" ht="15" hidden="false" customHeight="false" outlineLevel="0" collapsed="false">
      <c r="A5111" s="71" t="s">
        <v>59</v>
      </c>
      <c r="B5111" s="71" t="s">
        <v>51</v>
      </c>
      <c r="C5111" s="71" t="s">
        <v>1223</v>
      </c>
      <c r="D5111" s="72" t="n">
        <v>0</v>
      </c>
      <c r="E5111" s="71" t="n">
        <v>0</v>
      </c>
      <c r="F5111" s="71" t="n">
        <v>6</v>
      </c>
      <c r="G5111" s="72" t="n">
        <v>394.7</v>
      </c>
      <c r="H5111" s="72" t="n">
        <v>394.7</v>
      </c>
      <c r="I5111" s="71" t="n">
        <f aca="false">IF(B5111&gt;=Settings!$B$23,1,0)</f>
        <v>0</v>
      </c>
      <c r="J5111" s="71" t="n">
        <v>1</v>
      </c>
      <c r="K5111" s="71" t="n">
        <f aca="false">F5111*I5111*J5111</f>
        <v>0</v>
      </c>
      <c r="L5111" s="71" t="n">
        <f aca="false">E5111*I5111*J5111</f>
        <v>0</v>
      </c>
      <c r="M5111" s="72" t="n">
        <f aca="false">G5111*I5111*J5111</f>
        <v>0</v>
      </c>
      <c r="N5111" s="72" t="n">
        <f aca="false">D5111*I5111*J5111</f>
        <v>-0</v>
      </c>
      <c r="O5111" s="71" t="n">
        <f aca="false">F5111*J5111</f>
        <v>6</v>
      </c>
      <c r="P5111" s="71" t="n">
        <f aca="false">E5111*J5111</f>
        <v>0</v>
      </c>
    </row>
    <row r="5112" customFormat="false" ht="15" hidden="false" customHeight="false" outlineLevel="0" collapsed="false">
      <c r="A5112" s="71" t="s">
        <v>59</v>
      </c>
      <c r="B5112" s="71" t="s">
        <v>51</v>
      </c>
      <c r="C5112" s="71" t="s">
        <v>361</v>
      </c>
      <c r="D5112" s="72" t="n">
        <v>0</v>
      </c>
      <c r="E5112" s="71" t="n">
        <v>0</v>
      </c>
      <c r="F5112" s="71" t="n">
        <v>13</v>
      </c>
      <c r="G5112" s="72" t="n">
        <v>844.059</v>
      </c>
      <c r="H5112" s="72" t="n">
        <v>844.059</v>
      </c>
      <c r="I5112" s="71" t="n">
        <f aca="false">IF(B5112&gt;=Settings!$B$23,1,0)</f>
        <v>0</v>
      </c>
      <c r="J5112" s="71" t="n">
        <v>1</v>
      </c>
      <c r="K5112" s="71" t="n">
        <f aca="false">F5112*I5112*J5112</f>
        <v>0</v>
      </c>
      <c r="L5112" s="71" t="n">
        <f aca="false">E5112*I5112*J5112</f>
        <v>0</v>
      </c>
      <c r="M5112" s="72" t="n">
        <f aca="false">G5112*I5112*J5112</f>
        <v>0</v>
      </c>
      <c r="N5112" s="72" t="n">
        <f aca="false">D5112*I5112*J5112</f>
        <v>-0</v>
      </c>
      <c r="O5112" s="71" t="n">
        <f aca="false">F5112*J5112</f>
        <v>13</v>
      </c>
      <c r="P5112" s="71" t="n">
        <f aca="false">E5112*J5112</f>
        <v>0</v>
      </c>
    </row>
    <row r="5113" customFormat="false" ht="15" hidden="false" customHeight="false" outlineLevel="0" collapsed="false">
      <c r="A5113" s="71" t="s">
        <v>60</v>
      </c>
      <c r="B5113" s="71" t="s">
        <v>51</v>
      </c>
      <c r="C5113" s="71" t="s">
        <v>2132</v>
      </c>
      <c r="D5113" s="72" t="n">
        <v>161.64</v>
      </c>
      <c r="E5113" s="71" t="n">
        <v>1</v>
      </c>
      <c r="F5113" s="71" t="n">
        <v>9</v>
      </c>
      <c r="G5113" s="72" t="n">
        <v>1575.11</v>
      </c>
      <c r="H5113" s="72" t="n">
        <v>1294.07</v>
      </c>
      <c r="I5113" s="71" t="n">
        <f aca="false">IF(B5113&gt;=Settings!$B$23,1,0)</f>
        <v>0</v>
      </c>
      <c r="J5113" s="71" t="n">
        <v>1</v>
      </c>
      <c r="K5113" s="71" t="n">
        <f aca="false">F5113*I5113*J5113</f>
        <v>0</v>
      </c>
      <c r="L5113" s="71" t="n">
        <f aca="false">E5113*I5113*J5113</f>
        <v>0</v>
      </c>
      <c r="M5113" s="72" t="n">
        <f aca="false">G5113*I5113*J5113</f>
        <v>0</v>
      </c>
      <c r="N5113" s="72" t="n">
        <f aca="false">D5113*I5113*J5113</f>
        <v>0</v>
      </c>
      <c r="O5113" s="71" t="n">
        <f aca="false">F5113*J5113</f>
        <v>9</v>
      </c>
      <c r="P5113" s="71" t="n">
        <f aca="false">E5113*J5113</f>
        <v>1</v>
      </c>
    </row>
    <row r="5114" customFormat="false" ht="15" hidden="false" customHeight="false" outlineLevel="0" collapsed="false">
      <c r="A5114" s="71" t="s">
        <v>59</v>
      </c>
      <c r="B5114" s="71" t="s">
        <v>51</v>
      </c>
      <c r="C5114" s="71" t="s">
        <v>1161</v>
      </c>
      <c r="D5114" s="72" t="n">
        <v>0</v>
      </c>
      <c r="E5114" s="71" t="n">
        <v>0</v>
      </c>
      <c r="F5114" s="71" t="n">
        <v>1</v>
      </c>
      <c r="G5114" s="72" t="n">
        <v>59.04</v>
      </c>
      <c r="H5114" s="72" t="n">
        <v>50.19</v>
      </c>
      <c r="I5114" s="71" t="n">
        <f aca="false">IF(B5114&gt;=Settings!$B$23,1,0)</f>
        <v>0</v>
      </c>
      <c r="J5114" s="71" t="n">
        <v>1</v>
      </c>
      <c r="K5114" s="71" t="n">
        <f aca="false">F5114*I5114*J5114</f>
        <v>0</v>
      </c>
      <c r="L5114" s="71" t="n">
        <f aca="false">E5114*I5114*J5114</f>
        <v>0</v>
      </c>
      <c r="M5114" s="72" t="n">
        <f aca="false">G5114*I5114*J5114</f>
        <v>0</v>
      </c>
      <c r="N5114" s="72" t="n">
        <f aca="false">D5114*I5114*J5114</f>
        <v>-0</v>
      </c>
      <c r="O5114" s="71" t="n">
        <f aca="false">F5114*J5114</f>
        <v>1</v>
      </c>
      <c r="P5114" s="71" t="n">
        <f aca="false">E5114*J5114</f>
        <v>0</v>
      </c>
    </row>
    <row r="5115" customFormat="false" ht="15" hidden="false" customHeight="false" outlineLevel="0" collapsed="false">
      <c r="A5115" s="71" t="s">
        <v>59</v>
      </c>
      <c r="B5115" s="71" t="s">
        <v>51</v>
      </c>
      <c r="C5115" s="71" t="s">
        <v>1103</v>
      </c>
      <c r="D5115" s="72" t="n">
        <v>0</v>
      </c>
      <c r="E5115" s="71" t="n">
        <v>0</v>
      </c>
      <c r="F5115" s="71" t="n">
        <v>4</v>
      </c>
      <c r="G5115" s="72" t="n">
        <v>410.4</v>
      </c>
      <c r="H5115" s="72" t="n">
        <v>410.4</v>
      </c>
      <c r="I5115" s="71" t="n">
        <f aca="false">IF(B5115&gt;=Settings!$B$23,1,0)</f>
        <v>0</v>
      </c>
      <c r="J5115" s="71" t="n">
        <v>1</v>
      </c>
      <c r="K5115" s="71" t="n">
        <f aca="false">F5115*I5115*J5115</f>
        <v>0</v>
      </c>
      <c r="L5115" s="71" t="n">
        <f aca="false">E5115*I5115*J5115</f>
        <v>0</v>
      </c>
      <c r="M5115" s="72" t="n">
        <f aca="false">G5115*I5115*J5115</f>
        <v>0</v>
      </c>
      <c r="N5115" s="72" t="n">
        <f aca="false">D5115*I5115*J5115</f>
        <v>-0</v>
      </c>
      <c r="O5115" s="71" t="n">
        <f aca="false">F5115*J5115</f>
        <v>4</v>
      </c>
      <c r="P5115" s="71" t="n">
        <f aca="false">E5115*J5115</f>
        <v>0</v>
      </c>
    </row>
    <row r="5116" customFormat="false" ht="15" hidden="false" customHeight="false" outlineLevel="0" collapsed="false">
      <c r="A5116" s="71" t="s">
        <v>61</v>
      </c>
      <c r="B5116" s="71" t="s">
        <v>51</v>
      </c>
      <c r="C5116" s="71" t="s">
        <v>949</v>
      </c>
      <c r="D5116" s="72" t="n">
        <v>0</v>
      </c>
      <c r="E5116" s="71" t="n">
        <v>0</v>
      </c>
      <c r="F5116" s="71" t="n">
        <v>2</v>
      </c>
      <c r="G5116" s="72" t="n">
        <v>281.72</v>
      </c>
      <c r="H5116" s="72" t="n">
        <v>281.72</v>
      </c>
      <c r="I5116" s="71" t="n">
        <f aca="false">IF(B5116&gt;=Settings!$B$23,1,0)</f>
        <v>0</v>
      </c>
      <c r="J5116" s="71" t="n">
        <v>1</v>
      </c>
      <c r="K5116" s="71" t="n">
        <f aca="false">F5116*I5116*J5116</f>
        <v>0</v>
      </c>
      <c r="L5116" s="71" t="n">
        <f aca="false">E5116*I5116*J5116</f>
        <v>0</v>
      </c>
      <c r="M5116" s="72" t="n">
        <f aca="false">G5116*I5116*J5116</f>
        <v>0</v>
      </c>
      <c r="N5116" s="72" t="n">
        <f aca="false">D5116*I5116*J5116</f>
        <v>-0</v>
      </c>
      <c r="O5116" s="71" t="n">
        <f aca="false">F5116*J5116</f>
        <v>2</v>
      </c>
      <c r="P5116" s="71" t="n">
        <f aca="false">E5116*J5116</f>
        <v>0</v>
      </c>
    </row>
    <row r="5117" customFormat="false" ht="15" hidden="false" customHeight="false" outlineLevel="0" collapsed="false">
      <c r="A5117" s="71" t="s">
        <v>60</v>
      </c>
      <c r="B5117" s="71" t="s">
        <v>51</v>
      </c>
      <c r="C5117" s="71" t="s">
        <v>1511</v>
      </c>
      <c r="D5117" s="72" t="n">
        <v>0</v>
      </c>
      <c r="E5117" s="71" t="n">
        <v>0</v>
      </c>
      <c r="F5117" s="71" t="n">
        <v>3</v>
      </c>
      <c r="G5117" s="72" t="n">
        <v>354.39</v>
      </c>
      <c r="H5117" s="72" t="n">
        <v>301.27</v>
      </c>
      <c r="I5117" s="71" t="n">
        <f aca="false">IF(B5117&gt;=Settings!$B$23,1,0)</f>
        <v>0</v>
      </c>
      <c r="J5117" s="71" t="n">
        <v>1</v>
      </c>
      <c r="K5117" s="71" t="n">
        <f aca="false">F5117*I5117*J5117</f>
        <v>0</v>
      </c>
      <c r="L5117" s="71" t="n">
        <f aca="false">E5117*I5117*J5117</f>
        <v>0</v>
      </c>
      <c r="M5117" s="72" t="n">
        <f aca="false">G5117*I5117*J5117</f>
        <v>0</v>
      </c>
      <c r="N5117" s="72" t="n">
        <f aca="false">D5117*I5117*J5117</f>
        <v>-0</v>
      </c>
      <c r="O5117" s="71" t="n">
        <f aca="false">F5117*J5117</f>
        <v>3</v>
      </c>
      <c r="P5117" s="71" t="n">
        <f aca="false">E5117*J5117</f>
        <v>0</v>
      </c>
    </row>
    <row r="5118" customFormat="false" ht="15" hidden="false" customHeight="false" outlineLevel="0" collapsed="false">
      <c r="A5118" s="71" t="s">
        <v>59</v>
      </c>
      <c r="B5118" s="71" t="s">
        <v>51</v>
      </c>
      <c r="C5118" s="71" t="s">
        <v>680</v>
      </c>
      <c r="D5118" s="72" t="n">
        <v>0</v>
      </c>
      <c r="E5118" s="71" t="n">
        <v>0</v>
      </c>
      <c r="F5118" s="71" t="n">
        <v>1</v>
      </c>
      <c r="G5118" s="72" t="n">
        <v>95.41</v>
      </c>
      <c r="H5118" s="72" t="n">
        <v>95.41</v>
      </c>
      <c r="I5118" s="71" t="n">
        <f aca="false">IF(B5118&gt;=Settings!$B$23,1,0)</f>
        <v>0</v>
      </c>
      <c r="J5118" s="71" t="n">
        <v>1</v>
      </c>
      <c r="K5118" s="71" t="n">
        <f aca="false">F5118*I5118*J5118</f>
        <v>0</v>
      </c>
      <c r="L5118" s="71" t="n">
        <f aca="false">E5118*I5118*J5118</f>
        <v>0</v>
      </c>
      <c r="M5118" s="72" t="n">
        <f aca="false">G5118*I5118*J5118</f>
        <v>0</v>
      </c>
      <c r="N5118" s="72" t="n">
        <f aca="false">D5118*I5118*J5118</f>
        <v>-0</v>
      </c>
      <c r="O5118" s="71" t="n">
        <f aca="false">F5118*J5118</f>
        <v>1</v>
      </c>
      <c r="P5118" s="71" t="n">
        <f aca="false">E5118*J5118</f>
        <v>0</v>
      </c>
    </row>
    <row r="5119" customFormat="false" ht="15" hidden="false" customHeight="false" outlineLevel="0" collapsed="false">
      <c r="A5119" s="71" t="s">
        <v>59</v>
      </c>
      <c r="B5119" s="71" t="s">
        <v>51</v>
      </c>
      <c r="C5119" s="71" t="s">
        <v>1580</v>
      </c>
      <c r="D5119" s="72" t="n">
        <v>0</v>
      </c>
      <c r="E5119" s="71" t="n">
        <v>0</v>
      </c>
      <c r="F5119" s="71" t="n">
        <v>4</v>
      </c>
      <c r="G5119" s="72" t="n">
        <v>232.56</v>
      </c>
      <c r="H5119" s="72" t="n">
        <v>232.56</v>
      </c>
      <c r="I5119" s="71" t="n">
        <f aca="false">IF(B5119&gt;=Settings!$B$23,1,0)</f>
        <v>0</v>
      </c>
      <c r="J5119" s="71" t="n">
        <v>1</v>
      </c>
      <c r="K5119" s="71" t="n">
        <f aca="false">F5119*I5119*J5119</f>
        <v>0</v>
      </c>
      <c r="L5119" s="71" t="n">
        <f aca="false">E5119*I5119*J5119</f>
        <v>0</v>
      </c>
      <c r="M5119" s="72" t="n">
        <f aca="false">G5119*I5119*J5119</f>
        <v>0</v>
      </c>
      <c r="N5119" s="72" t="n">
        <f aca="false">D5119*I5119*J5119</f>
        <v>-0</v>
      </c>
      <c r="O5119" s="71" t="n">
        <f aca="false">F5119*J5119</f>
        <v>4</v>
      </c>
      <c r="P5119" s="71" t="n">
        <f aca="false">E5119*J5119</f>
        <v>0</v>
      </c>
    </row>
    <row r="5120" customFormat="false" ht="15" hidden="false" customHeight="false" outlineLevel="0" collapsed="false">
      <c r="A5120" s="71" t="s">
        <v>59</v>
      </c>
      <c r="B5120" s="71" t="s">
        <v>51</v>
      </c>
      <c r="C5120" s="71" t="s">
        <v>139</v>
      </c>
      <c r="D5120" s="72" t="n">
        <v>0</v>
      </c>
      <c r="E5120" s="71" t="n">
        <v>0</v>
      </c>
      <c r="F5120" s="71" t="n">
        <v>13</v>
      </c>
      <c r="G5120" s="72" t="n">
        <v>889.35</v>
      </c>
      <c r="H5120" s="72" t="n">
        <v>889.35</v>
      </c>
      <c r="I5120" s="71" t="n">
        <f aca="false">IF(B5120&gt;=Settings!$B$23,1,0)</f>
        <v>0</v>
      </c>
      <c r="J5120" s="71" t="n">
        <v>1</v>
      </c>
      <c r="K5120" s="71" t="n">
        <f aca="false">F5120*I5120*J5120</f>
        <v>0</v>
      </c>
      <c r="L5120" s="71" t="n">
        <f aca="false">E5120*I5120*J5120</f>
        <v>0</v>
      </c>
      <c r="M5120" s="72" t="n">
        <f aca="false">G5120*I5120*J5120</f>
        <v>0</v>
      </c>
      <c r="N5120" s="72" t="n">
        <f aca="false">D5120*I5120*J5120</f>
        <v>-0</v>
      </c>
      <c r="O5120" s="71" t="n">
        <f aca="false">F5120*J5120</f>
        <v>13</v>
      </c>
      <c r="P5120" s="71" t="n">
        <f aca="false">E5120*J5120</f>
        <v>0</v>
      </c>
    </row>
    <row r="5121" customFormat="false" ht="15" hidden="false" customHeight="false" outlineLevel="0" collapsed="false">
      <c r="A5121" s="71" t="s">
        <v>61</v>
      </c>
      <c r="B5121" s="71" t="s">
        <v>51</v>
      </c>
      <c r="C5121" s="71" t="s">
        <v>2129</v>
      </c>
      <c r="D5121" s="72" t="n">
        <v>0</v>
      </c>
      <c r="E5121" s="71" t="n">
        <v>0</v>
      </c>
      <c r="F5121" s="71" t="n">
        <v>1</v>
      </c>
      <c r="G5121" s="72" t="n">
        <v>83.59</v>
      </c>
      <c r="H5121" s="72" t="n">
        <v>83.59</v>
      </c>
      <c r="I5121" s="71" t="n">
        <f aca="false">IF(B5121&gt;=Settings!$B$23,1,0)</f>
        <v>0</v>
      </c>
      <c r="J5121" s="71" t="n">
        <v>1</v>
      </c>
      <c r="K5121" s="71" t="n">
        <f aca="false">F5121*I5121*J5121</f>
        <v>0</v>
      </c>
      <c r="L5121" s="71" t="n">
        <f aca="false">E5121*I5121*J5121</f>
        <v>0</v>
      </c>
      <c r="M5121" s="72" t="n">
        <f aca="false">G5121*I5121*J5121</f>
        <v>0</v>
      </c>
      <c r="N5121" s="72" t="n">
        <f aca="false">D5121*I5121*J5121</f>
        <v>-0</v>
      </c>
      <c r="O5121" s="71" t="n">
        <f aca="false">F5121*J5121</f>
        <v>1</v>
      </c>
      <c r="P5121" s="71" t="n">
        <f aca="false">E5121*J5121</f>
        <v>0</v>
      </c>
    </row>
    <row r="5122" customFormat="false" ht="15" hidden="false" customHeight="false" outlineLevel="0" collapsed="false">
      <c r="A5122" s="71" t="s">
        <v>63</v>
      </c>
      <c r="B5122" s="71" t="s">
        <v>51</v>
      </c>
      <c r="C5122" s="71" t="s">
        <v>2310</v>
      </c>
      <c r="D5122" s="72" t="n">
        <v>0</v>
      </c>
      <c r="E5122" s="71" t="n">
        <v>0</v>
      </c>
      <c r="F5122" s="71" t="n">
        <v>4</v>
      </c>
      <c r="G5122" s="72" t="n">
        <v>496.17</v>
      </c>
      <c r="H5122" s="72" t="n">
        <v>484.37</v>
      </c>
      <c r="I5122" s="71" t="n">
        <f aca="false">IF(B5122&gt;=Settings!$B$23,1,0)</f>
        <v>0</v>
      </c>
      <c r="J5122" s="71" t="n">
        <v>1</v>
      </c>
      <c r="K5122" s="71" t="n">
        <f aca="false">F5122*I5122*J5122</f>
        <v>0</v>
      </c>
      <c r="L5122" s="71" t="n">
        <f aca="false">E5122*I5122*J5122</f>
        <v>0</v>
      </c>
      <c r="M5122" s="72" t="n">
        <f aca="false">G5122*I5122*J5122</f>
        <v>0</v>
      </c>
      <c r="N5122" s="72" t="n">
        <f aca="false">D5122*I5122*J5122</f>
        <v>-0</v>
      </c>
      <c r="O5122" s="71" t="n">
        <f aca="false">F5122*J5122</f>
        <v>4</v>
      </c>
      <c r="P5122" s="71" t="n">
        <f aca="false">E5122*J5122</f>
        <v>0</v>
      </c>
    </row>
    <row r="5123" customFormat="false" ht="15" hidden="false" customHeight="false" outlineLevel="0" collapsed="false">
      <c r="A5123" s="71" t="s">
        <v>60</v>
      </c>
      <c r="B5123" s="71" t="s">
        <v>51</v>
      </c>
      <c r="C5123" s="71" t="s">
        <v>137</v>
      </c>
      <c r="D5123" s="72" t="n">
        <v>178.16</v>
      </c>
      <c r="E5123" s="71" t="n">
        <v>3</v>
      </c>
      <c r="F5123" s="71" t="n">
        <v>86</v>
      </c>
      <c r="G5123" s="72" t="n">
        <v>5349.2</v>
      </c>
      <c r="H5123" s="72" t="n">
        <v>4964.61</v>
      </c>
      <c r="I5123" s="71" t="n">
        <f aca="false">IF(B5123&gt;=Settings!$B$23,1,0)</f>
        <v>0</v>
      </c>
      <c r="J5123" s="71" t="n">
        <v>1</v>
      </c>
      <c r="K5123" s="71" t="n">
        <f aca="false">F5123*I5123*J5123</f>
        <v>0</v>
      </c>
      <c r="L5123" s="71" t="n">
        <f aca="false">E5123*I5123*J5123</f>
        <v>0</v>
      </c>
      <c r="M5123" s="72" t="n">
        <f aca="false">G5123*I5123*J5123</f>
        <v>0</v>
      </c>
      <c r="N5123" s="72" t="n">
        <f aca="false">D5123*I5123*J5123</f>
        <v>0</v>
      </c>
      <c r="O5123" s="71" t="n">
        <f aca="false">F5123*J5123</f>
        <v>86</v>
      </c>
      <c r="P5123" s="71" t="n">
        <f aca="false">E5123*J5123</f>
        <v>3</v>
      </c>
    </row>
    <row r="5124" customFormat="false" ht="15" hidden="false" customHeight="false" outlineLevel="0" collapsed="false">
      <c r="A5124" s="71" t="s">
        <v>61</v>
      </c>
      <c r="B5124" s="71" t="s">
        <v>51</v>
      </c>
      <c r="C5124" s="71" t="s">
        <v>1156</v>
      </c>
      <c r="D5124" s="72" t="n">
        <v>0</v>
      </c>
      <c r="E5124" s="71" t="n">
        <v>0</v>
      </c>
      <c r="F5124" s="71" t="n">
        <v>1</v>
      </c>
      <c r="G5124" s="72" t="n">
        <v>93.59</v>
      </c>
      <c r="H5124" s="72" t="n">
        <v>93.59</v>
      </c>
      <c r="I5124" s="71" t="n">
        <f aca="false">IF(B5124&gt;=Settings!$B$23,1,0)</f>
        <v>0</v>
      </c>
      <c r="J5124" s="71" t="n">
        <v>1</v>
      </c>
      <c r="K5124" s="71" t="n">
        <f aca="false">F5124*I5124*J5124</f>
        <v>0</v>
      </c>
      <c r="L5124" s="71" t="n">
        <f aca="false">E5124*I5124*J5124</f>
        <v>0</v>
      </c>
      <c r="M5124" s="72" t="n">
        <f aca="false">G5124*I5124*J5124</f>
        <v>0</v>
      </c>
      <c r="N5124" s="72" t="n">
        <f aca="false">D5124*I5124*J5124</f>
        <v>-0</v>
      </c>
      <c r="O5124" s="71" t="n">
        <f aca="false">F5124*J5124</f>
        <v>1</v>
      </c>
      <c r="P5124" s="71" t="n">
        <f aca="false">E5124*J5124</f>
        <v>0</v>
      </c>
    </row>
    <row r="5125" customFormat="false" ht="15" hidden="false" customHeight="false" outlineLevel="0" collapsed="false">
      <c r="A5125" s="71" t="s">
        <v>59</v>
      </c>
      <c r="B5125" s="71" t="s">
        <v>51</v>
      </c>
      <c r="C5125" s="71" t="s">
        <v>1118</v>
      </c>
      <c r="D5125" s="72" t="n">
        <v>0</v>
      </c>
      <c r="E5125" s="71" t="n">
        <v>0</v>
      </c>
      <c r="F5125" s="71" t="n">
        <v>8</v>
      </c>
      <c r="G5125" s="72" t="n">
        <v>765.33</v>
      </c>
      <c r="H5125" s="72" t="n">
        <v>765.33</v>
      </c>
      <c r="I5125" s="71" t="n">
        <f aca="false">IF(B5125&gt;=Settings!$B$23,1,0)</f>
        <v>0</v>
      </c>
      <c r="J5125" s="71" t="n">
        <v>1</v>
      </c>
      <c r="K5125" s="71" t="n">
        <f aca="false">F5125*I5125*J5125</f>
        <v>0</v>
      </c>
      <c r="L5125" s="71" t="n">
        <f aca="false">E5125*I5125*J5125</f>
        <v>0</v>
      </c>
      <c r="M5125" s="72" t="n">
        <f aca="false">G5125*I5125*J5125</f>
        <v>0</v>
      </c>
      <c r="N5125" s="72" t="n">
        <f aca="false">D5125*I5125*J5125</f>
        <v>-0</v>
      </c>
      <c r="O5125" s="71" t="n">
        <f aca="false">F5125*J5125</f>
        <v>8</v>
      </c>
      <c r="P5125" s="71" t="n">
        <f aca="false">E5125*J5125</f>
        <v>0</v>
      </c>
    </row>
    <row r="5126" customFormat="false" ht="15" hidden="false" customHeight="false" outlineLevel="0" collapsed="false">
      <c r="A5126" s="71" t="s">
        <v>63</v>
      </c>
      <c r="B5126" s="71" t="s">
        <v>51</v>
      </c>
      <c r="C5126" s="71" t="s">
        <v>178</v>
      </c>
      <c r="D5126" s="72" t="n">
        <v>0</v>
      </c>
      <c r="E5126" s="71" t="n">
        <v>0</v>
      </c>
      <c r="F5126" s="71" t="n">
        <v>2</v>
      </c>
      <c r="G5126" s="72" t="n">
        <v>145.36</v>
      </c>
      <c r="H5126" s="72" t="n">
        <v>138.1</v>
      </c>
      <c r="I5126" s="71" t="n">
        <f aca="false">IF(B5126&gt;=Settings!$B$23,1,0)</f>
        <v>0</v>
      </c>
      <c r="J5126" s="71" t="n">
        <v>1</v>
      </c>
      <c r="K5126" s="71" t="n">
        <f aca="false">F5126*I5126*J5126</f>
        <v>0</v>
      </c>
      <c r="L5126" s="71" t="n">
        <f aca="false">E5126*I5126*J5126</f>
        <v>0</v>
      </c>
      <c r="M5126" s="72" t="n">
        <f aca="false">G5126*I5126*J5126</f>
        <v>0</v>
      </c>
      <c r="N5126" s="72" t="n">
        <f aca="false">D5126*I5126*J5126</f>
        <v>-0</v>
      </c>
      <c r="O5126" s="71" t="n">
        <f aca="false">F5126*J5126</f>
        <v>2</v>
      </c>
      <c r="P5126" s="71" t="n">
        <f aca="false">E5126*J5126</f>
        <v>0</v>
      </c>
    </row>
    <row r="5127" customFormat="false" ht="15" hidden="false" customHeight="false" outlineLevel="0" collapsed="false">
      <c r="A5127" s="71" t="s">
        <v>60</v>
      </c>
      <c r="B5127" s="71" t="s">
        <v>51</v>
      </c>
      <c r="C5127" s="71" t="s">
        <v>1189</v>
      </c>
      <c r="D5127" s="72" t="n">
        <v>67.96</v>
      </c>
      <c r="E5127" s="71" t="n">
        <v>1</v>
      </c>
      <c r="F5127" s="71" t="n">
        <v>16</v>
      </c>
      <c r="G5127" s="72" t="n">
        <v>1350.15</v>
      </c>
      <c r="H5127" s="72" t="n">
        <v>1237.78</v>
      </c>
      <c r="I5127" s="71" t="n">
        <f aca="false">IF(B5127&gt;=Settings!$B$23,1,0)</f>
        <v>0</v>
      </c>
      <c r="J5127" s="71" t="n">
        <v>1</v>
      </c>
      <c r="K5127" s="71" t="n">
        <f aca="false">F5127*I5127*J5127</f>
        <v>0</v>
      </c>
      <c r="L5127" s="71" t="n">
        <f aca="false">E5127*I5127*J5127</f>
        <v>0</v>
      </c>
      <c r="M5127" s="72" t="n">
        <f aca="false">G5127*I5127*J5127</f>
        <v>0</v>
      </c>
      <c r="N5127" s="72" t="n">
        <f aca="false">D5127*I5127*J5127</f>
        <v>0</v>
      </c>
      <c r="O5127" s="71" t="n">
        <f aca="false">F5127*J5127</f>
        <v>16</v>
      </c>
      <c r="P5127" s="71" t="n">
        <f aca="false">E5127*J5127</f>
        <v>1</v>
      </c>
    </row>
    <row r="5128" customFormat="false" ht="15" hidden="false" customHeight="false" outlineLevel="0" collapsed="false">
      <c r="A5128" s="71" t="s">
        <v>59</v>
      </c>
      <c r="B5128" s="71" t="s">
        <v>51</v>
      </c>
      <c r="C5128" s="71" t="s">
        <v>1126</v>
      </c>
      <c r="D5128" s="72" t="n">
        <v>0</v>
      </c>
      <c r="E5128" s="71" t="n">
        <v>0</v>
      </c>
      <c r="F5128" s="71" t="n">
        <v>11</v>
      </c>
      <c r="G5128" s="72" t="n">
        <v>1241.997</v>
      </c>
      <c r="H5128" s="72" t="n">
        <v>1230.417</v>
      </c>
      <c r="I5128" s="71" t="n">
        <f aca="false">IF(B5128&gt;=Settings!$B$23,1,0)</f>
        <v>0</v>
      </c>
      <c r="J5128" s="71" t="n">
        <v>1</v>
      </c>
      <c r="K5128" s="71" t="n">
        <f aca="false">F5128*I5128*J5128</f>
        <v>0</v>
      </c>
      <c r="L5128" s="71" t="n">
        <f aca="false">E5128*I5128*J5128</f>
        <v>0</v>
      </c>
      <c r="M5128" s="72" t="n">
        <f aca="false">G5128*I5128*J5128</f>
        <v>0</v>
      </c>
      <c r="N5128" s="72" t="n">
        <f aca="false">D5128*I5128*J5128</f>
        <v>-0</v>
      </c>
      <c r="O5128" s="71" t="n">
        <f aca="false">F5128*J5128</f>
        <v>11</v>
      </c>
      <c r="P5128" s="71" t="n">
        <f aca="false">E5128*J5128</f>
        <v>0</v>
      </c>
    </row>
    <row r="5129" customFormat="false" ht="15" hidden="false" customHeight="false" outlineLevel="0" collapsed="false">
      <c r="A5129" s="71" t="s">
        <v>59</v>
      </c>
      <c r="B5129" s="71" t="s">
        <v>51</v>
      </c>
      <c r="C5129" s="71" t="s">
        <v>1127</v>
      </c>
      <c r="D5129" s="72" t="n">
        <v>0</v>
      </c>
      <c r="E5129" s="71" t="n">
        <v>0</v>
      </c>
      <c r="F5129" s="71" t="n">
        <v>19</v>
      </c>
      <c r="G5129" s="72" t="n">
        <v>0</v>
      </c>
      <c r="H5129" s="72" t="n">
        <v>0</v>
      </c>
      <c r="I5129" s="71" t="n">
        <f aca="false">IF(B5129&gt;=Settings!$B$23,1,0)</f>
        <v>0</v>
      </c>
      <c r="J5129" s="71" t="n">
        <v>1</v>
      </c>
      <c r="K5129" s="71" t="n">
        <f aca="false">F5129*I5129*J5129</f>
        <v>0</v>
      </c>
      <c r="L5129" s="71" t="n">
        <f aca="false">E5129*I5129*J5129</f>
        <v>0</v>
      </c>
      <c r="M5129" s="72" t="n">
        <f aca="false">G5129*I5129*J5129</f>
        <v>0</v>
      </c>
      <c r="N5129" s="72" t="n">
        <f aca="false">D5129*I5129*J5129</f>
        <v>-0</v>
      </c>
      <c r="O5129" s="71" t="n">
        <f aca="false">F5129*J5129</f>
        <v>19</v>
      </c>
      <c r="P5129" s="71" t="n">
        <f aca="false">E5129*J5129</f>
        <v>0</v>
      </c>
    </row>
    <row r="5130" customFormat="false" ht="15" hidden="false" customHeight="false" outlineLevel="0" collapsed="false">
      <c r="A5130" s="71" t="s">
        <v>59</v>
      </c>
      <c r="B5130" s="71" t="s">
        <v>51</v>
      </c>
      <c r="C5130" s="71" t="s">
        <v>1124</v>
      </c>
      <c r="D5130" s="72" t="n">
        <v>0</v>
      </c>
      <c r="E5130" s="71" t="n">
        <v>0</v>
      </c>
      <c r="F5130" s="71" t="n">
        <v>12</v>
      </c>
      <c r="G5130" s="72" t="n">
        <v>331.4</v>
      </c>
      <c r="H5130" s="72" t="n">
        <v>331.4</v>
      </c>
      <c r="I5130" s="71" t="n">
        <f aca="false">IF(B5130&gt;=Settings!$B$23,1,0)</f>
        <v>0</v>
      </c>
      <c r="J5130" s="71" t="n">
        <v>1</v>
      </c>
      <c r="K5130" s="71" t="n">
        <f aca="false">F5130*I5130*J5130</f>
        <v>0</v>
      </c>
      <c r="L5130" s="71" t="n">
        <f aca="false">E5130*I5130*J5130</f>
        <v>0</v>
      </c>
      <c r="M5130" s="72" t="n">
        <f aca="false">G5130*I5130*J5130</f>
        <v>0</v>
      </c>
      <c r="N5130" s="72" t="n">
        <f aca="false">D5130*I5130*J5130</f>
        <v>-0</v>
      </c>
      <c r="O5130" s="71" t="n">
        <f aca="false">F5130*J5130</f>
        <v>12</v>
      </c>
      <c r="P5130" s="71" t="n">
        <f aca="false">E5130*J5130</f>
        <v>0</v>
      </c>
    </row>
    <row r="5131" customFormat="false" ht="15" hidden="false" customHeight="false" outlineLevel="0" collapsed="false">
      <c r="A5131" s="71" t="s">
        <v>59</v>
      </c>
      <c r="B5131" s="71" t="s">
        <v>51</v>
      </c>
      <c r="C5131" s="71" t="s">
        <v>2361</v>
      </c>
      <c r="D5131" s="72" t="n">
        <v>0</v>
      </c>
      <c r="E5131" s="71" t="n">
        <v>0</v>
      </c>
      <c r="F5131" s="71" t="n">
        <v>3</v>
      </c>
      <c r="G5131" s="72" t="n">
        <v>258.95</v>
      </c>
      <c r="H5131" s="72" t="n">
        <v>258.95</v>
      </c>
      <c r="I5131" s="71" t="n">
        <f aca="false">IF(B5131&gt;=Settings!$B$23,1,0)</f>
        <v>0</v>
      </c>
      <c r="J5131" s="71" t="n">
        <v>1</v>
      </c>
      <c r="K5131" s="71" t="n">
        <f aca="false">F5131*I5131*J5131</f>
        <v>0</v>
      </c>
      <c r="L5131" s="71" t="n">
        <f aca="false">E5131*I5131*J5131</f>
        <v>0</v>
      </c>
      <c r="M5131" s="72" t="n">
        <f aca="false">G5131*I5131*J5131</f>
        <v>0</v>
      </c>
      <c r="N5131" s="72" t="n">
        <f aca="false">D5131*I5131*J5131</f>
        <v>-0</v>
      </c>
      <c r="O5131" s="71" t="n">
        <f aca="false">F5131*J5131</f>
        <v>3</v>
      </c>
      <c r="P5131" s="71" t="n">
        <f aca="false">E5131*J5131</f>
        <v>0</v>
      </c>
    </row>
    <row r="5132" customFormat="false" ht="15" hidden="false" customHeight="false" outlineLevel="0" collapsed="false">
      <c r="A5132" s="71" t="s">
        <v>59</v>
      </c>
      <c r="B5132" s="71" t="s">
        <v>51</v>
      </c>
      <c r="C5132" s="71" t="s">
        <v>1123</v>
      </c>
      <c r="D5132" s="72" t="n">
        <v>0</v>
      </c>
      <c r="E5132" s="71" t="n">
        <v>0</v>
      </c>
      <c r="F5132" s="71" t="n">
        <v>2</v>
      </c>
      <c r="G5132" s="72" t="n">
        <v>184.9</v>
      </c>
      <c r="H5132" s="72" t="n">
        <v>184.9</v>
      </c>
      <c r="I5132" s="71" t="n">
        <f aca="false">IF(B5132&gt;=Settings!$B$23,1,0)</f>
        <v>0</v>
      </c>
      <c r="J5132" s="71" t="n">
        <v>1</v>
      </c>
      <c r="K5132" s="71" t="n">
        <f aca="false">F5132*I5132*J5132</f>
        <v>0</v>
      </c>
      <c r="L5132" s="71" t="n">
        <f aca="false">E5132*I5132*J5132</f>
        <v>0</v>
      </c>
      <c r="M5132" s="72" t="n">
        <f aca="false">G5132*I5132*J5132</f>
        <v>0</v>
      </c>
      <c r="N5132" s="72" t="n">
        <f aca="false">D5132*I5132*J5132</f>
        <v>-0</v>
      </c>
      <c r="O5132" s="71" t="n">
        <f aca="false">F5132*J5132</f>
        <v>2</v>
      </c>
      <c r="P5132" s="71" t="n">
        <f aca="false">E5132*J5132</f>
        <v>0</v>
      </c>
    </row>
    <row r="5133" customFormat="false" ht="15" hidden="false" customHeight="false" outlineLevel="0" collapsed="false">
      <c r="A5133" s="71" t="s">
        <v>61</v>
      </c>
      <c r="B5133" s="71" t="s">
        <v>51</v>
      </c>
      <c r="C5133" s="71" t="s">
        <v>1406</v>
      </c>
      <c r="D5133" s="72" t="n">
        <v>0</v>
      </c>
      <c r="E5133" s="71" t="n">
        <v>0</v>
      </c>
      <c r="F5133" s="71" t="n">
        <v>1</v>
      </c>
      <c r="G5133" s="72" t="n">
        <v>104.5</v>
      </c>
      <c r="H5133" s="72" t="n">
        <v>104.5</v>
      </c>
      <c r="I5133" s="71" t="n">
        <f aca="false">IF(B5133&gt;=Settings!$B$23,1,0)</f>
        <v>0</v>
      </c>
      <c r="J5133" s="71" t="n">
        <v>1</v>
      </c>
      <c r="K5133" s="71" t="n">
        <f aca="false">F5133*I5133*J5133</f>
        <v>0</v>
      </c>
      <c r="L5133" s="71" t="n">
        <f aca="false">E5133*I5133*J5133</f>
        <v>0</v>
      </c>
      <c r="M5133" s="72" t="n">
        <f aca="false">G5133*I5133*J5133</f>
        <v>0</v>
      </c>
      <c r="N5133" s="72" t="n">
        <f aca="false">D5133*I5133*J5133</f>
        <v>-0</v>
      </c>
      <c r="O5133" s="71" t="n">
        <f aca="false">F5133*J5133</f>
        <v>1</v>
      </c>
      <c r="P5133" s="71" t="n">
        <f aca="false">E5133*J5133</f>
        <v>0</v>
      </c>
    </row>
    <row r="5134" customFormat="false" ht="15" hidden="false" customHeight="false" outlineLevel="0" collapsed="false">
      <c r="A5134" s="71" t="s">
        <v>59</v>
      </c>
      <c r="B5134" s="71" t="s">
        <v>51</v>
      </c>
      <c r="C5134" s="71" t="s">
        <v>1122</v>
      </c>
      <c r="D5134" s="72" t="n">
        <v>0</v>
      </c>
      <c r="E5134" s="71" t="n">
        <v>0</v>
      </c>
      <c r="F5134" s="71" t="n">
        <v>9</v>
      </c>
      <c r="G5134" s="72" t="n">
        <v>956.79</v>
      </c>
      <c r="H5134" s="72" t="n">
        <v>956.79</v>
      </c>
      <c r="I5134" s="71" t="n">
        <f aca="false">IF(B5134&gt;=Settings!$B$23,1,0)</f>
        <v>0</v>
      </c>
      <c r="J5134" s="71" t="n">
        <v>1</v>
      </c>
      <c r="K5134" s="71" t="n">
        <f aca="false">F5134*I5134*J5134</f>
        <v>0</v>
      </c>
      <c r="L5134" s="71" t="n">
        <f aca="false">E5134*I5134*J5134</f>
        <v>0</v>
      </c>
      <c r="M5134" s="72" t="n">
        <f aca="false">G5134*I5134*J5134</f>
        <v>0</v>
      </c>
      <c r="N5134" s="72" t="n">
        <f aca="false">D5134*I5134*J5134</f>
        <v>-0</v>
      </c>
      <c r="O5134" s="71" t="n">
        <f aca="false">F5134*J5134</f>
        <v>9</v>
      </c>
      <c r="P5134" s="71" t="n">
        <f aca="false">E5134*J5134</f>
        <v>0</v>
      </c>
    </row>
    <row r="5135" customFormat="false" ht="15" hidden="false" customHeight="false" outlineLevel="0" collapsed="false">
      <c r="A5135" s="71" t="s">
        <v>60</v>
      </c>
      <c r="B5135" s="71" t="s">
        <v>51</v>
      </c>
      <c r="C5135" s="71" t="s">
        <v>1205</v>
      </c>
      <c r="D5135" s="72" t="n">
        <v>0</v>
      </c>
      <c r="E5135" s="71" t="n">
        <v>0</v>
      </c>
      <c r="F5135" s="71" t="n">
        <v>22</v>
      </c>
      <c r="G5135" s="72" t="n">
        <v>2370.73</v>
      </c>
      <c r="H5135" s="72" t="n">
        <v>2256.57</v>
      </c>
      <c r="I5135" s="71" t="n">
        <f aca="false">IF(B5135&gt;=Settings!$B$23,1,0)</f>
        <v>0</v>
      </c>
      <c r="J5135" s="71" t="n">
        <v>1</v>
      </c>
      <c r="K5135" s="71" t="n">
        <f aca="false">F5135*I5135*J5135</f>
        <v>0</v>
      </c>
      <c r="L5135" s="71" t="n">
        <f aca="false">E5135*I5135*J5135</f>
        <v>0</v>
      </c>
      <c r="M5135" s="72" t="n">
        <f aca="false">G5135*I5135*J5135</f>
        <v>0</v>
      </c>
      <c r="N5135" s="72" t="n">
        <f aca="false">D5135*I5135*J5135</f>
        <v>-0</v>
      </c>
      <c r="O5135" s="71" t="n">
        <f aca="false">F5135*J5135</f>
        <v>22</v>
      </c>
      <c r="P5135" s="71" t="n">
        <f aca="false">E5135*J5135</f>
        <v>0</v>
      </c>
    </row>
    <row r="5136" customFormat="false" ht="15" hidden="false" customHeight="false" outlineLevel="0" collapsed="false">
      <c r="A5136" s="71" t="s">
        <v>60</v>
      </c>
      <c r="B5136" s="71" t="s">
        <v>51</v>
      </c>
      <c r="C5136" s="71" t="s">
        <v>360</v>
      </c>
      <c r="D5136" s="72" t="n">
        <v>35</v>
      </c>
      <c r="E5136" s="71" t="n">
        <v>4</v>
      </c>
      <c r="F5136" s="71" t="n">
        <v>51</v>
      </c>
      <c r="G5136" s="72" t="n">
        <v>470.51</v>
      </c>
      <c r="H5136" s="72" t="n">
        <v>420.65</v>
      </c>
      <c r="I5136" s="71" t="n">
        <f aca="false">IF(B5136&gt;=Settings!$B$23,1,0)</f>
        <v>0</v>
      </c>
      <c r="J5136" s="71" t="n">
        <v>1</v>
      </c>
      <c r="K5136" s="71" t="n">
        <f aca="false">F5136*I5136*J5136</f>
        <v>0</v>
      </c>
      <c r="L5136" s="71" t="n">
        <f aca="false">E5136*I5136*J5136</f>
        <v>0</v>
      </c>
      <c r="M5136" s="72" t="n">
        <f aca="false">G5136*I5136*J5136</f>
        <v>0</v>
      </c>
      <c r="N5136" s="72" t="n">
        <f aca="false">D5136*I5136*J5136</f>
        <v>0</v>
      </c>
      <c r="O5136" s="71" t="n">
        <f aca="false">F5136*J5136</f>
        <v>51</v>
      </c>
      <c r="P5136" s="71" t="n">
        <f aca="false">E5136*J5136</f>
        <v>4</v>
      </c>
    </row>
    <row r="5137" customFormat="false" ht="15" hidden="false" customHeight="false" outlineLevel="0" collapsed="false">
      <c r="A5137" s="71" t="s">
        <v>62</v>
      </c>
      <c r="B5137" s="71" t="s">
        <v>51</v>
      </c>
      <c r="C5137" s="71" t="s">
        <v>927</v>
      </c>
      <c r="D5137" s="72" t="n">
        <v>0</v>
      </c>
      <c r="E5137" s="71" t="n">
        <v>0</v>
      </c>
      <c r="F5137" s="71" t="n">
        <v>21</v>
      </c>
      <c r="G5137" s="72" t="n">
        <v>2735.87</v>
      </c>
      <c r="H5137" s="72" t="n">
        <v>2596.14</v>
      </c>
      <c r="I5137" s="71" t="n">
        <f aca="false">IF(B5137&gt;=Settings!$B$23,1,0)</f>
        <v>0</v>
      </c>
      <c r="J5137" s="71" t="n">
        <v>1</v>
      </c>
      <c r="K5137" s="71" t="n">
        <f aca="false">F5137*I5137*J5137</f>
        <v>0</v>
      </c>
      <c r="L5137" s="71" t="n">
        <f aca="false">E5137*I5137*J5137</f>
        <v>0</v>
      </c>
      <c r="M5137" s="72" t="n">
        <f aca="false">G5137*I5137*J5137</f>
        <v>0</v>
      </c>
      <c r="N5137" s="72" t="n">
        <f aca="false">D5137*I5137*J5137</f>
        <v>-0</v>
      </c>
      <c r="O5137" s="71" t="n">
        <f aca="false">F5137*J5137</f>
        <v>21</v>
      </c>
      <c r="P5137" s="71" t="n">
        <f aca="false">E5137*J5137</f>
        <v>0</v>
      </c>
    </row>
    <row r="5138" customFormat="false" ht="15" hidden="false" customHeight="false" outlineLevel="0" collapsed="false">
      <c r="A5138" s="71" t="s">
        <v>61</v>
      </c>
      <c r="B5138" s="71" t="s">
        <v>51</v>
      </c>
      <c r="C5138" s="71" t="s">
        <v>1200</v>
      </c>
      <c r="D5138" s="72" t="n">
        <v>0</v>
      </c>
      <c r="E5138" s="71" t="n">
        <v>0</v>
      </c>
      <c r="F5138" s="71" t="n">
        <v>5</v>
      </c>
      <c r="G5138" s="72" t="n">
        <v>495.22</v>
      </c>
      <c r="H5138" s="72" t="n">
        <v>470.71</v>
      </c>
      <c r="I5138" s="71" t="n">
        <f aca="false">IF(B5138&gt;=Settings!$B$23,1,0)</f>
        <v>0</v>
      </c>
      <c r="J5138" s="71" t="n">
        <v>1</v>
      </c>
      <c r="K5138" s="71" t="n">
        <f aca="false">F5138*I5138*J5138</f>
        <v>0</v>
      </c>
      <c r="L5138" s="71" t="n">
        <f aca="false">E5138*I5138*J5138</f>
        <v>0</v>
      </c>
      <c r="M5138" s="72" t="n">
        <f aca="false">G5138*I5138*J5138</f>
        <v>0</v>
      </c>
      <c r="N5138" s="72" t="n">
        <f aca="false">D5138*I5138*J5138</f>
        <v>-0</v>
      </c>
      <c r="O5138" s="71" t="n">
        <f aca="false">F5138*J5138</f>
        <v>5</v>
      </c>
      <c r="P5138" s="71" t="n">
        <f aca="false">E5138*J5138</f>
        <v>0</v>
      </c>
    </row>
    <row r="5139" customFormat="false" ht="15" hidden="false" customHeight="false" outlineLevel="0" collapsed="false">
      <c r="A5139" s="71" t="s">
        <v>63</v>
      </c>
      <c r="B5139" s="71" t="s">
        <v>51</v>
      </c>
      <c r="C5139" s="71" t="s">
        <v>2362</v>
      </c>
      <c r="D5139" s="72" t="n">
        <v>0</v>
      </c>
      <c r="E5139" s="71" t="n">
        <v>0</v>
      </c>
      <c r="F5139" s="71" t="n">
        <v>2</v>
      </c>
      <c r="G5139" s="72" t="n">
        <v>152.63</v>
      </c>
      <c r="H5139" s="72" t="n">
        <v>152.63</v>
      </c>
      <c r="I5139" s="71" t="n">
        <f aca="false">IF(B5139&gt;=Settings!$B$23,1,0)</f>
        <v>0</v>
      </c>
      <c r="J5139" s="71" t="n">
        <v>1</v>
      </c>
      <c r="K5139" s="71" t="n">
        <f aca="false">F5139*I5139*J5139</f>
        <v>0</v>
      </c>
      <c r="L5139" s="71" t="n">
        <f aca="false">E5139*I5139*J5139</f>
        <v>0</v>
      </c>
      <c r="M5139" s="72" t="n">
        <f aca="false">G5139*I5139*J5139</f>
        <v>0</v>
      </c>
      <c r="N5139" s="72" t="n">
        <f aca="false">D5139*I5139*J5139</f>
        <v>-0</v>
      </c>
      <c r="O5139" s="71" t="n">
        <f aca="false">F5139*J5139</f>
        <v>2</v>
      </c>
      <c r="P5139" s="71" t="n">
        <f aca="false">E5139*J5139</f>
        <v>0</v>
      </c>
    </row>
    <row r="5140" customFormat="false" ht="15" hidden="false" customHeight="false" outlineLevel="0" collapsed="false">
      <c r="A5140" s="71" t="s">
        <v>61</v>
      </c>
      <c r="B5140" s="71" t="s">
        <v>51</v>
      </c>
      <c r="C5140" s="71" t="s">
        <v>1349</v>
      </c>
      <c r="D5140" s="72" t="n">
        <v>0</v>
      </c>
      <c r="E5140" s="71" t="n">
        <v>0</v>
      </c>
      <c r="F5140" s="71" t="n">
        <v>1</v>
      </c>
      <c r="G5140" s="72" t="n">
        <v>119.95</v>
      </c>
      <c r="H5140" s="72" t="n">
        <v>119.95</v>
      </c>
      <c r="I5140" s="71" t="n">
        <f aca="false">IF(B5140&gt;=Settings!$B$23,1,0)</f>
        <v>0</v>
      </c>
      <c r="J5140" s="71" t="n">
        <v>1</v>
      </c>
      <c r="K5140" s="71" t="n">
        <f aca="false">F5140*I5140*J5140</f>
        <v>0</v>
      </c>
      <c r="L5140" s="71" t="n">
        <f aca="false">E5140*I5140*J5140</f>
        <v>0</v>
      </c>
      <c r="M5140" s="72" t="n">
        <f aca="false">G5140*I5140*J5140</f>
        <v>0</v>
      </c>
      <c r="N5140" s="72" t="n">
        <f aca="false">D5140*I5140*J5140</f>
        <v>-0</v>
      </c>
      <c r="O5140" s="71" t="n">
        <f aca="false">F5140*J5140</f>
        <v>1</v>
      </c>
      <c r="P5140" s="71" t="n">
        <f aca="false">E5140*J5140</f>
        <v>0</v>
      </c>
    </row>
    <row r="5141" customFormat="false" ht="15" hidden="false" customHeight="false" outlineLevel="0" collapsed="false">
      <c r="A5141" s="71" t="s">
        <v>61</v>
      </c>
      <c r="B5141" s="71" t="s">
        <v>51</v>
      </c>
      <c r="C5141" s="71" t="s">
        <v>138</v>
      </c>
      <c r="D5141" s="72" t="n">
        <v>0</v>
      </c>
      <c r="E5141" s="71" t="n">
        <v>0</v>
      </c>
      <c r="F5141" s="71" t="n">
        <v>9</v>
      </c>
      <c r="G5141" s="72" t="n">
        <v>795.05</v>
      </c>
      <c r="H5141" s="72" t="n">
        <v>764.67</v>
      </c>
      <c r="I5141" s="71" t="n">
        <f aca="false">IF(B5141&gt;=Settings!$B$23,1,0)</f>
        <v>0</v>
      </c>
      <c r="J5141" s="71" t="n">
        <v>1</v>
      </c>
      <c r="K5141" s="71" t="n">
        <f aca="false">F5141*I5141*J5141</f>
        <v>0</v>
      </c>
      <c r="L5141" s="71" t="n">
        <f aca="false">E5141*I5141*J5141</f>
        <v>0</v>
      </c>
      <c r="M5141" s="72" t="n">
        <f aca="false">G5141*I5141*J5141</f>
        <v>0</v>
      </c>
      <c r="N5141" s="72" t="n">
        <f aca="false">D5141*I5141*J5141</f>
        <v>-0</v>
      </c>
      <c r="O5141" s="71" t="n">
        <f aca="false">F5141*J5141</f>
        <v>9</v>
      </c>
      <c r="P5141" s="71" t="n">
        <f aca="false">E5141*J5141</f>
        <v>0</v>
      </c>
    </row>
    <row r="5142" customFormat="false" ht="15" hidden="false" customHeight="false" outlineLevel="0" collapsed="false">
      <c r="A5142" s="71" t="s">
        <v>60</v>
      </c>
      <c r="B5142" s="71" t="s">
        <v>51</v>
      </c>
      <c r="C5142" s="71" t="s">
        <v>1062</v>
      </c>
      <c r="D5142" s="72" t="n">
        <v>658.65</v>
      </c>
      <c r="E5142" s="71" t="n">
        <v>5</v>
      </c>
      <c r="F5142" s="71" t="n">
        <v>31</v>
      </c>
      <c r="G5142" s="72" t="n">
        <v>3811.25</v>
      </c>
      <c r="H5142" s="72" t="n">
        <v>3001.79</v>
      </c>
      <c r="I5142" s="71" t="n">
        <f aca="false">IF(B5142&gt;=Settings!$B$23,1,0)</f>
        <v>0</v>
      </c>
      <c r="J5142" s="71" t="n">
        <v>1</v>
      </c>
      <c r="K5142" s="71" t="n">
        <f aca="false">F5142*I5142*J5142</f>
        <v>0</v>
      </c>
      <c r="L5142" s="71" t="n">
        <f aca="false">E5142*I5142*J5142</f>
        <v>0</v>
      </c>
      <c r="M5142" s="72" t="n">
        <f aca="false">G5142*I5142*J5142</f>
        <v>0</v>
      </c>
      <c r="N5142" s="72" t="n">
        <f aca="false">D5142*I5142*J5142</f>
        <v>0</v>
      </c>
      <c r="O5142" s="71" t="n">
        <f aca="false">F5142*J5142</f>
        <v>31</v>
      </c>
      <c r="P5142" s="71" t="n">
        <f aca="false">E5142*J5142</f>
        <v>5</v>
      </c>
    </row>
    <row r="5143" customFormat="false" ht="15" hidden="false" customHeight="false" outlineLevel="0" collapsed="false">
      <c r="A5143" s="71" t="s">
        <v>59</v>
      </c>
      <c r="B5143" s="71" t="s">
        <v>51</v>
      </c>
      <c r="C5143" s="71" t="s">
        <v>1133</v>
      </c>
      <c r="D5143" s="72" t="n">
        <v>0</v>
      </c>
      <c r="E5143" s="71" t="n">
        <v>0</v>
      </c>
      <c r="F5143" s="71" t="n">
        <v>4</v>
      </c>
      <c r="G5143" s="72" t="n">
        <v>354.8</v>
      </c>
      <c r="H5143" s="72" t="n">
        <v>354.8</v>
      </c>
      <c r="I5143" s="71" t="n">
        <f aca="false">IF(B5143&gt;=Settings!$B$23,1,0)</f>
        <v>0</v>
      </c>
      <c r="J5143" s="71" t="n">
        <v>1</v>
      </c>
      <c r="K5143" s="71" t="n">
        <f aca="false">F5143*I5143*J5143</f>
        <v>0</v>
      </c>
      <c r="L5143" s="71" t="n">
        <f aca="false">E5143*I5143*J5143</f>
        <v>0</v>
      </c>
      <c r="M5143" s="72" t="n">
        <f aca="false">G5143*I5143*J5143</f>
        <v>0</v>
      </c>
      <c r="N5143" s="72" t="n">
        <f aca="false">D5143*I5143*J5143</f>
        <v>-0</v>
      </c>
      <c r="O5143" s="71" t="n">
        <f aca="false">F5143*J5143</f>
        <v>4</v>
      </c>
      <c r="P5143" s="71" t="n">
        <f aca="false">E5143*J5143</f>
        <v>0</v>
      </c>
    </row>
    <row r="5144" customFormat="false" ht="15" hidden="false" customHeight="false" outlineLevel="0" collapsed="false">
      <c r="A5144" s="71" t="s">
        <v>59</v>
      </c>
      <c r="B5144" s="71" t="s">
        <v>51</v>
      </c>
      <c r="C5144" s="71" t="s">
        <v>164</v>
      </c>
      <c r="D5144" s="72" t="n">
        <v>0</v>
      </c>
      <c r="E5144" s="71" t="n">
        <v>0</v>
      </c>
      <c r="F5144" s="71" t="n">
        <v>111</v>
      </c>
      <c r="G5144" s="72" t="n">
        <v>9282.83</v>
      </c>
      <c r="H5144" s="72" t="n">
        <v>9282.83</v>
      </c>
      <c r="I5144" s="71" t="n">
        <f aca="false">IF(B5144&gt;=Settings!$B$23,1,0)</f>
        <v>0</v>
      </c>
      <c r="J5144" s="71" t="n">
        <v>1</v>
      </c>
      <c r="K5144" s="71" t="n">
        <f aca="false">F5144*I5144*J5144</f>
        <v>0</v>
      </c>
      <c r="L5144" s="71" t="n">
        <f aca="false">E5144*I5144*J5144</f>
        <v>0</v>
      </c>
      <c r="M5144" s="72" t="n">
        <f aca="false">G5144*I5144*J5144</f>
        <v>0</v>
      </c>
      <c r="N5144" s="72" t="n">
        <f aca="false">D5144*I5144*J5144</f>
        <v>-0</v>
      </c>
      <c r="O5144" s="71" t="n">
        <f aca="false">F5144*J5144</f>
        <v>111</v>
      </c>
      <c r="P5144" s="71" t="n">
        <f aca="false">E5144*J5144</f>
        <v>0</v>
      </c>
    </row>
    <row r="5145" customFormat="false" ht="15" hidden="false" customHeight="false" outlineLevel="0" collapsed="false">
      <c r="A5145" s="71" t="s">
        <v>59</v>
      </c>
      <c r="B5145" s="71" t="s">
        <v>51</v>
      </c>
      <c r="C5145" s="71" t="s">
        <v>1132</v>
      </c>
      <c r="D5145" s="72" t="n">
        <v>0</v>
      </c>
      <c r="E5145" s="71" t="n">
        <v>0</v>
      </c>
      <c r="F5145" s="71" t="n">
        <v>1</v>
      </c>
      <c r="G5145" s="72" t="n">
        <v>139.95</v>
      </c>
      <c r="H5145" s="72" t="n">
        <v>139.95</v>
      </c>
      <c r="I5145" s="71" t="n">
        <f aca="false">IF(B5145&gt;=Settings!$B$23,1,0)</f>
        <v>0</v>
      </c>
      <c r="J5145" s="71" t="n">
        <v>1</v>
      </c>
      <c r="K5145" s="71" t="n">
        <f aca="false">F5145*I5145*J5145</f>
        <v>0</v>
      </c>
      <c r="L5145" s="71" t="n">
        <f aca="false">E5145*I5145*J5145</f>
        <v>0</v>
      </c>
      <c r="M5145" s="72" t="n">
        <f aca="false">G5145*I5145*J5145</f>
        <v>0</v>
      </c>
      <c r="N5145" s="72" t="n">
        <f aca="false">D5145*I5145*J5145</f>
        <v>-0</v>
      </c>
      <c r="O5145" s="71" t="n">
        <f aca="false">F5145*J5145</f>
        <v>1</v>
      </c>
      <c r="P5145" s="71" t="n">
        <f aca="false">E5145*J5145</f>
        <v>0</v>
      </c>
    </row>
    <row r="5146" customFormat="false" ht="15" hidden="false" customHeight="false" outlineLevel="0" collapsed="false">
      <c r="A5146" s="71" t="s">
        <v>61</v>
      </c>
      <c r="B5146" s="71" t="s">
        <v>51</v>
      </c>
      <c r="C5146" s="71" t="s">
        <v>1486</v>
      </c>
      <c r="D5146" s="72" t="n">
        <v>0</v>
      </c>
      <c r="E5146" s="71" t="n">
        <v>0</v>
      </c>
      <c r="F5146" s="71" t="n">
        <v>2</v>
      </c>
      <c r="G5146" s="72" t="n">
        <v>109</v>
      </c>
      <c r="H5146" s="72" t="n">
        <v>100.84</v>
      </c>
      <c r="I5146" s="71" t="n">
        <f aca="false">IF(B5146&gt;=Settings!$B$23,1,0)</f>
        <v>0</v>
      </c>
      <c r="J5146" s="71" t="n">
        <v>1</v>
      </c>
      <c r="K5146" s="71" t="n">
        <f aca="false">F5146*I5146*J5146</f>
        <v>0</v>
      </c>
      <c r="L5146" s="71" t="n">
        <f aca="false">E5146*I5146*J5146</f>
        <v>0</v>
      </c>
      <c r="M5146" s="72" t="n">
        <f aca="false">G5146*I5146*J5146</f>
        <v>0</v>
      </c>
      <c r="N5146" s="72" t="n">
        <f aca="false">D5146*I5146*J5146</f>
        <v>-0</v>
      </c>
      <c r="O5146" s="71" t="n">
        <f aca="false">F5146*J5146</f>
        <v>2</v>
      </c>
      <c r="P5146" s="71" t="n">
        <f aca="false">E5146*J5146</f>
        <v>0</v>
      </c>
    </row>
    <row r="5147" customFormat="false" ht="15" hidden="false" customHeight="false" outlineLevel="0" collapsed="false">
      <c r="A5147" s="71" t="s">
        <v>59</v>
      </c>
      <c r="B5147" s="71" t="s">
        <v>51</v>
      </c>
      <c r="C5147" s="71" t="s">
        <v>1131</v>
      </c>
      <c r="D5147" s="72" t="n">
        <v>0</v>
      </c>
      <c r="E5147" s="71" t="n">
        <v>0</v>
      </c>
      <c r="F5147" s="71" t="n">
        <v>8</v>
      </c>
      <c r="G5147" s="72" t="n">
        <v>673.22</v>
      </c>
      <c r="H5147" s="72" t="n">
        <v>663.02</v>
      </c>
      <c r="I5147" s="71" t="n">
        <f aca="false">IF(B5147&gt;=Settings!$B$23,1,0)</f>
        <v>0</v>
      </c>
      <c r="J5147" s="71" t="n">
        <v>1</v>
      </c>
      <c r="K5147" s="71" t="n">
        <f aca="false">F5147*I5147*J5147</f>
        <v>0</v>
      </c>
      <c r="L5147" s="71" t="n">
        <f aca="false">E5147*I5147*J5147</f>
        <v>0</v>
      </c>
      <c r="M5147" s="72" t="n">
        <f aca="false">G5147*I5147*J5147</f>
        <v>0</v>
      </c>
      <c r="N5147" s="72" t="n">
        <f aca="false">D5147*I5147*J5147</f>
        <v>-0</v>
      </c>
      <c r="O5147" s="71" t="n">
        <f aca="false">F5147*J5147</f>
        <v>8</v>
      </c>
      <c r="P5147" s="71" t="n">
        <f aca="false">E5147*J5147</f>
        <v>0</v>
      </c>
    </row>
    <row r="5148" customFormat="false" ht="15" hidden="false" customHeight="false" outlineLevel="0" collapsed="false">
      <c r="A5148" s="71" t="s">
        <v>59</v>
      </c>
      <c r="B5148" s="71" t="s">
        <v>51</v>
      </c>
      <c r="C5148" s="71" t="s">
        <v>958</v>
      </c>
      <c r="D5148" s="72" t="n">
        <v>0</v>
      </c>
      <c r="E5148" s="71" t="n">
        <v>0</v>
      </c>
      <c r="F5148" s="71" t="n">
        <v>58</v>
      </c>
      <c r="G5148" s="72" t="n">
        <v>536.727</v>
      </c>
      <c r="H5148" s="72" t="n">
        <v>534.307</v>
      </c>
      <c r="I5148" s="71" t="n">
        <f aca="false">IF(B5148&gt;=Settings!$B$23,1,0)</f>
        <v>0</v>
      </c>
      <c r="J5148" s="71" t="n">
        <v>1</v>
      </c>
      <c r="K5148" s="71" t="n">
        <f aca="false">F5148*I5148*J5148</f>
        <v>0</v>
      </c>
      <c r="L5148" s="71" t="n">
        <f aca="false">E5148*I5148*J5148</f>
        <v>0</v>
      </c>
      <c r="M5148" s="72" t="n">
        <f aca="false">G5148*I5148*J5148</f>
        <v>0</v>
      </c>
      <c r="N5148" s="72" t="n">
        <f aca="false">D5148*I5148*J5148</f>
        <v>-0</v>
      </c>
      <c r="O5148" s="71" t="n">
        <f aca="false">F5148*J5148</f>
        <v>58</v>
      </c>
      <c r="P5148" s="71" t="n">
        <f aca="false">E5148*J5148</f>
        <v>0</v>
      </c>
    </row>
    <row r="5149" customFormat="false" ht="15" hidden="false" customHeight="false" outlineLevel="0" collapsed="false">
      <c r="A5149" s="71" t="s">
        <v>59</v>
      </c>
      <c r="B5149" s="71" t="s">
        <v>51</v>
      </c>
      <c r="C5149" s="71" t="s">
        <v>955</v>
      </c>
      <c r="D5149" s="72" t="n">
        <v>0</v>
      </c>
      <c r="E5149" s="71" t="n">
        <v>0</v>
      </c>
      <c r="F5149" s="71" t="n">
        <v>9</v>
      </c>
      <c r="G5149" s="72" t="n">
        <v>695.568</v>
      </c>
      <c r="H5149" s="72" t="n">
        <v>695.568</v>
      </c>
      <c r="I5149" s="71" t="n">
        <f aca="false">IF(B5149&gt;=Settings!$B$23,1,0)</f>
        <v>0</v>
      </c>
      <c r="J5149" s="71" t="n">
        <v>1</v>
      </c>
      <c r="K5149" s="71" t="n">
        <f aca="false">F5149*I5149*J5149</f>
        <v>0</v>
      </c>
      <c r="L5149" s="71" t="n">
        <f aca="false">E5149*I5149*J5149</f>
        <v>0</v>
      </c>
      <c r="M5149" s="72" t="n">
        <f aca="false">G5149*I5149*J5149</f>
        <v>0</v>
      </c>
      <c r="N5149" s="72" t="n">
        <f aca="false">D5149*I5149*J5149</f>
        <v>-0</v>
      </c>
      <c r="O5149" s="71" t="n">
        <f aca="false">F5149*J5149</f>
        <v>9</v>
      </c>
      <c r="P5149" s="71" t="n">
        <f aca="false">E5149*J5149</f>
        <v>0</v>
      </c>
    </row>
    <row r="5150" customFormat="false" ht="15" hidden="false" customHeight="false" outlineLevel="0" collapsed="false">
      <c r="A5150" s="71" t="s">
        <v>59</v>
      </c>
      <c r="B5150" s="71" t="s">
        <v>51</v>
      </c>
      <c r="C5150" s="71" t="s">
        <v>954</v>
      </c>
      <c r="D5150" s="72" t="n">
        <v>0</v>
      </c>
      <c r="E5150" s="71" t="n">
        <v>0</v>
      </c>
      <c r="F5150" s="71" t="n">
        <v>4</v>
      </c>
      <c r="G5150" s="72" t="n">
        <v>606.512</v>
      </c>
      <c r="H5150" s="72" t="n">
        <v>606.512</v>
      </c>
      <c r="I5150" s="71" t="n">
        <f aca="false">IF(B5150&gt;=Settings!$B$23,1,0)</f>
        <v>0</v>
      </c>
      <c r="J5150" s="71" t="n">
        <v>1</v>
      </c>
      <c r="K5150" s="71" t="n">
        <f aca="false">F5150*I5150*J5150</f>
        <v>0</v>
      </c>
      <c r="L5150" s="71" t="n">
        <f aca="false">E5150*I5150*J5150</f>
        <v>0</v>
      </c>
      <c r="M5150" s="72" t="n">
        <f aca="false">G5150*I5150*J5150</f>
        <v>0</v>
      </c>
      <c r="N5150" s="72" t="n">
        <f aca="false">D5150*I5150*J5150</f>
        <v>-0</v>
      </c>
      <c r="O5150" s="71" t="n">
        <f aca="false">F5150*J5150</f>
        <v>4</v>
      </c>
      <c r="P5150" s="71" t="n">
        <f aca="false">E5150*J5150</f>
        <v>0</v>
      </c>
    </row>
    <row r="5151" customFormat="false" ht="15" hidden="false" customHeight="false" outlineLevel="0" collapsed="false">
      <c r="A5151" s="71" t="s">
        <v>59</v>
      </c>
      <c r="B5151" s="71" t="s">
        <v>51</v>
      </c>
      <c r="C5151" s="71" t="s">
        <v>956</v>
      </c>
      <c r="D5151" s="72" t="n">
        <v>0</v>
      </c>
      <c r="E5151" s="71" t="n">
        <v>0</v>
      </c>
      <c r="F5151" s="71" t="n">
        <v>37</v>
      </c>
      <c r="G5151" s="72" t="n">
        <v>1687.71</v>
      </c>
      <c r="H5151" s="72" t="n">
        <v>1687.71</v>
      </c>
      <c r="I5151" s="71" t="n">
        <f aca="false">IF(B5151&gt;=Settings!$B$23,1,0)</f>
        <v>0</v>
      </c>
      <c r="J5151" s="71" t="n">
        <v>1</v>
      </c>
      <c r="K5151" s="71" t="n">
        <f aca="false">F5151*I5151*J5151</f>
        <v>0</v>
      </c>
      <c r="L5151" s="71" t="n">
        <f aca="false">E5151*I5151*J5151</f>
        <v>0</v>
      </c>
      <c r="M5151" s="72" t="n">
        <f aca="false">G5151*I5151*J5151</f>
        <v>0</v>
      </c>
      <c r="N5151" s="72" t="n">
        <f aca="false">D5151*I5151*J5151</f>
        <v>-0</v>
      </c>
      <c r="O5151" s="71" t="n">
        <f aca="false">F5151*J5151</f>
        <v>37</v>
      </c>
      <c r="P5151" s="71" t="n">
        <f aca="false">E5151*J5151</f>
        <v>0</v>
      </c>
    </row>
    <row r="5152" customFormat="false" ht="15" hidden="false" customHeight="false" outlineLevel="0" collapsed="false">
      <c r="A5152" s="71" t="s">
        <v>60</v>
      </c>
      <c r="B5152" s="71" t="s">
        <v>51</v>
      </c>
      <c r="C5152" s="71" t="s">
        <v>1845</v>
      </c>
      <c r="D5152" s="72" t="n">
        <v>0</v>
      </c>
      <c r="E5152" s="71" t="n">
        <v>0</v>
      </c>
      <c r="F5152" s="71" t="n">
        <v>11</v>
      </c>
      <c r="G5152" s="72" t="n">
        <v>1149.5</v>
      </c>
      <c r="H5152" s="72" t="n">
        <v>1133.83</v>
      </c>
      <c r="I5152" s="71" t="n">
        <f aca="false">IF(B5152&gt;=Settings!$B$23,1,0)</f>
        <v>0</v>
      </c>
      <c r="J5152" s="71" t="n">
        <v>1</v>
      </c>
      <c r="K5152" s="71" t="n">
        <f aca="false">F5152*I5152*J5152</f>
        <v>0</v>
      </c>
      <c r="L5152" s="71" t="n">
        <f aca="false">E5152*I5152*J5152</f>
        <v>0</v>
      </c>
      <c r="M5152" s="72" t="n">
        <f aca="false">G5152*I5152*J5152</f>
        <v>0</v>
      </c>
      <c r="N5152" s="72" t="n">
        <f aca="false">D5152*I5152*J5152</f>
        <v>-0</v>
      </c>
      <c r="O5152" s="71" t="n">
        <f aca="false">F5152*J5152</f>
        <v>11</v>
      </c>
      <c r="P5152" s="71" t="n">
        <f aca="false">E5152*J5152</f>
        <v>0</v>
      </c>
    </row>
    <row r="5153" customFormat="false" ht="15" hidden="false" customHeight="false" outlineLevel="0" collapsed="false">
      <c r="A5153" s="71" t="s">
        <v>61</v>
      </c>
      <c r="B5153" s="71" t="s">
        <v>51</v>
      </c>
      <c r="C5153" s="71" t="s">
        <v>1245</v>
      </c>
      <c r="D5153" s="72" t="n">
        <v>0</v>
      </c>
      <c r="E5153" s="71" t="n">
        <v>0</v>
      </c>
      <c r="F5153" s="71" t="n">
        <v>4</v>
      </c>
      <c r="G5153" s="72" t="n">
        <v>464.92</v>
      </c>
      <c r="H5153" s="72" t="n">
        <v>464.92</v>
      </c>
      <c r="I5153" s="71" t="n">
        <f aca="false">IF(B5153&gt;=Settings!$B$23,1,0)</f>
        <v>0</v>
      </c>
      <c r="J5153" s="71" t="n">
        <v>1</v>
      </c>
      <c r="K5153" s="71" t="n">
        <f aca="false">F5153*I5153*J5153</f>
        <v>0</v>
      </c>
      <c r="L5153" s="71" t="n">
        <f aca="false">E5153*I5153*J5153</f>
        <v>0</v>
      </c>
      <c r="M5153" s="72" t="n">
        <f aca="false">G5153*I5153*J5153</f>
        <v>0</v>
      </c>
      <c r="N5153" s="72" t="n">
        <f aca="false">D5153*I5153*J5153</f>
        <v>-0</v>
      </c>
      <c r="O5153" s="71" t="n">
        <f aca="false">F5153*J5153</f>
        <v>4</v>
      </c>
      <c r="P5153" s="71" t="n">
        <f aca="false">E5153*J5153</f>
        <v>0</v>
      </c>
    </row>
    <row r="5154" customFormat="false" ht="15" hidden="false" customHeight="false" outlineLevel="0" collapsed="false">
      <c r="A5154" s="71" t="s">
        <v>60</v>
      </c>
      <c r="B5154" s="71" t="s">
        <v>51</v>
      </c>
      <c r="C5154" s="71" t="s">
        <v>135</v>
      </c>
      <c r="D5154" s="72" t="n">
        <v>530.06</v>
      </c>
      <c r="E5154" s="71" t="n">
        <v>5</v>
      </c>
      <c r="F5154" s="71" t="n">
        <v>48</v>
      </c>
      <c r="G5154" s="72" t="n">
        <v>5339.06</v>
      </c>
      <c r="H5154" s="72" t="n">
        <v>4647.18</v>
      </c>
      <c r="I5154" s="71" t="n">
        <f aca="false">IF(B5154&gt;=Settings!$B$23,1,0)</f>
        <v>0</v>
      </c>
      <c r="J5154" s="71" t="n">
        <v>1</v>
      </c>
      <c r="K5154" s="71" t="n">
        <f aca="false">F5154*I5154*J5154</f>
        <v>0</v>
      </c>
      <c r="L5154" s="71" t="n">
        <f aca="false">E5154*I5154*J5154</f>
        <v>0</v>
      </c>
      <c r="M5154" s="72" t="n">
        <f aca="false">G5154*I5154*J5154</f>
        <v>0</v>
      </c>
      <c r="N5154" s="72" t="n">
        <f aca="false">D5154*I5154*J5154</f>
        <v>0</v>
      </c>
      <c r="O5154" s="71" t="n">
        <f aca="false">F5154*J5154</f>
        <v>48</v>
      </c>
      <c r="P5154" s="71" t="n">
        <f aca="false">E5154*J5154</f>
        <v>5</v>
      </c>
    </row>
    <row r="5155" customFormat="false" ht="15" hidden="false" customHeight="false" outlineLevel="0" collapsed="false">
      <c r="A5155" s="71" t="s">
        <v>60</v>
      </c>
      <c r="B5155" s="71" t="s">
        <v>51</v>
      </c>
      <c r="C5155" s="71" t="s">
        <v>1759</v>
      </c>
      <c r="D5155" s="72" t="n">
        <v>196.27</v>
      </c>
      <c r="E5155" s="71" t="n">
        <v>2</v>
      </c>
      <c r="F5155" s="71" t="n">
        <v>8</v>
      </c>
      <c r="G5155" s="72" t="n">
        <v>825.08</v>
      </c>
      <c r="H5155" s="72" t="n">
        <v>609.32</v>
      </c>
      <c r="I5155" s="71" t="n">
        <f aca="false">IF(B5155&gt;=Settings!$B$23,1,0)</f>
        <v>0</v>
      </c>
      <c r="J5155" s="71" t="n">
        <v>1</v>
      </c>
      <c r="K5155" s="71" t="n">
        <f aca="false">F5155*I5155*J5155</f>
        <v>0</v>
      </c>
      <c r="L5155" s="71" t="n">
        <f aca="false">E5155*I5155*J5155</f>
        <v>0</v>
      </c>
      <c r="M5155" s="72" t="n">
        <f aca="false">G5155*I5155*J5155</f>
        <v>0</v>
      </c>
      <c r="N5155" s="72" t="n">
        <f aca="false">D5155*I5155*J5155</f>
        <v>0</v>
      </c>
      <c r="O5155" s="71" t="n">
        <f aca="false">F5155*J5155</f>
        <v>8</v>
      </c>
      <c r="P5155" s="71" t="n">
        <f aca="false">E5155*J5155</f>
        <v>2</v>
      </c>
    </row>
    <row r="5156" customFormat="false" ht="15" hidden="false" customHeight="false" outlineLevel="0" collapsed="false">
      <c r="A5156" s="71" t="s">
        <v>59</v>
      </c>
      <c r="B5156" s="71" t="s">
        <v>51</v>
      </c>
      <c r="C5156" s="71" t="s">
        <v>1128</v>
      </c>
      <c r="D5156" s="72" t="n">
        <v>0</v>
      </c>
      <c r="E5156" s="71" t="n">
        <v>0</v>
      </c>
      <c r="F5156" s="71" t="n">
        <v>21</v>
      </c>
      <c r="G5156" s="72" t="n">
        <v>1785.991</v>
      </c>
      <c r="H5156" s="72" t="n">
        <v>1785.991</v>
      </c>
      <c r="I5156" s="71" t="n">
        <f aca="false">IF(B5156&gt;=Settings!$B$23,1,0)</f>
        <v>0</v>
      </c>
      <c r="J5156" s="71" t="n">
        <v>1</v>
      </c>
      <c r="K5156" s="71" t="n">
        <f aca="false">F5156*I5156*J5156</f>
        <v>0</v>
      </c>
      <c r="L5156" s="71" t="n">
        <f aca="false">E5156*I5156*J5156</f>
        <v>0</v>
      </c>
      <c r="M5156" s="72" t="n">
        <f aca="false">G5156*I5156*J5156</f>
        <v>0</v>
      </c>
      <c r="N5156" s="72" t="n">
        <f aca="false">D5156*I5156*J5156</f>
        <v>-0</v>
      </c>
      <c r="O5156" s="71" t="n">
        <f aca="false">F5156*J5156</f>
        <v>21</v>
      </c>
      <c r="P5156" s="71" t="n">
        <f aca="false">E5156*J5156</f>
        <v>0</v>
      </c>
    </row>
    <row r="5157" customFormat="false" ht="15" hidden="false" customHeight="false" outlineLevel="0" collapsed="false">
      <c r="A5157" s="71" t="s">
        <v>61</v>
      </c>
      <c r="B5157" s="71" t="s">
        <v>51</v>
      </c>
      <c r="C5157" s="71" t="s">
        <v>1352</v>
      </c>
      <c r="D5157" s="72" t="n">
        <v>0</v>
      </c>
      <c r="E5157" s="71" t="n">
        <v>0</v>
      </c>
      <c r="F5157" s="71" t="n">
        <v>1</v>
      </c>
      <c r="G5157" s="72" t="n">
        <v>261.77</v>
      </c>
      <c r="H5157" s="72" t="n">
        <v>261.77</v>
      </c>
      <c r="I5157" s="71" t="n">
        <f aca="false">IF(B5157&gt;=Settings!$B$23,1,0)</f>
        <v>0</v>
      </c>
      <c r="J5157" s="71" t="n">
        <v>1</v>
      </c>
      <c r="K5157" s="71" t="n">
        <f aca="false">F5157*I5157*J5157</f>
        <v>0</v>
      </c>
      <c r="L5157" s="71" t="n">
        <f aca="false">E5157*I5157*J5157</f>
        <v>0</v>
      </c>
      <c r="M5157" s="72" t="n">
        <f aca="false">G5157*I5157*J5157</f>
        <v>0</v>
      </c>
      <c r="N5157" s="72" t="n">
        <f aca="false">D5157*I5157*J5157</f>
        <v>-0</v>
      </c>
      <c r="O5157" s="71" t="n">
        <f aca="false">F5157*J5157</f>
        <v>1</v>
      </c>
      <c r="P5157" s="71" t="n">
        <f aca="false">E5157*J5157</f>
        <v>0</v>
      </c>
    </row>
    <row r="5158" customFormat="false" ht="15" hidden="false" customHeight="false" outlineLevel="0" collapsed="false">
      <c r="A5158" s="71" t="s">
        <v>59</v>
      </c>
      <c r="B5158" s="71" t="s">
        <v>51</v>
      </c>
      <c r="C5158" s="71" t="s">
        <v>1008</v>
      </c>
      <c r="D5158" s="72" t="n">
        <v>0</v>
      </c>
      <c r="E5158" s="71" t="n">
        <v>0</v>
      </c>
      <c r="F5158" s="71" t="n">
        <v>7</v>
      </c>
      <c r="G5158" s="72" t="n">
        <v>670.47</v>
      </c>
      <c r="H5158" s="72" t="n">
        <v>670.47</v>
      </c>
      <c r="I5158" s="71" t="n">
        <f aca="false">IF(B5158&gt;=Settings!$B$23,1,0)</f>
        <v>0</v>
      </c>
      <c r="J5158" s="71" t="n">
        <v>1</v>
      </c>
      <c r="K5158" s="71" t="n">
        <f aca="false">F5158*I5158*J5158</f>
        <v>0</v>
      </c>
      <c r="L5158" s="71" t="n">
        <f aca="false">E5158*I5158*J5158</f>
        <v>0</v>
      </c>
      <c r="M5158" s="72" t="n">
        <f aca="false">G5158*I5158*J5158</f>
        <v>0</v>
      </c>
      <c r="N5158" s="72" t="n">
        <f aca="false">D5158*I5158*J5158</f>
        <v>-0</v>
      </c>
      <c r="O5158" s="71" t="n">
        <f aca="false">F5158*J5158</f>
        <v>7</v>
      </c>
      <c r="P5158" s="71" t="n">
        <f aca="false">E5158*J5158</f>
        <v>0</v>
      </c>
    </row>
    <row r="5159" customFormat="false" ht="15" hidden="false" customHeight="false" outlineLevel="0" collapsed="false">
      <c r="A5159" s="71" t="s">
        <v>63</v>
      </c>
      <c r="B5159" s="71" t="s">
        <v>51</v>
      </c>
      <c r="C5159" s="71" t="s">
        <v>2206</v>
      </c>
      <c r="D5159" s="72" t="n">
        <v>118.14</v>
      </c>
      <c r="E5159" s="71" t="n">
        <v>1</v>
      </c>
      <c r="F5159" s="71" t="n">
        <v>1</v>
      </c>
      <c r="G5159" s="72" t="n">
        <v>118.14</v>
      </c>
      <c r="H5159" s="72" t="n">
        <v>0</v>
      </c>
      <c r="I5159" s="71" t="n">
        <f aca="false">IF(B5159&gt;=Settings!$B$23,1,0)</f>
        <v>0</v>
      </c>
      <c r="J5159" s="71" t="n">
        <v>1</v>
      </c>
      <c r="K5159" s="71" t="n">
        <f aca="false">F5159*I5159*J5159</f>
        <v>0</v>
      </c>
      <c r="L5159" s="71" t="n">
        <f aca="false">E5159*I5159*J5159</f>
        <v>0</v>
      </c>
      <c r="M5159" s="72" t="n">
        <f aca="false">G5159*I5159*J5159</f>
        <v>0</v>
      </c>
      <c r="N5159" s="72" t="n">
        <f aca="false">D5159*I5159*J5159</f>
        <v>0</v>
      </c>
      <c r="O5159" s="71" t="n">
        <f aca="false">F5159*J5159</f>
        <v>1</v>
      </c>
      <c r="P5159" s="71" t="n">
        <f aca="false">E5159*J5159</f>
        <v>1</v>
      </c>
    </row>
    <row r="5160" customFormat="false" ht="15" hidden="false" customHeight="false" outlineLevel="0" collapsed="false">
      <c r="A5160" s="71" t="s">
        <v>59</v>
      </c>
      <c r="B5160" s="71" t="s">
        <v>51</v>
      </c>
      <c r="C5160" s="71" t="s">
        <v>1337</v>
      </c>
      <c r="D5160" s="72" t="n">
        <v>0</v>
      </c>
      <c r="E5160" s="71" t="n">
        <v>0</v>
      </c>
      <c r="F5160" s="71" t="n">
        <v>2753</v>
      </c>
      <c r="G5160" s="72" t="n">
        <v>2753</v>
      </c>
      <c r="H5160" s="72" t="n">
        <v>2753</v>
      </c>
      <c r="I5160" s="71" t="n">
        <f aca="false">IF(B5160&gt;=Settings!$B$23,1,0)</f>
        <v>0</v>
      </c>
      <c r="J5160" s="71" t="n">
        <v>0</v>
      </c>
      <c r="K5160" s="71" t="n">
        <f aca="false">F5160*I5160*J5160</f>
        <v>0</v>
      </c>
      <c r="L5160" s="71" t="n">
        <f aca="false">E5160*I5160*J5160</f>
        <v>0</v>
      </c>
      <c r="M5160" s="72" t="n">
        <f aca="false">G5160*I5160*J5160</f>
        <v>0</v>
      </c>
      <c r="N5160" s="72" t="n">
        <f aca="false">D5160*I5160*J5160</f>
        <v>-0</v>
      </c>
      <c r="O5160" s="71" t="n">
        <f aca="false">F5160*J5160</f>
        <v>0</v>
      </c>
      <c r="P5160" s="71" t="n">
        <f aca="false">E5160*J5160</f>
        <v>0</v>
      </c>
    </row>
    <row r="5161" customFormat="false" ht="15" hidden="false" customHeight="false" outlineLevel="0" collapsed="false">
      <c r="A5161" s="71" t="s">
        <v>60</v>
      </c>
      <c r="B5161" s="71" t="s">
        <v>51</v>
      </c>
      <c r="C5161" s="71" t="s">
        <v>962</v>
      </c>
      <c r="D5161" s="72" t="n">
        <v>87.23</v>
      </c>
      <c r="E5161" s="71" t="n">
        <v>1</v>
      </c>
      <c r="F5161" s="71" t="n">
        <v>66</v>
      </c>
      <c r="G5161" s="72" t="n">
        <v>5281.59</v>
      </c>
      <c r="H5161" s="72" t="n">
        <v>4990.45</v>
      </c>
      <c r="I5161" s="71" t="n">
        <f aca="false">IF(B5161&gt;=Settings!$B$23,1,0)</f>
        <v>0</v>
      </c>
      <c r="J5161" s="71" t="n">
        <v>1</v>
      </c>
      <c r="K5161" s="71" t="n">
        <f aca="false">F5161*I5161*J5161</f>
        <v>0</v>
      </c>
      <c r="L5161" s="71" t="n">
        <f aca="false">E5161*I5161*J5161</f>
        <v>0</v>
      </c>
      <c r="M5161" s="72" t="n">
        <f aca="false">G5161*I5161*J5161</f>
        <v>0</v>
      </c>
      <c r="N5161" s="72" t="n">
        <f aca="false">D5161*I5161*J5161</f>
        <v>0</v>
      </c>
      <c r="O5161" s="71" t="n">
        <f aca="false">F5161*J5161</f>
        <v>66</v>
      </c>
      <c r="P5161" s="71" t="n">
        <f aca="false">E5161*J5161</f>
        <v>1</v>
      </c>
    </row>
    <row r="5162" customFormat="false" ht="15" hidden="false" customHeight="false" outlineLevel="0" collapsed="false">
      <c r="A5162" s="71" t="s">
        <v>61</v>
      </c>
      <c r="B5162" s="71" t="s">
        <v>51</v>
      </c>
      <c r="C5162" s="71" t="s">
        <v>1059</v>
      </c>
      <c r="D5162" s="72" t="n">
        <v>0</v>
      </c>
      <c r="E5162" s="71" t="n">
        <v>0</v>
      </c>
      <c r="F5162" s="71" t="n">
        <v>2</v>
      </c>
      <c r="G5162" s="72" t="n">
        <v>109</v>
      </c>
      <c r="H5162" s="72" t="n">
        <v>109</v>
      </c>
      <c r="I5162" s="71" t="n">
        <f aca="false">IF(B5162&gt;=Settings!$B$23,1,0)</f>
        <v>0</v>
      </c>
      <c r="J5162" s="71" t="n">
        <v>1</v>
      </c>
      <c r="K5162" s="71" t="n">
        <f aca="false">F5162*I5162*J5162</f>
        <v>0</v>
      </c>
      <c r="L5162" s="71" t="n">
        <f aca="false">E5162*I5162*J5162</f>
        <v>0</v>
      </c>
      <c r="M5162" s="72" t="n">
        <f aca="false">G5162*I5162*J5162</f>
        <v>0</v>
      </c>
      <c r="N5162" s="72" t="n">
        <f aca="false">D5162*I5162*J5162</f>
        <v>-0</v>
      </c>
      <c r="O5162" s="71" t="n">
        <f aca="false">F5162*J5162</f>
        <v>2</v>
      </c>
      <c r="P5162" s="71" t="n">
        <f aca="false">E5162*J5162</f>
        <v>0</v>
      </c>
    </row>
    <row r="5163" customFormat="false" ht="15" hidden="false" customHeight="false" outlineLevel="0" collapsed="false">
      <c r="A5163" s="71" t="s">
        <v>61</v>
      </c>
      <c r="B5163" s="71" t="s">
        <v>51</v>
      </c>
      <c r="C5163" s="71" t="s">
        <v>1062</v>
      </c>
      <c r="D5163" s="72" t="n">
        <v>0</v>
      </c>
      <c r="E5163" s="71" t="n">
        <v>0</v>
      </c>
      <c r="F5163" s="71" t="n">
        <v>3</v>
      </c>
      <c r="G5163" s="72" t="n">
        <v>340.78</v>
      </c>
      <c r="H5163" s="72" t="n">
        <v>340.78</v>
      </c>
      <c r="I5163" s="71" t="n">
        <f aca="false">IF(B5163&gt;=Settings!$B$23,1,0)</f>
        <v>0</v>
      </c>
      <c r="J5163" s="71" t="n">
        <v>1</v>
      </c>
      <c r="K5163" s="71" t="n">
        <f aca="false">F5163*I5163*J5163</f>
        <v>0</v>
      </c>
      <c r="L5163" s="71" t="n">
        <f aca="false">E5163*I5163*J5163</f>
        <v>0</v>
      </c>
      <c r="M5163" s="72" t="n">
        <f aca="false">G5163*I5163*J5163</f>
        <v>0</v>
      </c>
      <c r="N5163" s="72" t="n">
        <f aca="false">D5163*I5163*J5163</f>
        <v>-0</v>
      </c>
      <c r="O5163" s="71" t="n">
        <f aca="false">F5163*J5163</f>
        <v>3</v>
      </c>
      <c r="P5163" s="71" t="n">
        <f aca="false">E5163*J5163</f>
        <v>0</v>
      </c>
    </row>
    <row r="5164" customFormat="false" ht="15" hidden="false" customHeight="false" outlineLevel="0" collapsed="false">
      <c r="A5164" s="71" t="s">
        <v>59</v>
      </c>
      <c r="B5164" s="71" t="s">
        <v>51</v>
      </c>
      <c r="C5164" s="71" t="s">
        <v>1136</v>
      </c>
      <c r="D5164" s="72" t="n">
        <v>0</v>
      </c>
      <c r="E5164" s="71" t="n">
        <v>0</v>
      </c>
      <c r="F5164" s="71" t="n">
        <v>8</v>
      </c>
      <c r="G5164" s="72" t="n">
        <v>576.155</v>
      </c>
      <c r="H5164" s="72" t="n">
        <v>557.105</v>
      </c>
      <c r="I5164" s="71" t="n">
        <f aca="false">IF(B5164&gt;=Settings!$B$23,1,0)</f>
        <v>0</v>
      </c>
      <c r="J5164" s="71" t="n">
        <v>1</v>
      </c>
      <c r="K5164" s="71" t="n">
        <f aca="false">F5164*I5164*J5164</f>
        <v>0</v>
      </c>
      <c r="L5164" s="71" t="n">
        <f aca="false">E5164*I5164*J5164</f>
        <v>0</v>
      </c>
      <c r="M5164" s="72" t="n">
        <f aca="false">G5164*I5164*J5164</f>
        <v>0</v>
      </c>
      <c r="N5164" s="72" t="n">
        <f aca="false">D5164*I5164*J5164</f>
        <v>-0</v>
      </c>
      <c r="O5164" s="71" t="n">
        <f aca="false">F5164*J5164</f>
        <v>8</v>
      </c>
      <c r="P5164" s="71" t="n">
        <f aca="false">E5164*J5164</f>
        <v>0</v>
      </c>
    </row>
    <row r="5165" customFormat="false" ht="15" hidden="false" customHeight="false" outlineLevel="0" collapsed="false">
      <c r="A5165" s="71" t="s">
        <v>59</v>
      </c>
      <c r="B5165" s="71" t="s">
        <v>51</v>
      </c>
      <c r="C5165" s="71" t="s">
        <v>1212</v>
      </c>
      <c r="D5165" s="72" t="n">
        <v>0</v>
      </c>
      <c r="E5165" s="71" t="n">
        <v>0</v>
      </c>
      <c r="F5165" s="71" t="n">
        <v>1</v>
      </c>
      <c r="G5165" s="72" t="n">
        <v>59.95</v>
      </c>
      <c r="H5165" s="72" t="n">
        <v>59.95</v>
      </c>
      <c r="I5165" s="71" t="n">
        <f aca="false">IF(B5165&gt;=Settings!$B$23,1,0)</f>
        <v>0</v>
      </c>
      <c r="J5165" s="71" t="n">
        <v>1</v>
      </c>
      <c r="K5165" s="71" t="n">
        <f aca="false">F5165*I5165*J5165</f>
        <v>0</v>
      </c>
      <c r="L5165" s="71" t="n">
        <f aca="false">E5165*I5165*J5165</f>
        <v>0</v>
      </c>
      <c r="M5165" s="72" t="n">
        <f aca="false">G5165*I5165*J5165</f>
        <v>0</v>
      </c>
      <c r="N5165" s="72" t="n">
        <f aca="false">D5165*I5165*J5165</f>
        <v>-0</v>
      </c>
      <c r="O5165" s="71" t="n">
        <f aca="false">F5165*J5165</f>
        <v>1</v>
      </c>
      <c r="P5165" s="71" t="n">
        <f aca="false">E5165*J5165</f>
        <v>0</v>
      </c>
    </row>
    <row r="5166" customFormat="false" ht="15" hidden="false" customHeight="false" outlineLevel="0" collapsed="false">
      <c r="A5166" s="71" t="s">
        <v>62</v>
      </c>
      <c r="B5166" s="71" t="s">
        <v>51</v>
      </c>
      <c r="C5166" s="71" t="s">
        <v>1178</v>
      </c>
      <c r="D5166" s="72" t="n">
        <v>114.71</v>
      </c>
      <c r="E5166" s="71" t="n">
        <v>1</v>
      </c>
      <c r="F5166" s="71" t="n">
        <v>8</v>
      </c>
      <c r="G5166" s="72" t="n">
        <v>948.99</v>
      </c>
      <c r="H5166" s="72" t="n">
        <v>797.96</v>
      </c>
      <c r="I5166" s="71" t="n">
        <f aca="false">IF(B5166&gt;=Settings!$B$23,1,0)</f>
        <v>0</v>
      </c>
      <c r="J5166" s="71" t="n">
        <v>1</v>
      </c>
      <c r="K5166" s="71" t="n">
        <f aca="false">F5166*I5166*J5166</f>
        <v>0</v>
      </c>
      <c r="L5166" s="71" t="n">
        <f aca="false">E5166*I5166*J5166</f>
        <v>0</v>
      </c>
      <c r="M5166" s="72" t="n">
        <f aca="false">G5166*I5166*J5166</f>
        <v>0</v>
      </c>
      <c r="N5166" s="72" t="n">
        <f aca="false">D5166*I5166*J5166</f>
        <v>0</v>
      </c>
      <c r="O5166" s="71" t="n">
        <f aca="false">F5166*J5166</f>
        <v>8</v>
      </c>
      <c r="P5166" s="71" t="n">
        <f aca="false">E5166*J5166</f>
        <v>1</v>
      </c>
    </row>
    <row r="5167" customFormat="false" ht="15" hidden="false" customHeight="false" outlineLevel="0" collapsed="false">
      <c r="A5167" s="71" t="s">
        <v>59</v>
      </c>
      <c r="B5167" s="71" t="s">
        <v>51</v>
      </c>
      <c r="C5167" s="71" t="s">
        <v>2137</v>
      </c>
      <c r="D5167" s="72" t="n">
        <v>0</v>
      </c>
      <c r="E5167" s="71" t="n">
        <v>0</v>
      </c>
      <c r="F5167" s="71" t="n">
        <v>2</v>
      </c>
      <c r="G5167" s="72" t="n">
        <v>133.6</v>
      </c>
      <c r="H5167" s="72" t="n">
        <v>133.6</v>
      </c>
      <c r="I5167" s="71" t="n">
        <f aca="false">IF(B5167&gt;=Settings!$B$23,1,0)</f>
        <v>0</v>
      </c>
      <c r="J5167" s="71" t="n">
        <v>1</v>
      </c>
      <c r="K5167" s="71" t="n">
        <f aca="false">F5167*I5167*J5167</f>
        <v>0</v>
      </c>
      <c r="L5167" s="71" t="n">
        <f aca="false">E5167*I5167*J5167</f>
        <v>0</v>
      </c>
      <c r="M5167" s="72" t="n">
        <f aca="false">G5167*I5167*J5167</f>
        <v>0</v>
      </c>
      <c r="N5167" s="72" t="n">
        <f aca="false">D5167*I5167*J5167</f>
        <v>-0</v>
      </c>
      <c r="O5167" s="71" t="n">
        <f aca="false">F5167*J5167</f>
        <v>2</v>
      </c>
      <c r="P5167" s="71" t="n">
        <f aca="false">E5167*J5167</f>
        <v>0</v>
      </c>
    </row>
    <row r="5168" customFormat="false" ht="15" hidden="false" customHeight="false" outlineLevel="0" collapsed="false">
      <c r="A5168" s="71" t="s">
        <v>61</v>
      </c>
      <c r="B5168" s="71" t="s">
        <v>51</v>
      </c>
      <c r="C5168" s="71" t="s">
        <v>118</v>
      </c>
      <c r="D5168" s="72" t="n">
        <v>0</v>
      </c>
      <c r="E5168" s="71" t="n">
        <v>0</v>
      </c>
      <c r="F5168" s="71" t="n">
        <v>11</v>
      </c>
      <c r="G5168" s="72" t="n">
        <v>1201.13</v>
      </c>
      <c r="H5168" s="72" t="n">
        <v>1150.24</v>
      </c>
      <c r="I5168" s="71" t="n">
        <f aca="false">IF(B5168&gt;=Settings!$B$23,1,0)</f>
        <v>0</v>
      </c>
      <c r="J5168" s="71" t="n">
        <v>1</v>
      </c>
      <c r="K5168" s="71" t="n">
        <f aca="false">F5168*I5168*J5168</f>
        <v>0</v>
      </c>
      <c r="L5168" s="71" t="n">
        <f aca="false">E5168*I5168*J5168</f>
        <v>0</v>
      </c>
      <c r="M5168" s="72" t="n">
        <f aca="false">G5168*I5168*J5168</f>
        <v>0</v>
      </c>
      <c r="N5168" s="72" t="n">
        <f aca="false">D5168*I5168*J5168</f>
        <v>-0</v>
      </c>
      <c r="O5168" s="71" t="n">
        <f aca="false">F5168*J5168</f>
        <v>11</v>
      </c>
      <c r="P5168" s="71" t="n">
        <f aca="false">E5168*J5168</f>
        <v>0</v>
      </c>
    </row>
    <row r="5169" customFormat="false" ht="15" hidden="false" customHeight="false" outlineLevel="0" collapsed="false">
      <c r="A5169" s="71" t="s">
        <v>61</v>
      </c>
      <c r="B5169" s="71" t="s">
        <v>51</v>
      </c>
      <c r="C5169" s="71" t="s">
        <v>1331</v>
      </c>
      <c r="D5169" s="72" t="n">
        <v>0</v>
      </c>
      <c r="E5169" s="71" t="n">
        <v>0</v>
      </c>
      <c r="F5169" s="71" t="n">
        <v>1</v>
      </c>
      <c r="G5169" s="72" t="n">
        <v>136.32</v>
      </c>
      <c r="H5169" s="72" t="n">
        <v>136.32</v>
      </c>
      <c r="I5169" s="71" t="n">
        <f aca="false">IF(B5169&gt;=Settings!$B$23,1,0)</f>
        <v>0</v>
      </c>
      <c r="J5169" s="71" t="n">
        <v>1</v>
      </c>
      <c r="K5169" s="71" t="n">
        <f aca="false">F5169*I5169*J5169</f>
        <v>0</v>
      </c>
      <c r="L5169" s="71" t="n">
        <f aca="false">E5169*I5169*J5169</f>
        <v>0</v>
      </c>
      <c r="M5169" s="72" t="n">
        <f aca="false">G5169*I5169*J5169</f>
        <v>0</v>
      </c>
      <c r="N5169" s="72" t="n">
        <f aca="false">D5169*I5169*J5169</f>
        <v>-0</v>
      </c>
      <c r="O5169" s="71" t="n">
        <f aca="false">F5169*J5169</f>
        <v>1</v>
      </c>
      <c r="P5169" s="71" t="n">
        <f aca="false">E5169*J5169</f>
        <v>0</v>
      </c>
    </row>
    <row r="5170" customFormat="false" ht="15" hidden="false" customHeight="false" outlineLevel="0" collapsed="false">
      <c r="A5170" s="71" t="s">
        <v>59</v>
      </c>
      <c r="B5170" s="71" t="s">
        <v>51</v>
      </c>
      <c r="C5170" s="71" t="s">
        <v>1310</v>
      </c>
      <c r="D5170" s="72" t="n">
        <v>0</v>
      </c>
      <c r="E5170" s="71" t="n">
        <v>0</v>
      </c>
      <c r="F5170" s="71" t="n">
        <v>2</v>
      </c>
      <c r="G5170" s="72" t="n">
        <v>183.9</v>
      </c>
      <c r="H5170" s="72" t="n">
        <v>183.9</v>
      </c>
      <c r="I5170" s="71" t="n">
        <f aca="false">IF(B5170&gt;=Settings!$B$23,1,0)</f>
        <v>0</v>
      </c>
      <c r="J5170" s="71" t="n">
        <v>1</v>
      </c>
      <c r="K5170" s="71" t="n">
        <f aca="false">F5170*I5170*J5170</f>
        <v>0</v>
      </c>
      <c r="L5170" s="71" t="n">
        <f aca="false">E5170*I5170*J5170</f>
        <v>0</v>
      </c>
      <c r="M5170" s="72" t="n">
        <f aca="false">G5170*I5170*J5170</f>
        <v>0</v>
      </c>
      <c r="N5170" s="72" t="n">
        <f aca="false">D5170*I5170*J5170</f>
        <v>-0</v>
      </c>
      <c r="O5170" s="71" t="n">
        <f aca="false">F5170*J5170</f>
        <v>2</v>
      </c>
      <c r="P5170" s="71" t="n">
        <f aca="false">E5170*J5170</f>
        <v>0</v>
      </c>
    </row>
    <row r="5171" customFormat="false" ht="15" hidden="false" customHeight="false" outlineLevel="0" collapsed="false">
      <c r="A5171" s="71" t="s">
        <v>63</v>
      </c>
      <c r="B5171" s="71" t="s">
        <v>51</v>
      </c>
      <c r="C5171" s="71" t="s">
        <v>179</v>
      </c>
      <c r="D5171" s="72" t="n">
        <v>224.47</v>
      </c>
      <c r="E5171" s="71" t="n">
        <v>2</v>
      </c>
      <c r="F5171" s="71" t="n">
        <v>33</v>
      </c>
      <c r="G5171" s="72" t="n">
        <v>3945.83</v>
      </c>
      <c r="H5171" s="72" t="n">
        <v>3672.97</v>
      </c>
      <c r="I5171" s="71" t="n">
        <f aca="false">IF(B5171&gt;=Settings!$B$23,1,0)</f>
        <v>0</v>
      </c>
      <c r="J5171" s="71" t="n">
        <v>1</v>
      </c>
      <c r="K5171" s="71" t="n">
        <f aca="false">F5171*I5171*J5171</f>
        <v>0</v>
      </c>
      <c r="L5171" s="71" t="n">
        <f aca="false">E5171*I5171*J5171</f>
        <v>0</v>
      </c>
      <c r="M5171" s="72" t="n">
        <f aca="false">G5171*I5171*J5171</f>
        <v>0</v>
      </c>
      <c r="N5171" s="72" t="n">
        <f aca="false">D5171*I5171*J5171</f>
        <v>0</v>
      </c>
      <c r="O5171" s="71" t="n">
        <f aca="false">F5171*J5171</f>
        <v>33</v>
      </c>
      <c r="P5171" s="71" t="n">
        <f aca="false">E5171*J5171</f>
        <v>2</v>
      </c>
    </row>
    <row r="5172" customFormat="false" ht="15" hidden="false" customHeight="false" outlineLevel="0" collapsed="false">
      <c r="A5172" s="71" t="s">
        <v>63</v>
      </c>
      <c r="B5172" s="71" t="s">
        <v>51</v>
      </c>
      <c r="C5172" s="71" t="s">
        <v>2316</v>
      </c>
      <c r="D5172" s="72" t="n">
        <v>0</v>
      </c>
      <c r="E5172" s="71" t="n">
        <v>0</v>
      </c>
      <c r="F5172" s="71" t="n">
        <v>1</v>
      </c>
      <c r="G5172" s="72" t="n">
        <v>22.68</v>
      </c>
      <c r="H5172" s="72" t="n">
        <v>22.68</v>
      </c>
      <c r="I5172" s="71" t="n">
        <f aca="false">IF(B5172&gt;=Settings!$B$23,1,0)</f>
        <v>0</v>
      </c>
      <c r="J5172" s="71" t="n">
        <v>1</v>
      </c>
      <c r="K5172" s="71" t="n">
        <f aca="false">F5172*I5172*J5172</f>
        <v>0</v>
      </c>
      <c r="L5172" s="71" t="n">
        <f aca="false">E5172*I5172*J5172</f>
        <v>0</v>
      </c>
      <c r="M5172" s="72" t="n">
        <f aca="false">G5172*I5172*J5172</f>
        <v>0</v>
      </c>
      <c r="N5172" s="72" t="n">
        <f aca="false">D5172*I5172*J5172</f>
        <v>-0</v>
      </c>
      <c r="O5172" s="71" t="n">
        <f aca="false">F5172*J5172</f>
        <v>1</v>
      </c>
      <c r="P5172" s="71" t="n">
        <f aca="false">E5172*J5172</f>
        <v>0</v>
      </c>
    </row>
    <row r="5173" customFormat="false" ht="15" hidden="false" customHeight="false" outlineLevel="0" collapsed="false">
      <c r="A5173" s="71" t="s">
        <v>59</v>
      </c>
      <c r="B5173" s="71" t="s">
        <v>51</v>
      </c>
      <c r="C5173" s="71" t="s">
        <v>358</v>
      </c>
      <c r="D5173" s="72" t="n">
        <v>0</v>
      </c>
      <c r="E5173" s="71" t="n">
        <v>0</v>
      </c>
      <c r="F5173" s="71" t="n">
        <v>1</v>
      </c>
      <c r="G5173" s="72" t="n">
        <v>124.95</v>
      </c>
      <c r="H5173" s="72" t="n">
        <v>124.95</v>
      </c>
      <c r="I5173" s="71" t="n">
        <f aca="false">IF(B5173&gt;=Settings!$B$23,1,0)</f>
        <v>0</v>
      </c>
      <c r="J5173" s="71" t="n">
        <v>1</v>
      </c>
      <c r="K5173" s="71" t="n">
        <f aca="false">F5173*I5173*J5173</f>
        <v>0</v>
      </c>
      <c r="L5173" s="71" t="n">
        <f aca="false">E5173*I5173*J5173</f>
        <v>0</v>
      </c>
      <c r="M5173" s="72" t="n">
        <f aca="false">G5173*I5173*J5173</f>
        <v>0</v>
      </c>
      <c r="N5173" s="72" t="n">
        <f aca="false">D5173*I5173*J5173</f>
        <v>-0</v>
      </c>
      <c r="O5173" s="71" t="n">
        <f aca="false">F5173*J5173</f>
        <v>1</v>
      </c>
      <c r="P5173" s="71" t="n">
        <f aca="false">E5173*J5173</f>
        <v>0</v>
      </c>
    </row>
    <row r="5174" customFormat="false" ht="15" hidden="false" customHeight="false" outlineLevel="0" collapsed="false">
      <c r="A5174" s="71" t="s">
        <v>60</v>
      </c>
      <c r="B5174" s="71" t="s">
        <v>51</v>
      </c>
      <c r="C5174" s="71" t="s">
        <v>934</v>
      </c>
      <c r="D5174" s="72" t="n">
        <v>0</v>
      </c>
      <c r="E5174" s="71" t="n">
        <v>0</v>
      </c>
      <c r="F5174" s="71" t="n">
        <v>3</v>
      </c>
      <c r="G5174" s="72" t="n">
        <v>258.96</v>
      </c>
      <c r="H5174" s="72" t="n">
        <v>258.96</v>
      </c>
      <c r="I5174" s="71" t="n">
        <f aca="false">IF(B5174&gt;=Settings!$B$23,1,0)</f>
        <v>0</v>
      </c>
      <c r="J5174" s="71" t="n">
        <v>1</v>
      </c>
      <c r="K5174" s="71" t="n">
        <f aca="false">F5174*I5174*J5174</f>
        <v>0</v>
      </c>
      <c r="L5174" s="71" t="n">
        <f aca="false">E5174*I5174*J5174</f>
        <v>0</v>
      </c>
      <c r="M5174" s="72" t="n">
        <f aca="false">G5174*I5174*J5174</f>
        <v>0</v>
      </c>
      <c r="N5174" s="72" t="n">
        <f aca="false">D5174*I5174*J5174</f>
        <v>-0</v>
      </c>
      <c r="O5174" s="71" t="n">
        <f aca="false">F5174*J5174</f>
        <v>3</v>
      </c>
      <c r="P5174" s="71" t="n">
        <f aca="false">E5174*J5174</f>
        <v>0</v>
      </c>
    </row>
    <row r="5175" customFormat="false" ht="15" hidden="false" customHeight="false" outlineLevel="0" collapsed="false">
      <c r="A5175" s="71" t="s">
        <v>59</v>
      </c>
      <c r="B5175" s="71" t="s">
        <v>51</v>
      </c>
      <c r="C5175" s="71" t="s">
        <v>1226</v>
      </c>
      <c r="D5175" s="72" t="n">
        <v>0</v>
      </c>
      <c r="E5175" s="71" t="n">
        <v>0</v>
      </c>
      <c r="F5175" s="71" t="n">
        <v>1</v>
      </c>
      <c r="G5175" s="72" t="n">
        <v>79.95</v>
      </c>
      <c r="H5175" s="72" t="n">
        <v>79.95</v>
      </c>
      <c r="I5175" s="71" t="n">
        <f aca="false">IF(B5175&gt;=Settings!$B$23,1,0)</f>
        <v>0</v>
      </c>
      <c r="J5175" s="71" t="n">
        <v>1</v>
      </c>
      <c r="K5175" s="71" t="n">
        <f aca="false">F5175*I5175*J5175</f>
        <v>0</v>
      </c>
      <c r="L5175" s="71" t="n">
        <f aca="false">E5175*I5175*J5175</f>
        <v>0</v>
      </c>
      <c r="M5175" s="72" t="n">
        <f aca="false">G5175*I5175*J5175</f>
        <v>0</v>
      </c>
      <c r="N5175" s="72" t="n">
        <f aca="false">D5175*I5175*J5175</f>
        <v>-0</v>
      </c>
      <c r="O5175" s="71" t="n">
        <f aca="false">F5175*J5175</f>
        <v>1</v>
      </c>
      <c r="P5175" s="71" t="n">
        <f aca="false">E5175*J5175</f>
        <v>0</v>
      </c>
    </row>
    <row r="5176" customFormat="false" ht="15" hidden="false" customHeight="false" outlineLevel="0" collapsed="false">
      <c r="A5176" s="71" t="s">
        <v>60</v>
      </c>
      <c r="B5176" s="71" t="s">
        <v>51</v>
      </c>
      <c r="C5176" s="71" t="s">
        <v>1262</v>
      </c>
      <c r="D5176" s="72" t="n">
        <v>470.79</v>
      </c>
      <c r="E5176" s="71" t="n">
        <v>5</v>
      </c>
      <c r="F5176" s="71" t="n">
        <v>147</v>
      </c>
      <c r="G5176" s="72" t="n">
        <v>15323.42</v>
      </c>
      <c r="H5176" s="72" t="n">
        <v>13955.03</v>
      </c>
      <c r="I5176" s="71" t="n">
        <f aca="false">IF(B5176&gt;=Settings!$B$23,1,0)</f>
        <v>0</v>
      </c>
      <c r="J5176" s="71" t="n">
        <v>1</v>
      </c>
      <c r="K5176" s="71" t="n">
        <f aca="false">F5176*I5176*J5176</f>
        <v>0</v>
      </c>
      <c r="L5176" s="71" t="n">
        <f aca="false">E5176*I5176*J5176</f>
        <v>0</v>
      </c>
      <c r="M5176" s="72" t="n">
        <f aca="false">G5176*I5176*J5176</f>
        <v>0</v>
      </c>
      <c r="N5176" s="72" t="n">
        <f aca="false">D5176*I5176*J5176</f>
        <v>0</v>
      </c>
      <c r="O5176" s="71" t="n">
        <f aca="false">F5176*J5176</f>
        <v>147</v>
      </c>
      <c r="P5176" s="71" t="n">
        <f aca="false">E5176*J5176</f>
        <v>5</v>
      </c>
    </row>
    <row r="5177" customFormat="false" ht="15" hidden="false" customHeight="false" outlineLevel="0" collapsed="false">
      <c r="A5177" s="71" t="s">
        <v>59</v>
      </c>
      <c r="B5177" s="71" t="s">
        <v>51</v>
      </c>
      <c r="C5177" s="71" t="s">
        <v>1224</v>
      </c>
      <c r="D5177" s="72" t="n">
        <v>0</v>
      </c>
      <c r="E5177" s="71" t="n">
        <v>0</v>
      </c>
      <c r="F5177" s="71" t="n">
        <v>4</v>
      </c>
      <c r="G5177" s="72" t="n">
        <v>419.8</v>
      </c>
      <c r="H5177" s="72" t="n">
        <v>419.8</v>
      </c>
      <c r="I5177" s="71" t="n">
        <f aca="false">IF(B5177&gt;=Settings!$B$23,1,0)</f>
        <v>0</v>
      </c>
      <c r="J5177" s="71" t="n">
        <v>1</v>
      </c>
      <c r="K5177" s="71" t="n">
        <f aca="false">F5177*I5177*J5177</f>
        <v>0</v>
      </c>
      <c r="L5177" s="71" t="n">
        <f aca="false">E5177*I5177*J5177</f>
        <v>0</v>
      </c>
      <c r="M5177" s="72" t="n">
        <f aca="false">G5177*I5177*J5177</f>
        <v>0</v>
      </c>
      <c r="N5177" s="72" t="n">
        <f aca="false">D5177*I5177*J5177</f>
        <v>-0</v>
      </c>
      <c r="O5177" s="71" t="n">
        <f aca="false">F5177*J5177</f>
        <v>4</v>
      </c>
      <c r="P5177" s="71" t="n">
        <f aca="false">E5177*J5177</f>
        <v>0</v>
      </c>
    </row>
    <row r="5178" customFormat="false" ht="15" hidden="false" customHeight="false" outlineLevel="0" collapsed="false">
      <c r="A5178" s="71" t="s">
        <v>61</v>
      </c>
      <c r="B5178" s="71" t="s">
        <v>51</v>
      </c>
      <c r="C5178" s="71" t="s">
        <v>2363</v>
      </c>
      <c r="D5178" s="72" t="n">
        <v>0</v>
      </c>
      <c r="E5178" s="71" t="n">
        <v>0</v>
      </c>
      <c r="F5178" s="71" t="n">
        <v>1</v>
      </c>
      <c r="G5178" s="72" t="n">
        <v>106.32</v>
      </c>
      <c r="H5178" s="72" t="n">
        <v>106.32</v>
      </c>
      <c r="I5178" s="71" t="n">
        <f aca="false">IF(B5178&gt;=Settings!$B$23,1,0)</f>
        <v>0</v>
      </c>
      <c r="J5178" s="71" t="n">
        <v>1</v>
      </c>
      <c r="K5178" s="71" t="n">
        <f aca="false">F5178*I5178*J5178</f>
        <v>0</v>
      </c>
      <c r="L5178" s="71" t="n">
        <f aca="false">E5178*I5178*J5178</f>
        <v>0</v>
      </c>
      <c r="M5178" s="72" t="n">
        <f aca="false">G5178*I5178*J5178</f>
        <v>0</v>
      </c>
      <c r="N5178" s="72" t="n">
        <f aca="false">D5178*I5178*J5178</f>
        <v>-0</v>
      </c>
      <c r="O5178" s="71" t="n">
        <f aca="false">F5178*J5178</f>
        <v>1</v>
      </c>
      <c r="P5178" s="71" t="n">
        <f aca="false">E5178*J5178</f>
        <v>0</v>
      </c>
    </row>
    <row r="5179" customFormat="false" ht="15" hidden="false" customHeight="false" outlineLevel="0" collapsed="false">
      <c r="A5179" s="71" t="s">
        <v>61</v>
      </c>
      <c r="B5179" s="71" t="s">
        <v>51</v>
      </c>
      <c r="C5179" s="71" t="s">
        <v>1249</v>
      </c>
      <c r="D5179" s="72" t="n">
        <v>0</v>
      </c>
      <c r="E5179" s="71" t="n">
        <v>0</v>
      </c>
      <c r="F5179" s="71" t="n">
        <v>1</v>
      </c>
      <c r="G5179" s="72" t="n">
        <v>86.32</v>
      </c>
      <c r="H5179" s="72" t="n">
        <v>86.32</v>
      </c>
      <c r="I5179" s="71" t="n">
        <f aca="false">IF(B5179&gt;=Settings!$B$23,1,0)</f>
        <v>0</v>
      </c>
      <c r="J5179" s="71" t="n">
        <v>1</v>
      </c>
      <c r="K5179" s="71" t="n">
        <f aca="false">F5179*I5179*J5179</f>
        <v>0</v>
      </c>
      <c r="L5179" s="71" t="n">
        <f aca="false">E5179*I5179*J5179</f>
        <v>0</v>
      </c>
      <c r="M5179" s="72" t="n">
        <f aca="false">G5179*I5179*J5179</f>
        <v>0</v>
      </c>
      <c r="N5179" s="72" t="n">
        <f aca="false">D5179*I5179*J5179</f>
        <v>-0</v>
      </c>
      <c r="O5179" s="71" t="n">
        <f aca="false">F5179*J5179</f>
        <v>1</v>
      </c>
      <c r="P5179" s="71" t="n">
        <f aca="false">E5179*J5179</f>
        <v>0</v>
      </c>
    </row>
    <row r="5180" customFormat="false" ht="15" hidden="false" customHeight="false" outlineLevel="0" collapsed="false">
      <c r="A5180" s="71" t="s">
        <v>60</v>
      </c>
      <c r="B5180" s="71" t="s">
        <v>51</v>
      </c>
      <c r="C5180" s="71" t="s">
        <v>166</v>
      </c>
      <c r="D5180" s="72" t="n">
        <v>60.86</v>
      </c>
      <c r="E5180" s="71" t="n">
        <v>1</v>
      </c>
      <c r="F5180" s="71" t="n">
        <v>66</v>
      </c>
      <c r="G5180" s="72" t="n">
        <v>4633.57</v>
      </c>
      <c r="H5180" s="72" t="n">
        <v>4396</v>
      </c>
      <c r="I5180" s="71" t="n">
        <f aca="false">IF(B5180&gt;=Settings!$B$23,1,0)</f>
        <v>0</v>
      </c>
      <c r="J5180" s="71" t="n">
        <v>1</v>
      </c>
      <c r="K5180" s="71" t="n">
        <f aca="false">F5180*I5180*J5180</f>
        <v>0</v>
      </c>
      <c r="L5180" s="71" t="n">
        <f aca="false">E5180*I5180*J5180</f>
        <v>0</v>
      </c>
      <c r="M5180" s="72" t="n">
        <f aca="false">G5180*I5180*J5180</f>
        <v>0</v>
      </c>
      <c r="N5180" s="72" t="n">
        <f aca="false">D5180*I5180*J5180</f>
        <v>0</v>
      </c>
      <c r="O5180" s="71" t="n">
        <f aca="false">F5180*J5180</f>
        <v>66</v>
      </c>
      <c r="P5180" s="71" t="n">
        <f aca="false">E5180*J5180</f>
        <v>1</v>
      </c>
    </row>
    <row r="5181" customFormat="false" ht="15" hidden="false" customHeight="false" outlineLevel="0" collapsed="false">
      <c r="A5181" s="71" t="s">
        <v>61</v>
      </c>
      <c r="B5181" s="71" t="s">
        <v>51</v>
      </c>
      <c r="C5181" s="71" t="s">
        <v>120</v>
      </c>
      <c r="D5181" s="72" t="n">
        <v>0</v>
      </c>
      <c r="E5181" s="71" t="n">
        <v>0</v>
      </c>
      <c r="F5181" s="71" t="n">
        <v>15</v>
      </c>
      <c r="G5181" s="72" t="n">
        <v>1194.72</v>
      </c>
      <c r="H5181" s="72" t="n">
        <v>1149.1</v>
      </c>
      <c r="I5181" s="71" t="n">
        <f aca="false">IF(B5181&gt;=Settings!$B$23,1,0)</f>
        <v>0</v>
      </c>
      <c r="J5181" s="71" t="n">
        <v>1</v>
      </c>
      <c r="K5181" s="71" t="n">
        <f aca="false">F5181*I5181*J5181</f>
        <v>0</v>
      </c>
      <c r="L5181" s="71" t="n">
        <f aca="false">E5181*I5181*J5181</f>
        <v>0</v>
      </c>
      <c r="M5181" s="72" t="n">
        <f aca="false">G5181*I5181*J5181</f>
        <v>0</v>
      </c>
      <c r="N5181" s="72" t="n">
        <f aca="false">D5181*I5181*J5181</f>
        <v>-0</v>
      </c>
      <c r="O5181" s="71" t="n">
        <f aca="false">F5181*J5181</f>
        <v>15</v>
      </c>
      <c r="P5181" s="71" t="n">
        <f aca="false">E5181*J5181</f>
        <v>0</v>
      </c>
    </row>
    <row r="5182" customFormat="false" ht="15" hidden="false" customHeight="false" outlineLevel="0" collapsed="false">
      <c r="A5182" s="71" t="s">
        <v>59</v>
      </c>
      <c r="B5182" s="71" t="s">
        <v>51</v>
      </c>
      <c r="C5182" s="71" t="s">
        <v>1142</v>
      </c>
      <c r="D5182" s="72" t="n">
        <v>0</v>
      </c>
      <c r="E5182" s="71" t="n">
        <v>0</v>
      </c>
      <c r="F5182" s="71" t="n">
        <v>3</v>
      </c>
      <c r="G5182" s="72" t="n">
        <v>203.49</v>
      </c>
      <c r="H5182" s="72" t="n">
        <v>203.49</v>
      </c>
      <c r="I5182" s="71" t="n">
        <f aca="false">IF(B5182&gt;=Settings!$B$23,1,0)</f>
        <v>0</v>
      </c>
      <c r="J5182" s="71" t="n">
        <v>1</v>
      </c>
      <c r="K5182" s="71" t="n">
        <f aca="false">F5182*I5182*J5182</f>
        <v>0</v>
      </c>
      <c r="L5182" s="71" t="n">
        <f aca="false">E5182*I5182*J5182</f>
        <v>0</v>
      </c>
      <c r="M5182" s="72" t="n">
        <f aca="false">G5182*I5182*J5182</f>
        <v>0</v>
      </c>
      <c r="N5182" s="72" t="n">
        <f aca="false">D5182*I5182*J5182</f>
        <v>-0</v>
      </c>
      <c r="O5182" s="71" t="n">
        <f aca="false">F5182*J5182</f>
        <v>3</v>
      </c>
      <c r="P5182" s="71" t="n">
        <f aca="false">E5182*J5182</f>
        <v>0</v>
      </c>
    </row>
    <row r="5183" customFormat="false" ht="15" hidden="false" customHeight="false" outlineLevel="0" collapsed="false">
      <c r="A5183" s="71" t="s">
        <v>59</v>
      </c>
      <c r="B5183" s="71" t="s">
        <v>51</v>
      </c>
      <c r="C5183" s="71" t="s">
        <v>883</v>
      </c>
      <c r="D5183" s="72" t="n">
        <v>0</v>
      </c>
      <c r="E5183" s="71" t="n">
        <v>0</v>
      </c>
      <c r="F5183" s="71" t="n">
        <v>1</v>
      </c>
      <c r="G5183" s="72" t="n">
        <v>131.77</v>
      </c>
      <c r="H5183" s="72" t="n">
        <v>131.77</v>
      </c>
      <c r="I5183" s="71" t="n">
        <f aca="false">IF(B5183&gt;=Settings!$B$23,1,0)</f>
        <v>0</v>
      </c>
      <c r="J5183" s="71" t="n">
        <v>1</v>
      </c>
      <c r="K5183" s="71" t="n">
        <f aca="false">F5183*I5183*J5183</f>
        <v>0</v>
      </c>
      <c r="L5183" s="71" t="n">
        <f aca="false">E5183*I5183*J5183</f>
        <v>0</v>
      </c>
      <c r="M5183" s="72" t="n">
        <f aca="false">G5183*I5183*J5183</f>
        <v>0</v>
      </c>
      <c r="N5183" s="72" t="n">
        <f aca="false">D5183*I5183*J5183</f>
        <v>-0</v>
      </c>
      <c r="O5183" s="71" t="n">
        <f aca="false">F5183*J5183</f>
        <v>1</v>
      </c>
      <c r="P5183" s="71" t="n">
        <f aca="false">E5183*J5183</f>
        <v>0</v>
      </c>
    </row>
    <row r="5184" customFormat="false" ht="15" hidden="false" customHeight="false" outlineLevel="0" collapsed="false">
      <c r="A5184" s="71" t="s">
        <v>59</v>
      </c>
      <c r="B5184" s="71" t="s">
        <v>51</v>
      </c>
      <c r="C5184" s="71" t="s">
        <v>2364</v>
      </c>
      <c r="D5184" s="72" t="n">
        <v>0</v>
      </c>
      <c r="E5184" s="71" t="n">
        <v>0</v>
      </c>
      <c r="F5184" s="71" t="n">
        <v>1</v>
      </c>
      <c r="G5184" s="72" t="n">
        <v>127.23</v>
      </c>
      <c r="H5184" s="72" t="n">
        <v>127.23</v>
      </c>
      <c r="I5184" s="71" t="n">
        <f aca="false">IF(B5184&gt;=Settings!$B$23,1,0)</f>
        <v>0</v>
      </c>
      <c r="J5184" s="71" t="n">
        <v>1</v>
      </c>
      <c r="K5184" s="71" t="n">
        <f aca="false">F5184*I5184*J5184</f>
        <v>0</v>
      </c>
      <c r="L5184" s="71" t="n">
        <f aca="false">E5184*I5184*J5184</f>
        <v>0</v>
      </c>
      <c r="M5184" s="72" t="n">
        <f aca="false">G5184*I5184*J5184</f>
        <v>0</v>
      </c>
      <c r="N5184" s="72" t="n">
        <f aca="false">D5184*I5184*J5184</f>
        <v>-0</v>
      </c>
      <c r="O5184" s="71" t="n">
        <f aca="false">F5184*J5184</f>
        <v>1</v>
      </c>
      <c r="P5184" s="71" t="n">
        <f aca="false">E5184*J5184</f>
        <v>0</v>
      </c>
    </row>
    <row r="5185" customFormat="false" ht="15" hidden="false" customHeight="false" outlineLevel="0" collapsed="false">
      <c r="A5185" s="71" t="s">
        <v>59</v>
      </c>
      <c r="B5185" s="71" t="s">
        <v>51</v>
      </c>
      <c r="C5185" s="71" t="s">
        <v>1141</v>
      </c>
      <c r="D5185" s="72" t="n">
        <v>0</v>
      </c>
      <c r="E5185" s="71" t="n">
        <v>0</v>
      </c>
      <c r="F5185" s="71" t="n">
        <v>1</v>
      </c>
      <c r="G5185" s="72" t="n">
        <v>135.51</v>
      </c>
      <c r="H5185" s="72" t="n">
        <v>135.51</v>
      </c>
      <c r="I5185" s="71" t="n">
        <f aca="false">IF(B5185&gt;=Settings!$B$23,1,0)</f>
        <v>0</v>
      </c>
      <c r="J5185" s="71" t="n">
        <v>1</v>
      </c>
      <c r="K5185" s="71" t="n">
        <f aca="false">F5185*I5185*J5185</f>
        <v>0</v>
      </c>
      <c r="L5185" s="71" t="n">
        <f aca="false">E5185*I5185*J5185</f>
        <v>0</v>
      </c>
      <c r="M5185" s="72" t="n">
        <f aca="false">G5185*I5185*J5185</f>
        <v>0</v>
      </c>
      <c r="N5185" s="72" t="n">
        <f aca="false">D5185*I5185*J5185</f>
        <v>-0</v>
      </c>
      <c r="O5185" s="71" t="n">
        <f aca="false">F5185*J5185</f>
        <v>1</v>
      </c>
      <c r="P5185" s="71" t="n">
        <f aca="false">E5185*J5185</f>
        <v>0</v>
      </c>
    </row>
    <row r="5186" customFormat="false" ht="15" hidden="false" customHeight="false" outlineLevel="0" collapsed="false">
      <c r="A5186" s="71" t="s">
        <v>61</v>
      </c>
      <c r="B5186" s="71" t="s">
        <v>51</v>
      </c>
      <c r="C5186" s="71" t="s">
        <v>1370</v>
      </c>
      <c r="D5186" s="72" t="n">
        <v>0</v>
      </c>
      <c r="E5186" s="71" t="n">
        <v>0</v>
      </c>
      <c r="F5186" s="71" t="n">
        <v>1</v>
      </c>
      <c r="G5186" s="72" t="n">
        <v>177.23</v>
      </c>
      <c r="H5186" s="72" t="n">
        <v>177.23</v>
      </c>
      <c r="I5186" s="71" t="n">
        <f aca="false">IF(B5186&gt;=Settings!$B$23,1,0)</f>
        <v>0</v>
      </c>
      <c r="J5186" s="71" t="n">
        <v>1</v>
      </c>
      <c r="K5186" s="71" t="n">
        <f aca="false">F5186*I5186*J5186</f>
        <v>0</v>
      </c>
      <c r="L5186" s="71" t="n">
        <f aca="false">E5186*I5186*J5186</f>
        <v>0</v>
      </c>
      <c r="M5186" s="72" t="n">
        <f aca="false">G5186*I5186*J5186</f>
        <v>0</v>
      </c>
      <c r="N5186" s="72" t="n">
        <f aca="false">D5186*I5186*J5186</f>
        <v>-0</v>
      </c>
      <c r="O5186" s="71" t="n">
        <f aca="false">F5186*J5186</f>
        <v>1</v>
      </c>
      <c r="P5186" s="71" t="n">
        <f aca="false">E5186*J5186</f>
        <v>0</v>
      </c>
    </row>
    <row r="5187" customFormat="false" ht="15" hidden="false" customHeight="false" outlineLevel="0" collapsed="false">
      <c r="A5187" s="71" t="s">
        <v>59</v>
      </c>
      <c r="B5187" s="71" t="s">
        <v>51</v>
      </c>
      <c r="C5187" s="71" t="s">
        <v>683</v>
      </c>
      <c r="D5187" s="72" t="n">
        <v>0</v>
      </c>
      <c r="E5187" s="71" t="n">
        <v>0</v>
      </c>
      <c r="F5187" s="71" t="n">
        <v>1</v>
      </c>
      <c r="G5187" s="72" t="n">
        <v>22.68</v>
      </c>
      <c r="H5187" s="72" t="n">
        <v>22.68</v>
      </c>
      <c r="I5187" s="71" t="n">
        <f aca="false">IF(B5187&gt;=Settings!$B$23,1,0)</f>
        <v>0</v>
      </c>
      <c r="J5187" s="71" t="n">
        <v>1</v>
      </c>
      <c r="K5187" s="71" t="n">
        <f aca="false">F5187*I5187*J5187</f>
        <v>0</v>
      </c>
      <c r="L5187" s="71" t="n">
        <f aca="false">E5187*I5187*J5187</f>
        <v>0</v>
      </c>
      <c r="M5187" s="72" t="n">
        <f aca="false">G5187*I5187*J5187</f>
        <v>0</v>
      </c>
      <c r="N5187" s="72" t="n">
        <f aca="false">D5187*I5187*J5187</f>
        <v>-0</v>
      </c>
      <c r="O5187" s="71" t="n">
        <f aca="false">F5187*J5187</f>
        <v>1</v>
      </c>
      <c r="P5187" s="71" t="n">
        <f aca="false">E5187*J5187</f>
        <v>0</v>
      </c>
    </row>
    <row r="5188" customFormat="false" ht="15" hidden="false" customHeight="false" outlineLevel="0" collapsed="false">
      <c r="A5188" s="71" t="s">
        <v>60</v>
      </c>
      <c r="B5188" s="71" t="s">
        <v>51</v>
      </c>
      <c r="C5188" s="71" t="s">
        <v>1252</v>
      </c>
      <c r="D5188" s="72" t="n">
        <v>123.59</v>
      </c>
      <c r="E5188" s="71" t="n">
        <v>1</v>
      </c>
      <c r="F5188" s="71" t="n">
        <v>11</v>
      </c>
      <c r="G5188" s="72" t="n">
        <v>1301.28</v>
      </c>
      <c r="H5188" s="72" t="n">
        <v>1086</v>
      </c>
      <c r="I5188" s="71" t="n">
        <f aca="false">IF(B5188&gt;=Settings!$B$23,1,0)</f>
        <v>0</v>
      </c>
      <c r="J5188" s="71" t="n">
        <v>1</v>
      </c>
      <c r="K5188" s="71" t="n">
        <f aca="false">F5188*I5188*J5188</f>
        <v>0</v>
      </c>
      <c r="L5188" s="71" t="n">
        <f aca="false">E5188*I5188*J5188</f>
        <v>0</v>
      </c>
      <c r="M5188" s="72" t="n">
        <f aca="false">G5188*I5188*J5188</f>
        <v>0</v>
      </c>
      <c r="N5188" s="72" t="n">
        <f aca="false">D5188*I5188*J5188</f>
        <v>0</v>
      </c>
      <c r="O5188" s="71" t="n">
        <f aca="false">F5188*J5188</f>
        <v>11</v>
      </c>
      <c r="P5188" s="71" t="n">
        <f aca="false">E5188*J5188</f>
        <v>1</v>
      </c>
    </row>
    <row r="5189" customFormat="false" ht="15" hidden="false" customHeight="false" outlineLevel="0" collapsed="false">
      <c r="A5189" s="71" t="s">
        <v>61</v>
      </c>
      <c r="B5189" s="71" t="s">
        <v>51</v>
      </c>
      <c r="C5189" s="71" t="s">
        <v>652</v>
      </c>
      <c r="D5189" s="72" t="n">
        <v>0</v>
      </c>
      <c r="E5189" s="71" t="n">
        <v>0</v>
      </c>
      <c r="F5189" s="71" t="n">
        <v>5</v>
      </c>
      <c r="G5189" s="72" t="n">
        <v>117.96</v>
      </c>
      <c r="H5189" s="72" t="n">
        <v>117.96</v>
      </c>
      <c r="I5189" s="71" t="n">
        <f aca="false">IF(B5189&gt;=Settings!$B$23,1,0)</f>
        <v>0</v>
      </c>
      <c r="J5189" s="71" t="n">
        <v>1</v>
      </c>
      <c r="K5189" s="71" t="n">
        <f aca="false">F5189*I5189*J5189</f>
        <v>0</v>
      </c>
      <c r="L5189" s="71" t="n">
        <f aca="false">E5189*I5189*J5189</f>
        <v>0</v>
      </c>
      <c r="M5189" s="72" t="n">
        <f aca="false">G5189*I5189*J5189</f>
        <v>0</v>
      </c>
      <c r="N5189" s="72" t="n">
        <f aca="false">D5189*I5189*J5189</f>
        <v>-0</v>
      </c>
      <c r="O5189" s="71" t="n">
        <f aca="false">F5189*J5189</f>
        <v>5</v>
      </c>
      <c r="P5189" s="71" t="n">
        <f aca="false">E5189*J5189</f>
        <v>0</v>
      </c>
    </row>
    <row r="5190" customFormat="false" ht="15" hidden="false" customHeight="false" outlineLevel="0" collapsed="false">
      <c r="A5190" s="71" t="s">
        <v>61</v>
      </c>
      <c r="B5190" s="71" t="s">
        <v>51</v>
      </c>
      <c r="C5190" s="71" t="s">
        <v>1374</v>
      </c>
      <c r="D5190" s="72" t="n">
        <v>0</v>
      </c>
      <c r="E5190" s="71" t="n">
        <v>0</v>
      </c>
      <c r="F5190" s="71" t="n">
        <v>1</v>
      </c>
      <c r="G5190" s="72" t="n">
        <v>90.86</v>
      </c>
      <c r="H5190" s="72" t="n">
        <v>90.86</v>
      </c>
      <c r="I5190" s="71" t="n">
        <f aca="false">IF(B5190&gt;=Settings!$B$23,1,0)</f>
        <v>0</v>
      </c>
      <c r="J5190" s="71" t="n">
        <v>1</v>
      </c>
      <c r="K5190" s="71" t="n">
        <f aca="false">F5190*I5190*J5190</f>
        <v>0</v>
      </c>
      <c r="L5190" s="71" t="n">
        <f aca="false">E5190*I5190*J5190</f>
        <v>0</v>
      </c>
      <c r="M5190" s="72" t="n">
        <f aca="false">G5190*I5190*J5190</f>
        <v>0</v>
      </c>
      <c r="N5190" s="72" t="n">
        <f aca="false">D5190*I5190*J5190</f>
        <v>-0</v>
      </c>
      <c r="O5190" s="71" t="n">
        <f aca="false">F5190*J5190</f>
        <v>1</v>
      </c>
      <c r="P5190" s="71" t="n">
        <f aca="false">E5190*J5190</f>
        <v>0</v>
      </c>
    </row>
    <row r="5191" customFormat="false" ht="15" hidden="false" customHeight="false" outlineLevel="0" collapsed="false">
      <c r="A5191" s="71" t="s">
        <v>60</v>
      </c>
      <c r="B5191" s="71" t="s">
        <v>51</v>
      </c>
      <c r="C5191" s="71" t="s">
        <v>393</v>
      </c>
      <c r="D5191" s="72" t="n">
        <v>24.78</v>
      </c>
      <c r="E5191" s="71" t="n">
        <v>7</v>
      </c>
      <c r="F5191" s="71" t="n">
        <v>162</v>
      </c>
      <c r="G5191" s="72" t="n">
        <v>748.14</v>
      </c>
      <c r="H5191" s="72" t="n">
        <v>679.2</v>
      </c>
      <c r="I5191" s="71" t="n">
        <f aca="false">IF(B5191&gt;=Settings!$B$23,1,0)</f>
        <v>0</v>
      </c>
      <c r="J5191" s="71" t="n">
        <v>1</v>
      </c>
      <c r="K5191" s="71" t="n">
        <f aca="false">F5191*I5191*J5191</f>
        <v>0</v>
      </c>
      <c r="L5191" s="71" t="n">
        <f aca="false">E5191*I5191*J5191</f>
        <v>0</v>
      </c>
      <c r="M5191" s="72" t="n">
        <f aca="false">G5191*I5191*J5191</f>
        <v>0</v>
      </c>
      <c r="N5191" s="72" t="n">
        <f aca="false">D5191*I5191*J5191</f>
        <v>0</v>
      </c>
      <c r="O5191" s="71" t="n">
        <f aca="false">F5191*J5191</f>
        <v>162</v>
      </c>
      <c r="P5191" s="71" t="n">
        <f aca="false">E5191*J5191</f>
        <v>7</v>
      </c>
    </row>
    <row r="5192" customFormat="false" ht="15" hidden="false" customHeight="false" outlineLevel="0" collapsed="false">
      <c r="A5192" s="71" t="s">
        <v>60</v>
      </c>
      <c r="B5192" s="71" t="s">
        <v>51</v>
      </c>
      <c r="C5192" s="71" t="s">
        <v>1655</v>
      </c>
      <c r="D5192" s="72" t="n">
        <v>0</v>
      </c>
      <c r="E5192" s="71" t="n">
        <v>0</v>
      </c>
      <c r="F5192" s="71" t="n">
        <v>4</v>
      </c>
      <c r="G5192" s="72" t="n">
        <v>724.36</v>
      </c>
      <c r="H5192" s="72" t="n">
        <v>668.07</v>
      </c>
      <c r="I5192" s="71" t="n">
        <f aca="false">IF(B5192&gt;=Settings!$B$23,1,0)</f>
        <v>0</v>
      </c>
      <c r="J5192" s="71" t="n">
        <v>1</v>
      </c>
      <c r="K5192" s="71" t="n">
        <f aca="false">F5192*I5192*J5192</f>
        <v>0</v>
      </c>
      <c r="L5192" s="71" t="n">
        <f aca="false">E5192*I5192*J5192</f>
        <v>0</v>
      </c>
      <c r="M5192" s="72" t="n">
        <f aca="false">G5192*I5192*J5192</f>
        <v>0</v>
      </c>
      <c r="N5192" s="72" t="n">
        <f aca="false">D5192*I5192*J5192</f>
        <v>-0</v>
      </c>
      <c r="O5192" s="71" t="n">
        <f aca="false">F5192*J5192</f>
        <v>4</v>
      </c>
      <c r="P5192" s="71" t="n">
        <f aca="false">E5192*J5192</f>
        <v>0</v>
      </c>
    </row>
    <row r="5193" customFormat="false" ht="15" hidden="false" customHeight="false" outlineLevel="0" collapsed="false">
      <c r="A5193" s="71" t="s">
        <v>59</v>
      </c>
      <c r="B5193" s="71" t="s">
        <v>51</v>
      </c>
      <c r="C5193" s="71" t="s">
        <v>1375</v>
      </c>
      <c r="D5193" s="72" t="n">
        <v>0</v>
      </c>
      <c r="E5193" s="71" t="n">
        <v>0</v>
      </c>
      <c r="F5193" s="71" t="n">
        <v>2</v>
      </c>
      <c r="G5193" s="72" t="n">
        <v>284.9</v>
      </c>
      <c r="H5193" s="72" t="n">
        <v>284.9</v>
      </c>
      <c r="I5193" s="71" t="n">
        <f aca="false">IF(B5193&gt;=Settings!$B$23,1,0)</f>
        <v>0</v>
      </c>
      <c r="J5193" s="71" t="n">
        <v>1</v>
      </c>
      <c r="K5193" s="71" t="n">
        <f aca="false">F5193*I5193*J5193</f>
        <v>0</v>
      </c>
      <c r="L5193" s="71" t="n">
        <f aca="false">E5193*I5193*J5193</f>
        <v>0</v>
      </c>
      <c r="M5193" s="72" t="n">
        <f aca="false">G5193*I5193*J5193</f>
        <v>0</v>
      </c>
      <c r="N5193" s="72" t="n">
        <f aca="false">D5193*I5193*J5193</f>
        <v>-0</v>
      </c>
      <c r="O5193" s="71" t="n">
        <f aca="false">F5193*J5193</f>
        <v>2</v>
      </c>
      <c r="P5193" s="71" t="n">
        <f aca="false">E5193*J5193</f>
        <v>0</v>
      </c>
    </row>
    <row r="5194" customFormat="false" ht="15" hidden="false" customHeight="false" outlineLevel="0" collapsed="false">
      <c r="A5194" s="71" t="s">
        <v>59</v>
      </c>
      <c r="B5194" s="71" t="s">
        <v>51</v>
      </c>
      <c r="C5194" s="71" t="s">
        <v>360</v>
      </c>
      <c r="D5194" s="72" t="n">
        <v>0</v>
      </c>
      <c r="E5194" s="71" t="n">
        <v>0</v>
      </c>
      <c r="F5194" s="71" t="n">
        <v>54</v>
      </c>
      <c r="G5194" s="72" t="n">
        <v>537.3</v>
      </c>
      <c r="H5194" s="72" t="n">
        <v>537.3</v>
      </c>
      <c r="I5194" s="71" t="n">
        <f aca="false">IF(B5194&gt;=Settings!$B$23,1,0)</f>
        <v>0</v>
      </c>
      <c r="J5194" s="71" t="n">
        <v>1</v>
      </c>
      <c r="K5194" s="71" t="n">
        <f aca="false">F5194*I5194*J5194</f>
        <v>0</v>
      </c>
      <c r="L5194" s="71" t="n">
        <f aca="false">E5194*I5194*J5194</f>
        <v>0</v>
      </c>
      <c r="M5194" s="72" t="n">
        <f aca="false">G5194*I5194*J5194</f>
        <v>0</v>
      </c>
      <c r="N5194" s="72" t="n">
        <f aca="false">D5194*I5194*J5194</f>
        <v>-0</v>
      </c>
      <c r="O5194" s="71" t="n">
        <f aca="false">F5194*J5194</f>
        <v>54</v>
      </c>
      <c r="P5194" s="71" t="n">
        <f aca="false">E5194*J5194</f>
        <v>0</v>
      </c>
    </row>
    <row r="5195" customFormat="false" ht="15" hidden="false" customHeight="false" outlineLevel="0" collapsed="false">
      <c r="A5195" s="71" t="s">
        <v>59</v>
      </c>
      <c r="B5195" s="71" t="s">
        <v>51</v>
      </c>
      <c r="C5195" s="71" t="s">
        <v>858</v>
      </c>
      <c r="D5195" s="72" t="n">
        <v>0</v>
      </c>
      <c r="E5195" s="71" t="n">
        <v>0</v>
      </c>
      <c r="F5195" s="71" t="n">
        <v>4</v>
      </c>
      <c r="G5195" s="72" t="n">
        <v>430.8</v>
      </c>
      <c r="H5195" s="72" t="n">
        <v>430.8</v>
      </c>
      <c r="I5195" s="71" t="n">
        <f aca="false">IF(B5195&gt;=Settings!$B$23,1,0)</f>
        <v>0</v>
      </c>
      <c r="J5195" s="71" t="n">
        <v>1</v>
      </c>
      <c r="K5195" s="71" t="n">
        <f aca="false">F5195*I5195*J5195</f>
        <v>0</v>
      </c>
      <c r="L5195" s="71" t="n">
        <f aca="false">E5195*I5195*J5195</f>
        <v>0</v>
      </c>
      <c r="M5195" s="72" t="n">
        <f aca="false">G5195*I5195*J5195</f>
        <v>0</v>
      </c>
      <c r="N5195" s="72" t="n">
        <f aca="false">D5195*I5195*J5195</f>
        <v>-0</v>
      </c>
      <c r="O5195" s="71" t="n">
        <f aca="false">F5195*J5195</f>
        <v>4</v>
      </c>
      <c r="P5195" s="71" t="n">
        <f aca="false">E5195*J5195</f>
        <v>0</v>
      </c>
    </row>
    <row r="5196" customFormat="false" ht="15" hidden="false" customHeight="false" outlineLevel="0" collapsed="false">
      <c r="A5196" s="71" t="s">
        <v>59</v>
      </c>
      <c r="B5196" s="71" t="s">
        <v>51</v>
      </c>
      <c r="C5196" s="71" t="s">
        <v>2207</v>
      </c>
      <c r="D5196" s="72" t="n">
        <v>0</v>
      </c>
      <c r="E5196" s="71" t="n">
        <v>0</v>
      </c>
      <c r="F5196" s="71" t="n">
        <v>1</v>
      </c>
      <c r="G5196" s="72" t="n">
        <v>85.75</v>
      </c>
      <c r="H5196" s="72" t="n">
        <v>85.75</v>
      </c>
      <c r="I5196" s="71" t="n">
        <f aca="false">IF(B5196&gt;=Settings!$B$23,1,0)</f>
        <v>0</v>
      </c>
      <c r="J5196" s="71" t="n">
        <v>1</v>
      </c>
      <c r="K5196" s="71" t="n">
        <f aca="false">F5196*I5196*J5196</f>
        <v>0</v>
      </c>
      <c r="L5196" s="71" t="n">
        <f aca="false">E5196*I5196*J5196</f>
        <v>0</v>
      </c>
      <c r="M5196" s="72" t="n">
        <f aca="false">G5196*I5196*J5196</f>
        <v>0</v>
      </c>
      <c r="N5196" s="72" t="n">
        <f aca="false">D5196*I5196*J5196</f>
        <v>-0</v>
      </c>
      <c r="O5196" s="71" t="n">
        <f aca="false">F5196*J5196</f>
        <v>1</v>
      </c>
      <c r="P5196" s="71" t="n">
        <f aca="false">E5196*J5196</f>
        <v>0</v>
      </c>
    </row>
    <row r="5197" customFormat="false" ht="15" hidden="false" customHeight="false" outlineLevel="0" collapsed="false">
      <c r="A5197" s="71" t="s">
        <v>62</v>
      </c>
      <c r="B5197" s="71" t="s">
        <v>51</v>
      </c>
      <c r="C5197" s="71" t="s">
        <v>363</v>
      </c>
      <c r="D5197" s="72" t="n">
        <v>0</v>
      </c>
      <c r="E5197" s="71" t="n">
        <v>0</v>
      </c>
      <c r="F5197" s="71" t="n">
        <v>2</v>
      </c>
      <c r="G5197" s="72" t="n">
        <v>220.45</v>
      </c>
      <c r="H5197" s="72" t="n">
        <v>205.46</v>
      </c>
      <c r="I5197" s="71" t="n">
        <f aca="false">IF(B5197&gt;=Settings!$B$23,1,0)</f>
        <v>0</v>
      </c>
      <c r="J5197" s="71" t="n">
        <v>1</v>
      </c>
      <c r="K5197" s="71" t="n">
        <f aca="false">F5197*I5197*J5197</f>
        <v>0</v>
      </c>
      <c r="L5197" s="71" t="n">
        <f aca="false">E5197*I5197*J5197</f>
        <v>0</v>
      </c>
      <c r="M5197" s="72" t="n">
        <f aca="false">G5197*I5197*J5197</f>
        <v>0</v>
      </c>
      <c r="N5197" s="72" t="n">
        <f aca="false">D5197*I5197*J5197</f>
        <v>-0</v>
      </c>
      <c r="O5197" s="71" t="n">
        <f aca="false">F5197*J5197</f>
        <v>2</v>
      </c>
      <c r="P5197" s="71" t="n">
        <f aca="false">E5197*J5197</f>
        <v>0</v>
      </c>
    </row>
    <row r="5198" customFormat="false" ht="15" hidden="false" customHeight="false" outlineLevel="0" collapsed="false">
      <c r="A5198" s="71" t="s">
        <v>59</v>
      </c>
      <c r="B5198" s="71" t="s">
        <v>51</v>
      </c>
      <c r="C5198" s="71" t="s">
        <v>878</v>
      </c>
      <c r="D5198" s="72" t="n">
        <v>0</v>
      </c>
      <c r="E5198" s="71" t="n">
        <v>0</v>
      </c>
      <c r="F5198" s="71" t="n">
        <v>6</v>
      </c>
      <c r="G5198" s="72" t="n">
        <v>911.84</v>
      </c>
      <c r="H5198" s="72" t="n">
        <v>911.84</v>
      </c>
      <c r="I5198" s="71" t="n">
        <f aca="false">IF(B5198&gt;=Settings!$B$23,1,0)</f>
        <v>0</v>
      </c>
      <c r="J5198" s="71" t="n">
        <v>1</v>
      </c>
      <c r="K5198" s="71" t="n">
        <f aca="false">F5198*I5198*J5198</f>
        <v>0</v>
      </c>
      <c r="L5198" s="71" t="n">
        <f aca="false">E5198*I5198*J5198</f>
        <v>0</v>
      </c>
      <c r="M5198" s="72" t="n">
        <f aca="false">G5198*I5198*J5198</f>
        <v>0</v>
      </c>
      <c r="N5198" s="72" t="n">
        <f aca="false">D5198*I5198*J5198</f>
        <v>-0</v>
      </c>
      <c r="O5198" s="71" t="n">
        <f aca="false">F5198*J5198</f>
        <v>6</v>
      </c>
      <c r="P5198" s="71" t="n">
        <f aca="false">E5198*J5198</f>
        <v>0</v>
      </c>
    </row>
    <row r="5199" customFormat="false" ht="15" hidden="false" customHeight="false" outlineLevel="0" collapsed="false">
      <c r="A5199" s="71" t="s">
        <v>61</v>
      </c>
      <c r="B5199" s="71" t="s">
        <v>51</v>
      </c>
      <c r="C5199" s="71" t="s">
        <v>901</v>
      </c>
      <c r="D5199" s="72" t="n">
        <v>0</v>
      </c>
      <c r="E5199" s="71" t="n">
        <v>0</v>
      </c>
      <c r="F5199" s="71" t="n">
        <v>4</v>
      </c>
      <c r="G5199" s="72" t="n">
        <v>470.73</v>
      </c>
      <c r="H5199" s="72" t="n">
        <v>470.73</v>
      </c>
      <c r="I5199" s="71" t="n">
        <f aca="false">IF(B5199&gt;=Settings!$B$23,1,0)</f>
        <v>0</v>
      </c>
      <c r="J5199" s="71" t="n">
        <v>1</v>
      </c>
      <c r="K5199" s="71" t="n">
        <f aca="false">F5199*I5199*J5199</f>
        <v>0</v>
      </c>
      <c r="L5199" s="71" t="n">
        <f aca="false">E5199*I5199*J5199</f>
        <v>0</v>
      </c>
      <c r="M5199" s="72" t="n">
        <f aca="false">G5199*I5199*J5199</f>
        <v>0</v>
      </c>
      <c r="N5199" s="72" t="n">
        <f aca="false">D5199*I5199*J5199</f>
        <v>-0</v>
      </c>
      <c r="O5199" s="71" t="n">
        <f aca="false">F5199*J5199</f>
        <v>4</v>
      </c>
      <c r="P5199" s="71" t="n">
        <f aca="false">E5199*J5199</f>
        <v>0</v>
      </c>
    </row>
    <row r="5200" customFormat="false" ht="15" hidden="false" customHeight="false" outlineLevel="0" collapsed="false">
      <c r="A5200" s="71" t="s">
        <v>61</v>
      </c>
      <c r="B5200" s="71" t="s">
        <v>51</v>
      </c>
      <c r="C5200" s="71" t="s">
        <v>114</v>
      </c>
      <c r="D5200" s="72" t="n">
        <v>282.64</v>
      </c>
      <c r="E5200" s="71" t="n">
        <v>3</v>
      </c>
      <c r="F5200" s="71" t="n">
        <v>29</v>
      </c>
      <c r="G5200" s="72" t="n">
        <v>2708.48</v>
      </c>
      <c r="H5200" s="72" t="n">
        <v>2352.29</v>
      </c>
      <c r="I5200" s="71" t="n">
        <f aca="false">IF(B5200&gt;=Settings!$B$23,1,0)</f>
        <v>0</v>
      </c>
      <c r="J5200" s="71" t="n">
        <v>1</v>
      </c>
      <c r="K5200" s="71" t="n">
        <f aca="false">F5200*I5200*J5200</f>
        <v>0</v>
      </c>
      <c r="L5200" s="71" t="n">
        <f aca="false">E5200*I5200*J5200</f>
        <v>0</v>
      </c>
      <c r="M5200" s="72" t="n">
        <f aca="false">G5200*I5200*J5200</f>
        <v>0</v>
      </c>
      <c r="N5200" s="72" t="n">
        <f aca="false">D5200*I5200*J5200</f>
        <v>0</v>
      </c>
      <c r="O5200" s="71" t="n">
        <f aca="false">F5200*J5200</f>
        <v>29</v>
      </c>
      <c r="P5200" s="71" t="n">
        <f aca="false">E5200*J5200</f>
        <v>3</v>
      </c>
    </row>
    <row r="5201" customFormat="false" ht="15" hidden="false" customHeight="false" outlineLevel="0" collapsed="false">
      <c r="A5201" s="71" t="s">
        <v>59</v>
      </c>
      <c r="B5201" s="71" t="s">
        <v>51</v>
      </c>
      <c r="C5201" s="71" t="s">
        <v>881</v>
      </c>
      <c r="D5201" s="72" t="n">
        <v>0</v>
      </c>
      <c r="E5201" s="71" t="n">
        <v>0</v>
      </c>
      <c r="F5201" s="71" t="n">
        <v>1</v>
      </c>
      <c r="G5201" s="72" t="n">
        <v>199.95</v>
      </c>
      <c r="H5201" s="72" t="n">
        <v>199.95</v>
      </c>
      <c r="I5201" s="71" t="n">
        <f aca="false">IF(B5201&gt;=Settings!$B$23,1,0)</f>
        <v>0</v>
      </c>
      <c r="J5201" s="71" t="n">
        <v>1</v>
      </c>
      <c r="K5201" s="71" t="n">
        <f aca="false">F5201*I5201*J5201</f>
        <v>0</v>
      </c>
      <c r="L5201" s="71" t="n">
        <f aca="false">E5201*I5201*J5201</f>
        <v>0</v>
      </c>
      <c r="M5201" s="72" t="n">
        <f aca="false">G5201*I5201*J5201</f>
        <v>0</v>
      </c>
      <c r="N5201" s="72" t="n">
        <f aca="false">D5201*I5201*J5201</f>
        <v>-0</v>
      </c>
      <c r="O5201" s="71" t="n">
        <f aca="false">F5201*J5201</f>
        <v>1</v>
      </c>
      <c r="P5201" s="71" t="n">
        <f aca="false">E5201*J5201</f>
        <v>0</v>
      </c>
    </row>
    <row r="5202" customFormat="false" ht="15" hidden="false" customHeight="false" outlineLevel="0" collapsed="false">
      <c r="A5202" s="71" t="s">
        <v>59</v>
      </c>
      <c r="B5202" s="71" t="s">
        <v>51</v>
      </c>
      <c r="C5202" s="71" t="s">
        <v>877</v>
      </c>
      <c r="D5202" s="72" t="n">
        <v>0</v>
      </c>
      <c r="E5202" s="71" t="n">
        <v>0</v>
      </c>
      <c r="F5202" s="71" t="n">
        <v>3</v>
      </c>
      <c r="G5202" s="72" t="n">
        <v>329.85</v>
      </c>
      <c r="H5202" s="72" t="n">
        <v>329.85</v>
      </c>
      <c r="I5202" s="71" t="n">
        <f aca="false">IF(B5202&gt;=Settings!$B$23,1,0)</f>
        <v>0</v>
      </c>
      <c r="J5202" s="71" t="n">
        <v>1</v>
      </c>
      <c r="K5202" s="71" t="n">
        <f aca="false">F5202*I5202*J5202</f>
        <v>0</v>
      </c>
      <c r="L5202" s="71" t="n">
        <f aca="false">E5202*I5202*J5202</f>
        <v>0</v>
      </c>
      <c r="M5202" s="72" t="n">
        <f aca="false">G5202*I5202*J5202</f>
        <v>0</v>
      </c>
      <c r="N5202" s="72" t="n">
        <f aca="false">D5202*I5202*J5202</f>
        <v>-0</v>
      </c>
      <c r="O5202" s="71" t="n">
        <f aca="false">F5202*J5202</f>
        <v>3</v>
      </c>
      <c r="P5202" s="71" t="n">
        <f aca="false">E5202*J5202</f>
        <v>0</v>
      </c>
    </row>
    <row r="5203" customFormat="false" ht="15" hidden="false" customHeight="false" outlineLevel="0" collapsed="false">
      <c r="A5203" s="71" t="s">
        <v>60</v>
      </c>
      <c r="B5203" s="71" t="s">
        <v>51</v>
      </c>
      <c r="C5203" s="71" t="s">
        <v>378</v>
      </c>
      <c r="D5203" s="72" t="n">
        <v>107.18</v>
      </c>
      <c r="E5203" s="71" t="n">
        <v>2</v>
      </c>
      <c r="F5203" s="71" t="n">
        <v>17</v>
      </c>
      <c r="G5203" s="72" t="n">
        <v>933.27</v>
      </c>
      <c r="H5203" s="72" t="n">
        <v>800.83</v>
      </c>
      <c r="I5203" s="71" t="n">
        <f aca="false">IF(B5203&gt;=Settings!$B$23,1,0)</f>
        <v>0</v>
      </c>
      <c r="J5203" s="71" t="n">
        <v>1</v>
      </c>
      <c r="K5203" s="71" t="n">
        <f aca="false">F5203*I5203*J5203</f>
        <v>0</v>
      </c>
      <c r="L5203" s="71" t="n">
        <f aca="false">E5203*I5203*J5203</f>
        <v>0</v>
      </c>
      <c r="M5203" s="72" t="n">
        <f aca="false">G5203*I5203*J5203</f>
        <v>0</v>
      </c>
      <c r="N5203" s="72" t="n">
        <f aca="false">D5203*I5203*J5203</f>
        <v>0</v>
      </c>
      <c r="O5203" s="71" t="n">
        <f aca="false">F5203*J5203</f>
        <v>17</v>
      </c>
      <c r="P5203" s="71" t="n">
        <f aca="false">E5203*J5203</f>
        <v>2</v>
      </c>
    </row>
    <row r="5204" customFormat="false" ht="15" hidden="false" customHeight="false" outlineLevel="0" collapsed="false">
      <c r="A5204" s="71" t="s">
        <v>59</v>
      </c>
      <c r="B5204" s="71" t="s">
        <v>51</v>
      </c>
      <c r="C5204" s="71" t="s">
        <v>815</v>
      </c>
      <c r="D5204" s="72" t="n">
        <v>0</v>
      </c>
      <c r="E5204" s="71" t="n">
        <v>0</v>
      </c>
      <c r="F5204" s="71" t="n">
        <v>11</v>
      </c>
      <c r="G5204" s="72" t="n">
        <v>1407.047</v>
      </c>
      <c r="H5204" s="72" t="n">
        <v>1407.047</v>
      </c>
      <c r="I5204" s="71" t="n">
        <f aca="false">IF(B5204&gt;=Settings!$B$23,1,0)</f>
        <v>0</v>
      </c>
      <c r="J5204" s="71" t="n">
        <v>1</v>
      </c>
      <c r="K5204" s="71" t="n">
        <f aca="false">F5204*I5204*J5204</f>
        <v>0</v>
      </c>
      <c r="L5204" s="71" t="n">
        <f aca="false">E5204*I5204*J5204</f>
        <v>0</v>
      </c>
      <c r="M5204" s="72" t="n">
        <f aca="false">G5204*I5204*J5204</f>
        <v>0</v>
      </c>
      <c r="N5204" s="72" t="n">
        <f aca="false">D5204*I5204*J5204</f>
        <v>-0</v>
      </c>
      <c r="O5204" s="71" t="n">
        <f aca="false">F5204*J5204</f>
        <v>11</v>
      </c>
      <c r="P5204" s="71" t="n">
        <f aca="false">E5204*J5204</f>
        <v>0</v>
      </c>
    </row>
    <row r="5205" customFormat="false" ht="15" hidden="false" customHeight="false" outlineLevel="0" collapsed="false">
      <c r="A5205" s="71" t="s">
        <v>59</v>
      </c>
      <c r="B5205" s="71" t="s">
        <v>51</v>
      </c>
      <c r="C5205" s="71" t="s">
        <v>1455</v>
      </c>
      <c r="D5205" s="72" t="n">
        <v>0</v>
      </c>
      <c r="E5205" s="71" t="n">
        <v>0</v>
      </c>
      <c r="F5205" s="71" t="n">
        <v>53</v>
      </c>
      <c r="G5205" s="72" t="n">
        <v>892.18</v>
      </c>
      <c r="H5205" s="72" t="n">
        <v>889.88</v>
      </c>
      <c r="I5205" s="71" t="n">
        <f aca="false">IF(B5205&gt;=Settings!$B$23,1,0)</f>
        <v>0</v>
      </c>
      <c r="J5205" s="71" t="n">
        <v>1</v>
      </c>
      <c r="K5205" s="71" t="n">
        <f aca="false">F5205*I5205*J5205</f>
        <v>0</v>
      </c>
      <c r="L5205" s="71" t="n">
        <f aca="false">E5205*I5205*J5205</f>
        <v>0</v>
      </c>
      <c r="M5205" s="72" t="n">
        <f aca="false">G5205*I5205*J5205</f>
        <v>0</v>
      </c>
      <c r="N5205" s="72" t="n">
        <f aca="false">D5205*I5205*J5205</f>
        <v>-0</v>
      </c>
      <c r="O5205" s="71" t="n">
        <f aca="false">F5205*J5205</f>
        <v>53</v>
      </c>
      <c r="P5205" s="71" t="n">
        <f aca="false">E5205*J5205</f>
        <v>0</v>
      </c>
    </row>
    <row r="5206" customFormat="false" ht="15" hidden="false" customHeight="false" outlineLevel="0" collapsed="false">
      <c r="A5206" s="71" t="s">
        <v>62</v>
      </c>
      <c r="B5206" s="71" t="s">
        <v>51</v>
      </c>
      <c r="C5206" s="71" t="s">
        <v>137</v>
      </c>
      <c r="D5206" s="72" t="n">
        <v>0</v>
      </c>
      <c r="E5206" s="71" t="n">
        <v>0</v>
      </c>
      <c r="F5206" s="71" t="n">
        <v>13</v>
      </c>
      <c r="G5206" s="72" t="n">
        <v>788.1</v>
      </c>
      <c r="H5206" s="72" t="n">
        <v>771.76</v>
      </c>
      <c r="I5206" s="71" t="n">
        <f aca="false">IF(B5206&gt;=Settings!$B$23,1,0)</f>
        <v>0</v>
      </c>
      <c r="J5206" s="71" t="n">
        <v>1</v>
      </c>
      <c r="K5206" s="71" t="n">
        <f aca="false">F5206*I5206*J5206</f>
        <v>0</v>
      </c>
      <c r="L5206" s="71" t="n">
        <f aca="false">E5206*I5206*J5206</f>
        <v>0</v>
      </c>
      <c r="M5206" s="72" t="n">
        <f aca="false">G5206*I5206*J5206</f>
        <v>0</v>
      </c>
      <c r="N5206" s="72" t="n">
        <f aca="false">D5206*I5206*J5206</f>
        <v>-0</v>
      </c>
      <c r="O5206" s="71" t="n">
        <f aca="false">F5206*J5206</f>
        <v>13</v>
      </c>
      <c r="P5206" s="71" t="n">
        <f aca="false">E5206*J5206</f>
        <v>0</v>
      </c>
    </row>
    <row r="5207" customFormat="false" ht="15" hidden="false" customHeight="false" outlineLevel="0" collapsed="false">
      <c r="A5207" s="71" t="s">
        <v>63</v>
      </c>
      <c r="B5207" s="71" t="s">
        <v>51</v>
      </c>
      <c r="C5207" s="71" t="s">
        <v>2328</v>
      </c>
      <c r="D5207" s="72" t="n">
        <v>0</v>
      </c>
      <c r="E5207" s="71" t="n">
        <v>0</v>
      </c>
      <c r="F5207" s="71" t="n">
        <v>3</v>
      </c>
      <c r="G5207" s="72" t="n">
        <v>2043.05</v>
      </c>
      <c r="H5207" s="72" t="n">
        <v>2043.05</v>
      </c>
      <c r="I5207" s="71" t="n">
        <f aca="false">IF(B5207&gt;=Settings!$B$23,1,0)</f>
        <v>0</v>
      </c>
      <c r="J5207" s="71" t="n">
        <v>1</v>
      </c>
      <c r="K5207" s="71" t="n">
        <f aca="false">F5207*I5207*J5207</f>
        <v>0</v>
      </c>
      <c r="L5207" s="71" t="n">
        <f aca="false">E5207*I5207*J5207</f>
        <v>0</v>
      </c>
      <c r="M5207" s="72" t="n">
        <f aca="false">G5207*I5207*J5207</f>
        <v>0</v>
      </c>
      <c r="N5207" s="72" t="n">
        <f aca="false">D5207*I5207*J5207</f>
        <v>-0</v>
      </c>
      <c r="O5207" s="71" t="n">
        <f aca="false">F5207*J5207</f>
        <v>3</v>
      </c>
      <c r="P5207" s="71" t="n">
        <f aca="false">E5207*J5207</f>
        <v>0</v>
      </c>
    </row>
    <row r="5208" customFormat="false" ht="15" hidden="false" customHeight="false" outlineLevel="0" collapsed="false">
      <c r="A5208" s="71" t="s">
        <v>61</v>
      </c>
      <c r="B5208" s="71" t="s">
        <v>51</v>
      </c>
      <c r="C5208" s="71" t="s">
        <v>893</v>
      </c>
      <c r="D5208" s="72" t="n">
        <v>0</v>
      </c>
      <c r="E5208" s="71" t="n">
        <v>0</v>
      </c>
      <c r="F5208" s="71" t="n">
        <v>2</v>
      </c>
      <c r="G5208" s="72" t="n">
        <v>90.81</v>
      </c>
      <c r="H5208" s="72" t="n">
        <v>83.32</v>
      </c>
      <c r="I5208" s="71" t="n">
        <f aca="false">IF(B5208&gt;=Settings!$B$23,1,0)</f>
        <v>0</v>
      </c>
      <c r="J5208" s="71" t="n">
        <v>1</v>
      </c>
      <c r="K5208" s="71" t="n">
        <f aca="false">F5208*I5208*J5208</f>
        <v>0</v>
      </c>
      <c r="L5208" s="71" t="n">
        <f aca="false">E5208*I5208*J5208</f>
        <v>0</v>
      </c>
      <c r="M5208" s="72" t="n">
        <f aca="false">G5208*I5208*J5208</f>
        <v>0</v>
      </c>
      <c r="N5208" s="72" t="n">
        <f aca="false">D5208*I5208*J5208</f>
        <v>-0</v>
      </c>
      <c r="O5208" s="71" t="n">
        <f aca="false">F5208*J5208</f>
        <v>2</v>
      </c>
      <c r="P5208" s="71" t="n">
        <f aca="false">E5208*J5208</f>
        <v>0</v>
      </c>
    </row>
    <row r="5209" customFormat="false" ht="15" hidden="false" customHeight="false" outlineLevel="0" collapsed="false">
      <c r="A5209" s="71" t="s">
        <v>60</v>
      </c>
      <c r="B5209" s="71" t="s">
        <v>51</v>
      </c>
      <c r="C5209" s="71" t="s">
        <v>970</v>
      </c>
      <c r="D5209" s="72" t="n">
        <v>0</v>
      </c>
      <c r="E5209" s="71" t="n">
        <v>0</v>
      </c>
      <c r="F5209" s="71" t="n">
        <v>3</v>
      </c>
      <c r="G5209" s="72" t="n">
        <v>522.58</v>
      </c>
      <c r="H5209" s="72" t="n">
        <v>492.59</v>
      </c>
      <c r="I5209" s="71" t="n">
        <f aca="false">IF(B5209&gt;=Settings!$B$23,1,0)</f>
        <v>0</v>
      </c>
      <c r="J5209" s="71" t="n">
        <v>1</v>
      </c>
      <c r="K5209" s="71" t="n">
        <f aca="false">F5209*I5209*J5209</f>
        <v>0</v>
      </c>
      <c r="L5209" s="71" t="n">
        <f aca="false">E5209*I5209*J5209</f>
        <v>0</v>
      </c>
      <c r="M5209" s="72" t="n">
        <f aca="false">G5209*I5209*J5209</f>
        <v>0</v>
      </c>
      <c r="N5209" s="72" t="n">
        <f aca="false">D5209*I5209*J5209</f>
        <v>-0</v>
      </c>
      <c r="O5209" s="71" t="n">
        <f aca="false">F5209*J5209</f>
        <v>3</v>
      </c>
      <c r="P5209" s="71" t="n">
        <f aca="false">E5209*J5209</f>
        <v>0</v>
      </c>
    </row>
    <row r="5210" customFormat="false" ht="15" hidden="false" customHeight="false" outlineLevel="0" collapsed="false">
      <c r="A5210" s="71" t="s">
        <v>59</v>
      </c>
      <c r="B5210" s="71" t="s">
        <v>51</v>
      </c>
      <c r="C5210" s="71" t="s">
        <v>149</v>
      </c>
      <c r="D5210" s="72" t="n">
        <v>0</v>
      </c>
      <c r="E5210" s="71" t="n">
        <v>0</v>
      </c>
      <c r="F5210" s="71" t="n">
        <v>46</v>
      </c>
      <c r="G5210" s="72" t="n">
        <v>4188.685</v>
      </c>
      <c r="H5210" s="72" t="n">
        <v>4096.815</v>
      </c>
      <c r="I5210" s="71" t="n">
        <f aca="false">IF(B5210&gt;=Settings!$B$23,1,0)</f>
        <v>0</v>
      </c>
      <c r="J5210" s="71" t="n">
        <v>1</v>
      </c>
      <c r="K5210" s="71" t="n">
        <f aca="false">F5210*I5210*J5210</f>
        <v>0</v>
      </c>
      <c r="L5210" s="71" t="n">
        <f aca="false">E5210*I5210*J5210</f>
        <v>0</v>
      </c>
      <c r="M5210" s="72" t="n">
        <f aca="false">G5210*I5210*J5210</f>
        <v>0</v>
      </c>
      <c r="N5210" s="72" t="n">
        <f aca="false">D5210*I5210*J5210</f>
        <v>-0</v>
      </c>
      <c r="O5210" s="71" t="n">
        <f aca="false">F5210*J5210</f>
        <v>46</v>
      </c>
      <c r="P5210" s="71" t="n">
        <f aca="false">E5210*J5210</f>
        <v>0</v>
      </c>
    </row>
    <row r="5211" customFormat="false" ht="15" hidden="false" customHeight="false" outlineLevel="0" collapsed="false">
      <c r="A5211" s="71" t="s">
        <v>60</v>
      </c>
      <c r="B5211" s="71" t="s">
        <v>51</v>
      </c>
      <c r="C5211" s="71" t="s">
        <v>1308</v>
      </c>
      <c r="D5211" s="72" t="n">
        <v>0</v>
      </c>
      <c r="E5211" s="71" t="n">
        <v>0</v>
      </c>
      <c r="F5211" s="71" t="n">
        <v>29</v>
      </c>
      <c r="G5211" s="72" t="n">
        <v>2200.35</v>
      </c>
      <c r="H5211" s="72" t="n">
        <v>2124.64</v>
      </c>
      <c r="I5211" s="71" t="n">
        <f aca="false">IF(B5211&gt;=Settings!$B$23,1,0)</f>
        <v>0</v>
      </c>
      <c r="J5211" s="71" t="n">
        <v>1</v>
      </c>
      <c r="K5211" s="71" t="n">
        <f aca="false">F5211*I5211*J5211</f>
        <v>0</v>
      </c>
      <c r="L5211" s="71" t="n">
        <f aca="false">E5211*I5211*J5211</f>
        <v>0</v>
      </c>
      <c r="M5211" s="72" t="n">
        <f aca="false">G5211*I5211*J5211</f>
        <v>0</v>
      </c>
      <c r="N5211" s="72" t="n">
        <f aca="false">D5211*I5211*J5211</f>
        <v>-0</v>
      </c>
      <c r="O5211" s="71" t="n">
        <f aca="false">F5211*J5211</f>
        <v>29</v>
      </c>
      <c r="P5211" s="71" t="n">
        <f aca="false">E5211*J5211</f>
        <v>0</v>
      </c>
    </row>
    <row r="5212" customFormat="false" ht="15" hidden="false" customHeight="false" outlineLevel="0" collapsed="false">
      <c r="A5212" s="71" t="s">
        <v>59</v>
      </c>
      <c r="B5212" s="71" t="s">
        <v>51</v>
      </c>
      <c r="C5212" s="71" t="s">
        <v>170</v>
      </c>
      <c r="D5212" s="72" t="n">
        <v>0</v>
      </c>
      <c r="E5212" s="71" t="n">
        <v>0</v>
      </c>
      <c r="F5212" s="71" t="n">
        <v>5</v>
      </c>
      <c r="G5212" s="72" t="n">
        <v>364.87</v>
      </c>
      <c r="H5212" s="72" t="n">
        <v>364.87</v>
      </c>
      <c r="I5212" s="71" t="n">
        <f aca="false">IF(B5212&gt;=Settings!$B$23,1,0)</f>
        <v>0</v>
      </c>
      <c r="J5212" s="71" t="n">
        <v>1</v>
      </c>
      <c r="K5212" s="71" t="n">
        <f aca="false">F5212*I5212*J5212</f>
        <v>0</v>
      </c>
      <c r="L5212" s="71" t="n">
        <f aca="false">E5212*I5212*J5212</f>
        <v>0</v>
      </c>
      <c r="M5212" s="72" t="n">
        <f aca="false">G5212*I5212*J5212</f>
        <v>0</v>
      </c>
      <c r="N5212" s="72" t="n">
        <f aca="false">D5212*I5212*J5212</f>
        <v>-0</v>
      </c>
      <c r="O5212" s="71" t="n">
        <f aca="false">F5212*J5212</f>
        <v>5</v>
      </c>
      <c r="P5212" s="71" t="n">
        <f aca="false">E5212*J5212</f>
        <v>0</v>
      </c>
    </row>
    <row r="5213" customFormat="false" ht="15" hidden="false" customHeight="false" outlineLevel="0" collapsed="false">
      <c r="A5213" s="71" t="s">
        <v>59</v>
      </c>
      <c r="B5213" s="71" t="s">
        <v>51</v>
      </c>
      <c r="C5213" s="71" t="s">
        <v>583</v>
      </c>
      <c r="D5213" s="72" t="n">
        <v>0</v>
      </c>
      <c r="E5213" s="71" t="n">
        <v>0</v>
      </c>
      <c r="F5213" s="71" t="n">
        <v>207</v>
      </c>
      <c r="G5213" s="72" t="n">
        <v>834.099</v>
      </c>
      <c r="H5213" s="72" t="n">
        <v>830.349</v>
      </c>
      <c r="I5213" s="71" t="n">
        <f aca="false">IF(B5213&gt;=Settings!$B$23,1,0)</f>
        <v>0</v>
      </c>
      <c r="J5213" s="71" t="n">
        <v>1</v>
      </c>
      <c r="K5213" s="71" t="n">
        <f aca="false">F5213*I5213*J5213</f>
        <v>0</v>
      </c>
      <c r="L5213" s="71" t="n">
        <f aca="false">E5213*I5213*J5213</f>
        <v>0</v>
      </c>
      <c r="M5213" s="72" t="n">
        <f aca="false">G5213*I5213*J5213</f>
        <v>0</v>
      </c>
      <c r="N5213" s="72" t="n">
        <f aca="false">D5213*I5213*J5213</f>
        <v>-0</v>
      </c>
      <c r="O5213" s="71" t="n">
        <f aca="false">F5213*J5213</f>
        <v>207</v>
      </c>
      <c r="P5213" s="71" t="n">
        <f aca="false">E5213*J5213</f>
        <v>0</v>
      </c>
    </row>
    <row r="5214" customFormat="false" ht="15" hidden="false" customHeight="false" outlineLevel="0" collapsed="false">
      <c r="A5214" s="71" t="s">
        <v>59</v>
      </c>
      <c r="B5214" s="71" t="s">
        <v>51</v>
      </c>
      <c r="C5214" s="71" t="s">
        <v>669</v>
      </c>
      <c r="D5214" s="72" t="n">
        <v>0</v>
      </c>
      <c r="E5214" s="71" t="n">
        <v>0</v>
      </c>
      <c r="F5214" s="71" t="n">
        <v>25</v>
      </c>
      <c r="G5214" s="72" t="n">
        <v>269.781</v>
      </c>
      <c r="H5214" s="72" t="n">
        <v>268.421</v>
      </c>
      <c r="I5214" s="71" t="n">
        <f aca="false">IF(B5214&gt;=Settings!$B$23,1,0)</f>
        <v>0</v>
      </c>
      <c r="J5214" s="71" t="n">
        <v>1</v>
      </c>
      <c r="K5214" s="71" t="n">
        <f aca="false">F5214*I5214*J5214</f>
        <v>0</v>
      </c>
      <c r="L5214" s="71" t="n">
        <f aca="false">E5214*I5214*J5214</f>
        <v>0</v>
      </c>
      <c r="M5214" s="72" t="n">
        <f aca="false">G5214*I5214*J5214</f>
        <v>0</v>
      </c>
      <c r="N5214" s="72" t="n">
        <f aca="false">D5214*I5214*J5214</f>
        <v>-0</v>
      </c>
      <c r="O5214" s="71" t="n">
        <f aca="false">F5214*J5214</f>
        <v>25</v>
      </c>
      <c r="P5214" s="71" t="n">
        <f aca="false">E5214*J5214</f>
        <v>0</v>
      </c>
    </row>
    <row r="5215" customFormat="false" ht="15" hidden="false" customHeight="false" outlineLevel="0" collapsed="false">
      <c r="A5215" s="71" t="s">
        <v>63</v>
      </c>
      <c r="B5215" s="71" t="s">
        <v>51</v>
      </c>
      <c r="C5215" s="71" t="s">
        <v>2227</v>
      </c>
      <c r="D5215" s="72" t="n">
        <v>0</v>
      </c>
      <c r="E5215" s="71" t="n">
        <v>0</v>
      </c>
      <c r="F5215" s="71" t="n">
        <v>2</v>
      </c>
      <c r="G5215" s="72" t="n">
        <v>399.9</v>
      </c>
      <c r="H5215" s="72" t="n">
        <v>379.91</v>
      </c>
      <c r="I5215" s="71" t="n">
        <f aca="false">IF(B5215&gt;=Settings!$B$23,1,0)</f>
        <v>0</v>
      </c>
      <c r="J5215" s="71" t="n">
        <v>1</v>
      </c>
      <c r="K5215" s="71" t="n">
        <f aca="false">F5215*I5215*J5215</f>
        <v>0</v>
      </c>
      <c r="L5215" s="71" t="n">
        <f aca="false">E5215*I5215*J5215</f>
        <v>0</v>
      </c>
      <c r="M5215" s="72" t="n">
        <f aca="false">G5215*I5215*J5215</f>
        <v>0</v>
      </c>
      <c r="N5215" s="72" t="n">
        <f aca="false">D5215*I5215*J5215</f>
        <v>-0</v>
      </c>
      <c r="O5215" s="71" t="n">
        <f aca="false">F5215*J5215</f>
        <v>2</v>
      </c>
      <c r="P5215" s="71" t="n">
        <f aca="false">E5215*J5215</f>
        <v>0</v>
      </c>
    </row>
    <row r="5216" customFormat="false" ht="15" hidden="false" customHeight="false" outlineLevel="0" collapsed="false">
      <c r="A5216" s="71" t="s">
        <v>61</v>
      </c>
      <c r="B5216" s="71" t="s">
        <v>51</v>
      </c>
      <c r="C5216" s="71" t="s">
        <v>1412</v>
      </c>
      <c r="D5216" s="72" t="n">
        <v>0</v>
      </c>
      <c r="E5216" s="71" t="n">
        <v>0</v>
      </c>
      <c r="F5216" s="71" t="n">
        <v>1</v>
      </c>
      <c r="G5216" s="72" t="n">
        <v>137.5</v>
      </c>
      <c r="H5216" s="72" t="n">
        <v>137.5</v>
      </c>
      <c r="I5216" s="71" t="n">
        <f aca="false">IF(B5216&gt;=Settings!$B$23,1,0)</f>
        <v>0</v>
      </c>
      <c r="J5216" s="71" t="n">
        <v>1</v>
      </c>
      <c r="K5216" s="71" t="n">
        <f aca="false">F5216*I5216*J5216</f>
        <v>0</v>
      </c>
      <c r="L5216" s="71" t="n">
        <f aca="false">E5216*I5216*J5216</f>
        <v>0</v>
      </c>
      <c r="M5216" s="72" t="n">
        <f aca="false">G5216*I5216*J5216</f>
        <v>0</v>
      </c>
      <c r="N5216" s="72" t="n">
        <f aca="false">D5216*I5216*J5216</f>
        <v>-0</v>
      </c>
      <c r="O5216" s="71" t="n">
        <f aca="false">F5216*J5216</f>
        <v>1</v>
      </c>
      <c r="P5216" s="71" t="n">
        <f aca="false">E5216*J5216</f>
        <v>0</v>
      </c>
    </row>
    <row r="5217" customFormat="false" ht="15" hidden="false" customHeight="false" outlineLevel="0" collapsed="false">
      <c r="A5217" s="71" t="s">
        <v>59</v>
      </c>
      <c r="B5217" s="71" t="s">
        <v>51</v>
      </c>
      <c r="C5217" s="71" t="s">
        <v>1308</v>
      </c>
      <c r="D5217" s="72" t="n">
        <v>0</v>
      </c>
      <c r="E5217" s="71" t="n">
        <v>0</v>
      </c>
      <c r="F5217" s="71" t="n">
        <v>6</v>
      </c>
      <c r="G5217" s="72" t="n">
        <v>481.52</v>
      </c>
      <c r="H5217" s="72" t="n">
        <v>469.26</v>
      </c>
      <c r="I5217" s="71" t="n">
        <f aca="false">IF(B5217&gt;=Settings!$B$23,1,0)</f>
        <v>0</v>
      </c>
      <c r="J5217" s="71" t="n">
        <v>1</v>
      </c>
      <c r="K5217" s="71" t="n">
        <f aca="false">F5217*I5217*J5217</f>
        <v>0</v>
      </c>
      <c r="L5217" s="71" t="n">
        <f aca="false">E5217*I5217*J5217</f>
        <v>0</v>
      </c>
      <c r="M5217" s="72" t="n">
        <f aca="false">G5217*I5217*J5217</f>
        <v>0</v>
      </c>
      <c r="N5217" s="72" t="n">
        <f aca="false">D5217*I5217*J5217</f>
        <v>-0</v>
      </c>
      <c r="O5217" s="71" t="n">
        <f aca="false">F5217*J5217</f>
        <v>6</v>
      </c>
      <c r="P5217" s="71" t="n">
        <f aca="false">E5217*J5217</f>
        <v>0</v>
      </c>
    </row>
    <row r="5218" customFormat="false" ht="15" hidden="false" customHeight="false" outlineLevel="0" collapsed="false">
      <c r="A5218" s="71" t="s">
        <v>59</v>
      </c>
      <c r="B5218" s="71" t="s">
        <v>51</v>
      </c>
      <c r="C5218" s="71" t="s">
        <v>905</v>
      </c>
      <c r="D5218" s="72" t="n">
        <v>0</v>
      </c>
      <c r="E5218" s="71" t="n">
        <v>0</v>
      </c>
      <c r="F5218" s="71" t="n">
        <v>3</v>
      </c>
      <c r="G5218" s="72" t="n">
        <v>188.95</v>
      </c>
      <c r="H5218" s="72" t="n">
        <v>188.95</v>
      </c>
      <c r="I5218" s="71" t="n">
        <f aca="false">IF(B5218&gt;=Settings!$B$23,1,0)</f>
        <v>0</v>
      </c>
      <c r="J5218" s="71" t="n">
        <v>1</v>
      </c>
      <c r="K5218" s="71" t="n">
        <f aca="false">F5218*I5218*J5218</f>
        <v>0</v>
      </c>
      <c r="L5218" s="71" t="n">
        <f aca="false">E5218*I5218*J5218</f>
        <v>0</v>
      </c>
      <c r="M5218" s="72" t="n">
        <f aca="false">G5218*I5218*J5218</f>
        <v>0</v>
      </c>
      <c r="N5218" s="72" t="n">
        <f aca="false">D5218*I5218*J5218</f>
        <v>-0</v>
      </c>
      <c r="O5218" s="71" t="n">
        <f aca="false">F5218*J5218</f>
        <v>3</v>
      </c>
      <c r="P5218" s="71" t="n">
        <f aca="false">E5218*J5218</f>
        <v>0</v>
      </c>
    </row>
    <row r="5219" customFormat="false" ht="15" hidden="false" customHeight="false" outlineLevel="0" collapsed="false">
      <c r="A5219" s="71" t="s">
        <v>59</v>
      </c>
      <c r="B5219" s="71" t="s">
        <v>51</v>
      </c>
      <c r="C5219" s="71" t="s">
        <v>890</v>
      </c>
      <c r="D5219" s="72" t="n">
        <v>0</v>
      </c>
      <c r="E5219" s="71" t="n">
        <v>0</v>
      </c>
      <c r="F5219" s="71" t="n">
        <v>3</v>
      </c>
      <c r="G5219" s="72" t="n">
        <v>68.85</v>
      </c>
      <c r="H5219" s="72" t="n">
        <v>68.85</v>
      </c>
      <c r="I5219" s="71" t="n">
        <f aca="false">IF(B5219&gt;=Settings!$B$23,1,0)</f>
        <v>0</v>
      </c>
      <c r="J5219" s="71" t="n">
        <v>1</v>
      </c>
      <c r="K5219" s="71" t="n">
        <f aca="false">F5219*I5219*J5219</f>
        <v>0</v>
      </c>
      <c r="L5219" s="71" t="n">
        <f aca="false">E5219*I5219*J5219</f>
        <v>0</v>
      </c>
      <c r="M5219" s="72" t="n">
        <f aca="false">G5219*I5219*J5219</f>
        <v>0</v>
      </c>
      <c r="N5219" s="72" t="n">
        <f aca="false">D5219*I5219*J5219</f>
        <v>-0</v>
      </c>
      <c r="O5219" s="71" t="n">
        <f aca="false">F5219*J5219</f>
        <v>3</v>
      </c>
      <c r="P5219" s="71" t="n">
        <f aca="false">E5219*J5219</f>
        <v>0</v>
      </c>
    </row>
    <row r="5220" customFormat="false" ht="15" hidden="false" customHeight="false" outlineLevel="0" collapsed="false">
      <c r="A5220" s="71" t="s">
        <v>60</v>
      </c>
      <c r="B5220" s="71" t="s">
        <v>51</v>
      </c>
      <c r="C5220" s="71" t="s">
        <v>2209</v>
      </c>
      <c r="D5220" s="72" t="n">
        <v>70.86</v>
      </c>
      <c r="E5220" s="71" t="n">
        <v>1</v>
      </c>
      <c r="F5220" s="71" t="n">
        <v>9</v>
      </c>
      <c r="G5220" s="72" t="n">
        <v>650.47</v>
      </c>
      <c r="H5220" s="72" t="n">
        <v>556.46</v>
      </c>
      <c r="I5220" s="71" t="n">
        <f aca="false">IF(B5220&gt;=Settings!$B$23,1,0)</f>
        <v>0</v>
      </c>
      <c r="J5220" s="71" t="n">
        <v>1</v>
      </c>
      <c r="K5220" s="71" t="n">
        <f aca="false">F5220*I5220*J5220</f>
        <v>0</v>
      </c>
      <c r="L5220" s="71" t="n">
        <f aca="false">E5220*I5220*J5220</f>
        <v>0</v>
      </c>
      <c r="M5220" s="72" t="n">
        <f aca="false">G5220*I5220*J5220</f>
        <v>0</v>
      </c>
      <c r="N5220" s="72" t="n">
        <f aca="false">D5220*I5220*J5220</f>
        <v>0</v>
      </c>
      <c r="O5220" s="71" t="n">
        <f aca="false">F5220*J5220</f>
        <v>9</v>
      </c>
      <c r="P5220" s="71" t="n">
        <f aca="false">E5220*J5220</f>
        <v>1</v>
      </c>
    </row>
    <row r="5221" customFormat="false" ht="15" hidden="false" customHeight="false" outlineLevel="0" collapsed="false">
      <c r="A5221" s="71" t="s">
        <v>61</v>
      </c>
      <c r="B5221" s="71" t="s">
        <v>51</v>
      </c>
      <c r="C5221" s="71" t="s">
        <v>918</v>
      </c>
      <c r="D5221" s="72" t="n">
        <v>0</v>
      </c>
      <c r="E5221" s="71" t="n">
        <v>0</v>
      </c>
      <c r="F5221" s="71" t="n">
        <v>1</v>
      </c>
      <c r="G5221" s="72" t="n">
        <v>81.77</v>
      </c>
      <c r="H5221" s="72" t="n">
        <v>81.77</v>
      </c>
      <c r="I5221" s="71" t="n">
        <f aca="false">IF(B5221&gt;=Settings!$B$23,1,0)</f>
        <v>0</v>
      </c>
      <c r="J5221" s="71" t="n">
        <v>1</v>
      </c>
      <c r="K5221" s="71" t="n">
        <f aca="false">F5221*I5221*J5221</f>
        <v>0</v>
      </c>
      <c r="L5221" s="71" t="n">
        <f aca="false">E5221*I5221*J5221</f>
        <v>0</v>
      </c>
      <c r="M5221" s="72" t="n">
        <f aca="false">G5221*I5221*J5221</f>
        <v>0</v>
      </c>
      <c r="N5221" s="72" t="n">
        <f aca="false">D5221*I5221*J5221</f>
        <v>-0</v>
      </c>
      <c r="O5221" s="71" t="n">
        <f aca="false">F5221*J5221</f>
        <v>1</v>
      </c>
      <c r="P5221" s="71" t="n">
        <f aca="false">E5221*J5221</f>
        <v>0</v>
      </c>
    </row>
    <row r="5222" customFormat="false" ht="15" hidden="false" customHeight="false" outlineLevel="0" collapsed="false">
      <c r="A5222" s="71" t="s">
        <v>61</v>
      </c>
      <c r="B5222" s="71" t="s">
        <v>51</v>
      </c>
      <c r="C5222" s="71" t="s">
        <v>379</v>
      </c>
      <c r="D5222" s="72" t="n">
        <v>0</v>
      </c>
      <c r="E5222" s="71" t="n">
        <v>0</v>
      </c>
      <c r="F5222" s="71" t="n">
        <v>15</v>
      </c>
      <c r="G5222" s="72" t="n">
        <v>840.16</v>
      </c>
      <c r="H5222" s="72" t="n">
        <v>806.12</v>
      </c>
      <c r="I5222" s="71" t="n">
        <f aca="false">IF(B5222&gt;=Settings!$B$23,1,0)</f>
        <v>0</v>
      </c>
      <c r="J5222" s="71" t="n">
        <v>1</v>
      </c>
      <c r="K5222" s="71" t="n">
        <f aca="false">F5222*I5222*J5222</f>
        <v>0</v>
      </c>
      <c r="L5222" s="71" t="n">
        <f aca="false">E5222*I5222*J5222</f>
        <v>0</v>
      </c>
      <c r="M5222" s="72" t="n">
        <f aca="false">G5222*I5222*J5222</f>
        <v>0</v>
      </c>
      <c r="N5222" s="72" t="n">
        <f aca="false">D5222*I5222*J5222</f>
        <v>-0</v>
      </c>
      <c r="O5222" s="71" t="n">
        <f aca="false">F5222*J5222</f>
        <v>15</v>
      </c>
      <c r="P5222" s="71" t="n">
        <f aca="false">E5222*J5222</f>
        <v>0</v>
      </c>
    </row>
    <row r="5223" customFormat="false" ht="15" hidden="false" customHeight="false" outlineLevel="0" collapsed="false">
      <c r="A5223" s="71" t="s">
        <v>60</v>
      </c>
      <c r="B5223" s="71" t="s">
        <v>51</v>
      </c>
      <c r="C5223" s="71" t="s">
        <v>956</v>
      </c>
      <c r="D5223" s="72" t="n">
        <v>0</v>
      </c>
      <c r="E5223" s="71" t="n">
        <v>0</v>
      </c>
      <c r="F5223" s="71" t="n">
        <v>11</v>
      </c>
      <c r="G5223" s="72" t="n">
        <v>509.92</v>
      </c>
      <c r="H5223" s="72" t="n">
        <v>486.84</v>
      </c>
      <c r="I5223" s="71" t="n">
        <f aca="false">IF(B5223&gt;=Settings!$B$23,1,0)</f>
        <v>0</v>
      </c>
      <c r="J5223" s="71" t="n">
        <v>1</v>
      </c>
      <c r="K5223" s="71" t="n">
        <f aca="false">F5223*I5223*J5223</f>
        <v>0</v>
      </c>
      <c r="L5223" s="71" t="n">
        <f aca="false">E5223*I5223*J5223</f>
        <v>0</v>
      </c>
      <c r="M5223" s="72" t="n">
        <f aca="false">G5223*I5223*J5223</f>
        <v>0</v>
      </c>
      <c r="N5223" s="72" t="n">
        <f aca="false">D5223*I5223*J5223</f>
        <v>-0</v>
      </c>
      <c r="O5223" s="71" t="n">
        <f aca="false">F5223*J5223</f>
        <v>11</v>
      </c>
      <c r="P5223" s="71" t="n">
        <f aca="false">E5223*J5223</f>
        <v>0</v>
      </c>
    </row>
    <row r="5224" customFormat="false" ht="15" hidden="false" customHeight="false" outlineLevel="0" collapsed="false">
      <c r="A5224" s="71" t="s">
        <v>61</v>
      </c>
      <c r="B5224" s="71" t="s">
        <v>51</v>
      </c>
      <c r="C5224" s="71" t="s">
        <v>161</v>
      </c>
      <c r="D5224" s="72" t="n">
        <v>89</v>
      </c>
      <c r="E5224" s="71" t="n">
        <v>2</v>
      </c>
      <c r="F5224" s="71" t="n">
        <v>50</v>
      </c>
      <c r="G5224" s="72" t="n">
        <v>2582.01</v>
      </c>
      <c r="H5224" s="72" t="n">
        <v>2429.6</v>
      </c>
      <c r="I5224" s="71" t="n">
        <f aca="false">IF(B5224&gt;=Settings!$B$23,1,0)</f>
        <v>0</v>
      </c>
      <c r="J5224" s="71" t="n">
        <v>1</v>
      </c>
      <c r="K5224" s="71" t="n">
        <f aca="false">F5224*I5224*J5224</f>
        <v>0</v>
      </c>
      <c r="L5224" s="71" t="n">
        <f aca="false">E5224*I5224*J5224</f>
        <v>0</v>
      </c>
      <c r="M5224" s="72" t="n">
        <f aca="false">G5224*I5224*J5224</f>
        <v>0</v>
      </c>
      <c r="N5224" s="72" t="n">
        <f aca="false">D5224*I5224*J5224</f>
        <v>0</v>
      </c>
      <c r="O5224" s="71" t="n">
        <f aca="false">F5224*J5224</f>
        <v>50</v>
      </c>
      <c r="P5224" s="71" t="n">
        <f aca="false">E5224*J5224</f>
        <v>2</v>
      </c>
    </row>
    <row r="5225" customFormat="false" ht="15" hidden="false" customHeight="false" outlineLevel="0" collapsed="false">
      <c r="A5225" s="71" t="s">
        <v>61</v>
      </c>
      <c r="B5225" s="71" t="s">
        <v>51</v>
      </c>
      <c r="C5225" s="71" t="s">
        <v>122</v>
      </c>
      <c r="D5225" s="72" t="n">
        <v>0</v>
      </c>
      <c r="E5225" s="71" t="n">
        <v>0</v>
      </c>
      <c r="F5225" s="71" t="n">
        <v>41</v>
      </c>
      <c r="G5225" s="72" t="n">
        <v>3984.45</v>
      </c>
      <c r="H5225" s="72" t="n">
        <v>3855.76</v>
      </c>
      <c r="I5225" s="71" t="n">
        <f aca="false">IF(B5225&gt;=Settings!$B$23,1,0)</f>
        <v>0</v>
      </c>
      <c r="J5225" s="71" t="n">
        <v>1</v>
      </c>
      <c r="K5225" s="71" t="n">
        <f aca="false">F5225*I5225*J5225</f>
        <v>0</v>
      </c>
      <c r="L5225" s="71" t="n">
        <f aca="false">E5225*I5225*J5225</f>
        <v>0</v>
      </c>
      <c r="M5225" s="72" t="n">
        <f aca="false">G5225*I5225*J5225</f>
        <v>0</v>
      </c>
      <c r="N5225" s="72" t="n">
        <f aca="false">D5225*I5225*J5225</f>
        <v>-0</v>
      </c>
      <c r="O5225" s="71" t="n">
        <f aca="false">F5225*J5225</f>
        <v>41</v>
      </c>
      <c r="P5225" s="71" t="n">
        <f aca="false">E5225*J5225</f>
        <v>0</v>
      </c>
    </row>
    <row r="5226" customFormat="false" ht="15" hidden="false" customHeight="false" outlineLevel="0" collapsed="false">
      <c r="A5226" s="71" t="s">
        <v>61</v>
      </c>
      <c r="B5226" s="71" t="s">
        <v>51</v>
      </c>
      <c r="C5226" s="71" t="s">
        <v>922</v>
      </c>
      <c r="D5226" s="72" t="n">
        <v>0</v>
      </c>
      <c r="E5226" s="71" t="n">
        <v>0</v>
      </c>
      <c r="F5226" s="71" t="n">
        <v>27</v>
      </c>
      <c r="G5226" s="72" t="n">
        <v>245.17</v>
      </c>
      <c r="H5226" s="72" t="n">
        <v>239.74</v>
      </c>
      <c r="I5226" s="71" t="n">
        <f aca="false">IF(B5226&gt;=Settings!$B$23,1,0)</f>
        <v>0</v>
      </c>
      <c r="J5226" s="71" t="n">
        <v>1</v>
      </c>
      <c r="K5226" s="71" t="n">
        <f aca="false">F5226*I5226*J5226</f>
        <v>0</v>
      </c>
      <c r="L5226" s="71" t="n">
        <f aca="false">E5226*I5226*J5226</f>
        <v>0</v>
      </c>
      <c r="M5226" s="72" t="n">
        <f aca="false">G5226*I5226*J5226</f>
        <v>0</v>
      </c>
      <c r="N5226" s="72" t="n">
        <f aca="false">D5226*I5226*J5226</f>
        <v>-0</v>
      </c>
      <c r="O5226" s="71" t="n">
        <f aca="false">F5226*J5226</f>
        <v>27</v>
      </c>
      <c r="P5226" s="71" t="n">
        <f aca="false">E5226*J5226</f>
        <v>0</v>
      </c>
    </row>
    <row r="5227" customFormat="false" ht="15" hidden="false" customHeight="false" outlineLevel="0" collapsed="false">
      <c r="A5227" s="71" t="s">
        <v>60</v>
      </c>
      <c r="B5227" s="71" t="s">
        <v>51</v>
      </c>
      <c r="C5227" s="71" t="s">
        <v>1020</v>
      </c>
      <c r="D5227" s="72" t="n">
        <v>0</v>
      </c>
      <c r="E5227" s="71" t="n">
        <v>0</v>
      </c>
      <c r="F5227" s="71" t="n">
        <v>1</v>
      </c>
      <c r="G5227" s="72" t="n">
        <v>159.05</v>
      </c>
      <c r="H5227" s="72" t="n">
        <v>159.05</v>
      </c>
      <c r="I5227" s="71" t="n">
        <f aca="false">IF(B5227&gt;=Settings!$B$23,1,0)</f>
        <v>0</v>
      </c>
      <c r="J5227" s="71" t="n">
        <v>1</v>
      </c>
      <c r="K5227" s="71" t="n">
        <f aca="false">F5227*I5227*J5227</f>
        <v>0</v>
      </c>
      <c r="L5227" s="71" t="n">
        <f aca="false">E5227*I5227*J5227</f>
        <v>0</v>
      </c>
      <c r="M5227" s="72" t="n">
        <f aca="false">G5227*I5227*J5227</f>
        <v>0</v>
      </c>
      <c r="N5227" s="72" t="n">
        <f aca="false">D5227*I5227*J5227</f>
        <v>-0</v>
      </c>
      <c r="O5227" s="71" t="n">
        <f aca="false">F5227*J5227</f>
        <v>1</v>
      </c>
      <c r="P5227" s="71" t="n">
        <f aca="false">E5227*J5227</f>
        <v>0</v>
      </c>
    </row>
    <row r="5228" customFormat="false" ht="15" hidden="false" customHeight="false" outlineLevel="0" collapsed="false">
      <c r="A5228" s="71" t="s">
        <v>63</v>
      </c>
      <c r="B5228" s="71" t="s">
        <v>51</v>
      </c>
      <c r="C5228" s="71" t="s">
        <v>2312</v>
      </c>
      <c r="D5228" s="72" t="n">
        <v>0</v>
      </c>
      <c r="E5228" s="71" t="n">
        <v>0</v>
      </c>
      <c r="F5228" s="71" t="n">
        <v>1</v>
      </c>
      <c r="G5228" s="72" t="n">
        <v>40.86</v>
      </c>
      <c r="H5228" s="72" t="n">
        <v>40.86</v>
      </c>
      <c r="I5228" s="71" t="n">
        <f aca="false">IF(B5228&gt;=Settings!$B$23,1,0)</f>
        <v>0</v>
      </c>
      <c r="J5228" s="71" t="n">
        <v>1</v>
      </c>
      <c r="K5228" s="71" t="n">
        <f aca="false">F5228*I5228*J5228</f>
        <v>0</v>
      </c>
      <c r="L5228" s="71" t="n">
        <f aca="false">E5228*I5228*J5228</f>
        <v>0</v>
      </c>
      <c r="M5228" s="72" t="n">
        <f aca="false">G5228*I5228*J5228</f>
        <v>0</v>
      </c>
      <c r="N5228" s="72" t="n">
        <f aca="false">D5228*I5228*J5228</f>
        <v>-0</v>
      </c>
      <c r="O5228" s="71" t="n">
        <f aca="false">F5228*J5228</f>
        <v>1</v>
      </c>
      <c r="P5228" s="71" t="n">
        <f aca="false">E5228*J5228</f>
        <v>0</v>
      </c>
    </row>
    <row r="5229" customFormat="false" ht="15" hidden="false" customHeight="false" outlineLevel="0" collapsed="false">
      <c r="A5229" s="71" t="s">
        <v>63</v>
      </c>
      <c r="B5229" s="71" t="s">
        <v>51</v>
      </c>
      <c r="C5229" s="71" t="s">
        <v>2161</v>
      </c>
      <c r="D5229" s="72" t="n">
        <v>0</v>
      </c>
      <c r="E5229" s="71" t="n">
        <v>0</v>
      </c>
      <c r="F5229" s="71" t="n">
        <v>2</v>
      </c>
      <c r="G5229" s="72" t="n">
        <v>152.63</v>
      </c>
      <c r="H5229" s="72" t="n">
        <v>152.63</v>
      </c>
      <c r="I5229" s="71" t="n">
        <f aca="false">IF(B5229&gt;=Settings!$B$23,1,0)</f>
        <v>0</v>
      </c>
      <c r="J5229" s="71" t="n">
        <v>1</v>
      </c>
      <c r="K5229" s="71" t="n">
        <f aca="false">F5229*I5229*J5229</f>
        <v>0</v>
      </c>
      <c r="L5229" s="71" t="n">
        <f aca="false">E5229*I5229*J5229</f>
        <v>0</v>
      </c>
      <c r="M5229" s="72" t="n">
        <f aca="false">G5229*I5229*J5229</f>
        <v>0</v>
      </c>
      <c r="N5229" s="72" t="n">
        <f aca="false">D5229*I5229*J5229</f>
        <v>-0</v>
      </c>
      <c r="O5229" s="71" t="n">
        <f aca="false">F5229*J5229</f>
        <v>2</v>
      </c>
      <c r="P5229" s="71" t="n">
        <f aca="false">E5229*J5229</f>
        <v>0</v>
      </c>
    </row>
    <row r="5230" customFormat="false" ht="15" hidden="false" customHeight="false" outlineLevel="0" collapsed="false">
      <c r="A5230" s="71" t="s">
        <v>59</v>
      </c>
      <c r="B5230" s="71" t="s">
        <v>51</v>
      </c>
      <c r="C5230" s="71" t="s">
        <v>2058</v>
      </c>
      <c r="D5230" s="72" t="n">
        <v>0</v>
      </c>
      <c r="E5230" s="71" t="n">
        <v>0</v>
      </c>
      <c r="F5230" s="71" t="n">
        <v>15</v>
      </c>
      <c r="G5230" s="72" t="n">
        <v>73.95</v>
      </c>
      <c r="H5230" s="72" t="n">
        <v>73.95</v>
      </c>
      <c r="I5230" s="71" t="n">
        <f aca="false">IF(B5230&gt;=Settings!$B$23,1,0)</f>
        <v>0</v>
      </c>
      <c r="J5230" s="71" t="n">
        <v>1</v>
      </c>
      <c r="K5230" s="71" t="n">
        <f aca="false">F5230*I5230*J5230</f>
        <v>0</v>
      </c>
      <c r="L5230" s="71" t="n">
        <f aca="false">E5230*I5230*J5230</f>
        <v>0</v>
      </c>
      <c r="M5230" s="72" t="n">
        <f aca="false">G5230*I5230*J5230</f>
        <v>0</v>
      </c>
      <c r="N5230" s="72" t="n">
        <f aca="false">D5230*I5230*J5230</f>
        <v>-0</v>
      </c>
      <c r="O5230" s="71" t="n">
        <f aca="false">F5230*J5230</f>
        <v>15</v>
      </c>
      <c r="P5230" s="71" t="n">
        <f aca="false">E5230*J5230</f>
        <v>0</v>
      </c>
    </row>
    <row r="5231" customFormat="false" ht="15" hidden="false" customHeight="false" outlineLevel="0" collapsed="false">
      <c r="A5231" s="71" t="s">
        <v>59</v>
      </c>
      <c r="B5231" s="71" t="s">
        <v>51</v>
      </c>
      <c r="C5231" s="71" t="s">
        <v>1245</v>
      </c>
      <c r="D5231" s="72" t="n">
        <v>0</v>
      </c>
      <c r="E5231" s="71" t="n">
        <v>0</v>
      </c>
      <c r="F5231" s="71" t="n">
        <v>2</v>
      </c>
      <c r="G5231" s="72" t="n">
        <v>282.2</v>
      </c>
      <c r="H5231" s="72" t="n">
        <v>282.2</v>
      </c>
      <c r="I5231" s="71" t="n">
        <f aca="false">IF(B5231&gt;=Settings!$B$23,1,0)</f>
        <v>0</v>
      </c>
      <c r="J5231" s="71" t="n">
        <v>1</v>
      </c>
      <c r="K5231" s="71" t="n">
        <f aca="false">F5231*I5231*J5231</f>
        <v>0</v>
      </c>
      <c r="L5231" s="71" t="n">
        <f aca="false">E5231*I5231*J5231</f>
        <v>0</v>
      </c>
      <c r="M5231" s="72" t="n">
        <f aca="false">G5231*I5231*J5231</f>
        <v>0</v>
      </c>
      <c r="N5231" s="72" t="n">
        <f aca="false">D5231*I5231*J5231</f>
        <v>-0</v>
      </c>
      <c r="O5231" s="71" t="n">
        <f aca="false">F5231*J5231</f>
        <v>2</v>
      </c>
      <c r="P5231" s="71" t="n">
        <f aca="false">E5231*J5231</f>
        <v>0</v>
      </c>
    </row>
    <row r="5232" customFormat="false" ht="15" hidden="false" customHeight="false" outlineLevel="0" collapsed="false">
      <c r="A5232" s="71" t="s">
        <v>60</v>
      </c>
      <c r="B5232" s="71" t="s">
        <v>51</v>
      </c>
      <c r="C5232" s="71" t="s">
        <v>2102</v>
      </c>
      <c r="D5232" s="72" t="n">
        <v>64.5</v>
      </c>
      <c r="E5232" s="71" t="n">
        <v>1</v>
      </c>
      <c r="F5232" s="71" t="n">
        <v>21</v>
      </c>
      <c r="G5232" s="72" t="n">
        <v>1622.03</v>
      </c>
      <c r="H5232" s="72" t="n">
        <v>1487.34</v>
      </c>
      <c r="I5232" s="71" t="n">
        <f aca="false">IF(B5232&gt;=Settings!$B$23,1,0)</f>
        <v>0</v>
      </c>
      <c r="J5232" s="71" t="n">
        <v>1</v>
      </c>
      <c r="K5232" s="71" t="n">
        <f aca="false">F5232*I5232*J5232</f>
        <v>0</v>
      </c>
      <c r="L5232" s="71" t="n">
        <f aca="false">E5232*I5232*J5232</f>
        <v>0</v>
      </c>
      <c r="M5232" s="72" t="n">
        <f aca="false">G5232*I5232*J5232</f>
        <v>0</v>
      </c>
      <c r="N5232" s="72" t="n">
        <f aca="false">D5232*I5232*J5232</f>
        <v>0</v>
      </c>
      <c r="O5232" s="71" t="n">
        <f aca="false">F5232*J5232</f>
        <v>21</v>
      </c>
      <c r="P5232" s="71" t="n">
        <f aca="false">E5232*J5232</f>
        <v>1</v>
      </c>
    </row>
    <row r="5233" customFormat="false" ht="15" hidden="false" customHeight="false" outlineLevel="0" collapsed="false">
      <c r="A5233" s="71" t="s">
        <v>59</v>
      </c>
      <c r="B5233" s="71" t="s">
        <v>51</v>
      </c>
      <c r="C5233" s="71" t="s">
        <v>2176</v>
      </c>
      <c r="D5233" s="72" t="n">
        <v>0</v>
      </c>
      <c r="E5233" s="71" t="n">
        <v>0</v>
      </c>
      <c r="F5233" s="71" t="n">
        <v>1</v>
      </c>
      <c r="G5233" s="72" t="n">
        <v>19.95</v>
      </c>
      <c r="H5233" s="72" t="n">
        <v>19.95</v>
      </c>
      <c r="I5233" s="71" t="n">
        <f aca="false">IF(B5233&gt;=Settings!$B$23,1,0)</f>
        <v>0</v>
      </c>
      <c r="J5233" s="71" t="n">
        <v>1</v>
      </c>
      <c r="K5233" s="71" t="n">
        <f aca="false">F5233*I5233*J5233</f>
        <v>0</v>
      </c>
      <c r="L5233" s="71" t="n">
        <f aca="false">E5233*I5233*J5233</f>
        <v>0</v>
      </c>
      <c r="M5233" s="72" t="n">
        <f aca="false">G5233*I5233*J5233</f>
        <v>0</v>
      </c>
      <c r="N5233" s="72" t="n">
        <f aca="false">D5233*I5233*J5233</f>
        <v>-0</v>
      </c>
      <c r="O5233" s="71" t="n">
        <f aca="false">F5233*J5233</f>
        <v>1</v>
      </c>
      <c r="P5233" s="71" t="n">
        <f aca="false">E5233*J5233</f>
        <v>0</v>
      </c>
    </row>
    <row r="5234" customFormat="false" ht="15" hidden="false" customHeight="false" outlineLevel="0" collapsed="false">
      <c r="A5234" s="71" t="s">
        <v>61</v>
      </c>
      <c r="B5234" s="71" t="s">
        <v>51</v>
      </c>
      <c r="C5234" s="71" t="s">
        <v>123</v>
      </c>
      <c r="D5234" s="72" t="n">
        <v>0</v>
      </c>
      <c r="E5234" s="71" t="n">
        <v>0</v>
      </c>
      <c r="F5234" s="71" t="n">
        <v>3</v>
      </c>
      <c r="G5234" s="72" t="n">
        <v>208.95</v>
      </c>
      <c r="H5234" s="72" t="n">
        <v>196.69</v>
      </c>
      <c r="I5234" s="71" t="n">
        <f aca="false">IF(B5234&gt;=Settings!$B$23,1,0)</f>
        <v>0</v>
      </c>
      <c r="J5234" s="71" t="n">
        <v>1</v>
      </c>
      <c r="K5234" s="71" t="n">
        <f aca="false">F5234*I5234*J5234</f>
        <v>0</v>
      </c>
      <c r="L5234" s="71" t="n">
        <f aca="false">E5234*I5234*J5234</f>
        <v>0</v>
      </c>
      <c r="M5234" s="72" t="n">
        <f aca="false">G5234*I5234*J5234</f>
        <v>0</v>
      </c>
      <c r="N5234" s="72" t="n">
        <f aca="false">D5234*I5234*J5234</f>
        <v>-0</v>
      </c>
      <c r="O5234" s="71" t="n">
        <f aca="false">F5234*J5234</f>
        <v>3</v>
      </c>
      <c r="P5234" s="71" t="n">
        <f aca="false">E5234*J5234</f>
        <v>0</v>
      </c>
    </row>
    <row r="5235" customFormat="false" ht="15" hidden="false" customHeight="false" outlineLevel="0" collapsed="false">
      <c r="A5235" s="71" t="s">
        <v>59</v>
      </c>
      <c r="B5235" s="71" t="s">
        <v>51</v>
      </c>
      <c r="C5235" s="71" t="s">
        <v>1176</v>
      </c>
      <c r="D5235" s="72" t="n">
        <v>0</v>
      </c>
      <c r="E5235" s="71" t="n">
        <v>0</v>
      </c>
      <c r="F5235" s="71" t="n">
        <v>2</v>
      </c>
      <c r="G5235" s="72" t="n">
        <v>162.18</v>
      </c>
      <c r="H5235" s="72" t="n">
        <v>162.18</v>
      </c>
      <c r="I5235" s="71" t="n">
        <f aca="false">IF(B5235&gt;=Settings!$B$23,1,0)</f>
        <v>0</v>
      </c>
      <c r="J5235" s="71" t="n">
        <v>1</v>
      </c>
      <c r="K5235" s="71" t="n">
        <f aca="false">F5235*I5235*J5235</f>
        <v>0</v>
      </c>
      <c r="L5235" s="71" t="n">
        <f aca="false">E5235*I5235*J5235</f>
        <v>0</v>
      </c>
      <c r="M5235" s="72" t="n">
        <f aca="false">G5235*I5235*J5235</f>
        <v>0</v>
      </c>
      <c r="N5235" s="72" t="n">
        <f aca="false">D5235*I5235*J5235</f>
        <v>-0</v>
      </c>
      <c r="O5235" s="71" t="n">
        <f aca="false">F5235*J5235</f>
        <v>2</v>
      </c>
      <c r="P5235" s="71" t="n">
        <f aca="false">E5235*J5235</f>
        <v>0</v>
      </c>
    </row>
    <row r="5236" customFormat="false" ht="15" hidden="false" customHeight="false" outlineLevel="0" collapsed="false">
      <c r="A5236" s="71" t="s">
        <v>59</v>
      </c>
      <c r="B5236" s="71" t="s">
        <v>51</v>
      </c>
      <c r="C5236" s="71" t="s">
        <v>135</v>
      </c>
      <c r="D5236" s="72" t="n">
        <v>0</v>
      </c>
      <c r="E5236" s="71" t="n">
        <v>0</v>
      </c>
      <c r="F5236" s="71" t="n">
        <v>7</v>
      </c>
      <c r="G5236" s="72" t="n">
        <v>730.79</v>
      </c>
      <c r="H5236" s="72" t="n">
        <v>730.79</v>
      </c>
      <c r="I5236" s="71" t="n">
        <f aca="false">IF(B5236&gt;=Settings!$B$23,1,0)</f>
        <v>0</v>
      </c>
      <c r="J5236" s="71" t="n">
        <v>1</v>
      </c>
      <c r="K5236" s="71" t="n">
        <f aca="false">F5236*I5236*J5236</f>
        <v>0</v>
      </c>
      <c r="L5236" s="71" t="n">
        <f aca="false">E5236*I5236*J5236</f>
        <v>0</v>
      </c>
      <c r="M5236" s="72" t="n">
        <f aca="false">G5236*I5236*J5236</f>
        <v>0</v>
      </c>
      <c r="N5236" s="72" t="n">
        <f aca="false">D5236*I5236*J5236</f>
        <v>-0</v>
      </c>
      <c r="O5236" s="71" t="n">
        <f aca="false">F5236*J5236</f>
        <v>7</v>
      </c>
      <c r="P5236" s="71" t="n">
        <f aca="false">E5236*J5236</f>
        <v>0</v>
      </c>
    </row>
    <row r="5237" customFormat="false" ht="15" hidden="false" customHeight="false" outlineLevel="0" collapsed="false">
      <c r="A5237" s="71" t="s">
        <v>62</v>
      </c>
      <c r="B5237" s="71" t="s">
        <v>51</v>
      </c>
      <c r="C5237" s="71" t="s">
        <v>1269</v>
      </c>
      <c r="D5237" s="72" t="n">
        <v>98.1</v>
      </c>
      <c r="E5237" s="71" t="n">
        <v>1</v>
      </c>
      <c r="F5237" s="71" t="n">
        <v>2</v>
      </c>
      <c r="G5237" s="72" t="n">
        <v>217.17</v>
      </c>
      <c r="H5237" s="72" t="n">
        <v>101.77</v>
      </c>
      <c r="I5237" s="71" t="n">
        <f aca="false">IF(B5237&gt;=Settings!$B$23,1,0)</f>
        <v>0</v>
      </c>
      <c r="J5237" s="71" t="n">
        <v>1</v>
      </c>
      <c r="K5237" s="71" t="n">
        <f aca="false">F5237*I5237*J5237</f>
        <v>0</v>
      </c>
      <c r="L5237" s="71" t="n">
        <f aca="false">E5237*I5237*J5237</f>
        <v>0</v>
      </c>
      <c r="M5237" s="72" t="n">
        <f aca="false">G5237*I5237*J5237</f>
        <v>0</v>
      </c>
      <c r="N5237" s="72" t="n">
        <f aca="false">D5237*I5237*J5237</f>
        <v>0</v>
      </c>
      <c r="O5237" s="71" t="n">
        <f aca="false">F5237*J5237</f>
        <v>2</v>
      </c>
      <c r="P5237" s="71" t="n">
        <f aca="false">E5237*J5237</f>
        <v>1</v>
      </c>
    </row>
    <row r="5238" customFormat="false" ht="15" hidden="false" customHeight="false" outlineLevel="0" collapsed="false">
      <c r="A5238" s="71" t="s">
        <v>60</v>
      </c>
      <c r="B5238" s="71" t="s">
        <v>51</v>
      </c>
      <c r="C5238" s="71" t="s">
        <v>1029</v>
      </c>
      <c r="D5238" s="72" t="n">
        <v>0</v>
      </c>
      <c r="E5238" s="71" t="n">
        <v>0</v>
      </c>
      <c r="F5238" s="71" t="n">
        <v>2</v>
      </c>
      <c r="G5238" s="72" t="n">
        <v>16.28</v>
      </c>
      <c r="H5238" s="72" t="n">
        <v>16.28</v>
      </c>
      <c r="I5238" s="71" t="n">
        <f aca="false">IF(B5238&gt;=Settings!$B$23,1,0)</f>
        <v>0</v>
      </c>
      <c r="J5238" s="71" t="n">
        <v>1</v>
      </c>
      <c r="K5238" s="71" t="n">
        <f aca="false">F5238*I5238*J5238</f>
        <v>0</v>
      </c>
      <c r="L5238" s="71" t="n">
        <f aca="false">E5238*I5238*J5238</f>
        <v>0</v>
      </c>
      <c r="M5238" s="72" t="n">
        <f aca="false">G5238*I5238*J5238</f>
        <v>0</v>
      </c>
      <c r="N5238" s="72" t="n">
        <f aca="false">D5238*I5238*J5238</f>
        <v>-0</v>
      </c>
      <c r="O5238" s="71" t="n">
        <f aca="false">F5238*J5238</f>
        <v>2</v>
      </c>
      <c r="P5238" s="71" t="n">
        <f aca="false">E5238*J5238</f>
        <v>0</v>
      </c>
    </row>
    <row r="5239" customFormat="false" ht="15" hidden="false" customHeight="false" outlineLevel="0" collapsed="false">
      <c r="A5239" s="71" t="s">
        <v>59</v>
      </c>
      <c r="B5239" s="71" t="s">
        <v>51</v>
      </c>
      <c r="C5239" s="71" t="s">
        <v>1084</v>
      </c>
      <c r="D5239" s="72" t="n">
        <v>0</v>
      </c>
      <c r="E5239" s="71" t="n">
        <v>0</v>
      </c>
      <c r="F5239" s="71" t="n">
        <v>2</v>
      </c>
      <c r="G5239" s="72" t="n">
        <v>89.9</v>
      </c>
      <c r="H5239" s="72" t="n">
        <v>89.9</v>
      </c>
      <c r="I5239" s="71" t="n">
        <f aca="false">IF(B5239&gt;=Settings!$B$23,1,0)</f>
        <v>0</v>
      </c>
      <c r="J5239" s="71" t="n">
        <v>1</v>
      </c>
      <c r="K5239" s="71" t="n">
        <f aca="false">F5239*I5239*J5239</f>
        <v>0</v>
      </c>
      <c r="L5239" s="71" t="n">
        <f aca="false">E5239*I5239*J5239</f>
        <v>0</v>
      </c>
      <c r="M5239" s="72" t="n">
        <f aca="false">G5239*I5239*J5239</f>
        <v>0</v>
      </c>
      <c r="N5239" s="72" t="n">
        <f aca="false">D5239*I5239*J5239</f>
        <v>-0</v>
      </c>
      <c r="O5239" s="71" t="n">
        <f aca="false">F5239*J5239</f>
        <v>2</v>
      </c>
      <c r="P5239" s="71" t="n">
        <f aca="false">E5239*J5239</f>
        <v>0</v>
      </c>
    </row>
    <row r="5240" customFormat="false" ht="15" hidden="false" customHeight="false" outlineLevel="0" collapsed="false">
      <c r="A5240" s="71" t="s">
        <v>63</v>
      </c>
      <c r="B5240" s="71" t="s">
        <v>51</v>
      </c>
      <c r="C5240" s="71" t="s">
        <v>2200</v>
      </c>
      <c r="D5240" s="72" t="n">
        <v>0</v>
      </c>
      <c r="E5240" s="71" t="n">
        <v>0</v>
      </c>
      <c r="F5240" s="71" t="n">
        <v>1</v>
      </c>
      <c r="G5240" s="72" t="n">
        <v>118.14</v>
      </c>
      <c r="H5240" s="72" t="n">
        <v>118.14</v>
      </c>
      <c r="I5240" s="71" t="n">
        <f aca="false">IF(B5240&gt;=Settings!$B$23,1,0)</f>
        <v>0</v>
      </c>
      <c r="J5240" s="71" t="n">
        <v>1</v>
      </c>
      <c r="K5240" s="71" t="n">
        <f aca="false">F5240*I5240*J5240</f>
        <v>0</v>
      </c>
      <c r="L5240" s="71" t="n">
        <f aca="false">E5240*I5240*J5240</f>
        <v>0</v>
      </c>
      <c r="M5240" s="72" t="n">
        <f aca="false">G5240*I5240*J5240</f>
        <v>0</v>
      </c>
      <c r="N5240" s="72" t="n">
        <f aca="false">D5240*I5240*J5240</f>
        <v>-0</v>
      </c>
      <c r="O5240" s="71" t="n">
        <f aca="false">F5240*J5240</f>
        <v>1</v>
      </c>
      <c r="P5240" s="71" t="n">
        <f aca="false">E5240*J5240</f>
        <v>0</v>
      </c>
    </row>
    <row r="5241" customFormat="false" ht="15" hidden="false" customHeight="false" outlineLevel="0" collapsed="false">
      <c r="A5241" s="71" t="s">
        <v>60</v>
      </c>
      <c r="B5241" s="71" t="s">
        <v>51</v>
      </c>
      <c r="C5241" s="71" t="s">
        <v>1770</v>
      </c>
      <c r="D5241" s="72" t="n">
        <v>0</v>
      </c>
      <c r="E5241" s="71" t="n">
        <v>0</v>
      </c>
      <c r="F5241" s="71" t="n">
        <v>6</v>
      </c>
      <c r="G5241" s="72" t="n">
        <v>498.8</v>
      </c>
      <c r="H5241" s="72" t="n">
        <v>473.04</v>
      </c>
      <c r="I5241" s="71" t="n">
        <f aca="false">IF(B5241&gt;=Settings!$B$23,1,0)</f>
        <v>0</v>
      </c>
      <c r="J5241" s="71" t="n">
        <v>1</v>
      </c>
      <c r="K5241" s="71" t="n">
        <f aca="false">F5241*I5241*J5241</f>
        <v>0</v>
      </c>
      <c r="L5241" s="71" t="n">
        <f aca="false">E5241*I5241*J5241</f>
        <v>0</v>
      </c>
      <c r="M5241" s="72" t="n">
        <f aca="false">G5241*I5241*J5241</f>
        <v>0</v>
      </c>
      <c r="N5241" s="72" t="n">
        <f aca="false">D5241*I5241*J5241</f>
        <v>-0</v>
      </c>
      <c r="O5241" s="71" t="n">
        <f aca="false">F5241*J5241</f>
        <v>6</v>
      </c>
      <c r="P5241" s="71" t="n">
        <f aca="false">E5241*J5241</f>
        <v>0</v>
      </c>
    </row>
    <row r="5242" customFormat="false" ht="15" hidden="false" customHeight="false" outlineLevel="0" collapsed="false">
      <c r="A5242" s="71" t="s">
        <v>61</v>
      </c>
      <c r="B5242" s="71" t="s">
        <v>51</v>
      </c>
      <c r="C5242" s="71" t="s">
        <v>1447</v>
      </c>
      <c r="D5242" s="72" t="n">
        <v>0</v>
      </c>
      <c r="E5242" s="71" t="n">
        <v>0</v>
      </c>
      <c r="F5242" s="71" t="n">
        <v>2</v>
      </c>
      <c r="G5242" s="72" t="n">
        <v>177.18</v>
      </c>
      <c r="H5242" s="72" t="n">
        <v>165.6</v>
      </c>
      <c r="I5242" s="71" t="n">
        <f aca="false">IF(B5242&gt;=Settings!$B$23,1,0)</f>
        <v>0</v>
      </c>
      <c r="J5242" s="71" t="n">
        <v>1</v>
      </c>
      <c r="K5242" s="71" t="n">
        <f aca="false">F5242*I5242*J5242</f>
        <v>0</v>
      </c>
      <c r="L5242" s="71" t="n">
        <f aca="false">E5242*I5242*J5242</f>
        <v>0</v>
      </c>
      <c r="M5242" s="72" t="n">
        <f aca="false">G5242*I5242*J5242</f>
        <v>0</v>
      </c>
      <c r="N5242" s="72" t="n">
        <f aca="false">D5242*I5242*J5242</f>
        <v>-0</v>
      </c>
      <c r="O5242" s="71" t="n">
        <f aca="false">F5242*J5242</f>
        <v>2</v>
      </c>
      <c r="P5242" s="71" t="n">
        <f aca="false">E5242*J5242</f>
        <v>0</v>
      </c>
    </row>
    <row r="5243" customFormat="false" ht="15" hidden="false" customHeight="false" outlineLevel="0" collapsed="false">
      <c r="A5243" s="71" t="s">
        <v>60</v>
      </c>
      <c r="B5243" s="71" t="s">
        <v>51</v>
      </c>
      <c r="C5243" s="71" t="s">
        <v>1391</v>
      </c>
      <c r="D5243" s="72" t="n">
        <v>80.86</v>
      </c>
      <c r="E5243" s="71" t="n">
        <v>1</v>
      </c>
      <c r="F5243" s="71" t="n">
        <v>24</v>
      </c>
      <c r="G5243" s="72" t="n">
        <v>2307.14</v>
      </c>
      <c r="H5243" s="72" t="n">
        <v>2132.91</v>
      </c>
      <c r="I5243" s="71" t="n">
        <f aca="false">IF(B5243&gt;=Settings!$B$23,1,0)</f>
        <v>0</v>
      </c>
      <c r="J5243" s="71" t="n">
        <v>1</v>
      </c>
      <c r="K5243" s="71" t="n">
        <f aca="false">F5243*I5243*J5243</f>
        <v>0</v>
      </c>
      <c r="L5243" s="71" t="n">
        <f aca="false">E5243*I5243*J5243</f>
        <v>0</v>
      </c>
      <c r="M5243" s="72" t="n">
        <f aca="false">G5243*I5243*J5243</f>
        <v>0</v>
      </c>
      <c r="N5243" s="72" t="n">
        <f aca="false">D5243*I5243*J5243</f>
        <v>0</v>
      </c>
      <c r="O5243" s="71" t="n">
        <f aca="false">F5243*J5243</f>
        <v>24</v>
      </c>
      <c r="P5243" s="71" t="n">
        <f aca="false">E5243*J5243</f>
        <v>1</v>
      </c>
    </row>
    <row r="5244" customFormat="false" ht="15" hidden="false" customHeight="false" outlineLevel="0" collapsed="false">
      <c r="A5244" s="71" t="s">
        <v>59</v>
      </c>
      <c r="B5244" s="71" t="s">
        <v>51</v>
      </c>
      <c r="C5244" s="71" t="s">
        <v>141</v>
      </c>
      <c r="D5244" s="72" t="n">
        <v>0</v>
      </c>
      <c r="E5244" s="71" t="n">
        <v>0</v>
      </c>
      <c r="F5244" s="71" t="n">
        <v>3</v>
      </c>
      <c r="G5244" s="72" t="n">
        <v>224.4</v>
      </c>
      <c r="H5244" s="72" t="n">
        <v>142.19</v>
      </c>
      <c r="I5244" s="71" t="n">
        <f aca="false">IF(B5244&gt;=Settings!$B$23,1,0)</f>
        <v>0</v>
      </c>
      <c r="J5244" s="71" t="n">
        <v>1</v>
      </c>
      <c r="K5244" s="71" t="n">
        <f aca="false">F5244*I5244*J5244</f>
        <v>0</v>
      </c>
      <c r="L5244" s="71" t="n">
        <f aca="false">E5244*I5244*J5244</f>
        <v>0</v>
      </c>
      <c r="M5244" s="72" t="n">
        <f aca="false">G5244*I5244*J5244</f>
        <v>0</v>
      </c>
      <c r="N5244" s="72" t="n">
        <f aca="false">D5244*I5244*J5244</f>
        <v>-0</v>
      </c>
      <c r="O5244" s="71" t="n">
        <f aca="false">F5244*J5244</f>
        <v>3</v>
      </c>
      <c r="P5244" s="71" t="n">
        <f aca="false">E5244*J5244</f>
        <v>0</v>
      </c>
    </row>
    <row r="5245" customFormat="false" ht="15" hidden="false" customHeight="false" outlineLevel="0" collapsed="false">
      <c r="A5245" s="71" t="s">
        <v>59</v>
      </c>
      <c r="B5245" s="71" t="s">
        <v>51</v>
      </c>
      <c r="C5245" s="71" t="s">
        <v>1401</v>
      </c>
      <c r="D5245" s="72" t="n">
        <v>0</v>
      </c>
      <c r="E5245" s="71" t="n">
        <v>0</v>
      </c>
      <c r="F5245" s="71" t="n">
        <v>4</v>
      </c>
      <c r="G5245" s="72" t="n">
        <v>625.08</v>
      </c>
      <c r="H5245" s="72" t="n">
        <v>625.08</v>
      </c>
      <c r="I5245" s="71" t="n">
        <f aca="false">IF(B5245&gt;=Settings!$B$23,1,0)</f>
        <v>0</v>
      </c>
      <c r="J5245" s="71" t="n">
        <v>1</v>
      </c>
      <c r="K5245" s="71" t="n">
        <f aca="false">F5245*I5245*J5245</f>
        <v>0</v>
      </c>
      <c r="L5245" s="71" t="n">
        <f aca="false">E5245*I5245*J5245</f>
        <v>0</v>
      </c>
      <c r="M5245" s="72" t="n">
        <f aca="false">G5245*I5245*J5245</f>
        <v>0</v>
      </c>
      <c r="N5245" s="72" t="n">
        <f aca="false">D5245*I5245*J5245</f>
        <v>-0</v>
      </c>
      <c r="O5245" s="71" t="n">
        <f aca="false">F5245*J5245</f>
        <v>4</v>
      </c>
      <c r="P5245" s="71" t="n">
        <f aca="false">E5245*J5245</f>
        <v>0</v>
      </c>
    </row>
    <row r="5246" customFormat="false" ht="15" hidden="false" customHeight="false" outlineLevel="0" collapsed="false">
      <c r="A5246" s="71" t="s">
        <v>62</v>
      </c>
      <c r="B5246" s="71" t="s">
        <v>51</v>
      </c>
      <c r="C5246" s="71" t="s">
        <v>2365</v>
      </c>
      <c r="D5246" s="72" t="n">
        <v>0</v>
      </c>
      <c r="E5246" s="71" t="n">
        <v>0</v>
      </c>
      <c r="F5246" s="71" t="n">
        <v>1</v>
      </c>
      <c r="G5246" s="72" t="n">
        <v>56.32</v>
      </c>
      <c r="H5246" s="72" t="n">
        <v>56.32</v>
      </c>
      <c r="I5246" s="71" t="n">
        <f aca="false">IF(B5246&gt;=Settings!$B$23,1,0)</f>
        <v>0</v>
      </c>
      <c r="J5246" s="71" t="n">
        <v>1</v>
      </c>
      <c r="K5246" s="71" t="n">
        <f aca="false">F5246*I5246*J5246</f>
        <v>0</v>
      </c>
      <c r="L5246" s="71" t="n">
        <f aca="false">E5246*I5246*J5246</f>
        <v>0</v>
      </c>
      <c r="M5246" s="72" t="n">
        <f aca="false">G5246*I5246*J5246</f>
        <v>0</v>
      </c>
      <c r="N5246" s="72" t="n">
        <f aca="false">D5246*I5246*J5246</f>
        <v>-0</v>
      </c>
      <c r="O5246" s="71" t="n">
        <f aca="false">F5246*J5246</f>
        <v>1</v>
      </c>
      <c r="P5246" s="71" t="n">
        <f aca="false">E5246*J5246</f>
        <v>0</v>
      </c>
    </row>
    <row r="5247" customFormat="false" ht="15" hidden="false" customHeight="false" outlineLevel="0" collapsed="false">
      <c r="A5247" s="71" t="s">
        <v>62</v>
      </c>
      <c r="B5247" s="71" t="s">
        <v>51</v>
      </c>
      <c r="C5247" s="71" t="s">
        <v>2193</v>
      </c>
      <c r="D5247" s="72" t="n">
        <v>0</v>
      </c>
      <c r="E5247" s="71" t="n">
        <v>0</v>
      </c>
      <c r="F5247" s="71" t="n">
        <v>3</v>
      </c>
      <c r="G5247" s="72" t="n">
        <v>225.42</v>
      </c>
      <c r="H5247" s="72" t="n">
        <v>225.42</v>
      </c>
      <c r="I5247" s="71" t="n">
        <f aca="false">IF(B5247&gt;=Settings!$B$23,1,0)</f>
        <v>0</v>
      </c>
      <c r="J5247" s="71" t="n">
        <v>1</v>
      </c>
      <c r="K5247" s="71" t="n">
        <f aca="false">F5247*I5247*J5247</f>
        <v>0</v>
      </c>
      <c r="L5247" s="71" t="n">
        <f aca="false">E5247*I5247*J5247</f>
        <v>0</v>
      </c>
      <c r="M5247" s="72" t="n">
        <f aca="false">G5247*I5247*J5247</f>
        <v>0</v>
      </c>
      <c r="N5247" s="72" t="n">
        <f aca="false">D5247*I5247*J5247</f>
        <v>-0</v>
      </c>
      <c r="O5247" s="71" t="n">
        <f aca="false">F5247*J5247</f>
        <v>3</v>
      </c>
      <c r="P5247" s="71" t="n">
        <f aca="false">E5247*J5247</f>
        <v>0</v>
      </c>
    </row>
    <row r="5248" customFormat="false" ht="15" hidden="false" customHeight="false" outlineLevel="0" collapsed="false">
      <c r="A5248" s="71" t="s">
        <v>61</v>
      </c>
      <c r="B5248" s="71" t="s">
        <v>51</v>
      </c>
      <c r="C5248" s="71" t="s">
        <v>1160</v>
      </c>
      <c r="D5248" s="72" t="n">
        <v>0</v>
      </c>
      <c r="E5248" s="71" t="n">
        <v>0</v>
      </c>
      <c r="F5248" s="71" t="n">
        <v>2</v>
      </c>
      <c r="G5248" s="72" t="n">
        <v>207.18</v>
      </c>
      <c r="H5248" s="72" t="n">
        <v>190.41</v>
      </c>
      <c r="I5248" s="71" t="n">
        <f aca="false">IF(B5248&gt;=Settings!$B$23,1,0)</f>
        <v>0</v>
      </c>
      <c r="J5248" s="71" t="n">
        <v>1</v>
      </c>
      <c r="K5248" s="71" t="n">
        <f aca="false">F5248*I5248*J5248</f>
        <v>0</v>
      </c>
      <c r="L5248" s="71" t="n">
        <f aca="false">E5248*I5248*J5248</f>
        <v>0</v>
      </c>
      <c r="M5248" s="72" t="n">
        <f aca="false">G5248*I5248*J5248</f>
        <v>0</v>
      </c>
      <c r="N5248" s="72" t="n">
        <f aca="false">D5248*I5248*J5248</f>
        <v>-0</v>
      </c>
      <c r="O5248" s="71" t="n">
        <f aca="false">F5248*J5248</f>
        <v>2</v>
      </c>
      <c r="P5248" s="71" t="n">
        <f aca="false">E5248*J5248</f>
        <v>0</v>
      </c>
    </row>
    <row r="5249" customFormat="false" ht="15" hidden="false" customHeight="false" outlineLevel="0" collapsed="false">
      <c r="A5249" s="71" t="s">
        <v>59</v>
      </c>
      <c r="B5249" s="71" t="s">
        <v>51</v>
      </c>
      <c r="C5249" s="71" t="s">
        <v>155</v>
      </c>
      <c r="D5249" s="72" t="n">
        <v>0</v>
      </c>
      <c r="E5249" s="71" t="n">
        <v>0</v>
      </c>
      <c r="F5249" s="71" t="n">
        <v>71</v>
      </c>
      <c r="G5249" s="72" t="n">
        <v>6967.224</v>
      </c>
      <c r="H5249" s="72" t="n">
        <v>6967.224</v>
      </c>
      <c r="I5249" s="71" t="n">
        <f aca="false">IF(B5249&gt;=Settings!$B$23,1,0)</f>
        <v>0</v>
      </c>
      <c r="J5249" s="71" t="n">
        <v>1</v>
      </c>
      <c r="K5249" s="71" t="n">
        <f aca="false">F5249*I5249*J5249</f>
        <v>0</v>
      </c>
      <c r="L5249" s="71" t="n">
        <f aca="false">E5249*I5249*J5249</f>
        <v>0</v>
      </c>
      <c r="M5249" s="72" t="n">
        <f aca="false">G5249*I5249*J5249</f>
        <v>0</v>
      </c>
      <c r="N5249" s="72" t="n">
        <f aca="false">D5249*I5249*J5249</f>
        <v>-0</v>
      </c>
      <c r="O5249" s="71" t="n">
        <f aca="false">F5249*J5249</f>
        <v>71</v>
      </c>
      <c r="P5249" s="71" t="n">
        <f aca="false">E5249*J5249</f>
        <v>0</v>
      </c>
    </row>
    <row r="5250" customFormat="false" ht="15" hidden="false" customHeight="false" outlineLevel="0" collapsed="false">
      <c r="A5250" s="71" t="s">
        <v>61</v>
      </c>
      <c r="B5250" s="71" t="s">
        <v>51</v>
      </c>
      <c r="C5250" s="71" t="s">
        <v>1027</v>
      </c>
      <c r="D5250" s="72" t="n">
        <v>0</v>
      </c>
      <c r="E5250" s="71" t="n">
        <v>0</v>
      </c>
      <c r="F5250" s="71" t="n">
        <v>1</v>
      </c>
      <c r="G5250" s="72" t="n">
        <v>154</v>
      </c>
      <c r="H5250" s="72" t="n">
        <v>154</v>
      </c>
      <c r="I5250" s="71" t="n">
        <f aca="false">IF(B5250&gt;=Settings!$B$23,1,0)</f>
        <v>0</v>
      </c>
      <c r="J5250" s="71" t="n">
        <v>1</v>
      </c>
      <c r="K5250" s="71" t="n">
        <f aca="false">F5250*I5250*J5250</f>
        <v>0</v>
      </c>
      <c r="L5250" s="71" t="n">
        <f aca="false">E5250*I5250*J5250</f>
        <v>0</v>
      </c>
      <c r="M5250" s="72" t="n">
        <f aca="false">G5250*I5250*J5250</f>
        <v>0</v>
      </c>
      <c r="N5250" s="72" t="n">
        <f aca="false">D5250*I5250*J5250</f>
        <v>-0</v>
      </c>
      <c r="O5250" s="71" t="n">
        <f aca="false">F5250*J5250</f>
        <v>1</v>
      </c>
      <c r="P5250" s="71" t="n">
        <f aca="false">E5250*J5250</f>
        <v>0</v>
      </c>
    </row>
    <row r="5251" customFormat="false" ht="15" hidden="false" customHeight="false" outlineLevel="0" collapsed="false">
      <c r="A5251" s="71" t="s">
        <v>59</v>
      </c>
      <c r="B5251" s="71" t="s">
        <v>51</v>
      </c>
      <c r="C5251" s="71" t="s">
        <v>1020</v>
      </c>
      <c r="D5251" s="72" t="n">
        <v>0</v>
      </c>
      <c r="E5251" s="71" t="n">
        <v>0</v>
      </c>
      <c r="F5251" s="71" t="n">
        <v>2</v>
      </c>
      <c r="G5251" s="72" t="n">
        <v>422.328</v>
      </c>
      <c r="H5251" s="72" t="n">
        <v>422.328</v>
      </c>
      <c r="I5251" s="71" t="n">
        <f aca="false">IF(B5251&gt;=Settings!$B$23,1,0)</f>
        <v>0</v>
      </c>
      <c r="J5251" s="71" t="n">
        <v>1</v>
      </c>
      <c r="K5251" s="71" t="n">
        <f aca="false">F5251*I5251*J5251</f>
        <v>0</v>
      </c>
      <c r="L5251" s="71" t="n">
        <f aca="false">E5251*I5251*J5251</f>
        <v>0</v>
      </c>
      <c r="M5251" s="72" t="n">
        <f aca="false">G5251*I5251*J5251</f>
        <v>0</v>
      </c>
      <c r="N5251" s="72" t="n">
        <f aca="false">D5251*I5251*J5251</f>
        <v>-0</v>
      </c>
      <c r="O5251" s="71" t="n">
        <f aca="false">F5251*J5251</f>
        <v>2</v>
      </c>
      <c r="P5251" s="71" t="n">
        <f aca="false">E5251*J5251</f>
        <v>0</v>
      </c>
    </row>
    <row r="5252" customFormat="false" ht="15" hidden="false" customHeight="false" outlineLevel="0" collapsed="false">
      <c r="A5252" s="71" t="s">
        <v>60</v>
      </c>
      <c r="B5252" s="71" t="s">
        <v>51</v>
      </c>
      <c r="C5252" s="71" t="s">
        <v>1641</v>
      </c>
      <c r="D5252" s="72" t="n">
        <v>0</v>
      </c>
      <c r="E5252" s="71" t="n">
        <v>0</v>
      </c>
      <c r="F5252" s="71" t="n">
        <v>2</v>
      </c>
      <c r="G5252" s="72" t="n">
        <v>390.82</v>
      </c>
      <c r="H5252" s="72" t="n">
        <v>390.82</v>
      </c>
      <c r="I5252" s="71" t="n">
        <f aca="false">IF(B5252&gt;=Settings!$B$23,1,0)</f>
        <v>0</v>
      </c>
      <c r="J5252" s="71" t="n">
        <v>1</v>
      </c>
      <c r="K5252" s="71" t="n">
        <f aca="false">F5252*I5252*J5252</f>
        <v>0</v>
      </c>
      <c r="L5252" s="71" t="n">
        <f aca="false">E5252*I5252*J5252</f>
        <v>0</v>
      </c>
      <c r="M5252" s="72" t="n">
        <f aca="false">G5252*I5252*J5252</f>
        <v>0</v>
      </c>
      <c r="N5252" s="72" t="n">
        <f aca="false">D5252*I5252*J5252</f>
        <v>-0</v>
      </c>
      <c r="O5252" s="71" t="n">
        <f aca="false">F5252*J5252</f>
        <v>2</v>
      </c>
      <c r="P5252" s="71" t="n">
        <f aca="false">E5252*J5252</f>
        <v>0</v>
      </c>
    </row>
    <row r="5253" customFormat="false" ht="15" hidden="false" customHeight="false" outlineLevel="0" collapsed="false">
      <c r="A5253" s="71" t="s">
        <v>59</v>
      </c>
      <c r="B5253" s="71" t="s">
        <v>51</v>
      </c>
      <c r="C5253" s="71" t="s">
        <v>1022</v>
      </c>
      <c r="D5253" s="72" t="n">
        <v>0</v>
      </c>
      <c r="E5253" s="71" t="n">
        <v>0</v>
      </c>
      <c r="F5253" s="71" t="n">
        <v>3</v>
      </c>
      <c r="G5253" s="72" t="n">
        <v>282.13</v>
      </c>
      <c r="H5253" s="72" t="n">
        <v>282.13</v>
      </c>
      <c r="I5253" s="71" t="n">
        <f aca="false">IF(B5253&gt;=Settings!$B$23,1,0)</f>
        <v>0</v>
      </c>
      <c r="J5253" s="71" t="n">
        <v>1</v>
      </c>
      <c r="K5253" s="71" t="n">
        <f aca="false">F5253*I5253*J5253</f>
        <v>0</v>
      </c>
      <c r="L5253" s="71" t="n">
        <f aca="false">E5253*I5253*J5253</f>
        <v>0</v>
      </c>
      <c r="M5253" s="72" t="n">
        <f aca="false">G5253*I5253*J5253</f>
        <v>0</v>
      </c>
      <c r="N5253" s="72" t="n">
        <f aca="false">D5253*I5253*J5253</f>
        <v>-0</v>
      </c>
      <c r="O5253" s="71" t="n">
        <f aca="false">F5253*J5253</f>
        <v>3</v>
      </c>
      <c r="P5253" s="71" t="n">
        <f aca="false">E5253*J5253</f>
        <v>0</v>
      </c>
    </row>
    <row r="5254" customFormat="false" ht="15" hidden="false" customHeight="false" outlineLevel="0" collapsed="false">
      <c r="A5254" s="71" t="s">
        <v>60</v>
      </c>
      <c r="B5254" s="71" t="s">
        <v>51</v>
      </c>
      <c r="C5254" s="71" t="s">
        <v>1285</v>
      </c>
      <c r="D5254" s="72" t="n">
        <v>0</v>
      </c>
      <c r="E5254" s="71" t="n">
        <v>0</v>
      </c>
      <c r="F5254" s="71" t="n">
        <v>16</v>
      </c>
      <c r="G5254" s="72" t="n">
        <v>1583.78</v>
      </c>
      <c r="H5254" s="72" t="n">
        <v>1503.66</v>
      </c>
      <c r="I5254" s="71" t="n">
        <f aca="false">IF(B5254&gt;=Settings!$B$23,1,0)</f>
        <v>0</v>
      </c>
      <c r="J5254" s="71" t="n">
        <v>1</v>
      </c>
      <c r="K5254" s="71" t="n">
        <f aca="false">F5254*I5254*J5254</f>
        <v>0</v>
      </c>
      <c r="L5254" s="71" t="n">
        <f aca="false">E5254*I5254*J5254</f>
        <v>0</v>
      </c>
      <c r="M5254" s="72" t="n">
        <f aca="false">G5254*I5254*J5254</f>
        <v>0</v>
      </c>
      <c r="N5254" s="72" t="n">
        <f aca="false">D5254*I5254*J5254</f>
        <v>-0</v>
      </c>
      <c r="O5254" s="71" t="n">
        <f aca="false">F5254*J5254</f>
        <v>16</v>
      </c>
      <c r="P5254" s="71" t="n">
        <f aca="false">E5254*J5254</f>
        <v>0</v>
      </c>
    </row>
    <row r="5255" customFormat="false" ht="15" hidden="false" customHeight="false" outlineLevel="0" collapsed="false">
      <c r="A5255" s="71" t="s">
        <v>59</v>
      </c>
      <c r="B5255" s="71" t="s">
        <v>51</v>
      </c>
      <c r="C5255" s="71" t="s">
        <v>1673</v>
      </c>
      <c r="D5255" s="72" t="n">
        <v>0</v>
      </c>
      <c r="E5255" s="71" t="n">
        <v>0</v>
      </c>
      <c r="F5255" s="71" t="n">
        <v>1</v>
      </c>
      <c r="G5255" s="72" t="n">
        <v>84.95</v>
      </c>
      <c r="H5255" s="72" t="n">
        <v>84.95</v>
      </c>
      <c r="I5255" s="71" t="n">
        <f aca="false">IF(B5255&gt;=Settings!$B$23,1,0)</f>
        <v>0</v>
      </c>
      <c r="J5255" s="71" t="n">
        <v>1</v>
      </c>
      <c r="K5255" s="71" t="n">
        <f aca="false">F5255*I5255*J5255</f>
        <v>0</v>
      </c>
      <c r="L5255" s="71" t="n">
        <f aca="false">E5255*I5255*J5255</f>
        <v>0</v>
      </c>
      <c r="M5255" s="72" t="n">
        <f aca="false">G5255*I5255*J5255</f>
        <v>0</v>
      </c>
      <c r="N5255" s="72" t="n">
        <f aca="false">D5255*I5255*J5255</f>
        <v>-0</v>
      </c>
      <c r="O5255" s="71" t="n">
        <f aca="false">F5255*J5255</f>
        <v>1</v>
      </c>
      <c r="P5255" s="71" t="n">
        <f aca="false">E5255*J5255</f>
        <v>0</v>
      </c>
    </row>
    <row r="5256" customFormat="false" ht="15" hidden="false" customHeight="false" outlineLevel="0" collapsed="false">
      <c r="A5256" s="71" t="s">
        <v>59</v>
      </c>
      <c r="B5256" s="71" t="s">
        <v>51</v>
      </c>
      <c r="C5256" s="71" t="s">
        <v>1845</v>
      </c>
      <c r="D5256" s="72" t="n">
        <v>0</v>
      </c>
      <c r="E5256" s="71" t="n">
        <v>0</v>
      </c>
      <c r="F5256" s="71" t="n">
        <v>1</v>
      </c>
      <c r="G5256" s="72" t="n">
        <v>104.5</v>
      </c>
      <c r="H5256" s="72" t="n">
        <v>104.5</v>
      </c>
      <c r="I5256" s="71" t="n">
        <f aca="false">IF(B5256&gt;=Settings!$B$23,1,0)</f>
        <v>0</v>
      </c>
      <c r="J5256" s="71" t="n">
        <v>1</v>
      </c>
      <c r="K5256" s="71" t="n">
        <f aca="false">F5256*I5256*J5256</f>
        <v>0</v>
      </c>
      <c r="L5256" s="71" t="n">
        <f aca="false">E5256*I5256*J5256</f>
        <v>0</v>
      </c>
      <c r="M5256" s="72" t="n">
        <f aca="false">G5256*I5256*J5256</f>
        <v>0</v>
      </c>
      <c r="N5256" s="72" t="n">
        <f aca="false">D5256*I5256*J5256</f>
        <v>-0</v>
      </c>
      <c r="O5256" s="71" t="n">
        <f aca="false">F5256*J5256</f>
        <v>1</v>
      </c>
      <c r="P5256" s="71" t="n">
        <f aca="false">E5256*J5256</f>
        <v>0</v>
      </c>
    </row>
    <row r="5257" customFormat="false" ht="15" hidden="false" customHeight="false" outlineLevel="0" collapsed="false">
      <c r="A5257" s="71" t="s">
        <v>62</v>
      </c>
      <c r="B5257" s="71" t="s">
        <v>51</v>
      </c>
      <c r="C5257" s="71" t="s">
        <v>1391</v>
      </c>
      <c r="D5257" s="72" t="n">
        <v>0</v>
      </c>
      <c r="E5257" s="71" t="n">
        <v>0</v>
      </c>
      <c r="F5257" s="71" t="n">
        <v>30</v>
      </c>
      <c r="G5257" s="72" t="n">
        <v>2879.41</v>
      </c>
      <c r="H5257" s="72" t="n">
        <v>2719.12</v>
      </c>
      <c r="I5257" s="71" t="n">
        <f aca="false">IF(B5257&gt;=Settings!$B$23,1,0)</f>
        <v>0</v>
      </c>
      <c r="J5257" s="71" t="n">
        <v>1</v>
      </c>
      <c r="K5257" s="71" t="n">
        <f aca="false">F5257*I5257*J5257</f>
        <v>0</v>
      </c>
      <c r="L5257" s="71" t="n">
        <f aca="false">E5257*I5257*J5257</f>
        <v>0</v>
      </c>
      <c r="M5257" s="72" t="n">
        <f aca="false">G5257*I5257*J5257</f>
        <v>0</v>
      </c>
      <c r="N5257" s="72" t="n">
        <f aca="false">D5257*I5257*J5257</f>
        <v>-0</v>
      </c>
      <c r="O5257" s="71" t="n">
        <f aca="false">F5257*J5257</f>
        <v>30</v>
      </c>
      <c r="P5257" s="71" t="n">
        <f aca="false">E5257*J5257</f>
        <v>0</v>
      </c>
    </row>
    <row r="5258" customFormat="false" ht="15" hidden="false" customHeight="false" outlineLevel="0" collapsed="false">
      <c r="A5258" s="71" t="s">
        <v>61</v>
      </c>
      <c r="B5258" s="71" t="s">
        <v>51</v>
      </c>
      <c r="C5258" s="71" t="s">
        <v>663</v>
      </c>
      <c r="D5258" s="72" t="n">
        <v>0</v>
      </c>
      <c r="E5258" s="71" t="n">
        <v>0</v>
      </c>
      <c r="F5258" s="71" t="n">
        <v>1</v>
      </c>
      <c r="G5258" s="72" t="n">
        <v>45.41</v>
      </c>
      <c r="H5258" s="72" t="n">
        <v>45.41</v>
      </c>
      <c r="I5258" s="71" t="n">
        <f aca="false">IF(B5258&gt;=Settings!$B$23,1,0)</f>
        <v>0</v>
      </c>
      <c r="J5258" s="71" t="n">
        <v>1</v>
      </c>
      <c r="K5258" s="71" t="n">
        <f aca="false">F5258*I5258*J5258</f>
        <v>0</v>
      </c>
      <c r="L5258" s="71" t="n">
        <f aca="false">E5258*I5258*J5258</f>
        <v>0</v>
      </c>
      <c r="M5258" s="72" t="n">
        <f aca="false">G5258*I5258*J5258</f>
        <v>0</v>
      </c>
      <c r="N5258" s="72" t="n">
        <f aca="false">D5258*I5258*J5258</f>
        <v>-0</v>
      </c>
      <c r="O5258" s="71" t="n">
        <f aca="false">F5258*J5258</f>
        <v>1</v>
      </c>
      <c r="P5258" s="71" t="n">
        <f aca="false">E5258*J5258</f>
        <v>0</v>
      </c>
    </row>
    <row r="5259" customFormat="false" ht="15" hidden="false" customHeight="false" outlineLevel="0" collapsed="false">
      <c r="A5259" s="71" t="s">
        <v>59</v>
      </c>
      <c r="B5259" s="71" t="s">
        <v>51</v>
      </c>
      <c r="C5259" s="71" t="s">
        <v>363</v>
      </c>
      <c r="D5259" s="72" t="n">
        <v>0</v>
      </c>
      <c r="E5259" s="71" t="n">
        <v>0</v>
      </c>
      <c r="F5259" s="71" t="n">
        <v>2</v>
      </c>
      <c r="G5259" s="72" t="n">
        <v>241.869</v>
      </c>
      <c r="H5259" s="72" t="n">
        <v>241.869</v>
      </c>
      <c r="I5259" s="71" t="n">
        <f aca="false">IF(B5259&gt;=Settings!$B$23,1,0)</f>
        <v>0</v>
      </c>
      <c r="J5259" s="71" t="n">
        <v>1</v>
      </c>
      <c r="K5259" s="71" t="n">
        <f aca="false">F5259*I5259*J5259</f>
        <v>0</v>
      </c>
      <c r="L5259" s="71" t="n">
        <f aca="false">E5259*I5259*J5259</f>
        <v>0</v>
      </c>
      <c r="M5259" s="72" t="n">
        <f aca="false">G5259*I5259*J5259</f>
        <v>0</v>
      </c>
      <c r="N5259" s="72" t="n">
        <f aca="false">D5259*I5259*J5259</f>
        <v>-0</v>
      </c>
      <c r="O5259" s="71" t="n">
        <f aca="false">F5259*J5259</f>
        <v>2</v>
      </c>
      <c r="P5259" s="71" t="n">
        <f aca="false">E5259*J5259</f>
        <v>0</v>
      </c>
    </row>
    <row r="5260" customFormat="false" ht="15" hidden="false" customHeight="false" outlineLevel="0" collapsed="false">
      <c r="A5260" s="71" t="s">
        <v>59</v>
      </c>
      <c r="B5260" s="71" t="s">
        <v>51</v>
      </c>
      <c r="C5260" s="71" t="s">
        <v>595</v>
      </c>
      <c r="D5260" s="72" t="n">
        <v>0</v>
      </c>
      <c r="E5260" s="71" t="n">
        <v>0</v>
      </c>
      <c r="F5260" s="71" t="n">
        <v>32</v>
      </c>
      <c r="G5260" s="72" t="n">
        <v>934.252</v>
      </c>
      <c r="H5260" s="72" t="n">
        <v>928.812</v>
      </c>
      <c r="I5260" s="71" t="n">
        <f aca="false">IF(B5260&gt;=Settings!$B$23,1,0)</f>
        <v>0</v>
      </c>
      <c r="J5260" s="71" t="n">
        <v>1</v>
      </c>
      <c r="K5260" s="71" t="n">
        <f aca="false">F5260*I5260*J5260</f>
        <v>0</v>
      </c>
      <c r="L5260" s="71" t="n">
        <f aca="false">E5260*I5260*J5260</f>
        <v>0</v>
      </c>
      <c r="M5260" s="72" t="n">
        <f aca="false">G5260*I5260*J5260</f>
        <v>0</v>
      </c>
      <c r="N5260" s="72" t="n">
        <f aca="false">D5260*I5260*J5260</f>
        <v>-0</v>
      </c>
      <c r="O5260" s="71" t="n">
        <f aca="false">F5260*J5260</f>
        <v>32</v>
      </c>
      <c r="P5260" s="71" t="n">
        <f aca="false">E5260*J5260</f>
        <v>0</v>
      </c>
    </row>
    <row r="5261" customFormat="false" ht="15" hidden="false" customHeight="false" outlineLevel="0" collapsed="false">
      <c r="A5261" s="71" t="s">
        <v>61</v>
      </c>
      <c r="B5261" s="71" t="s">
        <v>51</v>
      </c>
      <c r="C5261" s="71" t="s">
        <v>577</v>
      </c>
      <c r="D5261" s="72" t="n">
        <v>0</v>
      </c>
      <c r="E5261" s="71" t="n">
        <v>0</v>
      </c>
      <c r="F5261" s="71" t="n">
        <v>2</v>
      </c>
      <c r="G5261" s="72" t="n">
        <v>218.08</v>
      </c>
      <c r="H5261" s="72" t="n">
        <v>200.38</v>
      </c>
      <c r="I5261" s="71" t="n">
        <f aca="false">IF(B5261&gt;=Settings!$B$23,1,0)</f>
        <v>0</v>
      </c>
      <c r="J5261" s="71" t="n">
        <v>1</v>
      </c>
      <c r="K5261" s="71" t="n">
        <f aca="false">F5261*I5261*J5261</f>
        <v>0</v>
      </c>
      <c r="L5261" s="71" t="n">
        <f aca="false">E5261*I5261*J5261</f>
        <v>0</v>
      </c>
      <c r="M5261" s="72" t="n">
        <f aca="false">G5261*I5261*J5261</f>
        <v>0</v>
      </c>
      <c r="N5261" s="72" t="n">
        <f aca="false">D5261*I5261*J5261</f>
        <v>-0</v>
      </c>
      <c r="O5261" s="71" t="n">
        <f aca="false">F5261*J5261</f>
        <v>2</v>
      </c>
      <c r="P5261" s="71" t="n">
        <f aca="false">E5261*J5261</f>
        <v>0</v>
      </c>
    </row>
    <row r="5262" customFormat="false" ht="15" hidden="false" customHeight="false" outlineLevel="0" collapsed="false">
      <c r="A5262" s="71" t="s">
        <v>62</v>
      </c>
      <c r="B5262" s="71" t="s">
        <v>51</v>
      </c>
      <c r="C5262" s="71" t="s">
        <v>2071</v>
      </c>
      <c r="D5262" s="72" t="n">
        <v>175.41</v>
      </c>
      <c r="E5262" s="71" t="n">
        <v>2</v>
      </c>
      <c r="F5262" s="71" t="n">
        <v>33</v>
      </c>
      <c r="G5262" s="72" t="n">
        <v>3527.46</v>
      </c>
      <c r="H5262" s="72" t="n">
        <v>3077.58</v>
      </c>
      <c r="I5262" s="71" t="n">
        <f aca="false">IF(B5262&gt;=Settings!$B$23,1,0)</f>
        <v>0</v>
      </c>
      <c r="J5262" s="71" t="n">
        <v>1</v>
      </c>
      <c r="K5262" s="71" t="n">
        <f aca="false">F5262*I5262*J5262</f>
        <v>0</v>
      </c>
      <c r="L5262" s="71" t="n">
        <f aca="false">E5262*I5262*J5262</f>
        <v>0</v>
      </c>
      <c r="M5262" s="72" t="n">
        <f aca="false">G5262*I5262*J5262</f>
        <v>0</v>
      </c>
      <c r="N5262" s="72" t="n">
        <f aca="false">D5262*I5262*J5262</f>
        <v>0</v>
      </c>
      <c r="O5262" s="71" t="n">
        <f aca="false">F5262*J5262</f>
        <v>33</v>
      </c>
      <c r="P5262" s="71" t="n">
        <f aca="false">E5262*J5262</f>
        <v>2</v>
      </c>
    </row>
    <row r="5263" customFormat="false" ht="15" hidden="false" customHeight="false" outlineLevel="0" collapsed="false">
      <c r="A5263" s="71" t="s">
        <v>61</v>
      </c>
      <c r="B5263" s="71" t="s">
        <v>51</v>
      </c>
      <c r="C5263" s="71" t="s">
        <v>1634</v>
      </c>
      <c r="D5263" s="72" t="n">
        <v>0</v>
      </c>
      <c r="E5263" s="71" t="n">
        <v>0</v>
      </c>
      <c r="F5263" s="71" t="n">
        <v>2</v>
      </c>
      <c r="G5263" s="72" t="n">
        <v>109</v>
      </c>
      <c r="H5263" s="72" t="n">
        <v>109</v>
      </c>
      <c r="I5263" s="71" t="n">
        <f aca="false">IF(B5263&gt;=Settings!$B$23,1,0)</f>
        <v>0</v>
      </c>
      <c r="J5263" s="71" t="n">
        <v>1</v>
      </c>
      <c r="K5263" s="71" t="n">
        <f aca="false">F5263*I5263*J5263</f>
        <v>0</v>
      </c>
      <c r="L5263" s="71" t="n">
        <f aca="false">E5263*I5263*J5263</f>
        <v>0</v>
      </c>
      <c r="M5263" s="72" t="n">
        <f aca="false">G5263*I5263*J5263</f>
        <v>0</v>
      </c>
      <c r="N5263" s="72" t="n">
        <f aca="false">D5263*I5263*J5263</f>
        <v>-0</v>
      </c>
      <c r="O5263" s="71" t="n">
        <f aca="false">F5263*J5263</f>
        <v>2</v>
      </c>
      <c r="P5263" s="71" t="n">
        <f aca="false">E5263*J5263</f>
        <v>0</v>
      </c>
    </row>
    <row r="5264" customFormat="false" ht="15" hidden="false" customHeight="false" outlineLevel="0" collapsed="false">
      <c r="A5264" s="71" t="s">
        <v>59</v>
      </c>
      <c r="B5264" s="71" t="s">
        <v>51</v>
      </c>
      <c r="C5264" s="71" t="s">
        <v>153</v>
      </c>
      <c r="D5264" s="72" t="n">
        <v>0</v>
      </c>
      <c r="E5264" s="71" t="n">
        <v>0</v>
      </c>
      <c r="F5264" s="71" t="n">
        <v>7</v>
      </c>
      <c r="G5264" s="72" t="n">
        <v>2083.02</v>
      </c>
      <c r="H5264" s="72" t="n">
        <v>2044.17</v>
      </c>
      <c r="I5264" s="71" t="n">
        <f aca="false">IF(B5264&gt;=Settings!$B$23,1,0)</f>
        <v>0</v>
      </c>
      <c r="J5264" s="71" t="n">
        <v>1</v>
      </c>
      <c r="K5264" s="71" t="n">
        <f aca="false">F5264*I5264*J5264</f>
        <v>0</v>
      </c>
      <c r="L5264" s="71" t="n">
        <f aca="false">E5264*I5264*J5264</f>
        <v>0</v>
      </c>
      <c r="M5264" s="72" t="n">
        <f aca="false">G5264*I5264*J5264</f>
        <v>0</v>
      </c>
      <c r="N5264" s="72" t="n">
        <f aca="false">D5264*I5264*J5264</f>
        <v>-0</v>
      </c>
      <c r="O5264" s="71" t="n">
        <f aca="false">F5264*J5264</f>
        <v>7</v>
      </c>
      <c r="P5264" s="71" t="n">
        <f aca="false">E5264*J5264</f>
        <v>0</v>
      </c>
    </row>
    <row r="5265" customFormat="false" ht="15" hidden="false" customHeight="false" outlineLevel="0" collapsed="false">
      <c r="A5265" s="71" t="s">
        <v>59</v>
      </c>
      <c r="B5265" s="71" t="s">
        <v>51</v>
      </c>
      <c r="C5265" s="71" t="s">
        <v>971</v>
      </c>
      <c r="D5265" s="72" t="n">
        <v>0</v>
      </c>
      <c r="E5265" s="71" t="n">
        <v>0</v>
      </c>
      <c r="F5265" s="71" t="n">
        <v>7</v>
      </c>
      <c r="G5265" s="72" t="n">
        <v>644.13</v>
      </c>
      <c r="H5265" s="72" t="n">
        <v>644.13</v>
      </c>
      <c r="I5265" s="71" t="n">
        <f aca="false">IF(B5265&gt;=Settings!$B$23,1,0)</f>
        <v>0</v>
      </c>
      <c r="J5265" s="71" t="n">
        <v>1</v>
      </c>
      <c r="K5265" s="71" t="n">
        <f aca="false">F5265*I5265*J5265</f>
        <v>0</v>
      </c>
      <c r="L5265" s="71" t="n">
        <f aca="false">E5265*I5265*J5265</f>
        <v>0</v>
      </c>
      <c r="M5265" s="72" t="n">
        <f aca="false">G5265*I5265*J5265</f>
        <v>0</v>
      </c>
      <c r="N5265" s="72" t="n">
        <f aca="false">D5265*I5265*J5265</f>
        <v>-0</v>
      </c>
      <c r="O5265" s="71" t="n">
        <f aca="false">F5265*J5265</f>
        <v>7</v>
      </c>
      <c r="P5265" s="71" t="n">
        <f aca="false">E5265*J5265</f>
        <v>0</v>
      </c>
    </row>
    <row r="5266" customFormat="false" ht="15" hidden="false" customHeight="false" outlineLevel="0" collapsed="false">
      <c r="A5266" s="71" t="s">
        <v>59</v>
      </c>
      <c r="B5266" s="71" t="s">
        <v>51</v>
      </c>
      <c r="C5266" s="71" t="s">
        <v>1049</v>
      </c>
      <c r="D5266" s="72" t="n">
        <v>0</v>
      </c>
      <c r="E5266" s="71" t="n">
        <v>0</v>
      </c>
      <c r="F5266" s="71" t="n">
        <v>2</v>
      </c>
      <c r="G5266" s="72" t="n">
        <v>97.9</v>
      </c>
      <c r="H5266" s="72" t="n">
        <v>97.9</v>
      </c>
      <c r="I5266" s="71" t="n">
        <f aca="false">IF(B5266&gt;=Settings!$B$23,1,0)</f>
        <v>0</v>
      </c>
      <c r="J5266" s="71" t="n">
        <v>1</v>
      </c>
      <c r="K5266" s="71" t="n">
        <f aca="false">F5266*I5266*J5266</f>
        <v>0</v>
      </c>
      <c r="L5266" s="71" t="n">
        <f aca="false">E5266*I5266*J5266</f>
        <v>0</v>
      </c>
      <c r="M5266" s="72" t="n">
        <f aca="false">G5266*I5266*J5266</f>
        <v>0</v>
      </c>
      <c r="N5266" s="72" t="n">
        <f aca="false">D5266*I5266*J5266</f>
        <v>-0</v>
      </c>
      <c r="O5266" s="71" t="n">
        <f aca="false">F5266*J5266</f>
        <v>2</v>
      </c>
      <c r="P5266" s="71" t="n">
        <f aca="false">E5266*J5266</f>
        <v>0</v>
      </c>
    </row>
    <row r="5267" customFormat="false" ht="15" hidden="false" customHeight="false" outlineLevel="0" collapsed="false">
      <c r="A5267" s="71" t="s">
        <v>61</v>
      </c>
      <c r="B5267" s="71" t="s">
        <v>51</v>
      </c>
      <c r="C5267" s="71" t="s">
        <v>932</v>
      </c>
      <c r="D5267" s="72" t="n">
        <v>227.23</v>
      </c>
      <c r="E5267" s="71" t="n">
        <v>1</v>
      </c>
      <c r="F5267" s="71" t="n">
        <v>1</v>
      </c>
      <c r="G5267" s="72" t="n">
        <v>168.14</v>
      </c>
      <c r="H5267" s="72" t="n">
        <v>-59.09</v>
      </c>
      <c r="I5267" s="71" t="n">
        <f aca="false">IF(B5267&gt;=Settings!$B$23,1,0)</f>
        <v>0</v>
      </c>
      <c r="J5267" s="71" t="n">
        <v>1</v>
      </c>
      <c r="K5267" s="71" t="n">
        <f aca="false">F5267*I5267*J5267</f>
        <v>0</v>
      </c>
      <c r="L5267" s="71" t="n">
        <f aca="false">E5267*I5267*J5267</f>
        <v>0</v>
      </c>
      <c r="M5267" s="72" t="n">
        <f aca="false">G5267*I5267*J5267</f>
        <v>0</v>
      </c>
      <c r="N5267" s="72" t="n">
        <f aca="false">D5267*I5267*J5267</f>
        <v>0</v>
      </c>
      <c r="O5267" s="71" t="n">
        <f aca="false">F5267*J5267</f>
        <v>1</v>
      </c>
      <c r="P5267" s="71" t="n">
        <f aca="false">E5267*J5267</f>
        <v>1</v>
      </c>
    </row>
    <row r="5268" customFormat="false" ht="15" hidden="false" customHeight="false" outlineLevel="0" collapsed="false">
      <c r="A5268" s="71" t="s">
        <v>61</v>
      </c>
      <c r="B5268" s="71" t="s">
        <v>51</v>
      </c>
      <c r="C5268" s="71" t="s">
        <v>1046</v>
      </c>
      <c r="D5268" s="72" t="n">
        <v>0</v>
      </c>
      <c r="E5268" s="71" t="n">
        <v>0</v>
      </c>
      <c r="F5268" s="71" t="n">
        <v>1</v>
      </c>
      <c r="G5268" s="72" t="n">
        <v>118.13</v>
      </c>
      <c r="H5268" s="72" t="n">
        <v>100.43</v>
      </c>
      <c r="I5268" s="71" t="n">
        <f aca="false">IF(B5268&gt;=Settings!$B$23,1,0)</f>
        <v>0</v>
      </c>
      <c r="J5268" s="71" t="n">
        <v>1</v>
      </c>
      <c r="K5268" s="71" t="n">
        <f aca="false">F5268*I5268*J5268</f>
        <v>0</v>
      </c>
      <c r="L5268" s="71" t="n">
        <f aca="false">E5268*I5268*J5268</f>
        <v>0</v>
      </c>
      <c r="M5268" s="72" t="n">
        <f aca="false">G5268*I5268*J5268</f>
        <v>0</v>
      </c>
      <c r="N5268" s="72" t="n">
        <f aca="false">D5268*I5268*J5268</f>
        <v>-0</v>
      </c>
      <c r="O5268" s="71" t="n">
        <f aca="false">F5268*J5268</f>
        <v>1</v>
      </c>
      <c r="P5268" s="71" t="n">
        <f aca="false">E5268*J5268</f>
        <v>0</v>
      </c>
    </row>
    <row r="5269" customFormat="false" ht="15" hidden="false" customHeight="false" outlineLevel="0" collapsed="false">
      <c r="A5269" s="71" t="s">
        <v>62</v>
      </c>
      <c r="B5269" s="71" t="s">
        <v>51</v>
      </c>
      <c r="C5269" s="71" t="s">
        <v>141</v>
      </c>
      <c r="D5269" s="72" t="n">
        <v>133.95</v>
      </c>
      <c r="E5269" s="71" t="n">
        <v>1</v>
      </c>
      <c r="F5269" s="71" t="n">
        <v>7</v>
      </c>
      <c r="G5269" s="72" t="n">
        <v>907.3</v>
      </c>
      <c r="H5269" s="72" t="n">
        <v>731.32</v>
      </c>
      <c r="I5269" s="71" t="n">
        <f aca="false">IF(B5269&gt;=Settings!$B$23,1,0)</f>
        <v>0</v>
      </c>
      <c r="J5269" s="71" t="n">
        <v>1</v>
      </c>
      <c r="K5269" s="71" t="n">
        <f aca="false">F5269*I5269*J5269</f>
        <v>0</v>
      </c>
      <c r="L5269" s="71" t="n">
        <f aca="false">E5269*I5269*J5269</f>
        <v>0</v>
      </c>
      <c r="M5269" s="72" t="n">
        <f aca="false">G5269*I5269*J5269</f>
        <v>0</v>
      </c>
      <c r="N5269" s="72" t="n">
        <f aca="false">D5269*I5269*J5269</f>
        <v>0</v>
      </c>
      <c r="O5269" s="71" t="n">
        <f aca="false">F5269*J5269</f>
        <v>7</v>
      </c>
      <c r="P5269" s="71" t="n">
        <f aca="false">E5269*J5269</f>
        <v>1</v>
      </c>
    </row>
    <row r="5270" customFormat="false" ht="15" hidden="false" customHeight="false" outlineLevel="0" collapsed="false">
      <c r="A5270" s="71" t="s">
        <v>62</v>
      </c>
      <c r="B5270" s="71" t="s">
        <v>51</v>
      </c>
      <c r="C5270" s="71" t="s">
        <v>1131</v>
      </c>
      <c r="D5270" s="72" t="n">
        <v>88.87</v>
      </c>
      <c r="E5270" s="71" t="n">
        <v>1</v>
      </c>
      <c r="F5270" s="71" t="n">
        <v>5</v>
      </c>
      <c r="G5270" s="72" t="n">
        <v>405.51</v>
      </c>
      <c r="H5270" s="72" t="n">
        <v>316.64</v>
      </c>
      <c r="I5270" s="71" t="n">
        <f aca="false">IF(B5270&gt;=Settings!$B$23,1,0)</f>
        <v>0</v>
      </c>
      <c r="J5270" s="71" t="n">
        <v>1</v>
      </c>
      <c r="K5270" s="71" t="n">
        <f aca="false">F5270*I5270*J5270</f>
        <v>0</v>
      </c>
      <c r="L5270" s="71" t="n">
        <f aca="false">E5270*I5270*J5270</f>
        <v>0</v>
      </c>
      <c r="M5270" s="72" t="n">
        <f aca="false">G5270*I5270*J5270</f>
        <v>0</v>
      </c>
      <c r="N5270" s="72" t="n">
        <f aca="false">D5270*I5270*J5270</f>
        <v>0</v>
      </c>
      <c r="O5270" s="71" t="n">
        <f aca="false">F5270*J5270</f>
        <v>5</v>
      </c>
      <c r="P5270" s="71" t="n">
        <f aca="false">E5270*J5270</f>
        <v>1</v>
      </c>
    </row>
    <row r="5271" customFormat="false" ht="15" hidden="false" customHeight="false" outlineLevel="0" collapsed="false">
      <c r="A5271" s="71" t="s">
        <v>61</v>
      </c>
      <c r="B5271" s="71" t="s">
        <v>51</v>
      </c>
      <c r="C5271" s="71" t="s">
        <v>1421</v>
      </c>
      <c r="D5271" s="72" t="n">
        <v>0</v>
      </c>
      <c r="E5271" s="71" t="n">
        <v>0</v>
      </c>
      <c r="F5271" s="71" t="n">
        <v>1</v>
      </c>
      <c r="G5271" s="72" t="n">
        <v>113.59</v>
      </c>
      <c r="H5271" s="72" t="n">
        <v>113.59</v>
      </c>
      <c r="I5271" s="71" t="n">
        <f aca="false">IF(B5271&gt;=Settings!$B$23,1,0)</f>
        <v>0</v>
      </c>
      <c r="J5271" s="71" t="n">
        <v>1</v>
      </c>
      <c r="K5271" s="71" t="n">
        <f aca="false">F5271*I5271*J5271</f>
        <v>0</v>
      </c>
      <c r="L5271" s="71" t="n">
        <f aca="false">E5271*I5271*J5271</f>
        <v>0</v>
      </c>
      <c r="M5271" s="72" t="n">
        <f aca="false">G5271*I5271*J5271</f>
        <v>0</v>
      </c>
      <c r="N5271" s="72" t="n">
        <f aca="false">D5271*I5271*J5271</f>
        <v>-0</v>
      </c>
      <c r="O5271" s="71" t="n">
        <f aca="false">F5271*J5271</f>
        <v>1</v>
      </c>
      <c r="P5271" s="71" t="n">
        <f aca="false">E5271*J5271</f>
        <v>0</v>
      </c>
    </row>
    <row r="5272" customFormat="false" ht="15" hidden="false" customHeight="false" outlineLevel="0" collapsed="false">
      <c r="A5272" s="71" t="s">
        <v>59</v>
      </c>
      <c r="B5272" s="71" t="s">
        <v>51</v>
      </c>
      <c r="C5272" s="71" t="s">
        <v>1205</v>
      </c>
      <c r="D5272" s="72" t="n">
        <v>0</v>
      </c>
      <c r="E5272" s="71" t="n">
        <v>0</v>
      </c>
      <c r="F5272" s="71" t="n">
        <v>4</v>
      </c>
      <c r="G5272" s="72" t="n">
        <v>395.08</v>
      </c>
      <c r="H5272" s="72" t="n">
        <v>395.08</v>
      </c>
      <c r="I5272" s="71" t="n">
        <f aca="false">IF(B5272&gt;=Settings!$B$23,1,0)</f>
        <v>0</v>
      </c>
      <c r="J5272" s="71" t="n">
        <v>1</v>
      </c>
      <c r="K5272" s="71" t="n">
        <f aca="false">F5272*I5272*J5272</f>
        <v>0</v>
      </c>
      <c r="L5272" s="71" t="n">
        <f aca="false">E5272*I5272*J5272</f>
        <v>0</v>
      </c>
      <c r="M5272" s="72" t="n">
        <f aca="false">G5272*I5272*J5272</f>
        <v>0</v>
      </c>
      <c r="N5272" s="72" t="n">
        <f aca="false">D5272*I5272*J5272</f>
        <v>-0</v>
      </c>
      <c r="O5272" s="71" t="n">
        <f aca="false">F5272*J5272</f>
        <v>4</v>
      </c>
      <c r="P5272" s="71" t="n">
        <f aca="false">E5272*J5272</f>
        <v>0</v>
      </c>
    </row>
    <row r="5273" customFormat="false" ht="15" hidden="false" customHeight="false" outlineLevel="0" collapsed="false">
      <c r="A5273" s="71" t="s">
        <v>59</v>
      </c>
      <c r="B5273" s="71" t="s">
        <v>51</v>
      </c>
      <c r="C5273" s="71" t="s">
        <v>1040</v>
      </c>
      <c r="D5273" s="72" t="n">
        <v>0</v>
      </c>
      <c r="E5273" s="71" t="n">
        <v>0</v>
      </c>
      <c r="F5273" s="71" t="n">
        <v>5</v>
      </c>
      <c r="G5273" s="72" t="n">
        <v>254.31</v>
      </c>
      <c r="H5273" s="72" t="n">
        <v>254.31</v>
      </c>
      <c r="I5273" s="71" t="n">
        <f aca="false">IF(B5273&gt;=Settings!$B$23,1,0)</f>
        <v>0</v>
      </c>
      <c r="J5273" s="71" t="n">
        <v>1</v>
      </c>
      <c r="K5273" s="71" t="n">
        <f aca="false">F5273*I5273*J5273</f>
        <v>0</v>
      </c>
      <c r="L5273" s="71" t="n">
        <f aca="false">E5273*I5273*J5273</f>
        <v>0</v>
      </c>
      <c r="M5273" s="72" t="n">
        <f aca="false">G5273*I5273*J5273</f>
        <v>0</v>
      </c>
      <c r="N5273" s="72" t="n">
        <f aca="false">D5273*I5273*J5273</f>
        <v>-0</v>
      </c>
      <c r="O5273" s="71" t="n">
        <f aca="false">F5273*J5273</f>
        <v>5</v>
      </c>
      <c r="P5273" s="71" t="n">
        <f aca="false">E5273*J5273</f>
        <v>0</v>
      </c>
    </row>
    <row r="5274" customFormat="false" ht="15" hidden="false" customHeight="false" outlineLevel="0" collapsed="false">
      <c r="A5274" s="71" t="s">
        <v>61</v>
      </c>
      <c r="B5274" s="71" t="s">
        <v>51</v>
      </c>
      <c r="C5274" s="71" t="s">
        <v>2055</v>
      </c>
      <c r="D5274" s="72" t="n">
        <v>0</v>
      </c>
      <c r="E5274" s="71" t="n">
        <v>0</v>
      </c>
      <c r="F5274" s="71" t="n">
        <v>4</v>
      </c>
      <c r="G5274" s="72" t="n">
        <v>379.5</v>
      </c>
      <c r="H5274" s="72" t="n">
        <v>370.65</v>
      </c>
      <c r="I5274" s="71" t="n">
        <f aca="false">IF(B5274&gt;=Settings!$B$23,1,0)</f>
        <v>0</v>
      </c>
      <c r="J5274" s="71" t="n">
        <v>1</v>
      </c>
      <c r="K5274" s="71" t="n">
        <f aca="false">F5274*I5274*J5274</f>
        <v>0</v>
      </c>
      <c r="L5274" s="71" t="n">
        <f aca="false">E5274*I5274*J5274</f>
        <v>0</v>
      </c>
      <c r="M5274" s="72" t="n">
        <f aca="false">G5274*I5274*J5274</f>
        <v>0</v>
      </c>
      <c r="N5274" s="72" t="n">
        <f aca="false">D5274*I5274*J5274</f>
        <v>-0</v>
      </c>
      <c r="O5274" s="71" t="n">
        <f aca="false">F5274*J5274</f>
        <v>4</v>
      </c>
      <c r="P5274" s="71" t="n">
        <f aca="false">E5274*J5274</f>
        <v>0</v>
      </c>
    </row>
    <row r="5275" customFormat="false" ht="15" hidden="false" customHeight="false" outlineLevel="0" collapsed="false">
      <c r="A5275" s="71" t="s">
        <v>59</v>
      </c>
      <c r="B5275" s="71" t="s">
        <v>51</v>
      </c>
      <c r="C5275" s="71" t="s">
        <v>1041</v>
      </c>
      <c r="D5275" s="72" t="n">
        <v>0</v>
      </c>
      <c r="E5275" s="71" t="n">
        <v>0</v>
      </c>
      <c r="F5275" s="71" t="n">
        <v>3</v>
      </c>
      <c r="G5275" s="72" t="n">
        <v>55.24</v>
      </c>
      <c r="H5275" s="72" t="n">
        <v>55.24</v>
      </c>
      <c r="I5275" s="71" t="n">
        <f aca="false">IF(B5275&gt;=Settings!$B$23,1,0)</f>
        <v>0</v>
      </c>
      <c r="J5275" s="71" t="n">
        <v>1</v>
      </c>
      <c r="K5275" s="71" t="n">
        <f aca="false">F5275*I5275*J5275</f>
        <v>0</v>
      </c>
      <c r="L5275" s="71" t="n">
        <f aca="false">E5275*I5275*J5275</f>
        <v>0</v>
      </c>
      <c r="M5275" s="72" t="n">
        <f aca="false">G5275*I5275*J5275</f>
        <v>0</v>
      </c>
      <c r="N5275" s="72" t="n">
        <f aca="false">D5275*I5275*J5275</f>
        <v>-0</v>
      </c>
      <c r="O5275" s="71" t="n">
        <f aca="false">F5275*J5275</f>
        <v>3</v>
      </c>
      <c r="P5275" s="71" t="n">
        <f aca="false">E5275*J5275</f>
        <v>0</v>
      </c>
    </row>
    <row r="5276" customFormat="false" ht="15" hidden="false" customHeight="false" outlineLevel="0" collapsed="false">
      <c r="A5276" s="71" t="s">
        <v>59</v>
      </c>
      <c r="B5276" s="71" t="s">
        <v>51</v>
      </c>
      <c r="C5276" s="71" t="s">
        <v>1000</v>
      </c>
      <c r="D5276" s="72" t="n">
        <v>0</v>
      </c>
      <c r="E5276" s="71" t="n">
        <v>0</v>
      </c>
      <c r="F5276" s="71" t="n">
        <v>2</v>
      </c>
      <c r="G5276" s="72" t="n">
        <v>204.9</v>
      </c>
      <c r="H5276" s="72" t="n">
        <v>204.9</v>
      </c>
      <c r="I5276" s="71" t="n">
        <f aca="false">IF(B5276&gt;=Settings!$B$23,1,0)</f>
        <v>0</v>
      </c>
      <c r="J5276" s="71" t="n">
        <v>1</v>
      </c>
      <c r="K5276" s="71" t="n">
        <f aca="false">F5276*I5276*J5276</f>
        <v>0</v>
      </c>
      <c r="L5276" s="71" t="n">
        <f aca="false">E5276*I5276*J5276</f>
        <v>0</v>
      </c>
      <c r="M5276" s="72" t="n">
        <f aca="false">G5276*I5276*J5276</f>
        <v>0</v>
      </c>
      <c r="N5276" s="72" t="n">
        <f aca="false">D5276*I5276*J5276</f>
        <v>-0</v>
      </c>
      <c r="O5276" s="71" t="n">
        <f aca="false">F5276*J5276</f>
        <v>2</v>
      </c>
      <c r="P5276" s="71" t="n">
        <f aca="false">E5276*J5276</f>
        <v>0</v>
      </c>
    </row>
    <row r="5277" customFormat="false" ht="15" hidden="false" customHeight="false" outlineLevel="0" collapsed="false">
      <c r="A5277" s="71" t="s">
        <v>59</v>
      </c>
      <c r="B5277" s="71" t="s">
        <v>51</v>
      </c>
      <c r="C5277" s="71" t="s">
        <v>1414</v>
      </c>
      <c r="D5277" s="72" t="n">
        <v>0</v>
      </c>
      <c r="E5277" s="71" t="n">
        <v>0</v>
      </c>
      <c r="F5277" s="71" t="n">
        <v>2</v>
      </c>
      <c r="G5277" s="72" t="n">
        <v>181.993</v>
      </c>
      <c r="H5277" s="72" t="n">
        <v>181.993</v>
      </c>
      <c r="I5277" s="71" t="n">
        <f aca="false">IF(B5277&gt;=Settings!$B$23,1,0)</f>
        <v>0</v>
      </c>
      <c r="J5277" s="71" t="n">
        <v>1</v>
      </c>
      <c r="K5277" s="71" t="n">
        <f aca="false">F5277*I5277*J5277</f>
        <v>0</v>
      </c>
      <c r="L5277" s="71" t="n">
        <f aca="false">E5277*I5277*J5277</f>
        <v>0</v>
      </c>
      <c r="M5277" s="72" t="n">
        <f aca="false">G5277*I5277*J5277</f>
        <v>0</v>
      </c>
      <c r="N5277" s="72" t="n">
        <f aca="false">D5277*I5277*J5277</f>
        <v>-0</v>
      </c>
      <c r="O5277" s="71" t="n">
        <f aca="false">F5277*J5277</f>
        <v>2</v>
      </c>
      <c r="P5277" s="71" t="n">
        <f aca="false">E5277*J5277</f>
        <v>0</v>
      </c>
    </row>
    <row r="5278" customFormat="false" ht="15" hidden="false" customHeight="false" outlineLevel="0" collapsed="false">
      <c r="A5278" s="71" t="s">
        <v>59</v>
      </c>
      <c r="B5278" s="71" t="s">
        <v>51</v>
      </c>
      <c r="C5278" s="71" t="s">
        <v>1154</v>
      </c>
      <c r="D5278" s="72" t="n">
        <v>174290.449</v>
      </c>
      <c r="E5278" s="71" t="n">
        <v>0</v>
      </c>
      <c r="F5278" s="71" t="n">
        <v>0</v>
      </c>
      <c r="G5278" s="72" t="n">
        <v>0</v>
      </c>
      <c r="H5278" s="72" t="n">
        <v>-174290.449</v>
      </c>
      <c r="I5278" s="71" t="n">
        <f aca="false">IF(B5278&gt;=Settings!$B$23,1,0)</f>
        <v>0</v>
      </c>
      <c r="J5278" s="71" t="n">
        <v>0</v>
      </c>
      <c r="K5278" s="71" t="n">
        <f aca="false">F5278*I5278*J5278</f>
        <v>0</v>
      </c>
      <c r="L5278" s="71" t="n">
        <f aca="false">E5278*I5278*J5278</f>
        <v>0</v>
      </c>
      <c r="M5278" s="72" t="n">
        <f aca="false">G5278*I5278*J5278</f>
        <v>0</v>
      </c>
      <c r="N5278" s="72" t="n">
        <f aca="false">D5278*I5278*J5278</f>
        <v>0</v>
      </c>
      <c r="O5278" s="71" t="n">
        <f aca="false">F5278*J5278</f>
        <v>0</v>
      </c>
      <c r="P5278" s="71" t="n">
        <f aca="false">E5278*J5278</f>
        <v>0</v>
      </c>
    </row>
    <row r="5279" customFormat="false" ht="15" hidden="false" customHeight="false" outlineLevel="0" collapsed="false">
      <c r="A5279" s="71" t="s">
        <v>60</v>
      </c>
      <c r="B5279" s="71" t="s">
        <v>51</v>
      </c>
      <c r="C5279" s="71" t="s">
        <v>1255</v>
      </c>
      <c r="D5279" s="72" t="n">
        <v>0</v>
      </c>
      <c r="E5279" s="71" t="n">
        <v>0</v>
      </c>
      <c r="F5279" s="71" t="n">
        <v>7</v>
      </c>
      <c r="G5279" s="72" t="n">
        <v>729.65</v>
      </c>
      <c r="H5279" s="72" t="n">
        <v>680.18</v>
      </c>
      <c r="I5279" s="71" t="n">
        <f aca="false">IF(B5279&gt;=Settings!$B$23,1,0)</f>
        <v>0</v>
      </c>
      <c r="J5279" s="71" t="n">
        <v>1</v>
      </c>
      <c r="K5279" s="71" t="n">
        <f aca="false">F5279*I5279*J5279</f>
        <v>0</v>
      </c>
      <c r="L5279" s="71" t="n">
        <f aca="false">E5279*I5279*J5279</f>
        <v>0</v>
      </c>
      <c r="M5279" s="72" t="n">
        <f aca="false">G5279*I5279*J5279</f>
        <v>0</v>
      </c>
      <c r="N5279" s="72" t="n">
        <f aca="false">D5279*I5279*J5279</f>
        <v>-0</v>
      </c>
      <c r="O5279" s="71" t="n">
        <f aca="false">F5279*J5279</f>
        <v>7</v>
      </c>
      <c r="P5279" s="71" t="n">
        <f aca="false">E5279*J5279</f>
        <v>0</v>
      </c>
    </row>
    <row r="5280" customFormat="false" ht="15" hidden="false" customHeight="false" outlineLevel="0" collapsed="false">
      <c r="A5280" s="71" t="s">
        <v>59</v>
      </c>
      <c r="B5280" s="71" t="s">
        <v>51</v>
      </c>
      <c r="C5280" s="71" t="s">
        <v>1057</v>
      </c>
      <c r="D5280" s="72" t="n">
        <v>0</v>
      </c>
      <c r="E5280" s="71" t="n">
        <v>0</v>
      </c>
      <c r="F5280" s="71" t="n">
        <v>2</v>
      </c>
      <c r="G5280" s="72" t="n">
        <v>250.193</v>
      </c>
      <c r="H5280" s="72" t="n">
        <v>250.193</v>
      </c>
      <c r="I5280" s="71" t="n">
        <f aca="false">IF(B5280&gt;=Settings!$B$23,1,0)</f>
        <v>0</v>
      </c>
      <c r="J5280" s="71" t="n">
        <v>1</v>
      </c>
      <c r="K5280" s="71" t="n">
        <f aca="false">F5280*I5280*J5280</f>
        <v>0</v>
      </c>
      <c r="L5280" s="71" t="n">
        <f aca="false">E5280*I5280*J5280</f>
        <v>0</v>
      </c>
      <c r="M5280" s="72" t="n">
        <f aca="false">G5280*I5280*J5280</f>
        <v>0</v>
      </c>
      <c r="N5280" s="72" t="n">
        <f aca="false">D5280*I5280*J5280</f>
        <v>-0</v>
      </c>
      <c r="O5280" s="71" t="n">
        <f aca="false">F5280*J5280</f>
        <v>2</v>
      </c>
      <c r="P5280" s="71" t="n">
        <f aca="false">E5280*J5280</f>
        <v>0</v>
      </c>
    </row>
    <row r="5281" customFormat="false" ht="15" hidden="false" customHeight="false" outlineLevel="0" collapsed="false">
      <c r="A5281" s="71" t="s">
        <v>61</v>
      </c>
      <c r="B5281" s="71" t="s">
        <v>51</v>
      </c>
      <c r="C5281" s="71" t="s">
        <v>2167</v>
      </c>
      <c r="D5281" s="72" t="n">
        <v>0</v>
      </c>
      <c r="E5281" s="71" t="n">
        <v>0</v>
      </c>
      <c r="F5281" s="71" t="n">
        <v>2</v>
      </c>
      <c r="G5281" s="72" t="n">
        <v>239.9</v>
      </c>
      <c r="H5281" s="72" t="n">
        <v>239.9</v>
      </c>
      <c r="I5281" s="71" t="n">
        <f aca="false">IF(B5281&gt;=Settings!$B$23,1,0)</f>
        <v>0</v>
      </c>
      <c r="J5281" s="71" t="n">
        <v>1</v>
      </c>
      <c r="K5281" s="71" t="n">
        <f aca="false">F5281*I5281*J5281</f>
        <v>0</v>
      </c>
      <c r="L5281" s="71" t="n">
        <f aca="false">E5281*I5281*J5281</f>
        <v>0</v>
      </c>
      <c r="M5281" s="72" t="n">
        <f aca="false">G5281*I5281*J5281</f>
        <v>0</v>
      </c>
      <c r="N5281" s="72" t="n">
        <f aca="false">D5281*I5281*J5281</f>
        <v>-0</v>
      </c>
      <c r="O5281" s="71" t="n">
        <f aca="false">F5281*J5281</f>
        <v>2</v>
      </c>
      <c r="P5281" s="71" t="n">
        <f aca="false">E5281*J5281</f>
        <v>0</v>
      </c>
    </row>
    <row r="5282" customFormat="false" ht="15" hidden="false" customHeight="false" outlineLevel="0" collapsed="false">
      <c r="A5282" s="71" t="s">
        <v>63</v>
      </c>
      <c r="B5282" s="71" t="s">
        <v>51</v>
      </c>
      <c r="C5282" s="71" t="s">
        <v>2266</v>
      </c>
      <c r="D5282" s="72" t="n">
        <v>0</v>
      </c>
      <c r="E5282" s="71" t="n">
        <v>0</v>
      </c>
      <c r="F5282" s="71" t="n">
        <v>12</v>
      </c>
      <c r="G5282" s="72" t="n">
        <v>942.19</v>
      </c>
      <c r="H5282" s="72" t="n">
        <v>934.48</v>
      </c>
      <c r="I5282" s="71" t="n">
        <f aca="false">IF(B5282&gt;=Settings!$B$23,1,0)</f>
        <v>0</v>
      </c>
      <c r="J5282" s="71" t="n">
        <v>1</v>
      </c>
      <c r="K5282" s="71" t="n">
        <f aca="false">F5282*I5282*J5282</f>
        <v>0</v>
      </c>
      <c r="L5282" s="71" t="n">
        <f aca="false">E5282*I5282*J5282</f>
        <v>0</v>
      </c>
      <c r="M5282" s="72" t="n">
        <f aca="false">G5282*I5282*J5282</f>
        <v>0</v>
      </c>
      <c r="N5282" s="72" t="n">
        <f aca="false">D5282*I5282*J5282</f>
        <v>-0</v>
      </c>
      <c r="O5282" s="71" t="n">
        <f aca="false">F5282*J5282</f>
        <v>12</v>
      </c>
      <c r="P5282" s="71" t="n">
        <f aca="false">E5282*J5282</f>
        <v>0</v>
      </c>
    </row>
    <row r="5283" customFormat="false" ht="15" hidden="false" customHeight="false" outlineLevel="0" collapsed="false">
      <c r="A5283" s="71" t="s">
        <v>61</v>
      </c>
      <c r="B5283" s="71" t="s">
        <v>51</v>
      </c>
      <c r="C5283" s="71" t="s">
        <v>617</v>
      </c>
      <c r="D5283" s="72" t="n">
        <v>0</v>
      </c>
      <c r="E5283" s="71" t="n">
        <v>0</v>
      </c>
      <c r="F5283" s="71" t="n">
        <v>1</v>
      </c>
      <c r="G5283" s="72" t="n">
        <v>149.95</v>
      </c>
      <c r="H5283" s="72" t="n">
        <v>149.95</v>
      </c>
      <c r="I5283" s="71" t="n">
        <f aca="false">IF(B5283&gt;=Settings!$B$23,1,0)</f>
        <v>0</v>
      </c>
      <c r="J5283" s="71" t="n">
        <v>1</v>
      </c>
      <c r="K5283" s="71" t="n">
        <f aca="false">F5283*I5283*J5283</f>
        <v>0</v>
      </c>
      <c r="L5283" s="71" t="n">
        <f aca="false">E5283*I5283*J5283</f>
        <v>0</v>
      </c>
      <c r="M5283" s="72" t="n">
        <f aca="false">G5283*I5283*J5283</f>
        <v>0</v>
      </c>
      <c r="N5283" s="72" t="n">
        <f aca="false">D5283*I5283*J5283</f>
        <v>-0</v>
      </c>
      <c r="O5283" s="71" t="n">
        <f aca="false">F5283*J5283</f>
        <v>1</v>
      </c>
      <c r="P5283" s="71" t="n">
        <f aca="false">E5283*J5283</f>
        <v>0</v>
      </c>
    </row>
    <row r="5284" customFormat="false" ht="15" hidden="false" customHeight="false" outlineLevel="0" collapsed="false">
      <c r="A5284" s="71" t="s">
        <v>61</v>
      </c>
      <c r="B5284" s="71" t="s">
        <v>51</v>
      </c>
      <c r="C5284" s="71" t="s">
        <v>969</v>
      </c>
      <c r="D5284" s="72" t="n">
        <v>0</v>
      </c>
      <c r="E5284" s="71" t="n">
        <v>0</v>
      </c>
      <c r="F5284" s="71" t="n">
        <v>6</v>
      </c>
      <c r="G5284" s="72" t="n">
        <v>719.72</v>
      </c>
      <c r="H5284" s="72" t="n">
        <v>684.57</v>
      </c>
      <c r="I5284" s="71" t="n">
        <f aca="false">IF(B5284&gt;=Settings!$B$23,1,0)</f>
        <v>0</v>
      </c>
      <c r="J5284" s="71" t="n">
        <v>1</v>
      </c>
      <c r="K5284" s="71" t="n">
        <f aca="false">F5284*I5284*J5284</f>
        <v>0</v>
      </c>
      <c r="L5284" s="71" t="n">
        <f aca="false">E5284*I5284*J5284</f>
        <v>0</v>
      </c>
      <c r="M5284" s="72" t="n">
        <f aca="false">G5284*I5284*J5284</f>
        <v>0</v>
      </c>
      <c r="N5284" s="72" t="n">
        <f aca="false">D5284*I5284*J5284</f>
        <v>-0</v>
      </c>
      <c r="O5284" s="71" t="n">
        <f aca="false">F5284*J5284</f>
        <v>6</v>
      </c>
      <c r="P5284" s="71" t="n">
        <f aca="false">E5284*J5284</f>
        <v>0</v>
      </c>
    </row>
    <row r="5285" customFormat="false" ht="15" hidden="false" customHeight="false" outlineLevel="0" collapsed="false">
      <c r="A5285" s="71" t="s">
        <v>60</v>
      </c>
      <c r="B5285" s="71" t="s">
        <v>51</v>
      </c>
      <c r="C5285" s="71" t="s">
        <v>1176</v>
      </c>
      <c r="D5285" s="72" t="n">
        <v>0</v>
      </c>
      <c r="E5285" s="71" t="n">
        <v>0</v>
      </c>
      <c r="F5285" s="71" t="n">
        <v>7</v>
      </c>
      <c r="G5285" s="72" t="n">
        <v>617.86</v>
      </c>
      <c r="H5285" s="72" t="n">
        <v>604.24</v>
      </c>
      <c r="I5285" s="71" t="n">
        <f aca="false">IF(B5285&gt;=Settings!$B$23,1,0)</f>
        <v>0</v>
      </c>
      <c r="J5285" s="71" t="n">
        <v>1</v>
      </c>
      <c r="K5285" s="71" t="n">
        <f aca="false">F5285*I5285*J5285</f>
        <v>0</v>
      </c>
      <c r="L5285" s="71" t="n">
        <f aca="false">E5285*I5285*J5285</f>
        <v>0</v>
      </c>
      <c r="M5285" s="72" t="n">
        <f aca="false">G5285*I5285*J5285</f>
        <v>0</v>
      </c>
      <c r="N5285" s="72" t="n">
        <f aca="false">D5285*I5285*J5285</f>
        <v>-0</v>
      </c>
      <c r="O5285" s="71" t="n">
        <f aca="false">F5285*J5285</f>
        <v>7</v>
      </c>
      <c r="P5285" s="71" t="n">
        <f aca="false">E5285*J5285</f>
        <v>0</v>
      </c>
    </row>
    <row r="5286" customFormat="false" ht="15" hidden="false" customHeight="false" outlineLevel="0" collapsed="false">
      <c r="A5286" s="71" t="s">
        <v>59</v>
      </c>
      <c r="B5286" s="71" t="s">
        <v>51</v>
      </c>
      <c r="C5286" s="71" t="s">
        <v>1076</v>
      </c>
      <c r="D5286" s="72" t="n">
        <v>0</v>
      </c>
      <c r="E5286" s="71" t="n">
        <v>0</v>
      </c>
      <c r="F5286" s="71" t="n">
        <v>34</v>
      </c>
      <c r="G5286" s="72" t="n">
        <v>3951.977</v>
      </c>
      <c r="H5286" s="72" t="n">
        <v>3936.987</v>
      </c>
      <c r="I5286" s="71" t="n">
        <f aca="false">IF(B5286&gt;=Settings!$B$23,1,0)</f>
        <v>0</v>
      </c>
      <c r="J5286" s="71" t="n">
        <v>1</v>
      </c>
      <c r="K5286" s="71" t="n">
        <f aca="false">F5286*I5286*J5286</f>
        <v>0</v>
      </c>
      <c r="L5286" s="71" t="n">
        <f aca="false">E5286*I5286*J5286</f>
        <v>0</v>
      </c>
      <c r="M5286" s="72" t="n">
        <f aca="false">G5286*I5286*J5286</f>
        <v>0</v>
      </c>
      <c r="N5286" s="72" t="n">
        <f aca="false">D5286*I5286*J5286</f>
        <v>-0</v>
      </c>
      <c r="O5286" s="71" t="n">
        <f aca="false">F5286*J5286</f>
        <v>34</v>
      </c>
      <c r="P5286" s="71" t="n">
        <f aca="false">E5286*J5286</f>
        <v>0</v>
      </c>
    </row>
    <row r="5287" customFormat="false" ht="15" hidden="false" customHeight="false" outlineLevel="0" collapsed="false">
      <c r="A5287" s="71" t="s">
        <v>59</v>
      </c>
      <c r="B5287" s="71" t="s">
        <v>51</v>
      </c>
      <c r="C5287" s="71" t="s">
        <v>116</v>
      </c>
      <c r="D5287" s="72" t="n">
        <v>0</v>
      </c>
      <c r="E5287" s="71" t="n">
        <v>0</v>
      </c>
      <c r="F5287" s="71" t="n">
        <v>31</v>
      </c>
      <c r="G5287" s="72" t="n">
        <v>4747.24</v>
      </c>
      <c r="H5287" s="72" t="n">
        <v>4726.8</v>
      </c>
      <c r="I5287" s="71" t="n">
        <f aca="false">IF(B5287&gt;=Settings!$B$23,1,0)</f>
        <v>0</v>
      </c>
      <c r="J5287" s="71" t="n">
        <v>1</v>
      </c>
      <c r="K5287" s="71" t="n">
        <f aca="false">F5287*I5287*J5287</f>
        <v>0</v>
      </c>
      <c r="L5287" s="71" t="n">
        <f aca="false">E5287*I5287*J5287</f>
        <v>0</v>
      </c>
      <c r="M5287" s="72" t="n">
        <f aca="false">G5287*I5287*J5287</f>
        <v>0</v>
      </c>
      <c r="N5287" s="72" t="n">
        <f aca="false">D5287*I5287*J5287</f>
        <v>-0</v>
      </c>
      <c r="O5287" s="71" t="n">
        <f aca="false">F5287*J5287</f>
        <v>31</v>
      </c>
      <c r="P5287" s="71" t="n">
        <f aca="false">E5287*J5287</f>
        <v>0</v>
      </c>
    </row>
    <row r="5288" customFormat="false" ht="15" hidden="false" customHeight="false" outlineLevel="0" collapsed="false">
      <c r="A5288" s="71" t="s">
        <v>59</v>
      </c>
      <c r="B5288" s="71" t="s">
        <v>51</v>
      </c>
      <c r="C5288" s="71" t="s">
        <v>128</v>
      </c>
      <c r="D5288" s="72" t="n">
        <v>0</v>
      </c>
      <c r="E5288" s="71" t="n">
        <v>0</v>
      </c>
      <c r="F5288" s="71" t="n">
        <v>78</v>
      </c>
      <c r="G5288" s="72" t="n">
        <v>6970.86</v>
      </c>
      <c r="H5288" s="72" t="n">
        <v>6958.6</v>
      </c>
      <c r="I5288" s="71" t="n">
        <f aca="false">IF(B5288&gt;=Settings!$B$23,1,0)</f>
        <v>0</v>
      </c>
      <c r="J5288" s="71" t="n">
        <v>1</v>
      </c>
      <c r="K5288" s="71" t="n">
        <f aca="false">F5288*I5288*J5288</f>
        <v>0</v>
      </c>
      <c r="L5288" s="71" t="n">
        <f aca="false">E5288*I5288*J5288</f>
        <v>0</v>
      </c>
      <c r="M5288" s="72" t="n">
        <f aca="false">G5288*I5288*J5288</f>
        <v>0</v>
      </c>
      <c r="N5288" s="72" t="n">
        <f aca="false">D5288*I5288*J5288</f>
        <v>-0</v>
      </c>
      <c r="O5288" s="71" t="n">
        <f aca="false">F5288*J5288</f>
        <v>78</v>
      </c>
      <c r="P5288" s="71" t="n">
        <f aca="false">E5288*J5288</f>
        <v>0</v>
      </c>
    </row>
    <row r="5289" customFormat="false" ht="15" hidden="false" customHeight="false" outlineLevel="0" collapsed="false">
      <c r="A5289" s="71" t="s">
        <v>61</v>
      </c>
      <c r="B5289" s="71" t="s">
        <v>51</v>
      </c>
      <c r="C5289" s="71" t="s">
        <v>1138</v>
      </c>
      <c r="D5289" s="72" t="n">
        <v>0</v>
      </c>
      <c r="E5289" s="71" t="n">
        <v>0</v>
      </c>
      <c r="F5289" s="71" t="n">
        <v>4</v>
      </c>
      <c r="G5289" s="72" t="n">
        <v>236.19</v>
      </c>
      <c r="H5289" s="72" t="n">
        <v>227.34</v>
      </c>
      <c r="I5289" s="71" t="n">
        <f aca="false">IF(B5289&gt;=Settings!$B$23,1,0)</f>
        <v>0</v>
      </c>
      <c r="J5289" s="71" t="n">
        <v>1</v>
      </c>
      <c r="K5289" s="71" t="n">
        <f aca="false">F5289*I5289*J5289</f>
        <v>0</v>
      </c>
      <c r="L5289" s="71" t="n">
        <f aca="false">E5289*I5289*J5289</f>
        <v>0</v>
      </c>
      <c r="M5289" s="72" t="n">
        <f aca="false">G5289*I5289*J5289</f>
        <v>0</v>
      </c>
      <c r="N5289" s="72" t="n">
        <f aca="false">D5289*I5289*J5289</f>
        <v>-0</v>
      </c>
      <c r="O5289" s="71" t="n">
        <f aca="false">F5289*J5289</f>
        <v>4</v>
      </c>
      <c r="P5289" s="71" t="n">
        <f aca="false">E5289*J5289</f>
        <v>0</v>
      </c>
    </row>
    <row r="5290" customFormat="false" ht="15" hidden="false" customHeight="false" outlineLevel="0" collapsed="false">
      <c r="A5290" s="71" t="s">
        <v>59</v>
      </c>
      <c r="B5290" s="71" t="s">
        <v>51</v>
      </c>
      <c r="C5290" s="71" t="s">
        <v>1445</v>
      </c>
      <c r="D5290" s="72" t="n">
        <v>0</v>
      </c>
      <c r="E5290" s="71" t="n">
        <v>0</v>
      </c>
      <c r="F5290" s="71" t="n">
        <v>1</v>
      </c>
      <c r="G5290" s="72" t="n">
        <v>94.4</v>
      </c>
      <c r="H5290" s="72" t="n">
        <v>94.4</v>
      </c>
      <c r="I5290" s="71" t="n">
        <f aca="false">IF(B5290&gt;=Settings!$B$23,1,0)</f>
        <v>0</v>
      </c>
      <c r="J5290" s="71" t="n">
        <v>1</v>
      </c>
      <c r="K5290" s="71" t="n">
        <f aca="false">F5290*I5290*J5290</f>
        <v>0</v>
      </c>
      <c r="L5290" s="71" t="n">
        <f aca="false">E5290*I5290*J5290</f>
        <v>0</v>
      </c>
      <c r="M5290" s="72" t="n">
        <f aca="false">G5290*I5290*J5290</f>
        <v>0</v>
      </c>
      <c r="N5290" s="72" t="n">
        <f aca="false">D5290*I5290*J5290</f>
        <v>-0</v>
      </c>
      <c r="O5290" s="71" t="n">
        <f aca="false">F5290*J5290</f>
        <v>1</v>
      </c>
      <c r="P5290" s="71" t="n">
        <f aca="false">E5290*J5290</f>
        <v>0</v>
      </c>
    </row>
    <row r="5291" customFormat="false" ht="15" hidden="false" customHeight="false" outlineLevel="0" collapsed="false">
      <c r="A5291" s="71" t="s">
        <v>59</v>
      </c>
      <c r="B5291" s="71" t="s">
        <v>51</v>
      </c>
      <c r="C5291" s="71" t="s">
        <v>1093</v>
      </c>
      <c r="D5291" s="72" t="n">
        <v>0</v>
      </c>
      <c r="E5291" s="71" t="n">
        <v>0</v>
      </c>
      <c r="F5291" s="71" t="n">
        <v>2</v>
      </c>
      <c r="G5291" s="72" t="n">
        <v>219.9</v>
      </c>
      <c r="H5291" s="72" t="n">
        <v>219.9</v>
      </c>
      <c r="I5291" s="71" t="n">
        <f aca="false">IF(B5291&gt;=Settings!$B$23,1,0)</f>
        <v>0</v>
      </c>
      <c r="J5291" s="71" t="n">
        <v>1</v>
      </c>
      <c r="K5291" s="71" t="n">
        <f aca="false">F5291*I5291*J5291</f>
        <v>0</v>
      </c>
      <c r="L5291" s="71" t="n">
        <f aca="false">E5291*I5291*J5291</f>
        <v>0</v>
      </c>
      <c r="M5291" s="72" t="n">
        <f aca="false">G5291*I5291*J5291</f>
        <v>0</v>
      </c>
      <c r="N5291" s="72" t="n">
        <f aca="false">D5291*I5291*J5291</f>
        <v>-0</v>
      </c>
      <c r="O5291" s="71" t="n">
        <f aca="false">F5291*J5291</f>
        <v>2</v>
      </c>
      <c r="P5291" s="71" t="n">
        <f aca="false">E5291*J5291</f>
        <v>0</v>
      </c>
    </row>
    <row r="5292" customFormat="false" ht="15" hidden="false" customHeight="false" outlineLevel="0" collapsed="false">
      <c r="A5292" s="71" t="s">
        <v>59</v>
      </c>
      <c r="B5292" s="71" t="s">
        <v>51</v>
      </c>
      <c r="C5292" s="71" t="s">
        <v>593</v>
      </c>
      <c r="D5292" s="72" t="n">
        <v>0</v>
      </c>
      <c r="E5292" s="71" t="n">
        <v>0</v>
      </c>
      <c r="F5292" s="71" t="n">
        <v>15</v>
      </c>
      <c r="G5292" s="72" t="n">
        <v>1398.37</v>
      </c>
      <c r="H5292" s="72" t="n">
        <v>1398.37</v>
      </c>
      <c r="I5292" s="71" t="n">
        <f aca="false">IF(B5292&gt;=Settings!$B$23,1,0)</f>
        <v>0</v>
      </c>
      <c r="J5292" s="71" t="n">
        <v>1</v>
      </c>
      <c r="K5292" s="71" t="n">
        <f aca="false">F5292*I5292*J5292</f>
        <v>0</v>
      </c>
      <c r="L5292" s="71" t="n">
        <f aca="false">E5292*I5292*J5292</f>
        <v>0</v>
      </c>
      <c r="M5292" s="72" t="n">
        <f aca="false">G5292*I5292*J5292</f>
        <v>0</v>
      </c>
      <c r="N5292" s="72" t="n">
        <f aca="false">D5292*I5292*J5292</f>
        <v>-0</v>
      </c>
      <c r="O5292" s="71" t="n">
        <f aca="false">F5292*J5292</f>
        <v>15</v>
      </c>
      <c r="P5292" s="71" t="n">
        <f aca="false">E5292*J5292</f>
        <v>0</v>
      </c>
    </row>
    <row r="5293" customFormat="false" ht="15" hidden="false" customHeight="false" outlineLevel="0" collapsed="false">
      <c r="A5293" s="71" t="s">
        <v>59</v>
      </c>
      <c r="B5293" s="71" t="s">
        <v>51</v>
      </c>
      <c r="C5293" s="71" t="s">
        <v>1229</v>
      </c>
      <c r="D5293" s="72" t="n">
        <v>0</v>
      </c>
      <c r="E5293" s="71" t="n">
        <v>0</v>
      </c>
      <c r="F5293" s="71" t="n">
        <v>2</v>
      </c>
      <c r="G5293" s="72" t="n">
        <v>187.18</v>
      </c>
      <c r="H5293" s="72" t="n">
        <v>187.18</v>
      </c>
      <c r="I5293" s="71" t="n">
        <f aca="false">IF(B5293&gt;=Settings!$B$23,1,0)</f>
        <v>0</v>
      </c>
      <c r="J5293" s="71" t="n">
        <v>1</v>
      </c>
      <c r="K5293" s="71" t="n">
        <f aca="false">F5293*I5293*J5293</f>
        <v>0</v>
      </c>
      <c r="L5293" s="71" t="n">
        <f aca="false">E5293*I5293*J5293</f>
        <v>0</v>
      </c>
      <c r="M5293" s="72" t="n">
        <f aca="false">G5293*I5293*J5293</f>
        <v>0</v>
      </c>
      <c r="N5293" s="72" t="n">
        <f aca="false">D5293*I5293*J5293</f>
        <v>-0</v>
      </c>
      <c r="O5293" s="71" t="n">
        <f aca="false">F5293*J5293</f>
        <v>2</v>
      </c>
      <c r="P5293" s="71" t="n">
        <f aca="false">E5293*J5293</f>
        <v>0</v>
      </c>
    </row>
    <row r="5294" customFormat="false" ht="15" hidden="false" customHeight="false" outlineLevel="0" collapsed="false">
      <c r="A5294" s="71" t="s">
        <v>61</v>
      </c>
      <c r="B5294" s="71" t="s">
        <v>51</v>
      </c>
      <c r="C5294" s="71" t="s">
        <v>153</v>
      </c>
      <c r="D5294" s="72" t="n">
        <v>259.05</v>
      </c>
      <c r="E5294" s="71" t="n">
        <v>1</v>
      </c>
      <c r="F5294" s="71" t="n">
        <v>5</v>
      </c>
      <c r="G5294" s="72" t="n">
        <v>1346.13</v>
      </c>
      <c r="H5294" s="72" t="n">
        <v>1009.38</v>
      </c>
      <c r="I5294" s="71" t="n">
        <f aca="false">IF(B5294&gt;=Settings!$B$23,1,0)</f>
        <v>0</v>
      </c>
      <c r="J5294" s="71" t="n">
        <v>1</v>
      </c>
      <c r="K5294" s="71" t="n">
        <f aca="false">F5294*I5294*J5294</f>
        <v>0</v>
      </c>
      <c r="L5294" s="71" t="n">
        <f aca="false">E5294*I5294*J5294</f>
        <v>0</v>
      </c>
      <c r="M5294" s="72" t="n">
        <f aca="false">G5294*I5294*J5294</f>
        <v>0</v>
      </c>
      <c r="N5294" s="72" t="n">
        <f aca="false">D5294*I5294*J5294</f>
        <v>0</v>
      </c>
      <c r="O5294" s="71" t="n">
        <f aca="false">F5294*J5294</f>
        <v>5</v>
      </c>
      <c r="P5294" s="71" t="n">
        <f aca="false">E5294*J5294</f>
        <v>1</v>
      </c>
    </row>
    <row r="5295" customFormat="false" ht="15" hidden="false" customHeight="false" outlineLevel="0" collapsed="false">
      <c r="A5295" s="71" t="s">
        <v>59</v>
      </c>
      <c r="B5295" s="71" t="s">
        <v>51</v>
      </c>
      <c r="C5295" s="71" t="s">
        <v>2283</v>
      </c>
      <c r="D5295" s="72" t="n">
        <v>0</v>
      </c>
      <c r="E5295" s="71" t="n">
        <v>0</v>
      </c>
      <c r="F5295" s="71" t="n">
        <v>6</v>
      </c>
      <c r="G5295" s="72" t="n">
        <v>479.62</v>
      </c>
      <c r="H5295" s="72" t="n">
        <v>452.39</v>
      </c>
      <c r="I5295" s="71" t="n">
        <f aca="false">IF(B5295&gt;=Settings!$B$23,1,0)</f>
        <v>0</v>
      </c>
      <c r="J5295" s="71" t="n">
        <v>1</v>
      </c>
      <c r="K5295" s="71" t="n">
        <f aca="false">F5295*I5295*J5295</f>
        <v>0</v>
      </c>
      <c r="L5295" s="71" t="n">
        <f aca="false">E5295*I5295*J5295</f>
        <v>0</v>
      </c>
      <c r="M5295" s="72" t="n">
        <f aca="false">G5295*I5295*J5295</f>
        <v>0</v>
      </c>
      <c r="N5295" s="72" t="n">
        <f aca="false">D5295*I5295*J5295</f>
        <v>-0</v>
      </c>
      <c r="O5295" s="71" t="n">
        <f aca="false">F5295*J5295</f>
        <v>6</v>
      </c>
      <c r="P5295" s="71" t="n">
        <f aca="false">E5295*J5295</f>
        <v>0</v>
      </c>
    </row>
    <row r="5296" customFormat="false" ht="15" hidden="false" customHeight="false" outlineLevel="0" collapsed="false">
      <c r="A5296" s="71" t="s">
        <v>59</v>
      </c>
      <c r="B5296" s="71" t="s">
        <v>51</v>
      </c>
      <c r="C5296" s="71" t="s">
        <v>1066</v>
      </c>
      <c r="D5296" s="72" t="n">
        <v>0</v>
      </c>
      <c r="E5296" s="71" t="n">
        <v>0</v>
      </c>
      <c r="F5296" s="71" t="n">
        <v>31</v>
      </c>
      <c r="G5296" s="72" t="n">
        <v>368.2</v>
      </c>
      <c r="H5296" s="72" t="n">
        <v>365.48</v>
      </c>
      <c r="I5296" s="71" t="n">
        <f aca="false">IF(B5296&gt;=Settings!$B$23,1,0)</f>
        <v>0</v>
      </c>
      <c r="J5296" s="71" t="n">
        <v>1</v>
      </c>
      <c r="K5296" s="71" t="n">
        <f aca="false">F5296*I5296*J5296</f>
        <v>0</v>
      </c>
      <c r="L5296" s="71" t="n">
        <f aca="false">E5296*I5296*J5296</f>
        <v>0</v>
      </c>
      <c r="M5296" s="72" t="n">
        <f aca="false">G5296*I5296*J5296</f>
        <v>0</v>
      </c>
      <c r="N5296" s="72" t="n">
        <f aca="false">D5296*I5296*J5296</f>
        <v>-0</v>
      </c>
      <c r="O5296" s="71" t="n">
        <f aca="false">F5296*J5296</f>
        <v>31</v>
      </c>
      <c r="P5296" s="71" t="n">
        <f aca="false">E5296*J5296</f>
        <v>0</v>
      </c>
    </row>
    <row r="5297" customFormat="false" ht="15" hidden="false" customHeight="false" outlineLevel="0" collapsed="false">
      <c r="A5297" s="71" t="s">
        <v>59</v>
      </c>
      <c r="B5297" s="71" t="s">
        <v>51</v>
      </c>
      <c r="C5297" s="71" t="s">
        <v>614</v>
      </c>
      <c r="D5297" s="72" t="n">
        <v>0</v>
      </c>
      <c r="E5297" s="71" t="n">
        <v>0</v>
      </c>
      <c r="F5297" s="71" t="n">
        <v>7</v>
      </c>
      <c r="G5297" s="72" t="n">
        <v>690.56</v>
      </c>
      <c r="H5297" s="72" t="n">
        <v>690.56</v>
      </c>
      <c r="I5297" s="71" t="n">
        <f aca="false">IF(B5297&gt;=Settings!$B$23,1,0)</f>
        <v>0</v>
      </c>
      <c r="J5297" s="71" t="n">
        <v>1</v>
      </c>
      <c r="K5297" s="71" t="n">
        <f aca="false">F5297*I5297*J5297</f>
        <v>0</v>
      </c>
      <c r="L5297" s="71" t="n">
        <f aca="false">E5297*I5297*J5297</f>
        <v>0</v>
      </c>
      <c r="M5297" s="72" t="n">
        <f aca="false">G5297*I5297*J5297</f>
        <v>0</v>
      </c>
      <c r="N5297" s="72" t="n">
        <f aca="false">D5297*I5297*J5297</f>
        <v>-0</v>
      </c>
      <c r="O5297" s="71" t="n">
        <f aca="false">F5297*J5297</f>
        <v>7</v>
      </c>
      <c r="P5297" s="71" t="n">
        <f aca="false">E5297*J5297</f>
        <v>0</v>
      </c>
    </row>
    <row r="5298" customFormat="false" ht="15" hidden="false" customHeight="false" outlineLevel="0" collapsed="false">
      <c r="A5298" s="71" t="s">
        <v>59</v>
      </c>
      <c r="B5298" s="71" t="s">
        <v>51</v>
      </c>
      <c r="C5298" s="71" t="s">
        <v>1064</v>
      </c>
      <c r="D5298" s="72" t="n">
        <v>0</v>
      </c>
      <c r="E5298" s="71" t="n">
        <v>0</v>
      </c>
      <c r="F5298" s="71" t="n">
        <v>8</v>
      </c>
      <c r="G5298" s="72" t="n">
        <v>577.06</v>
      </c>
      <c r="H5298" s="72" t="n">
        <v>566.85</v>
      </c>
      <c r="I5298" s="71" t="n">
        <f aca="false">IF(B5298&gt;=Settings!$B$23,1,0)</f>
        <v>0</v>
      </c>
      <c r="J5298" s="71" t="n">
        <v>1</v>
      </c>
      <c r="K5298" s="71" t="n">
        <f aca="false">F5298*I5298*J5298</f>
        <v>0</v>
      </c>
      <c r="L5298" s="71" t="n">
        <f aca="false">E5298*I5298*J5298</f>
        <v>0</v>
      </c>
      <c r="M5298" s="72" t="n">
        <f aca="false">G5298*I5298*J5298</f>
        <v>0</v>
      </c>
      <c r="N5298" s="72" t="n">
        <f aca="false">D5298*I5298*J5298</f>
        <v>-0</v>
      </c>
      <c r="O5298" s="71" t="n">
        <f aca="false">F5298*J5298</f>
        <v>8</v>
      </c>
      <c r="P5298" s="71" t="n">
        <f aca="false">E5298*J5298</f>
        <v>0</v>
      </c>
    </row>
    <row r="5299" customFormat="false" ht="15" hidden="false" customHeight="false" outlineLevel="0" collapsed="false">
      <c r="A5299" s="71" t="s">
        <v>61</v>
      </c>
      <c r="B5299" s="71" t="s">
        <v>51</v>
      </c>
      <c r="C5299" s="71" t="s">
        <v>125</v>
      </c>
      <c r="D5299" s="72" t="n">
        <v>0</v>
      </c>
      <c r="E5299" s="71" t="n">
        <v>0</v>
      </c>
      <c r="F5299" s="71" t="n">
        <v>21</v>
      </c>
      <c r="G5299" s="72" t="n">
        <v>2227.47</v>
      </c>
      <c r="H5299" s="72" t="n">
        <v>2137.67</v>
      </c>
      <c r="I5299" s="71" t="n">
        <f aca="false">IF(B5299&gt;=Settings!$B$23,1,0)</f>
        <v>0</v>
      </c>
      <c r="J5299" s="71" t="n">
        <v>1</v>
      </c>
      <c r="K5299" s="71" t="n">
        <f aca="false">F5299*I5299*J5299</f>
        <v>0</v>
      </c>
      <c r="L5299" s="71" t="n">
        <f aca="false">E5299*I5299*J5299</f>
        <v>0</v>
      </c>
      <c r="M5299" s="72" t="n">
        <f aca="false">G5299*I5299*J5299</f>
        <v>0</v>
      </c>
      <c r="N5299" s="72" t="n">
        <f aca="false">D5299*I5299*J5299</f>
        <v>-0</v>
      </c>
      <c r="O5299" s="71" t="n">
        <f aca="false">F5299*J5299</f>
        <v>21</v>
      </c>
      <c r="P5299" s="71" t="n">
        <f aca="false">E5299*J5299</f>
        <v>0</v>
      </c>
    </row>
    <row r="5300" customFormat="false" ht="15" hidden="false" customHeight="false" outlineLevel="0" collapsed="false">
      <c r="A5300" s="71" t="s">
        <v>62</v>
      </c>
      <c r="B5300" s="71" t="s">
        <v>51</v>
      </c>
      <c r="C5300" s="71" t="s">
        <v>1786</v>
      </c>
      <c r="D5300" s="72" t="n">
        <v>99.41</v>
      </c>
      <c r="E5300" s="71" t="n">
        <v>1</v>
      </c>
      <c r="F5300" s="71" t="n">
        <v>29</v>
      </c>
      <c r="G5300" s="72" t="n">
        <v>3174.7</v>
      </c>
      <c r="H5300" s="72" t="n">
        <v>2907.44</v>
      </c>
      <c r="I5300" s="71" t="n">
        <f aca="false">IF(B5300&gt;=Settings!$B$23,1,0)</f>
        <v>0</v>
      </c>
      <c r="J5300" s="71" t="n">
        <v>1</v>
      </c>
      <c r="K5300" s="71" t="n">
        <f aca="false">F5300*I5300*J5300</f>
        <v>0</v>
      </c>
      <c r="L5300" s="71" t="n">
        <f aca="false">E5300*I5300*J5300</f>
        <v>0</v>
      </c>
      <c r="M5300" s="72" t="n">
        <f aca="false">G5300*I5300*J5300</f>
        <v>0</v>
      </c>
      <c r="N5300" s="72" t="n">
        <f aca="false">D5300*I5300*J5300</f>
        <v>0</v>
      </c>
      <c r="O5300" s="71" t="n">
        <f aca="false">F5300*J5300</f>
        <v>29</v>
      </c>
      <c r="P5300" s="71" t="n">
        <f aca="false">E5300*J5300</f>
        <v>1</v>
      </c>
    </row>
    <row r="5301" customFormat="false" ht="15" hidden="false" customHeight="false" outlineLevel="0" collapsed="false">
      <c r="A5301" s="71" t="s">
        <v>59</v>
      </c>
      <c r="B5301" s="71" t="s">
        <v>51</v>
      </c>
      <c r="C5301" s="71" t="s">
        <v>1683</v>
      </c>
      <c r="D5301" s="72" t="n">
        <v>0</v>
      </c>
      <c r="E5301" s="71" t="n">
        <v>0</v>
      </c>
      <c r="F5301" s="71" t="n">
        <v>1</v>
      </c>
      <c r="G5301" s="72" t="n">
        <v>9.95</v>
      </c>
      <c r="H5301" s="72" t="n">
        <v>9.95</v>
      </c>
      <c r="I5301" s="71" t="n">
        <f aca="false">IF(B5301&gt;=Settings!$B$23,1,0)</f>
        <v>0</v>
      </c>
      <c r="J5301" s="71" t="n">
        <v>1</v>
      </c>
      <c r="K5301" s="71" t="n">
        <f aca="false">F5301*I5301*J5301</f>
        <v>0</v>
      </c>
      <c r="L5301" s="71" t="n">
        <f aca="false">E5301*I5301*J5301</f>
        <v>0</v>
      </c>
      <c r="M5301" s="72" t="n">
        <f aca="false">G5301*I5301*J5301</f>
        <v>0</v>
      </c>
      <c r="N5301" s="72" t="n">
        <f aca="false">D5301*I5301*J5301</f>
        <v>-0</v>
      </c>
      <c r="O5301" s="71" t="n">
        <f aca="false">F5301*J5301</f>
        <v>1</v>
      </c>
      <c r="P5301" s="71" t="n">
        <f aca="false">E5301*J5301</f>
        <v>0</v>
      </c>
    </row>
    <row r="5302" customFormat="false" ht="15" hidden="false" customHeight="false" outlineLevel="0" collapsed="false">
      <c r="A5302" s="71" t="s">
        <v>59</v>
      </c>
      <c r="B5302" s="71" t="s">
        <v>51</v>
      </c>
      <c r="C5302" s="71" t="s">
        <v>1239</v>
      </c>
      <c r="D5302" s="72" t="n">
        <v>0</v>
      </c>
      <c r="E5302" s="71" t="n">
        <v>0</v>
      </c>
      <c r="F5302" s="71" t="n">
        <v>1</v>
      </c>
      <c r="G5302" s="72" t="n">
        <v>87.95</v>
      </c>
      <c r="H5302" s="72" t="n">
        <v>87.95</v>
      </c>
      <c r="I5302" s="71" t="n">
        <f aca="false">IF(B5302&gt;=Settings!$B$23,1,0)</f>
        <v>0</v>
      </c>
      <c r="J5302" s="71" t="n">
        <v>1</v>
      </c>
      <c r="K5302" s="71" t="n">
        <f aca="false">F5302*I5302*J5302</f>
        <v>0</v>
      </c>
      <c r="L5302" s="71" t="n">
        <f aca="false">E5302*I5302*J5302</f>
        <v>0</v>
      </c>
      <c r="M5302" s="72" t="n">
        <f aca="false">G5302*I5302*J5302</f>
        <v>0</v>
      </c>
      <c r="N5302" s="72" t="n">
        <f aca="false">D5302*I5302*J5302</f>
        <v>-0</v>
      </c>
      <c r="O5302" s="71" t="n">
        <f aca="false">F5302*J5302</f>
        <v>1</v>
      </c>
      <c r="P5302" s="71" t="n">
        <f aca="false">E5302*J5302</f>
        <v>0</v>
      </c>
    </row>
    <row r="5303" customFormat="false" ht="15" hidden="false" customHeight="false" outlineLevel="0" collapsed="false">
      <c r="A5303" s="71" t="s">
        <v>63</v>
      </c>
      <c r="B5303" s="71" t="s">
        <v>51</v>
      </c>
      <c r="C5303" s="71" t="s">
        <v>2213</v>
      </c>
      <c r="D5303" s="72" t="n">
        <v>54.5</v>
      </c>
      <c r="E5303" s="71" t="n">
        <v>1</v>
      </c>
      <c r="F5303" s="71" t="n">
        <v>7</v>
      </c>
      <c r="G5303" s="72" t="n">
        <v>392.4</v>
      </c>
      <c r="H5303" s="72" t="n">
        <v>337.9</v>
      </c>
      <c r="I5303" s="71" t="n">
        <f aca="false">IF(B5303&gt;=Settings!$B$23,1,0)</f>
        <v>0</v>
      </c>
      <c r="J5303" s="71" t="n">
        <v>1</v>
      </c>
      <c r="K5303" s="71" t="n">
        <f aca="false">F5303*I5303*J5303</f>
        <v>0</v>
      </c>
      <c r="L5303" s="71" t="n">
        <f aca="false">E5303*I5303*J5303</f>
        <v>0</v>
      </c>
      <c r="M5303" s="72" t="n">
        <f aca="false">G5303*I5303*J5303</f>
        <v>0</v>
      </c>
      <c r="N5303" s="72" t="n">
        <f aca="false">D5303*I5303*J5303</f>
        <v>0</v>
      </c>
      <c r="O5303" s="71" t="n">
        <f aca="false">F5303*J5303</f>
        <v>7</v>
      </c>
      <c r="P5303" s="71" t="n">
        <f aca="false">E5303*J5303</f>
        <v>1</v>
      </c>
    </row>
    <row r="5304" customFormat="false" ht="15" hidden="false" customHeight="false" outlineLevel="0" collapsed="false">
      <c r="A5304" s="71" t="s">
        <v>59</v>
      </c>
      <c r="B5304" s="71" t="s">
        <v>51</v>
      </c>
      <c r="C5304" s="71" t="s">
        <v>142</v>
      </c>
      <c r="D5304" s="72" t="n">
        <v>0</v>
      </c>
      <c r="E5304" s="71" t="n">
        <v>0</v>
      </c>
      <c r="F5304" s="71" t="n">
        <v>7</v>
      </c>
      <c r="G5304" s="72" t="n">
        <v>326.94</v>
      </c>
      <c r="H5304" s="72" t="n">
        <v>320.14</v>
      </c>
      <c r="I5304" s="71" t="n">
        <f aca="false">IF(B5304&gt;=Settings!$B$23,1,0)</f>
        <v>0</v>
      </c>
      <c r="J5304" s="71" t="n">
        <v>1</v>
      </c>
      <c r="K5304" s="71" t="n">
        <f aca="false">F5304*I5304*J5304</f>
        <v>0</v>
      </c>
      <c r="L5304" s="71" t="n">
        <f aca="false">E5304*I5304*J5304</f>
        <v>0</v>
      </c>
      <c r="M5304" s="72" t="n">
        <f aca="false">G5304*I5304*J5304</f>
        <v>0</v>
      </c>
      <c r="N5304" s="72" t="n">
        <f aca="false">D5304*I5304*J5304</f>
        <v>-0</v>
      </c>
      <c r="O5304" s="71" t="n">
        <f aca="false">F5304*J5304</f>
        <v>7</v>
      </c>
      <c r="P5304" s="71" t="n">
        <f aca="false">E5304*J5304</f>
        <v>0</v>
      </c>
    </row>
    <row r="5305" customFormat="false" ht="15" hidden="false" customHeight="false" outlineLevel="0" collapsed="false">
      <c r="A5305" s="71" t="s">
        <v>63</v>
      </c>
      <c r="B5305" s="71" t="s">
        <v>51</v>
      </c>
      <c r="C5305" s="71" t="s">
        <v>2366</v>
      </c>
      <c r="D5305" s="72" t="n">
        <v>0</v>
      </c>
      <c r="E5305" s="71" t="n">
        <v>0</v>
      </c>
      <c r="F5305" s="71" t="n">
        <v>1</v>
      </c>
      <c r="G5305" s="72" t="n">
        <v>63.59</v>
      </c>
      <c r="H5305" s="72" t="n">
        <v>63.59</v>
      </c>
      <c r="I5305" s="71" t="n">
        <f aca="false">IF(B5305&gt;=Settings!$B$23,1,0)</f>
        <v>0</v>
      </c>
      <c r="J5305" s="71" t="n">
        <v>1</v>
      </c>
      <c r="K5305" s="71" t="n">
        <f aca="false">F5305*I5305*J5305</f>
        <v>0</v>
      </c>
      <c r="L5305" s="71" t="n">
        <f aca="false">E5305*I5305*J5305</f>
        <v>0</v>
      </c>
      <c r="M5305" s="72" t="n">
        <f aca="false">G5305*I5305*J5305</f>
        <v>0</v>
      </c>
      <c r="N5305" s="72" t="n">
        <f aca="false">D5305*I5305*J5305</f>
        <v>-0</v>
      </c>
      <c r="O5305" s="71" t="n">
        <f aca="false">F5305*J5305</f>
        <v>1</v>
      </c>
      <c r="P5305" s="71" t="n">
        <f aca="false">E5305*J5305</f>
        <v>0</v>
      </c>
    </row>
    <row r="5306" customFormat="false" ht="15" hidden="false" customHeight="false" outlineLevel="0" collapsed="false">
      <c r="A5306" s="71" t="s">
        <v>60</v>
      </c>
      <c r="B5306" s="71" t="s">
        <v>51</v>
      </c>
      <c r="C5306" s="71" t="s">
        <v>1154</v>
      </c>
      <c r="D5306" s="72" t="n">
        <v>4233</v>
      </c>
      <c r="E5306" s="71" t="n">
        <v>0</v>
      </c>
      <c r="F5306" s="71" t="n">
        <v>8</v>
      </c>
      <c r="G5306" s="72" t="n">
        <v>499.06</v>
      </c>
      <c r="H5306" s="72" t="n">
        <v>-3736.11</v>
      </c>
      <c r="I5306" s="71" t="n">
        <f aca="false">IF(B5306&gt;=Settings!$B$23,1,0)</f>
        <v>0</v>
      </c>
      <c r="J5306" s="71" t="n">
        <v>0</v>
      </c>
      <c r="K5306" s="71" t="n">
        <f aca="false">F5306*I5306*J5306</f>
        <v>0</v>
      </c>
      <c r="L5306" s="71" t="n">
        <f aca="false">E5306*I5306*J5306</f>
        <v>0</v>
      </c>
      <c r="M5306" s="72" t="n">
        <f aca="false">G5306*I5306*J5306</f>
        <v>0</v>
      </c>
      <c r="N5306" s="72" t="n">
        <f aca="false">D5306*I5306*J5306</f>
        <v>0</v>
      </c>
      <c r="O5306" s="71" t="n">
        <f aca="false">F5306*J5306</f>
        <v>0</v>
      </c>
      <c r="P5306" s="71" t="n">
        <f aca="false">E5306*J5306</f>
        <v>0</v>
      </c>
    </row>
    <row r="5307" customFormat="false" ht="15" hidden="false" customHeight="false" outlineLevel="0" collapsed="false">
      <c r="A5307" s="71" t="s">
        <v>63</v>
      </c>
      <c r="B5307" s="71" t="s">
        <v>51</v>
      </c>
      <c r="C5307" s="71" t="s">
        <v>2230</v>
      </c>
      <c r="D5307" s="72" t="n">
        <v>0</v>
      </c>
      <c r="E5307" s="71" t="n">
        <v>0</v>
      </c>
      <c r="F5307" s="71" t="n">
        <v>6</v>
      </c>
      <c r="G5307" s="72" t="n">
        <v>443.35</v>
      </c>
      <c r="H5307" s="72" t="n">
        <v>443.35</v>
      </c>
      <c r="I5307" s="71" t="n">
        <f aca="false">IF(B5307&gt;=Settings!$B$23,1,0)</f>
        <v>0</v>
      </c>
      <c r="J5307" s="71" t="n">
        <v>1</v>
      </c>
      <c r="K5307" s="71" t="n">
        <f aca="false">F5307*I5307*J5307</f>
        <v>0</v>
      </c>
      <c r="L5307" s="71" t="n">
        <f aca="false">E5307*I5307*J5307</f>
        <v>0</v>
      </c>
      <c r="M5307" s="72" t="n">
        <f aca="false">G5307*I5307*J5307</f>
        <v>0</v>
      </c>
      <c r="N5307" s="72" t="n">
        <f aca="false">D5307*I5307*J5307</f>
        <v>-0</v>
      </c>
      <c r="O5307" s="71" t="n">
        <f aca="false">F5307*J5307</f>
        <v>6</v>
      </c>
      <c r="P5307" s="71" t="n">
        <f aca="false">E5307*J5307</f>
        <v>0</v>
      </c>
    </row>
    <row r="5308" customFormat="false" ht="15" hidden="false" customHeight="false" outlineLevel="0" collapsed="false">
      <c r="A5308" s="71" t="s">
        <v>59</v>
      </c>
      <c r="B5308" s="71" t="s">
        <v>51</v>
      </c>
      <c r="C5308" s="71" t="s">
        <v>864</v>
      </c>
      <c r="D5308" s="72" t="n">
        <v>0</v>
      </c>
      <c r="E5308" s="71" t="n">
        <v>0</v>
      </c>
      <c r="F5308" s="71" t="n">
        <v>23</v>
      </c>
      <c r="G5308" s="72" t="n">
        <v>0</v>
      </c>
      <c r="H5308" s="72" t="n">
        <v>0</v>
      </c>
      <c r="I5308" s="71" t="n">
        <f aca="false">IF(B5308&gt;=Settings!$B$23,1,0)</f>
        <v>0</v>
      </c>
      <c r="J5308" s="71" t="n">
        <v>0</v>
      </c>
      <c r="K5308" s="71" t="n">
        <f aca="false">F5308*I5308*J5308</f>
        <v>0</v>
      </c>
      <c r="L5308" s="71" t="n">
        <f aca="false">E5308*I5308*J5308</f>
        <v>0</v>
      </c>
      <c r="M5308" s="72" t="n">
        <f aca="false">G5308*I5308*J5308</f>
        <v>0</v>
      </c>
      <c r="N5308" s="72" t="n">
        <f aca="false">D5308*I5308*J5308</f>
        <v>-0</v>
      </c>
      <c r="O5308" s="71" t="n">
        <f aca="false">F5308*J5308</f>
        <v>0</v>
      </c>
      <c r="P5308" s="71" t="n">
        <f aca="false">E5308*J5308</f>
        <v>0</v>
      </c>
    </row>
    <row r="5309" customFormat="false" ht="15" hidden="false" customHeight="false" outlineLevel="0" collapsed="false">
      <c r="A5309" s="71" t="s">
        <v>59</v>
      </c>
      <c r="B5309" s="71" t="s">
        <v>51</v>
      </c>
      <c r="C5309" s="71" t="s">
        <v>1043</v>
      </c>
      <c r="D5309" s="72" t="n">
        <v>0</v>
      </c>
      <c r="E5309" s="71" t="n">
        <v>0</v>
      </c>
      <c r="F5309" s="71" t="n">
        <v>9</v>
      </c>
      <c r="G5309" s="72" t="n">
        <v>671.8</v>
      </c>
      <c r="H5309" s="72" t="n">
        <v>671.8</v>
      </c>
      <c r="I5309" s="71" t="n">
        <f aca="false">IF(B5309&gt;=Settings!$B$23,1,0)</f>
        <v>0</v>
      </c>
      <c r="J5309" s="71" t="n">
        <v>1</v>
      </c>
      <c r="K5309" s="71" t="n">
        <f aca="false">F5309*I5309*J5309</f>
        <v>0</v>
      </c>
      <c r="L5309" s="71" t="n">
        <f aca="false">E5309*I5309*J5309</f>
        <v>0</v>
      </c>
      <c r="M5309" s="72" t="n">
        <f aca="false">G5309*I5309*J5309</f>
        <v>0</v>
      </c>
      <c r="N5309" s="72" t="n">
        <f aca="false">D5309*I5309*J5309</f>
        <v>-0</v>
      </c>
      <c r="O5309" s="71" t="n">
        <f aca="false">F5309*J5309</f>
        <v>9</v>
      </c>
      <c r="P5309" s="71" t="n">
        <f aca="false">E5309*J5309</f>
        <v>0</v>
      </c>
    </row>
    <row r="5310" customFormat="false" ht="15" hidden="false" customHeight="false" outlineLevel="0" collapsed="false">
      <c r="A5310" s="71" t="s">
        <v>59</v>
      </c>
      <c r="B5310" s="71" t="s">
        <v>51</v>
      </c>
      <c r="C5310" s="71" t="s">
        <v>1296</v>
      </c>
      <c r="D5310" s="72" t="n">
        <v>17.73</v>
      </c>
      <c r="E5310" s="71" t="n">
        <v>1</v>
      </c>
      <c r="F5310" s="71" t="n">
        <v>69</v>
      </c>
      <c r="G5310" s="72" t="n">
        <v>1590.138</v>
      </c>
      <c r="H5310" s="72" t="n">
        <v>1559.898</v>
      </c>
      <c r="I5310" s="71" t="n">
        <f aca="false">IF(B5310&gt;=Settings!$B$23,1,0)</f>
        <v>0</v>
      </c>
      <c r="J5310" s="71" t="n">
        <v>1</v>
      </c>
      <c r="K5310" s="71" t="n">
        <f aca="false">F5310*I5310*J5310</f>
        <v>0</v>
      </c>
      <c r="L5310" s="71" t="n">
        <f aca="false">E5310*I5310*J5310</f>
        <v>0</v>
      </c>
      <c r="M5310" s="72" t="n">
        <f aca="false">G5310*I5310*J5310</f>
        <v>0</v>
      </c>
      <c r="N5310" s="72" t="n">
        <f aca="false">D5310*I5310*J5310</f>
        <v>0</v>
      </c>
      <c r="O5310" s="71" t="n">
        <f aca="false">F5310*J5310</f>
        <v>69</v>
      </c>
      <c r="P5310" s="71" t="n">
        <f aca="false">E5310*J5310</f>
        <v>1</v>
      </c>
    </row>
    <row r="5311" customFormat="false" ht="15" hidden="false" customHeight="false" outlineLevel="0" collapsed="false">
      <c r="A5311" s="71" t="s">
        <v>59</v>
      </c>
      <c r="B5311" s="71" t="s">
        <v>51</v>
      </c>
      <c r="C5311" s="71" t="s">
        <v>1046</v>
      </c>
      <c r="D5311" s="72" t="n">
        <v>90.86</v>
      </c>
      <c r="E5311" s="71" t="n">
        <v>1</v>
      </c>
      <c r="F5311" s="71" t="n">
        <v>4</v>
      </c>
      <c r="G5311" s="72" t="n">
        <v>425.26</v>
      </c>
      <c r="H5311" s="72" t="n">
        <v>318.73</v>
      </c>
      <c r="I5311" s="71" t="n">
        <f aca="false">IF(B5311&gt;=Settings!$B$23,1,0)</f>
        <v>0</v>
      </c>
      <c r="J5311" s="71" t="n">
        <v>1</v>
      </c>
      <c r="K5311" s="71" t="n">
        <f aca="false">F5311*I5311*J5311</f>
        <v>0</v>
      </c>
      <c r="L5311" s="71" t="n">
        <f aca="false">E5311*I5311*J5311</f>
        <v>0</v>
      </c>
      <c r="M5311" s="72" t="n">
        <f aca="false">G5311*I5311*J5311</f>
        <v>0</v>
      </c>
      <c r="N5311" s="72" t="n">
        <f aca="false">D5311*I5311*J5311</f>
        <v>0</v>
      </c>
      <c r="O5311" s="71" t="n">
        <f aca="false">F5311*J5311</f>
        <v>4</v>
      </c>
      <c r="P5311" s="71" t="n">
        <f aca="false">E5311*J5311</f>
        <v>1</v>
      </c>
    </row>
    <row r="5312" customFormat="false" ht="15" hidden="false" customHeight="false" outlineLevel="0" collapsed="false">
      <c r="A5312" s="71" t="s">
        <v>59</v>
      </c>
      <c r="B5312" s="71" t="s">
        <v>51</v>
      </c>
      <c r="C5312" s="71" t="s">
        <v>2146</v>
      </c>
      <c r="D5312" s="72" t="n">
        <v>0</v>
      </c>
      <c r="E5312" s="71" t="n">
        <v>0</v>
      </c>
      <c r="F5312" s="71" t="n">
        <v>38</v>
      </c>
      <c r="G5312" s="72" t="n">
        <v>5493.23</v>
      </c>
      <c r="H5312" s="72" t="n">
        <v>5452.63</v>
      </c>
      <c r="I5312" s="71" t="n">
        <f aca="false">IF(B5312&gt;=Settings!$B$23,1,0)</f>
        <v>0</v>
      </c>
      <c r="J5312" s="71" t="n">
        <v>1</v>
      </c>
      <c r="K5312" s="71" t="n">
        <f aca="false">F5312*I5312*J5312</f>
        <v>0</v>
      </c>
      <c r="L5312" s="71" t="n">
        <f aca="false">E5312*I5312*J5312</f>
        <v>0</v>
      </c>
      <c r="M5312" s="72" t="n">
        <f aca="false">G5312*I5312*J5312</f>
        <v>0</v>
      </c>
      <c r="N5312" s="72" t="n">
        <f aca="false">D5312*I5312*J5312</f>
        <v>-0</v>
      </c>
      <c r="O5312" s="71" t="n">
        <f aca="false">F5312*J5312</f>
        <v>38</v>
      </c>
      <c r="P5312" s="71" t="n">
        <f aca="false">E5312*J5312</f>
        <v>0</v>
      </c>
    </row>
    <row r="5313" customFormat="false" ht="15" hidden="false" customHeight="false" outlineLevel="0" collapsed="false">
      <c r="A5313" s="71" t="s">
        <v>61</v>
      </c>
      <c r="B5313" s="71" t="s">
        <v>51</v>
      </c>
      <c r="C5313" s="71" t="s">
        <v>976</v>
      </c>
      <c r="D5313" s="72" t="n">
        <v>0</v>
      </c>
      <c r="E5313" s="71" t="n">
        <v>0</v>
      </c>
      <c r="F5313" s="71" t="n">
        <v>2</v>
      </c>
      <c r="G5313" s="72" t="n">
        <v>177.18</v>
      </c>
      <c r="H5313" s="72" t="n">
        <v>177.18</v>
      </c>
      <c r="I5313" s="71" t="n">
        <f aca="false">IF(B5313&gt;=Settings!$B$23,1,0)</f>
        <v>0</v>
      </c>
      <c r="J5313" s="71" t="n">
        <v>1</v>
      </c>
      <c r="K5313" s="71" t="n">
        <f aca="false">F5313*I5313*J5313</f>
        <v>0</v>
      </c>
      <c r="L5313" s="71" t="n">
        <f aca="false">E5313*I5313*J5313</f>
        <v>0</v>
      </c>
      <c r="M5313" s="72" t="n">
        <f aca="false">G5313*I5313*J5313</f>
        <v>0</v>
      </c>
      <c r="N5313" s="72" t="n">
        <f aca="false">D5313*I5313*J5313</f>
        <v>-0</v>
      </c>
      <c r="O5313" s="71" t="n">
        <f aca="false">F5313*J5313</f>
        <v>2</v>
      </c>
      <c r="P5313" s="71" t="n">
        <f aca="false">E5313*J5313</f>
        <v>0</v>
      </c>
    </row>
    <row r="5314" customFormat="false" ht="15" hidden="false" customHeight="false" outlineLevel="0" collapsed="false">
      <c r="A5314" s="71" t="s">
        <v>62</v>
      </c>
      <c r="B5314" s="71" t="s">
        <v>51</v>
      </c>
      <c r="C5314" s="71" t="s">
        <v>1064</v>
      </c>
      <c r="D5314" s="72" t="n">
        <v>0</v>
      </c>
      <c r="E5314" s="71" t="n">
        <v>0</v>
      </c>
      <c r="F5314" s="71" t="n">
        <v>1</v>
      </c>
      <c r="G5314" s="72" t="n">
        <v>63.58</v>
      </c>
      <c r="H5314" s="72" t="n">
        <v>54.05</v>
      </c>
      <c r="I5314" s="71" t="n">
        <f aca="false">IF(B5314&gt;=Settings!$B$23,1,0)</f>
        <v>0</v>
      </c>
      <c r="J5314" s="71" t="n">
        <v>1</v>
      </c>
      <c r="K5314" s="71" t="n">
        <f aca="false">F5314*I5314*J5314</f>
        <v>0</v>
      </c>
      <c r="L5314" s="71" t="n">
        <f aca="false">E5314*I5314*J5314</f>
        <v>0</v>
      </c>
      <c r="M5314" s="72" t="n">
        <f aca="false">G5314*I5314*J5314</f>
        <v>0</v>
      </c>
      <c r="N5314" s="72" t="n">
        <f aca="false">D5314*I5314*J5314</f>
        <v>-0</v>
      </c>
      <c r="O5314" s="71" t="n">
        <f aca="false">F5314*J5314</f>
        <v>1</v>
      </c>
      <c r="P5314" s="71" t="n">
        <f aca="false">E5314*J5314</f>
        <v>0</v>
      </c>
    </row>
    <row r="5315" customFormat="false" ht="15" hidden="false" customHeight="false" outlineLevel="0" collapsed="false">
      <c r="A5315" s="71" t="s">
        <v>59</v>
      </c>
      <c r="B5315" s="71" t="s">
        <v>51</v>
      </c>
      <c r="C5315" s="71" t="s">
        <v>909</v>
      </c>
      <c r="D5315" s="72" t="n">
        <v>0</v>
      </c>
      <c r="E5315" s="71" t="n">
        <v>0</v>
      </c>
      <c r="F5315" s="71" t="n">
        <v>5</v>
      </c>
      <c r="G5315" s="72" t="n">
        <v>98.736</v>
      </c>
      <c r="H5315" s="72" t="n">
        <v>98.736</v>
      </c>
      <c r="I5315" s="71" t="n">
        <f aca="false">IF(B5315&gt;=Settings!$B$23,1,0)</f>
        <v>0</v>
      </c>
      <c r="J5315" s="71" t="n">
        <v>1</v>
      </c>
      <c r="K5315" s="71" t="n">
        <f aca="false">F5315*I5315*J5315</f>
        <v>0</v>
      </c>
      <c r="L5315" s="71" t="n">
        <f aca="false">E5315*I5315*J5315</f>
        <v>0</v>
      </c>
      <c r="M5315" s="72" t="n">
        <f aca="false">G5315*I5315*J5315</f>
        <v>0</v>
      </c>
      <c r="N5315" s="72" t="n">
        <f aca="false">D5315*I5315*J5315</f>
        <v>-0</v>
      </c>
      <c r="O5315" s="71" t="n">
        <f aca="false">F5315*J5315</f>
        <v>5</v>
      </c>
      <c r="P5315" s="71" t="n">
        <f aca="false">E5315*J5315</f>
        <v>0</v>
      </c>
    </row>
    <row r="5316" customFormat="false" ht="15" hidden="false" customHeight="false" outlineLevel="0" collapsed="false">
      <c r="A5316" s="71" t="s">
        <v>59</v>
      </c>
      <c r="B5316" s="71" t="s">
        <v>51</v>
      </c>
      <c r="C5316" s="71" t="s">
        <v>907</v>
      </c>
      <c r="D5316" s="72" t="n">
        <v>0</v>
      </c>
      <c r="E5316" s="71" t="n">
        <v>0</v>
      </c>
      <c r="F5316" s="71" t="n">
        <v>3</v>
      </c>
      <c r="G5316" s="72" t="n">
        <v>310.31</v>
      </c>
      <c r="H5316" s="72" t="n">
        <v>296.01</v>
      </c>
      <c r="I5316" s="71" t="n">
        <f aca="false">IF(B5316&gt;=Settings!$B$23,1,0)</f>
        <v>0</v>
      </c>
      <c r="J5316" s="71" t="n">
        <v>1</v>
      </c>
      <c r="K5316" s="71" t="n">
        <f aca="false">F5316*I5316*J5316</f>
        <v>0</v>
      </c>
      <c r="L5316" s="71" t="n">
        <f aca="false">E5316*I5316*J5316</f>
        <v>0</v>
      </c>
      <c r="M5316" s="72" t="n">
        <f aca="false">G5316*I5316*J5316</f>
        <v>0</v>
      </c>
      <c r="N5316" s="72" t="n">
        <f aca="false">D5316*I5316*J5316</f>
        <v>-0</v>
      </c>
      <c r="O5316" s="71" t="n">
        <f aca="false">F5316*J5316</f>
        <v>3</v>
      </c>
      <c r="P5316" s="71" t="n">
        <f aca="false">E5316*J5316</f>
        <v>0</v>
      </c>
    </row>
    <row r="5317" customFormat="false" ht="15" hidden="false" customHeight="false" outlineLevel="0" collapsed="false">
      <c r="A5317" s="71" t="s">
        <v>63</v>
      </c>
      <c r="B5317" s="71" t="s">
        <v>51</v>
      </c>
      <c r="C5317" s="71" t="s">
        <v>2270</v>
      </c>
      <c r="D5317" s="72" t="n">
        <v>0</v>
      </c>
      <c r="E5317" s="71" t="n">
        <v>0</v>
      </c>
      <c r="F5317" s="71" t="n">
        <v>2</v>
      </c>
      <c r="G5317" s="72" t="n">
        <v>114.45</v>
      </c>
      <c r="H5317" s="72" t="n">
        <v>114.45</v>
      </c>
      <c r="I5317" s="71" t="n">
        <f aca="false">IF(B5317&gt;=Settings!$B$23,1,0)</f>
        <v>0</v>
      </c>
      <c r="J5317" s="71" t="n">
        <v>1</v>
      </c>
      <c r="K5317" s="71" t="n">
        <f aca="false">F5317*I5317*J5317</f>
        <v>0</v>
      </c>
      <c r="L5317" s="71" t="n">
        <f aca="false">E5317*I5317*J5317</f>
        <v>0</v>
      </c>
      <c r="M5317" s="72" t="n">
        <f aca="false">G5317*I5317*J5317</f>
        <v>0</v>
      </c>
      <c r="N5317" s="72" t="n">
        <f aca="false">D5317*I5317*J5317</f>
        <v>-0</v>
      </c>
      <c r="O5317" s="71" t="n">
        <f aca="false">F5317*J5317</f>
        <v>2</v>
      </c>
      <c r="P5317" s="71" t="n">
        <f aca="false">E5317*J5317</f>
        <v>0</v>
      </c>
    </row>
    <row r="5318" customFormat="false" ht="15" hidden="false" customHeight="false" outlineLevel="0" collapsed="false">
      <c r="A5318" s="71" t="s">
        <v>59</v>
      </c>
      <c r="B5318" s="71" t="s">
        <v>51</v>
      </c>
      <c r="C5318" s="71" t="s">
        <v>908</v>
      </c>
      <c r="D5318" s="72" t="n">
        <v>0</v>
      </c>
      <c r="E5318" s="71" t="n">
        <v>0</v>
      </c>
      <c r="F5318" s="71" t="n">
        <v>70</v>
      </c>
      <c r="G5318" s="72" t="n">
        <v>1173.488</v>
      </c>
      <c r="H5318" s="72" t="n">
        <v>1169.148</v>
      </c>
      <c r="I5318" s="71" t="n">
        <f aca="false">IF(B5318&gt;=Settings!$B$23,1,0)</f>
        <v>0</v>
      </c>
      <c r="J5318" s="71" t="n">
        <v>1</v>
      </c>
      <c r="K5318" s="71" t="n">
        <f aca="false">F5318*I5318*J5318</f>
        <v>0</v>
      </c>
      <c r="L5318" s="71" t="n">
        <f aca="false">E5318*I5318*J5318</f>
        <v>0</v>
      </c>
      <c r="M5318" s="72" t="n">
        <f aca="false">G5318*I5318*J5318</f>
        <v>0</v>
      </c>
      <c r="N5318" s="72" t="n">
        <f aca="false">D5318*I5318*J5318</f>
        <v>-0</v>
      </c>
      <c r="O5318" s="71" t="n">
        <f aca="false">F5318*J5318</f>
        <v>70</v>
      </c>
      <c r="P5318" s="71" t="n">
        <f aca="false">E5318*J5318</f>
        <v>0</v>
      </c>
    </row>
    <row r="5319" customFormat="false" ht="15" hidden="false" customHeight="false" outlineLevel="0" collapsed="false">
      <c r="A5319" s="71" t="s">
        <v>63</v>
      </c>
      <c r="B5319" s="71" t="s">
        <v>51</v>
      </c>
      <c r="C5319" s="71" t="s">
        <v>2271</v>
      </c>
      <c r="D5319" s="72" t="n">
        <v>0</v>
      </c>
      <c r="E5319" s="71" t="n">
        <v>0</v>
      </c>
      <c r="F5319" s="71" t="n">
        <v>1</v>
      </c>
      <c r="G5319" s="72" t="n">
        <v>49.95</v>
      </c>
      <c r="H5319" s="72" t="n">
        <v>49.95</v>
      </c>
      <c r="I5319" s="71" t="n">
        <f aca="false">IF(B5319&gt;=Settings!$B$23,1,0)</f>
        <v>0</v>
      </c>
      <c r="J5319" s="71" t="n">
        <v>1</v>
      </c>
      <c r="K5319" s="71" t="n">
        <f aca="false">F5319*I5319*J5319</f>
        <v>0</v>
      </c>
      <c r="L5319" s="71" t="n">
        <f aca="false">E5319*I5319*J5319</f>
        <v>0</v>
      </c>
      <c r="M5319" s="72" t="n">
        <f aca="false">G5319*I5319*J5319</f>
        <v>0</v>
      </c>
      <c r="N5319" s="72" t="n">
        <f aca="false">D5319*I5319*J5319</f>
        <v>-0</v>
      </c>
      <c r="O5319" s="71" t="n">
        <f aca="false">F5319*J5319</f>
        <v>1</v>
      </c>
      <c r="P5319" s="71" t="n">
        <f aca="false">E5319*J5319</f>
        <v>0</v>
      </c>
    </row>
    <row r="5320" customFormat="false" ht="15" hidden="false" customHeight="false" outlineLevel="0" collapsed="false">
      <c r="A5320" s="71" t="s">
        <v>61</v>
      </c>
      <c r="B5320" s="71" t="s">
        <v>51</v>
      </c>
      <c r="C5320" s="71" t="s">
        <v>1594</v>
      </c>
      <c r="D5320" s="72" t="n">
        <v>0</v>
      </c>
      <c r="E5320" s="71" t="n">
        <v>0</v>
      </c>
      <c r="F5320" s="71" t="n">
        <v>2</v>
      </c>
      <c r="G5320" s="72" t="n">
        <v>178.09</v>
      </c>
      <c r="H5320" s="72" t="n">
        <v>161.6</v>
      </c>
      <c r="I5320" s="71" t="n">
        <f aca="false">IF(B5320&gt;=Settings!$B$23,1,0)</f>
        <v>0</v>
      </c>
      <c r="J5320" s="71" t="n">
        <v>1</v>
      </c>
      <c r="K5320" s="71" t="n">
        <f aca="false">F5320*I5320*J5320</f>
        <v>0</v>
      </c>
      <c r="L5320" s="71" t="n">
        <f aca="false">E5320*I5320*J5320</f>
        <v>0</v>
      </c>
      <c r="M5320" s="72" t="n">
        <f aca="false">G5320*I5320*J5320</f>
        <v>0</v>
      </c>
      <c r="N5320" s="72" t="n">
        <f aca="false">D5320*I5320*J5320</f>
        <v>-0</v>
      </c>
      <c r="O5320" s="71" t="n">
        <f aca="false">F5320*J5320</f>
        <v>2</v>
      </c>
      <c r="P5320" s="71" t="n">
        <f aca="false">E5320*J5320</f>
        <v>0</v>
      </c>
    </row>
    <row r="5321" customFormat="false" ht="15" hidden="false" customHeight="false" outlineLevel="0" collapsed="false">
      <c r="A5321" s="71" t="s">
        <v>61</v>
      </c>
      <c r="B5321" s="71" t="s">
        <v>51</v>
      </c>
      <c r="C5321" s="71" t="s">
        <v>997</v>
      </c>
      <c r="D5321" s="72" t="n">
        <v>0</v>
      </c>
      <c r="E5321" s="71" t="n">
        <v>0</v>
      </c>
      <c r="F5321" s="71" t="n">
        <v>1</v>
      </c>
      <c r="G5321" s="72" t="n">
        <v>104.5</v>
      </c>
      <c r="H5321" s="72" t="n">
        <v>104.5</v>
      </c>
      <c r="I5321" s="71" t="n">
        <f aca="false">IF(B5321&gt;=Settings!$B$23,1,0)</f>
        <v>0</v>
      </c>
      <c r="J5321" s="71" t="n">
        <v>1</v>
      </c>
      <c r="K5321" s="71" t="n">
        <f aca="false">F5321*I5321*J5321</f>
        <v>0</v>
      </c>
      <c r="L5321" s="71" t="n">
        <f aca="false">E5321*I5321*J5321</f>
        <v>0</v>
      </c>
      <c r="M5321" s="72" t="n">
        <f aca="false">G5321*I5321*J5321</f>
        <v>0</v>
      </c>
      <c r="N5321" s="72" t="n">
        <f aca="false">D5321*I5321*J5321</f>
        <v>-0</v>
      </c>
      <c r="O5321" s="71" t="n">
        <f aca="false">F5321*J5321</f>
        <v>1</v>
      </c>
      <c r="P5321" s="71" t="n">
        <f aca="false">E5321*J5321</f>
        <v>0</v>
      </c>
    </row>
    <row r="5322" customFormat="false" ht="15" hidden="false" customHeight="false" outlineLevel="0" collapsed="false">
      <c r="A5322" s="71" t="s">
        <v>63</v>
      </c>
      <c r="B5322" s="71" t="s">
        <v>51</v>
      </c>
      <c r="C5322" s="71" t="s">
        <v>2272</v>
      </c>
      <c r="D5322" s="72" t="n">
        <v>0</v>
      </c>
      <c r="E5322" s="71" t="n">
        <v>0</v>
      </c>
      <c r="F5322" s="71" t="n">
        <v>1</v>
      </c>
      <c r="G5322" s="72" t="n">
        <v>194.95</v>
      </c>
      <c r="H5322" s="72" t="n">
        <v>194.95</v>
      </c>
      <c r="I5322" s="71" t="n">
        <f aca="false">IF(B5322&gt;=Settings!$B$23,1,0)</f>
        <v>0</v>
      </c>
      <c r="J5322" s="71" t="n">
        <v>1</v>
      </c>
      <c r="K5322" s="71" t="n">
        <f aca="false">F5322*I5322*J5322</f>
        <v>0</v>
      </c>
      <c r="L5322" s="71" t="n">
        <f aca="false">E5322*I5322*J5322</f>
        <v>0</v>
      </c>
      <c r="M5322" s="72" t="n">
        <f aca="false">G5322*I5322*J5322</f>
        <v>0</v>
      </c>
      <c r="N5322" s="72" t="n">
        <f aca="false">D5322*I5322*J5322</f>
        <v>-0</v>
      </c>
      <c r="O5322" s="71" t="n">
        <f aca="false">F5322*J5322</f>
        <v>1</v>
      </c>
      <c r="P5322" s="71" t="n">
        <f aca="false">E5322*J5322</f>
        <v>0</v>
      </c>
    </row>
    <row r="5323" customFormat="false" ht="15" hidden="false" customHeight="false" outlineLevel="0" collapsed="false">
      <c r="A5323" s="71" t="s">
        <v>61</v>
      </c>
      <c r="B5323" s="71" t="s">
        <v>51</v>
      </c>
      <c r="C5323" s="71" t="s">
        <v>128</v>
      </c>
      <c r="D5323" s="72" t="n">
        <v>0</v>
      </c>
      <c r="E5323" s="71" t="n">
        <v>0</v>
      </c>
      <c r="F5323" s="71" t="n">
        <v>29</v>
      </c>
      <c r="G5323" s="72" t="n">
        <v>2327.46</v>
      </c>
      <c r="H5323" s="72" t="n">
        <v>2268.51</v>
      </c>
      <c r="I5323" s="71" t="n">
        <f aca="false">IF(B5323&gt;=Settings!$B$23,1,0)</f>
        <v>0</v>
      </c>
      <c r="J5323" s="71" t="n">
        <v>1</v>
      </c>
      <c r="K5323" s="71" t="n">
        <f aca="false">F5323*I5323*J5323</f>
        <v>0</v>
      </c>
      <c r="L5323" s="71" t="n">
        <f aca="false">E5323*I5323*J5323</f>
        <v>0</v>
      </c>
      <c r="M5323" s="72" t="n">
        <f aca="false">G5323*I5323*J5323</f>
        <v>0</v>
      </c>
      <c r="N5323" s="72" t="n">
        <f aca="false">D5323*I5323*J5323</f>
        <v>-0</v>
      </c>
      <c r="O5323" s="71" t="n">
        <f aca="false">F5323*J5323</f>
        <v>29</v>
      </c>
      <c r="P5323" s="71" t="n">
        <f aca="false">E5323*J5323</f>
        <v>0</v>
      </c>
    </row>
    <row r="5324" customFormat="false" ht="15" hidden="false" customHeight="false" outlineLevel="0" collapsed="false">
      <c r="A5324" s="71" t="s">
        <v>59</v>
      </c>
      <c r="B5324" s="71" t="s">
        <v>51</v>
      </c>
      <c r="C5324" s="71" t="s">
        <v>1077</v>
      </c>
      <c r="D5324" s="72" t="n">
        <v>0</v>
      </c>
      <c r="E5324" s="71" t="n">
        <v>0</v>
      </c>
      <c r="F5324" s="71" t="n">
        <v>13</v>
      </c>
      <c r="G5324" s="72" t="n">
        <v>1273.24</v>
      </c>
      <c r="H5324" s="72" t="n">
        <v>1273.24</v>
      </c>
      <c r="I5324" s="71" t="n">
        <f aca="false">IF(B5324&gt;=Settings!$B$23,1,0)</f>
        <v>0</v>
      </c>
      <c r="J5324" s="71" t="n">
        <v>1</v>
      </c>
      <c r="K5324" s="71" t="n">
        <f aca="false">F5324*I5324*J5324</f>
        <v>0</v>
      </c>
      <c r="L5324" s="71" t="n">
        <f aca="false">E5324*I5324*J5324</f>
        <v>0</v>
      </c>
      <c r="M5324" s="72" t="n">
        <f aca="false">G5324*I5324*J5324</f>
        <v>0</v>
      </c>
      <c r="N5324" s="72" t="n">
        <f aca="false">D5324*I5324*J5324</f>
        <v>-0</v>
      </c>
      <c r="O5324" s="71" t="n">
        <f aca="false">F5324*J5324</f>
        <v>13</v>
      </c>
      <c r="P5324" s="71" t="n">
        <f aca="false">E5324*J5324</f>
        <v>0</v>
      </c>
    </row>
    <row r="5325" customFormat="false" ht="15" hidden="false" customHeight="false" outlineLevel="0" collapsed="false">
      <c r="A5325" s="71" t="s">
        <v>59</v>
      </c>
      <c r="B5325" s="71" t="s">
        <v>51</v>
      </c>
      <c r="C5325" s="71" t="s">
        <v>2171</v>
      </c>
      <c r="D5325" s="72" t="n">
        <v>0</v>
      </c>
      <c r="E5325" s="71" t="n">
        <v>0</v>
      </c>
      <c r="F5325" s="71" t="n">
        <v>1</v>
      </c>
      <c r="G5325" s="72" t="n">
        <v>99.95</v>
      </c>
      <c r="H5325" s="72" t="n">
        <v>99.95</v>
      </c>
      <c r="I5325" s="71" t="n">
        <f aca="false">IF(B5325&gt;=Settings!$B$23,1,0)</f>
        <v>0</v>
      </c>
      <c r="J5325" s="71" t="n">
        <v>1</v>
      </c>
      <c r="K5325" s="71" t="n">
        <f aca="false">F5325*I5325*J5325</f>
        <v>0</v>
      </c>
      <c r="L5325" s="71" t="n">
        <f aca="false">E5325*I5325*J5325</f>
        <v>0</v>
      </c>
      <c r="M5325" s="72" t="n">
        <f aca="false">G5325*I5325*J5325</f>
        <v>0</v>
      </c>
      <c r="N5325" s="72" t="n">
        <f aca="false">D5325*I5325*J5325</f>
        <v>-0</v>
      </c>
      <c r="O5325" s="71" t="n">
        <f aca="false">F5325*J5325</f>
        <v>1</v>
      </c>
      <c r="P5325" s="71" t="n">
        <f aca="false">E5325*J5325</f>
        <v>0</v>
      </c>
    </row>
    <row r="5326" customFormat="false" ht="15" hidden="false" customHeight="false" outlineLevel="0" collapsed="false">
      <c r="A5326" s="71" t="s">
        <v>60</v>
      </c>
      <c r="B5326" s="71" t="s">
        <v>51</v>
      </c>
      <c r="C5326" s="71" t="s">
        <v>1780</v>
      </c>
      <c r="D5326" s="72" t="n">
        <v>143.96</v>
      </c>
      <c r="E5326" s="71" t="n">
        <v>1</v>
      </c>
      <c r="F5326" s="71" t="n">
        <v>2</v>
      </c>
      <c r="G5326" s="72" t="n">
        <v>327.18</v>
      </c>
      <c r="H5326" s="72" t="n">
        <v>183.22</v>
      </c>
      <c r="I5326" s="71" t="n">
        <f aca="false">IF(B5326&gt;=Settings!$B$23,1,0)</f>
        <v>0</v>
      </c>
      <c r="J5326" s="71" t="n">
        <v>1</v>
      </c>
      <c r="K5326" s="71" t="n">
        <f aca="false">F5326*I5326*J5326</f>
        <v>0</v>
      </c>
      <c r="L5326" s="71" t="n">
        <f aca="false">E5326*I5326*J5326</f>
        <v>0</v>
      </c>
      <c r="M5326" s="72" t="n">
        <f aca="false">G5326*I5326*J5326</f>
        <v>0</v>
      </c>
      <c r="N5326" s="72" t="n">
        <f aca="false">D5326*I5326*J5326</f>
        <v>0</v>
      </c>
      <c r="O5326" s="71" t="n">
        <f aca="false">F5326*J5326</f>
        <v>2</v>
      </c>
      <c r="P5326" s="71" t="n">
        <f aca="false">E5326*J5326</f>
        <v>1</v>
      </c>
    </row>
    <row r="5327" customFormat="false" ht="15" hidden="false" customHeight="false" outlineLevel="0" collapsed="false">
      <c r="A5327" s="71" t="s">
        <v>59</v>
      </c>
      <c r="B5327" s="71" t="s">
        <v>51</v>
      </c>
      <c r="C5327" s="71" t="s">
        <v>1395</v>
      </c>
      <c r="D5327" s="72" t="n">
        <v>0</v>
      </c>
      <c r="E5327" s="71" t="n">
        <v>0</v>
      </c>
      <c r="F5327" s="71" t="n">
        <v>1</v>
      </c>
      <c r="G5327" s="72" t="n">
        <v>107.95</v>
      </c>
      <c r="H5327" s="72" t="n">
        <v>107.95</v>
      </c>
      <c r="I5327" s="71" t="n">
        <f aca="false">IF(B5327&gt;=Settings!$B$23,1,0)</f>
        <v>0</v>
      </c>
      <c r="J5327" s="71" t="n">
        <v>1</v>
      </c>
      <c r="K5327" s="71" t="n">
        <f aca="false">F5327*I5327*J5327</f>
        <v>0</v>
      </c>
      <c r="L5327" s="71" t="n">
        <f aca="false">E5327*I5327*J5327</f>
        <v>0</v>
      </c>
      <c r="M5327" s="72" t="n">
        <f aca="false">G5327*I5327*J5327</f>
        <v>0</v>
      </c>
      <c r="N5327" s="72" t="n">
        <f aca="false">D5327*I5327*J5327</f>
        <v>-0</v>
      </c>
      <c r="O5327" s="71" t="n">
        <f aca="false">F5327*J5327</f>
        <v>1</v>
      </c>
      <c r="P5327" s="71" t="n">
        <f aca="false">E5327*J5327</f>
        <v>0</v>
      </c>
    </row>
    <row r="5328" customFormat="false" ht="15" hidden="false" customHeight="false" outlineLevel="0" collapsed="false">
      <c r="A5328" s="71" t="s">
        <v>63</v>
      </c>
      <c r="B5328" s="71" t="s">
        <v>51</v>
      </c>
      <c r="C5328" s="71" t="s">
        <v>183</v>
      </c>
      <c r="D5328" s="72" t="n">
        <v>0</v>
      </c>
      <c r="E5328" s="71" t="n">
        <v>0</v>
      </c>
      <c r="F5328" s="71" t="n">
        <v>2</v>
      </c>
      <c r="G5328" s="72" t="n">
        <v>152.63</v>
      </c>
      <c r="H5328" s="72" t="n">
        <v>152.63</v>
      </c>
      <c r="I5328" s="71" t="n">
        <f aca="false">IF(B5328&gt;=Settings!$B$23,1,0)</f>
        <v>0</v>
      </c>
      <c r="J5328" s="71" t="n">
        <v>1</v>
      </c>
      <c r="K5328" s="71" t="n">
        <f aca="false">F5328*I5328*J5328</f>
        <v>0</v>
      </c>
      <c r="L5328" s="71" t="n">
        <f aca="false">E5328*I5328*J5328</f>
        <v>0</v>
      </c>
      <c r="M5328" s="72" t="n">
        <f aca="false">G5328*I5328*J5328</f>
        <v>0</v>
      </c>
      <c r="N5328" s="72" t="n">
        <f aca="false">D5328*I5328*J5328</f>
        <v>-0</v>
      </c>
      <c r="O5328" s="71" t="n">
        <f aca="false">F5328*J5328</f>
        <v>2</v>
      </c>
      <c r="P5328" s="71" t="n">
        <f aca="false">E5328*J5328</f>
        <v>0</v>
      </c>
    </row>
    <row r="5329" customFormat="false" ht="15" hidden="false" customHeight="false" outlineLevel="0" collapsed="false">
      <c r="A5329" s="71" t="s">
        <v>62</v>
      </c>
      <c r="B5329" s="71" t="s">
        <v>51</v>
      </c>
      <c r="C5329" s="71" t="s">
        <v>1083</v>
      </c>
      <c r="D5329" s="72" t="n">
        <v>268.41</v>
      </c>
      <c r="E5329" s="71" t="n">
        <v>4</v>
      </c>
      <c r="F5329" s="71" t="n">
        <v>47</v>
      </c>
      <c r="G5329" s="72" t="n">
        <v>3291.02</v>
      </c>
      <c r="H5329" s="72" t="n">
        <v>3000.89</v>
      </c>
      <c r="I5329" s="71" t="n">
        <f aca="false">IF(B5329&gt;=Settings!$B$23,1,0)</f>
        <v>0</v>
      </c>
      <c r="J5329" s="71" t="n">
        <v>1</v>
      </c>
      <c r="K5329" s="71" t="n">
        <f aca="false">F5329*I5329*J5329</f>
        <v>0</v>
      </c>
      <c r="L5329" s="71" t="n">
        <f aca="false">E5329*I5329*J5329</f>
        <v>0</v>
      </c>
      <c r="M5329" s="72" t="n">
        <f aca="false">G5329*I5329*J5329</f>
        <v>0</v>
      </c>
      <c r="N5329" s="72" t="n">
        <f aca="false">D5329*I5329*J5329</f>
        <v>0</v>
      </c>
      <c r="O5329" s="71" t="n">
        <f aca="false">F5329*J5329</f>
        <v>47</v>
      </c>
      <c r="P5329" s="71" t="n">
        <f aca="false">E5329*J5329</f>
        <v>4</v>
      </c>
    </row>
    <row r="5330" customFormat="false" ht="15" hidden="false" customHeight="false" outlineLevel="0" collapsed="false">
      <c r="A5330" s="71" t="s">
        <v>61</v>
      </c>
      <c r="B5330" s="71" t="s">
        <v>51</v>
      </c>
      <c r="C5330" s="71" t="s">
        <v>1253</v>
      </c>
      <c r="D5330" s="72" t="n">
        <v>0</v>
      </c>
      <c r="E5330" s="71" t="n">
        <v>0</v>
      </c>
      <c r="F5330" s="71" t="n">
        <v>6</v>
      </c>
      <c r="G5330" s="72" t="n">
        <v>608.8</v>
      </c>
      <c r="H5330" s="72" t="n">
        <v>578.82</v>
      </c>
      <c r="I5330" s="71" t="n">
        <f aca="false">IF(B5330&gt;=Settings!$B$23,1,0)</f>
        <v>0</v>
      </c>
      <c r="J5330" s="71" t="n">
        <v>1</v>
      </c>
      <c r="K5330" s="71" t="n">
        <f aca="false">F5330*I5330*J5330</f>
        <v>0</v>
      </c>
      <c r="L5330" s="71" t="n">
        <f aca="false">E5330*I5330*J5330</f>
        <v>0</v>
      </c>
      <c r="M5330" s="72" t="n">
        <f aca="false">G5330*I5330*J5330</f>
        <v>0</v>
      </c>
      <c r="N5330" s="72" t="n">
        <f aca="false">D5330*I5330*J5330</f>
        <v>-0</v>
      </c>
      <c r="O5330" s="71" t="n">
        <f aca="false">F5330*J5330</f>
        <v>6</v>
      </c>
      <c r="P5330" s="71" t="n">
        <f aca="false">E5330*J5330</f>
        <v>0</v>
      </c>
    </row>
    <row r="5331" customFormat="false" ht="15" hidden="false" customHeight="false" outlineLevel="0" collapsed="false">
      <c r="A5331" s="71" t="s">
        <v>60</v>
      </c>
      <c r="B5331" s="71" t="s">
        <v>51</v>
      </c>
      <c r="C5331" s="71" t="s">
        <v>358</v>
      </c>
      <c r="D5331" s="72" t="n">
        <v>269</v>
      </c>
      <c r="E5331" s="71" t="n">
        <v>2</v>
      </c>
      <c r="F5331" s="71" t="n">
        <v>27</v>
      </c>
      <c r="G5331" s="72" t="n">
        <v>3573.26</v>
      </c>
      <c r="H5331" s="72" t="n">
        <v>3173.72</v>
      </c>
      <c r="I5331" s="71" t="n">
        <f aca="false">IF(B5331&gt;=Settings!$B$23,1,0)</f>
        <v>0</v>
      </c>
      <c r="J5331" s="71" t="n">
        <v>1</v>
      </c>
      <c r="K5331" s="71" t="n">
        <f aca="false">F5331*I5331*J5331</f>
        <v>0</v>
      </c>
      <c r="L5331" s="71" t="n">
        <f aca="false">E5331*I5331*J5331</f>
        <v>0</v>
      </c>
      <c r="M5331" s="72" t="n">
        <f aca="false">G5331*I5331*J5331</f>
        <v>0</v>
      </c>
      <c r="N5331" s="72" t="n">
        <f aca="false">D5331*I5331*J5331</f>
        <v>0</v>
      </c>
      <c r="O5331" s="71" t="n">
        <f aca="false">F5331*J5331</f>
        <v>27</v>
      </c>
      <c r="P5331" s="71" t="n">
        <f aca="false">E5331*J5331</f>
        <v>2</v>
      </c>
    </row>
    <row r="5332" customFormat="false" ht="15" hidden="false" customHeight="false" outlineLevel="0" collapsed="false">
      <c r="A5332" s="71" t="s">
        <v>59</v>
      </c>
      <c r="B5332" s="71" t="s">
        <v>51</v>
      </c>
      <c r="C5332" s="71" t="s">
        <v>608</v>
      </c>
      <c r="D5332" s="72" t="n">
        <v>0</v>
      </c>
      <c r="E5332" s="71" t="n">
        <v>0</v>
      </c>
      <c r="F5332" s="71" t="n">
        <v>4</v>
      </c>
      <c r="G5332" s="72" t="n">
        <v>336.023</v>
      </c>
      <c r="H5332" s="72" t="n">
        <v>336.023</v>
      </c>
      <c r="I5332" s="71" t="n">
        <f aca="false">IF(B5332&gt;=Settings!$B$23,1,0)</f>
        <v>0</v>
      </c>
      <c r="J5332" s="71" t="n">
        <v>1</v>
      </c>
      <c r="K5332" s="71" t="n">
        <f aca="false">F5332*I5332*J5332</f>
        <v>0</v>
      </c>
      <c r="L5332" s="71" t="n">
        <f aca="false">E5332*I5332*J5332</f>
        <v>0</v>
      </c>
      <c r="M5332" s="72" t="n">
        <f aca="false">G5332*I5332*J5332</f>
        <v>0</v>
      </c>
      <c r="N5332" s="72" t="n">
        <f aca="false">D5332*I5332*J5332</f>
        <v>-0</v>
      </c>
      <c r="O5332" s="71" t="n">
        <f aca="false">F5332*J5332</f>
        <v>4</v>
      </c>
      <c r="P5332" s="71" t="n">
        <f aca="false">E5332*J5332</f>
        <v>0</v>
      </c>
    </row>
    <row r="5333" customFormat="false" ht="15" hidden="false" customHeight="false" outlineLevel="0" collapsed="false">
      <c r="A5333" s="71" t="s">
        <v>59</v>
      </c>
      <c r="B5333" s="71" t="s">
        <v>51</v>
      </c>
      <c r="C5333" s="71" t="s">
        <v>2367</v>
      </c>
      <c r="D5333" s="72" t="n">
        <v>0</v>
      </c>
      <c r="E5333" s="71" t="n">
        <v>0</v>
      </c>
      <c r="F5333" s="71" t="n">
        <v>2</v>
      </c>
      <c r="G5333" s="72" t="n">
        <v>213.54</v>
      </c>
      <c r="H5333" s="72" t="n">
        <v>199.24</v>
      </c>
      <c r="I5333" s="71" t="n">
        <f aca="false">IF(B5333&gt;=Settings!$B$23,1,0)</f>
        <v>0</v>
      </c>
      <c r="J5333" s="71" t="n">
        <v>1</v>
      </c>
      <c r="K5333" s="71" t="n">
        <f aca="false">F5333*I5333*J5333</f>
        <v>0</v>
      </c>
      <c r="L5333" s="71" t="n">
        <f aca="false">E5333*I5333*J5333</f>
        <v>0</v>
      </c>
      <c r="M5333" s="72" t="n">
        <f aca="false">G5333*I5333*J5333</f>
        <v>0</v>
      </c>
      <c r="N5333" s="72" t="n">
        <f aca="false">D5333*I5333*J5333</f>
        <v>-0</v>
      </c>
      <c r="O5333" s="71" t="n">
        <f aca="false">F5333*J5333</f>
        <v>2</v>
      </c>
      <c r="P5333" s="71" t="n">
        <f aca="false">E5333*J5333</f>
        <v>0</v>
      </c>
    </row>
    <row r="5334" customFormat="false" ht="15" hidden="false" customHeight="false" outlineLevel="0" collapsed="false">
      <c r="A5334" s="71" t="s">
        <v>59</v>
      </c>
      <c r="B5334" s="71" t="s">
        <v>51</v>
      </c>
      <c r="C5334" s="71" t="s">
        <v>1016</v>
      </c>
      <c r="D5334" s="72" t="n">
        <v>0</v>
      </c>
      <c r="E5334" s="71" t="n">
        <v>0</v>
      </c>
      <c r="F5334" s="71" t="n">
        <v>5</v>
      </c>
      <c r="G5334" s="72" t="n">
        <v>272.033</v>
      </c>
      <c r="H5334" s="72" t="n">
        <v>272.033</v>
      </c>
      <c r="I5334" s="71" t="n">
        <f aca="false">IF(B5334&gt;=Settings!$B$23,1,0)</f>
        <v>0</v>
      </c>
      <c r="J5334" s="71" t="n">
        <v>1</v>
      </c>
      <c r="K5334" s="71" t="n">
        <f aca="false">F5334*I5334*J5334</f>
        <v>0</v>
      </c>
      <c r="L5334" s="71" t="n">
        <f aca="false">E5334*I5334*J5334</f>
        <v>0</v>
      </c>
      <c r="M5334" s="72" t="n">
        <f aca="false">G5334*I5334*J5334</f>
        <v>0</v>
      </c>
      <c r="N5334" s="72" t="n">
        <f aca="false">D5334*I5334*J5334</f>
        <v>-0</v>
      </c>
      <c r="O5334" s="71" t="n">
        <f aca="false">F5334*J5334</f>
        <v>5</v>
      </c>
      <c r="P5334" s="71" t="n">
        <f aca="false">E5334*J5334</f>
        <v>0</v>
      </c>
    </row>
    <row r="5335" customFormat="false" ht="15" hidden="false" customHeight="false" outlineLevel="0" collapsed="false">
      <c r="A5335" s="71" t="s">
        <v>59</v>
      </c>
      <c r="B5335" s="71" t="s">
        <v>51</v>
      </c>
      <c r="C5335" s="71" t="s">
        <v>1255</v>
      </c>
      <c r="D5335" s="72" t="n">
        <v>0</v>
      </c>
      <c r="E5335" s="71" t="n">
        <v>0</v>
      </c>
      <c r="F5335" s="71" t="n">
        <v>3</v>
      </c>
      <c r="G5335" s="72" t="n">
        <v>292.58</v>
      </c>
      <c r="H5335" s="72" t="n">
        <v>292.58</v>
      </c>
      <c r="I5335" s="71" t="n">
        <f aca="false">IF(B5335&gt;=Settings!$B$23,1,0)</f>
        <v>0</v>
      </c>
      <c r="J5335" s="71" t="n">
        <v>1</v>
      </c>
      <c r="K5335" s="71" t="n">
        <f aca="false">F5335*I5335*J5335</f>
        <v>0</v>
      </c>
      <c r="L5335" s="71" t="n">
        <f aca="false">E5335*I5335*J5335</f>
        <v>0</v>
      </c>
      <c r="M5335" s="72" t="n">
        <f aca="false">G5335*I5335*J5335</f>
        <v>0</v>
      </c>
      <c r="N5335" s="72" t="n">
        <f aca="false">D5335*I5335*J5335</f>
        <v>-0</v>
      </c>
      <c r="O5335" s="71" t="n">
        <f aca="false">F5335*J5335</f>
        <v>3</v>
      </c>
      <c r="P5335" s="71" t="n">
        <f aca="false">E5335*J5335</f>
        <v>0</v>
      </c>
    </row>
    <row r="5336" customFormat="false" ht="15" hidden="false" customHeight="false" outlineLevel="0" collapsed="false">
      <c r="A5336" s="71" t="s">
        <v>59</v>
      </c>
      <c r="B5336" s="71" t="s">
        <v>51</v>
      </c>
      <c r="C5336" s="71" t="s">
        <v>2368</v>
      </c>
      <c r="D5336" s="72" t="n">
        <v>0</v>
      </c>
      <c r="E5336" s="71" t="n">
        <v>0</v>
      </c>
      <c r="F5336" s="71" t="n">
        <v>1</v>
      </c>
      <c r="G5336" s="72" t="n">
        <v>503.19</v>
      </c>
      <c r="H5336" s="72" t="n">
        <v>503.19</v>
      </c>
      <c r="I5336" s="71" t="n">
        <f aca="false">IF(B5336&gt;=Settings!$B$23,1,0)</f>
        <v>0</v>
      </c>
      <c r="J5336" s="71" t="n">
        <v>1</v>
      </c>
      <c r="K5336" s="71" t="n">
        <f aca="false">F5336*I5336*J5336</f>
        <v>0</v>
      </c>
      <c r="L5336" s="71" t="n">
        <f aca="false">E5336*I5336*J5336</f>
        <v>0</v>
      </c>
      <c r="M5336" s="72" t="n">
        <f aca="false">G5336*I5336*J5336</f>
        <v>0</v>
      </c>
      <c r="N5336" s="72" t="n">
        <f aca="false">D5336*I5336*J5336</f>
        <v>-0</v>
      </c>
      <c r="O5336" s="71" t="n">
        <f aca="false">F5336*J5336</f>
        <v>1</v>
      </c>
      <c r="P5336" s="71" t="n">
        <f aca="false">E5336*J5336</f>
        <v>0</v>
      </c>
    </row>
    <row r="5337" customFormat="false" ht="15" hidden="false" customHeight="false" outlineLevel="0" collapsed="false">
      <c r="A5337" s="71" t="s">
        <v>63</v>
      </c>
      <c r="B5337" s="71" t="s">
        <v>51</v>
      </c>
      <c r="C5337" s="71" t="s">
        <v>2320</v>
      </c>
      <c r="D5337" s="72" t="n">
        <v>0</v>
      </c>
      <c r="E5337" s="71" t="n">
        <v>0</v>
      </c>
      <c r="F5337" s="71" t="n">
        <v>2</v>
      </c>
      <c r="G5337" s="72" t="n">
        <v>39.9</v>
      </c>
      <c r="H5337" s="72" t="n">
        <v>39.9</v>
      </c>
      <c r="I5337" s="71" t="n">
        <f aca="false">IF(B5337&gt;=Settings!$B$23,1,0)</f>
        <v>0</v>
      </c>
      <c r="J5337" s="71" t="n">
        <v>1</v>
      </c>
      <c r="K5337" s="71" t="n">
        <f aca="false">F5337*I5337*J5337</f>
        <v>0</v>
      </c>
      <c r="L5337" s="71" t="n">
        <f aca="false">E5337*I5337*J5337</f>
        <v>0</v>
      </c>
      <c r="M5337" s="72" t="n">
        <f aca="false">G5337*I5337*J5337</f>
        <v>0</v>
      </c>
      <c r="N5337" s="72" t="n">
        <f aca="false">D5337*I5337*J5337</f>
        <v>-0</v>
      </c>
      <c r="O5337" s="71" t="n">
        <f aca="false">F5337*J5337</f>
        <v>2</v>
      </c>
      <c r="P5337" s="71" t="n">
        <f aca="false">E5337*J5337</f>
        <v>0</v>
      </c>
    </row>
    <row r="5338" customFormat="false" ht="15" hidden="false" customHeight="false" outlineLevel="0" collapsed="false">
      <c r="A5338" s="71" t="s">
        <v>63</v>
      </c>
      <c r="B5338" s="71" t="s">
        <v>51</v>
      </c>
      <c r="C5338" s="71" t="s">
        <v>2233</v>
      </c>
      <c r="D5338" s="72" t="n">
        <v>0</v>
      </c>
      <c r="E5338" s="71" t="n">
        <v>0</v>
      </c>
      <c r="F5338" s="71" t="n">
        <v>1</v>
      </c>
      <c r="G5338" s="72" t="n">
        <v>79.95</v>
      </c>
      <c r="H5338" s="72" t="n">
        <v>79.95</v>
      </c>
      <c r="I5338" s="71" t="n">
        <f aca="false">IF(B5338&gt;=Settings!$B$23,1,0)</f>
        <v>0</v>
      </c>
      <c r="J5338" s="71" t="n">
        <v>1</v>
      </c>
      <c r="K5338" s="71" t="n">
        <f aca="false">F5338*I5338*J5338</f>
        <v>0</v>
      </c>
      <c r="L5338" s="71" t="n">
        <f aca="false">E5338*I5338*J5338</f>
        <v>0</v>
      </c>
      <c r="M5338" s="72" t="n">
        <f aca="false">G5338*I5338*J5338</f>
        <v>0</v>
      </c>
      <c r="N5338" s="72" t="n">
        <f aca="false">D5338*I5338*J5338</f>
        <v>-0</v>
      </c>
      <c r="O5338" s="71" t="n">
        <f aca="false">F5338*J5338</f>
        <v>1</v>
      </c>
      <c r="P5338" s="71" t="n">
        <f aca="false">E5338*J5338</f>
        <v>0</v>
      </c>
    </row>
    <row r="5339" customFormat="false" ht="15" hidden="false" customHeight="false" outlineLevel="0" collapsed="false">
      <c r="A5339" s="71" t="s">
        <v>60</v>
      </c>
      <c r="B5339" s="71" t="s">
        <v>51</v>
      </c>
      <c r="C5339" s="71" t="s">
        <v>1117</v>
      </c>
      <c r="D5339" s="72" t="n">
        <v>41.72</v>
      </c>
      <c r="E5339" s="71" t="n">
        <v>2</v>
      </c>
      <c r="F5339" s="71" t="n">
        <v>31</v>
      </c>
      <c r="G5339" s="72" t="n">
        <v>661.29</v>
      </c>
      <c r="H5339" s="72" t="n">
        <v>582.95</v>
      </c>
      <c r="I5339" s="71" t="n">
        <f aca="false">IF(B5339&gt;=Settings!$B$23,1,0)</f>
        <v>0</v>
      </c>
      <c r="J5339" s="71" t="n">
        <v>1</v>
      </c>
      <c r="K5339" s="71" t="n">
        <f aca="false">F5339*I5339*J5339</f>
        <v>0</v>
      </c>
      <c r="L5339" s="71" t="n">
        <f aca="false">E5339*I5339*J5339</f>
        <v>0</v>
      </c>
      <c r="M5339" s="72" t="n">
        <f aca="false">G5339*I5339*J5339</f>
        <v>0</v>
      </c>
      <c r="N5339" s="72" t="n">
        <f aca="false">D5339*I5339*J5339</f>
        <v>0</v>
      </c>
      <c r="O5339" s="71" t="n">
        <f aca="false">F5339*J5339</f>
        <v>31</v>
      </c>
      <c r="P5339" s="71" t="n">
        <f aca="false">E5339*J5339</f>
        <v>2</v>
      </c>
    </row>
    <row r="5340" customFormat="false" ht="15" hidden="false" customHeight="false" outlineLevel="0" collapsed="false">
      <c r="A5340" s="71" t="s">
        <v>61</v>
      </c>
      <c r="B5340" s="71" t="s">
        <v>51</v>
      </c>
      <c r="C5340" s="71" t="s">
        <v>1528</v>
      </c>
      <c r="D5340" s="72" t="n">
        <v>0</v>
      </c>
      <c r="E5340" s="71" t="n">
        <v>0</v>
      </c>
      <c r="F5340" s="71" t="n">
        <v>1</v>
      </c>
      <c r="G5340" s="72" t="n">
        <v>109.04</v>
      </c>
      <c r="H5340" s="72" t="n">
        <v>103.6</v>
      </c>
      <c r="I5340" s="71" t="n">
        <f aca="false">IF(B5340&gt;=Settings!$B$23,1,0)</f>
        <v>0</v>
      </c>
      <c r="J5340" s="71" t="n">
        <v>1</v>
      </c>
      <c r="K5340" s="71" t="n">
        <f aca="false">F5340*I5340*J5340</f>
        <v>0</v>
      </c>
      <c r="L5340" s="71" t="n">
        <f aca="false">E5340*I5340*J5340</f>
        <v>0</v>
      </c>
      <c r="M5340" s="72" t="n">
        <f aca="false">G5340*I5340*J5340</f>
        <v>0</v>
      </c>
      <c r="N5340" s="72" t="n">
        <f aca="false">D5340*I5340*J5340</f>
        <v>-0</v>
      </c>
      <c r="O5340" s="71" t="n">
        <f aca="false">F5340*J5340</f>
        <v>1</v>
      </c>
      <c r="P5340" s="71" t="n">
        <f aca="false">E5340*J5340</f>
        <v>0</v>
      </c>
    </row>
    <row r="5341" customFormat="false" ht="15" hidden="false" customHeight="false" outlineLevel="0" collapsed="false">
      <c r="A5341" s="71" t="s">
        <v>59</v>
      </c>
      <c r="B5341" s="71" t="s">
        <v>51</v>
      </c>
      <c r="C5341" s="71" t="s">
        <v>1389</v>
      </c>
      <c r="D5341" s="72" t="n">
        <v>0</v>
      </c>
      <c r="E5341" s="71" t="n">
        <v>0</v>
      </c>
      <c r="F5341" s="71" t="n">
        <v>13</v>
      </c>
      <c r="G5341" s="72" t="n">
        <v>201.55</v>
      </c>
      <c r="H5341" s="72" t="n">
        <v>199.38</v>
      </c>
      <c r="I5341" s="71" t="n">
        <f aca="false">IF(B5341&gt;=Settings!$B$23,1,0)</f>
        <v>0</v>
      </c>
      <c r="J5341" s="71" t="n">
        <v>1</v>
      </c>
      <c r="K5341" s="71" t="n">
        <f aca="false">F5341*I5341*J5341</f>
        <v>0</v>
      </c>
      <c r="L5341" s="71" t="n">
        <f aca="false">E5341*I5341*J5341</f>
        <v>0</v>
      </c>
      <c r="M5341" s="72" t="n">
        <f aca="false">G5341*I5341*J5341</f>
        <v>0</v>
      </c>
      <c r="N5341" s="72" t="n">
        <f aca="false">D5341*I5341*J5341</f>
        <v>-0</v>
      </c>
      <c r="O5341" s="71" t="n">
        <f aca="false">F5341*J5341</f>
        <v>13</v>
      </c>
      <c r="P5341" s="71" t="n">
        <f aca="false">E5341*J5341</f>
        <v>0</v>
      </c>
    </row>
    <row r="5342" customFormat="false" ht="15" hidden="false" customHeight="false" outlineLevel="0" collapsed="false">
      <c r="A5342" s="71" t="s">
        <v>61</v>
      </c>
      <c r="B5342" s="71" t="s">
        <v>51</v>
      </c>
      <c r="C5342" s="71" t="s">
        <v>1109</v>
      </c>
      <c r="D5342" s="72" t="n">
        <v>0</v>
      </c>
      <c r="E5342" s="71" t="n">
        <v>0</v>
      </c>
      <c r="F5342" s="71" t="n">
        <v>1</v>
      </c>
      <c r="G5342" s="72" t="n">
        <v>68.13</v>
      </c>
      <c r="H5342" s="72" t="n">
        <v>54.51</v>
      </c>
      <c r="I5342" s="71" t="n">
        <f aca="false">IF(B5342&gt;=Settings!$B$23,1,0)</f>
        <v>0</v>
      </c>
      <c r="J5342" s="71" t="n">
        <v>1</v>
      </c>
      <c r="K5342" s="71" t="n">
        <f aca="false">F5342*I5342*J5342</f>
        <v>0</v>
      </c>
      <c r="L5342" s="71" t="n">
        <f aca="false">E5342*I5342*J5342</f>
        <v>0</v>
      </c>
      <c r="M5342" s="72" t="n">
        <f aca="false">G5342*I5342*J5342</f>
        <v>0</v>
      </c>
      <c r="N5342" s="72" t="n">
        <f aca="false">D5342*I5342*J5342</f>
        <v>-0</v>
      </c>
      <c r="O5342" s="71" t="n">
        <f aca="false">F5342*J5342</f>
        <v>1</v>
      </c>
      <c r="P5342" s="71" t="n">
        <f aca="false">E5342*J5342</f>
        <v>0</v>
      </c>
    </row>
    <row r="5343" customFormat="false" ht="15" hidden="false" customHeight="false" outlineLevel="0" collapsed="false">
      <c r="A5343" s="71" t="s">
        <v>62</v>
      </c>
      <c r="B5343" s="71" t="s">
        <v>51</v>
      </c>
      <c r="C5343" s="71" t="s">
        <v>170</v>
      </c>
      <c r="D5343" s="72" t="n">
        <v>409.19</v>
      </c>
      <c r="E5343" s="71" t="n">
        <v>6</v>
      </c>
      <c r="F5343" s="71" t="n">
        <v>138</v>
      </c>
      <c r="G5343" s="72" t="n">
        <v>9738.06</v>
      </c>
      <c r="H5343" s="72" t="n">
        <v>9174.54</v>
      </c>
      <c r="I5343" s="71" t="n">
        <f aca="false">IF(B5343&gt;=Settings!$B$23,1,0)</f>
        <v>0</v>
      </c>
      <c r="J5343" s="71" t="n">
        <v>1</v>
      </c>
      <c r="K5343" s="71" t="n">
        <f aca="false">F5343*I5343*J5343</f>
        <v>0</v>
      </c>
      <c r="L5343" s="71" t="n">
        <f aca="false">E5343*I5343*J5343</f>
        <v>0</v>
      </c>
      <c r="M5343" s="72" t="n">
        <f aca="false">G5343*I5343*J5343</f>
        <v>0</v>
      </c>
      <c r="N5343" s="72" t="n">
        <f aca="false">D5343*I5343*J5343</f>
        <v>0</v>
      </c>
      <c r="O5343" s="71" t="n">
        <f aca="false">F5343*J5343</f>
        <v>138</v>
      </c>
      <c r="P5343" s="71" t="n">
        <f aca="false">E5343*J5343</f>
        <v>6</v>
      </c>
    </row>
    <row r="5344" customFormat="false" ht="15" hidden="false" customHeight="false" outlineLevel="0" collapsed="false">
      <c r="A5344" s="71" t="s">
        <v>59</v>
      </c>
      <c r="B5344" s="71" t="s">
        <v>51</v>
      </c>
      <c r="C5344" s="71" t="s">
        <v>1506</v>
      </c>
      <c r="D5344" s="72" t="n">
        <v>0</v>
      </c>
      <c r="E5344" s="71" t="n">
        <v>0</v>
      </c>
      <c r="F5344" s="71" t="n">
        <v>2</v>
      </c>
      <c r="G5344" s="72" t="n">
        <v>202.9</v>
      </c>
      <c r="H5344" s="72" t="n">
        <v>202.9</v>
      </c>
      <c r="I5344" s="71" t="n">
        <f aca="false">IF(B5344&gt;=Settings!$B$23,1,0)</f>
        <v>0</v>
      </c>
      <c r="J5344" s="71" t="n">
        <v>1</v>
      </c>
      <c r="K5344" s="71" t="n">
        <f aca="false">F5344*I5344*J5344</f>
        <v>0</v>
      </c>
      <c r="L5344" s="71" t="n">
        <f aca="false">E5344*I5344*J5344</f>
        <v>0</v>
      </c>
      <c r="M5344" s="72" t="n">
        <f aca="false">G5344*I5344*J5344</f>
        <v>0</v>
      </c>
      <c r="N5344" s="72" t="n">
        <f aca="false">D5344*I5344*J5344</f>
        <v>-0</v>
      </c>
      <c r="O5344" s="71" t="n">
        <f aca="false">F5344*J5344</f>
        <v>2</v>
      </c>
      <c r="P5344" s="71" t="n">
        <f aca="false">E5344*J5344</f>
        <v>0</v>
      </c>
    </row>
    <row r="5345" customFormat="false" ht="15" hidden="false" customHeight="false" outlineLevel="0" collapsed="false">
      <c r="A5345" s="71" t="s">
        <v>61</v>
      </c>
      <c r="B5345" s="71" t="s">
        <v>51</v>
      </c>
      <c r="C5345" s="71" t="s">
        <v>2369</v>
      </c>
      <c r="D5345" s="72" t="n">
        <v>0</v>
      </c>
      <c r="E5345" s="71" t="n">
        <v>0</v>
      </c>
      <c r="F5345" s="71" t="n">
        <v>1</v>
      </c>
      <c r="G5345" s="72" t="n">
        <v>108.13</v>
      </c>
      <c r="H5345" s="72" t="n">
        <v>91.92</v>
      </c>
      <c r="I5345" s="71" t="n">
        <f aca="false">IF(B5345&gt;=Settings!$B$23,1,0)</f>
        <v>0</v>
      </c>
      <c r="J5345" s="71" t="n">
        <v>1</v>
      </c>
      <c r="K5345" s="71" t="n">
        <f aca="false">F5345*I5345*J5345</f>
        <v>0</v>
      </c>
      <c r="L5345" s="71" t="n">
        <f aca="false">E5345*I5345*J5345</f>
        <v>0</v>
      </c>
      <c r="M5345" s="72" t="n">
        <f aca="false">G5345*I5345*J5345</f>
        <v>0</v>
      </c>
      <c r="N5345" s="72" t="n">
        <f aca="false">D5345*I5345*J5345</f>
        <v>-0</v>
      </c>
      <c r="O5345" s="71" t="n">
        <f aca="false">F5345*J5345</f>
        <v>1</v>
      </c>
      <c r="P5345" s="71" t="n">
        <f aca="false">E5345*J5345</f>
        <v>0</v>
      </c>
    </row>
    <row r="5346" customFormat="false" ht="15" hidden="false" customHeight="false" outlineLevel="0" collapsed="false">
      <c r="A5346" s="71" t="s">
        <v>61</v>
      </c>
      <c r="B5346" s="71" t="s">
        <v>51</v>
      </c>
      <c r="C5346" s="71" t="s">
        <v>1095</v>
      </c>
      <c r="D5346" s="72" t="n">
        <v>0</v>
      </c>
      <c r="E5346" s="71" t="n">
        <v>0</v>
      </c>
      <c r="F5346" s="71" t="n">
        <v>6</v>
      </c>
      <c r="G5346" s="72" t="n">
        <v>478.81</v>
      </c>
      <c r="H5346" s="72" t="n">
        <v>469.01</v>
      </c>
      <c r="I5346" s="71" t="n">
        <f aca="false">IF(B5346&gt;=Settings!$B$23,1,0)</f>
        <v>0</v>
      </c>
      <c r="J5346" s="71" t="n">
        <v>1</v>
      </c>
      <c r="K5346" s="71" t="n">
        <f aca="false">F5346*I5346*J5346</f>
        <v>0</v>
      </c>
      <c r="L5346" s="71" t="n">
        <f aca="false">E5346*I5346*J5346</f>
        <v>0</v>
      </c>
      <c r="M5346" s="72" t="n">
        <f aca="false">G5346*I5346*J5346</f>
        <v>0</v>
      </c>
      <c r="N5346" s="72" t="n">
        <f aca="false">D5346*I5346*J5346</f>
        <v>-0</v>
      </c>
      <c r="O5346" s="71" t="n">
        <f aca="false">F5346*J5346</f>
        <v>6</v>
      </c>
      <c r="P5346" s="71" t="n">
        <f aca="false">E5346*J5346</f>
        <v>0</v>
      </c>
    </row>
    <row r="5347" customFormat="false" ht="15" hidden="false" customHeight="false" outlineLevel="0" collapsed="false">
      <c r="A5347" s="71" t="s">
        <v>63</v>
      </c>
      <c r="B5347" s="71" t="s">
        <v>51</v>
      </c>
      <c r="C5347" s="71" t="s">
        <v>1154</v>
      </c>
      <c r="D5347" s="72" t="n">
        <v>314.35</v>
      </c>
      <c r="E5347" s="71" t="n">
        <v>0</v>
      </c>
      <c r="F5347" s="71" t="n">
        <v>1</v>
      </c>
      <c r="G5347" s="72" t="n">
        <v>2</v>
      </c>
      <c r="H5347" s="72" t="n">
        <v>-312.35</v>
      </c>
      <c r="I5347" s="71" t="n">
        <f aca="false">IF(B5347&gt;=Settings!$B$23,1,0)</f>
        <v>0</v>
      </c>
      <c r="J5347" s="71" t="n">
        <v>0</v>
      </c>
      <c r="K5347" s="71" t="n">
        <f aca="false">F5347*I5347*J5347</f>
        <v>0</v>
      </c>
      <c r="L5347" s="71" t="n">
        <f aca="false">E5347*I5347*J5347</f>
        <v>0</v>
      </c>
      <c r="M5347" s="72" t="n">
        <f aca="false">G5347*I5347*J5347</f>
        <v>0</v>
      </c>
      <c r="N5347" s="72" t="n">
        <f aca="false">D5347*I5347*J5347</f>
        <v>0</v>
      </c>
      <c r="O5347" s="71" t="n">
        <f aca="false">F5347*J5347</f>
        <v>0</v>
      </c>
      <c r="P5347" s="71" t="n">
        <f aca="false">E5347*J5347</f>
        <v>0</v>
      </c>
    </row>
    <row r="5348" customFormat="false" ht="15" hidden="false" customHeight="false" outlineLevel="0" collapsed="false">
      <c r="A5348" s="71" t="s">
        <v>60</v>
      </c>
      <c r="B5348" s="71" t="s">
        <v>51</v>
      </c>
      <c r="C5348" s="71" t="s">
        <v>164</v>
      </c>
      <c r="D5348" s="72" t="n">
        <v>1112.95</v>
      </c>
      <c r="E5348" s="71" t="n">
        <v>14</v>
      </c>
      <c r="F5348" s="71" t="n">
        <v>167</v>
      </c>
      <c r="G5348" s="72" t="n">
        <v>14240.65</v>
      </c>
      <c r="H5348" s="72" t="n">
        <v>12480.06</v>
      </c>
      <c r="I5348" s="71" t="n">
        <f aca="false">IF(B5348&gt;=Settings!$B$23,1,0)</f>
        <v>0</v>
      </c>
      <c r="J5348" s="71" t="n">
        <v>1</v>
      </c>
      <c r="K5348" s="71" t="n">
        <f aca="false">F5348*I5348*J5348</f>
        <v>0</v>
      </c>
      <c r="L5348" s="71" t="n">
        <f aca="false">E5348*I5348*J5348</f>
        <v>0</v>
      </c>
      <c r="M5348" s="72" t="n">
        <f aca="false">G5348*I5348*J5348</f>
        <v>0</v>
      </c>
      <c r="N5348" s="72" t="n">
        <f aca="false">D5348*I5348*J5348</f>
        <v>0</v>
      </c>
      <c r="O5348" s="71" t="n">
        <f aca="false">F5348*J5348</f>
        <v>167</v>
      </c>
      <c r="P5348" s="71" t="n">
        <f aca="false">E5348*J5348</f>
        <v>14</v>
      </c>
    </row>
    <row r="5349" customFormat="false" ht="15" hidden="false" customHeight="false" outlineLevel="0" collapsed="false">
      <c r="A5349" s="71" t="s">
        <v>60</v>
      </c>
      <c r="B5349" s="71" t="s">
        <v>51</v>
      </c>
      <c r="C5349" s="71" t="s">
        <v>1296</v>
      </c>
      <c r="D5349" s="72" t="n">
        <v>118.91</v>
      </c>
      <c r="E5349" s="71" t="n">
        <v>6</v>
      </c>
      <c r="F5349" s="71" t="n">
        <v>62</v>
      </c>
      <c r="G5349" s="72" t="n">
        <v>1316.31</v>
      </c>
      <c r="H5349" s="72" t="n">
        <v>1125.13</v>
      </c>
      <c r="I5349" s="71" t="n">
        <f aca="false">IF(B5349&gt;=Settings!$B$23,1,0)</f>
        <v>0</v>
      </c>
      <c r="J5349" s="71" t="n">
        <v>1</v>
      </c>
      <c r="K5349" s="71" t="n">
        <f aca="false">F5349*I5349*J5349</f>
        <v>0</v>
      </c>
      <c r="L5349" s="71" t="n">
        <f aca="false">E5349*I5349*J5349</f>
        <v>0</v>
      </c>
      <c r="M5349" s="72" t="n">
        <f aca="false">G5349*I5349*J5349</f>
        <v>0</v>
      </c>
      <c r="N5349" s="72" t="n">
        <f aca="false">D5349*I5349*J5349</f>
        <v>0</v>
      </c>
      <c r="O5349" s="71" t="n">
        <f aca="false">F5349*J5349</f>
        <v>62</v>
      </c>
      <c r="P5349" s="71" t="n">
        <f aca="false">E5349*J5349</f>
        <v>6</v>
      </c>
    </row>
    <row r="5350" customFormat="false" ht="15" hidden="false" customHeight="false" outlineLevel="0" collapsed="false">
      <c r="A5350" s="71" t="s">
        <v>63</v>
      </c>
      <c r="B5350" s="71" t="s">
        <v>51</v>
      </c>
      <c r="C5350" s="71" t="s">
        <v>2186</v>
      </c>
      <c r="D5350" s="72" t="n">
        <v>0</v>
      </c>
      <c r="E5350" s="71" t="n">
        <v>0</v>
      </c>
      <c r="F5350" s="71" t="n">
        <v>1</v>
      </c>
      <c r="G5350" s="72" t="n">
        <v>54.95</v>
      </c>
      <c r="H5350" s="72" t="n">
        <v>54.95</v>
      </c>
      <c r="I5350" s="71" t="n">
        <f aca="false">IF(B5350&gt;=Settings!$B$23,1,0)</f>
        <v>0</v>
      </c>
      <c r="J5350" s="71" t="n">
        <v>1</v>
      </c>
      <c r="K5350" s="71" t="n">
        <f aca="false">F5350*I5350*J5350</f>
        <v>0</v>
      </c>
      <c r="L5350" s="71" t="n">
        <f aca="false">E5350*I5350*J5350</f>
        <v>0</v>
      </c>
      <c r="M5350" s="72" t="n">
        <f aca="false">G5350*I5350*J5350</f>
        <v>0</v>
      </c>
      <c r="N5350" s="72" t="n">
        <f aca="false">D5350*I5350*J5350</f>
        <v>-0</v>
      </c>
      <c r="O5350" s="71" t="n">
        <f aca="false">F5350*J5350</f>
        <v>1</v>
      </c>
      <c r="P5350" s="71" t="n">
        <f aca="false">E5350*J5350</f>
        <v>0</v>
      </c>
    </row>
    <row r="5351" customFormat="false" ht="15" hidden="false" customHeight="false" outlineLevel="0" collapsed="false">
      <c r="A5351" s="71" t="s">
        <v>61</v>
      </c>
      <c r="B5351" s="71" t="s">
        <v>51</v>
      </c>
      <c r="C5351" s="71" t="s">
        <v>1029</v>
      </c>
      <c r="D5351" s="72" t="n">
        <v>0</v>
      </c>
      <c r="E5351" s="71" t="n">
        <v>0</v>
      </c>
      <c r="F5351" s="71" t="n">
        <v>7</v>
      </c>
      <c r="G5351" s="72" t="n">
        <v>56.98</v>
      </c>
      <c r="H5351" s="72" t="n">
        <v>56.98</v>
      </c>
      <c r="I5351" s="71" t="n">
        <f aca="false">IF(B5351&gt;=Settings!$B$23,1,0)</f>
        <v>0</v>
      </c>
      <c r="J5351" s="71" t="n">
        <v>1</v>
      </c>
      <c r="K5351" s="71" t="n">
        <f aca="false">F5351*I5351*J5351</f>
        <v>0</v>
      </c>
      <c r="L5351" s="71" t="n">
        <f aca="false">E5351*I5351*J5351</f>
        <v>0</v>
      </c>
      <c r="M5351" s="72" t="n">
        <f aca="false">G5351*I5351*J5351</f>
        <v>0</v>
      </c>
      <c r="N5351" s="72" t="n">
        <f aca="false">D5351*I5351*J5351</f>
        <v>-0</v>
      </c>
      <c r="O5351" s="71" t="n">
        <f aca="false">F5351*J5351</f>
        <v>7</v>
      </c>
      <c r="P5351" s="71" t="n">
        <f aca="false">E5351*J5351</f>
        <v>0</v>
      </c>
    </row>
    <row r="5352" customFormat="false" ht="15" hidden="false" customHeight="false" outlineLevel="0" collapsed="false">
      <c r="A5352" s="71" t="s">
        <v>59</v>
      </c>
      <c r="B5352" s="71" t="s">
        <v>51</v>
      </c>
      <c r="C5352" s="71" t="s">
        <v>2370</v>
      </c>
      <c r="D5352" s="72" t="n">
        <v>0</v>
      </c>
      <c r="E5352" s="71" t="n">
        <v>0</v>
      </c>
      <c r="F5352" s="71" t="n">
        <v>1</v>
      </c>
      <c r="G5352" s="72" t="n">
        <v>139.95</v>
      </c>
      <c r="H5352" s="72" t="n">
        <v>139.95</v>
      </c>
      <c r="I5352" s="71" t="n">
        <f aca="false">IF(B5352&gt;=Settings!$B$23,1,0)</f>
        <v>0</v>
      </c>
      <c r="J5352" s="71" t="n">
        <v>1</v>
      </c>
      <c r="K5352" s="71" t="n">
        <f aca="false">F5352*I5352*J5352</f>
        <v>0</v>
      </c>
      <c r="L5352" s="71" t="n">
        <f aca="false">E5352*I5352*J5352</f>
        <v>0</v>
      </c>
      <c r="M5352" s="72" t="n">
        <f aca="false">G5352*I5352*J5352</f>
        <v>0</v>
      </c>
      <c r="N5352" s="72" t="n">
        <f aca="false">D5352*I5352*J5352</f>
        <v>-0</v>
      </c>
      <c r="O5352" s="71" t="n">
        <f aca="false">F5352*J5352</f>
        <v>1</v>
      </c>
      <c r="P5352" s="71" t="n">
        <f aca="false">E5352*J5352</f>
        <v>0</v>
      </c>
    </row>
    <row r="5353" customFormat="false" ht="15" hidden="false" customHeight="false" outlineLevel="0" collapsed="false">
      <c r="A5353" s="71" t="s">
        <v>59</v>
      </c>
      <c r="B5353" s="71" t="s">
        <v>51</v>
      </c>
      <c r="C5353" s="71" t="s">
        <v>167</v>
      </c>
      <c r="D5353" s="72" t="n">
        <v>0</v>
      </c>
      <c r="E5353" s="71" t="n">
        <v>0</v>
      </c>
      <c r="F5353" s="71" t="n">
        <v>7</v>
      </c>
      <c r="G5353" s="72" t="n">
        <v>705.53</v>
      </c>
      <c r="H5353" s="72" t="n">
        <v>705.53</v>
      </c>
      <c r="I5353" s="71" t="n">
        <f aca="false">IF(B5353&gt;=Settings!$B$23,1,0)</f>
        <v>0</v>
      </c>
      <c r="J5353" s="71" t="n">
        <v>1</v>
      </c>
      <c r="K5353" s="71" t="n">
        <f aca="false">F5353*I5353*J5353</f>
        <v>0</v>
      </c>
      <c r="L5353" s="71" t="n">
        <f aca="false">E5353*I5353*J5353</f>
        <v>0</v>
      </c>
      <c r="M5353" s="72" t="n">
        <f aca="false">G5353*I5353*J5353</f>
        <v>0</v>
      </c>
      <c r="N5353" s="72" t="n">
        <f aca="false">D5353*I5353*J5353</f>
        <v>-0</v>
      </c>
      <c r="O5353" s="71" t="n">
        <f aca="false">F5353*J5353</f>
        <v>7</v>
      </c>
      <c r="P5353" s="71" t="n">
        <f aca="false">E5353*J5353</f>
        <v>0</v>
      </c>
    </row>
    <row r="5354" customFormat="false" ht="15" hidden="false" customHeight="false" outlineLevel="0" collapsed="false">
      <c r="A5354" s="71" t="s">
        <v>63</v>
      </c>
      <c r="B5354" s="71" t="s">
        <v>51</v>
      </c>
      <c r="C5354" s="71" t="s">
        <v>2311</v>
      </c>
      <c r="D5354" s="72" t="n">
        <v>0</v>
      </c>
      <c r="E5354" s="71" t="n">
        <v>0</v>
      </c>
      <c r="F5354" s="71" t="n">
        <v>4</v>
      </c>
      <c r="G5354" s="72" t="n">
        <v>436.2</v>
      </c>
      <c r="H5354" s="72" t="n">
        <v>425.3</v>
      </c>
      <c r="I5354" s="71" t="n">
        <f aca="false">IF(B5354&gt;=Settings!$B$23,1,0)</f>
        <v>0</v>
      </c>
      <c r="J5354" s="71" t="n">
        <v>1</v>
      </c>
      <c r="K5354" s="71" t="n">
        <f aca="false">F5354*I5354*J5354</f>
        <v>0</v>
      </c>
      <c r="L5354" s="71" t="n">
        <f aca="false">E5354*I5354*J5354</f>
        <v>0</v>
      </c>
      <c r="M5354" s="72" t="n">
        <f aca="false">G5354*I5354*J5354</f>
        <v>0</v>
      </c>
      <c r="N5354" s="72" t="n">
        <f aca="false">D5354*I5354*J5354</f>
        <v>-0</v>
      </c>
      <c r="O5354" s="71" t="n">
        <f aca="false">F5354*J5354</f>
        <v>4</v>
      </c>
      <c r="P5354" s="71" t="n">
        <f aca="false">E5354*J5354</f>
        <v>0</v>
      </c>
    </row>
    <row r="5355" customFormat="false" ht="15" hidden="false" customHeight="false" outlineLevel="0" collapsed="false">
      <c r="A5355" s="71" t="s">
        <v>62</v>
      </c>
      <c r="B5355" s="71" t="s">
        <v>51</v>
      </c>
      <c r="C5355" s="71" t="s">
        <v>164</v>
      </c>
      <c r="D5355" s="72" t="n">
        <v>1056.13</v>
      </c>
      <c r="E5355" s="71" t="n">
        <v>14</v>
      </c>
      <c r="F5355" s="71" t="n">
        <v>152</v>
      </c>
      <c r="G5355" s="72" t="n">
        <v>12598.4</v>
      </c>
      <c r="H5355" s="72" t="n">
        <v>11075.66</v>
      </c>
      <c r="I5355" s="71" t="n">
        <f aca="false">IF(B5355&gt;=Settings!$B$23,1,0)</f>
        <v>0</v>
      </c>
      <c r="J5355" s="71" t="n">
        <v>1</v>
      </c>
      <c r="K5355" s="71" t="n">
        <f aca="false">F5355*I5355*J5355</f>
        <v>0</v>
      </c>
      <c r="L5355" s="71" t="n">
        <f aca="false">E5355*I5355*J5355</f>
        <v>0</v>
      </c>
      <c r="M5355" s="72" t="n">
        <f aca="false">G5355*I5355*J5355</f>
        <v>0</v>
      </c>
      <c r="N5355" s="72" t="n">
        <f aca="false">D5355*I5355*J5355</f>
        <v>0</v>
      </c>
      <c r="O5355" s="71" t="n">
        <f aca="false">F5355*J5355</f>
        <v>152</v>
      </c>
      <c r="P5355" s="71" t="n">
        <f aca="false">E5355*J5355</f>
        <v>14</v>
      </c>
    </row>
    <row r="5356" customFormat="false" ht="15" hidden="false" customHeight="false" outlineLevel="0" collapsed="false">
      <c r="A5356" s="71" t="s">
        <v>59</v>
      </c>
      <c r="B5356" s="71" t="s">
        <v>51</v>
      </c>
      <c r="C5356" s="71" t="s">
        <v>2189</v>
      </c>
      <c r="D5356" s="72" t="n">
        <v>0</v>
      </c>
      <c r="E5356" s="71" t="n">
        <v>0</v>
      </c>
      <c r="F5356" s="71" t="n">
        <v>1</v>
      </c>
      <c r="G5356" s="72" t="n">
        <v>291.181</v>
      </c>
      <c r="H5356" s="72" t="n">
        <v>291.181</v>
      </c>
      <c r="I5356" s="71" t="n">
        <f aca="false">IF(B5356&gt;=Settings!$B$23,1,0)</f>
        <v>0</v>
      </c>
      <c r="J5356" s="71" t="n">
        <v>1</v>
      </c>
      <c r="K5356" s="71" t="n">
        <f aca="false">F5356*I5356*J5356</f>
        <v>0</v>
      </c>
      <c r="L5356" s="71" t="n">
        <f aca="false">E5356*I5356*J5356</f>
        <v>0</v>
      </c>
      <c r="M5356" s="72" t="n">
        <f aca="false">G5356*I5356*J5356</f>
        <v>0</v>
      </c>
      <c r="N5356" s="72" t="n">
        <f aca="false">D5356*I5356*J5356</f>
        <v>-0</v>
      </c>
      <c r="O5356" s="71" t="n">
        <f aca="false">F5356*J5356</f>
        <v>1</v>
      </c>
      <c r="P5356" s="71" t="n">
        <f aca="false">E5356*J5356</f>
        <v>0</v>
      </c>
    </row>
    <row r="5357" customFormat="false" ht="15" hidden="false" customHeight="false" outlineLevel="0" collapsed="false">
      <c r="A5357" s="71" t="s">
        <v>59</v>
      </c>
      <c r="B5357" s="71" t="s">
        <v>51</v>
      </c>
      <c r="C5357" s="71" t="s">
        <v>2371</v>
      </c>
      <c r="D5357" s="72" t="n">
        <v>0</v>
      </c>
      <c r="E5357" s="71" t="n">
        <v>0</v>
      </c>
      <c r="F5357" s="71" t="n">
        <v>1</v>
      </c>
      <c r="G5357" s="72" t="n">
        <v>77.23</v>
      </c>
      <c r="H5357" s="72" t="n">
        <v>77.23</v>
      </c>
      <c r="I5357" s="71" t="n">
        <f aca="false">IF(B5357&gt;=Settings!$B$23,1,0)</f>
        <v>0</v>
      </c>
      <c r="J5357" s="71" t="n">
        <v>1</v>
      </c>
      <c r="K5357" s="71" t="n">
        <f aca="false">F5357*I5357*J5357</f>
        <v>0</v>
      </c>
      <c r="L5357" s="71" t="n">
        <f aca="false">E5357*I5357*J5357</f>
        <v>0</v>
      </c>
      <c r="M5357" s="72" t="n">
        <f aca="false">G5357*I5357*J5357</f>
        <v>0</v>
      </c>
      <c r="N5357" s="72" t="n">
        <f aca="false">D5357*I5357*J5357</f>
        <v>-0</v>
      </c>
      <c r="O5357" s="71" t="n">
        <f aca="false">F5357*J5357</f>
        <v>1</v>
      </c>
      <c r="P5357" s="71" t="n">
        <f aca="false">E5357*J5357</f>
        <v>0</v>
      </c>
    </row>
    <row r="5358" customFormat="false" ht="15" hidden="false" customHeight="false" outlineLevel="0" collapsed="false">
      <c r="A5358" s="71" t="s">
        <v>61</v>
      </c>
      <c r="B5358" s="71" t="s">
        <v>51</v>
      </c>
      <c r="C5358" s="71" t="s">
        <v>974</v>
      </c>
      <c r="D5358" s="72" t="n">
        <v>0</v>
      </c>
      <c r="E5358" s="71" t="n">
        <v>0</v>
      </c>
      <c r="F5358" s="71" t="n">
        <v>3</v>
      </c>
      <c r="G5358" s="72" t="n">
        <v>446.5</v>
      </c>
      <c r="H5358" s="72" t="n">
        <v>446.5</v>
      </c>
      <c r="I5358" s="71" t="n">
        <f aca="false">IF(B5358&gt;=Settings!$B$23,1,0)</f>
        <v>0</v>
      </c>
      <c r="J5358" s="71" t="n">
        <v>1</v>
      </c>
      <c r="K5358" s="71" t="n">
        <f aca="false">F5358*I5358*J5358</f>
        <v>0</v>
      </c>
      <c r="L5358" s="71" t="n">
        <f aca="false">E5358*I5358*J5358</f>
        <v>0</v>
      </c>
      <c r="M5358" s="72" t="n">
        <f aca="false">G5358*I5358*J5358</f>
        <v>0</v>
      </c>
      <c r="N5358" s="72" t="n">
        <f aca="false">D5358*I5358*J5358</f>
        <v>-0</v>
      </c>
      <c r="O5358" s="71" t="n">
        <f aca="false">F5358*J5358</f>
        <v>3</v>
      </c>
      <c r="P5358" s="71" t="n">
        <f aca="false">E5358*J5358</f>
        <v>0</v>
      </c>
    </row>
    <row r="5359" customFormat="false" ht="15" hidden="false" customHeight="false" outlineLevel="0" collapsed="false">
      <c r="A5359" s="71" t="s">
        <v>59</v>
      </c>
      <c r="B5359" s="71" t="s">
        <v>51</v>
      </c>
      <c r="C5359" s="71" t="s">
        <v>1268</v>
      </c>
      <c r="D5359" s="72" t="n">
        <v>0</v>
      </c>
      <c r="E5359" s="71" t="n">
        <v>0</v>
      </c>
      <c r="F5359" s="71" t="n">
        <v>2</v>
      </c>
      <c r="G5359" s="72" t="n">
        <v>222.9</v>
      </c>
      <c r="H5359" s="72" t="n">
        <v>222.9</v>
      </c>
      <c r="I5359" s="71" t="n">
        <f aca="false">IF(B5359&gt;=Settings!$B$23,1,0)</f>
        <v>0</v>
      </c>
      <c r="J5359" s="71" t="n">
        <v>1</v>
      </c>
      <c r="K5359" s="71" t="n">
        <f aca="false">F5359*I5359*J5359</f>
        <v>0</v>
      </c>
      <c r="L5359" s="71" t="n">
        <f aca="false">E5359*I5359*J5359</f>
        <v>0</v>
      </c>
      <c r="M5359" s="72" t="n">
        <f aca="false">G5359*I5359*J5359</f>
        <v>0</v>
      </c>
      <c r="N5359" s="72" t="n">
        <f aca="false">D5359*I5359*J5359</f>
        <v>-0</v>
      </c>
      <c r="O5359" s="71" t="n">
        <f aca="false">F5359*J5359</f>
        <v>2</v>
      </c>
      <c r="P5359" s="71" t="n">
        <f aca="false">E5359*J5359</f>
        <v>0</v>
      </c>
    </row>
    <row r="5360" customFormat="false" ht="15" hidden="false" customHeight="false" outlineLevel="0" collapsed="false">
      <c r="A5360" s="71" t="s">
        <v>60</v>
      </c>
      <c r="B5360" s="71" t="s">
        <v>51</v>
      </c>
      <c r="C5360" s="71" t="s">
        <v>133</v>
      </c>
      <c r="D5360" s="72" t="n">
        <v>1314.15</v>
      </c>
      <c r="E5360" s="71" t="n">
        <v>14</v>
      </c>
      <c r="F5360" s="71" t="n">
        <v>286</v>
      </c>
      <c r="G5360" s="72" t="n">
        <v>26859.32</v>
      </c>
      <c r="H5360" s="72" t="n">
        <v>24344.31</v>
      </c>
      <c r="I5360" s="71" t="n">
        <f aca="false">IF(B5360&gt;=Settings!$B$23,1,0)</f>
        <v>0</v>
      </c>
      <c r="J5360" s="71" t="n">
        <v>1</v>
      </c>
      <c r="K5360" s="71" t="n">
        <f aca="false">F5360*I5360*J5360</f>
        <v>0</v>
      </c>
      <c r="L5360" s="71" t="n">
        <f aca="false">E5360*I5360*J5360</f>
        <v>0</v>
      </c>
      <c r="M5360" s="72" t="n">
        <f aca="false">G5360*I5360*J5360</f>
        <v>0</v>
      </c>
      <c r="N5360" s="72" t="n">
        <f aca="false">D5360*I5360*J5360</f>
        <v>0</v>
      </c>
      <c r="O5360" s="71" t="n">
        <f aca="false">F5360*J5360</f>
        <v>286</v>
      </c>
      <c r="P5360" s="71" t="n">
        <f aca="false">E5360*J5360</f>
        <v>14</v>
      </c>
    </row>
    <row r="5361" customFormat="false" ht="15" hidden="false" customHeight="false" outlineLevel="0" collapsed="false">
      <c r="A5361" s="71" t="s">
        <v>60</v>
      </c>
      <c r="B5361" s="71" t="s">
        <v>51</v>
      </c>
      <c r="C5361" s="71" t="s">
        <v>1269</v>
      </c>
      <c r="D5361" s="72" t="n">
        <v>107.91</v>
      </c>
      <c r="E5361" s="71" t="n">
        <v>1</v>
      </c>
      <c r="F5361" s="71" t="n">
        <v>6</v>
      </c>
      <c r="G5361" s="72" t="n">
        <v>793.71</v>
      </c>
      <c r="H5361" s="72" t="n">
        <v>630.42</v>
      </c>
      <c r="I5361" s="71" t="n">
        <f aca="false">IF(B5361&gt;=Settings!$B$23,1,0)</f>
        <v>0</v>
      </c>
      <c r="J5361" s="71" t="n">
        <v>1</v>
      </c>
      <c r="K5361" s="71" t="n">
        <f aca="false">F5361*I5361*J5361</f>
        <v>0</v>
      </c>
      <c r="L5361" s="71" t="n">
        <f aca="false">E5361*I5361*J5361</f>
        <v>0</v>
      </c>
      <c r="M5361" s="72" t="n">
        <f aca="false">G5361*I5361*J5361</f>
        <v>0</v>
      </c>
      <c r="N5361" s="72" t="n">
        <f aca="false">D5361*I5361*J5361</f>
        <v>0</v>
      </c>
      <c r="O5361" s="71" t="n">
        <f aca="false">F5361*J5361</f>
        <v>6</v>
      </c>
      <c r="P5361" s="71" t="n">
        <f aca="false">E5361*J5361</f>
        <v>1</v>
      </c>
    </row>
    <row r="5362" customFormat="false" ht="15" hidden="false" customHeight="false" outlineLevel="0" collapsed="false">
      <c r="A5362" s="71" t="s">
        <v>61</v>
      </c>
      <c r="B5362" s="71" t="s">
        <v>51</v>
      </c>
      <c r="C5362" s="71" t="s">
        <v>649</v>
      </c>
      <c r="D5362" s="72" t="n">
        <v>0</v>
      </c>
      <c r="E5362" s="71" t="n">
        <v>0</v>
      </c>
      <c r="F5362" s="71" t="n">
        <v>3</v>
      </c>
      <c r="G5362" s="72" t="n">
        <v>557.14</v>
      </c>
      <c r="H5362" s="72" t="n">
        <v>557.14</v>
      </c>
      <c r="I5362" s="71" t="n">
        <f aca="false">IF(B5362&gt;=Settings!$B$23,1,0)</f>
        <v>0</v>
      </c>
      <c r="J5362" s="71" t="n">
        <v>1</v>
      </c>
      <c r="K5362" s="71" t="n">
        <f aca="false">F5362*I5362*J5362</f>
        <v>0</v>
      </c>
      <c r="L5362" s="71" t="n">
        <f aca="false">E5362*I5362*J5362</f>
        <v>0</v>
      </c>
      <c r="M5362" s="72" t="n">
        <f aca="false">G5362*I5362*J5362</f>
        <v>0</v>
      </c>
      <c r="N5362" s="72" t="n">
        <f aca="false">D5362*I5362*J5362</f>
        <v>-0</v>
      </c>
      <c r="O5362" s="71" t="n">
        <f aca="false">F5362*J5362</f>
        <v>3</v>
      </c>
      <c r="P5362" s="71" t="n">
        <f aca="false">E5362*J5362</f>
        <v>0</v>
      </c>
    </row>
    <row r="5363" customFormat="false" ht="15" hidden="false" customHeight="false" outlineLevel="0" collapsed="false">
      <c r="A5363" s="71" t="s">
        <v>59</v>
      </c>
      <c r="B5363" s="71" t="s">
        <v>51</v>
      </c>
      <c r="C5363" s="71" t="s">
        <v>893</v>
      </c>
      <c r="D5363" s="72" t="n">
        <v>0</v>
      </c>
      <c r="E5363" s="71" t="n">
        <v>0</v>
      </c>
      <c r="F5363" s="71" t="n">
        <v>1</v>
      </c>
      <c r="G5363" s="72" t="n">
        <v>40.86</v>
      </c>
      <c r="H5363" s="72" t="n">
        <v>40.86</v>
      </c>
      <c r="I5363" s="71" t="n">
        <f aca="false">IF(B5363&gt;=Settings!$B$23,1,0)</f>
        <v>0</v>
      </c>
      <c r="J5363" s="71" t="n">
        <v>1</v>
      </c>
      <c r="K5363" s="71" t="n">
        <f aca="false">F5363*I5363*J5363</f>
        <v>0</v>
      </c>
      <c r="L5363" s="71" t="n">
        <f aca="false">E5363*I5363*J5363</f>
        <v>0</v>
      </c>
      <c r="M5363" s="72" t="n">
        <f aca="false">G5363*I5363*J5363</f>
        <v>0</v>
      </c>
      <c r="N5363" s="72" t="n">
        <f aca="false">D5363*I5363*J5363</f>
        <v>-0</v>
      </c>
      <c r="O5363" s="71" t="n">
        <f aca="false">F5363*J5363</f>
        <v>1</v>
      </c>
      <c r="P5363" s="71" t="n">
        <f aca="false">E5363*J5363</f>
        <v>0</v>
      </c>
    </row>
    <row r="5364" customFormat="false" ht="15" hidden="false" customHeight="false" outlineLevel="0" collapsed="false">
      <c r="A5364" s="71" t="s">
        <v>62</v>
      </c>
      <c r="B5364" s="71" t="s">
        <v>51</v>
      </c>
      <c r="C5364" s="71" t="s">
        <v>1262</v>
      </c>
      <c r="D5364" s="72" t="n">
        <v>0</v>
      </c>
      <c r="E5364" s="71" t="n">
        <v>0</v>
      </c>
      <c r="F5364" s="71" t="n">
        <v>9</v>
      </c>
      <c r="G5364" s="72" t="n">
        <v>898.94</v>
      </c>
      <c r="H5364" s="72" t="n">
        <v>832.95</v>
      </c>
      <c r="I5364" s="71" t="n">
        <f aca="false">IF(B5364&gt;=Settings!$B$23,1,0)</f>
        <v>0</v>
      </c>
      <c r="J5364" s="71" t="n">
        <v>1</v>
      </c>
      <c r="K5364" s="71" t="n">
        <f aca="false">F5364*I5364*J5364</f>
        <v>0</v>
      </c>
      <c r="L5364" s="71" t="n">
        <f aca="false">E5364*I5364*J5364</f>
        <v>0</v>
      </c>
      <c r="M5364" s="72" t="n">
        <f aca="false">G5364*I5364*J5364</f>
        <v>0</v>
      </c>
      <c r="N5364" s="72" t="n">
        <f aca="false">D5364*I5364*J5364</f>
        <v>-0</v>
      </c>
      <c r="O5364" s="71" t="n">
        <f aca="false">F5364*J5364</f>
        <v>9</v>
      </c>
      <c r="P5364" s="71" t="n">
        <f aca="false">E5364*J5364</f>
        <v>0</v>
      </c>
    </row>
    <row r="5365" customFormat="false" ht="15" hidden="false" customHeight="false" outlineLevel="0" collapsed="false">
      <c r="A5365" s="71" t="s">
        <v>61</v>
      </c>
      <c r="B5365" s="71" t="s">
        <v>51</v>
      </c>
      <c r="C5365" s="71" t="s">
        <v>1131</v>
      </c>
      <c r="D5365" s="72" t="n">
        <v>0</v>
      </c>
      <c r="E5365" s="71" t="n">
        <v>0</v>
      </c>
      <c r="F5365" s="71" t="n">
        <v>20</v>
      </c>
      <c r="G5365" s="72" t="n">
        <v>1419.14</v>
      </c>
      <c r="H5365" s="72" t="n">
        <v>1409.06</v>
      </c>
      <c r="I5365" s="71" t="n">
        <f aca="false">IF(B5365&gt;=Settings!$B$23,1,0)</f>
        <v>0</v>
      </c>
      <c r="J5365" s="71" t="n">
        <v>1</v>
      </c>
      <c r="K5365" s="71" t="n">
        <f aca="false">F5365*I5365*J5365</f>
        <v>0</v>
      </c>
      <c r="L5365" s="71" t="n">
        <f aca="false">E5365*I5365*J5365</f>
        <v>0</v>
      </c>
      <c r="M5365" s="72" t="n">
        <f aca="false">G5365*I5365*J5365</f>
        <v>0</v>
      </c>
      <c r="N5365" s="72" t="n">
        <f aca="false">D5365*I5365*J5365</f>
        <v>-0</v>
      </c>
      <c r="O5365" s="71" t="n">
        <f aca="false">F5365*J5365</f>
        <v>20</v>
      </c>
      <c r="P5365" s="71" t="n">
        <f aca="false">E5365*J5365</f>
        <v>0</v>
      </c>
    </row>
    <row r="5366" customFormat="false" ht="15" hidden="false" customHeight="false" outlineLevel="0" collapsed="false">
      <c r="A5366" s="71" t="s">
        <v>60</v>
      </c>
      <c r="B5366" s="71" t="s">
        <v>51</v>
      </c>
      <c r="C5366" s="71" t="s">
        <v>1093</v>
      </c>
      <c r="D5366" s="72" t="n">
        <v>0</v>
      </c>
      <c r="E5366" s="71" t="n">
        <v>0</v>
      </c>
      <c r="F5366" s="71" t="n">
        <v>7</v>
      </c>
      <c r="G5366" s="72" t="n">
        <v>794.21</v>
      </c>
      <c r="H5366" s="72" t="n">
        <v>737.25</v>
      </c>
      <c r="I5366" s="71" t="n">
        <f aca="false">IF(B5366&gt;=Settings!$B$23,1,0)</f>
        <v>0</v>
      </c>
      <c r="J5366" s="71" t="n">
        <v>1</v>
      </c>
      <c r="K5366" s="71" t="n">
        <f aca="false">F5366*I5366*J5366</f>
        <v>0</v>
      </c>
      <c r="L5366" s="71" t="n">
        <f aca="false">E5366*I5366*J5366</f>
        <v>0</v>
      </c>
      <c r="M5366" s="72" t="n">
        <f aca="false">G5366*I5366*J5366</f>
        <v>0</v>
      </c>
      <c r="N5366" s="72" t="n">
        <f aca="false">D5366*I5366*J5366</f>
        <v>-0</v>
      </c>
      <c r="O5366" s="71" t="n">
        <f aca="false">F5366*J5366</f>
        <v>7</v>
      </c>
      <c r="P5366" s="71" t="n">
        <f aca="false">E5366*J5366</f>
        <v>0</v>
      </c>
    </row>
    <row r="5367" customFormat="false" ht="15" hidden="false" customHeight="false" outlineLevel="0" collapsed="false">
      <c r="A5367" s="71" t="s">
        <v>61</v>
      </c>
      <c r="B5367" s="71" t="s">
        <v>51</v>
      </c>
      <c r="C5367" s="71" t="s">
        <v>1354</v>
      </c>
      <c r="D5367" s="72" t="n">
        <v>0</v>
      </c>
      <c r="E5367" s="71" t="n">
        <v>0</v>
      </c>
      <c r="F5367" s="71" t="n">
        <v>2</v>
      </c>
      <c r="G5367" s="72" t="n">
        <v>327.18</v>
      </c>
      <c r="H5367" s="72" t="n">
        <v>307.42</v>
      </c>
      <c r="I5367" s="71" t="n">
        <f aca="false">IF(B5367&gt;=Settings!$B$23,1,0)</f>
        <v>0</v>
      </c>
      <c r="J5367" s="71" t="n">
        <v>1</v>
      </c>
      <c r="K5367" s="71" t="n">
        <f aca="false">F5367*I5367*J5367</f>
        <v>0</v>
      </c>
      <c r="L5367" s="71" t="n">
        <f aca="false">E5367*I5367*J5367</f>
        <v>0</v>
      </c>
      <c r="M5367" s="72" t="n">
        <f aca="false">G5367*I5367*J5367</f>
        <v>0</v>
      </c>
      <c r="N5367" s="72" t="n">
        <f aca="false">D5367*I5367*J5367</f>
        <v>-0</v>
      </c>
      <c r="O5367" s="71" t="n">
        <f aca="false">F5367*J5367</f>
        <v>2</v>
      </c>
      <c r="P5367" s="71" t="n">
        <f aca="false">E5367*J5367</f>
        <v>0</v>
      </c>
    </row>
    <row r="5368" customFormat="false" ht="15" hidden="false" customHeight="false" outlineLevel="0" collapsed="false">
      <c r="A5368" s="71" t="s">
        <v>61</v>
      </c>
      <c r="B5368" s="71" t="s">
        <v>51</v>
      </c>
      <c r="C5368" s="71" t="s">
        <v>631</v>
      </c>
      <c r="D5368" s="72" t="n">
        <v>0</v>
      </c>
      <c r="E5368" s="71" t="n">
        <v>0</v>
      </c>
      <c r="F5368" s="71" t="n">
        <v>6</v>
      </c>
      <c r="G5368" s="72" t="n">
        <v>317.9</v>
      </c>
      <c r="H5368" s="72" t="n">
        <v>296.28</v>
      </c>
      <c r="I5368" s="71" t="n">
        <f aca="false">IF(B5368&gt;=Settings!$B$23,1,0)</f>
        <v>0</v>
      </c>
      <c r="J5368" s="71" t="n">
        <v>1</v>
      </c>
      <c r="K5368" s="71" t="n">
        <f aca="false">F5368*I5368*J5368</f>
        <v>0</v>
      </c>
      <c r="L5368" s="71" t="n">
        <f aca="false">E5368*I5368*J5368</f>
        <v>0</v>
      </c>
      <c r="M5368" s="72" t="n">
        <f aca="false">G5368*I5368*J5368</f>
        <v>0</v>
      </c>
      <c r="N5368" s="72" t="n">
        <f aca="false">D5368*I5368*J5368</f>
        <v>-0</v>
      </c>
      <c r="O5368" s="71" t="n">
        <f aca="false">F5368*J5368</f>
        <v>6</v>
      </c>
      <c r="P5368" s="71" t="n">
        <f aca="false">E5368*J5368</f>
        <v>0</v>
      </c>
    </row>
    <row r="5369" customFormat="false" ht="15" hidden="false" customHeight="false" outlineLevel="0" collapsed="false">
      <c r="A5369" s="71" t="s">
        <v>63</v>
      </c>
      <c r="B5369" s="71" t="s">
        <v>51</v>
      </c>
      <c r="C5369" s="71" t="s">
        <v>2262</v>
      </c>
      <c r="D5369" s="72" t="n">
        <v>0</v>
      </c>
      <c r="E5369" s="71" t="n">
        <v>0</v>
      </c>
      <c r="F5369" s="71" t="n">
        <v>1</v>
      </c>
      <c r="G5369" s="72" t="n">
        <v>113.59</v>
      </c>
      <c r="H5369" s="72" t="n">
        <v>113.59</v>
      </c>
      <c r="I5369" s="71" t="n">
        <f aca="false">IF(B5369&gt;=Settings!$B$23,1,0)</f>
        <v>0</v>
      </c>
      <c r="J5369" s="71" t="n">
        <v>1</v>
      </c>
      <c r="K5369" s="71" t="n">
        <f aca="false">F5369*I5369*J5369</f>
        <v>0</v>
      </c>
      <c r="L5369" s="71" t="n">
        <f aca="false">E5369*I5369*J5369</f>
        <v>0</v>
      </c>
      <c r="M5369" s="72" t="n">
        <f aca="false">G5369*I5369*J5369</f>
        <v>0</v>
      </c>
      <c r="N5369" s="72" t="n">
        <f aca="false">D5369*I5369*J5369</f>
        <v>-0</v>
      </c>
      <c r="O5369" s="71" t="n">
        <f aca="false">F5369*J5369</f>
        <v>1</v>
      </c>
      <c r="P5369" s="71" t="n">
        <f aca="false">E5369*J5369</f>
        <v>0</v>
      </c>
    </row>
    <row r="5370" customFormat="false" ht="15" hidden="false" customHeight="false" outlineLevel="0" collapsed="false">
      <c r="A5370" s="71" t="s">
        <v>60</v>
      </c>
      <c r="B5370" s="71" t="s">
        <v>51</v>
      </c>
      <c r="C5370" s="71" t="s">
        <v>1084</v>
      </c>
      <c r="D5370" s="72" t="n">
        <v>0</v>
      </c>
      <c r="E5370" s="71" t="n">
        <v>0</v>
      </c>
      <c r="F5370" s="71" t="n">
        <v>1</v>
      </c>
      <c r="G5370" s="72" t="n">
        <v>36.32</v>
      </c>
      <c r="H5370" s="72" t="n">
        <v>36.32</v>
      </c>
      <c r="I5370" s="71" t="n">
        <f aca="false">IF(B5370&gt;=Settings!$B$23,1,0)</f>
        <v>0</v>
      </c>
      <c r="J5370" s="71" t="n">
        <v>1</v>
      </c>
      <c r="K5370" s="71" t="n">
        <f aca="false">F5370*I5370*J5370</f>
        <v>0</v>
      </c>
      <c r="L5370" s="71" t="n">
        <f aca="false">E5370*I5370*J5370</f>
        <v>0</v>
      </c>
      <c r="M5370" s="72" t="n">
        <f aca="false">G5370*I5370*J5370</f>
        <v>0</v>
      </c>
      <c r="N5370" s="72" t="n">
        <f aca="false">D5370*I5370*J5370</f>
        <v>-0</v>
      </c>
      <c r="O5370" s="71" t="n">
        <f aca="false">F5370*J5370</f>
        <v>1</v>
      </c>
      <c r="P5370" s="71" t="n">
        <f aca="false">E5370*J5370</f>
        <v>0</v>
      </c>
    </row>
    <row r="5371" customFormat="false" ht="15" hidden="false" customHeight="false" outlineLevel="0" collapsed="false">
      <c r="A5371" s="71" t="s">
        <v>63</v>
      </c>
      <c r="B5371" s="71" t="s">
        <v>51</v>
      </c>
      <c r="C5371" s="71" t="s">
        <v>2319</v>
      </c>
      <c r="D5371" s="72" t="n">
        <v>0</v>
      </c>
      <c r="E5371" s="71" t="n">
        <v>0</v>
      </c>
      <c r="F5371" s="71" t="n">
        <v>3</v>
      </c>
      <c r="G5371" s="72" t="n">
        <v>549.41</v>
      </c>
      <c r="H5371" s="72" t="n">
        <v>549.41</v>
      </c>
      <c r="I5371" s="71" t="n">
        <f aca="false">IF(B5371&gt;=Settings!$B$23,1,0)</f>
        <v>0</v>
      </c>
      <c r="J5371" s="71" t="n">
        <v>1</v>
      </c>
      <c r="K5371" s="71" t="n">
        <f aca="false">F5371*I5371*J5371</f>
        <v>0</v>
      </c>
      <c r="L5371" s="71" t="n">
        <f aca="false">E5371*I5371*J5371</f>
        <v>0</v>
      </c>
      <c r="M5371" s="72" t="n">
        <f aca="false">G5371*I5371*J5371</f>
        <v>0</v>
      </c>
      <c r="N5371" s="72" t="n">
        <f aca="false">D5371*I5371*J5371</f>
        <v>-0</v>
      </c>
      <c r="O5371" s="71" t="n">
        <f aca="false">F5371*J5371</f>
        <v>3</v>
      </c>
      <c r="P5371" s="71" t="n">
        <f aca="false">E5371*J5371</f>
        <v>0</v>
      </c>
    </row>
    <row r="5372" customFormat="false" ht="15" hidden="false" customHeight="false" outlineLevel="0" collapsed="false">
      <c r="A5372" s="71" t="s">
        <v>61</v>
      </c>
      <c r="B5372" s="71" t="s">
        <v>51</v>
      </c>
      <c r="C5372" s="71" t="s">
        <v>903</v>
      </c>
      <c r="D5372" s="72" t="n">
        <v>0</v>
      </c>
      <c r="E5372" s="71" t="n">
        <v>0</v>
      </c>
      <c r="F5372" s="71" t="n">
        <v>2</v>
      </c>
      <c r="G5372" s="72" t="n">
        <v>394.82</v>
      </c>
      <c r="H5372" s="72" t="n">
        <v>359.46</v>
      </c>
      <c r="I5372" s="71" t="n">
        <f aca="false">IF(B5372&gt;=Settings!$B$23,1,0)</f>
        <v>0</v>
      </c>
      <c r="J5372" s="71" t="n">
        <v>1</v>
      </c>
      <c r="K5372" s="71" t="n">
        <f aca="false">F5372*I5372*J5372</f>
        <v>0</v>
      </c>
      <c r="L5372" s="71" t="n">
        <f aca="false">E5372*I5372*J5372</f>
        <v>0</v>
      </c>
      <c r="M5372" s="72" t="n">
        <f aca="false">G5372*I5372*J5372</f>
        <v>0</v>
      </c>
      <c r="N5372" s="72" t="n">
        <f aca="false">D5372*I5372*J5372</f>
        <v>-0</v>
      </c>
      <c r="O5372" s="71" t="n">
        <f aca="false">F5372*J5372</f>
        <v>2</v>
      </c>
      <c r="P5372" s="71" t="n">
        <f aca="false">E5372*J5372</f>
        <v>0</v>
      </c>
    </row>
    <row r="5373" customFormat="false" ht="15" hidden="false" customHeight="false" outlineLevel="0" collapsed="false">
      <c r="A5373" s="71" t="s">
        <v>61</v>
      </c>
      <c r="B5373" s="71" t="s">
        <v>51</v>
      </c>
      <c r="C5373" s="71" t="s">
        <v>1248</v>
      </c>
      <c r="D5373" s="72" t="n">
        <v>0</v>
      </c>
      <c r="E5373" s="71" t="n">
        <v>0</v>
      </c>
      <c r="F5373" s="71" t="n">
        <v>1</v>
      </c>
      <c r="G5373" s="72" t="n">
        <v>77.23</v>
      </c>
      <c r="H5373" s="72" t="n">
        <v>77.23</v>
      </c>
      <c r="I5373" s="71" t="n">
        <f aca="false">IF(B5373&gt;=Settings!$B$23,1,0)</f>
        <v>0</v>
      </c>
      <c r="J5373" s="71" t="n">
        <v>1</v>
      </c>
      <c r="K5373" s="71" t="n">
        <f aca="false">F5373*I5373*J5373</f>
        <v>0</v>
      </c>
      <c r="L5373" s="71" t="n">
        <f aca="false">E5373*I5373*J5373</f>
        <v>0</v>
      </c>
      <c r="M5373" s="72" t="n">
        <f aca="false">G5373*I5373*J5373</f>
        <v>0</v>
      </c>
      <c r="N5373" s="72" t="n">
        <f aca="false">D5373*I5373*J5373</f>
        <v>-0</v>
      </c>
      <c r="O5373" s="71" t="n">
        <f aca="false">F5373*J5373</f>
        <v>1</v>
      </c>
      <c r="P5373" s="71" t="n">
        <f aca="false">E5373*J5373</f>
        <v>0</v>
      </c>
    </row>
    <row r="5374" customFormat="false" ht="15" hidden="false" customHeight="false" outlineLevel="0" collapsed="false">
      <c r="A5374" s="71" t="s">
        <v>63</v>
      </c>
      <c r="B5374" s="71" t="s">
        <v>51</v>
      </c>
      <c r="C5374" s="71" t="s">
        <v>2267</v>
      </c>
      <c r="D5374" s="72" t="n">
        <v>0</v>
      </c>
      <c r="E5374" s="71" t="n">
        <v>0</v>
      </c>
      <c r="F5374" s="71" t="n">
        <v>1</v>
      </c>
      <c r="G5374" s="72" t="n">
        <v>114.95</v>
      </c>
      <c r="H5374" s="72" t="n">
        <v>114.95</v>
      </c>
      <c r="I5374" s="71" t="n">
        <f aca="false">IF(B5374&gt;=Settings!$B$23,1,0)</f>
        <v>0</v>
      </c>
      <c r="J5374" s="71" t="n">
        <v>1</v>
      </c>
      <c r="K5374" s="71" t="n">
        <f aca="false">F5374*I5374*J5374</f>
        <v>0</v>
      </c>
      <c r="L5374" s="71" t="n">
        <f aca="false">E5374*I5374*J5374</f>
        <v>0</v>
      </c>
      <c r="M5374" s="72" t="n">
        <f aca="false">G5374*I5374*J5374</f>
        <v>0</v>
      </c>
      <c r="N5374" s="72" t="n">
        <f aca="false">D5374*I5374*J5374</f>
        <v>-0</v>
      </c>
      <c r="O5374" s="71" t="n">
        <f aca="false">F5374*J5374</f>
        <v>1</v>
      </c>
      <c r="P5374" s="71" t="n">
        <f aca="false">E5374*J5374</f>
        <v>0</v>
      </c>
    </row>
    <row r="5375" customFormat="false" ht="15" hidden="false" customHeight="false" outlineLevel="0" collapsed="false">
      <c r="A5375" s="71" t="s">
        <v>59</v>
      </c>
      <c r="B5375" s="71" t="s">
        <v>51</v>
      </c>
      <c r="C5375" s="71" t="s">
        <v>2372</v>
      </c>
      <c r="D5375" s="72" t="n">
        <v>0</v>
      </c>
      <c r="E5375" s="71" t="n">
        <v>0</v>
      </c>
      <c r="F5375" s="71" t="n">
        <v>6</v>
      </c>
      <c r="G5375" s="72" t="n">
        <v>136.06</v>
      </c>
      <c r="H5375" s="72" t="n">
        <v>129.28</v>
      </c>
      <c r="I5375" s="71" t="n">
        <f aca="false">IF(B5375&gt;=Settings!$B$23,1,0)</f>
        <v>0</v>
      </c>
      <c r="J5375" s="71" t="n">
        <v>1</v>
      </c>
      <c r="K5375" s="71" t="n">
        <f aca="false">F5375*I5375*J5375</f>
        <v>0</v>
      </c>
      <c r="L5375" s="71" t="n">
        <f aca="false">E5375*I5375*J5375</f>
        <v>0</v>
      </c>
      <c r="M5375" s="72" t="n">
        <f aca="false">G5375*I5375*J5375</f>
        <v>0</v>
      </c>
      <c r="N5375" s="72" t="n">
        <f aca="false">D5375*I5375*J5375</f>
        <v>-0</v>
      </c>
      <c r="O5375" s="71" t="n">
        <f aca="false">F5375*J5375</f>
        <v>6</v>
      </c>
      <c r="P5375" s="71" t="n">
        <f aca="false">E5375*J5375</f>
        <v>0</v>
      </c>
    </row>
    <row r="5376" customFormat="false" ht="15" hidden="false" customHeight="false" outlineLevel="0" collapsed="false">
      <c r="A5376" s="71" t="s">
        <v>59</v>
      </c>
      <c r="B5376" s="71" t="s">
        <v>51</v>
      </c>
      <c r="C5376" s="71" t="s">
        <v>1054</v>
      </c>
      <c r="D5376" s="72" t="n">
        <v>0</v>
      </c>
      <c r="E5376" s="71" t="n">
        <v>0</v>
      </c>
      <c r="F5376" s="71" t="n">
        <v>6</v>
      </c>
      <c r="G5376" s="72" t="n">
        <v>311.7</v>
      </c>
      <c r="H5376" s="72" t="n">
        <v>311.7</v>
      </c>
      <c r="I5376" s="71" t="n">
        <f aca="false">IF(B5376&gt;=Settings!$B$23,1,0)</f>
        <v>0</v>
      </c>
      <c r="J5376" s="71" t="n">
        <v>1</v>
      </c>
      <c r="K5376" s="71" t="n">
        <f aca="false">F5376*I5376*J5376</f>
        <v>0</v>
      </c>
      <c r="L5376" s="71" t="n">
        <f aca="false">E5376*I5376*J5376</f>
        <v>0</v>
      </c>
      <c r="M5376" s="72" t="n">
        <f aca="false">G5376*I5376*J5376</f>
        <v>0</v>
      </c>
      <c r="N5376" s="72" t="n">
        <f aca="false">D5376*I5376*J5376</f>
        <v>-0</v>
      </c>
      <c r="O5376" s="71" t="n">
        <f aca="false">F5376*J5376</f>
        <v>6</v>
      </c>
      <c r="P5376" s="71" t="n">
        <f aca="false">E5376*J5376</f>
        <v>0</v>
      </c>
    </row>
    <row r="5377" customFormat="false" ht="15" hidden="false" customHeight="false" outlineLevel="0" collapsed="false">
      <c r="A5377" s="71" t="s">
        <v>59</v>
      </c>
      <c r="B5377" s="71" t="s">
        <v>51</v>
      </c>
      <c r="C5377" s="71" t="s">
        <v>2130</v>
      </c>
      <c r="D5377" s="72" t="n">
        <v>0</v>
      </c>
      <c r="E5377" s="71" t="n">
        <v>0</v>
      </c>
      <c r="F5377" s="71" t="n">
        <v>1</v>
      </c>
      <c r="G5377" s="72" t="n">
        <v>134.95</v>
      </c>
      <c r="H5377" s="72" t="n">
        <v>134.95</v>
      </c>
      <c r="I5377" s="71" t="n">
        <f aca="false">IF(B5377&gt;=Settings!$B$23,1,0)</f>
        <v>0</v>
      </c>
      <c r="J5377" s="71" t="n">
        <v>1</v>
      </c>
      <c r="K5377" s="71" t="n">
        <f aca="false">F5377*I5377*J5377</f>
        <v>0</v>
      </c>
      <c r="L5377" s="71" t="n">
        <f aca="false">E5377*I5377*J5377</f>
        <v>0</v>
      </c>
      <c r="M5377" s="72" t="n">
        <f aca="false">G5377*I5377*J5377</f>
        <v>0</v>
      </c>
      <c r="N5377" s="72" t="n">
        <f aca="false">D5377*I5377*J5377</f>
        <v>-0</v>
      </c>
      <c r="O5377" s="71" t="n">
        <f aca="false">F5377*J5377</f>
        <v>1</v>
      </c>
      <c r="P5377" s="71" t="n">
        <f aca="false">E5377*J5377</f>
        <v>0</v>
      </c>
    </row>
    <row r="5378" customFormat="false" ht="15" hidden="false" customHeight="false" outlineLevel="0" collapsed="false">
      <c r="A5378" s="71" t="s">
        <v>59</v>
      </c>
      <c r="B5378" s="71" t="s">
        <v>51</v>
      </c>
      <c r="C5378" s="71" t="s">
        <v>1056</v>
      </c>
      <c r="D5378" s="72" t="n">
        <v>0</v>
      </c>
      <c r="E5378" s="71" t="n">
        <v>0</v>
      </c>
      <c r="F5378" s="71" t="n">
        <v>2</v>
      </c>
      <c r="G5378" s="72" t="n">
        <v>324.27</v>
      </c>
      <c r="H5378" s="72" t="n">
        <v>324.27</v>
      </c>
      <c r="I5378" s="71" t="n">
        <f aca="false">IF(B5378&gt;=Settings!$B$23,1,0)</f>
        <v>0</v>
      </c>
      <c r="J5378" s="71" t="n">
        <v>1</v>
      </c>
      <c r="K5378" s="71" t="n">
        <f aca="false">F5378*I5378*J5378</f>
        <v>0</v>
      </c>
      <c r="L5378" s="71" t="n">
        <f aca="false">E5378*I5378*J5378</f>
        <v>0</v>
      </c>
      <c r="M5378" s="72" t="n">
        <f aca="false">G5378*I5378*J5378</f>
        <v>0</v>
      </c>
      <c r="N5378" s="72" t="n">
        <f aca="false">D5378*I5378*J5378</f>
        <v>-0</v>
      </c>
      <c r="O5378" s="71" t="n">
        <f aca="false">F5378*J5378</f>
        <v>2</v>
      </c>
      <c r="P5378" s="71" t="n">
        <f aca="false">E5378*J5378</f>
        <v>0</v>
      </c>
    </row>
    <row r="5379" customFormat="false" ht="15" hidden="false" customHeight="false" outlineLevel="0" collapsed="false">
      <c r="A5379" s="71" t="s">
        <v>61</v>
      </c>
      <c r="B5379" s="71" t="s">
        <v>51</v>
      </c>
      <c r="C5379" s="71" t="s">
        <v>1427</v>
      </c>
      <c r="D5379" s="72" t="n">
        <v>106.6</v>
      </c>
      <c r="E5379" s="71" t="n">
        <v>1</v>
      </c>
      <c r="F5379" s="71" t="n">
        <v>1</v>
      </c>
      <c r="G5379" s="72" t="n">
        <v>125.4</v>
      </c>
      <c r="H5379" s="72" t="n">
        <v>0</v>
      </c>
      <c r="I5379" s="71" t="n">
        <f aca="false">IF(B5379&gt;=Settings!$B$23,1,0)</f>
        <v>0</v>
      </c>
      <c r="J5379" s="71" t="n">
        <v>1</v>
      </c>
      <c r="K5379" s="71" t="n">
        <f aca="false">F5379*I5379*J5379</f>
        <v>0</v>
      </c>
      <c r="L5379" s="71" t="n">
        <f aca="false">E5379*I5379*J5379</f>
        <v>0</v>
      </c>
      <c r="M5379" s="72" t="n">
        <f aca="false">G5379*I5379*J5379</f>
        <v>0</v>
      </c>
      <c r="N5379" s="72" t="n">
        <f aca="false">D5379*I5379*J5379</f>
        <v>0</v>
      </c>
      <c r="O5379" s="71" t="n">
        <f aca="false">F5379*J5379</f>
        <v>1</v>
      </c>
      <c r="P5379" s="71" t="n">
        <f aca="false">E5379*J5379</f>
        <v>1</v>
      </c>
    </row>
    <row r="5380" customFormat="false" ht="15" hidden="false" customHeight="false" outlineLevel="0" collapsed="false">
      <c r="A5380" s="71" t="s">
        <v>59</v>
      </c>
      <c r="B5380" s="71" t="s">
        <v>51</v>
      </c>
      <c r="C5380" s="71" t="s">
        <v>1055</v>
      </c>
      <c r="D5380" s="72" t="n">
        <v>0</v>
      </c>
      <c r="E5380" s="71" t="n">
        <v>0</v>
      </c>
      <c r="F5380" s="71" t="n">
        <v>1</v>
      </c>
      <c r="G5380" s="72" t="n">
        <v>104.5</v>
      </c>
      <c r="H5380" s="72" t="n">
        <v>88.84</v>
      </c>
      <c r="I5380" s="71" t="n">
        <f aca="false">IF(B5380&gt;=Settings!$B$23,1,0)</f>
        <v>0</v>
      </c>
      <c r="J5380" s="71" t="n">
        <v>1</v>
      </c>
      <c r="K5380" s="71" t="n">
        <f aca="false">F5380*I5380*J5380</f>
        <v>0</v>
      </c>
      <c r="L5380" s="71" t="n">
        <f aca="false">E5380*I5380*J5380</f>
        <v>0</v>
      </c>
      <c r="M5380" s="72" t="n">
        <f aca="false">G5380*I5380*J5380</f>
        <v>0</v>
      </c>
      <c r="N5380" s="72" t="n">
        <f aca="false">D5380*I5380*J5380</f>
        <v>-0</v>
      </c>
      <c r="O5380" s="71" t="n">
        <f aca="false">F5380*J5380</f>
        <v>1</v>
      </c>
      <c r="P5380" s="71" t="n">
        <f aca="false">E5380*J5380</f>
        <v>0</v>
      </c>
    </row>
    <row r="5381" customFormat="false" ht="15" hidden="false" customHeight="false" outlineLevel="0" collapsed="false">
      <c r="A5381" s="71" t="s">
        <v>61</v>
      </c>
      <c r="B5381" s="71" t="s">
        <v>51</v>
      </c>
      <c r="C5381" s="71" t="s">
        <v>1428</v>
      </c>
      <c r="D5381" s="72" t="n">
        <v>0</v>
      </c>
      <c r="E5381" s="71" t="n">
        <v>0</v>
      </c>
      <c r="F5381" s="71" t="n">
        <v>3</v>
      </c>
      <c r="G5381" s="72" t="n">
        <v>496.22</v>
      </c>
      <c r="H5381" s="72" t="n">
        <v>446.62</v>
      </c>
      <c r="I5381" s="71" t="n">
        <f aca="false">IF(B5381&gt;=Settings!$B$23,1,0)</f>
        <v>0</v>
      </c>
      <c r="J5381" s="71" t="n">
        <v>1</v>
      </c>
      <c r="K5381" s="71" t="n">
        <f aca="false">F5381*I5381*J5381</f>
        <v>0</v>
      </c>
      <c r="L5381" s="71" t="n">
        <f aca="false">E5381*I5381*J5381</f>
        <v>0</v>
      </c>
      <c r="M5381" s="72" t="n">
        <f aca="false">G5381*I5381*J5381</f>
        <v>0</v>
      </c>
      <c r="N5381" s="72" t="n">
        <f aca="false">D5381*I5381*J5381</f>
        <v>-0</v>
      </c>
      <c r="O5381" s="71" t="n">
        <f aca="false">F5381*J5381</f>
        <v>3</v>
      </c>
      <c r="P5381" s="71" t="n">
        <f aca="false">E5381*J5381</f>
        <v>0</v>
      </c>
    </row>
    <row r="5382" customFormat="false" ht="15" hidden="false" customHeight="false" outlineLevel="0" collapsed="false">
      <c r="A5382" s="71" t="s">
        <v>60</v>
      </c>
      <c r="B5382" s="71" t="s">
        <v>51</v>
      </c>
      <c r="C5382" s="71" t="s">
        <v>910</v>
      </c>
      <c r="D5382" s="72" t="n">
        <v>1350.19</v>
      </c>
      <c r="E5382" s="71" t="n">
        <v>17</v>
      </c>
      <c r="F5382" s="71" t="n">
        <v>188</v>
      </c>
      <c r="G5382" s="72" t="n">
        <v>15945.47</v>
      </c>
      <c r="H5382" s="72" t="n">
        <v>13754.7</v>
      </c>
      <c r="I5382" s="71" t="n">
        <f aca="false">IF(B5382&gt;=Settings!$B$23,1,0)</f>
        <v>0</v>
      </c>
      <c r="J5382" s="71" t="n">
        <v>1</v>
      </c>
      <c r="K5382" s="71" t="n">
        <f aca="false">F5382*I5382*J5382</f>
        <v>0</v>
      </c>
      <c r="L5382" s="71" t="n">
        <f aca="false">E5382*I5382*J5382</f>
        <v>0</v>
      </c>
      <c r="M5382" s="72" t="n">
        <f aca="false">G5382*I5382*J5382</f>
        <v>0</v>
      </c>
      <c r="N5382" s="72" t="n">
        <f aca="false">D5382*I5382*J5382</f>
        <v>0</v>
      </c>
      <c r="O5382" s="71" t="n">
        <f aca="false">F5382*J5382</f>
        <v>188</v>
      </c>
      <c r="P5382" s="71" t="n">
        <f aca="false">E5382*J5382</f>
        <v>17</v>
      </c>
    </row>
    <row r="5383" customFormat="false" ht="15" hidden="false" customHeight="false" outlineLevel="0" collapsed="false">
      <c r="A5383" s="71" t="s">
        <v>61</v>
      </c>
      <c r="B5383" s="71" t="s">
        <v>51</v>
      </c>
      <c r="C5383" s="71" t="s">
        <v>1043</v>
      </c>
      <c r="D5383" s="72" t="n">
        <v>0</v>
      </c>
      <c r="E5383" s="71" t="n">
        <v>0</v>
      </c>
      <c r="F5383" s="71" t="n">
        <v>2</v>
      </c>
      <c r="G5383" s="72" t="n">
        <v>122.64</v>
      </c>
      <c r="H5383" s="72" t="n">
        <v>122.64</v>
      </c>
      <c r="I5383" s="71" t="n">
        <f aca="false">IF(B5383&gt;=Settings!$B$23,1,0)</f>
        <v>0</v>
      </c>
      <c r="J5383" s="71" t="n">
        <v>1</v>
      </c>
      <c r="K5383" s="71" t="n">
        <f aca="false">F5383*I5383*J5383</f>
        <v>0</v>
      </c>
      <c r="L5383" s="71" t="n">
        <f aca="false">E5383*I5383*J5383</f>
        <v>0</v>
      </c>
      <c r="M5383" s="72" t="n">
        <f aca="false">G5383*I5383*J5383</f>
        <v>0</v>
      </c>
      <c r="N5383" s="72" t="n">
        <f aca="false">D5383*I5383*J5383</f>
        <v>-0</v>
      </c>
      <c r="O5383" s="71" t="n">
        <f aca="false">F5383*J5383</f>
        <v>2</v>
      </c>
      <c r="P5383" s="71" t="n">
        <f aca="false">E5383*J5383</f>
        <v>0</v>
      </c>
    </row>
    <row r="5384" customFormat="false" ht="15" hidden="false" customHeight="false" outlineLevel="0" collapsed="false">
      <c r="A5384" s="71" t="s">
        <v>59</v>
      </c>
      <c r="B5384" s="71" t="s">
        <v>51</v>
      </c>
      <c r="C5384" s="71" t="s">
        <v>2373</v>
      </c>
      <c r="D5384" s="72" t="n">
        <v>0</v>
      </c>
      <c r="E5384" s="71" t="n">
        <v>0</v>
      </c>
      <c r="F5384" s="71" t="n">
        <v>1</v>
      </c>
      <c r="G5384" s="72" t="n">
        <v>45.41</v>
      </c>
      <c r="H5384" s="72" t="n">
        <v>45.41</v>
      </c>
      <c r="I5384" s="71" t="n">
        <f aca="false">IF(B5384&gt;=Settings!$B$23,1,0)</f>
        <v>0</v>
      </c>
      <c r="J5384" s="71" t="n">
        <v>1</v>
      </c>
      <c r="K5384" s="71" t="n">
        <f aca="false">F5384*I5384*J5384</f>
        <v>0</v>
      </c>
      <c r="L5384" s="71" t="n">
        <f aca="false">E5384*I5384*J5384</f>
        <v>0</v>
      </c>
      <c r="M5384" s="72" t="n">
        <f aca="false">G5384*I5384*J5384</f>
        <v>0</v>
      </c>
      <c r="N5384" s="72" t="n">
        <f aca="false">D5384*I5384*J5384</f>
        <v>-0</v>
      </c>
      <c r="O5384" s="71" t="n">
        <f aca="false">F5384*J5384</f>
        <v>1</v>
      </c>
      <c r="P5384" s="71" t="n">
        <f aca="false">E5384*J5384</f>
        <v>0</v>
      </c>
    </row>
    <row r="5385" customFormat="false" ht="15" hidden="false" customHeight="false" outlineLevel="0" collapsed="false">
      <c r="A5385" s="71" t="s">
        <v>59</v>
      </c>
      <c r="B5385" s="71" t="s">
        <v>51</v>
      </c>
      <c r="C5385" s="71" t="s">
        <v>1135</v>
      </c>
      <c r="D5385" s="72" t="n">
        <v>0</v>
      </c>
      <c r="E5385" s="71" t="n">
        <v>0</v>
      </c>
      <c r="F5385" s="71" t="n">
        <v>2</v>
      </c>
      <c r="G5385" s="72" t="n">
        <v>219.9</v>
      </c>
      <c r="H5385" s="72" t="n">
        <v>219.9</v>
      </c>
      <c r="I5385" s="71" t="n">
        <f aca="false">IF(B5385&gt;=Settings!$B$23,1,0)</f>
        <v>0</v>
      </c>
      <c r="J5385" s="71" t="n">
        <v>1</v>
      </c>
      <c r="K5385" s="71" t="n">
        <f aca="false">F5385*I5385*J5385</f>
        <v>0</v>
      </c>
      <c r="L5385" s="71" t="n">
        <f aca="false">E5385*I5385*J5385</f>
        <v>0</v>
      </c>
      <c r="M5385" s="72" t="n">
        <f aca="false">G5385*I5385*J5385</f>
        <v>0</v>
      </c>
      <c r="N5385" s="72" t="n">
        <f aca="false">D5385*I5385*J5385</f>
        <v>-0</v>
      </c>
      <c r="O5385" s="71" t="n">
        <f aca="false">F5385*J5385</f>
        <v>2</v>
      </c>
      <c r="P5385" s="71" t="n">
        <f aca="false">E5385*J5385</f>
        <v>0</v>
      </c>
    </row>
    <row r="5386" customFormat="false" ht="15" hidden="false" customHeight="false" outlineLevel="0" collapsed="false">
      <c r="A5386" s="71" t="s">
        <v>61</v>
      </c>
      <c r="B5386" s="71" t="s">
        <v>51</v>
      </c>
      <c r="C5386" s="71" t="s">
        <v>1048</v>
      </c>
      <c r="D5386" s="72" t="n">
        <v>0</v>
      </c>
      <c r="E5386" s="71" t="n">
        <v>0</v>
      </c>
      <c r="F5386" s="71" t="n">
        <v>1</v>
      </c>
      <c r="G5386" s="72" t="n">
        <v>290.86</v>
      </c>
      <c r="H5386" s="72" t="n">
        <v>290.86</v>
      </c>
      <c r="I5386" s="71" t="n">
        <f aca="false">IF(B5386&gt;=Settings!$B$23,1,0)</f>
        <v>0</v>
      </c>
      <c r="J5386" s="71" t="n">
        <v>1</v>
      </c>
      <c r="K5386" s="71" t="n">
        <f aca="false">F5386*I5386*J5386</f>
        <v>0</v>
      </c>
      <c r="L5386" s="71" t="n">
        <f aca="false">E5386*I5386*J5386</f>
        <v>0</v>
      </c>
      <c r="M5386" s="72" t="n">
        <f aca="false">G5386*I5386*J5386</f>
        <v>0</v>
      </c>
      <c r="N5386" s="72" t="n">
        <f aca="false">D5386*I5386*J5386</f>
        <v>-0</v>
      </c>
      <c r="O5386" s="71" t="n">
        <f aca="false">F5386*J5386</f>
        <v>1</v>
      </c>
      <c r="P5386" s="71" t="n">
        <f aca="false">E5386*J5386</f>
        <v>0</v>
      </c>
    </row>
    <row r="5387" customFormat="false" ht="15" hidden="false" customHeight="false" outlineLevel="0" collapsed="false">
      <c r="A5387" s="71" t="s">
        <v>61</v>
      </c>
      <c r="B5387" s="71" t="s">
        <v>51</v>
      </c>
      <c r="C5387" s="71" t="s">
        <v>605</v>
      </c>
      <c r="D5387" s="72" t="n">
        <v>0</v>
      </c>
      <c r="E5387" s="71" t="n">
        <v>0</v>
      </c>
      <c r="F5387" s="71" t="n">
        <v>2</v>
      </c>
      <c r="G5387" s="72" t="n">
        <v>199</v>
      </c>
      <c r="H5387" s="72" t="n">
        <v>199</v>
      </c>
      <c r="I5387" s="71" t="n">
        <f aca="false">IF(B5387&gt;=Settings!$B$23,1,0)</f>
        <v>0</v>
      </c>
      <c r="J5387" s="71" t="n">
        <v>1</v>
      </c>
      <c r="K5387" s="71" t="n">
        <f aca="false">F5387*I5387*J5387</f>
        <v>0</v>
      </c>
      <c r="L5387" s="71" t="n">
        <f aca="false">E5387*I5387*J5387</f>
        <v>0</v>
      </c>
      <c r="M5387" s="72" t="n">
        <f aca="false">G5387*I5387*J5387</f>
        <v>0</v>
      </c>
      <c r="N5387" s="72" t="n">
        <f aca="false">D5387*I5387*J5387</f>
        <v>-0</v>
      </c>
      <c r="O5387" s="71" t="n">
        <f aca="false">F5387*J5387</f>
        <v>2</v>
      </c>
      <c r="P5387" s="71" t="n">
        <f aca="false">E5387*J5387</f>
        <v>0</v>
      </c>
    </row>
    <row r="5388" customFormat="false" ht="15" hidden="false" customHeight="false" outlineLevel="0" collapsed="false">
      <c r="A5388" s="71" t="s">
        <v>63</v>
      </c>
      <c r="B5388" s="71" t="s">
        <v>51</v>
      </c>
      <c r="C5388" s="71" t="s">
        <v>2305</v>
      </c>
      <c r="D5388" s="72" t="n">
        <v>0</v>
      </c>
      <c r="E5388" s="71" t="n">
        <v>0</v>
      </c>
      <c r="F5388" s="71" t="n">
        <v>1</v>
      </c>
      <c r="G5388" s="72" t="n">
        <v>40.86</v>
      </c>
      <c r="H5388" s="72" t="n">
        <v>40.86</v>
      </c>
      <c r="I5388" s="71" t="n">
        <f aca="false">IF(B5388&gt;=Settings!$B$23,1,0)</f>
        <v>0</v>
      </c>
      <c r="J5388" s="71" t="n">
        <v>1</v>
      </c>
      <c r="K5388" s="71" t="n">
        <f aca="false">F5388*I5388*J5388</f>
        <v>0</v>
      </c>
      <c r="L5388" s="71" t="n">
        <f aca="false">E5388*I5388*J5388</f>
        <v>0</v>
      </c>
      <c r="M5388" s="72" t="n">
        <f aca="false">G5388*I5388*J5388</f>
        <v>0</v>
      </c>
      <c r="N5388" s="72" t="n">
        <f aca="false">D5388*I5388*J5388</f>
        <v>-0</v>
      </c>
      <c r="O5388" s="71" t="n">
        <f aca="false">F5388*J5388</f>
        <v>1</v>
      </c>
      <c r="P5388" s="71" t="n">
        <f aca="false">E5388*J5388</f>
        <v>0</v>
      </c>
    </row>
    <row r="5389" customFormat="false" ht="15" hidden="false" customHeight="false" outlineLevel="0" collapsed="false">
      <c r="A5389" s="71" t="s">
        <v>61</v>
      </c>
      <c r="B5389" s="71" t="s">
        <v>51</v>
      </c>
      <c r="C5389" s="71" t="s">
        <v>134</v>
      </c>
      <c r="D5389" s="72" t="n">
        <v>109.91</v>
      </c>
      <c r="E5389" s="71" t="n">
        <v>2</v>
      </c>
      <c r="F5389" s="71" t="n">
        <v>86</v>
      </c>
      <c r="G5389" s="72" t="n">
        <v>4903.28</v>
      </c>
      <c r="H5389" s="72" t="n">
        <v>4504.47</v>
      </c>
      <c r="I5389" s="71" t="n">
        <f aca="false">IF(B5389&gt;=Settings!$B$23,1,0)</f>
        <v>0</v>
      </c>
      <c r="J5389" s="71" t="n">
        <v>1</v>
      </c>
      <c r="K5389" s="71" t="n">
        <f aca="false">F5389*I5389*J5389</f>
        <v>0</v>
      </c>
      <c r="L5389" s="71" t="n">
        <f aca="false">E5389*I5389*J5389</f>
        <v>0</v>
      </c>
      <c r="M5389" s="72" t="n">
        <f aca="false">G5389*I5389*J5389</f>
        <v>0</v>
      </c>
      <c r="N5389" s="72" t="n">
        <f aca="false">D5389*I5389*J5389</f>
        <v>0</v>
      </c>
      <c r="O5389" s="71" t="n">
        <f aca="false">F5389*J5389</f>
        <v>86</v>
      </c>
      <c r="P5389" s="71" t="n">
        <f aca="false">E5389*J5389</f>
        <v>2</v>
      </c>
    </row>
    <row r="5390" customFormat="false" ht="15" hidden="false" customHeight="false" outlineLevel="0" collapsed="false">
      <c r="A5390" s="71" t="s">
        <v>60</v>
      </c>
      <c r="B5390" s="71" t="s">
        <v>51</v>
      </c>
      <c r="C5390" s="71" t="s">
        <v>893</v>
      </c>
      <c r="D5390" s="72" t="n">
        <v>0</v>
      </c>
      <c r="E5390" s="71" t="n">
        <v>0</v>
      </c>
      <c r="F5390" s="71" t="n">
        <v>3</v>
      </c>
      <c r="G5390" s="72" t="n">
        <v>187.13</v>
      </c>
      <c r="H5390" s="72" t="n">
        <v>170.65</v>
      </c>
      <c r="I5390" s="71" t="n">
        <f aca="false">IF(B5390&gt;=Settings!$B$23,1,0)</f>
        <v>0</v>
      </c>
      <c r="J5390" s="71" t="n">
        <v>1</v>
      </c>
      <c r="K5390" s="71" t="n">
        <f aca="false">F5390*I5390*J5390</f>
        <v>0</v>
      </c>
      <c r="L5390" s="71" t="n">
        <f aca="false">E5390*I5390*J5390</f>
        <v>0</v>
      </c>
      <c r="M5390" s="72" t="n">
        <f aca="false">G5390*I5390*J5390</f>
        <v>0</v>
      </c>
      <c r="N5390" s="72" t="n">
        <f aca="false">D5390*I5390*J5390</f>
        <v>-0</v>
      </c>
      <c r="O5390" s="71" t="n">
        <f aca="false">F5390*J5390</f>
        <v>3</v>
      </c>
      <c r="P5390" s="71" t="n">
        <f aca="false">E5390*J5390</f>
        <v>0</v>
      </c>
    </row>
    <row r="5391" customFormat="false" ht="15" hidden="false" customHeight="false" outlineLevel="0" collapsed="false">
      <c r="A5391" s="71" t="s">
        <v>59</v>
      </c>
      <c r="B5391" s="71" t="s">
        <v>51</v>
      </c>
      <c r="C5391" s="71" t="s">
        <v>2374</v>
      </c>
      <c r="D5391" s="72" t="n">
        <v>0</v>
      </c>
      <c r="E5391" s="71" t="n">
        <v>0</v>
      </c>
      <c r="F5391" s="71" t="n">
        <v>1</v>
      </c>
      <c r="G5391" s="72" t="n">
        <v>72.68</v>
      </c>
      <c r="H5391" s="72" t="n">
        <v>72.68</v>
      </c>
      <c r="I5391" s="71" t="n">
        <f aca="false">IF(B5391&gt;=Settings!$B$23,1,0)</f>
        <v>0</v>
      </c>
      <c r="J5391" s="71" t="n">
        <v>1</v>
      </c>
      <c r="K5391" s="71" t="n">
        <f aca="false">F5391*I5391*J5391</f>
        <v>0</v>
      </c>
      <c r="L5391" s="71" t="n">
        <f aca="false">E5391*I5391*J5391</f>
        <v>0</v>
      </c>
      <c r="M5391" s="72" t="n">
        <f aca="false">G5391*I5391*J5391</f>
        <v>0</v>
      </c>
      <c r="N5391" s="72" t="n">
        <f aca="false">D5391*I5391*J5391</f>
        <v>-0</v>
      </c>
      <c r="O5391" s="71" t="n">
        <f aca="false">F5391*J5391</f>
        <v>1</v>
      </c>
      <c r="P5391" s="71" t="n">
        <f aca="false">E5391*J5391</f>
        <v>0</v>
      </c>
    </row>
    <row r="5392" customFormat="false" ht="15" hidden="false" customHeight="false" outlineLevel="0" collapsed="false">
      <c r="A5392" s="71" t="s">
        <v>60</v>
      </c>
      <c r="B5392" s="71" t="s">
        <v>51</v>
      </c>
      <c r="C5392" s="71" t="s">
        <v>894</v>
      </c>
      <c r="D5392" s="72" t="n">
        <v>0</v>
      </c>
      <c r="E5392" s="71" t="n">
        <v>0</v>
      </c>
      <c r="F5392" s="71" t="n">
        <v>2</v>
      </c>
      <c r="G5392" s="72" t="n">
        <v>161.73</v>
      </c>
      <c r="H5392" s="72" t="n">
        <v>161.73</v>
      </c>
      <c r="I5392" s="71" t="n">
        <f aca="false">IF(B5392&gt;=Settings!$B$23,1,0)</f>
        <v>0</v>
      </c>
      <c r="J5392" s="71" t="n">
        <v>1</v>
      </c>
      <c r="K5392" s="71" t="n">
        <f aca="false">F5392*I5392*J5392</f>
        <v>0</v>
      </c>
      <c r="L5392" s="71" t="n">
        <f aca="false">E5392*I5392*J5392</f>
        <v>0</v>
      </c>
      <c r="M5392" s="72" t="n">
        <f aca="false">G5392*I5392*J5392</f>
        <v>0</v>
      </c>
      <c r="N5392" s="72" t="n">
        <f aca="false">D5392*I5392*J5392</f>
        <v>-0</v>
      </c>
      <c r="O5392" s="71" t="n">
        <f aca="false">F5392*J5392</f>
        <v>2</v>
      </c>
      <c r="P5392" s="71" t="n">
        <f aca="false">E5392*J5392</f>
        <v>0</v>
      </c>
    </row>
    <row r="5393" customFormat="false" ht="15" hidden="false" customHeight="false" outlineLevel="0" collapsed="false">
      <c r="A5393" s="71" t="s">
        <v>59</v>
      </c>
      <c r="B5393" s="71" t="s">
        <v>51</v>
      </c>
      <c r="C5393" s="71" t="s">
        <v>969</v>
      </c>
      <c r="D5393" s="72" t="n">
        <v>0</v>
      </c>
      <c r="E5393" s="71" t="n">
        <v>0</v>
      </c>
      <c r="F5393" s="71" t="n">
        <v>15</v>
      </c>
      <c r="G5393" s="72" t="n">
        <v>1866.82</v>
      </c>
      <c r="H5393" s="72" t="n">
        <v>1866.82</v>
      </c>
      <c r="I5393" s="71" t="n">
        <f aca="false">IF(B5393&gt;=Settings!$B$23,1,0)</f>
        <v>0</v>
      </c>
      <c r="J5393" s="71" t="n">
        <v>1</v>
      </c>
      <c r="K5393" s="71" t="n">
        <f aca="false">F5393*I5393*J5393</f>
        <v>0</v>
      </c>
      <c r="L5393" s="71" t="n">
        <f aca="false">E5393*I5393*J5393</f>
        <v>0</v>
      </c>
      <c r="M5393" s="72" t="n">
        <f aca="false">G5393*I5393*J5393</f>
        <v>0</v>
      </c>
      <c r="N5393" s="72" t="n">
        <f aca="false">D5393*I5393*J5393</f>
        <v>-0</v>
      </c>
      <c r="O5393" s="71" t="n">
        <f aca="false">F5393*J5393</f>
        <v>15</v>
      </c>
      <c r="P5393" s="71" t="n">
        <f aca="false">E5393*J5393</f>
        <v>0</v>
      </c>
    </row>
    <row r="5394" customFormat="false" ht="15" hidden="false" customHeight="false" outlineLevel="0" collapsed="false">
      <c r="A5394" s="71" t="s">
        <v>63</v>
      </c>
      <c r="B5394" s="71" t="s">
        <v>51</v>
      </c>
      <c r="C5394" s="71" t="s">
        <v>2285</v>
      </c>
      <c r="D5394" s="72" t="n">
        <v>0</v>
      </c>
      <c r="E5394" s="71" t="n">
        <v>0</v>
      </c>
      <c r="F5394" s="71" t="n">
        <v>1</v>
      </c>
      <c r="G5394" s="72" t="n">
        <v>68.14</v>
      </c>
      <c r="H5394" s="72" t="n">
        <v>68.14</v>
      </c>
      <c r="I5394" s="71" t="n">
        <f aca="false">IF(B5394&gt;=Settings!$B$23,1,0)</f>
        <v>0</v>
      </c>
      <c r="J5394" s="71" t="n">
        <v>1</v>
      </c>
      <c r="K5394" s="71" t="n">
        <f aca="false">F5394*I5394*J5394</f>
        <v>0</v>
      </c>
      <c r="L5394" s="71" t="n">
        <f aca="false">E5394*I5394*J5394</f>
        <v>0</v>
      </c>
      <c r="M5394" s="72" t="n">
        <f aca="false">G5394*I5394*J5394</f>
        <v>0</v>
      </c>
      <c r="N5394" s="72" t="n">
        <f aca="false">D5394*I5394*J5394</f>
        <v>-0</v>
      </c>
      <c r="O5394" s="71" t="n">
        <f aca="false">F5394*J5394</f>
        <v>1</v>
      </c>
      <c r="P5394" s="71" t="n">
        <f aca="false">E5394*J5394</f>
        <v>0</v>
      </c>
    </row>
    <row r="5395" customFormat="false" ht="15" hidden="false" customHeight="false" outlineLevel="0" collapsed="false">
      <c r="A5395" s="71" t="s">
        <v>59</v>
      </c>
      <c r="B5395" s="71" t="s">
        <v>51</v>
      </c>
      <c r="C5395" s="71" t="s">
        <v>1148</v>
      </c>
      <c r="D5395" s="72" t="n">
        <v>0</v>
      </c>
      <c r="E5395" s="71" t="n">
        <v>0</v>
      </c>
      <c r="F5395" s="71" t="n">
        <v>9</v>
      </c>
      <c r="G5395" s="72" t="n">
        <v>1150.92</v>
      </c>
      <c r="H5395" s="72" t="n">
        <v>1150.92</v>
      </c>
      <c r="I5395" s="71" t="n">
        <f aca="false">IF(B5395&gt;=Settings!$B$23,1,0)</f>
        <v>0</v>
      </c>
      <c r="J5395" s="71" t="n">
        <v>1</v>
      </c>
      <c r="K5395" s="71" t="n">
        <f aca="false">F5395*I5395*J5395</f>
        <v>0</v>
      </c>
      <c r="L5395" s="71" t="n">
        <f aca="false">E5395*I5395*J5395</f>
        <v>0</v>
      </c>
      <c r="M5395" s="72" t="n">
        <f aca="false">G5395*I5395*J5395</f>
        <v>0</v>
      </c>
      <c r="N5395" s="72" t="n">
        <f aca="false">D5395*I5395*J5395</f>
        <v>-0</v>
      </c>
      <c r="O5395" s="71" t="n">
        <f aca="false">F5395*J5395</f>
        <v>9</v>
      </c>
      <c r="P5395" s="71" t="n">
        <f aca="false">E5395*J5395</f>
        <v>0</v>
      </c>
    </row>
    <row r="5396" customFormat="false" ht="15" hidden="false" customHeight="false" outlineLevel="0" collapsed="false">
      <c r="A5396" s="71" t="s">
        <v>60</v>
      </c>
      <c r="B5396" s="71" t="s">
        <v>51</v>
      </c>
      <c r="C5396" s="71" t="s">
        <v>1420</v>
      </c>
      <c r="D5396" s="72" t="n">
        <v>0</v>
      </c>
      <c r="E5396" s="71" t="n">
        <v>0</v>
      </c>
      <c r="F5396" s="71" t="n">
        <v>42</v>
      </c>
      <c r="G5396" s="72" t="n">
        <v>4838.85</v>
      </c>
      <c r="H5396" s="72" t="n">
        <v>4588.83</v>
      </c>
      <c r="I5396" s="71" t="n">
        <f aca="false">IF(B5396&gt;=Settings!$B$23,1,0)</f>
        <v>0</v>
      </c>
      <c r="J5396" s="71" t="n">
        <v>1</v>
      </c>
      <c r="K5396" s="71" t="n">
        <f aca="false">F5396*I5396*J5396</f>
        <v>0</v>
      </c>
      <c r="L5396" s="71" t="n">
        <f aca="false">E5396*I5396*J5396</f>
        <v>0</v>
      </c>
      <c r="M5396" s="72" t="n">
        <f aca="false">G5396*I5396*J5396</f>
        <v>0</v>
      </c>
      <c r="N5396" s="72" t="n">
        <f aca="false">D5396*I5396*J5396</f>
        <v>-0</v>
      </c>
      <c r="O5396" s="71" t="n">
        <f aca="false">F5396*J5396</f>
        <v>42</v>
      </c>
      <c r="P5396" s="71" t="n">
        <f aca="false">E5396*J5396</f>
        <v>0</v>
      </c>
    </row>
    <row r="5397" customFormat="false" ht="15" hidden="false" customHeight="false" outlineLevel="0" collapsed="false">
      <c r="A5397" s="71" t="s">
        <v>61</v>
      </c>
      <c r="B5397" s="71" t="s">
        <v>51</v>
      </c>
      <c r="C5397" s="71" t="s">
        <v>646</v>
      </c>
      <c r="D5397" s="72" t="n">
        <v>0</v>
      </c>
      <c r="E5397" s="71" t="n">
        <v>0</v>
      </c>
      <c r="F5397" s="71" t="n">
        <v>1</v>
      </c>
      <c r="G5397" s="72" t="n">
        <v>78.14</v>
      </c>
      <c r="H5397" s="72" t="n">
        <v>78.14</v>
      </c>
      <c r="I5397" s="71" t="n">
        <f aca="false">IF(B5397&gt;=Settings!$B$23,1,0)</f>
        <v>0</v>
      </c>
      <c r="J5397" s="71" t="n">
        <v>1</v>
      </c>
      <c r="K5397" s="71" t="n">
        <f aca="false">F5397*I5397*J5397</f>
        <v>0</v>
      </c>
      <c r="L5397" s="71" t="n">
        <f aca="false">E5397*I5397*J5397</f>
        <v>0</v>
      </c>
      <c r="M5397" s="72" t="n">
        <f aca="false">G5397*I5397*J5397</f>
        <v>0</v>
      </c>
      <c r="N5397" s="72" t="n">
        <f aca="false">D5397*I5397*J5397</f>
        <v>-0</v>
      </c>
      <c r="O5397" s="71" t="n">
        <f aca="false">F5397*J5397</f>
        <v>1</v>
      </c>
      <c r="P5397" s="71" t="n">
        <f aca="false">E5397*J5397</f>
        <v>0</v>
      </c>
    </row>
    <row r="5398" customFormat="false" ht="15" hidden="false" customHeight="false" outlineLevel="0" collapsed="false">
      <c r="A5398" s="71" t="s">
        <v>60</v>
      </c>
      <c r="B5398" s="71" t="s">
        <v>51</v>
      </c>
      <c r="C5398" s="71" t="s">
        <v>952</v>
      </c>
      <c r="D5398" s="72" t="n">
        <v>758.52</v>
      </c>
      <c r="E5398" s="71" t="n">
        <v>7</v>
      </c>
      <c r="F5398" s="71" t="n">
        <v>109</v>
      </c>
      <c r="G5398" s="72" t="n">
        <v>12193.38</v>
      </c>
      <c r="H5398" s="72" t="n">
        <v>10864.98</v>
      </c>
      <c r="I5398" s="71" t="n">
        <f aca="false">IF(B5398&gt;=Settings!$B$23,1,0)</f>
        <v>0</v>
      </c>
      <c r="J5398" s="71" t="n">
        <v>1</v>
      </c>
      <c r="K5398" s="71" t="n">
        <f aca="false">F5398*I5398*J5398</f>
        <v>0</v>
      </c>
      <c r="L5398" s="71" t="n">
        <f aca="false">E5398*I5398*J5398</f>
        <v>0</v>
      </c>
      <c r="M5398" s="72" t="n">
        <f aca="false">G5398*I5398*J5398</f>
        <v>0</v>
      </c>
      <c r="N5398" s="72" t="n">
        <f aca="false">D5398*I5398*J5398</f>
        <v>0</v>
      </c>
      <c r="O5398" s="71" t="n">
        <f aca="false">F5398*J5398</f>
        <v>109</v>
      </c>
      <c r="P5398" s="71" t="n">
        <f aca="false">E5398*J5398</f>
        <v>7</v>
      </c>
    </row>
    <row r="5399" customFormat="false" ht="15" hidden="false" customHeight="false" outlineLevel="0" collapsed="false">
      <c r="A5399" s="71" t="s">
        <v>61</v>
      </c>
      <c r="B5399" s="71" t="s">
        <v>51</v>
      </c>
      <c r="C5399" s="71" t="s">
        <v>971</v>
      </c>
      <c r="D5399" s="72" t="n">
        <v>0</v>
      </c>
      <c r="E5399" s="71" t="n">
        <v>0</v>
      </c>
      <c r="F5399" s="71" t="n">
        <v>2</v>
      </c>
      <c r="G5399" s="72" t="n">
        <v>131.73</v>
      </c>
      <c r="H5399" s="72" t="n">
        <v>131.73</v>
      </c>
      <c r="I5399" s="71" t="n">
        <f aca="false">IF(B5399&gt;=Settings!$B$23,1,0)</f>
        <v>0</v>
      </c>
      <c r="J5399" s="71" t="n">
        <v>1</v>
      </c>
      <c r="K5399" s="71" t="n">
        <f aca="false">F5399*I5399*J5399</f>
        <v>0</v>
      </c>
      <c r="L5399" s="71" t="n">
        <f aca="false">E5399*I5399*J5399</f>
        <v>0</v>
      </c>
      <c r="M5399" s="72" t="n">
        <f aca="false">G5399*I5399*J5399</f>
        <v>0</v>
      </c>
      <c r="N5399" s="72" t="n">
        <f aca="false">D5399*I5399*J5399</f>
        <v>-0</v>
      </c>
      <c r="O5399" s="71" t="n">
        <f aca="false">F5399*J5399</f>
        <v>2</v>
      </c>
      <c r="P5399" s="71" t="n">
        <f aca="false">E5399*J5399</f>
        <v>0</v>
      </c>
    </row>
    <row r="5400" customFormat="false" ht="15" hidden="false" customHeight="false" outlineLevel="0" collapsed="false">
      <c r="A5400" s="71" t="s">
        <v>59</v>
      </c>
      <c r="B5400" s="71" t="s">
        <v>51</v>
      </c>
      <c r="C5400" s="71" t="s">
        <v>2375</v>
      </c>
      <c r="D5400" s="72" t="n">
        <v>0</v>
      </c>
      <c r="E5400" s="71" t="n">
        <v>0</v>
      </c>
      <c r="F5400" s="71" t="n">
        <v>1</v>
      </c>
      <c r="G5400" s="72" t="n">
        <v>86.32</v>
      </c>
      <c r="H5400" s="72" t="n">
        <v>86.32</v>
      </c>
      <c r="I5400" s="71" t="n">
        <f aca="false">IF(B5400&gt;=Settings!$B$23,1,0)</f>
        <v>0</v>
      </c>
      <c r="J5400" s="71" t="n">
        <v>1</v>
      </c>
      <c r="K5400" s="71" t="n">
        <f aca="false">F5400*I5400*J5400</f>
        <v>0</v>
      </c>
      <c r="L5400" s="71" t="n">
        <f aca="false">E5400*I5400*J5400</f>
        <v>0</v>
      </c>
      <c r="M5400" s="72" t="n">
        <f aca="false">G5400*I5400*J5400</f>
        <v>0</v>
      </c>
      <c r="N5400" s="72" t="n">
        <f aca="false">D5400*I5400*J5400</f>
        <v>-0</v>
      </c>
      <c r="O5400" s="71" t="n">
        <f aca="false">F5400*J5400</f>
        <v>1</v>
      </c>
      <c r="P5400" s="71" t="n">
        <f aca="false">E5400*J5400</f>
        <v>0</v>
      </c>
    </row>
    <row r="5401" customFormat="false" ht="15" hidden="false" customHeight="false" outlineLevel="0" collapsed="false">
      <c r="A5401" s="71" t="s">
        <v>62</v>
      </c>
      <c r="B5401" s="71" t="s">
        <v>51</v>
      </c>
      <c r="C5401" s="71" t="s">
        <v>1016</v>
      </c>
      <c r="D5401" s="72" t="n">
        <v>45.41</v>
      </c>
      <c r="E5401" s="71" t="n">
        <v>1</v>
      </c>
      <c r="F5401" s="71" t="n">
        <v>4</v>
      </c>
      <c r="G5401" s="72" t="n">
        <v>223.56</v>
      </c>
      <c r="H5401" s="72" t="n">
        <v>178.15</v>
      </c>
      <c r="I5401" s="71" t="n">
        <f aca="false">IF(B5401&gt;=Settings!$B$23,1,0)</f>
        <v>0</v>
      </c>
      <c r="J5401" s="71" t="n">
        <v>1</v>
      </c>
      <c r="K5401" s="71" t="n">
        <f aca="false">F5401*I5401*J5401</f>
        <v>0</v>
      </c>
      <c r="L5401" s="71" t="n">
        <f aca="false">E5401*I5401*J5401</f>
        <v>0</v>
      </c>
      <c r="M5401" s="72" t="n">
        <f aca="false">G5401*I5401*J5401</f>
        <v>0</v>
      </c>
      <c r="N5401" s="72" t="n">
        <f aca="false">D5401*I5401*J5401</f>
        <v>0</v>
      </c>
      <c r="O5401" s="71" t="n">
        <f aca="false">F5401*J5401</f>
        <v>4</v>
      </c>
      <c r="P5401" s="71" t="n">
        <f aca="false">E5401*J5401</f>
        <v>1</v>
      </c>
    </row>
    <row r="5402" customFormat="false" ht="15" hidden="false" customHeight="false" outlineLevel="0" collapsed="false">
      <c r="A5402" s="71" t="s">
        <v>61</v>
      </c>
      <c r="B5402" s="71" t="s">
        <v>51</v>
      </c>
      <c r="C5402" s="71" t="s">
        <v>1869</v>
      </c>
      <c r="D5402" s="72" t="n">
        <v>0</v>
      </c>
      <c r="E5402" s="71" t="n">
        <v>0</v>
      </c>
      <c r="F5402" s="71" t="n">
        <v>1</v>
      </c>
      <c r="G5402" s="72" t="n">
        <v>81.77</v>
      </c>
      <c r="H5402" s="72" t="n">
        <v>81.77</v>
      </c>
      <c r="I5402" s="71" t="n">
        <f aca="false">IF(B5402&gt;=Settings!$B$23,1,0)</f>
        <v>0</v>
      </c>
      <c r="J5402" s="71" t="n">
        <v>1</v>
      </c>
      <c r="K5402" s="71" t="n">
        <f aca="false">F5402*I5402*J5402</f>
        <v>0</v>
      </c>
      <c r="L5402" s="71" t="n">
        <f aca="false">E5402*I5402*J5402</f>
        <v>0</v>
      </c>
      <c r="M5402" s="72" t="n">
        <f aca="false">G5402*I5402*J5402</f>
        <v>0</v>
      </c>
      <c r="N5402" s="72" t="n">
        <f aca="false">D5402*I5402*J5402</f>
        <v>-0</v>
      </c>
      <c r="O5402" s="71" t="n">
        <f aca="false">F5402*J5402</f>
        <v>1</v>
      </c>
      <c r="P5402" s="71" t="n">
        <f aca="false">E5402*J5402</f>
        <v>0</v>
      </c>
    </row>
    <row r="5403" customFormat="false" ht="15" hidden="false" customHeight="false" outlineLevel="0" collapsed="false">
      <c r="A5403" s="71" t="s">
        <v>59</v>
      </c>
      <c r="B5403" s="71" t="s">
        <v>51</v>
      </c>
      <c r="C5403" s="71" t="s">
        <v>162</v>
      </c>
      <c r="D5403" s="72" t="n">
        <v>0</v>
      </c>
      <c r="E5403" s="71" t="n">
        <v>0</v>
      </c>
      <c r="F5403" s="71" t="n">
        <v>3</v>
      </c>
      <c r="G5403" s="72" t="n">
        <v>182.85</v>
      </c>
      <c r="H5403" s="72" t="n">
        <v>182.85</v>
      </c>
      <c r="I5403" s="71" t="n">
        <f aca="false">IF(B5403&gt;=Settings!$B$23,1,0)</f>
        <v>0</v>
      </c>
      <c r="J5403" s="71" t="n">
        <v>1</v>
      </c>
      <c r="K5403" s="71" t="n">
        <f aca="false">F5403*I5403*J5403</f>
        <v>0</v>
      </c>
      <c r="L5403" s="71" t="n">
        <f aca="false">E5403*I5403*J5403</f>
        <v>0</v>
      </c>
      <c r="M5403" s="72" t="n">
        <f aca="false">G5403*I5403*J5403</f>
        <v>0</v>
      </c>
      <c r="N5403" s="72" t="n">
        <f aca="false">D5403*I5403*J5403</f>
        <v>-0</v>
      </c>
      <c r="O5403" s="71" t="n">
        <f aca="false">F5403*J5403</f>
        <v>3</v>
      </c>
      <c r="P5403" s="71" t="n">
        <f aca="false">E5403*J5403</f>
        <v>0</v>
      </c>
    </row>
    <row r="5404" customFormat="false" ht="15" hidden="false" customHeight="false" outlineLevel="0" collapsed="false">
      <c r="A5404" s="71" t="s">
        <v>59</v>
      </c>
      <c r="B5404" s="71" t="s">
        <v>51</v>
      </c>
      <c r="C5404" s="71" t="s">
        <v>2376</v>
      </c>
      <c r="D5404" s="72" t="n">
        <v>0</v>
      </c>
      <c r="E5404" s="71" t="n">
        <v>0</v>
      </c>
      <c r="F5404" s="71" t="n">
        <v>1</v>
      </c>
      <c r="G5404" s="72" t="n">
        <v>62.67</v>
      </c>
      <c r="H5404" s="72" t="n">
        <v>53.28</v>
      </c>
      <c r="I5404" s="71" t="n">
        <f aca="false">IF(B5404&gt;=Settings!$B$23,1,0)</f>
        <v>0</v>
      </c>
      <c r="J5404" s="71" t="n">
        <v>1</v>
      </c>
      <c r="K5404" s="71" t="n">
        <f aca="false">F5404*I5404*J5404</f>
        <v>0</v>
      </c>
      <c r="L5404" s="71" t="n">
        <f aca="false">E5404*I5404*J5404</f>
        <v>0</v>
      </c>
      <c r="M5404" s="72" t="n">
        <f aca="false">G5404*I5404*J5404</f>
        <v>0</v>
      </c>
      <c r="N5404" s="72" t="n">
        <f aca="false">D5404*I5404*J5404</f>
        <v>-0</v>
      </c>
      <c r="O5404" s="71" t="n">
        <f aca="false">F5404*J5404</f>
        <v>1</v>
      </c>
      <c r="P5404" s="71" t="n">
        <f aca="false">E5404*J5404</f>
        <v>0</v>
      </c>
    </row>
    <row r="5405" customFormat="false" ht="15" hidden="false" customHeight="false" outlineLevel="0" collapsed="false">
      <c r="A5405" s="71" t="s">
        <v>63</v>
      </c>
      <c r="B5405" s="71" t="s">
        <v>51</v>
      </c>
      <c r="C5405" s="71" t="s">
        <v>2326</v>
      </c>
      <c r="D5405" s="72" t="n">
        <v>0</v>
      </c>
      <c r="E5405" s="71" t="n">
        <v>0</v>
      </c>
      <c r="F5405" s="71" t="n">
        <v>1</v>
      </c>
      <c r="G5405" s="72" t="n">
        <v>44.95</v>
      </c>
      <c r="H5405" s="72" t="n">
        <v>44.95</v>
      </c>
      <c r="I5405" s="71" t="n">
        <f aca="false">IF(B5405&gt;=Settings!$B$23,1,0)</f>
        <v>0</v>
      </c>
      <c r="J5405" s="71" t="n">
        <v>1</v>
      </c>
      <c r="K5405" s="71" t="n">
        <f aca="false">F5405*I5405*J5405</f>
        <v>0</v>
      </c>
      <c r="L5405" s="71" t="n">
        <f aca="false">E5405*I5405*J5405</f>
        <v>0</v>
      </c>
      <c r="M5405" s="72" t="n">
        <f aca="false">G5405*I5405*J5405</f>
        <v>0</v>
      </c>
      <c r="N5405" s="72" t="n">
        <f aca="false">D5405*I5405*J5405</f>
        <v>-0</v>
      </c>
      <c r="O5405" s="71" t="n">
        <f aca="false">F5405*J5405</f>
        <v>1</v>
      </c>
      <c r="P5405" s="71" t="n">
        <f aca="false">E5405*J5405</f>
        <v>0</v>
      </c>
    </row>
    <row r="5406" customFormat="false" ht="15" hidden="false" customHeight="false" outlineLevel="0" collapsed="false">
      <c r="A5406" s="71" t="s">
        <v>60</v>
      </c>
      <c r="B5406" s="71" t="s">
        <v>51</v>
      </c>
      <c r="C5406" s="71" t="s">
        <v>1389</v>
      </c>
      <c r="D5406" s="72" t="n">
        <v>14.5</v>
      </c>
      <c r="E5406" s="71" t="n">
        <v>1</v>
      </c>
      <c r="F5406" s="71" t="n">
        <v>3</v>
      </c>
      <c r="G5406" s="72" t="n">
        <v>43.5</v>
      </c>
      <c r="H5406" s="72" t="n">
        <v>29</v>
      </c>
      <c r="I5406" s="71" t="n">
        <f aca="false">IF(B5406&gt;=Settings!$B$23,1,0)</f>
        <v>0</v>
      </c>
      <c r="J5406" s="71" t="n">
        <v>1</v>
      </c>
      <c r="K5406" s="71" t="n">
        <f aca="false">F5406*I5406*J5406</f>
        <v>0</v>
      </c>
      <c r="L5406" s="71" t="n">
        <f aca="false">E5406*I5406*J5406</f>
        <v>0</v>
      </c>
      <c r="M5406" s="72" t="n">
        <f aca="false">G5406*I5406*J5406</f>
        <v>0</v>
      </c>
      <c r="N5406" s="72" t="n">
        <f aca="false">D5406*I5406*J5406</f>
        <v>0</v>
      </c>
      <c r="O5406" s="71" t="n">
        <f aca="false">F5406*J5406</f>
        <v>3</v>
      </c>
      <c r="P5406" s="71" t="n">
        <f aca="false">E5406*J5406</f>
        <v>1</v>
      </c>
    </row>
    <row r="5407" customFormat="false" ht="15" hidden="false" customHeight="false" outlineLevel="0" collapsed="false">
      <c r="A5407" s="71" t="s">
        <v>63</v>
      </c>
      <c r="B5407" s="71" t="s">
        <v>51</v>
      </c>
      <c r="C5407" s="71" t="s">
        <v>2241</v>
      </c>
      <c r="D5407" s="72" t="n">
        <v>0</v>
      </c>
      <c r="E5407" s="71" t="n">
        <v>0</v>
      </c>
      <c r="F5407" s="71" t="n">
        <v>8</v>
      </c>
      <c r="G5407" s="72" t="n">
        <v>968.74</v>
      </c>
      <c r="H5407" s="72" t="n">
        <v>968.74</v>
      </c>
      <c r="I5407" s="71" t="n">
        <f aca="false">IF(B5407&gt;=Settings!$B$23,1,0)</f>
        <v>0</v>
      </c>
      <c r="J5407" s="71" t="n">
        <v>1</v>
      </c>
      <c r="K5407" s="71" t="n">
        <f aca="false">F5407*I5407*J5407</f>
        <v>0</v>
      </c>
      <c r="L5407" s="71" t="n">
        <f aca="false">E5407*I5407*J5407</f>
        <v>0</v>
      </c>
      <c r="M5407" s="72" t="n">
        <f aca="false">G5407*I5407*J5407</f>
        <v>0</v>
      </c>
      <c r="N5407" s="72" t="n">
        <f aca="false">D5407*I5407*J5407</f>
        <v>-0</v>
      </c>
      <c r="O5407" s="71" t="n">
        <f aca="false">F5407*J5407</f>
        <v>8</v>
      </c>
      <c r="P5407" s="71" t="n">
        <f aca="false">E5407*J5407</f>
        <v>0</v>
      </c>
    </row>
    <row r="5408" customFormat="false" ht="15" hidden="false" customHeight="false" outlineLevel="0" collapsed="false">
      <c r="A5408" s="71" t="s">
        <v>63</v>
      </c>
      <c r="B5408" s="71" t="s">
        <v>51</v>
      </c>
      <c r="C5408" s="71" t="s">
        <v>2325</v>
      </c>
      <c r="D5408" s="72" t="n">
        <v>0</v>
      </c>
      <c r="E5408" s="71" t="n">
        <v>0</v>
      </c>
      <c r="F5408" s="71" t="n">
        <v>2</v>
      </c>
      <c r="G5408" s="72" t="n">
        <v>81.72</v>
      </c>
      <c r="H5408" s="72" t="n">
        <v>81.72</v>
      </c>
      <c r="I5408" s="71" t="n">
        <f aca="false">IF(B5408&gt;=Settings!$B$23,1,0)</f>
        <v>0</v>
      </c>
      <c r="J5408" s="71" t="n">
        <v>1</v>
      </c>
      <c r="K5408" s="71" t="n">
        <f aca="false">F5408*I5408*J5408</f>
        <v>0</v>
      </c>
      <c r="L5408" s="71" t="n">
        <f aca="false">E5408*I5408*J5408</f>
        <v>0</v>
      </c>
      <c r="M5408" s="72" t="n">
        <f aca="false">G5408*I5408*J5408</f>
        <v>0</v>
      </c>
      <c r="N5408" s="72" t="n">
        <f aca="false">D5408*I5408*J5408</f>
        <v>-0</v>
      </c>
      <c r="O5408" s="71" t="n">
        <f aca="false">F5408*J5408</f>
        <v>2</v>
      </c>
      <c r="P5408" s="71" t="n">
        <f aca="false">E5408*J5408</f>
        <v>0</v>
      </c>
    </row>
    <row r="5409" customFormat="false" ht="15" hidden="false" customHeight="false" outlineLevel="0" collapsed="false">
      <c r="A5409" s="71" t="s">
        <v>59</v>
      </c>
      <c r="B5409" s="71" t="s">
        <v>51</v>
      </c>
      <c r="C5409" s="71" t="s">
        <v>972</v>
      </c>
      <c r="D5409" s="72" t="n">
        <v>0</v>
      </c>
      <c r="E5409" s="71" t="n">
        <v>0</v>
      </c>
      <c r="F5409" s="71" t="n">
        <v>5</v>
      </c>
      <c r="G5409" s="72" t="n">
        <v>1508.293</v>
      </c>
      <c r="H5409" s="72" t="n">
        <v>1508.293</v>
      </c>
      <c r="I5409" s="71" t="n">
        <f aca="false">IF(B5409&gt;=Settings!$B$23,1,0)</f>
        <v>0</v>
      </c>
      <c r="J5409" s="71" t="n">
        <v>1</v>
      </c>
      <c r="K5409" s="71" t="n">
        <f aca="false">F5409*I5409*J5409</f>
        <v>0</v>
      </c>
      <c r="L5409" s="71" t="n">
        <f aca="false">E5409*I5409*J5409</f>
        <v>0</v>
      </c>
      <c r="M5409" s="72" t="n">
        <f aca="false">G5409*I5409*J5409</f>
        <v>0</v>
      </c>
      <c r="N5409" s="72" t="n">
        <f aca="false">D5409*I5409*J5409</f>
        <v>-0</v>
      </c>
      <c r="O5409" s="71" t="n">
        <f aca="false">F5409*J5409</f>
        <v>5</v>
      </c>
      <c r="P5409" s="71" t="n">
        <f aca="false">E5409*J5409</f>
        <v>0</v>
      </c>
    </row>
    <row r="5410" customFormat="false" ht="15" hidden="false" customHeight="false" outlineLevel="0" collapsed="false">
      <c r="A5410" s="71" t="s">
        <v>60</v>
      </c>
      <c r="B5410" s="71" t="s">
        <v>51</v>
      </c>
      <c r="C5410" s="71" t="s">
        <v>168</v>
      </c>
      <c r="D5410" s="72" t="n">
        <v>74.92</v>
      </c>
      <c r="E5410" s="71" t="n">
        <v>1</v>
      </c>
      <c r="F5410" s="71" t="n">
        <v>2</v>
      </c>
      <c r="G5410" s="72" t="n">
        <v>176.27</v>
      </c>
      <c r="H5410" s="72" t="n">
        <v>88.14</v>
      </c>
      <c r="I5410" s="71" t="n">
        <f aca="false">IF(B5410&gt;=Settings!$B$23,1,0)</f>
        <v>0</v>
      </c>
      <c r="J5410" s="71" t="n">
        <v>1</v>
      </c>
      <c r="K5410" s="71" t="n">
        <f aca="false">F5410*I5410*J5410</f>
        <v>0</v>
      </c>
      <c r="L5410" s="71" t="n">
        <f aca="false">E5410*I5410*J5410</f>
        <v>0</v>
      </c>
      <c r="M5410" s="72" t="n">
        <f aca="false">G5410*I5410*J5410</f>
        <v>0</v>
      </c>
      <c r="N5410" s="72" t="n">
        <f aca="false">D5410*I5410*J5410</f>
        <v>0</v>
      </c>
      <c r="O5410" s="71" t="n">
        <f aca="false">F5410*J5410</f>
        <v>2</v>
      </c>
      <c r="P5410" s="71" t="n">
        <f aca="false">E5410*J5410</f>
        <v>1</v>
      </c>
    </row>
    <row r="5411" customFormat="false" ht="15" hidden="false" customHeight="false" outlineLevel="0" collapsed="false">
      <c r="A5411" s="71" t="s">
        <v>60</v>
      </c>
      <c r="B5411" s="71" t="s">
        <v>51</v>
      </c>
      <c r="C5411" s="71" t="s">
        <v>1279</v>
      </c>
      <c r="D5411" s="72" t="n">
        <v>0</v>
      </c>
      <c r="E5411" s="71" t="n">
        <v>0</v>
      </c>
      <c r="F5411" s="71" t="n">
        <v>1</v>
      </c>
      <c r="G5411" s="72" t="n">
        <v>104.5</v>
      </c>
      <c r="H5411" s="72" t="n">
        <v>104.5</v>
      </c>
      <c r="I5411" s="71" t="n">
        <f aca="false">IF(B5411&gt;=Settings!$B$23,1,0)</f>
        <v>0</v>
      </c>
      <c r="J5411" s="71" t="n">
        <v>1</v>
      </c>
      <c r="K5411" s="71" t="n">
        <f aca="false">F5411*I5411*J5411</f>
        <v>0</v>
      </c>
      <c r="L5411" s="71" t="n">
        <f aca="false">E5411*I5411*J5411</f>
        <v>0</v>
      </c>
      <c r="M5411" s="72" t="n">
        <f aca="false">G5411*I5411*J5411</f>
        <v>0</v>
      </c>
      <c r="N5411" s="72" t="n">
        <f aca="false">D5411*I5411*J5411</f>
        <v>-0</v>
      </c>
      <c r="O5411" s="71" t="n">
        <f aca="false">F5411*J5411</f>
        <v>1</v>
      </c>
      <c r="P5411" s="71" t="n">
        <f aca="false">E5411*J5411</f>
        <v>0</v>
      </c>
    </row>
    <row r="5412" customFormat="false" ht="15" hidden="false" customHeight="false" outlineLevel="0" collapsed="false">
      <c r="A5412" s="71" t="s">
        <v>62</v>
      </c>
      <c r="B5412" s="71" t="s">
        <v>51</v>
      </c>
      <c r="C5412" s="71" t="s">
        <v>169</v>
      </c>
      <c r="D5412" s="72" t="n">
        <v>272.59</v>
      </c>
      <c r="E5412" s="71" t="n">
        <v>3</v>
      </c>
      <c r="F5412" s="71" t="n">
        <v>99</v>
      </c>
      <c r="G5412" s="72" t="n">
        <v>8704.26</v>
      </c>
      <c r="H5412" s="72" t="n">
        <v>8106.99</v>
      </c>
      <c r="I5412" s="71" t="n">
        <f aca="false">IF(B5412&gt;=Settings!$B$23,1,0)</f>
        <v>0</v>
      </c>
      <c r="J5412" s="71" t="n">
        <v>1</v>
      </c>
      <c r="K5412" s="71" t="n">
        <f aca="false">F5412*I5412*J5412</f>
        <v>0</v>
      </c>
      <c r="L5412" s="71" t="n">
        <f aca="false">E5412*I5412*J5412</f>
        <v>0</v>
      </c>
      <c r="M5412" s="72" t="n">
        <f aca="false">G5412*I5412*J5412</f>
        <v>0</v>
      </c>
      <c r="N5412" s="72" t="n">
        <f aca="false">D5412*I5412*J5412</f>
        <v>0</v>
      </c>
      <c r="O5412" s="71" t="n">
        <f aca="false">F5412*J5412</f>
        <v>99</v>
      </c>
      <c r="P5412" s="71" t="n">
        <f aca="false">E5412*J5412</f>
        <v>3</v>
      </c>
    </row>
    <row r="5413" customFormat="false" ht="15" hidden="false" customHeight="false" outlineLevel="0" collapsed="false">
      <c r="A5413" s="71" t="s">
        <v>61</v>
      </c>
      <c r="B5413" s="71" t="s">
        <v>51</v>
      </c>
      <c r="C5413" s="71" t="s">
        <v>887</v>
      </c>
      <c r="D5413" s="72" t="n">
        <v>263.59</v>
      </c>
      <c r="E5413" s="71" t="n">
        <v>1</v>
      </c>
      <c r="F5413" s="71" t="n">
        <v>1</v>
      </c>
      <c r="G5413" s="72" t="n">
        <v>263.59</v>
      </c>
      <c r="H5413" s="72" t="n">
        <v>0</v>
      </c>
      <c r="I5413" s="71" t="n">
        <f aca="false">IF(B5413&gt;=Settings!$B$23,1,0)</f>
        <v>0</v>
      </c>
      <c r="J5413" s="71" t="n">
        <v>1</v>
      </c>
      <c r="K5413" s="71" t="n">
        <f aca="false">F5413*I5413*J5413</f>
        <v>0</v>
      </c>
      <c r="L5413" s="71" t="n">
        <f aca="false">E5413*I5413*J5413</f>
        <v>0</v>
      </c>
      <c r="M5413" s="72" t="n">
        <f aca="false">G5413*I5413*J5413</f>
        <v>0</v>
      </c>
      <c r="N5413" s="72" t="n">
        <f aca="false">D5413*I5413*J5413</f>
        <v>0</v>
      </c>
      <c r="O5413" s="71" t="n">
        <f aca="false">F5413*J5413</f>
        <v>1</v>
      </c>
      <c r="P5413" s="71" t="n">
        <f aca="false">E5413*J5413</f>
        <v>1</v>
      </c>
    </row>
    <row r="5414" customFormat="false" ht="15" hidden="false" customHeight="false" outlineLevel="0" collapsed="false">
      <c r="A5414" s="71" t="s">
        <v>60</v>
      </c>
      <c r="B5414" s="71" t="s">
        <v>51</v>
      </c>
      <c r="C5414" s="71" t="s">
        <v>1064</v>
      </c>
      <c r="D5414" s="72" t="n">
        <v>0</v>
      </c>
      <c r="E5414" s="71" t="n">
        <v>0</v>
      </c>
      <c r="F5414" s="71" t="n">
        <v>38</v>
      </c>
      <c r="G5414" s="72" t="n">
        <v>2401.42</v>
      </c>
      <c r="H5414" s="72" t="n">
        <v>2311.32</v>
      </c>
      <c r="I5414" s="71" t="n">
        <f aca="false">IF(B5414&gt;=Settings!$B$23,1,0)</f>
        <v>0</v>
      </c>
      <c r="J5414" s="71" t="n">
        <v>1</v>
      </c>
      <c r="K5414" s="71" t="n">
        <f aca="false">F5414*I5414*J5414</f>
        <v>0</v>
      </c>
      <c r="L5414" s="71" t="n">
        <f aca="false">E5414*I5414*J5414</f>
        <v>0</v>
      </c>
      <c r="M5414" s="72" t="n">
        <f aca="false">G5414*I5414*J5414</f>
        <v>0</v>
      </c>
      <c r="N5414" s="72" t="n">
        <f aca="false">D5414*I5414*J5414</f>
        <v>-0</v>
      </c>
      <c r="O5414" s="71" t="n">
        <f aca="false">F5414*J5414</f>
        <v>38</v>
      </c>
      <c r="P5414" s="71" t="n">
        <f aca="false">E5414*J5414</f>
        <v>0</v>
      </c>
    </row>
    <row r="5415" customFormat="false" ht="15" hidden="false" customHeight="false" outlineLevel="0" collapsed="false">
      <c r="A5415" s="71" t="s">
        <v>59</v>
      </c>
      <c r="B5415" s="71" t="s">
        <v>51</v>
      </c>
      <c r="C5415" s="71" t="s">
        <v>1069</v>
      </c>
      <c r="D5415" s="72" t="n">
        <v>0</v>
      </c>
      <c r="E5415" s="71" t="n">
        <v>0</v>
      </c>
      <c r="F5415" s="71" t="n">
        <v>1</v>
      </c>
      <c r="G5415" s="72" t="n">
        <v>57.23</v>
      </c>
      <c r="H5415" s="72" t="n">
        <v>48.65</v>
      </c>
      <c r="I5415" s="71" t="n">
        <f aca="false">IF(B5415&gt;=Settings!$B$23,1,0)</f>
        <v>0</v>
      </c>
      <c r="J5415" s="71" t="n">
        <v>1</v>
      </c>
      <c r="K5415" s="71" t="n">
        <f aca="false">F5415*I5415*J5415</f>
        <v>0</v>
      </c>
      <c r="L5415" s="71" t="n">
        <f aca="false">E5415*I5415*J5415</f>
        <v>0</v>
      </c>
      <c r="M5415" s="72" t="n">
        <f aca="false">G5415*I5415*J5415</f>
        <v>0</v>
      </c>
      <c r="N5415" s="72" t="n">
        <f aca="false">D5415*I5415*J5415</f>
        <v>-0</v>
      </c>
      <c r="O5415" s="71" t="n">
        <f aca="false">F5415*J5415</f>
        <v>1</v>
      </c>
      <c r="P5415" s="71" t="n">
        <f aca="false">E5415*J5415</f>
        <v>0</v>
      </c>
    </row>
    <row r="5416" customFormat="false" ht="15" hidden="false" customHeight="false" outlineLevel="0" collapsed="false">
      <c r="A5416" s="71" t="s">
        <v>61</v>
      </c>
      <c r="B5416" s="71" t="s">
        <v>51</v>
      </c>
      <c r="C5416" s="71" t="s">
        <v>171</v>
      </c>
      <c r="D5416" s="72" t="n">
        <v>0</v>
      </c>
      <c r="E5416" s="71" t="n">
        <v>0</v>
      </c>
      <c r="F5416" s="71" t="n">
        <v>2</v>
      </c>
      <c r="G5416" s="72" t="n">
        <v>163.54</v>
      </c>
      <c r="H5416" s="72" t="n">
        <v>163.54</v>
      </c>
      <c r="I5416" s="71" t="n">
        <f aca="false">IF(B5416&gt;=Settings!$B$23,1,0)</f>
        <v>0</v>
      </c>
      <c r="J5416" s="71" t="n">
        <v>1</v>
      </c>
      <c r="K5416" s="71" t="n">
        <f aca="false">F5416*I5416*J5416</f>
        <v>0</v>
      </c>
      <c r="L5416" s="71" t="n">
        <f aca="false">E5416*I5416*J5416</f>
        <v>0</v>
      </c>
      <c r="M5416" s="72" t="n">
        <f aca="false">G5416*I5416*J5416</f>
        <v>0</v>
      </c>
      <c r="N5416" s="72" t="n">
        <f aca="false">D5416*I5416*J5416</f>
        <v>-0</v>
      </c>
      <c r="O5416" s="71" t="n">
        <f aca="false">F5416*J5416</f>
        <v>2</v>
      </c>
      <c r="P5416" s="71" t="n">
        <f aca="false">E5416*J5416</f>
        <v>0</v>
      </c>
    </row>
    <row r="5417" customFormat="false" ht="15" hidden="false" customHeight="false" outlineLevel="0" collapsed="false">
      <c r="A5417" s="71" t="s">
        <v>60</v>
      </c>
      <c r="B5417" s="71" t="s">
        <v>51</v>
      </c>
      <c r="C5417" s="71" t="s">
        <v>142</v>
      </c>
      <c r="D5417" s="72" t="n">
        <v>1199.18</v>
      </c>
      <c r="E5417" s="71" t="n">
        <v>27</v>
      </c>
      <c r="F5417" s="71" t="n">
        <v>244</v>
      </c>
      <c r="G5417" s="72" t="n">
        <v>11935.02</v>
      </c>
      <c r="H5417" s="72" t="n">
        <v>10281.43</v>
      </c>
      <c r="I5417" s="71" t="n">
        <f aca="false">IF(B5417&gt;=Settings!$B$23,1,0)</f>
        <v>0</v>
      </c>
      <c r="J5417" s="71" t="n">
        <v>1</v>
      </c>
      <c r="K5417" s="71" t="n">
        <f aca="false">F5417*I5417*J5417</f>
        <v>0</v>
      </c>
      <c r="L5417" s="71" t="n">
        <f aca="false">E5417*I5417*J5417</f>
        <v>0</v>
      </c>
      <c r="M5417" s="72" t="n">
        <f aca="false">G5417*I5417*J5417</f>
        <v>0</v>
      </c>
      <c r="N5417" s="72" t="n">
        <f aca="false">D5417*I5417*J5417</f>
        <v>0</v>
      </c>
      <c r="O5417" s="71" t="n">
        <f aca="false">F5417*J5417</f>
        <v>244</v>
      </c>
      <c r="P5417" s="71" t="n">
        <f aca="false">E5417*J5417</f>
        <v>27</v>
      </c>
    </row>
    <row r="5418" customFormat="false" ht="15" hidden="false" customHeight="false" outlineLevel="0" collapsed="false">
      <c r="A5418" s="71" t="s">
        <v>59</v>
      </c>
      <c r="B5418" s="71" t="s">
        <v>51</v>
      </c>
      <c r="C5418" s="71" t="s">
        <v>643</v>
      </c>
      <c r="D5418" s="72" t="n">
        <v>0</v>
      </c>
      <c r="E5418" s="71" t="n">
        <v>0</v>
      </c>
      <c r="F5418" s="71" t="n">
        <v>1</v>
      </c>
      <c r="G5418" s="72" t="n">
        <v>118.95</v>
      </c>
      <c r="H5418" s="72" t="n">
        <v>118.95</v>
      </c>
      <c r="I5418" s="71" t="n">
        <f aca="false">IF(B5418&gt;=Settings!$B$23,1,0)</f>
        <v>0</v>
      </c>
      <c r="J5418" s="71" t="n">
        <v>1</v>
      </c>
      <c r="K5418" s="71" t="n">
        <f aca="false">F5418*I5418*J5418</f>
        <v>0</v>
      </c>
      <c r="L5418" s="71" t="n">
        <f aca="false">E5418*I5418*J5418</f>
        <v>0</v>
      </c>
      <c r="M5418" s="72" t="n">
        <f aca="false">G5418*I5418*J5418</f>
        <v>0</v>
      </c>
      <c r="N5418" s="72" t="n">
        <f aca="false">D5418*I5418*J5418</f>
        <v>-0</v>
      </c>
      <c r="O5418" s="71" t="n">
        <f aca="false">F5418*J5418</f>
        <v>1</v>
      </c>
      <c r="P5418" s="71" t="n">
        <f aca="false">E5418*J5418</f>
        <v>0</v>
      </c>
    </row>
    <row r="5419" customFormat="false" ht="15" hidden="false" customHeight="false" outlineLevel="0" collapsed="false">
      <c r="A5419" s="71" t="s">
        <v>59</v>
      </c>
      <c r="B5419" s="71" t="s">
        <v>51</v>
      </c>
      <c r="C5419" s="71" t="s">
        <v>1248</v>
      </c>
      <c r="D5419" s="72" t="n">
        <v>0</v>
      </c>
      <c r="E5419" s="71" t="n">
        <v>0</v>
      </c>
      <c r="F5419" s="71" t="n">
        <v>5</v>
      </c>
      <c r="G5419" s="72" t="n">
        <v>414.77</v>
      </c>
      <c r="H5419" s="72" t="n">
        <v>391.61</v>
      </c>
      <c r="I5419" s="71" t="n">
        <f aca="false">IF(B5419&gt;=Settings!$B$23,1,0)</f>
        <v>0</v>
      </c>
      <c r="J5419" s="71" t="n">
        <v>1</v>
      </c>
      <c r="K5419" s="71" t="n">
        <f aca="false">F5419*I5419*J5419</f>
        <v>0</v>
      </c>
      <c r="L5419" s="71" t="n">
        <f aca="false">E5419*I5419*J5419</f>
        <v>0</v>
      </c>
      <c r="M5419" s="72" t="n">
        <f aca="false">G5419*I5419*J5419</f>
        <v>0</v>
      </c>
      <c r="N5419" s="72" t="n">
        <f aca="false">D5419*I5419*J5419</f>
        <v>-0</v>
      </c>
      <c r="O5419" s="71" t="n">
        <f aca="false">F5419*J5419</f>
        <v>5</v>
      </c>
      <c r="P5419" s="71" t="n">
        <f aca="false">E5419*J5419</f>
        <v>0</v>
      </c>
    </row>
    <row r="5420" customFormat="false" ht="15" hidden="false" customHeight="false" outlineLevel="0" collapsed="false">
      <c r="A5420" s="71" t="s">
        <v>59</v>
      </c>
      <c r="B5420" s="71" t="s">
        <v>51</v>
      </c>
      <c r="C5420" s="71" t="s">
        <v>605</v>
      </c>
      <c r="D5420" s="72" t="n">
        <v>0</v>
      </c>
      <c r="E5420" s="71" t="n">
        <v>0</v>
      </c>
      <c r="F5420" s="71" t="n">
        <v>7</v>
      </c>
      <c r="G5420" s="72" t="n">
        <v>816.8</v>
      </c>
      <c r="H5420" s="72" t="n">
        <v>816.8</v>
      </c>
      <c r="I5420" s="71" t="n">
        <f aca="false">IF(B5420&gt;=Settings!$B$23,1,0)</f>
        <v>0</v>
      </c>
      <c r="J5420" s="71" t="n">
        <v>1</v>
      </c>
      <c r="K5420" s="71" t="n">
        <f aca="false">F5420*I5420*J5420</f>
        <v>0</v>
      </c>
      <c r="L5420" s="71" t="n">
        <f aca="false">E5420*I5420*J5420</f>
        <v>0</v>
      </c>
      <c r="M5420" s="72" t="n">
        <f aca="false">G5420*I5420*J5420</f>
        <v>0</v>
      </c>
      <c r="N5420" s="72" t="n">
        <f aca="false">D5420*I5420*J5420</f>
        <v>-0</v>
      </c>
      <c r="O5420" s="71" t="n">
        <f aca="false">F5420*J5420</f>
        <v>7</v>
      </c>
      <c r="P5420" s="71" t="n">
        <f aca="false">E5420*J5420</f>
        <v>0</v>
      </c>
    </row>
    <row r="5421" customFormat="false" ht="15" hidden="false" customHeight="false" outlineLevel="0" collapsed="false">
      <c r="A5421" s="71" t="s">
        <v>61</v>
      </c>
      <c r="B5421" s="71" t="s">
        <v>51</v>
      </c>
      <c r="C5421" s="71" t="s">
        <v>1003</v>
      </c>
      <c r="D5421" s="72" t="n">
        <v>0</v>
      </c>
      <c r="E5421" s="71" t="n">
        <v>0</v>
      </c>
      <c r="F5421" s="71" t="n">
        <v>5</v>
      </c>
      <c r="G5421" s="72" t="n">
        <v>613.39</v>
      </c>
      <c r="H5421" s="72" t="n">
        <v>575.93</v>
      </c>
      <c r="I5421" s="71" t="n">
        <f aca="false">IF(B5421&gt;=Settings!$B$23,1,0)</f>
        <v>0</v>
      </c>
      <c r="J5421" s="71" t="n">
        <v>1</v>
      </c>
      <c r="K5421" s="71" t="n">
        <f aca="false">F5421*I5421*J5421</f>
        <v>0</v>
      </c>
      <c r="L5421" s="71" t="n">
        <f aca="false">E5421*I5421*J5421</f>
        <v>0</v>
      </c>
      <c r="M5421" s="72" t="n">
        <f aca="false">G5421*I5421*J5421</f>
        <v>0</v>
      </c>
      <c r="N5421" s="72" t="n">
        <f aca="false">D5421*I5421*J5421</f>
        <v>-0</v>
      </c>
      <c r="O5421" s="71" t="n">
        <f aca="false">F5421*J5421</f>
        <v>5</v>
      </c>
      <c r="P5421" s="71" t="n">
        <f aca="false">E5421*J5421</f>
        <v>0</v>
      </c>
    </row>
    <row r="5422" customFormat="false" ht="15" hidden="false" customHeight="false" outlineLevel="0" collapsed="false">
      <c r="A5422" s="71" t="s">
        <v>61</v>
      </c>
      <c r="B5422" s="71" t="s">
        <v>51</v>
      </c>
      <c r="C5422" s="71" t="s">
        <v>1008</v>
      </c>
      <c r="D5422" s="72" t="n">
        <v>0</v>
      </c>
      <c r="E5422" s="71" t="n">
        <v>0</v>
      </c>
      <c r="F5422" s="71" t="n">
        <v>15</v>
      </c>
      <c r="G5422" s="72" t="n">
        <v>1284.53</v>
      </c>
      <c r="H5422" s="72" t="n">
        <v>1227.08</v>
      </c>
      <c r="I5422" s="71" t="n">
        <f aca="false">IF(B5422&gt;=Settings!$B$23,1,0)</f>
        <v>0</v>
      </c>
      <c r="J5422" s="71" t="n">
        <v>1</v>
      </c>
      <c r="K5422" s="71" t="n">
        <f aca="false">F5422*I5422*J5422</f>
        <v>0</v>
      </c>
      <c r="L5422" s="71" t="n">
        <f aca="false">E5422*I5422*J5422</f>
        <v>0</v>
      </c>
      <c r="M5422" s="72" t="n">
        <f aca="false">G5422*I5422*J5422</f>
        <v>0</v>
      </c>
      <c r="N5422" s="72" t="n">
        <f aca="false">D5422*I5422*J5422</f>
        <v>-0</v>
      </c>
      <c r="O5422" s="71" t="n">
        <f aca="false">F5422*J5422</f>
        <v>15</v>
      </c>
      <c r="P5422" s="71" t="n">
        <f aca="false">E5422*J5422</f>
        <v>0</v>
      </c>
    </row>
    <row r="5423" customFormat="false" ht="15" hidden="false" customHeight="false" outlineLevel="0" collapsed="false">
      <c r="A5423" s="71" t="s">
        <v>61</v>
      </c>
      <c r="B5423" s="71" t="s">
        <v>51</v>
      </c>
      <c r="C5423" s="71" t="s">
        <v>1007</v>
      </c>
      <c r="D5423" s="72" t="n">
        <v>0</v>
      </c>
      <c r="E5423" s="71" t="n">
        <v>0</v>
      </c>
      <c r="F5423" s="71" t="n">
        <v>2</v>
      </c>
      <c r="G5423" s="72" t="n">
        <v>286.71</v>
      </c>
      <c r="H5423" s="72" t="n">
        <v>265.22</v>
      </c>
      <c r="I5423" s="71" t="n">
        <f aca="false">IF(B5423&gt;=Settings!$B$23,1,0)</f>
        <v>0</v>
      </c>
      <c r="J5423" s="71" t="n">
        <v>1</v>
      </c>
      <c r="K5423" s="71" t="n">
        <f aca="false">F5423*I5423*J5423</f>
        <v>0</v>
      </c>
      <c r="L5423" s="71" t="n">
        <f aca="false">E5423*I5423*J5423</f>
        <v>0</v>
      </c>
      <c r="M5423" s="72" t="n">
        <f aca="false">G5423*I5423*J5423</f>
        <v>0</v>
      </c>
      <c r="N5423" s="72" t="n">
        <f aca="false">D5423*I5423*J5423</f>
        <v>-0</v>
      </c>
      <c r="O5423" s="71" t="n">
        <f aca="false">F5423*J5423</f>
        <v>2</v>
      </c>
      <c r="P5423" s="71" t="n">
        <f aca="false">E5423*J5423</f>
        <v>0</v>
      </c>
    </row>
    <row r="5424" customFormat="false" ht="15" hidden="false" customHeight="false" outlineLevel="0" collapsed="false">
      <c r="A5424" s="71" t="s">
        <v>59</v>
      </c>
      <c r="B5424" s="71" t="s">
        <v>51</v>
      </c>
      <c r="C5424" s="71" t="s">
        <v>1995</v>
      </c>
      <c r="D5424" s="72" t="n">
        <v>0</v>
      </c>
      <c r="E5424" s="71" t="n">
        <v>0</v>
      </c>
      <c r="F5424" s="71" t="n">
        <v>2</v>
      </c>
      <c r="G5424" s="72" t="n">
        <v>59.9</v>
      </c>
      <c r="H5424" s="72" t="n">
        <v>59.9</v>
      </c>
      <c r="I5424" s="71" t="n">
        <f aca="false">IF(B5424&gt;=Settings!$B$23,1,0)</f>
        <v>0</v>
      </c>
      <c r="J5424" s="71" t="n">
        <v>1</v>
      </c>
      <c r="K5424" s="71" t="n">
        <f aca="false">F5424*I5424*J5424</f>
        <v>0</v>
      </c>
      <c r="L5424" s="71" t="n">
        <f aca="false">E5424*I5424*J5424</f>
        <v>0</v>
      </c>
      <c r="M5424" s="72" t="n">
        <f aca="false">G5424*I5424*J5424</f>
        <v>0</v>
      </c>
      <c r="N5424" s="72" t="n">
        <f aca="false">D5424*I5424*J5424</f>
        <v>-0</v>
      </c>
      <c r="O5424" s="71" t="n">
        <f aca="false">F5424*J5424</f>
        <v>2</v>
      </c>
      <c r="P5424" s="71" t="n">
        <f aca="false">E5424*J5424</f>
        <v>0</v>
      </c>
    </row>
    <row r="5425" customFormat="false" ht="15" hidden="false" customHeight="false" outlineLevel="0" collapsed="false">
      <c r="A5425" s="71" t="s">
        <v>61</v>
      </c>
      <c r="B5425" s="71" t="s">
        <v>51</v>
      </c>
      <c r="C5425" s="71" t="s">
        <v>139</v>
      </c>
      <c r="D5425" s="72" t="n">
        <v>0</v>
      </c>
      <c r="E5425" s="71" t="n">
        <v>0</v>
      </c>
      <c r="F5425" s="71" t="n">
        <v>3</v>
      </c>
      <c r="G5425" s="72" t="n">
        <v>177.14</v>
      </c>
      <c r="H5425" s="72" t="n">
        <v>177.14</v>
      </c>
      <c r="I5425" s="71" t="n">
        <f aca="false">IF(B5425&gt;=Settings!$B$23,1,0)</f>
        <v>0</v>
      </c>
      <c r="J5425" s="71" t="n">
        <v>1</v>
      </c>
      <c r="K5425" s="71" t="n">
        <f aca="false">F5425*I5425*J5425</f>
        <v>0</v>
      </c>
      <c r="L5425" s="71" t="n">
        <f aca="false">E5425*I5425*J5425</f>
        <v>0</v>
      </c>
      <c r="M5425" s="72" t="n">
        <f aca="false">G5425*I5425*J5425</f>
        <v>0</v>
      </c>
      <c r="N5425" s="72" t="n">
        <f aca="false">D5425*I5425*J5425</f>
        <v>-0</v>
      </c>
      <c r="O5425" s="71" t="n">
        <f aca="false">F5425*J5425</f>
        <v>3</v>
      </c>
      <c r="P5425" s="71" t="n">
        <f aca="false">E5425*J5425</f>
        <v>0</v>
      </c>
    </row>
    <row r="5426" customFormat="false" ht="15" hidden="false" customHeight="false" outlineLevel="0" collapsed="false">
      <c r="A5426" s="71" t="s">
        <v>59</v>
      </c>
      <c r="B5426" s="71" t="s">
        <v>51</v>
      </c>
      <c r="C5426" s="71" t="s">
        <v>927</v>
      </c>
      <c r="D5426" s="72" t="n">
        <v>0</v>
      </c>
      <c r="E5426" s="71" t="n">
        <v>0</v>
      </c>
      <c r="F5426" s="71" t="n">
        <v>1</v>
      </c>
      <c r="G5426" s="72" t="n">
        <v>123.95</v>
      </c>
      <c r="H5426" s="72" t="n">
        <v>123.95</v>
      </c>
      <c r="I5426" s="71" t="n">
        <f aca="false">IF(B5426&gt;=Settings!$B$23,1,0)</f>
        <v>0</v>
      </c>
      <c r="J5426" s="71" t="n">
        <v>1</v>
      </c>
      <c r="K5426" s="71" t="n">
        <f aca="false">F5426*I5426*J5426</f>
        <v>0</v>
      </c>
      <c r="L5426" s="71" t="n">
        <f aca="false">E5426*I5426*J5426</f>
        <v>0</v>
      </c>
      <c r="M5426" s="72" t="n">
        <f aca="false">G5426*I5426*J5426</f>
        <v>0</v>
      </c>
      <c r="N5426" s="72" t="n">
        <f aca="false">D5426*I5426*J5426</f>
        <v>-0</v>
      </c>
      <c r="O5426" s="71" t="n">
        <f aca="false">F5426*J5426</f>
        <v>1</v>
      </c>
      <c r="P5426" s="71" t="n">
        <f aca="false">E5426*J5426</f>
        <v>0</v>
      </c>
    </row>
    <row r="5427" customFormat="false" ht="15" hidden="false" customHeight="false" outlineLevel="0" collapsed="false">
      <c r="A5427" s="71" t="s">
        <v>61</v>
      </c>
      <c r="B5427" s="71" t="s">
        <v>51</v>
      </c>
      <c r="C5427" s="71" t="s">
        <v>1383</v>
      </c>
      <c r="D5427" s="72" t="n">
        <v>0</v>
      </c>
      <c r="E5427" s="71" t="n">
        <v>0</v>
      </c>
      <c r="F5427" s="71" t="n">
        <v>10</v>
      </c>
      <c r="G5427" s="72" t="n">
        <v>954.06</v>
      </c>
      <c r="H5427" s="72" t="n">
        <v>896.86</v>
      </c>
      <c r="I5427" s="71" t="n">
        <f aca="false">IF(B5427&gt;=Settings!$B$23,1,0)</f>
        <v>0</v>
      </c>
      <c r="J5427" s="71" t="n">
        <v>1</v>
      </c>
      <c r="K5427" s="71" t="n">
        <f aca="false">F5427*I5427*J5427</f>
        <v>0</v>
      </c>
      <c r="L5427" s="71" t="n">
        <f aca="false">E5427*I5427*J5427</f>
        <v>0</v>
      </c>
      <c r="M5427" s="72" t="n">
        <f aca="false">G5427*I5427*J5427</f>
        <v>0</v>
      </c>
      <c r="N5427" s="72" t="n">
        <f aca="false">D5427*I5427*J5427</f>
        <v>-0</v>
      </c>
      <c r="O5427" s="71" t="n">
        <f aca="false">F5427*J5427</f>
        <v>10</v>
      </c>
      <c r="P5427" s="71" t="n">
        <f aca="false">E5427*J5427</f>
        <v>0</v>
      </c>
    </row>
    <row r="5428" customFormat="false" ht="15" hidden="false" customHeight="false" outlineLevel="0" collapsed="false">
      <c r="A5428" s="71" t="s">
        <v>61</v>
      </c>
      <c r="B5428" s="71" t="s">
        <v>51</v>
      </c>
      <c r="C5428" s="71" t="s">
        <v>1407</v>
      </c>
      <c r="D5428" s="72" t="n">
        <v>0</v>
      </c>
      <c r="E5428" s="71" t="n">
        <v>0</v>
      </c>
      <c r="F5428" s="71" t="n">
        <v>1</v>
      </c>
      <c r="G5428" s="72" t="n">
        <v>63.58</v>
      </c>
      <c r="H5428" s="72" t="n">
        <v>54.05</v>
      </c>
      <c r="I5428" s="71" t="n">
        <f aca="false">IF(B5428&gt;=Settings!$B$23,1,0)</f>
        <v>0</v>
      </c>
      <c r="J5428" s="71" t="n">
        <v>1</v>
      </c>
      <c r="K5428" s="71" t="n">
        <f aca="false">F5428*I5428*J5428</f>
        <v>0</v>
      </c>
      <c r="L5428" s="71" t="n">
        <f aca="false">E5428*I5428*J5428</f>
        <v>0</v>
      </c>
      <c r="M5428" s="72" t="n">
        <f aca="false">G5428*I5428*J5428</f>
        <v>0</v>
      </c>
      <c r="N5428" s="72" t="n">
        <f aca="false">D5428*I5428*J5428</f>
        <v>-0</v>
      </c>
      <c r="O5428" s="71" t="n">
        <f aca="false">F5428*J5428</f>
        <v>1</v>
      </c>
      <c r="P5428" s="71" t="n">
        <f aca="false">E5428*J5428</f>
        <v>0</v>
      </c>
    </row>
    <row r="5429" customFormat="false" ht="15" hidden="false" customHeight="false" outlineLevel="0" collapsed="false">
      <c r="A5429" s="71" t="s">
        <v>59</v>
      </c>
      <c r="B5429" s="71" t="s">
        <v>51</v>
      </c>
      <c r="C5429" s="71" t="s">
        <v>928</v>
      </c>
      <c r="D5429" s="72" t="n">
        <v>0</v>
      </c>
      <c r="E5429" s="71" t="n">
        <v>0</v>
      </c>
      <c r="F5429" s="71" t="n">
        <v>1</v>
      </c>
      <c r="G5429" s="72" t="n">
        <v>129.95</v>
      </c>
      <c r="H5429" s="72" t="n">
        <v>129.95</v>
      </c>
      <c r="I5429" s="71" t="n">
        <f aca="false">IF(B5429&gt;=Settings!$B$23,1,0)</f>
        <v>0</v>
      </c>
      <c r="J5429" s="71" t="n">
        <v>1</v>
      </c>
      <c r="K5429" s="71" t="n">
        <f aca="false">F5429*I5429*J5429</f>
        <v>0</v>
      </c>
      <c r="L5429" s="71" t="n">
        <f aca="false">E5429*I5429*J5429</f>
        <v>0</v>
      </c>
      <c r="M5429" s="72" t="n">
        <f aca="false">G5429*I5429*J5429</f>
        <v>0</v>
      </c>
      <c r="N5429" s="72" t="n">
        <f aca="false">D5429*I5429*J5429</f>
        <v>-0</v>
      </c>
      <c r="O5429" s="71" t="n">
        <f aca="false">F5429*J5429</f>
        <v>1</v>
      </c>
      <c r="P5429" s="71" t="n">
        <f aca="false">E5429*J5429</f>
        <v>0</v>
      </c>
    </row>
    <row r="5430" customFormat="false" ht="15" hidden="false" customHeight="false" outlineLevel="0" collapsed="false">
      <c r="A5430" s="71" t="s">
        <v>60</v>
      </c>
      <c r="B5430" s="71" t="s">
        <v>51</v>
      </c>
      <c r="C5430" s="71" t="s">
        <v>2301</v>
      </c>
      <c r="D5430" s="72" t="n">
        <v>69.52</v>
      </c>
      <c r="E5430" s="71" t="n">
        <v>1</v>
      </c>
      <c r="F5430" s="71" t="n">
        <v>13</v>
      </c>
      <c r="G5430" s="72" t="n">
        <v>1059.84</v>
      </c>
      <c r="H5430" s="72" t="n">
        <v>935.34</v>
      </c>
      <c r="I5430" s="71" t="n">
        <f aca="false">IF(B5430&gt;=Settings!$B$23,1,0)</f>
        <v>0</v>
      </c>
      <c r="J5430" s="71" t="n">
        <v>1</v>
      </c>
      <c r="K5430" s="71" t="n">
        <f aca="false">F5430*I5430*J5430</f>
        <v>0</v>
      </c>
      <c r="L5430" s="71" t="n">
        <f aca="false">E5430*I5430*J5430</f>
        <v>0</v>
      </c>
      <c r="M5430" s="72" t="n">
        <f aca="false">G5430*I5430*J5430</f>
        <v>0</v>
      </c>
      <c r="N5430" s="72" t="n">
        <f aca="false">D5430*I5430*J5430</f>
        <v>0</v>
      </c>
      <c r="O5430" s="71" t="n">
        <f aca="false">F5430*J5430</f>
        <v>13</v>
      </c>
      <c r="P5430" s="71" t="n">
        <f aca="false">E5430*J5430</f>
        <v>1</v>
      </c>
    </row>
    <row r="5431" customFormat="false" ht="15" hidden="false" customHeight="false" outlineLevel="0" collapsed="false">
      <c r="A5431" s="71" t="s">
        <v>60</v>
      </c>
      <c r="B5431" s="71" t="s">
        <v>51</v>
      </c>
      <c r="C5431" s="71" t="s">
        <v>595</v>
      </c>
      <c r="D5431" s="72" t="n">
        <v>152.29</v>
      </c>
      <c r="E5431" s="71" t="n">
        <v>4</v>
      </c>
      <c r="F5431" s="71" t="n">
        <v>65</v>
      </c>
      <c r="G5431" s="72" t="n">
        <v>2471.45</v>
      </c>
      <c r="H5431" s="72" t="n">
        <v>2228.41</v>
      </c>
      <c r="I5431" s="71" t="n">
        <f aca="false">IF(B5431&gt;=Settings!$B$23,1,0)</f>
        <v>0</v>
      </c>
      <c r="J5431" s="71" t="n">
        <v>1</v>
      </c>
      <c r="K5431" s="71" t="n">
        <f aca="false">F5431*I5431*J5431</f>
        <v>0</v>
      </c>
      <c r="L5431" s="71" t="n">
        <f aca="false">E5431*I5431*J5431</f>
        <v>0</v>
      </c>
      <c r="M5431" s="72" t="n">
        <f aca="false">G5431*I5431*J5431</f>
        <v>0</v>
      </c>
      <c r="N5431" s="72" t="n">
        <f aca="false">D5431*I5431*J5431</f>
        <v>0</v>
      </c>
      <c r="O5431" s="71" t="n">
        <f aca="false">F5431*J5431</f>
        <v>65</v>
      </c>
      <c r="P5431" s="71" t="n">
        <f aca="false">E5431*J5431</f>
        <v>4</v>
      </c>
    </row>
    <row r="5432" customFormat="false" ht="15" hidden="false" customHeight="false" outlineLevel="0" collapsed="false">
      <c r="A5432" s="71" t="s">
        <v>61</v>
      </c>
      <c r="B5432" s="71" t="s">
        <v>51</v>
      </c>
      <c r="C5432" s="71" t="s">
        <v>1263</v>
      </c>
      <c r="D5432" s="72" t="n">
        <v>0</v>
      </c>
      <c r="E5432" s="71" t="n">
        <v>0</v>
      </c>
      <c r="F5432" s="71" t="n">
        <v>1</v>
      </c>
      <c r="G5432" s="72" t="n">
        <v>113.59</v>
      </c>
      <c r="H5432" s="72" t="n">
        <v>113.59</v>
      </c>
      <c r="I5432" s="71" t="n">
        <f aca="false">IF(B5432&gt;=Settings!$B$23,1,0)</f>
        <v>0</v>
      </c>
      <c r="J5432" s="71" t="n">
        <v>1</v>
      </c>
      <c r="K5432" s="71" t="n">
        <f aca="false">F5432*I5432*J5432</f>
        <v>0</v>
      </c>
      <c r="L5432" s="71" t="n">
        <f aca="false">E5432*I5432*J5432</f>
        <v>0</v>
      </c>
      <c r="M5432" s="72" t="n">
        <f aca="false">G5432*I5432*J5432</f>
        <v>0</v>
      </c>
      <c r="N5432" s="72" t="n">
        <f aca="false">D5432*I5432*J5432</f>
        <v>-0</v>
      </c>
      <c r="O5432" s="71" t="n">
        <f aca="false">F5432*J5432</f>
        <v>1</v>
      </c>
      <c r="P5432" s="71" t="n">
        <f aca="false">E5432*J5432</f>
        <v>0</v>
      </c>
    </row>
    <row r="5433" customFormat="false" ht="15" hidden="false" customHeight="false" outlineLevel="0" collapsed="false">
      <c r="A5433" s="71" t="s">
        <v>59</v>
      </c>
      <c r="B5433" s="71" t="s">
        <v>51</v>
      </c>
      <c r="C5433" s="71" t="s">
        <v>379</v>
      </c>
      <c r="D5433" s="72" t="n">
        <v>0</v>
      </c>
      <c r="E5433" s="71" t="n">
        <v>0</v>
      </c>
      <c r="F5433" s="71" t="n">
        <v>82</v>
      </c>
      <c r="G5433" s="72" t="n">
        <v>4908.947</v>
      </c>
      <c r="H5433" s="72" t="n">
        <v>4908.947</v>
      </c>
      <c r="I5433" s="71" t="n">
        <f aca="false">IF(B5433&gt;=Settings!$B$23,1,0)</f>
        <v>0</v>
      </c>
      <c r="J5433" s="71" t="n">
        <v>1</v>
      </c>
      <c r="K5433" s="71" t="n">
        <f aca="false">F5433*I5433*J5433</f>
        <v>0</v>
      </c>
      <c r="L5433" s="71" t="n">
        <f aca="false">E5433*I5433*J5433</f>
        <v>0</v>
      </c>
      <c r="M5433" s="72" t="n">
        <f aca="false">G5433*I5433*J5433</f>
        <v>0</v>
      </c>
      <c r="N5433" s="72" t="n">
        <f aca="false">D5433*I5433*J5433</f>
        <v>-0</v>
      </c>
      <c r="O5433" s="71" t="n">
        <f aca="false">F5433*J5433</f>
        <v>82</v>
      </c>
      <c r="P5433" s="71" t="n">
        <f aca="false">E5433*J5433</f>
        <v>0</v>
      </c>
    </row>
    <row r="5434" customFormat="false" ht="15" hidden="false" customHeight="false" outlineLevel="0" collapsed="false">
      <c r="A5434" s="71" t="s">
        <v>59</v>
      </c>
      <c r="B5434" s="71" t="s">
        <v>51</v>
      </c>
      <c r="C5434" s="71" t="s">
        <v>705</v>
      </c>
      <c r="D5434" s="72" t="n">
        <v>0</v>
      </c>
      <c r="E5434" s="71" t="n">
        <v>0</v>
      </c>
      <c r="F5434" s="71" t="n">
        <v>1</v>
      </c>
      <c r="G5434" s="72" t="n">
        <v>69.95</v>
      </c>
      <c r="H5434" s="72" t="n">
        <v>69.95</v>
      </c>
      <c r="I5434" s="71" t="n">
        <f aca="false">IF(B5434&gt;=Settings!$B$23,1,0)</f>
        <v>0</v>
      </c>
      <c r="J5434" s="71" t="n">
        <v>1</v>
      </c>
      <c r="K5434" s="71" t="n">
        <f aca="false">F5434*I5434*J5434</f>
        <v>0</v>
      </c>
      <c r="L5434" s="71" t="n">
        <f aca="false">E5434*I5434*J5434</f>
        <v>0</v>
      </c>
      <c r="M5434" s="72" t="n">
        <f aca="false">G5434*I5434*J5434</f>
        <v>0</v>
      </c>
      <c r="N5434" s="72" t="n">
        <f aca="false">D5434*I5434*J5434</f>
        <v>-0</v>
      </c>
      <c r="O5434" s="71" t="n">
        <f aca="false">F5434*J5434</f>
        <v>1</v>
      </c>
      <c r="P5434" s="71" t="n">
        <f aca="false">E5434*J5434</f>
        <v>0</v>
      </c>
    </row>
    <row r="5435" customFormat="false" ht="15" hidden="false" customHeight="false" outlineLevel="0" collapsed="false">
      <c r="A5435" s="71" t="s">
        <v>61</v>
      </c>
      <c r="B5435" s="71" t="s">
        <v>51</v>
      </c>
      <c r="C5435" s="71" t="s">
        <v>923</v>
      </c>
      <c r="D5435" s="72" t="n">
        <v>0</v>
      </c>
      <c r="E5435" s="71" t="n">
        <v>0</v>
      </c>
      <c r="F5435" s="71" t="n">
        <v>6</v>
      </c>
      <c r="G5435" s="72" t="n">
        <v>586.08</v>
      </c>
      <c r="H5435" s="72" t="n">
        <v>569.73</v>
      </c>
      <c r="I5435" s="71" t="n">
        <f aca="false">IF(B5435&gt;=Settings!$B$23,1,0)</f>
        <v>0</v>
      </c>
      <c r="J5435" s="71" t="n">
        <v>1</v>
      </c>
      <c r="K5435" s="71" t="n">
        <f aca="false">F5435*I5435*J5435</f>
        <v>0</v>
      </c>
      <c r="L5435" s="71" t="n">
        <f aca="false">E5435*I5435*J5435</f>
        <v>0</v>
      </c>
      <c r="M5435" s="72" t="n">
        <f aca="false">G5435*I5435*J5435</f>
        <v>0</v>
      </c>
      <c r="N5435" s="72" t="n">
        <f aca="false">D5435*I5435*J5435</f>
        <v>-0</v>
      </c>
      <c r="O5435" s="71" t="n">
        <f aca="false">F5435*J5435</f>
        <v>6</v>
      </c>
      <c r="P5435" s="71" t="n">
        <f aca="false">E5435*J5435</f>
        <v>0</v>
      </c>
    </row>
    <row r="5436" customFormat="false" ht="15" hidden="false" customHeight="false" outlineLevel="0" collapsed="false">
      <c r="A5436" s="71" t="s">
        <v>62</v>
      </c>
      <c r="B5436" s="71" t="s">
        <v>51</v>
      </c>
      <c r="C5436" s="71" t="s">
        <v>167</v>
      </c>
      <c r="D5436" s="72" t="n">
        <v>102.67</v>
      </c>
      <c r="E5436" s="71" t="n">
        <v>1</v>
      </c>
      <c r="F5436" s="71" t="n">
        <v>31</v>
      </c>
      <c r="G5436" s="72" t="n">
        <v>3150.38</v>
      </c>
      <c r="H5436" s="72" t="n">
        <v>2865.39</v>
      </c>
      <c r="I5436" s="71" t="n">
        <f aca="false">IF(B5436&gt;=Settings!$B$23,1,0)</f>
        <v>0</v>
      </c>
      <c r="J5436" s="71" t="n">
        <v>1</v>
      </c>
      <c r="K5436" s="71" t="n">
        <f aca="false">F5436*I5436*J5436</f>
        <v>0</v>
      </c>
      <c r="L5436" s="71" t="n">
        <f aca="false">E5436*I5436*J5436</f>
        <v>0</v>
      </c>
      <c r="M5436" s="72" t="n">
        <f aca="false">G5436*I5436*J5436</f>
        <v>0</v>
      </c>
      <c r="N5436" s="72" t="n">
        <f aca="false">D5436*I5436*J5436</f>
        <v>0</v>
      </c>
      <c r="O5436" s="71" t="n">
        <f aca="false">F5436*J5436</f>
        <v>31</v>
      </c>
      <c r="P5436" s="71" t="n">
        <f aca="false">E5436*J5436</f>
        <v>1</v>
      </c>
    </row>
    <row r="5437" customFormat="false" ht="15" hidden="false" customHeight="false" outlineLevel="0" collapsed="false">
      <c r="A5437" s="71" t="s">
        <v>59</v>
      </c>
      <c r="B5437" s="71" t="s">
        <v>51</v>
      </c>
      <c r="C5437" s="71" t="s">
        <v>637</v>
      </c>
      <c r="D5437" s="72" t="n">
        <v>0</v>
      </c>
      <c r="E5437" s="71" t="n">
        <v>0</v>
      </c>
      <c r="F5437" s="71" t="n">
        <v>1</v>
      </c>
      <c r="G5437" s="72" t="n">
        <v>165.95</v>
      </c>
      <c r="H5437" s="72" t="n">
        <v>165.95</v>
      </c>
      <c r="I5437" s="71" t="n">
        <f aca="false">IF(B5437&gt;=Settings!$B$23,1,0)</f>
        <v>0</v>
      </c>
      <c r="J5437" s="71" t="n">
        <v>1</v>
      </c>
      <c r="K5437" s="71" t="n">
        <f aca="false">F5437*I5437*J5437</f>
        <v>0</v>
      </c>
      <c r="L5437" s="71" t="n">
        <f aca="false">E5437*I5437*J5437</f>
        <v>0</v>
      </c>
      <c r="M5437" s="72" t="n">
        <f aca="false">G5437*I5437*J5437</f>
        <v>0</v>
      </c>
      <c r="N5437" s="72" t="n">
        <f aca="false">D5437*I5437*J5437</f>
        <v>-0</v>
      </c>
      <c r="O5437" s="71" t="n">
        <f aca="false">F5437*J5437</f>
        <v>1</v>
      </c>
      <c r="P5437" s="71" t="n">
        <f aca="false">E5437*J5437</f>
        <v>0</v>
      </c>
    </row>
    <row r="5438" customFormat="false" ht="15" hidden="false" customHeight="false" outlineLevel="0" collapsed="false">
      <c r="A5438" s="71" t="s">
        <v>59</v>
      </c>
      <c r="B5438" s="71" t="s">
        <v>51</v>
      </c>
      <c r="C5438" s="71" t="s">
        <v>1138</v>
      </c>
      <c r="D5438" s="72" t="n">
        <v>0</v>
      </c>
      <c r="E5438" s="71" t="n">
        <v>0</v>
      </c>
      <c r="F5438" s="71" t="n">
        <v>16</v>
      </c>
      <c r="G5438" s="72" t="n">
        <v>1106.293</v>
      </c>
      <c r="H5438" s="72" t="n">
        <v>1106.293</v>
      </c>
      <c r="I5438" s="71" t="n">
        <f aca="false">IF(B5438&gt;=Settings!$B$23,1,0)</f>
        <v>0</v>
      </c>
      <c r="J5438" s="71" t="n">
        <v>1</v>
      </c>
      <c r="K5438" s="71" t="n">
        <f aca="false">F5438*I5438*J5438</f>
        <v>0</v>
      </c>
      <c r="L5438" s="71" t="n">
        <f aca="false">E5438*I5438*J5438</f>
        <v>0</v>
      </c>
      <c r="M5438" s="72" t="n">
        <f aca="false">G5438*I5438*J5438</f>
        <v>0</v>
      </c>
      <c r="N5438" s="72" t="n">
        <f aca="false">D5438*I5438*J5438</f>
        <v>-0</v>
      </c>
      <c r="O5438" s="71" t="n">
        <f aca="false">F5438*J5438</f>
        <v>16</v>
      </c>
      <c r="P5438" s="71" t="n">
        <f aca="false">E5438*J5438</f>
        <v>0</v>
      </c>
    </row>
    <row r="5439" customFormat="false" ht="15" hidden="false" customHeight="false" outlineLevel="0" collapsed="false">
      <c r="A5439" s="71" t="s">
        <v>60</v>
      </c>
      <c r="B5439" s="71" t="s">
        <v>51</v>
      </c>
      <c r="C5439" s="71" t="s">
        <v>1124</v>
      </c>
      <c r="D5439" s="72" t="n">
        <v>31.77</v>
      </c>
      <c r="E5439" s="71" t="n">
        <v>1</v>
      </c>
      <c r="F5439" s="71" t="n">
        <v>29</v>
      </c>
      <c r="G5439" s="72" t="n">
        <v>1109.53</v>
      </c>
      <c r="H5439" s="72" t="n">
        <v>1027.81</v>
      </c>
      <c r="I5439" s="71" t="n">
        <f aca="false">IF(B5439&gt;=Settings!$B$23,1,0)</f>
        <v>0</v>
      </c>
      <c r="J5439" s="71" t="n">
        <v>1</v>
      </c>
      <c r="K5439" s="71" t="n">
        <f aca="false">F5439*I5439*J5439</f>
        <v>0</v>
      </c>
      <c r="L5439" s="71" t="n">
        <f aca="false">E5439*I5439*J5439</f>
        <v>0</v>
      </c>
      <c r="M5439" s="72" t="n">
        <f aca="false">G5439*I5439*J5439</f>
        <v>0</v>
      </c>
      <c r="N5439" s="72" t="n">
        <f aca="false">D5439*I5439*J5439</f>
        <v>0</v>
      </c>
      <c r="O5439" s="71" t="n">
        <f aca="false">F5439*J5439</f>
        <v>29</v>
      </c>
      <c r="P5439" s="71" t="n">
        <f aca="false">E5439*J5439</f>
        <v>1</v>
      </c>
    </row>
    <row r="5440" customFormat="false" ht="15" hidden="false" customHeight="false" outlineLevel="0" collapsed="false">
      <c r="A5440" s="71" t="s">
        <v>60</v>
      </c>
      <c r="B5440" s="71" t="s">
        <v>51</v>
      </c>
      <c r="C5440" s="71" t="s">
        <v>922</v>
      </c>
      <c r="D5440" s="72" t="n">
        <v>36.32</v>
      </c>
      <c r="E5440" s="71" t="n">
        <v>4</v>
      </c>
      <c r="F5440" s="71" t="n">
        <v>57</v>
      </c>
      <c r="G5440" s="72" t="n">
        <v>523.03</v>
      </c>
      <c r="H5440" s="72" t="n">
        <v>461.23</v>
      </c>
      <c r="I5440" s="71" t="n">
        <f aca="false">IF(B5440&gt;=Settings!$B$23,1,0)</f>
        <v>0</v>
      </c>
      <c r="J5440" s="71" t="n">
        <v>1</v>
      </c>
      <c r="K5440" s="71" t="n">
        <f aca="false">F5440*I5440*J5440</f>
        <v>0</v>
      </c>
      <c r="L5440" s="71" t="n">
        <f aca="false">E5440*I5440*J5440</f>
        <v>0</v>
      </c>
      <c r="M5440" s="72" t="n">
        <f aca="false">G5440*I5440*J5440</f>
        <v>0</v>
      </c>
      <c r="N5440" s="72" t="n">
        <f aca="false">D5440*I5440*J5440</f>
        <v>0</v>
      </c>
      <c r="O5440" s="71" t="n">
        <f aca="false">F5440*J5440</f>
        <v>57</v>
      </c>
      <c r="P5440" s="71" t="n">
        <f aca="false">E5440*J5440</f>
        <v>4</v>
      </c>
    </row>
    <row r="5441" customFormat="false" ht="15" hidden="false" customHeight="false" outlineLevel="0" collapsed="false">
      <c r="A5441" s="71" t="s">
        <v>61</v>
      </c>
      <c r="B5441" s="71" t="s">
        <v>51</v>
      </c>
      <c r="C5441" s="71" t="s">
        <v>637</v>
      </c>
      <c r="D5441" s="72" t="n">
        <v>0</v>
      </c>
      <c r="E5441" s="71" t="n">
        <v>0</v>
      </c>
      <c r="F5441" s="71" t="n">
        <v>3</v>
      </c>
      <c r="G5441" s="72" t="n">
        <v>455.32</v>
      </c>
      <c r="H5441" s="72" t="n">
        <v>423.7</v>
      </c>
      <c r="I5441" s="71" t="n">
        <f aca="false">IF(B5441&gt;=Settings!$B$23,1,0)</f>
        <v>0</v>
      </c>
      <c r="J5441" s="71" t="n">
        <v>1</v>
      </c>
      <c r="K5441" s="71" t="n">
        <f aca="false">F5441*I5441*J5441</f>
        <v>0</v>
      </c>
      <c r="L5441" s="71" t="n">
        <f aca="false">E5441*I5441*J5441</f>
        <v>0</v>
      </c>
      <c r="M5441" s="72" t="n">
        <f aca="false">G5441*I5441*J5441</f>
        <v>0</v>
      </c>
      <c r="N5441" s="72" t="n">
        <f aca="false">D5441*I5441*J5441</f>
        <v>-0</v>
      </c>
      <c r="O5441" s="71" t="n">
        <f aca="false">F5441*J5441</f>
        <v>3</v>
      </c>
      <c r="P5441" s="71" t="n">
        <f aca="false">E5441*J5441</f>
        <v>0</v>
      </c>
    </row>
    <row r="5442" customFormat="false" ht="15" hidden="false" customHeight="false" outlineLevel="0" collapsed="false">
      <c r="A5442" s="71" t="s">
        <v>59</v>
      </c>
      <c r="B5442" s="71" t="s">
        <v>51</v>
      </c>
      <c r="C5442" s="71" t="s">
        <v>1109</v>
      </c>
      <c r="D5442" s="72" t="n">
        <v>0</v>
      </c>
      <c r="E5442" s="71" t="n">
        <v>0</v>
      </c>
      <c r="F5442" s="71" t="n">
        <v>1</v>
      </c>
      <c r="G5442" s="72" t="n">
        <v>154.95</v>
      </c>
      <c r="H5442" s="72" t="n">
        <v>154.95</v>
      </c>
      <c r="I5442" s="71" t="n">
        <f aca="false">IF(B5442&gt;=Settings!$B$23,1,0)</f>
        <v>0</v>
      </c>
      <c r="J5442" s="71" t="n">
        <v>1</v>
      </c>
      <c r="K5442" s="71" t="n">
        <f aca="false">F5442*I5442*J5442</f>
        <v>0</v>
      </c>
      <c r="L5442" s="71" t="n">
        <f aca="false">E5442*I5442*J5442</f>
        <v>0</v>
      </c>
      <c r="M5442" s="72" t="n">
        <f aca="false">G5442*I5442*J5442</f>
        <v>0</v>
      </c>
      <c r="N5442" s="72" t="n">
        <f aca="false">D5442*I5442*J5442</f>
        <v>-0</v>
      </c>
      <c r="O5442" s="71" t="n">
        <f aca="false">F5442*J5442</f>
        <v>1</v>
      </c>
      <c r="P5442" s="71" t="n">
        <f aca="false">E5442*J5442</f>
        <v>0</v>
      </c>
    </row>
    <row r="5443" customFormat="false" ht="15" hidden="false" customHeight="false" outlineLevel="0" collapsed="false">
      <c r="A5443" s="71" t="s">
        <v>59</v>
      </c>
      <c r="B5443" s="71" t="s">
        <v>51</v>
      </c>
      <c r="C5443" s="71" t="s">
        <v>1280</v>
      </c>
      <c r="D5443" s="72" t="n">
        <v>0</v>
      </c>
      <c r="E5443" s="71" t="n">
        <v>0</v>
      </c>
      <c r="F5443" s="71" t="n">
        <v>5</v>
      </c>
      <c r="G5443" s="72" t="n">
        <v>454.75</v>
      </c>
      <c r="H5443" s="72" t="n">
        <v>454.75</v>
      </c>
      <c r="I5443" s="71" t="n">
        <f aca="false">IF(B5443&gt;=Settings!$B$23,1,0)</f>
        <v>0</v>
      </c>
      <c r="J5443" s="71" t="n">
        <v>1</v>
      </c>
      <c r="K5443" s="71" t="n">
        <f aca="false">F5443*I5443*J5443</f>
        <v>0</v>
      </c>
      <c r="L5443" s="71" t="n">
        <f aca="false">E5443*I5443*J5443</f>
        <v>0</v>
      </c>
      <c r="M5443" s="72" t="n">
        <f aca="false">G5443*I5443*J5443</f>
        <v>0</v>
      </c>
      <c r="N5443" s="72" t="n">
        <f aca="false">D5443*I5443*J5443</f>
        <v>-0</v>
      </c>
      <c r="O5443" s="71" t="n">
        <f aca="false">F5443*J5443</f>
        <v>5</v>
      </c>
      <c r="P5443" s="71" t="n">
        <f aca="false">E5443*J5443</f>
        <v>0</v>
      </c>
    </row>
    <row r="5444" customFormat="false" ht="15" hidden="false" customHeight="false" outlineLevel="0" collapsed="false">
      <c r="A5444" s="71" t="s">
        <v>59</v>
      </c>
      <c r="B5444" s="71" t="s">
        <v>51</v>
      </c>
      <c r="C5444" s="71" t="s">
        <v>1331</v>
      </c>
      <c r="D5444" s="72" t="n">
        <v>0</v>
      </c>
      <c r="E5444" s="71" t="n">
        <v>0</v>
      </c>
      <c r="F5444" s="71" t="n">
        <v>1</v>
      </c>
      <c r="G5444" s="72" t="n">
        <v>122.68</v>
      </c>
      <c r="H5444" s="72" t="n">
        <v>122.68</v>
      </c>
      <c r="I5444" s="71" t="n">
        <f aca="false">IF(B5444&gt;=Settings!$B$23,1,0)</f>
        <v>0</v>
      </c>
      <c r="J5444" s="71" t="n">
        <v>1</v>
      </c>
      <c r="K5444" s="71" t="n">
        <f aca="false">F5444*I5444*J5444</f>
        <v>0</v>
      </c>
      <c r="L5444" s="71" t="n">
        <f aca="false">E5444*I5444*J5444</f>
        <v>0</v>
      </c>
      <c r="M5444" s="72" t="n">
        <f aca="false">G5444*I5444*J5444</f>
        <v>0</v>
      </c>
      <c r="N5444" s="72" t="n">
        <f aca="false">D5444*I5444*J5444</f>
        <v>-0</v>
      </c>
      <c r="O5444" s="71" t="n">
        <f aca="false">F5444*J5444</f>
        <v>1</v>
      </c>
      <c r="P5444" s="71" t="n">
        <f aca="false">E5444*J5444</f>
        <v>0</v>
      </c>
    </row>
    <row r="5445" customFormat="false" ht="15" hidden="false" customHeight="false" outlineLevel="0" collapsed="false">
      <c r="A5445" s="71" t="s">
        <v>60</v>
      </c>
      <c r="B5445" s="71" t="s">
        <v>51</v>
      </c>
      <c r="C5445" s="71" t="s">
        <v>577</v>
      </c>
      <c r="D5445" s="72" t="n">
        <v>0</v>
      </c>
      <c r="E5445" s="71" t="n">
        <v>0</v>
      </c>
      <c r="F5445" s="71" t="n">
        <v>3</v>
      </c>
      <c r="G5445" s="72" t="n">
        <v>463.5</v>
      </c>
      <c r="H5445" s="72" t="n">
        <v>440.33</v>
      </c>
      <c r="I5445" s="71" t="n">
        <f aca="false">IF(B5445&gt;=Settings!$B$23,1,0)</f>
        <v>0</v>
      </c>
      <c r="J5445" s="71" t="n">
        <v>1</v>
      </c>
      <c r="K5445" s="71" t="n">
        <f aca="false">F5445*I5445*J5445</f>
        <v>0</v>
      </c>
      <c r="L5445" s="71" t="n">
        <f aca="false">E5445*I5445*J5445</f>
        <v>0</v>
      </c>
      <c r="M5445" s="72" t="n">
        <f aca="false">G5445*I5445*J5445</f>
        <v>0</v>
      </c>
      <c r="N5445" s="72" t="n">
        <f aca="false">D5445*I5445*J5445</f>
        <v>-0</v>
      </c>
      <c r="O5445" s="71" t="n">
        <f aca="false">F5445*J5445</f>
        <v>3</v>
      </c>
      <c r="P5445" s="71" t="n">
        <f aca="false">E5445*J5445</f>
        <v>0</v>
      </c>
    </row>
    <row r="5446" customFormat="false" ht="15" hidden="false" customHeight="false" outlineLevel="0" collapsed="false">
      <c r="A5446" s="71" t="s">
        <v>62</v>
      </c>
      <c r="B5446" s="71" t="s">
        <v>51</v>
      </c>
      <c r="C5446" s="71" t="s">
        <v>1057</v>
      </c>
      <c r="D5446" s="72" t="n">
        <v>194.4</v>
      </c>
      <c r="E5446" s="71" t="n">
        <v>2</v>
      </c>
      <c r="F5446" s="71" t="n">
        <v>26</v>
      </c>
      <c r="G5446" s="72" t="n">
        <v>2450.1</v>
      </c>
      <c r="H5446" s="72" t="n">
        <v>2154.88</v>
      </c>
      <c r="I5446" s="71" t="n">
        <f aca="false">IF(B5446&gt;=Settings!$B$23,1,0)</f>
        <v>0</v>
      </c>
      <c r="J5446" s="71" t="n">
        <v>1</v>
      </c>
      <c r="K5446" s="71" t="n">
        <f aca="false">F5446*I5446*J5446</f>
        <v>0</v>
      </c>
      <c r="L5446" s="71" t="n">
        <f aca="false">E5446*I5446*J5446</f>
        <v>0</v>
      </c>
      <c r="M5446" s="72" t="n">
        <f aca="false">G5446*I5446*J5446</f>
        <v>0</v>
      </c>
      <c r="N5446" s="72" t="n">
        <f aca="false">D5446*I5446*J5446</f>
        <v>0</v>
      </c>
      <c r="O5446" s="71" t="n">
        <f aca="false">F5446*J5446</f>
        <v>26</v>
      </c>
      <c r="P5446" s="71" t="n">
        <f aca="false">E5446*J5446</f>
        <v>2</v>
      </c>
    </row>
    <row r="5447" customFormat="false" ht="15" hidden="false" customHeight="false" outlineLevel="0" collapsed="false">
      <c r="A5447" s="71" t="s">
        <v>63</v>
      </c>
      <c r="B5447" s="71" t="s">
        <v>51</v>
      </c>
      <c r="C5447" s="71" t="s">
        <v>182</v>
      </c>
      <c r="D5447" s="72" t="n">
        <v>0</v>
      </c>
      <c r="E5447" s="71" t="n">
        <v>0</v>
      </c>
      <c r="F5447" s="71" t="n">
        <v>10</v>
      </c>
      <c r="G5447" s="72" t="n">
        <v>1193.2</v>
      </c>
      <c r="H5447" s="72" t="n">
        <v>1181.4</v>
      </c>
      <c r="I5447" s="71" t="n">
        <f aca="false">IF(B5447&gt;=Settings!$B$23,1,0)</f>
        <v>0</v>
      </c>
      <c r="J5447" s="71" t="n">
        <v>1</v>
      </c>
      <c r="K5447" s="71" t="n">
        <f aca="false">F5447*I5447*J5447</f>
        <v>0</v>
      </c>
      <c r="L5447" s="71" t="n">
        <f aca="false">E5447*I5447*J5447</f>
        <v>0</v>
      </c>
      <c r="M5447" s="72" t="n">
        <f aca="false">G5447*I5447*J5447</f>
        <v>0</v>
      </c>
      <c r="N5447" s="72" t="n">
        <f aca="false">D5447*I5447*J5447</f>
        <v>-0</v>
      </c>
      <c r="O5447" s="71" t="n">
        <f aca="false">F5447*J5447</f>
        <v>10</v>
      </c>
      <c r="P5447" s="71" t="n">
        <f aca="false">E5447*J5447</f>
        <v>0</v>
      </c>
    </row>
    <row r="5448" customFormat="false" ht="15" hidden="false" customHeight="false" outlineLevel="0" collapsed="false">
      <c r="A5448" s="71" t="s">
        <v>60</v>
      </c>
      <c r="B5448" s="71" t="s">
        <v>51</v>
      </c>
      <c r="C5448" s="71" t="s">
        <v>1054</v>
      </c>
      <c r="D5448" s="72" t="n">
        <v>0</v>
      </c>
      <c r="E5448" s="71" t="n">
        <v>0</v>
      </c>
      <c r="F5448" s="71" t="n">
        <v>1</v>
      </c>
      <c r="G5448" s="72" t="n">
        <v>72.68</v>
      </c>
      <c r="H5448" s="72" t="n">
        <v>72.68</v>
      </c>
      <c r="I5448" s="71" t="n">
        <f aca="false">IF(B5448&gt;=Settings!$B$23,1,0)</f>
        <v>0</v>
      </c>
      <c r="J5448" s="71" t="n">
        <v>1</v>
      </c>
      <c r="K5448" s="71" t="n">
        <f aca="false">F5448*I5448*J5448</f>
        <v>0</v>
      </c>
      <c r="L5448" s="71" t="n">
        <f aca="false">E5448*I5448*J5448</f>
        <v>0</v>
      </c>
      <c r="M5448" s="72" t="n">
        <f aca="false">G5448*I5448*J5448</f>
        <v>0</v>
      </c>
      <c r="N5448" s="72" t="n">
        <f aca="false">D5448*I5448*J5448</f>
        <v>-0</v>
      </c>
      <c r="O5448" s="71" t="n">
        <f aca="false">F5448*J5448</f>
        <v>1</v>
      </c>
      <c r="P5448" s="71" t="n">
        <f aca="false">E5448*J5448</f>
        <v>0</v>
      </c>
    </row>
    <row r="5449" customFormat="false" ht="15" hidden="false" customHeight="false" outlineLevel="0" collapsed="false">
      <c r="A5449" s="71" t="s">
        <v>59</v>
      </c>
      <c r="B5449" s="71" t="s">
        <v>51</v>
      </c>
      <c r="C5449" s="71" t="s">
        <v>1120</v>
      </c>
      <c r="D5449" s="72" t="n">
        <v>0</v>
      </c>
      <c r="E5449" s="71" t="n">
        <v>0</v>
      </c>
      <c r="F5449" s="71" t="n">
        <v>3</v>
      </c>
      <c r="G5449" s="72" t="n">
        <v>443.49</v>
      </c>
      <c r="H5449" s="72" t="n">
        <v>443.49</v>
      </c>
      <c r="I5449" s="71" t="n">
        <f aca="false">IF(B5449&gt;=Settings!$B$23,1,0)</f>
        <v>0</v>
      </c>
      <c r="J5449" s="71" t="n">
        <v>1</v>
      </c>
      <c r="K5449" s="71" t="n">
        <f aca="false">F5449*I5449*J5449</f>
        <v>0</v>
      </c>
      <c r="L5449" s="71" t="n">
        <f aca="false">E5449*I5449*J5449</f>
        <v>0</v>
      </c>
      <c r="M5449" s="72" t="n">
        <f aca="false">G5449*I5449*J5449</f>
        <v>0</v>
      </c>
      <c r="N5449" s="72" t="n">
        <f aca="false">D5449*I5449*J5449</f>
        <v>-0</v>
      </c>
      <c r="O5449" s="71" t="n">
        <f aca="false">F5449*J5449</f>
        <v>3</v>
      </c>
      <c r="P5449" s="71" t="n">
        <f aca="false">E5449*J5449</f>
        <v>0</v>
      </c>
    </row>
    <row r="5450" customFormat="false" ht="15" hidden="false" customHeight="false" outlineLevel="0" collapsed="false">
      <c r="A5450" s="71" t="s">
        <v>61</v>
      </c>
      <c r="B5450" s="71" t="s">
        <v>51</v>
      </c>
      <c r="C5450" s="71" t="s">
        <v>2377</v>
      </c>
      <c r="D5450" s="72" t="n">
        <v>0</v>
      </c>
      <c r="E5450" s="71" t="n">
        <v>0</v>
      </c>
      <c r="F5450" s="71" t="n">
        <v>1</v>
      </c>
      <c r="G5450" s="72" t="n">
        <v>122.68</v>
      </c>
      <c r="H5450" s="72" t="n">
        <v>122.68</v>
      </c>
      <c r="I5450" s="71" t="n">
        <f aca="false">IF(B5450&gt;=Settings!$B$23,1,0)</f>
        <v>0</v>
      </c>
      <c r="J5450" s="71" t="n">
        <v>1</v>
      </c>
      <c r="K5450" s="71" t="n">
        <f aca="false">F5450*I5450*J5450</f>
        <v>0</v>
      </c>
      <c r="L5450" s="71" t="n">
        <f aca="false">E5450*I5450*J5450</f>
        <v>0</v>
      </c>
      <c r="M5450" s="72" t="n">
        <f aca="false">G5450*I5450*J5450</f>
        <v>0</v>
      </c>
      <c r="N5450" s="72" t="n">
        <f aca="false">D5450*I5450*J5450</f>
        <v>-0</v>
      </c>
      <c r="O5450" s="71" t="n">
        <f aca="false">F5450*J5450</f>
        <v>1</v>
      </c>
      <c r="P5450" s="71" t="n">
        <f aca="false">E5450*J5450</f>
        <v>0</v>
      </c>
    </row>
    <row r="5451" customFormat="false" ht="15" hidden="false" customHeight="false" outlineLevel="0" collapsed="false">
      <c r="A5451" s="71" t="s">
        <v>59</v>
      </c>
      <c r="B5451" s="71" t="s">
        <v>51</v>
      </c>
      <c r="C5451" s="71" t="s">
        <v>574</v>
      </c>
      <c r="D5451" s="72" t="n">
        <v>0</v>
      </c>
      <c r="E5451" s="71" t="n">
        <v>0</v>
      </c>
      <c r="F5451" s="71" t="n">
        <v>4</v>
      </c>
      <c r="G5451" s="72" t="n">
        <v>378.42</v>
      </c>
      <c r="H5451" s="72" t="n">
        <v>378.42</v>
      </c>
      <c r="I5451" s="71" t="n">
        <f aca="false">IF(B5451&gt;=Settings!$B$23,1,0)</f>
        <v>0</v>
      </c>
      <c r="J5451" s="71" t="n">
        <v>1</v>
      </c>
      <c r="K5451" s="71" t="n">
        <f aca="false">F5451*I5451*J5451</f>
        <v>0</v>
      </c>
      <c r="L5451" s="71" t="n">
        <f aca="false">E5451*I5451*J5451</f>
        <v>0</v>
      </c>
      <c r="M5451" s="72" t="n">
        <f aca="false">G5451*I5451*J5451</f>
        <v>0</v>
      </c>
      <c r="N5451" s="72" t="n">
        <f aca="false">D5451*I5451*J5451</f>
        <v>-0</v>
      </c>
      <c r="O5451" s="71" t="n">
        <f aca="false">F5451*J5451</f>
        <v>4</v>
      </c>
      <c r="P5451" s="71" t="n">
        <f aca="false">E5451*J5451</f>
        <v>0</v>
      </c>
    </row>
    <row r="5452" customFormat="false" ht="15" hidden="false" customHeight="false" outlineLevel="0" collapsed="false">
      <c r="A5452" s="71" t="s">
        <v>61</v>
      </c>
      <c r="B5452" s="71" t="s">
        <v>51</v>
      </c>
      <c r="C5452" s="71" t="s">
        <v>583</v>
      </c>
      <c r="D5452" s="72" t="n">
        <v>8.68</v>
      </c>
      <c r="E5452" s="71" t="n">
        <v>3</v>
      </c>
      <c r="F5452" s="71" t="n">
        <v>54</v>
      </c>
      <c r="G5452" s="72" t="n">
        <v>172.01</v>
      </c>
      <c r="H5452" s="72" t="n">
        <v>156.99</v>
      </c>
      <c r="I5452" s="71" t="n">
        <f aca="false">IF(B5452&gt;=Settings!$B$23,1,0)</f>
        <v>0</v>
      </c>
      <c r="J5452" s="71" t="n">
        <v>1</v>
      </c>
      <c r="K5452" s="71" t="n">
        <f aca="false">F5452*I5452*J5452</f>
        <v>0</v>
      </c>
      <c r="L5452" s="71" t="n">
        <f aca="false">E5452*I5452*J5452</f>
        <v>0</v>
      </c>
      <c r="M5452" s="72" t="n">
        <f aca="false">G5452*I5452*J5452</f>
        <v>0</v>
      </c>
      <c r="N5452" s="72" t="n">
        <f aca="false">D5452*I5452*J5452</f>
        <v>0</v>
      </c>
      <c r="O5452" s="71" t="n">
        <f aca="false">F5452*J5452</f>
        <v>54</v>
      </c>
      <c r="P5452" s="71" t="n">
        <f aca="false">E5452*J5452</f>
        <v>3</v>
      </c>
    </row>
    <row r="5453" customFormat="false" ht="15" hidden="false" customHeight="false" outlineLevel="0" collapsed="false">
      <c r="A5453" s="71" t="s">
        <v>59</v>
      </c>
      <c r="B5453" s="71" t="s">
        <v>51</v>
      </c>
      <c r="C5453" s="71" t="s">
        <v>1561</v>
      </c>
      <c r="D5453" s="72" t="n">
        <v>0</v>
      </c>
      <c r="E5453" s="71" t="n">
        <v>0</v>
      </c>
      <c r="F5453" s="71" t="n">
        <v>2</v>
      </c>
      <c r="G5453" s="72" t="n">
        <v>117.9</v>
      </c>
      <c r="H5453" s="72" t="n">
        <v>117.9</v>
      </c>
      <c r="I5453" s="71" t="n">
        <f aca="false">IF(B5453&gt;=Settings!$B$23,1,0)</f>
        <v>0</v>
      </c>
      <c r="J5453" s="71" t="n">
        <v>1</v>
      </c>
      <c r="K5453" s="71" t="n">
        <f aca="false">F5453*I5453*J5453</f>
        <v>0</v>
      </c>
      <c r="L5453" s="71" t="n">
        <f aca="false">E5453*I5453*J5453</f>
        <v>0</v>
      </c>
      <c r="M5453" s="72" t="n">
        <f aca="false">G5453*I5453*J5453</f>
        <v>0</v>
      </c>
      <c r="N5453" s="72" t="n">
        <f aca="false">D5453*I5453*J5453</f>
        <v>-0</v>
      </c>
      <c r="O5453" s="71" t="n">
        <f aca="false">F5453*J5453</f>
        <v>2</v>
      </c>
      <c r="P5453" s="71" t="n">
        <f aca="false">E5453*J5453</f>
        <v>0</v>
      </c>
    </row>
    <row r="5454" customFormat="false" ht="15" hidden="false" customHeight="false" outlineLevel="0" collapsed="false">
      <c r="A5454" s="71" t="s">
        <v>62</v>
      </c>
      <c r="B5454" s="71" t="s">
        <v>51</v>
      </c>
      <c r="C5454" s="71" t="s">
        <v>133</v>
      </c>
      <c r="D5454" s="72" t="n">
        <v>168.54</v>
      </c>
      <c r="E5454" s="71" t="n">
        <v>2</v>
      </c>
      <c r="F5454" s="71" t="n">
        <v>25</v>
      </c>
      <c r="G5454" s="72" t="n">
        <v>2312.44</v>
      </c>
      <c r="H5454" s="72" t="n">
        <v>2014.75</v>
      </c>
      <c r="I5454" s="71" t="n">
        <f aca="false">IF(B5454&gt;=Settings!$B$23,1,0)</f>
        <v>0</v>
      </c>
      <c r="J5454" s="71" t="n">
        <v>1</v>
      </c>
      <c r="K5454" s="71" t="n">
        <f aca="false">F5454*I5454*J5454</f>
        <v>0</v>
      </c>
      <c r="L5454" s="71" t="n">
        <f aca="false">E5454*I5454*J5454</f>
        <v>0</v>
      </c>
      <c r="M5454" s="72" t="n">
        <f aca="false">G5454*I5454*J5454</f>
        <v>0</v>
      </c>
      <c r="N5454" s="72" t="n">
        <f aca="false">D5454*I5454*J5454</f>
        <v>0</v>
      </c>
      <c r="O5454" s="71" t="n">
        <f aca="false">F5454*J5454</f>
        <v>25</v>
      </c>
      <c r="P5454" s="71" t="n">
        <f aca="false">E5454*J5454</f>
        <v>2</v>
      </c>
    </row>
    <row r="5455" customFormat="false" ht="15" hidden="false" customHeight="false" outlineLevel="0" collapsed="false">
      <c r="A5455" s="71" t="s">
        <v>63</v>
      </c>
      <c r="B5455" s="71" t="s">
        <v>51</v>
      </c>
      <c r="C5455" s="71" t="s">
        <v>2264</v>
      </c>
      <c r="D5455" s="72" t="n">
        <v>0</v>
      </c>
      <c r="E5455" s="71" t="n">
        <v>0</v>
      </c>
      <c r="F5455" s="71" t="n">
        <v>1</v>
      </c>
      <c r="G5455" s="72" t="n">
        <v>49.95</v>
      </c>
      <c r="H5455" s="72" t="n">
        <v>49.95</v>
      </c>
      <c r="I5455" s="71" t="n">
        <f aca="false">IF(B5455&gt;=Settings!$B$23,1,0)</f>
        <v>0</v>
      </c>
      <c r="J5455" s="71" t="n">
        <v>1</v>
      </c>
      <c r="K5455" s="71" t="n">
        <f aca="false">F5455*I5455*J5455</f>
        <v>0</v>
      </c>
      <c r="L5455" s="71" t="n">
        <f aca="false">E5455*I5455*J5455</f>
        <v>0</v>
      </c>
      <c r="M5455" s="72" t="n">
        <f aca="false">G5455*I5455*J5455</f>
        <v>0</v>
      </c>
      <c r="N5455" s="72" t="n">
        <f aca="false">D5455*I5455*J5455</f>
        <v>-0</v>
      </c>
      <c r="O5455" s="71" t="n">
        <f aca="false">F5455*J5455</f>
        <v>1</v>
      </c>
      <c r="P5455" s="71" t="n">
        <f aca="false">E5455*J5455</f>
        <v>0</v>
      </c>
    </row>
    <row r="5456" customFormat="false" ht="15" hidden="false" customHeight="false" outlineLevel="0" collapsed="false">
      <c r="A5456" s="71" t="s">
        <v>59</v>
      </c>
      <c r="B5456" s="71" t="s">
        <v>51</v>
      </c>
      <c r="C5456" s="71" t="s">
        <v>393</v>
      </c>
      <c r="D5456" s="72" t="n">
        <v>0</v>
      </c>
      <c r="E5456" s="71" t="n">
        <v>0</v>
      </c>
      <c r="F5456" s="71" t="n">
        <v>274</v>
      </c>
      <c r="G5456" s="72" t="n">
        <v>1070.808</v>
      </c>
      <c r="H5456" s="72" t="n">
        <v>1067.568</v>
      </c>
      <c r="I5456" s="71" t="n">
        <f aca="false">IF(B5456&gt;=Settings!$B$23,1,0)</f>
        <v>0</v>
      </c>
      <c r="J5456" s="71" t="n">
        <v>1</v>
      </c>
      <c r="K5456" s="71" t="n">
        <f aca="false">F5456*I5456*J5456</f>
        <v>0</v>
      </c>
      <c r="L5456" s="71" t="n">
        <f aca="false">E5456*I5456*J5456</f>
        <v>0</v>
      </c>
      <c r="M5456" s="72" t="n">
        <f aca="false">G5456*I5456*J5456</f>
        <v>0</v>
      </c>
      <c r="N5456" s="72" t="n">
        <f aca="false">D5456*I5456*J5456</f>
        <v>-0</v>
      </c>
      <c r="O5456" s="71" t="n">
        <f aca="false">F5456*J5456</f>
        <v>274</v>
      </c>
      <c r="P5456" s="71" t="n">
        <f aca="false">E5456*J5456</f>
        <v>0</v>
      </c>
    </row>
    <row r="5457" customFormat="false" ht="15" hidden="false" customHeight="false" outlineLevel="0" collapsed="false">
      <c r="A5457" s="71" t="s">
        <v>59</v>
      </c>
      <c r="B5457" s="71" t="s">
        <v>51</v>
      </c>
      <c r="C5457" s="71" t="s">
        <v>1486</v>
      </c>
      <c r="D5457" s="72" t="n">
        <v>0</v>
      </c>
      <c r="E5457" s="71" t="n">
        <v>0</v>
      </c>
      <c r="F5457" s="71" t="n">
        <v>3</v>
      </c>
      <c r="G5457" s="72" t="n">
        <v>168.95</v>
      </c>
      <c r="H5457" s="72" t="n">
        <v>168.95</v>
      </c>
      <c r="I5457" s="71" t="n">
        <f aca="false">IF(B5457&gt;=Settings!$B$23,1,0)</f>
        <v>0</v>
      </c>
      <c r="J5457" s="71" t="n">
        <v>1</v>
      </c>
      <c r="K5457" s="71" t="n">
        <f aca="false">F5457*I5457*J5457</f>
        <v>0</v>
      </c>
      <c r="L5457" s="71" t="n">
        <f aca="false">E5457*I5457*J5457</f>
        <v>0</v>
      </c>
      <c r="M5457" s="72" t="n">
        <f aca="false">G5457*I5457*J5457</f>
        <v>0</v>
      </c>
      <c r="N5457" s="72" t="n">
        <f aca="false">D5457*I5457*J5457</f>
        <v>-0</v>
      </c>
      <c r="O5457" s="71" t="n">
        <f aca="false">F5457*J5457</f>
        <v>3</v>
      </c>
      <c r="P5457" s="71" t="n">
        <f aca="false">E5457*J5457</f>
        <v>0</v>
      </c>
    </row>
    <row r="5458" customFormat="false" ht="15" hidden="false" customHeight="false" outlineLevel="0" collapsed="false">
      <c r="A5458" s="71" t="s">
        <v>59</v>
      </c>
      <c r="B5458" s="71" t="s">
        <v>51</v>
      </c>
      <c r="C5458" s="71" t="s">
        <v>1483</v>
      </c>
      <c r="D5458" s="72" t="n">
        <v>0</v>
      </c>
      <c r="E5458" s="71" t="n">
        <v>0</v>
      </c>
      <c r="F5458" s="71" t="n">
        <v>1</v>
      </c>
      <c r="G5458" s="72" t="n">
        <v>92.04</v>
      </c>
      <c r="H5458" s="72" t="n">
        <v>92.04</v>
      </c>
      <c r="I5458" s="71" t="n">
        <f aca="false">IF(B5458&gt;=Settings!$B$23,1,0)</f>
        <v>0</v>
      </c>
      <c r="J5458" s="71" t="n">
        <v>1</v>
      </c>
      <c r="K5458" s="71" t="n">
        <f aca="false">F5458*I5458*J5458</f>
        <v>0</v>
      </c>
      <c r="L5458" s="71" t="n">
        <f aca="false">E5458*I5458*J5458</f>
        <v>0</v>
      </c>
      <c r="M5458" s="72" t="n">
        <f aca="false">G5458*I5458*J5458</f>
        <v>0</v>
      </c>
      <c r="N5458" s="72" t="n">
        <f aca="false">D5458*I5458*J5458</f>
        <v>-0</v>
      </c>
      <c r="O5458" s="71" t="n">
        <f aca="false">F5458*J5458</f>
        <v>1</v>
      </c>
      <c r="P5458" s="71" t="n">
        <f aca="false">E5458*J5458</f>
        <v>0</v>
      </c>
    </row>
    <row r="5459" customFormat="false" ht="15" hidden="false" customHeight="false" outlineLevel="0" collapsed="false">
      <c r="A5459" s="71" t="s">
        <v>61</v>
      </c>
      <c r="B5459" s="71" t="s">
        <v>51</v>
      </c>
      <c r="C5459" s="71" t="s">
        <v>1130</v>
      </c>
      <c r="D5459" s="72" t="n">
        <v>0</v>
      </c>
      <c r="E5459" s="71" t="n">
        <v>0</v>
      </c>
      <c r="F5459" s="71" t="n">
        <v>10</v>
      </c>
      <c r="G5459" s="72" t="n">
        <v>837.34</v>
      </c>
      <c r="H5459" s="72" t="n">
        <v>785.97</v>
      </c>
      <c r="I5459" s="71" t="n">
        <f aca="false">IF(B5459&gt;=Settings!$B$23,1,0)</f>
        <v>0</v>
      </c>
      <c r="J5459" s="71" t="n">
        <v>1</v>
      </c>
      <c r="K5459" s="71" t="n">
        <f aca="false">F5459*I5459*J5459</f>
        <v>0</v>
      </c>
      <c r="L5459" s="71" t="n">
        <f aca="false">E5459*I5459*J5459</f>
        <v>0</v>
      </c>
      <c r="M5459" s="72" t="n">
        <f aca="false">G5459*I5459*J5459</f>
        <v>0</v>
      </c>
      <c r="N5459" s="72" t="n">
        <f aca="false">D5459*I5459*J5459</f>
        <v>-0</v>
      </c>
      <c r="O5459" s="71" t="n">
        <f aca="false">F5459*J5459</f>
        <v>10</v>
      </c>
      <c r="P5459" s="71" t="n">
        <f aca="false">E5459*J5459</f>
        <v>0</v>
      </c>
    </row>
    <row r="5460" customFormat="false" ht="15" hidden="false" customHeight="false" outlineLevel="0" collapsed="false">
      <c r="A5460" s="71" t="s">
        <v>59</v>
      </c>
      <c r="B5460" s="71" t="s">
        <v>51</v>
      </c>
      <c r="C5460" s="71" t="s">
        <v>736</v>
      </c>
      <c r="D5460" s="72" t="n">
        <v>0</v>
      </c>
      <c r="E5460" s="71" t="n">
        <v>0</v>
      </c>
      <c r="F5460" s="71" t="n">
        <v>11</v>
      </c>
      <c r="G5460" s="72" t="n">
        <v>1034.349</v>
      </c>
      <c r="H5460" s="72" t="n">
        <v>1034.349</v>
      </c>
      <c r="I5460" s="71" t="n">
        <f aca="false">IF(B5460&gt;=Settings!$B$23,1,0)</f>
        <v>0</v>
      </c>
      <c r="J5460" s="71" t="n">
        <v>1</v>
      </c>
      <c r="K5460" s="71" t="n">
        <f aca="false">F5460*I5460*J5460</f>
        <v>0</v>
      </c>
      <c r="L5460" s="71" t="n">
        <f aca="false">E5460*I5460*J5460</f>
        <v>0</v>
      </c>
      <c r="M5460" s="72" t="n">
        <f aca="false">G5460*I5460*J5460</f>
        <v>0</v>
      </c>
      <c r="N5460" s="72" t="n">
        <f aca="false">D5460*I5460*J5460</f>
        <v>-0</v>
      </c>
      <c r="O5460" s="71" t="n">
        <f aca="false">F5460*J5460</f>
        <v>11</v>
      </c>
      <c r="P5460" s="71" t="n">
        <f aca="false">E5460*J5460</f>
        <v>0</v>
      </c>
    </row>
    <row r="5461" customFormat="false" ht="15" hidden="false" customHeight="false" outlineLevel="0" collapsed="false">
      <c r="A5461" s="71" t="s">
        <v>61</v>
      </c>
      <c r="B5461" s="71" t="s">
        <v>51</v>
      </c>
      <c r="C5461" s="71" t="s">
        <v>149</v>
      </c>
      <c r="D5461" s="72" t="n">
        <v>105.41</v>
      </c>
      <c r="E5461" s="71" t="n">
        <v>1</v>
      </c>
      <c r="F5461" s="71" t="n">
        <v>47</v>
      </c>
      <c r="G5461" s="72" t="n">
        <v>3952.35</v>
      </c>
      <c r="H5461" s="72" t="n">
        <v>3711.29</v>
      </c>
      <c r="I5461" s="71" t="n">
        <f aca="false">IF(B5461&gt;=Settings!$B$23,1,0)</f>
        <v>0</v>
      </c>
      <c r="J5461" s="71" t="n">
        <v>1</v>
      </c>
      <c r="K5461" s="71" t="n">
        <f aca="false">F5461*I5461*J5461</f>
        <v>0</v>
      </c>
      <c r="L5461" s="71" t="n">
        <f aca="false">E5461*I5461*J5461</f>
        <v>0</v>
      </c>
      <c r="M5461" s="72" t="n">
        <f aca="false">G5461*I5461*J5461</f>
        <v>0</v>
      </c>
      <c r="N5461" s="72" t="n">
        <f aca="false">D5461*I5461*J5461</f>
        <v>0</v>
      </c>
      <c r="O5461" s="71" t="n">
        <f aca="false">F5461*J5461</f>
        <v>47</v>
      </c>
      <c r="P5461" s="71" t="n">
        <f aca="false">E5461*J5461</f>
        <v>1</v>
      </c>
    </row>
    <row r="5462" customFormat="false" ht="15" hidden="false" customHeight="false" outlineLevel="0" collapsed="false">
      <c r="A5462" s="71" t="s">
        <v>59</v>
      </c>
      <c r="B5462" s="71" t="s">
        <v>51</v>
      </c>
      <c r="C5462" s="71" t="s">
        <v>915</v>
      </c>
      <c r="D5462" s="72" t="n">
        <v>0</v>
      </c>
      <c r="E5462" s="71" t="n">
        <v>0</v>
      </c>
      <c r="F5462" s="71" t="n">
        <v>3</v>
      </c>
      <c r="G5462" s="72" t="n">
        <v>599.85</v>
      </c>
      <c r="H5462" s="72" t="n">
        <v>599.85</v>
      </c>
      <c r="I5462" s="71" t="n">
        <f aca="false">IF(B5462&gt;=Settings!$B$23,1,0)</f>
        <v>0</v>
      </c>
      <c r="J5462" s="71" t="n">
        <v>1</v>
      </c>
      <c r="K5462" s="71" t="n">
        <f aca="false">F5462*I5462*J5462</f>
        <v>0</v>
      </c>
      <c r="L5462" s="71" t="n">
        <f aca="false">E5462*I5462*J5462</f>
        <v>0</v>
      </c>
      <c r="M5462" s="72" t="n">
        <f aca="false">G5462*I5462*J5462</f>
        <v>0</v>
      </c>
      <c r="N5462" s="72" t="n">
        <f aca="false">D5462*I5462*J5462</f>
        <v>-0</v>
      </c>
      <c r="O5462" s="71" t="n">
        <f aca="false">F5462*J5462</f>
        <v>3</v>
      </c>
      <c r="P5462" s="71" t="n">
        <f aca="false">E5462*J5462</f>
        <v>0</v>
      </c>
    </row>
    <row r="5463" customFormat="false" ht="15" hidden="false" customHeight="false" outlineLevel="0" collapsed="false">
      <c r="A5463" s="71" t="s">
        <v>61</v>
      </c>
      <c r="B5463" s="71" t="s">
        <v>51</v>
      </c>
      <c r="C5463" s="71" t="s">
        <v>2378</v>
      </c>
      <c r="D5463" s="72" t="n">
        <v>0</v>
      </c>
      <c r="E5463" s="71" t="n">
        <v>0</v>
      </c>
      <c r="F5463" s="71" t="n">
        <v>1</v>
      </c>
      <c r="G5463" s="72" t="n">
        <v>77.23</v>
      </c>
      <c r="H5463" s="72" t="n">
        <v>77.23</v>
      </c>
      <c r="I5463" s="71" t="n">
        <f aca="false">IF(B5463&gt;=Settings!$B$23,1,0)</f>
        <v>0</v>
      </c>
      <c r="J5463" s="71" t="n">
        <v>1</v>
      </c>
      <c r="K5463" s="71" t="n">
        <f aca="false">F5463*I5463*J5463</f>
        <v>0</v>
      </c>
      <c r="L5463" s="71" t="n">
        <f aca="false">E5463*I5463*J5463</f>
        <v>0</v>
      </c>
      <c r="M5463" s="72" t="n">
        <f aca="false">G5463*I5463*J5463</f>
        <v>0</v>
      </c>
      <c r="N5463" s="72" t="n">
        <f aca="false">D5463*I5463*J5463</f>
        <v>-0</v>
      </c>
      <c r="O5463" s="71" t="n">
        <f aca="false">F5463*J5463</f>
        <v>1</v>
      </c>
      <c r="P5463" s="71" t="n">
        <f aca="false">E5463*J5463</f>
        <v>0</v>
      </c>
    </row>
    <row r="5464" customFormat="false" ht="15" hidden="false" customHeight="false" outlineLevel="0" collapsed="false">
      <c r="A5464" s="71" t="s">
        <v>59</v>
      </c>
      <c r="B5464" s="71" t="s">
        <v>51</v>
      </c>
      <c r="C5464" s="71" t="s">
        <v>918</v>
      </c>
      <c r="D5464" s="72" t="n">
        <v>0</v>
      </c>
      <c r="E5464" s="71" t="n">
        <v>0</v>
      </c>
      <c r="F5464" s="71" t="n">
        <v>1</v>
      </c>
      <c r="G5464" s="72" t="n">
        <v>72.68</v>
      </c>
      <c r="H5464" s="72" t="n">
        <v>72.68</v>
      </c>
      <c r="I5464" s="71" t="n">
        <f aca="false">IF(B5464&gt;=Settings!$B$23,1,0)</f>
        <v>0</v>
      </c>
      <c r="J5464" s="71" t="n">
        <v>1</v>
      </c>
      <c r="K5464" s="71" t="n">
        <f aca="false">F5464*I5464*J5464</f>
        <v>0</v>
      </c>
      <c r="L5464" s="71" t="n">
        <f aca="false">E5464*I5464*J5464</f>
        <v>0</v>
      </c>
      <c r="M5464" s="72" t="n">
        <f aca="false">G5464*I5464*J5464</f>
        <v>0</v>
      </c>
      <c r="N5464" s="72" t="n">
        <f aca="false">D5464*I5464*J5464</f>
        <v>-0</v>
      </c>
      <c r="O5464" s="71" t="n">
        <f aca="false">F5464*J5464</f>
        <v>1</v>
      </c>
      <c r="P5464" s="71" t="n">
        <f aca="false">E5464*J5464</f>
        <v>0</v>
      </c>
    </row>
    <row r="5465" customFormat="false" ht="15" hidden="false" customHeight="false" outlineLevel="0" collapsed="false">
      <c r="A5465" s="71" t="s">
        <v>59</v>
      </c>
      <c r="B5465" s="71" t="s">
        <v>51</v>
      </c>
      <c r="C5465" s="71" t="s">
        <v>952</v>
      </c>
      <c r="D5465" s="72" t="n">
        <v>0</v>
      </c>
      <c r="E5465" s="71" t="n">
        <v>0</v>
      </c>
      <c r="F5465" s="71" t="n">
        <v>10</v>
      </c>
      <c r="G5465" s="72" t="n">
        <v>1153.178</v>
      </c>
      <c r="H5465" s="72" t="n">
        <v>1153.178</v>
      </c>
      <c r="I5465" s="71" t="n">
        <f aca="false">IF(B5465&gt;=Settings!$B$23,1,0)</f>
        <v>0</v>
      </c>
      <c r="J5465" s="71" t="n">
        <v>1</v>
      </c>
      <c r="K5465" s="71" t="n">
        <f aca="false">F5465*I5465*J5465</f>
        <v>0</v>
      </c>
      <c r="L5465" s="71" t="n">
        <f aca="false">E5465*I5465*J5465</f>
        <v>0</v>
      </c>
      <c r="M5465" s="72" t="n">
        <f aca="false">G5465*I5465*J5465</f>
        <v>0</v>
      </c>
      <c r="N5465" s="72" t="n">
        <f aca="false">D5465*I5465*J5465</f>
        <v>-0</v>
      </c>
      <c r="O5465" s="71" t="n">
        <f aca="false">F5465*J5465</f>
        <v>10</v>
      </c>
      <c r="P5465" s="71" t="n">
        <f aca="false">E5465*J5465</f>
        <v>0</v>
      </c>
    </row>
    <row r="5466" customFormat="false" ht="15" hidden="false" customHeight="false" outlineLevel="0" collapsed="false">
      <c r="A5466" s="71" t="s">
        <v>61</v>
      </c>
      <c r="B5466" s="71" t="s">
        <v>51</v>
      </c>
      <c r="C5466" s="71" t="s">
        <v>1020</v>
      </c>
      <c r="D5466" s="72" t="n">
        <v>0</v>
      </c>
      <c r="E5466" s="71" t="n">
        <v>0</v>
      </c>
      <c r="F5466" s="71" t="n">
        <v>2</v>
      </c>
      <c r="G5466" s="72" t="n">
        <v>277.17</v>
      </c>
      <c r="H5466" s="72" t="n">
        <v>235.61</v>
      </c>
      <c r="I5466" s="71" t="n">
        <f aca="false">IF(B5466&gt;=Settings!$B$23,1,0)</f>
        <v>0</v>
      </c>
      <c r="J5466" s="71" t="n">
        <v>1</v>
      </c>
      <c r="K5466" s="71" t="n">
        <f aca="false">F5466*I5466*J5466</f>
        <v>0</v>
      </c>
      <c r="L5466" s="71" t="n">
        <f aca="false">E5466*I5466*J5466</f>
        <v>0</v>
      </c>
      <c r="M5466" s="72" t="n">
        <f aca="false">G5466*I5466*J5466</f>
        <v>0</v>
      </c>
      <c r="N5466" s="72" t="n">
        <f aca="false">D5466*I5466*J5466</f>
        <v>-0</v>
      </c>
      <c r="O5466" s="71" t="n">
        <f aca="false">F5466*J5466</f>
        <v>2</v>
      </c>
      <c r="P5466" s="71" t="n">
        <f aca="false">E5466*J5466</f>
        <v>0</v>
      </c>
    </row>
    <row r="5467" customFormat="false" ht="15" hidden="false" customHeight="false" outlineLevel="0" collapsed="false">
      <c r="A5467" s="71" t="s">
        <v>61</v>
      </c>
      <c r="B5467" s="71" t="s">
        <v>51</v>
      </c>
      <c r="C5467" s="71" t="s">
        <v>1237</v>
      </c>
      <c r="D5467" s="72" t="n">
        <v>0</v>
      </c>
      <c r="E5467" s="71" t="n">
        <v>0</v>
      </c>
      <c r="F5467" s="71" t="n">
        <v>21</v>
      </c>
      <c r="G5467" s="72" t="n">
        <v>170.89</v>
      </c>
      <c r="H5467" s="72" t="n">
        <v>166.03</v>
      </c>
      <c r="I5467" s="71" t="n">
        <f aca="false">IF(B5467&gt;=Settings!$B$23,1,0)</f>
        <v>0</v>
      </c>
      <c r="J5467" s="71" t="n">
        <v>1</v>
      </c>
      <c r="K5467" s="71" t="n">
        <f aca="false">F5467*I5467*J5467</f>
        <v>0</v>
      </c>
      <c r="L5467" s="71" t="n">
        <f aca="false">E5467*I5467*J5467</f>
        <v>0</v>
      </c>
      <c r="M5467" s="72" t="n">
        <f aca="false">G5467*I5467*J5467</f>
        <v>0</v>
      </c>
      <c r="N5467" s="72" t="n">
        <f aca="false">D5467*I5467*J5467</f>
        <v>-0</v>
      </c>
      <c r="O5467" s="71" t="n">
        <f aca="false">F5467*J5467</f>
        <v>21</v>
      </c>
      <c r="P5467" s="71" t="n">
        <f aca="false">E5467*J5467</f>
        <v>0</v>
      </c>
    </row>
    <row r="5468" customFormat="false" ht="15" hidden="false" customHeight="false" outlineLevel="0" collapsed="false">
      <c r="A5468" s="71" t="s">
        <v>60</v>
      </c>
      <c r="B5468" s="71" t="s">
        <v>51</v>
      </c>
      <c r="C5468" s="71" t="s">
        <v>927</v>
      </c>
      <c r="D5468" s="72" t="n">
        <v>252.64</v>
      </c>
      <c r="E5468" s="71" t="n">
        <v>2</v>
      </c>
      <c r="F5468" s="71" t="n">
        <v>23</v>
      </c>
      <c r="G5468" s="72" t="n">
        <v>3039.66</v>
      </c>
      <c r="H5468" s="72" t="n">
        <v>2724.36</v>
      </c>
      <c r="I5468" s="71" t="n">
        <f aca="false">IF(B5468&gt;=Settings!$B$23,1,0)</f>
        <v>0</v>
      </c>
      <c r="J5468" s="71" t="n">
        <v>1</v>
      </c>
      <c r="K5468" s="71" t="n">
        <f aca="false">F5468*I5468*J5468</f>
        <v>0</v>
      </c>
      <c r="L5468" s="71" t="n">
        <f aca="false">E5468*I5468*J5468</f>
        <v>0</v>
      </c>
      <c r="M5468" s="72" t="n">
        <f aca="false">G5468*I5468*J5468</f>
        <v>0</v>
      </c>
      <c r="N5468" s="72" t="n">
        <f aca="false">D5468*I5468*J5468</f>
        <v>0</v>
      </c>
      <c r="O5468" s="71" t="n">
        <f aca="false">F5468*J5468</f>
        <v>23</v>
      </c>
      <c r="P5468" s="71" t="n">
        <f aca="false">E5468*J5468</f>
        <v>2</v>
      </c>
    </row>
    <row r="5469" customFormat="false" ht="15" hidden="false" customHeight="false" outlineLevel="0" collapsed="false">
      <c r="A5469" s="71" t="s">
        <v>59</v>
      </c>
      <c r="B5469" s="71" t="s">
        <v>51</v>
      </c>
      <c r="C5469" s="71" t="s">
        <v>702</v>
      </c>
      <c r="D5469" s="72" t="n">
        <v>0</v>
      </c>
      <c r="E5469" s="71" t="n">
        <v>0</v>
      </c>
      <c r="F5469" s="71" t="n">
        <v>1</v>
      </c>
      <c r="G5469" s="72" t="n">
        <v>84.5</v>
      </c>
      <c r="H5469" s="72" t="n">
        <v>71.83</v>
      </c>
      <c r="I5469" s="71" t="n">
        <f aca="false">IF(B5469&gt;=Settings!$B$23,1,0)</f>
        <v>0</v>
      </c>
      <c r="J5469" s="71" t="n">
        <v>1</v>
      </c>
      <c r="K5469" s="71" t="n">
        <f aca="false">F5469*I5469*J5469</f>
        <v>0</v>
      </c>
      <c r="L5469" s="71" t="n">
        <f aca="false">E5469*I5469*J5469</f>
        <v>0</v>
      </c>
      <c r="M5469" s="72" t="n">
        <f aca="false">G5469*I5469*J5469</f>
        <v>0</v>
      </c>
      <c r="N5469" s="72" t="n">
        <f aca="false">D5469*I5469*J5469</f>
        <v>-0</v>
      </c>
      <c r="O5469" s="71" t="n">
        <f aca="false">F5469*J5469</f>
        <v>1</v>
      </c>
      <c r="P5469" s="71" t="n">
        <f aca="false">E5469*J5469</f>
        <v>0</v>
      </c>
    </row>
    <row r="5470" customFormat="false" ht="15" hidden="false" customHeight="false" outlineLevel="0" collapsed="false">
      <c r="A5470" s="71" t="s">
        <v>61</v>
      </c>
      <c r="B5470" s="71" t="s">
        <v>51</v>
      </c>
      <c r="C5470" s="71" t="s">
        <v>154</v>
      </c>
      <c r="D5470" s="72" t="n">
        <v>0</v>
      </c>
      <c r="E5470" s="71" t="n">
        <v>0</v>
      </c>
      <c r="F5470" s="71" t="n">
        <v>1</v>
      </c>
      <c r="G5470" s="72" t="n">
        <v>222.68</v>
      </c>
      <c r="H5470" s="72" t="n">
        <v>222.68</v>
      </c>
      <c r="I5470" s="71" t="n">
        <f aca="false">IF(B5470&gt;=Settings!$B$23,1,0)</f>
        <v>0</v>
      </c>
      <c r="J5470" s="71" t="n">
        <v>1</v>
      </c>
      <c r="K5470" s="71" t="n">
        <f aca="false">F5470*I5470*J5470</f>
        <v>0</v>
      </c>
      <c r="L5470" s="71" t="n">
        <f aca="false">E5470*I5470*J5470</f>
        <v>0</v>
      </c>
      <c r="M5470" s="72" t="n">
        <f aca="false">G5470*I5470*J5470</f>
        <v>0</v>
      </c>
      <c r="N5470" s="72" t="n">
        <f aca="false">D5470*I5470*J5470</f>
        <v>-0</v>
      </c>
      <c r="O5470" s="71" t="n">
        <f aca="false">F5470*J5470</f>
        <v>1</v>
      </c>
      <c r="P5470" s="71" t="n">
        <f aca="false">E5470*J5470</f>
        <v>0</v>
      </c>
    </row>
    <row r="5471" customFormat="false" ht="15" hidden="false" customHeight="false" outlineLevel="0" collapsed="false">
      <c r="A5471" s="71" t="s">
        <v>63</v>
      </c>
      <c r="B5471" s="71" t="s">
        <v>51</v>
      </c>
      <c r="C5471" s="71" t="s">
        <v>2205</v>
      </c>
      <c r="D5471" s="72" t="n">
        <v>0</v>
      </c>
      <c r="E5471" s="71" t="n">
        <v>0</v>
      </c>
      <c r="F5471" s="71" t="n">
        <v>1</v>
      </c>
      <c r="G5471" s="72" t="n">
        <v>113.59</v>
      </c>
      <c r="H5471" s="72" t="n">
        <v>113.59</v>
      </c>
      <c r="I5471" s="71" t="n">
        <f aca="false">IF(B5471&gt;=Settings!$B$23,1,0)</f>
        <v>0</v>
      </c>
      <c r="J5471" s="71" t="n">
        <v>1</v>
      </c>
      <c r="K5471" s="71" t="n">
        <f aca="false">F5471*I5471*J5471</f>
        <v>0</v>
      </c>
      <c r="L5471" s="71" t="n">
        <f aca="false">E5471*I5471*J5471</f>
        <v>0</v>
      </c>
      <c r="M5471" s="72" t="n">
        <f aca="false">G5471*I5471*J5471</f>
        <v>0</v>
      </c>
      <c r="N5471" s="72" t="n">
        <f aca="false">D5471*I5471*J5471</f>
        <v>-0</v>
      </c>
      <c r="O5471" s="71" t="n">
        <f aca="false">F5471*J5471</f>
        <v>1</v>
      </c>
      <c r="P5471" s="71" t="n">
        <f aca="false">E5471*J5471</f>
        <v>0</v>
      </c>
    </row>
    <row r="5472" customFormat="false" ht="15" hidden="false" customHeight="false" outlineLevel="0" collapsed="false">
      <c r="A5472" s="71" t="s">
        <v>61</v>
      </c>
      <c r="B5472" s="71" t="s">
        <v>51</v>
      </c>
      <c r="C5472" s="71" t="s">
        <v>611</v>
      </c>
      <c r="D5472" s="72" t="n">
        <v>0</v>
      </c>
      <c r="E5472" s="71" t="n">
        <v>0</v>
      </c>
      <c r="F5472" s="71" t="n">
        <v>15</v>
      </c>
      <c r="G5472" s="72" t="n">
        <v>495.65</v>
      </c>
      <c r="H5472" s="72" t="n">
        <v>474.14</v>
      </c>
      <c r="I5472" s="71" t="n">
        <f aca="false">IF(B5472&gt;=Settings!$B$23,1,0)</f>
        <v>0</v>
      </c>
      <c r="J5472" s="71" t="n">
        <v>1</v>
      </c>
      <c r="K5472" s="71" t="n">
        <f aca="false">F5472*I5472*J5472</f>
        <v>0</v>
      </c>
      <c r="L5472" s="71" t="n">
        <f aca="false">E5472*I5472*J5472</f>
        <v>0</v>
      </c>
      <c r="M5472" s="72" t="n">
        <f aca="false">G5472*I5472*J5472</f>
        <v>0</v>
      </c>
      <c r="N5472" s="72" t="n">
        <f aca="false">D5472*I5472*J5472</f>
        <v>-0</v>
      </c>
      <c r="O5472" s="71" t="n">
        <f aca="false">F5472*J5472</f>
        <v>15</v>
      </c>
      <c r="P5472" s="71" t="n">
        <f aca="false">E5472*J5472</f>
        <v>0</v>
      </c>
    </row>
    <row r="5473" customFormat="false" ht="15" hidden="false" customHeight="false" outlineLevel="0" collapsed="false">
      <c r="A5473" s="71" t="s">
        <v>61</v>
      </c>
      <c r="B5473" s="71" t="s">
        <v>51</v>
      </c>
      <c r="C5473" s="71" t="s">
        <v>121</v>
      </c>
      <c r="D5473" s="72" t="n">
        <v>77.23</v>
      </c>
      <c r="E5473" s="71" t="n">
        <v>1</v>
      </c>
      <c r="F5473" s="71" t="n">
        <v>41</v>
      </c>
      <c r="G5473" s="72" t="n">
        <v>2253.59</v>
      </c>
      <c r="H5473" s="72" t="n">
        <v>2116.6</v>
      </c>
      <c r="I5473" s="71" t="n">
        <f aca="false">IF(B5473&gt;=Settings!$B$23,1,0)</f>
        <v>0</v>
      </c>
      <c r="J5473" s="71" t="n">
        <v>1</v>
      </c>
      <c r="K5473" s="71" t="n">
        <f aca="false">F5473*I5473*J5473</f>
        <v>0</v>
      </c>
      <c r="L5473" s="71" t="n">
        <f aca="false">E5473*I5473*J5473</f>
        <v>0</v>
      </c>
      <c r="M5473" s="72" t="n">
        <f aca="false">G5473*I5473*J5473</f>
        <v>0</v>
      </c>
      <c r="N5473" s="72" t="n">
        <f aca="false">D5473*I5473*J5473</f>
        <v>0</v>
      </c>
      <c r="O5473" s="71" t="n">
        <f aca="false">F5473*J5473</f>
        <v>41</v>
      </c>
      <c r="P5473" s="71" t="n">
        <f aca="false">E5473*J5473</f>
        <v>1</v>
      </c>
    </row>
    <row r="5474" customFormat="false" ht="15" hidden="false" customHeight="false" outlineLevel="0" collapsed="false">
      <c r="A5474" s="71" t="s">
        <v>61</v>
      </c>
      <c r="B5474" s="71" t="s">
        <v>51</v>
      </c>
      <c r="C5474" s="71" t="s">
        <v>975</v>
      </c>
      <c r="D5474" s="72" t="n">
        <v>0</v>
      </c>
      <c r="E5474" s="71" t="n">
        <v>0</v>
      </c>
      <c r="F5474" s="71" t="n">
        <v>4</v>
      </c>
      <c r="G5474" s="72" t="n">
        <v>357.09</v>
      </c>
      <c r="H5474" s="72" t="n">
        <v>341.01</v>
      </c>
      <c r="I5474" s="71" t="n">
        <f aca="false">IF(B5474&gt;=Settings!$B$23,1,0)</f>
        <v>0</v>
      </c>
      <c r="J5474" s="71" t="n">
        <v>1</v>
      </c>
      <c r="K5474" s="71" t="n">
        <f aca="false">F5474*I5474*J5474</f>
        <v>0</v>
      </c>
      <c r="L5474" s="71" t="n">
        <f aca="false">E5474*I5474*J5474</f>
        <v>0</v>
      </c>
      <c r="M5474" s="72" t="n">
        <f aca="false">G5474*I5474*J5474</f>
        <v>0</v>
      </c>
      <c r="N5474" s="72" t="n">
        <f aca="false">D5474*I5474*J5474</f>
        <v>-0</v>
      </c>
      <c r="O5474" s="71" t="n">
        <f aca="false">F5474*J5474</f>
        <v>4</v>
      </c>
      <c r="P5474" s="71" t="n">
        <f aca="false">E5474*J5474</f>
        <v>0</v>
      </c>
    </row>
    <row r="5475" customFormat="false" ht="15" hidden="false" customHeight="false" outlineLevel="0" collapsed="false">
      <c r="A5475" s="71" t="s">
        <v>59</v>
      </c>
      <c r="B5475" s="71" t="s">
        <v>51</v>
      </c>
      <c r="C5475" s="71" t="s">
        <v>631</v>
      </c>
      <c r="D5475" s="72" t="n">
        <v>0</v>
      </c>
      <c r="E5475" s="71" t="n">
        <v>0</v>
      </c>
      <c r="F5475" s="71" t="n">
        <v>34</v>
      </c>
      <c r="G5475" s="72" t="n">
        <v>1983.042</v>
      </c>
      <c r="H5475" s="72" t="n">
        <v>1983.042</v>
      </c>
      <c r="I5475" s="71" t="n">
        <f aca="false">IF(B5475&gt;=Settings!$B$23,1,0)</f>
        <v>0</v>
      </c>
      <c r="J5475" s="71" t="n">
        <v>1</v>
      </c>
      <c r="K5475" s="71" t="n">
        <f aca="false">F5475*I5475*J5475</f>
        <v>0</v>
      </c>
      <c r="L5475" s="71" t="n">
        <f aca="false">E5475*I5475*J5475</f>
        <v>0</v>
      </c>
      <c r="M5475" s="72" t="n">
        <f aca="false">G5475*I5475*J5475</f>
        <v>0</v>
      </c>
      <c r="N5475" s="72" t="n">
        <f aca="false">D5475*I5475*J5475</f>
        <v>-0</v>
      </c>
      <c r="O5475" s="71" t="n">
        <f aca="false">F5475*J5475</f>
        <v>34</v>
      </c>
      <c r="P5475" s="71" t="n">
        <f aca="false">E5475*J5475</f>
        <v>0</v>
      </c>
    </row>
    <row r="5476" customFormat="false" ht="15" hidden="false" customHeight="false" outlineLevel="0" collapsed="false">
      <c r="A5476" s="71" t="s">
        <v>61</v>
      </c>
      <c r="B5476" s="71" t="s">
        <v>51</v>
      </c>
      <c r="C5476" s="71" t="s">
        <v>600</v>
      </c>
      <c r="D5476" s="72" t="n">
        <v>0</v>
      </c>
      <c r="E5476" s="71" t="n">
        <v>0</v>
      </c>
      <c r="F5476" s="71" t="n">
        <v>1</v>
      </c>
      <c r="G5476" s="72" t="n">
        <v>109.05</v>
      </c>
      <c r="H5476" s="72" t="n">
        <v>109.05</v>
      </c>
      <c r="I5476" s="71" t="n">
        <f aca="false">IF(B5476&gt;=Settings!$B$23,1,0)</f>
        <v>0</v>
      </c>
      <c r="J5476" s="71" t="n">
        <v>1</v>
      </c>
      <c r="K5476" s="71" t="n">
        <f aca="false">F5476*I5476*J5476</f>
        <v>0</v>
      </c>
      <c r="L5476" s="71" t="n">
        <f aca="false">E5476*I5476*J5476</f>
        <v>0</v>
      </c>
      <c r="M5476" s="72" t="n">
        <f aca="false">G5476*I5476*J5476</f>
        <v>0</v>
      </c>
      <c r="N5476" s="72" t="n">
        <f aca="false">D5476*I5476*J5476</f>
        <v>-0</v>
      </c>
      <c r="O5476" s="71" t="n">
        <f aca="false">F5476*J5476</f>
        <v>1</v>
      </c>
      <c r="P5476" s="71" t="n">
        <f aca="false">E5476*J5476</f>
        <v>0</v>
      </c>
    </row>
    <row r="5477" customFormat="false" ht="15" hidden="false" customHeight="false" outlineLevel="0" collapsed="false">
      <c r="A5477" s="71" t="s">
        <v>61</v>
      </c>
      <c r="B5477" s="71" t="s">
        <v>51</v>
      </c>
      <c r="C5477" s="71" t="s">
        <v>1282</v>
      </c>
      <c r="D5477" s="72" t="n">
        <v>26.32</v>
      </c>
      <c r="E5477" s="71" t="n">
        <v>1</v>
      </c>
      <c r="F5477" s="71" t="n">
        <v>9</v>
      </c>
      <c r="G5477" s="72" t="n">
        <v>249.59</v>
      </c>
      <c r="H5477" s="72" t="n">
        <v>210.91</v>
      </c>
      <c r="I5477" s="71" t="n">
        <f aca="false">IF(B5477&gt;=Settings!$B$23,1,0)</f>
        <v>0</v>
      </c>
      <c r="J5477" s="71" t="n">
        <v>1</v>
      </c>
      <c r="K5477" s="71" t="n">
        <f aca="false">F5477*I5477*J5477</f>
        <v>0</v>
      </c>
      <c r="L5477" s="71" t="n">
        <f aca="false">E5477*I5477*J5477</f>
        <v>0</v>
      </c>
      <c r="M5477" s="72" t="n">
        <f aca="false">G5477*I5477*J5477</f>
        <v>0</v>
      </c>
      <c r="N5477" s="72" t="n">
        <f aca="false">D5477*I5477*J5477</f>
        <v>0</v>
      </c>
      <c r="O5477" s="71" t="n">
        <f aca="false">F5477*J5477</f>
        <v>9</v>
      </c>
      <c r="P5477" s="71" t="n">
        <f aca="false">E5477*J5477</f>
        <v>1</v>
      </c>
    </row>
    <row r="5478" customFormat="false" ht="15" hidden="false" customHeight="false" outlineLevel="0" collapsed="false">
      <c r="A5478" s="71" t="s">
        <v>59</v>
      </c>
      <c r="B5478" s="71" t="s">
        <v>51</v>
      </c>
      <c r="C5478" s="71" t="s">
        <v>2138</v>
      </c>
      <c r="D5478" s="72" t="n">
        <v>0</v>
      </c>
      <c r="E5478" s="71" t="n">
        <v>0</v>
      </c>
      <c r="F5478" s="71" t="n">
        <v>5</v>
      </c>
      <c r="G5478" s="72" t="n">
        <v>375.21</v>
      </c>
      <c r="H5478" s="72" t="n">
        <v>354.79</v>
      </c>
      <c r="I5478" s="71" t="n">
        <f aca="false">IF(B5478&gt;=Settings!$B$23,1,0)</f>
        <v>0</v>
      </c>
      <c r="J5478" s="71" t="n">
        <v>1</v>
      </c>
      <c r="K5478" s="71" t="n">
        <f aca="false">F5478*I5478*J5478</f>
        <v>0</v>
      </c>
      <c r="L5478" s="71" t="n">
        <f aca="false">E5478*I5478*J5478</f>
        <v>0</v>
      </c>
      <c r="M5478" s="72" t="n">
        <f aca="false">G5478*I5478*J5478</f>
        <v>0</v>
      </c>
      <c r="N5478" s="72" t="n">
        <f aca="false">D5478*I5478*J5478</f>
        <v>-0</v>
      </c>
      <c r="O5478" s="71" t="n">
        <f aca="false">F5478*J5478</f>
        <v>5</v>
      </c>
      <c r="P5478" s="71" t="n">
        <f aca="false">E5478*J5478</f>
        <v>0</v>
      </c>
    </row>
    <row r="5479" customFormat="false" ht="15" hidden="false" customHeight="false" outlineLevel="0" collapsed="false">
      <c r="A5479" s="71" t="s">
        <v>59</v>
      </c>
      <c r="B5479" s="71" t="s">
        <v>51</v>
      </c>
      <c r="C5479" s="71" t="s">
        <v>1213</v>
      </c>
      <c r="D5479" s="72" t="n">
        <v>0</v>
      </c>
      <c r="E5479" s="71" t="n">
        <v>0</v>
      </c>
      <c r="F5479" s="71" t="n">
        <v>5</v>
      </c>
      <c r="G5479" s="72" t="n">
        <v>508.84</v>
      </c>
      <c r="H5479" s="72" t="n">
        <v>483.64</v>
      </c>
      <c r="I5479" s="71" t="n">
        <f aca="false">IF(B5479&gt;=Settings!$B$23,1,0)</f>
        <v>0</v>
      </c>
      <c r="J5479" s="71" t="n">
        <v>1</v>
      </c>
      <c r="K5479" s="71" t="n">
        <f aca="false">F5479*I5479*J5479</f>
        <v>0</v>
      </c>
      <c r="L5479" s="71" t="n">
        <f aca="false">E5479*I5479*J5479</f>
        <v>0</v>
      </c>
      <c r="M5479" s="72" t="n">
        <f aca="false">G5479*I5479*J5479</f>
        <v>0</v>
      </c>
      <c r="N5479" s="72" t="n">
        <f aca="false">D5479*I5479*J5479</f>
        <v>-0</v>
      </c>
      <c r="O5479" s="71" t="n">
        <f aca="false">F5479*J5479</f>
        <v>5</v>
      </c>
      <c r="P5479" s="71" t="n">
        <f aca="false">E5479*J5479</f>
        <v>0</v>
      </c>
    </row>
    <row r="5480" customFormat="false" ht="15" hidden="false" customHeight="false" outlineLevel="0" collapsed="false">
      <c r="A5480" s="71" t="s">
        <v>61</v>
      </c>
      <c r="B5480" s="71" t="s">
        <v>51</v>
      </c>
      <c r="C5480" s="71" t="s">
        <v>148</v>
      </c>
      <c r="D5480" s="72" t="n">
        <v>0</v>
      </c>
      <c r="E5480" s="71" t="n">
        <v>0</v>
      </c>
      <c r="F5480" s="71" t="n">
        <v>13</v>
      </c>
      <c r="G5480" s="72" t="n">
        <v>712.03</v>
      </c>
      <c r="H5480" s="72" t="n">
        <v>682.99</v>
      </c>
      <c r="I5480" s="71" t="n">
        <f aca="false">IF(B5480&gt;=Settings!$B$23,1,0)</f>
        <v>0</v>
      </c>
      <c r="J5480" s="71" t="n">
        <v>1</v>
      </c>
      <c r="K5480" s="71" t="n">
        <f aca="false">F5480*I5480*J5480</f>
        <v>0</v>
      </c>
      <c r="L5480" s="71" t="n">
        <f aca="false">E5480*I5480*J5480</f>
        <v>0</v>
      </c>
      <c r="M5480" s="72" t="n">
        <f aca="false">G5480*I5480*J5480</f>
        <v>0</v>
      </c>
      <c r="N5480" s="72" t="n">
        <f aca="false">D5480*I5480*J5480</f>
        <v>-0</v>
      </c>
      <c r="O5480" s="71" t="n">
        <f aca="false">F5480*J5480</f>
        <v>13</v>
      </c>
      <c r="P5480" s="71" t="n">
        <f aca="false">E5480*J5480</f>
        <v>0</v>
      </c>
    </row>
    <row r="5481" customFormat="false" ht="15" hidden="false" customHeight="false" outlineLevel="0" collapsed="false">
      <c r="A5481" s="71" t="s">
        <v>62</v>
      </c>
      <c r="B5481" s="71" t="s">
        <v>51</v>
      </c>
      <c r="C5481" s="71" t="s">
        <v>1372</v>
      </c>
      <c r="D5481" s="72" t="n">
        <v>0</v>
      </c>
      <c r="E5481" s="71" t="n">
        <v>0</v>
      </c>
      <c r="F5481" s="71" t="n">
        <v>9</v>
      </c>
      <c r="G5481" s="72" t="n">
        <v>812.3</v>
      </c>
      <c r="H5481" s="72" t="n">
        <v>782.26</v>
      </c>
      <c r="I5481" s="71" t="n">
        <f aca="false">IF(B5481&gt;=Settings!$B$23,1,0)</f>
        <v>0</v>
      </c>
      <c r="J5481" s="71" t="n">
        <v>1</v>
      </c>
      <c r="K5481" s="71" t="n">
        <f aca="false">F5481*I5481*J5481</f>
        <v>0</v>
      </c>
      <c r="L5481" s="71" t="n">
        <f aca="false">E5481*I5481*J5481</f>
        <v>0</v>
      </c>
      <c r="M5481" s="72" t="n">
        <f aca="false">G5481*I5481*J5481</f>
        <v>0</v>
      </c>
      <c r="N5481" s="72" t="n">
        <f aca="false">D5481*I5481*J5481</f>
        <v>-0</v>
      </c>
      <c r="O5481" s="71" t="n">
        <f aca="false">F5481*J5481</f>
        <v>9</v>
      </c>
      <c r="P5481" s="71" t="n">
        <f aca="false">E5481*J5481</f>
        <v>0</v>
      </c>
    </row>
    <row r="5482" customFormat="false" ht="15" hidden="false" customHeight="false" outlineLevel="0" collapsed="false">
      <c r="A5482" s="71" t="s">
        <v>63</v>
      </c>
      <c r="B5482" s="71" t="s">
        <v>51</v>
      </c>
      <c r="C5482" s="71" t="s">
        <v>2242</v>
      </c>
      <c r="D5482" s="72" t="n">
        <v>0</v>
      </c>
      <c r="E5482" s="71" t="n">
        <v>0</v>
      </c>
      <c r="F5482" s="71" t="n">
        <v>1</v>
      </c>
      <c r="G5482" s="72" t="n">
        <v>68.14</v>
      </c>
      <c r="H5482" s="72" t="n">
        <v>68.14</v>
      </c>
      <c r="I5482" s="71" t="n">
        <f aca="false">IF(B5482&gt;=Settings!$B$23,1,0)</f>
        <v>0</v>
      </c>
      <c r="J5482" s="71" t="n">
        <v>1</v>
      </c>
      <c r="K5482" s="71" t="n">
        <f aca="false">F5482*I5482*J5482</f>
        <v>0</v>
      </c>
      <c r="L5482" s="71" t="n">
        <f aca="false">E5482*I5482*J5482</f>
        <v>0</v>
      </c>
      <c r="M5482" s="72" t="n">
        <f aca="false">G5482*I5482*J5482</f>
        <v>0</v>
      </c>
      <c r="N5482" s="72" t="n">
        <f aca="false">D5482*I5482*J5482</f>
        <v>-0</v>
      </c>
      <c r="O5482" s="71" t="n">
        <f aca="false">F5482*J5482</f>
        <v>1</v>
      </c>
      <c r="P5482" s="71" t="n">
        <f aca="false">E5482*J5482</f>
        <v>0</v>
      </c>
    </row>
    <row r="5483" customFormat="false" ht="15" hidden="false" customHeight="false" outlineLevel="0" collapsed="false">
      <c r="A5483" s="71" t="s">
        <v>61</v>
      </c>
      <c r="B5483" s="71" t="s">
        <v>51</v>
      </c>
      <c r="C5483" s="71" t="s">
        <v>963</v>
      </c>
      <c r="D5483" s="72" t="n">
        <v>136.32</v>
      </c>
      <c r="E5483" s="71" t="n">
        <v>1</v>
      </c>
      <c r="F5483" s="71" t="n">
        <v>7</v>
      </c>
      <c r="G5483" s="72" t="n">
        <v>976.96</v>
      </c>
      <c r="H5483" s="72" t="n">
        <v>840.64</v>
      </c>
      <c r="I5483" s="71" t="n">
        <f aca="false">IF(B5483&gt;=Settings!$B$23,1,0)</f>
        <v>0</v>
      </c>
      <c r="J5483" s="71" t="n">
        <v>1</v>
      </c>
      <c r="K5483" s="71" t="n">
        <f aca="false">F5483*I5483*J5483</f>
        <v>0</v>
      </c>
      <c r="L5483" s="71" t="n">
        <f aca="false">E5483*I5483*J5483</f>
        <v>0</v>
      </c>
      <c r="M5483" s="72" t="n">
        <f aca="false">G5483*I5483*J5483</f>
        <v>0</v>
      </c>
      <c r="N5483" s="72" t="n">
        <f aca="false">D5483*I5483*J5483</f>
        <v>0</v>
      </c>
      <c r="O5483" s="71" t="n">
        <f aca="false">F5483*J5483</f>
        <v>7</v>
      </c>
      <c r="P5483" s="71" t="n">
        <f aca="false">E5483*J5483</f>
        <v>1</v>
      </c>
    </row>
    <row r="5484" customFormat="false" ht="15" hidden="false" customHeight="false" outlineLevel="0" collapsed="false">
      <c r="A5484" s="71" t="s">
        <v>61</v>
      </c>
      <c r="B5484" s="71" t="s">
        <v>51</v>
      </c>
      <c r="C5484" s="71" t="s">
        <v>634</v>
      </c>
      <c r="D5484" s="72" t="n">
        <v>0</v>
      </c>
      <c r="E5484" s="71" t="n">
        <v>0</v>
      </c>
      <c r="F5484" s="71" t="n">
        <v>2</v>
      </c>
      <c r="G5484" s="72" t="n">
        <v>127.17</v>
      </c>
      <c r="H5484" s="72" t="n">
        <v>117.64</v>
      </c>
      <c r="I5484" s="71" t="n">
        <f aca="false">IF(B5484&gt;=Settings!$B$23,1,0)</f>
        <v>0</v>
      </c>
      <c r="J5484" s="71" t="n">
        <v>1</v>
      </c>
      <c r="K5484" s="71" t="n">
        <f aca="false">F5484*I5484*J5484</f>
        <v>0</v>
      </c>
      <c r="L5484" s="71" t="n">
        <f aca="false">E5484*I5484*J5484</f>
        <v>0</v>
      </c>
      <c r="M5484" s="72" t="n">
        <f aca="false">G5484*I5484*J5484</f>
        <v>0</v>
      </c>
      <c r="N5484" s="72" t="n">
        <f aca="false">D5484*I5484*J5484</f>
        <v>-0</v>
      </c>
      <c r="O5484" s="71" t="n">
        <f aca="false">F5484*J5484</f>
        <v>2</v>
      </c>
      <c r="P5484" s="71" t="n">
        <f aca="false">E5484*J5484</f>
        <v>0</v>
      </c>
    </row>
    <row r="5485" customFormat="false" ht="15" hidden="false" customHeight="false" outlineLevel="0" collapsed="false">
      <c r="A5485" s="71" t="s">
        <v>61</v>
      </c>
      <c r="B5485" s="71" t="s">
        <v>51</v>
      </c>
      <c r="C5485" s="71" t="s">
        <v>608</v>
      </c>
      <c r="D5485" s="72" t="n">
        <v>0</v>
      </c>
      <c r="E5485" s="71" t="n">
        <v>0</v>
      </c>
      <c r="F5485" s="71" t="n">
        <v>2</v>
      </c>
      <c r="G5485" s="72" t="n">
        <v>141.72</v>
      </c>
      <c r="H5485" s="72" t="n">
        <v>131.1</v>
      </c>
      <c r="I5485" s="71" t="n">
        <f aca="false">IF(B5485&gt;=Settings!$B$23,1,0)</f>
        <v>0</v>
      </c>
      <c r="J5485" s="71" t="n">
        <v>1</v>
      </c>
      <c r="K5485" s="71" t="n">
        <f aca="false">F5485*I5485*J5485</f>
        <v>0</v>
      </c>
      <c r="L5485" s="71" t="n">
        <f aca="false">E5485*I5485*J5485</f>
        <v>0</v>
      </c>
      <c r="M5485" s="72" t="n">
        <f aca="false">G5485*I5485*J5485</f>
        <v>0</v>
      </c>
      <c r="N5485" s="72" t="n">
        <f aca="false">D5485*I5485*J5485</f>
        <v>-0</v>
      </c>
      <c r="O5485" s="71" t="n">
        <f aca="false">F5485*J5485</f>
        <v>2</v>
      </c>
      <c r="P5485" s="71" t="n">
        <f aca="false">E5485*J5485</f>
        <v>0</v>
      </c>
    </row>
    <row r="5486" customFormat="false" ht="15" hidden="false" customHeight="false" outlineLevel="0" collapsed="false">
      <c r="A5486" s="71" t="s">
        <v>61</v>
      </c>
      <c r="B5486" s="71" t="s">
        <v>51</v>
      </c>
      <c r="C5486" s="71" t="s">
        <v>962</v>
      </c>
      <c r="D5486" s="72" t="n">
        <v>0</v>
      </c>
      <c r="E5486" s="71" t="n">
        <v>0</v>
      </c>
      <c r="F5486" s="71" t="n">
        <v>11</v>
      </c>
      <c r="G5486" s="72" t="n">
        <v>782.29</v>
      </c>
      <c r="H5486" s="72" t="n">
        <v>773.44</v>
      </c>
      <c r="I5486" s="71" t="n">
        <f aca="false">IF(B5486&gt;=Settings!$B$23,1,0)</f>
        <v>0</v>
      </c>
      <c r="J5486" s="71" t="n">
        <v>1</v>
      </c>
      <c r="K5486" s="71" t="n">
        <f aca="false">F5486*I5486*J5486</f>
        <v>0</v>
      </c>
      <c r="L5486" s="71" t="n">
        <f aca="false">E5486*I5486*J5486</f>
        <v>0</v>
      </c>
      <c r="M5486" s="72" t="n">
        <f aca="false">G5486*I5486*J5486</f>
        <v>0</v>
      </c>
      <c r="N5486" s="72" t="n">
        <f aca="false">D5486*I5486*J5486</f>
        <v>-0</v>
      </c>
      <c r="O5486" s="71" t="n">
        <f aca="false">F5486*J5486</f>
        <v>11</v>
      </c>
      <c r="P5486" s="71" t="n">
        <f aca="false">E5486*J5486</f>
        <v>0</v>
      </c>
    </row>
    <row r="5487" customFormat="false" ht="15" hidden="false" customHeight="false" outlineLevel="0" collapsed="false">
      <c r="A5487" s="71" t="s">
        <v>61</v>
      </c>
      <c r="B5487" s="71" t="s">
        <v>51</v>
      </c>
      <c r="C5487" s="71" t="s">
        <v>1493</v>
      </c>
      <c r="D5487" s="72" t="n">
        <v>0</v>
      </c>
      <c r="E5487" s="71" t="n">
        <v>0</v>
      </c>
      <c r="F5487" s="71" t="n">
        <v>1</v>
      </c>
      <c r="G5487" s="72" t="n">
        <v>118.13</v>
      </c>
      <c r="H5487" s="72" t="n">
        <v>100.42</v>
      </c>
      <c r="I5487" s="71" t="n">
        <f aca="false">IF(B5487&gt;=Settings!$B$23,1,0)</f>
        <v>0</v>
      </c>
      <c r="J5487" s="71" t="n">
        <v>1</v>
      </c>
      <c r="K5487" s="71" t="n">
        <f aca="false">F5487*I5487*J5487</f>
        <v>0</v>
      </c>
      <c r="L5487" s="71" t="n">
        <f aca="false">E5487*I5487*J5487</f>
        <v>0</v>
      </c>
      <c r="M5487" s="72" t="n">
        <f aca="false">G5487*I5487*J5487</f>
        <v>0</v>
      </c>
      <c r="N5487" s="72" t="n">
        <f aca="false">D5487*I5487*J5487</f>
        <v>-0</v>
      </c>
      <c r="O5487" s="71" t="n">
        <f aca="false">F5487*J5487</f>
        <v>1</v>
      </c>
      <c r="P5487" s="71" t="n">
        <f aca="false">E5487*J5487</f>
        <v>0</v>
      </c>
    </row>
    <row r="5488" customFormat="false" ht="15" hidden="false" customHeight="false" outlineLevel="0" collapsed="false">
      <c r="A5488" s="71" t="s">
        <v>60</v>
      </c>
      <c r="B5488" s="71" t="s">
        <v>51</v>
      </c>
      <c r="C5488" s="71" t="s">
        <v>1095</v>
      </c>
      <c r="D5488" s="72" t="n">
        <v>0</v>
      </c>
      <c r="E5488" s="71" t="n">
        <v>0</v>
      </c>
      <c r="F5488" s="71" t="n">
        <v>12</v>
      </c>
      <c r="G5488" s="72" t="n">
        <v>1199.41</v>
      </c>
      <c r="H5488" s="72" t="n">
        <v>1145.44</v>
      </c>
      <c r="I5488" s="71" t="n">
        <f aca="false">IF(B5488&gt;=Settings!$B$23,1,0)</f>
        <v>0</v>
      </c>
      <c r="J5488" s="71" t="n">
        <v>1</v>
      </c>
      <c r="K5488" s="71" t="n">
        <f aca="false">F5488*I5488*J5488</f>
        <v>0</v>
      </c>
      <c r="L5488" s="71" t="n">
        <f aca="false">E5488*I5488*J5488</f>
        <v>0</v>
      </c>
      <c r="M5488" s="72" t="n">
        <f aca="false">G5488*I5488*J5488</f>
        <v>0</v>
      </c>
      <c r="N5488" s="72" t="n">
        <f aca="false">D5488*I5488*J5488</f>
        <v>-0</v>
      </c>
      <c r="O5488" s="71" t="n">
        <f aca="false">F5488*J5488</f>
        <v>12</v>
      </c>
      <c r="P5488" s="71" t="n">
        <f aca="false">E5488*J5488</f>
        <v>0</v>
      </c>
    </row>
    <row r="5489" customFormat="false" ht="15" hidden="false" customHeight="false" outlineLevel="0" collapsed="false">
      <c r="A5489" s="71" t="s">
        <v>60</v>
      </c>
      <c r="B5489" s="71" t="s">
        <v>51</v>
      </c>
      <c r="C5489" s="71" t="s">
        <v>602</v>
      </c>
      <c r="D5489" s="72" t="n">
        <v>163.25</v>
      </c>
      <c r="E5489" s="71" t="n">
        <v>17</v>
      </c>
      <c r="F5489" s="71" t="n">
        <v>204</v>
      </c>
      <c r="G5489" s="72" t="n">
        <v>2125.08</v>
      </c>
      <c r="H5489" s="72" t="n">
        <v>1864.31</v>
      </c>
      <c r="I5489" s="71" t="n">
        <f aca="false">IF(B5489&gt;=Settings!$B$23,1,0)</f>
        <v>0</v>
      </c>
      <c r="J5489" s="71" t="n">
        <v>1</v>
      </c>
      <c r="K5489" s="71" t="n">
        <f aca="false">F5489*I5489*J5489</f>
        <v>0</v>
      </c>
      <c r="L5489" s="71" t="n">
        <f aca="false">E5489*I5489*J5489</f>
        <v>0</v>
      </c>
      <c r="M5489" s="72" t="n">
        <f aca="false">G5489*I5489*J5489</f>
        <v>0</v>
      </c>
      <c r="N5489" s="72" t="n">
        <f aca="false">D5489*I5489*J5489</f>
        <v>0</v>
      </c>
      <c r="O5489" s="71" t="n">
        <f aca="false">F5489*J5489</f>
        <v>204</v>
      </c>
      <c r="P5489" s="71" t="n">
        <f aca="false">E5489*J5489</f>
        <v>17</v>
      </c>
    </row>
    <row r="5490" customFormat="false" ht="15" hidden="false" customHeight="false" outlineLevel="0" collapsed="false">
      <c r="A5490" s="71" t="s">
        <v>59</v>
      </c>
      <c r="B5490" s="71" t="s">
        <v>51</v>
      </c>
      <c r="C5490" s="71" t="s">
        <v>1430</v>
      </c>
      <c r="D5490" s="72" t="n">
        <v>0</v>
      </c>
      <c r="E5490" s="71" t="n">
        <v>0</v>
      </c>
      <c r="F5490" s="71" t="n">
        <v>2</v>
      </c>
      <c r="G5490" s="72" t="n">
        <v>237.63</v>
      </c>
      <c r="H5490" s="72" t="n">
        <v>237.63</v>
      </c>
      <c r="I5490" s="71" t="n">
        <f aca="false">IF(B5490&gt;=Settings!$B$23,1,0)</f>
        <v>0</v>
      </c>
      <c r="J5490" s="71" t="n">
        <v>1</v>
      </c>
      <c r="K5490" s="71" t="n">
        <f aca="false">F5490*I5490*J5490</f>
        <v>0</v>
      </c>
      <c r="L5490" s="71" t="n">
        <f aca="false">E5490*I5490*J5490</f>
        <v>0</v>
      </c>
      <c r="M5490" s="72" t="n">
        <f aca="false">G5490*I5490*J5490</f>
        <v>0</v>
      </c>
      <c r="N5490" s="72" t="n">
        <f aca="false">D5490*I5490*J5490</f>
        <v>-0</v>
      </c>
      <c r="O5490" s="71" t="n">
        <f aca="false">F5490*J5490</f>
        <v>2</v>
      </c>
      <c r="P5490" s="71" t="n">
        <f aca="false">E5490*J5490</f>
        <v>0</v>
      </c>
    </row>
    <row r="5491" customFormat="false" ht="15" hidden="false" customHeight="false" outlineLevel="0" collapsed="false">
      <c r="A5491" s="71" t="s">
        <v>59</v>
      </c>
      <c r="B5491" s="71" t="s">
        <v>51</v>
      </c>
      <c r="C5491" s="71" t="s">
        <v>962</v>
      </c>
      <c r="D5491" s="72" t="n">
        <v>0</v>
      </c>
      <c r="E5491" s="71" t="n">
        <v>0</v>
      </c>
      <c r="F5491" s="71" t="n">
        <v>7</v>
      </c>
      <c r="G5491" s="72" t="n">
        <v>544.49</v>
      </c>
      <c r="H5491" s="72" t="n">
        <v>535.64</v>
      </c>
      <c r="I5491" s="71" t="n">
        <f aca="false">IF(B5491&gt;=Settings!$B$23,1,0)</f>
        <v>0</v>
      </c>
      <c r="J5491" s="71" t="n">
        <v>1</v>
      </c>
      <c r="K5491" s="71" t="n">
        <f aca="false">F5491*I5491*J5491</f>
        <v>0</v>
      </c>
      <c r="L5491" s="71" t="n">
        <f aca="false">E5491*I5491*J5491</f>
        <v>0</v>
      </c>
      <c r="M5491" s="72" t="n">
        <f aca="false">G5491*I5491*J5491</f>
        <v>0</v>
      </c>
      <c r="N5491" s="72" t="n">
        <f aca="false">D5491*I5491*J5491</f>
        <v>-0</v>
      </c>
      <c r="O5491" s="71" t="n">
        <f aca="false">F5491*J5491</f>
        <v>7</v>
      </c>
      <c r="P5491" s="71" t="n">
        <f aca="false">E5491*J5491</f>
        <v>0</v>
      </c>
    </row>
    <row r="5492" customFormat="false" ht="15" hidden="false" customHeight="false" outlineLevel="0" collapsed="false">
      <c r="A5492" s="71" t="s">
        <v>63</v>
      </c>
      <c r="B5492" s="71" t="s">
        <v>51</v>
      </c>
      <c r="C5492" s="71" t="s">
        <v>2265</v>
      </c>
      <c r="D5492" s="72" t="n">
        <v>72.68</v>
      </c>
      <c r="E5492" s="71" t="n">
        <v>1</v>
      </c>
      <c r="F5492" s="71" t="n">
        <v>5</v>
      </c>
      <c r="G5492" s="72" t="n">
        <v>363.4</v>
      </c>
      <c r="H5492" s="72" t="n">
        <v>283.46</v>
      </c>
      <c r="I5492" s="71" t="n">
        <f aca="false">IF(B5492&gt;=Settings!$B$23,1,0)</f>
        <v>0</v>
      </c>
      <c r="J5492" s="71" t="n">
        <v>1</v>
      </c>
      <c r="K5492" s="71" t="n">
        <f aca="false">F5492*I5492*J5492</f>
        <v>0</v>
      </c>
      <c r="L5492" s="71" t="n">
        <f aca="false">E5492*I5492*J5492</f>
        <v>0</v>
      </c>
      <c r="M5492" s="72" t="n">
        <f aca="false">G5492*I5492*J5492</f>
        <v>0</v>
      </c>
      <c r="N5492" s="72" t="n">
        <f aca="false">D5492*I5492*J5492</f>
        <v>0</v>
      </c>
      <c r="O5492" s="71" t="n">
        <f aca="false">F5492*J5492</f>
        <v>5</v>
      </c>
      <c r="P5492" s="71" t="n">
        <f aca="false">E5492*J5492</f>
        <v>1</v>
      </c>
    </row>
    <row r="5493" customFormat="false" ht="15" hidden="false" customHeight="false" outlineLevel="0" collapsed="false">
      <c r="A5493" s="71" t="s">
        <v>59</v>
      </c>
      <c r="B5493" s="71" t="s">
        <v>51</v>
      </c>
      <c r="C5493" s="71" t="s">
        <v>1062</v>
      </c>
      <c r="D5493" s="72" t="n">
        <v>0</v>
      </c>
      <c r="E5493" s="71" t="n">
        <v>0</v>
      </c>
      <c r="F5493" s="71" t="n">
        <v>1</v>
      </c>
      <c r="G5493" s="72" t="n">
        <v>144.95</v>
      </c>
      <c r="H5493" s="72" t="n">
        <v>144.95</v>
      </c>
      <c r="I5493" s="71" t="n">
        <f aca="false">IF(B5493&gt;=Settings!$B$23,1,0)</f>
        <v>0</v>
      </c>
      <c r="J5493" s="71" t="n">
        <v>1</v>
      </c>
      <c r="K5493" s="71" t="n">
        <f aca="false">F5493*I5493*J5493</f>
        <v>0</v>
      </c>
      <c r="L5493" s="71" t="n">
        <f aca="false">E5493*I5493*J5493</f>
        <v>0</v>
      </c>
      <c r="M5493" s="72" t="n">
        <f aca="false">G5493*I5493*J5493</f>
        <v>0</v>
      </c>
      <c r="N5493" s="72" t="n">
        <f aca="false">D5493*I5493*J5493</f>
        <v>-0</v>
      </c>
      <c r="O5493" s="71" t="n">
        <f aca="false">F5493*J5493</f>
        <v>1</v>
      </c>
      <c r="P5493" s="71" t="n">
        <f aca="false">E5493*J5493</f>
        <v>0</v>
      </c>
    </row>
    <row r="5494" customFormat="false" ht="15" hidden="false" customHeight="false" outlineLevel="0" collapsed="false">
      <c r="A5494" s="71" t="s">
        <v>60</v>
      </c>
      <c r="B5494" s="71" t="s">
        <v>51</v>
      </c>
      <c r="C5494" s="71" t="s">
        <v>1372</v>
      </c>
      <c r="D5494" s="72" t="n">
        <v>0</v>
      </c>
      <c r="E5494" s="71" t="n">
        <v>0</v>
      </c>
      <c r="F5494" s="71" t="n">
        <v>18</v>
      </c>
      <c r="G5494" s="72" t="n">
        <v>1461.43</v>
      </c>
      <c r="H5494" s="72" t="n">
        <v>1390.52</v>
      </c>
      <c r="I5494" s="71" t="n">
        <f aca="false">IF(B5494&gt;=Settings!$B$23,1,0)</f>
        <v>0</v>
      </c>
      <c r="J5494" s="71" t="n">
        <v>1</v>
      </c>
      <c r="K5494" s="71" t="n">
        <f aca="false">F5494*I5494*J5494</f>
        <v>0</v>
      </c>
      <c r="L5494" s="71" t="n">
        <f aca="false">E5494*I5494*J5494</f>
        <v>0</v>
      </c>
      <c r="M5494" s="72" t="n">
        <f aca="false">G5494*I5494*J5494</f>
        <v>0</v>
      </c>
      <c r="N5494" s="72" t="n">
        <f aca="false">D5494*I5494*J5494</f>
        <v>-0</v>
      </c>
      <c r="O5494" s="71" t="n">
        <f aca="false">F5494*J5494</f>
        <v>18</v>
      </c>
      <c r="P5494" s="71" t="n">
        <f aca="false">E5494*J5494</f>
        <v>0</v>
      </c>
    </row>
    <row r="5495" customFormat="false" ht="15" hidden="false" customHeight="false" outlineLevel="0" collapsed="false">
      <c r="A5495" s="71" t="s">
        <v>62</v>
      </c>
      <c r="B5495" s="71" t="s">
        <v>51</v>
      </c>
      <c r="C5495" s="71" t="s">
        <v>1084</v>
      </c>
      <c r="D5495" s="72" t="n">
        <v>0</v>
      </c>
      <c r="E5495" s="71" t="n">
        <v>0</v>
      </c>
      <c r="F5495" s="71" t="n">
        <v>6</v>
      </c>
      <c r="G5495" s="72" t="n">
        <v>237.81</v>
      </c>
      <c r="H5495" s="72" t="n">
        <v>230.47</v>
      </c>
      <c r="I5495" s="71" t="n">
        <f aca="false">IF(B5495&gt;=Settings!$B$23,1,0)</f>
        <v>0</v>
      </c>
      <c r="J5495" s="71" t="n">
        <v>1</v>
      </c>
      <c r="K5495" s="71" t="n">
        <f aca="false">F5495*I5495*J5495</f>
        <v>0</v>
      </c>
      <c r="L5495" s="71" t="n">
        <f aca="false">E5495*I5495*J5495</f>
        <v>0</v>
      </c>
      <c r="M5495" s="72" t="n">
        <f aca="false">G5495*I5495*J5495</f>
        <v>0</v>
      </c>
      <c r="N5495" s="72" t="n">
        <f aca="false">D5495*I5495*J5495</f>
        <v>-0</v>
      </c>
      <c r="O5495" s="71" t="n">
        <f aca="false">F5495*J5495</f>
        <v>6</v>
      </c>
      <c r="P5495" s="71" t="n">
        <f aca="false">E5495*J5495</f>
        <v>0</v>
      </c>
    </row>
    <row r="5496" customFormat="false" ht="15" hidden="false" customHeight="false" outlineLevel="0" collapsed="false">
      <c r="A5496" s="71" t="s">
        <v>63</v>
      </c>
      <c r="B5496" s="71" t="s">
        <v>51</v>
      </c>
      <c r="C5496" s="71" t="s">
        <v>180</v>
      </c>
      <c r="D5496" s="72" t="n">
        <v>0</v>
      </c>
      <c r="E5496" s="71" t="n">
        <v>0</v>
      </c>
      <c r="F5496" s="71" t="n">
        <v>5</v>
      </c>
      <c r="G5496" s="72" t="n">
        <v>567.05</v>
      </c>
      <c r="H5496" s="72" t="n">
        <v>555.06</v>
      </c>
      <c r="I5496" s="71" t="n">
        <f aca="false">IF(B5496&gt;=Settings!$B$23,1,0)</f>
        <v>0</v>
      </c>
      <c r="J5496" s="71" t="n">
        <v>1</v>
      </c>
      <c r="K5496" s="71" t="n">
        <f aca="false">F5496*I5496*J5496</f>
        <v>0</v>
      </c>
      <c r="L5496" s="71" t="n">
        <f aca="false">E5496*I5496*J5496</f>
        <v>0</v>
      </c>
      <c r="M5496" s="72" t="n">
        <f aca="false">G5496*I5496*J5496</f>
        <v>0</v>
      </c>
      <c r="N5496" s="72" t="n">
        <f aca="false">D5496*I5496*J5496</f>
        <v>-0</v>
      </c>
      <c r="O5496" s="71" t="n">
        <f aca="false">F5496*J5496</f>
        <v>5</v>
      </c>
      <c r="P5496" s="71" t="n">
        <f aca="false">E5496*J5496</f>
        <v>0</v>
      </c>
    </row>
    <row r="5497" customFormat="false" ht="15" hidden="false" customHeight="false" outlineLevel="0" collapsed="false">
      <c r="A5497" s="71" t="s">
        <v>62</v>
      </c>
      <c r="B5497" s="71" t="s">
        <v>51</v>
      </c>
      <c r="C5497" s="71" t="s">
        <v>1440</v>
      </c>
      <c r="D5497" s="72" t="n">
        <v>87.23</v>
      </c>
      <c r="E5497" s="71" t="n">
        <v>1</v>
      </c>
      <c r="F5497" s="71" t="n">
        <v>7</v>
      </c>
      <c r="G5497" s="72" t="n">
        <v>620.71</v>
      </c>
      <c r="H5497" s="72" t="n">
        <v>519.65</v>
      </c>
      <c r="I5497" s="71" t="n">
        <f aca="false">IF(B5497&gt;=Settings!$B$23,1,0)</f>
        <v>0</v>
      </c>
      <c r="J5497" s="71" t="n">
        <v>1</v>
      </c>
      <c r="K5497" s="71" t="n">
        <f aca="false">F5497*I5497*J5497</f>
        <v>0</v>
      </c>
      <c r="L5497" s="71" t="n">
        <f aca="false">E5497*I5497*J5497</f>
        <v>0</v>
      </c>
      <c r="M5497" s="72" t="n">
        <f aca="false">G5497*I5497*J5497</f>
        <v>0</v>
      </c>
      <c r="N5497" s="72" t="n">
        <f aca="false">D5497*I5497*J5497</f>
        <v>0</v>
      </c>
      <c r="O5497" s="71" t="n">
        <f aca="false">F5497*J5497</f>
        <v>7</v>
      </c>
      <c r="P5497" s="71" t="n">
        <f aca="false">E5497*J5497</f>
        <v>1</v>
      </c>
    </row>
    <row r="5498" customFormat="false" ht="15" hidden="false" customHeight="false" outlineLevel="0" collapsed="false">
      <c r="A5498" s="71" t="s">
        <v>63</v>
      </c>
      <c r="B5498" s="71" t="s">
        <v>51</v>
      </c>
      <c r="C5498" s="71" t="s">
        <v>2286</v>
      </c>
      <c r="D5498" s="72" t="n">
        <v>0</v>
      </c>
      <c r="E5498" s="71" t="n">
        <v>0</v>
      </c>
      <c r="F5498" s="71" t="n">
        <v>2</v>
      </c>
      <c r="G5498" s="72" t="n">
        <v>490.82</v>
      </c>
      <c r="H5498" s="72" t="n">
        <v>490.82</v>
      </c>
      <c r="I5498" s="71" t="n">
        <f aca="false">IF(B5498&gt;=Settings!$B$23,1,0)</f>
        <v>0</v>
      </c>
      <c r="J5498" s="71" t="n">
        <v>1</v>
      </c>
      <c r="K5498" s="71" t="n">
        <f aca="false">F5498*I5498*J5498</f>
        <v>0</v>
      </c>
      <c r="L5498" s="71" t="n">
        <f aca="false">E5498*I5498*J5498</f>
        <v>0</v>
      </c>
      <c r="M5498" s="72" t="n">
        <f aca="false">G5498*I5498*J5498</f>
        <v>0</v>
      </c>
      <c r="N5498" s="72" t="n">
        <f aca="false">D5498*I5498*J5498</f>
        <v>-0</v>
      </c>
      <c r="O5498" s="71" t="n">
        <f aca="false">F5498*J5498</f>
        <v>2</v>
      </c>
      <c r="P5498" s="71" t="n">
        <f aca="false">E5498*J5498</f>
        <v>0</v>
      </c>
    </row>
    <row r="5499" customFormat="false" ht="15" hidden="false" customHeight="false" outlineLevel="0" collapsed="false">
      <c r="A5499" s="71" t="s">
        <v>61</v>
      </c>
      <c r="B5499" s="71" t="s">
        <v>51</v>
      </c>
      <c r="C5499" s="71" t="s">
        <v>912</v>
      </c>
      <c r="D5499" s="72" t="n">
        <v>0</v>
      </c>
      <c r="E5499" s="71" t="n">
        <v>0</v>
      </c>
      <c r="F5499" s="71" t="n">
        <v>1</v>
      </c>
      <c r="G5499" s="72" t="n">
        <v>85.41</v>
      </c>
      <c r="H5499" s="72" t="n">
        <v>85.41</v>
      </c>
      <c r="I5499" s="71" t="n">
        <f aca="false">IF(B5499&gt;=Settings!$B$23,1,0)</f>
        <v>0</v>
      </c>
      <c r="J5499" s="71" t="n">
        <v>1</v>
      </c>
      <c r="K5499" s="71" t="n">
        <f aca="false">F5499*I5499*J5499</f>
        <v>0</v>
      </c>
      <c r="L5499" s="71" t="n">
        <f aca="false">E5499*I5499*J5499</f>
        <v>0</v>
      </c>
      <c r="M5499" s="72" t="n">
        <f aca="false">G5499*I5499*J5499</f>
        <v>0</v>
      </c>
      <c r="N5499" s="72" t="n">
        <f aca="false">D5499*I5499*J5499</f>
        <v>-0</v>
      </c>
      <c r="O5499" s="71" t="n">
        <f aca="false">F5499*J5499</f>
        <v>1</v>
      </c>
      <c r="P5499" s="71" t="n">
        <f aca="false">E5499*J5499</f>
        <v>0</v>
      </c>
    </row>
    <row r="5500" customFormat="false" ht="15" hidden="false" customHeight="false" outlineLevel="0" collapsed="false">
      <c r="A5500" s="71" t="s">
        <v>61</v>
      </c>
      <c r="B5500" s="71" t="s">
        <v>51</v>
      </c>
      <c r="C5500" s="71" t="s">
        <v>1220</v>
      </c>
      <c r="D5500" s="72" t="n">
        <v>0</v>
      </c>
      <c r="E5500" s="71" t="n">
        <v>0</v>
      </c>
      <c r="F5500" s="71" t="n">
        <v>8</v>
      </c>
      <c r="G5500" s="72" t="n">
        <v>740.52</v>
      </c>
      <c r="H5500" s="72" t="n">
        <v>698.31</v>
      </c>
      <c r="I5500" s="71" t="n">
        <f aca="false">IF(B5500&gt;=Settings!$B$23,1,0)</f>
        <v>0</v>
      </c>
      <c r="J5500" s="71" t="n">
        <v>1</v>
      </c>
      <c r="K5500" s="71" t="n">
        <f aca="false">F5500*I5500*J5500</f>
        <v>0</v>
      </c>
      <c r="L5500" s="71" t="n">
        <f aca="false">E5500*I5500*J5500</f>
        <v>0</v>
      </c>
      <c r="M5500" s="72" t="n">
        <f aca="false">G5500*I5500*J5500</f>
        <v>0</v>
      </c>
      <c r="N5500" s="72" t="n">
        <f aca="false">D5500*I5500*J5500</f>
        <v>-0</v>
      </c>
      <c r="O5500" s="71" t="n">
        <f aca="false">F5500*J5500</f>
        <v>8</v>
      </c>
      <c r="P5500" s="71" t="n">
        <f aca="false">E5500*J5500</f>
        <v>0</v>
      </c>
    </row>
    <row r="5501" customFormat="false" ht="15" hidden="false" customHeight="false" outlineLevel="0" collapsed="false">
      <c r="A5501" s="71" t="s">
        <v>61</v>
      </c>
      <c r="B5501" s="71" t="s">
        <v>51</v>
      </c>
      <c r="C5501" s="71" t="s">
        <v>1293</v>
      </c>
      <c r="D5501" s="72" t="n">
        <v>0</v>
      </c>
      <c r="E5501" s="71" t="n">
        <v>0</v>
      </c>
      <c r="F5501" s="71" t="n">
        <v>7</v>
      </c>
      <c r="G5501" s="72" t="n">
        <v>672.4</v>
      </c>
      <c r="H5501" s="72" t="n">
        <v>658.1</v>
      </c>
      <c r="I5501" s="71" t="n">
        <f aca="false">IF(B5501&gt;=Settings!$B$23,1,0)</f>
        <v>0</v>
      </c>
      <c r="J5501" s="71" t="n">
        <v>1</v>
      </c>
      <c r="K5501" s="71" t="n">
        <f aca="false">F5501*I5501*J5501</f>
        <v>0</v>
      </c>
      <c r="L5501" s="71" t="n">
        <f aca="false">E5501*I5501*J5501</f>
        <v>0</v>
      </c>
      <c r="M5501" s="72" t="n">
        <f aca="false">G5501*I5501*J5501</f>
        <v>0</v>
      </c>
      <c r="N5501" s="72" t="n">
        <f aca="false">D5501*I5501*J5501</f>
        <v>-0</v>
      </c>
      <c r="O5501" s="71" t="n">
        <f aca="false">F5501*J5501</f>
        <v>7</v>
      </c>
      <c r="P5501" s="71" t="n">
        <f aca="false">E5501*J5501</f>
        <v>0</v>
      </c>
    </row>
    <row r="5502" customFormat="false" ht="15" hidden="false" customHeight="false" outlineLevel="0" collapsed="false">
      <c r="A5502" s="71" t="s">
        <v>59</v>
      </c>
      <c r="B5502" s="71" t="s">
        <v>51</v>
      </c>
      <c r="C5502" s="71" t="s">
        <v>1287</v>
      </c>
      <c r="D5502" s="72" t="n">
        <v>0</v>
      </c>
      <c r="E5502" s="71" t="n">
        <v>0</v>
      </c>
      <c r="F5502" s="71" t="n">
        <v>1</v>
      </c>
      <c r="G5502" s="72" t="n">
        <v>144.95</v>
      </c>
      <c r="H5502" s="72" t="n">
        <v>144.95</v>
      </c>
      <c r="I5502" s="71" t="n">
        <f aca="false">IF(B5502&gt;=Settings!$B$23,1,0)</f>
        <v>0</v>
      </c>
      <c r="J5502" s="71" t="n">
        <v>1</v>
      </c>
      <c r="K5502" s="71" t="n">
        <f aca="false">F5502*I5502*J5502</f>
        <v>0</v>
      </c>
      <c r="L5502" s="71" t="n">
        <f aca="false">E5502*I5502*J5502</f>
        <v>0</v>
      </c>
      <c r="M5502" s="72" t="n">
        <f aca="false">G5502*I5502*J5502</f>
        <v>0</v>
      </c>
      <c r="N5502" s="72" t="n">
        <f aca="false">D5502*I5502*J5502</f>
        <v>-0</v>
      </c>
      <c r="O5502" s="71" t="n">
        <f aca="false">F5502*J5502</f>
        <v>1</v>
      </c>
      <c r="P5502" s="71" t="n">
        <f aca="false">E5502*J5502</f>
        <v>0</v>
      </c>
    </row>
    <row r="5503" customFormat="false" ht="15" hidden="false" customHeight="false" outlineLevel="0" collapsed="false">
      <c r="A5503" s="71" t="s">
        <v>61</v>
      </c>
      <c r="B5503" s="71" t="s">
        <v>51</v>
      </c>
      <c r="C5503" s="71" t="s">
        <v>1024</v>
      </c>
      <c r="D5503" s="72" t="n">
        <v>0</v>
      </c>
      <c r="E5503" s="71" t="n">
        <v>0</v>
      </c>
      <c r="F5503" s="71" t="n">
        <v>1</v>
      </c>
      <c r="G5503" s="72" t="n">
        <v>99.95</v>
      </c>
      <c r="H5503" s="72" t="n">
        <v>99.95</v>
      </c>
      <c r="I5503" s="71" t="n">
        <f aca="false">IF(B5503&gt;=Settings!$B$23,1,0)</f>
        <v>0</v>
      </c>
      <c r="J5503" s="71" t="n">
        <v>1</v>
      </c>
      <c r="K5503" s="71" t="n">
        <f aca="false">F5503*I5503*J5503</f>
        <v>0</v>
      </c>
      <c r="L5503" s="71" t="n">
        <f aca="false">E5503*I5503*J5503</f>
        <v>0</v>
      </c>
      <c r="M5503" s="72" t="n">
        <f aca="false">G5503*I5503*J5503</f>
        <v>0</v>
      </c>
      <c r="N5503" s="72" t="n">
        <f aca="false">D5503*I5503*J5503</f>
        <v>-0</v>
      </c>
      <c r="O5503" s="71" t="n">
        <f aca="false">F5503*J5503</f>
        <v>1</v>
      </c>
      <c r="P5503" s="71" t="n">
        <f aca="false">E5503*J5503</f>
        <v>0</v>
      </c>
    </row>
    <row r="5504" customFormat="false" ht="15" hidden="false" customHeight="false" outlineLevel="0" collapsed="false">
      <c r="A5504" s="71" t="s">
        <v>61</v>
      </c>
      <c r="B5504" s="71" t="s">
        <v>51</v>
      </c>
      <c r="C5504" s="71" t="s">
        <v>970</v>
      </c>
      <c r="D5504" s="72" t="n">
        <v>0</v>
      </c>
      <c r="E5504" s="71" t="n">
        <v>0</v>
      </c>
      <c r="F5504" s="71" t="n">
        <v>1</v>
      </c>
      <c r="G5504" s="72" t="n">
        <v>131.77</v>
      </c>
      <c r="H5504" s="72" t="n">
        <v>112.02</v>
      </c>
      <c r="I5504" s="71" t="n">
        <f aca="false">IF(B5504&gt;=Settings!$B$23,1,0)</f>
        <v>0</v>
      </c>
      <c r="J5504" s="71" t="n">
        <v>1</v>
      </c>
      <c r="K5504" s="71" t="n">
        <f aca="false">F5504*I5504*J5504</f>
        <v>0</v>
      </c>
      <c r="L5504" s="71" t="n">
        <f aca="false">E5504*I5504*J5504</f>
        <v>0</v>
      </c>
      <c r="M5504" s="72" t="n">
        <f aca="false">G5504*I5504*J5504</f>
        <v>0</v>
      </c>
      <c r="N5504" s="72" t="n">
        <f aca="false">D5504*I5504*J5504</f>
        <v>-0</v>
      </c>
      <c r="O5504" s="71" t="n">
        <f aca="false">F5504*J5504</f>
        <v>1</v>
      </c>
      <c r="P5504" s="71" t="n">
        <f aca="false">E5504*J5504</f>
        <v>0</v>
      </c>
    </row>
    <row r="5505" customFormat="false" ht="15" hidden="false" customHeight="false" outlineLevel="0" collapsed="false">
      <c r="A5505" s="71" t="s">
        <v>61</v>
      </c>
      <c r="B5505" s="71" t="s">
        <v>51</v>
      </c>
      <c r="C5505" s="71" t="s">
        <v>1153</v>
      </c>
      <c r="D5505" s="72" t="n">
        <v>0</v>
      </c>
      <c r="E5505" s="71" t="n">
        <v>0</v>
      </c>
      <c r="F5505" s="71" t="n">
        <v>7</v>
      </c>
      <c r="G5505" s="72" t="n">
        <v>713.29</v>
      </c>
      <c r="H5505" s="72" t="n">
        <v>696.26</v>
      </c>
      <c r="I5505" s="71" t="n">
        <f aca="false">IF(B5505&gt;=Settings!$B$23,1,0)</f>
        <v>0</v>
      </c>
      <c r="J5505" s="71" t="n">
        <v>1</v>
      </c>
      <c r="K5505" s="71" t="n">
        <f aca="false">F5505*I5505*J5505</f>
        <v>0</v>
      </c>
      <c r="L5505" s="71" t="n">
        <f aca="false">E5505*I5505*J5505</f>
        <v>0</v>
      </c>
      <c r="M5505" s="72" t="n">
        <f aca="false">G5505*I5505*J5505</f>
        <v>0</v>
      </c>
      <c r="N5505" s="72" t="n">
        <f aca="false">D5505*I5505*J5505</f>
        <v>-0</v>
      </c>
      <c r="O5505" s="71" t="n">
        <f aca="false">F5505*J5505</f>
        <v>7</v>
      </c>
      <c r="P5505" s="71" t="n">
        <f aca="false">E5505*J5505</f>
        <v>0</v>
      </c>
    </row>
    <row r="5506" customFormat="false" ht="15" hidden="false" customHeight="false" outlineLevel="0" collapsed="false">
      <c r="A5506" s="71" t="s">
        <v>60</v>
      </c>
      <c r="B5506" s="71" t="s">
        <v>52</v>
      </c>
      <c r="C5506" s="71" t="s">
        <v>1325</v>
      </c>
      <c r="D5506" s="72" t="n">
        <v>118.14</v>
      </c>
      <c r="E5506" s="71" t="n">
        <v>1</v>
      </c>
      <c r="F5506" s="71" t="n">
        <v>14</v>
      </c>
      <c r="G5506" s="72" t="n">
        <v>1835.7</v>
      </c>
      <c r="H5506" s="72" t="n">
        <v>1677.77</v>
      </c>
      <c r="I5506" s="71" t="n">
        <f aca="false">IF(B5506&gt;=Settings!$B$23,1,0)</f>
        <v>0</v>
      </c>
      <c r="J5506" s="71" t="n">
        <v>1</v>
      </c>
      <c r="K5506" s="71" t="n">
        <f aca="false">F5506*I5506*J5506</f>
        <v>0</v>
      </c>
      <c r="L5506" s="71" t="n">
        <f aca="false">E5506*I5506*J5506</f>
        <v>0</v>
      </c>
      <c r="M5506" s="72" t="n">
        <f aca="false">G5506*I5506*J5506</f>
        <v>0</v>
      </c>
      <c r="N5506" s="72" t="n">
        <f aca="false">D5506*I5506*J5506</f>
        <v>0</v>
      </c>
      <c r="O5506" s="71" t="n">
        <f aca="false">F5506*J5506</f>
        <v>14</v>
      </c>
      <c r="P5506" s="71" t="n">
        <f aca="false">E5506*J5506</f>
        <v>1</v>
      </c>
    </row>
    <row r="5507" customFormat="false" ht="15" hidden="false" customHeight="false" outlineLevel="0" collapsed="false">
      <c r="A5507" s="71" t="s">
        <v>61</v>
      </c>
      <c r="B5507" s="71" t="s">
        <v>52</v>
      </c>
      <c r="C5507" s="71" t="s">
        <v>577</v>
      </c>
      <c r="D5507" s="72" t="n">
        <v>0</v>
      </c>
      <c r="E5507" s="71" t="n">
        <v>0</v>
      </c>
      <c r="F5507" s="71" t="n">
        <v>3</v>
      </c>
      <c r="G5507" s="72" t="n">
        <v>363.49</v>
      </c>
      <c r="H5507" s="72" t="n">
        <v>345.79</v>
      </c>
      <c r="I5507" s="71" t="n">
        <f aca="false">IF(B5507&gt;=Settings!$B$23,1,0)</f>
        <v>0</v>
      </c>
      <c r="J5507" s="71" t="n">
        <v>1</v>
      </c>
      <c r="K5507" s="71" t="n">
        <f aca="false">F5507*I5507*J5507</f>
        <v>0</v>
      </c>
      <c r="L5507" s="71" t="n">
        <f aca="false">E5507*I5507*J5507</f>
        <v>0</v>
      </c>
      <c r="M5507" s="72" t="n">
        <f aca="false">G5507*I5507*J5507</f>
        <v>0</v>
      </c>
      <c r="N5507" s="72" t="n">
        <f aca="false">D5507*I5507*J5507</f>
        <v>-0</v>
      </c>
      <c r="O5507" s="71" t="n">
        <f aca="false">F5507*J5507</f>
        <v>3</v>
      </c>
      <c r="P5507" s="71" t="n">
        <f aca="false">E5507*J5507</f>
        <v>0</v>
      </c>
    </row>
    <row r="5508" customFormat="false" ht="15" hidden="false" customHeight="false" outlineLevel="0" collapsed="false">
      <c r="A5508" s="71" t="s">
        <v>63</v>
      </c>
      <c r="B5508" s="71" t="s">
        <v>52</v>
      </c>
      <c r="C5508" s="71" t="s">
        <v>2241</v>
      </c>
      <c r="D5508" s="72" t="n">
        <v>0</v>
      </c>
      <c r="E5508" s="71" t="n">
        <v>0</v>
      </c>
      <c r="F5508" s="71" t="n">
        <v>2</v>
      </c>
      <c r="G5508" s="72" t="n">
        <v>236.27</v>
      </c>
      <c r="H5508" s="72" t="n">
        <v>218.56</v>
      </c>
      <c r="I5508" s="71" t="n">
        <f aca="false">IF(B5508&gt;=Settings!$B$23,1,0)</f>
        <v>0</v>
      </c>
      <c r="J5508" s="71" t="n">
        <v>1</v>
      </c>
      <c r="K5508" s="71" t="n">
        <f aca="false">F5508*I5508*J5508</f>
        <v>0</v>
      </c>
      <c r="L5508" s="71" t="n">
        <f aca="false">E5508*I5508*J5508</f>
        <v>0</v>
      </c>
      <c r="M5508" s="72" t="n">
        <f aca="false">G5508*I5508*J5508</f>
        <v>0</v>
      </c>
      <c r="N5508" s="72" t="n">
        <f aca="false">D5508*I5508*J5508</f>
        <v>-0</v>
      </c>
      <c r="O5508" s="71" t="n">
        <f aca="false">F5508*J5508</f>
        <v>2</v>
      </c>
      <c r="P5508" s="71" t="n">
        <f aca="false">E5508*J5508</f>
        <v>0</v>
      </c>
    </row>
    <row r="5509" customFormat="false" ht="15" hidden="false" customHeight="false" outlineLevel="0" collapsed="false">
      <c r="A5509" s="71" t="s">
        <v>59</v>
      </c>
      <c r="B5509" s="71" t="s">
        <v>52</v>
      </c>
      <c r="C5509" s="71" t="s">
        <v>2134</v>
      </c>
      <c r="D5509" s="72" t="n">
        <v>0</v>
      </c>
      <c r="E5509" s="71" t="n">
        <v>0</v>
      </c>
      <c r="F5509" s="71" t="n">
        <v>1</v>
      </c>
      <c r="G5509" s="72" t="n">
        <v>120.86</v>
      </c>
      <c r="H5509" s="72" t="n">
        <v>120.86</v>
      </c>
      <c r="I5509" s="71" t="n">
        <f aca="false">IF(B5509&gt;=Settings!$B$23,1,0)</f>
        <v>0</v>
      </c>
      <c r="J5509" s="71" t="n">
        <v>1</v>
      </c>
      <c r="K5509" s="71" t="n">
        <f aca="false">F5509*I5509*J5509</f>
        <v>0</v>
      </c>
      <c r="L5509" s="71" t="n">
        <f aca="false">E5509*I5509*J5509</f>
        <v>0</v>
      </c>
      <c r="M5509" s="72" t="n">
        <f aca="false">G5509*I5509*J5509</f>
        <v>0</v>
      </c>
      <c r="N5509" s="72" t="n">
        <f aca="false">D5509*I5509*J5509</f>
        <v>-0</v>
      </c>
      <c r="O5509" s="71" t="n">
        <f aca="false">F5509*J5509</f>
        <v>1</v>
      </c>
      <c r="P5509" s="71" t="n">
        <f aca="false">E5509*J5509</f>
        <v>0</v>
      </c>
    </row>
    <row r="5510" customFormat="false" ht="15" hidden="false" customHeight="false" outlineLevel="0" collapsed="false">
      <c r="A5510" s="71" t="s">
        <v>61</v>
      </c>
      <c r="B5510" s="71" t="s">
        <v>52</v>
      </c>
      <c r="C5510" s="71" t="s">
        <v>1349</v>
      </c>
      <c r="D5510" s="72" t="n">
        <v>0</v>
      </c>
      <c r="E5510" s="71" t="n">
        <v>0</v>
      </c>
      <c r="F5510" s="71" t="n">
        <v>5</v>
      </c>
      <c r="G5510" s="72" t="n">
        <v>512.48</v>
      </c>
      <c r="H5510" s="72" t="n">
        <v>494.5</v>
      </c>
      <c r="I5510" s="71" t="n">
        <f aca="false">IF(B5510&gt;=Settings!$B$23,1,0)</f>
        <v>0</v>
      </c>
      <c r="J5510" s="71" t="n">
        <v>1</v>
      </c>
      <c r="K5510" s="71" t="n">
        <f aca="false">F5510*I5510*J5510</f>
        <v>0</v>
      </c>
      <c r="L5510" s="71" t="n">
        <f aca="false">E5510*I5510*J5510</f>
        <v>0</v>
      </c>
      <c r="M5510" s="72" t="n">
        <f aca="false">G5510*I5510*J5510</f>
        <v>0</v>
      </c>
      <c r="N5510" s="72" t="n">
        <f aca="false">D5510*I5510*J5510</f>
        <v>-0</v>
      </c>
      <c r="O5510" s="71" t="n">
        <f aca="false">F5510*J5510</f>
        <v>5</v>
      </c>
      <c r="P5510" s="71" t="n">
        <f aca="false">E5510*J5510</f>
        <v>0</v>
      </c>
    </row>
    <row r="5511" customFormat="false" ht="15" hidden="false" customHeight="false" outlineLevel="0" collapsed="false">
      <c r="A5511" s="71" t="s">
        <v>60</v>
      </c>
      <c r="B5511" s="71" t="s">
        <v>52</v>
      </c>
      <c r="C5511" s="71" t="s">
        <v>358</v>
      </c>
      <c r="D5511" s="72" t="n">
        <v>140.86</v>
      </c>
      <c r="E5511" s="71" t="n">
        <v>1</v>
      </c>
      <c r="F5511" s="71" t="n">
        <v>40</v>
      </c>
      <c r="G5511" s="72" t="n">
        <v>4954.45</v>
      </c>
      <c r="H5511" s="72" t="n">
        <v>4671.58</v>
      </c>
      <c r="I5511" s="71" t="n">
        <f aca="false">IF(B5511&gt;=Settings!$B$23,1,0)</f>
        <v>0</v>
      </c>
      <c r="J5511" s="71" t="n">
        <v>1</v>
      </c>
      <c r="K5511" s="71" t="n">
        <f aca="false">F5511*I5511*J5511</f>
        <v>0</v>
      </c>
      <c r="L5511" s="71" t="n">
        <f aca="false">E5511*I5511*J5511</f>
        <v>0</v>
      </c>
      <c r="M5511" s="72" t="n">
        <f aca="false">G5511*I5511*J5511</f>
        <v>0</v>
      </c>
      <c r="N5511" s="72" t="n">
        <f aca="false">D5511*I5511*J5511</f>
        <v>0</v>
      </c>
      <c r="O5511" s="71" t="n">
        <f aca="false">F5511*J5511</f>
        <v>40</v>
      </c>
      <c r="P5511" s="71" t="n">
        <f aca="false">E5511*J5511</f>
        <v>1</v>
      </c>
    </row>
    <row r="5512" customFormat="false" ht="15" hidden="false" customHeight="false" outlineLevel="0" collapsed="false">
      <c r="A5512" s="71" t="s">
        <v>61</v>
      </c>
      <c r="B5512" s="71" t="s">
        <v>52</v>
      </c>
      <c r="C5512" s="71" t="s">
        <v>138</v>
      </c>
      <c r="D5512" s="72" t="n">
        <v>0</v>
      </c>
      <c r="E5512" s="71" t="n">
        <v>0</v>
      </c>
      <c r="F5512" s="71" t="n">
        <v>4</v>
      </c>
      <c r="G5512" s="72" t="n">
        <v>326.19</v>
      </c>
      <c r="H5512" s="72" t="n">
        <v>300.44</v>
      </c>
      <c r="I5512" s="71" t="n">
        <f aca="false">IF(B5512&gt;=Settings!$B$23,1,0)</f>
        <v>0</v>
      </c>
      <c r="J5512" s="71" t="n">
        <v>1</v>
      </c>
      <c r="K5512" s="71" t="n">
        <f aca="false">F5512*I5512*J5512</f>
        <v>0</v>
      </c>
      <c r="L5512" s="71" t="n">
        <f aca="false">E5512*I5512*J5512</f>
        <v>0</v>
      </c>
      <c r="M5512" s="72" t="n">
        <f aca="false">G5512*I5512*J5512</f>
        <v>0</v>
      </c>
      <c r="N5512" s="72" t="n">
        <f aca="false">D5512*I5512*J5512</f>
        <v>-0</v>
      </c>
      <c r="O5512" s="71" t="n">
        <f aca="false">F5512*J5512</f>
        <v>4</v>
      </c>
      <c r="P5512" s="71" t="n">
        <f aca="false">E5512*J5512</f>
        <v>0</v>
      </c>
    </row>
    <row r="5513" customFormat="false" ht="15" hidden="false" customHeight="false" outlineLevel="0" collapsed="false">
      <c r="A5513" s="71" t="s">
        <v>60</v>
      </c>
      <c r="B5513" s="71" t="s">
        <v>52</v>
      </c>
      <c r="C5513" s="71" t="s">
        <v>1062</v>
      </c>
      <c r="D5513" s="72" t="n">
        <v>126.32</v>
      </c>
      <c r="E5513" s="71" t="n">
        <v>1</v>
      </c>
      <c r="F5513" s="71" t="n">
        <v>22</v>
      </c>
      <c r="G5513" s="72" t="n">
        <v>2601.71</v>
      </c>
      <c r="H5513" s="72" t="n">
        <v>2397.7</v>
      </c>
      <c r="I5513" s="71" t="n">
        <f aca="false">IF(B5513&gt;=Settings!$B$23,1,0)</f>
        <v>0</v>
      </c>
      <c r="J5513" s="71" t="n">
        <v>1</v>
      </c>
      <c r="K5513" s="71" t="n">
        <f aca="false">F5513*I5513*J5513</f>
        <v>0</v>
      </c>
      <c r="L5513" s="71" t="n">
        <f aca="false">E5513*I5513*J5513</f>
        <v>0</v>
      </c>
      <c r="M5513" s="72" t="n">
        <f aca="false">G5513*I5513*J5513</f>
        <v>0</v>
      </c>
      <c r="N5513" s="72" t="n">
        <f aca="false">D5513*I5513*J5513</f>
        <v>0</v>
      </c>
      <c r="O5513" s="71" t="n">
        <f aca="false">F5513*J5513</f>
        <v>22</v>
      </c>
      <c r="P5513" s="71" t="n">
        <f aca="false">E5513*J5513</f>
        <v>1</v>
      </c>
    </row>
    <row r="5514" customFormat="false" ht="15" hidden="false" customHeight="false" outlineLevel="0" collapsed="false">
      <c r="A5514" s="71" t="s">
        <v>61</v>
      </c>
      <c r="B5514" s="71" t="s">
        <v>52</v>
      </c>
      <c r="C5514" s="71" t="s">
        <v>1737</v>
      </c>
      <c r="D5514" s="72" t="n">
        <v>0</v>
      </c>
      <c r="E5514" s="71" t="n">
        <v>0</v>
      </c>
      <c r="F5514" s="71" t="n">
        <v>2</v>
      </c>
      <c r="G5514" s="72" t="n">
        <v>109</v>
      </c>
      <c r="H5514" s="72" t="n">
        <v>89.93</v>
      </c>
      <c r="I5514" s="71" t="n">
        <f aca="false">IF(B5514&gt;=Settings!$B$23,1,0)</f>
        <v>0</v>
      </c>
      <c r="J5514" s="71" t="n">
        <v>1</v>
      </c>
      <c r="K5514" s="71" t="n">
        <f aca="false">F5514*I5514*J5514</f>
        <v>0</v>
      </c>
      <c r="L5514" s="71" t="n">
        <f aca="false">E5514*I5514*J5514</f>
        <v>0</v>
      </c>
      <c r="M5514" s="72" t="n">
        <f aca="false">G5514*I5514*J5514</f>
        <v>0</v>
      </c>
      <c r="N5514" s="72" t="n">
        <f aca="false">D5514*I5514*J5514</f>
        <v>-0</v>
      </c>
      <c r="O5514" s="71" t="n">
        <f aca="false">F5514*J5514</f>
        <v>2</v>
      </c>
      <c r="P5514" s="71" t="n">
        <f aca="false">E5514*J5514</f>
        <v>0</v>
      </c>
    </row>
    <row r="5515" customFormat="false" ht="15" hidden="false" customHeight="false" outlineLevel="0" collapsed="false">
      <c r="A5515" s="71" t="s">
        <v>61</v>
      </c>
      <c r="B5515" s="71" t="s">
        <v>52</v>
      </c>
      <c r="C5515" s="71" t="s">
        <v>2379</v>
      </c>
      <c r="D5515" s="72" t="n">
        <v>0</v>
      </c>
      <c r="E5515" s="71" t="n">
        <v>0</v>
      </c>
      <c r="F5515" s="71" t="n">
        <v>1</v>
      </c>
      <c r="G5515" s="72" t="n">
        <v>49.95</v>
      </c>
      <c r="H5515" s="72" t="n">
        <v>49.95</v>
      </c>
      <c r="I5515" s="71" t="n">
        <f aca="false">IF(B5515&gt;=Settings!$B$23,1,0)</f>
        <v>0</v>
      </c>
      <c r="J5515" s="71" t="n">
        <v>1</v>
      </c>
      <c r="K5515" s="71" t="n">
        <f aca="false">F5515*I5515*J5515</f>
        <v>0</v>
      </c>
      <c r="L5515" s="71" t="n">
        <f aca="false">E5515*I5515*J5515</f>
        <v>0</v>
      </c>
      <c r="M5515" s="72" t="n">
        <f aca="false">G5515*I5515*J5515</f>
        <v>0</v>
      </c>
      <c r="N5515" s="72" t="n">
        <f aca="false">D5515*I5515*J5515</f>
        <v>-0</v>
      </c>
      <c r="O5515" s="71" t="n">
        <f aca="false">F5515*J5515</f>
        <v>1</v>
      </c>
      <c r="P5515" s="71" t="n">
        <f aca="false">E5515*J5515</f>
        <v>0</v>
      </c>
    </row>
    <row r="5516" customFormat="false" ht="15" hidden="false" customHeight="false" outlineLevel="0" collapsed="false">
      <c r="A5516" s="71" t="s">
        <v>61</v>
      </c>
      <c r="B5516" s="71" t="s">
        <v>52</v>
      </c>
      <c r="C5516" s="71" t="s">
        <v>1237</v>
      </c>
      <c r="D5516" s="72" t="n">
        <v>16.28</v>
      </c>
      <c r="E5516" s="71" t="n">
        <v>2</v>
      </c>
      <c r="F5516" s="71" t="n">
        <v>36</v>
      </c>
      <c r="G5516" s="72" t="n">
        <v>292.89</v>
      </c>
      <c r="H5516" s="72" t="n">
        <v>258.37</v>
      </c>
      <c r="I5516" s="71" t="n">
        <f aca="false">IF(B5516&gt;=Settings!$B$23,1,0)</f>
        <v>0</v>
      </c>
      <c r="J5516" s="71" t="n">
        <v>1</v>
      </c>
      <c r="K5516" s="71" t="n">
        <f aca="false">F5516*I5516*J5516</f>
        <v>0</v>
      </c>
      <c r="L5516" s="71" t="n">
        <f aca="false">E5516*I5516*J5516</f>
        <v>0</v>
      </c>
      <c r="M5516" s="72" t="n">
        <f aca="false">G5516*I5516*J5516</f>
        <v>0</v>
      </c>
      <c r="N5516" s="72" t="n">
        <f aca="false">D5516*I5516*J5516</f>
        <v>0</v>
      </c>
      <c r="O5516" s="71" t="n">
        <f aca="false">F5516*J5516</f>
        <v>36</v>
      </c>
      <c r="P5516" s="71" t="n">
        <f aca="false">E5516*J5516</f>
        <v>2</v>
      </c>
    </row>
    <row r="5517" customFormat="false" ht="15" hidden="false" customHeight="false" outlineLevel="0" collapsed="false">
      <c r="A5517" s="71" t="s">
        <v>59</v>
      </c>
      <c r="B5517" s="71" t="s">
        <v>52</v>
      </c>
      <c r="C5517" s="71" t="s">
        <v>611</v>
      </c>
      <c r="D5517" s="72" t="n">
        <v>31.77</v>
      </c>
      <c r="E5517" s="71" t="n">
        <v>1</v>
      </c>
      <c r="F5517" s="71" t="n">
        <v>41</v>
      </c>
      <c r="G5517" s="72" t="n">
        <v>1399.22</v>
      </c>
      <c r="H5517" s="72" t="n">
        <v>1326.82</v>
      </c>
      <c r="I5517" s="71" t="n">
        <f aca="false">IF(B5517&gt;=Settings!$B$23,1,0)</f>
        <v>0</v>
      </c>
      <c r="J5517" s="71" t="n">
        <v>1</v>
      </c>
      <c r="K5517" s="71" t="n">
        <f aca="false">F5517*I5517*J5517</f>
        <v>0</v>
      </c>
      <c r="L5517" s="71" t="n">
        <f aca="false">E5517*I5517*J5517</f>
        <v>0</v>
      </c>
      <c r="M5517" s="72" t="n">
        <f aca="false">G5517*I5517*J5517</f>
        <v>0</v>
      </c>
      <c r="N5517" s="72" t="n">
        <f aca="false">D5517*I5517*J5517</f>
        <v>0</v>
      </c>
      <c r="O5517" s="71" t="n">
        <f aca="false">F5517*J5517</f>
        <v>41</v>
      </c>
      <c r="P5517" s="71" t="n">
        <f aca="false">E5517*J5517</f>
        <v>1</v>
      </c>
    </row>
    <row r="5518" customFormat="false" ht="15" hidden="false" customHeight="false" outlineLevel="0" collapsed="false">
      <c r="A5518" s="71" t="s">
        <v>61</v>
      </c>
      <c r="B5518" s="71" t="s">
        <v>52</v>
      </c>
      <c r="C5518" s="71" t="s">
        <v>2380</v>
      </c>
      <c r="D5518" s="72" t="n">
        <v>0</v>
      </c>
      <c r="E5518" s="71" t="n">
        <v>0</v>
      </c>
      <c r="F5518" s="71" t="n">
        <v>1</v>
      </c>
      <c r="G5518" s="72" t="n">
        <v>90.86</v>
      </c>
      <c r="H5518" s="72" t="n">
        <v>77.24</v>
      </c>
      <c r="I5518" s="71" t="n">
        <f aca="false">IF(B5518&gt;=Settings!$B$23,1,0)</f>
        <v>0</v>
      </c>
      <c r="J5518" s="71" t="n">
        <v>1</v>
      </c>
      <c r="K5518" s="71" t="n">
        <f aca="false">F5518*I5518*J5518</f>
        <v>0</v>
      </c>
      <c r="L5518" s="71" t="n">
        <f aca="false">E5518*I5518*J5518</f>
        <v>0</v>
      </c>
      <c r="M5518" s="72" t="n">
        <f aca="false">G5518*I5518*J5518</f>
        <v>0</v>
      </c>
      <c r="N5518" s="72" t="n">
        <f aca="false">D5518*I5518*J5518</f>
        <v>-0</v>
      </c>
      <c r="O5518" s="71" t="n">
        <f aca="false">F5518*J5518</f>
        <v>1</v>
      </c>
      <c r="P5518" s="71" t="n">
        <f aca="false">E5518*J5518</f>
        <v>0</v>
      </c>
    </row>
    <row r="5519" customFormat="false" ht="15" hidden="false" customHeight="false" outlineLevel="0" collapsed="false">
      <c r="A5519" s="71" t="s">
        <v>59</v>
      </c>
      <c r="B5519" s="71" t="s">
        <v>52</v>
      </c>
      <c r="C5519" s="71" t="s">
        <v>1178</v>
      </c>
      <c r="D5519" s="72" t="n">
        <v>0</v>
      </c>
      <c r="E5519" s="71" t="n">
        <v>0</v>
      </c>
      <c r="F5519" s="71" t="n">
        <v>1</v>
      </c>
      <c r="G5519" s="72" t="n">
        <v>99.95</v>
      </c>
      <c r="H5519" s="72" t="n">
        <v>99.95</v>
      </c>
      <c r="I5519" s="71" t="n">
        <f aca="false">IF(B5519&gt;=Settings!$B$23,1,0)</f>
        <v>0</v>
      </c>
      <c r="J5519" s="71" t="n">
        <v>1</v>
      </c>
      <c r="K5519" s="71" t="n">
        <f aca="false">F5519*I5519*J5519</f>
        <v>0</v>
      </c>
      <c r="L5519" s="71" t="n">
        <f aca="false">E5519*I5519*J5519</f>
        <v>0</v>
      </c>
      <c r="M5519" s="72" t="n">
        <f aca="false">G5519*I5519*J5519</f>
        <v>0</v>
      </c>
      <c r="N5519" s="72" t="n">
        <f aca="false">D5519*I5519*J5519</f>
        <v>-0</v>
      </c>
      <c r="O5519" s="71" t="n">
        <f aca="false">F5519*J5519</f>
        <v>1</v>
      </c>
      <c r="P5519" s="71" t="n">
        <f aca="false">E5519*J5519</f>
        <v>0</v>
      </c>
    </row>
    <row r="5520" customFormat="false" ht="15" hidden="false" customHeight="false" outlineLevel="0" collapsed="false">
      <c r="A5520" s="71" t="s">
        <v>61</v>
      </c>
      <c r="B5520" s="71" t="s">
        <v>52</v>
      </c>
      <c r="C5520" s="71" t="s">
        <v>1033</v>
      </c>
      <c r="D5520" s="72" t="n">
        <v>0</v>
      </c>
      <c r="E5520" s="71" t="n">
        <v>0</v>
      </c>
      <c r="F5520" s="71" t="n">
        <v>1</v>
      </c>
      <c r="G5520" s="72" t="n">
        <v>131.77</v>
      </c>
      <c r="H5520" s="72" t="n">
        <v>131.77</v>
      </c>
      <c r="I5520" s="71" t="n">
        <f aca="false">IF(B5520&gt;=Settings!$B$23,1,0)</f>
        <v>0</v>
      </c>
      <c r="J5520" s="71" t="n">
        <v>1</v>
      </c>
      <c r="K5520" s="71" t="n">
        <f aca="false">F5520*I5520*J5520</f>
        <v>0</v>
      </c>
      <c r="L5520" s="71" t="n">
        <f aca="false">E5520*I5520*J5520</f>
        <v>0</v>
      </c>
      <c r="M5520" s="72" t="n">
        <f aca="false">G5520*I5520*J5520</f>
        <v>0</v>
      </c>
      <c r="N5520" s="72" t="n">
        <f aca="false">D5520*I5520*J5520</f>
        <v>-0</v>
      </c>
      <c r="O5520" s="71" t="n">
        <f aca="false">F5520*J5520</f>
        <v>1</v>
      </c>
      <c r="P5520" s="71" t="n">
        <f aca="false">E5520*J5520</f>
        <v>0</v>
      </c>
    </row>
    <row r="5521" customFormat="false" ht="15" hidden="false" customHeight="false" outlineLevel="0" collapsed="false">
      <c r="A5521" s="71" t="s">
        <v>59</v>
      </c>
      <c r="B5521" s="71" t="s">
        <v>52</v>
      </c>
      <c r="C5521" s="71" t="s">
        <v>123</v>
      </c>
      <c r="D5521" s="72" t="n">
        <v>173.75</v>
      </c>
      <c r="E5521" s="71" t="n">
        <v>3</v>
      </c>
      <c r="F5521" s="71" t="n">
        <v>131</v>
      </c>
      <c r="G5521" s="72" t="n">
        <v>9025.53</v>
      </c>
      <c r="H5521" s="72" t="n">
        <v>8611.51</v>
      </c>
      <c r="I5521" s="71" t="n">
        <f aca="false">IF(B5521&gt;=Settings!$B$23,1,0)</f>
        <v>0</v>
      </c>
      <c r="J5521" s="71" t="n">
        <v>1</v>
      </c>
      <c r="K5521" s="71" t="n">
        <f aca="false">F5521*I5521*J5521</f>
        <v>0</v>
      </c>
      <c r="L5521" s="71" t="n">
        <f aca="false">E5521*I5521*J5521</f>
        <v>0</v>
      </c>
      <c r="M5521" s="72" t="n">
        <f aca="false">G5521*I5521*J5521</f>
        <v>0</v>
      </c>
      <c r="N5521" s="72" t="n">
        <f aca="false">D5521*I5521*J5521</f>
        <v>0</v>
      </c>
      <c r="O5521" s="71" t="n">
        <f aca="false">F5521*J5521</f>
        <v>131</v>
      </c>
      <c r="P5521" s="71" t="n">
        <f aca="false">E5521*J5521</f>
        <v>3</v>
      </c>
    </row>
    <row r="5522" customFormat="false" ht="15" hidden="false" customHeight="false" outlineLevel="0" collapsed="false">
      <c r="A5522" s="71" t="s">
        <v>61</v>
      </c>
      <c r="B5522" s="71" t="s">
        <v>52</v>
      </c>
      <c r="C5522" s="71" t="s">
        <v>1135</v>
      </c>
      <c r="D5522" s="72" t="n">
        <v>0</v>
      </c>
      <c r="E5522" s="71" t="n">
        <v>0</v>
      </c>
      <c r="F5522" s="71" t="n">
        <v>3</v>
      </c>
      <c r="G5522" s="72" t="n">
        <v>249.86</v>
      </c>
      <c r="H5522" s="72" t="n">
        <v>249.86</v>
      </c>
      <c r="I5522" s="71" t="n">
        <f aca="false">IF(B5522&gt;=Settings!$B$23,1,0)</f>
        <v>0</v>
      </c>
      <c r="J5522" s="71" t="n">
        <v>1</v>
      </c>
      <c r="K5522" s="71" t="n">
        <f aca="false">F5522*I5522*J5522</f>
        <v>0</v>
      </c>
      <c r="L5522" s="71" t="n">
        <f aca="false">E5522*I5522*J5522</f>
        <v>0</v>
      </c>
      <c r="M5522" s="72" t="n">
        <f aca="false">G5522*I5522*J5522</f>
        <v>0</v>
      </c>
      <c r="N5522" s="72" t="n">
        <f aca="false">D5522*I5522*J5522</f>
        <v>-0</v>
      </c>
      <c r="O5522" s="71" t="n">
        <f aca="false">F5522*J5522</f>
        <v>3</v>
      </c>
      <c r="P5522" s="71" t="n">
        <f aca="false">E5522*J5522</f>
        <v>0</v>
      </c>
    </row>
    <row r="5523" customFormat="false" ht="15" hidden="false" customHeight="false" outlineLevel="0" collapsed="false">
      <c r="A5523" s="71" t="s">
        <v>59</v>
      </c>
      <c r="B5523" s="71" t="s">
        <v>52</v>
      </c>
      <c r="C5523" s="71" t="s">
        <v>649</v>
      </c>
      <c r="D5523" s="72" t="n">
        <v>0</v>
      </c>
      <c r="E5523" s="71" t="n">
        <v>0</v>
      </c>
      <c r="F5523" s="71" t="n">
        <v>1</v>
      </c>
      <c r="G5523" s="72" t="n">
        <v>181.77</v>
      </c>
      <c r="H5523" s="72" t="n">
        <v>181.77</v>
      </c>
      <c r="I5523" s="71" t="n">
        <f aca="false">IF(B5523&gt;=Settings!$B$23,1,0)</f>
        <v>0</v>
      </c>
      <c r="J5523" s="71" t="n">
        <v>1</v>
      </c>
      <c r="K5523" s="71" t="n">
        <f aca="false">F5523*I5523*J5523</f>
        <v>0</v>
      </c>
      <c r="L5523" s="71" t="n">
        <f aca="false">E5523*I5523*J5523</f>
        <v>0</v>
      </c>
      <c r="M5523" s="72" t="n">
        <f aca="false">G5523*I5523*J5523</f>
        <v>0</v>
      </c>
      <c r="N5523" s="72" t="n">
        <f aca="false">D5523*I5523*J5523</f>
        <v>-0</v>
      </c>
      <c r="O5523" s="71" t="n">
        <f aca="false">F5523*J5523</f>
        <v>1</v>
      </c>
      <c r="P5523" s="71" t="n">
        <f aca="false">E5523*J5523</f>
        <v>0</v>
      </c>
    </row>
    <row r="5524" customFormat="false" ht="15" hidden="false" customHeight="false" outlineLevel="0" collapsed="false">
      <c r="A5524" s="71" t="s">
        <v>61</v>
      </c>
      <c r="B5524" s="71" t="s">
        <v>52</v>
      </c>
      <c r="C5524" s="71" t="s">
        <v>1131</v>
      </c>
      <c r="D5524" s="72" t="n">
        <v>0</v>
      </c>
      <c r="E5524" s="71" t="n">
        <v>0</v>
      </c>
      <c r="F5524" s="71" t="n">
        <v>11</v>
      </c>
      <c r="G5524" s="72" t="n">
        <v>790.41</v>
      </c>
      <c r="H5524" s="72" t="n">
        <v>744.8</v>
      </c>
      <c r="I5524" s="71" t="n">
        <f aca="false">IF(B5524&gt;=Settings!$B$23,1,0)</f>
        <v>0</v>
      </c>
      <c r="J5524" s="71" t="n">
        <v>1</v>
      </c>
      <c r="K5524" s="71" t="n">
        <f aca="false">F5524*I5524*J5524</f>
        <v>0</v>
      </c>
      <c r="L5524" s="71" t="n">
        <f aca="false">E5524*I5524*J5524</f>
        <v>0</v>
      </c>
      <c r="M5524" s="72" t="n">
        <f aca="false">G5524*I5524*J5524</f>
        <v>0</v>
      </c>
      <c r="N5524" s="72" t="n">
        <f aca="false">D5524*I5524*J5524</f>
        <v>-0</v>
      </c>
      <c r="O5524" s="71" t="n">
        <f aca="false">F5524*J5524</f>
        <v>11</v>
      </c>
      <c r="P5524" s="71" t="n">
        <f aca="false">E5524*J5524</f>
        <v>0</v>
      </c>
    </row>
    <row r="5525" customFormat="false" ht="15" hidden="false" customHeight="false" outlineLevel="0" collapsed="false">
      <c r="A5525" s="71" t="s">
        <v>61</v>
      </c>
      <c r="B5525" s="71" t="s">
        <v>52</v>
      </c>
      <c r="C5525" s="71" t="s">
        <v>1354</v>
      </c>
      <c r="D5525" s="72" t="n">
        <v>0</v>
      </c>
      <c r="E5525" s="71" t="n">
        <v>0</v>
      </c>
      <c r="F5525" s="71" t="n">
        <v>2</v>
      </c>
      <c r="G5525" s="72" t="n">
        <v>290.82</v>
      </c>
      <c r="H5525" s="72" t="n">
        <v>290.82</v>
      </c>
      <c r="I5525" s="71" t="n">
        <f aca="false">IF(B5525&gt;=Settings!$B$23,1,0)</f>
        <v>0</v>
      </c>
      <c r="J5525" s="71" t="n">
        <v>1</v>
      </c>
      <c r="K5525" s="71" t="n">
        <f aca="false">F5525*I5525*J5525</f>
        <v>0</v>
      </c>
      <c r="L5525" s="71" t="n">
        <f aca="false">E5525*I5525*J5525</f>
        <v>0</v>
      </c>
      <c r="M5525" s="72" t="n">
        <f aca="false">G5525*I5525*J5525</f>
        <v>0</v>
      </c>
      <c r="N5525" s="72" t="n">
        <f aca="false">D5525*I5525*J5525</f>
        <v>-0</v>
      </c>
      <c r="O5525" s="71" t="n">
        <f aca="false">F5525*J5525</f>
        <v>2</v>
      </c>
      <c r="P5525" s="71" t="n">
        <f aca="false">E5525*J5525</f>
        <v>0</v>
      </c>
    </row>
    <row r="5526" customFormat="false" ht="15" hidden="false" customHeight="false" outlineLevel="0" collapsed="false">
      <c r="A5526" s="71" t="s">
        <v>61</v>
      </c>
      <c r="B5526" s="71" t="s">
        <v>52</v>
      </c>
      <c r="C5526" s="71" t="s">
        <v>972</v>
      </c>
      <c r="D5526" s="72" t="n">
        <v>0</v>
      </c>
      <c r="E5526" s="71" t="n">
        <v>0</v>
      </c>
      <c r="F5526" s="71" t="n">
        <v>2</v>
      </c>
      <c r="G5526" s="72" t="n">
        <v>540.81</v>
      </c>
      <c r="H5526" s="72" t="n">
        <v>540.81</v>
      </c>
      <c r="I5526" s="71" t="n">
        <f aca="false">IF(B5526&gt;=Settings!$B$23,1,0)</f>
        <v>0</v>
      </c>
      <c r="J5526" s="71" t="n">
        <v>1</v>
      </c>
      <c r="K5526" s="71" t="n">
        <f aca="false">F5526*I5526*J5526</f>
        <v>0</v>
      </c>
      <c r="L5526" s="71" t="n">
        <f aca="false">E5526*I5526*J5526</f>
        <v>0</v>
      </c>
      <c r="M5526" s="72" t="n">
        <f aca="false">G5526*I5526*J5526</f>
        <v>0</v>
      </c>
      <c r="N5526" s="72" t="n">
        <f aca="false">D5526*I5526*J5526</f>
        <v>-0</v>
      </c>
      <c r="O5526" s="71" t="n">
        <f aca="false">F5526*J5526</f>
        <v>2</v>
      </c>
      <c r="P5526" s="71" t="n">
        <f aca="false">E5526*J5526</f>
        <v>0</v>
      </c>
    </row>
    <row r="5527" customFormat="false" ht="15" hidden="false" customHeight="false" outlineLevel="0" collapsed="false">
      <c r="A5527" s="71" t="s">
        <v>63</v>
      </c>
      <c r="B5527" s="71" t="s">
        <v>52</v>
      </c>
      <c r="C5527" s="71" t="s">
        <v>2304</v>
      </c>
      <c r="D5527" s="72" t="n">
        <v>336.32</v>
      </c>
      <c r="E5527" s="71" t="n">
        <v>1</v>
      </c>
      <c r="F5527" s="71" t="n">
        <v>3</v>
      </c>
      <c r="G5527" s="72" t="n">
        <v>1008.96</v>
      </c>
      <c r="H5527" s="72" t="n">
        <v>672.64</v>
      </c>
      <c r="I5527" s="71" t="n">
        <f aca="false">IF(B5527&gt;=Settings!$B$23,1,0)</f>
        <v>0</v>
      </c>
      <c r="J5527" s="71" t="n">
        <v>1</v>
      </c>
      <c r="K5527" s="71" t="n">
        <f aca="false">F5527*I5527*J5527</f>
        <v>0</v>
      </c>
      <c r="L5527" s="71" t="n">
        <f aca="false">E5527*I5527*J5527</f>
        <v>0</v>
      </c>
      <c r="M5527" s="72" t="n">
        <f aca="false">G5527*I5527*J5527</f>
        <v>0</v>
      </c>
      <c r="N5527" s="72" t="n">
        <f aca="false">D5527*I5527*J5527</f>
        <v>0</v>
      </c>
      <c r="O5527" s="71" t="n">
        <f aca="false">F5527*J5527</f>
        <v>3</v>
      </c>
      <c r="P5527" s="71" t="n">
        <f aca="false">E5527*J5527</f>
        <v>1</v>
      </c>
    </row>
    <row r="5528" customFormat="false" ht="15" hidden="false" customHeight="false" outlineLevel="0" collapsed="false">
      <c r="A5528" s="71" t="s">
        <v>60</v>
      </c>
      <c r="B5528" s="71" t="s">
        <v>52</v>
      </c>
      <c r="C5528" s="71" t="s">
        <v>172</v>
      </c>
      <c r="D5528" s="72" t="n">
        <v>302.91</v>
      </c>
      <c r="E5528" s="71" t="n">
        <v>3</v>
      </c>
      <c r="F5528" s="71" t="n">
        <v>33</v>
      </c>
      <c r="G5528" s="72" t="n">
        <v>3315.64</v>
      </c>
      <c r="H5528" s="72" t="n">
        <v>2941.34</v>
      </c>
      <c r="I5528" s="71" t="n">
        <f aca="false">IF(B5528&gt;=Settings!$B$23,1,0)</f>
        <v>0</v>
      </c>
      <c r="J5528" s="71" t="n">
        <v>1</v>
      </c>
      <c r="K5528" s="71" t="n">
        <f aca="false">F5528*I5528*J5528</f>
        <v>0</v>
      </c>
      <c r="L5528" s="71" t="n">
        <f aca="false">E5528*I5528*J5528</f>
        <v>0</v>
      </c>
      <c r="M5528" s="72" t="n">
        <f aca="false">G5528*I5528*J5528</f>
        <v>0</v>
      </c>
      <c r="N5528" s="72" t="n">
        <f aca="false">D5528*I5528*J5528</f>
        <v>0</v>
      </c>
      <c r="O5528" s="71" t="n">
        <f aca="false">F5528*J5528</f>
        <v>33</v>
      </c>
      <c r="P5528" s="71" t="n">
        <f aca="false">E5528*J5528</f>
        <v>3</v>
      </c>
    </row>
    <row r="5529" customFormat="false" ht="15" hidden="false" customHeight="false" outlineLevel="0" collapsed="false">
      <c r="A5529" s="71" t="s">
        <v>59</v>
      </c>
      <c r="B5529" s="71" t="s">
        <v>52</v>
      </c>
      <c r="C5529" s="71" t="s">
        <v>941</v>
      </c>
      <c r="D5529" s="72" t="n">
        <v>0</v>
      </c>
      <c r="E5529" s="71" t="n">
        <v>0</v>
      </c>
      <c r="F5529" s="71" t="n">
        <v>4</v>
      </c>
      <c r="G5529" s="72" t="n">
        <v>354.36</v>
      </c>
      <c r="H5529" s="72" t="n">
        <v>354.36</v>
      </c>
      <c r="I5529" s="71" t="n">
        <f aca="false">IF(B5529&gt;=Settings!$B$23,1,0)</f>
        <v>0</v>
      </c>
      <c r="J5529" s="71" t="n">
        <v>1</v>
      </c>
      <c r="K5529" s="71" t="n">
        <f aca="false">F5529*I5529*J5529</f>
        <v>0</v>
      </c>
      <c r="L5529" s="71" t="n">
        <f aca="false">E5529*I5529*J5529</f>
        <v>0</v>
      </c>
      <c r="M5529" s="72" t="n">
        <f aca="false">G5529*I5529*J5529</f>
        <v>0</v>
      </c>
      <c r="N5529" s="72" t="n">
        <f aca="false">D5529*I5529*J5529</f>
        <v>-0</v>
      </c>
      <c r="O5529" s="71" t="n">
        <f aca="false">F5529*J5529</f>
        <v>4</v>
      </c>
      <c r="P5529" s="71" t="n">
        <f aca="false">E5529*J5529</f>
        <v>0</v>
      </c>
    </row>
    <row r="5530" customFormat="false" ht="15" hidden="false" customHeight="false" outlineLevel="0" collapsed="false">
      <c r="A5530" s="71" t="s">
        <v>61</v>
      </c>
      <c r="B5530" s="71" t="s">
        <v>52</v>
      </c>
      <c r="C5530" s="71" t="s">
        <v>2148</v>
      </c>
      <c r="D5530" s="72" t="n">
        <v>336.27</v>
      </c>
      <c r="E5530" s="71" t="n">
        <v>2</v>
      </c>
      <c r="F5530" s="71" t="n">
        <v>2</v>
      </c>
      <c r="G5530" s="72" t="n">
        <v>336.27</v>
      </c>
      <c r="H5530" s="72" t="n">
        <v>0</v>
      </c>
      <c r="I5530" s="71" t="n">
        <f aca="false">IF(B5530&gt;=Settings!$B$23,1,0)</f>
        <v>0</v>
      </c>
      <c r="J5530" s="71" t="n">
        <v>1</v>
      </c>
      <c r="K5530" s="71" t="n">
        <f aca="false">F5530*I5530*J5530</f>
        <v>0</v>
      </c>
      <c r="L5530" s="71" t="n">
        <f aca="false">E5530*I5530*J5530</f>
        <v>0</v>
      </c>
      <c r="M5530" s="72" t="n">
        <f aca="false">G5530*I5530*J5530</f>
        <v>0</v>
      </c>
      <c r="N5530" s="72" t="n">
        <f aca="false">D5530*I5530*J5530</f>
        <v>0</v>
      </c>
      <c r="O5530" s="71" t="n">
        <f aca="false">F5530*J5530</f>
        <v>2</v>
      </c>
      <c r="P5530" s="71" t="n">
        <f aca="false">E5530*J5530</f>
        <v>2</v>
      </c>
    </row>
    <row r="5531" customFormat="false" ht="15" hidden="false" customHeight="false" outlineLevel="0" collapsed="false">
      <c r="A5531" s="71" t="s">
        <v>61</v>
      </c>
      <c r="B5531" s="71" t="s">
        <v>52</v>
      </c>
      <c r="C5531" s="71" t="s">
        <v>631</v>
      </c>
      <c r="D5531" s="72" t="n">
        <v>0</v>
      </c>
      <c r="E5531" s="71" t="n">
        <v>0</v>
      </c>
      <c r="F5531" s="71" t="n">
        <v>4</v>
      </c>
      <c r="G5531" s="72" t="n">
        <v>299.82</v>
      </c>
      <c r="H5531" s="72" t="n">
        <v>286.89</v>
      </c>
      <c r="I5531" s="71" t="n">
        <f aca="false">IF(B5531&gt;=Settings!$B$23,1,0)</f>
        <v>0</v>
      </c>
      <c r="J5531" s="71" t="n">
        <v>1</v>
      </c>
      <c r="K5531" s="71" t="n">
        <f aca="false">F5531*I5531*J5531</f>
        <v>0</v>
      </c>
      <c r="L5531" s="71" t="n">
        <f aca="false">E5531*I5531*J5531</f>
        <v>0</v>
      </c>
      <c r="M5531" s="72" t="n">
        <f aca="false">G5531*I5531*J5531</f>
        <v>0</v>
      </c>
      <c r="N5531" s="72" t="n">
        <f aca="false">D5531*I5531*J5531</f>
        <v>-0</v>
      </c>
      <c r="O5531" s="71" t="n">
        <f aca="false">F5531*J5531</f>
        <v>4</v>
      </c>
      <c r="P5531" s="71" t="n">
        <f aca="false">E5531*J5531</f>
        <v>0</v>
      </c>
    </row>
    <row r="5532" customFormat="false" ht="15" hidden="false" customHeight="false" outlineLevel="0" collapsed="false">
      <c r="A5532" s="71" t="s">
        <v>59</v>
      </c>
      <c r="B5532" s="71" t="s">
        <v>52</v>
      </c>
      <c r="C5532" s="71" t="s">
        <v>974</v>
      </c>
      <c r="D5532" s="72" t="n">
        <v>0</v>
      </c>
      <c r="E5532" s="71" t="n">
        <v>0</v>
      </c>
      <c r="F5532" s="71" t="n">
        <v>15</v>
      </c>
      <c r="G5532" s="72" t="n">
        <v>1872.05</v>
      </c>
      <c r="H5532" s="72" t="n">
        <v>1780.29</v>
      </c>
      <c r="I5532" s="71" t="n">
        <f aca="false">IF(B5532&gt;=Settings!$B$23,1,0)</f>
        <v>0</v>
      </c>
      <c r="J5532" s="71" t="n">
        <v>1</v>
      </c>
      <c r="K5532" s="71" t="n">
        <f aca="false">F5532*I5532*J5532</f>
        <v>0</v>
      </c>
      <c r="L5532" s="71" t="n">
        <f aca="false">E5532*I5532*J5532</f>
        <v>0</v>
      </c>
      <c r="M5532" s="72" t="n">
        <f aca="false">G5532*I5532*J5532</f>
        <v>0</v>
      </c>
      <c r="N5532" s="72" t="n">
        <f aca="false">D5532*I5532*J5532</f>
        <v>-0</v>
      </c>
      <c r="O5532" s="71" t="n">
        <f aca="false">F5532*J5532</f>
        <v>15</v>
      </c>
      <c r="P5532" s="71" t="n">
        <f aca="false">E5532*J5532</f>
        <v>0</v>
      </c>
    </row>
    <row r="5533" customFormat="false" ht="15" hidden="false" customHeight="false" outlineLevel="0" collapsed="false">
      <c r="A5533" s="71" t="s">
        <v>59</v>
      </c>
      <c r="B5533" s="71" t="s">
        <v>52</v>
      </c>
      <c r="C5533" s="71" t="s">
        <v>624</v>
      </c>
      <c r="D5533" s="72" t="n">
        <v>0</v>
      </c>
      <c r="E5533" s="71" t="n">
        <v>0</v>
      </c>
      <c r="F5533" s="71" t="n">
        <v>2</v>
      </c>
      <c r="G5533" s="72" t="n">
        <v>210.81</v>
      </c>
      <c r="H5533" s="72" t="n">
        <v>210.81</v>
      </c>
      <c r="I5533" s="71" t="n">
        <f aca="false">IF(B5533&gt;=Settings!$B$23,1,0)</f>
        <v>0</v>
      </c>
      <c r="J5533" s="71" t="n">
        <v>1</v>
      </c>
      <c r="K5533" s="71" t="n">
        <f aca="false">F5533*I5533*J5533</f>
        <v>0</v>
      </c>
      <c r="L5533" s="71" t="n">
        <f aca="false">E5533*I5533*J5533</f>
        <v>0</v>
      </c>
      <c r="M5533" s="72" t="n">
        <f aca="false">G5533*I5533*J5533</f>
        <v>0</v>
      </c>
      <c r="N5533" s="72" t="n">
        <f aca="false">D5533*I5533*J5533</f>
        <v>-0</v>
      </c>
      <c r="O5533" s="71" t="n">
        <f aca="false">F5533*J5533</f>
        <v>2</v>
      </c>
      <c r="P5533" s="71" t="n">
        <f aca="false">E5533*J5533</f>
        <v>0</v>
      </c>
    </row>
    <row r="5534" customFormat="false" ht="15" hidden="false" customHeight="false" outlineLevel="0" collapsed="false">
      <c r="A5534" s="71" t="s">
        <v>61</v>
      </c>
      <c r="B5534" s="71" t="s">
        <v>52</v>
      </c>
      <c r="C5534" s="71" t="s">
        <v>1404</v>
      </c>
      <c r="D5534" s="72" t="n">
        <v>0</v>
      </c>
      <c r="E5534" s="71" t="n">
        <v>0</v>
      </c>
      <c r="F5534" s="71" t="n">
        <v>2</v>
      </c>
      <c r="G5534" s="72" t="n">
        <v>90.82</v>
      </c>
      <c r="H5534" s="72" t="n">
        <v>90.82</v>
      </c>
      <c r="I5534" s="71" t="n">
        <f aca="false">IF(B5534&gt;=Settings!$B$23,1,0)</f>
        <v>0</v>
      </c>
      <c r="J5534" s="71" t="n">
        <v>1</v>
      </c>
      <c r="K5534" s="71" t="n">
        <f aca="false">F5534*I5534*J5534</f>
        <v>0</v>
      </c>
      <c r="L5534" s="71" t="n">
        <f aca="false">E5534*I5534*J5534</f>
        <v>0</v>
      </c>
      <c r="M5534" s="72" t="n">
        <f aca="false">G5534*I5534*J5534</f>
        <v>0</v>
      </c>
      <c r="N5534" s="72" t="n">
        <f aca="false">D5534*I5534*J5534</f>
        <v>-0</v>
      </c>
      <c r="O5534" s="71" t="n">
        <f aca="false">F5534*J5534</f>
        <v>2</v>
      </c>
      <c r="P5534" s="71" t="n">
        <f aca="false">E5534*J5534</f>
        <v>0</v>
      </c>
    </row>
    <row r="5535" customFormat="false" ht="15" hidden="false" customHeight="false" outlineLevel="0" collapsed="false">
      <c r="A5535" s="71" t="s">
        <v>61</v>
      </c>
      <c r="B5535" s="71" t="s">
        <v>52</v>
      </c>
      <c r="C5535" s="71" t="s">
        <v>149</v>
      </c>
      <c r="D5535" s="72" t="n">
        <v>81.77</v>
      </c>
      <c r="E5535" s="71" t="n">
        <v>1</v>
      </c>
      <c r="F5535" s="71" t="n">
        <v>78</v>
      </c>
      <c r="G5535" s="72" t="n">
        <v>5660</v>
      </c>
      <c r="H5535" s="72" t="n">
        <v>5337.92</v>
      </c>
      <c r="I5535" s="71" t="n">
        <f aca="false">IF(B5535&gt;=Settings!$B$23,1,0)</f>
        <v>0</v>
      </c>
      <c r="J5535" s="71" t="n">
        <v>1</v>
      </c>
      <c r="K5535" s="71" t="n">
        <f aca="false">F5535*I5535*J5535</f>
        <v>0</v>
      </c>
      <c r="L5535" s="71" t="n">
        <f aca="false">E5535*I5535*J5535</f>
        <v>0</v>
      </c>
      <c r="M5535" s="72" t="n">
        <f aca="false">G5535*I5535*J5535</f>
        <v>0</v>
      </c>
      <c r="N5535" s="72" t="n">
        <f aca="false">D5535*I5535*J5535</f>
        <v>0</v>
      </c>
      <c r="O5535" s="71" t="n">
        <f aca="false">F5535*J5535</f>
        <v>78</v>
      </c>
      <c r="P5535" s="71" t="n">
        <f aca="false">E5535*J5535</f>
        <v>1</v>
      </c>
    </row>
    <row r="5536" customFormat="false" ht="15" hidden="false" customHeight="false" outlineLevel="0" collapsed="false">
      <c r="A5536" s="71" t="s">
        <v>61</v>
      </c>
      <c r="B5536" s="71" t="s">
        <v>52</v>
      </c>
      <c r="C5536" s="71" t="s">
        <v>1695</v>
      </c>
      <c r="D5536" s="72" t="n">
        <v>0</v>
      </c>
      <c r="E5536" s="71" t="n">
        <v>0</v>
      </c>
      <c r="F5536" s="71" t="n">
        <v>1</v>
      </c>
      <c r="G5536" s="72" t="n">
        <v>99.95</v>
      </c>
      <c r="H5536" s="72" t="n">
        <v>84.96</v>
      </c>
      <c r="I5536" s="71" t="n">
        <f aca="false">IF(B5536&gt;=Settings!$B$23,1,0)</f>
        <v>0</v>
      </c>
      <c r="J5536" s="71" t="n">
        <v>1</v>
      </c>
      <c r="K5536" s="71" t="n">
        <f aca="false">F5536*I5536*J5536</f>
        <v>0</v>
      </c>
      <c r="L5536" s="71" t="n">
        <f aca="false">E5536*I5536*J5536</f>
        <v>0</v>
      </c>
      <c r="M5536" s="72" t="n">
        <f aca="false">G5536*I5536*J5536</f>
        <v>0</v>
      </c>
      <c r="N5536" s="72" t="n">
        <f aca="false">D5536*I5536*J5536</f>
        <v>-0</v>
      </c>
      <c r="O5536" s="71" t="n">
        <f aca="false">F5536*J5536</f>
        <v>1</v>
      </c>
      <c r="P5536" s="71" t="n">
        <f aca="false">E5536*J5536</f>
        <v>0</v>
      </c>
    </row>
    <row r="5537" customFormat="false" ht="15" hidden="false" customHeight="false" outlineLevel="0" collapsed="false">
      <c r="A5537" s="71" t="s">
        <v>59</v>
      </c>
      <c r="B5537" s="71" t="s">
        <v>52</v>
      </c>
      <c r="C5537" s="71" t="s">
        <v>997</v>
      </c>
      <c r="D5537" s="72" t="n">
        <v>0</v>
      </c>
      <c r="E5537" s="71" t="n">
        <v>0</v>
      </c>
      <c r="F5537" s="71" t="n">
        <v>8</v>
      </c>
      <c r="G5537" s="72" t="n">
        <v>872.37</v>
      </c>
      <c r="H5537" s="72" t="n">
        <v>872.37</v>
      </c>
      <c r="I5537" s="71" t="n">
        <f aca="false">IF(B5537&gt;=Settings!$B$23,1,0)</f>
        <v>0</v>
      </c>
      <c r="J5537" s="71" t="n">
        <v>1</v>
      </c>
      <c r="K5537" s="71" t="n">
        <f aca="false">F5537*I5537*J5537</f>
        <v>0</v>
      </c>
      <c r="L5537" s="71" t="n">
        <f aca="false">E5537*I5537*J5537</f>
        <v>0</v>
      </c>
      <c r="M5537" s="72" t="n">
        <f aca="false">G5537*I5537*J5537</f>
        <v>0</v>
      </c>
      <c r="N5537" s="72" t="n">
        <f aca="false">D5537*I5537*J5537</f>
        <v>-0</v>
      </c>
      <c r="O5537" s="71" t="n">
        <f aca="false">F5537*J5537</f>
        <v>8</v>
      </c>
      <c r="P5537" s="71" t="n">
        <f aca="false">E5537*J5537</f>
        <v>0</v>
      </c>
    </row>
    <row r="5538" customFormat="false" ht="15" hidden="false" customHeight="false" outlineLevel="0" collapsed="false">
      <c r="A5538" s="71" t="s">
        <v>59</v>
      </c>
      <c r="B5538" s="71" t="s">
        <v>52</v>
      </c>
      <c r="C5538" s="71" t="s">
        <v>658</v>
      </c>
      <c r="D5538" s="72" t="n">
        <v>123.56</v>
      </c>
      <c r="E5538" s="71" t="n">
        <v>2</v>
      </c>
      <c r="F5538" s="71" t="n">
        <v>7</v>
      </c>
      <c r="G5538" s="72" t="n">
        <v>557.84</v>
      </c>
      <c r="H5538" s="72" t="n">
        <v>388.25</v>
      </c>
      <c r="I5538" s="71" t="n">
        <f aca="false">IF(B5538&gt;=Settings!$B$23,1,0)</f>
        <v>0</v>
      </c>
      <c r="J5538" s="71" t="n">
        <v>1</v>
      </c>
      <c r="K5538" s="71" t="n">
        <f aca="false">F5538*I5538*J5538</f>
        <v>0</v>
      </c>
      <c r="L5538" s="71" t="n">
        <f aca="false">E5538*I5538*J5538</f>
        <v>0</v>
      </c>
      <c r="M5538" s="72" t="n">
        <f aca="false">G5538*I5538*J5538</f>
        <v>0</v>
      </c>
      <c r="N5538" s="72" t="n">
        <f aca="false">D5538*I5538*J5538</f>
        <v>0</v>
      </c>
      <c r="O5538" s="71" t="n">
        <f aca="false">F5538*J5538</f>
        <v>7</v>
      </c>
      <c r="P5538" s="71" t="n">
        <f aca="false">E5538*J5538</f>
        <v>2</v>
      </c>
    </row>
    <row r="5539" customFormat="false" ht="15" hidden="false" customHeight="false" outlineLevel="0" collapsed="false">
      <c r="A5539" s="71" t="s">
        <v>63</v>
      </c>
      <c r="B5539" s="71" t="s">
        <v>52</v>
      </c>
      <c r="C5539" s="71" t="s">
        <v>2266</v>
      </c>
      <c r="D5539" s="72" t="n">
        <v>0</v>
      </c>
      <c r="E5539" s="71" t="n">
        <v>0</v>
      </c>
      <c r="F5539" s="71" t="n">
        <v>5</v>
      </c>
      <c r="G5539" s="72" t="n">
        <v>386.15</v>
      </c>
      <c r="H5539" s="72" t="n">
        <v>386.15</v>
      </c>
      <c r="I5539" s="71" t="n">
        <f aca="false">IF(B5539&gt;=Settings!$B$23,1,0)</f>
        <v>0</v>
      </c>
      <c r="J5539" s="71" t="n">
        <v>1</v>
      </c>
      <c r="K5539" s="71" t="n">
        <f aca="false">F5539*I5539*J5539</f>
        <v>0</v>
      </c>
      <c r="L5539" s="71" t="n">
        <f aca="false">E5539*I5539*J5539</f>
        <v>0</v>
      </c>
      <c r="M5539" s="72" t="n">
        <f aca="false">G5539*I5539*J5539</f>
        <v>0</v>
      </c>
      <c r="N5539" s="72" t="n">
        <f aca="false">D5539*I5539*J5539</f>
        <v>-0</v>
      </c>
      <c r="O5539" s="71" t="n">
        <f aca="false">F5539*J5539</f>
        <v>5</v>
      </c>
      <c r="P5539" s="71" t="n">
        <f aca="false">E5539*J5539</f>
        <v>0</v>
      </c>
    </row>
    <row r="5540" customFormat="false" ht="15" hidden="false" customHeight="false" outlineLevel="0" collapsed="false">
      <c r="A5540" s="71" t="s">
        <v>61</v>
      </c>
      <c r="B5540" s="71" t="s">
        <v>52</v>
      </c>
      <c r="C5540" s="71" t="s">
        <v>1100</v>
      </c>
      <c r="D5540" s="72" t="n">
        <v>0</v>
      </c>
      <c r="E5540" s="71" t="n">
        <v>0</v>
      </c>
      <c r="F5540" s="71" t="n">
        <v>5</v>
      </c>
      <c r="G5540" s="72" t="n">
        <v>516.12</v>
      </c>
      <c r="H5540" s="72" t="n">
        <v>501.13</v>
      </c>
      <c r="I5540" s="71" t="n">
        <f aca="false">IF(B5540&gt;=Settings!$B$23,1,0)</f>
        <v>0</v>
      </c>
      <c r="J5540" s="71" t="n">
        <v>1</v>
      </c>
      <c r="K5540" s="71" t="n">
        <f aca="false">F5540*I5540*J5540</f>
        <v>0</v>
      </c>
      <c r="L5540" s="71" t="n">
        <f aca="false">E5540*I5540*J5540</f>
        <v>0</v>
      </c>
      <c r="M5540" s="72" t="n">
        <f aca="false">G5540*I5540*J5540</f>
        <v>0</v>
      </c>
      <c r="N5540" s="72" t="n">
        <f aca="false">D5540*I5540*J5540</f>
        <v>-0</v>
      </c>
      <c r="O5540" s="71" t="n">
        <f aca="false">F5540*J5540</f>
        <v>5</v>
      </c>
      <c r="P5540" s="71" t="n">
        <f aca="false">E5540*J5540</f>
        <v>0</v>
      </c>
    </row>
    <row r="5541" customFormat="false" ht="15" hidden="false" customHeight="false" outlineLevel="0" collapsed="false">
      <c r="A5541" s="71" t="s">
        <v>63</v>
      </c>
      <c r="B5541" s="71" t="s">
        <v>52</v>
      </c>
      <c r="C5541" s="71" t="s">
        <v>2381</v>
      </c>
      <c r="D5541" s="72" t="n">
        <v>0</v>
      </c>
      <c r="E5541" s="71" t="n">
        <v>0</v>
      </c>
      <c r="F5541" s="71" t="n">
        <v>1</v>
      </c>
      <c r="G5541" s="72" t="n">
        <v>54.5</v>
      </c>
      <c r="H5541" s="72" t="n">
        <v>54.5</v>
      </c>
      <c r="I5541" s="71" t="n">
        <f aca="false">IF(B5541&gt;=Settings!$B$23,1,0)</f>
        <v>0</v>
      </c>
      <c r="J5541" s="71" t="n">
        <v>1</v>
      </c>
      <c r="K5541" s="71" t="n">
        <f aca="false">F5541*I5541*J5541</f>
        <v>0</v>
      </c>
      <c r="L5541" s="71" t="n">
        <f aca="false">E5541*I5541*J5541</f>
        <v>0</v>
      </c>
      <c r="M5541" s="72" t="n">
        <f aca="false">G5541*I5541*J5541</f>
        <v>0</v>
      </c>
      <c r="N5541" s="72" t="n">
        <f aca="false">D5541*I5541*J5541</f>
        <v>-0</v>
      </c>
      <c r="O5541" s="71" t="n">
        <f aca="false">F5541*J5541</f>
        <v>1</v>
      </c>
      <c r="P5541" s="71" t="n">
        <f aca="false">E5541*J5541</f>
        <v>0</v>
      </c>
    </row>
    <row r="5542" customFormat="false" ht="15" hidden="false" customHeight="false" outlineLevel="0" collapsed="false">
      <c r="A5542" s="71" t="s">
        <v>59</v>
      </c>
      <c r="B5542" s="71" t="s">
        <v>52</v>
      </c>
      <c r="C5542" s="71" t="s">
        <v>1172</v>
      </c>
      <c r="D5542" s="72" t="n">
        <v>0</v>
      </c>
      <c r="E5542" s="71" t="n">
        <v>0</v>
      </c>
      <c r="F5542" s="71" t="n">
        <v>4</v>
      </c>
      <c r="G5542" s="72" t="n">
        <v>395.28</v>
      </c>
      <c r="H5542" s="72" t="n">
        <v>395.28</v>
      </c>
      <c r="I5542" s="71" t="n">
        <f aca="false">IF(B5542&gt;=Settings!$B$23,1,0)</f>
        <v>0</v>
      </c>
      <c r="J5542" s="71" t="n">
        <v>1</v>
      </c>
      <c r="K5542" s="71" t="n">
        <f aca="false">F5542*I5542*J5542</f>
        <v>0</v>
      </c>
      <c r="L5542" s="71" t="n">
        <f aca="false">E5542*I5542*J5542</f>
        <v>0</v>
      </c>
      <c r="M5542" s="72" t="n">
        <f aca="false">G5542*I5542*J5542</f>
        <v>0</v>
      </c>
      <c r="N5542" s="72" t="n">
        <f aca="false">D5542*I5542*J5542</f>
        <v>-0</v>
      </c>
      <c r="O5542" s="71" t="n">
        <f aca="false">F5542*J5542</f>
        <v>4</v>
      </c>
      <c r="P5542" s="71" t="n">
        <f aca="false">E5542*J5542</f>
        <v>0</v>
      </c>
    </row>
    <row r="5543" customFormat="false" ht="15" hidden="false" customHeight="false" outlineLevel="0" collapsed="false">
      <c r="A5543" s="71" t="s">
        <v>59</v>
      </c>
      <c r="B5543" s="71" t="s">
        <v>52</v>
      </c>
      <c r="C5543" s="71" t="s">
        <v>1273</v>
      </c>
      <c r="D5543" s="72" t="n">
        <v>0</v>
      </c>
      <c r="E5543" s="71" t="n">
        <v>0</v>
      </c>
      <c r="F5543" s="71" t="n">
        <v>2</v>
      </c>
      <c r="G5543" s="72" t="n">
        <v>289</v>
      </c>
      <c r="H5543" s="72" t="n">
        <v>289</v>
      </c>
      <c r="I5543" s="71" t="n">
        <f aca="false">IF(B5543&gt;=Settings!$B$23,1,0)</f>
        <v>0</v>
      </c>
      <c r="J5543" s="71" t="n">
        <v>1</v>
      </c>
      <c r="K5543" s="71" t="n">
        <f aca="false">F5543*I5543*J5543</f>
        <v>0</v>
      </c>
      <c r="L5543" s="71" t="n">
        <f aca="false">E5543*I5543*J5543</f>
        <v>0</v>
      </c>
      <c r="M5543" s="72" t="n">
        <f aca="false">G5543*I5543*J5543</f>
        <v>0</v>
      </c>
      <c r="N5543" s="72" t="n">
        <f aca="false">D5543*I5543*J5543</f>
        <v>-0</v>
      </c>
      <c r="O5543" s="71" t="n">
        <f aca="false">F5543*J5543</f>
        <v>2</v>
      </c>
      <c r="P5543" s="71" t="n">
        <f aca="false">E5543*J5543</f>
        <v>0</v>
      </c>
    </row>
    <row r="5544" customFormat="false" ht="15" hidden="false" customHeight="false" outlineLevel="0" collapsed="false">
      <c r="A5544" s="71" t="s">
        <v>63</v>
      </c>
      <c r="B5544" s="71" t="s">
        <v>52</v>
      </c>
      <c r="C5544" s="71" t="s">
        <v>2316</v>
      </c>
      <c r="D5544" s="72" t="n">
        <v>0</v>
      </c>
      <c r="E5544" s="71" t="n">
        <v>0</v>
      </c>
      <c r="F5544" s="71" t="n">
        <v>1</v>
      </c>
      <c r="G5544" s="72" t="n">
        <v>22.68</v>
      </c>
      <c r="H5544" s="72" t="n">
        <v>22.68</v>
      </c>
      <c r="I5544" s="71" t="n">
        <f aca="false">IF(B5544&gt;=Settings!$B$23,1,0)</f>
        <v>0</v>
      </c>
      <c r="J5544" s="71" t="n">
        <v>1</v>
      </c>
      <c r="K5544" s="71" t="n">
        <f aca="false">F5544*I5544*J5544</f>
        <v>0</v>
      </c>
      <c r="L5544" s="71" t="n">
        <f aca="false">E5544*I5544*J5544</f>
        <v>0</v>
      </c>
      <c r="M5544" s="72" t="n">
        <f aca="false">G5544*I5544*J5544</f>
        <v>0</v>
      </c>
      <c r="N5544" s="72" t="n">
        <f aca="false">D5544*I5544*J5544</f>
        <v>-0</v>
      </c>
      <c r="O5544" s="71" t="n">
        <f aca="false">F5544*J5544</f>
        <v>1</v>
      </c>
      <c r="P5544" s="71" t="n">
        <f aca="false">E5544*J5544</f>
        <v>0</v>
      </c>
    </row>
    <row r="5545" customFormat="false" ht="15" hidden="false" customHeight="false" outlineLevel="0" collapsed="false">
      <c r="A5545" s="71" t="s">
        <v>59</v>
      </c>
      <c r="B5545" s="71" t="s">
        <v>52</v>
      </c>
      <c r="C5545" s="71" t="s">
        <v>972</v>
      </c>
      <c r="D5545" s="72" t="n">
        <v>0</v>
      </c>
      <c r="E5545" s="71" t="n">
        <v>0</v>
      </c>
      <c r="F5545" s="71" t="n">
        <v>6</v>
      </c>
      <c r="G5545" s="72" t="n">
        <v>1687.89</v>
      </c>
      <c r="H5545" s="72" t="n">
        <v>1642.9</v>
      </c>
      <c r="I5545" s="71" t="n">
        <f aca="false">IF(B5545&gt;=Settings!$B$23,1,0)</f>
        <v>0</v>
      </c>
      <c r="J5545" s="71" t="n">
        <v>1</v>
      </c>
      <c r="K5545" s="71" t="n">
        <f aca="false">F5545*I5545*J5545</f>
        <v>0</v>
      </c>
      <c r="L5545" s="71" t="n">
        <f aca="false">E5545*I5545*J5545</f>
        <v>0</v>
      </c>
      <c r="M5545" s="72" t="n">
        <f aca="false">G5545*I5545*J5545</f>
        <v>0</v>
      </c>
      <c r="N5545" s="72" t="n">
        <f aca="false">D5545*I5545*J5545</f>
        <v>-0</v>
      </c>
      <c r="O5545" s="71" t="n">
        <f aca="false">F5545*J5545</f>
        <v>6</v>
      </c>
      <c r="P5545" s="71" t="n">
        <f aca="false">E5545*J5545</f>
        <v>0</v>
      </c>
    </row>
    <row r="5546" customFormat="false" ht="15" hidden="false" customHeight="false" outlineLevel="0" collapsed="false">
      <c r="A5546" s="71" t="s">
        <v>61</v>
      </c>
      <c r="B5546" s="71" t="s">
        <v>52</v>
      </c>
      <c r="C5546" s="71" t="s">
        <v>1048</v>
      </c>
      <c r="D5546" s="72" t="n">
        <v>0</v>
      </c>
      <c r="E5546" s="71" t="n">
        <v>0</v>
      </c>
      <c r="F5546" s="71" t="n">
        <v>2</v>
      </c>
      <c r="G5546" s="72" t="n">
        <v>463.54</v>
      </c>
      <c r="H5546" s="72" t="n">
        <v>463.54</v>
      </c>
      <c r="I5546" s="71" t="n">
        <f aca="false">IF(B5546&gt;=Settings!$B$23,1,0)</f>
        <v>0</v>
      </c>
      <c r="J5546" s="71" t="n">
        <v>1</v>
      </c>
      <c r="K5546" s="71" t="n">
        <f aca="false">F5546*I5546*J5546</f>
        <v>0</v>
      </c>
      <c r="L5546" s="71" t="n">
        <f aca="false">E5546*I5546*J5546</f>
        <v>0</v>
      </c>
      <c r="M5546" s="72" t="n">
        <f aca="false">G5546*I5546*J5546</f>
        <v>0</v>
      </c>
      <c r="N5546" s="72" t="n">
        <f aca="false">D5546*I5546*J5546</f>
        <v>-0</v>
      </c>
      <c r="O5546" s="71" t="n">
        <f aca="false">F5546*J5546</f>
        <v>2</v>
      </c>
      <c r="P5546" s="71" t="n">
        <f aca="false">E5546*J5546</f>
        <v>0</v>
      </c>
    </row>
    <row r="5547" customFormat="false" ht="15" hidden="false" customHeight="false" outlineLevel="0" collapsed="false">
      <c r="A5547" s="71" t="s">
        <v>59</v>
      </c>
      <c r="B5547" s="71" t="s">
        <v>52</v>
      </c>
      <c r="C5547" s="71" t="s">
        <v>1747</v>
      </c>
      <c r="D5547" s="72" t="n">
        <v>0</v>
      </c>
      <c r="E5547" s="71" t="n">
        <v>0</v>
      </c>
      <c r="F5547" s="71" t="n">
        <v>5</v>
      </c>
      <c r="G5547" s="72" t="n">
        <v>608.85</v>
      </c>
      <c r="H5547" s="72" t="n">
        <v>572.07</v>
      </c>
      <c r="I5547" s="71" t="n">
        <f aca="false">IF(B5547&gt;=Settings!$B$23,1,0)</f>
        <v>0</v>
      </c>
      <c r="J5547" s="71" t="n">
        <v>1</v>
      </c>
      <c r="K5547" s="71" t="n">
        <f aca="false">F5547*I5547*J5547</f>
        <v>0</v>
      </c>
      <c r="L5547" s="71" t="n">
        <f aca="false">E5547*I5547*J5547</f>
        <v>0</v>
      </c>
      <c r="M5547" s="72" t="n">
        <f aca="false">G5547*I5547*J5547</f>
        <v>0</v>
      </c>
      <c r="N5547" s="72" t="n">
        <f aca="false">D5547*I5547*J5547</f>
        <v>-0</v>
      </c>
      <c r="O5547" s="71" t="n">
        <f aca="false">F5547*J5547</f>
        <v>5</v>
      </c>
      <c r="P5547" s="71" t="n">
        <f aca="false">E5547*J5547</f>
        <v>0</v>
      </c>
    </row>
    <row r="5548" customFormat="false" ht="15" hidden="false" customHeight="false" outlineLevel="0" collapsed="false">
      <c r="A5548" s="71" t="s">
        <v>59</v>
      </c>
      <c r="B5548" s="71" t="s">
        <v>52</v>
      </c>
      <c r="C5548" s="71" t="s">
        <v>2376</v>
      </c>
      <c r="D5548" s="72" t="n">
        <v>0</v>
      </c>
      <c r="E5548" s="71" t="n">
        <v>0</v>
      </c>
      <c r="F5548" s="71" t="n">
        <v>2</v>
      </c>
      <c r="G5548" s="72" t="n">
        <v>109</v>
      </c>
      <c r="H5548" s="72" t="n">
        <v>100.83</v>
      </c>
      <c r="I5548" s="71" t="n">
        <f aca="false">IF(B5548&gt;=Settings!$B$23,1,0)</f>
        <v>0</v>
      </c>
      <c r="J5548" s="71" t="n">
        <v>1</v>
      </c>
      <c r="K5548" s="71" t="n">
        <f aca="false">F5548*I5548*J5548</f>
        <v>0</v>
      </c>
      <c r="L5548" s="71" t="n">
        <f aca="false">E5548*I5548*J5548</f>
        <v>0</v>
      </c>
      <c r="M5548" s="72" t="n">
        <f aca="false">G5548*I5548*J5548</f>
        <v>0</v>
      </c>
      <c r="N5548" s="72" t="n">
        <f aca="false">D5548*I5548*J5548</f>
        <v>-0</v>
      </c>
      <c r="O5548" s="71" t="n">
        <f aca="false">F5548*J5548</f>
        <v>2</v>
      </c>
      <c r="P5548" s="71" t="n">
        <f aca="false">E5548*J5548</f>
        <v>0</v>
      </c>
    </row>
    <row r="5549" customFormat="false" ht="15" hidden="false" customHeight="false" outlineLevel="0" collapsed="false">
      <c r="A5549" s="71" t="s">
        <v>63</v>
      </c>
      <c r="B5549" s="71" t="s">
        <v>52</v>
      </c>
      <c r="C5549" s="71" t="s">
        <v>2281</v>
      </c>
      <c r="D5549" s="72" t="n">
        <v>0</v>
      </c>
      <c r="E5549" s="71" t="n">
        <v>0</v>
      </c>
      <c r="F5549" s="71" t="n">
        <v>1</v>
      </c>
      <c r="G5549" s="72" t="n">
        <v>49.95</v>
      </c>
      <c r="H5549" s="72" t="n">
        <v>44.96</v>
      </c>
      <c r="I5549" s="71" t="n">
        <f aca="false">IF(B5549&gt;=Settings!$B$23,1,0)</f>
        <v>0</v>
      </c>
      <c r="J5549" s="71" t="n">
        <v>1</v>
      </c>
      <c r="K5549" s="71" t="n">
        <f aca="false">F5549*I5549*J5549</f>
        <v>0</v>
      </c>
      <c r="L5549" s="71" t="n">
        <f aca="false">E5549*I5549*J5549</f>
        <v>0</v>
      </c>
      <c r="M5549" s="72" t="n">
        <f aca="false">G5549*I5549*J5549</f>
        <v>0</v>
      </c>
      <c r="N5549" s="72" t="n">
        <f aca="false">D5549*I5549*J5549</f>
        <v>-0</v>
      </c>
      <c r="O5549" s="71" t="n">
        <f aca="false">F5549*J5549</f>
        <v>1</v>
      </c>
      <c r="P5549" s="71" t="n">
        <f aca="false">E5549*J5549</f>
        <v>0</v>
      </c>
    </row>
    <row r="5550" customFormat="false" ht="15" hidden="false" customHeight="false" outlineLevel="0" collapsed="false">
      <c r="A5550" s="71" t="s">
        <v>61</v>
      </c>
      <c r="B5550" s="71" t="s">
        <v>52</v>
      </c>
      <c r="C5550" s="71" t="s">
        <v>966</v>
      </c>
      <c r="D5550" s="72" t="n">
        <v>0</v>
      </c>
      <c r="E5550" s="71" t="n">
        <v>0</v>
      </c>
      <c r="F5550" s="71" t="n">
        <v>3</v>
      </c>
      <c r="G5550" s="72" t="n">
        <v>245.31</v>
      </c>
      <c r="H5550" s="72" t="n">
        <v>233.05</v>
      </c>
      <c r="I5550" s="71" t="n">
        <f aca="false">IF(B5550&gt;=Settings!$B$23,1,0)</f>
        <v>0</v>
      </c>
      <c r="J5550" s="71" t="n">
        <v>1</v>
      </c>
      <c r="K5550" s="71" t="n">
        <f aca="false">F5550*I5550*J5550</f>
        <v>0</v>
      </c>
      <c r="L5550" s="71" t="n">
        <f aca="false">E5550*I5550*J5550</f>
        <v>0</v>
      </c>
      <c r="M5550" s="72" t="n">
        <f aca="false">G5550*I5550*J5550</f>
        <v>0</v>
      </c>
      <c r="N5550" s="72" t="n">
        <f aca="false">D5550*I5550*J5550</f>
        <v>-0</v>
      </c>
      <c r="O5550" s="71" t="n">
        <f aca="false">F5550*J5550</f>
        <v>3</v>
      </c>
      <c r="P5550" s="71" t="n">
        <f aca="false">E5550*J5550</f>
        <v>0</v>
      </c>
    </row>
    <row r="5551" customFormat="false" ht="15" hidden="false" customHeight="false" outlineLevel="0" collapsed="false">
      <c r="A5551" s="71" t="s">
        <v>59</v>
      </c>
      <c r="B5551" s="71" t="s">
        <v>52</v>
      </c>
      <c r="C5551" s="71" t="s">
        <v>1366</v>
      </c>
      <c r="D5551" s="72" t="n">
        <v>0</v>
      </c>
      <c r="E5551" s="71" t="n">
        <v>0</v>
      </c>
      <c r="F5551" s="71" t="n">
        <v>1</v>
      </c>
      <c r="G5551" s="72" t="n">
        <v>118.14</v>
      </c>
      <c r="H5551" s="72" t="n">
        <v>118.14</v>
      </c>
      <c r="I5551" s="71" t="n">
        <f aca="false">IF(B5551&gt;=Settings!$B$23,1,0)</f>
        <v>0</v>
      </c>
      <c r="J5551" s="71" t="n">
        <v>1</v>
      </c>
      <c r="K5551" s="71" t="n">
        <f aca="false">F5551*I5551*J5551</f>
        <v>0</v>
      </c>
      <c r="L5551" s="71" t="n">
        <f aca="false">E5551*I5551*J5551</f>
        <v>0</v>
      </c>
      <c r="M5551" s="72" t="n">
        <f aca="false">G5551*I5551*J5551</f>
        <v>0</v>
      </c>
      <c r="N5551" s="72" t="n">
        <f aca="false">D5551*I5551*J5551</f>
        <v>-0</v>
      </c>
      <c r="O5551" s="71" t="n">
        <f aca="false">F5551*J5551</f>
        <v>1</v>
      </c>
      <c r="P5551" s="71" t="n">
        <f aca="false">E5551*J5551</f>
        <v>0</v>
      </c>
    </row>
    <row r="5552" customFormat="false" ht="15" hidden="false" customHeight="false" outlineLevel="0" collapsed="false">
      <c r="A5552" s="71" t="s">
        <v>59</v>
      </c>
      <c r="B5552" s="71" t="s">
        <v>52</v>
      </c>
      <c r="C5552" s="71" t="s">
        <v>1365</v>
      </c>
      <c r="D5552" s="72" t="n">
        <v>40.86</v>
      </c>
      <c r="E5552" s="71" t="n">
        <v>1</v>
      </c>
      <c r="F5552" s="71" t="n">
        <v>3</v>
      </c>
      <c r="G5552" s="72" t="n">
        <v>122.58</v>
      </c>
      <c r="H5552" s="72" t="n">
        <v>73.55</v>
      </c>
      <c r="I5552" s="71" t="n">
        <f aca="false">IF(B5552&gt;=Settings!$B$23,1,0)</f>
        <v>0</v>
      </c>
      <c r="J5552" s="71" t="n">
        <v>1</v>
      </c>
      <c r="K5552" s="71" t="n">
        <f aca="false">F5552*I5552*J5552</f>
        <v>0</v>
      </c>
      <c r="L5552" s="71" t="n">
        <f aca="false">E5552*I5552*J5552</f>
        <v>0</v>
      </c>
      <c r="M5552" s="72" t="n">
        <f aca="false">G5552*I5552*J5552</f>
        <v>0</v>
      </c>
      <c r="N5552" s="72" t="n">
        <f aca="false">D5552*I5552*J5552</f>
        <v>0</v>
      </c>
      <c r="O5552" s="71" t="n">
        <f aca="false">F5552*J5552</f>
        <v>3</v>
      </c>
      <c r="P5552" s="71" t="n">
        <f aca="false">E5552*J5552</f>
        <v>1</v>
      </c>
    </row>
    <row r="5553" customFormat="false" ht="15" hidden="false" customHeight="false" outlineLevel="0" collapsed="false">
      <c r="A5553" s="71" t="s">
        <v>59</v>
      </c>
      <c r="B5553" s="71" t="s">
        <v>52</v>
      </c>
      <c r="C5553" s="71" t="s">
        <v>1310</v>
      </c>
      <c r="D5553" s="72" t="n">
        <v>0</v>
      </c>
      <c r="E5553" s="71" t="n">
        <v>0</v>
      </c>
      <c r="F5553" s="71" t="n">
        <v>1</v>
      </c>
      <c r="G5553" s="72" t="n">
        <v>97.23</v>
      </c>
      <c r="H5553" s="72" t="n">
        <v>97.23</v>
      </c>
      <c r="I5553" s="71" t="n">
        <f aca="false">IF(B5553&gt;=Settings!$B$23,1,0)</f>
        <v>0</v>
      </c>
      <c r="J5553" s="71" t="n">
        <v>1</v>
      </c>
      <c r="K5553" s="71" t="n">
        <f aca="false">F5553*I5553*J5553</f>
        <v>0</v>
      </c>
      <c r="L5553" s="71" t="n">
        <f aca="false">E5553*I5553*J5553</f>
        <v>0</v>
      </c>
      <c r="M5553" s="72" t="n">
        <f aca="false">G5553*I5553*J5553</f>
        <v>0</v>
      </c>
      <c r="N5553" s="72" t="n">
        <f aca="false">D5553*I5553*J5553</f>
        <v>-0</v>
      </c>
      <c r="O5553" s="71" t="n">
        <f aca="false">F5553*J5553</f>
        <v>1</v>
      </c>
      <c r="P5553" s="71" t="n">
        <f aca="false">E5553*J5553</f>
        <v>0</v>
      </c>
    </row>
    <row r="5554" customFormat="false" ht="15" hidden="false" customHeight="false" outlineLevel="0" collapsed="false">
      <c r="A5554" s="71" t="s">
        <v>63</v>
      </c>
      <c r="B5554" s="71" t="s">
        <v>52</v>
      </c>
      <c r="C5554" s="71" t="s">
        <v>2258</v>
      </c>
      <c r="D5554" s="72" t="n">
        <v>0</v>
      </c>
      <c r="E5554" s="71" t="n">
        <v>0</v>
      </c>
      <c r="F5554" s="71" t="n">
        <v>1</v>
      </c>
      <c r="G5554" s="72" t="n">
        <v>195.4</v>
      </c>
      <c r="H5554" s="72" t="n">
        <v>166.1</v>
      </c>
      <c r="I5554" s="71" t="n">
        <f aca="false">IF(B5554&gt;=Settings!$B$23,1,0)</f>
        <v>0</v>
      </c>
      <c r="J5554" s="71" t="n">
        <v>1</v>
      </c>
      <c r="K5554" s="71" t="n">
        <f aca="false">F5554*I5554*J5554</f>
        <v>0</v>
      </c>
      <c r="L5554" s="71" t="n">
        <f aca="false">E5554*I5554*J5554</f>
        <v>0</v>
      </c>
      <c r="M5554" s="72" t="n">
        <f aca="false">G5554*I5554*J5554</f>
        <v>0</v>
      </c>
      <c r="N5554" s="72" t="n">
        <f aca="false">D5554*I5554*J5554</f>
        <v>-0</v>
      </c>
      <c r="O5554" s="71" t="n">
        <f aca="false">F5554*J5554</f>
        <v>1</v>
      </c>
      <c r="P5554" s="71" t="n">
        <f aca="false">E5554*J5554</f>
        <v>0</v>
      </c>
    </row>
    <row r="5555" customFormat="false" ht="15" hidden="false" customHeight="false" outlineLevel="0" collapsed="false">
      <c r="A5555" s="71" t="s">
        <v>61</v>
      </c>
      <c r="B5555" s="71" t="s">
        <v>52</v>
      </c>
      <c r="C5555" s="71" t="s">
        <v>975</v>
      </c>
      <c r="D5555" s="72" t="n">
        <v>0</v>
      </c>
      <c r="E5555" s="71" t="n">
        <v>0</v>
      </c>
      <c r="F5555" s="71" t="n">
        <v>8</v>
      </c>
      <c r="G5555" s="72" t="n">
        <v>599.63</v>
      </c>
      <c r="H5555" s="72" t="n">
        <v>555.36</v>
      </c>
      <c r="I5555" s="71" t="n">
        <f aca="false">IF(B5555&gt;=Settings!$B$23,1,0)</f>
        <v>0</v>
      </c>
      <c r="J5555" s="71" t="n">
        <v>1</v>
      </c>
      <c r="K5555" s="71" t="n">
        <f aca="false">F5555*I5555*J5555</f>
        <v>0</v>
      </c>
      <c r="L5555" s="71" t="n">
        <f aca="false">E5555*I5555*J5555</f>
        <v>0</v>
      </c>
      <c r="M5555" s="72" t="n">
        <f aca="false">G5555*I5555*J5555</f>
        <v>0</v>
      </c>
      <c r="N5555" s="72" t="n">
        <f aca="false">D5555*I5555*J5555</f>
        <v>-0</v>
      </c>
      <c r="O5555" s="71" t="n">
        <f aca="false">F5555*J5555</f>
        <v>8</v>
      </c>
      <c r="P5555" s="71" t="n">
        <f aca="false">E5555*J5555</f>
        <v>0</v>
      </c>
    </row>
    <row r="5556" customFormat="false" ht="15" hidden="false" customHeight="false" outlineLevel="0" collapsed="false">
      <c r="A5556" s="71" t="s">
        <v>61</v>
      </c>
      <c r="B5556" s="71" t="s">
        <v>52</v>
      </c>
      <c r="C5556" s="71" t="s">
        <v>121</v>
      </c>
      <c r="D5556" s="72" t="n">
        <v>0</v>
      </c>
      <c r="E5556" s="71" t="n">
        <v>0</v>
      </c>
      <c r="F5556" s="71" t="n">
        <v>51</v>
      </c>
      <c r="G5556" s="72" t="n">
        <v>3447.63</v>
      </c>
      <c r="H5556" s="72" t="n">
        <v>3307.61</v>
      </c>
      <c r="I5556" s="71" t="n">
        <f aca="false">IF(B5556&gt;=Settings!$B$23,1,0)</f>
        <v>0</v>
      </c>
      <c r="J5556" s="71" t="n">
        <v>1</v>
      </c>
      <c r="K5556" s="71" t="n">
        <f aca="false">F5556*I5556*J5556</f>
        <v>0</v>
      </c>
      <c r="L5556" s="71" t="n">
        <f aca="false">E5556*I5556*J5556</f>
        <v>0</v>
      </c>
      <c r="M5556" s="72" t="n">
        <f aca="false">G5556*I5556*J5556</f>
        <v>0</v>
      </c>
      <c r="N5556" s="72" t="n">
        <f aca="false">D5556*I5556*J5556</f>
        <v>-0</v>
      </c>
      <c r="O5556" s="71" t="n">
        <f aca="false">F5556*J5556</f>
        <v>51</v>
      </c>
      <c r="P5556" s="71" t="n">
        <f aca="false">E5556*J5556</f>
        <v>0</v>
      </c>
    </row>
    <row r="5557" customFormat="false" ht="15" hidden="false" customHeight="false" outlineLevel="0" collapsed="false">
      <c r="A5557" s="71" t="s">
        <v>61</v>
      </c>
      <c r="B5557" s="71" t="s">
        <v>52</v>
      </c>
      <c r="C5557" s="71" t="s">
        <v>154</v>
      </c>
      <c r="D5557" s="72" t="n">
        <v>0</v>
      </c>
      <c r="E5557" s="71" t="n">
        <v>0</v>
      </c>
      <c r="F5557" s="71" t="n">
        <v>2</v>
      </c>
      <c r="G5557" s="72" t="n">
        <v>528.99</v>
      </c>
      <c r="H5557" s="72" t="n">
        <v>487.55</v>
      </c>
      <c r="I5557" s="71" t="n">
        <f aca="false">IF(B5557&gt;=Settings!$B$23,1,0)</f>
        <v>0</v>
      </c>
      <c r="J5557" s="71" t="n">
        <v>1</v>
      </c>
      <c r="K5557" s="71" t="n">
        <f aca="false">F5557*I5557*J5557</f>
        <v>0</v>
      </c>
      <c r="L5557" s="71" t="n">
        <f aca="false">E5557*I5557*J5557</f>
        <v>0</v>
      </c>
      <c r="M5557" s="72" t="n">
        <f aca="false">G5557*I5557*J5557</f>
        <v>0</v>
      </c>
      <c r="N5557" s="72" t="n">
        <f aca="false">D5557*I5557*J5557</f>
        <v>-0</v>
      </c>
      <c r="O5557" s="71" t="n">
        <f aca="false">F5557*J5557</f>
        <v>2</v>
      </c>
      <c r="P5557" s="71" t="n">
        <f aca="false">E5557*J5557</f>
        <v>0</v>
      </c>
    </row>
    <row r="5558" customFormat="false" ht="15" hidden="false" customHeight="false" outlineLevel="0" collapsed="false">
      <c r="A5558" s="71" t="s">
        <v>59</v>
      </c>
      <c r="B5558" s="71" t="s">
        <v>52</v>
      </c>
      <c r="C5558" s="71" t="s">
        <v>1501</v>
      </c>
      <c r="D5558" s="72" t="n">
        <v>0</v>
      </c>
      <c r="E5558" s="71" t="n">
        <v>0</v>
      </c>
      <c r="F5558" s="71" t="n">
        <v>1</v>
      </c>
      <c r="G5558" s="72" t="n">
        <v>63.59</v>
      </c>
      <c r="H5558" s="72" t="n">
        <v>63.59</v>
      </c>
      <c r="I5558" s="71" t="n">
        <f aca="false">IF(B5558&gt;=Settings!$B$23,1,0)</f>
        <v>0</v>
      </c>
      <c r="J5558" s="71" t="n">
        <v>1</v>
      </c>
      <c r="K5558" s="71" t="n">
        <f aca="false">F5558*I5558*J5558</f>
        <v>0</v>
      </c>
      <c r="L5558" s="71" t="n">
        <f aca="false">E5558*I5558*J5558</f>
        <v>0</v>
      </c>
      <c r="M5558" s="72" t="n">
        <f aca="false">G5558*I5558*J5558</f>
        <v>0</v>
      </c>
      <c r="N5558" s="72" t="n">
        <f aca="false">D5558*I5558*J5558</f>
        <v>-0</v>
      </c>
      <c r="O5558" s="71" t="n">
        <f aca="false">F5558*J5558</f>
        <v>1</v>
      </c>
      <c r="P5558" s="71" t="n">
        <f aca="false">E5558*J5558</f>
        <v>0</v>
      </c>
    </row>
    <row r="5559" customFormat="false" ht="15" hidden="false" customHeight="false" outlineLevel="0" collapsed="false">
      <c r="A5559" s="71" t="s">
        <v>61</v>
      </c>
      <c r="B5559" s="71" t="s">
        <v>52</v>
      </c>
      <c r="C5559" s="71" t="s">
        <v>1282</v>
      </c>
      <c r="D5559" s="72" t="n">
        <v>0</v>
      </c>
      <c r="E5559" s="71" t="n">
        <v>0</v>
      </c>
      <c r="F5559" s="71" t="n">
        <v>11</v>
      </c>
      <c r="G5559" s="72" t="n">
        <v>309.53</v>
      </c>
      <c r="H5559" s="72" t="n">
        <v>305.31</v>
      </c>
      <c r="I5559" s="71" t="n">
        <f aca="false">IF(B5559&gt;=Settings!$B$23,1,0)</f>
        <v>0</v>
      </c>
      <c r="J5559" s="71" t="n">
        <v>1</v>
      </c>
      <c r="K5559" s="71" t="n">
        <f aca="false">F5559*I5559*J5559</f>
        <v>0</v>
      </c>
      <c r="L5559" s="71" t="n">
        <f aca="false">E5559*I5559*J5559</f>
        <v>0</v>
      </c>
      <c r="M5559" s="72" t="n">
        <f aca="false">G5559*I5559*J5559</f>
        <v>0</v>
      </c>
      <c r="N5559" s="72" t="n">
        <f aca="false">D5559*I5559*J5559</f>
        <v>-0</v>
      </c>
      <c r="O5559" s="71" t="n">
        <f aca="false">F5559*J5559</f>
        <v>11</v>
      </c>
      <c r="P5559" s="71" t="n">
        <f aca="false">E5559*J5559</f>
        <v>0</v>
      </c>
    </row>
    <row r="5560" customFormat="false" ht="15" hidden="false" customHeight="false" outlineLevel="0" collapsed="false">
      <c r="A5560" s="71" t="s">
        <v>61</v>
      </c>
      <c r="B5560" s="71" t="s">
        <v>52</v>
      </c>
      <c r="C5560" s="71" t="s">
        <v>600</v>
      </c>
      <c r="D5560" s="72" t="n">
        <v>0</v>
      </c>
      <c r="E5560" s="71" t="n">
        <v>0</v>
      </c>
      <c r="F5560" s="71" t="n">
        <v>1</v>
      </c>
      <c r="G5560" s="72" t="n">
        <v>109.05</v>
      </c>
      <c r="H5560" s="72" t="n">
        <v>109.05</v>
      </c>
      <c r="I5560" s="71" t="n">
        <f aca="false">IF(B5560&gt;=Settings!$B$23,1,0)</f>
        <v>0</v>
      </c>
      <c r="J5560" s="71" t="n">
        <v>1</v>
      </c>
      <c r="K5560" s="71" t="n">
        <f aca="false">F5560*I5560*J5560</f>
        <v>0</v>
      </c>
      <c r="L5560" s="71" t="n">
        <f aca="false">E5560*I5560*J5560</f>
        <v>0</v>
      </c>
      <c r="M5560" s="72" t="n">
        <f aca="false">G5560*I5560*J5560</f>
        <v>0</v>
      </c>
      <c r="N5560" s="72" t="n">
        <f aca="false">D5560*I5560*J5560</f>
        <v>-0</v>
      </c>
      <c r="O5560" s="71" t="n">
        <f aca="false">F5560*J5560</f>
        <v>1</v>
      </c>
      <c r="P5560" s="71" t="n">
        <f aca="false">E5560*J5560</f>
        <v>0</v>
      </c>
    </row>
    <row r="5561" customFormat="false" ht="15" hidden="false" customHeight="false" outlineLevel="0" collapsed="false">
      <c r="A5561" s="71" t="s">
        <v>60</v>
      </c>
      <c r="B5561" s="71" t="s">
        <v>52</v>
      </c>
      <c r="C5561" s="71" t="s">
        <v>1389</v>
      </c>
      <c r="D5561" s="72" t="n">
        <v>0</v>
      </c>
      <c r="E5561" s="71" t="n">
        <v>0</v>
      </c>
      <c r="F5561" s="71" t="n">
        <v>10</v>
      </c>
      <c r="G5561" s="72" t="n">
        <v>145</v>
      </c>
      <c r="H5561" s="72" t="n">
        <v>140.65</v>
      </c>
      <c r="I5561" s="71" t="n">
        <f aca="false">IF(B5561&gt;=Settings!$B$23,1,0)</f>
        <v>0</v>
      </c>
      <c r="J5561" s="71" t="n">
        <v>1</v>
      </c>
      <c r="K5561" s="71" t="n">
        <f aca="false">F5561*I5561*J5561</f>
        <v>0</v>
      </c>
      <c r="L5561" s="71" t="n">
        <f aca="false">E5561*I5561*J5561</f>
        <v>0</v>
      </c>
      <c r="M5561" s="72" t="n">
        <f aca="false">G5561*I5561*J5561</f>
        <v>0</v>
      </c>
      <c r="N5561" s="72" t="n">
        <f aca="false">D5561*I5561*J5561</f>
        <v>-0</v>
      </c>
      <c r="O5561" s="71" t="n">
        <f aca="false">F5561*J5561</f>
        <v>10</v>
      </c>
      <c r="P5561" s="71" t="n">
        <f aca="false">E5561*J5561</f>
        <v>0</v>
      </c>
    </row>
    <row r="5562" customFormat="false" ht="15" hidden="false" customHeight="false" outlineLevel="0" collapsed="false">
      <c r="A5562" s="71" t="s">
        <v>59</v>
      </c>
      <c r="B5562" s="71" t="s">
        <v>52</v>
      </c>
      <c r="C5562" s="71" t="s">
        <v>901</v>
      </c>
      <c r="D5562" s="72" t="n">
        <v>0</v>
      </c>
      <c r="E5562" s="71" t="n">
        <v>0</v>
      </c>
      <c r="F5562" s="71" t="n">
        <v>3</v>
      </c>
      <c r="G5562" s="72" t="n">
        <v>277.14</v>
      </c>
      <c r="H5562" s="72" t="n">
        <v>277.14</v>
      </c>
      <c r="I5562" s="71" t="n">
        <f aca="false">IF(B5562&gt;=Settings!$B$23,1,0)</f>
        <v>0</v>
      </c>
      <c r="J5562" s="71" t="n">
        <v>1</v>
      </c>
      <c r="K5562" s="71" t="n">
        <f aca="false">F5562*I5562*J5562</f>
        <v>0</v>
      </c>
      <c r="L5562" s="71" t="n">
        <f aca="false">E5562*I5562*J5562</f>
        <v>0</v>
      </c>
      <c r="M5562" s="72" t="n">
        <f aca="false">G5562*I5562*J5562</f>
        <v>0</v>
      </c>
      <c r="N5562" s="72" t="n">
        <f aca="false">D5562*I5562*J5562</f>
        <v>-0</v>
      </c>
      <c r="O5562" s="71" t="n">
        <f aca="false">F5562*J5562</f>
        <v>3</v>
      </c>
      <c r="P5562" s="71" t="n">
        <f aca="false">E5562*J5562</f>
        <v>0</v>
      </c>
    </row>
    <row r="5563" customFormat="false" ht="15" hidden="false" customHeight="false" outlineLevel="0" collapsed="false">
      <c r="A5563" s="71" t="s">
        <v>59</v>
      </c>
      <c r="B5563" s="71" t="s">
        <v>52</v>
      </c>
      <c r="C5563" s="71" t="s">
        <v>1786</v>
      </c>
      <c r="D5563" s="72" t="n">
        <v>0</v>
      </c>
      <c r="E5563" s="71" t="n">
        <v>0</v>
      </c>
      <c r="F5563" s="71" t="n">
        <v>3</v>
      </c>
      <c r="G5563" s="72" t="n">
        <v>272.58</v>
      </c>
      <c r="H5563" s="72" t="n">
        <v>272.58</v>
      </c>
      <c r="I5563" s="71" t="n">
        <f aca="false">IF(B5563&gt;=Settings!$B$23,1,0)</f>
        <v>0</v>
      </c>
      <c r="J5563" s="71" t="n">
        <v>1</v>
      </c>
      <c r="K5563" s="71" t="n">
        <f aca="false">F5563*I5563*J5563</f>
        <v>0</v>
      </c>
      <c r="L5563" s="71" t="n">
        <f aca="false">E5563*I5563*J5563</f>
        <v>0</v>
      </c>
      <c r="M5563" s="72" t="n">
        <f aca="false">G5563*I5563*J5563</f>
        <v>0</v>
      </c>
      <c r="N5563" s="72" t="n">
        <f aca="false">D5563*I5563*J5563</f>
        <v>-0</v>
      </c>
      <c r="O5563" s="71" t="n">
        <f aca="false">F5563*J5563</f>
        <v>3</v>
      </c>
      <c r="P5563" s="71" t="n">
        <f aca="false">E5563*J5563</f>
        <v>0</v>
      </c>
    </row>
    <row r="5564" customFormat="false" ht="15" hidden="false" customHeight="false" outlineLevel="0" collapsed="false">
      <c r="A5564" s="71" t="s">
        <v>59</v>
      </c>
      <c r="B5564" s="71" t="s">
        <v>52</v>
      </c>
      <c r="C5564" s="71" t="s">
        <v>960</v>
      </c>
      <c r="D5564" s="72" t="n">
        <v>77.23</v>
      </c>
      <c r="E5564" s="71" t="n">
        <v>1</v>
      </c>
      <c r="F5564" s="71" t="n">
        <v>28</v>
      </c>
      <c r="G5564" s="72" t="n">
        <v>2016.93</v>
      </c>
      <c r="H5564" s="72" t="n">
        <v>1849.61</v>
      </c>
      <c r="I5564" s="71" t="n">
        <f aca="false">IF(B5564&gt;=Settings!$B$23,1,0)</f>
        <v>0</v>
      </c>
      <c r="J5564" s="71" t="n">
        <v>1</v>
      </c>
      <c r="K5564" s="71" t="n">
        <f aca="false">F5564*I5564*J5564</f>
        <v>0</v>
      </c>
      <c r="L5564" s="71" t="n">
        <f aca="false">E5564*I5564*J5564</f>
        <v>0</v>
      </c>
      <c r="M5564" s="72" t="n">
        <f aca="false">G5564*I5564*J5564</f>
        <v>0</v>
      </c>
      <c r="N5564" s="72" t="n">
        <f aca="false">D5564*I5564*J5564</f>
        <v>0</v>
      </c>
      <c r="O5564" s="71" t="n">
        <f aca="false">F5564*J5564</f>
        <v>28</v>
      </c>
      <c r="P5564" s="71" t="n">
        <f aca="false">E5564*J5564</f>
        <v>1</v>
      </c>
    </row>
    <row r="5565" customFormat="false" ht="15" hidden="false" customHeight="false" outlineLevel="0" collapsed="false">
      <c r="A5565" s="71" t="s">
        <v>61</v>
      </c>
      <c r="B5565" s="71" t="s">
        <v>52</v>
      </c>
      <c r="C5565" s="71" t="s">
        <v>153</v>
      </c>
      <c r="D5565" s="72" t="n">
        <v>263.46</v>
      </c>
      <c r="E5565" s="71" t="n">
        <v>1</v>
      </c>
      <c r="F5565" s="71" t="n">
        <v>3</v>
      </c>
      <c r="G5565" s="72" t="n">
        <v>828.04</v>
      </c>
      <c r="H5565" s="72" t="n">
        <v>479.24</v>
      </c>
      <c r="I5565" s="71" t="n">
        <f aca="false">IF(B5565&gt;=Settings!$B$23,1,0)</f>
        <v>0</v>
      </c>
      <c r="J5565" s="71" t="n">
        <v>1</v>
      </c>
      <c r="K5565" s="71" t="n">
        <f aca="false">F5565*I5565*J5565</f>
        <v>0</v>
      </c>
      <c r="L5565" s="71" t="n">
        <f aca="false">E5565*I5565*J5565</f>
        <v>0</v>
      </c>
      <c r="M5565" s="72" t="n">
        <f aca="false">G5565*I5565*J5565</f>
        <v>0</v>
      </c>
      <c r="N5565" s="72" t="n">
        <f aca="false">D5565*I5565*J5565</f>
        <v>0</v>
      </c>
      <c r="O5565" s="71" t="n">
        <f aca="false">F5565*J5565</f>
        <v>3</v>
      </c>
      <c r="P5565" s="71" t="n">
        <f aca="false">E5565*J5565</f>
        <v>1</v>
      </c>
    </row>
    <row r="5566" customFormat="false" ht="15" hidden="false" customHeight="false" outlineLevel="0" collapsed="false">
      <c r="A5566" s="71" t="s">
        <v>63</v>
      </c>
      <c r="B5566" s="71" t="s">
        <v>52</v>
      </c>
      <c r="C5566" s="71" t="s">
        <v>2302</v>
      </c>
      <c r="D5566" s="72" t="n">
        <v>0</v>
      </c>
      <c r="E5566" s="71" t="n">
        <v>0</v>
      </c>
      <c r="F5566" s="71" t="n">
        <v>4</v>
      </c>
      <c r="G5566" s="72" t="n">
        <v>218</v>
      </c>
      <c r="H5566" s="72" t="n">
        <v>218</v>
      </c>
      <c r="I5566" s="71" t="n">
        <f aca="false">IF(B5566&gt;=Settings!$B$23,1,0)</f>
        <v>0</v>
      </c>
      <c r="J5566" s="71" t="n">
        <v>1</v>
      </c>
      <c r="K5566" s="71" t="n">
        <f aca="false">F5566*I5566*J5566</f>
        <v>0</v>
      </c>
      <c r="L5566" s="71" t="n">
        <f aca="false">E5566*I5566*J5566</f>
        <v>0</v>
      </c>
      <c r="M5566" s="72" t="n">
        <f aca="false">G5566*I5566*J5566</f>
        <v>0</v>
      </c>
      <c r="N5566" s="72" t="n">
        <f aca="false">D5566*I5566*J5566</f>
        <v>-0</v>
      </c>
      <c r="O5566" s="71" t="n">
        <f aca="false">F5566*J5566</f>
        <v>4</v>
      </c>
      <c r="P5566" s="71" t="n">
        <f aca="false">E5566*J5566</f>
        <v>0</v>
      </c>
    </row>
    <row r="5567" customFormat="false" ht="15" hidden="false" customHeight="false" outlineLevel="0" collapsed="false">
      <c r="A5567" s="71" t="s">
        <v>61</v>
      </c>
      <c r="B5567" s="71" t="s">
        <v>52</v>
      </c>
      <c r="C5567" s="71" t="s">
        <v>1091</v>
      </c>
      <c r="D5567" s="72" t="n">
        <v>0</v>
      </c>
      <c r="E5567" s="71" t="n">
        <v>0</v>
      </c>
      <c r="F5567" s="71" t="n">
        <v>2</v>
      </c>
      <c r="G5567" s="72" t="n">
        <v>218.09</v>
      </c>
      <c r="H5567" s="72" t="n">
        <v>201.74</v>
      </c>
      <c r="I5567" s="71" t="n">
        <f aca="false">IF(B5567&gt;=Settings!$B$23,1,0)</f>
        <v>0</v>
      </c>
      <c r="J5567" s="71" t="n">
        <v>1</v>
      </c>
      <c r="K5567" s="71" t="n">
        <f aca="false">F5567*I5567*J5567</f>
        <v>0</v>
      </c>
      <c r="L5567" s="71" t="n">
        <f aca="false">E5567*I5567*J5567</f>
        <v>0</v>
      </c>
      <c r="M5567" s="72" t="n">
        <f aca="false">G5567*I5567*J5567</f>
        <v>0</v>
      </c>
      <c r="N5567" s="72" t="n">
        <f aca="false">D5567*I5567*J5567</f>
        <v>-0</v>
      </c>
      <c r="O5567" s="71" t="n">
        <f aca="false">F5567*J5567</f>
        <v>2</v>
      </c>
      <c r="P5567" s="71" t="n">
        <f aca="false">E5567*J5567</f>
        <v>0</v>
      </c>
    </row>
    <row r="5568" customFormat="false" ht="15" hidden="false" customHeight="false" outlineLevel="0" collapsed="false">
      <c r="A5568" s="71" t="s">
        <v>63</v>
      </c>
      <c r="B5568" s="71" t="s">
        <v>52</v>
      </c>
      <c r="C5568" s="71" t="s">
        <v>2303</v>
      </c>
      <c r="D5568" s="72" t="n">
        <v>0</v>
      </c>
      <c r="E5568" s="71" t="n">
        <v>0</v>
      </c>
      <c r="F5568" s="71" t="n">
        <v>3</v>
      </c>
      <c r="G5568" s="72" t="n">
        <v>218.04</v>
      </c>
      <c r="H5568" s="72" t="n">
        <v>218.04</v>
      </c>
      <c r="I5568" s="71" t="n">
        <f aca="false">IF(B5568&gt;=Settings!$B$23,1,0)</f>
        <v>0</v>
      </c>
      <c r="J5568" s="71" t="n">
        <v>1</v>
      </c>
      <c r="K5568" s="71" t="n">
        <f aca="false">F5568*I5568*J5568</f>
        <v>0</v>
      </c>
      <c r="L5568" s="71" t="n">
        <f aca="false">E5568*I5568*J5568</f>
        <v>0</v>
      </c>
      <c r="M5568" s="72" t="n">
        <f aca="false">G5568*I5568*J5568</f>
        <v>0</v>
      </c>
      <c r="N5568" s="72" t="n">
        <f aca="false">D5568*I5568*J5568</f>
        <v>-0</v>
      </c>
      <c r="O5568" s="71" t="n">
        <f aca="false">F5568*J5568</f>
        <v>3</v>
      </c>
      <c r="P5568" s="71" t="n">
        <f aca="false">E5568*J5568</f>
        <v>0</v>
      </c>
    </row>
    <row r="5569" customFormat="false" ht="15" hidden="false" customHeight="false" outlineLevel="0" collapsed="false">
      <c r="A5569" s="71" t="s">
        <v>61</v>
      </c>
      <c r="B5569" s="71" t="s">
        <v>52</v>
      </c>
      <c r="C5569" s="71" t="s">
        <v>120</v>
      </c>
      <c r="D5569" s="72" t="n">
        <v>0</v>
      </c>
      <c r="E5569" s="71" t="n">
        <v>0</v>
      </c>
      <c r="F5569" s="71" t="n">
        <v>23</v>
      </c>
      <c r="G5569" s="72" t="n">
        <v>1580.68</v>
      </c>
      <c r="H5569" s="72" t="n">
        <v>1485.38</v>
      </c>
      <c r="I5569" s="71" t="n">
        <f aca="false">IF(B5569&gt;=Settings!$B$23,1,0)</f>
        <v>0</v>
      </c>
      <c r="J5569" s="71" t="n">
        <v>1</v>
      </c>
      <c r="K5569" s="71" t="n">
        <f aca="false">F5569*I5569*J5569</f>
        <v>0</v>
      </c>
      <c r="L5569" s="71" t="n">
        <f aca="false">E5569*I5569*J5569</f>
        <v>0</v>
      </c>
      <c r="M5569" s="72" t="n">
        <f aca="false">G5569*I5569*J5569</f>
        <v>0</v>
      </c>
      <c r="N5569" s="72" t="n">
        <f aca="false">D5569*I5569*J5569</f>
        <v>-0</v>
      </c>
      <c r="O5569" s="71" t="n">
        <f aca="false">F5569*J5569</f>
        <v>23</v>
      </c>
      <c r="P5569" s="71" t="n">
        <f aca="false">E5569*J5569</f>
        <v>0</v>
      </c>
    </row>
    <row r="5570" customFormat="false" ht="15" hidden="false" customHeight="false" outlineLevel="0" collapsed="false">
      <c r="A5570" s="71" t="s">
        <v>61</v>
      </c>
      <c r="B5570" s="71" t="s">
        <v>52</v>
      </c>
      <c r="C5570" s="71" t="s">
        <v>118</v>
      </c>
      <c r="D5570" s="72" t="n">
        <v>0</v>
      </c>
      <c r="E5570" s="71" t="n">
        <v>0</v>
      </c>
      <c r="F5570" s="71" t="n">
        <v>25</v>
      </c>
      <c r="G5570" s="72" t="n">
        <v>2689.73</v>
      </c>
      <c r="H5570" s="72" t="n">
        <v>2583</v>
      </c>
      <c r="I5570" s="71" t="n">
        <f aca="false">IF(B5570&gt;=Settings!$B$23,1,0)</f>
        <v>0</v>
      </c>
      <c r="J5570" s="71" t="n">
        <v>1</v>
      </c>
      <c r="K5570" s="71" t="n">
        <f aca="false">F5570*I5570*J5570</f>
        <v>0</v>
      </c>
      <c r="L5570" s="71" t="n">
        <f aca="false">E5570*I5570*J5570</f>
        <v>0</v>
      </c>
      <c r="M5570" s="72" t="n">
        <f aca="false">G5570*I5570*J5570</f>
        <v>0</v>
      </c>
      <c r="N5570" s="72" t="n">
        <f aca="false">D5570*I5570*J5570</f>
        <v>-0</v>
      </c>
      <c r="O5570" s="71" t="n">
        <f aca="false">F5570*J5570</f>
        <v>25</v>
      </c>
      <c r="P5570" s="71" t="n">
        <f aca="false">E5570*J5570</f>
        <v>0</v>
      </c>
    </row>
    <row r="5571" customFormat="false" ht="15" hidden="false" customHeight="false" outlineLevel="0" collapsed="false">
      <c r="A5571" s="71" t="s">
        <v>61</v>
      </c>
      <c r="B5571" s="71" t="s">
        <v>52</v>
      </c>
      <c r="C5571" s="71" t="s">
        <v>1248</v>
      </c>
      <c r="D5571" s="72" t="n">
        <v>0</v>
      </c>
      <c r="E5571" s="71" t="n">
        <v>0</v>
      </c>
      <c r="F5571" s="71" t="n">
        <v>3</v>
      </c>
      <c r="G5571" s="72" t="n">
        <v>222.59</v>
      </c>
      <c r="H5571" s="72" t="n">
        <v>222.59</v>
      </c>
      <c r="I5571" s="71" t="n">
        <f aca="false">IF(B5571&gt;=Settings!$B$23,1,0)</f>
        <v>0</v>
      </c>
      <c r="J5571" s="71" t="n">
        <v>1</v>
      </c>
      <c r="K5571" s="71" t="n">
        <f aca="false">F5571*I5571*J5571</f>
        <v>0</v>
      </c>
      <c r="L5571" s="71" t="n">
        <f aca="false">E5571*I5571*J5571</f>
        <v>0</v>
      </c>
      <c r="M5571" s="72" t="n">
        <f aca="false">G5571*I5571*J5571</f>
        <v>0</v>
      </c>
      <c r="N5571" s="72" t="n">
        <f aca="false">D5571*I5571*J5571</f>
        <v>-0</v>
      </c>
      <c r="O5571" s="71" t="n">
        <f aca="false">F5571*J5571</f>
        <v>3</v>
      </c>
      <c r="P5571" s="71" t="n">
        <f aca="false">E5571*J5571</f>
        <v>0</v>
      </c>
    </row>
    <row r="5572" customFormat="false" ht="15" hidden="false" customHeight="false" outlineLevel="0" collapsed="false">
      <c r="A5572" s="71" t="s">
        <v>61</v>
      </c>
      <c r="B5572" s="71" t="s">
        <v>52</v>
      </c>
      <c r="C5572" s="71" t="s">
        <v>1084</v>
      </c>
      <c r="D5572" s="72" t="n">
        <v>0</v>
      </c>
      <c r="E5572" s="71" t="n">
        <v>0</v>
      </c>
      <c r="F5572" s="71" t="n">
        <v>8</v>
      </c>
      <c r="G5572" s="72" t="n">
        <v>408.7</v>
      </c>
      <c r="H5572" s="72" t="n">
        <v>383.74</v>
      </c>
      <c r="I5572" s="71" t="n">
        <f aca="false">IF(B5572&gt;=Settings!$B$23,1,0)</f>
        <v>0</v>
      </c>
      <c r="J5572" s="71" t="n">
        <v>1</v>
      </c>
      <c r="K5572" s="71" t="n">
        <f aca="false">F5572*I5572*J5572</f>
        <v>0</v>
      </c>
      <c r="L5572" s="71" t="n">
        <f aca="false">E5572*I5572*J5572</f>
        <v>0</v>
      </c>
      <c r="M5572" s="72" t="n">
        <f aca="false">G5572*I5572*J5572</f>
        <v>0</v>
      </c>
      <c r="N5572" s="72" t="n">
        <f aca="false">D5572*I5572*J5572</f>
        <v>-0</v>
      </c>
      <c r="O5572" s="71" t="n">
        <f aca="false">F5572*J5572</f>
        <v>8</v>
      </c>
      <c r="P5572" s="71" t="n">
        <f aca="false">E5572*J5572</f>
        <v>0</v>
      </c>
    </row>
    <row r="5573" customFormat="false" ht="15" hidden="false" customHeight="false" outlineLevel="0" collapsed="false">
      <c r="A5573" s="71" t="s">
        <v>61</v>
      </c>
      <c r="B5573" s="71" t="s">
        <v>52</v>
      </c>
      <c r="C5573" s="71" t="s">
        <v>1440</v>
      </c>
      <c r="D5573" s="72" t="n">
        <v>0</v>
      </c>
      <c r="E5573" s="71" t="n">
        <v>0</v>
      </c>
      <c r="F5573" s="71" t="n">
        <v>22</v>
      </c>
      <c r="G5573" s="72" t="n">
        <v>1758.09</v>
      </c>
      <c r="H5573" s="72" t="n">
        <v>1707.7</v>
      </c>
      <c r="I5573" s="71" t="n">
        <f aca="false">IF(B5573&gt;=Settings!$B$23,1,0)</f>
        <v>0</v>
      </c>
      <c r="J5573" s="71" t="n">
        <v>1</v>
      </c>
      <c r="K5573" s="71" t="n">
        <f aca="false">F5573*I5573*J5573</f>
        <v>0</v>
      </c>
      <c r="L5573" s="71" t="n">
        <f aca="false">E5573*I5573*J5573</f>
        <v>0</v>
      </c>
      <c r="M5573" s="72" t="n">
        <f aca="false">G5573*I5573*J5573</f>
        <v>0</v>
      </c>
      <c r="N5573" s="72" t="n">
        <f aca="false">D5573*I5573*J5573</f>
        <v>-0</v>
      </c>
      <c r="O5573" s="71" t="n">
        <f aca="false">F5573*J5573</f>
        <v>22</v>
      </c>
      <c r="P5573" s="71" t="n">
        <f aca="false">E5573*J5573</f>
        <v>0</v>
      </c>
    </row>
    <row r="5574" customFormat="false" ht="15" hidden="false" customHeight="false" outlineLevel="0" collapsed="false">
      <c r="A5574" s="71" t="s">
        <v>59</v>
      </c>
      <c r="B5574" s="71" t="s">
        <v>52</v>
      </c>
      <c r="C5574" s="71" t="s">
        <v>119</v>
      </c>
      <c r="D5574" s="72" t="n">
        <v>475.68</v>
      </c>
      <c r="E5574" s="71" t="n">
        <v>5</v>
      </c>
      <c r="F5574" s="71" t="n">
        <v>101</v>
      </c>
      <c r="G5574" s="72" t="n">
        <v>9740.55</v>
      </c>
      <c r="H5574" s="72" t="n">
        <v>9045.56</v>
      </c>
      <c r="I5574" s="71" t="n">
        <f aca="false">IF(B5574&gt;=Settings!$B$23,1,0)</f>
        <v>0</v>
      </c>
      <c r="J5574" s="71" t="n">
        <v>1</v>
      </c>
      <c r="K5574" s="71" t="n">
        <f aca="false">F5574*I5574*J5574</f>
        <v>0</v>
      </c>
      <c r="L5574" s="71" t="n">
        <f aca="false">E5574*I5574*J5574</f>
        <v>0</v>
      </c>
      <c r="M5574" s="72" t="n">
        <f aca="false">G5574*I5574*J5574</f>
        <v>0</v>
      </c>
      <c r="N5574" s="72" t="n">
        <f aca="false">D5574*I5574*J5574</f>
        <v>0</v>
      </c>
      <c r="O5574" s="71" t="n">
        <f aca="false">F5574*J5574</f>
        <v>101</v>
      </c>
      <c r="P5574" s="71" t="n">
        <f aca="false">E5574*J5574</f>
        <v>5</v>
      </c>
    </row>
    <row r="5575" customFormat="false" ht="15" hidden="false" customHeight="false" outlineLevel="0" collapsed="false">
      <c r="A5575" s="71" t="s">
        <v>59</v>
      </c>
      <c r="B5575" s="71" t="s">
        <v>52</v>
      </c>
      <c r="C5575" s="71" t="s">
        <v>1432</v>
      </c>
      <c r="D5575" s="72" t="n">
        <v>0</v>
      </c>
      <c r="E5575" s="71" t="n">
        <v>0</v>
      </c>
      <c r="F5575" s="71" t="n">
        <v>3</v>
      </c>
      <c r="G5575" s="72" t="n">
        <v>276.27</v>
      </c>
      <c r="H5575" s="72" t="n">
        <v>276.27</v>
      </c>
      <c r="I5575" s="71" t="n">
        <f aca="false">IF(B5575&gt;=Settings!$B$23,1,0)</f>
        <v>0</v>
      </c>
      <c r="J5575" s="71" t="n">
        <v>1</v>
      </c>
      <c r="K5575" s="71" t="n">
        <f aca="false">F5575*I5575*J5575</f>
        <v>0</v>
      </c>
      <c r="L5575" s="71" t="n">
        <f aca="false">E5575*I5575*J5575</f>
        <v>0</v>
      </c>
      <c r="M5575" s="72" t="n">
        <f aca="false">G5575*I5575*J5575</f>
        <v>0</v>
      </c>
      <c r="N5575" s="72" t="n">
        <f aca="false">D5575*I5575*J5575</f>
        <v>-0</v>
      </c>
      <c r="O5575" s="71" t="n">
        <f aca="false">F5575*J5575</f>
        <v>3</v>
      </c>
      <c r="P5575" s="71" t="n">
        <f aca="false">E5575*J5575</f>
        <v>0</v>
      </c>
    </row>
    <row r="5576" customFormat="false" ht="15" hidden="false" customHeight="false" outlineLevel="0" collapsed="false">
      <c r="A5576" s="71" t="s">
        <v>59</v>
      </c>
      <c r="B5576" s="71" t="s">
        <v>52</v>
      </c>
      <c r="C5576" s="71" t="s">
        <v>898</v>
      </c>
      <c r="D5576" s="72" t="n">
        <v>0</v>
      </c>
      <c r="E5576" s="71" t="n">
        <v>0</v>
      </c>
      <c r="F5576" s="71" t="n">
        <v>7</v>
      </c>
      <c r="G5576" s="72" t="n">
        <v>547.05</v>
      </c>
      <c r="H5576" s="72" t="n">
        <v>547.05</v>
      </c>
      <c r="I5576" s="71" t="n">
        <f aca="false">IF(B5576&gt;=Settings!$B$23,1,0)</f>
        <v>0</v>
      </c>
      <c r="J5576" s="71" t="n">
        <v>1</v>
      </c>
      <c r="K5576" s="71" t="n">
        <f aca="false">F5576*I5576*J5576</f>
        <v>0</v>
      </c>
      <c r="L5576" s="71" t="n">
        <f aca="false">E5576*I5576*J5576</f>
        <v>0</v>
      </c>
      <c r="M5576" s="72" t="n">
        <f aca="false">G5576*I5576*J5576</f>
        <v>0</v>
      </c>
      <c r="N5576" s="72" t="n">
        <f aca="false">D5576*I5576*J5576</f>
        <v>-0</v>
      </c>
      <c r="O5576" s="71" t="n">
        <f aca="false">F5576*J5576</f>
        <v>7</v>
      </c>
      <c r="P5576" s="71" t="n">
        <f aca="false">E5576*J5576</f>
        <v>0</v>
      </c>
    </row>
    <row r="5577" customFormat="false" ht="15" hidden="false" customHeight="false" outlineLevel="0" collapsed="false">
      <c r="A5577" s="71" t="s">
        <v>60</v>
      </c>
      <c r="B5577" s="71" t="s">
        <v>52</v>
      </c>
      <c r="C5577" s="71" t="s">
        <v>2207</v>
      </c>
      <c r="D5577" s="72" t="n">
        <v>0</v>
      </c>
      <c r="E5577" s="71" t="n">
        <v>0</v>
      </c>
      <c r="F5577" s="71" t="n">
        <v>7</v>
      </c>
      <c r="G5577" s="72" t="n">
        <v>512.94</v>
      </c>
      <c r="H5577" s="72" t="n">
        <v>500.71</v>
      </c>
      <c r="I5577" s="71" t="n">
        <f aca="false">IF(B5577&gt;=Settings!$B$23,1,0)</f>
        <v>0</v>
      </c>
      <c r="J5577" s="71" t="n">
        <v>1</v>
      </c>
      <c r="K5577" s="71" t="n">
        <f aca="false">F5577*I5577*J5577</f>
        <v>0</v>
      </c>
      <c r="L5577" s="71" t="n">
        <f aca="false">E5577*I5577*J5577</f>
        <v>0</v>
      </c>
      <c r="M5577" s="72" t="n">
        <f aca="false">G5577*I5577*J5577</f>
        <v>0</v>
      </c>
      <c r="N5577" s="72" t="n">
        <f aca="false">D5577*I5577*J5577</f>
        <v>-0</v>
      </c>
      <c r="O5577" s="71" t="n">
        <f aca="false">F5577*J5577</f>
        <v>7</v>
      </c>
      <c r="P5577" s="71" t="n">
        <f aca="false">E5577*J5577</f>
        <v>0</v>
      </c>
    </row>
    <row r="5578" customFormat="false" ht="15" hidden="false" customHeight="false" outlineLevel="0" collapsed="false">
      <c r="A5578" s="71" t="s">
        <v>59</v>
      </c>
      <c r="B5578" s="71" t="s">
        <v>52</v>
      </c>
      <c r="C5578" s="71" t="s">
        <v>114</v>
      </c>
      <c r="D5578" s="72" t="n">
        <v>1150.76</v>
      </c>
      <c r="E5578" s="71" t="n">
        <v>13</v>
      </c>
      <c r="F5578" s="71" t="n">
        <v>403</v>
      </c>
      <c r="G5578" s="72" t="n">
        <v>35862.44</v>
      </c>
      <c r="H5578" s="72" t="n">
        <v>33663.23</v>
      </c>
      <c r="I5578" s="71" t="n">
        <f aca="false">IF(B5578&gt;=Settings!$B$23,1,0)</f>
        <v>0</v>
      </c>
      <c r="J5578" s="71" t="n">
        <v>1</v>
      </c>
      <c r="K5578" s="71" t="n">
        <f aca="false">F5578*I5578*J5578</f>
        <v>0</v>
      </c>
      <c r="L5578" s="71" t="n">
        <f aca="false">E5578*I5578*J5578</f>
        <v>0</v>
      </c>
      <c r="M5578" s="72" t="n">
        <f aca="false">G5578*I5578*J5578</f>
        <v>0</v>
      </c>
      <c r="N5578" s="72" t="n">
        <f aca="false">D5578*I5578*J5578</f>
        <v>0</v>
      </c>
      <c r="O5578" s="71" t="n">
        <f aca="false">F5578*J5578</f>
        <v>403</v>
      </c>
      <c r="P5578" s="71" t="n">
        <f aca="false">E5578*J5578</f>
        <v>13</v>
      </c>
    </row>
    <row r="5579" customFormat="false" ht="15" hidden="false" customHeight="false" outlineLevel="0" collapsed="false">
      <c r="A5579" s="71" t="s">
        <v>61</v>
      </c>
      <c r="B5579" s="71" t="s">
        <v>52</v>
      </c>
      <c r="C5579" s="71" t="s">
        <v>150</v>
      </c>
      <c r="D5579" s="72" t="n">
        <v>184.32</v>
      </c>
      <c r="E5579" s="71" t="n">
        <v>2</v>
      </c>
      <c r="F5579" s="71" t="n">
        <v>54</v>
      </c>
      <c r="G5579" s="72" t="n">
        <v>5038.29</v>
      </c>
      <c r="H5579" s="72" t="n">
        <v>4667.33</v>
      </c>
      <c r="I5579" s="71" t="n">
        <f aca="false">IF(B5579&gt;=Settings!$B$23,1,0)</f>
        <v>0</v>
      </c>
      <c r="J5579" s="71" t="n">
        <v>1</v>
      </c>
      <c r="K5579" s="71" t="n">
        <f aca="false">F5579*I5579*J5579</f>
        <v>0</v>
      </c>
      <c r="L5579" s="71" t="n">
        <f aca="false">E5579*I5579*J5579</f>
        <v>0</v>
      </c>
      <c r="M5579" s="72" t="n">
        <f aca="false">G5579*I5579*J5579</f>
        <v>0</v>
      </c>
      <c r="N5579" s="72" t="n">
        <f aca="false">D5579*I5579*J5579</f>
        <v>0</v>
      </c>
      <c r="O5579" s="71" t="n">
        <f aca="false">F5579*J5579</f>
        <v>54</v>
      </c>
      <c r="P5579" s="71" t="n">
        <f aca="false">E5579*J5579</f>
        <v>2</v>
      </c>
    </row>
    <row r="5580" customFormat="false" ht="15" hidden="false" customHeight="false" outlineLevel="0" collapsed="false">
      <c r="A5580" s="71" t="s">
        <v>61</v>
      </c>
      <c r="B5580" s="71" t="s">
        <v>52</v>
      </c>
      <c r="C5580" s="71" t="s">
        <v>152</v>
      </c>
      <c r="D5580" s="72" t="n">
        <v>119.75</v>
      </c>
      <c r="E5580" s="71" t="n">
        <v>1</v>
      </c>
      <c r="F5580" s="71" t="n">
        <v>32</v>
      </c>
      <c r="G5580" s="72" t="n">
        <v>4303.04</v>
      </c>
      <c r="H5580" s="72" t="n">
        <v>3999.35</v>
      </c>
      <c r="I5580" s="71" t="n">
        <f aca="false">IF(B5580&gt;=Settings!$B$23,1,0)</f>
        <v>0</v>
      </c>
      <c r="J5580" s="71" t="n">
        <v>1</v>
      </c>
      <c r="K5580" s="71" t="n">
        <f aca="false">F5580*I5580*J5580</f>
        <v>0</v>
      </c>
      <c r="L5580" s="71" t="n">
        <f aca="false">E5580*I5580*J5580</f>
        <v>0</v>
      </c>
      <c r="M5580" s="72" t="n">
        <f aca="false">G5580*I5580*J5580</f>
        <v>0</v>
      </c>
      <c r="N5580" s="72" t="n">
        <f aca="false">D5580*I5580*J5580</f>
        <v>0</v>
      </c>
      <c r="O5580" s="71" t="n">
        <f aca="false">F5580*J5580</f>
        <v>32</v>
      </c>
      <c r="P5580" s="71" t="n">
        <f aca="false">E5580*J5580</f>
        <v>1</v>
      </c>
    </row>
    <row r="5581" customFormat="false" ht="15" hidden="false" customHeight="false" outlineLevel="0" collapsed="false">
      <c r="A5581" s="71" t="s">
        <v>61</v>
      </c>
      <c r="B5581" s="71" t="s">
        <v>52</v>
      </c>
      <c r="C5581" s="71" t="s">
        <v>1300</v>
      </c>
      <c r="D5581" s="72" t="n">
        <v>28.14</v>
      </c>
      <c r="E5581" s="71" t="n">
        <v>1</v>
      </c>
      <c r="F5581" s="71" t="n">
        <v>11</v>
      </c>
      <c r="G5581" s="72" t="n">
        <v>309.5</v>
      </c>
      <c r="H5581" s="72" t="n">
        <v>264.51</v>
      </c>
      <c r="I5581" s="71" t="n">
        <f aca="false">IF(B5581&gt;=Settings!$B$23,1,0)</f>
        <v>0</v>
      </c>
      <c r="J5581" s="71" t="n">
        <v>1</v>
      </c>
      <c r="K5581" s="71" t="n">
        <f aca="false">F5581*I5581*J5581</f>
        <v>0</v>
      </c>
      <c r="L5581" s="71" t="n">
        <f aca="false">E5581*I5581*J5581</f>
        <v>0</v>
      </c>
      <c r="M5581" s="72" t="n">
        <f aca="false">G5581*I5581*J5581</f>
        <v>0</v>
      </c>
      <c r="N5581" s="72" t="n">
        <f aca="false">D5581*I5581*J5581</f>
        <v>0</v>
      </c>
      <c r="O5581" s="71" t="n">
        <f aca="false">F5581*J5581</f>
        <v>11</v>
      </c>
      <c r="P5581" s="71" t="n">
        <f aca="false">E5581*J5581</f>
        <v>1</v>
      </c>
    </row>
    <row r="5582" customFormat="false" ht="15" hidden="false" customHeight="false" outlineLevel="0" collapsed="false">
      <c r="A5582" s="71" t="s">
        <v>62</v>
      </c>
      <c r="B5582" s="71" t="s">
        <v>52</v>
      </c>
      <c r="C5582" s="71" t="s">
        <v>1285</v>
      </c>
      <c r="D5582" s="72" t="n">
        <v>92.69</v>
      </c>
      <c r="E5582" s="71" t="n">
        <v>1</v>
      </c>
      <c r="F5582" s="71" t="n">
        <v>3</v>
      </c>
      <c r="G5582" s="72" t="n">
        <v>269.85</v>
      </c>
      <c r="H5582" s="72" t="n">
        <v>154.68</v>
      </c>
      <c r="I5582" s="71" t="n">
        <f aca="false">IF(B5582&gt;=Settings!$B$23,1,0)</f>
        <v>0</v>
      </c>
      <c r="J5582" s="71" t="n">
        <v>1</v>
      </c>
      <c r="K5582" s="71" t="n">
        <f aca="false">F5582*I5582*J5582</f>
        <v>0</v>
      </c>
      <c r="L5582" s="71" t="n">
        <f aca="false">E5582*I5582*J5582</f>
        <v>0</v>
      </c>
      <c r="M5582" s="72" t="n">
        <f aca="false">G5582*I5582*J5582</f>
        <v>0</v>
      </c>
      <c r="N5582" s="72" t="n">
        <f aca="false">D5582*I5582*J5582</f>
        <v>0</v>
      </c>
      <c r="O5582" s="71" t="n">
        <f aca="false">F5582*J5582</f>
        <v>3</v>
      </c>
      <c r="P5582" s="71" t="n">
        <f aca="false">E5582*J5582</f>
        <v>1</v>
      </c>
    </row>
    <row r="5583" customFormat="false" ht="15" hidden="false" customHeight="false" outlineLevel="0" collapsed="false">
      <c r="A5583" s="71" t="s">
        <v>59</v>
      </c>
      <c r="B5583" s="71" t="s">
        <v>52</v>
      </c>
      <c r="C5583" s="71" t="s">
        <v>998</v>
      </c>
      <c r="D5583" s="72" t="n">
        <v>0</v>
      </c>
      <c r="E5583" s="71" t="n">
        <v>0</v>
      </c>
      <c r="F5583" s="71" t="n">
        <v>2</v>
      </c>
      <c r="G5583" s="72" t="n">
        <v>342.63</v>
      </c>
      <c r="H5583" s="72" t="n">
        <v>342.63</v>
      </c>
      <c r="I5583" s="71" t="n">
        <f aca="false">IF(B5583&gt;=Settings!$B$23,1,0)</f>
        <v>0</v>
      </c>
      <c r="J5583" s="71" t="n">
        <v>1</v>
      </c>
      <c r="K5583" s="71" t="n">
        <f aca="false">F5583*I5583*J5583</f>
        <v>0</v>
      </c>
      <c r="L5583" s="71" t="n">
        <f aca="false">E5583*I5583*J5583</f>
        <v>0</v>
      </c>
      <c r="M5583" s="72" t="n">
        <f aca="false">G5583*I5583*J5583</f>
        <v>0</v>
      </c>
      <c r="N5583" s="72" t="n">
        <f aca="false">D5583*I5583*J5583</f>
        <v>-0</v>
      </c>
      <c r="O5583" s="71" t="n">
        <f aca="false">F5583*J5583</f>
        <v>2</v>
      </c>
      <c r="P5583" s="71" t="n">
        <f aca="false">E5583*J5583</f>
        <v>0</v>
      </c>
    </row>
    <row r="5584" customFormat="false" ht="15" hidden="false" customHeight="false" outlineLevel="0" collapsed="false">
      <c r="A5584" s="71" t="s">
        <v>59</v>
      </c>
      <c r="B5584" s="71" t="s">
        <v>52</v>
      </c>
      <c r="C5584" s="71" t="s">
        <v>138</v>
      </c>
      <c r="D5584" s="72" t="n">
        <v>0</v>
      </c>
      <c r="E5584" s="71" t="n">
        <v>0</v>
      </c>
      <c r="F5584" s="71" t="n">
        <v>49</v>
      </c>
      <c r="G5584" s="72" t="n">
        <v>4290.53</v>
      </c>
      <c r="H5584" s="72" t="n">
        <v>4035.52</v>
      </c>
      <c r="I5584" s="71" t="n">
        <f aca="false">IF(B5584&gt;=Settings!$B$23,1,0)</f>
        <v>0</v>
      </c>
      <c r="J5584" s="71" t="n">
        <v>1</v>
      </c>
      <c r="K5584" s="71" t="n">
        <f aca="false">F5584*I5584*J5584</f>
        <v>0</v>
      </c>
      <c r="L5584" s="71" t="n">
        <f aca="false">E5584*I5584*J5584</f>
        <v>0</v>
      </c>
      <c r="M5584" s="72" t="n">
        <f aca="false">G5584*I5584*J5584</f>
        <v>0</v>
      </c>
      <c r="N5584" s="72" t="n">
        <f aca="false">D5584*I5584*J5584</f>
        <v>-0</v>
      </c>
      <c r="O5584" s="71" t="n">
        <f aca="false">F5584*J5584</f>
        <v>49</v>
      </c>
      <c r="P5584" s="71" t="n">
        <f aca="false">E5584*J5584</f>
        <v>0</v>
      </c>
    </row>
    <row r="5585" customFormat="false" ht="15" hidden="false" customHeight="false" outlineLevel="0" collapsed="false">
      <c r="A5585" s="71" t="s">
        <v>59</v>
      </c>
      <c r="B5585" s="71" t="s">
        <v>52</v>
      </c>
      <c r="C5585" s="71" t="s">
        <v>2339</v>
      </c>
      <c r="D5585" s="72" t="n">
        <v>0</v>
      </c>
      <c r="E5585" s="71" t="n">
        <v>0</v>
      </c>
      <c r="F5585" s="71" t="n">
        <v>9</v>
      </c>
      <c r="G5585" s="72" t="n">
        <v>954.11</v>
      </c>
      <c r="H5585" s="72" t="n">
        <v>882.59</v>
      </c>
      <c r="I5585" s="71" t="n">
        <f aca="false">IF(B5585&gt;=Settings!$B$23,1,0)</f>
        <v>0</v>
      </c>
      <c r="J5585" s="71" t="n">
        <v>1</v>
      </c>
      <c r="K5585" s="71" t="n">
        <f aca="false">F5585*I5585*J5585</f>
        <v>0</v>
      </c>
      <c r="L5585" s="71" t="n">
        <f aca="false">E5585*I5585*J5585</f>
        <v>0</v>
      </c>
      <c r="M5585" s="72" t="n">
        <f aca="false">G5585*I5585*J5585</f>
        <v>0</v>
      </c>
      <c r="N5585" s="72" t="n">
        <f aca="false">D5585*I5585*J5585</f>
        <v>-0</v>
      </c>
      <c r="O5585" s="71" t="n">
        <f aca="false">F5585*J5585</f>
        <v>9</v>
      </c>
      <c r="P5585" s="71" t="n">
        <f aca="false">E5585*J5585</f>
        <v>0</v>
      </c>
    </row>
    <row r="5586" customFormat="false" ht="15" hidden="false" customHeight="false" outlineLevel="0" collapsed="false">
      <c r="A5586" s="71" t="s">
        <v>61</v>
      </c>
      <c r="B5586" s="71" t="s">
        <v>52</v>
      </c>
      <c r="C5586" s="71" t="s">
        <v>987</v>
      </c>
      <c r="D5586" s="72" t="n">
        <v>0</v>
      </c>
      <c r="E5586" s="71" t="n">
        <v>0</v>
      </c>
      <c r="F5586" s="71" t="n">
        <v>1</v>
      </c>
      <c r="G5586" s="72" t="n">
        <v>68.14</v>
      </c>
      <c r="H5586" s="72" t="n">
        <v>68.14</v>
      </c>
      <c r="I5586" s="71" t="n">
        <f aca="false">IF(B5586&gt;=Settings!$B$23,1,0)</f>
        <v>0</v>
      </c>
      <c r="J5586" s="71" t="n">
        <v>1</v>
      </c>
      <c r="K5586" s="71" t="n">
        <f aca="false">F5586*I5586*J5586</f>
        <v>0</v>
      </c>
      <c r="L5586" s="71" t="n">
        <f aca="false">E5586*I5586*J5586</f>
        <v>0</v>
      </c>
      <c r="M5586" s="72" t="n">
        <f aca="false">G5586*I5586*J5586</f>
        <v>0</v>
      </c>
      <c r="N5586" s="72" t="n">
        <f aca="false">D5586*I5586*J5586</f>
        <v>-0</v>
      </c>
      <c r="O5586" s="71" t="n">
        <f aca="false">F5586*J5586</f>
        <v>1</v>
      </c>
      <c r="P5586" s="71" t="n">
        <f aca="false">E5586*J5586</f>
        <v>0</v>
      </c>
    </row>
    <row r="5587" customFormat="false" ht="15" hidden="false" customHeight="false" outlineLevel="0" collapsed="false">
      <c r="A5587" s="71" t="s">
        <v>61</v>
      </c>
      <c r="B5587" s="71" t="s">
        <v>52</v>
      </c>
      <c r="C5587" s="71" t="s">
        <v>1953</v>
      </c>
      <c r="D5587" s="72" t="n">
        <v>0</v>
      </c>
      <c r="E5587" s="71" t="n">
        <v>0</v>
      </c>
      <c r="F5587" s="71" t="n">
        <v>1</v>
      </c>
      <c r="G5587" s="72" t="n">
        <v>63.58</v>
      </c>
      <c r="H5587" s="72" t="n">
        <v>54.05</v>
      </c>
      <c r="I5587" s="71" t="n">
        <f aca="false">IF(B5587&gt;=Settings!$B$23,1,0)</f>
        <v>0</v>
      </c>
      <c r="J5587" s="71" t="n">
        <v>1</v>
      </c>
      <c r="K5587" s="71" t="n">
        <f aca="false">F5587*I5587*J5587</f>
        <v>0</v>
      </c>
      <c r="L5587" s="71" t="n">
        <f aca="false">E5587*I5587*J5587</f>
        <v>0</v>
      </c>
      <c r="M5587" s="72" t="n">
        <f aca="false">G5587*I5587*J5587</f>
        <v>0</v>
      </c>
      <c r="N5587" s="72" t="n">
        <f aca="false">D5587*I5587*J5587</f>
        <v>-0</v>
      </c>
      <c r="O5587" s="71" t="n">
        <f aca="false">F5587*J5587</f>
        <v>1</v>
      </c>
      <c r="P5587" s="71" t="n">
        <f aca="false">E5587*J5587</f>
        <v>0</v>
      </c>
    </row>
    <row r="5588" customFormat="false" ht="15" hidden="false" customHeight="false" outlineLevel="0" collapsed="false">
      <c r="A5588" s="71" t="s">
        <v>60</v>
      </c>
      <c r="B5588" s="71" t="s">
        <v>52</v>
      </c>
      <c r="C5588" s="71" t="s">
        <v>982</v>
      </c>
      <c r="D5588" s="72" t="n">
        <v>0</v>
      </c>
      <c r="E5588" s="71" t="n">
        <v>0</v>
      </c>
      <c r="F5588" s="71" t="n">
        <v>2</v>
      </c>
      <c r="G5588" s="72" t="n">
        <v>281.72</v>
      </c>
      <c r="H5588" s="72" t="n">
        <v>281.72</v>
      </c>
      <c r="I5588" s="71" t="n">
        <f aca="false">IF(B5588&gt;=Settings!$B$23,1,0)</f>
        <v>0</v>
      </c>
      <c r="J5588" s="71" t="n">
        <v>1</v>
      </c>
      <c r="K5588" s="71" t="n">
        <f aca="false">F5588*I5588*J5588</f>
        <v>0</v>
      </c>
      <c r="L5588" s="71" t="n">
        <f aca="false">E5588*I5588*J5588</f>
        <v>0</v>
      </c>
      <c r="M5588" s="72" t="n">
        <f aca="false">G5588*I5588*J5588</f>
        <v>0</v>
      </c>
      <c r="N5588" s="72" t="n">
        <f aca="false">D5588*I5588*J5588</f>
        <v>-0</v>
      </c>
      <c r="O5588" s="71" t="n">
        <f aca="false">F5588*J5588</f>
        <v>2</v>
      </c>
      <c r="P5588" s="71" t="n">
        <f aca="false">E5588*J5588</f>
        <v>0</v>
      </c>
    </row>
    <row r="5589" customFormat="false" ht="15" hidden="false" customHeight="false" outlineLevel="0" collapsed="false">
      <c r="A5589" s="71" t="s">
        <v>59</v>
      </c>
      <c r="B5589" s="71" t="s">
        <v>52</v>
      </c>
      <c r="C5589" s="71" t="s">
        <v>643</v>
      </c>
      <c r="D5589" s="72" t="n">
        <v>0</v>
      </c>
      <c r="E5589" s="71" t="n">
        <v>0</v>
      </c>
      <c r="F5589" s="71" t="n">
        <v>1</v>
      </c>
      <c r="G5589" s="72" t="n">
        <v>109.04</v>
      </c>
      <c r="H5589" s="72" t="n">
        <v>92.69</v>
      </c>
      <c r="I5589" s="71" t="n">
        <f aca="false">IF(B5589&gt;=Settings!$B$23,1,0)</f>
        <v>0</v>
      </c>
      <c r="J5589" s="71" t="n">
        <v>1</v>
      </c>
      <c r="K5589" s="71" t="n">
        <f aca="false">F5589*I5589*J5589</f>
        <v>0</v>
      </c>
      <c r="L5589" s="71" t="n">
        <f aca="false">E5589*I5589*J5589</f>
        <v>0</v>
      </c>
      <c r="M5589" s="72" t="n">
        <f aca="false">G5589*I5589*J5589</f>
        <v>0</v>
      </c>
      <c r="N5589" s="72" t="n">
        <f aca="false">D5589*I5589*J5589</f>
        <v>-0</v>
      </c>
      <c r="O5589" s="71" t="n">
        <f aca="false">F5589*J5589</f>
        <v>1</v>
      </c>
      <c r="P5589" s="71" t="n">
        <f aca="false">E5589*J5589</f>
        <v>0</v>
      </c>
    </row>
    <row r="5590" customFormat="false" ht="15" hidden="false" customHeight="false" outlineLevel="0" collapsed="false">
      <c r="A5590" s="71" t="s">
        <v>61</v>
      </c>
      <c r="B5590" s="71" t="s">
        <v>52</v>
      </c>
      <c r="C5590" s="71" t="s">
        <v>1252</v>
      </c>
      <c r="D5590" s="72" t="n">
        <v>0</v>
      </c>
      <c r="E5590" s="71" t="n">
        <v>0</v>
      </c>
      <c r="F5590" s="71" t="n">
        <v>8</v>
      </c>
      <c r="G5590" s="72" t="n">
        <v>663.26</v>
      </c>
      <c r="H5590" s="72" t="n">
        <v>663.26</v>
      </c>
      <c r="I5590" s="71" t="n">
        <f aca="false">IF(B5590&gt;=Settings!$B$23,1,0)</f>
        <v>0</v>
      </c>
      <c r="J5590" s="71" t="n">
        <v>1</v>
      </c>
      <c r="K5590" s="71" t="n">
        <f aca="false">F5590*I5590*J5590</f>
        <v>0</v>
      </c>
      <c r="L5590" s="71" t="n">
        <f aca="false">E5590*I5590*J5590</f>
        <v>0</v>
      </c>
      <c r="M5590" s="72" t="n">
        <f aca="false">G5590*I5590*J5590</f>
        <v>0</v>
      </c>
      <c r="N5590" s="72" t="n">
        <f aca="false">D5590*I5590*J5590</f>
        <v>-0</v>
      </c>
      <c r="O5590" s="71" t="n">
        <f aca="false">F5590*J5590</f>
        <v>8</v>
      </c>
      <c r="P5590" s="71" t="n">
        <f aca="false">E5590*J5590</f>
        <v>0</v>
      </c>
    </row>
    <row r="5591" customFormat="false" ht="15" hidden="false" customHeight="false" outlineLevel="0" collapsed="false">
      <c r="A5591" s="71" t="s">
        <v>60</v>
      </c>
      <c r="B5591" s="71" t="s">
        <v>52</v>
      </c>
      <c r="C5591" s="71" t="s">
        <v>393</v>
      </c>
      <c r="D5591" s="72" t="n">
        <v>28.72</v>
      </c>
      <c r="E5591" s="71" t="n">
        <v>8</v>
      </c>
      <c r="F5591" s="71" t="n">
        <v>232</v>
      </c>
      <c r="G5591" s="72" t="n">
        <v>955.55</v>
      </c>
      <c r="H5591" s="72" t="n">
        <v>912.89</v>
      </c>
      <c r="I5591" s="71" t="n">
        <f aca="false">IF(B5591&gt;=Settings!$B$23,1,0)</f>
        <v>0</v>
      </c>
      <c r="J5591" s="71" t="n">
        <v>1</v>
      </c>
      <c r="K5591" s="71" t="n">
        <f aca="false">F5591*I5591*J5591</f>
        <v>0</v>
      </c>
      <c r="L5591" s="71" t="n">
        <f aca="false">E5591*I5591*J5591</f>
        <v>0</v>
      </c>
      <c r="M5591" s="72" t="n">
        <f aca="false">G5591*I5591*J5591</f>
        <v>0</v>
      </c>
      <c r="N5591" s="72" t="n">
        <f aca="false">D5591*I5591*J5591</f>
        <v>0</v>
      </c>
      <c r="O5591" s="71" t="n">
        <f aca="false">F5591*J5591</f>
        <v>232</v>
      </c>
      <c r="P5591" s="71" t="n">
        <f aca="false">E5591*J5591</f>
        <v>8</v>
      </c>
    </row>
    <row r="5592" customFormat="false" ht="15" hidden="false" customHeight="false" outlineLevel="0" collapsed="false">
      <c r="A5592" s="71" t="s">
        <v>60</v>
      </c>
      <c r="B5592" s="71" t="s">
        <v>52</v>
      </c>
      <c r="C5592" s="71" t="s">
        <v>1372</v>
      </c>
      <c r="D5592" s="72" t="n">
        <v>136.28</v>
      </c>
      <c r="E5592" s="71" t="n">
        <v>2</v>
      </c>
      <c r="F5592" s="71" t="n">
        <v>25</v>
      </c>
      <c r="G5592" s="72" t="n">
        <v>2013.39</v>
      </c>
      <c r="H5592" s="72" t="n">
        <v>1856.69</v>
      </c>
      <c r="I5592" s="71" t="n">
        <f aca="false">IF(B5592&gt;=Settings!$B$23,1,0)</f>
        <v>0</v>
      </c>
      <c r="J5592" s="71" t="n">
        <v>1</v>
      </c>
      <c r="K5592" s="71" t="n">
        <f aca="false">F5592*I5592*J5592</f>
        <v>0</v>
      </c>
      <c r="L5592" s="71" t="n">
        <f aca="false">E5592*I5592*J5592</f>
        <v>0</v>
      </c>
      <c r="M5592" s="72" t="n">
        <f aca="false">G5592*I5592*J5592</f>
        <v>0</v>
      </c>
      <c r="N5592" s="72" t="n">
        <f aca="false">D5592*I5592*J5592</f>
        <v>0</v>
      </c>
      <c r="O5592" s="71" t="n">
        <f aca="false">F5592*J5592</f>
        <v>25</v>
      </c>
      <c r="P5592" s="71" t="n">
        <f aca="false">E5592*J5592</f>
        <v>2</v>
      </c>
    </row>
    <row r="5593" customFormat="false" ht="15" hidden="false" customHeight="false" outlineLevel="0" collapsed="false">
      <c r="A5593" s="71" t="s">
        <v>61</v>
      </c>
      <c r="B5593" s="71" t="s">
        <v>52</v>
      </c>
      <c r="C5593" s="71" t="s">
        <v>1040</v>
      </c>
      <c r="D5593" s="72" t="n">
        <v>0</v>
      </c>
      <c r="E5593" s="71" t="n">
        <v>0</v>
      </c>
      <c r="F5593" s="71" t="n">
        <v>2</v>
      </c>
      <c r="G5593" s="72" t="n">
        <v>90.81</v>
      </c>
      <c r="H5593" s="72" t="n">
        <v>84.01</v>
      </c>
      <c r="I5593" s="71" t="n">
        <f aca="false">IF(B5593&gt;=Settings!$B$23,1,0)</f>
        <v>0</v>
      </c>
      <c r="J5593" s="71" t="n">
        <v>1</v>
      </c>
      <c r="K5593" s="71" t="n">
        <f aca="false">F5593*I5593*J5593</f>
        <v>0</v>
      </c>
      <c r="L5593" s="71" t="n">
        <f aca="false">E5593*I5593*J5593</f>
        <v>0</v>
      </c>
      <c r="M5593" s="72" t="n">
        <f aca="false">G5593*I5593*J5593</f>
        <v>0</v>
      </c>
      <c r="N5593" s="72" t="n">
        <f aca="false">D5593*I5593*J5593</f>
        <v>-0</v>
      </c>
      <c r="O5593" s="71" t="n">
        <f aca="false">F5593*J5593</f>
        <v>2</v>
      </c>
      <c r="P5593" s="71" t="n">
        <f aca="false">E5593*J5593</f>
        <v>0</v>
      </c>
    </row>
    <row r="5594" customFormat="false" ht="15" hidden="false" customHeight="false" outlineLevel="0" collapsed="false">
      <c r="A5594" s="71" t="s">
        <v>60</v>
      </c>
      <c r="B5594" s="71" t="s">
        <v>52</v>
      </c>
      <c r="C5594" s="71" t="s">
        <v>1567</v>
      </c>
      <c r="D5594" s="72" t="n">
        <v>124.95</v>
      </c>
      <c r="E5594" s="71" t="n">
        <v>1</v>
      </c>
      <c r="F5594" s="71" t="n">
        <v>0</v>
      </c>
      <c r="G5594" s="72" t="n">
        <v>0</v>
      </c>
      <c r="H5594" s="72" t="n">
        <v>-124.95</v>
      </c>
      <c r="I5594" s="71" t="n">
        <f aca="false">IF(B5594&gt;=Settings!$B$23,1,0)</f>
        <v>0</v>
      </c>
      <c r="J5594" s="71" t="n">
        <v>1</v>
      </c>
      <c r="K5594" s="71" t="n">
        <f aca="false">F5594*I5594*J5594</f>
        <v>0</v>
      </c>
      <c r="L5594" s="71" t="n">
        <f aca="false">E5594*I5594*J5594</f>
        <v>0</v>
      </c>
      <c r="M5594" s="72" t="n">
        <f aca="false">G5594*I5594*J5594</f>
        <v>0</v>
      </c>
      <c r="N5594" s="72" t="n">
        <f aca="false">D5594*I5594*J5594</f>
        <v>0</v>
      </c>
      <c r="O5594" s="71" t="n">
        <f aca="false">F5594*J5594</f>
        <v>0</v>
      </c>
      <c r="P5594" s="71" t="n">
        <f aca="false">E5594*J5594</f>
        <v>1</v>
      </c>
    </row>
    <row r="5595" customFormat="false" ht="15" hidden="false" customHeight="false" outlineLevel="0" collapsed="false">
      <c r="A5595" s="71" t="s">
        <v>59</v>
      </c>
      <c r="B5595" s="71" t="s">
        <v>52</v>
      </c>
      <c r="C5595" s="71" t="s">
        <v>991</v>
      </c>
      <c r="D5595" s="72" t="n">
        <v>0</v>
      </c>
      <c r="E5595" s="71" t="n">
        <v>0</v>
      </c>
      <c r="F5595" s="71" t="n">
        <v>1</v>
      </c>
      <c r="G5595" s="72" t="n">
        <v>96.27</v>
      </c>
      <c r="H5595" s="72" t="n">
        <v>81.84</v>
      </c>
      <c r="I5595" s="71" t="n">
        <f aca="false">IF(B5595&gt;=Settings!$B$23,1,0)</f>
        <v>0</v>
      </c>
      <c r="J5595" s="71" t="n">
        <v>1</v>
      </c>
      <c r="K5595" s="71" t="n">
        <f aca="false">F5595*I5595*J5595</f>
        <v>0</v>
      </c>
      <c r="L5595" s="71" t="n">
        <f aca="false">E5595*I5595*J5595</f>
        <v>0</v>
      </c>
      <c r="M5595" s="72" t="n">
        <f aca="false">G5595*I5595*J5595</f>
        <v>0</v>
      </c>
      <c r="N5595" s="72" t="n">
        <f aca="false">D5595*I5595*J5595</f>
        <v>-0</v>
      </c>
      <c r="O5595" s="71" t="n">
        <f aca="false">F5595*J5595</f>
        <v>1</v>
      </c>
      <c r="P5595" s="71" t="n">
        <f aca="false">E5595*J5595</f>
        <v>0</v>
      </c>
    </row>
    <row r="5596" customFormat="false" ht="15" hidden="false" customHeight="false" outlineLevel="0" collapsed="false">
      <c r="A5596" s="71" t="s">
        <v>59</v>
      </c>
      <c r="B5596" s="71" t="s">
        <v>52</v>
      </c>
      <c r="C5596" s="71" t="s">
        <v>2180</v>
      </c>
      <c r="D5596" s="72" t="n">
        <v>0</v>
      </c>
      <c r="E5596" s="71" t="n">
        <v>0</v>
      </c>
      <c r="F5596" s="71" t="n">
        <v>8</v>
      </c>
      <c r="G5596" s="72" t="n">
        <v>108.71</v>
      </c>
      <c r="H5596" s="72" t="n">
        <v>104.64</v>
      </c>
      <c r="I5596" s="71" t="n">
        <f aca="false">IF(B5596&gt;=Settings!$B$23,1,0)</f>
        <v>0</v>
      </c>
      <c r="J5596" s="71" t="n">
        <v>1</v>
      </c>
      <c r="K5596" s="71" t="n">
        <f aca="false">F5596*I5596*J5596</f>
        <v>0</v>
      </c>
      <c r="L5596" s="71" t="n">
        <f aca="false">E5596*I5596*J5596</f>
        <v>0</v>
      </c>
      <c r="M5596" s="72" t="n">
        <f aca="false">G5596*I5596*J5596</f>
        <v>0</v>
      </c>
      <c r="N5596" s="72" t="n">
        <f aca="false">D5596*I5596*J5596</f>
        <v>-0</v>
      </c>
      <c r="O5596" s="71" t="n">
        <f aca="false">F5596*J5596</f>
        <v>8</v>
      </c>
      <c r="P5596" s="71" t="n">
        <f aca="false">E5596*J5596</f>
        <v>0</v>
      </c>
    </row>
    <row r="5597" customFormat="false" ht="15" hidden="false" customHeight="false" outlineLevel="0" collapsed="false">
      <c r="A5597" s="71" t="s">
        <v>59</v>
      </c>
      <c r="B5597" s="71" t="s">
        <v>52</v>
      </c>
      <c r="C5597" s="71" t="s">
        <v>161</v>
      </c>
      <c r="D5597" s="72" t="n">
        <v>109.24</v>
      </c>
      <c r="E5597" s="71" t="n">
        <v>2</v>
      </c>
      <c r="F5597" s="71" t="n">
        <v>76</v>
      </c>
      <c r="G5597" s="72" t="n">
        <v>4696.7</v>
      </c>
      <c r="H5597" s="72" t="n">
        <v>4435.22</v>
      </c>
      <c r="I5597" s="71" t="n">
        <f aca="false">IF(B5597&gt;=Settings!$B$23,1,0)</f>
        <v>0</v>
      </c>
      <c r="J5597" s="71" t="n">
        <v>1</v>
      </c>
      <c r="K5597" s="71" t="n">
        <f aca="false">F5597*I5597*J5597</f>
        <v>0</v>
      </c>
      <c r="L5597" s="71" t="n">
        <f aca="false">E5597*I5597*J5597</f>
        <v>0</v>
      </c>
      <c r="M5597" s="72" t="n">
        <f aca="false">G5597*I5597*J5597</f>
        <v>0</v>
      </c>
      <c r="N5597" s="72" t="n">
        <f aca="false">D5597*I5597*J5597</f>
        <v>0</v>
      </c>
      <c r="O5597" s="71" t="n">
        <f aca="false">F5597*J5597</f>
        <v>76</v>
      </c>
      <c r="P5597" s="71" t="n">
        <f aca="false">E5597*J5597</f>
        <v>2</v>
      </c>
    </row>
    <row r="5598" customFormat="false" ht="15" hidden="false" customHeight="false" outlineLevel="0" collapsed="false">
      <c r="A5598" s="71" t="s">
        <v>59</v>
      </c>
      <c r="B5598" s="71" t="s">
        <v>52</v>
      </c>
      <c r="C5598" s="71" t="s">
        <v>143</v>
      </c>
      <c r="D5598" s="72" t="n">
        <v>0</v>
      </c>
      <c r="E5598" s="71" t="n">
        <v>0</v>
      </c>
      <c r="F5598" s="71" t="n">
        <v>2</v>
      </c>
      <c r="G5598" s="72" t="n">
        <v>181.72</v>
      </c>
      <c r="H5598" s="72" t="n">
        <v>181.72</v>
      </c>
      <c r="I5598" s="71" t="n">
        <f aca="false">IF(B5598&gt;=Settings!$B$23,1,0)</f>
        <v>0</v>
      </c>
      <c r="J5598" s="71" t="n">
        <v>1</v>
      </c>
      <c r="K5598" s="71" t="n">
        <f aca="false">F5598*I5598*J5598</f>
        <v>0</v>
      </c>
      <c r="L5598" s="71" t="n">
        <f aca="false">E5598*I5598*J5598</f>
        <v>0</v>
      </c>
      <c r="M5598" s="72" t="n">
        <f aca="false">G5598*I5598*J5598</f>
        <v>0</v>
      </c>
      <c r="N5598" s="72" t="n">
        <f aca="false">D5598*I5598*J5598</f>
        <v>-0</v>
      </c>
      <c r="O5598" s="71" t="n">
        <f aca="false">F5598*J5598</f>
        <v>2</v>
      </c>
      <c r="P5598" s="71" t="n">
        <f aca="false">E5598*J5598</f>
        <v>0</v>
      </c>
    </row>
    <row r="5599" customFormat="false" ht="15" hidden="false" customHeight="false" outlineLevel="0" collapsed="false">
      <c r="A5599" s="71" t="s">
        <v>59</v>
      </c>
      <c r="B5599" s="71" t="s">
        <v>52</v>
      </c>
      <c r="C5599" s="71" t="s">
        <v>1375</v>
      </c>
      <c r="D5599" s="72" t="n">
        <v>0</v>
      </c>
      <c r="E5599" s="71" t="n">
        <v>0</v>
      </c>
      <c r="F5599" s="71" t="n">
        <v>4</v>
      </c>
      <c r="G5599" s="72" t="n">
        <v>495.28</v>
      </c>
      <c r="H5599" s="72" t="n">
        <v>482.69</v>
      </c>
      <c r="I5599" s="71" t="n">
        <f aca="false">IF(B5599&gt;=Settings!$B$23,1,0)</f>
        <v>0</v>
      </c>
      <c r="J5599" s="71" t="n">
        <v>1</v>
      </c>
      <c r="K5599" s="71" t="n">
        <f aca="false">F5599*I5599*J5599</f>
        <v>0</v>
      </c>
      <c r="L5599" s="71" t="n">
        <f aca="false">E5599*I5599*J5599</f>
        <v>0</v>
      </c>
      <c r="M5599" s="72" t="n">
        <f aca="false">G5599*I5599*J5599</f>
        <v>0</v>
      </c>
      <c r="N5599" s="72" t="n">
        <f aca="false">D5599*I5599*J5599</f>
        <v>-0</v>
      </c>
      <c r="O5599" s="71" t="n">
        <f aca="false">F5599*J5599</f>
        <v>4</v>
      </c>
      <c r="P5599" s="71" t="n">
        <f aca="false">E5599*J5599</f>
        <v>0</v>
      </c>
    </row>
    <row r="5600" customFormat="false" ht="15" hidden="false" customHeight="false" outlineLevel="0" collapsed="false">
      <c r="A5600" s="71" t="s">
        <v>59</v>
      </c>
      <c r="B5600" s="71" t="s">
        <v>52</v>
      </c>
      <c r="C5600" s="71" t="s">
        <v>931</v>
      </c>
      <c r="D5600" s="72" t="n">
        <v>0</v>
      </c>
      <c r="E5600" s="71" t="n">
        <v>0</v>
      </c>
      <c r="F5600" s="71" t="n">
        <v>4</v>
      </c>
      <c r="G5600" s="72" t="n">
        <v>295.27</v>
      </c>
      <c r="H5600" s="72" t="n">
        <v>284.38</v>
      </c>
      <c r="I5600" s="71" t="n">
        <f aca="false">IF(B5600&gt;=Settings!$B$23,1,0)</f>
        <v>0</v>
      </c>
      <c r="J5600" s="71" t="n">
        <v>1</v>
      </c>
      <c r="K5600" s="71" t="n">
        <f aca="false">F5600*I5600*J5600</f>
        <v>0</v>
      </c>
      <c r="L5600" s="71" t="n">
        <f aca="false">E5600*I5600*J5600</f>
        <v>0</v>
      </c>
      <c r="M5600" s="72" t="n">
        <f aca="false">G5600*I5600*J5600</f>
        <v>0</v>
      </c>
      <c r="N5600" s="72" t="n">
        <f aca="false">D5600*I5600*J5600</f>
        <v>-0</v>
      </c>
      <c r="O5600" s="71" t="n">
        <f aca="false">F5600*J5600</f>
        <v>4</v>
      </c>
      <c r="P5600" s="71" t="n">
        <f aca="false">E5600*J5600</f>
        <v>0</v>
      </c>
    </row>
    <row r="5601" customFormat="false" ht="15" hidden="false" customHeight="false" outlineLevel="0" collapsed="false">
      <c r="A5601" s="71" t="s">
        <v>61</v>
      </c>
      <c r="B5601" s="71" t="s">
        <v>52</v>
      </c>
      <c r="C5601" s="71" t="s">
        <v>2382</v>
      </c>
      <c r="D5601" s="72" t="n">
        <v>0</v>
      </c>
      <c r="E5601" s="71" t="n">
        <v>0</v>
      </c>
      <c r="F5601" s="71" t="n">
        <v>1</v>
      </c>
      <c r="G5601" s="72" t="n">
        <v>68.14</v>
      </c>
      <c r="H5601" s="72" t="n">
        <v>68.14</v>
      </c>
      <c r="I5601" s="71" t="n">
        <f aca="false">IF(B5601&gt;=Settings!$B$23,1,0)</f>
        <v>0</v>
      </c>
      <c r="J5601" s="71" t="n">
        <v>1</v>
      </c>
      <c r="K5601" s="71" t="n">
        <f aca="false">F5601*I5601*J5601</f>
        <v>0</v>
      </c>
      <c r="L5601" s="71" t="n">
        <f aca="false">E5601*I5601*J5601</f>
        <v>0</v>
      </c>
      <c r="M5601" s="72" t="n">
        <f aca="false">G5601*I5601*J5601</f>
        <v>0</v>
      </c>
      <c r="N5601" s="72" t="n">
        <f aca="false">D5601*I5601*J5601</f>
        <v>-0</v>
      </c>
      <c r="O5601" s="71" t="n">
        <f aca="false">F5601*J5601</f>
        <v>1</v>
      </c>
      <c r="P5601" s="71" t="n">
        <f aca="false">E5601*J5601</f>
        <v>0</v>
      </c>
    </row>
    <row r="5602" customFormat="false" ht="15" hidden="false" customHeight="false" outlineLevel="0" collapsed="false">
      <c r="A5602" s="71" t="s">
        <v>61</v>
      </c>
      <c r="B5602" s="71" t="s">
        <v>52</v>
      </c>
      <c r="C5602" s="71" t="s">
        <v>167</v>
      </c>
      <c r="D5602" s="72" t="n">
        <v>0</v>
      </c>
      <c r="E5602" s="71" t="n">
        <v>0</v>
      </c>
      <c r="F5602" s="71" t="n">
        <v>11</v>
      </c>
      <c r="G5602" s="72" t="n">
        <v>954.01</v>
      </c>
      <c r="H5602" s="72" t="n">
        <v>901.57</v>
      </c>
      <c r="I5602" s="71" t="n">
        <f aca="false">IF(B5602&gt;=Settings!$B$23,1,0)</f>
        <v>0</v>
      </c>
      <c r="J5602" s="71" t="n">
        <v>1</v>
      </c>
      <c r="K5602" s="71" t="n">
        <f aca="false">F5602*I5602*J5602</f>
        <v>0</v>
      </c>
      <c r="L5602" s="71" t="n">
        <f aca="false">E5602*I5602*J5602</f>
        <v>0</v>
      </c>
      <c r="M5602" s="72" t="n">
        <f aca="false">G5602*I5602*J5602</f>
        <v>0</v>
      </c>
      <c r="N5602" s="72" t="n">
        <f aca="false">D5602*I5602*J5602</f>
        <v>-0</v>
      </c>
      <c r="O5602" s="71" t="n">
        <f aca="false">F5602*J5602</f>
        <v>11</v>
      </c>
      <c r="P5602" s="71" t="n">
        <f aca="false">E5602*J5602</f>
        <v>0</v>
      </c>
    </row>
    <row r="5603" customFormat="false" ht="15" hidden="false" customHeight="false" outlineLevel="0" collapsed="false">
      <c r="A5603" s="71" t="s">
        <v>59</v>
      </c>
      <c r="B5603" s="71" t="s">
        <v>52</v>
      </c>
      <c r="C5603" s="71" t="s">
        <v>711</v>
      </c>
      <c r="D5603" s="72" t="n">
        <v>0</v>
      </c>
      <c r="E5603" s="71" t="n">
        <v>0</v>
      </c>
      <c r="F5603" s="71" t="n">
        <v>1</v>
      </c>
      <c r="G5603" s="72" t="n">
        <v>102.68</v>
      </c>
      <c r="H5603" s="72" t="n">
        <v>102.68</v>
      </c>
      <c r="I5603" s="71" t="n">
        <f aca="false">IF(B5603&gt;=Settings!$B$23,1,0)</f>
        <v>0</v>
      </c>
      <c r="J5603" s="71" t="n">
        <v>1</v>
      </c>
      <c r="K5603" s="71" t="n">
        <f aca="false">F5603*I5603*J5603</f>
        <v>0</v>
      </c>
      <c r="L5603" s="71" t="n">
        <f aca="false">E5603*I5603*J5603</f>
        <v>0</v>
      </c>
      <c r="M5603" s="72" t="n">
        <f aca="false">G5603*I5603*J5603</f>
        <v>0</v>
      </c>
      <c r="N5603" s="72" t="n">
        <f aca="false">D5603*I5603*J5603</f>
        <v>-0</v>
      </c>
      <c r="O5603" s="71" t="n">
        <f aca="false">F5603*J5603</f>
        <v>1</v>
      </c>
      <c r="P5603" s="71" t="n">
        <f aca="false">E5603*J5603</f>
        <v>0</v>
      </c>
    </row>
    <row r="5604" customFormat="false" ht="15" hidden="false" customHeight="false" outlineLevel="0" collapsed="false">
      <c r="A5604" s="71" t="s">
        <v>59</v>
      </c>
      <c r="B5604" s="71" t="s">
        <v>52</v>
      </c>
      <c r="C5604" s="71" t="s">
        <v>2370</v>
      </c>
      <c r="D5604" s="72" t="n">
        <v>0</v>
      </c>
      <c r="E5604" s="71" t="n">
        <v>0</v>
      </c>
      <c r="F5604" s="71" t="n">
        <v>1</v>
      </c>
      <c r="G5604" s="72" t="n">
        <v>127.23</v>
      </c>
      <c r="H5604" s="72" t="n">
        <v>127.23</v>
      </c>
      <c r="I5604" s="71" t="n">
        <f aca="false">IF(B5604&gt;=Settings!$B$23,1,0)</f>
        <v>0</v>
      </c>
      <c r="J5604" s="71" t="n">
        <v>1</v>
      </c>
      <c r="K5604" s="71" t="n">
        <f aca="false">F5604*I5604*J5604</f>
        <v>0</v>
      </c>
      <c r="L5604" s="71" t="n">
        <f aca="false">E5604*I5604*J5604</f>
        <v>0</v>
      </c>
      <c r="M5604" s="72" t="n">
        <f aca="false">G5604*I5604*J5604</f>
        <v>0</v>
      </c>
      <c r="N5604" s="72" t="n">
        <f aca="false">D5604*I5604*J5604</f>
        <v>-0</v>
      </c>
      <c r="O5604" s="71" t="n">
        <f aca="false">F5604*J5604</f>
        <v>1</v>
      </c>
      <c r="P5604" s="71" t="n">
        <f aca="false">E5604*J5604</f>
        <v>0</v>
      </c>
    </row>
    <row r="5605" customFormat="false" ht="15" hidden="false" customHeight="false" outlineLevel="0" collapsed="false">
      <c r="A5605" s="71" t="s">
        <v>59</v>
      </c>
      <c r="B5605" s="71" t="s">
        <v>52</v>
      </c>
      <c r="C5605" s="71" t="s">
        <v>167</v>
      </c>
      <c r="D5605" s="72" t="n">
        <v>90.86</v>
      </c>
      <c r="E5605" s="71" t="n">
        <v>1</v>
      </c>
      <c r="F5605" s="71" t="n">
        <v>27</v>
      </c>
      <c r="G5605" s="72" t="n">
        <v>2371.44</v>
      </c>
      <c r="H5605" s="72" t="n">
        <v>2203.61</v>
      </c>
      <c r="I5605" s="71" t="n">
        <f aca="false">IF(B5605&gt;=Settings!$B$23,1,0)</f>
        <v>0</v>
      </c>
      <c r="J5605" s="71" t="n">
        <v>1</v>
      </c>
      <c r="K5605" s="71" t="n">
        <f aca="false">F5605*I5605*J5605</f>
        <v>0</v>
      </c>
      <c r="L5605" s="71" t="n">
        <f aca="false">E5605*I5605*J5605</f>
        <v>0</v>
      </c>
      <c r="M5605" s="72" t="n">
        <f aca="false">G5605*I5605*J5605</f>
        <v>0</v>
      </c>
      <c r="N5605" s="72" t="n">
        <f aca="false">D5605*I5605*J5605</f>
        <v>0</v>
      </c>
      <c r="O5605" s="71" t="n">
        <f aca="false">F5605*J5605</f>
        <v>27</v>
      </c>
      <c r="P5605" s="71" t="n">
        <f aca="false">E5605*J5605</f>
        <v>1</v>
      </c>
    </row>
    <row r="5606" customFormat="false" ht="15" hidden="false" customHeight="false" outlineLevel="0" collapsed="false">
      <c r="A5606" s="71" t="s">
        <v>59</v>
      </c>
      <c r="B5606" s="71" t="s">
        <v>52</v>
      </c>
      <c r="C5606" s="71" t="s">
        <v>1161</v>
      </c>
      <c r="D5606" s="72" t="n">
        <v>0</v>
      </c>
      <c r="E5606" s="71" t="n">
        <v>0</v>
      </c>
      <c r="F5606" s="71" t="n">
        <v>11</v>
      </c>
      <c r="G5606" s="72" t="n">
        <v>708.6</v>
      </c>
      <c r="H5606" s="72" t="n">
        <v>699.08</v>
      </c>
      <c r="I5606" s="71" t="n">
        <f aca="false">IF(B5606&gt;=Settings!$B$23,1,0)</f>
        <v>0</v>
      </c>
      <c r="J5606" s="71" t="n">
        <v>1</v>
      </c>
      <c r="K5606" s="71" t="n">
        <f aca="false">F5606*I5606*J5606</f>
        <v>0</v>
      </c>
      <c r="L5606" s="71" t="n">
        <f aca="false">E5606*I5606*J5606</f>
        <v>0</v>
      </c>
      <c r="M5606" s="72" t="n">
        <f aca="false">G5606*I5606*J5606</f>
        <v>0</v>
      </c>
      <c r="N5606" s="72" t="n">
        <f aca="false">D5606*I5606*J5606</f>
        <v>-0</v>
      </c>
      <c r="O5606" s="71" t="n">
        <f aca="false">F5606*J5606</f>
        <v>11</v>
      </c>
      <c r="P5606" s="71" t="n">
        <f aca="false">E5606*J5606</f>
        <v>0</v>
      </c>
    </row>
    <row r="5607" customFormat="false" ht="15" hidden="false" customHeight="false" outlineLevel="0" collapsed="false">
      <c r="A5607" s="71" t="s">
        <v>59</v>
      </c>
      <c r="B5607" s="71" t="s">
        <v>52</v>
      </c>
      <c r="C5607" s="71" t="s">
        <v>1223</v>
      </c>
      <c r="D5607" s="72" t="n">
        <v>0</v>
      </c>
      <c r="E5607" s="71" t="n">
        <v>0</v>
      </c>
      <c r="F5607" s="71" t="n">
        <v>6</v>
      </c>
      <c r="G5607" s="72" t="n">
        <v>340.64</v>
      </c>
      <c r="H5607" s="72" t="n">
        <v>324.3</v>
      </c>
      <c r="I5607" s="71" t="n">
        <f aca="false">IF(B5607&gt;=Settings!$B$23,1,0)</f>
        <v>0</v>
      </c>
      <c r="J5607" s="71" t="n">
        <v>1</v>
      </c>
      <c r="K5607" s="71" t="n">
        <f aca="false">F5607*I5607*J5607</f>
        <v>0</v>
      </c>
      <c r="L5607" s="71" t="n">
        <f aca="false">E5607*I5607*J5607</f>
        <v>0</v>
      </c>
      <c r="M5607" s="72" t="n">
        <f aca="false">G5607*I5607*J5607</f>
        <v>0</v>
      </c>
      <c r="N5607" s="72" t="n">
        <f aca="false">D5607*I5607*J5607</f>
        <v>-0</v>
      </c>
      <c r="O5607" s="71" t="n">
        <f aca="false">F5607*J5607</f>
        <v>6</v>
      </c>
      <c r="P5607" s="71" t="n">
        <f aca="false">E5607*J5607</f>
        <v>0</v>
      </c>
    </row>
    <row r="5608" customFormat="false" ht="15" hidden="false" customHeight="false" outlineLevel="0" collapsed="false">
      <c r="A5608" s="71" t="s">
        <v>61</v>
      </c>
      <c r="B5608" s="71" t="s">
        <v>52</v>
      </c>
      <c r="C5608" s="71" t="s">
        <v>1263</v>
      </c>
      <c r="D5608" s="72" t="n">
        <v>0</v>
      </c>
      <c r="E5608" s="71" t="n">
        <v>0</v>
      </c>
      <c r="F5608" s="71" t="n">
        <v>6</v>
      </c>
      <c r="G5608" s="72" t="n">
        <v>599.72</v>
      </c>
      <c r="H5608" s="72" t="n">
        <v>584.06</v>
      </c>
      <c r="I5608" s="71" t="n">
        <f aca="false">IF(B5608&gt;=Settings!$B$23,1,0)</f>
        <v>0</v>
      </c>
      <c r="J5608" s="71" t="n">
        <v>1</v>
      </c>
      <c r="K5608" s="71" t="n">
        <f aca="false">F5608*I5608*J5608</f>
        <v>0</v>
      </c>
      <c r="L5608" s="71" t="n">
        <f aca="false">E5608*I5608*J5608</f>
        <v>0</v>
      </c>
      <c r="M5608" s="72" t="n">
        <f aca="false">G5608*I5608*J5608</f>
        <v>0</v>
      </c>
      <c r="N5608" s="72" t="n">
        <f aca="false">D5608*I5608*J5608</f>
        <v>-0</v>
      </c>
      <c r="O5608" s="71" t="n">
        <f aca="false">F5608*J5608</f>
        <v>6</v>
      </c>
      <c r="P5608" s="71" t="n">
        <f aca="false">E5608*J5608</f>
        <v>0</v>
      </c>
    </row>
    <row r="5609" customFormat="false" ht="15" hidden="false" customHeight="false" outlineLevel="0" collapsed="false">
      <c r="A5609" s="71" t="s">
        <v>59</v>
      </c>
      <c r="B5609" s="71" t="s">
        <v>52</v>
      </c>
      <c r="C5609" s="71" t="s">
        <v>2249</v>
      </c>
      <c r="D5609" s="72" t="n">
        <v>0</v>
      </c>
      <c r="E5609" s="71" t="n">
        <v>0</v>
      </c>
      <c r="F5609" s="71" t="n">
        <v>20</v>
      </c>
      <c r="G5609" s="72" t="n">
        <v>1562.71</v>
      </c>
      <c r="H5609" s="72" t="n">
        <v>1525.26</v>
      </c>
      <c r="I5609" s="71" t="n">
        <f aca="false">IF(B5609&gt;=Settings!$B$23,1,0)</f>
        <v>0</v>
      </c>
      <c r="J5609" s="71" t="n">
        <v>1</v>
      </c>
      <c r="K5609" s="71" t="n">
        <f aca="false">F5609*I5609*J5609</f>
        <v>0</v>
      </c>
      <c r="L5609" s="71" t="n">
        <f aca="false">E5609*I5609*J5609</f>
        <v>0</v>
      </c>
      <c r="M5609" s="72" t="n">
        <f aca="false">G5609*I5609*J5609</f>
        <v>0</v>
      </c>
      <c r="N5609" s="72" t="n">
        <f aca="false">D5609*I5609*J5609</f>
        <v>-0</v>
      </c>
      <c r="O5609" s="71" t="n">
        <f aca="false">F5609*J5609</f>
        <v>20</v>
      </c>
      <c r="P5609" s="71" t="n">
        <f aca="false">E5609*J5609</f>
        <v>0</v>
      </c>
    </row>
    <row r="5610" customFormat="false" ht="15" hidden="false" customHeight="false" outlineLevel="0" collapsed="false">
      <c r="A5610" s="71" t="s">
        <v>61</v>
      </c>
      <c r="B5610" s="71" t="s">
        <v>52</v>
      </c>
      <c r="C5610" s="71" t="s">
        <v>1103</v>
      </c>
      <c r="D5610" s="72" t="n">
        <v>0</v>
      </c>
      <c r="E5610" s="71" t="n">
        <v>0</v>
      </c>
      <c r="F5610" s="71" t="n">
        <v>3</v>
      </c>
      <c r="G5610" s="72" t="n">
        <v>269.81</v>
      </c>
      <c r="H5610" s="72" t="n">
        <v>269.81</v>
      </c>
      <c r="I5610" s="71" t="n">
        <f aca="false">IF(B5610&gt;=Settings!$B$23,1,0)</f>
        <v>0</v>
      </c>
      <c r="J5610" s="71" t="n">
        <v>1</v>
      </c>
      <c r="K5610" s="71" t="n">
        <f aca="false">F5610*I5610*J5610</f>
        <v>0</v>
      </c>
      <c r="L5610" s="71" t="n">
        <f aca="false">E5610*I5610*J5610</f>
        <v>0</v>
      </c>
      <c r="M5610" s="72" t="n">
        <f aca="false">G5610*I5610*J5610</f>
        <v>0</v>
      </c>
      <c r="N5610" s="72" t="n">
        <f aca="false">D5610*I5610*J5610</f>
        <v>-0</v>
      </c>
      <c r="O5610" s="71" t="n">
        <f aca="false">F5610*J5610</f>
        <v>3</v>
      </c>
      <c r="P5610" s="71" t="n">
        <f aca="false">E5610*J5610</f>
        <v>0</v>
      </c>
    </row>
    <row r="5611" customFormat="false" ht="15" hidden="false" customHeight="false" outlineLevel="0" collapsed="false">
      <c r="A5611" s="71" t="s">
        <v>59</v>
      </c>
      <c r="B5611" s="71" t="s">
        <v>52</v>
      </c>
      <c r="C5611" s="71" t="s">
        <v>724</v>
      </c>
      <c r="D5611" s="72" t="n">
        <v>0</v>
      </c>
      <c r="E5611" s="71" t="n">
        <v>0</v>
      </c>
      <c r="F5611" s="71" t="n">
        <v>1</v>
      </c>
      <c r="G5611" s="72" t="n">
        <v>45.41</v>
      </c>
      <c r="H5611" s="72" t="n">
        <v>45.41</v>
      </c>
      <c r="I5611" s="71" t="n">
        <f aca="false">IF(B5611&gt;=Settings!$B$23,1,0)</f>
        <v>0</v>
      </c>
      <c r="J5611" s="71" t="n">
        <v>1</v>
      </c>
      <c r="K5611" s="71" t="n">
        <f aca="false">F5611*I5611*J5611</f>
        <v>0</v>
      </c>
      <c r="L5611" s="71" t="n">
        <f aca="false">E5611*I5611*J5611</f>
        <v>0</v>
      </c>
      <c r="M5611" s="72" t="n">
        <f aca="false">G5611*I5611*J5611</f>
        <v>0</v>
      </c>
      <c r="N5611" s="72" t="n">
        <f aca="false">D5611*I5611*J5611</f>
        <v>-0</v>
      </c>
      <c r="O5611" s="71" t="n">
        <f aca="false">F5611*J5611</f>
        <v>1</v>
      </c>
      <c r="P5611" s="71" t="n">
        <f aca="false">E5611*J5611</f>
        <v>0</v>
      </c>
    </row>
    <row r="5612" customFormat="false" ht="15" hidden="false" customHeight="false" outlineLevel="0" collapsed="false">
      <c r="A5612" s="71" t="s">
        <v>60</v>
      </c>
      <c r="B5612" s="71" t="s">
        <v>52</v>
      </c>
      <c r="C5612" s="71" t="s">
        <v>1034</v>
      </c>
      <c r="D5612" s="72" t="n">
        <v>0</v>
      </c>
      <c r="E5612" s="71" t="n">
        <v>0</v>
      </c>
      <c r="F5612" s="71" t="n">
        <v>5</v>
      </c>
      <c r="G5612" s="72" t="n">
        <v>40.7</v>
      </c>
      <c r="H5612" s="72" t="n">
        <v>40.7</v>
      </c>
      <c r="I5612" s="71" t="n">
        <f aca="false">IF(B5612&gt;=Settings!$B$23,1,0)</f>
        <v>0</v>
      </c>
      <c r="J5612" s="71" t="n">
        <v>1</v>
      </c>
      <c r="K5612" s="71" t="n">
        <f aca="false">F5612*I5612*J5612</f>
        <v>0</v>
      </c>
      <c r="L5612" s="71" t="n">
        <f aca="false">E5612*I5612*J5612</f>
        <v>0</v>
      </c>
      <c r="M5612" s="72" t="n">
        <f aca="false">G5612*I5612*J5612</f>
        <v>0</v>
      </c>
      <c r="N5612" s="72" t="n">
        <f aca="false">D5612*I5612*J5612</f>
        <v>-0</v>
      </c>
      <c r="O5612" s="71" t="n">
        <f aca="false">F5612*J5612</f>
        <v>5</v>
      </c>
      <c r="P5612" s="71" t="n">
        <f aca="false">E5612*J5612</f>
        <v>0</v>
      </c>
    </row>
    <row r="5613" customFormat="false" ht="15" hidden="false" customHeight="false" outlineLevel="0" collapsed="false">
      <c r="A5613" s="71" t="s">
        <v>60</v>
      </c>
      <c r="B5613" s="71" t="s">
        <v>52</v>
      </c>
      <c r="C5613" s="71" t="s">
        <v>956</v>
      </c>
      <c r="D5613" s="72" t="n">
        <v>40.86</v>
      </c>
      <c r="E5613" s="71" t="n">
        <v>1</v>
      </c>
      <c r="F5613" s="71" t="n">
        <v>10</v>
      </c>
      <c r="G5613" s="72" t="n">
        <v>437.71</v>
      </c>
      <c r="H5613" s="72" t="n">
        <v>390.74</v>
      </c>
      <c r="I5613" s="71" t="n">
        <f aca="false">IF(B5613&gt;=Settings!$B$23,1,0)</f>
        <v>0</v>
      </c>
      <c r="J5613" s="71" t="n">
        <v>1</v>
      </c>
      <c r="K5613" s="71" t="n">
        <f aca="false">F5613*I5613*J5613</f>
        <v>0</v>
      </c>
      <c r="L5613" s="71" t="n">
        <f aca="false">E5613*I5613*J5613</f>
        <v>0</v>
      </c>
      <c r="M5613" s="72" t="n">
        <f aca="false">G5613*I5613*J5613</f>
        <v>0</v>
      </c>
      <c r="N5613" s="72" t="n">
        <f aca="false">D5613*I5613*J5613</f>
        <v>0</v>
      </c>
      <c r="O5613" s="71" t="n">
        <f aca="false">F5613*J5613</f>
        <v>10</v>
      </c>
      <c r="P5613" s="71" t="n">
        <f aca="false">E5613*J5613</f>
        <v>1</v>
      </c>
    </row>
    <row r="5614" customFormat="false" ht="15" hidden="false" customHeight="false" outlineLevel="0" collapsed="false">
      <c r="A5614" s="71" t="s">
        <v>59</v>
      </c>
      <c r="B5614" s="71" t="s">
        <v>52</v>
      </c>
      <c r="C5614" s="71" t="s">
        <v>572</v>
      </c>
      <c r="D5614" s="72" t="n">
        <v>190.77</v>
      </c>
      <c r="E5614" s="71" t="n">
        <v>3</v>
      </c>
      <c r="F5614" s="71" t="n">
        <v>52</v>
      </c>
      <c r="G5614" s="72" t="n">
        <v>3502.07</v>
      </c>
      <c r="H5614" s="72" t="n">
        <v>3156.8</v>
      </c>
      <c r="I5614" s="71" t="n">
        <f aca="false">IF(B5614&gt;=Settings!$B$23,1,0)</f>
        <v>0</v>
      </c>
      <c r="J5614" s="71" t="n">
        <v>1</v>
      </c>
      <c r="K5614" s="71" t="n">
        <f aca="false">F5614*I5614*J5614</f>
        <v>0</v>
      </c>
      <c r="L5614" s="71" t="n">
        <f aca="false">E5614*I5614*J5614</f>
        <v>0</v>
      </c>
      <c r="M5614" s="72" t="n">
        <f aca="false">G5614*I5614*J5614</f>
        <v>0</v>
      </c>
      <c r="N5614" s="72" t="n">
        <f aca="false">D5614*I5614*J5614</f>
        <v>0</v>
      </c>
      <c r="O5614" s="71" t="n">
        <f aca="false">F5614*J5614</f>
        <v>52</v>
      </c>
      <c r="P5614" s="71" t="n">
        <f aca="false">E5614*J5614</f>
        <v>3</v>
      </c>
    </row>
    <row r="5615" customFormat="false" ht="15" hidden="false" customHeight="false" outlineLevel="0" collapsed="false">
      <c r="A5615" s="71" t="s">
        <v>59</v>
      </c>
      <c r="B5615" s="71" t="s">
        <v>52</v>
      </c>
      <c r="C5615" s="71" t="s">
        <v>577</v>
      </c>
      <c r="D5615" s="72" t="n">
        <v>0</v>
      </c>
      <c r="E5615" s="71" t="n">
        <v>0</v>
      </c>
      <c r="F5615" s="71" t="n">
        <v>18</v>
      </c>
      <c r="G5615" s="72" t="n">
        <v>1999.16</v>
      </c>
      <c r="H5615" s="72" t="n">
        <v>1954.19</v>
      </c>
      <c r="I5615" s="71" t="n">
        <f aca="false">IF(B5615&gt;=Settings!$B$23,1,0)</f>
        <v>0</v>
      </c>
      <c r="J5615" s="71" t="n">
        <v>1</v>
      </c>
      <c r="K5615" s="71" t="n">
        <f aca="false">F5615*I5615*J5615</f>
        <v>0</v>
      </c>
      <c r="L5615" s="71" t="n">
        <f aca="false">E5615*I5615*J5615</f>
        <v>0</v>
      </c>
      <c r="M5615" s="72" t="n">
        <f aca="false">G5615*I5615*J5615</f>
        <v>0</v>
      </c>
      <c r="N5615" s="72" t="n">
        <f aca="false">D5615*I5615*J5615</f>
        <v>-0</v>
      </c>
      <c r="O5615" s="71" t="n">
        <f aca="false">F5615*J5615</f>
        <v>18</v>
      </c>
      <c r="P5615" s="71" t="n">
        <f aca="false">E5615*J5615</f>
        <v>0</v>
      </c>
    </row>
    <row r="5616" customFormat="false" ht="15" hidden="false" customHeight="false" outlineLevel="0" collapsed="false">
      <c r="A5616" s="71" t="s">
        <v>59</v>
      </c>
      <c r="B5616" s="71" t="s">
        <v>52</v>
      </c>
      <c r="C5616" s="71" t="s">
        <v>1330</v>
      </c>
      <c r="D5616" s="72" t="n">
        <v>0</v>
      </c>
      <c r="E5616" s="71" t="n">
        <v>0</v>
      </c>
      <c r="F5616" s="71" t="n">
        <v>1</v>
      </c>
      <c r="G5616" s="72" t="n">
        <v>193.59</v>
      </c>
      <c r="H5616" s="72" t="n">
        <v>193.59</v>
      </c>
      <c r="I5616" s="71" t="n">
        <f aca="false">IF(B5616&gt;=Settings!$B$23,1,0)</f>
        <v>0</v>
      </c>
      <c r="J5616" s="71" t="n">
        <v>1</v>
      </c>
      <c r="K5616" s="71" t="n">
        <f aca="false">F5616*I5616*J5616</f>
        <v>0</v>
      </c>
      <c r="L5616" s="71" t="n">
        <f aca="false">E5616*I5616*J5616</f>
        <v>0</v>
      </c>
      <c r="M5616" s="72" t="n">
        <f aca="false">G5616*I5616*J5616</f>
        <v>0</v>
      </c>
      <c r="N5616" s="72" t="n">
        <f aca="false">D5616*I5616*J5616</f>
        <v>-0</v>
      </c>
      <c r="O5616" s="71" t="n">
        <f aca="false">F5616*J5616</f>
        <v>1</v>
      </c>
      <c r="P5616" s="71" t="n">
        <f aca="false">E5616*J5616</f>
        <v>0</v>
      </c>
    </row>
    <row r="5617" customFormat="false" ht="15" hidden="false" customHeight="false" outlineLevel="0" collapsed="false">
      <c r="A5617" s="71" t="s">
        <v>61</v>
      </c>
      <c r="B5617" s="71" t="s">
        <v>52</v>
      </c>
      <c r="C5617" s="71" t="s">
        <v>879</v>
      </c>
      <c r="D5617" s="72" t="n">
        <v>0</v>
      </c>
      <c r="E5617" s="71" t="n">
        <v>0</v>
      </c>
      <c r="F5617" s="71" t="n">
        <v>1</v>
      </c>
      <c r="G5617" s="72" t="n">
        <v>109.04</v>
      </c>
      <c r="H5617" s="72" t="n">
        <v>92.69</v>
      </c>
      <c r="I5617" s="71" t="n">
        <f aca="false">IF(B5617&gt;=Settings!$B$23,1,0)</f>
        <v>0</v>
      </c>
      <c r="J5617" s="71" t="n">
        <v>1</v>
      </c>
      <c r="K5617" s="71" t="n">
        <f aca="false">F5617*I5617*J5617</f>
        <v>0</v>
      </c>
      <c r="L5617" s="71" t="n">
        <f aca="false">E5617*I5617*J5617</f>
        <v>0</v>
      </c>
      <c r="M5617" s="72" t="n">
        <f aca="false">G5617*I5617*J5617</f>
        <v>0</v>
      </c>
      <c r="N5617" s="72" t="n">
        <f aca="false">D5617*I5617*J5617</f>
        <v>-0</v>
      </c>
      <c r="O5617" s="71" t="n">
        <f aca="false">F5617*J5617</f>
        <v>1</v>
      </c>
      <c r="P5617" s="71" t="n">
        <f aca="false">E5617*J5617</f>
        <v>0</v>
      </c>
    </row>
    <row r="5618" customFormat="false" ht="15" hidden="false" customHeight="false" outlineLevel="0" collapsed="false">
      <c r="A5618" s="71" t="s">
        <v>59</v>
      </c>
      <c r="B5618" s="71" t="s">
        <v>52</v>
      </c>
      <c r="C5618" s="71" t="s">
        <v>364</v>
      </c>
      <c r="D5618" s="72" t="n">
        <v>0</v>
      </c>
      <c r="E5618" s="71" t="n">
        <v>0</v>
      </c>
      <c r="F5618" s="71" t="n">
        <v>3</v>
      </c>
      <c r="G5618" s="72" t="n">
        <v>231.69</v>
      </c>
      <c r="H5618" s="72" t="n">
        <v>208.53</v>
      </c>
      <c r="I5618" s="71" t="n">
        <f aca="false">IF(B5618&gt;=Settings!$B$23,1,0)</f>
        <v>0</v>
      </c>
      <c r="J5618" s="71" t="n">
        <v>1</v>
      </c>
      <c r="K5618" s="71" t="n">
        <f aca="false">F5618*I5618*J5618</f>
        <v>0</v>
      </c>
      <c r="L5618" s="71" t="n">
        <f aca="false">E5618*I5618*J5618</f>
        <v>0</v>
      </c>
      <c r="M5618" s="72" t="n">
        <f aca="false">G5618*I5618*J5618</f>
        <v>0</v>
      </c>
      <c r="N5618" s="72" t="n">
        <f aca="false">D5618*I5618*J5618</f>
        <v>-0</v>
      </c>
      <c r="O5618" s="71" t="n">
        <f aca="false">F5618*J5618</f>
        <v>3</v>
      </c>
      <c r="P5618" s="71" t="n">
        <f aca="false">E5618*J5618</f>
        <v>0</v>
      </c>
    </row>
    <row r="5619" customFormat="false" ht="15" hidden="false" customHeight="false" outlineLevel="0" collapsed="false">
      <c r="A5619" s="71" t="s">
        <v>61</v>
      </c>
      <c r="B5619" s="71" t="s">
        <v>52</v>
      </c>
      <c r="C5619" s="71" t="s">
        <v>1200</v>
      </c>
      <c r="D5619" s="72" t="n">
        <v>68.14</v>
      </c>
      <c r="E5619" s="71" t="n">
        <v>1</v>
      </c>
      <c r="F5619" s="71" t="n">
        <v>17</v>
      </c>
      <c r="G5619" s="72" t="n">
        <v>1312.89</v>
      </c>
      <c r="H5619" s="72" t="n">
        <v>1221.61</v>
      </c>
      <c r="I5619" s="71" t="n">
        <f aca="false">IF(B5619&gt;=Settings!$B$23,1,0)</f>
        <v>0</v>
      </c>
      <c r="J5619" s="71" t="n">
        <v>1</v>
      </c>
      <c r="K5619" s="71" t="n">
        <f aca="false">F5619*I5619*J5619</f>
        <v>0</v>
      </c>
      <c r="L5619" s="71" t="n">
        <f aca="false">E5619*I5619*J5619</f>
        <v>0</v>
      </c>
      <c r="M5619" s="72" t="n">
        <f aca="false">G5619*I5619*J5619</f>
        <v>0</v>
      </c>
      <c r="N5619" s="72" t="n">
        <f aca="false">D5619*I5619*J5619</f>
        <v>0</v>
      </c>
      <c r="O5619" s="71" t="n">
        <f aca="false">F5619*J5619</f>
        <v>17</v>
      </c>
      <c r="P5619" s="71" t="n">
        <f aca="false">E5619*J5619</f>
        <v>1</v>
      </c>
    </row>
    <row r="5620" customFormat="false" ht="15" hidden="false" customHeight="false" outlineLevel="0" collapsed="false">
      <c r="A5620" s="71" t="s">
        <v>63</v>
      </c>
      <c r="B5620" s="71" t="s">
        <v>52</v>
      </c>
      <c r="C5620" s="71" t="s">
        <v>2288</v>
      </c>
      <c r="D5620" s="72" t="n">
        <v>0</v>
      </c>
      <c r="E5620" s="71" t="n">
        <v>0</v>
      </c>
      <c r="F5620" s="71" t="n">
        <v>2</v>
      </c>
      <c r="G5620" s="72" t="n">
        <v>536.28</v>
      </c>
      <c r="H5620" s="72" t="n">
        <v>536.28</v>
      </c>
      <c r="I5620" s="71" t="n">
        <f aca="false">IF(B5620&gt;=Settings!$B$23,1,0)</f>
        <v>0</v>
      </c>
      <c r="J5620" s="71" t="n">
        <v>1</v>
      </c>
      <c r="K5620" s="71" t="n">
        <f aca="false">F5620*I5620*J5620</f>
        <v>0</v>
      </c>
      <c r="L5620" s="71" t="n">
        <f aca="false">E5620*I5620*J5620</f>
        <v>0</v>
      </c>
      <c r="M5620" s="72" t="n">
        <f aca="false">G5620*I5620*J5620</f>
        <v>0</v>
      </c>
      <c r="N5620" s="72" t="n">
        <f aca="false">D5620*I5620*J5620</f>
        <v>-0</v>
      </c>
      <c r="O5620" s="71" t="n">
        <f aca="false">F5620*J5620</f>
        <v>2</v>
      </c>
      <c r="P5620" s="71" t="n">
        <f aca="false">E5620*J5620</f>
        <v>0</v>
      </c>
    </row>
    <row r="5621" customFormat="false" ht="15" hidden="false" customHeight="false" outlineLevel="0" collapsed="false">
      <c r="A5621" s="71" t="s">
        <v>60</v>
      </c>
      <c r="B5621" s="71" t="s">
        <v>52</v>
      </c>
      <c r="C5621" s="71" t="s">
        <v>1287</v>
      </c>
      <c r="D5621" s="72" t="n">
        <v>0</v>
      </c>
      <c r="E5621" s="71" t="n">
        <v>0</v>
      </c>
      <c r="F5621" s="71" t="n">
        <v>4</v>
      </c>
      <c r="G5621" s="72" t="n">
        <v>486.18</v>
      </c>
      <c r="H5621" s="72" t="n">
        <v>486.18</v>
      </c>
      <c r="I5621" s="71" t="n">
        <f aca="false">IF(B5621&gt;=Settings!$B$23,1,0)</f>
        <v>0</v>
      </c>
      <c r="J5621" s="71" t="n">
        <v>1</v>
      </c>
      <c r="K5621" s="71" t="n">
        <f aca="false">F5621*I5621*J5621</f>
        <v>0</v>
      </c>
      <c r="L5621" s="71" t="n">
        <f aca="false">E5621*I5621*J5621</f>
        <v>0</v>
      </c>
      <c r="M5621" s="72" t="n">
        <f aca="false">G5621*I5621*J5621</f>
        <v>0</v>
      </c>
      <c r="N5621" s="72" t="n">
        <f aca="false">D5621*I5621*J5621</f>
        <v>-0</v>
      </c>
      <c r="O5621" s="71" t="n">
        <f aca="false">F5621*J5621</f>
        <v>4</v>
      </c>
      <c r="P5621" s="71" t="n">
        <f aca="false">E5621*J5621</f>
        <v>0</v>
      </c>
    </row>
    <row r="5622" customFormat="false" ht="15" hidden="false" customHeight="false" outlineLevel="0" collapsed="false">
      <c r="A5622" s="71" t="s">
        <v>59</v>
      </c>
      <c r="B5622" s="71" t="s">
        <v>52</v>
      </c>
      <c r="C5622" s="71" t="s">
        <v>640</v>
      </c>
      <c r="D5622" s="72" t="n">
        <v>0</v>
      </c>
      <c r="E5622" s="71" t="n">
        <v>0</v>
      </c>
      <c r="F5622" s="71" t="n">
        <v>1</v>
      </c>
      <c r="G5622" s="72" t="n">
        <v>54.5</v>
      </c>
      <c r="H5622" s="72" t="n">
        <v>54.5</v>
      </c>
      <c r="I5622" s="71" t="n">
        <f aca="false">IF(B5622&gt;=Settings!$B$23,1,0)</f>
        <v>0</v>
      </c>
      <c r="J5622" s="71" t="n">
        <v>1</v>
      </c>
      <c r="K5622" s="71" t="n">
        <f aca="false">F5622*I5622*J5622</f>
        <v>0</v>
      </c>
      <c r="L5622" s="71" t="n">
        <f aca="false">E5622*I5622*J5622</f>
        <v>0</v>
      </c>
      <c r="M5622" s="72" t="n">
        <f aca="false">G5622*I5622*J5622</f>
        <v>0</v>
      </c>
      <c r="N5622" s="72" t="n">
        <f aca="false">D5622*I5622*J5622</f>
        <v>-0</v>
      </c>
      <c r="O5622" s="71" t="n">
        <f aca="false">F5622*J5622</f>
        <v>1</v>
      </c>
      <c r="P5622" s="71" t="n">
        <f aca="false">E5622*J5622</f>
        <v>0</v>
      </c>
    </row>
    <row r="5623" customFormat="false" ht="15" hidden="false" customHeight="false" outlineLevel="0" collapsed="false">
      <c r="A5623" s="71" t="s">
        <v>59</v>
      </c>
      <c r="B5623" s="71" t="s">
        <v>52</v>
      </c>
      <c r="C5623" s="71" t="s">
        <v>1417</v>
      </c>
      <c r="D5623" s="72" t="n">
        <v>0</v>
      </c>
      <c r="E5623" s="71" t="n">
        <v>0</v>
      </c>
      <c r="F5623" s="71" t="n">
        <v>3</v>
      </c>
      <c r="G5623" s="72" t="n">
        <v>719.03</v>
      </c>
      <c r="H5623" s="72" t="n">
        <v>667.22</v>
      </c>
      <c r="I5623" s="71" t="n">
        <f aca="false">IF(B5623&gt;=Settings!$B$23,1,0)</f>
        <v>0</v>
      </c>
      <c r="J5623" s="71" t="n">
        <v>1</v>
      </c>
      <c r="K5623" s="71" t="n">
        <f aca="false">F5623*I5623*J5623</f>
        <v>0</v>
      </c>
      <c r="L5623" s="71" t="n">
        <f aca="false">E5623*I5623*J5623</f>
        <v>0</v>
      </c>
      <c r="M5623" s="72" t="n">
        <f aca="false">G5623*I5623*J5623</f>
        <v>0</v>
      </c>
      <c r="N5623" s="72" t="n">
        <f aca="false">D5623*I5623*J5623</f>
        <v>-0</v>
      </c>
      <c r="O5623" s="71" t="n">
        <f aca="false">F5623*J5623</f>
        <v>3</v>
      </c>
      <c r="P5623" s="71" t="n">
        <f aca="false">E5623*J5623</f>
        <v>0</v>
      </c>
    </row>
    <row r="5624" customFormat="false" ht="15" hidden="false" customHeight="false" outlineLevel="0" collapsed="false">
      <c r="A5624" s="71" t="s">
        <v>61</v>
      </c>
      <c r="B5624" s="71" t="s">
        <v>52</v>
      </c>
      <c r="C5624" s="71" t="s">
        <v>1118</v>
      </c>
      <c r="D5624" s="72" t="n">
        <v>0</v>
      </c>
      <c r="E5624" s="71" t="n">
        <v>0</v>
      </c>
      <c r="F5624" s="71" t="n">
        <v>27</v>
      </c>
      <c r="G5624" s="72" t="n">
        <v>1739.67</v>
      </c>
      <c r="H5624" s="72" t="n">
        <v>1672.97</v>
      </c>
      <c r="I5624" s="71" t="n">
        <f aca="false">IF(B5624&gt;=Settings!$B$23,1,0)</f>
        <v>0</v>
      </c>
      <c r="J5624" s="71" t="n">
        <v>1</v>
      </c>
      <c r="K5624" s="71" t="n">
        <f aca="false">F5624*I5624*J5624</f>
        <v>0</v>
      </c>
      <c r="L5624" s="71" t="n">
        <f aca="false">E5624*I5624*J5624</f>
        <v>0</v>
      </c>
      <c r="M5624" s="72" t="n">
        <f aca="false">G5624*I5624*J5624</f>
        <v>0</v>
      </c>
      <c r="N5624" s="72" t="n">
        <f aca="false">D5624*I5624*J5624</f>
        <v>-0</v>
      </c>
      <c r="O5624" s="71" t="n">
        <f aca="false">F5624*J5624</f>
        <v>27</v>
      </c>
      <c r="P5624" s="71" t="n">
        <f aca="false">E5624*J5624</f>
        <v>0</v>
      </c>
    </row>
    <row r="5625" customFormat="false" ht="15" hidden="false" customHeight="false" outlineLevel="0" collapsed="false">
      <c r="A5625" s="71" t="s">
        <v>60</v>
      </c>
      <c r="B5625" s="71" t="s">
        <v>52</v>
      </c>
      <c r="C5625" s="71" t="s">
        <v>134</v>
      </c>
      <c r="D5625" s="72" t="n">
        <v>1652.21</v>
      </c>
      <c r="E5625" s="71" t="n">
        <v>28</v>
      </c>
      <c r="F5625" s="71" t="n">
        <v>927</v>
      </c>
      <c r="G5625" s="72" t="n">
        <v>53881.79</v>
      </c>
      <c r="H5625" s="72" t="n">
        <v>51483.61</v>
      </c>
      <c r="I5625" s="71" t="n">
        <f aca="false">IF(B5625&gt;=Settings!$B$23,1,0)</f>
        <v>0</v>
      </c>
      <c r="J5625" s="71" t="n">
        <v>1</v>
      </c>
      <c r="K5625" s="71" t="n">
        <f aca="false">F5625*I5625*J5625</f>
        <v>0</v>
      </c>
      <c r="L5625" s="71" t="n">
        <f aca="false">E5625*I5625*J5625</f>
        <v>0</v>
      </c>
      <c r="M5625" s="72" t="n">
        <f aca="false">G5625*I5625*J5625</f>
        <v>0</v>
      </c>
      <c r="N5625" s="72" t="n">
        <f aca="false">D5625*I5625*J5625</f>
        <v>0</v>
      </c>
      <c r="O5625" s="71" t="n">
        <f aca="false">F5625*J5625</f>
        <v>927</v>
      </c>
      <c r="P5625" s="71" t="n">
        <f aca="false">E5625*J5625</f>
        <v>28</v>
      </c>
    </row>
    <row r="5626" customFormat="false" ht="15" hidden="false" customHeight="false" outlineLevel="0" collapsed="false">
      <c r="A5626" s="71" t="s">
        <v>62</v>
      </c>
      <c r="B5626" s="71" t="s">
        <v>52</v>
      </c>
      <c r="C5626" s="71" t="s">
        <v>1131</v>
      </c>
      <c r="D5626" s="72" t="n">
        <v>0</v>
      </c>
      <c r="E5626" s="71" t="n">
        <v>0</v>
      </c>
      <c r="F5626" s="71" t="n">
        <v>6</v>
      </c>
      <c r="G5626" s="72" t="n">
        <v>452.88</v>
      </c>
      <c r="H5626" s="72" t="n">
        <v>452.88</v>
      </c>
      <c r="I5626" s="71" t="n">
        <f aca="false">IF(B5626&gt;=Settings!$B$23,1,0)</f>
        <v>0</v>
      </c>
      <c r="J5626" s="71" t="n">
        <v>1</v>
      </c>
      <c r="K5626" s="71" t="n">
        <f aca="false">F5626*I5626*J5626</f>
        <v>0</v>
      </c>
      <c r="L5626" s="71" t="n">
        <f aca="false">E5626*I5626*J5626</f>
        <v>0</v>
      </c>
      <c r="M5626" s="72" t="n">
        <f aca="false">G5626*I5626*J5626</f>
        <v>0</v>
      </c>
      <c r="N5626" s="72" t="n">
        <f aca="false">D5626*I5626*J5626</f>
        <v>-0</v>
      </c>
      <c r="O5626" s="71" t="n">
        <f aca="false">F5626*J5626</f>
        <v>6</v>
      </c>
      <c r="P5626" s="71" t="n">
        <f aca="false">E5626*J5626</f>
        <v>0</v>
      </c>
    </row>
    <row r="5627" customFormat="false" ht="15" hidden="false" customHeight="false" outlineLevel="0" collapsed="false">
      <c r="A5627" s="71" t="s">
        <v>60</v>
      </c>
      <c r="B5627" s="71" t="s">
        <v>52</v>
      </c>
      <c r="C5627" s="71" t="s">
        <v>1054</v>
      </c>
      <c r="D5627" s="72" t="n">
        <v>0</v>
      </c>
      <c r="E5627" s="71" t="n">
        <v>0</v>
      </c>
      <c r="F5627" s="71" t="n">
        <v>4</v>
      </c>
      <c r="G5627" s="72" t="n">
        <v>277.1</v>
      </c>
      <c r="H5627" s="72" t="n">
        <v>277.1</v>
      </c>
      <c r="I5627" s="71" t="n">
        <f aca="false">IF(B5627&gt;=Settings!$B$23,1,0)</f>
        <v>0</v>
      </c>
      <c r="J5627" s="71" t="n">
        <v>1</v>
      </c>
      <c r="K5627" s="71" t="n">
        <f aca="false">F5627*I5627*J5627</f>
        <v>0</v>
      </c>
      <c r="L5627" s="71" t="n">
        <f aca="false">E5627*I5627*J5627</f>
        <v>0</v>
      </c>
      <c r="M5627" s="72" t="n">
        <f aca="false">G5627*I5627*J5627</f>
        <v>0</v>
      </c>
      <c r="N5627" s="72" t="n">
        <f aca="false">D5627*I5627*J5627</f>
        <v>-0</v>
      </c>
      <c r="O5627" s="71" t="n">
        <f aca="false">F5627*J5627</f>
        <v>4</v>
      </c>
      <c r="P5627" s="71" t="n">
        <f aca="false">E5627*J5627</f>
        <v>0</v>
      </c>
    </row>
    <row r="5628" customFormat="false" ht="15" hidden="false" customHeight="false" outlineLevel="0" collapsed="false">
      <c r="A5628" s="71" t="s">
        <v>59</v>
      </c>
      <c r="B5628" s="71" t="s">
        <v>52</v>
      </c>
      <c r="C5628" s="71" t="s">
        <v>1759</v>
      </c>
      <c r="D5628" s="72" t="n">
        <v>0</v>
      </c>
      <c r="E5628" s="71" t="n">
        <v>0</v>
      </c>
      <c r="F5628" s="71" t="n">
        <v>5</v>
      </c>
      <c r="G5628" s="72" t="n">
        <v>672.5</v>
      </c>
      <c r="H5628" s="72" t="n">
        <v>628.9</v>
      </c>
      <c r="I5628" s="71" t="n">
        <f aca="false">IF(B5628&gt;=Settings!$B$23,1,0)</f>
        <v>0</v>
      </c>
      <c r="J5628" s="71" t="n">
        <v>1</v>
      </c>
      <c r="K5628" s="71" t="n">
        <f aca="false">F5628*I5628*J5628</f>
        <v>0</v>
      </c>
      <c r="L5628" s="71" t="n">
        <f aca="false">E5628*I5628*J5628</f>
        <v>0</v>
      </c>
      <c r="M5628" s="72" t="n">
        <f aca="false">G5628*I5628*J5628</f>
        <v>0</v>
      </c>
      <c r="N5628" s="72" t="n">
        <f aca="false">D5628*I5628*J5628</f>
        <v>-0</v>
      </c>
      <c r="O5628" s="71" t="n">
        <f aca="false">F5628*J5628</f>
        <v>5</v>
      </c>
      <c r="P5628" s="71" t="n">
        <f aca="false">E5628*J5628</f>
        <v>0</v>
      </c>
    </row>
    <row r="5629" customFormat="false" ht="15" hidden="false" customHeight="false" outlineLevel="0" collapsed="false">
      <c r="A5629" s="71" t="s">
        <v>61</v>
      </c>
      <c r="B5629" s="71" t="s">
        <v>52</v>
      </c>
      <c r="C5629" s="71" t="s">
        <v>2383</v>
      </c>
      <c r="D5629" s="72" t="n">
        <v>0</v>
      </c>
      <c r="E5629" s="71" t="n">
        <v>0</v>
      </c>
      <c r="F5629" s="71" t="n">
        <v>1</v>
      </c>
      <c r="G5629" s="72" t="n">
        <v>159.04</v>
      </c>
      <c r="H5629" s="72" t="n">
        <v>135.19</v>
      </c>
      <c r="I5629" s="71" t="n">
        <f aca="false">IF(B5629&gt;=Settings!$B$23,1,0)</f>
        <v>0</v>
      </c>
      <c r="J5629" s="71" t="n">
        <v>1</v>
      </c>
      <c r="K5629" s="71" t="n">
        <f aca="false">F5629*I5629*J5629</f>
        <v>0</v>
      </c>
      <c r="L5629" s="71" t="n">
        <f aca="false">E5629*I5629*J5629</f>
        <v>0</v>
      </c>
      <c r="M5629" s="72" t="n">
        <f aca="false">G5629*I5629*J5629</f>
        <v>0</v>
      </c>
      <c r="N5629" s="72" t="n">
        <f aca="false">D5629*I5629*J5629</f>
        <v>-0</v>
      </c>
      <c r="O5629" s="71" t="n">
        <f aca="false">F5629*J5629</f>
        <v>1</v>
      </c>
      <c r="P5629" s="71" t="n">
        <f aca="false">E5629*J5629</f>
        <v>0</v>
      </c>
    </row>
    <row r="5630" customFormat="false" ht="15" hidden="false" customHeight="false" outlineLevel="0" collapsed="false">
      <c r="A5630" s="71" t="s">
        <v>61</v>
      </c>
      <c r="B5630" s="71" t="s">
        <v>52</v>
      </c>
      <c r="C5630" s="71" t="s">
        <v>155</v>
      </c>
      <c r="D5630" s="72" t="n">
        <v>0</v>
      </c>
      <c r="E5630" s="71" t="n">
        <v>0</v>
      </c>
      <c r="F5630" s="71" t="n">
        <v>23</v>
      </c>
      <c r="G5630" s="72" t="n">
        <v>2189.81</v>
      </c>
      <c r="H5630" s="72" t="n">
        <v>2116.94</v>
      </c>
      <c r="I5630" s="71" t="n">
        <f aca="false">IF(B5630&gt;=Settings!$B$23,1,0)</f>
        <v>0</v>
      </c>
      <c r="J5630" s="71" t="n">
        <v>1</v>
      </c>
      <c r="K5630" s="71" t="n">
        <f aca="false">F5630*I5630*J5630</f>
        <v>0</v>
      </c>
      <c r="L5630" s="71" t="n">
        <f aca="false">E5630*I5630*J5630</f>
        <v>0</v>
      </c>
      <c r="M5630" s="72" t="n">
        <f aca="false">G5630*I5630*J5630</f>
        <v>0</v>
      </c>
      <c r="N5630" s="72" t="n">
        <f aca="false">D5630*I5630*J5630</f>
        <v>-0</v>
      </c>
      <c r="O5630" s="71" t="n">
        <f aca="false">F5630*J5630</f>
        <v>23</v>
      </c>
      <c r="P5630" s="71" t="n">
        <f aca="false">E5630*J5630</f>
        <v>0</v>
      </c>
    </row>
    <row r="5631" customFormat="false" ht="15" hidden="false" customHeight="false" outlineLevel="0" collapsed="false">
      <c r="A5631" s="71" t="s">
        <v>59</v>
      </c>
      <c r="B5631" s="71" t="s">
        <v>52</v>
      </c>
      <c r="C5631" s="71" t="s">
        <v>949</v>
      </c>
      <c r="D5631" s="72" t="n">
        <v>0</v>
      </c>
      <c r="E5631" s="71" t="n">
        <v>0</v>
      </c>
      <c r="F5631" s="71" t="n">
        <v>13</v>
      </c>
      <c r="G5631" s="72" t="n">
        <v>1531.25</v>
      </c>
      <c r="H5631" s="72" t="n">
        <v>1514.9</v>
      </c>
      <c r="I5631" s="71" t="n">
        <f aca="false">IF(B5631&gt;=Settings!$B$23,1,0)</f>
        <v>0</v>
      </c>
      <c r="J5631" s="71" t="n">
        <v>1</v>
      </c>
      <c r="K5631" s="71" t="n">
        <f aca="false">F5631*I5631*J5631</f>
        <v>0</v>
      </c>
      <c r="L5631" s="71" t="n">
        <f aca="false">E5631*I5631*J5631</f>
        <v>0</v>
      </c>
      <c r="M5631" s="72" t="n">
        <f aca="false">G5631*I5631*J5631</f>
        <v>0</v>
      </c>
      <c r="N5631" s="72" t="n">
        <f aca="false">D5631*I5631*J5631</f>
        <v>-0</v>
      </c>
      <c r="O5631" s="71" t="n">
        <f aca="false">F5631*J5631</f>
        <v>13</v>
      </c>
      <c r="P5631" s="71" t="n">
        <f aca="false">E5631*J5631</f>
        <v>0</v>
      </c>
    </row>
    <row r="5632" customFormat="false" ht="15" hidden="false" customHeight="false" outlineLevel="0" collapsed="false">
      <c r="A5632" s="71" t="s">
        <v>61</v>
      </c>
      <c r="B5632" s="71" t="s">
        <v>52</v>
      </c>
      <c r="C5632" s="71" t="s">
        <v>1479</v>
      </c>
      <c r="D5632" s="72" t="n">
        <v>0</v>
      </c>
      <c r="E5632" s="71" t="n">
        <v>0</v>
      </c>
      <c r="F5632" s="71" t="n">
        <v>10</v>
      </c>
      <c r="G5632" s="72" t="n">
        <v>608.62</v>
      </c>
      <c r="H5632" s="72" t="n">
        <v>561.66</v>
      </c>
      <c r="I5632" s="71" t="n">
        <f aca="false">IF(B5632&gt;=Settings!$B$23,1,0)</f>
        <v>0</v>
      </c>
      <c r="J5632" s="71" t="n">
        <v>1</v>
      </c>
      <c r="K5632" s="71" t="n">
        <f aca="false">F5632*I5632*J5632</f>
        <v>0</v>
      </c>
      <c r="L5632" s="71" t="n">
        <f aca="false">E5632*I5632*J5632</f>
        <v>0</v>
      </c>
      <c r="M5632" s="72" t="n">
        <f aca="false">G5632*I5632*J5632</f>
        <v>0</v>
      </c>
      <c r="N5632" s="72" t="n">
        <f aca="false">D5632*I5632*J5632</f>
        <v>-0</v>
      </c>
      <c r="O5632" s="71" t="n">
        <f aca="false">F5632*J5632</f>
        <v>10</v>
      </c>
      <c r="P5632" s="71" t="n">
        <f aca="false">E5632*J5632</f>
        <v>0</v>
      </c>
    </row>
    <row r="5633" customFormat="false" ht="15" hidden="false" customHeight="false" outlineLevel="0" collapsed="false">
      <c r="A5633" s="71" t="s">
        <v>59</v>
      </c>
      <c r="B5633" s="71" t="s">
        <v>52</v>
      </c>
      <c r="C5633" s="71" t="s">
        <v>948</v>
      </c>
      <c r="D5633" s="72" t="n">
        <v>0</v>
      </c>
      <c r="E5633" s="71" t="n">
        <v>0</v>
      </c>
      <c r="F5633" s="71" t="n">
        <v>1</v>
      </c>
      <c r="G5633" s="72" t="n">
        <v>113.59</v>
      </c>
      <c r="H5633" s="72" t="n">
        <v>113.59</v>
      </c>
      <c r="I5633" s="71" t="n">
        <f aca="false">IF(B5633&gt;=Settings!$B$23,1,0)</f>
        <v>0</v>
      </c>
      <c r="J5633" s="71" t="n">
        <v>1</v>
      </c>
      <c r="K5633" s="71" t="n">
        <f aca="false">F5633*I5633*J5633</f>
        <v>0</v>
      </c>
      <c r="L5633" s="71" t="n">
        <f aca="false">E5633*I5633*J5633</f>
        <v>0</v>
      </c>
      <c r="M5633" s="72" t="n">
        <f aca="false">G5633*I5633*J5633</f>
        <v>0</v>
      </c>
      <c r="N5633" s="72" t="n">
        <f aca="false">D5633*I5633*J5633</f>
        <v>-0</v>
      </c>
      <c r="O5633" s="71" t="n">
        <f aca="false">F5633*J5633</f>
        <v>1</v>
      </c>
      <c r="P5633" s="71" t="n">
        <f aca="false">E5633*J5633</f>
        <v>0</v>
      </c>
    </row>
    <row r="5634" customFormat="false" ht="15" hidden="false" customHeight="false" outlineLevel="0" collapsed="false">
      <c r="A5634" s="71" t="s">
        <v>61</v>
      </c>
      <c r="B5634" s="71" t="s">
        <v>52</v>
      </c>
      <c r="C5634" s="71" t="s">
        <v>1264</v>
      </c>
      <c r="D5634" s="72" t="n">
        <v>0</v>
      </c>
      <c r="E5634" s="71" t="n">
        <v>0</v>
      </c>
      <c r="F5634" s="71" t="n">
        <v>1</v>
      </c>
      <c r="G5634" s="72" t="n">
        <v>63.59</v>
      </c>
      <c r="H5634" s="72" t="n">
        <v>63.59</v>
      </c>
      <c r="I5634" s="71" t="n">
        <f aca="false">IF(B5634&gt;=Settings!$B$23,1,0)</f>
        <v>0</v>
      </c>
      <c r="J5634" s="71" t="n">
        <v>1</v>
      </c>
      <c r="K5634" s="71" t="n">
        <f aca="false">F5634*I5634*J5634</f>
        <v>0</v>
      </c>
      <c r="L5634" s="71" t="n">
        <f aca="false">E5634*I5634*J5634</f>
        <v>0</v>
      </c>
      <c r="M5634" s="72" t="n">
        <f aca="false">G5634*I5634*J5634</f>
        <v>0</v>
      </c>
      <c r="N5634" s="72" t="n">
        <f aca="false">D5634*I5634*J5634</f>
        <v>-0</v>
      </c>
      <c r="O5634" s="71" t="n">
        <f aca="false">F5634*J5634</f>
        <v>1</v>
      </c>
      <c r="P5634" s="71" t="n">
        <f aca="false">E5634*J5634</f>
        <v>0</v>
      </c>
    </row>
    <row r="5635" customFormat="false" ht="15" hidden="false" customHeight="false" outlineLevel="0" collapsed="false">
      <c r="A5635" s="71" t="s">
        <v>59</v>
      </c>
      <c r="B5635" s="71" t="s">
        <v>52</v>
      </c>
      <c r="C5635" s="71" t="s">
        <v>125</v>
      </c>
      <c r="D5635" s="72" t="n">
        <v>419.13</v>
      </c>
      <c r="E5635" s="71" t="n">
        <v>4</v>
      </c>
      <c r="F5635" s="71" t="n">
        <v>139</v>
      </c>
      <c r="G5635" s="72" t="n">
        <v>14879.52</v>
      </c>
      <c r="H5635" s="72" t="n">
        <v>14175.86</v>
      </c>
      <c r="I5635" s="71" t="n">
        <f aca="false">IF(B5635&gt;=Settings!$B$23,1,0)</f>
        <v>0</v>
      </c>
      <c r="J5635" s="71" t="n">
        <v>1</v>
      </c>
      <c r="K5635" s="71" t="n">
        <f aca="false">F5635*I5635*J5635</f>
        <v>0</v>
      </c>
      <c r="L5635" s="71" t="n">
        <f aca="false">E5635*I5635*J5635</f>
        <v>0</v>
      </c>
      <c r="M5635" s="72" t="n">
        <f aca="false">G5635*I5635*J5635</f>
        <v>0</v>
      </c>
      <c r="N5635" s="72" t="n">
        <f aca="false">D5635*I5635*J5635</f>
        <v>0</v>
      </c>
      <c r="O5635" s="71" t="n">
        <f aca="false">F5635*J5635</f>
        <v>139</v>
      </c>
      <c r="P5635" s="71" t="n">
        <f aca="false">E5635*J5635</f>
        <v>4</v>
      </c>
    </row>
    <row r="5636" customFormat="false" ht="15" hidden="false" customHeight="false" outlineLevel="0" collapsed="false">
      <c r="A5636" s="71" t="s">
        <v>62</v>
      </c>
      <c r="B5636" s="71" t="s">
        <v>52</v>
      </c>
      <c r="C5636" s="71" t="s">
        <v>2071</v>
      </c>
      <c r="D5636" s="72" t="n">
        <v>91.77</v>
      </c>
      <c r="E5636" s="71" t="n">
        <v>1</v>
      </c>
      <c r="F5636" s="71" t="n">
        <v>20</v>
      </c>
      <c r="G5636" s="72" t="n">
        <v>2067.21</v>
      </c>
      <c r="H5636" s="72" t="n">
        <v>1866.2</v>
      </c>
      <c r="I5636" s="71" t="n">
        <f aca="false">IF(B5636&gt;=Settings!$B$23,1,0)</f>
        <v>0</v>
      </c>
      <c r="J5636" s="71" t="n">
        <v>1</v>
      </c>
      <c r="K5636" s="71" t="n">
        <f aca="false">F5636*I5636*J5636</f>
        <v>0</v>
      </c>
      <c r="L5636" s="71" t="n">
        <f aca="false">E5636*I5636*J5636</f>
        <v>0</v>
      </c>
      <c r="M5636" s="72" t="n">
        <f aca="false">G5636*I5636*J5636</f>
        <v>0</v>
      </c>
      <c r="N5636" s="72" t="n">
        <f aca="false">D5636*I5636*J5636</f>
        <v>0</v>
      </c>
      <c r="O5636" s="71" t="n">
        <f aca="false">F5636*J5636</f>
        <v>20</v>
      </c>
      <c r="P5636" s="71" t="n">
        <f aca="false">E5636*J5636</f>
        <v>1</v>
      </c>
    </row>
    <row r="5637" customFormat="false" ht="15" hidden="false" customHeight="false" outlineLevel="0" collapsed="false">
      <c r="A5637" s="71" t="s">
        <v>59</v>
      </c>
      <c r="B5637" s="71" t="s">
        <v>52</v>
      </c>
      <c r="C5637" s="71" t="s">
        <v>1034</v>
      </c>
      <c r="D5637" s="72" t="n">
        <v>31.34</v>
      </c>
      <c r="E5637" s="71" t="n">
        <v>4</v>
      </c>
      <c r="F5637" s="71" t="n">
        <v>35</v>
      </c>
      <c r="G5637" s="72" t="n">
        <v>284.84</v>
      </c>
      <c r="H5637" s="72" t="n">
        <v>245.02</v>
      </c>
      <c r="I5637" s="71" t="n">
        <f aca="false">IF(B5637&gt;=Settings!$B$23,1,0)</f>
        <v>0</v>
      </c>
      <c r="J5637" s="71" t="n">
        <v>1</v>
      </c>
      <c r="K5637" s="71" t="n">
        <f aca="false">F5637*I5637*J5637</f>
        <v>0</v>
      </c>
      <c r="L5637" s="71" t="n">
        <f aca="false">E5637*I5637*J5637</f>
        <v>0</v>
      </c>
      <c r="M5637" s="72" t="n">
        <f aca="false">G5637*I5637*J5637</f>
        <v>0</v>
      </c>
      <c r="N5637" s="72" t="n">
        <f aca="false">D5637*I5637*J5637</f>
        <v>0</v>
      </c>
      <c r="O5637" s="71" t="n">
        <f aca="false">F5637*J5637</f>
        <v>35</v>
      </c>
      <c r="P5637" s="71" t="n">
        <f aca="false">E5637*J5637</f>
        <v>4</v>
      </c>
    </row>
    <row r="5638" customFormat="false" ht="15" hidden="false" customHeight="false" outlineLevel="0" collapsed="false">
      <c r="A5638" s="71" t="s">
        <v>61</v>
      </c>
      <c r="B5638" s="71" t="s">
        <v>52</v>
      </c>
      <c r="C5638" s="71" t="s">
        <v>932</v>
      </c>
      <c r="D5638" s="72" t="n">
        <v>0</v>
      </c>
      <c r="E5638" s="71" t="n">
        <v>0</v>
      </c>
      <c r="F5638" s="71" t="n">
        <v>4</v>
      </c>
      <c r="G5638" s="72" t="n">
        <v>699.83</v>
      </c>
      <c r="H5638" s="72" t="n">
        <v>699.83</v>
      </c>
      <c r="I5638" s="71" t="n">
        <f aca="false">IF(B5638&gt;=Settings!$B$23,1,0)</f>
        <v>0</v>
      </c>
      <c r="J5638" s="71" t="n">
        <v>1</v>
      </c>
      <c r="K5638" s="71" t="n">
        <f aca="false">F5638*I5638*J5638</f>
        <v>0</v>
      </c>
      <c r="L5638" s="71" t="n">
        <f aca="false">E5638*I5638*J5638</f>
        <v>0</v>
      </c>
      <c r="M5638" s="72" t="n">
        <f aca="false">G5638*I5638*J5638</f>
        <v>0</v>
      </c>
      <c r="N5638" s="72" t="n">
        <f aca="false">D5638*I5638*J5638</f>
        <v>-0</v>
      </c>
      <c r="O5638" s="71" t="n">
        <f aca="false">F5638*J5638</f>
        <v>4</v>
      </c>
      <c r="P5638" s="71" t="n">
        <f aca="false">E5638*J5638</f>
        <v>0</v>
      </c>
    </row>
    <row r="5639" customFormat="false" ht="15" hidden="false" customHeight="false" outlineLevel="0" collapsed="false">
      <c r="A5639" s="71" t="s">
        <v>61</v>
      </c>
      <c r="B5639" s="71" t="s">
        <v>52</v>
      </c>
      <c r="C5639" s="71" t="s">
        <v>1046</v>
      </c>
      <c r="D5639" s="72" t="n">
        <v>0</v>
      </c>
      <c r="E5639" s="71" t="n">
        <v>0</v>
      </c>
      <c r="F5639" s="71" t="n">
        <v>1</v>
      </c>
      <c r="G5639" s="72" t="n">
        <v>99.95</v>
      </c>
      <c r="H5639" s="72" t="n">
        <v>99.95</v>
      </c>
      <c r="I5639" s="71" t="n">
        <f aca="false">IF(B5639&gt;=Settings!$B$23,1,0)</f>
        <v>0</v>
      </c>
      <c r="J5639" s="71" t="n">
        <v>1</v>
      </c>
      <c r="K5639" s="71" t="n">
        <f aca="false">F5639*I5639*J5639</f>
        <v>0</v>
      </c>
      <c r="L5639" s="71" t="n">
        <f aca="false">E5639*I5639*J5639</f>
        <v>0</v>
      </c>
      <c r="M5639" s="72" t="n">
        <f aca="false">G5639*I5639*J5639</f>
        <v>0</v>
      </c>
      <c r="N5639" s="72" t="n">
        <f aca="false">D5639*I5639*J5639</f>
        <v>-0</v>
      </c>
      <c r="O5639" s="71" t="n">
        <f aca="false">F5639*J5639</f>
        <v>1</v>
      </c>
      <c r="P5639" s="71" t="n">
        <f aca="false">E5639*J5639</f>
        <v>0</v>
      </c>
    </row>
    <row r="5640" customFormat="false" ht="15" hidden="false" customHeight="false" outlineLevel="0" collapsed="false">
      <c r="A5640" s="71" t="s">
        <v>61</v>
      </c>
      <c r="B5640" s="71" t="s">
        <v>52</v>
      </c>
      <c r="C5640" s="71" t="s">
        <v>915</v>
      </c>
      <c r="D5640" s="72" t="n">
        <v>0</v>
      </c>
      <c r="E5640" s="71" t="n">
        <v>0</v>
      </c>
      <c r="F5640" s="71" t="n">
        <v>2</v>
      </c>
      <c r="G5640" s="72" t="n">
        <v>563.54</v>
      </c>
      <c r="H5640" s="72" t="n">
        <v>563.54</v>
      </c>
      <c r="I5640" s="71" t="n">
        <f aca="false">IF(B5640&gt;=Settings!$B$23,1,0)</f>
        <v>0</v>
      </c>
      <c r="J5640" s="71" t="n">
        <v>1</v>
      </c>
      <c r="K5640" s="71" t="n">
        <f aca="false">F5640*I5640*J5640</f>
        <v>0</v>
      </c>
      <c r="L5640" s="71" t="n">
        <f aca="false">E5640*I5640*J5640</f>
        <v>0</v>
      </c>
      <c r="M5640" s="72" t="n">
        <f aca="false">G5640*I5640*J5640</f>
        <v>0</v>
      </c>
      <c r="N5640" s="72" t="n">
        <f aca="false">D5640*I5640*J5640</f>
        <v>-0</v>
      </c>
      <c r="O5640" s="71" t="n">
        <f aca="false">F5640*J5640</f>
        <v>2</v>
      </c>
      <c r="P5640" s="71" t="n">
        <f aca="false">E5640*J5640</f>
        <v>0</v>
      </c>
    </row>
    <row r="5641" customFormat="false" ht="15" hidden="false" customHeight="false" outlineLevel="0" collapsed="false">
      <c r="A5641" s="71" t="s">
        <v>60</v>
      </c>
      <c r="B5641" s="71" t="s">
        <v>52</v>
      </c>
      <c r="C5641" s="71" t="s">
        <v>995</v>
      </c>
      <c r="D5641" s="72" t="n">
        <v>0</v>
      </c>
      <c r="E5641" s="71" t="n">
        <v>0</v>
      </c>
      <c r="F5641" s="71" t="n">
        <v>8</v>
      </c>
      <c r="G5641" s="72" t="n">
        <v>522.36</v>
      </c>
      <c r="H5641" s="72" t="n">
        <v>522.36</v>
      </c>
      <c r="I5641" s="71" t="n">
        <f aca="false">IF(B5641&gt;=Settings!$B$23,1,0)</f>
        <v>0</v>
      </c>
      <c r="J5641" s="71" t="n">
        <v>1</v>
      </c>
      <c r="K5641" s="71" t="n">
        <f aca="false">F5641*I5641*J5641</f>
        <v>0</v>
      </c>
      <c r="L5641" s="71" t="n">
        <f aca="false">E5641*I5641*J5641</f>
        <v>0</v>
      </c>
      <c r="M5641" s="72" t="n">
        <f aca="false">G5641*I5641*J5641</f>
        <v>0</v>
      </c>
      <c r="N5641" s="72" t="n">
        <f aca="false">D5641*I5641*J5641</f>
        <v>-0</v>
      </c>
      <c r="O5641" s="71" t="n">
        <f aca="false">F5641*J5641</f>
        <v>8</v>
      </c>
      <c r="P5641" s="71" t="n">
        <f aca="false">E5641*J5641</f>
        <v>0</v>
      </c>
    </row>
    <row r="5642" customFormat="false" ht="15" hidden="false" customHeight="false" outlineLevel="0" collapsed="false">
      <c r="A5642" s="71" t="s">
        <v>59</v>
      </c>
      <c r="B5642" s="71" t="s">
        <v>52</v>
      </c>
      <c r="C5642" s="71" t="s">
        <v>1124</v>
      </c>
      <c r="D5642" s="72" t="n">
        <v>0</v>
      </c>
      <c r="E5642" s="71" t="n">
        <v>0</v>
      </c>
      <c r="F5642" s="71" t="n">
        <v>21</v>
      </c>
      <c r="G5642" s="72" t="n">
        <v>821.72</v>
      </c>
      <c r="H5642" s="72" t="n">
        <v>783.65</v>
      </c>
      <c r="I5642" s="71" t="n">
        <f aca="false">IF(B5642&gt;=Settings!$B$23,1,0)</f>
        <v>0</v>
      </c>
      <c r="J5642" s="71" t="n">
        <v>1</v>
      </c>
      <c r="K5642" s="71" t="n">
        <f aca="false">F5642*I5642*J5642</f>
        <v>0</v>
      </c>
      <c r="L5642" s="71" t="n">
        <f aca="false">E5642*I5642*J5642</f>
        <v>0</v>
      </c>
      <c r="M5642" s="72" t="n">
        <f aca="false">G5642*I5642*J5642</f>
        <v>0</v>
      </c>
      <c r="N5642" s="72" t="n">
        <f aca="false">D5642*I5642*J5642</f>
        <v>-0</v>
      </c>
      <c r="O5642" s="71" t="n">
        <f aca="false">F5642*J5642</f>
        <v>21</v>
      </c>
      <c r="P5642" s="71" t="n">
        <f aca="false">E5642*J5642</f>
        <v>0</v>
      </c>
    </row>
    <row r="5643" customFormat="false" ht="15" hidden="false" customHeight="false" outlineLevel="0" collapsed="false">
      <c r="A5643" s="71" t="s">
        <v>59</v>
      </c>
      <c r="B5643" s="71" t="s">
        <v>52</v>
      </c>
      <c r="C5643" s="71" t="s">
        <v>1123</v>
      </c>
      <c r="D5643" s="72" t="n">
        <v>0</v>
      </c>
      <c r="E5643" s="71" t="n">
        <v>0</v>
      </c>
      <c r="F5643" s="71" t="n">
        <v>3</v>
      </c>
      <c r="G5643" s="72" t="n">
        <v>254.67</v>
      </c>
      <c r="H5643" s="72" t="n">
        <v>229.22</v>
      </c>
      <c r="I5643" s="71" t="n">
        <f aca="false">IF(B5643&gt;=Settings!$B$23,1,0)</f>
        <v>0</v>
      </c>
      <c r="J5643" s="71" t="n">
        <v>1</v>
      </c>
      <c r="K5643" s="71" t="n">
        <f aca="false">F5643*I5643*J5643</f>
        <v>0</v>
      </c>
      <c r="L5643" s="71" t="n">
        <f aca="false">E5643*I5643*J5643</f>
        <v>0</v>
      </c>
      <c r="M5643" s="72" t="n">
        <f aca="false">G5643*I5643*J5643</f>
        <v>0</v>
      </c>
      <c r="N5643" s="72" t="n">
        <f aca="false">D5643*I5643*J5643</f>
        <v>-0</v>
      </c>
      <c r="O5643" s="71" t="n">
        <f aca="false">F5643*J5643</f>
        <v>3</v>
      </c>
      <c r="P5643" s="71" t="n">
        <f aca="false">E5643*J5643</f>
        <v>0</v>
      </c>
    </row>
    <row r="5644" customFormat="false" ht="15" hidden="false" customHeight="false" outlineLevel="0" collapsed="false">
      <c r="A5644" s="71" t="s">
        <v>59</v>
      </c>
      <c r="B5644" s="71" t="s">
        <v>52</v>
      </c>
      <c r="C5644" s="71" t="s">
        <v>2361</v>
      </c>
      <c r="D5644" s="72" t="n">
        <v>0</v>
      </c>
      <c r="E5644" s="71" t="n">
        <v>0</v>
      </c>
      <c r="F5644" s="71" t="n">
        <v>5</v>
      </c>
      <c r="G5644" s="72" t="n">
        <v>440.65</v>
      </c>
      <c r="H5644" s="72" t="n">
        <v>370.21</v>
      </c>
      <c r="I5644" s="71" t="n">
        <f aca="false">IF(B5644&gt;=Settings!$B$23,1,0)</f>
        <v>0</v>
      </c>
      <c r="J5644" s="71" t="n">
        <v>1</v>
      </c>
      <c r="K5644" s="71" t="n">
        <f aca="false">F5644*I5644*J5644</f>
        <v>0</v>
      </c>
      <c r="L5644" s="71" t="n">
        <f aca="false">E5644*I5644*J5644</f>
        <v>0</v>
      </c>
      <c r="M5644" s="72" t="n">
        <f aca="false">G5644*I5644*J5644</f>
        <v>0</v>
      </c>
      <c r="N5644" s="72" t="n">
        <f aca="false">D5644*I5644*J5644</f>
        <v>-0</v>
      </c>
      <c r="O5644" s="71" t="n">
        <f aca="false">F5644*J5644</f>
        <v>5</v>
      </c>
      <c r="P5644" s="71" t="n">
        <f aca="false">E5644*J5644</f>
        <v>0</v>
      </c>
    </row>
    <row r="5645" customFormat="false" ht="15" hidden="false" customHeight="false" outlineLevel="0" collapsed="false">
      <c r="A5645" s="71" t="s">
        <v>59</v>
      </c>
      <c r="B5645" s="71" t="s">
        <v>52</v>
      </c>
      <c r="C5645" s="71" t="s">
        <v>1122</v>
      </c>
      <c r="D5645" s="72" t="n">
        <v>0</v>
      </c>
      <c r="E5645" s="71" t="n">
        <v>0</v>
      </c>
      <c r="F5645" s="71" t="n">
        <v>7</v>
      </c>
      <c r="G5645" s="72" t="n">
        <v>567.87</v>
      </c>
      <c r="H5645" s="72" t="n">
        <v>544.71</v>
      </c>
      <c r="I5645" s="71" t="n">
        <f aca="false">IF(B5645&gt;=Settings!$B$23,1,0)</f>
        <v>0</v>
      </c>
      <c r="J5645" s="71" t="n">
        <v>1</v>
      </c>
      <c r="K5645" s="71" t="n">
        <f aca="false">F5645*I5645*J5645</f>
        <v>0</v>
      </c>
      <c r="L5645" s="71" t="n">
        <f aca="false">E5645*I5645*J5645</f>
        <v>0</v>
      </c>
      <c r="M5645" s="72" t="n">
        <f aca="false">G5645*I5645*J5645</f>
        <v>0</v>
      </c>
      <c r="N5645" s="72" t="n">
        <f aca="false">D5645*I5645*J5645</f>
        <v>-0</v>
      </c>
      <c r="O5645" s="71" t="n">
        <f aca="false">F5645*J5645</f>
        <v>7</v>
      </c>
      <c r="P5645" s="71" t="n">
        <f aca="false">E5645*J5645</f>
        <v>0</v>
      </c>
    </row>
    <row r="5646" customFormat="false" ht="15" hidden="false" customHeight="false" outlineLevel="0" collapsed="false">
      <c r="A5646" s="71" t="s">
        <v>59</v>
      </c>
      <c r="B5646" s="71" t="s">
        <v>52</v>
      </c>
      <c r="C5646" s="71" t="s">
        <v>883</v>
      </c>
      <c r="D5646" s="72" t="n">
        <v>0</v>
      </c>
      <c r="E5646" s="71" t="n">
        <v>0</v>
      </c>
      <c r="F5646" s="71" t="n">
        <v>2</v>
      </c>
      <c r="G5646" s="72" t="n">
        <v>249.9</v>
      </c>
      <c r="H5646" s="72" t="n">
        <v>232.19</v>
      </c>
      <c r="I5646" s="71" t="n">
        <f aca="false">IF(B5646&gt;=Settings!$B$23,1,0)</f>
        <v>0</v>
      </c>
      <c r="J5646" s="71" t="n">
        <v>1</v>
      </c>
      <c r="K5646" s="71" t="n">
        <f aca="false">F5646*I5646*J5646</f>
        <v>0</v>
      </c>
      <c r="L5646" s="71" t="n">
        <f aca="false">E5646*I5646*J5646</f>
        <v>0</v>
      </c>
      <c r="M5646" s="72" t="n">
        <f aca="false">G5646*I5646*J5646</f>
        <v>0</v>
      </c>
      <c r="N5646" s="72" t="n">
        <f aca="false">D5646*I5646*J5646</f>
        <v>-0</v>
      </c>
      <c r="O5646" s="71" t="n">
        <f aca="false">F5646*J5646</f>
        <v>2</v>
      </c>
      <c r="P5646" s="71" t="n">
        <f aca="false">E5646*J5646</f>
        <v>0</v>
      </c>
    </row>
    <row r="5647" customFormat="false" ht="15" hidden="false" customHeight="false" outlineLevel="0" collapsed="false">
      <c r="A5647" s="71" t="s">
        <v>59</v>
      </c>
      <c r="B5647" s="71" t="s">
        <v>52</v>
      </c>
      <c r="C5647" s="71" t="s">
        <v>1141</v>
      </c>
      <c r="D5647" s="72" t="n">
        <v>0</v>
      </c>
      <c r="E5647" s="71" t="n">
        <v>0</v>
      </c>
      <c r="F5647" s="71" t="n">
        <v>3</v>
      </c>
      <c r="G5647" s="72" t="n">
        <v>286.23</v>
      </c>
      <c r="H5647" s="72" t="n">
        <v>267.15</v>
      </c>
      <c r="I5647" s="71" t="n">
        <f aca="false">IF(B5647&gt;=Settings!$B$23,1,0)</f>
        <v>0</v>
      </c>
      <c r="J5647" s="71" t="n">
        <v>1</v>
      </c>
      <c r="K5647" s="71" t="n">
        <f aca="false">F5647*I5647*J5647</f>
        <v>0</v>
      </c>
      <c r="L5647" s="71" t="n">
        <f aca="false">E5647*I5647*J5647</f>
        <v>0</v>
      </c>
      <c r="M5647" s="72" t="n">
        <f aca="false">G5647*I5647*J5647</f>
        <v>0</v>
      </c>
      <c r="N5647" s="72" t="n">
        <f aca="false">D5647*I5647*J5647</f>
        <v>-0</v>
      </c>
      <c r="O5647" s="71" t="n">
        <f aca="false">F5647*J5647</f>
        <v>3</v>
      </c>
      <c r="P5647" s="71" t="n">
        <f aca="false">E5647*J5647</f>
        <v>0</v>
      </c>
    </row>
    <row r="5648" customFormat="false" ht="15" hidden="false" customHeight="false" outlineLevel="0" collapsed="false">
      <c r="A5648" s="71" t="s">
        <v>60</v>
      </c>
      <c r="B5648" s="71" t="s">
        <v>52</v>
      </c>
      <c r="C5648" s="71" t="s">
        <v>1329</v>
      </c>
      <c r="D5648" s="72" t="n">
        <v>0</v>
      </c>
      <c r="E5648" s="71" t="n">
        <v>0</v>
      </c>
      <c r="F5648" s="71" t="n">
        <v>6</v>
      </c>
      <c r="G5648" s="72" t="n">
        <v>76.07</v>
      </c>
      <c r="H5648" s="72" t="n">
        <v>74.17</v>
      </c>
      <c r="I5648" s="71" t="n">
        <f aca="false">IF(B5648&gt;=Settings!$B$23,1,0)</f>
        <v>0</v>
      </c>
      <c r="J5648" s="71" t="n">
        <v>1</v>
      </c>
      <c r="K5648" s="71" t="n">
        <f aca="false">F5648*I5648*J5648</f>
        <v>0</v>
      </c>
      <c r="L5648" s="71" t="n">
        <f aca="false">E5648*I5648*J5648</f>
        <v>0</v>
      </c>
      <c r="M5648" s="72" t="n">
        <f aca="false">G5648*I5648*J5648</f>
        <v>0</v>
      </c>
      <c r="N5648" s="72" t="n">
        <f aca="false">D5648*I5648*J5648</f>
        <v>-0</v>
      </c>
      <c r="O5648" s="71" t="n">
        <f aca="false">F5648*J5648</f>
        <v>6</v>
      </c>
      <c r="P5648" s="71" t="n">
        <f aca="false">E5648*J5648</f>
        <v>0</v>
      </c>
    </row>
    <row r="5649" customFormat="false" ht="15" hidden="false" customHeight="false" outlineLevel="0" collapsed="false">
      <c r="A5649" s="71" t="s">
        <v>59</v>
      </c>
      <c r="B5649" s="71" t="s">
        <v>52</v>
      </c>
      <c r="C5649" s="71" t="s">
        <v>1142</v>
      </c>
      <c r="D5649" s="72" t="n">
        <v>127.18</v>
      </c>
      <c r="E5649" s="71" t="n">
        <v>2</v>
      </c>
      <c r="F5649" s="71" t="n">
        <v>25</v>
      </c>
      <c r="G5649" s="72" t="n">
        <v>1766.97</v>
      </c>
      <c r="H5649" s="72" t="n">
        <v>1558.79</v>
      </c>
      <c r="I5649" s="71" t="n">
        <f aca="false">IF(B5649&gt;=Settings!$B$23,1,0)</f>
        <v>0</v>
      </c>
      <c r="J5649" s="71" t="n">
        <v>1</v>
      </c>
      <c r="K5649" s="71" t="n">
        <f aca="false">F5649*I5649*J5649</f>
        <v>0</v>
      </c>
      <c r="L5649" s="71" t="n">
        <f aca="false">E5649*I5649*J5649</f>
        <v>0</v>
      </c>
      <c r="M5649" s="72" t="n">
        <f aca="false">G5649*I5649*J5649</f>
        <v>0</v>
      </c>
      <c r="N5649" s="72" t="n">
        <f aca="false">D5649*I5649*J5649</f>
        <v>0</v>
      </c>
      <c r="O5649" s="71" t="n">
        <f aca="false">F5649*J5649</f>
        <v>25</v>
      </c>
      <c r="P5649" s="71" t="n">
        <f aca="false">E5649*J5649</f>
        <v>2</v>
      </c>
    </row>
    <row r="5650" customFormat="false" ht="15" hidden="false" customHeight="false" outlineLevel="0" collapsed="false">
      <c r="A5650" s="71" t="s">
        <v>59</v>
      </c>
      <c r="B5650" s="71" t="s">
        <v>52</v>
      </c>
      <c r="C5650" s="71" t="s">
        <v>2384</v>
      </c>
      <c r="D5650" s="72" t="n">
        <v>0</v>
      </c>
      <c r="E5650" s="71" t="n">
        <v>0</v>
      </c>
      <c r="F5650" s="71" t="n">
        <v>1</v>
      </c>
      <c r="G5650" s="72" t="n">
        <v>77.23</v>
      </c>
      <c r="H5650" s="72" t="n">
        <v>77.23</v>
      </c>
      <c r="I5650" s="71" t="n">
        <f aca="false">IF(B5650&gt;=Settings!$B$23,1,0)</f>
        <v>0</v>
      </c>
      <c r="J5650" s="71" t="n">
        <v>1</v>
      </c>
      <c r="K5650" s="71" t="n">
        <f aca="false">F5650*I5650*J5650</f>
        <v>0</v>
      </c>
      <c r="L5650" s="71" t="n">
        <f aca="false">E5650*I5650*J5650</f>
        <v>0</v>
      </c>
      <c r="M5650" s="72" t="n">
        <f aca="false">G5650*I5650*J5650</f>
        <v>0</v>
      </c>
      <c r="N5650" s="72" t="n">
        <f aca="false">D5650*I5650*J5650</f>
        <v>-0</v>
      </c>
      <c r="O5650" s="71" t="n">
        <f aca="false">F5650*J5650</f>
        <v>1</v>
      </c>
      <c r="P5650" s="71" t="n">
        <f aca="false">E5650*J5650</f>
        <v>0</v>
      </c>
    </row>
    <row r="5651" customFormat="false" ht="15" hidden="false" customHeight="false" outlineLevel="0" collapsed="false">
      <c r="A5651" s="71" t="s">
        <v>61</v>
      </c>
      <c r="B5651" s="71" t="s">
        <v>52</v>
      </c>
      <c r="C5651" s="71" t="s">
        <v>151</v>
      </c>
      <c r="D5651" s="72" t="n">
        <v>0</v>
      </c>
      <c r="E5651" s="71" t="n">
        <v>0</v>
      </c>
      <c r="F5651" s="71" t="n">
        <v>26</v>
      </c>
      <c r="G5651" s="72" t="n">
        <v>2348.75</v>
      </c>
      <c r="H5651" s="72" t="n">
        <v>2219.35</v>
      </c>
      <c r="I5651" s="71" t="n">
        <f aca="false">IF(B5651&gt;=Settings!$B$23,1,0)</f>
        <v>0</v>
      </c>
      <c r="J5651" s="71" t="n">
        <v>1</v>
      </c>
      <c r="K5651" s="71" t="n">
        <f aca="false">F5651*I5651*J5651</f>
        <v>0</v>
      </c>
      <c r="L5651" s="71" t="n">
        <f aca="false">E5651*I5651*J5651</f>
        <v>0</v>
      </c>
      <c r="M5651" s="72" t="n">
        <f aca="false">G5651*I5651*J5651</f>
        <v>0</v>
      </c>
      <c r="N5651" s="72" t="n">
        <f aca="false">D5651*I5651*J5651</f>
        <v>-0</v>
      </c>
      <c r="O5651" s="71" t="n">
        <f aca="false">F5651*J5651</f>
        <v>26</v>
      </c>
      <c r="P5651" s="71" t="n">
        <f aca="false">E5651*J5651</f>
        <v>0</v>
      </c>
    </row>
    <row r="5652" customFormat="false" ht="15" hidden="false" customHeight="false" outlineLevel="0" collapsed="false">
      <c r="A5652" s="71" t="s">
        <v>59</v>
      </c>
      <c r="B5652" s="71" t="s">
        <v>52</v>
      </c>
      <c r="C5652" s="71" t="s">
        <v>2364</v>
      </c>
      <c r="D5652" s="72" t="n">
        <v>0</v>
      </c>
      <c r="E5652" s="71" t="n">
        <v>0</v>
      </c>
      <c r="F5652" s="71" t="n">
        <v>2</v>
      </c>
      <c r="G5652" s="72" t="n">
        <v>236.27</v>
      </c>
      <c r="H5652" s="72" t="n">
        <v>210.83</v>
      </c>
      <c r="I5652" s="71" t="n">
        <f aca="false">IF(B5652&gt;=Settings!$B$23,1,0)</f>
        <v>0</v>
      </c>
      <c r="J5652" s="71" t="n">
        <v>1</v>
      </c>
      <c r="K5652" s="71" t="n">
        <f aca="false">F5652*I5652*J5652</f>
        <v>0</v>
      </c>
      <c r="L5652" s="71" t="n">
        <f aca="false">E5652*I5652*J5652</f>
        <v>0</v>
      </c>
      <c r="M5652" s="72" t="n">
        <f aca="false">G5652*I5652*J5652</f>
        <v>0</v>
      </c>
      <c r="N5652" s="72" t="n">
        <f aca="false">D5652*I5652*J5652</f>
        <v>-0</v>
      </c>
      <c r="O5652" s="71" t="n">
        <f aca="false">F5652*J5652</f>
        <v>2</v>
      </c>
      <c r="P5652" s="71" t="n">
        <f aca="false">E5652*J5652</f>
        <v>0</v>
      </c>
    </row>
    <row r="5653" customFormat="false" ht="15" hidden="false" customHeight="false" outlineLevel="0" collapsed="false">
      <c r="A5653" s="71" t="s">
        <v>59</v>
      </c>
      <c r="B5653" s="71" t="s">
        <v>52</v>
      </c>
      <c r="C5653" s="71" t="s">
        <v>1229</v>
      </c>
      <c r="D5653" s="72" t="n">
        <v>0</v>
      </c>
      <c r="E5653" s="71" t="n">
        <v>0</v>
      </c>
      <c r="F5653" s="71" t="n">
        <v>5</v>
      </c>
      <c r="G5653" s="72" t="n">
        <v>377.05</v>
      </c>
      <c r="H5653" s="72" t="n">
        <v>353.89</v>
      </c>
      <c r="I5653" s="71" t="n">
        <f aca="false">IF(B5653&gt;=Settings!$B$23,1,0)</f>
        <v>0</v>
      </c>
      <c r="J5653" s="71" t="n">
        <v>1</v>
      </c>
      <c r="K5653" s="71" t="n">
        <f aca="false">F5653*I5653*J5653</f>
        <v>0</v>
      </c>
      <c r="L5653" s="71" t="n">
        <f aca="false">E5653*I5653*J5653</f>
        <v>0</v>
      </c>
      <c r="M5653" s="72" t="n">
        <f aca="false">G5653*I5653*J5653</f>
        <v>0</v>
      </c>
      <c r="N5653" s="72" t="n">
        <f aca="false">D5653*I5653*J5653</f>
        <v>-0</v>
      </c>
      <c r="O5653" s="71" t="n">
        <f aca="false">F5653*J5653</f>
        <v>5</v>
      </c>
      <c r="P5653" s="71" t="n">
        <f aca="false">E5653*J5653</f>
        <v>0</v>
      </c>
    </row>
    <row r="5654" customFormat="false" ht="15" hidden="false" customHeight="false" outlineLevel="0" collapsed="false">
      <c r="A5654" s="71" t="s">
        <v>59</v>
      </c>
      <c r="B5654" s="71" t="s">
        <v>52</v>
      </c>
      <c r="C5654" s="71" t="s">
        <v>593</v>
      </c>
      <c r="D5654" s="72" t="n">
        <v>0</v>
      </c>
      <c r="E5654" s="71" t="n">
        <v>0</v>
      </c>
      <c r="F5654" s="71" t="n">
        <v>11</v>
      </c>
      <c r="G5654" s="72" t="n">
        <v>908.58</v>
      </c>
      <c r="H5654" s="72" t="n">
        <v>884.07</v>
      </c>
      <c r="I5654" s="71" t="n">
        <f aca="false">IF(B5654&gt;=Settings!$B$23,1,0)</f>
        <v>0</v>
      </c>
      <c r="J5654" s="71" t="n">
        <v>1</v>
      </c>
      <c r="K5654" s="71" t="n">
        <f aca="false">F5654*I5654*J5654</f>
        <v>0</v>
      </c>
      <c r="L5654" s="71" t="n">
        <f aca="false">E5654*I5654*J5654</f>
        <v>0</v>
      </c>
      <c r="M5654" s="72" t="n">
        <f aca="false">G5654*I5654*J5654</f>
        <v>0</v>
      </c>
      <c r="N5654" s="72" t="n">
        <f aca="false">D5654*I5654*J5654</f>
        <v>-0</v>
      </c>
      <c r="O5654" s="71" t="n">
        <f aca="false">F5654*J5654</f>
        <v>11</v>
      </c>
      <c r="P5654" s="71" t="n">
        <f aca="false">E5654*J5654</f>
        <v>0</v>
      </c>
    </row>
    <row r="5655" customFormat="false" ht="15" hidden="false" customHeight="false" outlineLevel="0" collapsed="false">
      <c r="A5655" s="71" t="s">
        <v>59</v>
      </c>
      <c r="B5655" s="71" t="s">
        <v>52</v>
      </c>
      <c r="C5655" s="71" t="s">
        <v>2283</v>
      </c>
      <c r="D5655" s="72" t="n">
        <v>173.51</v>
      </c>
      <c r="E5655" s="71" t="n">
        <v>3</v>
      </c>
      <c r="F5655" s="71" t="n">
        <v>130</v>
      </c>
      <c r="G5655" s="72" t="n">
        <v>7693.88</v>
      </c>
      <c r="H5655" s="72" t="n">
        <v>7113.35</v>
      </c>
      <c r="I5655" s="71" t="n">
        <f aca="false">IF(B5655&gt;=Settings!$B$23,1,0)</f>
        <v>0</v>
      </c>
      <c r="J5655" s="71" t="n">
        <v>1</v>
      </c>
      <c r="K5655" s="71" t="n">
        <f aca="false">F5655*I5655*J5655</f>
        <v>0</v>
      </c>
      <c r="L5655" s="71" t="n">
        <f aca="false">E5655*I5655*J5655</f>
        <v>0</v>
      </c>
      <c r="M5655" s="72" t="n">
        <f aca="false">G5655*I5655*J5655</f>
        <v>0</v>
      </c>
      <c r="N5655" s="72" t="n">
        <f aca="false">D5655*I5655*J5655</f>
        <v>0</v>
      </c>
      <c r="O5655" s="71" t="n">
        <f aca="false">F5655*J5655</f>
        <v>130</v>
      </c>
      <c r="P5655" s="71" t="n">
        <f aca="false">E5655*J5655</f>
        <v>3</v>
      </c>
    </row>
    <row r="5656" customFormat="false" ht="15" hidden="false" customHeight="false" outlineLevel="0" collapsed="false">
      <c r="A5656" s="71" t="s">
        <v>61</v>
      </c>
      <c r="B5656" s="71" t="s">
        <v>52</v>
      </c>
      <c r="C5656" s="71" t="s">
        <v>1283</v>
      </c>
      <c r="D5656" s="72" t="n">
        <v>0</v>
      </c>
      <c r="E5656" s="71" t="n">
        <v>0</v>
      </c>
      <c r="F5656" s="71" t="n">
        <v>6</v>
      </c>
      <c r="G5656" s="72" t="n">
        <v>490.62</v>
      </c>
      <c r="H5656" s="72" t="n">
        <v>478.36</v>
      </c>
      <c r="I5656" s="71" t="n">
        <f aca="false">IF(B5656&gt;=Settings!$B$23,1,0)</f>
        <v>0</v>
      </c>
      <c r="J5656" s="71" t="n">
        <v>1</v>
      </c>
      <c r="K5656" s="71" t="n">
        <f aca="false">F5656*I5656*J5656</f>
        <v>0</v>
      </c>
      <c r="L5656" s="71" t="n">
        <f aca="false">E5656*I5656*J5656</f>
        <v>0</v>
      </c>
      <c r="M5656" s="72" t="n">
        <f aca="false">G5656*I5656*J5656</f>
        <v>0</v>
      </c>
      <c r="N5656" s="72" t="n">
        <f aca="false">D5656*I5656*J5656</f>
        <v>-0</v>
      </c>
      <c r="O5656" s="71" t="n">
        <f aca="false">F5656*J5656</f>
        <v>6</v>
      </c>
      <c r="P5656" s="71" t="n">
        <f aca="false">E5656*J5656</f>
        <v>0</v>
      </c>
    </row>
    <row r="5657" customFormat="false" ht="15" hidden="false" customHeight="false" outlineLevel="0" collapsed="false">
      <c r="A5657" s="71" t="s">
        <v>62</v>
      </c>
      <c r="B5657" s="71" t="s">
        <v>52</v>
      </c>
      <c r="C5657" s="71" t="s">
        <v>361</v>
      </c>
      <c r="D5657" s="72" t="n">
        <v>0</v>
      </c>
      <c r="E5657" s="71" t="n">
        <v>0</v>
      </c>
      <c r="F5657" s="71" t="n">
        <v>13</v>
      </c>
      <c r="G5657" s="72" t="n">
        <v>880.27</v>
      </c>
      <c r="H5657" s="72" t="n">
        <v>848.26</v>
      </c>
      <c r="I5657" s="71" t="n">
        <f aca="false">IF(B5657&gt;=Settings!$B$23,1,0)</f>
        <v>0</v>
      </c>
      <c r="J5657" s="71" t="n">
        <v>1</v>
      </c>
      <c r="K5657" s="71" t="n">
        <f aca="false">F5657*I5657*J5657</f>
        <v>0</v>
      </c>
      <c r="L5657" s="71" t="n">
        <f aca="false">E5657*I5657*J5657</f>
        <v>0</v>
      </c>
      <c r="M5657" s="72" t="n">
        <f aca="false">G5657*I5657*J5657</f>
        <v>0</v>
      </c>
      <c r="N5657" s="72" t="n">
        <f aca="false">D5657*I5657*J5657</f>
        <v>-0</v>
      </c>
      <c r="O5657" s="71" t="n">
        <f aca="false">F5657*J5657</f>
        <v>13</v>
      </c>
      <c r="P5657" s="71" t="n">
        <f aca="false">E5657*J5657</f>
        <v>0</v>
      </c>
    </row>
    <row r="5658" customFormat="false" ht="15" hidden="false" customHeight="false" outlineLevel="0" collapsed="false">
      <c r="A5658" s="71" t="s">
        <v>63</v>
      </c>
      <c r="B5658" s="71" t="s">
        <v>52</v>
      </c>
      <c r="C5658" s="71" t="s">
        <v>2197</v>
      </c>
      <c r="D5658" s="72" t="n">
        <v>0</v>
      </c>
      <c r="E5658" s="71" t="n">
        <v>0</v>
      </c>
      <c r="F5658" s="71" t="n">
        <v>2</v>
      </c>
      <c r="G5658" s="72" t="n">
        <v>36.28</v>
      </c>
      <c r="H5658" s="72" t="n">
        <v>36.28</v>
      </c>
      <c r="I5658" s="71" t="n">
        <f aca="false">IF(B5658&gt;=Settings!$B$23,1,0)</f>
        <v>0</v>
      </c>
      <c r="J5658" s="71" t="n">
        <v>1</v>
      </c>
      <c r="K5658" s="71" t="n">
        <f aca="false">F5658*I5658*J5658</f>
        <v>0</v>
      </c>
      <c r="L5658" s="71" t="n">
        <f aca="false">E5658*I5658*J5658</f>
        <v>0</v>
      </c>
      <c r="M5658" s="72" t="n">
        <f aca="false">G5658*I5658*J5658</f>
        <v>0</v>
      </c>
      <c r="N5658" s="72" t="n">
        <f aca="false">D5658*I5658*J5658</f>
        <v>-0</v>
      </c>
      <c r="O5658" s="71" t="n">
        <f aca="false">F5658*J5658</f>
        <v>2</v>
      </c>
      <c r="P5658" s="71" t="n">
        <f aca="false">E5658*J5658</f>
        <v>0</v>
      </c>
    </row>
    <row r="5659" customFormat="false" ht="15" hidden="false" customHeight="false" outlineLevel="0" collapsed="false">
      <c r="A5659" s="71" t="s">
        <v>59</v>
      </c>
      <c r="B5659" s="71" t="s">
        <v>52</v>
      </c>
      <c r="C5659" s="71" t="s">
        <v>1148</v>
      </c>
      <c r="D5659" s="72" t="n">
        <v>0</v>
      </c>
      <c r="E5659" s="71" t="n">
        <v>0</v>
      </c>
      <c r="F5659" s="71" t="n">
        <v>6</v>
      </c>
      <c r="G5659" s="72" t="n">
        <v>481.56</v>
      </c>
      <c r="H5659" s="72" t="n">
        <v>469.98</v>
      </c>
      <c r="I5659" s="71" t="n">
        <f aca="false">IF(B5659&gt;=Settings!$B$23,1,0)</f>
        <v>0</v>
      </c>
      <c r="J5659" s="71" t="n">
        <v>1</v>
      </c>
      <c r="K5659" s="71" t="n">
        <f aca="false">F5659*I5659*J5659</f>
        <v>0</v>
      </c>
      <c r="L5659" s="71" t="n">
        <f aca="false">E5659*I5659*J5659</f>
        <v>0</v>
      </c>
      <c r="M5659" s="72" t="n">
        <f aca="false">G5659*I5659*J5659</f>
        <v>0</v>
      </c>
      <c r="N5659" s="72" t="n">
        <f aca="false">D5659*I5659*J5659</f>
        <v>-0</v>
      </c>
      <c r="O5659" s="71" t="n">
        <f aca="false">F5659*J5659</f>
        <v>6</v>
      </c>
      <c r="P5659" s="71" t="n">
        <f aca="false">E5659*J5659</f>
        <v>0</v>
      </c>
    </row>
    <row r="5660" customFormat="false" ht="15" hidden="false" customHeight="false" outlineLevel="0" collapsed="false">
      <c r="A5660" s="71" t="s">
        <v>59</v>
      </c>
      <c r="B5660" s="71" t="s">
        <v>52</v>
      </c>
      <c r="C5660" s="71" t="s">
        <v>128</v>
      </c>
      <c r="D5660" s="72" t="n">
        <v>313.45</v>
      </c>
      <c r="E5660" s="71" t="n">
        <v>4</v>
      </c>
      <c r="F5660" s="71" t="n">
        <v>278</v>
      </c>
      <c r="G5660" s="72" t="n">
        <v>20855.31</v>
      </c>
      <c r="H5660" s="72" t="n">
        <v>19552.92</v>
      </c>
      <c r="I5660" s="71" t="n">
        <f aca="false">IF(B5660&gt;=Settings!$B$23,1,0)</f>
        <v>0</v>
      </c>
      <c r="J5660" s="71" t="n">
        <v>1</v>
      </c>
      <c r="K5660" s="71" t="n">
        <f aca="false">F5660*I5660*J5660</f>
        <v>0</v>
      </c>
      <c r="L5660" s="71" t="n">
        <f aca="false">E5660*I5660*J5660</f>
        <v>0</v>
      </c>
      <c r="M5660" s="72" t="n">
        <f aca="false">G5660*I5660*J5660</f>
        <v>0</v>
      </c>
      <c r="N5660" s="72" t="n">
        <f aca="false">D5660*I5660*J5660</f>
        <v>0</v>
      </c>
      <c r="O5660" s="71" t="n">
        <f aca="false">F5660*J5660</f>
        <v>278</v>
      </c>
      <c r="P5660" s="71" t="n">
        <f aca="false">E5660*J5660</f>
        <v>4</v>
      </c>
    </row>
    <row r="5661" customFormat="false" ht="15" hidden="false" customHeight="false" outlineLevel="0" collapsed="false">
      <c r="A5661" s="71" t="s">
        <v>60</v>
      </c>
      <c r="B5661" s="71" t="s">
        <v>52</v>
      </c>
      <c r="C5661" s="71" t="s">
        <v>1255</v>
      </c>
      <c r="D5661" s="72" t="n">
        <v>0</v>
      </c>
      <c r="E5661" s="71" t="n">
        <v>0</v>
      </c>
      <c r="F5661" s="71" t="n">
        <v>4</v>
      </c>
      <c r="G5661" s="72" t="n">
        <v>399.8</v>
      </c>
      <c r="H5661" s="72" t="n">
        <v>399.8</v>
      </c>
      <c r="I5661" s="71" t="n">
        <f aca="false">IF(B5661&gt;=Settings!$B$23,1,0)</f>
        <v>0</v>
      </c>
      <c r="J5661" s="71" t="n">
        <v>1</v>
      </c>
      <c r="K5661" s="71" t="n">
        <f aca="false">F5661*I5661*J5661</f>
        <v>0</v>
      </c>
      <c r="L5661" s="71" t="n">
        <f aca="false">E5661*I5661*J5661</f>
        <v>0</v>
      </c>
      <c r="M5661" s="72" t="n">
        <f aca="false">G5661*I5661*J5661</f>
        <v>0</v>
      </c>
      <c r="N5661" s="72" t="n">
        <f aca="false">D5661*I5661*J5661</f>
        <v>-0</v>
      </c>
      <c r="O5661" s="71" t="n">
        <f aca="false">F5661*J5661</f>
        <v>4</v>
      </c>
      <c r="P5661" s="71" t="n">
        <f aca="false">E5661*J5661</f>
        <v>0</v>
      </c>
    </row>
    <row r="5662" customFormat="false" ht="15" hidden="false" customHeight="false" outlineLevel="0" collapsed="false">
      <c r="A5662" s="71" t="s">
        <v>59</v>
      </c>
      <c r="B5662" s="71" t="s">
        <v>52</v>
      </c>
      <c r="C5662" s="71" t="s">
        <v>2374</v>
      </c>
      <c r="D5662" s="72" t="n">
        <v>0</v>
      </c>
      <c r="E5662" s="71" t="n">
        <v>0</v>
      </c>
      <c r="F5662" s="71" t="n">
        <v>5</v>
      </c>
      <c r="G5662" s="72" t="n">
        <v>395.23</v>
      </c>
      <c r="H5662" s="72" t="n">
        <v>395.23</v>
      </c>
      <c r="I5662" s="71" t="n">
        <f aca="false">IF(B5662&gt;=Settings!$B$23,1,0)</f>
        <v>0</v>
      </c>
      <c r="J5662" s="71" t="n">
        <v>1</v>
      </c>
      <c r="K5662" s="71" t="n">
        <f aca="false">F5662*I5662*J5662</f>
        <v>0</v>
      </c>
      <c r="L5662" s="71" t="n">
        <f aca="false">E5662*I5662*J5662</f>
        <v>0</v>
      </c>
      <c r="M5662" s="72" t="n">
        <f aca="false">G5662*I5662*J5662</f>
        <v>0</v>
      </c>
      <c r="N5662" s="72" t="n">
        <f aca="false">D5662*I5662*J5662</f>
        <v>-0</v>
      </c>
      <c r="O5662" s="71" t="n">
        <f aca="false">F5662*J5662</f>
        <v>5</v>
      </c>
      <c r="P5662" s="71" t="n">
        <f aca="false">E5662*J5662</f>
        <v>0</v>
      </c>
    </row>
    <row r="5663" customFormat="false" ht="15" hidden="false" customHeight="false" outlineLevel="0" collapsed="false">
      <c r="A5663" s="71" t="s">
        <v>59</v>
      </c>
      <c r="B5663" s="71" t="s">
        <v>52</v>
      </c>
      <c r="C5663" s="71" t="s">
        <v>2348</v>
      </c>
      <c r="D5663" s="72" t="n">
        <v>40.86</v>
      </c>
      <c r="E5663" s="71" t="n">
        <v>1</v>
      </c>
      <c r="F5663" s="71" t="n">
        <v>88</v>
      </c>
      <c r="G5663" s="72" t="n">
        <v>4018.53</v>
      </c>
      <c r="H5663" s="72" t="n">
        <v>3723.22</v>
      </c>
      <c r="I5663" s="71" t="n">
        <f aca="false">IF(B5663&gt;=Settings!$B$23,1,0)</f>
        <v>0</v>
      </c>
      <c r="J5663" s="71" t="n">
        <v>1</v>
      </c>
      <c r="K5663" s="71" t="n">
        <f aca="false">F5663*I5663*J5663</f>
        <v>0</v>
      </c>
      <c r="L5663" s="71" t="n">
        <f aca="false">E5663*I5663*J5663</f>
        <v>0</v>
      </c>
      <c r="M5663" s="72" t="n">
        <f aca="false">G5663*I5663*J5663</f>
        <v>0</v>
      </c>
      <c r="N5663" s="72" t="n">
        <f aca="false">D5663*I5663*J5663</f>
        <v>0</v>
      </c>
      <c r="O5663" s="71" t="n">
        <f aca="false">F5663*J5663</f>
        <v>88</v>
      </c>
      <c r="P5663" s="71" t="n">
        <f aca="false">E5663*J5663</f>
        <v>1</v>
      </c>
    </row>
    <row r="5664" customFormat="false" ht="15" hidden="false" customHeight="false" outlineLevel="0" collapsed="false">
      <c r="A5664" s="71" t="s">
        <v>59</v>
      </c>
      <c r="B5664" s="71" t="s">
        <v>52</v>
      </c>
      <c r="C5664" s="71" t="s">
        <v>1282</v>
      </c>
      <c r="D5664" s="72" t="n">
        <v>23.91</v>
      </c>
      <c r="E5664" s="71" t="n">
        <v>1</v>
      </c>
      <c r="F5664" s="71" t="n">
        <v>22</v>
      </c>
      <c r="G5664" s="72" t="n">
        <v>619.03</v>
      </c>
      <c r="H5664" s="72" t="n">
        <v>574.04</v>
      </c>
      <c r="I5664" s="71" t="n">
        <f aca="false">IF(B5664&gt;=Settings!$B$23,1,0)</f>
        <v>0</v>
      </c>
      <c r="J5664" s="71" t="n">
        <v>1</v>
      </c>
      <c r="K5664" s="71" t="n">
        <f aca="false">F5664*I5664*J5664</f>
        <v>0</v>
      </c>
      <c r="L5664" s="71" t="n">
        <f aca="false">E5664*I5664*J5664</f>
        <v>0</v>
      </c>
      <c r="M5664" s="72" t="n">
        <f aca="false">G5664*I5664*J5664</f>
        <v>0</v>
      </c>
      <c r="N5664" s="72" t="n">
        <f aca="false">D5664*I5664*J5664</f>
        <v>0</v>
      </c>
      <c r="O5664" s="71" t="n">
        <f aca="false">F5664*J5664</f>
        <v>22</v>
      </c>
      <c r="P5664" s="71" t="n">
        <f aca="false">E5664*J5664</f>
        <v>1</v>
      </c>
    </row>
    <row r="5665" customFormat="false" ht="15" hidden="false" customHeight="false" outlineLevel="0" collapsed="false">
      <c r="A5665" s="71" t="s">
        <v>60</v>
      </c>
      <c r="B5665" s="71" t="s">
        <v>52</v>
      </c>
      <c r="C5665" s="71" t="s">
        <v>1275</v>
      </c>
      <c r="D5665" s="72" t="n">
        <v>0</v>
      </c>
      <c r="E5665" s="71" t="n">
        <v>0</v>
      </c>
      <c r="F5665" s="71" t="n">
        <v>2</v>
      </c>
      <c r="G5665" s="72" t="n">
        <v>186.27</v>
      </c>
      <c r="H5665" s="72" t="n">
        <v>186.27</v>
      </c>
      <c r="I5665" s="71" t="n">
        <f aca="false">IF(B5665&gt;=Settings!$B$23,1,0)</f>
        <v>0</v>
      </c>
      <c r="J5665" s="71" t="n">
        <v>1</v>
      </c>
      <c r="K5665" s="71" t="n">
        <f aca="false">F5665*I5665*J5665</f>
        <v>0</v>
      </c>
      <c r="L5665" s="71" t="n">
        <f aca="false">E5665*I5665*J5665</f>
        <v>0</v>
      </c>
      <c r="M5665" s="72" t="n">
        <f aca="false">G5665*I5665*J5665</f>
        <v>0</v>
      </c>
      <c r="N5665" s="72" t="n">
        <f aca="false">D5665*I5665*J5665</f>
        <v>-0</v>
      </c>
      <c r="O5665" s="71" t="n">
        <f aca="false">F5665*J5665</f>
        <v>2</v>
      </c>
      <c r="P5665" s="71" t="n">
        <f aca="false">E5665*J5665</f>
        <v>0</v>
      </c>
    </row>
    <row r="5666" customFormat="false" ht="15" hidden="false" customHeight="false" outlineLevel="0" collapsed="false">
      <c r="A5666" s="71" t="s">
        <v>59</v>
      </c>
      <c r="B5666" s="71" t="s">
        <v>52</v>
      </c>
      <c r="C5666" s="71" t="s">
        <v>1357</v>
      </c>
      <c r="D5666" s="72" t="n">
        <v>0</v>
      </c>
      <c r="E5666" s="71" t="n">
        <v>0</v>
      </c>
      <c r="F5666" s="71" t="n">
        <v>1</v>
      </c>
      <c r="G5666" s="72" t="n">
        <v>99.05</v>
      </c>
      <c r="H5666" s="72" t="n">
        <v>99.05</v>
      </c>
      <c r="I5666" s="71" t="n">
        <f aca="false">IF(B5666&gt;=Settings!$B$23,1,0)</f>
        <v>0</v>
      </c>
      <c r="J5666" s="71" t="n">
        <v>1</v>
      </c>
      <c r="K5666" s="71" t="n">
        <f aca="false">F5666*I5666*J5666</f>
        <v>0</v>
      </c>
      <c r="L5666" s="71" t="n">
        <f aca="false">E5666*I5666*J5666</f>
        <v>0</v>
      </c>
      <c r="M5666" s="72" t="n">
        <f aca="false">G5666*I5666*J5666</f>
        <v>0</v>
      </c>
      <c r="N5666" s="72" t="n">
        <f aca="false">D5666*I5666*J5666</f>
        <v>-0</v>
      </c>
      <c r="O5666" s="71" t="n">
        <f aca="false">F5666*J5666</f>
        <v>1</v>
      </c>
      <c r="P5666" s="71" t="n">
        <f aca="false">E5666*J5666</f>
        <v>0</v>
      </c>
    </row>
    <row r="5667" customFormat="false" ht="15" hidden="false" customHeight="false" outlineLevel="0" collapsed="false">
      <c r="A5667" s="71" t="s">
        <v>61</v>
      </c>
      <c r="B5667" s="71" t="s">
        <v>52</v>
      </c>
      <c r="C5667" s="71" t="s">
        <v>585</v>
      </c>
      <c r="D5667" s="72" t="n">
        <v>0</v>
      </c>
      <c r="E5667" s="71" t="n">
        <v>0</v>
      </c>
      <c r="F5667" s="71" t="n">
        <v>5</v>
      </c>
      <c r="G5667" s="72" t="n">
        <v>340.69</v>
      </c>
      <c r="H5667" s="72" t="n">
        <v>330.49</v>
      </c>
      <c r="I5667" s="71" t="n">
        <f aca="false">IF(B5667&gt;=Settings!$B$23,1,0)</f>
        <v>0</v>
      </c>
      <c r="J5667" s="71" t="n">
        <v>1</v>
      </c>
      <c r="K5667" s="71" t="n">
        <f aca="false">F5667*I5667*J5667</f>
        <v>0</v>
      </c>
      <c r="L5667" s="71" t="n">
        <f aca="false">E5667*I5667*J5667</f>
        <v>0</v>
      </c>
      <c r="M5667" s="72" t="n">
        <f aca="false">G5667*I5667*J5667</f>
        <v>0</v>
      </c>
      <c r="N5667" s="72" t="n">
        <f aca="false">D5667*I5667*J5667</f>
        <v>-0</v>
      </c>
      <c r="O5667" s="71" t="n">
        <f aca="false">F5667*J5667</f>
        <v>5</v>
      </c>
      <c r="P5667" s="71" t="n">
        <f aca="false">E5667*J5667</f>
        <v>0</v>
      </c>
    </row>
    <row r="5668" customFormat="false" ht="15" hidden="false" customHeight="false" outlineLevel="0" collapsed="false">
      <c r="A5668" s="71" t="s">
        <v>62</v>
      </c>
      <c r="B5668" s="71" t="s">
        <v>52</v>
      </c>
      <c r="C5668" s="71" t="s">
        <v>1440</v>
      </c>
      <c r="D5668" s="72" t="n">
        <v>0</v>
      </c>
      <c r="E5668" s="71" t="n">
        <v>0</v>
      </c>
      <c r="F5668" s="71" t="n">
        <v>7</v>
      </c>
      <c r="G5668" s="72" t="n">
        <v>654.31</v>
      </c>
      <c r="H5668" s="72" t="n">
        <v>610.81</v>
      </c>
      <c r="I5668" s="71" t="n">
        <f aca="false">IF(B5668&gt;=Settings!$B$23,1,0)</f>
        <v>0</v>
      </c>
      <c r="J5668" s="71" t="n">
        <v>1</v>
      </c>
      <c r="K5668" s="71" t="n">
        <f aca="false">F5668*I5668*J5668</f>
        <v>0</v>
      </c>
      <c r="L5668" s="71" t="n">
        <f aca="false">E5668*I5668*J5668</f>
        <v>0</v>
      </c>
      <c r="M5668" s="72" t="n">
        <f aca="false">G5668*I5668*J5668</f>
        <v>0</v>
      </c>
      <c r="N5668" s="72" t="n">
        <f aca="false">D5668*I5668*J5668</f>
        <v>-0</v>
      </c>
      <c r="O5668" s="71" t="n">
        <f aca="false">F5668*J5668</f>
        <v>7</v>
      </c>
      <c r="P5668" s="71" t="n">
        <f aca="false">E5668*J5668</f>
        <v>0</v>
      </c>
    </row>
    <row r="5669" customFormat="false" ht="15" hidden="false" customHeight="false" outlineLevel="0" collapsed="false">
      <c r="A5669" s="71" t="s">
        <v>59</v>
      </c>
      <c r="B5669" s="71" t="s">
        <v>52</v>
      </c>
      <c r="C5669" s="71" t="s">
        <v>116</v>
      </c>
      <c r="D5669" s="72" t="n">
        <v>599.35</v>
      </c>
      <c r="E5669" s="71" t="n">
        <v>5</v>
      </c>
      <c r="F5669" s="71" t="n">
        <v>253</v>
      </c>
      <c r="G5669" s="72" t="n">
        <v>31797.89</v>
      </c>
      <c r="H5669" s="72" t="n">
        <v>30262.16</v>
      </c>
      <c r="I5669" s="71" t="n">
        <f aca="false">IF(B5669&gt;=Settings!$B$23,1,0)</f>
        <v>0</v>
      </c>
      <c r="J5669" s="71" t="n">
        <v>1</v>
      </c>
      <c r="K5669" s="71" t="n">
        <f aca="false">F5669*I5669*J5669</f>
        <v>0</v>
      </c>
      <c r="L5669" s="71" t="n">
        <f aca="false">E5669*I5669*J5669</f>
        <v>0</v>
      </c>
      <c r="M5669" s="72" t="n">
        <f aca="false">G5669*I5669*J5669</f>
        <v>0</v>
      </c>
      <c r="N5669" s="72" t="n">
        <f aca="false">D5669*I5669*J5669</f>
        <v>0</v>
      </c>
      <c r="O5669" s="71" t="n">
        <f aca="false">F5669*J5669</f>
        <v>253</v>
      </c>
      <c r="P5669" s="71" t="n">
        <f aca="false">E5669*J5669</f>
        <v>5</v>
      </c>
    </row>
    <row r="5670" customFormat="false" ht="15" hidden="false" customHeight="false" outlineLevel="0" collapsed="false">
      <c r="A5670" s="71" t="s">
        <v>61</v>
      </c>
      <c r="B5670" s="71" t="s">
        <v>52</v>
      </c>
      <c r="C5670" s="71" t="s">
        <v>593</v>
      </c>
      <c r="D5670" s="72" t="n">
        <v>0</v>
      </c>
      <c r="E5670" s="71" t="n">
        <v>0</v>
      </c>
      <c r="F5670" s="71" t="n">
        <v>27</v>
      </c>
      <c r="G5670" s="72" t="n">
        <v>2194.22</v>
      </c>
      <c r="H5670" s="72" t="n">
        <v>2094.78</v>
      </c>
      <c r="I5670" s="71" t="n">
        <f aca="false">IF(B5670&gt;=Settings!$B$23,1,0)</f>
        <v>0</v>
      </c>
      <c r="J5670" s="71" t="n">
        <v>1</v>
      </c>
      <c r="K5670" s="71" t="n">
        <f aca="false">F5670*I5670*J5670</f>
        <v>0</v>
      </c>
      <c r="L5670" s="71" t="n">
        <f aca="false">E5670*I5670*J5670</f>
        <v>0</v>
      </c>
      <c r="M5670" s="72" t="n">
        <f aca="false">G5670*I5670*J5670</f>
        <v>0</v>
      </c>
      <c r="N5670" s="72" t="n">
        <f aca="false">D5670*I5670*J5670</f>
        <v>-0</v>
      </c>
      <c r="O5670" s="71" t="n">
        <f aca="false">F5670*J5670</f>
        <v>27</v>
      </c>
      <c r="P5670" s="71" t="n">
        <f aca="false">E5670*J5670</f>
        <v>0</v>
      </c>
    </row>
    <row r="5671" customFormat="false" ht="15" hidden="false" customHeight="false" outlineLevel="0" collapsed="false">
      <c r="A5671" s="71" t="s">
        <v>59</v>
      </c>
      <c r="B5671" s="71" t="s">
        <v>52</v>
      </c>
      <c r="C5671" s="71" t="s">
        <v>1076</v>
      </c>
      <c r="D5671" s="72" t="n">
        <v>0</v>
      </c>
      <c r="E5671" s="71" t="n">
        <v>0</v>
      </c>
      <c r="F5671" s="71" t="n">
        <v>26</v>
      </c>
      <c r="G5671" s="72" t="n">
        <v>2385.11</v>
      </c>
      <c r="H5671" s="72" t="n">
        <v>2342.2</v>
      </c>
      <c r="I5671" s="71" t="n">
        <f aca="false">IF(B5671&gt;=Settings!$B$23,1,0)</f>
        <v>0</v>
      </c>
      <c r="J5671" s="71" t="n">
        <v>1</v>
      </c>
      <c r="K5671" s="71" t="n">
        <f aca="false">F5671*I5671*J5671</f>
        <v>0</v>
      </c>
      <c r="L5671" s="71" t="n">
        <f aca="false">E5671*I5671*J5671</f>
        <v>0</v>
      </c>
      <c r="M5671" s="72" t="n">
        <f aca="false">G5671*I5671*J5671</f>
        <v>0</v>
      </c>
      <c r="N5671" s="72" t="n">
        <f aca="false">D5671*I5671*J5671</f>
        <v>-0</v>
      </c>
      <c r="O5671" s="71" t="n">
        <f aca="false">F5671*J5671</f>
        <v>26</v>
      </c>
      <c r="P5671" s="71" t="n">
        <f aca="false">E5671*J5671</f>
        <v>0</v>
      </c>
    </row>
    <row r="5672" customFormat="false" ht="15" hidden="false" customHeight="false" outlineLevel="0" collapsed="false">
      <c r="A5672" s="71" t="s">
        <v>62</v>
      </c>
      <c r="B5672" s="71" t="s">
        <v>52</v>
      </c>
      <c r="C5672" s="71" t="s">
        <v>1084</v>
      </c>
      <c r="D5672" s="72" t="n">
        <v>0</v>
      </c>
      <c r="E5672" s="71" t="n">
        <v>0</v>
      </c>
      <c r="F5672" s="71" t="n">
        <v>1</v>
      </c>
      <c r="G5672" s="72" t="n">
        <v>36.32</v>
      </c>
      <c r="H5672" s="72" t="n">
        <v>36.32</v>
      </c>
      <c r="I5672" s="71" t="n">
        <f aca="false">IF(B5672&gt;=Settings!$B$23,1,0)</f>
        <v>0</v>
      </c>
      <c r="J5672" s="71" t="n">
        <v>1</v>
      </c>
      <c r="K5672" s="71" t="n">
        <f aca="false">F5672*I5672*J5672</f>
        <v>0</v>
      </c>
      <c r="L5672" s="71" t="n">
        <f aca="false">E5672*I5672*J5672</f>
        <v>0</v>
      </c>
      <c r="M5672" s="72" t="n">
        <f aca="false">G5672*I5672*J5672</f>
        <v>0</v>
      </c>
      <c r="N5672" s="72" t="n">
        <f aca="false">D5672*I5672*J5672</f>
        <v>-0</v>
      </c>
      <c r="O5672" s="71" t="n">
        <f aca="false">F5672*J5672</f>
        <v>1</v>
      </c>
      <c r="P5672" s="71" t="n">
        <f aca="false">E5672*J5672</f>
        <v>0</v>
      </c>
    </row>
    <row r="5673" customFormat="false" ht="15" hidden="false" customHeight="false" outlineLevel="0" collapsed="false">
      <c r="A5673" s="71" t="s">
        <v>60</v>
      </c>
      <c r="B5673" s="71" t="s">
        <v>52</v>
      </c>
      <c r="C5673" s="71" t="s">
        <v>894</v>
      </c>
      <c r="D5673" s="72" t="n">
        <v>0</v>
      </c>
      <c r="E5673" s="71" t="n">
        <v>0</v>
      </c>
      <c r="F5673" s="71" t="n">
        <v>1</v>
      </c>
      <c r="G5673" s="72" t="n">
        <v>91.77</v>
      </c>
      <c r="H5673" s="72" t="n">
        <v>91.77</v>
      </c>
      <c r="I5673" s="71" t="n">
        <f aca="false">IF(B5673&gt;=Settings!$B$23,1,0)</f>
        <v>0</v>
      </c>
      <c r="J5673" s="71" t="n">
        <v>1</v>
      </c>
      <c r="K5673" s="71" t="n">
        <f aca="false">F5673*I5673*J5673</f>
        <v>0</v>
      </c>
      <c r="L5673" s="71" t="n">
        <f aca="false">E5673*I5673*J5673</f>
        <v>0</v>
      </c>
      <c r="M5673" s="72" t="n">
        <f aca="false">G5673*I5673*J5673</f>
        <v>0</v>
      </c>
      <c r="N5673" s="72" t="n">
        <f aca="false">D5673*I5673*J5673</f>
        <v>-0</v>
      </c>
      <c r="O5673" s="71" t="n">
        <f aca="false">F5673*J5673</f>
        <v>1</v>
      </c>
      <c r="P5673" s="71" t="n">
        <f aca="false">E5673*J5673</f>
        <v>0</v>
      </c>
    </row>
    <row r="5674" customFormat="false" ht="15" hidden="false" customHeight="false" outlineLevel="0" collapsed="false">
      <c r="A5674" s="71" t="s">
        <v>59</v>
      </c>
      <c r="B5674" s="71" t="s">
        <v>52</v>
      </c>
      <c r="C5674" s="71" t="s">
        <v>365</v>
      </c>
      <c r="D5674" s="72" t="n">
        <v>0</v>
      </c>
      <c r="E5674" s="71" t="n">
        <v>0</v>
      </c>
      <c r="F5674" s="71" t="n">
        <v>1</v>
      </c>
      <c r="G5674" s="72" t="n">
        <v>248.14</v>
      </c>
      <c r="H5674" s="72" t="n">
        <v>248.14</v>
      </c>
      <c r="I5674" s="71" t="n">
        <f aca="false">IF(B5674&gt;=Settings!$B$23,1,0)</f>
        <v>0</v>
      </c>
      <c r="J5674" s="71" t="n">
        <v>1</v>
      </c>
      <c r="K5674" s="71" t="n">
        <f aca="false">F5674*I5674*J5674</f>
        <v>0</v>
      </c>
      <c r="L5674" s="71" t="n">
        <f aca="false">E5674*I5674*J5674</f>
        <v>0</v>
      </c>
      <c r="M5674" s="72" t="n">
        <f aca="false">G5674*I5674*J5674</f>
        <v>0</v>
      </c>
      <c r="N5674" s="72" t="n">
        <f aca="false">D5674*I5674*J5674</f>
        <v>-0</v>
      </c>
      <c r="O5674" s="71" t="n">
        <f aca="false">F5674*J5674</f>
        <v>1</v>
      </c>
      <c r="P5674" s="71" t="n">
        <f aca="false">E5674*J5674</f>
        <v>0</v>
      </c>
    </row>
    <row r="5675" customFormat="false" ht="15" hidden="false" customHeight="false" outlineLevel="0" collapsed="false">
      <c r="A5675" s="71" t="s">
        <v>60</v>
      </c>
      <c r="B5675" s="71" t="s">
        <v>52</v>
      </c>
      <c r="C5675" s="71" t="s">
        <v>1154</v>
      </c>
      <c r="D5675" s="72" t="n">
        <v>9476.65</v>
      </c>
      <c r="E5675" s="71" t="n">
        <v>1</v>
      </c>
      <c r="F5675" s="71" t="n">
        <v>32</v>
      </c>
      <c r="G5675" s="72" t="n">
        <v>1816.77</v>
      </c>
      <c r="H5675" s="72" t="n">
        <v>-7844.29</v>
      </c>
      <c r="I5675" s="71" t="n">
        <f aca="false">IF(B5675&gt;=Settings!$B$23,1,0)</f>
        <v>0</v>
      </c>
      <c r="J5675" s="71" t="n">
        <v>0</v>
      </c>
      <c r="K5675" s="71" t="n">
        <f aca="false">F5675*I5675*J5675</f>
        <v>0</v>
      </c>
      <c r="L5675" s="71" t="n">
        <f aca="false">E5675*I5675*J5675</f>
        <v>0</v>
      </c>
      <c r="M5675" s="72" t="n">
        <f aca="false">G5675*I5675*J5675</f>
        <v>0</v>
      </c>
      <c r="N5675" s="72" t="n">
        <f aca="false">D5675*I5675*J5675</f>
        <v>0</v>
      </c>
      <c r="O5675" s="71" t="n">
        <f aca="false">F5675*J5675</f>
        <v>0</v>
      </c>
      <c r="P5675" s="71" t="n">
        <f aca="false">E5675*J5675</f>
        <v>0</v>
      </c>
    </row>
    <row r="5676" customFormat="false" ht="15" hidden="false" customHeight="false" outlineLevel="0" collapsed="false">
      <c r="A5676" s="71" t="s">
        <v>59</v>
      </c>
      <c r="B5676" s="71" t="s">
        <v>52</v>
      </c>
      <c r="C5676" s="71" t="s">
        <v>1274</v>
      </c>
      <c r="D5676" s="72" t="n">
        <v>0</v>
      </c>
      <c r="E5676" s="71" t="n">
        <v>0</v>
      </c>
      <c r="F5676" s="71" t="n">
        <v>34</v>
      </c>
      <c r="G5676" s="72" t="n">
        <v>2747.51</v>
      </c>
      <c r="H5676" s="72" t="n">
        <v>2665.01</v>
      </c>
      <c r="I5676" s="71" t="n">
        <f aca="false">IF(B5676&gt;=Settings!$B$23,1,0)</f>
        <v>0</v>
      </c>
      <c r="J5676" s="71" t="n">
        <v>1</v>
      </c>
      <c r="K5676" s="71" t="n">
        <f aca="false">F5676*I5676*J5676</f>
        <v>0</v>
      </c>
      <c r="L5676" s="71" t="n">
        <f aca="false">E5676*I5676*J5676</f>
        <v>0</v>
      </c>
      <c r="M5676" s="72" t="n">
        <f aca="false">G5676*I5676*J5676</f>
        <v>0</v>
      </c>
      <c r="N5676" s="72" t="n">
        <f aca="false">D5676*I5676*J5676</f>
        <v>-0</v>
      </c>
      <c r="O5676" s="71" t="n">
        <f aca="false">F5676*J5676</f>
        <v>34</v>
      </c>
      <c r="P5676" s="71" t="n">
        <f aca="false">E5676*J5676</f>
        <v>0</v>
      </c>
    </row>
    <row r="5677" customFormat="false" ht="15" hidden="false" customHeight="false" outlineLevel="0" collapsed="false">
      <c r="A5677" s="71" t="s">
        <v>62</v>
      </c>
      <c r="B5677" s="71" t="s">
        <v>52</v>
      </c>
      <c r="C5677" s="71" t="s">
        <v>1308</v>
      </c>
      <c r="D5677" s="72" t="n">
        <v>0</v>
      </c>
      <c r="E5677" s="71" t="n">
        <v>0</v>
      </c>
      <c r="F5677" s="71" t="n">
        <v>19</v>
      </c>
      <c r="G5677" s="72" t="n">
        <v>1399.13</v>
      </c>
      <c r="H5677" s="72" t="n">
        <v>1346.97</v>
      </c>
      <c r="I5677" s="71" t="n">
        <f aca="false">IF(B5677&gt;=Settings!$B$23,1,0)</f>
        <v>0</v>
      </c>
      <c r="J5677" s="71" t="n">
        <v>1</v>
      </c>
      <c r="K5677" s="71" t="n">
        <f aca="false">F5677*I5677*J5677</f>
        <v>0</v>
      </c>
      <c r="L5677" s="71" t="n">
        <f aca="false">E5677*I5677*J5677</f>
        <v>0</v>
      </c>
      <c r="M5677" s="72" t="n">
        <f aca="false">G5677*I5677*J5677</f>
        <v>0</v>
      </c>
      <c r="N5677" s="72" t="n">
        <f aca="false">D5677*I5677*J5677</f>
        <v>-0</v>
      </c>
      <c r="O5677" s="71" t="n">
        <f aca="false">F5677*J5677</f>
        <v>19</v>
      </c>
      <c r="P5677" s="71" t="n">
        <f aca="false">E5677*J5677</f>
        <v>0</v>
      </c>
    </row>
    <row r="5678" customFormat="false" ht="15" hidden="false" customHeight="false" outlineLevel="0" collapsed="false">
      <c r="A5678" s="71" t="s">
        <v>61</v>
      </c>
      <c r="B5678" s="71" t="s">
        <v>52</v>
      </c>
      <c r="C5678" s="71" t="s">
        <v>1223</v>
      </c>
      <c r="D5678" s="72" t="n">
        <v>0</v>
      </c>
      <c r="E5678" s="71" t="n">
        <v>0</v>
      </c>
      <c r="F5678" s="71" t="n">
        <v>2</v>
      </c>
      <c r="G5678" s="72" t="n">
        <v>109</v>
      </c>
      <c r="H5678" s="72" t="n">
        <v>100.83</v>
      </c>
      <c r="I5678" s="71" t="n">
        <f aca="false">IF(B5678&gt;=Settings!$B$23,1,0)</f>
        <v>0</v>
      </c>
      <c r="J5678" s="71" t="n">
        <v>1</v>
      </c>
      <c r="K5678" s="71" t="n">
        <f aca="false">F5678*I5678*J5678</f>
        <v>0</v>
      </c>
      <c r="L5678" s="71" t="n">
        <f aca="false">E5678*I5678*J5678</f>
        <v>0</v>
      </c>
      <c r="M5678" s="72" t="n">
        <f aca="false">G5678*I5678*J5678</f>
        <v>0</v>
      </c>
      <c r="N5678" s="72" t="n">
        <f aca="false">D5678*I5678*J5678</f>
        <v>-0</v>
      </c>
      <c r="O5678" s="71" t="n">
        <f aca="false">F5678*J5678</f>
        <v>2</v>
      </c>
      <c r="P5678" s="71" t="n">
        <f aca="false">E5678*J5678</f>
        <v>0</v>
      </c>
    </row>
    <row r="5679" customFormat="false" ht="15" hidden="false" customHeight="false" outlineLevel="0" collapsed="false">
      <c r="A5679" s="71" t="s">
        <v>61</v>
      </c>
      <c r="B5679" s="71" t="s">
        <v>52</v>
      </c>
      <c r="C5679" s="71" t="s">
        <v>611</v>
      </c>
      <c r="D5679" s="72" t="n">
        <v>0</v>
      </c>
      <c r="E5679" s="71" t="n">
        <v>0</v>
      </c>
      <c r="F5679" s="71" t="n">
        <v>20</v>
      </c>
      <c r="G5679" s="72" t="n">
        <v>671.76</v>
      </c>
      <c r="H5679" s="72" t="n">
        <v>647.97</v>
      </c>
      <c r="I5679" s="71" t="n">
        <f aca="false">IF(B5679&gt;=Settings!$B$23,1,0)</f>
        <v>0</v>
      </c>
      <c r="J5679" s="71" t="n">
        <v>1</v>
      </c>
      <c r="K5679" s="71" t="n">
        <f aca="false">F5679*I5679*J5679</f>
        <v>0</v>
      </c>
      <c r="L5679" s="71" t="n">
        <f aca="false">E5679*I5679*J5679</f>
        <v>0</v>
      </c>
      <c r="M5679" s="72" t="n">
        <f aca="false">G5679*I5679*J5679</f>
        <v>0</v>
      </c>
      <c r="N5679" s="72" t="n">
        <f aca="false">D5679*I5679*J5679</f>
        <v>-0</v>
      </c>
      <c r="O5679" s="71" t="n">
        <f aca="false">F5679*J5679</f>
        <v>20</v>
      </c>
      <c r="P5679" s="71" t="n">
        <f aca="false">E5679*J5679</f>
        <v>0</v>
      </c>
    </row>
    <row r="5680" customFormat="false" ht="15" hidden="false" customHeight="false" outlineLevel="0" collapsed="false">
      <c r="A5680" s="71" t="s">
        <v>59</v>
      </c>
      <c r="B5680" s="71" t="s">
        <v>52</v>
      </c>
      <c r="C5680" s="71" t="s">
        <v>2372</v>
      </c>
      <c r="D5680" s="72" t="n">
        <v>19.28</v>
      </c>
      <c r="E5680" s="71" t="n">
        <v>1</v>
      </c>
      <c r="F5680" s="71" t="n">
        <v>76</v>
      </c>
      <c r="G5680" s="72" t="n">
        <v>1982.63</v>
      </c>
      <c r="H5680" s="72" t="n">
        <v>1836.16</v>
      </c>
      <c r="I5680" s="71" t="n">
        <f aca="false">IF(B5680&gt;=Settings!$B$23,1,0)</f>
        <v>0</v>
      </c>
      <c r="J5680" s="71" t="n">
        <v>1</v>
      </c>
      <c r="K5680" s="71" t="n">
        <f aca="false">F5680*I5680*J5680</f>
        <v>0</v>
      </c>
      <c r="L5680" s="71" t="n">
        <f aca="false">E5680*I5680*J5680</f>
        <v>0</v>
      </c>
      <c r="M5680" s="72" t="n">
        <f aca="false">G5680*I5680*J5680</f>
        <v>0</v>
      </c>
      <c r="N5680" s="72" t="n">
        <f aca="false">D5680*I5680*J5680</f>
        <v>0</v>
      </c>
      <c r="O5680" s="71" t="n">
        <f aca="false">F5680*J5680</f>
        <v>76</v>
      </c>
      <c r="P5680" s="71" t="n">
        <f aca="false">E5680*J5680</f>
        <v>1</v>
      </c>
    </row>
    <row r="5681" customFormat="false" ht="15" hidden="false" customHeight="false" outlineLevel="0" collapsed="false">
      <c r="A5681" s="71" t="s">
        <v>61</v>
      </c>
      <c r="B5681" s="71" t="s">
        <v>52</v>
      </c>
      <c r="C5681" s="71" t="s">
        <v>990</v>
      </c>
      <c r="D5681" s="72" t="n">
        <v>0</v>
      </c>
      <c r="E5681" s="71" t="n">
        <v>0</v>
      </c>
      <c r="F5681" s="71" t="n">
        <v>7</v>
      </c>
      <c r="G5681" s="72" t="n">
        <v>515.42</v>
      </c>
      <c r="H5681" s="72" t="n">
        <v>515.42</v>
      </c>
      <c r="I5681" s="71" t="n">
        <f aca="false">IF(B5681&gt;=Settings!$B$23,1,0)</f>
        <v>0</v>
      </c>
      <c r="J5681" s="71" t="n">
        <v>1</v>
      </c>
      <c r="K5681" s="71" t="n">
        <f aca="false">F5681*I5681*J5681</f>
        <v>0</v>
      </c>
      <c r="L5681" s="71" t="n">
        <f aca="false">E5681*I5681*J5681</f>
        <v>0</v>
      </c>
      <c r="M5681" s="72" t="n">
        <f aca="false">G5681*I5681*J5681</f>
        <v>0</v>
      </c>
      <c r="N5681" s="72" t="n">
        <f aca="false">D5681*I5681*J5681</f>
        <v>-0</v>
      </c>
      <c r="O5681" s="71" t="n">
        <f aca="false">F5681*J5681</f>
        <v>7</v>
      </c>
      <c r="P5681" s="71" t="n">
        <f aca="false">E5681*J5681</f>
        <v>0</v>
      </c>
    </row>
    <row r="5682" customFormat="false" ht="15" hidden="false" customHeight="false" outlineLevel="0" collapsed="false">
      <c r="A5682" s="71" t="s">
        <v>61</v>
      </c>
      <c r="B5682" s="71" t="s">
        <v>52</v>
      </c>
      <c r="C5682" s="71" t="s">
        <v>1016</v>
      </c>
      <c r="D5682" s="72" t="n">
        <v>0</v>
      </c>
      <c r="E5682" s="71" t="n">
        <v>0</v>
      </c>
      <c r="F5682" s="71" t="n">
        <v>4</v>
      </c>
      <c r="G5682" s="72" t="n">
        <v>186.17</v>
      </c>
      <c r="H5682" s="72" t="n">
        <v>180.05</v>
      </c>
      <c r="I5682" s="71" t="n">
        <f aca="false">IF(B5682&gt;=Settings!$B$23,1,0)</f>
        <v>0</v>
      </c>
      <c r="J5682" s="71" t="n">
        <v>1</v>
      </c>
      <c r="K5682" s="71" t="n">
        <f aca="false">F5682*I5682*J5682</f>
        <v>0</v>
      </c>
      <c r="L5682" s="71" t="n">
        <f aca="false">E5682*I5682*J5682</f>
        <v>0</v>
      </c>
      <c r="M5682" s="72" t="n">
        <f aca="false">G5682*I5682*J5682</f>
        <v>0</v>
      </c>
      <c r="N5682" s="72" t="n">
        <f aca="false">D5682*I5682*J5682</f>
        <v>-0</v>
      </c>
      <c r="O5682" s="71" t="n">
        <f aca="false">F5682*J5682</f>
        <v>4</v>
      </c>
      <c r="P5682" s="71" t="n">
        <f aca="false">E5682*J5682</f>
        <v>0</v>
      </c>
    </row>
    <row r="5683" customFormat="false" ht="15" hidden="false" customHeight="false" outlineLevel="0" collapsed="false">
      <c r="A5683" s="71" t="s">
        <v>61</v>
      </c>
      <c r="B5683" s="71" t="s">
        <v>52</v>
      </c>
      <c r="C5683" s="71" t="s">
        <v>1122</v>
      </c>
      <c r="D5683" s="72" t="n">
        <v>0</v>
      </c>
      <c r="E5683" s="71" t="n">
        <v>0</v>
      </c>
      <c r="F5683" s="71" t="n">
        <v>5</v>
      </c>
      <c r="G5683" s="72" t="n">
        <v>440.66</v>
      </c>
      <c r="H5683" s="72" t="n">
        <v>401.16</v>
      </c>
      <c r="I5683" s="71" t="n">
        <f aca="false">IF(B5683&gt;=Settings!$B$23,1,0)</f>
        <v>0</v>
      </c>
      <c r="J5683" s="71" t="n">
        <v>1</v>
      </c>
      <c r="K5683" s="71" t="n">
        <f aca="false">F5683*I5683*J5683</f>
        <v>0</v>
      </c>
      <c r="L5683" s="71" t="n">
        <f aca="false">E5683*I5683*J5683</f>
        <v>0</v>
      </c>
      <c r="M5683" s="72" t="n">
        <f aca="false">G5683*I5683*J5683</f>
        <v>0</v>
      </c>
      <c r="N5683" s="72" t="n">
        <f aca="false">D5683*I5683*J5683</f>
        <v>-0</v>
      </c>
      <c r="O5683" s="71" t="n">
        <f aca="false">F5683*J5683</f>
        <v>5</v>
      </c>
      <c r="P5683" s="71" t="n">
        <f aca="false">E5683*J5683</f>
        <v>0</v>
      </c>
    </row>
    <row r="5684" customFormat="false" ht="15" hidden="false" customHeight="false" outlineLevel="0" collapsed="false">
      <c r="A5684" s="71" t="s">
        <v>61</v>
      </c>
      <c r="B5684" s="71" t="s">
        <v>52</v>
      </c>
      <c r="C5684" s="71" t="s">
        <v>171</v>
      </c>
      <c r="D5684" s="72" t="n">
        <v>0</v>
      </c>
      <c r="E5684" s="71" t="n">
        <v>0</v>
      </c>
      <c r="F5684" s="71" t="n">
        <v>1</v>
      </c>
      <c r="G5684" s="72" t="n">
        <v>81.77</v>
      </c>
      <c r="H5684" s="72" t="n">
        <v>81.77</v>
      </c>
      <c r="I5684" s="71" t="n">
        <f aca="false">IF(B5684&gt;=Settings!$B$23,1,0)</f>
        <v>0</v>
      </c>
      <c r="J5684" s="71" t="n">
        <v>1</v>
      </c>
      <c r="K5684" s="71" t="n">
        <f aca="false">F5684*I5684*J5684</f>
        <v>0</v>
      </c>
      <c r="L5684" s="71" t="n">
        <f aca="false">E5684*I5684*J5684</f>
        <v>0</v>
      </c>
      <c r="M5684" s="72" t="n">
        <f aca="false">G5684*I5684*J5684</f>
        <v>0</v>
      </c>
      <c r="N5684" s="72" t="n">
        <f aca="false">D5684*I5684*J5684</f>
        <v>-0</v>
      </c>
      <c r="O5684" s="71" t="n">
        <f aca="false">F5684*J5684</f>
        <v>1</v>
      </c>
      <c r="P5684" s="71" t="n">
        <f aca="false">E5684*J5684</f>
        <v>0</v>
      </c>
    </row>
    <row r="5685" customFormat="false" ht="15" hidden="false" customHeight="false" outlineLevel="0" collapsed="false">
      <c r="A5685" s="71" t="s">
        <v>59</v>
      </c>
      <c r="B5685" s="71" t="s">
        <v>52</v>
      </c>
      <c r="C5685" s="71" t="s">
        <v>944</v>
      </c>
      <c r="D5685" s="72" t="n">
        <v>336.18</v>
      </c>
      <c r="E5685" s="71" t="n">
        <v>4</v>
      </c>
      <c r="F5685" s="71" t="n">
        <v>68</v>
      </c>
      <c r="G5685" s="72" t="n">
        <v>6142.19</v>
      </c>
      <c r="H5685" s="72" t="n">
        <v>5621.89</v>
      </c>
      <c r="I5685" s="71" t="n">
        <f aca="false">IF(B5685&gt;=Settings!$B$23,1,0)</f>
        <v>0</v>
      </c>
      <c r="J5685" s="71" t="n">
        <v>1</v>
      </c>
      <c r="K5685" s="71" t="n">
        <f aca="false">F5685*I5685*J5685</f>
        <v>0</v>
      </c>
      <c r="L5685" s="71" t="n">
        <f aca="false">E5685*I5685*J5685</f>
        <v>0</v>
      </c>
      <c r="M5685" s="72" t="n">
        <f aca="false">G5685*I5685*J5685</f>
        <v>0</v>
      </c>
      <c r="N5685" s="72" t="n">
        <f aca="false">D5685*I5685*J5685</f>
        <v>0</v>
      </c>
      <c r="O5685" s="71" t="n">
        <f aca="false">F5685*J5685</f>
        <v>68</v>
      </c>
      <c r="P5685" s="71" t="n">
        <f aca="false">E5685*J5685</f>
        <v>4</v>
      </c>
    </row>
    <row r="5686" customFormat="false" ht="15" hidden="false" customHeight="false" outlineLevel="0" collapsed="false">
      <c r="A5686" s="71" t="s">
        <v>61</v>
      </c>
      <c r="B5686" s="71" t="s">
        <v>52</v>
      </c>
      <c r="C5686" s="71" t="s">
        <v>887</v>
      </c>
      <c r="D5686" s="72" t="n">
        <v>0</v>
      </c>
      <c r="E5686" s="71" t="n">
        <v>0</v>
      </c>
      <c r="F5686" s="71" t="n">
        <v>1</v>
      </c>
      <c r="G5686" s="72" t="n">
        <v>263.59</v>
      </c>
      <c r="H5686" s="72" t="n">
        <v>263.59</v>
      </c>
      <c r="I5686" s="71" t="n">
        <f aca="false">IF(B5686&gt;=Settings!$B$23,1,0)</f>
        <v>0</v>
      </c>
      <c r="J5686" s="71" t="n">
        <v>1</v>
      </c>
      <c r="K5686" s="71" t="n">
        <f aca="false">F5686*I5686*J5686</f>
        <v>0</v>
      </c>
      <c r="L5686" s="71" t="n">
        <f aca="false">E5686*I5686*J5686</f>
        <v>0</v>
      </c>
      <c r="M5686" s="72" t="n">
        <f aca="false">G5686*I5686*J5686</f>
        <v>0</v>
      </c>
      <c r="N5686" s="72" t="n">
        <f aca="false">D5686*I5686*J5686</f>
        <v>-0</v>
      </c>
      <c r="O5686" s="71" t="n">
        <f aca="false">F5686*J5686</f>
        <v>1</v>
      </c>
      <c r="P5686" s="71" t="n">
        <f aca="false">E5686*J5686</f>
        <v>0</v>
      </c>
    </row>
    <row r="5687" customFormat="false" ht="15" hidden="false" customHeight="false" outlineLevel="0" collapsed="false">
      <c r="A5687" s="71" t="s">
        <v>60</v>
      </c>
      <c r="B5687" s="71" t="s">
        <v>52</v>
      </c>
      <c r="C5687" s="71" t="s">
        <v>1343</v>
      </c>
      <c r="D5687" s="72" t="n">
        <v>0</v>
      </c>
      <c r="E5687" s="71" t="n">
        <v>0</v>
      </c>
      <c r="F5687" s="71" t="n">
        <v>1</v>
      </c>
      <c r="G5687" s="72" t="n">
        <v>54.5</v>
      </c>
      <c r="H5687" s="72" t="n">
        <v>54.5</v>
      </c>
      <c r="I5687" s="71" t="n">
        <f aca="false">IF(B5687&gt;=Settings!$B$23,1,0)</f>
        <v>0</v>
      </c>
      <c r="J5687" s="71" t="n">
        <v>1</v>
      </c>
      <c r="K5687" s="71" t="n">
        <f aca="false">F5687*I5687*J5687</f>
        <v>0</v>
      </c>
      <c r="L5687" s="71" t="n">
        <f aca="false">E5687*I5687*J5687</f>
        <v>0</v>
      </c>
      <c r="M5687" s="72" t="n">
        <f aca="false">G5687*I5687*J5687</f>
        <v>0</v>
      </c>
      <c r="N5687" s="72" t="n">
        <f aca="false">D5687*I5687*J5687</f>
        <v>-0</v>
      </c>
      <c r="O5687" s="71" t="n">
        <f aca="false">F5687*J5687</f>
        <v>1</v>
      </c>
      <c r="P5687" s="71" t="n">
        <f aca="false">E5687*J5687</f>
        <v>0</v>
      </c>
    </row>
    <row r="5688" customFormat="false" ht="15" hidden="false" customHeight="false" outlineLevel="0" collapsed="false">
      <c r="A5688" s="71" t="s">
        <v>59</v>
      </c>
      <c r="B5688" s="71" t="s">
        <v>52</v>
      </c>
      <c r="C5688" s="71" t="s">
        <v>1455</v>
      </c>
      <c r="D5688" s="72" t="n">
        <v>46.23</v>
      </c>
      <c r="E5688" s="71" t="n">
        <v>3</v>
      </c>
      <c r="F5688" s="71" t="n">
        <v>89</v>
      </c>
      <c r="G5688" s="72" t="n">
        <v>1371.36</v>
      </c>
      <c r="H5688" s="72" t="n">
        <v>1292.06</v>
      </c>
      <c r="I5688" s="71" t="n">
        <f aca="false">IF(B5688&gt;=Settings!$B$23,1,0)</f>
        <v>0</v>
      </c>
      <c r="J5688" s="71" t="n">
        <v>1</v>
      </c>
      <c r="K5688" s="71" t="n">
        <f aca="false">F5688*I5688*J5688</f>
        <v>0</v>
      </c>
      <c r="L5688" s="71" t="n">
        <f aca="false">E5688*I5688*J5688</f>
        <v>0</v>
      </c>
      <c r="M5688" s="72" t="n">
        <f aca="false">G5688*I5688*J5688</f>
        <v>0</v>
      </c>
      <c r="N5688" s="72" t="n">
        <f aca="false">D5688*I5688*J5688</f>
        <v>0</v>
      </c>
      <c r="O5688" s="71" t="n">
        <f aca="false">F5688*J5688</f>
        <v>89</v>
      </c>
      <c r="P5688" s="71" t="n">
        <f aca="false">E5688*J5688</f>
        <v>3</v>
      </c>
    </row>
    <row r="5689" customFormat="false" ht="15" hidden="false" customHeight="false" outlineLevel="0" collapsed="false">
      <c r="A5689" s="71" t="s">
        <v>61</v>
      </c>
      <c r="B5689" s="71" t="s">
        <v>52</v>
      </c>
      <c r="C5689" s="71" t="s">
        <v>988</v>
      </c>
      <c r="D5689" s="72" t="n">
        <v>0</v>
      </c>
      <c r="E5689" s="71" t="n">
        <v>0</v>
      </c>
      <c r="F5689" s="71" t="n">
        <v>1</v>
      </c>
      <c r="G5689" s="72" t="n">
        <v>209.05</v>
      </c>
      <c r="H5689" s="72" t="n">
        <v>209.05</v>
      </c>
      <c r="I5689" s="71" t="n">
        <f aca="false">IF(B5689&gt;=Settings!$B$23,1,0)</f>
        <v>0</v>
      </c>
      <c r="J5689" s="71" t="n">
        <v>1</v>
      </c>
      <c r="K5689" s="71" t="n">
        <f aca="false">F5689*I5689*J5689</f>
        <v>0</v>
      </c>
      <c r="L5689" s="71" t="n">
        <f aca="false">E5689*I5689*J5689</f>
        <v>0</v>
      </c>
      <c r="M5689" s="72" t="n">
        <f aca="false">G5689*I5689*J5689</f>
        <v>0</v>
      </c>
      <c r="N5689" s="72" t="n">
        <f aca="false">D5689*I5689*J5689</f>
        <v>-0</v>
      </c>
      <c r="O5689" s="71" t="n">
        <f aca="false">F5689*J5689</f>
        <v>1</v>
      </c>
      <c r="P5689" s="71" t="n">
        <f aca="false">E5689*J5689</f>
        <v>0</v>
      </c>
    </row>
    <row r="5690" customFormat="false" ht="15" hidden="false" customHeight="false" outlineLevel="0" collapsed="false">
      <c r="A5690" s="71" t="s">
        <v>59</v>
      </c>
      <c r="B5690" s="71" t="s">
        <v>52</v>
      </c>
      <c r="C5690" s="71" t="s">
        <v>149</v>
      </c>
      <c r="D5690" s="72" t="n">
        <v>183.98</v>
      </c>
      <c r="E5690" s="71" t="n">
        <v>3</v>
      </c>
      <c r="F5690" s="71" t="n">
        <v>211</v>
      </c>
      <c r="G5690" s="72" t="n">
        <v>14376.77</v>
      </c>
      <c r="H5690" s="72" t="n">
        <v>13393.05</v>
      </c>
      <c r="I5690" s="71" t="n">
        <f aca="false">IF(B5690&gt;=Settings!$B$23,1,0)</f>
        <v>0</v>
      </c>
      <c r="J5690" s="71" t="n">
        <v>1</v>
      </c>
      <c r="K5690" s="71" t="n">
        <f aca="false">F5690*I5690*J5690</f>
        <v>0</v>
      </c>
      <c r="L5690" s="71" t="n">
        <f aca="false">E5690*I5690*J5690</f>
        <v>0</v>
      </c>
      <c r="M5690" s="72" t="n">
        <f aca="false">G5690*I5690*J5690</f>
        <v>0</v>
      </c>
      <c r="N5690" s="72" t="n">
        <f aca="false">D5690*I5690*J5690</f>
        <v>0</v>
      </c>
      <c r="O5690" s="71" t="n">
        <f aca="false">F5690*J5690</f>
        <v>211</v>
      </c>
      <c r="P5690" s="71" t="n">
        <f aca="false">E5690*J5690</f>
        <v>3</v>
      </c>
    </row>
    <row r="5691" customFormat="false" ht="15" hidden="false" customHeight="false" outlineLevel="0" collapsed="false">
      <c r="A5691" s="71" t="s">
        <v>63</v>
      </c>
      <c r="B5691" s="71" t="s">
        <v>52</v>
      </c>
      <c r="C5691" s="71" t="s">
        <v>2300</v>
      </c>
      <c r="D5691" s="72" t="n">
        <v>0</v>
      </c>
      <c r="E5691" s="71" t="n">
        <v>0</v>
      </c>
      <c r="F5691" s="71" t="n">
        <v>1</v>
      </c>
      <c r="G5691" s="72" t="n">
        <v>195.4</v>
      </c>
      <c r="H5691" s="72" t="n">
        <v>166.1</v>
      </c>
      <c r="I5691" s="71" t="n">
        <f aca="false">IF(B5691&gt;=Settings!$B$23,1,0)</f>
        <v>0</v>
      </c>
      <c r="J5691" s="71" t="n">
        <v>1</v>
      </c>
      <c r="K5691" s="71" t="n">
        <f aca="false">F5691*I5691*J5691</f>
        <v>0</v>
      </c>
      <c r="L5691" s="71" t="n">
        <f aca="false">E5691*I5691*J5691</f>
        <v>0</v>
      </c>
      <c r="M5691" s="72" t="n">
        <f aca="false">G5691*I5691*J5691</f>
        <v>0</v>
      </c>
      <c r="N5691" s="72" t="n">
        <f aca="false">D5691*I5691*J5691</f>
        <v>-0</v>
      </c>
      <c r="O5691" s="71" t="n">
        <f aca="false">F5691*J5691</f>
        <v>1</v>
      </c>
      <c r="P5691" s="71" t="n">
        <f aca="false">E5691*J5691</f>
        <v>0</v>
      </c>
    </row>
    <row r="5692" customFormat="false" ht="15" hidden="false" customHeight="false" outlineLevel="0" collapsed="false">
      <c r="A5692" s="71" t="s">
        <v>59</v>
      </c>
      <c r="B5692" s="71" t="s">
        <v>52</v>
      </c>
      <c r="C5692" s="71" t="s">
        <v>1369</v>
      </c>
      <c r="D5692" s="72" t="n">
        <v>15.41</v>
      </c>
      <c r="E5692" s="71" t="n">
        <v>1</v>
      </c>
      <c r="F5692" s="71" t="n">
        <v>45</v>
      </c>
      <c r="G5692" s="72" t="n">
        <v>693.37</v>
      </c>
      <c r="H5692" s="72" t="n">
        <v>656.43</v>
      </c>
      <c r="I5692" s="71" t="n">
        <f aca="false">IF(B5692&gt;=Settings!$B$23,1,0)</f>
        <v>0</v>
      </c>
      <c r="J5692" s="71" t="n">
        <v>1</v>
      </c>
      <c r="K5692" s="71" t="n">
        <f aca="false">F5692*I5692*J5692</f>
        <v>0</v>
      </c>
      <c r="L5692" s="71" t="n">
        <f aca="false">E5692*I5692*J5692</f>
        <v>0</v>
      </c>
      <c r="M5692" s="72" t="n">
        <f aca="false">G5692*I5692*J5692</f>
        <v>0</v>
      </c>
      <c r="N5692" s="72" t="n">
        <f aca="false">D5692*I5692*J5692</f>
        <v>0</v>
      </c>
      <c r="O5692" s="71" t="n">
        <f aca="false">F5692*J5692</f>
        <v>45</v>
      </c>
      <c r="P5692" s="71" t="n">
        <f aca="false">E5692*J5692</f>
        <v>1</v>
      </c>
    </row>
    <row r="5693" customFormat="false" ht="15" hidden="false" customHeight="false" outlineLevel="0" collapsed="false">
      <c r="A5693" s="71" t="s">
        <v>61</v>
      </c>
      <c r="B5693" s="71" t="s">
        <v>52</v>
      </c>
      <c r="C5693" s="71" t="s">
        <v>669</v>
      </c>
      <c r="D5693" s="72" t="n">
        <v>0</v>
      </c>
      <c r="E5693" s="71" t="n">
        <v>0</v>
      </c>
      <c r="F5693" s="71" t="n">
        <v>5</v>
      </c>
      <c r="G5693" s="72" t="n">
        <v>45.23</v>
      </c>
      <c r="H5693" s="72" t="n">
        <v>42.52</v>
      </c>
      <c r="I5693" s="71" t="n">
        <f aca="false">IF(B5693&gt;=Settings!$B$23,1,0)</f>
        <v>0</v>
      </c>
      <c r="J5693" s="71" t="n">
        <v>1</v>
      </c>
      <c r="K5693" s="71" t="n">
        <f aca="false">F5693*I5693*J5693</f>
        <v>0</v>
      </c>
      <c r="L5693" s="71" t="n">
        <f aca="false">E5693*I5693*J5693</f>
        <v>0</v>
      </c>
      <c r="M5693" s="72" t="n">
        <f aca="false">G5693*I5693*J5693</f>
        <v>0</v>
      </c>
      <c r="N5693" s="72" t="n">
        <f aca="false">D5693*I5693*J5693</f>
        <v>-0</v>
      </c>
      <c r="O5693" s="71" t="n">
        <f aca="false">F5693*J5693</f>
        <v>5</v>
      </c>
      <c r="P5693" s="71" t="n">
        <f aca="false">E5693*J5693</f>
        <v>0</v>
      </c>
    </row>
    <row r="5694" customFormat="false" ht="15" hidden="false" customHeight="false" outlineLevel="0" collapsed="false">
      <c r="A5694" s="71" t="s">
        <v>62</v>
      </c>
      <c r="B5694" s="71" t="s">
        <v>52</v>
      </c>
      <c r="C5694" s="71" t="s">
        <v>166</v>
      </c>
      <c r="D5694" s="72" t="n">
        <v>230.78</v>
      </c>
      <c r="E5694" s="71" t="n">
        <v>3</v>
      </c>
      <c r="F5694" s="71" t="n">
        <v>23</v>
      </c>
      <c r="G5694" s="72" t="n">
        <v>1683.53</v>
      </c>
      <c r="H5694" s="72" t="n">
        <v>1420.2</v>
      </c>
      <c r="I5694" s="71" t="n">
        <f aca="false">IF(B5694&gt;=Settings!$B$23,1,0)</f>
        <v>0</v>
      </c>
      <c r="J5694" s="71" t="n">
        <v>1</v>
      </c>
      <c r="K5694" s="71" t="n">
        <f aca="false">F5694*I5694*J5694</f>
        <v>0</v>
      </c>
      <c r="L5694" s="71" t="n">
        <f aca="false">E5694*I5694*J5694</f>
        <v>0</v>
      </c>
      <c r="M5694" s="72" t="n">
        <f aca="false">G5694*I5694*J5694</f>
        <v>0</v>
      </c>
      <c r="N5694" s="72" t="n">
        <f aca="false">D5694*I5694*J5694</f>
        <v>0</v>
      </c>
      <c r="O5694" s="71" t="n">
        <f aca="false">F5694*J5694</f>
        <v>23</v>
      </c>
      <c r="P5694" s="71" t="n">
        <f aca="false">E5694*J5694</f>
        <v>3</v>
      </c>
    </row>
    <row r="5695" customFormat="false" ht="15" hidden="false" customHeight="false" outlineLevel="0" collapsed="false">
      <c r="A5695" s="71" t="s">
        <v>59</v>
      </c>
      <c r="B5695" s="71" t="s">
        <v>52</v>
      </c>
      <c r="C5695" s="71" t="s">
        <v>878</v>
      </c>
      <c r="D5695" s="72" t="n">
        <v>0</v>
      </c>
      <c r="E5695" s="71" t="n">
        <v>0</v>
      </c>
      <c r="F5695" s="71" t="n">
        <v>18</v>
      </c>
      <c r="G5695" s="72" t="n">
        <v>2208.3</v>
      </c>
      <c r="H5695" s="72" t="n">
        <v>2037.06</v>
      </c>
      <c r="I5695" s="71" t="n">
        <f aca="false">IF(B5695&gt;=Settings!$B$23,1,0)</f>
        <v>0</v>
      </c>
      <c r="J5695" s="71" t="n">
        <v>1</v>
      </c>
      <c r="K5695" s="71" t="n">
        <f aca="false">F5695*I5695*J5695</f>
        <v>0</v>
      </c>
      <c r="L5695" s="71" t="n">
        <f aca="false">E5695*I5695*J5695</f>
        <v>0</v>
      </c>
      <c r="M5695" s="72" t="n">
        <f aca="false">G5695*I5695*J5695</f>
        <v>0</v>
      </c>
      <c r="N5695" s="72" t="n">
        <f aca="false">D5695*I5695*J5695</f>
        <v>-0</v>
      </c>
      <c r="O5695" s="71" t="n">
        <f aca="false">F5695*J5695</f>
        <v>18</v>
      </c>
      <c r="P5695" s="71" t="n">
        <f aca="false">E5695*J5695</f>
        <v>0</v>
      </c>
    </row>
    <row r="5696" customFormat="false" ht="15" hidden="false" customHeight="false" outlineLevel="0" collapsed="false">
      <c r="A5696" s="71" t="s">
        <v>59</v>
      </c>
      <c r="B5696" s="71" t="s">
        <v>52</v>
      </c>
      <c r="C5696" s="71" t="s">
        <v>877</v>
      </c>
      <c r="D5696" s="72" t="n">
        <v>0</v>
      </c>
      <c r="E5696" s="71" t="n">
        <v>0</v>
      </c>
      <c r="F5696" s="71" t="n">
        <v>21</v>
      </c>
      <c r="G5696" s="72" t="n">
        <v>2239.89</v>
      </c>
      <c r="H5696" s="72" t="n">
        <v>2205.83</v>
      </c>
      <c r="I5696" s="71" t="n">
        <f aca="false">IF(B5696&gt;=Settings!$B$23,1,0)</f>
        <v>0</v>
      </c>
      <c r="J5696" s="71" t="n">
        <v>1</v>
      </c>
      <c r="K5696" s="71" t="n">
        <f aca="false">F5696*I5696*J5696</f>
        <v>0</v>
      </c>
      <c r="L5696" s="71" t="n">
        <f aca="false">E5696*I5696*J5696</f>
        <v>0</v>
      </c>
      <c r="M5696" s="72" t="n">
        <f aca="false">G5696*I5696*J5696</f>
        <v>0</v>
      </c>
      <c r="N5696" s="72" t="n">
        <f aca="false">D5696*I5696*J5696</f>
        <v>-0</v>
      </c>
      <c r="O5696" s="71" t="n">
        <f aca="false">F5696*J5696</f>
        <v>21</v>
      </c>
      <c r="P5696" s="71" t="n">
        <f aca="false">E5696*J5696</f>
        <v>0</v>
      </c>
    </row>
    <row r="5697" customFormat="false" ht="15" hidden="false" customHeight="false" outlineLevel="0" collapsed="false">
      <c r="A5697" s="71" t="s">
        <v>61</v>
      </c>
      <c r="B5697" s="71" t="s">
        <v>52</v>
      </c>
      <c r="C5697" s="71" t="s">
        <v>951</v>
      </c>
      <c r="D5697" s="72" t="n">
        <v>0</v>
      </c>
      <c r="E5697" s="71" t="n">
        <v>0</v>
      </c>
      <c r="F5697" s="71" t="n">
        <v>1</v>
      </c>
      <c r="G5697" s="72" t="n">
        <v>99.95</v>
      </c>
      <c r="H5697" s="72" t="n">
        <v>99.95</v>
      </c>
      <c r="I5697" s="71" t="n">
        <f aca="false">IF(B5697&gt;=Settings!$B$23,1,0)</f>
        <v>0</v>
      </c>
      <c r="J5697" s="71" t="n">
        <v>1</v>
      </c>
      <c r="K5697" s="71" t="n">
        <f aca="false">F5697*I5697*J5697</f>
        <v>0</v>
      </c>
      <c r="L5697" s="71" t="n">
        <f aca="false">E5697*I5697*J5697</f>
        <v>0</v>
      </c>
      <c r="M5697" s="72" t="n">
        <f aca="false">G5697*I5697*J5697</f>
        <v>0</v>
      </c>
      <c r="N5697" s="72" t="n">
        <f aca="false">D5697*I5697*J5697</f>
        <v>-0</v>
      </c>
      <c r="O5697" s="71" t="n">
        <f aca="false">F5697*J5697</f>
        <v>1</v>
      </c>
      <c r="P5697" s="71" t="n">
        <f aca="false">E5697*J5697</f>
        <v>0</v>
      </c>
    </row>
    <row r="5698" customFormat="false" ht="15" hidden="false" customHeight="false" outlineLevel="0" collapsed="false">
      <c r="A5698" s="71" t="s">
        <v>59</v>
      </c>
      <c r="B5698" s="71" t="s">
        <v>52</v>
      </c>
      <c r="C5698" s="71" t="s">
        <v>881</v>
      </c>
      <c r="D5698" s="72" t="n">
        <v>0</v>
      </c>
      <c r="E5698" s="71" t="n">
        <v>0</v>
      </c>
      <c r="F5698" s="71" t="n">
        <v>5</v>
      </c>
      <c r="G5698" s="72" t="n">
        <v>881.59</v>
      </c>
      <c r="H5698" s="72" t="n">
        <v>855.7</v>
      </c>
      <c r="I5698" s="71" t="n">
        <f aca="false">IF(B5698&gt;=Settings!$B$23,1,0)</f>
        <v>0</v>
      </c>
      <c r="J5698" s="71" t="n">
        <v>1</v>
      </c>
      <c r="K5698" s="71" t="n">
        <f aca="false">F5698*I5698*J5698</f>
        <v>0</v>
      </c>
      <c r="L5698" s="71" t="n">
        <f aca="false">E5698*I5698*J5698</f>
        <v>0</v>
      </c>
      <c r="M5698" s="72" t="n">
        <f aca="false">G5698*I5698*J5698</f>
        <v>0</v>
      </c>
      <c r="N5698" s="72" t="n">
        <f aca="false">D5698*I5698*J5698</f>
        <v>-0</v>
      </c>
      <c r="O5698" s="71" t="n">
        <f aca="false">F5698*J5698</f>
        <v>5</v>
      </c>
      <c r="P5698" s="71" t="n">
        <f aca="false">E5698*J5698</f>
        <v>0</v>
      </c>
    </row>
    <row r="5699" customFormat="false" ht="15" hidden="false" customHeight="false" outlineLevel="0" collapsed="false">
      <c r="A5699" s="71" t="s">
        <v>63</v>
      </c>
      <c r="B5699" s="71" t="s">
        <v>52</v>
      </c>
      <c r="C5699" s="71" t="s">
        <v>2313</v>
      </c>
      <c r="D5699" s="72" t="n">
        <v>0</v>
      </c>
      <c r="E5699" s="71" t="n">
        <v>0</v>
      </c>
      <c r="F5699" s="71" t="n">
        <v>1</v>
      </c>
      <c r="G5699" s="72" t="n">
        <v>104.5</v>
      </c>
      <c r="H5699" s="72" t="n">
        <v>104.5</v>
      </c>
      <c r="I5699" s="71" t="n">
        <f aca="false">IF(B5699&gt;=Settings!$B$23,1,0)</f>
        <v>0</v>
      </c>
      <c r="J5699" s="71" t="n">
        <v>1</v>
      </c>
      <c r="K5699" s="71" t="n">
        <f aca="false">F5699*I5699*J5699</f>
        <v>0</v>
      </c>
      <c r="L5699" s="71" t="n">
        <f aca="false">E5699*I5699*J5699</f>
        <v>0</v>
      </c>
      <c r="M5699" s="72" t="n">
        <f aca="false">G5699*I5699*J5699</f>
        <v>0</v>
      </c>
      <c r="N5699" s="72" t="n">
        <f aca="false">D5699*I5699*J5699</f>
        <v>-0</v>
      </c>
      <c r="O5699" s="71" t="n">
        <f aca="false">F5699*J5699</f>
        <v>1</v>
      </c>
      <c r="P5699" s="71" t="n">
        <f aca="false">E5699*J5699</f>
        <v>0</v>
      </c>
    </row>
    <row r="5700" customFormat="false" ht="15" hidden="false" customHeight="false" outlineLevel="0" collapsed="false">
      <c r="A5700" s="71" t="s">
        <v>60</v>
      </c>
      <c r="B5700" s="71" t="s">
        <v>52</v>
      </c>
      <c r="C5700" s="71" t="s">
        <v>1400</v>
      </c>
      <c r="D5700" s="72" t="n">
        <v>0</v>
      </c>
      <c r="E5700" s="71" t="n">
        <v>0</v>
      </c>
      <c r="F5700" s="71" t="n">
        <v>7</v>
      </c>
      <c r="G5700" s="72" t="n">
        <v>25.14</v>
      </c>
      <c r="H5700" s="72" t="n">
        <v>25.14</v>
      </c>
      <c r="I5700" s="71" t="n">
        <f aca="false">IF(B5700&gt;=Settings!$B$23,1,0)</f>
        <v>0</v>
      </c>
      <c r="J5700" s="71" t="n">
        <v>1</v>
      </c>
      <c r="K5700" s="71" t="n">
        <f aca="false">F5700*I5700*J5700</f>
        <v>0</v>
      </c>
      <c r="L5700" s="71" t="n">
        <f aca="false">E5700*I5700*J5700</f>
        <v>0</v>
      </c>
      <c r="M5700" s="72" t="n">
        <f aca="false">G5700*I5700*J5700</f>
        <v>0</v>
      </c>
      <c r="N5700" s="72" t="n">
        <f aca="false">D5700*I5700*J5700</f>
        <v>-0</v>
      </c>
      <c r="O5700" s="71" t="n">
        <f aca="false">F5700*J5700</f>
        <v>7</v>
      </c>
      <c r="P5700" s="71" t="n">
        <f aca="false">E5700*J5700</f>
        <v>0</v>
      </c>
    </row>
    <row r="5701" customFormat="false" ht="15" hidden="false" customHeight="false" outlineLevel="0" collapsed="false">
      <c r="A5701" s="71" t="s">
        <v>60</v>
      </c>
      <c r="B5701" s="71" t="s">
        <v>52</v>
      </c>
      <c r="C5701" s="71" t="s">
        <v>143</v>
      </c>
      <c r="D5701" s="72" t="n">
        <v>107.23</v>
      </c>
      <c r="E5701" s="71" t="n">
        <v>1</v>
      </c>
      <c r="F5701" s="71" t="n">
        <v>32</v>
      </c>
      <c r="G5701" s="72" t="n">
        <v>3165.85</v>
      </c>
      <c r="H5701" s="72" t="n">
        <v>3026.74</v>
      </c>
      <c r="I5701" s="71" t="n">
        <f aca="false">IF(B5701&gt;=Settings!$B$23,1,0)</f>
        <v>0</v>
      </c>
      <c r="J5701" s="71" t="n">
        <v>1</v>
      </c>
      <c r="K5701" s="71" t="n">
        <f aca="false">F5701*I5701*J5701</f>
        <v>0</v>
      </c>
      <c r="L5701" s="71" t="n">
        <f aca="false">E5701*I5701*J5701</f>
        <v>0</v>
      </c>
      <c r="M5701" s="72" t="n">
        <f aca="false">G5701*I5701*J5701</f>
        <v>0</v>
      </c>
      <c r="N5701" s="72" t="n">
        <f aca="false">D5701*I5701*J5701</f>
        <v>0</v>
      </c>
      <c r="O5701" s="71" t="n">
        <f aca="false">F5701*J5701</f>
        <v>32</v>
      </c>
      <c r="P5701" s="71" t="n">
        <f aca="false">E5701*J5701</f>
        <v>1</v>
      </c>
    </row>
    <row r="5702" customFormat="false" ht="15" hidden="false" customHeight="false" outlineLevel="0" collapsed="false">
      <c r="A5702" s="71" t="s">
        <v>61</v>
      </c>
      <c r="B5702" s="71" t="s">
        <v>52</v>
      </c>
      <c r="C5702" s="71" t="s">
        <v>1455</v>
      </c>
      <c r="D5702" s="72" t="n">
        <v>15.41</v>
      </c>
      <c r="E5702" s="71" t="n">
        <v>1</v>
      </c>
      <c r="F5702" s="71" t="n">
        <v>23</v>
      </c>
      <c r="G5702" s="72" t="n">
        <v>354.35</v>
      </c>
      <c r="H5702" s="72" t="n">
        <v>320.47</v>
      </c>
      <c r="I5702" s="71" t="n">
        <f aca="false">IF(B5702&gt;=Settings!$B$23,1,0)</f>
        <v>0</v>
      </c>
      <c r="J5702" s="71" t="n">
        <v>1</v>
      </c>
      <c r="K5702" s="71" t="n">
        <f aca="false">F5702*I5702*J5702</f>
        <v>0</v>
      </c>
      <c r="L5702" s="71" t="n">
        <f aca="false">E5702*I5702*J5702</f>
        <v>0</v>
      </c>
      <c r="M5702" s="72" t="n">
        <f aca="false">G5702*I5702*J5702</f>
        <v>0</v>
      </c>
      <c r="N5702" s="72" t="n">
        <f aca="false">D5702*I5702*J5702</f>
        <v>0</v>
      </c>
      <c r="O5702" s="71" t="n">
        <f aca="false">F5702*J5702</f>
        <v>23</v>
      </c>
      <c r="P5702" s="71" t="n">
        <f aca="false">E5702*J5702</f>
        <v>1</v>
      </c>
    </row>
    <row r="5703" customFormat="false" ht="15" hidden="false" customHeight="false" outlineLevel="0" collapsed="false">
      <c r="A5703" s="71" t="s">
        <v>59</v>
      </c>
      <c r="B5703" s="71" t="s">
        <v>52</v>
      </c>
      <c r="C5703" s="71" t="s">
        <v>886</v>
      </c>
      <c r="D5703" s="72" t="n">
        <v>0</v>
      </c>
      <c r="E5703" s="71" t="n">
        <v>0</v>
      </c>
      <c r="F5703" s="71" t="n">
        <v>11</v>
      </c>
      <c r="G5703" s="72" t="n">
        <v>1572.23</v>
      </c>
      <c r="H5703" s="72" t="n">
        <v>1471.6</v>
      </c>
      <c r="I5703" s="71" t="n">
        <f aca="false">IF(B5703&gt;=Settings!$B$23,1,0)</f>
        <v>0</v>
      </c>
      <c r="J5703" s="71" t="n">
        <v>1</v>
      </c>
      <c r="K5703" s="71" t="n">
        <f aca="false">F5703*I5703*J5703</f>
        <v>0</v>
      </c>
      <c r="L5703" s="71" t="n">
        <f aca="false">E5703*I5703*J5703</f>
        <v>0</v>
      </c>
      <c r="M5703" s="72" t="n">
        <f aca="false">G5703*I5703*J5703</f>
        <v>0</v>
      </c>
      <c r="N5703" s="72" t="n">
        <f aca="false">D5703*I5703*J5703</f>
        <v>-0</v>
      </c>
      <c r="O5703" s="71" t="n">
        <f aca="false">F5703*J5703</f>
        <v>11</v>
      </c>
      <c r="P5703" s="71" t="n">
        <f aca="false">E5703*J5703</f>
        <v>0</v>
      </c>
    </row>
    <row r="5704" customFormat="false" ht="15" hidden="false" customHeight="false" outlineLevel="0" collapsed="false">
      <c r="A5704" s="71" t="s">
        <v>61</v>
      </c>
      <c r="B5704" s="71" t="s">
        <v>52</v>
      </c>
      <c r="C5704" s="71" t="s">
        <v>1000</v>
      </c>
      <c r="D5704" s="72" t="n">
        <v>99.95</v>
      </c>
      <c r="E5704" s="71" t="n">
        <v>1</v>
      </c>
      <c r="F5704" s="71" t="n">
        <v>3</v>
      </c>
      <c r="G5704" s="72" t="n">
        <v>345.31</v>
      </c>
      <c r="H5704" s="72" t="n">
        <v>223.56</v>
      </c>
      <c r="I5704" s="71" t="n">
        <f aca="false">IF(B5704&gt;=Settings!$B$23,1,0)</f>
        <v>0</v>
      </c>
      <c r="J5704" s="71" t="n">
        <v>1</v>
      </c>
      <c r="K5704" s="71" t="n">
        <f aca="false">F5704*I5704*J5704</f>
        <v>0</v>
      </c>
      <c r="L5704" s="71" t="n">
        <f aca="false">E5704*I5704*J5704</f>
        <v>0</v>
      </c>
      <c r="M5704" s="72" t="n">
        <f aca="false">G5704*I5704*J5704</f>
        <v>0</v>
      </c>
      <c r="N5704" s="72" t="n">
        <f aca="false">D5704*I5704*J5704</f>
        <v>0</v>
      </c>
      <c r="O5704" s="71" t="n">
        <f aca="false">F5704*J5704</f>
        <v>3</v>
      </c>
      <c r="P5704" s="71" t="n">
        <f aca="false">E5704*J5704</f>
        <v>1</v>
      </c>
    </row>
    <row r="5705" customFormat="false" ht="15" hidden="false" customHeight="false" outlineLevel="0" collapsed="false">
      <c r="A5705" s="71" t="s">
        <v>59</v>
      </c>
      <c r="B5705" s="71" t="s">
        <v>52</v>
      </c>
      <c r="C5705" s="71" t="s">
        <v>156</v>
      </c>
      <c r="D5705" s="72" t="n">
        <v>0</v>
      </c>
      <c r="E5705" s="71" t="n">
        <v>0</v>
      </c>
      <c r="F5705" s="71" t="n">
        <v>70</v>
      </c>
      <c r="G5705" s="72" t="n">
        <v>6060.3</v>
      </c>
      <c r="H5705" s="72" t="n">
        <v>5892.33</v>
      </c>
      <c r="I5705" s="71" t="n">
        <f aca="false">IF(B5705&gt;=Settings!$B$23,1,0)</f>
        <v>0</v>
      </c>
      <c r="J5705" s="71" t="n">
        <v>1</v>
      </c>
      <c r="K5705" s="71" t="n">
        <f aca="false">F5705*I5705*J5705</f>
        <v>0</v>
      </c>
      <c r="L5705" s="71" t="n">
        <f aca="false">E5705*I5705*J5705</f>
        <v>0</v>
      </c>
      <c r="M5705" s="72" t="n">
        <f aca="false">G5705*I5705*J5705</f>
        <v>0</v>
      </c>
      <c r="N5705" s="72" t="n">
        <f aca="false">D5705*I5705*J5705</f>
        <v>-0</v>
      </c>
      <c r="O5705" s="71" t="n">
        <f aca="false">F5705*J5705</f>
        <v>70</v>
      </c>
      <c r="P5705" s="71" t="n">
        <f aca="false">E5705*J5705</f>
        <v>0</v>
      </c>
    </row>
    <row r="5706" customFormat="false" ht="15" hidden="false" customHeight="false" outlineLevel="0" collapsed="false">
      <c r="A5706" s="71" t="s">
        <v>59</v>
      </c>
      <c r="B5706" s="71" t="s">
        <v>52</v>
      </c>
      <c r="C5706" s="71" t="s">
        <v>1239</v>
      </c>
      <c r="D5706" s="72" t="n">
        <v>0</v>
      </c>
      <c r="E5706" s="71" t="n">
        <v>0</v>
      </c>
      <c r="F5706" s="71" t="n">
        <v>10</v>
      </c>
      <c r="G5706" s="72" t="n">
        <v>908.6</v>
      </c>
      <c r="H5706" s="72" t="n">
        <v>870.6</v>
      </c>
      <c r="I5706" s="71" t="n">
        <f aca="false">IF(B5706&gt;=Settings!$B$23,1,0)</f>
        <v>0</v>
      </c>
      <c r="J5706" s="71" t="n">
        <v>1</v>
      </c>
      <c r="K5706" s="71" t="n">
        <f aca="false">F5706*I5706*J5706</f>
        <v>0</v>
      </c>
      <c r="L5706" s="71" t="n">
        <f aca="false">E5706*I5706*J5706</f>
        <v>0</v>
      </c>
      <c r="M5706" s="72" t="n">
        <f aca="false">G5706*I5706*J5706</f>
        <v>0</v>
      </c>
      <c r="N5706" s="72" t="n">
        <f aca="false">D5706*I5706*J5706</f>
        <v>-0</v>
      </c>
      <c r="O5706" s="71" t="n">
        <f aca="false">F5706*J5706</f>
        <v>10</v>
      </c>
      <c r="P5706" s="71" t="n">
        <f aca="false">E5706*J5706</f>
        <v>0</v>
      </c>
    </row>
    <row r="5707" customFormat="false" ht="15" hidden="false" customHeight="false" outlineLevel="0" collapsed="false">
      <c r="A5707" s="71" t="s">
        <v>59</v>
      </c>
      <c r="B5707" s="71" t="s">
        <v>52</v>
      </c>
      <c r="C5707" s="71" t="s">
        <v>142</v>
      </c>
      <c r="D5707" s="72" t="n">
        <v>90.82</v>
      </c>
      <c r="E5707" s="71" t="n">
        <v>2</v>
      </c>
      <c r="F5707" s="71" t="n">
        <v>71</v>
      </c>
      <c r="G5707" s="72" t="n">
        <v>3398.38</v>
      </c>
      <c r="H5707" s="72" t="n">
        <v>3103.85</v>
      </c>
      <c r="I5707" s="71" t="n">
        <f aca="false">IF(B5707&gt;=Settings!$B$23,1,0)</f>
        <v>0</v>
      </c>
      <c r="J5707" s="71" t="n">
        <v>1</v>
      </c>
      <c r="K5707" s="71" t="n">
        <f aca="false">F5707*I5707*J5707</f>
        <v>0</v>
      </c>
      <c r="L5707" s="71" t="n">
        <f aca="false">E5707*I5707*J5707</f>
        <v>0</v>
      </c>
      <c r="M5707" s="72" t="n">
        <f aca="false">G5707*I5707*J5707</f>
        <v>0</v>
      </c>
      <c r="N5707" s="72" t="n">
        <f aca="false">D5707*I5707*J5707</f>
        <v>0</v>
      </c>
      <c r="O5707" s="71" t="n">
        <f aca="false">F5707*J5707</f>
        <v>71</v>
      </c>
      <c r="P5707" s="71" t="n">
        <f aca="false">E5707*J5707</f>
        <v>2</v>
      </c>
    </row>
    <row r="5708" customFormat="false" ht="15" hidden="false" customHeight="false" outlineLevel="0" collapsed="false">
      <c r="A5708" s="71" t="s">
        <v>62</v>
      </c>
      <c r="B5708" s="71" t="s">
        <v>52</v>
      </c>
      <c r="C5708" s="71" t="s">
        <v>137</v>
      </c>
      <c r="D5708" s="72" t="n">
        <v>0</v>
      </c>
      <c r="E5708" s="71" t="n">
        <v>0</v>
      </c>
      <c r="F5708" s="71" t="n">
        <v>10</v>
      </c>
      <c r="G5708" s="72" t="n">
        <v>583.16</v>
      </c>
      <c r="H5708" s="72" t="n">
        <v>574.04</v>
      </c>
      <c r="I5708" s="71" t="n">
        <f aca="false">IF(B5708&gt;=Settings!$B$23,1,0)</f>
        <v>0</v>
      </c>
      <c r="J5708" s="71" t="n">
        <v>1</v>
      </c>
      <c r="K5708" s="71" t="n">
        <f aca="false">F5708*I5708*J5708</f>
        <v>0</v>
      </c>
      <c r="L5708" s="71" t="n">
        <f aca="false">E5708*I5708*J5708</f>
        <v>0</v>
      </c>
      <c r="M5708" s="72" t="n">
        <f aca="false">G5708*I5708*J5708</f>
        <v>0</v>
      </c>
      <c r="N5708" s="72" t="n">
        <f aca="false">D5708*I5708*J5708</f>
        <v>-0</v>
      </c>
      <c r="O5708" s="71" t="n">
        <f aca="false">F5708*J5708</f>
        <v>10</v>
      </c>
      <c r="P5708" s="71" t="n">
        <f aca="false">E5708*J5708</f>
        <v>0</v>
      </c>
    </row>
    <row r="5709" customFormat="false" ht="15" hidden="false" customHeight="false" outlineLevel="0" collapsed="false">
      <c r="A5709" s="71" t="s">
        <v>63</v>
      </c>
      <c r="B5709" s="71" t="s">
        <v>52</v>
      </c>
      <c r="C5709" s="71" t="s">
        <v>2299</v>
      </c>
      <c r="D5709" s="72" t="n">
        <v>0</v>
      </c>
      <c r="E5709" s="71" t="n">
        <v>0</v>
      </c>
      <c r="F5709" s="71" t="n">
        <v>4</v>
      </c>
      <c r="G5709" s="72" t="n">
        <v>163.44</v>
      </c>
      <c r="H5709" s="72" t="n">
        <v>163.44</v>
      </c>
      <c r="I5709" s="71" t="n">
        <f aca="false">IF(B5709&gt;=Settings!$B$23,1,0)</f>
        <v>0</v>
      </c>
      <c r="J5709" s="71" t="n">
        <v>1</v>
      </c>
      <c r="K5709" s="71" t="n">
        <f aca="false">F5709*I5709*J5709</f>
        <v>0</v>
      </c>
      <c r="L5709" s="71" t="n">
        <f aca="false">E5709*I5709*J5709</f>
        <v>0</v>
      </c>
      <c r="M5709" s="72" t="n">
        <f aca="false">G5709*I5709*J5709</f>
        <v>0</v>
      </c>
      <c r="N5709" s="72" t="n">
        <f aca="false">D5709*I5709*J5709</f>
        <v>-0</v>
      </c>
      <c r="O5709" s="71" t="n">
        <f aca="false">F5709*J5709</f>
        <v>4</v>
      </c>
      <c r="P5709" s="71" t="n">
        <f aca="false">E5709*J5709</f>
        <v>0</v>
      </c>
    </row>
    <row r="5710" customFormat="false" ht="15" hidden="false" customHeight="false" outlineLevel="0" collapsed="false">
      <c r="A5710" s="71" t="s">
        <v>59</v>
      </c>
      <c r="B5710" s="71" t="s">
        <v>52</v>
      </c>
      <c r="C5710" s="71" t="s">
        <v>1059</v>
      </c>
      <c r="D5710" s="72" t="n">
        <v>395.38</v>
      </c>
      <c r="E5710" s="71" t="n">
        <v>7</v>
      </c>
      <c r="F5710" s="71" t="n">
        <v>208</v>
      </c>
      <c r="G5710" s="72" t="n">
        <v>11949.74</v>
      </c>
      <c r="H5710" s="72" t="n">
        <v>10970.37</v>
      </c>
      <c r="I5710" s="71" t="n">
        <f aca="false">IF(B5710&gt;=Settings!$B$23,1,0)</f>
        <v>0</v>
      </c>
      <c r="J5710" s="71" t="n">
        <v>1</v>
      </c>
      <c r="K5710" s="71" t="n">
        <f aca="false">F5710*I5710*J5710</f>
        <v>0</v>
      </c>
      <c r="L5710" s="71" t="n">
        <f aca="false">E5710*I5710*J5710</f>
        <v>0</v>
      </c>
      <c r="M5710" s="72" t="n">
        <f aca="false">G5710*I5710*J5710</f>
        <v>0</v>
      </c>
      <c r="N5710" s="72" t="n">
        <f aca="false">D5710*I5710*J5710</f>
        <v>0</v>
      </c>
      <c r="O5710" s="71" t="n">
        <f aca="false">F5710*J5710</f>
        <v>208</v>
      </c>
      <c r="P5710" s="71" t="n">
        <f aca="false">E5710*J5710</f>
        <v>7</v>
      </c>
    </row>
    <row r="5711" customFormat="false" ht="15" hidden="false" customHeight="false" outlineLevel="0" collapsed="false">
      <c r="A5711" s="71" t="s">
        <v>59</v>
      </c>
      <c r="B5711" s="71" t="s">
        <v>52</v>
      </c>
      <c r="C5711" s="71" t="s">
        <v>1243</v>
      </c>
      <c r="D5711" s="72" t="n">
        <v>0</v>
      </c>
      <c r="E5711" s="71" t="n">
        <v>0</v>
      </c>
      <c r="F5711" s="71" t="n">
        <v>19</v>
      </c>
      <c r="G5711" s="72" t="n">
        <v>2305.09</v>
      </c>
      <c r="H5711" s="72" t="n">
        <v>2211.34</v>
      </c>
      <c r="I5711" s="71" t="n">
        <f aca="false">IF(B5711&gt;=Settings!$B$23,1,0)</f>
        <v>0</v>
      </c>
      <c r="J5711" s="71" t="n">
        <v>1</v>
      </c>
      <c r="K5711" s="71" t="n">
        <f aca="false">F5711*I5711*J5711</f>
        <v>0</v>
      </c>
      <c r="L5711" s="71" t="n">
        <f aca="false">E5711*I5711*J5711</f>
        <v>0</v>
      </c>
      <c r="M5711" s="72" t="n">
        <f aca="false">G5711*I5711*J5711</f>
        <v>0</v>
      </c>
      <c r="N5711" s="72" t="n">
        <f aca="false">D5711*I5711*J5711</f>
        <v>-0</v>
      </c>
      <c r="O5711" s="71" t="n">
        <f aca="false">F5711*J5711</f>
        <v>19</v>
      </c>
      <c r="P5711" s="71" t="n">
        <f aca="false">E5711*J5711</f>
        <v>0</v>
      </c>
    </row>
    <row r="5712" customFormat="false" ht="15" hidden="false" customHeight="false" outlineLevel="0" collapsed="false">
      <c r="A5712" s="71" t="s">
        <v>59</v>
      </c>
      <c r="B5712" s="71" t="s">
        <v>52</v>
      </c>
      <c r="C5712" s="71" t="s">
        <v>1242</v>
      </c>
      <c r="D5712" s="72" t="n">
        <v>327.62</v>
      </c>
      <c r="E5712" s="71" t="n">
        <v>3</v>
      </c>
      <c r="F5712" s="71" t="n">
        <v>50</v>
      </c>
      <c r="G5712" s="72" t="n">
        <v>5361.29</v>
      </c>
      <c r="H5712" s="72" t="n">
        <v>4815.71</v>
      </c>
      <c r="I5712" s="71" t="n">
        <f aca="false">IF(B5712&gt;=Settings!$B$23,1,0)</f>
        <v>0</v>
      </c>
      <c r="J5712" s="71" t="n">
        <v>1</v>
      </c>
      <c r="K5712" s="71" t="n">
        <f aca="false">F5712*I5712*J5712</f>
        <v>0</v>
      </c>
      <c r="L5712" s="71" t="n">
        <f aca="false">E5712*I5712*J5712</f>
        <v>0</v>
      </c>
      <c r="M5712" s="72" t="n">
        <f aca="false">G5712*I5712*J5712</f>
        <v>0</v>
      </c>
      <c r="N5712" s="72" t="n">
        <f aca="false">D5712*I5712*J5712</f>
        <v>0</v>
      </c>
      <c r="O5712" s="71" t="n">
        <f aca="false">F5712*J5712</f>
        <v>50</v>
      </c>
      <c r="P5712" s="71" t="n">
        <f aca="false">E5712*J5712</f>
        <v>3</v>
      </c>
    </row>
    <row r="5713" customFormat="false" ht="15" hidden="false" customHeight="false" outlineLevel="0" collapsed="false">
      <c r="A5713" s="71" t="s">
        <v>59</v>
      </c>
      <c r="B5713" s="71" t="s">
        <v>52</v>
      </c>
      <c r="C5713" s="71" t="s">
        <v>1022</v>
      </c>
      <c r="D5713" s="72" t="n">
        <v>0</v>
      </c>
      <c r="E5713" s="71" t="n">
        <v>0</v>
      </c>
      <c r="F5713" s="71" t="n">
        <v>43</v>
      </c>
      <c r="G5713" s="72" t="n">
        <v>3807.09</v>
      </c>
      <c r="H5713" s="72" t="n">
        <v>3753.97</v>
      </c>
      <c r="I5713" s="71" t="n">
        <f aca="false">IF(B5713&gt;=Settings!$B$23,1,0)</f>
        <v>0</v>
      </c>
      <c r="J5713" s="71" t="n">
        <v>1</v>
      </c>
      <c r="K5713" s="71" t="n">
        <f aca="false">F5713*I5713*J5713</f>
        <v>0</v>
      </c>
      <c r="L5713" s="71" t="n">
        <f aca="false">E5713*I5713*J5713</f>
        <v>0</v>
      </c>
      <c r="M5713" s="72" t="n">
        <f aca="false">G5713*I5713*J5713</f>
        <v>0</v>
      </c>
      <c r="N5713" s="72" t="n">
        <f aca="false">D5713*I5713*J5713</f>
        <v>-0</v>
      </c>
      <c r="O5713" s="71" t="n">
        <f aca="false">F5713*J5713</f>
        <v>43</v>
      </c>
      <c r="P5713" s="71" t="n">
        <f aca="false">E5713*J5713</f>
        <v>0</v>
      </c>
    </row>
    <row r="5714" customFormat="false" ht="15" hidden="false" customHeight="false" outlineLevel="0" collapsed="false">
      <c r="A5714" s="71" t="s">
        <v>60</v>
      </c>
      <c r="B5714" s="71" t="s">
        <v>52</v>
      </c>
      <c r="C5714" s="71" t="s">
        <v>137</v>
      </c>
      <c r="D5714" s="72" t="n">
        <v>178.04</v>
      </c>
      <c r="E5714" s="71" t="n">
        <v>3</v>
      </c>
      <c r="F5714" s="71" t="n">
        <v>117</v>
      </c>
      <c r="G5714" s="72" t="n">
        <v>7038.24</v>
      </c>
      <c r="H5714" s="72" t="n">
        <v>6802.46</v>
      </c>
      <c r="I5714" s="71" t="n">
        <f aca="false">IF(B5714&gt;=Settings!$B$23,1,0)</f>
        <v>0</v>
      </c>
      <c r="J5714" s="71" t="n">
        <v>1</v>
      </c>
      <c r="K5714" s="71" t="n">
        <f aca="false">F5714*I5714*J5714</f>
        <v>0</v>
      </c>
      <c r="L5714" s="71" t="n">
        <f aca="false">E5714*I5714*J5714</f>
        <v>0</v>
      </c>
      <c r="M5714" s="72" t="n">
        <f aca="false">G5714*I5714*J5714</f>
        <v>0</v>
      </c>
      <c r="N5714" s="72" t="n">
        <f aca="false">D5714*I5714*J5714</f>
        <v>0</v>
      </c>
      <c r="O5714" s="71" t="n">
        <f aca="false">F5714*J5714</f>
        <v>117</v>
      </c>
      <c r="P5714" s="71" t="n">
        <f aca="false">E5714*J5714</f>
        <v>3</v>
      </c>
    </row>
    <row r="5715" customFormat="false" ht="15" hidden="false" customHeight="false" outlineLevel="0" collapsed="false">
      <c r="A5715" s="71" t="s">
        <v>59</v>
      </c>
      <c r="B5715" s="71" t="s">
        <v>52</v>
      </c>
      <c r="C5715" s="71" t="s">
        <v>1020</v>
      </c>
      <c r="D5715" s="72" t="n">
        <v>0</v>
      </c>
      <c r="E5715" s="71" t="n">
        <v>0</v>
      </c>
      <c r="F5715" s="71" t="n">
        <v>5</v>
      </c>
      <c r="G5715" s="72" t="n">
        <v>540.68</v>
      </c>
      <c r="H5715" s="72" t="n">
        <v>540.68</v>
      </c>
      <c r="I5715" s="71" t="n">
        <f aca="false">IF(B5715&gt;=Settings!$B$23,1,0)</f>
        <v>0</v>
      </c>
      <c r="J5715" s="71" t="n">
        <v>1</v>
      </c>
      <c r="K5715" s="71" t="n">
        <f aca="false">F5715*I5715*J5715</f>
        <v>0</v>
      </c>
      <c r="L5715" s="71" t="n">
        <f aca="false">E5715*I5715*J5715</f>
        <v>0</v>
      </c>
      <c r="M5715" s="72" t="n">
        <f aca="false">G5715*I5715*J5715</f>
        <v>0</v>
      </c>
      <c r="N5715" s="72" t="n">
        <f aca="false">D5715*I5715*J5715</f>
        <v>-0</v>
      </c>
      <c r="O5715" s="71" t="n">
        <f aca="false">F5715*J5715</f>
        <v>5</v>
      </c>
      <c r="P5715" s="71" t="n">
        <f aca="false">E5715*J5715</f>
        <v>0</v>
      </c>
    </row>
    <row r="5716" customFormat="false" ht="15" hidden="false" customHeight="false" outlineLevel="0" collapsed="false">
      <c r="A5716" s="71" t="s">
        <v>60</v>
      </c>
      <c r="B5716" s="71" t="s">
        <v>52</v>
      </c>
      <c r="C5716" s="71" t="s">
        <v>1330</v>
      </c>
      <c r="D5716" s="72" t="n">
        <v>0</v>
      </c>
      <c r="E5716" s="71" t="n">
        <v>0</v>
      </c>
      <c r="F5716" s="71" t="n">
        <v>2</v>
      </c>
      <c r="G5716" s="72" t="n">
        <v>396.27</v>
      </c>
      <c r="H5716" s="72" t="n">
        <v>336.84</v>
      </c>
      <c r="I5716" s="71" t="n">
        <f aca="false">IF(B5716&gt;=Settings!$B$23,1,0)</f>
        <v>0</v>
      </c>
      <c r="J5716" s="71" t="n">
        <v>1</v>
      </c>
      <c r="K5716" s="71" t="n">
        <f aca="false">F5716*I5716*J5716</f>
        <v>0</v>
      </c>
      <c r="L5716" s="71" t="n">
        <f aca="false">E5716*I5716*J5716</f>
        <v>0</v>
      </c>
      <c r="M5716" s="72" t="n">
        <f aca="false">G5716*I5716*J5716</f>
        <v>0</v>
      </c>
      <c r="N5716" s="72" t="n">
        <f aca="false">D5716*I5716*J5716</f>
        <v>-0</v>
      </c>
      <c r="O5716" s="71" t="n">
        <f aca="false">F5716*J5716</f>
        <v>2</v>
      </c>
      <c r="P5716" s="71" t="n">
        <f aca="false">E5716*J5716</f>
        <v>0</v>
      </c>
    </row>
    <row r="5717" customFormat="false" ht="15" hidden="false" customHeight="false" outlineLevel="0" collapsed="false">
      <c r="A5717" s="71" t="s">
        <v>59</v>
      </c>
      <c r="B5717" s="71" t="s">
        <v>52</v>
      </c>
      <c r="C5717" s="71" t="s">
        <v>141</v>
      </c>
      <c r="D5717" s="72" t="n">
        <v>63.59</v>
      </c>
      <c r="E5717" s="71" t="n">
        <v>1</v>
      </c>
      <c r="F5717" s="71" t="n">
        <v>50</v>
      </c>
      <c r="G5717" s="72" t="n">
        <v>3497.54</v>
      </c>
      <c r="H5717" s="72" t="n">
        <v>3222.92</v>
      </c>
      <c r="I5717" s="71" t="n">
        <f aca="false">IF(B5717&gt;=Settings!$B$23,1,0)</f>
        <v>0</v>
      </c>
      <c r="J5717" s="71" t="n">
        <v>1</v>
      </c>
      <c r="K5717" s="71" t="n">
        <f aca="false">F5717*I5717*J5717</f>
        <v>0</v>
      </c>
      <c r="L5717" s="71" t="n">
        <f aca="false">E5717*I5717*J5717</f>
        <v>0</v>
      </c>
      <c r="M5717" s="72" t="n">
        <f aca="false">G5717*I5717*J5717</f>
        <v>0</v>
      </c>
      <c r="N5717" s="72" t="n">
        <f aca="false">D5717*I5717*J5717</f>
        <v>0</v>
      </c>
      <c r="O5717" s="71" t="n">
        <f aca="false">F5717*J5717</f>
        <v>50</v>
      </c>
      <c r="P5717" s="71" t="n">
        <f aca="false">E5717*J5717</f>
        <v>1</v>
      </c>
    </row>
    <row r="5718" customFormat="false" ht="15" hidden="false" customHeight="false" outlineLevel="0" collapsed="false">
      <c r="A5718" s="71" t="s">
        <v>61</v>
      </c>
      <c r="B5718" s="71" t="s">
        <v>52</v>
      </c>
      <c r="C5718" s="71" t="s">
        <v>964</v>
      </c>
      <c r="D5718" s="72" t="n">
        <v>0</v>
      </c>
      <c r="E5718" s="71" t="n">
        <v>0</v>
      </c>
      <c r="F5718" s="71" t="n">
        <v>2</v>
      </c>
      <c r="G5718" s="72" t="n">
        <v>257.9</v>
      </c>
      <c r="H5718" s="72" t="n">
        <v>257.9</v>
      </c>
      <c r="I5718" s="71" t="n">
        <f aca="false">IF(B5718&gt;=Settings!$B$23,1,0)</f>
        <v>0</v>
      </c>
      <c r="J5718" s="71" t="n">
        <v>1</v>
      </c>
      <c r="K5718" s="71" t="n">
        <f aca="false">F5718*I5718*J5718</f>
        <v>0</v>
      </c>
      <c r="L5718" s="71" t="n">
        <f aca="false">E5718*I5718*J5718</f>
        <v>0</v>
      </c>
      <c r="M5718" s="72" t="n">
        <f aca="false">G5718*I5718*J5718</f>
        <v>0</v>
      </c>
      <c r="N5718" s="72" t="n">
        <f aca="false">D5718*I5718*J5718</f>
        <v>-0</v>
      </c>
      <c r="O5718" s="71" t="n">
        <f aca="false">F5718*J5718</f>
        <v>2</v>
      </c>
      <c r="P5718" s="71" t="n">
        <f aca="false">E5718*J5718</f>
        <v>0</v>
      </c>
    </row>
    <row r="5719" customFormat="false" ht="15" hidden="false" customHeight="false" outlineLevel="0" collapsed="false">
      <c r="A5719" s="71" t="s">
        <v>63</v>
      </c>
      <c r="B5719" s="71" t="s">
        <v>52</v>
      </c>
      <c r="C5719" s="71" t="s">
        <v>2226</v>
      </c>
      <c r="D5719" s="72" t="n">
        <v>0</v>
      </c>
      <c r="E5719" s="71" t="n">
        <v>0</v>
      </c>
      <c r="F5719" s="71" t="n">
        <v>2</v>
      </c>
      <c r="G5719" s="72" t="n">
        <v>109</v>
      </c>
      <c r="H5719" s="72" t="n">
        <v>109</v>
      </c>
      <c r="I5719" s="71" t="n">
        <f aca="false">IF(B5719&gt;=Settings!$B$23,1,0)</f>
        <v>0</v>
      </c>
      <c r="J5719" s="71" t="n">
        <v>1</v>
      </c>
      <c r="K5719" s="71" t="n">
        <f aca="false">F5719*I5719*J5719</f>
        <v>0</v>
      </c>
      <c r="L5719" s="71" t="n">
        <f aca="false">E5719*I5719*J5719</f>
        <v>0</v>
      </c>
      <c r="M5719" s="72" t="n">
        <f aca="false">G5719*I5719*J5719</f>
        <v>0</v>
      </c>
      <c r="N5719" s="72" t="n">
        <f aca="false">D5719*I5719*J5719</f>
        <v>-0</v>
      </c>
      <c r="O5719" s="71" t="n">
        <f aca="false">F5719*J5719</f>
        <v>2</v>
      </c>
      <c r="P5719" s="71" t="n">
        <f aca="false">E5719*J5719</f>
        <v>0</v>
      </c>
    </row>
    <row r="5720" customFormat="false" ht="15" hidden="false" customHeight="false" outlineLevel="0" collapsed="false">
      <c r="A5720" s="71" t="s">
        <v>59</v>
      </c>
      <c r="B5720" s="71" t="s">
        <v>52</v>
      </c>
      <c r="C5720" s="71" t="s">
        <v>1703</v>
      </c>
      <c r="D5720" s="72" t="n">
        <v>0</v>
      </c>
      <c r="E5720" s="71" t="n">
        <v>0</v>
      </c>
      <c r="F5720" s="71" t="n">
        <v>3</v>
      </c>
      <c r="G5720" s="72" t="n">
        <v>218.04</v>
      </c>
      <c r="H5720" s="72" t="n">
        <v>218.04</v>
      </c>
      <c r="I5720" s="71" t="n">
        <f aca="false">IF(B5720&gt;=Settings!$B$23,1,0)</f>
        <v>0</v>
      </c>
      <c r="J5720" s="71" t="n">
        <v>1</v>
      </c>
      <c r="K5720" s="71" t="n">
        <f aca="false">F5720*I5720*J5720</f>
        <v>0</v>
      </c>
      <c r="L5720" s="71" t="n">
        <f aca="false">E5720*I5720*J5720</f>
        <v>0</v>
      </c>
      <c r="M5720" s="72" t="n">
        <f aca="false">G5720*I5720*J5720</f>
        <v>0</v>
      </c>
      <c r="N5720" s="72" t="n">
        <f aca="false">D5720*I5720*J5720</f>
        <v>-0</v>
      </c>
      <c r="O5720" s="71" t="n">
        <f aca="false">F5720*J5720</f>
        <v>3</v>
      </c>
      <c r="P5720" s="71" t="n">
        <f aca="false">E5720*J5720</f>
        <v>0</v>
      </c>
    </row>
    <row r="5721" customFormat="false" ht="15" hidden="false" customHeight="false" outlineLevel="0" collapsed="false">
      <c r="A5721" s="71" t="s">
        <v>63</v>
      </c>
      <c r="B5721" s="71" t="s">
        <v>52</v>
      </c>
      <c r="C5721" s="71" t="s">
        <v>2270</v>
      </c>
      <c r="D5721" s="72" t="n">
        <v>0</v>
      </c>
      <c r="E5721" s="71" t="n">
        <v>0</v>
      </c>
      <c r="F5721" s="71" t="n">
        <v>3</v>
      </c>
      <c r="G5721" s="72" t="n">
        <v>163.49</v>
      </c>
      <c r="H5721" s="72" t="n">
        <v>149.88</v>
      </c>
      <c r="I5721" s="71" t="n">
        <f aca="false">IF(B5721&gt;=Settings!$B$23,1,0)</f>
        <v>0</v>
      </c>
      <c r="J5721" s="71" t="n">
        <v>1</v>
      </c>
      <c r="K5721" s="71" t="n">
        <f aca="false">F5721*I5721*J5721</f>
        <v>0</v>
      </c>
      <c r="L5721" s="71" t="n">
        <f aca="false">E5721*I5721*J5721</f>
        <v>0</v>
      </c>
      <c r="M5721" s="72" t="n">
        <f aca="false">G5721*I5721*J5721</f>
        <v>0</v>
      </c>
      <c r="N5721" s="72" t="n">
        <f aca="false">D5721*I5721*J5721</f>
        <v>-0</v>
      </c>
      <c r="O5721" s="71" t="n">
        <f aca="false">F5721*J5721</f>
        <v>3</v>
      </c>
      <c r="P5721" s="71" t="n">
        <f aca="false">E5721*J5721</f>
        <v>0</v>
      </c>
    </row>
    <row r="5722" customFormat="false" ht="15" hidden="false" customHeight="false" outlineLevel="0" collapsed="false">
      <c r="A5722" s="71" t="s">
        <v>59</v>
      </c>
      <c r="B5722" s="71" t="s">
        <v>52</v>
      </c>
      <c r="C5722" s="71" t="s">
        <v>891</v>
      </c>
      <c r="D5722" s="72" t="n">
        <v>0</v>
      </c>
      <c r="E5722" s="71" t="n">
        <v>0</v>
      </c>
      <c r="F5722" s="71" t="n">
        <v>5</v>
      </c>
      <c r="G5722" s="72" t="n">
        <v>599.79</v>
      </c>
      <c r="H5722" s="72" t="n">
        <v>599.79</v>
      </c>
      <c r="I5722" s="71" t="n">
        <f aca="false">IF(B5722&gt;=Settings!$B$23,1,0)</f>
        <v>0</v>
      </c>
      <c r="J5722" s="71" t="n">
        <v>1</v>
      </c>
      <c r="K5722" s="71" t="n">
        <f aca="false">F5722*I5722*J5722</f>
        <v>0</v>
      </c>
      <c r="L5722" s="71" t="n">
        <f aca="false">E5722*I5722*J5722</f>
        <v>0</v>
      </c>
      <c r="M5722" s="72" t="n">
        <f aca="false">G5722*I5722*J5722</f>
        <v>0</v>
      </c>
      <c r="N5722" s="72" t="n">
        <f aca="false">D5722*I5722*J5722</f>
        <v>-0</v>
      </c>
      <c r="O5722" s="71" t="n">
        <f aca="false">F5722*J5722</f>
        <v>5</v>
      </c>
      <c r="P5722" s="71" t="n">
        <f aca="false">E5722*J5722</f>
        <v>0</v>
      </c>
    </row>
    <row r="5723" customFormat="false" ht="15" hidden="false" customHeight="false" outlineLevel="0" collapsed="false">
      <c r="A5723" s="71" t="s">
        <v>59</v>
      </c>
      <c r="B5723" s="71" t="s">
        <v>52</v>
      </c>
      <c r="C5723" s="71" t="s">
        <v>120</v>
      </c>
      <c r="D5723" s="72" t="n">
        <v>171.69</v>
      </c>
      <c r="E5723" s="71" t="n">
        <v>3</v>
      </c>
      <c r="F5723" s="71" t="n">
        <v>222</v>
      </c>
      <c r="G5723" s="72" t="n">
        <v>15279.94</v>
      </c>
      <c r="H5723" s="72" t="n">
        <v>14392.65</v>
      </c>
      <c r="I5723" s="71" t="n">
        <f aca="false">IF(B5723&gt;=Settings!$B$23,1,0)</f>
        <v>0</v>
      </c>
      <c r="J5723" s="71" t="n">
        <v>1</v>
      </c>
      <c r="K5723" s="71" t="n">
        <f aca="false">F5723*I5723*J5723</f>
        <v>0</v>
      </c>
      <c r="L5723" s="71" t="n">
        <f aca="false">E5723*I5723*J5723</f>
        <v>0</v>
      </c>
      <c r="M5723" s="72" t="n">
        <f aca="false">G5723*I5723*J5723</f>
        <v>0</v>
      </c>
      <c r="N5723" s="72" t="n">
        <f aca="false">D5723*I5723*J5723</f>
        <v>0</v>
      </c>
      <c r="O5723" s="71" t="n">
        <f aca="false">F5723*J5723</f>
        <v>222</v>
      </c>
      <c r="P5723" s="71" t="n">
        <f aca="false">E5723*J5723</f>
        <v>3</v>
      </c>
    </row>
    <row r="5724" customFormat="false" ht="15" hidden="false" customHeight="false" outlineLevel="0" collapsed="false">
      <c r="A5724" s="71" t="s">
        <v>59</v>
      </c>
      <c r="B5724" s="71" t="s">
        <v>52</v>
      </c>
      <c r="C5724" s="71" t="s">
        <v>2273</v>
      </c>
      <c r="D5724" s="72" t="n">
        <v>0</v>
      </c>
      <c r="E5724" s="71" t="n">
        <v>0</v>
      </c>
      <c r="F5724" s="71" t="n">
        <v>30</v>
      </c>
      <c r="G5724" s="72" t="n">
        <v>2994.05</v>
      </c>
      <c r="H5724" s="72" t="n">
        <v>2903.49</v>
      </c>
      <c r="I5724" s="71" t="n">
        <f aca="false">IF(B5724&gt;=Settings!$B$23,1,0)</f>
        <v>0</v>
      </c>
      <c r="J5724" s="71" t="n">
        <v>1</v>
      </c>
      <c r="K5724" s="71" t="n">
        <f aca="false">F5724*I5724*J5724</f>
        <v>0</v>
      </c>
      <c r="L5724" s="71" t="n">
        <f aca="false">E5724*I5724*J5724</f>
        <v>0</v>
      </c>
      <c r="M5724" s="72" t="n">
        <f aca="false">G5724*I5724*J5724</f>
        <v>0</v>
      </c>
      <c r="N5724" s="72" t="n">
        <f aca="false">D5724*I5724*J5724</f>
        <v>-0</v>
      </c>
      <c r="O5724" s="71" t="n">
        <f aca="false">F5724*J5724</f>
        <v>30</v>
      </c>
      <c r="P5724" s="71" t="n">
        <f aca="false">E5724*J5724</f>
        <v>0</v>
      </c>
    </row>
    <row r="5725" customFormat="false" ht="15" hidden="false" customHeight="false" outlineLevel="0" collapsed="false">
      <c r="A5725" s="71" t="s">
        <v>60</v>
      </c>
      <c r="B5725" s="71" t="s">
        <v>52</v>
      </c>
      <c r="C5725" s="71" t="s">
        <v>1786</v>
      </c>
      <c r="D5725" s="72" t="n">
        <v>0</v>
      </c>
      <c r="E5725" s="71" t="n">
        <v>0</v>
      </c>
      <c r="F5725" s="71" t="n">
        <v>44</v>
      </c>
      <c r="G5725" s="72" t="n">
        <v>4936.96</v>
      </c>
      <c r="H5725" s="72" t="n">
        <v>4811.49</v>
      </c>
      <c r="I5725" s="71" t="n">
        <f aca="false">IF(B5725&gt;=Settings!$B$23,1,0)</f>
        <v>0</v>
      </c>
      <c r="J5725" s="71" t="n">
        <v>1</v>
      </c>
      <c r="K5725" s="71" t="n">
        <f aca="false">F5725*I5725*J5725</f>
        <v>0</v>
      </c>
      <c r="L5725" s="71" t="n">
        <f aca="false">E5725*I5725*J5725</f>
        <v>0</v>
      </c>
      <c r="M5725" s="72" t="n">
        <f aca="false">G5725*I5725*J5725</f>
        <v>0</v>
      </c>
      <c r="N5725" s="72" t="n">
        <f aca="false">D5725*I5725*J5725</f>
        <v>-0</v>
      </c>
      <c r="O5725" s="71" t="n">
        <f aca="false">F5725*J5725</f>
        <v>44</v>
      </c>
      <c r="P5725" s="71" t="n">
        <f aca="false">E5725*J5725</f>
        <v>0</v>
      </c>
    </row>
    <row r="5726" customFormat="false" ht="15" hidden="false" customHeight="false" outlineLevel="0" collapsed="false">
      <c r="A5726" s="71" t="s">
        <v>60</v>
      </c>
      <c r="B5726" s="71" t="s">
        <v>52</v>
      </c>
      <c r="C5726" s="71" t="s">
        <v>1703</v>
      </c>
      <c r="D5726" s="72" t="n">
        <v>167.18</v>
      </c>
      <c r="E5726" s="71" t="n">
        <v>2</v>
      </c>
      <c r="F5726" s="71" t="n">
        <v>31</v>
      </c>
      <c r="G5726" s="72" t="n">
        <v>2573.1</v>
      </c>
      <c r="H5726" s="72" t="n">
        <v>2405.92</v>
      </c>
      <c r="I5726" s="71" t="n">
        <f aca="false">IF(B5726&gt;=Settings!$B$23,1,0)</f>
        <v>0</v>
      </c>
      <c r="J5726" s="71" t="n">
        <v>1</v>
      </c>
      <c r="K5726" s="71" t="n">
        <f aca="false">F5726*I5726*J5726</f>
        <v>0</v>
      </c>
      <c r="L5726" s="71" t="n">
        <f aca="false">E5726*I5726*J5726</f>
        <v>0</v>
      </c>
      <c r="M5726" s="72" t="n">
        <f aca="false">G5726*I5726*J5726</f>
        <v>0</v>
      </c>
      <c r="N5726" s="72" t="n">
        <f aca="false">D5726*I5726*J5726</f>
        <v>0</v>
      </c>
      <c r="O5726" s="71" t="n">
        <f aca="false">F5726*J5726</f>
        <v>31</v>
      </c>
      <c r="P5726" s="71" t="n">
        <f aca="false">E5726*J5726</f>
        <v>2</v>
      </c>
    </row>
    <row r="5727" customFormat="false" ht="15" hidden="false" customHeight="false" outlineLevel="0" collapsed="false">
      <c r="A5727" s="71" t="s">
        <v>59</v>
      </c>
      <c r="B5727" s="71" t="s">
        <v>52</v>
      </c>
      <c r="C5727" s="71" t="s">
        <v>1389</v>
      </c>
      <c r="D5727" s="72" t="n">
        <v>53.65</v>
      </c>
      <c r="E5727" s="71" t="n">
        <v>4</v>
      </c>
      <c r="F5727" s="71" t="n">
        <v>152</v>
      </c>
      <c r="G5727" s="72" t="n">
        <v>2204</v>
      </c>
      <c r="H5727" s="72" t="n">
        <v>2111.21</v>
      </c>
      <c r="I5727" s="71" t="n">
        <f aca="false">IF(B5727&gt;=Settings!$B$23,1,0)</f>
        <v>0</v>
      </c>
      <c r="J5727" s="71" t="n">
        <v>1</v>
      </c>
      <c r="K5727" s="71" t="n">
        <f aca="false">F5727*I5727*J5727</f>
        <v>0</v>
      </c>
      <c r="L5727" s="71" t="n">
        <f aca="false">E5727*I5727*J5727</f>
        <v>0</v>
      </c>
      <c r="M5727" s="72" t="n">
        <f aca="false">G5727*I5727*J5727</f>
        <v>0</v>
      </c>
      <c r="N5727" s="72" t="n">
        <f aca="false">D5727*I5727*J5727</f>
        <v>0</v>
      </c>
      <c r="O5727" s="71" t="n">
        <f aca="false">F5727*J5727</f>
        <v>152</v>
      </c>
      <c r="P5727" s="71" t="n">
        <f aca="false">E5727*J5727</f>
        <v>4</v>
      </c>
    </row>
    <row r="5728" customFormat="false" ht="15" hidden="false" customHeight="false" outlineLevel="0" collapsed="false">
      <c r="A5728" s="71" t="s">
        <v>61</v>
      </c>
      <c r="B5728" s="71" t="s">
        <v>52</v>
      </c>
      <c r="C5728" s="71" t="s">
        <v>1334</v>
      </c>
      <c r="D5728" s="72" t="n">
        <v>0</v>
      </c>
      <c r="E5728" s="71" t="n">
        <v>0</v>
      </c>
      <c r="F5728" s="71" t="n">
        <v>1</v>
      </c>
      <c r="G5728" s="72" t="n">
        <v>63.58</v>
      </c>
      <c r="H5728" s="72" t="n">
        <v>54.06</v>
      </c>
      <c r="I5728" s="71" t="n">
        <f aca="false">IF(B5728&gt;=Settings!$B$23,1,0)</f>
        <v>0</v>
      </c>
      <c r="J5728" s="71" t="n">
        <v>1</v>
      </c>
      <c r="K5728" s="71" t="n">
        <f aca="false">F5728*I5728*J5728</f>
        <v>0</v>
      </c>
      <c r="L5728" s="71" t="n">
        <f aca="false">E5728*I5728*J5728</f>
        <v>0</v>
      </c>
      <c r="M5728" s="72" t="n">
        <f aca="false">G5728*I5728*J5728</f>
        <v>0</v>
      </c>
      <c r="N5728" s="72" t="n">
        <f aca="false">D5728*I5728*J5728</f>
        <v>-0</v>
      </c>
      <c r="O5728" s="71" t="n">
        <f aca="false">F5728*J5728</f>
        <v>1</v>
      </c>
      <c r="P5728" s="71" t="n">
        <f aca="false">E5728*J5728</f>
        <v>0</v>
      </c>
    </row>
    <row r="5729" customFormat="false" ht="15" hidden="false" customHeight="false" outlineLevel="0" collapsed="false">
      <c r="A5729" s="71" t="s">
        <v>59</v>
      </c>
      <c r="B5729" s="71" t="s">
        <v>52</v>
      </c>
      <c r="C5729" s="71" t="s">
        <v>2058</v>
      </c>
      <c r="D5729" s="72" t="n">
        <v>3.86</v>
      </c>
      <c r="E5729" s="71" t="n">
        <v>1</v>
      </c>
      <c r="F5729" s="71" t="n">
        <v>57</v>
      </c>
      <c r="G5729" s="72" t="n">
        <v>258.66</v>
      </c>
      <c r="H5729" s="72" t="n">
        <v>245.82</v>
      </c>
      <c r="I5729" s="71" t="n">
        <f aca="false">IF(B5729&gt;=Settings!$B$23,1,0)</f>
        <v>0</v>
      </c>
      <c r="J5729" s="71" t="n">
        <v>1</v>
      </c>
      <c r="K5729" s="71" t="n">
        <f aca="false">F5729*I5729*J5729</f>
        <v>0</v>
      </c>
      <c r="L5729" s="71" t="n">
        <f aca="false">E5729*I5729*J5729</f>
        <v>0</v>
      </c>
      <c r="M5729" s="72" t="n">
        <f aca="false">G5729*I5729*J5729</f>
        <v>0</v>
      </c>
      <c r="N5729" s="72" t="n">
        <f aca="false">D5729*I5729*J5729</f>
        <v>0</v>
      </c>
      <c r="O5729" s="71" t="n">
        <f aca="false">F5729*J5729</f>
        <v>57</v>
      </c>
      <c r="P5729" s="71" t="n">
        <f aca="false">E5729*J5729</f>
        <v>1</v>
      </c>
    </row>
    <row r="5730" customFormat="false" ht="15" hidden="false" customHeight="false" outlineLevel="0" collapsed="false">
      <c r="A5730" s="71" t="s">
        <v>60</v>
      </c>
      <c r="B5730" s="71" t="s">
        <v>52</v>
      </c>
      <c r="C5730" s="71" t="s">
        <v>1324</v>
      </c>
      <c r="D5730" s="72" t="n">
        <v>142.77</v>
      </c>
      <c r="E5730" s="71" t="n">
        <v>1</v>
      </c>
      <c r="F5730" s="71" t="n">
        <v>10</v>
      </c>
      <c r="G5730" s="72" t="n">
        <v>1515</v>
      </c>
      <c r="H5730" s="72" t="n">
        <v>1348.64</v>
      </c>
      <c r="I5730" s="71" t="n">
        <f aca="false">IF(B5730&gt;=Settings!$B$23,1,0)</f>
        <v>0</v>
      </c>
      <c r="J5730" s="71" t="n">
        <v>1</v>
      </c>
      <c r="K5730" s="71" t="n">
        <f aca="false">F5730*I5730*J5730</f>
        <v>0</v>
      </c>
      <c r="L5730" s="71" t="n">
        <f aca="false">E5730*I5730*J5730</f>
        <v>0</v>
      </c>
      <c r="M5730" s="72" t="n">
        <f aca="false">G5730*I5730*J5730</f>
        <v>0</v>
      </c>
      <c r="N5730" s="72" t="n">
        <f aca="false">D5730*I5730*J5730</f>
        <v>0</v>
      </c>
      <c r="O5730" s="71" t="n">
        <f aca="false">F5730*J5730</f>
        <v>10</v>
      </c>
      <c r="P5730" s="71" t="n">
        <f aca="false">E5730*J5730</f>
        <v>1</v>
      </c>
    </row>
    <row r="5731" customFormat="false" ht="15" hidden="false" customHeight="false" outlineLevel="0" collapsed="false">
      <c r="A5731" s="71" t="s">
        <v>59</v>
      </c>
      <c r="B5731" s="71" t="s">
        <v>52</v>
      </c>
      <c r="C5731" s="71" t="s">
        <v>1245</v>
      </c>
      <c r="D5731" s="72" t="n">
        <v>0</v>
      </c>
      <c r="E5731" s="71" t="n">
        <v>0</v>
      </c>
      <c r="F5731" s="71" t="n">
        <v>1</v>
      </c>
      <c r="G5731" s="72" t="n">
        <v>128.27</v>
      </c>
      <c r="H5731" s="72" t="n">
        <v>128.27</v>
      </c>
      <c r="I5731" s="71" t="n">
        <f aca="false">IF(B5731&gt;=Settings!$B$23,1,0)</f>
        <v>0</v>
      </c>
      <c r="J5731" s="71" t="n">
        <v>1</v>
      </c>
      <c r="K5731" s="71" t="n">
        <f aca="false">F5731*I5731*J5731</f>
        <v>0</v>
      </c>
      <c r="L5731" s="71" t="n">
        <f aca="false">E5731*I5731*J5731</f>
        <v>0</v>
      </c>
      <c r="M5731" s="72" t="n">
        <f aca="false">G5731*I5731*J5731</f>
        <v>0</v>
      </c>
      <c r="N5731" s="72" t="n">
        <f aca="false">D5731*I5731*J5731</f>
        <v>-0</v>
      </c>
      <c r="O5731" s="71" t="n">
        <f aca="false">F5731*J5731</f>
        <v>1</v>
      </c>
      <c r="P5731" s="71" t="n">
        <f aca="false">E5731*J5731</f>
        <v>0</v>
      </c>
    </row>
    <row r="5732" customFormat="false" ht="15" hidden="false" customHeight="false" outlineLevel="0" collapsed="false">
      <c r="A5732" s="71" t="s">
        <v>60</v>
      </c>
      <c r="B5732" s="71" t="s">
        <v>52</v>
      </c>
      <c r="C5732" s="71" t="s">
        <v>1845</v>
      </c>
      <c r="D5732" s="72" t="n">
        <v>0</v>
      </c>
      <c r="E5732" s="71" t="n">
        <v>0</v>
      </c>
      <c r="F5732" s="71" t="n">
        <v>11</v>
      </c>
      <c r="G5732" s="72" t="n">
        <v>1149.5</v>
      </c>
      <c r="H5732" s="72" t="n">
        <v>1149.5</v>
      </c>
      <c r="I5732" s="71" t="n">
        <f aca="false">IF(B5732&gt;=Settings!$B$23,1,0)</f>
        <v>0</v>
      </c>
      <c r="J5732" s="71" t="n">
        <v>1</v>
      </c>
      <c r="K5732" s="71" t="n">
        <f aca="false">F5732*I5732*J5732</f>
        <v>0</v>
      </c>
      <c r="L5732" s="71" t="n">
        <f aca="false">E5732*I5732*J5732</f>
        <v>0</v>
      </c>
      <c r="M5732" s="72" t="n">
        <f aca="false">G5732*I5732*J5732</f>
        <v>0</v>
      </c>
      <c r="N5732" s="72" t="n">
        <f aca="false">D5732*I5732*J5732</f>
        <v>-0</v>
      </c>
      <c r="O5732" s="71" t="n">
        <f aca="false">F5732*J5732</f>
        <v>11</v>
      </c>
      <c r="P5732" s="71" t="n">
        <f aca="false">E5732*J5732</f>
        <v>0</v>
      </c>
    </row>
    <row r="5733" customFormat="false" ht="15" hidden="false" customHeight="false" outlineLevel="0" collapsed="false">
      <c r="A5733" s="71" t="s">
        <v>59</v>
      </c>
      <c r="B5733" s="71" t="s">
        <v>52</v>
      </c>
      <c r="C5733" s="71" t="s">
        <v>952</v>
      </c>
      <c r="D5733" s="72" t="n">
        <v>0</v>
      </c>
      <c r="E5733" s="71" t="n">
        <v>0</v>
      </c>
      <c r="F5733" s="71" t="n">
        <v>10</v>
      </c>
      <c r="G5733" s="72" t="n">
        <v>844.97</v>
      </c>
      <c r="H5733" s="72" t="n">
        <v>795.95</v>
      </c>
      <c r="I5733" s="71" t="n">
        <f aca="false">IF(B5733&gt;=Settings!$B$23,1,0)</f>
        <v>0</v>
      </c>
      <c r="J5733" s="71" t="n">
        <v>1</v>
      </c>
      <c r="K5733" s="71" t="n">
        <f aca="false">F5733*I5733*J5733</f>
        <v>0</v>
      </c>
      <c r="L5733" s="71" t="n">
        <f aca="false">E5733*I5733*J5733</f>
        <v>0</v>
      </c>
      <c r="M5733" s="72" t="n">
        <f aca="false">G5733*I5733*J5733</f>
        <v>0</v>
      </c>
      <c r="N5733" s="72" t="n">
        <f aca="false">D5733*I5733*J5733</f>
        <v>-0</v>
      </c>
      <c r="O5733" s="71" t="n">
        <f aca="false">F5733*J5733</f>
        <v>10</v>
      </c>
      <c r="P5733" s="71" t="n">
        <f aca="false">E5733*J5733</f>
        <v>0</v>
      </c>
    </row>
    <row r="5734" customFormat="false" ht="15" hidden="false" customHeight="false" outlineLevel="0" collapsed="false">
      <c r="A5734" s="71" t="s">
        <v>59</v>
      </c>
      <c r="B5734" s="71" t="s">
        <v>52</v>
      </c>
      <c r="C5734" s="71" t="s">
        <v>915</v>
      </c>
      <c r="D5734" s="72" t="n">
        <v>0</v>
      </c>
      <c r="E5734" s="71" t="n">
        <v>0</v>
      </c>
      <c r="F5734" s="71" t="n">
        <v>2</v>
      </c>
      <c r="G5734" s="72" t="n">
        <v>527.18</v>
      </c>
      <c r="H5734" s="72" t="n">
        <v>527.18</v>
      </c>
      <c r="I5734" s="71" t="n">
        <f aca="false">IF(B5734&gt;=Settings!$B$23,1,0)</f>
        <v>0</v>
      </c>
      <c r="J5734" s="71" t="n">
        <v>1</v>
      </c>
      <c r="K5734" s="71" t="n">
        <f aca="false">F5734*I5734*J5734</f>
        <v>0</v>
      </c>
      <c r="L5734" s="71" t="n">
        <f aca="false">E5734*I5734*J5734</f>
        <v>0</v>
      </c>
      <c r="M5734" s="72" t="n">
        <f aca="false">G5734*I5734*J5734</f>
        <v>0</v>
      </c>
      <c r="N5734" s="72" t="n">
        <f aca="false">D5734*I5734*J5734</f>
        <v>-0</v>
      </c>
      <c r="O5734" s="71" t="n">
        <f aca="false">F5734*J5734</f>
        <v>2</v>
      </c>
      <c r="P5734" s="71" t="n">
        <f aca="false">E5734*J5734</f>
        <v>0</v>
      </c>
    </row>
    <row r="5735" customFormat="false" ht="15" hidden="false" customHeight="false" outlineLevel="0" collapsed="false">
      <c r="A5735" s="71" t="s">
        <v>60</v>
      </c>
      <c r="B5735" s="71" t="s">
        <v>52</v>
      </c>
      <c r="C5735" s="71" t="s">
        <v>1306</v>
      </c>
      <c r="D5735" s="72" t="n">
        <v>77.23</v>
      </c>
      <c r="E5735" s="71" t="n">
        <v>1</v>
      </c>
      <c r="F5735" s="71" t="n">
        <v>5</v>
      </c>
      <c r="G5735" s="72" t="n">
        <v>317.95</v>
      </c>
      <c r="H5735" s="72" t="n">
        <v>240.72</v>
      </c>
      <c r="I5735" s="71" t="n">
        <f aca="false">IF(B5735&gt;=Settings!$B$23,1,0)</f>
        <v>0</v>
      </c>
      <c r="J5735" s="71" t="n">
        <v>1</v>
      </c>
      <c r="K5735" s="71" t="n">
        <f aca="false">F5735*I5735*J5735</f>
        <v>0</v>
      </c>
      <c r="L5735" s="71" t="n">
        <f aca="false">E5735*I5735*J5735</f>
        <v>0</v>
      </c>
      <c r="M5735" s="72" t="n">
        <f aca="false">G5735*I5735*J5735</f>
        <v>0</v>
      </c>
      <c r="N5735" s="72" t="n">
        <f aca="false">D5735*I5735*J5735</f>
        <v>0</v>
      </c>
      <c r="O5735" s="71" t="n">
        <f aca="false">F5735*J5735</f>
        <v>5</v>
      </c>
      <c r="P5735" s="71" t="n">
        <f aca="false">E5735*J5735</f>
        <v>1</v>
      </c>
    </row>
    <row r="5736" customFormat="false" ht="15" hidden="false" customHeight="false" outlineLevel="0" collapsed="false">
      <c r="A5736" s="71" t="s">
        <v>59</v>
      </c>
      <c r="B5736" s="71" t="s">
        <v>52</v>
      </c>
      <c r="C5736" s="71" t="s">
        <v>2385</v>
      </c>
      <c r="D5736" s="72" t="n">
        <v>0</v>
      </c>
      <c r="E5736" s="71" t="n">
        <v>0</v>
      </c>
      <c r="F5736" s="71" t="n">
        <v>28</v>
      </c>
      <c r="G5736" s="72" t="n">
        <v>1648.68</v>
      </c>
      <c r="H5736" s="72" t="n">
        <v>1532.28</v>
      </c>
      <c r="I5736" s="71" t="n">
        <f aca="false">IF(B5736&gt;=Settings!$B$23,1,0)</f>
        <v>0</v>
      </c>
      <c r="J5736" s="71" t="n">
        <v>1</v>
      </c>
      <c r="K5736" s="71" t="n">
        <f aca="false">F5736*I5736*J5736</f>
        <v>0</v>
      </c>
      <c r="L5736" s="71" t="n">
        <f aca="false">E5736*I5736*J5736</f>
        <v>0</v>
      </c>
      <c r="M5736" s="72" t="n">
        <f aca="false">G5736*I5736*J5736</f>
        <v>0</v>
      </c>
      <c r="N5736" s="72" t="n">
        <f aca="false">D5736*I5736*J5736</f>
        <v>-0</v>
      </c>
      <c r="O5736" s="71" t="n">
        <f aca="false">F5736*J5736</f>
        <v>28</v>
      </c>
      <c r="P5736" s="71" t="n">
        <f aca="false">E5736*J5736</f>
        <v>0</v>
      </c>
    </row>
    <row r="5737" customFormat="false" ht="15" hidden="false" customHeight="false" outlineLevel="0" collapsed="false">
      <c r="A5737" s="71" t="s">
        <v>59</v>
      </c>
      <c r="B5737" s="71" t="s">
        <v>52</v>
      </c>
      <c r="C5737" s="71" t="s">
        <v>918</v>
      </c>
      <c r="D5737" s="72" t="n">
        <v>0</v>
      </c>
      <c r="E5737" s="71" t="n">
        <v>0</v>
      </c>
      <c r="F5737" s="71" t="n">
        <v>6</v>
      </c>
      <c r="G5737" s="72" t="n">
        <v>472.44</v>
      </c>
      <c r="H5737" s="72" t="n">
        <v>472.44</v>
      </c>
      <c r="I5737" s="71" t="n">
        <f aca="false">IF(B5737&gt;=Settings!$B$23,1,0)</f>
        <v>0</v>
      </c>
      <c r="J5737" s="71" t="n">
        <v>1</v>
      </c>
      <c r="K5737" s="71" t="n">
        <f aca="false">F5737*I5737*J5737</f>
        <v>0</v>
      </c>
      <c r="L5737" s="71" t="n">
        <f aca="false">E5737*I5737*J5737</f>
        <v>0</v>
      </c>
      <c r="M5737" s="72" t="n">
        <f aca="false">G5737*I5737*J5737</f>
        <v>0</v>
      </c>
      <c r="N5737" s="72" t="n">
        <f aca="false">D5737*I5737*J5737</f>
        <v>-0</v>
      </c>
      <c r="O5737" s="71" t="n">
        <f aca="false">F5737*J5737</f>
        <v>6</v>
      </c>
      <c r="P5737" s="71" t="n">
        <f aca="false">E5737*J5737</f>
        <v>0</v>
      </c>
    </row>
    <row r="5738" customFormat="false" ht="15" hidden="false" customHeight="false" outlineLevel="0" collapsed="false">
      <c r="A5738" s="71" t="s">
        <v>63</v>
      </c>
      <c r="B5738" s="71" t="s">
        <v>52</v>
      </c>
      <c r="C5738" s="71" t="s">
        <v>1154</v>
      </c>
      <c r="D5738" s="72" t="n">
        <v>129.95</v>
      </c>
      <c r="E5738" s="71" t="n">
        <v>0</v>
      </c>
      <c r="F5738" s="71" t="n">
        <v>1</v>
      </c>
      <c r="G5738" s="72" t="n">
        <v>131.77</v>
      </c>
      <c r="H5738" s="72" t="n">
        <v>-9.54</v>
      </c>
      <c r="I5738" s="71" t="n">
        <f aca="false">IF(B5738&gt;=Settings!$B$23,1,0)</f>
        <v>0</v>
      </c>
      <c r="J5738" s="71" t="n">
        <v>0</v>
      </c>
      <c r="K5738" s="71" t="n">
        <f aca="false">F5738*I5738*J5738</f>
        <v>0</v>
      </c>
      <c r="L5738" s="71" t="n">
        <f aca="false">E5738*I5738*J5738</f>
        <v>0</v>
      </c>
      <c r="M5738" s="72" t="n">
        <f aca="false">G5738*I5738*J5738</f>
        <v>0</v>
      </c>
      <c r="N5738" s="72" t="n">
        <f aca="false">D5738*I5738*J5738</f>
        <v>0</v>
      </c>
      <c r="O5738" s="71" t="n">
        <f aca="false">F5738*J5738</f>
        <v>0</v>
      </c>
      <c r="P5738" s="71" t="n">
        <f aca="false">E5738*J5738</f>
        <v>0</v>
      </c>
    </row>
    <row r="5739" customFormat="false" ht="15" hidden="false" customHeight="false" outlineLevel="0" collapsed="false">
      <c r="A5739" s="71" t="s">
        <v>59</v>
      </c>
      <c r="B5739" s="71" t="s">
        <v>52</v>
      </c>
      <c r="C5739" s="71" t="s">
        <v>1403</v>
      </c>
      <c r="D5739" s="72" t="n">
        <v>195.41</v>
      </c>
      <c r="E5739" s="71" t="n">
        <v>1</v>
      </c>
      <c r="F5739" s="71" t="n">
        <v>5</v>
      </c>
      <c r="G5739" s="72" t="n">
        <v>977.04</v>
      </c>
      <c r="H5739" s="72" t="n">
        <v>781.63</v>
      </c>
      <c r="I5739" s="71" t="n">
        <f aca="false">IF(B5739&gt;=Settings!$B$23,1,0)</f>
        <v>0</v>
      </c>
      <c r="J5739" s="71" t="n">
        <v>1</v>
      </c>
      <c r="K5739" s="71" t="n">
        <f aca="false">F5739*I5739*J5739</f>
        <v>0</v>
      </c>
      <c r="L5739" s="71" t="n">
        <f aca="false">E5739*I5739*J5739</f>
        <v>0</v>
      </c>
      <c r="M5739" s="72" t="n">
        <f aca="false">G5739*I5739*J5739</f>
        <v>0</v>
      </c>
      <c r="N5739" s="72" t="n">
        <f aca="false">D5739*I5739*J5739</f>
        <v>0</v>
      </c>
      <c r="O5739" s="71" t="n">
        <f aca="false">F5739*J5739</f>
        <v>5</v>
      </c>
      <c r="P5739" s="71" t="n">
        <f aca="false">E5739*J5739</f>
        <v>1</v>
      </c>
    </row>
    <row r="5740" customFormat="false" ht="15" hidden="false" customHeight="false" outlineLevel="0" collapsed="false">
      <c r="A5740" s="71" t="s">
        <v>59</v>
      </c>
      <c r="B5740" s="71" t="s">
        <v>52</v>
      </c>
      <c r="C5740" s="71" t="s">
        <v>1419</v>
      </c>
      <c r="D5740" s="72" t="n">
        <v>0</v>
      </c>
      <c r="E5740" s="71" t="n">
        <v>0</v>
      </c>
      <c r="F5740" s="71" t="n">
        <v>1</v>
      </c>
      <c r="G5740" s="72" t="n">
        <v>174.96</v>
      </c>
      <c r="H5740" s="72" t="n">
        <v>148.73</v>
      </c>
      <c r="I5740" s="71" t="n">
        <f aca="false">IF(B5740&gt;=Settings!$B$23,1,0)</f>
        <v>0</v>
      </c>
      <c r="J5740" s="71" t="n">
        <v>1</v>
      </c>
      <c r="K5740" s="71" t="n">
        <f aca="false">F5740*I5740*J5740</f>
        <v>0</v>
      </c>
      <c r="L5740" s="71" t="n">
        <f aca="false">E5740*I5740*J5740</f>
        <v>0</v>
      </c>
      <c r="M5740" s="72" t="n">
        <f aca="false">G5740*I5740*J5740</f>
        <v>0</v>
      </c>
      <c r="N5740" s="72" t="n">
        <f aca="false">D5740*I5740*J5740</f>
        <v>-0</v>
      </c>
      <c r="O5740" s="71" t="n">
        <f aca="false">F5740*J5740</f>
        <v>1</v>
      </c>
      <c r="P5740" s="71" t="n">
        <f aca="false">E5740*J5740</f>
        <v>0</v>
      </c>
    </row>
    <row r="5741" customFormat="false" ht="15" hidden="false" customHeight="false" outlineLevel="0" collapsed="false">
      <c r="A5741" s="71" t="s">
        <v>59</v>
      </c>
      <c r="B5741" s="71" t="s">
        <v>52</v>
      </c>
      <c r="C5741" s="71" t="s">
        <v>2386</v>
      </c>
      <c r="D5741" s="72" t="n">
        <v>0</v>
      </c>
      <c r="E5741" s="71" t="n">
        <v>0</v>
      </c>
      <c r="F5741" s="71" t="n">
        <v>1</v>
      </c>
      <c r="G5741" s="72" t="n">
        <v>86.32</v>
      </c>
      <c r="H5741" s="72" t="n">
        <v>86.32</v>
      </c>
      <c r="I5741" s="71" t="n">
        <f aca="false">IF(B5741&gt;=Settings!$B$23,1,0)</f>
        <v>0</v>
      </c>
      <c r="J5741" s="71" t="n">
        <v>1</v>
      </c>
      <c r="K5741" s="71" t="n">
        <f aca="false">F5741*I5741*J5741</f>
        <v>0</v>
      </c>
      <c r="L5741" s="71" t="n">
        <f aca="false">E5741*I5741*J5741</f>
        <v>0</v>
      </c>
      <c r="M5741" s="72" t="n">
        <f aca="false">G5741*I5741*J5741</f>
        <v>0</v>
      </c>
      <c r="N5741" s="72" t="n">
        <f aca="false">D5741*I5741*J5741</f>
        <v>-0</v>
      </c>
      <c r="O5741" s="71" t="n">
        <f aca="false">F5741*J5741</f>
        <v>1</v>
      </c>
      <c r="P5741" s="71" t="n">
        <f aca="false">E5741*J5741</f>
        <v>0</v>
      </c>
    </row>
    <row r="5742" customFormat="false" ht="15" hidden="false" customHeight="false" outlineLevel="0" collapsed="false">
      <c r="A5742" s="71" t="s">
        <v>59</v>
      </c>
      <c r="B5742" s="71" t="s">
        <v>52</v>
      </c>
      <c r="C5742" s="71" t="s">
        <v>1420</v>
      </c>
      <c r="D5742" s="72" t="n">
        <v>0</v>
      </c>
      <c r="E5742" s="71" t="n">
        <v>0</v>
      </c>
      <c r="F5742" s="71" t="n">
        <v>5</v>
      </c>
      <c r="G5742" s="72" t="n">
        <v>531.58</v>
      </c>
      <c r="H5742" s="72" t="n">
        <v>498.88</v>
      </c>
      <c r="I5742" s="71" t="n">
        <f aca="false">IF(B5742&gt;=Settings!$B$23,1,0)</f>
        <v>0</v>
      </c>
      <c r="J5742" s="71" t="n">
        <v>1</v>
      </c>
      <c r="K5742" s="71" t="n">
        <f aca="false">F5742*I5742*J5742</f>
        <v>0</v>
      </c>
      <c r="L5742" s="71" t="n">
        <f aca="false">E5742*I5742*J5742</f>
        <v>0</v>
      </c>
      <c r="M5742" s="72" t="n">
        <f aca="false">G5742*I5742*J5742</f>
        <v>0</v>
      </c>
      <c r="N5742" s="72" t="n">
        <f aca="false">D5742*I5742*J5742</f>
        <v>-0</v>
      </c>
      <c r="O5742" s="71" t="n">
        <f aca="false">F5742*J5742</f>
        <v>5</v>
      </c>
      <c r="P5742" s="71" t="n">
        <f aca="false">E5742*J5742</f>
        <v>0</v>
      </c>
    </row>
    <row r="5743" customFormat="false" ht="15" hidden="false" customHeight="false" outlineLevel="0" collapsed="false">
      <c r="A5743" s="71" t="s">
        <v>61</v>
      </c>
      <c r="B5743" s="71" t="s">
        <v>52</v>
      </c>
      <c r="C5743" s="71" t="s">
        <v>1133</v>
      </c>
      <c r="D5743" s="72" t="n">
        <v>0</v>
      </c>
      <c r="E5743" s="71" t="n">
        <v>0</v>
      </c>
      <c r="F5743" s="71" t="n">
        <v>1</v>
      </c>
      <c r="G5743" s="72" t="n">
        <v>90.86</v>
      </c>
      <c r="H5743" s="72" t="n">
        <v>77.24</v>
      </c>
      <c r="I5743" s="71" t="n">
        <f aca="false">IF(B5743&gt;=Settings!$B$23,1,0)</f>
        <v>0</v>
      </c>
      <c r="J5743" s="71" t="n">
        <v>1</v>
      </c>
      <c r="K5743" s="71" t="n">
        <f aca="false">F5743*I5743*J5743</f>
        <v>0</v>
      </c>
      <c r="L5743" s="71" t="n">
        <f aca="false">E5743*I5743*J5743</f>
        <v>0</v>
      </c>
      <c r="M5743" s="72" t="n">
        <f aca="false">G5743*I5743*J5743</f>
        <v>0</v>
      </c>
      <c r="N5743" s="72" t="n">
        <f aca="false">D5743*I5743*J5743</f>
        <v>-0</v>
      </c>
      <c r="O5743" s="71" t="n">
        <f aca="false">F5743*J5743</f>
        <v>1</v>
      </c>
      <c r="P5743" s="71" t="n">
        <f aca="false">E5743*J5743</f>
        <v>0</v>
      </c>
    </row>
    <row r="5744" customFormat="false" ht="15" hidden="false" customHeight="false" outlineLevel="0" collapsed="false">
      <c r="A5744" s="71" t="s">
        <v>61</v>
      </c>
      <c r="B5744" s="71" t="s">
        <v>52</v>
      </c>
      <c r="C5744" s="71" t="s">
        <v>2378</v>
      </c>
      <c r="D5744" s="72" t="n">
        <v>0</v>
      </c>
      <c r="E5744" s="71" t="n">
        <v>0</v>
      </c>
      <c r="F5744" s="71" t="n">
        <v>1</v>
      </c>
      <c r="G5744" s="72" t="n">
        <v>77.23</v>
      </c>
      <c r="H5744" s="72" t="n">
        <v>77.23</v>
      </c>
      <c r="I5744" s="71" t="n">
        <f aca="false">IF(B5744&gt;=Settings!$B$23,1,0)</f>
        <v>0</v>
      </c>
      <c r="J5744" s="71" t="n">
        <v>1</v>
      </c>
      <c r="K5744" s="71" t="n">
        <f aca="false">F5744*I5744*J5744</f>
        <v>0</v>
      </c>
      <c r="L5744" s="71" t="n">
        <f aca="false">E5744*I5744*J5744</f>
        <v>0</v>
      </c>
      <c r="M5744" s="72" t="n">
        <f aca="false">G5744*I5744*J5744</f>
        <v>0</v>
      </c>
      <c r="N5744" s="72" t="n">
        <f aca="false">D5744*I5744*J5744</f>
        <v>-0</v>
      </c>
      <c r="O5744" s="71" t="n">
        <f aca="false">F5744*J5744</f>
        <v>1</v>
      </c>
      <c r="P5744" s="71" t="n">
        <f aca="false">E5744*J5744</f>
        <v>0</v>
      </c>
    </row>
    <row r="5745" customFormat="false" ht="15" hidden="false" customHeight="false" outlineLevel="0" collapsed="false">
      <c r="A5745" s="71" t="s">
        <v>59</v>
      </c>
      <c r="B5745" s="71" t="s">
        <v>52</v>
      </c>
      <c r="C5745" s="71" t="s">
        <v>1120</v>
      </c>
      <c r="D5745" s="72" t="n">
        <v>0</v>
      </c>
      <c r="E5745" s="71" t="n">
        <v>0</v>
      </c>
      <c r="F5745" s="71" t="n">
        <v>3</v>
      </c>
      <c r="G5745" s="72" t="n">
        <v>381.69</v>
      </c>
      <c r="H5745" s="72" t="n">
        <v>381.69</v>
      </c>
      <c r="I5745" s="71" t="n">
        <f aca="false">IF(B5745&gt;=Settings!$B$23,1,0)</f>
        <v>0</v>
      </c>
      <c r="J5745" s="71" t="n">
        <v>1</v>
      </c>
      <c r="K5745" s="71" t="n">
        <f aca="false">F5745*I5745*J5745</f>
        <v>0</v>
      </c>
      <c r="L5745" s="71" t="n">
        <f aca="false">E5745*I5745*J5745</f>
        <v>0</v>
      </c>
      <c r="M5745" s="72" t="n">
        <f aca="false">G5745*I5745*J5745</f>
        <v>0</v>
      </c>
      <c r="N5745" s="72" t="n">
        <f aca="false">D5745*I5745*J5745</f>
        <v>-0</v>
      </c>
      <c r="O5745" s="71" t="n">
        <f aca="false">F5745*J5745</f>
        <v>3</v>
      </c>
      <c r="P5745" s="71" t="n">
        <f aca="false">E5745*J5745</f>
        <v>0</v>
      </c>
    </row>
    <row r="5746" customFormat="false" ht="15" hidden="false" customHeight="false" outlineLevel="0" collapsed="false">
      <c r="A5746" s="71" t="s">
        <v>59</v>
      </c>
      <c r="B5746" s="71" t="s">
        <v>52</v>
      </c>
      <c r="C5746" s="71" t="s">
        <v>2324</v>
      </c>
      <c r="D5746" s="72" t="n">
        <v>0</v>
      </c>
      <c r="E5746" s="71" t="n">
        <v>0</v>
      </c>
      <c r="F5746" s="71" t="n">
        <v>4</v>
      </c>
      <c r="G5746" s="72" t="n">
        <v>440.73</v>
      </c>
      <c r="H5746" s="72" t="n">
        <v>424.38</v>
      </c>
      <c r="I5746" s="71" t="n">
        <f aca="false">IF(B5746&gt;=Settings!$B$23,1,0)</f>
        <v>0</v>
      </c>
      <c r="J5746" s="71" t="n">
        <v>1</v>
      </c>
      <c r="K5746" s="71" t="n">
        <f aca="false">F5746*I5746*J5746</f>
        <v>0</v>
      </c>
      <c r="L5746" s="71" t="n">
        <f aca="false">E5746*I5746*J5746</f>
        <v>0</v>
      </c>
      <c r="M5746" s="72" t="n">
        <f aca="false">G5746*I5746*J5746</f>
        <v>0</v>
      </c>
      <c r="N5746" s="72" t="n">
        <f aca="false">D5746*I5746*J5746</f>
        <v>-0</v>
      </c>
      <c r="O5746" s="71" t="n">
        <f aca="false">F5746*J5746</f>
        <v>4</v>
      </c>
      <c r="P5746" s="71" t="n">
        <f aca="false">E5746*J5746</f>
        <v>0</v>
      </c>
    </row>
    <row r="5747" customFormat="false" ht="15" hidden="false" customHeight="false" outlineLevel="0" collapsed="false">
      <c r="A5747" s="71" t="s">
        <v>61</v>
      </c>
      <c r="B5747" s="71" t="s">
        <v>52</v>
      </c>
      <c r="C5747" s="71" t="s">
        <v>2055</v>
      </c>
      <c r="D5747" s="72" t="n">
        <v>0</v>
      </c>
      <c r="E5747" s="71" t="n">
        <v>0</v>
      </c>
      <c r="F5747" s="71" t="n">
        <v>20</v>
      </c>
      <c r="G5747" s="72" t="n">
        <v>1262.75</v>
      </c>
      <c r="H5747" s="72" t="n">
        <v>1201.5</v>
      </c>
      <c r="I5747" s="71" t="n">
        <f aca="false">IF(B5747&gt;=Settings!$B$23,1,0)</f>
        <v>0</v>
      </c>
      <c r="J5747" s="71" t="n">
        <v>1</v>
      </c>
      <c r="K5747" s="71" t="n">
        <f aca="false">F5747*I5747*J5747</f>
        <v>0</v>
      </c>
      <c r="L5747" s="71" t="n">
        <f aca="false">E5747*I5747*J5747</f>
        <v>0</v>
      </c>
      <c r="M5747" s="72" t="n">
        <f aca="false">G5747*I5747*J5747</f>
        <v>0</v>
      </c>
      <c r="N5747" s="72" t="n">
        <f aca="false">D5747*I5747*J5747</f>
        <v>-0</v>
      </c>
      <c r="O5747" s="71" t="n">
        <f aca="false">F5747*J5747</f>
        <v>20</v>
      </c>
      <c r="P5747" s="71" t="n">
        <f aca="false">E5747*J5747</f>
        <v>0</v>
      </c>
    </row>
    <row r="5748" customFormat="false" ht="15" hidden="false" customHeight="false" outlineLevel="0" collapsed="false">
      <c r="A5748" s="71" t="s">
        <v>59</v>
      </c>
      <c r="B5748" s="71" t="s">
        <v>52</v>
      </c>
      <c r="C5748" s="71" t="s">
        <v>574</v>
      </c>
      <c r="D5748" s="72" t="n">
        <v>145.36</v>
      </c>
      <c r="E5748" s="71" t="n">
        <v>2</v>
      </c>
      <c r="F5748" s="71" t="n">
        <v>48</v>
      </c>
      <c r="G5748" s="72" t="n">
        <v>3697.7</v>
      </c>
      <c r="H5748" s="72" t="n">
        <v>3436.37</v>
      </c>
      <c r="I5748" s="71" t="n">
        <f aca="false">IF(B5748&gt;=Settings!$B$23,1,0)</f>
        <v>0</v>
      </c>
      <c r="J5748" s="71" t="n">
        <v>1</v>
      </c>
      <c r="K5748" s="71" t="n">
        <f aca="false">F5748*I5748*J5748</f>
        <v>0</v>
      </c>
      <c r="L5748" s="71" t="n">
        <f aca="false">E5748*I5748*J5748</f>
        <v>0</v>
      </c>
      <c r="M5748" s="72" t="n">
        <f aca="false">G5748*I5748*J5748</f>
        <v>0</v>
      </c>
      <c r="N5748" s="72" t="n">
        <f aca="false">D5748*I5748*J5748</f>
        <v>0</v>
      </c>
      <c r="O5748" s="71" t="n">
        <f aca="false">F5748*J5748</f>
        <v>48</v>
      </c>
      <c r="P5748" s="71" t="n">
        <f aca="false">E5748*J5748</f>
        <v>2</v>
      </c>
    </row>
    <row r="5749" customFormat="false" ht="15" hidden="false" customHeight="false" outlineLevel="0" collapsed="false">
      <c r="A5749" s="71" t="s">
        <v>61</v>
      </c>
      <c r="B5749" s="71" t="s">
        <v>52</v>
      </c>
      <c r="C5749" s="71" t="s">
        <v>1280</v>
      </c>
      <c r="D5749" s="72" t="n">
        <v>0</v>
      </c>
      <c r="E5749" s="71" t="n">
        <v>0</v>
      </c>
      <c r="F5749" s="71" t="n">
        <v>3</v>
      </c>
      <c r="G5749" s="72" t="n">
        <v>245.31</v>
      </c>
      <c r="H5749" s="72" t="n">
        <v>233.74</v>
      </c>
      <c r="I5749" s="71" t="n">
        <f aca="false">IF(B5749&gt;=Settings!$B$23,1,0)</f>
        <v>0</v>
      </c>
      <c r="J5749" s="71" t="n">
        <v>1</v>
      </c>
      <c r="K5749" s="71" t="n">
        <f aca="false">F5749*I5749*J5749</f>
        <v>0</v>
      </c>
      <c r="L5749" s="71" t="n">
        <f aca="false">E5749*I5749*J5749</f>
        <v>0</v>
      </c>
      <c r="M5749" s="72" t="n">
        <f aca="false">G5749*I5749*J5749</f>
        <v>0</v>
      </c>
      <c r="N5749" s="72" t="n">
        <f aca="false">D5749*I5749*J5749</f>
        <v>-0</v>
      </c>
      <c r="O5749" s="71" t="n">
        <f aca="false">F5749*J5749</f>
        <v>3</v>
      </c>
      <c r="P5749" s="71" t="n">
        <f aca="false">E5749*J5749</f>
        <v>0</v>
      </c>
    </row>
    <row r="5750" customFormat="false" ht="15" hidden="false" customHeight="false" outlineLevel="0" collapsed="false">
      <c r="A5750" s="71" t="s">
        <v>59</v>
      </c>
      <c r="B5750" s="71" t="s">
        <v>52</v>
      </c>
      <c r="C5750" s="71" t="s">
        <v>1343</v>
      </c>
      <c r="D5750" s="72" t="n">
        <v>0</v>
      </c>
      <c r="E5750" s="71" t="n">
        <v>0</v>
      </c>
      <c r="F5750" s="71" t="n">
        <v>1</v>
      </c>
      <c r="G5750" s="72" t="n">
        <v>45.41</v>
      </c>
      <c r="H5750" s="72" t="n">
        <v>45.41</v>
      </c>
      <c r="I5750" s="71" t="n">
        <f aca="false">IF(B5750&gt;=Settings!$B$23,1,0)</f>
        <v>0</v>
      </c>
      <c r="J5750" s="71" t="n">
        <v>1</v>
      </c>
      <c r="K5750" s="71" t="n">
        <f aca="false">F5750*I5750*J5750</f>
        <v>0</v>
      </c>
      <c r="L5750" s="71" t="n">
        <f aca="false">E5750*I5750*J5750</f>
        <v>0</v>
      </c>
      <c r="M5750" s="72" t="n">
        <f aca="false">G5750*I5750*J5750</f>
        <v>0</v>
      </c>
      <c r="N5750" s="72" t="n">
        <f aca="false">D5750*I5750*J5750</f>
        <v>-0</v>
      </c>
      <c r="O5750" s="71" t="n">
        <f aca="false">F5750*J5750</f>
        <v>1</v>
      </c>
      <c r="P5750" s="71" t="n">
        <f aca="false">E5750*J5750</f>
        <v>0</v>
      </c>
    </row>
    <row r="5751" customFormat="false" ht="15" hidden="false" customHeight="false" outlineLevel="0" collapsed="false">
      <c r="A5751" s="71" t="s">
        <v>60</v>
      </c>
      <c r="B5751" s="71" t="s">
        <v>52</v>
      </c>
      <c r="C5751" s="71" t="s">
        <v>360</v>
      </c>
      <c r="D5751" s="72" t="n">
        <v>16.73</v>
      </c>
      <c r="E5751" s="71" t="n">
        <v>2</v>
      </c>
      <c r="F5751" s="71" t="n">
        <v>79</v>
      </c>
      <c r="G5751" s="72" t="n">
        <v>714.8</v>
      </c>
      <c r="H5751" s="72" t="n">
        <v>678.2</v>
      </c>
      <c r="I5751" s="71" t="n">
        <f aca="false">IF(B5751&gt;=Settings!$B$23,1,0)</f>
        <v>0</v>
      </c>
      <c r="J5751" s="71" t="n">
        <v>1</v>
      </c>
      <c r="K5751" s="71" t="n">
        <f aca="false">F5751*I5751*J5751</f>
        <v>0</v>
      </c>
      <c r="L5751" s="71" t="n">
        <f aca="false">E5751*I5751*J5751</f>
        <v>0</v>
      </c>
      <c r="M5751" s="72" t="n">
        <f aca="false">G5751*I5751*J5751</f>
        <v>0</v>
      </c>
      <c r="N5751" s="72" t="n">
        <f aca="false">D5751*I5751*J5751</f>
        <v>0</v>
      </c>
      <c r="O5751" s="71" t="n">
        <f aca="false">F5751*J5751</f>
        <v>79</v>
      </c>
      <c r="P5751" s="71" t="n">
        <f aca="false">E5751*J5751</f>
        <v>2</v>
      </c>
    </row>
    <row r="5752" customFormat="false" ht="15" hidden="false" customHeight="false" outlineLevel="0" collapsed="false">
      <c r="A5752" s="71" t="s">
        <v>61</v>
      </c>
      <c r="B5752" s="71" t="s">
        <v>52</v>
      </c>
      <c r="C5752" s="71" t="s">
        <v>1182</v>
      </c>
      <c r="D5752" s="72" t="n">
        <v>0</v>
      </c>
      <c r="E5752" s="71" t="n">
        <v>0</v>
      </c>
      <c r="F5752" s="71" t="n">
        <v>1</v>
      </c>
      <c r="G5752" s="72" t="n">
        <v>90.86</v>
      </c>
      <c r="H5752" s="72" t="n">
        <v>90.86</v>
      </c>
      <c r="I5752" s="71" t="n">
        <f aca="false">IF(B5752&gt;=Settings!$B$23,1,0)</f>
        <v>0</v>
      </c>
      <c r="J5752" s="71" t="n">
        <v>1</v>
      </c>
      <c r="K5752" s="71" t="n">
        <f aca="false">F5752*I5752*J5752</f>
        <v>0</v>
      </c>
      <c r="L5752" s="71" t="n">
        <f aca="false">E5752*I5752*J5752</f>
        <v>0</v>
      </c>
      <c r="M5752" s="72" t="n">
        <f aca="false">G5752*I5752*J5752</f>
        <v>0</v>
      </c>
      <c r="N5752" s="72" t="n">
        <f aca="false">D5752*I5752*J5752</f>
        <v>-0</v>
      </c>
      <c r="O5752" s="71" t="n">
        <f aca="false">F5752*J5752</f>
        <v>1</v>
      </c>
      <c r="P5752" s="71" t="n">
        <f aca="false">E5752*J5752</f>
        <v>0</v>
      </c>
    </row>
    <row r="5753" customFormat="false" ht="15" hidden="false" customHeight="false" outlineLevel="0" collapsed="false">
      <c r="A5753" s="71" t="s">
        <v>63</v>
      </c>
      <c r="B5753" s="71" t="s">
        <v>52</v>
      </c>
      <c r="C5753" s="71" t="s">
        <v>2242</v>
      </c>
      <c r="D5753" s="72" t="n">
        <v>0</v>
      </c>
      <c r="E5753" s="71" t="n">
        <v>0</v>
      </c>
      <c r="F5753" s="71" t="n">
        <v>3</v>
      </c>
      <c r="G5753" s="72" t="n">
        <v>204.42</v>
      </c>
      <c r="H5753" s="72" t="n">
        <v>204.42</v>
      </c>
      <c r="I5753" s="71" t="n">
        <f aca="false">IF(B5753&gt;=Settings!$B$23,1,0)</f>
        <v>0</v>
      </c>
      <c r="J5753" s="71" t="n">
        <v>1</v>
      </c>
      <c r="K5753" s="71" t="n">
        <f aca="false">F5753*I5753*J5753</f>
        <v>0</v>
      </c>
      <c r="L5753" s="71" t="n">
        <f aca="false">E5753*I5753*J5753</f>
        <v>0</v>
      </c>
      <c r="M5753" s="72" t="n">
        <f aca="false">G5753*I5753*J5753</f>
        <v>0</v>
      </c>
      <c r="N5753" s="72" t="n">
        <f aca="false">D5753*I5753*J5753</f>
        <v>-0</v>
      </c>
      <c r="O5753" s="71" t="n">
        <f aca="false">F5753*J5753</f>
        <v>3</v>
      </c>
      <c r="P5753" s="71" t="n">
        <f aca="false">E5753*J5753</f>
        <v>0</v>
      </c>
    </row>
    <row r="5754" customFormat="false" ht="15" hidden="false" customHeight="false" outlineLevel="0" collapsed="false">
      <c r="A5754" s="71" t="s">
        <v>59</v>
      </c>
      <c r="B5754" s="71" t="s">
        <v>52</v>
      </c>
      <c r="C5754" s="71" t="s">
        <v>1202</v>
      </c>
      <c r="D5754" s="72" t="n">
        <v>54.3</v>
      </c>
      <c r="E5754" s="71" t="n">
        <v>6</v>
      </c>
      <c r="F5754" s="71" t="n">
        <v>241</v>
      </c>
      <c r="G5754" s="72" t="n">
        <v>2181.41</v>
      </c>
      <c r="H5754" s="72" t="n">
        <v>2039.79</v>
      </c>
      <c r="I5754" s="71" t="n">
        <f aca="false">IF(B5754&gt;=Settings!$B$23,1,0)</f>
        <v>0</v>
      </c>
      <c r="J5754" s="71" t="n">
        <v>1</v>
      </c>
      <c r="K5754" s="71" t="n">
        <f aca="false">F5754*I5754*J5754</f>
        <v>0</v>
      </c>
      <c r="L5754" s="71" t="n">
        <f aca="false">E5754*I5754*J5754</f>
        <v>0</v>
      </c>
      <c r="M5754" s="72" t="n">
        <f aca="false">G5754*I5754*J5754</f>
        <v>0</v>
      </c>
      <c r="N5754" s="72" t="n">
        <f aca="false">D5754*I5754*J5754</f>
        <v>0</v>
      </c>
      <c r="O5754" s="71" t="n">
        <f aca="false">F5754*J5754</f>
        <v>241</v>
      </c>
      <c r="P5754" s="71" t="n">
        <f aca="false">E5754*J5754</f>
        <v>6</v>
      </c>
    </row>
    <row r="5755" customFormat="false" ht="15" hidden="false" customHeight="false" outlineLevel="0" collapsed="false">
      <c r="A5755" s="71" t="s">
        <v>62</v>
      </c>
      <c r="B5755" s="71" t="s">
        <v>52</v>
      </c>
      <c r="C5755" s="71" t="s">
        <v>1178</v>
      </c>
      <c r="D5755" s="72" t="n">
        <v>0</v>
      </c>
      <c r="E5755" s="71" t="n">
        <v>0</v>
      </c>
      <c r="F5755" s="71" t="n">
        <v>4</v>
      </c>
      <c r="G5755" s="72" t="n">
        <v>445.25</v>
      </c>
      <c r="H5755" s="72" t="n">
        <v>393.48</v>
      </c>
      <c r="I5755" s="71" t="n">
        <f aca="false">IF(B5755&gt;=Settings!$B$23,1,0)</f>
        <v>0</v>
      </c>
      <c r="J5755" s="71" t="n">
        <v>1</v>
      </c>
      <c r="K5755" s="71" t="n">
        <f aca="false">F5755*I5755*J5755</f>
        <v>0</v>
      </c>
      <c r="L5755" s="71" t="n">
        <f aca="false">E5755*I5755*J5755</f>
        <v>0</v>
      </c>
      <c r="M5755" s="72" t="n">
        <f aca="false">G5755*I5755*J5755</f>
        <v>0</v>
      </c>
      <c r="N5755" s="72" t="n">
        <f aca="false">D5755*I5755*J5755</f>
        <v>-0</v>
      </c>
      <c r="O5755" s="71" t="n">
        <f aca="false">F5755*J5755</f>
        <v>4</v>
      </c>
      <c r="P5755" s="71" t="n">
        <f aca="false">E5755*J5755</f>
        <v>0</v>
      </c>
    </row>
    <row r="5756" customFormat="false" ht="15" hidden="false" customHeight="false" outlineLevel="0" collapsed="false">
      <c r="A5756" s="71" t="s">
        <v>63</v>
      </c>
      <c r="B5756" s="71" t="s">
        <v>52</v>
      </c>
      <c r="C5756" s="71" t="s">
        <v>2222</v>
      </c>
      <c r="D5756" s="72" t="n">
        <v>0</v>
      </c>
      <c r="E5756" s="71" t="n">
        <v>0</v>
      </c>
      <c r="F5756" s="71" t="n">
        <v>1</v>
      </c>
      <c r="G5756" s="72" t="n">
        <v>72.68</v>
      </c>
      <c r="H5756" s="72" t="n">
        <v>72.68</v>
      </c>
      <c r="I5756" s="71" t="n">
        <f aca="false">IF(B5756&gt;=Settings!$B$23,1,0)</f>
        <v>0</v>
      </c>
      <c r="J5756" s="71" t="n">
        <v>1</v>
      </c>
      <c r="K5756" s="71" t="n">
        <f aca="false">F5756*I5756*J5756</f>
        <v>0</v>
      </c>
      <c r="L5756" s="71" t="n">
        <f aca="false">E5756*I5756*J5756</f>
        <v>0</v>
      </c>
      <c r="M5756" s="72" t="n">
        <f aca="false">G5756*I5756*J5756</f>
        <v>0</v>
      </c>
      <c r="N5756" s="72" t="n">
        <f aca="false">D5756*I5756*J5756</f>
        <v>-0</v>
      </c>
      <c r="O5756" s="71" t="n">
        <f aca="false">F5756*J5756</f>
        <v>1</v>
      </c>
      <c r="P5756" s="71" t="n">
        <f aca="false">E5756*J5756</f>
        <v>0</v>
      </c>
    </row>
    <row r="5757" customFormat="false" ht="15" hidden="false" customHeight="false" outlineLevel="0" collapsed="false">
      <c r="A5757" s="71" t="s">
        <v>60</v>
      </c>
      <c r="B5757" s="71" t="s">
        <v>52</v>
      </c>
      <c r="C5757" s="71" t="s">
        <v>934</v>
      </c>
      <c r="D5757" s="72" t="n">
        <v>0</v>
      </c>
      <c r="E5757" s="71" t="n">
        <v>0</v>
      </c>
      <c r="F5757" s="71" t="n">
        <v>2</v>
      </c>
      <c r="G5757" s="72" t="n">
        <v>186.27</v>
      </c>
      <c r="H5757" s="72" t="n">
        <v>186.27</v>
      </c>
      <c r="I5757" s="71" t="n">
        <f aca="false">IF(B5757&gt;=Settings!$B$23,1,0)</f>
        <v>0</v>
      </c>
      <c r="J5757" s="71" t="n">
        <v>1</v>
      </c>
      <c r="K5757" s="71" t="n">
        <f aca="false">F5757*I5757*J5757</f>
        <v>0</v>
      </c>
      <c r="L5757" s="71" t="n">
        <f aca="false">E5757*I5757*J5757</f>
        <v>0</v>
      </c>
      <c r="M5757" s="72" t="n">
        <f aca="false">G5757*I5757*J5757</f>
        <v>0</v>
      </c>
      <c r="N5757" s="72" t="n">
        <f aca="false">D5757*I5757*J5757</f>
        <v>-0</v>
      </c>
      <c r="O5757" s="71" t="n">
        <f aca="false">F5757*J5757</f>
        <v>2</v>
      </c>
      <c r="P5757" s="71" t="n">
        <f aca="false">E5757*J5757</f>
        <v>0</v>
      </c>
    </row>
    <row r="5758" customFormat="false" ht="15" hidden="false" customHeight="false" outlineLevel="0" collapsed="false">
      <c r="A5758" s="71" t="s">
        <v>59</v>
      </c>
      <c r="B5758" s="71" t="s">
        <v>52</v>
      </c>
      <c r="C5758" s="71" t="s">
        <v>988</v>
      </c>
      <c r="D5758" s="72" t="n">
        <v>0</v>
      </c>
      <c r="E5758" s="71" t="n">
        <v>0</v>
      </c>
      <c r="F5758" s="71" t="n">
        <v>3</v>
      </c>
      <c r="G5758" s="72" t="n">
        <v>545.3</v>
      </c>
      <c r="H5758" s="72" t="n">
        <v>463.53</v>
      </c>
      <c r="I5758" s="71" t="n">
        <f aca="false">IF(B5758&gt;=Settings!$B$23,1,0)</f>
        <v>0</v>
      </c>
      <c r="J5758" s="71" t="n">
        <v>1</v>
      </c>
      <c r="K5758" s="71" t="n">
        <f aca="false">F5758*I5758*J5758</f>
        <v>0</v>
      </c>
      <c r="L5758" s="71" t="n">
        <f aca="false">E5758*I5758*J5758</f>
        <v>0</v>
      </c>
      <c r="M5758" s="72" t="n">
        <f aca="false">G5758*I5758*J5758</f>
        <v>0</v>
      </c>
      <c r="N5758" s="72" t="n">
        <f aca="false">D5758*I5758*J5758</f>
        <v>-0</v>
      </c>
      <c r="O5758" s="71" t="n">
        <f aca="false">F5758*J5758</f>
        <v>3</v>
      </c>
      <c r="P5758" s="71" t="n">
        <f aca="false">E5758*J5758</f>
        <v>0</v>
      </c>
    </row>
    <row r="5759" customFormat="false" ht="15" hidden="false" customHeight="false" outlineLevel="0" collapsed="false">
      <c r="A5759" s="71" t="s">
        <v>60</v>
      </c>
      <c r="B5759" s="71" t="s">
        <v>52</v>
      </c>
      <c r="C5759" s="71" t="s">
        <v>1268</v>
      </c>
      <c r="D5759" s="72" t="n">
        <v>135.41</v>
      </c>
      <c r="E5759" s="71" t="n">
        <v>1</v>
      </c>
      <c r="F5759" s="71" t="n">
        <v>18</v>
      </c>
      <c r="G5759" s="72" t="n">
        <v>2014.65</v>
      </c>
      <c r="H5759" s="72" t="n">
        <v>1863.03</v>
      </c>
      <c r="I5759" s="71" t="n">
        <f aca="false">IF(B5759&gt;=Settings!$B$23,1,0)</f>
        <v>0</v>
      </c>
      <c r="J5759" s="71" t="n">
        <v>1</v>
      </c>
      <c r="K5759" s="71" t="n">
        <f aca="false">F5759*I5759*J5759</f>
        <v>0</v>
      </c>
      <c r="L5759" s="71" t="n">
        <f aca="false">E5759*I5759*J5759</f>
        <v>0</v>
      </c>
      <c r="M5759" s="72" t="n">
        <f aca="false">G5759*I5759*J5759</f>
        <v>0</v>
      </c>
      <c r="N5759" s="72" t="n">
        <f aca="false">D5759*I5759*J5759</f>
        <v>0</v>
      </c>
      <c r="O5759" s="71" t="n">
        <f aca="false">F5759*J5759</f>
        <v>18</v>
      </c>
      <c r="P5759" s="71" t="n">
        <f aca="false">E5759*J5759</f>
        <v>1</v>
      </c>
    </row>
    <row r="5760" customFormat="false" ht="15" hidden="false" customHeight="false" outlineLevel="0" collapsed="false">
      <c r="A5760" s="71" t="s">
        <v>59</v>
      </c>
      <c r="B5760" s="71" t="s">
        <v>52</v>
      </c>
      <c r="C5760" s="71" t="s">
        <v>1224</v>
      </c>
      <c r="D5760" s="72" t="n">
        <v>0</v>
      </c>
      <c r="E5760" s="71" t="n">
        <v>0</v>
      </c>
      <c r="F5760" s="71" t="n">
        <v>3</v>
      </c>
      <c r="G5760" s="72" t="n">
        <v>302.59</v>
      </c>
      <c r="H5760" s="72" t="n">
        <v>302.59</v>
      </c>
      <c r="I5760" s="71" t="n">
        <f aca="false">IF(B5760&gt;=Settings!$B$23,1,0)</f>
        <v>0</v>
      </c>
      <c r="J5760" s="71" t="n">
        <v>1</v>
      </c>
      <c r="K5760" s="71" t="n">
        <f aca="false">F5760*I5760*J5760</f>
        <v>0</v>
      </c>
      <c r="L5760" s="71" t="n">
        <f aca="false">E5760*I5760*J5760</f>
        <v>0</v>
      </c>
      <c r="M5760" s="72" t="n">
        <f aca="false">G5760*I5760*J5760</f>
        <v>0</v>
      </c>
      <c r="N5760" s="72" t="n">
        <f aca="false">D5760*I5760*J5760</f>
        <v>-0</v>
      </c>
      <c r="O5760" s="71" t="n">
        <f aca="false">F5760*J5760</f>
        <v>3</v>
      </c>
      <c r="P5760" s="71" t="n">
        <f aca="false">E5760*J5760</f>
        <v>0</v>
      </c>
    </row>
    <row r="5761" customFormat="false" ht="15" hidden="false" customHeight="false" outlineLevel="0" collapsed="false">
      <c r="A5761" s="71" t="s">
        <v>59</v>
      </c>
      <c r="B5761" s="71" t="s">
        <v>52</v>
      </c>
      <c r="C5761" s="71" t="s">
        <v>1027</v>
      </c>
      <c r="D5761" s="72" t="n">
        <v>0</v>
      </c>
      <c r="E5761" s="71" t="n">
        <v>0</v>
      </c>
      <c r="F5761" s="71" t="n">
        <v>1</v>
      </c>
      <c r="G5761" s="72" t="n">
        <v>154</v>
      </c>
      <c r="H5761" s="72" t="n">
        <v>154</v>
      </c>
      <c r="I5761" s="71" t="n">
        <f aca="false">IF(B5761&gt;=Settings!$B$23,1,0)</f>
        <v>0</v>
      </c>
      <c r="J5761" s="71" t="n">
        <v>1</v>
      </c>
      <c r="K5761" s="71" t="n">
        <f aca="false">F5761*I5761*J5761</f>
        <v>0</v>
      </c>
      <c r="L5761" s="71" t="n">
        <f aca="false">E5761*I5761*J5761</f>
        <v>0</v>
      </c>
      <c r="M5761" s="72" t="n">
        <f aca="false">G5761*I5761*J5761</f>
        <v>0</v>
      </c>
      <c r="N5761" s="72" t="n">
        <f aca="false">D5761*I5761*J5761</f>
        <v>-0</v>
      </c>
      <c r="O5761" s="71" t="n">
        <f aca="false">F5761*J5761</f>
        <v>1</v>
      </c>
      <c r="P5761" s="71" t="n">
        <f aca="false">E5761*J5761</f>
        <v>0</v>
      </c>
    </row>
    <row r="5762" customFormat="false" ht="15" hidden="false" customHeight="false" outlineLevel="0" collapsed="false">
      <c r="A5762" s="71" t="s">
        <v>61</v>
      </c>
      <c r="B5762" s="71" t="s">
        <v>52</v>
      </c>
      <c r="C5762" s="71" t="s">
        <v>1428</v>
      </c>
      <c r="D5762" s="72" t="n">
        <v>0</v>
      </c>
      <c r="E5762" s="71" t="n">
        <v>0</v>
      </c>
      <c r="F5762" s="71" t="n">
        <v>2</v>
      </c>
      <c r="G5762" s="72" t="n">
        <v>315.36</v>
      </c>
      <c r="H5762" s="72" t="n">
        <v>315.36</v>
      </c>
      <c r="I5762" s="71" t="n">
        <f aca="false">IF(B5762&gt;=Settings!$B$23,1,0)</f>
        <v>0</v>
      </c>
      <c r="J5762" s="71" t="n">
        <v>1</v>
      </c>
      <c r="K5762" s="71" t="n">
        <f aca="false">F5762*I5762*J5762</f>
        <v>0</v>
      </c>
      <c r="L5762" s="71" t="n">
        <f aca="false">E5762*I5762*J5762</f>
        <v>0</v>
      </c>
      <c r="M5762" s="72" t="n">
        <f aca="false">G5762*I5762*J5762</f>
        <v>0</v>
      </c>
      <c r="N5762" s="72" t="n">
        <f aca="false">D5762*I5762*J5762</f>
        <v>-0</v>
      </c>
      <c r="O5762" s="71" t="n">
        <f aca="false">F5762*J5762</f>
        <v>2</v>
      </c>
      <c r="P5762" s="71" t="n">
        <f aca="false">E5762*J5762</f>
        <v>0</v>
      </c>
    </row>
    <row r="5763" customFormat="false" ht="15" hidden="false" customHeight="false" outlineLevel="0" collapsed="false">
      <c r="A5763" s="71" t="s">
        <v>61</v>
      </c>
      <c r="B5763" s="71" t="s">
        <v>52</v>
      </c>
      <c r="C5763" s="71" t="s">
        <v>1427</v>
      </c>
      <c r="D5763" s="72" t="n">
        <v>0</v>
      </c>
      <c r="E5763" s="71" t="n">
        <v>0</v>
      </c>
      <c r="F5763" s="71" t="n">
        <v>1</v>
      </c>
      <c r="G5763" s="72" t="n">
        <v>127.23</v>
      </c>
      <c r="H5763" s="72" t="n">
        <v>108.15</v>
      </c>
      <c r="I5763" s="71" t="n">
        <f aca="false">IF(B5763&gt;=Settings!$B$23,1,0)</f>
        <v>0</v>
      </c>
      <c r="J5763" s="71" t="n">
        <v>1</v>
      </c>
      <c r="K5763" s="71" t="n">
        <f aca="false">F5763*I5763*J5763</f>
        <v>0</v>
      </c>
      <c r="L5763" s="71" t="n">
        <f aca="false">E5763*I5763*J5763</f>
        <v>0</v>
      </c>
      <c r="M5763" s="72" t="n">
        <f aca="false">G5763*I5763*J5763</f>
        <v>0</v>
      </c>
      <c r="N5763" s="72" t="n">
        <f aca="false">D5763*I5763*J5763</f>
        <v>-0</v>
      </c>
      <c r="O5763" s="71" t="n">
        <f aca="false">F5763*J5763</f>
        <v>1</v>
      </c>
      <c r="P5763" s="71" t="n">
        <f aca="false">E5763*J5763</f>
        <v>0</v>
      </c>
    </row>
    <row r="5764" customFormat="false" ht="15" hidden="false" customHeight="false" outlineLevel="0" collapsed="false">
      <c r="A5764" s="71" t="s">
        <v>59</v>
      </c>
      <c r="B5764" s="71" t="s">
        <v>52</v>
      </c>
      <c r="C5764" s="71" t="s">
        <v>1102</v>
      </c>
      <c r="D5764" s="72" t="n">
        <v>0</v>
      </c>
      <c r="E5764" s="71" t="n">
        <v>0</v>
      </c>
      <c r="F5764" s="71" t="n">
        <v>2</v>
      </c>
      <c r="G5764" s="72" t="n">
        <v>281.73</v>
      </c>
      <c r="H5764" s="72" t="n">
        <v>258.56</v>
      </c>
      <c r="I5764" s="71" t="n">
        <f aca="false">IF(B5764&gt;=Settings!$B$23,1,0)</f>
        <v>0</v>
      </c>
      <c r="J5764" s="71" t="n">
        <v>1</v>
      </c>
      <c r="K5764" s="71" t="n">
        <f aca="false">F5764*I5764*J5764</f>
        <v>0</v>
      </c>
      <c r="L5764" s="71" t="n">
        <f aca="false">E5764*I5764*J5764</f>
        <v>0</v>
      </c>
      <c r="M5764" s="72" t="n">
        <f aca="false">G5764*I5764*J5764</f>
        <v>0</v>
      </c>
      <c r="N5764" s="72" t="n">
        <f aca="false">D5764*I5764*J5764</f>
        <v>-0</v>
      </c>
      <c r="O5764" s="71" t="n">
        <f aca="false">F5764*J5764</f>
        <v>2</v>
      </c>
      <c r="P5764" s="71" t="n">
        <f aca="false">E5764*J5764</f>
        <v>0</v>
      </c>
    </row>
    <row r="5765" customFormat="false" ht="15" hidden="false" customHeight="false" outlineLevel="0" collapsed="false">
      <c r="A5765" s="71" t="s">
        <v>59</v>
      </c>
      <c r="B5765" s="71" t="s">
        <v>52</v>
      </c>
      <c r="C5765" s="71" t="s">
        <v>1294</v>
      </c>
      <c r="D5765" s="72" t="n">
        <v>0</v>
      </c>
      <c r="E5765" s="71" t="n">
        <v>0</v>
      </c>
      <c r="F5765" s="71" t="n">
        <v>1</v>
      </c>
      <c r="G5765" s="72" t="n">
        <v>69.95</v>
      </c>
      <c r="H5765" s="72" t="n">
        <v>69.95</v>
      </c>
      <c r="I5765" s="71" t="n">
        <f aca="false">IF(B5765&gt;=Settings!$B$23,1,0)</f>
        <v>0</v>
      </c>
      <c r="J5765" s="71" t="n">
        <v>1</v>
      </c>
      <c r="K5765" s="71" t="n">
        <f aca="false">F5765*I5765*J5765</f>
        <v>0</v>
      </c>
      <c r="L5765" s="71" t="n">
        <f aca="false">E5765*I5765*J5765</f>
        <v>0</v>
      </c>
      <c r="M5765" s="72" t="n">
        <f aca="false">G5765*I5765*J5765</f>
        <v>0</v>
      </c>
      <c r="N5765" s="72" t="n">
        <f aca="false">D5765*I5765*J5765</f>
        <v>-0</v>
      </c>
      <c r="O5765" s="71" t="n">
        <f aca="false">F5765*J5765</f>
        <v>1</v>
      </c>
      <c r="P5765" s="71" t="n">
        <f aca="false">E5765*J5765</f>
        <v>0</v>
      </c>
    </row>
    <row r="5766" customFormat="false" ht="15" hidden="false" customHeight="false" outlineLevel="0" collapsed="false">
      <c r="A5766" s="71" t="s">
        <v>59</v>
      </c>
      <c r="B5766" s="71" t="s">
        <v>52</v>
      </c>
      <c r="C5766" s="71" t="s">
        <v>1097</v>
      </c>
      <c r="D5766" s="72" t="n">
        <v>0</v>
      </c>
      <c r="E5766" s="71" t="n">
        <v>0</v>
      </c>
      <c r="F5766" s="71" t="n">
        <v>20</v>
      </c>
      <c r="G5766" s="72" t="n">
        <v>2085.45</v>
      </c>
      <c r="H5766" s="72" t="n">
        <v>1980.53</v>
      </c>
      <c r="I5766" s="71" t="n">
        <f aca="false">IF(B5766&gt;=Settings!$B$23,1,0)</f>
        <v>0</v>
      </c>
      <c r="J5766" s="71" t="n">
        <v>1</v>
      </c>
      <c r="K5766" s="71" t="n">
        <f aca="false">F5766*I5766*J5766</f>
        <v>0</v>
      </c>
      <c r="L5766" s="71" t="n">
        <f aca="false">E5766*I5766*J5766</f>
        <v>0</v>
      </c>
      <c r="M5766" s="72" t="n">
        <f aca="false">G5766*I5766*J5766</f>
        <v>0</v>
      </c>
      <c r="N5766" s="72" t="n">
        <f aca="false">D5766*I5766*J5766</f>
        <v>-0</v>
      </c>
      <c r="O5766" s="71" t="n">
        <f aca="false">F5766*J5766</f>
        <v>20</v>
      </c>
      <c r="P5766" s="71" t="n">
        <f aca="false">E5766*J5766</f>
        <v>0</v>
      </c>
    </row>
    <row r="5767" customFormat="false" ht="15" hidden="false" customHeight="false" outlineLevel="0" collapsed="false">
      <c r="A5767" s="71" t="s">
        <v>61</v>
      </c>
      <c r="B5767" s="71" t="s">
        <v>52</v>
      </c>
      <c r="C5767" s="71" t="s">
        <v>1043</v>
      </c>
      <c r="D5767" s="72" t="n">
        <v>0</v>
      </c>
      <c r="E5767" s="71" t="n">
        <v>0</v>
      </c>
      <c r="F5767" s="71" t="n">
        <v>7</v>
      </c>
      <c r="G5767" s="72" t="n">
        <v>408.78</v>
      </c>
      <c r="H5767" s="72" t="n">
        <v>400.61</v>
      </c>
      <c r="I5767" s="71" t="n">
        <f aca="false">IF(B5767&gt;=Settings!$B$23,1,0)</f>
        <v>0</v>
      </c>
      <c r="J5767" s="71" t="n">
        <v>1</v>
      </c>
      <c r="K5767" s="71" t="n">
        <f aca="false">F5767*I5767*J5767</f>
        <v>0</v>
      </c>
      <c r="L5767" s="71" t="n">
        <f aca="false">E5767*I5767*J5767</f>
        <v>0</v>
      </c>
      <c r="M5767" s="72" t="n">
        <f aca="false">G5767*I5767*J5767</f>
        <v>0</v>
      </c>
      <c r="N5767" s="72" t="n">
        <f aca="false">D5767*I5767*J5767</f>
        <v>-0</v>
      </c>
      <c r="O5767" s="71" t="n">
        <f aca="false">F5767*J5767</f>
        <v>7</v>
      </c>
      <c r="P5767" s="71" t="n">
        <f aca="false">E5767*J5767</f>
        <v>0</v>
      </c>
    </row>
    <row r="5768" customFormat="false" ht="15" hidden="false" customHeight="false" outlineLevel="0" collapsed="false">
      <c r="A5768" s="71" t="s">
        <v>61</v>
      </c>
      <c r="B5768" s="71" t="s">
        <v>52</v>
      </c>
      <c r="C5768" s="71" t="s">
        <v>1270</v>
      </c>
      <c r="D5768" s="72" t="n">
        <v>0</v>
      </c>
      <c r="E5768" s="71" t="n">
        <v>0</v>
      </c>
      <c r="F5768" s="71" t="n">
        <v>1</v>
      </c>
      <c r="G5768" s="72" t="n">
        <v>168.14</v>
      </c>
      <c r="H5768" s="72" t="n">
        <v>168.14</v>
      </c>
      <c r="I5768" s="71" t="n">
        <f aca="false">IF(B5768&gt;=Settings!$B$23,1,0)</f>
        <v>0</v>
      </c>
      <c r="J5768" s="71" t="n">
        <v>1</v>
      </c>
      <c r="K5768" s="71" t="n">
        <f aca="false">F5768*I5768*J5768</f>
        <v>0</v>
      </c>
      <c r="L5768" s="71" t="n">
        <f aca="false">E5768*I5768*J5768</f>
        <v>0</v>
      </c>
      <c r="M5768" s="72" t="n">
        <f aca="false">G5768*I5768*J5768</f>
        <v>0</v>
      </c>
      <c r="N5768" s="72" t="n">
        <f aca="false">D5768*I5768*J5768</f>
        <v>-0</v>
      </c>
      <c r="O5768" s="71" t="n">
        <f aca="false">F5768*J5768</f>
        <v>1</v>
      </c>
      <c r="P5768" s="71" t="n">
        <f aca="false">E5768*J5768</f>
        <v>0</v>
      </c>
    </row>
    <row r="5769" customFormat="false" ht="15" hidden="false" customHeight="false" outlineLevel="0" collapsed="false">
      <c r="A5769" s="71" t="s">
        <v>62</v>
      </c>
      <c r="B5769" s="71" t="s">
        <v>52</v>
      </c>
      <c r="C5769" s="71" t="s">
        <v>1580</v>
      </c>
      <c r="D5769" s="72" t="n">
        <v>0</v>
      </c>
      <c r="E5769" s="71" t="n">
        <v>0</v>
      </c>
      <c r="F5769" s="71" t="n">
        <v>10</v>
      </c>
      <c r="G5769" s="72" t="n">
        <v>639.56</v>
      </c>
      <c r="H5769" s="72" t="n">
        <v>620.22</v>
      </c>
      <c r="I5769" s="71" t="n">
        <f aca="false">IF(B5769&gt;=Settings!$B$23,1,0)</f>
        <v>0</v>
      </c>
      <c r="J5769" s="71" t="n">
        <v>1</v>
      </c>
      <c r="K5769" s="71" t="n">
        <f aca="false">F5769*I5769*J5769</f>
        <v>0</v>
      </c>
      <c r="L5769" s="71" t="n">
        <f aca="false">E5769*I5769*J5769</f>
        <v>0</v>
      </c>
      <c r="M5769" s="72" t="n">
        <f aca="false">G5769*I5769*J5769</f>
        <v>0</v>
      </c>
      <c r="N5769" s="72" t="n">
        <f aca="false">D5769*I5769*J5769</f>
        <v>-0</v>
      </c>
      <c r="O5769" s="71" t="n">
        <f aca="false">F5769*J5769</f>
        <v>10</v>
      </c>
      <c r="P5769" s="71" t="n">
        <f aca="false">E5769*J5769</f>
        <v>0</v>
      </c>
    </row>
    <row r="5770" customFormat="false" ht="15" hidden="false" customHeight="false" outlineLevel="0" collapsed="false">
      <c r="A5770" s="71" t="s">
        <v>59</v>
      </c>
      <c r="B5770" s="71" t="s">
        <v>52</v>
      </c>
      <c r="C5770" s="71" t="s">
        <v>629</v>
      </c>
      <c r="D5770" s="72" t="n">
        <v>0</v>
      </c>
      <c r="E5770" s="71" t="n">
        <v>0</v>
      </c>
      <c r="F5770" s="71" t="n">
        <v>2</v>
      </c>
      <c r="G5770" s="72" t="n">
        <v>178.09</v>
      </c>
      <c r="H5770" s="72" t="n">
        <v>165.97</v>
      </c>
      <c r="I5770" s="71" t="n">
        <f aca="false">IF(B5770&gt;=Settings!$B$23,1,0)</f>
        <v>0</v>
      </c>
      <c r="J5770" s="71" t="n">
        <v>1</v>
      </c>
      <c r="K5770" s="71" t="n">
        <f aca="false">F5770*I5770*J5770</f>
        <v>0</v>
      </c>
      <c r="L5770" s="71" t="n">
        <f aca="false">E5770*I5770*J5770</f>
        <v>0</v>
      </c>
      <c r="M5770" s="72" t="n">
        <f aca="false">G5770*I5770*J5770</f>
        <v>0</v>
      </c>
      <c r="N5770" s="72" t="n">
        <f aca="false">D5770*I5770*J5770</f>
        <v>-0</v>
      </c>
      <c r="O5770" s="71" t="n">
        <f aca="false">F5770*J5770</f>
        <v>2</v>
      </c>
      <c r="P5770" s="71" t="n">
        <f aca="false">E5770*J5770</f>
        <v>0</v>
      </c>
    </row>
    <row r="5771" customFormat="false" ht="15" hidden="false" customHeight="false" outlineLevel="0" collapsed="false">
      <c r="A5771" s="71" t="s">
        <v>59</v>
      </c>
      <c r="B5771" s="71" t="s">
        <v>52</v>
      </c>
      <c r="C5771" s="71" t="s">
        <v>1447</v>
      </c>
      <c r="D5771" s="72" t="n">
        <v>0</v>
      </c>
      <c r="E5771" s="71" t="n">
        <v>0</v>
      </c>
      <c r="F5771" s="71" t="n">
        <v>8</v>
      </c>
      <c r="G5771" s="72" t="n">
        <v>745.09</v>
      </c>
      <c r="H5771" s="72" t="n">
        <v>704.9</v>
      </c>
      <c r="I5771" s="71" t="n">
        <f aca="false">IF(B5771&gt;=Settings!$B$23,1,0)</f>
        <v>0</v>
      </c>
      <c r="J5771" s="71" t="n">
        <v>1</v>
      </c>
      <c r="K5771" s="71" t="n">
        <f aca="false">F5771*I5771*J5771</f>
        <v>0</v>
      </c>
      <c r="L5771" s="71" t="n">
        <f aca="false">E5771*I5771*J5771</f>
        <v>0</v>
      </c>
      <c r="M5771" s="72" t="n">
        <f aca="false">G5771*I5771*J5771</f>
        <v>0</v>
      </c>
      <c r="N5771" s="72" t="n">
        <f aca="false">D5771*I5771*J5771</f>
        <v>-0</v>
      </c>
      <c r="O5771" s="71" t="n">
        <f aca="false">F5771*J5771</f>
        <v>8</v>
      </c>
      <c r="P5771" s="71" t="n">
        <f aca="false">E5771*J5771</f>
        <v>0</v>
      </c>
    </row>
    <row r="5772" customFormat="false" ht="15" hidden="false" customHeight="false" outlineLevel="0" collapsed="false">
      <c r="A5772" s="71" t="s">
        <v>61</v>
      </c>
      <c r="B5772" s="71" t="s">
        <v>52</v>
      </c>
      <c r="C5772" s="71" t="s">
        <v>1422</v>
      </c>
      <c r="D5772" s="72" t="n">
        <v>0</v>
      </c>
      <c r="E5772" s="71" t="n">
        <v>0</v>
      </c>
      <c r="F5772" s="71" t="n">
        <v>1</v>
      </c>
      <c r="G5772" s="72" t="n">
        <v>127.23</v>
      </c>
      <c r="H5772" s="72" t="n">
        <v>127.23</v>
      </c>
      <c r="I5772" s="71" t="n">
        <f aca="false">IF(B5772&gt;=Settings!$B$23,1,0)</f>
        <v>0</v>
      </c>
      <c r="J5772" s="71" t="n">
        <v>1</v>
      </c>
      <c r="K5772" s="71" t="n">
        <f aca="false">F5772*I5772*J5772</f>
        <v>0</v>
      </c>
      <c r="L5772" s="71" t="n">
        <f aca="false">E5772*I5772*J5772</f>
        <v>0</v>
      </c>
      <c r="M5772" s="72" t="n">
        <f aca="false">G5772*I5772*J5772</f>
        <v>0</v>
      </c>
      <c r="N5772" s="72" t="n">
        <f aca="false">D5772*I5772*J5772</f>
        <v>-0</v>
      </c>
      <c r="O5772" s="71" t="n">
        <f aca="false">F5772*J5772</f>
        <v>1</v>
      </c>
      <c r="P5772" s="71" t="n">
        <f aca="false">E5772*J5772</f>
        <v>0</v>
      </c>
    </row>
    <row r="5773" customFormat="false" ht="15" hidden="false" customHeight="false" outlineLevel="0" collapsed="false">
      <c r="A5773" s="71" t="s">
        <v>63</v>
      </c>
      <c r="B5773" s="71" t="s">
        <v>52</v>
      </c>
      <c r="C5773" s="71" t="s">
        <v>2284</v>
      </c>
      <c r="D5773" s="72" t="n">
        <v>0</v>
      </c>
      <c r="E5773" s="71" t="n">
        <v>0</v>
      </c>
      <c r="F5773" s="71" t="n">
        <v>7</v>
      </c>
      <c r="G5773" s="72" t="n">
        <v>826.98</v>
      </c>
      <c r="H5773" s="72" t="n">
        <v>826.98</v>
      </c>
      <c r="I5773" s="71" t="n">
        <f aca="false">IF(B5773&gt;=Settings!$B$23,1,0)</f>
        <v>0</v>
      </c>
      <c r="J5773" s="71" t="n">
        <v>1</v>
      </c>
      <c r="K5773" s="71" t="n">
        <f aca="false">F5773*I5773*J5773</f>
        <v>0</v>
      </c>
      <c r="L5773" s="71" t="n">
        <f aca="false">E5773*I5773*J5773</f>
        <v>0</v>
      </c>
      <c r="M5773" s="72" t="n">
        <f aca="false">G5773*I5773*J5773</f>
        <v>0</v>
      </c>
      <c r="N5773" s="72" t="n">
        <f aca="false">D5773*I5773*J5773</f>
        <v>-0</v>
      </c>
      <c r="O5773" s="71" t="n">
        <f aca="false">F5773*J5773</f>
        <v>7</v>
      </c>
      <c r="P5773" s="71" t="n">
        <f aca="false">E5773*J5773</f>
        <v>0</v>
      </c>
    </row>
    <row r="5774" customFormat="false" ht="15" hidden="false" customHeight="false" outlineLevel="0" collapsed="false">
      <c r="A5774" s="71" t="s">
        <v>59</v>
      </c>
      <c r="B5774" s="71" t="s">
        <v>52</v>
      </c>
      <c r="C5774" s="71" t="s">
        <v>1135</v>
      </c>
      <c r="D5774" s="72" t="n">
        <v>99.95</v>
      </c>
      <c r="E5774" s="71" t="n">
        <v>1</v>
      </c>
      <c r="F5774" s="71" t="n">
        <v>66</v>
      </c>
      <c r="G5774" s="72" t="n">
        <v>5219.63</v>
      </c>
      <c r="H5774" s="72" t="n">
        <v>4903.34</v>
      </c>
      <c r="I5774" s="71" t="n">
        <f aca="false">IF(B5774&gt;=Settings!$B$23,1,0)</f>
        <v>0</v>
      </c>
      <c r="J5774" s="71" t="n">
        <v>1</v>
      </c>
      <c r="K5774" s="71" t="n">
        <f aca="false">F5774*I5774*J5774</f>
        <v>0</v>
      </c>
      <c r="L5774" s="71" t="n">
        <f aca="false">E5774*I5774*J5774</f>
        <v>0</v>
      </c>
      <c r="M5774" s="72" t="n">
        <f aca="false">G5774*I5774*J5774</f>
        <v>0</v>
      </c>
      <c r="N5774" s="72" t="n">
        <f aca="false">D5774*I5774*J5774</f>
        <v>0</v>
      </c>
      <c r="O5774" s="71" t="n">
        <f aca="false">F5774*J5774</f>
        <v>66</v>
      </c>
      <c r="P5774" s="71" t="n">
        <f aca="false">E5774*J5774</f>
        <v>1</v>
      </c>
    </row>
    <row r="5775" customFormat="false" ht="15" hidden="false" customHeight="false" outlineLevel="0" collapsed="false">
      <c r="A5775" s="71" t="s">
        <v>59</v>
      </c>
      <c r="B5775" s="71" t="s">
        <v>52</v>
      </c>
      <c r="C5775" s="71" t="s">
        <v>2373</v>
      </c>
      <c r="D5775" s="72" t="n">
        <v>45.41</v>
      </c>
      <c r="E5775" s="71" t="n">
        <v>1</v>
      </c>
      <c r="F5775" s="71" t="n">
        <v>28</v>
      </c>
      <c r="G5775" s="72" t="n">
        <v>1341.62</v>
      </c>
      <c r="H5775" s="72" t="n">
        <v>1169.83</v>
      </c>
      <c r="I5775" s="71" t="n">
        <f aca="false">IF(B5775&gt;=Settings!$B$23,1,0)</f>
        <v>0</v>
      </c>
      <c r="J5775" s="71" t="n">
        <v>1</v>
      </c>
      <c r="K5775" s="71" t="n">
        <f aca="false">F5775*I5775*J5775</f>
        <v>0</v>
      </c>
      <c r="L5775" s="71" t="n">
        <f aca="false">E5775*I5775*J5775</f>
        <v>0</v>
      </c>
      <c r="M5775" s="72" t="n">
        <f aca="false">G5775*I5775*J5775</f>
        <v>0</v>
      </c>
      <c r="N5775" s="72" t="n">
        <f aca="false">D5775*I5775*J5775</f>
        <v>0</v>
      </c>
      <c r="O5775" s="71" t="n">
        <f aca="false">F5775*J5775</f>
        <v>28</v>
      </c>
      <c r="P5775" s="71" t="n">
        <f aca="false">E5775*J5775</f>
        <v>1</v>
      </c>
    </row>
    <row r="5776" customFormat="false" ht="15" hidden="false" customHeight="false" outlineLevel="0" collapsed="false">
      <c r="A5776" s="71" t="s">
        <v>62</v>
      </c>
      <c r="B5776" s="71" t="s">
        <v>52</v>
      </c>
      <c r="C5776" s="71" t="s">
        <v>1016</v>
      </c>
      <c r="D5776" s="72" t="n">
        <v>0</v>
      </c>
      <c r="E5776" s="71" t="n">
        <v>0</v>
      </c>
      <c r="F5776" s="71" t="n">
        <v>1</v>
      </c>
      <c r="G5776" s="72" t="n">
        <v>65.61</v>
      </c>
      <c r="H5776" s="72" t="n">
        <v>65.61</v>
      </c>
      <c r="I5776" s="71" t="n">
        <f aca="false">IF(B5776&gt;=Settings!$B$23,1,0)</f>
        <v>0</v>
      </c>
      <c r="J5776" s="71" t="n">
        <v>1</v>
      </c>
      <c r="K5776" s="71" t="n">
        <f aca="false">F5776*I5776*J5776</f>
        <v>0</v>
      </c>
      <c r="L5776" s="71" t="n">
        <f aca="false">E5776*I5776*J5776</f>
        <v>0</v>
      </c>
      <c r="M5776" s="72" t="n">
        <f aca="false">G5776*I5776*J5776</f>
        <v>0</v>
      </c>
      <c r="N5776" s="72" t="n">
        <f aca="false">D5776*I5776*J5776</f>
        <v>-0</v>
      </c>
      <c r="O5776" s="71" t="n">
        <f aca="false">F5776*J5776</f>
        <v>1</v>
      </c>
      <c r="P5776" s="71" t="n">
        <f aca="false">E5776*J5776</f>
        <v>0</v>
      </c>
    </row>
    <row r="5777" customFormat="false" ht="15" hidden="false" customHeight="false" outlineLevel="0" collapsed="false">
      <c r="A5777" s="71" t="s">
        <v>59</v>
      </c>
      <c r="B5777" s="71" t="s">
        <v>52</v>
      </c>
      <c r="C5777" s="71" t="s">
        <v>1220</v>
      </c>
      <c r="D5777" s="72" t="n">
        <v>90.86</v>
      </c>
      <c r="E5777" s="71" t="n">
        <v>1</v>
      </c>
      <c r="F5777" s="71" t="n">
        <v>27</v>
      </c>
      <c r="G5777" s="72" t="n">
        <v>2189.62</v>
      </c>
      <c r="H5777" s="72" t="n">
        <v>2030</v>
      </c>
      <c r="I5777" s="71" t="n">
        <f aca="false">IF(B5777&gt;=Settings!$B$23,1,0)</f>
        <v>0</v>
      </c>
      <c r="J5777" s="71" t="n">
        <v>1</v>
      </c>
      <c r="K5777" s="71" t="n">
        <f aca="false">F5777*I5777*J5777</f>
        <v>0</v>
      </c>
      <c r="L5777" s="71" t="n">
        <f aca="false">E5777*I5777*J5777</f>
        <v>0</v>
      </c>
      <c r="M5777" s="72" t="n">
        <f aca="false">G5777*I5777*J5777</f>
        <v>0</v>
      </c>
      <c r="N5777" s="72" t="n">
        <f aca="false">D5777*I5777*J5777</f>
        <v>0</v>
      </c>
      <c r="O5777" s="71" t="n">
        <f aca="false">F5777*J5777</f>
        <v>27</v>
      </c>
      <c r="P5777" s="71" t="n">
        <f aca="false">E5777*J5777</f>
        <v>1</v>
      </c>
    </row>
    <row r="5778" customFormat="false" ht="15" hidden="false" customHeight="false" outlineLevel="0" collapsed="false">
      <c r="A5778" s="71" t="s">
        <v>60</v>
      </c>
      <c r="B5778" s="71" t="s">
        <v>52</v>
      </c>
      <c r="C5778" s="71" t="s">
        <v>962</v>
      </c>
      <c r="D5778" s="72" t="n">
        <v>385.02</v>
      </c>
      <c r="E5778" s="71" t="n">
        <v>5</v>
      </c>
      <c r="F5778" s="71" t="n">
        <v>73</v>
      </c>
      <c r="G5778" s="72" t="n">
        <v>5641.41</v>
      </c>
      <c r="H5778" s="72" t="n">
        <v>5212.81</v>
      </c>
      <c r="I5778" s="71" t="n">
        <f aca="false">IF(B5778&gt;=Settings!$B$23,1,0)</f>
        <v>0</v>
      </c>
      <c r="J5778" s="71" t="n">
        <v>1</v>
      </c>
      <c r="K5778" s="71" t="n">
        <f aca="false">F5778*I5778*J5778</f>
        <v>0</v>
      </c>
      <c r="L5778" s="71" t="n">
        <f aca="false">E5778*I5778*J5778</f>
        <v>0</v>
      </c>
      <c r="M5778" s="72" t="n">
        <f aca="false">G5778*I5778*J5778</f>
        <v>0</v>
      </c>
      <c r="N5778" s="72" t="n">
        <f aca="false">D5778*I5778*J5778</f>
        <v>0</v>
      </c>
      <c r="O5778" s="71" t="n">
        <f aca="false">F5778*J5778</f>
        <v>73</v>
      </c>
      <c r="P5778" s="71" t="n">
        <f aca="false">E5778*J5778</f>
        <v>5</v>
      </c>
    </row>
    <row r="5779" customFormat="false" ht="15" hidden="false" customHeight="false" outlineLevel="0" collapsed="false">
      <c r="A5779" s="71" t="s">
        <v>61</v>
      </c>
      <c r="B5779" s="71" t="s">
        <v>52</v>
      </c>
      <c r="C5779" s="71" t="s">
        <v>1356</v>
      </c>
      <c r="D5779" s="72" t="n">
        <v>0</v>
      </c>
      <c r="E5779" s="71" t="n">
        <v>0</v>
      </c>
      <c r="F5779" s="71" t="n">
        <v>3</v>
      </c>
      <c r="G5779" s="72" t="n">
        <v>685.31</v>
      </c>
      <c r="H5779" s="72" t="n">
        <v>646.61</v>
      </c>
      <c r="I5779" s="71" t="n">
        <f aca="false">IF(B5779&gt;=Settings!$B$23,1,0)</f>
        <v>0</v>
      </c>
      <c r="J5779" s="71" t="n">
        <v>1</v>
      </c>
      <c r="K5779" s="71" t="n">
        <f aca="false">F5779*I5779*J5779</f>
        <v>0</v>
      </c>
      <c r="L5779" s="71" t="n">
        <f aca="false">E5779*I5779*J5779</f>
        <v>0</v>
      </c>
      <c r="M5779" s="72" t="n">
        <f aca="false">G5779*I5779*J5779</f>
        <v>0</v>
      </c>
      <c r="N5779" s="72" t="n">
        <f aca="false">D5779*I5779*J5779</f>
        <v>-0</v>
      </c>
      <c r="O5779" s="71" t="n">
        <f aca="false">F5779*J5779</f>
        <v>3</v>
      </c>
      <c r="P5779" s="71" t="n">
        <f aca="false">E5779*J5779</f>
        <v>0</v>
      </c>
    </row>
    <row r="5780" customFormat="false" ht="15" hidden="false" customHeight="false" outlineLevel="0" collapsed="false">
      <c r="A5780" s="71" t="s">
        <v>61</v>
      </c>
      <c r="B5780" s="71" t="s">
        <v>52</v>
      </c>
      <c r="C5780" s="71" t="s">
        <v>1143</v>
      </c>
      <c r="D5780" s="72" t="n">
        <v>0</v>
      </c>
      <c r="E5780" s="71" t="n">
        <v>0</v>
      </c>
      <c r="F5780" s="71" t="n">
        <v>2</v>
      </c>
      <c r="G5780" s="72" t="n">
        <v>160.82</v>
      </c>
      <c r="H5780" s="72" t="n">
        <v>160.82</v>
      </c>
      <c r="I5780" s="71" t="n">
        <f aca="false">IF(B5780&gt;=Settings!$B$23,1,0)</f>
        <v>0</v>
      </c>
      <c r="J5780" s="71" t="n">
        <v>1</v>
      </c>
      <c r="K5780" s="71" t="n">
        <f aca="false">F5780*I5780*J5780</f>
        <v>0</v>
      </c>
      <c r="L5780" s="71" t="n">
        <f aca="false">E5780*I5780*J5780</f>
        <v>0</v>
      </c>
      <c r="M5780" s="72" t="n">
        <f aca="false">G5780*I5780*J5780</f>
        <v>0</v>
      </c>
      <c r="N5780" s="72" t="n">
        <f aca="false">D5780*I5780*J5780</f>
        <v>-0</v>
      </c>
      <c r="O5780" s="71" t="n">
        <f aca="false">F5780*J5780</f>
        <v>2</v>
      </c>
      <c r="P5780" s="71" t="n">
        <f aca="false">E5780*J5780</f>
        <v>0</v>
      </c>
    </row>
    <row r="5781" customFormat="false" ht="15" hidden="false" customHeight="false" outlineLevel="0" collapsed="false">
      <c r="A5781" s="71" t="s">
        <v>61</v>
      </c>
      <c r="B5781" s="71" t="s">
        <v>52</v>
      </c>
      <c r="C5781" s="71" t="s">
        <v>617</v>
      </c>
      <c r="D5781" s="72" t="n">
        <v>0</v>
      </c>
      <c r="E5781" s="71" t="n">
        <v>0</v>
      </c>
      <c r="F5781" s="71" t="n">
        <v>1</v>
      </c>
      <c r="G5781" s="72" t="n">
        <v>163.58</v>
      </c>
      <c r="H5781" s="72" t="n">
        <v>139.05</v>
      </c>
      <c r="I5781" s="71" t="n">
        <f aca="false">IF(B5781&gt;=Settings!$B$23,1,0)</f>
        <v>0</v>
      </c>
      <c r="J5781" s="71" t="n">
        <v>1</v>
      </c>
      <c r="K5781" s="71" t="n">
        <f aca="false">F5781*I5781*J5781</f>
        <v>0</v>
      </c>
      <c r="L5781" s="71" t="n">
        <f aca="false">E5781*I5781*J5781</f>
        <v>0</v>
      </c>
      <c r="M5781" s="72" t="n">
        <f aca="false">G5781*I5781*J5781</f>
        <v>0</v>
      </c>
      <c r="N5781" s="72" t="n">
        <f aca="false">D5781*I5781*J5781</f>
        <v>-0</v>
      </c>
      <c r="O5781" s="71" t="n">
        <f aca="false">F5781*J5781</f>
        <v>1</v>
      </c>
      <c r="P5781" s="71" t="n">
        <f aca="false">E5781*J5781</f>
        <v>0</v>
      </c>
    </row>
    <row r="5782" customFormat="false" ht="15" hidden="false" customHeight="false" outlineLevel="0" collapsed="false">
      <c r="A5782" s="71" t="s">
        <v>59</v>
      </c>
      <c r="B5782" s="71" t="s">
        <v>52</v>
      </c>
      <c r="C5782" s="71" t="s">
        <v>1995</v>
      </c>
      <c r="D5782" s="72" t="n">
        <v>0</v>
      </c>
      <c r="E5782" s="71" t="n">
        <v>0</v>
      </c>
      <c r="F5782" s="71" t="n">
        <v>9</v>
      </c>
      <c r="G5782" s="72" t="n">
        <v>245.07</v>
      </c>
      <c r="H5782" s="72" t="n">
        <v>236.91</v>
      </c>
      <c r="I5782" s="71" t="n">
        <f aca="false">IF(B5782&gt;=Settings!$B$23,1,0)</f>
        <v>0</v>
      </c>
      <c r="J5782" s="71" t="n">
        <v>1</v>
      </c>
      <c r="K5782" s="71" t="n">
        <f aca="false">F5782*I5782*J5782</f>
        <v>0</v>
      </c>
      <c r="L5782" s="71" t="n">
        <f aca="false">E5782*I5782*J5782</f>
        <v>0</v>
      </c>
      <c r="M5782" s="72" t="n">
        <f aca="false">G5782*I5782*J5782</f>
        <v>0</v>
      </c>
      <c r="N5782" s="72" t="n">
        <f aca="false">D5782*I5782*J5782</f>
        <v>-0</v>
      </c>
      <c r="O5782" s="71" t="n">
        <f aca="false">F5782*J5782</f>
        <v>9</v>
      </c>
      <c r="P5782" s="71" t="n">
        <f aca="false">E5782*J5782</f>
        <v>0</v>
      </c>
    </row>
    <row r="5783" customFormat="false" ht="15" hidden="false" customHeight="false" outlineLevel="0" collapsed="false">
      <c r="A5783" s="71" t="s">
        <v>62</v>
      </c>
      <c r="B5783" s="71" t="s">
        <v>52</v>
      </c>
      <c r="C5783" s="71" t="s">
        <v>1154</v>
      </c>
      <c r="D5783" s="72" t="n">
        <v>4870.32</v>
      </c>
      <c r="E5783" s="71" t="n">
        <v>0</v>
      </c>
      <c r="F5783" s="71" t="n">
        <v>6</v>
      </c>
      <c r="G5783" s="72" t="n">
        <v>40.67</v>
      </c>
      <c r="H5783" s="72" t="n">
        <v>-4830.55</v>
      </c>
      <c r="I5783" s="71" t="n">
        <f aca="false">IF(B5783&gt;=Settings!$B$23,1,0)</f>
        <v>0</v>
      </c>
      <c r="J5783" s="71" t="n">
        <v>0</v>
      </c>
      <c r="K5783" s="71" t="n">
        <f aca="false">F5783*I5783*J5783</f>
        <v>0</v>
      </c>
      <c r="L5783" s="71" t="n">
        <f aca="false">E5783*I5783*J5783</f>
        <v>0</v>
      </c>
      <c r="M5783" s="72" t="n">
        <f aca="false">G5783*I5783*J5783</f>
        <v>0</v>
      </c>
      <c r="N5783" s="72" t="n">
        <f aca="false">D5783*I5783*J5783</f>
        <v>0</v>
      </c>
      <c r="O5783" s="71" t="n">
        <f aca="false">F5783*J5783</f>
        <v>0</v>
      </c>
      <c r="P5783" s="71" t="n">
        <f aca="false">E5783*J5783</f>
        <v>0</v>
      </c>
    </row>
    <row r="5784" customFormat="false" ht="15" hidden="false" customHeight="false" outlineLevel="0" collapsed="false">
      <c r="A5784" s="71" t="s">
        <v>62</v>
      </c>
      <c r="B5784" s="71" t="s">
        <v>52</v>
      </c>
      <c r="C5784" s="71" t="s">
        <v>171</v>
      </c>
      <c r="D5784" s="72" t="n">
        <v>86.6</v>
      </c>
      <c r="E5784" s="71" t="n">
        <v>1</v>
      </c>
      <c r="F5784" s="71" t="n">
        <v>21</v>
      </c>
      <c r="G5784" s="72" t="n">
        <v>2055.51</v>
      </c>
      <c r="H5784" s="72" t="n">
        <v>1852.23</v>
      </c>
      <c r="I5784" s="71" t="n">
        <f aca="false">IF(B5784&gt;=Settings!$B$23,1,0)</f>
        <v>0</v>
      </c>
      <c r="J5784" s="71" t="n">
        <v>1</v>
      </c>
      <c r="K5784" s="71" t="n">
        <f aca="false">F5784*I5784*J5784</f>
        <v>0</v>
      </c>
      <c r="L5784" s="71" t="n">
        <f aca="false">E5784*I5784*J5784</f>
        <v>0</v>
      </c>
      <c r="M5784" s="72" t="n">
        <f aca="false">G5784*I5784*J5784</f>
        <v>0</v>
      </c>
      <c r="N5784" s="72" t="n">
        <f aca="false">D5784*I5784*J5784</f>
        <v>0</v>
      </c>
      <c r="O5784" s="71" t="n">
        <f aca="false">F5784*J5784</f>
        <v>21</v>
      </c>
      <c r="P5784" s="71" t="n">
        <f aca="false">E5784*J5784</f>
        <v>1</v>
      </c>
    </row>
    <row r="5785" customFormat="false" ht="15" hidden="false" customHeight="false" outlineLevel="0" collapsed="false">
      <c r="A5785" s="71" t="s">
        <v>61</v>
      </c>
      <c r="B5785" s="71" t="s">
        <v>52</v>
      </c>
      <c r="C5785" s="71" t="s">
        <v>2387</v>
      </c>
      <c r="D5785" s="72" t="n">
        <v>0</v>
      </c>
      <c r="E5785" s="71" t="n">
        <v>0</v>
      </c>
      <c r="F5785" s="71" t="n">
        <v>1</v>
      </c>
      <c r="G5785" s="72" t="n">
        <v>113.59</v>
      </c>
      <c r="H5785" s="72" t="n">
        <v>113.59</v>
      </c>
      <c r="I5785" s="71" t="n">
        <f aca="false">IF(B5785&gt;=Settings!$B$23,1,0)</f>
        <v>0</v>
      </c>
      <c r="J5785" s="71" t="n">
        <v>1</v>
      </c>
      <c r="K5785" s="71" t="n">
        <f aca="false">F5785*I5785*J5785</f>
        <v>0</v>
      </c>
      <c r="L5785" s="71" t="n">
        <f aca="false">E5785*I5785*J5785</f>
        <v>0</v>
      </c>
      <c r="M5785" s="72" t="n">
        <f aca="false">G5785*I5785*J5785</f>
        <v>0</v>
      </c>
      <c r="N5785" s="72" t="n">
        <f aca="false">D5785*I5785*J5785</f>
        <v>-0</v>
      </c>
      <c r="O5785" s="71" t="n">
        <f aca="false">F5785*J5785</f>
        <v>1</v>
      </c>
      <c r="P5785" s="71" t="n">
        <f aca="false">E5785*J5785</f>
        <v>0</v>
      </c>
    </row>
    <row r="5786" customFormat="false" ht="15" hidden="false" customHeight="false" outlineLevel="0" collapsed="false">
      <c r="A5786" s="71" t="s">
        <v>59</v>
      </c>
      <c r="B5786" s="71" t="s">
        <v>52</v>
      </c>
      <c r="C5786" s="71" t="s">
        <v>1078</v>
      </c>
      <c r="D5786" s="72" t="n">
        <v>96.55</v>
      </c>
      <c r="E5786" s="71" t="n">
        <v>1</v>
      </c>
      <c r="F5786" s="71" t="n">
        <v>6</v>
      </c>
      <c r="G5786" s="72" t="n">
        <v>722.44</v>
      </c>
      <c r="H5786" s="72" t="n">
        <v>591.82</v>
      </c>
      <c r="I5786" s="71" t="n">
        <f aca="false">IF(B5786&gt;=Settings!$B$23,1,0)</f>
        <v>0</v>
      </c>
      <c r="J5786" s="71" t="n">
        <v>1</v>
      </c>
      <c r="K5786" s="71" t="n">
        <f aca="false">F5786*I5786*J5786</f>
        <v>0</v>
      </c>
      <c r="L5786" s="71" t="n">
        <f aca="false">E5786*I5786*J5786</f>
        <v>0</v>
      </c>
      <c r="M5786" s="72" t="n">
        <f aca="false">G5786*I5786*J5786</f>
        <v>0</v>
      </c>
      <c r="N5786" s="72" t="n">
        <f aca="false">D5786*I5786*J5786</f>
        <v>0</v>
      </c>
      <c r="O5786" s="71" t="n">
        <f aca="false">F5786*J5786</f>
        <v>6</v>
      </c>
      <c r="P5786" s="71" t="n">
        <f aca="false">E5786*J5786</f>
        <v>1</v>
      </c>
    </row>
    <row r="5787" customFormat="false" ht="15" hidden="false" customHeight="false" outlineLevel="0" collapsed="false">
      <c r="A5787" s="71" t="s">
        <v>61</v>
      </c>
      <c r="B5787" s="71" t="s">
        <v>52</v>
      </c>
      <c r="C5787" s="71" t="s">
        <v>1158</v>
      </c>
      <c r="D5787" s="72" t="n">
        <v>0</v>
      </c>
      <c r="E5787" s="71" t="n">
        <v>0</v>
      </c>
      <c r="F5787" s="71" t="n">
        <v>5</v>
      </c>
      <c r="G5787" s="72" t="n">
        <v>472.48</v>
      </c>
      <c r="H5787" s="72" t="n">
        <v>442.52</v>
      </c>
      <c r="I5787" s="71" t="n">
        <f aca="false">IF(B5787&gt;=Settings!$B$23,1,0)</f>
        <v>0</v>
      </c>
      <c r="J5787" s="71" t="n">
        <v>1</v>
      </c>
      <c r="K5787" s="71" t="n">
        <f aca="false">F5787*I5787*J5787</f>
        <v>0</v>
      </c>
      <c r="L5787" s="71" t="n">
        <f aca="false">E5787*I5787*J5787</f>
        <v>0</v>
      </c>
      <c r="M5787" s="72" t="n">
        <f aca="false">G5787*I5787*J5787</f>
        <v>0</v>
      </c>
      <c r="N5787" s="72" t="n">
        <f aca="false">D5787*I5787*J5787</f>
        <v>-0</v>
      </c>
      <c r="O5787" s="71" t="n">
        <f aca="false">F5787*J5787</f>
        <v>5</v>
      </c>
      <c r="P5787" s="71" t="n">
        <f aca="false">E5787*J5787</f>
        <v>0</v>
      </c>
    </row>
    <row r="5788" customFormat="false" ht="15" hidden="false" customHeight="false" outlineLevel="0" collapsed="false">
      <c r="A5788" s="71" t="s">
        <v>59</v>
      </c>
      <c r="B5788" s="71" t="s">
        <v>52</v>
      </c>
      <c r="C5788" s="71" t="s">
        <v>2231</v>
      </c>
      <c r="D5788" s="72" t="n">
        <v>77.23</v>
      </c>
      <c r="E5788" s="71" t="n">
        <v>1</v>
      </c>
      <c r="F5788" s="71" t="n">
        <v>12</v>
      </c>
      <c r="G5788" s="72" t="n">
        <v>1117.6</v>
      </c>
      <c r="H5788" s="72" t="n">
        <v>1010.41</v>
      </c>
      <c r="I5788" s="71" t="n">
        <f aca="false">IF(B5788&gt;=Settings!$B$23,1,0)</f>
        <v>0</v>
      </c>
      <c r="J5788" s="71" t="n">
        <v>1</v>
      </c>
      <c r="K5788" s="71" t="n">
        <f aca="false">F5788*I5788*J5788</f>
        <v>0</v>
      </c>
      <c r="L5788" s="71" t="n">
        <f aca="false">E5788*I5788*J5788</f>
        <v>0</v>
      </c>
      <c r="M5788" s="72" t="n">
        <f aca="false">G5788*I5788*J5788</f>
        <v>0</v>
      </c>
      <c r="N5788" s="72" t="n">
        <f aca="false">D5788*I5788*J5788</f>
        <v>0</v>
      </c>
      <c r="O5788" s="71" t="n">
        <f aca="false">F5788*J5788</f>
        <v>12</v>
      </c>
      <c r="P5788" s="71" t="n">
        <f aca="false">E5788*J5788</f>
        <v>1</v>
      </c>
    </row>
    <row r="5789" customFormat="false" ht="15" hidden="false" customHeight="false" outlineLevel="0" collapsed="false">
      <c r="A5789" s="71" t="s">
        <v>61</v>
      </c>
      <c r="B5789" s="71" t="s">
        <v>52</v>
      </c>
      <c r="C5789" s="71" t="s">
        <v>1233</v>
      </c>
      <c r="D5789" s="72" t="n">
        <v>0</v>
      </c>
      <c r="E5789" s="71" t="n">
        <v>0</v>
      </c>
      <c r="F5789" s="71" t="n">
        <v>2</v>
      </c>
      <c r="G5789" s="72" t="n">
        <v>333.28</v>
      </c>
      <c r="H5789" s="72" t="n">
        <v>333.28</v>
      </c>
      <c r="I5789" s="71" t="n">
        <f aca="false">IF(B5789&gt;=Settings!$B$23,1,0)</f>
        <v>0</v>
      </c>
      <c r="J5789" s="71" t="n">
        <v>1</v>
      </c>
      <c r="K5789" s="71" t="n">
        <f aca="false">F5789*I5789*J5789</f>
        <v>0</v>
      </c>
      <c r="L5789" s="71" t="n">
        <f aca="false">E5789*I5789*J5789</f>
        <v>0</v>
      </c>
      <c r="M5789" s="72" t="n">
        <f aca="false">G5789*I5789*J5789</f>
        <v>0</v>
      </c>
      <c r="N5789" s="72" t="n">
        <f aca="false">D5789*I5789*J5789</f>
        <v>-0</v>
      </c>
      <c r="O5789" s="71" t="n">
        <f aca="false">F5789*J5789</f>
        <v>2</v>
      </c>
      <c r="P5789" s="71" t="n">
        <f aca="false">E5789*J5789</f>
        <v>0</v>
      </c>
    </row>
    <row r="5790" customFormat="false" ht="15" hidden="false" customHeight="false" outlineLevel="0" collapsed="false">
      <c r="A5790" s="71" t="s">
        <v>61</v>
      </c>
      <c r="B5790" s="71" t="s">
        <v>52</v>
      </c>
      <c r="C5790" s="71" t="s">
        <v>1658</v>
      </c>
      <c r="D5790" s="72" t="n">
        <v>0</v>
      </c>
      <c r="E5790" s="71" t="n">
        <v>0</v>
      </c>
      <c r="F5790" s="71" t="n">
        <v>1</v>
      </c>
      <c r="G5790" s="72" t="n">
        <v>63.59</v>
      </c>
      <c r="H5790" s="72" t="n">
        <v>63.59</v>
      </c>
      <c r="I5790" s="71" t="n">
        <f aca="false">IF(B5790&gt;=Settings!$B$23,1,0)</f>
        <v>0</v>
      </c>
      <c r="J5790" s="71" t="n">
        <v>1</v>
      </c>
      <c r="K5790" s="71" t="n">
        <f aca="false">F5790*I5790*J5790</f>
        <v>0</v>
      </c>
      <c r="L5790" s="71" t="n">
        <f aca="false">E5790*I5790*J5790</f>
        <v>0</v>
      </c>
      <c r="M5790" s="72" t="n">
        <f aca="false">G5790*I5790*J5790</f>
        <v>0</v>
      </c>
      <c r="N5790" s="72" t="n">
        <f aca="false">D5790*I5790*J5790</f>
        <v>-0</v>
      </c>
      <c r="O5790" s="71" t="n">
        <f aca="false">F5790*J5790</f>
        <v>1</v>
      </c>
      <c r="P5790" s="71" t="n">
        <f aca="false">E5790*J5790</f>
        <v>0</v>
      </c>
    </row>
    <row r="5791" customFormat="false" ht="15" hidden="false" customHeight="false" outlineLevel="0" collapsed="false">
      <c r="A5791" s="71" t="s">
        <v>62</v>
      </c>
      <c r="B5791" s="71" t="s">
        <v>52</v>
      </c>
      <c r="C5791" s="71" t="s">
        <v>980</v>
      </c>
      <c r="D5791" s="72" t="n">
        <v>0</v>
      </c>
      <c r="E5791" s="71" t="n">
        <v>0</v>
      </c>
      <c r="F5791" s="71" t="n">
        <v>4</v>
      </c>
      <c r="G5791" s="72" t="n">
        <v>14.36</v>
      </c>
      <c r="H5791" s="72" t="n">
        <v>13.28</v>
      </c>
      <c r="I5791" s="71" t="n">
        <f aca="false">IF(B5791&gt;=Settings!$B$23,1,0)</f>
        <v>0</v>
      </c>
      <c r="J5791" s="71" t="n">
        <v>1</v>
      </c>
      <c r="K5791" s="71" t="n">
        <f aca="false">F5791*I5791*J5791</f>
        <v>0</v>
      </c>
      <c r="L5791" s="71" t="n">
        <f aca="false">E5791*I5791*J5791</f>
        <v>0</v>
      </c>
      <c r="M5791" s="72" t="n">
        <f aca="false">G5791*I5791*J5791</f>
        <v>0</v>
      </c>
      <c r="N5791" s="72" t="n">
        <f aca="false">D5791*I5791*J5791</f>
        <v>-0</v>
      </c>
      <c r="O5791" s="71" t="n">
        <f aca="false">F5791*J5791</f>
        <v>4</v>
      </c>
      <c r="P5791" s="71" t="n">
        <f aca="false">E5791*J5791</f>
        <v>0</v>
      </c>
    </row>
    <row r="5792" customFormat="false" ht="15" hidden="false" customHeight="false" outlineLevel="0" collapsed="false">
      <c r="A5792" s="71" t="s">
        <v>61</v>
      </c>
      <c r="B5792" s="71" t="s">
        <v>52</v>
      </c>
      <c r="C5792" s="71" t="s">
        <v>1003</v>
      </c>
      <c r="D5792" s="72" t="n">
        <v>0</v>
      </c>
      <c r="E5792" s="71" t="n">
        <v>0</v>
      </c>
      <c r="F5792" s="71" t="n">
        <v>2</v>
      </c>
      <c r="G5792" s="72" t="n">
        <v>263.54</v>
      </c>
      <c r="H5792" s="72" t="n">
        <v>263.54</v>
      </c>
      <c r="I5792" s="71" t="n">
        <f aca="false">IF(B5792&gt;=Settings!$B$23,1,0)</f>
        <v>0</v>
      </c>
      <c r="J5792" s="71" t="n">
        <v>1</v>
      </c>
      <c r="K5792" s="71" t="n">
        <f aca="false">F5792*I5792*J5792</f>
        <v>0</v>
      </c>
      <c r="L5792" s="71" t="n">
        <f aca="false">E5792*I5792*J5792</f>
        <v>0</v>
      </c>
      <c r="M5792" s="72" t="n">
        <f aca="false">G5792*I5792*J5792</f>
        <v>0</v>
      </c>
      <c r="N5792" s="72" t="n">
        <f aca="false">D5792*I5792*J5792</f>
        <v>-0</v>
      </c>
      <c r="O5792" s="71" t="n">
        <f aca="false">F5792*J5792</f>
        <v>2</v>
      </c>
      <c r="P5792" s="71" t="n">
        <f aca="false">E5792*J5792</f>
        <v>0</v>
      </c>
    </row>
    <row r="5793" customFormat="false" ht="15" hidden="false" customHeight="false" outlineLevel="0" collapsed="false">
      <c r="A5793" s="71" t="s">
        <v>63</v>
      </c>
      <c r="B5793" s="71" t="s">
        <v>52</v>
      </c>
      <c r="C5793" s="71" t="s">
        <v>2279</v>
      </c>
      <c r="D5793" s="72" t="n">
        <v>0</v>
      </c>
      <c r="E5793" s="71" t="n">
        <v>0</v>
      </c>
      <c r="F5793" s="71" t="n">
        <v>2</v>
      </c>
      <c r="G5793" s="72" t="n">
        <v>227.17</v>
      </c>
      <c r="H5793" s="72" t="n">
        <v>198.79</v>
      </c>
      <c r="I5793" s="71" t="n">
        <f aca="false">IF(B5793&gt;=Settings!$B$23,1,0)</f>
        <v>0</v>
      </c>
      <c r="J5793" s="71" t="n">
        <v>1</v>
      </c>
      <c r="K5793" s="71" t="n">
        <f aca="false">F5793*I5793*J5793</f>
        <v>0</v>
      </c>
      <c r="L5793" s="71" t="n">
        <f aca="false">E5793*I5793*J5793</f>
        <v>0</v>
      </c>
      <c r="M5793" s="72" t="n">
        <f aca="false">G5793*I5793*J5793</f>
        <v>0</v>
      </c>
      <c r="N5793" s="72" t="n">
        <f aca="false">D5793*I5793*J5793</f>
        <v>-0</v>
      </c>
      <c r="O5793" s="71" t="n">
        <f aca="false">F5793*J5793</f>
        <v>2</v>
      </c>
      <c r="P5793" s="71" t="n">
        <f aca="false">E5793*J5793</f>
        <v>0</v>
      </c>
    </row>
    <row r="5794" customFormat="false" ht="15" hidden="false" customHeight="false" outlineLevel="0" collapsed="false">
      <c r="A5794" s="71" t="s">
        <v>61</v>
      </c>
      <c r="B5794" s="71" t="s">
        <v>52</v>
      </c>
      <c r="C5794" s="71" t="s">
        <v>1007</v>
      </c>
      <c r="D5794" s="72" t="n">
        <v>0</v>
      </c>
      <c r="E5794" s="71" t="n">
        <v>0</v>
      </c>
      <c r="F5794" s="71" t="n">
        <v>4</v>
      </c>
      <c r="G5794" s="72" t="n">
        <v>634.12</v>
      </c>
      <c r="H5794" s="72" t="n">
        <v>609.59</v>
      </c>
      <c r="I5794" s="71" t="n">
        <f aca="false">IF(B5794&gt;=Settings!$B$23,1,0)</f>
        <v>0</v>
      </c>
      <c r="J5794" s="71" t="n">
        <v>1</v>
      </c>
      <c r="K5794" s="71" t="n">
        <f aca="false">F5794*I5794*J5794</f>
        <v>0</v>
      </c>
      <c r="L5794" s="71" t="n">
        <f aca="false">E5794*I5794*J5794</f>
        <v>0</v>
      </c>
      <c r="M5794" s="72" t="n">
        <f aca="false">G5794*I5794*J5794</f>
        <v>0</v>
      </c>
      <c r="N5794" s="72" t="n">
        <f aca="false">D5794*I5794*J5794</f>
        <v>-0</v>
      </c>
      <c r="O5794" s="71" t="n">
        <f aca="false">F5794*J5794</f>
        <v>4</v>
      </c>
      <c r="P5794" s="71" t="n">
        <f aca="false">E5794*J5794</f>
        <v>0</v>
      </c>
    </row>
    <row r="5795" customFormat="false" ht="15" hidden="false" customHeight="false" outlineLevel="0" collapsed="false">
      <c r="A5795" s="71" t="s">
        <v>62</v>
      </c>
      <c r="B5795" s="71" t="s">
        <v>52</v>
      </c>
      <c r="C5795" s="71" t="s">
        <v>905</v>
      </c>
      <c r="D5795" s="72" t="n">
        <v>0</v>
      </c>
      <c r="E5795" s="71" t="n">
        <v>0</v>
      </c>
      <c r="F5795" s="71" t="n">
        <v>1</v>
      </c>
      <c r="G5795" s="72" t="n">
        <v>70.86</v>
      </c>
      <c r="H5795" s="72" t="n">
        <v>70.86</v>
      </c>
      <c r="I5795" s="71" t="n">
        <f aca="false">IF(B5795&gt;=Settings!$B$23,1,0)</f>
        <v>0</v>
      </c>
      <c r="J5795" s="71" t="n">
        <v>1</v>
      </c>
      <c r="K5795" s="71" t="n">
        <f aca="false">F5795*I5795*J5795</f>
        <v>0</v>
      </c>
      <c r="L5795" s="71" t="n">
        <f aca="false">E5795*I5795*J5795</f>
        <v>0</v>
      </c>
      <c r="M5795" s="72" t="n">
        <f aca="false">G5795*I5795*J5795</f>
        <v>0</v>
      </c>
      <c r="N5795" s="72" t="n">
        <f aca="false">D5795*I5795*J5795</f>
        <v>-0</v>
      </c>
      <c r="O5795" s="71" t="n">
        <f aca="false">F5795*J5795</f>
        <v>1</v>
      </c>
      <c r="P5795" s="71" t="n">
        <f aca="false">E5795*J5795</f>
        <v>0</v>
      </c>
    </row>
    <row r="5796" customFormat="false" ht="15" hidden="false" customHeight="false" outlineLevel="0" collapsed="false">
      <c r="A5796" s="71" t="s">
        <v>61</v>
      </c>
      <c r="B5796" s="71" t="s">
        <v>52</v>
      </c>
      <c r="C5796" s="71" t="s">
        <v>1008</v>
      </c>
      <c r="D5796" s="72" t="n">
        <v>81.09</v>
      </c>
      <c r="E5796" s="71" t="n">
        <v>1</v>
      </c>
      <c r="F5796" s="71" t="n">
        <v>16</v>
      </c>
      <c r="G5796" s="72" t="n">
        <v>1351.99</v>
      </c>
      <c r="H5796" s="72" t="n">
        <v>1181.72</v>
      </c>
      <c r="I5796" s="71" t="n">
        <f aca="false">IF(B5796&gt;=Settings!$B$23,1,0)</f>
        <v>0</v>
      </c>
      <c r="J5796" s="71" t="n">
        <v>1</v>
      </c>
      <c r="K5796" s="71" t="n">
        <f aca="false">F5796*I5796*J5796</f>
        <v>0</v>
      </c>
      <c r="L5796" s="71" t="n">
        <f aca="false">E5796*I5796*J5796</f>
        <v>0</v>
      </c>
      <c r="M5796" s="72" t="n">
        <f aca="false">G5796*I5796*J5796</f>
        <v>0</v>
      </c>
      <c r="N5796" s="72" t="n">
        <f aca="false">D5796*I5796*J5796</f>
        <v>0</v>
      </c>
      <c r="O5796" s="71" t="n">
        <f aca="false">F5796*J5796</f>
        <v>16</v>
      </c>
      <c r="P5796" s="71" t="n">
        <f aca="false">E5796*J5796</f>
        <v>1</v>
      </c>
    </row>
    <row r="5797" customFormat="false" ht="15" hidden="false" customHeight="false" outlineLevel="0" collapsed="false">
      <c r="A5797" s="71" t="s">
        <v>59</v>
      </c>
      <c r="B5797" s="71" t="s">
        <v>52</v>
      </c>
      <c r="C5797" s="71" t="s">
        <v>1163</v>
      </c>
      <c r="D5797" s="72" t="n">
        <v>0</v>
      </c>
      <c r="E5797" s="71" t="n">
        <v>0</v>
      </c>
      <c r="F5797" s="71" t="n">
        <v>5</v>
      </c>
      <c r="G5797" s="72" t="n">
        <v>217.94</v>
      </c>
      <c r="H5797" s="72" t="n">
        <v>211.82</v>
      </c>
      <c r="I5797" s="71" t="n">
        <f aca="false">IF(B5797&gt;=Settings!$B$23,1,0)</f>
        <v>0</v>
      </c>
      <c r="J5797" s="71" t="n">
        <v>1</v>
      </c>
      <c r="K5797" s="71" t="n">
        <f aca="false">F5797*I5797*J5797</f>
        <v>0</v>
      </c>
      <c r="L5797" s="71" t="n">
        <f aca="false">E5797*I5797*J5797</f>
        <v>0</v>
      </c>
      <c r="M5797" s="72" t="n">
        <f aca="false">G5797*I5797*J5797</f>
        <v>0</v>
      </c>
      <c r="N5797" s="72" t="n">
        <f aca="false">D5797*I5797*J5797</f>
        <v>-0</v>
      </c>
      <c r="O5797" s="71" t="n">
        <f aca="false">F5797*J5797</f>
        <v>5</v>
      </c>
      <c r="P5797" s="71" t="n">
        <f aca="false">E5797*J5797</f>
        <v>0</v>
      </c>
    </row>
    <row r="5798" customFormat="false" ht="15" hidden="false" customHeight="false" outlineLevel="0" collapsed="false">
      <c r="A5798" s="71" t="s">
        <v>60</v>
      </c>
      <c r="B5798" s="71" t="s">
        <v>52</v>
      </c>
      <c r="C5798" s="71" t="s">
        <v>1252</v>
      </c>
      <c r="D5798" s="72" t="n">
        <v>207.92</v>
      </c>
      <c r="E5798" s="71" t="n">
        <v>2</v>
      </c>
      <c r="F5798" s="71" t="n">
        <v>19</v>
      </c>
      <c r="G5798" s="72" t="n">
        <v>2202.8</v>
      </c>
      <c r="H5798" s="72" t="n">
        <v>1957.82</v>
      </c>
      <c r="I5798" s="71" t="n">
        <f aca="false">IF(B5798&gt;=Settings!$B$23,1,0)</f>
        <v>0</v>
      </c>
      <c r="J5798" s="71" t="n">
        <v>1</v>
      </c>
      <c r="K5798" s="71" t="n">
        <f aca="false">F5798*I5798*J5798</f>
        <v>0</v>
      </c>
      <c r="L5798" s="71" t="n">
        <f aca="false">E5798*I5798*J5798</f>
        <v>0</v>
      </c>
      <c r="M5798" s="72" t="n">
        <f aca="false">G5798*I5798*J5798</f>
        <v>0</v>
      </c>
      <c r="N5798" s="72" t="n">
        <f aca="false">D5798*I5798*J5798</f>
        <v>0</v>
      </c>
      <c r="O5798" s="71" t="n">
        <f aca="false">F5798*J5798</f>
        <v>19</v>
      </c>
      <c r="P5798" s="71" t="n">
        <f aca="false">E5798*J5798</f>
        <v>2</v>
      </c>
    </row>
    <row r="5799" customFormat="false" ht="15" hidden="false" customHeight="false" outlineLevel="0" collapsed="false">
      <c r="A5799" s="71" t="s">
        <v>63</v>
      </c>
      <c r="B5799" s="71" t="s">
        <v>52</v>
      </c>
      <c r="C5799" s="71" t="s">
        <v>2161</v>
      </c>
      <c r="D5799" s="72" t="n">
        <v>0</v>
      </c>
      <c r="E5799" s="71" t="n">
        <v>0</v>
      </c>
      <c r="F5799" s="71" t="n">
        <v>3</v>
      </c>
      <c r="G5799" s="72" t="n">
        <v>218.04</v>
      </c>
      <c r="H5799" s="72" t="n">
        <v>210.78</v>
      </c>
      <c r="I5799" s="71" t="n">
        <f aca="false">IF(B5799&gt;=Settings!$B$23,1,0)</f>
        <v>0</v>
      </c>
      <c r="J5799" s="71" t="n">
        <v>1</v>
      </c>
      <c r="K5799" s="71" t="n">
        <f aca="false">F5799*I5799*J5799</f>
        <v>0</v>
      </c>
      <c r="L5799" s="71" t="n">
        <f aca="false">E5799*I5799*J5799</f>
        <v>0</v>
      </c>
      <c r="M5799" s="72" t="n">
        <f aca="false">G5799*I5799*J5799</f>
        <v>0</v>
      </c>
      <c r="N5799" s="72" t="n">
        <f aca="false">D5799*I5799*J5799</f>
        <v>-0</v>
      </c>
      <c r="O5799" s="71" t="n">
        <f aca="false">F5799*J5799</f>
        <v>3</v>
      </c>
      <c r="P5799" s="71" t="n">
        <f aca="false">E5799*J5799</f>
        <v>0</v>
      </c>
    </row>
    <row r="5800" customFormat="false" ht="15" hidden="false" customHeight="false" outlineLevel="0" collapsed="false">
      <c r="A5800" s="71" t="s">
        <v>62</v>
      </c>
      <c r="B5800" s="71" t="s">
        <v>52</v>
      </c>
      <c r="C5800" s="71" t="s">
        <v>165</v>
      </c>
      <c r="D5800" s="72" t="n">
        <v>0</v>
      </c>
      <c r="E5800" s="71" t="n">
        <v>0</v>
      </c>
      <c r="F5800" s="71" t="n">
        <v>6</v>
      </c>
      <c r="G5800" s="72" t="n">
        <v>781.53</v>
      </c>
      <c r="H5800" s="72" t="n">
        <v>741.33</v>
      </c>
      <c r="I5800" s="71" t="n">
        <f aca="false">IF(B5800&gt;=Settings!$B$23,1,0)</f>
        <v>0</v>
      </c>
      <c r="J5800" s="71" t="n">
        <v>1</v>
      </c>
      <c r="K5800" s="71" t="n">
        <f aca="false">F5800*I5800*J5800</f>
        <v>0</v>
      </c>
      <c r="L5800" s="71" t="n">
        <f aca="false">E5800*I5800*J5800</f>
        <v>0</v>
      </c>
      <c r="M5800" s="72" t="n">
        <f aca="false">G5800*I5800*J5800</f>
        <v>0</v>
      </c>
      <c r="N5800" s="72" t="n">
        <f aca="false">D5800*I5800*J5800</f>
        <v>-0</v>
      </c>
      <c r="O5800" s="71" t="n">
        <f aca="false">F5800*J5800</f>
        <v>6</v>
      </c>
      <c r="P5800" s="71" t="n">
        <f aca="false">E5800*J5800</f>
        <v>0</v>
      </c>
    </row>
    <row r="5801" customFormat="false" ht="15" hidden="false" customHeight="false" outlineLevel="0" collapsed="false">
      <c r="A5801" s="71" t="s">
        <v>59</v>
      </c>
      <c r="B5801" s="71" t="s">
        <v>52</v>
      </c>
      <c r="C5801" s="71" t="s">
        <v>1153</v>
      </c>
      <c r="D5801" s="72" t="n">
        <v>0</v>
      </c>
      <c r="E5801" s="71" t="n">
        <v>0</v>
      </c>
      <c r="F5801" s="71" t="n">
        <v>13</v>
      </c>
      <c r="G5801" s="72" t="n">
        <v>1108.47</v>
      </c>
      <c r="H5801" s="72" t="n">
        <v>1062.18</v>
      </c>
      <c r="I5801" s="71" t="n">
        <f aca="false">IF(B5801&gt;=Settings!$B$23,1,0)</f>
        <v>0</v>
      </c>
      <c r="J5801" s="71" t="n">
        <v>1</v>
      </c>
      <c r="K5801" s="71" t="n">
        <f aca="false">F5801*I5801*J5801</f>
        <v>0</v>
      </c>
      <c r="L5801" s="71" t="n">
        <f aca="false">E5801*I5801*J5801</f>
        <v>0</v>
      </c>
      <c r="M5801" s="72" t="n">
        <f aca="false">G5801*I5801*J5801</f>
        <v>0</v>
      </c>
      <c r="N5801" s="72" t="n">
        <f aca="false">D5801*I5801*J5801</f>
        <v>-0</v>
      </c>
      <c r="O5801" s="71" t="n">
        <f aca="false">F5801*J5801</f>
        <v>13</v>
      </c>
      <c r="P5801" s="71" t="n">
        <f aca="false">E5801*J5801</f>
        <v>0</v>
      </c>
    </row>
    <row r="5802" customFormat="false" ht="15" hidden="false" customHeight="false" outlineLevel="0" collapsed="false">
      <c r="A5802" s="71" t="s">
        <v>59</v>
      </c>
      <c r="B5802" s="71" t="s">
        <v>52</v>
      </c>
      <c r="C5802" s="71" t="s">
        <v>2071</v>
      </c>
      <c r="D5802" s="72" t="n">
        <v>0</v>
      </c>
      <c r="E5802" s="71" t="n">
        <v>0</v>
      </c>
      <c r="F5802" s="71" t="n">
        <v>7</v>
      </c>
      <c r="G5802" s="72" t="n">
        <v>626.94</v>
      </c>
      <c r="H5802" s="72" t="n">
        <v>626.94</v>
      </c>
      <c r="I5802" s="71" t="n">
        <f aca="false">IF(B5802&gt;=Settings!$B$23,1,0)</f>
        <v>0</v>
      </c>
      <c r="J5802" s="71" t="n">
        <v>1</v>
      </c>
      <c r="K5802" s="71" t="n">
        <f aca="false">F5802*I5802*J5802</f>
        <v>0</v>
      </c>
      <c r="L5802" s="71" t="n">
        <f aca="false">E5802*I5802*J5802</f>
        <v>0</v>
      </c>
      <c r="M5802" s="72" t="n">
        <f aca="false">G5802*I5802*J5802</f>
        <v>0</v>
      </c>
      <c r="N5802" s="72" t="n">
        <f aca="false">D5802*I5802*J5802</f>
        <v>-0</v>
      </c>
      <c r="O5802" s="71" t="n">
        <f aca="false">F5802*J5802</f>
        <v>7</v>
      </c>
      <c r="P5802" s="71" t="n">
        <f aca="false">E5802*J5802</f>
        <v>0</v>
      </c>
    </row>
    <row r="5803" customFormat="false" ht="15" hidden="false" customHeight="false" outlineLevel="0" collapsed="false">
      <c r="A5803" s="71" t="s">
        <v>62</v>
      </c>
      <c r="B5803" s="71" t="s">
        <v>52</v>
      </c>
      <c r="C5803" s="71" t="s">
        <v>1126</v>
      </c>
      <c r="D5803" s="72" t="n">
        <v>0</v>
      </c>
      <c r="E5803" s="71" t="n">
        <v>0</v>
      </c>
      <c r="F5803" s="71" t="n">
        <v>15</v>
      </c>
      <c r="G5803" s="72" t="n">
        <v>1488.4</v>
      </c>
      <c r="H5803" s="72" t="n">
        <v>1425.32</v>
      </c>
      <c r="I5803" s="71" t="n">
        <f aca="false">IF(B5803&gt;=Settings!$B$23,1,0)</f>
        <v>0</v>
      </c>
      <c r="J5803" s="71" t="n">
        <v>1</v>
      </c>
      <c r="K5803" s="71" t="n">
        <f aca="false">F5803*I5803*J5803</f>
        <v>0</v>
      </c>
      <c r="L5803" s="71" t="n">
        <f aca="false">E5803*I5803*J5803</f>
        <v>0</v>
      </c>
      <c r="M5803" s="72" t="n">
        <f aca="false">G5803*I5803*J5803</f>
        <v>0</v>
      </c>
      <c r="N5803" s="72" t="n">
        <f aca="false">D5803*I5803*J5803</f>
        <v>-0</v>
      </c>
      <c r="O5803" s="71" t="n">
        <f aca="false">F5803*J5803</f>
        <v>15</v>
      </c>
      <c r="P5803" s="71" t="n">
        <f aca="false">E5803*J5803</f>
        <v>0</v>
      </c>
    </row>
    <row r="5804" customFormat="false" ht="15" hidden="false" customHeight="false" outlineLevel="0" collapsed="false">
      <c r="A5804" s="71" t="s">
        <v>61</v>
      </c>
      <c r="B5804" s="71" t="s">
        <v>52</v>
      </c>
      <c r="C5804" s="71" t="s">
        <v>958</v>
      </c>
      <c r="D5804" s="72" t="n">
        <v>8.14</v>
      </c>
      <c r="E5804" s="71" t="n">
        <v>1</v>
      </c>
      <c r="F5804" s="71" t="n">
        <v>27</v>
      </c>
      <c r="G5804" s="72" t="n">
        <v>219.73</v>
      </c>
      <c r="H5804" s="72" t="n">
        <v>206.73</v>
      </c>
      <c r="I5804" s="71" t="n">
        <f aca="false">IF(B5804&gt;=Settings!$B$23,1,0)</f>
        <v>0</v>
      </c>
      <c r="J5804" s="71" t="n">
        <v>1</v>
      </c>
      <c r="K5804" s="71" t="n">
        <f aca="false">F5804*I5804*J5804</f>
        <v>0</v>
      </c>
      <c r="L5804" s="71" t="n">
        <f aca="false">E5804*I5804*J5804</f>
        <v>0</v>
      </c>
      <c r="M5804" s="72" t="n">
        <f aca="false">G5804*I5804*J5804</f>
        <v>0</v>
      </c>
      <c r="N5804" s="72" t="n">
        <f aca="false">D5804*I5804*J5804</f>
        <v>0</v>
      </c>
      <c r="O5804" s="71" t="n">
        <f aca="false">F5804*J5804</f>
        <v>27</v>
      </c>
      <c r="P5804" s="71" t="n">
        <f aca="false">E5804*J5804</f>
        <v>1</v>
      </c>
    </row>
    <row r="5805" customFormat="false" ht="15" hidden="false" customHeight="false" outlineLevel="0" collapsed="false">
      <c r="A5805" s="71" t="s">
        <v>59</v>
      </c>
      <c r="B5805" s="71" t="s">
        <v>52</v>
      </c>
      <c r="C5805" s="71" t="s">
        <v>1118</v>
      </c>
      <c r="D5805" s="72" t="n">
        <v>0</v>
      </c>
      <c r="E5805" s="71" t="n">
        <v>0</v>
      </c>
      <c r="F5805" s="71" t="n">
        <v>11</v>
      </c>
      <c r="G5805" s="72" t="n">
        <v>722.21</v>
      </c>
      <c r="H5805" s="72" t="n">
        <v>701.79</v>
      </c>
      <c r="I5805" s="71" t="n">
        <f aca="false">IF(B5805&gt;=Settings!$B$23,1,0)</f>
        <v>0</v>
      </c>
      <c r="J5805" s="71" t="n">
        <v>1</v>
      </c>
      <c r="K5805" s="71" t="n">
        <f aca="false">F5805*I5805*J5805</f>
        <v>0</v>
      </c>
      <c r="L5805" s="71" t="n">
        <f aca="false">E5805*I5805*J5805</f>
        <v>0</v>
      </c>
      <c r="M5805" s="72" t="n">
        <f aca="false">G5805*I5805*J5805</f>
        <v>0</v>
      </c>
      <c r="N5805" s="72" t="n">
        <f aca="false">D5805*I5805*J5805</f>
        <v>-0</v>
      </c>
      <c r="O5805" s="71" t="n">
        <f aca="false">F5805*J5805</f>
        <v>11</v>
      </c>
      <c r="P5805" s="71" t="n">
        <f aca="false">E5805*J5805</f>
        <v>0</v>
      </c>
    </row>
    <row r="5806" customFormat="false" ht="15" hidden="false" customHeight="false" outlineLevel="0" collapsed="false">
      <c r="A5806" s="71" t="s">
        <v>59</v>
      </c>
      <c r="B5806" s="71" t="s">
        <v>52</v>
      </c>
      <c r="C5806" s="71" t="s">
        <v>1580</v>
      </c>
      <c r="D5806" s="72" t="n">
        <v>0</v>
      </c>
      <c r="E5806" s="71" t="n">
        <v>0</v>
      </c>
      <c r="F5806" s="71" t="n">
        <v>3</v>
      </c>
      <c r="G5806" s="72" t="n">
        <v>194.41</v>
      </c>
      <c r="H5806" s="72" t="n">
        <v>182.7</v>
      </c>
      <c r="I5806" s="71" t="n">
        <f aca="false">IF(B5806&gt;=Settings!$B$23,1,0)</f>
        <v>0</v>
      </c>
      <c r="J5806" s="71" t="n">
        <v>1</v>
      </c>
      <c r="K5806" s="71" t="n">
        <f aca="false">F5806*I5806*J5806</f>
        <v>0</v>
      </c>
      <c r="L5806" s="71" t="n">
        <f aca="false">E5806*I5806*J5806</f>
        <v>0</v>
      </c>
      <c r="M5806" s="72" t="n">
        <f aca="false">G5806*I5806*J5806</f>
        <v>0</v>
      </c>
      <c r="N5806" s="72" t="n">
        <f aca="false">D5806*I5806*J5806</f>
        <v>-0</v>
      </c>
      <c r="O5806" s="71" t="n">
        <f aca="false">F5806*J5806</f>
        <v>3</v>
      </c>
      <c r="P5806" s="71" t="n">
        <f aca="false">E5806*J5806</f>
        <v>0</v>
      </c>
    </row>
    <row r="5807" customFormat="false" ht="15" hidden="false" customHeight="false" outlineLevel="0" collapsed="false">
      <c r="A5807" s="71" t="s">
        <v>59</v>
      </c>
      <c r="B5807" s="71" t="s">
        <v>52</v>
      </c>
      <c r="C5807" s="71" t="s">
        <v>680</v>
      </c>
      <c r="D5807" s="72" t="n">
        <v>120.53</v>
      </c>
      <c r="E5807" s="71" t="n">
        <v>1</v>
      </c>
      <c r="F5807" s="71" t="n">
        <v>3</v>
      </c>
      <c r="G5807" s="72" t="n">
        <v>311.35</v>
      </c>
      <c r="H5807" s="72" t="n">
        <v>190.82</v>
      </c>
      <c r="I5807" s="71" t="n">
        <f aca="false">IF(B5807&gt;=Settings!$B$23,1,0)</f>
        <v>0</v>
      </c>
      <c r="J5807" s="71" t="n">
        <v>1</v>
      </c>
      <c r="K5807" s="71" t="n">
        <f aca="false">F5807*I5807*J5807</f>
        <v>0</v>
      </c>
      <c r="L5807" s="71" t="n">
        <f aca="false">E5807*I5807*J5807</f>
        <v>0</v>
      </c>
      <c r="M5807" s="72" t="n">
        <f aca="false">G5807*I5807*J5807</f>
        <v>0</v>
      </c>
      <c r="N5807" s="72" t="n">
        <f aca="false">D5807*I5807*J5807</f>
        <v>0</v>
      </c>
      <c r="O5807" s="71" t="n">
        <f aca="false">F5807*J5807</f>
        <v>3</v>
      </c>
      <c r="P5807" s="71" t="n">
        <f aca="false">E5807*J5807</f>
        <v>1</v>
      </c>
    </row>
    <row r="5808" customFormat="false" ht="15" hidden="false" customHeight="false" outlineLevel="0" collapsed="false">
      <c r="A5808" s="71" t="s">
        <v>59</v>
      </c>
      <c r="B5808" s="71" t="s">
        <v>52</v>
      </c>
      <c r="C5808" s="71" t="s">
        <v>139</v>
      </c>
      <c r="D5808" s="72" t="n">
        <v>0</v>
      </c>
      <c r="E5808" s="71" t="n">
        <v>0</v>
      </c>
      <c r="F5808" s="71" t="n">
        <v>4</v>
      </c>
      <c r="G5808" s="72" t="n">
        <v>281.64</v>
      </c>
      <c r="H5808" s="72" t="n">
        <v>270.75</v>
      </c>
      <c r="I5808" s="71" t="n">
        <f aca="false">IF(B5808&gt;=Settings!$B$23,1,0)</f>
        <v>0</v>
      </c>
      <c r="J5808" s="71" t="n">
        <v>1</v>
      </c>
      <c r="K5808" s="71" t="n">
        <f aca="false">F5808*I5808*J5808</f>
        <v>0</v>
      </c>
      <c r="L5808" s="71" t="n">
        <f aca="false">E5808*I5808*J5808</f>
        <v>0</v>
      </c>
      <c r="M5808" s="72" t="n">
        <f aca="false">G5808*I5808*J5808</f>
        <v>0</v>
      </c>
      <c r="N5808" s="72" t="n">
        <f aca="false">D5808*I5808*J5808</f>
        <v>-0</v>
      </c>
      <c r="O5808" s="71" t="n">
        <f aca="false">F5808*J5808</f>
        <v>4</v>
      </c>
      <c r="P5808" s="71" t="n">
        <f aca="false">E5808*J5808</f>
        <v>0</v>
      </c>
    </row>
    <row r="5809" customFormat="false" ht="15" hidden="false" customHeight="false" outlineLevel="0" collapsed="false">
      <c r="A5809" s="71" t="s">
        <v>63</v>
      </c>
      <c r="B5809" s="71" t="s">
        <v>52</v>
      </c>
      <c r="C5809" s="71" t="s">
        <v>2227</v>
      </c>
      <c r="D5809" s="72" t="n">
        <v>0</v>
      </c>
      <c r="E5809" s="71" t="n">
        <v>0</v>
      </c>
      <c r="F5809" s="71" t="n">
        <v>3</v>
      </c>
      <c r="G5809" s="72" t="n">
        <v>599.85</v>
      </c>
      <c r="H5809" s="72" t="n">
        <v>549.87</v>
      </c>
      <c r="I5809" s="71" t="n">
        <f aca="false">IF(B5809&gt;=Settings!$B$23,1,0)</f>
        <v>0</v>
      </c>
      <c r="J5809" s="71" t="n">
        <v>1</v>
      </c>
      <c r="K5809" s="71" t="n">
        <f aca="false">F5809*I5809*J5809</f>
        <v>0</v>
      </c>
      <c r="L5809" s="71" t="n">
        <f aca="false">E5809*I5809*J5809</f>
        <v>0</v>
      </c>
      <c r="M5809" s="72" t="n">
        <f aca="false">G5809*I5809*J5809</f>
        <v>0</v>
      </c>
      <c r="N5809" s="72" t="n">
        <f aca="false">D5809*I5809*J5809</f>
        <v>-0</v>
      </c>
      <c r="O5809" s="71" t="n">
        <f aca="false">F5809*J5809</f>
        <v>3</v>
      </c>
      <c r="P5809" s="71" t="n">
        <f aca="false">E5809*J5809</f>
        <v>0</v>
      </c>
    </row>
    <row r="5810" customFormat="false" ht="15" hidden="false" customHeight="false" outlineLevel="0" collapsed="false">
      <c r="A5810" s="71" t="s">
        <v>62</v>
      </c>
      <c r="B5810" s="71" t="s">
        <v>52</v>
      </c>
      <c r="C5810" s="71" t="s">
        <v>1057</v>
      </c>
      <c r="D5810" s="72" t="n">
        <v>0</v>
      </c>
      <c r="E5810" s="71" t="n">
        <v>0</v>
      </c>
      <c r="F5810" s="71" t="n">
        <v>22</v>
      </c>
      <c r="G5810" s="72" t="n">
        <v>2020.44</v>
      </c>
      <c r="H5810" s="72" t="n">
        <v>1948.12</v>
      </c>
      <c r="I5810" s="71" t="n">
        <f aca="false">IF(B5810&gt;=Settings!$B$23,1,0)</f>
        <v>0</v>
      </c>
      <c r="J5810" s="71" t="n">
        <v>1</v>
      </c>
      <c r="K5810" s="71" t="n">
        <f aca="false">F5810*I5810*J5810</f>
        <v>0</v>
      </c>
      <c r="L5810" s="71" t="n">
        <f aca="false">E5810*I5810*J5810</f>
        <v>0</v>
      </c>
      <c r="M5810" s="72" t="n">
        <f aca="false">G5810*I5810*J5810</f>
        <v>0</v>
      </c>
      <c r="N5810" s="72" t="n">
        <f aca="false">D5810*I5810*J5810</f>
        <v>-0</v>
      </c>
      <c r="O5810" s="71" t="n">
        <f aca="false">F5810*J5810</f>
        <v>22</v>
      </c>
      <c r="P5810" s="71" t="n">
        <f aca="false">E5810*J5810</f>
        <v>0</v>
      </c>
    </row>
    <row r="5811" customFormat="false" ht="15" hidden="false" customHeight="false" outlineLevel="0" collapsed="false">
      <c r="A5811" s="71" t="s">
        <v>60</v>
      </c>
      <c r="B5811" s="71" t="s">
        <v>52</v>
      </c>
      <c r="C5811" s="71" t="s">
        <v>2102</v>
      </c>
      <c r="D5811" s="72" t="n">
        <v>91.77</v>
      </c>
      <c r="E5811" s="71" t="n">
        <v>1</v>
      </c>
      <c r="F5811" s="71" t="n">
        <v>14</v>
      </c>
      <c r="G5811" s="72" t="n">
        <v>1080.26</v>
      </c>
      <c r="H5811" s="72" t="n">
        <v>967.11</v>
      </c>
      <c r="I5811" s="71" t="n">
        <f aca="false">IF(B5811&gt;=Settings!$B$23,1,0)</f>
        <v>0</v>
      </c>
      <c r="J5811" s="71" t="n">
        <v>1</v>
      </c>
      <c r="K5811" s="71" t="n">
        <f aca="false">F5811*I5811*J5811</f>
        <v>0</v>
      </c>
      <c r="L5811" s="71" t="n">
        <f aca="false">E5811*I5811*J5811</f>
        <v>0</v>
      </c>
      <c r="M5811" s="72" t="n">
        <f aca="false">G5811*I5811*J5811</f>
        <v>0</v>
      </c>
      <c r="N5811" s="72" t="n">
        <f aca="false">D5811*I5811*J5811</f>
        <v>0</v>
      </c>
      <c r="O5811" s="71" t="n">
        <f aca="false">F5811*J5811</f>
        <v>14</v>
      </c>
      <c r="P5811" s="71" t="n">
        <f aca="false">E5811*J5811</f>
        <v>1</v>
      </c>
    </row>
    <row r="5812" customFormat="false" ht="15" hidden="false" customHeight="false" outlineLevel="0" collapsed="false">
      <c r="A5812" s="71" t="s">
        <v>59</v>
      </c>
      <c r="B5812" s="71" t="s">
        <v>52</v>
      </c>
      <c r="C5812" s="71" t="s">
        <v>919</v>
      </c>
      <c r="D5812" s="72" t="n">
        <v>0</v>
      </c>
      <c r="E5812" s="71" t="n">
        <v>0</v>
      </c>
      <c r="F5812" s="71" t="n">
        <v>3</v>
      </c>
      <c r="G5812" s="72" t="n">
        <v>231.69</v>
      </c>
      <c r="H5812" s="72" t="n">
        <v>208.53</v>
      </c>
      <c r="I5812" s="71" t="n">
        <f aca="false">IF(B5812&gt;=Settings!$B$23,1,0)</f>
        <v>0</v>
      </c>
      <c r="J5812" s="71" t="n">
        <v>1</v>
      </c>
      <c r="K5812" s="71" t="n">
        <f aca="false">F5812*I5812*J5812</f>
        <v>0</v>
      </c>
      <c r="L5812" s="71" t="n">
        <f aca="false">E5812*I5812*J5812</f>
        <v>0</v>
      </c>
      <c r="M5812" s="72" t="n">
        <f aca="false">G5812*I5812*J5812</f>
        <v>0</v>
      </c>
      <c r="N5812" s="72" t="n">
        <f aca="false">D5812*I5812*J5812</f>
        <v>-0</v>
      </c>
      <c r="O5812" s="71" t="n">
        <f aca="false">F5812*J5812</f>
        <v>3</v>
      </c>
      <c r="P5812" s="71" t="n">
        <f aca="false">E5812*J5812</f>
        <v>0</v>
      </c>
    </row>
    <row r="5813" customFormat="false" ht="15" hidden="false" customHeight="false" outlineLevel="0" collapsed="false">
      <c r="A5813" s="71" t="s">
        <v>60</v>
      </c>
      <c r="B5813" s="71" t="s">
        <v>52</v>
      </c>
      <c r="C5813" s="71" t="s">
        <v>2301</v>
      </c>
      <c r="D5813" s="72" t="n">
        <v>89.95</v>
      </c>
      <c r="E5813" s="71" t="n">
        <v>1</v>
      </c>
      <c r="F5813" s="71" t="n">
        <v>23</v>
      </c>
      <c r="G5813" s="72" t="n">
        <v>1785.31</v>
      </c>
      <c r="H5813" s="72" t="n">
        <v>1684.06</v>
      </c>
      <c r="I5813" s="71" t="n">
        <f aca="false">IF(B5813&gt;=Settings!$B$23,1,0)</f>
        <v>0</v>
      </c>
      <c r="J5813" s="71" t="n">
        <v>1</v>
      </c>
      <c r="K5813" s="71" t="n">
        <f aca="false">F5813*I5813*J5813</f>
        <v>0</v>
      </c>
      <c r="L5813" s="71" t="n">
        <f aca="false">E5813*I5813*J5813</f>
        <v>0</v>
      </c>
      <c r="M5813" s="72" t="n">
        <f aca="false">G5813*I5813*J5813</f>
        <v>0</v>
      </c>
      <c r="N5813" s="72" t="n">
        <f aca="false">D5813*I5813*J5813</f>
        <v>0</v>
      </c>
      <c r="O5813" s="71" t="n">
        <f aca="false">F5813*J5813</f>
        <v>23</v>
      </c>
      <c r="P5813" s="71" t="n">
        <f aca="false">E5813*J5813</f>
        <v>1</v>
      </c>
    </row>
    <row r="5814" customFormat="false" ht="15" hidden="false" customHeight="false" outlineLevel="0" collapsed="false">
      <c r="A5814" s="71" t="s">
        <v>62</v>
      </c>
      <c r="B5814" s="71" t="s">
        <v>52</v>
      </c>
      <c r="C5814" s="71" t="s">
        <v>1211</v>
      </c>
      <c r="D5814" s="72" t="n">
        <v>502.55</v>
      </c>
      <c r="E5814" s="71" t="n">
        <v>4</v>
      </c>
      <c r="F5814" s="71" t="n">
        <v>32</v>
      </c>
      <c r="G5814" s="72" t="n">
        <v>3941.23</v>
      </c>
      <c r="H5814" s="72" t="n">
        <v>3227.38</v>
      </c>
      <c r="I5814" s="71" t="n">
        <f aca="false">IF(B5814&gt;=Settings!$B$23,1,0)</f>
        <v>0</v>
      </c>
      <c r="J5814" s="71" t="n">
        <v>1</v>
      </c>
      <c r="K5814" s="71" t="n">
        <f aca="false">F5814*I5814*J5814</f>
        <v>0</v>
      </c>
      <c r="L5814" s="71" t="n">
        <f aca="false">E5814*I5814*J5814</f>
        <v>0</v>
      </c>
      <c r="M5814" s="72" t="n">
        <f aca="false">G5814*I5814*J5814</f>
        <v>0</v>
      </c>
      <c r="N5814" s="72" t="n">
        <f aca="false">D5814*I5814*J5814</f>
        <v>0</v>
      </c>
      <c r="O5814" s="71" t="n">
        <f aca="false">F5814*J5814</f>
        <v>32</v>
      </c>
      <c r="P5814" s="71" t="n">
        <f aca="false">E5814*J5814</f>
        <v>4</v>
      </c>
    </row>
    <row r="5815" customFormat="false" ht="15" hidden="false" customHeight="false" outlineLevel="0" collapsed="false">
      <c r="A5815" s="71" t="s">
        <v>59</v>
      </c>
      <c r="B5815" s="71" t="s">
        <v>52</v>
      </c>
      <c r="C5815" s="71" t="s">
        <v>637</v>
      </c>
      <c r="D5815" s="72" t="n">
        <v>0</v>
      </c>
      <c r="E5815" s="71" t="n">
        <v>0</v>
      </c>
      <c r="F5815" s="71" t="n">
        <v>4</v>
      </c>
      <c r="G5815" s="72" t="n">
        <v>481.64</v>
      </c>
      <c r="H5815" s="72" t="n">
        <v>460.53</v>
      </c>
      <c r="I5815" s="71" t="n">
        <f aca="false">IF(B5815&gt;=Settings!$B$23,1,0)</f>
        <v>0</v>
      </c>
      <c r="J5815" s="71" t="n">
        <v>1</v>
      </c>
      <c r="K5815" s="71" t="n">
        <f aca="false">F5815*I5815*J5815</f>
        <v>0</v>
      </c>
      <c r="L5815" s="71" t="n">
        <f aca="false">E5815*I5815*J5815</f>
        <v>0</v>
      </c>
      <c r="M5815" s="72" t="n">
        <f aca="false">G5815*I5815*J5815</f>
        <v>0</v>
      </c>
      <c r="N5815" s="72" t="n">
        <f aca="false">D5815*I5815*J5815</f>
        <v>-0</v>
      </c>
      <c r="O5815" s="71" t="n">
        <f aca="false">F5815*J5815</f>
        <v>4</v>
      </c>
      <c r="P5815" s="71" t="n">
        <f aca="false">E5815*J5815</f>
        <v>0</v>
      </c>
    </row>
    <row r="5816" customFormat="false" ht="15" hidden="false" customHeight="false" outlineLevel="0" collapsed="false">
      <c r="A5816" s="71" t="s">
        <v>63</v>
      </c>
      <c r="B5816" s="71" t="s">
        <v>52</v>
      </c>
      <c r="C5816" s="71" t="s">
        <v>188</v>
      </c>
      <c r="D5816" s="72" t="n">
        <v>0</v>
      </c>
      <c r="E5816" s="71" t="n">
        <v>0</v>
      </c>
      <c r="F5816" s="71" t="n">
        <v>1</v>
      </c>
      <c r="G5816" s="72" t="n">
        <v>13.59</v>
      </c>
      <c r="H5816" s="72" t="n">
        <v>12.23</v>
      </c>
      <c r="I5816" s="71" t="n">
        <f aca="false">IF(B5816&gt;=Settings!$B$23,1,0)</f>
        <v>0</v>
      </c>
      <c r="J5816" s="71" t="n">
        <v>1</v>
      </c>
      <c r="K5816" s="71" t="n">
        <f aca="false">F5816*I5816*J5816</f>
        <v>0</v>
      </c>
      <c r="L5816" s="71" t="n">
        <f aca="false">E5816*I5816*J5816</f>
        <v>0</v>
      </c>
      <c r="M5816" s="72" t="n">
        <f aca="false">G5816*I5816*J5816</f>
        <v>0</v>
      </c>
      <c r="N5816" s="72" t="n">
        <f aca="false">D5816*I5816*J5816</f>
        <v>-0</v>
      </c>
      <c r="O5816" s="71" t="n">
        <f aca="false">F5816*J5816</f>
        <v>1</v>
      </c>
      <c r="P5816" s="71" t="n">
        <f aca="false">E5816*J5816</f>
        <v>0</v>
      </c>
    </row>
    <row r="5817" customFormat="false" ht="15" hidden="false" customHeight="false" outlineLevel="0" collapsed="false">
      <c r="A5817" s="71" t="s">
        <v>61</v>
      </c>
      <c r="B5817" s="71" t="s">
        <v>52</v>
      </c>
      <c r="C5817" s="71" t="s">
        <v>1332</v>
      </c>
      <c r="D5817" s="72" t="n">
        <v>0</v>
      </c>
      <c r="E5817" s="71" t="n">
        <v>0</v>
      </c>
      <c r="F5817" s="71" t="n">
        <v>4</v>
      </c>
      <c r="G5817" s="72" t="n">
        <v>304.36</v>
      </c>
      <c r="H5817" s="72" t="n">
        <v>280.53</v>
      </c>
      <c r="I5817" s="71" t="n">
        <f aca="false">IF(B5817&gt;=Settings!$B$23,1,0)</f>
        <v>0</v>
      </c>
      <c r="J5817" s="71" t="n">
        <v>1</v>
      </c>
      <c r="K5817" s="71" t="n">
        <f aca="false">F5817*I5817*J5817</f>
        <v>0</v>
      </c>
      <c r="L5817" s="71" t="n">
        <f aca="false">E5817*I5817*J5817</f>
        <v>0</v>
      </c>
      <c r="M5817" s="72" t="n">
        <f aca="false">G5817*I5817*J5817</f>
        <v>0</v>
      </c>
      <c r="N5817" s="72" t="n">
        <f aca="false">D5817*I5817*J5817</f>
        <v>-0</v>
      </c>
      <c r="O5817" s="71" t="n">
        <f aca="false">F5817*J5817</f>
        <v>4</v>
      </c>
      <c r="P5817" s="71" t="n">
        <f aca="false">E5817*J5817</f>
        <v>0</v>
      </c>
    </row>
    <row r="5818" customFormat="false" ht="15" hidden="false" customHeight="false" outlineLevel="0" collapsed="false">
      <c r="A5818" s="71" t="s">
        <v>61</v>
      </c>
      <c r="B5818" s="71" t="s">
        <v>52</v>
      </c>
      <c r="C5818" s="71" t="s">
        <v>957</v>
      </c>
      <c r="D5818" s="72" t="n">
        <v>0</v>
      </c>
      <c r="E5818" s="71" t="n">
        <v>0</v>
      </c>
      <c r="F5818" s="71" t="n">
        <v>1</v>
      </c>
      <c r="G5818" s="72" t="n">
        <v>59.05</v>
      </c>
      <c r="H5818" s="72" t="n">
        <v>59.05</v>
      </c>
      <c r="I5818" s="71" t="n">
        <f aca="false">IF(B5818&gt;=Settings!$B$23,1,0)</f>
        <v>0</v>
      </c>
      <c r="J5818" s="71" t="n">
        <v>1</v>
      </c>
      <c r="K5818" s="71" t="n">
        <f aca="false">F5818*I5818*J5818</f>
        <v>0</v>
      </c>
      <c r="L5818" s="71" t="n">
        <f aca="false">E5818*I5818*J5818</f>
        <v>0</v>
      </c>
      <c r="M5818" s="72" t="n">
        <f aca="false">G5818*I5818*J5818</f>
        <v>0</v>
      </c>
      <c r="N5818" s="72" t="n">
        <f aca="false">D5818*I5818*J5818</f>
        <v>-0</v>
      </c>
      <c r="O5818" s="71" t="n">
        <f aca="false">F5818*J5818</f>
        <v>1</v>
      </c>
      <c r="P5818" s="71" t="n">
        <f aca="false">E5818*J5818</f>
        <v>0</v>
      </c>
    </row>
    <row r="5819" customFormat="false" ht="15" hidden="false" customHeight="false" outlineLevel="0" collapsed="false">
      <c r="A5819" s="71" t="s">
        <v>61</v>
      </c>
      <c r="B5819" s="71" t="s">
        <v>52</v>
      </c>
      <c r="C5819" s="71" t="s">
        <v>1250</v>
      </c>
      <c r="D5819" s="72" t="n">
        <v>0</v>
      </c>
      <c r="E5819" s="71" t="n">
        <v>0</v>
      </c>
      <c r="F5819" s="71" t="n">
        <v>6</v>
      </c>
      <c r="G5819" s="72" t="n">
        <v>563.34</v>
      </c>
      <c r="H5819" s="72" t="n">
        <v>506.14</v>
      </c>
      <c r="I5819" s="71" t="n">
        <f aca="false">IF(B5819&gt;=Settings!$B$23,1,0)</f>
        <v>0</v>
      </c>
      <c r="J5819" s="71" t="n">
        <v>1</v>
      </c>
      <c r="K5819" s="71" t="n">
        <f aca="false">F5819*I5819*J5819</f>
        <v>0</v>
      </c>
      <c r="L5819" s="71" t="n">
        <f aca="false">E5819*I5819*J5819</f>
        <v>0</v>
      </c>
      <c r="M5819" s="72" t="n">
        <f aca="false">G5819*I5819*J5819</f>
        <v>0</v>
      </c>
      <c r="N5819" s="72" t="n">
        <f aca="false">D5819*I5819*J5819</f>
        <v>-0</v>
      </c>
      <c r="O5819" s="71" t="n">
        <f aca="false">F5819*J5819</f>
        <v>6</v>
      </c>
      <c r="P5819" s="71" t="n">
        <f aca="false">E5819*J5819</f>
        <v>0</v>
      </c>
    </row>
    <row r="5820" customFormat="false" ht="15" hidden="false" customHeight="false" outlineLevel="0" collapsed="false">
      <c r="A5820" s="71" t="s">
        <v>59</v>
      </c>
      <c r="B5820" s="71" t="s">
        <v>52</v>
      </c>
      <c r="C5820" s="71" t="s">
        <v>1138</v>
      </c>
      <c r="D5820" s="72" t="n">
        <v>0</v>
      </c>
      <c r="E5820" s="71" t="n">
        <v>0</v>
      </c>
      <c r="F5820" s="71" t="n">
        <v>20</v>
      </c>
      <c r="G5820" s="72" t="n">
        <v>1290</v>
      </c>
      <c r="H5820" s="72" t="n">
        <v>1241.67</v>
      </c>
      <c r="I5820" s="71" t="n">
        <f aca="false">IF(B5820&gt;=Settings!$B$23,1,0)</f>
        <v>0</v>
      </c>
      <c r="J5820" s="71" t="n">
        <v>1</v>
      </c>
      <c r="K5820" s="71" t="n">
        <f aca="false">F5820*I5820*J5820</f>
        <v>0</v>
      </c>
      <c r="L5820" s="71" t="n">
        <f aca="false">E5820*I5820*J5820</f>
        <v>0</v>
      </c>
      <c r="M5820" s="72" t="n">
        <f aca="false">G5820*I5820*J5820</f>
        <v>0</v>
      </c>
      <c r="N5820" s="72" t="n">
        <f aca="false">D5820*I5820*J5820</f>
        <v>-0</v>
      </c>
      <c r="O5820" s="71" t="n">
        <f aca="false">F5820*J5820</f>
        <v>20</v>
      </c>
      <c r="P5820" s="71" t="n">
        <f aca="false">E5820*J5820</f>
        <v>0</v>
      </c>
    </row>
    <row r="5821" customFormat="false" ht="15" hidden="false" customHeight="false" outlineLevel="0" collapsed="false">
      <c r="A5821" s="71" t="s">
        <v>61</v>
      </c>
      <c r="B5821" s="71" t="s">
        <v>52</v>
      </c>
      <c r="C5821" s="71" t="s">
        <v>124</v>
      </c>
      <c r="D5821" s="72" t="n">
        <v>0</v>
      </c>
      <c r="E5821" s="71" t="n">
        <v>0</v>
      </c>
      <c r="F5821" s="71" t="n">
        <v>6</v>
      </c>
      <c r="G5821" s="72" t="n">
        <v>554.24</v>
      </c>
      <c r="H5821" s="72" t="n">
        <v>507.93</v>
      </c>
      <c r="I5821" s="71" t="n">
        <f aca="false">IF(B5821&gt;=Settings!$B$23,1,0)</f>
        <v>0</v>
      </c>
      <c r="J5821" s="71" t="n">
        <v>1</v>
      </c>
      <c r="K5821" s="71" t="n">
        <f aca="false">F5821*I5821*J5821</f>
        <v>0</v>
      </c>
      <c r="L5821" s="71" t="n">
        <f aca="false">E5821*I5821*J5821</f>
        <v>0</v>
      </c>
      <c r="M5821" s="72" t="n">
        <f aca="false">G5821*I5821*J5821</f>
        <v>0</v>
      </c>
      <c r="N5821" s="72" t="n">
        <f aca="false">D5821*I5821*J5821</f>
        <v>-0</v>
      </c>
      <c r="O5821" s="71" t="n">
        <f aca="false">F5821*J5821</f>
        <v>6</v>
      </c>
      <c r="P5821" s="71" t="n">
        <f aca="false">E5821*J5821</f>
        <v>0</v>
      </c>
    </row>
    <row r="5822" customFormat="false" ht="15" hidden="false" customHeight="false" outlineLevel="0" collapsed="false">
      <c r="A5822" s="71" t="s">
        <v>59</v>
      </c>
      <c r="B5822" s="71" t="s">
        <v>52</v>
      </c>
      <c r="C5822" s="71" t="s">
        <v>2367</v>
      </c>
      <c r="D5822" s="72" t="n">
        <v>0</v>
      </c>
      <c r="E5822" s="71" t="n">
        <v>0</v>
      </c>
      <c r="F5822" s="71" t="n">
        <v>25</v>
      </c>
      <c r="G5822" s="72" t="n">
        <v>2598.87</v>
      </c>
      <c r="H5822" s="72" t="n">
        <v>2534.16</v>
      </c>
      <c r="I5822" s="71" t="n">
        <f aca="false">IF(B5822&gt;=Settings!$B$23,1,0)</f>
        <v>0</v>
      </c>
      <c r="J5822" s="71" t="n">
        <v>1</v>
      </c>
      <c r="K5822" s="71" t="n">
        <f aca="false">F5822*I5822*J5822</f>
        <v>0</v>
      </c>
      <c r="L5822" s="71" t="n">
        <f aca="false">E5822*I5822*J5822</f>
        <v>0</v>
      </c>
      <c r="M5822" s="72" t="n">
        <f aca="false">G5822*I5822*J5822</f>
        <v>0</v>
      </c>
      <c r="N5822" s="72" t="n">
        <f aca="false">D5822*I5822*J5822</f>
        <v>-0</v>
      </c>
      <c r="O5822" s="71" t="n">
        <f aca="false">F5822*J5822</f>
        <v>25</v>
      </c>
      <c r="P5822" s="71" t="n">
        <f aca="false">E5822*J5822</f>
        <v>0</v>
      </c>
    </row>
    <row r="5823" customFormat="false" ht="15" hidden="false" customHeight="false" outlineLevel="0" collapsed="false">
      <c r="A5823" s="71" t="s">
        <v>59</v>
      </c>
      <c r="B5823" s="71" t="s">
        <v>52</v>
      </c>
      <c r="C5823" s="71" t="s">
        <v>2210</v>
      </c>
      <c r="D5823" s="72" t="n">
        <v>0</v>
      </c>
      <c r="E5823" s="71" t="n">
        <v>0</v>
      </c>
      <c r="F5823" s="71" t="n">
        <v>1</v>
      </c>
      <c r="G5823" s="72" t="n">
        <v>113.59</v>
      </c>
      <c r="H5823" s="72" t="n">
        <v>113.59</v>
      </c>
      <c r="I5823" s="71" t="n">
        <f aca="false">IF(B5823&gt;=Settings!$B$23,1,0)</f>
        <v>0</v>
      </c>
      <c r="J5823" s="71" t="n">
        <v>1</v>
      </c>
      <c r="K5823" s="71" t="n">
        <f aca="false">F5823*I5823*J5823</f>
        <v>0</v>
      </c>
      <c r="L5823" s="71" t="n">
        <f aca="false">E5823*I5823*J5823</f>
        <v>0</v>
      </c>
      <c r="M5823" s="72" t="n">
        <f aca="false">G5823*I5823*J5823</f>
        <v>0</v>
      </c>
      <c r="N5823" s="72" t="n">
        <f aca="false">D5823*I5823*J5823</f>
        <v>-0</v>
      </c>
      <c r="O5823" s="71" t="n">
        <f aca="false">F5823*J5823</f>
        <v>1</v>
      </c>
      <c r="P5823" s="71" t="n">
        <f aca="false">E5823*J5823</f>
        <v>0</v>
      </c>
    </row>
    <row r="5824" customFormat="false" ht="15" hidden="false" customHeight="false" outlineLevel="0" collapsed="false">
      <c r="A5824" s="71" t="s">
        <v>59</v>
      </c>
      <c r="B5824" s="71" t="s">
        <v>52</v>
      </c>
      <c r="C5824" s="71" t="s">
        <v>1016</v>
      </c>
      <c r="D5824" s="72" t="n">
        <v>0</v>
      </c>
      <c r="E5824" s="71" t="n">
        <v>0</v>
      </c>
      <c r="F5824" s="71" t="n">
        <v>19</v>
      </c>
      <c r="G5824" s="72" t="n">
        <v>803.61</v>
      </c>
      <c r="H5824" s="72" t="n">
        <v>742.38</v>
      </c>
      <c r="I5824" s="71" t="n">
        <f aca="false">IF(B5824&gt;=Settings!$B$23,1,0)</f>
        <v>0</v>
      </c>
      <c r="J5824" s="71" t="n">
        <v>1</v>
      </c>
      <c r="K5824" s="71" t="n">
        <f aca="false">F5824*I5824*J5824</f>
        <v>0</v>
      </c>
      <c r="L5824" s="71" t="n">
        <f aca="false">E5824*I5824*J5824</f>
        <v>0</v>
      </c>
      <c r="M5824" s="72" t="n">
        <f aca="false">G5824*I5824*J5824</f>
        <v>0</v>
      </c>
      <c r="N5824" s="72" t="n">
        <f aca="false">D5824*I5824*J5824</f>
        <v>-0</v>
      </c>
      <c r="O5824" s="71" t="n">
        <f aca="false">F5824*J5824</f>
        <v>19</v>
      </c>
      <c r="P5824" s="71" t="n">
        <f aca="false">E5824*J5824</f>
        <v>0</v>
      </c>
    </row>
    <row r="5825" customFormat="false" ht="15" hidden="false" customHeight="false" outlineLevel="0" collapsed="false">
      <c r="A5825" s="71" t="s">
        <v>60</v>
      </c>
      <c r="B5825" s="71" t="s">
        <v>52</v>
      </c>
      <c r="C5825" s="71" t="s">
        <v>1117</v>
      </c>
      <c r="D5825" s="72" t="n">
        <v>0</v>
      </c>
      <c r="E5825" s="71" t="n">
        <v>0</v>
      </c>
      <c r="F5825" s="71" t="n">
        <v>42</v>
      </c>
      <c r="G5825" s="72" t="n">
        <v>876.12</v>
      </c>
      <c r="H5825" s="72" t="n">
        <v>846.97</v>
      </c>
      <c r="I5825" s="71" t="n">
        <f aca="false">IF(B5825&gt;=Settings!$B$23,1,0)</f>
        <v>0</v>
      </c>
      <c r="J5825" s="71" t="n">
        <v>1</v>
      </c>
      <c r="K5825" s="71" t="n">
        <f aca="false">F5825*I5825*J5825</f>
        <v>0</v>
      </c>
      <c r="L5825" s="71" t="n">
        <f aca="false">E5825*I5825*J5825</f>
        <v>0</v>
      </c>
      <c r="M5825" s="72" t="n">
        <f aca="false">G5825*I5825*J5825</f>
        <v>0</v>
      </c>
      <c r="N5825" s="72" t="n">
        <f aca="false">D5825*I5825*J5825</f>
        <v>-0</v>
      </c>
      <c r="O5825" s="71" t="n">
        <f aca="false">F5825*J5825</f>
        <v>42</v>
      </c>
      <c r="P5825" s="71" t="n">
        <f aca="false">E5825*J5825</f>
        <v>0</v>
      </c>
    </row>
    <row r="5826" customFormat="false" ht="15" hidden="false" customHeight="false" outlineLevel="0" collapsed="false">
      <c r="A5826" s="71" t="s">
        <v>59</v>
      </c>
      <c r="B5826" s="71" t="s">
        <v>52</v>
      </c>
      <c r="C5826" s="71" t="s">
        <v>608</v>
      </c>
      <c r="D5826" s="72" t="n">
        <v>0</v>
      </c>
      <c r="E5826" s="71" t="n">
        <v>0</v>
      </c>
      <c r="F5826" s="71" t="n">
        <v>21</v>
      </c>
      <c r="G5826" s="72" t="n">
        <v>1674.46</v>
      </c>
      <c r="H5826" s="72" t="n">
        <v>1583.12</v>
      </c>
      <c r="I5826" s="71" t="n">
        <f aca="false">IF(B5826&gt;=Settings!$B$23,1,0)</f>
        <v>0</v>
      </c>
      <c r="J5826" s="71" t="n">
        <v>1</v>
      </c>
      <c r="K5826" s="71" t="n">
        <f aca="false">F5826*I5826*J5826</f>
        <v>0</v>
      </c>
      <c r="L5826" s="71" t="n">
        <f aca="false">E5826*I5826*J5826</f>
        <v>0</v>
      </c>
      <c r="M5826" s="72" t="n">
        <f aca="false">G5826*I5826*J5826</f>
        <v>0</v>
      </c>
      <c r="N5826" s="72" t="n">
        <f aca="false">D5826*I5826*J5826</f>
        <v>-0</v>
      </c>
      <c r="O5826" s="71" t="n">
        <f aca="false">F5826*J5826</f>
        <v>21</v>
      </c>
      <c r="P5826" s="71" t="n">
        <f aca="false">E5826*J5826</f>
        <v>0</v>
      </c>
    </row>
    <row r="5827" customFormat="false" ht="15" hidden="false" customHeight="false" outlineLevel="0" collapsed="false">
      <c r="A5827" s="71" t="s">
        <v>59</v>
      </c>
      <c r="B5827" s="71" t="s">
        <v>52</v>
      </c>
      <c r="C5827" s="71" t="s">
        <v>379</v>
      </c>
      <c r="D5827" s="72" t="n">
        <v>0</v>
      </c>
      <c r="E5827" s="71" t="n">
        <v>0</v>
      </c>
      <c r="F5827" s="71" t="n">
        <v>31</v>
      </c>
      <c r="G5827" s="72" t="n">
        <v>2307.7</v>
      </c>
      <c r="H5827" s="72" t="n">
        <v>2206.26</v>
      </c>
      <c r="I5827" s="71" t="n">
        <f aca="false">IF(B5827&gt;=Settings!$B$23,1,0)</f>
        <v>0</v>
      </c>
      <c r="J5827" s="71" t="n">
        <v>1</v>
      </c>
      <c r="K5827" s="71" t="n">
        <f aca="false">F5827*I5827*J5827</f>
        <v>0</v>
      </c>
      <c r="L5827" s="71" t="n">
        <f aca="false">E5827*I5827*J5827</f>
        <v>0</v>
      </c>
      <c r="M5827" s="72" t="n">
        <f aca="false">G5827*I5827*J5827</f>
        <v>0</v>
      </c>
      <c r="N5827" s="72" t="n">
        <f aca="false">D5827*I5827*J5827</f>
        <v>-0</v>
      </c>
      <c r="O5827" s="71" t="n">
        <f aca="false">F5827*J5827</f>
        <v>31</v>
      </c>
      <c r="P5827" s="71" t="n">
        <f aca="false">E5827*J5827</f>
        <v>0</v>
      </c>
    </row>
    <row r="5828" customFormat="false" ht="15" hidden="false" customHeight="false" outlineLevel="0" collapsed="false">
      <c r="A5828" s="71" t="s">
        <v>61</v>
      </c>
      <c r="B5828" s="71" t="s">
        <v>52</v>
      </c>
      <c r="C5828" s="71" t="s">
        <v>1129</v>
      </c>
      <c r="D5828" s="72" t="n">
        <v>0</v>
      </c>
      <c r="E5828" s="71" t="n">
        <v>0</v>
      </c>
      <c r="F5828" s="71" t="n">
        <v>1</v>
      </c>
      <c r="G5828" s="72" t="n">
        <v>109.05</v>
      </c>
      <c r="H5828" s="72" t="n">
        <v>109.05</v>
      </c>
      <c r="I5828" s="71" t="n">
        <f aca="false">IF(B5828&gt;=Settings!$B$23,1,0)</f>
        <v>0</v>
      </c>
      <c r="J5828" s="71" t="n">
        <v>1</v>
      </c>
      <c r="K5828" s="71" t="n">
        <f aca="false">F5828*I5828*J5828</f>
        <v>0</v>
      </c>
      <c r="L5828" s="71" t="n">
        <f aca="false">E5828*I5828*J5828</f>
        <v>0</v>
      </c>
      <c r="M5828" s="72" t="n">
        <f aca="false">G5828*I5828*J5828</f>
        <v>0</v>
      </c>
      <c r="N5828" s="72" t="n">
        <f aca="false">D5828*I5828*J5828</f>
        <v>-0</v>
      </c>
      <c r="O5828" s="71" t="n">
        <f aca="false">F5828*J5828</f>
        <v>1</v>
      </c>
      <c r="P5828" s="71" t="n">
        <f aca="false">E5828*J5828</f>
        <v>0</v>
      </c>
    </row>
    <row r="5829" customFormat="false" ht="15" hidden="false" customHeight="false" outlineLevel="0" collapsed="false">
      <c r="A5829" s="71" t="s">
        <v>62</v>
      </c>
      <c r="B5829" s="71" t="s">
        <v>52</v>
      </c>
      <c r="C5829" s="71" t="s">
        <v>952</v>
      </c>
      <c r="D5829" s="72" t="n">
        <v>0</v>
      </c>
      <c r="E5829" s="71" t="n">
        <v>0</v>
      </c>
      <c r="F5829" s="71" t="n">
        <v>2</v>
      </c>
      <c r="G5829" s="72" t="n">
        <v>206.27</v>
      </c>
      <c r="H5829" s="72" t="n">
        <v>189.78</v>
      </c>
      <c r="I5829" s="71" t="n">
        <f aca="false">IF(B5829&gt;=Settings!$B$23,1,0)</f>
        <v>0</v>
      </c>
      <c r="J5829" s="71" t="n">
        <v>1</v>
      </c>
      <c r="K5829" s="71" t="n">
        <f aca="false">F5829*I5829*J5829</f>
        <v>0</v>
      </c>
      <c r="L5829" s="71" t="n">
        <f aca="false">E5829*I5829*J5829</f>
        <v>0</v>
      </c>
      <c r="M5829" s="72" t="n">
        <f aca="false">G5829*I5829*J5829</f>
        <v>0</v>
      </c>
      <c r="N5829" s="72" t="n">
        <f aca="false">D5829*I5829*J5829</f>
        <v>-0</v>
      </c>
      <c r="O5829" s="71" t="n">
        <f aca="false">F5829*J5829</f>
        <v>2</v>
      </c>
      <c r="P5829" s="71" t="n">
        <f aca="false">E5829*J5829</f>
        <v>0</v>
      </c>
    </row>
    <row r="5830" customFormat="false" ht="15" hidden="false" customHeight="false" outlineLevel="0" collapsed="false">
      <c r="A5830" s="71" t="s">
        <v>60</v>
      </c>
      <c r="B5830" s="71" t="s">
        <v>52</v>
      </c>
      <c r="C5830" s="71" t="s">
        <v>2236</v>
      </c>
      <c r="D5830" s="72" t="n">
        <v>0</v>
      </c>
      <c r="E5830" s="71" t="n">
        <v>0</v>
      </c>
      <c r="F5830" s="71" t="n">
        <v>3</v>
      </c>
      <c r="G5830" s="72" t="n">
        <v>447.14</v>
      </c>
      <c r="H5830" s="72" t="n">
        <v>447.14</v>
      </c>
      <c r="I5830" s="71" t="n">
        <f aca="false">IF(B5830&gt;=Settings!$B$23,1,0)</f>
        <v>0</v>
      </c>
      <c r="J5830" s="71" t="n">
        <v>1</v>
      </c>
      <c r="K5830" s="71" t="n">
        <f aca="false">F5830*I5830*J5830</f>
        <v>0</v>
      </c>
      <c r="L5830" s="71" t="n">
        <f aca="false">E5830*I5830*J5830</f>
        <v>0</v>
      </c>
      <c r="M5830" s="72" t="n">
        <f aca="false">G5830*I5830*J5830</f>
        <v>0</v>
      </c>
      <c r="N5830" s="72" t="n">
        <f aca="false">D5830*I5830*J5830</f>
        <v>-0</v>
      </c>
      <c r="O5830" s="71" t="n">
        <f aca="false">F5830*J5830</f>
        <v>3</v>
      </c>
      <c r="P5830" s="71" t="n">
        <f aca="false">E5830*J5830</f>
        <v>0</v>
      </c>
    </row>
    <row r="5831" customFormat="false" ht="15" hidden="false" customHeight="false" outlineLevel="0" collapsed="false">
      <c r="A5831" s="71" t="s">
        <v>59</v>
      </c>
      <c r="B5831" s="71" t="s">
        <v>52</v>
      </c>
      <c r="C5831" s="71" t="s">
        <v>2136</v>
      </c>
      <c r="D5831" s="72" t="n">
        <v>0</v>
      </c>
      <c r="E5831" s="71" t="n">
        <v>0</v>
      </c>
      <c r="F5831" s="71" t="n">
        <v>1</v>
      </c>
      <c r="G5831" s="72" t="n">
        <v>72.68</v>
      </c>
      <c r="H5831" s="72" t="n">
        <v>72.68</v>
      </c>
      <c r="I5831" s="71" t="n">
        <f aca="false">IF(B5831&gt;=Settings!$B$23,1,0)</f>
        <v>0</v>
      </c>
      <c r="J5831" s="71" t="n">
        <v>1</v>
      </c>
      <c r="K5831" s="71" t="n">
        <f aca="false">F5831*I5831*J5831</f>
        <v>0</v>
      </c>
      <c r="L5831" s="71" t="n">
        <f aca="false">E5831*I5831*J5831</f>
        <v>0</v>
      </c>
      <c r="M5831" s="72" t="n">
        <f aca="false">G5831*I5831*J5831</f>
        <v>0</v>
      </c>
      <c r="N5831" s="72" t="n">
        <f aca="false">D5831*I5831*J5831</f>
        <v>-0</v>
      </c>
      <c r="O5831" s="71" t="n">
        <f aca="false">F5831*J5831</f>
        <v>1</v>
      </c>
      <c r="P5831" s="71" t="n">
        <f aca="false">E5831*J5831</f>
        <v>0</v>
      </c>
    </row>
    <row r="5832" customFormat="false" ht="15" hidden="false" customHeight="false" outlineLevel="0" collapsed="false">
      <c r="A5832" s="71" t="s">
        <v>61</v>
      </c>
      <c r="B5832" s="71" t="s">
        <v>52</v>
      </c>
      <c r="C5832" s="71" t="s">
        <v>907</v>
      </c>
      <c r="D5832" s="72" t="n">
        <v>0</v>
      </c>
      <c r="E5832" s="71" t="n">
        <v>0</v>
      </c>
      <c r="F5832" s="71" t="n">
        <v>2</v>
      </c>
      <c r="G5832" s="72" t="n">
        <v>209</v>
      </c>
      <c r="H5832" s="72" t="n">
        <v>194.01</v>
      </c>
      <c r="I5832" s="71" t="n">
        <f aca="false">IF(B5832&gt;=Settings!$B$23,1,0)</f>
        <v>0</v>
      </c>
      <c r="J5832" s="71" t="n">
        <v>1</v>
      </c>
      <c r="K5832" s="71" t="n">
        <f aca="false">F5832*I5832*J5832</f>
        <v>0</v>
      </c>
      <c r="L5832" s="71" t="n">
        <f aca="false">E5832*I5832*J5832</f>
        <v>0</v>
      </c>
      <c r="M5832" s="72" t="n">
        <f aca="false">G5832*I5832*J5832</f>
        <v>0</v>
      </c>
      <c r="N5832" s="72" t="n">
        <f aca="false">D5832*I5832*J5832</f>
        <v>-0</v>
      </c>
      <c r="O5832" s="71" t="n">
        <f aca="false">F5832*J5832</f>
        <v>2</v>
      </c>
      <c r="P5832" s="71" t="n">
        <f aca="false">E5832*J5832</f>
        <v>0</v>
      </c>
    </row>
    <row r="5833" customFormat="false" ht="15" hidden="false" customHeight="false" outlineLevel="0" collapsed="false">
      <c r="A5833" s="71" t="s">
        <v>62</v>
      </c>
      <c r="B5833" s="71" t="s">
        <v>52</v>
      </c>
      <c r="C5833" s="71" t="s">
        <v>393</v>
      </c>
      <c r="D5833" s="72" t="n">
        <v>0</v>
      </c>
      <c r="E5833" s="71" t="n">
        <v>0</v>
      </c>
      <c r="F5833" s="71" t="n">
        <v>2</v>
      </c>
      <c r="G5833" s="72" t="n">
        <v>7.18</v>
      </c>
      <c r="H5833" s="72" t="n">
        <v>6.64</v>
      </c>
      <c r="I5833" s="71" t="n">
        <f aca="false">IF(B5833&gt;=Settings!$B$23,1,0)</f>
        <v>0</v>
      </c>
      <c r="J5833" s="71" t="n">
        <v>1</v>
      </c>
      <c r="K5833" s="71" t="n">
        <f aca="false">F5833*I5833*J5833</f>
        <v>0</v>
      </c>
      <c r="L5833" s="71" t="n">
        <f aca="false">E5833*I5833*J5833</f>
        <v>0</v>
      </c>
      <c r="M5833" s="72" t="n">
        <f aca="false">G5833*I5833*J5833</f>
        <v>0</v>
      </c>
      <c r="N5833" s="72" t="n">
        <f aca="false">D5833*I5833*J5833</f>
        <v>-0</v>
      </c>
      <c r="O5833" s="71" t="n">
        <f aca="false">F5833*J5833</f>
        <v>2</v>
      </c>
      <c r="P5833" s="71" t="n">
        <f aca="false">E5833*J5833</f>
        <v>0</v>
      </c>
    </row>
    <row r="5834" customFormat="false" ht="15" hidden="false" customHeight="false" outlineLevel="0" collapsed="false">
      <c r="A5834" s="71" t="s">
        <v>59</v>
      </c>
      <c r="B5834" s="71" t="s">
        <v>52</v>
      </c>
      <c r="C5834" s="71" t="s">
        <v>1008</v>
      </c>
      <c r="D5834" s="72" t="n">
        <v>0</v>
      </c>
      <c r="E5834" s="71" t="n">
        <v>0</v>
      </c>
      <c r="F5834" s="71" t="n">
        <v>24</v>
      </c>
      <c r="G5834" s="72" t="n">
        <v>2093.08</v>
      </c>
      <c r="H5834" s="72" t="n">
        <v>2008.38</v>
      </c>
      <c r="I5834" s="71" t="n">
        <f aca="false">IF(B5834&gt;=Settings!$B$23,1,0)</f>
        <v>0</v>
      </c>
      <c r="J5834" s="71" t="n">
        <v>1</v>
      </c>
      <c r="K5834" s="71" t="n">
        <f aca="false">F5834*I5834*J5834</f>
        <v>0</v>
      </c>
      <c r="L5834" s="71" t="n">
        <f aca="false">E5834*I5834*J5834</f>
        <v>0</v>
      </c>
      <c r="M5834" s="72" t="n">
        <f aca="false">G5834*I5834*J5834</f>
        <v>0</v>
      </c>
      <c r="N5834" s="72" t="n">
        <f aca="false">D5834*I5834*J5834</f>
        <v>-0</v>
      </c>
      <c r="O5834" s="71" t="n">
        <f aca="false">F5834*J5834</f>
        <v>24</v>
      </c>
      <c r="P5834" s="71" t="n">
        <f aca="false">E5834*J5834</f>
        <v>0</v>
      </c>
    </row>
    <row r="5835" customFormat="false" ht="15" hidden="false" customHeight="false" outlineLevel="0" collapsed="false">
      <c r="A5835" s="71" t="s">
        <v>59</v>
      </c>
      <c r="B5835" s="71" t="s">
        <v>52</v>
      </c>
      <c r="C5835" s="71" t="s">
        <v>1128</v>
      </c>
      <c r="D5835" s="72" t="n">
        <v>490.69</v>
      </c>
      <c r="E5835" s="71" t="n">
        <v>5</v>
      </c>
      <c r="F5835" s="71" t="n">
        <v>88</v>
      </c>
      <c r="G5835" s="72" t="n">
        <v>8286.95</v>
      </c>
      <c r="H5835" s="72" t="n">
        <v>7567.06</v>
      </c>
      <c r="I5835" s="71" t="n">
        <f aca="false">IF(B5835&gt;=Settings!$B$23,1,0)</f>
        <v>0</v>
      </c>
      <c r="J5835" s="71" t="n">
        <v>1</v>
      </c>
      <c r="K5835" s="71" t="n">
        <f aca="false">F5835*I5835*J5835</f>
        <v>0</v>
      </c>
      <c r="L5835" s="71" t="n">
        <f aca="false">E5835*I5835*J5835</f>
        <v>0</v>
      </c>
      <c r="M5835" s="72" t="n">
        <f aca="false">G5835*I5835*J5835</f>
        <v>0</v>
      </c>
      <c r="N5835" s="72" t="n">
        <f aca="false">D5835*I5835*J5835</f>
        <v>0</v>
      </c>
      <c r="O5835" s="71" t="n">
        <f aca="false">F5835*J5835</f>
        <v>88</v>
      </c>
      <c r="P5835" s="71" t="n">
        <f aca="false">E5835*J5835</f>
        <v>5</v>
      </c>
    </row>
    <row r="5836" customFormat="false" ht="15" hidden="false" customHeight="false" outlineLevel="0" collapsed="false">
      <c r="A5836" s="71" t="s">
        <v>62</v>
      </c>
      <c r="B5836" s="71" t="s">
        <v>52</v>
      </c>
      <c r="C5836" s="71" t="s">
        <v>133</v>
      </c>
      <c r="D5836" s="72" t="n">
        <v>90.86</v>
      </c>
      <c r="E5836" s="71" t="n">
        <v>1</v>
      </c>
      <c r="F5836" s="71" t="n">
        <v>17</v>
      </c>
      <c r="G5836" s="72" t="n">
        <v>1515.54</v>
      </c>
      <c r="H5836" s="72" t="n">
        <v>1344.06</v>
      </c>
      <c r="I5836" s="71" t="n">
        <f aca="false">IF(B5836&gt;=Settings!$B$23,1,0)</f>
        <v>0</v>
      </c>
      <c r="J5836" s="71" t="n">
        <v>1</v>
      </c>
      <c r="K5836" s="71" t="n">
        <f aca="false">F5836*I5836*J5836</f>
        <v>0</v>
      </c>
      <c r="L5836" s="71" t="n">
        <f aca="false">E5836*I5836*J5836</f>
        <v>0</v>
      </c>
      <c r="M5836" s="72" t="n">
        <f aca="false">G5836*I5836*J5836</f>
        <v>0</v>
      </c>
      <c r="N5836" s="72" t="n">
        <f aca="false">D5836*I5836*J5836</f>
        <v>0</v>
      </c>
      <c r="O5836" s="71" t="n">
        <f aca="false">F5836*J5836</f>
        <v>17</v>
      </c>
      <c r="P5836" s="71" t="n">
        <f aca="false">E5836*J5836</f>
        <v>1</v>
      </c>
    </row>
    <row r="5837" customFormat="false" ht="15" hidden="false" customHeight="false" outlineLevel="0" collapsed="false">
      <c r="A5837" s="71" t="s">
        <v>61</v>
      </c>
      <c r="B5837" s="71" t="s">
        <v>52</v>
      </c>
      <c r="C5837" s="71" t="s">
        <v>1408</v>
      </c>
      <c r="D5837" s="72" t="n">
        <v>0</v>
      </c>
      <c r="E5837" s="71" t="n">
        <v>0</v>
      </c>
      <c r="F5837" s="71" t="n">
        <v>1</v>
      </c>
      <c r="G5837" s="72" t="n">
        <v>90.86</v>
      </c>
      <c r="H5837" s="72" t="n">
        <v>90.86</v>
      </c>
      <c r="I5837" s="71" t="n">
        <f aca="false">IF(B5837&gt;=Settings!$B$23,1,0)</f>
        <v>0</v>
      </c>
      <c r="J5837" s="71" t="n">
        <v>1</v>
      </c>
      <c r="K5837" s="71" t="n">
        <f aca="false">F5837*I5837*J5837</f>
        <v>0</v>
      </c>
      <c r="L5837" s="71" t="n">
        <f aca="false">E5837*I5837*J5837</f>
        <v>0</v>
      </c>
      <c r="M5837" s="72" t="n">
        <f aca="false">G5837*I5837*J5837</f>
        <v>0</v>
      </c>
      <c r="N5837" s="72" t="n">
        <f aca="false">D5837*I5837*J5837</f>
        <v>-0</v>
      </c>
      <c r="O5837" s="71" t="n">
        <f aca="false">F5837*J5837</f>
        <v>1</v>
      </c>
      <c r="P5837" s="71" t="n">
        <f aca="false">E5837*J5837</f>
        <v>0</v>
      </c>
    </row>
    <row r="5838" customFormat="false" ht="15" hidden="false" customHeight="false" outlineLevel="0" collapsed="false">
      <c r="A5838" s="71" t="s">
        <v>61</v>
      </c>
      <c r="B5838" s="71" t="s">
        <v>52</v>
      </c>
      <c r="C5838" s="71" t="s">
        <v>954</v>
      </c>
      <c r="D5838" s="72" t="n">
        <v>0</v>
      </c>
      <c r="E5838" s="71" t="n">
        <v>0</v>
      </c>
      <c r="F5838" s="71" t="n">
        <v>2</v>
      </c>
      <c r="G5838" s="72" t="n">
        <v>204.45</v>
      </c>
      <c r="H5838" s="72" t="n">
        <v>204.45</v>
      </c>
      <c r="I5838" s="71" t="n">
        <f aca="false">IF(B5838&gt;=Settings!$B$23,1,0)</f>
        <v>0</v>
      </c>
      <c r="J5838" s="71" t="n">
        <v>1</v>
      </c>
      <c r="K5838" s="71" t="n">
        <f aca="false">F5838*I5838*J5838</f>
        <v>0</v>
      </c>
      <c r="L5838" s="71" t="n">
        <f aca="false">E5838*I5838*J5838</f>
        <v>0</v>
      </c>
      <c r="M5838" s="72" t="n">
        <f aca="false">G5838*I5838*J5838</f>
        <v>0</v>
      </c>
      <c r="N5838" s="72" t="n">
        <f aca="false">D5838*I5838*J5838</f>
        <v>-0</v>
      </c>
      <c r="O5838" s="71" t="n">
        <f aca="false">F5838*J5838</f>
        <v>2</v>
      </c>
      <c r="P5838" s="71" t="n">
        <f aca="false">E5838*J5838</f>
        <v>0</v>
      </c>
    </row>
    <row r="5839" customFormat="false" ht="15" hidden="false" customHeight="false" outlineLevel="0" collapsed="false">
      <c r="A5839" s="71" t="s">
        <v>61</v>
      </c>
      <c r="B5839" s="71" t="s">
        <v>52</v>
      </c>
      <c r="C5839" s="71" t="s">
        <v>1406</v>
      </c>
      <c r="D5839" s="72" t="n">
        <v>0</v>
      </c>
      <c r="E5839" s="71" t="n">
        <v>0</v>
      </c>
      <c r="F5839" s="71" t="n">
        <v>2</v>
      </c>
      <c r="G5839" s="72" t="n">
        <v>245.36</v>
      </c>
      <c r="H5839" s="72" t="n">
        <v>245.36</v>
      </c>
      <c r="I5839" s="71" t="n">
        <f aca="false">IF(B5839&gt;=Settings!$B$23,1,0)</f>
        <v>0</v>
      </c>
      <c r="J5839" s="71" t="n">
        <v>1</v>
      </c>
      <c r="K5839" s="71" t="n">
        <f aca="false">F5839*I5839*J5839</f>
        <v>0</v>
      </c>
      <c r="L5839" s="71" t="n">
        <f aca="false">E5839*I5839*J5839</f>
        <v>0</v>
      </c>
      <c r="M5839" s="72" t="n">
        <f aca="false">G5839*I5839*J5839</f>
        <v>0</v>
      </c>
      <c r="N5839" s="72" t="n">
        <f aca="false">D5839*I5839*J5839</f>
        <v>-0</v>
      </c>
      <c r="O5839" s="71" t="n">
        <f aca="false">F5839*J5839</f>
        <v>2</v>
      </c>
      <c r="P5839" s="71" t="n">
        <f aca="false">E5839*J5839</f>
        <v>0</v>
      </c>
    </row>
    <row r="5840" customFormat="false" ht="15" hidden="false" customHeight="false" outlineLevel="0" collapsed="false">
      <c r="A5840" s="71" t="s">
        <v>63</v>
      </c>
      <c r="B5840" s="71" t="s">
        <v>52</v>
      </c>
      <c r="C5840" s="71" t="s">
        <v>181</v>
      </c>
      <c r="D5840" s="72" t="n">
        <v>0</v>
      </c>
      <c r="E5840" s="71" t="n">
        <v>0</v>
      </c>
      <c r="F5840" s="71" t="n">
        <v>2</v>
      </c>
      <c r="G5840" s="72" t="n">
        <v>236.27</v>
      </c>
      <c r="H5840" s="72" t="n">
        <v>218.56</v>
      </c>
      <c r="I5840" s="71" t="n">
        <f aca="false">IF(B5840&gt;=Settings!$B$23,1,0)</f>
        <v>0</v>
      </c>
      <c r="J5840" s="71" t="n">
        <v>1</v>
      </c>
      <c r="K5840" s="71" t="n">
        <f aca="false">F5840*I5840*J5840</f>
        <v>0</v>
      </c>
      <c r="L5840" s="71" t="n">
        <f aca="false">E5840*I5840*J5840</f>
        <v>0</v>
      </c>
      <c r="M5840" s="72" t="n">
        <f aca="false">G5840*I5840*J5840</f>
        <v>0</v>
      </c>
      <c r="N5840" s="72" t="n">
        <f aca="false">D5840*I5840*J5840</f>
        <v>-0</v>
      </c>
      <c r="O5840" s="71" t="n">
        <f aca="false">F5840*J5840</f>
        <v>2</v>
      </c>
      <c r="P5840" s="71" t="n">
        <f aca="false">E5840*J5840</f>
        <v>0</v>
      </c>
    </row>
    <row r="5841" customFormat="false" ht="15" hidden="false" customHeight="false" outlineLevel="0" collapsed="false">
      <c r="A5841" s="71" t="s">
        <v>63</v>
      </c>
      <c r="B5841" s="71" t="s">
        <v>52</v>
      </c>
      <c r="C5841" s="71" t="s">
        <v>2240</v>
      </c>
      <c r="D5841" s="72" t="n">
        <v>0</v>
      </c>
      <c r="E5841" s="71" t="n">
        <v>0</v>
      </c>
      <c r="F5841" s="71" t="n">
        <v>2</v>
      </c>
      <c r="G5841" s="72" t="n">
        <v>109</v>
      </c>
      <c r="H5841" s="72" t="n">
        <v>109</v>
      </c>
      <c r="I5841" s="71" t="n">
        <f aca="false">IF(B5841&gt;=Settings!$B$23,1,0)</f>
        <v>0</v>
      </c>
      <c r="J5841" s="71" t="n">
        <v>1</v>
      </c>
      <c r="K5841" s="71" t="n">
        <f aca="false">F5841*I5841*J5841</f>
        <v>0</v>
      </c>
      <c r="L5841" s="71" t="n">
        <f aca="false">E5841*I5841*J5841</f>
        <v>0</v>
      </c>
      <c r="M5841" s="72" t="n">
        <f aca="false">G5841*I5841*J5841</f>
        <v>0</v>
      </c>
      <c r="N5841" s="72" t="n">
        <f aca="false">D5841*I5841*J5841</f>
        <v>-0</v>
      </c>
      <c r="O5841" s="71" t="n">
        <f aca="false">F5841*J5841</f>
        <v>2</v>
      </c>
      <c r="P5841" s="71" t="n">
        <f aca="false">E5841*J5841</f>
        <v>0</v>
      </c>
    </row>
    <row r="5842" customFormat="false" ht="15" hidden="false" customHeight="false" outlineLevel="0" collapsed="false">
      <c r="A5842" s="71" t="s">
        <v>59</v>
      </c>
      <c r="B5842" s="71" t="s">
        <v>52</v>
      </c>
      <c r="C5842" s="71" t="s">
        <v>1487</v>
      </c>
      <c r="D5842" s="72" t="n">
        <v>0</v>
      </c>
      <c r="E5842" s="71" t="n">
        <v>0</v>
      </c>
      <c r="F5842" s="71" t="n">
        <v>1</v>
      </c>
      <c r="G5842" s="72" t="n">
        <v>186.32</v>
      </c>
      <c r="H5842" s="72" t="n">
        <v>186.32</v>
      </c>
      <c r="I5842" s="71" t="n">
        <f aca="false">IF(B5842&gt;=Settings!$B$23,1,0)</f>
        <v>0</v>
      </c>
      <c r="J5842" s="71" t="n">
        <v>1</v>
      </c>
      <c r="K5842" s="71" t="n">
        <f aca="false">F5842*I5842*J5842</f>
        <v>0</v>
      </c>
      <c r="L5842" s="71" t="n">
        <f aca="false">E5842*I5842*J5842</f>
        <v>0</v>
      </c>
      <c r="M5842" s="72" t="n">
        <f aca="false">G5842*I5842*J5842</f>
        <v>0</v>
      </c>
      <c r="N5842" s="72" t="n">
        <f aca="false">D5842*I5842*J5842</f>
        <v>-0</v>
      </c>
      <c r="O5842" s="71" t="n">
        <f aca="false">F5842*J5842</f>
        <v>1</v>
      </c>
      <c r="P5842" s="71" t="n">
        <f aca="false">E5842*J5842</f>
        <v>0</v>
      </c>
    </row>
    <row r="5843" customFormat="false" ht="15" hidden="false" customHeight="false" outlineLevel="0" collapsed="false">
      <c r="A5843" s="71" t="s">
        <v>59</v>
      </c>
      <c r="B5843" s="71" t="s">
        <v>52</v>
      </c>
      <c r="C5843" s="71" t="s">
        <v>1486</v>
      </c>
      <c r="D5843" s="72" t="n">
        <v>0</v>
      </c>
      <c r="E5843" s="71" t="n">
        <v>0</v>
      </c>
      <c r="F5843" s="71" t="n">
        <v>1</v>
      </c>
      <c r="G5843" s="72" t="n">
        <v>54.5</v>
      </c>
      <c r="H5843" s="72" t="n">
        <v>46.32</v>
      </c>
      <c r="I5843" s="71" t="n">
        <f aca="false">IF(B5843&gt;=Settings!$B$23,1,0)</f>
        <v>0</v>
      </c>
      <c r="J5843" s="71" t="n">
        <v>1</v>
      </c>
      <c r="K5843" s="71" t="n">
        <f aca="false">F5843*I5843*J5843</f>
        <v>0</v>
      </c>
      <c r="L5843" s="71" t="n">
        <f aca="false">E5843*I5843*J5843</f>
        <v>0</v>
      </c>
      <c r="M5843" s="72" t="n">
        <f aca="false">G5843*I5843*J5843</f>
        <v>0</v>
      </c>
      <c r="N5843" s="72" t="n">
        <f aca="false">D5843*I5843*J5843</f>
        <v>-0</v>
      </c>
      <c r="O5843" s="71" t="n">
        <f aca="false">F5843*J5843</f>
        <v>1</v>
      </c>
      <c r="P5843" s="71" t="n">
        <f aca="false">E5843*J5843</f>
        <v>0</v>
      </c>
    </row>
    <row r="5844" customFormat="false" ht="15" hidden="false" customHeight="false" outlineLevel="0" collapsed="false">
      <c r="A5844" s="71" t="s">
        <v>59</v>
      </c>
      <c r="B5844" s="71" t="s">
        <v>52</v>
      </c>
      <c r="C5844" s="71" t="s">
        <v>1111</v>
      </c>
      <c r="D5844" s="72" t="n">
        <v>0</v>
      </c>
      <c r="E5844" s="71" t="n">
        <v>0</v>
      </c>
      <c r="F5844" s="71" t="n">
        <v>13</v>
      </c>
      <c r="G5844" s="72" t="n">
        <v>413.01</v>
      </c>
      <c r="H5844" s="72" t="n">
        <v>413.01</v>
      </c>
      <c r="I5844" s="71" t="n">
        <f aca="false">IF(B5844&gt;=Settings!$B$23,1,0)</f>
        <v>0</v>
      </c>
      <c r="J5844" s="71" t="n">
        <v>1</v>
      </c>
      <c r="K5844" s="71" t="n">
        <f aca="false">F5844*I5844*J5844</f>
        <v>0</v>
      </c>
      <c r="L5844" s="71" t="n">
        <f aca="false">E5844*I5844*J5844</f>
        <v>0</v>
      </c>
      <c r="M5844" s="72" t="n">
        <f aca="false">G5844*I5844*J5844</f>
        <v>0</v>
      </c>
      <c r="N5844" s="72" t="n">
        <f aca="false">D5844*I5844*J5844</f>
        <v>-0</v>
      </c>
      <c r="O5844" s="71" t="n">
        <f aca="false">F5844*J5844</f>
        <v>13</v>
      </c>
      <c r="P5844" s="71" t="n">
        <f aca="false">E5844*J5844</f>
        <v>0</v>
      </c>
    </row>
    <row r="5845" customFormat="false" ht="15" hidden="false" customHeight="false" outlineLevel="0" collapsed="false">
      <c r="A5845" s="71" t="s">
        <v>59</v>
      </c>
      <c r="B5845" s="71" t="s">
        <v>52</v>
      </c>
      <c r="C5845" s="71" t="s">
        <v>1130</v>
      </c>
      <c r="D5845" s="72" t="n">
        <v>0</v>
      </c>
      <c r="E5845" s="71" t="n">
        <v>0</v>
      </c>
      <c r="F5845" s="71" t="n">
        <v>7</v>
      </c>
      <c r="G5845" s="72" t="n">
        <v>495.15</v>
      </c>
      <c r="H5845" s="72" t="n">
        <v>484.94</v>
      </c>
      <c r="I5845" s="71" t="n">
        <f aca="false">IF(B5845&gt;=Settings!$B$23,1,0)</f>
        <v>0</v>
      </c>
      <c r="J5845" s="71" t="n">
        <v>1</v>
      </c>
      <c r="K5845" s="71" t="n">
        <f aca="false">F5845*I5845*J5845</f>
        <v>0</v>
      </c>
      <c r="L5845" s="71" t="n">
        <f aca="false">E5845*I5845*J5845</f>
        <v>0</v>
      </c>
      <c r="M5845" s="72" t="n">
        <f aca="false">G5845*I5845*J5845</f>
        <v>0</v>
      </c>
      <c r="N5845" s="72" t="n">
        <f aca="false">D5845*I5845*J5845</f>
        <v>-0</v>
      </c>
      <c r="O5845" s="71" t="n">
        <f aca="false">F5845*J5845</f>
        <v>7</v>
      </c>
      <c r="P5845" s="71" t="n">
        <f aca="false">E5845*J5845</f>
        <v>0</v>
      </c>
    </row>
    <row r="5846" customFormat="false" ht="15" hidden="false" customHeight="false" outlineLevel="0" collapsed="false">
      <c r="A5846" s="71" t="s">
        <v>62</v>
      </c>
      <c r="B5846" s="71" t="s">
        <v>52</v>
      </c>
      <c r="C5846" s="71" t="s">
        <v>141</v>
      </c>
      <c r="D5846" s="72" t="n">
        <v>0</v>
      </c>
      <c r="E5846" s="71" t="n">
        <v>0</v>
      </c>
      <c r="F5846" s="71" t="n">
        <v>5</v>
      </c>
      <c r="G5846" s="72" t="n">
        <v>649.76</v>
      </c>
      <c r="H5846" s="72" t="n">
        <v>628.77</v>
      </c>
      <c r="I5846" s="71" t="n">
        <f aca="false">IF(B5846&gt;=Settings!$B$23,1,0)</f>
        <v>0</v>
      </c>
      <c r="J5846" s="71" t="n">
        <v>1</v>
      </c>
      <c r="K5846" s="71" t="n">
        <f aca="false">F5846*I5846*J5846</f>
        <v>0</v>
      </c>
      <c r="L5846" s="71" t="n">
        <f aca="false">E5846*I5846*J5846</f>
        <v>0</v>
      </c>
      <c r="M5846" s="72" t="n">
        <f aca="false">G5846*I5846*J5846</f>
        <v>0</v>
      </c>
      <c r="N5846" s="72" t="n">
        <f aca="false">D5846*I5846*J5846</f>
        <v>-0</v>
      </c>
      <c r="O5846" s="71" t="n">
        <f aca="false">F5846*J5846</f>
        <v>5</v>
      </c>
      <c r="P5846" s="71" t="n">
        <f aca="false">E5846*J5846</f>
        <v>0</v>
      </c>
    </row>
    <row r="5847" customFormat="false" ht="15" hidden="false" customHeight="false" outlineLevel="0" collapsed="false">
      <c r="A5847" s="71" t="s">
        <v>59</v>
      </c>
      <c r="B5847" s="71" t="s">
        <v>52</v>
      </c>
      <c r="C5847" s="71" t="s">
        <v>1029</v>
      </c>
      <c r="D5847" s="72" t="n">
        <v>15.05</v>
      </c>
      <c r="E5847" s="71" t="n">
        <v>2</v>
      </c>
      <c r="F5847" s="71" t="n">
        <v>42</v>
      </c>
      <c r="G5847" s="72" t="n">
        <v>341.8</v>
      </c>
      <c r="H5847" s="72" t="n">
        <v>317.04</v>
      </c>
      <c r="I5847" s="71" t="n">
        <f aca="false">IF(B5847&gt;=Settings!$B$23,1,0)</f>
        <v>0</v>
      </c>
      <c r="J5847" s="71" t="n">
        <v>1</v>
      </c>
      <c r="K5847" s="71" t="n">
        <f aca="false">F5847*I5847*J5847</f>
        <v>0</v>
      </c>
      <c r="L5847" s="71" t="n">
        <f aca="false">E5847*I5847*J5847</f>
        <v>0</v>
      </c>
      <c r="M5847" s="72" t="n">
        <f aca="false">G5847*I5847*J5847</f>
        <v>0</v>
      </c>
      <c r="N5847" s="72" t="n">
        <f aca="false">D5847*I5847*J5847</f>
        <v>0</v>
      </c>
      <c r="O5847" s="71" t="n">
        <f aca="false">F5847*J5847</f>
        <v>42</v>
      </c>
      <c r="P5847" s="71" t="n">
        <f aca="false">E5847*J5847</f>
        <v>2</v>
      </c>
    </row>
    <row r="5848" customFormat="false" ht="15" hidden="false" customHeight="false" outlineLevel="0" collapsed="false">
      <c r="A5848" s="71" t="s">
        <v>61</v>
      </c>
      <c r="B5848" s="71" t="s">
        <v>52</v>
      </c>
      <c r="C5848" s="71" t="s">
        <v>583</v>
      </c>
      <c r="D5848" s="72" t="n">
        <v>6.64</v>
      </c>
      <c r="E5848" s="71" t="n">
        <v>2</v>
      </c>
      <c r="F5848" s="71" t="n">
        <v>68</v>
      </c>
      <c r="G5848" s="72" t="n">
        <v>244.06</v>
      </c>
      <c r="H5848" s="72" t="n">
        <v>226.14</v>
      </c>
      <c r="I5848" s="71" t="n">
        <f aca="false">IF(B5848&gt;=Settings!$B$23,1,0)</f>
        <v>0</v>
      </c>
      <c r="J5848" s="71" t="n">
        <v>1</v>
      </c>
      <c r="K5848" s="71" t="n">
        <f aca="false">F5848*I5848*J5848</f>
        <v>0</v>
      </c>
      <c r="L5848" s="71" t="n">
        <f aca="false">E5848*I5848*J5848</f>
        <v>0</v>
      </c>
      <c r="M5848" s="72" t="n">
        <f aca="false">G5848*I5848*J5848</f>
        <v>0</v>
      </c>
      <c r="N5848" s="72" t="n">
        <f aca="false">D5848*I5848*J5848</f>
        <v>0</v>
      </c>
      <c r="O5848" s="71" t="n">
        <f aca="false">F5848*J5848</f>
        <v>68</v>
      </c>
      <c r="P5848" s="71" t="n">
        <f aca="false">E5848*J5848</f>
        <v>2</v>
      </c>
    </row>
    <row r="5849" customFormat="false" ht="15" hidden="false" customHeight="false" outlineLevel="0" collapsed="false">
      <c r="A5849" s="71" t="s">
        <v>59</v>
      </c>
      <c r="B5849" s="71" t="s">
        <v>52</v>
      </c>
      <c r="C5849" s="71" t="s">
        <v>152</v>
      </c>
      <c r="D5849" s="72" t="n">
        <v>0</v>
      </c>
      <c r="E5849" s="71" t="n">
        <v>0</v>
      </c>
      <c r="F5849" s="71" t="n">
        <v>60</v>
      </c>
      <c r="G5849" s="72" t="n">
        <v>8060.8</v>
      </c>
      <c r="H5849" s="72" t="n">
        <v>7770.36</v>
      </c>
      <c r="I5849" s="71" t="n">
        <f aca="false">IF(B5849&gt;=Settings!$B$23,1,0)</f>
        <v>0</v>
      </c>
      <c r="J5849" s="71" t="n">
        <v>1</v>
      </c>
      <c r="K5849" s="71" t="n">
        <f aca="false">F5849*I5849*J5849</f>
        <v>0</v>
      </c>
      <c r="L5849" s="71" t="n">
        <f aca="false">E5849*I5849*J5849</f>
        <v>0</v>
      </c>
      <c r="M5849" s="72" t="n">
        <f aca="false">G5849*I5849*J5849</f>
        <v>0</v>
      </c>
      <c r="N5849" s="72" t="n">
        <f aca="false">D5849*I5849*J5849</f>
        <v>-0</v>
      </c>
      <c r="O5849" s="71" t="n">
        <f aca="false">F5849*J5849</f>
        <v>60</v>
      </c>
      <c r="P5849" s="71" t="n">
        <f aca="false">E5849*J5849</f>
        <v>0</v>
      </c>
    </row>
    <row r="5850" customFormat="false" ht="15" hidden="false" customHeight="false" outlineLevel="0" collapsed="false">
      <c r="A5850" s="71" t="s">
        <v>59</v>
      </c>
      <c r="B5850" s="71" t="s">
        <v>52</v>
      </c>
      <c r="C5850" s="71" t="s">
        <v>1268</v>
      </c>
      <c r="D5850" s="72" t="n">
        <v>0</v>
      </c>
      <c r="E5850" s="71" t="n">
        <v>0</v>
      </c>
      <c r="F5850" s="71" t="n">
        <v>1</v>
      </c>
      <c r="G5850" s="72" t="n">
        <v>108.14</v>
      </c>
      <c r="H5850" s="72" t="n">
        <v>108.14</v>
      </c>
      <c r="I5850" s="71" t="n">
        <f aca="false">IF(B5850&gt;=Settings!$B$23,1,0)</f>
        <v>0</v>
      </c>
      <c r="J5850" s="71" t="n">
        <v>1</v>
      </c>
      <c r="K5850" s="71" t="n">
        <f aca="false">F5850*I5850*J5850</f>
        <v>0</v>
      </c>
      <c r="L5850" s="71" t="n">
        <f aca="false">E5850*I5850*J5850</f>
        <v>0</v>
      </c>
      <c r="M5850" s="72" t="n">
        <f aca="false">G5850*I5850*J5850</f>
        <v>0</v>
      </c>
      <c r="N5850" s="72" t="n">
        <f aca="false">D5850*I5850*J5850</f>
        <v>-0</v>
      </c>
      <c r="O5850" s="71" t="n">
        <f aca="false">F5850*J5850</f>
        <v>1</v>
      </c>
      <c r="P5850" s="71" t="n">
        <f aca="false">E5850*J5850</f>
        <v>0</v>
      </c>
    </row>
    <row r="5851" customFormat="false" ht="15" hidden="false" customHeight="false" outlineLevel="0" collapsed="false">
      <c r="A5851" s="71" t="s">
        <v>59</v>
      </c>
      <c r="B5851" s="71" t="s">
        <v>52</v>
      </c>
      <c r="C5851" s="71" t="s">
        <v>2371</v>
      </c>
      <c r="D5851" s="72" t="n">
        <v>0</v>
      </c>
      <c r="E5851" s="71" t="n">
        <v>0</v>
      </c>
      <c r="F5851" s="71" t="n">
        <v>4</v>
      </c>
      <c r="G5851" s="72" t="n">
        <v>340.73</v>
      </c>
      <c r="H5851" s="72" t="n">
        <v>340.73</v>
      </c>
      <c r="I5851" s="71" t="n">
        <f aca="false">IF(B5851&gt;=Settings!$B$23,1,0)</f>
        <v>0</v>
      </c>
      <c r="J5851" s="71" t="n">
        <v>1</v>
      </c>
      <c r="K5851" s="71" t="n">
        <f aca="false">F5851*I5851*J5851</f>
        <v>0</v>
      </c>
      <c r="L5851" s="71" t="n">
        <f aca="false">E5851*I5851*J5851</f>
        <v>0</v>
      </c>
      <c r="M5851" s="72" t="n">
        <f aca="false">G5851*I5851*J5851</f>
        <v>0</v>
      </c>
      <c r="N5851" s="72" t="n">
        <f aca="false">D5851*I5851*J5851</f>
        <v>-0</v>
      </c>
      <c r="O5851" s="71" t="n">
        <f aca="false">F5851*J5851</f>
        <v>4</v>
      </c>
      <c r="P5851" s="71" t="n">
        <f aca="false">E5851*J5851</f>
        <v>0</v>
      </c>
    </row>
    <row r="5852" customFormat="false" ht="15" hidden="false" customHeight="false" outlineLevel="0" collapsed="false">
      <c r="A5852" s="71" t="s">
        <v>61</v>
      </c>
      <c r="B5852" s="71" t="s">
        <v>52</v>
      </c>
      <c r="C5852" s="71" t="s">
        <v>1079</v>
      </c>
      <c r="D5852" s="72" t="n">
        <v>0</v>
      </c>
      <c r="E5852" s="71" t="n">
        <v>0</v>
      </c>
      <c r="F5852" s="71" t="n">
        <v>32</v>
      </c>
      <c r="G5852" s="72" t="n">
        <v>347.53</v>
      </c>
      <c r="H5852" s="72" t="n">
        <v>323.16</v>
      </c>
      <c r="I5852" s="71" t="n">
        <f aca="false">IF(B5852&gt;=Settings!$B$23,1,0)</f>
        <v>0</v>
      </c>
      <c r="J5852" s="71" t="n">
        <v>1</v>
      </c>
      <c r="K5852" s="71" t="n">
        <f aca="false">F5852*I5852*J5852</f>
        <v>0</v>
      </c>
      <c r="L5852" s="71" t="n">
        <f aca="false">E5852*I5852*J5852</f>
        <v>0</v>
      </c>
      <c r="M5852" s="72" t="n">
        <f aca="false">G5852*I5852*J5852</f>
        <v>0</v>
      </c>
      <c r="N5852" s="72" t="n">
        <f aca="false">D5852*I5852*J5852</f>
        <v>-0</v>
      </c>
      <c r="O5852" s="71" t="n">
        <f aca="false">F5852*J5852</f>
        <v>32</v>
      </c>
      <c r="P5852" s="71" t="n">
        <f aca="false">E5852*J5852</f>
        <v>0</v>
      </c>
    </row>
    <row r="5853" customFormat="false" ht="15" hidden="false" customHeight="false" outlineLevel="0" collapsed="false">
      <c r="A5853" s="71" t="s">
        <v>60</v>
      </c>
      <c r="B5853" s="71" t="s">
        <v>52</v>
      </c>
      <c r="C5853" s="71" t="s">
        <v>1299</v>
      </c>
      <c r="D5853" s="72" t="n">
        <v>35.9</v>
      </c>
      <c r="E5853" s="71" t="n">
        <v>10</v>
      </c>
      <c r="F5853" s="71" t="n">
        <v>176</v>
      </c>
      <c r="G5853" s="72" t="n">
        <v>631.7</v>
      </c>
      <c r="H5853" s="72" t="n">
        <v>583.26</v>
      </c>
      <c r="I5853" s="71" t="n">
        <f aca="false">IF(B5853&gt;=Settings!$B$23,1,0)</f>
        <v>0</v>
      </c>
      <c r="J5853" s="71" t="n">
        <v>1</v>
      </c>
      <c r="K5853" s="71" t="n">
        <f aca="false">F5853*I5853*J5853</f>
        <v>0</v>
      </c>
      <c r="L5853" s="71" t="n">
        <f aca="false">E5853*I5853*J5853</f>
        <v>0</v>
      </c>
      <c r="M5853" s="72" t="n">
        <f aca="false">G5853*I5853*J5853</f>
        <v>0</v>
      </c>
      <c r="N5853" s="72" t="n">
        <f aca="false">D5853*I5853*J5853</f>
        <v>0</v>
      </c>
      <c r="O5853" s="71" t="n">
        <f aca="false">F5853*J5853</f>
        <v>176</v>
      </c>
      <c r="P5853" s="71" t="n">
        <f aca="false">E5853*J5853</f>
        <v>10</v>
      </c>
    </row>
    <row r="5854" customFormat="false" ht="15" hidden="false" customHeight="false" outlineLevel="0" collapsed="false">
      <c r="A5854" s="71" t="s">
        <v>59</v>
      </c>
      <c r="B5854" s="71" t="s">
        <v>52</v>
      </c>
      <c r="C5854" s="71" t="s">
        <v>1845</v>
      </c>
      <c r="D5854" s="72" t="n">
        <v>0</v>
      </c>
      <c r="E5854" s="71" t="n">
        <v>0</v>
      </c>
      <c r="F5854" s="71" t="n">
        <v>4</v>
      </c>
      <c r="G5854" s="72" t="n">
        <v>463.46</v>
      </c>
      <c r="H5854" s="72" t="n">
        <v>463.46</v>
      </c>
      <c r="I5854" s="71" t="n">
        <f aca="false">IF(B5854&gt;=Settings!$B$23,1,0)</f>
        <v>0</v>
      </c>
      <c r="J5854" s="71" t="n">
        <v>1</v>
      </c>
      <c r="K5854" s="71" t="n">
        <f aca="false">F5854*I5854*J5854</f>
        <v>0</v>
      </c>
      <c r="L5854" s="71" t="n">
        <f aca="false">E5854*I5854*J5854</f>
        <v>0</v>
      </c>
      <c r="M5854" s="72" t="n">
        <f aca="false">G5854*I5854*J5854</f>
        <v>0</v>
      </c>
      <c r="N5854" s="72" t="n">
        <f aca="false">D5854*I5854*J5854</f>
        <v>-0</v>
      </c>
      <c r="O5854" s="71" t="n">
        <f aca="false">F5854*J5854</f>
        <v>4</v>
      </c>
      <c r="P5854" s="71" t="n">
        <f aca="false">E5854*J5854</f>
        <v>0</v>
      </c>
    </row>
    <row r="5855" customFormat="false" ht="15" hidden="false" customHeight="false" outlineLevel="0" collapsed="false">
      <c r="A5855" s="71" t="s">
        <v>61</v>
      </c>
      <c r="B5855" s="71" t="s">
        <v>52</v>
      </c>
      <c r="C5855" s="71" t="s">
        <v>1486</v>
      </c>
      <c r="D5855" s="72" t="n">
        <v>0</v>
      </c>
      <c r="E5855" s="71" t="n">
        <v>0</v>
      </c>
      <c r="F5855" s="71" t="n">
        <v>1</v>
      </c>
      <c r="G5855" s="72" t="n">
        <v>54.5</v>
      </c>
      <c r="H5855" s="72" t="n">
        <v>54.5</v>
      </c>
      <c r="I5855" s="71" t="n">
        <f aca="false">IF(B5855&gt;=Settings!$B$23,1,0)</f>
        <v>0</v>
      </c>
      <c r="J5855" s="71" t="n">
        <v>1</v>
      </c>
      <c r="K5855" s="71" t="n">
        <f aca="false">F5855*I5855*J5855</f>
        <v>0</v>
      </c>
      <c r="L5855" s="71" t="n">
        <f aca="false">E5855*I5855*J5855</f>
        <v>0</v>
      </c>
      <c r="M5855" s="72" t="n">
        <f aca="false">G5855*I5855*J5855</f>
        <v>0</v>
      </c>
      <c r="N5855" s="72" t="n">
        <f aca="false">D5855*I5855*J5855</f>
        <v>-0</v>
      </c>
      <c r="O5855" s="71" t="n">
        <f aca="false">F5855*J5855</f>
        <v>1</v>
      </c>
      <c r="P5855" s="71" t="n">
        <f aca="false">E5855*J5855</f>
        <v>0</v>
      </c>
    </row>
    <row r="5856" customFormat="false" ht="15" hidden="false" customHeight="false" outlineLevel="0" collapsed="false">
      <c r="A5856" s="71" t="s">
        <v>59</v>
      </c>
      <c r="B5856" s="71" t="s">
        <v>52</v>
      </c>
      <c r="C5856" s="71" t="s">
        <v>951</v>
      </c>
      <c r="D5856" s="72" t="n">
        <v>0</v>
      </c>
      <c r="E5856" s="71" t="n">
        <v>0</v>
      </c>
      <c r="F5856" s="71" t="n">
        <v>5</v>
      </c>
      <c r="G5856" s="72" t="n">
        <v>463.38</v>
      </c>
      <c r="H5856" s="72" t="n">
        <v>434.78</v>
      </c>
      <c r="I5856" s="71" t="n">
        <f aca="false">IF(B5856&gt;=Settings!$B$23,1,0)</f>
        <v>0</v>
      </c>
      <c r="J5856" s="71" t="n">
        <v>1</v>
      </c>
      <c r="K5856" s="71" t="n">
        <f aca="false">F5856*I5856*J5856</f>
        <v>0</v>
      </c>
      <c r="L5856" s="71" t="n">
        <f aca="false">E5856*I5856*J5856</f>
        <v>0</v>
      </c>
      <c r="M5856" s="72" t="n">
        <f aca="false">G5856*I5856*J5856</f>
        <v>0</v>
      </c>
      <c r="N5856" s="72" t="n">
        <f aca="false">D5856*I5856*J5856</f>
        <v>-0</v>
      </c>
      <c r="O5856" s="71" t="n">
        <f aca="false">F5856*J5856</f>
        <v>5</v>
      </c>
      <c r="P5856" s="71" t="n">
        <f aca="false">E5856*J5856</f>
        <v>0</v>
      </c>
    </row>
    <row r="5857" customFormat="false" ht="15" hidden="false" customHeight="false" outlineLevel="0" collapsed="false">
      <c r="A5857" s="71" t="s">
        <v>61</v>
      </c>
      <c r="B5857" s="71" t="s">
        <v>52</v>
      </c>
      <c r="C5857" s="71" t="s">
        <v>156</v>
      </c>
      <c r="D5857" s="72" t="n">
        <v>151.28</v>
      </c>
      <c r="E5857" s="71" t="n">
        <v>2</v>
      </c>
      <c r="F5857" s="71" t="n">
        <v>44</v>
      </c>
      <c r="G5857" s="72" t="n">
        <v>3838.81</v>
      </c>
      <c r="H5857" s="72" t="n">
        <v>3543.19</v>
      </c>
      <c r="I5857" s="71" t="n">
        <f aca="false">IF(B5857&gt;=Settings!$B$23,1,0)</f>
        <v>0</v>
      </c>
      <c r="J5857" s="71" t="n">
        <v>1</v>
      </c>
      <c r="K5857" s="71" t="n">
        <f aca="false">F5857*I5857*J5857</f>
        <v>0</v>
      </c>
      <c r="L5857" s="71" t="n">
        <f aca="false">E5857*I5857*J5857</f>
        <v>0</v>
      </c>
      <c r="M5857" s="72" t="n">
        <f aca="false">G5857*I5857*J5857</f>
        <v>0</v>
      </c>
      <c r="N5857" s="72" t="n">
        <f aca="false">D5857*I5857*J5857</f>
        <v>0</v>
      </c>
      <c r="O5857" s="71" t="n">
        <f aca="false">F5857*J5857</f>
        <v>44</v>
      </c>
      <c r="P5857" s="71" t="n">
        <f aca="false">E5857*J5857</f>
        <v>2</v>
      </c>
    </row>
    <row r="5858" customFormat="false" ht="15" hidden="false" customHeight="false" outlineLevel="0" collapsed="false">
      <c r="A5858" s="71" t="s">
        <v>59</v>
      </c>
      <c r="B5858" s="71" t="s">
        <v>52</v>
      </c>
      <c r="C5858" s="71" t="s">
        <v>1269</v>
      </c>
      <c r="D5858" s="72" t="n">
        <v>0</v>
      </c>
      <c r="E5858" s="71" t="n">
        <v>0</v>
      </c>
      <c r="F5858" s="71" t="n">
        <v>2</v>
      </c>
      <c r="G5858" s="72" t="n">
        <v>154.44</v>
      </c>
      <c r="H5858" s="72" t="n">
        <v>143.55</v>
      </c>
      <c r="I5858" s="71" t="n">
        <f aca="false">IF(B5858&gt;=Settings!$B$23,1,0)</f>
        <v>0</v>
      </c>
      <c r="J5858" s="71" t="n">
        <v>1</v>
      </c>
      <c r="K5858" s="71" t="n">
        <f aca="false">F5858*I5858*J5858</f>
        <v>0</v>
      </c>
      <c r="L5858" s="71" t="n">
        <f aca="false">E5858*I5858*J5858</f>
        <v>0</v>
      </c>
      <c r="M5858" s="72" t="n">
        <f aca="false">G5858*I5858*J5858</f>
        <v>0</v>
      </c>
      <c r="N5858" s="72" t="n">
        <f aca="false">D5858*I5858*J5858</f>
        <v>-0</v>
      </c>
      <c r="O5858" s="71" t="n">
        <f aca="false">F5858*J5858</f>
        <v>2</v>
      </c>
      <c r="P5858" s="71" t="n">
        <f aca="false">E5858*J5858</f>
        <v>0</v>
      </c>
    </row>
    <row r="5859" customFormat="false" ht="15" hidden="false" customHeight="false" outlineLevel="0" collapsed="false">
      <c r="A5859" s="71" t="s">
        <v>59</v>
      </c>
      <c r="B5859" s="71" t="s">
        <v>52</v>
      </c>
      <c r="C5859" s="71" t="s">
        <v>1270</v>
      </c>
      <c r="D5859" s="72" t="n">
        <v>0</v>
      </c>
      <c r="E5859" s="71" t="n">
        <v>0</v>
      </c>
      <c r="F5859" s="71" t="n">
        <v>2</v>
      </c>
      <c r="G5859" s="72" t="n">
        <v>313.54</v>
      </c>
      <c r="H5859" s="72" t="n">
        <v>258.12</v>
      </c>
      <c r="I5859" s="71" t="n">
        <f aca="false">IF(B5859&gt;=Settings!$B$23,1,0)</f>
        <v>0</v>
      </c>
      <c r="J5859" s="71" t="n">
        <v>1</v>
      </c>
      <c r="K5859" s="71" t="n">
        <f aca="false">F5859*I5859*J5859</f>
        <v>0</v>
      </c>
      <c r="L5859" s="71" t="n">
        <f aca="false">E5859*I5859*J5859</f>
        <v>0</v>
      </c>
      <c r="M5859" s="72" t="n">
        <f aca="false">G5859*I5859*J5859</f>
        <v>0</v>
      </c>
      <c r="N5859" s="72" t="n">
        <f aca="false">D5859*I5859*J5859</f>
        <v>-0</v>
      </c>
      <c r="O5859" s="71" t="n">
        <f aca="false">F5859*J5859</f>
        <v>2</v>
      </c>
      <c r="P5859" s="71" t="n">
        <f aca="false">E5859*J5859</f>
        <v>0</v>
      </c>
    </row>
    <row r="5860" customFormat="false" ht="15" hidden="false" customHeight="false" outlineLevel="0" collapsed="false">
      <c r="A5860" s="71" t="s">
        <v>61</v>
      </c>
      <c r="B5860" s="71" t="s">
        <v>52</v>
      </c>
      <c r="C5860" s="71" t="s">
        <v>1296</v>
      </c>
      <c r="D5860" s="72" t="n">
        <v>40.37</v>
      </c>
      <c r="E5860" s="71" t="n">
        <v>2</v>
      </c>
      <c r="F5860" s="71" t="n">
        <v>55</v>
      </c>
      <c r="G5860" s="72" t="n">
        <v>1147.3</v>
      </c>
      <c r="H5860" s="72" t="n">
        <v>1063.17</v>
      </c>
      <c r="I5860" s="71" t="n">
        <f aca="false">IF(B5860&gt;=Settings!$B$23,1,0)</f>
        <v>0</v>
      </c>
      <c r="J5860" s="71" t="n">
        <v>1</v>
      </c>
      <c r="K5860" s="71" t="n">
        <f aca="false">F5860*I5860*J5860</f>
        <v>0</v>
      </c>
      <c r="L5860" s="71" t="n">
        <f aca="false">E5860*I5860*J5860</f>
        <v>0</v>
      </c>
      <c r="M5860" s="72" t="n">
        <f aca="false">G5860*I5860*J5860</f>
        <v>0</v>
      </c>
      <c r="N5860" s="72" t="n">
        <f aca="false">D5860*I5860*J5860</f>
        <v>0</v>
      </c>
      <c r="O5860" s="71" t="n">
        <f aca="false">F5860*J5860</f>
        <v>55</v>
      </c>
      <c r="P5860" s="71" t="n">
        <f aca="false">E5860*J5860</f>
        <v>2</v>
      </c>
    </row>
    <row r="5861" customFormat="false" ht="15" hidden="false" customHeight="false" outlineLevel="0" collapsed="false">
      <c r="A5861" s="71" t="s">
        <v>59</v>
      </c>
      <c r="B5861" s="71" t="s">
        <v>52</v>
      </c>
      <c r="C5861" s="71" t="s">
        <v>1770</v>
      </c>
      <c r="D5861" s="72" t="n">
        <v>0</v>
      </c>
      <c r="E5861" s="71" t="n">
        <v>0</v>
      </c>
      <c r="F5861" s="71" t="n">
        <v>2</v>
      </c>
      <c r="G5861" s="72" t="n">
        <v>163.54</v>
      </c>
      <c r="H5861" s="72" t="n">
        <v>163.54</v>
      </c>
      <c r="I5861" s="71" t="n">
        <f aca="false">IF(B5861&gt;=Settings!$B$23,1,0)</f>
        <v>0</v>
      </c>
      <c r="J5861" s="71" t="n">
        <v>1</v>
      </c>
      <c r="K5861" s="71" t="n">
        <f aca="false">F5861*I5861*J5861</f>
        <v>0</v>
      </c>
      <c r="L5861" s="71" t="n">
        <f aca="false">E5861*I5861*J5861</f>
        <v>0</v>
      </c>
      <c r="M5861" s="72" t="n">
        <f aca="false">G5861*I5861*J5861</f>
        <v>0</v>
      </c>
      <c r="N5861" s="72" t="n">
        <f aca="false">D5861*I5861*J5861</f>
        <v>-0</v>
      </c>
      <c r="O5861" s="71" t="n">
        <f aca="false">F5861*J5861</f>
        <v>2</v>
      </c>
      <c r="P5861" s="71" t="n">
        <f aca="false">E5861*J5861</f>
        <v>0</v>
      </c>
    </row>
    <row r="5862" customFormat="false" ht="15" hidden="false" customHeight="false" outlineLevel="0" collapsed="false">
      <c r="A5862" s="71" t="s">
        <v>61</v>
      </c>
      <c r="B5862" s="71" t="s">
        <v>52</v>
      </c>
      <c r="C5862" s="71" t="s">
        <v>1059</v>
      </c>
      <c r="D5862" s="72" t="n">
        <v>0</v>
      </c>
      <c r="E5862" s="71" t="n">
        <v>0</v>
      </c>
      <c r="F5862" s="71" t="n">
        <v>3</v>
      </c>
      <c r="G5862" s="72" t="n">
        <v>168.04</v>
      </c>
      <c r="H5862" s="72" t="n">
        <v>142.86</v>
      </c>
      <c r="I5862" s="71" t="n">
        <f aca="false">IF(B5862&gt;=Settings!$B$23,1,0)</f>
        <v>0</v>
      </c>
      <c r="J5862" s="71" t="n">
        <v>1</v>
      </c>
      <c r="K5862" s="71" t="n">
        <f aca="false">F5862*I5862*J5862</f>
        <v>0</v>
      </c>
      <c r="L5862" s="71" t="n">
        <f aca="false">E5862*I5862*J5862</f>
        <v>0</v>
      </c>
      <c r="M5862" s="72" t="n">
        <f aca="false">G5862*I5862*J5862</f>
        <v>0</v>
      </c>
      <c r="N5862" s="72" t="n">
        <f aca="false">D5862*I5862*J5862</f>
        <v>-0</v>
      </c>
      <c r="O5862" s="71" t="n">
        <f aca="false">F5862*J5862</f>
        <v>3</v>
      </c>
      <c r="P5862" s="71" t="n">
        <f aca="false">E5862*J5862</f>
        <v>0</v>
      </c>
    </row>
    <row r="5863" customFormat="false" ht="15" hidden="false" customHeight="false" outlineLevel="0" collapsed="false">
      <c r="A5863" s="71" t="s">
        <v>61</v>
      </c>
      <c r="B5863" s="71" t="s">
        <v>52</v>
      </c>
      <c r="C5863" s="71" t="s">
        <v>640</v>
      </c>
      <c r="D5863" s="72" t="n">
        <v>0</v>
      </c>
      <c r="E5863" s="71" t="n">
        <v>0</v>
      </c>
      <c r="F5863" s="71" t="n">
        <v>1</v>
      </c>
      <c r="G5863" s="72" t="n">
        <v>54.5</v>
      </c>
      <c r="H5863" s="72" t="n">
        <v>54.5</v>
      </c>
      <c r="I5863" s="71" t="n">
        <f aca="false">IF(B5863&gt;=Settings!$B$23,1,0)</f>
        <v>0</v>
      </c>
      <c r="J5863" s="71" t="n">
        <v>1</v>
      </c>
      <c r="K5863" s="71" t="n">
        <f aca="false">F5863*I5863*J5863</f>
        <v>0</v>
      </c>
      <c r="L5863" s="71" t="n">
        <f aca="false">E5863*I5863*J5863</f>
        <v>0</v>
      </c>
      <c r="M5863" s="72" t="n">
        <f aca="false">G5863*I5863*J5863</f>
        <v>0</v>
      </c>
      <c r="N5863" s="72" t="n">
        <f aca="false">D5863*I5863*J5863</f>
        <v>-0</v>
      </c>
      <c r="O5863" s="71" t="n">
        <f aca="false">F5863*J5863</f>
        <v>1</v>
      </c>
      <c r="P5863" s="71" t="n">
        <f aca="false">E5863*J5863</f>
        <v>0</v>
      </c>
    </row>
    <row r="5864" customFormat="false" ht="15" hidden="false" customHeight="false" outlineLevel="0" collapsed="false">
      <c r="A5864" s="71" t="s">
        <v>61</v>
      </c>
      <c r="B5864" s="71" t="s">
        <v>52</v>
      </c>
      <c r="C5864" s="71" t="s">
        <v>1062</v>
      </c>
      <c r="D5864" s="72" t="n">
        <v>0</v>
      </c>
      <c r="E5864" s="71" t="n">
        <v>0</v>
      </c>
      <c r="F5864" s="71" t="n">
        <v>3</v>
      </c>
      <c r="G5864" s="72" t="n">
        <v>340.77</v>
      </c>
      <c r="H5864" s="72" t="n">
        <v>306.04</v>
      </c>
      <c r="I5864" s="71" t="n">
        <f aca="false">IF(B5864&gt;=Settings!$B$23,1,0)</f>
        <v>0</v>
      </c>
      <c r="J5864" s="71" t="n">
        <v>1</v>
      </c>
      <c r="K5864" s="71" t="n">
        <f aca="false">F5864*I5864*J5864</f>
        <v>0</v>
      </c>
      <c r="L5864" s="71" t="n">
        <f aca="false">E5864*I5864*J5864</f>
        <v>0</v>
      </c>
      <c r="M5864" s="72" t="n">
        <f aca="false">G5864*I5864*J5864</f>
        <v>0</v>
      </c>
      <c r="N5864" s="72" t="n">
        <f aca="false">D5864*I5864*J5864</f>
        <v>-0</v>
      </c>
      <c r="O5864" s="71" t="n">
        <f aca="false">F5864*J5864</f>
        <v>3</v>
      </c>
      <c r="P5864" s="71" t="n">
        <f aca="false">E5864*J5864</f>
        <v>0</v>
      </c>
    </row>
    <row r="5865" customFormat="false" ht="15" hidden="false" customHeight="false" outlineLevel="0" collapsed="false">
      <c r="A5865" s="71" t="s">
        <v>59</v>
      </c>
      <c r="B5865" s="71" t="s">
        <v>52</v>
      </c>
      <c r="C5865" s="71" t="s">
        <v>2388</v>
      </c>
      <c r="D5865" s="72" t="n">
        <v>0</v>
      </c>
      <c r="E5865" s="71" t="n">
        <v>0</v>
      </c>
      <c r="F5865" s="71" t="n">
        <v>2</v>
      </c>
      <c r="G5865" s="72" t="n">
        <v>213.54</v>
      </c>
      <c r="H5865" s="72" t="n">
        <v>213.54</v>
      </c>
      <c r="I5865" s="71" t="n">
        <f aca="false">IF(B5865&gt;=Settings!$B$23,1,0)</f>
        <v>0</v>
      </c>
      <c r="J5865" s="71" t="n">
        <v>1</v>
      </c>
      <c r="K5865" s="71" t="n">
        <f aca="false">F5865*I5865*J5865</f>
        <v>0</v>
      </c>
      <c r="L5865" s="71" t="n">
        <f aca="false">E5865*I5865*J5865</f>
        <v>0</v>
      </c>
      <c r="M5865" s="72" t="n">
        <f aca="false">G5865*I5865*J5865</f>
        <v>0</v>
      </c>
      <c r="N5865" s="72" t="n">
        <f aca="false">D5865*I5865*J5865</f>
        <v>-0</v>
      </c>
      <c r="O5865" s="71" t="n">
        <f aca="false">F5865*J5865</f>
        <v>2</v>
      </c>
      <c r="P5865" s="71" t="n">
        <f aca="false">E5865*J5865</f>
        <v>0</v>
      </c>
    </row>
    <row r="5866" customFormat="false" ht="15" hidden="false" customHeight="false" outlineLevel="0" collapsed="false">
      <c r="A5866" s="71" t="s">
        <v>61</v>
      </c>
      <c r="B5866" s="71" t="s">
        <v>52</v>
      </c>
      <c r="C5866" s="71" t="s">
        <v>579</v>
      </c>
      <c r="D5866" s="72" t="n">
        <v>0</v>
      </c>
      <c r="E5866" s="71" t="n">
        <v>0</v>
      </c>
      <c r="F5866" s="71" t="n">
        <v>3</v>
      </c>
      <c r="G5866" s="72" t="n">
        <v>327.13</v>
      </c>
      <c r="H5866" s="72" t="n">
        <v>294.44</v>
      </c>
      <c r="I5866" s="71" t="n">
        <f aca="false">IF(B5866&gt;=Settings!$B$23,1,0)</f>
        <v>0</v>
      </c>
      <c r="J5866" s="71" t="n">
        <v>1</v>
      </c>
      <c r="K5866" s="71" t="n">
        <f aca="false">F5866*I5866*J5866</f>
        <v>0</v>
      </c>
      <c r="L5866" s="71" t="n">
        <f aca="false">E5866*I5866*J5866</f>
        <v>0</v>
      </c>
      <c r="M5866" s="72" t="n">
        <f aca="false">G5866*I5866*J5866</f>
        <v>0</v>
      </c>
      <c r="N5866" s="72" t="n">
        <f aca="false">D5866*I5866*J5866</f>
        <v>-0</v>
      </c>
      <c r="O5866" s="71" t="n">
        <f aca="false">F5866*J5866</f>
        <v>3</v>
      </c>
      <c r="P5866" s="71" t="n">
        <f aca="false">E5866*J5866</f>
        <v>0</v>
      </c>
    </row>
    <row r="5867" customFormat="false" ht="15" hidden="false" customHeight="false" outlineLevel="0" collapsed="false">
      <c r="A5867" s="71" t="s">
        <v>59</v>
      </c>
      <c r="B5867" s="71" t="s">
        <v>52</v>
      </c>
      <c r="C5867" s="71" t="s">
        <v>2203</v>
      </c>
      <c r="D5867" s="72" t="n">
        <v>0</v>
      </c>
      <c r="E5867" s="71" t="n">
        <v>0</v>
      </c>
      <c r="F5867" s="71" t="n">
        <v>1</v>
      </c>
      <c r="G5867" s="72" t="n">
        <v>263.59</v>
      </c>
      <c r="H5867" s="72" t="n">
        <v>263.59</v>
      </c>
      <c r="I5867" s="71" t="n">
        <f aca="false">IF(B5867&gt;=Settings!$B$23,1,0)</f>
        <v>0</v>
      </c>
      <c r="J5867" s="71" t="n">
        <v>1</v>
      </c>
      <c r="K5867" s="71" t="n">
        <f aca="false">F5867*I5867*J5867</f>
        <v>0</v>
      </c>
      <c r="L5867" s="71" t="n">
        <f aca="false">E5867*I5867*J5867</f>
        <v>0</v>
      </c>
      <c r="M5867" s="72" t="n">
        <f aca="false">G5867*I5867*J5867</f>
        <v>0</v>
      </c>
      <c r="N5867" s="72" t="n">
        <f aca="false">D5867*I5867*J5867</f>
        <v>-0</v>
      </c>
      <c r="O5867" s="71" t="n">
        <f aca="false">F5867*J5867</f>
        <v>1</v>
      </c>
      <c r="P5867" s="71" t="n">
        <f aca="false">E5867*J5867</f>
        <v>0</v>
      </c>
    </row>
    <row r="5868" customFormat="false" ht="15" hidden="false" customHeight="false" outlineLevel="0" collapsed="false">
      <c r="A5868" s="71" t="s">
        <v>59</v>
      </c>
      <c r="B5868" s="71" t="s">
        <v>52</v>
      </c>
      <c r="C5868" s="71" t="s">
        <v>166</v>
      </c>
      <c r="D5868" s="72" t="n">
        <v>77.23</v>
      </c>
      <c r="E5868" s="71" t="n">
        <v>1</v>
      </c>
      <c r="F5868" s="71" t="n">
        <v>23</v>
      </c>
      <c r="G5868" s="72" t="n">
        <v>1485.4</v>
      </c>
      <c r="H5868" s="72" t="n">
        <v>1399.32</v>
      </c>
      <c r="I5868" s="71" t="n">
        <f aca="false">IF(B5868&gt;=Settings!$B$23,1,0)</f>
        <v>0</v>
      </c>
      <c r="J5868" s="71" t="n">
        <v>1</v>
      </c>
      <c r="K5868" s="71" t="n">
        <f aca="false">F5868*I5868*J5868</f>
        <v>0</v>
      </c>
      <c r="L5868" s="71" t="n">
        <f aca="false">E5868*I5868*J5868</f>
        <v>0</v>
      </c>
      <c r="M5868" s="72" t="n">
        <f aca="false">G5868*I5868*J5868</f>
        <v>0</v>
      </c>
      <c r="N5868" s="72" t="n">
        <f aca="false">D5868*I5868*J5868</f>
        <v>0</v>
      </c>
      <c r="O5868" s="71" t="n">
        <f aca="false">F5868*J5868</f>
        <v>23</v>
      </c>
      <c r="P5868" s="71" t="n">
        <f aca="false">E5868*J5868</f>
        <v>1</v>
      </c>
    </row>
    <row r="5869" customFormat="false" ht="15" hidden="false" customHeight="false" outlineLevel="0" collapsed="false">
      <c r="A5869" s="71" t="s">
        <v>59</v>
      </c>
      <c r="B5869" s="71" t="s">
        <v>52</v>
      </c>
      <c r="C5869" s="71" t="s">
        <v>1443</v>
      </c>
      <c r="D5869" s="72" t="n">
        <v>0</v>
      </c>
      <c r="E5869" s="71" t="n">
        <v>0</v>
      </c>
      <c r="F5869" s="71" t="n">
        <v>2</v>
      </c>
      <c r="G5869" s="72" t="n">
        <v>259.9</v>
      </c>
      <c r="H5869" s="72" t="n">
        <v>240.41</v>
      </c>
      <c r="I5869" s="71" t="n">
        <f aca="false">IF(B5869&gt;=Settings!$B$23,1,0)</f>
        <v>0</v>
      </c>
      <c r="J5869" s="71" t="n">
        <v>1</v>
      </c>
      <c r="K5869" s="71" t="n">
        <f aca="false">F5869*I5869*J5869</f>
        <v>0</v>
      </c>
      <c r="L5869" s="71" t="n">
        <f aca="false">E5869*I5869*J5869</f>
        <v>0</v>
      </c>
      <c r="M5869" s="72" t="n">
        <f aca="false">G5869*I5869*J5869</f>
        <v>0</v>
      </c>
      <c r="N5869" s="72" t="n">
        <f aca="false">D5869*I5869*J5869</f>
        <v>-0</v>
      </c>
      <c r="O5869" s="71" t="n">
        <f aca="false">F5869*J5869</f>
        <v>2</v>
      </c>
      <c r="P5869" s="71" t="n">
        <f aca="false">E5869*J5869</f>
        <v>0</v>
      </c>
    </row>
    <row r="5870" customFormat="false" ht="15" hidden="false" customHeight="false" outlineLevel="0" collapsed="false">
      <c r="A5870" s="71" t="s">
        <v>59</v>
      </c>
      <c r="B5870" s="71" t="s">
        <v>52</v>
      </c>
      <c r="C5870" s="71" t="s">
        <v>1430</v>
      </c>
      <c r="D5870" s="72" t="n">
        <v>104.5</v>
      </c>
      <c r="E5870" s="71" t="n">
        <v>1</v>
      </c>
      <c r="F5870" s="71" t="n">
        <v>6</v>
      </c>
      <c r="G5870" s="72" t="n">
        <v>645.18</v>
      </c>
      <c r="H5870" s="72" t="n">
        <v>509.35</v>
      </c>
      <c r="I5870" s="71" t="n">
        <f aca="false">IF(B5870&gt;=Settings!$B$23,1,0)</f>
        <v>0</v>
      </c>
      <c r="J5870" s="71" t="n">
        <v>1</v>
      </c>
      <c r="K5870" s="71" t="n">
        <f aca="false">F5870*I5870*J5870</f>
        <v>0</v>
      </c>
      <c r="L5870" s="71" t="n">
        <f aca="false">E5870*I5870*J5870</f>
        <v>0</v>
      </c>
      <c r="M5870" s="72" t="n">
        <f aca="false">G5870*I5870*J5870</f>
        <v>0</v>
      </c>
      <c r="N5870" s="72" t="n">
        <f aca="false">D5870*I5870*J5870</f>
        <v>0</v>
      </c>
      <c r="O5870" s="71" t="n">
        <f aca="false">F5870*J5870</f>
        <v>6</v>
      </c>
      <c r="P5870" s="71" t="n">
        <f aca="false">E5870*J5870</f>
        <v>1</v>
      </c>
    </row>
    <row r="5871" customFormat="false" ht="15" hidden="false" customHeight="false" outlineLevel="0" collapsed="false">
      <c r="A5871" s="71" t="s">
        <v>61</v>
      </c>
      <c r="B5871" s="71" t="s">
        <v>52</v>
      </c>
      <c r="C5871" s="71" t="s">
        <v>605</v>
      </c>
      <c r="D5871" s="72" t="n">
        <v>0</v>
      </c>
      <c r="E5871" s="71" t="n">
        <v>0</v>
      </c>
      <c r="F5871" s="71" t="n">
        <v>6</v>
      </c>
      <c r="G5871" s="72" t="n">
        <v>648.8</v>
      </c>
      <c r="H5871" s="72" t="n">
        <v>633.89</v>
      </c>
      <c r="I5871" s="71" t="n">
        <f aca="false">IF(B5871&gt;=Settings!$B$23,1,0)</f>
        <v>0</v>
      </c>
      <c r="J5871" s="71" t="n">
        <v>1</v>
      </c>
      <c r="K5871" s="71" t="n">
        <f aca="false">F5871*I5871*J5871</f>
        <v>0</v>
      </c>
      <c r="L5871" s="71" t="n">
        <f aca="false">E5871*I5871*J5871</f>
        <v>0</v>
      </c>
      <c r="M5871" s="72" t="n">
        <f aca="false">G5871*I5871*J5871</f>
        <v>0</v>
      </c>
      <c r="N5871" s="72" t="n">
        <f aca="false">D5871*I5871*J5871</f>
        <v>-0</v>
      </c>
      <c r="O5871" s="71" t="n">
        <f aca="false">F5871*J5871</f>
        <v>6</v>
      </c>
      <c r="P5871" s="71" t="n">
        <f aca="false">E5871*J5871</f>
        <v>0</v>
      </c>
    </row>
    <row r="5872" customFormat="false" ht="15" hidden="false" customHeight="false" outlineLevel="0" collapsed="false">
      <c r="A5872" s="71" t="s">
        <v>61</v>
      </c>
      <c r="B5872" s="71" t="s">
        <v>52</v>
      </c>
      <c r="C5872" s="71" t="s">
        <v>1153</v>
      </c>
      <c r="D5872" s="72" t="n">
        <v>0</v>
      </c>
      <c r="E5872" s="71" t="n">
        <v>0</v>
      </c>
      <c r="F5872" s="71" t="n">
        <v>2</v>
      </c>
      <c r="G5872" s="72" t="n">
        <v>199.91</v>
      </c>
      <c r="H5872" s="72" t="n">
        <v>186.29</v>
      </c>
      <c r="I5872" s="71" t="n">
        <f aca="false">IF(B5872&gt;=Settings!$B$23,1,0)</f>
        <v>0</v>
      </c>
      <c r="J5872" s="71" t="n">
        <v>1</v>
      </c>
      <c r="K5872" s="71" t="n">
        <f aca="false">F5872*I5872*J5872</f>
        <v>0</v>
      </c>
      <c r="L5872" s="71" t="n">
        <f aca="false">E5872*I5872*J5872</f>
        <v>0</v>
      </c>
      <c r="M5872" s="72" t="n">
        <f aca="false">G5872*I5872*J5872</f>
        <v>0</v>
      </c>
      <c r="N5872" s="72" t="n">
        <f aca="false">D5872*I5872*J5872</f>
        <v>-0</v>
      </c>
      <c r="O5872" s="71" t="n">
        <f aca="false">F5872*J5872</f>
        <v>2</v>
      </c>
      <c r="P5872" s="71" t="n">
        <f aca="false">E5872*J5872</f>
        <v>0</v>
      </c>
    </row>
    <row r="5873" customFormat="false" ht="15" hidden="false" customHeight="false" outlineLevel="0" collapsed="false">
      <c r="A5873" s="71" t="s">
        <v>60</v>
      </c>
      <c r="B5873" s="71" t="s">
        <v>52</v>
      </c>
      <c r="C5873" s="71" t="s">
        <v>1308</v>
      </c>
      <c r="D5873" s="72" t="n">
        <v>123.54</v>
      </c>
      <c r="E5873" s="71" t="n">
        <v>2</v>
      </c>
      <c r="F5873" s="71" t="n">
        <v>17</v>
      </c>
      <c r="G5873" s="72" t="n">
        <v>1270.12</v>
      </c>
      <c r="H5873" s="72" t="n">
        <v>1097.83</v>
      </c>
      <c r="I5873" s="71" t="n">
        <f aca="false">IF(B5873&gt;=Settings!$B$23,1,0)</f>
        <v>0</v>
      </c>
      <c r="J5873" s="71" t="n">
        <v>1</v>
      </c>
      <c r="K5873" s="71" t="n">
        <f aca="false">F5873*I5873*J5873</f>
        <v>0</v>
      </c>
      <c r="L5873" s="71" t="n">
        <f aca="false">E5873*I5873*J5873</f>
        <v>0</v>
      </c>
      <c r="M5873" s="72" t="n">
        <f aca="false">G5873*I5873*J5873</f>
        <v>0</v>
      </c>
      <c r="N5873" s="72" t="n">
        <f aca="false">D5873*I5873*J5873</f>
        <v>0</v>
      </c>
      <c r="O5873" s="71" t="n">
        <f aca="false">F5873*J5873</f>
        <v>17</v>
      </c>
      <c r="P5873" s="71" t="n">
        <f aca="false">E5873*J5873</f>
        <v>2</v>
      </c>
    </row>
    <row r="5874" customFormat="false" ht="15" hidden="false" customHeight="false" outlineLevel="0" collapsed="false">
      <c r="A5874" s="71" t="s">
        <v>59</v>
      </c>
      <c r="B5874" s="71" t="s">
        <v>52</v>
      </c>
      <c r="C5874" s="71" t="s">
        <v>1213</v>
      </c>
      <c r="D5874" s="72" t="n">
        <v>168.09</v>
      </c>
      <c r="E5874" s="71" t="n">
        <v>2</v>
      </c>
      <c r="F5874" s="71" t="n">
        <v>32</v>
      </c>
      <c r="G5874" s="72" t="n">
        <v>2562.14</v>
      </c>
      <c r="H5874" s="72" t="n">
        <v>2309.42</v>
      </c>
      <c r="I5874" s="71" t="n">
        <f aca="false">IF(B5874&gt;=Settings!$B$23,1,0)</f>
        <v>0</v>
      </c>
      <c r="J5874" s="71" t="n">
        <v>1</v>
      </c>
      <c r="K5874" s="71" t="n">
        <f aca="false">F5874*I5874*J5874</f>
        <v>0</v>
      </c>
      <c r="L5874" s="71" t="n">
        <f aca="false">E5874*I5874*J5874</f>
        <v>0</v>
      </c>
      <c r="M5874" s="72" t="n">
        <f aca="false">G5874*I5874*J5874</f>
        <v>0</v>
      </c>
      <c r="N5874" s="72" t="n">
        <f aca="false">D5874*I5874*J5874</f>
        <v>0</v>
      </c>
      <c r="O5874" s="71" t="n">
        <f aca="false">F5874*J5874</f>
        <v>32</v>
      </c>
      <c r="P5874" s="71" t="n">
        <f aca="false">E5874*J5874</f>
        <v>2</v>
      </c>
    </row>
    <row r="5875" customFormat="false" ht="15" hidden="false" customHeight="false" outlineLevel="0" collapsed="false">
      <c r="A5875" s="71" t="s">
        <v>60</v>
      </c>
      <c r="B5875" s="71" t="s">
        <v>52</v>
      </c>
      <c r="C5875" s="71" t="s">
        <v>1095</v>
      </c>
      <c r="D5875" s="72" t="n">
        <v>105.41</v>
      </c>
      <c r="E5875" s="71" t="n">
        <v>1</v>
      </c>
      <c r="F5875" s="71" t="n">
        <v>9</v>
      </c>
      <c r="G5875" s="72" t="n">
        <v>839.57</v>
      </c>
      <c r="H5875" s="72" t="n">
        <v>734.16</v>
      </c>
      <c r="I5875" s="71" t="n">
        <f aca="false">IF(B5875&gt;=Settings!$B$23,1,0)</f>
        <v>0</v>
      </c>
      <c r="J5875" s="71" t="n">
        <v>1</v>
      </c>
      <c r="K5875" s="71" t="n">
        <f aca="false">F5875*I5875*J5875</f>
        <v>0</v>
      </c>
      <c r="L5875" s="71" t="n">
        <f aca="false">E5875*I5875*J5875</f>
        <v>0</v>
      </c>
      <c r="M5875" s="72" t="n">
        <f aca="false">G5875*I5875*J5875</f>
        <v>0</v>
      </c>
      <c r="N5875" s="72" t="n">
        <f aca="false">D5875*I5875*J5875</f>
        <v>0</v>
      </c>
      <c r="O5875" s="71" t="n">
        <f aca="false">F5875*J5875</f>
        <v>9</v>
      </c>
      <c r="P5875" s="71" t="n">
        <f aca="false">E5875*J5875</f>
        <v>1</v>
      </c>
    </row>
    <row r="5876" customFormat="false" ht="15" hidden="false" customHeight="false" outlineLevel="0" collapsed="false">
      <c r="A5876" s="71" t="s">
        <v>63</v>
      </c>
      <c r="B5876" s="71" t="s">
        <v>52</v>
      </c>
      <c r="C5876" s="71" t="s">
        <v>2195</v>
      </c>
      <c r="D5876" s="72" t="n">
        <v>0</v>
      </c>
      <c r="E5876" s="71" t="n">
        <v>0</v>
      </c>
      <c r="F5876" s="71" t="n">
        <v>1</v>
      </c>
      <c r="G5876" s="72" t="n">
        <v>49.95</v>
      </c>
      <c r="H5876" s="72" t="n">
        <v>49.95</v>
      </c>
      <c r="I5876" s="71" t="n">
        <f aca="false">IF(B5876&gt;=Settings!$B$23,1,0)</f>
        <v>0</v>
      </c>
      <c r="J5876" s="71" t="n">
        <v>1</v>
      </c>
      <c r="K5876" s="71" t="n">
        <f aca="false">F5876*I5876*J5876</f>
        <v>0</v>
      </c>
      <c r="L5876" s="71" t="n">
        <f aca="false">E5876*I5876*J5876</f>
        <v>0</v>
      </c>
      <c r="M5876" s="72" t="n">
        <f aca="false">G5876*I5876*J5876</f>
        <v>0</v>
      </c>
      <c r="N5876" s="72" t="n">
        <f aca="false">D5876*I5876*J5876</f>
        <v>-0</v>
      </c>
      <c r="O5876" s="71" t="n">
        <f aca="false">F5876*J5876</f>
        <v>1</v>
      </c>
      <c r="P5876" s="71" t="n">
        <f aca="false">E5876*J5876</f>
        <v>0</v>
      </c>
    </row>
    <row r="5877" customFormat="false" ht="15" hidden="false" customHeight="false" outlineLevel="0" collapsed="false">
      <c r="A5877" s="71" t="s">
        <v>60</v>
      </c>
      <c r="B5877" s="71" t="s">
        <v>52</v>
      </c>
      <c r="C5877" s="71" t="s">
        <v>602</v>
      </c>
      <c r="D5877" s="72" t="n">
        <v>72.64</v>
      </c>
      <c r="E5877" s="71" t="n">
        <v>8</v>
      </c>
      <c r="F5877" s="71" t="n">
        <v>217</v>
      </c>
      <c r="G5877" s="72" t="n">
        <v>2106.72</v>
      </c>
      <c r="H5877" s="72" t="n">
        <v>2002.17</v>
      </c>
      <c r="I5877" s="71" t="n">
        <f aca="false">IF(B5877&gt;=Settings!$B$23,1,0)</f>
        <v>0</v>
      </c>
      <c r="J5877" s="71" t="n">
        <v>1</v>
      </c>
      <c r="K5877" s="71" t="n">
        <f aca="false">F5877*I5877*J5877</f>
        <v>0</v>
      </c>
      <c r="L5877" s="71" t="n">
        <f aca="false">E5877*I5877*J5877</f>
        <v>0</v>
      </c>
      <c r="M5877" s="72" t="n">
        <f aca="false">G5877*I5877*J5877</f>
        <v>0</v>
      </c>
      <c r="N5877" s="72" t="n">
        <f aca="false">D5877*I5877*J5877</f>
        <v>0</v>
      </c>
      <c r="O5877" s="71" t="n">
        <f aca="false">F5877*J5877</f>
        <v>217</v>
      </c>
      <c r="P5877" s="71" t="n">
        <f aca="false">E5877*J5877</f>
        <v>8</v>
      </c>
    </row>
    <row r="5878" customFormat="false" ht="15" hidden="false" customHeight="false" outlineLevel="0" collapsed="false">
      <c r="A5878" s="71" t="s">
        <v>59</v>
      </c>
      <c r="B5878" s="71" t="s">
        <v>52</v>
      </c>
      <c r="C5878" s="71" t="s">
        <v>2138</v>
      </c>
      <c r="D5878" s="72" t="n">
        <v>0</v>
      </c>
      <c r="E5878" s="71" t="n">
        <v>0</v>
      </c>
      <c r="F5878" s="71" t="n">
        <v>6</v>
      </c>
      <c r="G5878" s="72" t="n">
        <v>399.72</v>
      </c>
      <c r="H5878" s="72" t="n">
        <v>367.75</v>
      </c>
      <c r="I5878" s="71" t="n">
        <f aca="false">IF(B5878&gt;=Settings!$B$23,1,0)</f>
        <v>0</v>
      </c>
      <c r="J5878" s="71" t="n">
        <v>1</v>
      </c>
      <c r="K5878" s="71" t="n">
        <f aca="false">F5878*I5878*J5878</f>
        <v>0</v>
      </c>
      <c r="L5878" s="71" t="n">
        <f aca="false">E5878*I5878*J5878</f>
        <v>0</v>
      </c>
      <c r="M5878" s="72" t="n">
        <f aca="false">G5878*I5878*J5878</f>
        <v>0</v>
      </c>
      <c r="N5878" s="72" t="n">
        <f aca="false">D5878*I5878*J5878</f>
        <v>-0</v>
      </c>
      <c r="O5878" s="71" t="n">
        <f aca="false">F5878*J5878</f>
        <v>6</v>
      </c>
      <c r="P5878" s="71" t="n">
        <f aca="false">E5878*J5878</f>
        <v>0</v>
      </c>
    </row>
    <row r="5879" customFormat="false" ht="15" hidden="false" customHeight="false" outlineLevel="0" collapsed="false">
      <c r="A5879" s="71" t="s">
        <v>61</v>
      </c>
      <c r="B5879" s="71" t="s">
        <v>52</v>
      </c>
      <c r="C5879" s="71" t="s">
        <v>890</v>
      </c>
      <c r="D5879" s="72" t="n">
        <v>0</v>
      </c>
      <c r="E5879" s="71" t="n">
        <v>0</v>
      </c>
      <c r="F5879" s="71" t="n">
        <v>1</v>
      </c>
      <c r="G5879" s="72" t="n">
        <v>31.77</v>
      </c>
      <c r="H5879" s="72" t="n">
        <v>31.77</v>
      </c>
      <c r="I5879" s="71" t="n">
        <f aca="false">IF(B5879&gt;=Settings!$B$23,1,0)</f>
        <v>0</v>
      </c>
      <c r="J5879" s="71" t="n">
        <v>1</v>
      </c>
      <c r="K5879" s="71" t="n">
        <f aca="false">F5879*I5879*J5879</f>
        <v>0</v>
      </c>
      <c r="L5879" s="71" t="n">
        <f aca="false">E5879*I5879*J5879</f>
        <v>0</v>
      </c>
      <c r="M5879" s="72" t="n">
        <f aca="false">G5879*I5879*J5879</f>
        <v>0</v>
      </c>
      <c r="N5879" s="72" t="n">
        <f aca="false">D5879*I5879*J5879</f>
        <v>-0</v>
      </c>
      <c r="O5879" s="71" t="n">
        <f aca="false">F5879*J5879</f>
        <v>1</v>
      </c>
      <c r="P5879" s="71" t="n">
        <f aca="false">E5879*J5879</f>
        <v>0</v>
      </c>
    </row>
    <row r="5880" customFormat="false" ht="15" hidden="false" customHeight="false" outlineLevel="0" collapsed="false">
      <c r="A5880" s="71" t="s">
        <v>61</v>
      </c>
      <c r="B5880" s="71" t="s">
        <v>52</v>
      </c>
      <c r="C5880" s="71" t="s">
        <v>891</v>
      </c>
      <c r="D5880" s="72" t="n">
        <v>0</v>
      </c>
      <c r="E5880" s="71" t="n">
        <v>0</v>
      </c>
      <c r="F5880" s="71" t="n">
        <v>2</v>
      </c>
      <c r="G5880" s="72" t="n">
        <v>245.36</v>
      </c>
      <c r="H5880" s="72" t="n">
        <v>224.93</v>
      </c>
      <c r="I5880" s="71" t="n">
        <f aca="false">IF(B5880&gt;=Settings!$B$23,1,0)</f>
        <v>0</v>
      </c>
      <c r="J5880" s="71" t="n">
        <v>1</v>
      </c>
      <c r="K5880" s="71" t="n">
        <f aca="false">F5880*I5880*J5880</f>
        <v>0</v>
      </c>
      <c r="L5880" s="71" t="n">
        <f aca="false">E5880*I5880*J5880</f>
        <v>0</v>
      </c>
      <c r="M5880" s="72" t="n">
        <f aca="false">G5880*I5880*J5880</f>
        <v>0</v>
      </c>
      <c r="N5880" s="72" t="n">
        <f aca="false">D5880*I5880*J5880</f>
        <v>-0</v>
      </c>
      <c r="O5880" s="71" t="n">
        <f aca="false">F5880*J5880</f>
        <v>2</v>
      </c>
      <c r="P5880" s="71" t="n">
        <f aca="false">E5880*J5880</f>
        <v>0</v>
      </c>
    </row>
    <row r="5881" customFormat="false" ht="15" hidden="false" customHeight="false" outlineLevel="0" collapsed="false">
      <c r="A5881" s="71" t="s">
        <v>63</v>
      </c>
      <c r="B5881" s="71" t="s">
        <v>52</v>
      </c>
      <c r="C5881" s="71" t="s">
        <v>2311</v>
      </c>
      <c r="D5881" s="72" t="n">
        <v>0</v>
      </c>
      <c r="E5881" s="71" t="n">
        <v>0</v>
      </c>
      <c r="F5881" s="71" t="n">
        <v>1</v>
      </c>
      <c r="G5881" s="72" t="n">
        <v>109.04</v>
      </c>
      <c r="H5881" s="72" t="n">
        <v>92.69</v>
      </c>
      <c r="I5881" s="71" t="n">
        <f aca="false">IF(B5881&gt;=Settings!$B$23,1,0)</f>
        <v>0</v>
      </c>
      <c r="J5881" s="71" t="n">
        <v>1</v>
      </c>
      <c r="K5881" s="71" t="n">
        <f aca="false">F5881*I5881*J5881</f>
        <v>0</v>
      </c>
      <c r="L5881" s="71" t="n">
        <f aca="false">E5881*I5881*J5881</f>
        <v>0</v>
      </c>
      <c r="M5881" s="72" t="n">
        <f aca="false">G5881*I5881*J5881</f>
        <v>0</v>
      </c>
      <c r="N5881" s="72" t="n">
        <f aca="false">D5881*I5881*J5881</f>
        <v>-0</v>
      </c>
      <c r="O5881" s="71" t="n">
        <f aca="false">F5881*J5881</f>
        <v>1</v>
      </c>
      <c r="P5881" s="71" t="n">
        <f aca="false">E5881*J5881</f>
        <v>0</v>
      </c>
    </row>
    <row r="5882" customFormat="false" ht="15" hidden="false" customHeight="false" outlineLevel="0" collapsed="false">
      <c r="A5882" s="71" t="s">
        <v>61</v>
      </c>
      <c r="B5882" s="71" t="s">
        <v>52</v>
      </c>
      <c r="C5882" s="71" t="s">
        <v>1378</v>
      </c>
      <c r="D5882" s="72" t="n">
        <v>0</v>
      </c>
      <c r="E5882" s="71" t="n">
        <v>0</v>
      </c>
      <c r="F5882" s="71" t="n">
        <v>1</v>
      </c>
      <c r="G5882" s="72" t="n">
        <v>131.77</v>
      </c>
      <c r="H5882" s="72" t="n">
        <v>112</v>
      </c>
      <c r="I5882" s="71" t="n">
        <f aca="false">IF(B5882&gt;=Settings!$B$23,1,0)</f>
        <v>0</v>
      </c>
      <c r="J5882" s="71" t="n">
        <v>1</v>
      </c>
      <c r="K5882" s="71" t="n">
        <f aca="false">F5882*I5882*J5882</f>
        <v>0</v>
      </c>
      <c r="L5882" s="71" t="n">
        <f aca="false">E5882*I5882*J5882</f>
        <v>0</v>
      </c>
      <c r="M5882" s="72" t="n">
        <f aca="false">G5882*I5882*J5882</f>
        <v>0</v>
      </c>
      <c r="N5882" s="72" t="n">
        <f aca="false">D5882*I5882*J5882</f>
        <v>-0</v>
      </c>
      <c r="O5882" s="71" t="n">
        <f aca="false">F5882*J5882</f>
        <v>1</v>
      </c>
      <c r="P5882" s="71" t="n">
        <f aca="false">E5882*J5882</f>
        <v>0</v>
      </c>
    </row>
    <row r="5883" customFormat="false" ht="15" hidden="false" customHeight="false" outlineLevel="0" collapsed="false">
      <c r="A5883" s="71" t="s">
        <v>59</v>
      </c>
      <c r="B5883" s="71" t="s">
        <v>52</v>
      </c>
      <c r="C5883" s="71" t="s">
        <v>1077</v>
      </c>
      <c r="D5883" s="72" t="n">
        <v>168.78</v>
      </c>
      <c r="E5883" s="71" t="n">
        <v>2</v>
      </c>
      <c r="F5883" s="71" t="n">
        <v>32</v>
      </c>
      <c r="G5883" s="72" t="n">
        <v>2734.87</v>
      </c>
      <c r="H5883" s="72" t="n">
        <v>2442.58</v>
      </c>
      <c r="I5883" s="71" t="n">
        <f aca="false">IF(B5883&gt;=Settings!$B$23,1,0)</f>
        <v>0</v>
      </c>
      <c r="J5883" s="71" t="n">
        <v>1</v>
      </c>
      <c r="K5883" s="71" t="n">
        <f aca="false">F5883*I5883*J5883</f>
        <v>0</v>
      </c>
      <c r="L5883" s="71" t="n">
        <f aca="false">E5883*I5883*J5883</f>
        <v>0</v>
      </c>
      <c r="M5883" s="72" t="n">
        <f aca="false">G5883*I5883*J5883</f>
        <v>0</v>
      </c>
      <c r="N5883" s="72" t="n">
        <f aca="false">D5883*I5883*J5883</f>
        <v>0</v>
      </c>
      <c r="O5883" s="71" t="n">
        <f aca="false">F5883*J5883</f>
        <v>32</v>
      </c>
      <c r="P5883" s="71" t="n">
        <f aca="false">E5883*J5883</f>
        <v>2</v>
      </c>
    </row>
    <row r="5884" customFormat="false" ht="15" hidden="false" customHeight="false" outlineLevel="0" collapsed="false">
      <c r="A5884" s="71" t="s">
        <v>59</v>
      </c>
      <c r="B5884" s="71" t="s">
        <v>52</v>
      </c>
      <c r="C5884" s="71" t="s">
        <v>170</v>
      </c>
      <c r="D5884" s="72" t="n">
        <v>0</v>
      </c>
      <c r="E5884" s="71" t="n">
        <v>0</v>
      </c>
      <c r="F5884" s="71" t="n">
        <v>6</v>
      </c>
      <c r="G5884" s="72" t="n">
        <v>401.91</v>
      </c>
      <c r="H5884" s="72" t="n">
        <v>393.01</v>
      </c>
      <c r="I5884" s="71" t="n">
        <f aca="false">IF(B5884&gt;=Settings!$B$23,1,0)</f>
        <v>0</v>
      </c>
      <c r="J5884" s="71" t="n">
        <v>1</v>
      </c>
      <c r="K5884" s="71" t="n">
        <f aca="false">F5884*I5884*J5884</f>
        <v>0</v>
      </c>
      <c r="L5884" s="71" t="n">
        <f aca="false">E5884*I5884*J5884</f>
        <v>0</v>
      </c>
      <c r="M5884" s="72" t="n">
        <f aca="false">G5884*I5884*J5884</f>
        <v>0</v>
      </c>
      <c r="N5884" s="72" t="n">
        <f aca="false">D5884*I5884*J5884</f>
        <v>-0</v>
      </c>
      <c r="O5884" s="71" t="n">
        <f aca="false">F5884*J5884</f>
        <v>6</v>
      </c>
      <c r="P5884" s="71" t="n">
        <f aca="false">E5884*J5884</f>
        <v>0</v>
      </c>
    </row>
    <row r="5885" customFormat="false" ht="15" hidden="false" customHeight="false" outlineLevel="0" collapsed="false">
      <c r="A5885" s="71" t="s">
        <v>61</v>
      </c>
      <c r="B5885" s="71" t="s">
        <v>52</v>
      </c>
      <c r="C5885" s="71" t="s">
        <v>652</v>
      </c>
      <c r="D5885" s="72" t="n">
        <v>0</v>
      </c>
      <c r="E5885" s="71" t="n">
        <v>0</v>
      </c>
      <c r="F5885" s="71" t="n">
        <v>1</v>
      </c>
      <c r="G5885" s="72" t="n">
        <v>31.77</v>
      </c>
      <c r="H5885" s="72" t="n">
        <v>27.01</v>
      </c>
      <c r="I5885" s="71" t="n">
        <f aca="false">IF(B5885&gt;=Settings!$B$23,1,0)</f>
        <v>0</v>
      </c>
      <c r="J5885" s="71" t="n">
        <v>1</v>
      </c>
      <c r="K5885" s="71" t="n">
        <f aca="false">F5885*I5885*J5885</f>
        <v>0</v>
      </c>
      <c r="L5885" s="71" t="n">
        <f aca="false">E5885*I5885*J5885</f>
        <v>0</v>
      </c>
      <c r="M5885" s="72" t="n">
        <f aca="false">G5885*I5885*J5885</f>
        <v>0</v>
      </c>
      <c r="N5885" s="72" t="n">
        <f aca="false">D5885*I5885*J5885</f>
        <v>-0</v>
      </c>
      <c r="O5885" s="71" t="n">
        <f aca="false">F5885*J5885</f>
        <v>1</v>
      </c>
      <c r="P5885" s="71" t="n">
        <f aca="false">E5885*J5885</f>
        <v>0</v>
      </c>
    </row>
    <row r="5886" customFormat="false" ht="15" hidden="false" customHeight="false" outlineLevel="0" collapsed="false">
      <c r="A5886" s="71" t="s">
        <v>60</v>
      </c>
      <c r="B5886" s="71" t="s">
        <v>52</v>
      </c>
      <c r="C5886" s="71" t="s">
        <v>169</v>
      </c>
      <c r="D5886" s="72" t="n">
        <v>183.54</v>
      </c>
      <c r="E5886" s="71" t="n">
        <v>2</v>
      </c>
      <c r="F5886" s="71" t="n">
        <v>26</v>
      </c>
      <c r="G5886" s="72" t="n">
        <v>2422.4</v>
      </c>
      <c r="H5886" s="72" t="n">
        <v>2238.86</v>
      </c>
      <c r="I5886" s="71" t="n">
        <f aca="false">IF(B5886&gt;=Settings!$B$23,1,0)</f>
        <v>0</v>
      </c>
      <c r="J5886" s="71" t="n">
        <v>1</v>
      </c>
      <c r="K5886" s="71" t="n">
        <f aca="false">F5886*I5886*J5886</f>
        <v>0</v>
      </c>
      <c r="L5886" s="71" t="n">
        <f aca="false">E5886*I5886*J5886</f>
        <v>0</v>
      </c>
      <c r="M5886" s="72" t="n">
        <f aca="false">G5886*I5886*J5886</f>
        <v>0</v>
      </c>
      <c r="N5886" s="72" t="n">
        <f aca="false">D5886*I5886*J5886</f>
        <v>0</v>
      </c>
      <c r="O5886" s="71" t="n">
        <f aca="false">F5886*J5886</f>
        <v>26</v>
      </c>
      <c r="P5886" s="71" t="n">
        <f aca="false">E5886*J5886</f>
        <v>2</v>
      </c>
    </row>
    <row r="5887" customFormat="false" ht="15" hidden="false" customHeight="false" outlineLevel="0" collapsed="false">
      <c r="A5887" s="71" t="s">
        <v>59</v>
      </c>
      <c r="B5887" s="71" t="s">
        <v>52</v>
      </c>
      <c r="C5887" s="71" t="s">
        <v>1627</v>
      </c>
      <c r="D5887" s="72" t="n">
        <v>0</v>
      </c>
      <c r="E5887" s="71" t="n">
        <v>0</v>
      </c>
      <c r="F5887" s="71" t="n">
        <v>1</v>
      </c>
      <c r="G5887" s="72" t="n">
        <v>172.68</v>
      </c>
      <c r="H5887" s="72" t="n">
        <v>172.68</v>
      </c>
      <c r="I5887" s="71" t="n">
        <f aca="false">IF(B5887&gt;=Settings!$B$23,1,0)</f>
        <v>0</v>
      </c>
      <c r="J5887" s="71" t="n">
        <v>1</v>
      </c>
      <c r="K5887" s="71" t="n">
        <f aca="false">F5887*I5887*J5887</f>
        <v>0</v>
      </c>
      <c r="L5887" s="71" t="n">
        <f aca="false">E5887*I5887*J5887</f>
        <v>0</v>
      </c>
      <c r="M5887" s="72" t="n">
        <f aca="false">G5887*I5887*J5887</f>
        <v>0</v>
      </c>
      <c r="N5887" s="72" t="n">
        <f aca="false">D5887*I5887*J5887</f>
        <v>-0</v>
      </c>
      <c r="O5887" s="71" t="n">
        <f aca="false">F5887*J5887</f>
        <v>1</v>
      </c>
      <c r="P5887" s="71" t="n">
        <f aca="false">E5887*J5887</f>
        <v>0</v>
      </c>
    </row>
    <row r="5888" customFormat="false" ht="15" hidden="false" customHeight="false" outlineLevel="0" collapsed="false">
      <c r="A5888" s="71" t="s">
        <v>59</v>
      </c>
      <c r="B5888" s="71" t="s">
        <v>52</v>
      </c>
      <c r="C5888" s="71" t="s">
        <v>669</v>
      </c>
      <c r="D5888" s="72" t="n">
        <v>16.74</v>
      </c>
      <c r="E5888" s="71" t="n">
        <v>2</v>
      </c>
      <c r="F5888" s="71" t="n">
        <v>58</v>
      </c>
      <c r="G5888" s="72" t="n">
        <v>524.74</v>
      </c>
      <c r="H5888" s="72" t="n">
        <v>488.12</v>
      </c>
      <c r="I5888" s="71" t="n">
        <f aca="false">IF(B5888&gt;=Settings!$B$23,1,0)</f>
        <v>0</v>
      </c>
      <c r="J5888" s="71" t="n">
        <v>1</v>
      </c>
      <c r="K5888" s="71" t="n">
        <f aca="false">F5888*I5888*J5888</f>
        <v>0</v>
      </c>
      <c r="L5888" s="71" t="n">
        <f aca="false">E5888*I5888*J5888</f>
        <v>0</v>
      </c>
      <c r="M5888" s="72" t="n">
        <f aca="false">G5888*I5888*J5888</f>
        <v>0</v>
      </c>
      <c r="N5888" s="72" t="n">
        <f aca="false">D5888*I5888*J5888</f>
        <v>0</v>
      </c>
      <c r="O5888" s="71" t="n">
        <f aca="false">F5888*J5888</f>
        <v>58</v>
      </c>
      <c r="P5888" s="71" t="n">
        <f aca="false">E5888*J5888</f>
        <v>2</v>
      </c>
    </row>
    <row r="5889" customFormat="false" ht="15" hidden="false" customHeight="false" outlineLevel="0" collapsed="false">
      <c r="A5889" s="71" t="s">
        <v>63</v>
      </c>
      <c r="B5889" s="71" t="s">
        <v>52</v>
      </c>
      <c r="C5889" s="71" t="s">
        <v>2255</v>
      </c>
      <c r="D5889" s="72" t="n">
        <v>0</v>
      </c>
      <c r="E5889" s="71" t="n">
        <v>0</v>
      </c>
      <c r="F5889" s="71" t="n">
        <v>4</v>
      </c>
      <c r="G5889" s="72" t="n">
        <v>1108.92</v>
      </c>
      <c r="H5889" s="72" t="n">
        <v>1108.92</v>
      </c>
      <c r="I5889" s="71" t="n">
        <f aca="false">IF(B5889&gt;=Settings!$B$23,1,0)</f>
        <v>0</v>
      </c>
      <c r="J5889" s="71" t="n">
        <v>1</v>
      </c>
      <c r="K5889" s="71" t="n">
        <f aca="false">F5889*I5889*J5889</f>
        <v>0</v>
      </c>
      <c r="L5889" s="71" t="n">
        <f aca="false">E5889*I5889*J5889</f>
        <v>0</v>
      </c>
      <c r="M5889" s="72" t="n">
        <f aca="false">G5889*I5889*J5889</f>
        <v>0</v>
      </c>
      <c r="N5889" s="72" t="n">
        <f aca="false">D5889*I5889*J5889</f>
        <v>-0</v>
      </c>
      <c r="O5889" s="71" t="n">
        <f aca="false">F5889*J5889</f>
        <v>4</v>
      </c>
      <c r="P5889" s="71" t="n">
        <f aca="false">E5889*J5889</f>
        <v>0</v>
      </c>
    </row>
    <row r="5890" customFormat="false" ht="15" hidden="false" customHeight="false" outlineLevel="0" collapsed="false">
      <c r="A5890" s="71" t="s">
        <v>60</v>
      </c>
      <c r="B5890" s="71" t="s">
        <v>52</v>
      </c>
      <c r="C5890" s="71" t="s">
        <v>1374</v>
      </c>
      <c r="D5890" s="72" t="n">
        <v>0</v>
      </c>
      <c r="E5890" s="71" t="n">
        <v>0</v>
      </c>
      <c r="F5890" s="71" t="n">
        <v>3</v>
      </c>
      <c r="G5890" s="72" t="n">
        <v>515.31</v>
      </c>
      <c r="H5890" s="72" t="n">
        <v>515.31</v>
      </c>
      <c r="I5890" s="71" t="n">
        <f aca="false">IF(B5890&gt;=Settings!$B$23,1,0)</f>
        <v>0</v>
      </c>
      <c r="J5890" s="71" t="n">
        <v>1</v>
      </c>
      <c r="K5890" s="71" t="n">
        <f aca="false">F5890*I5890*J5890</f>
        <v>0</v>
      </c>
      <c r="L5890" s="71" t="n">
        <f aca="false">E5890*I5890*J5890</f>
        <v>0</v>
      </c>
      <c r="M5890" s="72" t="n">
        <f aca="false">G5890*I5890*J5890</f>
        <v>0</v>
      </c>
      <c r="N5890" s="72" t="n">
        <f aca="false">D5890*I5890*J5890</f>
        <v>-0</v>
      </c>
      <c r="O5890" s="71" t="n">
        <f aca="false">F5890*J5890</f>
        <v>3</v>
      </c>
      <c r="P5890" s="71" t="n">
        <f aca="false">E5890*J5890</f>
        <v>0</v>
      </c>
    </row>
    <row r="5891" customFormat="false" ht="15" hidden="false" customHeight="false" outlineLevel="0" collapsed="false">
      <c r="A5891" s="71" t="s">
        <v>59</v>
      </c>
      <c r="B5891" s="71" t="s">
        <v>52</v>
      </c>
      <c r="C5891" s="71" t="s">
        <v>2389</v>
      </c>
      <c r="D5891" s="72" t="n">
        <v>290.86</v>
      </c>
      <c r="E5891" s="71" t="n">
        <v>1</v>
      </c>
      <c r="F5891" s="71" t="n">
        <v>1</v>
      </c>
      <c r="G5891" s="72" t="n">
        <v>290.86</v>
      </c>
      <c r="H5891" s="72" t="n">
        <v>0</v>
      </c>
      <c r="I5891" s="71" t="n">
        <f aca="false">IF(B5891&gt;=Settings!$B$23,1,0)</f>
        <v>0</v>
      </c>
      <c r="J5891" s="71" t="n">
        <v>1</v>
      </c>
      <c r="K5891" s="71" t="n">
        <f aca="false">F5891*I5891*J5891</f>
        <v>0</v>
      </c>
      <c r="L5891" s="71" t="n">
        <f aca="false">E5891*I5891*J5891</f>
        <v>0</v>
      </c>
      <c r="M5891" s="72" t="n">
        <f aca="false">G5891*I5891*J5891</f>
        <v>0</v>
      </c>
      <c r="N5891" s="72" t="n">
        <f aca="false">D5891*I5891*J5891</f>
        <v>0</v>
      </c>
      <c r="O5891" s="71" t="n">
        <f aca="false">F5891*J5891</f>
        <v>1</v>
      </c>
      <c r="P5891" s="71" t="n">
        <f aca="false">E5891*J5891</f>
        <v>1</v>
      </c>
    </row>
    <row r="5892" customFormat="false" ht="15" hidden="false" customHeight="false" outlineLevel="0" collapsed="false">
      <c r="A5892" s="71" t="s">
        <v>60</v>
      </c>
      <c r="B5892" s="71" t="s">
        <v>52</v>
      </c>
      <c r="C5892" s="71" t="s">
        <v>1116</v>
      </c>
      <c r="D5892" s="72" t="n">
        <v>40.89</v>
      </c>
      <c r="E5892" s="71" t="n">
        <v>3</v>
      </c>
      <c r="F5892" s="71" t="n">
        <v>107</v>
      </c>
      <c r="G5892" s="72" t="n">
        <v>1580.89</v>
      </c>
      <c r="H5892" s="72" t="n">
        <v>1491.07</v>
      </c>
      <c r="I5892" s="71" t="n">
        <f aca="false">IF(B5892&gt;=Settings!$B$23,1,0)</f>
        <v>0</v>
      </c>
      <c r="J5892" s="71" t="n">
        <v>1</v>
      </c>
      <c r="K5892" s="71" t="n">
        <f aca="false">F5892*I5892*J5892</f>
        <v>0</v>
      </c>
      <c r="L5892" s="71" t="n">
        <f aca="false">E5892*I5892*J5892</f>
        <v>0</v>
      </c>
      <c r="M5892" s="72" t="n">
        <f aca="false">G5892*I5892*J5892</f>
        <v>0</v>
      </c>
      <c r="N5892" s="72" t="n">
        <f aca="false">D5892*I5892*J5892</f>
        <v>0</v>
      </c>
      <c r="O5892" s="71" t="n">
        <f aca="false">F5892*J5892</f>
        <v>107</v>
      </c>
      <c r="P5892" s="71" t="n">
        <f aca="false">E5892*J5892</f>
        <v>3</v>
      </c>
    </row>
    <row r="5893" customFormat="false" ht="15" hidden="false" customHeight="false" outlineLevel="0" collapsed="false">
      <c r="A5893" s="71" t="s">
        <v>59</v>
      </c>
      <c r="B5893" s="71" t="s">
        <v>52</v>
      </c>
      <c r="C5893" s="71" t="s">
        <v>1386</v>
      </c>
      <c r="D5893" s="72" t="n">
        <v>0</v>
      </c>
      <c r="E5893" s="71" t="n">
        <v>0</v>
      </c>
      <c r="F5893" s="71" t="n">
        <v>8</v>
      </c>
      <c r="G5893" s="72" t="n">
        <v>580.89</v>
      </c>
      <c r="H5893" s="72" t="n">
        <v>570.46</v>
      </c>
      <c r="I5893" s="71" t="n">
        <f aca="false">IF(B5893&gt;=Settings!$B$23,1,0)</f>
        <v>0</v>
      </c>
      <c r="J5893" s="71" t="n">
        <v>1</v>
      </c>
      <c r="K5893" s="71" t="n">
        <f aca="false">F5893*I5893*J5893</f>
        <v>0</v>
      </c>
      <c r="L5893" s="71" t="n">
        <f aca="false">E5893*I5893*J5893</f>
        <v>0</v>
      </c>
      <c r="M5893" s="72" t="n">
        <f aca="false">G5893*I5893*J5893</f>
        <v>0</v>
      </c>
      <c r="N5893" s="72" t="n">
        <f aca="false">D5893*I5893*J5893</f>
        <v>-0</v>
      </c>
      <c r="O5893" s="71" t="n">
        <f aca="false">F5893*J5893</f>
        <v>8</v>
      </c>
      <c r="P5893" s="71" t="n">
        <f aca="false">E5893*J5893</f>
        <v>0</v>
      </c>
    </row>
    <row r="5894" customFormat="false" ht="15" hidden="false" customHeight="false" outlineLevel="0" collapsed="false">
      <c r="A5894" s="71" t="s">
        <v>61</v>
      </c>
      <c r="B5894" s="71" t="s">
        <v>52</v>
      </c>
      <c r="C5894" s="71" t="s">
        <v>931</v>
      </c>
      <c r="D5894" s="72" t="n">
        <v>0</v>
      </c>
      <c r="E5894" s="71" t="n">
        <v>0</v>
      </c>
      <c r="F5894" s="71" t="n">
        <v>2</v>
      </c>
      <c r="G5894" s="72" t="n">
        <v>163.54</v>
      </c>
      <c r="H5894" s="72" t="n">
        <v>150.61</v>
      </c>
      <c r="I5894" s="71" t="n">
        <f aca="false">IF(B5894&gt;=Settings!$B$23,1,0)</f>
        <v>0</v>
      </c>
      <c r="J5894" s="71" t="n">
        <v>1</v>
      </c>
      <c r="K5894" s="71" t="n">
        <f aca="false">F5894*I5894*J5894</f>
        <v>0</v>
      </c>
      <c r="L5894" s="71" t="n">
        <f aca="false">E5894*I5894*J5894</f>
        <v>0</v>
      </c>
      <c r="M5894" s="72" t="n">
        <f aca="false">G5894*I5894*J5894</f>
        <v>0</v>
      </c>
      <c r="N5894" s="72" t="n">
        <f aca="false">D5894*I5894*J5894</f>
        <v>-0</v>
      </c>
      <c r="O5894" s="71" t="n">
        <f aca="false">F5894*J5894</f>
        <v>2</v>
      </c>
      <c r="P5894" s="71" t="n">
        <f aca="false">E5894*J5894</f>
        <v>0</v>
      </c>
    </row>
    <row r="5895" customFormat="false" ht="15" hidden="false" customHeight="false" outlineLevel="0" collapsed="false">
      <c r="A5895" s="71" t="s">
        <v>60</v>
      </c>
      <c r="B5895" s="71" t="s">
        <v>52</v>
      </c>
      <c r="C5895" s="71" t="s">
        <v>140</v>
      </c>
      <c r="D5895" s="72" t="n">
        <v>118.14</v>
      </c>
      <c r="E5895" s="71" t="n">
        <v>1</v>
      </c>
      <c r="F5895" s="71" t="n">
        <v>46</v>
      </c>
      <c r="G5895" s="72" t="n">
        <v>5768.8</v>
      </c>
      <c r="H5895" s="72" t="n">
        <v>5536.78</v>
      </c>
      <c r="I5895" s="71" t="n">
        <f aca="false">IF(B5895&gt;=Settings!$B$23,1,0)</f>
        <v>0</v>
      </c>
      <c r="J5895" s="71" t="n">
        <v>1</v>
      </c>
      <c r="K5895" s="71" t="n">
        <f aca="false">F5895*I5895*J5895</f>
        <v>0</v>
      </c>
      <c r="L5895" s="71" t="n">
        <f aca="false">E5895*I5895*J5895</f>
        <v>0</v>
      </c>
      <c r="M5895" s="72" t="n">
        <f aca="false">G5895*I5895*J5895</f>
        <v>0</v>
      </c>
      <c r="N5895" s="72" t="n">
        <f aca="false">D5895*I5895*J5895</f>
        <v>0</v>
      </c>
      <c r="O5895" s="71" t="n">
        <f aca="false">F5895*J5895</f>
        <v>46</v>
      </c>
      <c r="P5895" s="71" t="n">
        <f aca="false">E5895*J5895</f>
        <v>1</v>
      </c>
    </row>
    <row r="5896" customFormat="false" ht="15" hidden="false" customHeight="false" outlineLevel="0" collapsed="false">
      <c r="A5896" s="71" t="s">
        <v>60</v>
      </c>
      <c r="B5896" s="71" t="s">
        <v>52</v>
      </c>
      <c r="C5896" s="71" t="s">
        <v>583</v>
      </c>
      <c r="D5896" s="72" t="n">
        <v>21.54</v>
      </c>
      <c r="E5896" s="71" t="n">
        <v>6</v>
      </c>
      <c r="F5896" s="71" t="n">
        <v>145</v>
      </c>
      <c r="G5896" s="72" t="n">
        <v>520.47</v>
      </c>
      <c r="H5896" s="72" t="n">
        <v>491.01</v>
      </c>
      <c r="I5896" s="71" t="n">
        <f aca="false">IF(B5896&gt;=Settings!$B$23,1,0)</f>
        <v>0</v>
      </c>
      <c r="J5896" s="71" t="n">
        <v>1</v>
      </c>
      <c r="K5896" s="71" t="n">
        <f aca="false">F5896*I5896*J5896</f>
        <v>0</v>
      </c>
      <c r="L5896" s="71" t="n">
        <f aca="false">E5896*I5896*J5896</f>
        <v>0</v>
      </c>
      <c r="M5896" s="72" t="n">
        <f aca="false">G5896*I5896*J5896</f>
        <v>0</v>
      </c>
      <c r="N5896" s="72" t="n">
        <f aca="false">D5896*I5896*J5896</f>
        <v>0</v>
      </c>
      <c r="O5896" s="71" t="n">
        <f aca="false">F5896*J5896</f>
        <v>145</v>
      </c>
      <c r="P5896" s="71" t="n">
        <f aca="false">E5896*J5896</f>
        <v>6</v>
      </c>
    </row>
    <row r="5897" customFormat="false" ht="15" hidden="false" customHeight="false" outlineLevel="0" collapsed="false">
      <c r="A5897" s="71" t="s">
        <v>59</v>
      </c>
      <c r="B5897" s="71" t="s">
        <v>52</v>
      </c>
      <c r="C5897" s="71" t="s">
        <v>590</v>
      </c>
      <c r="D5897" s="72" t="n">
        <v>69.05</v>
      </c>
      <c r="E5897" s="71" t="n">
        <v>1</v>
      </c>
      <c r="F5897" s="71" t="n">
        <v>9</v>
      </c>
      <c r="G5897" s="72" t="n">
        <v>721.42</v>
      </c>
      <c r="H5897" s="72" t="n">
        <v>618.32</v>
      </c>
      <c r="I5897" s="71" t="n">
        <f aca="false">IF(B5897&gt;=Settings!$B$23,1,0)</f>
        <v>0</v>
      </c>
      <c r="J5897" s="71" t="n">
        <v>1</v>
      </c>
      <c r="K5897" s="71" t="n">
        <f aca="false">F5897*I5897*J5897</f>
        <v>0</v>
      </c>
      <c r="L5897" s="71" t="n">
        <f aca="false">E5897*I5897*J5897</f>
        <v>0</v>
      </c>
      <c r="M5897" s="72" t="n">
        <f aca="false">G5897*I5897*J5897</f>
        <v>0</v>
      </c>
      <c r="N5897" s="72" t="n">
        <f aca="false">D5897*I5897*J5897</f>
        <v>0</v>
      </c>
      <c r="O5897" s="71" t="n">
        <f aca="false">F5897*J5897</f>
        <v>9</v>
      </c>
      <c r="P5897" s="71" t="n">
        <f aca="false">E5897*J5897</f>
        <v>1</v>
      </c>
    </row>
    <row r="5898" customFormat="false" ht="15" hidden="false" customHeight="false" outlineLevel="0" collapsed="false">
      <c r="A5898" s="71" t="s">
        <v>59</v>
      </c>
      <c r="B5898" s="71" t="s">
        <v>52</v>
      </c>
      <c r="C5898" s="71" t="s">
        <v>677</v>
      </c>
      <c r="D5898" s="72" t="n">
        <v>0</v>
      </c>
      <c r="E5898" s="71" t="n">
        <v>0</v>
      </c>
      <c r="F5898" s="71" t="n">
        <v>1</v>
      </c>
      <c r="G5898" s="72" t="n">
        <v>413.59</v>
      </c>
      <c r="H5898" s="72" t="n">
        <v>413.59</v>
      </c>
      <c r="I5898" s="71" t="n">
        <f aca="false">IF(B5898&gt;=Settings!$B$23,1,0)</f>
        <v>0</v>
      </c>
      <c r="J5898" s="71" t="n">
        <v>1</v>
      </c>
      <c r="K5898" s="71" t="n">
        <f aca="false">F5898*I5898*J5898</f>
        <v>0</v>
      </c>
      <c r="L5898" s="71" t="n">
        <f aca="false">E5898*I5898*J5898</f>
        <v>0</v>
      </c>
      <c r="M5898" s="72" t="n">
        <f aca="false">G5898*I5898*J5898</f>
        <v>0</v>
      </c>
      <c r="N5898" s="72" t="n">
        <f aca="false">D5898*I5898*J5898</f>
        <v>-0</v>
      </c>
      <c r="O5898" s="71" t="n">
        <f aca="false">F5898*J5898</f>
        <v>1</v>
      </c>
      <c r="P5898" s="71" t="n">
        <f aca="false">E5898*J5898</f>
        <v>0</v>
      </c>
    </row>
    <row r="5899" customFormat="false" ht="15" hidden="false" customHeight="false" outlineLevel="0" collapsed="false">
      <c r="A5899" s="71" t="s">
        <v>61</v>
      </c>
      <c r="B5899" s="71" t="s">
        <v>52</v>
      </c>
      <c r="C5899" s="71" t="s">
        <v>1274</v>
      </c>
      <c r="D5899" s="72" t="n">
        <v>0</v>
      </c>
      <c r="E5899" s="71" t="n">
        <v>0</v>
      </c>
      <c r="F5899" s="71" t="n">
        <v>1</v>
      </c>
      <c r="G5899" s="72" t="n">
        <v>72.68</v>
      </c>
      <c r="H5899" s="72" t="n">
        <v>72.68</v>
      </c>
      <c r="I5899" s="71" t="n">
        <f aca="false">IF(B5899&gt;=Settings!$B$23,1,0)</f>
        <v>0</v>
      </c>
      <c r="J5899" s="71" t="n">
        <v>1</v>
      </c>
      <c r="K5899" s="71" t="n">
        <f aca="false">F5899*I5899*J5899</f>
        <v>0</v>
      </c>
      <c r="L5899" s="71" t="n">
        <f aca="false">E5899*I5899*J5899</f>
        <v>0</v>
      </c>
      <c r="M5899" s="72" t="n">
        <f aca="false">G5899*I5899*J5899</f>
        <v>0</v>
      </c>
      <c r="N5899" s="72" t="n">
        <f aca="false">D5899*I5899*J5899</f>
        <v>-0</v>
      </c>
      <c r="O5899" s="71" t="n">
        <f aca="false">F5899*J5899</f>
        <v>1</v>
      </c>
      <c r="P5899" s="71" t="n">
        <f aca="false">E5899*J5899</f>
        <v>0</v>
      </c>
    </row>
    <row r="5900" customFormat="false" ht="15" hidden="false" customHeight="false" outlineLevel="0" collapsed="false">
      <c r="A5900" s="71" t="s">
        <v>61</v>
      </c>
      <c r="B5900" s="71" t="s">
        <v>52</v>
      </c>
      <c r="C5900" s="71" t="s">
        <v>878</v>
      </c>
      <c r="D5900" s="72" t="n">
        <v>108.15</v>
      </c>
      <c r="E5900" s="71" t="n">
        <v>1</v>
      </c>
      <c r="F5900" s="71" t="n">
        <v>11</v>
      </c>
      <c r="G5900" s="72" t="n">
        <v>1317.68</v>
      </c>
      <c r="H5900" s="72" t="n">
        <v>1073.71</v>
      </c>
      <c r="I5900" s="71" t="n">
        <f aca="false">IF(B5900&gt;=Settings!$B$23,1,0)</f>
        <v>0</v>
      </c>
      <c r="J5900" s="71" t="n">
        <v>1</v>
      </c>
      <c r="K5900" s="71" t="n">
        <f aca="false">F5900*I5900*J5900</f>
        <v>0</v>
      </c>
      <c r="L5900" s="71" t="n">
        <f aca="false">E5900*I5900*J5900</f>
        <v>0</v>
      </c>
      <c r="M5900" s="72" t="n">
        <f aca="false">G5900*I5900*J5900</f>
        <v>0</v>
      </c>
      <c r="N5900" s="72" t="n">
        <f aca="false">D5900*I5900*J5900</f>
        <v>0</v>
      </c>
      <c r="O5900" s="71" t="n">
        <f aca="false">F5900*J5900</f>
        <v>11</v>
      </c>
      <c r="P5900" s="71" t="n">
        <f aca="false">E5900*J5900</f>
        <v>1</v>
      </c>
    </row>
    <row r="5901" customFormat="false" ht="15" hidden="false" customHeight="false" outlineLevel="0" collapsed="false">
      <c r="A5901" s="71" t="s">
        <v>62</v>
      </c>
      <c r="B5901" s="71" t="s">
        <v>52</v>
      </c>
      <c r="C5901" s="71" t="s">
        <v>163</v>
      </c>
      <c r="D5901" s="72" t="n">
        <v>0</v>
      </c>
      <c r="E5901" s="71" t="n">
        <v>0</v>
      </c>
      <c r="F5901" s="71" t="n">
        <v>12</v>
      </c>
      <c r="G5901" s="72" t="n">
        <v>1240.31</v>
      </c>
      <c r="H5901" s="72" t="n">
        <v>1189.9</v>
      </c>
      <c r="I5901" s="71" t="n">
        <f aca="false">IF(B5901&gt;=Settings!$B$23,1,0)</f>
        <v>0</v>
      </c>
      <c r="J5901" s="71" t="n">
        <v>1</v>
      </c>
      <c r="K5901" s="71" t="n">
        <f aca="false">F5901*I5901*J5901</f>
        <v>0</v>
      </c>
      <c r="L5901" s="71" t="n">
        <f aca="false">E5901*I5901*J5901</f>
        <v>0</v>
      </c>
      <c r="M5901" s="72" t="n">
        <f aca="false">G5901*I5901*J5901</f>
        <v>0</v>
      </c>
      <c r="N5901" s="72" t="n">
        <f aca="false">D5901*I5901*J5901</f>
        <v>-0</v>
      </c>
      <c r="O5901" s="71" t="n">
        <f aca="false">F5901*J5901</f>
        <v>12</v>
      </c>
      <c r="P5901" s="71" t="n">
        <f aca="false">E5901*J5901</f>
        <v>0</v>
      </c>
    </row>
    <row r="5902" customFormat="false" ht="15" hidden="false" customHeight="false" outlineLevel="0" collapsed="false">
      <c r="A5902" s="71" t="s">
        <v>63</v>
      </c>
      <c r="B5902" s="71" t="s">
        <v>52</v>
      </c>
      <c r="C5902" s="71" t="s">
        <v>184</v>
      </c>
      <c r="D5902" s="72" t="n">
        <v>0</v>
      </c>
      <c r="E5902" s="71" t="n">
        <v>0</v>
      </c>
      <c r="F5902" s="71" t="n">
        <v>18</v>
      </c>
      <c r="G5902" s="72" t="n">
        <v>1308.23</v>
      </c>
      <c r="H5902" s="72" t="n">
        <v>1290.08</v>
      </c>
      <c r="I5902" s="71" t="n">
        <f aca="false">IF(B5902&gt;=Settings!$B$23,1,0)</f>
        <v>0</v>
      </c>
      <c r="J5902" s="71" t="n">
        <v>1</v>
      </c>
      <c r="K5902" s="71" t="n">
        <f aca="false">F5902*I5902*J5902</f>
        <v>0</v>
      </c>
      <c r="L5902" s="71" t="n">
        <f aca="false">E5902*I5902*J5902</f>
        <v>0</v>
      </c>
      <c r="M5902" s="72" t="n">
        <f aca="false">G5902*I5902*J5902</f>
        <v>0</v>
      </c>
      <c r="N5902" s="72" t="n">
        <f aca="false">D5902*I5902*J5902</f>
        <v>-0</v>
      </c>
      <c r="O5902" s="71" t="n">
        <f aca="false">F5902*J5902</f>
        <v>18</v>
      </c>
      <c r="P5902" s="71" t="n">
        <f aca="false">E5902*J5902</f>
        <v>0</v>
      </c>
    </row>
    <row r="5903" customFormat="false" ht="15" hidden="false" customHeight="false" outlineLevel="0" collapsed="false">
      <c r="A5903" s="71" t="s">
        <v>63</v>
      </c>
      <c r="B5903" s="71" t="s">
        <v>52</v>
      </c>
      <c r="C5903" s="71" t="s">
        <v>2314</v>
      </c>
      <c r="D5903" s="72" t="n">
        <v>0</v>
      </c>
      <c r="E5903" s="71" t="n">
        <v>0</v>
      </c>
      <c r="F5903" s="71" t="n">
        <v>5</v>
      </c>
      <c r="G5903" s="72" t="n">
        <v>340.7</v>
      </c>
      <c r="H5903" s="72" t="n">
        <v>340.7</v>
      </c>
      <c r="I5903" s="71" t="n">
        <f aca="false">IF(B5903&gt;=Settings!$B$23,1,0)</f>
        <v>0</v>
      </c>
      <c r="J5903" s="71" t="n">
        <v>1</v>
      </c>
      <c r="K5903" s="71" t="n">
        <f aca="false">F5903*I5903*J5903</f>
        <v>0</v>
      </c>
      <c r="L5903" s="71" t="n">
        <f aca="false">E5903*I5903*J5903</f>
        <v>0</v>
      </c>
      <c r="M5903" s="72" t="n">
        <f aca="false">G5903*I5903*J5903</f>
        <v>0</v>
      </c>
      <c r="N5903" s="72" t="n">
        <f aca="false">D5903*I5903*J5903</f>
        <v>-0</v>
      </c>
      <c r="O5903" s="71" t="n">
        <f aca="false">F5903*J5903</f>
        <v>5</v>
      </c>
      <c r="P5903" s="71" t="n">
        <f aca="false">E5903*J5903</f>
        <v>0</v>
      </c>
    </row>
    <row r="5904" customFormat="false" ht="15" hidden="false" customHeight="false" outlineLevel="0" collapsed="false">
      <c r="A5904" s="71" t="s">
        <v>60</v>
      </c>
      <c r="B5904" s="71" t="s">
        <v>52</v>
      </c>
      <c r="C5904" s="71" t="s">
        <v>1126</v>
      </c>
      <c r="D5904" s="72" t="n">
        <v>318.96</v>
      </c>
      <c r="E5904" s="71" t="n">
        <v>3</v>
      </c>
      <c r="F5904" s="71" t="n">
        <v>67</v>
      </c>
      <c r="G5904" s="72" t="n">
        <v>6982.37</v>
      </c>
      <c r="H5904" s="72" t="n">
        <v>6476.24</v>
      </c>
      <c r="I5904" s="71" t="n">
        <f aca="false">IF(B5904&gt;=Settings!$B$23,1,0)</f>
        <v>0</v>
      </c>
      <c r="J5904" s="71" t="n">
        <v>1</v>
      </c>
      <c r="K5904" s="71" t="n">
        <f aca="false">F5904*I5904*J5904</f>
        <v>0</v>
      </c>
      <c r="L5904" s="71" t="n">
        <f aca="false">E5904*I5904*J5904</f>
        <v>0</v>
      </c>
      <c r="M5904" s="72" t="n">
        <f aca="false">G5904*I5904*J5904</f>
        <v>0</v>
      </c>
      <c r="N5904" s="72" t="n">
        <f aca="false">D5904*I5904*J5904</f>
        <v>0</v>
      </c>
      <c r="O5904" s="71" t="n">
        <f aca="false">F5904*J5904</f>
        <v>67</v>
      </c>
      <c r="P5904" s="71" t="n">
        <f aca="false">E5904*J5904</f>
        <v>3</v>
      </c>
    </row>
    <row r="5905" customFormat="false" ht="15" hidden="false" customHeight="false" outlineLevel="0" collapsed="false">
      <c r="A5905" s="71" t="s">
        <v>61</v>
      </c>
      <c r="B5905" s="71" t="s">
        <v>52</v>
      </c>
      <c r="C5905" s="71" t="s">
        <v>1412</v>
      </c>
      <c r="D5905" s="72" t="n">
        <v>0</v>
      </c>
      <c r="E5905" s="71" t="n">
        <v>0</v>
      </c>
      <c r="F5905" s="71" t="n">
        <v>1</v>
      </c>
      <c r="G5905" s="72" t="n">
        <v>86.32</v>
      </c>
      <c r="H5905" s="72" t="n">
        <v>86.32</v>
      </c>
      <c r="I5905" s="71" t="n">
        <f aca="false">IF(B5905&gt;=Settings!$B$23,1,0)</f>
        <v>0</v>
      </c>
      <c r="J5905" s="71" t="n">
        <v>1</v>
      </c>
      <c r="K5905" s="71" t="n">
        <f aca="false">F5905*I5905*J5905</f>
        <v>0</v>
      </c>
      <c r="L5905" s="71" t="n">
        <f aca="false">E5905*I5905*J5905</f>
        <v>0</v>
      </c>
      <c r="M5905" s="72" t="n">
        <f aca="false">G5905*I5905*J5905</f>
        <v>0</v>
      </c>
      <c r="N5905" s="72" t="n">
        <f aca="false">D5905*I5905*J5905</f>
        <v>-0</v>
      </c>
      <c r="O5905" s="71" t="n">
        <f aca="false">F5905*J5905</f>
        <v>1</v>
      </c>
      <c r="P5905" s="71" t="n">
        <f aca="false">E5905*J5905</f>
        <v>0</v>
      </c>
    </row>
    <row r="5906" customFormat="false" ht="15" hidden="false" customHeight="false" outlineLevel="0" collapsed="false">
      <c r="A5906" s="71" t="s">
        <v>59</v>
      </c>
      <c r="B5906" s="71" t="s">
        <v>52</v>
      </c>
      <c r="C5906" s="71" t="s">
        <v>2139</v>
      </c>
      <c r="D5906" s="72" t="n">
        <v>154.47</v>
      </c>
      <c r="E5906" s="71" t="n">
        <v>2</v>
      </c>
      <c r="F5906" s="71" t="n">
        <v>39</v>
      </c>
      <c r="G5906" s="72" t="n">
        <v>3393.64</v>
      </c>
      <c r="H5906" s="72" t="n">
        <v>3115.43</v>
      </c>
      <c r="I5906" s="71" t="n">
        <f aca="false">IF(B5906&gt;=Settings!$B$23,1,0)</f>
        <v>0</v>
      </c>
      <c r="J5906" s="71" t="n">
        <v>1</v>
      </c>
      <c r="K5906" s="71" t="n">
        <f aca="false">F5906*I5906*J5906</f>
        <v>0</v>
      </c>
      <c r="L5906" s="71" t="n">
        <f aca="false">E5906*I5906*J5906</f>
        <v>0</v>
      </c>
      <c r="M5906" s="72" t="n">
        <f aca="false">G5906*I5906*J5906</f>
        <v>0</v>
      </c>
      <c r="N5906" s="72" t="n">
        <f aca="false">D5906*I5906*J5906</f>
        <v>0</v>
      </c>
      <c r="O5906" s="71" t="n">
        <f aca="false">F5906*J5906</f>
        <v>39</v>
      </c>
      <c r="P5906" s="71" t="n">
        <f aca="false">E5906*J5906</f>
        <v>2</v>
      </c>
    </row>
    <row r="5907" customFormat="false" ht="15" hidden="false" customHeight="false" outlineLevel="0" collapsed="false">
      <c r="A5907" s="71" t="s">
        <v>59</v>
      </c>
      <c r="B5907" s="71" t="s">
        <v>52</v>
      </c>
      <c r="C5907" s="71" t="s">
        <v>1154</v>
      </c>
      <c r="D5907" s="72" t="n">
        <v>15691.44</v>
      </c>
      <c r="E5907" s="71" t="n">
        <v>4</v>
      </c>
      <c r="F5907" s="71" t="n">
        <v>57</v>
      </c>
      <c r="G5907" s="72" t="n">
        <v>2493.88</v>
      </c>
      <c r="H5907" s="72" t="n">
        <v>-13272.34</v>
      </c>
      <c r="I5907" s="71" t="n">
        <f aca="false">IF(B5907&gt;=Settings!$B$23,1,0)</f>
        <v>0</v>
      </c>
      <c r="J5907" s="71" t="n">
        <v>0</v>
      </c>
      <c r="K5907" s="71" t="n">
        <f aca="false">F5907*I5907*J5907</f>
        <v>0</v>
      </c>
      <c r="L5907" s="71" t="n">
        <f aca="false">E5907*I5907*J5907</f>
        <v>0</v>
      </c>
      <c r="M5907" s="72" t="n">
        <f aca="false">G5907*I5907*J5907</f>
        <v>0</v>
      </c>
      <c r="N5907" s="72" t="n">
        <f aca="false">D5907*I5907*J5907</f>
        <v>0</v>
      </c>
      <c r="O5907" s="71" t="n">
        <f aca="false">F5907*J5907</f>
        <v>0</v>
      </c>
      <c r="P5907" s="71" t="n">
        <f aca="false">E5907*J5907</f>
        <v>0</v>
      </c>
    </row>
    <row r="5908" customFormat="false" ht="15" hidden="false" customHeight="false" outlineLevel="0" collapsed="false">
      <c r="A5908" s="71" t="s">
        <v>61</v>
      </c>
      <c r="B5908" s="71" t="s">
        <v>52</v>
      </c>
      <c r="C5908" s="71" t="s">
        <v>923</v>
      </c>
      <c r="D5908" s="72" t="n">
        <v>0</v>
      </c>
      <c r="E5908" s="71" t="n">
        <v>0</v>
      </c>
      <c r="F5908" s="71" t="n">
        <v>8</v>
      </c>
      <c r="G5908" s="72" t="n">
        <v>745.07</v>
      </c>
      <c r="H5908" s="72" t="n">
        <v>715.1</v>
      </c>
      <c r="I5908" s="71" t="n">
        <f aca="false">IF(B5908&gt;=Settings!$B$23,1,0)</f>
        <v>0</v>
      </c>
      <c r="J5908" s="71" t="n">
        <v>1</v>
      </c>
      <c r="K5908" s="71" t="n">
        <f aca="false">F5908*I5908*J5908</f>
        <v>0</v>
      </c>
      <c r="L5908" s="71" t="n">
        <f aca="false">E5908*I5908*J5908</f>
        <v>0</v>
      </c>
      <c r="M5908" s="72" t="n">
        <f aca="false">G5908*I5908*J5908</f>
        <v>0</v>
      </c>
      <c r="N5908" s="72" t="n">
        <f aca="false">D5908*I5908*J5908</f>
        <v>-0</v>
      </c>
      <c r="O5908" s="71" t="n">
        <f aca="false">F5908*J5908</f>
        <v>8</v>
      </c>
      <c r="P5908" s="71" t="n">
        <f aca="false">E5908*J5908</f>
        <v>0</v>
      </c>
    </row>
    <row r="5909" customFormat="false" ht="15" hidden="false" customHeight="false" outlineLevel="0" collapsed="false">
      <c r="A5909" s="71" t="s">
        <v>59</v>
      </c>
      <c r="B5909" s="71" t="s">
        <v>52</v>
      </c>
      <c r="C5909" s="71" t="s">
        <v>127</v>
      </c>
      <c r="D5909" s="72" t="n">
        <v>368.04</v>
      </c>
      <c r="E5909" s="71" t="n">
        <v>3</v>
      </c>
      <c r="F5909" s="71" t="n">
        <v>108</v>
      </c>
      <c r="G5909" s="72" t="n">
        <v>13390.19</v>
      </c>
      <c r="H5909" s="72" t="n">
        <v>12534.35</v>
      </c>
      <c r="I5909" s="71" t="n">
        <f aca="false">IF(B5909&gt;=Settings!$B$23,1,0)</f>
        <v>0</v>
      </c>
      <c r="J5909" s="71" t="n">
        <v>1</v>
      </c>
      <c r="K5909" s="71" t="n">
        <f aca="false">F5909*I5909*J5909</f>
        <v>0</v>
      </c>
      <c r="L5909" s="71" t="n">
        <f aca="false">E5909*I5909*J5909</f>
        <v>0</v>
      </c>
      <c r="M5909" s="72" t="n">
        <f aca="false">G5909*I5909*J5909</f>
        <v>0</v>
      </c>
      <c r="N5909" s="72" t="n">
        <f aca="false">D5909*I5909*J5909</f>
        <v>0</v>
      </c>
      <c r="O5909" s="71" t="n">
        <f aca="false">F5909*J5909</f>
        <v>108</v>
      </c>
      <c r="P5909" s="71" t="n">
        <f aca="false">E5909*J5909</f>
        <v>3</v>
      </c>
    </row>
    <row r="5910" customFormat="false" ht="15" hidden="false" customHeight="false" outlineLevel="0" collapsed="false">
      <c r="A5910" s="71" t="s">
        <v>59</v>
      </c>
      <c r="B5910" s="71" t="s">
        <v>52</v>
      </c>
      <c r="C5910" s="71" t="s">
        <v>1262</v>
      </c>
      <c r="D5910" s="72" t="n">
        <v>0</v>
      </c>
      <c r="E5910" s="71" t="n">
        <v>0</v>
      </c>
      <c r="F5910" s="71" t="n">
        <v>10</v>
      </c>
      <c r="G5910" s="72" t="n">
        <v>894.99</v>
      </c>
      <c r="H5910" s="72" t="n">
        <v>882.06</v>
      </c>
      <c r="I5910" s="71" t="n">
        <f aca="false">IF(B5910&gt;=Settings!$B$23,1,0)</f>
        <v>0</v>
      </c>
      <c r="J5910" s="71" t="n">
        <v>1</v>
      </c>
      <c r="K5910" s="71" t="n">
        <f aca="false">F5910*I5910*J5910</f>
        <v>0</v>
      </c>
      <c r="L5910" s="71" t="n">
        <f aca="false">E5910*I5910*J5910</f>
        <v>0</v>
      </c>
      <c r="M5910" s="72" t="n">
        <f aca="false">G5910*I5910*J5910</f>
        <v>0</v>
      </c>
      <c r="N5910" s="72" t="n">
        <f aca="false">D5910*I5910*J5910</f>
        <v>-0</v>
      </c>
      <c r="O5910" s="71" t="n">
        <f aca="false">F5910*J5910</f>
        <v>10</v>
      </c>
      <c r="P5910" s="71" t="n">
        <f aca="false">E5910*J5910</f>
        <v>0</v>
      </c>
    </row>
    <row r="5911" customFormat="false" ht="15" hidden="false" customHeight="false" outlineLevel="0" collapsed="false">
      <c r="A5911" s="71" t="s">
        <v>62</v>
      </c>
      <c r="B5911" s="71" t="s">
        <v>52</v>
      </c>
      <c r="C5911" s="71" t="s">
        <v>167</v>
      </c>
      <c r="D5911" s="72" t="n">
        <v>98.58</v>
      </c>
      <c r="E5911" s="71" t="n">
        <v>1</v>
      </c>
      <c r="F5911" s="71" t="n">
        <v>11</v>
      </c>
      <c r="G5911" s="72" t="n">
        <v>1061.24</v>
      </c>
      <c r="H5911" s="72" t="n">
        <v>918.99</v>
      </c>
      <c r="I5911" s="71" t="n">
        <f aca="false">IF(B5911&gt;=Settings!$B$23,1,0)</f>
        <v>0</v>
      </c>
      <c r="J5911" s="71" t="n">
        <v>1</v>
      </c>
      <c r="K5911" s="71" t="n">
        <f aca="false">F5911*I5911*J5911</f>
        <v>0</v>
      </c>
      <c r="L5911" s="71" t="n">
        <f aca="false">E5911*I5911*J5911</f>
        <v>0</v>
      </c>
      <c r="M5911" s="72" t="n">
        <f aca="false">G5911*I5911*J5911</f>
        <v>0</v>
      </c>
      <c r="N5911" s="72" t="n">
        <f aca="false">D5911*I5911*J5911</f>
        <v>0</v>
      </c>
      <c r="O5911" s="71" t="n">
        <f aca="false">F5911*J5911</f>
        <v>11</v>
      </c>
      <c r="P5911" s="71" t="n">
        <f aca="false">E5911*J5911</f>
        <v>1</v>
      </c>
    </row>
    <row r="5912" customFormat="false" ht="15" hidden="false" customHeight="false" outlineLevel="0" collapsed="false">
      <c r="A5912" s="71" t="s">
        <v>59</v>
      </c>
      <c r="B5912" s="71" t="s">
        <v>52</v>
      </c>
      <c r="C5912" s="71" t="s">
        <v>1263</v>
      </c>
      <c r="D5912" s="72" t="n">
        <v>235.38</v>
      </c>
      <c r="E5912" s="71" t="n">
        <v>2</v>
      </c>
      <c r="F5912" s="71" t="n">
        <v>6</v>
      </c>
      <c r="G5912" s="72" t="n">
        <v>654.27</v>
      </c>
      <c r="H5912" s="72" t="n">
        <v>386.19</v>
      </c>
      <c r="I5912" s="71" t="n">
        <f aca="false">IF(B5912&gt;=Settings!$B$23,1,0)</f>
        <v>0</v>
      </c>
      <c r="J5912" s="71" t="n">
        <v>1</v>
      </c>
      <c r="K5912" s="71" t="n">
        <f aca="false">F5912*I5912*J5912</f>
        <v>0</v>
      </c>
      <c r="L5912" s="71" t="n">
        <f aca="false">E5912*I5912*J5912</f>
        <v>0</v>
      </c>
      <c r="M5912" s="72" t="n">
        <f aca="false">G5912*I5912*J5912</f>
        <v>0</v>
      </c>
      <c r="N5912" s="72" t="n">
        <f aca="false">D5912*I5912*J5912</f>
        <v>0</v>
      </c>
      <c r="O5912" s="71" t="n">
        <f aca="false">F5912*J5912</f>
        <v>6</v>
      </c>
      <c r="P5912" s="71" t="n">
        <f aca="false">E5912*J5912</f>
        <v>2</v>
      </c>
    </row>
    <row r="5913" customFormat="false" ht="15" hidden="false" customHeight="false" outlineLevel="0" collapsed="false">
      <c r="A5913" s="71" t="s">
        <v>59</v>
      </c>
      <c r="B5913" s="71" t="s">
        <v>52</v>
      </c>
      <c r="C5913" s="71" t="s">
        <v>1400</v>
      </c>
      <c r="D5913" s="72" t="n">
        <v>0</v>
      </c>
      <c r="E5913" s="71" t="n">
        <v>0</v>
      </c>
      <c r="F5913" s="71" t="n">
        <v>5</v>
      </c>
      <c r="G5913" s="72" t="n">
        <v>31.59</v>
      </c>
      <c r="H5913" s="72" t="n">
        <v>30.64</v>
      </c>
      <c r="I5913" s="71" t="n">
        <f aca="false">IF(B5913&gt;=Settings!$B$23,1,0)</f>
        <v>0</v>
      </c>
      <c r="J5913" s="71" t="n">
        <v>1</v>
      </c>
      <c r="K5913" s="71" t="n">
        <f aca="false">F5913*I5913*J5913</f>
        <v>0</v>
      </c>
      <c r="L5913" s="71" t="n">
        <f aca="false">E5913*I5913*J5913</f>
        <v>0</v>
      </c>
      <c r="M5913" s="72" t="n">
        <f aca="false">G5913*I5913*J5913</f>
        <v>0</v>
      </c>
      <c r="N5913" s="72" t="n">
        <f aca="false">D5913*I5913*J5913</f>
        <v>-0</v>
      </c>
      <c r="O5913" s="71" t="n">
        <f aca="false">F5913*J5913</f>
        <v>5</v>
      </c>
      <c r="P5913" s="71" t="n">
        <f aca="false">E5913*J5913</f>
        <v>0</v>
      </c>
    </row>
    <row r="5914" customFormat="false" ht="15" hidden="false" customHeight="false" outlineLevel="0" collapsed="false">
      <c r="A5914" s="71" t="s">
        <v>60</v>
      </c>
      <c r="B5914" s="71" t="s">
        <v>52</v>
      </c>
      <c r="C5914" s="71" t="s">
        <v>922</v>
      </c>
      <c r="D5914" s="72" t="n">
        <v>0</v>
      </c>
      <c r="E5914" s="71" t="n">
        <v>0</v>
      </c>
      <c r="F5914" s="71" t="n">
        <v>57</v>
      </c>
      <c r="G5914" s="72" t="n">
        <v>517.55</v>
      </c>
      <c r="H5914" s="72" t="n">
        <v>504.88</v>
      </c>
      <c r="I5914" s="71" t="n">
        <f aca="false">IF(B5914&gt;=Settings!$B$23,1,0)</f>
        <v>0</v>
      </c>
      <c r="J5914" s="71" t="n">
        <v>1</v>
      </c>
      <c r="K5914" s="71" t="n">
        <f aca="false">F5914*I5914*J5914</f>
        <v>0</v>
      </c>
      <c r="L5914" s="71" t="n">
        <f aca="false">E5914*I5914*J5914</f>
        <v>0</v>
      </c>
      <c r="M5914" s="72" t="n">
        <f aca="false">G5914*I5914*J5914</f>
        <v>0</v>
      </c>
      <c r="N5914" s="72" t="n">
        <f aca="false">D5914*I5914*J5914</f>
        <v>-0</v>
      </c>
      <c r="O5914" s="71" t="n">
        <f aca="false">F5914*J5914</f>
        <v>57</v>
      </c>
      <c r="P5914" s="71" t="n">
        <f aca="false">E5914*J5914</f>
        <v>0</v>
      </c>
    </row>
    <row r="5915" customFormat="false" ht="15" hidden="false" customHeight="false" outlineLevel="0" collapsed="false">
      <c r="A5915" s="71" t="s">
        <v>59</v>
      </c>
      <c r="B5915" s="71" t="s">
        <v>52</v>
      </c>
      <c r="C5915" s="71" t="s">
        <v>155</v>
      </c>
      <c r="D5915" s="72" t="n">
        <v>90.86</v>
      </c>
      <c r="E5915" s="71" t="n">
        <v>1</v>
      </c>
      <c r="F5915" s="71" t="n">
        <v>33</v>
      </c>
      <c r="G5915" s="72" t="n">
        <v>3289.34</v>
      </c>
      <c r="H5915" s="72" t="n">
        <v>3150.34</v>
      </c>
      <c r="I5915" s="71" t="n">
        <f aca="false">IF(B5915&gt;=Settings!$B$23,1,0)</f>
        <v>0</v>
      </c>
      <c r="J5915" s="71" t="n">
        <v>1</v>
      </c>
      <c r="K5915" s="71" t="n">
        <f aca="false">F5915*I5915*J5915</f>
        <v>0</v>
      </c>
      <c r="L5915" s="71" t="n">
        <f aca="false">E5915*I5915*J5915</f>
        <v>0</v>
      </c>
      <c r="M5915" s="72" t="n">
        <f aca="false">G5915*I5915*J5915</f>
        <v>0</v>
      </c>
      <c r="N5915" s="72" t="n">
        <f aca="false">D5915*I5915*J5915</f>
        <v>0</v>
      </c>
      <c r="O5915" s="71" t="n">
        <f aca="false">F5915*J5915</f>
        <v>33</v>
      </c>
      <c r="P5915" s="71" t="n">
        <f aca="false">E5915*J5915</f>
        <v>1</v>
      </c>
    </row>
    <row r="5916" customFormat="false" ht="15" hidden="false" customHeight="false" outlineLevel="0" collapsed="false">
      <c r="A5916" s="71" t="s">
        <v>59</v>
      </c>
      <c r="B5916" s="71" t="s">
        <v>52</v>
      </c>
      <c r="C5916" s="71" t="s">
        <v>1401</v>
      </c>
      <c r="D5916" s="72" t="n">
        <v>0</v>
      </c>
      <c r="E5916" s="71" t="n">
        <v>0</v>
      </c>
      <c r="F5916" s="71" t="n">
        <v>3</v>
      </c>
      <c r="G5916" s="72" t="n">
        <v>399.86</v>
      </c>
      <c r="H5916" s="72" t="n">
        <v>399.86</v>
      </c>
      <c r="I5916" s="71" t="n">
        <f aca="false">IF(B5916&gt;=Settings!$B$23,1,0)</f>
        <v>0</v>
      </c>
      <c r="J5916" s="71" t="n">
        <v>1</v>
      </c>
      <c r="K5916" s="71" t="n">
        <f aca="false">F5916*I5916*J5916</f>
        <v>0</v>
      </c>
      <c r="L5916" s="71" t="n">
        <f aca="false">E5916*I5916*J5916</f>
        <v>0</v>
      </c>
      <c r="M5916" s="72" t="n">
        <f aca="false">G5916*I5916*J5916</f>
        <v>0</v>
      </c>
      <c r="N5916" s="72" t="n">
        <f aca="false">D5916*I5916*J5916</f>
        <v>-0</v>
      </c>
      <c r="O5916" s="71" t="n">
        <f aca="false">F5916*J5916</f>
        <v>3</v>
      </c>
      <c r="P5916" s="71" t="n">
        <f aca="false">E5916*J5916</f>
        <v>0</v>
      </c>
    </row>
    <row r="5917" customFormat="false" ht="15" hidden="false" customHeight="false" outlineLevel="0" collapsed="false">
      <c r="A5917" s="71" t="s">
        <v>61</v>
      </c>
      <c r="B5917" s="71" t="s">
        <v>52</v>
      </c>
      <c r="C5917" s="71" t="s">
        <v>1447</v>
      </c>
      <c r="D5917" s="72" t="n">
        <v>0</v>
      </c>
      <c r="E5917" s="71" t="n">
        <v>0</v>
      </c>
      <c r="F5917" s="71" t="n">
        <v>4</v>
      </c>
      <c r="G5917" s="72" t="n">
        <v>308.92</v>
      </c>
      <c r="H5917" s="72" t="n">
        <v>285.76</v>
      </c>
      <c r="I5917" s="71" t="n">
        <f aca="false">IF(B5917&gt;=Settings!$B$23,1,0)</f>
        <v>0</v>
      </c>
      <c r="J5917" s="71" t="n">
        <v>1</v>
      </c>
      <c r="K5917" s="71" t="n">
        <f aca="false">F5917*I5917*J5917</f>
        <v>0</v>
      </c>
      <c r="L5917" s="71" t="n">
        <f aca="false">E5917*I5917*J5917</f>
        <v>0</v>
      </c>
      <c r="M5917" s="72" t="n">
        <f aca="false">G5917*I5917*J5917</f>
        <v>0</v>
      </c>
      <c r="N5917" s="72" t="n">
        <f aca="false">D5917*I5917*J5917</f>
        <v>-0</v>
      </c>
      <c r="O5917" s="71" t="n">
        <f aca="false">F5917*J5917</f>
        <v>4</v>
      </c>
      <c r="P5917" s="71" t="n">
        <f aca="false">E5917*J5917</f>
        <v>0</v>
      </c>
    </row>
    <row r="5918" customFormat="false" ht="15" hidden="false" customHeight="false" outlineLevel="0" collapsed="false">
      <c r="A5918" s="71" t="s">
        <v>62</v>
      </c>
      <c r="B5918" s="71" t="s">
        <v>52</v>
      </c>
      <c r="C5918" s="71" t="s">
        <v>1269</v>
      </c>
      <c r="D5918" s="72" t="n">
        <v>0</v>
      </c>
      <c r="E5918" s="71" t="n">
        <v>0</v>
      </c>
      <c r="F5918" s="71" t="n">
        <v>2</v>
      </c>
      <c r="G5918" s="72" t="n">
        <v>227.18</v>
      </c>
      <c r="H5918" s="72" t="n">
        <v>227.18</v>
      </c>
      <c r="I5918" s="71" t="n">
        <f aca="false">IF(B5918&gt;=Settings!$B$23,1,0)</f>
        <v>0</v>
      </c>
      <c r="J5918" s="71" t="n">
        <v>1</v>
      </c>
      <c r="K5918" s="71" t="n">
        <f aca="false">F5918*I5918*J5918</f>
        <v>0</v>
      </c>
      <c r="L5918" s="71" t="n">
        <f aca="false">E5918*I5918*J5918</f>
        <v>0</v>
      </c>
      <c r="M5918" s="72" t="n">
        <f aca="false">G5918*I5918*J5918</f>
        <v>0</v>
      </c>
      <c r="N5918" s="72" t="n">
        <f aca="false">D5918*I5918*J5918</f>
        <v>-0</v>
      </c>
      <c r="O5918" s="71" t="n">
        <f aca="false">F5918*J5918</f>
        <v>2</v>
      </c>
      <c r="P5918" s="71" t="n">
        <f aca="false">E5918*J5918</f>
        <v>0</v>
      </c>
    </row>
    <row r="5919" customFormat="false" ht="15" hidden="false" customHeight="false" outlineLevel="0" collapsed="false">
      <c r="A5919" s="71" t="s">
        <v>59</v>
      </c>
      <c r="B5919" s="71" t="s">
        <v>52</v>
      </c>
      <c r="C5919" s="71" t="s">
        <v>617</v>
      </c>
      <c r="D5919" s="72" t="n">
        <v>0</v>
      </c>
      <c r="E5919" s="71" t="n">
        <v>0</v>
      </c>
      <c r="F5919" s="71" t="n">
        <v>3</v>
      </c>
      <c r="G5919" s="72" t="n">
        <v>463.49</v>
      </c>
      <c r="H5919" s="72" t="n">
        <v>463.49</v>
      </c>
      <c r="I5919" s="71" t="n">
        <f aca="false">IF(B5919&gt;=Settings!$B$23,1,0)</f>
        <v>0</v>
      </c>
      <c r="J5919" s="71" t="n">
        <v>1</v>
      </c>
      <c r="K5919" s="71" t="n">
        <f aca="false">F5919*I5919*J5919</f>
        <v>0</v>
      </c>
      <c r="L5919" s="71" t="n">
        <f aca="false">E5919*I5919*J5919</f>
        <v>0</v>
      </c>
      <c r="M5919" s="72" t="n">
        <f aca="false">G5919*I5919*J5919</f>
        <v>0</v>
      </c>
      <c r="N5919" s="72" t="n">
        <f aca="false">D5919*I5919*J5919</f>
        <v>-0</v>
      </c>
      <c r="O5919" s="71" t="n">
        <f aca="false">F5919*J5919</f>
        <v>3</v>
      </c>
      <c r="P5919" s="71" t="n">
        <f aca="false">E5919*J5919</f>
        <v>0</v>
      </c>
    </row>
    <row r="5920" customFormat="false" ht="15" hidden="false" customHeight="false" outlineLevel="0" collapsed="false">
      <c r="A5920" s="71" t="s">
        <v>61</v>
      </c>
      <c r="B5920" s="71" t="s">
        <v>52</v>
      </c>
      <c r="C5920" s="71" t="s">
        <v>1383</v>
      </c>
      <c r="D5920" s="72" t="n">
        <v>0</v>
      </c>
      <c r="E5920" s="71" t="n">
        <v>0</v>
      </c>
      <c r="F5920" s="71" t="n">
        <v>12</v>
      </c>
      <c r="G5920" s="72" t="n">
        <v>1181.24</v>
      </c>
      <c r="H5920" s="72" t="n">
        <v>1120.38</v>
      </c>
      <c r="I5920" s="71" t="n">
        <f aca="false">IF(B5920&gt;=Settings!$B$23,1,0)</f>
        <v>0</v>
      </c>
      <c r="J5920" s="71" t="n">
        <v>1</v>
      </c>
      <c r="K5920" s="71" t="n">
        <f aca="false">F5920*I5920*J5920</f>
        <v>0</v>
      </c>
      <c r="L5920" s="71" t="n">
        <f aca="false">E5920*I5920*J5920</f>
        <v>0</v>
      </c>
      <c r="M5920" s="72" t="n">
        <f aca="false">G5920*I5920*J5920</f>
        <v>0</v>
      </c>
      <c r="N5920" s="72" t="n">
        <f aca="false">D5920*I5920*J5920</f>
        <v>-0</v>
      </c>
      <c r="O5920" s="71" t="n">
        <f aca="false">F5920*J5920</f>
        <v>12</v>
      </c>
      <c r="P5920" s="71" t="n">
        <f aca="false">E5920*J5920</f>
        <v>0</v>
      </c>
    </row>
    <row r="5921" customFormat="false" ht="15" hidden="false" customHeight="false" outlineLevel="0" collapsed="false">
      <c r="A5921" s="71" t="s">
        <v>59</v>
      </c>
      <c r="B5921" s="71" t="s">
        <v>52</v>
      </c>
      <c r="C5921" s="71" t="s">
        <v>1012</v>
      </c>
      <c r="D5921" s="72" t="n">
        <v>72.69</v>
      </c>
      <c r="E5921" s="71" t="n">
        <v>1</v>
      </c>
      <c r="F5921" s="71" t="n">
        <v>7</v>
      </c>
      <c r="G5921" s="72" t="n">
        <v>626.93</v>
      </c>
      <c r="H5921" s="72" t="n">
        <v>522.46</v>
      </c>
      <c r="I5921" s="71" t="n">
        <f aca="false">IF(B5921&gt;=Settings!$B$23,1,0)</f>
        <v>0</v>
      </c>
      <c r="J5921" s="71" t="n">
        <v>1</v>
      </c>
      <c r="K5921" s="71" t="n">
        <f aca="false">F5921*I5921*J5921</f>
        <v>0</v>
      </c>
      <c r="L5921" s="71" t="n">
        <f aca="false">E5921*I5921*J5921</f>
        <v>0</v>
      </c>
      <c r="M5921" s="72" t="n">
        <f aca="false">G5921*I5921*J5921</f>
        <v>0</v>
      </c>
      <c r="N5921" s="72" t="n">
        <f aca="false">D5921*I5921*J5921</f>
        <v>0</v>
      </c>
      <c r="O5921" s="71" t="n">
        <f aca="false">F5921*J5921</f>
        <v>7</v>
      </c>
      <c r="P5921" s="71" t="n">
        <f aca="false">E5921*J5921</f>
        <v>1</v>
      </c>
    </row>
    <row r="5922" customFormat="false" ht="15" hidden="false" customHeight="false" outlineLevel="0" collapsed="false">
      <c r="A5922" s="71" t="s">
        <v>61</v>
      </c>
      <c r="B5922" s="71" t="s">
        <v>52</v>
      </c>
      <c r="C5922" s="71" t="s">
        <v>139</v>
      </c>
      <c r="D5922" s="72" t="n">
        <v>0</v>
      </c>
      <c r="E5922" s="71" t="n">
        <v>0</v>
      </c>
      <c r="F5922" s="71" t="n">
        <v>3</v>
      </c>
      <c r="G5922" s="72" t="n">
        <v>231.68</v>
      </c>
      <c r="H5922" s="72" t="n">
        <v>219.43</v>
      </c>
      <c r="I5922" s="71" t="n">
        <f aca="false">IF(B5922&gt;=Settings!$B$23,1,0)</f>
        <v>0</v>
      </c>
      <c r="J5922" s="71" t="n">
        <v>1</v>
      </c>
      <c r="K5922" s="71" t="n">
        <f aca="false">F5922*I5922*J5922</f>
        <v>0</v>
      </c>
      <c r="L5922" s="71" t="n">
        <f aca="false">E5922*I5922*J5922</f>
        <v>0</v>
      </c>
      <c r="M5922" s="72" t="n">
        <f aca="false">G5922*I5922*J5922</f>
        <v>0</v>
      </c>
      <c r="N5922" s="72" t="n">
        <f aca="false">D5922*I5922*J5922</f>
        <v>-0</v>
      </c>
      <c r="O5922" s="71" t="n">
        <f aca="false">F5922*J5922</f>
        <v>3</v>
      </c>
      <c r="P5922" s="71" t="n">
        <f aca="false">E5922*J5922</f>
        <v>0</v>
      </c>
    </row>
    <row r="5923" customFormat="false" ht="15" hidden="false" customHeight="false" outlineLevel="0" collapsed="false">
      <c r="A5923" s="71" t="s">
        <v>60</v>
      </c>
      <c r="B5923" s="71" t="s">
        <v>52</v>
      </c>
      <c r="C5923" s="71" t="s">
        <v>139</v>
      </c>
      <c r="D5923" s="72" t="n">
        <v>1144.71</v>
      </c>
      <c r="E5923" s="71" t="n">
        <v>17</v>
      </c>
      <c r="F5923" s="71" t="n">
        <v>487</v>
      </c>
      <c r="G5923" s="72" t="n">
        <v>31082.65</v>
      </c>
      <c r="H5923" s="72" t="n">
        <v>29457.33</v>
      </c>
      <c r="I5923" s="71" t="n">
        <f aca="false">IF(B5923&gt;=Settings!$B$23,1,0)</f>
        <v>0</v>
      </c>
      <c r="J5923" s="71" t="n">
        <v>1</v>
      </c>
      <c r="K5923" s="71" t="n">
        <f aca="false">F5923*I5923*J5923</f>
        <v>0</v>
      </c>
      <c r="L5923" s="71" t="n">
        <f aca="false">E5923*I5923*J5923</f>
        <v>0</v>
      </c>
      <c r="M5923" s="72" t="n">
        <f aca="false">G5923*I5923*J5923</f>
        <v>0</v>
      </c>
      <c r="N5923" s="72" t="n">
        <f aca="false">D5923*I5923*J5923</f>
        <v>0</v>
      </c>
      <c r="O5923" s="71" t="n">
        <f aca="false">F5923*J5923</f>
        <v>487</v>
      </c>
      <c r="P5923" s="71" t="n">
        <f aca="false">E5923*J5923</f>
        <v>17</v>
      </c>
    </row>
    <row r="5924" customFormat="false" ht="15" hidden="false" customHeight="false" outlineLevel="0" collapsed="false">
      <c r="A5924" s="71" t="s">
        <v>62</v>
      </c>
      <c r="B5924" s="71" t="s">
        <v>52</v>
      </c>
      <c r="C5924" s="71" t="s">
        <v>1268</v>
      </c>
      <c r="D5924" s="72" t="n">
        <v>0</v>
      </c>
      <c r="E5924" s="71" t="n">
        <v>0</v>
      </c>
      <c r="F5924" s="71" t="n">
        <v>3</v>
      </c>
      <c r="G5924" s="72" t="n">
        <v>333.49</v>
      </c>
      <c r="H5924" s="72" t="n">
        <v>317.96</v>
      </c>
      <c r="I5924" s="71" t="n">
        <f aca="false">IF(B5924&gt;=Settings!$B$23,1,0)</f>
        <v>0</v>
      </c>
      <c r="J5924" s="71" t="n">
        <v>1</v>
      </c>
      <c r="K5924" s="71" t="n">
        <f aca="false">F5924*I5924*J5924</f>
        <v>0</v>
      </c>
      <c r="L5924" s="71" t="n">
        <f aca="false">E5924*I5924*J5924</f>
        <v>0</v>
      </c>
      <c r="M5924" s="72" t="n">
        <f aca="false">G5924*I5924*J5924</f>
        <v>0</v>
      </c>
      <c r="N5924" s="72" t="n">
        <f aca="false">D5924*I5924*J5924</f>
        <v>-0</v>
      </c>
      <c r="O5924" s="71" t="n">
        <f aca="false">F5924*J5924</f>
        <v>3</v>
      </c>
      <c r="P5924" s="71" t="n">
        <f aca="false">E5924*J5924</f>
        <v>0</v>
      </c>
    </row>
    <row r="5925" customFormat="false" ht="15" hidden="false" customHeight="false" outlineLevel="0" collapsed="false">
      <c r="A5925" s="71" t="s">
        <v>59</v>
      </c>
      <c r="B5925" s="71" t="s">
        <v>52</v>
      </c>
      <c r="C5925" s="71" t="s">
        <v>1109</v>
      </c>
      <c r="D5925" s="72" t="n">
        <v>86.32</v>
      </c>
      <c r="E5925" s="71" t="n">
        <v>1</v>
      </c>
      <c r="F5925" s="71" t="n">
        <v>12</v>
      </c>
      <c r="G5925" s="72" t="n">
        <v>926.74</v>
      </c>
      <c r="H5925" s="72" t="n">
        <v>817.28</v>
      </c>
      <c r="I5925" s="71" t="n">
        <f aca="false">IF(B5925&gt;=Settings!$B$23,1,0)</f>
        <v>0</v>
      </c>
      <c r="J5925" s="71" t="n">
        <v>1</v>
      </c>
      <c r="K5925" s="71" t="n">
        <f aca="false">F5925*I5925*J5925</f>
        <v>0</v>
      </c>
      <c r="L5925" s="71" t="n">
        <f aca="false">E5925*I5925*J5925</f>
        <v>0</v>
      </c>
      <c r="M5925" s="72" t="n">
        <f aca="false">G5925*I5925*J5925</f>
        <v>0</v>
      </c>
      <c r="N5925" s="72" t="n">
        <f aca="false">D5925*I5925*J5925</f>
        <v>0</v>
      </c>
      <c r="O5925" s="71" t="n">
        <f aca="false">F5925*J5925</f>
        <v>12</v>
      </c>
      <c r="P5925" s="71" t="n">
        <f aca="false">E5925*J5925</f>
        <v>1</v>
      </c>
    </row>
    <row r="5926" customFormat="false" ht="15" hidden="false" customHeight="false" outlineLevel="0" collapsed="false">
      <c r="A5926" s="71" t="s">
        <v>59</v>
      </c>
      <c r="B5926" s="71" t="s">
        <v>52</v>
      </c>
      <c r="C5926" s="71" t="s">
        <v>1176</v>
      </c>
      <c r="D5926" s="72" t="n">
        <v>0</v>
      </c>
      <c r="E5926" s="71" t="n">
        <v>0</v>
      </c>
      <c r="F5926" s="71" t="n">
        <v>18</v>
      </c>
      <c r="G5926" s="72" t="n">
        <v>1526.46</v>
      </c>
      <c r="H5926" s="72" t="n">
        <v>1476.06</v>
      </c>
      <c r="I5926" s="71" t="n">
        <f aca="false">IF(B5926&gt;=Settings!$B$23,1,0)</f>
        <v>0</v>
      </c>
      <c r="J5926" s="71" t="n">
        <v>1</v>
      </c>
      <c r="K5926" s="71" t="n">
        <f aca="false">F5926*I5926*J5926</f>
        <v>0</v>
      </c>
      <c r="L5926" s="71" t="n">
        <f aca="false">E5926*I5926*J5926</f>
        <v>0</v>
      </c>
      <c r="M5926" s="72" t="n">
        <f aca="false">G5926*I5926*J5926</f>
        <v>0</v>
      </c>
      <c r="N5926" s="72" t="n">
        <f aca="false">D5926*I5926*J5926</f>
        <v>-0</v>
      </c>
      <c r="O5926" s="71" t="n">
        <f aca="false">F5926*J5926</f>
        <v>18</v>
      </c>
      <c r="P5926" s="71" t="n">
        <f aca="false">E5926*J5926</f>
        <v>0</v>
      </c>
    </row>
    <row r="5927" customFormat="false" ht="15" hidden="false" customHeight="false" outlineLevel="0" collapsed="false">
      <c r="A5927" s="71" t="s">
        <v>59</v>
      </c>
      <c r="B5927" s="71" t="s">
        <v>52</v>
      </c>
      <c r="C5927" s="71" t="s">
        <v>135</v>
      </c>
      <c r="D5927" s="72" t="n">
        <v>77.25</v>
      </c>
      <c r="E5927" s="71" t="n">
        <v>1</v>
      </c>
      <c r="F5927" s="71" t="n">
        <v>67</v>
      </c>
      <c r="G5927" s="72" t="n">
        <v>6119.5</v>
      </c>
      <c r="H5927" s="72" t="n">
        <v>5904.69</v>
      </c>
      <c r="I5927" s="71" t="n">
        <f aca="false">IF(B5927&gt;=Settings!$B$23,1,0)</f>
        <v>0</v>
      </c>
      <c r="J5927" s="71" t="n">
        <v>1</v>
      </c>
      <c r="K5927" s="71" t="n">
        <f aca="false">F5927*I5927*J5927</f>
        <v>0</v>
      </c>
      <c r="L5927" s="71" t="n">
        <f aca="false">E5927*I5927*J5927</f>
        <v>0</v>
      </c>
      <c r="M5927" s="72" t="n">
        <f aca="false">G5927*I5927*J5927</f>
        <v>0</v>
      </c>
      <c r="N5927" s="72" t="n">
        <f aca="false">D5927*I5927*J5927</f>
        <v>0</v>
      </c>
      <c r="O5927" s="71" t="n">
        <f aca="false">F5927*J5927</f>
        <v>67</v>
      </c>
      <c r="P5927" s="71" t="n">
        <f aca="false">E5927*J5927</f>
        <v>1</v>
      </c>
    </row>
    <row r="5928" customFormat="false" ht="15" hidden="false" customHeight="false" outlineLevel="0" collapsed="false">
      <c r="A5928" s="71" t="s">
        <v>61</v>
      </c>
      <c r="B5928" s="71" t="s">
        <v>52</v>
      </c>
      <c r="C5928" s="71" t="s">
        <v>1029</v>
      </c>
      <c r="D5928" s="72" t="n">
        <v>0</v>
      </c>
      <c r="E5928" s="71" t="n">
        <v>0</v>
      </c>
      <c r="F5928" s="71" t="n">
        <v>7</v>
      </c>
      <c r="G5928" s="72" t="n">
        <v>56.97</v>
      </c>
      <c r="H5928" s="72" t="n">
        <v>55.76</v>
      </c>
      <c r="I5928" s="71" t="n">
        <f aca="false">IF(B5928&gt;=Settings!$B$23,1,0)</f>
        <v>0</v>
      </c>
      <c r="J5928" s="71" t="n">
        <v>1</v>
      </c>
      <c r="K5928" s="71" t="n">
        <f aca="false">F5928*I5928*J5928</f>
        <v>0</v>
      </c>
      <c r="L5928" s="71" t="n">
        <f aca="false">E5928*I5928*J5928</f>
        <v>0</v>
      </c>
      <c r="M5928" s="72" t="n">
        <f aca="false">G5928*I5928*J5928</f>
        <v>0</v>
      </c>
      <c r="N5928" s="72" t="n">
        <f aca="false">D5928*I5928*J5928</f>
        <v>-0</v>
      </c>
      <c r="O5928" s="71" t="n">
        <f aca="false">F5928*J5928</f>
        <v>7</v>
      </c>
      <c r="P5928" s="71" t="n">
        <f aca="false">E5928*J5928</f>
        <v>0</v>
      </c>
    </row>
    <row r="5929" customFormat="false" ht="15" hidden="false" customHeight="false" outlineLevel="0" collapsed="false">
      <c r="A5929" s="71" t="s">
        <v>59</v>
      </c>
      <c r="B5929" s="71" t="s">
        <v>52</v>
      </c>
      <c r="C5929" s="71" t="s">
        <v>1087</v>
      </c>
      <c r="D5929" s="72" t="n">
        <v>0</v>
      </c>
      <c r="E5929" s="71" t="n">
        <v>0</v>
      </c>
      <c r="F5929" s="71" t="n">
        <v>1</v>
      </c>
      <c r="G5929" s="72" t="n">
        <v>101.77</v>
      </c>
      <c r="H5929" s="72" t="n">
        <v>86.51</v>
      </c>
      <c r="I5929" s="71" t="n">
        <f aca="false">IF(B5929&gt;=Settings!$B$23,1,0)</f>
        <v>0</v>
      </c>
      <c r="J5929" s="71" t="n">
        <v>1</v>
      </c>
      <c r="K5929" s="71" t="n">
        <f aca="false">F5929*I5929*J5929</f>
        <v>0</v>
      </c>
      <c r="L5929" s="71" t="n">
        <f aca="false">E5929*I5929*J5929</f>
        <v>0</v>
      </c>
      <c r="M5929" s="72" t="n">
        <f aca="false">G5929*I5929*J5929</f>
        <v>0</v>
      </c>
      <c r="N5929" s="72" t="n">
        <f aca="false">D5929*I5929*J5929</f>
        <v>-0</v>
      </c>
      <c r="O5929" s="71" t="n">
        <f aca="false">F5929*J5929</f>
        <v>1</v>
      </c>
      <c r="P5929" s="71" t="n">
        <f aca="false">E5929*J5929</f>
        <v>0</v>
      </c>
    </row>
    <row r="5930" customFormat="false" ht="15" hidden="false" customHeight="false" outlineLevel="0" collapsed="false">
      <c r="A5930" s="71" t="s">
        <v>59</v>
      </c>
      <c r="B5930" s="71" t="s">
        <v>52</v>
      </c>
      <c r="C5930" s="71" t="s">
        <v>2390</v>
      </c>
      <c r="D5930" s="72" t="n">
        <v>0</v>
      </c>
      <c r="E5930" s="71" t="n">
        <v>0</v>
      </c>
      <c r="F5930" s="71" t="n">
        <v>1</v>
      </c>
      <c r="G5930" s="72" t="n">
        <v>123.59</v>
      </c>
      <c r="H5930" s="72" t="n">
        <v>111.24</v>
      </c>
      <c r="I5930" s="71" t="n">
        <f aca="false">IF(B5930&gt;=Settings!$B$23,1,0)</f>
        <v>0</v>
      </c>
      <c r="J5930" s="71" t="n">
        <v>1</v>
      </c>
      <c r="K5930" s="71" t="n">
        <f aca="false">F5930*I5930*J5930</f>
        <v>0</v>
      </c>
      <c r="L5930" s="71" t="n">
        <f aca="false">E5930*I5930*J5930</f>
        <v>0</v>
      </c>
      <c r="M5930" s="72" t="n">
        <f aca="false">G5930*I5930*J5930</f>
        <v>0</v>
      </c>
      <c r="N5930" s="72" t="n">
        <f aca="false">D5930*I5930*J5930</f>
        <v>-0</v>
      </c>
      <c r="O5930" s="71" t="n">
        <f aca="false">F5930*J5930</f>
        <v>1</v>
      </c>
      <c r="P5930" s="71" t="n">
        <f aca="false">E5930*J5930</f>
        <v>0</v>
      </c>
    </row>
    <row r="5931" customFormat="false" ht="15" hidden="false" customHeight="false" outlineLevel="0" collapsed="false">
      <c r="A5931" s="71" t="s">
        <v>59</v>
      </c>
      <c r="B5931" s="71" t="s">
        <v>52</v>
      </c>
      <c r="C5931" s="71" t="s">
        <v>1091</v>
      </c>
      <c r="D5931" s="72" t="n">
        <v>0</v>
      </c>
      <c r="E5931" s="71" t="n">
        <v>0</v>
      </c>
      <c r="F5931" s="71" t="n">
        <v>1</v>
      </c>
      <c r="G5931" s="72" t="n">
        <v>122.68</v>
      </c>
      <c r="H5931" s="72" t="n">
        <v>122.68</v>
      </c>
      <c r="I5931" s="71" t="n">
        <f aca="false">IF(B5931&gt;=Settings!$B$23,1,0)</f>
        <v>0</v>
      </c>
      <c r="J5931" s="71" t="n">
        <v>1</v>
      </c>
      <c r="K5931" s="71" t="n">
        <f aca="false">F5931*I5931*J5931</f>
        <v>0</v>
      </c>
      <c r="L5931" s="71" t="n">
        <f aca="false">E5931*I5931*J5931</f>
        <v>0</v>
      </c>
      <c r="M5931" s="72" t="n">
        <f aca="false">G5931*I5931*J5931</f>
        <v>0</v>
      </c>
      <c r="N5931" s="72" t="n">
        <f aca="false">D5931*I5931*J5931</f>
        <v>-0</v>
      </c>
      <c r="O5931" s="71" t="n">
        <f aca="false">F5931*J5931</f>
        <v>1</v>
      </c>
      <c r="P5931" s="71" t="n">
        <f aca="false">E5931*J5931</f>
        <v>0</v>
      </c>
    </row>
    <row r="5932" customFormat="false" ht="15" hidden="false" customHeight="false" outlineLevel="0" collapsed="false">
      <c r="A5932" s="71" t="s">
        <v>59</v>
      </c>
      <c r="B5932" s="71" t="s">
        <v>52</v>
      </c>
      <c r="C5932" s="71" t="s">
        <v>1011</v>
      </c>
      <c r="D5932" s="72" t="n">
        <v>0</v>
      </c>
      <c r="E5932" s="71" t="n">
        <v>0</v>
      </c>
      <c r="F5932" s="71" t="n">
        <v>8</v>
      </c>
      <c r="G5932" s="72" t="n">
        <v>1072.35</v>
      </c>
      <c r="H5932" s="72" t="n">
        <v>1052.59</v>
      </c>
      <c r="I5932" s="71" t="n">
        <f aca="false">IF(B5932&gt;=Settings!$B$23,1,0)</f>
        <v>0</v>
      </c>
      <c r="J5932" s="71" t="n">
        <v>1</v>
      </c>
      <c r="K5932" s="71" t="n">
        <f aca="false">F5932*I5932*J5932</f>
        <v>0</v>
      </c>
      <c r="L5932" s="71" t="n">
        <f aca="false">E5932*I5932*J5932</f>
        <v>0</v>
      </c>
      <c r="M5932" s="72" t="n">
        <f aca="false">G5932*I5932*J5932</f>
        <v>0</v>
      </c>
      <c r="N5932" s="72" t="n">
        <f aca="false">D5932*I5932*J5932</f>
        <v>-0</v>
      </c>
      <c r="O5932" s="71" t="n">
        <f aca="false">F5932*J5932</f>
        <v>8</v>
      </c>
      <c r="P5932" s="71" t="n">
        <f aca="false">E5932*J5932</f>
        <v>0</v>
      </c>
    </row>
    <row r="5933" customFormat="false" ht="15" hidden="false" customHeight="false" outlineLevel="0" collapsed="false">
      <c r="A5933" s="71" t="s">
        <v>60</v>
      </c>
      <c r="B5933" s="71" t="s">
        <v>52</v>
      </c>
      <c r="C5933" s="71" t="s">
        <v>1087</v>
      </c>
      <c r="D5933" s="72" t="n">
        <v>0</v>
      </c>
      <c r="E5933" s="71" t="n">
        <v>0</v>
      </c>
      <c r="F5933" s="71" t="n">
        <v>13</v>
      </c>
      <c r="G5933" s="72" t="n">
        <v>1386.68</v>
      </c>
      <c r="H5933" s="72" t="n">
        <v>1386.68</v>
      </c>
      <c r="I5933" s="71" t="n">
        <f aca="false">IF(B5933&gt;=Settings!$B$23,1,0)</f>
        <v>0</v>
      </c>
      <c r="J5933" s="71" t="n">
        <v>1</v>
      </c>
      <c r="K5933" s="71" t="n">
        <f aca="false">F5933*I5933*J5933</f>
        <v>0</v>
      </c>
      <c r="L5933" s="71" t="n">
        <f aca="false">E5933*I5933*J5933</f>
        <v>0</v>
      </c>
      <c r="M5933" s="72" t="n">
        <f aca="false">G5933*I5933*J5933</f>
        <v>0</v>
      </c>
      <c r="N5933" s="72" t="n">
        <f aca="false">D5933*I5933*J5933</f>
        <v>-0</v>
      </c>
      <c r="O5933" s="71" t="n">
        <f aca="false">F5933*J5933</f>
        <v>13</v>
      </c>
      <c r="P5933" s="71" t="n">
        <f aca="false">E5933*J5933</f>
        <v>0</v>
      </c>
    </row>
    <row r="5934" customFormat="false" ht="15" hidden="false" customHeight="false" outlineLevel="0" collapsed="false">
      <c r="A5934" s="71" t="s">
        <v>59</v>
      </c>
      <c r="B5934" s="71" t="s">
        <v>52</v>
      </c>
      <c r="C5934" s="71" t="s">
        <v>2391</v>
      </c>
      <c r="D5934" s="72" t="n">
        <v>0</v>
      </c>
      <c r="E5934" s="71" t="n">
        <v>0</v>
      </c>
      <c r="F5934" s="71" t="n">
        <v>7</v>
      </c>
      <c r="G5934" s="72" t="n">
        <v>743.22</v>
      </c>
      <c r="H5934" s="72" t="n">
        <v>710.09</v>
      </c>
      <c r="I5934" s="71" t="n">
        <f aca="false">IF(B5934&gt;=Settings!$B$23,1,0)</f>
        <v>0</v>
      </c>
      <c r="J5934" s="71" t="n">
        <v>1</v>
      </c>
      <c r="K5934" s="71" t="n">
        <f aca="false">F5934*I5934*J5934</f>
        <v>0</v>
      </c>
      <c r="L5934" s="71" t="n">
        <f aca="false">E5934*I5934*J5934</f>
        <v>0</v>
      </c>
      <c r="M5934" s="72" t="n">
        <f aca="false">G5934*I5934*J5934</f>
        <v>0</v>
      </c>
      <c r="N5934" s="72" t="n">
        <f aca="false">D5934*I5934*J5934</f>
        <v>-0</v>
      </c>
      <c r="O5934" s="71" t="n">
        <f aca="false">F5934*J5934</f>
        <v>7</v>
      </c>
      <c r="P5934" s="71" t="n">
        <f aca="false">E5934*J5934</f>
        <v>0</v>
      </c>
    </row>
    <row r="5935" customFormat="false" ht="15" hidden="false" customHeight="false" outlineLevel="0" collapsed="false">
      <c r="A5935" s="71" t="s">
        <v>61</v>
      </c>
      <c r="B5935" s="71" t="s">
        <v>52</v>
      </c>
      <c r="C5935" s="71" t="s">
        <v>2392</v>
      </c>
      <c r="D5935" s="72" t="n">
        <v>0</v>
      </c>
      <c r="E5935" s="71" t="n">
        <v>0</v>
      </c>
      <c r="F5935" s="71" t="n">
        <v>1</v>
      </c>
      <c r="G5935" s="72" t="n">
        <v>446.31</v>
      </c>
      <c r="H5935" s="72" t="n">
        <v>379.38</v>
      </c>
      <c r="I5935" s="71" t="n">
        <f aca="false">IF(B5935&gt;=Settings!$B$23,1,0)</f>
        <v>0</v>
      </c>
      <c r="J5935" s="71" t="n">
        <v>1</v>
      </c>
      <c r="K5935" s="71" t="n">
        <f aca="false">F5935*I5935*J5935</f>
        <v>0</v>
      </c>
      <c r="L5935" s="71" t="n">
        <f aca="false">E5935*I5935*J5935</f>
        <v>0</v>
      </c>
      <c r="M5935" s="72" t="n">
        <f aca="false">G5935*I5935*J5935</f>
        <v>0</v>
      </c>
      <c r="N5935" s="72" t="n">
        <f aca="false">D5935*I5935*J5935</f>
        <v>-0</v>
      </c>
      <c r="O5935" s="71" t="n">
        <f aca="false">F5935*J5935</f>
        <v>1</v>
      </c>
      <c r="P5935" s="71" t="n">
        <f aca="false">E5935*J5935</f>
        <v>0</v>
      </c>
    </row>
    <row r="5936" customFormat="false" ht="15" hidden="false" customHeight="false" outlineLevel="0" collapsed="false">
      <c r="A5936" s="71" t="s">
        <v>60</v>
      </c>
      <c r="B5936" s="71" t="s">
        <v>52</v>
      </c>
      <c r="C5936" s="71" t="s">
        <v>138</v>
      </c>
      <c r="D5936" s="72" t="n">
        <v>363.47</v>
      </c>
      <c r="E5936" s="71" t="n">
        <v>4</v>
      </c>
      <c r="F5936" s="71" t="n">
        <v>187</v>
      </c>
      <c r="G5936" s="72" t="n">
        <v>17141.42</v>
      </c>
      <c r="H5936" s="72" t="n">
        <v>16550.14</v>
      </c>
      <c r="I5936" s="71" t="n">
        <f aca="false">IF(B5936&gt;=Settings!$B$23,1,0)</f>
        <v>0</v>
      </c>
      <c r="J5936" s="71" t="n">
        <v>1</v>
      </c>
      <c r="K5936" s="71" t="n">
        <f aca="false">F5936*I5936*J5936</f>
        <v>0</v>
      </c>
      <c r="L5936" s="71" t="n">
        <f aca="false">E5936*I5936*J5936</f>
        <v>0</v>
      </c>
      <c r="M5936" s="72" t="n">
        <f aca="false">G5936*I5936*J5936</f>
        <v>0</v>
      </c>
      <c r="N5936" s="72" t="n">
        <f aca="false">D5936*I5936*J5936</f>
        <v>0</v>
      </c>
      <c r="O5936" s="71" t="n">
        <f aca="false">F5936*J5936</f>
        <v>187</v>
      </c>
      <c r="P5936" s="71" t="n">
        <f aca="false">E5936*J5936</f>
        <v>4</v>
      </c>
    </row>
    <row r="5937" customFormat="false" ht="15" hidden="false" customHeight="false" outlineLevel="0" collapsed="false">
      <c r="A5937" s="71" t="s">
        <v>60</v>
      </c>
      <c r="B5937" s="71" t="s">
        <v>52</v>
      </c>
      <c r="C5937" s="71" t="s">
        <v>579</v>
      </c>
      <c r="D5937" s="72" t="n">
        <v>0</v>
      </c>
      <c r="E5937" s="71" t="n">
        <v>0</v>
      </c>
      <c r="F5937" s="71" t="n">
        <v>57</v>
      </c>
      <c r="G5937" s="72" t="n">
        <v>6699.25</v>
      </c>
      <c r="H5937" s="72" t="n">
        <v>6644.11</v>
      </c>
      <c r="I5937" s="71" t="n">
        <f aca="false">IF(B5937&gt;=Settings!$B$23,1,0)</f>
        <v>0</v>
      </c>
      <c r="J5937" s="71" t="n">
        <v>1</v>
      </c>
      <c r="K5937" s="71" t="n">
        <f aca="false">F5937*I5937*J5937</f>
        <v>0</v>
      </c>
      <c r="L5937" s="71" t="n">
        <f aca="false">E5937*I5937*J5937</f>
        <v>0</v>
      </c>
      <c r="M5937" s="72" t="n">
        <f aca="false">G5937*I5937*J5937</f>
        <v>0</v>
      </c>
      <c r="N5937" s="72" t="n">
        <f aca="false">D5937*I5937*J5937</f>
        <v>-0</v>
      </c>
      <c r="O5937" s="71" t="n">
        <f aca="false">F5937*J5937</f>
        <v>57</v>
      </c>
      <c r="P5937" s="71" t="n">
        <f aca="false">E5937*J5937</f>
        <v>0</v>
      </c>
    </row>
    <row r="5938" customFormat="false" ht="15" hidden="false" customHeight="false" outlineLevel="0" collapsed="false">
      <c r="A5938" s="71" t="s">
        <v>60</v>
      </c>
      <c r="B5938" s="71" t="s">
        <v>52</v>
      </c>
      <c r="C5938" s="71" t="s">
        <v>135</v>
      </c>
      <c r="D5938" s="72" t="n">
        <v>114.5</v>
      </c>
      <c r="E5938" s="71" t="n">
        <v>1</v>
      </c>
      <c r="F5938" s="71" t="n">
        <v>52</v>
      </c>
      <c r="G5938" s="72" t="n">
        <v>5852.14</v>
      </c>
      <c r="H5938" s="72" t="n">
        <v>5589.24</v>
      </c>
      <c r="I5938" s="71" t="n">
        <f aca="false">IF(B5938&gt;=Settings!$B$23,1,0)</f>
        <v>0</v>
      </c>
      <c r="J5938" s="71" t="n">
        <v>1</v>
      </c>
      <c r="K5938" s="71" t="n">
        <f aca="false">F5938*I5938*J5938</f>
        <v>0</v>
      </c>
      <c r="L5938" s="71" t="n">
        <f aca="false">E5938*I5938*J5938</f>
        <v>0</v>
      </c>
      <c r="M5938" s="72" t="n">
        <f aca="false">G5938*I5938*J5938</f>
        <v>0</v>
      </c>
      <c r="N5938" s="72" t="n">
        <f aca="false">D5938*I5938*J5938</f>
        <v>0</v>
      </c>
      <c r="O5938" s="71" t="n">
        <f aca="false">F5938*J5938</f>
        <v>52</v>
      </c>
      <c r="P5938" s="71" t="n">
        <f aca="false">E5938*J5938</f>
        <v>1</v>
      </c>
    </row>
    <row r="5939" customFormat="false" ht="15" hidden="false" customHeight="false" outlineLevel="0" collapsed="false">
      <c r="A5939" s="71" t="s">
        <v>59</v>
      </c>
      <c r="B5939" s="71" t="s">
        <v>52</v>
      </c>
      <c r="C5939" s="71" t="s">
        <v>894</v>
      </c>
      <c r="D5939" s="72" t="n">
        <v>0</v>
      </c>
      <c r="E5939" s="71" t="n">
        <v>0</v>
      </c>
      <c r="F5939" s="71" t="n">
        <v>10</v>
      </c>
      <c r="G5939" s="72" t="n">
        <v>831.36</v>
      </c>
      <c r="H5939" s="72" t="n">
        <v>807.52</v>
      </c>
      <c r="I5939" s="71" t="n">
        <f aca="false">IF(B5939&gt;=Settings!$B$23,1,0)</f>
        <v>0</v>
      </c>
      <c r="J5939" s="71" t="n">
        <v>1</v>
      </c>
      <c r="K5939" s="71" t="n">
        <f aca="false">F5939*I5939*J5939</f>
        <v>0</v>
      </c>
      <c r="L5939" s="71" t="n">
        <f aca="false">E5939*I5939*J5939</f>
        <v>0</v>
      </c>
      <c r="M5939" s="72" t="n">
        <f aca="false">G5939*I5939*J5939</f>
        <v>0</v>
      </c>
      <c r="N5939" s="72" t="n">
        <f aca="false">D5939*I5939*J5939</f>
        <v>-0</v>
      </c>
      <c r="O5939" s="71" t="n">
        <f aca="false">F5939*J5939</f>
        <v>10</v>
      </c>
      <c r="P5939" s="71" t="n">
        <f aca="false">E5939*J5939</f>
        <v>0</v>
      </c>
    </row>
    <row r="5940" customFormat="false" ht="15" hidden="false" customHeight="false" outlineLevel="0" collapsed="false">
      <c r="A5940" s="71" t="s">
        <v>59</v>
      </c>
      <c r="B5940" s="71" t="s">
        <v>52</v>
      </c>
      <c r="C5940" s="71" t="s">
        <v>581</v>
      </c>
      <c r="D5940" s="72" t="n">
        <v>0</v>
      </c>
      <c r="E5940" s="71" t="n">
        <v>0</v>
      </c>
      <c r="F5940" s="71" t="n">
        <v>10</v>
      </c>
      <c r="G5940" s="72" t="n">
        <v>1046.8</v>
      </c>
      <c r="H5940" s="72" t="n">
        <v>1046.8</v>
      </c>
      <c r="I5940" s="71" t="n">
        <f aca="false">IF(B5940&gt;=Settings!$B$23,1,0)</f>
        <v>0</v>
      </c>
      <c r="J5940" s="71" t="n">
        <v>1</v>
      </c>
      <c r="K5940" s="71" t="n">
        <f aca="false">F5940*I5940*J5940</f>
        <v>0</v>
      </c>
      <c r="L5940" s="71" t="n">
        <f aca="false">E5940*I5940*J5940</f>
        <v>0</v>
      </c>
      <c r="M5940" s="72" t="n">
        <f aca="false">G5940*I5940*J5940</f>
        <v>0</v>
      </c>
      <c r="N5940" s="72" t="n">
        <f aca="false">D5940*I5940*J5940</f>
        <v>-0</v>
      </c>
      <c r="O5940" s="71" t="n">
        <f aca="false">F5940*J5940</f>
        <v>10</v>
      </c>
      <c r="P5940" s="71" t="n">
        <f aca="false">E5940*J5940</f>
        <v>0</v>
      </c>
    </row>
    <row r="5941" customFormat="false" ht="15" hidden="false" customHeight="false" outlineLevel="0" collapsed="false">
      <c r="A5941" s="71" t="s">
        <v>59</v>
      </c>
      <c r="B5941" s="71" t="s">
        <v>52</v>
      </c>
      <c r="C5941" s="71" t="s">
        <v>1347</v>
      </c>
      <c r="D5941" s="72" t="n">
        <v>0</v>
      </c>
      <c r="E5941" s="71" t="n">
        <v>0</v>
      </c>
      <c r="F5941" s="71" t="n">
        <v>1</v>
      </c>
      <c r="G5941" s="72" t="n">
        <v>199.95</v>
      </c>
      <c r="H5941" s="72" t="n">
        <v>199.95</v>
      </c>
      <c r="I5941" s="71" t="n">
        <f aca="false">IF(B5941&gt;=Settings!$B$23,1,0)</f>
        <v>0</v>
      </c>
      <c r="J5941" s="71" t="n">
        <v>1</v>
      </c>
      <c r="K5941" s="71" t="n">
        <f aca="false">F5941*I5941*J5941</f>
        <v>0</v>
      </c>
      <c r="L5941" s="71" t="n">
        <f aca="false">E5941*I5941*J5941</f>
        <v>0</v>
      </c>
      <c r="M5941" s="72" t="n">
        <f aca="false">G5941*I5941*J5941</f>
        <v>0</v>
      </c>
      <c r="N5941" s="72" t="n">
        <f aca="false">D5941*I5941*J5941</f>
        <v>-0</v>
      </c>
      <c r="O5941" s="71" t="n">
        <f aca="false">F5941*J5941</f>
        <v>1</v>
      </c>
      <c r="P5941" s="71" t="n">
        <f aca="false">E5941*J5941</f>
        <v>0</v>
      </c>
    </row>
    <row r="5942" customFormat="false" ht="15" hidden="false" customHeight="false" outlineLevel="0" collapsed="false">
      <c r="A5942" s="71" t="s">
        <v>61</v>
      </c>
      <c r="B5942" s="71" t="s">
        <v>52</v>
      </c>
      <c r="C5942" s="71" t="s">
        <v>1034</v>
      </c>
      <c r="D5942" s="72" t="n">
        <v>0</v>
      </c>
      <c r="E5942" s="71" t="n">
        <v>0</v>
      </c>
      <c r="F5942" s="71" t="n">
        <v>5</v>
      </c>
      <c r="G5942" s="72" t="n">
        <v>40.67</v>
      </c>
      <c r="H5942" s="72" t="n">
        <v>37.03</v>
      </c>
      <c r="I5942" s="71" t="n">
        <f aca="false">IF(B5942&gt;=Settings!$B$23,1,0)</f>
        <v>0</v>
      </c>
      <c r="J5942" s="71" t="n">
        <v>1</v>
      </c>
      <c r="K5942" s="71" t="n">
        <f aca="false">F5942*I5942*J5942</f>
        <v>0</v>
      </c>
      <c r="L5942" s="71" t="n">
        <f aca="false">E5942*I5942*J5942</f>
        <v>0</v>
      </c>
      <c r="M5942" s="72" t="n">
        <f aca="false">G5942*I5942*J5942</f>
        <v>0</v>
      </c>
      <c r="N5942" s="72" t="n">
        <f aca="false">D5942*I5942*J5942</f>
        <v>-0</v>
      </c>
      <c r="O5942" s="71" t="n">
        <f aca="false">F5942*J5942</f>
        <v>5</v>
      </c>
      <c r="P5942" s="71" t="n">
        <f aca="false">E5942*J5942</f>
        <v>0</v>
      </c>
    </row>
    <row r="5943" customFormat="false" ht="15" hidden="false" customHeight="false" outlineLevel="0" collapsed="false">
      <c r="A5943" s="71" t="s">
        <v>59</v>
      </c>
      <c r="B5943" s="71" t="s">
        <v>52</v>
      </c>
      <c r="C5943" s="71" t="s">
        <v>663</v>
      </c>
      <c r="D5943" s="72" t="n">
        <v>107.5</v>
      </c>
      <c r="E5943" s="71" t="n">
        <v>2</v>
      </c>
      <c r="F5943" s="71" t="n">
        <v>18</v>
      </c>
      <c r="G5943" s="72" t="n">
        <v>881.05</v>
      </c>
      <c r="H5943" s="72" t="n">
        <v>766.74</v>
      </c>
      <c r="I5943" s="71" t="n">
        <f aca="false">IF(B5943&gt;=Settings!$B$23,1,0)</f>
        <v>0</v>
      </c>
      <c r="J5943" s="71" t="n">
        <v>1</v>
      </c>
      <c r="K5943" s="71" t="n">
        <f aca="false">F5943*I5943*J5943</f>
        <v>0</v>
      </c>
      <c r="L5943" s="71" t="n">
        <f aca="false">E5943*I5943*J5943</f>
        <v>0</v>
      </c>
      <c r="M5943" s="72" t="n">
        <f aca="false">G5943*I5943*J5943</f>
        <v>0</v>
      </c>
      <c r="N5943" s="72" t="n">
        <f aca="false">D5943*I5943*J5943</f>
        <v>0</v>
      </c>
      <c r="O5943" s="71" t="n">
        <f aca="false">F5943*J5943</f>
        <v>18</v>
      </c>
      <c r="P5943" s="71" t="n">
        <f aca="false">E5943*J5943</f>
        <v>2</v>
      </c>
    </row>
    <row r="5944" customFormat="false" ht="15" hidden="false" customHeight="false" outlineLevel="0" collapsed="false">
      <c r="A5944" s="71" t="s">
        <v>59</v>
      </c>
      <c r="B5944" s="71" t="s">
        <v>52</v>
      </c>
      <c r="C5944" s="71" t="s">
        <v>1205</v>
      </c>
      <c r="D5944" s="72" t="n">
        <v>0</v>
      </c>
      <c r="E5944" s="71" t="n">
        <v>0</v>
      </c>
      <c r="F5944" s="71" t="n">
        <v>6</v>
      </c>
      <c r="G5944" s="72" t="n">
        <v>445.19</v>
      </c>
      <c r="H5944" s="72" t="n">
        <v>419.99</v>
      </c>
      <c r="I5944" s="71" t="n">
        <f aca="false">IF(B5944&gt;=Settings!$B$23,1,0)</f>
        <v>0</v>
      </c>
      <c r="J5944" s="71" t="n">
        <v>1</v>
      </c>
      <c r="K5944" s="71" t="n">
        <f aca="false">F5944*I5944*J5944</f>
        <v>0</v>
      </c>
      <c r="L5944" s="71" t="n">
        <f aca="false">E5944*I5944*J5944</f>
        <v>0</v>
      </c>
      <c r="M5944" s="72" t="n">
        <f aca="false">G5944*I5944*J5944</f>
        <v>0</v>
      </c>
      <c r="N5944" s="72" t="n">
        <f aca="false">D5944*I5944*J5944</f>
        <v>-0</v>
      </c>
      <c r="O5944" s="71" t="n">
        <f aca="false">F5944*J5944</f>
        <v>6</v>
      </c>
      <c r="P5944" s="71" t="n">
        <f aca="false">E5944*J5944</f>
        <v>0</v>
      </c>
    </row>
    <row r="5945" customFormat="false" ht="15" hidden="false" customHeight="false" outlineLevel="0" collapsed="false">
      <c r="A5945" s="71" t="s">
        <v>63</v>
      </c>
      <c r="B5945" s="71" t="s">
        <v>52</v>
      </c>
      <c r="C5945" s="71" t="s">
        <v>2190</v>
      </c>
      <c r="D5945" s="72" t="n">
        <v>0</v>
      </c>
      <c r="E5945" s="71" t="n">
        <v>0</v>
      </c>
      <c r="F5945" s="71" t="n">
        <v>1</v>
      </c>
      <c r="G5945" s="72" t="n">
        <v>40.86</v>
      </c>
      <c r="H5945" s="72" t="n">
        <v>40.86</v>
      </c>
      <c r="I5945" s="71" t="n">
        <f aca="false">IF(B5945&gt;=Settings!$B$23,1,0)</f>
        <v>0</v>
      </c>
      <c r="J5945" s="71" t="n">
        <v>1</v>
      </c>
      <c r="K5945" s="71" t="n">
        <f aca="false">F5945*I5945*J5945</f>
        <v>0</v>
      </c>
      <c r="L5945" s="71" t="n">
        <f aca="false">E5945*I5945*J5945</f>
        <v>0</v>
      </c>
      <c r="M5945" s="72" t="n">
        <f aca="false">G5945*I5945*J5945</f>
        <v>0</v>
      </c>
      <c r="N5945" s="72" t="n">
        <f aca="false">D5945*I5945*J5945</f>
        <v>-0</v>
      </c>
      <c r="O5945" s="71" t="n">
        <f aca="false">F5945*J5945</f>
        <v>1</v>
      </c>
      <c r="P5945" s="71" t="n">
        <f aca="false">E5945*J5945</f>
        <v>0</v>
      </c>
    </row>
    <row r="5946" customFormat="false" ht="15" hidden="false" customHeight="false" outlineLevel="0" collapsed="false">
      <c r="A5946" s="71" t="s">
        <v>62</v>
      </c>
      <c r="B5946" s="71" t="s">
        <v>52</v>
      </c>
      <c r="C5946" s="71" t="s">
        <v>927</v>
      </c>
      <c r="D5946" s="72" t="n">
        <v>0</v>
      </c>
      <c r="E5946" s="71" t="n">
        <v>0</v>
      </c>
      <c r="F5946" s="71" t="n">
        <v>18</v>
      </c>
      <c r="G5946" s="72" t="n">
        <v>2296.41</v>
      </c>
      <c r="H5946" s="72" t="n">
        <v>2259.08</v>
      </c>
      <c r="I5946" s="71" t="n">
        <f aca="false">IF(B5946&gt;=Settings!$B$23,1,0)</f>
        <v>0</v>
      </c>
      <c r="J5946" s="71" t="n">
        <v>1</v>
      </c>
      <c r="K5946" s="71" t="n">
        <f aca="false">F5946*I5946*J5946</f>
        <v>0</v>
      </c>
      <c r="L5946" s="71" t="n">
        <f aca="false">E5946*I5946*J5946</f>
        <v>0</v>
      </c>
      <c r="M5946" s="72" t="n">
        <f aca="false">G5946*I5946*J5946</f>
        <v>0</v>
      </c>
      <c r="N5946" s="72" t="n">
        <f aca="false">D5946*I5946*J5946</f>
        <v>-0</v>
      </c>
      <c r="O5946" s="71" t="n">
        <f aca="false">F5946*J5946</f>
        <v>18</v>
      </c>
      <c r="P5946" s="71" t="n">
        <f aca="false">E5946*J5946</f>
        <v>0</v>
      </c>
    </row>
    <row r="5947" customFormat="false" ht="15" hidden="false" customHeight="false" outlineLevel="0" collapsed="false">
      <c r="A5947" s="71" t="s">
        <v>61</v>
      </c>
      <c r="B5947" s="71" t="s">
        <v>52</v>
      </c>
      <c r="C5947" s="71" t="s">
        <v>569</v>
      </c>
      <c r="D5947" s="72" t="n">
        <v>0</v>
      </c>
      <c r="E5947" s="71" t="n">
        <v>0</v>
      </c>
      <c r="F5947" s="71" t="n">
        <v>24</v>
      </c>
      <c r="G5947" s="72" t="n">
        <v>2377.06</v>
      </c>
      <c r="H5947" s="72" t="n">
        <v>2179.06</v>
      </c>
      <c r="I5947" s="71" t="n">
        <f aca="false">IF(B5947&gt;=Settings!$B$23,1,0)</f>
        <v>0</v>
      </c>
      <c r="J5947" s="71" t="n">
        <v>1</v>
      </c>
      <c r="K5947" s="71" t="n">
        <f aca="false">F5947*I5947*J5947</f>
        <v>0</v>
      </c>
      <c r="L5947" s="71" t="n">
        <f aca="false">E5947*I5947*J5947</f>
        <v>0</v>
      </c>
      <c r="M5947" s="72" t="n">
        <f aca="false">G5947*I5947*J5947</f>
        <v>0</v>
      </c>
      <c r="N5947" s="72" t="n">
        <f aca="false">D5947*I5947*J5947</f>
        <v>-0</v>
      </c>
      <c r="O5947" s="71" t="n">
        <f aca="false">F5947*J5947</f>
        <v>24</v>
      </c>
      <c r="P5947" s="71" t="n">
        <f aca="false">E5947*J5947</f>
        <v>0</v>
      </c>
    </row>
    <row r="5948" customFormat="false" ht="15" hidden="false" customHeight="false" outlineLevel="0" collapsed="false">
      <c r="A5948" s="71" t="s">
        <v>59</v>
      </c>
      <c r="B5948" s="71" t="s">
        <v>52</v>
      </c>
      <c r="C5948" s="71" t="s">
        <v>1602</v>
      </c>
      <c r="D5948" s="72" t="n">
        <v>0</v>
      </c>
      <c r="E5948" s="71" t="n">
        <v>0</v>
      </c>
      <c r="F5948" s="71" t="n">
        <v>1</v>
      </c>
      <c r="G5948" s="72" t="n">
        <v>68.14</v>
      </c>
      <c r="H5948" s="72" t="n">
        <v>68.14</v>
      </c>
      <c r="I5948" s="71" t="n">
        <f aca="false">IF(B5948&gt;=Settings!$B$23,1,0)</f>
        <v>0</v>
      </c>
      <c r="J5948" s="71" t="n">
        <v>1</v>
      </c>
      <c r="K5948" s="71" t="n">
        <f aca="false">F5948*I5948*J5948</f>
        <v>0</v>
      </c>
      <c r="L5948" s="71" t="n">
        <f aca="false">E5948*I5948*J5948</f>
        <v>0</v>
      </c>
      <c r="M5948" s="72" t="n">
        <f aca="false">G5948*I5948*J5948</f>
        <v>0</v>
      </c>
      <c r="N5948" s="72" t="n">
        <f aca="false">D5948*I5948*J5948</f>
        <v>-0</v>
      </c>
      <c r="O5948" s="71" t="n">
        <f aca="false">F5948*J5948</f>
        <v>1</v>
      </c>
      <c r="P5948" s="71" t="n">
        <f aca="false">E5948*J5948</f>
        <v>0</v>
      </c>
    </row>
    <row r="5949" customFormat="false" ht="15" hidden="false" customHeight="false" outlineLevel="0" collapsed="false">
      <c r="A5949" s="71" t="s">
        <v>60</v>
      </c>
      <c r="B5949" s="71" t="s">
        <v>52</v>
      </c>
      <c r="C5949" s="71" t="s">
        <v>1759</v>
      </c>
      <c r="D5949" s="72" t="n">
        <v>0</v>
      </c>
      <c r="E5949" s="71" t="n">
        <v>0</v>
      </c>
      <c r="F5949" s="71" t="n">
        <v>9</v>
      </c>
      <c r="G5949" s="72" t="n">
        <v>890.49</v>
      </c>
      <c r="H5949" s="72" t="n">
        <v>873.6</v>
      </c>
      <c r="I5949" s="71" t="n">
        <f aca="false">IF(B5949&gt;=Settings!$B$23,1,0)</f>
        <v>0</v>
      </c>
      <c r="J5949" s="71" t="n">
        <v>1</v>
      </c>
      <c r="K5949" s="71" t="n">
        <f aca="false">F5949*I5949*J5949</f>
        <v>0</v>
      </c>
      <c r="L5949" s="71" t="n">
        <f aca="false">E5949*I5949*J5949</f>
        <v>0</v>
      </c>
      <c r="M5949" s="72" t="n">
        <f aca="false">G5949*I5949*J5949</f>
        <v>0</v>
      </c>
      <c r="N5949" s="72" t="n">
        <f aca="false">D5949*I5949*J5949</f>
        <v>-0</v>
      </c>
      <c r="O5949" s="71" t="n">
        <f aca="false">F5949*J5949</f>
        <v>9</v>
      </c>
      <c r="P5949" s="71" t="n">
        <f aca="false">E5949*J5949</f>
        <v>0</v>
      </c>
    </row>
    <row r="5950" customFormat="false" ht="15" hidden="false" customHeight="false" outlineLevel="0" collapsed="false">
      <c r="A5950" s="71" t="s">
        <v>59</v>
      </c>
      <c r="B5950" s="71" t="s">
        <v>52</v>
      </c>
      <c r="C5950" s="71" t="s">
        <v>920</v>
      </c>
      <c r="D5950" s="72" t="n">
        <v>0</v>
      </c>
      <c r="E5950" s="71" t="n">
        <v>0</v>
      </c>
      <c r="F5950" s="71" t="n">
        <v>2</v>
      </c>
      <c r="G5950" s="72" t="n">
        <v>245.36</v>
      </c>
      <c r="H5950" s="72" t="n">
        <v>226.97</v>
      </c>
      <c r="I5950" s="71" t="n">
        <f aca="false">IF(B5950&gt;=Settings!$B$23,1,0)</f>
        <v>0</v>
      </c>
      <c r="J5950" s="71" t="n">
        <v>1</v>
      </c>
      <c r="K5950" s="71" t="n">
        <f aca="false">F5950*I5950*J5950</f>
        <v>0</v>
      </c>
      <c r="L5950" s="71" t="n">
        <f aca="false">E5950*I5950*J5950</f>
        <v>0</v>
      </c>
      <c r="M5950" s="72" t="n">
        <f aca="false">G5950*I5950*J5950</f>
        <v>0</v>
      </c>
      <c r="N5950" s="72" t="n">
        <f aca="false">D5950*I5950*J5950</f>
        <v>-0</v>
      </c>
      <c r="O5950" s="71" t="n">
        <f aca="false">F5950*J5950</f>
        <v>2</v>
      </c>
      <c r="P5950" s="71" t="n">
        <f aca="false">E5950*J5950</f>
        <v>0</v>
      </c>
    </row>
    <row r="5951" customFormat="false" ht="15" hidden="false" customHeight="false" outlineLevel="0" collapsed="false">
      <c r="A5951" s="71" t="s">
        <v>59</v>
      </c>
      <c r="B5951" s="71" t="s">
        <v>52</v>
      </c>
      <c r="C5951" s="71" t="s">
        <v>153</v>
      </c>
      <c r="D5951" s="72" t="n">
        <v>0</v>
      </c>
      <c r="E5951" s="71" t="n">
        <v>0</v>
      </c>
      <c r="F5951" s="71" t="n">
        <v>3</v>
      </c>
      <c r="G5951" s="72" t="n">
        <v>828.05</v>
      </c>
      <c r="H5951" s="72" t="n">
        <v>828.05</v>
      </c>
      <c r="I5951" s="71" t="n">
        <f aca="false">IF(B5951&gt;=Settings!$B$23,1,0)</f>
        <v>0</v>
      </c>
      <c r="J5951" s="71" t="n">
        <v>1</v>
      </c>
      <c r="K5951" s="71" t="n">
        <f aca="false">F5951*I5951*J5951</f>
        <v>0</v>
      </c>
      <c r="L5951" s="71" t="n">
        <f aca="false">E5951*I5951*J5951</f>
        <v>0</v>
      </c>
      <c r="M5951" s="72" t="n">
        <f aca="false">G5951*I5951*J5951</f>
        <v>0</v>
      </c>
      <c r="N5951" s="72" t="n">
        <f aca="false">D5951*I5951*J5951</f>
        <v>-0</v>
      </c>
      <c r="O5951" s="71" t="n">
        <f aca="false">F5951*J5951</f>
        <v>3</v>
      </c>
      <c r="P5951" s="71" t="n">
        <f aca="false">E5951*J5951</f>
        <v>0</v>
      </c>
    </row>
    <row r="5952" customFormat="false" ht="15" hidden="false" customHeight="false" outlineLevel="0" collapsed="false">
      <c r="A5952" s="71" t="s">
        <v>59</v>
      </c>
      <c r="B5952" s="71" t="s">
        <v>52</v>
      </c>
      <c r="C5952" s="71" t="s">
        <v>1049</v>
      </c>
      <c r="D5952" s="72" t="n">
        <v>0</v>
      </c>
      <c r="E5952" s="71" t="n">
        <v>0</v>
      </c>
      <c r="F5952" s="71" t="n">
        <v>10</v>
      </c>
      <c r="G5952" s="72" t="n">
        <v>463.18</v>
      </c>
      <c r="H5952" s="72" t="n">
        <v>432.05</v>
      </c>
      <c r="I5952" s="71" t="n">
        <f aca="false">IF(B5952&gt;=Settings!$B$23,1,0)</f>
        <v>0</v>
      </c>
      <c r="J5952" s="71" t="n">
        <v>1</v>
      </c>
      <c r="K5952" s="71" t="n">
        <f aca="false">F5952*I5952*J5952</f>
        <v>0</v>
      </c>
      <c r="L5952" s="71" t="n">
        <f aca="false">E5952*I5952*J5952</f>
        <v>0</v>
      </c>
      <c r="M5952" s="72" t="n">
        <f aca="false">G5952*I5952*J5952</f>
        <v>0</v>
      </c>
      <c r="N5952" s="72" t="n">
        <f aca="false">D5952*I5952*J5952</f>
        <v>-0</v>
      </c>
      <c r="O5952" s="71" t="n">
        <f aca="false">F5952*J5952</f>
        <v>10</v>
      </c>
      <c r="P5952" s="71" t="n">
        <f aca="false">E5952*J5952</f>
        <v>0</v>
      </c>
    </row>
    <row r="5953" customFormat="false" ht="15" hidden="false" customHeight="false" outlineLevel="0" collapsed="false">
      <c r="A5953" s="71" t="s">
        <v>63</v>
      </c>
      <c r="B5953" s="71" t="s">
        <v>52</v>
      </c>
      <c r="C5953" s="71" t="s">
        <v>2265</v>
      </c>
      <c r="D5953" s="72" t="n">
        <v>0</v>
      </c>
      <c r="E5953" s="71" t="n">
        <v>0</v>
      </c>
      <c r="F5953" s="71" t="n">
        <v>5</v>
      </c>
      <c r="G5953" s="72" t="n">
        <v>363.4</v>
      </c>
      <c r="H5953" s="72" t="n">
        <v>363.4</v>
      </c>
      <c r="I5953" s="71" t="n">
        <f aca="false">IF(B5953&gt;=Settings!$B$23,1,0)</f>
        <v>0</v>
      </c>
      <c r="J5953" s="71" t="n">
        <v>1</v>
      </c>
      <c r="K5953" s="71" t="n">
        <f aca="false">F5953*I5953*J5953</f>
        <v>0</v>
      </c>
      <c r="L5953" s="71" t="n">
        <f aca="false">E5953*I5953*J5953</f>
        <v>0</v>
      </c>
      <c r="M5953" s="72" t="n">
        <f aca="false">G5953*I5953*J5953</f>
        <v>0</v>
      </c>
      <c r="N5953" s="72" t="n">
        <f aca="false">D5953*I5953*J5953</f>
        <v>-0</v>
      </c>
      <c r="O5953" s="71" t="n">
        <f aca="false">F5953*J5953</f>
        <v>5</v>
      </c>
      <c r="P5953" s="71" t="n">
        <f aca="false">E5953*J5953</f>
        <v>0</v>
      </c>
    </row>
    <row r="5954" customFormat="false" ht="15" hidden="false" customHeight="false" outlineLevel="0" collapsed="false">
      <c r="A5954" s="71" t="s">
        <v>61</v>
      </c>
      <c r="B5954" s="71" t="s">
        <v>52</v>
      </c>
      <c r="C5954" s="71" t="s">
        <v>1401</v>
      </c>
      <c r="D5954" s="72" t="n">
        <v>149.95</v>
      </c>
      <c r="E5954" s="71" t="n">
        <v>1</v>
      </c>
      <c r="F5954" s="71" t="n">
        <v>4</v>
      </c>
      <c r="G5954" s="72" t="n">
        <v>549.81</v>
      </c>
      <c r="H5954" s="72" t="n">
        <v>399.86</v>
      </c>
      <c r="I5954" s="71" t="n">
        <f aca="false">IF(B5954&gt;=Settings!$B$23,1,0)</f>
        <v>0</v>
      </c>
      <c r="J5954" s="71" t="n">
        <v>1</v>
      </c>
      <c r="K5954" s="71" t="n">
        <f aca="false">F5954*I5954*J5954</f>
        <v>0</v>
      </c>
      <c r="L5954" s="71" t="n">
        <f aca="false">E5954*I5954*J5954</f>
        <v>0</v>
      </c>
      <c r="M5954" s="72" t="n">
        <f aca="false">G5954*I5954*J5954</f>
        <v>0</v>
      </c>
      <c r="N5954" s="72" t="n">
        <f aca="false">D5954*I5954*J5954</f>
        <v>0</v>
      </c>
      <c r="O5954" s="71" t="n">
        <f aca="false">F5954*J5954</f>
        <v>4</v>
      </c>
      <c r="P5954" s="71" t="n">
        <f aca="false">E5954*J5954</f>
        <v>1</v>
      </c>
    </row>
    <row r="5955" customFormat="false" ht="15" hidden="false" customHeight="false" outlineLevel="0" collapsed="false">
      <c r="A5955" s="71" t="s">
        <v>59</v>
      </c>
      <c r="B5955" s="71" t="s">
        <v>52</v>
      </c>
      <c r="C5955" s="71" t="s">
        <v>971</v>
      </c>
      <c r="D5955" s="72" t="n">
        <v>0</v>
      </c>
      <c r="E5955" s="71" t="n">
        <v>0</v>
      </c>
      <c r="F5955" s="71" t="n">
        <v>8</v>
      </c>
      <c r="G5955" s="72" t="n">
        <v>676.9</v>
      </c>
      <c r="H5955" s="72" t="n">
        <v>638.09</v>
      </c>
      <c r="I5955" s="71" t="n">
        <f aca="false">IF(B5955&gt;=Settings!$B$23,1,0)</f>
        <v>0</v>
      </c>
      <c r="J5955" s="71" t="n">
        <v>1</v>
      </c>
      <c r="K5955" s="71" t="n">
        <f aca="false">F5955*I5955*J5955</f>
        <v>0</v>
      </c>
      <c r="L5955" s="71" t="n">
        <f aca="false">E5955*I5955*J5955</f>
        <v>0</v>
      </c>
      <c r="M5955" s="72" t="n">
        <f aca="false">G5955*I5955*J5955</f>
        <v>0</v>
      </c>
      <c r="N5955" s="72" t="n">
        <f aca="false">D5955*I5955*J5955</f>
        <v>-0</v>
      </c>
      <c r="O5955" s="71" t="n">
        <f aca="false">F5955*J5955</f>
        <v>8</v>
      </c>
      <c r="P5955" s="71" t="n">
        <f aca="false">E5955*J5955</f>
        <v>0</v>
      </c>
    </row>
    <row r="5956" customFormat="false" ht="15" hidden="false" customHeight="false" outlineLevel="0" collapsed="false">
      <c r="A5956" s="71" t="s">
        <v>60</v>
      </c>
      <c r="B5956" s="71" t="s">
        <v>52</v>
      </c>
      <c r="C5956" s="71" t="s">
        <v>1093</v>
      </c>
      <c r="D5956" s="72" t="n">
        <v>0</v>
      </c>
      <c r="E5956" s="71" t="n">
        <v>0</v>
      </c>
      <c r="F5956" s="71" t="n">
        <v>15</v>
      </c>
      <c r="G5956" s="72" t="n">
        <v>1644.77</v>
      </c>
      <c r="H5956" s="72" t="n">
        <v>1626.51</v>
      </c>
      <c r="I5956" s="71" t="n">
        <f aca="false">IF(B5956&gt;=Settings!$B$23,1,0)</f>
        <v>0</v>
      </c>
      <c r="J5956" s="71" t="n">
        <v>1</v>
      </c>
      <c r="K5956" s="71" t="n">
        <f aca="false">F5956*I5956*J5956</f>
        <v>0</v>
      </c>
      <c r="L5956" s="71" t="n">
        <f aca="false">E5956*I5956*J5956</f>
        <v>0</v>
      </c>
      <c r="M5956" s="72" t="n">
        <f aca="false">G5956*I5956*J5956</f>
        <v>0</v>
      </c>
      <c r="N5956" s="72" t="n">
        <f aca="false">D5956*I5956*J5956</f>
        <v>-0</v>
      </c>
      <c r="O5956" s="71" t="n">
        <f aca="false">F5956*J5956</f>
        <v>15</v>
      </c>
      <c r="P5956" s="71" t="n">
        <f aca="false">E5956*J5956</f>
        <v>0</v>
      </c>
    </row>
    <row r="5957" customFormat="false" ht="15" hidden="false" customHeight="false" outlineLevel="0" collapsed="false">
      <c r="A5957" s="71" t="s">
        <v>63</v>
      </c>
      <c r="B5957" s="71" t="s">
        <v>52</v>
      </c>
      <c r="C5957" s="71" t="s">
        <v>179</v>
      </c>
      <c r="D5957" s="72" t="n">
        <v>224.47</v>
      </c>
      <c r="E5957" s="71" t="n">
        <v>2</v>
      </c>
      <c r="F5957" s="71" t="n">
        <v>28</v>
      </c>
      <c r="G5957" s="72" t="n">
        <v>3307.91</v>
      </c>
      <c r="H5957" s="72" t="n">
        <v>3071.64</v>
      </c>
      <c r="I5957" s="71" t="n">
        <f aca="false">IF(B5957&gt;=Settings!$B$23,1,0)</f>
        <v>0</v>
      </c>
      <c r="J5957" s="71" t="n">
        <v>1</v>
      </c>
      <c r="K5957" s="71" t="n">
        <f aca="false">F5957*I5957*J5957</f>
        <v>0</v>
      </c>
      <c r="L5957" s="71" t="n">
        <f aca="false">E5957*I5957*J5957</f>
        <v>0</v>
      </c>
      <c r="M5957" s="72" t="n">
        <f aca="false">G5957*I5957*J5957</f>
        <v>0</v>
      </c>
      <c r="N5957" s="72" t="n">
        <f aca="false">D5957*I5957*J5957</f>
        <v>0</v>
      </c>
      <c r="O5957" s="71" t="n">
        <f aca="false">F5957*J5957</f>
        <v>28</v>
      </c>
      <c r="P5957" s="71" t="n">
        <f aca="false">E5957*J5957</f>
        <v>2</v>
      </c>
    </row>
    <row r="5958" customFormat="false" ht="15" hidden="false" customHeight="false" outlineLevel="0" collapsed="false">
      <c r="A5958" s="71" t="s">
        <v>59</v>
      </c>
      <c r="B5958" s="71" t="s">
        <v>52</v>
      </c>
      <c r="C5958" s="71" t="s">
        <v>2173</v>
      </c>
      <c r="D5958" s="72" t="n">
        <v>0</v>
      </c>
      <c r="E5958" s="71" t="n">
        <v>0</v>
      </c>
      <c r="F5958" s="71" t="n">
        <v>1</v>
      </c>
      <c r="G5958" s="72" t="n">
        <v>137.23</v>
      </c>
      <c r="H5958" s="72" t="n">
        <v>137.23</v>
      </c>
      <c r="I5958" s="71" t="n">
        <f aca="false">IF(B5958&gt;=Settings!$B$23,1,0)</f>
        <v>0</v>
      </c>
      <c r="J5958" s="71" t="n">
        <v>1</v>
      </c>
      <c r="K5958" s="71" t="n">
        <f aca="false">F5958*I5958*J5958</f>
        <v>0</v>
      </c>
      <c r="L5958" s="71" t="n">
        <f aca="false">E5958*I5958*J5958</f>
        <v>0</v>
      </c>
      <c r="M5958" s="72" t="n">
        <f aca="false">G5958*I5958*J5958</f>
        <v>0</v>
      </c>
      <c r="N5958" s="72" t="n">
        <f aca="false">D5958*I5958*J5958</f>
        <v>-0</v>
      </c>
      <c r="O5958" s="71" t="n">
        <f aca="false">F5958*J5958</f>
        <v>1</v>
      </c>
      <c r="P5958" s="71" t="n">
        <f aca="false">E5958*J5958</f>
        <v>0</v>
      </c>
    </row>
    <row r="5959" customFormat="false" ht="15" hidden="false" customHeight="false" outlineLevel="0" collapsed="false">
      <c r="A5959" s="71" t="s">
        <v>59</v>
      </c>
      <c r="B5959" s="71" t="s">
        <v>52</v>
      </c>
      <c r="C5959" s="71" t="s">
        <v>1607</v>
      </c>
      <c r="D5959" s="72" t="n">
        <v>0</v>
      </c>
      <c r="E5959" s="71" t="n">
        <v>0</v>
      </c>
      <c r="F5959" s="71" t="n">
        <v>1</v>
      </c>
      <c r="G5959" s="72" t="n">
        <v>86.32</v>
      </c>
      <c r="H5959" s="72" t="n">
        <v>86.32</v>
      </c>
      <c r="I5959" s="71" t="n">
        <f aca="false">IF(B5959&gt;=Settings!$B$23,1,0)</f>
        <v>0</v>
      </c>
      <c r="J5959" s="71" t="n">
        <v>1</v>
      </c>
      <c r="K5959" s="71" t="n">
        <f aca="false">F5959*I5959*J5959</f>
        <v>0</v>
      </c>
      <c r="L5959" s="71" t="n">
        <f aca="false">E5959*I5959*J5959</f>
        <v>0</v>
      </c>
      <c r="M5959" s="72" t="n">
        <f aca="false">G5959*I5959*J5959</f>
        <v>0</v>
      </c>
      <c r="N5959" s="72" t="n">
        <f aca="false">D5959*I5959*J5959</f>
        <v>-0</v>
      </c>
      <c r="O5959" s="71" t="n">
        <f aca="false">F5959*J5959</f>
        <v>1</v>
      </c>
      <c r="P5959" s="71" t="n">
        <f aca="false">E5959*J5959</f>
        <v>0</v>
      </c>
    </row>
    <row r="5960" customFormat="false" ht="15" hidden="false" customHeight="false" outlineLevel="0" collapsed="false">
      <c r="A5960" s="71" t="s">
        <v>59</v>
      </c>
      <c r="B5960" s="71" t="s">
        <v>52</v>
      </c>
      <c r="C5960" s="71" t="s">
        <v>2177</v>
      </c>
      <c r="D5960" s="72" t="n">
        <v>0</v>
      </c>
      <c r="E5960" s="71" t="n">
        <v>0</v>
      </c>
      <c r="F5960" s="71" t="n">
        <v>5</v>
      </c>
      <c r="G5960" s="72" t="n">
        <v>481.57</v>
      </c>
      <c r="H5960" s="72" t="n">
        <v>465.22</v>
      </c>
      <c r="I5960" s="71" t="n">
        <f aca="false">IF(B5960&gt;=Settings!$B$23,1,0)</f>
        <v>0</v>
      </c>
      <c r="J5960" s="71" t="n">
        <v>1</v>
      </c>
      <c r="K5960" s="71" t="n">
        <f aca="false">F5960*I5960*J5960</f>
        <v>0</v>
      </c>
      <c r="L5960" s="71" t="n">
        <f aca="false">E5960*I5960*J5960</f>
        <v>0</v>
      </c>
      <c r="M5960" s="72" t="n">
        <f aca="false">G5960*I5960*J5960</f>
        <v>0</v>
      </c>
      <c r="N5960" s="72" t="n">
        <f aca="false">D5960*I5960*J5960</f>
        <v>-0</v>
      </c>
      <c r="O5960" s="71" t="n">
        <f aca="false">F5960*J5960</f>
        <v>5</v>
      </c>
      <c r="P5960" s="71" t="n">
        <f aca="false">E5960*J5960</f>
        <v>0</v>
      </c>
    </row>
    <row r="5961" customFormat="false" ht="15" hidden="false" customHeight="false" outlineLevel="0" collapsed="false">
      <c r="A5961" s="71" t="s">
        <v>59</v>
      </c>
      <c r="B5961" s="71" t="s">
        <v>52</v>
      </c>
      <c r="C5961" s="71" t="s">
        <v>1030</v>
      </c>
      <c r="D5961" s="72" t="n">
        <v>0</v>
      </c>
      <c r="E5961" s="71" t="n">
        <v>0</v>
      </c>
      <c r="F5961" s="71" t="n">
        <v>2</v>
      </c>
      <c r="G5961" s="72" t="n">
        <v>149.91</v>
      </c>
      <c r="H5961" s="72" t="n">
        <v>149.91</v>
      </c>
      <c r="I5961" s="71" t="n">
        <f aca="false">IF(B5961&gt;=Settings!$B$23,1,0)</f>
        <v>0</v>
      </c>
      <c r="J5961" s="71" t="n">
        <v>1</v>
      </c>
      <c r="K5961" s="71" t="n">
        <f aca="false">F5961*I5961*J5961</f>
        <v>0</v>
      </c>
      <c r="L5961" s="71" t="n">
        <f aca="false">E5961*I5961*J5961</f>
        <v>0</v>
      </c>
      <c r="M5961" s="72" t="n">
        <f aca="false">G5961*I5961*J5961</f>
        <v>0</v>
      </c>
      <c r="N5961" s="72" t="n">
        <f aca="false">D5961*I5961*J5961</f>
        <v>-0</v>
      </c>
      <c r="O5961" s="71" t="n">
        <f aca="false">F5961*J5961</f>
        <v>2</v>
      </c>
      <c r="P5961" s="71" t="n">
        <f aca="false">E5961*J5961</f>
        <v>0</v>
      </c>
    </row>
    <row r="5962" customFormat="false" ht="15" hidden="false" customHeight="false" outlineLevel="0" collapsed="false">
      <c r="A5962" s="71" t="s">
        <v>63</v>
      </c>
      <c r="B5962" s="71" t="s">
        <v>52</v>
      </c>
      <c r="C5962" s="71" t="s">
        <v>2245</v>
      </c>
      <c r="D5962" s="72" t="n">
        <v>0</v>
      </c>
      <c r="E5962" s="71" t="n">
        <v>0</v>
      </c>
      <c r="F5962" s="71" t="n">
        <v>1</v>
      </c>
      <c r="G5962" s="72" t="n">
        <v>118.14</v>
      </c>
      <c r="H5962" s="72" t="n">
        <v>118.14</v>
      </c>
      <c r="I5962" s="71" t="n">
        <f aca="false">IF(B5962&gt;=Settings!$B$23,1,0)</f>
        <v>0</v>
      </c>
      <c r="J5962" s="71" t="n">
        <v>1</v>
      </c>
      <c r="K5962" s="71" t="n">
        <f aca="false">F5962*I5962*J5962</f>
        <v>0</v>
      </c>
      <c r="L5962" s="71" t="n">
        <f aca="false">E5962*I5962*J5962</f>
        <v>0</v>
      </c>
      <c r="M5962" s="72" t="n">
        <f aca="false">G5962*I5962*J5962</f>
        <v>0</v>
      </c>
      <c r="N5962" s="72" t="n">
        <f aca="false">D5962*I5962*J5962</f>
        <v>-0</v>
      </c>
      <c r="O5962" s="71" t="n">
        <f aca="false">F5962*J5962</f>
        <v>1</v>
      </c>
      <c r="P5962" s="71" t="n">
        <f aca="false">E5962*J5962</f>
        <v>0</v>
      </c>
    </row>
    <row r="5963" customFormat="false" ht="15" hidden="false" customHeight="false" outlineLevel="0" collapsed="false">
      <c r="A5963" s="71" t="s">
        <v>63</v>
      </c>
      <c r="B5963" s="71" t="s">
        <v>52</v>
      </c>
      <c r="C5963" s="71" t="s">
        <v>2244</v>
      </c>
      <c r="D5963" s="72" t="n">
        <v>0</v>
      </c>
      <c r="E5963" s="71" t="n">
        <v>0</v>
      </c>
      <c r="F5963" s="71" t="n">
        <v>1</v>
      </c>
      <c r="G5963" s="72" t="n">
        <v>72.68</v>
      </c>
      <c r="H5963" s="72" t="n">
        <v>72.68</v>
      </c>
      <c r="I5963" s="71" t="n">
        <f aca="false">IF(B5963&gt;=Settings!$B$23,1,0)</f>
        <v>0</v>
      </c>
      <c r="J5963" s="71" t="n">
        <v>1</v>
      </c>
      <c r="K5963" s="71" t="n">
        <f aca="false">F5963*I5963*J5963</f>
        <v>0</v>
      </c>
      <c r="L5963" s="71" t="n">
        <f aca="false">E5963*I5963*J5963</f>
        <v>0</v>
      </c>
      <c r="M5963" s="72" t="n">
        <f aca="false">G5963*I5963*J5963</f>
        <v>0</v>
      </c>
      <c r="N5963" s="72" t="n">
        <f aca="false">D5963*I5963*J5963</f>
        <v>-0</v>
      </c>
      <c r="O5963" s="71" t="n">
        <f aca="false">F5963*J5963</f>
        <v>1</v>
      </c>
      <c r="P5963" s="71" t="n">
        <f aca="false">E5963*J5963</f>
        <v>0</v>
      </c>
    </row>
    <row r="5964" customFormat="false" ht="15" hidden="false" customHeight="false" outlineLevel="0" collapsed="false">
      <c r="A5964" s="71" t="s">
        <v>61</v>
      </c>
      <c r="B5964" s="71" t="s">
        <v>52</v>
      </c>
      <c r="C5964" s="71" t="s">
        <v>2064</v>
      </c>
      <c r="D5964" s="72" t="n">
        <v>0</v>
      </c>
      <c r="E5964" s="71" t="n">
        <v>0</v>
      </c>
      <c r="F5964" s="71" t="n">
        <v>1</v>
      </c>
      <c r="G5964" s="72" t="n">
        <v>54.5</v>
      </c>
      <c r="H5964" s="72" t="n">
        <v>54.5</v>
      </c>
      <c r="I5964" s="71" t="n">
        <f aca="false">IF(B5964&gt;=Settings!$B$23,1,0)</f>
        <v>0</v>
      </c>
      <c r="J5964" s="71" t="n">
        <v>1</v>
      </c>
      <c r="K5964" s="71" t="n">
        <f aca="false">F5964*I5964*J5964</f>
        <v>0</v>
      </c>
      <c r="L5964" s="71" t="n">
        <f aca="false">E5964*I5964*J5964</f>
        <v>0</v>
      </c>
      <c r="M5964" s="72" t="n">
        <f aca="false">G5964*I5964*J5964</f>
        <v>0</v>
      </c>
      <c r="N5964" s="72" t="n">
        <f aca="false">D5964*I5964*J5964</f>
        <v>-0</v>
      </c>
      <c r="O5964" s="71" t="n">
        <f aca="false">F5964*J5964</f>
        <v>1</v>
      </c>
      <c r="P5964" s="71" t="n">
        <f aca="false">E5964*J5964</f>
        <v>0</v>
      </c>
    </row>
    <row r="5965" customFormat="false" ht="15" hidden="false" customHeight="false" outlineLevel="0" collapsed="false">
      <c r="A5965" s="71" t="s">
        <v>61</v>
      </c>
      <c r="B5965" s="71" t="s">
        <v>52</v>
      </c>
      <c r="C5965" s="71" t="s">
        <v>877</v>
      </c>
      <c r="D5965" s="72" t="n">
        <v>0</v>
      </c>
      <c r="E5965" s="71" t="n">
        <v>0</v>
      </c>
      <c r="F5965" s="71" t="n">
        <v>3</v>
      </c>
      <c r="G5965" s="72" t="n">
        <v>313.48</v>
      </c>
      <c r="H5965" s="72" t="n">
        <v>296.46</v>
      </c>
      <c r="I5965" s="71" t="n">
        <f aca="false">IF(B5965&gt;=Settings!$B$23,1,0)</f>
        <v>0</v>
      </c>
      <c r="J5965" s="71" t="n">
        <v>1</v>
      </c>
      <c r="K5965" s="71" t="n">
        <f aca="false">F5965*I5965*J5965</f>
        <v>0</v>
      </c>
      <c r="L5965" s="71" t="n">
        <f aca="false">E5965*I5965*J5965</f>
        <v>0</v>
      </c>
      <c r="M5965" s="72" t="n">
        <f aca="false">G5965*I5965*J5965</f>
        <v>0</v>
      </c>
      <c r="N5965" s="72" t="n">
        <f aca="false">D5965*I5965*J5965</f>
        <v>-0</v>
      </c>
      <c r="O5965" s="71" t="n">
        <f aca="false">F5965*J5965</f>
        <v>3</v>
      </c>
      <c r="P5965" s="71" t="n">
        <f aca="false">E5965*J5965</f>
        <v>0</v>
      </c>
    </row>
    <row r="5966" customFormat="false" ht="15" hidden="false" customHeight="false" outlineLevel="0" collapsed="false">
      <c r="A5966" s="71" t="s">
        <v>63</v>
      </c>
      <c r="B5966" s="71" t="s">
        <v>52</v>
      </c>
      <c r="C5966" s="71" t="s">
        <v>2260</v>
      </c>
      <c r="D5966" s="72" t="n">
        <v>0</v>
      </c>
      <c r="E5966" s="71" t="n">
        <v>0</v>
      </c>
      <c r="F5966" s="71" t="n">
        <v>1</v>
      </c>
      <c r="G5966" s="72" t="n">
        <v>118.14</v>
      </c>
      <c r="H5966" s="72" t="n">
        <v>118.14</v>
      </c>
      <c r="I5966" s="71" t="n">
        <f aca="false">IF(B5966&gt;=Settings!$B$23,1,0)</f>
        <v>0</v>
      </c>
      <c r="J5966" s="71" t="n">
        <v>1</v>
      </c>
      <c r="K5966" s="71" t="n">
        <f aca="false">F5966*I5966*J5966</f>
        <v>0</v>
      </c>
      <c r="L5966" s="71" t="n">
        <f aca="false">E5966*I5966*J5966</f>
        <v>0</v>
      </c>
      <c r="M5966" s="72" t="n">
        <f aca="false">G5966*I5966*J5966</f>
        <v>0</v>
      </c>
      <c r="N5966" s="72" t="n">
        <f aca="false">D5966*I5966*J5966</f>
        <v>-0</v>
      </c>
      <c r="O5966" s="71" t="n">
        <f aca="false">F5966*J5966</f>
        <v>1</v>
      </c>
      <c r="P5966" s="71" t="n">
        <f aca="false">E5966*J5966</f>
        <v>0</v>
      </c>
    </row>
    <row r="5967" customFormat="false" ht="15" hidden="false" customHeight="false" outlineLevel="0" collapsed="false">
      <c r="A5967" s="71" t="s">
        <v>59</v>
      </c>
      <c r="B5967" s="71" t="s">
        <v>52</v>
      </c>
      <c r="C5967" s="71" t="s">
        <v>1439</v>
      </c>
      <c r="D5967" s="72" t="n">
        <v>54.05</v>
      </c>
      <c r="E5967" s="71" t="n">
        <v>1</v>
      </c>
      <c r="F5967" s="71" t="n">
        <v>21</v>
      </c>
      <c r="G5967" s="72" t="n">
        <v>1389.91</v>
      </c>
      <c r="H5967" s="72" t="n">
        <v>1292.59</v>
      </c>
      <c r="I5967" s="71" t="n">
        <f aca="false">IF(B5967&gt;=Settings!$B$23,1,0)</f>
        <v>0</v>
      </c>
      <c r="J5967" s="71" t="n">
        <v>1</v>
      </c>
      <c r="K5967" s="71" t="n">
        <f aca="false">F5967*I5967*J5967</f>
        <v>0</v>
      </c>
      <c r="L5967" s="71" t="n">
        <f aca="false">E5967*I5967*J5967</f>
        <v>0</v>
      </c>
      <c r="M5967" s="72" t="n">
        <f aca="false">G5967*I5967*J5967</f>
        <v>0</v>
      </c>
      <c r="N5967" s="72" t="n">
        <f aca="false">D5967*I5967*J5967</f>
        <v>0</v>
      </c>
      <c r="O5967" s="71" t="n">
        <f aca="false">F5967*J5967</f>
        <v>21</v>
      </c>
      <c r="P5967" s="71" t="n">
        <f aca="false">E5967*J5967</f>
        <v>1</v>
      </c>
    </row>
    <row r="5968" customFormat="false" ht="15" hidden="false" customHeight="false" outlineLevel="0" collapsed="false">
      <c r="A5968" s="71" t="s">
        <v>61</v>
      </c>
      <c r="B5968" s="71" t="s">
        <v>52</v>
      </c>
      <c r="C5968" s="71" t="s">
        <v>1240</v>
      </c>
      <c r="D5968" s="72" t="n">
        <v>0</v>
      </c>
      <c r="E5968" s="71" t="n">
        <v>0</v>
      </c>
      <c r="F5968" s="71" t="n">
        <v>1</v>
      </c>
      <c r="G5968" s="72" t="n">
        <v>68.14</v>
      </c>
      <c r="H5968" s="72" t="n">
        <v>68.14</v>
      </c>
      <c r="I5968" s="71" t="n">
        <f aca="false">IF(B5968&gt;=Settings!$B$23,1,0)</f>
        <v>0</v>
      </c>
      <c r="J5968" s="71" t="n">
        <v>1</v>
      </c>
      <c r="K5968" s="71" t="n">
        <f aca="false">F5968*I5968*J5968</f>
        <v>0</v>
      </c>
      <c r="L5968" s="71" t="n">
        <f aca="false">E5968*I5968*J5968</f>
        <v>0</v>
      </c>
      <c r="M5968" s="72" t="n">
        <f aca="false">G5968*I5968*J5968</f>
        <v>0</v>
      </c>
      <c r="N5968" s="72" t="n">
        <f aca="false">D5968*I5968*J5968</f>
        <v>-0</v>
      </c>
      <c r="O5968" s="71" t="n">
        <f aca="false">F5968*J5968</f>
        <v>1</v>
      </c>
      <c r="P5968" s="71" t="n">
        <f aca="false">E5968*J5968</f>
        <v>0</v>
      </c>
    </row>
    <row r="5969" customFormat="false" ht="15" hidden="false" customHeight="false" outlineLevel="0" collapsed="false">
      <c r="A5969" s="71" t="s">
        <v>60</v>
      </c>
      <c r="B5969" s="71" t="s">
        <v>52</v>
      </c>
      <c r="C5969" s="71" t="s">
        <v>1602</v>
      </c>
      <c r="D5969" s="72" t="n">
        <v>0</v>
      </c>
      <c r="E5969" s="71" t="n">
        <v>0</v>
      </c>
      <c r="F5969" s="71" t="n">
        <v>1</v>
      </c>
      <c r="G5969" s="72" t="n">
        <v>129.05</v>
      </c>
      <c r="H5969" s="72" t="n">
        <v>129.05</v>
      </c>
      <c r="I5969" s="71" t="n">
        <f aca="false">IF(B5969&gt;=Settings!$B$23,1,0)</f>
        <v>0</v>
      </c>
      <c r="J5969" s="71" t="n">
        <v>1</v>
      </c>
      <c r="K5969" s="71" t="n">
        <f aca="false">F5969*I5969*J5969</f>
        <v>0</v>
      </c>
      <c r="L5969" s="71" t="n">
        <f aca="false">E5969*I5969*J5969</f>
        <v>0</v>
      </c>
      <c r="M5969" s="72" t="n">
        <f aca="false">G5969*I5969*J5969</f>
        <v>0</v>
      </c>
      <c r="N5969" s="72" t="n">
        <f aca="false">D5969*I5969*J5969</f>
        <v>-0</v>
      </c>
      <c r="O5969" s="71" t="n">
        <f aca="false">F5969*J5969</f>
        <v>1</v>
      </c>
      <c r="P5969" s="71" t="n">
        <f aca="false">E5969*J5969</f>
        <v>0</v>
      </c>
    </row>
    <row r="5970" customFormat="false" ht="15" hidden="false" customHeight="false" outlineLevel="0" collapsed="false">
      <c r="A5970" s="71" t="s">
        <v>61</v>
      </c>
      <c r="B5970" s="71" t="s">
        <v>52</v>
      </c>
      <c r="C5970" s="71" t="s">
        <v>1331</v>
      </c>
      <c r="D5970" s="72" t="n">
        <v>0</v>
      </c>
      <c r="E5970" s="71" t="n">
        <v>0</v>
      </c>
      <c r="F5970" s="71" t="n">
        <v>2</v>
      </c>
      <c r="G5970" s="72" t="n">
        <v>249.91</v>
      </c>
      <c r="H5970" s="72" t="n">
        <v>249.91</v>
      </c>
      <c r="I5970" s="71" t="n">
        <f aca="false">IF(B5970&gt;=Settings!$B$23,1,0)</f>
        <v>0</v>
      </c>
      <c r="J5970" s="71" t="n">
        <v>1</v>
      </c>
      <c r="K5970" s="71" t="n">
        <f aca="false">F5970*I5970*J5970</f>
        <v>0</v>
      </c>
      <c r="L5970" s="71" t="n">
        <f aca="false">E5970*I5970*J5970</f>
        <v>0</v>
      </c>
      <c r="M5970" s="72" t="n">
        <f aca="false">G5970*I5970*J5970</f>
        <v>0</v>
      </c>
      <c r="N5970" s="72" t="n">
        <f aca="false">D5970*I5970*J5970</f>
        <v>-0</v>
      </c>
      <c r="O5970" s="71" t="n">
        <f aca="false">F5970*J5970</f>
        <v>2</v>
      </c>
      <c r="P5970" s="71" t="n">
        <f aca="false">E5970*J5970</f>
        <v>0</v>
      </c>
    </row>
    <row r="5971" customFormat="false" ht="15" hidden="false" customHeight="false" outlineLevel="0" collapsed="false">
      <c r="A5971" s="71" t="s">
        <v>59</v>
      </c>
      <c r="B5971" s="71" t="s">
        <v>52</v>
      </c>
      <c r="C5971" s="71" t="s">
        <v>2359</v>
      </c>
      <c r="D5971" s="72" t="n">
        <v>206.47</v>
      </c>
      <c r="E5971" s="71" t="n">
        <v>3</v>
      </c>
      <c r="F5971" s="71" t="n">
        <v>29</v>
      </c>
      <c r="G5971" s="72" t="n">
        <v>2044.1</v>
      </c>
      <c r="H5971" s="72" t="n">
        <v>1753.89</v>
      </c>
      <c r="I5971" s="71" t="n">
        <f aca="false">IF(B5971&gt;=Settings!$B$23,1,0)</f>
        <v>0</v>
      </c>
      <c r="J5971" s="71" t="n">
        <v>1</v>
      </c>
      <c r="K5971" s="71" t="n">
        <f aca="false">F5971*I5971*J5971</f>
        <v>0</v>
      </c>
      <c r="L5971" s="71" t="n">
        <f aca="false">E5971*I5971*J5971</f>
        <v>0</v>
      </c>
      <c r="M5971" s="72" t="n">
        <f aca="false">G5971*I5971*J5971</f>
        <v>0</v>
      </c>
      <c r="N5971" s="72" t="n">
        <f aca="false">D5971*I5971*J5971</f>
        <v>0</v>
      </c>
      <c r="O5971" s="71" t="n">
        <f aca="false">F5971*J5971</f>
        <v>29</v>
      </c>
      <c r="P5971" s="71" t="n">
        <f aca="false">E5971*J5971</f>
        <v>3</v>
      </c>
    </row>
    <row r="5972" customFormat="false" ht="15" hidden="false" customHeight="false" outlineLevel="0" collapsed="false">
      <c r="A5972" s="71" t="s">
        <v>59</v>
      </c>
      <c r="B5972" s="71" t="s">
        <v>52</v>
      </c>
      <c r="C5972" s="71" t="s">
        <v>660</v>
      </c>
      <c r="D5972" s="72" t="n">
        <v>0</v>
      </c>
      <c r="E5972" s="71" t="n">
        <v>0</v>
      </c>
      <c r="F5972" s="71" t="n">
        <v>3</v>
      </c>
      <c r="G5972" s="72" t="n">
        <v>178.94</v>
      </c>
      <c r="H5972" s="72" t="n">
        <v>161.25</v>
      </c>
      <c r="I5972" s="71" t="n">
        <f aca="false">IF(B5972&gt;=Settings!$B$23,1,0)</f>
        <v>0</v>
      </c>
      <c r="J5972" s="71" t="n">
        <v>1</v>
      </c>
      <c r="K5972" s="71" t="n">
        <f aca="false">F5972*I5972*J5972</f>
        <v>0</v>
      </c>
      <c r="L5972" s="71" t="n">
        <f aca="false">E5972*I5972*J5972</f>
        <v>0</v>
      </c>
      <c r="M5972" s="72" t="n">
        <f aca="false">G5972*I5972*J5972</f>
        <v>0</v>
      </c>
      <c r="N5972" s="72" t="n">
        <f aca="false">D5972*I5972*J5972</f>
        <v>-0</v>
      </c>
      <c r="O5972" s="71" t="n">
        <f aca="false">F5972*J5972</f>
        <v>3</v>
      </c>
      <c r="P5972" s="71" t="n">
        <f aca="false">E5972*J5972</f>
        <v>0</v>
      </c>
    </row>
    <row r="5973" customFormat="false" ht="15" hidden="false" customHeight="false" outlineLevel="0" collapsed="false">
      <c r="A5973" s="71" t="s">
        <v>59</v>
      </c>
      <c r="B5973" s="71" t="s">
        <v>52</v>
      </c>
      <c r="C5973" s="71" t="s">
        <v>889</v>
      </c>
      <c r="D5973" s="72" t="n">
        <v>0</v>
      </c>
      <c r="E5973" s="71" t="n">
        <v>0</v>
      </c>
      <c r="F5973" s="71" t="n">
        <v>1</v>
      </c>
      <c r="G5973" s="72" t="n">
        <v>109.05</v>
      </c>
      <c r="H5973" s="72" t="n">
        <v>109.05</v>
      </c>
      <c r="I5973" s="71" t="n">
        <f aca="false">IF(B5973&gt;=Settings!$B$23,1,0)</f>
        <v>0</v>
      </c>
      <c r="J5973" s="71" t="n">
        <v>1</v>
      </c>
      <c r="K5973" s="71" t="n">
        <f aca="false">F5973*I5973*J5973</f>
        <v>0</v>
      </c>
      <c r="L5973" s="71" t="n">
        <f aca="false">E5973*I5973*J5973</f>
        <v>0</v>
      </c>
      <c r="M5973" s="72" t="n">
        <f aca="false">G5973*I5973*J5973</f>
        <v>0</v>
      </c>
      <c r="N5973" s="72" t="n">
        <f aca="false">D5973*I5973*J5973</f>
        <v>-0</v>
      </c>
      <c r="O5973" s="71" t="n">
        <f aca="false">F5973*J5973</f>
        <v>1</v>
      </c>
      <c r="P5973" s="71" t="n">
        <f aca="false">E5973*J5973</f>
        <v>0</v>
      </c>
    </row>
    <row r="5974" customFormat="false" ht="15" hidden="false" customHeight="false" outlineLevel="0" collapsed="false">
      <c r="A5974" s="71" t="s">
        <v>59</v>
      </c>
      <c r="B5974" s="71" t="s">
        <v>52</v>
      </c>
      <c r="C5974" s="71" t="s">
        <v>1498</v>
      </c>
      <c r="D5974" s="72" t="n">
        <v>0</v>
      </c>
      <c r="E5974" s="71" t="n">
        <v>0</v>
      </c>
      <c r="F5974" s="71" t="n">
        <v>1</v>
      </c>
      <c r="G5974" s="72" t="n">
        <v>171.39</v>
      </c>
      <c r="H5974" s="72" t="n">
        <v>171.39</v>
      </c>
      <c r="I5974" s="71" t="n">
        <f aca="false">IF(B5974&gt;=Settings!$B$23,1,0)</f>
        <v>0</v>
      </c>
      <c r="J5974" s="71" t="n">
        <v>1</v>
      </c>
      <c r="K5974" s="71" t="n">
        <f aca="false">F5974*I5974*J5974</f>
        <v>0</v>
      </c>
      <c r="L5974" s="71" t="n">
        <f aca="false">E5974*I5974*J5974</f>
        <v>0</v>
      </c>
      <c r="M5974" s="72" t="n">
        <f aca="false">G5974*I5974*J5974</f>
        <v>0</v>
      </c>
      <c r="N5974" s="72" t="n">
        <f aca="false">D5974*I5974*J5974</f>
        <v>-0</v>
      </c>
      <c r="O5974" s="71" t="n">
        <f aca="false">F5974*J5974</f>
        <v>1</v>
      </c>
      <c r="P5974" s="71" t="n">
        <f aca="false">E5974*J5974</f>
        <v>0</v>
      </c>
    </row>
    <row r="5975" customFormat="false" ht="15" hidden="false" customHeight="false" outlineLevel="0" collapsed="false">
      <c r="A5975" s="71" t="s">
        <v>61</v>
      </c>
      <c r="B5975" s="71" t="s">
        <v>52</v>
      </c>
      <c r="C5975" s="71" t="s">
        <v>969</v>
      </c>
      <c r="D5975" s="72" t="n">
        <v>0</v>
      </c>
      <c r="E5975" s="71" t="n">
        <v>0</v>
      </c>
      <c r="F5975" s="71" t="n">
        <v>4</v>
      </c>
      <c r="G5975" s="72" t="n">
        <v>485.28</v>
      </c>
      <c r="H5975" s="72" t="n">
        <v>466.48</v>
      </c>
      <c r="I5975" s="71" t="n">
        <f aca="false">IF(B5975&gt;=Settings!$B$23,1,0)</f>
        <v>0</v>
      </c>
      <c r="J5975" s="71" t="n">
        <v>1</v>
      </c>
      <c r="K5975" s="71" t="n">
        <f aca="false">F5975*I5975*J5975</f>
        <v>0</v>
      </c>
      <c r="L5975" s="71" t="n">
        <f aca="false">E5975*I5975*J5975</f>
        <v>0</v>
      </c>
      <c r="M5975" s="72" t="n">
        <f aca="false">G5975*I5975*J5975</f>
        <v>0</v>
      </c>
      <c r="N5975" s="72" t="n">
        <f aca="false">D5975*I5975*J5975</f>
        <v>-0</v>
      </c>
      <c r="O5975" s="71" t="n">
        <f aca="false">F5975*J5975</f>
        <v>4</v>
      </c>
      <c r="P5975" s="71" t="n">
        <f aca="false">E5975*J5975</f>
        <v>0</v>
      </c>
    </row>
    <row r="5976" customFormat="false" ht="15" hidden="false" customHeight="false" outlineLevel="0" collapsed="false">
      <c r="A5976" s="71" t="s">
        <v>59</v>
      </c>
      <c r="B5976" s="71" t="s">
        <v>52</v>
      </c>
      <c r="C5976" s="71" t="s">
        <v>1253</v>
      </c>
      <c r="D5976" s="72" t="n">
        <v>190.81</v>
      </c>
      <c r="E5976" s="71" t="n">
        <v>2</v>
      </c>
      <c r="F5976" s="71" t="n">
        <v>51</v>
      </c>
      <c r="G5976" s="72" t="n">
        <v>5097.56</v>
      </c>
      <c r="H5976" s="72" t="n">
        <v>4781.87</v>
      </c>
      <c r="I5976" s="71" t="n">
        <f aca="false">IF(B5976&gt;=Settings!$B$23,1,0)</f>
        <v>0</v>
      </c>
      <c r="J5976" s="71" t="n">
        <v>1</v>
      </c>
      <c r="K5976" s="71" t="n">
        <f aca="false">F5976*I5976*J5976</f>
        <v>0</v>
      </c>
      <c r="L5976" s="71" t="n">
        <f aca="false">E5976*I5976*J5976</f>
        <v>0</v>
      </c>
      <c r="M5976" s="72" t="n">
        <f aca="false">G5976*I5976*J5976</f>
        <v>0</v>
      </c>
      <c r="N5976" s="72" t="n">
        <f aca="false">D5976*I5976*J5976</f>
        <v>0</v>
      </c>
      <c r="O5976" s="71" t="n">
        <f aca="false">F5976*J5976</f>
        <v>51</v>
      </c>
      <c r="P5976" s="71" t="n">
        <f aca="false">E5976*J5976</f>
        <v>2</v>
      </c>
    </row>
    <row r="5977" customFormat="false" ht="15" hidden="false" customHeight="false" outlineLevel="0" collapsed="false">
      <c r="A5977" s="71" t="s">
        <v>60</v>
      </c>
      <c r="B5977" s="71" t="s">
        <v>52</v>
      </c>
      <c r="C5977" s="71" t="s">
        <v>1176</v>
      </c>
      <c r="D5977" s="72" t="n">
        <v>84.5</v>
      </c>
      <c r="E5977" s="71" t="n">
        <v>1</v>
      </c>
      <c r="F5977" s="71" t="n">
        <v>6</v>
      </c>
      <c r="G5977" s="72" t="n">
        <v>485.19</v>
      </c>
      <c r="H5977" s="72" t="n">
        <v>400.69</v>
      </c>
      <c r="I5977" s="71" t="n">
        <f aca="false">IF(B5977&gt;=Settings!$B$23,1,0)</f>
        <v>0</v>
      </c>
      <c r="J5977" s="71" t="n">
        <v>1</v>
      </c>
      <c r="K5977" s="71" t="n">
        <f aca="false">F5977*I5977*J5977</f>
        <v>0</v>
      </c>
      <c r="L5977" s="71" t="n">
        <f aca="false">E5977*I5977*J5977</f>
        <v>0</v>
      </c>
      <c r="M5977" s="72" t="n">
        <f aca="false">G5977*I5977*J5977</f>
        <v>0</v>
      </c>
      <c r="N5977" s="72" t="n">
        <f aca="false">D5977*I5977*J5977</f>
        <v>0</v>
      </c>
      <c r="O5977" s="71" t="n">
        <f aca="false">F5977*J5977</f>
        <v>6</v>
      </c>
      <c r="P5977" s="71" t="n">
        <f aca="false">E5977*J5977</f>
        <v>1</v>
      </c>
    </row>
    <row r="5978" customFormat="false" ht="15" hidden="false" customHeight="false" outlineLevel="0" collapsed="false">
      <c r="A5978" s="71" t="s">
        <v>61</v>
      </c>
      <c r="B5978" s="71" t="s">
        <v>52</v>
      </c>
      <c r="C5978" s="71" t="s">
        <v>1056</v>
      </c>
      <c r="D5978" s="72" t="n">
        <v>0</v>
      </c>
      <c r="E5978" s="71" t="n">
        <v>0</v>
      </c>
      <c r="F5978" s="71" t="n">
        <v>1</v>
      </c>
      <c r="G5978" s="72" t="n">
        <v>95.41</v>
      </c>
      <c r="H5978" s="72" t="n">
        <v>95.41</v>
      </c>
      <c r="I5978" s="71" t="n">
        <f aca="false">IF(B5978&gt;=Settings!$B$23,1,0)</f>
        <v>0</v>
      </c>
      <c r="J5978" s="71" t="n">
        <v>1</v>
      </c>
      <c r="K5978" s="71" t="n">
        <f aca="false">F5978*I5978*J5978</f>
        <v>0</v>
      </c>
      <c r="L5978" s="71" t="n">
        <f aca="false">E5978*I5978*J5978</f>
        <v>0</v>
      </c>
      <c r="M5978" s="72" t="n">
        <f aca="false">G5978*I5978*J5978</f>
        <v>0</v>
      </c>
      <c r="N5978" s="72" t="n">
        <f aca="false">D5978*I5978*J5978</f>
        <v>-0</v>
      </c>
      <c r="O5978" s="71" t="n">
        <f aca="false">F5978*J5978</f>
        <v>1</v>
      </c>
      <c r="P5978" s="71" t="n">
        <f aca="false">E5978*J5978</f>
        <v>0</v>
      </c>
    </row>
    <row r="5979" customFormat="false" ht="15" hidden="false" customHeight="false" outlineLevel="0" collapsed="false">
      <c r="A5979" s="71" t="s">
        <v>63</v>
      </c>
      <c r="B5979" s="71" t="s">
        <v>52</v>
      </c>
      <c r="C5979" s="71" t="s">
        <v>2217</v>
      </c>
      <c r="D5979" s="72" t="n">
        <v>0</v>
      </c>
      <c r="E5979" s="71" t="n">
        <v>0</v>
      </c>
      <c r="F5979" s="71" t="n">
        <v>1</v>
      </c>
      <c r="G5979" s="72" t="n">
        <v>27.23</v>
      </c>
      <c r="H5979" s="72" t="n">
        <v>27.23</v>
      </c>
      <c r="I5979" s="71" t="n">
        <f aca="false">IF(B5979&gt;=Settings!$B$23,1,0)</f>
        <v>0</v>
      </c>
      <c r="J5979" s="71" t="n">
        <v>1</v>
      </c>
      <c r="K5979" s="71" t="n">
        <f aca="false">F5979*I5979*J5979</f>
        <v>0</v>
      </c>
      <c r="L5979" s="71" t="n">
        <f aca="false">E5979*I5979*J5979</f>
        <v>0</v>
      </c>
      <c r="M5979" s="72" t="n">
        <f aca="false">G5979*I5979*J5979</f>
        <v>0</v>
      </c>
      <c r="N5979" s="72" t="n">
        <f aca="false">D5979*I5979*J5979</f>
        <v>-0</v>
      </c>
      <c r="O5979" s="71" t="n">
        <f aca="false">F5979*J5979</f>
        <v>1</v>
      </c>
      <c r="P5979" s="71" t="n">
        <f aca="false">E5979*J5979</f>
        <v>0</v>
      </c>
    </row>
    <row r="5980" customFormat="false" ht="15" hidden="false" customHeight="false" outlineLevel="0" collapsed="false">
      <c r="A5980" s="71" t="s">
        <v>59</v>
      </c>
      <c r="B5980" s="71" t="s">
        <v>52</v>
      </c>
      <c r="C5980" s="71" t="s">
        <v>969</v>
      </c>
      <c r="D5980" s="72" t="n">
        <v>0</v>
      </c>
      <c r="E5980" s="71" t="n">
        <v>0</v>
      </c>
      <c r="F5980" s="71" t="n">
        <v>38</v>
      </c>
      <c r="G5980" s="72" t="n">
        <v>4391.4</v>
      </c>
      <c r="H5980" s="72" t="n">
        <v>4211.21</v>
      </c>
      <c r="I5980" s="71" t="n">
        <f aca="false">IF(B5980&gt;=Settings!$B$23,1,0)</f>
        <v>0</v>
      </c>
      <c r="J5980" s="71" t="n">
        <v>1</v>
      </c>
      <c r="K5980" s="71" t="n">
        <f aca="false">F5980*I5980*J5980</f>
        <v>0</v>
      </c>
      <c r="L5980" s="71" t="n">
        <f aca="false">E5980*I5980*J5980</f>
        <v>0</v>
      </c>
      <c r="M5980" s="72" t="n">
        <f aca="false">G5980*I5980*J5980</f>
        <v>0</v>
      </c>
      <c r="N5980" s="72" t="n">
        <f aca="false">D5980*I5980*J5980</f>
        <v>-0</v>
      </c>
      <c r="O5980" s="71" t="n">
        <f aca="false">F5980*J5980</f>
        <v>38</v>
      </c>
      <c r="P5980" s="71" t="n">
        <f aca="false">E5980*J5980</f>
        <v>0</v>
      </c>
    </row>
    <row r="5981" customFormat="false" ht="15" hidden="false" customHeight="false" outlineLevel="0" collapsed="false">
      <c r="A5981" s="71" t="s">
        <v>63</v>
      </c>
      <c r="B5981" s="71" t="s">
        <v>52</v>
      </c>
      <c r="C5981" s="71" t="s">
        <v>186</v>
      </c>
      <c r="D5981" s="72" t="n">
        <v>0</v>
      </c>
      <c r="E5981" s="71" t="n">
        <v>0</v>
      </c>
      <c r="F5981" s="71" t="n">
        <v>4</v>
      </c>
      <c r="G5981" s="72" t="n">
        <v>14.36</v>
      </c>
      <c r="H5981" s="72" t="n">
        <v>14.01</v>
      </c>
      <c r="I5981" s="71" t="n">
        <f aca="false">IF(B5981&gt;=Settings!$B$23,1,0)</f>
        <v>0</v>
      </c>
      <c r="J5981" s="71" t="n">
        <v>1</v>
      </c>
      <c r="K5981" s="71" t="n">
        <f aca="false">F5981*I5981*J5981</f>
        <v>0</v>
      </c>
      <c r="L5981" s="71" t="n">
        <f aca="false">E5981*I5981*J5981</f>
        <v>0</v>
      </c>
      <c r="M5981" s="72" t="n">
        <f aca="false">G5981*I5981*J5981</f>
        <v>0</v>
      </c>
      <c r="N5981" s="72" t="n">
        <f aca="false">D5981*I5981*J5981</f>
        <v>-0</v>
      </c>
      <c r="O5981" s="71" t="n">
        <f aca="false">F5981*J5981</f>
        <v>4</v>
      </c>
      <c r="P5981" s="71" t="n">
        <f aca="false">E5981*J5981</f>
        <v>0</v>
      </c>
    </row>
    <row r="5982" customFormat="false" ht="15" hidden="false" customHeight="false" outlineLevel="0" collapsed="false">
      <c r="A5982" s="71" t="s">
        <v>59</v>
      </c>
      <c r="B5982" s="71" t="s">
        <v>52</v>
      </c>
      <c r="C5982" s="71" t="s">
        <v>2141</v>
      </c>
      <c r="D5982" s="72" t="n">
        <v>0</v>
      </c>
      <c r="E5982" s="71" t="n">
        <v>0</v>
      </c>
      <c r="F5982" s="71" t="n">
        <v>1</v>
      </c>
      <c r="G5982" s="72" t="n">
        <v>144.5</v>
      </c>
      <c r="H5982" s="72" t="n">
        <v>122.83</v>
      </c>
      <c r="I5982" s="71" t="n">
        <f aca="false">IF(B5982&gt;=Settings!$B$23,1,0)</f>
        <v>0</v>
      </c>
      <c r="J5982" s="71" t="n">
        <v>1</v>
      </c>
      <c r="K5982" s="71" t="n">
        <f aca="false">F5982*I5982*J5982</f>
        <v>0</v>
      </c>
      <c r="L5982" s="71" t="n">
        <f aca="false">E5982*I5982*J5982</f>
        <v>0</v>
      </c>
      <c r="M5982" s="72" t="n">
        <f aca="false">G5982*I5982*J5982</f>
        <v>0</v>
      </c>
      <c r="N5982" s="72" t="n">
        <f aca="false">D5982*I5982*J5982</f>
        <v>-0</v>
      </c>
      <c r="O5982" s="71" t="n">
        <f aca="false">F5982*J5982</f>
        <v>1</v>
      </c>
      <c r="P5982" s="71" t="n">
        <f aca="false">E5982*J5982</f>
        <v>0</v>
      </c>
    </row>
    <row r="5983" customFormat="false" ht="15" hidden="false" customHeight="false" outlineLevel="0" collapsed="false">
      <c r="A5983" s="71" t="s">
        <v>59</v>
      </c>
      <c r="B5983" s="71" t="s">
        <v>52</v>
      </c>
      <c r="C5983" s="71" t="s">
        <v>621</v>
      </c>
      <c r="D5983" s="72" t="n">
        <v>0</v>
      </c>
      <c r="E5983" s="71" t="n">
        <v>0</v>
      </c>
      <c r="F5983" s="71" t="n">
        <v>5</v>
      </c>
      <c r="G5983" s="72" t="n">
        <v>470.19</v>
      </c>
      <c r="H5983" s="72" t="n">
        <v>455.53</v>
      </c>
      <c r="I5983" s="71" t="n">
        <f aca="false">IF(B5983&gt;=Settings!$B$23,1,0)</f>
        <v>0</v>
      </c>
      <c r="J5983" s="71" t="n">
        <v>1</v>
      </c>
      <c r="K5983" s="71" t="n">
        <f aca="false">F5983*I5983*J5983</f>
        <v>0</v>
      </c>
      <c r="L5983" s="71" t="n">
        <f aca="false">E5983*I5983*J5983</f>
        <v>0</v>
      </c>
      <c r="M5983" s="72" t="n">
        <f aca="false">G5983*I5983*J5983</f>
        <v>0</v>
      </c>
      <c r="N5983" s="72" t="n">
        <f aca="false">D5983*I5983*J5983</f>
        <v>-0</v>
      </c>
      <c r="O5983" s="71" t="n">
        <f aca="false">F5983*J5983</f>
        <v>5</v>
      </c>
      <c r="P5983" s="71" t="n">
        <f aca="false">E5983*J5983</f>
        <v>0</v>
      </c>
    </row>
    <row r="5984" customFormat="false" ht="15" hidden="false" customHeight="false" outlineLevel="0" collapsed="false">
      <c r="A5984" s="71" t="s">
        <v>59</v>
      </c>
      <c r="B5984" s="71" t="s">
        <v>52</v>
      </c>
      <c r="C5984" s="71" t="s">
        <v>1057</v>
      </c>
      <c r="D5984" s="72" t="n">
        <v>81.77</v>
      </c>
      <c r="E5984" s="71" t="n">
        <v>1</v>
      </c>
      <c r="F5984" s="71" t="n">
        <v>7</v>
      </c>
      <c r="G5984" s="72" t="n">
        <v>563.32</v>
      </c>
      <c r="H5984" s="72" t="n">
        <v>481.55</v>
      </c>
      <c r="I5984" s="71" t="n">
        <f aca="false">IF(B5984&gt;=Settings!$B$23,1,0)</f>
        <v>0</v>
      </c>
      <c r="J5984" s="71" t="n">
        <v>1</v>
      </c>
      <c r="K5984" s="71" t="n">
        <f aca="false">F5984*I5984*J5984</f>
        <v>0</v>
      </c>
      <c r="L5984" s="71" t="n">
        <f aca="false">E5984*I5984*J5984</f>
        <v>0</v>
      </c>
      <c r="M5984" s="72" t="n">
        <f aca="false">G5984*I5984*J5984</f>
        <v>0</v>
      </c>
      <c r="N5984" s="72" t="n">
        <f aca="false">D5984*I5984*J5984</f>
        <v>0</v>
      </c>
      <c r="O5984" s="71" t="n">
        <f aca="false">F5984*J5984</f>
        <v>7</v>
      </c>
      <c r="P5984" s="71" t="n">
        <f aca="false">E5984*J5984</f>
        <v>1</v>
      </c>
    </row>
    <row r="5985" customFormat="false" ht="15" hidden="false" customHeight="false" outlineLevel="0" collapsed="false">
      <c r="A5985" s="71" t="s">
        <v>61</v>
      </c>
      <c r="B5985" s="71" t="s">
        <v>52</v>
      </c>
      <c r="C5985" s="71" t="s">
        <v>881</v>
      </c>
      <c r="D5985" s="72" t="n">
        <v>0</v>
      </c>
      <c r="E5985" s="71" t="n">
        <v>0</v>
      </c>
      <c r="F5985" s="71" t="n">
        <v>4</v>
      </c>
      <c r="G5985" s="72" t="n">
        <v>708.91</v>
      </c>
      <c r="H5985" s="72" t="n">
        <v>679.61</v>
      </c>
      <c r="I5985" s="71" t="n">
        <f aca="false">IF(B5985&gt;=Settings!$B$23,1,0)</f>
        <v>0</v>
      </c>
      <c r="J5985" s="71" t="n">
        <v>1</v>
      </c>
      <c r="K5985" s="71" t="n">
        <f aca="false">F5985*I5985*J5985</f>
        <v>0</v>
      </c>
      <c r="L5985" s="71" t="n">
        <f aca="false">E5985*I5985*J5985</f>
        <v>0</v>
      </c>
      <c r="M5985" s="72" t="n">
        <f aca="false">G5985*I5985*J5985</f>
        <v>0</v>
      </c>
      <c r="N5985" s="72" t="n">
        <f aca="false">D5985*I5985*J5985</f>
        <v>-0</v>
      </c>
      <c r="O5985" s="71" t="n">
        <f aca="false">F5985*J5985</f>
        <v>4</v>
      </c>
      <c r="P5985" s="71" t="n">
        <f aca="false">E5985*J5985</f>
        <v>0</v>
      </c>
    </row>
    <row r="5986" customFormat="false" ht="15" hidden="false" customHeight="false" outlineLevel="0" collapsed="false">
      <c r="A5986" s="71" t="s">
        <v>61</v>
      </c>
      <c r="B5986" s="71" t="s">
        <v>52</v>
      </c>
      <c r="C5986" s="71" t="s">
        <v>1117</v>
      </c>
      <c r="D5986" s="72" t="n">
        <v>0</v>
      </c>
      <c r="E5986" s="71" t="n">
        <v>0</v>
      </c>
      <c r="F5986" s="71" t="n">
        <v>1</v>
      </c>
      <c r="G5986" s="72" t="n">
        <v>20.86</v>
      </c>
      <c r="H5986" s="72" t="n">
        <v>17.73</v>
      </c>
      <c r="I5986" s="71" t="n">
        <f aca="false">IF(B5986&gt;=Settings!$B$23,1,0)</f>
        <v>0</v>
      </c>
      <c r="J5986" s="71" t="n">
        <v>1</v>
      </c>
      <c r="K5986" s="71" t="n">
        <f aca="false">F5986*I5986*J5986</f>
        <v>0</v>
      </c>
      <c r="L5986" s="71" t="n">
        <f aca="false">E5986*I5986*J5986</f>
        <v>0</v>
      </c>
      <c r="M5986" s="72" t="n">
        <f aca="false">G5986*I5986*J5986</f>
        <v>0</v>
      </c>
      <c r="N5986" s="72" t="n">
        <f aca="false">D5986*I5986*J5986</f>
        <v>-0</v>
      </c>
      <c r="O5986" s="71" t="n">
        <f aca="false">F5986*J5986</f>
        <v>1</v>
      </c>
      <c r="P5986" s="71" t="n">
        <f aca="false">E5986*J5986</f>
        <v>0</v>
      </c>
    </row>
    <row r="5987" customFormat="false" ht="15" hidden="false" customHeight="false" outlineLevel="0" collapsed="false">
      <c r="A5987" s="71" t="s">
        <v>61</v>
      </c>
      <c r="B5987" s="71" t="s">
        <v>52</v>
      </c>
      <c r="C5987" s="71" t="s">
        <v>1225</v>
      </c>
      <c r="D5987" s="72" t="n">
        <v>0</v>
      </c>
      <c r="E5987" s="71" t="n">
        <v>0</v>
      </c>
      <c r="F5987" s="71" t="n">
        <v>4</v>
      </c>
      <c r="G5987" s="72" t="n">
        <v>236.17</v>
      </c>
      <c r="H5987" s="72" t="n">
        <v>209.63</v>
      </c>
      <c r="I5987" s="71" t="n">
        <f aca="false">IF(B5987&gt;=Settings!$B$23,1,0)</f>
        <v>0</v>
      </c>
      <c r="J5987" s="71" t="n">
        <v>1</v>
      </c>
      <c r="K5987" s="71" t="n">
        <f aca="false">F5987*I5987*J5987</f>
        <v>0</v>
      </c>
      <c r="L5987" s="71" t="n">
        <f aca="false">E5987*I5987*J5987</f>
        <v>0</v>
      </c>
      <c r="M5987" s="72" t="n">
        <f aca="false">G5987*I5987*J5987</f>
        <v>0</v>
      </c>
      <c r="N5987" s="72" t="n">
        <f aca="false">D5987*I5987*J5987</f>
        <v>-0</v>
      </c>
      <c r="O5987" s="71" t="n">
        <f aca="false">F5987*J5987</f>
        <v>4</v>
      </c>
      <c r="P5987" s="71" t="n">
        <f aca="false">E5987*J5987</f>
        <v>0</v>
      </c>
    </row>
    <row r="5988" customFormat="false" ht="15" hidden="false" customHeight="false" outlineLevel="0" collapsed="false">
      <c r="A5988" s="71" t="s">
        <v>59</v>
      </c>
      <c r="B5988" s="71" t="s">
        <v>52</v>
      </c>
      <c r="C5988" s="71" t="s">
        <v>905</v>
      </c>
      <c r="D5988" s="72" t="n">
        <v>0</v>
      </c>
      <c r="E5988" s="71" t="n">
        <v>0</v>
      </c>
      <c r="F5988" s="71" t="n">
        <v>12</v>
      </c>
      <c r="G5988" s="72" t="n">
        <v>731.28</v>
      </c>
      <c r="H5988" s="72" t="n">
        <v>707</v>
      </c>
      <c r="I5988" s="71" t="n">
        <f aca="false">IF(B5988&gt;=Settings!$B$23,1,0)</f>
        <v>0</v>
      </c>
      <c r="J5988" s="71" t="n">
        <v>1</v>
      </c>
      <c r="K5988" s="71" t="n">
        <f aca="false">F5988*I5988*J5988</f>
        <v>0</v>
      </c>
      <c r="L5988" s="71" t="n">
        <f aca="false">E5988*I5988*J5988</f>
        <v>0</v>
      </c>
      <c r="M5988" s="72" t="n">
        <f aca="false">G5988*I5988*J5988</f>
        <v>0</v>
      </c>
      <c r="N5988" s="72" t="n">
        <f aca="false">D5988*I5988*J5988</f>
        <v>-0</v>
      </c>
      <c r="O5988" s="71" t="n">
        <f aca="false">F5988*J5988</f>
        <v>12</v>
      </c>
      <c r="P5988" s="71" t="n">
        <f aca="false">E5988*J5988</f>
        <v>0</v>
      </c>
    </row>
    <row r="5989" customFormat="false" ht="15" hidden="false" customHeight="false" outlineLevel="0" collapsed="false">
      <c r="A5989" s="71" t="s">
        <v>59</v>
      </c>
      <c r="B5989" s="71" t="s">
        <v>52</v>
      </c>
      <c r="C5989" s="71" t="s">
        <v>903</v>
      </c>
      <c r="D5989" s="72" t="n">
        <v>0</v>
      </c>
      <c r="E5989" s="71" t="n">
        <v>0</v>
      </c>
      <c r="F5989" s="71" t="n">
        <v>1</v>
      </c>
      <c r="G5989" s="72" t="n">
        <v>159.05</v>
      </c>
      <c r="H5989" s="72" t="n">
        <v>159.05</v>
      </c>
      <c r="I5989" s="71" t="n">
        <f aca="false">IF(B5989&gt;=Settings!$B$23,1,0)</f>
        <v>0</v>
      </c>
      <c r="J5989" s="71" t="n">
        <v>1</v>
      </c>
      <c r="K5989" s="71" t="n">
        <f aca="false">F5989*I5989*J5989</f>
        <v>0</v>
      </c>
      <c r="L5989" s="71" t="n">
        <f aca="false">E5989*I5989*J5989</f>
        <v>0</v>
      </c>
      <c r="M5989" s="72" t="n">
        <f aca="false">G5989*I5989*J5989</f>
        <v>0</v>
      </c>
      <c r="N5989" s="72" t="n">
        <f aca="false">D5989*I5989*J5989</f>
        <v>-0</v>
      </c>
      <c r="O5989" s="71" t="n">
        <f aca="false">F5989*J5989</f>
        <v>1</v>
      </c>
      <c r="P5989" s="71" t="n">
        <f aca="false">E5989*J5989</f>
        <v>0</v>
      </c>
    </row>
    <row r="5990" customFormat="false" ht="15" hidden="false" customHeight="false" outlineLevel="0" collapsed="false">
      <c r="A5990" s="71" t="s">
        <v>62</v>
      </c>
      <c r="B5990" s="71" t="s">
        <v>52</v>
      </c>
      <c r="C5990" s="71" t="s">
        <v>119</v>
      </c>
      <c r="D5990" s="72" t="n">
        <v>154.28</v>
      </c>
      <c r="E5990" s="71" t="n">
        <v>2</v>
      </c>
      <c r="F5990" s="71" t="n">
        <v>41</v>
      </c>
      <c r="G5990" s="72" t="n">
        <v>3448.93</v>
      </c>
      <c r="H5990" s="72" t="n">
        <v>3104.3</v>
      </c>
      <c r="I5990" s="71" t="n">
        <f aca="false">IF(B5990&gt;=Settings!$B$23,1,0)</f>
        <v>0</v>
      </c>
      <c r="J5990" s="71" t="n">
        <v>1</v>
      </c>
      <c r="K5990" s="71" t="n">
        <f aca="false">F5990*I5990*J5990</f>
        <v>0</v>
      </c>
      <c r="L5990" s="71" t="n">
        <f aca="false">E5990*I5990*J5990</f>
        <v>0</v>
      </c>
      <c r="M5990" s="72" t="n">
        <f aca="false">G5990*I5990*J5990</f>
        <v>0</v>
      </c>
      <c r="N5990" s="72" t="n">
        <f aca="false">D5990*I5990*J5990</f>
        <v>0</v>
      </c>
      <c r="O5990" s="71" t="n">
        <f aca="false">F5990*J5990</f>
        <v>41</v>
      </c>
      <c r="P5990" s="71" t="n">
        <f aca="false">E5990*J5990</f>
        <v>2</v>
      </c>
    </row>
    <row r="5991" customFormat="false" ht="15" hidden="false" customHeight="false" outlineLevel="0" collapsed="false">
      <c r="A5991" s="71" t="s">
        <v>59</v>
      </c>
      <c r="B5991" s="71" t="s">
        <v>52</v>
      </c>
      <c r="C5991" s="71" t="s">
        <v>890</v>
      </c>
      <c r="D5991" s="72" t="n">
        <v>0</v>
      </c>
      <c r="E5991" s="71" t="n">
        <v>0</v>
      </c>
      <c r="F5991" s="71" t="n">
        <v>2</v>
      </c>
      <c r="G5991" s="72" t="n">
        <v>63.54</v>
      </c>
      <c r="H5991" s="72" t="n">
        <v>54.03</v>
      </c>
      <c r="I5991" s="71" t="n">
        <f aca="false">IF(B5991&gt;=Settings!$B$23,1,0)</f>
        <v>0</v>
      </c>
      <c r="J5991" s="71" t="n">
        <v>1</v>
      </c>
      <c r="K5991" s="71" t="n">
        <f aca="false">F5991*I5991*J5991</f>
        <v>0</v>
      </c>
      <c r="L5991" s="71" t="n">
        <f aca="false">E5991*I5991*J5991</f>
        <v>0</v>
      </c>
      <c r="M5991" s="72" t="n">
        <f aca="false">G5991*I5991*J5991</f>
        <v>0</v>
      </c>
      <c r="N5991" s="72" t="n">
        <f aca="false">D5991*I5991*J5991</f>
        <v>-0</v>
      </c>
      <c r="O5991" s="71" t="n">
        <f aca="false">F5991*J5991</f>
        <v>2</v>
      </c>
      <c r="P5991" s="71" t="n">
        <f aca="false">E5991*J5991</f>
        <v>0</v>
      </c>
    </row>
    <row r="5992" customFormat="false" ht="15" hidden="false" customHeight="false" outlineLevel="0" collapsed="false">
      <c r="A5992" s="71" t="s">
        <v>59</v>
      </c>
      <c r="B5992" s="71" t="s">
        <v>52</v>
      </c>
      <c r="C5992" s="71" t="s">
        <v>1252</v>
      </c>
      <c r="D5992" s="72" t="n">
        <v>0</v>
      </c>
      <c r="E5992" s="71" t="n">
        <v>0</v>
      </c>
      <c r="F5992" s="71" t="n">
        <v>34</v>
      </c>
      <c r="G5992" s="72" t="n">
        <v>2843.86</v>
      </c>
      <c r="H5992" s="72" t="n">
        <v>2777.11</v>
      </c>
      <c r="I5992" s="71" t="n">
        <f aca="false">IF(B5992&gt;=Settings!$B$23,1,0)</f>
        <v>0</v>
      </c>
      <c r="J5992" s="71" t="n">
        <v>1</v>
      </c>
      <c r="K5992" s="71" t="n">
        <f aca="false">F5992*I5992*J5992</f>
        <v>0</v>
      </c>
      <c r="L5992" s="71" t="n">
        <f aca="false">E5992*I5992*J5992</f>
        <v>0</v>
      </c>
      <c r="M5992" s="72" t="n">
        <f aca="false">G5992*I5992*J5992</f>
        <v>0</v>
      </c>
      <c r="N5992" s="72" t="n">
        <f aca="false">D5992*I5992*J5992</f>
        <v>-0</v>
      </c>
      <c r="O5992" s="71" t="n">
        <f aca="false">F5992*J5992</f>
        <v>34</v>
      </c>
      <c r="P5992" s="71" t="n">
        <f aca="false">E5992*J5992</f>
        <v>0</v>
      </c>
    </row>
    <row r="5993" customFormat="false" ht="15" hidden="false" customHeight="false" outlineLevel="0" collapsed="false">
      <c r="A5993" s="71" t="s">
        <v>61</v>
      </c>
      <c r="B5993" s="71" t="s">
        <v>52</v>
      </c>
      <c r="C5993" s="71" t="s">
        <v>128</v>
      </c>
      <c r="D5993" s="72" t="n">
        <v>154.45</v>
      </c>
      <c r="E5993" s="71" t="n">
        <v>2</v>
      </c>
      <c r="F5993" s="71" t="n">
        <v>45</v>
      </c>
      <c r="G5993" s="72" t="n">
        <v>3457.02</v>
      </c>
      <c r="H5993" s="72" t="n">
        <v>3134.84</v>
      </c>
      <c r="I5993" s="71" t="n">
        <f aca="false">IF(B5993&gt;=Settings!$B$23,1,0)</f>
        <v>0</v>
      </c>
      <c r="J5993" s="71" t="n">
        <v>1</v>
      </c>
      <c r="K5993" s="71" t="n">
        <f aca="false">F5993*I5993*J5993</f>
        <v>0</v>
      </c>
      <c r="L5993" s="71" t="n">
        <f aca="false">E5993*I5993*J5993</f>
        <v>0</v>
      </c>
      <c r="M5993" s="72" t="n">
        <f aca="false">G5993*I5993*J5993</f>
        <v>0</v>
      </c>
      <c r="N5993" s="72" t="n">
        <f aca="false">D5993*I5993*J5993</f>
        <v>0</v>
      </c>
      <c r="O5993" s="71" t="n">
        <f aca="false">F5993*J5993</f>
        <v>45</v>
      </c>
      <c r="P5993" s="71" t="n">
        <f aca="false">E5993*J5993</f>
        <v>2</v>
      </c>
    </row>
    <row r="5994" customFormat="false" ht="15" hidden="false" customHeight="false" outlineLevel="0" collapsed="false">
      <c r="A5994" s="71" t="s">
        <v>60</v>
      </c>
      <c r="B5994" s="71" t="s">
        <v>52</v>
      </c>
      <c r="C5994" s="71" t="s">
        <v>142</v>
      </c>
      <c r="D5994" s="72" t="n">
        <v>424.51</v>
      </c>
      <c r="E5994" s="71" t="n">
        <v>9</v>
      </c>
      <c r="F5994" s="71" t="n">
        <v>354</v>
      </c>
      <c r="G5994" s="72" t="n">
        <v>17055.99</v>
      </c>
      <c r="H5994" s="72" t="n">
        <v>16391.99</v>
      </c>
      <c r="I5994" s="71" t="n">
        <f aca="false">IF(B5994&gt;=Settings!$B$23,1,0)</f>
        <v>0</v>
      </c>
      <c r="J5994" s="71" t="n">
        <v>1</v>
      </c>
      <c r="K5994" s="71" t="n">
        <f aca="false">F5994*I5994*J5994</f>
        <v>0</v>
      </c>
      <c r="L5994" s="71" t="n">
        <f aca="false">E5994*I5994*J5994</f>
        <v>0</v>
      </c>
      <c r="M5994" s="72" t="n">
        <f aca="false">G5994*I5994*J5994</f>
        <v>0</v>
      </c>
      <c r="N5994" s="72" t="n">
        <f aca="false">D5994*I5994*J5994</f>
        <v>0</v>
      </c>
      <c r="O5994" s="71" t="n">
        <f aca="false">F5994*J5994</f>
        <v>354</v>
      </c>
      <c r="P5994" s="71" t="n">
        <f aca="false">E5994*J5994</f>
        <v>9</v>
      </c>
    </row>
    <row r="5995" customFormat="false" ht="15" hidden="false" customHeight="false" outlineLevel="0" collapsed="false">
      <c r="A5995" s="71" t="s">
        <v>63</v>
      </c>
      <c r="B5995" s="71" t="s">
        <v>52</v>
      </c>
      <c r="C5995" s="71" t="s">
        <v>182</v>
      </c>
      <c r="D5995" s="72" t="n">
        <v>118.14</v>
      </c>
      <c r="E5995" s="71" t="n">
        <v>1</v>
      </c>
      <c r="F5995" s="71" t="n">
        <v>7</v>
      </c>
      <c r="G5995" s="72" t="n">
        <v>826.97</v>
      </c>
      <c r="H5995" s="72" t="n">
        <v>697.03</v>
      </c>
      <c r="I5995" s="71" t="n">
        <f aca="false">IF(B5995&gt;=Settings!$B$23,1,0)</f>
        <v>0</v>
      </c>
      <c r="J5995" s="71" t="n">
        <v>1</v>
      </c>
      <c r="K5995" s="71" t="n">
        <f aca="false">F5995*I5995*J5995</f>
        <v>0</v>
      </c>
      <c r="L5995" s="71" t="n">
        <f aca="false">E5995*I5995*J5995</f>
        <v>0</v>
      </c>
      <c r="M5995" s="72" t="n">
        <f aca="false">G5995*I5995*J5995</f>
        <v>0</v>
      </c>
      <c r="N5995" s="72" t="n">
        <f aca="false">D5995*I5995*J5995</f>
        <v>0</v>
      </c>
      <c r="O5995" s="71" t="n">
        <f aca="false">F5995*J5995</f>
        <v>7</v>
      </c>
      <c r="P5995" s="71" t="n">
        <f aca="false">E5995*J5995</f>
        <v>1</v>
      </c>
    </row>
    <row r="5996" customFormat="false" ht="15" hidden="false" customHeight="false" outlineLevel="0" collapsed="false">
      <c r="A5996" s="71" t="s">
        <v>59</v>
      </c>
      <c r="B5996" s="71" t="s">
        <v>52</v>
      </c>
      <c r="C5996" s="71" t="s">
        <v>1079</v>
      </c>
      <c r="D5996" s="72" t="n">
        <v>72.78</v>
      </c>
      <c r="E5996" s="71" t="n">
        <v>7</v>
      </c>
      <c r="F5996" s="71" t="n">
        <v>152</v>
      </c>
      <c r="G5996" s="72" t="n">
        <v>1650.75</v>
      </c>
      <c r="H5996" s="72" t="n">
        <v>1522.77</v>
      </c>
      <c r="I5996" s="71" t="n">
        <f aca="false">IF(B5996&gt;=Settings!$B$23,1,0)</f>
        <v>0</v>
      </c>
      <c r="J5996" s="71" t="n">
        <v>1</v>
      </c>
      <c r="K5996" s="71" t="n">
        <f aca="false">F5996*I5996*J5996</f>
        <v>0</v>
      </c>
      <c r="L5996" s="71" t="n">
        <f aca="false">E5996*I5996*J5996</f>
        <v>0</v>
      </c>
      <c r="M5996" s="72" t="n">
        <f aca="false">G5996*I5996*J5996</f>
        <v>0</v>
      </c>
      <c r="N5996" s="72" t="n">
        <f aca="false">D5996*I5996*J5996</f>
        <v>0</v>
      </c>
      <c r="O5996" s="71" t="n">
        <f aca="false">F5996*J5996</f>
        <v>152</v>
      </c>
      <c r="P5996" s="71" t="n">
        <f aca="false">E5996*J5996</f>
        <v>7</v>
      </c>
    </row>
    <row r="5997" customFormat="false" ht="15" hidden="false" customHeight="false" outlineLevel="0" collapsed="false">
      <c r="A5997" s="71" t="s">
        <v>61</v>
      </c>
      <c r="B5997" s="71" t="s">
        <v>52</v>
      </c>
      <c r="C5997" s="71" t="s">
        <v>2031</v>
      </c>
      <c r="D5997" s="72" t="n">
        <v>0</v>
      </c>
      <c r="E5997" s="71" t="n">
        <v>0</v>
      </c>
      <c r="F5997" s="71" t="n">
        <v>2</v>
      </c>
      <c r="G5997" s="72" t="n">
        <v>321.73</v>
      </c>
      <c r="H5997" s="72" t="n">
        <v>321.73</v>
      </c>
      <c r="I5997" s="71" t="n">
        <f aca="false">IF(B5997&gt;=Settings!$B$23,1,0)</f>
        <v>0</v>
      </c>
      <c r="J5997" s="71" t="n">
        <v>1</v>
      </c>
      <c r="K5997" s="71" t="n">
        <f aca="false">F5997*I5997*J5997</f>
        <v>0</v>
      </c>
      <c r="L5997" s="71" t="n">
        <f aca="false">E5997*I5997*J5997</f>
        <v>0</v>
      </c>
      <c r="M5997" s="72" t="n">
        <f aca="false">G5997*I5997*J5997</f>
        <v>0</v>
      </c>
      <c r="N5997" s="72" t="n">
        <f aca="false">D5997*I5997*J5997</f>
        <v>-0</v>
      </c>
      <c r="O5997" s="71" t="n">
        <f aca="false">F5997*J5997</f>
        <v>2</v>
      </c>
      <c r="P5997" s="71" t="n">
        <f aca="false">E5997*J5997</f>
        <v>0</v>
      </c>
    </row>
    <row r="5998" customFormat="false" ht="15" hidden="false" customHeight="false" outlineLevel="0" collapsed="false">
      <c r="A5998" s="71" t="s">
        <v>59</v>
      </c>
      <c r="B5998" s="71" t="s">
        <v>52</v>
      </c>
      <c r="C5998" s="71" t="s">
        <v>2144</v>
      </c>
      <c r="D5998" s="72" t="n">
        <v>0</v>
      </c>
      <c r="E5998" s="71" t="n">
        <v>0</v>
      </c>
      <c r="F5998" s="71" t="n">
        <v>4</v>
      </c>
      <c r="G5998" s="72" t="n">
        <v>290.71</v>
      </c>
      <c r="H5998" s="72" t="n">
        <v>261.66</v>
      </c>
      <c r="I5998" s="71" t="n">
        <f aca="false">IF(B5998&gt;=Settings!$B$23,1,0)</f>
        <v>0</v>
      </c>
      <c r="J5998" s="71" t="n">
        <v>1</v>
      </c>
      <c r="K5998" s="71" t="n">
        <f aca="false">F5998*I5998*J5998</f>
        <v>0</v>
      </c>
      <c r="L5998" s="71" t="n">
        <f aca="false">E5998*I5998*J5998</f>
        <v>0</v>
      </c>
      <c r="M5998" s="72" t="n">
        <f aca="false">G5998*I5998*J5998</f>
        <v>0</v>
      </c>
      <c r="N5998" s="72" t="n">
        <f aca="false">D5998*I5998*J5998</f>
        <v>-0</v>
      </c>
      <c r="O5998" s="71" t="n">
        <f aca="false">F5998*J5998</f>
        <v>4</v>
      </c>
      <c r="P5998" s="71" t="n">
        <f aca="false">E5998*J5998</f>
        <v>0</v>
      </c>
    </row>
    <row r="5999" customFormat="false" ht="15" hidden="false" customHeight="false" outlineLevel="0" collapsed="false">
      <c r="A5999" s="71" t="s">
        <v>60</v>
      </c>
      <c r="B5999" s="71" t="s">
        <v>52</v>
      </c>
      <c r="C5999" s="71" t="s">
        <v>1580</v>
      </c>
      <c r="D5999" s="72" t="n">
        <v>0</v>
      </c>
      <c r="E5999" s="71" t="n">
        <v>0</v>
      </c>
      <c r="F5999" s="71" t="n">
        <v>2</v>
      </c>
      <c r="G5999" s="72" t="n">
        <v>159.98</v>
      </c>
      <c r="H5999" s="72" t="n">
        <v>159.98</v>
      </c>
      <c r="I5999" s="71" t="n">
        <f aca="false">IF(B5999&gt;=Settings!$B$23,1,0)</f>
        <v>0</v>
      </c>
      <c r="J5999" s="71" t="n">
        <v>1</v>
      </c>
      <c r="K5999" s="71" t="n">
        <f aca="false">F5999*I5999*J5999</f>
        <v>0</v>
      </c>
      <c r="L5999" s="71" t="n">
        <f aca="false">E5999*I5999*J5999</f>
        <v>0</v>
      </c>
      <c r="M5999" s="72" t="n">
        <f aca="false">G5999*I5999*J5999</f>
        <v>0</v>
      </c>
      <c r="N5999" s="72" t="n">
        <f aca="false">D5999*I5999*J5999</f>
        <v>-0</v>
      </c>
      <c r="O5999" s="71" t="n">
        <f aca="false">F5999*J5999</f>
        <v>2</v>
      </c>
      <c r="P5999" s="71" t="n">
        <f aca="false">E5999*J5999</f>
        <v>0</v>
      </c>
    </row>
    <row r="6000" customFormat="false" ht="15" hidden="false" customHeight="false" outlineLevel="0" collapsed="false">
      <c r="A6000" s="71" t="s">
        <v>59</v>
      </c>
      <c r="B6000" s="71" t="s">
        <v>52</v>
      </c>
      <c r="C6000" s="71" t="s">
        <v>718</v>
      </c>
      <c r="D6000" s="72" t="n">
        <v>0</v>
      </c>
      <c r="E6000" s="71" t="n">
        <v>0</v>
      </c>
      <c r="F6000" s="71" t="n">
        <v>1</v>
      </c>
      <c r="G6000" s="72" t="n">
        <v>18.18</v>
      </c>
      <c r="H6000" s="72" t="n">
        <v>18.18</v>
      </c>
      <c r="I6000" s="71" t="n">
        <f aca="false">IF(B6000&gt;=Settings!$B$23,1,0)</f>
        <v>0</v>
      </c>
      <c r="J6000" s="71" t="n">
        <v>1</v>
      </c>
      <c r="K6000" s="71" t="n">
        <f aca="false">F6000*I6000*J6000</f>
        <v>0</v>
      </c>
      <c r="L6000" s="71" t="n">
        <f aca="false">E6000*I6000*J6000</f>
        <v>0</v>
      </c>
      <c r="M6000" s="72" t="n">
        <f aca="false">G6000*I6000*J6000</f>
        <v>0</v>
      </c>
      <c r="N6000" s="72" t="n">
        <f aca="false">D6000*I6000*J6000</f>
        <v>-0</v>
      </c>
      <c r="O6000" s="71" t="n">
        <f aca="false">F6000*J6000</f>
        <v>1</v>
      </c>
      <c r="P6000" s="71" t="n">
        <f aca="false">E6000*J6000</f>
        <v>0</v>
      </c>
    </row>
    <row r="6001" customFormat="false" ht="15" hidden="false" customHeight="false" outlineLevel="0" collapsed="false">
      <c r="A6001" s="71" t="s">
        <v>59</v>
      </c>
      <c r="B6001" s="71" t="s">
        <v>52</v>
      </c>
      <c r="C6001" s="71" t="s">
        <v>1188</v>
      </c>
      <c r="D6001" s="72" t="n">
        <v>171.59</v>
      </c>
      <c r="E6001" s="71" t="n">
        <v>1</v>
      </c>
      <c r="F6001" s="71" t="n">
        <v>14</v>
      </c>
      <c r="G6001" s="72" t="n">
        <v>2861.93</v>
      </c>
      <c r="H6001" s="72" t="n">
        <v>2528.21</v>
      </c>
      <c r="I6001" s="71" t="n">
        <f aca="false">IF(B6001&gt;=Settings!$B$23,1,0)</f>
        <v>0</v>
      </c>
      <c r="J6001" s="71" t="n">
        <v>1</v>
      </c>
      <c r="K6001" s="71" t="n">
        <f aca="false">F6001*I6001*J6001</f>
        <v>0</v>
      </c>
      <c r="L6001" s="71" t="n">
        <f aca="false">E6001*I6001*J6001</f>
        <v>0</v>
      </c>
      <c r="M6001" s="72" t="n">
        <f aca="false">G6001*I6001*J6001</f>
        <v>0</v>
      </c>
      <c r="N6001" s="72" t="n">
        <f aca="false">D6001*I6001*J6001</f>
        <v>0</v>
      </c>
      <c r="O6001" s="71" t="n">
        <f aca="false">F6001*J6001</f>
        <v>14</v>
      </c>
      <c r="P6001" s="71" t="n">
        <f aca="false">E6001*J6001</f>
        <v>1</v>
      </c>
    </row>
    <row r="6002" customFormat="false" ht="15" hidden="false" customHeight="false" outlineLevel="0" collapsed="false">
      <c r="A6002" s="71" t="s">
        <v>60</v>
      </c>
      <c r="B6002" s="71" t="s">
        <v>52</v>
      </c>
      <c r="C6002" s="71" t="s">
        <v>977</v>
      </c>
      <c r="D6002" s="72" t="n">
        <v>0</v>
      </c>
      <c r="E6002" s="71" t="n">
        <v>0</v>
      </c>
      <c r="F6002" s="71" t="n">
        <v>16</v>
      </c>
      <c r="G6002" s="72" t="n">
        <v>130.22</v>
      </c>
      <c r="H6002" s="72" t="n">
        <v>127.78</v>
      </c>
      <c r="I6002" s="71" t="n">
        <f aca="false">IF(B6002&gt;=Settings!$B$23,1,0)</f>
        <v>0</v>
      </c>
      <c r="J6002" s="71" t="n">
        <v>1</v>
      </c>
      <c r="K6002" s="71" t="n">
        <f aca="false">F6002*I6002*J6002</f>
        <v>0</v>
      </c>
      <c r="L6002" s="71" t="n">
        <f aca="false">E6002*I6002*J6002</f>
        <v>0</v>
      </c>
      <c r="M6002" s="72" t="n">
        <f aca="false">G6002*I6002*J6002</f>
        <v>0</v>
      </c>
      <c r="N6002" s="72" t="n">
        <f aca="false">D6002*I6002*J6002</f>
        <v>-0</v>
      </c>
      <c r="O6002" s="71" t="n">
        <f aca="false">F6002*J6002</f>
        <v>16</v>
      </c>
      <c r="P6002" s="71" t="n">
        <f aca="false">E6002*J6002</f>
        <v>0</v>
      </c>
    </row>
    <row r="6003" customFormat="false" ht="15" hidden="false" customHeight="false" outlineLevel="0" collapsed="false">
      <c r="A6003" s="71" t="s">
        <v>63</v>
      </c>
      <c r="B6003" s="71" t="s">
        <v>52</v>
      </c>
      <c r="C6003" s="71" t="s">
        <v>2335</v>
      </c>
      <c r="D6003" s="72" t="n">
        <v>0</v>
      </c>
      <c r="E6003" s="71" t="n">
        <v>0</v>
      </c>
      <c r="F6003" s="71" t="n">
        <v>1</v>
      </c>
      <c r="G6003" s="72" t="n">
        <v>72.68</v>
      </c>
      <c r="H6003" s="72" t="n">
        <v>72.68</v>
      </c>
      <c r="I6003" s="71" t="n">
        <f aca="false">IF(B6003&gt;=Settings!$B$23,1,0)</f>
        <v>0</v>
      </c>
      <c r="J6003" s="71" t="n">
        <v>1</v>
      </c>
      <c r="K6003" s="71" t="n">
        <f aca="false">F6003*I6003*J6003</f>
        <v>0</v>
      </c>
      <c r="L6003" s="71" t="n">
        <f aca="false">E6003*I6003*J6003</f>
        <v>0</v>
      </c>
      <c r="M6003" s="72" t="n">
        <f aca="false">G6003*I6003*J6003</f>
        <v>0</v>
      </c>
      <c r="N6003" s="72" t="n">
        <f aca="false">D6003*I6003*J6003</f>
        <v>-0</v>
      </c>
      <c r="O6003" s="71" t="n">
        <f aca="false">F6003*J6003</f>
        <v>1</v>
      </c>
      <c r="P6003" s="71" t="n">
        <f aca="false">E6003*J6003</f>
        <v>0</v>
      </c>
    </row>
    <row r="6004" customFormat="false" ht="15" hidden="false" customHeight="false" outlineLevel="0" collapsed="false">
      <c r="A6004" s="71" t="s">
        <v>62</v>
      </c>
      <c r="B6004" s="71" t="s">
        <v>52</v>
      </c>
      <c r="C6004" s="71" t="s">
        <v>2393</v>
      </c>
      <c r="D6004" s="72" t="n">
        <v>0</v>
      </c>
      <c r="E6004" s="71" t="n">
        <v>0</v>
      </c>
      <c r="F6004" s="71" t="n">
        <v>1</v>
      </c>
      <c r="G6004" s="72" t="n">
        <v>68.14</v>
      </c>
      <c r="H6004" s="72" t="n">
        <v>68.14</v>
      </c>
      <c r="I6004" s="71" t="n">
        <f aca="false">IF(B6004&gt;=Settings!$B$23,1,0)</f>
        <v>0</v>
      </c>
      <c r="J6004" s="71" t="n">
        <v>1</v>
      </c>
      <c r="K6004" s="71" t="n">
        <f aca="false">F6004*I6004*J6004</f>
        <v>0</v>
      </c>
      <c r="L6004" s="71" t="n">
        <f aca="false">E6004*I6004*J6004</f>
        <v>0</v>
      </c>
      <c r="M6004" s="72" t="n">
        <f aca="false">G6004*I6004*J6004</f>
        <v>0</v>
      </c>
      <c r="N6004" s="72" t="n">
        <f aca="false">D6004*I6004*J6004</f>
        <v>-0</v>
      </c>
      <c r="O6004" s="71" t="n">
        <f aca="false">F6004*J6004</f>
        <v>1</v>
      </c>
      <c r="P6004" s="71" t="n">
        <f aca="false">E6004*J6004</f>
        <v>0</v>
      </c>
    </row>
    <row r="6005" customFormat="false" ht="15" hidden="false" customHeight="false" outlineLevel="0" collapsed="false">
      <c r="A6005" s="71" t="s">
        <v>59</v>
      </c>
      <c r="B6005" s="71" t="s">
        <v>52</v>
      </c>
      <c r="C6005" s="71" t="s">
        <v>2394</v>
      </c>
      <c r="D6005" s="72" t="n">
        <v>0</v>
      </c>
      <c r="E6005" s="71" t="n">
        <v>0</v>
      </c>
      <c r="F6005" s="71" t="n">
        <v>1</v>
      </c>
      <c r="G6005" s="72" t="n">
        <v>68.14</v>
      </c>
      <c r="H6005" s="72" t="n">
        <v>68.14</v>
      </c>
      <c r="I6005" s="71" t="n">
        <f aca="false">IF(B6005&gt;=Settings!$B$23,1,0)</f>
        <v>0</v>
      </c>
      <c r="J6005" s="71" t="n">
        <v>1</v>
      </c>
      <c r="K6005" s="71" t="n">
        <f aca="false">F6005*I6005*J6005</f>
        <v>0</v>
      </c>
      <c r="L6005" s="71" t="n">
        <f aca="false">E6005*I6005*J6005</f>
        <v>0</v>
      </c>
      <c r="M6005" s="72" t="n">
        <f aca="false">G6005*I6005*J6005</f>
        <v>0</v>
      </c>
      <c r="N6005" s="72" t="n">
        <f aca="false">D6005*I6005*J6005</f>
        <v>-0</v>
      </c>
      <c r="O6005" s="71" t="n">
        <f aca="false">F6005*J6005</f>
        <v>1</v>
      </c>
      <c r="P6005" s="71" t="n">
        <f aca="false">E6005*J6005</f>
        <v>0</v>
      </c>
    </row>
    <row r="6006" customFormat="false" ht="15" hidden="false" customHeight="false" outlineLevel="0" collapsed="false">
      <c r="A6006" s="71" t="s">
        <v>59</v>
      </c>
      <c r="B6006" s="71" t="s">
        <v>52</v>
      </c>
      <c r="C6006" s="71" t="s">
        <v>1173</v>
      </c>
      <c r="D6006" s="72" t="n">
        <v>0</v>
      </c>
      <c r="E6006" s="71" t="n">
        <v>0</v>
      </c>
      <c r="F6006" s="71" t="n">
        <v>4</v>
      </c>
      <c r="G6006" s="72" t="n">
        <v>636.18</v>
      </c>
      <c r="H6006" s="72" t="n">
        <v>605.28</v>
      </c>
      <c r="I6006" s="71" t="n">
        <f aca="false">IF(B6006&gt;=Settings!$B$23,1,0)</f>
        <v>0</v>
      </c>
      <c r="J6006" s="71" t="n">
        <v>1</v>
      </c>
      <c r="K6006" s="71" t="n">
        <f aca="false">F6006*I6006*J6006</f>
        <v>0</v>
      </c>
      <c r="L6006" s="71" t="n">
        <f aca="false">E6006*I6006*J6006</f>
        <v>0</v>
      </c>
      <c r="M6006" s="72" t="n">
        <f aca="false">G6006*I6006*J6006</f>
        <v>0</v>
      </c>
      <c r="N6006" s="72" t="n">
        <f aca="false">D6006*I6006*J6006</f>
        <v>-0</v>
      </c>
      <c r="O6006" s="71" t="n">
        <f aca="false">F6006*J6006</f>
        <v>4</v>
      </c>
      <c r="P6006" s="71" t="n">
        <f aca="false">E6006*J6006</f>
        <v>0</v>
      </c>
    </row>
    <row r="6007" customFormat="false" ht="15" hidden="false" customHeight="false" outlineLevel="0" collapsed="false">
      <c r="A6007" s="71" t="s">
        <v>59</v>
      </c>
      <c r="B6007" s="71" t="s">
        <v>52</v>
      </c>
      <c r="C6007" s="71" t="s">
        <v>897</v>
      </c>
      <c r="D6007" s="72" t="n">
        <v>0</v>
      </c>
      <c r="E6007" s="71" t="n">
        <v>0</v>
      </c>
      <c r="F6007" s="71" t="n">
        <v>4</v>
      </c>
      <c r="G6007" s="72" t="n">
        <v>363.46</v>
      </c>
      <c r="H6007" s="72" t="n">
        <v>363.46</v>
      </c>
      <c r="I6007" s="71" t="n">
        <f aca="false">IF(B6007&gt;=Settings!$B$23,1,0)</f>
        <v>0</v>
      </c>
      <c r="J6007" s="71" t="n">
        <v>1</v>
      </c>
      <c r="K6007" s="71" t="n">
        <f aca="false">F6007*I6007*J6007</f>
        <v>0</v>
      </c>
      <c r="L6007" s="71" t="n">
        <f aca="false">E6007*I6007*J6007</f>
        <v>0</v>
      </c>
      <c r="M6007" s="72" t="n">
        <f aca="false">G6007*I6007*J6007</f>
        <v>0</v>
      </c>
      <c r="N6007" s="72" t="n">
        <f aca="false">D6007*I6007*J6007</f>
        <v>-0</v>
      </c>
      <c r="O6007" s="71" t="n">
        <f aca="false">F6007*J6007</f>
        <v>4</v>
      </c>
      <c r="P6007" s="71" t="n">
        <f aca="false">E6007*J6007</f>
        <v>0</v>
      </c>
    </row>
    <row r="6008" customFormat="false" ht="15" hidden="false" customHeight="false" outlineLevel="0" collapsed="false">
      <c r="A6008" s="71" t="s">
        <v>59</v>
      </c>
      <c r="B6008" s="71" t="s">
        <v>52</v>
      </c>
      <c r="C6008" s="71" t="s">
        <v>910</v>
      </c>
      <c r="D6008" s="72" t="n">
        <v>0</v>
      </c>
      <c r="E6008" s="71" t="n">
        <v>0</v>
      </c>
      <c r="F6008" s="71" t="n">
        <v>29</v>
      </c>
      <c r="G6008" s="72" t="n">
        <v>1948.65</v>
      </c>
      <c r="H6008" s="72" t="n">
        <v>1876.04</v>
      </c>
      <c r="I6008" s="71" t="n">
        <f aca="false">IF(B6008&gt;=Settings!$B$23,1,0)</f>
        <v>0</v>
      </c>
      <c r="J6008" s="71" t="n">
        <v>1</v>
      </c>
      <c r="K6008" s="71" t="n">
        <f aca="false">F6008*I6008*J6008</f>
        <v>0</v>
      </c>
      <c r="L6008" s="71" t="n">
        <f aca="false">E6008*I6008*J6008</f>
        <v>0</v>
      </c>
      <c r="M6008" s="72" t="n">
        <f aca="false">G6008*I6008*J6008</f>
        <v>0</v>
      </c>
      <c r="N6008" s="72" t="n">
        <f aca="false">D6008*I6008*J6008</f>
        <v>-0</v>
      </c>
      <c r="O6008" s="71" t="n">
        <f aca="false">F6008*J6008</f>
        <v>29</v>
      </c>
      <c r="P6008" s="71" t="n">
        <f aca="false">E6008*J6008</f>
        <v>0</v>
      </c>
    </row>
    <row r="6009" customFormat="false" ht="15" hidden="false" customHeight="false" outlineLevel="0" collapsed="false">
      <c r="A6009" s="71" t="s">
        <v>60</v>
      </c>
      <c r="B6009" s="71" t="s">
        <v>52</v>
      </c>
      <c r="C6009" s="71" t="s">
        <v>1365</v>
      </c>
      <c r="D6009" s="72" t="n">
        <v>0</v>
      </c>
      <c r="E6009" s="71" t="n">
        <v>0</v>
      </c>
      <c r="F6009" s="71" t="n">
        <v>7</v>
      </c>
      <c r="G6009" s="72" t="n">
        <v>249.67</v>
      </c>
      <c r="H6009" s="72" t="n">
        <v>247.22</v>
      </c>
      <c r="I6009" s="71" t="n">
        <f aca="false">IF(B6009&gt;=Settings!$B$23,1,0)</f>
        <v>0</v>
      </c>
      <c r="J6009" s="71" t="n">
        <v>1</v>
      </c>
      <c r="K6009" s="71" t="n">
        <f aca="false">F6009*I6009*J6009</f>
        <v>0</v>
      </c>
      <c r="L6009" s="71" t="n">
        <f aca="false">E6009*I6009*J6009</f>
        <v>0</v>
      </c>
      <c r="M6009" s="72" t="n">
        <f aca="false">G6009*I6009*J6009</f>
        <v>0</v>
      </c>
      <c r="N6009" s="72" t="n">
        <f aca="false">D6009*I6009*J6009</f>
        <v>-0</v>
      </c>
      <c r="O6009" s="71" t="n">
        <f aca="false">F6009*J6009</f>
        <v>7</v>
      </c>
      <c r="P6009" s="71" t="n">
        <f aca="false">E6009*J6009</f>
        <v>0</v>
      </c>
    </row>
    <row r="6010" customFormat="false" ht="15" hidden="false" customHeight="false" outlineLevel="0" collapsed="false">
      <c r="A6010" s="71" t="s">
        <v>59</v>
      </c>
      <c r="B6010" s="71" t="s">
        <v>52</v>
      </c>
      <c r="C6010" s="71" t="s">
        <v>911</v>
      </c>
      <c r="D6010" s="72" t="n">
        <v>0</v>
      </c>
      <c r="E6010" s="71" t="n">
        <v>0</v>
      </c>
      <c r="F6010" s="71" t="n">
        <v>1</v>
      </c>
      <c r="G6010" s="72" t="n">
        <v>86.31</v>
      </c>
      <c r="H6010" s="72" t="n">
        <v>73.37</v>
      </c>
      <c r="I6010" s="71" t="n">
        <f aca="false">IF(B6010&gt;=Settings!$B$23,1,0)</f>
        <v>0</v>
      </c>
      <c r="J6010" s="71" t="n">
        <v>1</v>
      </c>
      <c r="K6010" s="71" t="n">
        <f aca="false">F6010*I6010*J6010</f>
        <v>0</v>
      </c>
      <c r="L6010" s="71" t="n">
        <f aca="false">E6010*I6010*J6010</f>
        <v>0</v>
      </c>
      <c r="M6010" s="72" t="n">
        <f aca="false">G6010*I6010*J6010</f>
        <v>0</v>
      </c>
      <c r="N6010" s="72" t="n">
        <f aca="false">D6010*I6010*J6010</f>
        <v>-0</v>
      </c>
      <c r="O6010" s="71" t="n">
        <f aca="false">F6010*J6010</f>
        <v>1</v>
      </c>
      <c r="P6010" s="71" t="n">
        <f aca="false">E6010*J6010</f>
        <v>0</v>
      </c>
    </row>
    <row r="6011" customFormat="false" ht="15" hidden="false" customHeight="false" outlineLevel="0" collapsed="false">
      <c r="A6011" s="71" t="s">
        <v>59</v>
      </c>
      <c r="B6011" s="71" t="s">
        <v>52</v>
      </c>
      <c r="C6011" s="71" t="s">
        <v>150</v>
      </c>
      <c r="D6011" s="72" t="n">
        <v>0</v>
      </c>
      <c r="E6011" s="71" t="n">
        <v>0</v>
      </c>
      <c r="F6011" s="71" t="n">
        <v>25</v>
      </c>
      <c r="G6011" s="72" t="n">
        <v>2389.68</v>
      </c>
      <c r="H6011" s="72" t="n">
        <v>2331.09</v>
      </c>
      <c r="I6011" s="71" t="n">
        <f aca="false">IF(B6011&gt;=Settings!$B$23,1,0)</f>
        <v>0</v>
      </c>
      <c r="J6011" s="71" t="n">
        <v>1</v>
      </c>
      <c r="K6011" s="71" t="n">
        <f aca="false">F6011*I6011*J6011</f>
        <v>0</v>
      </c>
      <c r="L6011" s="71" t="n">
        <f aca="false">E6011*I6011*J6011</f>
        <v>0</v>
      </c>
      <c r="M6011" s="72" t="n">
        <f aca="false">G6011*I6011*J6011</f>
        <v>0</v>
      </c>
      <c r="N6011" s="72" t="n">
        <f aca="false">D6011*I6011*J6011</f>
        <v>-0</v>
      </c>
      <c r="O6011" s="71" t="n">
        <f aca="false">F6011*J6011</f>
        <v>25</v>
      </c>
      <c r="P6011" s="71" t="n">
        <f aca="false">E6011*J6011</f>
        <v>0</v>
      </c>
    </row>
    <row r="6012" customFormat="false" ht="15" hidden="false" customHeight="false" outlineLevel="0" collapsed="false">
      <c r="A6012" s="71" t="s">
        <v>61</v>
      </c>
      <c r="B6012" s="71" t="s">
        <v>52</v>
      </c>
      <c r="C6012" s="71" t="s">
        <v>1128</v>
      </c>
      <c r="D6012" s="72" t="n">
        <v>0</v>
      </c>
      <c r="E6012" s="71" t="n">
        <v>0</v>
      </c>
      <c r="F6012" s="71" t="n">
        <v>27</v>
      </c>
      <c r="G6012" s="72" t="n">
        <v>2416.93</v>
      </c>
      <c r="H6012" s="72" t="n">
        <v>2322.27</v>
      </c>
      <c r="I6012" s="71" t="n">
        <f aca="false">IF(B6012&gt;=Settings!$B$23,1,0)</f>
        <v>0</v>
      </c>
      <c r="J6012" s="71" t="n">
        <v>1</v>
      </c>
      <c r="K6012" s="71" t="n">
        <f aca="false">F6012*I6012*J6012</f>
        <v>0</v>
      </c>
      <c r="L6012" s="71" t="n">
        <f aca="false">E6012*I6012*J6012</f>
        <v>0</v>
      </c>
      <c r="M6012" s="72" t="n">
        <f aca="false">G6012*I6012*J6012</f>
        <v>0</v>
      </c>
      <c r="N6012" s="72" t="n">
        <f aca="false">D6012*I6012*J6012</f>
        <v>-0</v>
      </c>
      <c r="O6012" s="71" t="n">
        <f aca="false">F6012*J6012</f>
        <v>27</v>
      </c>
      <c r="P6012" s="71" t="n">
        <f aca="false">E6012*J6012</f>
        <v>0</v>
      </c>
    </row>
    <row r="6013" customFormat="false" ht="15" hidden="false" customHeight="false" outlineLevel="0" collapsed="false">
      <c r="A6013" s="71" t="s">
        <v>59</v>
      </c>
      <c r="B6013" s="71" t="s">
        <v>52</v>
      </c>
      <c r="C6013" s="71" t="s">
        <v>2146</v>
      </c>
      <c r="D6013" s="72" t="n">
        <v>156.32</v>
      </c>
      <c r="E6013" s="71" t="n">
        <v>1</v>
      </c>
      <c r="F6013" s="71" t="n">
        <v>109</v>
      </c>
      <c r="G6013" s="72" t="n">
        <v>15033.21</v>
      </c>
      <c r="H6013" s="72" t="n">
        <v>14398.76</v>
      </c>
      <c r="I6013" s="71" t="n">
        <f aca="false">IF(B6013&gt;=Settings!$B$23,1,0)</f>
        <v>0</v>
      </c>
      <c r="J6013" s="71" t="n">
        <v>1</v>
      </c>
      <c r="K6013" s="71" t="n">
        <f aca="false">F6013*I6013*J6013</f>
        <v>0</v>
      </c>
      <c r="L6013" s="71" t="n">
        <f aca="false">E6013*I6013*J6013</f>
        <v>0</v>
      </c>
      <c r="M6013" s="72" t="n">
        <f aca="false">G6013*I6013*J6013</f>
        <v>0</v>
      </c>
      <c r="N6013" s="72" t="n">
        <f aca="false">D6013*I6013*J6013</f>
        <v>0</v>
      </c>
      <c r="O6013" s="71" t="n">
        <f aca="false">F6013*J6013</f>
        <v>109</v>
      </c>
      <c r="P6013" s="71" t="n">
        <f aca="false">E6013*J6013</f>
        <v>1</v>
      </c>
    </row>
    <row r="6014" customFormat="false" ht="15" hidden="false" customHeight="false" outlineLevel="0" collapsed="false">
      <c r="A6014" s="71" t="s">
        <v>62</v>
      </c>
      <c r="B6014" s="71" t="s">
        <v>52</v>
      </c>
      <c r="C6014" s="71" t="s">
        <v>1148</v>
      </c>
      <c r="D6014" s="72" t="n">
        <v>115.87</v>
      </c>
      <c r="E6014" s="71" t="n">
        <v>1</v>
      </c>
      <c r="F6014" s="71" t="n">
        <v>20</v>
      </c>
      <c r="G6014" s="72" t="n">
        <v>2431.77</v>
      </c>
      <c r="H6014" s="72" t="n">
        <v>2187.16</v>
      </c>
      <c r="I6014" s="71" t="n">
        <f aca="false">IF(B6014&gt;=Settings!$B$23,1,0)</f>
        <v>0</v>
      </c>
      <c r="J6014" s="71" t="n">
        <v>1</v>
      </c>
      <c r="K6014" s="71" t="n">
        <f aca="false">F6014*I6014*J6014</f>
        <v>0</v>
      </c>
      <c r="L6014" s="71" t="n">
        <f aca="false">E6014*I6014*J6014</f>
        <v>0</v>
      </c>
      <c r="M6014" s="72" t="n">
        <f aca="false">G6014*I6014*J6014</f>
        <v>0</v>
      </c>
      <c r="N6014" s="72" t="n">
        <f aca="false">D6014*I6014*J6014</f>
        <v>0</v>
      </c>
      <c r="O6014" s="71" t="n">
        <f aca="false">F6014*J6014</f>
        <v>20</v>
      </c>
      <c r="P6014" s="71" t="n">
        <f aca="false">E6014*J6014</f>
        <v>1</v>
      </c>
    </row>
    <row r="6015" customFormat="false" ht="15" hidden="false" customHeight="false" outlineLevel="0" collapsed="false">
      <c r="A6015" s="71" t="s">
        <v>61</v>
      </c>
      <c r="B6015" s="71" t="s">
        <v>52</v>
      </c>
      <c r="C6015" s="71" t="s">
        <v>1291</v>
      </c>
      <c r="D6015" s="72" t="n">
        <v>0</v>
      </c>
      <c r="E6015" s="71" t="n">
        <v>0</v>
      </c>
      <c r="F6015" s="71" t="n">
        <v>1</v>
      </c>
      <c r="G6015" s="72" t="n">
        <v>63.58</v>
      </c>
      <c r="H6015" s="72" t="n">
        <v>54.06</v>
      </c>
      <c r="I6015" s="71" t="n">
        <f aca="false">IF(B6015&gt;=Settings!$B$23,1,0)</f>
        <v>0</v>
      </c>
      <c r="J6015" s="71" t="n">
        <v>1</v>
      </c>
      <c r="K6015" s="71" t="n">
        <f aca="false">F6015*I6015*J6015</f>
        <v>0</v>
      </c>
      <c r="L6015" s="71" t="n">
        <f aca="false">E6015*I6015*J6015</f>
        <v>0</v>
      </c>
      <c r="M6015" s="72" t="n">
        <f aca="false">G6015*I6015*J6015</f>
        <v>0</v>
      </c>
      <c r="N6015" s="72" t="n">
        <f aca="false">D6015*I6015*J6015</f>
        <v>-0</v>
      </c>
      <c r="O6015" s="71" t="n">
        <f aca="false">F6015*J6015</f>
        <v>1</v>
      </c>
      <c r="P6015" s="71" t="n">
        <f aca="false">E6015*J6015</f>
        <v>0</v>
      </c>
    </row>
    <row r="6016" customFormat="false" ht="15" hidden="false" customHeight="false" outlineLevel="0" collapsed="false">
      <c r="A6016" s="71" t="s">
        <v>59</v>
      </c>
      <c r="B6016" s="71" t="s">
        <v>52</v>
      </c>
      <c r="C6016" s="71" t="s">
        <v>882</v>
      </c>
      <c r="D6016" s="72" t="n">
        <v>0</v>
      </c>
      <c r="E6016" s="71" t="n">
        <v>0</v>
      </c>
      <c r="F6016" s="71" t="n">
        <v>21</v>
      </c>
      <c r="G6016" s="72" t="n">
        <v>1876.26</v>
      </c>
      <c r="H6016" s="72" t="n">
        <v>1836.75</v>
      </c>
      <c r="I6016" s="71" t="n">
        <f aca="false">IF(B6016&gt;=Settings!$B$23,1,0)</f>
        <v>0</v>
      </c>
      <c r="J6016" s="71" t="n">
        <v>1</v>
      </c>
      <c r="K6016" s="71" t="n">
        <f aca="false">F6016*I6016*J6016</f>
        <v>0</v>
      </c>
      <c r="L6016" s="71" t="n">
        <f aca="false">E6016*I6016*J6016</f>
        <v>0</v>
      </c>
      <c r="M6016" s="72" t="n">
        <f aca="false">G6016*I6016*J6016</f>
        <v>0</v>
      </c>
      <c r="N6016" s="72" t="n">
        <f aca="false">D6016*I6016*J6016</f>
        <v>-0</v>
      </c>
      <c r="O6016" s="71" t="n">
        <f aca="false">F6016*J6016</f>
        <v>21</v>
      </c>
      <c r="P6016" s="71" t="n">
        <f aca="false">E6016*J6016</f>
        <v>0</v>
      </c>
    </row>
    <row r="6017" customFormat="false" ht="15" hidden="false" customHeight="false" outlineLevel="0" collapsed="false">
      <c r="A6017" s="71" t="s">
        <v>60</v>
      </c>
      <c r="B6017" s="71" t="s">
        <v>52</v>
      </c>
      <c r="C6017" s="71" t="s">
        <v>952</v>
      </c>
      <c r="D6017" s="72" t="n">
        <v>958.64</v>
      </c>
      <c r="E6017" s="71" t="n">
        <v>9</v>
      </c>
      <c r="F6017" s="71" t="n">
        <v>136</v>
      </c>
      <c r="G6017" s="72" t="n">
        <v>15171.73</v>
      </c>
      <c r="H6017" s="72" t="n">
        <v>13851.84</v>
      </c>
      <c r="I6017" s="71" t="n">
        <f aca="false">IF(B6017&gt;=Settings!$B$23,1,0)</f>
        <v>0</v>
      </c>
      <c r="J6017" s="71" t="n">
        <v>1</v>
      </c>
      <c r="K6017" s="71" t="n">
        <f aca="false">F6017*I6017*J6017</f>
        <v>0</v>
      </c>
      <c r="L6017" s="71" t="n">
        <f aca="false">E6017*I6017*J6017</f>
        <v>0</v>
      </c>
      <c r="M6017" s="72" t="n">
        <f aca="false">G6017*I6017*J6017</f>
        <v>0</v>
      </c>
      <c r="N6017" s="72" t="n">
        <f aca="false">D6017*I6017*J6017</f>
        <v>0</v>
      </c>
      <c r="O6017" s="71" t="n">
        <f aca="false">F6017*J6017</f>
        <v>136</v>
      </c>
      <c r="P6017" s="71" t="n">
        <f aca="false">E6017*J6017</f>
        <v>9</v>
      </c>
    </row>
    <row r="6018" customFormat="false" ht="15" hidden="false" customHeight="false" outlineLevel="0" collapsed="false">
      <c r="A6018" s="71" t="s">
        <v>61</v>
      </c>
      <c r="B6018" s="71" t="s">
        <v>52</v>
      </c>
      <c r="C6018" s="71" t="s">
        <v>977</v>
      </c>
      <c r="D6018" s="72" t="n">
        <v>0</v>
      </c>
      <c r="E6018" s="71" t="n">
        <v>0</v>
      </c>
      <c r="F6018" s="71" t="n">
        <v>7</v>
      </c>
      <c r="G6018" s="72" t="n">
        <v>56.96</v>
      </c>
      <c r="H6018" s="72" t="n">
        <v>54.53</v>
      </c>
      <c r="I6018" s="71" t="n">
        <f aca="false">IF(B6018&gt;=Settings!$B$23,1,0)</f>
        <v>0</v>
      </c>
      <c r="J6018" s="71" t="n">
        <v>1</v>
      </c>
      <c r="K6018" s="71" t="n">
        <f aca="false">F6018*I6018*J6018</f>
        <v>0</v>
      </c>
      <c r="L6018" s="71" t="n">
        <f aca="false">E6018*I6018*J6018</f>
        <v>0</v>
      </c>
      <c r="M6018" s="72" t="n">
        <f aca="false">G6018*I6018*J6018</f>
        <v>0</v>
      </c>
      <c r="N6018" s="72" t="n">
        <f aca="false">D6018*I6018*J6018</f>
        <v>-0</v>
      </c>
      <c r="O6018" s="71" t="n">
        <f aca="false">F6018*J6018</f>
        <v>7</v>
      </c>
      <c r="P6018" s="71" t="n">
        <f aca="false">E6018*J6018</f>
        <v>0</v>
      </c>
    </row>
    <row r="6019" customFormat="false" ht="15" hidden="false" customHeight="false" outlineLevel="0" collapsed="false">
      <c r="A6019" s="71" t="s">
        <v>61</v>
      </c>
      <c r="B6019" s="71" t="s">
        <v>52</v>
      </c>
      <c r="C6019" s="71" t="s">
        <v>123</v>
      </c>
      <c r="D6019" s="72" t="n">
        <v>0</v>
      </c>
      <c r="E6019" s="71" t="n">
        <v>0</v>
      </c>
      <c r="F6019" s="71" t="n">
        <v>10</v>
      </c>
      <c r="G6019" s="72" t="n">
        <v>690.42</v>
      </c>
      <c r="H6019" s="72" t="n">
        <v>638.68</v>
      </c>
      <c r="I6019" s="71" t="n">
        <f aca="false">IF(B6019&gt;=Settings!$B$23,1,0)</f>
        <v>0</v>
      </c>
      <c r="J6019" s="71" t="n">
        <v>1</v>
      </c>
      <c r="K6019" s="71" t="n">
        <f aca="false">F6019*I6019*J6019</f>
        <v>0</v>
      </c>
      <c r="L6019" s="71" t="n">
        <f aca="false">E6019*I6019*J6019</f>
        <v>0</v>
      </c>
      <c r="M6019" s="72" t="n">
        <f aca="false">G6019*I6019*J6019</f>
        <v>0</v>
      </c>
      <c r="N6019" s="72" t="n">
        <f aca="false">D6019*I6019*J6019</f>
        <v>-0</v>
      </c>
      <c r="O6019" s="71" t="n">
        <f aca="false">F6019*J6019</f>
        <v>10</v>
      </c>
      <c r="P6019" s="71" t="n">
        <f aca="false">E6019*J6019</f>
        <v>0</v>
      </c>
    </row>
    <row r="6020" customFormat="false" ht="15" hidden="false" customHeight="false" outlineLevel="0" collapsed="false">
      <c r="A6020" s="71" t="s">
        <v>61</v>
      </c>
      <c r="B6020" s="71" t="s">
        <v>52</v>
      </c>
      <c r="C6020" s="71" t="s">
        <v>1203</v>
      </c>
      <c r="D6020" s="72" t="n">
        <v>0</v>
      </c>
      <c r="E6020" s="71" t="n">
        <v>0</v>
      </c>
      <c r="F6020" s="71" t="n">
        <v>4</v>
      </c>
      <c r="G6020" s="72" t="n">
        <v>181.63</v>
      </c>
      <c r="H6020" s="72" t="n">
        <v>174.83</v>
      </c>
      <c r="I6020" s="71" t="n">
        <f aca="false">IF(B6020&gt;=Settings!$B$23,1,0)</f>
        <v>0</v>
      </c>
      <c r="J6020" s="71" t="n">
        <v>1</v>
      </c>
      <c r="K6020" s="71" t="n">
        <f aca="false">F6020*I6020*J6020</f>
        <v>0</v>
      </c>
      <c r="L6020" s="71" t="n">
        <f aca="false">E6020*I6020*J6020</f>
        <v>0</v>
      </c>
      <c r="M6020" s="72" t="n">
        <f aca="false">G6020*I6020*J6020</f>
        <v>0</v>
      </c>
      <c r="N6020" s="72" t="n">
        <f aca="false">D6020*I6020*J6020</f>
        <v>-0</v>
      </c>
      <c r="O6020" s="71" t="n">
        <f aca="false">F6020*J6020</f>
        <v>4</v>
      </c>
      <c r="P6020" s="71" t="n">
        <f aca="false">E6020*J6020</f>
        <v>0</v>
      </c>
    </row>
    <row r="6021" customFormat="false" ht="15" hidden="false" customHeight="false" outlineLevel="0" collapsed="false">
      <c r="A6021" s="71" t="s">
        <v>62</v>
      </c>
      <c r="B6021" s="71" t="s">
        <v>52</v>
      </c>
      <c r="C6021" s="71" t="s">
        <v>139</v>
      </c>
      <c r="D6021" s="72" t="n">
        <v>61.77</v>
      </c>
      <c r="E6021" s="71" t="n">
        <v>1</v>
      </c>
      <c r="F6021" s="71" t="n">
        <v>53</v>
      </c>
      <c r="G6021" s="72" t="n">
        <v>3391.98</v>
      </c>
      <c r="H6021" s="72" t="n">
        <v>3186.3</v>
      </c>
      <c r="I6021" s="71" t="n">
        <f aca="false">IF(B6021&gt;=Settings!$B$23,1,0)</f>
        <v>0</v>
      </c>
      <c r="J6021" s="71" t="n">
        <v>1</v>
      </c>
      <c r="K6021" s="71" t="n">
        <f aca="false">F6021*I6021*J6021</f>
        <v>0</v>
      </c>
      <c r="L6021" s="71" t="n">
        <f aca="false">E6021*I6021*J6021</f>
        <v>0</v>
      </c>
      <c r="M6021" s="72" t="n">
        <f aca="false">G6021*I6021*J6021</f>
        <v>0</v>
      </c>
      <c r="N6021" s="72" t="n">
        <f aca="false">D6021*I6021*J6021</f>
        <v>0</v>
      </c>
      <c r="O6021" s="71" t="n">
        <f aca="false">F6021*J6021</f>
        <v>53</v>
      </c>
      <c r="P6021" s="71" t="n">
        <f aca="false">E6021*J6021</f>
        <v>1</v>
      </c>
    </row>
    <row r="6022" customFormat="false" ht="15" hidden="false" customHeight="false" outlineLevel="0" collapsed="false">
      <c r="A6022" s="71" t="s">
        <v>61</v>
      </c>
      <c r="B6022" s="71" t="s">
        <v>52</v>
      </c>
      <c r="C6022" s="71" t="s">
        <v>1012</v>
      </c>
      <c r="D6022" s="72" t="n">
        <v>0</v>
      </c>
      <c r="E6022" s="71" t="n">
        <v>0</v>
      </c>
      <c r="F6022" s="71" t="n">
        <v>2</v>
      </c>
      <c r="G6022" s="72" t="n">
        <v>172.63</v>
      </c>
      <c r="H6022" s="72" t="n">
        <v>172.63</v>
      </c>
      <c r="I6022" s="71" t="n">
        <f aca="false">IF(B6022&gt;=Settings!$B$23,1,0)</f>
        <v>0</v>
      </c>
      <c r="J6022" s="71" t="n">
        <v>1</v>
      </c>
      <c r="K6022" s="71" t="n">
        <f aca="false">F6022*I6022*J6022</f>
        <v>0</v>
      </c>
      <c r="L6022" s="71" t="n">
        <f aca="false">E6022*I6022*J6022</f>
        <v>0</v>
      </c>
      <c r="M6022" s="72" t="n">
        <f aca="false">G6022*I6022*J6022</f>
        <v>0</v>
      </c>
      <c r="N6022" s="72" t="n">
        <f aca="false">D6022*I6022*J6022</f>
        <v>-0</v>
      </c>
      <c r="O6022" s="71" t="n">
        <f aca="false">F6022*J6022</f>
        <v>2</v>
      </c>
      <c r="P6022" s="71" t="n">
        <f aca="false">E6022*J6022</f>
        <v>0</v>
      </c>
    </row>
    <row r="6023" customFormat="false" ht="15" hidden="false" customHeight="false" outlineLevel="0" collapsed="false">
      <c r="A6023" s="71" t="s">
        <v>59</v>
      </c>
      <c r="B6023" s="71" t="s">
        <v>52</v>
      </c>
      <c r="C6023" s="71" t="s">
        <v>1280</v>
      </c>
      <c r="D6023" s="72" t="n">
        <v>0</v>
      </c>
      <c r="E6023" s="71" t="n">
        <v>0</v>
      </c>
      <c r="F6023" s="71" t="n">
        <v>11</v>
      </c>
      <c r="G6023" s="72" t="n">
        <v>922.23</v>
      </c>
      <c r="H6023" s="72" t="n">
        <v>910.65</v>
      </c>
      <c r="I6023" s="71" t="n">
        <f aca="false">IF(B6023&gt;=Settings!$B$23,1,0)</f>
        <v>0</v>
      </c>
      <c r="J6023" s="71" t="n">
        <v>1</v>
      </c>
      <c r="K6023" s="71" t="n">
        <f aca="false">F6023*I6023*J6023</f>
        <v>0</v>
      </c>
      <c r="L6023" s="71" t="n">
        <f aca="false">E6023*I6023*J6023</f>
        <v>0</v>
      </c>
      <c r="M6023" s="72" t="n">
        <f aca="false">G6023*I6023*J6023</f>
        <v>0</v>
      </c>
      <c r="N6023" s="72" t="n">
        <f aca="false">D6023*I6023*J6023</f>
        <v>-0</v>
      </c>
      <c r="O6023" s="71" t="n">
        <f aca="false">F6023*J6023</f>
        <v>11</v>
      </c>
      <c r="P6023" s="71" t="n">
        <f aca="false">E6023*J6023</f>
        <v>0</v>
      </c>
    </row>
    <row r="6024" customFormat="false" ht="15" hidden="false" customHeight="false" outlineLevel="0" collapsed="false">
      <c r="A6024" s="71" t="s">
        <v>60</v>
      </c>
      <c r="B6024" s="71" t="s">
        <v>52</v>
      </c>
      <c r="C6024" s="71" t="s">
        <v>133</v>
      </c>
      <c r="D6024" s="72" t="n">
        <v>1142.37</v>
      </c>
      <c r="E6024" s="71" t="n">
        <v>13</v>
      </c>
      <c r="F6024" s="71" t="n">
        <v>337</v>
      </c>
      <c r="G6024" s="72" t="n">
        <v>30634.5</v>
      </c>
      <c r="H6024" s="72" t="n">
        <v>28992.12</v>
      </c>
      <c r="I6024" s="71" t="n">
        <f aca="false">IF(B6024&gt;=Settings!$B$23,1,0)</f>
        <v>0</v>
      </c>
      <c r="J6024" s="71" t="n">
        <v>1</v>
      </c>
      <c r="K6024" s="71" t="n">
        <f aca="false">F6024*I6024*J6024</f>
        <v>0</v>
      </c>
      <c r="L6024" s="71" t="n">
        <f aca="false">E6024*I6024*J6024</f>
        <v>0</v>
      </c>
      <c r="M6024" s="72" t="n">
        <f aca="false">G6024*I6024*J6024</f>
        <v>0</v>
      </c>
      <c r="N6024" s="72" t="n">
        <f aca="false">D6024*I6024*J6024</f>
        <v>0</v>
      </c>
      <c r="O6024" s="71" t="n">
        <f aca="false">F6024*J6024</f>
        <v>337</v>
      </c>
      <c r="P6024" s="71" t="n">
        <f aca="false">E6024*J6024</f>
        <v>13</v>
      </c>
    </row>
    <row r="6025" customFormat="false" ht="15" hidden="false" customHeight="false" outlineLevel="0" collapsed="false">
      <c r="A6025" s="71" t="s">
        <v>61</v>
      </c>
      <c r="B6025" s="71" t="s">
        <v>52</v>
      </c>
      <c r="C6025" s="71" t="s">
        <v>1325</v>
      </c>
      <c r="D6025" s="72" t="n">
        <v>0</v>
      </c>
      <c r="E6025" s="71" t="n">
        <v>0</v>
      </c>
      <c r="F6025" s="71" t="n">
        <v>4</v>
      </c>
      <c r="G6025" s="72" t="n">
        <v>417.98</v>
      </c>
      <c r="H6025" s="72" t="n">
        <v>370.3</v>
      </c>
      <c r="I6025" s="71" t="n">
        <f aca="false">IF(B6025&gt;=Settings!$B$23,1,0)</f>
        <v>0</v>
      </c>
      <c r="J6025" s="71" t="n">
        <v>1</v>
      </c>
      <c r="K6025" s="71" t="n">
        <f aca="false">F6025*I6025*J6025</f>
        <v>0</v>
      </c>
      <c r="L6025" s="71" t="n">
        <f aca="false">E6025*I6025*J6025</f>
        <v>0</v>
      </c>
      <c r="M6025" s="72" t="n">
        <f aca="false">G6025*I6025*J6025</f>
        <v>0</v>
      </c>
      <c r="N6025" s="72" t="n">
        <f aca="false">D6025*I6025*J6025</f>
        <v>-0</v>
      </c>
      <c r="O6025" s="71" t="n">
        <f aca="false">F6025*J6025</f>
        <v>4</v>
      </c>
      <c r="P6025" s="71" t="n">
        <f aca="false">E6025*J6025</f>
        <v>0</v>
      </c>
    </row>
    <row r="6026" customFormat="false" ht="15" hidden="false" customHeight="false" outlineLevel="0" collapsed="false">
      <c r="A6026" s="71" t="s">
        <v>61</v>
      </c>
      <c r="B6026" s="71" t="s">
        <v>52</v>
      </c>
      <c r="C6026" s="71" t="s">
        <v>1324</v>
      </c>
      <c r="D6026" s="72" t="n">
        <v>0</v>
      </c>
      <c r="E6026" s="71" t="n">
        <v>0</v>
      </c>
      <c r="F6026" s="71" t="n">
        <v>4</v>
      </c>
      <c r="G6026" s="72" t="n">
        <v>463.45</v>
      </c>
      <c r="H6026" s="72" t="n">
        <v>463.45</v>
      </c>
      <c r="I6026" s="71" t="n">
        <f aca="false">IF(B6026&gt;=Settings!$B$23,1,0)</f>
        <v>0</v>
      </c>
      <c r="J6026" s="71" t="n">
        <v>1</v>
      </c>
      <c r="K6026" s="71" t="n">
        <f aca="false">F6026*I6026*J6026</f>
        <v>0</v>
      </c>
      <c r="L6026" s="71" t="n">
        <f aca="false">E6026*I6026*J6026</f>
        <v>0</v>
      </c>
      <c r="M6026" s="72" t="n">
        <f aca="false">G6026*I6026*J6026</f>
        <v>0</v>
      </c>
      <c r="N6026" s="72" t="n">
        <f aca="false">D6026*I6026*J6026</f>
        <v>-0</v>
      </c>
      <c r="O6026" s="71" t="n">
        <f aca="false">F6026*J6026</f>
        <v>4</v>
      </c>
      <c r="P6026" s="71" t="n">
        <f aca="false">E6026*J6026</f>
        <v>0</v>
      </c>
    </row>
    <row r="6027" customFormat="false" ht="15" hidden="false" customHeight="false" outlineLevel="0" collapsed="false">
      <c r="A6027" s="71" t="s">
        <v>59</v>
      </c>
      <c r="B6027" s="71" t="s">
        <v>52</v>
      </c>
      <c r="C6027" s="71" t="s">
        <v>1802</v>
      </c>
      <c r="D6027" s="72" t="n">
        <v>127.23</v>
      </c>
      <c r="E6027" s="71" t="n">
        <v>1</v>
      </c>
      <c r="F6027" s="71" t="n">
        <v>2</v>
      </c>
      <c r="G6027" s="72" t="n">
        <v>254.46</v>
      </c>
      <c r="H6027" s="72" t="n">
        <v>127.23</v>
      </c>
      <c r="I6027" s="71" t="n">
        <f aca="false">IF(B6027&gt;=Settings!$B$23,1,0)</f>
        <v>0</v>
      </c>
      <c r="J6027" s="71" t="n">
        <v>1</v>
      </c>
      <c r="K6027" s="71" t="n">
        <f aca="false">F6027*I6027*J6027</f>
        <v>0</v>
      </c>
      <c r="L6027" s="71" t="n">
        <f aca="false">E6027*I6027*J6027</f>
        <v>0</v>
      </c>
      <c r="M6027" s="72" t="n">
        <f aca="false">G6027*I6027*J6027</f>
        <v>0</v>
      </c>
      <c r="N6027" s="72" t="n">
        <f aca="false">D6027*I6027*J6027</f>
        <v>0</v>
      </c>
      <c r="O6027" s="71" t="n">
        <f aca="false">F6027*J6027</f>
        <v>2</v>
      </c>
      <c r="P6027" s="71" t="n">
        <f aca="false">E6027*J6027</f>
        <v>1</v>
      </c>
    </row>
    <row r="6028" customFormat="false" ht="15" hidden="false" customHeight="false" outlineLevel="0" collapsed="false">
      <c r="A6028" s="71" t="s">
        <v>61</v>
      </c>
      <c r="B6028" s="71" t="s">
        <v>52</v>
      </c>
      <c r="C6028" s="71" t="s">
        <v>960</v>
      </c>
      <c r="D6028" s="72" t="n">
        <v>0</v>
      </c>
      <c r="E6028" s="71" t="n">
        <v>0</v>
      </c>
      <c r="F6028" s="71" t="n">
        <v>11</v>
      </c>
      <c r="G6028" s="72" t="n">
        <v>749.48</v>
      </c>
      <c r="H6028" s="72" t="n">
        <v>688.21</v>
      </c>
      <c r="I6028" s="71" t="n">
        <f aca="false">IF(B6028&gt;=Settings!$B$23,1,0)</f>
        <v>0</v>
      </c>
      <c r="J6028" s="71" t="n">
        <v>1</v>
      </c>
      <c r="K6028" s="71" t="n">
        <f aca="false">F6028*I6028*J6028</f>
        <v>0</v>
      </c>
      <c r="L6028" s="71" t="n">
        <f aca="false">E6028*I6028*J6028</f>
        <v>0</v>
      </c>
      <c r="M6028" s="72" t="n">
        <f aca="false">G6028*I6028*J6028</f>
        <v>0</v>
      </c>
      <c r="N6028" s="72" t="n">
        <f aca="false">D6028*I6028*J6028</f>
        <v>-0</v>
      </c>
      <c r="O6028" s="71" t="n">
        <f aca="false">F6028*J6028</f>
        <v>11</v>
      </c>
      <c r="P6028" s="71" t="n">
        <f aca="false">E6028*J6028</f>
        <v>0</v>
      </c>
    </row>
    <row r="6029" customFormat="false" ht="15" hidden="false" customHeight="false" outlineLevel="0" collapsed="false">
      <c r="A6029" s="71" t="s">
        <v>59</v>
      </c>
      <c r="B6029" s="71" t="s">
        <v>52</v>
      </c>
      <c r="C6029" s="71" t="s">
        <v>2340</v>
      </c>
      <c r="D6029" s="72" t="n">
        <v>0</v>
      </c>
      <c r="E6029" s="71" t="n">
        <v>0</v>
      </c>
      <c r="F6029" s="71" t="n">
        <v>5</v>
      </c>
      <c r="G6029" s="72" t="n">
        <v>249.94</v>
      </c>
      <c r="H6029" s="72" t="n">
        <v>227.62</v>
      </c>
      <c r="I6029" s="71" t="n">
        <f aca="false">IF(B6029&gt;=Settings!$B$23,1,0)</f>
        <v>0</v>
      </c>
      <c r="J6029" s="71" t="n">
        <v>1</v>
      </c>
      <c r="K6029" s="71" t="n">
        <f aca="false">F6029*I6029*J6029</f>
        <v>0</v>
      </c>
      <c r="L6029" s="71" t="n">
        <f aca="false">E6029*I6029*J6029</f>
        <v>0</v>
      </c>
      <c r="M6029" s="72" t="n">
        <f aca="false">G6029*I6029*J6029</f>
        <v>0</v>
      </c>
      <c r="N6029" s="72" t="n">
        <f aca="false">D6029*I6029*J6029</f>
        <v>-0</v>
      </c>
      <c r="O6029" s="71" t="n">
        <f aca="false">F6029*J6029</f>
        <v>5</v>
      </c>
      <c r="P6029" s="71" t="n">
        <f aca="false">E6029*J6029</f>
        <v>0</v>
      </c>
    </row>
    <row r="6030" customFormat="false" ht="15" hidden="false" customHeight="false" outlineLevel="0" collapsed="false">
      <c r="A6030" s="71" t="s">
        <v>59</v>
      </c>
      <c r="B6030" s="71" t="s">
        <v>52</v>
      </c>
      <c r="C6030" s="71" t="s">
        <v>655</v>
      </c>
      <c r="D6030" s="72" t="n">
        <v>0</v>
      </c>
      <c r="E6030" s="71" t="n">
        <v>0</v>
      </c>
      <c r="F6030" s="71" t="n">
        <v>8</v>
      </c>
      <c r="G6030" s="72" t="n">
        <v>290.55</v>
      </c>
      <c r="H6030" s="72" t="n">
        <v>285.11</v>
      </c>
      <c r="I6030" s="71" t="n">
        <f aca="false">IF(B6030&gt;=Settings!$B$23,1,0)</f>
        <v>0</v>
      </c>
      <c r="J6030" s="71" t="n">
        <v>1</v>
      </c>
      <c r="K6030" s="71" t="n">
        <f aca="false">F6030*I6030*J6030</f>
        <v>0</v>
      </c>
      <c r="L6030" s="71" t="n">
        <f aca="false">E6030*I6030*J6030</f>
        <v>0</v>
      </c>
      <c r="M6030" s="72" t="n">
        <f aca="false">G6030*I6030*J6030</f>
        <v>0</v>
      </c>
      <c r="N6030" s="72" t="n">
        <f aca="false">D6030*I6030*J6030</f>
        <v>-0</v>
      </c>
      <c r="O6030" s="71" t="n">
        <f aca="false">F6030*J6030</f>
        <v>8</v>
      </c>
      <c r="P6030" s="71" t="n">
        <f aca="false">E6030*J6030</f>
        <v>0</v>
      </c>
    </row>
    <row r="6031" customFormat="false" ht="15" hidden="false" customHeight="false" outlineLevel="0" collapsed="false">
      <c r="A6031" s="71" t="s">
        <v>62</v>
      </c>
      <c r="B6031" s="71" t="s">
        <v>52</v>
      </c>
      <c r="C6031" s="71" t="s">
        <v>162</v>
      </c>
      <c r="D6031" s="72" t="n">
        <v>49.05</v>
      </c>
      <c r="E6031" s="71" t="n">
        <v>1</v>
      </c>
      <c r="F6031" s="71" t="n">
        <v>68</v>
      </c>
      <c r="G6031" s="72" t="n">
        <v>4172.59</v>
      </c>
      <c r="H6031" s="72" t="n">
        <v>3981.84</v>
      </c>
      <c r="I6031" s="71" t="n">
        <f aca="false">IF(B6031&gt;=Settings!$B$23,1,0)</f>
        <v>0</v>
      </c>
      <c r="J6031" s="71" t="n">
        <v>1</v>
      </c>
      <c r="K6031" s="71" t="n">
        <f aca="false">F6031*I6031*J6031</f>
        <v>0</v>
      </c>
      <c r="L6031" s="71" t="n">
        <f aca="false">E6031*I6031*J6031</f>
        <v>0</v>
      </c>
      <c r="M6031" s="72" t="n">
        <f aca="false">G6031*I6031*J6031</f>
        <v>0</v>
      </c>
      <c r="N6031" s="72" t="n">
        <f aca="false">D6031*I6031*J6031</f>
        <v>0</v>
      </c>
      <c r="O6031" s="71" t="n">
        <f aca="false">F6031*J6031</f>
        <v>68</v>
      </c>
      <c r="P6031" s="71" t="n">
        <f aca="false">E6031*J6031</f>
        <v>1</v>
      </c>
    </row>
    <row r="6032" customFormat="false" ht="15" hidden="false" customHeight="false" outlineLevel="0" collapsed="false">
      <c r="A6032" s="71" t="s">
        <v>59</v>
      </c>
      <c r="B6032" s="71" t="s">
        <v>52</v>
      </c>
      <c r="C6032" s="71" t="s">
        <v>2332</v>
      </c>
      <c r="D6032" s="72" t="n">
        <v>0</v>
      </c>
      <c r="E6032" s="71" t="n">
        <v>0</v>
      </c>
      <c r="F6032" s="71" t="n">
        <v>1</v>
      </c>
      <c r="G6032" s="72" t="n">
        <v>135.41</v>
      </c>
      <c r="H6032" s="72" t="n">
        <v>135.41</v>
      </c>
      <c r="I6032" s="71" t="n">
        <f aca="false">IF(B6032&gt;=Settings!$B$23,1,0)</f>
        <v>0</v>
      </c>
      <c r="J6032" s="71" t="n">
        <v>1</v>
      </c>
      <c r="K6032" s="71" t="n">
        <f aca="false">F6032*I6032*J6032</f>
        <v>0</v>
      </c>
      <c r="L6032" s="71" t="n">
        <f aca="false">E6032*I6032*J6032</f>
        <v>0</v>
      </c>
      <c r="M6032" s="72" t="n">
        <f aca="false">G6032*I6032*J6032</f>
        <v>0</v>
      </c>
      <c r="N6032" s="72" t="n">
        <f aca="false">D6032*I6032*J6032</f>
        <v>-0</v>
      </c>
      <c r="O6032" s="71" t="n">
        <f aca="false">F6032*J6032</f>
        <v>1</v>
      </c>
      <c r="P6032" s="71" t="n">
        <f aca="false">E6032*J6032</f>
        <v>0</v>
      </c>
    </row>
    <row r="6033" customFormat="false" ht="15" hidden="false" customHeight="false" outlineLevel="0" collapsed="false">
      <c r="A6033" s="71" t="s">
        <v>61</v>
      </c>
      <c r="B6033" s="71" t="s">
        <v>52</v>
      </c>
      <c r="C6033" s="71" t="s">
        <v>1420</v>
      </c>
      <c r="D6033" s="72" t="n">
        <v>0</v>
      </c>
      <c r="E6033" s="71" t="n">
        <v>0</v>
      </c>
      <c r="F6033" s="71" t="n">
        <v>3</v>
      </c>
      <c r="G6033" s="72" t="n">
        <v>299.85</v>
      </c>
      <c r="H6033" s="72" t="n">
        <v>299.85</v>
      </c>
      <c r="I6033" s="71" t="n">
        <f aca="false">IF(B6033&gt;=Settings!$B$23,1,0)</f>
        <v>0</v>
      </c>
      <c r="J6033" s="71" t="n">
        <v>1</v>
      </c>
      <c r="K6033" s="71" t="n">
        <f aca="false">F6033*I6033*J6033</f>
        <v>0</v>
      </c>
      <c r="L6033" s="71" t="n">
        <f aca="false">E6033*I6033*J6033</f>
        <v>0</v>
      </c>
      <c r="M6033" s="72" t="n">
        <f aca="false">G6033*I6033*J6033</f>
        <v>0</v>
      </c>
      <c r="N6033" s="72" t="n">
        <f aca="false">D6033*I6033*J6033</f>
        <v>-0</v>
      </c>
      <c r="O6033" s="71" t="n">
        <f aca="false">F6033*J6033</f>
        <v>3</v>
      </c>
      <c r="P6033" s="71" t="n">
        <f aca="false">E6033*J6033</f>
        <v>0</v>
      </c>
    </row>
    <row r="6034" customFormat="false" ht="15" hidden="false" customHeight="false" outlineLevel="0" collapsed="false">
      <c r="A6034" s="71" t="s">
        <v>60</v>
      </c>
      <c r="B6034" s="71" t="s">
        <v>52</v>
      </c>
      <c r="C6034" s="71" t="s">
        <v>1269</v>
      </c>
      <c r="D6034" s="72" t="n">
        <v>0</v>
      </c>
      <c r="E6034" s="71" t="n">
        <v>0</v>
      </c>
      <c r="F6034" s="71" t="n">
        <v>6</v>
      </c>
      <c r="G6034" s="72" t="n">
        <v>726.98</v>
      </c>
      <c r="H6034" s="72" t="n">
        <v>690.34</v>
      </c>
      <c r="I6034" s="71" t="n">
        <f aca="false">IF(B6034&gt;=Settings!$B$23,1,0)</f>
        <v>0</v>
      </c>
      <c r="J6034" s="71" t="n">
        <v>1</v>
      </c>
      <c r="K6034" s="71" t="n">
        <f aca="false">F6034*I6034*J6034</f>
        <v>0</v>
      </c>
      <c r="L6034" s="71" t="n">
        <f aca="false">E6034*I6034*J6034</f>
        <v>0</v>
      </c>
      <c r="M6034" s="72" t="n">
        <f aca="false">G6034*I6034*J6034</f>
        <v>0</v>
      </c>
      <c r="N6034" s="72" t="n">
        <f aca="false">D6034*I6034*J6034</f>
        <v>-0</v>
      </c>
      <c r="O6034" s="71" t="n">
        <f aca="false">F6034*J6034</f>
        <v>6</v>
      </c>
      <c r="P6034" s="71" t="n">
        <f aca="false">E6034*J6034</f>
        <v>0</v>
      </c>
    </row>
    <row r="6035" customFormat="false" ht="15" hidden="false" customHeight="false" outlineLevel="0" collapsed="false">
      <c r="A6035" s="71" t="s">
        <v>62</v>
      </c>
      <c r="B6035" s="71" t="s">
        <v>52</v>
      </c>
      <c r="C6035" s="71" t="s">
        <v>2144</v>
      </c>
      <c r="D6035" s="72" t="n">
        <v>0</v>
      </c>
      <c r="E6035" s="71" t="n">
        <v>0</v>
      </c>
      <c r="F6035" s="71" t="n">
        <v>2</v>
      </c>
      <c r="G6035" s="72" t="n">
        <v>188.34</v>
      </c>
      <c r="H6035" s="72" t="n">
        <v>160.1</v>
      </c>
      <c r="I6035" s="71" t="n">
        <f aca="false">IF(B6035&gt;=Settings!$B$23,1,0)</f>
        <v>0</v>
      </c>
      <c r="J6035" s="71" t="n">
        <v>1</v>
      </c>
      <c r="K6035" s="71" t="n">
        <f aca="false">F6035*I6035*J6035</f>
        <v>0</v>
      </c>
      <c r="L6035" s="71" t="n">
        <f aca="false">E6035*I6035*J6035</f>
        <v>0</v>
      </c>
      <c r="M6035" s="72" t="n">
        <f aca="false">G6035*I6035*J6035</f>
        <v>0</v>
      </c>
      <c r="N6035" s="72" t="n">
        <f aca="false">D6035*I6035*J6035</f>
        <v>-0</v>
      </c>
      <c r="O6035" s="71" t="n">
        <f aca="false">F6035*J6035</f>
        <v>2</v>
      </c>
      <c r="P6035" s="71" t="n">
        <f aca="false">E6035*J6035</f>
        <v>0</v>
      </c>
    </row>
    <row r="6036" customFormat="false" ht="15" hidden="false" customHeight="false" outlineLevel="0" collapsed="false">
      <c r="A6036" s="71" t="s">
        <v>59</v>
      </c>
      <c r="B6036" s="71" t="s">
        <v>52</v>
      </c>
      <c r="C6036" s="71" t="s">
        <v>2395</v>
      </c>
      <c r="D6036" s="72" t="n">
        <v>0</v>
      </c>
      <c r="E6036" s="71" t="n">
        <v>0</v>
      </c>
      <c r="F6036" s="71" t="n">
        <v>2</v>
      </c>
      <c r="G6036" s="72" t="n">
        <v>236.28</v>
      </c>
      <c r="H6036" s="72" t="n">
        <v>236.28</v>
      </c>
      <c r="I6036" s="71" t="n">
        <f aca="false">IF(B6036&gt;=Settings!$B$23,1,0)</f>
        <v>0</v>
      </c>
      <c r="J6036" s="71" t="n">
        <v>1</v>
      </c>
      <c r="K6036" s="71" t="n">
        <f aca="false">F6036*I6036*J6036</f>
        <v>0</v>
      </c>
      <c r="L6036" s="71" t="n">
        <f aca="false">E6036*I6036*J6036</f>
        <v>0</v>
      </c>
      <c r="M6036" s="72" t="n">
        <f aca="false">G6036*I6036*J6036</f>
        <v>0</v>
      </c>
      <c r="N6036" s="72" t="n">
        <f aca="false">D6036*I6036*J6036</f>
        <v>-0</v>
      </c>
      <c r="O6036" s="71" t="n">
        <f aca="false">F6036*J6036</f>
        <v>2</v>
      </c>
      <c r="P6036" s="71" t="n">
        <f aca="false">E6036*J6036</f>
        <v>0</v>
      </c>
    </row>
    <row r="6037" customFormat="false" ht="15" hidden="false" customHeight="false" outlineLevel="0" collapsed="false">
      <c r="A6037" s="71" t="s">
        <v>63</v>
      </c>
      <c r="B6037" s="71" t="s">
        <v>52</v>
      </c>
      <c r="C6037" s="71" t="s">
        <v>2294</v>
      </c>
      <c r="D6037" s="72" t="n">
        <v>0</v>
      </c>
      <c r="E6037" s="71" t="n">
        <v>0</v>
      </c>
      <c r="F6037" s="71" t="n">
        <v>2</v>
      </c>
      <c r="G6037" s="72" t="n">
        <v>536.28</v>
      </c>
      <c r="H6037" s="72" t="n">
        <v>536.28</v>
      </c>
      <c r="I6037" s="71" t="n">
        <f aca="false">IF(B6037&gt;=Settings!$B$23,1,0)</f>
        <v>0</v>
      </c>
      <c r="J6037" s="71" t="n">
        <v>1</v>
      </c>
      <c r="K6037" s="71" t="n">
        <f aca="false">F6037*I6037*J6037</f>
        <v>0</v>
      </c>
      <c r="L6037" s="71" t="n">
        <f aca="false">E6037*I6037*J6037</f>
        <v>0</v>
      </c>
      <c r="M6037" s="72" t="n">
        <f aca="false">G6037*I6037*J6037</f>
        <v>0</v>
      </c>
      <c r="N6037" s="72" t="n">
        <f aca="false">D6037*I6037*J6037</f>
        <v>-0</v>
      </c>
      <c r="O6037" s="71" t="n">
        <f aca="false">F6037*J6037</f>
        <v>2</v>
      </c>
      <c r="P6037" s="71" t="n">
        <f aca="false">E6037*J6037</f>
        <v>0</v>
      </c>
    </row>
    <row r="6038" customFormat="false" ht="15" hidden="false" customHeight="false" outlineLevel="0" collapsed="false">
      <c r="A6038" s="71" t="s">
        <v>59</v>
      </c>
      <c r="B6038" s="71" t="s">
        <v>52</v>
      </c>
      <c r="C6038" s="71" t="s">
        <v>2211</v>
      </c>
      <c r="D6038" s="72" t="n">
        <v>104.5</v>
      </c>
      <c r="E6038" s="71" t="n">
        <v>1</v>
      </c>
      <c r="F6038" s="71" t="n">
        <v>50</v>
      </c>
      <c r="G6038" s="72" t="n">
        <v>4124.87</v>
      </c>
      <c r="H6038" s="72" t="n">
        <v>3849.93</v>
      </c>
      <c r="I6038" s="71" t="n">
        <f aca="false">IF(B6038&gt;=Settings!$B$23,1,0)</f>
        <v>0</v>
      </c>
      <c r="J6038" s="71" t="n">
        <v>1</v>
      </c>
      <c r="K6038" s="71" t="n">
        <f aca="false">F6038*I6038*J6038</f>
        <v>0</v>
      </c>
      <c r="L6038" s="71" t="n">
        <f aca="false">E6038*I6038*J6038</f>
        <v>0</v>
      </c>
      <c r="M6038" s="72" t="n">
        <f aca="false">G6038*I6038*J6038</f>
        <v>0</v>
      </c>
      <c r="N6038" s="72" t="n">
        <f aca="false">D6038*I6038*J6038</f>
        <v>0</v>
      </c>
      <c r="O6038" s="71" t="n">
        <f aca="false">F6038*J6038</f>
        <v>50</v>
      </c>
      <c r="P6038" s="71" t="n">
        <f aca="false">E6038*J6038</f>
        <v>1</v>
      </c>
    </row>
    <row r="6039" customFormat="false" ht="15" hidden="false" customHeight="false" outlineLevel="0" collapsed="false">
      <c r="A6039" s="71" t="s">
        <v>62</v>
      </c>
      <c r="B6039" s="71" t="s">
        <v>52</v>
      </c>
      <c r="C6039" s="71" t="s">
        <v>142</v>
      </c>
      <c r="D6039" s="72" t="n">
        <v>0</v>
      </c>
      <c r="E6039" s="71" t="n">
        <v>0</v>
      </c>
      <c r="F6039" s="71" t="n">
        <v>3</v>
      </c>
      <c r="G6039" s="72" t="n">
        <v>136.23</v>
      </c>
      <c r="H6039" s="72" t="n">
        <v>136.23</v>
      </c>
      <c r="I6039" s="71" t="n">
        <f aca="false">IF(B6039&gt;=Settings!$B$23,1,0)</f>
        <v>0</v>
      </c>
      <c r="J6039" s="71" t="n">
        <v>1</v>
      </c>
      <c r="K6039" s="71" t="n">
        <f aca="false">F6039*I6039*J6039</f>
        <v>0</v>
      </c>
      <c r="L6039" s="71" t="n">
        <f aca="false">E6039*I6039*J6039</f>
        <v>0</v>
      </c>
      <c r="M6039" s="72" t="n">
        <f aca="false">G6039*I6039*J6039</f>
        <v>0</v>
      </c>
      <c r="N6039" s="72" t="n">
        <f aca="false">D6039*I6039*J6039</f>
        <v>-0</v>
      </c>
      <c r="O6039" s="71" t="n">
        <f aca="false">F6039*J6039</f>
        <v>3</v>
      </c>
      <c r="P6039" s="71" t="n">
        <f aca="false">E6039*J6039</f>
        <v>0</v>
      </c>
    </row>
    <row r="6040" customFormat="false" ht="15" hidden="false" customHeight="false" outlineLevel="0" collapsed="false">
      <c r="A6040" s="71" t="s">
        <v>59</v>
      </c>
      <c r="B6040" s="71" t="s">
        <v>52</v>
      </c>
      <c r="C6040" s="71" t="s">
        <v>1662</v>
      </c>
      <c r="D6040" s="72" t="n">
        <v>0</v>
      </c>
      <c r="E6040" s="71" t="n">
        <v>0</v>
      </c>
      <c r="F6040" s="71" t="n">
        <v>2</v>
      </c>
      <c r="G6040" s="72" t="n">
        <v>333.5</v>
      </c>
      <c r="H6040" s="72" t="n">
        <v>333.5</v>
      </c>
      <c r="I6040" s="71" t="n">
        <f aca="false">IF(B6040&gt;=Settings!$B$23,1,0)</f>
        <v>0</v>
      </c>
      <c r="J6040" s="71" t="n">
        <v>1</v>
      </c>
      <c r="K6040" s="71" t="n">
        <f aca="false">F6040*I6040*J6040</f>
        <v>0</v>
      </c>
      <c r="L6040" s="71" t="n">
        <f aca="false">E6040*I6040*J6040</f>
        <v>0</v>
      </c>
      <c r="M6040" s="72" t="n">
        <f aca="false">G6040*I6040*J6040</f>
        <v>0</v>
      </c>
      <c r="N6040" s="72" t="n">
        <f aca="false">D6040*I6040*J6040</f>
        <v>-0</v>
      </c>
      <c r="O6040" s="71" t="n">
        <f aca="false">F6040*J6040</f>
        <v>2</v>
      </c>
      <c r="P6040" s="71" t="n">
        <f aca="false">E6040*J6040</f>
        <v>0</v>
      </c>
    </row>
    <row r="6041" customFormat="false" ht="15" hidden="false" customHeight="false" outlineLevel="0" collapsed="false">
      <c r="A6041" s="71" t="s">
        <v>59</v>
      </c>
      <c r="B6041" s="71" t="s">
        <v>52</v>
      </c>
      <c r="C6041" s="71" t="s">
        <v>133</v>
      </c>
      <c r="D6041" s="72" t="n">
        <v>54.05</v>
      </c>
      <c r="E6041" s="71" t="n">
        <v>1</v>
      </c>
      <c r="F6041" s="71" t="n">
        <v>69</v>
      </c>
      <c r="G6041" s="72" t="n">
        <v>4823.88</v>
      </c>
      <c r="H6041" s="72" t="n">
        <v>4501.14</v>
      </c>
      <c r="I6041" s="71" t="n">
        <f aca="false">IF(B6041&gt;=Settings!$B$23,1,0)</f>
        <v>0</v>
      </c>
      <c r="J6041" s="71" t="n">
        <v>1</v>
      </c>
      <c r="K6041" s="71" t="n">
        <f aca="false">F6041*I6041*J6041</f>
        <v>0</v>
      </c>
      <c r="L6041" s="71" t="n">
        <f aca="false">E6041*I6041*J6041</f>
        <v>0</v>
      </c>
      <c r="M6041" s="72" t="n">
        <f aca="false">G6041*I6041*J6041</f>
        <v>0</v>
      </c>
      <c r="N6041" s="72" t="n">
        <f aca="false">D6041*I6041*J6041</f>
        <v>0</v>
      </c>
      <c r="O6041" s="71" t="n">
        <f aca="false">F6041*J6041</f>
        <v>69</v>
      </c>
      <c r="P6041" s="71" t="n">
        <f aca="false">E6041*J6041</f>
        <v>1</v>
      </c>
    </row>
    <row r="6042" customFormat="false" ht="15" hidden="false" customHeight="false" outlineLevel="0" collapsed="false">
      <c r="A6042" s="71" t="s">
        <v>59</v>
      </c>
      <c r="B6042" s="71" t="s">
        <v>52</v>
      </c>
      <c r="C6042" s="71" t="s">
        <v>2352</v>
      </c>
      <c r="D6042" s="72" t="n">
        <v>0</v>
      </c>
      <c r="E6042" s="71" t="n">
        <v>0</v>
      </c>
      <c r="F6042" s="71" t="n">
        <v>1</v>
      </c>
      <c r="G6042" s="72" t="n">
        <v>95.41</v>
      </c>
      <c r="H6042" s="72" t="n">
        <v>95.41</v>
      </c>
      <c r="I6042" s="71" t="n">
        <f aca="false">IF(B6042&gt;=Settings!$B$23,1,0)</f>
        <v>0</v>
      </c>
      <c r="J6042" s="71" t="n">
        <v>1</v>
      </c>
      <c r="K6042" s="71" t="n">
        <f aca="false">F6042*I6042*J6042</f>
        <v>0</v>
      </c>
      <c r="L6042" s="71" t="n">
        <f aca="false">E6042*I6042*J6042</f>
        <v>0</v>
      </c>
      <c r="M6042" s="72" t="n">
        <f aca="false">G6042*I6042*J6042</f>
        <v>0</v>
      </c>
      <c r="N6042" s="72" t="n">
        <f aca="false">D6042*I6042*J6042</f>
        <v>-0</v>
      </c>
      <c r="O6042" s="71" t="n">
        <f aca="false">F6042*J6042</f>
        <v>1</v>
      </c>
      <c r="P6042" s="71" t="n">
        <f aca="false">E6042*J6042</f>
        <v>0</v>
      </c>
    </row>
    <row r="6043" customFormat="false" ht="15" hidden="false" customHeight="false" outlineLevel="0" collapsed="false">
      <c r="A6043" s="71" t="s">
        <v>63</v>
      </c>
      <c r="B6043" s="71" t="s">
        <v>52</v>
      </c>
      <c r="C6043" s="71" t="s">
        <v>2229</v>
      </c>
      <c r="D6043" s="72" t="n">
        <v>49.95</v>
      </c>
      <c r="E6043" s="71" t="n">
        <v>1</v>
      </c>
      <c r="F6043" s="71" t="n">
        <v>2</v>
      </c>
      <c r="G6043" s="72" t="n">
        <v>99.9</v>
      </c>
      <c r="H6043" s="72" t="n">
        <v>49.95</v>
      </c>
      <c r="I6043" s="71" t="n">
        <f aca="false">IF(B6043&gt;=Settings!$B$23,1,0)</f>
        <v>0</v>
      </c>
      <c r="J6043" s="71" t="n">
        <v>1</v>
      </c>
      <c r="K6043" s="71" t="n">
        <f aca="false">F6043*I6043*J6043</f>
        <v>0</v>
      </c>
      <c r="L6043" s="71" t="n">
        <f aca="false">E6043*I6043*J6043</f>
        <v>0</v>
      </c>
      <c r="M6043" s="72" t="n">
        <f aca="false">G6043*I6043*J6043</f>
        <v>0</v>
      </c>
      <c r="N6043" s="72" t="n">
        <f aca="false">D6043*I6043*J6043</f>
        <v>0</v>
      </c>
      <c r="O6043" s="71" t="n">
        <f aca="false">F6043*J6043</f>
        <v>2</v>
      </c>
      <c r="P6043" s="71" t="n">
        <f aca="false">E6043*J6043</f>
        <v>1</v>
      </c>
    </row>
    <row r="6044" customFormat="false" ht="15" hidden="false" customHeight="false" outlineLevel="0" collapsed="false">
      <c r="A6044" s="71" t="s">
        <v>60</v>
      </c>
      <c r="B6044" s="71" t="s">
        <v>52</v>
      </c>
      <c r="C6044" s="71" t="s">
        <v>1124</v>
      </c>
      <c r="D6044" s="72" t="n">
        <v>0</v>
      </c>
      <c r="E6044" s="71" t="n">
        <v>0</v>
      </c>
      <c r="F6044" s="71" t="n">
        <v>31</v>
      </c>
      <c r="G6044" s="72" t="n">
        <v>1053.08</v>
      </c>
      <c r="H6044" s="72" t="n">
        <v>1038.8</v>
      </c>
      <c r="I6044" s="71" t="n">
        <f aca="false">IF(B6044&gt;=Settings!$B$23,1,0)</f>
        <v>0</v>
      </c>
      <c r="J6044" s="71" t="n">
        <v>1</v>
      </c>
      <c r="K6044" s="71" t="n">
        <f aca="false">F6044*I6044*J6044</f>
        <v>0</v>
      </c>
      <c r="L6044" s="71" t="n">
        <f aca="false">E6044*I6044*J6044</f>
        <v>0</v>
      </c>
      <c r="M6044" s="72" t="n">
        <f aca="false">G6044*I6044*J6044</f>
        <v>0</v>
      </c>
      <c r="N6044" s="72" t="n">
        <f aca="false">D6044*I6044*J6044</f>
        <v>-0</v>
      </c>
      <c r="O6044" s="71" t="n">
        <f aca="false">F6044*J6044</f>
        <v>31</v>
      </c>
      <c r="P6044" s="71" t="n">
        <f aca="false">E6044*J6044</f>
        <v>0</v>
      </c>
    </row>
    <row r="6045" customFormat="false" ht="15" hidden="false" customHeight="false" outlineLevel="0" collapsed="false">
      <c r="A6045" s="71" t="s">
        <v>59</v>
      </c>
      <c r="B6045" s="71" t="s">
        <v>52</v>
      </c>
      <c r="C6045" s="71" t="s">
        <v>579</v>
      </c>
      <c r="D6045" s="72" t="n">
        <v>0</v>
      </c>
      <c r="E6045" s="71" t="n">
        <v>0</v>
      </c>
      <c r="F6045" s="71" t="n">
        <v>4</v>
      </c>
      <c r="G6045" s="72" t="n">
        <v>458.9</v>
      </c>
      <c r="H6045" s="72" t="n">
        <v>451.6</v>
      </c>
      <c r="I6045" s="71" t="n">
        <f aca="false">IF(B6045&gt;=Settings!$B$23,1,0)</f>
        <v>0</v>
      </c>
      <c r="J6045" s="71" t="n">
        <v>1</v>
      </c>
      <c r="K6045" s="71" t="n">
        <f aca="false">F6045*I6045*J6045</f>
        <v>0</v>
      </c>
      <c r="L6045" s="71" t="n">
        <f aca="false">E6045*I6045*J6045</f>
        <v>0</v>
      </c>
      <c r="M6045" s="72" t="n">
        <f aca="false">G6045*I6045*J6045</f>
        <v>0</v>
      </c>
      <c r="N6045" s="72" t="n">
        <f aca="false">D6045*I6045*J6045</f>
        <v>-0</v>
      </c>
      <c r="O6045" s="71" t="n">
        <f aca="false">F6045*J6045</f>
        <v>4</v>
      </c>
      <c r="P6045" s="71" t="n">
        <f aca="false">E6045*J6045</f>
        <v>0</v>
      </c>
    </row>
    <row r="6046" customFormat="false" ht="15" hidden="false" customHeight="false" outlineLevel="0" collapsed="false">
      <c r="A6046" s="71" t="s">
        <v>61</v>
      </c>
      <c r="B6046" s="71" t="s">
        <v>52</v>
      </c>
      <c r="C6046" s="71" t="s">
        <v>1188</v>
      </c>
      <c r="D6046" s="72" t="n">
        <v>179.45</v>
      </c>
      <c r="E6046" s="71" t="n">
        <v>1</v>
      </c>
      <c r="F6046" s="71" t="n">
        <v>4</v>
      </c>
      <c r="G6046" s="72" t="n">
        <v>757.39</v>
      </c>
      <c r="H6046" s="72" t="n">
        <v>518.18</v>
      </c>
      <c r="I6046" s="71" t="n">
        <f aca="false">IF(B6046&gt;=Settings!$B$23,1,0)</f>
        <v>0</v>
      </c>
      <c r="J6046" s="71" t="n">
        <v>1</v>
      </c>
      <c r="K6046" s="71" t="n">
        <f aca="false">F6046*I6046*J6046</f>
        <v>0</v>
      </c>
      <c r="L6046" s="71" t="n">
        <f aca="false">E6046*I6046*J6046</f>
        <v>0</v>
      </c>
      <c r="M6046" s="72" t="n">
        <f aca="false">G6046*I6046*J6046</f>
        <v>0</v>
      </c>
      <c r="N6046" s="72" t="n">
        <f aca="false">D6046*I6046*J6046</f>
        <v>0</v>
      </c>
      <c r="O6046" s="71" t="n">
        <f aca="false">F6046*J6046</f>
        <v>4</v>
      </c>
      <c r="P6046" s="71" t="n">
        <f aca="false">E6046*J6046</f>
        <v>1</v>
      </c>
    </row>
    <row r="6047" customFormat="false" ht="15" hidden="false" customHeight="false" outlineLevel="0" collapsed="false">
      <c r="A6047" s="71" t="s">
        <v>59</v>
      </c>
      <c r="B6047" s="71" t="s">
        <v>52</v>
      </c>
      <c r="C6047" s="71" t="s">
        <v>1258</v>
      </c>
      <c r="D6047" s="72" t="n">
        <v>0</v>
      </c>
      <c r="E6047" s="71" t="n">
        <v>0</v>
      </c>
      <c r="F6047" s="71" t="n">
        <v>1</v>
      </c>
      <c r="G6047" s="72" t="n">
        <v>81.77</v>
      </c>
      <c r="H6047" s="72" t="n">
        <v>81.77</v>
      </c>
      <c r="I6047" s="71" t="n">
        <f aca="false">IF(B6047&gt;=Settings!$B$23,1,0)</f>
        <v>0</v>
      </c>
      <c r="J6047" s="71" t="n">
        <v>1</v>
      </c>
      <c r="K6047" s="71" t="n">
        <f aca="false">F6047*I6047*J6047</f>
        <v>0</v>
      </c>
      <c r="L6047" s="71" t="n">
        <f aca="false">E6047*I6047*J6047</f>
        <v>0</v>
      </c>
      <c r="M6047" s="72" t="n">
        <f aca="false">G6047*I6047*J6047</f>
        <v>0</v>
      </c>
      <c r="N6047" s="72" t="n">
        <f aca="false">D6047*I6047*J6047</f>
        <v>-0</v>
      </c>
      <c r="O6047" s="71" t="n">
        <f aca="false">F6047*J6047</f>
        <v>1</v>
      </c>
      <c r="P6047" s="71" t="n">
        <f aca="false">E6047*J6047</f>
        <v>0</v>
      </c>
    </row>
    <row r="6048" customFormat="false" ht="15" hidden="false" customHeight="false" outlineLevel="0" collapsed="false">
      <c r="A6048" s="71" t="s">
        <v>60</v>
      </c>
      <c r="B6048" s="71" t="s">
        <v>52</v>
      </c>
      <c r="C6048" s="71" t="s">
        <v>927</v>
      </c>
      <c r="D6048" s="72" t="n">
        <v>365.32</v>
      </c>
      <c r="E6048" s="71" t="n">
        <v>3</v>
      </c>
      <c r="F6048" s="71" t="n">
        <v>26</v>
      </c>
      <c r="G6048" s="72" t="n">
        <v>3447.86</v>
      </c>
      <c r="H6048" s="72" t="n">
        <v>3025.72</v>
      </c>
      <c r="I6048" s="71" t="n">
        <f aca="false">IF(B6048&gt;=Settings!$B$23,1,0)</f>
        <v>0</v>
      </c>
      <c r="J6048" s="71" t="n">
        <v>1</v>
      </c>
      <c r="K6048" s="71" t="n">
        <f aca="false">F6048*I6048*J6048</f>
        <v>0</v>
      </c>
      <c r="L6048" s="71" t="n">
        <f aca="false">E6048*I6048*J6048</f>
        <v>0</v>
      </c>
      <c r="M6048" s="72" t="n">
        <f aca="false">G6048*I6048*J6048</f>
        <v>0</v>
      </c>
      <c r="N6048" s="72" t="n">
        <f aca="false">D6048*I6048*J6048</f>
        <v>0</v>
      </c>
      <c r="O6048" s="71" t="n">
        <f aca="false">F6048*J6048</f>
        <v>26</v>
      </c>
      <c r="P6048" s="71" t="n">
        <f aca="false">E6048*J6048</f>
        <v>3</v>
      </c>
    </row>
    <row r="6049" customFormat="false" ht="15" hidden="false" customHeight="false" outlineLevel="0" collapsed="false">
      <c r="A6049" s="71" t="s">
        <v>59</v>
      </c>
      <c r="B6049" s="71" t="s">
        <v>52</v>
      </c>
      <c r="C6049" s="71" t="s">
        <v>2269</v>
      </c>
      <c r="D6049" s="72" t="n">
        <v>218.56</v>
      </c>
      <c r="E6049" s="71" t="n">
        <v>2</v>
      </c>
      <c r="F6049" s="71" t="n">
        <v>16</v>
      </c>
      <c r="G6049" s="72" t="n">
        <v>1940.18</v>
      </c>
      <c r="H6049" s="72" t="n">
        <v>1622.4</v>
      </c>
      <c r="I6049" s="71" t="n">
        <f aca="false">IF(B6049&gt;=Settings!$B$23,1,0)</f>
        <v>0</v>
      </c>
      <c r="J6049" s="71" t="n">
        <v>1</v>
      </c>
      <c r="K6049" s="71" t="n">
        <f aca="false">F6049*I6049*J6049</f>
        <v>0</v>
      </c>
      <c r="L6049" s="71" t="n">
        <f aca="false">E6049*I6049*J6049</f>
        <v>0</v>
      </c>
      <c r="M6049" s="72" t="n">
        <f aca="false">G6049*I6049*J6049</f>
        <v>0</v>
      </c>
      <c r="N6049" s="72" t="n">
        <f aca="false">D6049*I6049*J6049</f>
        <v>0</v>
      </c>
      <c r="O6049" s="71" t="n">
        <f aca="false">F6049*J6049</f>
        <v>16</v>
      </c>
      <c r="P6049" s="71" t="n">
        <f aca="false">E6049*J6049</f>
        <v>2</v>
      </c>
    </row>
    <row r="6050" customFormat="false" ht="15" hidden="false" customHeight="false" outlineLevel="0" collapsed="false">
      <c r="A6050" s="71" t="s">
        <v>61</v>
      </c>
      <c r="B6050" s="71" t="s">
        <v>52</v>
      </c>
      <c r="C6050" s="71" t="s">
        <v>2370</v>
      </c>
      <c r="D6050" s="72" t="n">
        <v>0</v>
      </c>
      <c r="E6050" s="71" t="n">
        <v>0</v>
      </c>
      <c r="F6050" s="71" t="n">
        <v>1</v>
      </c>
      <c r="G6050" s="72" t="n">
        <v>127.23</v>
      </c>
      <c r="H6050" s="72" t="n">
        <v>127.23</v>
      </c>
      <c r="I6050" s="71" t="n">
        <f aca="false">IF(B6050&gt;=Settings!$B$23,1,0)</f>
        <v>0</v>
      </c>
      <c r="J6050" s="71" t="n">
        <v>1</v>
      </c>
      <c r="K6050" s="71" t="n">
        <f aca="false">F6050*I6050*J6050</f>
        <v>0</v>
      </c>
      <c r="L6050" s="71" t="n">
        <f aca="false">E6050*I6050*J6050</f>
        <v>0</v>
      </c>
      <c r="M6050" s="72" t="n">
        <f aca="false">G6050*I6050*J6050</f>
        <v>0</v>
      </c>
      <c r="N6050" s="72" t="n">
        <f aca="false">D6050*I6050*J6050</f>
        <v>-0</v>
      </c>
      <c r="O6050" s="71" t="n">
        <f aca="false">F6050*J6050</f>
        <v>1</v>
      </c>
      <c r="P6050" s="71" t="n">
        <f aca="false">E6050*J6050</f>
        <v>0</v>
      </c>
    </row>
    <row r="6051" customFormat="false" ht="15" hidden="false" customHeight="false" outlineLevel="0" collapsed="false">
      <c r="A6051" s="71" t="s">
        <v>59</v>
      </c>
      <c r="B6051" s="71" t="s">
        <v>52</v>
      </c>
      <c r="C6051" s="71" t="s">
        <v>1095</v>
      </c>
      <c r="D6051" s="72" t="n">
        <v>303.25</v>
      </c>
      <c r="E6051" s="71" t="n">
        <v>4</v>
      </c>
      <c r="F6051" s="71" t="n">
        <v>46</v>
      </c>
      <c r="G6051" s="72" t="n">
        <v>3434.26</v>
      </c>
      <c r="H6051" s="72" t="n">
        <v>2996.23</v>
      </c>
      <c r="I6051" s="71" t="n">
        <f aca="false">IF(B6051&gt;=Settings!$B$23,1,0)</f>
        <v>0</v>
      </c>
      <c r="J6051" s="71" t="n">
        <v>1</v>
      </c>
      <c r="K6051" s="71" t="n">
        <f aca="false">F6051*I6051*J6051</f>
        <v>0</v>
      </c>
      <c r="L6051" s="71" t="n">
        <f aca="false">E6051*I6051*J6051</f>
        <v>0</v>
      </c>
      <c r="M6051" s="72" t="n">
        <f aca="false">G6051*I6051*J6051</f>
        <v>0</v>
      </c>
      <c r="N6051" s="72" t="n">
        <f aca="false">D6051*I6051*J6051</f>
        <v>0</v>
      </c>
      <c r="O6051" s="71" t="n">
        <f aca="false">F6051*J6051</f>
        <v>46</v>
      </c>
      <c r="P6051" s="71" t="n">
        <f aca="false">E6051*J6051</f>
        <v>4</v>
      </c>
    </row>
    <row r="6052" customFormat="false" ht="15" hidden="false" customHeight="false" outlineLevel="0" collapsed="false">
      <c r="A6052" s="71" t="s">
        <v>60</v>
      </c>
      <c r="B6052" s="71" t="s">
        <v>52</v>
      </c>
      <c r="C6052" s="71" t="s">
        <v>2071</v>
      </c>
      <c r="D6052" s="72" t="n">
        <v>150.86</v>
      </c>
      <c r="E6052" s="71" t="n">
        <v>1</v>
      </c>
      <c r="F6052" s="71" t="n">
        <v>14</v>
      </c>
      <c r="G6052" s="72" t="n">
        <v>1614.78</v>
      </c>
      <c r="H6052" s="72" t="n">
        <v>1427.54</v>
      </c>
      <c r="I6052" s="71" t="n">
        <f aca="false">IF(B6052&gt;=Settings!$B$23,1,0)</f>
        <v>0</v>
      </c>
      <c r="J6052" s="71" t="n">
        <v>1</v>
      </c>
      <c r="K6052" s="71" t="n">
        <f aca="false">F6052*I6052*J6052</f>
        <v>0</v>
      </c>
      <c r="L6052" s="71" t="n">
        <f aca="false">E6052*I6052*J6052</f>
        <v>0</v>
      </c>
      <c r="M6052" s="72" t="n">
        <f aca="false">G6052*I6052*J6052</f>
        <v>0</v>
      </c>
      <c r="N6052" s="72" t="n">
        <f aca="false">D6052*I6052*J6052</f>
        <v>0</v>
      </c>
      <c r="O6052" s="71" t="n">
        <f aca="false">F6052*J6052</f>
        <v>14</v>
      </c>
      <c r="P6052" s="71" t="n">
        <f aca="false">E6052*J6052</f>
        <v>1</v>
      </c>
    </row>
    <row r="6053" customFormat="false" ht="15" hidden="false" customHeight="false" outlineLevel="0" collapsed="false">
      <c r="A6053" s="71" t="s">
        <v>61</v>
      </c>
      <c r="B6053" s="71" t="s">
        <v>52</v>
      </c>
      <c r="C6053" s="71" t="s">
        <v>1395</v>
      </c>
      <c r="D6053" s="72" t="n">
        <v>0</v>
      </c>
      <c r="E6053" s="71" t="n">
        <v>0</v>
      </c>
      <c r="F6053" s="71" t="n">
        <v>1</v>
      </c>
      <c r="G6053" s="72" t="n">
        <v>81.77</v>
      </c>
      <c r="H6053" s="72" t="n">
        <v>81.77</v>
      </c>
      <c r="I6053" s="71" t="n">
        <f aca="false">IF(B6053&gt;=Settings!$B$23,1,0)</f>
        <v>0</v>
      </c>
      <c r="J6053" s="71" t="n">
        <v>1</v>
      </c>
      <c r="K6053" s="71" t="n">
        <f aca="false">F6053*I6053*J6053</f>
        <v>0</v>
      </c>
      <c r="L6053" s="71" t="n">
        <f aca="false">E6053*I6053*J6053</f>
        <v>0</v>
      </c>
      <c r="M6053" s="72" t="n">
        <f aca="false">G6053*I6053*J6053</f>
        <v>0</v>
      </c>
      <c r="N6053" s="72" t="n">
        <f aca="false">D6053*I6053*J6053</f>
        <v>-0</v>
      </c>
      <c r="O6053" s="71" t="n">
        <f aca="false">F6053*J6053</f>
        <v>1</v>
      </c>
      <c r="P6053" s="71" t="n">
        <f aca="false">E6053*J6053</f>
        <v>0</v>
      </c>
    </row>
    <row r="6054" customFormat="false" ht="15" hidden="false" customHeight="false" outlineLevel="0" collapsed="false">
      <c r="A6054" s="71" t="s">
        <v>59</v>
      </c>
      <c r="B6054" s="71" t="s">
        <v>52</v>
      </c>
      <c r="C6054" s="71" t="s">
        <v>1000</v>
      </c>
      <c r="D6054" s="72" t="n">
        <v>0</v>
      </c>
      <c r="E6054" s="71" t="n">
        <v>0</v>
      </c>
      <c r="F6054" s="71" t="n">
        <v>26</v>
      </c>
      <c r="G6054" s="72" t="n">
        <v>2871.47</v>
      </c>
      <c r="H6054" s="72" t="n">
        <v>2814.26</v>
      </c>
      <c r="I6054" s="71" t="n">
        <f aca="false">IF(B6054&gt;=Settings!$B$23,1,0)</f>
        <v>0</v>
      </c>
      <c r="J6054" s="71" t="n">
        <v>1</v>
      </c>
      <c r="K6054" s="71" t="n">
        <f aca="false">F6054*I6054*J6054</f>
        <v>0</v>
      </c>
      <c r="L6054" s="71" t="n">
        <f aca="false">E6054*I6054*J6054</f>
        <v>0</v>
      </c>
      <c r="M6054" s="72" t="n">
        <f aca="false">G6054*I6054*J6054</f>
        <v>0</v>
      </c>
      <c r="N6054" s="72" t="n">
        <f aca="false">D6054*I6054*J6054</f>
        <v>-0</v>
      </c>
      <c r="O6054" s="71" t="n">
        <f aca="false">F6054*J6054</f>
        <v>26</v>
      </c>
      <c r="P6054" s="71" t="n">
        <f aca="false">E6054*J6054</f>
        <v>0</v>
      </c>
    </row>
    <row r="6055" customFormat="false" ht="15" hidden="false" customHeight="false" outlineLevel="0" collapsed="false">
      <c r="A6055" s="71" t="s">
        <v>63</v>
      </c>
      <c r="B6055" s="71" t="s">
        <v>52</v>
      </c>
      <c r="C6055" s="71" t="s">
        <v>2325</v>
      </c>
      <c r="D6055" s="72" t="n">
        <v>0</v>
      </c>
      <c r="E6055" s="71" t="n">
        <v>0</v>
      </c>
      <c r="F6055" s="71" t="n">
        <v>1</v>
      </c>
      <c r="G6055" s="72" t="n">
        <v>40.86</v>
      </c>
      <c r="H6055" s="72" t="n">
        <v>40.86</v>
      </c>
      <c r="I6055" s="71" t="n">
        <f aca="false">IF(B6055&gt;=Settings!$B$23,1,0)</f>
        <v>0</v>
      </c>
      <c r="J6055" s="71" t="n">
        <v>1</v>
      </c>
      <c r="K6055" s="71" t="n">
        <f aca="false">F6055*I6055*J6055</f>
        <v>0</v>
      </c>
      <c r="L6055" s="71" t="n">
        <f aca="false">E6055*I6055*J6055</f>
        <v>0</v>
      </c>
      <c r="M6055" s="72" t="n">
        <f aca="false">G6055*I6055*J6055</f>
        <v>0</v>
      </c>
      <c r="N6055" s="72" t="n">
        <f aca="false">D6055*I6055*J6055</f>
        <v>-0</v>
      </c>
      <c r="O6055" s="71" t="n">
        <f aca="false">F6055*J6055</f>
        <v>1</v>
      </c>
      <c r="P6055" s="71" t="n">
        <f aca="false">E6055*J6055</f>
        <v>0</v>
      </c>
    </row>
    <row r="6056" customFormat="false" ht="15" hidden="false" customHeight="false" outlineLevel="0" collapsed="false">
      <c r="A6056" s="71" t="s">
        <v>59</v>
      </c>
      <c r="B6056" s="71" t="s">
        <v>52</v>
      </c>
      <c r="C6056" s="71" t="s">
        <v>2268</v>
      </c>
      <c r="D6056" s="72" t="n">
        <v>0</v>
      </c>
      <c r="E6056" s="71" t="n">
        <v>0</v>
      </c>
      <c r="F6056" s="71" t="n">
        <v>11</v>
      </c>
      <c r="G6056" s="72" t="n">
        <v>2004.03</v>
      </c>
      <c r="H6056" s="72" t="n">
        <v>1957.46</v>
      </c>
      <c r="I6056" s="71" t="n">
        <f aca="false">IF(B6056&gt;=Settings!$B$23,1,0)</f>
        <v>0</v>
      </c>
      <c r="J6056" s="71" t="n">
        <v>1</v>
      </c>
      <c r="K6056" s="71" t="n">
        <f aca="false">F6056*I6056*J6056</f>
        <v>0</v>
      </c>
      <c r="L6056" s="71" t="n">
        <f aca="false">E6056*I6056*J6056</f>
        <v>0</v>
      </c>
      <c r="M6056" s="72" t="n">
        <f aca="false">G6056*I6056*J6056</f>
        <v>0</v>
      </c>
      <c r="N6056" s="72" t="n">
        <f aca="false">D6056*I6056*J6056</f>
        <v>-0</v>
      </c>
      <c r="O6056" s="71" t="n">
        <f aca="false">F6056*J6056</f>
        <v>11</v>
      </c>
      <c r="P6056" s="71" t="n">
        <f aca="false">E6056*J6056</f>
        <v>0</v>
      </c>
    </row>
    <row r="6057" customFormat="false" ht="15" hidden="false" customHeight="false" outlineLevel="0" collapsed="false">
      <c r="A6057" s="71" t="s">
        <v>61</v>
      </c>
      <c r="B6057" s="71" t="s">
        <v>52</v>
      </c>
      <c r="C6057" s="71" t="s">
        <v>882</v>
      </c>
      <c r="D6057" s="72" t="n">
        <v>86.32</v>
      </c>
      <c r="E6057" s="71" t="n">
        <v>1</v>
      </c>
      <c r="F6057" s="71" t="n">
        <v>4</v>
      </c>
      <c r="G6057" s="72" t="n">
        <v>349.82</v>
      </c>
      <c r="H6057" s="72" t="n">
        <v>249.88</v>
      </c>
      <c r="I6057" s="71" t="n">
        <f aca="false">IF(B6057&gt;=Settings!$B$23,1,0)</f>
        <v>0</v>
      </c>
      <c r="J6057" s="71" t="n">
        <v>1</v>
      </c>
      <c r="K6057" s="71" t="n">
        <f aca="false">F6057*I6057*J6057</f>
        <v>0</v>
      </c>
      <c r="L6057" s="71" t="n">
        <f aca="false">E6057*I6057*J6057</f>
        <v>0</v>
      </c>
      <c r="M6057" s="72" t="n">
        <f aca="false">G6057*I6057*J6057</f>
        <v>0</v>
      </c>
      <c r="N6057" s="72" t="n">
        <f aca="false">D6057*I6057*J6057</f>
        <v>0</v>
      </c>
      <c r="O6057" s="71" t="n">
        <f aca="false">F6057*J6057</f>
        <v>4</v>
      </c>
      <c r="P6057" s="71" t="n">
        <f aca="false">E6057*J6057</f>
        <v>1</v>
      </c>
    </row>
    <row r="6058" customFormat="false" ht="15" hidden="false" customHeight="false" outlineLevel="0" collapsed="false">
      <c r="A6058" s="71" t="s">
        <v>59</v>
      </c>
      <c r="B6058" s="71" t="s">
        <v>52</v>
      </c>
      <c r="C6058" s="71" t="s">
        <v>2347</v>
      </c>
      <c r="D6058" s="72" t="n">
        <v>72.69</v>
      </c>
      <c r="E6058" s="71" t="n">
        <v>1</v>
      </c>
      <c r="F6058" s="71" t="n">
        <v>9</v>
      </c>
      <c r="G6058" s="72" t="n">
        <v>831.39</v>
      </c>
      <c r="H6058" s="72" t="n">
        <v>740.53</v>
      </c>
      <c r="I6058" s="71" t="n">
        <f aca="false">IF(B6058&gt;=Settings!$B$23,1,0)</f>
        <v>0</v>
      </c>
      <c r="J6058" s="71" t="n">
        <v>1</v>
      </c>
      <c r="K6058" s="71" t="n">
        <f aca="false">F6058*I6058*J6058</f>
        <v>0</v>
      </c>
      <c r="L6058" s="71" t="n">
        <f aca="false">E6058*I6058*J6058</f>
        <v>0</v>
      </c>
      <c r="M6058" s="72" t="n">
        <f aca="false">G6058*I6058*J6058</f>
        <v>0</v>
      </c>
      <c r="N6058" s="72" t="n">
        <f aca="false">D6058*I6058*J6058</f>
        <v>0</v>
      </c>
      <c r="O6058" s="71" t="n">
        <f aca="false">F6058*J6058</f>
        <v>9</v>
      </c>
      <c r="P6058" s="71" t="n">
        <f aca="false">E6058*J6058</f>
        <v>1</v>
      </c>
    </row>
    <row r="6059" customFormat="false" ht="15" hidden="false" customHeight="false" outlineLevel="0" collapsed="false">
      <c r="A6059" s="71" t="s">
        <v>61</v>
      </c>
      <c r="B6059" s="71" t="s">
        <v>52</v>
      </c>
      <c r="C6059" s="71" t="s">
        <v>1299</v>
      </c>
      <c r="D6059" s="72" t="n">
        <v>6.64</v>
      </c>
      <c r="E6059" s="71" t="n">
        <v>2</v>
      </c>
      <c r="F6059" s="71" t="n">
        <v>261</v>
      </c>
      <c r="G6059" s="72" t="n">
        <v>936.69</v>
      </c>
      <c r="H6059" s="72" t="n">
        <v>878.35</v>
      </c>
      <c r="I6059" s="71" t="n">
        <f aca="false">IF(B6059&gt;=Settings!$B$23,1,0)</f>
        <v>0</v>
      </c>
      <c r="J6059" s="71" t="n">
        <v>1</v>
      </c>
      <c r="K6059" s="71" t="n">
        <f aca="false">F6059*I6059*J6059</f>
        <v>0</v>
      </c>
      <c r="L6059" s="71" t="n">
        <f aca="false">E6059*I6059*J6059</f>
        <v>0</v>
      </c>
      <c r="M6059" s="72" t="n">
        <f aca="false">G6059*I6059*J6059</f>
        <v>0</v>
      </c>
      <c r="N6059" s="72" t="n">
        <f aca="false">D6059*I6059*J6059</f>
        <v>0</v>
      </c>
      <c r="O6059" s="71" t="n">
        <f aca="false">F6059*J6059</f>
        <v>261</v>
      </c>
      <c r="P6059" s="71" t="n">
        <f aca="false">E6059*J6059</f>
        <v>2</v>
      </c>
    </row>
    <row r="6060" customFormat="false" ht="15" hidden="false" customHeight="false" outlineLevel="0" collapsed="false">
      <c r="A6060" s="71" t="s">
        <v>59</v>
      </c>
      <c r="B6060" s="71" t="s">
        <v>52</v>
      </c>
      <c r="C6060" s="71" t="s">
        <v>2183</v>
      </c>
      <c r="D6060" s="72" t="n">
        <v>173.07</v>
      </c>
      <c r="E6060" s="71" t="n">
        <v>3</v>
      </c>
      <c r="F6060" s="71" t="n">
        <v>161</v>
      </c>
      <c r="G6060" s="72" t="n">
        <v>11128.97</v>
      </c>
      <c r="H6060" s="72" t="n">
        <v>10474.84</v>
      </c>
      <c r="I6060" s="71" t="n">
        <f aca="false">IF(B6060&gt;=Settings!$B$23,1,0)</f>
        <v>0</v>
      </c>
      <c r="J6060" s="71" t="n">
        <v>1</v>
      </c>
      <c r="K6060" s="71" t="n">
        <f aca="false">F6060*I6060*J6060</f>
        <v>0</v>
      </c>
      <c r="L6060" s="71" t="n">
        <f aca="false">E6060*I6060*J6060</f>
        <v>0</v>
      </c>
      <c r="M6060" s="72" t="n">
        <f aca="false">G6060*I6060*J6060</f>
        <v>0</v>
      </c>
      <c r="N6060" s="72" t="n">
        <f aca="false">D6060*I6060*J6060</f>
        <v>0</v>
      </c>
      <c r="O6060" s="71" t="n">
        <f aca="false">F6060*J6060</f>
        <v>161</v>
      </c>
      <c r="P6060" s="71" t="n">
        <f aca="false">E6060*J6060</f>
        <v>3</v>
      </c>
    </row>
    <row r="6061" customFormat="false" ht="15" hidden="false" customHeight="false" outlineLevel="0" collapsed="false">
      <c r="A6061" s="71" t="s">
        <v>59</v>
      </c>
      <c r="B6061" s="71" t="s">
        <v>52</v>
      </c>
      <c r="C6061" s="71" t="s">
        <v>1211</v>
      </c>
      <c r="D6061" s="72" t="n">
        <v>90.86</v>
      </c>
      <c r="E6061" s="71" t="n">
        <v>1</v>
      </c>
      <c r="F6061" s="71" t="n">
        <v>8</v>
      </c>
      <c r="G6061" s="72" t="n">
        <v>731.43</v>
      </c>
      <c r="H6061" s="72" t="n">
        <v>618.09</v>
      </c>
      <c r="I6061" s="71" t="n">
        <f aca="false">IF(B6061&gt;=Settings!$B$23,1,0)</f>
        <v>0</v>
      </c>
      <c r="J6061" s="71" t="n">
        <v>1</v>
      </c>
      <c r="K6061" s="71" t="n">
        <f aca="false">F6061*I6061*J6061</f>
        <v>0</v>
      </c>
      <c r="L6061" s="71" t="n">
        <f aca="false">E6061*I6061*J6061</f>
        <v>0</v>
      </c>
      <c r="M6061" s="72" t="n">
        <f aca="false">G6061*I6061*J6061</f>
        <v>0</v>
      </c>
      <c r="N6061" s="72" t="n">
        <f aca="false">D6061*I6061*J6061</f>
        <v>0</v>
      </c>
      <c r="O6061" s="71" t="n">
        <f aca="false">F6061*J6061</f>
        <v>8</v>
      </c>
      <c r="P6061" s="71" t="n">
        <f aca="false">E6061*J6061</f>
        <v>1</v>
      </c>
    </row>
    <row r="6062" customFormat="false" ht="15" hidden="false" customHeight="false" outlineLevel="0" collapsed="false">
      <c r="A6062" s="71" t="s">
        <v>59</v>
      </c>
      <c r="B6062" s="71" t="s">
        <v>52</v>
      </c>
      <c r="C6062" s="71" t="s">
        <v>1112</v>
      </c>
      <c r="D6062" s="72" t="n">
        <v>0</v>
      </c>
      <c r="E6062" s="71" t="n">
        <v>0</v>
      </c>
      <c r="F6062" s="71" t="n">
        <v>3</v>
      </c>
      <c r="G6062" s="72" t="n">
        <v>286.22</v>
      </c>
      <c r="H6062" s="72" t="n">
        <v>271.92</v>
      </c>
      <c r="I6062" s="71" t="n">
        <f aca="false">IF(B6062&gt;=Settings!$B$23,1,0)</f>
        <v>0</v>
      </c>
      <c r="J6062" s="71" t="n">
        <v>1</v>
      </c>
      <c r="K6062" s="71" t="n">
        <f aca="false">F6062*I6062*J6062</f>
        <v>0</v>
      </c>
      <c r="L6062" s="71" t="n">
        <f aca="false">E6062*I6062*J6062</f>
        <v>0</v>
      </c>
      <c r="M6062" s="72" t="n">
        <f aca="false">G6062*I6062*J6062</f>
        <v>0</v>
      </c>
      <c r="N6062" s="72" t="n">
        <f aca="false">D6062*I6062*J6062</f>
        <v>-0</v>
      </c>
      <c r="O6062" s="71" t="n">
        <f aca="false">F6062*J6062</f>
        <v>3</v>
      </c>
      <c r="P6062" s="71" t="n">
        <f aca="false">E6062*J6062</f>
        <v>0</v>
      </c>
    </row>
    <row r="6063" customFormat="false" ht="15" hidden="false" customHeight="false" outlineLevel="0" collapsed="false">
      <c r="A6063" s="71" t="s">
        <v>59</v>
      </c>
      <c r="B6063" s="71" t="s">
        <v>52</v>
      </c>
      <c r="C6063" s="71" t="s">
        <v>1116</v>
      </c>
      <c r="D6063" s="72" t="n">
        <v>27.26</v>
      </c>
      <c r="E6063" s="71" t="n">
        <v>2</v>
      </c>
      <c r="F6063" s="71" t="n">
        <v>128</v>
      </c>
      <c r="G6063" s="72" t="n">
        <v>1744.36</v>
      </c>
      <c r="H6063" s="72" t="n">
        <v>1663.48</v>
      </c>
      <c r="I6063" s="71" t="n">
        <f aca="false">IF(B6063&gt;=Settings!$B$23,1,0)</f>
        <v>0</v>
      </c>
      <c r="J6063" s="71" t="n">
        <v>1</v>
      </c>
      <c r="K6063" s="71" t="n">
        <f aca="false">F6063*I6063*J6063</f>
        <v>0</v>
      </c>
      <c r="L6063" s="71" t="n">
        <f aca="false">E6063*I6063*J6063</f>
        <v>0</v>
      </c>
      <c r="M6063" s="72" t="n">
        <f aca="false">G6063*I6063*J6063</f>
        <v>0</v>
      </c>
      <c r="N6063" s="72" t="n">
        <f aca="false">D6063*I6063*J6063</f>
        <v>0</v>
      </c>
      <c r="O6063" s="71" t="n">
        <f aca="false">F6063*J6063</f>
        <v>128</v>
      </c>
      <c r="P6063" s="71" t="n">
        <f aca="false">E6063*J6063</f>
        <v>2</v>
      </c>
    </row>
    <row r="6064" customFormat="false" ht="15" hidden="false" customHeight="false" outlineLevel="0" collapsed="false">
      <c r="A6064" s="71" t="s">
        <v>59</v>
      </c>
      <c r="B6064" s="71" t="s">
        <v>52</v>
      </c>
      <c r="C6064" s="71" t="s">
        <v>1117</v>
      </c>
      <c r="D6064" s="72" t="n">
        <v>0</v>
      </c>
      <c r="E6064" s="71" t="n">
        <v>0</v>
      </c>
      <c r="F6064" s="71" t="n">
        <v>12</v>
      </c>
      <c r="G6064" s="72" t="n">
        <v>250.32</v>
      </c>
      <c r="H6064" s="72" t="n">
        <v>247.2</v>
      </c>
      <c r="I6064" s="71" t="n">
        <f aca="false">IF(B6064&gt;=Settings!$B$23,1,0)</f>
        <v>0</v>
      </c>
      <c r="J6064" s="71" t="n">
        <v>1</v>
      </c>
      <c r="K6064" s="71" t="n">
        <f aca="false">F6064*I6064*J6064</f>
        <v>0</v>
      </c>
      <c r="L6064" s="71" t="n">
        <f aca="false">E6064*I6064*J6064</f>
        <v>0</v>
      </c>
      <c r="M6064" s="72" t="n">
        <f aca="false">G6064*I6064*J6064</f>
        <v>0</v>
      </c>
      <c r="N6064" s="72" t="n">
        <f aca="false">D6064*I6064*J6064</f>
        <v>-0</v>
      </c>
      <c r="O6064" s="71" t="n">
        <f aca="false">F6064*J6064</f>
        <v>12</v>
      </c>
      <c r="P6064" s="71" t="n">
        <f aca="false">E6064*J6064</f>
        <v>0</v>
      </c>
    </row>
    <row r="6065" customFormat="false" ht="15" hidden="false" customHeight="false" outlineLevel="0" collapsed="false">
      <c r="A6065" s="71" t="s">
        <v>59</v>
      </c>
      <c r="B6065" s="71" t="s">
        <v>52</v>
      </c>
      <c r="C6065" s="71" t="s">
        <v>1339</v>
      </c>
      <c r="D6065" s="72" t="n">
        <v>0</v>
      </c>
      <c r="E6065" s="71" t="n">
        <v>0</v>
      </c>
      <c r="F6065" s="71" t="n">
        <v>15</v>
      </c>
      <c r="G6065" s="72" t="n">
        <v>1003.83</v>
      </c>
      <c r="H6065" s="72" t="n">
        <v>984.77</v>
      </c>
      <c r="I6065" s="71" t="n">
        <f aca="false">IF(B6065&gt;=Settings!$B$23,1,0)</f>
        <v>0</v>
      </c>
      <c r="J6065" s="71" t="n">
        <v>1</v>
      </c>
      <c r="K6065" s="71" t="n">
        <f aca="false">F6065*I6065*J6065</f>
        <v>0</v>
      </c>
      <c r="L6065" s="71" t="n">
        <f aca="false">E6065*I6065*J6065</f>
        <v>0</v>
      </c>
      <c r="M6065" s="72" t="n">
        <f aca="false">G6065*I6065*J6065</f>
        <v>0</v>
      </c>
      <c r="N6065" s="72" t="n">
        <f aca="false">D6065*I6065*J6065</f>
        <v>-0</v>
      </c>
      <c r="O6065" s="71" t="n">
        <f aca="false">F6065*J6065</f>
        <v>15</v>
      </c>
      <c r="P6065" s="71" t="n">
        <f aca="false">E6065*J6065</f>
        <v>0</v>
      </c>
    </row>
    <row r="6066" customFormat="false" ht="15" hidden="false" customHeight="false" outlineLevel="0" collapsed="false">
      <c r="A6066" s="71" t="s">
        <v>59</v>
      </c>
      <c r="B6066" s="71" t="s">
        <v>52</v>
      </c>
      <c r="C6066" s="71" t="s">
        <v>1341</v>
      </c>
      <c r="D6066" s="72" t="n">
        <v>0</v>
      </c>
      <c r="E6066" s="71" t="n">
        <v>0</v>
      </c>
      <c r="F6066" s="71" t="n">
        <v>2</v>
      </c>
      <c r="G6066" s="72" t="n">
        <v>199.89</v>
      </c>
      <c r="H6066" s="72" t="n">
        <v>189.9</v>
      </c>
      <c r="I6066" s="71" t="n">
        <f aca="false">IF(B6066&gt;=Settings!$B$23,1,0)</f>
        <v>0</v>
      </c>
      <c r="J6066" s="71" t="n">
        <v>1</v>
      </c>
      <c r="K6066" s="71" t="n">
        <f aca="false">F6066*I6066*J6066</f>
        <v>0</v>
      </c>
      <c r="L6066" s="71" t="n">
        <f aca="false">E6066*I6066*J6066</f>
        <v>0</v>
      </c>
      <c r="M6066" s="72" t="n">
        <f aca="false">G6066*I6066*J6066</f>
        <v>0</v>
      </c>
      <c r="N6066" s="72" t="n">
        <f aca="false">D6066*I6066*J6066</f>
        <v>-0</v>
      </c>
      <c r="O6066" s="71" t="n">
        <f aca="false">F6066*J6066</f>
        <v>2</v>
      </c>
      <c r="P6066" s="71" t="n">
        <f aca="false">E6066*J6066</f>
        <v>0</v>
      </c>
    </row>
    <row r="6067" customFormat="false" ht="15" hidden="false" customHeight="false" outlineLevel="0" collapsed="false">
      <c r="A6067" s="71" t="s">
        <v>59</v>
      </c>
      <c r="B6067" s="71" t="s">
        <v>52</v>
      </c>
      <c r="C6067" s="71" t="s">
        <v>666</v>
      </c>
      <c r="D6067" s="72" t="n">
        <v>0</v>
      </c>
      <c r="E6067" s="71" t="n">
        <v>0</v>
      </c>
      <c r="F6067" s="71" t="n">
        <v>2</v>
      </c>
      <c r="G6067" s="72" t="n">
        <v>209</v>
      </c>
      <c r="H6067" s="72" t="n">
        <v>209</v>
      </c>
      <c r="I6067" s="71" t="n">
        <f aca="false">IF(B6067&gt;=Settings!$B$23,1,0)</f>
        <v>0</v>
      </c>
      <c r="J6067" s="71" t="n">
        <v>1</v>
      </c>
      <c r="K6067" s="71" t="n">
        <f aca="false">F6067*I6067*J6067</f>
        <v>0</v>
      </c>
      <c r="L6067" s="71" t="n">
        <f aca="false">E6067*I6067*J6067</f>
        <v>0</v>
      </c>
      <c r="M6067" s="72" t="n">
        <f aca="false">G6067*I6067*J6067</f>
        <v>0</v>
      </c>
      <c r="N6067" s="72" t="n">
        <f aca="false">D6067*I6067*J6067</f>
        <v>-0</v>
      </c>
      <c r="O6067" s="71" t="n">
        <f aca="false">F6067*J6067</f>
        <v>2</v>
      </c>
      <c r="P6067" s="71" t="n">
        <f aca="false">E6067*J6067</f>
        <v>0</v>
      </c>
    </row>
    <row r="6068" customFormat="false" ht="15" hidden="false" customHeight="false" outlineLevel="0" collapsed="false">
      <c r="A6068" s="71" t="s">
        <v>59</v>
      </c>
      <c r="B6068" s="71" t="s">
        <v>52</v>
      </c>
      <c r="C6068" s="71" t="s">
        <v>595</v>
      </c>
      <c r="D6068" s="72" t="n">
        <v>0</v>
      </c>
      <c r="E6068" s="71" t="n">
        <v>0</v>
      </c>
      <c r="F6068" s="71" t="n">
        <v>21</v>
      </c>
      <c r="G6068" s="72" t="n">
        <v>808.1</v>
      </c>
      <c r="H6068" s="72" t="n">
        <v>758.91</v>
      </c>
      <c r="I6068" s="71" t="n">
        <f aca="false">IF(B6068&gt;=Settings!$B$23,1,0)</f>
        <v>0</v>
      </c>
      <c r="J6068" s="71" t="n">
        <v>1</v>
      </c>
      <c r="K6068" s="71" t="n">
        <f aca="false">F6068*I6068*J6068</f>
        <v>0</v>
      </c>
      <c r="L6068" s="71" t="n">
        <f aca="false">E6068*I6068*J6068</f>
        <v>0</v>
      </c>
      <c r="M6068" s="72" t="n">
        <f aca="false">G6068*I6068*J6068</f>
        <v>0</v>
      </c>
      <c r="N6068" s="72" t="n">
        <f aca="false">D6068*I6068*J6068</f>
        <v>-0</v>
      </c>
      <c r="O6068" s="71" t="n">
        <f aca="false">F6068*J6068</f>
        <v>21</v>
      </c>
      <c r="P6068" s="71" t="n">
        <f aca="false">E6068*J6068</f>
        <v>0</v>
      </c>
    </row>
    <row r="6069" customFormat="false" ht="15" hidden="false" customHeight="false" outlineLevel="0" collapsed="false">
      <c r="A6069" s="71" t="s">
        <v>59</v>
      </c>
      <c r="B6069" s="71" t="s">
        <v>52</v>
      </c>
      <c r="C6069" s="71" t="s">
        <v>2396</v>
      </c>
      <c r="D6069" s="72" t="n">
        <v>0</v>
      </c>
      <c r="E6069" s="71" t="n">
        <v>0</v>
      </c>
      <c r="F6069" s="71" t="n">
        <v>1</v>
      </c>
      <c r="G6069" s="72" t="n">
        <v>95.41</v>
      </c>
      <c r="H6069" s="72" t="n">
        <v>95.41</v>
      </c>
      <c r="I6069" s="71" t="n">
        <f aca="false">IF(B6069&gt;=Settings!$B$23,1,0)</f>
        <v>0</v>
      </c>
      <c r="J6069" s="71" t="n">
        <v>1</v>
      </c>
      <c r="K6069" s="71" t="n">
        <f aca="false">F6069*I6069*J6069</f>
        <v>0</v>
      </c>
      <c r="L6069" s="71" t="n">
        <f aca="false">E6069*I6069*J6069</f>
        <v>0</v>
      </c>
      <c r="M6069" s="72" t="n">
        <f aca="false">G6069*I6069*J6069</f>
        <v>0</v>
      </c>
      <c r="N6069" s="72" t="n">
        <f aca="false">D6069*I6069*J6069</f>
        <v>-0</v>
      </c>
      <c r="O6069" s="71" t="n">
        <f aca="false">F6069*J6069</f>
        <v>1</v>
      </c>
      <c r="P6069" s="71" t="n">
        <f aca="false">E6069*J6069</f>
        <v>0</v>
      </c>
    </row>
    <row r="6070" customFormat="false" ht="15" hidden="false" customHeight="false" outlineLevel="0" collapsed="false">
      <c r="A6070" s="71" t="s">
        <v>61</v>
      </c>
      <c r="B6070" s="71" t="s">
        <v>52</v>
      </c>
      <c r="C6070" s="71" t="s">
        <v>649</v>
      </c>
      <c r="D6070" s="72" t="n">
        <v>0</v>
      </c>
      <c r="E6070" s="71" t="n">
        <v>0</v>
      </c>
      <c r="F6070" s="71" t="n">
        <v>4</v>
      </c>
      <c r="G6070" s="72" t="n">
        <v>798.01</v>
      </c>
      <c r="H6070" s="72" t="n">
        <v>798.01</v>
      </c>
      <c r="I6070" s="71" t="n">
        <f aca="false">IF(B6070&gt;=Settings!$B$23,1,0)</f>
        <v>0</v>
      </c>
      <c r="J6070" s="71" t="n">
        <v>1</v>
      </c>
      <c r="K6070" s="71" t="n">
        <f aca="false">F6070*I6070*J6070</f>
        <v>0</v>
      </c>
      <c r="L6070" s="71" t="n">
        <f aca="false">E6070*I6070*J6070</f>
        <v>0</v>
      </c>
      <c r="M6070" s="72" t="n">
        <f aca="false">G6070*I6070*J6070</f>
        <v>0</v>
      </c>
      <c r="N6070" s="72" t="n">
        <f aca="false">D6070*I6070*J6070</f>
        <v>-0</v>
      </c>
      <c r="O6070" s="71" t="n">
        <f aca="false">F6070*J6070</f>
        <v>4</v>
      </c>
      <c r="P6070" s="71" t="n">
        <f aca="false">E6070*J6070</f>
        <v>0</v>
      </c>
    </row>
    <row r="6071" customFormat="false" ht="15" hidden="false" customHeight="false" outlineLevel="0" collapsed="false">
      <c r="A6071" s="71" t="s">
        <v>62</v>
      </c>
      <c r="B6071" s="71" t="s">
        <v>52</v>
      </c>
      <c r="C6071" s="71" t="s">
        <v>1262</v>
      </c>
      <c r="D6071" s="72" t="n">
        <v>0</v>
      </c>
      <c r="E6071" s="71" t="n">
        <v>0</v>
      </c>
      <c r="F6071" s="71" t="n">
        <v>7</v>
      </c>
      <c r="G6071" s="72" t="n">
        <v>696.05</v>
      </c>
      <c r="H6071" s="72" t="n">
        <v>681.34</v>
      </c>
      <c r="I6071" s="71" t="n">
        <f aca="false">IF(B6071&gt;=Settings!$B$23,1,0)</f>
        <v>0</v>
      </c>
      <c r="J6071" s="71" t="n">
        <v>1</v>
      </c>
      <c r="K6071" s="71" t="n">
        <f aca="false">F6071*I6071*J6071</f>
        <v>0</v>
      </c>
      <c r="L6071" s="71" t="n">
        <f aca="false">E6071*I6071*J6071</f>
        <v>0</v>
      </c>
      <c r="M6071" s="72" t="n">
        <f aca="false">G6071*I6071*J6071</f>
        <v>0</v>
      </c>
      <c r="N6071" s="72" t="n">
        <f aca="false">D6071*I6071*J6071</f>
        <v>-0</v>
      </c>
      <c r="O6071" s="71" t="n">
        <f aca="false">F6071*J6071</f>
        <v>7</v>
      </c>
      <c r="P6071" s="71" t="n">
        <f aca="false">E6071*J6071</f>
        <v>0</v>
      </c>
    </row>
    <row r="6072" customFormat="false" ht="15" hidden="false" customHeight="false" outlineLevel="0" collapsed="false">
      <c r="A6072" s="71" t="s">
        <v>60</v>
      </c>
      <c r="B6072" s="71" t="s">
        <v>52</v>
      </c>
      <c r="C6072" s="71" t="s">
        <v>1285</v>
      </c>
      <c r="D6072" s="72" t="n">
        <v>0</v>
      </c>
      <c r="E6072" s="71" t="n">
        <v>0</v>
      </c>
      <c r="F6072" s="71" t="n">
        <v>21</v>
      </c>
      <c r="G6072" s="72" t="n">
        <v>2003.57</v>
      </c>
      <c r="H6072" s="72" t="n">
        <v>1952.48</v>
      </c>
      <c r="I6072" s="71" t="n">
        <f aca="false">IF(B6072&gt;=Settings!$B$23,1,0)</f>
        <v>0</v>
      </c>
      <c r="J6072" s="71" t="n">
        <v>1</v>
      </c>
      <c r="K6072" s="71" t="n">
        <f aca="false">F6072*I6072*J6072</f>
        <v>0</v>
      </c>
      <c r="L6072" s="71" t="n">
        <f aca="false">E6072*I6072*J6072</f>
        <v>0</v>
      </c>
      <c r="M6072" s="72" t="n">
        <f aca="false">G6072*I6072*J6072</f>
        <v>0</v>
      </c>
      <c r="N6072" s="72" t="n">
        <f aca="false">D6072*I6072*J6072</f>
        <v>-0</v>
      </c>
      <c r="O6072" s="71" t="n">
        <f aca="false">F6072*J6072</f>
        <v>21</v>
      </c>
      <c r="P6072" s="71" t="n">
        <f aca="false">E6072*J6072</f>
        <v>0</v>
      </c>
    </row>
    <row r="6073" customFormat="false" ht="15" hidden="false" customHeight="false" outlineLevel="0" collapsed="false">
      <c r="A6073" s="71" t="s">
        <v>62</v>
      </c>
      <c r="B6073" s="71" t="s">
        <v>52</v>
      </c>
      <c r="C6073" s="71" t="s">
        <v>1329</v>
      </c>
      <c r="D6073" s="72" t="n">
        <v>0</v>
      </c>
      <c r="E6073" s="71" t="n">
        <v>0</v>
      </c>
      <c r="F6073" s="71" t="n">
        <v>3</v>
      </c>
      <c r="G6073" s="72" t="n">
        <v>38.02</v>
      </c>
      <c r="H6073" s="72" t="n">
        <v>34.22</v>
      </c>
      <c r="I6073" s="71" t="n">
        <f aca="false">IF(B6073&gt;=Settings!$B$23,1,0)</f>
        <v>0</v>
      </c>
      <c r="J6073" s="71" t="n">
        <v>1</v>
      </c>
      <c r="K6073" s="71" t="n">
        <f aca="false">F6073*I6073*J6073</f>
        <v>0</v>
      </c>
      <c r="L6073" s="71" t="n">
        <f aca="false">E6073*I6073*J6073</f>
        <v>0</v>
      </c>
      <c r="M6073" s="72" t="n">
        <f aca="false">G6073*I6073*J6073</f>
        <v>0</v>
      </c>
      <c r="N6073" s="72" t="n">
        <f aca="false">D6073*I6073*J6073</f>
        <v>-0</v>
      </c>
      <c r="O6073" s="71" t="n">
        <f aca="false">F6073*J6073</f>
        <v>3</v>
      </c>
      <c r="P6073" s="71" t="n">
        <f aca="false">E6073*J6073</f>
        <v>0</v>
      </c>
    </row>
    <row r="6074" customFormat="false" ht="15" hidden="false" customHeight="false" outlineLevel="0" collapsed="false">
      <c r="A6074" s="71" t="s">
        <v>59</v>
      </c>
      <c r="B6074" s="71" t="s">
        <v>52</v>
      </c>
      <c r="C6074" s="71" t="s">
        <v>1126</v>
      </c>
      <c r="D6074" s="72" t="n">
        <v>0</v>
      </c>
      <c r="E6074" s="71" t="n">
        <v>0</v>
      </c>
      <c r="F6074" s="71" t="n">
        <v>9</v>
      </c>
      <c r="G6074" s="72" t="n">
        <v>695.05</v>
      </c>
      <c r="H6074" s="72" t="n">
        <v>671.22</v>
      </c>
      <c r="I6074" s="71" t="n">
        <f aca="false">IF(B6074&gt;=Settings!$B$23,1,0)</f>
        <v>0</v>
      </c>
      <c r="J6074" s="71" t="n">
        <v>1</v>
      </c>
      <c r="K6074" s="71" t="n">
        <f aca="false">F6074*I6074*J6074</f>
        <v>0</v>
      </c>
      <c r="L6074" s="71" t="n">
        <f aca="false">E6074*I6074*J6074</f>
        <v>0</v>
      </c>
      <c r="M6074" s="72" t="n">
        <f aca="false">G6074*I6074*J6074</f>
        <v>0</v>
      </c>
      <c r="N6074" s="72" t="n">
        <f aca="false">D6074*I6074*J6074</f>
        <v>-0</v>
      </c>
      <c r="O6074" s="71" t="n">
        <f aca="false">F6074*J6074</f>
        <v>9</v>
      </c>
      <c r="P6074" s="71" t="n">
        <f aca="false">E6074*J6074</f>
        <v>0</v>
      </c>
    </row>
    <row r="6075" customFormat="false" ht="15" hidden="false" customHeight="false" outlineLevel="0" collapsed="false">
      <c r="A6075" s="71" t="s">
        <v>61</v>
      </c>
      <c r="B6075" s="71" t="s">
        <v>52</v>
      </c>
      <c r="C6075" s="71" t="s">
        <v>134</v>
      </c>
      <c r="D6075" s="72" t="n">
        <v>0</v>
      </c>
      <c r="E6075" s="71" t="n">
        <v>0</v>
      </c>
      <c r="F6075" s="71" t="n">
        <v>50</v>
      </c>
      <c r="G6075" s="72" t="n">
        <v>3652.24</v>
      </c>
      <c r="H6075" s="72" t="n">
        <v>3552.85</v>
      </c>
      <c r="I6075" s="71" t="n">
        <f aca="false">IF(B6075&gt;=Settings!$B$23,1,0)</f>
        <v>0</v>
      </c>
      <c r="J6075" s="71" t="n">
        <v>1</v>
      </c>
      <c r="K6075" s="71" t="n">
        <f aca="false">F6075*I6075*J6075</f>
        <v>0</v>
      </c>
      <c r="L6075" s="71" t="n">
        <f aca="false">E6075*I6075*J6075</f>
        <v>0</v>
      </c>
      <c r="M6075" s="72" t="n">
        <f aca="false">G6075*I6075*J6075</f>
        <v>0</v>
      </c>
      <c r="N6075" s="72" t="n">
        <f aca="false">D6075*I6075*J6075</f>
        <v>-0</v>
      </c>
      <c r="O6075" s="71" t="n">
        <f aca="false">F6075*J6075</f>
        <v>50</v>
      </c>
      <c r="P6075" s="71" t="n">
        <f aca="false">E6075*J6075</f>
        <v>0</v>
      </c>
    </row>
    <row r="6076" customFormat="false" ht="15" hidden="false" customHeight="false" outlineLevel="0" collapsed="false">
      <c r="A6076" s="71" t="s">
        <v>60</v>
      </c>
      <c r="B6076" s="71" t="s">
        <v>52</v>
      </c>
      <c r="C6076" s="71" t="s">
        <v>168</v>
      </c>
      <c r="D6076" s="72" t="n">
        <v>0</v>
      </c>
      <c r="E6076" s="71" t="n">
        <v>0</v>
      </c>
      <c r="F6076" s="71" t="n">
        <v>3</v>
      </c>
      <c r="G6076" s="72" t="n">
        <v>378.95</v>
      </c>
      <c r="H6076" s="72" t="n">
        <v>357.15</v>
      </c>
      <c r="I6076" s="71" t="n">
        <f aca="false">IF(B6076&gt;=Settings!$B$23,1,0)</f>
        <v>0</v>
      </c>
      <c r="J6076" s="71" t="n">
        <v>1</v>
      </c>
      <c r="K6076" s="71" t="n">
        <f aca="false">F6076*I6076*J6076</f>
        <v>0</v>
      </c>
      <c r="L6076" s="71" t="n">
        <f aca="false">E6076*I6076*J6076</f>
        <v>0</v>
      </c>
      <c r="M6076" s="72" t="n">
        <f aca="false">G6076*I6076*J6076</f>
        <v>0</v>
      </c>
      <c r="N6076" s="72" t="n">
        <f aca="false">D6076*I6076*J6076</f>
        <v>-0</v>
      </c>
      <c r="O6076" s="71" t="n">
        <f aca="false">F6076*J6076</f>
        <v>3</v>
      </c>
      <c r="P6076" s="71" t="n">
        <f aca="false">E6076*J6076</f>
        <v>0</v>
      </c>
    </row>
    <row r="6077" customFormat="false" ht="15" hidden="false" customHeight="false" outlineLevel="0" collapsed="false">
      <c r="A6077" s="71" t="s">
        <v>59</v>
      </c>
      <c r="B6077" s="71" t="s">
        <v>52</v>
      </c>
      <c r="C6077" s="71" t="s">
        <v>393</v>
      </c>
      <c r="D6077" s="72" t="n">
        <v>17.41</v>
      </c>
      <c r="E6077" s="71" t="n">
        <v>5</v>
      </c>
      <c r="F6077" s="71" t="n">
        <v>1003</v>
      </c>
      <c r="G6077" s="72" t="n">
        <v>3599.26</v>
      </c>
      <c r="H6077" s="72" t="n">
        <v>3440.14</v>
      </c>
      <c r="I6077" s="71" t="n">
        <f aca="false">IF(B6077&gt;=Settings!$B$23,1,0)</f>
        <v>0</v>
      </c>
      <c r="J6077" s="71" t="n">
        <v>1</v>
      </c>
      <c r="K6077" s="71" t="n">
        <f aca="false">F6077*I6077*J6077</f>
        <v>0</v>
      </c>
      <c r="L6077" s="71" t="n">
        <f aca="false">E6077*I6077*J6077</f>
        <v>0</v>
      </c>
      <c r="M6077" s="72" t="n">
        <f aca="false">G6077*I6077*J6077</f>
        <v>0</v>
      </c>
      <c r="N6077" s="72" t="n">
        <f aca="false">D6077*I6077*J6077</f>
        <v>0</v>
      </c>
      <c r="O6077" s="71" t="n">
        <f aca="false">F6077*J6077</f>
        <v>1003</v>
      </c>
      <c r="P6077" s="71" t="n">
        <f aca="false">E6077*J6077</f>
        <v>5</v>
      </c>
    </row>
    <row r="6078" customFormat="false" ht="15" hidden="false" customHeight="false" outlineLevel="0" collapsed="false">
      <c r="A6078" s="71" t="s">
        <v>63</v>
      </c>
      <c r="B6078" s="71" t="s">
        <v>52</v>
      </c>
      <c r="C6078" s="71" t="s">
        <v>2397</v>
      </c>
      <c r="D6078" s="72" t="n">
        <v>0</v>
      </c>
      <c r="E6078" s="71" t="n">
        <v>0</v>
      </c>
      <c r="F6078" s="71" t="n">
        <v>1</v>
      </c>
      <c r="G6078" s="72" t="n">
        <v>636.32</v>
      </c>
      <c r="H6078" s="72" t="n">
        <v>636.32</v>
      </c>
      <c r="I6078" s="71" t="n">
        <f aca="false">IF(B6078&gt;=Settings!$B$23,1,0)</f>
        <v>0</v>
      </c>
      <c r="J6078" s="71" t="n">
        <v>1</v>
      </c>
      <c r="K6078" s="71" t="n">
        <f aca="false">F6078*I6078*J6078</f>
        <v>0</v>
      </c>
      <c r="L6078" s="71" t="n">
        <f aca="false">E6078*I6078*J6078</f>
        <v>0</v>
      </c>
      <c r="M6078" s="72" t="n">
        <f aca="false">G6078*I6078*J6078</f>
        <v>0</v>
      </c>
      <c r="N6078" s="72" t="n">
        <f aca="false">D6078*I6078*J6078</f>
        <v>-0</v>
      </c>
      <c r="O6078" s="71" t="n">
        <f aca="false">F6078*J6078</f>
        <v>1</v>
      </c>
      <c r="P6078" s="71" t="n">
        <f aca="false">E6078*J6078</f>
        <v>0</v>
      </c>
    </row>
    <row r="6079" customFormat="false" ht="15" hidden="false" customHeight="false" outlineLevel="0" collapsed="false">
      <c r="A6079" s="71" t="s">
        <v>62</v>
      </c>
      <c r="B6079" s="71" t="s">
        <v>52</v>
      </c>
      <c r="C6079" s="71" t="s">
        <v>1138</v>
      </c>
      <c r="D6079" s="72" t="n">
        <v>0</v>
      </c>
      <c r="E6079" s="71" t="n">
        <v>0</v>
      </c>
      <c r="F6079" s="71" t="n">
        <v>1</v>
      </c>
      <c r="G6079" s="72" t="n">
        <v>59.04</v>
      </c>
      <c r="H6079" s="72" t="n">
        <v>50.18</v>
      </c>
      <c r="I6079" s="71" t="n">
        <f aca="false">IF(B6079&gt;=Settings!$B$23,1,0)</f>
        <v>0</v>
      </c>
      <c r="J6079" s="71" t="n">
        <v>1</v>
      </c>
      <c r="K6079" s="71" t="n">
        <f aca="false">F6079*I6079*J6079</f>
        <v>0</v>
      </c>
      <c r="L6079" s="71" t="n">
        <f aca="false">E6079*I6079*J6079</f>
        <v>0</v>
      </c>
      <c r="M6079" s="72" t="n">
        <f aca="false">G6079*I6079*J6079</f>
        <v>0</v>
      </c>
      <c r="N6079" s="72" t="n">
        <f aca="false">D6079*I6079*J6079</f>
        <v>-0</v>
      </c>
      <c r="O6079" s="71" t="n">
        <f aca="false">F6079*J6079</f>
        <v>1</v>
      </c>
      <c r="P6079" s="71" t="n">
        <f aca="false">E6079*J6079</f>
        <v>0</v>
      </c>
    </row>
    <row r="6080" customFormat="false" ht="15" hidden="false" customHeight="false" outlineLevel="0" collapsed="false">
      <c r="A6080" s="71" t="s">
        <v>59</v>
      </c>
      <c r="B6080" s="71" t="s">
        <v>52</v>
      </c>
      <c r="C6080" s="71" t="s">
        <v>2150</v>
      </c>
      <c r="D6080" s="72" t="n">
        <v>0</v>
      </c>
      <c r="E6080" s="71" t="n">
        <v>0</v>
      </c>
      <c r="F6080" s="71" t="n">
        <v>1</v>
      </c>
      <c r="G6080" s="72" t="n">
        <v>113.59</v>
      </c>
      <c r="H6080" s="72" t="n">
        <v>113.59</v>
      </c>
      <c r="I6080" s="71" t="n">
        <f aca="false">IF(B6080&gt;=Settings!$B$23,1,0)</f>
        <v>0</v>
      </c>
      <c r="J6080" s="71" t="n">
        <v>1</v>
      </c>
      <c r="K6080" s="71" t="n">
        <f aca="false">F6080*I6080*J6080</f>
        <v>0</v>
      </c>
      <c r="L6080" s="71" t="n">
        <f aca="false">E6080*I6080*J6080</f>
        <v>0</v>
      </c>
      <c r="M6080" s="72" t="n">
        <f aca="false">G6080*I6080*J6080</f>
        <v>0</v>
      </c>
      <c r="N6080" s="72" t="n">
        <f aca="false">D6080*I6080*J6080</f>
        <v>-0</v>
      </c>
      <c r="O6080" s="71" t="n">
        <f aca="false">F6080*J6080</f>
        <v>1</v>
      </c>
      <c r="P6080" s="71" t="n">
        <f aca="false">E6080*J6080</f>
        <v>0</v>
      </c>
    </row>
    <row r="6081" customFormat="false" ht="15" hidden="false" customHeight="false" outlineLevel="0" collapsed="false">
      <c r="A6081" s="71" t="s">
        <v>59</v>
      </c>
      <c r="B6081" s="71" t="s">
        <v>52</v>
      </c>
      <c r="C6081" s="71" t="s">
        <v>674</v>
      </c>
      <c r="D6081" s="72" t="n">
        <v>0</v>
      </c>
      <c r="E6081" s="71" t="n">
        <v>0</v>
      </c>
      <c r="F6081" s="71" t="n">
        <v>2</v>
      </c>
      <c r="G6081" s="72" t="n">
        <v>610.54</v>
      </c>
      <c r="H6081" s="72" t="n">
        <v>610.54</v>
      </c>
      <c r="I6081" s="71" t="n">
        <f aca="false">IF(B6081&gt;=Settings!$B$23,1,0)</f>
        <v>0</v>
      </c>
      <c r="J6081" s="71" t="n">
        <v>1</v>
      </c>
      <c r="K6081" s="71" t="n">
        <f aca="false">F6081*I6081*J6081</f>
        <v>0</v>
      </c>
      <c r="L6081" s="71" t="n">
        <f aca="false">E6081*I6081*J6081</f>
        <v>0</v>
      </c>
      <c r="M6081" s="72" t="n">
        <f aca="false">G6081*I6081*J6081</f>
        <v>0</v>
      </c>
      <c r="N6081" s="72" t="n">
        <f aca="false">D6081*I6081*J6081</f>
        <v>-0</v>
      </c>
      <c r="O6081" s="71" t="n">
        <f aca="false">F6081*J6081</f>
        <v>2</v>
      </c>
      <c r="P6081" s="71" t="n">
        <f aca="false">E6081*J6081</f>
        <v>0</v>
      </c>
    </row>
    <row r="6082" customFormat="false" ht="15" hidden="false" customHeight="false" outlineLevel="0" collapsed="false">
      <c r="A6082" s="71" t="s">
        <v>59</v>
      </c>
      <c r="B6082" s="71" t="s">
        <v>52</v>
      </c>
      <c r="C6082" s="71" t="s">
        <v>2349</v>
      </c>
      <c r="D6082" s="72" t="n">
        <v>10.86</v>
      </c>
      <c r="E6082" s="71" t="n">
        <v>1</v>
      </c>
      <c r="F6082" s="71" t="n">
        <v>101</v>
      </c>
      <c r="G6082" s="72" t="n">
        <v>1096.86</v>
      </c>
      <c r="H6082" s="72" t="n">
        <v>1049.75</v>
      </c>
      <c r="I6082" s="71" t="n">
        <f aca="false">IF(B6082&gt;=Settings!$B$23,1,0)</f>
        <v>0</v>
      </c>
      <c r="J6082" s="71" t="n">
        <v>1</v>
      </c>
      <c r="K6082" s="71" t="n">
        <f aca="false">F6082*I6082*J6082</f>
        <v>0</v>
      </c>
      <c r="L6082" s="71" t="n">
        <f aca="false">E6082*I6082*J6082</f>
        <v>0</v>
      </c>
      <c r="M6082" s="72" t="n">
        <f aca="false">G6082*I6082*J6082</f>
        <v>0</v>
      </c>
      <c r="N6082" s="72" t="n">
        <f aca="false">D6082*I6082*J6082</f>
        <v>0</v>
      </c>
      <c r="O6082" s="71" t="n">
        <f aca="false">F6082*J6082</f>
        <v>101</v>
      </c>
      <c r="P6082" s="71" t="n">
        <f aca="false">E6082*J6082</f>
        <v>1</v>
      </c>
    </row>
    <row r="6083" customFormat="false" ht="15" hidden="false" customHeight="false" outlineLevel="0" collapsed="false">
      <c r="A6083" s="71" t="s">
        <v>59</v>
      </c>
      <c r="B6083" s="71" t="s">
        <v>52</v>
      </c>
      <c r="C6083" s="71" t="s">
        <v>698</v>
      </c>
      <c r="D6083" s="72" t="n">
        <v>0</v>
      </c>
      <c r="E6083" s="71" t="n">
        <v>0</v>
      </c>
      <c r="F6083" s="71" t="n">
        <v>1</v>
      </c>
      <c r="G6083" s="72" t="n">
        <v>140.86</v>
      </c>
      <c r="H6083" s="72" t="n">
        <v>140.86</v>
      </c>
      <c r="I6083" s="71" t="n">
        <f aca="false">IF(B6083&gt;=Settings!$B$23,1,0)</f>
        <v>0</v>
      </c>
      <c r="J6083" s="71" t="n">
        <v>1</v>
      </c>
      <c r="K6083" s="71" t="n">
        <f aca="false">F6083*I6083*J6083</f>
        <v>0</v>
      </c>
      <c r="L6083" s="71" t="n">
        <f aca="false">E6083*I6083*J6083</f>
        <v>0</v>
      </c>
      <c r="M6083" s="72" t="n">
        <f aca="false">G6083*I6083*J6083</f>
        <v>0</v>
      </c>
      <c r="N6083" s="72" t="n">
        <f aca="false">D6083*I6083*J6083</f>
        <v>-0</v>
      </c>
      <c r="O6083" s="71" t="n">
        <f aca="false">F6083*J6083</f>
        <v>1</v>
      </c>
      <c r="P6083" s="71" t="n">
        <f aca="false">E6083*J6083</f>
        <v>0</v>
      </c>
    </row>
    <row r="6084" customFormat="false" ht="15" hidden="false" customHeight="false" outlineLevel="0" collapsed="false">
      <c r="A6084" s="71" t="s">
        <v>59</v>
      </c>
      <c r="B6084" s="71" t="s">
        <v>52</v>
      </c>
      <c r="C6084" s="71" t="s">
        <v>602</v>
      </c>
      <c r="D6084" s="72" t="n">
        <v>18.16</v>
      </c>
      <c r="E6084" s="71" t="n">
        <v>2</v>
      </c>
      <c r="F6084" s="71" t="n">
        <v>132</v>
      </c>
      <c r="G6084" s="72" t="n">
        <v>1198.52</v>
      </c>
      <c r="H6084" s="72" t="n">
        <v>1124.65</v>
      </c>
      <c r="I6084" s="71" t="n">
        <f aca="false">IF(B6084&gt;=Settings!$B$23,1,0)</f>
        <v>0</v>
      </c>
      <c r="J6084" s="71" t="n">
        <v>1</v>
      </c>
      <c r="K6084" s="71" t="n">
        <f aca="false">F6084*I6084*J6084</f>
        <v>0</v>
      </c>
      <c r="L6084" s="71" t="n">
        <f aca="false">E6084*I6084*J6084</f>
        <v>0</v>
      </c>
      <c r="M6084" s="72" t="n">
        <f aca="false">G6084*I6084*J6084</f>
        <v>0</v>
      </c>
      <c r="N6084" s="72" t="n">
        <f aca="false">D6084*I6084*J6084</f>
        <v>0</v>
      </c>
      <c r="O6084" s="71" t="n">
        <f aca="false">F6084*J6084</f>
        <v>132</v>
      </c>
      <c r="P6084" s="71" t="n">
        <f aca="false">E6084*J6084</f>
        <v>2</v>
      </c>
    </row>
    <row r="6085" customFormat="false" ht="15" hidden="false" customHeight="false" outlineLevel="0" collapsed="false">
      <c r="A6085" s="71" t="s">
        <v>61</v>
      </c>
      <c r="B6085" s="71" t="s">
        <v>52</v>
      </c>
      <c r="C6085" s="71" t="s">
        <v>2142</v>
      </c>
      <c r="D6085" s="72" t="n">
        <v>0</v>
      </c>
      <c r="E6085" s="71" t="n">
        <v>0</v>
      </c>
      <c r="F6085" s="71" t="n">
        <v>2</v>
      </c>
      <c r="G6085" s="72" t="n">
        <v>168.08</v>
      </c>
      <c r="H6085" s="72" t="n">
        <v>157.19</v>
      </c>
      <c r="I6085" s="71" t="n">
        <f aca="false">IF(B6085&gt;=Settings!$B$23,1,0)</f>
        <v>0</v>
      </c>
      <c r="J6085" s="71" t="n">
        <v>1</v>
      </c>
      <c r="K6085" s="71" t="n">
        <f aca="false">F6085*I6085*J6085</f>
        <v>0</v>
      </c>
      <c r="L6085" s="71" t="n">
        <f aca="false">E6085*I6085*J6085</f>
        <v>0</v>
      </c>
      <c r="M6085" s="72" t="n">
        <f aca="false">G6085*I6085*J6085</f>
        <v>0</v>
      </c>
      <c r="N6085" s="72" t="n">
        <f aca="false">D6085*I6085*J6085</f>
        <v>-0</v>
      </c>
      <c r="O6085" s="71" t="n">
        <f aca="false">F6085*J6085</f>
        <v>2</v>
      </c>
      <c r="P6085" s="71" t="n">
        <f aca="false">E6085*J6085</f>
        <v>0</v>
      </c>
    </row>
    <row r="6086" customFormat="false" ht="15" hidden="false" customHeight="false" outlineLevel="0" collapsed="false">
      <c r="A6086" s="71" t="s">
        <v>62</v>
      </c>
      <c r="B6086" s="71" t="s">
        <v>52</v>
      </c>
      <c r="C6086" s="71" t="s">
        <v>2127</v>
      </c>
      <c r="D6086" s="72" t="n">
        <v>0</v>
      </c>
      <c r="E6086" s="71" t="n">
        <v>0</v>
      </c>
      <c r="F6086" s="71" t="n">
        <v>1</v>
      </c>
      <c r="G6086" s="72" t="n">
        <v>179.95</v>
      </c>
      <c r="H6086" s="72" t="n">
        <v>179.95</v>
      </c>
      <c r="I6086" s="71" t="n">
        <f aca="false">IF(B6086&gt;=Settings!$B$23,1,0)</f>
        <v>0</v>
      </c>
      <c r="J6086" s="71" t="n">
        <v>1</v>
      </c>
      <c r="K6086" s="71" t="n">
        <f aca="false">F6086*I6086*J6086</f>
        <v>0</v>
      </c>
      <c r="L6086" s="71" t="n">
        <f aca="false">E6086*I6086*J6086</f>
        <v>0</v>
      </c>
      <c r="M6086" s="72" t="n">
        <f aca="false">G6086*I6086*J6086</f>
        <v>0</v>
      </c>
      <c r="N6086" s="72" t="n">
        <f aca="false">D6086*I6086*J6086</f>
        <v>-0</v>
      </c>
      <c r="O6086" s="71" t="n">
        <f aca="false">F6086*J6086</f>
        <v>1</v>
      </c>
      <c r="P6086" s="71" t="n">
        <f aca="false">E6086*J6086</f>
        <v>0</v>
      </c>
    </row>
    <row r="6087" customFormat="false" ht="15" hidden="false" customHeight="false" outlineLevel="0" collapsed="false">
      <c r="A6087" s="71" t="s">
        <v>59</v>
      </c>
      <c r="B6087" s="71" t="s">
        <v>52</v>
      </c>
      <c r="C6087" s="71" t="s">
        <v>980</v>
      </c>
      <c r="D6087" s="72" t="n">
        <v>17.95</v>
      </c>
      <c r="E6087" s="71" t="n">
        <v>5</v>
      </c>
      <c r="F6087" s="71" t="n">
        <v>178</v>
      </c>
      <c r="G6087" s="72" t="n">
        <v>638.82</v>
      </c>
      <c r="H6087" s="72" t="n">
        <v>602.98</v>
      </c>
      <c r="I6087" s="71" t="n">
        <f aca="false">IF(B6087&gt;=Settings!$B$23,1,0)</f>
        <v>0</v>
      </c>
      <c r="J6087" s="71" t="n">
        <v>1</v>
      </c>
      <c r="K6087" s="71" t="n">
        <f aca="false">F6087*I6087*J6087</f>
        <v>0</v>
      </c>
      <c r="L6087" s="71" t="n">
        <f aca="false">E6087*I6087*J6087</f>
        <v>0</v>
      </c>
      <c r="M6087" s="72" t="n">
        <f aca="false">G6087*I6087*J6087</f>
        <v>0</v>
      </c>
      <c r="N6087" s="72" t="n">
        <f aca="false">D6087*I6087*J6087</f>
        <v>0</v>
      </c>
      <c r="O6087" s="71" t="n">
        <f aca="false">F6087*J6087</f>
        <v>178</v>
      </c>
      <c r="P6087" s="71" t="n">
        <f aca="false">E6087*J6087</f>
        <v>5</v>
      </c>
    </row>
    <row r="6088" customFormat="false" ht="15" hidden="false" customHeight="false" outlineLevel="0" collapsed="false">
      <c r="A6088" s="71" t="s">
        <v>61</v>
      </c>
      <c r="B6088" s="71" t="s">
        <v>52</v>
      </c>
      <c r="C6088" s="71" t="s">
        <v>2398</v>
      </c>
      <c r="D6088" s="72" t="n">
        <v>0</v>
      </c>
      <c r="E6088" s="71" t="n">
        <v>0</v>
      </c>
      <c r="F6088" s="71" t="n">
        <v>1</v>
      </c>
      <c r="G6088" s="72" t="n">
        <v>90.86</v>
      </c>
      <c r="H6088" s="72" t="n">
        <v>77.25</v>
      </c>
      <c r="I6088" s="71" t="n">
        <f aca="false">IF(B6088&gt;=Settings!$B$23,1,0)</f>
        <v>0</v>
      </c>
      <c r="J6088" s="71" t="n">
        <v>1</v>
      </c>
      <c r="K6088" s="71" t="n">
        <f aca="false">F6088*I6088*J6088</f>
        <v>0</v>
      </c>
      <c r="L6088" s="71" t="n">
        <f aca="false">E6088*I6088*J6088</f>
        <v>0</v>
      </c>
      <c r="M6088" s="72" t="n">
        <f aca="false">G6088*I6088*J6088</f>
        <v>0</v>
      </c>
      <c r="N6088" s="72" t="n">
        <f aca="false">D6088*I6088*J6088</f>
        <v>-0</v>
      </c>
      <c r="O6088" s="71" t="n">
        <f aca="false">F6088*J6088</f>
        <v>1</v>
      </c>
      <c r="P6088" s="71" t="n">
        <f aca="false">E6088*J6088</f>
        <v>0</v>
      </c>
    </row>
    <row r="6089" customFormat="false" ht="15" hidden="false" customHeight="false" outlineLevel="0" collapsed="false">
      <c r="A6089" s="71" t="s">
        <v>59</v>
      </c>
      <c r="B6089" s="71" t="s">
        <v>52</v>
      </c>
      <c r="C6089" s="71" t="s">
        <v>2399</v>
      </c>
      <c r="D6089" s="72" t="n">
        <v>0</v>
      </c>
      <c r="E6089" s="71" t="n">
        <v>0</v>
      </c>
      <c r="F6089" s="71" t="n">
        <v>3</v>
      </c>
      <c r="G6089" s="72" t="n">
        <v>468.04</v>
      </c>
      <c r="H6089" s="72" t="n">
        <v>468.04</v>
      </c>
      <c r="I6089" s="71" t="n">
        <f aca="false">IF(B6089&gt;=Settings!$B$23,1,0)</f>
        <v>0</v>
      </c>
      <c r="J6089" s="71" t="n">
        <v>1</v>
      </c>
      <c r="K6089" s="71" t="n">
        <f aca="false">F6089*I6089*J6089</f>
        <v>0</v>
      </c>
      <c r="L6089" s="71" t="n">
        <f aca="false">E6089*I6089*J6089</f>
        <v>0</v>
      </c>
      <c r="M6089" s="72" t="n">
        <f aca="false">G6089*I6089*J6089</f>
        <v>0</v>
      </c>
      <c r="N6089" s="72" t="n">
        <f aca="false">D6089*I6089*J6089</f>
        <v>-0</v>
      </c>
      <c r="O6089" s="71" t="n">
        <f aca="false">F6089*J6089</f>
        <v>3</v>
      </c>
      <c r="P6089" s="71" t="n">
        <f aca="false">E6089*J6089</f>
        <v>0</v>
      </c>
    </row>
    <row r="6090" customFormat="false" ht="15" hidden="false" customHeight="false" outlineLevel="0" collapsed="false">
      <c r="A6090" s="71" t="s">
        <v>61</v>
      </c>
      <c r="B6090" s="71" t="s">
        <v>52</v>
      </c>
      <c r="C6090" s="71" t="s">
        <v>1093</v>
      </c>
      <c r="D6090" s="72" t="n">
        <v>0</v>
      </c>
      <c r="E6090" s="71" t="n">
        <v>0</v>
      </c>
      <c r="F6090" s="71" t="n">
        <v>2</v>
      </c>
      <c r="G6090" s="72" t="n">
        <v>218.1</v>
      </c>
      <c r="H6090" s="72" t="n">
        <v>218.1</v>
      </c>
      <c r="I6090" s="71" t="n">
        <f aca="false">IF(B6090&gt;=Settings!$B$23,1,0)</f>
        <v>0</v>
      </c>
      <c r="J6090" s="71" t="n">
        <v>1</v>
      </c>
      <c r="K6090" s="71" t="n">
        <f aca="false">F6090*I6090*J6090</f>
        <v>0</v>
      </c>
      <c r="L6090" s="71" t="n">
        <f aca="false">E6090*I6090*J6090</f>
        <v>0</v>
      </c>
      <c r="M6090" s="72" t="n">
        <f aca="false">G6090*I6090*J6090</f>
        <v>0</v>
      </c>
      <c r="N6090" s="72" t="n">
        <f aca="false">D6090*I6090*J6090</f>
        <v>-0</v>
      </c>
      <c r="O6090" s="71" t="n">
        <f aca="false">F6090*J6090</f>
        <v>2</v>
      </c>
      <c r="P6090" s="71" t="n">
        <f aca="false">E6090*J6090</f>
        <v>0</v>
      </c>
    </row>
    <row r="6091" customFormat="false" ht="15" hidden="false" customHeight="false" outlineLevel="0" collapsed="false">
      <c r="A6091" s="71" t="s">
        <v>62</v>
      </c>
      <c r="B6091" s="71" t="s">
        <v>52</v>
      </c>
      <c r="C6091" s="71" t="s">
        <v>121</v>
      </c>
      <c r="D6091" s="72" t="n">
        <v>168.76</v>
      </c>
      <c r="E6091" s="71" t="n">
        <v>3</v>
      </c>
      <c r="F6091" s="71" t="n">
        <v>69</v>
      </c>
      <c r="G6091" s="72" t="n">
        <v>3744.58</v>
      </c>
      <c r="H6091" s="72" t="n">
        <v>3432.88</v>
      </c>
      <c r="I6091" s="71" t="n">
        <f aca="false">IF(B6091&gt;=Settings!$B$23,1,0)</f>
        <v>0</v>
      </c>
      <c r="J6091" s="71" t="n">
        <v>1</v>
      </c>
      <c r="K6091" s="71" t="n">
        <f aca="false">F6091*I6091*J6091</f>
        <v>0</v>
      </c>
      <c r="L6091" s="71" t="n">
        <f aca="false">E6091*I6091*J6091</f>
        <v>0</v>
      </c>
      <c r="M6091" s="72" t="n">
        <f aca="false">G6091*I6091*J6091</f>
        <v>0</v>
      </c>
      <c r="N6091" s="72" t="n">
        <f aca="false">D6091*I6091*J6091</f>
        <v>0</v>
      </c>
      <c r="O6091" s="71" t="n">
        <f aca="false">F6091*J6091</f>
        <v>69</v>
      </c>
      <c r="P6091" s="71" t="n">
        <f aca="false">E6091*J6091</f>
        <v>3</v>
      </c>
    </row>
    <row r="6092" customFormat="false" ht="15" hidden="false" customHeight="false" outlineLevel="0" collapsed="false">
      <c r="A6092" s="71" t="s">
        <v>62</v>
      </c>
      <c r="B6092" s="71" t="s">
        <v>52</v>
      </c>
      <c r="C6092" s="71" t="s">
        <v>608</v>
      </c>
      <c r="D6092" s="72" t="n">
        <v>0</v>
      </c>
      <c r="E6092" s="71" t="n">
        <v>0</v>
      </c>
      <c r="F6092" s="71" t="n">
        <v>9</v>
      </c>
      <c r="G6092" s="72" t="n">
        <v>767.78</v>
      </c>
      <c r="H6092" s="72" t="n">
        <v>744.36</v>
      </c>
      <c r="I6092" s="71" t="n">
        <f aca="false">IF(B6092&gt;=Settings!$B$23,1,0)</f>
        <v>0</v>
      </c>
      <c r="J6092" s="71" t="n">
        <v>1</v>
      </c>
      <c r="K6092" s="71" t="n">
        <f aca="false">F6092*I6092*J6092</f>
        <v>0</v>
      </c>
      <c r="L6092" s="71" t="n">
        <f aca="false">E6092*I6092*J6092</f>
        <v>0</v>
      </c>
      <c r="M6092" s="72" t="n">
        <f aca="false">G6092*I6092*J6092</f>
        <v>0</v>
      </c>
      <c r="N6092" s="72" t="n">
        <f aca="false">D6092*I6092*J6092</f>
        <v>-0</v>
      </c>
      <c r="O6092" s="71" t="n">
        <f aca="false">F6092*J6092</f>
        <v>9</v>
      </c>
      <c r="P6092" s="71" t="n">
        <f aca="false">E6092*J6092</f>
        <v>0</v>
      </c>
    </row>
    <row r="6093" customFormat="false" ht="15" hidden="false" customHeight="false" outlineLevel="0" collapsed="false">
      <c r="A6093" s="71" t="s">
        <v>59</v>
      </c>
      <c r="B6093" s="71" t="s">
        <v>52</v>
      </c>
      <c r="C6093" s="71" t="s">
        <v>962</v>
      </c>
      <c r="D6093" s="72" t="n">
        <v>0</v>
      </c>
      <c r="E6093" s="71" t="n">
        <v>0</v>
      </c>
      <c r="F6093" s="71" t="n">
        <v>1</v>
      </c>
      <c r="G6093" s="72" t="n">
        <v>59.05</v>
      </c>
      <c r="H6093" s="72" t="n">
        <v>59.05</v>
      </c>
      <c r="I6093" s="71" t="n">
        <f aca="false">IF(B6093&gt;=Settings!$B$23,1,0)</f>
        <v>0</v>
      </c>
      <c r="J6093" s="71" t="n">
        <v>1</v>
      </c>
      <c r="K6093" s="71" t="n">
        <f aca="false">F6093*I6093*J6093</f>
        <v>0</v>
      </c>
      <c r="L6093" s="71" t="n">
        <f aca="false">E6093*I6093*J6093</f>
        <v>0</v>
      </c>
      <c r="M6093" s="72" t="n">
        <f aca="false">G6093*I6093*J6093</f>
        <v>0</v>
      </c>
      <c r="N6093" s="72" t="n">
        <f aca="false">D6093*I6093*J6093</f>
        <v>-0</v>
      </c>
      <c r="O6093" s="71" t="n">
        <f aca="false">F6093*J6093</f>
        <v>1</v>
      </c>
      <c r="P6093" s="71" t="n">
        <f aca="false">E6093*J6093</f>
        <v>0</v>
      </c>
    </row>
    <row r="6094" customFormat="false" ht="15" hidden="false" customHeight="false" outlineLevel="0" collapsed="false">
      <c r="A6094" s="71" t="s">
        <v>60</v>
      </c>
      <c r="B6094" s="71" t="s">
        <v>52</v>
      </c>
      <c r="C6094" s="71" t="s">
        <v>1064</v>
      </c>
      <c r="D6094" s="72" t="n">
        <v>119.91</v>
      </c>
      <c r="E6094" s="71" t="n">
        <v>2</v>
      </c>
      <c r="F6094" s="71" t="n">
        <v>42</v>
      </c>
      <c r="G6094" s="72" t="n">
        <v>2716.21</v>
      </c>
      <c r="H6094" s="72" t="n">
        <v>2559.09</v>
      </c>
      <c r="I6094" s="71" t="n">
        <f aca="false">IF(B6094&gt;=Settings!$B$23,1,0)</f>
        <v>0</v>
      </c>
      <c r="J6094" s="71" t="n">
        <v>1</v>
      </c>
      <c r="K6094" s="71" t="n">
        <f aca="false">F6094*I6094*J6094</f>
        <v>0</v>
      </c>
      <c r="L6094" s="71" t="n">
        <f aca="false">E6094*I6094*J6094</f>
        <v>0</v>
      </c>
      <c r="M6094" s="72" t="n">
        <f aca="false">G6094*I6094*J6094</f>
        <v>0</v>
      </c>
      <c r="N6094" s="72" t="n">
        <f aca="false">D6094*I6094*J6094</f>
        <v>0</v>
      </c>
      <c r="O6094" s="71" t="n">
        <f aca="false">F6094*J6094</f>
        <v>42</v>
      </c>
      <c r="P6094" s="71" t="n">
        <f aca="false">E6094*J6094</f>
        <v>2</v>
      </c>
    </row>
    <row r="6095" customFormat="false" ht="15" hidden="false" customHeight="false" outlineLevel="0" collapsed="false">
      <c r="A6095" s="71" t="s">
        <v>59</v>
      </c>
      <c r="B6095" s="71" t="s">
        <v>52</v>
      </c>
      <c r="C6095" s="71" t="s">
        <v>1062</v>
      </c>
      <c r="D6095" s="72" t="n">
        <v>245.36</v>
      </c>
      <c r="E6095" s="71" t="n">
        <v>2</v>
      </c>
      <c r="F6095" s="71" t="n">
        <v>4</v>
      </c>
      <c r="G6095" s="72" t="n">
        <v>467.99</v>
      </c>
      <c r="H6095" s="72" t="n">
        <v>206.28</v>
      </c>
      <c r="I6095" s="71" t="n">
        <f aca="false">IF(B6095&gt;=Settings!$B$23,1,0)</f>
        <v>0</v>
      </c>
      <c r="J6095" s="71" t="n">
        <v>1</v>
      </c>
      <c r="K6095" s="71" t="n">
        <f aca="false">F6095*I6095*J6095</f>
        <v>0</v>
      </c>
      <c r="L6095" s="71" t="n">
        <f aca="false">E6095*I6095*J6095</f>
        <v>0</v>
      </c>
      <c r="M6095" s="72" t="n">
        <f aca="false">G6095*I6095*J6095</f>
        <v>0</v>
      </c>
      <c r="N6095" s="72" t="n">
        <f aca="false">D6095*I6095*J6095</f>
        <v>0</v>
      </c>
      <c r="O6095" s="71" t="n">
        <f aca="false">F6095*J6095</f>
        <v>4</v>
      </c>
      <c r="P6095" s="71" t="n">
        <f aca="false">E6095*J6095</f>
        <v>2</v>
      </c>
    </row>
    <row r="6096" customFormat="false" ht="15" hidden="false" customHeight="false" outlineLevel="0" collapsed="false">
      <c r="A6096" s="71" t="s">
        <v>62</v>
      </c>
      <c r="B6096" s="71" t="s">
        <v>52</v>
      </c>
      <c r="C6096" s="71" t="s">
        <v>962</v>
      </c>
      <c r="D6096" s="72" t="n">
        <v>0</v>
      </c>
      <c r="E6096" s="71" t="n">
        <v>0</v>
      </c>
      <c r="F6096" s="71" t="n">
        <v>2</v>
      </c>
      <c r="G6096" s="72" t="n">
        <v>148.64</v>
      </c>
      <c r="H6096" s="72" t="n">
        <v>148.64</v>
      </c>
      <c r="I6096" s="71" t="n">
        <f aca="false">IF(B6096&gt;=Settings!$B$23,1,0)</f>
        <v>0</v>
      </c>
      <c r="J6096" s="71" t="n">
        <v>1</v>
      </c>
      <c r="K6096" s="71" t="n">
        <f aca="false">F6096*I6096*J6096</f>
        <v>0</v>
      </c>
      <c r="L6096" s="71" t="n">
        <f aca="false">E6096*I6096*J6096</f>
        <v>0</v>
      </c>
      <c r="M6096" s="72" t="n">
        <f aca="false">G6096*I6096*J6096</f>
        <v>0</v>
      </c>
      <c r="N6096" s="72" t="n">
        <f aca="false">D6096*I6096*J6096</f>
        <v>-0</v>
      </c>
      <c r="O6096" s="71" t="n">
        <f aca="false">F6096*J6096</f>
        <v>2</v>
      </c>
      <c r="P6096" s="71" t="n">
        <f aca="false">E6096*J6096</f>
        <v>0</v>
      </c>
    </row>
    <row r="6097" customFormat="false" ht="15" hidden="false" customHeight="false" outlineLevel="0" collapsed="false">
      <c r="A6097" s="71" t="s">
        <v>59</v>
      </c>
      <c r="B6097" s="71" t="s">
        <v>52</v>
      </c>
      <c r="C6097" s="71" t="s">
        <v>122</v>
      </c>
      <c r="D6097" s="72" t="n">
        <v>0</v>
      </c>
      <c r="E6097" s="71" t="n">
        <v>0</v>
      </c>
      <c r="F6097" s="71" t="n">
        <v>150</v>
      </c>
      <c r="G6097" s="72" t="n">
        <v>11665.68</v>
      </c>
      <c r="H6097" s="72" t="n">
        <v>11167.94</v>
      </c>
      <c r="I6097" s="71" t="n">
        <f aca="false">IF(B6097&gt;=Settings!$B$23,1,0)</f>
        <v>0</v>
      </c>
      <c r="J6097" s="71" t="n">
        <v>1</v>
      </c>
      <c r="K6097" s="71" t="n">
        <f aca="false">F6097*I6097*J6097</f>
        <v>0</v>
      </c>
      <c r="L6097" s="71" t="n">
        <f aca="false">E6097*I6097*J6097</f>
        <v>0</v>
      </c>
      <c r="M6097" s="72" t="n">
        <f aca="false">G6097*I6097*J6097</f>
        <v>0</v>
      </c>
      <c r="N6097" s="72" t="n">
        <f aca="false">D6097*I6097*J6097</f>
        <v>-0</v>
      </c>
      <c r="O6097" s="71" t="n">
        <f aca="false">F6097*J6097</f>
        <v>150</v>
      </c>
      <c r="P6097" s="71" t="n">
        <f aca="false">E6097*J6097</f>
        <v>0</v>
      </c>
    </row>
    <row r="6098" customFormat="false" ht="15" hidden="false" customHeight="false" outlineLevel="0" collapsed="false">
      <c r="A6098" s="71" t="s">
        <v>59</v>
      </c>
      <c r="B6098" s="71" t="s">
        <v>52</v>
      </c>
      <c r="C6098" s="71" t="s">
        <v>1285</v>
      </c>
      <c r="D6098" s="72" t="n">
        <v>0</v>
      </c>
      <c r="E6098" s="71" t="n">
        <v>0</v>
      </c>
      <c r="F6098" s="71" t="n">
        <v>2</v>
      </c>
      <c r="G6098" s="72" t="n">
        <v>140.82</v>
      </c>
      <c r="H6098" s="72" t="n">
        <v>140.82</v>
      </c>
      <c r="I6098" s="71" t="n">
        <f aca="false">IF(B6098&gt;=Settings!$B$23,1,0)</f>
        <v>0</v>
      </c>
      <c r="J6098" s="71" t="n">
        <v>1</v>
      </c>
      <c r="K6098" s="71" t="n">
        <f aca="false">F6098*I6098*J6098</f>
        <v>0</v>
      </c>
      <c r="L6098" s="71" t="n">
        <f aca="false">E6098*I6098*J6098</f>
        <v>0</v>
      </c>
      <c r="M6098" s="72" t="n">
        <f aca="false">G6098*I6098*J6098</f>
        <v>0</v>
      </c>
      <c r="N6098" s="72" t="n">
        <f aca="false">D6098*I6098*J6098</f>
        <v>-0</v>
      </c>
      <c r="O6098" s="71" t="n">
        <f aca="false">F6098*J6098</f>
        <v>2</v>
      </c>
      <c r="P6098" s="71" t="n">
        <f aca="false">E6098*J6098</f>
        <v>0</v>
      </c>
    </row>
    <row r="6099" customFormat="false" ht="15" hidden="false" customHeight="false" outlineLevel="0" collapsed="false">
      <c r="A6099" s="71" t="s">
        <v>61</v>
      </c>
      <c r="B6099" s="71" t="s">
        <v>52</v>
      </c>
      <c r="C6099" s="71" t="s">
        <v>937</v>
      </c>
      <c r="D6099" s="72" t="n">
        <v>0</v>
      </c>
      <c r="E6099" s="71" t="n">
        <v>0</v>
      </c>
      <c r="F6099" s="71" t="n">
        <v>52</v>
      </c>
      <c r="G6099" s="72" t="n">
        <v>575.58</v>
      </c>
      <c r="H6099" s="72" t="n">
        <v>540.91</v>
      </c>
      <c r="I6099" s="71" t="n">
        <f aca="false">IF(B6099&gt;=Settings!$B$23,1,0)</f>
        <v>0</v>
      </c>
      <c r="J6099" s="71" t="n">
        <v>1</v>
      </c>
      <c r="K6099" s="71" t="n">
        <f aca="false">F6099*I6099*J6099</f>
        <v>0</v>
      </c>
      <c r="L6099" s="71" t="n">
        <f aca="false">E6099*I6099*J6099</f>
        <v>0</v>
      </c>
      <c r="M6099" s="72" t="n">
        <f aca="false">G6099*I6099*J6099</f>
        <v>0</v>
      </c>
      <c r="N6099" s="72" t="n">
        <f aca="false">D6099*I6099*J6099</f>
        <v>-0</v>
      </c>
      <c r="O6099" s="71" t="n">
        <f aca="false">F6099*J6099</f>
        <v>52</v>
      </c>
      <c r="P6099" s="71" t="n">
        <f aca="false">E6099*J6099</f>
        <v>0</v>
      </c>
    </row>
    <row r="6100" customFormat="false" ht="15" hidden="false" customHeight="false" outlineLevel="0" collapsed="false">
      <c r="A6100" s="71" t="s">
        <v>61</v>
      </c>
      <c r="B6100" s="71" t="s">
        <v>52</v>
      </c>
      <c r="C6100" s="71" t="s">
        <v>1111</v>
      </c>
      <c r="D6100" s="72" t="n">
        <v>0</v>
      </c>
      <c r="E6100" s="71" t="n">
        <v>0</v>
      </c>
      <c r="F6100" s="71" t="n">
        <v>2</v>
      </c>
      <c r="G6100" s="72" t="n">
        <v>63.54</v>
      </c>
      <c r="H6100" s="72" t="n">
        <v>63.54</v>
      </c>
      <c r="I6100" s="71" t="n">
        <f aca="false">IF(B6100&gt;=Settings!$B$23,1,0)</f>
        <v>0</v>
      </c>
      <c r="J6100" s="71" t="n">
        <v>1</v>
      </c>
      <c r="K6100" s="71" t="n">
        <f aca="false">F6100*I6100*J6100</f>
        <v>0</v>
      </c>
      <c r="L6100" s="71" t="n">
        <f aca="false">E6100*I6100*J6100</f>
        <v>0</v>
      </c>
      <c r="M6100" s="72" t="n">
        <f aca="false">G6100*I6100*J6100</f>
        <v>0</v>
      </c>
      <c r="N6100" s="72" t="n">
        <f aca="false">D6100*I6100*J6100</f>
        <v>-0</v>
      </c>
      <c r="O6100" s="71" t="n">
        <f aca="false">F6100*J6100</f>
        <v>2</v>
      </c>
      <c r="P6100" s="71" t="n">
        <f aca="false">E6100*J6100</f>
        <v>0</v>
      </c>
    </row>
    <row r="6101" customFormat="false" ht="15" hidden="false" customHeight="false" outlineLevel="0" collapsed="false">
      <c r="A6101" s="71" t="s">
        <v>61</v>
      </c>
      <c r="B6101" s="71" t="s">
        <v>52</v>
      </c>
      <c r="C6101" s="71" t="s">
        <v>898</v>
      </c>
      <c r="D6101" s="72" t="n">
        <v>0</v>
      </c>
      <c r="E6101" s="71" t="n">
        <v>0</v>
      </c>
      <c r="F6101" s="71" t="n">
        <v>1</v>
      </c>
      <c r="G6101" s="72" t="n">
        <v>72.67</v>
      </c>
      <c r="H6101" s="72" t="n">
        <v>61.78</v>
      </c>
      <c r="I6101" s="71" t="n">
        <f aca="false">IF(B6101&gt;=Settings!$B$23,1,0)</f>
        <v>0</v>
      </c>
      <c r="J6101" s="71" t="n">
        <v>1</v>
      </c>
      <c r="K6101" s="71" t="n">
        <f aca="false">F6101*I6101*J6101</f>
        <v>0</v>
      </c>
      <c r="L6101" s="71" t="n">
        <f aca="false">E6101*I6101*J6101</f>
        <v>0</v>
      </c>
      <c r="M6101" s="72" t="n">
        <f aca="false">G6101*I6101*J6101</f>
        <v>0</v>
      </c>
      <c r="N6101" s="72" t="n">
        <f aca="false">D6101*I6101*J6101</f>
        <v>-0</v>
      </c>
      <c r="O6101" s="71" t="n">
        <f aca="false">F6101*J6101</f>
        <v>1</v>
      </c>
      <c r="P6101" s="71" t="n">
        <f aca="false">E6101*J6101</f>
        <v>0</v>
      </c>
    </row>
    <row r="6102" customFormat="false" ht="15" hidden="false" customHeight="false" outlineLevel="0" collapsed="false">
      <c r="A6102" s="71" t="s">
        <v>59</v>
      </c>
      <c r="B6102" s="71" t="s">
        <v>52</v>
      </c>
      <c r="C6102" s="71" t="s">
        <v>1435</v>
      </c>
      <c r="D6102" s="72" t="n">
        <v>0</v>
      </c>
      <c r="E6102" s="71" t="n">
        <v>0</v>
      </c>
      <c r="F6102" s="71" t="n">
        <v>6</v>
      </c>
      <c r="G6102" s="72" t="n">
        <v>299.7</v>
      </c>
      <c r="H6102" s="72" t="n">
        <v>292.21</v>
      </c>
      <c r="I6102" s="71" t="n">
        <f aca="false">IF(B6102&gt;=Settings!$B$23,1,0)</f>
        <v>0</v>
      </c>
      <c r="J6102" s="71" t="n">
        <v>1</v>
      </c>
      <c r="K6102" s="71" t="n">
        <f aca="false">F6102*I6102*J6102</f>
        <v>0</v>
      </c>
      <c r="L6102" s="71" t="n">
        <f aca="false">E6102*I6102*J6102</f>
        <v>0</v>
      </c>
      <c r="M6102" s="72" t="n">
        <f aca="false">G6102*I6102*J6102</f>
        <v>0</v>
      </c>
      <c r="N6102" s="72" t="n">
        <f aca="false">D6102*I6102*J6102</f>
        <v>-0</v>
      </c>
      <c r="O6102" s="71" t="n">
        <f aca="false">F6102*J6102</f>
        <v>6</v>
      </c>
      <c r="P6102" s="71" t="n">
        <f aca="false">E6102*J6102</f>
        <v>0</v>
      </c>
    </row>
    <row r="6103" customFormat="false" ht="15" hidden="false" customHeight="false" outlineLevel="0" collapsed="false">
      <c r="A6103" s="71" t="s">
        <v>59</v>
      </c>
      <c r="B6103" s="71" t="s">
        <v>52</v>
      </c>
      <c r="C6103" s="71" t="s">
        <v>1406</v>
      </c>
      <c r="D6103" s="72" t="n">
        <v>0</v>
      </c>
      <c r="E6103" s="71" t="n">
        <v>0</v>
      </c>
      <c r="F6103" s="71" t="n">
        <v>17</v>
      </c>
      <c r="G6103" s="72" t="n">
        <v>1881.03</v>
      </c>
      <c r="H6103" s="72" t="n">
        <v>1776.8</v>
      </c>
      <c r="I6103" s="71" t="n">
        <f aca="false">IF(B6103&gt;=Settings!$B$23,1,0)</f>
        <v>0</v>
      </c>
      <c r="J6103" s="71" t="n">
        <v>1</v>
      </c>
      <c r="K6103" s="71" t="n">
        <f aca="false">F6103*I6103*J6103</f>
        <v>0</v>
      </c>
      <c r="L6103" s="71" t="n">
        <f aca="false">E6103*I6103*J6103</f>
        <v>0</v>
      </c>
      <c r="M6103" s="72" t="n">
        <f aca="false">G6103*I6103*J6103</f>
        <v>0</v>
      </c>
      <c r="N6103" s="72" t="n">
        <f aca="false">D6103*I6103*J6103</f>
        <v>-0</v>
      </c>
      <c r="O6103" s="71" t="n">
        <f aca="false">F6103*J6103</f>
        <v>17</v>
      </c>
      <c r="P6103" s="71" t="n">
        <f aca="false">E6103*J6103</f>
        <v>0</v>
      </c>
    </row>
    <row r="6104" customFormat="false" ht="15" hidden="false" customHeight="false" outlineLevel="0" collapsed="false">
      <c r="A6104" s="71" t="s">
        <v>59</v>
      </c>
      <c r="B6104" s="71" t="s">
        <v>52</v>
      </c>
      <c r="C6104" s="71" t="s">
        <v>966</v>
      </c>
      <c r="D6104" s="72" t="n">
        <v>0</v>
      </c>
      <c r="E6104" s="71" t="n">
        <v>0</v>
      </c>
      <c r="F6104" s="71" t="n">
        <v>6</v>
      </c>
      <c r="G6104" s="72" t="n">
        <v>499.69</v>
      </c>
      <c r="H6104" s="72" t="n">
        <v>477.91</v>
      </c>
      <c r="I6104" s="71" t="n">
        <f aca="false">IF(B6104&gt;=Settings!$B$23,1,0)</f>
        <v>0</v>
      </c>
      <c r="J6104" s="71" t="n">
        <v>1</v>
      </c>
      <c r="K6104" s="71" t="n">
        <f aca="false">F6104*I6104*J6104</f>
        <v>0</v>
      </c>
      <c r="L6104" s="71" t="n">
        <f aca="false">E6104*I6104*J6104</f>
        <v>0</v>
      </c>
      <c r="M6104" s="72" t="n">
        <f aca="false">G6104*I6104*J6104</f>
        <v>0</v>
      </c>
      <c r="N6104" s="72" t="n">
        <f aca="false">D6104*I6104*J6104</f>
        <v>-0</v>
      </c>
      <c r="O6104" s="71" t="n">
        <f aca="false">F6104*J6104</f>
        <v>6</v>
      </c>
      <c r="P6104" s="71" t="n">
        <f aca="false">E6104*J6104</f>
        <v>0</v>
      </c>
    </row>
    <row r="6105" customFormat="false" ht="15" hidden="false" customHeight="false" outlineLevel="0" collapsed="false">
      <c r="A6105" s="71" t="s">
        <v>59</v>
      </c>
      <c r="B6105" s="71" t="s">
        <v>52</v>
      </c>
      <c r="C6105" s="71" t="s">
        <v>1452</v>
      </c>
      <c r="D6105" s="72" t="n">
        <v>0</v>
      </c>
      <c r="E6105" s="71" t="n">
        <v>0</v>
      </c>
      <c r="F6105" s="71" t="n">
        <v>2</v>
      </c>
      <c r="G6105" s="72" t="n">
        <v>290.82</v>
      </c>
      <c r="H6105" s="72" t="n">
        <v>290.82</v>
      </c>
      <c r="I6105" s="71" t="n">
        <f aca="false">IF(B6105&gt;=Settings!$B$23,1,0)</f>
        <v>0</v>
      </c>
      <c r="J6105" s="71" t="n">
        <v>1</v>
      </c>
      <c r="K6105" s="71" t="n">
        <f aca="false">F6105*I6105*J6105</f>
        <v>0</v>
      </c>
      <c r="L6105" s="71" t="n">
        <f aca="false">E6105*I6105*J6105</f>
        <v>0</v>
      </c>
      <c r="M6105" s="72" t="n">
        <f aca="false">G6105*I6105*J6105</f>
        <v>0</v>
      </c>
      <c r="N6105" s="72" t="n">
        <f aca="false">D6105*I6105*J6105</f>
        <v>-0</v>
      </c>
      <c r="O6105" s="71" t="n">
        <f aca="false">F6105*J6105</f>
        <v>2</v>
      </c>
      <c r="P6105" s="71" t="n">
        <f aca="false">E6105*J6105</f>
        <v>0</v>
      </c>
    </row>
    <row r="6106" customFormat="false" ht="15" hidden="false" customHeight="false" outlineLevel="0" collapsed="false">
      <c r="A6106" s="71" t="s">
        <v>59</v>
      </c>
      <c r="B6106" s="71" t="s">
        <v>52</v>
      </c>
      <c r="C6106" s="71" t="s">
        <v>124</v>
      </c>
      <c r="D6106" s="72" t="n">
        <v>166.05</v>
      </c>
      <c r="E6106" s="71" t="n">
        <v>2</v>
      </c>
      <c r="F6106" s="71" t="n">
        <v>93</v>
      </c>
      <c r="G6106" s="72" t="n">
        <v>8240.99</v>
      </c>
      <c r="H6106" s="72" t="n">
        <v>7675.84</v>
      </c>
      <c r="I6106" s="71" t="n">
        <f aca="false">IF(B6106&gt;=Settings!$B$23,1,0)</f>
        <v>0</v>
      </c>
      <c r="J6106" s="71" t="n">
        <v>1</v>
      </c>
      <c r="K6106" s="71" t="n">
        <f aca="false">F6106*I6106*J6106</f>
        <v>0</v>
      </c>
      <c r="L6106" s="71" t="n">
        <f aca="false">E6106*I6106*J6106</f>
        <v>0</v>
      </c>
      <c r="M6106" s="72" t="n">
        <f aca="false">G6106*I6106*J6106</f>
        <v>0</v>
      </c>
      <c r="N6106" s="72" t="n">
        <f aca="false">D6106*I6106*J6106</f>
        <v>0</v>
      </c>
      <c r="O6106" s="71" t="n">
        <f aca="false">F6106*J6106</f>
        <v>93</v>
      </c>
      <c r="P6106" s="71" t="n">
        <f aca="false">E6106*J6106</f>
        <v>2</v>
      </c>
    </row>
    <row r="6107" customFormat="false" ht="15" hidden="false" customHeight="false" outlineLevel="0" collapsed="false">
      <c r="A6107" s="71" t="s">
        <v>62</v>
      </c>
      <c r="B6107" s="71" t="s">
        <v>52</v>
      </c>
      <c r="C6107" s="71" t="s">
        <v>583</v>
      </c>
      <c r="D6107" s="72" t="n">
        <v>0</v>
      </c>
      <c r="E6107" s="71" t="n">
        <v>0</v>
      </c>
      <c r="F6107" s="71" t="n">
        <v>3</v>
      </c>
      <c r="G6107" s="72" t="n">
        <v>10.77</v>
      </c>
      <c r="H6107" s="72" t="n">
        <v>10.77</v>
      </c>
      <c r="I6107" s="71" t="n">
        <f aca="false">IF(B6107&gt;=Settings!$B$23,1,0)</f>
        <v>0</v>
      </c>
      <c r="J6107" s="71" t="n">
        <v>1</v>
      </c>
      <c r="K6107" s="71" t="n">
        <f aca="false">F6107*I6107*J6107</f>
        <v>0</v>
      </c>
      <c r="L6107" s="71" t="n">
        <f aca="false">E6107*I6107*J6107</f>
        <v>0</v>
      </c>
      <c r="M6107" s="72" t="n">
        <f aca="false">G6107*I6107*J6107</f>
        <v>0</v>
      </c>
      <c r="N6107" s="72" t="n">
        <f aca="false">D6107*I6107*J6107</f>
        <v>-0</v>
      </c>
      <c r="O6107" s="71" t="n">
        <f aca="false">F6107*J6107</f>
        <v>3</v>
      </c>
      <c r="P6107" s="71" t="n">
        <f aca="false">E6107*J6107</f>
        <v>0</v>
      </c>
    </row>
    <row r="6108" customFormat="false" ht="15" hidden="false" customHeight="false" outlineLevel="0" collapsed="false">
      <c r="A6108" s="71" t="s">
        <v>59</v>
      </c>
      <c r="B6108" s="71" t="s">
        <v>52</v>
      </c>
      <c r="C6108" s="71" t="s">
        <v>1308</v>
      </c>
      <c r="D6108" s="72" t="n">
        <v>0</v>
      </c>
      <c r="E6108" s="71" t="n">
        <v>0</v>
      </c>
      <c r="F6108" s="71" t="n">
        <v>3</v>
      </c>
      <c r="G6108" s="72" t="n">
        <v>263.49</v>
      </c>
      <c r="H6108" s="72" t="n">
        <v>249.87</v>
      </c>
      <c r="I6108" s="71" t="n">
        <f aca="false">IF(B6108&gt;=Settings!$B$23,1,0)</f>
        <v>0</v>
      </c>
      <c r="J6108" s="71" t="n">
        <v>1</v>
      </c>
      <c r="K6108" s="71" t="n">
        <f aca="false">F6108*I6108*J6108</f>
        <v>0</v>
      </c>
      <c r="L6108" s="71" t="n">
        <f aca="false">E6108*I6108*J6108</f>
        <v>0</v>
      </c>
      <c r="M6108" s="72" t="n">
        <f aca="false">G6108*I6108*J6108</f>
        <v>0</v>
      </c>
      <c r="N6108" s="72" t="n">
        <f aca="false">D6108*I6108*J6108</f>
        <v>-0</v>
      </c>
      <c r="O6108" s="71" t="n">
        <f aca="false">F6108*J6108</f>
        <v>3</v>
      </c>
      <c r="P6108" s="71" t="n">
        <f aca="false">E6108*J6108</f>
        <v>0</v>
      </c>
    </row>
    <row r="6109" customFormat="false" ht="15" hidden="false" customHeight="false" outlineLevel="0" collapsed="false">
      <c r="A6109" s="71" t="s">
        <v>60</v>
      </c>
      <c r="B6109" s="71" t="s">
        <v>52</v>
      </c>
      <c r="C6109" s="71" t="s">
        <v>1069</v>
      </c>
      <c r="D6109" s="72" t="n">
        <v>59.41</v>
      </c>
      <c r="E6109" s="71" t="n">
        <v>1</v>
      </c>
      <c r="F6109" s="71" t="n">
        <v>8</v>
      </c>
      <c r="G6109" s="72" t="n">
        <v>584.35</v>
      </c>
      <c r="H6109" s="72" t="n">
        <v>492.09</v>
      </c>
      <c r="I6109" s="71" t="n">
        <f aca="false">IF(B6109&gt;=Settings!$B$23,1,0)</f>
        <v>0</v>
      </c>
      <c r="J6109" s="71" t="n">
        <v>1</v>
      </c>
      <c r="K6109" s="71" t="n">
        <f aca="false">F6109*I6109*J6109</f>
        <v>0</v>
      </c>
      <c r="L6109" s="71" t="n">
        <f aca="false">E6109*I6109*J6109</f>
        <v>0</v>
      </c>
      <c r="M6109" s="72" t="n">
        <f aca="false">G6109*I6109*J6109</f>
        <v>0</v>
      </c>
      <c r="N6109" s="72" t="n">
        <f aca="false">D6109*I6109*J6109</f>
        <v>0</v>
      </c>
      <c r="O6109" s="71" t="n">
        <f aca="false">F6109*J6109</f>
        <v>8</v>
      </c>
      <c r="P6109" s="71" t="n">
        <f aca="false">E6109*J6109</f>
        <v>1</v>
      </c>
    </row>
    <row r="6110" customFormat="false" ht="15" hidden="false" customHeight="false" outlineLevel="0" collapsed="false">
      <c r="A6110" s="71" t="s">
        <v>63</v>
      </c>
      <c r="B6110" s="71" t="s">
        <v>52</v>
      </c>
      <c r="C6110" s="71" t="s">
        <v>2310</v>
      </c>
      <c r="D6110" s="72" t="n">
        <v>0</v>
      </c>
      <c r="E6110" s="71" t="n">
        <v>0</v>
      </c>
      <c r="F6110" s="71" t="n">
        <v>1</v>
      </c>
      <c r="G6110" s="72" t="n">
        <v>118.14</v>
      </c>
      <c r="H6110" s="72" t="n">
        <v>118.14</v>
      </c>
      <c r="I6110" s="71" t="n">
        <f aca="false">IF(B6110&gt;=Settings!$B$23,1,0)</f>
        <v>0</v>
      </c>
      <c r="J6110" s="71" t="n">
        <v>1</v>
      </c>
      <c r="K6110" s="71" t="n">
        <f aca="false">F6110*I6110*J6110</f>
        <v>0</v>
      </c>
      <c r="L6110" s="71" t="n">
        <f aca="false">E6110*I6110*J6110</f>
        <v>0</v>
      </c>
      <c r="M6110" s="72" t="n">
        <f aca="false">G6110*I6110*J6110</f>
        <v>0</v>
      </c>
      <c r="N6110" s="72" t="n">
        <f aca="false">D6110*I6110*J6110</f>
        <v>-0</v>
      </c>
      <c r="O6110" s="71" t="n">
        <f aca="false">F6110*J6110</f>
        <v>1</v>
      </c>
      <c r="P6110" s="71" t="n">
        <f aca="false">E6110*J6110</f>
        <v>0</v>
      </c>
    </row>
    <row r="6111" customFormat="false" ht="15" hidden="false" customHeight="false" outlineLevel="0" collapsed="false">
      <c r="A6111" s="71" t="s">
        <v>61</v>
      </c>
      <c r="B6111" s="71" t="s">
        <v>52</v>
      </c>
      <c r="C6111" s="71" t="s">
        <v>984</v>
      </c>
      <c r="D6111" s="72" t="n">
        <v>0</v>
      </c>
      <c r="E6111" s="71" t="n">
        <v>0</v>
      </c>
      <c r="F6111" s="71" t="n">
        <v>1</v>
      </c>
      <c r="G6111" s="72" t="n">
        <v>163.58</v>
      </c>
      <c r="H6111" s="72" t="n">
        <v>139.05</v>
      </c>
      <c r="I6111" s="71" t="n">
        <f aca="false">IF(B6111&gt;=Settings!$B$23,1,0)</f>
        <v>0</v>
      </c>
      <c r="J6111" s="71" t="n">
        <v>1</v>
      </c>
      <c r="K6111" s="71" t="n">
        <f aca="false">F6111*I6111*J6111</f>
        <v>0</v>
      </c>
      <c r="L6111" s="71" t="n">
        <f aca="false">E6111*I6111*J6111</f>
        <v>0</v>
      </c>
      <c r="M6111" s="72" t="n">
        <f aca="false">G6111*I6111*J6111</f>
        <v>0</v>
      </c>
      <c r="N6111" s="72" t="n">
        <f aca="false">D6111*I6111*J6111</f>
        <v>-0</v>
      </c>
      <c r="O6111" s="71" t="n">
        <f aca="false">F6111*J6111</f>
        <v>1</v>
      </c>
      <c r="P6111" s="71" t="n">
        <f aca="false">E6111*J6111</f>
        <v>0</v>
      </c>
    </row>
    <row r="6112" customFormat="false" ht="15" hidden="false" customHeight="false" outlineLevel="0" collapsed="false">
      <c r="A6112" s="71" t="s">
        <v>63</v>
      </c>
      <c r="B6112" s="71" t="s">
        <v>52</v>
      </c>
      <c r="C6112" s="71" t="s">
        <v>2200</v>
      </c>
      <c r="D6112" s="72" t="n">
        <v>0</v>
      </c>
      <c r="E6112" s="71" t="n">
        <v>0</v>
      </c>
      <c r="F6112" s="71" t="n">
        <v>3</v>
      </c>
      <c r="G6112" s="72" t="n">
        <v>354.42</v>
      </c>
      <c r="H6112" s="72" t="n">
        <v>354.42</v>
      </c>
      <c r="I6112" s="71" t="n">
        <f aca="false">IF(B6112&gt;=Settings!$B$23,1,0)</f>
        <v>0</v>
      </c>
      <c r="J6112" s="71" t="n">
        <v>1</v>
      </c>
      <c r="K6112" s="71" t="n">
        <f aca="false">F6112*I6112*J6112</f>
        <v>0</v>
      </c>
      <c r="L6112" s="71" t="n">
        <f aca="false">E6112*I6112*J6112</f>
        <v>0</v>
      </c>
      <c r="M6112" s="72" t="n">
        <f aca="false">G6112*I6112*J6112</f>
        <v>0</v>
      </c>
      <c r="N6112" s="72" t="n">
        <f aca="false">D6112*I6112*J6112</f>
        <v>-0</v>
      </c>
      <c r="O6112" s="71" t="n">
        <f aca="false">F6112*J6112</f>
        <v>3</v>
      </c>
      <c r="P6112" s="71" t="n">
        <f aca="false">E6112*J6112</f>
        <v>0</v>
      </c>
    </row>
    <row r="6113" customFormat="false" ht="15" hidden="false" customHeight="false" outlineLevel="0" collapsed="false">
      <c r="A6113" s="71" t="s">
        <v>59</v>
      </c>
      <c r="B6113" s="71" t="s">
        <v>52</v>
      </c>
      <c r="C6113" s="71" t="s">
        <v>1354</v>
      </c>
      <c r="D6113" s="72" t="n">
        <v>0</v>
      </c>
      <c r="E6113" s="71" t="n">
        <v>0</v>
      </c>
      <c r="F6113" s="71" t="n">
        <v>2</v>
      </c>
      <c r="G6113" s="72" t="n">
        <v>277.18</v>
      </c>
      <c r="H6113" s="72" t="n">
        <v>277.18</v>
      </c>
      <c r="I6113" s="71" t="n">
        <f aca="false">IF(B6113&gt;=Settings!$B$23,1,0)</f>
        <v>0</v>
      </c>
      <c r="J6113" s="71" t="n">
        <v>1</v>
      </c>
      <c r="K6113" s="71" t="n">
        <f aca="false">F6113*I6113*J6113</f>
        <v>0</v>
      </c>
      <c r="L6113" s="71" t="n">
        <f aca="false">E6113*I6113*J6113</f>
        <v>0</v>
      </c>
      <c r="M6113" s="72" t="n">
        <f aca="false">G6113*I6113*J6113</f>
        <v>0</v>
      </c>
      <c r="N6113" s="72" t="n">
        <f aca="false">D6113*I6113*J6113</f>
        <v>-0</v>
      </c>
      <c r="O6113" s="71" t="n">
        <f aca="false">F6113*J6113</f>
        <v>2</v>
      </c>
      <c r="P6113" s="71" t="n">
        <f aca="false">E6113*J6113</f>
        <v>0</v>
      </c>
    </row>
    <row r="6114" customFormat="false" ht="15" hidden="false" customHeight="false" outlineLevel="0" collapsed="false">
      <c r="A6114" s="71" t="s">
        <v>61</v>
      </c>
      <c r="B6114" s="71" t="s">
        <v>52</v>
      </c>
      <c r="C6114" s="71" t="s">
        <v>976</v>
      </c>
      <c r="D6114" s="72" t="n">
        <v>0</v>
      </c>
      <c r="E6114" s="71" t="n">
        <v>0</v>
      </c>
      <c r="F6114" s="71" t="n">
        <v>5</v>
      </c>
      <c r="G6114" s="72" t="n">
        <v>454.3</v>
      </c>
      <c r="H6114" s="72" t="n">
        <v>427.06</v>
      </c>
      <c r="I6114" s="71" t="n">
        <f aca="false">IF(B6114&gt;=Settings!$B$23,1,0)</f>
        <v>0</v>
      </c>
      <c r="J6114" s="71" t="n">
        <v>1</v>
      </c>
      <c r="K6114" s="71" t="n">
        <f aca="false">F6114*I6114*J6114</f>
        <v>0</v>
      </c>
      <c r="L6114" s="71" t="n">
        <f aca="false">E6114*I6114*J6114</f>
        <v>0</v>
      </c>
      <c r="M6114" s="72" t="n">
        <f aca="false">G6114*I6114*J6114</f>
        <v>0</v>
      </c>
      <c r="N6114" s="72" t="n">
        <f aca="false">D6114*I6114*J6114</f>
        <v>-0</v>
      </c>
      <c r="O6114" s="71" t="n">
        <f aca="false">F6114*J6114</f>
        <v>5</v>
      </c>
      <c r="P6114" s="71" t="n">
        <f aca="false">E6114*J6114</f>
        <v>0</v>
      </c>
    </row>
    <row r="6115" customFormat="false" ht="15" hidden="false" customHeight="false" outlineLevel="0" collapsed="false">
      <c r="A6115" s="71" t="s">
        <v>62</v>
      </c>
      <c r="B6115" s="71" t="s">
        <v>52</v>
      </c>
      <c r="C6115" s="71" t="s">
        <v>1287</v>
      </c>
      <c r="D6115" s="72" t="n">
        <v>0</v>
      </c>
      <c r="E6115" s="71" t="n">
        <v>0</v>
      </c>
      <c r="F6115" s="71" t="n">
        <v>1</v>
      </c>
      <c r="G6115" s="72" t="n">
        <v>114.5</v>
      </c>
      <c r="H6115" s="72" t="n">
        <v>114.5</v>
      </c>
      <c r="I6115" s="71" t="n">
        <f aca="false">IF(B6115&gt;=Settings!$B$23,1,0)</f>
        <v>0</v>
      </c>
      <c r="J6115" s="71" t="n">
        <v>1</v>
      </c>
      <c r="K6115" s="71" t="n">
        <f aca="false">F6115*I6115*J6115</f>
        <v>0</v>
      </c>
      <c r="L6115" s="71" t="n">
        <f aca="false">E6115*I6115*J6115</f>
        <v>0</v>
      </c>
      <c r="M6115" s="72" t="n">
        <f aca="false">G6115*I6115*J6115</f>
        <v>0</v>
      </c>
      <c r="N6115" s="72" t="n">
        <f aca="false">D6115*I6115*J6115</f>
        <v>-0</v>
      </c>
      <c r="O6115" s="71" t="n">
        <f aca="false">F6115*J6115</f>
        <v>1</v>
      </c>
      <c r="P6115" s="71" t="n">
        <f aca="false">E6115*J6115</f>
        <v>0</v>
      </c>
    </row>
    <row r="6116" customFormat="false" ht="15" hidden="false" customHeight="false" outlineLevel="0" collapsed="false">
      <c r="A6116" s="71" t="s">
        <v>60</v>
      </c>
      <c r="B6116" s="71" t="s">
        <v>52</v>
      </c>
      <c r="C6116" s="71" t="s">
        <v>378</v>
      </c>
      <c r="D6116" s="72" t="n">
        <v>71.77</v>
      </c>
      <c r="E6116" s="71" t="n">
        <v>1</v>
      </c>
      <c r="F6116" s="71" t="n">
        <v>58</v>
      </c>
      <c r="G6116" s="72" t="n">
        <v>3275.46</v>
      </c>
      <c r="H6116" s="72" t="n">
        <v>3129.6</v>
      </c>
      <c r="I6116" s="71" t="n">
        <f aca="false">IF(B6116&gt;=Settings!$B$23,1,0)</f>
        <v>0</v>
      </c>
      <c r="J6116" s="71" t="n">
        <v>1</v>
      </c>
      <c r="K6116" s="71" t="n">
        <f aca="false">F6116*I6116*J6116</f>
        <v>0</v>
      </c>
      <c r="L6116" s="71" t="n">
        <f aca="false">E6116*I6116*J6116</f>
        <v>0</v>
      </c>
      <c r="M6116" s="72" t="n">
        <f aca="false">G6116*I6116*J6116</f>
        <v>0</v>
      </c>
      <c r="N6116" s="72" t="n">
        <f aca="false">D6116*I6116*J6116</f>
        <v>0</v>
      </c>
      <c r="O6116" s="71" t="n">
        <f aca="false">F6116*J6116</f>
        <v>58</v>
      </c>
      <c r="P6116" s="71" t="n">
        <f aca="false">E6116*J6116</f>
        <v>1</v>
      </c>
    </row>
    <row r="6117" customFormat="false" ht="15" hidden="false" customHeight="false" outlineLevel="0" collapsed="false">
      <c r="A6117" s="71" t="s">
        <v>59</v>
      </c>
      <c r="B6117" s="71" t="s">
        <v>52</v>
      </c>
      <c r="C6117" s="71" t="s">
        <v>172</v>
      </c>
      <c r="D6117" s="72" t="n">
        <v>0</v>
      </c>
      <c r="E6117" s="71" t="n">
        <v>0</v>
      </c>
      <c r="F6117" s="71" t="n">
        <v>3</v>
      </c>
      <c r="G6117" s="72" t="n">
        <v>254.41</v>
      </c>
      <c r="H6117" s="72" t="n">
        <v>254.41</v>
      </c>
      <c r="I6117" s="71" t="n">
        <f aca="false">IF(B6117&gt;=Settings!$B$23,1,0)</f>
        <v>0</v>
      </c>
      <c r="J6117" s="71" t="n">
        <v>1</v>
      </c>
      <c r="K6117" s="71" t="n">
        <f aca="false">F6117*I6117*J6117</f>
        <v>0</v>
      </c>
      <c r="L6117" s="71" t="n">
        <f aca="false">E6117*I6117*J6117</f>
        <v>0</v>
      </c>
      <c r="M6117" s="72" t="n">
        <f aca="false">G6117*I6117*J6117</f>
        <v>0</v>
      </c>
      <c r="N6117" s="72" t="n">
        <f aca="false">D6117*I6117*J6117</f>
        <v>-0</v>
      </c>
      <c r="O6117" s="71" t="n">
        <f aca="false">F6117*J6117</f>
        <v>3</v>
      </c>
      <c r="P6117" s="71" t="n">
        <f aca="false">E6117*J6117</f>
        <v>0</v>
      </c>
    </row>
    <row r="6118" customFormat="false" ht="15" hidden="false" customHeight="false" outlineLevel="0" collapsed="false">
      <c r="A6118" s="71" t="s">
        <v>59</v>
      </c>
      <c r="B6118" s="71" t="s">
        <v>52</v>
      </c>
      <c r="C6118" s="71" t="s">
        <v>2400</v>
      </c>
      <c r="D6118" s="72" t="n">
        <v>0</v>
      </c>
      <c r="E6118" s="71" t="n">
        <v>0</v>
      </c>
      <c r="F6118" s="71" t="n">
        <v>2</v>
      </c>
      <c r="G6118" s="72" t="n">
        <v>113.54</v>
      </c>
      <c r="H6118" s="72" t="n">
        <v>113.54</v>
      </c>
      <c r="I6118" s="71" t="n">
        <f aca="false">IF(B6118&gt;=Settings!$B$23,1,0)</f>
        <v>0</v>
      </c>
      <c r="J6118" s="71" t="n">
        <v>1</v>
      </c>
      <c r="K6118" s="71" t="n">
        <f aca="false">F6118*I6118*J6118</f>
        <v>0</v>
      </c>
      <c r="L6118" s="71" t="n">
        <f aca="false">E6118*I6118*J6118</f>
        <v>0</v>
      </c>
      <c r="M6118" s="72" t="n">
        <f aca="false">G6118*I6118*J6118</f>
        <v>0</v>
      </c>
      <c r="N6118" s="72" t="n">
        <f aca="false">D6118*I6118*J6118</f>
        <v>-0</v>
      </c>
      <c r="O6118" s="71" t="n">
        <f aca="false">F6118*J6118</f>
        <v>2</v>
      </c>
      <c r="P6118" s="71" t="n">
        <f aca="false">E6118*J6118</f>
        <v>0</v>
      </c>
    </row>
    <row r="6119" customFormat="false" ht="15" hidden="false" customHeight="false" outlineLevel="0" collapsed="false">
      <c r="A6119" s="71" t="s">
        <v>59</v>
      </c>
      <c r="B6119" s="71" t="s">
        <v>52</v>
      </c>
      <c r="C6119" s="71" t="s">
        <v>2166</v>
      </c>
      <c r="D6119" s="72" t="n">
        <v>0</v>
      </c>
      <c r="E6119" s="71" t="n">
        <v>0</v>
      </c>
      <c r="F6119" s="71" t="n">
        <v>2</v>
      </c>
      <c r="G6119" s="72" t="n">
        <v>214.46</v>
      </c>
      <c r="H6119" s="72" t="n">
        <v>198.38</v>
      </c>
      <c r="I6119" s="71" t="n">
        <f aca="false">IF(B6119&gt;=Settings!$B$23,1,0)</f>
        <v>0</v>
      </c>
      <c r="J6119" s="71" t="n">
        <v>1</v>
      </c>
      <c r="K6119" s="71" t="n">
        <f aca="false">F6119*I6119*J6119</f>
        <v>0</v>
      </c>
      <c r="L6119" s="71" t="n">
        <f aca="false">E6119*I6119*J6119</f>
        <v>0</v>
      </c>
      <c r="M6119" s="72" t="n">
        <f aca="false">G6119*I6119*J6119</f>
        <v>0</v>
      </c>
      <c r="N6119" s="72" t="n">
        <f aca="false">D6119*I6119*J6119</f>
        <v>-0</v>
      </c>
      <c r="O6119" s="71" t="n">
        <f aca="false">F6119*J6119</f>
        <v>2</v>
      </c>
      <c r="P6119" s="71" t="n">
        <f aca="false">E6119*J6119</f>
        <v>0</v>
      </c>
    </row>
    <row r="6120" customFormat="false" ht="15" hidden="false" customHeight="false" outlineLevel="0" collapsed="false">
      <c r="A6120" s="71" t="s">
        <v>59</v>
      </c>
      <c r="B6120" s="71" t="s">
        <v>52</v>
      </c>
      <c r="C6120" s="71" t="s">
        <v>2254</v>
      </c>
      <c r="D6120" s="72" t="n">
        <v>0</v>
      </c>
      <c r="E6120" s="71" t="n">
        <v>0</v>
      </c>
      <c r="F6120" s="71" t="n">
        <v>8</v>
      </c>
      <c r="G6120" s="72" t="n">
        <v>436</v>
      </c>
      <c r="H6120" s="72" t="n">
        <v>427.84</v>
      </c>
      <c r="I6120" s="71" t="n">
        <f aca="false">IF(B6120&gt;=Settings!$B$23,1,0)</f>
        <v>0</v>
      </c>
      <c r="J6120" s="71" t="n">
        <v>1</v>
      </c>
      <c r="K6120" s="71" t="n">
        <f aca="false">F6120*I6120*J6120</f>
        <v>0</v>
      </c>
      <c r="L6120" s="71" t="n">
        <f aca="false">E6120*I6120*J6120</f>
        <v>0</v>
      </c>
      <c r="M6120" s="72" t="n">
        <f aca="false">G6120*I6120*J6120</f>
        <v>0</v>
      </c>
      <c r="N6120" s="72" t="n">
        <f aca="false">D6120*I6120*J6120</f>
        <v>-0</v>
      </c>
      <c r="O6120" s="71" t="n">
        <f aca="false">F6120*J6120</f>
        <v>8</v>
      </c>
      <c r="P6120" s="71" t="n">
        <f aca="false">E6120*J6120</f>
        <v>0</v>
      </c>
    </row>
    <row r="6121" customFormat="false" ht="15" hidden="false" customHeight="false" outlineLevel="0" collapsed="false">
      <c r="A6121" s="71" t="s">
        <v>59</v>
      </c>
      <c r="B6121" s="71" t="s">
        <v>52</v>
      </c>
      <c r="C6121" s="71" t="s">
        <v>2401</v>
      </c>
      <c r="D6121" s="72" t="n">
        <v>0</v>
      </c>
      <c r="E6121" s="71" t="n">
        <v>0</v>
      </c>
      <c r="F6121" s="71" t="n">
        <v>4</v>
      </c>
      <c r="G6121" s="72" t="n">
        <v>25.25</v>
      </c>
      <c r="H6121" s="72" t="n">
        <v>22.42</v>
      </c>
      <c r="I6121" s="71" t="n">
        <f aca="false">IF(B6121&gt;=Settings!$B$23,1,0)</f>
        <v>0</v>
      </c>
      <c r="J6121" s="71" t="n">
        <v>1</v>
      </c>
      <c r="K6121" s="71" t="n">
        <f aca="false">F6121*I6121*J6121</f>
        <v>0</v>
      </c>
      <c r="L6121" s="71" t="n">
        <f aca="false">E6121*I6121*J6121</f>
        <v>0</v>
      </c>
      <c r="M6121" s="72" t="n">
        <f aca="false">G6121*I6121*J6121</f>
        <v>0</v>
      </c>
      <c r="N6121" s="72" t="n">
        <f aca="false">D6121*I6121*J6121</f>
        <v>-0</v>
      </c>
      <c r="O6121" s="71" t="n">
        <f aca="false">F6121*J6121</f>
        <v>4</v>
      </c>
      <c r="P6121" s="71" t="n">
        <f aca="false">E6121*J6121</f>
        <v>0</v>
      </c>
    </row>
    <row r="6122" customFormat="false" ht="15" hidden="false" customHeight="false" outlineLevel="0" collapsed="false">
      <c r="A6122" s="71" t="s">
        <v>59</v>
      </c>
      <c r="B6122" s="71" t="s">
        <v>52</v>
      </c>
      <c r="C6122" s="71" t="s">
        <v>683</v>
      </c>
      <c r="D6122" s="72" t="n">
        <v>22.68</v>
      </c>
      <c r="E6122" s="71" t="n">
        <v>1</v>
      </c>
      <c r="F6122" s="71" t="n">
        <v>9</v>
      </c>
      <c r="G6122" s="72" t="n">
        <v>215.47</v>
      </c>
      <c r="H6122" s="72" t="n">
        <v>182.62</v>
      </c>
      <c r="I6122" s="71" t="n">
        <f aca="false">IF(B6122&gt;=Settings!$B$23,1,0)</f>
        <v>0</v>
      </c>
      <c r="J6122" s="71" t="n">
        <v>1</v>
      </c>
      <c r="K6122" s="71" t="n">
        <f aca="false">F6122*I6122*J6122</f>
        <v>0</v>
      </c>
      <c r="L6122" s="71" t="n">
        <f aca="false">E6122*I6122*J6122</f>
        <v>0</v>
      </c>
      <c r="M6122" s="72" t="n">
        <f aca="false">G6122*I6122*J6122</f>
        <v>0</v>
      </c>
      <c r="N6122" s="72" t="n">
        <f aca="false">D6122*I6122*J6122</f>
        <v>0</v>
      </c>
      <c r="O6122" s="71" t="n">
        <f aca="false">F6122*J6122</f>
        <v>9</v>
      </c>
      <c r="P6122" s="71" t="n">
        <f aca="false">E6122*J6122</f>
        <v>1</v>
      </c>
    </row>
    <row r="6123" customFormat="false" ht="15" hidden="false" customHeight="false" outlineLevel="0" collapsed="false">
      <c r="A6123" s="71" t="s">
        <v>63</v>
      </c>
      <c r="B6123" s="71" t="s">
        <v>52</v>
      </c>
      <c r="C6123" s="71" t="s">
        <v>2232</v>
      </c>
      <c r="D6123" s="72" t="n">
        <v>0</v>
      </c>
      <c r="E6123" s="71" t="n">
        <v>0</v>
      </c>
      <c r="F6123" s="71" t="n">
        <v>1</v>
      </c>
      <c r="G6123" s="72" t="n">
        <v>118.14</v>
      </c>
      <c r="H6123" s="72" t="n">
        <v>118.14</v>
      </c>
      <c r="I6123" s="71" t="n">
        <f aca="false">IF(B6123&gt;=Settings!$B$23,1,0)</f>
        <v>0</v>
      </c>
      <c r="J6123" s="71" t="n">
        <v>1</v>
      </c>
      <c r="K6123" s="71" t="n">
        <f aca="false">F6123*I6123*J6123</f>
        <v>0</v>
      </c>
      <c r="L6123" s="71" t="n">
        <f aca="false">E6123*I6123*J6123</f>
        <v>0</v>
      </c>
      <c r="M6123" s="72" t="n">
        <f aca="false">G6123*I6123*J6123</f>
        <v>0</v>
      </c>
      <c r="N6123" s="72" t="n">
        <f aca="false">D6123*I6123*J6123</f>
        <v>-0</v>
      </c>
      <c r="O6123" s="71" t="n">
        <f aca="false">F6123*J6123</f>
        <v>1</v>
      </c>
      <c r="P6123" s="71" t="n">
        <f aca="false">E6123*J6123</f>
        <v>0</v>
      </c>
    </row>
    <row r="6124" customFormat="false" ht="15" hidden="false" customHeight="false" outlineLevel="0" collapsed="false">
      <c r="A6124" s="71" t="s">
        <v>61</v>
      </c>
      <c r="B6124" s="71" t="s">
        <v>52</v>
      </c>
      <c r="C6124" s="71" t="s">
        <v>897</v>
      </c>
      <c r="D6124" s="72" t="n">
        <v>0</v>
      </c>
      <c r="E6124" s="71" t="n">
        <v>0</v>
      </c>
      <c r="F6124" s="71" t="n">
        <v>5</v>
      </c>
      <c r="G6124" s="72" t="n">
        <v>495.23</v>
      </c>
      <c r="H6124" s="72" t="n">
        <v>463.9</v>
      </c>
      <c r="I6124" s="71" t="n">
        <f aca="false">IF(B6124&gt;=Settings!$B$23,1,0)</f>
        <v>0</v>
      </c>
      <c r="J6124" s="71" t="n">
        <v>1</v>
      </c>
      <c r="K6124" s="71" t="n">
        <f aca="false">F6124*I6124*J6124</f>
        <v>0</v>
      </c>
      <c r="L6124" s="71" t="n">
        <f aca="false">E6124*I6124*J6124</f>
        <v>0</v>
      </c>
      <c r="M6124" s="72" t="n">
        <f aca="false">G6124*I6124*J6124</f>
        <v>0</v>
      </c>
      <c r="N6124" s="72" t="n">
        <f aca="false">D6124*I6124*J6124</f>
        <v>-0</v>
      </c>
      <c r="O6124" s="71" t="n">
        <f aca="false">F6124*J6124</f>
        <v>5</v>
      </c>
      <c r="P6124" s="71" t="n">
        <f aca="false">E6124*J6124</f>
        <v>0</v>
      </c>
    </row>
    <row r="6125" customFormat="false" ht="15" hidden="false" customHeight="false" outlineLevel="0" collapsed="false">
      <c r="A6125" s="71" t="s">
        <v>61</v>
      </c>
      <c r="B6125" s="71" t="s">
        <v>52</v>
      </c>
      <c r="C6125" s="71" t="s">
        <v>1109</v>
      </c>
      <c r="D6125" s="72" t="n">
        <v>0</v>
      </c>
      <c r="E6125" s="71" t="n">
        <v>0</v>
      </c>
      <c r="F6125" s="71" t="n">
        <v>8</v>
      </c>
      <c r="G6125" s="72" t="n">
        <v>617.78</v>
      </c>
      <c r="H6125" s="72" t="n">
        <v>551.06</v>
      </c>
      <c r="I6125" s="71" t="n">
        <f aca="false">IF(B6125&gt;=Settings!$B$23,1,0)</f>
        <v>0</v>
      </c>
      <c r="J6125" s="71" t="n">
        <v>1</v>
      </c>
      <c r="K6125" s="71" t="n">
        <f aca="false">F6125*I6125*J6125</f>
        <v>0</v>
      </c>
      <c r="L6125" s="71" t="n">
        <f aca="false">E6125*I6125*J6125</f>
        <v>0</v>
      </c>
      <c r="M6125" s="72" t="n">
        <f aca="false">G6125*I6125*J6125</f>
        <v>0</v>
      </c>
      <c r="N6125" s="72" t="n">
        <f aca="false">D6125*I6125*J6125</f>
        <v>-0</v>
      </c>
      <c r="O6125" s="71" t="n">
        <f aca="false">F6125*J6125</f>
        <v>8</v>
      </c>
      <c r="P6125" s="71" t="n">
        <f aca="false">E6125*J6125</f>
        <v>0</v>
      </c>
    </row>
    <row r="6126" customFormat="false" ht="15" hidden="false" customHeight="false" outlineLevel="0" collapsed="false">
      <c r="A6126" s="71" t="s">
        <v>62</v>
      </c>
      <c r="B6126" s="71" t="s">
        <v>52</v>
      </c>
      <c r="C6126" s="71" t="s">
        <v>170</v>
      </c>
      <c r="D6126" s="72" t="n">
        <v>139.73</v>
      </c>
      <c r="E6126" s="71" t="n">
        <v>2</v>
      </c>
      <c r="F6126" s="71" t="n">
        <v>86</v>
      </c>
      <c r="G6126" s="72" t="n">
        <v>5982.68</v>
      </c>
      <c r="H6126" s="72" t="n">
        <v>5678.83</v>
      </c>
      <c r="I6126" s="71" t="n">
        <f aca="false">IF(B6126&gt;=Settings!$B$23,1,0)</f>
        <v>0</v>
      </c>
      <c r="J6126" s="71" t="n">
        <v>1</v>
      </c>
      <c r="K6126" s="71" t="n">
        <f aca="false">F6126*I6126*J6126</f>
        <v>0</v>
      </c>
      <c r="L6126" s="71" t="n">
        <f aca="false">E6126*I6126*J6126</f>
        <v>0</v>
      </c>
      <c r="M6126" s="72" t="n">
        <f aca="false">G6126*I6126*J6126</f>
        <v>0</v>
      </c>
      <c r="N6126" s="72" t="n">
        <f aca="false">D6126*I6126*J6126</f>
        <v>0</v>
      </c>
      <c r="O6126" s="71" t="n">
        <f aca="false">F6126*J6126</f>
        <v>86</v>
      </c>
      <c r="P6126" s="71" t="n">
        <f aca="false">E6126*J6126</f>
        <v>2</v>
      </c>
    </row>
    <row r="6127" customFormat="false" ht="15" hidden="false" customHeight="false" outlineLevel="0" collapsed="false">
      <c r="A6127" s="71" t="s">
        <v>61</v>
      </c>
      <c r="B6127" s="71" t="s">
        <v>52</v>
      </c>
      <c r="C6127" s="71" t="s">
        <v>1095</v>
      </c>
      <c r="D6127" s="72" t="n">
        <v>0</v>
      </c>
      <c r="E6127" s="71" t="n">
        <v>0</v>
      </c>
      <c r="F6127" s="71" t="n">
        <v>6</v>
      </c>
      <c r="G6127" s="72" t="n">
        <v>436.1</v>
      </c>
      <c r="H6127" s="72" t="n">
        <v>425.89</v>
      </c>
      <c r="I6127" s="71" t="n">
        <f aca="false">IF(B6127&gt;=Settings!$B$23,1,0)</f>
        <v>0</v>
      </c>
      <c r="J6127" s="71" t="n">
        <v>1</v>
      </c>
      <c r="K6127" s="71" t="n">
        <f aca="false">F6127*I6127*J6127</f>
        <v>0</v>
      </c>
      <c r="L6127" s="71" t="n">
        <f aca="false">E6127*I6127*J6127</f>
        <v>0</v>
      </c>
      <c r="M6127" s="72" t="n">
        <f aca="false">G6127*I6127*J6127</f>
        <v>0</v>
      </c>
      <c r="N6127" s="72" t="n">
        <f aca="false">D6127*I6127*J6127</f>
        <v>-0</v>
      </c>
      <c r="O6127" s="71" t="n">
        <f aca="false">F6127*J6127</f>
        <v>6</v>
      </c>
      <c r="P6127" s="71" t="n">
        <f aca="false">E6127*J6127</f>
        <v>0</v>
      </c>
    </row>
    <row r="6128" customFormat="false" ht="15" hidden="false" customHeight="false" outlineLevel="0" collapsed="false">
      <c r="A6128" s="71" t="s">
        <v>61</v>
      </c>
      <c r="B6128" s="71" t="s">
        <v>52</v>
      </c>
      <c r="C6128" s="71" t="s">
        <v>1328</v>
      </c>
      <c r="D6128" s="72" t="n">
        <v>0</v>
      </c>
      <c r="E6128" s="71" t="n">
        <v>0</v>
      </c>
      <c r="F6128" s="71" t="n">
        <v>1</v>
      </c>
      <c r="G6128" s="72" t="n">
        <v>104.5</v>
      </c>
      <c r="H6128" s="72" t="n">
        <v>104.5</v>
      </c>
      <c r="I6128" s="71" t="n">
        <f aca="false">IF(B6128&gt;=Settings!$B$23,1,0)</f>
        <v>0</v>
      </c>
      <c r="J6128" s="71" t="n">
        <v>1</v>
      </c>
      <c r="K6128" s="71" t="n">
        <f aca="false">F6128*I6128*J6128</f>
        <v>0</v>
      </c>
      <c r="L6128" s="71" t="n">
        <f aca="false">E6128*I6128*J6128</f>
        <v>0</v>
      </c>
      <c r="M6128" s="72" t="n">
        <f aca="false">G6128*I6128*J6128</f>
        <v>0</v>
      </c>
      <c r="N6128" s="72" t="n">
        <f aca="false">D6128*I6128*J6128</f>
        <v>-0</v>
      </c>
      <c r="O6128" s="71" t="n">
        <f aca="false">F6128*J6128</f>
        <v>1</v>
      </c>
      <c r="P6128" s="71" t="n">
        <f aca="false">E6128*J6128</f>
        <v>0</v>
      </c>
    </row>
    <row r="6129" customFormat="false" ht="15" hidden="false" customHeight="false" outlineLevel="0" collapsed="false">
      <c r="A6129" s="71" t="s">
        <v>61</v>
      </c>
      <c r="B6129" s="71" t="s">
        <v>52</v>
      </c>
      <c r="C6129" s="71" t="s">
        <v>127</v>
      </c>
      <c r="D6129" s="72" t="n">
        <v>0</v>
      </c>
      <c r="E6129" s="71" t="n">
        <v>0</v>
      </c>
      <c r="F6129" s="71" t="n">
        <v>35</v>
      </c>
      <c r="G6129" s="72" t="n">
        <v>4275.58</v>
      </c>
      <c r="H6129" s="72" t="n">
        <v>4124.36</v>
      </c>
      <c r="I6129" s="71" t="n">
        <f aca="false">IF(B6129&gt;=Settings!$B$23,1,0)</f>
        <v>0</v>
      </c>
      <c r="J6129" s="71" t="n">
        <v>1</v>
      </c>
      <c r="K6129" s="71" t="n">
        <f aca="false">F6129*I6129*J6129</f>
        <v>0</v>
      </c>
      <c r="L6129" s="71" t="n">
        <f aca="false">E6129*I6129*J6129</f>
        <v>0</v>
      </c>
      <c r="M6129" s="72" t="n">
        <f aca="false">G6129*I6129*J6129</f>
        <v>0</v>
      </c>
      <c r="N6129" s="72" t="n">
        <f aca="false">D6129*I6129*J6129</f>
        <v>-0</v>
      </c>
      <c r="O6129" s="71" t="n">
        <f aca="false">F6129*J6129</f>
        <v>35</v>
      </c>
      <c r="P6129" s="71" t="n">
        <f aca="false">E6129*J6129</f>
        <v>0</v>
      </c>
    </row>
    <row r="6130" customFormat="false" ht="15" hidden="false" customHeight="false" outlineLevel="0" collapsed="false">
      <c r="A6130" s="71" t="s">
        <v>59</v>
      </c>
      <c r="B6130" s="71" t="s">
        <v>52</v>
      </c>
      <c r="C6130" s="71" t="s">
        <v>2160</v>
      </c>
      <c r="D6130" s="72" t="n">
        <v>154.46</v>
      </c>
      <c r="E6130" s="71" t="n">
        <v>2</v>
      </c>
      <c r="F6130" s="71" t="n">
        <v>148</v>
      </c>
      <c r="G6130" s="72" t="n">
        <v>11438.87</v>
      </c>
      <c r="H6130" s="72" t="n">
        <v>10978.79</v>
      </c>
      <c r="I6130" s="71" t="n">
        <f aca="false">IF(B6130&gt;=Settings!$B$23,1,0)</f>
        <v>0</v>
      </c>
      <c r="J6130" s="71" t="n">
        <v>1</v>
      </c>
      <c r="K6130" s="71" t="n">
        <f aca="false">F6130*I6130*J6130</f>
        <v>0</v>
      </c>
      <c r="L6130" s="71" t="n">
        <f aca="false">E6130*I6130*J6130</f>
        <v>0</v>
      </c>
      <c r="M6130" s="72" t="n">
        <f aca="false">G6130*I6130*J6130</f>
        <v>0</v>
      </c>
      <c r="N6130" s="72" t="n">
        <f aca="false">D6130*I6130*J6130</f>
        <v>0</v>
      </c>
      <c r="O6130" s="71" t="n">
        <f aca="false">F6130*J6130</f>
        <v>148</v>
      </c>
      <c r="P6130" s="71" t="n">
        <f aca="false">E6130*J6130</f>
        <v>2</v>
      </c>
    </row>
    <row r="6131" customFormat="false" ht="15" hidden="false" customHeight="false" outlineLevel="0" collapsed="false">
      <c r="A6131" s="71" t="s">
        <v>61</v>
      </c>
      <c r="B6131" s="71" t="s">
        <v>52</v>
      </c>
      <c r="C6131" s="71" t="s">
        <v>1025</v>
      </c>
      <c r="D6131" s="72" t="n">
        <v>0</v>
      </c>
      <c r="E6131" s="71" t="n">
        <v>0</v>
      </c>
      <c r="F6131" s="71" t="n">
        <v>1</v>
      </c>
      <c r="G6131" s="72" t="n">
        <v>131.77</v>
      </c>
      <c r="H6131" s="72" t="n">
        <v>131.77</v>
      </c>
      <c r="I6131" s="71" t="n">
        <f aca="false">IF(B6131&gt;=Settings!$B$23,1,0)</f>
        <v>0</v>
      </c>
      <c r="J6131" s="71" t="n">
        <v>1</v>
      </c>
      <c r="K6131" s="71" t="n">
        <f aca="false">F6131*I6131*J6131</f>
        <v>0</v>
      </c>
      <c r="L6131" s="71" t="n">
        <f aca="false">E6131*I6131*J6131</f>
        <v>0</v>
      </c>
      <c r="M6131" s="72" t="n">
        <f aca="false">G6131*I6131*J6131</f>
        <v>0</v>
      </c>
      <c r="N6131" s="72" t="n">
        <f aca="false">D6131*I6131*J6131</f>
        <v>-0</v>
      </c>
      <c r="O6131" s="71" t="n">
        <f aca="false">F6131*J6131</f>
        <v>1</v>
      </c>
      <c r="P6131" s="71" t="n">
        <f aca="false">E6131*J6131</f>
        <v>0</v>
      </c>
    </row>
    <row r="6132" customFormat="false" ht="15" hidden="false" customHeight="false" outlineLevel="0" collapsed="false">
      <c r="A6132" s="71" t="s">
        <v>59</v>
      </c>
      <c r="B6132" s="71" t="s">
        <v>52</v>
      </c>
      <c r="C6132" s="71" t="s">
        <v>934</v>
      </c>
      <c r="D6132" s="72" t="n">
        <v>222.63</v>
      </c>
      <c r="E6132" s="71" t="n">
        <v>2</v>
      </c>
      <c r="F6132" s="71" t="n">
        <v>28</v>
      </c>
      <c r="G6132" s="72" t="n">
        <v>2389.62</v>
      </c>
      <c r="H6132" s="72" t="n">
        <v>2126.37</v>
      </c>
      <c r="I6132" s="71" t="n">
        <f aca="false">IF(B6132&gt;=Settings!$B$23,1,0)</f>
        <v>0</v>
      </c>
      <c r="J6132" s="71" t="n">
        <v>1</v>
      </c>
      <c r="K6132" s="71" t="n">
        <f aca="false">F6132*I6132*J6132</f>
        <v>0</v>
      </c>
      <c r="L6132" s="71" t="n">
        <f aca="false">E6132*I6132*J6132</f>
        <v>0</v>
      </c>
      <c r="M6132" s="72" t="n">
        <f aca="false">G6132*I6132*J6132</f>
        <v>0</v>
      </c>
      <c r="N6132" s="72" t="n">
        <f aca="false">D6132*I6132*J6132</f>
        <v>0</v>
      </c>
      <c r="O6132" s="71" t="n">
        <f aca="false">F6132*J6132</f>
        <v>28</v>
      </c>
      <c r="P6132" s="71" t="n">
        <f aca="false">E6132*J6132</f>
        <v>2</v>
      </c>
    </row>
    <row r="6133" customFormat="false" ht="15" hidden="false" customHeight="false" outlineLevel="0" collapsed="false">
      <c r="A6133" s="71" t="s">
        <v>59</v>
      </c>
      <c r="B6133" s="71" t="s">
        <v>52</v>
      </c>
      <c r="C6133" s="71" t="s">
        <v>932</v>
      </c>
      <c r="D6133" s="72" t="n">
        <v>0</v>
      </c>
      <c r="E6133" s="71" t="n">
        <v>0</v>
      </c>
      <c r="F6133" s="71" t="n">
        <v>11</v>
      </c>
      <c r="G6133" s="72" t="n">
        <v>2154.04</v>
      </c>
      <c r="H6133" s="72" t="n">
        <v>1973.23</v>
      </c>
      <c r="I6133" s="71" t="n">
        <f aca="false">IF(B6133&gt;=Settings!$B$23,1,0)</f>
        <v>0</v>
      </c>
      <c r="J6133" s="71" t="n">
        <v>1</v>
      </c>
      <c r="K6133" s="71" t="n">
        <f aca="false">F6133*I6133*J6133</f>
        <v>0</v>
      </c>
      <c r="L6133" s="71" t="n">
        <f aca="false">E6133*I6133*J6133</f>
        <v>0</v>
      </c>
      <c r="M6133" s="72" t="n">
        <f aca="false">G6133*I6133*J6133</f>
        <v>0</v>
      </c>
      <c r="N6133" s="72" t="n">
        <f aca="false">D6133*I6133*J6133</f>
        <v>-0</v>
      </c>
      <c r="O6133" s="71" t="n">
        <f aca="false">F6133*J6133</f>
        <v>11</v>
      </c>
      <c r="P6133" s="71" t="n">
        <f aca="false">E6133*J6133</f>
        <v>0</v>
      </c>
    </row>
    <row r="6134" customFormat="false" ht="15" hidden="false" customHeight="false" outlineLevel="0" collapsed="false">
      <c r="A6134" s="71" t="s">
        <v>62</v>
      </c>
      <c r="B6134" s="71" t="s">
        <v>52</v>
      </c>
      <c r="C6134" s="71" t="s">
        <v>958</v>
      </c>
      <c r="D6134" s="72" t="n">
        <v>0</v>
      </c>
      <c r="E6134" s="71" t="n">
        <v>0</v>
      </c>
      <c r="F6134" s="71" t="n">
        <v>2</v>
      </c>
      <c r="G6134" s="72" t="n">
        <v>16.27</v>
      </c>
      <c r="H6134" s="72" t="n">
        <v>15.05</v>
      </c>
      <c r="I6134" s="71" t="n">
        <f aca="false">IF(B6134&gt;=Settings!$B$23,1,0)</f>
        <v>0</v>
      </c>
      <c r="J6134" s="71" t="n">
        <v>1</v>
      </c>
      <c r="K6134" s="71" t="n">
        <f aca="false">F6134*I6134*J6134</f>
        <v>0</v>
      </c>
      <c r="L6134" s="71" t="n">
        <f aca="false">E6134*I6134*J6134</f>
        <v>0</v>
      </c>
      <c r="M6134" s="72" t="n">
        <f aca="false">G6134*I6134*J6134</f>
        <v>0</v>
      </c>
      <c r="N6134" s="72" t="n">
        <f aca="false">D6134*I6134*J6134</f>
        <v>-0</v>
      </c>
      <c r="O6134" s="71" t="n">
        <f aca="false">F6134*J6134</f>
        <v>2</v>
      </c>
      <c r="P6134" s="71" t="n">
        <f aca="false">E6134*J6134</f>
        <v>0</v>
      </c>
    </row>
    <row r="6135" customFormat="false" ht="15" hidden="false" customHeight="false" outlineLevel="0" collapsed="false">
      <c r="A6135" s="71" t="s">
        <v>60</v>
      </c>
      <c r="B6135" s="71" t="s">
        <v>52</v>
      </c>
      <c r="C6135" s="71" t="s">
        <v>1205</v>
      </c>
      <c r="D6135" s="72" t="n">
        <v>0</v>
      </c>
      <c r="E6135" s="71" t="n">
        <v>0</v>
      </c>
      <c r="F6135" s="71" t="n">
        <v>21</v>
      </c>
      <c r="G6135" s="72" t="n">
        <v>2523.64</v>
      </c>
      <c r="H6135" s="72" t="n">
        <v>2478.94</v>
      </c>
      <c r="I6135" s="71" t="n">
        <f aca="false">IF(B6135&gt;=Settings!$B$23,1,0)</f>
        <v>0</v>
      </c>
      <c r="J6135" s="71" t="n">
        <v>1</v>
      </c>
      <c r="K6135" s="71" t="n">
        <f aca="false">F6135*I6135*J6135</f>
        <v>0</v>
      </c>
      <c r="L6135" s="71" t="n">
        <f aca="false">E6135*I6135*J6135</f>
        <v>0</v>
      </c>
      <c r="M6135" s="72" t="n">
        <f aca="false">G6135*I6135*J6135</f>
        <v>0</v>
      </c>
      <c r="N6135" s="72" t="n">
        <f aca="false">D6135*I6135*J6135</f>
        <v>-0</v>
      </c>
      <c r="O6135" s="71" t="n">
        <f aca="false">F6135*J6135</f>
        <v>21</v>
      </c>
      <c r="P6135" s="71" t="n">
        <f aca="false">E6135*J6135</f>
        <v>0</v>
      </c>
    </row>
    <row r="6136" customFormat="false" ht="15" hidden="false" customHeight="false" outlineLevel="0" collapsed="false">
      <c r="A6136" s="71" t="s">
        <v>60</v>
      </c>
      <c r="B6136" s="71" t="s">
        <v>52</v>
      </c>
      <c r="C6136" s="71" t="s">
        <v>2132</v>
      </c>
      <c r="D6136" s="72" t="n">
        <v>0</v>
      </c>
      <c r="E6136" s="71" t="n">
        <v>0</v>
      </c>
      <c r="F6136" s="71" t="n">
        <v>21</v>
      </c>
      <c r="G6136" s="72" t="n">
        <v>3539.79</v>
      </c>
      <c r="H6136" s="72" t="n">
        <v>3436.3</v>
      </c>
      <c r="I6136" s="71" t="n">
        <f aca="false">IF(B6136&gt;=Settings!$B$23,1,0)</f>
        <v>0</v>
      </c>
      <c r="J6136" s="71" t="n">
        <v>1</v>
      </c>
      <c r="K6136" s="71" t="n">
        <f aca="false">F6136*I6136*J6136</f>
        <v>0</v>
      </c>
      <c r="L6136" s="71" t="n">
        <f aca="false">E6136*I6136*J6136</f>
        <v>0</v>
      </c>
      <c r="M6136" s="72" t="n">
        <f aca="false">G6136*I6136*J6136</f>
        <v>0</v>
      </c>
      <c r="N6136" s="72" t="n">
        <f aca="false">D6136*I6136*J6136</f>
        <v>-0</v>
      </c>
      <c r="O6136" s="71" t="n">
        <f aca="false">F6136*J6136</f>
        <v>21</v>
      </c>
      <c r="P6136" s="71" t="n">
        <f aca="false">E6136*J6136</f>
        <v>0</v>
      </c>
    </row>
    <row r="6137" customFormat="false" ht="15" hidden="false" customHeight="false" outlineLevel="0" collapsed="false">
      <c r="A6137" s="71" t="s">
        <v>59</v>
      </c>
      <c r="B6137" s="71" t="s">
        <v>52</v>
      </c>
      <c r="C6137" s="71" t="s">
        <v>1284</v>
      </c>
      <c r="D6137" s="72" t="n">
        <v>0</v>
      </c>
      <c r="E6137" s="71" t="n">
        <v>0</v>
      </c>
      <c r="F6137" s="71" t="n">
        <v>1</v>
      </c>
      <c r="G6137" s="72" t="n">
        <v>113.59</v>
      </c>
      <c r="H6137" s="72" t="n">
        <v>96.55</v>
      </c>
      <c r="I6137" s="71" t="n">
        <f aca="false">IF(B6137&gt;=Settings!$B$23,1,0)</f>
        <v>0</v>
      </c>
      <c r="J6137" s="71" t="n">
        <v>1</v>
      </c>
      <c r="K6137" s="71" t="n">
        <f aca="false">F6137*I6137*J6137</f>
        <v>0</v>
      </c>
      <c r="L6137" s="71" t="n">
        <f aca="false">E6137*I6137*J6137</f>
        <v>0</v>
      </c>
      <c r="M6137" s="72" t="n">
        <f aca="false">G6137*I6137*J6137</f>
        <v>0</v>
      </c>
      <c r="N6137" s="72" t="n">
        <f aca="false">D6137*I6137*J6137</f>
        <v>-0</v>
      </c>
      <c r="O6137" s="71" t="n">
        <f aca="false">F6137*J6137</f>
        <v>1</v>
      </c>
      <c r="P6137" s="71" t="n">
        <f aca="false">E6137*J6137</f>
        <v>0</v>
      </c>
    </row>
    <row r="6138" customFormat="false" ht="15" hidden="false" customHeight="false" outlineLevel="0" collapsed="false">
      <c r="A6138" s="71" t="s">
        <v>62</v>
      </c>
      <c r="B6138" s="71" t="s">
        <v>52</v>
      </c>
      <c r="C6138" s="71" t="s">
        <v>1083</v>
      </c>
      <c r="D6138" s="72" t="n">
        <v>73.91</v>
      </c>
      <c r="E6138" s="71" t="n">
        <v>1</v>
      </c>
      <c r="F6138" s="71" t="n">
        <v>17</v>
      </c>
      <c r="G6138" s="72" t="n">
        <v>1162.37</v>
      </c>
      <c r="H6138" s="72" t="n">
        <v>1048.37</v>
      </c>
      <c r="I6138" s="71" t="n">
        <f aca="false">IF(B6138&gt;=Settings!$B$23,1,0)</f>
        <v>0</v>
      </c>
      <c r="J6138" s="71" t="n">
        <v>1</v>
      </c>
      <c r="K6138" s="71" t="n">
        <f aca="false">F6138*I6138*J6138</f>
        <v>0</v>
      </c>
      <c r="L6138" s="71" t="n">
        <f aca="false">E6138*I6138*J6138</f>
        <v>0</v>
      </c>
      <c r="M6138" s="72" t="n">
        <f aca="false">G6138*I6138*J6138</f>
        <v>0</v>
      </c>
      <c r="N6138" s="72" t="n">
        <f aca="false">D6138*I6138*J6138</f>
        <v>0</v>
      </c>
      <c r="O6138" s="71" t="n">
        <f aca="false">F6138*J6138</f>
        <v>17</v>
      </c>
      <c r="P6138" s="71" t="n">
        <f aca="false">E6138*J6138</f>
        <v>1</v>
      </c>
    </row>
    <row r="6139" customFormat="false" ht="15" hidden="false" customHeight="false" outlineLevel="0" collapsed="false">
      <c r="A6139" s="71" t="s">
        <v>61</v>
      </c>
      <c r="B6139" s="71" t="s">
        <v>52</v>
      </c>
      <c r="C6139" s="71" t="s">
        <v>1253</v>
      </c>
      <c r="D6139" s="72" t="n">
        <v>118.14</v>
      </c>
      <c r="E6139" s="71" t="n">
        <v>1</v>
      </c>
      <c r="F6139" s="71" t="n">
        <v>27</v>
      </c>
      <c r="G6139" s="72" t="n">
        <v>2753.24</v>
      </c>
      <c r="H6139" s="72" t="n">
        <v>2485.24</v>
      </c>
      <c r="I6139" s="71" t="n">
        <f aca="false">IF(B6139&gt;=Settings!$B$23,1,0)</f>
        <v>0</v>
      </c>
      <c r="J6139" s="71" t="n">
        <v>1</v>
      </c>
      <c r="K6139" s="71" t="n">
        <f aca="false">F6139*I6139*J6139</f>
        <v>0</v>
      </c>
      <c r="L6139" s="71" t="n">
        <f aca="false">E6139*I6139*J6139</f>
        <v>0</v>
      </c>
      <c r="M6139" s="72" t="n">
        <f aca="false">G6139*I6139*J6139</f>
        <v>0</v>
      </c>
      <c r="N6139" s="72" t="n">
        <f aca="false">D6139*I6139*J6139</f>
        <v>0</v>
      </c>
      <c r="O6139" s="71" t="n">
        <f aca="false">F6139*J6139</f>
        <v>27</v>
      </c>
      <c r="P6139" s="71" t="n">
        <f aca="false">E6139*J6139</f>
        <v>1</v>
      </c>
    </row>
    <row r="6140" customFormat="false" ht="15" hidden="false" customHeight="false" outlineLevel="0" collapsed="false">
      <c r="A6140" s="71" t="s">
        <v>60</v>
      </c>
      <c r="B6140" s="71" t="s">
        <v>52</v>
      </c>
      <c r="C6140" s="71" t="s">
        <v>1189</v>
      </c>
      <c r="D6140" s="72" t="n">
        <v>76.32</v>
      </c>
      <c r="E6140" s="71" t="n">
        <v>1</v>
      </c>
      <c r="F6140" s="71" t="n">
        <v>16</v>
      </c>
      <c r="G6140" s="72" t="n">
        <v>1257.43</v>
      </c>
      <c r="H6140" s="72" t="n">
        <v>1143.94</v>
      </c>
      <c r="I6140" s="71" t="n">
        <f aca="false">IF(B6140&gt;=Settings!$B$23,1,0)</f>
        <v>0</v>
      </c>
      <c r="J6140" s="71" t="n">
        <v>1</v>
      </c>
      <c r="K6140" s="71" t="n">
        <f aca="false">F6140*I6140*J6140</f>
        <v>0</v>
      </c>
      <c r="L6140" s="71" t="n">
        <f aca="false">E6140*I6140*J6140</f>
        <v>0</v>
      </c>
      <c r="M6140" s="72" t="n">
        <f aca="false">G6140*I6140*J6140</f>
        <v>0</v>
      </c>
      <c r="N6140" s="72" t="n">
        <f aca="false">D6140*I6140*J6140</f>
        <v>0</v>
      </c>
      <c r="O6140" s="71" t="n">
        <f aca="false">F6140*J6140</f>
        <v>16</v>
      </c>
      <c r="P6140" s="71" t="n">
        <f aca="false">E6140*J6140</f>
        <v>1</v>
      </c>
    </row>
    <row r="6141" customFormat="false" ht="15" hidden="false" customHeight="false" outlineLevel="0" collapsed="false">
      <c r="A6141" s="71" t="s">
        <v>59</v>
      </c>
      <c r="B6141" s="71" t="s">
        <v>52</v>
      </c>
      <c r="C6141" s="71" t="s">
        <v>937</v>
      </c>
      <c r="D6141" s="72" t="n">
        <v>106.97</v>
      </c>
      <c r="E6141" s="71" t="n">
        <v>10</v>
      </c>
      <c r="F6141" s="71" t="n">
        <v>291</v>
      </c>
      <c r="G6141" s="72" t="n">
        <v>3160.27</v>
      </c>
      <c r="H6141" s="72" t="n">
        <v>2954.25</v>
      </c>
      <c r="I6141" s="71" t="n">
        <f aca="false">IF(B6141&gt;=Settings!$B$23,1,0)</f>
        <v>0</v>
      </c>
      <c r="J6141" s="71" t="n">
        <v>1</v>
      </c>
      <c r="K6141" s="71" t="n">
        <f aca="false">F6141*I6141*J6141</f>
        <v>0</v>
      </c>
      <c r="L6141" s="71" t="n">
        <f aca="false">E6141*I6141*J6141</f>
        <v>0</v>
      </c>
      <c r="M6141" s="72" t="n">
        <f aca="false">G6141*I6141*J6141</f>
        <v>0</v>
      </c>
      <c r="N6141" s="72" t="n">
        <f aca="false">D6141*I6141*J6141</f>
        <v>0</v>
      </c>
      <c r="O6141" s="71" t="n">
        <f aca="false">F6141*J6141</f>
        <v>291</v>
      </c>
      <c r="P6141" s="71" t="n">
        <f aca="false">E6141*J6141</f>
        <v>10</v>
      </c>
    </row>
    <row r="6142" customFormat="false" ht="15" hidden="false" customHeight="false" outlineLevel="0" collapsed="false">
      <c r="A6142" s="71" t="s">
        <v>63</v>
      </c>
      <c r="B6142" s="71" t="s">
        <v>52</v>
      </c>
      <c r="C6142" s="71" t="s">
        <v>2291</v>
      </c>
      <c r="D6142" s="72" t="n">
        <v>0</v>
      </c>
      <c r="E6142" s="71" t="n">
        <v>0</v>
      </c>
      <c r="F6142" s="71" t="n">
        <v>2</v>
      </c>
      <c r="G6142" s="72" t="n">
        <v>390.81</v>
      </c>
      <c r="H6142" s="72" t="n">
        <v>371.28</v>
      </c>
      <c r="I6142" s="71" t="n">
        <f aca="false">IF(B6142&gt;=Settings!$B$23,1,0)</f>
        <v>0</v>
      </c>
      <c r="J6142" s="71" t="n">
        <v>1</v>
      </c>
      <c r="K6142" s="71" t="n">
        <f aca="false">F6142*I6142*J6142</f>
        <v>0</v>
      </c>
      <c r="L6142" s="71" t="n">
        <f aca="false">E6142*I6142*J6142</f>
        <v>0</v>
      </c>
      <c r="M6142" s="72" t="n">
        <f aca="false">G6142*I6142*J6142</f>
        <v>0</v>
      </c>
      <c r="N6142" s="72" t="n">
        <f aca="false">D6142*I6142*J6142</f>
        <v>-0</v>
      </c>
      <c r="O6142" s="71" t="n">
        <f aca="false">F6142*J6142</f>
        <v>2</v>
      </c>
      <c r="P6142" s="71" t="n">
        <f aca="false">E6142*J6142</f>
        <v>0</v>
      </c>
    </row>
    <row r="6143" customFormat="false" ht="15" hidden="false" customHeight="false" outlineLevel="0" collapsed="false">
      <c r="A6143" s="71" t="s">
        <v>59</v>
      </c>
      <c r="B6143" s="71" t="s">
        <v>52</v>
      </c>
      <c r="C6143" s="71" t="s">
        <v>1324</v>
      </c>
      <c r="D6143" s="72" t="n">
        <v>0</v>
      </c>
      <c r="E6143" s="71" t="n">
        <v>0</v>
      </c>
      <c r="F6143" s="71" t="n">
        <v>11</v>
      </c>
      <c r="G6143" s="72" t="n">
        <v>1231.29</v>
      </c>
      <c r="H6143" s="72" t="n">
        <v>1197.23</v>
      </c>
      <c r="I6143" s="71" t="n">
        <f aca="false">IF(B6143&gt;=Settings!$B$23,1,0)</f>
        <v>0</v>
      </c>
      <c r="J6143" s="71" t="n">
        <v>1</v>
      </c>
      <c r="K6143" s="71" t="n">
        <f aca="false">F6143*I6143*J6143</f>
        <v>0</v>
      </c>
      <c r="L6143" s="71" t="n">
        <f aca="false">E6143*I6143*J6143</f>
        <v>0</v>
      </c>
      <c r="M6143" s="72" t="n">
        <f aca="false">G6143*I6143*J6143</f>
        <v>0</v>
      </c>
      <c r="N6143" s="72" t="n">
        <f aca="false">D6143*I6143*J6143</f>
        <v>-0</v>
      </c>
      <c r="O6143" s="71" t="n">
        <f aca="false">F6143*J6143</f>
        <v>11</v>
      </c>
      <c r="P6143" s="71" t="n">
        <f aca="false">E6143*J6143</f>
        <v>0</v>
      </c>
    </row>
    <row r="6144" customFormat="false" ht="15" hidden="false" customHeight="false" outlineLevel="0" collapsed="false">
      <c r="A6144" s="71" t="s">
        <v>59</v>
      </c>
      <c r="B6144" s="71" t="s">
        <v>52</v>
      </c>
      <c r="C6144" s="71" t="s">
        <v>2152</v>
      </c>
      <c r="D6144" s="72" t="n">
        <v>0</v>
      </c>
      <c r="E6144" s="71" t="n">
        <v>0</v>
      </c>
      <c r="F6144" s="71" t="n">
        <v>1</v>
      </c>
      <c r="G6144" s="72" t="n">
        <v>95.41</v>
      </c>
      <c r="H6144" s="72" t="n">
        <v>81.11</v>
      </c>
      <c r="I6144" s="71" t="n">
        <f aca="false">IF(B6144&gt;=Settings!$B$23,1,0)</f>
        <v>0</v>
      </c>
      <c r="J6144" s="71" t="n">
        <v>1</v>
      </c>
      <c r="K6144" s="71" t="n">
        <f aca="false">F6144*I6144*J6144</f>
        <v>0</v>
      </c>
      <c r="L6144" s="71" t="n">
        <f aca="false">E6144*I6144*J6144</f>
        <v>0</v>
      </c>
      <c r="M6144" s="72" t="n">
        <f aca="false">G6144*I6144*J6144</f>
        <v>0</v>
      </c>
      <c r="N6144" s="72" t="n">
        <f aca="false">D6144*I6144*J6144</f>
        <v>-0</v>
      </c>
      <c r="O6144" s="71" t="n">
        <f aca="false">F6144*J6144</f>
        <v>1</v>
      </c>
      <c r="P6144" s="71" t="n">
        <f aca="false">E6144*J6144</f>
        <v>0</v>
      </c>
    </row>
    <row r="6145" customFormat="false" ht="15" hidden="false" customHeight="false" outlineLevel="0" collapsed="false">
      <c r="A6145" s="71" t="s">
        <v>62</v>
      </c>
      <c r="B6145" s="71" t="s">
        <v>52</v>
      </c>
      <c r="C6145" s="71" t="s">
        <v>1160</v>
      </c>
      <c r="D6145" s="72" t="n">
        <v>0</v>
      </c>
      <c r="E6145" s="71" t="n">
        <v>0</v>
      </c>
      <c r="F6145" s="71" t="n">
        <v>2</v>
      </c>
      <c r="G6145" s="72" t="n">
        <v>190.82</v>
      </c>
      <c r="H6145" s="72" t="n">
        <v>190.82</v>
      </c>
      <c r="I6145" s="71" t="n">
        <f aca="false">IF(B6145&gt;=Settings!$B$23,1,0)</f>
        <v>0</v>
      </c>
      <c r="J6145" s="71" t="n">
        <v>1</v>
      </c>
      <c r="K6145" s="71" t="n">
        <f aca="false">F6145*I6145*J6145</f>
        <v>0</v>
      </c>
      <c r="L6145" s="71" t="n">
        <f aca="false">E6145*I6145*J6145</f>
        <v>0</v>
      </c>
      <c r="M6145" s="72" t="n">
        <f aca="false">G6145*I6145*J6145</f>
        <v>0</v>
      </c>
      <c r="N6145" s="72" t="n">
        <f aca="false">D6145*I6145*J6145</f>
        <v>-0</v>
      </c>
      <c r="O6145" s="71" t="n">
        <f aca="false">F6145*J6145</f>
        <v>2</v>
      </c>
      <c r="P6145" s="71" t="n">
        <f aca="false">E6145*J6145</f>
        <v>0</v>
      </c>
    </row>
    <row r="6146" customFormat="false" ht="15" hidden="false" customHeight="false" outlineLevel="0" collapsed="false">
      <c r="A6146" s="71" t="s">
        <v>59</v>
      </c>
      <c r="B6146" s="71" t="s">
        <v>52</v>
      </c>
      <c r="C6146" s="71" t="s">
        <v>2402</v>
      </c>
      <c r="D6146" s="72" t="n">
        <v>0</v>
      </c>
      <c r="E6146" s="71" t="n">
        <v>0</v>
      </c>
      <c r="F6146" s="71" t="n">
        <v>1</v>
      </c>
      <c r="G6146" s="72" t="n">
        <v>131.77</v>
      </c>
      <c r="H6146" s="72" t="n">
        <v>112.01</v>
      </c>
      <c r="I6146" s="71" t="n">
        <f aca="false">IF(B6146&gt;=Settings!$B$23,1,0)</f>
        <v>0</v>
      </c>
      <c r="J6146" s="71" t="n">
        <v>1</v>
      </c>
      <c r="K6146" s="71" t="n">
        <f aca="false">F6146*I6146*J6146</f>
        <v>0</v>
      </c>
      <c r="L6146" s="71" t="n">
        <f aca="false">E6146*I6146*J6146</f>
        <v>0</v>
      </c>
      <c r="M6146" s="72" t="n">
        <f aca="false">G6146*I6146*J6146</f>
        <v>0</v>
      </c>
      <c r="N6146" s="72" t="n">
        <f aca="false">D6146*I6146*J6146</f>
        <v>-0</v>
      </c>
      <c r="O6146" s="71" t="n">
        <f aca="false">F6146*J6146</f>
        <v>1</v>
      </c>
      <c r="P6146" s="71" t="n">
        <f aca="false">E6146*J6146</f>
        <v>0</v>
      </c>
    </row>
    <row r="6147" customFormat="false" ht="15" hidden="false" customHeight="false" outlineLevel="0" collapsed="false">
      <c r="A6147" s="71" t="s">
        <v>62</v>
      </c>
      <c r="B6147" s="71" t="s">
        <v>52</v>
      </c>
      <c r="C6147" s="71" t="s">
        <v>1602</v>
      </c>
      <c r="D6147" s="72" t="n">
        <v>0</v>
      </c>
      <c r="E6147" s="71" t="n">
        <v>0</v>
      </c>
      <c r="F6147" s="71" t="n">
        <v>3</v>
      </c>
      <c r="G6147" s="72" t="n">
        <v>313.5</v>
      </c>
      <c r="H6147" s="72" t="n">
        <v>298.24</v>
      </c>
      <c r="I6147" s="71" t="n">
        <f aca="false">IF(B6147&gt;=Settings!$B$23,1,0)</f>
        <v>0</v>
      </c>
      <c r="J6147" s="71" t="n">
        <v>1</v>
      </c>
      <c r="K6147" s="71" t="n">
        <f aca="false">F6147*I6147*J6147</f>
        <v>0</v>
      </c>
      <c r="L6147" s="71" t="n">
        <f aca="false">E6147*I6147*J6147</f>
        <v>0</v>
      </c>
      <c r="M6147" s="72" t="n">
        <f aca="false">G6147*I6147*J6147</f>
        <v>0</v>
      </c>
      <c r="N6147" s="72" t="n">
        <f aca="false">D6147*I6147*J6147</f>
        <v>-0</v>
      </c>
      <c r="O6147" s="71" t="n">
        <f aca="false">F6147*J6147</f>
        <v>3</v>
      </c>
      <c r="P6147" s="71" t="n">
        <f aca="false">E6147*J6147</f>
        <v>0</v>
      </c>
    </row>
    <row r="6148" customFormat="false" ht="15" hidden="false" customHeight="false" outlineLevel="0" collapsed="false">
      <c r="A6148" s="71" t="s">
        <v>61</v>
      </c>
      <c r="B6148" s="71" t="s">
        <v>52</v>
      </c>
      <c r="C6148" s="71" t="s">
        <v>1076</v>
      </c>
      <c r="D6148" s="72" t="n">
        <v>0</v>
      </c>
      <c r="E6148" s="71" t="n">
        <v>0</v>
      </c>
      <c r="F6148" s="71" t="n">
        <v>5</v>
      </c>
      <c r="G6148" s="72" t="n">
        <v>463.4</v>
      </c>
      <c r="H6148" s="72" t="n">
        <v>463.4</v>
      </c>
      <c r="I6148" s="71" t="n">
        <f aca="false">IF(B6148&gt;=Settings!$B$23,1,0)</f>
        <v>0</v>
      </c>
      <c r="J6148" s="71" t="n">
        <v>1</v>
      </c>
      <c r="K6148" s="71" t="n">
        <f aca="false">F6148*I6148*J6148</f>
        <v>0</v>
      </c>
      <c r="L6148" s="71" t="n">
        <f aca="false">E6148*I6148*J6148</f>
        <v>0</v>
      </c>
      <c r="M6148" s="72" t="n">
        <f aca="false">G6148*I6148*J6148</f>
        <v>0</v>
      </c>
      <c r="N6148" s="72" t="n">
        <f aca="false">D6148*I6148*J6148</f>
        <v>-0</v>
      </c>
      <c r="O6148" s="71" t="n">
        <f aca="false">F6148*J6148</f>
        <v>5</v>
      </c>
      <c r="P6148" s="71" t="n">
        <f aca="false">E6148*J6148</f>
        <v>0</v>
      </c>
    </row>
    <row r="6149" customFormat="false" ht="15" hidden="false" customHeight="false" outlineLevel="0" collapsed="false">
      <c r="A6149" s="71" t="s">
        <v>59</v>
      </c>
      <c r="B6149" s="71" t="s">
        <v>52</v>
      </c>
      <c r="C6149" s="71" t="s">
        <v>923</v>
      </c>
      <c r="D6149" s="72" t="n">
        <v>0</v>
      </c>
      <c r="E6149" s="71" t="n">
        <v>0</v>
      </c>
      <c r="F6149" s="71" t="n">
        <v>3</v>
      </c>
      <c r="G6149" s="72" t="n">
        <v>281.67</v>
      </c>
      <c r="H6149" s="72" t="n">
        <v>261.68</v>
      </c>
      <c r="I6149" s="71" t="n">
        <f aca="false">IF(B6149&gt;=Settings!$B$23,1,0)</f>
        <v>0</v>
      </c>
      <c r="J6149" s="71" t="n">
        <v>1</v>
      </c>
      <c r="K6149" s="71" t="n">
        <f aca="false">F6149*I6149*J6149</f>
        <v>0</v>
      </c>
      <c r="L6149" s="71" t="n">
        <f aca="false">E6149*I6149*J6149</f>
        <v>0</v>
      </c>
      <c r="M6149" s="72" t="n">
        <f aca="false">G6149*I6149*J6149</f>
        <v>0</v>
      </c>
      <c r="N6149" s="72" t="n">
        <f aca="false">D6149*I6149*J6149</f>
        <v>-0</v>
      </c>
      <c r="O6149" s="71" t="n">
        <f aca="false">F6149*J6149</f>
        <v>3</v>
      </c>
      <c r="P6149" s="71" t="n">
        <f aca="false">E6149*J6149</f>
        <v>0</v>
      </c>
    </row>
    <row r="6150" customFormat="false" ht="15" hidden="false" customHeight="false" outlineLevel="0" collapsed="false">
      <c r="A6150" s="71" t="s">
        <v>63</v>
      </c>
      <c r="B6150" s="71" t="s">
        <v>52</v>
      </c>
      <c r="C6150" s="71" t="s">
        <v>190</v>
      </c>
      <c r="D6150" s="72" t="n">
        <v>0</v>
      </c>
      <c r="E6150" s="71" t="n">
        <v>0</v>
      </c>
      <c r="F6150" s="71" t="n">
        <v>1</v>
      </c>
      <c r="G6150" s="72" t="n">
        <v>31.77</v>
      </c>
      <c r="H6150" s="72" t="n">
        <v>31.77</v>
      </c>
      <c r="I6150" s="71" t="n">
        <f aca="false">IF(B6150&gt;=Settings!$B$23,1,0)</f>
        <v>0</v>
      </c>
      <c r="J6150" s="71" t="n">
        <v>1</v>
      </c>
      <c r="K6150" s="71" t="n">
        <f aca="false">F6150*I6150*J6150</f>
        <v>0</v>
      </c>
      <c r="L6150" s="71" t="n">
        <f aca="false">E6150*I6150*J6150</f>
        <v>0</v>
      </c>
      <c r="M6150" s="72" t="n">
        <f aca="false">G6150*I6150*J6150</f>
        <v>0</v>
      </c>
      <c r="N6150" s="72" t="n">
        <f aca="false">D6150*I6150*J6150</f>
        <v>-0</v>
      </c>
      <c r="O6150" s="71" t="n">
        <f aca="false">F6150*J6150</f>
        <v>1</v>
      </c>
      <c r="P6150" s="71" t="n">
        <f aca="false">E6150*J6150</f>
        <v>0</v>
      </c>
    </row>
    <row r="6151" customFormat="false" ht="15" hidden="false" customHeight="false" outlineLevel="0" collapsed="false">
      <c r="A6151" s="71" t="s">
        <v>59</v>
      </c>
      <c r="B6151" s="71" t="s">
        <v>52</v>
      </c>
      <c r="C6151" s="71" t="s">
        <v>634</v>
      </c>
      <c r="D6151" s="72" t="n">
        <v>0</v>
      </c>
      <c r="E6151" s="71" t="n">
        <v>0</v>
      </c>
      <c r="F6151" s="71" t="n">
        <v>11</v>
      </c>
      <c r="G6151" s="72" t="n">
        <v>729.8</v>
      </c>
      <c r="H6151" s="72" t="n">
        <v>720.27</v>
      </c>
      <c r="I6151" s="71" t="n">
        <f aca="false">IF(B6151&gt;=Settings!$B$23,1,0)</f>
        <v>0</v>
      </c>
      <c r="J6151" s="71" t="n">
        <v>1</v>
      </c>
      <c r="K6151" s="71" t="n">
        <f aca="false">F6151*I6151*J6151</f>
        <v>0</v>
      </c>
      <c r="L6151" s="71" t="n">
        <f aca="false">E6151*I6151*J6151</f>
        <v>0</v>
      </c>
      <c r="M6151" s="72" t="n">
        <f aca="false">G6151*I6151*J6151</f>
        <v>0</v>
      </c>
      <c r="N6151" s="72" t="n">
        <f aca="false">D6151*I6151*J6151</f>
        <v>-0</v>
      </c>
      <c r="O6151" s="71" t="n">
        <f aca="false">F6151*J6151</f>
        <v>11</v>
      </c>
      <c r="P6151" s="71" t="n">
        <f aca="false">E6151*J6151</f>
        <v>0</v>
      </c>
    </row>
    <row r="6152" customFormat="false" ht="15" hidden="false" customHeight="false" outlineLevel="0" collapsed="false">
      <c r="A6152" s="71" t="s">
        <v>59</v>
      </c>
      <c r="B6152" s="71" t="s">
        <v>52</v>
      </c>
      <c r="C6152" s="71" t="s">
        <v>2171</v>
      </c>
      <c r="D6152" s="72" t="n">
        <v>0</v>
      </c>
      <c r="E6152" s="71" t="n">
        <v>0</v>
      </c>
      <c r="F6152" s="71" t="n">
        <v>2</v>
      </c>
      <c r="G6152" s="72" t="n">
        <v>199.91</v>
      </c>
      <c r="H6152" s="72" t="n">
        <v>199.91</v>
      </c>
      <c r="I6152" s="71" t="n">
        <f aca="false">IF(B6152&gt;=Settings!$B$23,1,0)</f>
        <v>0</v>
      </c>
      <c r="J6152" s="71" t="n">
        <v>1</v>
      </c>
      <c r="K6152" s="71" t="n">
        <f aca="false">F6152*I6152*J6152</f>
        <v>0</v>
      </c>
      <c r="L6152" s="71" t="n">
        <f aca="false">E6152*I6152*J6152</f>
        <v>0</v>
      </c>
      <c r="M6152" s="72" t="n">
        <f aca="false">G6152*I6152*J6152</f>
        <v>0</v>
      </c>
      <c r="N6152" s="72" t="n">
        <f aca="false">D6152*I6152*J6152</f>
        <v>-0</v>
      </c>
      <c r="O6152" s="71" t="n">
        <f aca="false">F6152*J6152</f>
        <v>2</v>
      </c>
      <c r="P6152" s="71" t="n">
        <f aca="false">E6152*J6152</f>
        <v>0</v>
      </c>
    </row>
    <row r="6153" customFormat="false" ht="15" hidden="false" customHeight="false" outlineLevel="0" collapsed="false">
      <c r="A6153" s="71" t="s">
        <v>59</v>
      </c>
      <c r="B6153" s="71" t="s">
        <v>52</v>
      </c>
      <c r="C6153" s="71" t="s">
        <v>1395</v>
      </c>
      <c r="D6153" s="72" t="n">
        <v>0</v>
      </c>
      <c r="E6153" s="71" t="n">
        <v>0</v>
      </c>
      <c r="F6153" s="71" t="n">
        <v>4</v>
      </c>
      <c r="G6153" s="72" t="n">
        <v>343.45</v>
      </c>
      <c r="H6153" s="72" t="n">
        <v>331.19</v>
      </c>
      <c r="I6153" s="71" t="n">
        <f aca="false">IF(B6153&gt;=Settings!$B$23,1,0)</f>
        <v>0</v>
      </c>
      <c r="J6153" s="71" t="n">
        <v>1</v>
      </c>
      <c r="K6153" s="71" t="n">
        <f aca="false">F6153*I6153*J6153</f>
        <v>0</v>
      </c>
      <c r="L6153" s="71" t="n">
        <f aca="false">E6153*I6153*J6153</f>
        <v>0</v>
      </c>
      <c r="M6153" s="72" t="n">
        <f aca="false">G6153*I6153*J6153</f>
        <v>0</v>
      </c>
      <c r="N6153" s="72" t="n">
        <f aca="false">D6153*I6153*J6153</f>
        <v>-0</v>
      </c>
      <c r="O6153" s="71" t="n">
        <f aca="false">F6153*J6153</f>
        <v>4</v>
      </c>
      <c r="P6153" s="71" t="n">
        <f aca="false">E6153*J6153</f>
        <v>0</v>
      </c>
    </row>
    <row r="6154" customFormat="false" ht="15" hidden="false" customHeight="false" outlineLevel="0" collapsed="false">
      <c r="A6154" s="71" t="s">
        <v>60</v>
      </c>
      <c r="B6154" s="71" t="s">
        <v>52</v>
      </c>
      <c r="C6154" s="71" t="s">
        <v>2221</v>
      </c>
      <c r="D6154" s="72" t="n">
        <v>0</v>
      </c>
      <c r="E6154" s="71" t="n">
        <v>0</v>
      </c>
      <c r="F6154" s="71" t="n">
        <v>1</v>
      </c>
      <c r="G6154" s="72" t="n">
        <v>77.23</v>
      </c>
      <c r="H6154" s="72" t="n">
        <v>77.23</v>
      </c>
      <c r="I6154" s="71" t="n">
        <f aca="false">IF(B6154&gt;=Settings!$B$23,1,0)</f>
        <v>0</v>
      </c>
      <c r="J6154" s="71" t="n">
        <v>1</v>
      </c>
      <c r="K6154" s="71" t="n">
        <f aca="false">F6154*I6154*J6154</f>
        <v>0</v>
      </c>
      <c r="L6154" s="71" t="n">
        <f aca="false">E6154*I6154*J6154</f>
        <v>0</v>
      </c>
      <c r="M6154" s="72" t="n">
        <f aca="false">G6154*I6154*J6154</f>
        <v>0</v>
      </c>
      <c r="N6154" s="72" t="n">
        <f aca="false">D6154*I6154*J6154</f>
        <v>-0</v>
      </c>
      <c r="O6154" s="71" t="n">
        <f aca="false">F6154*J6154</f>
        <v>1</v>
      </c>
      <c r="P6154" s="71" t="n">
        <f aca="false">E6154*J6154</f>
        <v>0</v>
      </c>
    </row>
    <row r="6155" customFormat="false" ht="15" hidden="false" customHeight="false" outlineLevel="0" collapsed="false">
      <c r="A6155" s="71" t="s">
        <v>60</v>
      </c>
      <c r="B6155" s="71" t="s">
        <v>52</v>
      </c>
      <c r="C6155" s="71" t="s">
        <v>652</v>
      </c>
      <c r="D6155" s="72" t="n">
        <v>0</v>
      </c>
      <c r="E6155" s="71" t="n">
        <v>0</v>
      </c>
      <c r="F6155" s="71" t="n">
        <v>12</v>
      </c>
      <c r="G6155" s="72" t="n">
        <v>272.17</v>
      </c>
      <c r="H6155" s="72" t="n">
        <v>261.32</v>
      </c>
      <c r="I6155" s="71" t="n">
        <f aca="false">IF(B6155&gt;=Settings!$B$23,1,0)</f>
        <v>0</v>
      </c>
      <c r="J6155" s="71" t="n">
        <v>1</v>
      </c>
      <c r="K6155" s="71" t="n">
        <f aca="false">F6155*I6155*J6155</f>
        <v>0</v>
      </c>
      <c r="L6155" s="71" t="n">
        <f aca="false">E6155*I6155*J6155</f>
        <v>0</v>
      </c>
      <c r="M6155" s="72" t="n">
        <f aca="false">G6155*I6155*J6155</f>
        <v>0</v>
      </c>
      <c r="N6155" s="72" t="n">
        <f aca="false">D6155*I6155*J6155</f>
        <v>-0</v>
      </c>
      <c r="O6155" s="71" t="n">
        <f aca="false">F6155*J6155</f>
        <v>12</v>
      </c>
      <c r="P6155" s="71" t="n">
        <f aca="false">E6155*J6155</f>
        <v>0</v>
      </c>
    </row>
    <row r="6156" customFormat="false" ht="15" hidden="false" customHeight="false" outlineLevel="0" collapsed="false">
      <c r="A6156" s="71" t="s">
        <v>61</v>
      </c>
      <c r="B6156" s="71" t="s">
        <v>52</v>
      </c>
      <c r="C6156" s="71" t="s">
        <v>886</v>
      </c>
      <c r="D6156" s="72" t="n">
        <v>0</v>
      </c>
      <c r="E6156" s="71" t="n">
        <v>0</v>
      </c>
      <c r="F6156" s="71" t="n">
        <v>2</v>
      </c>
      <c r="G6156" s="72" t="n">
        <v>286.27</v>
      </c>
      <c r="H6156" s="72" t="n">
        <v>286.27</v>
      </c>
      <c r="I6156" s="71" t="n">
        <f aca="false">IF(B6156&gt;=Settings!$B$23,1,0)</f>
        <v>0</v>
      </c>
      <c r="J6156" s="71" t="n">
        <v>1</v>
      </c>
      <c r="K6156" s="71" t="n">
        <f aca="false">F6156*I6156*J6156</f>
        <v>0</v>
      </c>
      <c r="L6156" s="71" t="n">
        <f aca="false">E6156*I6156*J6156</f>
        <v>0</v>
      </c>
      <c r="M6156" s="72" t="n">
        <f aca="false">G6156*I6156*J6156</f>
        <v>0</v>
      </c>
      <c r="N6156" s="72" t="n">
        <f aca="false">D6156*I6156*J6156</f>
        <v>-0</v>
      </c>
      <c r="O6156" s="71" t="n">
        <f aca="false">F6156*J6156</f>
        <v>2</v>
      </c>
      <c r="P6156" s="71" t="n">
        <f aca="false">E6156*J6156</f>
        <v>0</v>
      </c>
    </row>
    <row r="6157" customFormat="false" ht="15" hidden="false" customHeight="false" outlineLevel="0" collapsed="false">
      <c r="A6157" s="71" t="s">
        <v>59</v>
      </c>
      <c r="B6157" s="71" t="s">
        <v>52</v>
      </c>
      <c r="C6157" s="71" t="s">
        <v>1041</v>
      </c>
      <c r="D6157" s="72" t="n">
        <v>0</v>
      </c>
      <c r="E6157" s="71" t="n">
        <v>0</v>
      </c>
      <c r="F6157" s="71" t="n">
        <v>16</v>
      </c>
      <c r="G6157" s="72" t="n">
        <v>276.14</v>
      </c>
      <c r="H6157" s="72" t="n">
        <v>248.92</v>
      </c>
      <c r="I6157" s="71" t="n">
        <f aca="false">IF(B6157&gt;=Settings!$B$23,1,0)</f>
        <v>0</v>
      </c>
      <c r="J6157" s="71" t="n">
        <v>1</v>
      </c>
      <c r="K6157" s="71" t="n">
        <f aca="false">F6157*I6157*J6157</f>
        <v>0</v>
      </c>
      <c r="L6157" s="71" t="n">
        <f aca="false">E6157*I6157*J6157</f>
        <v>0</v>
      </c>
      <c r="M6157" s="72" t="n">
        <f aca="false">G6157*I6157*J6157</f>
        <v>0</v>
      </c>
      <c r="N6157" s="72" t="n">
        <f aca="false">D6157*I6157*J6157</f>
        <v>-0</v>
      </c>
      <c r="O6157" s="71" t="n">
        <f aca="false">F6157*J6157</f>
        <v>16</v>
      </c>
      <c r="P6157" s="71" t="n">
        <f aca="false">E6157*J6157</f>
        <v>0</v>
      </c>
    </row>
    <row r="6158" customFormat="false" ht="15" hidden="false" customHeight="false" outlineLevel="0" collapsed="false">
      <c r="A6158" s="71" t="s">
        <v>59</v>
      </c>
      <c r="B6158" s="71" t="s">
        <v>52</v>
      </c>
      <c r="C6158" s="71" t="s">
        <v>1547</v>
      </c>
      <c r="D6158" s="72" t="n">
        <v>0</v>
      </c>
      <c r="E6158" s="71" t="n">
        <v>0</v>
      </c>
      <c r="F6158" s="71" t="n">
        <v>2</v>
      </c>
      <c r="G6158" s="72" t="n">
        <v>230.82</v>
      </c>
      <c r="H6158" s="72" t="n">
        <v>230.82</v>
      </c>
      <c r="I6158" s="71" t="n">
        <f aca="false">IF(B6158&gt;=Settings!$B$23,1,0)</f>
        <v>0</v>
      </c>
      <c r="J6158" s="71" t="n">
        <v>1</v>
      </c>
      <c r="K6158" s="71" t="n">
        <f aca="false">F6158*I6158*J6158</f>
        <v>0</v>
      </c>
      <c r="L6158" s="71" t="n">
        <f aca="false">E6158*I6158*J6158</f>
        <v>0</v>
      </c>
      <c r="M6158" s="72" t="n">
        <f aca="false">G6158*I6158*J6158</f>
        <v>0</v>
      </c>
      <c r="N6158" s="72" t="n">
        <f aca="false">D6158*I6158*J6158</f>
        <v>-0</v>
      </c>
      <c r="O6158" s="71" t="n">
        <f aca="false">F6158*J6158</f>
        <v>2</v>
      </c>
      <c r="P6158" s="71" t="n">
        <f aca="false">E6158*J6158</f>
        <v>0</v>
      </c>
    </row>
    <row r="6159" customFormat="false" ht="15" hidden="false" customHeight="false" outlineLevel="0" collapsed="false">
      <c r="A6159" s="71" t="s">
        <v>59</v>
      </c>
      <c r="B6159" s="71" t="s">
        <v>52</v>
      </c>
      <c r="C6159" s="71" t="s">
        <v>1040</v>
      </c>
      <c r="D6159" s="72" t="n">
        <v>0</v>
      </c>
      <c r="E6159" s="71" t="n">
        <v>0</v>
      </c>
      <c r="F6159" s="71" t="n">
        <v>5</v>
      </c>
      <c r="G6159" s="72" t="n">
        <v>245.23</v>
      </c>
      <c r="H6159" s="72" t="n">
        <v>236.15</v>
      </c>
      <c r="I6159" s="71" t="n">
        <f aca="false">IF(B6159&gt;=Settings!$B$23,1,0)</f>
        <v>0</v>
      </c>
      <c r="J6159" s="71" t="n">
        <v>1</v>
      </c>
      <c r="K6159" s="71" t="n">
        <f aca="false">F6159*I6159*J6159</f>
        <v>0</v>
      </c>
      <c r="L6159" s="71" t="n">
        <f aca="false">E6159*I6159*J6159</f>
        <v>0</v>
      </c>
      <c r="M6159" s="72" t="n">
        <f aca="false">G6159*I6159*J6159</f>
        <v>0</v>
      </c>
      <c r="N6159" s="72" t="n">
        <f aca="false">D6159*I6159*J6159</f>
        <v>-0</v>
      </c>
      <c r="O6159" s="71" t="n">
        <f aca="false">F6159*J6159</f>
        <v>5</v>
      </c>
      <c r="P6159" s="71" t="n">
        <f aca="false">E6159*J6159</f>
        <v>0</v>
      </c>
    </row>
    <row r="6160" customFormat="false" ht="15" hidden="false" customHeight="false" outlineLevel="0" collapsed="false">
      <c r="A6160" s="71" t="s">
        <v>59</v>
      </c>
      <c r="B6160" s="71" t="s">
        <v>52</v>
      </c>
      <c r="C6160" s="71" t="s">
        <v>2158</v>
      </c>
      <c r="D6160" s="72" t="n">
        <v>0</v>
      </c>
      <c r="E6160" s="71" t="n">
        <v>0</v>
      </c>
      <c r="F6160" s="71" t="n">
        <v>1</v>
      </c>
      <c r="G6160" s="72" t="n">
        <v>85.41</v>
      </c>
      <c r="H6160" s="72" t="n">
        <v>85.41</v>
      </c>
      <c r="I6160" s="71" t="n">
        <f aca="false">IF(B6160&gt;=Settings!$B$23,1,0)</f>
        <v>0</v>
      </c>
      <c r="J6160" s="71" t="n">
        <v>1</v>
      </c>
      <c r="K6160" s="71" t="n">
        <f aca="false">F6160*I6160*J6160</f>
        <v>0</v>
      </c>
      <c r="L6160" s="71" t="n">
        <f aca="false">E6160*I6160*J6160</f>
        <v>0</v>
      </c>
      <c r="M6160" s="72" t="n">
        <f aca="false">G6160*I6160*J6160</f>
        <v>0</v>
      </c>
      <c r="N6160" s="72" t="n">
        <f aca="false">D6160*I6160*J6160</f>
        <v>-0</v>
      </c>
      <c r="O6160" s="71" t="n">
        <f aca="false">F6160*J6160</f>
        <v>1</v>
      </c>
      <c r="P6160" s="71" t="n">
        <f aca="false">E6160*J6160</f>
        <v>0</v>
      </c>
    </row>
    <row r="6161" customFormat="false" ht="15" hidden="false" customHeight="false" outlineLevel="0" collapsed="false">
      <c r="A6161" s="71" t="s">
        <v>63</v>
      </c>
      <c r="B6161" s="71" t="s">
        <v>52</v>
      </c>
      <c r="C6161" s="71" t="s">
        <v>2297</v>
      </c>
      <c r="D6161" s="72" t="n">
        <v>0</v>
      </c>
      <c r="E6161" s="71" t="n">
        <v>0</v>
      </c>
      <c r="F6161" s="71" t="n">
        <v>1</v>
      </c>
      <c r="G6161" s="72" t="n">
        <v>22.68</v>
      </c>
      <c r="H6161" s="72" t="n">
        <v>22.68</v>
      </c>
      <c r="I6161" s="71" t="n">
        <f aca="false">IF(B6161&gt;=Settings!$B$23,1,0)</f>
        <v>0</v>
      </c>
      <c r="J6161" s="71" t="n">
        <v>1</v>
      </c>
      <c r="K6161" s="71" t="n">
        <f aca="false">F6161*I6161*J6161</f>
        <v>0</v>
      </c>
      <c r="L6161" s="71" t="n">
        <f aca="false">E6161*I6161*J6161</f>
        <v>0</v>
      </c>
      <c r="M6161" s="72" t="n">
        <f aca="false">G6161*I6161*J6161</f>
        <v>0</v>
      </c>
      <c r="N6161" s="72" t="n">
        <f aca="false">D6161*I6161*J6161</f>
        <v>-0</v>
      </c>
      <c r="O6161" s="71" t="n">
        <f aca="false">F6161*J6161</f>
        <v>1</v>
      </c>
      <c r="P6161" s="71" t="n">
        <f aca="false">E6161*J6161</f>
        <v>0</v>
      </c>
    </row>
    <row r="6162" customFormat="false" ht="15" hidden="false" customHeight="false" outlineLevel="0" collapsed="false">
      <c r="A6162" s="71" t="s">
        <v>59</v>
      </c>
      <c r="B6162" s="71" t="s">
        <v>52</v>
      </c>
      <c r="C6162" s="71" t="s">
        <v>958</v>
      </c>
      <c r="D6162" s="72" t="n">
        <v>30.12</v>
      </c>
      <c r="E6162" s="71" t="n">
        <v>4</v>
      </c>
      <c r="F6162" s="71" t="n">
        <v>103</v>
      </c>
      <c r="G6162" s="72" t="n">
        <v>838.21</v>
      </c>
      <c r="H6162" s="72" t="n">
        <v>783.07</v>
      </c>
      <c r="I6162" s="71" t="n">
        <f aca="false">IF(B6162&gt;=Settings!$B$23,1,0)</f>
        <v>0</v>
      </c>
      <c r="J6162" s="71" t="n">
        <v>1</v>
      </c>
      <c r="K6162" s="71" t="n">
        <f aca="false">F6162*I6162*J6162</f>
        <v>0</v>
      </c>
      <c r="L6162" s="71" t="n">
        <f aca="false">E6162*I6162*J6162</f>
        <v>0</v>
      </c>
      <c r="M6162" s="72" t="n">
        <f aca="false">G6162*I6162*J6162</f>
        <v>0</v>
      </c>
      <c r="N6162" s="72" t="n">
        <f aca="false">D6162*I6162*J6162</f>
        <v>0</v>
      </c>
      <c r="O6162" s="71" t="n">
        <f aca="false">F6162*J6162</f>
        <v>103</v>
      </c>
      <c r="P6162" s="71" t="n">
        <f aca="false">E6162*J6162</f>
        <v>4</v>
      </c>
    </row>
    <row r="6163" customFormat="false" ht="15" hidden="false" customHeight="false" outlineLevel="0" collapsed="false">
      <c r="A6163" s="71" t="s">
        <v>63</v>
      </c>
      <c r="B6163" s="71" t="s">
        <v>52</v>
      </c>
      <c r="C6163" s="71" t="s">
        <v>2285</v>
      </c>
      <c r="D6163" s="72" t="n">
        <v>0</v>
      </c>
      <c r="E6163" s="71" t="n">
        <v>0</v>
      </c>
      <c r="F6163" s="71" t="n">
        <v>1</v>
      </c>
      <c r="G6163" s="72" t="n">
        <v>68.14</v>
      </c>
      <c r="H6163" s="72" t="n">
        <v>68.14</v>
      </c>
      <c r="I6163" s="71" t="n">
        <f aca="false">IF(B6163&gt;=Settings!$B$23,1,0)</f>
        <v>0</v>
      </c>
      <c r="J6163" s="71" t="n">
        <v>1</v>
      </c>
      <c r="K6163" s="71" t="n">
        <f aca="false">F6163*I6163*J6163</f>
        <v>0</v>
      </c>
      <c r="L6163" s="71" t="n">
        <f aca="false">E6163*I6163*J6163</f>
        <v>0</v>
      </c>
      <c r="M6163" s="72" t="n">
        <f aca="false">G6163*I6163*J6163</f>
        <v>0</v>
      </c>
      <c r="N6163" s="72" t="n">
        <f aca="false">D6163*I6163*J6163</f>
        <v>-0</v>
      </c>
      <c r="O6163" s="71" t="n">
        <f aca="false">F6163*J6163</f>
        <v>1</v>
      </c>
      <c r="P6163" s="71" t="n">
        <f aca="false">E6163*J6163</f>
        <v>0</v>
      </c>
    </row>
    <row r="6164" customFormat="false" ht="15" hidden="false" customHeight="false" outlineLevel="0" collapsed="false">
      <c r="A6164" s="71" t="s">
        <v>59</v>
      </c>
      <c r="B6164" s="71" t="s">
        <v>52</v>
      </c>
      <c r="C6164" s="71" t="s">
        <v>954</v>
      </c>
      <c r="D6164" s="72" t="n">
        <v>0</v>
      </c>
      <c r="E6164" s="71" t="n">
        <v>0</v>
      </c>
      <c r="F6164" s="71" t="n">
        <v>11</v>
      </c>
      <c r="G6164" s="72" t="n">
        <v>1076.73</v>
      </c>
      <c r="H6164" s="72" t="n">
        <v>1027.68</v>
      </c>
      <c r="I6164" s="71" t="n">
        <f aca="false">IF(B6164&gt;=Settings!$B$23,1,0)</f>
        <v>0</v>
      </c>
      <c r="J6164" s="71" t="n">
        <v>1</v>
      </c>
      <c r="K6164" s="71" t="n">
        <f aca="false">F6164*I6164*J6164</f>
        <v>0</v>
      </c>
      <c r="L6164" s="71" t="n">
        <f aca="false">E6164*I6164*J6164</f>
        <v>0</v>
      </c>
      <c r="M6164" s="72" t="n">
        <f aca="false">G6164*I6164*J6164</f>
        <v>0</v>
      </c>
      <c r="N6164" s="72" t="n">
        <f aca="false">D6164*I6164*J6164</f>
        <v>-0</v>
      </c>
      <c r="O6164" s="71" t="n">
        <f aca="false">F6164*J6164</f>
        <v>11</v>
      </c>
      <c r="P6164" s="71" t="n">
        <f aca="false">E6164*J6164</f>
        <v>0</v>
      </c>
    </row>
    <row r="6165" customFormat="false" ht="15" hidden="false" customHeight="false" outlineLevel="0" collapsed="false">
      <c r="A6165" s="71" t="s">
        <v>62</v>
      </c>
      <c r="B6165" s="71" t="s">
        <v>52</v>
      </c>
      <c r="C6165" s="71" t="s">
        <v>1322</v>
      </c>
      <c r="D6165" s="72" t="n">
        <v>0</v>
      </c>
      <c r="E6165" s="71" t="n">
        <v>0</v>
      </c>
      <c r="F6165" s="71" t="n">
        <v>4</v>
      </c>
      <c r="G6165" s="72" t="n">
        <v>401.63</v>
      </c>
      <c r="H6165" s="72" t="n">
        <v>371.52</v>
      </c>
      <c r="I6165" s="71" t="n">
        <f aca="false">IF(B6165&gt;=Settings!$B$23,1,0)</f>
        <v>0</v>
      </c>
      <c r="J6165" s="71" t="n">
        <v>1</v>
      </c>
      <c r="K6165" s="71" t="n">
        <f aca="false">F6165*I6165*J6165</f>
        <v>0</v>
      </c>
      <c r="L6165" s="71" t="n">
        <f aca="false">E6165*I6165*J6165</f>
        <v>0</v>
      </c>
      <c r="M6165" s="72" t="n">
        <f aca="false">G6165*I6165*J6165</f>
        <v>0</v>
      </c>
      <c r="N6165" s="72" t="n">
        <f aca="false">D6165*I6165*J6165</f>
        <v>-0</v>
      </c>
      <c r="O6165" s="71" t="n">
        <f aca="false">F6165*J6165</f>
        <v>4</v>
      </c>
      <c r="P6165" s="71" t="n">
        <f aca="false">E6165*J6165</f>
        <v>0</v>
      </c>
    </row>
    <row r="6166" customFormat="false" ht="15" hidden="false" customHeight="false" outlineLevel="0" collapsed="false">
      <c r="A6166" s="71" t="s">
        <v>59</v>
      </c>
      <c r="B6166" s="71" t="s">
        <v>52</v>
      </c>
      <c r="C6166" s="71" t="s">
        <v>955</v>
      </c>
      <c r="D6166" s="72" t="n">
        <v>0</v>
      </c>
      <c r="E6166" s="71" t="n">
        <v>0</v>
      </c>
      <c r="F6166" s="71" t="n">
        <v>5</v>
      </c>
      <c r="G6166" s="72" t="n">
        <v>499.75</v>
      </c>
      <c r="H6166" s="72" t="n">
        <v>499.75</v>
      </c>
      <c r="I6166" s="71" t="n">
        <f aca="false">IF(B6166&gt;=Settings!$B$23,1,0)</f>
        <v>0</v>
      </c>
      <c r="J6166" s="71" t="n">
        <v>1</v>
      </c>
      <c r="K6166" s="71" t="n">
        <f aca="false">F6166*I6166*J6166</f>
        <v>0</v>
      </c>
      <c r="L6166" s="71" t="n">
        <f aca="false">E6166*I6166*J6166</f>
        <v>0</v>
      </c>
      <c r="M6166" s="72" t="n">
        <f aca="false">G6166*I6166*J6166</f>
        <v>0</v>
      </c>
      <c r="N6166" s="72" t="n">
        <f aca="false">D6166*I6166*J6166</f>
        <v>-0</v>
      </c>
      <c r="O6166" s="71" t="n">
        <f aca="false">F6166*J6166</f>
        <v>5</v>
      </c>
      <c r="P6166" s="71" t="n">
        <f aca="false">E6166*J6166</f>
        <v>0</v>
      </c>
    </row>
    <row r="6167" customFormat="false" ht="15" hidden="false" customHeight="false" outlineLevel="0" collapsed="false">
      <c r="A6167" s="71" t="s">
        <v>60</v>
      </c>
      <c r="B6167" s="71" t="s">
        <v>52</v>
      </c>
      <c r="C6167" s="71" t="s">
        <v>141</v>
      </c>
      <c r="D6167" s="72" t="n">
        <v>0</v>
      </c>
      <c r="E6167" s="71" t="n">
        <v>0</v>
      </c>
      <c r="F6167" s="71" t="n">
        <v>9</v>
      </c>
      <c r="G6167" s="72" t="n">
        <v>1445.94</v>
      </c>
      <c r="H6167" s="72" t="n">
        <v>1384.93</v>
      </c>
      <c r="I6167" s="71" t="n">
        <f aca="false">IF(B6167&gt;=Settings!$B$23,1,0)</f>
        <v>0</v>
      </c>
      <c r="J6167" s="71" t="n">
        <v>1</v>
      </c>
      <c r="K6167" s="71" t="n">
        <f aca="false">F6167*I6167*J6167</f>
        <v>0</v>
      </c>
      <c r="L6167" s="71" t="n">
        <f aca="false">E6167*I6167*J6167</f>
        <v>0</v>
      </c>
      <c r="M6167" s="72" t="n">
        <f aca="false">G6167*I6167*J6167</f>
        <v>0</v>
      </c>
      <c r="N6167" s="72" t="n">
        <f aca="false">D6167*I6167*J6167</f>
        <v>-0</v>
      </c>
      <c r="O6167" s="71" t="n">
        <f aca="false">F6167*J6167</f>
        <v>9</v>
      </c>
      <c r="P6167" s="71" t="n">
        <f aca="false">E6167*J6167</f>
        <v>0</v>
      </c>
    </row>
    <row r="6168" customFormat="false" ht="15" hidden="false" customHeight="false" outlineLevel="0" collapsed="false">
      <c r="A6168" s="71" t="s">
        <v>59</v>
      </c>
      <c r="B6168" s="71" t="s">
        <v>52</v>
      </c>
      <c r="C6168" s="71" t="s">
        <v>893</v>
      </c>
      <c r="D6168" s="72" t="n">
        <v>40.86</v>
      </c>
      <c r="E6168" s="71" t="n">
        <v>1</v>
      </c>
      <c r="F6168" s="71" t="n">
        <v>44</v>
      </c>
      <c r="G6168" s="72" t="n">
        <v>1852.4</v>
      </c>
      <c r="H6168" s="72" t="n">
        <v>1738.13</v>
      </c>
      <c r="I6168" s="71" t="n">
        <f aca="false">IF(B6168&gt;=Settings!$B$23,1,0)</f>
        <v>0</v>
      </c>
      <c r="J6168" s="71" t="n">
        <v>1</v>
      </c>
      <c r="K6168" s="71" t="n">
        <f aca="false">F6168*I6168*J6168</f>
        <v>0</v>
      </c>
      <c r="L6168" s="71" t="n">
        <f aca="false">E6168*I6168*J6168</f>
        <v>0</v>
      </c>
      <c r="M6168" s="72" t="n">
        <f aca="false">G6168*I6168*J6168</f>
        <v>0</v>
      </c>
      <c r="N6168" s="72" t="n">
        <f aca="false">D6168*I6168*J6168</f>
        <v>0</v>
      </c>
      <c r="O6168" s="71" t="n">
        <f aca="false">F6168*J6168</f>
        <v>44</v>
      </c>
      <c r="P6168" s="71" t="n">
        <f aca="false">E6168*J6168</f>
        <v>1</v>
      </c>
    </row>
    <row r="6169" customFormat="false" ht="15" hidden="false" customHeight="false" outlineLevel="0" collapsed="false">
      <c r="A6169" s="71" t="s">
        <v>59</v>
      </c>
      <c r="B6169" s="71" t="s">
        <v>52</v>
      </c>
      <c r="C6169" s="71" t="s">
        <v>1356</v>
      </c>
      <c r="D6169" s="72" t="n">
        <v>0</v>
      </c>
      <c r="E6169" s="71" t="n">
        <v>0</v>
      </c>
      <c r="F6169" s="71" t="n">
        <v>1</v>
      </c>
      <c r="G6169" s="72" t="n">
        <v>258.13</v>
      </c>
      <c r="H6169" s="72" t="n">
        <v>219.42</v>
      </c>
      <c r="I6169" s="71" t="n">
        <f aca="false">IF(B6169&gt;=Settings!$B$23,1,0)</f>
        <v>0</v>
      </c>
      <c r="J6169" s="71" t="n">
        <v>1</v>
      </c>
      <c r="K6169" s="71" t="n">
        <f aca="false">F6169*I6169*J6169</f>
        <v>0</v>
      </c>
      <c r="L6169" s="71" t="n">
        <f aca="false">E6169*I6169*J6169</f>
        <v>0</v>
      </c>
      <c r="M6169" s="72" t="n">
        <f aca="false">G6169*I6169*J6169</f>
        <v>0</v>
      </c>
      <c r="N6169" s="72" t="n">
        <f aca="false">D6169*I6169*J6169</f>
        <v>-0</v>
      </c>
      <c r="O6169" s="71" t="n">
        <f aca="false">F6169*J6169</f>
        <v>1</v>
      </c>
      <c r="P6169" s="71" t="n">
        <f aca="false">E6169*J6169</f>
        <v>0</v>
      </c>
    </row>
    <row r="6170" customFormat="false" ht="15" hidden="false" customHeight="false" outlineLevel="0" collapsed="false">
      <c r="A6170" s="71" t="s">
        <v>59</v>
      </c>
      <c r="B6170" s="71" t="s">
        <v>52</v>
      </c>
      <c r="C6170" s="71" t="s">
        <v>1131</v>
      </c>
      <c r="D6170" s="72" t="n">
        <v>68.14</v>
      </c>
      <c r="E6170" s="71" t="n">
        <v>1</v>
      </c>
      <c r="F6170" s="71" t="n">
        <v>13</v>
      </c>
      <c r="G6170" s="72" t="n">
        <v>972.16</v>
      </c>
      <c r="H6170" s="72" t="n">
        <v>904.02</v>
      </c>
      <c r="I6170" s="71" t="n">
        <f aca="false">IF(B6170&gt;=Settings!$B$23,1,0)</f>
        <v>0</v>
      </c>
      <c r="J6170" s="71" t="n">
        <v>1</v>
      </c>
      <c r="K6170" s="71" t="n">
        <f aca="false">F6170*I6170*J6170</f>
        <v>0</v>
      </c>
      <c r="L6170" s="71" t="n">
        <f aca="false">E6170*I6170*J6170</f>
        <v>0</v>
      </c>
      <c r="M6170" s="72" t="n">
        <f aca="false">G6170*I6170*J6170</f>
        <v>0</v>
      </c>
      <c r="N6170" s="72" t="n">
        <f aca="false">D6170*I6170*J6170</f>
        <v>0</v>
      </c>
      <c r="O6170" s="71" t="n">
        <f aca="false">F6170*J6170</f>
        <v>13</v>
      </c>
      <c r="P6170" s="71" t="n">
        <f aca="false">E6170*J6170</f>
        <v>1</v>
      </c>
    </row>
    <row r="6171" customFormat="false" ht="15" hidden="false" customHeight="false" outlineLevel="0" collapsed="false">
      <c r="A6171" s="71" t="s">
        <v>59</v>
      </c>
      <c r="B6171" s="71" t="s">
        <v>52</v>
      </c>
      <c r="C6171" s="71" t="s">
        <v>1132</v>
      </c>
      <c r="D6171" s="72" t="n">
        <v>0</v>
      </c>
      <c r="E6171" s="71" t="n">
        <v>0</v>
      </c>
      <c r="F6171" s="71" t="n">
        <v>3</v>
      </c>
      <c r="G6171" s="72" t="n">
        <v>595.31</v>
      </c>
      <c r="H6171" s="72" t="n">
        <v>536.71</v>
      </c>
      <c r="I6171" s="71" t="n">
        <f aca="false">IF(B6171&gt;=Settings!$B$23,1,0)</f>
        <v>0</v>
      </c>
      <c r="J6171" s="71" t="n">
        <v>1</v>
      </c>
      <c r="K6171" s="71" t="n">
        <f aca="false">F6171*I6171*J6171</f>
        <v>0</v>
      </c>
      <c r="L6171" s="71" t="n">
        <f aca="false">E6171*I6171*J6171</f>
        <v>0</v>
      </c>
      <c r="M6171" s="72" t="n">
        <f aca="false">G6171*I6171*J6171</f>
        <v>0</v>
      </c>
      <c r="N6171" s="72" t="n">
        <f aca="false">D6171*I6171*J6171</f>
        <v>-0</v>
      </c>
      <c r="O6171" s="71" t="n">
        <f aca="false">F6171*J6171</f>
        <v>3</v>
      </c>
      <c r="P6171" s="71" t="n">
        <f aca="false">E6171*J6171</f>
        <v>0</v>
      </c>
    </row>
    <row r="6172" customFormat="false" ht="15" hidden="false" customHeight="false" outlineLevel="0" collapsed="false">
      <c r="A6172" s="71" t="s">
        <v>63</v>
      </c>
      <c r="B6172" s="71" t="s">
        <v>52</v>
      </c>
      <c r="C6172" s="71" t="s">
        <v>180</v>
      </c>
      <c r="D6172" s="72" t="n">
        <v>0</v>
      </c>
      <c r="E6172" s="71" t="n">
        <v>0</v>
      </c>
      <c r="F6172" s="71" t="n">
        <v>2</v>
      </c>
      <c r="G6172" s="72" t="n">
        <v>218.1</v>
      </c>
      <c r="H6172" s="72" t="n">
        <v>218.1</v>
      </c>
      <c r="I6172" s="71" t="n">
        <f aca="false">IF(B6172&gt;=Settings!$B$23,1,0)</f>
        <v>0</v>
      </c>
      <c r="J6172" s="71" t="n">
        <v>1</v>
      </c>
      <c r="K6172" s="71" t="n">
        <f aca="false">F6172*I6172*J6172</f>
        <v>0</v>
      </c>
      <c r="L6172" s="71" t="n">
        <f aca="false">E6172*I6172*J6172</f>
        <v>0</v>
      </c>
      <c r="M6172" s="72" t="n">
        <f aca="false">G6172*I6172*J6172</f>
        <v>0</v>
      </c>
      <c r="N6172" s="72" t="n">
        <f aca="false">D6172*I6172*J6172</f>
        <v>-0</v>
      </c>
      <c r="O6172" s="71" t="n">
        <f aca="false">F6172*J6172</f>
        <v>2</v>
      </c>
      <c r="P6172" s="71" t="n">
        <f aca="false">E6172*J6172</f>
        <v>0</v>
      </c>
    </row>
    <row r="6173" customFormat="false" ht="15" hidden="false" customHeight="false" outlineLevel="0" collapsed="false">
      <c r="A6173" s="71" t="s">
        <v>62</v>
      </c>
      <c r="B6173" s="71" t="s">
        <v>52</v>
      </c>
      <c r="C6173" s="71" t="s">
        <v>1391</v>
      </c>
      <c r="D6173" s="72" t="n">
        <v>80.86</v>
      </c>
      <c r="E6173" s="71" t="n">
        <v>1</v>
      </c>
      <c r="F6173" s="71" t="n">
        <v>8</v>
      </c>
      <c r="G6173" s="72" t="n">
        <v>807.82</v>
      </c>
      <c r="H6173" s="72" t="n">
        <v>710.75</v>
      </c>
      <c r="I6173" s="71" t="n">
        <f aca="false">IF(B6173&gt;=Settings!$B$23,1,0)</f>
        <v>0</v>
      </c>
      <c r="J6173" s="71" t="n">
        <v>1</v>
      </c>
      <c r="K6173" s="71" t="n">
        <f aca="false">F6173*I6173*J6173</f>
        <v>0</v>
      </c>
      <c r="L6173" s="71" t="n">
        <f aca="false">E6173*I6173*J6173</f>
        <v>0</v>
      </c>
      <c r="M6173" s="72" t="n">
        <f aca="false">G6173*I6173*J6173</f>
        <v>0</v>
      </c>
      <c r="N6173" s="72" t="n">
        <f aca="false">D6173*I6173*J6173</f>
        <v>0</v>
      </c>
      <c r="O6173" s="71" t="n">
        <f aca="false">F6173*J6173</f>
        <v>8</v>
      </c>
      <c r="P6173" s="71" t="n">
        <f aca="false">E6173*J6173</f>
        <v>1</v>
      </c>
    </row>
    <row r="6174" customFormat="false" ht="15" hidden="false" customHeight="false" outlineLevel="0" collapsed="false">
      <c r="A6174" s="71" t="s">
        <v>61</v>
      </c>
      <c r="B6174" s="71" t="s">
        <v>52</v>
      </c>
      <c r="C6174" s="71" t="s">
        <v>663</v>
      </c>
      <c r="D6174" s="72" t="n">
        <v>0</v>
      </c>
      <c r="E6174" s="71" t="n">
        <v>0</v>
      </c>
      <c r="F6174" s="71" t="n">
        <v>5</v>
      </c>
      <c r="G6174" s="72" t="n">
        <v>257.35</v>
      </c>
      <c r="H6174" s="72" t="n">
        <v>241.25</v>
      </c>
      <c r="I6174" s="71" t="n">
        <f aca="false">IF(B6174&gt;=Settings!$B$23,1,0)</f>
        <v>0</v>
      </c>
      <c r="J6174" s="71" t="n">
        <v>1</v>
      </c>
      <c r="K6174" s="71" t="n">
        <f aca="false">F6174*I6174*J6174</f>
        <v>0</v>
      </c>
      <c r="L6174" s="71" t="n">
        <f aca="false">E6174*I6174*J6174</f>
        <v>0</v>
      </c>
      <c r="M6174" s="72" t="n">
        <f aca="false">G6174*I6174*J6174</f>
        <v>0</v>
      </c>
      <c r="N6174" s="72" t="n">
        <f aca="false">D6174*I6174*J6174</f>
        <v>-0</v>
      </c>
      <c r="O6174" s="71" t="n">
        <f aca="false">F6174*J6174</f>
        <v>5</v>
      </c>
      <c r="P6174" s="71" t="n">
        <f aca="false">E6174*J6174</f>
        <v>0</v>
      </c>
    </row>
    <row r="6175" customFormat="false" ht="15" hidden="false" customHeight="false" outlineLevel="0" collapsed="false">
      <c r="A6175" s="71" t="s">
        <v>59</v>
      </c>
      <c r="B6175" s="71" t="s">
        <v>52</v>
      </c>
      <c r="C6175" s="71" t="s">
        <v>1133</v>
      </c>
      <c r="D6175" s="72" t="n">
        <v>0</v>
      </c>
      <c r="E6175" s="71" t="n">
        <v>0</v>
      </c>
      <c r="F6175" s="71" t="n">
        <v>5</v>
      </c>
      <c r="G6175" s="72" t="n">
        <v>416.12</v>
      </c>
      <c r="H6175" s="72" t="n">
        <v>390.52</v>
      </c>
      <c r="I6175" s="71" t="n">
        <f aca="false">IF(B6175&gt;=Settings!$B$23,1,0)</f>
        <v>0</v>
      </c>
      <c r="J6175" s="71" t="n">
        <v>1</v>
      </c>
      <c r="K6175" s="71" t="n">
        <f aca="false">F6175*I6175*J6175</f>
        <v>0</v>
      </c>
      <c r="L6175" s="71" t="n">
        <f aca="false">E6175*I6175*J6175</f>
        <v>0</v>
      </c>
      <c r="M6175" s="72" t="n">
        <f aca="false">G6175*I6175*J6175</f>
        <v>0</v>
      </c>
      <c r="N6175" s="72" t="n">
        <f aca="false">D6175*I6175*J6175</f>
        <v>-0</v>
      </c>
      <c r="O6175" s="71" t="n">
        <f aca="false">F6175*J6175</f>
        <v>5</v>
      </c>
      <c r="P6175" s="71" t="n">
        <f aca="false">E6175*J6175</f>
        <v>0</v>
      </c>
    </row>
    <row r="6176" customFormat="false" ht="15" hidden="false" customHeight="false" outlineLevel="0" collapsed="false">
      <c r="A6176" s="71" t="s">
        <v>59</v>
      </c>
      <c r="B6176" s="71" t="s">
        <v>52</v>
      </c>
      <c r="C6176" s="71" t="s">
        <v>164</v>
      </c>
      <c r="D6176" s="72" t="n">
        <v>199.91</v>
      </c>
      <c r="E6176" s="71" t="n">
        <v>2</v>
      </c>
      <c r="F6176" s="71" t="n">
        <v>12</v>
      </c>
      <c r="G6176" s="72" t="n">
        <v>1126.73</v>
      </c>
      <c r="H6176" s="72" t="n">
        <v>883.91</v>
      </c>
      <c r="I6176" s="71" t="n">
        <f aca="false">IF(B6176&gt;=Settings!$B$23,1,0)</f>
        <v>0</v>
      </c>
      <c r="J6176" s="71" t="n">
        <v>1</v>
      </c>
      <c r="K6176" s="71" t="n">
        <f aca="false">F6176*I6176*J6176</f>
        <v>0</v>
      </c>
      <c r="L6176" s="71" t="n">
        <f aca="false">E6176*I6176*J6176</f>
        <v>0</v>
      </c>
      <c r="M6176" s="72" t="n">
        <f aca="false">G6176*I6176*J6176</f>
        <v>0</v>
      </c>
      <c r="N6176" s="72" t="n">
        <f aca="false">D6176*I6176*J6176</f>
        <v>0</v>
      </c>
      <c r="O6176" s="71" t="n">
        <f aca="false">F6176*J6176</f>
        <v>12</v>
      </c>
      <c r="P6176" s="71" t="n">
        <f aca="false">E6176*J6176</f>
        <v>2</v>
      </c>
    </row>
    <row r="6177" customFormat="false" ht="15" hidden="false" customHeight="false" outlineLevel="0" collapsed="false">
      <c r="A6177" s="71" t="s">
        <v>61</v>
      </c>
      <c r="B6177" s="71" t="s">
        <v>52</v>
      </c>
      <c r="C6177" s="71" t="s">
        <v>2403</v>
      </c>
      <c r="D6177" s="72" t="n">
        <v>0</v>
      </c>
      <c r="E6177" s="71" t="n">
        <v>0</v>
      </c>
      <c r="F6177" s="71" t="n">
        <v>1</v>
      </c>
      <c r="G6177" s="72" t="n">
        <v>113.58</v>
      </c>
      <c r="H6177" s="72" t="n">
        <v>96.55</v>
      </c>
      <c r="I6177" s="71" t="n">
        <f aca="false">IF(B6177&gt;=Settings!$B$23,1,0)</f>
        <v>0</v>
      </c>
      <c r="J6177" s="71" t="n">
        <v>1</v>
      </c>
      <c r="K6177" s="71" t="n">
        <f aca="false">F6177*I6177*J6177</f>
        <v>0</v>
      </c>
      <c r="L6177" s="71" t="n">
        <f aca="false">E6177*I6177*J6177</f>
        <v>0</v>
      </c>
      <c r="M6177" s="72" t="n">
        <f aca="false">G6177*I6177*J6177</f>
        <v>0</v>
      </c>
      <c r="N6177" s="72" t="n">
        <f aca="false">D6177*I6177*J6177</f>
        <v>-0</v>
      </c>
      <c r="O6177" s="71" t="n">
        <f aca="false">F6177*J6177</f>
        <v>1</v>
      </c>
      <c r="P6177" s="71" t="n">
        <f aca="false">E6177*J6177</f>
        <v>0</v>
      </c>
    </row>
    <row r="6178" customFormat="false" ht="15" hidden="false" customHeight="false" outlineLevel="0" collapsed="false">
      <c r="A6178" s="71" t="s">
        <v>60</v>
      </c>
      <c r="B6178" s="71" t="s">
        <v>52</v>
      </c>
      <c r="C6178" s="71" t="s">
        <v>164</v>
      </c>
      <c r="D6178" s="72" t="n">
        <v>634.9</v>
      </c>
      <c r="E6178" s="71" t="n">
        <v>8</v>
      </c>
      <c r="F6178" s="71" t="n">
        <v>178</v>
      </c>
      <c r="G6178" s="72" t="n">
        <v>14497.62</v>
      </c>
      <c r="H6178" s="72" t="n">
        <v>13526.62</v>
      </c>
      <c r="I6178" s="71" t="n">
        <f aca="false">IF(B6178&gt;=Settings!$B$23,1,0)</f>
        <v>0</v>
      </c>
      <c r="J6178" s="71" t="n">
        <v>1</v>
      </c>
      <c r="K6178" s="71" t="n">
        <f aca="false">F6178*I6178*J6178</f>
        <v>0</v>
      </c>
      <c r="L6178" s="71" t="n">
        <f aca="false">E6178*I6178*J6178</f>
        <v>0</v>
      </c>
      <c r="M6178" s="72" t="n">
        <f aca="false">G6178*I6178*J6178</f>
        <v>0</v>
      </c>
      <c r="N6178" s="72" t="n">
        <f aca="false">D6178*I6178*J6178</f>
        <v>0</v>
      </c>
      <c r="O6178" s="71" t="n">
        <f aca="false">F6178*J6178</f>
        <v>178</v>
      </c>
      <c r="P6178" s="71" t="n">
        <f aca="false">E6178*J6178</f>
        <v>8</v>
      </c>
    </row>
    <row r="6179" customFormat="false" ht="15" hidden="false" customHeight="false" outlineLevel="0" collapsed="false">
      <c r="A6179" s="71" t="s">
        <v>59</v>
      </c>
      <c r="B6179" s="71" t="s">
        <v>52</v>
      </c>
      <c r="C6179" s="71" t="s">
        <v>1033</v>
      </c>
      <c r="D6179" s="72" t="n">
        <v>0</v>
      </c>
      <c r="E6179" s="71" t="n">
        <v>0</v>
      </c>
      <c r="F6179" s="71" t="n">
        <v>9</v>
      </c>
      <c r="G6179" s="72" t="n">
        <v>1185.93</v>
      </c>
      <c r="H6179" s="72" t="n">
        <v>1146.42</v>
      </c>
      <c r="I6179" s="71" t="n">
        <f aca="false">IF(B6179&gt;=Settings!$B$23,1,0)</f>
        <v>0</v>
      </c>
      <c r="J6179" s="71" t="n">
        <v>1</v>
      </c>
      <c r="K6179" s="71" t="n">
        <f aca="false">F6179*I6179*J6179</f>
        <v>0</v>
      </c>
      <c r="L6179" s="71" t="n">
        <f aca="false">E6179*I6179*J6179</f>
        <v>0</v>
      </c>
      <c r="M6179" s="72" t="n">
        <f aca="false">G6179*I6179*J6179</f>
        <v>0</v>
      </c>
      <c r="N6179" s="72" t="n">
        <f aca="false">D6179*I6179*J6179</f>
        <v>-0</v>
      </c>
      <c r="O6179" s="71" t="n">
        <f aca="false">F6179*J6179</f>
        <v>9</v>
      </c>
      <c r="P6179" s="71" t="n">
        <f aca="false">E6179*J6179</f>
        <v>0</v>
      </c>
    </row>
    <row r="6180" customFormat="false" ht="15" hidden="false" customHeight="false" outlineLevel="0" collapsed="false">
      <c r="A6180" s="71" t="s">
        <v>59</v>
      </c>
      <c r="B6180" s="71" t="s">
        <v>52</v>
      </c>
      <c r="C6180" s="71" t="s">
        <v>2404</v>
      </c>
      <c r="D6180" s="72" t="n">
        <v>0</v>
      </c>
      <c r="E6180" s="71" t="n">
        <v>0</v>
      </c>
      <c r="F6180" s="71" t="n">
        <v>5</v>
      </c>
      <c r="G6180" s="72" t="n">
        <v>467.95</v>
      </c>
      <c r="H6180" s="72" t="n">
        <v>453.65</v>
      </c>
      <c r="I6180" s="71" t="n">
        <f aca="false">IF(B6180&gt;=Settings!$B$23,1,0)</f>
        <v>0</v>
      </c>
      <c r="J6180" s="71" t="n">
        <v>1</v>
      </c>
      <c r="K6180" s="71" t="n">
        <f aca="false">F6180*I6180*J6180</f>
        <v>0</v>
      </c>
      <c r="L6180" s="71" t="n">
        <f aca="false">E6180*I6180*J6180</f>
        <v>0</v>
      </c>
      <c r="M6180" s="72" t="n">
        <f aca="false">G6180*I6180*J6180</f>
        <v>0</v>
      </c>
      <c r="N6180" s="72" t="n">
        <f aca="false">D6180*I6180*J6180</f>
        <v>-0</v>
      </c>
      <c r="O6180" s="71" t="n">
        <f aca="false">F6180*J6180</f>
        <v>5</v>
      </c>
      <c r="P6180" s="71" t="n">
        <f aca="false">E6180*J6180</f>
        <v>0</v>
      </c>
    </row>
    <row r="6181" customFormat="false" ht="15" hidden="false" customHeight="false" outlineLevel="0" collapsed="false">
      <c r="A6181" s="71" t="s">
        <v>63</v>
      </c>
      <c r="B6181" s="71" t="s">
        <v>52</v>
      </c>
      <c r="C6181" s="71" t="s">
        <v>185</v>
      </c>
      <c r="D6181" s="72" t="n">
        <v>0</v>
      </c>
      <c r="E6181" s="71" t="n">
        <v>0</v>
      </c>
      <c r="F6181" s="71" t="n">
        <v>2</v>
      </c>
      <c r="G6181" s="72" t="n">
        <v>81.72</v>
      </c>
      <c r="H6181" s="72" t="n">
        <v>81.72</v>
      </c>
      <c r="I6181" s="71" t="n">
        <f aca="false">IF(B6181&gt;=Settings!$B$23,1,0)</f>
        <v>0</v>
      </c>
      <c r="J6181" s="71" t="n">
        <v>1</v>
      </c>
      <c r="K6181" s="71" t="n">
        <f aca="false">F6181*I6181*J6181</f>
        <v>0</v>
      </c>
      <c r="L6181" s="71" t="n">
        <f aca="false">E6181*I6181*J6181</f>
        <v>0</v>
      </c>
      <c r="M6181" s="72" t="n">
        <f aca="false">G6181*I6181*J6181</f>
        <v>0</v>
      </c>
      <c r="N6181" s="72" t="n">
        <f aca="false">D6181*I6181*J6181</f>
        <v>-0</v>
      </c>
      <c r="O6181" s="71" t="n">
        <f aca="false">F6181*J6181</f>
        <v>2</v>
      </c>
      <c r="P6181" s="71" t="n">
        <f aca="false">E6181*J6181</f>
        <v>0</v>
      </c>
    </row>
    <row r="6182" customFormat="false" ht="15" hidden="false" customHeight="false" outlineLevel="0" collapsed="false">
      <c r="A6182" s="71" t="s">
        <v>61</v>
      </c>
      <c r="B6182" s="71" t="s">
        <v>52</v>
      </c>
      <c r="C6182" s="71" t="s">
        <v>1020</v>
      </c>
      <c r="D6182" s="72" t="n">
        <v>0</v>
      </c>
      <c r="E6182" s="71" t="n">
        <v>0</v>
      </c>
      <c r="F6182" s="71" t="n">
        <v>5</v>
      </c>
      <c r="G6182" s="72" t="n">
        <v>590.68</v>
      </c>
      <c r="H6182" s="72" t="n">
        <v>575.01</v>
      </c>
      <c r="I6182" s="71" t="n">
        <f aca="false">IF(B6182&gt;=Settings!$B$23,1,0)</f>
        <v>0</v>
      </c>
      <c r="J6182" s="71" t="n">
        <v>1</v>
      </c>
      <c r="K6182" s="71" t="n">
        <f aca="false">F6182*I6182*J6182</f>
        <v>0</v>
      </c>
      <c r="L6182" s="71" t="n">
        <f aca="false">E6182*I6182*J6182</f>
        <v>0</v>
      </c>
      <c r="M6182" s="72" t="n">
        <f aca="false">G6182*I6182*J6182</f>
        <v>0</v>
      </c>
      <c r="N6182" s="72" t="n">
        <f aca="false">D6182*I6182*J6182</f>
        <v>-0</v>
      </c>
      <c r="O6182" s="71" t="n">
        <f aca="false">F6182*J6182</f>
        <v>5</v>
      </c>
      <c r="P6182" s="71" t="n">
        <f aca="false">E6182*J6182</f>
        <v>0</v>
      </c>
    </row>
    <row r="6183" customFormat="false" ht="15" hidden="false" customHeight="false" outlineLevel="0" collapsed="false">
      <c r="A6183" s="71" t="s">
        <v>59</v>
      </c>
      <c r="B6183" s="71" t="s">
        <v>52</v>
      </c>
      <c r="C6183" s="71" t="s">
        <v>2153</v>
      </c>
      <c r="D6183" s="72" t="n">
        <v>0</v>
      </c>
      <c r="E6183" s="71" t="n">
        <v>0</v>
      </c>
      <c r="F6183" s="71" t="n">
        <v>1</v>
      </c>
      <c r="G6183" s="72" t="n">
        <v>90.86</v>
      </c>
      <c r="H6183" s="72" t="n">
        <v>90.86</v>
      </c>
      <c r="I6183" s="71" t="n">
        <f aca="false">IF(B6183&gt;=Settings!$B$23,1,0)</f>
        <v>0</v>
      </c>
      <c r="J6183" s="71" t="n">
        <v>1</v>
      </c>
      <c r="K6183" s="71" t="n">
        <f aca="false">F6183*I6183*J6183</f>
        <v>0</v>
      </c>
      <c r="L6183" s="71" t="n">
        <f aca="false">E6183*I6183*J6183</f>
        <v>0</v>
      </c>
      <c r="M6183" s="72" t="n">
        <f aca="false">G6183*I6183*J6183</f>
        <v>0</v>
      </c>
      <c r="N6183" s="72" t="n">
        <f aca="false">D6183*I6183*J6183</f>
        <v>-0</v>
      </c>
      <c r="O6183" s="71" t="n">
        <f aca="false">F6183*J6183</f>
        <v>1</v>
      </c>
      <c r="P6183" s="71" t="n">
        <f aca="false">E6183*J6183</f>
        <v>0</v>
      </c>
    </row>
    <row r="6184" customFormat="false" ht="15" hidden="false" customHeight="false" outlineLevel="0" collapsed="false">
      <c r="A6184" s="71" t="s">
        <v>59</v>
      </c>
      <c r="B6184" s="71" t="s">
        <v>52</v>
      </c>
      <c r="C6184" s="71" t="s">
        <v>2405</v>
      </c>
      <c r="D6184" s="72" t="n">
        <v>0</v>
      </c>
      <c r="E6184" s="71" t="n">
        <v>0</v>
      </c>
      <c r="F6184" s="71" t="n">
        <v>3</v>
      </c>
      <c r="G6184" s="72" t="n">
        <v>272.58</v>
      </c>
      <c r="H6184" s="72" t="n">
        <v>272.58</v>
      </c>
      <c r="I6184" s="71" t="n">
        <f aca="false">IF(B6184&gt;=Settings!$B$23,1,0)</f>
        <v>0</v>
      </c>
      <c r="J6184" s="71" t="n">
        <v>1</v>
      </c>
      <c r="K6184" s="71" t="n">
        <f aca="false">F6184*I6184*J6184</f>
        <v>0</v>
      </c>
      <c r="L6184" s="71" t="n">
        <f aca="false">E6184*I6184*J6184</f>
        <v>0</v>
      </c>
      <c r="M6184" s="72" t="n">
        <f aca="false">G6184*I6184*J6184</f>
        <v>0</v>
      </c>
      <c r="N6184" s="72" t="n">
        <f aca="false">D6184*I6184*J6184</f>
        <v>-0</v>
      </c>
      <c r="O6184" s="71" t="n">
        <f aca="false">F6184*J6184</f>
        <v>3</v>
      </c>
      <c r="P6184" s="71" t="n">
        <f aca="false">E6184*J6184</f>
        <v>0</v>
      </c>
    </row>
    <row r="6185" customFormat="false" ht="15" hidden="false" customHeight="false" outlineLevel="0" collapsed="false">
      <c r="A6185" s="71" t="s">
        <v>61</v>
      </c>
      <c r="B6185" s="71" t="s">
        <v>52</v>
      </c>
      <c r="C6185" s="71" t="s">
        <v>1130</v>
      </c>
      <c r="D6185" s="72" t="n">
        <v>68.14</v>
      </c>
      <c r="E6185" s="71" t="n">
        <v>1</v>
      </c>
      <c r="F6185" s="71" t="n">
        <v>22</v>
      </c>
      <c r="G6185" s="72" t="n">
        <v>1644.48</v>
      </c>
      <c r="H6185" s="72" t="n">
        <v>1531.41</v>
      </c>
      <c r="I6185" s="71" t="n">
        <f aca="false">IF(B6185&gt;=Settings!$B$23,1,0)</f>
        <v>0</v>
      </c>
      <c r="J6185" s="71" t="n">
        <v>1</v>
      </c>
      <c r="K6185" s="71" t="n">
        <f aca="false">F6185*I6185*J6185</f>
        <v>0</v>
      </c>
      <c r="L6185" s="71" t="n">
        <f aca="false">E6185*I6185*J6185</f>
        <v>0</v>
      </c>
      <c r="M6185" s="72" t="n">
        <f aca="false">G6185*I6185*J6185</f>
        <v>0</v>
      </c>
      <c r="N6185" s="72" t="n">
        <f aca="false">D6185*I6185*J6185</f>
        <v>0</v>
      </c>
      <c r="O6185" s="71" t="n">
        <f aca="false">F6185*J6185</f>
        <v>22</v>
      </c>
      <c r="P6185" s="71" t="n">
        <f aca="false">E6185*J6185</f>
        <v>1</v>
      </c>
    </row>
    <row r="6186" customFormat="false" ht="15" hidden="false" customHeight="false" outlineLevel="0" collapsed="false">
      <c r="A6186" s="71" t="s">
        <v>60</v>
      </c>
      <c r="B6186" s="71" t="s">
        <v>52</v>
      </c>
      <c r="C6186" s="71" t="s">
        <v>1322</v>
      </c>
      <c r="D6186" s="72" t="n">
        <v>147.91</v>
      </c>
      <c r="E6186" s="71" t="n">
        <v>2</v>
      </c>
      <c r="F6186" s="71" t="n">
        <v>37</v>
      </c>
      <c r="G6186" s="72" t="n">
        <v>3768.23</v>
      </c>
      <c r="H6186" s="72" t="n">
        <v>3509.96</v>
      </c>
      <c r="I6186" s="71" t="n">
        <f aca="false">IF(B6186&gt;=Settings!$B$23,1,0)</f>
        <v>0</v>
      </c>
      <c r="J6186" s="71" t="n">
        <v>1</v>
      </c>
      <c r="K6186" s="71" t="n">
        <f aca="false">F6186*I6186*J6186</f>
        <v>0</v>
      </c>
      <c r="L6186" s="71" t="n">
        <f aca="false">E6186*I6186*J6186</f>
        <v>0</v>
      </c>
      <c r="M6186" s="72" t="n">
        <f aca="false">G6186*I6186*J6186</f>
        <v>0</v>
      </c>
      <c r="N6186" s="72" t="n">
        <f aca="false">D6186*I6186*J6186</f>
        <v>0</v>
      </c>
      <c r="O6186" s="71" t="n">
        <f aca="false">F6186*J6186</f>
        <v>37</v>
      </c>
      <c r="P6186" s="71" t="n">
        <f aca="false">E6186*J6186</f>
        <v>2</v>
      </c>
    </row>
    <row r="6187" customFormat="false" ht="15" hidden="false" customHeight="false" outlineLevel="0" collapsed="false">
      <c r="A6187" s="71" t="s">
        <v>59</v>
      </c>
      <c r="B6187" s="71" t="s">
        <v>52</v>
      </c>
      <c r="C6187" s="71" t="s">
        <v>154</v>
      </c>
      <c r="D6187" s="72" t="n">
        <v>0</v>
      </c>
      <c r="E6187" s="71" t="n">
        <v>0</v>
      </c>
      <c r="F6187" s="71" t="n">
        <v>3</v>
      </c>
      <c r="G6187" s="72" t="n">
        <v>805.31</v>
      </c>
      <c r="H6187" s="72" t="n">
        <v>763.87</v>
      </c>
      <c r="I6187" s="71" t="n">
        <f aca="false">IF(B6187&gt;=Settings!$B$23,1,0)</f>
        <v>0</v>
      </c>
      <c r="J6187" s="71" t="n">
        <v>1</v>
      </c>
      <c r="K6187" s="71" t="n">
        <f aca="false">F6187*I6187*J6187</f>
        <v>0</v>
      </c>
      <c r="L6187" s="71" t="n">
        <f aca="false">E6187*I6187*J6187</f>
        <v>0</v>
      </c>
      <c r="M6187" s="72" t="n">
        <f aca="false">G6187*I6187*J6187</f>
        <v>0</v>
      </c>
      <c r="N6187" s="72" t="n">
        <f aca="false">D6187*I6187*J6187</f>
        <v>-0</v>
      </c>
      <c r="O6187" s="71" t="n">
        <f aca="false">F6187*J6187</f>
        <v>3</v>
      </c>
      <c r="P6187" s="71" t="n">
        <f aca="false">E6187*J6187</f>
        <v>0</v>
      </c>
    </row>
    <row r="6188" customFormat="false" ht="15" hidden="false" customHeight="false" outlineLevel="0" collapsed="false">
      <c r="A6188" s="71" t="s">
        <v>60</v>
      </c>
      <c r="B6188" s="71" t="s">
        <v>52</v>
      </c>
      <c r="C6188" s="71" t="s">
        <v>1420</v>
      </c>
      <c r="D6188" s="72" t="n">
        <v>121.77</v>
      </c>
      <c r="E6188" s="71" t="n">
        <v>1</v>
      </c>
      <c r="F6188" s="71" t="n">
        <v>34</v>
      </c>
      <c r="G6188" s="72" t="n">
        <v>3708.4</v>
      </c>
      <c r="H6188" s="72" t="n">
        <v>3470.66</v>
      </c>
      <c r="I6188" s="71" t="n">
        <f aca="false">IF(B6188&gt;=Settings!$B$23,1,0)</f>
        <v>0</v>
      </c>
      <c r="J6188" s="71" t="n">
        <v>1</v>
      </c>
      <c r="K6188" s="71" t="n">
        <f aca="false">F6188*I6188*J6188</f>
        <v>0</v>
      </c>
      <c r="L6188" s="71" t="n">
        <f aca="false">E6188*I6188*J6188</f>
        <v>0</v>
      </c>
      <c r="M6188" s="72" t="n">
        <f aca="false">G6188*I6188*J6188</f>
        <v>0</v>
      </c>
      <c r="N6188" s="72" t="n">
        <f aca="false">D6188*I6188*J6188</f>
        <v>0</v>
      </c>
      <c r="O6188" s="71" t="n">
        <f aca="false">F6188*J6188</f>
        <v>34</v>
      </c>
      <c r="P6188" s="71" t="n">
        <f aca="false">E6188*J6188</f>
        <v>1</v>
      </c>
    </row>
    <row r="6189" customFormat="false" ht="15" hidden="false" customHeight="false" outlineLevel="0" collapsed="false">
      <c r="A6189" s="71" t="s">
        <v>59</v>
      </c>
      <c r="B6189" s="71" t="s">
        <v>52</v>
      </c>
      <c r="C6189" s="71" t="s">
        <v>1064</v>
      </c>
      <c r="D6189" s="72" t="n">
        <v>0</v>
      </c>
      <c r="E6189" s="71" t="n">
        <v>0</v>
      </c>
      <c r="F6189" s="71" t="n">
        <v>5</v>
      </c>
      <c r="G6189" s="72" t="n">
        <v>345.23</v>
      </c>
      <c r="H6189" s="72" t="n">
        <v>323.44</v>
      </c>
      <c r="I6189" s="71" t="n">
        <f aca="false">IF(B6189&gt;=Settings!$B$23,1,0)</f>
        <v>0</v>
      </c>
      <c r="J6189" s="71" t="n">
        <v>1</v>
      </c>
      <c r="K6189" s="71" t="n">
        <f aca="false">F6189*I6189*J6189</f>
        <v>0</v>
      </c>
      <c r="L6189" s="71" t="n">
        <f aca="false">E6189*I6189*J6189</f>
        <v>0</v>
      </c>
      <c r="M6189" s="72" t="n">
        <f aca="false">G6189*I6189*J6189</f>
        <v>0</v>
      </c>
      <c r="N6189" s="72" t="n">
        <f aca="false">D6189*I6189*J6189</f>
        <v>-0</v>
      </c>
      <c r="O6189" s="71" t="n">
        <f aca="false">F6189*J6189</f>
        <v>5</v>
      </c>
      <c r="P6189" s="71" t="n">
        <f aca="false">E6189*J6189</f>
        <v>0</v>
      </c>
    </row>
    <row r="6190" customFormat="false" ht="15" hidden="false" customHeight="false" outlineLevel="0" collapsed="false">
      <c r="A6190" s="71" t="s">
        <v>59</v>
      </c>
      <c r="B6190" s="71" t="s">
        <v>52</v>
      </c>
      <c r="C6190" s="71" t="s">
        <v>614</v>
      </c>
      <c r="D6190" s="72" t="n">
        <v>0</v>
      </c>
      <c r="E6190" s="71" t="n">
        <v>0</v>
      </c>
      <c r="F6190" s="71" t="n">
        <v>2</v>
      </c>
      <c r="G6190" s="72" t="n">
        <v>181.72</v>
      </c>
      <c r="H6190" s="72" t="n">
        <v>181.72</v>
      </c>
      <c r="I6190" s="71" t="n">
        <f aca="false">IF(B6190&gt;=Settings!$B$23,1,0)</f>
        <v>0</v>
      </c>
      <c r="J6190" s="71" t="n">
        <v>1</v>
      </c>
      <c r="K6190" s="71" t="n">
        <f aca="false">F6190*I6190*J6190</f>
        <v>0</v>
      </c>
      <c r="L6190" s="71" t="n">
        <f aca="false">E6190*I6190*J6190</f>
        <v>0</v>
      </c>
      <c r="M6190" s="72" t="n">
        <f aca="false">G6190*I6190*J6190</f>
        <v>0</v>
      </c>
      <c r="N6190" s="72" t="n">
        <f aca="false">D6190*I6190*J6190</f>
        <v>-0</v>
      </c>
      <c r="O6190" s="71" t="n">
        <f aca="false">F6190*J6190</f>
        <v>2</v>
      </c>
      <c r="P6190" s="71" t="n">
        <f aca="false">E6190*J6190</f>
        <v>0</v>
      </c>
    </row>
    <row r="6191" customFormat="false" ht="15" hidden="false" customHeight="false" outlineLevel="0" collapsed="false">
      <c r="A6191" s="71" t="s">
        <v>59</v>
      </c>
      <c r="B6191" s="71" t="s">
        <v>52</v>
      </c>
      <c r="C6191" s="71" t="s">
        <v>1066</v>
      </c>
      <c r="D6191" s="72" t="n">
        <v>36.28</v>
      </c>
      <c r="E6191" s="71" t="n">
        <v>2</v>
      </c>
      <c r="F6191" s="71" t="n">
        <v>77</v>
      </c>
      <c r="G6191" s="72" t="n">
        <v>1396.64</v>
      </c>
      <c r="H6191" s="72" t="n">
        <v>1324.7</v>
      </c>
      <c r="I6191" s="71" t="n">
        <f aca="false">IF(B6191&gt;=Settings!$B$23,1,0)</f>
        <v>0</v>
      </c>
      <c r="J6191" s="71" t="n">
        <v>1</v>
      </c>
      <c r="K6191" s="71" t="n">
        <f aca="false">F6191*I6191*J6191</f>
        <v>0</v>
      </c>
      <c r="L6191" s="71" t="n">
        <f aca="false">E6191*I6191*J6191</f>
        <v>0</v>
      </c>
      <c r="M6191" s="72" t="n">
        <f aca="false">G6191*I6191*J6191</f>
        <v>0</v>
      </c>
      <c r="N6191" s="72" t="n">
        <f aca="false">D6191*I6191*J6191</f>
        <v>0</v>
      </c>
      <c r="O6191" s="71" t="n">
        <f aca="false">F6191*J6191</f>
        <v>77</v>
      </c>
      <c r="P6191" s="71" t="n">
        <f aca="false">E6191*J6191</f>
        <v>2</v>
      </c>
    </row>
    <row r="6192" customFormat="false" ht="15" hidden="false" customHeight="false" outlineLevel="0" collapsed="false">
      <c r="A6192" s="71" t="s">
        <v>60</v>
      </c>
      <c r="B6192" s="71" t="s">
        <v>52</v>
      </c>
      <c r="C6192" s="71" t="s">
        <v>1430</v>
      </c>
      <c r="D6192" s="72" t="n">
        <v>0</v>
      </c>
      <c r="E6192" s="71" t="n">
        <v>0</v>
      </c>
      <c r="F6192" s="71" t="n">
        <v>12</v>
      </c>
      <c r="G6192" s="72" t="n">
        <v>1323.08</v>
      </c>
      <c r="H6192" s="72" t="n">
        <v>1290.65</v>
      </c>
      <c r="I6192" s="71" t="n">
        <f aca="false">IF(B6192&gt;=Settings!$B$23,1,0)</f>
        <v>0</v>
      </c>
      <c r="J6192" s="71" t="n">
        <v>1</v>
      </c>
      <c r="K6192" s="71" t="n">
        <f aca="false">F6192*I6192*J6192</f>
        <v>0</v>
      </c>
      <c r="L6192" s="71" t="n">
        <f aca="false">E6192*I6192*J6192</f>
        <v>0</v>
      </c>
      <c r="M6192" s="72" t="n">
        <f aca="false">G6192*I6192*J6192</f>
        <v>0</v>
      </c>
      <c r="N6192" s="72" t="n">
        <f aca="false">D6192*I6192*J6192</f>
        <v>-0</v>
      </c>
      <c r="O6192" s="71" t="n">
        <f aca="false">F6192*J6192</f>
        <v>12</v>
      </c>
      <c r="P6192" s="71" t="n">
        <f aca="false">E6192*J6192</f>
        <v>0</v>
      </c>
    </row>
    <row r="6193" customFormat="false" ht="15" hidden="false" customHeight="false" outlineLevel="0" collapsed="false">
      <c r="A6193" s="71" t="s">
        <v>60</v>
      </c>
      <c r="B6193" s="71" t="s">
        <v>52</v>
      </c>
      <c r="C6193" s="71" t="s">
        <v>1455</v>
      </c>
      <c r="D6193" s="72" t="n">
        <v>15.41</v>
      </c>
      <c r="E6193" s="71" t="n">
        <v>1</v>
      </c>
      <c r="F6193" s="71" t="n">
        <v>48</v>
      </c>
      <c r="G6193" s="72" t="n">
        <v>739.61</v>
      </c>
      <c r="H6193" s="72" t="n">
        <v>708.06</v>
      </c>
      <c r="I6193" s="71" t="n">
        <f aca="false">IF(B6193&gt;=Settings!$B$23,1,0)</f>
        <v>0</v>
      </c>
      <c r="J6193" s="71" t="n">
        <v>1</v>
      </c>
      <c r="K6193" s="71" t="n">
        <f aca="false">F6193*I6193*J6193</f>
        <v>0</v>
      </c>
      <c r="L6193" s="71" t="n">
        <f aca="false">E6193*I6193*J6193</f>
        <v>0</v>
      </c>
      <c r="M6193" s="72" t="n">
        <f aca="false">G6193*I6193*J6193</f>
        <v>0</v>
      </c>
      <c r="N6193" s="72" t="n">
        <f aca="false">D6193*I6193*J6193</f>
        <v>0</v>
      </c>
      <c r="O6193" s="71" t="n">
        <f aca="false">F6193*J6193</f>
        <v>48</v>
      </c>
      <c r="P6193" s="71" t="n">
        <f aca="false">E6193*J6193</f>
        <v>1</v>
      </c>
    </row>
    <row r="6194" customFormat="false" ht="15" hidden="false" customHeight="false" outlineLevel="0" collapsed="false">
      <c r="A6194" s="71" t="s">
        <v>61</v>
      </c>
      <c r="B6194" s="71" t="s">
        <v>52</v>
      </c>
      <c r="C6194" s="71" t="s">
        <v>1138</v>
      </c>
      <c r="D6194" s="72" t="n">
        <v>0</v>
      </c>
      <c r="E6194" s="71" t="n">
        <v>0</v>
      </c>
      <c r="F6194" s="71" t="n">
        <v>3</v>
      </c>
      <c r="G6194" s="72" t="n">
        <v>204.41</v>
      </c>
      <c r="H6194" s="72" t="n">
        <v>204.41</v>
      </c>
      <c r="I6194" s="71" t="n">
        <f aca="false">IF(B6194&gt;=Settings!$B$23,1,0)</f>
        <v>0</v>
      </c>
      <c r="J6194" s="71" t="n">
        <v>1</v>
      </c>
      <c r="K6194" s="71" t="n">
        <f aca="false">F6194*I6194*J6194</f>
        <v>0</v>
      </c>
      <c r="L6194" s="71" t="n">
        <f aca="false">E6194*I6194*J6194</f>
        <v>0</v>
      </c>
      <c r="M6194" s="72" t="n">
        <f aca="false">G6194*I6194*J6194</f>
        <v>0</v>
      </c>
      <c r="N6194" s="72" t="n">
        <f aca="false">D6194*I6194*J6194</f>
        <v>-0</v>
      </c>
      <c r="O6194" s="71" t="n">
        <f aca="false">F6194*J6194</f>
        <v>3</v>
      </c>
      <c r="P6194" s="71" t="n">
        <f aca="false">E6194*J6194</f>
        <v>0</v>
      </c>
    </row>
    <row r="6195" customFormat="false" ht="15" hidden="false" customHeight="false" outlineLevel="0" collapsed="false">
      <c r="A6195" s="71" t="s">
        <v>63</v>
      </c>
      <c r="B6195" s="71" t="s">
        <v>52</v>
      </c>
      <c r="C6195" s="71" t="s">
        <v>2342</v>
      </c>
      <c r="D6195" s="72" t="n">
        <v>0</v>
      </c>
      <c r="E6195" s="71" t="n">
        <v>0</v>
      </c>
      <c r="F6195" s="71" t="n">
        <v>1</v>
      </c>
      <c r="G6195" s="72" t="n">
        <v>195.41</v>
      </c>
      <c r="H6195" s="72" t="n">
        <v>195.41</v>
      </c>
      <c r="I6195" s="71" t="n">
        <f aca="false">IF(B6195&gt;=Settings!$B$23,1,0)</f>
        <v>0</v>
      </c>
      <c r="J6195" s="71" t="n">
        <v>1</v>
      </c>
      <c r="K6195" s="71" t="n">
        <f aca="false">F6195*I6195*J6195</f>
        <v>0</v>
      </c>
      <c r="L6195" s="71" t="n">
        <f aca="false">E6195*I6195*J6195</f>
        <v>0</v>
      </c>
      <c r="M6195" s="72" t="n">
        <f aca="false">G6195*I6195*J6195</f>
        <v>0</v>
      </c>
      <c r="N6195" s="72" t="n">
        <f aca="false">D6195*I6195*J6195</f>
        <v>-0</v>
      </c>
      <c r="O6195" s="71" t="n">
        <f aca="false">F6195*J6195</f>
        <v>1</v>
      </c>
      <c r="P6195" s="71" t="n">
        <f aca="false">E6195*J6195</f>
        <v>0</v>
      </c>
    </row>
    <row r="6196" customFormat="false" ht="15" hidden="false" customHeight="false" outlineLevel="0" collapsed="false">
      <c r="A6196" s="71" t="s">
        <v>59</v>
      </c>
      <c r="B6196" s="71" t="s">
        <v>52</v>
      </c>
      <c r="C6196" s="71" t="s">
        <v>2375</v>
      </c>
      <c r="D6196" s="72" t="n">
        <v>0</v>
      </c>
      <c r="E6196" s="71" t="n">
        <v>0</v>
      </c>
      <c r="F6196" s="71" t="n">
        <v>1</v>
      </c>
      <c r="G6196" s="72" t="n">
        <v>86.32</v>
      </c>
      <c r="H6196" s="72" t="n">
        <v>86.32</v>
      </c>
      <c r="I6196" s="71" t="n">
        <f aca="false">IF(B6196&gt;=Settings!$B$23,1,0)</f>
        <v>0</v>
      </c>
      <c r="J6196" s="71" t="n">
        <v>1</v>
      </c>
      <c r="K6196" s="71" t="n">
        <f aca="false">F6196*I6196*J6196</f>
        <v>0</v>
      </c>
      <c r="L6196" s="71" t="n">
        <f aca="false">E6196*I6196*J6196</f>
        <v>0</v>
      </c>
      <c r="M6196" s="72" t="n">
        <f aca="false">G6196*I6196*J6196</f>
        <v>0</v>
      </c>
      <c r="N6196" s="72" t="n">
        <f aca="false">D6196*I6196*J6196</f>
        <v>-0</v>
      </c>
      <c r="O6196" s="71" t="n">
        <f aca="false">F6196*J6196</f>
        <v>1</v>
      </c>
      <c r="P6196" s="71" t="n">
        <f aca="false">E6196*J6196</f>
        <v>0</v>
      </c>
    </row>
    <row r="6197" customFormat="false" ht="15" hidden="false" customHeight="false" outlineLevel="0" collapsed="false">
      <c r="A6197" s="71" t="s">
        <v>59</v>
      </c>
      <c r="B6197" s="71" t="s">
        <v>52</v>
      </c>
      <c r="C6197" s="71" t="s">
        <v>627</v>
      </c>
      <c r="D6197" s="72" t="n">
        <v>0</v>
      </c>
      <c r="E6197" s="71" t="n">
        <v>0</v>
      </c>
      <c r="F6197" s="71" t="n">
        <v>8</v>
      </c>
      <c r="G6197" s="72" t="n">
        <v>695.07</v>
      </c>
      <c r="H6197" s="72" t="n">
        <v>669.19</v>
      </c>
      <c r="I6197" s="71" t="n">
        <f aca="false">IF(B6197&gt;=Settings!$B$23,1,0)</f>
        <v>0</v>
      </c>
      <c r="J6197" s="71" t="n">
        <v>1</v>
      </c>
      <c r="K6197" s="71" t="n">
        <f aca="false">F6197*I6197*J6197</f>
        <v>0</v>
      </c>
      <c r="L6197" s="71" t="n">
        <f aca="false">E6197*I6197*J6197</f>
        <v>0</v>
      </c>
      <c r="M6197" s="72" t="n">
        <f aca="false">G6197*I6197*J6197</f>
        <v>0</v>
      </c>
      <c r="N6197" s="72" t="n">
        <f aca="false">D6197*I6197*J6197</f>
        <v>-0</v>
      </c>
      <c r="O6197" s="71" t="n">
        <f aca="false">F6197*J6197</f>
        <v>8</v>
      </c>
      <c r="P6197" s="71" t="n">
        <f aca="false">E6197*J6197</f>
        <v>0</v>
      </c>
    </row>
    <row r="6198" customFormat="false" ht="15" hidden="false" customHeight="false" outlineLevel="0" collapsed="false">
      <c r="A6198" s="71" t="s">
        <v>61</v>
      </c>
      <c r="B6198" s="71" t="s">
        <v>52</v>
      </c>
      <c r="C6198" s="71" t="s">
        <v>1136</v>
      </c>
      <c r="D6198" s="72" t="n">
        <v>0</v>
      </c>
      <c r="E6198" s="71" t="n">
        <v>0</v>
      </c>
      <c r="F6198" s="71" t="n">
        <v>3</v>
      </c>
      <c r="G6198" s="72" t="n">
        <v>190.77</v>
      </c>
      <c r="H6198" s="72" t="n">
        <v>190.77</v>
      </c>
      <c r="I6198" s="71" t="n">
        <f aca="false">IF(B6198&gt;=Settings!$B$23,1,0)</f>
        <v>0</v>
      </c>
      <c r="J6198" s="71" t="n">
        <v>1</v>
      </c>
      <c r="K6198" s="71" t="n">
        <f aca="false">F6198*I6198*J6198</f>
        <v>0</v>
      </c>
      <c r="L6198" s="71" t="n">
        <f aca="false">E6198*I6198*J6198</f>
        <v>0</v>
      </c>
      <c r="M6198" s="72" t="n">
        <f aca="false">G6198*I6198*J6198</f>
        <v>0</v>
      </c>
      <c r="N6198" s="72" t="n">
        <f aca="false">D6198*I6198*J6198</f>
        <v>-0</v>
      </c>
      <c r="O6198" s="71" t="n">
        <f aca="false">F6198*J6198</f>
        <v>3</v>
      </c>
      <c r="P6198" s="71" t="n">
        <f aca="false">E6198*J6198</f>
        <v>0</v>
      </c>
    </row>
    <row r="6199" customFormat="false" ht="15" hidden="false" customHeight="false" outlineLevel="0" collapsed="false">
      <c r="A6199" s="71" t="s">
        <v>59</v>
      </c>
      <c r="B6199" s="71" t="s">
        <v>52</v>
      </c>
      <c r="C6199" s="71" t="s">
        <v>964</v>
      </c>
      <c r="D6199" s="72" t="n">
        <v>0</v>
      </c>
      <c r="E6199" s="71" t="n">
        <v>0</v>
      </c>
      <c r="F6199" s="71" t="n">
        <v>9</v>
      </c>
      <c r="G6199" s="72" t="n">
        <v>1400.79</v>
      </c>
      <c r="H6199" s="72" t="n">
        <v>1356.67</v>
      </c>
      <c r="I6199" s="71" t="n">
        <f aca="false">IF(B6199&gt;=Settings!$B$23,1,0)</f>
        <v>0</v>
      </c>
      <c r="J6199" s="71" t="n">
        <v>1</v>
      </c>
      <c r="K6199" s="71" t="n">
        <f aca="false">F6199*I6199*J6199</f>
        <v>0</v>
      </c>
      <c r="L6199" s="71" t="n">
        <f aca="false">E6199*I6199*J6199</f>
        <v>0</v>
      </c>
      <c r="M6199" s="72" t="n">
        <f aca="false">G6199*I6199*J6199</f>
        <v>0</v>
      </c>
      <c r="N6199" s="72" t="n">
        <f aca="false">D6199*I6199*J6199</f>
        <v>-0</v>
      </c>
      <c r="O6199" s="71" t="n">
        <f aca="false">F6199*J6199</f>
        <v>9</v>
      </c>
      <c r="P6199" s="71" t="n">
        <f aca="false">E6199*J6199</f>
        <v>0</v>
      </c>
    </row>
    <row r="6200" customFormat="false" ht="15" hidden="false" customHeight="false" outlineLevel="0" collapsed="false">
      <c r="A6200" s="71" t="s">
        <v>59</v>
      </c>
      <c r="B6200" s="71" t="s">
        <v>52</v>
      </c>
      <c r="C6200" s="71" t="s">
        <v>1367</v>
      </c>
      <c r="D6200" s="72" t="n">
        <v>0</v>
      </c>
      <c r="E6200" s="71" t="n">
        <v>0</v>
      </c>
      <c r="F6200" s="71" t="n">
        <v>6</v>
      </c>
      <c r="G6200" s="72" t="n">
        <v>895.17</v>
      </c>
      <c r="H6200" s="72" t="n">
        <v>874.05</v>
      </c>
      <c r="I6200" s="71" t="n">
        <f aca="false">IF(B6200&gt;=Settings!$B$23,1,0)</f>
        <v>0</v>
      </c>
      <c r="J6200" s="71" t="n">
        <v>1</v>
      </c>
      <c r="K6200" s="71" t="n">
        <f aca="false">F6200*I6200*J6200</f>
        <v>0</v>
      </c>
      <c r="L6200" s="71" t="n">
        <f aca="false">E6200*I6200*J6200</f>
        <v>0</v>
      </c>
      <c r="M6200" s="72" t="n">
        <f aca="false">G6200*I6200*J6200</f>
        <v>0</v>
      </c>
      <c r="N6200" s="72" t="n">
        <f aca="false">D6200*I6200*J6200</f>
        <v>-0</v>
      </c>
      <c r="O6200" s="71" t="n">
        <f aca="false">F6200*J6200</f>
        <v>6</v>
      </c>
      <c r="P6200" s="71" t="n">
        <f aca="false">E6200*J6200</f>
        <v>0</v>
      </c>
    </row>
    <row r="6201" customFormat="false" ht="15" hidden="false" customHeight="false" outlineLevel="0" collapsed="false">
      <c r="A6201" s="71" t="s">
        <v>61</v>
      </c>
      <c r="B6201" s="71" t="s">
        <v>52</v>
      </c>
      <c r="C6201" s="71" t="s">
        <v>2167</v>
      </c>
      <c r="D6201" s="72" t="n">
        <v>0</v>
      </c>
      <c r="E6201" s="71" t="n">
        <v>0</v>
      </c>
      <c r="F6201" s="71" t="n">
        <v>1</v>
      </c>
      <c r="G6201" s="72" t="n">
        <v>140.86</v>
      </c>
      <c r="H6201" s="72" t="n">
        <v>140.86</v>
      </c>
      <c r="I6201" s="71" t="n">
        <f aca="false">IF(B6201&gt;=Settings!$B$23,1,0)</f>
        <v>0</v>
      </c>
      <c r="J6201" s="71" t="n">
        <v>1</v>
      </c>
      <c r="K6201" s="71" t="n">
        <f aca="false">F6201*I6201*J6201</f>
        <v>0</v>
      </c>
      <c r="L6201" s="71" t="n">
        <f aca="false">E6201*I6201*J6201</f>
        <v>0</v>
      </c>
      <c r="M6201" s="72" t="n">
        <f aca="false">G6201*I6201*J6201</f>
        <v>0</v>
      </c>
      <c r="N6201" s="72" t="n">
        <f aca="false">D6201*I6201*J6201</f>
        <v>-0</v>
      </c>
      <c r="O6201" s="71" t="n">
        <f aca="false">F6201*J6201</f>
        <v>1</v>
      </c>
      <c r="P6201" s="71" t="n">
        <f aca="false">E6201*J6201</f>
        <v>0</v>
      </c>
    </row>
    <row r="6202" customFormat="false" ht="15" hidden="false" customHeight="false" outlineLevel="0" collapsed="false">
      <c r="A6202" s="71" t="s">
        <v>59</v>
      </c>
      <c r="B6202" s="71" t="s">
        <v>52</v>
      </c>
      <c r="C6202" s="71" t="s">
        <v>1212</v>
      </c>
      <c r="D6202" s="72" t="n">
        <v>0</v>
      </c>
      <c r="E6202" s="71" t="n">
        <v>0</v>
      </c>
      <c r="F6202" s="71" t="n">
        <v>1</v>
      </c>
      <c r="G6202" s="72" t="n">
        <v>54.5</v>
      </c>
      <c r="H6202" s="72" t="n">
        <v>54.5</v>
      </c>
      <c r="I6202" s="71" t="n">
        <f aca="false">IF(B6202&gt;=Settings!$B$23,1,0)</f>
        <v>0</v>
      </c>
      <c r="J6202" s="71" t="n">
        <v>1</v>
      </c>
      <c r="K6202" s="71" t="n">
        <f aca="false">F6202*I6202*J6202</f>
        <v>0</v>
      </c>
      <c r="L6202" s="71" t="n">
        <f aca="false">E6202*I6202*J6202</f>
        <v>0</v>
      </c>
      <c r="M6202" s="72" t="n">
        <f aca="false">G6202*I6202*J6202</f>
        <v>0</v>
      </c>
      <c r="N6202" s="72" t="n">
        <f aca="false">D6202*I6202*J6202</f>
        <v>-0</v>
      </c>
      <c r="O6202" s="71" t="n">
        <f aca="false">F6202*J6202</f>
        <v>1</v>
      </c>
      <c r="P6202" s="71" t="n">
        <f aca="false">E6202*J6202</f>
        <v>0</v>
      </c>
    </row>
    <row r="6203" customFormat="false" ht="15" hidden="false" customHeight="false" outlineLevel="0" collapsed="false">
      <c r="A6203" s="71" t="s">
        <v>59</v>
      </c>
      <c r="B6203" s="71" t="s">
        <v>52</v>
      </c>
      <c r="C6203" s="71" t="s">
        <v>1136</v>
      </c>
      <c r="D6203" s="72" t="n">
        <v>0</v>
      </c>
      <c r="E6203" s="71" t="n">
        <v>0</v>
      </c>
      <c r="F6203" s="71" t="n">
        <v>21</v>
      </c>
      <c r="G6203" s="72" t="n">
        <v>1524.31</v>
      </c>
      <c r="H6203" s="72" t="n">
        <v>1495.71</v>
      </c>
      <c r="I6203" s="71" t="n">
        <f aca="false">IF(B6203&gt;=Settings!$B$23,1,0)</f>
        <v>0</v>
      </c>
      <c r="J6203" s="71" t="n">
        <v>1</v>
      </c>
      <c r="K6203" s="71" t="n">
        <f aca="false">F6203*I6203*J6203</f>
        <v>0</v>
      </c>
      <c r="L6203" s="71" t="n">
        <f aca="false">E6203*I6203*J6203</f>
        <v>0</v>
      </c>
      <c r="M6203" s="72" t="n">
        <f aca="false">G6203*I6203*J6203</f>
        <v>0</v>
      </c>
      <c r="N6203" s="72" t="n">
        <f aca="false">D6203*I6203*J6203</f>
        <v>-0</v>
      </c>
      <c r="O6203" s="71" t="n">
        <f aca="false">F6203*J6203</f>
        <v>21</v>
      </c>
      <c r="P6203" s="71" t="n">
        <f aca="false">E6203*J6203</f>
        <v>0</v>
      </c>
    </row>
    <row r="6204" customFormat="false" ht="15" hidden="false" customHeight="false" outlineLevel="0" collapsed="false">
      <c r="A6204" s="71" t="s">
        <v>60</v>
      </c>
      <c r="B6204" s="71" t="s">
        <v>52</v>
      </c>
      <c r="C6204" s="71" t="s">
        <v>1747</v>
      </c>
      <c r="D6204" s="72" t="n">
        <v>0</v>
      </c>
      <c r="E6204" s="71" t="n">
        <v>0</v>
      </c>
      <c r="F6204" s="71" t="n">
        <v>2</v>
      </c>
      <c r="G6204" s="72" t="n">
        <v>348.99</v>
      </c>
      <c r="H6204" s="72" t="n">
        <v>313.37</v>
      </c>
      <c r="I6204" s="71" t="n">
        <f aca="false">IF(B6204&gt;=Settings!$B$23,1,0)</f>
        <v>0</v>
      </c>
      <c r="J6204" s="71" t="n">
        <v>1</v>
      </c>
      <c r="K6204" s="71" t="n">
        <f aca="false">F6204*I6204*J6204</f>
        <v>0</v>
      </c>
      <c r="L6204" s="71" t="n">
        <f aca="false">E6204*I6204*J6204</f>
        <v>0</v>
      </c>
      <c r="M6204" s="72" t="n">
        <f aca="false">G6204*I6204*J6204</f>
        <v>0</v>
      </c>
      <c r="N6204" s="72" t="n">
        <f aca="false">D6204*I6204*J6204</f>
        <v>-0</v>
      </c>
      <c r="O6204" s="71" t="n">
        <f aca="false">F6204*J6204</f>
        <v>2</v>
      </c>
      <c r="P6204" s="71" t="n">
        <f aca="false">E6204*J6204</f>
        <v>0</v>
      </c>
    </row>
    <row r="6205" customFormat="false" ht="15" hidden="false" customHeight="false" outlineLevel="0" collapsed="false">
      <c r="A6205" s="71" t="s">
        <v>62</v>
      </c>
      <c r="B6205" s="71" t="s">
        <v>52</v>
      </c>
      <c r="C6205" s="71" t="s">
        <v>2401</v>
      </c>
      <c r="D6205" s="72" t="n">
        <v>0</v>
      </c>
      <c r="E6205" s="71" t="n">
        <v>0</v>
      </c>
      <c r="F6205" s="71" t="n">
        <v>1</v>
      </c>
      <c r="G6205" s="72" t="n">
        <v>6.32</v>
      </c>
      <c r="H6205" s="72" t="n">
        <v>6.32</v>
      </c>
      <c r="I6205" s="71" t="n">
        <f aca="false">IF(B6205&gt;=Settings!$B$23,1,0)</f>
        <v>0</v>
      </c>
      <c r="J6205" s="71" t="n">
        <v>1</v>
      </c>
      <c r="K6205" s="71" t="n">
        <f aca="false">F6205*I6205*J6205</f>
        <v>0</v>
      </c>
      <c r="L6205" s="71" t="n">
        <f aca="false">E6205*I6205*J6205</f>
        <v>0</v>
      </c>
      <c r="M6205" s="72" t="n">
        <f aca="false">G6205*I6205*J6205</f>
        <v>0</v>
      </c>
      <c r="N6205" s="72" t="n">
        <f aca="false">D6205*I6205*J6205</f>
        <v>-0</v>
      </c>
      <c r="O6205" s="71" t="n">
        <f aca="false">F6205*J6205</f>
        <v>1</v>
      </c>
      <c r="P6205" s="71" t="n">
        <f aca="false">E6205*J6205</f>
        <v>0</v>
      </c>
    </row>
    <row r="6206" customFormat="false" ht="15" hidden="false" customHeight="false" outlineLevel="0" collapsed="false">
      <c r="A6206" s="71" t="s">
        <v>61</v>
      </c>
      <c r="B6206" s="71" t="s">
        <v>52</v>
      </c>
      <c r="C6206" s="71" t="s">
        <v>646</v>
      </c>
      <c r="D6206" s="72" t="n">
        <v>0</v>
      </c>
      <c r="E6206" s="71" t="n">
        <v>0</v>
      </c>
      <c r="F6206" s="71" t="n">
        <v>2</v>
      </c>
      <c r="G6206" s="72" t="n">
        <v>195.36</v>
      </c>
      <c r="H6206" s="72" t="n">
        <v>195.36</v>
      </c>
      <c r="I6206" s="71" t="n">
        <f aca="false">IF(B6206&gt;=Settings!$B$23,1,0)</f>
        <v>0</v>
      </c>
      <c r="J6206" s="71" t="n">
        <v>1</v>
      </c>
      <c r="K6206" s="71" t="n">
        <f aca="false">F6206*I6206*J6206</f>
        <v>0</v>
      </c>
      <c r="L6206" s="71" t="n">
        <f aca="false">E6206*I6206*J6206</f>
        <v>0</v>
      </c>
      <c r="M6206" s="72" t="n">
        <f aca="false">G6206*I6206*J6206</f>
        <v>0</v>
      </c>
      <c r="N6206" s="72" t="n">
        <f aca="false">D6206*I6206*J6206</f>
        <v>-0</v>
      </c>
      <c r="O6206" s="71" t="n">
        <f aca="false">F6206*J6206</f>
        <v>2</v>
      </c>
      <c r="P6206" s="71" t="n">
        <f aca="false">E6206*J6206</f>
        <v>0</v>
      </c>
    </row>
    <row r="6207" customFormat="false" ht="15" hidden="false" customHeight="false" outlineLevel="0" collapsed="false">
      <c r="A6207" s="71" t="s">
        <v>60</v>
      </c>
      <c r="B6207" s="71" t="s">
        <v>52</v>
      </c>
      <c r="C6207" s="71" t="s">
        <v>970</v>
      </c>
      <c r="D6207" s="72" t="n">
        <v>0</v>
      </c>
      <c r="E6207" s="71" t="n">
        <v>0</v>
      </c>
      <c r="F6207" s="71" t="n">
        <v>4</v>
      </c>
      <c r="G6207" s="72" t="n">
        <v>614.37</v>
      </c>
      <c r="H6207" s="72" t="n">
        <v>614.37</v>
      </c>
      <c r="I6207" s="71" t="n">
        <f aca="false">IF(B6207&gt;=Settings!$B$23,1,0)</f>
        <v>0</v>
      </c>
      <c r="J6207" s="71" t="n">
        <v>1</v>
      </c>
      <c r="K6207" s="71" t="n">
        <f aca="false">F6207*I6207*J6207</f>
        <v>0</v>
      </c>
      <c r="L6207" s="71" t="n">
        <f aca="false">E6207*I6207*J6207</f>
        <v>0</v>
      </c>
      <c r="M6207" s="72" t="n">
        <f aca="false">G6207*I6207*J6207</f>
        <v>0</v>
      </c>
      <c r="N6207" s="72" t="n">
        <f aca="false">D6207*I6207*J6207</f>
        <v>-0</v>
      </c>
      <c r="O6207" s="71" t="n">
        <f aca="false">F6207*J6207</f>
        <v>4</v>
      </c>
      <c r="P6207" s="71" t="n">
        <f aca="false">E6207*J6207</f>
        <v>0</v>
      </c>
    </row>
    <row r="6208" customFormat="false" ht="15" hidden="false" customHeight="false" outlineLevel="0" collapsed="false">
      <c r="A6208" s="71" t="s">
        <v>59</v>
      </c>
      <c r="B6208" s="71" t="s">
        <v>52</v>
      </c>
      <c r="C6208" s="71" t="s">
        <v>2406</v>
      </c>
      <c r="D6208" s="72" t="n">
        <v>0</v>
      </c>
      <c r="E6208" s="71" t="n">
        <v>0</v>
      </c>
      <c r="F6208" s="71" t="n">
        <v>2</v>
      </c>
      <c r="G6208" s="72" t="n">
        <v>536.27</v>
      </c>
      <c r="H6208" s="72" t="n">
        <v>536.27</v>
      </c>
      <c r="I6208" s="71" t="n">
        <f aca="false">IF(B6208&gt;=Settings!$B$23,1,0)</f>
        <v>0</v>
      </c>
      <c r="J6208" s="71" t="n">
        <v>1</v>
      </c>
      <c r="K6208" s="71" t="n">
        <f aca="false">F6208*I6208*J6208</f>
        <v>0</v>
      </c>
      <c r="L6208" s="71" t="n">
        <f aca="false">E6208*I6208*J6208</f>
        <v>0</v>
      </c>
      <c r="M6208" s="72" t="n">
        <f aca="false">G6208*I6208*J6208</f>
        <v>0</v>
      </c>
      <c r="N6208" s="72" t="n">
        <f aca="false">D6208*I6208*J6208</f>
        <v>-0</v>
      </c>
      <c r="O6208" s="71" t="n">
        <f aca="false">F6208*J6208</f>
        <v>2</v>
      </c>
      <c r="P6208" s="71" t="n">
        <f aca="false">E6208*J6208</f>
        <v>0</v>
      </c>
    </row>
    <row r="6209" customFormat="false" ht="15" hidden="false" customHeight="false" outlineLevel="0" collapsed="false">
      <c r="A6209" s="71" t="s">
        <v>63</v>
      </c>
      <c r="B6209" s="71" t="s">
        <v>52</v>
      </c>
      <c r="C6209" s="71" t="s">
        <v>2357</v>
      </c>
      <c r="D6209" s="72" t="n">
        <v>0</v>
      </c>
      <c r="E6209" s="71" t="n">
        <v>0</v>
      </c>
      <c r="F6209" s="71" t="n">
        <v>1</v>
      </c>
      <c r="G6209" s="72" t="n">
        <v>195.41</v>
      </c>
      <c r="H6209" s="72" t="n">
        <v>195.41</v>
      </c>
      <c r="I6209" s="71" t="n">
        <f aca="false">IF(B6209&gt;=Settings!$B$23,1,0)</f>
        <v>0</v>
      </c>
      <c r="J6209" s="71" t="n">
        <v>1</v>
      </c>
      <c r="K6209" s="71" t="n">
        <f aca="false">F6209*I6209*J6209</f>
        <v>0</v>
      </c>
      <c r="L6209" s="71" t="n">
        <f aca="false">E6209*I6209*J6209</f>
        <v>0</v>
      </c>
      <c r="M6209" s="72" t="n">
        <f aca="false">G6209*I6209*J6209</f>
        <v>0</v>
      </c>
      <c r="N6209" s="72" t="n">
        <f aca="false">D6209*I6209*J6209</f>
        <v>-0</v>
      </c>
      <c r="O6209" s="71" t="n">
        <f aca="false">F6209*J6209</f>
        <v>1</v>
      </c>
      <c r="P6209" s="71" t="n">
        <f aca="false">E6209*J6209</f>
        <v>0</v>
      </c>
    </row>
    <row r="6210" customFormat="false" ht="15" hidden="false" customHeight="false" outlineLevel="0" collapsed="false">
      <c r="A6210" s="71" t="s">
        <v>59</v>
      </c>
      <c r="B6210" s="71" t="s">
        <v>52</v>
      </c>
      <c r="C6210" s="71" t="s">
        <v>1248</v>
      </c>
      <c r="D6210" s="72" t="n">
        <v>0</v>
      </c>
      <c r="E6210" s="71" t="n">
        <v>0</v>
      </c>
      <c r="F6210" s="71" t="n">
        <v>16</v>
      </c>
      <c r="G6210" s="72" t="n">
        <v>1308.34</v>
      </c>
      <c r="H6210" s="72" t="n">
        <v>1247.75</v>
      </c>
      <c r="I6210" s="71" t="n">
        <f aca="false">IF(B6210&gt;=Settings!$B$23,1,0)</f>
        <v>0</v>
      </c>
      <c r="J6210" s="71" t="n">
        <v>1</v>
      </c>
      <c r="K6210" s="71" t="n">
        <f aca="false">F6210*I6210*J6210</f>
        <v>0</v>
      </c>
      <c r="L6210" s="71" t="n">
        <f aca="false">E6210*I6210*J6210</f>
        <v>0</v>
      </c>
      <c r="M6210" s="72" t="n">
        <f aca="false">G6210*I6210*J6210</f>
        <v>0</v>
      </c>
      <c r="N6210" s="72" t="n">
        <f aca="false">D6210*I6210*J6210</f>
        <v>-0</v>
      </c>
      <c r="O6210" s="71" t="n">
        <f aca="false">F6210*J6210</f>
        <v>16</v>
      </c>
      <c r="P6210" s="71" t="n">
        <f aca="false">E6210*J6210</f>
        <v>0</v>
      </c>
    </row>
    <row r="6211" customFormat="false" ht="15" hidden="false" customHeight="false" outlineLevel="0" collapsed="false">
      <c r="A6211" s="71" t="s">
        <v>59</v>
      </c>
      <c r="B6211" s="71" t="s">
        <v>52</v>
      </c>
      <c r="C6211" s="71" t="s">
        <v>605</v>
      </c>
      <c r="D6211" s="72" t="n">
        <v>0</v>
      </c>
      <c r="E6211" s="71" t="n">
        <v>0</v>
      </c>
      <c r="F6211" s="71" t="n">
        <v>2</v>
      </c>
      <c r="G6211" s="72" t="n">
        <v>227.77</v>
      </c>
      <c r="H6211" s="72" t="n">
        <v>227.77</v>
      </c>
      <c r="I6211" s="71" t="n">
        <f aca="false">IF(B6211&gt;=Settings!$B$23,1,0)</f>
        <v>0</v>
      </c>
      <c r="J6211" s="71" t="n">
        <v>1</v>
      </c>
      <c r="K6211" s="71" t="n">
        <f aca="false">F6211*I6211*J6211</f>
        <v>0</v>
      </c>
      <c r="L6211" s="71" t="n">
        <f aca="false">E6211*I6211*J6211</f>
        <v>0</v>
      </c>
      <c r="M6211" s="72" t="n">
        <f aca="false">G6211*I6211*J6211</f>
        <v>0</v>
      </c>
      <c r="N6211" s="72" t="n">
        <f aca="false">D6211*I6211*J6211</f>
        <v>-0</v>
      </c>
      <c r="O6211" s="71" t="n">
        <f aca="false">F6211*J6211</f>
        <v>2</v>
      </c>
      <c r="P6211" s="71" t="n">
        <f aca="false">E6211*J6211</f>
        <v>0</v>
      </c>
    </row>
    <row r="6212" customFormat="false" ht="15" hidden="false" customHeight="false" outlineLevel="0" collapsed="false">
      <c r="A6212" s="71" t="s">
        <v>59</v>
      </c>
      <c r="B6212" s="71" t="s">
        <v>52</v>
      </c>
      <c r="C6212" s="71" t="s">
        <v>1048</v>
      </c>
      <c r="D6212" s="72" t="n">
        <v>197.01</v>
      </c>
      <c r="E6212" s="71" t="n">
        <v>1</v>
      </c>
      <c r="F6212" s="71" t="n">
        <v>3</v>
      </c>
      <c r="G6212" s="72" t="n">
        <v>727.13</v>
      </c>
      <c r="H6212" s="72" t="n">
        <v>495.36</v>
      </c>
      <c r="I6212" s="71" t="n">
        <f aca="false">IF(B6212&gt;=Settings!$B$23,1,0)</f>
        <v>0</v>
      </c>
      <c r="J6212" s="71" t="n">
        <v>1</v>
      </c>
      <c r="K6212" s="71" t="n">
        <f aca="false">F6212*I6212*J6212</f>
        <v>0</v>
      </c>
      <c r="L6212" s="71" t="n">
        <f aca="false">E6212*I6212*J6212</f>
        <v>0</v>
      </c>
      <c r="M6212" s="72" t="n">
        <f aca="false">G6212*I6212*J6212</f>
        <v>0</v>
      </c>
      <c r="N6212" s="72" t="n">
        <f aca="false">D6212*I6212*J6212</f>
        <v>0</v>
      </c>
      <c r="O6212" s="71" t="n">
        <f aca="false">F6212*J6212</f>
        <v>3</v>
      </c>
      <c r="P6212" s="71" t="n">
        <f aca="false">E6212*J6212</f>
        <v>1</v>
      </c>
    </row>
    <row r="6213" customFormat="false" ht="15" hidden="false" customHeight="false" outlineLevel="0" collapsed="false">
      <c r="A6213" s="71" t="s">
        <v>59</v>
      </c>
      <c r="B6213" s="71" t="s">
        <v>52</v>
      </c>
      <c r="C6213" s="71" t="s">
        <v>585</v>
      </c>
      <c r="D6213" s="72" t="n">
        <v>0</v>
      </c>
      <c r="E6213" s="71" t="n">
        <v>0</v>
      </c>
      <c r="F6213" s="71" t="n">
        <v>14</v>
      </c>
      <c r="G6213" s="72" t="n">
        <v>1031.18</v>
      </c>
      <c r="H6213" s="72" t="n">
        <v>988.28</v>
      </c>
      <c r="I6213" s="71" t="n">
        <f aca="false">IF(B6213&gt;=Settings!$B$23,1,0)</f>
        <v>0</v>
      </c>
      <c r="J6213" s="71" t="n">
        <v>1</v>
      </c>
      <c r="K6213" s="71" t="n">
        <f aca="false">F6213*I6213*J6213</f>
        <v>0</v>
      </c>
      <c r="L6213" s="71" t="n">
        <f aca="false">E6213*I6213*J6213</f>
        <v>0</v>
      </c>
      <c r="M6213" s="72" t="n">
        <f aca="false">G6213*I6213*J6213</f>
        <v>0</v>
      </c>
      <c r="N6213" s="72" t="n">
        <f aca="false">D6213*I6213*J6213</f>
        <v>-0</v>
      </c>
      <c r="O6213" s="71" t="n">
        <f aca="false">F6213*J6213</f>
        <v>14</v>
      </c>
      <c r="P6213" s="71" t="n">
        <f aca="false">E6213*J6213</f>
        <v>0</v>
      </c>
    </row>
    <row r="6214" customFormat="false" ht="15" hidden="false" customHeight="false" outlineLevel="0" collapsed="false">
      <c r="A6214" s="71" t="s">
        <v>59</v>
      </c>
      <c r="B6214" s="71" t="s">
        <v>52</v>
      </c>
      <c r="C6214" s="71" t="s">
        <v>118</v>
      </c>
      <c r="D6214" s="72" t="n">
        <v>209</v>
      </c>
      <c r="E6214" s="71" t="n">
        <v>2</v>
      </c>
      <c r="F6214" s="71" t="n">
        <v>204</v>
      </c>
      <c r="G6214" s="72" t="n">
        <v>21636.82</v>
      </c>
      <c r="H6214" s="72" t="n">
        <v>20969.61</v>
      </c>
      <c r="I6214" s="71" t="n">
        <f aca="false">IF(B6214&gt;=Settings!$B$23,1,0)</f>
        <v>0</v>
      </c>
      <c r="J6214" s="71" t="n">
        <v>1</v>
      </c>
      <c r="K6214" s="71" t="n">
        <f aca="false">F6214*I6214*J6214</f>
        <v>0</v>
      </c>
      <c r="L6214" s="71" t="n">
        <f aca="false">E6214*I6214*J6214</f>
        <v>0</v>
      </c>
      <c r="M6214" s="72" t="n">
        <f aca="false">G6214*I6214*J6214</f>
        <v>0</v>
      </c>
      <c r="N6214" s="72" t="n">
        <f aca="false">D6214*I6214*J6214</f>
        <v>0</v>
      </c>
      <c r="O6214" s="71" t="n">
        <f aca="false">F6214*J6214</f>
        <v>204</v>
      </c>
      <c r="P6214" s="71" t="n">
        <f aca="false">E6214*J6214</f>
        <v>2</v>
      </c>
    </row>
    <row r="6215" customFormat="false" ht="15" hidden="false" customHeight="false" outlineLevel="0" collapsed="false">
      <c r="A6215" s="71" t="s">
        <v>62</v>
      </c>
      <c r="B6215" s="71" t="s">
        <v>52</v>
      </c>
      <c r="C6215" s="71" t="s">
        <v>169</v>
      </c>
      <c r="D6215" s="72" t="n">
        <v>282.58</v>
      </c>
      <c r="E6215" s="71" t="n">
        <v>3</v>
      </c>
      <c r="F6215" s="71" t="n">
        <v>55</v>
      </c>
      <c r="G6215" s="72" t="n">
        <v>4722.82</v>
      </c>
      <c r="H6215" s="72" t="n">
        <v>4306.69</v>
      </c>
      <c r="I6215" s="71" t="n">
        <f aca="false">IF(B6215&gt;=Settings!$B$23,1,0)</f>
        <v>0</v>
      </c>
      <c r="J6215" s="71" t="n">
        <v>1</v>
      </c>
      <c r="K6215" s="71" t="n">
        <f aca="false">F6215*I6215*J6215</f>
        <v>0</v>
      </c>
      <c r="L6215" s="71" t="n">
        <f aca="false">E6215*I6215*J6215</f>
        <v>0</v>
      </c>
      <c r="M6215" s="72" t="n">
        <f aca="false">G6215*I6215*J6215</f>
        <v>0</v>
      </c>
      <c r="N6215" s="72" t="n">
        <f aca="false">D6215*I6215*J6215</f>
        <v>0</v>
      </c>
      <c r="O6215" s="71" t="n">
        <f aca="false">F6215*J6215</f>
        <v>55</v>
      </c>
      <c r="P6215" s="71" t="n">
        <f aca="false">E6215*J6215</f>
        <v>3</v>
      </c>
    </row>
    <row r="6216" customFormat="false" ht="15" hidden="false" customHeight="false" outlineLevel="0" collapsed="false">
      <c r="A6216" s="71" t="s">
        <v>59</v>
      </c>
      <c r="B6216" s="71" t="s">
        <v>52</v>
      </c>
      <c r="C6216" s="71" t="s">
        <v>1383</v>
      </c>
      <c r="D6216" s="72" t="n">
        <v>0</v>
      </c>
      <c r="E6216" s="71" t="n">
        <v>0</v>
      </c>
      <c r="F6216" s="71" t="n">
        <v>9</v>
      </c>
      <c r="G6216" s="72" t="n">
        <v>863.2</v>
      </c>
      <c r="H6216" s="72" t="n">
        <v>863.2</v>
      </c>
      <c r="I6216" s="71" t="n">
        <f aca="false">IF(B6216&gt;=Settings!$B$23,1,0)</f>
        <v>0</v>
      </c>
      <c r="J6216" s="71" t="n">
        <v>1</v>
      </c>
      <c r="K6216" s="71" t="n">
        <f aca="false">F6216*I6216*J6216</f>
        <v>0</v>
      </c>
      <c r="L6216" s="71" t="n">
        <f aca="false">E6216*I6216*J6216</f>
        <v>0</v>
      </c>
      <c r="M6216" s="72" t="n">
        <f aca="false">G6216*I6216*J6216</f>
        <v>0</v>
      </c>
      <c r="N6216" s="72" t="n">
        <f aca="false">D6216*I6216*J6216</f>
        <v>-0</v>
      </c>
      <c r="O6216" s="71" t="n">
        <f aca="false">F6216*J6216</f>
        <v>9</v>
      </c>
      <c r="P6216" s="71" t="n">
        <f aca="false">E6216*J6216</f>
        <v>0</v>
      </c>
    </row>
    <row r="6217" customFormat="false" ht="15" hidden="false" customHeight="false" outlineLevel="0" collapsed="false">
      <c r="A6217" s="71" t="s">
        <v>59</v>
      </c>
      <c r="B6217" s="71" t="s">
        <v>52</v>
      </c>
      <c r="C6217" s="71" t="s">
        <v>652</v>
      </c>
      <c r="D6217" s="72" t="n">
        <v>0</v>
      </c>
      <c r="E6217" s="71" t="n">
        <v>0</v>
      </c>
      <c r="F6217" s="71" t="n">
        <v>9</v>
      </c>
      <c r="G6217" s="72" t="n">
        <v>285.94</v>
      </c>
      <c r="H6217" s="72" t="n">
        <v>268.47</v>
      </c>
      <c r="I6217" s="71" t="n">
        <f aca="false">IF(B6217&gt;=Settings!$B$23,1,0)</f>
        <v>0</v>
      </c>
      <c r="J6217" s="71" t="n">
        <v>1</v>
      </c>
      <c r="K6217" s="71" t="n">
        <f aca="false">F6217*I6217*J6217</f>
        <v>0</v>
      </c>
      <c r="L6217" s="71" t="n">
        <f aca="false">E6217*I6217*J6217</f>
        <v>0</v>
      </c>
      <c r="M6217" s="72" t="n">
        <f aca="false">G6217*I6217*J6217</f>
        <v>0</v>
      </c>
      <c r="N6217" s="72" t="n">
        <f aca="false">D6217*I6217*J6217</f>
        <v>-0</v>
      </c>
      <c r="O6217" s="71" t="n">
        <f aca="false">F6217*J6217</f>
        <v>9</v>
      </c>
      <c r="P6217" s="71" t="n">
        <f aca="false">E6217*J6217</f>
        <v>0</v>
      </c>
    </row>
    <row r="6218" customFormat="false" ht="15" hidden="false" customHeight="false" outlineLevel="0" collapsed="false">
      <c r="A6218" s="71" t="s">
        <v>60</v>
      </c>
      <c r="B6218" s="71" t="s">
        <v>52</v>
      </c>
      <c r="C6218" s="71" t="s">
        <v>619</v>
      </c>
      <c r="D6218" s="72" t="n">
        <v>0</v>
      </c>
      <c r="E6218" s="71" t="n">
        <v>0</v>
      </c>
      <c r="F6218" s="71" t="n">
        <v>2</v>
      </c>
      <c r="G6218" s="72" t="n">
        <v>363.54</v>
      </c>
      <c r="H6218" s="72" t="n">
        <v>363.54</v>
      </c>
      <c r="I6218" s="71" t="n">
        <f aca="false">IF(B6218&gt;=Settings!$B$23,1,0)</f>
        <v>0</v>
      </c>
      <c r="J6218" s="71" t="n">
        <v>1</v>
      </c>
      <c r="K6218" s="71" t="n">
        <f aca="false">F6218*I6218*J6218</f>
        <v>0</v>
      </c>
      <c r="L6218" s="71" t="n">
        <f aca="false">E6218*I6218*J6218</f>
        <v>0</v>
      </c>
      <c r="M6218" s="72" t="n">
        <f aca="false">G6218*I6218*J6218</f>
        <v>0</v>
      </c>
      <c r="N6218" s="72" t="n">
        <f aca="false">D6218*I6218*J6218</f>
        <v>-0</v>
      </c>
      <c r="O6218" s="71" t="n">
        <f aca="false">F6218*J6218</f>
        <v>2</v>
      </c>
      <c r="P6218" s="71" t="n">
        <f aca="false">E6218*J6218</f>
        <v>0</v>
      </c>
    </row>
    <row r="6219" customFormat="false" ht="15" hidden="false" customHeight="false" outlineLevel="0" collapsed="false">
      <c r="A6219" s="71" t="s">
        <v>59</v>
      </c>
      <c r="B6219" s="71" t="s">
        <v>52</v>
      </c>
      <c r="C6219" s="71" t="s">
        <v>907</v>
      </c>
      <c r="D6219" s="72" t="n">
        <v>0</v>
      </c>
      <c r="E6219" s="71" t="n">
        <v>0</v>
      </c>
      <c r="F6219" s="71" t="n">
        <v>1</v>
      </c>
      <c r="G6219" s="72" t="n">
        <v>95.41</v>
      </c>
      <c r="H6219" s="72" t="n">
        <v>95.41</v>
      </c>
      <c r="I6219" s="71" t="n">
        <f aca="false">IF(B6219&gt;=Settings!$B$23,1,0)</f>
        <v>0</v>
      </c>
      <c r="J6219" s="71" t="n">
        <v>1</v>
      </c>
      <c r="K6219" s="71" t="n">
        <f aca="false">F6219*I6219*J6219</f>
        <v>0</v>
      </c>
      <c r="L6219" s="71" t="n">
        <f aca="false">E6219*I6219*J6219</f>
        <v>0</v>
      </c>
      <c r="M6219" s="72" t="n">
        <f aca="false">G6219*I6219*J6219</f>
        <v>0</v>
      </c>
      <c r="N6219" s="72" t="n">
        <f aca="false">D6219*I6219*J6219</f>
        <v>-0</v>
      </c>
      <c r="O6219" s="71" t="n">
        <f aca="false">F6219*J6219</f>
        <v>1</v>
      </c>
      <c r="P6219" s="71" t="n">
        <f aca="false">E6219*J6219</f>
        <v>0</v>
      </c>
    </row>
    <row r="6220" customFormat="false" ht="15" hidden="false" customHeight="false" outlineLevel="0" collapsed="false">
      <c r="A6220" s="71" t="s">
        <v>61</v>
      </c>
      <c r="B6220" s="71" t="s">
        <v>52</v>
      </c>
      <c r="C6220" s="71" t="s">
        <v>1236</v>
      </c>
      <c r="D6220" s="72" t="n">
        <v>0</v>
      </c>
      <c r="E6220" s="71" t="n">
        <v>0</v>
      </c>
      <c r="F6220" s="71" t="n">
        <v>5</v>
      </c>
      <c r="G6220" s="72" t="n">
        <v>399.13</v>
      </c>
      <c r="H6220" s="72" t="n">
        <v>399.13</v>
      </c>
      <c r="I6220" s="71" t="n">
        <f aca="false">IF(B6220&gt;=Settings!$B$23,1,0)</f>
        <v>0</v>
      </c>
      <c r="J6220" s="71" t="n">
        <v>1</v>
      </c>
      <c r="K6220" s="71" t="n">
        <f aca="false">F6220*I6220*J6220</f>
        <v>0</v>
      </c>
      <c r="L6220" s="71" t="n">
        <f aca="false">E6220*I6220*J6220</f>
        <v>0</v>
      </c>
      <c r="M6220" s="72" t="n">
        <f aca="false">G6220*I6220*J6220</f>
        <v>0</v>
      </c>
      <c r="N6220" s="72" t="n">
        <f aca="false">D6220*I6220*J6220</f>
        <v>-0</v>
      </c>
      <c r="O6220" s="71" t="n">
        <f aca="false">F6220*J6220</f>
        <v>5</v>
      </c>
      <c r="P6220" s="71" t="n">
        <f aca="false">E6220*J6220</f>
        <v>0</v>
      </c>
    </row>
    <row r="6221" customFormat="false" ht="15" hidden="false" customHeight="false" outlineLevel="0" collapsed="false">
      <c r="A6221" s="71" t="s">
        <v>59</v>
      </c>
      <c r="B6221" s="71" t="s">
        <v>52</v>
      </c>
      <c r="C6221" s="71" t="s">
        <v>1849</v>
      </c>
      <c r="D6221" s="72" t="n">
        <v>0</v>
      </c>
      <c r="E6221" s="71" t="n">
        <v>0</v>
      </c>
      <c r="F6221" s="71" t="n">
        <v>1</v>
      </c>
      <c r="G6221" s="72" t="n">
        <v>254.5</v>
      </c>
      <c r="H6221" s="72" t="n">
        <v>254.5</v>
      </c>
      <c r="I6221" s="71" t="n">
        <f aca="false">IF(B6221&gt;=Settings!$B$23,1,0)</f>
        <v>0</v>
      </c>
      <c r="J6221" s="71" t="n">
        <v>1</v>
      </c>
      <c r="K6221" s="71" t="n">
        <f aca="false">F6221*I6221*J6221</f>
        <v>0</v>
      </c>
      <c r="L6221" s="71" t="n">
        <f aca="false">E6221*I6221*J6221</f>
        <v>0</v>
      </c>
      <c r="M6221" s="72" t="n">
        <f aca="false">G6221*I6221*J6221</f>
        <v>0</v>
      </c>
      <c r="N6221" s="72" t="n">
        <f aca="false">D6221*I6221*J6221</f>
        <v>-0</v>
      </c>
      <c r="O6221" s="71" t="n">
        <f aca="false">F6221*J6221</f>
        <v>1</v>
      </c>
      <c r="P6221" s="71" t="n">
        <f aca="false">E6221*J6221</f>
        <v>0</v>
      </c>
    </row>
    <row r="6222" customFormat="false" ht="15" hidden="false" customHeight="false" outlineLevel="0" collapsed="false">
      <c r="A6222" s="71" t="s">
        <v>59</v>
      </c>
      <c r="B6222" s="71" t="s">
        <v>52</v>
      </c>
      <c r="C6222" s="71" t="s">
        <v>909</v>
      </c>
      <c r="D6222" s="72" t="n">
        <v>0</v>
      </c>
      <c r="E6222" s="71" t="n">
        <v>0</v>
      </c>
      <c r="F6222" s="71" t="n">
        <v>40</v>
      </c>
      <c r="G6222" s="72" t="n">
        <v>689.19</v>
      </c>
      <c r="H6222" s="72" t="n">
        <v>662.5</v>
      </c>
      <c r="I6222" s="71" t="n">
        <f aca="false">IF(B6222&gt;=Settings!$B$23,1,0)</f>
        <v>0</v>
      </c>
      <c r="J6222" s="71" t="n">
        <v>1</v>
      </c>
      <c r="K6222" s="71" t="n">
        <f aca="false">F6222*I6222*J6222</f>
        <v>0</v>
      </c>
      <c r="L6222" s="71" t="n">
        <f aca="false">E6222*I6222*J6222</f>
        <v>0</v>
      </c>
      <c r="M6222" s="72" t="n">
        <f aca="false">G6222*I6222*J6222</f>
        <v>0</v>
      </c>
      <c r="N6222" s="72" t="n">
        <f aca="false">D6222*I6222*J6222</f>
        <v>-0</v>
      </c>
      <c r="O6222" s="71" t="n">
        <f aca="false">F6222*J6222</f>
        <v>40</v>
      </c>
      <c r="P6222" s="71" t="n">
        <f aca="false">E6222*J6222</f>
        <v>0</v>
      </c>
    </row>
    <row r="6223" customFormat="false" ht="15" hidden="false" customHeight="false" outlineLevel="0" collapsed="false">
      <c r="A6223" s="71" t="s">
        <v>59</v>
      </c>
      <c r="B6223" s="71" t="s">
        <v>52</v>
      </c>
      <c r="C6223" s="71" t="s">
        <v>908</v>
      </c>
      <c r="D6223" s="72" t="n">
        <v>0</v>
      </c>
      <c r="E6223" s="71" t="n">
        <v>0</v>
      </c>
      <c r="F6223" s="71" t="n">
        <v>15</v>
      </c>
      <c r="G6223" s="72" t="n">
        <v>217.49</v>
      </c>
      <c r="H6223" s="72" t="n">
        <v>208.09</v>
      </c>
      <c r="I6223" s="71" t="n">
        <f aca="false">IF(B6223&gt;=Settings!$B$23,1,0)</f>
        <v>0</v>
      </c>
      <c r="J6223" s="71" t="n">
        <v>1</v>
      </c>
      <c r="K6223" s="71" t="n">
        <f aca="false">F6223*I6223*J6223</f>
        <v>0</v>
      </c>
      <c r="L6223" s="71" t="n">
        <f aca="false">E6223*I6223*J6223</f>
        <v>0</v>
      </c>
      <c r="M6223" s="72" t="n">
        <f aca="false">G6223*I6223*J6223</f>
        <v>0</v>
      </c>
      <c r="N6223" s="72" t="n">
        <f aca="false">D6223*I6223*J6223</f>
        <v>-0</v>
      </c>
      <c r="O6223" s="71" t="n">
        <f aca="false">F6223*J6223</f>
        <v>15</v>
      </c>
      <c r="P6223" s="71" t="n">
        <f aca="false">E6223*J6223</f>
        <v>0</v>
      </c>
    </row>
    <row r="6224" customFormat="false" ht="15" hidden="false" customHeight="false" outlineLevel="0" collapsed="false">
      <c r="A6224" s="71" t="s">
        <v>59</v>
      </c>
      <c r="B6224" s="71" t="s">
        <v>52</v>
      </c>
      <c r="C6224" s="71" t="s">
        <v>1296</v>
      </c>
      <c r="D6224" s="72" t="n">
        <v>62.58</v>
      </c>
      <c r="E6224" s="71" t="n">
        <v>3</v>
      </c>
      <c r="F6224" s="71" t="n">
        <v>230</v>
      </c>
      <c r="G6224" s="72" t="n">
        <v>4797.83</v>
      </c>
      <c r="H6224" s="72" t="n">
        <v>4601.92</v>
      </c>
      <c r="I6224" s="71" t="n">
        <f aca="false">IF(B6224&gt;=Settings!$B$23,1,0)</f>
        <v>0</v>
      </c>
      <c r="J6224" s="71" t="n">
        <v>1</v>
      </c>
      <c r="K6224" s="71" t="n">
        <f aca="false">F6224*I6224*J6224</f>
        <v>0</v>
      </c>
      <c r="L6224" s="71" t="n">
        <f aca="false">E6224*I6224*J6224</f>
        <v>0</v>
      </c>
      <c r="M6224" s="72" t="n">
        <f aca="false">G6224*I6224*J6224</f>
        <v>0</v>
      </c>
      <c r="N6224" s="72" t="n">
        <f aca="false">D6224*I6224*J6224</f>
        <v>0</v>
      </c>
      <c r="O6224" s="71" t="n">
        <f aca="false">F6224*J6224</f>
        <v>230</v>
      </c>
      <c r="P6224" s="71" t="n">
        <f aca="false">E6224*J6224</f>
        <v>3</v>
      </c>
    </row>
    <row r="6225" customFormat="false" ht="15" hidden="false" customHeight="false" outlineLevel="0" collapsed="false">
      <c r="A6225" s="71" t="s">
        <v>59</v>
      </c>
      <c r="B6225" s="71" t="s">
        <v>52</v>
      </c>
      <c r="C6225" s="71" t="s">
        <v>1043</v>
      </c>
      <c r="D6225" s="72" t="n">
        <v>0</v>
      </c>
      <c r="E6225" s="71" t="n">
        <v>0</v>
      </c>
      <c r="F6225" s="71" t="n">
        <v>11</v>
      </c>
      <c r="G6225" s="72" t="n">
        <v>626.78</v>
      </c>
      <c r="H6225" s="72" t="n">
        <v>610.44</v>
      </c>
      <c r="I6225" s="71" t="n">
        <f aca="false">IF(B6225&gt;=Settings!$B$23,1,0)</f>
        <v>0</v>
      </c>
      <c r="J6225" s="71" t="n">
        <v>1</v>
      </c>
      <c r="K6225" s="71" t="n">
        <f aca="false">F6225*I6225*J6225</f>
        <v>0</v>
      </c>
      <c r="L6225" s="71" t="n">
        <f aca="false">E6225*I6225*J6225</f>
        <v>0</v>
      </c>
      <c r="M6225" s="72" t="n">
        <f aca="false">G6225*I6225*J6225</f>
        <v>0</v>
      </c>
      <c r="N6225" s="72" t="n">
        <f aca="false">D6225*I6225*J6225</f>
        <v>-0</v>
      </c>
      <c r="O6225" s="71" t="n">
        <f aca="false">F6225*J6225</f>
        <v>11</v>
      </c>
      <c r="P6225" s="71" t="n">
        <f aca="false">E6225*J6225</f>
        <v>0</v>
      </c>
    </row>
    <row r="6226" customFormat="false" ht="15" hidden="false" customHeight="false" outlineLevel="0" collapsed="false">
      <c r="A6226" s="71" t="s">
        <v>59</v>
      </c>
      <c r="B6226" s="71" t="s">
        <v>52</v>
      </c>
      <c r="C6226" s="71" t="s">
        <v>1046</v>
      </c>
      <c r="D6226" s="72" t="n">
        <v>0</v>
      </c>
      <c r="E6226" s="71" t="n">
        <v>0</v>
      </c>
      <c r="F6226" s="71" t="n">
        <v>1</v>
      </c>
      <c r="G6226" s="72" t="n">
        <v>99.95</v>
      </c>
      <c r="H6226" s="72" t="n">
        <v>84.97</v>
      </c>
      <c r="I6226" s="71" t="n">
        <f aca="false">IF(B6226&gt;=Settings!$B$23,1,0)</f>
        <v>0</v>
      </c>
      <c r="J6226" s="71" t="n">
        <v>1</v>
      </c>
      <c r="K6226" s="71" t="n">
        <f aca="false">F6226*I6226*J6226</f>
        <v>0</v>
      </c>
      <c r="L6226" s="71" t="n">
        <f aca="false">E6226*I6226*J6226</f>
        <v>0</v>
      </c>
      <c r="M6226" s="72" t="n">
        <f aca="false">G6226*I6226*J6226</f>
        <v>0</v>
      </c>
      <c r="N6226" s="72" t="n">
        <f aca="false">D6226*I6226*J6226</f>
        <v>-0</v>
      </c>
      <c r="O6226" s="71" t="n">
        <f aca="false">F6226*J6226</f>
        <v>1</v>
      </c>
      <c r="P6226" s="71" t="n">
        <f aca="false">E6226*J6226</f>
        <v>0</v>
      </c>
    </row>
    <row r="6227" customFormat="false" ht="15" hidden="false" customHeight="false" outlineLevel="0" collapsed="false">
      <c r="A6227" s="71" t="s">
        <v>59</v>
      </c>
      <c r="B6227" s="71" t="s">
        <v>52</v>
      </c>
      <c r="C6227" s="71" t="s">
        <v>992</v>
      </c>
      <c r="D6227" s="72" t="n">
        <v>0</v>
      </c>
      <c r="E6227" s="71" t="n">
        <v>0</v>
      </c>
      <c r="F6227" s="71" t="n">
        <v>1</v>
      </c>
      <c r="G6227" s="72" t="n">
        <v>218.14</v>
      </c>
      <c r="H6227" s="72" t="n">
        <v>218.14</v>
      </c>
      <c r="I6227" s="71" t="n">
        <f aca="false">IF(B6227&gt;=Settings!$B$23,1,0)</f>
        <v>0</v>
      </c>
      <c r="J6227" s="71" t="n">
        <v>1</v>
      </c>
      <c r="K6227" s="71" t="n">
        <f aca="false">F6227*I6227*J6227</f>
        <v>0</v>
      </c>
      <c r="L6227" s="71" t="n">
        <f aca="false">E6227*I6227*J6227</f>
        <v>0</v>
      </c>
      <c r="M6227" s="72" t="n">
        <f aca="false">G6227*I6227*J6227</f>
        <v>0</v>
      </c>
      <c r="N6227" s="72" t="n">
        <f aca="false">D6227*I6227*J6227</f>
        <v>-0</v>
      </c>
      <c r="O6227" s="71" t="n">
        <f aca="false">F6227*J6227</f>
        <v>1</v>
      </c>
      <c r="P6227" s="71" t="n">
        <f aca="false">E6227*J6227</f>
        <v>0</v>
      </c>
    </row>
    <row r="6228" customFormat="false" ht="15" hidden="false" customHeight="false" outlineLevel="0" collapsed="false">
      <c r="A6228" s="71" t="s">
        <v>59</v>
      </c>
      <c r="B6228" s="71" t="s">
        <v>52</v>
      </c>
      <c r="C6228" s="71" t="s">
        <v>995</v>
      </c>
      <c r="D6228" s="72" t="n">
        <v>49.95</v>
      </c>
      <c r="E6228" s="71" t="n">
        <v>1</v>
      </c>
      <c r="F6228" s="71" t="n">
        <v>71</v>
      </c>
      <c r="G6228" s="72" t="n">
        <v>3705.56</v>
      </c>
      <c r="H6228" s="72" t="n">
        <v>3476.3</v>
      </c>
      <c r="I6228" s="71" t="n">
        <f aca="false">IF(B6228&gt;=Settings!$B$23,1,0)</f>
        <v>0</v>
      </c>
      <c r="J6228" s="71" t="n">
        <v>1</v>
      </c>
      <c r="K6228" s="71" t="n">
        <f aca="false">F6228*I6228*J6228</f>
        <v>0</v>
      </c>
      <c r="L6228" s="71" t="n">
        <f aca="false">E6228*I6228*J6228</f>
        <v>0</v>
      </c>
      <c r="M6228" s="72" t="n">
        <f aca="false">G6228*I6228*J6228</f>
        <v>0</v>
      </c>
      <c r="N6228" s="72" t="n">
        <f aca="false">D6228*I6228*J6228</f>
        <v>0</v>
      </c>
      <c r="O6228" s="71" t="n">
        <f aca="false">F6228*J6228</f>
        <v>71</v>
      </c>
      <c r="P6228" s="71" t="n">
        <f aca="false">E6228*J6228</f>
        <v>1</v>
      </c>
    </row>
    <row r="6229" customFormat="false" ht="15" hidden="false" customHeight="false" outlineLevel="0" collapsed="false">
      <c r="A6229" s="71" t="s">
        <v>59</v>
      </c>
      <c r="B6229" s="71" t="s">
        <v>52</v>
      </c>
      <c r="C6229" s="71" t="s">
        <v>569</v>
      </c>
      <c r="D6229" s="72" t="n">
        <v>0</v>
      </c>
      <c r="E6229" s="71" t="n">
        <v>0</v>
      </c>
      <c r="F6229" s="71" t="n">
        <v>11</v>
      </c>
      <c r="G6229" s="72" t="n">
        <v>1086.76</v>
      </c>
      <c r="H6229" s="72" t="n">
        <v>1070.68</v>
      </c>
      <c r="I6229" s="71" t="n">
        <f aca="false">IF(B6229&gt;=Settings!$B$23,1,0)</f>
        <v>0</v>
      </c>
      <c r="J6229" s="71" t="n">
        <v>1</v>
      </c>
      <c r="K6229" s="71" t="n">
        <f aca="false">F6229*I6229*J6229</f>
        <v>0</v>
      </c>
      <c r="L6229" s="71" t="n">
        <f aca="false">E6229*I6229*J6229</f>
        <v>0</v>
      </c>
      <c r="M6229" s="72" t="n">
        <f aca="false">G6229*I6229*J6229</f>
        <v>0</v>
      </c>
      <c r="N6229" s="72" t="n">
        <f aca="false">D6229*I6229*J6229</f>
        <v>-0</v>
      </c>
      <c r="O6229" s="71" t="n">
        <f aca="false">F6229*J6229</f>
        <v>11</v>
      </c>
      <c r="P6229" s="71" t="n">
        <f aca="false">E6229*J6229</f>
        <v>0</v>
      </c>
    </row>
    <row r="6230" customFormat="false" ht="15" hidden="false" customHeight="false" outlineLevel="0" collapsed="false">
      <c r="A6230" s="71" t="s">
        <v>61</v>
      </c>
      <c r="B6230" s="71" t="s">
        <v>52</v>
      </c>
      <c r="C6230" s="71" t="s">
        <v>1311</v>
      </c>
      <c r="D6230" s="72" t="n">
        <v>0</v>
      </c>
      <c r="E6230" s="71" t="n">
        <v>0</v>
      </c>
      <c r="F6230" s="71" t="n">
        <v>1</v>
      </c>
      <c r="G6230" s="72" t="n">
        <v>109.05</v>
      </c>
      <c r="H6230" s="72" t="n">
        <v>109.05</v>
      </c>
      <c r="I6230" s="71" t="n">
        <f aca="false">IF(B6230&gt;=Settings!$B$23,1,0)</f>
        <v>0</v>
      </c>
      <c r="J6230" s="71" t="n">
        <v>1</v>
      </c>
      <c r="K6230" s="71" t="n">
        <f aca="false">F6230*I6230*J6230</f>
        <v>0</v>
      </c>
      <c r="L6230" s="71" t="n">
        <f aca="false">E6230*I6230*J6230</f>
        <v>0</v>
      </c>
      <c r="M6230" s="72" t="n">
        <f aca="false">G6230*I6230*J6230</f>
        <v>0</v>
      </c>
      <c r="N6230" s="72" t="n">
        <f aca="false">D6230*I6230*J6230</f>
        <v>-0</v>
      </c>
      <c r="O6230" s="71" t="n">
        <f aca="false">F6230*J6230</f>
        <v>1</v>
      </c>
      <c r="P6230" s="71" t="n">
        <f aca="false">E6230*J6230</f>
        <v>0</v>
      </c>
    </row>
    <row r="6231" customFormat="false" ht="15" hidden="false" customHeight="false" outlineLevel="0" collapsed="false">
      <c r="A6231" s="71" t="s">
        <v>61</v>
      </c>
      <c r="B6231" s="71" t="s">
        <v>52</v>
      </c>
      <c r="C6231" s="71" t="s">
        <v>137</v>
      </c>
      <c r="D6231" s="72" t="n">
        <v>0</v>
      </c>
      <c r="E6231" s="71" t="n">
        <v>0</v>
      </c>
      <c r="F6231" s="71" t="n">
        <v>21</v>
      </c>
      <c r="G6231" s="72" t="n">
        <v>1189.96</v>
      </c>
      <c r="H6231" s="72" t="n">
        <v>1132.09</v>
      </c>
      <c r="I6231" s="71" t="n">
        <f aca="false">IF(B6231&gt;=Settings!$B$23,1,0)</f>
        <v>0</v>
      </c>
      <c r="J6231" s="71" t="n">
        <v>1</v>
      </c>
      <c r="K6231" s="71" t="n">
        <f aca="false">F6231*I6231*J6231</f>
        <v>0</v>
      </c>
      <c r="L6231" s="71" t="n">
        <f aca="false">E6231*I6231*J6231</f>
        <v>0</v>
      </c>
      <c r="M6231" s="72" t="n">
        <f aca="false">G6231*I6231*J6231</f>
        <v>0</v>
      </c>
      <c r="N6231" s="72" t="n">
        <f aca="false">D6231*I6231*J6231</f>
        <v>-0</v>
      </c>
      <c r="O6231" s="71" t="n">
        <f aca="false">F6231*J6231</f>
        <v>21</v>
      </c>
      <c r="P6231" s="71" t="n">
        <f aca="false">E6231*J6231</f>
        <v>0</v>
      </c>
    </row>
    <row r="6232" customFormat="false" ht="15" hidden="false" customHeight="false" outlineLevel="0" collapsed="false">
      <c r="A6232" s="71" t="s">
        <v>59</v>
      </c>
      <c r="B6232" s="71" t="s">
        <v>52</v>
      </c>
      <c r="C6232" s="71" t="s">
        <v>987</v>
      </c>
      <c r="D6232" s="72" t="n">
        <v>0</v>
      </c>
      <c r="E6232" s="71" t="n">
        <v>0</v>
      </c>
      <c r="F6232" s="71" t="n">
        <v>4</v>
      </c>
      <c r="G6232" s="72" t="n">
        <v>299.81</v>
      </c>
      <c r="H6232" s="72" t="n">
        <v>266.45</v>
      </c>
      <c r="I6232" s="71" t="n">
        <f aca="false">IF(B6232&gt;=Settings!$B$23,1,0)</f>
        <v>0</v>
      </c>
      <c r="J6232" s="71" t="n">
        <v>1</v>
      </c>
      <c r="K6232" s="71" t="n">
        <f aca="false">F6232*I6232*J6232</f>
        <v>0</v>
      </c>
      <c r="L6232" s="71" t="n">
        <f aca="false">E6232*I6232*J6232</f>
        <v>0</v>
      </c>
      <c r="M6232" s="72" t="n">
        <f aca="false">G6232*I6232*J6232</f>
        <v>0</v>
      </c>
      <c r="N6232" s="72" t="n">
        <f aca="false">D6232*I6232*J6232</f>
        <v>-0</v>
      </c>
      <c r="O6232" s="71" t="n">
        <f aca="false">F6232*J6232</f>
        <v>4</v>
      </c>
      <c r="P6232" s="71" t="n">
        <f aca="false">E6232*J6232</f>
        <v>0</v>
      </c>
    </row>
    <row r="6233" customFormat="false" ht="15" hidden="false" customHeight="false" outlineLevel="0" collapsed="false">
      <c r="A6233" s="71" t="s">
        <v>59</v>
      </c>
      <c r="B6233" s="71" t="s">
        <v>52</v>
      </c>
      <c r="C6233" s="71" t="s">
        <v>1074</v>
      </c>
      <c r="D6233" s="72" t="n">
        <v>30.82</v>
      </c>
      <c r="E6233" s="71" t="n">
        <v>2</v>
      </c>
      <c r="F6233" s="71" t="n">
        <v>57</v>
      </c>
      <c r="G6233" s="72" t="n">
        <v>878.3</v>
      </c>
      <c r="H6233" s="72" t="n">
        <v>831.33</v>
      </c>
      <c r="I6233" s="71" t="n">
        <f aca="false">IF(B6233&gt;=Settings!$B$23,1,0)</f>
        <v>0</v>
      </c>
      <c r="J6233" s="71" t="n">
        <v>1</v>
      </c>
      <c r="K6233" s="71" t="n">
        <f aca="false">F6233*I6233*J6233</f>
        <v>0</v>
      </c>
      <c r="L6233" s="71" t="n">
        <f aca="false">E6233*I6233*J6233</f>
        <v>0</v>
      </c>
      <c r="M6233" s="72" t="n">
        <f aca="false">G6233*I6233*J6233</f>
        <v>0</v>
      </c>
      <c r="N6233" s="72" t="n">
        <f aca="false">D6233*I6233*J6233</f>
        <v>0</v>
      </c>
      <c r="O6233" s="71" t="n">
        <f aca="false">F6233*J6233</f>
        <v>57</v>
      </c>
      <c r="P6233" s="71" t="n">
        <f aca="false">E6233*J6233</f>
        <v>2</v>
      </c>
    </row>
    <row r="6234" customFormat="false" ht="15" hidden="false" customHeight="false" outlineLevel="0" collapsed="false">
      <c r="A6234" s="71" t="s">
        <v>59</v>
      </c>
      <c r="B6234" s="71" t="s">
        <v>52</v>
      </c>
      <c r="C6234" s="71" t="s">
        <v>151</v>
      </c>
      <c r="D6234" s="72" t="n">
        <v>0</v>
      </c>
      <c r="E6234" s="71" t="n">
        <v>0</v>
      </c>
      <c r="F6234" s="71" t="n">
        <v>16</v>
      </c>
      <c r="G6234" s="72" t="n">
        <v>1453.77</v>
      </c>
      <c r="H6234" s="72" t="n">
        <v>1412.92</v>
      </c>
      <c r="I6234" s="71" t="n">
        <f aca="false">IF(B6234&gt;=Settings!$B$23,1,0)</f>
        <v>0</v>
      </c>
      <c r="J6234" s="71" t="n">
        <v>1</v>
      </c>
      <c r="K6234" s="71" t="n">
        <f aca="false">F6234*I6234*J6234</f>
        <v>0</v>
      </c>
      <c r="L6234" s="71" t="n">
        <f aca="false">E6234*I6234*J6234</f>
        <v>0</v>
      </c>
      <c r="M6234" s="72" t="n">
        <f aca="false">G6234*I6234*J6234</f>
        <v>0</v>
      </c>
      <c r="N6234" s="72" t="n">
        <f aca="false">D6234*I6234*J6234</f>
        <v>-0</v>
      </c>
      <c r="O6234" s="71" t="n">
        <f aca="false">F6234*J6234</f>
        <v>16</v>
      </c>
      <c r="P6234" s="71" t="n">
        <f aca="false">E6234*J6234</f>
        <v>0</v>
      </c>
    </row>
    <row r="6235" customFormat="false" ht="15" hidden="false" customHeight="false" outlineLevel="0" collapsed="false">
      <c r="A6235" s="71" t="s">
        <v>61</v>
      </c>
      <c r="B6235" s="71" t="s">
        <v>52</v>
      </c>
      <c r="C6235" s="71" t="s">
        <v>1306</v>
      </c>
      <c r="D6235" s="72" t="n">
        <v>0</v>
      </c>
      <c r="E6235" s="71" t="n">
        <v>0</v>
      </c>
      <c r="F6235" s="71" t="n">
        <v>1</v>
      </c>
      <c r="G6235" s="72" t="n">
        <v>63.59</v>
      </c>
      <c r="H6235" s="72" t="n">
        <v>63.59</v>
      </c>
      <c r="I6235" s="71" t="n">
        <f aca="false">IF(B6235&gt;=Settings!$B$23,1,0)</f>
        <v>0</v>
      </c>
      <c r="J6235" s="71" t="n">
        <v>1</v>
      </c>
      <c r="K6235" s="71" t="n">
        <f aca="false">F6235*I6235*J6235</f>
        <v>0</v>
      </c>
      <c r="L6235" s="71" t="n">
        <f aca="false">E6235*I6235*J6235</f>
        <v>0</v>
      </c>
      <c r="M6235" s="72" t="n">
        <f aca="false">G6235*I6235*J6235</f>
        <v>0</v>
      </c>
      <c r="N6235" s="72" t="n">
        <f aca="false">D6235*I6235*J6235</f>
        <v>-0</v>
      </c>
      <c r="O6235" s="71" t="n">
        <f aca="false">F6235*J6235</f>
        <v>1</v>
      </c>
      <c r="P6235" s="71" t="n">
        <f aca="false">E6235*J6235</f>
        <v>0</v>
      </c>
    </row>
    <row r="6236" customFormat="false" ht="15" hidden="false" customHeight="false" outlineLevel="0" collapsed="false">
      <c r="A6236" s="71" t="s">
        <v>59</v>
      </c>
      <c r="B6236" s="71" t="s">
        <v>52</v>
      </c>
      <c r="C6236" s="71" t="s">
        <v>1003</v>
      </c>
      <c r="D6236" s="72" t="n">
        <v>0</v>
      </c>
      <c r="E6236" s="71" t="n">
        <v>0</v>
      </c>
      <c r="F6236" s="71" t="n">
        <v>3</v>
      </c>
      <c r="G6236" s="72" t="n">
        <v>340.77</v>
      </c>
      <c r="H6236" s="72" t="n">
        <v>320.33</v>
      </c>
      <c r="I6236" s="71" t="n">
        <f aca="false">IF(B6236&gt;=Settings!$B$23,1,0)</f>
        <v>0</v>
      </c>
      <c r="J6236" s="71" t="n">
        <v>1</v>
      </c>
      <c r="K6236" s="71" t="n">
        <f aca="false">F6236*I6236*J6236</f>
        <v>0</v>
      </c>
      <c r="L6236" s="71" t="n">
        <f aca="false">E6236*I6236*J6236</f>
        <v>0</v>
      </c>
      <c r="M6236" s="72" t="n">
        <f aca="false">G6236*I6236*J6236</f>
        <v>0</v>
      </c>
      <c r="N6236" s="72" t="n">
        <f aca="false">D6236*I6236*J6236</f>
        <v>-0</v>
      </c>
      <c r="O6236" s="71" t="n">
        <f aca="false">F6236*J6236</f>
        <v>3</v>
      </c>
      <c r="P6236" s="71" t="n">
        <f aca="false">E6236*J6236</f>
        <v>0</v>
      </c>
    </row>
    <row r="6237" customFormat="false" ht="15" hidden="false" customHeight="false" outlineLevel="0" collapsed="false">
      <c r="A6237" s="71" t="s">
        <v>62</v>
      </c>
      <c r="B6237" s="71" t="s">
        <v>52</v>
      </c>
      <c r="C6237" s="71" t="s">
        <v>1064</v>
      </c>
      <c r="D6237" s="72" t="n">
        <v>0</v>
      </c>
      <c r="E6237" s="71" t="n">
        <v>0</v>
      </c>
      <c r="F6237" s="71" t="n">
        <v>3</v>
      </c>
      <c r="G6237" s="72" t="n">
        <v>190.76</v>
      </c>
      <c r="H6237" s="72" t="n">
        <v>181.23</v>
      </c>
      <c r="I6237" s="71" t="n">
        <f aca="false">IF(B6237&gt;=Settings!$B$23,1,0)</f>
        <v>0</v>
      </c>
      <c r="J6237" s="71" t="n">
        <v>1</v>
      </c>
      <c r="K6237" s="71" t="n">
        <f aca="false">F6237*I6237*J6237</f>
        <v>0</v>
      </c>
      <c r="L6237" s="71" t="n">
        <f aca="false">E6237*I6237*J6237</f>
        <v>0</v>
      </c>
      <c r="M6237" s="72" t="n">
        <f aca="false">G6237*I6237*J6237</f>
        <v>0</v>
      </c>
      <c r="N6237" s="72" t="n">
        <f aca="false">D6237*I6237*J6237</f>
        <v>-0</v>
      </c>
      <c r="O6237" s="71" t="n">
        <f aca="false">F6237*J6237</f>
        <v>3</v>
      </c>
      <c r="P6237" s="71" t="n">
        <f aca="false">E6237*J6237</f>
        <v>0</v>
      </c>
    </row>
    <row r="6238" customFormat="false" ht="15" hidden="false" customHeight="false" outlineLevel="0" collapsed="false">
      <c r="A6238" s="71" t="s">
        <v>63</v>
      </c>
      <c r="B6238" s="71" t="s">
        <v>52</v>
      </c>
      <c r="C6238" s="71" t="s">
        <v>2216</v>
      </c>
      <c r="D6238" s="72" t="n">
        <v>0</v>
      </c>
      <c r="E6238" s="71" t="n">
        <v>0</v>
      </c>
      <c r="F6238" s="71" t="n">
        <v>1</v>
      </c>
      <c r="G6238" s="72" t="n">
        <v>40.86</v>
      </c>
      <c r="H6238" s="72" t="n">
        <v>40.86</v>
      </c>
      <c r="I6238" s="71" t="n">
        <f aca="false">IF(B6238&gt;=Settings!$B$23,1,0)</f>
        <v>0</v>
      </c>
      <c r="J6238" s="71" t="n">
        <v>1</v>
      </c>
      <c r="K6238" s="71" t="n">
        <f aca="false">F6238*I6238*J6238</f>
        <v>0</v>
      </c>
      <c r="L6238" s="71" t="n">
        <f aca="false">E6238*I6238*J6238</f>
        <v>0</v>
      </c>
      <c r="M6238" s="72" t="n">
        <f aca="false">G6238*I6238*J6238</f>
        <v>0</v>
      </c>
      <c r="N6238" s="72" t="n">
        <f aca="false">D6238*I6238*J6238</f>
        <v>-0</v>
      </c>
      <c r="O6238" s="71" t="n">
        <f aca="false">F6238*J6238</f>
        <v>1</v>
      </c>
      <c r="P6238" s="71" t="n">
        <f aca="false">E6238*J6238</f>
        <v>0</v>
      </c>
    </row>
    <row r="6239" customFormat="false" ht="15" hidden="false" customHeight="false" outlineLevel="0" collapsed="false">
      <c r="A6239" s="71" t="s">
        <v>59</v>
      </c>
      <c r="B6239" s="71" t="s">
        <v>52</v>
      </c>
      <c r="C6239" s="71" t="s">
        <v>1164</v>
      </c>
      <c r="D6239" s="72" t="n">
        <v>0</v>
      </c>
      <c r="E6239" s="71" t="n">
        <v>0</v>
      </c>
      <c r="F6239" s="71" t="n">
        <v>4</v>
      </c>
      <c r="G6239" s="72" t="n">
        <v>640.73</v>
      </c>
      <c r="H6239" s="72" t="n">
        <v>640.73</v>
      </c>
      <c r="I6239" s="71" t="n">
        <f aca="false">IF(B6239&gt;=Settings!$B$23,1,0)</f>
        <v>0</v>
      </c>
      <c r="J6239" s="71" t="n">
        <v>1</v>
      </c>
      <c r="K6239" s="71" t="n">
        <f aca="false">F6239*I6239*J6239</f>
        <v>0</v>
      </c>
      <c r="L6239" s="71" t="n">
        <f aca="false">E6239*I6239*J6239</f>
        <v>0</v>
      </c>
      <c r="M6239" s="72" t="n">
        <f aca="false">G6239*I6239*J6239</f>
        <v>0</v>
      </c>
      <c r="N6239" s="72" t="n">
        <f aca="false">D6239*I6239*J6239</f>
        <v>-0</v>
      </c>
      <c r="O6239" s="71" t="n">
        <f aca="false">F6239*J6239</f>
        <v>4</v>
      </c>
      <c r="P6239" s="71" t="n">
        <f aca="false">E6239*J6239</f>
        <v>0</v>
      </c>
    </row>
    <row r="6240" customFormat="false" ht="15" hidden="false" customHeight="false" outlineLevel="0" collapsed="false">
      <c r="A6240" s="71" t="s">
        <v>61</v>
      </c>
      <c r="B6240" s="71" t="s">
        <v>52</v>
      </c>
      <c r="C6240" s="71" t="s">
        <v>1232</v>
      </c>
      <c r="D6240" s="72" t="n">
        <v>57.92</v>
      </c>
      <c r="E6240" s="71" t="n">
        <v>1</v>
      </c>
      <c r="F6240" s="71" t="n">
        <v>0</v>
      </c>
      <c r="G6240" s="72" t="n">
        <v>0</v>
      </c>
      <c r="H6240" s="72" t="n">
        <v>-57.92</v>
      </c>
      <c r="I6240" s="71" t="n">
        <f aca="false">IF(B6240&gt;=Settings!$B$23,1,0)</f>
        <v>0</v>
      </c>
      <c r="J6240" s="71" t="n">
        <v>1</v>
      </c>
      <c r="K6240" s="71" t="n">
        <f aca="false">F6240*I6240*J6240</f>
        <v>0</v>
      </c>
      <c r="L6240" s="71" t="n">
        <f aca="false">E6240*I6240*J6240</f>
        <v>0</v>
      </c>
      <c r="M6240" s="72" t="n">
        <f aca="false">G6240*I6240*J6240</f>
        <v>0</v>
      </c>
      <c r="N6240" s="72" t="n">
        <f aca="false">D6240*I6240*J6240</f>
        <v>0</v>
      </c>
      <c r="O6240" s="71" t="n">
        <f aca="false">F6240*J6240</f>
        <v>0</v>
      </c>
      <c r="P6240" s="71" t="n">
        <f aca="false">E6240*J6240</f>
        <v>1</v>
      </c>
    </row>
    <row r="6241" customFormat="false" ht="15" hidden="false" customHeight="false" outlineLevel="0" collapsed="false">
      <c r="A6241" s="71" t="s">
        <v>59</v>
      </c>
      <c r="B6241" s="71" t="s">
        <v>52</v>
      </c>
      <c r="C6241" s="71" t="s">
        <v>1311</v>
      </c>
      <c r="D6241" s="72" t="n">
        <v>0</v>
      </c>
      <c r="E6241" s="71" t="n">
        <v>0</v>
      </c>
      <c r="F6241" s="71" t="n">
        <v>2</v>
      </c>
      <c r="G6241" s="72" t="n">
        <v>195.36</v>
      </c>
      <c r="H6241" s="72" t="n">
        <v>195.36</v>
      </c>
      <c r="I6241" s="71" t="n">
        <f aca="false">IF(B6241&gt;=Settings!$B$23,1,0)</f>
        <v>0</v>
      </c>
      <c r="J6241" s="71" t="n">
        <v>1</v>
      </c>
      <c r="K6241" s="71" t="n">
        <f aca="false">F6241*I6241*J6241</f>
        <v>0</v>
      </c>
      <c r="L6241" s="71" t="n">
        <f aca="false">E6241*I6241*J6241</f>
        <v>0</v>
      </c>
      <c r="M6241" s="72" t="n">
        <f aca="false">G6241*I6241*J6241</f>
        <v>0</v>
      </c>
      <c r="N6241" s="72" t="n">
        <f aca="false">D6241*I6241*J6241</f>
        <v>-0</v>
      </c>
      <c r="O6241" s="71" t="n">
        <f aca="false">F6241*J6241</f>
        <v>2</v>
      </c>
      <c r="P6241" s="71" t="n">
        <f aca="false">E6241*J6241</f>
        <v>0</v>
      </c>
    </row>
    <row r="6242" customFormat="false" ht="15" hidden="false" customHeight="false" outlineLevel="0" collapsed="false">
      <c r="A6242" s="71" t="s">
        <v>60</v>
      </c>
      <c r="B6242" s="71" t="s">
        <v>52</v>
      </c>
      <c r="C6242" s="71" t="s">
        <v>1296</v>
      </c>
      <c r="D6242" s="72" t="n">
        <v>20.86</v>
      </c>
      <c r="E6242" s="71" t="n">
        <v>1</v>
      </c>
      <c r="F6242" s="71" t="n">
        <v>83</v>
      </c>
      <c r="G6242" s="72" t="n">
        <v>1731.39</v>
      </c>
      <c r="H6242" s="72" t="n">
        <v>1679.24</v>
      </c>
      <c r="I6242" s="71" t="n">
        <f aca="false">IF(B6242&gt;=Settings!$B$23,1,0)</f>
        <v>0</v>
      </c>
      <c r="J6242" s="71" t="n">
        <v>1</v>
      </c>
      <c r="K6242" s="71" t="n">
        <f aca="false">F6242*I6242*J6242</f>
        <v>0</v>
      </c>
      <c r="L6242" s="71" t="n">
        <f aca="false">E6242*I6242*J6242</f>
        <v>0</v>
      </c>
      <c r="M6242" s="72" t="n">
        <f aca="false">G6242*I6242*J6242</f>
        <v>0</v>
      </c>
      <c r="N6242" s="72" t="n">
        <f aca="false">D6242*I6242*J6242</f>
        <v>0</v>
      </c>
      <c r="O6242" s="71" t="n">
        <f aca="false">F6242*J6242</f>
        <v>83</v>
      </c>
      <c r="P6242" s="71" t="n">
        <f aca="false">E6242*J6242</f>
        <v>1</v>
      </c>
    </row>
    <row r="6243" customFormat="false" ht="15" hidden="false" customHeight="false" outlineLevel="0" collapsed="false">
      <c r="A6243" s="71" t="s">
        <v>59</v>
      </c>
      <c r="B6243" s="71" t="s">
        <v>52</v>
      </c>
      <c r="C6243" s="71" t="s">
        <v>963</v>
      </c>
      <c r="D6243" s="72" t="n">
        <v>0</v>
      </c>
      <c r="E6243" s="71" t="n">
        <v>0</v>
      </c>
      <c r="F6243" s="71" t="n">
        <v>21</v>
      </c>
      <c r="G6243" s="72" t="n">
        <v>2717.18</v>
      </c>
      <c r="H6243" s="72" t="n">
        <v>2664.71</v>
      </c>
      <c r="I6243" s="71" t="n">
        <f aca="false">IF(B6243&gt;=Settings!$B$23,1,0)</f>
        <v>0</v>
      </c>
      <c r="J6243" s="71" t="n">
        <v>1</v>
      </c>
      <c r="K6243" s="71" t="n">
        <f aca="false">F6243*I6243*J6243</f>
        <v>0</v>
      </c>
      <c r="L6243" s="71" t="n">
        <f aca="false">E6243*I6243*J6243</f>
        <v>0</v>
      </c>
      <c r="M6243" s="72" t="n">
        <f aca="false">G6243*I6243*J6243</f>
        <v>0</v>
      </c>
      <c r="N6243" s="72" t="n">
        <f aca="false">D6243*I6243*J6243</f>
        <v>-0</v>
      </c>
      <c r="O6243" s="71" t="n">
        <f aca="false">F6243*J6243</f>
        <v>21</v>
      </c>
      <c r="P6243" s="71" t="n">
        <f aca="false">E6243*J6243</f>
        <v>0</v>
      </c>
    </row>
    <row r="6244" customFormat="false" ht="15" hidden="false" customHeight="false" outlineLevel="0" collapsed="false">
      <c r="A6244" s="71" t="s">
        <v>59</v>
      </c>
      <c r="B6244" s="71" t="s">
        <v>52</v>
      </c>
      <c r="C6244" s="71" t="s">
        <v>1462</v>
      </c>
      <c r="D6244" s="72" t="n">
        <v>45.41</v>
      </c>
      <c r="E6244" s="71" t="n">
        <v>1</v>
      </c>
      <c r="F6244" s="71" t="n">
        <v>60</v>
      </c>
      <c r="G6244" s="72" t="n">
        <v>2724.42</v>
      </c>
      <c r="H6244" s="72" t="n">
        <v>2536.21</v>
      </c>
      <c r="I6244" s="71" t="n">
        <f aca="false">IF(B6244&gt;=Settings!$B$23,1,0)</f>
        <v>0</v>
      </c>
      <c r="J6244" s="71" t="n">
        <v>1</v>
      </c>
      <c r="K6244" s="71" t="n">
        <f aca="false">F6244*I6244*J6244</f>
        <v>0</v>
      </c>
      <c r="L6244" s="71" t="n">
        <f aca="false">E6244*I6244*J6244</f>
        <v>0</v>
      </c>
      <c r="M6244" s="72" t="n">
        <f aca="false">G6244*I6244*J6244</f>
        <v>0</v>
      </c>
      <c r="N6244" s="72" t="n">
        <f aca="false">D6244*I6244*J6244</f>
        <v>0</v>
      </c>
      <c r="O6244" s="71" t="n">
        <f aca="false">F6244*J6244</f>
        <v>60</v>
      </c>
      <c r="P6244" s="71" t="n">
        <f aca="false">E6244*J6244</f>
        <v>1</v>
      </c>
    </row>
    <row r="6245" customFormat="false" ht="15" hidden="false" customHeight="false" outlineLevel="0" collapsed="false">
      <c r="A6245" s="71" t="s">
        <v>59</v>
      </c>
      <c r="B6245" s="71" t="s">
        <v>52</v>
      </c>
      <c r="C6245" s="71" t="s">
        <v>2274</v>
      </c>
      <c r="D6245" s="72" t="n">
        <v>0</v>
      </c>
      <c r="E6245" s="71" t="n">
        <v>0</v>
      </c>
      <c r="F6245" s="71" t="n">
        <v>1</v>
      </c>
      <c r="G6245" s="72" t="n">
        <v>172.68</v>
      </c>
      <c r="H6245" s="72" t="n">
        <v>172.68</v>
      </c>
      <c r="I6245" s="71" t="n">
        <f aca="false">IF(B6245&gt;=Settings!$B$23,1,0)</f>
        <v>0</v>
      </c>
      <c r="J6245" s="71" t="n">
        <v>1</v>
      </c>
      <c r="K6245" s="71" t="n">
        <f aca="false">F6245*I6245*J6245</f>
        <v>0</v>
      </c>
      <c r="L6245" s="71" t="n">
        <f aca="false">E6245*I6245*J6245</f>
        <v>0</v>
      </c>
      <c r="M6245" s="72" t="n">
        <f aca="false">G6245*I6245*J6245</f>
        <v>0</v>
      </c>
      <c r="N6245" s="72" t="n">
        <f aca="false">D6245*I6245*J6245</f>
        <v>-0</v>
      </c>
      <c r="O6245" s="71" t="n">
        <f aca="false">F6245*J6245</f>
        <v>1</v>
      </c>
      <c r="P6245" s="71" t="n">
        <f aca="false">E6245*J6245</f>
        <v>0</v>
      </c>
    </row>
    <row r="6246" customFormat="false" ht="15" hidden="false" customHeight="false" outlineLevel="0" collapsed="false">
      <c r="A6246" s="71" t="s">
        <v>63</v>
      </c>
      <c r="B6246" s="71" t="s">
        <v>52</v>
      </c>
      <c r="C6246" s="71" t="s">
        <v>2292</v>
      </c>
      <c r="D6246" s="72" t="n">
        <v>0</v>
      </c>
      <c r="E6246" s="71" t="n">
        <v>0</v>
      </c>
      <c r="F6246" s="71" t="n">
        <v>1</v>
      </c>
      <c r="G6246" s="72" t="n">
        <v>49.95</v>
      </c>
      <c r="H6246" s="72" t="n">
        <v>49.95</v>
      </c>
      <c r="I6246" s="71" t="n">
        <f aca="false">IF(B6246&gt;=Settings!$B$23,1,0)</f>
        <v>0</v>
      </c>
      <c r="J6246" s="71" t="n">
        <v>1</v>
      </c>
      <c r="K6246" s="71" t="n">
        <f aca="false">F6246*I6246*J6246</f>
        <v>0</v>
      </c>
      <c r="L6246" s="71" t="n">
        <f aca="false">E6246*I6246*J6246</f>
        <v>0</v>
      </c>
      <c r="M6246" s="72" t="n">
        <f aca="false">G6246*I6246*J6246</f>
        <v>0</v>
      </c>
      <c r="N6246" s="72" t="n">
        <f aca="false">D6246*I6246*J6246</f>
        <v>-0</v>
      </c>
      <c r="O6246" s="71" t="n">
        <f aca="false">F6246*J6246</f>
        <v>1</v>
      </c>
      <c r="P6246" s="71" t="n">
        <f aca="false">E6246*J6246</f>
        <v>0</v>
      </c>
    </row>
    <row r="6247" customFormat="false" ht="15" hidden="false" customHeight="false" outlineLevel="0" collapsed="false">
      <c r="A6247" s="71" t="s">
        <v>60</v>
      </c>
      <c r="B6247" s="71" t="s">
        <v>52</v>
      </c>
      <c r="C6247" s="71" t="s">
        <v>958</v>
      </c>
      <c r="D6247" s="72" t="n">
        <v>24.42</v>
      </c>
      <c r="E6247" s="71" t="n">
        <v>3</v>
      </c>
      <c r="F6247" s="71" t="n">
        <v>56</v>
      </c>
      <c r="G6247" s="72" t="n">
        <v>455.74</v>
      </c>
      <c r="H6247" s="72" t="n">
        <v>424.01</v>
      </c>
      <c r="I6247" s="71" t="n">
        <f aca="false">IF(B6247&gt;=Settings!$B$23,1,0)</f>
        <v>0</v>
      </c>
      <c r="J6247" s="71" t="n">
        <v>1</v>
      </c>
      <c r="K6247" s="71" t="n">
        <f aca="false">F6247*I6247*J6247</f>
        <v>0</v>
      </c>
      <c r="L6247" s="71" t="n">
        <f aca="false">E6247*I6247*J6247</f>
        <v>0</v>
      </c>
      <c r="M6247" s="72" t="n">
        <f aca="false">G6247*I6247*J6247</f>
        <v>0</v>
      </c>
      <c r="N6247" s="72" t="n">
        <f aca="false">D6247*I6247*J6247</f>
        <v>0</v>
      </c>
      <c r="O6247" s="71" t="n">
        <f aca="false">F6247*J6247</f>
        <v>56</v>
      </c>
      <c r="P6247" s="71" t="n">
        <f aca="false">E6247*J6247</f>
        <v>3</v>
      </c>
    </row>
    <row r="6248" customFormat="false" ht="15" hidden="false" customHeight="false" outlineLevel="0" collapsed="false">
      <c r="A6248" s="71" t="s">
        <v>61</v>
      </c>
      <c r="B6248" s="71" t="s">
        <v>52</v>
      </c>
      <c r="C6248" s="71" t="s">
        <v>1528</v>
      </c>
      <c r="D6248" s="72" t="n">
        <v>0</v>
      </c>
      <c r="E6248" s="71" t="n">
        <v>0</v>
      </c>
      <c r="F6248" s="71" t="n">
        <v>4</v>
      </c>
      <c r="G6248" s="72" t="n">
        <v>254.34</v>
      </c>
      <c r="H6248" s="72" t="n">
        <v>232.1</v>
      </c>
      <c r="I6248" s="71" t="n">
        <f aca="false">IF(B6248&gt;=Settings!$B$23,1,0)</f>
        <v>0</v>
      </c>
      <c r="J6248" s="71" t="n">
        <v>1</v>
      </c>
      <c r="K6248" s="71" t="n">
        <f aca="false">F6248*I6248*J6248</f>
        <v>0</v>
      </c>
      <c r="L6248" s="71" t="n">
        <f aca="false">E6248*I6248*J6248</f>
        <v>0</v>
      </c>
      <c r="M6248" s="72" t="n">
        <f aca="false">G6248*I6248*J6248</f>
        <v>0</v>
      </c>
      <c r="N6248" s="72" t="n">
        <f aca="false">D6248*I6248*J6248</f>
        <v>-0</v>
      </c>
      <c r="O6248" s="71" t="n">
        <f aca="false">F6248*J6248</f>
        <v>4</v>
      </c>
      <c r="P6248" s="71" t="n">
        <f aca="false">E6248*J6248</f>
        <v>0</v>
      </c>
    </row>
    <row r="6249" customFormat="false" ht="15" hidden="false" customHeight="false" outlineLevel="0" collapsed="false">
      <c r="A6249" s="71" t="s">
        <v>60</v>
      </c>
      <c r="B6249" s="71" t="s">
        <v>52</v>
      </c>
      <c r="C6249" s="71" t="s">
        <v>1511</v>
      </c>
      <c r="D6249" s="72" t="n">
        <v>0</v>
      </c>
      <c r="E6249" s="71" t="n">
        <v>0</v>
      </c>
      <c r="F6249" s="71" t="n">
        <v>5</v>
      </c>
      <c r="G6249" s="72" t="n">
        <v>590.7</v>
      </c>
      <c r="H6249" s="72" t="n">
        <v>590.7</v>
      </c>
      <c r="I6249" s="71" t="n">
        <f aca="false">IF(B6249&gt;=Settings!$B$23,1,0)</f>
        <v>0</v>
      </c>
      <c r="J6249" s="71" t="n">
        <v>1</v>
      </c>
      <c r="K6249" s="71" t="n">
        <f aca="false">F6249*I6249*J6249</f>
        <v>0</v>
      </c>
      <c r="L6249" s="71" t="n">
        <f aca="false">E6249*I6249*J6249</f>
        <v>0</v>
      </c>
      <c r="M6249" s="72" t="n">
        <f aca="false">G6249*I6249*J6249</f>
        <v>0</v>
      </c>
      <c r="N6249" s="72" t="n">
        <f aca="false">D6249*I6249*J6249</f>
        <v>-0</v>
      </c>
      <c r="O6249" s="71" t="n">
        <f aca="false">F6249*J6249</f>
        <v>5</v>
      </c>
      <c r="P6249" s="71" t="n">
        <f aca="false">E6249*J6249</f>
        <v>0</v>
      </c>
    </row>
    <row r="6250" customFormat="false" ht="15" hidden="false" customHeight="false" outlineLevel="0" collapsed="false">
      <c r="A6250" s="71" t="s">
        <v>59</v>
      </c>
      <c r="B6250" s="71" t="s">
        <v>52</v>
      </c>
      <c r="C6250" s="71" t="s">
        <v>1331</v>
      </c>
      <c r="D6250" s="72" t="n">
        <v>0</v>
      </c>
      <c r="E6250" s="71" t="n">
        <v>0</v>
      </c>
      <c r="F6250" s="71" t="n">
        <v>5</v>
      </c>
      <c r="G6250" s="72" t="n">
        <v>599.75</v>
      </c>
      <c r="H6250" s="72" t="n">
        <v>565.69</v>
      </c>
      <c r="I6250" s="71" t="n">
        <f aca="false">IF(B6250&gt;=Settings!$B$23,1,0)</f>
        <v>0</v>
      </c>
      <c r="J6250" s="71" t="n">
        <v>1</v>
      </c>
      <c r="K6250" s="71" t="n">
        <f aca="false">F6250*I6250*J6250</f>
        <v>0</v>
      </c>
      <c r="L6250" s="71" t="n">
        <f aca="false">E6250*I6250*J6250</f>
        <v>0</v>
      </c>
      <c r="M6250" s="72" t="n">
        <f aca="false">G6250*I6250*J6250</f>
        <v>0</v>
      </c>
      <c r="N6250" s="72" t="n">
        <f aca="false">D6250*I6250*J6250</f>
        <v>-0</v>
      </c>
      <c r="O6250" s="71" t="n">
        <f aca="false">F6250*J6250</f>
        <v>5</v>
      </c>
      <c r="P6250" s="71" t="n">
        <f aca="false">E6250*J6250</f>
        <v>0</v>
      </c>
    </row>
    <row r="6251" customFormat="false" ht="15" hidden="false" customHeight="false" outlineLevel="0" collapsed="false">
      <c r="A6251" s="71" t="s">
        <v>59</v>
      </c>
      <c r="B6251" s="71" t="s">
        <v>52</v>
      </c>
      <c r="C6251" s="71" t="s">
        <v>2020</v>
      </c>
      <c r="D6251" s="72" t="n">
        <v>0</v>
      </c>
      <c r="E6251" s="71" t="n">
        <v>0</v>
      </c>
      <c r="F6251" s="71" t="n">
        <v>5</v>
      </c>
      <c r="G6251" s="72" t="n">
        <v>204.32</v>
      </c>
      <c r="H6251" s="72" t="n">
        <v>198.89</v>
      </c>
      <c r="I6251" s="71" t="n">
        <f aca="false">IF(B6251&gt;=Settings!$B$23,1,0)</f>
        <v>0</v>
      </c>
      <c r="J6251" s="71" t="n">
        <v>1</v>
      </c>
      <c r="K6251" s="71" t="n">
        <f aca="false">F6251*I6251*J6251</f>
        <v>0</v>
      </c>
      <c r="L6251" s="71" t="n">
        <f aca="false">E6251*I6251*J6251</f>
        <v>0</v>
      </c>
      <c r="M6251" s="72" t="n">
        <f aca="false">G6251*I6251*J6251</f>
        <v>0</v>
      </c>
      <c r="N6251" s="72" t="n">
        <f aca="false">D6251*I6251*J6251</f>
        <v>-0</v>
      </c>
      <c r="O6251" s="71" t="n">
        <f aca="false">F6251*J6251</f>
        <v>5</v>
      </c>
      <c r="P6251" s="71" t="n">
        <f aca="false">E6251*J6251</f>
        <v>0</v>
      </c>
    </row>
    <row r="6252" customFormat="false" ht="15" hidden="false" customHeight="false" outlineLevel="0" collapsed="false">
      <c r="A6252" s="71" t="s">
        <v>59</v>
      </c>
      <c r="B6252" s="71" t="s">
        <v>52</v>
      </c>
      <c r="C6252" s="71" t="s">
        <v>115</v>
      </c>
      <c r="D6252" s="72" t="n">
        <v>237.77</v>
      </c>
      <c r="E6252" s="71" t="n">
        <v>4</v>
      </c>
      <c r="F6252" s="71" t="n">
        <v>290</v>
      </c>
      <c r="G6252" s="72" t="n">
        <v>15872.26</v>
      </c>
      <c r="H6252" s="72" t="n">
        <v>14798.05</v>
      </c>
      <c r="I6252" s="71" t="n">
        <f aca="false">IF(B6252&gt;=Settings!$B$23,1,0)</f>
        <v>0</v>
      </c>
      <c r="J6252" s="71" t="n">
        <v>1</v>
      </c>
      <c r="K6252" s="71" t="n">
        <f aca="false">F6252*I6252*J6252</f>
        <v>0</v>
      </c>
      <c r="L6252" s="71" t="n">
        <f aca="false">E6252*I6252*J6252</f>
        <v>0</v>
      </c>
      <c r="M6252" s="72" t="n">
        <f aca="false">G6252*I6252*J6252</f>
        <v>0</v>
      </c>
      <c r="N6252" s="72" t="n">
        <f aca="false">D6252*I6252*J6252</f>
        <v>0</v>
      </c>
      <c r="O6252" s="71" t="n">
        <f aca="false">F6252*J6252</f>
        <v>290</v>
      </c>
      <c r="P6252" s="71" t="n">
        <f aca="false">E6252*J6252</f>
        <v>4</v>
      </c>
    </row>
    <row r="6253" customFormat="false" ht="15" hidden="false" customHeight="false" outlineLevel="0" collapsed="false">
      <c r="A6253" s="71" t="s">
        <v>59</v>
      </c>
      <c r="B6253" s="71" t="s">
        <v>52</v>
      </c>
      <c r="C6253" s="71" t="s">
        <v>598</v>
      </c>
      <c r="D6253" s="72" t="n">
        <v>0</v>
      </c>
      <c r="E6253" s="71" t="n">
        <v>0</v>
      </c>
      <c r="F6253" s="71" t="n">
        <v>1</v>
      </c>
      <c r="G6253" s="72" t="n">
        <v>113.59</v>
      </c>
      <c r="H6253" s="72" t="n">
        <v>113.59</v>
      </c>
      <c r="I6253" s="71" t="n">
        <f aca="false">IF(B6253&gt;=Settings!$B$23,1,0)</f>
        <v>0</v>
      </c>
      <c r="J6253" s="71" t="n">
        <v>1</v>
      </c>
      <c r="K6253" s="71" t="n">
        <f aca="false">F6253*I6253*J6253</f>
        <v>0</v>
      </c>
      <c r="L6253" s="71" t="n">
        <f aca="false">E6253*I6253*J6253</f>
        <v>0</v>
      </c>
      <c r="M6253" s="72" t="n">
        <f aca="false">G6253*I6253*J6253</f>
        <v>0</v>
      </c>
      <c r="N6253" s="72" t="n">
        <f aca="false">D6253*I6253*J6253</f>
        <v>-0</v>
      </c>
      <c r="O6253" s="71" t="n">
        <f aca="false">F6253*J6253</f>
        <v>1</v>
      </c>
      <c r="P6253" s="71" t="n">
        <f aca="false">E6253*J6253</f>
        <v>0</v>
      </c>
    </row>
    <row r="6254" customFormat="false" ht="15" hidden="false" customHeight="false" outlineLevel="0" collapsed="false">
      <c r="A6254" s="71" t="s">
        <v>62</v>
      </c>
      <c r="B6254" s="71" t="s">
        <v>52</v>
      </c>
      <c r="C6254" s="71" t="s">
        <v>161</v>
      </c>
      <c r="D6254" s="72" t="n">
        <v>376.56</v>
      </c>
      <c r="E6254" s="71" t="n">
        <v>7</v>
      </c>
      <c r="F6254" s="71" t="n">
        <v>255</v>
      </c>
      <c r="G6254" s="72" t="n">
        <v>13794.16</v>
      </c>
      <c r="H6254" s="72" t="n">
        <v>12828.9</v>
      </c>
      <c r="I6254" s="71" t="n">
        <f aca="false">IF(B6254&gt;=Settings!$B$23,1,0)</f>
        <v>0</v>
      </c>
      <c r="J6254" s="71" t="n">
        <v>1</v>
      </c>
      <c r="K6254" s="71" t="n">
        <f aca="false">F6254*I6254*J6254</f>
        <v>0</v>
      </c>
      <c r="L6254" s="71" t="n">
        <f aca="false">E6254*I6254*J6254</f>
        <v>0</v>
      </c>
      <c r="M6254" s="72" t="n">
        <f aca="false">G6254*I6254*J6254</f>
        <v>0</v>
      </c>
      <c r="N6254" s="72" t="n">
        <f aca="false">D6254*I6254*J6254</f>
        <v>0</v>
      </c>
      <c r="O6254" s="71" t="n">
        <f aca="false">F6254*J6254</f>
        <v>255</v>
      </c>
      <c r="P6254" s="71" t="n">
        <f aca="false">E6254*J6254</f>
        <v>7</v>
      </c>
    </row>
    <row r="6255" customFormat="false" ht="15" hidden="false" customHeight="false" outlineLevel="0" collapsed="false">
      <c r="A6255" s="71" t="s">
        <v>62</v>
      </c>
      <c r="B6255" s="71" t="s">
        <v>52</v>
      </c>
      <c r="C6255" s="71" t="s">
        <v>379</v>
      </c>
      <c r="D6255" s="72" t="n">
        <v>0</v>
      </c>
      <c r="E6255" s="71" t="n">
        <v>0</v>
      </c>
      <c r="F6255" s="71" t="n">
        <v>9</v>
      </c>
      <c r="G6255" s="72" t="n">
        <v>521.87</v>
      </c>
      <c r="H6255" s="72" t="n">
        <v>495.94</v>
      </c>
      <c r="I6255" s="71" t="n">
        <f aca="false">IF(B6255&gt;=Settings!$B$23,1,0)</f>
        <v>0</v>
      </c>
      <c r="J6255" s="71" t="n">
        <v>1</v>
      </c>
      <c r="K6255" s="71" t="n">
        <f aca="false">F6255*I6255*J6255</f>
        <v>0</v>
      </c>
      <c r="L6255" s="71" t="n">
        <f aca="false">E6255*I6255*J6255</f>
        <v>0</v>
      </c>
      <c r="M6255" s="72" t="n">
        <f aca="false">G6255*I6255*J6255</f>
        <v>0</v>
      </c>
      <c r="N6255" s="72" t="n">
        <f aca="false">D6255*I6255*J6255</f>
        <v>-0</v>
      </c>
      <c r="O6255" s="71" t="n">
        <f aca="false">F6255*J6255</f>
        <v>9</v>
      </c>
      <c r="P6255" s="71" t="n">
        <f aca="false">E6255*J6255</f>
        <v>0</v>
      </c>
    </row>
    <row r="6256" customFormat="false" ht="15" hidden="false" customHeight="false" outlineLevel="0" collapsed="false">
      <c r="A6256" s="71" t="s">
        <v>61</v>
      </c>
      <c r="B6256" s="71" t="s">
        <v>52</v>
      </c>
      <c r="C6256" s="71" t="s">
        <v>379</v>
      </c>
      <c r="D6256" s="72" t="n">
        <v>68.14</v>
      </c>
      <c r="E6256" s="71" t="n">
        <v>1</v>
      </c>
      <c r="F6256" s="71" t="n">
        <v>10</v>
      </c>
      <c r="G6256" s="72" t="n">
        <v>722.27</v>
      </c>
      <c r="H6256" s="72" t="n">
        <v>611.94</v>
      </c>
      <c r="I6256" s="71" t="n">
        <f aca="false">IF(B6256&gt;=Settings!$B$23,1,0)</f>
        <v>0</v>
      </c>
      <c r="J6256" s="71" t="n">
        <v>1</v>
      </c>
      <c r="K6256" s="71" t="n">
        <f aca="false">F6256*I6256*J6256</f>
        <v>0</v>
      </c>
      <c r="L6256" s="71" t="n">
        <f aca="false">E6256*I6256*J6256</f>
        <v>0</v>
      </c>
      <c r="M6256" s="72" t="n">
        <f aca="false">G6256*I6256*J6256</f>
        <v>0</v>
      </c>
      <c r="N6256" s="72" t="n">
        <f aca="false">D6256*I6256*J6256</f>
        <v>0</v>
      </c>
      <c r="O6256" s="71" t="n">
        <f aca="false">F6256*J6256</f>
        <v>10</v>
      </c>
      <c r="P6256" s="71" t="n">
        <f aca="false">E6256*J6256</f>
        <v>1</v>
      </c>
    </row>
    <row r="6257" customFormat="false" ht="15" hidden="false" customHeight="false" outlineLevel="0" collapsed="false">
      <c r="A6257" s="71" t="s">
        <v>61</v>
      </c>
      <c r="B6257" s="71" t="s">
        <v>52</v>
      </c>
      <c r="C6257" s="71" t="s">
        <v>922</v>
      </c>
      <c r="D6257" s="72" t="n">
        <v>0</v>
      </c>
      <c r="E6257" s="71" t="n">
        <v>0</v>
      </c>
      <c r="F6257" s="71" t="n">
        <v>35</v>
      </c>
      <c r="G6257" s="72" t="n">
        <v>317.8</v>
      </c>
      <c r="H6257" s="72" t="n">
        <v>302.87</v>
      </c>
      <c r="I6257" s="71" t="n">
        <f aca="false">IF(B6257&gt;=Settings!$B$23,1,0)</f>
        <v>0</v>
      </c>
      <c r="J6257" s="71" t="n">
        <v>1</v>
      </c>
      <c r="K6257" s="71" t="n">
        <f aca="false">F6257*I6257*J6257</f>
        <v>0</v>
      </c>
      <c r="L6257" s="71" t="n">
        <f aca="false">E6257*I6257*J6257</f>
        <v>0</v>
      </c>
      <c r="M6257" s="72" t="n">
        <f aca="false">G6257*I6257*J6257</f>
        <v>0</v>
      </c>
      <c r="N6257" s="72" t="n">
        <f aca="false">D6257*I6257*J6257</f>
        <v>-0</v>
      </c>
      <c r="O6257" s="71" t="n">
        <f aca="false">F6257*J6257</f>
        <v>35</v>
      </c>
      <c r="P6257" s="71" t="n">
        <f aca="false">E6257*J6257</f>
        <v>0</v>
      </c>
    </row>
    <row r="6258" customFormat="false" ht="15" hidden="false" customHeight="false" outlineLevel="0" collapsed="false">
      <c r="A6258" s="71" t="s">
        <v>59</v>
      </c>
      <c r="B6258" s="71" t="s">
        <v>52</v>
      </c>
      <c r="C6258" s="71" t="s">
        <v>1741</v>
      </c>
      <c r="D6258" s="72" t="n">
        <v>0</v>
      </c>
      <c r="E6258" s="71" t="n">
        <v>0</v>
      </c>
      <c r="F6258" s="71" t="n">
        <v>1</v>
      </c>
      <c r="G6258" s="72" t="n">
        <v>49.95</v>
      </c>
      <c r="H6258" s="72" t="n">
        <v>49.95</v>
      </c>
      <c r="I6258" s="71" t="n">
        <f aca="false">IF(B6258&gt;=Settings!$B$23,1,0)</f>
        <v>0</v>
      </c>
      <c r="J6258" s="71" t="n">
        <v>1</v>
      </c>
      <c r="K6258" s="71" t="n">
        <f aca="false">F6258*I6258*J6258</f>
        <v>0</v>
      </c>
      <c r="L6258" s="71" t="n">
        <f aca="false">E6258*I6258*J6258</f>
        <v>0</v>
      </c>
      <c r="M6258" s="72" t="n">
        <f aca="false">G6258*I6258*J6258</f>
        <v>0</v>
      </c>
      <c r="N6258" s="72" t="n">
        <f aca="false">D6258*I6258*J6258</f>
        <v>-0</v>
      </c>
      <c r="O6258" s="71" t="n">
        <f aca="false">F6258*J6258</f>
        <v>1</v>
      </c>
      <c r="P6258" s="71" t="n">
        <f aca="false">E6258*J6258</f>
        <v>0</v>
      </c>
    </row>
    <row r="6259" customFormat="false" ht="15" hidden="false" customHeight="false" outlineLevel="0" collapsed="false">
      <c r="A6259" s="71" t="s">
        <v>61</v>
      </c>
      <c r="B6259" s="71" t="s">
        <v>52</v>
      </c>
      <c r="C6259" s="71" t="s">
        <v>918</v>
      </c>
      <c r="D6259" s="72" t="n">
        <v>0</v>
      </c>
      <c r="E6259" s="71" t="n">
        <v>0</v>
      </c>
      <c r="F6259" s="71" t="n">
        <v>1</v>
      </c>
      <c r="G6259" s="72" t="n">
        <v>90.86</v>
      </c>
      <c r="H6259" s="72" t="n">
        <v>90.86</v>
      </c>
      <c r="I6259" s="71" t="n">
        <f aca="false">IF(B6259&gt;=Settings!$B$23,1,0)</f>
        <v>0</v>
      </c>
      <c r="J6259" s="71" t="n">
        <v>1</v>
      </c>
      <c r="K6259" s="71" t="n">
        <f aca="false">F6259*I6259*J6259</f>
        <v>0</v>
      </c>
      <c r="L6259" s="71" t="n">
        <f aca="false">E6259*I6259*J6259</f>
        <v>0</v>
      </c>
      <c r="M6259" s="72" t="n">
        <f aca="false">G6259*I6259*J6259</f>
        <v>0</v>
      </c>
      <c r="N6259" s="72" t="n">
        <f aca="false">D6259*I6259*J6259</f>
        <v>-0</v>
      </c>
      <c r="O6259" s="71" t="n">
        <f aca="false">F6259*J6259</f>
        <v>1</v>
      </c>
      <c r="P6259" s="71" t="n">
        <f aca="false">E6259*J6259</f>
        <v>0</v>
      </c>
    </row>
    <row r="6260" customFormat="false" ht="15" hidden="false" customHeight="false" outlineLevel="0" collapsed="false">
      <c r="A6260" s="71" t="s">
        <v>59</v>
      </c>
      <c r="B6260" s="71" t="s">
        <v>52</v>
      </c>
      <c r="C6260" s="71" t="s">
        <v>134</v>
      </c>
      <c r="D6260" s="72" t="n">
        <v>145.36</v>
      </c>
      <c r="E6260" s="71" t="n">
        <v>2</v>
      </c>
      <c r="F6260" s="71" t="n">
        <v>77</v>
      </c>
      <c r="G6260" s="72" t="n">
        <v>5669.09</v>
      </c>
      <c r="H6260" s="72" t="n">
        <v>5307.81</v>
      </c>
      <c r="I6260" s="71" t="n">
        <f aca="false">IF(B6260&gt;=Settings!$B$23,1,0)</f>
        <v>0</v>
      </c>
      <c r="J6260" s="71" t="n">
        <v>1</v>
      </c>
      <c r="K6260" s="71" t="n">
        <f aca="false">F6260*I6260*J6260</f>
        <v>0</v>
      </c>
      <c r="L6260" s="71" t="n">
        <f aca="false">E6260*I6260*J6260</f>
        <v>0</v>
      </c>
      <c r="M6260" s="72" t="n">
        <f aca="false">G6260*I6260*J6260</f>
        <v>0</v>
      </c>
      <c r="N6260" s="72" t="n">
        <f aca="false">D6260*I6260*J6260</f>
        <v>0</v>
      </c>
      <c r="O6260" s="71" t="n">
        <f aca="false">F6260*J6260</f>
        <v>77</v>
      </c>
      <c r="P6260" s="71" t="n">
        <f aca="false">E6260*J6260</f>
        <v>2</v>
      </c>
    </row>
    <row r="6261" customFormat="false" ht="15" hidden="false" customHeight="false" outlineLevel="0" collapsed="false">
      <c r="A6261" s="71" t="s">
        <v>59</v>
      </c>
      <c r="B6261" s="71" t="s">
        <v>52</v>
      </c>
      <c r="C6261" s="71" t="s">
        <v>1024</v>
      </c>
      <c r="D6261" s="72" t="n">
        <v>95.41</v>
      </c>
      <c r="E6261" s="71" t="n">
        <v>1</v>
      </c>
      <c r="F6261" s="71" t="n">
        <v>7</v>
      </c>
      <c r="G6261" s="72" t="n">
        <v>676.94</v>
      </c>
      <c r="H6261" s="72" t="n">
        <v>536.57</v>
      </c>
      <c r="I6261" s="71" t="n">
        <f aca="false">IF(B6261&gt;=Settings!$B$23,1,0)</f>
        <v>0</v>
      </c>
      <c r="J6261" s="71" t="n">
        <v>1</v>
      </c>
      <c r="K6261" s="71" t="n">
        <f aca="false">F6261*I6261*J6261</f>
        <v>0</v>
      </c>
      <c r="L6261" s="71" t="n">
        <f aca="false">E6261*I6261*J6261</f>
        <v>0</v>
      </c>
      <c r="M6261" s="72" t="n">
        <f aca="false">G6261*I6261*J6261</f>
        <v>0</v>
      </c>
      <c r="N6261" s="72" t="n">
        <f aca="false">D6261*I6261*J6261</f>
        <v>0</v>
      </c>
      <c r="O6261" s="71" t="n">
        <f aca="false">F6261*J6261</f>
        <v>7</v>
      </c>
      <c r="P6261" s="71" t="n">
        <f aca="false">E6261*J6261</f>
        <v>1</v>
      </c>
    </row>
    <row r="6262" customFormat="false" ht="15" hidden="false" customHeight="false" outlineLevel="0" collapsed="false">
      <c r="A6262" s="71" t="s">
        <v>61</v>
      </c>
      <c r="B6262" s="71" t="s">
        <v>52</v>
      </c>
      <c r="C6262" s="71" t="s">
        <v>122</v>
      </c>
      <c r="D6262" s="72" t="n">
        <v>149.91</v>
      </c>
      <c r="E6262" s="71" t="n">
        <v>2</v>
      </c>
      <c r="F6262" s="71" t="n">
        <v>124</v>
      </c>
      <c r="G6262" s="72" t="n">
        <v>9621.34</v>
      </c>
      <c r="H6262" s="72" t="n">
        <v>9025.44</v>
      </c>
      <c r="I6262" s="71" t="n">
        <f aca="false">IF(B6262&gt;=Settings!$B$23,1,0)</f>
        <v>0</v>
      </c>
      <c r="J6262" s="71" t="n">
        <v>1</v>
      </c>
      <c r="K6262" s="71" t="n">
        <f aca="false">F6262*I6262*J6262</f>
        <v>0</v>
      </c>
      <c r="L6262" s="71" t="n">
        <f aca="false">E6262*I6262*J6262</f>
        <v>0</v>
      </c>
      <c r="M6262" s="72" t="n">
        <f aca="false">G6262*I6262*J6262</f>
        <v>0</v>
      </c>
      <c r="N6262" s="72" t="n">
        <f aca="false">D6262*I6262*J6262</f>
        <v>0</v>
      </c>
      <c r="O6262" s="71" t="n">
        <f aca="false">F6262*J6262</f>
        <v>124</v>
      </c>
      <c r="P6262" s="71" t="n">
        <f aca="false">E6262*J6262</f>
        <v>2</v>
      </c>
    </row>
    <row r="6263" customFormat="false" ht="15" hidden="false" customHeight="false" outlineLevel="0" collapsed="false">
      <c r="A6263" s="71" t="s">
        <v>63</v>
      </c>
      <c r="B6263" s="71" t="s">
        <v>52</v>
      </c>
      <c r="C6263" s="71" t="s">
        <v>2247</v>
      </c>
      <c r="D6263" s="72" t="n">
        <v>0</v>
      </c>
      <c r="E6263" s="71" t="n">
        <v>0</v>
      </c>
      <c r="F6263" s="71" t="n">
        <v>2</v>
      </c>
      <c r="G6263" s="72" t="n">
        <v>99.9</v>
      </c>
      <c r="H6263" s="72" t="n">
        <v>94.91</v>
      </c>
      <c r="I6263" s="71" t="n">
        <f aca="false">IF(B6263&gt;=Settings!$B$23,1,0)</f>
        <v>0</v>
      </c>
      <c r="J6263" s="71" t="n">
        <v>1</v>
      </c>
      <c r="K6263" s="71" t="n">
        <f aca="false">F6263*I6263*J6263</f>
        <v>0</v>
      </c>
      <c r="L6263" s="71" t="n">
        <f aca="false">E6263*I6263*J6263</f>
        <v>0</v>
      </c>
      <c r="M6263" s="72" t="n">
        <f aca="false">G6263*I6263*J6263</f>
        <v>0</v>
      </c>
      <c r="N6263" s="72" t="n">
        <f aca="false">D6263*I6263*J6263</f>
        <v>-0</v>
      </c>
      <c r="O6263" s="71" t="n">
        <f aca="false">F6263*J6263</f>
        <v>2</v>
      </c>
      <c r="P6263" s="71" t="n">
        <f aca="false">E6263*J6263</f>
        <v>0</v>
      </c>
    </row>
    <row r="6264" customFormat="false" ht="15" hidden="false" customHeight="false" outlineLevel="0" collapsed="false">
      <c r="A6264" s="71" t="s">
        <v>61</v>
      </c>
      <c r="B6264" s="71" t="s">
        <v>52</v>
      </c>
      <c r="C6264" s="71" t="s">
        <v>161</v>
      </c>
      <c r="D6264" s="72" t="n">
        <v>0</v>
      </c>
      <c r="E6264" s="71" t="n">
        <v>0</v>
      </c>
      <c r="F6264" s="71" t="n">
        <v>11</v>
      </c>
      <c r="G6264" s="72" t="n">
        <v>685.88</v>
      </c>
      <c r="H6264" s="72" t="n">
        <v>646.4</v>
      </c>
      <c r="I6264" s="71" t="n">
        <f aca="false">IF(B6264&gt;=Settings!$B$23,1,0)</f>
        <v>0</v>
      </c>
      <c r="J6264" s="71" t="n">
        <v>1</v>
      </c>
      <c r="K6264" s="71" t="n">
        <f aca="false">F6264*I6264*J6264</f>
        <v>0</v>
      </c>
      <c r="L6264" s="71" t="n">
        <f aca="false">E6264*I6264*J6264</f>
        <v>0</v>
      </c>
      <c r="M6264" s="72" t="n">
        <f aca="false">G6264*I6264*J6264</f>
        <v>0</v>
      </c>
      <c r="N6264" s="72" t="n">
        <f aca="false">D6264*I6264*J6264</f>
        <v>-0</v>
      </c>
      <c r="O6264" s="71" t="n">
        <f aca="false">F6264*J6264</f>
        <v>11</v>
      </c>
      <c r="P6264" s="71" t="n">
        <f aca="false">E6264*J6264</f>
        <v>0</v>
      </c>
    </row>
    <row r="6265" customFormat="false" ht="15" hidden="false" customHeight="false" outlineLevel="0" collapsed="false">
      <c r="A6265" s="71" t="s">
        <v>60</v>
      </c>
      <c r="B6265" s="71" t="s">
        <v>52</v>
      </c>
      <c r="C6265" s="71" t="s">
        <v>588</v>
      </c>
      <c r="D6265" s="72" t="n">
        <v>107.23</v>
      </c>
      <c r="E6265" s="71" t="n">
        <v>1</v>
      </c>
      <c r="F6265" s="71" t="n">
        <v>29</v>
      </c>
      <c r="G6265" s="72" t="n">
        <v>3360.51</v>
      </c>
      <c r="H6265" s="72" t="n">
        <v>3199.87</v>
      </c>
      <c r="I6265" s="71" t="n">
        <f aca="false">IF(B6265&gt;=Settings!$B$23,1,0)</f>
        <v>0</v>
      </c>
      <c r="J6265" s="71" t="n">
        <v>1</v>
      </c>
      <c r="K6265" s="71" t="n">
        <f aca="false">F6265*I6265*J6265</f>
        <v>0</v>
      </c>
      <c r="L6265" s="71" t="n">
        <f aca="false">E6265*I6265*J6265</f>
        <v>0</v>
      </c>
      <c r="M6265" s="72" t="n">
        <f aca="false">G6265*I6265*J6265</f>
        <v>0</v>
      </c>
      <c r="N6265" s="72" t="n">
        <f aca="false">D6265*I6265*J6265</f>
        <v>0</v>
      </c>
      <c r="O6265" s="71" t="n">
        <f aca="false">F6265*J6265</f>
        <v>29</v>
      </c>
      <c r="P6265" s="71" t="n">
        <f aca="false">E6265*J6265</f>
        <v>1</v>
      </c>
    </row>
    <row r="6266" customFormat="false" ht="15" hidden="false" customHeight="false" outlineLevel="0" collapsed="false">
      <c r="A6266" s="71" t="s">
        <v>61</v>
      </c>
      <c r="B6266" s="71" t="s">
        <v>52</v>
      </c>
      <c r="C6266" s="71" t="s">
        <v>1097</v>
      </c>
      <c r="D6266" s="72" t="n">
        <v>0</v>
      </c>
      <c r="E6266" s="71" t="n">
        <v>0</v>
      </c>
      <c r="F6266" s="71" t="n">
        <v>2</v>
      </c>
      <c r="G6266" s="72" t="n">
        <v>218.09</v>
      </c>
      <c r="H6266" s="72" t="n">
        <v>201.74</v>
      </c>
      <c r="I6266" s="71" t="n">
        <f aca="false">IF(B6266&gt;=Settings!$B$23,1,0)</f>
        <v>0</v>
      </c>
      <c r="J6266" s="71" t="n">
        <v>1</v>
      </c>
      <c r="K6266" s="71" t="n">
        <f aca="false">F6266*I6266*J6266</f>
        <v>0</v>
      </c>
      <c r="L6266" s="71" t="n">
        <f aca="false">E6266*I6266*J6266</f>
        <v>0</v>
      </c>
      <c r="M6266" s="72" t="n">
        <f aca="false">G6266*I6266*J6266</f>
        <v>0</v>
      </c>
      <c r="N6266" s="72" t="n">
        <f aca="false">D6266*I6266*J6266</f>
        <v>-0</v>
      </c>
      <c r="O6266" s="71" t="n">
        <f aca="false">F6266*J6266</f>
        <v>2</v>
      </c>
      <c r="P6266" s="71" t="n">
        <f aca="false">E6266*J6266</f>
        <v>0</v>
      </c>
    </row>
    <row r="6267" customFormat="false" ht="15" hidden="false" customHeight="false" outlineLevel="0" collapsed="false">
      <c r="A6267" s="71" t="s">
        <v>60</v>
      </c>
      <c r="B6267" s="71" t="s">
        <v>52</v>
      </c>
      <c r="C6267" s="71" t="s">
        <v>1190</v>
      </c>
      <c r="D6267" s="72" t="n">
        <v>0</v>
      </c>
      <c r="E6267" s="71" t="n">
        <v>0</v>
      </c>
      <c r="F6267" s="71" t="n">
        <v>2</v>
      </c>
      <c r="G6267" s="72" t="n">
        <v>318.08</v>
      </c>
      <c r="H6267" s="72" t="n">
        <v>270.38</v>
      </c>
      <c r="I6267" s="71" t="n">
        <f aca="false">IF(B6267&gt;=Settings!$B$23,1,0)</f>
        <v>0</v>
      </c>
      <c r="J6267" s="71" t="n">
        <v>1</v>
      </c>
      <c r="K6267" s="71" t="n">
        <f aca="false">F6267*I6267*J6267</f>
        <v>0</v>
      </c>
      <c r="L6267" s="71" t="n">
        <f aca="false">E6267*I6267*J6267</f>
        <v>0</v>
      </c>
      <c r="M6267" s="72" t="n">
        <f aca="false">G6267*I6267*J6267</f>
        <v>0</v>
      </c>
      <c r="N6267" s="72" t="n">
        <f aca="false">D6267*I6267*J6267</f>
        <v>-0</v>
      </c>
      <c r="O6267" s="71" t="n">
        <f aca="false">F6267*J6267</f>
        <v>2</v>
      </c>
      <c r="P6267" s="71" t="n">
        <f aca="false">E6267*J6267</f>
        <v>0</v>
      </c>
    </row>
    <row r="6268" customFormat="false" ht="15" hidden="false" customHeight="false" outlineLevel="0" collapsed="false">
      <c r="A6268" s="71" t="s">
        <v>59</v>
      </c>
      <c r="B6268" s="71" t="s">
        <v>52</v>
      </c>
      <c r="C6268" s="71" t="s">
        <v>1103</v>
      </c>
      <c r="D6268" s="72" t="n">
        <v>0</v>
      </c>
      <c r="E6268" s="71" t="n">
        <v>0</v>
      </c>
      <c r="F6268" s="71" t="n">
        <v>5</v>
      </c>
      <c r="G6268" s="72" t="n">
        <v>476.35</v>
      </c>
      <c r="H6268" s="72" t="n">
        <v>460.86</v>
      </c>
      <c r="I6268" s="71" t="n">
        <f aca="false">IF(B6268&gt;=Settings!$B$23,1,0)</f>
        <v>0</v>
      </c>
      <c r="J6268" s="71" t="n">
        <v>1</v>
      </c>
      <c r="K6268" s="71" t="n">
        <f aca="false">F6268*I6268*J6268</f>
        <v>0</v>
      </c>
      <c r="L6268" s="71" t="n">
        <f aca="false">E6268*I6268*J6268</f>
        <v>0</v>
      </c>
      <c r="M6268" s="72" t="n">
        <f aca="false">G6268*I6268*J6268</f>
        <v>0</v>
      </c>
      <c r="N6268" s="72" t="n">
        <f aca="false">D6268*I6268*J6268</f>
        <v>-0</v>
      </c>
      <c r="O6268" s="71" t="n">
        <f aca="false">F6268*J6268</f>
        <v>5</v>
      </c>
      <c r="P6268" s="71" t="n">
        <f aca="false">E6268*J6268</f>
        <v>0</v>
      </c>
    </row>
    <row r="6269" customFormat="false" ht="15" hidden="false" customHeight="false" outlineLevel="0" collapsed="false">
      <c r="A6269" s="71" t="s">
        <v>61</v>
      </c>
      <c r="B6269" s="71" t="s">
        <v>52</v>
      </c>
      <c r="C6269" s="71" t="s">
        <v>1083</v>
      </c>
      <c r="D6269" s="72" t="n">
        <v>0</v>
      </c>
      <c r="E6269" s="71" t="n">
        <v>0</v>
      </c>
      <c r="F6269" s="71" t="n">
        <v>2</v>
      </c>
      <c r="G6269" s="72" t="n">
        <v>145.36</v>
      </c>
      <c r="H6269" s="72" t="n">
        <v>145.36</v>
      </c>
      <c r="I6269" s="71" t="n">
        <f aca="false">IF(B6269&gt;=Settings!$B$23,1,0)</f>
        <v>0</v>
      </c>
      <c r="J6269" s="71" t="n">
        <v>1</v>
      </c>
      <c r="K6269" s="71" t="n">
        <f aca="false">F6269*I6269*J6269</f>
        <v>0</v>
      </c>
      <c r="L6269" s="71" t="n">
        <f aca="false">E6269*I6269*J6269</f>
        <v>0</v>
      </c>
      <c r="M6269" s="72" t="n">
        <f aca="false">G6269*I6269*J6269</f>
        <v>0</v>
      </c>
      <c r="N6269" s="72" t="n">
        <f aca="false">D6269*I6269*J6269</f>
        <v>-0</v>
      </c>
      <c r="O6269" s="71" t="n">
        <f aca="false">F6269*J6269</f>
        <v>2</v>
      </c>
      <c r="P6269" s="71" t="n">
        <f aca="false">E6269*J6269</f>
        <v>0</v>
      </c>
    </row>
    <row r="6270" customFormat="false" ht="15" hidden="false" customHeight="false" outlineLevel="0" collapsed="false">
      <c r="A6270" s="71" t="s">
        <v>60</v>
      </c>
      <c r="B6270" s="71" t="s">
        <v>52</v>
      </c>
      <c r="C6270" s="71" t="s">
        <v>577</v>
      </c>
      <c r="D6270" s="72" t="n">
        <v>0</v>
      </c>
      <c r="E6270" s="71" t="n">
        <v>0</v>
      </c>
      <c r="F6270" s="71" t="n">
        <v>7</v>
      </c>
      <c r="G6270" s="72" t="n">
        <v>1134.25</v>
      </c>
      <c r="H6270" s="72" t="n">
        <v>1134.25</v>
      </c>
      <c r="I6270" s="71" t="n">
        <f aca="false">IF(B6270&gt;=Settings!$B$23,1,0)</f>
        <v>0</v>
      </c>
      <c r="J6270" s="71" t="n">
        <v>1</v>
      </c>
      <c r="K6270" s="71" t="n">
        <f aca="false">F6270*I6270*J6270</f>
        <v>0</v>
      </c>
      <c r="L6270" s="71" t="n">
        <f aca="false">E6270*I6270*J6270</f>
        <v>0</v>
      </c>
      <c r="M6270" s="72" t="n">
        <f aca="false">G6270*I6270*J6270</f>
        <v>0</v>
      </c>
      <c r="N6270" s="72" t="n">
        <f aca="false">D6270*I6270*J6270</f>
        <v>-0</v>
      </c>
      <c r="O6270" s="71" t="n">
        <f aca="false">F6270*J6270</f>
        <v>7</v>
      </c>
      <c r="P6270" s="71" t="n">
        <f aca="false">E6270*J6270</f>
        <v>0</v>
      </c>
    </row>
    <row r="6271" customFormat="false" ht="15" hidden="false" customHeight="false" outlineLevel="0" collapsed="false">
      <c r="A6271" s="71" t="s">
        <v>62</v>
      </c>
      <c r="B6271" s="71" t="s">
        <v>52</v>
      </c>
      <c r="C6271" s="71" t="s">
        <v>164</v>
      </c>
      <c r="D6271" s="72" t="n">
        <v>68.14</v>
      </c>
      <c r="E6271" s="71" t="n">
        <v>1</v>
      </c>
      <c r="F6271" s="71" t="n">
        <v>73</v>
      </c>
      <c r="G6271" s="72" t="n">
        <v>6015.63</v>
      </c>
      <c r="H6271" s="72" t="n">
        <v>5703.43</v>
      </c>
      <c r="I6271" s="71" t="n">
        <f aca="false">IF(B6271&gt;=Settings!$B$23,1,0)</f>
        <v>0</v>
      </c>
      <c r="J6271" s="71" t="n">
        <v>1</v>
      </c>
      <c r="K6271" s="71" t="n">
        <f aca="false">F6271*I6271*J6271</f>
        <v>0</v>
      </c>
      <c r="L6271" s="71" t="n">
        <f aca="false">E6271*I6271*J6271</f>
        <v>0</v>
      </c>
      <c r="M6271" s="72" t="n">
        <f aca="false">G6271*I6271*J6271</f>
        <v>0</v>
      </c>
      <c r="N6271" s="72" t="n">
        <f aca="false">D6271*I6271*J6271</f>
        <v>0</v>
      </c>
      <c r="O6271" s="71" t="n">
        <f aca="false">F6271*J6271</f>
        <v>73</v>
      </c>
      <c r="P6271" s="71" t="n">
        <f aca="false">E6271*J6271</f>
        <v>1</v>
      </c>
    </row>
    <row r="6272" customFormat="false" ht="15" hidden="false" customHeight="false" outlineLevel="0" collapsed="false">
      <c r="A6272" s="71" t="s">
        <v>59</v>
      </c>
      <c r="B6272" s="71" t="s">
        <v>52</v>
      </c>
      <c r="C6272" s="71" t="s">
        <v>1391</v>
      </c>
      <c r="D6272" s="72" t="n">
        <v>0</v>
      </c>
      <c r="E6272" s="71" t="n">
        <v>0</v>
      </c>
      <c r="F6272" s="71" t="n">
        <v>2</v>
      </c>
      <c r="G6272" s="72" t="n">
        <v>199.9</v>
      </c>
      <c r="H6272" s="72" t="n">
        <v>199.9</v>
      </c>
      <c r="I6272" s="71" t="n">
        <f aca="false">IF(B6272&gt;=Settings!$B$23,1,0)</f>
        <v>0</v>
      </c>
      <c r="J6272" s="71" t="n">
        <v>1</v>
      </c>
      <c r="K6272" s="71" t="n">
        <f aca="false">F6272*I6272*J6272</f>
        <v>0</v>
      </c>
      <c r="L6272" s="71" t="n">
        <f aca="false">E6272*I6272*J6272</f>
        <v>0</v>
      </c>
      <c r="M6272" s="72" t="n">
        <f aca="false">G6272*I6272*J6272</f>
        <v>0</v>
      </c>
      <c r="N6272" s="72" t="n">
        <f aca="false">D6272*I6272*J6272</f>
        <v>-0</v>
      </c>
      <c r="O6272" s="71" t="n">
        <f aca="false">F6272*J6272</f>
        <v>2</v>
      </c>
      <c r="P6272" s="71" t="n">
        <f aca="false">E6272*J6272</f>
        <v>0</v>
      </c>
    </row>
    <row r="6273" customFormat="false" ht="15" hidden="false" customHeight="false" outlineLevel="0" collapsed="false">
      <c r="A6273" s="71" t="s">
        <v>63</v>
      </c>
      <c r="B6273" s="71" t="s">
        <v>52</v>
      </c>
      <c r="C6273" s="71" t="s">
        <v>2230</v>
      </c>
      <c r="D6273" s="72" t="n">
        <v>0</v>
      </c>
      <c r="E6273" s="71" t="n">
        <v>0</v>
      </c>
      <c r="F6273" s="71" t="n">
        <v>3</v>
      </c>
      <c r="G6273" s="72" t="n">
        <v>218.03</v>
      </c>
      <c r="H6273" s="72" t="n">
        <v>207.14</v>
      </c>
      <c r="I6273" s="71" t="n">
        <f aca="false">IF(B6273&gt;=Settings!$B$23,1,0)</f>
        <v>0</v>
      </c>
      <c r="J6273" s="71" t="n">
        <v>1</v>
      </c>
      <c r="K6273" s="71" t="n">
        <f aca="false">F6273*I6273*J6273</f>
        <v>0</v>
      </c>
      <c r="L6273" s="71" t="n">
        <f aca="false">E6273*I6273*J6273</f>
        <v>0</v>
      </c>
      <c r="M6273" s="72" t="n">
        <f aca="false">G6273*I6273*J6273</f>
        <v>0</v>
      </c>
      <c r="N6273" s="72" t="n">
        <f aca="false">D6273*I6273*J6273</f>
        <v>-0</v>
      </c>
      <c r="O6273" s="71" t="n">
        <f aca="false">F6273*J6273</f>
        <v>3</v>
      </c>
      <c r="P6273" s="71" t="n">
        <f aca="false">E6273*J6273</f>
        <v>0</v>
      </c>
    </row>
    <row r="6274" customFormat="false" ht="15" hidden="false" customHeight="false" outlineLevel="0" collapsed="false">
      <c r="A6274" s="71" t="s">
        <v>60</v>
      </c>
      <c r="B6274" s="71" t="s">
        <v>52</v>
      </c>
      <c r="C6274" s="71" t="s">
        <v>1780</v>
      </c>
      <c r="D6274" s="72" t="n">
        <v>163.59</v>
      </c>
      <c r="E6274" s="71" t="n">
        <v>1</v>
      </c>
      <c r="F6274" s="71" t="n">
        <v>2</v>
      </c>
      <c r="G6274" s="72" t="n">
        <v>327.18</v>
      </c>
      <c r="H6274" s="72" t="n">
        <v>163.59</v>
      </c>
      <c r="I6274" s="71" t="n">
        <f aca="false">IF(B6274&gt;=Settings!$B$23,1,0)</f>
        <v>0</v>
      </c>
      <c r="J6274" s="71" t="n">
        <v>1</v>
      </c>
      <c r="K6274" s="71" t="n">
        <f aca="false">F6274*I6274*J6274</f>
        <v>0</v>
      </c>
      <c r="L6274" s="71" t="n">
        <f aca="false">E6274*I6274*J6274</f>
        <v>0</v>
      </c>
      <c r="M6274" s="72" t="n">
        <f aca="false">G6274*I6274*J6274</f>
        <v>0</v>
      </c>
      <c r="N6274" s="72" t="n">
        <f aca="false">D6274*I6274*J6274</f>
        <v>0</v>
      </c>
      <c r="O6274" s="71" t="n">
        <f aca="false">F6274*J6274</f>
        <v>2</v>
      </c>
      <c r="P6274" s="71" t="n">
        <f aca="false">E6274*J6274</f>
        <v>1</v>
      </c>
    </row>
    <row r="6275" customFormat="false" ht="15" hidden="false" customHeight="false" outlineLevel="0" collapsed="false">
      <c r="A6275" s="71" t="s">
        <v>59</v>
      </c>
      <c r="B6275" s="71" t="s">
        <v>52</v>
      </c>
      <c r="C6275" s="71" t="s">
        <v>1255</v>
      </c>
      <c r="D6275" s="72" t="n">
        <v>0</v>
      </c>
      <c r="E6275" s="71" t="n">
        <v>0</v>
      </c>
      <c r="F6275" s="71" t="n">
        <v>27</v>
      </c>
      <c r="G6275" s="72" t="n">
        <v>2080.51</v>
      </c>
      <c r="H6275" s="72" t="n">
        <v>1989.05</v>
      </c>
      <c r="I6275" s="71" t="n">
        <f aca="false">IF(B6275&gt;=Settings!$B$23,1,0)</f>
        <v>0</v>
      </c>
      <c r="J6275" s="71" t="n">
        <v>1</v>
      </c>
      <c r="K6275" s="71" t="n">
        <f aca="false">F6275*I6275*J6275</f>
        <v>0</v>
      </c>
      <c r="L6275" s="71" t="n">
        <f aca="false">E6275*I6275*J6275</f>
        <v>0</v>
      </c>
      <c r="M6275" s="72" t="n">
        <f aca="false">G6275*I6275*J6275</f>
        <v>0</v>
      </c>
      <c r="N6275" s="72" t="n">
        <f aca="false">D6275*I6275*J6275</f>
        <v>-0</v>
      </c>
      <c r="O6275" s="71" t="n">
        <f aca="false">F6275*J6275</f>
        <v>27</v>
      </c>
      <c r="P6275" s="71" t="n">
        <f aca="false">E6275*J6275</f>
        <v>0</v>
      </c>
    </row>
    <row r="6276" customFormat="false" ht="15" hidden="false" customHeight="false" outlineLevel="0" collapsed="false">
      <c r="A6276" s="71" t="s">
        <v>60</v>
      </c>
      <c r="B6276" s="71" t="s">
        <v>52</v>
      </c>
      <c r="C6276" s="71" t="s">
        <v>2151</v>
      </c>
      <c r="D6276" s="72" t="n">
        <v>164.46</v>
      </c>
      <c r="E6276" s="71" t="n">
        <v>2</v>
      </c>
      <c r="F6276" s="71" t="n">
        <v>26</v>
      </c>
      <c r="G6276" s="72" t="n">
        <v>2163.4</v>
      </c>
      <c r="H6276" s="72" t="n">
        <v>1985.46</v>
      </c>
      <c r="I6276" s="71" t="n">
        <f aca="false">IF(B6276&gt;=Settings!$B$23,1,0)</f>
        <v>0</v>
      </c>
      <c r="J6276" s="71" t="n">
        <v>1</v>
      </c>
      <c r="K6276" s="71" t="n">
        <f aca="false">F6276*I6276*J6276</f>
        <v>0</v>
      </c>
      <c r="L6276" s="71" t="n">
        <f aca="false">E6276*I6276*J6276</f>
        <v>0</v>
      </c>
      <c r="M6276" s="72" t="n">
        <f aca="false">G6276*I6276*J6276</f>
        <v>0</v>
      </c>
      <c r="N6276" s="72" t="n">
        <f aca="false">D6276*I6276*J6276</f>
        <v>0</v>
      </c>
      <c r="O6276" s="71" t="n">
        <f aca="false">F6276*J6276</f>
        <v>26</v>
      </c>
      <c r="P6276" s="71" t="n">
        <f aca="false">E6276*J6276</f>
        <v>2</v>
      </c>
    </row>
    <row r="6277" customFormat="false" ht="15" hidden="false" customHeight="false" outlineLevel="0" collapsed="false">
      <c r="A6277" s="71" t="s">
        <v>59</v>
      </c>
      <c r="B6277" s="71" t="s">
        <v>52</v>
      </c>
      <c r="C6277" s="71" t="s">
        <v>1182</v>
      </c>
      <c r="D6277" s="72" t="n">
        <v>0</v>
      </c>
      <c r="E6277" s="71" t="n">
        <v>0</v>
      </c>
      <c r="F6277" s="71" t="n">
        <v>7</v>
      </c>
      <c r="G6277" s="72" t="n">
        <v>585.7</v>
      </c>
      <c r="H6277" s="72" t="n">
        <v>558.68</v>
      </c>
      <c r="I6277" s="71" t="n">
        <f aca="false">IF(B6277&gt;=Settings!$B$23,1,0)</f>
        <v>0</v>
      </c>
      <c r="J6277" s="71" t="n">
        <v>1</v>
      </c>
      <c r="K6277" s="71" t="n">
        <f aca="false">F6277*I6277*J6277</f>
        <v>0</v>
      </c>
      <c r="L6277" s="71" t="n">
        <f aca="false">E6277*I6277*J6277</f>
        <v>0</v>
      </c>
      <c r="M6277" s="72" t="n">
        <f aca="false">G6277*I6277*J6277</f>
        <v>0</v>
      </c>
      <c r="N6277" s="72" t="n">
        <f aca="false">D6277*I6277*J6277</f>
        <v>-0</v>
      </c>
      <c r="O6277" s="71" t="n">
        <f aca="false">F6277*J6277</f>
        <v>7</v>
      </c>
      <c r="P6277" s="71" t="n">
        <f aca="false">E6277*J6277</f>
        <v>0</v>
      </c>
    </row>
    <row r="6278" customFormat="false" ht="15" hidden="false" customHeight="false" outlineLevel="0" collapsed="false">
      <c r="A6278" s="71" t="s">
        <v>63</v>
      </c>
      <c r="B6278" s="71" t="s">
        <v>52</v>
      </c>
      <c r="C6278" s="71" t="s">
        <v>2213</v>
      </c>
      <c r="D6278" s="72" t="n">
        <v>0</v>
      </c>
      <c r="E6278" s="71" t="n">
        <v>0</v>
      </c>
      <c r="F6278" s="71" t="n">
        <v>4</v>
      </c>
      <c r="G6278" s="72" t="n">
        <v>218</v>
      </c>
      <c r="H6278" s="72" t="n">
        <v>209.83</v>
      </c>
      <c r="I6278" s="71" t="n">
        <f aca="false">IF(B6278&gt;=Settings!$B$23,1,0)</f>
        <v>0</v>
      </c>
      <c r="J6278" s="71" t="n">
        <v>1</v>
      </c>
      <c r="K6278" s="71" t="n">
        <f aca="false">F6278*I6278*J6278</f>
        <v>0</v>
      </c>
      <c r="L6278" s="71" t="n">
        <f aca="false">E6278*I6278*J6278</f>
        <v>0</v>
      </c>
      <c r="M6278" s="72" t="n">
        <f aca="false">G6278*I6278*J6278</f>
        <v>0</v>
      </c>
      <c r="N6278" s="72" t="n">
        <f aca="false">D6278*I6278*J6278</f>
        <v>-0</v>
      </c>
      <c r="O6278" s="71" t="n">
        <f aca="false">F6278*J6278</f>
        <v>4</v>
      </c>
      <c r="P6278" s="71" t="n">
        <f aca="false">E6278*J6278</f>
        <v>0</v>
      </c>
    </row>
    <row r="6279" customFormat="false" ht="15" hidden="false" customHeight="false" outlineLevel="0" collapsed="false">
      <c r="A6279" s="71" t="s">
        <v>60</v>
      </c>
      <c r="B6279" s="71" t="s">
        <v>52</v>
      </c>
      <c r="C6279" s="71" t="s">
        <v>2187</v>
      </c>
      <c r="D6279" s="72" t="n">
        <v>0</v>
      </c>
      <c r="E6279" s="71" t="n">
        <v>0</v>
      </c>
      <c r="F6279" s="71" t="n">
        <v>3</v>
      </c>
      <c r="G6279" s="72" t="n">
        <v>340.76</v>
      </c>
      <c r="H6279" s="72" t="n">
        <v>340.76</v>
      </c>
      <c r="I6279" s="71" t="n">
        <f aca="false">IF(B6279&gt;=Settings!$B$23,1,0)</f>
        <v>0</v>
      </c>
      <c r="J6279" s="71" t="n">
        <v>1</v>
      </c>
      <c r="K6279" s="71" t="n">
        <f aca="false">F6279*I6279*J6279</f>
        <v>0</v>
      </c>
      <c r="L6279" s="71" t="n">
        <f aca="false">E6279*I6279*J6279</f>
        <v>0</v>
      </c>
      <c r="M6279" s="72" t="n">
        <f aca="false">G6279*I6279*J6279</f>
        <v>0</v>
      </c>
      <c r="N6279" s="72" t="n">
        <f aca="false">D6279*I6279*J6279</f>
        <v>-0</v>
      </c>
      <c r="O6279" s="71" t="n">
        <f aca="false">F6279*J6279</f>
        <v>3</v>
      </c>
      <c r="P6279" s="71" t="n">
        <f aca="false">E6279*J6279</f>
        <v>0</v>
      </c>
    </row>
    <row r="6280" customFormat="false" ht="15" hidden="false" customHeight="false" outlineLevel="0" collapsed="false">
      <c r="A6280" s="71" t="s">
        <v>60</v>
      </c>
      <c r="B6280" s="71" t="s">
        <v>52</v>
      </c>
      <c r="C6280" s="71" t="s">
        <v>908</v>
      </c>
      <c r="D6280" s="72" t="n">
        <v>55.82</v>
      </c>
      <c r="E6280" s="71" t="n">
        <v>4</v>
      </c>
      <c r="F6280" s="71" t="n">
        <v>40</v>
      </c>
      <c r="G6280" s="72" t="n">
        <v>580</v>
      </c>
      <c r="H6280" s="72" t="n">
        <v>508.93</v>
      </c>
      <c r="I6280" s="71" t="n">
        <f aca="false">IF(B6280&gt;=Settings!$B$23,1,0)</f>
        <v>0</v>
      </c>
      <c r="J6280" s="71" t="n">
        <v>1</v>
      </c>
      <c r="K6280" s="71" t="n">
        <f aca="false">F6280*I6280*J6280</f>
        <v>0</v>
      </c>
      <c r="L6280" s="71" t="n">
        <f aca="false">E6280*I6280*J6280</f>
        <v>0</v>
      </c>
      <c r="M6280" s="72" t="n">
        <f aca="false">G6280*I6280*J6280</f>
        <v>0</v>
      </c>
      <c r="N6280" s="72" t="n">
        <f aca="false">D6280*I6280*J6280</f>
        <v>0</v>
      </c>
      <c r="O6280" s="71" t="n">
        <f aca="false">F6280*J6280</f>
        <v>40</v>
      </c>
      <c r="P6280" s="71" t="n">
        <f aca="false">E6280*J6280</f>
        <v>4</v>
      </c>
    </row>
    <row r="6281" customFormat="false" ht="15" hidden="false" customHeight="false" outlineLevel="0" collapsed="false">
      <c r="A6281" s="71" t="s">
        <v>59</v>
      </c>
      <c r="B6281" s="71" t="s">
        <v>52</v>
      </c>
      <c r="C6281" s="71" t="s">
        <v>1293</v>
      </c>
      <c r="D6281" s="72" t="n">
        <v>0</v>
      </c>
      <c r="E6281" s="71" t="n">
        <v>0</v>
      </c>
      <c r="F6281" s="71" t="n">
        <v>11</v>
      </c>
      <c r="G6281" s="72" t="n">
        <v>1022.23</v>
      </c>
      <c r="H6281" s="72" t="n">
        <v>1007.24</v>
      </c>
      <c r="I6281" s="71" t="n">
        <f aca="false">IF(B6281&gt;=Settings!$B$23,1,0)</f>
        <v>0</v>
      </c>
      <c r="J6281" s="71" t="n">
        <v>1</v>
      </c>
      <c r="K6281" s="71" t="n">
        <f aca="false">F6281*I6281*J6281</f>
        <v>0</v>
      </c>
      <c r="L6281" s="71" t="n">
        <f aca="false">E6281*I6281*J6281</f>
        <v>0</v>
      </c>
      <c r="M6281" s="72" t="n">
        <f aca="false">G6281*I6281*J6281</f>
        <v>0</v>
      </c>
      <c r="N6281" s="72" t="n">
        <f aca="false">D6281*I6281*J6281</f>
        <v>-0</v>
      </c>
      <c r="O6281" s="71" t="n">
        <f aca="false">F6281*J6281</f>
        <v>11</v>
      </c>
      <c r="P6281" s="71" t="n">
        <f aca="false">E6281*J6281</f>
        <v>0</v>
      </c>
    </row>
    <row r="6282" customFormat="false" ht="15" hidden="false" customHeight="false" outlineLevel="0" collapsed="false">
      <c r="A6282" s="71" t="s">
        <v>61</v>
      </c>
      <c r="B6282" s="71" t="s">
        <v>52</v>
      </c>
      <c r="C6282" s="71" t="s">
        <v>1348</v>
      </c>
      <c r="D6282" s="72" t="n">
        <v>0</v>
      </c>
      <c r="E6282" s="71" t="n">
        <v>0</v>
      </c>
      <c r="F6282" s="71" t="n">
        <v>8</v>
      </c>
      <c r="G6282" s="72" t="n">
        <v>436</v>
      </c>
      <c r="H6282" s="72" t="n">
        <v>403.33</v>
      </c>
      <c r="I6282" s="71" t="n">
        <f aca="false">IF(B6282&gt;=Settings!$B$23,1,0)</f>
        <v>0</v>
      </c>
      <c r="J6282" s="71" t="n">
        <v>1</v>
      </c>
      <c r="K6282" s="71" t="n">
        <f aca="false">F6282*I6282*J6282</f>
        <v>0</v>
      </c>
      <c r="L6282" s="71" t="n">
        <f aca="false">E6282*I6282*J6282</f>
        <v>0</v>
      </c>
      <c r="M6282" s="72" t="n">
        <f aca="false">G6282*I6282*J6282</f>
        <v>0</v>
      </c>
      <c r="N6282" s="72" t="n">
        <f aca="false">D6282*I6282*J6282</f>
        <v>-0</v>
      </c>
      <c r="O6282" s="71" t="n">
        <f aca="false">F6282*J6282</f>
        <v>8</v>
      </c>
      <c r="P6282" s="71" t="n">
        <f aca="false">E6282*J6282</f>
        <v>0</v>
      </c>
    </row>
    <row r="6283" customFormat="false" ht="15" hidden="false" customHeight="false" outlineLevel="0" collapsed="false">
      <c r="A6283" s="71" t="s">
        <v>61</v>
      </c>
      <c r="B6283" s="71" t="s">
        <v>52</v>
      </c>
      <c r="C6283" s="71" t="s">
        <v>934</v>
      </c>
      <c r="D6283" s="72" t="n">
        <v>0</v>
      </c>
      <c r="E6283" s="71" t="n">
        <v>0</v>
      </c>
      <c r="F6283" s="71" t="n">
        <v>12</v>
      </c>
      <c r="G6283" s="72" t="n">
        <v>904</v>
      </c>
      <c r="H6283" s="72" t="n">
        <v>873.37</v>
      </c>
      <c r="I6283" s="71" t="n">
        <f aca="false">IF(B6283&gt;=Settings!$B$23,1,0)</f>
        <v>0</v>
      </c>
      <c r="J6283" s="71" t="n">
        <v>1</v>
      </c>
      <c r="K6283" s="71" t="n">
        <f aca="false">F6283*I6283*J6283</f>
        <v>0</v>
      </c>
      <c r="L6283" s="71" t="n">
        <f aca="false">E6283*I6283*J6283</f>
        <v>0</v>
      </c>
      <c r="M6283" s="72" t="n">
        <f aca="false">G6283*I6283*J6283</f>
        <v>0</v>
      </c>
      <c r="N6283" s="72" t="n">
        <f aca="false">D6283*I6283*J6283</f>
        <v>-0</v>
      </c>
      <c r="O6283" s="71" t="n">
        <f aca="false">F6283*J6283</f>
        <v>12</v>
      </c>
      <c r="P6283" s="71" t="n">
        <f aca="false">E6283*J6283</f>
        <v>0</v>
      </c>
    </row>
    <row r="6284" customFormat="false" ht="15" hidden="false" customHeight="false" outlineLevel="0" collapsed="false">
      <c r="A6284" s="71" t="s">
        <v>62</v>
      </c>
      <c r="B6284" s="71" t="s">
        <v>52</v>
      </c>
      <c r="C6284" s="71" t="s">
        <v>1069</v>
      </c>
      <c r="D6284" s="72" t="n">
        <v>0</v>
      </c>
      <c r="E6284" s="71" t="n">
        <v>0</v>
      </c>
      <c r="F6284" s="71" t="n">
        <v>2</v>
      </c>
      <c r="G6284" s="72" t="n">
        <v>153.54</v>
      </c>
      <c r="H6284" s="72" t="n">
        <v>139.1</v>
      </c>
      <c r="I6284" s="71" t="n">
        <f aca="false">IF(B6284&gt;=Settings!$B$23,1,0)</f>
        <v>0</v>
      </c>
      <c r="J6284" s="71" t="n">
        <v>1</v>
      </c>
      <c r="K6284" s="71" t="n">
        <f aca="false">F6284*I6284*J6284</f>
        <v>0</v>
      </c>
      <c r="L6284" s="71" t="n">
        <f aca="false">E6284*I6284*J6284</f>
        <v>0</v>
      </c>
      <c r="M6284" s="72" t="n">
        <f aca="false">G6284*I6284*J6284</f>
        <v>0</v>
      </c>
      <c r="N6284" s="72" t="n">
        <f aca="false">D6284*I6284*J6284</f>
        <v>-0</v>
      </c>
      <c r="O6284" s="71" t="n">
        <f aca="false">F6284*J6284</f>
        <v>2</v>
      </c>
      <c r="P6284" s="71" t="n">
        <f aca="false">E6284*J6284</f>
        <v>0</v>
      </c>
    </row>
    <row r="6285" customFormat="false" ht="15" hidden="false" customHeight="false" outlineLevel="0" collapsed="false">
      <c r="A6285" s="71" t="s">
        <v>59</v>
      </c>
      <c r="B6285" s="71" t="s">
        <v>52</v>
      </c>
      <c r="C6285" s="71" t="s">
        <v>1083</v>
      </c>
      <c r="D6285" s="72" t="n">
        <v>0</v>
      </c>
      <c r="E6285" s="71" t="n">
        <v>0</v>
      </c>
      <c r="F6285" s="71" t="n">
        <v>9</v>
      </c>
      <c r="G6285" s="72" t="n">
        <v>685.93</v>
      </c>
      <c r="H6285" s="72" t="n">
        <v>675.04</v>
      </c>
      <c r="I6285" s="71" t="n">
        <f aca="false">IF(B6285&gt;=Settings!$B$23,1,0)</f>
        <v>0</v>
      </c>
      <c r="J6285" s="71" t="n">
        <v>1</v>
      </c>
      <c r="K6285" s="71" t="n">
        <f aca="false">F6285*I6285*J6285</f>
        <v>0</v>
      </c>
      <c r="L6285" s="71" t="n">
        <f aca="false">E6285*I6285*J6285</f>
        <v>0</v>
      </c>
      <c r="M6285" s="72" t="n">
        <f aca="false">G6285*I6285*J6285</f>
        <v>0</v>
      </c>
      <c r="N6285" s="72" t="n">
        <f aca="false">D6285*I6285*J6285</f>
        <v>-0</v>
      </c>
      <c r="O6285" s="71" t="n">
        <f aca="false">F6285*J6285</f>
        <v>9</v>
      </c>
      <c r="P6285" s="71" t="n">
        <f aca="false">E6285*J6285</f>
        <v>0</v>
      </c>
    </row>
    <row r="6286" customFormat="false" ht="15" hidden="false" customHeight="false" outlineLevel="0" collapsed="false">
      <c r="A6286" s="71" t="s">
        <v>59</v>
      </c>
      <c r="B6286" s="71" t="s">
        <v>52</v>
      </c>
      <c r="C6286" s="71" t="s">
        <v>702</v>
      </c>
      <c r="D6286" s="72" t="n">
        <v>0</v>
      </c>
      <c r="E6286" s="71" t="n">
        <v>0</v>
      </c>
      <c r="F6286" s="71" t="n">
        <v>3</v>
      </c>
      <c r="G6286" s="72" t="n">
        <v>218.04</v>
      </c>
      <c r="H6286" s="72" t="n">
        <v>207.83</v>
      </c>
      <c r="I6286" s="71" t="n">
        <f aca="false">IF(B6286&gt;=Settings!$B$23,1,0)</f>
        <v>0</v>
      </c>
      <c r="J6286" s="71" t="n">
        <v>1</v>
      </c>
      <c r="K6286" s="71" t="n">
        <f aca="false">F6286*I6286*J6286</f>
        <v>0</v>
      </c>
      <c r="L6286" s="71" t="n">
        <f aca="false">E6286*I6286*J6286</f>
        <v>0</v>
      </c>
      <c r="M6286" s="72" t="n">
        <f aca="false">G6286*I6286*J6286</f>
        <v>0</v>
      </c>
      <c r="N6286" s="72" t="n">
        <f aca="false">D6286*I6286*J6286</f>
        <v>-0</v>
      </c>
      <c r="O6286" s="71" t="n">
        <f aca="false">F6286*J6286</f>
        <v>3</v>
      </c>
      <c r="P6286" s="71" t="n">
        <f aca="false">E6286*J6286</f>
        <v>0</v>
      </c>
    </row>
    <row r="6287" customFormat="false" ht="15" hidden="false" customHeight="false" outlineLevel="0" collapsed="false">
      <c r="A6287" s="71" t="s">
        <v>61</v>
      </c>
      <c r="B6287" s="71" t="s">
        <v>52</v>
      </c>
      <c r="C6287" s="71" t="s">
        <v>2034</v>
      </c>
      <c r="D6287" s="72" t="n">
        <v>0</v>
      </c>
      <c r="E6287" s="71" t="n">
        <v>0</v>
      </c>
      <c r="F6287" s="71" t="n">
        <v>2</v>
      </c>
      <c r="G6287" s="72" t="n">
        <v>177.18</v>
      </c>
      <c r="H6287" s="72" t="n">
        <v>177.18</v>
      </c>
      <c r="I6287" s="71" t="n">
        <f aca="false">IF(B6287&gt;=Settings!$B$23,1,0)</f>
        <v>0</v>
      </c>
      <c r="J6287" s="71" t="n">
        <v>1</v>
      </c>
      <c r="K6287" s="71" t="n">
        <f aca="false">F6287*I6287*J6287</f>
        <v>0</v>
      </c>
      <c r="L6287" s="71" t="n">
        <f aca="false">E6287*I6287*J6287</f>
        <v>0</v>
      </c>
      <c r="M6287" s="72" t="n">
        <f aca="false">G6287*I6287*J6287</f>
        <v>0</v>
      </c>
      <c r="N6287" s="72" t="n">
        <f aca="false">D6287*I6287*J6287</f>
        <v>-0</v>
      </c>
      <c r="O6287" s="71" t="n">
        <f aca="false">F6287*J6287</f>
        <v>2</v>
      </c>
      <c r="P6287" s="71" t="n">
        <f aca="false">E6287*J6287</f>
        <v>0</v>
      </c>
    </row>
    <row r="6288" customFormat="false" ht="15" hidden="false" customHeight="false" outlineLevel="0" collapsed="false">
      <c r="A6288" s="71" t="s">
        <v>61</v>
      </c>
      <c r="B6288" s="71" t="s">
        <v>52</v>
      </c>
      <c r="C6288" s="71" t="s">
        <v>974</v>
      </c>
      <c r="D6288" s="72" t="n">
        <v>0</v>
      </c>
      <c r="E6288" s="71" t="n">
        <v>0</v>
      </c>
      <c r="F6288" s="71" t="n">
        <v>15</v>
      </c>
      <c r="G6288" s="72" t="n">
        <v>1917.5</v>
      </c>
      <c r="H6288" s="72" t="n">
        <v>1876.63</v>
      </c>
      <c r="I6288" s="71" t="n">
        <f aca="false">IF(B6288&gt;=Settings!$B$23,1,0)</f>
        <v>0</v>
      </c>
      <c r="J6288" s="71" t="n">
        <v>1</v>
      </c>
      <c r="K6288" s="71" t="n">
        <f aca="false">F6288*I6288*J6288</f>
        <v>0</v>
      </c>
      <c r="L6288" s="71" t="n">
        <f aca="false">E6288*I6288*J6288</f>
        <v>0</v>
      </c>
      <c r="M6288" s="72" t="n">
        <f aca="false">G6288*I6288*J6288</f>
        <v>0</v>
      </c>
      <c r="N6288" s="72" t="n">
        <f aca="false">D6288*I6288*J6288</f>
        <v>-0</v>
      </c>
      <c r="O6288" s="71" t="n">
        <f aca="false">F6288*J6288</f>
        <v>15</v>
      </c>
      <c r="P6288" s="71" t="n">
        <f aca="false">E6288*J6288</f>
        <v>0</v>
      </c>
    </row>
    <row r="6289" customFormat="false" ht="15" hidden="false" customHeight="false" outlineLevel="0" collapsed="false">
      <c r="A6289" s="71" t="s">
        <v>59</v>
      </c>
      <c r="B6289" s="71" t="s">
        <v>52</v>
      </c>
      <c r="C6289" s="71" t="s">
        <v>121</v>
      </c>
      <c r="D6289" s="72" t="n">
        <v>57.92</v>
      </c>
      <c r="E6289" s="71" t="n">
        <v>1</v>
      </c>
      <c r="F6289" s="71" t="n">
        <v>189</v>
      </c>
      <c r="G6289" s="72" t="n">
        <v>12750.17</v>
      </c>
      <c r="H6289" s="72" t="n">
        <v>12076.26</v>
      </c>
      <c r="I6289" s="71" t="n">
        <f aca="false">IF(B6289&gt;=Settings!$B$23,1,0)</f>
        <v>0</v>
      </c>
      <c r="J6289" s="71" t="n">
        <v>1</v>
      </c>
      <c r="K6289" s="71" t="n">
        <f aca="false">F6289*I6289*J6289</f>
        <v>0</v>
      </c>
      <c r="L6289" s="71" t="n">
        <f aca="false">E6289*I6289*J6289</f>
        <v>0</v>
      </c>
      <c r="M6289" s="72" t="n">
        <f aca="false">G6289*I6289*J6289</f>
        <v>0</v>
      </c>
      <c r="N6289" s="72" t="n">
        <f aca="false">D6289*I6289*J6289</f>
        <v>0</v>
      </c>
      <c r="O6289" s="71" t="n">
        <f aca="false">F6289*J6289</f>
        <v>189</v>
      </c>
      <c r="P6289" s="71" t="n">
        <f aca="false">E6289*J6289</f>
        <v>1</v>
      </c>
    </row>
    <row r="6290" customFormat="false" ht="15" hidden="false" customHeight="false" outlineLevel="0" collapsed="false">
      <c r="A6290" s="71" t="s">
        <v>59</v>
      </c>
      <c r="B6290" s="71" t="s">
        <v>52</v>
      </c>
      <c r="C6290" s="71" t="s">
        <v>1479</v>
      </c>
      <c r="D6290" s="72" t="n">
        <v>0</v>
      </c>
      <c r="E6290" s="71" t="n">
        <v>0</v>
      </c>
      <c r="F6290" s="71" t="n">
        <v>165</v>
      </c>
      <c r="G6290" s="72" t="n">
        <v>10201.62</v>
      </c>
      <c r="H6290" s="72" t="n">
        <v>9729.93</v>
      </c>
      <c r="I6290" s="71" t="n">
        <f aca="false">IF(B6290&gt;=Settings!$B$23,1,0)</f>
        <v>0</v>
      </c>
      <c r="J6290" s="71" t="n">
        <v>1</v>
      </c>
      <c r="K6290" s="71" t="n">
        <f aca="false">F6290*I6290*J6290</f>
        <v>0</v>
      </c>
      <c r="L6290" s="71" t="n">
        <f aca="false">E6290*I6290*J6290</f>
        <v>0</v>
      </c>
      <c r="M6290" s="72" t="n">
        <f aca="false">G6290*I6290*J6290</f>
        <v>0</v>
      </c>
      <c r="N6290" s="72" t="n">
        <f aca="false">D6290*I6290*J6290</f>
        <v>-0</v>
      </c>
      <c r="O6290" s="71" t="n">
        <f aca="false">F6290*J6290</f>
        <v>165</v>
      </c>
      <c r="P6290" s="71" t="n">
        <f aca="false">E6290*J6290</f>
        <v>0</v>
      </c>
    </row>
    <row r="6291" customFormat="false" ht="15" hidden="false" customHeight="false" outlineLevel="0" collapsed="false">
      <c r="A6291" s="71" t="s">
        <v>63</v>
      </c>
      <c r="B6291" s="71" t="s">
        <v>52</v>
      </c>
      <c r="C6291" s="71" t="s">
        <v>2407</v>
      </c>
      <c r="D6291" s="72" t="n">
        <v>0</v>
      </c>
      <c r="E6291" s="71" t="n">
        <v>0</v>
      </c>
      <c r="F6291" s="71" t="n">
        <v>1</v>
      </c>
      <c r="G6291" s="72" t="n">
        <v>72.68</v>
      </c>
      <c r="H6291" s="72" t="n">
        <v>72.68</v>
      </c>
      <c r="I6291" s="71" t="n">
        <f aca="false">IF(B6291&gt;=Settings!$B$23,1,0)</f>
        <v>0</v>
      </c>
      <c r="J6291" s="71" t="n">
        <v>1</v>
      </c>
      <c r="K6291" s="71" t="n">
        <f aca="false">F6291*I6291*J6291</f>
        <v>0</v>
      </c>
      <c r="L6291" s="71" t="n">
        <f aca="false">E6291*I6291*J6291</f>
        <v>0</v>
      </c>
      <c r="M6291" s="72" t="n">
        <f aca="false">G6291*I6291*J6291</f>
        <v>0</v>
      </c>
      <c r="N6291" s="72" t="n">
        <f aca="false">D6291*I6291*J6291</f>
        <v>-0</v>
      </c>
      <c r="O6291" s="71" t="n">
        <f aca="false">F6291*J6291</f>
        <v>1</v>
      </c>
      <c r="P6291" s="71" t="n">
        <f aca="false">E6291*J6291</f>
        <v>0</v>
      </c>
    </row>
    <row r="6292" customFormat="false" ht="15" hidden="false" customHeight="false" outlineLevel="0" collapsed="false">
      <c r="A6292" s="71" t="s">
        <v>59</v>
      </c>
      <c r="B6292" s="71" t="s">
        <v>52</v>
      </c>
      <c r="C6292" s="71" t="s">
        <v>1859</v>
      </c>
      <c r="D6292" s="72" t="n">
        <v>0</v>
      </c>
      <c r="E6292" s="71" t="n">
        <v>0</v>
      </c>
      <c r="F6292" s="71" t="n">
        <v>1</v>
      </c>
      <c r="G6292" s="72" t="n">
        <v>83.58</v>
      </c>
      <c r="H6292" s="72" t="n">
        <v>71.06</v>
      </c>
      <c r="I6292" s="71" t="n">
        <f aca="false">IF(B6292&gt;=Settings!$B$23,1,0)</f>
        <v>0</v>
      </c>
      <c r="J6292" s="71" t="n">
        <v>1</v>
      </c>
      <c r="K6292" s="71" t="n">
        <f aca="false">F6292*I6292*J6292</f>
        <v>0</v>
      </c>
      <c r="L6292" s="71" t="n">
        <f aca="false">E6292*I6292*J6292</f>
        <v>0</v>
      </c>
      <c r="M6292" s="72" t="n">
        <f aca="false">G6292*I6292*J6292</f>
        <v>0</v>
      </c>
      <c r="N6292" s="72" t="n">
        <f aca="false">D6292*I6292*J6292</f>
        <v>-0</v>
      </c>
      <c r="O6292" s="71" t="n">
        <f aca="false">F6292*J6292</f>
        <v>1</v>
      </c>
      <c r="P6292" s="71" t="n">
        <f aca="false">E6292*J6292</f>
        <v>0</v>
      </c>
    </row>
    <row r="6293" customFormat="false" ht="15" hidden="false" customHeight="false" outlineLevel="0" collapsed="false">
      <c r="A6293" s="71" t="s">
        <v>60</v>
      </c>
      <c r="B6293" s="71" t="s">
        <v>52</v>
      </c>
      <c r="C6293" s="71" t="s">
        <v>1391</v>
      </c>
      <c r="D6293" s="72" t="n">
        <v>121.77</v>
      </c>
      <c r="E6293" s="71" t="n">
        <v>1</v>
      </c>
      <c r="F6293" s="71" t="n">
        <v>16</v>
      </c>
      <c r="G6293" s="72" t="n">
        <v>1580.17</v>
      </c>
      <c r="H6293" s="72" t="n">
        <v>1440.14</v>
      </c>
      <c r="I6293" s="71" t="n">
        <f aca="false">IF(B6293&gt;=Settings!$B$23,1,0)</f>
        <v>0</v>
      </c>
      <c r="J6293" s="71" t="n">
        <v>1</v>
      </c>
      <c r="K6293" s="71" t="n">
        <f aca="false">F6293*I6293*J6293</f>
        <v>0</v>
      </c>
      <c r="L6293" s="71" t="n">
        <f aca="false">E6293*I6293*J6293</f>
        <v>0</v>
      </c>
      <c r="M6293" s="72" t="n">
        <f aca="false">G6293*I6293*J6293</f>
        <v>0</v>
      </c>
      <c r="N6293" s="72" t="n">
        <f aca="false">D6293*I6293*J6293</f>
        <v>0</v>
      </c>
      <c r="O6293" s="71" t="n">
        <f aca="false">F6293*J6293</f>
        <v>16</v>
      </c>
      <c r="P6293" s="71" t="n">
        <f aca="false">E6293*J6293</f>
        <v>1</v>
      </c>
    </row>
    <row r="6294" customFormat="false" ht="15" hidden="false" customHeight="false" outlineLevel="0" collapsed="false">
      <c r="A6294" s="71" t="s">
        <v>61</v>
      </c>
      <c r="B6294" s="71" t="s">
        <v>52</v>
      </c>
      <c r="C6294" s="71" t="s">
        <v>1245</v>
      </c>
      <c r="D6294" s="72" t="n">
        <v>0</v>
      </c>
      <c r="E6294" s="71" t="n">
        <v>0</v>
      </c>
      <c r="F6294" s="71" t="n">
        <v>2</v>
      </c>
      <c r="G6294" s="72" t="n">
        <v>303.27</v>
      </c>
      <c r="H6294" s="72" t="n">
        <v>284.04</v>
      </c>
      <c r="I6294" s="71" t="n">
        <f aca="false">IF(B6294&gt;=Settings!$B$23,1,0)</f>
        <v>0</v>
      </c>
      <c r="J6294" s="71" t="n">
        <v>1</v>
      </c>
      <c r="K6294" s="71" t="n">
        <f aca="false">F6294*I6294*J6294</f>
        <v>0</v>
      </c>
      <c r="L6294" s="71" t="n">
        <f aca="false">E6294*I6294*J6294</f>
        <v>0</v>
      </c>
      <c r="M6294" s="72" t="n">
        <f aca="false">G6294*I6294*J6294</f>
        <v>0</v>
      </c>
      <c r="N6294" s="72" t="n">
        <f aca="false">D6294*I6294*J6294</f>
        <v>-0</v>
      </c>
      <c r="O6294" s="71" t="n">
        <f aca="false">F6294*J6294</f>
        <v>2</v>
      </c>
      <c r="P6294" s="71" t="n">
        <f aca="false">E6294*J6294</f>
        <v>0</v>
      </c>
    </row>
    <row r="6295" customFormat="false" ht="15" hidden="false" customHeight="false" outlineLevel="0" collapsed="false">
      <c r="A6295" s="71" t="s">
        <v>61</v>
      </c>
      <c r="B6295" s="71" t="s">
        <v>52</v>
      </c>
      <c r="C6295" s="71" t="s">
        <v>944</v>
      </c>
      <c r="D6295" s="72" t="n">
        <v>0</v>
      </c>
      <c r="E6295" s="71" t="n">
        <v>0</v>
      </c>
      <c r="F6295" s="71" t="n">
        <v>23</v>
      </c>
      <c r="G6295" s="72" t="n">
        <v>1930.75</v>
      </c>
      <c r="H6295" s="72" t="n">
        <v>1861.29</v>
      </c>
      <c r="I6295" s="71" t="n">
        <f aca="false">IF(B6295&gt;=Settings!$B$23,1,0)</f>
        <v>0</v>
      </c>
      <c r="J6295" s="71" t="n">
        <v>1</v>
      </c>
      <c r="K6295" s="71" t="n">
        <f aca="false">F6295*I6295*J6295</f>
        <v>0</v>
      </c>
      <c r="L6295" s="71" t="n">
        <f aca="false">E6295*I6295*J6295</f>
        <v>0</v>
      </c>
      <c r="M6295" s="72" t="n">
        <f aca="false">G6295*I6295*J6295</f>
        <v>0</v>
      </c>
      <c r="N6295" s="72" t="n">
        <f aca="false">D6295*I6295*J6295</f>
        <v>-0</v>
      </c>
      <c r="O6295" s="71" t="n">
        <f aca="false">F6295*J6295</f>
        <v>23</v>
      </c>
      <c r="P6295" s="71" t="n">
        <f aca="false">E6295*J6295</f>
        <v>0</v>
      </c>
    </row>
    <row r="6296" customFormat="false" ht="15" hidden="false" customHeight="false" outlineLevel="0" collapsed="false">
      <c r="A6296" s="71" t="s">
        <v>63</v>
      </c>
      <c r="B6296" s="71" t="s">
        <v>52</v>
      </c>
      <c r="C6296" s="71" t="s">
        <v>2305</v>
      </c>
      <c r="D6296" s="72" t="n">
        <v>0</v>
      </c>
      <c r="E6296" s="71" t="n">
        <v>0</v>
      </c>
      <c r="F6296" s="71" t="n">
        <v>1</v>
      </c>
      <c r="G6296" s="72" t="n">
        <v>40.86</v>
      </c>
      <c r="H6296" s="72" t="n">
        <v>40.86</v>
      </c>
      <c r="I6296" s="71" t="n">
        <f aca="false">IF(B6296&gt;=Settings!$B$23,1,0)</f>
        <v>0</v>
      </c>
      <c r="J6296" s="71" t="n">
        <v>1</v>
      </c>
      <c r="K6296" s="71" t="n">
        <f aca="false">F6296*I6296*J6296</f>
        <v>0</v>
      </c>
      <c r="L6296" s="71" t="n">
        <f aca="false">E6296*I6296*J6296</f>
        <v>0</v>
      </c>
      <c r="M6296" s="72" t="n">
        <f aca="false">G6296*I6296*J6296</f>
        <v>0</v>
      </c>
      <c r="N6296" s="72" t="n">
        <f aca="false">D6296*I6296*J6296</f>
        <v>-0</v>
      </c>
      <c r="O6296" s="71" t="n">
        <f aca="false">F6296*J6296</f>
        <v>1</v>
      </c>
      <c r="P6296" s="71" t="n">
        <f aca="false">E6296*J6296</f>
        <v>0</v>
      </c>
    </row>
    <row r="6297" customFormat="false" ht="15" hidden="false" customHeight="false" outlineLevel="0" collapsed="false">
      <c r="A6297" s="71" t="s">
        <v>59</v>
      </c>
      <c r="B6297" s="71" t="s">
        <v>52</v>
      </c>
      <c r="C6297" s="71" t="s">
        <v>1325</v>
      </c>
      <c r="D6297" s="72" t="n">
        <v>0</v>
      </c>
      <c r="E6297" s="71" t="n">
        <v>0</v>
      </c>
      <c r="F6297" s="71" t="n">
        <v>5</v>
      </c>
      <c r="G6297" s="72" t="n">
        <v>536.12</v>
      </c>
      <c r="H6297" s="72" t="n">
        <v>518.41</v>
      </c>
      <c r="I6297" s="71" t="n">
        <f aca="false">IF(B6297&gt;=Settings!$B$23,1,0)</f>
        <v>0</v>
      </c>
      <c r="J6297" s="71" t="n">
        <v>1</v>
      </c>
      <c r="K6297" s="71" t="n">
        <f aca="false">F6297*I6297*J6297</f>
        <v>0</v>
      </c>
      <c r="L6297" s="71" t="n">
        <f aca="false">E6297*I6297*J6297</f>
        <v>0</v>
      </c>
      <c r="M6297" s="72" t="n">
        <f aca="false">G6297*I6297*J6297</f>
        <v>0</v>
      </c>
      <c r="N6297" s="72" t="n">
        <f aca="false">D6297*I6297*J6297</f>
        <v>-0</v>
      </c>
      <c r="O6297" s="71" t="n">
        <f aca="false">F6297*J6297</f>
        <v>5</v>
      </c>
      <c r="P6297" s="71" t="n">
        <f aca="false">E6297*J6297</f>
        <v>0</v>
      </c>
    </row>
    <row r="6298" customFormat="false" ht="15" hidden="false" customHeight="false" outlineLevel="0" collapsed="false">
      <c r="A6298" s="71" t="s">
        <v>59</v>
      </c>
      <c r="B6298" s="71" t="s">
        <v>52</v>
      </c>
      <c r="C6298" s="71" t="s">
        <v>2189</v>
      </c>
      <c r="D6298" s="72" t="n">
        <v>0</v>
      </c>
      <c r="E6298" s="71" t="n">
        <v>0</v>
      </c>
      <c r="F6298" s="71" t="n">
        <v>1</v>
      </c>
      <c r="G6298" s="72" t="n">
        <v>152.68</v>
      </c>
      <c r="H6298" s="72" t="n">
        <v>152.68</v>
      </c>
      <c r="I6298" s="71" t="n">
        <f aca="false">IF(B6298&gt;=Settings!$B$23,1,0)</f>
        <v>0</v>
      </c>
      <c r="J6298" s="71" t="n">
        <v>1</v>
      </c>
      <c r="K6298" s="71" t="n">
        <f aca="false">F6298*I6298*J6298</f>
        <v>0</v>
      </c>
      <c r="L6298" s="71" t="n">
        <f aca="false">E6298*I6298*J6298</f>
        <v>0</v>
      </c>
      <c r="M6298" s="72" t="n">
        <f aca="false">G6298*I6298*J6298</f>
        <v>0</v>
      </c>
      <c r="N6298" s="72" t="n">
        <f aca="false">D6298*I6298*J6298</f>
        <v>-0</v>
      </c>
      <c r="O6298" s="71" t="n">
        <f aca="false">F6298*J6298</f>
        <v>1</v>
      </c>
      <c r="P6298" s="71" t="n">
        <f aca="false">E6298*J6298</f>
        <v>0</v>
      </c>
    </row>
    <row r="6299" customFormat="false" ht="15" hidden="false" customHeight="false" outlineLevel="0" collapsed="false">
      <c r="A6299" s="71" t="s">
        <v>59</v>
      </c>
      <c r="B6299" s="71" t="s">
        <v>52</v>
      </c>
      <c r="C6299" s="71" t="s">
        <v>2408</v>
      </c>
      <c r="D6299" s="72" t="n">
        <v>0</v>
      </c>
      <c r="E6299" s="71" t="n">
        <v>0</v>
      </c>
      <c r="F6299" s="71" t="n">
        <v>1</v>
      </c>
      <c r="G6299" s="72" t="n">
        <v>163.58</v>
      </c>
      <c r="H6299" s="72" t="n">
        <v>139.05</v>
      </c>
      <c r="I6299" s="71" t="n">
        <f aca="false">IF(B6299&gt;=Settings!$B$23,1,0)</f>
        <v>0</v>
      </c>
      <c r="J6299" s="71" t="n">
        <v>1</v>
      </c>
      <c r="K6299" s="71" t="n">
        <f aca="false">F6299*I6299*J6299</f>
        <v>0</v>
      </c>
      <c r="L6299" s="71" t="n">
        <f aca="false">E6299*I6299*J6299</f>
        <v>0</v>
      </c>
      <c r="M6299" s="72" t="n">
        <f aca="false">G6299*I6299*J6299</f>
        <v>0</v>
      </c>
      <c r="N6299" s="72" t="n">
        <f aca="false">D6299*I6299*J6299</f>
        <v>-0</v>
      </c>
      <c r="O6299" s="71" t="n">
        <f aca="false">F6299*J6299</f>
        <v>1</v>
      </c>
      <c r="P6299" s="71" t="n">
        <f aca="false">E6299*J6299</f>
        <v>0</v>
      </c>
    </row>
    <row r="6300" customFormat="false" ht="15" hidden="false" customHeight="false" outlineLevel="0" collapsed="false">
      <c r="A6300" s="71" t="s">
        <v>59</v>
      </c>
      <c r="B6300" s="71" t="s">
        <v>52</v>
      </c>
      <c r="C6300" s="71" t="s">
        <v>1039</v>
      </c>
      <c r="D6300" s="72" t="n">
        <v>0</v>
      </c>
      <c r="E6300" s="71" t="n">
        <v>0</v>
      </c>
      <c r="F6300" s="71" t="n">
        <v>2</v>
      </c>
      <c r="G6300" s="72" t="n">
        <v>146.27</v>
      </c>
      <c r="H6300" s="72" t="n">
        <v>146.27</v>
      </c>
      <c r="I6300" s="71" t="n">
        <f aca="false">IF(B6300&gt;=Settings!$B$23,1,0)</f>
        <v>0</v>
      </c>
      <c r="J6300" s="71" t="n">
        <v>1</v>
      </c>
      <c r="K6300" s="71" t="n">
        <f aca="false">F6300*I6300*J6300</f>
        <v>0</v>
      </c>
      <c r="L6300" s="71" t="n">
        <f aca="false">E6300*I6300*J6300</f>
        <v>0</v>
      </c>
      <c r="M6300" s="72" t="n">
        <f aca="false">G6300*I6300*J6300</f>
        <v>0</v>
      </c>
      <c r="N6300" s="72" t="n">
        <f aca="false">D6300*I6300*J6300</f>
        <v>-0</v>
      </c>
      <c r="O6300" s="71" t="n">
        <f aca="false">F6300*J6300</f>
        <v>2</v>
      </c>
      <c r="P6300" s="71" t="n">
        <f aca="false">E6300*J6300</f>
        <v>0</v>
      </c>
    </row>
    <row r="6301" customFormat="false" ht="15" hidden="false" customHeight="false" outlineLevel="0" collapsed="false">
      <c r="A6301" s="71" t="s">
        <v>59</v>
      </c>
      <c r="B6301" s="71" t="s">
        <v>52</v>
      </c>
      <c r="C6301" s="71" t="s">
        <v>137</v>
      </c>
      <c r="D6301" s="72" t="n">
        <v>159.88</v>
      </c>
      <c r="E6301" s="71" t="n">
        <v>3</v>
      </c>
      <c r="F6301" s="71" t="n">
        <v>83</v>
      </c>
      <c r="G6301" s="72" t="n">
        <v>4714.36</v>
      </c>
      <c r="H6301" s="72" t="n">
        <v>4300.79</v>
      </c>
      <c r="I6301" s="71" t="n">
        <f aca="false">IF(B6301&gt;=Settings!$B$23,1,0)</f>
        <v>0</v>
      </c>
      <c r="J6301" s="71" t="n">
        <v>1</v>
      </c>
      <c r="K6301" s="71" t="n">
        <f aca="false">F6301*I6301*J6301</f>
        <v>0</v>
      </c>
      <c r="L6301" s="71" t="n">
        <f aca="false">E6301*I6301*J6301</f>
        <v>0</v>
      </c>
      <c r="M6301" s="72" t="n">
        <f aca="false">G6301*I6301*J6301</f>
        <v>0</v>
      </c>
      <c r="N6301" s="72" t="n">
        <f aca="false">D6301*I6301*J6301</f>
        <v>0</v>
      </c>
      <c r="O6301" s="71" t="n">
        <f aca="false">F6301*J6301</f>
        <v>83</v>
      </c>
      <c r="P6301" s="71" t="n">
        <f aca="false">E6301*J6301</f>
        <v>3</v>
      </c>
    </row>
    <row r="6302" customFormat="false" ht="15" hidden="false" customHeight="false" outlineLevel="0" collapsed="false">
      <c r="A6302" s="71" t="s">
        <v>63</v>
      </c>
      <c r="B6302" s="71" t="s">
        <v>52</v>
      </c>
      <c r="C6302" s="71" t="s">
        <v>2267</v>
      </c>
      <c r="D6302" s="72" t="n">
        <v>0</v>
      </c>
      <c r="E6302" s="71" t="n">
        <v>0</v>
      </c>
      <c r="F6302" s="71" t="n">
        <v>1</v>
      </c>
      <c r="G6302" s="72" t="n">
        <v>104.5</v>
      </c>
      <c r="H6302" s="72" t="n">
        <v>104.5</v>
      </c>
      <c r="I6302" s="71" t="n">
        <f aca="false">IF(B6302&gt;=Settings!$B$23,1,0)</f>
        <v>0</v>
      </c>
      <c r="J6302" s="71" t="n">
        <v>1</v>
      </c>
      <c r="K6302" s="71" t="n">
        <f aca="false">F6302*I6302*J6302</f>
        <v>0</v>
      </c>
      <c r="L6302" s="71" t="n">
        <f aca="false">E6302*I6302*J6302</f>
        <v>0</v>
      </c>
      <c r="M6302" s="72" t="n">
        <f aca="false">G6302*I6302*J6302</f>
        <v>0</v>
      </c>
      <c r="N6302" s="72" t="n">
        <f aca="false">D6302*I6302*J6302</f>
        <v>-0</v>
      </c>
      <c r="O6302" s="71" t="n">
        <f aca="false">F6302*J6302</f>
        <v>1</v>
      </c>
      <c r="P6302" s="71" t="n">
        <f aca="false">E6302*J6302</f>
        <v>0</v>
      </c>
    </row>
    <row r="6303" customFormat="false" ht="15" hidden="false" customHeight="false" outlineLevel="0" collapsed="false">
      <c r="A6303" s="71" t="s">
        <v>59</v>
      </c>
      <c r="B6303" s="71" t="s">
        <v>52</v>
      </c>
      <c r="C6303" s="71" t="s">
        <v>1038</v>
      </c>
      <c r="D6303" s="72" t="n">
        <v>0</v>
      </c>
      <c r="E6303" s="71" t="n">
        <v>0</v>
      </c>
      <c r="F6303" s="71" t="n">
        <v>5</v>
      </c>
      <c r="G6303" s="72" t="n">
        <v>477.04</v>
      </c>
      <c r="H6303" s="72" t="n">
        <v>463.42</v>
      </c>
      <c r="I6303" s="71" t="n">
        <f aca="false">IF(B6303&gt;=Settings!$B$23,1,0)</f>
        <v>0</v>
      </c>
      <c r="J6303" s="71" t="n">
        <v>1</v>
      </c>
      <c r="K6303" s="71" t="n">
        <f aca="false">F6303*I6303*J6303</f>
        <v>0</v>
      </c>
      <c r="L6303" s="71" t="n">
        <f aca="false">E6303*I6303*J6303</f>
        <v>0</v>
      </c>
      <c r="M6303" s="72" t="n">
        <f aca="false">G6303*I6303*J6303</f>
        <v>0</v>
      </c>
      <c r="N6303" s="72" t="n">
        <f aca="false">D6303*I6303*J6303</f>
        <v>-0</v>
      </c>
      <c r="O6303" s="71" t="n">
        <f aca="false">F6303*J6303</f>
        <v>5</v>
      </c>
      <c r="P6303" s="71" t="n">
        <f aca="false">E6303*J6303</f>
        <v>0</v>
      </c>
    </row>
    <row r="6304" customFormat="false" ht="15" hidden="false" customHeight="false" outlineLevel="0" collapsed="false">
      <c r="A6304" s="71" t="s">
        <v>62</v>
      </c>
      <c r="B6304" s="71" t="s">
        <v>52</v>
      </c>
      <c r="C6304" s="71" t="s">
        <v>172</v>
      </c>
      <c r="D6304" s="72" t="n">
        <v>257.56</v>
      </c>
      <c r="E6304" s="71" t="n">
        <v>3</v>
      </c>
      <c r="F6304" s="71" t="n">
        <v>19</v>
      </c>
      <c r="G6304" s="72" t="n">
        <v>1749.09</v>
      </c>
      <c r="H6304" s="72" t="n">
        <v>1366.76</v>
      </c>
      <c r="I6304" s="71" t="n">
        <f aca="false">IF(B6304&gt;=Settings!$B$23,1,0)</f>
        <v>0</v>
      </c>
      <c r="J6304" s="71" t="n">
        <v>1</v>
      </c>
      <c r="K6304" s="71" t="n">
        <f aca="false">F6304*I6304*J6304</f>
        <v>0</v>
      </c>
      <c r="L6304" s="71" t="n">
        <f aca="false">E6304*I6304*J6304</f>
        <v>0</v>
      </c>
      <c r="M6304" s="72" t="n">
        <f aca="false">G6304*I6304*J6304</f>
        <v>0</v>
      </c>
      <c r="N6304" s="72" t="n">
        <f aca="false">D6304*I6304*J6304</f>
        <v>0</v>
      </c>
      <c r="O6304" s="71" t="n">
        <f aca="false">F6304*J6304</f>
        <v>19</v>
      </c>
      <c r="P6304" s="71" t="n">
        <f aca="false">E6304*J6304</f>
        <v>3</v>
      </c>
    </row>
    <row r="6305" customFormat="false" ht="15" hidden="false" customHeight="false" outlineLevel="0" collapsed="false">
      <c r="A6305" s="71" t="s">
        <v>62</v>
      </c>
      <c r="B6305" s="71" t="s">
        <v>52</v>
      </c>
      <c r="C6305" s="71" t="s">
        <v>640</v>
      </c>
      <c r="D6305" s="72" t="n">
        <v>0</v>
      </c>
      <c r="E6305" s="71" t="n">
        <v>0</v>
      </c>
      <c r="F6305" s="71" t="n">
        <v>1</v>
      </c>
      <c r="G6305" s="72" t="n">
        <v>54.5</v>
      </c>
      <c r="H6305" s="72" t="n">
        <v>54.5</v>
      </c>
      <c r="I6305" s="71" t="n">
        <f aca="false">IF(B6305&gt;=Settings!$B$23,1,0)</f>
        <v>0</v>
      </c>
      <c r="J6305" s="71" t="n">
        <v>1</v>
      </c>
      <c r="K6305" s="71" t="n">
        <f aca="false">F6305*I6305*J6305</f>
        <v>0</v>
      </c>
      <c r="L6305" s="71" t="n">
        <f aca="false">E6305*I6305*J6305</f>
        <v>0</v>
      </c>
      <c r="M6305" s="72" t="n">
        <f aca="false">G6305*I6305*J6305</f>
        <v>0</v>
      </c>
      <c r="N6305" s="72" t="n">
        <f aca="false">D6305*I6305*J6305</f>
        <v>-0</v>
      </c>
      <c r="O6305" s="71" t="n">
        <f aca="false">F6305*J6305</f>
        <v>1</v>
      </c>
      <c r="P6305" s="71" t="n">
        <f aca="false">E6305*J6305</f>
        <v>0</v>
      </c>
    </row>
    <row r="6306" customFormat="false" ht="15" hidden="false" customHeight="false" outlineLevel="0" collapsed="false">
      <c r="A6306" s="71" t="s">
        <v>59</v>
      </c>
      <c r="B6306" s="71" t="s">
        <v>52</v>
      </c>
      <c r="C6306" s="71" t="s">
        <v>1287</v>
      </c>
      <c r="D6306" s="72" t="n">
        <v>0</v>
      </c>
      <c r="E6306" s="71" t="n">
        <v>0</v>
      </c>
      <c r="F6306" s="71" t="n">
        <v>3</v>
      </c>
      <c r="G6306" s="72" t="n">
        <v>277.13</v>
      </c>
      <c r="H6306" s="72" t="n">
        <v>263.52</v>
      </c>
      <c r="I6306" s="71" t="n">
        <f aca="false">IF(B6306&gt;=Settings!$B$23,1,0)</f>
        <v>0</v>
      </c>
      <c r="J6306" s="71" t="n">
        <v>1</v>
      </c>
      <c r="K6306" s="71" t="n">
        <f aca="false">F6306*I6306*J6306</f>
        <v>0</v>
      </c>
      <c r="L6306" s="71" t="n">
        <f aca="false">E6306*I6306*J6306</f>
        <v>0</v>
      </c>
      <c r="M6306" s="72" t="n">
        <f aca="false">G6306*I6306*J6306</f>
        <v>0</v>
      </c>
      <c r="N6306" s="72" t="n">
        <f aca="false">D6306*I6306*J6306</f>
        <v>-0</v>
      </c>
      <c r="O6306" s="71" t="n">
        <f aca="false">F6306*J6306</f>
        <v>3</v>
      </c>
      <c r="P6306" s="71" t="n">
        <f aca="false">E6306*J6306</f>
        <v>0</v>
      </c>
    </row>
    <row r="6307" customFormat="false" ht="15" hidden="false" customHeight="false" outlineLevel="0" collapsed="false">
      <c r="A6307" s="71" t="s">
        <v>59</v>
      </c>
      <c r="B6307" s="71" t="s">
        <v>52</v>
      </c>
      <c r="C6307" s="71" t="s">
        <v>117</v>
      </c>
      <c r="D6307" s="72" t="n">
        <v>428.63</v>
      </c>
      <c r="E6307" s="71" t="n">
        <v>6</v>
      </c>
      <c r="F6307" s="71" t="n">
        <v>255</v>
      </c>
      <c r="G6307" s="72" t="n">
        <v>17955.97</v>
      </c>
      <c r="H6307" s="72" t="n">
        <v>16639.29</v>
      </c>
      <c r="I6307" s="71" t="n">
        <f aca="false">IF(B6307&gt;=Settings!$B$23,1,0)</f>
        <v>0</v>
      </c>
      <c r="J6307" s="71" t="n">
        <v>1</v>
      </c>
      <c r="K6307" s="71" t="n">
        <f aca="false">F6307*I6307*J6307</f>
        <v>0</v>
      </c>
      <c r="L6307" s="71" t="n">
        <f aca="false">E6307*I6307*J6307</f>
        <v>0</v>
      </c>
      <c r="M6307" s="72" t="n">
        <f aca="false">G6307*I6307*J6307</f>
        <v>0</v>
      </c>
      <c r="N6307" s="72" t="n">
        <f aca="false">D6307*I6307*J6307</f>
        <v>0</v>
      </c>
      <c r="O6307" s="71" t="n">
        <f aca="false">F6307*J6307</f>
        <v>255</v>
      </c>
      <c r="P6307" s="71" t="n">
        <f aca="false">E6307*J6307</f>
        <v>6</v>
      </c>
    </row>
    <row r="6308" customFormat="false" ht="15" hidden="false" customHeight="false" outlineLevel="0" collapsed="false">
      <c r="A6308" s="71" t="s">
        <v>62</v>
      </c>
      <c r="B6308" s="71" t="s">
        <v>52</v>
      </c>
      <c r="C6308" s="71" t="s">
        <v>168</v>
      </c>
      <c r="D6308" s="72" t="n">
        <v>115.41</v>
      </c>
      <c r="E6308" s="71" t="n">
        <v>1</v>
      </c>
      <c r="F6308" s="71" t="n">
        <v>19</v>
      </c>
      <c r="G6308" s="72" t="n">
        <v>1931.86</v>
      </c>
      <c r="H6308" s="72" t="n">
        <v>1753.92</v>
      </c>
      <c r="I6308" s="71" t="n">
        <f aca="false">IF(B6308&gt;=Settings!$B$23,1,0)</f>
        <v>0</v>
      </c>
      <c r="J6308" s="71" t="n">
        <v>1</v>
      </c>
      <c r="K6308" s="71" t="n">
        <f aca="false">F6308*I6308*J6308</f>
        <v>0</v>
      </c>
      <c r="L6308" s="71" t="n">
        <f aca="false">E6308*I6308*J6308</f>
        <v>0</v>
      </c>
      <c r="M6308" s="72" t="n">
        <f aca="false">G6308*I6308*J6308</f>
        <v>0</v>
      </c>
      <c r="N6308" s="72" t="n">
        <f aca="false">D6308*I6308*J6308</f>
        <v>0</v>
      </c>
      <c r="O6308" s="71" t="n">
        <f aca="false">F6308*J6308</f>
        <v>19</v>
      </c>
      <c r="P6308" s="71" t="n">
        <f aca="false">E6308*J6308</f>
        <v>1</v>
      </c>
    </row>
    <row r="6309" customFormat="false" ht="15" hidden="false" customHeight="false" outlineLevel="0" collapsed="false">
      <c r="A6309" s="71" t="s">
        <v>59</v>
      </c>
      <c r="B6309" s="71" t="s">
        <v>52</v>
      </c>
      <c r="C6309" s="71" t="s">
        <v>977</v>
      </c>
      <c r="D6309" s="72" t="n">
        <v>0</v>
      </c>
      <c r="E6309" s="71" t="n">
        <v>0</v>
      </c>
      <c r="F6309" s="71" t="n">
        <v>42</v>
      </c>
      <c r="G6309" s="72" t="n">
        <v>341.82</v>
      </c>
      <c r="H6309" s="72" t="n">
        <v>334.54</v>
      </c>
      <c r="I6309" s="71" t="n">
        <f aca="false">IF(B6309&gt;=Settings!$B$23,1,0)</f>
        <v>0</v>
      </c>
      <c r="J6309" s="71" t="n">
        <v>1</v>
      </c>
      <c r="K6309" s="71" t="n">
        <f aca="false">F6309*I6309*J6309</f>
        <v>0</v>
      </c>
      <c r="L6309" s="71" t="n">
        <f aca="false">E6309*I6309*J6309</f>
        <v>0</v>
      </c>
      <c r="M6309" s="72" t="n">
        <f aca="false">G6309*I6309*J6309</f>
        <v>0</v>
      </c>
      <c r="N6309" s="72" t="n">
        <f aca="false">D6309*I6309*J6309</f>
        <v>-0</v>
      </c>
      <c r="O6309" s="71" t="n">
        <f aca="false">F6309*J6309</f>
        <v>42</v>
      </c>
      <c r="P6309" s="71" t="n">
        <f aca="false">E6309*J6309</f>
        <v>0</v>
      </c>
    </row>
    <row r="6310" customFormat="false" ht="15" hidden="false" customHeight="false" outlineLevel="0" collapsed="false">
      <c r="A6310" s="71" t="s">
        <v>59</v>
      </c>
      <c r="B6310" s="71" t="s">
        <v>52</v>
      </c>
      <c r="C6310" s="71" t="s">
        <v>126</v>
      </c>
      <c r="D6310" s="72" t="n">
        <v>68.14</v>
      </c>
      <c r="E6310" s="71" t="n">
        <v>1</v>
      </c>
      <c r="F6310" s="71" t="n">
        <v>140</v>
      </c>
      <c r="G6310" s="72" t="n">
        <v>10448.16</v>
      </c>
      <c r="H6310" s="72" t="n">
        <v>9964.52</v>
      </c>
      <c r="I6310" s="71" t="n">
        <f aca="false">IF(B6310&gt;=Settings!$B$23,1,0)</f>
        <v>0</v>
      </c>
      <c r="J6310" s="71" t="n">
        <v>1</v>
      </c>
      <c r="K6310" s="71" t="n">
        <f aca="false">F6310*I6310*J6310</f>
        <v>0</v>
      </c>
      <c r="L6310" s="71" t="n">
        <f aca="false">E6310*I6310*J6310</f>
        <v>0</v>
      </c>
      <c r="M6310" s="72" t="n">
        <f aca="false">G6310*I6310*J6310</f>
        <v>0</v>
      </c>
      <c r="N6310" s="72" t="n">
        <f aca="false">D6310*I6310*J6310</f>
        <v>0</v>
      </c>
      <c r="O6310" s="71" t="n">
        <f aca="false">F6310*J6310</f>
        <v>140</v>
      </c>
      <c r="P6310" s="71" t="n">
        <f aca="false">E6310*J6310</f>
        <v>1</v>
      </c>
    </row>
    <row r="6311" customFormat="false" ht="15" hidden="false" customHeight="false" outlineLevel="0" collapsed="false">
      <c r="A6311" s="71" t="s">
        <v>59</v>
      </c>
      <c r="B6311" s="71" t="s">
        <v>52</v>
      </c>
      <c r="C6311" s="71" t="s">
        <v>975</v>
      </c>
      <c r="D6311" s="72" t="n">
        <v>68.14</v>
      </c>
      <c r="E6311" s="71" t="n">
        <v>1</v>
      </c>
      <c r="F6311" s="71" t="n">
        <v>12</v>
      </c>
      <c r="G6311" s="72" t="n">
        <v>949.46</v>
      </c>
      <c r="H6311" s="72" t="n">
        <v>881.32</v>
      </c>
      <c r="I6311" s="71" t="n">
        <f aca="false">IF(B6311&gt;=Settings!$B$23,1,0)</f>
        <v>0</v>
      </c>
      <c r="J6311" s="71" t="n">
        <v>1</v>
      </c>
      <c r="K6311" s="71" t="n">
        <f aca="false">F6311*I6311*J6311</f>
        <v>0</v>
      </c>
      <c r="L6311" s="71" t="n">
        <f aca="false">E6311*I6311*J6311</f>
        <v>0</v>
      </c>
      <c r="M6311" s="72" t="n">
        <f aca="false">G6311*I6311*J6311</f>
        <v>0</v>
      </c>
      <c r="N6311" s="72" t="n">
        <f aca="false">D6311*I6311*J6311</f>
        <v>0</v>
      </c>
      <c r="O6311" s="71" t="n">
        <f aca="false">F6311*J6311</f>
        <v>12</v>
      </c>
      <c r="P6311" s="71" t="n">
        <f aca="false">E6311*J6311</f>
        <v>1</v>
      </c>
    </row>
    <row r="6312" customFormat="false" ht="15" hidden="false" customHeight="false" outlineLevel="0" collapsed="false">
      <c r="A6312" s="71" t="s">
        <v>61</v>
      </c>
      <c r="B6312" s="71" t="s">
        <v>52</v>
      </c>
      <c r="C6312" s="71" t="s">
        <v>2409</v>
      </c>
      <c r="D6312" s="72" t="n">
        <v>0</v>
      </c>
      <c r="E6312" s="71" t="n">
        <v>0</v>
      </c>
      <c r="F6312" s="71" t="n">
        <v>2</v>
      </c>
      <c r="G6312" s="72" t="n">
        <v>145.36</v>
      </c>
      <c r="H6312" s="72" t="n">
        <v>145.36</v>
      </c>
      <c r="I6312" s="71" t="n">
        <f aca="false">IF(B6312&gt;=Settings!$B$23,1,0)</f>
        <v>0</v>
      </c>
      <c r="J6312" s="71" t="n">
        <v>1</v>
      </c>
      <c r="K6312" s="71" t="n">
        <f aca="false">F6312*I6312*J6312</f>
        <v>0</v>
      </c>
      <c r="L6312" s="71" t="n">
        <f aca="false">E6312*I6312*J6312</f>
        <v>0</v>
      </c>
      <c r="M6312" s="72" t="n">
        <f aca="false">G6312*I6312*J6312</f>
        <v>0</v>
      </c>
      <c r="N6312" s="72" t="n">
        <f aca="false">D6312*I6312*J6312</f>
        <v>-0</v>
      </c>
      <c r="O6312" s="71" t="n">
        <f aca="false">F6312*J6312</f>
        <v>2</v>
      </c>
      <c r="P6312" s="71" t="n">
        <f aca="false">E6312*J6312</f>
        <v>0</v>
      </c>
    </row>
    <row r="6313" customFormat="false" ht="15" hidden="false" customHeight="false" outlineLevel="0" collapsed="false">
      <c r="A6313" s="71" t="s">
        <v>61</v>
      </c>
      <c r="B6313" s="71" t="s">
        <v>52</v>
      </c>
      <c r="C6313" s="71" t="s">
        <v>1229</v>
      </c>
      <c r="D6313" s="72" t="n">
        <v>0</v>
      </c>
      <c r="E6313" s="71" t="n">
        <v>0</v>
      </c>
      <c r="F6313" s="71" t="n">
        <v>2</v>
      </c>
      <c r="G6313" s="72" t="n">
        <v>159</v>
      </c>
      <c r="H6313" s="72" t="n">
        <v>159</v>
      </c>
      <c r="I6313" s="71" t="n">
        <f aca="false">IF(B6313&gt;=Settings!$B$23,1,0)</f>
        <v>0</v>
      </c>
      <c r="J6313" s="71" t="n">
        <v>1</v>
      </c>
      <c r="K6313" s="71" t="n">
        <f aca="false">F6313*I6313*J6313</f>
        <v>0</v>
      </c>
      <c r="L6313" s="71" t="n">
        <f aca="false">E6313*I6313*J6313</f>
        <v>0</v>
      </c>
      <c r="M6313" s="72" t="n">
        <f aca="false">G6313*I6313*J6313</f>
        <v>0</v>
      </c>
      <c r="N6313" s="72" t="n">
        <f aca="false">D6313*I6313*J6313</f>
        <v>-0</v>
      </c>
      <c r="O6313" s="71" t="n">
        <f aca="false">F6313*J6313</f>
        <v>2</v>
      </c>
      <c r="P6313" s="71" t="n">
        <f aca="false">E6313*J6313</f>
        <v>0</v>
      </c>
    </row>
    <row r="6314" customFormat="false" ht="15" hidden="false" customHeight="false" outlineLevel="0" collapsed="false">
      <c r="A6314" s="71" t="s">
        <v>61</v>
      </c>
      <c r="B6314" s="71" t="s">
        <v>52</v>
      </c>
      <c r="C6314" s="71" t="s">
        <v>1213</v>
      </c>
      <c r="D6314" s="72" t="n">
        <v>0</v>
      </c>
      <c r="E6314" s="71" t="n">
        <v>0</v>
      </c>
      <c r="F6314" s="71" t="n">
        <v>16</v>
      </c>
      <c r="G6314" s="72" t="n">
        <v>1290.15</v>
      </c>
      <c r="H6314" s="72" t="n">
        <v>1227.51</v>
      </c>
      <c r="I6314" s="71" t="n">
        <f aca="false">IF(B6314&gt;=Settings!$B$23,1,0)</f>
        <v>0</v>
      </c>
      <c r="J6314" s="71" t="n">
        <v>1</v>
      </c>
      <c r="K6314" s="71" t="n">
        <f aca="false">F6314*I6314*J6314</f>
        <v>0</v>
      </c>
      <c r="L6314" s="71" t="n">
        <f aca="false">E6314*I6314*J6314</f>
        <v>0</v>
      </c>
      <c r="M6314" s="72" t="n">
        <f aca="false">G6314*I6314*J6314</f>
        <v>0</v>
      </c>
      <c r="N6314" s="72" t="n">
        <f aca="false">D6314*I6314*J6314</f>
        <v>-0</v>
      </c>
      <c r="O6314" s="71" t="n">
        <f aca="false">F6314*J6314</f>
        <v>16</v>
      </c>
      <c r="P6314" s="71" t="n">
        <f aca="false">E6314*J6314</f>
        <v>0</v>
      </c>
    </row>
    <row r="6315" customFormat="false" ht="15" hidden="false" customHeight="false" outlineLevel="0" collapsed="false">
      <c r="A6315" s="71" t="s">
        <v>61</v>
      </c>
      <c r="B6315" s="71" t="s">
        <v>52</v>
      </c>
      <c r="C6315" s="71" t="s">
        <v>148</v>
      </c>
      <c r="D6315" s="72" t="n">
        <v>0</v>
      </c>
      <c r="E6315" s="71" t="n">
        <v>0</v>
      </c>
      <c r="F6315" s="71" t="n">
        <v>108</v>
      </c>
      <c r="G6315" s="72" t="n">
        <v>5067.62</v>
      </c>
      <c r="H6315" s="72" t="n">
        <v>4796.03</v>
      </c>
      <c r="I6315" s="71" t="n">
        <f aca="false">IF(B6315&gt;=Settings!$B$23,1,0)</f>
        <v>0</v>
      </c>
      <c r="J6315" s="71" t="n">
        <v>1</v>
      </c>
      <c r="K6315" s="71" t="n">
        <f aca="false">F6315*I6315*J6315</f>
        <v>0</v>
      </c>
      <c r="L6315" s="71" t="n">
        <f aca="false">E6315*I6315*J6315</f>
        <v>0</v>
      </c>
      <c r="M6315" s="72" t="n">
        <f aca="false">G6315*I6315*J6315</f>
        <v>0</v>
      </c>
      <c r="N6315" s="72" t="n">
        <f aca="false">D6315*I6315*J6315</f>
        <v>-0</v>
      </c>
      <c r="O6315" s="71" t="n">
        <f aca="false">F6315*J6315</f>
        <v>108</v>
      </c>
      <c r="P6315" s="71" t="n">
        <f aca="false">E6315*J6315</f>
        <v>0</v>
      </c>
    </row>
    <row r="6316" customFormat="false" ht="15" hidden="false" customHeight="false" outlineLevel="0" collapsed="false">
      <c r="A6316" s="71" t="s">
        <v>61</v>
      </c>
      <c r="B6316" s="71" t="s">
        <v>52</v>
      </c>
      <c r="C6316" s="71" t="s">
        <v>962</v>
      </c>
      <c r="D6316" s="72" t="n">
        <v>50.19</v>
      </c>
      <c r="E6316" s="71" t="n">
        <v>1</v>
      </c>
      <c r="F6316" s="71" t="n">
        <v>8</v>
      </c>
      <c r="G6316" s="72" t="n">
        <v>472.39</v>
      </c>
      <c r="H6316" s="72" t="n">
        <v>413.35</v>
      </c>
      <c r="I6316" s="71" t="n">
        <f aca="false">IF(B6316&gt;=Settings!$B$23,1,0)</f>
        <v>0</v>
      </c>
      <c r="J6316" s="71" t="n">
        <v>1</v>
      </c>
      <c r="K6316" s="71" t="n">
        <f aca="false">F6316*I6316*J6316</f>
        <v>0</v>
      </c>
      <c r="L6316" s="71" t="n">
        <f aca="false">E6316*I6316*J6316</f>
        <v>0</v>
      </c>
      <c r="M6316" s="72" t="n">
        <f aca="false">G6316*I6316*J6316</f>
        <v>0</v>
      </c>
      <c r="N6316" s="72" t="n">
        <f aca="false">D6316*I6316*J6316</f>
        <v>0</v>
      </c>
      <c r="O6316" s="71" t="n">
        <f aca="false">F6316*J6316</f>
        <v>8</v>
      </c>
      <c r="P6316" s="71" t="n">
        <f aca="false">E6316*J6316</f>
        <v>1</v>
      </c>
    </row>
    <row r="6317" customFormat="false" ht="15" hidden="false" customHeight="false" outlineLevel="0" collapsed="false">
      <c r="A6317" s="71" t="s">
        <v>61</v>
      </c>
      <c r="B6317" s="71" t="s">
        <v>52</v>
      </c>
      <c r="C6317" s="71" t="s">
        <v>963</v>
      </c>
      <c r="D6317" s="72" t="n">
        <v>122.68</v>
      </c>
      <c r="E6317" s="71" t="n">
        <v>1</v>
      </c>
      <c r="F6317" s="71" t="n">
        <v>11</v>
      </c>
      <c r="G6317" s="72" t="n">
        <v>1390.4</v>
      </c>
      <c r="H6317" s="72" t="n">
        <v>1229.57</v>
      </c>
      <c r="I6317" s="71" t="n">
        <f aca="false">IF(B6317&gt;=Settings!$B$23,1,0)</f>
        <v>0</v>
      </c>
      <c r="J6317" s="71" t="n">
        <v>1</v>
      </c>
      <c r="K6317" s="71" t="n">
        <f aca="false">F6317*I6317*J6317</f>
        <v>0</v>
      </c>
      <c r="L6317" s="71" t="n">
        <f aca="false">E6317*I6317*J6317</f>
        <v>0</v>
      </c>
      <c r="M6317" s="72" t="n">
        <f aca="false">G6317*I6317*J6317</f>
        <v>0</v>
      </c>
      <c r="N6317" s="72" t="n">
        <f aca="false">D6317*I6317*J6317</f>
        <v>0</v>
      </c>
      <c r="O6317" s="71" t="n">
        <f aca="false">F6317*J6317</f>
        <v>11</v>
      </c>
      <c r="P6317" s="71" t="n">
        <f aca="false">E6317*J6317</f>
        <v>1</v>
      </c>
    </row>
    <row r="6318" customFormat="false" ht="15" hidden="false" customHeight="false" outlineLevel="0" collapsed="false">
      <c r="A6318" s="71" t="s">
        <v>59</v>
      </c>
      <c r="B6318" s="71" t="s">
        <v>52</v>
      </c>
      <c r="C6318" s="71" t="s">
        <v>1093</v>
      </c>
      <c r="D6318" s="72" t="n">
        <v>0</v>
      </c>
      <c r="E6318" s="71" t="n">
        <v>0</v>
      </c>
      <c r="F6318" s="71" t="n">
        <v>28</v>
      </c>
      <c r="G6318" s="72" t="n">
        <v>2639.59</v>
      </c>
      <c r="H6318" s="72" t="n">
        <v>2577.15</v>
      </c>
      <c r="I6318" s="71" t="n">
        <f aca="false">IF(B6318&gt;=Settings!$B$23,1,0)</f>
        <v>0</v>
      </c>
      <c r="J6318" s="71" t="n">
        <v>1</v>
      </c>
      <c r="K6318" s="71" t="n">
        <f aca="false">F6318*I6318*J6318</f>
        <v>0</v>
      </c>
      <c r="L6318" s="71" t="n">
        <f aca="false">E6318*I6318*J6318</f>
        <v>0</v>
      </c>
      <c r="M6318" s="72" t="n">
        <f aca="false">G6318*I6318*J6318</f>
        <v>0</v>
      </c>
      <c r="N6318" s="72" t="n">
        <f aca="false">D6318*I6318*J6318</f>
        <v>-0</v>
      </c>
      <c r="O6318" s="71" t="n">
        <f aca="false">F6318*J6318</f>
        <v>28</v>
      </c>
      <c r="P6318" s="71" t="n">
        <f aca="false">E6318*J6318</f>
        <v>0</v>
      </c>
    </row>
    <row r="6319" customFormat="false" ht="15" hidden="false" customHeight="false" outlineLevel="0" collapsed="false">
      <c r="A6319" s="71" t="s">
        <v>61</v>
      </c>
      <c r="B6319" s="71" t="s">
        <v>52</v>
      </c>
      <c r="C6319" s="71" t="s">
        <v>608</v>
      </c>
      <c r="D6319" s="72" t="n">
        <v>0</v>
      </c>
      <c r="E6319" s="71" t="n">
        <v>0</v>
      </c>
      <c r="F6319" s="71" t="n">
        <v>5</v>
      </c>
      <c r="G6319" s="72" t="n">
        <v>424.32</v>
      </c>
      <c r="H6319" s="72" t="n">
        <v>413.71</v>
      </c>
      <c r="I6319" s="71" t="n">
        <f aca="false">IF(B6319&gt;=Settings!$B$23,1,0)</f>
        <v>0</v>
      </c>
      <c r="J6319" s="71" t="n">
        <v>1</v>
      </c>
      <c r="K6319" s="71" t="n">
        <f aca="false">F6319*I6319*J6319</f>
        <v>0</v>
      </c>
      <c r="L6319" s="71" t="n">
        <f aca="false">E6319*I6319*J6319</f>
        <v>0</v>
      </c>
      <c r="M6319" s="72" t="n">
        <f aca="false">G6319*I6319*J6319</f>
        <v>0</v>
      </c>
      <c r="N6319" s="72" t="n">
        <f aca="false">D6319*I6319*J6319</f>
        <v>-0</v>
      </c>
      <c r="O6319" s="71" t="n">
        <f aca="false">F6319*J6319</f>
        <v>5</v>
      </c>
      <c r="P6319" s="71" t="n">
        <f aca="false">E6319*J6319</f>
        <v>0</v>
      </c>
    </row>
    <row r="6320" customFormat="false" ht="15" hidden="false" customHeight="false" outlineLevel="0" collapsed="false">
      <c r="A6320" s="71" t="s">
        <v>62</v>
      </c>
      <c r="B6320" s="71" t="s">
        <v>52</v>
      </c>
      <c r="C6320" s="71" t="s">
        <v>1372</v>
      </c>
      <c r="D6320" s="72" t="n">
        <v>0</v>
      </c>
      <c r="E6320" s="71" t="n">
        <v>0</v>
      </c>
      <c r="F6320" s="71" t="n">
        <v>1</v>
      </c>
      <c r="G6320" s="72" t="n">
        <v>81.77</v>
      </c>
      <c r="H6320" s="72" t="n">
        <v>81.77</v>
      </c>
      <c r="I6320" s="71" t="n">
        <f aca="false">IF(B6320&gt;=Settings!$B$23,1,0)</f>
        <v>0</v>
      </c>
      <c r="J6320" s="71" t="n">
        <v>1</v>
      </c>
      <c r="K6320" s="71" t="n">
        <f aca="false">F6320*I6320*J6320</f>
        <v>0</v>
      </c>
      <c r="L6320" s="71" t="n">
        <f aca="false">E6320*I6320*J6320</f>
        <v>0</v>
      </c>
      <c r="M6320" s="72" t="n">
        <f aca="false">G6320*I6320*J6320</f>
        <v>0</v>
      </c>
      <c r="N6320" s="72" t="n">
        <f aca="false">D6320*I6320*J6320</f>
        <v>-0</v>
      </c>
      <c r="O6320" s="71" t="n">
        <f aca="false">F6320*J6320</f>
        <v>1</v>
      </c>
      <c r="P6320" s="71" t="n">
        <f aca="false">E6320*J6320</f>
        <v>0</v>
      </c>
    </row>
    <row r="6321" customFormat="false" ht="15" hidden="false" customHeight="false" outlineLevel="0" collapsed="false">
      <c r="A6321" s="71" t="s">
        <v>59</v>
      </c>
      <c r="B6321" s="71" t="s">
        <v>52</v>
      </c>
      <c r="C6321" s="71" t="s">
        <v>1445</v>
      </c>
      <c r="D6321" s="72" t="n">
        <v>0</v>
      </c>
      <c r="E6321" s="71" t="n">
        <v>0</v>
      </c>
      <c r="F6321" s="71" t="n">
        <v>2</v>
      </c>
      <c r="G6321" s="72" t="n">
        <v>191.46</v>
      </c>
      <c r="H6321" s="72" t="n">
        <v>191.46</v>
      </c>
      <c r="I6321" s="71" t="n">
        <f aca="false">IF(B6321&gt;=Settings!$B$23,1,0)</f>
        <v>0</v>
      </c>
      <c r="J6321" s="71" t="n">
        <v>1</v>
      </c>
      <c r="K6321" s="71" t="n">
        <f aca="false">F6321*I6321*J6321</f>
        <v>0</v>
      </c>
      <c r="L6321" s="71" t="n">
        <f aca="false">E6321*I6321*J6321</f>
        <v>0</v>
      </c>
      <c r="M6321" s="72" t="n">
        <f aca="false">G6321*I6321*J6321</f>
        <v>0</v>
      </c>
      <c r="N6321" s="72" t="n">
        <f aca="false">D6321*I6321*J6321</f>
        <v>-0</v>
      </c>
      <c r="O6321" s="71" t="n">
        <f aca="false">F6321*J6321</f>
        <v>2</v>
      </c>
      <c r="P6321" s="71" t="n">
        <f aca="false">E6321*J6321</f>
        <v>0</v>
      </c>
    </row>
    <row r="6322" customFormat="false" ht="15" hidden="false" customHeight="false" outlineLevel="0" collapsed="false">
      <c r="A6322" s="71" t="s">
        <v>59</v>
      </c>
      <c r="B6322" s="71" t="s">
        <v>52</v>
      </c>
      <c r="C6322" s="71" t="s">
        <v>169</v>
      </c>
      <c r="D6322" s="72" t="n">
        <v>0</v>
      </c>
      <c r="E6322" s="71" t="n">
        <v>0</v>
      </c>
      <c r="F6322" s="71" t="n">
        <v>1</v>
      </c>
      <c r="G6322" s="72" t="n">
        <v>90.86</v>
      </c>
      <c r="H6322" s="72" t="n">
        <v>90.86</v>
      </c>
      <c r="I6322" s="71" t="n">
        <f aca="false">IF(B6322&gt;=Settings!$B$23,1,0)</f>
        <v>0</v>
      </c>
      <c r="J6322" s="71" t="n">
        <v>1</v>
      </c>
      <c r="K6322" s="71" t="n">
        <f aca="false">F6322*I6322*J6322</f>
        <v>0</v>
      </c>
      <c r="L6322" s="71" t="n">
        <f aca="false">E6322*I6322*J6322</f>
        <v>0</v>
      </c>
      <c r="M6322" s="72" t="n">
        <f aca="false">G6322*I6322*J6322</f>
        <v>0</v>
      </c>
      <c r="N6322" s="72" t="n">
        <f aca="false">D6322*I6322*J6322</f>
        <v>-0</v>
      </c>
      <c r="O6322" s="71" t="n">
        <f aca="false">F6322*J6322</f>
        <v>1</v>
      </c>
      <c r="P6322" s="71" t="n">
        <f aca="false">E6322*J6322</f>
        <v>0</v>
      </c>
    </row>
    <row r="6323" customFormat="false" ht="15" hidden="false" customHeight="false" outlineLevel="0" collapsed="false">
      <c r="A6323" s="71" t="s">
        <v>61</v>
      </c>
      <c r="B6323" s="71" t="s">
        <v>52</v>
      </c>
      <c r="C6323" s="71" t="s">
        <v>1293</v>
      </c>
      <c r="D6323" s="72" t="n">
        <v>0</v>
      </c>
      <c r="E6323" s="71" t="n">
        <v>0</v>
      </c>
      <c r="F6323" s="71" t="n">
        <v>11</v>
      </c>
      <c r="G6323" s="72" t="n">
        <v>1004.02</v>
      </c>
      <c r="H6323" s="72" t="n">
        <v>963.85</v>
      </c>
      <c r="I6323" s="71" t="n">
        <f aca="false">IF(B6323&gt;=Settings!$B$23,1,0)</f>
        <v>0</v>
      </c>
      <c r="J6323" s="71" t="n">
        <v>1</v>
      </c>
      <c r="K6323" s="71" t="n">
        <f aca="false">F6323*I6323*J6323</f>
        <v>0</v>
      </c>
      <c r="L6323" s="71" t="n">
        <f aca="false">E6323*I6323*J6323</f>
        <v>0</v>
      </c>
      <c r="M6323" s="72" t="n">
        <f aca="false">G6323*I6323*J6323</f>
        <v>0</v>
      </c>
      <c r="N6323" s="72" t="n">
        <f aca="false">D6323*I6323*J6323</f>
        <v>-0</v>
      </c>
      <c r="O6323" s="71" t="n">
        <f aca="false">F6323*J6323</f>
        <v>11</v>
      </c>
      <c r="P6323" s="71" t="n">
        <f aca="false">E6323*J6323</f>
        <v>0</v>
      </c>
    </row>
    <row r="6324" customFormat="false" ht="15" hidden="false" customHeight="false" outlineLevel="0" collapsed="false">
      <c r="A6324" s="71" t="s">
        <v>61</v>
      </c>
      <c r="B6324" s="71" t="s">
        <v>52</v>
      </c>
      <c r="C6324" s="71" t="s">
        <v>1220</v>
      </c>
      <c r="D6324" s="72" t="n">
        <v>0</v>
      </c>
      <c r="E6324" s="71" t="n">
        <v>0</v>
      </c>
      <c r="F6324" s="71" t="n">
        <v>11</v>
      </c>
      <c r="G6324" s="72" t="n">
        <v>899.48</v>
      </c>
      <c r="H6324" s="72" t="n">
        <v>830.94</v>
      </c>
      <c r="I6324" s="71" t="n">
        <f aca="false">IF(B6324&gt;=Settings!$B$23,1,0)</f>
        <v>0</v>
      </c>
      <c r="J6324" s="71" t="n">
        <v>1</v>
      </c>
      <c r="K6324" s="71" t="n">
        <f aca="false">F6324*I6324*J6324</f>
        <v>0</v>
      </c>
      <c r="L6324" s="71" t="n">
        <f aca="false">E6324*I6324*J6324</f>
        <v>0</v>
      </c>
      <c r="M6324" s="72" t="n">
        <f aca="false">G6324*I6324*J6324</f>
        <v>0</v>
      </c>
      <c r="N6324" s="72" t="n">
        <f aca="false">D6324*I6324*J6324</f>
        <v>-0</v>
      </c>
      <c r="O6324" s="71" t="n">
        <f aca="false">F6324*J6324</f>
        <v>11</v>
      </c>
      <c r="P6324" s="71" t="n">
        <f aca="false">E6324*J6324</f>
        <v>0</v>
      </c>
    </row>
    <row r="6325" customFormat="false" ht="15" hidden="false" customHeight="false" outlineLevel="0" collapsed="false">
      <c r="A6325" s="71" t="s">
        <v>61</v>
      </c>
      <c r="B6325" s="71" t="s">
        <v>52</v>
      </c>
      <c r="C6325" s="71" t="s">
        <v>602</v>
      </c>
      <c r="D6325" s="72" t="n">
        <v>0</v>
      </c>
      <c r="E6325" s="71" t="n">
        <v>0</v>
      </c>
      <c r="F6325" s="71" t="n">
        <v>20</v>
      </c>
      <c r="G6325" s="72" t="n">
        <v>181.6</v>
      </c>
      <c r="H6325" s="72" t="n">
        <v>169.39</v>
      </c>
      <c r="I6325" s="71" t="n">
        <f aca="false">IF(B6325&gt;=Settings!$B$23,1,0)</f>
        <v>0</v>
      </c>
      <c r="J6325" s="71" t="n">
        <v>1</v>
      </c>
      <c r="K6325" s="71" t="n">
        <f aca="false">F6325*I6325*J6325</f>
        <v>0</v>
      </c>
      <c r="L6325" s="71" t="n">
        <f aca="false">E6325*I6325*J6325</f>
        <v>0</v>
      </c>
      <c r="M6325" s="72" t="n">
        <f aca="false">G6325*I6325*J6325</f>
        <v>0</v>
      </c>
      <c r="N6325" s="72" t="n">
        <f aca="false">D6325*I6325*J6325</f>
        <v>-0</v>
      </c>
      <c r="O6325" s="71" t="n">
        <f aca="false">F6325*J6325</f>
        <v>20</v>
      </c>
      <c r="P6325" s="71" t="n">
        <f aca="false">E6325*J6325</f>
        <v>0</v>
      </c>
    </row>
    <row r="6326" customFormat="false" ht="15" hidden="false" customHeight="false" outlineLevel="0" collapsed="false">
      <c r="A6326" s="71" t="s">
        <v>62</v>
      </c>
      <c r="B6326" s="71" t="s">
        <v>52</v>
      </c>
      <c r="C6326" s="71" t="s">
        <v>910</v>
      </c>
      <c r="D6326" s="72" t="n">
        <v>0</v>
      </c>
      <c r="E6326" s="71" t="n">
        <v>0</v>
      </c>
      <c r="F6326" s="71" t="n">
        <v>23</v>
      </c>
      <c r="G6326" s="72" t="n">
        <v>1979.8</v>
      </c>
      <c r="H6326" s="72" t="n">
        <v>1903.13</v>
      </c>
      <c r="I6326" s="71" t="n">
        <f aca="false">IF(B6326&gt;=Settings!$B$23,1,0)</f>
        <v>0</v>
      </c>
      <c r="J6326" s="71" t="n">
        <v>1</v>
      </c>
      <c r="K6326" s="71" t="n">
        <f aca="false">F6326*I6326*J6326</f>
        <v>0</v>
      </c>
      <c r="L6326" s="71" t="n">
        <f aca="false">E6326*I6326*J6326</f>
        <v>0</v>
      </c>
      <c r="M6326" s="72" t="n">
        <f aca="false">G6326*I6326*J6326</f>
        <v>0</v>
      </c>
      <c r="N6326" s="72" t="n">
        <f aca="false">D6326*I6326*J6326</f>
        <v>-0</v>
      </c>
      <c r="O6326" s="71" t="n">
        <f aca="false">F6326*J6326</f>
        <v>23</v>
      </c>
      <c r="P6326" s="71" t="n">
        <f aca="false">E6326*J6326</f>
        <v>0</v>
      </c>
    </row>
    <row r="6327" customFormat="false" ht="15" hidden="false" customHeight="false" outlineLevel="0" collapsed="false">
      <c r="A6327" s="71" t="s">
        <v>59</v>
      </c>
      <c r="B6327" s="71" t="s">
        <v>52</v>
      </c>
      <c r="C6327" s="71" t="s">
        <v>1056</v>
      </c>
      <c r="D6327" s="72" t="n">
        <v>0</v>
      </c>
      <c r="E6327" s="71" t="n">
        <v>0</v>
      </c>
      <c r="F6327" s="71" t="n">
        <v>4</v>
      </c>
      <c r="G6327" s="72" t="n">
        <v>381.63</v>
      </c>
      <c r="H6327" s="72" t="n">
        <v>381.63</v>
      </c>
      <c r="I6327" s="71" t="n">
        <f aca="false">IF(B6327&gt;=Settings!$B$23,1,0)</f>
        <v>0</v>
      </c>
      <c r="J6327" s="71" t="n">
        <v>1</v>
      </c>
      <c r="K6327" s="71" t="n">
        <f aca="false">F6327*I6327*J6327</f>
        <v>0</v>
      </c>
      <c r="L6327" s="71" t="n">
        <f aca="false">E6327*I6327*J6327</f>
        <v>0</v>
      </c>
      <c r="M6327" s="72" t="n">
        <f aca="false">G6327*I6327*J6327</f>
        <v>0</v>
      </c>
      <c r="N6327" s="72" t="n">
        <f aca="false">D6327*I6327*J6327</f>
        <v>-0</v>
      </c>
      <c r="O6327" s="71" t="n">
        <f aca="false">F6327*J6327</f>
        <v>4</v>
      </c>
      <c r="P6327" s="71" t="n">
        <f aca="false">E6327*J6327</f>
        <v>0</v>
      </c>
    </row>
    <row r="6328" customFormat="false" ht="15" hidden="false" customHeight="false" outlineLevel="0" collapsed="false">
      <c r="A6328" s="71" t="s">
        <v>59</v>
      </c>
      <c r="B6328" s="71" t="s">
        <v>52</v>
      </c>
      <c r="C6328" s="71" t="s">
        <v>2130</v>
      </c>
      <c r="D6328" s="72" t="n">
        <v>0</v>
      </c>
      <c r="E6328" s="71" t="n">
        <v>0</v>
      </c>
      <c r="F6328" s="71" t="n">
        <v>4</v>
      </c>
      <c r="G6328" s="72" t="n">
        <v>504.35</v>
      </c>
      <c r="H6328" s="72" t="n">
        <v>467.57</v>
      </c>
      <c r="I6328" s="71" t="n">
        <f aca="false">IF(B6328&gt;=Settings!$B$23,1,0)</f>
        <v>0</v>
      </c>
      <c r="J6328" s="71" t="n">
        <v>1</v>
      </c>
      <c r="K6328" s="71" t="n">
        <f aca="false">F6328*I6328*J6328</f>
        <v>0</v>
      </c>
      <c r="L6328" s="71" t="n">
        <f aca="false">E6328*I6328*J6328</f>
        <v>0</v>
      </c>
      <c r="M6328" s="72" t="n">
        <f aca="false">G6328*I6328*J6328</f>
        <v>0</v>
      </c>
      <c r="N6328" s="72" t="n">
        <f aca="false">D6328*I6328*J6328</f>
        <v>-0</v>
      </c>
      <c r="O6328" s="71" t="n">
        <f aca="false">F6328*J6328</f>
        <v>4</v>
      </c>
      <c r="P6328" s="71" t="n">
        <f aca="false">E6328*J6328</f>
        <v>0</v>
      </c>
    </row>
    <row r="6329" customFormat="false" ht="15" hidden="false" customHeight="false" outlineLevel="0" collapsed="false">
      <c r="A6329" s="71" t="s">
        <v>59</v>
      </c>
      <c r="B6329" s="71" t="s">
        <v>52</v>
      </c>
      <c r="C6329" s="71" t="s">
        <v>1055</v>
      </c>
      <c r="D6329" s="72" t="n">
        <v>95.41</v>
      </c>
      <c r="E6329" s="71" t="n">
        <v>1</v>
      </c>
      <c r="F6329" s="71" t="n">
        <v>6</v>
      </c>
      <c r="G6329" s="72" t="n">
        <v>581.54</v>
      </c>
      <c r="H6329" s="72" t="n">
        <v>472.52</v>
      </c>
      <c r="I6329" s="71" t="n">
        <f aca="false">IF(B6329&gt;=Settings!$B$23,1,0)</f>
        <v>0</v>
      </c>
      <c r="J6329" s="71" t="n">
        <v>1</v>
      </c>
      <c r="K6329" s="71" t="n">
        <f aca="false">F6329*I6329*J6329</f>
        <v>0</v>
      </c>
      <c r="L6329" s="71" t="n">
        <f aca="false">E6329*I6329*J6329</f>
        <v>0</v>
      </c>
      <c r="M6329" s="72" t="n">
        <f aca="false">G6329*I6329*J6329</f>
        <v>0</v>
      </c>
      <c r="N6329" s="72" t="n">
        <f aca="false">D6329*I6329*J6329</f>
        <v>0</v>
      </c>
      <c r="O6329" s="71" t="n">
        <f aca="false">F6329*J6329</f>
        <v>6</v>
      </c>
      <c r="P6329" s="71" t="n">
        <f aca="false">E6329*J6329</f>
        <v>1</v>
      </c>
    </row>
    <row r="6330" customFormat="false" ht="15" hidden="false" customHeight="false" outlineLevel="0" collapsed="false">
      <c r="A6330" s="71" t="s">
        <v>62</v>
      </c>
      <c r="B6330" s="71" t="s">
        <v>52</v>
      </c>
      <c r="C6330" s="71" t="s">
        <v>1117</v>
      </c>
      <c r="D6330" s="72" t="n">
        <v>0</v>
      </c>
      <c r="E6330" s="71" t="n">
        <v>0</v>
      </c>
      <c r="F6330" s="71" t="n">
        <v>2</v>
      </c>
      <c r="G6330" s="72" t="n">
        <v>41.72</v>
      </c>
      <c r="H6330" s="72" t="n">
        <v>38.6</v>
      </c>
      <c r="I6330" s="71" t="n">
        <f aca="false">IF(B6330&gt;=Settings!$B$23,1,0)</f>
        <v>0</v>
      </c>
      <c r="J6330" s="71" t="n">
        <v>1</v>
      </c>
      <c r="K6330" s="71" t="n">
        <f aca="false">F6330*I6330*J6330</f>
        <v>0</v>
      </c>
      <c r="L6330" s="71" t="n">
        <f aca="false">E6330*I6330*J6330</f>
        <v>0</v>
      </c>
      <c r="M6330" s="72" t="n">
        <f aca="false">G6330*I6330*J6330</f>
        <v>0</v>
      </c>
      <c r="N6330" s="72" t="n">
        <f aca="false">D6330*I6330*J6330</f>
        <v>-0</v>
      </c>
      <c r="O6330" s="71" t="n">
        <f aca="false">F6330*J6330</f>
        <v>2</v>
      </c>
      <c r="P6330" s="71" t="n">
        <f aca="false">E6330*J6330</f>
        <v>0</v>
      </c>
    </row>
    <row r="6331" customFormat="false" ht="15" hidden="false" customHeight="false" outlineLevel="0" collapsed="false">
      <c r="A6331" s="71" t="s">
        <v>60</v>
      </c>
      <c r="B6331" s="71" t="s">
        <v>52</v>
      </c>
      <c r="C6331" s="71" t="s">
        <v>119</v>
      </c>
      <c r="D6331" s="72" t="n">
        <v>1927.13</v>
      </c>
      <c r="E6331" s="71" t="n">
        <v>22</v>
      </c>
      <c r="F6331" s="71" t="n">
        <v>517</v>
      </c>
      <c r="G6331" s="72" t="n">
        <v>45046.78</v>
      </c>
      <c r="H6331" s="72" t="n">
        <v>42328.64</v>
      </c>
      <c r="I6331" s="71" t="n">
        <f aca="false">IF(B6331&gt;=Settings!$B$23,1,0)</f>
        <v>0</v>
      </c>
      <c r="J6331" s="71" t="n">
        <v>1</v>
      </c>
      <c r="K6331" s="71" t="n">
        <f aca="false">F6331*I6331*J6331</f>
        <v>0</v>
      </c>
      <c r="L6331" s="71" t="n">
        <f aca="false">E6331*I6331*J6331</f>
        <v>0</v>
      </c>
      <c r="M6331" s="72" t="n">
        <f aca="false">G6331*I6331*J6331</f>
        <v>0</v>
      </c>
      <c r="N6331" s="72" t="n">
        <f aca="false">D6331*I6331*J6331</f>
        <v>0</v>
      </c>
      <c r="O6331" s="71" t="n">
        <f aca="false">F6331*J6331</f>
        <v>517</v>
      </c>
      <c r="P6331" s="71" t="n">
        <f aca="false">E6331*J6331</f>
        <v>22</v>
      </c>
    </row>
    <row r="6332" customFormat="false" ht="15" hidden="false" customHeight="false" outlineLevel="0" collapsed="false">
      <c r="A6332" s="71" t="s">
        <v>61</v>
      </c>
      <c r="B6332" s="71" t="s">
        <v>52</v>
      </c>
      <c r="C6332" s="71" t="s">
        <v>1386</v>
      </c>
      <c r="D6332" s="72" t="n">
        <v>0</v>
      </c>
      <c r="E6332" s="71" t="n">
        <v>0</v>
      </c>
      <c r="F6332" s="71" t="n">
        <v>8</v>
      </c>
      <c r="G6332" s="72" t="n">
        <v>608.18</v>
      </c>
      <c r="H6332" s="72" t="n">
        <v>594.12</v>
      </c>
      <c r="I6332" s="71" t="n">
        <f aca="false">IF(B6332&gt;=Settings!$B$23,1,0)</f>
        <v>0</v>
      </c>
      <c r="J6332" s="71" t="n">
        <v>1</v>
      </c>
      <c r="K6332" s="71" t="n">
        <f aca="false">F6332*I6332*J6332</f>
        <v>0</v>
      </c>
      <c r="L6332" s="71" t="n">
        <f aca="false">E6332*I6332*J6332</f>
        <v>0</v>
      </c>
      <c r="M6332" s="72" t="n">
        <f aca="false">G6332*I6332*J6332</f>
        <v>0</v>
      </c>
      <c r="N6332" s="72" t="n">
        <f aca="false">D6332*I6332*J6332</f>
        <v>-0</v>
      </c>
      <c r="O6332" s="71" t="n">
        <f aca="false">F6332*J6332</f>
        <v>8</v>
      </c>
      <c r="P6332" s="71" t="n">
        <f aca="false">E6332*J6332</f>
        <v>0</v>
      </c>
    </row>
    <row r="6333" customFormat="false" ht="15" hidden="false" customHeight="false" outlineLevel="0" collapsed="false">
      <c r="A6333" s="71" t="s">
        <v>61</v>
      </c>
      <c r="B6333" s="71" t="s">
        <v>52</v>
      </c>
      <c r="C6333" s="71" t="s">
        <v>1169</v>
      </c>
      <c r="D6333" s="72" t="n">
        <v>0</v>
      </c>
      <c r="E6333" s="71" t="n">
        <v>0</v>
      </c>
      <c r="F6333" s="71" t="n">
        <v>14</v>
      </c>
      <c r="G6333" s="72" t="n">
        <v>953.88</v>
      </c>
      <c r="H6333" s="72" t="n">
        <v>868.81</v>
      </c>
      <c r="I6333" s="71" t="n">
        <f aca="false">IF(B6333&gt;=Settings!$B$23,1,0)</f>
        <v>0</v>
      </c>
      <c r="J6333" s="71" t="n">
        <v>1</v>
      </c>
      <c r="K6333" s="71" t="n">
        <f aca="false">F6333*I6333*J6333</f>
        <v>0</v>
      </c>
      <c r="L6333" s="71" t="n">
        <f aca="false">E6333*I6333*J6333</f>
        <v>0</v>
      </c>
      <c r="M6333" s="72" t="n">
        <f aca="false">G6333*I6333*J6333</f>
        <v>0</v>
      </c>
      <c r="N6333" s="72" t="n">
        <f aca="false">D6333*I6333*J6333</f>
        <v>-0</v>
      </c>
      <c r="O6333" s="71" t="n">
        <f aca="false">F6333*J6333</f>
        <v>14</v>
      </c>
      <c r="P6333" s="71" t="n">
        <f aca="false">E6333*J6333</f>
        <v>0</v>
      </c>
    </row>
    <row r="6334" customFormat="false" ht="15" hidden="false" customHeight="false" outlineLevel="0" collapsed="false">
      <c r="A6334" s="71" t="s">
        <v>59</v>
      </c>
      <c r="B6334" s="71" t="s">
        <v>52</v>
      </c>
      <c r="C6334" s="71" t="s">
        <v>2410</v>
      </c>
      <c r="D6334" s="72" t="n">
        <v>0</v>
      </c>
      <c r="E6334" s="71" t="n">
        <v>0</v>
      </c>
      <c r="F6334" s="71" t="n">
        <v>2</v>
      </c>
      <c r="G6334" s="72" t="n">
        <v>536.27</v>
      </c>
      <c r="H6334" s="72" t="n">
        <v>536.27</v>
      </c>
      <c r="I6334" s="71" t="n">
        <f aca="false">IF(B6334&gt;=Settings!$B$23,1,0)</f>
        <v>0</v>
      </c>
      <c r="J6334" s="71" t="n">
        <v>1</v>
      </c>
      <c r="K6334" s="71" t="n">
        <f aca="false">F6334*I6334*J6334</f>
        <v>0</v>
      </c>
      <c r="L6334" s="71" t="n">
        <f aca="false">E6334*I6334*J6334</f>
        <v>0</v>
      </c>
      <c r="M6334" s="72" t="n">
        <f aca="false">G6334*I6334*J6334</f>
        <v>0</v>
      </c>
      <c r="N6334" s="72" t="n">
        <f aca="false">D6334*I6334*J6334</f>
        <v>-0</v>
      </c>
      <c r="O6334" s="71" t="n">
        <f aca="false">F6334*J6334</f>
        <v>2</v>
      </c>
      <c r="P6334" s="71" t="n">
        <f aca="false">E6334*J6334</f>
        <v>0</v>
      </c>
    </row>
    <row r="6335" customFormat="false" ht="15" hidden="false" customHeight="false" outlineLevel="0" collapsed="false">
      <c r="A6335" s="71" t="s">
        <v>62</v>
      </c>
      <c r="B6335" s="71" t="s">
        <v>52</v>
      </c>
      <c r="C6335" s="71" t="s">
        <v>1223</v>
      </c>
      <c r="D6335" s="72" t="n">
        <v>0</v>
      </c>
      <c r="E6335" s="71" t="n">
        <v>0</v>
      </c>
      <c r="F6335" s="71" t="n">
        <v>2</v>
      </c>
      <c r="G6335" s="72" t="n">
        <v>109</v>
      </c>
      <c r="H6335" s="72" t="n">
        <v>109</v>
      </c>
      <c r="I6335" s="71" t="n">
        <f aca="false">IF(B6335&gt;=Settings!$B$23,1,0)</f>
        <v>0</v>
      </c>
      <c r="J6335" s="71" t="n">
        <v>1</v>
      </c>
      <c r="K6335" s="71" t="n">
        <f aca="false">F6335*I6335*J6335</f>
        <v>0</v>
      </c>
      <c r="L6335" s="71" t="n">
        <f aca="false">E6335*I6335*J6335</f>
        <v>0</v>
      </c>
      <c r="M6335" s="72" t="n">
        <f aca="false">G6335*I6335*J6335</f>
        <v>0</v>
      </c>
      <c r="N6335" s="72" t="n">
        <f aca="false">D6335*I6335*J6335</f>
        <v>-0</v>
      </c>
      <c r="O6335" s="71" t="n">
        <f aca="false">F6335*J6335</f>
        <v>2</v>
      </c>
      <c r="P6335" s="71" t="n">
        <f aca="false">E6335*J6335</f>
        <v>0</v>
      </c>
    </row>
    <row r="6336" customFormat="false" ht="15" hidden="false" customHeight="false" outlineLevel="0" collapsed="false">
      <c r="A6336" s="71" t="s">
        <v>61</v>
      </c>
      <c r="B6336" s="71" t="s">
        <v>52</v>
      </c>
      <c r="C6336" s="71" t="s">
        <v>1154</v>
      </c>
      <c r="D6336" s="72" t="n">
        <v>2325.69</v>
      </c>
      <c r="E6336" s="71" t="n">
        <v>0</v>
      </c>
      <c r="F6336" s="71" t="n">
        <v>4</v>
      </c>
      <c r="G6336" s="72" t="n">
        <v>101.58</v>
      </c>
      <c r="H6336" s="72" t="n">
        <v>-2224.64</v>
      </c>
      <c r="I6336" s="71" t="n">
        <f aca="false">IF(B6336&gt;=Settings!$B$23,1,0)</f>
        <v>0</v>
      </c>
      <c r="J6336" s="71" t="n">
        <v>0</v>
      </c>
      <c r="K6336" s="71" t="n">
        <f aca="false">F6336*I6336*J6336</f>
        <v>0</v>
      </c>
      <c r="L6336" s="71" t="n">
        <f aca="false">E6336*I6336*J6336</f>
        <v>0</v>
      </c>
      <c r="M6336" s="72" t="n">
        <f aca="false">G6336*I6336*J6336</f>
        <v>0</v>
      </c>
      <c r="N6336" s="72" t="n">
        <f aca="false">D6336*I6336*J6336</f>
        <v>0</v>
      </c>
      <c r="O6336" s="71" t="n">
        <f aca="false">F6336*J6336</f>
        <v>0</v>
      </c>
      <c r="P6336" s="71" t="n">
        <f aca="false">E6336*J6336</f>
        <v>0</v>
      </c>
    </row>
    <row r="6337" customFormat="false" ht="15" hidden="false" customHeight="false" outlineLevel="0" collapsed="false">
      <c r="A6337" s="71" t="s">
        <v>62</v>
      </c>
      <c r="B6337" s="71" t="s">
        <v>52</v>
      </c>
      <c r="C6337" s="71" t="s">
        <v>363</v>
      </c>
      <c r="D6337" s="72" t="n">
        <v>0</v>
      </c>
      <c r="E6337" s="71" t="n">
        <v>0</v>
      </c>
      <c r="F6337" s="71" t="n">
        <v>4</v>
      </c>
      <c r="G6337" s="72" t="n">
        <v>399.8</v>
      </c>
      <c r="H6337" s="72" t="n">
        <v>384.81</v>
      </c>
      <c r="I6337" s="71" t="n">
        <f aca="false">IF(B6337&gt;=Settings!$B$23,1,0)</f>
        <v>0</v>
      </c>
      <c r="J6337" s="71" t="n">
        <v>1</v>
      </c>
      <c r="K6337" s="71" t="n">
        <f aca="false">F6337*I6337*J6337</f>
        <v>0</v>
      </c>
      <c r="L6337" s="71" t="n">
        <f aca="false">E6337*I6337*J6337</f>
        <v>0</v>
      </c>
      <c r="M6337" s="72" t="n">
        <f aca="false">G6337*I6337*J6337</f>
        <v>0</v>
      </c>
      <c r="N6337" s="72" t="n">
        <f aca="false">D6337*I6337*J6337</f>
        <v>-0</v>
      </c>
      <c r="O6337" s="71" t="n">
        <f aca="false">F6337*J6337</f>
        <v>4</v>
      </c>
      <c r="P6337" s="71" t="n">
        <f aca="false">E6337*J6337</f>
        <v>0</v>
      </c>
    </row>
    <row r="6338" customFormat="false" ht="15" hidden="false" customHeight="false" outlineLevel="0" collapsed="false">
      <c r="A6338" s="71" t="s">
        <v>61</v>
      </c>
      <c r="B6338" s="71" t="s">
        <v>52</v>
      </c>
      <c r="C6338" s="71" t="s">
        <v>901</v>
      </c>
      <c r="D6338" s="72" t="n">
        <v>0</v>
      </c>
      <c r="E6338" s="71" t="n">
        <v>0</v>
      </c>
      <c r="F6338" s="71" t="n">
        <v>6</v>
      </c>
      <c r="G6338" s="72" t="n">
        <v>599.73</v>
      </c>
      <c r="H6338" s="72" t="n">
        <v>586.78</v>
      </c>
      <c r="I6338" s="71" t="n">
        <f aca="false">IF(B6338&gt;=Settings!$B$23,1,0)</f>
        <v>0</v>
      </c>
      <c r="J6338" s="71" t="n">
        <v>1</v>
      </c>
      <c r="K6338" s="71" t="n">
        <f aca="false">F6338*I6338*J6338</f>
        <v>0</v>
      </c>
      <c r="L6338" s="71" t="n">
        <f aca="false">E6338*I6338*J6338</f>
        <v>0</v>
      </c>
      <c r="M6338" s="72" t="n">
        <f aca="false">G6338*I6338*J6338</f>
        <v>0</v>
      </c>
      <c r="N6338" s="72" t="n">
        <f aca="false">D6338*I6338*J6338</f>
        <v>-0</v>
      </c>
      <c r="O6338" s="71" t="n">
        <f aca="false">F6338*J6338</f>
        <v>6</v>
      </c>
      <c r="P6338" s="71" t="n">
        <f aca="false">E6338*J6338</f>
        <v>0</v>
      </c>
    </row>
    <row r="6339" customFormat="false" ht="15" hidden="false" customHeight="false" outlineLevel="0" collapsed="false">
      <c r="A6339" s="71" t="s">
        <v>60</v>
      </c>
      <c r="B6339" s="71" t="s">
        <v>52</v>
      </c>
      <c r="C6339" s="71" t="s">
        <v>910</v>
      </c>
      <c r="D6339" s="72" t="n">
        <v>971.65</v>
      </c>
      <c r="E6339" s="71" t="n">
        <v>12</v>
      </c>
      <c r="F6339" s="71" t="n">
        <v>161</v>
      </c>
      <c r="G6339" s="72" t="n">
        <v>13802.08</v>
      </c>
      <c r="H6339" s="72" t="n">
        <v>12566.99</v>
      </c>
      <c r="I6339" s="71" t="n">
        <f aca="false">IF(B6339&gt;=Settings!$B$23,1,0)</f>
        <v>0</v>
      </c>
      <c r="J6339" s="71" t="n">
        <v>1</v>
      </c>
      <c r="K6339" s="71" t="n">
        <f aca="false">F6339*I6339*J6339</f>
        <v>0</v>
      </c>
      <c r="L6339" s="71" t="n">
        <f aca="false">E6339*I6339*J6339</f>
        <v>0</v>
      </c>
      <c r="M6339" s="72" t="n">
        <f aca="false">G6339*I6339*J6339</f>
        <v>0</v>
      </c>
      <c r="N6339" s="72" t="n">
        <f aca="false">D6339*I6339*J6339</f>
        <v>0</v>
      </c>
      <c r="O6339" s="71" t="n">
        <f aca="false">F6339*J6339</f>
        <v>161</v>
      </c>
      <c r="P6339" s="71" t="n">
        <f aca="false">E6339*J6339</f>
        <v>12</v>
      </c>
    </row>
    <row r="6340" customFormat="false" ht="15" hidden="false" customHeight="false" outlineLevel="0" collapsed="false">
      <c r="A6340" s="71" t="s">
        <v>61</v>
      </c>
      <c r="B6340" s="71" t="s">
        <v>52</v>
      </c>
      <c r="C6340" s="71" t="s">
        <v>114</v>
      </c>
      <c r="D6340" s="72" t="n">
        <v>0</v>
      </c>
      <c r="E6340" s="71" t="n">
        <v>0</v>
      </c>
      <c r="F6340" s="71" t="n">
        <v>23</v>
      </c>
      <c r="G6340" s="72" t="n">
        <v>1985.26</v>
      </c>
      <c r="H6340" s="72" t="n">
        <v>1880.41</v>
      </c>
      <c r="I6340" s="71" t="n">
        <f aca="false">IF(B6340&gt;=Settings!$B$23,1,0)</f>
        <v>0</v>
      </c>
      <c r="J6340" s="71" t="n">
        <v>1</v>
      </c>
      <c r="K6340" s="71" t="n">
        <f aca="false">F6340*I6340*J6340</f>
        <v>0</v>
      </c>
      <c r="L6340" s="71" t="n">
        <f aca="false">E6340*I6340*J6340</f>
        <v>0</v>
      </c>
      <c r="M6340" s="72" t="n">
        <f aca="false">G6340*I6340*J6340</f>
        <v>0</v>
      </c>
      <c r="N6340" s="72" t="n">
        <f aca="false">D6340*I6340*J6340</f>
        <v>-0</v>
      </c>
      <c r="O6340" s="71" t="n">
        <f aca="false">F6340*J6340</f>
        <v>23</v>
      </c>
      <c r="P6340" s="71" t="n">
        <f aca="false">E6340*J6340</f>
        <v>0</v>
      </c>
    </row>
    <row r="6341" customFormat="false" ht="15" hidden="false" customHeight="false" outlineLevel="0" collapsed="false">
      <c r="A6341" s="71" t="s">
        <v>59</v>
      </c>
      <c r="B6341" s="71" t="s">
        <v>52</v>
      </c>
      <c r="C6341" s="71" t="s">
        <v>1143</v>
      </c>
      <c r="D6341" s="72" t="n">
        <v>0</v>
      </c>
      <c r="E6341" s="71" t="n">
        <v>0</v>
      </c>
      <c r="F6341" s="71" t="n">
        <v>2</v>
      </c>
      <c r="G6341" s="72" t="n">
        <v>160.82</v>
      </c>
      <c r="H6341" s="72" t="n">
        <v>160.82</v>
      </c>
      <c r="I6341" s="71" t="n">
        <f aca="false">IF(B6341&gt;=Settings!$B$23,1,0)</f>
        <v>0</v>
      </c>
      <c r="J6341" s="71" t="n">
        <v>1</v>
      </c>
      <c r="K6341" s="71" t="n">
        <f aca="false">F6341*I6341*J6341</f>
        <v>0</v>
      </c>
      <c r="L6341" s="71" t="n">
        <f aca="false">E6341*I6341*J6341</f>
        <v>0</v>
      </c>
      <c r="M6341" s="72" t="n">
        <f aca="false">G6341*I6341*J6341</f>
        <v>0</v>
      </c>
      <c r="N6341" s="72" t="n">
        <f aca="false">D6341*I6341*J6341</f>
        <v>-0</v>
      </c>
      <c r="O6341" s="71" t="n">
        <f aca="false">F6341*J6341</f>
        <v>2</v>
      </c>
      <c r="P6341" s="71" t="n">
        <f aca="false">E6341*J6341</f>
        <v>0</v>
      </c>
    </row>
    <row r="6342" customFormat="false" ht="15" hidden="false" customHeight="false" outlineLevel="0" collapsed="false">
      <c r="A6342" s="71" t="s">
        <v>59</v>
      </c>
      <c r="B6342" s="71" t="s">
        <v>52</v>
      </c>
      <c r="C6342" s="71" t="s">
        <v>1249</v>
      </c>
      <c r="D6342" s="72" t="n">
        <v>0</v>
      </c>
      <c r="E6342" s="71" t="n">
        <v>0</v>
      </c>
      <c r="F6342" s="71" t="n">
        <v>1</v>
      </c>
      <c r="G6342" s="72" t="n">
        <v>86.32</v>
      </c>
      <c r="H6342" s="72" t="n">
        <v>86.32</v>
      </c>
      <c r="I6342" s="71" t="n">
        <f aca="false">IF(B6342&gt;=Settings!$B$23,1,0)</f>
        <v>0</v>
      </c>
      <c r="J6342" s="71" t="n">
        <v>1</v>
      </c>
      <c r="K6342" s="71" t="n">
        <f aca="false">F6342*I6342*J6342</f>
        <v>0</v>
      </c>
      <c r="L6342" s="71" t="n">
        <f aca="false">E6342*I6342*J6342</f>
        <v>0</v>
      </c>
      <c r="M6342" s="72" t="n">
        <f aca="false">G6342*I6342*J6342</f>
        <v>0</v>
      </c>
      <c r="N6342" s="72" t="n">
        <f aca="false">D6342*I6342*J6342</f>
        <v>-0</v>
      </c>
      <c r="O6342" s="71" t="n">
        <f aca="false">F6342*J6342</f>
        <v>1</v>
      </c>
      <c r="P6342" s="71" t="n">
        <f aca="false">E6342*J6342</f>
        <v>0</v>
      </c>
    </row>
    <row r="6343" customFormat="false" ht="15" hidden="false" customHeight="false" outlineLevel="0" collapsed="false">
      <c r="A6343" s="71" t="s">
        <v>60</v>
      </c>
      <c r="B6343" s="71" t="s">
        <v>52</v>
      </c>
      <c r="C6343" s="71" t="s">
        <v>2209</v>
      </c>
      <c r="D6343" s="72" t="n">
        <v>0</v>
      </c>
      <c r="E6343" s="71" t="n">
        <v>0</v>
      </c>
      <c r="F6343" s="71" t="n">
        <v>10</v>
      </c>
      <c r="G6343" s="72" t="n">
        <v>752.26</v>
      </c>
      <c r="H6343" s="72" t="n">
        <v>742.73</v>
      </c>
      <c r="I6343" s="71" t="n">
        <f aca="false">IF(B6343&gt;=Settings!$B$23,1,0)</f>
        <v>0</v>
      </c>
      <c r="J6343" s="71" t="n">
        <v>1</v>
      </c>
      <c r="K6343" s="71" t="n">
        <f aca="false">F6343*I6343*J6343</f>
        <v>0</v>
      </c>
      <c r="L6343" s="71" t="n">
        <f aca="false">E6343*I6343*J6343</f>
        <v>0</v>
      </c>
      <c r="M6343" s="72" t="n">
        <f aca="false">G6343*I6343*J6343</f>
        <v>0</v>
      </c>
      <c r="N6343" s="72" t="n">
        <f aca="false">D6343*I6343*J6343</f>
        <v>-0</v>
      </c>
      <c r="O6343" s="71" t="n">
        <f aca="false">F6343*J6343</f>
        <v>10</v>
      </c>
      <c r="P6343" s="71" t="n">
        <f aca="false">E6343*J6343</f>
        <v>0</v>
      </c>
    </row>
    <row r="6344" customFormat="false" ht="15" hidden="false" customHeight="false" outlineLevel="0" collapsed="false">
      <c r="A6344" s="71" t="s">
        <v>59</v>
      </c>
      <c r="B6344" s="71" t="s">
        <v>52</v>
      </c>
      <c r="C6344" s="71" t="s">
        <v>2392</v>
      </c>
      <c r="D6344" s="72" t="n">
        <v>0</v>
      </c>
      <c r="E6344" s="71" t="n">
        <v>0</v>
      </c>
      <c r="F6344" s="71" t="n">
        <v>1</v>
      </c>
      <c r="G6344" s="72" t="n">
        <v>368.14</v>
      </c>
      <c r="H6344" s="72" t="n">
        <v>368.14</v>
      </c>
      <c r="I6344" s="71" t="n">
        <f aca="false">IF(B6344&gt;=Settings!$B$23,1,0)</f>
        <v>0</v>
      </c>
      <c r="J6344" s="71" t="n">
        <v>1</v>
      </c>
      <c r="K6344" s="71" t="n">
        <f aca="false">F6344*I6344*J6344</f>
        <v>0</v>
      </c>
      <c r="L6344" s="71" t="n">
        <f aca="false">E6344*I6344*J6344</f>
        <v>0</v>
      </c>
      <c r="M6344" s="72" t="n">
        <f aca="false">G6344*I6344*J6344</f>
        <v>0</v>
      </c>
      <c r="N6344" s="72" t="n">
        <f aca="false">D6344*I6344*J6344</f>
        <v>-0</v>
      </c>
      <c r="O6344" s="71" t="n">
        <f aca="false">F6344*J6344</f>
        <v>1</v>
      </c>
      <c r="P6344" s="71" t="n">
        <f aca="false">E6344*J6344</f>
        <v>0</v>
      </c>
    </row>
    <row r="6345" customFormat="false" ht="15" hidden="false" customHeight="false" outlineLevel="0" collapsed="false">
      <c r="A6345" s="71" t="s">
        <v>59</v>
      </c>
      <c r="B6345" s="71" t="s">
        <v>52</v>
      </c>
      <c r="C6345" s="71" t="s">
        <v>1158</v>
      </c>
      <c r="D6345" s="72" t="n">
        <v>0</v>
      </c>
      <c r="E6345" s="71" t="n">
        <v>0</v>
      </c>
      <c r="F6345" s="71" t="n">
        <v>44</v>
      </c>
      <c r="G6345" s="72" t="n">
        <v>4393.36</v>
      </c>
      <c r="H6345" s="72" t="n">
        <v>4257.81</v>
      </c>
      <c r="I6345" s="71" t="n">
        <f aca="false">IF(B6345&gt;=Settings!$B$23,1,0)</f>
        <v>0</v>
      </c>
      <c r="J6345" s="71" t="n">
        <v>1</v>
      </c>
      <c r="K6345" s="71" t="n">
        <f aca="false">F6345*I6345*J6345</f>
        <v>0</v>
      </c>
      <c r="L6345" s="71" t="n">
        <f aca="false">E6345*I6345*J6345</f>
        <v>0</v>
      </c>
      <c r="M6345" s="72" t="n">
        <f aca="false">G6345*I6345*J6345</f>
        <v>0</v>
      </c>
      <c r="N6345" s="72" t="n">
        <f aca="false">D6345*I6345*J6345</f>
        <v>-0</v>
      </c>
      <c r="O6345" s="71" t="n">
        <f aca="false">F6345*J6345</f>
        <v>44</v>
      </c>
      <c r="P6345" s="71" t="n">
        <f aca="false">E6345*J6345</f>
        <v>0</v>
      </c>
    </row>
    <row r="6346" customFormat="false" ht="15" hidden="false" customHeight="false" outlineLevel="0" collapsed="false">
      <c r="A6346" s="71" t="s">
        <v>59</v>
      </c>
      <c r="B6346" s="71" t="s">
        <v>52</v>
      </c>
      <c r="C6346" s="71" t="s">
        <v>922</v>
      </c>
      <c r="D6346" s="72" t="n">
        <v>42.68</v>
      </c>
      <c r="E6346" s="71" t="n">
        <v>5</v>
      </c>
      <c r="F6346" s="71" t="n">
        <v>157</v>
      </c>
      <c r="G6346" s="72" t="n">
        <v>1425.56</v>
      </c>
      <c r="H6346" s="72" t="n">
        <v>1348.97</v>
      </c>
      <c r="I6346" s="71" t="n">
        <f aca="false">IF(B6346&gt;=Settings!$B$23,1,0)</f>
        <v>0</v>
      </c>
      <c r="J6346" s="71" t="n">
        <v>1</v>
      </c>
      <c r="K6346" s="71" t="n">
        <f aca="false">F6346*I6346*J6346</f>
        <v>0</v>
      </c>
      <c r="L6346" s="71" t="n">
        <f aca="false">E6346*I6346*J6346</f>
        <v>0</v>
      </c>
      <c r="M6346" s="72" t="n">
        <f aca="false">G6346*I6346*J6346</f>
        <v>0</v>
      </c>
      <c r="N6346" s="72" t="n">
        <f aca="false">D6346*I6346*J6346</f>
        <v>0</v>
      </c>
      <c r="O6346" s="71" t="n">
        <f aca="false">F6346*J6346</f>
        <v>157</v>
      </c>
      <c r="P6346" s="71" t="n">
        <f aca="false">E6346*J6346</f>
        <v>5</v>
      </c>
    </row>
    <row r="6347" customFormat="false" ht="15" hidden="false" customHeight="false" outlineLevel="0" collapsed="false">
      <c r="A6347" s="71" t="s">
        <v>59</v>
      </c>
      <c r="B6347" s="71" t="s">
        <v>52</v>
      </c>
      <c r="C6347" s="71" t="s">
        <v>1250</v>
      </c>
      <c r="D6347" s="72" t="n">
        <v>0</v>
      </c>
      <c r="E6347" s="71" t="n">
        <v>0</v>
      </c>
      <c r="F6347" s="71" t="n">
        <v>8</v>
      </c>
      <c r="G6347" s="72" t="n">
        <v>804.17</v>
      </c>
      <c r="H6347" s="72" t="n">
        <v>790.55</v>
      </c>
      <c r="I6347" s="71" t="n">
        <f aca="false">IF(B6347&gt;=Settings!$B$23,1,0)</f>
        <v>0</v>
      </c>
      <c r="J6347" s="71" t="n">
        <v>1</v>
      </c>
      <c r="K6347" s="71" t="n">
        <f aca="false">F6347*I6347*J6347</f>
        <v>0</v>
      </c>
      <c r="L6347" s="71" t="n">
        <f aca="false">E6347*I6347*J6347</f>
        <v>0</v>
      </c>
      <c r="M6347" s="72" t="n">
        <f aca="false">G6347*I6347*J6347</f>
        <v>0</v>
      </c>
      <c r="N6347" s="72" t="n">
        <f aca="false">D6347*I6347*J6347</f>
        <v>-0</v>
      </c>
      <c r="O6347" s="71" t="n">
        <f aca="false">F6347*J6347</f>
        <v>8</v>
      </c>
      <c r="P6347" s="71" t="n">
        <f aca="false">E6347*J6347</f>
        <v>0</v>
      </c>
    </row>
    <row r="6348" customFormat="false" ht="15" hidden="false" customHeight="false" outlineLevel="0" collapsed="false">
      <c r="A6348" s="71" t="s">
        <v>61</v>
      </c>
      <c r="B6348" s="71" t="s">
        <v>52</v>
      </c>
      <c r="C6348" s="71" t="s">
        <v>125</v>
      </c>
      <c r="D6348" s="72" t="n">
        <v>99.95</v>
      </c>
      <c r="E6348" s="71" t="n">
        <v>1</v>
      </c>
      <c r="F6348" s="71" t="n">
        <v>70</v>
      </c>
      <c r="G6348" s="72" t="n">
        <v>7387.4</v>
      </c>
      <c r="H6348" s="72" t="n">
        <v>6884.19</v>
      </c>
      <c r="I6348" s="71" t="n">
        <f aca="false">IF(B6348&gt;=Settings!$B$23,1,0)</f>
        <v>0</v>
      </c>
      <c r="J6348" s="71" t="n">
        <v>1</v>
      </c>
      <c r="K6348" s="71" t="n">
        <f aca="false">F6348*I6348*J6348</f>
        <v>0</v>
      </c>
      <c r="L6348" s="71" t="n">
        <f aca="false">E6348*I6348*J6348</f>
        <v>0</v>
      </c>
      <c r="M6348" s="72" t="n">
        <f aca="false">G6348*I6348*J6348</f>
        <v>0</v>
      </c>
      <c r="N6348" s="72" t="n">
        <f aca="false">D6348*I6348*J6348</f>
        <v>0</v>
      </c>
      <c r="O6348" s="71" t="n">
        <f aca="false">F6348*J6348</f>
        <v>70</v>
      </c>
      <c r="P6348" s="71" t="n">
        <f aca="false">E6348*J6348</f>
        <v>1</v>
      </c>
    </row>
    <row r="6349" customFormat="false" ht="15" hidden="false" customHeight="false" outlineLevel="0" collapsed="false">
      <c r="A6349" s="71" t="s">
        <v>62</v>
      </c>
      <c r="B6349" s="71" t="s">
        <v>52</v>
      </c>
      <c r="C6349" s="71" t="s">
        <v>1786</v>
      </c>
      <c r="D6349" s="72" t="n">
        <v>101.96</v>
      </c>
      <c r="E6349" s="71" t="n">
        <v>1</v>
      </c>
      <c r="F6349" s="71" t="n">
        <v>25</v>
      </c>
      <c r="G6349" s="72" t="n">
        <v>2727.86</v>
      </c>
      <c r="H6349" s="72" t="n">
        <v>2499.18</v>
      </c>
      <c r="I6349" s="71" t="n">
        <f aca="false">IF(B6349&gt;=Settings!$B$23,1,0)</f>
        <v>0</v>
      </c>
      <c r="J6349" s="71" t="n">
        <v>1</v>
      </c>
      <c r="K6349" s="71" t="n">
        <f aca="false">F6349*I6349*J6349</f>
        <v>0</v>
      </c>
      <c r="L6349" s="71" t="n">
        <f aca="false">E6349*I6349*J6349</f>
        <v>0</v>
      </c>
      <c r="M6349" s="72" t="n">
        <f aca="false">G6349*I6349*J6349</f>
        <v>0</v>
      </c>
      <c r="N6349" s="72" t="n">
        <f aca="false">D6349*I6349*J6349</f>
        <v>0</v>
      </c>
      <c r="O6349" s="71" t="n">
        <f aca="false">F6349*J6349</f>
        <v>25</v>
      </c>
      <c r="P6349" s="71" t="n">
        <f aca="false">E6349*J6349</f>
        <v>1</v>
      </c>
    </row>
    <row r="6350" customFormat="false" ht="15" hidden="false" customHeight="false" outlineLevel="0" collapsed="false">
      <c r="A6350" s="71" t="s">
        <v>63</v>
      </c>
      <c r="B6350" s="71" t="s">
        <v>52</v>
      </c>
      <c r="C6350" s="71" t="s">
        <v>2215</v>
      </c>
      <c r="D6350" s="72" t="n">
        <v>0</v>
      </c>
      <c r="E6350" s="71" t="n">
        <v>0</v>
      </c>
      <c r="F6350" s="71" t="n">
        <v>2</v>
      </c>
      <c r="G6350" s="72" t="n">
        <v>236.27</v>
      </c>
      <c r="H6350" s="72" t="n">
        <v>218.56</v>
      </c>
      <c r="I6350" s="71" t="n">
        <f aca="false">IF(B6350&gt;=Settings!$B$23,1,0)</f>
        <v>0</v>
      </c>
      <c r="J6350" s="71" t="n">
        <v>1</v>
      </c>
      <c r="K6350" s="71" t="n">
        <f aca="false">F6350*I6350*J6350</f>
        <v>0</v>
      </c>
      <c r="L6350" s="71" t="n">
        <f aca="false">E6350*I6350*J6350</f>
        <v>0</v>
      </c>
      <c r="M6350" s="72" t="n">
        <f aca="false">G6350*I6350*J6350</f>
        <v>0</v>
      </c>
      <c r="N6350" s="72" t="n">
        <f aca="false">D6350*I6350*J6350</f>
        <v>-0</v>
      </c>
      <c r="O6350" s="71" t="n">
        <f aca="false">F6350*J6350</f>
        <v>2</v>
      </c>
      <c r="P6350" s="71" t="n">
        <f aca="false">E6350*J6350</f>
        <v>0</v>
      </c>
    </row>
    <row r="6351" customFormat="false" ht="15" hidden="false" customHeight="false" outlineLevel="0" collapsed="false">
      <c r="A6351" s="71" t="s">
        <v>63</v>
      </c>
      <c r="B6351" s="71" t="s">
        <v>52</v>
      </c>
      <c r="C6351" s="71" t="s">
        <v>2411</v>
      </c>
      <c r="D6351" s="72" t="n">
        <v>0</v>
      </c>
      <c r="E6351" s="71" t="n">
        <v>0</v>
      </c>
      <c r="F6351" s="71" t="n">
        <v>1</v>
      </c>
      <c r="G6351" s="72" t="n">
        <v>40.86</v>
      </c>
      <c r="H6351" s="72" t="n">
        <v>40.86</v>
      </c>
      <c r="I6351" s="71" t="n">
        <f aca="false">IF(B6351&gt;=Settings!$B$23,1,0)</f>
        <v>0</v>
      </c>
      <c r="J6351" s="71" t="n">
        <v>1</v>
      </c>
      <c r="K6351" s="71" t="n">
        <f aca="false">F6351*I6351*J6351</f>
        <v>0</v>
      </c>
      <c r="L6351" s="71" t="n">
        <f aca="false">E6351*I6351*J6351</f>
        <v>0</v>
      </c>
      <c r="M6351" s="72" t="n">
        <f aca="false">G6351*I6351*J6351</f>
        <v>0</v>
      </c>
      <c r="N6351" s="72" t="n">
        <f aca="false">D6351*I6351*J6351</f>
        <v>-0</v>
      </c>
      <c r="O6351" s="71" t="n">
        <f aca="false">F6351*J6351</f>
        <v>1</v>
      </c>
      <c r="P6351" s="71" t="n">
        <f aca="false">E6351*J6351</f>
        <v>0</v>
      </c>
    </row>
    <row r="6352" customFormat="false" ht="15" hidden="false" customHeight="false" outlineLevel="0" collapsed="false">
      <c r="A6352" s="71" t="s">
        <v>59</v>
      </c>
      <c r="B6352" s="71" t="s">
        <v>52</v>
      </c>
      <c r="C6352" s="71" t="s">
        <v>1237</v>
      </c>
      <c r="D6352" s="72" t="n">
        <v>38.24</v>
      </c>
      <c r="E6352" s="71" t="n">
        <v>5</v>
      </c>
      <c r="F6352" s="71" t="n">
        <v>257</v>
      </c>
      <c r="G6352" s="72" t="n">
        <v>2091.3</v>
      </c>
      <c r="H6352" s="72" t="n">
        <v>1967.66</v>
      </c>
      <c r="I6352" s="71" t="n">
        <f aca="false">IF(B6352&gt;=Settings!$B$23,1,0)</f>
        <v>0</v>
      </c>
      <c r="J6352" s="71" t="n">
        <v>1</v>
      </c>
      <c r="K6352" s="71" t="n">
        <f aca="false">F6352*I6352*J6352</f>
        <v>0</v>
      </c>
      <c r="L6352" s="71" t="n">
        <f aca="false">E6352*I6352*J6352</f>
        <v>0</v>
      </c>
      <c r="M6352" s="72" t="n">
        <f aca="false">G6352*I6352*J6352</f>
        <v>0</v>
      </c>
      <c r="N6352" s="72" t="n">
        <f aca="false">D6352*I6352*J6352</f>
        <v>0</v>
      </c>
      <c r="O6352" s="71" t="n">
        <f aca="false">F6352*J6352</f>
        <v>257</v>
      </c>
      <c r="P6352" s="71" t="n">
        <f aca="false">E6352*J6352</f>
        <v>5</v>
      </c>
    </row>
    <row r="6353" customFormat="false" ht="15" hidden="false" customHeight="false" outlineLevel="0" collapsed="false">
      <c r="A6353" s="71" t="s">
        <v>59</v>
      </c>
      <c r="B6353" s="71" t="s">
        <v>52</v>
      </c>
      <c r="C6353" s="71" t="s">
        <v>2412</v>
      </c>
      <c r="D6353" s="72" t="n">
        <v>163.59</v>
      </c>
      <c r="E6353" s="71" t="n">
        <v>1</v>
      </c>
      <c r="F6353" s="71" t="n">
        <v>4</v>
      </c>
      <c r="G6353" s="72" t="n">
        <v>681.63</v>
      </c>
      <c r="H6353" s="72" t="n">
        <v>518.04</v>
      </c>
      <c r="I6353" s="71" t="n">
        <f aca="false">IF(B6353&gt;=Settings!$B$23,1,0)</f>
        <v>0</v>
      </c>
      <c r="J6353" s="71" t="n">
        <v>1</v>
      </c>
      <c r="K6353" s="71" t="n">
        <f aca="false">F6353*I6353*J6353</f>
        <v>0</v>
      </c>
      <c r="L6353" s="71" t="n">
        <f aca="false">E6353*I6353*J6353</f>
        <v>0</v>
      </c>
      <c r="M6353" s="72" t="n">
        <f aca="false">G6353*I6353*J6353</f>
        <v>0</v>
      </c>
      <c r="N6353" s="72" t="n">
        <f aca="false">D6353*I6353*J6353</f>
        <v>0</v>
      </c>
      <c r="O6353" s="71" t="n">
        <f aca="false">F6353*J6353</f>
        <v>4</v>
      </c>
      <c r="P6353" s="71" t="n">
        <f aca="false">E6353*J6353</f>
        <v>1</v>
      </c>
    </row>
    <row r="6354" customFormat="false" ht="15" hidden="false" customHeight="false" outlineLevel="0" collapsed="false">
      <c r="A6354" s="71" t="s">
        <v>61</v>
      </c>
      <c r="B6354" s="71" t="s">
        <v>52</v>
      </c>
      <c r="C6354" s="71" t="s">
        <v>905</v>
      </c>
      <c r="D6354" s="72" t="n">
        <v>0</v>
      </c>
      <c r="E6354" s="71" t="n">
        <v>0</v>
      </c>
      <c r="F6354" s="71" t="n">
        <v>4</v>
      </c>
      <c r="G6354" s="72" t="n">
        <v>258.91</v>
      </c>
      <c r="H6354" s="72" t="n">
        <v>250.06</v>
      </c>
      <c r="I6354" s="71" t="n">
        <f aca="false">IF(B6354&gt;=Settings!$B$23,1,0)</f>
        <v>0</v>
      </c>
      <c r="J6354" s="71" t="n">
        <v>1</v>
      </c>
      <c r="K6354" s="71" t="n">
        <f aca="false">F6354*I6354*J6354</f>
        <v>0</v>
      </c>
      <c r="L6354" s="71" t="n">
        <f aca="false">E6354*I6354*J6354</f>
        <v>0</v>
      </c>
      <c r="M6354" s="72" t="n">
        <f aca="false">G6354*I6354*J6354</f>
        <v>0</v>
      </c>
      <c r="N6354" s="72" t="n">
        <f aca="false">D6354*I6354*J6354</f>
        <v>-0</v>
      </c>
      <c r="O6354" s="71" t="n">
        <f aca="false">F6354*J6354</f>
        <v>4</v>
      </c>
      <c r="P6354" s="71" t="n">
        <f aca="false">E6354*J6354</f>
        <v>0</v>
      </c>
    </row>
    <row r="6355" customFormat="false" ht="15" hidden="false" customHeight="false" outlineLevel="0" collapsed="false">
      <c r="A6355" s="71" t="s">
        <v>61</v>
      </c>
      <c r="B6355" s="71" t="s">
        <v>52</v>
      </c>
      <c r="C6355" s="71" t="s">
        <v>2181</v>
      </c>
      <c r="D6355" s="72" t="n">
        <v>0</v>
      </c>
      <c r="E6355" s="71" t="n">
        <v>0</v>
      </c>
      <c r="F6355" s="71" t="n">
        <v>1</v>
      </c>
      <c r="G6355" s="72" t="n">
        <v>72.67</v>
      </c>
      <c r="H6355" s="72" t="n">
        <v>61.78</v>
      </c>
      <c r="I6355" s="71" t="n">
        <f aca="false">IF(B6355&gt;=Settings!$B$23,1,0)</f>
        <v>0</v>
      </c>
      <c r="J6355" s="71" t="n">
        <v>1</v>
      </c>
      <c r="K6355" s="71" t="n">
        <f aca="false">F6355*I6355*J6355</f>
        <v>0</v>
      </c>
      <c r="L6355" s="71" t="n">
        <f aca="false">E6355*I6355*J6355</f>
        <v>0</v>
      </c>
      <c r="M6355" s="72" t="n">
        <f aca="false">G6355*I6355*J6355</f>
        <v>0</v>
      </c>
      <c r="N6355" s="72" t="n">
        <f aca="false">D6355*I6355*J6355</f>
        <v>-0</v>
      </c>
      <c r="O6355" s="71" t="n">
        <f aca="false">F6355*J6355</f>
        <v>1</v>
      </c>
      <c r="P6355" s="71" t="n">
        <f aca="false">E6355*J6355</f>
        <v>0</v>
      </c>
    </row>
    <row r="6356" customFormat="false" ht="15" hidden="false" customHeight="false" outlineLevel="0" collapsed="false">
      <c r="A6356" s="71" t="s">
        <v>60</v>
      </c>
      <c r="B6356" s="71" t="s">
        <v>52</v>
      </c>
      <c r="C6356" s="71" t="s">
        <v>136</v>
      </c>
      <c r="D6356" s="72" t="n">
        <v>739.17</v>
      </c>
      <c r="E6356" s="71" t="n">
        <v>7</v>
      </c>
      <c r="F6356" s="71" t="n">
        <v>173</v>
      </c>
      <c r="G6356" s="72" t="n">
        <v>19495.61</v>
      </c>
      <c r="H6356" s="72" t="n">
        <v>18345.94</v>
      </c>
      <c r="I6356" s="71" t="n">
        <f aca="false">IF(B6356&gt;=Settings!$B$23,1,0)</f>
        <v>0</v>
      </c>
      <c r="J6356" s="71" t="n">
        <v>1</v>
      </c>
      <c r="K6356" s="71" t="n">
        <f aca="false">F6356*I6356*J6356</f>
        <v>0</v>
      </c>
      <c r="L6356" s="71" t="n">
        <f aca="false">E6356*I6356*J6356</f>
        <v>0</v>
      </c>
      <c r="M6356" s="72" t="n">
        <f aca="false">G6356*I6356*J6356</f>
        <v>0</v>
      </c>
      <c r="N6356" s="72" t="n">
        <f aca="false">D6356*I6356*J6356</f>
        <v>0</v>
      </c>
      <c r="O6356" s="71" t="n">
        <f aca="false">F6356*J6356</f>
        <v>173</v>
      </c>
      <c r="P6356" s="71" t="n">
        <f aca="false">E6356*J6356</f>
        <v>7</v>
      </c>
    </row>
    <row r="6357" customFormat="false" ht="15" hidden="false" customHeight="false" outlineLevel="0" collapsed="false">
      <c r="A6357" s="71" t="s">
        <v>59</v>
      </c>
      <c r="B6357" s="71" t="s">
        <v>52</v>
      </c>
      <c r="C6357" s="71" t="s">
        <v>2109</v>
      </c>
      <c r="D6357" s="72" t="n">
        <v>0</v>
      </c>
      <c r="E6357" s="71" t="n">
        <v>0</v>
      </c>
      <c r="F6357" s="71" t="n">
        <v>11</v>
      </c>
      <c r="G6357" s="72" t="n">
        <v>1231.33</v>
      </c>
      <c r="H6357" s="72" t="n">
        <v>1181.61</v>
      </c>
      <c r="I6357" s="71" t="n">
        <f aca="false">IF(B6357&gt;=Settings!$B$23,1,0)</f>
        <v>0</v>
      </c>
      <c r="J6357" s="71" t="n">
        <v>1</v>
      </c>
      <c r="K6357" s="71" t="n">
        <f aca="false">F6357*I6357*J6357</f>
        <v>0</v>
      </c>
      <c r="L6357" s="71" t="n">
        <f aca="false">E6357*I6357*J6357</f>
        <v>0</v>
      </c>
      <c r="M6357" s="72" t="n">
        <f aca="false">G6357*I6357*J6357</f>
        <v>0</v>
      </c>
      <c r="N6357" s="72" t="n">
        <f aca="false">D6357*I6357*J6357</f>
        <v>-0</v>
      </c>
      <c r="O6357" s="71" t="n">
        <f aca="false">F6357*J6357</f>
        <v>11</v>
      </c>
      <c r="P6357" s="71" t="n">
        <f aca="false">E6357*J6357</f>
        <v>0</v>
      </c>
    </row>
    <row r="6358" customFormat="false" ht="15" hidden="false" customHeight="false" outlineLevel="0" collapsed="false">
      <c r="A6358" s="71" t="s">
        <v>62</v>
      </c>
      <c r="B6358" s="71" t="s">
        <v>52</v>
      </c>
      <c r="C6358" s="71" t="s">
        <v>1008</v>
      </c>
      <c r="D6358" s="72" t="n">
        <v>0</v>
      </c>
      <c r="E6358" s="71" t="n">
        <v>0</v>
      </c>
      <c r="F6358" s="71" t="n">
        <v>3</v>
      </c>
      <c r="G6358" s="72" t="n">
        <v>243.27</v>
      </c>
      <c r="H6358" s="72" t="n">
        <v>218.97</v>
      </c>
      <c r="I6358" s="71" t="n">
        <f aca="false">IF(B6358&gt;=Settings!$B$23,1,0)</f>
        <v>0</v>
      </c>
      <c r="J6358" s="71" t="n">
        <v>1</v>
      </c>
      <c r="K6358" s="71" t="n">
        <f aca="false">F6358*I6358*J6358</f>
        <v>0</v>
      </c>
      <c r="L6358" s="71" t="n">
        <f aca="false">E6358*I6358*J6358</f>
        <v>0</v>
      </c>
      <c r="M6358" s="72" t="n">
        <f aca="false">G6358*I6358*J6358</f>
        <v>0</v>
      </c>
      <c r="N6358" s="72" t="n">
        <f aca="false">D6358*I6358*J6358</f>
        <v>-0</v>
      </c>
      <c r="O6358" s="71" t="n">
        <f aca="false">F6358*J6358</f>
        <v>3</v>
      </c>
      <c r="P6358" s="71" t="n">
        <f aca="false">E6358*J6358</f>
        <v>0</v>
      </c>
    </row>
    <row r="6359" customFormat="false" ht="15" hidden="false" customHeight="false" outlineLevel="0" collapsed="false">
      <c r="A6359" s="71" t="s">
        <v>59</v>
      </c>
      <c r="B6359" s="71" t="s">
        <v>52</v>
      </c>
      <c r="C6359" s="71" t="s">
        <v>970</v>
      </c>
      <c r="D6359" s="72" t="n">
        <v>0</v>
      </c>
      <c r="E6359" s="71" t="n">
        <v>0</v>
      </c>
      <c r="F6359" s="71" t="n">
        <v>5</v>
      </c>
      <c r="G6359" s="72" t="n">
        <v>749.29</v>
      </c>
      <c r="H6359" s="72" t="n">
        <v>728.17</v>
      </c>
      <c r="I6359" s="71" t="n">
        <f aca="false">IF(B6359&gt;=Settings!$B$23,1,0)</f>
        <v>0</v>
      </c>
      <c r="J6359" s="71" t="n">
        <v>1</v>
      </c>
      <c r="K6359" s="71" t="n">
        <f aca="false">F6359*I6359*J6359</f>
        <v>0</v>
      </c>
      <c r="L6359" s="71" t="n">
        <f aca="false">E6359*I6359*J6359</f>
        <v>0</v>
      </c>
      <c r="M6359" s="72" t="n">
        <f aca="false">G6359*I6359*J6359</f>
        <v>0</v>
      </c>
      <c r="N6359" s="72" t="n">
        <f aca="false">D6359*I6359*J6359</f>
        <v>-0</v>
      </c>
      <c r="O6359" s="71" t="n">
        <f aca="false">F6359*J6359</f>
        <v>5</v>
      </c>
      <c r="P6359" s="71" t="n">
        <f aca="false">E6359*J6359</f>
        <v>0</v>
      </c>
    </row>
    <row r="6360" customFormat="false" ht="15" hidden="false" customHeight="false" outlineLevel="0" collapsed="false">
      <c r="A6360" s="71" t="s">
        <v>59</v>
      </c>
      <c r="B6360" s="71" t="s">
        <v>52</v>
      </c>
      <c r="C6360" s="71" t="s">
        <v>1300</v>
      </c>
      <c r="D6360" s="72" t="n">
        <v>28.14</v>
      </c>
      <c r="E6360" s="71" t="n">
        <v>1</v>
      </c>
      <c r="F6360" s="71" t="n">
        <v>38</v>
      </c>
      <c r="G6360" s="72" t="n">
        <v>1069.24</v>
      </c>
      <c r="H6360" s="72" t="n">
        <v>1007.37</v>
      </c>
      <c r="I6360" s="71" t="n">
        <f aca="false">IF(B6360&gt;=Settings!$B$23,1,0)</f>
        <v>0</v>
      </c>
      <c r="J6360" s="71" t="n">
        <v>1</v>
      </c>
      <c r="K6360" s="71" t="n">
        <f aca="false">F6360*I6360*J6360</f>
        <v>0</v>
      </c>
      <c r="L6360" s="71" t="n">
        <f aca="false">E6360*I6360*J6360</f>
        <v>0</v>
      </c>
      <c r="M6360" s="72" t="n">
        <f aca="false">G6360*I6360*J6360</f>
        <v>0</v>
      </c>
      <c r="N6360" s="72" t="n">
        <f aca="false">D6360*I6360*J6360</f>
        <v>0</v>
      </c>
      <c r="O6360" s="71" t="n">
        <f aca="false">F6360*J6360</f>
        <v>38</v>
      </c>
      <c r="P6360" s="71" t="n">
        <f aca="false">E6360*J6360</f>
        <v>1</v>
      </c>
    </row>
    <row r="6361" customFormat="false" ht="15" hidden="false" customHeight="false" outlineLevel="0" collapsed="false">
      <c r="A6361" s="71" t="s">
        <v>59</v>
      </c>
      <c r="B6361" s="71" t="s">
        <v>52</v>
      </c>
      <c r="C6361" s="71" t="s">
        <v>1299</v>
      </c>
      <c r="D6361" s="72" t="n">
        <v>44.33</v>
      </c>
      <c r="E6361" s="71" t="n">
        <v>13</v>
      </c>
      <c r="F6361" s="71" t="n">
        <v>985</v>
      </c>
      <c r="G6361" s="72" t="n">
        <v>3535.05</v>
      </c>
      <c r="H6361" s="72" t="n">
        <v>3359.81</v>
      </c>
      <c r="I6361" s="71" t="n">
        <f aca="false">IF(B6361&gt;=Settings!$B$23,1,0)</f>
        <v>0</v>
      </c>
      <c r="J6361" s="71" t="n">
        <v>1</v>
      </c>
      <c r="K6361" s="71" t="n">
        <f aca="false">F6361*I6361*J6361</f>
        <v>0</v>
      </c>
      <c r="L6361" s="71" t="n">
        <f aca="false">E6361*I6361*J6361</f>
        <v>0</v>
      </c>
      <c r="M6361" s="72" t="n">
        <f aca="false">G6361*I6361*J6361</f>
        <v>0</v>
      </c>
      <c r="N6361" s="72" t="n">
        <f aca="false">D6361*I6361*J6361</f>
        <v>0</v>
      </c>
      <c r="O6361" s="71" t="n">
        <f aca="false">F6361*J6361</f>
        <v>985</v>
      </c>
      <c r="P6361" s="71" t="n">
        <f aca="false">E6361*J6361</f>
        <v>13</v>
      </c>
    </row>
    <row r="6362" customFormat="false" ht="15" hidden="false" customHeight="false" outlineLevel="0" collapsed="false">
      <c r="A6362" s="71" t="s">
        <v>60</v>
      </c>
      <c r="B6362" s="71" t="s">
        <v>52</v>
      </c>
      <c r="C6362" s="71" t="s">
        <v>1262</v>
      </c>
      <c r="D6362" s="72" t="n">
        <v>321.68</v>
      </c>
      <c r="E6362" s="71" t="n">
        <v>3</v>
      </c>
      <c r="F6362" s="71" t="n">
        <v>185</v>
      </c>
      <c r="G6362" s="72" t="n">
        <v>18850.81</v>
      </c>
      <c r="H6362" s="72" t="n">
        <v>18246.76</v>
      </c>
      <c r="I6362" s="71" t="n">
        <f aca="false">IF(B6362&gt;=Settings!$B$23,1,0)</f>
        <v>0</v>
      </c>
      <c r="J6362" s="71" t="n">
        <v>1</v>
      </c>
      <c r="K6362" s="71" t="n">
        <f aca="false">F6362*I6362*J6362</f>
        <v>0</v>
      </c>
      <c r="L6362" s="71" t="n">
        <f aca="false">E6362*I6362*J6362</f>
        <v>0</v>
      </c>
      <c r="M6362" s="72" t="n">
        <f aca="false">G6362*I6362*J6362</f>
        <v>0</v>
      </c>
      <c r="N6362" s="72" t="n">
        <f aca="false">D6362*I6362*J6362</f>
        <v>0</v>
      </c>
      <c r="O6362" s="71" t="n">
        <f aca="false">F6362*J6362</f>
        <v>185</v>
      </c>
      <c r="P6362" s="71" t="n">
        <f aca="false">E6362*J6362</f>
        <v>3</v>
      </c>
    </row>
    <row r="6363" customFormat="false" ht="15" hidden="false" customHeight="false" outlineLevel="0" collapsed="false">
      <c r="A6363" s="71" t="s">
        <v>59</v>
      </c>
      <c r="B6363" s="71" t="s">
        <v>52</v>
      </c>
      <c r="C6363" s="71" t="s">
        <v>2351</v>
      </c>
      <c r="D6363" s="72" t="n">
        <v>0</v>
      </c>
      <c r="E6363" s="71" t="n">
        <v>0</v>
      </c>
      <c r="F6363" s="71" t="n">
        <v>6</v>
      </c>
      <c r="G6363" s="72" t="n">
        <v>690.65</v>
      </c>
      <c r="H6363" s="72" t="n">
        <v>674.97</v>
      </c>
      <c r="I6363" s="71" t="n">
        <f aca="false">IF(B6363&gt;=Settings!$B$23,1,0)</f>
        <v>0</v>
      </c>
      <c r="J6363" s="71" t="n">
        <v>1</v>
      </c>
      <c r="K6363" s="71" t="n">
        <f aca="false">F6363*I6363*J6363</f>
        <v>0</v>
      </c>
      <c r="L6363" s="71" t="n">
        <f aca="false">E6363*I6363*J6363</f>
        <v>0</v>
      </c>
      <c r="M6363" s="72" t="n">
        <f aca="false">G6363*I6363*J6363</f>
        <v>0</v>
      </c>
      <c r="N6363" s="72" t="n">
        <f aca="false">D6363*I6363*J6363</f>
        <v>-0</v>
      </c>
      <c r="O6363" s="71" t="n">
        <f aca="false">F6363*J6363</f>
        <v>6</v>
      </c>
      <c r="P6363" s="71" t="n">
        <f aca="false">E6363*J6363</f>
        <v>0</v>
      </c>
    </row>
    <row r="6364" customFormat="false" ht="15" hidden="false" customHeight="false" outlineLevel="0" collapsed="false">
      <c r="A6364" s="71" t="s">
        <v>59</v>
      </c>
      <c r="B6364" s="71" t="s">
        <v>52</v>
      </c>
      <c r="C6364" s="71" t="s">
        <v>2350</v>
      </c>
      <c r="D6364" s="72" t="n">
        <v>0</v>
      </c>
      <c r="E6364" s="71" t="n">
        <v>0</v>
      </c>
      <c r="F6364" s="71" t="n">
        <v>3</v>
      </c>
      <c r="G6364" s="72" t="n">
        <v>190.76</v>
      </c>
      <c r="H6364" s="72" t="n">
        <v>181.14</v>
      </c>
      <c r="I6364" s="71" t="n">
        <f aca="false">IF(B6364&gt;=Settings!$B$23,1,0)</f>
        <v>0</v>
      </c>
      <c r="J6364" s="71" t="n">
        <v>1</v>
      </c>
      <c r="K6364" s="71" t="n">
        <f aca="false">F6364*I6364*J6364</f>
        <v>0</v>
      </c>
      <c r="L6364" s="71" t="n">
        <f aca="false">E6364*I6364*J6364</f>
        <v>0</v>
      </c>
      <c r="M6364" s="72" t="n">
        <f aca="false">G6364*I6364*J6364</f>
        <v>0</v>
      </c>
      <c r="N6364" s="72" t="n">
        <f aca="false">D6364*I6364*J6364</f>
        <v>-0</v>
      </c>
      <c r="O6364" s="71" t="n">
        <f aca="false">F6364*J6364</f>
        <v>3</v>
      </c>
      <c r="P6364" s="71" t="n">
        <f aca="false">E6364*J6364</f>
        <v>0</v>
      </c>
    </row>
    <row r="6365" customFormat="false" ht="15" hidden="false" customHeight="false" outlineLevel="0" collapsed="false">
      <c r="A6365" s="71" t="s">
        <v>59</v>
      </c>
      <c r="B6365" s="71" t="s">
        <v>52</v>
      </c>
      <c r="C6365" s="71" t="s">
        <v>140</v>
      </c>
      <c r="D6365" s="72" t="n">
        <v>90.86</v>
      </c>
      <c r="E6365" s="71" t="n">
        <v>1</v>
      </c>
      <c r="F6365" s="71" t="n">
        <v>40</v>
      </c>
      <c r="G6365" s="72" t="n">
        <v>3925.34</v>
      </c>
      <c r="H6365" s="72" t="n">
        <v>3739.35</v>
      </c>
      <c r="I6365" s="71" t="n">
        <f aca="false">IF(B6365&gt;=Settings!$B$23,1,0)</f>
        <v>0</v>
      </c>
      <c r="J6365" s="71" t="n">
        <v>1</v>
      </c>
      <c r="K6365" s="71" t="n">
        <f aca="false">F6365*I6365*J6365</f>
        <v>0</v>
      </c>
      <c r="L6365" s="71" t="n">
        <f aca="false">E6365*I6365*J6365</f>
        <v>0</v>
      </c>
      <c r="M6365" s="72" t="n">
        <f aca="false">G6365*I6365*J6365</f>
        <v>0</v>
      </c>
      <c r="N6365" s="72" t="n">
        <f aca="false">D6365*I6365*J6365</f>
        <v>0</v>
      </c>
      <c r="O6365" s="71" t="n">
        <f aca="false">F6365*J6365</f>
        <v>40</v>
      </c>
      <c r="P6365" s="71" t="n">
        <f aca="false">E6365*J6365</f>
        <v>1</v>
      </c>
    </row>
    <row r="6366" customFormat="false" ht="15" hidden="false" customHeight="false" outlineLevel="0" collapsed="false">
      <c r="A6366" s="71" t="s">
        <v>60</v>
      </c>
      <c r="B6366" s="71" t="s">
        <v>52</v>
      </c>
      <c r="C6366" s="71" t="s">
        <v>2191</v>
      </c>
      <c r="D6366" s="72" t="n">
        <v>0</v>
      </c>
      <c r="E6366" s="71" t="n">
        <v>0</v>
      </c>
      <c r="F6366" s="71" t="n">
        <v>1</v>
      </c>
      <c r="G6366" s="72" t="n">
        <v>134.5</v>
      </c>
      <c r="H6366" s="72" t="n">
        <v>134.5</v>
      </c>
      <c r="I6366" s="71" t="n">
        <f aca="false">IF(B6366&gt;=Settings!$B$23,1,0)</f>
        <v>0</v>
      </c>
      <c r="J6366" s="71" t="n">
        <v>1</v>
      </c>
      <c r="K6366" s="71" t="n">
        <f aca="false">F6366*I6366*J6366</f>
        <v>0</v>
      </c>
      <c r="L6366" s="71" t="n">
        <f aca="false">E6366*I6366*J6366</f>
        <v>0</v>
      </c>
      <c r="M6366" s="72" t="n">
        <f aca="false">G6366*I6366*J6366</f>
        <v>0</v>
      </c>
      <c r="N6366" s="72" t="n">
        <f aca="false">D6366*I6366*J6366</f>
        <v>-0</v>
      </c>
      <c r="O6366" s="71" t="n">
        <f aca="false">F6366*J6366</f>
        <v>1</v>
      </c>
      <c r="P6366" s="71" t="n">
        <f aca="false">E6366*J6366</f>
        <v>0</v>
      </c>
    </row>
    <row r="6367" customFormat="false" ht="15" hidden="false" customHeight="false" outlineLevel="0" collapsed="false">
      <c r="A6367" s="71" t="s">
        <v>63</v>
      </c>
      <c r="B6367" s="71" t="s">
        <v>52</v>
      </c>
      <c r="C6367" s="71" t="s">
        <v>183</v>
      </c>
      <c r="D6367" s="72" t="n">
        <v>0</v>
      </c>
      <c r="E6367" s="71" t="n">
        <v>0</v>
      </c>
      <c r="F6367" s="71" t="n">
        <v>2</v>
      </c>
      <c r="G6367" s="72" t="n">
        <v>145.36</v>
      </c>
      <c r="H6367" s="72" t="n">
        <v>130.83</v>
      </c>
      <c r="I6367" s="71" t="n">
        <f aca="false">IF(B6367&gt;=Settings!$B$23,1,0)</f>
        <v>0</v>
      </c>
      <c r="J6367" s="71" t="n">
        <v>1</v>
      </c>
      <c r="K6367" s="71" t="n">
        <f aca="false">F6367*I6367*J6367</f>
        <v>0</v>
      </c>
      <c r="L6367" s="71" t="n">
        <f aca="false">E6367*I6367*J6367</f>
        <v>0</v>
      </c>
      <c r="M6367" s="72" t="n">
        <f aca="false">G6367*I6367*J6367</f>
        <v>0</v>
      </c>
      <c r="N6367" s="72" t="n">
        <f aca="false">D6367*I6367*J6367</f>
        <v>-0</v>
      </c>
      <c r="O6367" s="71" t="n">
        <f aca="false">F6367*J6367</f>
        <v>2</v>
      </c>
      <c r="P6367" s="71" t="n">
        <f aca="false">E6367*J6367</f>
        <v>0</v>
      </c>
    </row>
    <row r="6368" customFormat="false" ht="15" hidden="false" customHeight="false" outlineLevel="0" collapsed="false">
      <c r="A6368" s="71" t="s">
        <v>59</v>
      </c>
      <c r="B6368" s="71" t="s">
        <v>52</v>
      </c>
      <c r="C6368" s="71" t="s">
        <v>1440</v>
      </c>
      <c r="D6368" s="72" t="n">
        <v>0</v>
      </c>
      <c r="E6368" s="71" t="n">
        <v>0</v>
      </c>
      <c r="F6368" s="71" t="n">
        <v>12</v>
      </c>
      <c r="G6368" s="72" t="n">
        <v>1017.61</v>
      </c>
      <c r="H6368" s="72" t="n">
        <v>979.47</v>
      </c>
      <c r="I6368" s="71" t="n">
        <f aca="false">IF(B6368&gt;=Settings!$B$23,1,0)</f>
        <v>0</v>
      </c>
      <c r="J6368" s="71" t="n">
        <v>1</v>
      </c>
      <c r="K6368" s="71" t="n">
        <f aca="false">F6368*I6368*J6368</f>
        <v>0</v>
      </c>
      <c r="L6368" s="71" t="n">
        <f aca="false">E6368*I6368*J6368</f>
        <v>0</v>
      </c>
      <c r="M6368" s="72" t="n">
        <f aca="false">G6368*I6368*J6368</f>
        <v>0</v>
      </c>
      <c r="N6368" s="72" t="n">
        <f aca="false">D6368*I6368*J6368</f>
        <v>-0</v>
      </c>
      <c r="O6368" s="71" t="n">
        <f aca="false">F6368*J6368</f>
        <v>12</v>
      </c>
      <c r="P6368" s="71" t="n">
        <f aca="false">E6368*J6368</f>
        <v>0</v>
      </c>
    </row>
    <row r="6369" customFormat="false" ht="15" hidden="false" customHeight="false" outlineLevel="0" collapsed="false">
      <c r="A6369" s="71" t="s">
        <v>61</v>
      </c>
      <c r="B6369" s="71" t="s">
        <v>52</v>
      </c>
      <c r="C6369" s="71" t="s">
        <v>997</v>
      </c>
      <c r="D6369" s="72" t="n">
        <v>0</v>
      </c>
      <c r="E6369" s="71" t="n">
        <v>0</v>
      </c>
      <c r="F6369" s="71" t="n">
        <v>6</v>
      </c>
      <c r="G6369" s="72" t="n">
        <v>649.74</v>
      </c>
      <c r="H6369" s="72" t="n">
        <v>634.07</v>
      </c>
      <c r="I6369" s="71" t="n">
        <f aca="false">IF(B6369&gt;=Settings!$B$23,1,0)</f>
        <v>0</v>
      </c>
      <c r="J6369" s="71" t="n">
        <v>1</v>
      </c>
      <c r="K6369" s="71" t="n">
        <f aca="false">F6369*I6369*J6369</f>
        <v>0</v>
      </c>
      <c r="L6369" s="71" t="n">
        <f aca="false">E6369*I6369*J6369</f>
        <v>0</v>
      </c>
      <c r="M6369" s="72" t="n">
        <f aca="false">G6369*I6369*J6369</f>
        <v>0</v>
      </c>
      <c r="N6369" s="72" t="n">
        <f aca="false">D6369*I6369*J6369</f>
        <v>-0</v>
      </c>
      <c r="O6369" s="71" t="n">
        <f aca="false">F6369*J6369</f>
        <v>6</v>
      </c>
      <c r="P6369" s="71" t="n">
        <f aca="false">E6369*J6369</f>
        <v>0</v>
      </c>
    </row>
    <row r="6370" customFormat="false" ht="15" hidden="false" customHeight="false" outlineLevel="0" collapsed="false">
      <c r="A6370" s="71" t="s">
        <v>59</v>
      </c>
      <c r="B6370" s="71" t="s">
        <v>52</v>
      </c>
      <c r="C6370" s="71" t="s">
        <v>1200</v>
      </c>
      <c r="D6370" s="72" t="n">
        <v>68.14</v>
      </c>
      <c r="E6370" s="71" t="n">
        <v>1</v>
      </c>
      <c r="F6370" s="71" t="n">
        <v>50</v>
      </c>
      <c r="G6370" s="72" t="n">
        <v>3752.28</v>
      </c>
      <c r="H6370" s="72" t="n">
        <v>3533.03</v>
      </c>
      <c r="I6370" s="71" t="n">
        <f aca="false">IF(B6370&gt;=Settings!$B$23,1,0)</f>
        <v>0</v>
      </c>
      <c r="J6370" s="71" t="n">
        <v>1</v>
      </c>
      <c r="K6370" s="71" t="n">
        <f aca="false">F6370*I6370*J6370</f>
        <v>0</v>
      </c>
      <c r="L6370" s="71" t="n">
        <f aca="false">E6370*I6370*J6370</f>
        <v>0</v>
      </c>
      <c r="M6370" s="72" t="n">
        <f aca="false">G6370*I6370*J6370</f>
        <v>0</v>
      </c>
      <c r="N6370" s="72" t="n">
        <f aca="false">D6370*I6370*J6370</f>
        <v>0</v>
      </c>
      <c r="O6370" s="71" t="n">
        <f aca="false">F6370*J6370</f>
        <v>50</v>
      </c>
      <c r="P6370" s="71" t="n">
        <f aca="false">E6370*J6370</f>
        <v>1</v>
      </c>
    </row>
    <row r="6371" customFormat="false" ht="15" hidden="false" customHeight="false" outlineLevel="0" collapsed="false">
      <c r="A6371" s="71" t="s">
        <v>60</v>
      </c>
      <c r="B6371" s="71" t="s">
        <v>52</v>
      </c>
      <c r="C6371" s="71" t="s">
        <v>166</v>
      </c>
      <c r="D6371" s="72" t="n">
        <v>343.42</v>
      </c>
      <c r="E6371" s="71" t="n">
        <v>5</v>
      </c>
      <c r="F6371" s="71" t="n">
        <v>120</v>
      </c>
      <c r="G6371" s="72" t="n">
        <v>8244.59</v>
      </c>
      <c r="H6371" s="72" t="n">
        <v>7741.78</v>
      </c>
      <c r="I6371" s="71" t="n">
        <f aca="false">IF(B6371&gt;=Settings!$B$23,1,0)</f>
        <v>0</v>
      </c>
      <c r="J6371" s="71" t="n">
        <v>1</v>
      </c>
      <c r="K6371" s="71" t="n">
        <f aca="false">F6371*I6371*J6371</f>
        <v>0</v>
      </c>
      <c r="L6371" s="71" t="n">
        <f aca="false">E6371*I6371*J6371</f>
        <v>0</v>
      </c>
      <c r="M6371" s="72" t="n">
        <f aca="false">G6371*I6371*J6371</f>
        <v>0</v>
      </c>
      <c r="N6371" s="72" t="n">
        <f aca="false">D6371*I6371*J6371</f>
        <v>0</v>
      </c>
      <c r="O6371" s="71" t="n">
        <f aca="false">F6371*J6371</f>
        <v>120</v>
      </c>
      <c r="P6371" s="71" t="n">
        <f aca="false">E6371*J6371</f>
        <v>5</v>
      </c>
    </row>
    <row r="6372" customFormat="false" ht="15" hidden="false" customHeight="false" outlineLevel="0" collapsed="false">
      <c r="A6372" s="71" t="s">
        <v>61</v>
      </c>
      <c r="B6372" s="71" t="s">
        <v>52</v>
      </c>
      <c r="C6372" s="71" t="s">
        <v>116</v>
      </c>
      <c r="D6372" s="72" t="n">
        <v>0</v>
      </c>
      <c r="E6372" s="71" t="n">
        <v>0</v>
      </c>
      <c r="F6372" s="71" t="n">
        <v>68</v>
      </c>
      <c r="G6372" s="72" t="n">
        <v>8560.61</v>
      </c>
      <c r="H6372" s="72" t="n">
        <v>8236.32</v>
      </c>
      <c r="I6372" s="71" t="n">
        <f aca="false">IF(B6372&gt;=Settings!$B$23,1,0)</f>
        <v>0</v>
      </c>
      <c r="J6372" s="71" t="n">
        <v>1</v>
      </c>
      <c r="K6372" s="71" t="n">
        <f aca="false">F6372*I6372*J6372</f>
        <v>0</v>
      </c>
      <c r="L6372" s="71" t="n">
        <f aca="false">E6372*I6372*J6372</f>
        <v>0</v>
      </c>
      <c r="M6372" s="72" t="n">
        <f aca="false">G6372*I6372*J6372</f>
        <v>0</v>
      </c>
      <c r="N6372" s="72" t="n">
        <f aca="false">D6372*I6372*J6372</f>
        <v>-0</v>
      </c>
      <c r="O6372" s="71" t="n">
        <f aca="false">F6372*J6372</f>
        <v>68</v>
      </c>
      <c r="P6372" s="71" t="n">
        <f aca="false">E6372*J6372</f>
        <v>0</v>
      </c>
    </row>
    <row r="6373" customFormat="false" ht="15" hidden="false" customHeight="false" outlineLevel="0" collapsed="false">
      <c r="A6373" s="71" t="s">
        <v>59</v>
      </c>
      <c r="B6373" s="71" t="s">
        <v>52</v>
      </c>
      <c r="C6373" s="71" t="s">
        <v>583</v>
      </c>
      <c r="D6373" s="72" t="n">
        <v>59.95</v>
      </c>
      <c r="E6373" s="71" t="n">
        <v>17</v>
      </c>
      <c r="F6373" s="71" t="n">
        <v>657</v>
      </c>
      <c r="G6373" s="72" t="n">
        <v>2357.74</v>
      </c>
      <c r="H6373" s="72" t="n">
        <v>2212.46</v>
      </c>
      <c r="I6373" s="71" t="n">
        <f aca="false">IF(B6373&gt;=Settings!$B$23,1,0)</f>
        <v>0</v>
      </c>
      <c r="J6373" s="71" t="n">
        <v>1</v>
      </c>
      <c r="K6373" s="71" t="n">
        <f aca="false">F6373*I6373*J6373</f>
        <v>0</v>
      </c>
      <c r="L6373" s="71" t="n">
        <f aca="false">E6373*I6373*J6373</f>
        <v>0</v>
      </c>
      <c r="M6373" s="72" t="n">
        <f aca="false">G6373*I6373*J6373</f>
        <v>0</v>
      </c>
      <c r="N6373" s="72" t="n">
        <f aca="false">D6373*I6373*J6373</f>
        <v>0</v>
      </c>
      <c r="O6373" s="71" t="n">
        <f aca="false">F6373*J6373</f>
        <v>657</v>
      </c>
      <c r="P6373" s="71" t="n">
        <f aca="false">E6373*J6373</f>
        <v>17</v>
      </c>
    </row>
    <row r="6374" customFormat="false" ht="15" hidden="false" customHeight="false" outlineLevel="0" collapsed="false">
      <c r="A6374" s="71" t="s">
        <v>59</v>
      </c>
      <c r="B6374" s="71" t="s">
        <v>52</v>
      </c>
      <c r="C6374" s="71" t="s">
        <v>1190</v>
      </c>
      <c r="D6374" s="72" t="n">
        <v>0</v>
      </c>
      <c r="E6374" s="71" t="n">
        <v>0</v>
      </c>
      <c r="F6374" s="71" t="n">
        <v>2</v>
      </c>
      <c r="G6374" s="72" t="n">
        <v>263.54</v>
      </c>
      <c r="H6374" s="72" t="n">
        <v>263.54</v>
      </c>
      <c r="I6374" s="71" t="n">
        <f aca="false">IF(B6374&gt;=Settings!$B$23,1,0)</f>
        <v>0</v>
      </c>
      <c r="J6374" s="71" t="n">
        <v>1</v>
      </c>
      <c r="K6374" s="71" t="n">
        <f aca="false">F6374*I6374*J6374</f>
        <v>0</v>
      </c>
      <c r="L6374" s="71" t="n">
        <f aca="false">E6374*I6374*J6374</f>
        <v>0</v>
      </c>
      <c r="M6374" s="72" t="n">
        <f aca="false">G6374*I6374*J6374</f>
        <v>0</v>
      </c>
      <c r="N6374" s="72" t="n">
        <f aca="false">D6374*I6374*J6374</f>
        <v>-0</v>
      </c>
      <c r="O6374" s="71" t="n">
        <f aca="false">F6374*J6374</f>
        <v>2</v>
      </c>
      <c r="P6374" s="71" t="n">
        <f aca="false">E6374*J6374</f>
        <v>0</v>
      </c>
    </row>
    <row r="6375" customFormat="false" ht="15" hidden="false" customHeight="false" outlineLevel="0" collapsed="false">
      <c r="A6375" s="71" t="s">
        <v>63</v>
      </c>
      <c r="B6375" s="71" t="s">
        <v>52</v>
      </c>
      <c r="C6375" s="71" t="s">
        <v>2413</v>
      </c>
      <c r="D6375" s="72" t="n">
        <v>0</v>
      </c>
      <c r="E6375" s="71" t="n">
        <v>0</v>
      </c>
      <c r="F6375" s="71" t="n">
        <v>1</v>
      </c>
      <c r="G6375" s="72" t="n">
        <v>372.68</v>
      </c>
      <c r="H6375" s="72" t="n">
        <v>372.68</v>
      </c>
      <c r="I6375" s="71" t="n">
        <f aca="false">IF(B6375&gt;=Settings!$B$23,1,0)</f>
        <v>0</v>
      </c>
      <c r="J6375" s="71" t="n">
        <v>1</v>
      </c>
      <c r="K6375" s="71" t="n">
        <f aca="false">F6375*I6375*J6375</f>
        <v>0</v>
      </c>
      <c r="L6375" s="71" t="n">
        <f aca="false">E6375*I6375*J6375</f>
        <v>0</v>
      </c>
      <c r="M6375" s="72" t="n">
        <f aca="false">G6375*I6375*J6375</f>
        <v>0</v>
      </c>
      <c r="N6375" s="72" t="n">
        <f aca="false">D6375*I6375*J6375</f>
        <v>-0</v>
      </c>
      <c r="O6375" s="71" t="n">
        <f aca="false">F6375*J6375</f>
        <v>1</v>
      </c>
      <c r="P6375" s="71" t="n">
        <f aca="false">E6375*J6375</f>
        <v>0</v>
      </c>
    </row>
    <row r="6376" customFormat="false" ht="15" hidden="false" customHeight="false" outlineLevel="0" collapsed="false">
      <c r="A6376" s="71" t="s">
        <v>63</v>
      </c>
      <c r="B6376" s="71" t="s">
        <v>52</v>
      </c>
      <c r="C6376" s="71" t="s">
        <v>2212</v>
      </c>
      <c r="D6376" s="72" t="n">
        <v>0</v>
      </c>
      <c r="E6376" s="71" t="n">
        <v>0</v>
      </c>
      <c r="F6376" s="71" t="n">
        <v>1</v>
      </c>
      <c r="G6376" s="72" t="n">
        <v>72.68</v>
      </c>
      <c r="H6376" s="72" t="n">
        <v>72.68</v>
      </c>
      <c r="I6376" s="71" t="n">
        <f aca="false">IF(B6376&gt;=Settings!$B$23,1,0)</f>
        <v>0</v>
      </c>
      <c r="J6376" s="71" t="n">
        <v>1</v>
      </c>
      <c r="K6376" s="71" t="n">
        <f aca="false">F6376*I6376*J6376</f>
        <v>0</v>
      </c>
      <c r="L6376" s="71" t="n">
        <f aca="false">E6376*I6376*J6376</f>
        <v>0</v>
      </c>
      <c r="M6376" s="72" t="n">
        <f aca="false">G6376*I6376*J6376</f>
        <v>0</v>
      </c>
      <c r="N6376" s="72" t="n">
        <f aca="false">D6376*I6376*J6376</f>
        <v>-0</v>
      </c>
      <c r="O6376" s="71" t="n">
        <f aca="false">F6376*J6376</f>
        <v>1</v>
      </c>
      <c r="P6376" s="71" t="n">
        <f aca="false">E6376*J6376</f>
        <v>0</v>
      </c>
    </row>
    <row r="6377" customFormat="false" ht="15" hidden="false" customHeight="false" outlineLevel="0" collapsed="false">
      <c r="A6377" s="71" t="s">
        <v>61</v>
      </c>
      <c r="B6377" s="71" t="s">
        <v>52</v>
      </c>
      <c r="C6377" s="71" t="s">
        <v>1255</v>
      </c>
      <c r="D6377" s="72" t="n">
        <v>0</v>
      </c>
      <c r="E6377" s="71" t="n">
        <v>0</v>
      </c>
      <c r="F6377" s="71" t="n">
        <v>2</v>
      </c>
      <c r="G6377" s="72" t="n">
        <v>145.35</v>
      </c>
      <c r="H6377" s="72" t="n">
        <v>134.45</v>
      </c>
      <c r="I6377" s="71" t="n">
        <f aca="false">IF(B6377&gt;=Settings!$B$23,1,0)</f>
        <v>0</v>
      </c>
      <c r="J6377" s="71" t="n">
        <v>1</v>
      </c>
      <c r="K6377" s="71" t="n">
        <f aca="false">F6377*I6377*J6377</f>
        <v>0</v>
      </c>
      <c r="L6377" s="71" t="n">
        <f aca="false">E6377*I6377*J6377</f>
        <v>0</v>
      </c>
      <c r="M6377" s="72" t="n">
        <f aca="false">G6377*I6377*J6377</f>
        <v>0</v>
      </c>
      <c r="N6377" s="72" t="n">
        <f aca="false">D6377*I6377*J6377</f>
        <v>-0</v>
      </c>
      <c r="O6377" s="71" t="n">
        <f aca="false">F6377*J6377</f>
        <v>2</v>
      </c>
      <c r="P6377" s="71" t="n">
        <f aca="false">E6377*J6377</f>
        <v>0</v>
      </c>
    </row>
    <row r="6378" customFormat="false" ht="15" hidden="false" customHeight="false" outlineLevel="0" collapsed="false">
      <c r="A6378" s="71" t="s">
        <v>63</v>
      </c>
      <c r="B6378" s="71" t="s">
        <v>52</v>
      </c>
      <c r="C6378" s="71" t="s">
        <v>2330</v>
      </c>
      <c r="D6378" s="72" t="n">
        <v>0</v>
      </c>
      <c r="E6378" s="71" t="n">
        <v>0</v>
      </c>
      <c r="F6378" s="71" t="n">
        <v>1</v>
      </c>
      <c r="G6378" s="72" t="n">
        <v>272.68</v>
      </c>
      <c r="H6378" s="72" t="n">
        <v>272.68</v>
      </c>
      <c r="I6378" s="71" t="n">
        <f aca="false">IF(B6378&gt;=Settings!$B$23,1,0)</f>
        <v>0</v>
      </c>
      <c r="J6378" s="71" t="n">
        <v>1</v>
      </c>
      <c r="K6378" s="71" t="n">
        <f aca="false">F6378*I6378*J6378</f>
        <v>0</v>
      </c>
      <c r="L6378" s="71" t="n">
        <f aca="false">E6378*I6378*J6378</f>
        <v>0</v>
      </c>
      <c r="M6378" s="72" t="n">
        <f aca="false">G6378*I6378*J6378</f>
        <v>0</v>
      </c>
      <c r="N6378" s="72" t="n">
        <f aca="false">D6378*I6378*J6378</f>
        <v>-0</v>
      </c>
      <c r="O6378" s="71" t="n">
        <f aca="false">F6378*J6378</f>
        <v>1</v>
      </c>
      <c r="P6378" s="71" t="n">
        <f aca="false">E6378*J6378</f>
        <v>0</v>
      </c>
    </row>
    <row r="6379" customFormat="false" ht="15" hidden="false" customHeight="false" outlineLevel="0" collapsed="false">
      <c r="A6379" s="71" t="s">
        <v>61</v>
      </c>
      <c r="B6379" s="71" t="s">
        <v>52</v>
      </c>
      <c r="C6379" s="71" t="s">
        <v>362</v>
      </c>
      <c r="D6379" s="72" t="n">
        <v>0</v>
      </c>
      <c r="E6379" s="71" t="n">
        <v>0</v>
      </c>
      <c r="F6379" s="71" t="n">
        <v>3</v>
      </c>
      <c r="G6379" s="72" t="n">
        <v>377.13</v>
      </c>
      <c r="H6379" s="72" t="n">
        <v>377.13</v>
      </c>
      <c r="I6379" s="71" t="n">
        <f aca="false">IF(B6379&gt;=Settings!$B$23,1,0)</f>
        <v>0</v>
      </c>
      <c r="J6379" s="71" t="n">
        <v>1</v>
      </c>
      <c r="K6379" s="71" t="n">
        <f aca="false">F6379*I6379*J6379</f>
        <v>0</v>
      </c>
      <c r="L6379" s="71" t="n">
        <f aca="false">E6379*I6379*J6379</f>
        <v>0</v>
      </c>
      <c r="M6379" s="72" t="n">
        <f aca="false">G6379*I6379*J6379</f>
        <v>0</v>
      </c>
      <c r="N6379" s="72" t="n">
        <f aca="false">D6379*I6379*J6379</f>
        <v>-0</v>
      </c>
      <c r="O6379" s="71" t="n">
        <f aca="false">F6379*J6379</f>
        <v>3</v>
      </c>
      <c r="P6379" s="71" t="n">
        <f aca="false">E6379*J6379</f>
        <v>0</v>
      </c>
    </row>
    <row r="6380" customFormat="false" ht="15" hidden="false" customHeight="false" outlineLevel="0" collapsed="false">
      <c r="A6380" s="71" t="s">
        <v>63</v>
      </c>
      <c r="B6380" s="71" t="s">
        <v>52</v>
      </c>
      <c r="C6380" s="71" t="s">
        <v>2328</v>
      </c>
      <c r="D6380" s="72" t="n">
        <v>0</v>
      </c>
      <c r="E6380" s="71" t="n">
        <v>0</v>
      </c>
      <c r="F6380" s="71" t="n">
        <v>1</v>
      </c>
      <c r="G6380" s="72" t="n">
        <v>659.05</v>
      </c>
      <c r="H6380" s="72" t="n">
        <v>659.05</v>
      </c>
      <c r="I6380" s="71" t="n">
        <f aca="false">IF(B6380&gt;=Settings!$B$23,1,0)</f>
        <v>0</v>
      </c>
      <c r="J6380" s="71" t="n">
        <v>1</v>
      </c>
      <c r="K6380" s="71" t="n">
        <f aca="false">F6380*I6380*J6380</f>
        <v>0</v>
      </c>
      <c r="L6380" s="71" t="n">
        <f aca="false">E6380*I6380*J6380</f>
        <v>0</v>
      </c>
      <c r="M6380" s="72" t="n">
        <f aca="false">G6380*I6380*J6380</f>
        <v>0</v>
      </c>
      <c r="N6380" s="72" t="n">
        <f aca="false">D6380*I6380*J6380</f>
        <v>-0</v>
      </c>
      <c r="O6380" s="71" t="n">
        <f aca="false">F6380*J6380</f>
        <v>1</v>
      </c>
      <c r="P6380" s="71" t="n">
        <f aca="false">E6380*J6380</f>
        <v>0</v>
      </c>
    </row>
    <row r="6381" customFormat="false" ht="15" hidden="false" customHeight="false" outlineLevel="0" collapsed="false">
      <c r="A6381" s="71" t="s">
        <v>62</v>
      </c>
      <c r="B6381" s="71" t="s">
        <v>52</v>
      </c>
      <c r="C6381" s="71" t="s">
        <v>2365</v>
      </c>
      <c r="D6381" s="72" t="n">
        <v>0</v>
      </c>
      <c r="E6381" s="71" t="n">
        <v>0</v>
      </c>
      <c r="F6381" s="71" t="n">
        <v>3</v>
      </c>
      <c r="G6381" s="72" t="n">
        <v>187.14</v>
      </c>
      <c r="H6381" s="72" t="n">
        <v>187.14</v>
      </c>
      <c r="I6381" s="71" t="n">
        <f aca="false">IF(B6381&gt;=Settings!$B$23,1,0)</f>
        <v>0</v>
      </c>
      <c r="J6381" s="71" t="n">
        <v>1</v>
      </c>
      <c r="K6381" s="71" t="n">
        <f aca="false">F6381*I6381*J6381</f>
        <v>0</v>
      </c>
      <c r="L6381" s="71" t="n">
        <f aca="false">E6381*I6381*J6381</f>
        <v>0</v>
      </c>
      <c r="M6381" s="72" t="n">
        <f aca="false">G6381*I6381*J6381</f>
        <v>0</v>
      </c>
      <c r="N6381" s="72" t="n">
        <f aca="false">D6381*I6381*J6381</f>
        <v>-0</v>
      </c>
      <c r="O6381" s="71" t="n">
        <f aca="false">F6381*J6381</f>
        <v>3</v>
      </c>
      <c r="P6381" s="71" t="n">
        <f aca="false">E6381*J6381</f>
        <v>0</v>
      </c>
    </row>
    <row r="6382" customFormat="false" ht="15" hidden="false" customHeight="false" outlineLevel="0" collapsed="false">
      <c r="A6382" s="71" t="s">
        <v>59</v>
      </c>
      <c r="B6382" s="71" t="s">
        <v>52</v>
      </c>
      <c r="C6382" s="71" t="s">
        <v>1084</v>
      </c>
      <c r="D6382" s="72" t="n">
        <v>0</v>
      </c>
      <c r="E6382" s="71" t="n">
        <v>0</v>
      </c>
      <c r="F6382" s="71" t="n">
        <v>12</v>
      </c>
      <c r="G6382" s="72" t="n">
        <v>599.4</v>
      </c>
      <c r="H6382" s="72" t="n">
        <v>569.45</v>
      </c>
      <c r="I6382" s="71" t="n">
        <f aca="false">IF(B6382&gt;=Settings!$B$23,1,0)</f>
        <v>0</v>
      </c>
      <c r="J6382" s="71" t="n">
        <v>1</v>
      </c>
      <c r="K6382" s="71" t="n">
        <f aca="false">F6382*I6382*J6382</f>
        <v>0</v>
      </c>
      <c r="L6382" s="71" t="n">
        <f aca="false">E6382*I6382*J6382</f>
        <v>0</v>
      </c>
      <c r="M6382" s="72" t="n">
        <f aca="false">G6382*I6382*J6382</f>
        <v>0</v>
      </c>
      <c r="N6382" s="72" t="n">
        <f aca="false">D6382*I6382*J6382</f>
        <v>-0</v>
      </c>
      <c r="O6382" s="71" t="n">
        <f aca="false">F6382*J6382</f>
        <v>12</v>
      </c>
      <c r="P6382" s="71" t="n">
        <f aca="false">E6382*J6382</f>
        <v>0</v>
      </c>
    </row>
    <row r="6383" customFormat="false" ht="15" hidden="false" customHeight="false" outlineLevel="0" collapsed="false">
      <c r="A6383" s="71" t="s">
        <v>62</v>
      </c>
      <c r="B6383" s="71" t="s">
        <v>52</v>
      </c>
      <c r="C6383" s="71" t="s">
        <v>2193</v>
      </c>
      <c r="D6383" s="72" t="n">
        <v>0</v>
      </c>
      <c r="E6383" s="71" t="n">
        <v>0</v>
      </c>
      <c r="F6383" s="71" t="n">
        <v>1</v>
      </c>
      <c r="G6383" s="72" t="n">
        <v>90.9</v>
      </c>
      <c r="H6383" s="72" t="n">
        <v>90.9</v>
      </c>
      <c r="I6383" s="71" t="n">
        <f aca="false">IF(B6383&gt;=Settings!$B$23,1,0)</f>
        <v>0</v>
      </c>
      <c r="J6383" s="71" t="n">
        <v>1</v>
      </c>
      <c r="K6383" s="71" t="n">
        <f aca="false">F6383*I6383*J6383</f>
        <v>0</v>
      </c>
      <c r="L6383" s="71" t="n">
        <f aca="false">E6383*I6383*J6383</f>
        <v>0</v>
      </c>
      <c r="M6383" s="72" t="n">
        <f aca="false">G6383*I6383*J6383</f>
        <v>0</v>
      </c>
      <c r="N6383" s="72" t="n">
        <f aca="false">D6383*I6383*J6383</f>
        <v>-0</v>
      </c>
      <c r="O6383" s="71" t="n">
        <f aca="false">F6383*J6383</f>
        <v>1</v>
      </c>
      <c r="P6383" s="71" t="n">
        <f aca="false">E6383*J6383</f>
        <v>0</v>
      </c>
    </row>
    <row r="6384" customFormat="false" ht="15" hidden="false" customHeight="false" outlineLevel="0" collapsed="false">
      <c r="A6384" s="71" t="s">
        <v>61</v>
      </c>
      <c r="B6384" s="71" t="s">
        <v>52</v>
      </c>
      <c r="C6384" s="71" t="s">
        <v>1160</v>
      </c>
      <c r="D6384" s="72" t="n">
        <v>0</v>
      </c>
      <c r="E6384" s="71" t="n">
        <v>0</v>
      </c>
      <c r="F6384" s="71" t="n">
        <v>4</v>
      </c>
      <c r="G6384" s="72" t="n">
        <v>427.09</v>
      </c>
      <c r="H6384" s="72" t="n">
        <v>410.33</v>
      </c>
      <c r="I6384" s="71" t="n">
        <f aca="false">IF(B6384&gt;=Settings!$B$23,1,0)</f>
        <v>0</v>
      </c>
      <c r="J6384" s="71" t="n">
        <v>1</v>
      </c>
      <c r="K6384" s="71" t="n">
        <f aca="false">F6384*I6384*J6384</f>
        <v>0</v>
      </c>
      <c r="L6384" s="71" t="n">
        <f aca="false">E6384*I6384*J6384</f>
        <v>0</v>
      </c>
      <c r="M6384" s="72" t="n">
        <f aca="false">G6384*I6384*J6384</f>
        <v>0</v>
      </c>
      <c r="N6384" s="72" t="n">
        <f aca="false">D6384*I6384*J6384</f>
        <v>-0</v>
      </c>
      <c r="O6384" s="71" t="n">
        <f aca="false">F6384*J6384</f>
        <v>4</v>
      </c>
      <c r="P6384" s="71" t="n">
        <f aca="false">E6384*J6384</f>
        <v>0</v>
      </c>
    </row>
    <row r="6385" customFormat="false" ht="15" hidden="false" customHeight="false" outlineLevel="0" collapsed="false">
      <c r="A6385" s="71" t="s">
        <v>60</v>
      </c>
      <c r="B6385" s="71" t="s">
        <v>52</v>
      </c>
      <c r="C6385" s="71" t="s">
        <v>595</v>
      </c>
      <c r="D6385" s="72" t="n">
        <v>63.54</v>
      </c>
      <c r="E6385" s="71" t="n">
        <v>2</v>
      </c>
      <c r="F6385" s="71" t="n">
        <v>69</v>
      </c>
      <c r="G6385" s="72" t="n">
        <v>2573.98</v>
      </c>
      <c r="H6385" s="72" t="n">
        <v>2443.8</v>
      </c>
      <c r="I6385" s="71" t="n">
        <f aca="false">IF(B6385&gt;=Settings!$B$23,1,0)</f>
        <v>0</v>
      </c>
      <c r="J6385" s="71" t="n">
        <v>1</v>
      </c>
      <c r="K6385" s="71" t="n">
        <f aca="false">F6385*I6385*J6385</f>
        <v>0</v>
      </c>
      <c r="L6385" s="71" t="n">
        <f aca="false">E6385*I6385*J6385</f>
        <v>0</v>
      </c>
      <c r="M6385" s="72" t="n">
        <f aca="false">G6385*I6385*J6385</f>
        <v>0</v>
      </c>
      <c r="N6385" s="72" t="n">
        <f aca="false">D6385*I6385*J6385</f>
        <v>0</v>
      </c>
      <c r="O6385" s="71" t="n">
        <f aca="false">F6385*J6385</f>
        <v>69</v>
      </c>
      <c r="P6385" s="71" t="n">
        <f aca="false">E6385*J6385</f>
        <v>2</v>
      </c>
    </row>
    <row r="6386" customFormat="false" ht="15" hidden="false" customHeight="false" outlineLevel="0" collapsed="false">
      <c r="A6386" s="71" t="s">
        <v>61</v>
      </c>
      <c r="B6386" s="71" t="s">
        <v>52</v>
      </c>
      <c r="C6386" s="71" t="s">
        <v>614</v>
      </c>
      <c r="D6386" s="72" t="n">
        <v>0</v>
      </c>
      <c r="E6386" s="71" t="n">
        <v>0</v>
      </c>
      <c r="F6386" s="71" t="n">
        <v>2</v>
      </c>
      <c r="G6386" s="72" t="n">
        <v>181.72</v>
      </c>
      <c r="H6386" s="72" t="n">
        <v>181.72</v>
      </c>
      <c r="I6386" s="71" t="n">
        <f aca="false">IF(B6386&gt;=Settings!$B$23,1,0)</f>
        <v>0</v>
      </c>
      <c r="J6386" s="71" t="n">
        <v>1</v>
      </c>
      <c r="K6386" s="71" t="n">
        <f aca="false">F6386*I6386*J6386</f>
        <v>0</v>
      </c>
      <c r="L6386" s="71" t="n">
        <f aca="false">E6386*I6386*J6386</f>
        <v>0</v>
      </c>
      <c r="M6386" s="72" t="n">
        <f aca="false">G6386*I6386*J6386</f>
        <v>0</v>
      </c>
      <c r="N6386" s="72" t="n">
        <f aca="false">D6386*I6386*J6386</f>
        <v>-0</v>
      </c>
      <c r="O6386" s="71" t="n">
        <f aca="false">F6386*J6386</f>
        <v>2</v>
      </c>
      <c r="P6386" s="71" t="n">
        <f aca="false">E6386*J6386</f>
        <v>0</v>
      </c>
    </row>
    <row r="6387" customFormat="false" ht="15" hidden="false" customHeight="false" outlineLevel="0" collapsed="false">
      <c r="A6387" s="71" t="s">
        <v>59</v>
      </c>
      <c r="B6387" s="71" t="s">
        <v>52</v>
      </c>
      <c r="C6387" s="71" t="s">
        <v>1322</v>
      </c>
      <c r="D6387" s="72" t="n">
        <v>0</v>
      </c>
      <c r="E6387" s="71" t="n">
        <v>0</v>
      </c>
      <c r="F6387" s="71" t="n">
        <v>5</v>
      </c>
      <c r="G6387" s="72" t="n">
        <v>299.75</v>
      </c>
      <c r="H6387" s="72" t="n">
        <v>263.68</v>
      </c>
      <c r="I6387" s="71" t="n">
        <f aca="false">IF(B6387&gt;=Settings!$B$23,1,0)</f>
        <v>0</v>
      </c>
      <c r="J6387" s="71" t="n">
        <v>1</v>
      </c>
      <c r="K6387" s="71" t="n">
        <f aca="false">F6387*I6387*J6387</f>
        <v>0</v>
      </c>
      <c r="L6387" s="71" t="n">
        <f aca="false">E6387*I6387*J6387</f>
        <v>0</v>
      </c>
      <c r="M6387" s="72" t="n">
        <f aca="false">G6387*I6387*J6387</f>
        <v>0</v>
      </c>
      <c r="N6387" s="72" t="n">
        <f aca="false">D6387*I6387*J6387</f>
        <v>-0</v>
      </c>
      <c r="O6387" s="71" t="n">
        <f aca="false">F6387*J6387</f>
        <v>5</v>
      </c>
      <c r="P6387" s="71" t="n">
        <f aca="false">E6387*J6387</f>
        <v>0</v>
      </c>
    </row>
    <row r="6388" customFormat="false" ht="15" hidden="false" customHeight="false" outlineLevel="0" collapsed="false">
      <c r="A6388" s="71" t="s">
        <v>63</v>
      </c>
      <c r="B6388" s="71" t="s">
        <v>52</v>
      </c>
      <c r="C6388" s="71" t="s">
        <v>2196</v>
      </c>
      <c r="D6388" s="72" t="n">
        <v>0</v>
      </c>
      <c r="E6388" s="71" t="n">
        <v>0</v>
      </c>
      <c r="F6388" s="71" t="n">
        <v>3</v>
      </c>
      <c r="G6388" s="72" t="n">
        <v>163.5</v>
      </c>
      <c r="H6388" s="72" t="n">
        <v>163.5</v>
      </c>
      <c r="I6388" s="71" t="n">
        <f aca="false">IF(B6388&gt;=Settings!$B$23,1,0)</f>
        <v>0</v>
      </c>
      <c r="J6388" s="71" t="n">
        <v>1</v>
      </c>
      <c r="K6388" s="71" t="n">
        <f aca="false">F6388*I6388*J6388</f>
        <v>0</v>
      </c>
      <c r="L6388" s="71" t="n">
        <f aca="false">E6388*I6388*J6388</f>
        <v>0</v>
      </c>
      <c r="M6388" s="72" t="n">
        <f aca="false">G6388*I6388*J6388</f>
        <v>0</v>
      </c>
      <c r="N6388" s="72" t="n">
        <f aca="false">D6388*I6388*J6388</f>
        <v>-0</v>
      </c>
      <c r="O6388" s="71" t="n">
        <f aca="false">F6388*J6388</f>
        <v>3</v>
      </c>
      <c r="P6388" s="71" t="n">
        <f aca="false">E6388*J6388</f>
        <v>0</v>
      </c>
    </row>
    <row r="6389" customFormat="false" ht="15" hidden="false" customHeight="false" outlineLevel="0" collapsed="false">
      <c r="A6389" s="71" t="s">
        <v>59</v>
      </c>
      <c r="B6389" s="71" t="s">
        <v>52</v>
      </c>
      <c r="C6389" s="71" t="s">
        <v>2414</v>
      </c>
      <c r="D6389" s="72" t="n">
        <v>0</v>
      </c>
      <c r="E6389" s="71" t="n">
        <v>0</v>
      </c>
      <c r="F6389" s="71" t="n">
        <v>22</v>
      </c>
      <c r="G6389" s="72" t="n">
        <v>2124.42</v>
      </c>
      <c r="H6389" s="72" t="n">
        <v>2092.26</v>
      </c>
      <c r="I6389" s="71" t="n">
        <f aca="false">IF(B6389&gt;=Settings!$B$23,1,0)</f>
        <v>0</v>
      </c>
      <c r="J6389" s="71" t="n">
        <v>1</v>
      </c>
      <c r="K6389" s="71" t="n">
        <f aca="false">F6389*I6389*J6389</f>
        <v>0</v>
      </c>
      <c r="L6389" s="71" t="n">
        <f aca="false">E6389*I6389*J6389</f>
        <v>0</v>
      </c>
      <c r="M6389" s="72" t="n">
        <f aca="false">G6389*I6389*J6389</f>
        <v>0</v>
      </c>
      <c r="N6389" s="72" t="n">
        <f aca="false">D6389*I6389*J6389</f>
        <v>-0</v>
      </c>
      <c r="O6389" s="71" t="n">
        <f aca="false">F6389*J6389</f>
        <v>22</v>
      </c>
      <c r="P6389" s="71" t="n">
        <f aca="false">E6389*J6389</f>
        <v>0</v>
      </c>
    </row>
    <row r="6390" customFormat="false" ht="15" hidden="false" customHeight="false" outlineLevel="0" collapsed="false">
      <c r="A6390" s="71" t="s">
        <v>60</v>
      </c>
      <c r="B6390" s="71" t="s">
        <v>52</v>
      </c>
      <c r="C6390" s="71" t="s">
        <v>1770</v>
      </c>
      <c r="D6390" s="72" t="n">
        <v>0</v>
      </c>
      <c r="E6390" s="71" t="n">
        <v>0</v>
      </c>
      <c r="F6390" s="71" t="n">
        <v>12</v>
      </c>
      <c r="G6390" s="72" t="n">
        <v>981.24</v>
      </c>
      <c r="H6390" s="72" t="n">
        <v>956.74</v>
      </c>
      <c r="I6390" s="71" t="n">
        <f aca="false">IF(B6390&gt;=Settings!$B$23,1,0)</f>
        <v>0</v>
      </c>
      <c r="J6390" s="71" t="n">
        <v>1</v>
      </c>
      <c r="K6390" s="71" t="n">
        <f aca="false">F6390*I6390*J6390</f>
        <v>0</v>
      </c>
      <c r="L6390" s="71" t="n">
        <f aca="false">E6390*I6390*J6390</f>
        <v>0</v>
      </c>
      <c r="M6390" s="72" t="n">
        <f aca="false">G6390*I6390*J6390</f>
        <v>0</v>
      </c>
      <c r="N6390" s="72" t="n">
        <f aca="false">D6390*I6390*J6390</f>
        <v>-0</v>
      </c>
      <c r="O6390" s="71" t="n">
        <f aca="false">F6390*J6390</f>
        <v>12</v>
      </c>
      <c r="P6390" s="71" t="n">
        <f aca="false">E6390*J6390</f>
        <v>0</v>
      </c>
    </row>
    <row r="6391" customFormat="false" ht="15" hidden="false" customHeight="false" outlineLevel="0" collapsed="false">
      <c r="A6391" s="71" t="s">
        <v>61</v>
      </c>
      <c r="B6391" s="71" t="s">
        <v>52</v>
      </c>
      <c r="C6391" s="71" t="s">
        <v>637</v>
      </c>
      <c r="D6391" s="72" t="n">
        <v>140.86</v>
      </c>
      <c r="E6391" s="71" t="n">
        <v>1</v>
      </c>
      <c r="F6391" s="71" t="n">
        <v>4</v>
      </c>
      <c r="G6391" s="72" t="n">
        <v>495.27</v>
      </c>
      <c r="H6391" s="72" t="n">
        <v>354.41</v>
      </c>
      <c r="I6391" s="71" t="n">
        <f aca="false">IF(B6391&gt;=Settings!$B$23,1,0)</f>
        <v>0</v>
      </c>
      <c r="J6391" s="71" t="n">
        <v>1</v>
      </c>
      <c r="K6391" s="71" t="n">
        <f aca="false">F6391*I6391*J6391</f>
        <v>0</v>
      </c>
      <c r="L6391" s="71" t="n">
        <f aca="false">E6391*I6391*J6391</f>
        <v>0</v>
      </c>
      <c r="M6391" s="72" t="n">
        <f aca="false">G6391*I6391*J6391</f>
        <v>0</v>
      </c>
      <c r="N6391" s="72" t="n">
        <f aca="false">D6391*I6391*J6391</f>
        <v>0</v>
      </c>
      <c r="O6391" s="71" t="n">
        <f aca="false">F6391*J6391</f>
        <v>4</v>
      </c>
      <c r="P6391" s="71" t="n">
        <f aca="false">E6391*J6391</f>
        <v>1</v>
      </c>
    </row>
    <row r="6392" customFormat="false" ht="15" hidden="false" customHeight="false" outlineLevel="0" collapsed="false">
      <c r="A6392" s="71" t="s">
        <v>59</v>
      </c>
      <c r="B6392" s="71" t="s">
        <v>52</v>
      </c>
      <c r="C6392" s="71" t="s">
        <v>171</v>
      </c>
      <c r="D6392" s="72" t="n">
        <v>0</v>
      </c>
      <c r="E6392" s="71" t="n">
        <v>0</v>
      </c>
      <c r="F6392" s="71" t="n">
        <v>6</v>
      </c>
      <c r="G6392" s="72" t="n">
        <v>472.44</v>
      </c>
      <c r="H6392" s="72" t="n">
        <v>437.04</v>
      </c>
      <c r="I6392" s="71" t="n">
        <f aca="false">IF(B6392&gt;=Settings!$B$23,1,0)</f>
        <v>0</v>
      </c>
      <c r="J6392" s="71" t="n">
        <v>1</v>
      </c>
      <c r="K6392" s="71" t="n">
        <f aca="false">F6392*I6392*J6392</f>
        <v>0</v>
      </c>
      <c r="L6392" s="71" t="n">
        <f aca="false">E6392*I6392*J6392</f>
        <v>0</v>
      </c>
      <c r="M6392" s="72" t="n">
        <f aca="false">G6392*I6392*J6392</f>
        <v>0</v>
      </c>
      <c r="N6392" s="72" t="n">
        <f aca="false">D6392*I6392*J6392</f>
        <v>-0</v>
      </c>
      <c r="O6392" s="71" t="n">
        <f aca="false">F6392*J6392</f>
        <v>6</v>
      </c>
      <c r="P6392" s="71" t="n">
        <f aca="false">E6392*J6392</f>
        <v>0</v>
      </c>
    </row>
    <row r="6393" customFormat="false" ht="15" hidden="false" customHeight="false" outlineLevel="0" collapsed="false">
      <c r="A6393" s="71" t="s">
        <v>60</v>
      </c>
      <c r="B6393" s="71" t="s">
        <v>52</v>
      </c>
      <c r="C6393" s="71" t="s">
        <v>1029</v>
      </c>
      <c r="D6393" s="72" t="n">
        <v>0</v>
      </c>
      <c r="E6393" s="71" t="n">
        <v>0</v>
      </c>
      <c r="F6393" s="71" t="n">
        <v>3</v>
      </c>
      <c r="G6393" s="72" t="n">
        <v>24.42</v>
      </c>
      <c r="H6393" s="72" t="n">
        <v>24.42</v>
      </c>
      <c r="I6393" s="71" t="n">
        <f aca="false">IF(B6393&gt;=Settings!$B$23,1,0)</f>
        <v>0</v>
      </c>
      <c r="J6393" s="71" t="n">
        <v>1</v>
      </c>
      <c r="K6393" s="71" t="n">
        <f aca="false">F6393*I6393*J6393</f>
        <v>0</v>
      </c>
      <c r="L6393" s="71" t="n">
        <f aca="false">E6393*I6393*J6393</f>
        <v>0</v>
      </c>
      <c r="M6393" s="72" t="n">
        <f aca="false">G6393*I6393*J6393</f>
        <v>0</v>
      </c>
      <c r="N6393" s="72" t="n">
        <f aca="false">D6393*I6393*J6393</f>
        <v>-0</v>
      </c>
      <c r="O6393" s="71" t="n">
        <f aca="false">F6393*J6393</f>
        <v>3</v>
      </c>
      <c r="P6393" s="71" t="n">
        <f aca="false">E6393*J6393</f>
        <v>0</v>
      </c>
    </row>
    <row r="6394" customFormat="false" ht="15" hidden="false" customHeight="false" outlineLevel="0" collapsed="false">
      <c r="A6394" s="71" t="s">
        <v>60</v>
      </c>
      <c r="B6394" s="71" t="s">
        <v>52</v>
      </c>
      <c r="C6394" s="71" t="s">
        <v>2013</v>
      </c>
      <c r="D6394" s="72" t="n">
        <v>0</v>
      </c>
      <c r="E6394" s="71" t="n">
        <v>0</v>
      </c>
      <c r="F6394" s="71" t="n">
        <v>5</v>
      </c>
      <c r="G6394" s="72" t="n">
        <v>727.04</v>
      </c>
      <c r="H6394" s="72" t="n">
        <v>705.24</v>
      </c>
      <c r="I6394" s="71" t="n">
        <f aca="false">IF(B6394&gt;=Settings!$B$23,1,0)</f>
        <v>0</v>
      </c>
      <c r="J6394" s="71" t="n">
        <v>1</v>
      </c>
      <c r="K6394" s="71" t="n">
        <f aca="false">F6394*I6394*J6394</f>
        <v>0</v>
      </c>
      <c r="L6394" s="71" t="n">
        <f aca="false">E6394*I6394*J6394</f>
        <v>0</v>
      </c>
      <c r="M6394" s="72" t="n">
        <f aca="false">G6394*I6394*J6394</f>
        <v>0</v>
      </c>
      <c r="N6394" s="72" t="n">
        <f aca="false">D6394*I6394*J6394</f>
        <v>-0</v>
      </c>
      <c r="O6394" s="71" t="n">
        <f aca="false">F6394*J6394</f>
        <v>5</v>
      </c>
      <c r="P6394" s="71" t="n">
        <f aca="false">E6394*J6394</f>
        <v>0</v>
      </c>
    </row>
    <row r="6395" customFormat="false" ht="15" hidden="false" customHeight="false" outlineLevel="0" collapsed="false">
      <c r="A6395" s="71" t="s">
        <v>62</v>
      </c>
      <c r="B6395" s="71" t="s">
        <v>52</v>
      </c>
      <c r="C6395" s="71" t="s">
        <v>1205</v>
      </c>
      <c r="D6395" s="72" t="n">
        <v>0</v>
      </c>
      <c r="E6395" s="71" t="n">
        <v>0</v>
      </c>
      <c r="F6395" s="71" t="n">
        <v>4</v>
      </c>
      <c r="G6395" s="72" t="n">
        <v>417.09</v>
      </c>
      <c r="H6395" s="72" t="n">
        <v>399.92</v>
      </c>
      <c r="I6395" s="71" t="n">
        <f aca="false">IF(B6395&gt;=Settings!$B$23,1,0)</f>
        <v>0</v>
      </c>
      <c r="J6395" s="71" t="n">
        <v>1</v>
      </c>
      <c r="K6395" s="71" t="n">
        <f aca="false">F6395*I6395*J6395</f>
        <v>0</v>
      </c>
      <c r="L6395" s="71" t="n">
        <f aca="false">E6395*I6395*J6395</f>
        <v>0</v>
      </c>
      <c r="M6395" s="72" t="n">
        <f aca="false">G6395*I6395*J6395</f>
        <v>0</v>
      </c>
      <c r="N6395" s="72" t="n">
        <f aca="false">D6395*I6395*J6395</f>
        <v>-0</v>
      </c>
      <c r="O6395" s="71" t="n">
        <f aca="false">F6395*J6395</f>
        <v>4</v>
      </c>
      <c r="P6395" s="71" t="n">
        <f aca="false">E6395*J6395</f>
        <v>0</v>
      </c>
    </row>
    <row r="6396" customFormat="false" ht="15" hidden="false" customHeight="false" outlineLevel="0" collapsed="false">
      <c r="A6396" s="71" t="s">
        <v>59</v>
      </c>
      <c r="B6396" s="71" t="s">
        <v>52</v>
      </c>
      <c r="C6396" s="71" t="s">
        <v>928</v>
      </c>
      <c r="D6396" s="72" t="n">
        <v>0</v>
      </c>
      <c r="E6396" s="71" t="n">
        <v>0</v>
      </c>
      <c r="F6396" s="71" t="n">
        <v>3</v>
      </c>
      <c r="G6396" s="72" t="n">
        <v>372.6</v>
      </c>
      <c r="H6396" s="72" t="n">
        <v>372.6</v>
      </c>
      <c r="I6396" s="71" t="n">
        <f aca="false">IF(B6396&gt;=Settings!$B$23,1,0)</f>
        <v>0</v>
      </c>
      <c r="J6396" s="71" t="n">
        <v>1</v>
      </c>
      <c r="K6396" s="71" t="n">
        <f aca="false">F6396*I6396*J6396</f>
        <v>0</v>
      </c>
      <c r="L6396" s="71" t="n">
        <f aca="false">E6396*I6396*J6396</f>
        <v>0</v>
      </c>
      <c r="M6396" s="72" t="n">
        <f aca="false">G6396*I6396*J6396</f>
        <v>0</v>
      </c>
      <c r="N6396" s="72" t="n">
        <f aca="false">D6396*I6396*J6396</f>
        <v>-0</v>
      </c>
      <c r="O6396" s="71" t="n">
        <f aca="false">F6396*J6396</f>
        <v>3</v>
      </c>
      <c r="P6396" s="71" t="n">
        <f aca="false">E6396*J6396</f>
        <v>0</v>
      </c>
    </row>
    <row r="6397" customFormat="false" ht="15" hidden="false" customHeight="false" outlineLevel="0" collapsed="false">
      <c r="A6397" s="71" t="s">
        <v>59</v>
      </c>
      <c r="B6397" s="71" t="s">
        <v>52</v>
      </c>
      <c r="C6397" s="71" t="s">
        <v>927</v>
      </c>
      <c r="D6397" s="72" t="n">
        <v>0</v>
      </c>
      <c r="E6397" s="71" t="n">
        <v>0</v>
      </c>
      <c r="F6397" s="71" t="n">
        <v>3</v>
      </c>
      <c r="G6397" s="72" t="n">
        <v>277.12</v>
      </c>
      <c r="H6397" s="72" t="n">
        <v>264.18</v>
      </c>
      <c r="I6397" s="71" t="n">
        <f aca="false">IF(B6397&gt;=Settings!$B$23,1,0)</f>
        <v>0</v>
      </c>
      <c r="J6397" s="71" t="n">
        <v>1</v>
      </c>
      <c r="K6397" s="71" t="n">
        <f aca="false">F6397*I6397*J6397</f>
        <v>0</v>
      </c>
      <c r="L6397" s="71" t="n">
        <f aca="false">E6397*I6397*J6397</f>
        <v>0</v>
      </c>
      <c r="M6397" s="72" t="n">
        <f aca="false">G6397*I6397*J6397</f>
        <v>0</v>
      </c>
      <c r="N6397" s="72" t="n">
        <f aca="false">D6397*I6397*J6397</f>
        <v>-0</v>
      </c>
      <c r="O6397" s="71" t="n">
        <f aca="false">F6397*J6397</f>
        <v>3</v>
      </c>
      <c r="P6397" s="71" t="n">
        <f aca="false">E6397*J6397</f>
        <v>0</v>
      </c>
    </row>
    <row r="6398" customFormat="false" ht="15" hidden="false" customHeight="false" outlineLevel="0" collapsed="false">
      <c r="A6398" s="71" t="s">
        <v>59</v>
      </c>
      <c r="B6398" s="71" t="s">
        <v>53</v>
      </c>
      <c r="C6398" s="71" t="s">
        <v>172</v>
      </c>
      <c r="D6398" s="72" t="n">
        <v>0</v>
      </c>
      <c r="E6398" s="71" t="n">
        <v>0</v>
      </c>
      <c r="F6398" s="71" t="n">
        <v>4</v>
      </c>
      <c r="G6398" s="72" t="n">
        <v>349.82</v>
      </c>
      <c r="H6398" s="72" t="n">
        <v>349.82</v>
      </c>
      <c r="I6398" s="71" t="n">
        <f aca="false">IF(B6398&gt;=Settings!$B$23,1,0)</f>
        <v>1</v>
      </c>
      <c r="J6398" s="71" t="n">
        <v>1</v>
      </c>
      <c r="K6398" s="71" t="n">
        <f aca="false">F6398*I6398*J6398</f>
        <v>4</v>
      </c>
      <c r="L6398" s="71" t="n">
        <f aca="false">E6398*I6398*J6398</f>
        <v>0</v>
      </c>
      <c r="M6398" s="72" t="n">
        <f aca="false">G6398*I6398*J6398</f>
        <v>349.82</v>
      </c>
      <c r="N6398" s="72" t="n">
        <f aca="false">D6398*I6398*J6398</f>
        <v>-0</v>
      </c>
      <c r="O6398" s="71" t="n">
        <f aca="false">F6398*J6398</f>
        <v>4</v>
      </c>
      <c r="P6398" s="71" t="n">
        <f aca="false">E6398*J6398</f>
        <v>0</v>
      </c>
    </row>
    <row r="6399" customFormat="false" ht="15" hidden="false" customHeight="false" outlineLevel="0" collapsed="false">
      <c r="A6399" s="71" t="s">
        <v>59</v>
      </c>
      <c r="B6399" s="71" t="s">
        <v>53</v>
      </c>
      <c r="C6399" s="71" t="s">
        <v>646</v>
      </c>
      <c r="D6399" s="72" t="n">
        <v>0</v>
      </c>
      <c r="E6399" s="71" t="n">
        <v>0</v>
      </c>
      <c r="F6399" s="71" t="n">
        <v>1</v>
      </c>
      <c r="G6399" s="72" t="n">
        <v>90.86</v>
      </c>
      <c r="H6399" s="72" t="n">
        <v>90.86</v>
      </c>
      <c r="I6399" s="71" t="n">
        <f aca="false">IF(B6399&gt;=Settings!$B$23,1,0)</f>
        <v>1</v>
      </c>
      <c r="J6399" s="71" t="n">
        <v>1</v>
      </c>
      <c r="K6399" s="71" t="n">
        <f aca="false">F6399*I6399*J6399</f>
        <v>1</v>
      </c>
      <c r="L6399" s="71" t="n">
        <f aca="false">E6399*I6399*J6399</f>
        <v>0</v>
      </c>
      <c r="M6399" s="72" t="n">
        <f aca="false">G6399*I6399*J6399</f>
        <v>90.86</v>
      </c>
      <c r="N6399" s="72" t="n">
        <f aca="false">D6399*I6399*J6399</f>
        <v>-0</v>
      </c>
      <c r="O6399" s="71" t="n">
        <f aca="false">F6399*J6399</f>
        <v>1</v>
      </c>
      <c r="P6399" s="71" t="n">
        <f aca="false">E6399*J6399</f>
        <v>0</v>
      </c>
    </row>
    <row r="6400" customFormat="false" ht="15" hidden="false" customHeight="false" outlineLevel="0" collapsed="false">
      <c r="A6400" s="71" t="s">
        <v>61</v>
      </c>
      <c r="B6400" s="71" t="s">
        <v>53</v>
      </c>
      <c r="C6400" s="71" t="s">
        <v>152</v>
      </c>
      <c r="D6400" s="72" t="n">
        <v>131.77</v>
      </c>
      <c r="E6400" s="71" t="n">
        <v>1</v>
      </c>
      <c r="F6400" s="71" t="n">
        <v>59</v>
      </c>
      <c r="G6400" s="72" t="n">
        <v>7842.65</v>
      </c>
      <c r="H6400" s="72" t="n">
        <v>7117.61</v>
      </c>
      <c r="I6400" s="71" t="n">
        <f aca="false">IF(B6400&gt;=Settings!$B$23,1,0)</f>
        <v>1</v>
      </c>
      <c r="J6400" s="71" t="n">
        <v>1</v>
      </c>
      <c r="K6400" s="71" t="n">
        <f aca="false">F6400*I6400*J6400</f>
        <v>59</v>
      </c>
      <c r="L6400" s="71" t="n">
        <f aca="false">E6400*I6400*J6400</f>
        <v>1</v>
      </c>
      <c r="M6400" s="72" t="n">
        <f aca="false">G6400*I6400*J6400</f>
        <v>7842.65</v>
      </c>
      <c r="N6400" s="72" t="n">
        <f aca="false">D6400*I6400*J6400</f>
        <v>131.77</v>
      </c>
      <c r="O6400" s="71" t="n">
        <f aca="false">F6400*J6400</f>
        <v>59</v>
      </c>
      <c r="P6400" s="71" t="n">
        <f aca="false">E6400*J6400</f>
        <v>1</v>
      </c>
    </row>
    <row r="6401" customFormat="false" ht="15" hidden="false" customHeight="false" outlineLevel="0" collapsed="false">
      <c r="A6401" s="71" t="s">
        <v>61</v>
      </c>
      <c r="B6401" s="71" t="s">
        <v>53</v>
      </c>
      <c r="C6401" s="71" t="s">
        <v>150</v>
      </c>
      <c r="D6401" s="72" t="n">
        <v>84.96</v>
      </c>
      <c r="E6401" s="71" t="n">
        <v>1</v>
      </c>
      <c r="F6401" s="71" t="n">
        <v>44</v>
      </c>
      <c r="G6401" s="72" t="n">
        <v>4084.23</v>
      </c>
      <c r="H6401" s="72" t="n">
        <v>3868.95</v>
      </c>
      <c r="I6401" s="71" t="n">
        <f aca="false">IF(B6401&gt;=Settings!$B$23,1,0)</f>
        <v>1</v>
      </c>
      <c r="J6401" s="71" t="n">
        <v>1</v>
      </c>
      <c r="K6401" s="71" t="n">
        <f aca="false">F6401*I6401*J6401</f>
        <v>44</v>
      </c>
      <c r="L6401" s="71" t="n">
        <f aca="false">E6401*I6401*J6401</f>
        <v>1</v>
      </c>
      <c r="M6401" s="72" t="n">
        <f aca="false">G6401*I6401*J6401</f>
        <v>4084.23</v>
      </c>
      <c r="N6401" s="72" t="n">
        <f aca="false">D6401*I6401*J6401</f>
        <v>84.96</v>
      </c>
      <c r="O6401" s="71" t="n">
        <f aca="false">F6401*J6401</f>
        <v>44</v>
      </c>
      <c r="P6401" s="71" t="n">
        <f aca="false">E6401*J6401</f>
        <v>1</v>
      </c>
    </row>
    <row r="6402" customFormat="false" ht="15" hidden="false" customHeight="false" outlineLevel="0" collapsed="false">
      <c r="A6402" s="71" t="s">
        <v>59</v>
      </c>
      <c r="B6402" s="71" t="s">
        <v>53</v>
      </c>
      <c r="C6402" s="71" t="s">
        <v>1243</v>
      </c>
      <c r="D6402" s="72" t="n">
        <v>113.21</v>
      </c>
      <c r="E6402" s="71" t="n">
        <v>1</v>
      </c>
      <c r="F6402" s="71" t="n">
        <v>11</v>
      </c>
      <c r="G6402" s="72" t="n">
        <v>1352.29</v>
      </c>
      <c r="H6402" s="72" t="n">
        <v>1103.18</v>
      </c>
      <c r="I6402" s="71" t="n">
        <f aca="false">IF(B6402&gt;=Settings!$B$23,1,0)</f>
        <v>1</v>
      </c>
      <c r="J6402" s="71" t="n">
        <v>1</v>
      </c>
      <c r="K6402" s="71" t="n">
        <f aca="false">F6402*I6402*J6402</f>
        <v>11</v>
      </c>
      <c r="L6402" s="71" t="n">
        <f aca="false">E6402*I6402*J6402</f>
        <v>1</v>
      </c>
      <c r="M6402" s="72" t="n">
        <f aca="false">G6402*I6402*J6402</f>
        <v>1352.29</v>
      </c>
      <c r="N6402" s="72" t="n">
        <f aca="false">D6402*I6402*J6402</f>
        <v>113.21</v>
      </c>
      <c r="O6402" s="71" t="n">
        <f aca="false">F6402*J6402</f>
        <v>11</v>
      </c>
      <c r="P6402" s="71" t="n">
        <f aca="false">E6402*J6402</f>
        <v>1</v>
      </c>
    </row>
    <row r="6403" customFormat="false" ht="15" hidden="false" customHeight="false" outlineLevel="0" collapsed="false">
      <c r="A6403" s="71" t="s">
        <v>59</v>
      </c>
      <c r="B6403" s="71" t="s">
        <v>53</v>
      </c>
      <c r="C6403" s="71" t="s">
        <v>1059</v>
      </c>
      <c r="D6403" s="72" t="n">
        <v>833.96</v>
      </c>
      <c r="E6403" s="71" t="n">
        <v>15</v>
      </c>
      <c r="F6403" s="71" t="n">
        <v>188</v>
      </c>
      <c r="G6403" s="72" t="n">
        <v>11177.8</v>
      </c>
      <c r="H6403" s="72" t="n">
        <v>9518.84</v>
      </c>
      <c r="I6403" s="71" t="n">
        <f aca="false">IF(B6403&gt;=Settings!$B$23,1,0)</f>
        <v>1</v>
      </c>
      <c r="J6403" s="71" t="n">
        <v>1</v>
      </c>
      <c r="K6403" s="71" t="n">
        <f aca="false">F6403*I6403*J6403</f>
        <v>188</v>
      </c>
      <c r="L6403" s="71" t="n">
        <f aca="false">E6403*I6403*J6403</f>
        <v>15</v>
      </c>
      <c r="M6403" s="72" t="n">
        <f aca="false">G6403*I6403*J6403</f>
        <v>11177.8</v>
      </c>
      <c r="N6403" s="72" t="n">
        <f aca="false">D6403*I6403*J6403</f>
        <v>833.96</v>
      </c>
      <c r="O6403" s="71" t="n">
        <f aca="false">F6403*J6403</f>
        <v>188</v>
      </c>
      <c r="P6403" s="71" t="n">
        <f aca="false">E6403*J6403</f>
        <v>15</v>
      </c>
    </row>
    <row r="6404" customFormat="false" ht="15" hidden="false" customHeight="false" outlineLevel="0" collapsed="false">
      <c r="A6404" s="71" t="s">
        <v>60</v>
      </c>
      <c r="B6404" s="71" t="s">
        <v>53</v>
      </c>
      <c r="C6404" s="71" t="s">
        <v>2187</v>
      </c>
      <c r="D6404" s="72" t="n">
        <v>140.86</v>
      </c>
      <c r="E6404" s="71" t="n">
        <v>1</v>
      </c>
      <c r="F6404" s="71" t="n">
        <v>0</v>
      </c>
      <c r="G6404" s="72" t="n">
        <v>0</v>
      </c>
      <c r="H6404" s="72" t="n">
        <v>-140.86</v>
      </c>
      <c r="I6404" s="71" t="n">
        <f aca="false">IF(B6404&gt;=Settings!$B$23,1,0)</f>
        <v>1</v>
      </c>
      <c r="J6404" s="71" t="n">
        <v>1</v>
      </c>
      <c r="K6404" s="71" t="n">
        <f aca="false">F6404*I6404*J6404</f>
        <v>0</v>
      </c>
      <c r="L6404" s="71" t="n">
        <f aca="false">E6404*I6404*J6404</f>
        <v>1</v>
      </c>
      <c r="M6404" s="72" t="n">
        <f aca="false">G6404*I6404*J6404</f>
        <v>0</v>
      </c>
      <c r="N6404" s="72" t="n">
        <f aca="false">D6404*I6404*J6404</f>
        <v>140.86</v>
      </c>
      <c r="O6404" s="71" t="n">
        <f aca="false">F6404*J6404</f>
        <v>0</v>
      </c>
      <c r="P6404" s="71" t="n">
        <f aca="false">E6404*J6404</f>
        <v>1</v>
      </c>
    </row>
    <row r="6405" customFormat="false" ht="15" hidden="false" customHeight="false" outlineLevel="0" collapsed="false">
      <c r="A6405" s="71" t="s">
        <v>62</v>
      </c>
      <c r="B6405" s="71" t="s">
        <v>53</v>
      </c>
      <c r="C6405" s="71" t="s">
        <v>1285</v>
      </c>
      <c r="D6405" s="72" t="n">
        <v>0</v>
      </c>
      <c r="E6405" s="71" t="n">
        <v>0</v>
      </c>
      <c r="F6405" s="71" t="n">
        <v>1</v>
      </c>
      <c r="G6405" s="72" t="n">
        <v>68.14</v>
      </c>
      <c r="H6405" s="72" t="n">
        <v>68.14</v>
      </c>
      <c r="I6405" s="71" t="n">
        <f aca="false">IF(B6405&gt;=Settings!$B$23,1,0)</f>
        <v>1</v>
      </c>
      <c r="J6405" s="71" t="n">
        <v>1</v>
      </c>
      <c r="K6405" s="71" t="n">
        <f aca="false">F6405*I6405*J6405</f>
        <v>1</v>
      </c>
      <c r="L6405" s="71" t="n">
        <f aca="false">E6405*I6405*J6405</f>
        <v>0</v>
      </c>
      <c r="M6405" s="72" t="n">
        <f aca="false">G6405*I6405*J6405</f>
        <v>68.14</v>
      </c>
      <c r="N6405" s="72" t="n">
        <f aca="false">D6405*I6405*J6405</f>
        <v>-0</v>
      </c>
      <c r="O6405" s="71" t="n">
        <f aca="false">F6405*J6405</f>
        <v>1</v>
      </c>
      <c r="P6405" s="71" t="n">
        <f aca="false">E6405*J6405</f>
        <v>0</v>
      </c>
    </row>
    <row r="6406" customFormat="false" ht="15" hidden="false" customHeight="false" outlineLevel="0" collapsed="false">
      <c r="A6406" s="71" t="s">
        <v>59</v>
      </c>
      <c r="B6406" s="71" t="s">
        <v>53</v>
      </c>
      <c r="C6406" s="71" t="s">
        <v>1242</v>
      </c>
      <c r="D6406" s="72" t="n">
        <v>683.8</v>
      </c>
      <c r="E6406" s="71" t="n">
        <v>7</v>
      </c>
      <c r="F6406" s="71" t="n">
        <v>94</v>
      </c>
      <c r="G6406" s="72" t="n">
        <v>10068.2</v>
      </c>
      <c r="H6406" s="72" t="n">
        <v>8555.05</v>
      </c>
      <c r="I6406" s="71" t="n">
        <f aca="false">IF(B6406&gt;=Settings!$B$23,1,0)</f>
        <v>1</v>
      </c>
      <c r="J6406" s="71" t="n">
        <v>1</v>
      </c>
      <c r="K6406" s="71" t="n">
        <f aca="false">F6406*I6406*J6406</f>
        <v>94</v>
      </c>
      <c r="L6406" s="71" t="n">
        <f aca="false">E6406*I6406*J6406</f>
        <v>7</v>
      </c>
      <c r="M6406" s="72" t="n">
        <f aca="false">G6406*I6406*J6406</f>
        <v>10068.2</v>
      </c>
      <c r="N6406" s="72" t="n">
        <f aca="false">D6406*I6406*J6406</f>
        <v>683.8</v>
      </c>
      <c r="O6406" s="71" t="n">
        <f aca="false">F6406*J6406</f>
        <v>94</v>
      </c>
      <c r="P6406" s="71" t="n">
        <f aca="false">E6406*J6406</f>
        <v>7</v>
      </c>
    </row>
    <row r="6407" customFormat="false" ht="15" hidden="false" customHeight="false" outlineLevel="0" collapsed="false">
      <c r="A6407" s="71" t="s">
        <v>60</v>
      </c>
      <c r="B6407" s="71" t="s">
        <v>53</v>
      </c>
      <c r="C6407" s="71" t="s">
        <v>908</v>
      </c>
      <c r="D6407" s="72" t="n">
        <v>68.16</v>
      </c>
      <c r="E6407" s="71" t="n">
        <v>5</v>
      </c>
      <c r="F6407" s="71" t="n">
        <v>46</v>
      </c>
      <c r="G6407" s="72" t="n">
        <v>667</v>
      </c>
      <c r="H6407" s="72" t="n">
        <v>559.66</v>
      </c>
      <c r="I6407" s="71" t="n">
        <f aca="false">IF(B6407&gt;=Settings!$B$23,1,0)</f>
        <v>1</v>
      </c>
      <c r="J6407" s="71" t="n">
        <v>1</v>
      </c>
      <c r="K6407" s="71" t="n">
        <f aca="false">F6407*I6407*J6407</f>
        <v>46</v>
      </c>
      <c r="L6407" s="71" t="n">
        <f aca="false">E6407*I6407*J6407</f>
        <v>5</v>
      </c>
      <c r="M6407" s="72" t="n">
        <f aca="false">G6407*I6407*J6407</f>
        <v>667</v>
      </c>
      <c r="N6407" s="72" t="n">
        <f aca="false">D6407*I6407*J6407</f>
        <v>68.16</v>
      </c>
      <c r="O6407" s="71" t="n">
        <f aca="false">F6407*J6407</f>
        <v>46</v>
      </c>
      <c r="P6407" s="71" t="n">
        <f aca="false">E6407*J6407</f>
        <v>5</v>
      </c>
    </row>
    <row r="6408" customFormat="false" ht="15" hidden="false" customHeight="false" outlineLevel="0" collapsed="false">
      <c r="A6408" s="71" t="s">
        <v>61</v>
      </c>
      <c r="B6408" s="71" t="s">
        <v>53</v>
      </c>
      <c r="C6408" s="71" t="s">
        <v>1300</v>
      </c>
      <c r="D6408" s="72" t="n">
        <v>0</v>
      </c>
      <c r="E6408" s="71" t="n">
        <v>0</v>
      </c>
      <c r="F6408" s="71" t="n">
        <v>21</v>
      </c>
      <c r="G6408" s="72" t="n">
        <v>590.87</v>
      </c>
      <c r="H6408" s="72" t="n">
        <v>561.35</v>
      </c>
      <c r="I6408" s="71" t="n">
        <f aca="false">IF(B6408&gt;=Settings!$B$23,1,0)</f>
        <v>1</v>
      </c>
      <c r="J6408" s="71" t="n">
        <v>1</v>
      </c>
      <c r="K6408" s="71" t="n">
        <f aca="false">F6408*I6408*J6408</f>
        <v>21</v>
      </c>
      <c r="L6408" s="71" t="n">
        <f aca="false">E6408*I6408*J6408</f>
        <v>0</v>
      </c>
      <c r="M6408" s="72" t="n">
        <f aca="false">G6408*I6408*J6408</f>
        <v>590.87</v>
      </c>
      <c r="N6408" s="72" t="n">
        <f aca="false">D6408*I6408*J6408</f>
        <v>-0</v>
      </c>
      <c r="O6408" s="71" t="n">
        <f aca="false">F6408*J6408</f>
        <v>21</v>
      </c>
      <c r="P6408" s="71" t="n">
        <f aca="false">E6408*J6408</f>
        <v>0</v>
      </c>
    </row>
    <row r="6409" customFormat="false" ht="15" hidden="false" customHeight="false" outlineLevel="0" collapsed="false">
      <c r="A6409" s="71" t="s">
        <v>60</v>
      </c>
      <c r="B6409" s="71" t="s">
        <v>53</v>
      </c>
      <c r="C6409" s="71" t="s">
        <v>1324</v>
      </c>
      <c r="D6409" s="72" t="n">
        <v>150.05</v>
      </c>
      <c r="E6409" s="71" t="n">
        <v>1</v>
      </c>
      <c r="F6409" s="71" t="n">
        <v>9</v>
      </c>
      <c r="G6409" s="72" t="n">
        <v>1386.78</v>
      </c>
      <c r="H6409" s="72" t="n">
        <v>1167.05</v>
      </c>
      <c r="I6409" s="71" t="n">
        <f aca="false">IF(B6409&gt;=Settings!$B$23,1,0)</f>
        <v>1</v>
      </c>
      <c r="J6409" s="71" t="n">
        <v>1</v>
      </c>
      <c r="K6409" s="71" t="n">
        <f aca="false">F6409*I6409*J6409</f>
        <v>9</v>
      </c>
      <c r="L6409" s="71" t="n">
        <f aca="false">E6409*I6409*J6409</f>
        <v>1</v>
      </c>
      <c r="M6409" s="72" t="n">
        <f aca="false">G6409*I6409*J6409</f>
        <v>1386.78</v>
      </c>
      <c r="N6409" s="72" t="n">
        <f aca="false">D6409*I6409*J6409</f>
        <v>150.05</v>
      </c>
      <c r="O6409" s="71" t="n">
        <f aca="false">F6409*J6409</f>
        <v>9</v>
      </c>
      <c r="P6409" s="71" t="n">
        <f aca="false">E6409*J6409</f>
        <v>1</v>
      </c>
    </row>
    <row r="6410" customFormat="false" ht="15" hidden="false" customHeight="false" outlineLevel="0" collapsed="false">
      <c r="A6410" s="71" t="s">
        <v>60</v>
      </c>
      <c r="B6410" s="71" t="s">
        <v>53</v>
      </c>
      <c r="C6410" s="71" t="s">
        <v>2367</v>
      </c>
      <c r="D6410" s="72" t="n">
        <v>213.55</v>
      </c>
      <c r="E6410" s="71" t="n">
        <v>2</v>
      </c>
      <c r="F6410" s="71" t="n">
        <v>7</v>
      </c>
      <c r="G6410" s="72" t="n">
        <v>713.32</v>
      </c>
      <c r="H6410" s="72" t="n">
        <v>471.16</v>
      </c>
      <c r="I6410" s="71" t="n">
        <f aca="false">IF(B6410&gt;=Settings!$B$23,1,0)</f>
        <v>1</v>
      </c>
      <c r="J6410" s="71" t="n">
        <v>1</v>
      </c>
      <c r="K6410" s="71" t="n">
        <f aca="false">F6410*I6410*J6410</f>
        <v>7</v>
      </c>
      <c r="L6410" s="71" t="n">
        <f aca="false">E6410*I6410*J6410</f>
        <v>2</v>
      </c>
      <c r="M6410" s="72" t="n">
        <f aca="false">G6410*I6410*J6410</f>
        <v>713.32</v>
      </c>
      <c r="N6410" s="72" t="n">
        <f aca="false">D6410*I6410*J6410</f>
        <v>213.55</v>
      </c>
      <c r="O6410" s="71" t="n">
        <f aca="false">F6410*J6410</f>
        <v>7</v>
      </c>
      <c r="P6410" s="71" t="n">
        <f aca="false">E6410*J6410</f>
        <v>2</v>
      </c>
    </row>
    <row r="6411" customFormat="false" ht="15" hidden="false" customHeight="false" outlineLevel="0" collapsed="false">
      <c r="A6411" s="71" t="s">
        <v>59</v>
      </c>
      <c r="B6411" s="71" t="s">
        <v>53</v>
      </c>
      <c r="C6411" s="71" t="s">
        <v>877</v>
      </c>
      <c r="D6411" s="72" t="n">
        <v>0</v>
      </c>
      <c r="E6411" s="71" t="n">
        <v>0</v>
      </c>
      <c r="F6411" s="71" t="n">
        <v>11</v>
      </c>
      <c r="G6411" s="72" t="n">
        <v>1172.17</v>
      </c>
      <c r="H6411" s="72" t="n">
        <v>1115.41</v>
      </c>
      <c r="I6411" s="71" t="n">
        <f aca="false">IF(B6411&gt;=Settings!$B$23,1,0)</f>
        <v>1</v>
      </c>
      <c r="J6411" s="71" t="n">
        <v>1</v>
      </c>
      <c r="K6411" s="71" t="n">
        <f aca="false">F6411*I6411*J6411</f>
        <v>11</v>
      </c>
      <c r="L6411" s="71" t="n">
        <f aca="false">E6411*I6411*J6411</f>
        <v>0</v>
      </c>
      <c r="M6411" s="72" t="n">
        <f aca="false">G6411*I6411*J6411</f>
        <v>1172.17</v>
      </c>
      <c r="N6411" s="72" t="n">
        <f aca="false">D6411*I6411*J6411</f>
        <v>-0</v>
      </c>
      <c r="O6411" s="71" t="n">
        <f aca="false">F6411*J6411</f>
        <v>11</v>
      </c>
      <c r="P6411" s="71" t="n">
        <f aca="false">E6411*J6411</f>
        <v>0</v>
      </c>
    </row>
    <row r="6412" customFormat="false" ht="15" hidden="false" customHeight="false" outlineLevel="0" collapsed="false">
      <c r="A6412" s="71" t="s">
        <v>59</v>
      </c>
      <c r="B6412" s="71" t="s">
        <v>53</v>
      </c>
      <c r="C6412" s="71" t="s">
        <v>881</v>
      </c>
      <c r="D6412" s="72" t="n">
        <v>146.79</v>
      </c>
      <c r="E6412" s="71" t="n">
        <v>1</v>
      </c>
      <c r="F6412" s="71" t="n">
        <v>12</v>
      </c>
      <c r="G6412" s="72" t="n">
        <v>2008.56</v>
      </c>
      <c r="H6412" s="72" t="n">
        <v>1701.19</v>
      </c>
      <c r="I6412" s="71" t="n">
        <f aca="false">IF(B6412&gt;=Settings!$B$23,1,0)</f>
        <v>1</v>
      </c>
      <c r="J6412" s="71" t="n">
        <v>1</v>
      </c>
      <c r="K6412" s="71" t="n">
        <f aca="false">F6412*I6412*J6412</f>
        <v>12</v>
      </c>
      <c r="L6412" s="71" t="n">
        <f aca="false">E6412*I6412*J6412</f>
        <v>1</v>
      </c>
      <c r="M6412" s="72" t="n">
        <f aca="false">G6412*I6412*J6412</f>
        <v>2008.56</v>
      </c>
      <c r="N6412" s="72" t="n">
        <f aca="false">D6412*I6412*J6412</f>
        <v>146.79</v>
      </c>
      <c r="O6412" s="71" t="n">
        <f aca="false">F6412*J6412</f>
        <v>12</v>
      </c>
      <c r="P6412" s="71" t="n">
        <f aca="false">E6412*J6412</f>
        <v>1</v>
      </c>
    </row>
    <row r="6413" customFormat="false" ht="15" hidden="false" customHeight="false" outlineLevel="0" collapsed="false">
      <c r="A6413" s="71" t="s">
        <v>59</v>
      </c>
      <c r="B6413" s="71" t="s">
        <v>53</v>
      </c>
      <c r="C6413" s="71" t="s">
        <v>878</v>
      </c>
      <c r="D6413" s="72" t="n">
        <v>323.52</v>
      </c>
      <c r="E6413" s="71" t="n">
        <v>3</v>
      </c>
      <c r="F6413" s="71" t="n">
        <v>27</v>
      </c>
      <c r="G6413" s="72" t="n">
        <v>3280.64</v>
      </c>
      <c r="H6413" s="72" t="n">
        <v>2694.08</v>
      </c>
      <c r="I6413" s="71" t="n">
        <f aca="false">IF(B6413&gt;=Settings!$B$23,1,0)</f>
        <v>1</v>
      </c>
      <c r="J6413" s="71" t="n">
        <v>1</v>
      </c>
      <c r="K6413" s="71" t="n">
        <f aca="false">F6413*I6413*J6413</f>
        <v>27</v>
      </c>
      <c r="L6413" s="71" t="n">
        <f aca="false">E6413*I6413*J6413</f>
        <v>3</v>
      </c>
      <c r="M6413" s="72" t="n">
        <f aca="false">G6413*I6413*J6413</f>
        <v>3280.64</v>
      </c>
      <c r="N6413" s="72" t="n">
        <f aca="false">D6413*I6413*J6413</f>
        <v>323.52</v>
      </c>
      <c r="O6413" s="71" t="n">
        <f aca="false">F6413*J6413</f>
        <v>27</v>
      </c>
      <c r="P6413" s="71" t="n">
        <f aca="false">E6413*J6413</f>
        <v>3</v>
      </c>
    </row>
    <row r="6414" customFormat="false" ht="15" hidden="false" customHeight="false" outlineLevel="0" collapsed="false">
      <c r="A6414" s="71" t="s">
        <v>61</v>
      </c>
      <c r="B6414" s="71" t="s">
        <v>53</v>
      </c>
      <c r="C6414" s="71" t="s">
        <v>988</v>
      </c>
      <c r="D6414" s="72" t="n">
        <v>0</v>
      </c>
      <c r="E6414" s="71" t="n">
        <v>0</v>
      </c>
      <c r="F6414" s="71" t="n">
        <v>1</v>
      </c>
      <c r="G6414" s="72" t="n">
        <v>168.14</v>
      </c>
      <c r="H6414" s="72" t="n">
        <v>168.14</v>
      </c>
      <c r="I6414" s="71" t="n">
        <f aca="false">IF(B6414&gt;=Settings!$B$23,1,0)</f>
        <v>1</v>
      </c>
      <c r="J6414" s="71" t="n">
        <v>1</v>
      </c>
      <c r="K6414" s="71" t="n">
        <f aca="false">F6414*I6414*J6414</f>
        <v>1</v>
      </c>
      <c r="L6414" s="71" t="n">
        <f aca="false">E6414*I6414*J6414</f>
        <v>0</v>
      </c>
      <c r="M6414" s="72" t="n">
        <f aca="false">G6414*I6414*J6414</f>
        <v>168.14</v>
      </c>
      <c r="N6414" s="72" t="n">
        <f aca="false">D6414*I6414*J6414</f>
        <v>-0</v>
      </c>
      <c r="O6414" s="71" t="n">
        <f aca="false">F6414*J6414</f>
        <v>1</v>
      </c>
      <c r="P6414" s="71" t="n">
        <f aca="false">E6414*J6414</f>
        <v>0</v>
      </c>
    </row>
    <row r="6415" customFormat="false" ht="15" hidden="false" customHeight="false" outlineLevel="0" collapsed="false">
      <c r="A6415" s="71" t="s">
        <v>60</v>
      </c>
      <c r="B6415" s="71" t="s">
        <v>53</v>
      </c>
      <c r="C6415" s="71" t="s">
        <v>2151</v>
      </c>
      <c r="D6415" s="72" t="n">
        <v>63.24</v>
      </c>
      <c r="E6415" s="71" t="n">
        <v>1</v>
      </c>
      <c r="F6415" s="71" t="n">
        <v>16</v>
      </c>
      <c r="G6415" s="72" t="n">
        <v>1354.68</v>
      </c>
      <c r="H6415" s="72" t="n">
        <v>1160.24</v>
      </c>
      <c r="I6415" s="71" t="n">
        <f aca="false">IF(B6415&gt;=Settings!$B$23,1,0)</f>
        <v>1</v>
      </c>
      <c r="J6415" s="71" t="n">
        <v>1</v>
      </c>
      <c r="K6415" s="71" t="n">
        <f aca="false">F6415*I6415*J6415</f>
        <v>16</v>
      </c>
      <c r="L6415" s="71" t="n">
        <f aca="false">E6415*I6415*J6415</f>
        <v>1</v>
      </c>
      <c r="M6415" s="72" t="n">
        <f aca="false">G6415*I6415*J6415</f>
        <v>1354.68</v>
      </c>
      <c r="N6415" s="72" t="n">
        <f aca="false">D6415*I6415*J6415</f>
        <v>63.24</v>
      </c>
      <c r="O6415" s="71" t="n">
        <f aca="false">F6415*J6415</f>
        <v>16</v>
      </c>
      <c r="P6415" s="71" t="n">
        <f aca="false">E6415*J6415</f>
        <v>1</v>
      </c>
    </row>
    <row r="6416" customFormat="false" ht="15" hidden="false" customHeight="false" outlineLevel="0" collapsed="false">
      <c r="A6416" s="71" t="s">
        <v>61</v>
      </c>
      <c r="B6416" s="71" t="s">
        <v>53</v>
      </c>
      <c r="C6416" s="71" t="s">
        <v>652</v>
      </c>
      <c r="D6416" s="72" t="n">
        <v>0</v>
      </c>
      <c r="E6416" s="71" t="n">
        <v>0</v>
      </c>
      <c r="F6416" s="71" t="n">
        <v>3</v>
      </c>
      <c r="G6416" s="72" t="n">
        <v>95.31</v>
      </c>
      <c r="H6416" s="72" t="n">
        <v>90.55</v>
      </c>
      <c r="I6416" s="71" t="n">
        <f aca="false">IF(B6416&gt;=Settings!$B$23,1,0)</f>
        <v>1</v>
      </c>
      <c r="J6416" s="71" t="n">
        <v>1</v>
      </c>
      <c r="K6416" s="71" t="n">
        <f aca="false">F6416*I6416*J6416</f>
        <v>3</v>
      </c>
      <c r="L6416" s="71" t="n">
        <f aca="false">E6416*I6416*J6416</f>
        <v>0</v>
      </c>
      <c r="M6416" s="72" t="n">
        <f aca="false">G6416*I6416*J6416</f>
        <v>95.31</v>
      </c>
      <c r="N6416" s="72" t="n">
        <f aca="false">D6416*I6416*J6416</f>
        <v>-0</v>
      </c>
      <c r="O6416" s="71" t="n">
        <f aca="false">F6416*J6416</f>
        <v>3</v>
      </c>
      <c r="P6416" s="71" t="n">
        <f aca="false">E6416*J6416</f>
        <v>0</v>
      </c>
    </row>
    <row r="6417" customFormat="false" ht="15" hidden="false" customHeight="false" outlineLevel="0" collapsed="false">
      <c r="A6417" s="71" t="s">
        <v>60</v>
      </c>
      <c r="B6417" s="71" t="s">
        <v>53</v>
      </c>
      <c r="C6417" s="71" t="s">
        <v>595</v>
      </c>
      <c r="D6417" s="72" t="n">
        <v>0</v>
      </c>
      <c r="E6417" s="71" t="n">
        <v>0</v>
      </c>
      <c r="F6417" s="71" t="n">
        <v>43</v>
      </c>
      <c r="G6417" s="72" t="n">
        <v>1425.17</v>
      </c>
      <c r="H6417" s="72" t="n">
        <v>1290.9</v>
      </c>
      <c r="I6417" s="71" t="n">
        <f aca="false">IF(B6417&gt;=Settings!$B$23,1,0)</f>
        <v>1</v>
      </c>
      <c r="J6417" s="71" t="n">
        <v>1</v>
      </c>
      <c r="K6417" s="71" t="n">
        <f aca="false">F6417*I6417*J6417</f>
        <v>43</v>
      </c>
      <c r="L6417" s="71" t="n">
        <f aca="false">E6417*I6417*J6417</f>
        <v>0</v>
      </c>
      <c r="M6417" s="72" t="n">
        <f aca="false">G6417*I6417*J6417</f>
        <v>1425.17</v>
      </c>
      <c r="N6417" s="72" t="n">
        <f aca="false">D6417*I6417*J6417</f>
        <v>-0</v>
      </c>
      <c r="O6417" s="71" t="n">
        <f aca="false">F6417*J6417</f>
        <v>43</v>
      </c>
      <c r="P6417" s="71" t="n">
        <f aca="false">E6417*J6417</f>
        <v>0</v>
      </c>
    </row>
    <row r="6418" customFormat="false" ht="15" hidden="false" customHeight="false" outlineLevel="0" collapsed="false">
      <c r="A6418" s="71" t="s">
        <v>59</v>
      </c>
      <c r="B6418" s="71" t="s">
        <v>53</v>
      </c>
      <c r="C6418" s="71" t="s">
        <v>156</v>
      </c>
      <c r="D6418" s="72" t="n">
        <v>588.8</v>
      </c>
      <c r="E6418" s="71" t="n">
        <v>7</v>
      </c>
      <c r="F6418" s="71" t="n">
        <v>90</v>
      </c>
      <c r="G6418" s="72" t="n">
        <v>7859.28</v>
      </c>
      <c r="H6418" s="72" t="n">
        <v>6983.28</v>
      </c>
      <c r="I6418" s="71" t="n">
        <f aca="false">IF(B6418&gt;=Settings!$B$23,1,0)</f>
        <v>1</v>
      </c>
      <c r="J6418" s="71" t="n">
        <v>1</v>
      </c>
      <c r="K6418" s="71" t="n">
        <f aca="false">F6418*I6418*J6418</f>
        <v>90</v>
      </c>
      <c r="L6418" s="71" t="n">
        <f aca="false">E6418*I6418*J6418</f>
        <v>7</v>
      </c>
      <c r="M6418" s="72" t="n">
        <f aca="false">G6418*I6418*J6418</f>
        <v>7859.28</v>
      </c>
      <c r="N6418" s="72" t="n">
        <f aca="false">D6418*I6418*J6418</f>
        <v>588.8</v>
      </c>
      <c r="O6418" s="71" t="n">
        <f aca="false">F6418*J6418</f>
        <v>90</v>
      </c>
      <c r="P6418" s="71" t="n">
        <f aca="false">E6418*J6418</f>
        <v>7</v>
      </c>
    </row>
    <row r="6419" customFormat="false" ht="15" hidden="false" customHeight="false" outlineLevel="0" collapsed="false">
      <c r="A6419" s="71" t="s">
        <v>60</v>
      </c>
      <c r="B6419" s="71" t="s">
        <v>53</v>
      </c>
      <c r="C6419" s="71" t="s">
        <v>2268</v>
      </c>
      <c r="D6419" s="72" t="n">
        <v>0</v>
      </c>
      <c r="E6419" s="71" t="n">
        <v>0</v>
      </c>
      <c r="F6419" s="71" t="n">
        <v>8</v>
      </c>
      <c r="G6419" s="72" t="n">
        <v>1631.45</v>
      </c>
      <c r="H6419" s="72" t="n">
        <v>1549.22</v>
      </c>
      <c r="I6419" s="71" t="n">
        <f aca="false">IF(B6419&gt;=Settings!$B$23,1,0)</f>
        <v>1</v>
      </c>
      <c r="J6419" s="71" t="n">
        <v>1</v>
      </c>
      <c r="K6419" s="71" t="n">
        <f aca="false">F6419*I6419*J6419</f>
        <v>8</v>
      </c>
      <c r="L6419" s="71" t="n">
        <f aca="false">E6419*I6419*J6419</f>
        <v>0</v>
      </c>
      <c r="M6419" s="72" t="n">
        <f aca="false">G6419*I6419*J6419</f>
        <v>1631.45</v>
      </c>
      <c r="N6419" s="72" t="n">
        <f aca="false">D6419*I6419*J6419</f>
        <v>-0</v>
      </c>
      <c r="O6419" s="71" t="n">
        <f aca="false">F6419*J6419</f>
        <v>8</v>
      </c>
      <c r="P6419" s="71" t="n">
        <f aca="false">E6419*J6419</f>
        <v>0</v>
      </c>
    </row>
    <row r="6420" customFormat="false" ht="15" hidden="false" customHeight="false" outlineLevel="0" collapsed="false">
      <c r="A6420" s="71" t="s">
        <v>59</v>
      </c>
      <c r="B6420" s="71" t="s">
        <v>53</v>
      </c>
      <c r="C6420" s="71" t="s">
        <v>585</v>
      </c>
      <c r="D6420" s="72" t="n">
        <v>0</v>
      </c>
      <c r="E6420" s="71" t="n">
        <v>0</v>
      </c>
      <c r="F6420" s="71" t="n">
        <v>35</v>
      </c>
      <c r="G6420" s="72" t="n">
        <v>2616.51</v>
      </c>
      <c r="H6420" s="72" t="n">
        <v>2473.51</v>
      </c>
      <c r="I6420" s="71" t="n">
        <f aca="false">IF(B6420&gt;=Settings!$B$23,1,0)</f>
        <v>1</v>
      </c>
      <c r="J6420" s="71" t="n">
        <v>1</v>
      </c>
      <c r="K6420" s="71" t="n">
        <f aca="false">F6420*I6420*J6420</f>
        <v>35</v>
      </c>
      <c r="L6420" s="71" t="n">
        <f aca="false">E6420*I6420*J6420</f>
        <v>0</v>
      </c>
      <c r="M6420" s="72" t="n">
        <f aca="false">G6420*I6420*J6420</f>
        <v>2616.51</v>
      </c>
      <c r="N6420" s="72" t="n">
        <f aca="false">D6420*I6420*J6420</f>
        <v>-0</v>
      </c>
      <c r="O6420" s="71" t="n">
        <f aca="false">F6420*J6420</f>
        <v>35</v>
      </c>
      <c r="P6420" s="71" t="n">
        <f aca="false">E6420*J6420</f>
        <v>0</v>
      </c>
    </row>
    <row r="6421" customFormat="false" ht="15" hidden="false" customHeight="false" outlineLevel="0" collapsed="false">
      <c r="A6421" s="71" t="s">
        <v>59</v>
      </c>
      <c r="B6421" s="71" t="s">
        <v>53</v>
      </c>
      <c r="C6421" s="71" t="s">
        <v>1383</v>
      </c>
      <c r="D6421" s="72" t="n">
        <v>0</v>
      </c>
      <c r="E6421" s="71" t="n">
        <v>0</v>
      </c>
      <c r="F6421" s="71" t="n">
        <v>3</v>
      </c>
      <c r="G6421" s="72" t="n">
        <v>290.76</v>
      </c>
      <c r="H6421" s="72" t="n">
        <v>260.78</v>
      </c>
      <c r="I6421" s="71" t="n">
        <f aca="false">IF(B6421&gt;=Settings!$B$23,1,0)</f>
        <v>1</v>
      </c>
      <c r="J6421" s="71" t="n">
        <v>1</v>
      </c>
      <c r="K6421" s="71" t="n">
        <f aca="false">F6421*I6421*J6421</f>
        <v>3</v>
      </c>
      <c r="L6421" s="71" t="n">
        <f aca="false">E6421*I6421*J6421</f>
        <v>0</v>
      </c>
      <c r="M6421" s="72" t="n">
        <f aca="false">G6421*I6421*J6421</f>
        <v>290.76</v>
      </c>
      <c r="N6421" s="72" t="n">
        <f aca="false">D6421*I6421*J6421</f>
        <v>-0</v>
      </c>
      <c r="O6421" s="71" t="n">
        <f aca="false">F6421*J6421</f>
        <v>3</v>
      </c>
      <c r="P6421" s="71" t="n">
        <f aca="false">E6421*J6421</f>
        <v>0</v>
      </c>
    </row>
    <row r="6422" customFormat="false" ht="15" hidden="false" customHeight="false" outlineLevel="0" collapsed="false">
      <c r="A6422" s="71" t="s">
        <v>59</v>
      </c>
      <c r="B6422" s="71" t="s">
        <v>53</v>
      </c>
      <c r="C6422" s="71" t="s">
        <v>118</v>
      </c>
      <c r="D6422" s="72" t="n">
        <v>1544.36</v>
      </c>
      <c r="E6422" s="71" t="n">
        <v>15</v>
      </c>
      <c r="F6422" s="71" t="n">
        <v>266</v>
      </c>
      <c r="G6422" s="72" t="n">
        <v>28381.82</v>
      </c>
      <c r="H6422" s="72" t="n">
        <v>24916.61</v>
      </c>
      <c r="I6422" s="71" t="n">
        <f aca="false">IF(B6422&gt;=Settings!$B$23,1,0)</f>
        <v>1</v>
      </c>
      <c r="J6422" s="71" t="n">
        <v>1</v>
      </c>
      <c r="K6422" s="71" t="n">
        <f aca="false">F6422*I6422*J6422</f>
        <v>266</v>
      </c>
      <c r="L6422" s="71" t="n">
        <f aca="false">E6422*I6422*J6422</f>
        <v>15</v>
      </c>
      <c r="M6422" s="72" t="n">
        <f aca="false">G6422*I6422*J6422</f>
        <v>28381.82</v>
      </c>
      <c r="N6422" s="72" t="n">
        <f aca="false">D6422*I6422*J6422</f>
        <v>1544.36</v>
      </c>
      <c r="O6422" s="71" t="n">
        <f aca="false">F6422*J6422</f>
        <v>266</v>
      </c>
      <c r="P6422" s="71" t="n">
        <f aca="false">E6422*J6422</f>
        <v>15</v>
      </c>
    </row>
    <row r="6423" customFormat="false" ht="15" hidden="false" customHeight="false" outlineLevel="0" collapsed="false">
      <c r="A6423" s="71" t="s">
        <v>60</v>
      </c>
      <c r="B6423" s="71" t="s">
        <v>53</v>
      </c>
      <c r="C6423" s="71" t="s">
        <v>588</v>
      </c>
      <c r="D6423" s="72" t="n">
        <v>210.28</v>
      </c>
      <c r="E6423" s="71" t="n">
        <v>2</v>
      </c>
      <c r="F6423" s="71" t="n">
        <v>25</v>
      </c>
      <c r="G6423" s="72" t="n">
        <v>2853.35</v>
      </c>
      <c r="H6423" s="72" t="n">
        <v>2388.71</v>
      </c>
      <c r="I6423" s="71" t="n">
        <f aca="false">IF(B6423&gt;=Settings!$B$23,1,0)</f>
        <v>1</v>
      </c>
      <c r="J6423" s="71" t="n">
        <v>1</v>
      </c>
      <c r="K6423" s="71" t="n">
        <f aca="false">F6423*I6423*J6423</f>
        <v>25</v>
      </c>
      <c r="L6423" s="71" t="n">
        <f aca="false">E6423*I6423*J6423</f>
        <v>2</v>
      </c>
      <c r="M6423" s="72" t="n">
        <f aca="false">G6423*I6423*J6423</f>
        <v>2853.35</v>
      </c>
      <c r="N6423" s="72" t="n">
        <f aca="false">D6423*I6423*J6423</f>
        <v>210.28</v>
      </c>
      <c r="O6423" s="71" t="n">
        <f aca="false">F6423*J6423</f>
        <v>25</v>
      </c>
      <c r="P6423" s="71" t="n">
        <f aca="false">E6423*J6423</f>
        <v>2</v>
      </c>
    </row>
    <row r="6424" customFormat="false" ht="15" hidden="false" customHeight="false" outlineLevel="0" collapsed="false">
      <c r="A6424" s="71" t="s">
        <v>61</v>
      </c>
      <c r="B6424" s="71" t="s">
        <v>53</v>
      </c>
      <c r="C6424" s="71" t="s">
        <v>921</v>
      </c>
      <c r="D6424" s="72" t="n">
        <v>0</v>
      </c>
      <c r="E6424" s="71" t="n">
        <v>0</v>
      </c>
      <c r="F6424" s="71" t="n">
        <v>1</v>
      </c>
      <c r="G6424" s="72" t="n">
        <v>118.14</v>
      </c>
      <c r="H6424" s="72" t="n">
        <v>118.14</v>
      </c>
      <c r="I6424" s="71" t="n">
        <f aca="false">IF(B6424&gt;=Settings!$B$23,1,0)</f>
        <v>1</v>
      </c>
      <c r="J6424" s="71" t="n">
        <v>1</v>
      </c>
      <c r="K6424" s="71" t="n">
        <f aca="false">F6424*I6424*J6424</f>
        <v>1</v>
      </c>
      <c r="L6424" s="71" t="n">
        <f aca="false">E6424*I6424*J6424</f>
        <v>0</v>
      </c>
      <c r="M6424" s="72" t="n">
        <f aca="false">G6424*I6424*J6424</f>
        <v>118.14</v>
      </c>
      <c r="N6424" s="72" t="n">
        <f aca="false">D6424*I6424*J6424</f>
        <v>-0</v>
      </c>
      <c r="O6424" s="71" t="n">
        <f aca="false">F6424*J6424</f>
        <v>1</v>
      </c>
      <c r="P6424" s="71" t="n">
        <f aca="false">E6424*J6424</f>
        <v>0</v>
      </c>
    </row>
    <row r="6425" customFormat="false" ht="15" hidden="false" customHeight="false" outlineLevel="0" collapsed="false">
      <c r="A6425" s="71" t="s">
        <v>59</v>
      </c>
      <c r="B6425" s="71" t="s">
        <v>53</v>
      </c>
      <c r="C6425" s="71" t="s">
        <v>1048</v>
      </c>
      <c r="D6425" s="72" t="n">
        <v>263.59</v>
      </c>
      <c r="E6425" s="71" t="n">
        <v>1</v>
      </c>
      <c r="F6425" s="71" t="n">
        <v>7</v>
      </c>
      <c r="G6425" s="72" t="n">
        <v>1795.13</v>
      </c>
      <c r="H6425" s="72" t="n">
        <v>1496.79</v>
      </c>
      <c r="I6425" s="71" t="n">
        <f aca="false">IF(B6425&gt;=Settings!$B$23,1,0)</f>
        <v>1</v>
      </c>
      <c r="J6425" s="71" t="n">
        <v>1</v>
      </c>
      <c r="K6425" s="71" t="n">
        <f aca="false">F6425*I6425*J6425</f>
        <v>7</v>
      </c>
      <c r="L6425" s="71" t="n">
        <f aca="false">E6425*I6425*J6425</f>
        <v>1</v>
      </c>
      <c r="M6425" s="72" t="n">
        <f aca="false">G6425*I6425*J6425</f>
        <v>1795.13</v>
      </c>
      <c r="N6425" s="72" t="n">
        <f aca="false">D6425*I6425*J6425</f>
        <v>263.59</v>
      </c>
      <c r="O6425" s="71" t="n">
        <f aca="false">F6425*J6425</f>
        <v>7</v>
      </c>
      <c r="P6425" s="71" t="n">
        <f aca="false">E6425*J6425</f>
        <v>1</v>
      </c>
    </row>
    <row r="6426" customFormat="false" ht="15" hidden="false" customHeight="false" outlineLevel="0" collapsed="false">
      <c r="A6426" s="71" t="s">
        <v>59</v>
      </c>
      <c r="B6426" s="71" t="s">
        <v>53</v>
      </c>
      <c r="C6426" s="71" t="s">
        <v>652</v>
      </c>
      <c r="D6426" s="72" t="n">
        <v>31.77</v>
      </c>
      <c r="E6426" s="71" t="n">
        <v>1</v>
      </c>
      <c r="F6426" s="71" t="n">
        <v>13</v>
      </c>
      <c r="G6426" s="72" t="n">
        <v>413.02</v>
      </c>
      <c r="H6426" s="72" t="n">
        <v>366.98</v>
      </c>
      <c r="I6426" s="71" t="n">
        <f aca="false">IF(B6426&gt;=Settings!$B$23,1,0)</f>
        <v>1</v>
      </c>
      <c r="J6426" s="71" t="n">
        <v>1</v>
      </c>
      <c r="K6426" s="71" t="n">
        <f aca="false">F6426*I6426*J6426</f>
        <v>13</v>
      </c>
      <c r="L6426" s="71" t="n">
        <f aca="false">E6426*I6426*J6426</f>
        <v>1</v>
      </c>
      <c r="M6426" s="72" t="n">
        <f aca="false">G6426*I6426*J6426</f>
        <v>413.02</v>
      </c>
      <c r="N6426" s="72" t="n">
        <f aca="false">D6426*I6426*J6426</f>
        <v>31.77</v>
      </c>
      <c r="O6426" s="71" t="n">
        <f aca="false">F6426*J6426</f>
        <v>13</v>
      </c>
      <c r="P6426" s="71" t="n">
        <f aca="false">E6426*J6426</f>
        <v>1</v>
      </c>
    </row>
    <row r="6427" customFormat="false" ht="15" hidden="false" customHeight="false" outlineLevel="0" collapsed="false">
      <c r="A6427" s="71" t="s">
        <v>62</v>
      </c>
      <c r="B6427" s="71" t="s">
        <v>53</v>
      </c>
      <c r="C6427" s="71" t="s">
        <v>1455</v>
      </c>
      <c r="D6427" s="72" t="n">
        <v>0</v>
      </c>
      <c r="E6427" s="71" t="n">
        <v>0</v>
      </c>
      <c r="F6427" s="71" t="n">
        <v>1</v>
      </c>
      <c r="G6427" s="72" t="n">
        <v>15.41</v>
      </c>
      <c r="H6427" s="72" t="n">
        <v>15.41</v>
      </c>
      <c r="I6427" s="71" t="n">
        <f aca="false">IF(B6427&gt;=Settings!$B$23,1,0)</f>
        <v>1</v>
      </c>
      <c r="J6427" s="71" t="n">
        <v>1</v>
      </c>
      <c r="K6427" s="71" t="n">
        <f aca="false">F6427*I6427*J6427</f>
        <v>1</v>
      </c>
      <c r="L6427" s="71" t="n">
        <f aca="false">E6427*I6427*J6427</f>
        <v>0</v>
      </c>
      <c r="M6427" s="72" t="n">
        <f aca="false">G6427*I6427*J6427</f>
        <v>15.41</v>
      </c>
      <c r="N6427" s="72" t="n">
        <f aca="false">D6427*I6427*J6427</f>
        <v>-0</v>
      </c>
      <c r="O6427" s="71" t="n">
        <f aca="false">F6427*J6427</f>
        <v>1</v>
      </c>
      <c r="P6427" s="71" t="n">
        <f aca="false">E6427*J6427</f>
        <v>0</v>
      </c>
    </row>
    <row r="6428" customFormat="false" ht="15" hidden="false" customHeight="false" outlineLevel="0" collapsed="false">
      <c r="A6428" s="71" t="s">
        <v>63</v>
      </c>
      <c r="B6428" s="71" t="s">
        <v>53</v>
      </c>
      <c r="C6428" s="71" t="s">
        <v>2415</v>
      </c>
      <c r="D6428" s="72" t="n">
        <v>0</v>
      </c>
      <c r="E6428" s="71" t="n">
        <v>0</v>
      </c>
      <c r="F6428" s="71" t="n">
        <v>2</v>
      </c>
      <c r="G6428" s="72" t="n">
        <v>21.72</v>
      </c>
      <c r="H6428" s="72" t="n">
        <v>20.09</v>
      </c>
      <c r="I6428" s="71" t="n">
        <f aca="false">IF(B6428&gt;=Settings!$B$23,1,0)</f>
        <v>1</v>
      </c>
      <c r="J6428" s="71" t="n">
        <v>1</v>
      </c>
      <c r="K6428" s="71" t="n">
        <f aca="false">F6428*I6428*J6428</f>
        <v>2</v>
      </c>
      <c r="L6428" s="71" t="n">
        <f aca="false">E6428*I6428*J6428</f>
        <v>0</v>
      </c>
      <c r="M6428" s="72" t="n">
        <f aca="false">G6428*I6428*J6428</f>
        <v>21.72</v>
      </c>
      <c r="N6428" s="72" t="n">
        <f aca="false">D6428*I6428*J6428</f>
        <v>-0</v>
      </c>
      <c r="O6428" s="71" t="n">
        <f aca="false">F6428*J6428</f>
        <v>2</v>
      </c>
      <c r="P6428" s="71" t="n">
        <f aca="false">E6428*J6428</f>
        <v>0</v>
      </c>
    </row>
    <row r="6429" customFormat="false" ht="15" hidden="false" customHeight="false" outlineLevel="0" collapsed="false">
      <c r="A6429" s="71" t="s">
        <v>61</v>
      </c>
      <c r="B6429" s="71" t="s">
        <v>53</v>
      </c>
      <c r="C6429" s="71" t="s">
        <v>976</v>
      </c>
      <c r="D6429" s="72" t="n">
        <v>90.86</v>
      </c>
      <c r="E6429" s="71" t="n">
        <v>1</v>
      </c>
      <c r="F6429" s="71" t="n">
        <v>16</v>
      </c>
      <c r="G6429" s="72" t="n">
        <v>1453.76</v>
      </c>
      <c r="H6429" s="72" t="n">
        <v>1281.18</v>
      </c>
      <c r="I6429" s="71" t="n">
        <f aca="false">IF(B6429&gt;=Settings!$B$23,1,0)</f>
        <v>1</v>
      </c>
      <c r="J6429" s="71" t="n">
        <v>1</v>
      </c>
      <c r="K6429" s="71" t="n">
        <f aca="false">F6429*I6429*J6429</f>
        <v>16</v>
      </c>
      <c r="L6429" s="71" t="n">
        <f aca="false">E6429*I6429*J6429</f>
        <v>1</v>
      </c>
      <c r="M6429" s="72" t="n">
        <f aca="false">G6429*I6429*J6429</f>
        <v>1453.76</v>
      </c>
      <c r="N6429" s="72" t="n">
        <f aca="false">D6429*I6429*J6429</f>
        <v>90.86</v>
      </c>
      <c r="O6429" s="71" t="n">
        <f aca="false">F6429*J6429</f>
        <v>16</v>
      </c>
      <c r="P6429" s="71" t="n">
        <f aca="false">E6429*J6429</f>
        <v>1</v>
      </c>
    </row>
    <row r="6430" customFormat="false" ht="15" hidden="false" customHeight="false" outlineLevel="0" collapsed="false">
      <c r="A6430" s="71" t="s">
        <v>59</v>
      </c>
      <c r="B6430" s="71" t="s">
        <v>53</v>
      </c>
      <c r="C6430" s="71" t="s">
        <v>1158</v>
      </c>
      <c r="D6430" s="72" t="n">
        <v>274.41</v>
      </c>
      <c r="E6430" s="71" t="n">
        <v>3</v>
      </c>
      <c r="F6430" s="71" t="n">
        <v>55</v>
      </c>
      <c r="G6430" s="72" t="n">
        <v>5651.84</v>
      </c>
      <c r="H6430" s="72" t="n">
        <v>5049.98</v>
      </c>
      <c r="I6430" s="71" t="n">
        <f aca="false">IF(B6430&gt;=Settings!$B$23,1,0)</f>
        <v>1</v>
      </c>
      <c r="J6430" s="71" t="n">
        <v>1</v>
      </c>
      <c r="K6430" s="71" t="n">
        <f aca="false">F6430*I6430*J6430</f>
        <v>55</v>
      </c>
      <c r="L6430" s="71" t="n">
        <f aca="false">E6430*I6430*J6430</f>
        <v>3</v>
      </c>
      <c r="M6430" s="72" t="n">
        <f aca="false">G6430*I6430*J6430</f>
        <v>5651.84</v>
      </c>
      <c r="N6430" s="72" t="n">
        <f aca="false">D6430*I6430*J6430</f>
        <v>274.41</v>
      </c>
      <c r="O6430" s="71" t="n">
        <f aca="false">F6430*J6430</f>
        <v>55</v>
      </c>
      <c r="P6430" s="71" t="n">
        <f aca="false">E6430*J6430</f>
        <v>3</v>
      </c>
    </row>
    <row r="6431" customFormat="false" ht="15" hidden="false" customHeight="false" outlineLevel="0" collapsed="false">
      <c r="A6431" s="71" t="s">
        <v>59</v>
      </c>
      <c r="B6431" s="71" t="s">
        <v>53</v>
      </c>
      <c r="C6431" s="71" t="s">
        <v>1249</v>
      </c>
      <c r="D6431" s="72" t="n">
        <v>0</v>
      </c>
      <c r="E6431" s="71" t="n">
        <v>0</v>
      </c>
      <c r="F6431" s="71" t="n">
        <v>2</v>
      </c>
      <c r="G6431" s="72" t="n">
        <v>163.54</v>
      </c>
      <c r="H6431" s="72" t="n">
        <v>152.65</v>
      </c>
      <c r="I6431" s="71" t="n">
        <f aca="false">IF(B6431&gt;=Settings!$B$23,1,0)</f>
        <v>1</v>
      </c>
      <c r="J6431" s="71" t="n">
        <v>1</v>
      </c>
      <c r="K6431" s="71" t="n">
        <f aca="false">F6431*I6431*J6431</f>
        <v>2</v>
      </c>
      <c r="L6431" s="71" t="n">
        <f aca="false">E6431*I6431*J6431</f>
        <v>0</v>
      </c>
      <c r="M6431" s="72" t="n">
        <f aca="false">G6431*I6431*J6431</f>
        <v>163.54</v>
      </c>
      <c r="N6431" s="72" t="n">
        <f aca="false">D6431*I6431*J6431</f>
        <v>-0</v>
      </c>
      <c r="O6431" s="71" t="n">
        <f aca="false">F6431*J6431</f>
        <v>2</v>
      </c>
      <c r="P6431" s="71" t="n">
        <f aca="false">E6431*J6431</f>
        <v>0</v>
      </c>
    </row>
    <row r="6432" customFormat="false" ht="15" hidden="false" customHeight="false" outlineLevel="0" collapsed="false">
      <c r="A6432" s="71" t="s">
        <v>59</v>
      </c>
      <c r="B6432" s="71" t="s">
        <v>53</v>
      </c>
      <c r="C6432" s="71" t="s">
        <v>1250</v>
      </c>
      <c r="D6432" s="72" t="n">
        <v>0</v>
      </c>
      <c r="E6432" s="71" t="n">
        <v>0</v>
      </c>
      <c r="F6432" s="71" t="n">
        <v>8</v>
      </c>
      <c r="G6432" s="72" t="n">
        <v>763.25</v>
      </c>
      <c r="H6432" s="72" t="n">
        <v>746.9</v>
      </c>
      <c r="I6432" s="71" t="n">
        <f aca="false">IF(B6432&gt;=Settings!$B$23,1,0)</f>
        <v>1</v>
      </c>
      <c r="J6432" s="71" t="n">
        <v>1</v>
      </c>
      <c r="K6432" s="71" t="n">
        <f aca="false">F6432*I6432*J6432</f>
        <v>8</v>
      </c>
      <c r="L6432" s="71" t="n">
        <f aca="false">E6432*I6432*J6432</f>
        <v>0</v>
      </c>
      <c r="M6432" s="72" t="n">
        <f aca="false">G6432*I6432*J6432</f>
        <v>763.25</v>
      </c>
      <c r="N6432" s="72" t="n">
        <f aca="false">D6432*I6432*J6432</f>
        <v>-0</v>
      </c>
      <c r="O6432" s="71" t="n">
        <f aca="false">F6432*J6432</f>
        <v>8</v>
      </c>
      <c r="P6432" s="71" t="n">
        <f aca="false">E6432*J6432</f>
        <v>0</v>
      </c>
    </row>
    <row r="6433" customFormat="false" ht="15" hidden="false" customHeight="false" outlineLevel="0" collapsed="false">
      <c r="A6433" s="71" t="s">
        <v>59</v>
      </c>
      <c r="B6433" s="71" t="s">
        <v>53</v>
      </c>
      <c r="C6433" s="71" t="s">
        <v>1143</v>
      </c>
      <c r="D6433" s="72" t="n">
        <v>0</v>
      </c>
      <c r="E6433" s="71" t="n">
        <v>0</v>
      </c>
      <c r="F6433" s="71" t="n">
        <v>9</v>
      </c>
      <c r="G6433" s="72" t="n">
        <v>698.64</v>
      </c>
      <c r="H6433" s="72" t="n">
        <v>647.21</v>
      </c>
      <c r="I6433" s="71" t="n">
        <f aca="false">IF(B6433&gt;=Settings!$B$23,1,0)</f>
        <v>1</v>
      </c>
      <c r="J6433" s="71" t="n">
        <v>1</v>
      </c>
      <c r="K6433" s="71" t="n">
        <f aca="false">F6433*I6433*J6433</f>
        <v>9</v>
      </c>
      <c r="L6433" s="71" t="n">
        <f aca="false">E6433*I6433*J6433</f>
        <v>0</v>
      </c>
      <c r="M6433" s="72" t="n">
        <f aca="false">G6433*I6433*J6433</f>
        <v>698.64</v>
      </c>
      <c r="N6433" s="72" t="n">
        <f aca="false">D6433*I6433*J6433</f>
        <v>-0</v>
      </c>
      <c r="O6433" s="71" t="n">
        <f aca="false">F6433*J6433</f>
        <v>9</v>
      </c>
      <c r="P6433" s="71" t="n">
        <f aca="false">E6433*J6433</f>
        <v>0</v>
      </c>
    </row>
    <row r="6434" customFormat="false" ht="15" hidden="false" customHeight="false" outlineLevel="0" collapsed="false">
      <c r="A6434" s="71" t="s">
        <v>59</v>
      </c>
      <c r="B6434" s="71" t="s">
        <v>53</v>
      </c>
      <c r="C6434" s="71" t="s">
        <v>922</v>
      </c>
      <c r="D6434" s="72" t="n">
        <v>120.33</v>
      </c>
      <c r="E6434" s="71" t="n">
        <v>14</v>
      </c>
      <c r="F6434" s="71" t="n">
        <v>188</v>
      </c>
      <c r="G6434" s="72" t="n">
        <v>1706.96</v>
      </c>
      <c r="H6434" s="72" t="n">
        <v>1504.36</v>
      </c>
      <c r="I6434" s="71" t="n">
        <f aca="false">IF(B6434&gt;=Settings!$B$23,1,0)</f>
        <v>1</v>
      </c>
      <c r="J6434" s="71" t="n">
        <v>1</v>
      </c>
      <c r="K6434" s="71" t="n">
        <f aca="false">F6434*I6434*J6434</f>
        <v>188</v>
      </c>
      <c r="L6434" s="71" t="n">
        <f aca="false">E6434*I6434*J6434</f>
        <v>14</v>
      </c>
      <c r="M6434" s="72" t="n">
        <f aca="false">G6434*I6434*J6434</f>
        <v>1706.96</v>
      </c>
      <c r="N6434" s="72" t="n">
        <f aca="false">D6434*I6434*J6434</f>
        <v>120.33</v>
      </c>
      <c r="O6434" s="71" t="n">
        <f aca="false">F6434*J6434</f>
        <v>188</v>
      </c>
      <c r="P6434" s="71" t="n">
        <f aca="false">E6434*J6434</f>
        <v>14</v>
      </c>
    </row>
    <row r="6435" customFormat="false" ht="15" hidden="false" customHeight="false" outlineLevel="0" collapsed="false">
      <c r="A6435" s="71" t="s">
        <v>59</v>
      </c>
      <c r="B6435" s="71" t="s">
        <v>53</v>
      </c>
      <c r="C6435" s="71" t="s">
        <v>1077</v>
      </c>
      <c r="D6435" s="72" t="n">
        <v>220.33</v>
      </c>
      <c r="E6435" s="71" t="n">
        <v>3</v>
      </c>
      <c r="F6435" s="71" t="n">
        <v>40</v>
      </c>
      <c r="G6435" s="72" t="n">
        <v>3456.27</v>
      </c>
      <c r="H6435" s="72" t="n">
        <v>3002.67</v>
      </c>
      <c r="I6435" s="71" t="n">
        <f aca="false">IF(B6435&gt;=Settings!$B$23,1,0)</f>
        <v>1</v>
      </c>
      <c r="J6435" s="71" t="n">
        <v>1</v>
      </c>
      <c r="K6435" s="71" t="n">
        <f aca="false">F6435*I6435*J6435</f>
        <v>40</v>
      </c>
      <c r="L6435" s="71" t="n">
        <f aca="false">E6435*I6435*J6435</f>
        <v>3</v>
      </c>
      <c r="M6435" s="72" t="n">
        <f aca="false">G6435*I6435*J6435</f>
        <v>3456.27</v>
      </c>
      <c r="N6435" s="72" t="n">
        <f aca="false">D6435*I6435*J6435</f>
        <v>220.33</v>
      </c>
      <c r="O6435" s="71" t="n">
        <f aca="false">F6435*J6435</f>
        <v>40</v>
      </c>
      <c r="P6435" s="71" t="n">
        <f aca="false">E6435*J6435</f>
        <v>3</v>
      </c>
    </row>
    <row r="6436" customFormat="false" ht="15" hidden="false" customHeight="false" outlineLevel="0" collapsed="false">
      <c r="A6436" s="71" t="s">
        <v>62</v>
      </c>
      <c r="B6436" s="71" t="s">
        <v>53</v>
      </c>
      <c r="C6436" s="71" t="s">
        <v>165</v>
      </c>
      <c r="D6436" s="72" t="n">
        <v>119.74</v>
      </c>
      <c r="E6436" s="71" t="n">
        <v>1</v>
      </c>
      <c r="F6436" s="71" t="n">
        <v>4</v>
      </c>
      <c r="G6436" s="72" t="n">
        <v>545.26</v>
      </c>
      <c r="H6436" s="72" t="n">
        <v>364.88</v>
      </c>
      <c r="I6436" s="71" t="n">
        <f aca="false">IF(B6436&gt;=Settings!$B$23,1,0)</f>
        <v>1</v>
      </c>
      <c r="J6436" s="71" t="n">
        <v>1</v>
      </c>
      <c r="K6436" s="71" t="n">
        <f aca="false">F6436*I6436*J6436</f>
        <v>4</v>
      </c>
      <c r="L6436" s="71" t="n">
        <f aca="false">E6436*I6436*J6436</f>
        <v>1</v>
      </c>
      <c r="M6436" s="72" t="n">
        <f aca="false">G6436*I6436*J6436</f>
        <v>545.26</v>
      </c>
      <c r="N6436" s="72" t="n">
        <f aca="false">D6436*I6436*J6436</f>
        <v>119.74</v>
      </c>
      <c r="O6436" s="71" t="n">
        <f aca="false">F6436*J6436</f>
        <v>4</v>
      </c>
      <c r="P6436" s="71" t="n">
        <f aca="false">E6436*J6436</f>
        <v>1</v>
      </c>
    </row>
    <row r="6437" customFormat="false" ht="15" hidden="false" customHeight="false" outlineLevel="0" collapsed="false">
      <c r="A6437" s="71" t="s">
        <v>61</v>
      </c>
      <c r="B6437" s="71" t="s">
        <v>53</v>
      </c>
      <c r="C6437" s="71" t="s">
        <v>137</v>
      </c>
      <c r="D6437" s="72" t="n">
        <v>0</v>
      </c>
      <c r="E6437" s="71" t="n">
        <v>0</v>
      </c>
      <c r="F6437" s="71" t="n">
        <v>21</v>
      </c>
      <c r="G6437" s="72" t="n">
        <v>1167.22</v>
      </c>
      <c r="H6437" s="72" t="n">
        <v>1116.18</v>
      </c>
      <c r="I6437" s="71" t="n">
        <f aca="false">IF(B6437&gt;=Settings!$B$23,1,0)</f>
        <v>1</v>
      </c>
      <c r="J6437" s="71" t="n">
        <v>1</v>
      </c>
      <c r="K6437" s="71" t="n">
        <f aca="false">F6437*I6437*J6437</f>
        <v>21</v>
      </c>
      <c r="L6437" s="71" t="n">
        <f aca="false">E6437*I6437*J6437</f>
        <v>0</v>
      </c>
      <c r="M6437" s="72" t="n">
        <f aca="false">G6437*I6437*J6437</f>
        <v>1167.22</v>
      </c>
      <c r="N6437" s="72" t="n">
        <f aca="false">D6437*I6437*J6437</f>
        <v>-0</v>
      </c>
      <c r="O6437" s="71" t="n">
        <f aca="false">F6437*J6437</f>
        <v>21</v>
      </c>
      <c r="P6437" s="71" t="n">
        <f aca="false">E6437*J6437</f>
        <v>0</v>
      </c>
    </row>
    <row r="6438" customFormat="false" ht="15" hidden="false" customHeight="false" outlineLevel="0" collapsed="false">
      <c r="A6438" s="71" t="s">
        <v>60</v>
      </c>
      <c r="B6438" s="71" t="s">
        <v>53</v>
      </c>
      <c r="C6438" s="71" t="s">
        <v>169</v>
      </c>
      <c r="D6438" s="72" t="n">
        <v>72.68</v>
      </c>
      <c r="E6438" s="71" t="n">
        <v>1</v>
      </c>
      <c r="F6438" s="71" t="n">
        <v>25</v>
      </c>
      <c r="G6438" s="72" t="n">
        <v>1889.71</v>
      </c>
      <c r="H6438" s="72" t="n">
        <v>1708.31</v>
      </c>
      <c r="I6438" s="71" t="n">
        <f aca="false">IF(B6438&gt;=Settings!$B$23,1,0)</f>
        <v>1</v>
      </c>
      <c r="J6438" s="71" t="n">
        <v>1</v>
      </c>
      <c r="K6438" s="71" t="n">
        <f aca="false">F6438*I6438*J6438</f>
        <v>25</v>
      </c>
      <c r="L6438" s="71" t="n">
        <f aca="false">E6438*I6438*J6438</f>
        <v>1</v>
      </c>
      <c r="M6438" s="72" t="n">
        <f aca="false">G6438*I6438*J6438</f>
        <v>1889.71</v>
      </c>
      <c r="N6438" s="72" t="n">
        <f aca="false">D6438*I6438*J6438</f>
        <v>72.68</v>
      </c>
      <c r="O6438" s="71" t="n">
        <f aca="false">F6438*J6438</f>
        <v>25</v>
      </c>
      <c r="P6438" s="71" t="n">
        <f aca="false">E6438*J6438</f>
        <v>1</v>
      </c>
    </row>
    <row r="6439" customFormat="false" ht="15" hidden="false" customHeight="false" outlineLevel="0" collapsed="false">
      <c r="A6439" s="71" t="s">
        <v>61</v>
      </c>
      <c r="B6439" s="71" t="s">
        <v>53</v>
      </c>
      <c r="C6439" s="71" t="s">
        <v>1311</v>
      </c>
      <c r="D6439" s="72" t="n">
        <v>0</v>
      </c>
      <c r="E6439" s="71" t="n">
        <v>0</v>
      </c>
      <c r="F6439" s="71" t="n">
        <v>7</v>
      </c>
      <c r="G6439" s="72" t="n">
        <v>713.33</v>
      </c>
      <c r="H6439" s="72" t="n">
        <v>698.35</v>
      </c>
      <c r="I6439" s="71" t="n">
        <f aca="false">IF(B6439&gt;=Settings!$B$23,1,0)</f>
        <v>1</v>
      </c>
      <c r="J6439" s="71" t="n">
        <v>1</v>
      </c>
      <c r="K6439" s="71" t="n">
        <f aca="false">F6439*I6439*J6439</f>
        <v>7</v>
      </c>
      <c r="L6439" s="71" t="n">
        <f aca="false">E6439*I6439*J6439</f>
        <v>0</v>
      </c>
      <c r="M6439" s="72" t="n">
        <f aca="false">G6439*I6439*J6439</f>
        <v>713.33</v>
      </c>
      <c r="N6439" s="72" t="n">
        <f aca="false">D6439*I6439*J6439</f>
        <v>-0</v>
      </c>
      <c r="O6439" s="71" t="n">
        <f aca="false">F6439*J6439</f>
        <v>7</v>
      </c>
      <c r="P6439" s="71" t="n">
        <f aca="false">E6439*J6439</f>
        <v>0</v>
      </c>
    </row>
    <row r="6440" customFormat="false" ht="15" hidden="false" customHeight="false" outlineLevel="0" collapsed="false">
      <c r="A6440" s="71" t="s">
        <v>60</v>
      </c>
      <c r="B6440" s="71" t="s">
        <v>53</v>
      </c>
      <c r="C6440" s="71" t="s">
        <v>958</v>
      </c>
      <c r="D6440" s="72" t="n">
        <v>38.25</v>
      </c>
      <c r="E6440" s="71" t="n">
        <v>5</v>
      </c>
      <c r="F6440" s="71" t="n">
        <v>58</v>
      </c>
      <c r="G6440" s="72" t="n">
        <v>472.01</v>
      </c>
      <c r="H6440" s="72" t="n">
        <v>419.99</v>
      </c>
      <c r="I6440" s="71" t="n">
        <f aca="false">IF(B6440&gt;=Settings!$B$23,1,0)</f>
        <v>1</v>
      </c>
      <c r="J6440" s="71" t="n">
        <v>1</v>
      </c>
      <c r="K6440" s="71" t="n">
        <f aca="false">F6440*I6440*J6440</f>
        <v>58</v>
      </c>
      <c r="L6440" s="71" t="n">
        <f aca="false">E6440*I6440*J6440</f>
        <v>5</v>
      </c>
      <c r="M6440" s="72" t="n">
        <f aca="false">G6440*I6440*J6440</f>
        <v>472.01</v>
      </c>
      <c r="N6440" s="72" t="n">
        <f aca="false">D6440*I6440*J6440</f>
        <v>38.25</v>
      </c>
      <c r="O6440" s="71" t="n">
        <f aca="false">F6440*J6440</f>
        <v>58</v>
      </c>
      <c r="P6440" s="71" t="n">
        <f aca="false">E6440*J6440</f>
        <v>5</v>
      </c>
    </row>
    <row r="6441" customFormat="false" ht="15" hidden="false" customHeight="false" outlineLevel="0" collapsed="false">
      <c r="A6441" s="71" t="s">
        <v>59</v>
      </c>
      <c r="B6441" s="71" t="s">
        <v>53</v>
      </c>
      <c r="C6441" s="71" t="s">
        <v>2339</v>
      </c>
      <c r="D6441" s="72" t="n">
        <v>296.47</v>
      </c>
      <c r="E6441" s="71" t="n">
        <v>3</v>
      </c>
      <c r="F6441" s="71" t="n">
        <v>53</v>
      </c>
      <c r="G6441" s="72" t="n">
        <v>5681.15</v>
      </c>
      <c r="H6441" s="72" t="n">
        <v>5080.88</v>
      </c>
      <c r="I6441" s="71" t="n">
        <f aca="false">IF(B6441&gt;=Settings!$B$23,1,0)</f>
        <v>1</v>
      </c>
      <c r="J6441" s="71" t="n">
        <v>1</v>
      </c>
      <c r="K6441" s="71" t="n">
        <f aca="false">F6441*I6441*J6441</f>
        <v>53</v>
      </c>
      <c r="L6441" s="71" t="n">
        <f aca="false">E6441*I6441*J6441</f>
        <v>3</v>
      </c>
      <c r="M6441" s="72" t="n">
        <f aca="false">G6441*I6441*J6441</f>
        <v>5681.15</v>
      </c>
      <c r="N6441" s="72" t="n">
        <f aca="false">D6441*I6441*J6441</f>
        <v>296.47</v>
      </c>
      <c r="O6441" s="71" t="n">
        <f aca="false">F6441*J6441</f>
        <v>53</v>
      </c>
      <c r="P6441" s="71" t="n">
        <f aca="false">E6441*J6441</f>
        <v>3</v>
      </c>
    </row>
    <row r="6442" customFormat="false" ht="15" hidden="false" customHeight="false" outlineLevel="0" collapsed="false">
      <c r="A6442" s="71" t="s">
        <v>63</v>
      </c>
      <c r="B6442" s="71" t="s">
        <v>53</v>
      </c>
      <c r="C6442" s="71" t="s">
        <v>180</v>
      </c>
      <c r="D6442" s="72" t="n">
        <v>109.05</v>
      </c>
      <c r="E6442" s="71" t="n">
        <v>1</v>
      </c>
      <c r="F6442" s="71" t="n">
        <v>3</v>
      </c>
      <c r="G6442" s="72" t="n">
        <v>322.6</v>
      </c>
      <c r="H6442" s="72" t="n">
        <v>213.55</v>
      </c>
      <c r="I6442" s="71" t="n">
        <f aca="false">IF(B6442&gt;=Settings!$B$23,1,0)</f>
        <v>1</v>
      </c>
      <c r="J6442" s="71" t="n">
        <v>1</v>
      </c>
      <c r="K6442" s="71" t="n">
        <f aca="false">F6442*I6442*J6442</f>
        <v>3</v>
      </c>
      <c r="L6442" s="71" t="n">
        <f aca="false">E6442*I6442*J6442</f>
        <v>1</v>
      </c>
      <c r="M6442" s="72" t="n">
        <f aca="false">G6442*I6442*J6442</f>
        <v>322.6</v>
      </c>
      <c r="N6442" s="72" t="n">
        <f aca="false">D6442*I6442*J6442</f>
        <v>109.05</v>
      </c>
      <c r="O6442" s="71" t="n">
        <f aca="false">F6442*J6442</f>
        <v>3</v>
      </c>
      <c r="P6442" s="71" t="n">
        <f aca="false">E6442*J6442</f>
        <v>1</v>
      </c>
    </row>
    <row r="6443" customFormat="false" ht="15" hidden="false" customHeight="false" outlineLevel="0" collapsed="false">
      <c r="A6443" s="71" t="s">
        <v>59</v>
      </c>
      <c r="B6443" s="71" t="s">
        <v>53</v>
      </c>
      <c r="C6443" s="71" t="s">
        <v>923</v>
      </c>
      <c r="D6443" s="72" t="n">
        <v>0</v>
      </c>
      <c r="E6443" s="71" t="n">
        <v>0</v>
      </c>
      <c r="F6443" s="71" t="n">
        <v>9</v>
      </c>
      <c r="G6443" s="72" t="n">
        <v>863.2</v>
      </c>
      <c r="H6443" s="72" t="n">
        <v>831.87</v>
      </c>
      <c r="I6443" s="71" t="n">
        <f aca="false">IF(B6443&gt;=Settings!$B$23,1,0)</f>
        <v>1</v>
      </c>
      <c r="J6443" s="71" t="n">
        <v>1</v>
      </c>
      <c r="K6443" s="71" t="n">
        <f aca="false">F6443*I6443*J6443</f>
        <v>9</v>
      </c>
      <c r="L6443" s="71" t="n">
        <f aca="false">E6443*I6443*J6443</f>
        <v>0</v>
      </c>
      <c r="M6443" s="72" t="n">
        <f aca="false">G6443*I6443*J6443</f>
        <v>863.2</v>
      </c>
      <c r="N6443" s="72" t="n">
        <f aca="false">D6443*I6443*J6443</f>
        <v>-0</v>
      </c>
      <c r="O6443" s="71" t="n">
        <f aca="false">F6443*J6443</f>
        <v>9</v>
      </c>
      <c r="P6443" s="71" t="n">
        <f aca="false">E6443*J6443</f>
        <v>0</v>
      </c>
    </row>
    <row r="6444" customFormat="false" ht="15" hidden="false" customHeight="false" outlineLevel="0" collapsed="false">
      <c r="A6444" s="71" t="s">
        <v>61</v>
      </c>
      <c r="B6444" s="71" t="s">
        <v>53</v>
      </c>
      <c r="C6444" s="71" t="s">
        <v>669</v>
      </c>
      <c r="D6444" s="72" t="n">
        <v>0</v>
      </c>
      <c r="E6444" s="71" t="n">
        <v>0</v>
      </c>
      <c r="F6444" s="71" t="n">
        <v>6</v>
      </c>
      <c r="G6444" s="72" t="n">
        <v>54.28</v>
      </c>
      <c r="H6444" s="72" t="n">
        <v>51.57</v>
      </c>
      <c r="I6444" s="71" t="n">
        <f aca="false">IF(B6444&gt;=Settings!$B$23,1,0)</f>
        <v>1</v>
      </c>
      <c r="J6444" s="71" t="n">
        <v>1</v>
      </c>
      <c r="K6444" s="71" t="n">
        <f aca="false">F6444*I6444*J6444</f>
        <v>6</v>
      </c>
      <c r="L6444" s="71" t="n">
        <f aca="false">E6444*I6444*J6444</f>
        <v>0</v>
      </c>
      <c r="M6444" s="72" t="n">
        <f aca="false">G6444*I6444*J6444</f>
        <v>54.28</v>
      </c>
      <c r="N6444" s="72" t="n">
        <f aca="false">D6444*I6444*J6444</f>
        <v>-0</v>
      </c>
      <c r="O6444" s="71" t="n">
        <f aca="false">F6444*J6444</f>
        <v>6</v>
      </c>
      <c r="P6444" s="71" t="n">
        <f aca="false">E6444*J6444</f>
        <v>0</v>
      </c>
    </row>
    <row r="6445" customFormat="false" ht="15" hidden="false" customHeight="false" outlineLevel="0" collapsed="false">
      <c r="A6445" s="71" t="s">
        <v>59</v>
      </c>
      <c r="B6445" s="71" t="s">
        <v>53</v>
      </c>
      <c r="C6445" s="71" t="s">
        <v>634</v>
      </c>
      <c r="D6445" s="72" t="n">
        <v>63.59</v>
      </c>
      <c r="E6445" s="71" t="n">
        <v>1</v>
      </c>
      <c r="F6445" s="71" t="n">
        <v>9</v>
      </c>
      <c r="G6445" s="72" t="n">
        <v>572.26</v>
      </c>
      <c r="H6445" s="72" t="n">
        <v>461.04</v>
      </c>
      <c r="I6445" s="71" t="n">
        <f aca="false">IF(B6445&gt;=Settings!$B$23,1,0)</f>
        <v>1</v>
      </c>
      <c r="J6445" s="71" t="n">
        <v>1</v>
      </c>
      <c r="K6445" s="71" t="n">
        <f aca="false">F6445*I6445*J6445</f>
        <v>9</v>
      </c>
      <c r="L6445" s="71" t="n">
        <f aca="false">E6445*I6445*J6445</f>
        <v>1</v>
      </c>
      <c r="M6445" s="72" t="n">
        <f aca="false">G6445*I6445*J6445</f>
        <v>572.26</v>
      </c>
      <c r="N6445" s="72" t="n">
        <f aca="false">D6445*I6445*J6445</f>
        <v>63.59</v>
      </c>
      <c r="O6445" s="71" t="n">
        <f aca="false">F6445*J6445</f>
        <v>9</v>
      </c>
      <c r="P6445" s="71" t="n">
        <f aca="false">E6445*J6445</f>
        <v>1</v>
      </c>
    </row>
    <row r="6446" customFormat="false" ht="15" hidden="false" customHeight="false" outlineLevel="0" collapsed="false">
      <c r="A6446" s="71" t="s">
        <v>59</v>
      </c>
      <c r="B6446" s="71" t="s">
        <v>53</v>
      </c>
      <c r="C6446" s="71" t="s">
        <v>928</v>
      </c>
      <c r="D6446" s="72" t="n">
        <v>0</v>
      </c>
      <c r="E6446" s="71" t="n">
        <v>0</v>
      </c>
      <c r="F6446" s="71" t="n">
        <v>1</v>
      </c>
      <c r="G6446" s="72" t="n">
        <v>118.13</v>
      </c>
      <c r="H6446" s="72" t="n">
        <v>94.51</v>
      </c>
      <c r="I6446" s="71" t="n">
        <f aca="false">IF(B6446&gt;=Settings!$B$23,1,0)</f>
        <v>1</v>
      </c>
      <c r="J6446" s="71" t="n">
        <v>1</v>
      </c>
      <c r="K6446" s="71" t="n">
        <f aca="false">F6446*I6446*J6446</f>
        <v>1</v>
      </c>
      <c r="L6446" s="71" t="n">
        <f aca="false">E6446*I6446*J6446</f>
        <v>0</v>
      </c>
      <c r="M6446" s="72" t="n">
        <f aca="false">G6446*I6446*J6446</f>
        <v>118.13</v>
      </c>
      <c r="N6446" s="72" t="n">
        <f aca="false">D6446*I6446*J6446</f>
        <v>-0</v>
      </c>
      <c r="O6446" s="71" t="n">
        <f aca="false">F6446*J6446</f>
        <v>1</v>
      </c>
      <c r="P6446" s="71" t="n">
        <f aca="false">E6446*J6446</f>
        <v>0</v>
      </c>
    </row>
    <row r="6447" customFormat="false" ht="15" hidden="false" customHeight="false" outlineLevel="0" collapsed="false">
      <c r="A6447" s="71" t="s">
        <v>59</v>
      </c>
      <c r="B6447" s="71" t="s">
        <v>53</v>
      </c>
      <c r="C6447" s="71" t="s">
        <v>1874</v>
      </c>
      <c r="D6447" s="72" t="n">
        <v>0</v>
      </c>
      <c r="E6447" s="71" t="n">
        <v>0</v>
      </c>
      <c r="F6447" s="71" t="n">
        <v>1</v>
      </c>
      <c r="G6447" s="72" t="n">
        <v>172.68</v>
      </c>
      <c r="H6447" s="72" t="n">
        <v>172.68</v>
      </c>
      <c r="I6447" s="71" t="n">
        <f aca="false">IF(B6447&gt;=Settings!$B$23,1,0)</f>
        <v>1</v>
      </c>
      <c r="J6447" s="71" t="n">
        <v>1</v>
      </c>
      <c r="K6447" s="71" t="n">
        <f aca="false">F6447*I6447*J6447</f>
        <v>1</v>
      </c>
      <c r="L6447" s="71" t="n">
        <f aca="false">E6447*I6447*J6447</f>
        <v>0</v>
      </c>
      <c r="M6447" s="72" t="n">
        <f aca="false">G6447*I6447*J6447</f>
        <v>172.68</v>
      </c>
      <c r="N6447" s="72" t="n">
        <f aca="false">D6447*I6447*J6447</f>
        <v>-0</v>
      </c>
      <c r="O6447" s="71" t="n">
        <f aca="false">F6447*J6447</f>
        <v>1</v>
      </c>
      <c r="P6447" s="71" t="n">
        <f aca="false">E6447*J6447</f>
        <v>0</v>
      </c>
    </row>
    <row r="6448" customFormat="false" ht="15" hidden="false" customHeight="false" outlineLevel="0" collapsed="false">
      <c r="A6448" s="71" t="s">
        <v>59</v>
      </c>
      <c r="B6448" s="71" t="s">
        <v>53</v>
      </c>
      <c r="C6448" s="71" t="s">
        <v>927</v>
      </c>
      <c r="D6448" s="72" t="n">
        <v>0</v>
      </c>
      <c r="E6448" s="71" t="n">
        <v>0</v>
      </c>
      <c r="F6448" s="71" t="n">
        <v>8</v>
      </c>
      <c r="G6448" s="72" t="n">
        <v>758.7</v>
      </c>
      <c r="H6448" s="72" t="n">
        <v>716.48</v>
      </c>
      <c r="I6448" s="71" t="n">
        <f aca="false">IF(B6448&gt;=Settings!$B$23,1,0)</f>
        <v>1</v>
      </c>
      <c r="J6448" s="71" t="n">
        <v>1</v>
      </c>
      <c r="K6448" s="71" t="n">
        <f aca="false">F6448*I6448*J6448</f>
        <v>8</v>
      </c>
      <c r="L6448" s="71" t="n">
        <f aca="false">E6448*I6448*J6448</f>
        <v>0</v>
      </c>
      <c r="M6448" s="72" t="n">
        <f aca="false">G6448*I6448*J6448</f>
        <v>758.7</v>
      </c>
      <c r="N6448" s="72" t="n">
        <f aca="false">D6448*I6448*J6448</f>
        <v>-0</v>
      </c>
      <c r="O6448" s="71" t="n">
        <f aca="false">F6448*J6448</f>
        <v>8</v>
      </c>
      <c r="P6448" s="71" t="n">
        <f aca="false">E6448*J6448</f>
        <v>0</v>
      </c>
    </row>
    <row r="6449" customFormat="false" ht="15" hidden="false" customHeight="false" outlineLevel="0" collapsed="false">
      <c r="A6449" s="71" t="s">
        <v>61</v>
      </c>
      <c r="B6449" s="71" t="s">
        <v>53</v>
      </c>
      <c r="C6449" s="71" t="s">
        <v>1965</v>
      </c>
      <c r="D6449" s="72" t="n">
        <v>0</v>
      </c>
      <c r="E6449" s="71" t="n">
        <v>0</v>
      </c>
      <c r="F6449" s="71" t="n">
        <v>2</v>
      </c>
      <c r="G6449" s="72" t="n">
        <v>189</v>
      </c>
      <c r="H6449" s="72" t="n">
        <v>189</v>
      </c>
      <c r="I6449" s="71" t="n">
        <f aca="false">IF(B6449&gt;=Settings!$B$23,1,0)</f>
        <v>1</v>
      </c>
      <c r="J6449" s="71" t="n">
        <v>1</v>
      </c>
      <c r="K6449" s="71" t="n">
        <f aca="false">F6449*I6449*J6449</f>
        <v>2</v>
      </c>
      <c r="L6449" s="71" t="n">
        <f aca="false">E6449*I6449*J6449</f>
        <v>0</v>
      </c>
      <c r="M6449" s="72" t="n">
        <f aca="false">G6449*I6449*J6449</f>
        <v>189</v>
      </c>
      <c r="N6449" s="72" t="n">
        <f aca="false">D6449*I6449*J6449</f>
        <v>-0</v>
      </c>
      <c r="O6449" s="71" t="n">
        <f aca="false">F6449*J6449</f>
        <v>2</v>
      </c>
      <c r="P6449" s="71" t="n">
        <f aca="false">E6449*J6449</f>
        <v>0</v>
      </c>
    </row>
    <row r="6450" customFormat="false" ht="15" hidden="false" customHeight="false" outlineLevel="0" collapsed="false">
      <c r="A6450" s="71" t="s">
        <v>61</v>
      </c>
      <c r="B6450" s="71" t="s">
        <v>53</v>
      </c>
      <c r="C6450" s="71" t="s">
        <v>1083</v>
      </c>
      <c r="D6450" s="72" t="n">
        <v>0</v>
      </c>
      <c r="E6450" s="71" t="n">
        <v>0</v>
      </c>
      <c r="F6450" s="71" t="n">
        <v>1</v>
      </c>
      <c r="G6450" s="72" t="n">
        <v>72.68</v>
      </c>
      <c r="H6450" s="72" t="n">
        <v>72.68</v>
      </c>
      <c r="I6450" s="71" t="n">
        <f aca="false">IF(B6450&gt;=Settings!$B$23,1,0)</f>
        <v>1</v>
      </c>
      <c r="J6450" s="71" t="n">
        <v>1</v>
      </c>
      <c r="K6450" s="71" t="n">
        <f aca="false">F6450*I6450*J6450</f>
        <v>1</v>
      </c>
      <c r="L6450" s="71" t="n">
        <f aca="false">E6450*I6450*J6450</f>
        <v>0</v>
      </c>
      <c r="M6450" s="72" t="n">
        <f aca="false">G6450*I6450*J6450</f>
        <v>72.68</v>
      </c>
      <c r="N6450" s="72" t="n">
        <f aca="false">D6450*I6450*J6450</f>
        <v>-0</v>
      </c>
      <c r="O6450" s="71" t="n">
        <f aca="false">F6450*J6450</f>
        <v>1</v>
      </c>
      <c r="P6450" s="71" t="n">
        <f aca="false">E6450*J6450</f>
        <v>0</v>
      </c>
    </row>
    <row r="6451" customFormat="false" ht="15" hidden="false" customHeight="false" outlineLevel="0" collapsed="false">
      <c r="A6451" s="71" t="s">
        <v>59</v>
      </c>
      <c r="B6451" s="71" t="s">
        <v>53</v>
      </c>
      <c r="C6451" s="71" t="s">
        <v>724</v>
      </c>
      <c r="D6451" s="72" t="n">
        <v>0</v>
      </c>
      <c r="E6451" s="71" t="n">
        <v>0</v>
      </c>
      <c r="F6451" s="71" t="n">
        <v>1</v>
      </c>
      <c r="G6451" s="72" t="n">
        <v>45.41</v>
      </c>
      <c r="H6451" s="72" t="n">
        <v>45.41</v>
      </c>
      <c r="I6451" s="71" t="n">
        <f aca="false">IF(B6451&gt;=Settings!$B$23,1,0)</f>
        <v>1</v>
      </c>
      <c r="J6451" s="71" t="n">
        <v>1</v>
      </c>
      <c r="K6451" s="71" t="n">
        <f aca="false">F6451*I6451*J6451</f>
        <v>1</v>
      </c>
      <c r="L6451" s="71" t="n">
        <f aca="false">E6451*I6451*J6451</f>
        <v>0</v>
      </c>
      <c r="M6451" s="72" t="n">
        <f aca="false">G6451*I6451*J6451</f>
        <v>45.41</v>
      </c>
      <c r="N6451" s="72" t="n">
        <f aca="false">D6451*I6451*J6451</f>
        <v>-0</v>
      </c>
      <c r="O6451" s="71" t="n">
        <f aca="false">F6451*J6451</f>
        <v>1</v>
      </c>
      <c r="P6451" s="71" t="n">
        <f aca="false">E6451*J6451</f>
        <v>0</v>
      </c>
    </row>
    <row r="6452" customFormat="false" ht="15" hidden="false" customHeight="false" outlineLevel="0" collapsed="false">
      <c r="A6452" s="71" t="s">
        <v>59</v>
      </c>
      <c r="B6452" s="71" t="s">
        <v>53</v>
      </c>
      <c r="C6452" s="71" t="s">
        <v>2249</v>
      </c>
      <c r="D6452" s="72" t="n">
        <v>148.78</v>
      </c>
      <c r="E6452" s="71" t="n">
        <v>2</v>
      </c>
      <c r="F6452" s="71" t="n">
        <v>25</v>
      </c>
      <c r="G6452" s="72" t="n">
        <v>2012.44</v>
      </c>
      <c r="H6452" s="72" t="n">
        <v>1774.02</v>
      </c>
      <c r="I6452" s="71" t="n">
        <f aca="false">IF(B6452&gt;=Settings!$B$23,1,0)</f>
        <v>1</v>
      </c>
      <c r="J6452" s="71" t="n">
        <v>1</v>
      </c>
      <c r="K6452" s="71" t="n">
        <f aca="false">F6452*I6452*J6452</f>
        <v>25</v>
      </c>
      <c r="L6452" s="71" t="n">
        <f aca="false">E6452*I6452*J6452</f>
        <v>2</v>
      </c>
      <c r="M6452" s="72" t="n">
        <f aca="false">G6452*I6452*J6452</f>
        <v>2012.44</v>
      </c>
      <c r="N6452" s="72" t="n">
        <f aca="false">D6452*I6452*J6452</f>
        <v>148.78</v>
      </c>
      <c r="O6452" s="71" t="n">
        <f aca="false">F6452*J6452</f>
        <v>25</v>
      </c>
      <c r="P6452" s="71" t="n">
        <f aca="false">E6452*J6452</f>
        <v>2</v>
      </c>
    </row>
    <row r="6453" customFormat="false" ht="15" hidden="false" customHeight="false" outlineLevel="0" collapsed="false">
      <c r="A6453" s="71" t="s">
        <v>59</v>
      </c>
      <c r="B6453" s="71" t="s">
        <v>53</v>
      </c>
      <c r="C6453" s="71" t="s">
        <v>919</v>
      </c>
      <c r="D6453" s="72" t="n">
        <v>0</v>
      </c>
      <c r="E6453" s="71" t="n">
        <v>0</v>
      </c>
      <c r="F6453" s="71" t="n">
        <v>2</v>
      </c>
      <c r="G6453" s="72" t="n">
        <v>154.46</v>
      </c>
      <c r="H6453" s="72" t="n">
        <v>154.46</v>
      </c>
      <c r="I6453" s="71" t="n">
        <f aca="false">IF(B6453&gt;=Settings!$B$23,1,0)</f>
        <v>1</v>
      </c>
      <c r="J6453" s="71" t="n">
        <v>1</v>
      </c>
      <c r="K6453" s="71" t="n">
        <f aca="false">F6453*I6453*J6453</f>
        <v>2</v>
      </c>
      <c r="L6453" s="71" t="n">
        <f aca="false">E6453*I6453*J6453</f>
        <v>0</v>
      </c>
      <c r="M6453" s="72" t="n">
        <f aca="false">G6453*I6453*J6453</f>
        <v>154.46</v>
      </c>
      <c r="N6453" s="72" t="n">
        <f aca="false">D6453*I6453*J6453</f>
        <v>-0</v>
      </c>
      <c r="O6453" s="71" t="n">
        <f aca="false">F6453*J6453</f>
        <v>2</v>
      </c>
      <c r="P6453" s="71" t="n">
        <f aca="false">E6453*J6453</f>
        <v>0</v>
      </c>
    </row>
    <row r="6454" customFormat="false" ht="15" hidden="false" customHeight="false" outlineLevel="0" collapsed="false">
      <c r="A6454" s="71" t="s">
        <v>61</v>
      </c>
      <c r="B6454" s="71" t="s">
        <v>53</v>
      </c>
      <c r="C6454" s="71" t="s">
        <v>2416</v>
      </c>
      <c r="D6454" s="72" t="n">
        <v>0</v>
      </c>
      <c r="E6454" s="71" t="n">
        <v>0</v>
      </c>
      <c r="F6454" s="71" t="n">
        <v>2</v>
      </c>
      <c r="G6454" s="72" t="n">
        <v>163.54</v>
      </c>
      <c r="H6454" s="72" t="n">
        <v>151.29</v>
      </c>
      <c r="I6454" s="71" t="n">
        <f aca="false">IF(B6454&gt;=Settings!$B$23,1,0)</f>
        <v>1</v>
      </c>
      <c r="J6454" s="71" t="n">
        <v>1</v>
      </c>
      <c r="K6454" s="71" t="n">
        <f aca="false">F6454*I6454*J6454</f>
        <v>2</v>
      </c>
      <c r="L6454" s="71" t="n">
        <f aca="false">E6454*I6454*J6454</f>
        <v>0</v>
      </c>
      <c r="M6454" s="72" t="n">
        <f aca="false">G6454*I6454*J6454</f>
        <v>163.54</v>
      </c>
      <c r="N6454" s="72" t="n">
        <f aca="false">D6454*I6454*J6454</f>
        <v>-0</v>
      </c>
      <c r="O6454" s="71" t="n">
        <f aca="false">F6454*J6454</f>
        <v>2</v>
      </c>
      <c r="P6454" s="71" t="n">
        <f aca="false">E6454*J6454</f>
        <v>0</v>
      </c>
    </row>
    <row r="6455" customFormat="false" ht="15" hidden="false" customHeight="false" outlineLevel="0" collapsed="false">
      <c r="A6455" s="71" t="s">
        <v>60</v>
      </c>
      <c r="B6455" s="71" t="s">
        <v>53</v>
      </c>
      <c r="C6455" s="71" t="s">
        <v>932</v>
      </c>
      <c r="D6455" s="72" t="n">
        <v>168.14</v>
      </c>
      <c r="E6455" s="71" t="n">
        <v>1</v>
      </c>
      <c r="F6455" s="71" t="n">
        <v>3</v>
      </c>
      <c r="G6455" s="72" t="n">
        <v>554.41</v>
      </c>
      <c r="H6455" s="72" t="n">
        <v>354.92</v>
      </c>
      <c r="I6455" s="71" t="n">
        <f aca="false">IF(B6455&gt;=Settings!$B$23,1,0)</f>
        <v>1</v>
      </c>
      <c r="J6455" s="71" t="n">
        <v>1</v>
      </c>
      <c r="K6455" s="71" t="n">
        <f aca="false">F6455*I6455*J6455</f>
        <v>3</v>
      </c>
      <c r="L6455" s="71" t="n">
        <f aca="false">E6455*I6455*J6455</f>
        <v>1</v>
      </c>
      <c r="M6455" s="72" t="n">
        <f aca="false">G6455*I6455*J6455</f>
        <v>554.41</v>
      </c>
      <c r="N6455" s="72" t="n">
        <f aca="false">D6455*I6455*J6455</f>
        <v>168.14</v>
      </c>
      <c r="O6455" s="71" t="n">
        <f aca="false">F6455*J6455</f>
        <v>3</v>
      </c>
      <c r="P6455" s="71" t="n">
        <f aca="false">E6455*J6455</f>
        <v>1</v>
      </c>
    </row>
    <row r="6456" customFormat="false" ht="15" hidden="false" customHeight="false" outlineLevel="0" collapsed="false">
      <c r="A6456" s="71" t="s">
        <v>61</v>
      </c>
      <c r="B6456" s="71" t="s">
        <v>53</v>
      </c>
      <c r="C6456" s="71" t="s">
        <v>1332</v>
      </c>
      <c r="D6456" s="72" t="n">
        <v>65.65</v>
      </c>
      <c r="E6456" s="71" t="n">
        <v>1</v>
      </c>
      <c r="F6456" s="71" t="n">
        <v>3</v>
      </c>
      <c r="G6456" s="72" t="n">
        <v>236.23</v>
      </c>
      <c r="H6456" s="72" t="n">
        <v>159</v>
      </c>
      <c r="I6456" s="71" t="n">
        <f aca="false">IF(B6456&gt;=Settings!$B$23,1,0)</f>
        <v>1</v>
      </c>
      <c r="J6456" s="71" t="n">
        <v>1</v>
      </c>
      <c r="K6456" s="71" t="n">
        <f aca="false">F6456*I6456*J6456</f>
        <v>3</v>
      </c>
      <c r="L6456" s="71" t="n">
        <f aca="false">E6456*I6456*J6456</f>
        <v>1</v>
      </c>
      <c r="M6456" s="72" t="n">
        <f aca="false">G6456*I6456*J6456</f>
        <v>236.23</v>
      </c>
      <c r="N6456" s="72" t="n">
        <f aca="false">D6456*I6456*J6456</f>
        <v>65.65</v>
      </c>
      <c r="O6456" s="71" t="n">
        <f aca="false">F6456*J6456</f>
        <v>3</v>
      </c>
      <c r="P6456" s="71" t="n">
        <f aca="false">E6456*J6456</f>
        <v>1</v>
      </c>
    </row>
    <row r="6457" customFormat="false" ht="15" hidden="false" customHeight="false" outlineLevel="0" collapsed="false">
      <c r="A6457" s="71" t="s">
        <v>60</v>
      </c>
      <c r="B6457" s="71" t="s">
        <v>53</v>
      </c>
      <c r="C6457" s="71" t="s">
        <v>140</v>
      </c>
      <c r="D6457" s="72" t="n">
        <v>351.24</v>
      </c>
      <c r="E6457" s="71" t="n">
        <v>3</v>
      </c>
      <c r="F6457" s="71" t="n">
        <v>38</v>
      </c>
      <c r="G6457" s="72" t="n">
        <v>4852.72</v>
      </c>
      <c r="H6457" s="72" t="n">
        <v>4278.06</v>
      </c>
      <c r="I6457" s="71" t="n">
        <f aca="false">IF(B6457&gt;=Settings!$B$23,1,0)</f>
        <v>1</v>
      </c>
      <c r="J6457" s="71" t="n">
        <v>1</v>
      </c>
      <c r="K6457" s="71" t="n">
        <f aca="false">F6457*I6457*J6457</f>
        <v>38</v>
      </c>
      <c r="L6457" s="71" t="n">
        <f aca="false">E6457*I6457*J6457</f>
        <v>3</v>
      </c>
      <c r="M6457" s="72" t="n">
        <f aca="false">G6457*I6457*J6457</f>
        <v>4852.72</v>
      </c>
      <c r="N6457" s="72" t="n">
        <f aca="false">D6457*I6457*J6457</f>
        <v>351.24</v>
      </c>
      <c r="O6457" s="71" t="n">
        <f aca="false">F6457*J6457</f>
        <v>38</v>
      </c>
      <c r="P6457" s="71" t="n">
        <f aca="false">E6457*J6457</f>
        <v>3</v>
      </c>
    </row>
    <row r="6458" customFormat="false" ht="15" hidden="false" customHeight="false" outlineLevel="0" collapsed="false">
      <c r="A6458" s="71" t="s">
        <v>61</v>
      </c>
      <c r="B6458" s="71" t="s">
        <v>53</v>
      </c>
      <c r="C6458" s="71" t="s">
        <v>1250</v>
      </c>
      <c r="D6458" s="72" t="n">
        <v>436.18</v>
      </c>
      <c r="E6458" s="71" t="n">
        <v>4</v>
      </c>
      <c r="F6458" s="71" t="n">
        <v>11</v>
      </c>
      <c r="G6458" s="72" t="n">
        <v>1185.85</v>
      </c>
      <c r="H6458" s="72" t="n">
        <v>703.35</v>
      </c>
      <c r="I6458" s="71" t="n">
        <f aca="false">IF(B6458&gt;=Settings!$B$23,1,0)</f>
        <v>1</v>
      </c>
      <c r="J6458" s="71" t="n">
        <v>1</v>
      </c>
      <c r="K6458" s="71" t="n">
        <f aca="false">F6458*I6458*J6458</f>
        <v>11</v>
      </c>
      <c r="L6458" s="71" t="n">
        <f aca="false">E6458*I6458*J6458</f>
        <v>4</v>
      </c>
      <c r="M6458" s="72" t="n">
        <f aca="false">G6458*I6458*J6458</f>
        <v>1185.85</v>
      </c>
      <c r="N6458" s="72" t="n">
        <f aca="false">D6458*I6458*J6458</f>
        <v>436.18</v>
      </c>
      <c r="O6458" s="71" t="n">
        <f aca="false">F6458*J6458</f>
        <v>11</v>
      </c>
      <c r="P6458" s="71" t="n">
        <f aca="false">E6458*J6458</f>
        <v>4</v>
      </c>
    </row>
    <row r="6459" customFormat="false" ht="15" hidden="false" customHeight="false" outlineLevel="0" collapsed="false">
      <c r="A6459" s="71" t="s">
        <v>59</v>
      </c>
      <c r="B6459" s="71" t="s">
        <v>53</v>
      </c>
      <c r="C6459" s="71" t="s">
        <v>115</v>
      </c>
      <c r="D6459" s="72" t="n">
        <v>1875.31</v>
      </c>
      <c r="E6459" s="71" t="n">
        <v>36</v>
      </c>
      <c r="F6459" s="71" t="n">
        <v>614</v>
      </c>
      <c r="G6459" s="72" t="n">
        <v>34601.91</v>
      </c>
      <c r="H6459" s="72" t="n">
        <v>30596.5</v>
      </c>
      <c r="I6459" s="71" t="n">
        <f aca="false">IF(B6459&gt;=Settings!$B$23,1,0)</f>
        <v>1</v>
      </c>
      <c r="J6459" s="71" t="n">
        <v>1</v>
      </c>
      <c r="K6459" s="71" t="n">
        <f aca="false">F6459*I6459*J6459</f>
        <v>614</v>
      </c>
      <c r="L6459" s="71" t="n">
        <f aca="false">E6459*I6459*J6459</f>
        <v>36</v>
      </c>
      <c r="M6459" s="72" t="n">
        <f aca="false">G6459*I6459*J6459</f>
        <v>34601.91</v>
      </c>
      <c r="N6459" s="72" t="n">
        <f aca="false">D6459*I6459*J6459</f>
        <v>1875.31</v>
      </c>
      <c r="O6459" s="71" t="n">
        <f aca="false">F6459*J6459</f>
        <v>614</v>
      </c>
      <c r="P6459" s="71" t="n">
        <f aca="false">E6459*J6459</f>
        <v>36</v>
      </c>
    </row>
    <row r="6460" customFormat="false" ht="15" hidden="false" customHeight="false" outlineLevel="0" collapsed="false">
      <c r="A6460" s="71" t="s">
        <v>59</v>
      </c>
      <c r="B6460" s="71" t="s">
        <v>53</v>
      </c>
      <c r="C6460" s="71" t="s">
        <v>598</v>
      </c>
      <c r="D6460" s="72" t="n">
        <v>113.59</v>
      </c>
      <c r="E6460" s="71" t="n">
        <v>1</v>
      </c>
      <c r="F6460" s="71" t="n">
        <v>2</v>
      </c>
      <c r="G6460" s="72" t="n">
        <v>219.89</v>
      </c>
      <c r="H6460" s="72" t="n">
        <v>62.33</v>
      </c>
      <c r="I6460" s="71" t="n">
        <f aca="false">IF(B6460&gt;=Settings!$B$23,1,0)</f>
        <v>1</v>
      </c>
      <c r="J6460" s="71" t="n">
        <v>1</v>
      </c>
      <c r="K6460" s="71" t="n">
        <f aca="false">F6460*I6460*J6460</f>
        <v>2</v>
      </c>
      <c r="L6460" s="71" t="n">
        <f aca="false">E6460*I6460*J6460</f>
        <v>1</v>
      </c>
      <c r="M6460" s="72" t="n">
        <f aca="false">G6460*I6460*J6460</f>
        <v>219.89</v>
      </c>
      <c r="N6460" s="72" t="n">
        <f aca="false">D6460*I6460*J6460</f>
        <v>113.59</v>
      </c>
      <c r="O6460" s="71" t="n">
        <f aca="false">F6460*J6460</f>
        <v>2</v>
      </c>
      <c r="P6460" s="71" t="n">
        <f aca="false">E6460*J6460</f>
        <v>1</v>
      </c>
    </row>
    <row r="6461" customFormat="false" ht="15" hidden="false" customHeight="false" outlineLevel="0" collapsed="false">
      <c r="A6461" s="71" t="s">
        <v>60</v>
      </c>
      <c r="B6461" s="71" t="s">
        <v>53</v>
      </c>
      <c r="C6461" s="71" t="s">
        <v>583</v>
      </c>
      <c r="D6461" s="72" t="n">
        <v>64.97</v>
      </c>
      <c r="E6461" s="71" t="n">
        <v>19</v>
      </c>
      <c r="F6461" s="71" t="n">
        <v>222</v>
      </c>
      <c r="G6461" s="72" t="n">
        <v>796.68</v>
      </c>
      <c r="H6461" s="72" t="n">
        <v>704.83</v>
      </c>
      <c r="I6461" s="71" t="n">
        <f aca="false">IF(B6461&gt;=Settings!$B$23,1,0)</f>
        <v>1</v>
      </c>
      <c r="J6461" s="71" t="n">
        <v>1</v>
      </c>
      <c r="K6461" s="71" t="n">
        <f aca="false">F6461*I6461*J6461</f>
        <v>222</v>
      </c>
      <c r="L6461" s="71" t="n">
        <f aca="false">E6461*I6461*J6461</f>
        <v>19</v>
      </c>
      <c r="M6461" s="72" t="n">
        <f aca="false">G6461*I6461*J6461</f>
        <v>796.68</v>
      </c>
      <c r="N6461" s="72" t="n">
        <f aca="false">D6461*I6461*J6461</f>
        <v>64.97</v>
      </c>
      <c r="O6461" s="71" t="n">
        <f aca="false">F6461*J6461</f>
        <v>222</v>
      </c>
      <c r="P6461" s="71" t="n">
        <f aca="false">E6461*J6461</f>
        <v>19</v>
      </c>
    </row>
    <row r="6462" customFormat="false" ht="15" hidden="false" customHeight="false" outlineLevel="0" collapsed="false">
      <c r="A6462" s="71" t="s">
        <v>60</v>
      </c>
      <c r="B6462" s="71" t="s">
        <v>53</v>
      </c>
      <c r="C6462" s="71" t="s">
        <v>1116</v>
      </c>
      <c r="D6462" s="72" t="n">
        <v>89.26</v>
      </c>
      <c r="E6462" s="71" t="n">
        <v>7</v>
      </c>
      <c r="F6462" s="71" t="n">
        <v>82</v>
      </c>
      <c r="G6462" s="72" t="n">
        <v>1117.43</v>
      </c>
      <c r="H6462" s="72" t="n">
        <v>979.26</v>
      </c>
      <c r="I6462" s="71" t="n">
        <f aca="false">IF(B6462&gt;=Settings!$B$23,1,0)</f>
        <v>1</v>
      </c>
      <c r="J6462" s="71" t="n">
        <v>1</v>
      </c>
      <c r="K6462" s="71" t="n">
        <f aca="false">F6462*I6462*J6462</f>
        <v>82</v>
      </c>
      <c r="L6462" s="71" t="n">
        <f aca="false">E6462*I6462*J6462</f>
        <v>7</v>
      </c>
      <c r="M6462" s="72" t="n">
        <f aca="false">G6462*I6462*J6462</f>
        <v>1117.43</v>
      </c>
      <c r="N6462" s="72" t="n">
        <f aca="false">D6462*I6462*J6462</f>
        <v>89.26</v>
      </c>
      <c r="O6462" s="71" t="n">
        <f aca="false">F6462*J6462</f>
        <v>82</v>
      </c>
      <c r="P6462" s="71" t="n">
        <f aca="false">E6462*J6462</f>
        <v>7</v>
      </c>
    </row>
    <row r="6463" customFormat="false" ht="15" hidden="false" customHeight="false" outlineLevel="0" collapsed="false">
      <c r="A6463" s="71" t="s">
        <v>59</v>
      </c>
      <c r="B6463" s="71" t="s">
        <v>53</v>
      </c>
      <c r="C6463" s="71" t="s">
        <v>1161</v>
      </c>
      <c r="D6463" s="72" t="n">
        <v>0</v>
      </c>
      <c r="E6463" s="71" t="n">
        <v>0</v>
      </c>
      <c r="F6463" s="71" t="n">
        <v>16</v>
      </c>
      <c r="G6463" s="72" t="n">
        <v>1012.86</v>
      </c>
      <c r="H6463" s="72" t="n">
        <v>930.48</v>
      </c>
      <c r="I6463" s="71" t="n">
        <f aca="false">IF(B6463&gt;=Settings!$B$23,1,0)</f>
        <v>1</v>
      </c>
      <c r="J6463" s="71" t="n">
        <v>1</v>
      </c>
      <c r="K6463" s="71" t="n">
        <f aca="false">F6463*I6463*J6463</f>
        <v>16</v>
      </c>
      <c r="L6463" s="71" t="n">
        <f aca="false">E6463*I6463*J6463</f>
        <v>0</v>
      </c>
      <c r="M6463" s="72" t="n">
        <f aca="false">G6463*I6463*J6463</f>
        <v>1012.86</v>
      </c>
      <c r="N6463" s="72" t="n">
        <f aca="false">D6463*I6463*J6463</f>
        <v>-0</v>
      </c>
      <c r="O6463" s="71" t="n">
        <f aca="false">F6463*J6463</f>
        <v>16</v>
      </c>
      <c r="P6463" s="71" t="n">
        <f aca="false">E6463*J6463</f>
        <v>0</v>
      </c>
    </row>
    <row r="6464" customFormat="false" ht="15" hidden="false" customHeight="false" outlineLevel="0" collapsed="false">
      <c r="A6464" s="71" t="s">
        <v>59</v>
      </c>
      <c r="B6464" s="71" t="s">
        <v>53</v>
      </c>
      <c r="C6464" s="71" t="s">
        <v>1223</v>
      </c>
      <c r="D6464" s="72" t="n">
        <v>104.24</v>
      </c>
      <c r="E6464" s="71" t="n">
        <v>2</v>
      </c>
      <c r="F6464" s="71" t="n">
        <v>13</v>
      </c>
      <c r="G6464" s="72" t="n">
        <v>753.95</v>
      </c>
      <c r="H6464" s="72" t="n">
        <v>590.47</v>
      </c>
      <c r="I6464" s="71" t="n">
        <f aca="false">IF(B6464&gt;=Settings!$B$23,1,0)</f>
        <v>1</v>
      </c>
      <c r="J6464" s="71" t="n">
        <v>1</v>
      </c>
      <c r="K6464" s="71" t="n">
        <f aca="false">F6464*I6464*J6464</f>
        <v>13</v>
      </c>
      <c r="L6464" s="71" t="n">
        <f aca="false">E6464*I6464*J6464</f>
        <v>2</v>
      </c>
      <c r="M6464" s="72" t="n">
        <f aca="false">G6464*I6464*J6464</f>
        <v>753.95</v>
      </c>
      <c r="N6464" s="72" t="n">
        <f aca="false">D6464*I6464*J6464</f>
        <v>104.24</v>
      </c>
      <c r="O6464" s="71" t="n">
        <f aca="false">F6464*J6464</f>
        <v>13</v>
      </c>
      <c r="P6464" s="71" t="n">
        <f aca="false">E6464*J6464</f>
        <v>2</v>
      </c>
    </row>
    <row r="6465" customFormat="false" ht="15" hidden="false" customHeight="false" outlineLevel="0" collapsed="false">
      <c r="A6465" s="71" t="s">
        <v>61</v>
      </c>
      <c r="B6465" s="71" t="s">
        <v>53</v>
      </c>
      <c r="C6465" s="71" t="s">
        <v>1334</v>
      </c>
      <c r="D6465" s="72" t="n">
        <v>72.68</v>
      </c>
      <c r="E6465" s="71" t="n">
        <v>1</v>
      </c>
      <c r="F6465" s="71" t="n">
        <v>8</v>
      </c>
      <c r="G6465" s="72" t="n">
        <v>554.17</v>
      </c>
      <c r="H6465" s="72" t="n">
        <v>466.96</v>
      </c>
      <c r="I6465" s="71" t="n">
        <f aca="false">IF(B6465&gt;=Settings!$B$23,1,0)</f>
        <v>1</v>
      </c>
      <c r="J6465" s="71" t="n">
        <v>1</v>
      </c>
      <c r="K6465" s="71" t="n">
        <f aca="false">F6465*I6465*J6465</f>
        <v>8</v>
      </c>
      <c r="L6465" s="71" t="n">
        <f aca="false">E6465*I6465*J6465</f>
        <v>1</v>
      </c>
      <c r="M6465" s="72" t="n">
        <f aca="false">G6465*I6465*J6465</f>
        <v>554.17</v>
      </c>
      <c r="N6465" s="72" t="n">
        <f aca="false">D6465*I6465*J6465</f>
        <v>72.68</v>
      </c>
      <c r="O6465" s="71" t="n">
        <f aca="false">F6465*J6465</f>
        <v>8</v>
      </c>
      <c r="P6465" s="71" t="n">
        <f aca="false">E6465*J6465</f>
        <v>1</v>
      </c>
    </row>
    <row r="6466" customFormat="false" ht="15" hidden="false" customHeight="false" outlineLevel="0" collapsed="false">
      <c r="A6466" s="71" t="s">
        <v>60</v>
      </c>
      <c r="B6466" s="71" t="s">
        <v>53</v>
      </c>
      <c r="C6466" s="71" t="s">
        <v>2209</v>
      </c>
      <c r="D6466" s="72" t="n">
        <v>0</v>
      </c>
      <c r="E6466" s="71" t="n">
        <v>0</v>
      </c>
      <c r="F6466" s="71" t="n">
        <v>10</v>
      </c>
      <c r="G6466" s="72" t="n">
        <v>752.25</v>
      </c>
      <c r="H6466" s="72" t="n">
        <v>663.06</v>
      </c>
      <c r="I6466" s="71" t="n">
        <f aca="false">IF(B6466&gt;=Settings!$B$23,1,0)</f>
        <v>1</v>
      </c>
      <c r="J6466" s="71" t="n">
        <v>1</v>
      </c>
      <c r="K6466" s="71" t="n">
        <f aca="false">F6466*I6466*J6466</f>
        <v>10</v>
      </c>
      <c r="L6466" s="71" t="n">
        <f aca="false">E6466*I6466*J6466</f>
        <v>0</v>
      </c>
      <c r="M6466" s="72" t="n">
        <f aca="false">G6466*I6466*J6466</f>
        <v>752.25</v>
      </c>
      <c r="N6466" s="72" t="n">
        <f aca="false">D6466*I6466*J6466</f>
        <v>-0</v>
      </c>
      <c r="O6466" s="71" t="n">
        <f aca="false">F6466*J6466</f>
        <v>10</v>
      </c>
      <c r="P6466" s="71" t="n">
        <f aca="false">E6466*J6466</f>
        <v>0</v>
      </c>
    </row>
    <row r="6467" customFormat="false" ht="15" hidden="false" customHeight="false" outlineLevel="0" collapsed="false">
      <c r="A6467" s="71" t="s">
        <v>60</v>
      </c>
      <c r="B6467" s="71" t="s">
        <v>53</v>
      </c>
      <c r="C6467" s="71" t="s">
        <v>139</v>
      </c>
      <c r="D6467" s="72" t="n">
        <v>1368.89</v>
      </c>
      <c r="E6467" s="71" t="n">
        <v>21</v>
      </c>
      <c r="F6467" s="71" t="n">
        <v>115</v>
      </c>
      <c r="G6467" s="72" t="n">
        <v>7880.87</v>
      </c>
      <c r="H6467" s="72" t="n">
        <v>6027.24</v>
      </c>
      <c r="I6467" s="71" t="n">
        <f aca="false">IF(B6467&gt;=Settings!$B$23,1,0)</f>
        <v>1</v>
      </c>
      <c r="J6467" s="71" t="n">
        <v>1</v>
      </c>
      <c r="K6467" s="71" t="n">
        <f aca="false">F6467*I6467*J6467</f>
        <v>115</v>
      </c>
      <c r="L6467" s="71" t="n">
        <f aca="false">E6467*I6467*J6467</f>
        <v>21</v>
      </c>
      <c r="M6467" s="72" t="n">
        <f aca="false">G6467*I6467*J6467</f>
        <v>7880.87</v>
      </c>
      <c r="N6467" s="72" t="n">
        <f aca="false">D6467*I6467*J6467</f>
        <v>1368.89</v>
      </c>
      <c r="O6467" s="71" t="n">
        <f aca="false">F6467*J6467</f>
        <v>115</v>
      </c>
      <c r="P6467" s="71" t="n">
        <f aca="false">E6467*J6467</f>
        <v>21</v>
      </c>
    </row>
    <row r="6468" customFormat="false" ht="15" hidden="false" customHeight="false" outlineLevel="0" collapsed="false">
      <c r="A6468" s="71" t="s">
        <v>63</v>
      </c>
      <c r="B6468" s="71" t="s">
        <v>53</v>
      </c>
      <c r="C6468" s="71" t="s">
        <v>2305</v>
      </c>
      <c r="D6468" s="72" t="n">
        <v>0</v>
      </c>
      <c r="E6468" s="71" t="n">
        <v>0</v>
      </c>
      <c r="F6468" s="71" t="n">
        <v>2</v>
      </c>
      <c r="G6468" s="72" t="n">
        <v>63.54</v>
      </c>
      <c r="H6468" s="72" t="n">
        <v>58.78</v>
      </c>
      <c r="I6468" s="71" t="n">
        <f aca="false">IF(B6468&gt;=Settings!$B$23,1,0)</f>
        <v>1</v>
      </c>
      <c r="J6468" s="71" t="n">
        <v>1</v>
      </c>
      <c r="K6468" s="71" t="n">
        <f aca="false">F6468*I6468*J6468</f>
        <v>2</v>
      </c>
      <c r="L6468" s="71" t="n">
        <f aca="false">E6468*I6468*J6468</f>
        <v>0</v>
      </c>
      <c r="M6468" s="72" t="n">
        <f aca="false">G6468*I6468*J6468</f>
        <v>63.54</v>
      </c>
      <c r="N6468" s="72" t="n">
        <f aca="false">D6468*I6468*J6468</f>
        <v>-0</v>
      </c>
      <c r="O6468" s="71" t="n">
        <f aca="false">F6468*J6468</f>
        <v>2</v>
      </c>
      <c r="P6468" s="71" t="n">
        <f aca="false">E6468*J6468</f>
        <v>0</v>
      </c>
    </row>
    <row r="6469" customFormat="false" ht="15" hidden="false" customHeight="false" outlineLevel="0" collapsed="false">
      <c r="A6469" s="71" t="s">
        <v>59</v>
      </c>
      <c r="B6469" s="71" t="s">
        <v>53</v>
      </c>
      <c r="C6469" s="71" t="s">
        <v>931</v>
      </c>
      <c r="D6469" s="72" t="n">
        <v>0</v>
      </c>
      <c r="E6469" s="71" t="n">
        <v>0</v>
      </c>
      <c r="F6469" s="71" t="n">
        <v>5</v>
      </c>
      <c r="G6469" s="72" t="n">
        <v>390.66</v>
      </c>
      <c r="H6469" s="72" t="n">
        <v>366.82</v>
      </c>
      <c r="I6469" s="71" t="n">
        <f aca="false">IF(B6469&gt;=Settings!$B$23,1,0)</f>
        <v>1</v>
      </c>
      <c r="J6469" s="71" t="n">
        <v>1</v>
      </c>
      <c r="K6469" s="71" t="n">
        <f aca="false">F6469*I6469*J6469</f>
        <v>5</v>
      </c>
      <c r="L6469" s="71" t="n">
        <f aca="false">E6469*I6469*J6469</f>
        <v>0</v>
      </c>
      <c r="M6469" s="72" t="n">
        <f aca="false">G6469*I6469*J6469</f>
        <v>390.66</v>
      </c>
      <c r="N6469" s="72" t="n">
        <f aca="false">D6469*I6469*J6469</f>
        <v>-0</v>
      </c>
      <c r="O6469" s="71" t="n">
        <f aca="false">F6469*J6469</f>
        <v>5</v>
      </c>
      <c r="P6469" s="71" t="n">
        <f aca="false">E6469*J6469</f>
        <v>0</v>
      </c>
    </row>
    <row r="6470" customFormat="false" ht="15" hidden="false" customHeight="false" outlineLevel="0" collapsed="false">
      <c r="A6470" s="71" t="s">
        <v>61</v>
      </c>
      <c r="B6470" s="71" t="s">
        <v>53</v>
      </c>
      <c r="C6470" s="71" t="s">
        <v>1349</v>
      </c>
      <c r="D6470" s="72" t="n">
        <v>0</v>
      </c>
      <c r="E6470" s="71" t="n">
        <v>0</v>
      </c>
      <c r="F6470" s="71" t="n">
        <v>2</v>
      </c>
      <c r="G6470" s="72" t="n">
        <v>227.18</v>
      </c>
      <c r="H6470" s="72" t="n">
        <v>227.18</v>
      </c>
      <c r="I6470" s="71" t="n">
        <f aca="false">IF(B6470&gt;=Settings!$B$23,1,0)</f>
        <v>1</v>
      </c>
      <c r="J6470" s="71" t="n">
        <v>1</v>
      </c>
      <c r="K6470" s="71" t="n">
        <f aca="false">F6470*I6470*J6470</f>
        <v>2</v>
      </c>
      <c r="L6470" s="71" t="n">
        <f aca="false">E6470*I6470*J6470</f>
        <v>0</v>
      </c>
      <c r="M6470" s="72" t="n">
        <f aca="false">G6470*I6470*J6470</f>
        <v>227.18</v>
      </c>
      <c r="N6470" s="72" t="n">
        <f aca="false">D6470*I6470*J6470</f>
        <v>-0</v>
      </c>
      <c r="O6470" s="71" t="n">
        <f aca="false">F6470*J6470</f>
        <v>2</v>
      </c>
      <c r="P6470" s="71" t="n">
        <f aca="false">E6470*J6470</f>
        <v>0</v>
      </c>
    </row>
    <row r="6471" customFormat="false" ht="15" hidden="false" customHeight="false" outlineLevel="0" collapsed="false">
      <c r="A6471" s="71" t="s">
        <v>59</v>
      </c>
      <c r="B6471" s="71" t="s">
        <v>53</v>
      </c>
      <c r="C6471" s="71" t="s">
        <v>2168</v>
      </c>
      <c r="D6471" s="72" t="n">
        <v>0</v>
      </c>
      <c r="E6471" s="71" t="n">
        <v>0</v>
      </c>
      <c r="F6471" s="71" t="n">
        <v>1</v>
      </c>
      <c r="G6471" s="72" t="n">
        <v>92.68</v>
      </c>
      <c r="H6471" s="72" t="n">
        <v>92.68</v>
      </c>
      <c r="I6471" s="71" t="n">
        <f aca="false">IF(B6471&gt;=Settings!$B$23,1,0)</f>
        <v>1</v>
      </c>
      <c r="J6471" s="71" t="n">
        <v>1</v>
      </c>
      <c r="K6471" s="71" t="n">
        <f aca="false">F6471*I6471*J6471</f>
        <v>1</v>
      </c>
      <c r="L6471" s="71" t="n">
        <f aca="false">E6471*I6471*J6471</f>
        <v>0</v>
      </c>
      <c r="M6471" s="72" t="n">
        <f aca="false">G6471*I6471*J6471</f>
        <v>92.68</v>
      </c>
      <c r="N6471" s="72" t="n">
        <f aca="false">D6471*I6471*J6471</f>
        <v>-0</v>
      </c>
      <c r="O6471" s="71" t="n">
        <f aca="false">F6471*J6471</f>
        <v>1</v>
      </c>
      <c r="P6471" s="71" t="n">
        <f aca="false">E6471*J6471</f>
        <v>0</v>
      </c>
    </row>
    <row r="6472" customFormat="false" ht="15" hidden="false" customHeight="false" outlineLevel="0" collapsed="false">
      <c r="A6472" s="71" t="s">
        <v>63</v>
      </c>
      <c r="B6472" s="71" t="s">
        <v>53</v>
      </c>
      <c r="C6472" s="71" t="s">
        <v>2330</v>
      </c>
      <c r="D6472" s="72" t="n">
        <v>0</v>
      </c>
      <c r="E6472" s="71" t="n">
        <v>0</v>
      </c>
      <c r="F6472" s="71" t="n">
        <v>1</v>
      </c>
      <c r="G6472" s="72" t="n">
        <v>268.13</v>
      </c>
      <c r="H6472" s="72" t="n">
        <v>227.92</v>
      </c>
      <c r="I6472" s="71" t="n">
        <f aca="false">IF(B6472&gt;=Settings!$B$23,1,0)</f>
        <v>1</v>
      </c>
      <c r="J6472" s="71" t="n">
        <v>1</v>
      </c>
      <c r="K6472" s="71" t="n">
        <f aca="false">F6472*I6472*J6472</f>
        <v>1</v>
      </c>
      <c r="L6472" s="71" t="n">
        <f aca="false">E6472*I6472*J6472</f>
        <v>0</v>
      </c>
      <c r="M6472" s="72" t="n">
        <f aca="false">G6472*I6472*J6472</f>
        <v>268.13</v>
      </c>
      <c r="N6472" s="72" t="n">
        <f aca="false">D6472*I6472*J6472</f>
        <v>-0</v>
      </c>
      <c r="O6472" s="71" t="n">
        <f aca="false">F6472*J6472</f>
        <v>1</v>
      </c>
      <c r="P6472" s="71" t="n">
        <f aca="false">E6472*J6472</f>
        <v>0</v>
      </c>
    </row>
    <row r="6473" customFormat="false" ht="15" hidden="false" customHeight="false" outlineLevel="0" collapsed="false">
      <c r="A6473" s="71" t="s">
        <v>61</v>
      </c>
      <c r="B6473" s="71" t="s">
        <v>53</v>
      </c>
      <c r="C6473" s="71" t="s">
        <v>138</v>
      </c>
      <c r="D6473" s="72" t="n">
        <v>0</v>
      </c>
      <c r="E6473" s="71" t="n">
        <v>0</v>
      </c>
      <c r="F6473" s="71" t="n">
        <v>9</v>
      </c>
      <c r="G6473" s="72" t="n">
        <v>822.32</v>
      </c>
      <c r="H6473" s="72" t="n">
        <v>752.57</v>
      </c>
      <c r="I6473" s="71" t="n">
        <f aca="false">IF(B6473&gt;=Settings!$B$23,1,0)</f>
        <v>1</v>
      </c>
      <c r="J6473" s="71" t="n">
        <v>1</v>
      </c>
      <c r="K6473" s="71" t="n">
        <f aca="false">F6473*I6473*J6473</f>
        <v>9</v>
      </c>
      <c r="L6473" s="71" t="n">
        <f aca="false">E6473*I6473*J6473</f>
        <v>0</v>
      </c>
      <c r="M6473" s="72" t="n">
        <f aca="false">G6473*I6473*J6473</f>
        <v>822.32</v>
      </c>
      <c r="N6473" s="72" t="n">
        <f aca="false">D6473*I6473*J6473</f>
        <v>-0</v>
      </c>
      <c r="O6473" s="71" t="n">
        <f aca="false">F6473*J6473</f>
        <v>9</v>
      </c>
      <c r="P6473" s="71" t="n">
        <f aca="false">E6473*J6473</f>
        <v>0</v>
      </c>
    </row>
    <row r="6474" customFormat="false" ht="15" hidden="false" customHeight="false" outlineLevel="0" collapsed="false">
      <c r="A6474" s="71" t="s">
        <v>59</v>
      </c>
      <c r="B6474" s="71" t="s">
        <v>53</v>
      </c>
      <c r="C6474" s="71" t="s">
        <v>2405</v>
      </c>
      <c r="D6474" s="72" t="n">
        <v>0</v>
      </c>
      <c r="E6474" s="71" t="n">
        <v>0</v>
      </c>
      <c r="F6474" s="71" t="n">
        <v>5</v>
      </c>
      <c r="G6474" s="72" t="n">
        <v>468.66</v>
      </c>
      <c r="H6474" s="72" t="n">
        <v>468.66</v>
      </c>
      <c r="I6474" s="71" t="n">
        <f aca="false">IF(B6474&gt;=Settings!$B$23,1,0)</f>
        <v>1</v>
      </c>
      <c r="J6474" s="71" t="n">
        <v>1</v>
      </c>
      <c r="K6474" s="71" t="n">
        <f aca="false">F6474*I6474*J6474</f>
        <v>5</v>
      </c>
      <c r="L6474" s="71" t="n">
        <f aca="false">E6474*I6474*J6474</f>
        <v>0</v>
      </c>
      <c r="M6474" s="72" t="n">
        <f aca="false">G6474*I6474*J6474</f>
        <v>468.66</v>
      </c>
      <c r="N6474" s="72" t="n">
        <f aca="false">D6474*I6474*J6474</f>
        <v>-0</v>
      </c>
      <c r="O6474" s="71" t="n">
        <f aca="false">F6474*J6474</f>
        <v>5</v>
      </c>
      <c r="P6474" s="71" t="n">
        <f aca="false">E6474*J6474</f>
        <v>0</v>
      </c>
    </row>
    <row r="6475" customFormat="false" ht="15" hidden="false" customHeight="false" outlineLevel="0" collapsed="false">
      <c r="A6475" s="71" t="s">
        <v>60</v>
      </c>
      <c r="B6475" s="71" t="s">
        <v>53</v>
      </c>
      <c r="C6475" s="71" t="s">
        <v>962</v>
      </c>
      <c r="D6475" s="72" t="n">
        <v>288.92</v>
      </c>
      <c r="E6475" s="71" t="n">
        <v>4</v>
      </c>
      <c r="F6475" s="71" t="n">
        <v>49</v>
      </c>
      <c r="G6475" s="72" t="n">
        <v>3181.35</v>
      </c>
      <c r="H6475" s="72" t="n">
        <v>2624.41</v>
      </c>
      <c r="I6475" s="71" t="n">
        <f aca="false">IF(B6475&gt;=Settings!$B$23,1,0)</f>
        <v>1</v>
      </c>
      <c r="J6475" s="71" t="n">
        <v>1</v>
      </c>
      <c r="K6475" s="71" t="n">
        <f aca="false">F6475*I6475*J6475</f>
        <v>49</v>
      </c>
      <c r="L6475" s="71" t="n">
        <f aca="false">E6475*I6475*J6475</f>
        <v>4</v>
      </c>
      <c r="M6475" s="72" t="n">
        <f aca="false">G6475*I6475*J6475</f>
        <v>3181.35</v>
      </c>
      <c r="N6475" s="72" t="n">
        <f aca="false">D6475*I6475*J6475</f>
        <v>288.92</v>
      </c>
      <c r="O6475" s="71" t="n">
        <f aca="false">F6475*J6475</f>
        <v>49</v>
      </c>
      <c r="P6475" s="71" t="n">
        <f aca="false">E6475*J6475</f>
        <v>4</v>
      </c>
    </row>
    <row r="6476" customFormat="false" ht="15" hidden="false" customHeight="false" outlineLevel="0" collapsed="false">
      <c r="A6476" s="71" t="s">
        <v>59</v>
      </c>
      <c r="B6476" s="71" t="s">
        <v>53</v>
      </c>
      <c r="C6476" s="71" t="s">
        <v>1154</v>
      </c>
      <c r="D6476" s="72" t="n">
        <v>14952.46</v>
      </c>
      <c r="E6476" s="71" t="n">
        <v>9</v>
      </c>
      <c r="F6476" s="71" t="n">
        <v>78</v>
      </c>
      <c r="G6476" s="72" t="n">
        <v>5275.93</v>
      </c>
      <c r="H6476" s="72" t="n">
        <v>-9784.81</v>
      </c>
      <c r="I6476" s="71" t="n">
        <f aca="false">IF(B6476&gt;=Settings!$B$23,1,0)</f>
        <v>1</v>
      </c>
      <c r="J6476" s="71" t="n">
        <v>0</v>
      </c>
      <c r="K6476" s="71" t="n">
        <f aca="false">F6476*I6476*J6476</f>
        <v>0</v>
      </c>
      <c r="L6476" s="71" t="n">
        <f aca="false">E6476*I6476*J6476</f>
        <v>0</v>
      </c>
      <c r="M6476" s="72" t="n">
        <f aca="false">G6476*I6476*J6476</f>
        <v>0</v>
      </c>
      <c r="N6476" s="72" t="n">
        <f aca="false">D6476*I6476*J6476</f>
        <v>0</v>
      </c>
      <c r="O6476" s="71" t="n">
        <f aca="false">F6476*J6476</f>
        <v>0</v>
      </c>
      <c r="P6476" s="71" t="n">
        <f aca="false">E6476*J6476</f>
        <v>0</v>
      </c>
    </row>
    <row r="6477" customFormat="false" ht="15" hidden="false" customHeight="false" outlineLevel="0" collapsed="false">
      <c r="A6477" s="71" t="s">
        <v>60</v>
      </c>
      <c r="B6477" s="71" t="s">
        <v>53</v>
      </c>
      <c r="C6477" s="71" t="s">
        <v>602</v>
      </c>
      <c r="D6477" s="72" t="n">
        <v>104.88</v>
      </c>
      <c r="E6477" s="71" t="n">
        <v>12</v>
      </c>
      <c r="F6477" s="71" t="n">
        <v>174</v>
      </c>
      <c r="G6477" s="72" t="n">
        <v>1579.88</v>
      </c>
      <c r="H6477" s="72" t="n">
        <v>1395.79</v>
      </c>
      <c r="I6477" s="71" t="n">
        <f aca="false">IF(B6477&gt;=Settings!$B$23,1,0)</f>
        <v>1</v>
      </c>
      <c r="J6477" s="71" t="n">
        <v>1</v>
      </c>
      <c r="K6477" s="71" t="n">
        <f aca="false">F6477*I6477*J6477</f>
        <v>174</v>
      </c>
      <c r="L6477" s="71" t="n">
        <f aca="false">E6477*I6477*J6477</f>
        <v>12</v>
      </c>
      <c r="M6477" s="72" t="n">
        <f aca="false">G6477*I6477*J6477</f>
        <v>1579.88</v>
      </c>
      <c r="N6477" s="72" t="n">
        <f aca="false">D6477*I6477*J6477</f>
        <v>104.88</v>
      </c>
      <c r="O6477" s="71" t="n">
        <f aca="false">F6477*J6477</f>
        <v>174</v>
      </c>
      <c r="P6477" s="71" t="n">
        <f aca="false">E6477*J6477</f>
        <v>12</v>
      </c>
    </row>
    <row r="6478" customFormat="false" ht="15" hidden="false" customHeight="false" outlineLevel="0" collapsed="false">
      <c r="A6478" s="71" t="s">
        <v>59</v>
      </c>
      <c r="B6478" s="71" t="s">
        <v>53</v>
      </c>
      <c r="C6478" s="71" t="s">
        <v>1273</v>
      </c>
      <c r="D6478" s="72" t="n">
        <v>0</v>
      </c>
      <c r="E6478" s="71" t="n">
        <v>0</v>
      </c>
      <c r="F6478" s="71" t="n">
        <v>3</v>
      </c>
      <c r="G6478" s="72" t="n">
        <v>463.5</v>
      </c>
      <c r="H6478" s="72" t="n">
        <v>441.83</v>
      </c>
      <c r="I6478" s="71" t="n">
        <f aca="false">IF(B6478&gt;=Settings!$B$23,1,0)</f>
        <v>1</v>
      </c>
      <c r="J6478" s="71" t="n">
        <v>1</v>
      </c>
      <c r="K6478" s="71" t="n">
        <f aca="false">F6478*I6478*J6478</f>
        <v>3</v>
      </c>
      <c r="L6478" s="71" t="n">
        <f aca="false">E6478*I6478*J6478</f>
        <v>0</v>
      </c>
      <c r="M6478" s="72" t="n">
        <f aca="false">G6478*I6478*J6478</f>
        <v>463.5</v>
      </c>
      <c r="N6478" s="72" t="n">
        <f aca="false">D6478*I6478*J6478</f>
        <v>-0</v>
      </c>
      <c r="O6478" s="71" t="n">
        <f aca="false">F6478*J6478</f>
        <v>3</v>
      </c>
      <c r="P6478" s="71" t="n">
        <f aca="false">E6478*J6478</f>
        <v>0</v>
      </c>
    </row>
    <row r="6479" customFormat="false" ht="15" hidden="false" customHeight="false" outlineLevel="0" collapsed="false">
      <c r="A6479" s="71" t="s">
        <v>63</v>
      </c>
      <c r="B6479" s="71" t="s">
        <v>53</v>
      </c>
      <c r="C6479" s="71" t="s">
        <v>2227</v>
      </c>
      <c r="D6479" s="72" t="n">
        <v>0</v>
      </c>
      <c r="E6479" s="71" t="n">
        <v>0</v>
      </c>
      <c r="F6479" s="71" t="n">
        <v>2</v>
      </c>
      <c r="G6479" s="72" t="n">
        <v>399.9</v>
      </c>
      <c r="H6479" s="72" t="n">
        <v>399.9</v>
      </c>
      <c r="I6479" s="71" t="n">
        <f aca="false">IF(B6479&gt;=Settings!$B$23,1,0)</f>
        <v>1</v>
      </c>
      <c r="J6479" s="71" t="n">
        <v>1</v>
      </c>
      <c r="K6479" s="71" t="n">
        <f aca="false">F6479*I6479*J6479</f>
        <v>2</v>
      </c>
      <c r="L6479" s="71" t="n">
        <f aca="false">E6479*I6479*J6479</f>
        <v>0</v>
      </c>
      <c r="M6479" s="72" t="n">
        <f aca="false">G6479*I6479*J6479</f>
        <v>399.9</v>
      </c>
      <c r="N6479" s="72" t="n">
        <f aca="false">D6479*I6479*J6479</f>
        <v>-0</v>
      </c>
      <c r="O6479" s="71" t="n">
        <f aca="false">F6479*J6479</f>
        <v>2</v>
      </c>
      <c r="P6479" s="71" t="n">
        <f aca="false">E6479*J6479</f>
        <v>0</v>
      </c>
    </row>
    <row r="6480" customFormat="false" ht="15" hidden="false" customHeight="false" outlineLevel="0" collapsed="false">
      <c r="A6480" s="71" t="s">
        <v>60</v>
      </c>
      <c r="B6480" s="71" t="s">
        <v>53</v>
      </c>
      <c r="C6480" s="71" t="s">
        <v>1095</v>
      </c>
      <c r="D6480" s="72" t="n">
        <v>69.51</v>
      </c>
      <c r="E6480" s="71" t="n">
        <v>1</v>
      </c>
      <c r="F6480" s="71" t="n">
        <v>26</v>
      </c>
      <c r="G6480" s="72" t="n">
        <v>1744.27</v>
      </c>
      <c r="H6480" s="72" t="n">
        <v>1597.15</v>
      </c>
      <c r="I6480" s="71" t="n">
        <f aca="false">IF(B6480&gt;=Settings!$B$23,1,0)</f>
        <v>1</v>
      </c>
      <c r="J6480" s="71" t="n">
        <v>1</v>
      </c>
      <c r="K6480" s="71" t="n">
        <f aca="false">F6480*I6480*J6480</f>
        <v>26</v>
      </c>
      <c r="L6480" s="71" t="n">
        <f aca="false">E6480*I6480*J6480</f>
        <v>1</v>
      </c>
      <c r="M6480" s="72" t="n">
        <f aca="false">G6480*I6480*J6480</f>
        <v>1744.27</v>
      </c>
      <c r="N6480" s="72" t="n">
        <f aca="false">D6480*I6480*J6480</f>
        <v>69.51</v>
      </c>
      <c r="O6480" s="71" t="n">
        <f aca="false">F6480*J6480</f>
        <v>26</v>
      </c>
      <c r="P6480" s="71" t="n">
        <f aca="false">E6480*J6480</f>
        <v>1</v>
      </c>
    </row>
    <row r="6481" customFormat="false" ht="15" hidden="false" customHeight="false" outlineLevel="0" collapsed="false">
      <c r="A6481" s="71" t="s">
        <v>61</v>
      </c>
      <c r="B6481" s="71" t="s">
        <v>53</v>
      </c>
      <c r="C6481" s="71" t="s">
        <v>974</v>
      </c>
      <c r="D6481" s="72" t="n">
        <v>0</v>
      </c>
      <c r="E6481" s="71" t="n">
        <v>0</v>
      </c>
      <c r="F6481" s="71" t="n">
        <v>3</v>
      </c>
      <c r="G6481" s="72" t="n">
        <v>372.6</v>
      </c>
      <c r="H6481" s="72" t="n">
        <v>372.6</v>
      </c>
      <c r="I6481" s="71" t="n">
        <f aca="false">IF(B6481&gt;=Settings!$B$23,1,0)</f>
        <v>1</v>
      </c>
      <c r="J6481" s="71" t="n">
        <v>1</v>
      </c>
      <c r="K6481" s="71" t="n">
        <f aca="false">F6481*I6481*J6481</f>
        <v>3</v>
      </c>
      <c r="L6481" s="71" t="n">
        <f aca="false">E6481*I6481*J6481</f>
        <v>0</v>
      </c>
      <c r="M6481" s="72" t="n">
        <f aca="false">G6481*I6481*J6481</f>
        <v>372.6</v>
      </c>
      <c r="N6481" s="72" t="n">
        <f aca="false">D6481*I6481*J6481</f>
        <v>-0</v>
      </c>
      <c r="O6481" s="71" t="n">
        <f aca="false">F6481*J6481</f>
        <v>3</v>
      </c>
      <c r="P6481" s="71" t="n">
        <f aca="false">E6481*J6481</f>
        <v>0</v>
      </c>
    </row>
    <row r="6482" customFormat="false" ht="15" hidden="false" customHeight="false" outlineLevel="0" collapsed="false">
      <c r="A6482" s="71" t="s">
        <v>61</v>
      </c>
      <c r="B6482" s="71" t="s">
        <v>53</v>
      </c>
      <c r="C6482" s="71" t="s">
        <v>2034</v>
      </c>
      <c r="D6482" s="72" t="n">
        <v>0</v>
      </c>
      <c r="E6482" s="71" t="n">
        <v>0</v>
      </c>
      <c r="F6482" s="71" t="n">
        <v>1</v>
      </c>
      <c r="G6482" s="72" t="n">
        <v>90.86</v>
      </c>
      <c r="H6482" s="72" t="n">
        <v>90.86</v>
      </c>
      <c r="I6482" s="71" t="n">
        <f aca="false">IF(B6482&gt;=Settings!$B$23,1,0)</f>
        <v>1</v>
      </c>
      <c r="J6482" s="71" t="n">
        <v>1</v>
      </c>
      <c r="K6482" s="71" t="n">
        <f aca="false">F6482*I6482*J6482</f>
        <v>1</v>
      </c>
      <c r="L6482" s="71" t="n">
        <f aca="false">E6482*I6482*J6482</f>
        <v>0</v>
      </c>
      <c r="M6482" s="72" t="n">
        <f aca="false">G6482*I6482*J6482</f>
        <v>90.86</v>
      </c>
      <c r="N6482" s="72" t="n">
        <f aca="false">D6482*I6482*J6482</f>
        <v>-0</v>
      </c>
      <c r="O6482" s="71" t="n">
        <f aca="false">F6482*J6482</f>
        <v>1</v>
      </c>
      <c r="P6482" s="71" t="n">
        <f aca="false">E6482*J6482</f>
        <v>0</v>
      </c>
    </row>
    <row r="6483" customFormat="false" ht="15" hidden="false" customHeight="false" outlineLevel="0" collapsed="false">
      <c r="A6483" s="71" t="s">
        <v>61</v>
      </c>
      <c r="B6483" s="71" t="s">
        <v>53</v>
      </c>
      <c r="C6483" s="71" t="s">
        <v>2417</v>
      </c>
      <c r="D6483" s="72" t="n">
        <v>0</v>
      </c>
      <c r="E6483" s="71" t="n">
        <v>0</v>
      </c>
      <c r="F6483" s="71" t="n">
        <v>1</v>
      </c>
      <c r="G6483" s="72" t="n">
        <v>72.68</v>
      </c>
      <c r="H6483" s="72" t="n">
        <v>72.68</v>
      </c>
      <c r="I6483" s="71" t="n">
        <f aca="false">IF(B6483&gt;=Settings!$B$23,1,0)</f>
        <v>1</v>
      </c>
      <c r="J6483" s="71" t="n">
        <v>1</v>
      </c>
      <c r="K6483" s="71" t="n">
        <f aca="false">F6483*I6483*J6483</f>
        <v>1</v>
      </c>
      <c r="L6483" s="71" t="n">
        <f aca="false">E6483*I6483*J6483</f>
        <v>0</v>
      </c>
      <c r="M6483" s="72" t="n">
        <f aca="false">G6483*I6483*J6483</f>
        <v>72.68</v>
      </c>
      <c r="N6483" s="72" t="n">
        <f aca="false">D6483*I6483*J6483</f>
        <v>-0</v>
      </c>
      <c r="O6483" s="71" t="n">
        <f aca="false">F6483*J6483</f>
        <v>1</v>
      </c>
      <c r="P6483" s="71" t="n">
        <f aca="false">E6483*J6483</f>
        <v>0</v>
      </c>
    </row>
    <row r="6484" customFormat="false" ht="15" hidden="false" customHeight="false" outlineLevel="0" collapsed="false">
      <c r="A6484" s="71" t="s">
        <v>61</v>
      </c>
      <c r="B6484" s="71" t="s">
        <v>53</v>
      </c>
      <c r="C6484" s="71" t="s">
        <v>944</v>
      </c>
      <c r="D6484" s="72" t="n">
        <v>0</v>
      </c>
      <c r="E6484" s="71" t="n">
        <v>0</v>
      </c>
      <c r="F6484" s="71" t="n">
        <v>28</v>
      </c>
      <c r="G6484" s="72" t="n">
        <v>2457.76</v>
      </c>
      <c r="H6484" s="72" t="n">
        <v>2403.96</v>
      </c>
      <c r="I6484" s="71" t="n">
        <f aca="false">IF(B6484&gt;=Settings!$B$23,1,0)</f>
        <v>1</v>
      </c>
      <c r="J6484" s="71" t="n">
        <v>1</v>
      </c>
      <c r="K6484" s="71" t="n">
        <f aca="false">F6484*I6484*J6484</f>
        <v>28</v>
      </c>
      <c r="L6484" s="71" t="n">
        <f aca="false">E6484*I6484*J6484</f>
        <v>0</v>
      </c>
      <c r="M6484" s="72" t="n">
        <f aca="false">G6484*I6484*J6484</f>
        <v>2457.76</v>
      </c>
      <c r="N6484" s="72" t="n">
        <f aca="false">D6484*I6484*J6484</f>
        <v>-0</v>
      </c>
      <c r="O6484" s="71" t="n">
        <f aca="false">F6484*J6484</f>
        <v>28</v>
      </c>
      <c r="P6484" s="71" t="n">
        <f aca="false">E6484*J6484</f>
        <v>0</v>
      </c>
    </row>
    <row r="6485" customFormat="false" ht="15" hidden="false" customHeight="false" outlineLevel="0" collapsed="false">
      <c r="A6485" s="71" t="s">
        <v>59</v>
      </c>
      <c r="B6485" s="71" t="s">
        <v>53</v>
      </c>
      <c r="C6485" s="71" t="s">
        <v>958</v>
      </c>
      <c r="D6485" s="72" t="n">
        <v>63.16</v>
      </c>
      <c r="E6485" s="71" t="n">
        <v>8</v>
      </c>
      <c r="F6485" s="71" t="n">
        <v>146</v>
      </c>
      <c r="G6485" s="72" t="n">
        <v>1187.97</v>
      </c>
      <c r="H6485" s="72" t="n">
        <v>1067.71</v>
      </c>
      <c r="I6485" s="71" t="n">
        <f aca="false">IF(B6485&gt;=Settings!$B$23,1,0)</f>
        <v>1</v>
      </c>
      <c r="J6485" s="71" t="n">
        <v>1</v>
      </c>
      <c r="K6485" s="71" t="n">
        <f aca="false">F6485*I6485*J6485</f>
        <v>146</v>
      </c>
      <c r="L6485" s="71" t="n">
        <f aca="false">E6485*I6485*J6485</f>
        <v>8</v>
      </c>
      <c r="M6485" s="72" t="n">
        <f aca="false">G6485*I6485*J6485</f>
        <v>1187.97</v>
      </c>
      <c r="N6485" s="72" t="n">
        <f aca="false">D6485*I6485*J6485</f>
        <v>63.16</v>
      </c>
      <c r="O6485" s="71" t="n">
        <f aca="false">F6485*J6485</f>
        <v>146</v>
      </c>
      <c r="P6485" s="71" t="n">
        <f aca="false">E6485*J6485</f>
        <v>8</v>
      </c>
    </row>
    <row r="6486" customFormat="false" ht="15" hidden="false" customHeight="false" outlineLevel="0" collapsed="false">
      <c r="A6486" s="71" t="s">
        <v>59</v>
      </c>
      <c r="B6486" s="71" t="s">
        <v>53</v>
      </c>
      <c r="C6486" s="71" t="s">
        <v>955</v>
      </c>
      <c r="D6486" s="72" t="n">
        <v>189.01</v>
      </c>
      <c r="E6486" s="71" t="n">
        <v>2</v>
      </c>
      <c r="F6486" s="71" t="n">
        <v>9</v>
      </c>
      <c r="G6486" s="72" t="n">
        <v>935.95</v>
      </c>
      <c r="H6486" s="72" t="n">
        <v>726.95</v>
      </c>
      <c r="I6486" s="71" t="n">
        <f aca="false">IF(B6486&gt;=Settings!$B$23,1,0)</f>
        <v>1</v>
      </c>
      <c r="J6486" s="71" t="n">
        <v>1</v>
      </c>
      <c r="K6486" s="71" t="n">
        <f aca="false">F6486*I6486*J6486</f>
        <v>9</v>
      </c>
      <c r="L6486" s="71" t="n">
        <f aca="false">E6486*I6486*J6486</f>
        <v>2</v>
      </c>
      <c r="M6486" s="72" t="n">
        <f aca="false">G6486*I6486*J6486</f>
        <v>935.95</v>
      </c>
      <c r="N6486" s="72" t="n">
        <f aca="false">D6486*I6486*J6486</f>
        <v>189.01</v>
      </c>
      <c r="O6486" s="71" t="n">
        <f aca="false">F6486*J6486</f>
        <v>9</v>
      </c>
      <c r="P6486" s="71" t="n">
        <f aca="false">E6486*J6486</f>
        <v>2</v>
      </c>
    </row>
    <row r="6487" customFormat="false" ht="15" hidden="false" customHeight="false" outlineLevel="0" collapsed="false">
      <c r="A6487" s="71" t="s">
        <v>59</v>
      </c>
      <c r="B6487" s="71" t="s">
        <v>53</v>
      </c>
      <c r="C6487" s="71" t="s">
        <v>954</v>
      </c>
      <c r="D6487" s="72" t="n">
        <v>99.95</v>
      </c>
      <c r="E6487" s="71" t="n">
        <v>1</v>
      </c>
      <c r="F6487" s="71" t="n">
        <v>19</v>
      </c>
      <c r="G6487" s="72" t="n">
        <v>1790.88</v>
      </c>
      <c r="H6487" s="72" t="n">
        <v>1608.52</v>
      </c>
      <c r="I6487" s="71" t="n">
        <f aca="false">IF(B6487&gt;=Settings!$B$23,1,0)</f>
        <v>1</v>
      </c>
      <c r="J6487" s="71" t="n">
        <v>1</v>
      </c>
      <c r="K6487" s="71" t="n">
        <f aca="false">F6487*I6487*J6487</f>
        <v>19</v>
      </c>
      <c r="L6487" s="71" t="n">
        <f aca="false">E6487*I6487*J6487</f>
        <v>1</v>
      </c>
      <c r="M6487" s="72" t="n">
        <f aca="false">G6487*I6487*J6487</f>
        <v>1790.88</v>
      </c>
      <c r="N6487" s="72" t="n">
        <f aca="false">D6487*I6487*J6487</f>
        <v>99.95</v>
      </c>
      <c r="O6487" s="71" t="n">
        <f aca="false">F6487*J6487</f>
        <v>19</v>
      </c>
      <c r="P6487" s="71" t="n">
        <f aca="false">E6487*J6487</f>
        <v>1</v>
      </c>
    </row>
    <row r="6488" customFormat="false" ht="15" hidden="false" customHeight="false" outlineLevel="0" collapsed="false">
      <c r="A6488" s="71" t="s">
        <v>60</v>
      </c>
      <c r="B6488" s="71" t="s">
        <v>53</v>
      </c>
      <c r="C6488" s="71" t="s">
        <v>937</v>
      </c>
      <c r="D6488" s="72" t="n">
        <v>21.72</v>
      </c>
      <c r="E6488" s="71" t="n">
        <v>2</v>
      </c>
      <c r="F6488" s="71" t="n">
        <v>26</v>
      </c>
      <c r="G6488" s="72" t="n">
        <v>282.36</v>
      </c>
      <c r="H6488" s="72" t="n">
        <v>247.66</v>
      </c>
      <c r="I6488" s="71" t="n">
        <f aca="false">IF(B6488&gt;=Settings!$B$23,1,0)</f>
        <v>1</v>
      </c>
      <c r="J6488" s="71" t="n">
        <v>1</v>
      </c>
      <c r="K6488" s="71" t="n">
        <f aca="false">F6488*I6488*J6488</f>
        <v>26</v>
      </c>
      <c r="L6488" s="71" t="n">
        <f aca="false">E6488*I6488*J6488</f>
        <v>2</v>
      </c>
      <c r="M6488" s="72" t="n">
        <f aca="false">G6488*I6488*J6488</f>
        <v>282.36</v>
      </c>
      <c r="N6488" s="72" t="n">
        <f aca="false">D6488*I6488*J6488</f>
        <v>21.72</v>
      </c>
      <c r="O6488" s="71" t="n">
        <f aca="false">F6488*J6488</f>
        <v>26</v>
      </c>
      <c r="P6488" s="71" t="n">
        <f aca="false">E6488*J6488</f>
        <v>2</v>
      </c>
    </row>
    <row r="6489" customFormat="false" ht="15" hidden="false" customHeight="false" outlineLevel="0" collapsed="false">
      <c r="A6489" s="71" t="s">
        <v>61</v>
      </c>
      <c r="B6489" s="71" t="s">
        <v>53</v>
      </c>
      <c r="C6489" s="71" t="s">
        <v>1354</v>
      </c>
      <c r="D6489" s="72" t="n">
        <v>0</v>
      </c>
      <c r="E6489" s="71" t="n">
        <v>0</v>
      </c>
      <c r="F6489" s="71" t="n">
        <v>7</v>
      </c>
      <c r="G6489" s="72" t="n">
        <v>963.3</v>
      </c>
      <c r="H6489" s="72" t="n">
        <v>830.64</v>
      </c>
      <c r="I6489" s="71" t="n">
        <f aca="false">IF(B6489&gt;=Settings!$B$23,1,0)</f>
        <v>1</v>
      </c>
      <c r="J6489" s="71" t="n">
        <v>1</v>
      </c>
      <c r="K6489" s="71" t="n">
        <f aca="false">F6489*I6489*J6489</f>
        <v>7</v>
      </c>
      <c r="L6489" s="71" t="n">
        <f aca="false">E6489*I6489*J6489</f>
        <v>0</v>
      </c>
      <c r="M6489" s="72" t="n">
        <f aca="false">G6489*I6489*J6489</f>
        <v>963.3</v>
      </c>
      <c r="N6489" s="72" t="n">
        <f aca="false">D6489*I6489*J6489</f>
        <v>-0</v>
      </c>
      <c r="O6489" s="71" t="n">
        <f aca="false">F6489*J6489</f>
        <v>7</v>
      </c>
      <c r="P6489" s="71" t="n">
        <f aca="false">E6489*J6489</f>
        <v>0</v>
      </c>
    </row>
    <row r="6490" customFormat="false" ht="15" hidden="false" customHeight="false" outlineLevel="0" collapsed="false">
      <c r="A6490" s="71" t="s">
        <v>59</v>
      </c>
      <c r="B6490" s="71" t="s">
        <v>53</v>
      </c>
      <c r="C6490" s="71" t="s">
        <v>1486</v>
      </c>
      <c r="D6490" s="72" t="n">
        <v>0</v>
      </c>
      <c r="E6490" s="71" t="n">
        <v>0</v>
      </c>
      <c r="F6490" s="71" t="n">
        <v>5</v>
      </c>
      <c r="G6490" s="72" t="n">
        <v>295.23</v>
      </c>
      <c r="H6490" s="72" t="n">
        <v>287.06</v>
      </c>
      <c r="I6490" s="71" t="n">
        <f aca="false">IF(B6490&gt;=Settings!$B$23,1,0)</f>
        <v>1</v>
      </c>
      <c r="J6490" s="71" t="n">
        <v>1</v>
      </c>
      <c r="K6490" s="71" t="n">
        <f aca="false">F6490*I6490*J6490</f>
        <v>5</v>
      </c>
      <c r="L6490" s="71" t="n">
        <f aca="false">E6490*I6490*J6490</f>
        <v>0</v>
      </c>
      <c r="M6490" s="72" t="n">
        <f aca="false">G6490*I6490*J6490</f>
        <v>295.23</v>
      </c>
      <c r="N6490" s="72" t="n">
        <f aca="false">D6490*I6490*J6490</f>
        <v>-0</v>
      </c>
      <c r="O6490" s="71" t="n">
        <f aca="false">F6490*J6490</f>
        <v>5</v>
      </c>
      <c r="P6490" s="71" t="n">
        <f aca="false">E6490*J6490</f>
        <v>0</v>
      </c>
    </row>
    <row r="6491" customFormat="false" ht="15" hidden="false" customHeight="false" outlineLevel="0" collapsed="false">
      <c r="A6491" s="71" t="s">
        <v>61</v>
      </c>
      <c r="B6491" s="71" t="s">
        <v>53</v>
      </c>
      <c r="C6491" s="71" t="s">
        <v>579</v>
      </c>
      <c r="D6491" s="72" t="n">
        <v>0</v>
      </c>
      <c r="E6491" s="71" t="n">
        <v>0</v>
      </c>
      <c r="F6491" s="71" t="n">
        <v>5</v>
      </c>
      <c r="G6491" s="72" t="n">
        <v>577.03</v>
      </c>
      <c r="H6491" s="72" t="n">
        <v>512.08</v>
      </c>
      <c r="I6491" s="71" t="n">
        <f aca="false">IF(B6491&gt;=Settings!$B$23,1,0)</f>
        <v>1</v>
      </c>
      <c r="J6491" s="71" t="n">
        <v>1</v>
      </c>
      <c r="K6491" s="71" t="n">
        <f aca="false">F6491*I6491*J6491</f>
        <v>5</v>
      </c>
      <c r="L6491" s="71" t="n">
        <f aca="false">E6491*I6491*J6491</f>
        <v>0</v>
      </c>
      <c r="M6491" s="72" t="n">
        <f aca="false">G6491*I6491*J6491</f>
        <v>577.03</v>
      </c>
      <c r="N6491" s="72" t="n">
        <f aca="false">D6491*I6491*J6491</f>
        <v>-0</v>
      </c>
      <c r="O6491" s="71" t="n">
        <f aca="false">F6491*J6491</f>
        <v>5</v>
      </c>
      <c r="P6491" s="71" t="n">
        <f aca="false">E6491*J6491</f>
        <v>0</v>
      </c>
    </row>
    <row r="6492" customFormat="false" ht="15" hidden="false" customHeight="false" outlineLevel="0" collapsed="false">
      <c r="A6492" s="71" t="s">
        <v>63</v>
      </c>
      <c r="B6492" s="71" t="s">
        <v>53</v>
      </c>
      <c r="C6492" s="71" t="s">
        <v>2213</v>
      </c>
      <c r="D6492" s="72" t="n">
        <v>0</v>
      </c>
      <c r="E6492" s="71" t="n">
        <v>0</v>
      </c>
      <c r="F6492" s="71" t="n">
        <v>4</v>
      </c>
      <c r="G6492" s="72" t="n">
        <v>163.44</v>
      </c>
      <c r="H6492" s="72" t="n">
        <v>163.44</v>
      </c>
      <c r="I6492" s="71" t="n">
        <f aca="false">IF(B6492&gt;=Settings!$B$23,1,0)</f>
        <v>1</v>
      </c>
      <c r="J6492" s="71" t="n">
        <v>1</v>
      </c>
      <c r="K6492" s="71" t="n">
        <f aca="false">F6492*I6492*J6492</f>
        <v>4</v>
      </c>
      <c r="L6492" s="71" t="n">
        <f aca="false">E6492*I6492*J6492</f>
        <v>0</v>
      </c>
      <c r="M6492" s="72" t="n">
        <f aca="false">G6492*I6492*J6492</f>
        <v>163.44</v>
      </c>
      <c r="N6492" s="72" t="n">
        <f aca="false">D6492*I6492*J6492</f>
        <v>-0</v>
      </c>
      <c r="O6492" s="71" t="n">
        <f aca="false">F6492*J6492</f>
        <v>4</v>
      </c>
      <c r="P6492" s="71" t="n">
        <f aca="false">E6492*J6492</f>
        <v>0</v>
      </c>
    </row>
    <row r="6493" customFormat="false" ht="15" hidden="false" customHeight="false" outlineLevel="0" collapsed="false">
      <c r="A6493" s="71" t="s">
        <v>61</v>
      </c>
      <c r="B6493" s="71" t="s">
        <v>53</v>
      </c>
      <c r="C6493" s="71" t="s">
        <v>1131</v>
      </c>
      <c r="D6493" s="72" t="n">
        <v>0</v>
      </c>
      <c r="E6493" s="71" t="n">
        <v>0</v>
      </c>
      <c r="F6493" s="71" t="n">
        <v>23</v>
      </c>
      <c r="G6493" s="72" t="n">
        <v>1685.29</v>
      </c>
      <c r="H6493" s="72" t="n">
        <v>1534.57</v>
      </c>
      <c r="I6493" s="71" t="n">
        <f aca="false">IF(B6493&gt;=Settings!$B$23,1,0)</f>
        <v>1</v>
      </c>
      <c r="J6493" s="71" t="n">
        <v>1</v>
      </c>
      <c r="K6493" s="71" t="n">
        <f aca="false">F6493*I6493*J6493</f>
        <v>23</v>
      </c>
      <c r="L6493" s="71" t="n">
        <f aca="false">E6493*I6493*J6493</f>
        <v>0</v>
      </c>
      <c r="M6493" s="72" t="n">
        <f aca="false">G6493*I6493*J6493</f>
        <v>1685.29</v>
      </c>
      <c r="N6493" s="72" t="n">
        <f aca="false">D6493*I6493*J6493</f>
        <v>-0</v>
      </c>
      <c r="O6493" s="71" t="n">
        <f aca="false">F6493*J6493</f>
        <v>23</v>
      </c>
      <c r="P6493" s="71" t="n">
        <f aca="false">E6493*J6493</f>
        <v>0</v>
      </c>
    </row>
    <row r="6494" customFormat="false" ht="15" hidden="false" customHeight="false" outlineLevel="0" collapsed="false">
      <c r="A6494" s="71" t="s">
        <v>59</v>
      </c>
      <c r="B6494" s="71" t="s">
        <v>53</v>
      </c>
      <c r="C6494" s="71" t="s">
        <v>1487</v>
      </c>
      <c r="D6494" s="72" t="n">
        <v>159.05</v>
      </c>
      <c r="E6494" s="71" t="n">
        <v>1</v>
      </c>
      <c r="F6494" s="71" t="n">
        <v>3</v>
      </c>
      <c r="G6494" s="72" t="n">
        <v>486.24</v>
      </c>
      <c r="H6494" s="72" t="n">
        <v>327.19</v>
      </c>
      <c r="I6494" s="71" t="n">
        <f aca="false">IF(B6494&gt;=Settings!$B$23,1,0)</f>
        <v>1</v>
      </c>
      <c r="J6494" s="71" t="n">
        <v>1</v>
      </c>
      <c r="K6494" s="71" t="n">
        <f aca="false">F6494*I6494*J6494</f>
        <v>3</v>
      </c>
      <c r="L6494" s="71" t="n">
        <f aca="false">E6494*I6494*J6494</f>
        <v>1</v>
      </c>
      <c r="M6494" s="72" t="n">
        <f aca="false">G6494*I6494*J6494</f>
        <v>486.24</v>
      </c>
      <c r="N6494" s="72" t="n">
        <f aca="false">D6494*I6494*J6494</f>
        <v>159.05</v>
      </c>
      <c r="O6494" s="71" t="n">
        <f aca="false">F6494*J6494</f>
        <v>3</v>
      </c>
      <c r="P6494" s="71" t="n">
        <f aca="false">E6494*J6494</f>
        <v>1</v>
      </c>
    </row>
    <row r="6495" customFormat="false" ht="15" hidden="false" customHeight="false" outlineLevel="0" collapsed="false">
      <c r="A6495" s="71" t="s">
        <v>60</v>
      </c>
      <c r="B6495" s="71" t="s">
        <v>53</v>
      </c>
      <c r="C6495" s="71" t="s">
        <v>126</v>
      </c>
      <c r="D6495" s="72" t="n">
        <v>0</v>
      </c>
      <c r="E6495" s="71" t="n">
        <v>0</v>
      </c>
      <c r="F6495" s="71" t="n">
        <v>8</v>
      </c>
      <c r="G6495" s="72" t="n">
        <v>481.45</v>
      </c>
      <c r="H6495" s="72" t="n">
        <v>468.51</v>
      </c>
      <c r="I6495" s="71" t="n">
        <f aca="false">IF(B6495&gt;=Settings!$B$23,1,0)</f>
        <v>1</v>
      </c>
      <c r="J6495" s="71" t="n">
        <v>1</v>
      </c>
      <c r="K6495" s="71" t="n">
        <f aca="false">F6495*I6495*J6495</f>
        <v>8</v>
      </c>
      <c r="L6495" s="71" t="n">
        <f aca="false">E6495*I6495*J6495</f>
        <v>0</v>
      </c>
      <c r="M6495" s="72" t="n">
        <f aca="false">G6495*I6495*J6495</f>
        <v>481.45</v>
      </c>
      <c r="N6495" s="72" t="n">
        <f aca="false">D6495*I6495*J6495</f>
        <v>-0</v>
      </c>
      <c r="O6495" s="71" t="n">
        <f aca="false">F6495*J6495</f>
        <v>8</v>
      </c>
      <c r="P6495" s="71" t="n">
        <f aca="false">E6495*J6495</f>
        <v>0</v>
      </c>
    </row>
    <row r="6496" customFormat="false" ht="15" hidden="false" customHeight="false" outlineLevel="0" collapsed="false">
      <c r="A6496" s="71" t="s">
        <v>59</v>
      </c>
      <c r="B6496" s="71" t="s">
        <v>53</v>
      </c>
      <c r="C6496" s="71" t="s">
        <v>952</v>
      </c>
      <c r="D6496" s="72" t="n">
        <v>0</v>
      </c>
      <c r="E6496" s="71" t="n">
        <v>0</v>
      </c>
      <c r="F6496" s="71" t="n">
        <v>8</v>
      </c>
      <c r="G6496" s="72" t="n">
        <v>690.51</v>
      </c>
      <c r="H6496" s="72" t="n">
        <v>649.66</v>
      </c>
      <c r="I6496" s="71" t="n">
        <f aca="false">IF(B6496&gt;=Settings!$B$23,1,0)</f>
        <v>1</v>
      </c>
      <c r="J6496" s="71" t="n">
        <v>1</v>
      </c>
      <c r="K6496" s="71" t="n">
        <f aca="false">F6496*I6496*J6496</f>
        <v>8</v>
      </c>
      <c r="L6496" s="71" t="n">
        <f aca="false">E6496*I6496*J6496</f>
        <v>0</v>
      </c>
      <c r="M6496" s="72" t="n">
        <f aca="false">G6496*I6496*J6496</f>
        <v>690.51</v>
      </c>
      <c r="N6496" s="72" t="n">
        <f aca="false">D6496*I6496*J6496</f>
        <v>-0</v>
      </c>
      <c r="O6496" s="71" t="n">
        <f aca="false">F6496*J6496</f>
        <v>8</v>
      </c>
      <c r="P6496" s="71" t="n">
        <f aca="false">E6496*J6496</f>
        <v>0</v>
      </c>
    </row>
    <row r="6497" customFormat="false" ht="15" hidden="false" customHeight="false" outlineLevel="0" collapsed="false">
      <c r="A6497" s="71" t="s">
        <v>60</v>
      </c>
      <c r="B6497" s="71" t="s">
        <v>53</v>
      </c>
      <c r="C6497" s="71" t="s">
        <v>1995</v>
      </c>
      <c r="D6497" s="72" t="n">
        <v>0</v>
      </c>
      <c r="E6497" s="71" t="n">
        <v>0</v>
      </c>
      <c r="F6497" s="71" t="n">
        <v>1</v>
      </c>
      <c r="G6497" s="72" t="n">
        <v>27.23</v>
      </c>
      <c r="H6497" s="72" t="n">
        <v>27.23</v>
      </c>
      <c r="I6497" s="71" t="n">
        <f aca="false">IF(B6497&gt;=Settings!$B$23,1,0)</f>
        <v>1</v>
      </c>
      <c r="J6497" s="71" t="n">
        <v>1</v>
      </c>
      <c r="K6497" s="71" t="n">
        <f aca="false">F6497*I6497*J6497</f>
        <v>1</v>
      </c>
      <c r="L6497" s="71" t="n">
        <f aca="false">E6497*I6497*J6497</f>
        <v>0</v>
      </c>
      <c r="M6497" s="72" t="n">
        <f aca="false">G6497*I6497*J6497</f>
        <v>27.23</v>
      </c>
      <c r="N6497" s="72" t="n">
        <f aca="false">D6497*I6497*J6497</f>
        <v>-0</v>
      </c>
      <c r="O6497" s="71" t="n">
        <f aca="false">F6497*J6497</f>
        <v>1</v>
      </c>
      <c r="P6497" s="71" t="n">
        <f aca="false">E6497*J6497</f>
        <v>0</v>
      </c>
    </row>
    <row r="6498" customFormat="false" ht="15" hidden="false" customHeight="false" outlineLevel="0" collapsed="false">
      <c r="A6498" s="71" t="s">
        <v>59</v>
      </c>
      <c r="B6498" s="71" t="s">
        <v>53</v>
      </c>
      <c r="C6498" s="71" t="s">
        <v>119</v>
      </c>
      <c r="D6498" s="72" t="n">
        <v>1700.14</v>
      </c>
      <c r="E6498" s="71" t="n">
        <v>18</v>
      </c>
      <c r="F6498" s="71" t="n">
        <v>157</v>
      </c>
      <c r="G6498" s="72" t="n">
        <v>15292.3</v>
      </c>
      <c r="H6498" s="72" t="n">
        <v>12747.47</v>
      </c>
      <c r="I6498" s="71" t="n">
        <f aca="false">IF(B6498&gt;=Settings!$B$23,1,0)</f>
        <v>1</v>
      </c>
      <c r="J6498" s="71" t="n">
        <v>1</v>
      </c>
      <c r="K6498" s="71" t="n">
        <f aca="false">F6498*I6498*J6498</f>
        <v>157</v>
      </c>
      <c r="L6498" s="71" t="n">
        <f aca="false">E6498*I6498*J6498</f>
        <v>18</v>
      </c>
      <c r="M6498" s="72" t="n">
        <f aca="false">G6498*I6498*J6498</f>
        <v>15292.3</v>
      </c>
      <c r="N6498" s="72" t="n">
        <f aca="false">D6498*I6498*J6498</f>
        <v>1700.14</v>
      </c>
      <c r="O6498" s="71" t="n">
        <f aca="false">F6498*J6498</f>
        <v>157</v>
      </c>
      <c r="P6498" s="71" t="n">
        <f aca="false">E6498*J6498</f>
        <v>18</v>
      </c>
    </row>
    <row r="6499" customFormat="false" ht="15" hidden="false" customHeight="false" outlineLevel="0" collapsed="false">
      <c r="A6499" s="71" t="s">
        <v>62</v>
      </c>
      <c r="B6499" s="71" t="s">
        <v>53</v>
      </c>
      <c r="C6499" s="71" t="s">
        <v>1138</v>
      </c>
      <c r="D6499" s="72" t="n">
        <v>0</v>
      </c>
      <c r="E6499" s="71" t="n">
        <v>0</v>
      </c>
      <c r="F6499" s="71" t="n">
        <v>2</v>
      </c>
      <c r="G6499" s="72" t="n">
        <v>131.72</v>
      </c>
      <c r="H6499" s="72" t="n">
        <v>122.86</v>
      </c>
      <c r="I6499" s="71" t="n">
        <f aca="false">IF(B6499&gt;=Settings!$B$23,1,0)</f>
        <v>1</v>
      </c>
      <c r="J6499" s="71" t="n">
        <v>1</v>
      </c>
      <c r="K6499" s="71" t="n">
        <f aca="false">F6499*I6499*J6499</f>
        <v>2</v>
      </c>
      <c r="L6499" s="71" t="n">
        <f aca="false">E6499*I6499*J6499</f>
        <v>0</v>
      </c>
      <c r="M6499" s="72" t="n">
        <f aca="false">G6499*I6499*J6499</f>
        <v>131.72</v>
      </c>
      <c r="N6499" s="72" t="n">
        <f aca="false">D6499*I6499*J6499</f>
        <v>-0</v>
      </c>
      <c r="O6499" s="71" t="n">
        <f aca="false">F6499*J6499</f>
        <v>2</v>
      </c>
      <c r="P6499" s="71" t="n">
        <f aca="false">E6499*J6499</f>
        <v>0</v>
      </c>
    </row>
    <row r="6500" customFormat="false" ht="15" hidden="false" customHeight="false" outlineLevel="0" collapsed="false">
      <c r="A6500" s="71" t="s">
        <v>59</v>
      </c>
      <c r="B6500" s="71" t="s">
        <v>53</v>
      </c>
      <c r="C6500" s="71" t="s">
        <v>1432</v>
      </c>
      <c r="D6500" s="72" t="n">
        <v>0</v>
      </c>
      <c r="E6500" s="71" t="n">
        <v>0</v>
      </c>
      <c r="F6500" s="71" t="n">
        <v>4</v>
      </c>
      <c r="G6500" s="72" t="n">
        <v>389.53</v>
      </c>
      <c r="H6500" s="72" t="n">
        <v>358.74</v>
      </c>
      <c r="I6500" s="71" t="n">
        <f aca="false">IF(B6500&gt;=Settings!$B$23,1,0)</f>
        <v>1</v>
      </c>
      <c r="J6500" s="71" t="n">
        <v>1</v>
      </c>
      <c r="K6500" s="71" t="n">
        <f aca="false">F6500*I6500*J6500</f>
        <v>4</v>
      </c>
      <c r="L6500" s="71" t="n">
        <f aca="false">E6500*I6500*J6500</f>
        <v>0</v>
      </c>
      <c r="M6500" s="72" t="n">
        <f aca="false">G6500*I6500*J6500</f>
        <v>389.53</v>
      </c>
      <c r="N6500" s="72" t="n">
        <f aca="false">D6500*I6500*J6500</f>
        <v>-0</v>
      </c>
      <c r="O6500" s="71" t="n">
        <f aca="false">F6500*J6500</f>
        <v>4</v>
      </c>
      <c r="P6500" s="71" t="n">
        <f aca="false">E6500*J6500</f>
        <v>0</v>
      </c>
    </row>
    <row r="6501" customFormat="false" ht="15" hidden="false" customHeight="false" outlineLevel="0" collapsed="false">
      <c r="A6501" s="71" t="s">
        <v>59</v>
      </c>
      <c r="B6501" s="71" t="s">
        <v>53</v>
      </c>
      <c r="C6501" s="71" t="s">
        <v>1057</v>
      </c>
      <c r="D6501" s="72" t="n">
        <v>81.77</v>
      </c>
      <c r="E6501" s="71" t="n">
        <v>1</v>
      </c>
      <c r="F6501" s="71" t="n">
        <v>6</v>
      </c>
      <c r="G6501" s="72" t="n">
        <v>522.43</v>
      </c>
      <c r="H6501" s="72" t="n">
        <v>399.34</v>
      </c>
      <c r="I6501" s="71" t="n">
        <f aca="false">IF(B6501&gt;=Settings!$B$23,1,0)</f>
        <v>1</v>
      </c>
      <c r="J6501" s="71" t="n">
        <v>1</v>
      </c>
      <c r="K6501" s="71" t="n">
        <f aca="false">F6501*I6501*J6501</f>
        <v>6</v>
      </c>
      <c r="L6501" s="71" t="n">
        <f aca="false">E6501*I6501*J6501</f>
        <v>1</v>
      </c>
      <c r="M6501" s="72" t="n">
        <f aca="false">G6501*I6501*J6501</f>
        <v>522.43</v>
      </c>
      <c r="N6501" s="72" t="n">
        <f aca="false">D6501*I6501*J6501</f>
        <v>81.77</v>
      </c>
      <c r="O6501" s="71" t="n">
        <f aca="false">F6501*J6501</f>
        <v>6</v>
      </c>
      <c r="P6501" s="71" t="n">
        <f aca="false">E6501*J6501</f>
        <v>1</v>
      </c>
    </row>
    <row r="6502" customFormat="false" ht="15" hidden="false" customHeight="false" outlineLevel="0" collapsed="false">
      <c r="A6502" s="71" t="s">
        <v>60</v>
      </c>
      <c r="B6502" s="71" t="s">
        <v>53</v>
      </c>
      <c r="C6502" s="71" t="s">
        <v>1308</v>
      </c>
      <c r="D6502" s="72" t="n">
        <v>81.77</v>
      </c>
      <c r="E6502" s="71" t="n">
        <v>1</v>
      </c>
      <c r="F6502" s="71" t="n">
        <v>12</v>
      </c>
      <c r="G6502" s="72" t="n">
        <v>985.79</v>
      </c>
      <c r="H6502" s="72" t="n">
        <v>881.56</v>
      </c>
      <c r="I6502" s="71" t="n">
        <f aca="false">IF(B6502&gt;=Settings!$B$23,1,0)</f>
        <v>1</v>
      </c>
      <c r="J6502" s="71" t="n">
        <v>1</v>
      </c>
      <c r="K6502" s="71" t="n">
        <f aca="false">F6502*I6502*J6502</f>
        <v>12</v>
      </c>
      <c r="L6502" s="71" t="n">
        <f aca="false">E6502*I6502*J6502</f>
        <v>1</v>
      </c>
      <c r="M6502" s="72" t="n">
        <f aca="false">G6502*I6502*J6502</f>
        <v>985.79</v>
      </c>
      <c r="N6502" s="72" t="n">
        <f aca="false">D6502*I6502*J6502</f>
        <v>81.77</v>
      </c>
      <c r="O6502" s="71" t="n">
        <f aca="false">F6502*J6502</f>
        <v>12</v>
      </c>
      <c r="P6502" s="71" t="n">
        <f aca="false">E6502*J6502</f>
        <v>1</v>
      </c>
    </row>
    <row r="6503" customFormat="false" ht="15" hidden="false" customHeight="false" outlineLevel="0" collapsed="false">
      <c r="A6503" s="71" t="s">
        <v>62</v>
      </c>
      <c r="B6503" s="71" t="s">
        <v>53</v>
      </c>
      <c r="C6503" s="71" t="s">
        <v>168</v>
      </c>
      <c r="D6503" s="72" t="n">
        <v>98.14</v>
      </c>
      <c r="E6503" s="71" t="n">
        <v>1</v>
      </c>
      <c r="F6503" s="71" t="n">
        <v>6</v>
      </c>
      <c r="G6503" s="72" t="n">
        <v>599.72</v>
      </c>
      <c r="H6503" s="72" t="n">
        <v>471.61</v>
      </c>
      <c r="I6503" s="71" t="n">
        <f aca="false">IF(B6503&gt;=Settings!$B$23,1,0)</f>
        <v>1</v>
      </c>
      <c r="J6503" s="71" t="n">
        <v>1</v>
      </c>
      <c r="K6503" s="71" t="n">
        <f aca="false">F6503*I6503*J6503</f>
        <v>6</v>
      </c>
      <c r="L6503" s="71" t="n">
        <f aca="false">E6503*I6503*J6503</f>
        <v>1</v>
      </c>
      <c r="M6503" s="72" t="n">
        <f aca="false">G6503*I6503*J6503</f>
        <v>599.72</v>
      </c>
      <c r="N6503" s="72" t="n">
        <f aca="false">D6503*I6503*J6503</f>
        <v>98.14</v>
      </c>
      <c r="O6503" s="71" t="n">
        <f aca="false">F6503*J6503</f>
        <v>6</v>
      </c>
      <c r="P6503" s="71" t="n">
        <f aca="false">E6503*J6503</f>
        <v>1</v>
      </c>
    </row>
    <row r="6504" customFormat="false" ht="15" hidden="false" customHeight="false" outlineLevel="0" collapsed="false">
      <c r="A6504" s="71" t="s">
        <v>60</v>
      </c>
      <c r="B6504" s="71" t="s">
        <v>53</v>
      </c>
      <c r="C6504" s="71" t="s">
        <v>360</v>
      </c>
      <c r="D6504" s="72" t="n">
        <v>24.41</v>
      </c>
      <c r="E6504" s="71" t="n">
        <v>3</v>
      </c>
      <c r="F6504" s="71" t="n">
        <v>6</v>
      </c>
      <c r="G6504" s="72" t="n">
        <v>54.28</v>
      </c>
      <c r="H6504" s="72" t="n">
        <v>25.35</v>
      </c>
      <c r="I6504" s="71" t="n">
        <f aca="false">IF(B6504&gt;=Settings!$B$23,1,0)</f>
        <v>1</v>
      </c>
      <c r="J6504" s="71" t="n">
        <v>1</v>
      </c>
      <c r="K6504" s="71" t="n">
        <f aca="false">F6504*I6504*J6504</f>
        <v>6</v>
      </c>
      <c r="L6504" s="71" t="n">
        <f aca="false">E6504*I6504*J6504</f>
        <v>3</v>
      </c>
      <c r="M6504" s="72" t="n">
        <f aca="false">G6504*I6504*J6504</f>
        <v>54.28</v>
      </c>
      <c r="N6504" s="72" t="n">
        <f aca="false">D6504*I6504*J6504</f>
        <v>24.41</v>
      </c>
      <c r="O6504" s="71" t="n">
        <f aca="false">F6504*J6504</f>
        <v>6</v>
      </c>
      <c r="P6504" s="71" t="n">
        <f aca="false">E6504*J6504</f>
        <v>3</v>
      </c>
    </row>
    <row r="6505" customFormat="false" ht="15" hidden="false" customHeight="false" outlineLevel="0" collapsed="false">
      <c r="A6505" s="71" t="s">
        <v>62</v>
      </c>
      <c r="B6505" s="71" t="s">
        <v>53</v>
      </c>
      <c r="C6505" s="71" t="s">
        <v>1178</v>
      </c>
      <c r="D6505" s="72" t="n">
        <v>0</v>
      </c>
      <c r="E6505" s="71" t="n">
        <v>0</v>
      </c>
      <c r="F6505" s="71" t="n">
        <v>1</v>
      </c>
      <c r="G6505" s="72" t="n">
        <v>107.23</v>
      </c>
      <c r="H6505" s="72" t="n">
        <v>107.23</v>
      </c>
      <c r="I6505" s="71" t="n">
        <f aca="false">IF(B6505&gt;=Settings!$B$23,1,0)</f>
        <v>1</v>
      </c>
      <c r="J6505" s="71" t="n">
        <v>1</v>
      </c>
      <c r="K6505" s="71" t="n">
        <f aca="false">F6505*I6505*J6505</f>
        <v>1</v>
      </c>
      <c r="L6505" s="71" t="n">
        <f aca="false">E6505*I6505*J6505</f>
        <v>0</v>
      </c>
      <c r="M6505" s="72" t="n">
        <f aca="false">G6505*I6505*J6505</f>
        <v>107.23</v>
      </c>
      <c r="N6505" s="72" t="n">
        <f aca="false">D6505*I6505*J6505</f>
        <v>-0</v>
      </c>
      <c r="O6505" s="71" t="n">
        <f aca="false">F6505*J6505</f>
        <v>1</v>
      </c>
      <c r="P6505" s="71" t="n">
        <f aca="false">E6505*J6505</f>
        <v>0</v>
      </c>
    </row>
    <row r="6506" customFormat="false" ht="15" hidden="false" customHeight="false" outlineLevel="0" collapsed="false">
      <c r="A6506" s="71" t="s">
        <v>59</v>
      </c>
      <c r="B6506" s="71" t="s">
        <v>53</v>
      </c>
      <c r="C6506" s="71" t="s">
        <v>1220</v>
      </c>
      <c r="D6506" s="72" t="n">
        <v>0</v>
      </c>
      <c r="E6506" s="71" t="n">
        <v>0</v>
      </c>
      <c r="F6506" s="71" t="n">
        <v>18</v>
      </c>
      <c r="G6506" s="72" t="n">
        <v>1503.68</v>
      </c>
      <c r="H6506" s="72" t="n">
        <v>1424</v>
      </c>
      <c r="I6506" s="71" t="n">
        <f aca="false">IF(B6506&gt;=Settings!$B$23,1,0)</f>
        <v>1</v>
      </c>
      <c r="J6506" s="71" t="n">
        <v>1</v>
      </c>
      <c r="K6506" s="71" t="n">
        <f aca="false">F6506*I6506*J6506</f>
        <v>18</v>
      </c>
      <c r="L6506" s="71" t="n">
        <f aca="false">E6506*I6506*J6506</f>
        <v>0</v>
      </c>
      <c r="M6506" s="72" t="n">
        <f aca="false">G6506*I6506*J6506</f>
        <v>1503.68</v>
      </c>
      <c r="N6506" s="72" t="n">
        <f aca="false">D6506*I6506*J6506</f>
        <v>-0</v>
      </c>
      <c r="O6506" s="71" t="n">
        <f aca="false">F6506*J6506</f>
        <v>18</v>
      </c>
      <c r="P6506" s="71" t="n">
        <f aca="false">E6506*J6506</f>
        <v>0</v>
      </c>
    </row>
    <row r="6507" customFormat="false" ht="15" hidden="false" customHeight="false" outlineLevel="0" collapsed="false">
      <c r="A6507" s="71" t="s">
        <v>63</v>
      </c>
      <c r="B6507" s="71" t="s">
        <v>53</v>
      </c>
      <c r="C6507" s="71" t="s">
        <v>2215</v>
      </c>
      <c r="D6507" s="72" t="n">
        <v>0</v>
      </c>
      <c r="E6507" s="71" t="n">
        <v>0</v>
      </c>
      <c r="F6507" s="71" t="n">
        <v>3</v>
      </c>
      <c r="G6507" s="72" t="n">
        <v>313.5</v>
      </c>
      <c r="H6507" s="72" t="n">
        <v>313.5</v>
      </c>
      <c r="I6507" s="71" t="n">
        <f aca="false">IF(B6507&gt;=Settings!$B$23,1,0)</f>
        <v>1</v>
      </c>
      <c r="J6507" s="71" t="n">
        <v>1</v>
      </c>
      <c r="K6507" s="71" t="n">
        <f aca="false">F6507*I6507*J6507</f>
        <v>3</v>
      </c>
      <c r="L6507" s="71" t="n">
        <f aca="false">E6507*I6507*J6507</f>
        <v>0</v>
      </c>
      <c r="M6507" s="72" t="n">
        <f aca="false">G6507*I6507*J6507</f>
        <v>313.5</v>
      </c>
      <c r="N6507" s="72" t="n">
        <f aca="false">D6507*I6507*J6507</f>
        <v>-0</v>
      </c>
      <c r="O6507" s="71" t="n">
        <f aca="false">F6507*J6507</f>
        <v>3</v>
      </c>
      <c r="P6507" s="71" t="n">
        <f aca="false">E6507*J6507</f>
        <v>0</v>
      </c>
    </row>
    <row r="6508" customFormat="false" ht="15" hidden="false" customHeight="false" outlineLevel="0" collapsed="false">
      <c r="A6508" s="71" t="s">
        <v>62</v>
      </c>
      <c r="B6508" s="71" t="s">
        <v>53</v>
      </c>
      <c r="C6508" s="71" t="s">
        <v>2027</v>
      </c>
      <c r="D6508" s="72" t="n">
        <v>0</v>
      </c>
      <c r="E6508" s="71" t="n">
        <v>0</v>
      </c>
      <c r="F6508" s="71" t="n">
        <v>1</v>
      </c>
      <c r="G6508" s="72" t="n">
        <v>72.67</v>
      </c>
      <c r="H6508" s="72" t="n">
        <v>61.78</v>
      </c>
      <c r="I6508" s="71" t="n">
        <f aca="false">IF(B6508&gt;=Settings!$B$23,1,0)</f>
        <v>1</v>
      </c>
      <c r="J6508" s="71" t="n">
        <v>1</v>
      </c>
      <c r="K6508" s="71" t="n">
        <f aca="false">F6508*I6508*J6508</f>
        <v>1</v>
      </c>
      <c r="L6508" s="71" t="n">
        <f aca="false">E6508*I6508*J6508</f>
        <v>0</v>
      </c>
      <c r="M6508" s="72" t="n">
        <f aca="false">G6508*I6508*J6508</f>
        <v>72.67</v>
      </c>
      <c r="N6508" s="72" t="n">
        <f aca="false">D6508*I6508*J6508</f>
        <v>-0</v>
      </c>
      <c r="O6508" s="71" t="n">
        <f aca="false">F6508*J6508</f>
        <v>1</v>
      </c>
      <c r="P6508" s="71" t="n">
        <f aca="false">E6508*J6508</f>
        <v>0</v>
      </c>
    </row>
    <row r="6509" customFormat="false" ht="15" hidden="false" customHeight="false" outlineLevel="0" collapsed="false">
      <c r="A6509" s="71" t="s">
        <v>62</v>
      </c>
      <c r="B6509" s="71" t="s">
        <v>53</v>
      </c>
      <c r="C6509" s="71" t="s">
        <v>361</v>
      </c>
      <c r="D6509" s="72" t="n">
        <v>73.59</v>
      </c>
      <c r="E6509" s="71" t="n">
        <v>1</v>
      </c>
      <c r="F6509" s="71" t="n">
        <v>1</v>
      </c>
      <c r="G6509" s="72" t="n">
        <v>73.59</v>
      </c>
      <c r="H6509" s="72" t="n">
        <v>0</v>
      </c>
      <c r="I6509" s="71" t="n">
        <f aca="false">IF(B6509&gt;=Settings!$B$23,1,0)</f>
        <v>1</v>
      </c>
      <c r="J6509" s="71" t="n">
        <v>1</v>
      </c>
      <c r="K6509" s="71" t="n">
        <f aca="false">F6509*I6509*J6509</f>
        <v>1</v>
      </c>
      <c r="L6509" s="71" t="n">
        <f aca="false">E6509*I6509*J6509</f>
        <v>1</v>
      </c>
      <c r="M6509" s="72" t="n">
        <f aca="false">G6509*I6509*J6509</f>
        <v>73.59</v>
      </c>
      <c r="N6509" s="72" t="n">
        <f aca="false">D6509*I6509*J6509</f>
        <v>73.59</v>
      </c>
      <c r="O6509" s="71" t="n">
        <f aca="false">F6509*J6509</f>
        <v>1</v>
      </c>
      <c r="P6509" s="71" t="n">
        <f aca="false">E6509*J6509</f>
        <v>1</v>
      </c>
    </row>
    <row r="6510" customFormat="false" ht="15" hidden="false" customHeight="false" outlineLevel="0" collapsed="false">
      <c r="A6510" s="71" t="s">
        <v>59</v>
      </c>
      <c r="B6510" s="71" t="s">
        <v>53</v>
      </c>
      <c r="C6510" s="71" t="s">
        <v>1365</v>
      </c>
      <c r="D6510" s="72" t="n">
        <v>0</v>
      </c>
      <c r="E6510" s="71" t="n">
        <v>0</v>
      </c>
      <c r="F6510" s="71" t="n">
        <v>2</v>
      </c>
      <c r="G6510" s="72" t="n">
        <v>118.09</v>
      </c>
      <c r="H6510" s="72" t="n">
        <v>118.09</v>
      </c>
      <c r="I6510" s="71" t="n">
        <f aca="false">IF(B6510&gt;=Settings!$B$23,1,0)</f>
        <v>1</v>
      </c>
      <c r="J6510" s="71" t="n">
        <v>1</v>
      </c>
      <c r="K6510" s="71" t="n">
        <f aca="false">F6510*I6510*J6510</f>
        <v>2</v>
      </c>
      <c r="L6510" s="71" t="n">
        <f aca="false">E6510*I6510*J6510</f>
        <v>0</v>
      </c>
      <c r="M6510" s="72" t="n">
        <f aca="false">G6510*I6510*J6510</f>
        <v>118.09</v>
      </c>
      <c r="N6510" s="72" t="n">
        <f aca="false">D6510*I6510*J6510</f>
        <v>-0</v>
      </c>
      <c r="O6510" s="71" t="n">
        <f aca="false">F6510*J6510</f>
        <v>2</v>
      </c>
      <c r="P6510" s="71" t="n">
        <f aca="false">E6510*J6510</f>
        <v>0</v>
      </c>
    </row>
    <row r="6511" customFormat="false" ht="15" hidden="false" customHeight="false" outlineLevel="0" collapsed="false">
      <c r="A6511" s="71" t="s">
        <v>59</v>
      </c>
      <c r="B6511" s="71" t="s">
        <v>53</v>
      </c>
      <c r="C6511" s="71" t="s">
        <v>1366</v>
      </c>
      <c r="D6511" s="72" t="n">
        <v>0</v>
      </c>
      <c r="E6511" s="71" t="n">
        <v>0</v>
      </c>
      <c r="F6511" s="71" t="n">
        <v>2</v>
      </c>
      <c r="G6511" s="72" t="n">
        <v>218.08</v>
      </c>
      <c r="H6511" s="72" t="n">
        <v>185.38</v>
      </c>
      <c r="I6511" s="71" t="n">
        <f aca="false">IF(B6511&gt;=Settings!$B$23,1,0)</f>
        <v>1</v>
      </c>
      <c r="J6511" s="71" t="n">
        <v>1</v>
      </c>
      <c r="K6511" s="71" t="n">
        <f aca="false">F6511*I6511*J6511</f>
        <v>2</v>
      </c>
      <c r="L6511" s="71" t="n">
        <f aca="false">E6511*I6511*J6511</f>
        <v>0</v>
      </c>
      <c r="M6511" s="72" t="n">
        <f aca="false">G6511*I6511*J6511</f>
        <v>218.08</v>
      </c>
      <c r="N6511" s="72" t="n">
        <f aca="false">D6511*I6511*J6511</f>
        <v>-0</v>
      </c>
      <c r="O6511" s="71" t="n">
        <f aca="false">F6511*J6511</f>
        <v>2</v>
      </c>
      <c r="P6511" s="71" t="n">
        <f aca="false">E6511*J6511</f>
        <v>0</v>
      </c>
    </row>
    <row r="6512" customFormat="false" ht="15" hidden="false" customHeight="false" outlineLevel="0" collapsed="false">
      <c r="A6512" s="71" t="s">
        <v>63</v>
      </c>
      <c r="B6512" s="71" t="s">
        <v>53</v>
      </c>
      <c r="C6512" s="71" t="s">
        <v>2161</v>
      </c>
      <c r="D6512" s="72" t="n">
        <v>0</v>
      </c>
      <c r="E6512" s="71" t="n">
        <v>0</v>
      </c>
      <c r="F6512" s="71" t="n">
        <v>3</v>
      </c>
      <c r="G6512" s="72" t="n">
        <v>199.86</v>
      </c>
      <c r="H6512" s="72" t="n">
        <v>199.86</v>
      </c>
      <c r="I6512" s="71" t="n">
        <f aca="false">IF(B6512&gt;=Settings!$B$23,1,0)</f>
        <v>1</v>
      </c>
      <c r="J6512" s="71" t="n">
        <v>1</v>
      </c>
      <c r="K6512" s="71" t="n">
        <f aca="false">F6512*I6512*J6512</f>
        <v>3</v>
      </c>
      <c r="L6512" s="71" t="n">
        <f aca="false">E6512*I6512*J6512</f>
        <v>0</v>
      </c>
      <c r="M6512" s="72" t="n">
        <f aca="false">G6512*I6512*J6512</f>
        <v>199.86</v>
      </c>
      <c r="N6512" s="72" t="n">
        <f aca="false">D6512*I6512*J6512</f>
        <v>-0</v>
      </c>
      <c r="O6512" s="71" t="n">
        <f aca="false">F6512*J6512</f>
        <v>3</v>
      </c>
      <c r="P6512" s="71" t="n">
        <f aca="false">E6512*J6512</f>
        <v>0</v>
      </c>
    </row>
    <row r="6513" customFormat="false" ht="15" hidden="false" customHeight="false" outlineLevel="0" collapsed="false">
      <c r="A6513" s="71" t="s">
        <v>63</v>
      </c>
      <c r="B6513" s="71" t="s">
        <v>53</v>
      </c>
      <c r="C6513" s="71" t="s">
        <v>186</v>
      </c>
      <c r="D6513" s="72" t="n">
        <v>0</v>
      </c>
      <c r="E6513" s="71" t="n">
        <v>0</v>
      </c>
      <c r="F6513" s="71" t="n">
        <v>10</v>
      </c>
      <c r="G6513" s="72" t="n">
        <v>35.9</v>
      </c>
      <c r="H6513" s="72" t="n">
        <v>34.28</v>
      </c>
      <c r="I6513" s="71" t="n">
        <f aca="false">IF(B6513&gt;=Settings!$B$23,1,0)</f>
        <v>1</v>
      </c>
      <c r="J6513" s="71" t="n">
        <v>1</v>
      </c>
      <c r="K6513" s="71" t="n">
        <f aca="false">F6513*I6513*J6513</f>
        <v>10</v>
      </c>
      <c r="L6513" s="71" t="n">
        <f aca="false">E6513*I6513*J6513</f>
        <v>0</v>
      </c>
      <c r="M6513" s="72" t="n">
        <f aca="false">G6513*I6513*J6513</f>
        <v>35.9</v>
      </c>
      <c r="N6513" s="72" t="n">
        <f aca="false">D6513*I6513*J6513</f>
        <v>-0</v>
      </c>
      <c r="O6513" s="71" t="n">
        <f aca="false">F6513*J6513</f>
        <v>10</v>
      </c>
      <c r="P6513" s="71" t="n">
        <f aca="false">E6513*J6513</f>
        <v>0</v>
      </c>
    </row>
    <row r="6514" customFormat="false" ht="15" hidden="false" customHeight="false" outlineLevel="0" collapsed="false">
      <c r="A6514" s="71" t="s">
        <v>60</v>
      </c>
      <c r="B6514" s="71" t="s">
        <v>53</v>
      </c>
      <c r="C6514" s="71" t="s">
        <v>980</v>
      </c>
      <c r="D6514" s="72" t="n">
        <v>9.33</v>
      </c>
      <c r="E6514" s="71" t="n">
        <v>3</v>
      </c>
      <c r="F6514" s="71" t="n">
        <v>23</v>
      </c>
      <c r="G6514" s="72" t="n">
        <v>82.49</v>
      </c>
      <c r="H6514" s="72" t="n">
        <v>67.48</v>
      </c>
      <c r="I6514" s="71" t="n">
        <f aca="false">IF(B6514&gt;=Settings!$B$23,1,0)</f>
        <v>1</v>
      </c>
      <c r="J6514" s="71" t="n">
        <v>1</v>
      </c>
      <c r="K6514" s="71" t="n">
        <f aca="false">F6514*I6514*J6514</f>
        <v>23</v>
      </c>
      <c r="L6514" s="71" t="n">
        <f aca="false">E6514*I6514*J6514</f>
        <v>3</v>
      </c>
      <c r="M6514" s="72" t="n">
        <f aca="false">G6514*I6514*J6514</f>
        <v>82.49</v>
      </c>
      <c r="N6514" s="72" t="n">
        <f aca="false">D6514*I6514*J6514</f>
        <v>9.33</v>
      </c>
      <c r="O6514" s="71" t="n">
        <f aca="false">F6514*J6514</f>
        <v>23</v>
      </c>
      <c r="P6514" s="71" t="n">
        <f aca="false">E6514*J6514</f>
        <v>3</v>
      </c>
    </row>
    <row r="6515" customFormat="false" ht="15" hidden="false" customHeight="false" outlineLevel="0" collapsed="false">
      <c r="A6515" s="71" t="s">
        <v>61</v>
      </c>
      <c r="B6515" s="71" t="s">
        <v>53</v>
      </c>
      <c r="C6515" s="71" t="s">
        <v>1356</v>
      </c>
      <c r="D6515" s="72" t="n">
        <v>0</v>
      </c>
      <c r="E6515" s="71" t="n">
        <v>0</v>
      </c>
      <c r="F6515" s="71" t="n">
        <v>3</v>
      </c>
      <c r="G6515" s="72" t="n">
        <v>709.86</v>
      </c>
      <c r="H6515" s="72" t="n">
        <v>671.15</v>
      </c>
      <c r="I6515" s="71" t="n">
        <f aca="false">IF(B6515&gt;=Settings!$B$23,1,0)</f>
        <v>1</v>
      </c>
      <c r="J6515" s="71" t="n">
        <v>1</v>
      </c>
      <c r="K6515" s="71" t="n">
        <f aca="false">F6515*I6515*J6515</f>
        <v>3</v>
      </c>
      <c r="L6515" s="71" t="n">
        <f aca="false">E6515*I6515*J6515</f>
        <v>0</v>
      </c>
      <c r="M6515" s="72" t="n">
        <f aca="false">G6515*I6515*J6515</f>
        <v>709.86</v>
      </c>
      <c r="N6515" s="72" t="n">
        <f aca="false">D6515*I6515*J6515</f>
        <v>-0</v>
      </c>
      <c r="O6515" s="71" t="n">
        <f aca="false">F6515*J6515</f>
        <v>3</v>
      </c>
      <c r="P6515" s="71" t="n">
        <f aca="false">E6515*J6515</f>
        <v>0</v>
      </c>
    </row>
    <row r="6516" customFormat="false" ht="15" hidden="false" customHeight="false" outlineLevel="0" collapsed="false">
      <c r="A6516" s="71" t="s">
        <v>61</v>
      </c>
      <c r="B6516" s="71" t="s">
        <v>53</v>
      </c>
      <c r="C6516" s="71" t="s">
        <v>1787</v>
      </c>
      <c r="D6516" s="72" t="n">
        <v>0</v>
      </c>
      <c r="E6516" s="71" t="n">
        <v>0</v>
      </c>
      <c r="F6516" s="71" t="n">
        <v>1</v>
      </c>
      <c r="G6516" s="72" t="n">
        <v>163.59</v>
      </c>
      <c r="H6516" s="72" t="n">
        <v>163.59</v>
      </c>
      <c r="I6516" s="71" t="n">
        <f aca="false">IF(B6516&gt;=Settings!$B$23,1,0)</f>
        <v>1</v>
      </c>
      <c r="J6516" s="71" t="n">
        <v>1</v>
      </c>
      <c r="K6516" s="71" t="n">
        <f aca="false">F6516*I6516*J6516</f>
        <v>1</v>
      </c>
      <c r="L6516" s="71" t="n">
        <f aca="false">E6516*I6516*J6516</f>
        <v>0</v>
      </c>
      <c r="M6516" s="72" t="n">
        <f aca="false">G6516*I6516*J6516</f>
        <v>163.59</v>
      </c>
      <c r="N6516" s="72" t="n">
        <f aca="false">D6516*I6516*J6516</f>
        <v>-0</v>
      </c>
      <c r="O6516" s="71" t="n">
        <f aca="false">F6516*J6516</f>
        <v>1</v>
      </c>
      <c r="P6516" s="71" t="n">
        <f aca="false">E6516*J6516</f>
        <v>0</v>
      </c>
    </row>
    <row r="6517" customFormat="false" ht="15" hidden="false" customHeight="false" outlineLevel="0" collapsed="false">
      <c r="A6517" s="71" t="s">
        <v>61</v>
      </c>
      <c r="B6517" s="71" t="s">
        <v>53</v>
      </c>
      <c r="C6517" s="71" t="s">
        <v>1143</v>
      </c>
      <c r="D6517" s="72" t="n">
        <v>0</v>
      </c>
      <c r="E6517" s="71" t="n">
        <v>0</v>
      </c>
      <c r="F6517" s="71" t="n">
        <v>2</v>
      </c>
      <c r="G6517" s="72" t="n">
        <v>174.45</v>
      </c>
      <c r="H6517" s="72" t="n">
        <v>174.45</v>
      </c>
      <c r="I6517" s="71" t="n">
        <f aca="false">IF(B6517&gt;=Settings!$B$23,1,0)</f>
        <v>1</v>
      </c>
      <c r="J6517" s="71" t="n">
        <v>1</v>
      </c>
      <c r="K6517" s="71" t="n">
        <f aca="false">F6517*I6517*J6517</f>
        <v>2</v>
      </c>
      <c r="L6517" s="71" t="n">
        <f aca="false">E6517*I6517*J6517</f>
        <v>0</v>
      </c>
      <c r="M6517" s="72" t="n">
        <f aca="false">G6517*I6517*J6517</f>
        <v>174.45</v>
      </c>
      <c r="N6517" s="72" t="n">
        <f aca="false">D6517*I6517*J6517</f>
        <v>-0</v>
      </c>
      <c r="O6517" s="71" t="n">
        <f aca="false">F6517*J6517</f>
        <v>2</v>
      </c>
      <c r="P6517" s="71" t="n">
        <f aca="false">E6517*J6517</f>
        <v>0</v>
      </c>
    </row>
    <row r="6518" customFormat="false" ht="15" hidden="false" customHeight="false" outlineLevel="0" collapsed="false">
      <c r="A6518" s="71" t="s">
        <v>63</v>
      </c>
      <c r="B6518" s="71" t="s">
        <v>53</v>
      </c>
      <c r="C6518" s="71" t="s">
        <v>2314</v>
      </c>
      <c r="D6518" s="72" t="n">
        <v>0</v>
      </c>
      <c r="E6518" s="71" t="n">
        <v>0</v>
      </c>
      <c r="F6518" s="71" t="n">
        <v>1</v>
      </c>
      <c r="G6518" s="72" t="n">
        <v>63.59</v>
      </c>
      <c r="H6518" s="72" t="n">
        <v>63.59</v>
      </c>
      <c r="I6518" s="71" t="n">
        <f aca="false">IF(B6518&gt;=Settings!$B$23,1,0)</f>
        <v>1</v>
      </c>
      <c r="J6518" s="71" t="n">
        <v>1</v>
      </c>
      <c r="K6518" s="71" t="n">
        <f aca="false">F6518*I6518*J6518</f>
        <v>1</v>
      </c>
      <c r="L6518" s="71" t="n">
        <f aca="false">E6518*I6518*J6518</f>
        <v>0</v>
      </c>
      <c r="M6518" s="72" t="n">
        <f aca="false">G6518*I6518*J6518</f>
        <v>63.59</v>
      </c>
      <c r="N6518" s="72" t="n">
        <f aca="false">D6518*I6518*J6518</f>
        <v>-0</v>
      </c>
      <c r="O6518" s="71" t="n">
        <f aca="false">F6518*J6518</f>
        <v>1</v>
      </c>
      <c r="P6518" s="71" t="n">
        <f aca="false">E6518*J6518</f>
        <v>0</v>
      </c>
    </row>
    <row r="6519" customFormat="false" ht="15" hidden="false" customHeight="false" outlineLevel="0" collapsed="false">
      <c r="A6519" s="71" t="s">
        <v>59</v>
      </c>
      <c r="B6519" s="71" t="s">
        <v>53</v>
      </c>
      <c r="C6519" s="71" t="s">
        <v>1441</v>
      </c>
      <c r="D6519" s="72" t="n">
        <v>0</v>
      </c>
      <c r="E6519" s="71" t="n">
        <v>0</v>
      </c>
      <c r="F6519" s="71" t="n">
        <v>1</v>
      </c>
      <c r="G6519" s="72" t="n">
        <v>299.95</v>
      </c>
      <c r="H6519" s="72" t="n">
        <v>299.95</v>
      </c>
      <c r="I6519" s="71" t="n">
        <f aca="false">IF(B6519&gt;=Settings!$B$23,1,0)</f>
        <v>1</v>
      </c>
      <c r="J6519" s="71" t="n">
        <v>1</v>
      </c>
      <c r="K6519" s="71" t="n">
        <f aca="false">F6519*I6519*J6519</f>
        <v>1</v>
      </c>
      <c r="L6519" s="71" t="n">
        <f aca="false">E6519*I6519*J6519</f>
        <v>0</v>
      </c>
      <c r="M6519" s="72" t="n">
        <f aca="false">G6519*I6519*J6519</f>
        <v>299.95</v>
      </c>
      <c r="N6519" s="72" t="n">
        <f aca="false">D6519*I6519*J6519</f>
        <v>-0</v>
      </c>
      <c r="O6519" s="71" t="n">
        <f aca="false">F6519*J6519</f>
        <v>1</v>
      </c>
      <c r="P6519" s="71" t="n">
        <f aca="false">E6519*J6519</f>
        <v>0</v>
      </c>
    </row>
    <row r="6520" customFormat="false" ht="15" hidden="false" customHeight="false" outlineLevel="0" collapsed="false">
      <c r="A6520" s="71" t="s">
        <v>63</v>
      </c>
      <c r="B6520" s="71" t="s">
        <v>53</v>
      </c>
      <c r="C6520" s="71" t="s">
        <v>2279</v>
      </c>
      <c r="D6520" s="72" t="n">
        <v>0</v>
      </c>
      <c r="E6520" s="71" t="n">
        <v>0</v>
      </c>
      <c r="F6520" s="71" t="n">
        <v>3</v>
      </c>
      <c r="G6520" s="72" t="n">
        <v>299.85</v>
      </c>
      <c r="H6520" s="72" t="n">
        <v>284.87</v>
      </c>
      <c r="I6520" s="71" t="n">
        <f aca="false">IF(B6520&gt;=Settings!$B$23,1,0)</f>
        <v>1</v>
      </c>
      <c r="J6520" s="71" t="n">
        <v>1</v>
      </c>
      <c r="K6520" s="71" t="n">
        <f aca="false">F6520*I6520*J6520</f>
        <v>3</v>
      </c>
      <c r="L6520" s="71" t="n">
        <f aca="false">E6520*I6520*J6520</f>
        <v>0</v>
      </c>
      <c r="M6520" s="72" t="n">
        <f aca="false">G6520*I6520*J6520</f>
        <v>299.85</v>
      </c>
      <c r="N6520" s="72" t="n">
        <f aca="false">D6520*I6520*J6520</f>
        <v>-0</v>
      </c>
      <c r="O6520" s="71" t="n">
        <f aca="false">F6520*J6520</f>
        <v>3</v>
      </c>
      <c r="P6520" s="71" t="n">
        <f aca="false">E6520*J6520</f>
        <v>0</v>
      </c>
    </row>
    <row r="6521" customFormat="false" ht="15" hidden="false" customHeight="false" outlineLevel="0" collapsed="false">
      <c r="A6521" s="71" t="s">
        <v>60</v>
      </c>
      <c r="B6521" s="71" t="s">
        <v>53</v>
      </c>
      <c r="C6521" s="71" t="s">
        <v>1325</v>
      </c>
      <c r="D6521" s="72" t="n">
        <v>69.51</v>
      </c>
      <c r="E6521" s="71" t="n">
        <v>1</v>
      </c>
      <c r="F6521" s="71" t="n">
        <v>12</v>
      </c>
      <c r="G6521" s="72" t="n">
        <v>1181.23</v>
      </c>
      <c r="H6521" s="72" t="n">
        <v>1037.25</v>
      </c>
      <c r="I6521" s="71" t="n">
        <f aca="false">IF(B6521&gt;=Settings!$B$23,1,0)</f>
        <v>1</v>
      </c>
      <c r="J6521" s="71" t="n">
        <v>1</v>
      </c>
      <c r="K6521" s="71" t="n">
        <f aca="false">F6521*I6521*J6521</f>
        <v>12</v>
      </c>
      <c r="L6521" s="71" t="n">
        <f aca="false">E6521*I6521*J6521</f>
        <v>1</v>
      </c>
      <c r="M6521" s="72" t="n">
        <f aca="false">G6521*I6521*J6521</f>
        <v>1181.23</v>
      </c>
      <c r="N6521" s="72" t="n">
        <f aca="false">D6521*I6521*J6521</f>
        <v>69.51</v>
      </c>
      <c r="O6521" s="71" t="n">
        <f aca="false">F6521*J6521</f>
        <v>12</v>
      </c>
      <c r="P6521" s="71" t="n">
        <f aca="false">E6521*J6521</f>
        <v>1</v>
      </c>
    </row>
    <row r="6522" customFormat="false" ht="15" hidden="false" customHeight="false" outlineLevel="0" collapsed="false">
      <c r="A6522" s="71" t="s">
        <v>59</v>
      </c>
      <c r="B6522" s="71" t="s">
        <v>53</v>
      </c>
      <c r="C6522" s="71" t="s">
        <v>1439</v>
      </c>
      <c r="D6522" s="72" t="n">
        <v>0</v>
      </c>
      <c r="E6522" s="71" t="n">
        <v>0</v>
      </c>
      <c r="F6522" s="71" t="n">
        <v>3</v>
      </c>
      <c r="G6522" s="72" t="n">
        <v>204.39</v>
      </c>
      <c r="H6522" s="72" t="n">
        <v>177.16</v>
      </c>
      <c r="I6522" s="71" t="n">
        <f aca="false">IF(B6522&gt;=Settings!$B$23,1,0)</f>
        <v>1</v>
      </c>
      <c r="J6522" s="71" t="n">
        <v>1</v>
      </c>
      <c r="K6522" s="71" t="n">
        <f aca="false">F6522*I6522*J6522</f>
        <v>3</v>
      </c>
      <c r="L6522" s="71" t="n">
        <f aca="false">E6522*I6522*J6522</f>
        <v>0</v>
      </c>
      <c r="M6522" s="72" t="n">
        <f aca="false">G6522*I6522*J6522</f>
        <v>204.39</v>
      </c>
      <c r="N6522" s="72" t="n">
        <f aca="false">D6522*I6522*J6522</f>
        <v>-0</v>
      </c>
      <c r="O6522" s="71" t="n">
        <f aca="false">F6522*J6522</f>
        <v>3</v>
      </c>
      <c r="P6522" s="71" t="n">
        <f aca="false">E6522*J6522</f>
        <v>0</v>
      </c>
    </row>
    <row r="6523" customFormat="false" ht="15" hidden="false" customHeight="false" outlineLevel="0" collapsed="false">
      <c r="A6523" s="71" t="s">
        <v>61</v>
      </c>
      <c r="B6523" s="71" t="s">
        <v>53</v>
      </c>
      <c r="C6523" s="71" t="s">
        <v>1111</v>
      </c>
      <c r="D6523" s="72" t="n">
        <v>0</v>
      </c>
      <c r="E6523" s="71" t="n">
        <v>0</v>
      </c>
      <c r="F6523" s="71" t="n">
        <v>1</v>
      </c>
      <c r="G6523" s="72" t="n">
        <v>31.77</v>
      </c>
      <c r="H6523" s="72" t="n">
        <v>31.77</v>
      </c>
      <c r="I6523" s="71" t="n">
        <f aca="false">IF(B6523&gt;=Settings!$B$23,1,0)</f>
        <v>1</v>
      </c>
      <c r="J6523" s="71" t="n">
        <v>1</v>
      </c>
      <c r="K6523" s="71" t="n">
        <f aca="false">F6523*I6523*J6523</f>
        <v>1</v>
      </c>
      <c r="L6523" s="71" t="n">
        <f aca="false">E6523*I6523*J6523</f>
        <v>0</v>
      </c>
      <c r="M6523" s="72" t="n">
        <f aca="false">G6523*I6523*J6523</f>
        <v>31.77</v>
      </c>
      <c r="N6523" s="72" t="n">
        <f aca="false">D6523*I6523*J6523</f>
        <v>-0</v>
      </c>
      <c r="O6523" s="71" t="n">
        <f aca="false">F6523*J6523</f>
        <v>1</v>
      </c>
      <c r="P6523" s="71" t="n">
        <f aca="false">E6523*J6523</f>
        <v>0</v>
      </c>
    </row>
    <row r="6524" customFormat="false" ht="15" hidden="false" customHeight="false" outlineLevel="0" collapsed="false">
      <c r="A6524" s="71" t="s">
        <v>63</v>
      </c>
      <c r="B6524" s="71" t="s">
        <v>53</v>
      </c>
      <c r="C6524" s="71" t="s">
        <v>2296</v>
      </c>
      <c r="D6524" s="72" t="n">
        <v>0</v>
      </c>
      <c r="E6524" s="71" t="n">
        <v>0</v>
      </c>
      <c r="F6524" s="71" t="n">
        <v>7</v>
      </c>
      <c r="G6524" s="72" t="n">
        <v>25.13</v>
      </c>
      <c r="H6524" s="72" t="n">
        <v>25.13</v>
      </c>
      <c r="I6524" s="71" t="n">
        <f aca="false">IF(B6524&gt;=Settings!$B$23,1,0)</f>
        <v>1</v>
      </c>
      <c r="J6524" s="71" t="n">
        <v>1</v>
      </c>
      <c r="K6524" s="71" t="n">
        <f aca="false">F6524*I6524*J6524</f>
        <v>7</v>
      </c>
      <c r="L6524" s="71" t="n">
        <f aca="false">E6524*I6524*J6524</f>
        <v>0</v>
      </c>
      <c r="M6524" s="72" t="n">
        <f aca="false">G6524*I6524*J6524</f>
        <v>25.13</v>
      </c>
      <c r="N6524" s="72" t="n">
        <f aca="false">D6524*I6524*J6524</f>
        <v>-0</v>
      </c>
      <c r="O6524" s="71" t="n">
        <f aca="false">F6524*J6524</f>
        <v>7</v>
      </c>
      <c r="P6524" s="71" t="n">
        <f aca="false">E6524*J6524</f>
        <v>0</v>
      </c>
    </row>
    <row r="6525" customFormat="false" ht="15" hidden="false" customHeight="false" outlineLevel="0" collapsed="false">
      <c r="A6525" s="71" t="s">
        <v>59</v>
      </c>
      <c r="B6525" s="71" t="s">
        <v>53</v>
      </c>
      <c r="C6525" s="71" t="s">
        <v>1164</v>
      </c>
      <c r="D6525" s="72" t="n">
        <v>0</v>
      </c>
      <c r="E6525" s="71" t="n">
        <v>0</v>
      </c>
      <c r="F6525" s="71" t="n">
        <v>4</v>
      </c>
      <c r="G6525" s="72" t="n">
        <v>617.98</v>
      </c>
      <c r="H6525" s="72" t="n">
        <v>516.23</v>
      </c>
      <c r="I6525" s="71" t="n">
        <f aca="false">IF(B6525&gt;=Settings!$B$23,1,0)</f>
        <v>1</v>
      </c>
      <c r="J6525" s="71" t="n">
        <v>1</v>
      </c>
      <c r="K6525" s="71" t="n">
        <f aca="false">F6525*I6525*J6525</f>
        <v>4</v>
      </c>
      <c r="L6525" s="71" t="n">
        <f aca="false">E6525*I6525*J6525</f>
        <v>0</v>
      </c>
      <c r="M6525" s="72" t="n">
        <f aca="false">G6525*I6525*J6525</f>
        <v>617.98</v>
      </c>
      <c r="N6525" s="72" t="n">
        <f aca="false">D6525*I6525*J6525</f>
        <v>-0</v>
      </c>
      <c r="O6525" s="71" t="n">
        <f aca="false">F6525*J6525</f>
        <v>4</v>
      </c>
      <c r="P6525" s="71" t="n">
        <f aca="false">E6525*J6525</f>
        <v>0</v>
      </c>
    </row>
    <row r="6526" customFormat="false" ht="15" hidden="false" customHeight="false" outlineLevel="0" collapsed="false">
      <c r="A6526" s="71" t="s">
        <v>61</v>
      </c>
      <c r="B6526" s="71" t="s">
        <v>53</v>
      </c>
      <c r="C6526" s="71" t="s">
        <v>171</v>
      </c>
      <c r="D6526" s="72" t="n">
        <v>0</v>
      </c>
      <c r="E6526" s="71" t="n">
        <v>0</v>
      </c>
      <c r="F6526" s="71" t="n">
        <v>1</v>
      </c>
      <c r="G6526" s="72" t="n">
        <v>81.77</v>
      </c>
      <c r="H6526" s="72" t="n">
        <v>81.77</v>
      </c>
      <c r="I6526" s="71" t="n">
        <f aca="false">IF(B6526&gt;=Settings!$B$23,1,0)</f>
        <v>1</v>
      </c>
      <c r="J6526" s="71" t="n">
        <v>1</v>
      </c>
      <c r="K6526" s="71" t="n">
        <f aca="false">F6526*I6526*J6526</f>
        <v>1</v>
      </c>
      <c r="L6526" s="71" t="n">
        <f aca="false">E6526*I6526*J6526</f>
        <v>0</v>
      </c>
      <c r="M6526" s="72" t="n">
        <f aca="false">G6526*I6526*J6526</f>
        <v>81.77</v>
      </c>
      <c r="N6526" s="72" t="n">
        <f aca="false">D6526*I6526*J6526</f>
        <v>-0</v>
      </c>
      <c r="O6526" s="71" t="n">
        <f aca="false">F6526*J6526</f>
        <v>1</v>
      </c>
      <c r="P6526" s="71" t="n">
        <f aca="false">E6526*J6526</f>
        <v>0</v>
      </c>
    </row>
    <row r="6527" customFormat="false" ht="15" hidden="false" customHeight="false" outlineLevel="0" collapsed="false">
      <c r="A6527" s="71" t="s">
        <v>61</v>
      </c>
      <c r="B6527" s="71" t="s">
        <v>53</v>
      </c>
      <c r="C6527" s="71" t="s">
        <v>887</v>
      </c>
      <c r="D6527" s="72" t="n">
        <v>0</v>
      </c>
      <c r="E6527" s="71" t="n">
        <v>0</v>
      </c>
      <c r="F6527" s="71" t="n">
        <v>2</v>
      </c>
      <c r="G6527" s="72" t="n">
        <v>553.54</v>
      </c>
      <c r="H6527" s="72" t="n">
        <v>553.54</v>
      </c>
      <c r="I6527" s="71" t="n">
        <f aca="false">IF(B6527&gt;=Settings!$B$23,1,0)</f>
        <v>1</v>
      </c>
      <c r="J6527" s="71" t="n">
        <v>1</v>
      </c>
      <c r="K6527" s="71" t="n">
        <f aca="false">F6527*I6527*J6527</f>
        <v>2</v>
      </c>
      <c r="L6527" s="71" t="n">
        <f aca="false">E6527*I6527*J6527</f>
        <v>0</v>
      </c>
      <c r="M6527" s="72" t="n">
        <f aca="false">G6527*I6527*J6527</f>
        <v>553.54</v>
      </c>
      <c r="N6527" s="72" t="n">
        <f aca="false">D6527*I6527*J6527</f>
        <v>-0</v>
      </c>
      <c r="O6527" s="71" t="n">
        <f aca="false">F6527*J6527</f>
        <v>2</v>
      </c>
      <c r="P6527" s="71" t="n">
        <f aca="false">E6527*J6527</f>
        <v>0</v>
      </c>
    </row>
    <row r="6528" customFormat="false" ht="15" hidden="false" customHeight="false" outlineLevel="0" collapsed="false">
      <c r="A6528" s="71" t="s">
        <v>59</v>
      </c>
      <c r="B6528" s="71" t="s">
        <v>53</v>
      </c>
      <c r="C6528" s="71" t="s">
        <v>1003</v>
      </c>
      <c r="D6528" s="72" t="n">
        <v>0</v>
      </c>
      <c r="E6528" s="71" t="n">
        <v>0</v>
      </c>
      <c r="F6528" s="71" t="n">
        <v>4</v>
      </c>
      <c r="G6528" s="72" t="n">
        <v>481.61</v>
      </c>
      <c r="H6528" s="72" t="n">
        <v>421.67</v>
      </c>
      <c r="I6528" s="71" t="n">
        <f aca="false">IF(B6528&gt;=Settings!$B$23,1,0)</f>
        <v>1</v>
      </c>
      <c r="J6528" s="71" t="n">
        <v>1</v>
      </c>
      <c r="K6528" s="71" t="n">
        <f aca="false">F6528*I6528*J6528</f>
        <v>4</v>
      </c>
      <c r="L6528" s="71" t="n">
        <f aca="false">E6528*I6528*J6528</f>
        <v>0</v>
      </c>
      <c r="M6528" s="72" t="n">
        <f aca="false">G6528*I6528*J6528</f>
        <v>481.61</v>
      </c>
      <c r="N6528" s="72" t="n">
        <f aca="false">D6528*I6528*J6528</f>
        <v>-0</v>
      </c>
      <c r="O6528" s="71" t="n">
        <f aca="false">F6528*J6528</f>
        <v>4</v>
      </c>
      <c r="P6528" s="71" t="n">
        <f aca="false">E6528*J6528</f>
        <v>0</v>
      </c>
    </row>
    <row r="6529" customFormat="false" ht="15" hidden="false" customHeight="false" outlineLevel="0" collapsed="false">
      <c r="A6529" s="71" t="s">
        <v>60</v>
      </c>
      <c r="B6529" s="71" t="s">
        <v>53</v>
      </c>
      <c r="C6529" s="71" t="s">
        <v>1124</v>
      </c>
      <c r="D6529" s="72" t="n">
        <v>72.37</v>
      </c>
      <c r="E6529" s="71" t="n">
        <v>3</v>
      </c>
      <c r="F6529" s="71" t="n">
        <v>21</v>
      </c>
      <c r="G6529" s="72" t="n">
        <v>748.99</v>
      </c>
      <c r="H6529" s="72" t="n">
        <v>610.14</v>
      </c>
      <c r="I6529" s="71" t="n">
        <f aca="false">IF(B6529&gt;=Settings!$B$23,1,0)</f>
        <v>1</v>
      </c>
      <c r="J6529" s="71" t="n">
        <v>1</v>
      </c>
      <c r="K6529" s="71" t="n">
        <f aca="false">F6529*I6529*J6529</f>
        <v>21</v>
      </c>
      <c r="L6529" s="71" t="n">
        <f aca="false">E6529*I6529*J6529</f>
        <v>3</v>
      </c>
      <c r="M6529" s="72" t="n">
        <f aca="false">G6529*I6529*J6529</f>
        <v>748.99</v>
      </c>
      <c r="N6529" s="72" t="n">
        <f aca="false">D6529*I6529*J6529</f>
        <v>72.37</v>
      </c>
      <c r="O6529" s="71" t="n">
        <f aca="false">F6529*J6529</f>
        <v>21</v>
      </c>
      <c r="P6529" s="71" t="n">
        <f aca="false">E6529*J6529</f>
        <v>3</v>
      </c>
    </row>
    <row r="6530" customFormat="false" ht="15" hidden="false" customHeight="false" outlineLevel="0" collapsed="false">
      <c r="A6530" s="71" t="s">
        <v>61</v>
      </c>
      <c r="B6530" s="71" t="s">
        <v>53</v>
      </c>
      <c r="C6530" s="71" t="s">
        <v>1075</v>
      </c>
      <c r="D6530" s="72" t="n">
        <v>0</v>
      </c>
      <c r="E6530" s="71" t="n">
        <v>0</v>
      </c>
      <c r="F6530" s="71" t="n">
        <v>1</v>
      </c>
      <c r="G6530" s="72" t="n">
        <v>68.14</v>
      </c>
      <c r="H6530" s="72" t="n">
        <v>68.14</v>
      </c>
      <c r="I6530" s="71" t="n">
        <f aca="false">IF(B6530&gt;=Settings!$B$23,1,0)</f>
        <v>1</v>
      </c>
      <c r="J6530" s="71" t="n">
        <v>1</v>
      </c>
      <c r="K6530" s="71" t="n">
        <f aca="false">F6530*I6530*J6530</f>
        <v>1</v>
      </c>
      <c r="L6530" s="71" t="n">
        <f aca="false">E6530*I6530*J6530</f>
        <v>0</v>
      </c>
      <c r="M6530" s="72" t="n">
        <f aca="false">G6530*I6530*J6530</f>
        <v>68.14</v>
      </c>
      <c r="N6530" s="72" t="n">
        <f aca="false">D6530*I6530*J6530</f>
        <v>-0</v>
      </c>
      <c r="O6530" s="71" t="n">
        <f aca="false">F6530*J6530</f>
        <v>1</v>
      </c>
      <c r="P6530" s="71" t="n">
        <f aca="false">E6530*J6530</f>
        <v>0</v>
      </c>
    </row>
    <row r="6531" customFormat="false" ht="15" hidden="false" customHeight="false" outlineLevel="0" collapsed="false">
      <c r="A6531" s="71" t="s">
        <v>61</v>
      </c>
      <c r="B6531" s="71" t="s">
        <v>53</v>
      </c>
      <c r="C6531" s="71" t="s">
        <v>891</v>
      </c>
      <c r="D6531" s="72" t="n">
        <v>0</v>
      </c>
      <c r="E6531" s="71" t="n">
        <v>0</v>
      </c>
      <c r="F6531" s="71" t="n">
        <v>6</v>
      </c>
      <c r="G6531" s="72" t="n">
        <v>599.71</v>
      </c>
      <c r="H6531" s="72" t="n">
        <v>500.66</v>
      </c>
      <c r="I6531" s="71" t="n">
        <f aca="false">IF(B6531&gt;=Settings!$B$23,1,0)</f>
        <v>1</v>
      </c>
      <c r="J6531" s="71" t="n">
        <v>1</v>
      </c>
      <c r="K6531" s="71" t="n">
        <f aca="false">F6531*I6531*J6531</f>
        <v>6</v>
      </c>
      <c r="L6531" s="71" t="n">
        <f aca="false">E6531*I6531*J6531</f>
        <v>0</v>
      </c>
      <c r="M6531" s="72" t="n">
        <f aca="false">G6531*I6531*J6531</f>
        <v>599.71</v>
      </c>
      <c r="N6531" s="72" t="n">
        <f aca="false">D6531*I6531*J6531</f>
        <v>-0</v>
      </c>
      <c r="O6531" s="71" t="n">
        <f aca="false">F6531*J6531</f>
        <v>6</v>
      </c>
      <c r="P6531" s="71" t="n">
        <f aca="false">E6531*J6531</f>
        <v>0</v>
      </c>
    </row>
    <row r="6532" customFormat="false" ht="15" hidden="false" customHeight="false" outlineLevel="0" collapsed="false">
      <c r="A6532" s="71" t="s">
        <v>62</v>
      </c>
      <c r="B6532" s="71" t="s">
        <v>53</v>
      </c>
      <c r="C6532" s="71" t="s">
        <v>2393</v>
      </c>
      <c r="D6532" s="72" t="n">
        <v>0</v>
      </c>
      <c r="E6532" s="71" t="n">
        <v>0</v>
      </c>
      <c r="F6532" s="71" t="n">
        <v>1</v>
      </c>
      <c r="G6532" s="72" t="n">
        <v>68.14</v>
      </c>
      <c r="H6532" s="72" t="n">
        <v>68.14</v>
      </c>
      <c r="I6532" s="71" t="n">
        <f aca="false">IF(B6532&gt;=Settings!$B$23,1,0)</f>
        <v>1</v>
      </c>
      <c r="J6532" s="71" t="n">
        <v>1</v>
      </c>
      <c r="K6532" s="71" t="n">
        <f aca="false">F6532*I6532*J6532</f>
        <v>1</v>
      </c>
      <c r="L6532" s="71" t="n">
        <f aca="false">E6532*I6532*J6532</f>
        <v>0</v>
      </c>
      <c r="M6532" s="72" t="n">
        <f aca="false">G6532*I6532*J6532</f>
        <v>68.14</v>
      </c>
      <c r="N6532" s="72" t="n">
        <f aca="false">D6532*I6532*J6532</f>
        <v>-0</v>
      </c>
      <c r="O6532" s="71" t="n">
        <f aca="false">F6532*J6532</f>
        <v>1</v>
      </c>
      <c r="P6532" s="71" t="n">
        <f aca="false">E6532*J6532</f>
        <v>0</v>
      </c>
    </row>
    <row r="6533" customFormat="false" ht="15" hidden="false" customHeight="false" outlineLevel="0" collapsed="false">
      <c r="A6533" s="71" t="s">
        <v>60</v>
      </c>
      <c r="B6533" s="71" t="s">
        <v>53</v>
      </c>
      <c r="C6533" s="71" t="s">
        <v>2301</v>
      </c>
      <c r="D6533" s="72" t="n">
        <v>0</v>
      </c>
      <c r="E6533" s="71" t="n">
        <v>0</v>
      </c>
      <c r="F6533" s="71" t="n">
        <v>12</v>
      </c>
      <c r="G6533" s="72" t="n">
        <v>1006.7</v>
      </c>
      <c r="H6533" s="72" t="n">
        <v>881.98</v>
      </c>
      <c r="I6533" s="71" t="n">
        <f aca="false">IF(B6533&gt;=Settings!$B$23,1,0)</f>
        <v>1</v>
      </c>
      <c r="J6533" s="71" t="n">
        <v>1</v>
      </c>
      <c r="K6533" s="71" t="n">
        <f aca="false">F6533*I6533*J6533</f>
        <v>12</v>
      </c>
      <c r="L6533" s="71" t="n">
        <f aca="false">E6533*I6533*J6533</f>
        <v>0</v>
      </c>
      <c r="M6533" s="72" t="n">
        <f aca="false">G6533*I6533*J6533</f>
        <v>1006.7</v>
      </c>
      <c r="N6533" s="72" t="n">
        <f aca="false">D6533*I6533*J6533</f>
        <v>-0</v>
      </c>
      <c r="O6533" s="71" t="n">
        <f aca="false">F6533*J6533</f>
        <v>12</v>
      </c>
      <c r="P6533" s="71" t="n">
        <f aca="false">E6533*J6533</f>
        <v>0</v>
      </c>
    </row>
    <row r="6534" customFormat="false" ht="15" hidden="false" customHeight="false" outlineLevel="0" collapsed="false">
      <c r="A6534" s="71" t="s">
        <v>59</v>
      </c>
      <c r="B6534" s="71" t="s">
        <v>53</v>
      </c>
      <c r="C6534" s="71" t="s">
        <v>583</v>
      </c>
      <c r="D6534" s="72" t="n">
        <v>237.44</v>
      </c>
      <c r="E6534" s="71" t="n">
        <v>70</v>
      </c>
      <c r="F6534" s="71" t="n">
        <v>1014</v>
      </c>
      <c r="G6534" s="72" t="n">
        <v>3639.06</v>
      </c>
      <c r="H6534" s="72" t="n">
        <v>3251.46</v>
      </c>
      <c r="I6534" s="71" t="n">
        <f aca="false">IF(B6534&gt;=Settings!$B$23,1,0)</f>
        <v>1</v>
      </c>
      <c r="J6534" s="71" t="n">
        <v>1</v>
      </c>
      <c r="K6534" s="71" t="n">
        <f aca="false">F6534*I6534*J6534</f>
        <v>1014</v>
      </c>
      <c r="L6534" s="71" t="n">
        <f aca="false">E6534*I6534*J6534</f>
        <v>70</v>
      </c>
      <c r="M6534" s="72" t="n">
        <f aca="false">G6534*I6534*J6534</f>
        <v>3639.06</v>
      </c>
      <c r="N6534" s="72" t="n">
        <f aca="false">D6534*I6534*J6534</f>
        <v>237.44</v>
      </c>
      <c r="O6534" s="71" t="n">
        <f aca="false">F6534*J6534</f>
        <v>1014</v>
      </c>
      <c r="P6534" s="71" t="n">
        <f aca="false">E6534*J6534</f>
        <v>70</v>
      </c>
    </row>
    <row r="6535" customFormat="false" ht="15" hidden="false" customHeight="false" outlineLevel="0" collapsed="false">
      <c r="A6535" s="71" t="s">
        <v>59</v>
      </c>
      <c r="B6535" s="71" t="s">
        <v>53</v>
      </c>
      <c r="C6535" s="71" t="s">
        <v>150</v>
      </c>
      <c r="D6535" s="72" t="n">
        <v>534.73</v>
      </c>
      <c r="E6535" s="71" t="n">
        <v>6</v>
      </c>
      <c r="F6535" s="71" t="n">
        <v>63</v>
      </c>
      <c r="G6535" s="72" t="n">
        <v>5883.27</v>
      </c>
      <c r="H6535" s="72" t="n">
        <v>5106.94</v>
      </c>
      <c r="I6535" s="71" t="n">
        <f aca="false">IF(B6535&gt;=Settings!$B$23,1,0)</f>
        <v>1</v>
      </c>
      <c r="J6535" s="71" t="n">
        <v>1</v>
      </c>
      <c r="K6535" s="71" t="n">
        <f aca="false">F6535*I6535*J6535</f>
        <v>63</v>
      </c>
      <c r="L6535" s="71" t="n">
        <f aca="false">E6535*I6535*J6535</f>
        <v>6</v>
      </c>
      <c r="M6535" s="72" t="n">
        <f aca="false">G6535*I6535*J6535</f>
        <v>5883.27</v>
      </c>
      <c r="N6535" s="72" t="n">
        <f aca="false">D6535*I6535*J6535</f>
        <v>534.73</v>
      </c>
      <c r="O6535" s="71" t="n">
        <f aca="false">F6535*J6535</f>
        <v>63</v>
      </c>
      <c r="P6535" s="71" t="n">
        <f aca="false">E6535*J6535</f>
        <v>6</v>
      </c>
    </row>
    <row r="6536" customFormat="false" ht="15" hidden="false" customHeight="false" outlineLevel="0" collapsed="false">
      <c r="A6536" s="71" t="s">
        <v>61</v>
      </c>
      <c r="B6536" s="71" t="s">
        <v>53</v>
      </c>
      <c r="C6536" s="71" t="s">
        <v>905</v>
      </c>
      <c r="D6536" s="72" t="n">
        <v>0</v>
      </c>
      <c r="E6536" s="71" t="n">
        <v>0</v>
      </c>
      <c r="F6536" s="71" t="n">
        <v>2</v>
      </c>
      <c r="G6536" s="72" t="n">
        <v>118.1</v>
      </c>
      <c r="H6536" s="72" t="n">
        <v>118.1</v>
      </c>
      <c r="I6536" s="71" t="n">
        <f aca="false">IF(B6536&gt;=Settings!$B$23,1,0)</f>
        <v>1</v>
      </c>
      <c r="J6536" s="71" t="n">
        <v>1</v>
      </c>
      <c r="K6536" s="71" t="n">
        <f aca="false">F6536*I6536*J6536</f>
        <v>2</v>
      </c>
      <c r="L6536" s="71" t="n">
        <f aca="false">E6536*I6536*J6536</f>
        <v>0</v>
      </c>
      <c r="M6536" s="72" t="n">
        <f aca="false">G6536*I6536*J6536</f>
        <v>118.1</v>
      </c>
      <c r="N6536" s="72" t="n">
        <f aca="false">D6536*I6536*J6536</f>
        <v>-0</v>
      </c>
      <c r="O6536" s="71" t="n">
        <f aca="false">F6536*J6536</f>
        <v>2</v>
      </c>
      <c r="P6536" s="71" t="n">
        <f aca="false">E6536*J6536</f>
        <v>0</v>
      </c>
    </row>
    <row r="6537" customFormat="false" ht="15" hidden="false" customHeight="false" outlineLevel="0" collapsed="false">
      <c r="A6537" s="71" t="s">
        <v>59</v>
      </c>
      <c r="B6537" s="71" t="s">
        <v>53</v>
      </c>
      <c r="C6537" s="71" t="s">
        <v>910</v>
      </c>
      <c r="D6537" s="72" t="n">
        <v>0</v>
      </c>
      <c r="E6537" s="71" t="n">
        <v>0</v>
      </c>
      <c r="F6537" s="71" t="n">
        <v>35</v>
      </c>
      <c r="G6537" s="72" t="n">
        <v>2393.8</v>
      </c>
      <c r="H6537" s="72" t="n">
        <v>2268.79</v>
      </c>
      <c r="I6537" s="71" t="n">
        <f aca="false">IF(B6537&gt;=Settings!$B$23,1,0)</f>
        <v>1</v>
      </c>
      <c r="J6537" s="71" t="n">
        <v>1</v>
      </c>
      <c r="K6537" s="71" t="n">
        <f aca="false">F6537*I6537*J6537</f>
        <v>35</v>
      </c>
      <c r="L6537" s="71" t="n">
        <f aca="false">E6537*I6537*J6537</f>
        <v>0</v>
      </c>
      <c r="M6537" s="72" t="n">
        <f aca="false">G6537*I6537*J6537</f>
        <v>2393.8</v>
      </c>
      <c r="N6537" s="72" t="n">
        <f aca="false">D6537*I6537*J6537</f>
        <v>-0</v>
      </c>
      <c r="O6537" s="71" t="n">
        <f aca="false">F6537*J6537</f>
        <v>35</v>
      </c>
      <c r="P6537" s="71" t="n">
        <f aca="false">E6537*J6537</f>
        <v>0</v>
      </c>
    </row>
    <row r="6538" customFormat="false" ht="15" hidden="false" customHeight="false" outlineLevel="0" collapsed="false">
      <c r="A6538" s="71" t="s">
        <v>61</v>
      </c>
      <c r="B6538" s="71" t="s">
        <v>53</v>
      </c>
      <c r="C6538" s="71" t="s">
        <v>2181</v>
      </c>
      <c r="D6538" s="72" t="n">
        <v>0</v>
      </c>
      <c r="E6538" s="71" t="n">
        <v>0</v>
      </c>
      <c r="F6538" s="71" t="n">
        <v>1</v>
      </c>
      <c r="G6538" s="72" t="n">
        <v>72.67</v>
      </c>
      <c r="H6538" s="72" t="n">
        <v>61.78</v>
      </c>
      <c r="I6538" s="71" t="n">
        <f aca="false">IF(B6538&gt;=Settings!$B$23,1,0)</f>
        <v>1</v>
      </c>
      <c r="J6538" s="71" t="n">
        <v>1</v>
      </c>
      <c r="K6538" s="71" t="n">
        <f aca="false">F6538*I6538*J6538</f>
        <v>1</v>
      </c>
      <c r="L6538" s="71" t="n">
        <f aca="false">E6538*I6538*J6538</f>
        <v>0</v>
      </c>
      <c r="M6538" s="72" t="n">
        <f aca="false">G6538*I6538*J6538</f>
        <v>72.67</v>
      </c>
      <c r="N6538" s="72" t="n">
        <f aca="false">D6538*I6538*J6538</f>
        <v>-0</v>
      </c>
      <c r="O6538" s="71" t="n">
        <f aca="false">F6538*J6538</f>
        <v>1</v>
      </c>
      <c r="P6538" s="71" t="n">
        <f aca="false">E6538*J6538</f>
        <v>0</v>
      </c>
    </row>
    <row r="6539" customFormat="false" ht="15" hidden="false" customHeight="false" outlineLevel="0" collapsed="false">
      <c r="A6539" s="71" t="s">
        <v>61</v>
      </c>
      <c r="B6539" s="71" t="s">
        <v>53</v>
      </c>
      <c r="C6539" s="71" t="s">
        <v>1744</v>
      </c>
      <c r="D6539" s="72" t="n">
        <v>0</v>
      </c>
      <c r="E6539" s="71" t="n">
        <v>0</v>
      </c>
      <c r="F6539" s="71" t="n">
        <v>1</v>
      </c>
      <c r="G6539" s="72" t="n">
        <v>59.05</v>
      </c>
      <c r="H6539" s="72" t="n">
        <v>59.05</v>
      </c>
      <c r="I6539" s="71" t="n">
        <f aca="false">IF(B6539&gt;=Settings!$B$23,1,0)</f>
        <v>1</v>
      </c>
      <c r="J6539" s="71" t="n">
        <v>1</v>
      </c>
      <c r="K6539" s="71" t="n">
        <f aca="false">F6539*I6539*J6539</f>
        <v>1</v>
      </c>
      <c r="L6539" s="71" t="n">
        <f aca="false">E6539*I6539*J6539</f>
        <v>0</v>
      </c>
      <c r="M6539" s="72" t="n">
        <f aca="false">G6539*I6539*J6539</f>
        <v>59.05</v>
      </c>
      <c r="N6539" s="72" t="n">
        <f aca="false">D6539*I6539*J6539</f>
        <v>-0</v>
      </c>
      <c r="O6539" s="71" t="n">
        <f aca="false">F6539*J6539</f>
        <v>1</v>
      </c>
      <c r="P6539" s="71" t="n">
        <f aca="false">E6539*J6539</f>
        <v>0</v>
      </c>
    </row>
    <row r="6540" customFormat="false" ht="15" hidden="false" customHeight="false" outlineLevel="0" collapsed="false">
      <c r="A6540" s="71" t="s">
        <v>62</v>
      </c>
      <c r="B6540" s="71" t="s">
        <v>53</v>
      </c>
      <c r="C6540" s="71" t="s">
        <v>977</v>
      </c>
      <c r="D6540" s="72" t="n">
        <v>0</v>
      </c>
      <c r="E6540" s="71" t="n">
        <v>0</v>
      </c>
      <c r="F6540" s="71" t="n">
        <v>1</v>
      </c>
      <c r="G6540" s="72" t="n">
        <v>8.14</v>
      </c>
      <c r="H6540" s="72" t="n">
        <v>8.14</v>
      </c>
      <c r="I6540" s="71" t="n">
        <f aca="false">IF(B6540&gt;=Settings!$B$23,1,0)</f>
        <v>1</v>
      </c>
      <c r="J6540" s="71" t="n">
        <v>1</v>
      </c>
      <c r="K6540" s="71" t="n">
        <f aca="false">F6540*I6540*J6540</f>
        <v>1</v>
      </c>
      <c r="L6540" s="71" t="n">
        <f aca="false">E6540*I6540*J6540</f>
        <v>0</v>
      </c>
      <c r="M6540" s="72" t="n">
        <f aca="false">G6540*I6540*J6540</f>
        <v>8.14</v>
      </c>
      <c r="N6540" s="72" t="n">
        <f aca="false">D6540*I6540*J6540</f>
        <v>-0</v>
      </c>
      <c r="O6540" s="71" t="n">
        <f aca="false">F6540*J6540</f>
        <v>1</v>
      </c>
      <c r="P6540" s="71" t="n">
        <f aca="false">E6540*J6540</f>
        <v>0</v>
      </c>
    </row>
    <row r="6541" customFormat="false" ht="15" hidden="false" customHeight="false" outlineLevel="0" collapsed="false">
      <c r="A6541" s="71" t="s">
        <v>59</v>
      </c>
      <c r="B6541" s="71" t="s">
        <v>53</v>
      </c>
      <c r="C6541" s="71" t="s">
        <v>2418</v>
      </c>
      <c r="D6541" s="72" t="n">
        <v>0</v>
      </c>
      <c r="E6541" s="71" t="n">
        <v>0</v>
      </c>
      <c r="F6541" s="71" t="n">
        <v>1</v>
      </c>
      <c r="G6541" s="72" t="n">
        <v>109.05</v>
      </c>
      <c r="H6541" s="72" t="n">
        <v>109.05</v>
      </c>
      <c r="I6541" s="71" t="n">
        <f aca="false">IF(B6541&gt;=Settings!$B$23,1,0)</f>
        <v>1</v>
      </c>
      <c r="J6541" s="71" t="n">
        <v>1</v>
      </c>
      <c r="K6541" s="71" t="n">
        <f aca="false">F6541*I6541*J6541</f>
        <v>1</v>
      </c>
      <c r="L6541" s="71" t="n">
        <f aca="false">E6541*I6541*J6541</f>
        <v>0</v>
      </c>
      <c r="M6541" s="72" t="n">
        <f aca="false">G6541*I6541*J6541</f>
        <v>109.05</v>
      </c>
      <c r="N6541" s="72" t="n">
        <f aca="false">D6541*I6541*J6541</f>
        <v>-0</v>
      </c>
      <c r="O6541" s="71" t="n">
        <f aca="false">F6541*J6541</f>
        <v>1</v>
      </c>
      <c r="P6541" s="71" t="n">
        <f aca="false">E6541*J6541</f>
        <v>0</v>
      </c>
    </row>
    <row r="6542" customFormat="false" ht="15" hidden="false" customHeight="false" outlineLevel="0" collapsed="false">
      <c r="A6542" s="71" t="s">
        <v>59</v>
      </c>
      <c r="B6542" s="71" t="s">
        <v>53</v>
      </c>
      <c r="C6542" s="71" t="s">
        <v>124</v>
      </c>
      <c r="D6542" s="72" t="n">
        <v>883.87</v>
      </c>
      <c r="E6542" s="71" t="n">
        <v>10</v>
      </c>
      <c r="F6542" s="71" t="n">
        <v>163</v>
      </c>
      <c r="G6542" s="72" t="n">
        <v>15185.27</v>
      </c>
      <c r="H6542" s="72" t="n">
        <v>13541.05</v>
      </c>
      <c r="I6542" s="71" t="n">
        <f aca="false">IF(B6542&gt;=Settings!$B$23,1,0)</f>
        <v>1</v>
      </c>
      <c r="J6542" s="71" t="n">
        <v>1</v>
      </c>
      <c r="K6542" s="71" t="n">
        <f aca="false">F6542*I6542*J6542</f>
        <v>163</v>
      </c>
      <c r="L6542" s="71" t="n">
        <f aca="false">E6542*I6542*J6542</f>
        <v>10</v>
      </c>
      <c r="M6542" s="72" t="n">
        <f aca="false">G6542*I6542*J6542</f>
        <v>15185.27</v>
      </c>
      <c r="N6542" s="72" t="n">
        <f aca="false">D6542*I6542*J6542</f>
        <v>883.87</v>
      </c>
      <c r="O6542" s="71" t="n">
        <f aca="false">F6542*J6542</f>
        <v>163</v>
      </c>
      <c r="P6542" s="71" t="n">
        <f aca="false">E6542*J6542</f>
        <v>10</v>
      </c>
    </row>
    <row r="6543" customFormat="false" ht="15" hidden="false" customHeight="false" outlineLevel="0" collapsed="false">
      <c r="A6543" s="71" t="s">
        <v>59</v>
      </c>
      <c r="B6543" s="71" t="s">
        <v>53</v>
      </c>
      <c r="C6543" s="71" t="s">
        <v>966</v>
      </c>
      <c r="D6543" s="72" t="n">
        <v>0</v>
      </c>
      <c r="E6543" s="71" t="n">
        <v>0</v>
      </c>
      <c r="F6543" s="71" t="n">
        <v>13</v>
      </c>
      <c r="G6543" s="72" t="n">
        <v>1099.37</v>
      </c>
      <c r="H6543" s="72" t="n">
        <v>1025.8</v>
      </c>
      <c r="I6543" s="71" t="n">
        <f aca="false">IF(B6543&gt;=Settings!$B$23,1,0)</f>
        <v>1</v>
      </c>
      <c r="J6543" s="71" t="n">
        <v>1</v>
      </c>
      <c r="K6543" s="71" t="n">
        <f aca="false">F6543*I6543*J6543</f>
        <v>13</v>
      </c>
      <c r="L6543" s="71" t="n">
        <f aca="false">E6543*I6543*J6543</f>
        <v>0</v>
      </c>
      <c r="M6543" s="72" t="n">
        <f aca="false">G6543*I6543*J6543</f>
        <v>1099.37</v>
      </c>
      <c r="N6543" s="72" t="n">
        <f aca="false">D6543*I6543*J6543</f>
        <v>-0</v>
      </c>
      <c r="O6543" s="71" t="n">
        <f aca="false">F6543*J6543</f>
        <v>13</v>
      </c>
      <c r="P6543" s="71" t="n">
        <f aca="false">E6543*J6543</f>
        <v>0</v>
      </c>
    </row>
    <row r="6544" customFormat="false" ht="15" hidden="false" customHeight="false" outlineLevel="0" collapsed="false">
      <c r="A6544" s="71" t="s">
        <v>59</v>
      </c>
      <c r="B6544" s="71" t="s">
        <v>53</v>
      </c>
      <c r="C6544" s="71" t="s">
        <v>1452</v>
      </c>
      <c r="D6544" s="72" t="n">
        <v>0</v>
      </c>
      <c r="E6544" s="71" t="n">
        <v>0</v>
      </c>
      <c r="F6544" s="71" t="n">
        <v>1</v>
      </c>
      <c r="G6544" s="72" t="n">
        <v>145.41</v>
      </c>
      <c r="H6544" s="72" t="n">
        <v>145.41</v>
      </c>
      <c r="I6544" s="71" t="n">
        <f aca="false">IF(B6544&gt;=Settings!$B$23,1,0)</f>
        <v>1</v>
      </c>
      <c r="J6544" s="71" t="n">
        <v>1</v>
      </c>
      <c r="K6544" s="71" t="n">
        <f aca="false">F6544*I6544*J6544</f>
        <v>1</v>
      </c>
      <c r="L6544" s="71" t="n">
        <f aca="false">E6544*I6544*J6544</f>
        <v>0</v>
      </c>
      <c r="M6544" s="72" t="n">
        <f aca="false">G6544*I6544*J6544</f>
        <v>145.41</v>
      </c>
      <c r="N6544" s="72" t="n">
        <f aca="false">D6544*I6544*J6544</f>
        <v>-0</v>
      </c>
      <c r="O6544" s="71" t="n">
        <f aca="false">F6544*J6544</f>
        <v>1</v>
      </c>
      <c r="P6544" s="71" t="n">
        <f aca="false">E6544*J6544</f>
        <v>0</v>
      </c>
    </row>
    <row r="6545" customFormat="false" ht="15" hidden="false" customHeight="false" outlineLevel="0" collapsed="false">
      <c r="A6545" s="71" t="s">
        <v>62</v>
      </c>
      <c r="B6545" s="71" t="s">
        <v>53</v>
      </c>
      <c r="C6545" s="71" t="s">
        <v>1126</v>
      </c>
      <c r="D6545" s="72" t="n">
        <v>81.1</v>
      </c>
      <c r="E6545" s="71" t="n">
        <v>1</v>
      </c>
      <c r="F6545" s="71" t="n">
        <v>5</v>
      </c>
      <c r="G6545" s="72" t="n">
        <v>435.21</v>
      </c>
      <c r="H6545" s="72" t="n">
        <v>319.51</v>
      </c>
      <c r="I6545" s="71" t="n">
        <f aca="false">IF(B6545&gt;=Settings!$B$23,1,0)</f>
        <v>1</v>
      </c>
      <c r="J6545" s="71" t="n">
        <v>1</v>
      </c>
      <c r="K6545" s="71" t="n">
        <f aca="false">F6545*I6545*J6545</f>
        <v>5</v>
      </c>
      <c r="L6545" s="71" t="n">
        <f aca="false">E6545*I6545*J6545</f>
        <v>1</v>
      </c>
      <c r="M6545" s="72" t="n">
        <f aca="false">G6545*I6545*J6545</f>
        <v>435.21</v>
      </c>
      <c r="N6545" s="72" t="n">
        <f aca="false">D6545*I6545*J6545</f>
        <v>81.1</v>
      </c>
      <c r="O6545" s="71" t="n">
        <f aca="false">F6545*J6545</f>
        <v>5</v>
      </c>
      <c r="P6545" s="71" t="n">
        <f aca="false">E6545*J6545</f>
        <v>1</v>
      </c>
    </row>
    <row r="6546" customFormat="false" ht="15" hidden="false" customHeight="false" outlineLevel="0" collapsed="false">
      <c r="A6546" s="71" t="s">
        <v>59</v>
      </c>
      <c r="B6546" s="71" t="s">
        <v>53</v>
      </c>
      <c r="C6546" s="71" t="s">
        <v>2058</v>
      </c>
      <c r="D6546" s="72" t="n">
        <v>33.37</v>
      </c>
      <c r="E6546" s="71" t="n">
        <v>8</v>
      </c>
      <c r="F6546" s="71" t="n">
        <v>127</v>
      </c>
      <c r="G6546" s="72" t="n">
        <v>576.31</v>
      </c>
      <c r="H6546" s="72" t="n">
        <v>524.52</v>
      </c>
      <c r="I6546" s="71" t="n">
        <f aca="false">IF(B6546&gt;=Settings!$B$23,1,0)</f>
        <v>1</v>
      </c>
      <c r="J6546" s="71" t="n">
        <v>1</v>
      </c>
      <c r="K6546" s="71" t="n">
        <f aca="false">F6546*I6546*J6546</f>
        <v>127</v>
      </c>
      <c r="L6546" s="71" t="n">
        <f aca="false">E6546*I6546*J6546</f>
        <v>8</v>
      </c>
      <c r="M6546" s="72" t="n">
        <f aca="false">G6546*I6546*J6546</f>
        <v>576.31</v>
      </c>
      <c r="N6546" s="72" t="n">
        <f aca="false">D6546*I6546*J6546</f>
        <v>33.37</v>
      </c>
      <c r="O6546" s="71" t="n">
        <f aca="false">F6546*J6546</f>
        <v>127</v>
      </c>
      <c r="P6546" s="71" t="n">
        <f aca="false">E6546*J6546</f>
        <v>8</v>
      </c>
    </row>
    <row r="6547" customFormat="false" ht="15" hidden="false" customHeight="false" outlineLevel="0" collapsed="false">
      <c r="A6547" s="71" t="s">
        <v>61</v>
      </c>
      <c r="B6547" s="71" t="s">
        <v>53</v>
      </c>
      <c r="C6547" s="71" t="s">
        <v>958</v>
      </c>
      <c r="D6547" s="72" t="n">
        <v>16.27</v>
      </c>
      <c r="E6547" s="71" t="n">
        <v>2</v>
      </c>
      <c r="F6547" s="71" t="n">
        <v>42</v>
      </c>
      <c r="G6547" s="72" t="n">
        <v>341.74</v>
      </c>
      <c r="H6547" s="72" t="n">
        <v>310.91</v>
      </c>
      <c r="I6547" s="71" t="n">
        <f aca="false">IF(B6547&gt;=Settings!$B$23,1,0)</f>
        <v>1</v>
      </c>
      <c r="J6547" s="71" t="n">
        <v>1</v>
      </c>
      <c r="K6547" s="71" t="n">
        <f aca="false">F6547*I6547*J6547</f>
        <v>42</v>
      </c>
      <c r="L6547" s="71" t="n">
        <f aca="false">E6547*I6547*J6547</f>
        <v>2</v>
      </c>
      <c r="M6547" s="72" t="n">
        <f aca="false">G6547*I6547*J6547</f>
        <v>341.74</v>
      </c>
      <c r="N6547" s="72" t="n">
        <f aca="false">D6547*I6547*J6547</f>
        <v>16.27</v>
      </c>
      <c r="O6547" s="71" t="n">
        <f aca="false">F6547*J6547</f>
        <v>42</v>
      </c>
      <c r="P6547" s="71" t="n">
        <f aca="false">E6547*J6547</f>
        <v>2</v>
      </c>
    </row>
    <row r="6548" customFormat="false" ht="15" hidden="false" customHeight="false" outlineLevel="0" collapsed="false">
      <c r="A6548" s="71" t="s">
        <v>59</v>
      </c>
      <c r="B6548" s="71" t="s">
        <v>53</v>
      </c>
      <c r="C6548" s="71" t="s">
        <v>1245</v>
      </c>
      <c r="D6548" s="72" t="n">
        <v>0</v>
      </c>
      <c r="E6548" s="71" t="n">
        <v>0</v>
      </c>
      <c r="F6548" s="71" t="n">
        <v>3</v>
      </c>
      <c r="G6548" s="72" t="n">
        <v>461.04</v>
      </c>
      <c r="H6548" s="72" t="n">
        <v>441.82</v>
      </c>
      <c r="I6548" s="71" t="n">
        <f aca="false">IF(B6548&gt;=Settings!$B$23,1,0)</f>
        <v>1</v>
      </c>
      <c r="J6548" s="71" t="n">
        <v>1</v>
      </c>
      <c r="K6548" s="71" t="n">
        <f aca="false">F6548*I6548*J6548</f>
        <v>3</v>
      </c>
      <c r="L6548" s="71" t="n">
        <f aca="false">E6548*I6548*J6548</f>
        <v>0</v>
      </c>
      <c r="M6548" s="72" t="n">
        <f aca="false">G6548*I6548*J6548</f>
        <v>461.04</v>
      </c>
      <c r="N6548" s="72" t="n">
        <f aca="false">D6548*I6548*J6548</f>
        <v>-0</v>
      </c>
      <c r="O6548" s="71" t="n">
        <f aca="false">F6548*J6548</f>
        <v>3</v>
      </c>
      <c r="P6548" s="71" t="n">
        <f aca="false">E6548*J6548</f>
        <v>0</v>
      </c>
    </row>
    <row r="6549" customFormat="false" ht="15" hidden="false" customHeight="false" outlineLevel="0" collapsed="false">
      <c r="A6549" s="71" t="s">
        <v>63</v>
      </c>
      <c r="B6549" s="71" t="s">
        <v>53</v>
      </c>
      <c r="C6549" s="71" t="s">
        <v>2419</v>
      </c>
      <c r="D6549" s="72" t="n">
        <v>0</v>
      </c>
      <c r="E6549" s="71" t="n">
        <v>0</v>
      </c>
      <c r="F6549" s="71" t="n">
        <v>1</v>
      </c>
      <c r="G6549" s="72" t="n">
        <v>27.23</v>
      </c>
      <c r="H6549" s="72" t="n">
        <v>23.15</v>
      </c>
      <c r="I6549" s="71" t="n">
        <f aca="false">IF(B6549&gt;=Settings!$B$23,1,0)</f>
        <v>1</v>
      </c>
      <c r="J6549" s="71" t="n">
        <v>1</v>
      </c>
      <c r="K6549" s="71" t="n">
        <f aca="false">F6549*I6549*J6549</f>
        <v>1</v>
      </c>
      <c r="L6549" s="71" t="n">
        <f aca="false">E6549*I6549*J6549</f>
        <v>0</v>
      </c>
      <c r="M6549" s="72" t="n">
        <f aca="false">G6549*I6549*J6549</f>
        <v>27.23</v>
      </c>
      <c r="N6549" s="72" t="n">
        <f aca="false">D6549*I6549*J6549</f>
        <v>-0</v>
      </c>
      <c r="O6549" s="71" t="n">
        <f aca="false">F6549*J6549</f>
        <v>1</v>
      </c>
      <c r="P6549" s="71" t="n">
        <f aca="false">E6549*J6549</f>
        <v>0</v>
      </c>
    </row>
    <row r="6550" customFormat="false" ht="15" hidden="false" customHeight="false" outlineLevel="0" collapsed="false">
      <c r="A6550" s="71" t="s">
        <v>62</v>
      </c>
      <c r="B6550" s="71" t="s">
        <v>53</v>
      </c>
      <c r="C6550" s="71" t="s">
        <v>167</v>
      </c>
      <c r="D6550" s="72" t="n">
        <v>81.87</v>
      </c>
      <c r="E6550" s="71" t="n">
        <v>1</v>
      </c>
      <c r="F6550" s="71" t="n">
        <v>4</v>
      </c>
      <c r="G6550" s="72" t="n">
        <v>359.81</v>
      </c>
      <c r="H6550" s="72" t="n">
        <v>225.25</v>
      </c>
      <c r="I6550" s="71" t="n">
        <f aca="false">IF(B6550&gt;=Settings!$B$23,1,0)</f>
        <v>1</v>
      </c>
      <c r="J6550" s="71" t="n">
        <v>1</v>
      </c>
      <c r="K6550" s="71" t="n">
        <f aca="false">F6550*I6550*J6550</f>
        <v>4</v>
      </c>
      <c r="L6550" s="71" t="n">
        <f aca="false">E6550*I6550*J6550</f>
        <v>1</v>
      </c>
      <c r="M6550" s="72" t="n">
        <f aca="false">G6550*I6550*J6550</f>
        <v>359.81</v>
      </c>
      <c r="N6550" s="72" t="n">
        <f aca="false">D6550*I6550*J6550</f>
        <v>81.87</v>
      </c>
      <c r="O6550" s="71" t="n">
        <f aca="false">F6550*J6550</f>
        <v>4</v>
      </c>
      <c r="P6550" s="71" t="n">
        <f aca="false">E6550*J6550</f>
        <v>1</v>
      </c>
    </row>
    <row r="6551" customFormat="false" ht="15" hidden="false" customHeight="false" outlineLevel="0" collapsed="false">
      <c r="A6551" s="71" t="s">
        <v>59</v>
      </c>
      <c r="B6551" s="71" t="s">
        <v>53</v>
      </c>
      <c r="C6551" s="71" t="s">
        <v>1083</v>
      </c>
      <c r="D6551" s="72" t="n">
        <v>81.77</v>
      </c>
      <c r="E6551" s="71" t="n">
        <v>1</v>
      </c>
      <c r="F6551" s="71" t="n">
        <v>19</v>
      </c>
      <c r="G6551" s="72" t="n">
        <v>1476.35</v>
      </c>
      <c r="H6551" s="72" t="n">
        <v>1333.3</v>
      </c>
      <c r="I6551" s="71" t="n">
        <f aca="false">IF(B6551&gt;=Settings!$B$23,1,0)</f>
        <v>1</v>
      </c>
      <c r="J6551" s="71" t="n">
        <v>1</v>
      </c>
      <c r="K6551" s="71" t="n">
        <f aca="false">F6551*I6551*J6551</f>
        <v>19</v>
      </c>
      <c r="L6551" s="71" t="n">
        <f aca="false">E6551*I6551*J6551</f>
        <v>1</v>
      </c>
      <c r="M6551" s="72" t="n">
        <f aca="false">G6551*I6551*J6551</f>
        <v>1476.35</v>
      </c>
      <c r="N6551" s="72" t="n">
        <f aca="false">D6551*I6551*J6551</f>
        <v>81.77</v>
      </c>
      <c r="O6551" s="71" t="n">
        <f aca="false">F6551*J6551</f>
        <v>19</v>
      </c>
      <c r="P6551" s="71" t="n">
        <f aca="false">E6551*J6551</f>
        <v>1</v>
      </c>
    </row>
    <row r="6552" customFormat="false" ht="15" hidden="false" customHeight="false" outlineLevel="0" collapsed="false">
      <c r="A6552" s="71" t="s">
        <v>60</v>
      </c>
      <c r="B6552" s="71" t="s">
        <v>53</v>
      </c>
      <c r="C6552" s="71" t="s">
        <v>1243</v>
      </c>
      <c r="D6552" s="72" t="n">
        <v>0</v>
      </c>
      <c r="E6552" s="71" t="n">
        <v>0</v>
      </c>
      <c r="F6552" s="71" t="n">
        <v>2</v>
      </c>
      <c r="G6552" s="72" t="n">
        <v>246.76</v>
      </c>
      <c r="H6552" s="72" t="n">
        <v>229.73</v>
      </c>
      <c r="I6552" s="71" t="n">
        <f aca="false">IF(B6552&gt;=Settings!$B$23,1,0)</f>
        <v>1</v>
      </c>
      <c r="J6552" s="71" t="n">
        <v>1</v>
      </c>
      <c r="K6552" s="71" t="n">
        <f aca="false">F6552*I6552*J6552</f>
        <v>2</v>
      </c>
      <c r="L6552" s="71" t="n">
        <f aca="false">E6552*I6552*J6552</f>
        <v>0</v>
      </c>
      <c r="M6552" s="72" t="n">
        <f aca="false">G6552*I6552*J6552</f>
        <v>246.76</v>
      </c>
      <c r="N6552" s="72" t="n">
        <f aca="false">D6552*I6552*J6552</f>
        <v>-0</v>
      </c>
      <c r="O6552" s="71" t="n">
        <f aca="false">F6552*J6552</f>
        <v>2</v>
      </c>
      <c r="P6552" s="71" t="n">
        <f aca="false">E6552*J6552</f>
        <v>0</v>
      </c>
    </row>
    <row r="6553" customFormat="false" ht="15" hidden="false" customHeight="false" outlineLevel="0" collapsed="false">
      <c r="A6553" s="71" t="s">
        <v>61</v>
      </c>
      <c r="B6553" s="71" t="s">
        <v>53</v>
      </c>
      <c r="C6553" s="71" t="s">
        <v>923</v>
      </c>
      <c r="D6553" s="72" t="n">
        <v>0</v>
      </c>
      <c r="E6553" s="71" t="n">
        <v>0</v>
      </c>
      <c r="F6553" s="71" t="n">
        <v>11</v>
      </c>
      <c r="G6553" s="72" t="n">
        <v>1026.73</v>
      </c>
      <c r="H6553" s="72" t="n">
        <v>981.77</v>
      </c>
      <c r="I6553" s="71" t="n">
        <f aca="false">IF(B6553&gt;=Settings!$B$23,1,0)</f>
        <v>1</v>
      </c>
      <c r="J6553" s="71" t="n">
        <v>1</v>
      </c>
      <c r="K6553" s="71" t="n">
        <f aca="false">F6553*I6553*J6553</f>
        <v>11</v>
      </c>
      <c r="L6553" s="71" t="n">
        <f aca="false">E6553*I6553*J6553</f>
        <v>0</v>
      </c>
      <c r="M6553" s="72" t="n">
        <f aca="false">G6553*I6553*J6553</f>
        <v>1026.73</v>
      </c>
      <c r="N6553" s="72" t="n">
        <f aca="false">D6553*I6553*J6553</f>
        <v>-0</v>
      </c>
      <c r="O6553" s="71" t="n">
        <f aca="false">F6553*J6553</f>
        <v>11</v>
      </c>
      <c r="P6553" s="71" t="n">
        <f aca="false">E6553*J6553</f>
        <v>0</v>
      </c>
    </row>
    <row r="6554" customFormat="false" ht="15" hidden="false" customHeight="false" outlineLevel="0" collapsed="false">
      <c r="A6554" s="71" t="s">
        <v>63</v>
      </c>
      <c r="B6554" s="71" t="s">
        <v>53</v>
      </c>
      <c r="C6554" s="71" t="s">
        <v>181</v>
      </c>
      <c r="D6554" s="72" t="n">
        <v>0</v>
      </c>
      <c r="E6554" s="71" t="n">
        <v>0</v>
      </c>
      <c r="F6554" s="71" t="n">
        <v>1</v>
      </c>
      <c r="G6554" s="72" t="n">
        <v>104.5</v>
      </c>
      <c r="H6554" s="72" t="n">
        <v>104.5</v>
      </c>
      <c r="I6554" s="71" t="n">
        <f aca="false">IF(B6554&gt;=Settings!$B$23,1,0)</f>
        <v>1</v>
      </c>
      <c r="J6554" s="71" t="n">
        <v>1</v>
      </c>
      <c r="K6554" s="71" t="n">
        <f aca="false">F6554*I6554*J6554</f>
        <v>1</v>
      </c>
      <c r="L6554" s="71" t="n">
        <f aca="false">E6554*I6554*J6554</f>
        <v>0</v>
      </c>
      <c r="M6554" s="72" t="n">
        <f aca="false">G6554*I6554*J6554</f>
        <v>104.5</v>
      </c>
      <c r="N6554" s="72" t="n">
        <f aca="false">D6554*I6554*J6554</f>
        <v>-0</v>
      </c>
      <c r="O6554" s="71" t="n">
        <f aca="false">F6554*J6554</f>
        <v>1</v>
      </c>
      <c r="P6554" s="71" t="n">
        <f aca="false">E6554*J6554</f>
        <v>0</v>
      </c>
    </row>
    <row r="6555" customFormat="false" ht="15" hidden="false" customHeight="false" outlineLevel="0" collapsed="false">
      <c r="A6555" s="71" t="s">
        <v>60</v>
      </c>
      <c r="B6555" s="71" t="s">
        <v>53</v>
      </c>
      <c r="C6555" s="71" t="s">
        <v>2349</v>
      </c>
      <c r="D6555" s="72" t="n">
        <v>0</v>
      </c>
      <c r="E6555" s="71" t="n">
        <v>0</v>
      </c>
      <c r="F6555" s="71" t="n">
        <v>4</v>
      </c>
      <c r="G6555" s="72" t="n">
        <v>43.44</v>
      </c>
      <c r="H6555" s="72" t="n">
        <v>41.81</v>
      </c>
      <c r="I6555" s="71" t="n">
        <f aca="false">IF(B6555&gt;=Settings!$B$23,1,0)</f>
        <v>1</v>
      </c>
      <c r="J6555" s="71" t="n">
        <v>1</v>
      </c>
      <c r="K6555" s="71" t="n">
        <f aca="false">F6555*I6555*J6555</f>
        <v>4</v>
      </c>
      <c r="L6555" s="71" t="n">
        <f aca="false">E6555*I6555*J6555</f>
        <v>0</v>
      </c>
      <c r="M6555" s="72" t="n">
        <f aca="false">G6555*I6555*J6555</f>
        <v>43.44</v>
      </c>
      <c r="N6555" s="72" t="n">
        <f aca="false">D6555*I6555*J6555</f>
        <v>-0</v>
      </c>
      <c r="O6555" s="71" t="n">
        <f aca="false">F6555*J6555</f>
        <v>4</v>
      </c>
      <c r="P6555" s="71" t="n">
        <f aca="false">E6555*J6555</f>
        <v>0</v>
      </c>
    </row>
    <row r="6556" customFormat="false" ht="15" hidden="false" customHeight="false" outlineLevel="0" collapsed="false">
      <c r="A6556" s="71" t="s">
        <v>61</v>
      </c>
      <c r="B6556" s="71" t="s">
        <v>53</v>
      </c>
      <c r="C6556" s="71" t="s">
        <v>1203</v>
      </c>
      <c r="D6556" s="72" t="n">
        <v>38.6</v>
      </c>
      <c r="E6556" s="71" t="n">
        <v>1</v>
      </c>
      <c r="F6556" s="71" t="n">
        <v>4</v>
      </c>
      <c r="G6556" s="72" t="n">
        <v>181.63</v>
      </c>
      <c r="H6556" s="72" t="n">
        <v>136.23</v>
      </c>
      <c r="I6556" s="71" t="n">
        <f aca="false">IF(B6556&gt;=Settings!$B$23,1,0)</f>
        <v>1</v>
      </c>
      <c r="J6556" s="71" t="n">
        <v>1</v>
      </c>
      <c r="K6556" s="71" t="n">
        <f aca="false">F6556*I6556*J6556</f>
        <v>4</v>
      </c>
      <c r="L6556" s="71" t="n">
        <f aca="false">E6556*I6556*J6556</f>
        <v>1</v>
      </c>
      <c r="M6556" s="72" t="n">
        <f aca="false">G6556*I6556*J6556</f>
        <v>181.63</v>
      </c>
      <c r="N6556" s="72" t="n">
        <f aca="false">D6556*I6556*J6556</f>
        <v>38.6</v>
      </c>
      <c r="O6556" s="71" t="n">
        <f aca="false">F6556*J6556</f>
        <v>4</v>
      </c>
      <c r="P6556" s="71" t="n">
        <f aca="false">E6556*J6556</f>
        <v>1</v>
      </c>
    </row>
    <row r="6557" customFormat="false" ht="15" hidden="false" customHeight="false" outlineLevel="0" collapsed="false">
      <c r="A6557" s="71" t="s">
        <v>61</v>
      </c>
      <c r="B6557" s="71" t="s">
        <v>53</v>
      </c>
      <c r="C6557" s="71" t="s">
        <v>1263</v>
      </c>
      <c r="D6557" s="72" t="n">
        <v>0</v>
      </c>
      <c r="E6557" s="71" t="n">
        <v>0</v>
      </c>
      <c r="F6557" s="71" t="n">
        <v>4</v>
      </c>
      <c r="G6557" s="72" t="n">
        <v>377.08</v>
      </c>
      <c r="H6557" s="72" t="n">
        <v>347.79</v>
      </c>
      <c r="I6557" s="71" t="n">
        <f aca="false">IF(B6557&gt;=Settings!$B$23,1,0)</f>
        <v>1</v>
      </c>
      <c r="J6557" s="71" t="n">
        <v>1</v>
      </c>
      <c r="K6557" s="71" t="n">
        <f aca="false">F6557*I6557*J6557</f>
        <v>4</v>
      </c>
      <c r="L6557" s="71" t="n">
        <f aca="false">E6557*I6557*J6557</f>
        <v>0</v>
      </c>
      <c r="M6557" s="72" t="n">
        <f aca="false">G6557*I6557*J6557</f>
        <v>377.08</v>
      </c>
      <c r="N6557" s="72" t="n">
        <f aca="false">D6557*I6557*J6557</f>
        <v>-0</v>
      </c>
      <c r="O6557" s="71" t="n">
        <f aca="false">F6557*J6557</f>
        <v>4</v>
      </c>
      <c r="P6557" s="71" t="n">
        <f aca="false">E6557*J6557</f>
        <v>0</v>
      </c>
    </row>
    <row r="6558" customFormat="false" ht="15" hidden="false" customHeight="false" outlineLevel="0" collapsed="false">
      <c r="A6558" s="71" t="s">
        <v>59</v>
      </c>
      <c r="B6558" s="71" t="s">
        <v>53</v>
      </c>
      <c r="C6558" s="71" t="s">
        <v>1389</v>
      </c>
      <c r="D6558" s="72" t="n">
        <v>58</v>
      </c>
      <c r="E6558" s="71" t="n">
        <v>4</v>
      </c>
      <c r="F6558" s="71" t="n">
        <v>194</v>
      </c>
      <c r="G6558" s="72" t="n">
        <v>2812.99</v>
      </c>
      <c r="H6558" s="72" t="n">
        <v>2638.34</v>
      </c>
      <c r="I6558" s="71" t="n">
        <f aca="false">IF(B6558&gt;=Settings!$B$23,1,0)</f>
        <v>1</v>
      </c>
      <c r="J6558" s="71" t="n">
        <v>1</v>
      </c>
      <c r="K6558" s="71" t="n">
        <f aca="false">F6558*I6558*J6558</f>
        <v>194</v>
      </c>
      <c r="L6558" s="71" t="n">
        <f aca="false">E6558*I6558*J6558</f>
        <v>4</v>
      </c>
      <c r="M6558" s="72" t="n">
        <f aca="false">G6558*I6558*J6558</f>
        <v>2812.99</v>
      </c>
      <c r="N6558" s="72" t="n">
        <f aca="false">D6558*I6558*J6558</f>
        <v>58</v>
      </c>
      <c r="O6558" s="71" t="n">
        <f aca="false">F6558*J6558</f>
        <v>194</v>
      </c>
      <c r="P6558" s="71" t="n">
        <f aca="false">E6558*J6558</f>
        <v>4</v>
      </c>
    </row>
    <row r="6559" customFormat="false" ht="15" hidden="false" customHeight="false" outlineLevel="0" collapsed="false">
      <c r="A6559" s="71" t="s">
        <v>60</v>
      </c>
      <c r="B6559" s="71" t="s">
        <v>53</v>
      </c>
      <c r="C6559" s="71" t="s">
        <v>1252</v>
      </c>
      <c r="D6559" s="72" t="n">
        <v>92.69</v>
      </c>
      <c r="E6559" s="71" t="n">
        <v>1</v>
      </c>
      <c r="F6559" s="71" t="n">
        <v>10</v>
      </c>
      <c r="G6559" s="72" t="n">
        <v>1170.43</v>
      </c>
      <c r="H6559" s="72" t="n">
        <v>992.72</v>
      </c>
      <c r="I6559" s="71" t="n">
        <f aca="false">IF(B6559&gt;=Settings!$B$23,1,0)</f>
        <v>1</v>
      </c>
      <c r="J6559" s="71" t="n">
        <v>1</v>
      </c>
      <c r="K6559" s="71" t="n">
        <f aca="false">F6559*I6559*J6559</f>
        <v>10</v>
      </c>
      <c r="L6559" s="71" t="n">
        <f aca="false">E6559*I6559*J6559</f>
        <v>1</v>
      </c>
      <c r="M6559" s="72" t="n">
        <f aca="false">G6559*I6559*J6559</f>
        <v>1170.43</v>
      </c>
      <c r="N6559" s="72" t="n">
        <f aca="false">D6559*I6559*J6559</f>
        <v>92.69</v>
      </c>
      <c r="O6559" s="71" t="n">
        <f aca="false">F6559*J6559</f>
        <v>10</v>
      </c>
      <c r="P6559" s="71" t="n">
        <f aca="false">E6559*J6559</f>
        <v>1</v>
      </c>
    </row>
    <row r="6560" customFormat="false" ht="15" hidden="false" customHeight="false" outlineLevel="0" collapsed="false">
      <c r="A6560" s="71" t="s">
        <v>61</v>
      </c>
      <c r="B6560" s="71" t="s">
        <v>53</v>
      </c>
      <c r="C6560" s="71" t="s">
        <v>2420</v>
      </c>
      <c r="D6560" s="72" t="n">
        <v>0</v>
      </c>
      <c r="E6560" s="71" t="n">
        <v>0</v>
      </c>
      <c r="F6560" s="71" t="n">
        <v>1</v>
      </c>
      <c r="G6560" s="72" t="n">
        <v>86.31</v>
      </c>
      <c r="H6560" s="72" t="n">
        <v>73.37</v>
      </c>
      <c r="I6560" s="71" t="n">
        <f aca="false">IF(B6560&gt;=Settings!$B$23,1,0)</f>
        <v>1</v>
      </c>
      <c r="J6560" s="71" t="n">
        <v>1</v>
      </c>
      <c r="K6560" s="71" t="n">
        <f aca="false">F6560*I6560*J6560</f>
        <v>1</v>
      </c>
      <c r="L6560" s="71" t="n">
        <f aca="false">E6560*I6560*J6560</f>
        <v>0</v>
      </c>
      <c r="M6560" s="72" t="n">
        <f aca="false">G6560*I6560*J6560</f>
        <v>86.31</v>
      </c>
      <c r="N6560" s="72" t="n">
        <f aca="false">D6560*I6560*J6560</f>
        <v>-0</v>
      </c>
      <c r="O6560" s="71" t="n">
        <f aca="false">F6560*J6560</f>
        <v>1</v>
      </c>
      <c r="P6560" s="71" t="n">
        <f aca="false">E6560*J6560</f>
        <v>0</v>
      </c>
    </row>
    <row r="6561" customFormat="false" ht="15" hidden="false" customHeight="false" outlineLevel="0" collapsed="false">
      <c r="A6561" s="71" t="s">
        <v>59</v>
      </c>
      <c r="B6561" s="71" t="s">
        <v>53</v>
      </c>
      <c r="C6561" s="71" t="s">
        <v>2273</v>
      </c>
      <c r="D6561" s="72" t="n">
        <v>386.17</v>
      </c>
      <c r="E6561" s="71" t="n">
        <v>4</v>
      </c>
      <c r="F6561" s="71" t="n">
        <v>29</v>
      </c>
      <c r="G6561" s="72" t="n">
        <v>3012.23</v>
      </c>
      <c r="H6561" s="72" t="n">
        <v>2476.42</v>
      </c>
      <c r="I6561" s="71" t="n">
        <f aca="false">IF(B6561&gt;=Settings!$B$23,1,0)</f>
        <v>1</v>
      </c>
      <c r="J6561" s="71" t="n">
        <v>1</v>
      </c>
      <c r="K6561" s="71" t="n">
        <f aca="false">F6561*I6561*J6561</f>
        <v>29</v>
      </c>
      <c r="L6561" s="71" t="n">
        <f aca="false">E6561*I6561*J6561</f>
        <v>4</v>
      </c>
      <c r="M6561" s="72" t="n">
        <f aca="false">G6561*I6561*J6561</f>
        <v>3012.23</v>
      </c>
      <c r="N6561" s="72" t="n">
        <f aca="false">D6561*I6561*J6561</f>
        <v>386.17</v>
      </c>
      <c r="O6561" s="71" t="n">
        <f aca="false">F6561*J6561</f>
        <v>29</v>
      </c>
      <c r="P6561" s="71" t="n">
        <f aca="false">E6561*J6561</f>
        <v>4</v>
      </c>
    </row>
    <row r="6562" customFormat="false" ht="15" hidden="false" customHeight="false" outlineLevel="0" collapsed="false">
      <c r="A6562" s="71" t="s">
        <v>59</v>
      </c>
      <c r="B6562" s="71" t="s">
        <v>53</v>
      </c>
      <c r="C6562" s="71" t="s">
        <v>120</v>
      </c>
      <c r="D6562" s="72" t="n">
        <v>1043.36</v>
      </c>
      <c r="E6562" s="71" t="n">
        <v>16</v>
      </c>
      <c r="F6562" s="71" t="n">
        <v>277</v>
      </c>
      <c r="G6562" s="72" t="n">
        <v>18922.72</v>
      </c>
      <c r="H6562" s="72" t="n">
        <v>16879.15</v>
      </c>
      <c r="I6562" s="71" t="n">
        <f aca="false">IF(B6562&gt;=Settings!$B$23,1,0)</f>
        <v>1</v>
      </c>
      <c r="J6562" s="71" t="n">
        <v>1</v>
      </c>
      <c r="K6562" s="71" t="n">
        <f aca="false">F6562*I6562*J6562</f>
        <v>277</v>
      </c>
      <c r="L6562" s="71" t="n">
        <f aca="false">E6562*I6562*J6562</f>
        <v>16</v>
      </c>
      <c r="M6562" s="72" t="n">
        <f aca="false">G6562*I6562*J6562</f>
        <v>18922.72</v>
      </c>
      <c r="N6562" s="72" t="n">
        <f aca="false">D6562*I6562*J6562</f>
        <v>1043.36</v>
      </c>
      <c r="O6562" s="71" t="n">
        <f aca="false">F6562*J6562</f>
        <v>277</v>
      </c>
      <c r="P6562" s="71" t="n">
        <f aca="false">E6562*J6562</f>
        <v>16</v>
      </c>
    </row>
    <row r="6563" customFormat="false" ht="15" hidden="false" customHeight="false" outlineLevel="0" collapsed="false">
      <c r="A6563" s="71" t="s">
        <v>59</v>
      </c>
      <c r="B6563" s="71" t="s">
        <v>53</v>
      </c>
      <c r="C6563" s="71" t="s">
        <v>891</v>
      </c>
      <c r="D6563" s="72" t="n">
        <v>188.11</v>
      </c>
      <c r="E6563" s="71" t="n">
        <v>2</v>
      </c>
      <c r="F6563" s="71" t="n">
        <v>11</v>
      </c>
      <c r="G6563" s="72" t="n">
        <v>1185.86</v>
      </c>
      <c r="H6563" s="72" t="n">
        <v>948.71</v>
      </c>
      <c r="I6563" s="71" t="n">
        <f aca="false">IF(B6563&gt;=Settings!$B$23,1,0)</f>
        <v>1</v>
      </c>
      <c r="J6563" s="71" t="n">
        <v>1</v>
      </c>
      <c r="K6563" s="71" t="n">
        <f aca="false">F6563*I6563*J6563</f>
        <v>11</v>
      </c>
      <c r="L6563" s="71" t="n">
        <f aca="false">E6563*I6563*J6563</f>
        <v>2</v>
      </c>
      <c r="M6563" s="72" t="n">
        <f aca="false">G6563*I6563*J6563</f>
        <v>1185.86</v>
      </c>
      <c r="N6563" s="72" t="n">
        <f aca="false">D6563*I6563*J6563</f>
        <v>188.11</v>
      </c>
      <c r="O6563" s="71" t="n">
        <f aca="false">F6563*J6563</f>
        <v>11</v>
      </c>
      <c r="P6563" s="71" t="n">
        <f aca="false">E6563*J6563</f>
        <v>2</v>
      </c>
    </row>
    <row r="6564" customFormat="false" ht="15" hidden="false" customHeight="false" outlineLevel="0" collapsed="false">
      <c r="A6564" s="71" t="s">
        <v>59</v>
      </c>
      <c r="B6564" s="71" t="s">
        <v>53</v>
      </c>
      <c r="C6564" s="71" t="s">
        <v>1703</v>
      </c>
      <c r="D6564" s="72" t="n">
        <v>0</v>
      </c>
      <c r="E6564" s="71" t="n">
        <v>0</v>
      </c>
      <c r="F6564" s="71" t="n">
        <v>2</v>
      </c>
      <c r="G6564" s="72" t="n">
        <v>145.36</v>
      </c>
      <c r="H6564" s="72" t="n">
        <v>145.36</v>
      </c>
      <c r="I6564" s="71" t="n">
        <f aca="false">IF(B6564&gt;=Settings!$B$23,1,0)</f>
        <v>1</v>
      </c>
      <c r="J6564" s="71" t="n">
        <v>1</v>
      </c>
      <c r="K6564" s="71" t="n">
        <f aca="false">F6564*I6564*J6564</f>
        <v>2</v>
      </c>
      <c r="L6564" s="71" t="n">
        <f aca="false">E6564*I6564*J6564</f>
        <v>0</v>
      </c>
      <c r="M6564" s="72" t="n">
        <f aca="false">G6564*I6564*J6564</f>
        <v>145.36</v>
      </c>
      <c r="N6564" s="72" t="n">
        <f aca="false">D6564*I6564*J6564</f>
        <v>-0</v>
      </c>
      <c r="O6564" s="71" t="n">
        <f aca="false">F6564*J6564</f>
        <v>2</v>
      </c>
      <c r="P6564" s="71" t="n">
        <f aca="false">E6564*J6564</f>
        <v>0</v>
      </c>
    </row>
    <row r="6565" customFormat="false" ht="15" hidden="false" customHeight="false" outlineLevel="0" collapsed="false">
      <c r="A6565" s="71" t="s">
        <v>61</v>
      </c>
      <c r="B6565" s="71" t="s">
        <v>53</v>
      </c>
      <c r="C6565" s="71" t="s">
        <v>128</v>
      </c>
      <c r="D6565" s="72" t="n">
        <v>155.83</v>
      </c>
      <c r="E6565" s="71" t="n">
        <v>2</v>
      </c>
      <c r="F6565" s="71" t="n">
        <v>74</v>
      </c>
      <c r="G6565" s="72" t="n">
        <v>5719.22</v>
      </c>
      <c r="H6565" s="72" t="n">
        <v>5034.02</v>
      </c>
      <c r="I6565" s="71" t="n">
        <f aca="false">IF(B6565&gt;=Settings!$B$23,1,0)</f>
        <v>1</v>
      </c>
      <c r="J6565" s="71" t="n">
        <v>1</v>
      </c>
      <c r="K6565" s="71" t="n">
        <f aca="false">F6565*I6565*J6565</f>
        <v>74</v>
      </c>
      <c r="L6565" s="71" t="n">
        <f aca="false">E6565*I6565*J6565</f>
        <v>2</v>
      </c>
      <c r="M6565" s="72" t="n">
        <f aca="false">G6565*I6565*J6565</f>
        <v>5719.22</v>
      </c>
      <c r="N6565" s="72" t="n">
        <f aca="false">D6565*I6565*J6565</f>
        <v>155.83</v>
      </c>
      <c r="O6565" s="71" t="n">
        <f aca="false">F6565*J6565</f>
        <v>74</v>
      </c>
      <c r="P6565" s="71" t="n">
        <f aca="false">E6565*J6565</f>
        <v>2</v>
      </c>
    </row>
    <row r="6566" customFormat="false" ht="15" hidden="false" customHeight="false" outlineLevel="0" collapsed="false">
      <c r="A6566" s="71" t="s">
        <v>61</v>
      </c>
      <c r="B6566" s="71" t="s">
        <v>53</v>
      </c>
      <c r="C6566" s="71" t="s">
        <v>1129</v>
      </c>
      <c r="D6566" s="72" t="n">
        <v>0</v>
      </c>
      <c r="E6566" s="71" t="n">
        <v>0</v>
      </c>
      <c r="F6566" s="71" t="n">
        <v>6</v>
      </c>
      <c r="G6566" s="72" t="n">
        <v>654.25</v>
      </c>
      <c r="H6566" s="72" t="n">
        <v>572.5</v>
      </c>
      <c r="I6566" s="71" t="n">
        <f aca="false">IF(B6566&gt;=Settings!$B$23,1,0)</f>
        <v>1</v>
      </c>
      <c r="J6566" s="71" t="n">
        <v>1</v>
      </c>
      <c r="K6566" s="71" t="n">
        <f aca="false">F6566*I6566*J6566</f>
        <v>6</v>
      </c>
      <c r="L6566" s="71" t="n">
        <f aca="false">E6566*I6566*J6566</f>
        <v>0</v>
      </c>
      <c r="M6566" s="72" t="n">
        <f aca="false">G6566*I6566*J6566</f>
        <v>654.25</v>
      </c>
      <c r="N6566" s="72" t="n">
        <f aca="false">D6566*I6566*J6566</f>
        <v>-0</v>
      </c>
      <c r="O6566" s="71" t="n">
        <f aca="false">F6566*J6566</f>
        <v>6</v>
      </c>
      <c r="P6566" s="71" t="n">
        <f aca="false">E6566*J6566</f>
        <v>0</v>
      </c>
    </row>
    <row r="6567" customFormat="false" ht="15" hidden="false" customHeight="false" outlineLevel="0" collapsed="false">
      <c r="A6567" s="71" t="s">
        <v>59</v>
      </c>
      <c r="B6567" s="71" t="s">
        <v>53</v>
      </c>
      <c r="C6567" s="71" t="s">
        <v>139</v>
      </c>
      <c r="D6567" s="72" t="n">
        <v>0</v>
      </c>
      <c r="E6567" s="71" t="n">
        <v>0</v>
      </c>
      <c r="F6567" s="71" t="n">
        <v>3</v>
      </c>
      <c r="G6567" s="72" t="n">
        <v>218.04</v>
      </c>
      <c r="H6567" s="72" t="n">
        <v>195.58</v>
      </c>
      <c r="I6567" s="71" t="n">
        <f aca="false">IF(B6567&gt;=Settings!$B$23,1,0)</f>
        <v>1</v>
      </c>
      <c r="J6567" s="71" t="n">
        <v>1</v>
      </c>
      <c r="K6567" s="71" t="n">
        <f aca="false">F6567*I6567*J6567</f>
        <v>3</v>
      </c>
      <c r="L6567" s="71" t="n">
        <f aca="false">E6567*I6567*J6567</f>
        <v>0</v>
      </c>
      <c r="M6567" s="72" t="n">
        <f aca="false">G6567*I6567*J6567</f>
        <v>218.04</v>
      </c>
      <c r="N6567" s="72" t="n">
        <f aca="false">D6567*I6567*J6567</f>
        <v>-0</v>
      </c>
      <c r="O6567" s="71" t="n">
        <f aca="false">F6567*J6567</f>
        <v>3</v>
      </c>
      <c r="P6567" s="71" t="n">
        <f aca="false">E6567*J6567</f>
        <v>0</v>
      </c>
    </row>
    <row r="6568" customFormat="false" ht="15" hidden="false" customHeight="false" outlineLevel="0" collapsed="false">
      <c r="A6568" s="71" t="s">
        <v>60</v>
      </c>
      <c r="B6568" s="71" t="s">
        <v>53</v>
      </c>
      <c r="C6568" s="71" t="s">
        <v>1205</v>
      </c>
      <c r="D6568" s="72" t="n">
        <v>272.61</v>
      </c>
      <c r="E6568" s="71" t="n">
        <v>3</v>
      </c>
      <c r="F6568" s="71" t="n">
        <v>33</v>
      </c>
      <c r="G6568" s="72" t="n">
        <v>2430.35</v>
      </c>
      <c r="H6568" s="72" t="n">
        <v>1973.15</v>
      </c>
      <c r="I6568" s="71" t="n">
        <f aca="false">IF(B6568&gt;=Settings!$B$23,1,0)</f>
        <v>1</v>
      </c>
      <c r="J6568" s="71" t="n">
        <v>1</v>
      </c>
      <c r="K6568" s="71" t="n">
        <f aca="false">F6568*I6568*J6568</f>
        <v>33</v>
      </c>
      <c r="L6568" s="71" t="n">
        <f aca="false">E6568*I6568*J6568</f>
        <v>3</v>
      </c>
      <c r="M6568" s="72" t="n">
        <f aca="false">G6568*I6568*J6568</f>
        <v>2430.35</v>
      </c>
      <c r="N6568" s="72" t="n">
        <f aca="false">D6568*I6568*J6568</f>
        <v>272.61</v>
      </c>
      <c r="O6568" s="71" t="n">
        <f aca="false">F6568*J6568</f>
        <v>33</v>
      </c>
      <c r="P6568" s="71" t="n">
        <f aca="false">E6568*J6568</f>
        <v>3</v>
      </c>
    </row>
    <row r="6569" customFormat="false" ht="15" hidden="false" customHeight="false" outlineLevel="0" collapsed="false">
      <c r="A6569" s="71" t="s">
        <v>62</v>
      </c>
      <c r="B6569" s="71" t="s">
        <v>53</v>
      </c>
      <c r="C6569" s="71" t="s">
        <v>1211</v>
      </c>
      <c r="D6569" s="72" t="n">
        <v>0</v>
      </c>
      <c r="E6569" s="71" t="n">
        <v>0</v>
      </c>
      <c r="F6569" s="71" t="n">
        <v>10</v>
      </c>
      <c r="G6569" s="72" t="n">
        <v>1019.52</v>
      </c>
      <c r="H6569" s="72" t="n">
        <v>960.95</v>
      </c>
      <c r="I6569" s="71" t="n">
        <f aca="false">IF(B6569&gt;=Settings!$B$23,1,0)</f>
        <v>1</v>
      </c>
      <c r="J6569" s="71" t="n">
        <v>1</v>
      </c>
      <c r="K6569" s="71" t="n">
        <f aca="false">F6569*I6569*J6569</f>
        <v>10</v>
      </c>
      <c r="L6569" s="71" t="n">
        <f aca="false">E6569*I6569*J6569</f>
        <v>0</v>
      </c>
      <c r="M6569" s="72" t="n">
        <f aca="false">G6569*I6569*J6569</f>
        <v>1019.52</v>
      </c>
      <c r="N6569" s="72" t="n">
        <f aca="false">D6569*I6569*J6569</f>
        <v>-0</v>
      </c>
      <c r="O6569" s="71" t="n">
        <f aca="false">F6569*J6569</f>
        <v>10</v>
      </c>
      <c r="P6569" s="71" t="n">
        <f aca="false">E6569*J6569</f>
        <v>0</v>
      </c>
    </row>
    <row r="6570" customFormat="false" ht="15" hidden="false" customHeight="false" outlineLevel="0" collapsed="false">
      <c r="A6570" s="71" t="s">
        <v>59</v>
      </c>
      <c r="B6570" s="71" t="s">
        <v>53</v>
      </c>
      <c r="C6570" s="71" t="s">
        <v>1118</v>
      </c>
      <c r="D6570" s="72" t="n">
        <v>50.87</v>
      </c>
      <c r="E6570" s="71" t="n">
        <v>1</v>
      </c>
      <c r="F6570" s="71" t="n">
        <v>6</v>
      </c>
      <c r="G6570" s="72" t="n">
        <v>376.98</v>
      </c>
      <c r="H6570" s="72" t="n">
        <v>284.81</v>
      </c>
      <c r="I6570" s="71" t="n">
        <f aca="false">IF(B6570&gt;=Settings!$B$23,1,0)</f>
        <v>1</v>
      </c>
      <c r="J6570" s="71" t="n">
        <v>1</v>
      </c>
      <c r="K6570" s="71" t="n">
        <f aca="false">F6570*I6570*J6570</f>
        <v>6</v>
      </c>
      <c r="L6570" s="71" t="n">
        <f aca="false">E6570*I6570*J6570</f>
        <v>1</v>
      </c>
      <c r="M6570" s="72" t="n">
        <f aca="false">G6570*I6570*J6570</f>
        <v>376.98</v>
      </c>
      <c r="N6570" s="72" t="n">
        <f aca="false">D6570*I6570*J6570</f>
        <v>50.87</v>
      </c>
      <c r="O6570" s="71" t="n">
        <f aca="false">F6570*J6570</f>
        <v>6</v>
      </c>
      <c r="P6570" s="71" t="n">
        <f aca="false">E6570*J6570</f>
        <v>1</v>
      </c>
    </row>
    <row r="6571" customFormat="false" ht="15" hidden="false" customHeight="false" outlineLevel="0" collapsed="false">
      <c r="A6571" s="71" t="s">
        <v>59</v>
      </c>
      <c r="B6571" s="71" t="s">
        <v>53</v>
      </c>
      <c r="C6571" s="71" t="s">
        <v>680</v>
      </c>
      <c r="D6571" s="72" t="n">
        <v>0</v>
      </c>
      <c r="E6571" s="71" t="n">
        <v>0</v>
      </c>
      <c r="F6571" s="71" t="n">
        <v>2</v>
      </c>
      <c r="G6571" s="72" t="n">
        <v>215.93</v>
      </c>
      <c r="H6571" s="72" t="n">
        <v>197.86</v>
      </c>
      <c r="I6571" s="71" t="n">
        <f aca="false">IF(B6571&gt;=Settings!$B$23,1,0)</f>
        <v>1</v>
      </c>
      <c r="J6571" s="71" t="n">
        <v>1</v>
      </c>
      <c r="K6571" s="71" t="n">
        <f aca="false">F6571*I6571*J6571</f>
        <v>2</v>
      </c>
      <c r="L6571" s="71" t="n">
        <f aca="false">E6571*I6571*J6571</f>
        <v>0</v>
      </c>
      <c r="M6571" s="72" t="n">
        <f aca="false">G6571*I6571*J6571</f>
        <v>215.93</v>
      </c>
      <c r="N6571" s="72" t="n">
        <f aca="false">D6571*I6571*J6571</f>
        <v>-0</v>
      </c>
      <c r="O6571" s="71" t="n">
        <f aca="false">F6571*J6571</f>
        <v>2</v>
      </c>
      <c r="P6571" s="71" t="n">
        <f aca="false">E6571*J6571</f>
        <v>0</v>
      </c>
    </row>
    <row r="6572" customFormat="false" ht="15" hidden="false" customHeight="false" outlineLevel="0" collapsed="false">
      <c r="A6572" s="71" t="s">
        <v>59</v>
      </c>
      <c r="B6572" s="71" t="s">
        <v>53</v>
      </c>
      <c r="C6572" s="71" t="s">
        <v>1580</v>
      </c>
      <c r="D6572" s="72" t="n">
        <v>0</v>
      </c>
      <c r="E6572" s="71" t="n">
        <v>0</v>
      </c>
      <c r="F6572" s="71" t="n">
        <v>2</v>
      </c>
      <c r="G6572" s="72" t="n">
        <v>136.27</v>
      </c>
      <c r="H6572" s="72" t="n">
        <v>127.56</v>
      </c>
      <c r="I6572" s="71" t="n">
        <f aca="false">IF(B6572&gt;=Settings!$B$23,1,0)</f>
        <v>1</v>
      </c>
      <c r="J6572" s="71" t="n">
        <v>1</v>
      </c>
      <c r="K6572" s="71" t="n">
        <f aca="false">F6572*I6572*J6572</f>
        <v>2</v>
      </c>
      <c r="L6572" s="71" t="n">
        <f aca="false">E6572*I6572*J6572</f>
        <v>0</v>
      </c>
      <c r="M6572" s="72" t="n">
        <f aca="false">G6572*I6572*J6572</f>
        <v>136.27</v>
      </c>
      <c r="N6572" s="72" t="n">
        <f aca="false">D6572*I6572*J6572</f>
        <v>-0</v>
      </c>
      <c r="O6572" s="71" t="n">
        <f aca="false">F6572*J6572</f>
        <v>2</v>
      </c>
      <c r="P6572" s="71" t="n">
        <f aca="false">E6572*J6572</f>
        <v>0</v>
      </c>
    </row>
    <row r="6573" customFormat="false" ht="15" hidden="false" customHeight="false" outlineLevel="0" collapsed="false">
      <c r="A6573" s="71" t="s">
        <v>59</v>
      </c>
      <c r="B6573" s="71" t="s">
        <v>53</v>
      </c>
      <c r="C6573" s="71" t="s">
        <v>2152</v>
      </c>
      <c r="D6573" s="72" t="n">
        <v>0</v>
      </c>
      <c r="E6573" s="71" t="n">
        <v>0</v>
      </c>
      <c r="F6573" s="71" t="n">
        <v>1</v>
      </c>
      <c r="G6573" s="72" t="n">
        <v>95.41</v>
      </c>
      <c r="H6573" s="72" t="n">
        <v>95.41</v>
      </c>
      <c r="I6573" s="71" t="n">
        <f aca="false">IF(B6573&gt;=Settings!$B$23,1,0)</f>
        <v>1</v>
      </c>
      <c r="J6573" s="71" t="n">
        <v>1</v>
      </c>
      <c r="K6573" s="71" t="n">
        <f aca="false">F6573*I6573*J6573</f>
        <v>1</v>
      </c>
      <c r="L6573" s="71" t="n">
        <f aca="false">E6573*I6573*J6573</f>
        <v>0</v>
      </c>
      <c r="M6573" s="72" t="n">
        <f aca="false">G6573*I6573*J6573</f>
        <v>95.41</v>
      </c>
      <c r="N6573" s="72" t="n">
        <f aca="false">D6573*I6573*J6573</f>
        <v>-0</v>
      </c>
      <c r="O6573" s="71" t="n">
        <f aca="false">F6573*J6573</f>
        <v>1</v>
      </c>
      <c r="P6573" s="71" t="n">
        <f aca="false">E6573*J6573</f>
        <v>0</v>
      </c>
    </row>
    <row r="6574" customFormat="false" ht="15" hidden="false" customHeight="false" outlineLevel="0" collapsed="false">
      <c r="A6574" s="71" t="s">
        <v>59</v>
      </c>
      <c r="B6574" s="71" t="s">
        <v>53</v>
      </c>
      <c r="C6574" s="71" t="s">
        <v>1324</v>
      </c>
      <c r="D6574" s="72" t="n">
        <v>0</v>
      </c>
      <c r="E6574" s="71" t="n">
        <v>0</v>
      </c>
      <c r="F6574" s="71" t="n">
        <v>19</v>
      </c>
      <c r="G6574" s="72" t="n">
        <v>2139.98</v>
      </c>
      <c r="H6574" s="72" t="n">
        <v>2020.8</v>
      </c>
      <c r="I6574" s="71" t="n">
        <f aca="false">IF(B6574&gt;=Settings!$B$23,1,0)</f>
        <v>1</v>
      </c>
      <c r="J6574" s="71" t="n">
        <v>1</v>
      </c>
      <c r="K6574" s="71" t="n">
        <f aca="false">F6574*I6574*J6574</f>
        <v>19</v>
      </c>
      <c r="L6574" s="71" t="n">
        <f aca="false">E6574*I6574*J6574</f>
        <v>0</v>
      </c>
      <c r="M6574" s="72" t="n">
        <f aca="false">G6574*I6574*J6574</f>
        <v>2139.98</v>
      </c>
      <c r="N6574" s="72" t="n">
        <f aca="false">D6574*I6574*J6574</f>
        <v>-0</v>
      </c>
      <c r="O6574" s="71" t="n">
        <f aca="false">F6574*J6574</f>
        <v>19</v>
      </c>
      <c r="P6574" s="71" t="n">
        <f aca="false">E6574*J6574</f>
        <v>0</v>
      </c>
    </row>
    <row r="6575" customFormat="false" ht="15" hidden="false" customHeight="false" outlineLevel="0" collapsed="false">
      <c r="A6575" s="71" t="s">
        <v>59</v>
      </c>
      <c r="B6575" s="71" t="s">
        <v>53</v>
      </c>
      <c r="C6575" s="71" t="s">
        <v>1284</v>
      </c>
      <c r="D6575" s="72" t="n">
        <v>0</v>
      </c>
      <c r="E6575" s="71" t="n">
        <v>0</v>
      </c>
      <c r="F6575" s="71" t="n">
        <v>5</v>
      </c>
      <c r="G6575" s="72" t="n">
        <v>622.47</v>
      </c>
      <c r="H6575" s="72" t="n">
        <v>562.97</v>
      </c>
      <c r="I6575" s="71" t="n">
        <f aca="false">IF(B6575&gt;=Settings!$B$23,1,0)</f>
        <v>1</v>
      </c>
      <c r="J6575" s="71" t="n">
        <v>1</v>
      </c>
      <c r="K6575" s="71" t="n">
        <f aca="false">F6575*I6575*J6575</f>
        <v>5</v>
      </c>
      <c r="L6575" s="71" t="n">
        <f aca="false">E6575*I6575*J6575</f>
        <v>0</v>
      </c>
      <c r="M6575" s="72" t="n">
        <f aca="false">G6575*I6575*J6575</f>
        <v>622.47</v>
      </c>
      <c r="N6575" s="72" t="n">
        <f aca="false">D6575*I6575*J6575</f>
        <v>-0</v>
      </c>
      <c r="O6575" s="71" t="n">
        <f aca="false">F6575*J6575</f>
        <v>5</v>
      </c>
      <c r="P6575" s="71" t="n">
        <f aca="false">E6575*J6575</f>
        <v>0</v>
      </c>
    </row>
    <row r="6576" customFormat="false" ht="15" hidden="false" customHeight="false" outlineLevel="0" collapsed="false">
      <c r="A6576" s="71" t="s">
        <v>59</v>
      </c>
      <c r="B6576" s="71" t="s">
        <v>53</v>
      </c>
      <c r="C6576" s="71" t="s">
        <v>937</v>
      </c>
      <c r="D6576" s="72" t="n">
        <v>295.95</v>
      </c>
      <c r="E6576" s="71" t="n">
        <v>28</v>
      </c>
      <c r="F6576" s="71" t="n">
        <v>369</v>
      </c>
      <c r="G6576" s="72" t="n">
        <v>4030.18</v>
      </c>
      <c r="H6576" s="72" t="n">
        <v>3553.15</v>
      </c>
      <c r="I6576" s="71" t="n">
        <f aca="false">IF(B6576&gt;=Settings!$B$23,1,0)</f>
        <v>1</v>
      </c>
      <c r="J6576" s="71" t="n">
        <v>1</v>
      </c>
      <c r="K6576" s="71" t="n">
        <f aca="false">F6576*I6576*J6576</f>
        <v>369</v>
      </c>
      <c r="L6576" s="71" t="n">
        <f aca="false">E6576*I6576*J6576</f>
        <v>28</v>
      </c>
      <c r="M6576" s="72" t="n">
        <f aca="false">G6576*I6576*J6576</f>
        <v>4030.18</v>
      </c>
      <c r="N6576" s="72" t="n">
        <f aca="false">D6576*I6576*J6576</f>
        <v>295.95</v>
      </c>
      <c r="O6576" s="71" t="n">
        <f aca="false">F6576*J6576</f>
        <v>369</v>
      </c>
      <c r="P6576" s="71" t="n">
        <f aca="false">E6576*J6576</f>
        <v>28</v>
      </c>
    </row>
    <row r="6577" customFormat="false" ht="15" hidden="false" customHeight="false" outlineLevel="0" collapsed="false">
      <c r="A6577" s="71" t="s">
        <v>61</v>
      </c>
      <c r="B6577" s="71" t="s">
        <v>53</v>
      </c>
      <c r="C6577" s="71" t="s">
        <v>1030</v>
      </c>
      <c r="D6577" s="72" t="n">
        <v>0</v>
      </c>
      <c r="E6577" s="71" t="n">
        <v>0</v>
      </c>
      <c r="F6577" s="71" t="n">
        <v>3</v>
      </c>
      <c r="G6577" s="72" t="n">
        <v>249.86</v>
      </c>
      <c r="H6577" s="72" t="n">
        <v>249.86</v>
      </c>
      <c r="I6577" s="71" t="n">
        <f aca="false">IF(B6577&gt;=Settings!$B$23,1,0)</f>
        <v>1</v>
      </c>
      <c r="J6577" s="71" t="n">
        <v>1</v>
      </c>
      <c r="K6577" s="71" t="n">
        <f aca="false">F6577*I6577*J6577</f>
        <v>3</v>
      </c>
      <c r="L6577" s="71" t="n">
        <f aca="false">E6577*I6577*J6577</f>
        <v>0</v>
      </c>
      <c r="M6577" s="72" t="n">
        <f aca="false">G6577*I6577*J6577</f>
        <v>249.86</v>
      </c>
      <c r="N6577" s="72" t="n">
        <f aca="false">D6577*I6577*J6577</f>
        <v>-0</v>
      </c>
      <c r="O6577" s="71" t="n">
        <f aca="false">F6577*J6577</f>
        <v>3</v>
      </c>
      <c r="P6577" s="71" t="n">
        <f aca="false">E6577*J6577</f>
        <v>0</v>
      </c>
    </row>
    <row r="6578" customFormat="false" ht="15" hidden="false" customHeight="false" outlineLevel="0" collapsed="false">
      <c r="A6578" s="71" t="s">
        <v>62</v>
      </c>
      <c r="B6578" s="71" t="s">
        <v>53</v>
      </c>
      <c r="C6578" s="71" t="s">
        <v>583</v>
      </c>
      <c r="D6578" s="72" t="n">
        <v>0</v>
      </c>
      <c r="E6578" s="71" t="n">
        <v>0</v>
      </c>
      <c r="F6578" s="71" t="n">
        <v>9</v>
      </c>
      <c r="G6578" s="72" t="n">
        <v>32.28</v>
      </c>
      <c r="H6578" s="72" t="n">
        <v>29.97</v>
      </c>
      <c r="I6578" s="71" t="n">
        <f aca="false">IF(B6578&gt;=Settings!$B$23,1,0)</f>
        <v>1</v>
      </c>
      <c r="J6578" s="71" t="n">
        <v>1</v>
      </c>
      <c r="K6578" s="71" t="n">
        <f aca="false">F6578*I6578*J6578</f>
        <v>9</v>
      </c>
      <c r="L6578" s="71" t="n">
        <f aca="false">E6578*I6578*J6578</f>
        <v>0</v>
      </c>
      <c r="M6578" s="72" t="n">
        <f aca="false">G6578*I6578*J6578</f>
        <v>32.28</v>
      </c>
      <c r="N6578" s="72" t="n">
        <f aca="false">D6578*I6578*J6578</f>
        <v>-0</v>
      </c>
      <c r="O6578" s="71" t="n">
        <f aca="false">F6578*J6578</f>
        <v>9</v>
      </c>
      <c r="P6578" s="71" t="n">
        <f aca="false">E6578*J6578</f>
        <v>0</v>
      </c>
    </row>
    <row r="6579" customFormat="false" ht="15" hidden="false" customHeight="false" outlineLevel="0" collapsed="false">
      <c r="A6579" s="71" t="s">
        <v>60</v>
      </c>
      <c r="B6579" s="71" t="s">
        <v>53</v>
      </c>
      <c r="C6579" s="71" t="s">
        <v>1374</v>
      </c>
      <c r="D6579" s="72" t="n">
        <v>133.65</v>
      </c>
      <c r="E6579" s="71" t="n">
        <v>1</v>
      </c>
      <c r="F6579" s="71" t="n">
        <v>2</v>
      </c>
      <c r="G6579" s="72" t="n">
        <v>307.18</v>
      </c>
      <c r="H6579" s="72" t="n">
        <v>149.95</v>
      </c>
      <c r="I6579" s="71" t="n">
        <f aca="false">IF(B6579&gt;=Settings!$B$23,1,0)</f>
        <v>1</v>
      </c>
      <c r="J6579" s="71" t="n">
        <v>1</v>
      </c>
      <c r="K6579" s="71" t="n">
        <f aca="false">F6579*I6579*J6579</f>
        <v>2</v>
      </c>
      <c r="L6579" s="71" t="n">
        <f aca="false">E6579*I6579*J6579</f>
        <v>1</v>
      </c>
      <c r="M6579" s="72" t="n">
        <f aca="false">G6579*I6579*J6579</f>
        <v>307.18</v>
      </c>
      <c r="N6579" s="72" t="n">
        <f aca="false">D6579*I6579*J6579</f>
        <v>133.65</v>
      </c>
      <c r="O6579" s="71" t="n">
        <f aca="false">F6579*J6579</f>
        <v>2</v>
      </c>
      <c r="P6579" s="71" t="n">
        <f aca="false">E6579*J6579</f>
        <v>1</v>
      </c>
    </row>
    <row r="6580" customFormat="false" ht="15" hidden="false" customHeight="false" outlineLevel="0" collapsed="false">
      <c r="A6580" s="71" t="s">
        <v>60</v>
      </c>
      <c r="B6580" s="71" t="s">
        <v>53</v>
      </c>
      <c r="C6580" s="71" t="s">
        <v>118</v>
      </c>
      <c r="D6580" s="72" t="n">
        <v>100.43</v>
      </c>
      <c r="E6580" s="71" t="n">
        <v>1</v>
      </c>
      <c r="F6580" s="71" t="n">
        <v>32</v>
      </c>
      <c r="G6580" s="72" t="n">
        <v>3234.87</v>
      </c>
      <c r="H6580" s="72" t="n">
        <v>3039.76</v>
      </c>
      <c r="I6580" s="71" t="n">
        <f aca="false">IF(B6580&gt;=Settings!$B$23,1,0)</f>
        <v>1</v>
      </c>
      <c r="J6580" s="71" t="n">
        <v>1</v>
      </c>
      <c r="K6580" s="71" t="n">
        <f aca="false">F6580*I6580*J6580</f>
        <v>32</v>
      </c>
      <c r="L6580" s="71" t="n">
        <f aca="false">E6580*I6580*J6580</f>
        <v>1</v>
      </c>
      <c r="M6580" s="72" t="n">
        <f aca="false">G6580*I6580*J6580</f>
        <v>3234.87</v>
      </c>
      <c r="N6580" s="72" t="n">
        <f aca="false">D6580*I6580*J6580</f>
        <v>100.43</v>
      </c>
      <c r="O6580" s="71" t="n">
        <f aca="false">F6580*J6580</f>
        <v>32</v>
      </c>
      <c r="P6580" s="71" t="n">
        <f aca="false">E6580*J6580</f>
        <v>1</v>
      </c>
    </row>
    <row r="6581" customFormat="false" ht="15" hidden="false" customHeight="false" outlineLevel="0" collapsed="false">
      <c r="A6581" s="71" t="s">
        <v>59</v>
      </c>
      <c r="B6581" s="71" t="s">
        <v>53</v>
      </c>
      <c r="C6581" s="71" t="s">
        <v>1022</v>
      </c>
      <c r="D6581" s="72" t="n">
        <v>340.72</v>
      </c>
      <c r="E6581" s="71" t="n">
        <v>4</v>
      </c>
      <c r="F6581" s="71" t="n">
        <v>47</v>
      </c>
      <c r="G6581" s="72" t="n">
        <v>4270.54</v>
      </c>
      <c r="H6581" s="72" t="n">
        <v>3838.53</v>
      </c>
      <c r="I6581" s="71" t="n">
        <f aca="false">IF(B6581&gt;=Settings!$B$23,1,0)</f>
        <v>1</v>
      </c>
      <c r="J6581" s="71" t="n">
        <v>1</v>
      </c>
      <c r="K6581" s="71" t="n">
        <f aca="false">F6581*I6581*J6581</f>
        <v>47</v>
      </c>
      <c r="L6581" s="71" t="n">
        <f aca="false">E6581*I6581*J6581</f>
        <v>4</v>
      </c>
      <c r="M6581" s="72" t="n">
        <f aca="false">G6581*I6581*J6581</f>
        <v>4270.54</v>
      </c>
      <c r="N6581" s="72" t="n">
        <f aca="false">D6581*I6581*J6581</f>
        <v>340.72</v>
      </c>
      <c r="O6581" s="71" t="n">
        <f aca="false">F6581*J6581</f>
        <v>47</v>
      </c>
      <c r="P6581" s="71" t="n">
        <f aca="false">E6581*J6581</f>
        <v>4</v>
      </c>
    </row>
    <row r="6582" customFormat="false" ht="15" hidden="false" customHeight="false" outlineLevel="0" collapsed="false">
      <c r="A6582" s="71" t="s">
        <v>62</v>
      </c>
      <c r="B6582" s="71" t="s">
        <v>53</v>
      </c>
      <c r="C6582" s="71" t="s">
        <v>1205</v>
      </c>
      <c r="D6582" s="72" t="n">
        <v>0</v>
      </c>
      <c r="E6582" s="71" t="n">
        <v>0</v>
      </c>
      <c r="F6582" s="71" t="n">
        <v>3</v>
      </c>
      <c r="G6582" s="72" t="n">
        <v>288.95</v>
      </c>
      <c r="H6582" s="72" t="n">
        <v>274.38</v>
      </c>
      <c r="I6582" s="71" t="n">
        <f aca="false">IF(B6582&gt;=Settings!$B$23,1,0)</f>
        <v>1</v>
      </c>
      <c r="J6582" s="71" t="n">
        <v>1</v>
      </c>
      <c r="K6582" s="71" t="n">
        <f aca="false">F6582*I6582*J6582</f>
        <v>3</v>
      </c>
      <c r="L6582" s="71" t="n">
        <f aca="false">E6582*I6582*J6582</f>
        <v>0</v>
      </c>
      <c r="M6582" s="72" t="n">
        <f aca="false">G6582*I6582*J6582</f>
        <v>288.95</v>
      </c>
      <c r="N6582" s="72" t="n">
        <f aca="false">D6582*I6582*J6582</f>
        <v>-0</v>
      </c>
      <c r="O6582" s="71" t="n">
        <f aca="false">F6582*J6582</f>
        <v>3</v>
      </c>
      <c r="P6582" s="71" t="n">
        <f aca="false">E6582*J6582</f>
        <v>0</v>
      </c>
    </row>
    <row r="6583" customFormat="false" ht="15" hidden="false" customHeight="false" outlineLevel="0" collapsed="false">
      <c r="A6583" s="71" t="s">
        <v>59</v>
      </c>
      <c r="B6583" s="71" t="s">
        <v>53</v>
      </c>
      <c r="C6583" s="71" t="s">
        <v>1673</v>
      </c>
      <c r="D6583" s="72" t="n">
        <v>0</v>
      </c>
      <c r="E6583" s="71" t="n">
        <v>0</v>
      </c>
      <c r="F6583" s="71" t="n">
        <v>4</v>
      </c>
      <c r="G6583" s="72" t="n">
        <v>308.92</v>
      </c>
      <c r="H6583" s="72" t="n">
        <v>297.34</v>
      </c>
      <c r="I6583" s="71" t="n">
        <f aca="false">IF(B6583&gt;=Settings!$B$23,1,0)</f>
        <v>1</v>
      </c>
      <c r="J6583" s="71" t="n">
        <v>1</v>
      </c>
      <c r="K6583" s="71" t="n">
        <f aca="false">F6583*I6583*J6583</f>
        <v>4</v>
      </c>
      <c r="L6583" s="71" t="n">
        <f aca="false">E6583*I6583*J6583</f>
        <v>0</v>
      </c>
      <c r="M6583" s="72" t="n">
        <f aca="false">G6583*I6583*J6583</f>
        <v>308.92</v>
      </c>
      <c r="N6583" s="72" t="n">
        <f aca="false">D6583*I6583*J6583</f>
        <v>-0</v>
      </c>
      <c r="O6583" s="71" t="n">
        <f aca="false">F6583*J6583</f>
        <v>4</v>
      </c>
      <c r="P6583" s="71" t="n">
        <f aca="false">E6583*J6583</f>
        <v>0</v>
      </c>
    </row>
    <row r="6584" customFormat="false" ht="15" hidden="false" customHeight="false" outlineLevel="0" collapsed="false">
      <c r="A6584" s="71" t="s">
        <v>59</v>
      </c>
      <c r="B6584" s="71" t="s">
        <v>53</v>
      </c>
      <c r="C6584" s="71" t="s">
        <v>1020</v>
      </c>
      <c r="D6584" s="72" t="n">
        <v>0</v>
      </c>
      <c r="E6584" s="71" t="n">
        <v>0</v>
      </c>
      <c r="F6584" s="71" t="n">
        <v>4</v>
      </c>
      <c r="G6584" s="72" t="n">
        <v>454.36</v>
      </c>
      <c r="H6584" s="72" t="n">
        <v>438.69</v>
      </c>
      <c r="I6584" s="71" t="n">
        <f aca="false">IF(B6584&gt;=Settings!$B$23,1,0)</f>
        <v>1</v>
      </c>
      <c r="J6584" s="71" t="n">
        <v>1</v>
      </c>
      <c r="K6584" s="71" t="n">
        <f aca="false">F6584*I6584*J6584</f>
        <v>4</v>
      </c>
      <c r="L6584" s="71" t="n">
        <f aca="false">E6584*I6584*J6584</f>
        <v>0</v>
      </c>
      <c r="M6584" s="72" t="n">
        <f aca="false">G6584*I6584*J6584</f>
        <v>454.36</v>
      </c>
      <c r="N6584" s="72" t="n">
        <f aca="false">D6584*I6584*J6584</f>
        <v>-0</v>
      </c>
      <c r="O6584" s="71" t="n">
        <f aca="false">F6584*J6584</f>
        <v>4</v>
      </c>
      <c r="P6584" s="71" t="n">
        <f aca="false">E6584*J6584</f>
        <v>0</v>
      </c>
    </row>
    <row r="6585" customFormat="false" ht="15" hidden="false" customHeight="false" outlineLevel="0" collapsed="false">
      <c r="A6585" s="71" t="s">
        <v>60</v>
      </c>
      <c r="B6585" s="71" t="s">
        <v>53</v>
      </c>
      <c r="C6585" s="71" t="s">
        <v>1580</v>
      </c>
      <c r="D6585" s="72" t="n">
        <v>0</v>
      </c>
      <c r="E6585" s="71" t="n">
        <v>0</v>
      </c>
      <c r="F6585" s="71" t="n">
        <v>1</v>
      </c>
      <c r="G6585" s="72" t="n">
        <v>40.86</v>
      </c>
      <c r="H6585" s="72" t="n">
        <v>34.73</v>
      </c>
      <c r="I6585" s="71" t="n">
        <f aca="false">IF(B6585&gt;=Settings!$B$23,1,0)</f>
        <v>1</v>
      </c>
      <c r="J6585" s="71" t="n">
        <v>1</v>
      </c>
      <c r="K6585" s="71" t="n">
        <f aca="false">F6585*I6585*J6585</f>
        <v>1</v>
      </c>
      <c r="L6585" s="71" t="n">
        <f aca="false">E6585*I6585*J6585</f>
        <v>0</v>
      </c>
      <c r="M6585" s="72" t="n">
        <f aca="false">G6585*I6585*J6585</f>
        <v>40.86</v>
      </c>
      <c r="N6585" s="72" t="n">
        <f aca="false">D6585*I6585*J6585</f>
        <v>-0</v>
      </c>
      <c r="O6585" s="71" t="n">
        <f aca="false">F6585*J6585</f>
        <v>1</v>
      </c>
      <c r="P6585" s="71" t="n">
        <f aca="false">E6585*J6585</f>
        <v>0</v>
      </c>
    </row>
    <row r="6586" customFormat="false" ht="15" hidden="false" customHeight="false" outlineLevel="0" collapsed="false">
      <c r="A6586" s="71" t="s">
        <v>59</v>
      </c>
      <c r="B6586" s="71" t="s">
        <v>53</v>
      </c>
      <c r="C6586" s="71" t="s">
        <v>1331</v>
      </c>
      <c r="D6586" s="72" t="n">
        <v>0</v>
      </c>
      <c r="E6586" s="71" t="n">
        <v>0</v>
      </c>
      <c r="F6586" s="71" t="n">
        <v>11</v>
      </c>
      <c r="G6586" s="72" t="n">
        <v>1358.55</v>
      </c>
      <c r="H6586" s="72" t="n">
        <v>1280.21</v>
      </c>
      <c r="I6586" s="71" t="n">
        <f aca="false">IF(B6586&gt;=Settings!$B$23,1,0)</f>
        <v>1</v>
      </c>
      <c r="J6586" s="71" t="n">
        <v>1</v>
      </c>
      <c r="K6586" s="71" t="n">
        <f aca="false">F6586*I6586*J6586</f>
        <v>11</v>
      </c>
      <c r="L6586" s="71" t="n">
        <f aca="false">E6586*I6586*J6586</f>
        <v>0</v>
      </c>
      <c r="M6586" s="72" t="n">
        <f aca="false">G6586*I6586*J6586</f>
        <v>1358.55</v>
      </c>
      <c r="N6586" s="72" t="n">
        <f aca="false">D6586*I6586*J6586</f>
        <v>-0</v>
      </c>
      <c r="O6586" s="71" t="n">
        <f aca="false">F6586*J6586</f>
        <v>11</v>
      </c>
      <c r="P6586" s="71" t="n">
        <f aca="false">E6586*J6586</f>
        <v>0</v>
      </c>
    </row>
    <row r="6587" customFormat="false" ht="15" hidden="false" customHeight="false" outlineLevel="0" collapsed="false">
      <c r="A6587" s="71" t="s">
        <v>60</v>
      </c>
      <c r="B6587" s="71" t="s">
        <v>53</v>
      </c>
      <c r="C6587" s="71" t="s">
        <v>142</v>
      </c>
      <c r="D6587" s="72" t="n">
        <v>558.69</v>
      </c>
      <c r="E6587" s="71" t="n">
        <v>12</v>
      </c>
      <c r="F6587" s="71" t="n">
        <v>207</v>
      </c>
      <c r="G6587" s="72" t="n">
        <v>8249.91</v>
      </c>
      <c r="H6587" s="72" t="n">
        <v>6966.2</v>
      </c>
      <c r="I6587" s="71" t="n">
        <f aca="false">IF(B6587&gt;=Settings!$B$23,1,0)</f>
        <v>1</v>
      </c>
      <c r="J6587" s="71" t="n">
        <v>1</v>
      </c>
      <c r="K6587" s="71" t="n">
        <f aca="false">F6587*I6587*J6587</f>
        <v>207</v>
      </c>
      <c r="L6587" s="71" t="n">
        <f aca="false">E6587*I6587*J6587</f>
        <v>12</v>
      </c>
      <c r="M6587" s="72" t="n">
        <f aca="false">G6587*I6587*J6587</f>
        <v>8249.91</v>
      </c>
      <c r="N6587" s="72" t="n">
        <f aca="false">D6587*I6587*J6587</f>
        <v>558.69</v>
      </c>
      <c r="O6587" s="71" t="n">
        <f aca="false">F6587*J6587</f>
        <v>207</v>
      </c>
      <c r="P6587" s="71" t="n">
        <f aca="false">E6587*J6587</f>
        <v>12</v>
      </c>
    </row>
    <row r="6588" customFormat="false" ht="15" hidden="false" customHeight="false" outlineLevel="0" collapsed="false">
      <c r="A6588" s="71" t="s">
        <v>59</v>
      </c>
      <c r="B6588" s="71" t="s">
        <v>53</v>
      </c>
      <c r="C6588" s="71" t="s">
        <v>2020</v>
      </c>
      <c r="D6588" s="72" t="n">
        <v>0</v>
      </c>
      <c r="E6588" s="71" t="n">
        <v>0</v>
      </c>
      <c r="F6588" s="71" t="n">
        <v>6</v>
      </c>
      <c r="G6588" s="72" t="n">
        <v>217.92</v>
      </c>
      <c r="H6588" s="72" t="n">
        <v>217.92</v>
      </c>
      <c r="I6588" s="71" t="n">
        <f aca="false">IF(B6588&gt;=Settings!$B$23,1,0)</f>
        <v>1</v>
      </c>
      <c r="J6588" s="71" t="n">
        <v>1</v>
      </c>
      <c r="K6588" s="71" t="n">
        <f aca="false">F6588*I6588*J6588</f>
        <v>6</v>
      </c>
      <c r="L6588" s="71" t="n">
        <f aca="false">E6588*I6588*J6588</f>
        <v>0</v>
      </c>
      <c r="M6588" s="72" t="n">
        <f aca="false">G6588*I6588*J6588</f>
        <v>217.92</v>
      </c>
      <c r="N6588" s="72" t="n">
        <f aca="false">D6588*I6588*J6588</f>
        <v>-0</v>
      </c>
      <c r="O6588" s="71" t="n">
        <f aca="false">F6588*J6588</f>
        <v>6</v>
      </c>
      <c r="P6588" s="71" t="n">
        <f aca="false">E6588*J6588</f>
        <v>0</v>
      </c>
    </row>
    <row r="6589" customFormat="false" ht="15" hidden="false" customHeight="false" outlineLevel="0" collapsed="false">
      <c r="A6589" s="71" t="s">
        <v>61</v>
      </c>
      <c r="B6589" s="71" t="s">
        <v>53</v>
      </c>
      <c r="C6589" s="71" t="s">
        <v>1274</v>
      </c>
      <c r="D6589" s="72" t="n">
        <v>0</v>
      </c>
      <c r="E6589" s="71" t="n">
        <v>0</v>
      </c>
      <c r="F6589" s="71" t="n">
        <v>3</v>
      </c>
      <c r="G6589" s="72" t="n">
        <v>218.04</v>
      </c>
      <c r="H6589" s="72" t="n">
        <v>218.04</v>
      </c>
      <c r="I6589" s="71" t="n">
        <f aca="false">IF(B6589&gt;=Settings!$B$23,1,0)</f>
        <v>1</v>
      </c>
      <c r="J6589" s="71" t="n">
        <v>1</v>
      </c>
      <c r="K6589" s="71" t="n">
        <f aca="false">F6589*I6589*J6589</f>
        <v>3</v>
      </c>
      <c r="L6589" s="71" t="n">
        <f aca="false">E6589*I6589*J6589</f>
        <v>0</v>
      </c>
      <c r="M6589" s="72" t="n">
        <f aca="false">G6589*I6589*J6589</f>
        <v>218.04</v>
      </c>
      <c r="N6589" s="72" t="n">
        <f aca="false">D6589*I6589*J6589</f>
        <v>-0</v>
      </c>
      <c r="O6589" s="71" t="n">
        <f aca="false">F6589*J6589</f>
        <v>3</v>
      </c>
      <c r="P6589" s="71" t="n">
        <f aca="false">E6589*J6589</f>
        <v>0</v>
      </c>
    </row>
    <row r="6590" customFormat="false" ht="15" hidden="false" customHeight="false" outlineLevel="0" collapsed="false">
      <c r="A6590" s="71" t="s">
        <v>60</v>
      </c>
      <c r="B6590" s="71" t="s">
        <v>53</v>
      </c>
      <c r="C6590" s="71" t="s">
        <v>133</v>
      </c>
      <c r="D6590" s="72" t="n">
        <v>1755.24</v>
      </c>
      <c r="E6590" s="71" t="n">
        <v>27</v>
      </c>
      <c r="F6590" s="71" t="n">
        <v>308</v>
      </c>
      <c r="G6590" s="72" t="n">
        <v>20571.28</v>
      </c>
      <c r="H6590" s="72" t="n">
        <v>17002.11</v>
      </c>
      <c r="I6590" s="71" t="n">
        <f aca="false">IF(B6590&gt;=Settings!$B$23,1,0)</f>
        <v>1</v>
      </c>
      <c r="J6590" s="71" t="n">
        <v>1</v>
      </c>
      <c r="K6590" s="71" t="n">
        <f aca="false">F6590*I6590*J6590</f>
        <v>308</v>
      </c>
      <c r="L6590" s="71" t="n">
        <f aca="false">E6590*I6590*J6590</f>
        <v>27</v>
      </c>
      <c r="M6590" s="72" t="n">
        <f aca="false">G6590*I6590*J6590</f>
        <v>20571.28</v>
      </c>
      <c r="N6590" s="72" t="n">
        <f aca="false">D6590*I6590*J6590</f>
        <v>1755.24</v>
      </c>
      <c r="O6590" s="71" t="n">
        <f aca="false">F6590*J6590</f>
        <v>308</v>
      </c>
      <c r="P6590" s="71" t="n">
        <f aca="false">E6590*J6590</f>
        <v>27</v>
      </c>
    </row>
    <row r="6591" customFormat="false" ht="15" hidden="false" customHeight="false" outlineLevel="0" collapsed="false">
      <c r="A6591" s="71" t="s">
        <v>62</v>
      </c>
      <c r="B6591" s="71" t="s">
        <v>53</v>
      </c>
      <c r="C6591" s="71" t="s">
        <v>980</v>
      </c>
      <c r="D6591" s="72" t="n">
        <v>2.87</v>
      </c>
      <c r="E6591" s="71" t="n">
        <v>1</v>
      </c>
      <c r="F6591" s="71" t="n">
        <v>3</v>
      </c>
      <c r="G6591" s="72" t="n">
        <v>10.75</v>
      </c>
      <c r="H6591" s="72" t="n">
        <v>6.64</v>
      </c>
      <c r="I6591" s="71" t="n">
        <f aca="false">IF(B6591&gt;=Settings!$B$23,1,0)</f>
        <v>1</v>
      </c>
      <c r="J6591" s="71" t="n">
        <v>1</v>
      </c>
      <c r="K6591" s="71" t="n">
        <f aca="false">F6591*I6591*J6591</f>
        <v>3</v>
      </c>
      <c r="L6591" s="71" t="n">
        <f aca="false">E6591*I6591*J6591</f>
        <v>1</v>
      </c>
      <c r="M6591" s="72" t="n">
        <f aca="false">G6591*I6591*J6591</f>
        <v>10.75</v>
      </c>
      <c r="N6591" s="72" t="n">
        <f aca="false">D6591*I6591*J6591</f>
        <v>2.87</v>
      </c>
      <c r="O6591" s="71" t="n">
        <f aca="false">F6591*J6591</f>
        <v>3</v>
      </c>
      <c r="P6591" s="71" t="n">
        <f aca="false">E6591*J6591</f>
        <v>1</v>
      </c>
    </row>
    <row r="6592" customFormat="false" ht="15" hidden="false" customHeight="false" outlineLevel="0" collapsed="false">
      <c r="A6592" s="71" t="s">
        <v>59</v>
      </c>
      <c r="B6592" s="71" t="s">
        <v>53</v>
      </c>
      <c r="C6592" s="71" t="s">
        <v>1190</v>
      </c>
      <c r="D6592" s="72" t="n">
        <v>0</v>
      </c>
      <c r="E6592" s="71" t="n">
        <v>0</v>
      </c>
      <c r="F6592" s="71" t="n">
        <v>2</v>
      </c>
      <c r="G6592" s="72" t="n">
        <v>263.54</v>
      </c>
      <c r="H6592" s="72" t="n">
        <v>237.19</v>
      </c>
      <c r="I6592" s="71" t="n">
        <f aca="false">IF(B6592&gt;=Settings!$B$23,1,0)</f>
        <v>1</v>
      </c>
      <c r="J6592" s="71" t="n">
        <v>1</v>
      </c>
      <c r="K6592" s="71" t="n">
        <f aca="false">F6592*I6592*J6592</f>
        <v>2</v>
      </c>
      <c r="L6592" s="71" t="n">
        <f aca="false">E6592*I6592*J6592</f>
        <v>0</v>
      </c>
      <c r="M6592" s="72" t="n">
        <f aca="false">G6592*I6592*J6592</f>
        <v>263.54</v>
      </c>
      <c r="N6592" s="72" t="n">
        <f aca="false">D6592*I6592*J6592</f>
        <v>-0</v>
      </c>
      <c r="O6592" s="71" t="n">
        <f aca="false">F6592*J6592</f>
        <v>2</v>
      </c>
      <c r="P6592" s="71" t="n">
        <f aca="false">E6592*J6592</f>
        <v>0</v>
      </c>
    </row>
    <row r="6593" customFormat="false" ht="15" hidden="false" customHeight="false" outlineLevel="0" collapsed="false">
      <c r="A6593" s="71" t="s">
        <v>61</v>
      </c>
      <c r="B6593" s="71" t="s">
        <v>53</v>
      </c>
      <c r="C6593" s="71" t="s">
        <v>118</v>
      </c>
      <c r="D6593" s="72" t="n">
        <v>310.78</v>
      </c>
      <c r="E6593" s="71" t="n">
        <v>3</v>
      </c>
      <c r="F6593" s="71" t="n">
        <v>56</v>
      </c>
      <c r="G6593" s="72" t="n">
        <v>6042.77</v>
      </c>
      <c r="H6593" s="72" t="n">
        <v>5143.77</v>
      </c>
      <c r="I6593" s="71" t="n">
        <f aca="false">IF(B6593&gt;=Settings!$B$23,1,0)</f>
        <v>1</v>
      </c>
      <c r="J6593" s="71" t="n">
        <v>1</v>
      </c>
      <c r="K6593" s="71" t="n">
        <f aca="false">F6593*I6593*J6593</f>
        <v>56</v>
      </c>
      <c r="L6593" s="71" t="n">
        <f aca="false">E6593*I6593*J6593</f>
        <v>3</v>
      </c>
      <c r="M6593" s="72" t="n">
        <f aca="false">G6593*I6593*J6593</f>
        <v>6042.77</v>
      </c>
      <c r="N6593" s="72" t="n">
        <f aca="false">D6593*I6593*J6593</f>
        <v>310.78</v>
      </c>
      <c r="O6593" s="71" t="n">
        <f aca="false">F6593*J6593</f>
        <v>56</v>
      </c>
      <c r="P6593" s="71" t="n">
        <f aca="false">E6593*J6593</f>
        <v>3</v>
      </c>
    </row>
    <row r="6594" customFormat="false" ht="15" hidden="false" customHeight="false" outlineLevel="0" collapsed="false">
      <c r="A6594" s="71" t="s">
        <v>59</v>
      </c>
      <c r="B6594" s="71" t="s">
        <v>53</v>
      </c>
      <c r="C6594" s="71" t="s">
        <v>154</v>
      </c>
      <c r="D6594" s="72" t="n">
        <v>692.43</v>
      </c>
      <c r="E6594" s="71" t="n">
        <v>3</v>
      </c>
      <c r="F6594" s="71" t="n">
        <v>11</v>
      </c>
      <c r="G6594" s="72" t="n">
        <v>2754</v>
      </c>
      <c r="H6594" s="72" t="n">
        <v>1911.92</v>
      </c>
      <c r="I6594" s="71" t="n">
        <f aca="false">IF(B6594&gt;=Settings!$B$23,1,0)</f>
        <v>1</v>
      </c>
      <c r="J6594" s="71" t="n">
        <v>1</v>
      </c>
      <c r="K6594" s="71" t="n">
        <f aca="false">F6594*I6594*J6594</f>
        <v>11</v>
      </c>
      <c r="L6594" s="71" t="n">
        <f aca="false">E6594*I6594*J6594</f>
        <v>3</v>
      </c>
      <c r="M6594" s="72" t="n">
        <f aca="false">G6594*I6594*J6594</f>
        <v>2754</v>
      </c>
      <c r="N6594" s="72" t="n">
        <f aca="false">D6594*I6594*J6594</f>
        <v>692.43</v>
      </c>
      <c r="O6594" s="71" t="n">
        <f aca="false">F6594*J6594</f>
        <v>11</v>
      </c>
      <c r="P6594" s="71" t="n">
        <f aca="false">E6594*J6594</f>
        <v>3</v>
      </c>
    </row>
    <row r="6595" customFormat="false" ht="15" hidden="false" customHeight="false" outlineLevel="0" collapsed="false">
      <c r="A6595" s="71" t="s">
        <v>61</v>
      </c>
      <c r="B6595" s="71" t="s">
        <v>53</v>
      </c>
      <c r="C6595" s="71" t="s">
        <v>2421</v>
      </c>
      <c r="D6595" s="72" t="n">
        <v>0</v>
      </c>
      <c r="E6595" s="71" t="n">
        <v>0</v>
      </c>
      <c r="F6595" s="71" t="n">
        <v>1</v>
      </c>
      <c r="G6595" s="72" t="n">
        <v>95.4</v>
      </c>
      <c r="H6595" s="72" t="n">
        <v>81.1</v>
      </c>
      <c r="I6595" s="71" t="n">
        <f aca="false">IF(B6595&gt;=Settings!$B$23,1,0)</f>
        <v>1</v>
      </c>
      <c r="J6595" s="71" t="n">
        <v>1</v>
      </c>
      <c r="K6595" s="71" t="n">
        <f aca="false">F6595*I6595*J6595</f>
        <v>1</v>
      </c>
      <c r="L6595" s="71" t="n">
        <f aca="false">E6595*I6595*J6595</f>
        <v>0</v>
      </c>
      <c r="M6595" s="72" t="n">
        <f aca="false">G6595*I6595*J6595</f>
        <v>95.4</v>
      </c>
      <c r="N6595" s="72" t="n">
        <f aca="false">D6595*I6595*J6595</f>
        <v>-0</v>
      </c>
      <c r="O6595" s="71" t="n">
        <f aca="false">F6595*J6595</f>
        <v>1</v>
      </c>
      <c r="P6595" s="71" t="n">
        <f aca="false">E6595*J6595</f>
        <v>0</v>
      </c>
    </row>
    <row r="6596" customFormat="false" ht="15" hidden="false" customHeight="false" outlineLevel="0" collapsed="false">
      <c r="A6596" s="71" t="s">
        <v>60</v>
      </c>
      <c r="B6596" s="71" t="s">
        <v>53</v>
      </c>
      <c r="C6596" s="71" t="s">
        <v>972</v>
      </c>
      <c r="D6596" s="72" t="n">
        <v>0</v>
      </c>
      <c r="E6596" s="71" t="n">
        <v>0</v>
      </c>
      <c r="F6596" s="71" t="n">
        <v>1</v>
      </c>
      <c r="G6596" s="72" t="n">
        <v>240.86</v>
      </c>
      <c r="H6596" s="72" t="n">
        <v>240.86</v>
      </c>
      <c r="I6596" s="71" t="n">
        <f aca="false">IF(B6596&gt;=Settings!$B$23,1,0)</f>
        <v>1</v>
      </c>
      <c r="J6596" s="71" t="n">
        <v>1</v>
      </c>
      <c r="K6596" s="71" t="n">
        <f aca="false">F6596*I6596*J6596</f>
        <v>1</v>
      </c>
      <c r="L6596" s="71" t="n">
        <f aca="false">E6596*I6596*J6596</f>
        <v>0</v>
      </c>
      <c r="M6596" s="72" t="n">
        <f aca="false">G6596*I6596*J6596</f>
        <v>240.86</v>
      </c>
      <c r="N6596" s="72" t="n">
        <f aca="false">D6596*I6596*J6596</f>
        <v>-0</v>
      </c>
      <c r="O6596" s="71" t="n">
        <f aca="false">F6596*J6596</f>
        <v>1</v>
      </c>
      <c r="P6596" s="71" t="n">
        <f aca="false">E6596*J6596</f>
        <v>0</v>
      </c>
    </row>
    <row r="6597" customFormat="false" ht="15" hidden="false" customHeight="false" outlineLevel="0" collapsed="false">
      <c r="A6597" s="71" t="s">
        <v>62</v>
      </c>
      <c r="B6597" s="71" t="s">
        <v>53</v>
      </c>
      <c r="C6597" s="71" t="s">
        <v>1116</v>
      </c>
      <c r="D6597" s="72" t="n">
        <v>0</v>
      </c>
      <c r="E6597" s="71" t="n">
        <v>0</v>
      </c>
      <c r="F6597" s="71" t="n">
        <v>1</v>
      </c>
      <c r="G6597" s="72" t="n">
        <v>13.63</v>
      </c>
      <c r="H6597" s="72" t="n">
        <v>13.63</v>
      </c>
      <c r="I6597" s="71" t="n">
        <f aca="false">IF(B6597&gt;=Settings!$B$23,1,0)</f>
        <v>1</v>
      </c>
      <c r="J6597" s="71" t="n">
        <v>1</v>
      </c>
      <c r="K6597" s="71" t="n">
        <f aca="false">F6597*I6597*J6597</f>
        <v>1</v>
      </c>
      <c r="L6597" s="71" t="n">
        <f aca="false">E6597*I6597*J6597</f>
        <v>0</v>
      </c>
      <c r="M6597" s="72" t="n">
        <f aca="false">G6597*I6597*J6597</f>
        <v>13.63</v>
      </c>
      <c r="N6597" s="72" t="n">
        <f aca="false">D6597*I6597*J6597</f>
        <v>-0</v>
      </c>
      <c r="O6597" s="71" t="n">
        <f aca="false">F6597*J6597</f>
        <v>1</v>
      </c>
      <c r="P6597" s="71" t="n">
        <f aca="false">E6597*J6597</f>
        <v>0</v>
      </c>
    </row>
    <row r="6598" customFormat="false" ht="15" hidden="false" customHeight="false" outlineLevel="0" collapsed="false">
      <c r="A6598" s="71" t="s">
        <v>62</v>
      </c>
      <c r="B6598" s="71" t="s">
        <v>53</v>
      </c>
      <c r="C6598" s="71" t="s">
        <v>2348</v>
      </c>
      <c r="D6598" s="72" t="n">
        <v>0</v>
      </c>
      <c r="E6598" s="71" t="n">
        <v>0</v>
      </c>
      <c r="F6598" s="71" t="n">
        <v>4</v>
      </c>
      <c r="G6598" s="72" t="n">
        <v>154.37</v>
      </c>
      <c r="H6598" s="72" t="n">
        <v>150.29</v>
      </c>
      <c r="I6598" s="71" t="n">
        <f aca="false">IF(B6598&gt;=Settings!$B$23,1,0)</f>
        <v>1</v>
      </c>
      <c r="J6598" s="71" t="n">
        <v>1</v>
      </c>
      <c r="K6598" s="71" t="n">
        <f aca="false">F6598*I6598*J6598</f>
        <v>4</v>
      </c>
      <c r="L6598" s="71" t="n">
        <f aca="false">E6598*I6598*J6598</f>
        <v>0</v>
      </c>
      <c r="M6598" s="72" t="n">
        <f aca="false">G6598*I6598*J6598</f>
        <v>154.37</v>
      </c>
      <c r="N6598" s="72" t="n">
        <f aca="false">D6598*I6598*J6598</f>
        <v>-0</v>
      </c>
      <c r="O6598" s="71" t="n">
        <f aca="false">F6598*J6598</f>
        <v>4</v>
      </c>
      <c r="P6598" s="71" t="n">
        <f aca="false">E6598*J6598</f>
        <v>0</v>
      </c>
    </row>
    <row r="6599" customFormat="false" ht="15" hidden="false" customHeight="false" outlineLevel="0" collapsed="false">
      <c r="A6599" s="71" t="s">
        <v>59</v>
      </c>
      <c r="B6599" s="71" t="s">
        <v>53</v>
      </c>
      <c r="C6599" s="71" t="s">
        <v>2347</v>
      </c>
      <c r="D6599" s="72" t="n">
        <v>0</v>
      </c>
      <c r="E6599" s="71" t="n">
        <v>0</v>
      </c>
      <c r="F6599" s="71" t="n">
        <v>6</v>
      </c>
      <c r="G6599" s="72" t="n">
        <v>558.8</v>
      </c>
      <c r="H6599" s="72" t="n">
        <v>545.19</v>
      </c>
      <c r="I6599" s="71" t="n">
        <f aca="false">IF(B6599&gt;=Settings!$B$23,1,0)</f>
        <v>1</v>
      </c>
      <c r="J6599" s="71" t="n">
        <v>1</v>
      </c>
      <c r="K6599" s="71" t="n">
        <f aca="false">F6599*I6599*J6599</f>
        <v>6</v>
      </c>
      <c r="L6599" s="71" t="n">
        <f aca="false">E6599*I6599*J6599</f>
        <v>0</v>
      </c>
      <c r="M6599" s="72" t="n">
        <f aca="false">G6599*I6599*J6599</f>
        <v>558.8</v>
      </c>
      <c r="N6599" s="72" t="n">
        <f aca="false">D6599*I6599*J6599</f>
        <v>-0</v>
      </c>
      <c r="O6599" s="71" t="n">
        <f aca="false">F6599*J6599</f>
        <v>6</v>
      </c>
      <c r="P6599" s="71" t="n">
        <f aca="false">E6599*J6599</f>
        <v>0</v>
      </c>
    </row>
    <row r="6600" customFormat="false" ht="15" hidden="false" customHeight="false" outlineLevel="0" collapsed="false">
      <c r="A6600" s="71" t="s">
        <v>60</v>
      </c>
      <c r="B6600" s="71" t="s">
        <v>53</v>
      </c>
      <c r="C6600" s="71" t="s">
        <v>593</v>
      </c>
      <c r="D6600" s="72" t="n">
        <v>49.95</v>
      </c>
      <c r="E6600" s="71" t="n">
        <v>1</v>
      </c>
      <c r="F6600" s="71" t="n">
        <v>1</v>
      </c>
      <c r="G6600" s="72" t="n">
        <v>49.95</v>
      </c>
      <c r="H6600" s="72" t="n">
        <v>0</v>
      </c>
      <c r="I6600" s="71" t="n">
        <f aca="false">IF(B6600&gt;=Settings!$B$23,1,0)</f>
        <v>1</v>
      </c>
      <c r="J6600" s="71" t="n">
        <v>1</v>
      </c>
      <c r="K6600" s="71" t="n">
        <f aca="false">F6600*I6600*J6600</f>
        <v>1</v>
      </c>
      <c r="L6600" s="71" t="n">
        <f aca="false">E6600*I6600*J6600</f>
        <v>1</v>
      </c>
      <c r="M6600" s="72" t="n">
        <f aca="false">G6600*I6600*J6600</f>
        <v>49.95</v>
      </c>
      <c r="N6600" s="72" t="n">
        <f aca="false">D6600*I6600*J6600</f>
        <v>49.95</v>
      </c>
      <c r="O6600" s="71" t="n">
        <f aca="false">F6600*J6600</f>
        <v>1</v>
      </c>
      <c r="P6600" s="71" t="n">
        <f aca="false">E6600*J6600</f>
        <v>1</v>
      </c>
    </row>
    <row r="6601" customFormat="false" ht="15" hidden="false" customHeight="false" outlineLevel="0" collapsed="false">
      <c r="A6601" s="71" t="s">
        <v>59</v>
      </c>
      <c r="B6601" s="71" t="s">
        <v>53</v>
      </c>
      <c r="C6601" s="71" t="s">
        <v>611</v>
      </c>
      <c r="D6601" s="72" t="n">
        <v>158.85</v>
      </c>
      <c r="E6601" s="71" t="n">
        <v>5</v>
      </c>
      <c r="F6601" s="71" t="n">
        <v>55</v>
      </c>
      <c r="G6601" s="72" t="n">
        <v>1952.03</v>
      </c>
      <c r="H6601" s="72" t="n">
        <v>1708.73</v>
      </c>
      <c r="I6601" s="71" t="n">
        <f aca="false">IF(B6601&gt;=Settings!$B$23,1,0)</f>
        <v>1</v>
      </c>
      <c r="J6601" s="71" t="n">
        <v>1</v>
      </c>
      <c r="K6601" s="71" t="n">
        <f aca="false">F6601*I6601*J6601</f>
        <v>55</v>
      </c>
      <c r="L6601" s="71" t="n">
        <f aca="false">E6601*I6601*J6601</f>
        <v>5</v>
      </c>
      <c r="M6601" s="72" t="n">
        <f aca="false">G6601*I6601*J6601</f>
        <v>1952.03</v>
      </c>
      <c r="N6601" s="72" t="n">
        <f aca="false">D6601*I6601*J6601</f>
        <v>158.85</v>
      </c>
      <c r="O6601" s="71" t="n">
        <f aca="false">F6601*J6601</f>
        <v>55</v>
      </c>
      <c r="P6601" s="71" t="n">
        <f aca="false">E6601*J6601</f>
        <v>5</v>
      </c>
    </row>
    <row r="6602" customFormat="false" ht="15" hidden="false" customHeight="false" outlineLevel="0" collapsed="false">
      <c r="A6602" s="71" t="s">
        <v>59</v>
      </c>
      <c r="B6602" s="71" t="s">
        <v>53</v>
      </c>
      <c r="C6602" s="71" t="s">
        <v>1178</v>
      </c>
      <c r="D6602" s="72" t="n">
        <v>0</v>
      </c>
      <c r="E6602" s="71" t="n">
        <v>0</v>
      </c>
      <c r="F6602" s="71" t="n">
        <v>1</v>
      </c>
      <c r="G6602" s="72" t="n">
        <v>122.67</v>
      </c>
      <c r="H6602" s="72" t="n">
        <v>104.28</v>
      </c>
      <c r="I6602" s="71" t="n">
        <f aca="false">IF(B6602&gt;=Settings!$B$23,1,0)</f>
        <v>1</v>
      </c>
      <c r="J6602" s="71" t="n">
        <v>1</v>
      </c>
      <c r="K6602" s="71" t="n">
        <f aca="false">F6602*I6602*J6602</f>
        <v>1</v>
      </c>
      <c r="L6602" s="71" t="n">
        <f aca="false">E6602*I6602*J6602</f>
        <v>0</v>
      </c>
      <c r="M6602" s="72" t="n">
        <f aca="false">G6602*I6602*J6602</f>
        <v>122.67</v>
      </c>
      <c r="N6602" s="72" t="n">
        <f aca="false">D6602*I6602*J6602</f>
        <v>-0</v>
      </c>
      <c r="O6602" s="71" t="n">
        <f aca="false">F6602*J6602</f>
        <v>1</v>
      </c>
      <c r="P6602" s="71" t="n">
        <f aca="false">E6602*J6602</f>
        <v>0</v>
      </c>
    </row>
    <row r="6603" customFormat="false" ht="15" hidden="false" customHeight="false" outlineLevel="0" collapsed="false">
      <c r="A6603" s="71" t="s">
        <v>61</v>
      </c>
      <c r="B6603" s="71" t="s">
        <v>53</v>
      </c>
      <c r="C6603" s="71" t="s">
        <v>1133</v>
      </c>
      <c r="D6603" s="72" t="n">
        <v>0</v>
      </c>
      <c r="E6603" s="71" t="n">
        <v>0</v>
      </c>
      <c r="F6603" s="71" t="n">
        <v>2</v>
      </c>
      <c r="G6603" s="72" t="n">
        <v>184.45</v>
      </c>
      <c r="H6603" s="72" t="n">
        <v>184.45</v>
      </c>
      <c r="I6603" s="71" t="n">
        <f aca="false">IF(B6603&gt;=Settings!$B$23,1,0)</f>
        <v>1</v>
      </c>
      <c r="J6603" s="71" t="n">
        <v>1</v>
      </c>
      <c r="K6603" s="71" t="n">
        <f aca="false">F6603*I6603*J6603</f>
        <v>2</v>
      </c>
      <c r="L6603" s="71" t="n">
        <f aca="false">E6603*I6603*J6603</f>
        <v>0</v>
      </c>
      <c r="M6603" s="72" t="n">
        <f aca="false">G6603*I6603*J6603</f>
        <v>184.45</v>
      </c>
      <c r="N6603" s="72" t="n">
        <f aca="false">D6603*I6603*J6603</f>
        <v>-0</v>
      </c>
      <c r="O6603" s="71" t="n">
        <f aca="false">F6603*J6603</f>
        <v>2</v>
      </c>
      <c r="P6603" s="71" t="n">
        <f aca="false">E6603*J6603</f>
        <v>0</v>
      </c>
    </row>
    <row r="6604" customFormat="false" ht="15" hidden="false" customHeight="false" outlineLevel="0" collapsed="false">
      <c r="A6604" s="71" t="s">
        <v>60</v>
      </c>
      <c r="B6604" s="71" t="s">
        <v>53</v>
      </c>
      <c r="C6604" s="71" t="s">
        <v>114</v>
      </c>
      <c r="D6604" s="72" t="n">
        <v>86.32</v>
      </c>
      <c r="E6604" s="71" t="n">
        <v>1</v>
      </c>
      <c r="F6604" s="71" t="n">
        <v>11</v>
      </c>
      <c r="G6604" s="72" t="n">
        <v>949.48</v>
      </c>
      <c r="H6604" s="72" t="n">
        <v>813.2</v>
      </c>
      <c r="I6604" s="71" t="n">
        <f aca="false">IF(B6604&gt;=Settings!$B$23,1,0)</f>
        <v>1</v>
      </c>
      <c r="J6604" s="71" t="n">
        <v>1</v>
      </c>
      <c r="K6604" s="71" t="n">
        <f aca="false">F6604*I6604*J6604</f>
        <v>11</v>
      </c>
      <c r="L6604" s="71" t="n">
        <f aca="false">E6604*I6604*J6604</f>
        <v>1</v>
      </c>
      <c r="M6604" s="72" t="n">
        <f aca="false">G6604*I6604*J6604</f>
        <v>949.48</v>
      </c>
      <c r="N6604" s="72" t="n">
        <f aca="false">D6604*I6604*J6604</f>
        <v>86.32</v>
      </c>
      <c r="O6604" s="71" t="n">
        <f aca="false">F6604*J6604</f>
        <v>11</v>
      </c>
      <c r="P6604" s="71" t="n">
        <f aca="false">E6604*J6604</f>
        <v>1</v>
      </c>
    </row>
    <row r="6605" customFormat="false" ht="15" hidden="false" customHeight="false" outlineLevel="0" collapsed="false">
      <c r="A6605" s="71" t="s">
        <v>59</v>
      </c>
      <c r="B6605" s="71" t="s">
        <v>53</v>
      </c>
      <c r="C6605" s="71" t="s">
        <v>164</v>
      </c>
      <c r="D6605" s="72" t="n">
        <v>190.82</v>
      </c>
      <c r="E6605" s="71" t="n">
        <v>2</v>
      </c>
      <c r="F6605" s="71" t="n">
        <v>8</v>
      </c>
      <c r="G6605" s="72" t="n">
        <v>781.45</v>
      </c>
      <c r="H6605" s="72" t="n">
        <v>577.7</v>
      </c>
      <c r="I6605" s="71" t="n">
        <f aca="false">IF(B6605&gt;=Settings!$B$23,1,0)</f>
        <v>1</v>
      </c>
      <c r="J6605" s="71" t="n">
        <v>1</v>
      </c>
      <c r="K6605" s="71" t="n">
        <f aca="false">F6605*I6605*J6605</f>
        <v>8</v>
      </c>
      <c r="L6605" s="71" t="n">
        <f aca="false">E6605*I6605*J6605</f>
        <v>2</v>
      </c>
      <c r="M6605" s="72" t="n">
        <f aca="false">G6605*I6605*J6605</f>
        <v>781.45</v>
      </c>
      <c r="N6605" s="72" t="n">
        <f aca="false">D6605*I6605*J6605</f>
        <v>190.82</v>
      </c>
      <c r="O6605" s="71" t="n">
        <f aca="false">F6605*J6605</f>
        <v>8</v>
      </c>
      <c r="P6605" s="71" t="n">
        <f aca="false">E6605*J6605</f>
        <v>2</v>
      </c>
    </row>
    <row r="6606" customFormat="false" ht="15" hidden="false" customHeight="false" outlineLevel="0" collapsed="false">
      <c r="A6606" s="71" t="s">
        <v>59</v>
      </c>
      <c r="B6606" s="71" t="s">
        <v>53</v>
      </c>
      <c r="C6606" s="71" t="s">
        <v>1131</v>
      </c>
      <c r="D6606" s="72" t="n">
        <v>69.52</v>
      </c>
      <c r="E6606" s="71" t="n">
        <v>1</v>
      </c>
      <c r="F6606" s="71" t="n">
        <v>22</v>
      </c>
      <c r="G6606" s="72" t="n">
        <v>1667.14</v>
      </c>
      <c r="H6606" s="72" t="n">
        <v>1438.51</v>
      </c>
      <c r="I6606" s="71" t="n">
        <f aca="false">IF(B6606&gt;=Settings!$B$23,1,0)</f>
        <v>1</v>
      </c>
      <c r="J6606" s="71" t="n">
        <v>1</v>
      </c>
      <c r="K6606" s="71" t="n">
        <f aca="false">F6606*I6606*J6606</f>
        <v>22</v>
      </c>
      <c r="L6606" s="71" t="n">
        <f aca="false">E6606*I6606*J6606</f>
        <v>1</v>
      </c>
      <c r="M6606" s="72" t="n">
        <f aca="false">G6606*I6606*J6606</f>
        <v>1667.14</v>
      </c>
      <c r="N6606" s="72" t="n">
        <f aca="false">D6606*I6606*J6606</f>
        <v>69.52</v>
      </c>
      <c r="O6606" s="71" t="n">
        <f aca="false">F6606*J6606</f>
        <v>22</v>
      </c>
      <c r="P6606" s="71" t="n">
        <f aca="false">E6606*J6606</f>
        <v>1</v>
      </c>
    </row>
    <row r="6607" customFormat="false" ht="15" hidden="false" customHeight="false" outlineLevel="0" collapsed="false">
      <c r="A6607" s="71" t="s">
        <v>59</v>
      </c>
      <c r="B6607" s="71" t="s">
        <v>53</v>
      </c>
      <c r="C6607" s="71" t="s">
        <v>1133</v>
      </c>
      <c r="D6607" s="72" t="n">
        <v>0</v>
      </c>
      <c r="E6607" s="71" t="n">
        <v>0</v>
      </c>
      <c r="F6607" s="71" t="n">
        <v>3</v>
      </c>
      <c r="G6607" s="72" t="n">
        <v>258.94</v>
      </c>
      <c r="H6607" s="72" t="n">
        <v>243.5</v>
      </c>
      <c r="I6607" s="71" t="n">
        <f aca="false">IF(B6607&gt;=Settings!$B$23,1,0)</f>
        <v>1</v>
      </c>
      <c r="J6607" s="71" t="n">
        <v>1</v>
      </c>
      <c r="K6607" s="71" t="n">
        <f aca="false">F6607*I6607*J6607</f>
        <v>3</v>
      </c>
      <c r="L6607" s="71" t="n">
        <f aca="false">E6607*I6607*J6607</f>
        <v>0</v>
      </c>
      <c r="M6607" s="72" t="n">
        <f aca="false">G6607*I6607*J6607</f>
        <v>258.94</v>
      </c>
      <c r="N6607" s="72" t="n">
        <f aca="false">D6607*I6607*J6607</f>
        <v>-0</v>
      </c>
      <c r="O6607" s="71" t="n">
        <f aca="false">F6607*J6607</f>
        <v>3</v>
      </c>
      <c r="P6607" s="71" t="n">
        <f aca="false">E6607*J6607</f>
        <v>0</v>
      </c>
    </row>
    <row r="6608" customFormat="false" ht="15" hidden="false" customHeight="false" outlineLevel="0" collapsed="false">
      <c r="A6608" s="71" t="s">
        <v>59</v>
      </c>
      <c r="B6608" s="71" t="s">
        <v>53</v>
      </c>
      <c r="C6608" s="71" t="s">
        <v>649</v>
      </c>
      <c r="D6608" s="72" t="n">
        <v>168.42</v>
      </c>
      <c r="E6608" s="71" t="n">
        <v>1</v>
      </c>
      <c r="F6608" s="71" t="n">
        <v>2</v>
      </c>
      <c r="G6608" s="72" t="n">
        <v>379.9</v>
      </c>
      <c r="H6608" s="72" t="n">
        <v>181.77</v>
      </c>
      <c r="I6608" s="71" t="n">
        <f aca="false">IF(B6608&gt;=Settings!$B$23,1,0)</f>
        <v>1</v>
      </c>
      <c r="J6608" s="71" t="n">
        <v>1</v>
      </c>
      <c r="K6608" s="71" t="n">
        <f aca="false">F6608*I6608*J6608</f>
        <v>2</v>
      </c>
      <c r="L6608" s="71" t="n">
        <f aca="false">E6608*I6608*J6608</f>
        <v>1</v>
      </c>
      <c r="M6608" s="72" t="n">
        <f aca="false">G6608*I6608*J6608</f>
        <v>379.9</v>
      </c>
      <c r="N6608" s="72" t="n">
        <f aca="false">D6608*I6608*J6608</f>
        <v>168.42</v>
      </c>
      <c r="O6608" s="71" t="n">
        <f aca="false">F6608*J6608</f>
        <v>2</v>
      </c>
      <c r="P6608" s="71" t="n">
        <f aca="false">E6608*J6608</f>
        <v>1</v>
      </c>
    </row>
    <row r="6609" customFormat="false" ht="15" hidden="false" customHeight="false" outlineLevel="0" collapsed="false">
      <c r="A6609" s="71" t="s">
        <v>59</v>
      </c>
      <c r="B6609" s="71" t="s">
        <v>53</v>
      </c>
      <c r="C6609" s="71" t="s">
        <v>123</v>
      </c>
      <c r="D6609" s="72" t="n">
        <v>808.09</v>
      </c>
      <c r="E6609" s="71" t="n">
        <v>12</v>
      </c>
      <c r="F6609" s="71" t="n">
        <v>225</v>
      </c>
      <c r="G6609" s="72" t="n">
        <v>15807.38</v>
      </c>
      <c r="H6609" s="72" t="n">
        <v>14428.15</v>
      </c>
      <c r="I6609" s="71" t="n">
        <f aca="false">IF(B6609&gt;=Settings!$B$23,1,0)</f>
        <v>1</v>
      </c>
      <c r="J6609" s="71" t="n">
        <v>1</v>
      </c>
      <c r="K6609" s="71" t="n">
        <f aca="false">F6609*I6609*J6609</f>
        <v>225</v>
      </c>
      <c r="L6609" s="71" t="n">
        <f aca="false">E6609*I6609*J6609</f>
        <v>12</v>
      </c>
      <c r="M6609" s="72" t="n">
        <f aca="false">G6609*I6609*J6609</f>
        <v>15807.38</v>
      </c>
      <c r="N6609" s="72" t="n">
        <f aca="false">D6609*I6609*J6609</f>
        <v>808.09</v>
      </c>
      <c r="O6609" s="71" t="n">
        <f aca="false">F6609*J6609</f>
        <v>225</v>
      </c>
      <c r="P6609" s="71" t="n">
        <f aca="false">E6609*J6609</f>
        <v>12</v>
      </c>
    </row>
    <row r="6610" customFormat="false" ht="15" hidden="false" customHeight="false" outlineLevel="0" collapsed="false">
      <c r="A6610" s="71" t="s">
        <v>62</v>
      </c>
      <c r="B6610" s="71" t="s">
        <v>53</v>
      </c>
      <c r="C6610" s="71" t="s">
        <v>141</v>
      </c>
      <c r="D6610" s="72" t="n">
        <v>0</v>
      </c>
      <c r="E6610" s="71" t="n">
        <v>0</v>
      </c>
      <c r="F6610" s="71" t="n">
        <v>4</v>
      </c>
      <c r="G6610" s="72" t="n">
        <v>375.27</v>
      </c>
      <c r="H6610" s="72" t="n">
        <v>375.27</v>
      </c>
      <c r="I6610" s="71" t="n">
        <f aca="false">IF(B6610&gt;=Settings!$B$23,1,0)</f>
        <v>1</v>
      </c>
      <c r="J6610" s="71" t="n">
        <v>1</v>
      </c>
      <c r="K6610" s="71" t="n">
        <f aca="false">F6610*I6610*J6610</f>
        <v>4</v>
      </c>
      <c r="L6610" s="71" t="n">
        <f aca="false">E6610*I6610*J6610</f>
        <v>0</v>
      </c>
      <c r="M6610" s="72" t="n">
        <f aca="false">G6610*I6610*J6610</f>
        <v>375.27</v>
      </c>
      <c r="N6610" s="72" t="n">
        <f aca="false">D6610*I6610*J6610</f>
        <v>-0</v>
      </c>
      <c r="O6610" s="71" t="n">
        <f aca="false">F6610*J6610</f>
        <v>4</v>
      </c>
      <c r="P6610" s="71" t="n">
        <f aca="false">E6610*J6610</f>
        <v>0</v>
      </c>
    </row>
    <row r="6611" customFormat="false" ht="15" hidden="false" customHeight="false" outlineLevel="0" collapsed="false">
      <c r="A6611" s="71" t="s">
        <v>62</v>
      </c>
      <c r="B6611" s="71" t="s">
        <v>53</v>
      </c>
      <c r="C6611" s="71" t="s">
        <v>2403</v>
      </c>
      <c r="D6611" s="72" t="n">
        <v>0</v>
      </c>
      <c r="E6611" s="71" t="n">
        <v>0</v>
      </c>
      <c r="F6611" s="71" t="n">
        <v>1</v>
      </c>
      <c r="G6611" s="72" t="n">
        <v>113.58</v>
      </c>
      <c r="H6611" s="72" t="n">
        <v>96.55</v>
      </c>
      <c r="I6611" s="71" t="n">
        <f aca="false">IF(B6611&gt;=Settings!$B$23,1,0)</f>
        <v>1</v>
      </c>
      <c r="J6611" s="71" t="n">
        <v>1</v>
      </c>
      <c r="K6611" s="71" t="n">
        <f aca="false">F6611*I6611*J6611</f>
        <v>1</v>
      </c>
      <c r="L6611" s="71" t="n">
        <f aca="false">E6611*I6611*J6611</f>
        <v>0</v>
      </c>
      <c r="M6611" s="72" t="n">
        <f aca="false">G6611*I6611*J6611</f>
        <v>113.58</v>
      </c>
      <c r="N6611" s="72" t="n">
        <f aca="false">D6611*I6611*J6611</f>
        <v>-0</v>
      </c>
      <c r="O6611" s="71" t="n">
        <f aca="false">F6611*J6611</f>
        <v>1</v>
      </c>
      <c r="P6611" s="71" t="n">
        <f aca="false">E6611*J6611</f>
        <v>0</v>
      </c>
    </row>
    <row r="6612" customFormat="false" ht="15" hidden="false" customHeight="false" outlineLevel="0" collapsed="false">
      <c r="A6612" s="71" t="s">
        <v>59</v>
      </c>
      <c r="B6612" s="71" t="s">
        <v>53</v>
      </c>
      <c r="C6612" s="71" t="s">
        <v>1008</v>
      </c>
      <c r="D6612" s="72" t="n">
        <v>0</v>
      </c>
      <c r="E6612" s="71" t="n">
        <v>0</v>
      </c>
      <c r="F6612" s="71" t="n">
        <v>21</v>
      </c>
      <c r="G6612" s="72" t="n">
        <v>1849.8</v>
      </c>
      <c r="H6612" s="72" t="n">
        <v>1738.03</v>
      </c>
      <c r="I6612" s="71" t="n">
        <f aca="false">IF(B6612&gt;=Settings!$B$23,1,0)</f>
        <v>1</v>
      </c>
      <c r="J6612" s="71" t="n">
        <v>1</v>
      </c>
      <c r="K6612" s="71" t="n">
        <f aca="false">F6612*I6612*J6612</f>
        <v>21</v>
      </c>
      <c r="L6612" s="71" t="n">
        <f aca="false">E6612*I6612*J6612</f>
        <v>0</v>
      </c>
      <c r="M6612" s="72" t="n">
        <f aca="false">G6612*I6612*J6612</f>
        <v>1849.8</v>
      </c>
      <c r="N6612" s="72" t="n">
        <f aca="false">D6612*I6612*J6612</f>
        <v>-0</v>
      </c>
      <c r="O6612" s="71" t="n">
        <f aca="false">F6612*J6612</f>
        <v>21</v>
      </c>
      <c r="P6612" s="71" t="n">
        <f aca="false">E6612*J6612</f>
        <v>0</v>
      </c>
    </row>
    <row r="6613" customFormat="false" ht="15" hidden="false" customHeight="false" outlineLevel="0" collapsed="false">
      <c r="A6613" s="71" t="s">
        <v>60</v>
      </c>
      <c r="B6613" s="71" t="s">
        <v>53</v>
      </c>
      <c r="C6613" s="71" t="s">
        <v>1391</v>
      </c>
      <c r="D6613" s="72" t="n">
        <v>81.77</v>
      </c>
      <c r="E6613" s="71" t="n">
        <v>1</v>
      </c>
      <c r="F6613" s="71" t="n">
        <v>14</v>
      </c>
      <c r="G6613" s="72" t="n">
        <v>1320.25</v>
      </c>
      <c r="H6613" s="72" t="n">
        <v>1185.35</v>
      </c>
      <c r="I6613" s="71" t="n">
        <f aca="false">IF(B6613&gt;=Settings!$B$23,1,0)</f>
        <v>1</v>
      </c>
      <c r="J6613" s="71" t="n">
        <v>1</v>
      </c>
      <c r="K6613" s="71" t="n">
        <f aca="false">F6613*I6613*J6613</f>
        <v>14</v>
      </c>
      <c r="L6613" s="71" t="n">
        <f aca="false">E6613*I6613*J6613</f>
        <v>1</v>
      </c>
      <c r="M6613" s="72" t="n">
        <f aca="false">G6613*I6613*J6613</f>
        <v>1320.25</v>
      </c>
      <c r="N6613" s="72" t="n">
        <f aca="false">D6613*I6613*J6613</f>
        <v>81.77</v>
      </c>
      <c r="O6613" s="71" t="n">
        <f aca="false">F6613*J6613</f>
        <v>14</v>
      </c>
      <c r="P6613" s="71" t="n">
        <f aca="false">E6613*J6613</f>
        <v>1</v>
      </c>
    </row>
    <row r="6614" customFormat="false" ht="15" hidden="false" customHeight="false" outlineLevel="0" collapsed="false">
      <c r="A6614" s="71" t="s">
        <v>59</v>
      </c>
      <c r="B6614" s="71" t="s">
        <v>53</v>
      </c>
      <c r="C6614" s="71" t="s">
        <v>1128</v>
      </c>
      <c r="D6614" s="72" t="n">
        <v>697.63</v>
      </c>
      <c r="E6614" s="71" t="n">
        <v>8</v>
      </c>
      <c r="F6614" s="71" t="n">
        <v>104</v>
      </c>
      <c r="G6614" s="72" t="n">
        <v>9890.64</v>
      </c>
      <c r="H6614" s="72" t="n">
        <v>8405.67</v>
      </c>
      <c r="I6614" s="71" t="n">
        <f aca="false">IF(B6614&gt;=Settings!$B$23,1,0)</f>
        <v>1</v>
      </c>
      <c r="J6614" s="71" t="n">
        <v>1</v>
      </c>
      <c r="K6614" s="71" t="n">
        <f aca="false">F6614*I6614*J6614</f>
        <v>104</v>
      </c>
      <c r="L6614" s="71" t="n">
        <f aca="false">E6614*I6614*J6614</f>
        <v>8</v>
      </c>
      <c r="M6614" s="72" t="n">
        <f aca="false">G6614*I6614*J6614</f>
        <v>9890.64</v>
      </c>
      <c r="N6614" s="72" t="n">
        <f aca="false">D6614*I6614*J6614</f>
        <v>697.63</v>
      </c>
      <c r="O6614" s="71" t="n">
        <f aca="false">F6614*J6614</f>
        <v>104</v>
      </c>
      <c r="P6614" s="71" t="n">
        <f aca="false">E6614*J6614</f>
        <v>8</v>
      </c>
    </row>
    <row r="6615" customFormat="false" ht="15" hidden="false" customHeight="false" outlineLevel="0" collapsed="false">
      <c r="A6615" s="71" t="s">
        <v>59</v>
      </c>
      <c r="B6615" s="71" t="s">
        <v>53</v>
      </c>
      <c r="C6615" s="71" t="s">
        <v>2136</v>
      </c>
      <c r="D6615" s="72" t="n">
        <v>0</v>
      </c>
      <c r="E6615" s="71" t="n">
        <v>0</v>
      </c>
      <c r="F6615" s="71" t="n">
        <v>2</v>
      </c>
      <c r="G6615" s="72" t="n">
        <v>163.54</v>
      </c>
      <c r="H6615" s="72" t="n">
        <v>163.54</v>
      </c>
      <c r="I6615" s="71" t="n">
        <f aca="false">IF(B6615&gt;=Settings!$B$23,1,0)</f>
        <v>1</v>
      </c>
      <c r="J6615" s="71" t="n">
        <v>1</v>
      </c>
      <c r="K6615" s="71" t="n">
        <f aca="false">F6615*I6615*J6615</f>
        <v>2</v>
      </c>
      <c r="L6615" s="71" t="n">
        <f aca="false">E6615*I6615*J6615</f>
        <v>0</v>
      </c>
      <c r="M6615" s="72" t="n">
        <f aca="false">G6615*I6615*J6615</f>
        <v>163.54</v>
      </c>
      <c r="N6615" s="72" t="n">
        <f aca="false">D6615*I6615*J6615</f>
        <v>-0</v>
      </c>
      <c r="O6615" s="71" t="n">
        <f aca="false">F6615*J6615</f>
        <v>2</v>
      </c>
      <c r="P6615" s="71" t="n">
        <f aca="false">E6615*J6615</f>
        <v>0</v>
      </c>
    </row>
    <row r="6616" customFormat="false" ht="15" hidden="false" customHeight="false" outlineLevel="0" collapsed="false">
      <c r="A6616" s="71" t="s">
        <v>61</v>
      </c>
      <c r="B6616" s="71" t="s">
        <v>53</v>
      </c>
      <c r="C6616" s="71" t="s">
        <v>1093</v>
      </c>
      <c r="D6616" s="72" t="n">
        <v>0</v>
      </c>
      <c r="E6616" s="71" t="n">
        <v>0</v>
      </c>
      <c r="F6616" s="71" t="n">
        <v>4</v>
      </c>
      <c r="G6616" s="72" t="n">
        <v>372.53</v>
      </c>
      <c r="H6616" s="72" t="n">
        <v>340.06</v>
      </c>
      <c r="I6616" s="71" t="n">
        <f aca="false">IF(B6616&gt;=Settings!$B$23,1,0)</f>
        <v>1</v>
      </c>
      <c r="J6616" s="71" t="n">
        <v>1</v>
      </c>
      <c r="K6616" s="71" t="n">
        <f aca="false">F6616*I6616*J6616</f>
        <v>4</v>
      </c>
      <c r="L6616" s="71" t="n">
        <f aca="false">E6616*I6616*J6616</f>
        <v>0</v>
      </c>
      <c r="M6616" s="72" t="n">
        <f aca="false">G6616*I6616*J6616</f>
        <v>372.53</v>
      </c>
      <c r="N6616" s="72" t="n">
        <f aca="false">D6616*I6616*J6616</f>
        <v>-0</v>
      </c>
      <c r="O6616" s="71" t="n">
        <f aca="false">F6616*J6616</f>
        <v>4</v>
      </c>
      <c r="P6616" s="71" t="n">
        <f aca="false">E6616*J6616</f>
        <v>0</v>
      </c>
    </row>
    <row r="6617" customFormat="false" ht="15" hidden="false" customHeight="false" outlineLevel="0" collapsed="false">
      <c r="A6617" s="71" t="s">
        <v>60</v>
      </c>
      <c r="B6617" s="71" t="s">
        <v>53</v>
      </c>
      <c r="C6617" s="71" t="s">
        <v>909</v>
      </c>
      <c r="D6617" s="72" t="n">
        <v>0</v>
      </c>
      <c r="E6617" s="71" t="n">
        <v>0</v>
      </c>
      <c r="F6617" s="71" t="n">
        <v>10</v>
      </c>
      <c r="G6617" s="72" t="n">
        <v>172.3</v>
      </c>
      <c r="H6617" s="72" t="n">
        <v>164.55</v>
      </c>
      <c r="I6617" s="71" t="n">
        <f aca="false">IF(B6617&gt;=Settings!$B$23,1,0)</f>
        <v>1</v>
      </c>
      <c r="J6617" s="71" t="n">
        <v>1</v>
      </c>
      <c r="K6617" s="71" t="n">
        <f aca="false">F6617*I6617*J6617</f>
        <v>10</v>
      </c>
      <c r="L6617" s="71" t="n">
        <f aca="false">E6617*I6617*J6617</f>
        <v>0</v>
      </c>
      <c r="M6617" s="72" t="n">
        <f aca="false">G6617*I6617*J6617</f>
        <v>172.3</v>
      </c>
      <c r="N6617" s="72" t="n">
        <f aca="false">D6617*I6617*J6617</f>
        <v>-0</v>
      </c>
      <c r="O6617" s="71" t="n">
        <f aca="false">F6617*J6617</f>
        <v>10</v>
      </c>
      <c r="P6617" s="71" t="n">
        <f aca="false">E6617*J6617</f>
        <v>0</v>
      </c>
    </row>
    <row r="6618" customFormat="false" ht="15" hidden="false" customHeight="false" outlineLevel="0" collapsed="false">
      <c r="A6618" s="71" t="s">
        <v>61</v>
      </c>
      <c r="B6618" s="71" t="s">
        <v>53</v>
      </c>
      <c r="C6618" s="71" t="s">
        <v>2422</v>
      </c>
      <c r="D6618" s="72" t="n">
        <v>0</v>
      </c>
      <c r="E6618" s="71" t="n">
        <v>0</v>
      </c>
      <c r="F6618" s="71" t="n">
        <v>1</v>
      </c>
      <c r="G6618" s="72" t="n">
        <v>90.86</v>
      </c>
      <c r="H6618" s="72" t="n">
        <v>77.24</v>
      </c>
      <c r="I6618" s="71" t="n">
        <f aca="false">IF(B6618&gt;=Settings!$B$23,1,0)</f>
        <v>1</v>
      </c>
      <c r="J6618" s="71" t="n">
        <v>1</v>
      </c>
      <c r="K6618" s="71" t="n">
        <f aca="false">F6618*I6618*J6618</f>
        <v>1</v>
      </c>
      <c r="L6618" s="71" t="n">
        <f aca="false">E6618*I6618*J6618</f>
        <v>0</v>
      </c>
      <c r="M6618" s="72" t="n">
        <f aca="false">G6618*I6618*J6618</f>
        <v>90.86</v>
      </c>
      <c r="N6618" s="72" t="n">
        <f aca="false">D6618*I6618*J6618</f>
        <v>-0</v>
      </c>
      <c r="O6618" s="71" t="n">
        <f aca="false">F6618*J6618</f>
        <v>1</v>
      </c>
      <c r="P6618" s="71" t="n">
        <f aca="false">E6618*J6618</f>
        <v>0</v>
      </c>
    </row>
    <row r="6619" customFormat="false" ht="15" hidden="false" customHeight="false" outlineLevel="0" collapsed="false">
      <c r="A6619" s="71" t="s">
        <v>61</v>
      </c>
      <c r="B6619" s="71" t="s">
        <v>53</v>
      </c>
      <c r="C6619" s="71" t="s">
        <v>1130</v>
      </c>
      <c r="D6619" s="72" t="n">
        <v>0</v>
      </c>
      <c r="E6619" s="71" t="n">
        <v>0</v>
      </c>
      <c r="F6619" s="71" t="n">
        <v>12</v>
      </c>
      <c r="G6619" s="72" t="n">
        <v>863.12</v>
      </c>
      <c r="H6619" s="72" t="n">
        <v>852.91</v>
      </c>
      <c r="I6619" s="71" t="n">
        <f aca="false">IF(B6619&gt;=Settings!$B$23,1,0)</f>
        <v>1</v>
      </c>
      <c r="J6619" s="71" t="n">
        <v>1</v>
      </c>
      <c r="K6619" s="71" t="n">
        <f aca="false">F6619*I6619*J6619</f>
        <v>12</v>
      </c>
      <c r="L6619" s="71" t="n">
        <f aca="false">E6619*I6619*J6619</f>
        <v>0</v>
      </c>
      <c r="M6619" s="72" t="n">
        <f aca="false">G6619*I6619*J6619</f>
        <v>863.12</v>
      </c>
      <c r="N6619" s="72" t="n">
        <f aca="false">D6619*I6619*J6619</f>
        <v>-0</v>
      </c>
      <c r="O6619" s="71" t="n">
        <f aca="false">F6619*J6619</f>
        <v>12</v>
      </c>
      <c r="P6619" s="71" t="n">
        <f aca="false">E6619*J6619</f>
        <v>0</v>
      </c>
    </row>
    <row r="6620" customFormat="false" ht="15" hidden="false" customHeight="false" outlineLevel="0" collapsed="false">
      <c r="A6620" s="71" t="s">
        <v>61</v>
      </c>
      <c r="B6620" s="71" t="s">
        <v>53</v>
      </c>
      <c r="C6620" s="71" t="s">
        <v>1493</v>
      </c>
      <c r="D6620" s="72" t="n">
        <v>0</v>
      </c>
      <c r="E6620" s="71" t="n">
        <v>0</v>
      </c>
      <c r="F6620" s="71" t="n">
        <v>1</v>
      </c>
      <c r="G6620" s="72" t="n">
        <v>118.14</v>
      </c>
      <c r="H6620" s="72" t="n">
        <v>118.14</v>
      </c>
      <c r="I6620" s="71" t="n">
        <f aca="false">IF(B6620&gt;=Settings!$B$23,1,0)</f>
        <v>1</v>
      </c>
      <c r="J6620" s="71" t="n">
        <v>1</v>
      </c>
      <c r="K6620" s="71" t="n">
        <f aca="false">F6620*I6620*J6620</f>
        <v>1</v>
      </c>
      <c r="L6620" s="71" t="n">
        <f aca="false">E6620*I6620*J6620</f>
        <v>0</v>
      </c>
      <c r="M6620" s="72" t="n">
        <f aca="false">G6620*I6620*J6620</f>
        <v>118.14</v>
      </c>
      <c r="N6620" s="72" t="n">
        <f aca="false">D6620*I6620*J6620</f>
        <v>-0</v>
      </c>
      <c r="O6620" s="71" t="n">
        <f aca="false">F6620*J6620</f>
        <v>1</v>
      </c>
      <c r="P6620" s="71" t="n">
        <f aca="false">E6620*J6620</f>
        <v>0</v>
      </c>
    </row>
    <row r="6621" customFormat="false" ht="15" hidden="false" customHeight="false" outlineLevel="0" collapsed="false">
      <c r="A6621" s="71" t="s">
        <v>59</v>
      </c>
      <c r="B6621" s="71" t="s">
        <v>53</v>
      </c>
      <c r="C6621" s="71" t="s">
        <v>365</v>
      </c>
      <c r="D6621" s="72" t="n">
        <v>0</v>
      </c>
      <c r="E6621" s="71" t="n">
        <v>0</v>
      </c>
      <c r="F6621" s="71" t="n">
        <v>2</v>
      </c>
      <c r="G6621" s="72" t="n">
        <v>427.16</v>
      </c>
      <c r="H6621" s="72" t="n">
        <v>363.1</v>
      </c>
      <c r="I6621" s="71" t="n">
        <f aca="false">IF(B6621&gt;=Settings!$B$23,1,0)</f>
        <v>1</v>
      </c>
      <c r="J6621" s="71" t="n">
        <v>1</v>
      </c>
      <c r="K6621" s="71" t="n">
        <f aca="false">F6621*I6621*J6621</f>
        <v>2</v>
      </c>
      <c r="L6621" s="71" t="n">
        <f aca="false">E6621*I6621*J6621</f>
        <v>0</v>
      </c>
      <c r="M6621" s="72" t="n">
        <f aca="false">G6621*I6621*J6621</f>
        <v>427.16</v>
      </c>
      <c r="N6621" s="72" t="n">
        <f aca="false">D6621*I6621*J6621</f>
        <v>-0</v>
      </c>
      <c r="O6621" s="71" t="n">
        <f aca="false">F6621*J6621</f>
        <v>2</v>
      </c>
      <c r="P6621" s="71" t="n">
        <f aca="false">E6621*J6621</f>
        <v>0</v>
      </c>
    </row>
    <row r="6622" customFormat="false" ht="15" hidden="false" customHeight="false" outlineLevel="0" collapsed="false">
      <c r="A6622" s="71" t="s">
        <v>61</v>
      </c>
      <c r="B6622" s="71" t="s">
        <v>53</v>
      </c>
      <c r="C6622" s="71" t="s">
        <v>1433</v>
      </c>
      <c r="D6622" s="72" t="n">
        <v>0</v>
      </c>
      <c r="E6622" s="71" t="n">
        <v>0</v>
      </c>
      <c r="F6622" s="71" t="n">
        <v>1</v>
      </c>
      <c r="G6622" s="72" t="n">
        <v>149.95</v>
      </c>
      <c r="H6622" s="72" t="n">
        <v>149.95</v>
      </c>
      <c r="I6622" s="71" t="n">
        <f aca="false">IF(B6622&gt;=Settings!$B$23,1,0)</f>
        <v>1</v>
      </c>
      <c r="J6622" s="71" t="n">
        <v>1</v>
      </c>
      <c r="K6622" s="71" t="n">
        <f aca="false">F6622*I6622*J6622</f>
        <v>1</v>
      </c>
      <c r="L6622" s="71" t="n">
        <f aca="false">E6622*I6622*J6622</f>
        <v>0</v>
      </c>
      <c r="M6622" s="72" t="n">
        <f aca="false">G6622*I6622*J6622</f>
        <v>149.95</v>
      </c>
      <c r="N6622" s="72" t="n">
        <f aca="false">D6622*I6622*J6622</f>
        <v>-0</v>
      </c>
      <c r="O6622" s="71" t="n">
        <f aca="false">F6622*J6622</f>
        <v>1</v>
      </c>
      <c r="P6622" s="71" t="n">
        <f aca="false">E6622*J6622</f>
        <v>0</v>
      </c>
    </row>
    <row r="6623" customFormat="false" ht="15" hidden="false" customHeight="false" outlineLevel="0" collapsed="false">
      <c r="A6623" s="71" t="s">
        <v>61</v>
      </c>
      <c r="B6623" s="71" t="s">
        <v>53</v>
      </c>
      <c r="C6623" s="71" t="s">
        <v>1212</v>
      </c>
      <c r="D6623" s="72" t="n">
        <v>59.05</v>
      </c>
      <c r="E6623" s="71" t="n">
        <v>1</v>
      </c>
      <c r="F6623" s="71" t="n">
        <v>0</v>
      </c>
      <c r="G6623" s="72" t="n">
        <v>0</v>
      </c>
      <c r="H6623" s="72" t="n">
        <v>-59.05</v>
      </c>
      <c r="I6623" s="71" t="n">
        <f aca="false">IF(B6623&gt;=Settings!$B$23,1,0)</f>
        <v>1</v>
      </c>
      <c r="J6623" s="71" t="n">
        <v>1</v>
      </c>
      <c r="K6623" s="71" t="n">
        <f aca="false">F6623*I6623*J6623</f>
        <v>0</v>
      </c>
      <c r="L6623" s="71" t="n">
        <f aca="false">E6623*I6623*J6623</f>
        <v>1</v>
      </c>
      <c r="M6623" s="72" t="n">
        <f aca="false">G6623*I6623*J6623</f>
        <v>0</v>
      </c>
      <c r="N6623" s="72" t="n">
        <f aca="false">D6623*I6623*J6623</f>
        <v>59.05</v>
      </c>
      <c r="O6623" s="71" t="n">
        <f aca="false">F6623*J6623</f>
        <v>0</v>
      </c>
      <c r="P6623" s="71" t="n">
        <f aca="false">E6623*J6623</f>
        <v>1</v>
      </c>
    </row>
    <row r="6624" customFormat="false" ht="15" hidden="false" customHeight="false" outlineLevel="0" collapsed="false">
      <c r="A6624" s="71" t="s">
        <v>59</v>
      </c>
      <c r="B6624" s="71" t="s">
        <v>53</v>
      </c>
      <c r="C6624" s="71" t="s">
        <v>969</v>
      </c>
      <c r="D6624" s="72" t="n">
        <v>0</v>
      </c>
      <c r="E6624" s="71" t="n">
        <v>0</v>
      </c>
      <c r="F6624" s="71" t="n">
        <v>52</v>
      </c>
      <c r="G6624" s="72" t="n">
        <v>6251.62</v>
      </c>
      <c r="H6624" s="72" t="n">
        <v>5774.58</v>
      </c>
      <c r="I6624" s="71" t="n">
        <f aca="false">IF(B6624&gt;=Settings!$B$23,1,0)</f>
        <v>1</v>
      </c>
      <c r="J6624" s="71" t="n">
        <v>1</v>
      </c>
      <c r="K6624" s="71" t="n">
        <f aca="false">F6624*I6624*J6624</f>
        <v>52</v>
      </c>
      <c r="L6624" s="71" t="n">
        <f aca="false">E6624*I6624*J6624</f>
        <v>0</v>
      </c>
      <c r="M6624" s="72" t="n">
        <f aca="false">G6624*I6624*J6624</f>
        <v>6251.62</v>
      </c>
      <c r="N6624" s="72" t="n">
        <f aca="false">D6624*I6624*J6624</f>
        <v>-0</v>
      </c>
      <c r="O6624" s="71" t="n">
        <f aca="false">F6624*J6624</f>
        <v>52</v>
      </c>
      <c r="P6624" s="71" t="n">
        <f aca="false">E6624*J6624</f>
        <v>0</v>
      </c>
    </row>
    <row r="6625" customFormat="false" ht="15" hidden="false" customHeight="false" outlineLevel="0" collapsed="false">
      <c r="A6625" s="71" t="s">
        <v>63</v>
      </c>
      <c r="B6625" s="71" t="s">
        <v>53</v>
      </c>
      <c r="C6625" s="71" t="s">
        <v>178</v>
      </c>
      <c r="D6625" s="72" t="n">
        <v>0</v>
      </c>
      <c r="E6625" s="71" t="n">
        <v>0</v>
      </c>
      <c r="F6625" s="71" t="n">
        <v>5</v>
      </c>
      <c r="G6625" s="72" t="n">
        <v>308.88</v>
      </c>
      <c r="H6625" s="72" t="n">
        <v>308.88</v>
      </c>
      <c r="I6625" s="71" t="n">
        <f aca="false">IF(B6625&gt;=Settings!$B$23,1,0)</f>
        <v>1</v>
      </c>
      <c r="J6625" s="71" t="n">
        <v>1</v>
      </c>
      <c r="K6625" s="71" t="n">
        <f aca="false">F6625*I6625*J6625</f>
        <v>5</v>
      </c>
      <c r="L6625" s="71" t="n">
        <f aca="false">E6625*I6625*J6625</f>
        <v>0</v>
      </c>
      <c r="M6625" s="72" t="n">
        <f aca="false">G6625*I6625*J6625</f>
        <v>308.88</v>
      </c>
      <c r="N6625" s="72" t="n">
        <f aca="false">D6625*I6625*J6625</f>
        <v>-0</v>
      </c>
      <c r="O6625" s="71" t="n">
        <f aca="false">F6625*J6625</f>
        <v>5</v>
      </c>
      <c r="P6625" s="71" t="n">
        <f aca="false">E6625*J6625</f>
        <v>0</v>
      </c>
    </row>
    <row r="6626" customFormat="false" ht="15" hidden="false" customHeight="false" outlineLevel="0" collapsed="false">
      <c r="A6626" s="71" t="s">
        <v>59</v>
      </c>
      <c r="B6626" s="71" t="s">
        <v>53</v>
      </c>
      <c r="C6626" s="71" t="s">
        <v>128</v>
      </c>
      <c r="D6626" s="72" t="n">
        <v>1110.28</v>
      </c>
      <c r="E6626" s="71" t="n">
        <v>16</v>
      </c>
      <c r="F6626" s="71" t="n">
        <v>371</v>
      </c>
      <c r="G6626" s="72" t="n">
        <v>27982.38</v>
      </c>
      <c r="H6626" s="72" t="n">
        <v>24384.72</v>
      </c>
      <c r="I6626" s="71" t="n">
        <f aca="false">IF(B6626&gt;=Settings!$B$23,1,0)</f>
        <v>1</v>
      </c>
      <c r="J6626" s="71" t="n">
        <v>1</v>
      </c>
      <c r="K6626" s="71" t="n">
        <f aca="false">F6626*I6626*J6626</f>
        <v>371</v>
      </c>
      <c r="L6626" s="71" t="n">
        <f aca="false">E6626*I6626*J6626</f>
        <v>16</v>
      </c>
      <c r="M6626" s="72" t="n">
        <f aca="false">G6626*I6626*J6626</f>
        <v>27982.38</v>
      </c>
      <c r="N6626" s="72" t="n">
        <f aca="false">D6626*I6626*J6626</f>
        <v>1110.28</v>
      </c>
      <c r="O6626" s="71" t="n">
        <f aca="false">F6626*J6626</f>
        <v>371</v>
      </c>
      <c r="P6626" s="71" t="n">
        <f aca="false">E6626*J6626</f>
        <v>16</v>
      </c>
    </row>
    <row r="6627" customFormat="false" ht="15" hidden="false" customHeight="false" outlineLevel="0" collapsed="false">
      <c r="A6627" s="71" t="s">
        <v>63</v>
      </c>
      <c r="B6627" s="71" t="s">
        <v>53</v>
      </c>
      <c r="C6627" s="71" t="s">
        <v>2423</v>
      </c>
      <c r="D6627" s="72" t="n">
        <v>0</v>
      </c>
      <c r="E6627" s="71" t="n">
        <v>0</v>
      </c>
      <c r="F6627" s="71" t="n">
        <v>1</v>
      </c>
      <c r="G6627" s="72" t="n">
        <v>9.05</v>
      </c>
      <c r="H6627" s="72" t="n">
        <v>9.05</v>
      </c>
      <c r="I6627" s="71" t="n">
        <f aca="false">IF(B6627&gt;=Settings!$B$23,1,0)</f>
        <v>1</v>
      </c>
      <c r="J6627" s="71" t="n">
        <v>1</v>
      </c>
      <c r="K6627" s="71" t="n">
        <f aca="false">F6627*I6627*J6627</f>
        <v>1</v>
      </c>
      <c r="L6627" s="71" t="n">
        <f aca="false">E6627*I6627*J6627</f>
        <v>0</v>
      </c>
      <c r="M6627" s="72" t="n">
        <f aca="false">G6627*I6627*J6627</f>
        <v>9.05</v>
      </c>
      <c r="N6627" s="72" t="n">
        <f aca="false">D6627*I6627*J6627</f>
        <v>-0</v>
      </c>
      <c r="O6627" s="71" t="n">
        <f aca="false">F6627*J6627</f>
        <v>1</v>
      </c>
      <c r="P6627" s="71" t="n">
        <f aca="false">E6627*J6627</f>
        <v>0</v>
      </c>
    </row>
    <row r="6628" customFormat="false" ht="15" hidden="false" customHeight="false" outlineLevel="0" collapsed="false">
      <c r="A6628" s="71" t="s">
        <v>61</v>
      </c>
      <c r="B6628" s="71" t="s">
        <v>53</v>
      </c>
      <c r="C6628" s="71" t="s">
        <v>969</v>
      </c>
      <c r="D6628" s="72" t="n">
        <v>0</v>
      </c>
      <c r="E6628" s="71" t="n">
        <v>0</v>
      </c>
      <c r="F6628" s="71" t="n">
        <v>7</v>
      </c>
      <c r="G6628" s="72" t="n">
        <v>812.42</v>
      </c>
      <c r="H6628" s="72" t="n">
        <v>796.08</v>
      </c>
      <c r="I6628" s="71" t="n">
        <f aca="false">IF(B6628&gt;=Settings!$B$23,1,0)</f>
        <v>1</v>
      </c>
      <c r="J6628" s="71" t="n">
        <v>1</v>
      </c>
      <c r="K6628" s="71" t="n">
        <f aca="false">F6628*I6628*J6628</f>
        <v>7</v>
      </c>
      <c r="L6628" s="71" t="n">
        <f aca="false">E6628*I6628*J6628</f>
        <v>0</v>
      </c>
      <c r="M6628" s="72" t="n">
        <f aca="false">G6628*I6628*J6628</f>
        <v>812.42</v>
      </c>
      <c r="N6628" s="72" t="n">
        <f aca="false">D6628*I6628*J6628</f>
        <v>-0</v>
      </c>
      <c r="O6628" s="71" t="n">
        <f aca="false">F6628*J6628</f>
        <v>7</v>
      </c>
      <c r="P6628" s="71" t="n">
        <f aca="false">E6628*J6628</f>
        <v>0</v>
      </c>
    </row>
    <row r="6629" customFormat="false" ht="15" hidden="false" customHeight="false" outlineLevel="0" collapsed="false">
      <c r="A6629" s="71" t="s">
        <v>60</v>
      </c>
      <c r="B6629" s="71" t="s">
        <v>53</v>
      </c>
      <c r="C6629" s="71" t="s">
        <v>127</v>
      </c>
      <c r="D6629" s="72" t="n">
        <v>0</v>
      </c>
      <c r="E6629" s="71" t="n">
        <v>0</v>
      </c>
      <c r="F6629" s="71" t="n">
        <v>22</v>
      </c>
      <c r="G6629" s="72" t="n">
        <v>2517.08</v>
      </c>
      <c r="H6629" s="72" t="n">
        <v>2355.64</v>
      </c>
      <c r="I6629" s="71" t="n">
        <f aca="false">IF(B6629&gt;=Settings!$B$23,1,0)</f>
        <v>1</v>
      </c>
      <c r="J6629" s="71" t="n">
        <v>1</v>
      </c>
      <c r="K6629" s="71" t="n">
        <f aca="false">F6629*I6629*J6629</f>
        <v>22</v>
      </c>
      <c r="L6629" s="71" t="n">
        <f aca="false">E6629*I6629*J6629</f>
        <v>0</v>
      </c>
      <c r="M6629" s="72" t="n">
        <f aca="false">G6629*I6629*J6629</f>
        <v>2517.08</v>
      </c>
      <c r="N6629" s="72" t="n">
        <f aca="false">D6629*I6629*J6629</f>
        <v>-0</v>
      </c>
      <c r="O6629" s="71" t="n">
        <f aca="false">F6629*J6629</f>
        <v>22</v>
      </c>
      <c r="P6629" s="71" t="n">
        <f aca="false">E6629*J6629</f>
        <v>0</v>
      </c>
    </row>
    <row r="6630" customFormat="false" ht="15" hidden="false" customHeight="false" outlineLevel="0" collapsed="false">
      <c r="A6630" s="71" t="s">
        <v>59</v>
      </c>
      <c r="B6630" s="71" t="s">
        <v>53</v>
      </c>
      <c r="C6630" s="71" t="s">
        <v>1135</v>
      </c>
      <c r="D6630" s="72" t="n">
        <v>321.64</v>
      </c>
      <c r="E6630" s="71" t="n">
        <v>5</v>
      </c>
      <c r="F6630" s="71" t="n">
        <v>82</v>
      </c>
      <c r="G6630" s="72" t="n">
        <v>6550.65</v>
      </c>
      <c r="H6630" s="72" t="n">
        <v>5878.1</v>
      </c>
      <c r="I6630" s="71" t="n">
        <f aca="false">IF(B6630&gt;=Settings!$B$23,1,0)</f>
        <v>1</v>
      </c>
      <c r="J6630" s="71" t="n">
        <v>1</v>
      </c>
      <c r="K6630" s="71" t="n">
        <f aca="false">F6630*I6630*J6630</f>
        <v>82</v>
      </c>
      <c r="L6630" s="71" t="n">
        <f aca="false">E6630*I6630*J6630</f>
        <v>5</v>
      </c>
      <c r="M6630" s="72" t="n">
        <f aca="false">G6630*I6630*J6630</f>
        <v>6550.65</v>
      </c>
      <c r="N6630" s="72" t="n">
        <f aca="false">D6630*I6630*J6630</f>
        <v>321.64</v>
      </c>
      <c r="O6630" s="71" t="n">
        <f aca="false">F6630*J6630</f>
        <v>82</v>
      </c>
      <c r="P6630" s="71" t="n">
        <f aca="false">E6630*J6630</f>
        <v>5</v>
      </c>
    </row>
    <row r="6631" customFormat="false" ht="15" hidden="false" customHeight="false" outlineLevel="0" collapsed="false">
      <c r="A6631" s="71" t="s">
        <v>61</v>
      </c>
      <c r="B6631" s="71" t="s">
        <v>53</v>
      </c>
      <c r="C6631" s="71" t="s">
        <v>1229</v>
      </c>
      <c r="D6631" s="72" t="n">
        <v>0</v>
      </c>
      <c r="E6631" s="71" t="n">
        <v>0</v>
      </c>
      <c r="F6631" s="71" t="n">
        <v>2</v>
      </c>
      <c r="G6631" s="72" t="n">
        <v>159</v>
      </c>
      <c r="H6631" s="72" t="n">
        <v>159</v>
      </c>
      <c r="I6631" s="71" t="n">
        <f aca="false">IF(B6631&gt;=Settings!$B$23,1,0)</f>
        <v>1</v>
      </c>
      <c r="J6631" s="71" t="n">
        <v>1</v>
      </c>
      <c r="K6631" s="71" t="n">
        <f aca="false">F6631*I6631*J6631</f>
        <v>2</v>
      </c>
      <c r="L6631" s="71" t="n">
        <f aca="false">E6631*I6631*J6631</f>
        <v>0</v>
      </c>
      <c r="M6631" s="72" t="n">
        <f aca="false">G6631*I6631*J6631</f>
        <v>159</v>
      </c>
      <c r="N6631" s="72" t="n">
        <f aca="false">D6631*I6631*J6631</f>
        <v>-0</v>
      </c>
      <c r="O6631" s="71" t="n">
        <f aca="false">F6631*J6631</f>
        <v>2</v>
      </c>
      <c r="P6631" s="71" t="n">
        <f aca="false">E6631*J6631</f>
        <v>0</v>
      </c>
    </row>
    <row r="6632" customFormat="false" ht="15" hidden="false" customHeight="false" outlineLevel="0" collapsed="false">
      <c r="A6632" s="71" t="s">
        <v>63</v>
      </c>
      <c r="B6632" s="71" t="s">
        <v>53</v>
      </c>
      <c r="C6632" s="71" t="s">
        <v>182</v>
      </c>
      <c r="D6632" s="72" t="n">
        <v>88.83</v>
      </c>
      <c r="E6632" s="71" t="n">
        <v>1</v>
      </c>
      <c r="F6632" s="71" t="n">
        <v>11</v>
      </c>
      <c r="G6632" s="72" t="n">
        <v>1149.5</v>
      </c>
      <c r="H6632" s="72" t="n">
        <v>998.01</v>
      </c>
      <c r="I6632" s="71" t="n">
        <f aca="false">IF(B6632&gt;=Settings!$B$23,1,0)</f>
        <v>1</v>
      </c>
      <c r="J6632" s="71" t="n">
        <v>1</v>
      </c>
      <c r="K6632" s="71" t="n">
        <f aca="false">F6632*I6632*J6632</f>
        <v>11</v>
      </c>
      <c r="L6632" s="71" t="n">
        <f aca="false">E6632*I6632*J6632</f>
        <v>1</v>
      </c>
      <c r="M6632" s="72" t="n">
        <f aca="false">G6632*I6632*J6632</f>
        <v>1149.5</v>
      </c>
      <c r="N6632" s="72" t="n">
        <f aca="false">D6632*I6632*J6632</f>
        <v>88.83</v>
      </c>
      <c r="O6632" s="71" t="n">
        <f aca="false">F6632*J6632</f>
        <v>11</v>
      </c>
      <c r="P6632" s="71" t="n">
        <f aca="false">E6632*J6632</f>
        <v>1</v>
      </c>
    </row>
    <row r="6633" customFormat="false" ht="15" hidden="false" customHeight="false" outlineLevel="0" collapsed="false">
      <c r="A6633" s="71" t="s">
        <v>61</v>
      </c>
      <c r="B6633" s="71" t="s">
        <v>53</v>
      </c>
      <c r="C6633" s="71" t="s">
        <v>1213</v>
      </c>
      <c r="D6633" s="72" t="n">
        <v>57.93</v>
      </c>
      <c r="E6633" s="71" t="n">
        <v>1</v>
      </c>
      <c r="F6633" s="71" t="n">
        <v>25</v>
      </c>
      <c r="G6633" s="72" t="n">
        <v>1967.03</v>
      </c>
      <c r="H6633" s="72" t="n">
        <v>1826.07</v>
      </c>
      <c r="I6633" s="71" t="n">
        <f aca="false">IF(B6633&gt;=Settings!$B$23,1,0)</f>
        <v>1</v>
      </c>
      <c r="J6633" s="71" t="n">
        <v>1</v>
      </c>
      <c r="K6633" s="71" t="n">
        <f aca="false">F6633*I6633*J6633</f>
        <v>25</v>
      </c>
      <c r="L6633" s="71" t="n">
        <f aca="false">E6633*I6633*J6633</f>
        <v>1</v>
      </c>
      <c r="M6633" s="72" t="n">
        <f aca="false">G6633*I6633*J6633</f>
        <v>1967.03</v>
      </c>
      <c r="N6633" s="72" t="n">
        <f aca="false">D6633*I6633*J6633</f>
        <v>57.93</v>
      </c>
      <c r="O6633" s="71" t="n">
        <f aca="false">F6633*J6633</f>
        <v>25</v>
      </c>
      <c r="P6633" s="71" t="n">
        <f aca="false">E6633*J6633</f>
        <v>1</v>
      </c>
    </row>
    <row r="6634" customFormat="false" ht="15" hidden="false" customHeight="false" outlineLevel="0" collapsed="false">
      <c r="A6634" s="71" t="s">
        <v>59</v>
      </c>
      <c r="B6634" s="71" t="s">
        <v>53</v>
      </c>
      <c r="C6634" s="71" t="s">
        <v>2373</v>
      </c>
      <c r="D6634" s="72" t="n">
        <v>84.01</v>
      </c>
      <c r="E6634" s="71" t="n">
        <v>2</v>
      </c>
      <c r="F6634" s="71" t="n">
        <v>23</v>
      </c>
      <c r="G6634" s="72" t="n">
        <v>1118.75</v>
      </c>
      <c r="H6634" s="72" t="n">
        <v>975.37</v>
      </c>
      <c r="I6634" s="71" t="n">
        <f aca="false">IF(B6634&gt;=Settings!$B$23,1,0)</f>
        <v>1</v>
      </c>
      <c r="J6634" s="71" t="n">
        <v>1</v>
      </c>
      <c r="K6634" s="71" t="n">
        <f aca="false">F6634*I6634*J6634</f>
        <v>23</v>
      </c>
      <c r="L6634" s="71" t="n">
        <f aca="false">E6634*I6634*J6634</f>
        <v>2</v>
      </c>
      <c r="M6634" s="72" t="n">
        <f aca="false">G6634*I6634*J6634</f>
        <v>1118.75</v>
      </c>
      <c r="N6634" s="72" t="n">
        <f aca="false">D6634*I6634*J6634</f>
        <v>84.01</v>
      </c>
      <c r="O6634" s="71" t="n">
        <f aca="false">F6634*J6634</f>
        <v>23</v>
      </c>
      <c r="P6634" s="71" t="n">
        <f aca="false">E6634*J6634</f>
        <v>2</v>
      </c>
    </row>
    <row r="6635" customFormat="false" ht="15" hidden="false" customHeight="false" outlineLevel="0" collapsed="false">
      <c r="A6635" s="71" t="s">
        <v>61</v>
      </c>
      <c r="B6635" s="71" t="s">
        <v>53</v>
      </c>
      <c r="C6635" s="71" t="s">
        <v>1091</v>
      </c>
      <c r="D6635" s="72" t="n">
        <v>0</v>
      </c>
      <c r="E6635" s="71" t="n">
        <v>0</v>
      </c>
      <c r="F6635" s="71" t="n">
        <v>1</v>
      </c>
      <c r="G6635" s="72" t="n">
        <v>109.05</v>
      </c>
      <c r="H6635" s="72" t="n">
        <v>109.05</v>
      </c>
      <c r="I6635" s="71" t="n">
        <f aca="false">IF(B6635&gt;=Settings!$B$23,1,0)</f>
        <v>1</v>
      </c>
      <c r="J6635" s="71" t="n">
        <v>1</v>
      </c>
      <c r="K6635" s="71" t="n">
        <f aca="false">F6635*I6635*J6635</f>
        <v>1</v>
      </c>
      <c r="L6635" s="71" t="n">
        <f aca="false">E6635*I6635*J6635</f>
        <v>0</v>
      </c>
      <c r="M6635" s="72" t="n">
        <f aca="false">G6635*I6635*J6635</f>
        <v>109.05</v>
      </c>
      <c r="N6635" s="72" t="n">
        <f aca="false">D6635*I6635*J6635</f>
        <v>-0</v>
      </c>
      <c r="O6635" s="71" t="n">
        <f aca="false">F6635*J6635</f>
        <v>1</v>
      </c>
      <c r="P6635" s="71" t="n">
        <f aca="false">E6635*J6635</f>
        <v>0</v>
      </c>
    </row>
    <row r="6636" customFormat="false" ht="15" hidden="false" customHeight="false" outlineLevel="0" collapsed="false">
      <c r="A6636" s="71" t="s">
        <v>61</v>
      </c>
      <c r="B6636" s="71" t="s">
        <v>53</v>
      </c>
      <c r="C6636" s="71" t="s">
        <v>120</v>
      </c>
      <c r="D6636" s="72" t="n">
        <v>63.59</v>
      </c>
      <c r="E6636" s="71" t="n">
        <v>1</v>
      </c>
      <c r="F6636" s="71" t="n">
        <v>31</v>
      </c>
      <c r="G6636" s="72" t="n">
        <v>2162.05</v>
      </c>
      <c r="H6636" s="72" t="n">
        <v>1866.97</v>
      </c>
      <c r="I6636" s="71" t="n">
        <f aca="false">IF(B6636&gt;=Settings!$B$23,1,0)</f>
        <v>1</v>
      </c>
      <c r="J6636" s="71" t="n">
        <v>1</v>
      </c>
      <c r="K6636" s="71" t="n">
        <f aca="false">F6636*I6636*J6636</f>
        <v>31</v>
      </c>
      <c r="L6636" s="71" t="n">
        <f aca="false">E6636*I6636*J6636</f>
        <v>1</v>
      </c>
      <c r="M6636" s="72" t="n">
        <f aca="false">G6636*I6636*J6636</f>
        <v>2162.05</v>
      </c>
      <c r="N6636" s="72" t="n">
        <f aca="false">D6636*I6636*J6636</f>
        <v>63.59</v>
      </c>
      <c r="O6636" s="71" t="n">
        <f aca="false">F6636*J6636</f>
        <v>31</v>
      </c>
      <c r="P6636" s="71" t="n">
        <f aca="false">E6636*J6636</f>
        <v>1</v>
      </c>
    </row>
    <row r="6637" customFormat="false" ht="15" hidden="false" customHeight="false" outlineLevel="0" collapsed="false">
      <c r="A6637" s="71" t="s">
        <v>61</v>
      </c>
      <c r="B6637" s="71" t="s">
        <v>53</v>
      </c>
      <c r="C6637" s="71" t="s">
        <v>1249</v>
      </c>
      <c r="D6637" s="72" t="n">
        <v>0</v>
      </c>
      <c r="E6637" s="71" t="n">
        <v>0</v>
      </c>
      <c r="F6637" s="71" t="n">
        <v>2</v>
      </c>
      <c r="G6637" s="72" t="n">
        <v>145.35</v>
      </c>
      <c r="H6637" s="72" t="n">
        <v>134.46</v>
      </c>
      <c r="I6637" s="71" t="n">
        <f aca="false">IF(B6637&gt;=Settings!$B$23,1,0)</f>
        <v>1</v>
      </c>
      <c r="J6637" s="71" t="n">
        <v>1</v>
      </c>
      <c r="K6637" s="71" t="n">
        <f aca="false">F6637*I6637*J6637</f>
        <v>2</v>
      </c>
      <c r="L6637" s="71" t="n">
        <f aca="false">E6637*I6637*J6637</f>
        <v>0</v>
      </c>
      <c r="M6637" s="72" t="n">
        <f aca="false">G6637*I6637*J6637</f>
        <v>145.35</v>
      </c>
      <c r="N6637" s="72" t="n">
        <f aca="false">D6637*I6637*J6637</f>
        <v>-0</v>
      </c>
      <c r="O6637" s="71" t="n">
        <f aca="false">F6637*J6637</f>
        <v>2</v>
      </c>
      <c r="P6637" s="71" t="n">
        <f aca="false">E6637*J6637</f>
        <v>0</v>
      </c>
    </row>
    <row r="6638" customFormat="false" ht="15" hidden="false" customHeight="false" outlineLevel="0" collapsed="false">
      <c r="A6638" s="71" t="s">
        <v>61</v>
      </c>
      <c r="B6638" s="71" t="s">
        <v>53</v>
      </c>
      <c r="C6638" s="71" t="s">
        <v>879</v>
      </c>
      <c r="D6638" s="72" t="n">
        <v>0</v>
      </c>
      <c r="E6638" s="71" t="n">
        <v>0</v>
      </c>
      <c r="F6638" s="71" t="n">
        <v>2</v>
      </c>
      <c r="G6638" s="72" t="n">
        <v>222.63</v>
      </c>
      <c r="H6638" s="72" t="n">
        <v>206.28</v>
      </c>
      <c r="I6638" s="71" t="n">
        <f aca="false">IF(B6638&gt;=Settings!$B$23,1,0)</f>
        <v>1</v>
      </c>
      <c r="J6638" s="71" t="n">
        <v>1</v>
      </c>
      <c r="K6638" s="71" t="n">
        <f aca="false">F6638*I6638*J6638</f>
        <v>2</v>
      </c>
      <c r="L6638" s="71" t="n">
        <f aca="false">E6638*I6638*J6638</f>
        <v>0</v>
      </c>
      <c r="M6638" s="72" t="n">
        <f aca="false">G6638*I6638*J6638</f>
        <v>222.63</v>
      </c>
      <c r="N6638" s="72" t="n">
        <f aca="false">D6638*I6638*J6638</f>
        <v>-0</v>
      </c>
      <c r="O6638" s="71" t="n">
        <f aca="false">F6638*J6638</f>
        <v>2</v>
      </c>
      <c r="P6638" s="71" t="n">
        <f aca="false">E6638*J6638</f>
        <v>0</v>
      </c>
    </row>
    <row r="6639" customFormat="false" ht="15" hidden="false" customHeight="false" outlineLevel="0" collapsed="false">
      <c r="A6639" s="71" t="s">
        <v>60</v>
      </c>
      <c r="B6639" s="71" t="s">
        <v>53</v>
      </c>
      <c r="C6639" s="71" t="s">
        <v>155</v>
      </c>
      <c r="D6639" s="72" t="n">
        <v>104.5</v>
      </c>
      <c r="E6639" s="71" t="n">
        <v>1</v>
      </c>
      <c r="F6639" s="71" t="n">
        <v>2</v>
      </c>
      <c r="G6639" s="72" t="n">
        <v>177.18</v>
      </c>
      <c r="H6639" s="72" t="n">
        <v>72.68</v>
      </c>
      <c r="I6639" s="71" t="n">
        <f aca="false">IF(B6639&gt;=Settings!$B$23,1,0)</f>
        <v>1</v>
      </c>
      <c r="J6639" s="71" t="n">
        <v>1</v>
      </c>
      <c r="K6639" s="71" t="n">
        <f aca="false">F6639*I6639*J6639</f>
        <v>2</v>
      </c>
      <c r="L6639" s="71" t="n">
        <f aca="false">E6639*I6639*J6639</f>
        <v>1</v>
      </c>
      <c r="M6639" s="72" t="n">
        <f aca="false">G6639*I6639*J6639</f>
        <v>177.18</v>
      </c>
      <c r="N6639" s="72" t="n">
        <f aca="false">D6639*I6639*J6639</f>
        <v>104.5</v>
      </c>
      <c r="O6639" s="71" t="n">
        <f aca="false">F6639*J6639</f>
        <v>2</v>
      </c>
      <c r="P6639" s="71" t="n">
        <f aca="false">E6639*J6639</f>
        <v>1</v>
      </c>
    </row>
    <row r="6640" customFormat="false" ht="15" hidden="false" customHeight="false" outlineLevel="0" collapsed="false">
      <c r="A6640" s="71" t="s">
        <v>59</v>
      </c>
      <c r="B6640" s="71" t="s">
        <v>53</v>
      </c>
      <c r="C6640" s="71" t="s">
        <v>1148</v>
      </c>
      <c r="D6640" s="72" t="n">
        <v>0</v>
      </c>
      <c r="E6640" s="71" t="n">
        <v>0</v>
      </c>
      <c r="F6640" s="71" t="n">
        <v>12</v>
      </c>
      <c r="G6640" s="72" t="n">
        <v>999.45</v>
      </c>
      <c r="H6640" s="72" t="n">
        <v>960.63</v>
      </c>
      <c r="I6640" s="71" t="n">
        <f aca="false">IF(B6640&gt;=Settings!$B$23,1,0)</f>
        <v>1</v>
      </c>
      <c r="J6640" s="71" t="n">
        <v>1</v>
      </c>
      <c r="K6640" s="71" t="n">
        <f aca="false">F6640*I6640*J6640</f>
        <v>12</v>
      </c>
      <c r="L6640" s="71" t="n">
        <f aca="false">E6640*I6640*J6640</f>
        <v>0</v>
      </c>
      <c r="M6640" s="72" t="n">
        <f aca="false">G6640*I6640*J6640</f>
        <v>999.45</v>
      </c>
      <c r="N6640" s="72" t="n">
        <f aca="false">D6640*I6640*J6640</f>
        <v>-0</v>
      </c>
      <c r="O6640" s="71" t="n">
        <f aca="false">F6640*J6640</f>
        <v>12</v>
      </c>
      <c r="P6640" s="71" t="n">
        <f aca="false">E6640*J6640</f>
        <v>0</v>
      </c>
    </row>
    <row r="6641" customFormat="false" ht="15" hidden="false" customHeight="false" outlineLevel="0" collapsed="false">
      <c r="A6641" s="71" t="s">
        <v>61</v>
      </c>
      <c r="B6641" s="71" t="s">
        <v>53</v>
      </c>
      <c r="C6641" s="71" t="s">
        <v>1223</v>
      </c>
      <c r="D6641" s="72" t="n">
        <v>0</v>
      </c>
      <c r="E6641" s="71" t="n">
        <v>0</v>
      </c>
      <c r="F6641" s="71" t="n">
        <v>1</v>
      </c>
      <c r="G6641" s="72" t="n">
        <v>68.14</v>
      </c>
      <c r="H6641" s="72" t="n">
        <v>68.14</v>
      </c>
      <c r="I6641" s="71" t="n">
        <f aca="false">IF(B6641&gt;=Settings!$B$23,1,0)</f>
        <v>1</v>
      </c>
      <c r="J6641" s="71" t="n">
        <v>1</v>
      </c>
      <c r="K6641" s="71" t="n">
        <f aca="false">F6641*I6641*J6641</f>
        <v>1</v>
      </c>
      <c r="L6641" s="71" t="n">
        <f aca="false">E6641*I6641*J6641</f>
        <v>0</v>
      </c>
      <c r="M6641" s="72" t="n">
        <f aca="false">G6641*I6641*J6641</f>
        <v>68.14</v>
      </c>
      <c r="N6641" s="72" t="n">
        <f aca="false">D6641*I6641*J6641</f>
        <v>-0</v>
      </c>
      <c r="O6641" s="71" t="n">
        <f aca="false">F6641*J6641</f>
        <v>1</v>
      </c>
      <c r="P6641" s="71" t="n">
        <f aca="false">E6641*J6641</f>
        <v>0</v>
      </c>
    </row>
    <row r="6642" customFormat="false" ht="15" hidden="false" customHeight="false" outlineLevel="0" collapsed="false">
      <c r="A6642" s="71" t="s">
        <v>59</v>
      </c>
      <c r="B6642" s="71" t="s">
        <v>53</v>
      </c>
      <c r="C6642" s="71" t="s">
        <v>1141</v>
      </c>
      <c r="D6642" s="72" t="n">
        <v>76.33</v>
      </c>
      <c r="E6642" s="71" t="n">
        <v>1</v>
      </c>
      <c r="F6642" s="71" t="n">
        <v>2</v>
      </c>
      <c r="G6642" s="72" t="n">
        <v>218.1</v>
      </c>
      <c r="H6642" s="72" t="n">
        <v>141.77</v>
      </c>
      <c r="I6642" s="71" t="n">
        <f aca="false">IF(B6642&gt;=Settings!$B$23,1,0)</f>
        <v>1</v>
      </c>
      <c r="J6642" s="71" t="n">
        <v>1</v>
      </c>
      <c r="K6642" s="71" t="n">
        <f aca="false">F6642*I6642*J6642</f>
        <v>2</v>
      </c>
      <c r="L6642" s="71" t="n">
        <f aca="false">E6642*I6642*J6642</f>
        <v>1</v>
      </c>
      <c r="M6642" s="72" t="n">
        <f aca="false">G6642*I6642*J6642</f>
        <v>218.1</v>
      </c>
      <c r="N6642" s="72" t="n">
        <f aca="false">D6642*I6642*J6642</f>
        <v>76.33</v>
      </c>
      <c r="O6642" s="71" t="n">
        <f aca="false">F6642*J6642</f>
        <v>2</v>
      </c>
      <c r="P6642" s="71" t="n">
        <f aca="false">E6642*J6642</f>
        <v>1</v>
      </c>
    </row>
    <row r="6643" customFormat="false" ht="15" hidden="false" customHeight="false" outlineLevel="0" collapsed="false">
      <c r="A6643" s="71" t="s">
        <v>59</v>
      </c>
      <c r="B6643" s="71" t="s">
        <v>53</v>
      </c>
      <c r="C6643" s="71" t="s">
        <v>883</v>
      </c>
      <c r="D6643" s="72" t="n">
        <v>0</v>
      </c>
      <c r="E6643" s="71" t="n">
        <v>0</v>
      </c>
      <c r="F6643" s="71" t="n">
        <v>1</v>
      </c>
      <c r="G6643" s="72" t="n">
        <v>124.5</v>
      </c>
      <c r="H6643" s="72" t="n">
        <v>124.5</v>
      </c>
      <c r="I6643" s="71" t="n">
        <f aca="false">IF(B6643&gt;=Settings!$B$23,1,0)</f>
        <v>1</v>
      </c>
      <c r="J6643" s="71" t="n">
        <v>1</v>
      </c>
      <c r="K6643" s="71" t="n">
        <f aca="false">F6643*I6643*J6643</f>
        <v>1</v>
      </c>
      <c r="L6643" s="71" t="n">
        <f aca="false">E6643*I6643*J6643</f>
        <v>0</v>
      </c>
      <c r="M6643" s="72" t="n">
        <f aca="false">G6643*I6643*J6643</f>
        <v>124.5</v>
      </c>
      <c r="N6643" s="72" t="n">
        <f aca="false">D6643*I6643*J6643</f>
        <v>-0</v>
      </c>
      <c r="O6643" s="71" t="n">
        <f aca="false">F6643*J6643</f>
        <v>1</v>
      </c>
      <c r="P6643" s="71" t="n">
        <f aca="false">E6643*J6643</f>
        <v>0</v>
      </c>
    </row>
    <row r="6644" customFormat="false" ht="15" hidden="false" customHeight="false" outlineLevel="0" collapsed="false">
      <c r="A6644" s="71" t="s">
        <v>59</v>
      </c>
      <c r="B6644" s="71" t="s">
        <v>53</v>
      </c>
      <c r="C6644" s="71" t="s">
        <v>2384</v>
      </c>
      <c r="D6644" s="72" t="n">
        <v>0</v>
      </c>
      <c r="E6644" s="71" t="n">
        <v>0</v>
      </c>
      <c r="F6644" s="71" t="n">
        <v>1</v>
      </c>
      <c r="G6644" s="72" t="n">
        <v>72.68</v>
      </c>
      <c r="H6644" s="72" t="n">
        <v>72.68</v>
      </c>
      <c r="I6644" s="71" t="n">
        <f aca="false">IF(B6644&gt;=Settings!$B$23,1,0)</f>
        <v>1</v>
      </c>
      <c r="J6644" s="71" t="n">
        <v>1</v>
      </c>
      <c r="K6644" s="71" t="n">
        <f aca="false">F6644*I6644*J6644</f>
        <v>1</v>
      </c>
      <c r="L6644" s="71" t="n">
        <f aca="false">E6644*I6644*J6644</f>
        <v>0</v>
      </c>
      <c r="M6644" s="72" t="n">
        <f aca="false">G6644*I6644*J6644</f>
        <v>72.68</v>
      </c>
      <c r="N6644" s="72" t="n">
        <f aca="false">D6644*I6644*J6644</f>
        <v>-0</v>
      </c>
      <c r="O6644" s="71" t="n">
        <f aca="false">F6644*J6644</f>
        <v>1</v>
      </c>
      <c r="P6644" s="71" t="n">
        <f aca="false">E6644*J6644</f>
        <v>0</v>
      </c>
    </row>
    <row r="6645" customFormat="false" ht="15" hidden="false" customHeight="false" outlineLevel="0" collapsed="false">
      <c r="A6645" s="71" t="s">
        <v>59</v>
      </c>
      <c r="B6645" s="71" t="s">
        <v>53</v>
      </c>
      <c r="C6645" s="71" t="s">
        <v>2364</v>
      </c>
      <c r="D6645" s="72" t="n">
        <v>0</v>
      </c>
      <c r="E6645" s="71" t="n">
        <v>0</v>
      </c>
      <c r="F6645" s="71" t="n">
        <v>3</v>
      </c>
      <c r="G6645" s="72" t="n">
        <v>363.49</v>
      </c>
      <c r="H6645" s="72" t="n">
        <v>326.71</v>
      </c>
      <c r="I6645" s="71" t="n">
        <f aca="false">IF(B6645&gt;=Settings!$B$23,1,0)</f>
        <v>1</v>
      </c>
      <c r="J6645" s="71" t="n">
        <v>1</v>
      </c>
      <c r="K6645" s="71" t="n">
        <f aca="false">F6645*I6645*J6645</f>
        <v>3</v>
      </c>
      <c r="L6645" s="71" t="n">
        <f aca="false">E6645*I6645*J6645</f>
        <v>0</v>
      </c>
      <c r="M6645" s="72" t="n">
        <f aca="false">G6645*I6645*J6645</f>
        <v>363.49</v>
      </c>
      <c r="N6645" s="72" t="n">
        <f aca="false">D6645*I6645*J6645</f>
        <v>-0</v>
      </c>
      <c r="O6645" s="71" t="n">
        <f aca="false">F6645*J6645</f>
        <v>3</v>
      </c>
      <c r="P6645" s="71" t="n">
        <f aca="false">E6645*J6645</f>
        <v>0</v>
      </c>
    </row>
    <row r="6646" customFormat="false" ht="15" hidden="false" customHeight="false" outlineLevel="0" collapsed="false">
      <c r="A6646" s="71" t="s">
        <v>60</v>
      </c>
      <c r="B6646" s="71" t="s">
        <v>53</v>
      </c>
      <c r="C6646" s="71" t="s">
        <v>1062</v>
      </c>
      <c r="D6646" s="72" t="n">
        <v>226.97</v>
      </c>
      <c r="E6646" s="71" t="n">
        <v>2</v>
      </c>
      <c r="F6646" s="71" t="n">
        <v>16</v>
      </c>
      <c r="G6646" s="72" t="n">
        <v>1803.78</v>
      </c>
      <c r="H6646" s="72" t="n">
        <v>1456.24</v>
      </c>
      <c r="I6646" s="71" t="n">
        <f aca="false">IF(B6646&gt;=Settings!$B$23,1,0)</f>
        <v>1</v>
      </c>
      <c r="J6646" s="71" t="n">
        <v>1</v>
      </c>
      <c r="K6646" s="71" t="n">
        <f aca="false">F6646*I6646*J6646</f>
        <v>16</v>
      </c>
      <c r="L6646" s="71" t="n">
        <f aca="false">E6646*I6646*J6646</f>
        <v>2</v>
      </c>
      <c r="M6646" s="72" t="n">
        <f aca="false">G6646*I6646*J6646</f>
        <v>1803.78</v>
      </c>
      <c r="N6646" s="72" t="n">
        <f aca="false">D6646*I6646*J6646</f>
        <v>226.97</v>
      </c>
      <c r="O6646" s="71" t="n">
        <f aca="false">F6646*J6646</f>
        <v>16</v>
      </c>
      <c r="P6646" s="71" t="n">
        <f aca="false">E6646*J6646</f>
        <v>2</v>
      </c>
    </row>
    <row r="6647" customFormat="false" ht="15" hidden="false" customHeight="false" outlineLevel="0" collapsed="false">
      <c r="A6647" s="71" t="s">
        <v>59</v>
      </c>
      <c r="B6647" s="71" t="s">
        <v>53</v>
      </c>
      <c r="C6647" s="71" t="s">
        <v>1142</v>
      </c>
      <c r="D6647" s="72" t="n">
        <v>286.18</v>
      </c>
      <c r="E6647" s="71" t="n">
        <v>4</v>
      </c>
      <c r="F6647" s="71" t="n">
        <v>28</v>
      </c>
      <c r="G6647" s="72" t="n">
        <v>2025.89</v>
      </c>
      <c r="H6647" s="72" t="n">
        <v>1626.67</v>
      </c>
      <c r="I6647" s="71" t="n">
        <f aca="false">IF(B6647&gt;=Settings!$B$23,1,0)</f>
        <v>1</v>
      </c>
      <c r="J6647" s="71" t="n">
        <v>1</v>
      </c>
      <c r="K6647" s="71" t="n">
        <f aca="false">F6647*I6647*J6647</f>
        <v>28</v>
      </c>
      <c r="L6647" s="71" t="n">
        <f aca="false">E6647*I6647*J6647</f>
        <v>4</v>
      </c>
      <c r="M6647" s="72" t="n">
        <f aca="false">G6647*I6647*J6647</f>
        <v>2025.89</v>
      </c>
      <c r="N6647" s="72" t="n">
        <f aca="false">D6647*I6647*J6647</f>
        <v>286.18</v>
      </c>
      <c r="O6647" s="71" t="n">
        <f aca="false">F6647*J6647</f>
        <v>28</v>
      </c>
      <c r="P6647" s="71" t="n">
        <f aca="false">E6647*J6647</f>
        <v>4</v>
      </c>
    </row>
    <row r="6648" customFormat="false" ht="15" hidden="false" customHeight="false" outlineLevel="0" collapsed="false">
      <c r="A6648" s="71" t="s">
        <v>59</v>
      </c>
      <c r="B6648" s="71" t="s">
        <v>53</v>
      </c>
      <c r="C6648" s="71" t="s">
        <v>1375</v>
      </c>
      <c r="D6648" s="72" t="n">
        <v>128.27</v>
      </c>
      <c r="E6648" s="71" t="n">
        <v>1</v>
      </c>
      <c r="F6648" s="71" t="n">
        <v>5</v>
      </c>
      <c r="G6648" s="72" t="n">
        <v>686.14</v>
      </c>
      <c r="H6648" s="72" t="n">
        <v>534.7</v>
      </c>
      <c r="I6648" s="71" t="n">
        <f aca="false">IF(B6648&gt;=Settings!$B$23,1,0)</f>
        <v>1</v>
      </c>
      <c r="J6648" s="71" t="n">
        <v>1</v>
      </c>
      <c r="K6648" s="71" t="n">
        <f aca="false">F6648*I6648*J6648</f>
        <v>5</v>
      </c>
      <c r="L6648" s="71" t="n">
        <f aca="false">E6648*I6648*J6648</f>
        <v>1</v>
      </c>
      <c r="M6648" s="72" t="n">
        <f aca="false">G6648*I6648*J6648</f>
        <v>686.14</v>
      </c>
      <c r="N6648" s="72" t="n">
        <f aca="false">D6648*I6648*J6648</f>
        <v>128.27</v>
      </c>
      <c r="O6648" s="71" t="n">
        <f aca="false">F6648*J6648</f>
        <v>5</v>
      </c>
      <c r="P6648" s="71" t="n">
        <f aca="false">E6648*J6648</f>
        <v>1</v>
      </c>
    </row>
    <row r="6649" customFormat="false" ht="15" hidden="false" customHeight="false" outlineLevel="0" collapsed="false">
      <c r="A6649" s="71" t="s">
        <v>60</v>
      </c>
      <c r="B6649" s="71" t="s">
        <v>53</v>
      </c>
      <c r="C6649" s="71" t="s">
        <v>1126</v>
      </c>
      <c r="D6649" s="72" t="n">
        <v>307.56</v>
      </c>
      <c r="E6649" s="71" t="n">
        <v>4</v>
      </c>
      <c r="F6649" s="71" t="n">
        <v>46</v>
      </c>
      <c r="G6649" s="72" t="n">
        <v>3472.45</v>
      </c>
      <c r="H6649" s="72" t="n">
        <v>2935.48</v>
      </c>
      <c r="I6649" s="71" t="n">
        <f aca="false">IF(B6649&gt;=Settings!$B$23,1,0)</f>
        <v>1</v>
      </c>
      <c r="J6649" s="71" t="n">
        <v>1</v>
      </c>
      <c r="K6649" s="71" t="n">
        <f aca="false">F6649*I6649*J6649</f>
        <v>46</v>
      </c>
      <c r="L6649" s="71" t="n">
        <f aca="false">E6649*I6649*J6649</f>
        <v>4</v>
      </c>
      <c r="M6649" s="72" t="n">
        <f aca="false">G6649*I6649*J6649</f>
        <v>3472.45</v>
      </c>
      <c r="N6649" s="72" t="n">
        <f aca="false">D6649*I6649*J6649</f>
        <v>307.56</v>
      </c>
      <c r="O6649" s="71" t="n">
        <f aca="false">F6649*J6649</f>
        <v>46</v>
      </c>
      <c r="P6649" s="71" t="n">
        <f aca="false">E6649*J6649</f>
        <v>4</v>
      </c>
    </row>
    <row r="6650" customFormat="false" ht="15" hidden="false" customHeight="false" outlineLevel="0" collapsed="false">
      <c r="A6650" s="71" t="s">
        <v>59</v>
      </c>
      <c r="B6650" s="71" t="s">
        <v>53</v>
      </c>
      <c r="C6650" s="71" t="s">
        <v>2254</v>
      </c>
      <c r="D6650" s="72" t="n">
        <v>63</v>
      </c>
      <c r="E6650" s="71" t="n">
        <v>1</v>
      </c>
      <c r="F6650" s="71" t="n">
        <v>8</v>
      </c>
      <c r="G6650" s="72" t="n">
        <v>478.43</v>
      </c>
      <c r="H6650" s="72" t="n">
        <v>391.53</v>
      </c>
      <c r="I6650" s="71" t="n">
        <f aca="false">IF(B6650&gt;=Settings!$B$23,1,0)</f>
        <v>1</v>
      </c>
      <c r="J6650" s="71" t="n">
        <v>1</v>
      </c>
      <c r="K6650" s="71" t="n">
        <f aca="false">F6650*I6650*J6650</f>
        <v>8</v>
      </c>
      <c r="L6650" s="71" t="n">
        <f aca="false">E6650*I6650*J6650</f>
        <v>1</v>
      </c>
      <c r="M6650" s="72" t="n">
        <f aca="false">G6650*I6650*J6650</f>
        <v>478.43</v>
      </c>
      <c r="N6650" s="72" t="n">
        <f aca="false">D6650*I6650*J6650</f>
        <v>63</v>
      </c>
      <c r="O6650" s="71" t="n">
        <f aca="false">F6650*J6650</f>
        <v>8</v>
      </c>
      <c r="P6650" s="71" t="n">
        <f aca="false">E6650*J6650</f>
        <v>1</v>
      </c>
    </row>
    <row r="6651" customFormat="false" ht="15" hidden="false" customHeight="false" outlineLevel="0" collapsed="false">
      <c r="A6651" s="71" t="s">
        <v>59</v>
      </c>
      <c r="B6651" s="71" t="s">
        <v>53</v>
      </c>
      <c r="C6651" s="71" t="s">
        <v>2401</v>
      </c>
      <c r="D6651" s="72" t="n">
        <v>5.37</v>
      </c>
      <c r="E6651" s="71" t="n">
        <v>1</v>
      </c>
      <c r="F6651" s="71" t="n">
        <v>6</v>
      </c>
      <c r="G6651" s="72" t="n">
        <v>37.87</v>
      </c>
      <c r="H6651" s="72" t="n">
        <v>27.46</v>
      </c>
      <c r="I6651" s="71" t="n">
        <f aca="false">IF(B6651&gt;=Settings!$B$23,1,0)</f>
        <v>1</v>
      </c>
      <c r="J6651" s="71" t="n">
        <v>1</v>
      </c>
      <c r="K6651" s="71" t="n">
        <f aca="false">F6651*I6651*J6651</f>
        <v>6</v>
      </c>
      <c r="L6651" s="71" t="n">
        <f aca="false">E6651*I6651*J6651</f>
        <v>1</v>
      </c>
      <c r="M6651" s="72" t="n">
        <f aca="false">G6651*I6651*J6651</f>
        <v>37.87</v>
      </c>
      <c r="N6651" s="72" t="n">
        <f aca="false">D6651*I6651*J6651</f>
        <v>5.37</v>
      </c>
      <c r="O6651" s="71" t="n">
        <f aca="false">F6651*J6651</f>
        <v>6</v>
      </c>
      <c r="P6651" s="71" t="n">
        <f aca="false">E6651*J6651</f>
        <v>1</v>
      </c>
    </row>
    <row r="6652" customFormat="false" ht="15" hidden="false" customHeight="false" outlineLevel="0" collapsed="false">
      <c r="A6652" s="71" t="s">
        <v>60</v>
      </c>
      <c r="B6652" s="71" t="s">
        <v>53</v>
      </c>
      <c r="C6652" s="71" t="s">
        <v>585</v>
      </c>
      <c r="D6652" s="72" t="n">
        <v>0</v>
      </c>
      <c r="E6652" s="71" t="n">
        <v>0</v>
      </c>
      <c r="F6652" s="71" t="n">
        <v>3</v>
      </c>
      <c r="G6652" s="72" t="n">
        <v>222.59</v>
      </c>
      <c r="H6652" s="72" t="n">
        <v>206.24</v>
      </c>
      <c r="I6652" s="71" t="n">
        <f aca="false">IF(B6652&gt;=Settings!$B$23,1,0)</f>
        <v>1</v>
      </c>
      <c r="J6652" s="71" t="n">
        <v>1</v>
      </c>
      <c r="K6652" s="71" t="n">
        <f aca="false">F6652*I6652*J6652</f>
        <v>3</v>
      </c>
      <c r="L6652" s="71" t="n">
        <f aca="false">E6652*I6652*J6652</f>
        <v>0</v>
      </c>
      <c r="M6652" s="72" t="n">
        <f aca="false">G6652*I6652*J6652</f>
        <v>222.59</v>
      </c>
      <c r="N6652" s="72" t="n">
        <f aca="false">D6652*I6652*J6652</f>
        <v>-0</v>
      </c>
      <c r="O6652" s="71" t="n">
        <f aca="false">F6652*J6652</f>
        <v>3</v>
      </c>
      <c r="P6652" s="71" t="n">
        <f aca="false">E6652*J6652</f>
        <v>0</v>
      </c>
    </row>
    <row r="6653" customFormat="false" ht="15" hidden="false" customHeight="false" outlineLevel="0" collapsed="false">
      <c r="A6653" s="71" t="s">
        <v>59</v>
      </c>
      <c r="B6653" s="71" t="s">
        <v>53</v>
      </c>
      <c r="C6653" s="71" t="s">
        <v>2400</v>
      </c>
      <c r="D6653" s="72" t="n">
        <v>0</v>
      </c>
      <c r="E6653" s="71" t="n">
        <v>0</v>
      </c>
      <c r="F6653" s="71" t="n">
        <v>1</v>
      </c>
      <c r="G6653" s="72" t="n">
        <v>49.95</v>
      </c>
      <c r="H6653" s="72" t="n">
        <v>49.95</v>
      </c>
      <c r="I6653" s="71" t="n">
        <f aca="false">IF(B6653&gt;=Settings!$B$23,1,0)</f>
        <v>1</v>
      </c>
      <c r="J6653" s="71" t="n">
        <v>1</v>
      </c>
      <c r="K6653" s="71" t="n">
        <f aca="false">F6653*I6653*J6653</f>
        <v>1</v>
      </c>
      <c r="L6653" s="71" t="n">
        <f aca="false">E6653*I6653*J6653</f>
        <v>0</v>
      </c>
      <c r="M6653" s="72" t="n">
        <f aca="false">G6653*I6653*J6653</f>
        <v>49.95</v>
      </c>
      <c r="N6653" s="72" t="n">
        <f aca="false">D6653*I6653*J6653</f>
        <v>-0</v>
      </c>
      <c r="O6653" s="71" t="n">
        <f aca="false">F6653*J6653</f>
        <v>1</v>
      </c>
      <c r="P6653" s="71" t="n">
        <f aca="false">E6653*J6653</f>
        <v>0</v>
      </c>
    </row>
    <row r="6654" customFormat="false" ht="15" hidden="false" customHeight="false" outlineLevel="0" collapsed="false">
      <c r="A6654" s="71" t="s">
        <v>59</v>
      </c>
      <c r="B6654" s="71" t="s">
        <v>53</v>
      </c>
      <c r="C6654" s="71" t="s">
        <v>1237</v>
      </c>
      <c r="D6654" s="72" t="n">
        <v>240.14</v>
      </c>
      <c r="E6654" s="71" t="n">
        <v>31</v>
      </c>
      <c r="F6654" s="71" t="n">
        <v>448</v>
      </c>
      <c r="G6654" s="72" t="n">
        <v>3653.1</v>
      </c>
      <c r="H6654" s="72" t="n">
        <v>3190.06</v>
      </c>
      <c r="I6654" s="71" t="n">
        <f aca="false">IF(B6654&gt;=Settings!$B$23,1,0)</f>
        <v>1</v>
      </c>
      <c r="J6654" s="71" t="n">
        <v>1</v>
      </c>
      <c r="K6654" s="71" t="n">
        <f aca="false">F6654*I6654*J6654</f>
        <v>448</v>
      </c>
      <c r="L6654" s="71" t="n">
        <f aca="false">E6654*I6654*J6654</f>
        <v>31</v>
      </c>
      <c r="M6654" s="72" t="n">
        <f aca="false">G6654*I6654*J6654</f>
        <v>3653.1</v>
      </c>
      <c r="N6654" s="72" t="n">
        <f aca="false">D6654*I6654*J6654</f>
        <v>240.14</v>
      </c>
      <c r="O6654" s="71" t="n">
        <f aca="false">F6654*J6654</f>
        <v>448</v>
      </c>
      <c r="P6654" s="71" t="n">
        <f aca="false">E6654*J6654</f>
        <v>31</v>
      </c>
    </row>
    <row r="6655" customFormat="false" ht="15" hidden="false" customHeight="false" outlineLevel="0" collapsed="false">
      <c r="A6655" s="71" t="s">
        <v>63</v>
      </c>
      <c r="B6655" s="71" t="s">
        <v>53</v>
      </c>
      <c r="C6655" s="71" t="s">
        <v>2424</v>
      </c>
      <c r="D6655" s="72" t="n">
        <v>0</v>
      </c>
      <c r="E6655" s="71" t="n">
        <v>0</v>
      </c>
      <c r="F6655" s="71" t="n">
        <v>1</v>
      </c>
      <c r="G6655" s="72" t="n">
        <v>15.41</v>
      </c>
      <c r="H6655" s="72" t="n">
        <v>15.41</v>
      </c>
      <c r="I6655" s="71" t="n">
        <f aca="false">IF(B6655&gt;=Settings!$B$23,1,0)</f>
        <v>1</v>
      </c>
      <c r="J6655" s="71" t="n">
        <v>1</v>
      </c>
      <c r="K6655" s="71" t="n">
        <f aca="false">F6655*I6655*J6655</f>
        <v>1</v>
      </c>
      <c r="L6655" s="71" t="n">
        <f aca="false">E6655*I6655*J6655</f>
        <v>0</v>
      </c>
      <c r="M6655" s="72" t="n">
        <f aca="false">G6655*I6655*J6655</f>
        <v>15.41</v>
      </c>
      <c r="N6655" s="72" t="n">
        <f aca="false">D6655*I6655*J6655</f>
        <v>-0</v>
      </c>
      <c r="O6655" s="71" t="n">
        <f aca="false">F6655*J6655</f>
        <v>1</v>
      </c>
      <c r="P6655" s="71" t="n">
        <f aca="false">E6655*J6655</f>
        <v>0</v>
      </c>
    </row>
    <row r="6656" customFormat="false" ht="15" hidden="false" customHeight="false" outlineLevel="0" collapsed="false">
      <c r="A6656" s="71" t="s">
        <v>59</v>
      </c>
      <c r="B6656" s="71" t="s">
        <v>53</v>
      </c>
      <c r="C6656" s="71" t="s">
        <v>2412</v>
      </c>
      <c r="D6656" s="72" t="n">
        <v>139.06</v>
      </c>
      <c r="E6656" s="71" t="n">
        <v>1</v>
      </c>
      <c r="F6656" s="71" t="n">
        <v>4</v>
      </c>
      <c r="G6656" s="72" t="n">
        <v>681.61</v>
      </c>
      <c r="H6656" s="72" t="n">
        <v>464.89</v>
      </c>
      <c r="I6656" s="71" t="n">
        <f aca="false">IF(B6656&gt;=Settings!$B$23,1,0)</f>
        <v>1</v>
      </c>
      <c r="J6656" s="71" t="n">
        <v>1</v>
      </c>
      <c r="K6656" s="71" t="n">
        <f aca="false">F6656*I6656*J6656</f>
        <v>4</v>
      </c>
      <c r="L6656" s="71" t="n">
        <f aca="false">E6656*I6656*J6656</f>
        <v>1</v>
      </c>
      <c r="M6656" s="72" t="n">
        <f aca="false">G6656*I6656*J6656</f>
        <v>681.61</v>
      </c>
      <c r="N6656" s="72" t="n">
        <f aca="false">D6656*I6656*J6656</f>
        <v>139.06</v>
      </c>
      <c r="O6656" s="71" t="n">
        <f aca="false">F6656*J6656</f>
        <v>4</v>
      </c>
      <c r="P6656" s="71" t="n">
        <f aca="false">E6656*J6656</f>
        <v>1</v>
      </c>
    </row>
    <row r="6657" customFormat="false" ht="15" hidden="false" customHeight="false" outlineLevel="0" collapsed="false">
      <c r="A6657" s="71" t="s">
        <v>59</v>
      </c>
      <c r="B6657" s="71" t="s">
        <v>53</v>
      </c>
      <c r="C6657" s="71" t="s">
        <v>2109</v>
      </c>
      <c r="D6657" s="72" t="n">
        <v>0</v>
      </c>
      <c r="E6657" s="71" t="n">
        <v>0</v>
      </c>
      <c r="F6657" s="71" t="n">
        <v>11</v>
      </c>
      <c r="G6657" s="72" t="n">
        <v>1226.75</v>
      </c>
      <c r="H6657" s="72" t="n">
        <v>1069.61</v>
      </c>
      <c r="I6657" s="71" t="n">
        <f aca="false">IF(B6657&gt;=Settings!$B$23,1,0)</f>
        <v>1</v>
      </c>
      <c r="J6657" s="71" t="n">
        <v>1</v>
      </c>
      <c r="K6657" s="71" t="n">
        <f aca="false">F6657*I6657*J6657</f>
        <v>11</v>
      </c>
      <c r="L6657" s="71" t="n">
        <f aca="false">E6657*I6657*J6657</f>
        <v>0</v>
      </c>
      <c r="M6657" s="72" t="n">
        <f aca="false">G6657*I6657*J6657</f>
        <v>1226.75</v>
      </c>
      <c r="N6657" s="72" t="n">
        <f aca="false">D6657*I6657*J6657</f>
        <v>-0</v>
      </c>
      <c r="O6657" s="71" t="n">
        <f aca="false">F6657*J6657</f>
        <v>11</v>
      </c>
      <c r="P6657" s="71" t="n">
        <f aca="false">E6657*J6657</f>
        <v>0</v>
      </c>
    </row>
    <row r="6658" customFormat="false" ht="15" hidden="false" customHeight="false" outlineLevel="0" collapsed="false">
      <c r="A6658" s="71" t="s">
        <v>59</v>
      </c>
      <c r="B6658" s="71" t="s">
        <v>53</v>
      </c>
      <c r="C6658" s="71" t="s">
        <v>970</v>
      </c>
      <c r="D6658" s="72" t="n">
        <v>0</v>
      </c>
      <c r="E6658" s="71" t="n">
        <v>0</v>
      </c>
      <c r="F6658" s="71" t="n">
        <v>5</v>
      </c>
      <c r="G6658" s="72" t="n">
        <v>816.79</v>
      </c>
      <c r="H6658" s="72" t="n">
        <v>816.79</v>
      </c>
      <c r="I6658" s="71" t="n">
        <f aca="false">IF(B6658&gt;=Settings!$B$23,1,0)</f>
        <v>1</v>
      </c>
      <c r="J6658" s="71" t="n">
        <v>1</v>
      </c>
      <c r="K6658" s="71" t="n">
        <f aca="false">F6658*I6658*J6658</f>
        <v>5</v>
      </c>
      <c r="L6658" s="71" t="n">
        <f aca="false">E6658*I6658*J6658</f>
        <v>0</v>
      </c>
      <c r="M6658" s="72" t="n">
        <f aca="false">G6658*I6658*J6658</f>
        <v>816.79</v>
      </c>
      <c r="N6658" s="72" t="n">
        <f aca="false">D6658*I6658*J6658</f>
        <v>-0</v>
      </c>
      <c r="O6658" s="71" t="n">
        <f aca="false">F6658*J6658</f>
        <v>5</v>
      </c>
      <c r="P6658" s="71" t="n">
        <f aca="false">E6658*J6658</f>
        <v>0</v>
      </c>
    </row>
    <row r="6659" customFormat="false" ht="15" hidden="false" customHeight="false" outlineLevel="0" collapsed="false">
      <c r="A6659" s="71" t="s">
        <v>59</v>
      </c>
      <c r="B6659" s="71" t="s">
        <v>53</v>
      </c>
      <c r="C6659" s="71" t="s">
        <v>908</v>
      </c>
      <c r="D6659" s="72" t="n">
        <v>29</v>
      </c>
      <c r="E6659" s="71" t="n">
        <v>2</v>
      </c>
      <c r="F6659" s="71" t="n">
        <v>13</v>
      </c>
      <c r="G6659" s="72" t="n">
        <v>188.5</v>
      </c>
      <c r="H6659" s="72" t="n">
        <v>152.97</v>
      </c>
      <c r="I6659" s="71" t="n">
        <f aca="false">IF(B6659&gt;=Settings!$B$23,1,0)</f>
        <v>1</v>
      </c>
      <c r="J6659" s="71" t="n">
        <v>1</v>
      </c>
      <c r="K6659" s="71" t="n">
        <f aca="false">F6659*I6659*J6659</f>
        <v>13</v>
      </c>
      <c r="L6659" s="71" t="n">
        <f aca="false">E6659*I6659*J6659</f>
        <v>2</v>
      </c>
      <c r="M6659" s="72" t="n">
        <f aca="false">G6659*I6659*J6659</f>
        <v>188.5</v>
      </c>
      <c r="N6659" s="72" t="n">
        <f aca="false">D6659*I6659*J6659</f>
        <v>29</v>
      </c>
      <c r="O6659" s="71" t="n">
        <f aca="false">F6659*J6659</f>
        <v>13</v>
      </c>
      <c r="P6659" s="71" t="n">
        <f aca="false">E6659*J6659</f>
        <v>2</v>
      </c>
    </row>
    <row r="6660" customFormat="false" ht="15" hidden="false" customHeight="false" outlineLevel="0" collapsed="false">
      <c r="A6660" s="71" t="s">
        <v>59</v>
      </c>
      <c r="B6660" s="71" t="s">
        <v>53</v>
      </c>
      <c r="C6660" s="71" t="s">
        <v>909</v>
      </c>
      <c r="D6660" s="72" t="n">
        <v>49.1</v>
      </c>
      <c r="E6660" s="71" t="n">
        <v>3</v>
      </c>
      <c r="F6660" s="71" t="n">
        <v>48</v>
      </c>
      <c r="G6660" s="72" t="n">
        <v>828.74</v>
      </c>
      <c r="H6660" s="72" t="n">
        <v>738.92</v>
      </c>
      <c r="I6660" s="71" t="n">
        <f aca="false">IF(B6660&gt;=Settings!$B$23,1,0)</f>
        <v>1</v>
      </c>
      <c r="J6660" s="71" t="n">
        <v>1</v>
      </c>
      <c r="K6660" s="71" t="n">
        <f aca="false">F6660*I6660*J6660</f>
        <v>48</v>
      </c>
      <c r="L6660" s="71" t="n">
        <f aca="false">E6660*I6660*J6660</f>
        <v>3</v>
      </c>
      <c r="M6660" s="72" t="n">
        <f aca="false">G6660*I6660*J6660</f>
        <v>828.74</v>
      </c>
      <c r="N6660" s="72" t="n">
        <f aca="false">D6660*I6660*J6660</f>
        <v>49.1</v>
      </c>
      <c r="O6660" s="71" t="n">
        <f aca="false">F6660*J6660</f>
        <v>48</v>
      </c>
      <c r="P6660" s="71" t="n">
        <f aca="false">E6660*J6660</f>
        <v>3</v>
      </c>
    </row>
    <row r="6661" customFormat="false" ht="15" hidden="false" customHeight="false" outlineLevel="0" collapsed="false">
      <c r="A6661" s="71" t="s">
        <v>61</v>
      </c>
      <c r="B6661" s="71" t="s">
        <v>53</v>
      </c>
      <c r="C6661" s="71" t="s">
        <v>1273</v>
      </c>
      <c r="D6661" s="72" t="n">
        <v>0</v>
      </c>
      <c r="E6661" s="71" t="n">
        <v>0</v>
      </c>
      <c r="F6661" s="71" t="n">
        <v>5</v>
      </c>
      <c r="G6661" s="72" t="n">
        <v>804.3</v>
      </c>
      <c r="H6661" s="72" t="n">
        <v>804.3</v>
      </c>
      <c r="I6661" s="71" t="n">
        <f aca="false">IF(B6661&gt;=Settings!$B$23,1,0)</f>
        <v>1</v>
      </c>
      <c r="J6661" s="71" t="n">
        <v>1</v>
      </c>
      <c r="K6661" s="71" t="n">
        <f aca="false">F6661*I6661*J6661</f>
        <v>5</v>
      </c>
      <c r="L6661" s="71" t="n">
        <f aca="false">E6661*I6661*J6661</f>
        <v>0</v>
      </c>
      <c r="M6661" s="72" t="n">
        <f aca="false">G6661*I6661*J6661</f>
        <v>804.3</v>
      </c>
      <c r="N6661" s="72" t="n">
        <f aca="false">D6661*I6661*J6661</f>
        <v>-0</v>
      </c>
      <c r="O6661" s="71" t="n">
        <f aca="false">F6661*J6661</f>
        <v>5</v>
      </c>
      <c r="P6661" s="71" t="n">
        <f aca="false">E6661*J6661</f>
        <v>0</v>
      </c>
    </row>
    <row r="6662" customFormat="false" ht="15" hidden="false" customHeight="false" outlineLevel="0" collapsed="false">
      <c r="A6662" s="71" t="s">
        <v>61</v>
      </c>
      <c r="B6662" s="71" t="s">
        <v>53</v>
      </c>
      <c r="C6662" s="71" t="s">
        <v>1232</v>
      </c>
      <c r="D6662" s="72" t="n">
        <v>63.59</v>
      </c>
      <c r="E6662" s="71" t="n">
        <v>1</v>
      </c>
      <c r="F6662" s="71" t="n">
        <v>5</v>
      </c>
      <c r="G6662" s="72" t="n">
        <v>317.93</v>
      </c>
      <c r="H6662" s="72" t="n">
        <v>232.11</v>
      </c>
      <c r="I6662" s="71" t="n">
        <f aca="false">IF(B6662&gt;=Settings!$B$23,1,0)</f>
        <v>1</v>
      </c>
      <c r="J6662" s="71" t="n">
        <v>1</v>
      </c>
      <c r="K6662" s="71" t="n">
        <f aca="false">F6662*I6662*J6662</f>
        <v>5</v>
      </c>
      <c r="L6662" s="71" t="n">
        <f aca="false">E6662*I6662*J6662</f>
        <v>1</v>
      </c>
      <c r="M6662" s="72" t="n">
        <f aca="false">G6662*I6662*J6662</f>
        <v>317.93</v>
      </c>
      <c r="N6662" s="72" t="n">
        <f aca="false">D6662*I6662*J6662</f>
        <v>63.59</v>
      </c>
      <c r="O6662" s="71" t="n">
        <f aca="false">F6662*J6662</f>
        <v>5</v>
      </c>
      <c r="P6662" s="71" t="n">
        <f aca="false">E6662*J6662</f>
        <v>1</v>
      </c>
    </row>
    <row r="6663" customFormat="false" ht="15" hidden="false" customHeight="false" outlineLevel="0" collapsed="false">
      <c r="A6663" s="71" t="s">
        <v>60</v>
      </c>
      <c r="B6663" s="71" t="s">
        <v>53</v>
      </c>
      <c r="C6663" s="71" t="s">
        <v>1048</v>
      </c>
      <c r="D6663" s="72" t="n">
        <v>0</v>
      </c>
      <c r="E6663" s="71" t="n">
        <v>0</v>
      </c>
      <c r="F6663" s="71" t="n">
        <v>2</v>
      </c>
      <c r="G6663" s="72" t="n">
        <v>463.54</v>
      </c>
      <c r="H6663" s="72" t="n">
        <v>463.54</v>
      </c>
      <c r="I6663" s="71" t="n">
        <f aca="false">IF(B6663&gt;=Settings!$B$23,1,0)</f>
        <v>1</v>
      </c>
      <c r="J6663" s="71" t="n">
        <v>1</v>
      </c>
      <c r="K6663" s="71" t="n">
        <f aca="false">F6663*I6663*J6663</f>
        <v>2</v>
      </c>
      <c r="L6663" s="71" t="n">
        <f aca="false">E6663*I6663*J6663</f>
        <v>0</v>
      </c>
      <c r="M6663" s="72" t="n">
        <f aca="false">G6663*I6663*J6663</f>
        <v>463.54</v>
      </c>
      <c r="N6663" s="72" t="n">
        <f aca="false">D6663*I6663*J6663</f>
        <v>-0</v>
      </c>
      <c r="O6663" s="71" t="n">
        <f aca="false">F6663*J6663</f>
        <v>2</v>
      </c>
      <c r="P6663" s="71" t="n">
        <f aca="false">E6663*J6663</f>
        <v>0</v>
      </c>
    </row>
    <row r="6664" customFormat="false" ht="15" hidden="false" customHeight="false" outlineLevel="0" collapsed="false">
      <c r="A6664" s="71" t="s">
        <v>60</v>
      </c>
      <c r="B6664" s="71" t="s">
        <v>53</v>
      </c>
      <c r="C6664" s="71" t="s">
        <v>1703</v>
      </c>
      <c r="D6664" s="72" t="n">
        <v>156.29</v>
      </c>
      <c r="E6664" s="71" t="n">
        <v>2</v>
      </c>
      <c r="F6664" s="71" t="n">
        <v>16</v>
      </c>
      <c r="G6664" s="72" t="n">
        <v>1468.31</v>
      </c>
      <c r="H6664" s="72" t="n">
        <v>1274.97</v>
      </c>
      <c r="I6664" s="71" t="n">
        <f aca="false">IF(B6664&gt;=Settings!$B$23,1,0)</f>
        <v>1</v>
      </c>
      <c r="J6664" s="71" t="n">
        <v>1</v>
      </c>
      <c r="K6664" s="71" t="n">
        <f aca="false">F6664*I6664*J6664</f>
        <v>16</v>
      </c>
      <c r="L6664" s="71" t="n">
        <f aca="false">E6664*I6664*J6664</f>
        <v>2</v>
      </c>
      <c r="M6664" s="72" t="n">
        <f aca="false">G6664*I6664*J6664</f>
        <v>1468.31</v>
      </c>
      <c r="N6664" s="72" t="n">
        <f aca="false">D6664*I6664*J6664</f>
        <v>156.29</v>
      </c>
      <c r="O6664" s="71" t="n">
        <f aca="false">F6664*J6664</f>
        <v>16</v>
      </c>
      <c r="P6664" s="71" t="n">
        <f aca="false">E6664*J6664</f>
        <v>2</v>
      </c>
    </row>
    <row r="6665" customFormat="false" ht="15" hidden="false" customHeight="false" outlineLevel="0" collapsed="false">
      <c r="A6665" s="71" t="s">
        <v>61</v>
      </c>
      <c r="B6665" s="71" t="s">
        <v>53</v>
      </c>
      <c r="C6665" s="71" t="s">
        <v>1455</v>
      </c>
      <c r="D6665" s="72" t="n">
        <v>0</v>
      </c>
      <c r="E6665" s="71" t="n">
        <v>0</v>
      </c>
      <c r="F6665" s="71" t="n">
        <v>27</v>
      </c>
      <c r="G6665" s="72" t="n">
        <v>415.99</v>
      </c>
      <c r="H6665" s="72" t="n">
        <v>397.56</v>
      </c>
      <c r="I6665" s="71" t="n">
        <f aca="false">IF(B6665&gt;=Settings!$B$23,1,0)</f>
        <v>1</v>
      </c>
      <c r="J6665" s="71" t="n">
        <v>1</v>
      </c>
      <c r="K6665" s="71" t="n">
        <f aca="false">F6665*I6665*J6665</f>
        <v>27</v>
      </c>
      <c r="L6665" s="71" t="n">
        <f aca="false">E6665*I6665*J6665</f>
        <v>0</v>
      </c>
      <c r="M6665" s="72" t="n">
        <f aca="false">G6665*I6665*J6665</f>
        <v>415.99</v>
      </c>
      <c r="N6665" s="72" t="n">
        <f aca="false">D6665*I6665*J6665</f>
        <v>-0</v>
      </c>
      <c r="O6665" s="71" t="n">
        <f aca="false">F6665*J6665</f>
        <v>27</v>
      </c>
      <c r="P6665" s="71" t="n">
        <f aca="false">E6665*J6665</f>
        <v>0</v>
      </c>
    </row>
    <row r="6666" customFormat="false" ht="15" hidden="false" customHeight="false" outlineLevel="0" collapsed="false">
      <c r="A6666" s="71" t="s">
        <v>59</v>
      </c>
      <c r="B6666" s="71" t="s">
        <v>53</v>
      </c>
      <c r="C6666" s="71" t="s">
        <v>907</v>
      </c>
      <c r="D6666" s="72" t="n">
        <v>0</v>
      </c>
      <c r="E6666" s="71" t="n">
        <v>0</v>
      </c>
      <c r="F6666" s="71" t="n">
        <v>3</v>
      </c>
      <c r="G6666" s="72" t="n">
        <v>308.94</v>
      </c>
      <c r="H6666" s="72" t="n">
        <v>292.59</v>
      </c>
      <c r="I6666" s="71" t="n">
        <f aca="false">IF(B6666&gt;=Settings!$B$23,1,0)</f>
        <v>1</v>
      </c>
      <c r="J6666" s="71" t="n">
        <v>1</v>
      </c>
      <c r="K6666" s="71" t="n">
        <f aca="false">F6666*I6666*J6666</f>
        <v>3</v>
      </c>
      <c r="L6666" s="71" t="n">
        <f aca="false">E6666*I6666*J6666</f>
        <v>0</v>
      </c>
      <c r="M6666" s="72" t="n">
        <f aca="false">G6666*I6666*J6666</f>
        <v>308.94</v>
      </c>
      <c r="N6666" s="72" t="n">
        <f aca="false">D6666*I6666*J6666</f>
        <v>-0</v>
      </c>
      <c r="O6666" s="71" t="n">
        <f aca="false">F6666*J6666</f>
        <v>3</v>
      </c>
      <c r="P6666" s="71" t="n">
        <f aca="false">E6666*J6666</f>
        <v>0</v>
      </c>
    </row>
    <row r="6667" customFormat="false" ht="15" hidden="false" customHeight="false" outlineLevel="0" collapsed="false">
      <c r="A6667" s="71" t="s">
        <v>59</v>
      </c>
      <c r="B6667" s="71" t="s">
        <v>53</v>
      </c>
      <c r="C6667" s="71" t="s">
        <v>2231</v>
      </c>
      <c r="D6667" s="72" t="n">
        <v>262.15</v>
      </c>
      <c r="E6667" s="71" t="n">
        <v>3</v>
      </c>
      <c r="F6667" s="71" t="n">
        <v>16</v>
      </c>
      <c r="G6667" s="72" t="n">
        <v>1417.43</v>
      </c>
      <c r="H6667" s="72" t="n">
        <v>1130.09</v>
      </c>
      <c r="I6667" s="71" t="n">
        <f aca="false">IF(B6667&gt;=Settings!$B$23,1,0)</f>
        <v>1</v>
      </c>
      <c r="J6667" s="71" t="n">
        <v>1</v>
      </c>
      <c r="K6667" s="71" t="n">
        <f aca="false">F6667*I6667*J6667</f>
        <v>16</v>
      </c>
      <c r="L6667" s="71" t="n">
        <f aca="false">E6667*I6667*J6667</f>
        <v>3</v>
      </c>
      <c r="M6667" s="72" t="n">
        <f aca="false">G6667*I6667*J6667</f>
        <v>1417.43</v>
      </c>
      <c r="N6667" s="72" t="n">
        <f aca="false">D6667*I6667*J6667</f>
        <v>262.15</v>
      </c>
      <c r="O6667" s="71" t="n">
        <f aca="false">F6667*J6667</f>
        <v>16</v>
      </c>
      <c r="P6667" s="71" t="n">
        <f aca="false">E6667*J6667</f>
        <v>3</v>
      </c>
    </row>
    <row r="6668" customFormat="false" ht="15" hidden="false" customHeight="false" outlineLevel="0" collapsed="false">
      <c r="A6668" s="71" t="s">
        <v>60</v>
      </c>
      <c r="B6668" s="71" t="s">
        <v>53</v>
      </c>
      <c r="C6668" s="71" t="s">
        <v>125</v>
      </c>
      <c r="D6668" s="72" t="n">
        <v>81.77</v>
      </c>
      <c r="E6668" s="71" t="n">
        <v>1</v>
      </c>
      <c r="F6668" s="71" t="n">
        <v>26</v>
      </c>
      <c r="G6668" s="72" t="n">
        <v>2658.72</v>
      </c>
      <c r="H6668" s="72" t="n">
        <v>2373.68</v>
      </c>
      <c r="I6668" s="71" t="n">
        <f aca="false">IF(B6668&gt;=Settings!$B$23,1,0)</f>
        <v>1</v>
      </c>
      <c r="J6668" s="71" t="n">
        <v>1</v>
      </c>
      <c r="K6668" s="71" t="n">
        <f aca="false">F6668*I6668*J6668</f>
        <v>26</v>
      </c>
      <c r="L6668" s="71" t="n">
        <f aca="false">E6668*I6668*J6668</f>
        <v>1</v>
      </c>
      <c r="M6668" s="72" t="n">
        <f aca="false">G6668*I6668*J6668</f>
        <v>2658.72</v>
      </c>
      <c r="N6668" s="72" t="n">
        <f aca="false">D6668*I6668*J6668</f>
        <v>81.77</v>
      </c>
      <c r="O6668" s="71" t="n">
        <f aca="false">F6668*J6668</f>
        <v>26</v>
      </c>
      <c r="P6668" s="71" t="n">
        <f aca="false">E6668*J6668</f>
        <v>1</v>
      </c>
    </row>
    <row r="6669" customFormat="false" ht="15" hidden="false" customHeight="false" outlineLevel="0" collapsed="false">
      <c r="A6669" s="71" t="s">
        <v>59</v>
      </c>
      <c r="B6669" s="71" t="s">
        <v>53</v>
      </c>
      <c r="C6669" s="71" t="s">
        <v>998</v>
      </c>
      <c r="D6669" s="72" t="n">
        <v>0</v>
      </c>
      <c r="E6669" s="71" t="n">
        <v>0</v>
      </c>
      <c r="F6669" s="71" t="n">
        <v>4</v>
      </c>
      <c r="G6669" s="72" t="n">
        <v>685.25</v>
      </c>
      <c r="H6669" s="72" t="n">
        <v>633.87</v>
      </c>
      <c r="I6669" s="71" t="n">
        <f aca="false">IF(B6669&gt;=Settings!$B$23,1,0)</f>
        <v>1</v>
      </c>
      <c r="J6669" s="71" t="n">
        <v>1</v>
      </c>
      <c r="K6669" s="71" t="n">
        <f aca="false">F6669*I6669*J6669</f>
        <v>4</v>
      </c>
      <c r="L6669" s="71" t="n">
        <f aca="false">E6669*I6669*J6669</f>
        <v>0</v>
      </c>
      <c r="M6669" s="72" t="n">
        <f aca="false">G6669*I6669*J6669</f>
        <v>685.25</v>
      </c>
      <c r="N6669" s="72" t="n">
        <f aca="false">D6669*I6669*J6669</f>
        <v>-0</v>
      </c>
      <c r="O6669" s="71" t="n">
        <f aca="false">F6669*J6669</f>
        <v>4</v>
      </c>
      <c r="P6669" s="71" t="n">
        <f aca="false">E6669*J6669</f>
        <v>0</v>
      </c>
    </row>
    <row r="6670" customFormat="false" ht="15" hidden="false" customHeight="false" outlineLevel="0" collapsed="false">
      <c r="A6670" s="71" t="s">
        <v>61</v>
      </c>
      <c r="B6670" s="71" t="s">
        <v>53</v>
      </c>
      <c r="C6670" s="71" t="s">
        <v>977</v>
      </c>
      <c r="D6670" s="72" t="n">
        <v>6.91</v>
      </c>
      <c r="E6670" s="71" t="n">
        <v>1</v>
      </c>
      <c r="F6670" s="71" t="n">
        <v>21</v>
      </c>
      <c r="G6670" s="72" t="n">
        <v>170.92</v>
      </c>
      <c r="H6670" s="72" t="n">
        <v>161.57</v>
      </c>
      <c r="I6670" s="71" t="n">
        <f aca="false">IF(B6670&gt;=Settings!$B$23,1,0)</f>
        <v>1</v>
      </c>
      <c r="J6670" s="71" t="n">
        <v>1</v>
      </c>
      <c r="K6670" s="71" t="n">
        <f aca="false">F6670*I6670*J6670</f>
        <v>21</v>
      </c>
      <c r="L6670" s="71" t="n">
        <f aca="false">E6670*I6670*J6670</f>
        <v>1</v>
      </c>
      <c r="M6670" s="72" t="n">
        <f aca="false">G6670*I6670*J6670</f>
        <v>170.92</v>
      </c>
      <c r="N6670" s="72" t="n">
        <f aca="false">D6670*I6670*J6670</f>
        <v>6.91</v>
      </c>
      <c r="O6670" s="71" t="n">
        <f aca="false">F6670*J6670</f>
        <v>21</v>
      </c>
      <c r="P6670" s="71" t="n">
        <f aca="false">E6670*J6670</f>
        <v>1</v>
      </c>
    </row>
    <row r="6671" customFormat="false" ht="15" hidden="false" customHeight="false" outlineLevel="0" collapsed="false">
      <c r="A6671" s="71" t="s">
        <v>59</v>
      </c>
      <c r="B6671" s="71" t="s">
        <v>53</v>
      </c>
      <c r="C6671" s="71" t="s">
        <v>138</v>
      </c>
      <c r="D6671" s="72" t="n">
        <v>202.64</v>
      </c>
      <c r="E6671" s="71" t="n">
        <v>2</v>
      </c>
      <c r="F6671" s="71" t="n">
        <v>60</v>
      </c>
      <c r="G6671" s="72" t="n">
        <v>5199.1</v>
      </c>
      <c r="H6671" s="72" t="n">
        <v>4694.97</v>
      </c>
      <c r="I6671" s="71" t="n">
        <f aca="false">IF(B6671&gt;=Settings!$B$23,1,0)</f>
        <v>1</v>
      </c>
      <c r="J6671" s="71" t="n">
        <v>1</v>
      </c>
      <c r="K6671" s="71" t="n">
        <f aca="false">F6671*I6671*J6671</f>
        <v>60</v>
      </c>
      <c r="L6671" s="71" t="n">
        <f aca="false">E6671*I6671*J6671</f>
        <v>2</v>
      </c>
      <c r="M6671" s="72" t="n">
        <f aca="false">G6671*I6671*J6671</f>
        <v>5199.1</v>
      </c>
      <c r="N6671" s="72" t="n">
        <f aca="false">D6671*I6671*J6671</f>
        <v>202.64</v>
      </c>
      <c r="O6671" s="71" t="n">
        <f aca="false">F6671*J6671</f>
        <v>60</v>
      </c>
      <c r="P6671" s="71" t="n">
        <f aca="false">E6671*J6671</f>
        <v>2</v>
      </c>
    </row>
    <row r="6672" customFormat="false" ht="15" hidden="false" customHeight="false" outlineLevel="0" collapsed="false">
      <c r="A6672" s="71" t="s">
        <v>61</v>
      </c>
      <c r="B6672" s="71" t="s">
        <v>53</v>
      </c>
      <c r="C6672" s="71" t="s">
        <v>883</v>
      </c>
      <c r="D6672" s="72" t="n">
        <v>0</v>
      </c>
      <c r="E6672" s="71" t="n">
        <v>0</v>
      </c>
      <c r="F6672" s="71" t="n">
        <v>3</v>
      </c>
      <c r="G6672" s="72" t="n">
        <v>368.04</v>
      </c>
      <c r="H6672" s="72" t="n">
        <v>350.33</v>
      </c>
      <c r="I6672" s="71" t="n">
        <f aca="false">IF(B6672&gt;=Settings!$B$23,1,0)</f>
        <v>1</v>
      </c>
      <c r="J6672" s="71" t="n">
        <v>1</v>
      </c>
      <c r="K6672" s="71" t="n">
        <f aca="false">F6672*I6672*J6672</f>
        <v>3</v>
      </c>
      <c r="L6672" s="71" t="n">
        <f aca="false">E6672*I6672*J6672</f>
        <v>0</v>
      </c>
      <c r="M6672" s="72" t="n">
        <f aca="false">G6672*I6672*J6672</f>
        <v>368.04</v>
      </c>
      <c r="N6672" s="72" t="n">
        <f aca="false">D6672*I6672*J6672</f>
        <v>-0</v>
      </c>
      <c r="O6672" s="71" t="n">
        <f aca="false">F6672*J6672</f>
        <v>3</v>
      </c>
      <c r="P6672" s="71" t="n">
        <f aca="false">E6672*J6672</f>
        <v>0</v>
      </c>
    </row>
    <row r="6673" customFormat="false" ht="15" hidden="false" customHeight="false" outlineLevel="0" collapsed="false">
      <c r="A6673" s="71" t="s">
        <v>59</v>
      </c>
      <c r="B6673" s="71" t="s">
        <v>53</v>
      </c>
      <c r="C6673" s="71" t="s">
        <v>1308</v>
      </c>
      <c r="D6673" s="72" t="n">
        <v>0</v>
      </c>
      <c r="E6673" s="71" t="n">
        <v>0</v>
      </c>
      <c r="F6673" s="71" t="n">
        <v>1</v>
      </c>
      <c r="G6673" s="72" t="n">
        <v>81.77</v>
      </c>
      <c r="H6673" s="72" t="n">
        <v>81.77</v>
      </c>
      <c r="I6673" s="71" t="n">
        <f aca="false">IF(B6673&gt;=Settings!$B$23,1,0)</f>
        <v>1</v>
      </c>
      <c r="J6673" s="71" t="n">
        <v>1</v>
      </c>
      <c r="K6673" s="71" t="n">
        <f aca="false">F6673*I6673*J6673</f>
        <v>1</v>
      </c>
      <c r="L6673" s="71" t="n">
        <f aca="false">E6673*I6673*J6673</f>
        <v>0</v>
      </c>
      <c r="M6673" s="72" t="n">
        <f aca="false">G6673*I6673*J6673</f>
        <v>81.77</v>
      </c>
      <c r="N6673" s="72" t="n">
        <f aca="false">D6673*I6673*J6673</f>
        <v>-0</v>
      </c>
      <c r="O6673" s="71" t="n">
        <f aca="false">F6673*J6673</f>
        <v>1</v>
      </c>
      <c r="P6673" s="71" t="n">
        <f aca="false">E6673*J6673</f>
        <v>0</v>
      </c>
    </row>
    <row r="6674" customFormat="false" ht="15" hidden="false" customHeight="false" outlineLevel="0" collapsed="false">
      <c r="A6674" s="71" t="s">
        <v>59</v>
      </c>
      <c r="B6674" s="71" t="s">
        <v>53</v>
      </c>
      <c r="C6674" s="71" t="s">
        <v>171</v>
      </c>
      <c r="D6674" s="72" t="n">
        <v>81.77</v>
      </c>
      <c r="E6674" s="71" t="n">
        <v>1</v>
      </c>
      <c r="F6674" s="71" t="n">
        <v>16</v>
      </c>
      <c r="G6674" s="72" t="n">
        <v>1167.43</v>
      </c>
      <c r="H6674" s="72" t="n">
        <v>1028.48</v>
      </c>
      <c r="I6674" s="71" t="n">
        <f aca="false">IF(B6674&gt;=Settings!$B$23,1,0)</f>
        <v>1</v>
      </c>
      <c r="J6674" s="71" t="n">
        <v>1</v>
      </c>
      <c r="K6674" s="71" t="n">
        <f aca="false">F6674*I6674*J6674</f>
        <v>16</v>
      </c>
      <c r="L6674" s="71" t="n">
        <f aca="false">E6674*I6674*J6674</f>
        <v>1</v>
      </c>
      <c r="M6674" s="72" t="n">
        <f aca="false">G6674*I6674*J6674</f>
        <v>1167.43</v>
      </c>
      <c r="N6674" s="72" t="n">
        <f aca="false">D6674*I6674*J6674</f>
        <v>81.77</v>
      </c>
      <c r="O6674" s="71" t="n">
        <f aca="false">F6674*J6674</f>
        <v>16</v>
      </c>
      <c r="P6674" s="71" t="n">
        <f aca="false">E6674*J6674</f>
        <v>1</v>
      </c>
    </row>
    <row r="6675" customFormat="false" ht="15" hidden="false" customHeight="false" outlineLevel="0" collapsed="false">
      <c r="A6675" s="71" t="s">
        <v>59</v>
      </c>
      <c r="B6675" s="71" t="s">
        <v>53</v>
      </c>
      <c r="C6675" s="71" t="s">
        <v>2414</v>
      </c>
      <c r="D6675" s="72" t="n">
        <v>211.73</v>
      </c>
      <c r="E6675" s="71" t="n">
        <v>2</v>
      </c>
      <c r="F6675" s="71" t="n">
        <v>22</v>
      </c>
      <c r="G6675" s="72" t="n">
        <v>2214.44</v>
      </c>
      <c r="H6675" s="72" t="n">
        <v>1890.57</v>
      </c>
      <c r="I6675" s="71" t="n">
        <f aca="false">IF(B6675&gt;=Settings!$B$23,1,0)</f>
        <v>1</v>
      </c>
      <c r="J6675" s="71" t="n">
        <v>1</v>
      </c>
      <c r="K6675" s="71" t="n">
        <f aca="false">F6675*I6675*J6675</f>
        <v>22</v>
      </c>
      <c r="L6675" s="71" t="n">
        <f aca="false">E6675*I6675*J6675</f>
        <v>2</v>
      </c>
      <c r="M6675" s="72" t="n">
        <f aca="false">G6675*I6675*J6675</f>
        <v>2214.44</v>
      </c>
      <c r="N6675" s="72" t="n">
        <f aca="false">D6675*I6675*J6675</f>
        <v>211.73</v>
      </c>
      <c r="O6675" s="71" t="n">
        <f aca="false">F6675*J6675</f>
        <v>22</v>
      </c>
      <c r="P6675" s="71" t="n">
        <f aca="false">E6675*J6675</f>
        <v>2</v>
      </c>
    </row>
    <row r="6676" customFormat="false" ht="15" hidden="false" customHeight="false" outlineLevel="0" collapsed="false">
      <c r="A6676" s="71" t="s">
        <v>60</v>
      </c>
      <c r="B6676" s="71" t="s">
        <v>53</v>
      </c>
      <c r="C6676" s="71" t="s">
        <v>969</v>
      </c>
      <c r="D6676" s="72" t="n">
        <v>0</v>
      </c>
      <c r="E6676" s="71" t="n">
        <v>0</v>
      </c>
      <c r="F6676" s="71" t="n">
        <v>3</v>
      </c>
      <c r="G6676" s="72" t="n">
        <v>364.91</v>
      </c>
      <c r="H6676" s="72" t="n">
        <v>364.91</v>
      </c>
      <c r="I6676" s="71" t="n">
        <f aca="false">IF(B6676&gt;=Settings!$B$23,1,0)</f>
        <v>1</v>
      </c>
      <c r="J6676" s="71" t="n">
        <v>1</v>
      </c>
      <c r="K6676" s="71" t="n">
        <f aca="false">F6676*I6676*J6676</f>
        <v>3</v>
      </c>
      <c r="L6676" s="71" t="n">
        <f aca="false">E6676*I6676*J6676</f>
        <v>0</v>
      </c>
      <c r="M6676" s="72" t="n">
        <f aca="false">G6676*I6676*J6676</f>
        <v>364.91</v>
      </c>
      <c r="N6676" s="72" t="n">
        <f aca="false">D6676*I6676*J6676</f>
        <v>-0</v>
      </c>
      <c r="O6676" s="71" t="n">
        <f aca="false">F6676*J6676</f>
        <v>3</v>
      </c>
      <c r="P6676" s="71" t="n">
        <f aca="false">E6676*J6676</f>
        <v>0</v>
      </c>
    </row>
    <row r="6677" customFormat="false" ht="15" hidden="false" customHeight="false" outlineLevel="0" collapsed="false">
      <c r="A6677" s="71" t="s">
        <v>59</v>
      </c>
      <c r="B6677" s="71" t="s">
        <v>53</v>
      </c>
      <c r="C6677" s="71" t="s">
        <v>1293</v>
      </c>
      <c r="D6677" s="72" t="n">
        <v>0</v>
      </c>
      <c r="E6677" s="71" t="n">
        <v>0</v>
      </c>
      <c r="F6677" s="71" t="n">
        <v>19</v>
      </c>
      <c r="G6677" s="72" t="n">
        <v>1762.74</v>
      </c>
      <c r="H6677" s="72" t="n">
        <v>1706.92</v>
      </c>
      <c r="I6677" s="71" t="n">
        <f aca="false">IF(B6677&gt;=Settings!$B$23,1,0)</f>
        <v>1</v>
      </c>
      <c r="J6677" s="71" t="n">
        <v>1</v>
      </c>
      <c r="K6677" s="71" t="n">
        <f aca="false">F6677*I6677*J6677</f>
        <v>19</v>
      </c>
      <c r="L6677" s="71" t="n">
        <f aca="false">E6677*I6677*J6677</f>
        <v>0</v>
      </c>
      <c r="M6677" s="72" t="n">
        <f aca="false">G6677*I6677*J6677</f>
        <v>1762.74</v>
      </c>
      <c r="N6677" s="72" t="n">
        <f aca="false">D6677*I6677*J6677</f>
        <v>-0</v>
      </c>
      <c r="O6677" s="71" t="n">
        <f aca="false">F6677*J6677</f>
        <v>19</v>
      </c>
      <c r="P6677" s="71" t="n">
        <f aca="false">E6677*J6677</f>
        <v>0</v>
      </c>
    </row>
    <row r="6678" customFormat="false" ht="15" hidden="false" customHeight="false" outlineLevel="0" collapsed="false">
      <c r="A6678" s="71" t="s">
        <v>59</v>
      </c>
      <c r="B6678" s="71" t="s">
        <v>53</v>
      </c>
      <c r="C6678" s="71" t="s">
        <v>637</v>
      </c>
      <c r="D6678" s="72" t="n">
        <v>0</v>
      </c>
      <c r="E6678" s="71" t="n">
        <v>0</v>
      </c>
      <c r="F6678" s="71" t="n">
        <v>6</v>
      </c>
      <c r="G6678" s="72" t="n">
        <v>731.54</v>
      </c>
      <c r="H6678" s="72" t="n">
        <v>694.08</v>
      </c>
      <c r="I6678" s="71" t="n">
        <f aca="false">IF(B6678&gt;=Settings!$B$23,1,0)</f>
        <v>1</v>
      </c>
      <c r="J6678" s="71" t="n">
        <v>1</v>
      </c>
      <c r="K6678" s="71" t="n">
        <f aca="false">F6678*I6678*J6678</f>
        <v>6</v>
      </c>
      <c r="L6678" s="71" t="n">
        <f aca="false">E6678*I6678*J6678</f>
        <v>0</v>
      </c>
      <c r="M6678" s="72" t="n">
        <f aca="false">G6678*I6678*J6678</f>
        <v>731.54</v>
      </c>
      <c r="N6678" s="72" t="n">
        <f aca="false">D6678*I6678*J6678</f>
        <v>-0</v>
      </c>
      <c r="O6678" s="71" t="n">
        <f aca="false">F6678*J6678</f>
        <v>6</v>
      </c>
      <c r="P6678" s="71" t="n">
        <f aca="false">E6678*J6678</f>
        <v>0</v>
      </c>
    </row>
    <row r="6679" customFormat="false" ht="15" hidden="false" customHeight="false" outlineLevel="0" collapsed="false">
      <c r="A6679" s="71" t="s">
        <v>59</v>
      </c>
      <c r="B6679" s="71" t="s">
        <v>53</v>
      </c>
      <c r="C6679" s="71" t="s">
        <v>1138</v>
      </c>
      <c r="D6679" s="72" t="n">
        <v>109.25</v>
      </c>
      <c r="E6679" s="71" t="n">
        <v>2</v>
      </c>
      <c r="F6679" s="71" t="n">
        <v>45</v>
      </c>
      <c r="G6679" s="72" t="n">
        <v>2825.23</v>
      </c>
      <c r="H6679" s="72" t="n">
        <v>2563.67</v>
      </c>
      <c r="I6679" s="71" t="n">
        <f aca="false">IF(B6679&gt;=Settings!$B$23,1,0)</f>
        <v>1</v>
      </c>
      <c r="J6679" s="71" t="n">
        <v>1</v>
      </c>
      <c r="K6679" s="71" t="n">
        <f aca="false">F6679*I6679*J6679</f>
        <v>45</v>
      </c>
      <c r="L6679" s="71" t="n">
        <f aca="false">E6679*I6679*J6679</f>
        <v>2</v>
      </c>
      <c r="M6679" s="72" t="n">
        <f aca="false">G6679*I6679*J6679</f>
        <v>2825.23</v>
      </c>
      <c r="N6679" s="72" t="n">
        <f aca="false">D6679*I6679*J6679</f>
        <v>109.25</v>
      </c>
      <c r="O6679" s="71" t="n">
        <f aca="false">F6679*J6679</f>
        <v>45</v>
      </c>
      <c r="P6679" s="71" t="n">
        <f aca="false">E6679*J6679</f>
        <v>2</v>
      </c>
    </row>
    <row r="6680" customFormat="false" ht="15" hidden="false" customHeight="false" outlineLevel="0" collapsed="false">
      <c r="A6680" s="71" t="s">
        <v>62</v>
      </c>
      <c r="B6680" s="71" t="s">
        <v>53</v>
      </c>
      <c r="C6680" s="71" t="s">
        <v>161</v>
      </c>
      <c r="D6680" s="72" t="n">
        <v>325.93</v>
      </c>
      <c r="E6680" s="71" t="n">
        <v>6</v>
      </c>
      <c r="F6680" s="71" t="n">
        <v>53</v>
      </c>
      <c r="G6680" s="72" t="n">
        <v>2953.77</v>
      </c>
      <c r="H6680" s="72" t="n">
        <v>2400.55</v>
      </c>
      <c r="I6680" s="71" t="n">
        <f aca="false">IF(B6680&gt;=Settings!$B$23,1,0)</f>
        <v>1</v>
      </c>
      <c r="J6680" s="71" t="n">
        <v>1</v>
      </c>
      <c r="K6680" s="71" t="n">
        <f aca="false">F6680*I6680*J6680</f>
        <v>53</v>
      </c>
      <c r="L6680" s="71" t="n">
        <f aca="false">E6680*I6680*J6680</f>
        <v>6</v>
      </c>
      <c r="M6680" s="72" t="n">
        <f aca="false">G6680*I6680*J6680</f>
        <v>2953.77</v>
      </c>
      <c r="N6680" s="72" t="n">
        <f aca="false">D6680*I6680*J6680</f>
        <v>325.93</v>
      </c>
      <c r="O6680" s="71" t="n">
        <f aca="false">F6680*J6680</f>
        <v>53</v>
      </c>
      <c r="P6680" s="71" t="n">
        <f aca="false">E6680*J6680</f>
        <v>6</v>
      </c>
    </row>
    <row r="6681" customFormat="false" ht="15" hidden="false" customHeight="false" outlineLevel="0" collapsed="false">
      <c r="A6681" s="71" t="s">
        <v>62</v>
      </c>
      <c r="B6681" s="71" t="s">
        <v>53</v>
      </c>
      <c r="C6681" s="71" t="s">
        <v>379</v>
      </c>
      <c r="D6681" s="72" t="n">
        <v>0</v>
      </c>
      <c r="E6681" s="71" t="n">
        <v>0</v>
      </c>
      <c r="F6681" s="71" t="n">
        <v>4</v>
      </c>
      <c r="G6681" s="72" t="n">
        <v>243.46</v>
      </c>
      <c r="H6681" s="72" t="n">
        <v>243.46</v>
      </c>
      <c r="I6681" s="71" t="n">
        <f aca="false">IF(B6681&gt;=Settings!$B$23,1,0)</f>
        <v>1</v>
      </c>
      <c r="J6681" s="71" t="n">
        <v>1</v>
      </c>
      <c r="K6681" s="71" t="n">
        <f aca="false">F6681*I6681*J6681</f>
        <v>4</v>
      </c>
      <c r="L6681" s="71" t="n">
        <f aca="false">E6681*I6681*J6681</f>
        <v>0</v>
      </c>
      <c r="M6681" s="72" t="n">
        <f aca="false">G6681*I6681*J6681</f>
        <v>243.46</v>
      </c>
      <c r="N6681" s="72" t="n">
        <f aca="false">D6681*I6681*J6681</f>
        <v>-0</v>
      </c>
      <c r="O6681" s="71" t="n">
        <f aca="false">F6681*J6681</f>
        <v>4</v>
      </c>
      <c r="P6681" s="71" t="n">
        <f aca="false">E6681*J6681</f>
        <v>0</v>
      </c>
    </row>
    <row r="6682" customFormat="false" ht="15" hidden="false" customHeight="false" outlineLevel="0" collapsed="false">
      <c r="A6682" s="71" t="s">
        <v>62</v>
      </c>
      <c r="B6682" s="71" t="s">
        <v>53</v>
      </c>
      <c r="C6682" s="71" t="s">
        <v>922</v>
      </c>
      <c r="D6682" s="72" t="n">
        <v>0</v>
      </c>
      <c r="E6682" s="71" t="n">
        <v>0</v>
      </c>
      <c r="F6682" s="71" t="n">
        <v>3</v>
      </c>
      <c r="G6682" s="72" t="n">
        <v>27.24</v>
      </c>
      <c r="H6682" s="72" t="n">
        <v>27.24</v>
      </c>
      <c r="I6682" s="71" t="n">
        <f aca="false">IF(B6682&gt;=Settings!$B$23,1,0)</f>
        <v>1</v>
      </c>
      <c r="J6682" s="71" t="n">
        <v>1</v>
      </c>
      <c r="K6682" s="71" t="n">
        <f aca="false">F6682*I6682*J6682</f>
        <v>3</v>
      </c>
      <c r="L6682" s="71" t="n">
        <f aca="false">E6682*I6682*J6682</f>
        <v>0</v>
      </c>
      <c r="M6682" s="72" t="n">
        <f aca="false">G6682*I6682*J6682</f>
        <v>27.24</v>
      </c>
      <c r="N6682" s="72" t="n">
        <f aca="false">D6682*I6682*J6682</f>
        <v>-0</v>
      </c>
      <c r="O6682" s="71" t="n">
        <f aca="false">F6682*J6682</f>
        <v>3</v>
      </c>
      <c r="P6682" s="71" t="n">
        <f aca="false">E6682*J6682</f>
        <v>0</v>
      </c>
    </row>
    <row r="6683" customFormat="false" ht="15" hidden="false" customHeight="false" outlineLevel="0" collapsed="false">
      <c r="A6683" s="71" t="s">
        <v>60</v>
      </c>
      <c r="B6683" s="71" t="s">
        <v>53</v>
      </c>
      <c r="C6683" s="71" t="s">
        <v>1135</v>
      </c>
      <c r="D6683" s="72" t="n">
        <v>0</v>
      </c>
      <c r="E6683" s="71" t="n">
        <v>0</v>
      </c>
      <c r="F6683" s="71" t="n">
        <v>5</v>
      </c>
      <c r="G6683" s="72" t="n">
        <v>531.52</v>
      </c>
      <c r="H6683" s="72" t="n">
        <v>491.33</v>
      </c>
      <c r="I6683" s="71" t="n">
        <f aca="false">IF(B6683&gt;=Settings!$B$23,1,0)</f>
        <v>1</v>
      </c>
      <c r="J6683" s="71" t="n">
        <v>1</v>
      </c>
      <c r="K6683" s="71" t="n">
        <f aca="false">F6683*I6683*J6683</f>
        <v>5</v>
      </c>
      <c r="L6683" s="71" t="n">
        <f aca="false">E6683*I6683*J6683</f>
        <v>0</v>
      </c>
      <c r="M6683" s="72" t="n">
        <f aca="false">G6683*I6683*J6683</f>
        <v>531.52</v>
      </c>
      <c r="N6683" s="72" t="n">
        <f aca="false">D6683*I6683*J6683</f>
        <v>-0</v>
      </c>
      <c r="O6683" s="71" t="n">
        <f aca="false">F6683*J6683</f>
        <v>5</v>
      </c>
      <c r="P6683" s="71" t="n">
        <f aca="false">E6683*J6683</f>
        <v>0</v>
      </c>
    </row>
    <row r="6684" customFormat="false" ht="15" hidden="false" customHeight="false" outlineLevel="0" collapsed="false">
      <c r="A6684" s="71" t="s">
        <v>60</v>
      </c>
      <c r="B6684" s="71" t="s">
        <v>53</v>
      </c>
      <c r="C6684" s="71" t="s">
        <v>393</v>
      </c>
      <c r="D6684" s="72" t="n">
        <v>68.56</v>
      </c>
      <c r="E6684" s="71" t="n">
        <v>20</v>
      </c>
      <c r="F6684" s="71" t="n">
        <v>306</v>
      </c>
      <c r="G6684" s="72" t="n">
        <v>1098.42</v>
      </c>
      <c r="H6684" s="72" t="n">
        <v>975.32</v>
      </c>
      <c r="I6684" s="71" t="n">
        <f aca="false">IF(B6684&gt;=Settings!$B$23,1,0)</f>
        <v>1</v>
      </c>
      <c r="J6684" s="71" t="n">
        <v>1</v>
      </c>
      <c r="K6684" s="71" t="n">
        <f aca="false">F6684*I6684*J6684</f>
        <v>306</v>
      </c>
      <c r="L6684" s="71" t="n">
        <f aca="false">E6684*I6684*J6684</f>
        <v>20</v>
      </c>
      <c r="M6684" s="72" t="n">
        <f aca="false">G6684*I6684*J6684</f>
        <v>1098.42</v>
      </c>
      <c r="N6684" s="72" t="n">
        <f aca="false">D6684*I6684*J6684</f>
        <v>68.56</v>
      </c>
      <c r="O6684" s="71" t="n">
        <f aca="false">F6684*J6684</f>
        <v>306</v>
      </c>
      <c r="P6684" s="71" t="n">
        <f aca="false">E6684*J6684</f>
        <v>20</v>
      </c>
    </row>
    <row r="6685" customFormat="false" ht="15" hidden="false" customHeight="false" outlineLevel="0" collapsed="false">
      <c r="A6685" s="71" t="s">
        <v>61</v>
      </c>
      <c r="B6685" s="71" t="s">
        <v>53</v>
      </c>
      <c r="C6685" s="71" t="s">
        <v>1528</v>
      </c>
      <c r="D6685" s="72" t="n">
        <v>0</v>
      </c>
      <c r="E6685" s="71" t="n">
        <v>0</v>
      </c>
      <c r="F6685" s="71" t="n">
        <v>1</v>
      </c>
      <c r="G6685" s="72" t="n">
        <v>63.59</v>
      </c>
      <c r="H6685" s="72" t="n">
        <v>63.59</v>
      </c>
      <c r="I6685" s="71" t="n">
        <f aca="false">IF(B6685&gt;=Settings!$B$23,1,0)</f>
        <v>1</v>
      </c>
      <c r="J6685" s="71" t="n">
        <v>1</v>
      </c>
      <c r="K6685" s="71" t="n">
        <f aca="false">F6685*I6685*J6685</f>
        <v>1</v>
      </c>
      <c r="L6685" s="71" t="n">
        <f aca="false">E6685*I6685*J6685</f>
        <v>0</v>
      </c>
      <c r="M6685" s="72" t="n">
        <f aca="false">G6685*I6685*J6685</f>
        <v>63.59</v>
      </c>
      <c r="N6685" s="72" t="n">
        <f aca="false">D6685*I6685*J6685</f>
        <v>-0</v>
      </c>
      <c r="O6685" s="71" t="n">
        <f aca="false">F6685*J6685</f>
        <v>1</v>
      </c>
      <c r="P6685" s="71" t="n">
        <f aca="false">E6685*J6685</f>
        <v>0</v>
      </c>
    </row>
    <row r="6686" customFormat="false" ht="15" hidden="false" customHeight="false" outlineLevel="0" collapsed="false">
      <c r="A6686" s="71" t="s">
        <v>61</v>
      </c>
      <c r="B6686" s="71" t="s">
        <v>53</v>
      </c>
      <c r="C6686" s="71" t="s">
        <v>964</v>
      </c>
      <c r="D6686" s="72" t="n">
        <v>0</v>
      </c>
      <c r="E6686" s="71" t="n">
        <v>0</v>
      </c>
      <c r="F6686" s="71" t="n">
        <v>2</v>
      </c>
      <c r="G6686" s="72" t="n">
        <v>323.54</v>
      </c>
      <c r="H6686" s="72" t="n">
        <v>323.54</v>
      </c>
      <c r="I6686" s="71" t="n">
        <f aca="false">IF(B6686&gt;=Settings!$B$23,1,0)</f>
        <v>1</v>
      </c>
      <c r="J6686" s="71" t="n">
        <v>1</v>
      </c>
      <c r="K6686" s="71" t="n">
        <f aca="false">F6686*I6686*J6686</f>
        <v>2</v>
      </c>
      <c r="L6686" s="71" t="n">
        <f aca="false">E6686*I6686*J6686</f>
        <v>0</v>
      </c>
      <c r="M6686" s="72" t="n">
        <f aca="false">G6686*I6686*J6686</f>
        <v>323.54</v>
      </c>
      <c r="N6686" s="72" t="n">
        <f aca="false">D6686*I6686*J6686</f>
        <v>-0</v>
      </c>
      <c r="O6686" s="71" t="n">
        <f aca="false">F6686*J6686</f>
        <v>2</v>
      </c>
      <c r="P6686" s="71" t="n">
        <f aca="false">E6686*J6686</f>
        <v>0</v>
      </c>
    </row>
    <row r="6687" customFormat="false" ht="15" hidden="false" customHeight="false" outlineLevel="0" collapsed="false">
      <c r="A6687" s="71" t="s">
        <v>59</v>
      </c>
      <c r="B6687" s="71" t="s">
        <v>53</v>
      </c>
      <c r="C6687" s="71" t="s">
        <v>1011</v>
      </c>
      <c r="D6687" s="72" t="n">
        <v>251.51</v>
      </c>
      <c r="E6687" s="71" t="n">
        <v>2</v>
      </c>
      <c r="F6687" s="71" t="n">
        <v>28</v>
      </c>
      <c r="G6687" s="72" t="n">
        <v>3703.23</v>
      </c>
      <c r="H6687" s="72" t="n">
        <v>3199.19</v>
      </c>
      <c r="I6687" s="71" t="n">
        <f aca="false">IF(B6687&gt;=Settings!$B$23,1,0)</f>
        <v>1</v>
      </c>
      <c r="J6687" s="71" t="n">
        <v>1</v>
      </c>
      <c r="K6687" s="71" t="n">
        <f aca="false">F6687*I6687*J6687</f>
        <v>28</v>
      </c>
      <c r="L6687" s="71" t="n">
        <f aca="false">E6687*I6687*J6687</f>
        <v>2</v>
      </c>
      <c r="M6687" s="72" t="n">
        <f aca="false">G6687*I6687*J6687</f>
        <v>3703.23</v>
      </c>
      <c r="N6687" s="72" t="n">
        <f aca="false">D6687*I6687*J6687</f>
        <v>251.51</v>
      </c>
      <c r="O6687" s="71" t="n">
        <f aca="false">F6687*J6687</f>
        <v>28</v>
      </c>
      <c r="P6687" s="71" t="n">
        <f aca="false">E6687*J6687</f>
        <v>2</v>
      </c>
    </row>
    <row r="6688" customFormat="false" ht="15" hidden="false" customHeight="false" outlineLevel="0" collapsed="false">
      <c r="A6688" s="71" t="s">
        <v>59</v>
      </c>
      <c r="B6688" s="71" t="s">
        <v>53</v>
      </c>
      <c r="C6688" s="71" t="s">
        <v>2391</v>
      </c>
      <c r="D6688" s="72" t="n">
        <v>0</v>
      </c>
      <c r="E6688" s="71" t="n">
        <v>0</v>
      </c>
      <c r="F6688" s="71" t="n">
        <v>19</v>
      </c>
      <c r="G6688" s="72" t="n">
        <v>1953.42</v>
      </c>
      <c r="H6688" s="72" t="n">
        <v>1855.8</v>
      </c>
      <c r="I6688" s="71" t="n">
        <f aca="false">IF(B6688&gt;=Settings!$B$23,1,0)</f>
        <v>1</v>
      </c>
      <c r="J6688" s="71" t="n">
        <v>1</v>
      </c>
      <c r="K6688" s="71" t="n">
        <f aca="false">F6688*I6688*J6688</f>
        <v>19</v>
      </c>
      <c r="L6688" s="71" t="n">
        <f aca="false">E6688*I6688*J6688</f>
        <v>0</v>
      </c>
      <c r="M6688" s="72" t="n">
        <f aca="false">G6688*I6688*J6688</f>
        <v>1953.42</v>
      </c>
      <c r="N6688" s="72" t="n">
        <f aca="false">D6688*I6688*J6688</f>
        <v>-0</v>
      </c>
      <c r="O6688" s="71" t="n">
        <f aca="false">F6688*J6688</f>
        <v>19</v>
      </c>
      <c r="P6688" s="71" t="n">
        <f aca="false">E6688*J6688</f>
        <v>0</v>
      </c>
    </row>
    <row r="6689" customFormat="false" ht="15" hidden="false" customHeight="false" outlineLevel="0" collapsed="false">
      <c r="A6689" s="71" t="s">
        <v>61</v>
      </c>
      <c r="B6689" s="71" t="s">
        <v>53</v>
      </c>
      <c r="C6689" s="71" t="s">
        <v>911</v>
      </c>
      <c r="D6689" s="72" t="n">
        <v>0</v>
      </c>
      <c r="E6689" s="71" t="n">
        <v>0</v>
      </c>
      <c r="F6689" s="71" t="n">
        <v>1</v>
      </c>
      <c r="G6689" s="72" t="n">
        <v>77.23</v>
      </c>
      <c r="H6689" s="72" t="n">
        <v>77.23</v>
      </c>
      <c r="I6689" s="71" t="n">
        <f aca="false">IF(B6689&gt;=Settings!$B$23,1,0)</f>
        <v>1</v>
      </c>
      <c r="J6689" s="71" t="n">
        <v>1</v>
      </c>
      <c r="K6689" s="71" t="n">
        <f aca="false">F6689*I6689*J6689</f>
        <v>1</v>
      </c>
      <c r="L6689" s="71" t="n">
        <f aca="false">E6689*I6689*J6689</f>
        <v>0</v>
      </c>
      <c r="M6689" s="72" t="n">
        <f aca="false">G6689*I6689*J6689</f>
        <v>77.23</v>
      </c>
      <c r="N6689" s="72" t="n">
        <f aca="false">D6689*I6689*J6689</f>
        <v>-0</v>
      </c>
      <c r="O6689" s="71" t="n">
        <f aca="false">F6689*J6689</f>
        <v>1</v>
      </c>
      <c r="P6689" s="71" t="n">
        <f aca="false">E6689*J6689</f>
        <v>0</v>
      </c>
    </row>
    <row r="6690" customFormat="false" ht="15" hidden="false" customHeight="false" outlineLevel="0" collapsed="false">
      <c r="A6690" s="71" t="s">
        <v>60</v>
      </c>
      <c r="B6690" s="71" t="s">
        <v>53</v>
      </c>
      <c r="C6690" s="71" t="s">
        <v>117</v>
      </c>
      <c r="D6690" s="72" t="n">
        <v>54.05</v>
      </c>
      <c r="E6690" s="71" t="n">
        <v>1</v>
      </c>
      <c r="F6690" s="71" t="n">
        <v>30</v>
      </c>
      <c r="G6690" s="72" t="n">
        <v>2053.06</v>
      </c>
      <c r="H6690" s="72" t="n">
        <v>1833.12</v>
      </c>
      <c r="I6690" s="71" t="n">
        <f aca="false">IF(B6690&gt;=Settings!$B$23,1,0)</f>
        <v>1</v>
      </c>
      <c r="J6690" s="71" t="n">
        <v>1</v>
      </c>
      <c r="K6690" s="71" t="n">
        <f aca="false">F6690*I6690*J6690</f>
        <v>30</v>
      </c>
      <c r="L6690" s="71" t="n">
        <f aca="false">E6690*I6690*J6690</f>
        <v>1</v>
      </c>
      <c r="M6690" s="72" t="n">
        <f aca="false">G6690*I6690*J6690</f>
        <v>2053.06</v>
      </c>
      <c r="N6690" s="72" t="n">
        <f aca="false">D6690*I6690*J6690</f>
        <v>54.05</v>
      </c>
      <c r="O6690" s="71" t="n">
        <f aca="false">F6690*J6690</f>
        <v>30</v>
      </c>
      <c r="P6690" s="71" t="n">
        <f aca="false">E6690*J6690</f>
        <v>1</v>
      </c>
    </row>
    <row r="6691" customFormat="false" ht="15" hidden="false" customHeight="false" outlineLevel="0" collapsed="false">
      <c r="A6691" s="71" t="s">
        <v>62</v>
      </c>
      <c r="B6691" s="71" t="s">
        <v>53</v>
      </c>
      <c r="C6691" s="71" t="s">
        <v>1057</v>
      </c>
      <c r="D6691" s="72" t="n">
        <v>0</v>
      </c>
      <c r="E6691" s="71" t="n">
        <v>0</v>
      </c>
      <c r="F6691" s="71" t="n">
        <v>5</v>
      </c>
      <c r="G6691" s="72" t="n">
        <v>427.4</v>
      </c>
      <c r="H6691" s="72" t="n">
        <v>417.19</v>
      </c>
      <c r="I6691" s="71" t="n">
        <f aca="false">IF(B6691&gt;=Settings!$B$23,1,0)</f>
        <v>1</v>
      </c>
      <c r="J6691" s="71" t="n">
        <v>1</v>
      </c>
      <c r="K6691" s="71" t="n">
        <f aca="false">F6691*I6691*J6691</f>
        <v>5</v>
      </c>
      <c r="L6691" s="71" t="n">
        <f aca="false">E6691*I6691*J6691</f>
        <v>0</v>
      </c>
      <c r="M6691" s="72" t="n">
        <f aca="false">G6691*I6691*J6691</f>
        <v>427.4</v>
      </c>
      <c r="N6691" s="72" t="n">
        <f aca="false">D6691*I6691*J6691</f>
        <v>-0</v>
      </c>
      <c r="O6691" s="71" t="n">
        <f aca="false">F6691*J6691</f>
        <v>5</v>
      </c>
      <c r="P6691" s="71" t="n">
        <f aca="false">E6691*J6691</f>
        <v>0</v>
      </c>
    </row>
    <row r="6692" customFormat="false" ht="15" hidden="false" customHeight="false" outlineLevel="0" collapsed="false">
      <c r="A6692" s="71" t="s">
        <v>61</v>
      </c>
      <c r="B6692" s="71" t="s">
        <v>53</v>
      </c>
      <c r="C6692" s="71" t="s">
        <v>1347</v>
      </c>
      <c r="D6692" s="72" t="n">
        <v>0</v>
      </c>
      <c r="E6692" s="71" t="n">
        <v>0</v>
      </c>
      <c r="F6692" s="71" t="n">
        <v>1</v>
      </c>
      <c r="G6692" s="72" t="n">
        <v>236.31</v>
      </c>
      <c r="H6692" s="72" t="n">
        <v>200.87</v>
      </c>
      <c r="I6692" s="71" t="n">
        <f aca="false">IF(B6692&gt;=Settings!$B$23,1,0)</f>
        <v>1</v>
      </c>
      <c r="J6692" s="71" t="n">
        <v>1</v>
      </c>
      <c r="K6692" s="71" t="n">
        <f aca="false">F6692*I6692*J6692</f>
        <v>1</v>
      </c>
      <c r="L6692" s="71" t="n">
        <f aca="false">E6692*I6692*J6692</f>
        <v>0</v>
      </c>
      <c r="M6692" s="72" t="n">
        <f aca="false">G6692*I6692*J6692</f>
        <v>236.31</v>
      </c>
      <c r="N6692" s="72" t="n">
        <f aca="false">D6692*I6692*J6692</f>
        <v>-0</v>
      </c>
      <c r="O6692" s="71" t="n">
        <f aca="false">F6692*J6692</f>
        <v>1</v>
      </c>
      <c r="P6692" s="71" t="n">
        <f aca="false">E6692*J6692</f>
        <v>0</v>
      </c>
    </row>
    <row r="6693" customFormat="false" ht="15" hidden="false" customHeight="false" outlineLevel="0" collapsed="false">
      <c r="A6693" s="71" t="s">
        <v>59</v>
      </c>
      <c r="B6693" s="71" t="s">
        <v>53</v>
      </c>
      <c r="C6693" s="71" t="s">
        <v>167</v>
      </c>
      <c r="D6693" s="72" t="n">
        <v>151.74</v>
      </c>
      <c r="E6693" s="71" t="n">
        <v>2</v>
      </c>
      <c r="F6693" s="71" t="n">
        <v>32</v>
      </c>
      <c r="G6693" s="72" t="n">
        <v>2802.99</v>
      </c>
      <c r="H6693" s="72" t="n">
        <v>2382.91</v>
      </c>
      <c r="I6693" s="71" t="n">
        <f aca="false">IF(B6693&gt;=Settings!$B$23,1,0)</f>
        <v>1</v>
      </c>
      <c r="J6693" s="71" t="n">
        <v>1</v>
      </c>
      <c r="K6693" s="71" t="n">
        <f aca="false">F6693*I6693*J6693</f>
        <v>32</v>
      </c>
      <c r="L6693" s="71" t="n">
        <f aca="false">E6693*I6693*J6693</f>
        <v>2</v>
      </c>
      <c r="M6693" s="72" t="n">
        <f aca="false">G6693*I6693*J6693</f>
        <v>2802.99</v>
      </c>
      <c r="N6693" s="72" t="n">
        <f aca="false">D6693*I6693*J6693</f>
        <v>151.74</v>
      </c>
      <c r="O6693" s="71" t="n">
        <f aca="false">F6693*J6693</f>
        <v>32</v>
      </c>
      <c r="P6693" s="71" t="n">
        <f aca="false">E6693*J6693</f>
        <v>2</v>
      </c>
    </row>
    <row r="6694" customFormat="false" ht="15" hidden="false" customHeight="false" outlineLevel="0" collapsed="false">
      <c r="A6694" s="71" t="s">
        <v>61</v>
      </c>
      <c r="B6694" s="71" t="s">
        <v>53</v>
      </c>
      <c r="C6694" s="71" t="s">
        <v>637</v>
      </c>
      <c r="D6694" s="72" t="n">
        <v>0</v>
      </c>
      <c r="E6694" s="71" t="n">
        <v>0</v>
      </c>
      <c r="F6694" s="71" t="n">
        <v>4</v>
      </c>
      <c r="G6694" s="72" t="n">
        <v>481.64</v>
      </c>
      <c r="H6694" s="72" t="n">
        <v>481.64</v>
      </c>
      <c r="I6694" s="71" t="n">
        <f aca="false">IF(B6694&gt;=Settings!$B$23,1,0)</f>
        <v>1</v>
      </c>
      <c r="J6694" s="71" t="n">
        <v>1</v>
      </c>
      <c r="K6694" s="71" t="n">
        <f aca="false">F6694*I6694*J6694</f>
        <v>4</v>
      </c>
      <c r="L6694" s="71" t="n">
        <f aca="false">E6694*I6694*J6694</f>
        <v>0</v>
      </c>
      <c r="M6694" s="72" t="n">
        <f aca="false">G6694*I6694*J6694</f>
        <v>481.64</v>
      </c>
      <c r="N6694" s="72" t="n">
        <f aca="false">D6694*I6694*J6694</f>
        <v>-0</v>
      </c>
      <c r="O6694" s="71" t="n">
        <f aca="false">F6694*J6694</f>
        <v>4</v>
      </c>
      <c r="P6694" s="71" t="n">
        <f aca="false">E6694*J6694</f>
        <v>0</v>
      </c>
    </row>
    <row r="6695" customFormat="false" ht="15" hidden="false" customHeight="false" outlineLevel="0" collapsed="false">
      <c r="A6695" s="71" t="s">
        <v>59</v>
      </c>
      <c r="B6695" s="71" t="s">
        <v>53</v>
      </c>
      <c r="C6695" s="71" t="s">
        <v>155</v>
      </c>
      <c r="D6695" s="72" t="n">
        <v>297.62</v>
      </c>
      <c r="E6695" s="71" t="n">
        <v>3</v>
      </c>
      <c r="F6695" s="71" t="n">
        <v>56</v>
      </c>
      <c r="G6695" s="72" t="n">
        <v>5765.51</v>
      </c>
      <c r="H6695" s="72" t="n">
        <v>5198.18</v>
      </c>
      <c r="I6695" s="71" t="n">
        <f aca="false">IF(B6695&gt;=Settings!$B$23,1,0)</f>
        <v>1</v>
      </c>
      <c r="J6695" s="71" t="n">
        <v>1</v>
      </c>
      <c r="K6695" s="71" t="n">
        <f aca="false">F6695*I6695*J6695</f>
        <v>56</v>
      </c>
      <c r="L6695" s="71" t="n">
        <f aca="false">E6695*I6695*J6695</f>
        <v>3</v>
      </c>
      <c r="M6695" s="72" t="n">
        <f aca="false">G6695*I6695*J6695</f>
        <v>5765.51</v>
      </c>
      <c r="N6695" s="72" t="n">
        <f aca="false">D6695*I6695*J6695</f>
        <v>297.62</v>
      </c>
      <c r="O6695" s="71" t="n">
        <f aca="false">F6695*J6695</f>
        <v>56</v>
      </c>
      <c r="P6695" s="71" t="n">
        <f aca="false">E6695*J6695</f>
        <v>3</v>
      </c>
    </row>
    <row r="6696" customFormat="false" ht="15" hidden="false" customHeight="false" outlineLevel="0" collapsed="false">
      <c r="A6696" s="71" t="s">
        <v>59</v>
      </c>
      <c r="B6696" s="71" t="s">
        <v>53</v>
      </c>
      <c r="C6696" s="71" t="s">
        <v>1400</v>
      </c>
      <c r="D6696" s="72" t="n">
        <v>0</v>
      </c>
      <c r="E6696" s="71" t="n">
        <v>0</v>
      </c>
      <c r="F6696" s="71" t="n">
        <v>3</v>
      </c>
      <c r="G6696" s="72" t="n">
        <v>18.96</v>
      </c>
      <c r="H6696" s="72" t="n">
        <v>18.96</v>
      </c>
      <c r="I6696" s="71" t="n">
        <f aca="false">IF(B6696&gt;=Settings!$B$23,1,0)</f>
        <v>1</v>
      </c>
      <c r="J6696" s="71" t="n">
        <v>1</v>
      </c>
      <c r="K6696" s="71" t="n">
        <f aca="false">F6696*I6696*J6696</f>
        <v>3</v>
      </c>
      <c r="L6696" s="71" t="n">
        <f aca="false">E6696*I6696*J6696</f>
        <v>0</v>
      </c>
      <c r="M6696" s="72" t="n">
        <f aca="false">G6696*I6696*J6696</f>
        <v>18.96</v>
      </c>
      <c r="N6696" s="72" t="n">
        <f aca="false">D6696*I6696*J6696</f>
        <v>-0</v>
      </c>
      <c r="O6696" s="71" t="n">
        <f aca="false">F6696*J6696</f>
        <v>3</v>
      </c>
      <c r="P6696" s="71" t="n">
        <f aca="false">E6696*J6696</f>
        <v>0</v>
      </c>
    </row>
    <row r="6697" customFormat="false" ht="15" hidden="false" customHeight="false" outlineLevel="0" collapsed="false">
      <c r="A6697" s="71" t="s">
        <v>60</v>
      </c>
      <c r="B6697" s="71" t="s">
        <v>53</v>
      </c>
      <c r="C6697" s="71" t="s">
        <v>2058</v>
      </c>
      <c r="D6697" s="72" t="n">
        <v>0</v>
      </c>
      <c r="E6697" s="71" t="n">
        <v>0</v>
      </c>
      <c r="F6697" s="71" t="n">
        <v>10</v>
      </c>
      <c r="G6697" s="72" t="n">
        <v>45.36</v>
      </c>
      <c r="H6697" s="72" t="n">
        <v>42.43</v>
      </c>
      <c r="I6697" s="71" t="n">
        <f aca="false">IF(B6697&gt;=Settings!$B$23,1,0)</f>
        <v>1</v>
      </c>
      <c r="J6697" s="71" t="n">
        <v>1</v>
      </c>
      <c r="K6697" s="71" t="n">
        <f aca="false">F6697*I6697*J6697</f>
        <v>10</v>
      </c>
      <c r="L6697" s="71" t="n">
        <f aca="false">E6697*I6697*J6697</f>
        <v>0</v>
      </c>
      <c r="M6697" s="72" t="n">
        <f aca="false">G6697*I6697*J6697</f>
        <v>45.36</v>
      </c>
      <c r="N6697" s="72" t="n">
        <f aca="false">D6697*I6697*J6697</f>
        <v>-0</v>
      </c>
      <c r="O6697" s="71" t="n">
        <f aca="false">F6697*J6697</f>
        <v>10</v>
      </c>
      <c r="P6697" s="71" t="n">
        <f aca="false">E6697*J6697</f>
        <v>0</v>
      </c>
    </row>
    <row r="6698" customFormat="false" ht="15" hidden="false" customHeight="false" outlineLevel="0" collapsed="false">
      <c r="A6698" s="71" t="s">
        <v>59</v>
      </c>
      <c r="B6698" s="71" t="s">
        <v>53</v>
      </c>
      <c r="C6698" s="71" t="s">
        <v>1401</v>
      </c>
      <c r="D6698" s="72" t="n">
        <v>0</v>
      </c>
      <c r="E6698" s="71" t="n">
        <v>0</v>
      </c>
      <c r="F6698" s="71" t="n">
        <v>4</v>
      </c>
      <c r="G6698" s="72" t="n">
        <v>531.63</v>
      </c>
      <c r="H6698" s="72" t="n">
        <v>483.71</v>
      </c>
      <c r="I6698" s="71" t="n">
        <f aca="false">IF(B6698&gt;=Settings!$B$23,1,0)</f>
        <v>1</v>
      </c>
      <c r="J6698" s="71" t="n">
        <v>1</v>
      </c>
      <c r="K6698" s="71" t="n">
        <f aca="false">F6698*I6698*J6698</f>
        <v>4</v>
      </c>
      <c r="L6698" s="71" t="n">
        <f aca="false">E6698*I6698*J6698</f>
        <v>0</v>
      </c>
      <c r="M6698" s="72" t="n">
        <f aca="false">G6698*I6698*J6698</f>
        <v>531.63</v>
      </c>
      <c r="N6698" s="72" t="n">
        <f aca="false">D6698*I6698*J6698</f>
        <v>-0</v>
      </c>
      <c r="O6698" s="71" t="n">
        <f aca="false">F6698*J6698</f>
        <v>4</v>
      </c>
      <c r="P6698" s="71" t="n">
        <f aca="false">E6698*J6698</f>
        <v>0</v>
      </c>
    </row>
    <row r="6699" customFormat="false" ht="15" hidden="false" customHeight="false" outlineLevel="0" collapsed="false">
      <c r="A6699" s="71" t="s">
        <v>59</v>
      </c>
      <c r="B6699" s="71" t="s">
        <v>53</v>
      </c>
      <c r="C6699" s="71" t="s">
        <v>363</v>
      </c>
      <c r="D6699" s="72" t="n">
        <v>86.32</v>
      </c>
      <c r="E6699" s="71" t="n">
        <v>1</v>
      </c>
      <c r="F6699" s="71" t="n">
        <v>2</v>
      </c>
      <c r="G6699" s="72" t="n">
        <v>159</v>
      </c>
      <c r="H6699" s="72" t="n">
        <v>72.68</v>
      </c>
      <c r="I6699" s="71" t="n">
        <f aca="false">IF(B6699&gt;=Settings!$B$23,1,0)</f>
        <v>1</v>
      </c>
      <c r="J6699" s="71" t="n">
        <v>1</v>
      </c>
      <c r="K6699" s="71" t="n">
        <f aca="false">F6699*I6699*J6699</f>
        <v>2</v>
      </c>
      <c r="L6699" s="71" t="n">
        <f aca="false">E6699*I6699*J6699</f>
        <v>1</v>
      </c>
      <c r="M6699" s="72" t="n">
        <f aca="false">G6699*I6699*J6699</f>
        <v>159</v>
      </c>
      <c r="N6699" s="72" t="n">
        <f aca="false">D6699*I6699*J6699</f>
        <v>86.32</v>
      </c>
      <c r="O6699" s="71" t="n">
        <f aca="false">F6699*J6699</f>
        <v>2</v>
      </c>
      <c r="P6699" s="71" t="n">
        <f aca="false">E6699*J6699</f>
        <v>1</v>
      </c>
    </row>
    <row r="6700" customFormat="false" ht="15" hidden="false" customHeight="false" outlineLevel="0" collapsed="false">
      <c r="A6700" s="71" t="s">
        <v>60</v>
      </c>
      <c r="B6700" s="71" t="s">
        <v>53</v>
      </c>
      <c r="C6700" s="71" t="s">
        <v>164</v>
      </c>
      <c r="D6700" s="72" t="n">
        <v>473.88</v>
      </c>
      <c r="E6700" s="71" t="n">
        <v>6</v>
      </c>
      <c r="F6700" s="71" t="n">
        <v>64</v>
      </c>
      <c r="G6700" s="72" t="n">
        <v>5706.09</v>
      </c>
      <c r="H6700" s="72" t="n">
        <v>4789.92</v>
      </c>
      <c r="I6700" s="71" t="n">
        <f aca="false">IF(B6700&gt;=Settings!$B$23,1,0)</f>
        <v>1</v>
      </c>
      <c r="J6700" s="71" t="n">
        <v>1</v>
      </c>
      <c r="K6700" s="71" t="n">
        <f aca="false">F6700*I6700*J6700</f>
        <v>64</v>
      </c>
      <c r="L6700" s="71" t="n">
        <f aca="false">E6700*I6700*J6700</f>
        <v>6</v>
      </c>
      <c r="M6700" s="72" t="n">
        <f aca="false">G6700*I6700*J6700</f>
        <v>5706.09</v>
      </c>
      <c r="N6700" s="72" t="n">
        <f aca="false">D6700*I6700*J6700</f>
        <v>473.88</v>
      </c>
      <c r="O6700" s="71" t="n">
        <f aca="false">F6700*J6700</f>
        <v>64</v>
      </c>
      <c r="P6700" s="71" t="n">
        <f aca="false">E6700*J6700</f>
        <v>6</v>
      </c>
    </row>
    <row r="6701" customFormat="false" ht="15" hidden="false" customHeight="false" outlineLevel="0" collapsed="false">
      <c r="A6701" s="71" t="s">
        <v>63</v>
      </c>
      <c r="B6701" s="71" t="s">
        <v>53</v>
      </c>
      <c r="C6701" s="71" t="s">
        <v>2320</v>
      </c>
      <c r="D6701" s="72" t="n">
        <v>0</v>
      </c>
      <c r="E6701" s="71" t="n">
        <v>0</v>
      </c>
      <c r="F6701" s="71" t="n">
        <v>2</v>
      </c>
      <c r="G6701" s="72" t="n">
        <v>21.72</v>
      </c>
      <c r="H6701" s="72" t="n">
        <v>21.72</v>
      </c>
      <c r="I6701" s="71" t="n">
        <f aca="false">IF(B6701&gt;=Settings!$B$23,1,0)</f>
        <v>1</v>
      </c>
      <c r="J6701" s="71" t="n">
        <v>1</v>
      </c>
      <c r="K6701" s="71" t="n">
        <f aca="false">F6701*I6701*J6701</f>
        <v>2</v>
      </c>
      <c r="L6701" s="71" t="n">
        <f aca="false">E6701*I6701*J6701</f>
        <v>0</v>
      </c>
      <c r="M6701" s="72" t="n">
        <f aca="false">G6701*I6701*J6701</f>
        <v>21.72</v>
      </c>
      <c r="N6701" s="72" t="n">
        <f aca="false">D6701*I6701*J6701</f>
        <v>-0</v>
      </c>
      <c r="O6701" s="71" t="n">
        <f aca="false">F6701*J6701</f>
        <v>2</v>
      </c>
      <c r="P6701" s="71" t="n">
        <f aca="false">E6701*J6701</f>
        <v>0</v>
      </c>
    </row>
    <row r="6702" customFormat="false" ht="15" hidden="false" customHeight="false" outlineLevel="0" collapsed="false">
      <c r="A6702" s="71" t="s">
        <v>59</v>
      </c>
      <c r="B6702" s="71" t="s">
        <v>53</v>
      </c>
      <c r="C6702" s="71" t="s">
        <v>2189</v>
      </c>
      <c r="D6702" s="72" t="n">
        <v>0</v>
      </c>
      <c r="E6702" s="71" t="n">
        <v>0</v>
      </c>
      <c r="F6702" s="71" t="n">
        <v>3</v>
      </c>
      <c r="G6702" s="72" t="n">
        <v>532.98</v>
      </c>
      <c r="H6702" s="72" t="n">
        <v>478.76</v>
      </c>
      <c r="I6702" s="71" t="n">
        <f aca="false">IF(B6702&gt;=Settings!$B$23,1,0)</f>
        <v>1</v>
      </c>
      <c r="J6702" s="71" t="n">
        <v>1</v>
      </c>
      <c r="K6702" s="71" t="n">
        <f aca="false">F6702*I6702*J6702</f>
        <v>3</v>
      </c>
      <c r="L6702" s="71" t="n">
        <f aca="false">E6702*I6702*J6702</f>
        <v>0</v>
      </c>
      <c r="M6702" s="72" t="n">
        <f aca="false">G6702*I6702*J6702</f>
        <v>532.98</v>
      </c>
      <c r="N6702" s="72" t="n">
        <f aca="false">D6702*I6702*J6702</f>
        <v>-0</v>
      </c>
      <c r="O6702" s="71" t="n">
        <f aca="false">F6702*J6702</f>
        <v>3</v>
      </c>
      <c r="P6702" s="71" t="n">
        <f aca="false">E6702*J6702</f>
        <v>0</v>
      </c>
    </row>
    <row r="6703" customFormat="false" ht="15" hidden="false" customHeight="false" outlineLevel="0" collapsed="false">
      <c r="A6703" s="71" t="s">
        <v>62</v>
      </c>
      <c r="B6703" s="71" t="s">
        <v>53</v>
      </c>
      <c r="C6703" s="71" t="s">
        <v>927</v>
      </c>
      <c r="D6703" s="72" t="n">
        <v>0</v>
      </c>
      <c r="E6703" s="71" t="n">
        <v>0</v>
      </c>
      <c r="F6703" s="71" t="n">
        <v>5</v>
      </c>
      <c r="G6703" s="72" t="n">
        <v>467.95</v>
      </c>
      <c r="H6703" s="72" t="n">
        <v>424.34</v>
      </c>
      <c r="I6703" s="71" t="n">
        <f aca="false">IF(B6703&gt;=Settings!$B$23,1,0)</f>
        <v>1</v>
      </c>
      <c r="J6703" s="71" t="n">
        <v>1</v>
      </c>
      <c r="K6703" s="71" t="n">
        <f aca="false">F6703*I6703*J6703</f>
        <v>5</v>
      </c>
      <c r="L6703" s="71" t="n">
        <f aca="false">E6703*I6703*J6703</f>
        <v>0</v>
      </c>
      <c r="M6703" s="72" t="n">
        <f aca="false">G6703*I6703*J6703</f>
        <v>467.95</v>
      </c>
      <c r="N6703" s="72" t="n">
        <f aca="false">D6703*I6703*J6703</f>
        <v>-0</v>
      </c>
      <c r="O6703" s="71" t="n">
        <f aca="false">F6703*J6703</f>
        <v>5</v>
      </c>
      <c r="P6703" s="71" t="n">
        <f aca="false">E6703*J6703</f>
        <v>0</v>
      </c>
    </row>
    <row r="6704" customFormat="false" ht="15" hidden="false" customHeight="false" outlineLevel="0" collapsed="false">
      <c r="A6704" s="71" t="s">
        <v>59</v>
      </c>
      <c r="B6704" s="71" t="s">
        <v>53</v>
      </c>
      <c r="C6704" s="71" t="s">
        <v>1126</v>
      </c>
      <c r="D6704" s="72" t="n">
        <v>0</v>
      </c>
      <c r="E6704" s="71" t="n">
        <v>0</v>
      </c>
      <c r="F6704" s="71" t="n">
        <v>9</v>
      </c>
      <c r="G6704" s="72" t="n">
        <v>672.29</v>
      </c>
      <c r="H6704" s="72" t="n">
        <v>586.5</v>
      </c>
      <c r="I6704" s="71" t="n">
        <f aca="false">IF(B6704&gt;=Settings!$B$23,1,0)</f>
        <v>1</v>
      </c>
      <c r="J6704" s="71" t="n">
        <v>1</v>
      </c>
      <c r="K6704" s="71" t="n">
        <f aca="false">F6704*I6704*J6704</f>
        <v>9</v>
      </c>
      <c r="L6704" s="71" t="n">
        <f aca="false">E6704*I6704*J6704</f>
        <v>0</v>
      </c>
      <c r="M6704" s="72" t="n">
        <f aca="false">G6704*I6704*J6704</f>
        <v>672.29</v>
      </c>
      <c r="N6704" s="72" t="n">
        <f aca="false">D6704*I6704*J6704</f>
        <v>-0</v>
      </c>
      <c r="O6704" s="71" t="n">
        <f aca="false">F6704*J6704</f>
        <v>9</v>
      </c>
      <c r="P6704" s="71" t="n">
        <f aca="false">E6704*J6704</f>
        <v>0</v>
      </c>
    </row>
    <row r="6705" customFormat="false" ht="15" hidden="false" customHeight="false" outlineLevel="0" collapsed="false">
      <c r="A6705" s="71" t="s">
        <v>62</v>
      </c>
      <c r="B6705" s="71" t="s">
        <v>53</v>
      </c>
      <c r="C6705" s="71" t="s">
        <v>1322</v>
      </c>
      <c r="D6705" s="72" t="n">
        <v>0</v>
      </c>
      <c r="E6705" s="71" t="n">
        <v>0</v>
      </c>
      <c r="F6705" s="71" t="n">
        <v>5</v>
      </c>
      <c r="G6705" s="72" t="n">
        <v>325.21</v>
      </c>
      <c r="H6705" s="72" t="n">
        <v>306.83</v>
      </c>
      <c r="I6705" s="71" t="n">
        <f aca="false">IF(B6705&gt;=Settings!$B$23,1,0)</f>
        <v>1</v>
      </c>
      <c r="J6705" s="71" t="n">
        <v>1</v>
      </c>
      <c r="K6705" s="71" t="n">
        <f aca="false">F6705*I6705*J6705</f>
        <v>5</v>
      </c>
      <c r="L6705" s="71" t="n">
        <f aca="false">E6705*I6705*J6705</f>
        <v>0</v>
      </c>
      <c r="M6705" s="72" t="n">
        <f aca="false">G6705*I6705*J6705</f>
        <v>325.21</v>
      </c>
      <c r="N6705" s="72" t="n">
        <f aca="false">D6705*I6705*J6705</f>
        <v>-0</v>
      </c>
      <c r="O6705" s="71" t="n">
        <f aca="false">F6705*J6705</f>
        <v>5</v>
      </c>
      <c r="P6705" s="71" t="n">
        <f aca="false">E6705*J6705</f>
        <v>0</v>
      </c>
    </row>
    <row r="6706" customFormat="false" ht="15" hidden="false" customHeight="false" outlineLevel="0" collapsed="false">
      <c r="A6706" s="71" t="s">
        <v>59</v>
      </c>
      <c r="B6706" s="71" t="s">
        <v>53</v>
      </c>
      <c r="C6706" s="71" t="s">
        <v>1325</v>
      </c>
      <c r="D6706" s="72" t="n">
        <v>0</v>
      </c>
      <c r="E6706" s="71" t="n">
        <v>0</v>
      </c>
      <c r="F6706" s="71" t="n">
        <v>1</v>
      </c>
      <c r="G6706" s="72" t="n">
        <v>99.95</v>
      </c>
      <c r="H6706" s="72" t="n">
        <v>99.95</v>
      </c>
      <c r="I6706" s="71" t="n">
        <f aca="false">IF(B6706&gt;=Settings!$B$23,1,0)</f>
        <v>1</v>
      </c>
      <c r="J6706" s="71" t="n">
        <v>1</v>
      </c>
      <c r="K6706" s="71" t="n">
        <f aca="false">F6706*I6706*J6706</f>
        <v>1</v>
      </c>
      <c r="L6706" s="71" t="n">
        <f aca="false">E6706*I6706*J6706</f>
        <v>0</v>
      </c>
      <c r="M6706" s="72" t="n">
        <f aca="false">G6706*I6706*J6706</f>
        <v>99.95</v>
      </c>
      <c r="N6706" s="72" t="n">
        <f aca="false">D6706*I6706*J6706</f>
        <v>-0</v>
      </c>
      <c r="O6706" s="71" t="n">
        <f aca="false">F6706*J6706</f>
        <v>1</v>
      </c>
      <c r="P6706" s="71" t="n">
        <f aca="false">E6706*J6706</f>
        <v>0</v>
      </c>
    </row>
    <row r="6707" customFormat="false" ht="15" hidden="false" customHeight="false" outlineLevel="0" collapsed="false">
      <c r="A6707" s="71" t="s">
        <v>60</v>
      </c>
      <c r="B6707" s="71" t="s">
        <v>53</v>
      </c>
      <c r="C6707" s="71" t="s">
        <v>128</v>
      </c>
      <c r="D6707" s="72" t="n">
        <v>81.77</v>
      </c>
      <c r="E6707" s="71" t="n">
        <v>1</v>
      </c>
      <c r="F6707" s="71" t="n">
        <v>16</v>
      </c>
      <c r="G6707" s="72" t="n">
        <v>1108.37</v>
      </c>
      <c r="H6707" s="72" t="n">
        <v>995.28</v>
      </c>
      <c r="I6707" s="71" t="n">
        <f aca="false">IF(B6707&gt;=Settings!$B$23,1,0)</f>
        <v>1</v>
      </c>
      <c r="J6707" s="71" t="n">
        <v>1</v>
      </c>
      <c r="K6707" s="71" t="n">
        <f aca="false">F6707*I6707*J6707</f>
        <v>16</v>
      </c>
      <c r="L6707" s="71" t="n">
        <f aca="false">E6707*I6707*J6707</f>
        <v>1</v>
      </c>
      <c r="M6707" s="72" t="n">
        <f aca="false">G6707*I6707*J6707</f>
        <v>1108.37</v>
      </c>
      <c r="N6707" s="72" t="n">
        <f aca="false">D6707*I6707*J6707</f>
        <v>81.77</v>
      </c>
      <c r="O6707" s="71" t="n">
        <f aca="false">F6707*J6707</f>
        <v>16</v>
      </c>
      <c r="P6707" s="71" t="n">
        <f aca="false">E6707*J6707</f>
        <v>1</v>
      </c>
    </row>
    <row r="6708" customFormat="false" ht="15" hidden="false" customHeight="false" outlineLevel="0" collapsed="false">
      <c r="A6708" s="71" t="s">
        <v>60</v>
      </c>
      <c r="B6708" s="71" t="s">
        <v>53</v>
      </c>
      <c r="C6708" s="71" t="s">
        <v>1176</v>
      </c>
      <c r="D6708" s="72" t="n">
        <v>0</v>
      </c>
      <c r="E6708" s="71" t="n">
        <v>0</v>
      </c>
      <c r="F6708" s="71" t="n">
        <v>16</v>
      </c>
      <c r="G6708" s="72" t="n">
        <v>1208.28</v>
      </c>
      <c r="H6708" s="72" t="n">
        <v>1086.6</v>
      </c>
      <c r="I6708" s="71" t="n">
        <f aca="false">IF(B6708&gt;=Settings!$B$23,1,0)</f>
        <v>1</v>
      </c>
      <c r="J6708" s="71" t="n">
        <v>1</v>
      </c>
      <c r="K6708" s="71" t="n">
        <f aca="false">F6708*I6708*J6708</f>
        <v>16</v>
      </c>
      <c r="L6708" s="71" t="n">
        <f aca="false">E6708*I6708*J6708</f>
        <v>0</v>
      </c>
      <c r="M6708" s="72" t="n">
        <f aca="false">G6708*I6708*J6708</f>
        <v>1208.28</v>
      </c>
      <c r="N6708" s="72" t="n">
        <f aca="false">D6708*I6708*J6708</f>
        <v>-0</v>
      </c>
      <c r="O6708" s="71" t="n">
        <f aca="false">F6708*J6708</f>
        <v>16</v>
      </c>
      <c r="P6708" s="71" t="n">
        <f aca="false">E6708*J6708</f>
        <v>0</v>
      </c>
    </row>
    <row r="6709" customFormat="false" ht="15" hidden="false" customHeight="false" outlineLevel="0" collapsed="false">
      <c r="A6709" s="71" t="s">
        <v>59</v>
      </c>
      <c r="B6709" s="71" t="s">
        <v>53</v>
      </c>
      <c r="C6709" s="71" t="s">
        <v>393</v>
      </c>
      <c r="D6709" s="72" t="n">
        <v>236.71</v>
      </c>
      <c r="E6709" s="71" t="n">
        <v>71</v>
      </c>
      <c r="F6709" s="71" t="n">
        <v>1343</v>
      </c>
      <c r="G6709" s="72" t="n">
        <v>4818.88</v>
      </c>
      <c r="H6709" s="72" t="n">
        <v>4304.77</v>
      </c>
      <c r="I6709" s="71" t="n">
        <f aca="false">IF(B6709&gt;=Settings!$B$23,1,0)</f>
        <v>1</v>
      </c>
      <c r="J6709" s="71" t="n">
        <v>1</v>
      </c>
      <c r="K6709" s="71" t="n">
        <f aca="false">F6709*I6709*J6709</f>
        <v>1343</v>
      </c>
      <c r="L6709" s="71" t="n">
        <f aca="false">E6709*I6709*J6709</f>
        <v>71</v>
      </c>
      <c r="M6709" s="72" t="n">
        <f aca="false">G6709*I6709*J6709</f>
        <v>4818.88</v>
      </c>
      <c r="N6709" s="72" t="n">
        <f aca="false">D6709*I6709*J6709</f>
        <v>236.71</v>
      </c>
      <c r="O6709" s="71" t="n">
        <f aca="false">F6709*J6709</f>
        <v>1343</v>
      </c>
      <c r="P6709" s="71" t="n">
        <f aca="false">E6709*J6709</f>
        <v>71</v>
      </c>
    </row>
    <row r="6710" customFormat="false" ht="15" hidden="false" customHeight="false" outlineLevel="0" collapsed="false">
      <c r="A6710" s="71" t="s">
        <v>60</v>
      </c>
      <c r="B6710" s="71" t="s">
        <v>53</v>
      </c>
      <c r="C6710" s="71" t="s">
        <v>1322</v>
      </c>
      <c r="D6710" s="72" t="n">
        <v>0</v>
      </c>
      <c r="E6710" s="71" t="n">
        <v>0</v>
      </c>
      <c r="F6710" s="71" t="n">
        <v>40</v>
      </c>
      <c r="G6710" s="72" t="n">
        <v>2553.55</v>
      </c>
      <c r="H6710" s="72" t="n">
        <v>2339.76</v>
      </c>
      <c r="I6710" s="71" t="n">
        <f aca="false">IF(B6710&gt;=Settings!$B$23,1,0)</f>
        <v>1</v>
      </c>
      <c r="J6710" s="71" t="n">
        <v>1</v>
      </c>
      <c r="K6710" s="71" t="n">
        <f aca="false">F6710*I6710*J6710</f>
        <v>40</v>
      </c>
      <c r="L6710" s="71" t="n">
        <f aca="false">E6710*I6710*J6710</f>
        <v>0</v>
      </c>
      <c r="M6710" s="72" t="n">
        <f aca="false">G6710*I6710*J6710</f>
        <v>2553.55</v>
      </c>
      <c r="N6710" s="72" t="n">
        <f aca="false">D6710*I6710*J6710</f>
        <v>-0</v>
      </c>
      <c r="O6710" s="71" t="n">
        <f aca="false">F6710*J6710</f>
        <v>40</v>
      </c>
      <c r="P6710" s="71" t="n">
        <f aca="false">E6710*J6710</f>
        <v>0</v>
      </c>
    </row>
    <row r="6711" customFormat="false" ht="15" hidden="false" customHeight="false" outlineLevel="0" collapsed="false">
      <c r="A6711" s="71" t="s">
        <v>61</v>
      </c>
      <c r="B6711" s="71" t="s">
        <v>53</v>
      </c>
      <c r="C6711" s="71" t="s">
        <v>2425</v>
      </c>
      <c r="D6711" s="72" t="n">
        <v>0</v>
      </c>
      <c r="E6711" s="71" t="n">
        <v>0</v>
      </c>
      <c r="F6711" s="71" t="n">
        <v>1</v>
      </c>
      <c r="G6711" s="72" t="n">
        <v>59.05</v>
      </c>
      <c r="H6711" s="72" t="n">
        <v>59.05</v>
      </c>
      <c r="I6711" s="71" t="n">
        <f aca="false">IF(B6711&gt;=Settings!$B$23,1,0)</f>
        <v>1</v>
      </c>
      <c r="J6711" s="71" t="n">
        <v>1</v>
      </c>
      <c r="K6711" s="71" t="n">
        <f aca="false">F6711*I6711*J6711</f>
        <v>1</v>
      </c>
      <c r="L6711" s="71" t="n">
        <f aca="false">E6711*I6711*J6711</f>
        <v>0</v>
      </c>
      <c r="M6711" s="72" t="n">
        <f aca="false">G6711*I6711*J6711</f>
        <v>59.05</v>
      </c>
      <c r="N6711" s="72" t="n">
        <f aca="false">D6711*I6711*J6711</f>
        <v>-0</v>
      </c>
      <c r="O6711" s="71" t="n">
        <f aca="false">F6711*J6711</f>
        <v>1</v>
      </c>
      <c r="P6711" s="71" t="n">
        <f aca="false">E6711*J6711</f>
        <v>0</v>
      </c>
    </row>
    <row r="6712" customFormat="false" ht="15" hidden="false" customHeight="false" outlineLevel="0" collapsed="false">
      <c r="A6712" s="71" t="s">
        <v>59</v>
      </c>
      <c r="B6712" s="71" t="s">
        <v>53</v>
      </c>
      <c r="C6712" s="71" t="s">
        <v>574</v>
      </c>
      <c r="D6712" s="72" t="n">
        <v>311.64</v>
      </c>
      <c r="E6712" s="71" t="n">
        <v>4</v>
      </c>
      <c r="F6712" s="71" t="n">
        <v>85</v>
      </c>
      <c r="G6712" s="72" t="n">
        <v>6650.42</v>
      </c>
      <c r="H6712" s="72" t="n">
        <v>6154.97</v>
      </c>
      <c r="I6712" s="71" t="n">
        <f aca="false">IF(B6712&gt;=Settings!$B$23,1,0)</f>
        <v>1</v>
      </c>
      <c r="J6712" s="71" t="n">
        <v>1</v>
      </c>
      <c r="K6712" s="71" t="n">
        <f aca="false">F6712*I6712*J6712</f>
        <v>85</v>
      </c>
      <c r="L6712" s="71" t="n">
        <f aca="false">E6712*I6712*J6712</f>
        <v>4</v>
      </c>
      <c r="M6712" s="72" t="n">
        <f aca="false">G6712*I6712*J6712</f>
        <v>6650.42</v>
      </c>
      <c r="N6712" s="72" t="n">
        <f aca="false">D6712*I6712*J6712</f>
        <v>311.64</v>
      </c>
      <c r="O6712" s="71" t="n">
        <f aca="false">F6712*J6712</f>
        <v>85</v>
      </c>
      <c r="P6712" s="71" t="n">
        <f aca="false">E6712*J6712</f>
        <v>4</v>
      </c>
    </row>
    <row r="6713" customFormat="false" ht="15" hidden="false" customHeight="false" outlineLevel="0" collapsed="false">
      <c r="A6713" s="71" t="s">
        <v>61</v>
      </c>
      <c r="B6713" s="71" t="s">
        <v>53</v>
      </c>
      <c r="C6713" s="71" t="s">
        <v>611</v>
      </c>
      <c r="D6713" s="72" t="n">
        <v>0</v>
      </c>
      <c r="E6713" s="71" t="n">
        <v>0</v>
      </c>
      <c r="F6713" s="71" t="n">
        <v>13</v>
      </c>
      <c r="G6713" s="72" t="n">
        <v>467.55</v>
      </c>
      <c r="H6713" s="72" t="n">
        <v>447.35</v>
      </c>
      <c r="I6713" s="71" t="n">
        <f aca="false">IF(B6713&gt;=Settings!$B$23,1,0)</f>
        <v>1</v>
      </c>
      <c r="J6713" s="71" t="n">
        <v>1</v>
      </c>
      <c r="K6713" s="71" t="n">
        <f aca="false">F6713*I6713*J6713</f>
        <v>13</v>
      </c>
      <c r="L6713" s="71" t="n">
        <f aca="false">E6713*I6713*J6713</f>
        <v>0</v>
      </c>
      <c r="M6713" s="72" t="n">
        <f aca="false">G6713*I6713*J6713</f>
        <v>467.55</v>
      </c>
      <c r="N6713" s="72" t="n">
        <f aca="false">D6713*I6713*J6713</f>
        <v>-0</v>
      </c>
      <c r="O6713" s="71" t="n">
        <f aca="false">F6713*J6713</f>
        <v>13</v>
      </c>
      <c r="P6713" s="71" t="n">
        <f aca="false">E6713*J6713</f>
        <v>0</v>
      </c>
    </row>
    <row r="6714" customFormat="false" ht="15" hidden="false" customHeight="false" outlineLevel="0" collapsed="false">
      <c r="A6714" s="71" t="s">
        <v>59</v>
      </c>
      <c r="B6714" s="71" t="s">
        <v>53</v>
      </c>
      <c r="C6714" s="71" t="s">
        <v>1120</v>
      </c>
      <c r="D6714" s="72" t="n">
        <v>0</v>
      </c>
      <c r="E6714" s="71" t="n">
        <v>0</v>
      </c>
      <c r="F6714" s="71" t="n">
        <v>1</v>
      </c>
      <c r="G6714" s="72" t="n">
        <v>149.95</v>
      </c>
      <c r="H6714" s="72" t="n">
        <v>149.95</v>
      </c>
      <c r="I6714" s="71" t="n">
        <f aca="false">IF(B6714&gt;=Settings!$B$23,1,0)</f>
        <v>1</v>
      </c>
      <c r="J6714" s="71" t="n">
        <v>1</v>
      </c>
      <c r="K6714" s="71" t="n">
        <f aca="false">F6714*I6714*J6714</f>
        <v>1</v>
      </c>
      <c r="L6714" s="71" t="n">
        <f aca="false">E6714*I6714*J6714</f>
        <v>0</v>
      </c>
      <c r="M6714" s="72" t="n">
        <f aca="false">G6714*I6714*J6714</f>
        <v>149.95</v>
      </c>
      <c r="N6714" s="72" t="n">
        <f aca="false">D6714*I6714*J6714</f>
        <v>-0</v>
      </c>
      <c r="O6714" s="71" t="n">
        <f aca="false">F6714*J6714</f>
        <v>1</v>
      </c>
      <c r="P6714" s="71" t="n">
        <f aca="false">E6714*J6714</f>
        <v>0</v>
      </c>
    </row>
    <row r="6715" customFormat="false" ht="15" hidden="false" customHeight="false" outlineLevel="0" collapsed="false">
      <c r="A6715" s="71" t="s">
        <v>59</v>
      </c>
      <c r="B6715" s="71" t="s">
        <v>53</v>
      </c>
      <c r="C6715" s="71" t="s">
        <v>2324</v>
      </c>
      <c r="D6715" s="72" t="n">
        <v>109.05</v>
      </c>
      <c r="E6715" s="71" t="n">
        <v>1</v>
      </c>
      <c r="F6715" s="71" t="n">
        <v>6</v>
      </c>
      <c r="G6715" s="72" t="n">
        <v>586.1</v>
      </c>
      <c r="H6715" s="72" t="n">
        <v>457.97</v>
      </c>
      <c r="I6715" s="71" t="n">
        <f aca="false">IF(B6715&gt;=Settings!$B$23,1,0)</f>
        <v>1</v>
      </c>
      <c r="J6715" s="71" t="n">
        <v>1</v>
      </c>
      <c r="K6715" s="71" t="n">
        <f aca="false">F6715*I6715*J6715</f>
        <v>6</v>
      </c>
      <c r="L6715" s="71" t="n">
        <f aca="false">E6715*I6715*J6715</f>
        <v>1</v>
      </c>
      <c r="M6715" s="72" t="n">
        <f aca="false">G6715*I6715*J6715</f>
        <v>586.1</v>
      </c>
      <c r="N6715" s="72" t="n">
        <f aca="false">D6715*I6715*J6715</f>
        <v>109.05</v>
      </c>
      <c r="O6715" s="71" t="n">
        <f aca="false">F6715*J6715</f>
        <v>6</v>
      </c>
      <c r="P6715" s="71" t="n">
        <f aca="false">E6715*J6715</f>
        <v>1</v>
      </c>
    </row>
    <row r="6716" customFormat="false" ht="15" hidden="false" customHeight="false" outlineLevel="0" collapsed="false">
      <c r="A6716" s="71" t="s">
        <v>60</v>
      </c>
      <c r="B6716" s="71" t="s">
        <v>53</v>
      </c>
      <c r="C6716" s="71" t="s">
        <v>1441</v>
      </c>
      <c r="D6716" s="72" t="n">
        <v>0</v>
      </c>
      <c r="E6716" s="71" t="n">
        <v>0</v>
      </c>
      <c r="F6716" s="71" t="n">
        <v>1</v>
      </c>
      <c r="G6716" s="72" t="n">
        <v>299.95</v>
      </c>
      <c r="H6716" s="72" t="n">
        <v>299.95</v>
      </c>
      <c r="I6716" s="71" t="n">
        <f aca="false">IF(B6716&gt;=Settings!$B$23,1,0)</f>
        <v>1</v>
      </c>
      <c r="J6716" s="71" t="n">
        <v>1</v>
      </c>
      <c r="K6716" s="71" t="n">
        <f aca="false">F6716*I6716*J6716</f>
        <v>1</v>
      </c>
      <c r="L6716" s="71" t="n">
        <f aca="false">E6716*I6716*J6716</f>
        <v>0</v>
      </c>
      <c r="M6716" s="72" t="n">
        <f aca="false">G6716*I6716*J6716</f>
        <v>299.95</v>
      </c>
      <c r="N6716" s="72" t="n">
        <f aca="false">D6716*I6716*J6716</f>
        <v>-0</v>
      </c>
      <c r="O6716" s="71" t="n">
        <f aca="false">F6716*J6716</f>
        <v>1</v>
      </c>
      <c r="P6716" s="71" t="n">
        <f aca="false">E6716*J6716</f>
        <v>0</v>
      </c>
    </row>
    <row r="6717" customFormat="false" ht="15" hidden="false" customHeight="false" outlineLevel="0" collapsed="false">
      <c r="A6717" s="71" t="s">
        <v>59</v>
      </c>
      <c r="B6717" s="71" t="s">
        <v>53</v>
      </c>
      <c r="C6717" s="71" t="s">
        <v>920</v>
      </c>
      <c r="D6717" s="72" t="n">
        <v>0</v>
      </c>
      <c r="E6717" s="71" t="n">
        <v>0</v>
      </c>
      <c r="F6717" s="71" t="n">
        <v>3</v>
      </c>
      <c r="G6717" s="72" t="n">
        <v>368.03</v>
      </c>
      <c r="H6717" s="72" t="n">
        <v>349.64</v>
      </c>
      <c r="I6717" s="71" t="n">
        <f aca="false">IF(B6717&gt;=Settings!$B$23,1,0)</f>
        <v>1</v>
      </c>
      <c r="J6717" s="71" t="n">
        <v>1</v>
      </c>
      <c r="K6717" s="71" t="n">
        <f aca="false">F6717*I6717*J6717</f>
        <v>3</v>
      </c>
      <c r="L6717" s="71" t="n">
        <f aca="false">E6717*I6717*J6717</f>
        <v>0</v>
      </c>
      <c r="M6717" s="72" t="n">
        <f aca="false">G6717*I6717*J6717</f>
        <v>368.03</v>
      </c>
      <c r="N6717" s="72" t="n">
        <f aca="false">D6717*I6717*J6717</f>
        <v>-0</v>
      </c>
      <c r="O6717" s="71" t="n">
        <f aca="false">F6717*J6717</f>
        <v>3</v>
      </c>
      <c r="P6717" s="71" t="n">
        <f aca="false">E6717*J6717</f>
        <v>0</v>
      </c>
    </row>
    <row r="6718" customFormat="false" ht="15" hidden="false" customHeight="false" outlineLevel="0" collapsed="false">
      <c r="A6718" s="71" t="s">
        <v>61</v>
      </c>
      <c r="B6718" s="71" t="s">
        <v>53</v>
      </c>
      <c r="C6718" s="71" t="s">
        <v>1399</v>
      </c>
      <c r="D6718" s="72" t="n">
        <v>0</v>
      </c>
      <c r="E6718" s="71" t="n">
        <v>0</v>
      </c>
      <c r="F6718" s="71" t="n">
        <v>1</v>
      </c>
      <c r="G6718" s="72" t="n">
        <v>59.05</v>
      </c>
      <c r="H6718" s="72" t="n">
        <v>59.05</v>
      </c>
      <c r="I6718" s="71" t="n">
        <f aca="false">IF(B6718&gt;=Settings!$B$23,1,0)</f>
        <v>1</v>
      </c>
      <c r="J6718" s="71" t="n">
        <v>1</v>
      </c>
      <c r="K6718" s="71" t="n">
        <f aca="false">F6718*I6718*J6718</f>
        <v>1</v>
      </c>
      <c r="L6718" s="71" t="n">
        <f aca="false">E6718*I6718*J6718</f>
        <v>0</v>
      </c>
      <c r="M6718" s="72" t="n">
        <f aca="false">G6718*I6718*J6718</f>
        <v>59.05</v>
      </c>
      <c r="N6718" s="72" t="n">
        <f aca="false">D6718*I6718*J6718</f>
        <v>-0</v>
      </c>
      <c r="O6718" s="71" t="n">
        <f aca="false">F6718*J6718</f>
        <v>1</v>
      </c>
      <c r="P6718" s="71" t="n">
        <f aca="false">E6718*J6718</f>
        <v>0</v>
      </c>
    </row>
    <row r="6719" customFormat="false" ht="15" hidden="false" customHeight="false" outlineLevel="0" collapsed="false">
      <c r="A6719" s="71" t="s">
        <v>61</v>
      </c>
      <c r="B6719" s="71" t="s">
        <v>53</v>
      </c>
      <c r="C6719" s="71" t="s">
        <v>149</v>
      </c>
      <c r="D6719" s="72" t="n">
        <v>163.54</v>
      </c>
      <c r="E6719" s="71" t="n">
        <v>2</v>
      </c>
      <c r="F6719" s="71" t="n">
        <v>114</v>
      </c>
      <c r="G6719" s="72" t="n">
        <v>8240.13</v>
      </c>
      <c r="H6719" s="72" t="n">
        <v>7752.6</v>
      </c>
      <c r="I6719" s="71" t="n">
        <f aca="false">IF(B6719&gt;=Settings!$B$23,1,0)</f>
        <v>1</v>
      </c>
      <c r="J6719" s="71" t="n">
        <v>1</v>
      </c>
      <c r="K6719" s="71" t="n">
        <f aca="false">F6719*I6719*J6719</f>
        <v>114</v>
      </c>
      <c r="L6719" s="71" t="n">
        <f aca="false">E6719*I6719*J6719</f>
        <v>2</v>
      </c>
      <c r="M6719" s="72" t="n">
        <f aca="false">G6719*I6719*J6719</f>
        <v>8240.13</v>
      </c>
      <c r="N6719" s="72" t="n">
        <f aca="false">D6719*I6719*J6719</f>
        <v>163.54</v>
      </c>
      <c r="O6719" s="71" t="n">
        <f aca="false">F6719*J6719</f>
        <v>114</v>
      </c>
      <c r="P6719" s="71" t="n">
        <f aca="false">E6719*J6719</f>
        <v>2</v>
      </c>
    </row>
    <row r="6720" customFormat="false" ht="15" hidden="false" customHeight="false" outlineLevel="0" collapsed="false">
      <c r="A6720" s="71" t="s">
        <v>59</v>
      </c>
      <c r="B6720" s="71" t="s">
        <v>53</v>
      </c>
      <c r="C6720" s="71" t="s">
        <v>893</v>
      </c>
      <c r="D6720" s="72" t="n">
        <v>75.6</v>
      </c>
      <c r="E6720" s="71" t="n">
        <v>2</v>
      </c>
      <c r="F6720" s="71" t="n">
        <v>53</v>
      </c>
      <c r="G6720" s="72" t="n">
        <v>2229.24</v>
      </c>
      <c r="H6720" s="72" t="n">
        <v>2041.44</v>
      </c>
      <c r="I6720" s="71" t="n">
        <f aca="false">IF(B6720&gt;=Settings!$B$23,1,0)</f>
        <v>1</v>
      </c>
      <c r="J6720" s="71" t="n">
        <v>1</v>
      </c>
      <c r="K6720" s="71" t="n">
        <f aca="false">F6720*I6720*J6720</f>
        <v>53</v>
      </c>
      <c r="L6720" s="71" t="n">
        <f aca="false">E6720*I6720*J6720</f>
        <v>2</v>
      </c>
      <c r="M6720" s="72" t="n">
        <f aca="false">G6720*I6720*J6720</f>
        <v>2229.24</v>
      </c>
      <c r="N6720" s="72" t="n">
        <f aca="false">D6720*I6720*J6720</f>
        <v>75.6</v>
      </c>
      <c r="O6720" s="71" t="n">
        <f aca="false">F6720*J6720</f>
        <v>53</v>
      </c>
      <c r="P6720" s="71" t="n">
        <f aca="false">E6720*J6720</f>
        <v>2</v>
      </c>
    </row>
    <row r="6721" customFormat="false" ht="15" hidden="false" customHeight="false" outlineLevel="0" collapsed="false">
      <c r="A6721" s="71" t="s">
        <v>59</v>
      </c>
      <c r="B6721" s="71" t="s">
        <v>53</v>
      </c>
      <c r="C6721" s="71" t="s">
        <v>1356</v>
      </c>
      <c r="D6721" s="72" t="n">
        <v>213.59</v>
      </c>
      <c r="E6721" s="71" t="n">
        <v>1</v>
      </c>
      <c r="F6721" s="71" t="n">
        <v>1</v>
      </c>
      <c r="G6721" s="72" t="n">
        <v>213.59</v>
      </c>
      <c r="H6721" s="72" t="n">
        <v>0</v>
      </c>
      <c r="I6721" s="71" t="n">
        <f aca="false">IF(B6721&gt;=Settings!$B$23,1,0)</f>
        <v>1</v>
      </c>
      <c r="J6721" s="71" t="n">
        <v>1</v>
      </c>
      <c r="K6721" s="71" t="n">
        <f aca="false">F6721*I6721*J6721</f>
        <v>1</v>
      </c>
      <c r="L6721" s="71" t="n">
        <f aca="false">E6721*I6721*J6721</f>
        <v>1</v>
      </c>
      <c r="M6721" s="72" t="n">
        <f aca="false">G6721*I6721*J6721</f>
        <v>213.59</v>
      </c>
      <c r="N6721" s="72" t="n">
        <f aca="false">D6721*I6721*J6721</f>
        <v>213.59</v>
      </c>
      <c r="O6721" s="71" t="n">
        <f aca="false">F6721*J6721</f>
        <v>1</v>
      </c>
      <c r="P6721" s="71" t="n">
        <f aca="false">E6721*J6721</f>
        <v>1</v>
      </c>
    </row>
    <row r="6722" customFormat="false" ht="15" hidden="false" customHeight="false" outlineLevel="0" collapsed="false">
      <c r="A6722" s="71" t="s">
        <v>60</v>
      </c>
      <c r="B6722" s="71" t="s">
        <v>53</v>
      </c>
      <c r="C6722" s="71" t="s">
        <v>1329</v>
      </c>
      <c r="D6722" s="72" t="n">
        <v>0</v>
      </c>
      <c r="E6722" s="71" t="n">
        <v>0</v>
      </c>
      <c r="F6722" s="71" t="n">
        <v>1</v>
      </c>
      <c r="G6722" s="72" t="n">
        <v>12.67</v>
      </c>
      <c r="H6722" s="72" t="n">
        <v>10.78</v>
      </c>
      <c r="I6722" s="71" t="n">
        <f aca="false">IF(B6722&gt;=Settings!$B$23,1,0)</f>
        <v>1</v>
      </c>
      <c r="J6722" s="71" t="n">
        <v>1</v>
      </c>
      <c r="K6722" s="71" t="n">
        <f aca="false">F6722*I6722*J6722</f>
        <v>1</v>
      </c>
      <c r="L6722" s="71" t="n">
        <f aca="false">E6722*I6722*J6722</f>
        <v>0</v>
      </c>
      <c r="M6722" s="72" t="n">
        <f aca="false">G6722*I6722*J6722</f>
        <v>12.67</v>
      </c>
      <c r="N6722" s="72" t="n">
        <f aca="false">D6722*I6722*J6722</f>
        <v>-0</v>
      </c>
      <c r="O6722" s="71" t="n">
        <f aca="false">F6722*J6722</f>
        <v>1</v>
      </c>
      <c r="P6722" s="71" t="n">
        <f aca="false">E6722*J6722</f>
        <v>0</v>
      </c>
    </row>
    <row r="6723" customFormat="false" ht="15" hidden="false" customHeight="false" outlineLevel="0" collapsed="false">
      <c r="A6723" s="71" t="s">
        <v>61</v>
      </c>
      <c r="B6723" s="71" t="s">
        <v>53</v>
      </c>
      <c r="C6723" s="71" t="s">
        <v>1100</v>
      </c>
      <c r="D6723" s="72" t="n">
        <v>84.96</v>
      </c>
      <c r="E6723" s="71" t="n">
        <v>1</v>
      </c>
      <c r="F6723" s="71" t="n">
        <v>6</v>
      </c>
      <c r="G6723" s="72" t="n">
        <v>640.62</v>
      </c>
      <c r="H6723" s="72" t="n">
        <v>476.62</v>
      </c>
      <c r="I6723" s="71" t="n">
        <f aca="false">IF(B6723&gt;=Settings!$B$23,1,0)</f>
        <v>1</v>
      </c>
      <c r="J6723" s="71" t="n">
        <v>1</v>
      </c>
      <c r="K6723" s="71" t="n">
        <f aca="false">F6723*I6723*J6723</f>
        <v>6</v>
      </c>
      <c r="L6723" s="71" t="n">
        <f aca="false">E6723*I6723*J6723</f>
        <v>1</v>
      </c>
      <c r="M6723" s="72" t="n">
        <f aca="false">G6723*I6723*J6723</f>
        <v>640.62</v>
      </c>
      <c r="N6723" s="72" t="n">
        <f aca="false">D6723*I6723*J6723</f>
        <v>84.96</v>
      </c>
      <c r="O6723" s="71" t="n">
        <f aca="false">F6723*J6723</f>
        <v>6</v>
      </c>
      <c r="P6723" s="71" t="n">
        <f aca="false">E6723*J6723</f>
        <v>1</v>
      </c>
    </row>
    <row r="6724" customFormat="false" ht="15" hidden="false" customHeight="false" outlineLevel="0" collapsed="false">
      <c r="A6724" s="71" t="s">
        <v>61</v>
      </c>
      <c r="B6724" s="71" t="s">
        <v>53</v>
      </c>
      <c r="C6724" s="71" t="s">
        <v>1712</v>
      </c>
      <c r="D6724" s="72" t="n">
        <v>0</v>
      </c>
      <c r="E6724" s="71" t="n">
        <v>0</v>
      </c>
      <c r="F6724" s="71" t="n">
        <v>1</v>
      </c>
      <c r="G6724" s="72" t="n">
        <v>107.23</v>
      </c>
      <c r="H6724" s="72" t="n">
        <v>91.15</v>
      </c>
      <c r="I6724" s="71" t="n">
        <f aca="false">IF(B6724&gt;=Settings!$B$23,1,0)</f>
        <v>1</v>
      </c>
      <c r="J6724" s="71" t="n">
        <v>1</v>
      </c>
      <c r="K6724" s="71" t="n">
        <f aca="false">F6724*I6724*J6724</f>
        <v>1</v>
      </c>
      <c r="L6724" s="71" t="n">
        <f aca="false">E6724*I6724*J6724</f>
        <v>0</v>
      </c>
      <c r="M6724" s="72" t="n">
        <f aca="false">G6724*I6724*J6724</f>
        <v>107.23</v>
      </c>
      <c r="N6724" s="72" t="n">
        <f aca="false">D6724*I6724*J6724</f>
        <v>-0</v>
      </c>
      <c r="O6724" s="71" t="n">
        <f aca="false">F6724*J6724</f>
        <v>1</v>
      </c>
      <c r="P6724" s="71" t="n">
        <f aca="false">E6724*J6724</f>
        <v>0</v>
      </c>
    </row>
    <row r="6725" customFormat="false" ht="15" hidden="false" customHeight="false" outlineLevel="0" collapsed="false">
      <c r="A6725" s="71" t="s">
        <v>61</v>
      </c>
      <c r="B6725" s="71" t="s">
        <v>53</v>
      </c>
      <c r="C6725" s="71" t="s">
        <v>151</v>
      </c>
      <c r="D6725" s="72" t="n">
        <v>177.67</v>
      </c>
      <c r="E6725" s="71" t="n">
        <v>2</v>
      </c>
      <c r="F6725" s="71" t="n">
        <v>48</v>
      </c>
      <c r="G6725" s="72" t="n">
        <v>4479.52</v>
      </c>
      <c r="H6725" s="72" t="n">
        <v>4115.93</v>
      </c>
      <c r="I6725" s="71" t="n">
        <f aca="false">IF(B6725&gt;=Settings!$B$23,1,0)</f>
        <v>1</v>
      </c>
      <c r="J6725" s="71" t="n">
        <v>1</v>
      </c>
      <c r="K6725" s="71" t="n">
        <f aca="false">F6725*I6725*J6725</f>
        <v>48</v>
      </c>
      <c r="L6725" s="71" t="n">
        <f aca="false">E6725*I6725*J6725</f>
        <v>2</v>
      </c>
      <c r="M6725" s="72" t="n">
        <f aca="false">G6725*I6725*J6725</f>
        <v>4479.52</v>
      </c>
      <c r="N6725" s="72" t="n">
        <f aca="false">D6725*I6725*J6725</f>
        <v>177.67</v>
      </c>
      <c r="O6725" s="71" t="n">
        <f aca="false">F6725*J6725</f>
        <v>48</v>
      </c>
      <c r="P6725" s="71" t="n">
        <f aca="false">E6725*J6725</f>
        <v>2</v>
      </c>
    </row>
    <row r="6726" customFormat="false" ht="15" hidden="false" customHeight="false" outlineLevel="0" collapsed="false">
      <c r="A6726" s="71" t="s">
        <v>61</v>
      </c>
      <c r="B6726" s="71" t="s">
        <v>53</v>
      </c>
      <c r="C6726" s="71" t="s">
        <v>2127</v>
      </c>
      <c r="D6726" s="72" t="n">
        <v>0</v>
      </c>
      <c r="E6726" s="71" t="n">
        <v>0</v>
      </c>
      <c r="F6726" s="71" t="n">
        <v>3</v>
      </c>
      <c r="G6726" s="72" t="n">
        <v>596.23</v>
      </c>
      <c r="H6726" s="72" t="n">
        <v>569.24</v>
      </c>
      <c r="I6726" s="71" t="n">
        <f aca="false">IF(B6726&gt;=Settings!$B$23,1,0)</f>
        <v>1</v>
      </c>
      <c r="J6726" s="71" t="n">
        <v>1</v>
      </c>
      <c r="K6726" s="71" t="n">
        <f aca="false">F6726*I6726*J6726</f>
        <v>3</v>
      </c>
      <c r="L6726" s="71" t="n">
        <f aca="false">E6726*I6726*J6726</f>
        <v>0</v>
      </c>
      <c r="M6726" s="72" t="n">
        <f aca="false">G6726*I6726*J6726</f>
        <v>596.23</v>
      </c>
      <c r="N6726" s="72" t="n">
        <f aca="false">D6726*I6726*J6726</f>
        <v>-0</v>
      </c>
      <c r="O6726" s="71" t="n">
        <f aca="false">F6726*J6726</f>
        <v>3</v>
      </c>
      <c r="P6726" s="71" t="n">
        <f aca="false">E6726*J6726</f>
        <v>0</v>
      </c>
    </row>
    <row r="6727" customFormat="false" ht="15" hidden="false" customHeight="false" outlineLevel="0" collapsed="false">
      <c r="A6727" s="71" t="s">
        <v>61</v>
      </c>
      <c r="B6727" s="71" t="s">
        <v>53</v>
      </c>
      <c r="C6727" s="71" t="s">
        <v>975</v>
      </c>
      <c r="D6727" s="72" t="n">
        <v>0</v>
      </c>
      <c r="E6727" s="71" t="n">
        <v>0</v>
      </c>
      <c r="F6727" s="71" t="n">
        <v>4</v>
      </c>
      <c r="G6727" s="72" t="n">
        <v>281.63</v>
      </c>
      <c r="H6727" s="72" t="n">
        <v>261.21</v>
      </c>
      <c r="I6727" s="71" t="n">
        <f aca="false">IF(B6727&gt;=Settings!$B$23,1,0)</f>
        <v>1</v>
      </c>
      <c r="J6727" s="71" t="n">
        <v>1</v>
      </c>
      <c r="K6727" s="71" t="n">
        <f aca="false">F6727*I6727*J6727</f>
        <v>4</v>
      </c>
      <c r="L6727" s="71" t="n">
        <f aca="false">E6727*I6727*J6727</f>
        <v>0</v>
      </c>
      <c r="M6727" s="72" t="n">
        <f aca="false">G6727*I6727*J6727</f>
        <v>281.63</v>
      </c>
      <c r="N6727" s="72" t="n">
        <f aca="false">D6727*I6727*J6727</f>
        <v>-0</v>
      </c>
      <c r="O6727" s="71" t="n">
        <f aca="false">F6727*J6727</f>
        <v>4</v>
      </c>
      <c r="P6727" s="71" t="n">
        <f aca="false">E6727*J6727</f>
        <v>0</v>
      </c>
    </row>
    <row r="6728" customFormat="false" ht="15" hidden="false" customHeight="false" outlineLevel="0" collapsed="false">
      <c r="A6728" s="71" t="s">
        <v>61</v>
      </c>
      <c r="B6728" s="71" t="s">
        <v>53</v>
      </c>
      <c r="C6728" s="71" t="s">
        <v>121</v>
      </c>
      <c r="D6728" s="72" t="n">
        <v>235.54</v>
      </c>
      <c r="E6728" s="71" t="n">
        <v>4</v>
      </c>
      <c r="F6728" s="71" t="n">
        <v>67</v>
      </c>
      <c r="G6728" s="72" t="n">
        <v>4542.19</v>
      </c>
      <c r="H6728" s="72" t="n">
        <v>3992.17</v>
      </c>
      <c r="I6728" s="71" t="n">
        <f aca="false">IF(B6728&gt;=Settings!$B$23,1,0)</f>
        <v>1</v>
      </c>
      <c r="J6728" s="71" t="n">
        <v>1</v>
      </c>
      <c r="K6728" s="71" t="n">
        <f aca="false">F6728*I6728*J6728</f>
        <v>67</v>
      </c>
      <c r="L6728" s="71" t="n">
        <f aca="false">E6728*I6728*J6728</f>
        <v>4</v>
      </c>
      <c r="M6728" s="72" t="n">
        <f aca="false">G6728*I6728*J6728</f>
        <v>4542.19</v>
      </c>
      <c r="N6728" s="72" t="n">
        <f aca="false">D6728*I6728*J6728</f>
        <v>235.54</v>
      </c>
      <c r="O6728" s="71" t="n">
        <f aca="false">F6728*J6728</f>
        <v>67</v>
      </c>
      <c r="P6728" s="71" t="n">
        <f aca="false">E6728*J6728</f>
        <v>4</v>
      </c>
    </row>
    <row r="6729" customFormat="false" ht="15" hidden="false" customHeight="false" outlineLevel="0" collapsed="false">
      <c r="A6729" s="71" t="s">
        <v>61</v>
      </c>
      <c r="B6729" s="71" t="s">
        <v>53</v>
      </c>
      <c r="C6729" s="71" t="s">
        <v>154</v>
      </c>
      <c r="D6729" s="72" t="n">
        <v>475.36</v>
      </c>
      <c r="E6729" s="71" t="n">
        <v>2</v>
      </c>
      <c r="F6729" s="71" t="n">
        <v>3</v>
      </c>
      <c r="G6729" s="72" t="n">
        <v>728.04</v>
      </c>
      <c r="H6729" s="72" t="n">
        <v>252.68</v>
      </c>
      <c r="I6729" s="71" t="n">
        <f aca="false">IF(B6729&gt;=Settings!$B$23,1,0)</f>
        <v>1</v>
      </c>
      <c r="J6729" s="71" t="n">
        <v>1</v>
      </c>
      <c r="K6729" s="71" t="n">
        <f aca="false">F6729*I6729*J6729</f>
        <v>3</v>
      </c>
      <c r="L6729" s="71" t="n">
        <f aca="false">E6729*I6729*J6729</f>
        <v>2</v>
      </c>
      <c r="M6729" s="72" t="n">
        <f aca="false">G6729*I6729*J6729</f>
        <v>728.04</v>
      </c>
      <c r="N6729" s="72" t="n">
        <f aca="false">D6729*I6729*J6729</f>
        <v>475.36</v>
      </c>
      <c r="O6729" s="71" t="n">
        <f aca="false">F6729*J6729</f>
        <v>3</v>
      </c>
      <c r="P6729" s="71" t="n">
        <f aca="false">E6729*J6729</f>
        <v>2</v>
      </c>
    </row>
    <row r="6730" customFormat="false" ht="15" hidden="false" customHeight="false" outlineLevel="0" collapsed="false">
      <c r="A6730" s="71" t="s">
        <v>59</v>
      </c>
      <c r="B6730" s="71" t="s">
        <v>53</v>
      </c>
      <c r="C6730" s="71" t="s">
        <v>2374</v>
      </c>
      <c r="D6730" s="72" t="n">
        <v>72.68</v>
      </c>
      <c r="E6730" s="71" t="n">
        <v>1</v>
      </c>
      <c r="F6730" s="71" t="n">
        <v>10</v>
      </c>
      <c r="G6730" s="72" t="n">
        <v>758.63</v>
      </c>
      <c r="H6730" s="72" t="n">
        <v>660.53</v>
      </c>
      <c r="I6730" s="71" t="n">
        <f aca="false">IF(B6730&gt;=Settings!$B$23,1,0)</f>
        <v>1</v>
      </c>
      <c r="J6730" s="71" t="n">
        <v>1</v>
      </c>
      <c r="K6730" s="71" t="n">
        <f aca="false">F6730*I6730*J6730</f>
        <v>10</v>
      </c>
      <c r="L6730" s="71" t="n">
        <f aca="false">E6730*I6730*J6730</f>
        <v>1</v>
      </c>
      <c r="M6730" s="72" t="n">
        <f aca="false">G6730*I6730*J6730</f>
        <v>758.63</v>
      </c>
      <c r="N6730" s="72" t="n">
        <f aca="false">D6730*I6730*J6730</f>
        <v>72.68</v>
      </c>
      <c r="O6730" s="71" t="n">
        <f aca="false">F6730*J6730</f>
        <v>10</v>
      </c>
      <c r="P6730" s="71" t="n">
        <f aca="false">E6730*J6730</f>
        <v>1</v>
      </c>
    </row>
    <row r="6731" customFormat="false" ht="15" hidden="false" customHeight="false" outlineLevel="0" collapsed="false">
      <c r="A6731" s="71" t="s">
        <v>61</v>
      </c>
      <c r="B6731" s="71" t="s">
        <v>53</v>
      </c>
      <c r="C6731" s="71" t="s">
        <v>1282</v>
      </c>
      <c r="D6731" s="72" t="n">
        <v>0</v>
      </c>
      <c r="E6731" s="71" t="n">
        <v>0</v>
      </c>
      <c r="F6731" s="71" t="n">
        <v>14</v>
      </c>
      <c r="G6731" s="72" t="n">
        <v>393.92</v>
      </c>
      <c r="H6731" s="72" t="n">
        <v>381.28</v>
      </c>
      <c r="I6731" s="71" t="n">
        <f aca="false">IF(B6731&gt;=Settings!$B$23,1,0)</f>
        <v>1</v>
      </c>
      <c r="J6731" s="71" t="n">
        <v>1</v>
      </c>
      <c r="K6731" s="71" t="n">
        <f aca="false">F6731*I6731*J6731</f>
        <v>14</v>
      </c>
      <c r="L6731" s="71" t="n">
        <f aca="false">E6731*I6731*J6731</f>
        <v>0</v>
      </c>
      <c r="M6731" s="72" t="n">
        <f aca="false">G6731*I6731*J6731</f>
        <v>393.92</v>
      </c>
      <c r="N6731" s="72" t="n">
        <f aca="false">D6731*I6731*J6731</f>
        <v>-0</v>
      </c>
      <c r="O6731" s="71" t="n">
        <f aca="false">F6731*J6731</f>
        <v>14</v>
      </c>
      <c r="P6731" s="71" t="n">
        <f aca="false">E6731*J6731</f>
        <v>0</v>
      </c>
    </row>
    <row r="6732" customFormat="false" ht="15" hidden="false" customHeight="false" outlineLevel="0" collapsed="false">
      <c r="A6732" s="71" t="s">
        <v>61</v>
      </c>
      <c r="B6732" s="71" t="s">
        <v>53</v>
      </c>
      <c r="C6732" s="71" t="s">
        <v>600</v>
      </c>
      <c r="D6732" s="72" t="n">
        <v>109.05</v>
      </c>
      <c r="E6732" s="71" t="n">
        <v>1</v>
      </c>
      <c r="F6732" s="71" t="n">
        <v>5</v>
      </c>
      <c r="G6732" s="72" t="n">
        <v>746.46</v>
      </c>
      <c r="H6732" s="72" t="n">
        <v>594.64</v>
      </c>
      <c r="I6732" s="71" t="n">
        <f aca="false">IF(B6732&gt;=Settings!$B$23,1,0)</f>
        <v>1</v>
      </c>
      <c r="J6732" s="71" t="n">
        <v>1</v>
      </c>
      <c r="K6732" s="71" t="n">
        <f aca="false">F6732*I6732*J6732</f>
        <v>5</v>
      </c>
      <c r="L6732" s="71" t="n">
        <f aca="false">E6732*I6732*J6732</f>
        <v>1</v>
      </c>
      <c r="M6732" s="72" t="n">
        <f aca="false">G6732*I6732*J6732</f>
        <v>746.46</v>
      </c>
      <c r="N6732" s="72" t="n">
        <f aca="false">D6732*I6732*J6732</f>
        <v>109.05</v>
      </c>
      <c r="O6732" s="71" t="n">
        <f aca="false">F6732*J6732</f>
        <v>5</v>
      </c>
      <c r="P6732" s="71" t="n">
        <f aca="false">E6732*J6732</f>
        <v>1</v>
      </c>
    </row>
    <row r="6733" customFormat="false" ht="15" hidden="false" customHeight="false" outlineLevel="0" collapsed="false">
      <c r="A6733" s="71" t="s">
        <v>59</v>
      </c>
      <c r="B6733" s="71" t="s">
        <v>53</v>
      </c>
      <c r="C6733" s="71" t="s">
        <v>1068</v>
      </c>
      <c r="D6733" s="72" t="n">
        <v>0</v>
      </c>
      <c r="E6733" s="71" t="n">
        <v>0</v>
      </c>
      <c r="F6733" s="71" t="n">
        <v>1</v>
      </c>
      <c r="G6733" s="72" t="n">
        <v>618.13</v>
      </c>
      <c r="H6733" s="72" t="n">
        <v>525.42</v>
      </c>
      <c r="I6733" s="71" t="n">
        <f aca="false">IF(B6733&gt;=Settings!$B$23,1,0)</f>
        <v>1</v>
      </c>
      <c r="J6733" s="71" t="n">
        <v>1</v>
      </c>
      <c r="K6733" s="71" t="n">
        <f aca="false">F6733*I6733*J6733</f>
        <v>1</v>
      </c>
      <c r="L6733" s="71" t="n">
        <f aca="false">E6733*I6733*J6733</f>
        <v>0</v>
      </c>
      <c r="M6733" s="72" t="n">
        <f aca="false">G6733*I6733*J6733</f>
        <v>618.13</v>
      </c>
      <c r="N6733" s="72" t="n">
        <f aca="false">D6733*I6733*J6733</f>
        <v>-0</v>
      </c>
      <c r="O6733" s="71" t="n">
        <f aca="false">F6733*J6733</f>
        <v>1</v>
      </c>
      <c r="P6733" s="71" t="n">
        <f aca="false">E6733*J6733</f>
        <v>0</v>
      </c>
    </row>
    <row r="6734" customFormat="false" ht="15" hidden="false" customHeight="false" outlineLevel="0" collapsed="false">
      <c r="A6734" s="71" t="s">
        <v>60</v>
      </c>
      <c r="B6734" s="71" t="s">
        <v>53</v>
      </c>
      <c r="C6734" s="71" t="s">
        <v>1602</v>
      </c>
      <c r="D6734" s="72" t="n">
        <v>0</v>
      </c>
      <c r="E6734" s="71" t="n">
        <v>0</v>
      </c>
      <c r="F6734" s="71" t="n">
        <v>1</v>
      </c>
      <c r="G6734" s="72" t="n">
        <v>68.13</v>
      </c>
      <c r="H6734" s="72" t="n">
        <v>57.93</v>
      </c>
      <c r="I6734" s="71" t="n">
        <f aca="false">IF(B6734&gt;=Settings!$B$23,1,0)</f>
        <v>1</v>
      </c>
      <c r="J6734" s="71" t="n">
        <v>1</v>
      </c>
      <c r="K6734" s="71" t="n">
        <f aca="false">F6734*I6734*J6734</f>
        <v>1</v>
      </c>
      <c r="L6734" s="71" t="n">
        <f aca="false">E6734*I6734*J6734</f>
        <v>0</v>
      </c>
      <c r="M6734" s="72" t="n">
        <f aca="false">G6734*I6734*J6734</f>
        <v>68.13</v>
      </c>
      <c r="N6734" s="72" t="n">
        <f aca="false">D6734*I6734*J6734</f>
        <v>-0</v>
      </c>
      <c r="O6734" s="71" t="n">
        <f aca="false">F6734*J6734</f>
        <v>1</v>
      </c>
      <c r="P6734" s="71" t="n">
        <f aca="false">E6734*J6734</f>
        <v>0</v>
      </c>
    </row>
    <row r="6735" customFormat="false" ht="15" hidden="false" customHeight="false" outlineLevel="0" collapsed="false">
      <c r="A6735" s="71" t="s">
        <v>61</v>
      </c>
      <c r="B6735" s="71" t="s">
        <v>53</v>
      </c>
      <c r="C6735" s="71" t="s">
        <v>1369</v>
      </c>
      <c r="D6735" s="72" t="n">
        <v>0</v>
      </c>
      <c r="E6735" s="71" t="n">
        <v>0</v>
      </c>
      <c r="F6735" s="71" t="n">
        <v>6</v>
      </c>
      <c r="G6735" s="72" t="n">
        <v>92.44</v>
      </c>
      <c r="H6735" s="72" t="n">
        <v>87.84</v>
      </c>
      <c r="I6735" s="71" t="n">
        <f aca="false">IF(B6735&gt;=Settings!$B$23,1,0)</f>
        <v>1</v>
      </c>
      <c r="J6735" s="71" t="n">
        <v>1</v>
      </c>
      <c r="K6735" s="71" t="n">
        <f aca="false">F6735*I6735*J6735</f>
        <v>6</v>
      </c>
      <c r="L6735" s="71" t="n">
        <f aca="false">E6735*I6735*J6735</f>
        <v>0</v>
      </c>
      <c r="M6735" s="72" t="n">
        <f aca="false">G6735*I6735*J6735</f>
        <v>92.44</v>
      </c>
      <c r="N6735" s="72" t="n">
        <f aca="false">D6735*I6735*J6735</f>
        <v>-0</v>
      </c>
      <c r="O6735" s="71" t="n">
        <f aca="false">F6735*J6735</f>
        <v>6</v>
      </c>
      <c r="P6735" s="71" t="n">
        <f aca="false">E6735*J6735</f>
        <v>0</v>
      </c>
    </row>
    <row r="6736" customFormat="false" ht="15" hidden="false" customHeight="false" outlineLevel="0" collapsed="false">
      <c r="A6736" s="71" t="s">
        <v>59</v>
      </c>
      <c r="B6736" s="71" t="s">
        <v>53</v>
      </c>
      <c r="C6736" s="71" t="s">
        <v>1310</v>
      </c>
      <c r="D6736" s="72" t="n">
        <v>99.95</v>
      </c>
      <c r="E6736" s="71" t="n">
        <v>1</v>
      </c>
      <c r="F6736" s="71" t="n">
        <v>3</v>
      </c>
      <c r="G6736" s="72" t="n">
        <v>280.77</v>
      </c>
      <c r="H6736" s="72" t="n">
        <v>166.24</v>
      </c>
      <c r="I6736" s="71" t="n">
        <f aca="false">IF(B6736&gt;=Settings!$B$23,1,0)</f>
        <v>1</v>
      </c>
      <c r="J6736" s="71" t="n">
        <v>1</v>
      </c>
      <c r="K6736" s="71" t="n">
        <f aca="false">F6736*I6736*J6736</f>
        <v>3</v>
      </c>
      <c r="L6736" s="71" t="n">
        <f aca="false">E6736*I6736*J6736</f>
        <v>1</v>
      </c>
      <c r="M6736" s="72" t="n">
        <f aca="false">G6736*I6736*J6736</f>
        <v>280.77</v>
      </c>
      <c r="N6736" s="72" t="n">
        <f aca="false">D6736*I6736*J6736</f>
        <v>99.95</v>
      </c>
      <c r="O6736" s="71" t="n">
        <f aca="false">F6736*J6736</f>
        <v>3</v>
      </c>
      <c r="P6736" s="71" t="n">
        <f aca="false">E6736*J6736</f>
        <v>1</v>
      </c>
    </row>
    <row r="6737" customFormat="false" ht="15" hidden="false" customHeight="false" outlineLevel="0" collapsed="false">
      <c r="A6737" s="71" t="s">
        <v>59</v>
      </c>
      <c r="B6737" s="71" t="s">
        <v>53</v>
      </c>
      <c r="C6737" s="71" t="s">
        <v>1097</v>
      </c>
      <c r="D6737" s="72" t="n">
        <v>81.1</v>
      </c>
      <c r="E6737" s="71" t="n">
        <v>1</v>
      </c>
      <c r="F6737" s="71" t="n">
        <v>17</v>
      </c>
      <c r="G6737" s="72" t="n">
        <v>1731.03</v>
      </c>
      <c r="H6737" s="72" t="n">
        <v>1533.45</v>
      </c>
      <c r="I6737" s="71" t="n">
        <f aca="false">IF(B6737&gt;=Settings!$B$23,1,0)</f>
        <v>1</v>
      </c>
      <c r="J6737" s="71" t="n">
        <v>1</v>
      </c>
      <c r="K6737" s="71" t="n">
        <f aca="false">F6737*I6737*J6737</f>
        <v>17</v>
      </c>
      <c r="L6737" s="71" t="n">
        <f aca="false">E6737*I6737*J6737</f>
        <v>1</v>
      </c>
      <c r="M6737" s="72" t="n">
        <f aca="false">G6737*I6737*J6737</f>
        <v>1731.03</v>
      </c>
      <c r="N6737" s="72" t="n">
        <f aca="false">D6737*I6737*J6737</f>
        <v>81.1</v>
      </c>
      <c r="O6737" s="71" t="n">
        <f aca="false">F6737*J6737</f>
        <v>17</v>
      </c>
      <c r="P6737" s="71" t="n">
        <f aca="false">E6737*J6737</f>
        <v>1</v>
      </c>
    </row>
    <row r="6738" customFormat="false" ht="15" hidden="false" customHeight="false" outlineLevel="0" collapsed="false">
      <c r="A6738" s="71" t="s">
        <v>63</v>
      </c>
      <c r="B6738" s="71" t="s">
        <v>53</v>
      </c>
      <c r="C6738" s="71" t="s">
        <v>2338</v>
      </c>
      <c r="D6738" s="72" t="n">
        <v>0</v>
      </c>
      <c r="E6738" s="71" t="n">
        <v>0</v>
      </c>
      <c r="F6738" s="71" t="n">
        <v>1</v>
      </c>
      <c r="G6738" s="72" t="n">
        <v>99.95</v>
      </c>
      <c r="H6738" s="72" t="n">
        <v>99.95</v>
      </c>
      <c r="I6738" s="71" t="n">
        <f aca="false">IF(B6738&gt;=Settings!$B$23,1,0)</f>
        <v>1</v>
      </c>
      <c r="J6738" s="71" t="n">
        <v>1</v>
      </c>
      <c r="K6738" s="71" t="n">
        <f aca="false">F6738*I6738*J6738</f>
        <v>1</v>
      </c>
      <c r="L6738" s="71" t="n">
        <f aca="false">E6738*I6738*J6738</f>
        <v>0</v>
      </c>
      <c r="M6738" s="72" t="n">
        <f aca="false">G6738*I6738*J6738</f>
        <v>99.95</v>
      </c>
      <c r="N6738" s="72" t="n">
        <f aca="false">D6738*I6738*J6738</f>
        <v>-0</v>
      </c>
      <c r="O6738" s="71" t="n">
        <f aca="false">F6738*J6738</f>
        <v>1</v>
      </c>
      <c r="P6738" s="71" t="n">
        <f aca="false">E6738*J6738</f>
        <v>0</v>
      </c>
    </row>
    <row r="6739" customFormat="false" ht="15" hidden="false" customHeight="false" outlineLevel="0" collapsed="false">
      <c r="A6739" s="71" t="s">
        <v>61</v>
      </c>
      <c r="B6739" s="71" t="s">
        <v>53</v>
      </c>
      <c r="C6739" s="71" t="s">
        <v>153</v>
      </c>
      <c r="D6739" s="72" t="n">
        <v>0</v>
      </c>
      <c r="E6739" s="71" t="n">
        <v>0</v>
      </c>
      <c r="F6739" s="71" t="n">
        <v>2</v>
      </c>
      <c r="G6739" s="72" t="n">
        <v>518.1</v>
      </c>
      <c r="H6739" s="72" t="n">
        <v>518.1</v>
      </c>
      <c r="I6739" s="71" t="n">
        <f aca="false">IF(B6739&gt;=Settings!$B$23,1,0)</f>
        <v>1</v>
      </c>
      <c r="J6739" s="71" t="n">
        <v>1</v>
      </c>
      <c r="K6739" s="71" t="n">
        <f aca="false">F6739*I6739*J6739</f>
        <v>2</v>
      </c>
      <c r="L6739" s="71" t="n">
        <f aca="false">E6739*I6739*J6739</f>
        <v>0</v>
      </c>
      <c r="M6739" s="72" t="n">
        <f aca="false">G6739*I6739*J6739</f>
        <v>518.1</v>
      </c>
      <c r="N6739" s="72" t="n">
        <f aca="false">D6739*I6739*J6739</f>
        <v>-0</v>
      </c>
      <c r="O6739" s="71" t="n">
        <f aca="false">F6739*J6739</f>
        <v>2</v>
      </c>
      <c r="P6739" s="71" t="n">
        <f aca="false">E6739*J6739</f>
        <v>0</v>
      </c>
    </row>
    <row r="6740" customFormat="false" ht="15" hidden="false" customHeight="false" outlineLevel="0" collapsed="false">
      <c r="A6740" s="71" t="s">
        <v>59</v>
      </c>
      <c r="B6740" s="71" t="s">
        <v>53</v>
      </c>
      <c r="C6740" s="71" t="s">
        <v>1027</v>
      </c>
      <c r="D6740" s="72" t="n">
        <v>0</v>
      </c>
      <c r="E6740" s="71" t="n">
        <v>0</v>
      </c>
      <c r="F6740" s="71" t="n">
        <v>2</v>
      </c>
      <c r="G6740" s="72" t="n">
        <v>368</v>
      </c>
      <c r="H6740" s="72" t="n">
        <v>312.82</v>
      </c>
      <c r="I6740" s="71" t="n">
        <f aca="false">IF(B6740&gt;=Settings!$B$23,1,0)</f>
        <v>1</v>
      </c>
      <c r="J6740" s="71" t="n">
        <v>1</v>
      </c>
      <c r="K6740" s="71" t="n">
        <f aca="false">F6740*I6740*J6740</f>
        <v>2</v>
      </c>
      <c r="L6740" s="71" t="n">
        <f aca="false">E6740*I6740*J6740</f>
        <v>0</v>
      </c>
      <c r="M6740" s="72" t="n">
        <f aca="false">G6740*I6740*J6740</f>
        <v>368</v>
      </c>
      <c r="N6740" s="72" t="n">
        <f aca="false">D6740*I6740*J6740</f>
        <v>-0</v>
      </c>
      <c r="O6740" s="71" t="n">
        <f aca="false">F6740*J6740</f>
        <v>2</v>
      </c>
      <c r="P6740" s="71" t="n">
        <f aca="false">E6740*J6740</f>
        <v>0</v>
      </c>
    </row>
    <row r="6741" customFormat="false" ht="15" hidden="false" customHeight="false" outlineLevel="0" collapsed="false">
      <c r="A6741" s="71" t="s">
        <v>59</v>
      </c>
      <c r="B6741" s="71" t="s">
        <v>53</v>
      </c>
      <c r="C6741" s="71" t="s">
        <v>1102</v>
      </c>
      <c r="D6741" s="72" t="n">
        <v>0</v>
      </c>
      <c r="E6741" s="71" t="n">
        <v>0</v>
      </c>
      <c r="F6741" s="71" t="n">
        <v>3</v>
      </c>
      <c r="G6741" s="72" t="n">
        <v>481.68</v>
      </c>
      <c r="H6741" s="72" t="n">
        <v>481.68</v>
      </c>
      <c r="I6741" s="71" t="n">
        <f aca="false">IF(B6741&gt;=Settings!$B$23,1,0)</f>
        <v>1</v>
      </c>
      <c r="J6741" s="71" t="n">
        <v>1</v>
      </c>
      <c r="K6741" s="71" t="n">
        <f aca="false">F6741*I6741*J6741</f>
        <v>3</v>
      </c>
      <c r="L6741" s="71" t="n">
        <f aca="false">E6741*I6741*J6741</f>
        <v>0</v>
      </c>
      <c r="M6741" s="72" t="n">
        <f aca="false">G6741*I6741*J6741</f>
        <v>481.68</v>
      </c>
      <c r="N6741" s="72" t="n">
        <f aca="false">D6741*I6741*J6741</f>
        <v>-0</v>
      </c>
      <c r="O6741" s="71" t="n">
        <f aca="false">F6741*J6741</f>
        <v>3</v>
      </c>
      <c r="P6741" s="71" t="n">
        <f aca="false">E6741*J6741</f>
        <v>0</v>
      </c>
    </row>
    <row r="6742" customFormat="false" ht="15" hidden="false" customHeight="false" outlineLevel="0" collapsed="false">
      <c r="A6742" s="71" t="s">
        <v>62</v>
      </c>
      <c r="B6742" s="71" t="s">
        <v>53</v>
      </c>
      <c r="C6742" s="71" t="s">
        <v>1223</v>
      </c>
      <c r="D6742" s="72" t="n">
        <v>0</v>
      </c>
      <c r="E6742" s="71" t="n">
        <v>0</v>
      </c>
      <c r="F6742" s="71" t="n">
        <v>1</v>
      </c>
      <c r="G6742" s="72" t="n">
        <v>54.5</v>
      </c>
      <c r="H6742" s="72" t="n">
        <v>46.33</v>
      </c>
      <c r="I6742" s="71" t="n">
        <f aca="false">IF(B6742&gt;=Settings!$B$23,1,0)</f>
        <v>1</v>
      </c>
      <c r="J6742" s="71" t="n">
        <v>1</v>
      </c>
      <c r="K6742" s="71" t="n">
        <f aca="false">F6742*I6742*J6742</f>
        <v>1</v>
      </c>
      <c r="L6742" s="71" t="n">
        <f aca="false">E6742*I6742*J6742</f>
        <v>0</v>
      </c>
      <c r="M6742" s="72" t="n">
        <f aca="false">G6742*I6742*J6742</f>
        <v>54.5</v>
      </c>
      <c r="N6742" s="72" t="n">
        <f aca="false">D6742*I6742*J6742</f>
        <v>-0</v>
      </c>
      <c r="O6742" s="71" t="n">
        <f aca="false">F6742*J6742</f>
        <v>1</v>
      </c>
      <c r="P6742" s="71" t="n">
        <f aca="false">E6742*J6742</f>
        <v>0</v>
      </c>
    </row>
    <row r="6743" customFormat="false" ht="15" hidden="false" customHeight="false" outlineLevel="0" collapsed="false">
      <c r="A6743" s="71" t="s">
        <v>60</v>
      </c>
      <c r="B6743" s="71" t="s">
        <v>53</v>
      </c>
      <c r="C6743" s="71" t="s">
        <v>928</v>
      </c>
      <c r="D6743" s="72" t="n">
        <v>0</v>
      </c>
      <c r="E6743" s="71" t="n">
        <v>0</v>
      </c>
      <c r="F6743" s="71" t="n">
        <v>1</v>
      </c>
      <c r="G6743" s="72" t="n">
        <v>118.14</v>
      </c>
      <c r="H6743" s="72" t="n">
        <v>118.14</v>
      </c>
      <c r="I6743" s="71" t="n">
        <f aca="false">IF(B6743&gt;=Settings!$B$23,1,0)</f>
        <v>1</v>
      </c>
      <c r="J6743" s="71" t="n">
        <v>1</v>
      </c>
      <c r="K6743" s="71" t="n">
        <f aca="false">F6743*I6743*J6743</f>
        <v>1</v>
      </c>
      <c r="L6743" s="71" t="n">
        <f aca="false">E6743*I6743*J6743</f>
        <v>0</v>
      </c>
      <c r="M6743" s="72" t="n">
        <f aca="false">G6743*I6743*J6743</f>
        <v>118.14</v>
      </c>
      <c r="N6743" s="72" t="n">
        <f aca="false">D6743*I6743*J6743</f>
        <v>-0</v>
      </c>
      <c r="O6743" s="71" t="n">
        <f aca="false">F6743*J6743</f>
        <v>1</v>
      </c>
      <c r="P6743" s="71" t="n">
        <f aca="false">E6743*J6743</f>
        <v>0</v>
      </c>
    </row>
    <row r="6744" customFormat="false" ht="15" hidden="false" customHeight="false" outlineLevel="0" collapsed="false">
      <c r="A6744" s="71" t="s">
        <v>59</v>
      </c>
      <c r="B6744" s="71" t="s">
        <v>53</v>
      </c>
      <c r="C6744" s="71" t="s">
        <v>614</v>
      </c>
      <c r="D6744" s="72" t="n">
        <v>0</v>
      </c>
      <c r="E6744" s="71" t="n">
        <v>0</v>
      </c>
      <c r="F6744" s="71" t="n">
        <v>9</v>
      </c>
      <c r="G6744" s="72" t="n">
        <v>863.2</v>
      </c>
      <c r="H6744" s="72" t="n">
        <v>825.59</v>
      </c>
      <c r="I6744" s="71" t="n">
        <f aca="false">IF(B6744&gt;=Settings!$B$23,1,0)</f>
        <v>1</v>
      </c>
      <c r="J6744" s="71" t="n">
        <v>1</v>
      </c>
      <c r="K6744" s="71" t="n">
        <f aca="false">F6744*I6744*J6744</f>
        <v>9</v>
      </c>
      <c r="L6744" s="71" t="n">
        <f aca="false">E6744*I6744*J6744</f>
        <v>0</v>
      </c>
      <c r="M6744" s="72" t="n">
        <f aca="false">G6744*I6744*J6744</f>
        <v>863.2</v>
      </c>
      <c r="N6744" s="72" t="n">
        <f aca="false">D6744*I6744*J6744</f>
        <v>-0</v>
      </c>
      <c r="O6744" s="71" t="n">
        <f aca="false">F6744*J6744</f>
        <v>9</v>
      </c>
      <c r="P6744" s="71" t="n">
        <f aca="false">E6744*J6744</f>
        <v>0</v>
      </c>
    </row>
    <row r="6745" customFormat="false" ht="15" hidden="false" customHeight="false" outlineLevel="0" collapsed="false">
      <c r="A6745" s="71" t="s">
        <v>59</v>
      </c>
      <c r="B6745" s="71" t="s">
        <v>53</v>
      </c>
      <c r="C6745" s="71" t="s">
        <v>1064</v>
      </c>
      <c r="D6745" s="72" t="n">
        <v>54.05</v>
      </c>
      <c r="E6745" s="71" t="n">
        <v>1</v>
      </c>
      <c r="F6745" s="71" t="n">
        <v>8</v>
      </c>
      <c r="G6745" s="72" t="n">
        <v>535.98</v>
      </c>
      <c r="H6745" s="72" t="n">
        <v>452.67</v>
      </c>
      <c r="I6745" s="71" t="n">
        <f aca="false">IF(B6745&gt;=Settings!$B$23,1,0)</f>
        <v>1</v>
      </c>
      <c r="J6745" s="71" t="n">
        <v>1</v>
      </c>
      <c r="K6745" s="71" t="n">
        <f aca="false">F6745*I6745*J6745</f>
        <v>8</v>
      </c>
      <c r="L6745" s="71" t="n">
        <f aca="false">E6745*I6745*J6745</f>
        <v>1</v>
      </c>
      <c r="M6745" s="72" t="n">
        <f aca="false">G6745*I6745*J6745</f>
        <v>535.98</v>
      </c>
      <c r="N6745" s="72" t="n">
        <f aca="false">D6745*I6745*J6745</f>
        <v>54.05</v>
      </c>
      <c r="O6745" s="71" t="n">
        <f aca="false">F6745*J6745</f>
        <v>8</v>
      </c>
      <c r="P6745" s="71" t="n">
        <f aca="false">E6745*J6745</f>
        <v>1</v>
      </c>
    </row>
    <row r="6746" customFormat="false" ht="15" hidden="false" customHeight="false" outlineLevel="0" collapsed="false">
      <c r="A6746" s="71" t="s">
        <v>59</v>
      </c>
      <c r="B6746" s="71" t="s">
        <v>53</v>
      </c>
      <c r="C6746" s="71" t="s">
        <v>1066</v>
      </c>
      <c r="D6746" s="72" t="n">
        <v>175.94</v>
      </c>
      <c r="E6746" s="71" t="n">
        <v>10</v>
      </c>
      <c r="F6746" s="71" t="n">
        <v>109</v>
      </c>
      <c r="G6746" s="72" t="n">
        <v>1995.1</v>
      </c>
      <c r="H6746" s="72" t="n">
        <v>1737.7</v>
      </c>
      <c r="I6746" s="71" t="n">
        <f aca="false">IF(B6746&gt;=Settings!$B$23,1,0)</f>
        <v>1</v>
      </c>
      <c r="J6746" s="71" t="n">
        <v>1</v>
      </c>
      <c r="K6746" s="71" t="n">
        <f aca="false">F6746*I6746*J6746</f>
        <v>109</v>
      </c>
      <c r="L6746" s="71" t="n">
        <f aca="false">E6746*I6746*J6746</f>
        <v>10</v>
      </c>
      <c r="M6746" s="72" t="n">
        <f aca="false">G6746*I6746*J6746</f>
        <v>1995.1</v>
      </c>
      <c r="N6746" s="72" t="n">
        <f aca="false">D6746*I6746*J6746</f>
        <v>175.94</v>
      </c>
      <c r="O6746" s="71" t="n">
        <f aca="false">F6746*J6746</f>
        <v>109</v>
      </c>
      <c r="P6746" s="71" t="n">
        <f aca="false">E6746*J6746</f>
        <v>10</v>
      </c>
    </row>
    <row r="6747" customFormat="false" ht="15" hidden="false" customHeight="false" outlineLevel="0" collapsed="false">
      <c r="A6747" s="71" t="s">
        <v>61</v>
      </c>
      <c r="B6747" s="71" t="s">
        <v>53</v>
      </c>
      <c r="C6747" s="71" t="s">
        <v>646</v>
      </c>
      <c r="D6747" s="72" t="n">
        <v>0</v>
      </c>
      <c r="E6747" s="71" t="n">
        <v>0</v>
      </c>
      <c r="F6747" s="71" t="n">
        <v>4</v>
      </c>
      <c r="G6747" s="72" t="n">
        <v>390.73</v>
      </c>
      <c r="H6747" s="72" t="n">
        <v>390.73</v>
      </c>
      <c r="I6747" s="71" t="n">
        <f aca="false">IF(B6747&gt;=Settings!$B$23,1,0)</f>
        <v>1</v>
      </c>
      <c r="J6747" s="71" t="n">
        <v>1</v>
      </c>
      <c r="K6747" s="71" t="n">
        <f aca="false">F6747*I6747*J6747</f>
        <v>4</v>
      </c>
      <c r="L6747" s="71" t="n">
        <f aca="false">E6747*I6747*J6747</f>
        <v>0</v>
      </c>
      <c r="M6747" s="72" t="n">
        <f aca="false">G6747*I6747*J6747</f>
        <v>390.73</v>
      </c>
      <c r="N6747" s="72" t="n">
        <f aca="false">D6747*I6747*J6747</f>
        <v>-0</v>
      </c>
      <c r="O6747" s="71" t="n">
        <f aca="false">F6747*J6747</f>
        <v>4</v>
      </c>
      <c r="P6747" s="71" t="n">
        <f aca="false">E6747*J6747</f>
        <v>0</v>
      </c>
    </row>
    <row r="6748" customFormat="false" ht="15" hidden="false" customHeight="false" outlineLevel="0" collapsed="false">
      <c r="A6748" s="71" t="s">
        <v>59</v>
      </c>
      <c r="B6748" s="71" t="s">
        <v>53</v>
      </c>
      <c r="C6748" s="71" t="s">
        <v>1493</v>
      </c>
      <c r="D6748" s="72" t="n">
        <v>0</v>
      </c>
      <c r="E6748" s="71" t="n">
        <v>0</v>
      </c>
      <c r="F6748" s="71" t="n">
        <v>4</v>
      </c>
      <c r="G6748" s="72" t="n">
        <v>504.36</v>
      </c>
      <c r="H6748" s="72" t="n">
        <v>459.84</v>
      </c>
      <c r="I6748" s="71" t="n">
        <f aca="false">IF(B6748&gt;=Settings!$B$23,1,0)</f>
        <v>1</v>
      </c>
      <c r="J6748" s="71" t="n">
        <v>1</v>
      </c>
      <c r="K6748" s="71" t="n">
        <f aca="false">F6748*I6748*J6748</f>
        <v>4</v>
      </c>
      <c r="L6748" s="71" t="n">
        <f aca="false">E6748*I6748*J6748</f>
        <v>0</v>
      </c>
      <c r="M6748" s="72" t="n">
        <f aca="false">G6748*I6748*J6748</f>
        <v>504.36</v>
      </c>
      <c r="N6748" s="72" t="n">
        <f aca="false">D6748*I6748*J6748</f>
        <v>-0</v>
      </c>
      <c r="O6748" s="71" t="n">
        <f aca="false">F6748*J6748</f>
        <v>4</v>
      </c>
      <c r="P6748" s="71" t="n">
        <f aca="false">E6748*J6748</f>
        <v>0</v>
      </c>
    </row>
    <row r="6749" customFormat="false" ht="15" hidden="false" customHeight="false" outlineLevel="0" collapsed="false">
      <c r="A6749" s="71" t="s">
        <v>62</v>
      </c>
      <c r="B6749" s="71" t="s">
        <v>53</v>
      </c>
      <c r="C6749" s="71" t="s">
        <v>2401</v>
      </c>
      <c r="D6749" s="72" t="n">
        <v>0</v>
      </c>
      <c r="E6749" s="71" t="n">
        <v>0</v>
      </c>
      <c r="F6749" s="71" t="n">
        <v>2</v>
      </c>
      <c r="G6749" s="72" t="n">
        <v>12.62</v>
      </c>
      <c r="H6749" s="72" t="n">
        <v>10.72</v>
      </c>
      <c r="I6749" s="71" t="n">
        <f aca="false">IF(B6749&gt;=Settings!$B$23,1,0)</f>
        <v>1</v>
      </c>
      <c r="J6749" s="71" t="n">
        <v>1</v>
      </c>
      <c r="K6749" s="71" t="n">
        <f aca="false">F6749*I6749*J6749</f>
        <v>2</v>
      </c>
      <c r="L6749" s="71" t="n">
        <f aca="false">E6749*I6749*J6749</f>
        <v>0</v>
      </c>
      <c r="M6749" s="72" t="n">
        <f aca="false">G6749*I6749*J6749</f>
        <v>12.62</v>
      </c>
      <c r="N6749" s="72" t="n">
        <f aca="false">D6749*I6749*J6749</f>
        <v>-0</v>
      </c>
      <c r="O6749" s="71" t="n">
        <f aca="false">F6749*J6749</f>
        <v>2</v>
      </c>
      <c r="P6749" s="71" t="n">
        <f aca="false">E6749*J6749</f>
        <v>0</v>
      </c>
    </row>
    <row r="6750" customFormat="false" ht="15" hidden="false" customHeight="false" outlineLevel="0" collapsed="false">
      <c r="A6750" s="71" t="s">
        <v>61</v>
      </c>
      <c r="B6750" s="71" t="s">
        <v>53</v>
      </c>
      <c r="C6750" s="71" t="s">
        <v>1339</v>
      </c>
      <c r="D6750" s="72" t="n">
        <v>0</v>
      </c>
      <c r="E6750" s="71" t="n">
        <v>0</v>
      </c>
      <c r="F6750" s="71" t="n">
        <v>2</v>
      </c>
      <c r="G6750" s="72" t="n">
        <v>127.17</v>
      </c>
      <c r="H6750" s="72" t="n">
        <v>117.65</v>
      </c>
      <c r="I6750" s="71" t="n">
        <f aca="false">IF(B6750&gt;=Settings!$B$23,1,0)</f>
        <v>1</v>
      </c>
      <c r="J6750" s="71" t="n">
        <v>1</v>
      </c>
      <c r="K6750" s="71" t="n">
        <f aca="false">F6750*I6750*J6750</f>
        <v>2</v>
      </c>
      <c r="L6750" s="71" t="n">
        <f aca="false">E6750*I6750*J6750</f>
        <v>0</v>
      </c>
      <c r="M6750" s="72" t="n">
        <f aca="false">G6750*I6750*J6750</f>
        <v>127.17</v>
      </c>
      <c r="N6750" s="72" t="n">
        <f aca="false">D6750*I6750*J6750</f>
        <v>-0</v>
      </c>
      <c r="O6750" s="71" t="n">
        <f aca="false">F6750*J6750</f>
        <v>2</v>
      </c>
      <c r="P6750" s="71" t="n">
        <f aca="false">E6750*J6750</f>
        <v>0</v>
      </c>
    </row>
    <row r="6751" customFormat="false" ht="15" hidden="false" customHeight="false" outlineLevel="0" collapsed="false">
      <c r="A6751" s="71" t="s">
        <v>60</v>
      </c>
      <c r="B6751" s="71" t="s">
        <v>53</v>
      </c>
      <c r="C6751" s="71" t="s">
        <v>1306</v>
      </c>
      <c r="D6751" s="72" t="n">
        <v>63.59</v>
      </c>
      <c r="E6751" s="71" t="n">
        <v>1</v>
      </c>
      <c r="F6751" s="71" t="n">
        <v>0</v>
      </c>
      <c r="G6751" s="72" t="n">
        <v>0</v>
      </c>
      <c r="H6751" s="72" t="n">
        <v>-63.59</v>
      </c>
      <c r="I6751" s="71" t="n">
        <f aca="false">IF(B6751&gt;=Settings!$B$23,1,0)</f>
        <v>1</v>
      </c>
      <c r="J6751" s="71" t="n">
        <v>1</v>
      </c>
      <c r="K6751" s="71" t="n">
        <f aca="false">F6751*I6751*J6751</f>
        <v>0</v>
      </c>
      <c r="L6751" s="71" t="n">
        <f aca="false">E6751*I6751*J6751</f>
        <v>1</v>
      </c>
      <c r="M6751" s="72" t="n">
        <f aca="false">G6751*I6751*J6751</f>
        <v>0</v>
      </c>
      <c r="N6751" s="72" t="n">
        <f aca="false">D6751*I6751*J6751</f>
        <v>63.59</v>
      </c>
      <c r="O6751" s="71" t="n">
        <f aca="false">F6751*J6751</f>
        <v>0</v>
      </c>
      <c r="P6751" s="71" t="n">
        <f aca="false">E6751*J6751</f>
        <v>1</v>
      </c>
    </row>
    <row r="6752" customFormat="false" ht="15" hidden="false" customHeight="false" outlineLevel="0" collapsed="false">
      <c r="A6752" s="71" t="s">
        <v>61</v>
      </c>
      <c r="B6752" s="71" t="s">
        <v>53</v>
      </c>
      <c r="C6752" s="71" t="s">
        <v>1022</v>
      </c>
      <c r="D6752" s="72" t="n">
        <v>0</v>
      </c>
      <c r="E6752" s="71" t="n">
        <v>0</v>
      </c>
      <c r="F6752" s="71" t="n">
        <v>1</v>
      </c>
      <c r="G6752" s="72" t="n">
        <v>81.77</v>
      </c>
      <c r="H6752" s="72" t="n">
        <v>81.77</v>
      </c>
      <c r="I6752" s="71" t="n">
        <f aca="false">IF(B6752&gt;=Settings!$B$23,1,0)</f>
        <v>1</v>
      </c>
      <c r="J6752" s="71" t="n">
        <v>1</v>
      </c>
      <c r="K6752" s="71" t="n">
        <f aca="false">F6752*I6752*J6752</f>
        <v>1</v>
      </c>
      <c r="L6752" s="71" t="n">
        <f aca="false">E6752*I6752*J6752</f>
        <v>0</v>
      </c>
      <c r="M6752" s="72" t="n">
        <f aca="false">G6752*I6752*J6752</f>
        <v>81.77</v>
      </c>
      <c r="N6752" s="72" t="n">
        <f aca="false">D6752*I6752*J6752</f>
        <v>-0</v>
      </c>
      <c r="O6752" s="71" t="n">
        <f aca="false">F6752*J6752</f>
        <v>1</v>
      </c>
      <c r="P6752" s="71" t="n">
        <f aca="false">E6752*J6752</f>
        <v>0</v>
      </c>
    </row>
    <row r="6753" customFormat="false" ht="15" hidden="false" customHeight="false" outlineLevel="0" collapsed="false">
      <c r="A6753" s="71" t="s">
        <v>59</v>
      </c>
      <c r="B6753" s="71" t="s">
        <v>53</v>
      </c>
      <c r="C6753" s="71" t="s">
        <v>2203</v>
      </c>
      <c r="D6753" s="72" t="n">
        <v>0</v>
      </c>
      <c r="E6753" s="71" t="n">
        <v>0</v>
      </c>
      <c r="F6753" s="71" t="n">
        <v>1</v>
      </c>
      <c r="G6753" s="72" t="n">
        <v>311.53</v>
      </c>
      <c r="H6753" s="72" t="n">
        <v>311.53</v>
      </c>
      <c r="I6753" s="71" t="n">
        <f aca="false">IF(B6753&gt;=Settings!$B$23,1,0)</f>
        <v>1</v>
      </c>
      <c r="J6753" s="71" t="n">
        <v>1</v>
      </c>
      <c r="K6753" s="71" t="n">
        <f aca="false">F6753*I6753*J6753</f>
        <v>1</v>
      </c>
      <c r="L6753" s="71" t="n">
        <f aca="false">E6753*I6753*J6753</f>
        <v>0</v>
      </c>
      <c r="M6753" s="72" t="n">
        <f aca="false">G6753*I6753*J6753</f>
        <v>311.53</v>
      </c>
      <c r="N6753" s="72" t="n">
        <f aca="false">D6753*I6753*J6753</f>
        <v>-0</v>
      </c>
      <c r="O6753" s="71" t="n">
        <f aca="false">F6753*J6753</f>
        <v>1</v>
      </c>
      <c r="P6753" s="71" t="n">
        <f aca="false">E6753*J6753</f>
        <v>0</v>
      </c>
    </row>
    <row r="6754" customFormat="false" ht="15" hidden="false" customHeight="false" outlineLevel="0" collapsed="false">
      <c r="A6754" s="71" t="s">
        <v>59</v>
      </c>
      <c r="B6754" s="71" t="s">
        <v>53</v>
      </c>
      <c r="C6754" s="71" t="s">
        <v>2388</v>
      </c>
      <c r="D6754" s="72" t="n">
        <v>0</v>
      </c>
      <c r="E6754" s="71" t="n">
        <v>0</v>
      </c>
      <c r="F6754" s="71" t="n">
        <v>1</v>
      </c>
      <c r="G6754" s="72" t="n">
        <v>99.95</v>
      </c>
      <c r="H6754" s="72" t="n">
        <v>99.95</v>
      </c>
      <c r="I6754" s="71" t="n">
        <f aca="false">IF(B6754&gt;=Settings!$B$23,1,0)</f>
        <v>1</v>
      </c>
      <c r="J6754" s="71" t="n">
        <v>1</v>
      </c>
      <c r="K6754" s="71" t="n">
        <f aca="false">F6754*I6754*J6754</f>
        <v>1</v>
      </c>
      <c r="L6754" s="71" t="n">
        <f aca="false">E6754*I6754*J6754</f>
        <v>0</v>
      </c>
      <c r="M6754" s="72" t="n">
        <f aca="false">G6754*I6754*J6754</f>
        <v>99.95</v>
      </c>
      <c r="N6754" s="72" t="n">
        <f aca="false">D6754*I6754*J6754</f>
        <v>-0</v>
      </c>
      <c r="O6754" s="71" t="n">
        <f aca="false">F6754*J6754</f>
        <v>1</v>
      </c>
      <c r="P6754" s="71" t="n">
        <f aca="false">E6754*J6754</f>
        <v>0</v>
      </c>
    </row>
    <row r="6755" customFormat="false" ht="15" hidden="false" customHeight="false" outlineLevel="0" collapsed="false">
      <c r="A6755" s="71" t="s">
        <v>59</v>
      </c>
      <c r="B6755" s="71" t="s">
        <v>53</v>
      </c>
      <c r="C6755" s="71" t="s">
        <v>142</v>
      </c>
      <c r="D6755" s="72" t="n">
        <v>84.01</v>
      </c>
      <c r="E6755" s="71" t="n">
        <v>2</v>
      </c>
      <c r="F6755" s="71" t="n">
        <v>71</v>
      </c>
      <c r="G6755" s="72" t="n">
        <v>3447.5</v>
      </c>
      <c r="H6755" s="72" t="n">
        <v>3119.02</v>
      </c>
      <c r="I6755" s="71" t="n">
        <f aca="false">IF(B6755&gt;=Settings!$B$23,1,0)</f>
        <v>1</v>
      </c>
      <c r="J6755" s="71" t="n">
        <v>1</v>
      </c>
      <c r="K6755" s="71" t="n">
        <f aca="false">F6755*I6755*J6755</f>
        <v>71</v>
      </c>
      <c r="L6755" s="71" t="n">
        <f aca="false">E6755*I6755*J6755</f>
        <v>2</v>
      </c>
      <c r="M6755" s="72" t="n">
        <f aca="false">G6755*I6755*J6755</f>
        <v>3447.5</v>
      </c>
      <c r="N6755" s="72" t="n">
        <f aca="false">D6755*I6755*J6755</f>
        <v>84.01</v>
      </c>
      <c r="O6755" s="71" t="n">
        <f aca="false">F6755*J6755</f>
        <v>71</v>
      </c>
      <c r="P6755" s="71" t="n">
        <f aca="false">E6755*J6755</f>
        <v>2</v>
      </c>
    </row>
    <row r="6756" customFormat="false" ht="15" hidden="false" customHeight="false" outlineLevel="0" collapsed="false">
      <c r="A6756" s="71" t="s">
        <v>62</v>
      </c>
      <c r="B6756" s="71" t="s">
        <v>53</v>
      </c>
      <c r="C6756" s="71" t="s">
        <v>363</v>
      </c>
      <c r="D6756" s="72" t="n">
        <v>0</v>
      </c>
      <c r="E6756" s="71" t="n">
        <v>0</v>
      </c>
      <c r="F6756" s="71" t="n">
        <v>2</v>
      </c>
      <c r="G6756" s="72" t="n">
        <v>172.64</v>
      </c>
      <c r="H6756" s="72" t="n">
        <v>172.64</v>
      </c>
      <c r="I6756" s="71" t="n">
        <f aca="false">IF(B6756&gt;=Settings!$B$23,1,0)</f>
        <v>1</v>
      </c>
      <c r="J6756" s="71" t="n">
        <v>1</v>
      </c>
      <c r="K6756" s="71" t="n">
        <f aca="false">F6756*I6756*J6756</f>
        <v>2</v>
      </c>
      <c r="L6756" s="71" t="n">
        <f aca="false">E6756*I6756*J6756</f>
        <v>0</v>
      </c>
      <c r="M6756" s="72" t="n">
        <f aca="false">G6756*I6756*J6756</f>
        <v>172.64</v>
      </c>
      <c r="N6756" s="72" t="n">
        <f aca="false">D6756*I6756*J6756</f>
        <v>-0</v>
      </c>
      <c r="O6756" s="71" t="n">
        <f aca="false">F6756*J6756</f>
        <v>2</v>
      </c>
      <c r="P6756" s="71" t="n">
        <f aca="false">E6756*J6756</f>
        <v>0</v>
      </c>
    </row>
    <row r="6757" customFormat="false" ht="15" hidden="false" customHeight="false" outlineLevel="0" collapsed="false">
      <c r="A6757" s="71" t="s">
        <v>60</v>
      </c>
      <c r="B6757" s="71" t="s">
        <v>53</v>
      </c>
      <c r="C6757" s="71" t="s">
        <v>2236</v>
      </c>
      <c r="D6757" s="72" t="n">
        <v>243.34</v>
      </c>
      <c r="E6757" s="71" t="n">
        <v>2</v>
      </c>
      <c r="F6757" s="71" t="n">
        <v>6</v>
      </c>
      <c r="G6757" s="72" t="n">
        <v>872.46</v>
      </c>
      <c r="H6757" s="72" t="n">
        <v>519.12</v>
      </c>
      <c r="I6757" s="71" t="n">
        <f aca="false">IF(B6757&gt;=Settings!$B$23,1,0)</f>
        <v>1</v>
      </c>
      <c r="J6757" s="71" t="n">
        <v>1</v>
      </c>
      <c r="K6757" s="71" t="n">
        <f aca="false">F6757*I6757*J6757</f>
        <v>6</v>
      </c>
      <c r="L6757" s="71" t="n">
        <f aca="false">E6757*I6757*J6757</f>
        <v>2</v>
      </c>
      <c r="M6757" s="72" t="n">
        <f aca="false">G6757*I6757*J6757</f>
        <v>872.46</v>
      </c>
      <c r="N6757" s="72" t="n">
        <f aca="false">D6757*I6757*J6757</f>
        <v>243.34</v>
      </c>
      <c r="O6757" s="71" t="n">
        <f aca="false">F6757*J6757</f>
        <v>6</v>
      </c>
      <c r="P6757" s="71" t="n">
        <f aca="false">E6757*J6757</f>
        <v>2</v>
      </c>
    </row>
    <row r="6758" customFormat="false" ht="15" hidden="false" customHeight="false" outlineLevel="0" collapsed="false">
      <c r="A6758" s="71" t="s">
        <v>61</v>
      </c>
      <c r="B6758" s="71" t="s">
        <v>53</v>
      </c>
      <c r="C6758" s="71" t="s">
        <v>901</v>
      </c>
      <c r="D6758" s="72" t="n">
        <v>0</v>
      </c>
      <c r="E6758" s="71" t="n">
        <v>0</v>
      </c>
      <c r="F6758" s="71" t="n">
        <v>1</v>
      </c>
      <c r="G6758" s="72" t="n">
        <v>104.5</v>
      </c>
      <c r="H6758" s="72" t="n">
        <v>104.5</v>
      </c>
      <c r="I6758" s="71" t="n">
        <f aca="false">IF(B6758&gt;=Settings!$B$23,1,0)</f>
        <v>1</v>
      </c>
      <c r="J6758" s="71" t="n">
        <v>1</v>
      </c>
      <c r="K6758" s="71" t="n">
        <f aca="false">F6758*I6758*J6758</f>
        <v>1</v>
      </c>
      <c r="L6758" s="71" t="n">
        <f aca="false">E6758*I6758*J6758</f>
        <v>0</v>
      </c>
      <c r="M6758" s="72" t="n">
        <f aca="false">G6758*I6758*J6758</f>
        <v>104.5</v>
      </c>
      <c r="N6758" s="72" t="n">
        <f aca="false">D6758*I6758*J6758</f>
        <v>-0</v>
      </c>
      <c r="O6758" s="71" t="n">
        <f aca="false">F6758*J6758</f>
        <v>1</v>
      </c>
      <c r="P6758" s="71" t="n">
        <f aca="false">E6758*J6758</f>
        <v>0</v>
      </c>
    </row>
    <row r="6759" customFormat="false" ht="15" hidden="false" customHeight="false" outlineLevel="0" collapsed="false">
      <c r="A6759" s="71" t="s">
        <v>59</v>
      </c>
      <c r="B6759" s="71" t="s">
        <v>53</v>
      </c>
      <c r="C6759" s="71" t="s">
        <v>1239</v>
      </c>
      <c r="D6759" s="72" t="n">
        <v>0</v>
      </c>
      <c r="E6759" s="71" t="n">
        <v>0</v>
      </c>
      <c r="F6759" s="71" t="n">
        <v>6</v>
      </c>
      <c r="G6759" s="72" t="n">
        <v>529.71</v>
      </c>
      <c r="H6759" s="72" t="n">
        <v>517.72</v>
      </c>
      <c r="I6759" s="71" t="n">
        <f aca="false">IF(B6759&gt;=Settings!$B$23,1,0)</f>
        <v>1</v>
      </c>
      <c r="J6759" s="71" t="n">
        <v>1</v>
      </c>
      <c r="K6759" s="71" t="n">
        <f aca="false">F6759*I6759*J6759</f>
        <v>6</v>
      </c>
      <c r="L6759" s="71" t="n">
        <f aca="false">E6759*I6759*J6759</f>
        <v>0</v>
      </c>
      <c r="M6759" s="72" t="n">
        <f aca="false">G6759*I6759*J6759</f>
        <v>529.71</v>
      </c>
      <c r="N6759" s="72" t="n">
        <f aca="false">D6759*I6759*J6759</f>
        <v>-0</v>
      </c>
      <c r="O6759" s="71" t="n">
        <f aca="false">F6759*J6759</f>
        <v>6</v>
      </c>
      <c r="P6759" s="71" t="n">
        <f aca="false">E6759*J6759</f>
        <v>0</v>
      </c>
    </row>
    <row r="6760" customFormat="false" ht="15" hidden="false" customHeight="false" outlineLevel="0" collapsed="false">
      <c r="A6760" s="71" t="s">
        <v>61</v>
      </c>
      <c r="B6760" s="71" t="s">
        <v>53</v>
      </c>
      <c r="C6760" s="71" t="s">
        <v>114</v>
      </c>
      <c r="D6760" s="72" t="n">
        <v>181.72</v>
      </c>
      <c r="E6760" s="71" t="n">
        <v>2</v>
      </c>
      <c r="F6760" s="71" t="n">
        <v>49</v>
      </c>
      <c r="G6760" s="72" t="n">
        <v>4370.35</v>
      </c>
      <c r="H6760" s="72" t="n">
        <v>4012.91</v>
      </c>
      <c r="I6760" s="71" t="n">
        <f aca="false">IF(B6760&gt;=Settings!$B$23,1,0)</f>
        <v>1</v>
      </c>
      <c r="J6760" s="71" t="n">
        <v>1</v>
      </c>
      <c r="K6760" s="71" t="n">
        <f aca="false">F6760*I6760*J6760</f>
        <v>49</v>
      </c>
      <c r="L6760" s="71" t="n">
        <f aca="false">E6760*I6760*J6760</f>
        <v>2</v>
      </c>
      <c r="M6760" s="72" t="n">
        <f aca="false">G6760*I6760*J6760</f>
        <v>4370.35</v>
      </c>
      <c r="N6760" s="72" t="n">
        <f aca="false">D6760*I6760*J6760</f>
        <v>181.72</v>
      </c>
      <c r="O6760" s="71" t="n">
        <f aca="false">F6760*J6760</f>
        <v>49</v>
      </c>
      <c r="P6760" s="71" t="n">
        <f aca="false">E6760*J6760</f>
        <v>2</v>
      </c>
    </row>
    <row r="6761" customFormat="false" ht="15" hidden="false" customHeight="false" outlineLevel="0" collapsed="false">
      <c r="A6761" s="71" t="s">
        <v>61</v>
      </c>
      <c r="B6761" s="71" t="s">
        <v>53</v>
      </c>
      <c r="C6761" s="71" t="s">
        <v>1747</v>
      </c>
      <c r="D6761" s="72" t="n">
        <v>0</v>
      </c>
      <c r="E6761" s="71" t="n">
        <v>0</v>
      </c>
      <c r="F6761" s="71" t="n">
        <v>1</v>
      </c>
      <c r="G6761" s="72" t="n">
        <v>118.14</v>
      </c>
      <c r="H6761" s="72" t="n">
        <v>118.14</v>
      </c>
      <c r="I6761" s="71" t="n">
        <f aca="false">IF(B6761&gt;=Settings!$B$23,1,0)</f>
        <v>1</v>
      </c>
      <c r="J6761" s="71" t="n">
        <v>1</v>
      </c>
      <c r="K6761" s="71" t="n">
        <f aca="false">F6761*I6761*J6761</f>
        <v>1</v>
      </c>
      <c r="L6761" s="71" t="n">
        <f aca="false">E6761*I6761*J6761</f>
        <v>0</v>
      </c>
      <c r="M6761" s="72" t="n">
        <f aca="false">G6761*I6761*J6761</f>
        <v>118.14</v>
      </c>
      <c r="N6761" s="72" t="n">
        <f aca="false">D6761*I6761*J6761</f>
        <v>-0</v>
      </c>
      <c r="O6761" s="71" t="n">
        <f aca="false">F6761*J6761</f>
        <v>1</v>
      </c>
      <c r="P6761" s="71" t="n">
        <f aca="false">E6761*J6761</f>
        <v>0</v>
      </c>
    </row>
    <row r="6762" customFormat="false" ht="15" hidden="false" customHeight="false" outlineLevel="0" collapsed="false">
      <c r="A6762" s="71" t="s">
        <v>59</v>
      </c>
      <c r="B6762" s="71" t="s">
        <v>53</v>
      </c>
      <c r="C6762" s="71" t="s">
        <v>683</v>
      </c>
      <c r="D6762" s="72" t="n">
        <v>0</v>
      </c>
      <c r="E6762" s="71" t="n">
        <v>0</v>
      </c>
      <c r="F6762" s="71" t="n">
        <v>5</v>
      </c>
      <c r="G6762" s="72" t="n">
        <v>113.37</v>
      </c>
      <c r="H6762" s="72" t="n">
        <v>103.2</v>
      </c>
      <c r="I6762" s="71" t="n">
        <f aca="false">IF(B6762&gt;=Settings!$B$23,1,0)</f>
        <v>1</v>
      </c>
      <c r="J6762" s="71" t="n">
        <v>1</v>
      </c>
      <c r="K6762" s="71" t="n">
        <f aca="false">F6762*I6762*J6762</f>
        <v>5</v>
      </c>
      <c r="L6762" s="71" t="n">
        <f aca="false">E6762*I6762*J6762</f>
        <v>0</v>
      </c>
      <c r="M6762" s="72" t="n">
        <f aca="false">G6762*I6762*J6762</f>
        <v>113.37</v>
      </c>
      <c r="N6762" s="72" t="n">
        <f aca="false">D6762*I6762*J6762</f>
        <v>-0</v>
      </c>
      <c r="O6762" s="71" t="n">
        <f aca="false">F6762*J6762</f>
        <v>5</v>
      </c>
      <c r="P6762" s="71" t="n">
        <f aca="false">E6762*J6762</f>
        <v>0</v>
      </c>
    </row>
    <row r="6763" customFormat="false" ht="15" hidden="false" customHeight="false" outlineLevel="0" collapsed="false">
      <c r="A6763" s="71" t="s">
        <v>60</v>
      </c>
      <c r="B6763" s="71" t="s">
        <v>53</v>
      </c>
      <c r="C6763" s="71" t="s">
        <v>1117</v>
      </c>
      <c r="D6763" s="72" t="n">
        <v>98.06</v>
      </c>
      <c r="E6763" s="71" t="n">
        <v>5</v>
      </c>
      <c r="F6763" s="71" t="n">
        <v>32</v>
      </c>
      <c r="G6763" s="72" t="n">
        <v>667.53</v>
      </c>
      <c r="H6763" s="72" t="n">
        <v>549.67</v>
      </c>
      <c r="I6763" s="71" t="n">
        <f aca="false">IF(B6763&gt;=Settings!$B$23,1,0)</f>
        <v>1</v>
      </c>
      <c r="J6763" s="71" t="n">
        <v>1</v>
      </c>
      <c r="K6763" s="71" t="n">
        <f aca="false">F6763*I6763*J6763</f>
        <v>32</v>
      </c>
      <c r="L6763" s="71" t="n">
        <f aca="false">E6763*I6763*J6763</f>
        <v>5</v>
      </c>
      <c r="M6763" s="72" t="n">
        <f aca="false">G6763*I6763*J6763</f>
        <v>667.53</v>
      </c>
      <c r="N6763" s="72" t="n">
        <f aca="false">D6763*I6763*J6763</f>
        <v>98.06</v>
      </c>
      <c r="O6763" s="71" t="n">
        <f aca="false">F6763*J6763</f>
        <v>32</v>
      </c>
      <c r="P6763" s="71" t="n">
        <f aca="false">E6763*J6763</f>
        <v>5</v>
      </c>
    </row>
    <row r="6764" customFormat="false" ht="15" hidden="false" customHeight="false" outlineLevel="0" collapsed="false">
      <c r="A6764" s="71" t="s">
        <v>61</v>
      </c>
      <c r="B6764" s="71" t="s">
        <v>53</v>
      </c>
      <c r="C6764" s="71" t="s">
        <v>1662</v>
      </c>
      <c r="D6764" s="72" t="n">
        <v>0</v>
      </c>
      <c r="E6764" s="71" t="n">
        <v>0</v>
      </c>
      <c r="F6764" s="71" t="n">
        <v>1</v>
      </c>
      <c r="G6764" s="72" t="n">
        <v>159.05</v>
      </c>
      <c r="H6764" s="72" t="n">
        <v>159.05</v>
      </c>
      <c r="I6764" s="71" t="n">
        <f aca="false">IF(B6764&gt;=Settings!$B$23,1,0)</f>
        <v>1</v>
      </c>
      <c r="J6764" s="71" t="n">
        <v>1</v>
      </c>
      <c r="K6764" s="71" t="n">
        <f aca="false">F6764*I6764*J6764</f>
        <v>1</v>
      </c>
      <c r="L6764" s="71" t="n">
        <f aca="false">E6764*I6764*J6764</f>
        <v>0</v>
      </c>
      <c r="M6764" s="72" t="n">
        <f aca="false">G6764*I6764*J6764</f>
        <v>159.05</v>
      </c>
      <c r="N6764" s="72" t="n">
        <f aca="false">D6764*I6764*J6764</f>
        <v>-0</v>
      </c>
      <c r="O6764" s="71" t="n">
        <f aca="false">F6764*J6764</f>
        <v>1</v>
      </c>
      <c r="P6764" s="71" t="n">
        <f aca="false">E6764*J6764</f>
        <v>0</v>
      </c>
    </row>
    <row r="6765" customFormat="false" ht="15" hidden="false" customHeight="false" outlineLevel="0" collapsed="false">
      <c r="A6765" s="71" t="s">
        <v>62</v>
      </c>
      <c r="B6765" s="71" t="s">
        <v>53</v>
      </c>
      <c r="C6765" s="71" t="s">
        <v>119</v>
      </c>
      <c r="D6765" s="72" t="n">
        <v>0</v>
      </c>
      <c r="E6765" s="71" t="n">
        <v>0</v>
      </c>
      <c r="F6765" s="71" t="n">
        <v>20</v>
      </c>
      <c r="G6765" s="72" t="n">
        <v>1812.7</v>
      </c>
      <c r="H6765" s="72" t="n">
        <v>1729.87</v>
      </c>
      <c r="I6765" s="71" t="n">
        <f aca="false">IF(B6765&gt;=Settings!$B$23,1,0)</f>
        <v>1</v>
      </c>
      <c r="J6765" s="71" t="n">
        <v>1</v>
      </c>
      <c r="K6765" s="71" t="n">
        <f aca="false">F6765*I6765*J6765</f>
        <v>20</v>
      </c>
      <c r="L6765" s="71" t="n">
        <f aca="false">E6765*I6765*J6765</f>
        <v>0</v>
      </c>
      <c r="M6765" s="72" t="n">
        <f aca="false">G6765*I6765*J6765</f>
        <v>1812.7</v>
      </c>
      <c r="N6765" s="72" t="n">
        <f aca="false">D6765*I6765*J6765</f>
        <v>-0</v>
      </c>
      <c r="O6765" s="71" t="n">
        <f aca="false">F6765*J6765</f>
        <v>20</v>
      </c>
      <c r="P6765" s="71" t="n">
        <f aca="false">E6765*J6765</f>
        <v>0</v>
      </c>
    </row>
    <row r="6766" customFormat="false" ht="15" hidden="false" customHeight="false" outlineLevel="0" collapsed="false">
      <c r="A6766" s="71" t="s">
        <v>61</v>
      </c>
      <c r="B6766" s="71" t="s">
        <v>53</v>
      </c>
      <c r="C6766" s="71" t="s">
        <v>931</v>
      </c>
      <c r="D6766" s="72" t="n">
        <v>0</v>
      </c>
      <c r="E6766" s="71" t="n">
        <v>0</v>
      </c>
      <c r="F6766" s="71" t="n">
        <v>3</v>
      </c>
      <c r="G6766" s="72" t="n">
        <v>222.59</v>
      </c>
      <c r="H6766" s="72" t="n">
        <v>222.59</v>
      </c>
      <c r="I6766" s="71" t="n">
        <f aca="false">IF(B6766&gt;=Settings!$B$23,1,0)</f>
        <v>1</v>
      </c>
      <c r="J6766" s="71" t="n">
        <v>1</v>
      </c>
      <c r="K6766" s="71" t="n">
        <f aca="false">F6766*I6766*J6766</f>
        <v>3</v>
      </c>
      <c r="L6766" s="71" t="n">
        <f aca="false">E6766*I6766*J6766</f>
        <v>0</v>
      </c>
      <c r="M6766" s="72" t="n">
        <f aca="false">G6766*I6766*J6766</f>
        <v>222.59</v>
      </c>
      <c r="N6766" s="72" t="n">
        <f aca="false">D6766*I6766*J6766</f>
        <v>-0</v>
      </c>
      <c r="O6766" s="71" t="n">
        <f aca="false">F6766*J6766</f>
        <v>3</v>
      </c>
      <c r="P6766" s="71" t="n">
        <f aca="false">E6766*J6766</f>
        <v>0</v>
      </c>
    </row>
    <row r="6767" customFormat="false" ht="15" hidden="false" customHeight="false" outlineLevel="0" collapsed="false">
      <c r="A6767" s="71" t="s">
        <v>60</v>
      </c>
      <c r="B6767" s="71" t="s">
        <v>53</v>
      </c>
      <c r="C6767" s="71" t="s">
        <v>121</v>
      </c>
      <c r="D6767" s="72" t="n">
        <v>0</v>
      </c>
      <c r="E6767" s="71" t="n">
        <v>0</v>
      </c>
      <c r="F6767" s="71" t="n">
        <v>13</v>
      </c>
      <c r="G6767" s="72" t="n">
        <v>876.63</v>
      </c>
      <c r="H6767" s="72" t="n">
        <v>803.11</v>
      </c>
      <c r="I6767" s="71" t="n">
        <f aca="false">IF(B6767&gt;=Settings!$B$23,1,0)</f>
        <v>1</v>
      </c>
      <c r="J6767" s="71" t="n">
        <v>1</v>
      </c>
      <c r="K6767" s="71" t="n">
        <f aca="false">F6767*I6767*J6767</f>
        <v>13</v>
      </c>
      <c r="L6767" s="71" t="n">
        <f aca="false">E6767*I6767*J6767</f>
        <v>0</v>
      </c>
      <c r="M6767" s="72" t="n">
        <f aca="false">G6767*I6767*J6767</f>
        <v>876.63</v>
      </c>
      <c r="N6767" s="72" t="n">
        <f aca="false">D6767*I6767*J6767</f>
        <v>-0</v>
      </c>
      <c r="O6767" s="71" t="n">
        <f aca="false">F6767*J6767</f>
        <v>13</v>
      </c>
      <c r="P6767" s="71" t="n">
        <f aca="false">E6767*J6767</f>
        <v>0</v>
      </c>
    </row>
    <row r="6768" customFormat="false" ht="15" hidden="false" customHeight="false" outlineLevel="0" collapsed="false">
      <c r="A6768" s="71" t="s">
        <v>59</v>
      </c>
      <c r="B6768" s="71" t="s">
        <v>53</v>
      </c>
      <c r="C6768" s="71" t="s">
        <v>2146</v>
      </c>
      <c r="D6768" s="72" t="n">
        <v>1145.99</v>
      </c>
      <c r="E6768" s="71" t="n">
        <v>9</v>
      </c>
      <c r="F6768" s="71" t="n">
        <v>121</v>
      </c>
      <c r="G6768" s="72" t="n">
        <v>16648.84</v>
      </c>
      <c r="H6768" s="72" t="n">
        <v>14368.16</v>
      </c>
      <c r="I6768" s="71" t="n">
        <f aca="false">IF(B6768&gt;=Settings!$B$23,1,0)</f>
        <v>1</v>
      </c>
      <c r="J6768" s="71" t="n">
        <v>1</v>
      </c>
      <c r="K6768" s="71" t="n">
        <f aca="false">F6768*I6768*J6768</f>
        <v>121</v>
      </c>
      <c r="L6768" s="71" t="n">
        <f aca="false">E6768*I6768*J6768</f>
        <v>9</v>
      </c>
      <c r="M6768" s="72" t="n">
        <f aca="false">G6768*I6768*J6768</f>
        <v>16648.84</v>
      </c>
      <c r="N6768" s="72" t="n">
        <f aca="false">D6768*I6768*J6768</f>
        <v>1145.99</v>
      </c>
      <c r="O6768" s="71" t="n">
        <f aca="false">F6768*J6768</f>
        <v>121</v>
      </c>
      <c r="P6768" s="71" t="n">
        <f aca="false">E6768*J6768</f>
        <v>9</v>
      </c>
    </row>
    <row r="6769" customFormat="false" ht="15" hidden="false" customHeight="false" outlineLevel="0" collapsed="false">
      <c r="A6769" s="71" t="s">
        <v>60</v>
      </c>
      <c r="B6769" s="71" t="s">
        <v>53</v>
      </c>
      <c r="C6769" s="71" t="s">
        <v>1262</v>
      </c>
      <c r="D6769" s="72" t="n">
        <v>696.5</v>
      </c>
      <c r="E6769" s="71" t="n">
        <v>8</v>
      </c>
      <c r="F6769" s="71" t="n">
        <v>84</v>
      </c>
      <c r="G6769" s="72" t="n">
        <v>7541.57</v>
      </c>
      <c r="H6769" s="72" t="n">
        <v>6371.3</v>
      </c>
      <c r="I6769" s="71" t="n">
        <f aca="false">IF(B6769&gt;=Settings!$B$23,1,0)</f>
        <v>1</v>
      </c>
      <c r="J6769" s="71" t="n">
        <v>1</v>
      </c>
      <c r="K6769" s="71" t="n">
        <f aca="false">F6769*I6769*J6769</f>
        <v>84</v>
      </c>
      <c r="L6769" s="71" t="n">
        <f aca="false">E6769*I6769*J6769</f>
        <v>8</v>
      </c>
      <c r="M6769" s="72" t="n">
        <f aca="false">G6769*I6769*J6769</f>
        <v>7541.57</v>
      </c>
      <c r="N6769" s="72" t="n">
        <f aca="false">D6769*I6769*J6769</f>
        <v>696.5</v>
      </c>
      <c r="O6769" s="71" t="n">
        <f aca="false">F6769*J6769</f>
        <v>84</v>
      </c>
      <c r="P6769" s="71" t="n">
        <f aca="false">E6769*J6769</f>
        <v>8</v>
      </c>
    </row>
    <row r="6770" customFormat="false" ht="15" hidden="false" customHeight="false" outlineLevel="0" collapsed="false">
      <c r="A6770" s="71" t="s">
        <v>61</v>
      </c>
      <c r="B6770" s="71" t="s">
        <v>53</v>
      </c>
      <c r="C6770" s="71" t="s">
        <v>2426</v>
      </c>
      <c r="D6770" s="72" t="n">
        <v>0</v>
      </c>
      <c r="E6770" s="71" t="n">
        <v>0</v>
      </c>
      <c r="F6770" s="71" t="n">
        <v>1</v>
      </c>
      <c r="G6770" s="72" t="n">
        <v>63.59</v>
      </c>
      <c r="H6770" s="72" t="n">
        <v>63.59</v>
      </c>
      <c r="I6770" s="71" t="n">
        <f aca="false">IF(B6770&gt;=Settings!$B$23,1,0)</f>
        <v>1</v>
      </c>
      <c r="J6770" s="71" t="n">
        <v>1</v>
      </c>
      <c r="K6770" s="71" t="n">
        <f aca="false">F6770*I6770*J6770</f>
        <v>1</v>
      </c>
      <c r="L6770" s="71" t="n">
        <f aca="false">E6770*I6770*J6770</f>
        <v>0</v>
      </c>
      <c r="M6770" s="72" t="n">
        <f aca="false">G6770*I6770*J6770</f>
        <v>63.59</v>
      </c>
      <c r="N6770" s="72" t="n">
        <f aca="false">D6770*I6770*J6770</f>
        <v>-0</v>
      </c>
      <c r="O6770" s="71" t="n">
        <f aca="false">F6770*J6770</f>
        <v>1</v>
      </c>
      <c r="P6770" s="71" t="n">
        <f aca="false">E6770*J6770</f>
        <v>0</v>
      </c>
    </row>
    <row r="6771" customFormat="false" ht="15" hidden="false" customHeight="false" outlineLevel="0" collapsed="false">
      <c r="A6771" s="71" t="s">
        <v>59</v>
      </c>
      <c r="B6771" s="71" t="s">
        <v>53</v>
      </c>
      <c r="C6771" s="71" t="s">
        <v>2180</v>
      </c>
      <c r="D6771" s="72" t="n">
        <v>0</v>
      </c>
      <c r="E6771" s="71" t="n">
        <v>0</v>
      </c>
      <c r="F6771" s="71" t="n">
        <v>8</v>
      </c>
      <c r="G6771" s="72" t="n">
        <v>108.68</v>
      </c>
      <c r="H6771" s="72" t="n">
        <v>95.8</v>
      </c>
      <c r="I6771" s="71" t="n">
        <f aca="false">IF(B6771&gt;=Settings!$B$23,1,0)</f>
        <v>1</v>
      </c>
      <c r="J6771" s="71" t="n">
        <v>1</v>
      </c>
      <c r="K6771" s="71" t="n">
        <f aca="false">F6771*I6771*J6771</f>
        <v>8</v>
      </c>
      <c r="L6771" s="71" t="n">
        <f aca="false">E6771*I6771*J6771</f>
        <v>0</v>
      </c>
      <c r="M6771" s="72" t="n">
        <f aca="false">G6771*I6771*J6771</f>
        <v>108.68</v>
      </c>
      <c r="N6771" s="72" t="n">
        <f aca="false">D6771*I6771*J6771</f>
        <v>-0</v>
      </c>
      <c r="O6771" s="71" t="n">
        <f aca="false">F6771*J6771</f>
        <v>8</v>
      </c>
      <c r="P6771" s="71" t="n">
        <f aca="false">E6771*J6771</f>
        <v>0</v>
      </c>
    </row>
    <row r="6772" customFormat="false" ht="15" hidden="false" customHeight="false" outlineLevel="0" collapsed="false">
      <c r="A6772" s="71" t="s">
        <v>59</v>
      </c>
      <c r="B6772" s="71" t="s">
        <v>53</v>
      </c>
      <c r="C6772" s="71" t="s">
        <v>161</v>
      </c>
      <c r="D6772" s="72" t="n">
        <v>218.48</v>
      </c>
      <c r="E6772" s="71" t="n">
        <v>4</v>
      </c>
      <c r="F6772" s="71" t="n">
        <v>85</v>
      </c>
      <c r="G6772" s="72" t="n">
        <v>5337.2</v>
      </c>
      <c r="H6772" s="72" t="n">
        <v>4917.23</v>
      </c>
      <c r="I6772" s="71" t="n">
        <f aca="false">IF(B6772&gt;=Settings!$B$23,1,0)</f>
        <v>1</v>
      </c>
      <c r="J6772" s="71" t="n">
        <v>1</v>
      </c>
      <c r="K6772" s="71" t="n">
        <f aca="false">F6772*I6772*J6772</f>
        <v>85</v>
      </c>
      <c r="L6772" s="71" t="n">
        <f aca="false">E6772*I6772*J6772</f>
        <v>4</v>
      </c>
      <c r="M6772" s="72" t="n">
        <f aca="false">G6772*I6772*J6772</f>
        <v>5337.2</v>
      </c>
      <c r="N6772" s="72" t="n">
        <f aca="false">D6772*I6772*J6772</f>
        <v>218.48</v>
      </c>
      <c r="O6772" s="71" t="n">
        <f aca="false">F6772*J6772</f>
        <v>85</v>
      </c>
      <c r="P6772" s="71" t="n">
        <f aca="false">E6772*J6772</f>
        <v>4</v>
      </c>
    </row>
    <row r="6773" customFormat="false" ht="15" hidden="false" customHeight="false" outlineLevel="0" collapsed="false">
      <c r="A6773" s="71" t="s">
        <v>59</v>
      </c>
      <c r="B6773" s="71" t="s">
        <v>53</v>
      </c>
      <c r="C6773" s="71" t="s">
        <v>991</v>
      </c>
      <c r="D6773" s="72" t="n">
        <v>0</v>
      </c>
      <c r="E6773" s="71" t="n">
        <v>0</v>
      </c>
      <c r="F6773" s="71" t="n">
        <v>6</v>
      </c>
      <c r="G6773" s="72" t="n">
        <v>598.35</v>
      </c>
      <c r="H6773" s="72" t="n">
        <v>555.06</v>
      </c>
      <c r="I6773" s="71" t="n">
        <f aca="false">IF(B6773&gt;=Settings!$B$23,1,0)</f>
        <v>1</v>
      </c>
      <c r="J6773" s="71" t="n">
        <v>1</v>
      </c>
      <c r="K6773" s="71" t="n">
        <f aca="false">F6773*I6773*J6773</f>
        <v>6</v>
      </c>
      <c r="L6773" s="71" t="n">
        <f aca="false">E6773*I6773*J6773</f>
        <v>0</v>
      </c>
      <c r="M6773" s="72" t="n">
        <f aca="false">G6773*I6773*J6773</f>
        <v>598.35</v>
      </c>
      <c r="N6773" s="72" t="n">
        <f aca="false">D6773*I6773*J6773</f>
        <v>-0</v>
      </c>
      <c r="O6773" s="71" t="n">
        <f aca="false">F6773*J6773</f>
        <v>6</v>
      </c>
      <c r="P6773" s="71" t="n">
        <f aca="false">E6773*J6773</f>
        <v>0</v>
      </c>
    </row>
    <row r="6774" customFormat="false" ht="15" hidden="false" customHeight="false" outlineLevel="0" collapsed="false">
      <c r="A6774" s="71" t="s">
        <v>59</v>
      </c>
      <c r="B6774" s="71" t="s">
        <v>53</v>
      </c>
      <c r="C6774" s="71" t="s">
        <v>695</v>
      </c>
      <c r="D6774" s="72" t="n">
        <v>0</v>
      </c>
      <c r="E6774" s="71" t="n">
        <v>0</v>
      </c>
      <c r="F6774" s="71" t="n">
        <v>1</v>
      </c>
      <c r="G6774" s="72" t="n">
        <v>168.14</v>
      </c>
      <c r="H6774" s="72" t="n">
        <v>168.14</v>
      </c>
      <c r="I6774" s="71" t="n">
        <f aca="false">IF(B6774&gt;=Settings!$B$23,1,0)</f>
        <v>1</v>
      </c>
      <c r="J6774" s="71" t="n">
        <v>1</v>
      </c>
      <c r="K6774" s="71" t="n">
        <f aca="false">F6774*I6774*J6774</f>
        <v>1</v>
      </c>
      <c r="L6774" s="71" t="n">
        <f aca="false">E6774*I6774*J6774</f>
        <v>0</v>
      </c>
      <c r="M6774" s="72" t="n">
        <f aca="false">G6774*I6774*J6774</f>
        <v>168.14</v>
      </c>
      <c r="N6774" s="72" t="n">
        <f aca="false">D6774*I6774*J6774</f>
        <v>-0</v>
      </c>
      <c r="O6774" s="71" t="n">
        <f aca="false">F6774*J6774</f>
        <v>1</v>
      </c>
      <c r="P6774" s="71" t="n">
        <f aca="false">E6774*J6774</f>
        <v>0</v>
      </c>
    </row>
    <row r="6775" customFormat="false" ht="15" hidden="false" customHeight="false" outlineLevel="0" collapsed="false">
      <c r="A6775" s="71" t="s">
        <v>59</v>
      </c>
      <c r="B6775" s="71" t="s">
        <v>53</v>
      </c>
      <c r="C6775" s="71" t="s">
        <v>669</v>
      </c>
      <c r="D6775" s="72" t="n">
        <v>9.05</v>
      </c>
      <c r="E6775" s="71" t="n">
        <v>1</v>
      </c>
      <c r="F6775" s="71" t="n">
        <v>75</v>
      </c>
      <c r="G6775" s="72" t="n">
        <v>678.49</v>
      </c>
      <c r="H6775" s="72" t="n">
        <v>632.4</v>
      </c>
      <c r="I6775" s="71" t="n">
        <f aca="false">IF(B6775&gt;=Settings!$B$23,1,0)</f>
        <v>1</v>
      </c>
      <c r="J6775" s="71" t="n">
        <v>1</v>
      </c>
      <c r="K6775" s="71" t="n">
        <f aca="false">F6775*I6775*J6775</f>
        <v>75</v>
      </c>
      <c r="L6775" s="71" t="n">
        <f aca="false">E6775*I6775*J6775</f>
        <v>1</v>
      </c>
      <c r="M6775" s="72" t="n">
        <f aca="false">G6775*I6775*J6775</f>
        <v>678.49</v>
      </c>
      <c r="N6775" s="72" t="n">
        <f aca="false">D6775*I6775*J6775</f>
        <v>9.05</v>
      </c>
      <c r="O6775" s="71" t="n">
        <f aca="false">F6775*J6775</f>
        <v>75</v>
      </c>
      <c r="P6775" s="71" t="n">
        <f aca="false">E6775*J6775</f>
        <v>1</v>
      </c>
    </row>
    <row r="6776" customFormat="false" ht="15" hidden="false" customHeight="false" outlineLevel="0" collapsed="false">
      <c r="A6776" s="71" t="s">
        <v>59</v>
      </c>
      <c r="B6776" s="71" t="s">
        <v>53</v>
      </c>
      <c r="C6776" s="71" t="s">
        <v>170</v>
      </c>
      <c r="D6776" s="72" t="n">
        <v>59.41</v>
      </c>
      <c r="E6776" s="71" t="n">
        <v>1</v>
      </c>
      <c r="F6776" s="71" t="n">
        <v>12</v>
      </c>
      <c r="G6776" s="72" t="n">
        <v>776.54</v>
      </c>
      <c r="H6776" s="72" t="n">
        <v>673.78</v>
      </c>
      <c r="I6776" s="71" t="n">
        <f aca="false">IF(B6776&gt;=Settings!$B$23,1,0)</f>
        <v>1</v>
      </c>
      <c r="J6776" s="71" t="n">
        <v>1</v>
      </c>
      <c r="K6776" s="71" t="n">
        <f aca="false">F6776*I6776*J6776</f>
        <v>12</v>
      </c>
      <c r="L6776" s="71" t="n">
        <f aca="false">E6776*I6776*J6776</f>
        <v>1</v>
      </c>
      <c r="M6776" s="72" t="n">
        <f aca="false">G6776*I6776*J6776</f>
        <v>776.54</v>
      </c>
      <c r="N6776" s="72" t="n">
        <f aca="false">D6776*I6776*J6776</f>
        <v>59.41</v>
      </c>
      <c r="O6776" s="71" t="n">
        <f aca="false">F6776*J6776</f>
        <v>12</v>
      </c>
      <c r="P6776" s="71" t="n">
        <f aca="false">E6776*J6776</f>
        <v>1</v>
      </c>
    </row>
    <row r="6777" customFormat="false" ht="15" hidden="false" customHeight="false" outlineLevel="0" collapsed="false">
      <c r="A6777" s="71" t="s">
        <v>60</v>
      </c>
      <c r="B6777" s="71" t="s">
        <v>53</v>
      </c>
      <c r="C6777" s="71" t="s">
        <v>1189</v>
      </c>
      <c r="D6777" s="72" t="n">
        <v>0</v>
      </c>
      <c r="E6777" s="71" t="n">
        <v>0</v>
      </c>
      <c r="F6777" s="71" t="n">
        <v>15</v>
      </c>
      <c r="G6777" s="72" t="n">
        <v>1181.05</v>
      </c>
      <c r="H6777" s="72" t="n">
        <v>992.62</v>
      </c>
      <c r="I6777" s="71" t="n">
        <f aca="false">IF(B6777&gt;=Settings!$B$23,1,0)</f>
        <v>1</v>
      </c>
      <c r="J6777" s="71" t="n">
        <v>1</v>
      </c>
      <c r="K6777" s="71" t="n">
        <f aca="false">F6777*I6777*J6777</f>
        <v>15</v>
      </c>
      <c r="L6777" s="71" t="n">
        <f aca="false">E6777*I6777*J6777</f>
        <v>0</v>
      </c>
      <c r="M6777" s="72" t="n">
        <f aca="false">G6777*I6777*J6777</f>
        <v>1181.05</v>
      </c>
      <c r="N6777" s="72" t="n">
        <f aca="false">D6777*I6777*J6777</f>
        <v>-0</v>
      </c>
      <c r="O6777" s="71" t="n">
        <f aca="false">F6777*J6777</f>
        <v>15</v>
      </c>
      <c r="P6777" s="71" t="n">
        <f aca="false">E6777*J6777</f>
        <v>0</v>
      </c>
    </row>
    <row r="6778" customFormat="false" ht="15" hidden="false" customHeight="false" outlineLevel="0" collapsed="false">
      <c r="A6778" s="71" t="s">
        <v>61</v>
      </c>
      <c r="B6778" s="71" t="s">
        <v>53</v>
      </c>
      <c r="C6778" s="71" t="s">
        <v>1000</v>
      </c>
      <c r="D6778" s="72" t="n">
        <v>0</v>
      </c>
      <c r="E6778" s="71" t="n">
        <v>0</v>
      </c>
      <c r="F6778" s="71" t="n">
        <v>1</v>
      </c>
      <c r="G6778" s="72" t="n">
        <v>99.95</v>
      </c>
      <c r="H6778" s="72" t="n">
        <v>79.96</v>
      </c>
      <c r="I6778" s="71" t="n">
        <f aca="false">IF(B6778&gt;=Settings!$B$23,1,0)</f>
        <v>1</v>
      </c>
      <c r="J6778" s="71" t="n">
        <v>1</v>
      </c>
      <c r="K6778" s="71" t="n">
        <f aca="false">F6778*I6778*J6778</f>
        <v>1</v>
      </c>
      <c r="L6778" s="71" t="n">
        <f aca="false">E6778*I6778*J6778</f>
        <v>0</v>
      </c>
      <c r="M6778" s="72" t="n">
        <f aca="false">G6778*I6778*J6778</f>
        <v>99.95</v>
      </c>
      <c r="N6778" s="72" t="n">
        <f aca="false">D6778*I6778*J6778</f>
        <v>-0</v>
      </c>
      <c r="O6778" s="71" t="n">
        <f aca="false">F6778*J6778</f>
        <v>1</v>
      </c>
      <c r="P6778" s="71" t="n">
        <f aca="false">E6778*J6778</f>
        <v>0</v>
      </c>
    </row>
    <row r="6779" customFormat="false" ht="15" hidden="false" customHeight="false" outlineLevel="0" collapsed="false">
      <c r="A6779" s="71" t="s">
        <v>59</v>
      </c>
      <c r="B6779" s="71" t="s">
        <v>53</v>
      </c>
      <c r="C6779" s="71" t="s">
        <v>2394</v>
      </c>
      <c r="D6779" s="72" t="n">
        <v>0</v>
      </c>
      <c r="E6779" s="71" t="n">
        <v>0</v>
      </c>
      <c r="F6779" s="71" t="n">
        <v>5</v>
      </c>
      <c r="G6779" s="72" t="n">
        <v>363.42</v>
      </c>
      <c r="H6779" s="72" t="n">
        <v>363.42</v>
      </c>
      <c r="I6779" s="71" t="n">
        <f aca="false">IF(B6779&gt;=Settings!$B$23,1,0)</f>
        <v>1</v>
      </c>
      <c r="J6779" s="71" t="n">
        <v>1</v>
      </c>
      <c r="K6779" s="71" t="n">
        <f aca="false">F6779*I6779*J6779</f>
        <v>5</v>
      </c>
      <c r="L6779" s="71" t="n">
        <f aca="false">E6779*I6779*J6779</f>
        <v>0</v>
      </c>
      <c r="M6779" s="72" t="n">
        <f aca="false">G6779*I6779*J6779</f>
        <v>363.42</v>
      </c>
      <c r="N6779" s="72" t="n">
        <f aca="false">D6779*I6779*J6779</f>
        <v>-0</v>
      </c>
      <c r="O6779" s="71" t="n">
        <f aca="false">F6779*J6779</f>
        <v>5</v>
      </c>
      <c r="P6779" s="71" t="n">
        <f aca="false">E6779*J6779</f>
        <v>0</v>
      </c>
    </row>
    <row r="6780" customFormat="false" ht="15" hidden="false" customHeight="false" outlineLevel="0" collapsed="false">
      <c r="A6780" s="71" t="s">
        <v>59</v>
      </c>
      <c r="B6780" s="71" t="s">
        <v>53</v>
      </c>
      <c r="C6780" s="71" t="s">
        <v>897</v>
      </c>
      <c r="D6780" s="72" t="n">
        <v>0</v>
      </c>
      <c r="E6780" s="71" t="n">
        <v>0</v>
      </c>
      <c r="F6780" s="71" t="n">
        <v>10</v>
      </c>
      <c r="G6780" s="72" t="n">
        <v>890.45</v>
      </c>
      <c r="H6780" s="72" t="n">
        <v>860.25</v>
      </c>
      <c r="I6780" s="71" t="n">
        <f aca="false">IF(B6780&gt;=Settings!$B$23,1,0)</f>
        <v>1</v>
      </c>
      <c r="J6780" s="71" t="n">
        <v>1</v>
      </c>
      <c r="K6780" s="71" t="n">
        <f aca="false">F6780*I6780*J6780</f>
        <v>10</v>
      </c>
      <c r="L6780" s="71" t="n">
        <f aca="false">E6780*I6780*J6780</f>
        <v>0</v>
      </c>
      <c r="M6780" s="72" t="n">
        <f aca="false">G6780*I6780*J6780</f>
        <v>890.45</v>
      </c>
      <c r="N6780" s="72" t="n">
        <f aca="false">D6780*I6780*J6780</f>
        <v>-0</v>
      </c>
      <c r="O6780" s="71" t="n">
        <f aca="false">F6780*J6780</f>
        <v>10</v>
      </c>
      <c r="P6780" s="71" t="n">
        <f aca="false">E6780*J6780</f>
        <v>0</v>
      </c>
    </row>
    <row r="6781" customFormat="false" ht="15" hidden="false" customHeight="false" outlineLevel="0" collapsed="false">
      <c r="A6781" s="71" t="s">
        <v>59</v>
      </c>
      <c r="B6781" s="71" t="s">
        <v>53</v>
      </c>
      <c r="C6781" s="71" t="s">
        <v>1173</v>
      </c>
      <c r="D6781" s="72" t="n">
        <v>0</v>
      </c>
      <c r="E6781" s="71" t="n">
        <v>0</v>
      </c>
      <c r="F6781" s="71" t="n">
        <v>3</v>
      </c>
      <c r="G6781" s="72" t="n">
        <v>536.22</v>
      </c>
      <c r="H6781" s="72" t="n">
        <v>510.33</v>
      </c>
      <c r="I6781" s="71" t="n">
        <f aca="false">IF(B6781&gt;=Settings!$B$23,1,0)</f>
        <v>1</v>
      </c>
      <c r="J6781" s="71" t="n">
        <v>1</v>
      </c>
      <c r="K6781" s="71" t="n">
        <f aca="false">F6781*I6781*J6781</f>
        <v>3</v>
      </c>
      <c r="L6781" s="71" t="n">
        <f aca="false">E6781*I6781*J6781</f>
        <v>0</v>
      </c>
      <c r="M6781" s="72" t="n">
        <f aca="false">G6781*I6781*J6781</f>
        <v>536.22</v>
      </c>
      <c r="N6781" s="72" t="n">
        <f aca="false">D6781*I6781*J6781</f>
        <v>-0</v>
      </c>
      <c r="O6781" s="71" t="n">
        <f aca="false">F6781*J6781</f>
        <v>3</v>
      </c>
      <c r="P6781" s="71" t="n">
        <f aca="false">E6781*J6781</f>
        <v>0</v>
      </c>
    </row>
    <row r="6782" customFormat="false" ht="15" hidden="false" customHeight="false" outlineLevel="0" collapsed="false">
      <c r="A6782" s="71" t="s">
        <v>59</v>
      </c>
      <c r="B6782" s="71" t="s">
        <v>53</v>
      </c>
      <c r="C6782" s="71" t="s">
        <v>1079</v>
      </c>
      <c r="D6782" s="72" t="n">
        <v>260.14</v>
      </c>
      <c r="E6782" s="71" t="n">
        <v>25</v>
      </c>
      <c r="F6782" s="71" t="n">
        <v>222</v>
      </c>
      <c r="G6782" s="72" t="n">
        <v>2432.69</v>
      </c>
      <c r="H6782" s="72" t="n">
        <v>2064.27</v>
      </c>
      <c r="I6782" s="71" t="n">
        <f aca="false">IF(B6782&gt;=Settings!$B$23,1,0)</f>
        <v>1</v>
      </c>
      <c r="J6782" s="71" t="n">
        <v>1</v>
      </c>
      <c r="K6782" s="71" t="n">
        <f aca="false">F6782*I6782*J6782</f>
        <v>222</v>
      </c>
      <c r="L6782" s="71" t="n">
        <f aca="false">E6782*I6782*J6782</f>
        <v>25</v>
      </c>
      <c r="M6782" s="72" t="n">
        <f aca="false">G6782*I6782*J6782</f>
        <v>2432.69</v>
      </c>
      <c r="N6782" s="72" t="n">
        <f aca="false">D6782*I6782*J6782</f>
        <v>260.14</v>
      </c>
      <c r="O6782" s="71" t="n">
        <f aca="false">F6782*J6782</f>
        <v>222</v>
      </c>
      <c r="P6782" s="71" t="n">
        <f aca="false">E6782*J6782</f>
        <v>25</v>
      </c>
    </row>
    <row r="6783" customFormat="false" ht="15" hidden="false" customHeight="false" outlineLevel="0" collapsed="false">
      <c r="A6783" s="71" t="s">
        <v>63</v>
      </c>
      <c r="B6783" s="71" t="s">
        <v>53</v>
      </c>
      <c r="C6783" s="71" t="s">
        <v>2284</v>
      </c>
      <c r="D6783" s="72" t="n">
        <v>0</v>
      </c>
      <c r="E6783" s="71" t="n">
        <v>0</v>
      </c>
      <c r="F6783" s="71" t="n">
        <v>7</v>
      </c>
      <c r="G6783" s="72" t="n">
        <v>745.14</v>
      </c>
      <c r="H6783" s="72" t="n">
        <v>745.14</v>
      </c>
      <c r="I6783" s="71" t="n">
        <f aca="false">IF(B6783&gt;=Settings!$B$23,1,0)</f>
        <v>1</v>
      </c>
      <c r="J6783" s="71" t="n">
        <v>1</v>
      </c>
      <c r="K6783" s="71" t="n">
        <f aca="false">F6783*I6783*J6783</f>
        <v>7</v>
      </c>
      <c r="L6783" s="71" t="n">
        <f aca="false">E6783*I6783*J6783</f>
        <v>0</v>
      </c>
      <c r="M6783" s="72" t="n">
        <f aca="false">G6783*I6783*J6783</f>
        <v>745.14</v>
      </c>
      <c r="N6783" s="72" t="n">
        <f aca="false">D6783*I6783*J6783</f>
        <v>-0</v>
      </c>
      <c r="O6783" s="71" t="n">
        <f aca="false">F6783*J6783</f>
        <v>7</v>
      </c>
      <c r="P6783" s="71" t="n">
        <f aca="false">E6783*J6783</f>
        <v>0</v>
      </c>
    </row>
    <row r="6784" customFormat="false" ht="15" hidden="false" customHeight="false" outlineLevel="0" collapsed="false">
      <c r="A6784" s="71" t="s">
        <v>61</v>
      </c>
      <c r="B6784" s="71" t="s">
        <v>53</v>
      </c>
      <c r="C6784" s="71" t="s">
        <v>997</v>
      </c>
      <c r="D6784" s="72" t="n">
        <v>0</v>
      </c>
      <c r="E6784" s="71" t="n">
        <v>0</v>
      </c>
      <c r="F6784" s="71" t="n">
        <v>4</v>
      </c>
      <c r="G6784" s="72" t="n">
        <v>445.27</v>
      </c>
      <c r="H6784" s="72" t="n">
        <v>445.27</v>
      </c>
      <c r="I6784" s="71" t="n">
        <f aca="false">IF(B6784&gt;=Settings!$B$23,1,0)</f>
        <v>1</v>
      </c>
      <c r="J6784" s="71" t="n">
        <v>1</v>
      </c>
      <c r="K6784" s="71" t="n">
        <f aca="false">F6784*I6784*J6784</f>
        <v>4</v>
      </c>
      <c r="L6784" s="71" t="n">
        <f aca="false">E6784*I6784*J6784</f>
        <v>0</v>
      </c>
      <c r="M6784" s="72" t="n">
        <f aca="false">G6784*I6784*J6784</f>
        <v>445.27</v>
      </c>
      <c r="N6784" s="72" t="n">
        <f aca="false">D6784*I6784*J6784</f>
        <v>-0</v>
      </c>
      <c r="O6784" s="71" t="n">
        <f aca="false">F6784*J6784</f>
        <v>4</v>
      </c>
      <c r="P6784" s="71" t="n">
        <f aca="false">E6784*J6784</f>
        <v>0</v>
      </c>
    </row>
    <row r="6785" customFormat="false" ht="15" hidden="false" customHeight="false" outlineLevel="0" collapsed="false">
      <c r="A6785" s="71" t="s">
        <v>60</v>
      </c>
      <c r="B6785" s="71" t="s">
        <v>53</v>
      </c>
      <c r="C6785" s="71" t="s">
        <v>1511</v>
      </c>
      <c r="D6785" s="72" t="n">
        <v>94.51</v>
      </c>
      <c r="E6785" s="71" t="n">
        <v>1</v>
      </c>
      <c r="F6785" s="71" t="n">
        <v>5</v>
      </c>
      <c r="G6785" s="72" t="n">
        <v>590.68</v>
      </c>
      <c r="H6785" s="72" t="n">
        <v>454.84</v>
      </c>
      <c r="I6785" s="71" t="n">
        <f aca="false">IF(B6785&gt;=Settings!$B$23,1,0)</f>
        <v>1</v>
      </c>
      <c r="J6785" s="71" t="n">
        <v>1</v>
      </c>
      <c r="K6785" s="71" t="n">
        <f aca="false">F6785*I6785*J6785</f>
        <v>5</v>
      </c>
      <c r="L6785" s="71" t="n">
        <f aca="false">E6785*I6785*J6785</f>
        <v>1</v>
      </c>
      <c r="M6785" s="72" t="n">
        <f aca="false">G6785*I6785*J6785</f>
        <v>590.68</v>
      </c>
      <c r="N6785" s="72" t="n">
        <f aca="false">D6785*I6785*J6785</f>
        <v>94.51</v>
      </c>
      <c r="O6785" s="71" t="n">
        <f aca="false">F6785*J6785</f>
        <v>5</v>
      </c>
      <c r="P6785" s="71" t="n">
        <f aca="false">E6785*J6785</f>
        <v>1</v>
      </c>
    </row>
    <row r="6786" customFormat="false" ht="15" hidden="false" customHeight="false" outlineLevel="0" collapsed="false">
      <c r="A6786" s="71" t="s">
        <v>59</v>
      </c>
      <c r="B6786" s="71" t="s">
        <v>53</v>
      </c>
      <c r="C6786" s="71" t="s">
        <v>1252</v>
      </c>
      <c r="D6786" s="72" t="n">
        <v>317.15</v>
      </c>
      <c r="E6786" s="71" t="n">
        <v>4</v>
      </c>
      <c r="F6786" s="71" t="n">
        <v>59</v>
      </c>
      <c r="G6786" s="72" t="n">
        <v>4963.61</v>
      </c>
      <c r="H6786" s="72" t="n">
        <v>4477.32</v>
      </c>
      <c r="I6786" s="71" t="n">
        <f aca="false">IF(B6786&gt;=Settings!$B$23,1,0)</f>
        <v>1</v>
      </c>
      <c r="J6786" s="71" t="n">
        <v>1</v>
      </c>
      <c r="K6786" s="71" t="n">
        <f aca="false">F6786*I6786*J6786</f>
        <v>59</v>
      </c>
      <c r="L6786" s="71" t="n">
        <f aca="false">E6786*I6786*J6786</f>
        <v>4</v>
      </c>
      <c r="M6786" s="72" t="n">
        <f aca="false">G6786*I6786*J6786</f>
        <v>4963.61</v>
      </c>
      <c r="N6786" s="72" t="n">
        <f aca="false">D6786*I6786*J6786</f>
        <v>317.15</v>
      </c>
      <c r="O6786" s="71" t="n">
        <f aca="false">F6786*J6786</f>
        <v>59</v>
      </c>
      <c r="P6786" s="71" t="n">
        <f aca="false">E6786*J6786</f>
        <v>4</v>
      </c>
    </row>
    <row r="6787" customFormat="false" ht="15" hidden="false" customHeight="false" outlineLevel="0" collapsed="false">
      <c r="A6787" s="71" t="s">
        <v>59</v>
      </c>
      <c r="B6787" s="71" t="s">
        <v>53</v>
      </c>
      <c r="C6787" s="71" t="s">
        <v>2144</v>
      </c>
      <c r="D6787" s="72" t="n">
        <v>0</v>
      </c>
      <c r="E6787" s="71" t="n">
        <v>0</v>
      </c>
      <c r="F6787" s="71" t="n">
        <v>3</v>
      </c>
      <c r="G6787" s="72" t="n">
        <v>236.22</v>
      </c>
      <c r="H6787" s="72" t="n">
        <v>223.96</v>
      </c>
      <c r="I6787" s="71" t="n">
        <f aca="false">IF(B6787&gt;=Settings!$B$23,1,0)</f>
        <v>1</v>
      </c>
      <c r="J6787" s="71" t="n">
        <v>1</v>
      </c>
      <c r="K6787" s="71" t="n">
        <f aca="false">F6787*I6787*J6787</f>
        <v>3</v>
      </c>
      <c r="L6787" s="71" t="n">
        <f aca="false">E6787*I6787*J6787</f>
        <v>0</v>
      </c>
      <c r="M6787" s="72" t="n">
        <f aca="false">G6787*I6787*J6787</f>
        <v>236.22</v>
      </c>
      <c r="N6787" s="72" t="n">
        <f aca="false">D6787*I6787*J6787</f>
        <v>-0</v>
      </c>
      <c r="O6787" s="71" t="n">
        <f aca="false">F6787*J6787</f>
        <v>3</v>
      </c>
      <c r="P6787" s="71" t="n">
        <f aca="false">E6787*J6787</f>
        <v>0</v>
      </c>
    </row>
    <row r="6788" customFormat="false" ht="15" hidden="false" customHeight="false" outlineLevel="0" collapsed="false">
      <c r="A6788" s="71" t="s">
        <v>60</v>
      </c>
      <c r="B6788" s="71" t="s">
        <v>53</v>
      </c>
      <c r="C6788" s="71" t="s">
        <v>137</v>
      </c>
      <c r="D6788" s="72" t="n">
        <v>632.45</v>
      </c>
      <c r="E6788" s="71" t="n">
        <v>12</v>
      </c>
      <c r="F6788" s="71" t="n">
        <v>115</v>
      </c>
      <c r="G6788" s="72" t="n">
        <v>6442.22</v>
      </c>
      <c r="H6788" s="72" t="n">
        <v>5154.9</v>
      </c>
      <c r="I6788" s="71" t="n">
        <f aca="false">IF(B6788&gt;=Settings!$B$23,1,0)</f>
        <v>1</v>
      </c>
      <c r="J6788" s="71" t="n">
        <v>1</v>
      </c>
      <c r="K6788" s="71" t="n">
        <f aca="false">F6788*I6788*J6788</f>
        <v>115</v>
      </c>
      <c r="L6788" s="71" t="n">
        <f aca="false">E6788*I6788*J6788</f>
        <v>12</v>
      </c>
      <c r="M6788" s="72" t="n">
        <f aca="false">G6788*I6788*J6788</f>
        <v>6442.22</v>
      </c>
      <c r="N6788" s="72" t="n">
        <f aca="false">D6788*I6788*J6788</f>
        <v>632.45</v>
      </c>
      <c r="O6788" s="71" t="n">
        <f aca="false">F6788*J6788</f>
        <v>115</v>
      </c>
      <c r="P6788" s="71" t="n">
        <f aca="false">E6788*J6788</f>
        <v>12</v>
      </c>
    </row>
    <row r="6789" customFormat="false" ht="15" hidden="false" customHeight="false" outlineLevel="0" collapsed="false">
      <c r="A6789" s="71" t="s">
        <v>59</v>
      </c>
      <c r="B6789" s="71" t="s">
        <v>53</v>
      </c>
      <c r="C6789" s="71" t="s">
        <v>577</v>
      </c>
      <c r="D6789" s="72" t="n">
        <v>218.09</v>
      </c>
      <c r="E6789" s="71" t="n">
        <v>2</v>
      </c>
      <c r="F6789" s="71" t="n">
        <v>25</v>
      </c>
      <c r="G6789" s="72" t="n">
        <v>2653.3</v>
      </c>
      <c r="H6789" s="72" t="n">
        <v>2282.63</v>
      </c>
      <c r="I6789" s="71" t="n">
        <f aca="false">IF(B6789&gt;=Settings!$B$23,1,0)</f>
        <v>1</v>
      </c>
      <c r="J6789" s="71" t="n">
        <v>1</v>
      </c>
      <c r="K6789" s="71" t="n">
        <f aca="false">F6789*I6789*J6789</f>
        <v>25</v>
      </c>
      <c r="L6789" s="71" t="n">
        <f aca="false">E6789*I6789*J6789</f>
        <v>2</v>
      </c>
      <c r="M6789" s="72" t="n">
        <f aca="false">G6789*I6789*J6789</f>
        <v>2653.3</v>
      </c>
      <c r="N6789" s="72" t="n">
        <f aca="false">D6789*I6789*J6789</f>
        <v>218.09</v>
      </c>
      <c r="O6789" s="71" t="n">
        <f aca="false">F6789*J6789</f>
        <v>25</v>
      </c>
      <c r="P6789" s="71" t="n">
        <f aca="false">E6789*J6789</f>
        <v>2</v>
      </c>
    </row>
    <row r="6790" customFormat="false" ht="15" hidden="false" customHeight="false" outlineLevel="0" collapsed="false">
      <c r="A6790" s="71" t="s">
        <v>62</v>
      </c>
      <c r="B6790" s="71" t="s">
        <v>53</v>
      </c>
      <c r="C6790" s="71" t="s">
        <v>1269</v>
      </c>
      <c r="D6790" s="72" t="n">
        <v>0</v>
      </c>
      <c r="E6790" s="71" t="n">
        <v>0</v>
      </c>
      <c r="F6790" s="71" t="n">
        <v>1</v>
      </c>
      <c r="G6790" s="72" t="n">
        <v>72.67</v>
      </c>
      <c r="H6790" s="72" t="n">
        <v>61.78</v>
      </c>
      <c r="I6790" s="71" t="n">
        <f aca="false">IF(B6790&gt;=Settings!$B$23,1,0)</f>
        <v>1</v>
      </c>
      <c r="J6790" s="71" t="n">
        <v>1</v>
      </c>
      <c r="K6790" s="71" t="n">
        <f aca="false">F6790*I6790*J6790</f>
        <v>1</v>
      </c>
      <c r="L6790" s="71" t="n">
        <f aca="false">E6790*I6790*J6790</f>
        <v>0</v>
      </c>
      <c r="M6790" s="72" t="n">
        <f aca="false">G6790*I6790*J6790</f>
        <v>72.67</v>
      </c>
      <c r="N6790" s="72" t="n">
        <f aca="false">D6790*I6790*J6790</f>
        <v>-0</v>
      </c>
      <c r="O6790" s="71" t="n">
        <f aca="false">F6790*J6790</f>
        <v>1</v>
      </c>
      <c r="P6790" s="71" t="n">
        <f aca="false">E6790*J6790</f>
        <v>0</v>
      </c>
    </row>
    <row r="6791" customFormat="false" ht="15" hidden="false" customHeight="false" outlineLevel="0" collapsed="false">
      <c r="A6791" s="71" t="s">
        <v>59</v>
      </c>
      <c r="B6791" s="71" t="s">
        <v>53</v>
      </c>
      <c r="C6791" s="71" t="s">
        <v>572</v>
      </c>
      <c r="D6791" s="72" t="n">
        <v>374.29</v>
      </c>
      <c r="E6791" s="71" t="n">
        <v>6</v>
      </c>
      <c r="F6791" s="71" t="n">
        <v>81</v>
      </c>
      <c r="G6791" s="72" t="n">
        <v>5500.59</v>
      </c>
      <c r="H6791" s="72" t="n">
        <v>4851.77</v>
      </c>
      <c r="I6791" s="71" t="n">
        <f aca="false">IF(B6791&gt;=Settings!$B$23,1,0)</f>
        <v>1</v>
      </c>
      <c r="J6791" s="71" t="n">
        <v>1</v>
      </c>
      <c r="K6791" s="71" t="n">
        <f aca="false">F6791*I6791*J6791</f>
        <v>81</v>
      </c>
      <c r="L6791" s="71" t="n">
        <f aca="false">E6791*I6791*J6791</f>
        <v>6</v>
      </c>
      <c r="M6791" s="72" t="n">
        <f aca="false">G6791*I6791*J6791</f>
        <v>5500.59</v>
      </c>
      <c r="N6791" s="72" t="n">
        <f aca="false">D6791*I6791*J6791</f>
        <v>374.29</v>
      </c>
      <c r="O6791" s="71" t="n">
        <f aca="false">F6791*J6791</f>
        <v>81</v>
      </c>
      <c r="P6791" s="71" t="n">
        <f aca="false">E6791*J6791</f>
        <v>6</v>
      </c>
    </row>
    <row r="6792" customFormat="false" ht="15" hidden="false" customHeight="false" outlineLevel="0" collapsed="false">
      <c r="A6792" s="71" t="s">
        <v>59</v>
      </c>
      <c r="B6792" s="71" t="s">
        <v>53</v>
      </c>
      <c r="C6792" s="71" t="s">
        <v>1977</v>
      </c>
      <c r="D6792" s="72" t="n">
        <v>0</v>
      </c>
      <c r="E6792" s="71" t="n">
        <v>0</v>
      </c>
      <c r="F6792" s="71" t="n">
        <v>1</v>
      </c>
      <c r="G6792" s="72" t="n">
        <v>402.85</v>
      </c>
      <c r="H6792" s="72" t="n">
        <v>402.85</v>
      </c>
      <c r="I6792" s="71" t="n">
        <f aca="false">IF(B6792&gt;=Settings!$B$23,1,0)</f>
        <v>1</v>
      </c>
      <c r="J6792" s="71" t="n">
        <v>1</v>
      </c>
      <c r="K6792" s="71" t="n">
        <f aca="false">F6792*I6792*J6792</f>
        <v>1</v>
      </c>
      <c r="L6792" s="71" t="n">
        <f aca="false">E6792*I6792*J6792</f>
        <v>0</v>
      </c>
      <c r="M6792" s="72" t="n">
        <f aca="false">G6792*I6792*J6792</f>
        <v>402.85</v>
      </c>
      <c r="N6792" s="72" t="n">
        <f aca="false">D6792*I6792*J6792</f>
        <v>-0</v>
      </c>
      <c r="O6792" s="71" t="n">
        <f aca="false">F6792*J6792</f>
        <v>1</v>
      </c>
      <c r="P6792" s="71" t="n">
        <f aca="false">E6792*J6792</f>
        <v>0</v>
      </c>
    </row>
    <row r="6793" customFormat="false" ht="15" hidden="false" customHeight="false" outlineLevel="0" collapsed="false">
      <c r="A6793" s="71" t="s">
        <v>61</v>
      </c>
      <c r="B6793" s="71" t="s">
        <v>53</v>
      </c>
      <c r="C6793" s="71" t="s">
        <v>1447</v>
      </c>
      <c r="D6793" s="72" t="n">
        <v>0</v>
      </c>
      <c r="E6793" s="71" t="n">
        <v>0</v>
      </c>
      <c r="F6793" s="71" t="n">
        <v>2</v>
      </c>
      <c r="G6793" s="72" t="n">
        <v>190.82</v>
      </c>
      <c r="H6793" s="72" t="n">
        <v>190.82</v>
      </c>
      <c r="I6793" s="71" t="n">
        <f aca="false">IF(B6793&gt;=Settings!$B$23,1,0)</f>
        <v>1</v>
      </c>
      <c r="J6793" s="71" t="n">
        <v>1</v>
      </c>
      <c r="K6793" s="71" t="n">
        <f aca="false">F6793*I6793*J6793</f>
        <v>2</v>
      </c>
      <c r="L6793" s="71" t="n">
        <f aca="false">E6793*I6793*J6793</f>
        <v>0</v>
      </c>
      <c r="M6793" s="72" t="n">
        <f aca="false">G6793*I6793*J6793</f>
        <v>190.82</v>
      </c>
      <c r="N6793" s="72" t="n">
        <f aca="false">D6793*I6793*J6793</f>
        <v>-0</v>
      </c>
      <c r="O6793" s="71" t="n">
        <f aca="false">F6793*J6793</f>
        <v>2</v>
      </c>
      <c r="P6793" s="71" t="n">
        <f aca="false">E6793*J6793</f>
        <v>0</v>
      </c>
    </row>
    <row r="6794" customFormat="false" ht="15" hidden="false" customHeight="false" outlineLevel="0" collapsed="false">
      <c r="A6794" s="71" t="s">
        <v>63</v>
      </c>
      <c r="B6794" s="71" t="s">
        <v>53</v>
      </c>
      <c r="C6794" s="71" t="s">
        <v>179</v>
      </c>
      <c r="D6794" s="72" t="n">
        <v>0</v>
      </c>
      <c r="E6794" s="71" t="n">
        <v>0</v>
      </c>
      <c r="F6794" s="71" t="n">
        <v>15</v>
      </c>
      <c r="G6794" s="72" t="n">
        <v>1726.57</v>
      </c>
      <c r="H6794" s="72" t="n">
        <v>1674.81</v>
      </c>
      <c r="I6794" s="71" t="n">
        <f aca="false">IF(B6794&gt;=Settings!$B$23,1,0)</f>
        <v>1</v>
      </c>
      <c r="J6794" s="71" t="n">
        <v>1</v>
      </c>
      <c r="K6794" s="71" t="n">
        <f aca="false">F6794*I6794*J6794</f>
        <v>15</v>
      </c>
      <c r="L6794" s="71" t="n">
        <f aca="false">E6794*I6794*J6794</f>
        <v>0</v>
      </c>
      <c r="M6794" s="72" t="n">
        <f aca="false">G6794*I6794*J6794</f>
        <v>1726.57</v>
      </c>
      <c r="N6794" s="72" t="n">
        <f aca="false">D6794*I6794*J6794</f>
        <v>-0</v>
      </c>
      <c r="O6794" s="71" t="n">
        <f aca="false">F6794*J6794</f>
        <v>15</v>
      </c>
      <c r="P6794" s="71" t="n">
        <f aca="false">E6794*J6794</f>
        <v>0</v>
      </c>
    </row>
    <row r="6795" customFormat="false" ht="15" hidden="false" customHeight="false" outlineLevel="0" collapsed="false">
      <c r="A6795" s="71" t="s">
        <v>61</v>
      </c>
      <c r="B6795" s="71" t="s">
        <v>53</v>
      </c>
      <c r="C6795" s="71" t="s">
        <v>393</v>
      </c>
      <c r="D6795" s="72" t="n">
        <v>7.18</v>
      </c>
      <c r="E6795" s="71" t="n">
        <v>2</v>
      </c>
      <c r="F6795" s="71" t="n">
        <v>147</v>
      </c>
      <c r="G6795" s="72" t="n">
        <v>527.6</v>
      </c>
      <c r="H6795" s="72" t="n">
        <v>500.93</v>
      </c>
      <c r="I6795" s="71" t="n">
        <f aca="false">IF(B6795&gt;=Settings!$B$23,1,0)</f>
        <v>1</v>
      </c>
      <c r="J6795" s="71" t="n">
        <v>1</v>
      </c>
      <c r="K6795" s="71" t="n">
        <f aca="false">F6795*I6795*J6795</f>
        <v>147</v>
      </c>
      <c r="L6795" s="71" t="n">
        <f aca="false">E6795*I6795*J6795</f>
        <v>2</v>
      </c>
      <c r="M6795" s="72" t="n">
        <f aca="false">G6795*I6795*J6795</f>
        <v>527.6</v>
      </c>
      <c r="N6795" s="72" t="n">
        <f aca="false">D6795*I6795*J6795</f>
        <v>7.18</v>
      </c>
      <c r="O6795" s="71" t="n">
        <f aca="false">F6795*J6795</f>
        <v>147</v>
      </c>
      <c r="P6795" s="71" t="n">
        <f aca="false">E6795*J6795</f>
        <v>2</v>
      </c>
    </row>
    <row r="6796" customFormat="false" ht="15" hidden="false" customHeight="false" outlineLevel="0" collapsed="false">
      <c r="A6796" s="71" t="s">
        <v>61</v>
      </c>
      <c r="B6796" s="71" t="s">
        <v>53</v>
      </c>
      <c r="C6796" s="71" t="s">
        <v>1097</v>
      </c>
      <c r="D6796" s="72" t="n">
        <v>0</v>
      </c>
      <c r="E6796" s="71" t="n">
        <v>0</v>
      </c>
      <c r="F6796" s="71" t="n">
        <v>3</v>
      </c>
      <c r="G6796" s="72" t="n">
        <v>299.87</v>
      </c>
      <c r="H6796" s="72" t="n">
        <v>258.98</v>
      </c>
      <c r="I6796" s="71" t="n">
        <f aca="false">IF(B6796&gt;=Settings!$B$23,1,0)</f>
        <v>1</v>
      </c>
      <c r="J6796" s="71" t="n">
        <v>1</v>
      </c>
      <c r="K6796" s="71" t="n">
        <f aca="false">F6796*I6796*J6796</f>
        <v>3</v>
      </c>
      <c r="L6796" s="71" t="n">
        <f aca="false">E6796*I6796*J6796</f>
        <v>0</v>
      </c>
      <c r="M6796" s="72" t="n">
        <f aca="false">G6796*I6796*J6796</f>
        <v>299.87</v>
      </c>
      <c r="N6796" s="72" t="n">
        <f aca="false">D6796*I6796*J6796</f>
        <v>-0</v>
      </c>
      <c r="O6796" s="71" t="n">
        <f aca="false">F6796*J6796</f>
        <v>3</v>
      </c>
      <c r="P6796" s="71" t="n">
        <f aca="false">E6796*J6796</f>
        <v>0</v>
      </c>
    </row>
    <row r="6797" customFormat="false" ht="15" hidden="false" customHeight="false" outlineLevel="0" collapsed="false">
      <c r="A6797" s="71" t="s">
        <v>59</v>
      </c>
      <c r="B6797" s="71" t="s">
        <v>53</v>
      </c>
      <c r="C6797" s="71" t="s">
        <v>2395</v>
      </c>
      <c r="D6797" s="72" t="n">
        <v>0</v>
      </c>
      <c r="E6797" s="71" t="n">
        <v>0</v>
      </c>
      <c r="F6797" s="71" t="n">
        <v>1</v>
      </c>
      <c r="G6797" s="72" t="n">
        <v>132.8</v>
      </c>
      <c r="H6797" s="72" t="n">
        <v>112.89</v>
      </c>
      <c r="I6797" s="71" t="n">
        <f aca="false">IF(B6797&gt;=Settings!$B$23,1,0)</f>
        <v>1</v>
      </c>
      <c r="J6797" s="71" t="n">
        <v>1</v>
      </c>
      <c r="K6797" s="71" t="n">
        <f aca="false">F6797*I6797*J6797</f>
        <v>1</v>
      </c>
      <c r="L6797" s="71" t="n">
        <f aca="false">E6797*I6797*J6797</f>
        <v>0</v>
      </c>
      <c r="M6797" s="72" t="n">
        <f aca="false">G6797*I6797*J6797</f>
        <v>132.8</v>
      </c>
      <c r="N6797" s="72" t="n">
        <f aca="false">D6797*I6797*J6797</f>
        <v>-0</v>
      </c>
      <c r="O6797" s="71" t="n">
        <f aca="false">F6797*J6797</f>
        <v>1</v>
      </c>
      <c r="P6797" s="71" t="n">
        <f aca="false">E6797*J6797</f>
        <v>0</v>
      </c>
    </row>
    <row r="6798" customFormat="false" ht="15" hidden="false" customHeight="false" outlineLevel="0" collapsed="false">
      <c r="A6798" s="71" t="s">
        <v>59</v>
      </c>
      <c r="B6798" s="71" t="s">
        <v>53</v>
      </c>
      <c r="C6798" s="71" t="s">
        <v>1722</v>
      </c>
      <c r="D6798" s="72" t="n">
        <v>0</v>
      </c>
      <c r="E6798" s="71" t="n">
        <v>0</v>
      </c>
      <c r="F6798" s="71" t="n">
        <v>1</v>
      </c>
      <c r="G6798" s="72" t="n">
        <v>139.05</v>
      </c>
      <c r="H6798" s="72" t="n">
        <v>139.05</v>
      </c>
      <c r="I6798" s="71" t="n">
        <f aca="false">IF(B6798&gt;=Settings!$B$23,1,0)</f>
        <v>1</v>
      </c>
      <c r="J6798" s="71" t="n">
        <v>1</v>
      </c>
      <c r="K6798" s="71" t="n">
        <f aca="false">F6798*I6798*J6798</f>
        <v>1</v>
      </c>
      <c r="L6798" s="71" t="n">
        <f aca="false">E6798*I6798*J6798</f>
        <v>0</v>
      </c>
      <c r="M6798" s="72" t="n">
        <f aca="false">G6798*I6798*J6798</f>
        <v>139.05</v>
      </c>
      <c r="N6798" s="72" t="n">
        <f aca="false">D6798*I6798*J6798</f>
        <v>-0</v>
      </c>
      <c r="O6798" s="71" t="n">
        <f aca="false">F6798*J6798</f>
        <v>1</v>
      </c>
      <c r="P6798" s="71" t="n">
        <f aca="false">E6798*J6798</f>
        <v>0</v>
      </c>
    </row>
    <row r="6799" customFormat="false" ht="15" hidden="false" customHeight="false" outlineLevel="0" collapsed="false">
      <c r="A6799" s="71" t="s">
        <v>59</v>
      </c>
      <c r="B6799" s="71" t="s">
        <v>53</v>
      </c>
      <c r="C6799" s="71" t="s">
        <v>2211</v>
      </c>
      <c r="D6799" s="72" t="n">
        <v>153.78</v>
      </c>
      <c r="E6799" s="71" t="n">
        <v>2</v>
      </c>
      <c r="F6799" s="71" t="n">
        <v>57</v>
      </c>
      <c r="G6799" s="72" t="n">
        <v>4915.43</v>
      </c>
      <c r="H6799" s="72" t="n">
        <v>4493.14</v>
      </c>
      <c r="I6799" s="71" t="n">
        <f aca="false">IF(B6799&gt;=Settings!$B$23,1,0)</f>
        <v>1</v>
      </c>
      <c r="J6799" s="71" t="n">
        <v>1</v>
      </c>
      <c r="K6799" s="71" t="n">
        <f aca="false">F6799*I6799*J6799</f>
        <v>57</v>
      </c>
      <c r="L6799" s="71" t="n">
        <f aca="false">E6799*I6799*J6799</f>
        <v>2</v>
      </c>
      <c r="M6799" s="72" t="n">
        <f aca="false">G6799*I6799*J6799</f>
        <v>4915.43</v>
      </c>
      <c r="N6799" s="72" t="n">
        <f aca="false">D6799*I6799*J6799</f>
        <v>153.78</v>
      </c>
      <c r="O6799" s="71" t="n">
        <f aca="false">F6799*J6799</f>
        <v>57</v>
      </c>
      <c r="P6799" s="71" t="n">
        <f aca="false">E6799*J6799</f>
        <v>2</v>
      </c>
    </row>
    <row r="6800" customFormat="false" ht="15" hidden="false" customHeight="false" outlineLevel="0" collapsed="false">
      <c r="A6800" s="71" t="s">
        <v>59</v>
      </c>
      <c r="B6800" s="71" t="s">
        <v>53</v>
      </c>
      <c r="C6800" s="71" t="s">
        <v>617</v>
      </c>
      <c r="D6800" s="72" t="n">
        <v>163.59</v>
      </c>
      <c r="E6800" s="71" t="n">
        <v>1</v>
      </c>
      <c r="F6800" s="71" t="n">
        <v>8</v>
      </c>
      <c r="G6800" s="72" t="n">
        <v>1290.53</v>
      </c>
      <c r="H6800" s="72" t="n">
        <v>1102.41</v>
      </c>
      <c r="I6800" s="71" t="n">
        <f aca="false">IF(B6800&gt;=Settings!$B$23,1,0)</f>
        <v>1</v>
      </c>
      <c r="J6800" s="71" t="n">
        <v>1</v>
      </c>
      <c r="K6800" s="71" t="n">
        <f aca="false">F6800*I6800*J6800</f>
        <v>8</v>
      </c>
      <c r="L6800" s="71" t="n">
        <f aca="false">E6800*I6800*J6800</f>
        <v>1</v>
      </c>
      <c r="M6800" s="72" t="n">
        <f aca="false">G6800*I6800*J6800</f>
        <v>1290.53</v>
      </c>
      <c r="N6800" s="72" t="n">
        <f aca="false">D6800*I6800*J6800</f>
        <v>163.59</v>
      </c>
      <c r="O6800" s="71" t="n">
        <f aca="false">F6800*J6800</f>
        <v>8</v>
      </c>
      <c r="P6800" s="71" t="n">
        <f aca="false">E6800*J6800</f>
        <v>1</v>
      </c>
    </row>
    <row r="6801" customFormat="false" ht="15" hidden="false" customHeight="false" outlineLevel="0" collapsed="false">
      <c r="A6801" s="71" t="s">
        <v>59</v>
      </c>
      <c r="B6801" s="71" t="s">
        <v>53</v>
      </c>
      <c r="C6801" s="71" t="s">
        <v>1012</v>
      </c>
      <c r="D6801" s="72" t="n">
        <v>0</v>
      </c>
      <c r="E6801" s="71" t="n">
        <v>0</v>
      </c>
      <c r="F6801" s="71" t="n">
        <v>8</v>
      </c>
      <c r="G6801" s="72" t="n">
        <v>654.17</v>
      </c>
      <c r="H6801" s="72" t="n">
        <v>627.15</v>
      </c>
      <c r="I6801" s="71" t="n">
        <f aca="false">IF(B6801&gt;=Settings!$B$23,1,0)</f>
        <v>1</v>
      </c>
      <c r="J6801" s="71" t="n">
        <v>1</v>
      </c>
      <c r="K6801" s="71" t="n">
        <f aca="false">F6801*I6801*J6801</f>
        <v>8</v>
      </c>
      <c r="L6801" s="71" t="n">
        <f aca="false">E6801*I6801*J6801</f>
        <v>0</v>
      </c>
      <c r="M6801" s="72" t="n">
        <f aca="false">G6801*I6801*J6801</f>
        <v>654.17</v>
      </c>
      <c r="N6801" s="72" t="n">
        <f aca="false">D6801*I6801*J6801</f>
        <v>-0</v>
      </c>
      <c r="O6801" s="71" t="n">
        <f aca="false">F6801*J6801</f>
        <v>8</v>
      </c>
      <c r="P6801" s="71" t="n">
        <f aca="false">E6801*J6801</f>
        <v>0</v>
      </c>
    </row>
    <row r="6802" customFormat="false" ht="15" hidden="false" customHeight="false" outlineLevel="0" collapsed="false">
      <c r="A6802" s="71" t="s">
        <v>60</v>
      </c>
      <c r="B6802" s="71" t="s">
        <v>53</v>
      </c>
      <c r="C6802" s="71" t="s">
        <v>1365</v>
      </c>
      <c r="D6802" s="72" t="n">
        <v>0</v>
      </c>
      <c r="E6802" s="71" t="n">
        <v>0</v>
      </c>
      <c r="F6802" s="71" t="n">
        <v>1</v>
      </c>
      <c r="G6802" s="72" t="n">
        <v>31.77</v>
      </c>
      <c r="H6802" s="72" t="n">
        <v>31.77</v>
      </c>
      <c r="I6802" s="71" t="n">
        <f aca="false">IF(B6802&gt;=Settings!$B$23,1,0)</f>
        <v>1</v>
      </c>
      <c r="J6802" s="71" t="n">
        <v>1</v>
      </c>
      <c r="K6802" s="71" t="n">
        <f aca="false">F6802*I6802*J6802</f>
        <v>1</v>
      </c>
      <c r="L6802" s="71" t="n">
        <f aca="false">E6802*I6802*J6802</f>
        <v>0</v>
      </c>
      <c r="M6802" s="72" t="n">
        <f aca="false">G6802*I6802*J6802</f>
        <v>31.77</v>
      </c>
      <c r="N6802" s="72" t="n">
        <f aca="false">D6802*I6802*J6802</f>
        <v>-0</v>
      </c>
      <c r="O6802" s="71" t="n">
        <f aca="false">F6802*J6802</f>
        <v>1</v>
      </c>
      <c r="P6802" s="71" t="n">
        <f aca="false">E6802*J6802</f>
        <v>0</v>
      </c>
    </row>
    <row r="6803" customFormat="false" ht="15" hidden="false" customHeight="false" outlineLevel="0" collapsed="false">
      <c r="A6803" s="71" t="s">
        <v>62</v>
      </c>
      <c r="B6803" s="71" t="s">
        <v>53</v>
      </c>
      <c r="C6803" s="71" t="s">
        <v>142</v>
      </c>
      <c r="D6803" s="72" t="n">
        <v>45.41</v>
      </c>
      <c r="E6803" s="71" t="n">
        <v>1</v>
      </c>
      <c r="F6803" s="71" t="n">
        <v>1</v>
      </c>
      <c r="G6803" s="72" t="n">
        <v>45.41</v>
      </c>
      <c r="H6803" s="72" t="n">
        <v>0</v>
      </c>
      <c r="I6803" s="71" t="n">
        <f aca="false">IF(B6803&gt;=Settings!$B$23,1,0)</f>
        <v>1</v>
      </c>
      <c r="J6803" s="71" t="n">
        <v>1</v>
      </c>
      <c r="K6803" s="71" t="n">
        <f aca="false">F6803*I6803*J6803</f>
        <v>1</v>
      </c>
      <c r="L6803" s="71" t="n">
        <f aca="false">E6803*I6803*J6803</f>
        <v>1</v>
      </c>
      <c r="M6803" s="72" t="n">
        <f aca="false">G6803*I6803*J6803</f>
        <v>45.41</v>
      </c>
      <c r="N6803" s="72" t="n">
        <f aca="false">D6803*I6803*J6803</f>
        <v>45.41</v>
      </c>
      <c r="O6803" s="71" t="n">
        <f aca="false">F6803*J6803</f>
        <v>1</v>
      </c>
      <c r="P6803" s="71" t="n">
        <f aca="false">E6803*J6803</f>
        <v>1</v>
      </c>
    </row>
    <row r="6804" customFormat="false" ht="15" hidden="false" customHeight="false" outlineLevel="0" collapsed="false">
      <c r="A6804" s="71" t="s">
        <v>60</v>
      </c>
      <c r="B6804" s="71" t="s">
        <v>53</v>
      </c>
      <c r="C6804" s="71" t="s">
        <v>977</v>
      </c>
      <c r="D6804" s="72" t="n">
        <v>15.05</v>
      </c>
      <c r="E6804" s="71" t="n">
        <v>2</v>
      </c>
      <c r="F6804" s="71" t="n">
        <v>28</v>
      </c>
      <c r="G6804" s="72" t="n">
        <v>227.82</v>
      </c>
      <c r="H6804" s="72" t="n">
        <v>200.2</v>
      </c>
      <c r="I6804" s="71" t="n">
        <f aca="false">IF(B6804&gt;=Settings!$B$23,1,0)</f>
        <v>1</v>
      </c>
      <c r="J6804" s="71" t="n">
        <v>1</v>
      </c>
      <c r="K6804" s="71" t="n">
        <f aca="false">F6804*I6804*J6804</f>
        <v>28</v>
      </c>
      <c r="L6804" s="71" t="n">
        <f aca="false">E6804*I6804*J6804</f>
        <v>2</v>
      </c>
      <c r="M6804" s="72" t="n">
        <f aca="false">G6804*I6804*J6804</f>
        <v>227.82</v>
      </c>
      <c r="N6804" s="72" t="n">
        <f aca="false">D6804*I6804*J6804</f>
        <v>15.05</v>
      </c>
      <c r="O6804" s="71" t="n">
        <f aca="false">F6804*J6804</f>
        <v>28</v>
      </c>
      <c r="P6804" s="71" t="n">
        <f aca="false">E6804*J6804</f>
        <v>2</v>
      </c>
    </row>
    <row r="6805" customFormat="false" ht="15" hidden="false" customHeight="false" outlineLevel="0" collapsed="false">
      <c r="A6805" s="71" t="s">
        <v>61</v>
      </c>
      <c r="B6805" s="71" t="s">
        <v>53</v>
      </c>
      <c r="C6805" s="71" t="s">
        <v>920</v>
      </c>
      <c r="D6805" s="72" t="n">
        <v>0</v>
      </c>
      <c r="E6805" s="71" t="n">
        <v>0</v>
      </c>
      <c r="F6805" s="71" t="n">
        <v>2</v>
      </c>
      <c r="G6805" s="72" t="n">
        <v>268.09</v>
      </c>
      <c r="H6805" s="72" t="n">
        <v>249.7</v>
      </c>
      <c r="I6805" s="71" t="n">
        <f aca="false">IF(B6805&gt;=Settings!$B$23,1,0)</f>
        <v>1</v>
      </c>
      <c r="J6805" s="71" t="n">
        <v>1</v>
      </c>
      <c r="K6805" s="71" t="n">
        <f aca="false">F6805*I6805*J6805</f>
        <v>2</v>
      </c>
      <c r="L6805" s="71" t="n">
        <f aca="false">E6805*I6805*J6805</f>
        <v>0</v>
      </c>
      <c r="M6805" s="72" t="n">
        <f aca="false">G6805*I6805*J6805</f>
        <v>268.09</v>
      </c>
      <c r="N6805" s="72" t="n">
        <f aca="false">D6805*I6805*J6805</f>
        <v>-0</v>
      </c>
      <c r="O6805" s="71" t="n">
        <f aca="false">F6805*J6805</f>
        <v>2</v>
      </c>
      <c r="P6805" s="71" t="n">
        <f aca="false">E6805*J6805</f>
        <v>0</v>
      </c>
    </row>
    <row r="6806" customFormat="false" ht="15" hidden="false" customHeight="false" outlineLevel="0" collapsed="false">
      <c r="A6806" s="71" t="s">
        <v>59</v>
      </c>
      <c r="B6806" s="71" t="s">
        <v>53</v>
      </c>
      <c r="C6806" s="71" t="s">
        <v>1280</v>
      </c>
      <c r="D6806" s="72" t="n">
        <v>81.1</v>
      </c>
      <c r="E6806" s="71" t="n">
        <v>1</v>
      </c>
      <c r="F6806" s="71" t="n">
        <v>25</v>
      </c>
      <c r="G6806" s="72" t="n">
        <v>2185.2</v>
      </c>
      <c r="H6806" s="72" t="n">
        <v>2021.21</v>
      </c>
      <c r="I6806" s="71" t="n">
        <f aca="false">IF(B6806&gt;=Settings!$B$23,1,0)</f>
        <v>1</v>
      </c>
      <c r="J6806" s="71" t="n">
        <v>1</v>
      </c>
      <c r="K6806" s="71" t="n">
        <f aca="false">F6806*I6806*J6806</f>
        <v>25</v>
      </c>
      <c r="L6806" s="71" t="n">
        <f aca="false">E6806*I6806*J6806</f>
        <v>1</v>
      </c>
      <c r="M6806" s="72" t="n">
        <f aca="false">G6806*I6806*J6806</f>
        <v>2185.2</v>
      </c>
      <c r="N6806" s="72" t="n">
        <f aca="false">D6806*I6806*J6806</f>
        <v>81.1</v>
      </c>
      <c r="O6806" s="71" t="n">
        <f aca="false">F6806*J6806</f>
        <v>25</v>
      </c>
      <c r="P6806" s="71" t="n">
        <f aca="false">E6806*J6806</f>
        <v>1</v>
      </c>
    </row>
    <row r="6807" customFormat="false" ht="15" hidden="false" customHeight="false" outlineLevel="0" collapsed="false">
      <c r="A6807" s="71" t="s">
        <v>61</v>
      </c>
      <c r="B6807" s="71" t="s">
        <v>53</v>
      </c>
      <c r="C6807" s="71" t="s">
        <v>1403</v>
      </c>
      <c r="D6807" s="72" t="n">
        <v>0</v>
      </c>
      <c r="E6807" s="71" t="n">
        <v>0</v>
      </c>
      <c r="F6807" s="71" t="n">
        <v>1</v>
      </c>
      <c r="G6807" s="72" t="n">
        <v>181.77</v>
      </c>
      <c r="H6807" s="72" t="n">
        <v>181.77</v>
      </c>
      <c r="I6807" s="71" t="n">
        <f aca="false">IF(B6807&gt;=Settings!$B$23,1,0)</f>
        <v>1</v>
      </c>
      <c r="J6807" s="71" t="n">
        <v>1</v>
      </c>
      <c r="K6807" s="71" t="n">
        <f aca="false">F6807*I6807*J6807</f>
        <v>1</v>
      </c>
      <c r="L6807" s="71" t="n">
        <f aca="false">E6807*I6807*J6807</f>
        <v>0</v>
      </c>
      <c r="M6807" s="72" t="n">
        <f aca="false">G6807*I6807*J6807</f>
        <v>181.77</v>
      </c>
      <c r="N6807" s="72" t="n">
        <f aca="false">D6807*I6807*J6807</f>
        <v>-0</v>
      </c>
      <c r="O6807" s="71" t="n">
        <f aca="false">F6807*J6807</f>
        <v>1</v>
      </c>
      <c r="P6807" s="71" t="n">
        <f aca="false">E6807*J6807</f>
        <v>0</v>
      </c>
    </row>
    <row r="6808" customFormat="false" ht="15" hidden="false" customHeight="false" outlineLevel="0" collapsed="false">
      <c r="A6808" s="71" t="s">
        <v>61</v>
      </c>
      <c r="B6808" s="71" t="s">
        <v>53</v>
      </c>
      <c r="C6808" s="71" t="s">
        <v>1076</v>
      </c>
      <c r="D6808" s="72" t="n">
        <v>0</v>
      </c>
      <c r="E6808" s="71" t="n">
        <v>0</v>
      </c>
      <c r="F6808" s="71" t="n">
        <v>2</v>
      </c>
      <c r="G6808" s="72" t="n">
        <v>186.26</v>
      </c>
      <c r="H6808" s="72" t="n">
        <v>173.32</v>
      </c>
      <c r="I6808" s="71" t="n">
        <f aca="false">IF(B6808&gt;=Settings!$B$23,1,0)</f>
        <v>1</v>
      </c>
      <c r="J6808" s="71" t="n">
        <v>1</v>
      </c>
      <c r="K6808" s="71" t="n">
        <f aca="false">F6808*I6808*J6808</f>
        <v>2</v>
      </c>
      <c r="L6808" s="71" t="n">
        <f aca="false">E6808*I6808*J6808</f>
        <v>0</v>
      </c>
      <c r="M6808" s="72" t="n">
        <f aca="false">G6808*I6808*J6808</f>
        <v>186.26</v>
      </c>
      <c r="N6808" s="72" t="n">
        <f aca="false">D6808*I6808*J6808</f>
        <v>-0</v>
      </c>
      <c r="O6808" s="71" t="n">
        <f aca="false">F6808*J6808</f>
        <v>2</v>
      </c>
      <c r="P6808" s="71" t="n">
        <f aca="false">E6808*J6808</f>
        <v>0</v>
      </c>
    </row>
    <row r="6809" customFormat="false" ht="15" hidden="false" customHeight="false" outlineLevel="0" collapsed="false">
      <c r="A6809" s="71" t="s">
        <v>61</v>
      </c>
      <c r="B6809" s="71" t="s">
        <v>53</v>
      </c>
      <c r="C6809" s="71" t="s">
        <v>1348</v>
      </c>
      <c r="D6809" s="72" t="n">
        <v>0</v>
      </c>
      <c r="E6809" s="71" t="n">
        <v>0</v>
      </c>
      <c r="F6809" s="71" t="n">
        <v>8</v>
      </c>
      <c r="G6809" s="72" t="n">
        <v>436</v>
      </c>
      <c r="H6809" s="72" t="n">
        <v>419.66</v>
      </c>
      <c r="I6809" s="71" t="n">
        <f aca="false">IF(B6809&gt;=Settings!$B$23,1,0)</f>
        <v>1</v>
      </c>
      <c r="J6809" s="71" t="n">
        <v>1</v>
      </c>
      <c r="K6809" s="71" t="n">
        <f aca="false">F6809*I6809*J6809</f>
        <v>8</v>
      </c>
      <c r="L6809" s="71" t="n">
        <f aca="false">E6809*I6809*J6809</f>
        <v>0</v>
      </c>
      <c r="M6809" s="72" t="n">
        <f aca="false">G6809*I6809*J6809</f>
        <v>436</v>
      </c>
      <c r="N6809" s="72" t="n">
        <f aca="false">D6809*I6809*J6809</f>
        <v>-0</v>
      </c>
      <c r="O6809" s="71" t="n">
        <f aca="false">F6809*J6809</f>
        <v>8</v>
      </c>
      <c r="P6809" s="71" t="n">
        <f aca="false">E6809*J6809</f>
        <v>0</v>
      </c>
    </row>
    <row r="6810" customFormat="false" ht="15" hidden="false" customHeight="false" outlineLevel="0" collapsed="false">
      <c r="A6810" s="71" t="s">
        <v>62</v>
      </c>
      <c r="B6810" s="71" t="s">
        <v>53</v>
      </c>
      <c r="C6810" s="71" t="s">
        <v>1602</v>
      </c>
      <c r="D6810" s="72" t="n">
        <v>86.51</v>
      </c>
      <c r="E6810" s="71" t="n">
        <v>1</v>
      </c>
      <c r="F6810" s="71" t="n">
        <v>1</v>
      </c>
      <c r="G6810" s="72" t="n">
        <v>68.14</v>
      </c>
      <c r="H6810" s="72" t="n">
        <v>-18.37</v>
      </c>
      <c r="I6810" s="71" t="n">
        <f aca="false">IF(B6810&gt;=Settings!$B$23,1,0)</f>
        <v>1</v>
      </c>
      <c r="J6810" s="71" t="n">
        <v>1</v>
      </c>
      <c r="K6810" s="71" t="n">
        <f aca="false">F6810*I6810*J6810</f>
        <v>1</v>
      </c>
      <c r="L6810" s="71" t="n">
        <f aca="false">E6810*I6810*J6810</f>
        <v>1</v>
      </c>
      <c r="M6810" s="72" t="n">
        <f aca="false">G6810*I6810*J6810</f>
        <v>68.14</v>
      </c>
      <c r="N6810" s="72" t="n">
        <f aca="false">D6810*I6810*J6810</f>
        <v>86.51</v>
      </c>
      <c r="O6810" s="71" t="n">
        <f aca="false">F6810*J6810</f>
        <v>1</v>
      </c>
      <c r="P6810" s="71" t="n">
        <f aca="false">E6810*J6810</f>
        <v>1</v>
      </c>
    </row>
    <row r="6811" customFormat="false" ht="15" hidden="false" customHeight="false" outlineLevel="0" collapsed="false">
      <c r="A6811" s="71" t="s">
        <v>59</v>
      </c>
      <c r="B6811" s="71" t="s">
        <v>53</v>
      </c>
      <c r="C6811" s="71" t="s">
        <v>2274</v>
      </c>
      <c r="D6811" s="72" t="n">
        <v>0</v>
      </c>
      <c r="E6811" s="71" t="n">
        <v>0</v>
      </c>
      <c r="F6811" s="71" t="n">
        <v>2</v>
      </c>
      <c r="G6811" s="72" t="n">
        <v>331.73</v>
      </c>
      <c r="H6811" s="72" t="n">
        <v>305.84</v>
      </c>
      <c r="I6811" s="71" t="n">
        <f aca="false">IF(B6811&gt;=Settings!$B$23,1,0)</f>
        <v>1</v>
      </c>
      <c r="J6811" s="71" t="n">
        <v>1</v>
      </c>
      <c r="K6811" s="71" t="n">
        <f aca="false">F6811*I6811*J6811</f>
        <v>2</v>
      </c>
      <c r="L6811" s="71" t="n">
        <f aca="false">E6811*I6811*J6811</f>
        <v>0</v>
      </c>
      <c r="M6811" s="72" t="n">
        <f aca="false">G6811*I6811*J6811</f>
        <v>331.73</v>
      </c>
      <c r="N6811" s="72" t="n">
        <f aca="false">D6811*I6811*J6811</f>
        <v>-0</v>
      </c>
      <c r="O6811" s="71" t="n">
        <f aca="false">F6811*J6811</f>
        <v>2</v>
      </c>
      <c r="P6811" s="71" t="n">
        <f aca="false">E6811*J6811</f>
        <v>0</v>
      </c>
    </row>
    <row r="6812" customFormat="false" ht="15" hidden="false" customHeight="false" outlineLevel="0" collapsed="false">
      <c r="A6812" s="71" t="s">
        <v>61</v>
      </c>
      <c r="B6812" s="71" t="s">
        <v>53</v>
      </c>
      <c r="C6812" s="71" t="s">
        <v>1156</v>
      </c>
      <c r="D6812" s="72" t="n">
        <v>0</v>
      </c>
      <c r="E6812" s="71" t="n">
        <v>0</v>
      </c>
      <c r="F6812" s="71" t="n">
        <v>1</v>
      </c>
      <c r="G6812" s="72" t="n">
        <v>77.23</v>
      </c>
      <c r="H6812" s="72" t="n">
        <v>77.23</v>
      </c>
      <c r="I6812" s="71" t="n">
        <f aca="false">IF(B6812&gt;=Settings!$B$23,1,0)</f>
        <v>1</v>
      </c>
      <c r="J6812" s="71" t="n">
        <v>1</v>
      </c>
      <c r="K6812" s="71" t="n">
        <f aca="false">F6812*I6812*J6812</f>
        <v>1</v>
      </c>
      <c r="L6812" s="71" t="n">
        <f aca="false">E6812*I6812*J6812</f>
        <v>0</v>
      </c>
      <c r="M6812" s="72" t="n">
        <f aca="false">G6812*I6812*J6812</f>
        <v>77.23</v>
      </c>
      <c r="N6812" s="72" t="n">
        <f aca="false">D6812*I6812*J6812</f>
        <v>-0</v>
      </c>
      <c r="O6812" s="71" t="n">
        <f aca="false">F6812*J6812</f>
        <v>1</v>
      </c>
      <c r="P6812" s="71" t="n">
        <f aca="false">E6812*J6812</f>
        <v>0</v>
      </c>
    </row>
    <row r="6813" customFormat="false" ht="15" hidden="false" customHeight="false" outlineLevel="0" collapsed="false">
      <c r="A6813" s="71" t="s">
        <v>61</v>
      </c>
      <c r="B6813" s="71" t="s">
        <v>53</v>
      </c>
      <c r="C6813" s="71" t="s">
        <v>1200</v>
      </c>
      <c r="D6813" s="72" t="n">
        <v>77.23</v>
      </c>
      <c r="E6813" s="71" t="n">
        <v>1</v>
      </c>
      <c r="F6813" s="71" t="n">
        <v>35</v>
      </c>
      <c r="G6813" s="72" t="n">
        <v>2657.53</v>
      </c>
      <c r="H6813" s="72" t="n">
        <v>2473.63</v>
      </c>
      <c r="I6813" s="71" t="n">
        <f aca="false">IF(B6813&gt;=Settings!$B$23,1,0)</f>
        <v>1</v>
      </c>
      <c r="J6813" s="71" t="n">
        <v>1</v>
      </c>
      <c r="K6813" s="71" t="n">
        <f aca="false">F6813*I6813*J6813</f>
        <v>35</v>
      </c>
      <c r="L6813" s="71" t="n">
        <f aca="false">E6813*I6813*J6813</f>
        <v>1</v>
      </c>
      <c r="M6813" s="72" t="n">
        <f aca="false">G6813*I6813*J6813</f>
        <v>2657.53</v>
      </c>
      <c r="N6813" s="72" t="n">
        <f aca="false">D6813*I6813*J6813</f>
        <v>77.23</v>
      </c>
      <c r="O6813" s="71" t="n">
        <f aca="false">F6813*J6813</f>
        <v>35</v>
      </c>
      <c r="P6813" s="71" t="n">
        <f aca="false">E6813*J6813</f>
        <v>1</v>
      </c>
    </row>
    <row r="6814" customFormat="false" ht="15" hidden="false" customHeight="false" outlineLevel="0" collapsed="false">
      <c r="A6814" s="71" t="s">
        <v>61</v>
      </c>
      <c r="B6814" s="71" t="s">
        <v>53</v>
      </c>
      <c r="C6814" s="71" t="s">
        <v>605</v>
      </c>
      <c r="D6814" s="72" t="n">
        <v>0</v>
      </c>
      <c r="E6814" s="71" t="n">
        <v>0</v>
      </c>
      <c r="F6814" s="71" t="n">
        <v>5</v>
      </c>
      <c r="G6814" s="72" t="n">
        <v>566.56</v>
      </c>
      <c r="H6814" s="72" t="n">
        <v>531.56</v>
      </c>
      <c r="I6814" s="71" t="n">
        <f aca="false">IF(B6814&gt;=Settings!$B$23,1,0)</f>
        <v>1</v>
      </c>
      <c r="J6814" s="71" t="n">
        <v>1</v>
      </c>
      <c r="K6814" s="71" t="n">
        <f aca="false">F6814*I6814*J6814</f>
        <v>5</v>
      </c>
      <c r="L6814" s="71" t="n">
        <f aca="false">E6814*I6814*J6814</f>
        <v>0</v>
      </c>
      <c r="M6814" s="72" t="n">
        <f aca="false">G6814*I6814*J6814</f>
        <v>566.56</v>
      </c>
      <c r="N6814" s="72" t="n">
        <f aca="false">D6814*I6814*J6814</f>
        <v>-0</v>
      </c>
      <c r="O6814" s="71" t="n">
        <f aca="false">F6814*J6814</f>
        <v>5</v>
      </c>
      <c r="P6814" s="71" t="n">
        <f aca="false">E6814*J6814</f>
        <v>0</v>
      </c>
    </row>
    <row r="6815" customFormat="false" ht="15" hidden="false" customHeight="false" outlineLevel="0" collapsed="false">
      <c r="A6815" s="71" t="s">
        <v>59</v>
      </c>
      <c r="B6815" s="71" t="s">
        <v>53</v>
      </c>
      <c r="C6815" s="71" t="s">
        <v>1035</v>
      </c>
      <c r="D6815" s="72" t="n">
        <v>0</v>
      </c>
      <c r="E6815" s="71" t="n">
        <v>0</v>
      </c>
      <c r="F6815" s="71" t="n">
        <v>1</v>
      </c>
      <c r="G6815" s="72" t="n">
        <v>104.5</v>
      </c>
      <c r="H6815" s="72" t="n">
        <v>104.5</v>
      </c>
      <c r="I6815" s="71" t="n">
        <f aca="false">IF(B6815&gt;=Settings!$B$23,1,0)</f>
        <v>1</v>
      </c>
      <c r="J6815" s="71" t="n">
        <v>1</v>
      </c>
      <c r="K6815" s="71" t="n">
        <f aca="false">F6815*I6815*J6815</f>
        <v>1</v>
      </c>
      <c r="L6815" s="71" t="n">
        <f aca="false">E6815*I6815*J6815</f>
        <v>0</v>
      </c>
      <c r="M6815" s="72" t="n">
        <f aca="false">G6815*I6815*J6815</f>
        <v>104.5</v>
      </c>
      <c r="N6815" s="72" t="n">
        <f aca="false">D6815*I6815*J6815</f>
        <v>-0</v>
      </c>
      <c r="O6815" s="71" t="n">
        <f aca="false">F6815*J6815</f>
        <v>1</v>
      </c>
      <c r="P6815" s="71" t="n">
        <f aca="false">E6815*J6815</f>
        <v>0</v>
      </c>
    </row>
    <row r="6816" customFormat="false" ht="15" hidden="false" customHeight="false" outlineLevel="0" collapsed="false">
      <c r="A6816" s="71" t="s">
        <v>61</v>
      </c>
      <c r="B6816" s="71" t="s">
        <v>53</v>
      </c>
      <c r="C6816" s="71" t="s">
        <v>1224</v>
      </c>
      <c r="D6816" s="72" t="n">
        <v>0</v>
      </c>
      <c r="E6816" s="71" t="n">
        <v>0</v>
      </c>
      <c r="F6816" s="71" t="n">
        <v>2</v>
      </c>
      <c r="G6816" s="72" t="n">
        <v>190.82</v>
      </c>
      <c r="H6816" s="72" t="n">
        <v>190.82</v>
      </c>
      <c r="I6816" s="71" t="n">
        <f aca="false">IF(B6816&gt;=Settings!$B$23,1,0)</f>
        <v>1</v>
      </c>
      <c r="J6816" s="71" t="n">
        <v>1</v>
      </c>
      <c r="K6816" s="71" t="n">
        <f aca="false">F6816*I6816*J6816</f>
        <v>2</v>
      </c>
      <c r="L6816" s="71" t="n">
        <f aca="false">E6816*I6816*J6816</f>
        <v>0</v>
      </c>
      <c r="M6816" s="72" t="n">
        <f aca="false">G6816*I6816*J6816</f>
        <v>190.82</v>
      </c>
      <c r="N6816" s="72" t="n">
        <f aca="false">D6816*I6816*J6816</f>
        <v>-0</v>
      </c>
      <c r="O6816" s="71" t="n">
        <f aca="false">F6816*J6816</f>
        <v>2</v>
      </c>
      <c r="P6816" s="71" t="n">
        <f aca="false">E6816*J6816</f>
        <v>0</v>
      </c>
    </row>
    <row r="6817" customFormat="false" ht="15" hidden="false" customHeight="false" outlineLevel="0" collapsed="false">
      <c r="A6817" s="71" t="s">
        <v>59</v>
      </c>
      <c r="B6817" s="71" t="s">
        <v>53</v>
      </c>
      <c r="C6817" s="71" t="s">
        <v>1034</v>
      </c>
      <c r="D6817" s="72" t="n">
        <v>15.05</v>
      </c>
      <c r="E6817" s="71" t="n">
        <v>2</v>
      </c>
      <c r="F6817" s="71" t="n">
        <v>50</v>
      </c>
      <c r="G6817" s="72" t="n">
        <v>406.72</v>
      </c>
      <c r="H6817" s="72" t="n">
        <v>357.67</v>
      </c>
      <c r="I6817" s="71" t="n">
        <f aca="false">IF(B6817&gt;=Settings!$B$23,1,0)</f>
        <v>1</v>
      </c>
      <c r="J6817" s="71" t="n">
        <v>1</v>
      </c>
      <c r="K6817" s="71" t="n">
        <f aca="false">F6817*I6817*J6817</f>
        <v>50</v>
      </c>
      <c r="L6817" s="71" t="n">
        <f aca="false">E6817*I6817*J6817</f>
        <v>2</v>
      </c>
      <c r="M6817" s="72" t="n">
        <f aca="false">G6817*I6817*J6817</f>
        <v>406.72</v>
      </c>
      <c r="N6817" s="72" t="n">
        <f aca="false">D6817*I6817*J6817</f>
        <v>15.05</v>
      </c>
      <c r="O6817" s="71" t="n">
        <f aca="false">F6817*J6817</f>
        <v>50</v>
      </c>
      <c r="P6817" s="71" t="n">
        <f aca="false">E6817*J6817</f>
        <v>2</v>
      </c>
    </row>
    <row r="6818" customFormat="false" ht="15" hidden="false" customHeight="false" outlineLevel="0" collapsed="false">
      <c r="A6818" s="71" t="s">
        <v>59</v>
      </c>
      <c r="B6818" s="71" t="s">
        <v>53</v>
      </c>
      <c r="C6818" s="71" t="s">
        <v>125</v>
      </c>
      <c r="D6818" s="72" t="n">
        <v>998.2</v>
      </c>
      <c r="E6818" s="71" t="n">
        <v>10</v>
      </c>
      <c r="F6818" s="71" t="n">
        <v>174</v>
      </c>
      <c r="G6818" s="72" t="n">
        <v>18836.71</v>
      </c>
      <c r="H6818" s="72" t="n">
        <v>16496.6</v>
      </c>
      <c r="I6818" s="71" t="n">
        <f aca="false">IF(B6818&gt;=Settings!$B$23,1,0)</f>
        <v>1</v>
      </c>
      <c r="J6818" s="71" t="n">
        <v>1</v>
      </c>
      <c r="K6818" s="71" t="n">
        <f aca="false">F6818*I6818*J6818</f>
        <v>174</v>
      </c>
      <c r="L6818" s="71" t="n">
        <f aca="false">E6818*I6818*J6818</f>
        <v>10</v>
      </c>
      <c r="M6818" s="72" t="n">
        <f aca="false">G6818*I6818*J6818</f>
        <v>18836.71</v>
      </c>
      <c r="N6818" s="72" t="n">
        <f aca="false">D6818*I6818*J6818</f>
        <v>998.2</v>
      </c>
      <c r="O6818" s="71" t="n">
        <f aca="false">F6818*J6818</f>
        <v>174</v>
      </c>
      <c r="P6818" s="71" t="n">
        <f aca="false">E6818*J6818</f>
        <v>10</v>
      </c>
    </row>
    <row r="6819" customFormat="false" ht="15" hidden="false" customHeight="false" outlineLevel="0" collapsed="false">
      <c r="A6819" s="71" t="s">
        <v>59</v>
      </c>
      <c r="B6819" s="71" t="s">
        <v>53</v>
      </c>
      <c r="C6819" s="71" t="s">
        <v>1172</v>
      </c>
      <c r="D6819" s="72" t="n">
        <v>0</v>
      </c>
      <c r="E6819" s="71" t="n">
        <v>0</v>
      </c>
      <c r="F6819" s="71" t="n">
        <v>4</v>
      </c>
      <c r="G6819" s="72" t="n">
        <v>395.27</v>
      </c>
      <c r="H6819" s="72" t="n">
        <v>380.97</v>
      </c>
      <c r="I6819" s="71" t="n">
        <f aca="false">IF(B6819&gt;=Settings!$B$23,1,0)</f>
        <v>1</v>
      </c>
      <c r="J6819" s="71" t="n">
        <v>1</v>
      </c>
      <c r="K6819" s="71" t="n">
        <f aca="false">F6819*I6819*J6819</f>
        <v>4</v>
      </c>
      <c r="L6819" s="71" t="n">
        <f aca="false">E6819*I6819*J6819</f>
        <v>0</v>
      </c>
      <c r="M6819" s="72" t="n">
        <f aca="false">G6819*I6819*J6819</f>
        <v>395.27</v>
      </c>
      <c r="N6819" s="72" t="n">
        <f aca="false">D6819*I6819*J6819</f>
        <v>-0</v>
      </c>
      <c r="O6819" s="71" t="n">
        <f aca="false">F6819*J6819</f>
        <v>4</v>
      </c>
      <c r="P6819" s="71" t="n">
        <f aca="false">E6819*J6819</f>
        <v>0</v>
      </c>
    </row>
    <row r="6820" customFormat="false" ht="15" hidden="false" customHeight="false" outlineLevel="0" collapsed="false">
      <c r="A6820" s="71" t="s">
        <v>59</v>
      </c>
      <c r="B6820" s="71" t="s">
        <v>53</v>
      </c>
      <c r="C6820" s="71" t="s">
        <v>1412</v>
      </c>
      <c r="D6820" s="72" t="n">
        <v>0</v>
      </c>
      <c r="E6820" s="71" t="n">
        <v>0</v>
      </c>
      <c r="F6820" s="71" t="n">
        <v>7</v>
      </c>
      <c r="G6820" s="72" t="n">
        <v>671.04</v>
      </c>
      <c r="H6820" s="72" t="n">
        <v>625.55</v>
      </c>
      <c r="I6820" s="71" t="n">
        <f aca="false">IF(B6820&gt;=Settings!$B$23,1,0)</f>
        <v>1</v>
      </c>
      <c r="J6820" s="71" t="n">
        <v>1</v>
      </c>
      <c r="K6820" s="71" t="n">
        <f aca="false">F6820*I6820*J6820</f>
        <v>7</v>
      </c>
      <c r="L6820" s="71" t="n">
        <f aca="false">E6820*I6820*J6820</f>
        <v>0</v>
      </c>
      <c r="M6820" s="72" t="n">
        <f aca="false">G6820*I6820*J6820</f>
        <v>671.04</v>
      </c>
      <c r="N6820" s="72" t="n">
        <f aca="false">D6820*I6820*J6820</f>
        <v>-0</v>
      </c>
      <c r="O6820" s="71" t="n">
        <f aca="false">F6820*J6820</f>
        <v>7</v>
      </c>
      <c r="P6820" s="71" t="n">
        <f aca="false">E6820*J6820</f>
        <v>0</v>
      </c>
    </row>
    <row r="6821" customFormat="false" ht="15" hidden="false" customHeight="false" outlineLevel="0" collapsed="false">
      <c r="A6821" s="71" t="s">
        <v>59</v>
      </c>
      <c r="B6821" s="71" t="s">
        <v>53</v>
      </c>
      <c r="C6821" s="71" t="s">
        <v>1797</v>
      </c>
      <c r="D6821" s="72" t="n">
        <v>0</v>
      </c>
      <c r="E6821" s="71" t="n">
        <v>0</v>
      </c>
      <c r="F6821" s="71" t="n">
        <v>2</v>
      </c>
      <c r="G6821" s="72" t="n">
        <v>99.9</v>
      </c>
      <c r="H6821" s="72" t="n">
        <v>99.9</v>
      </c>
      <c r="I6821" s="71" t="n">
        <f aca="false">IF(B6821&gt;=Settings!$B$23,1,0)</f>
        <v>1</v>
      </c>
      <c r="J6821" s="71" t="n">
        <v>1</v>
      </c>
      <c r="K6821" s="71" t="n">
        <f aca="false">F6821*I6821*J6821</f>
        <v>2</v>
      </c>
      <c r="L6821" s="71" t="n">
        <f aca="false">E6821*I6821*J6821</f>
        <v>0</v>
      </c>
      <c r="M6821" s="72" t="n">
        <f aca="false">G6821*I6821*J6821</f>
        <v>99.9</v>
      </c>
      <c r="N6821" s="72" t="n">
        <f aca="false">D6821*I6821*J6821</f>
        <v>-0</v>
      </c>
      <c r="O6821" s="71" t="n">
        <f aca="false">F6821*J6821</f>
        <v>2</v>
      </c>
      <c r="P6821" s="71" t="n">
        <f aca="false">E6821*J6821</f>
        <v>0</v>
      </c>
    </row>
    <row r="6822" customFormat="false" ht="15" hidden="false" customHeight="false" outlineLevel="0" collapsed="false">
      <c r="A6822" s="71" t="s">
        <v>61</v>
      </c>
      <c r="B6822" s="71" t="s">
        <v>53</v>
      </c>
      <c r="C6822" s="71" t="s">
        <v>365</v>
      </c>
      <c r="D6822" s="72" t="n">
        <v>0</v>
      </c>
      <c r="E6822" s="71" t="n">
        <v>0</v>
      </c>
      <c r="F6822" s="71" t="n">
        <v>1</v>
      </c>
      <c r="G6822" s="72" t="n">
        <v>275.41</v>
      </c>
      <c r="H6822" s="72" t="n">
        <v>275.41</v>
      </c>
      <c r="I6822" s="71" t="n">
        <f aca="false">IF(B6822&gt;=Settings!$B$23,1,0)</f>
        <v>1</v>
      </c>
      <c r="J6822" s="71" t="n">
        <v>1</v>
      </c>
      <c r="K6822" s="71" t="n">
        <f aca="false">F6822*I6822*J6822</f>
        <v>1</v>
      </c>
      <c r="L6822" s="71" t="n">
        <f aca="false">E6822*I6822*J6822</f>
        <v>0</v>
      </c>
      <c r="M6822" s="72" t="n">
        <f aca="false">G6822*I6822*J6822</f>
        <v>275.41</v>
      </c>
      <c r="N6822" s="72" t="n">
        <f aca="false">D6822*I6822*J6822</f>
        <v>-0</v>
      </c>
      <c r="O6822" s="71" t="n">
        <f aca="false">F6822*J6822</f>
        <v>1</v>
      </c>
      <c r="P6822" s="71" t="n">
        <f aca="false">E6822*J6822</f>
        <v>0</v>
      </c>
    </row>
    <row r="6823" customFormat="false" ht="15" hidden="false" customHeight="false" outlineLevel="0" collapsed="false">
      <c r="A6823" s="71" t="s">
        <v>59</v>
      </c>
      <c r="B6823" s="71" t="s">
        <v>53</v>
      </c>
      <c r="C6823" s="71" t="s">
        <v>1111</v>
      </c>
      <c r="D6823" s="72" t="n">
        <v>31.77</v>
      </c>
      <c r="E6823" s="71" t="n">
        <v>1</v>
      </c>
      <c r="F6823" s="71" t="n">
        <v>25</v>
      </c>
      <c r="G6823" s="72" t="n">
        <v>794.25</v>
      </c>
      <c r="H6823" s="72" t="n">
        <v>721.21</v>
      </c>
      <c r="I6823" s="71" t="n">
        <f aca="false">IF(B6823&gt;=Settings!$B$23,1,0)</f>
        <v>1</v>
      </c>
      <c r="J6823" s="71" t="n">
        <v>1</v>
      </c>
      <c r="K6823" s="71" t="n">
        <f aca="false">F6823*I6823*J6823</f>
        <v>25</v>
      </c>
      <c r="L6823" s="71" t="n">
        <f aca="false">E6823*I6823*J6823</f>
        <v>1</v>
      </c>
      <c r="M6823" s="72" t="n">
        <f aca="false">G6823*I6823*J6823</f>
        <v>794.25</v>
      </c>
      <c r="N6823" s="72" t="n">
        <f aca="false">D6823*I6823*J6823</f>
        <v>31.77</v>
      </c>
      <c r="O6823" s="71" t="n">
        <f aca="false">F6823*J6823</f>
        <v>25</v>
      </c>
      <c r="P6823" s="71" t="n">
        <f aca="false">E6823*J6823</f>
        <v>1</v>
      </c>
    </row>
    <row r="6824" customFormat="false" ht="15" hidden="false" customHeight="false" outlineLevel="0" collapsed="false">
      <c r="A6824" s="71" t="s">
        <v>59</v>
      </c>
      <c r="B6824" s="71" t="s">
        <v>53</v>
      </c>
      <c r="C6824" s="71" t="s">
        <v>1130</v>
      </c>
      <c r="D6824" s="72" t="n">
        <v>0</v>
      </c>
      <c r="E6824" s="71" t="n">
        <v>0</v>
      </c>
      <c r="F6824" s="71" t="n">
        <v>10</v>
      </c>
      <c r="G6824" s="72" t="n">
        <v>790.46</v>
      </c>
      <c r="H6824" s="72" t="n">
        <v>764.59</v>
      </c>
      <c r="I6824" s="71" t="n">
        <f aca="false">IF(B6824&gt;=Settings!$B$23,1,0)</f>
        <v>1</v>
      </c>
      <c r="J6824" s="71" t="n">
        <v>1</v>
      </c>
      <c r="K6824" s="71" t="n">
        <f aca="false">F6824*I6824*J6824</f>
        <v>10</v>
      </c>
      <c r="L6824" s="71" t="n">
        <f aca="false">E6824*I6824*J6824</f>
        <v>0</v>
      </c>
      <c r="M6824" s="72" t="n">
        <f aca="false">G6824*I6824*J6824</f>
        <v>790.46</v>
      </c>
      <c r="N6824" s="72" t="n">
        <f aca="false">D6824*I6824*J6824</f>
        <v>-0</v>
      </c>
      <c r="O6824" s="71" t="n">
        <f aca="false">F6824*J6824</f>
        <v>10</v>
      </c>
      <c r="P6824" s="71" t="n">
        <f aca="false">E6824*J6824</f>
        <v>0</v>
      </c>
    </row>
    <row r="6825" customFormat="false" ht="15" hidden="false" customHeight="false" outlineLevel="0" collapsed="false">
      <c r="A6825" s="71" t="s">
        <v>59</v>
      </c>
      <c r="B6825" s="71" t="s">
        <v>53</v>
      </c>
      <c r="C6825" s="71" t="s">
        <v>152</v>
      </c>
      <c r="D6825" s="72" t="n">
        <v>900.38</v>
      </c>
      <c r="E6825" s="71" t="n">
        <v>7</v>
      </c>
      <c r="F6825" s="71" t="n">
        <v>70</v>
      </c>
      <c r="G6825" s="72" t="n">
        <v>9428.49</v>
      </c>
      <c r="H6825" s="72" t="n">
        <v>7803.64</v>
      </c>
      <c r="I6825" s="71" t="n">
        <f aca="false">IF(B6825&gt;=Settings!$B$23,1,0)</f>
        <v>1</v>
      </c>
      <c r="J6825" s="71" t="n">
        <v>1</v>
      </c>
      <c r="K6825" s="71" t="n">
        <f aca="false">F6825*I6825*J6825</f>
        <v>70</v>
      </c>
      <c r="L6825" s="71" t="n">
        <f aca="false">E6825*I6825*J6825</f>
        <v>7</v>
      </c>
      <c r="M6825" s="72" t="n">
        <f aca="false">G6825*I6825*J6825</f>
        <v>9428.49</v>
      </c>
      <c r="N6825" s="72" t="n">
        <f aca="false">D6825*I6825*J6825</f>
        <v>900.38</v>
      </c>
      <c r="O6825" s="71" t="n">
        <f aca="false">F6825*J6825</f>
        <v>70</v>
      </c>
      <c r="P6825" s="71" t="n">
        <f aca="false">E6825*J6825</f>
        <v>7</v>
      </c>
    </row>
    <row r="6826" customFormat="false" ht="15" hidden="false" customHeight="false" outlineLevel="0" collapsed="false">
      <c r="A6826" s="71" t="s">
        <v>61</v>
      </c>
      <c r="B6826" s="71" t="s">
        <v>53</v>
      </c>
      <c r="C6826" s="71" t="s">
        <v>1386</v>
      </c>
      <c r="D6826" s="72" t="n">
        <v>0</v>
      </c>
      <c r="E6826" s="71" t="n">
        <v>0</v>
      </c>
      <c r="F6826" s="71" t="n">
        <v>7</v>
      </c>
      <c r="G6826" s="72" t="n">
        <v>500.75</v>
      </c>
      <c r="H6826" s="72" t="n">
        <v>477.85</v>
      </c>
      <c r="I6826" s="71" t="n">
        <f aca="false">IF(B6826&gt;=Settings!$B$23,1,0)</f>
        <v>1</v>
      </c>
      <c r="J6826" s="71" t="n">
        <v>1</v>
      </c>
      <c r="K6826" s="71" t="n">
        <f aca="false">F6826*I6826*J6826</f>
        <v>7</v>
      </c>
      <c r="L6826" s="71" t="n">
        <f aca="false">E6826*I6826*J6826</f>
        <v>0</v>
      </c>
      <c r="M6826" s="72" t="n">
        <f aca="false">G6826*I6826*J6826</f>
        <v>500.75</v>
      </c>
      <c r="N6826" s="72" t="n">
        <f aca="false">D6826*I6826*J6826</f>
        <v>-0</v>
      </c>
      <c r="O6826" s="71" t="n">
        <f aca="false">F6826*J6826</f>
        <v>7</v>
      </c>
      <c r="P6826" s="71" t="n">
        <f aca="false">E6826*J6826</f>
        <v>0</v>
      </c>
    </row>
    <row r="6827" customFormat="false" ht="15" hidden="false" customHeight="false" outlineLevel="0" collapsed="false">
      <c r="A6827" s="71" t="s">
        <v>59</v>
      </c>
      <c r="B6827" s="71" t="s">
        <v>53</v>
      </c>
      <c r="C6827" s="71" t="s">
        <v>1029</v>
      </c>
      <c r="D6827" s="72" t="n">
        <v>21.98</v>
      </c>
      <c r="E6827" s="71" t="n">
        <v>3</v>
      </c>
      <c r="F6827" s="71" t="n">
        <v>38</v>
      </c>
      <c r="G6827" s="72" t="n">
        <v>309.18</v>
      </c>
      <c r="H6827" s="72" t="n">
        <v>269.83</v>
      </c>
      <c r="I6827" s="71" t="n">
        <f aca="false">IF(B6827&gt;=Settings!$B$23,1,0)</f>
        <v>1</v>
      </c>
      <c r="J6827" s="71" t="n">
        <v>1</v>
      </c>
      <c r="K6827" s="71" t="n">
        <f aca="false">F6827*I6827*J6827</f>
        <v>38</v>
      </c>
      <c r="L6827" s="71" t="n">
        <f aca="false">E6827*I6827*J6827</f>
        <v>3</v>
      </c>
      <c r="M6827" s="72" t="n">
        <f aca="false">G6827*I6827*J6827</f>
        <v>309.18</v>
      </c>
      <c r="N6827" s="72" t="n">
        <f aca="false">D6827*I6827*J6827</f>
        <v>21.98</v>
      </c>
      <c r="O6827" s="71" t="n">
        <f aca="false">F6827*J6827</f>
        <v>38</v>
      </c>
      <c r="P6827" s="71" t="n">
        <f aca="false">E6827*J6827</f>
        <v>3</v>
      </c>
    </row>
    <row r="6828" customFormat="false" ht="15" hidden="false" customHeight="false" outlineLevel="0" collapsed="false">
      <c r="A6828" s="71" t="s">
        <v>61</v>
      </c>
      <c r="B6828" s="71" t="s">
        <v>53</v>
      </c>
      <c r="C6828" s="71" t="s">
        <v>1135</v>
      </c>
      <c r="D6828" s="72" t="n">
        <v>99.95</v>
      </c>
      <c r="E6828" s="71" t="n">
        <v>1</v>
      </c>
      <c r="F6828" s="71" t="n">
        <v>4</v>
      </c>
      <c r="G6828" s="72" t="n">
        <v>299.81</v>
      </c>
      <c r="H6828" s="72" t="n">
        <v>189.65</v>
      </c>
      <c r="I6828" s="71" t="n">
        <f aca="false">IF(B6828&gt;=Settings!$B$23,1,0)</f>
        <v>1</v>
      </c>
      <c r="J6828" s="71" t="n">
        <v>1</v>
      </c>
      <c r="K6828" s="71" t="n">
        <f aca="false">F6828*I6828*J6828</f>
        <v>4</v>
      </c>
      <c r="L6828" s="71" t="n">
        <f aca="false">E6828*I6828*J6828</f>
        <v>1</v>
      </c>
      <c r="M6828" s="72" t="n">
        <f aca="false">G6828*I6828*J6828</f>
        <v>299.81</v>
      </c>
      <c r="N6828" s="72" t="n">
        <f aca="false">D6828*I6828*J6828</f>
        <v>99.95</v>
      </c>
      <c r="O6828" s="71" t="n">
        <f aca="false">F6828*J6828</f>
        <v>4</v>
      </c>
      <c r="P6828" s="71" t="n">
        <f aca="false">E6828*J6828</f>
        <v>1</v>
      </c>
    </row>
    <row r="6829" customFormat="false" ht="15" hidden="false" customHeight="false" outlineLevel="0" collapsed="false">
      <c r="A6829" s="71" t="s">
        <v>61</v>
      </c>
      <c r="B6829" s="71" t="s">
        <v>53</v>
      </c>
      <c r="C6829" s="71" t="s">
        <v>1737</v>
      </c>
      <c r="D6829" s="72" t="n">
        <v>0</v>
      </c>
      <c r="E6829" s="71" t="n">
        <v>0</v>
      </c>
      <c r="F6829" s="71" t="n">
        <v>1</v>
      </c>
      <c r="G6829" s="72" t="n">
        <v>54.5</v>
      </c>
      <c r="H6829" s="72" t="n">
        <v>54.5</v>
      </c>
      <c r="I6829" s="71" t="n">
        <f aca="false">IF(B6829&gt;=Settings!$B$23,1,0)</f>
        <v>1</v>
      </c>
      <c r="J6829" s="71" t="n">
        <v>1</v>
      </c>
      <c r="K6829" s="71" t="n">
        <f aca="false">F6829*I6829*J6829</f>
        <v>1</v>
      </c>
      <c r="L6829" s="71" t="n">
        <f aca="false">E6829*I6829*J6829</f>
        <v>0</v>
      </c>
      <c r="M6829" s="72" t="n">
        <f aca="false">G6829*I6829*J6829</f>
        <v>54.5</v>
      </c>
      <c r="N6829" s="72" t="n">
        <f aca="false">D6829*I6829*J6829</f>
        <v>-0</v>
      </c>
      <c r="O6829" s="71" t="n">
        <f aca="false">F6829*J6829</f>
        <v>1</v>
      </c>
      <c r="P6829" s="71" t="n">
        <f aca="false">E6829*J6829</f>
        <v>0</v>
      </c>
    </row>
    <row r="6830" customFormat="false" ht="15" hidden="false" customHeight="false" outlineLevel="0" collapsed="false">
      <c r="A6830" s="71" t="s">
        <v>59</v>
      </c>
      <c r="B6830" s="71" t="s">
        <v>53</v>
      </c>
      <c r="C6830" s="71" t="s">
        <v>2404</v>
      </c>
      <c r="D6830" s="72" t="n">
        <v>0</v>
      </c>
      <c r="E6830" s="71" t="n">
        <v>0</v>
      </c>
      <c r="F6830" s="71" t="n">
        <v>4</v>
      </c>
      <c r="G6830" s="72" t="n">
        <v>408.9</v>
      </c>
      <c r="H6830" s="72" t="n">
        <v>391.87</v>
      </c>
      <c r="I6830" s="71" t="n">
        <f aca="false">IF(B6830&gt;=Settings!$B$23,1,0)</f>
        <v>1</v>
      </c>
      <c r="J6830" s="71" t="n">
        <v>1</v>
      </c>
      <c r="K6830" s="71" t="n">
        <f aca="false">F6830*I6830*J6830</f>
        <v>4</v>
      </c>
      <c r="L6830" s="71" t="n">
        <f aca="false">E6830*I6830*J6830</f>
        <v>0</v>
      </c>
      <c r="M6830" s="72" t="n">
        <f aca="false">G6830*I6830*J6830</f>
        <v>408.9</v>
      </c>
      <c r="N6830" s="72" t="n">
        <f aca="false">D6830*I6830*J6830</f>
        <v>-0</v>
      </c>
      <c r="O6830" s="71" t="n">
        <f aca="false">F6830*J6830</f>
        <v>4</v>
      </c>
      <c r="P6830" s="71" t="n">
        <f aca="false">E6830*J6830</f>
        <v>0</v>
      </c>
    </row>
    <row r="6831" customFormat="false" ht="15" hidden="false" customHeight="false" outlineLevel="0" collapsed="false">
      <c r="A6831" s="71" t="s">
        <v>61</v>
      </c>
      <c r="B6831" s="71" t="s">
        <v>53</v>
      </c>
      <c r="C6831" s="71" t="s">
        <v>1406</v>
      </c>
      <c r="D6831" s="72" t="n">
        <v>122.68</v>
      </c>
      <c r="E6831" s="71" t="n">
        <v>1</v>
      </c>
      <c r="F6831" s="71" t="n">
        <v>5</v>
      </c>
      <c r="G6831" s="72" t="n">
        <v>558.85</v>
      </c>
      <c r="H6831" s="72" t="n">
        <v>377.58</v>
      </c>
      <c r="I6831" s="71" t="n">
        <f aca="false">IF(B6831&gt;=Settings!$B$23,1,0)</f>
        <v>1</v>
      </c>
      <c r="J6831" s="71" t="n">
        <v>1</v>
      </c>
      <c r="K6831" s="71" t="n">
        <f aca="false">F6831*I6831*J6831</f>
        <v>5</v>
      </c>
      <c r="L6831" s="71" t="n">
        <f aca="false">E6831*I6831*J6831</f>
        <v>1</v>
      </c>
      <c r="M6831" s="72" t="n">
        <f aca="false">G6831*I6831*J6831</f>
        <v>558.85</v>
      </c>
      <c r="N6831" s="72" t="n">
        <f aca="false">D6831*I6831*J6831</f>
        <v>122.68</v>
      </c>
      <c r="O6831" s="71" t="n">
        <f aca="false">F6831*J6831</f>
        <v>5</v>
      </c>
      <c r="P6831" s="71" t="n">
        <f aca="false">E6831*J6831</f>
        <v>1</v>
      </c>
    </row>
    <row r="6832" customFormat="false" ht="15" hidden="false" customHeight="false" outlineLevel="0" collapsed="false">
      <c r="A6832" s="71" t="s">
        <v>61</v>
      </c>
      <c r="B6832" s="71" t="s">
        <v>53</v>
      </c>
      <c r="C6832" s="71" t="s">
        <v>2379</v>
      </c>
      <c r="D6832" s="72" t="n">
        <v>0</v>
      </c>
      <c r="E6832" s="71" t="n">
        <v>0</v>
      </c>
      <c r="F6832" s="71" t="n">
        <v>1</v>
      </c>
      <c r="G6832" s="72" t="n">
        <v>49.95</v>
      </c>
      <c r="H6832" s="72" t="n">
        <v>49.95</v>
      </c>
      <c r="I6832" s="71" t="n">
        <f aca="false">IF(B6832&gt;=Settings!$B$23,1,0)</f>
        <v>1</v>
      </c>
      <c r="J6832" s="71" t="n">
        <v>1</v>
      </c>
      <c r="K6832" s="71" t="n">
        <f aca="false">F6832*I6832*J6832</f>
        <v>1</v>
      </c>
      <c r="L6832" s="71" t="n">
        <f aca="false">E6832*I6832*J6832</f>
        <v>0</v>
      </c>
      <c r="M6832" s="72" t="n">
        <f aca="false">G6832*I6832*J6832</f>
        <v>49.95</v>
      </c>
      <c r="N6832" s="72" t="n">
        <f aca="false">D6832*I6832*J6832</f>
        <v>-0</v>
      </c>
      <c r="O6832" s="71" t="n">
        <f aca="false">F6832*J6832</f>
        <v>1</v>
      </c>
      <c r="P6832" s="71" t="n">
        <f aca="false">E6832*J6832</f>
        <v>0</v>
      </c>
    </row>
    <row r="6833" customFormat="false" ht="15" hidden="false" customHeight="false" outlineLevel="0" collapsed="false">
      <c r="A6833" s="71" t="s">
        <v>59</v>
      </c>
      <c r="B6833" s="71" t="s">
        <v>53</v>
      </c>
      <c r="C6833" s="71" t="s">
        <v>1033</v>
      </c>
      <c r="D6833" s="72" t="n">
        <v>0</v>
      </c>
      <c r="E6833" s="71" t="n">
        <v>0</v>
      </c>
      <c r="F6833" s="71" t="n">
        <v>9</v>
      </c>
      <c r="G6833" s="72" t="n">
        <v>1185.93</v>
      </c>
      <c r="H6833" s="72" t="n">
        <v>1126.65</v>
      </c>
      <c r="I6833" s="71" t="n">
        <f aca="false">IF(B6833&gt;=Settings!$B$23,1,0)</f>
        <v>1</v>
      </c>
      <c r="J6833" s="71" t="n">
        <v>1</v>
      </c>
      <c r="K6833" s="71" t="n">
        <f aca="false">F6833*I6833*J6833</f>
        <v>9</v>
      </c>
      <c r="L6833" s="71" t="n">
        <f aca="false">E6833*I6833*J6833</f>
        <v>0</v>
      </c>
      <c r="M6833" s="72" t="n">
        <f aca="false">G6833*I6833*J6833</f>
        <v>1185.93</v>
      </c>
      <c r="N6833" s="72" t="n">
        <f aca="false">D6833*I6833*J6833</f>
        <v>-0</v>
      </c>
      <c r="O6833" s="71" t="n">
        <f aca="false">F6833*J6833</f>
        <v>9</v>
      </c>
      <c r="P6833" s="71" t="n">
        <f aca="false">E6833*J6833</f>
        <v>0</v>
      </c>
    </row>
    <row r="6834" customFormat="false" ht="15" hidden="false" customHeight="false" outlineLevel="0" collapsed="false">
      <c r="A6834" s="71" t="s">
        <v>59</v>
      </c>
      <c r="B6834" s="71" t="s">
        <v>53</v>
      </c>
      <c r="C6834" s="71" t="s">
        <v>666</v>
      </c>
      <c r="D6834" s="72" t="n">
        <v>0</v>
      </c>
      <c r="E6834" s="71" t="n">
        <v>0</v>
      </c>
      <c r="F6834" s="71" t="n">
        <v>4</v>
      </c>
      <c r="G6834" s="72" t="n">
        <v>454.35</v>
      </c>
      <c r="H6834" s="72" t="n">
        <v>435.96</v>
      </c>
      <c r="I6834" s="71" t="n">
        <f aca="false">IF(B6834&gt;=Settings!$B$23,1,0)</f>
        <v>1</v>
      </c>
      <c r="J6834" s="71" t="n">
        <v>1</v>
      </c>
      <c r="K6834" s="71" t="n">
        <f aca="false">F6834*I6834*J6834</f>
        <v>4</v>
      </c>
      <c r="L6834" s="71" t="n">
        <f aca="false">E6834*I6834*J6834</f>
        <v>0</v>
      </c>
      <c r="M6834" s="72" t="n">
        <f aca="false">G6834*I6834*J6834</f>
        <v>454.35</v>
      </c>
      <c r="N6834" s="72" t="n">
        <f aca="false">D6834*I6834*J6834</f>
        <v>-0</v>
      </c>
      <c r="O6834" s="71" t="n">
        <f aca="false">F6834*J6834</f>
        <v>4</v>
      </c>
      <c r="P6834" s="71" t="n">
        <f aca="false">E6834*J6834</f>
        <v>0</v>
      </c>
    </row>
    <row r="6835" customFormat="false" ht="15" hidden="false" customHeight="false" outlineLevel="0" collapsed="false">
      <c r="A6835" s="71" t="s">
        <v>60</v>
      </c>
      <c r="B6835" s="71" t="s">
        <v>53</v>
      </c>
      <c r="C6835" s="71" t="s">
        <v>1255</v>
      </c>
      <c r="D6835" s="72" t="n">
        <v>0</v>
      </c>
      <c r="E6835" s="71" t="n">
        <v>0</v>
      </c>
      <c r="F6835" s="71" t="n">
        <v>3</v>
      </c>
      <c r="G6835" s="72" t="n">
        <v>299.85</v>
      </c>
      <c r="H6835" s="72" t="n">
        <v>299.85</v>
      </c>
      <c r="I6835" s="71" t="n">
        <f aca="false">IF(B6835&gt;=Settings!$B$23,1,0)</f>
        <v>1</v>
      </c>
      <c r="J6835" s="71" t="n">
        <v>1</v>
      </c>
      <c r="K6835" s="71" t="n">
        <f aca="false">F6835*I6835*J6835</f>
        <v>3</v>
      </c>
      <c r="L6835" s="71" t="n">
        <f aca="false">E6835*I6835*J6835</f>
        <v>0</v>
      </c>
      <c r="M6835" s="72" t="n">
        <f aca="false">G6835*I6835*J6835</f>
        <v>299.85</v>
      </c>
      <c r="N6835" s="72" t="n">
        <f aca="false">D6835*I6835*J6835</f>
        <v>-0</v>
      </c>
      <c r="O6835" s="71" t="n">
        <f aca="false">F6835*J6835</f>
        <v>3</v>
      </c>
      <c r="P6835" s="71" t="n">
        <f aca="false">E6835*J6835</f>
        <v>0</v>
      </c>
    </row>
    <row r="6836" customFormat="false" ht="15" hidden="false" customHeight="false" outlineLevel="0" collapsed="false">
      <c r="A6836" s="71" t="s">
        <v>61</v>
      </c>
      <c r="B6836" s="71" t="s">
        <v>53</v>
      </c>
      <c r="C6836" s="71" t="s">
        <v>882</v>
      </c>
      <c r="D6836" s="72" t="n">
        <v>0</v>
      </c>
      <c r="E6836" s="71" t="n">
        <v>0</v>
      </c>
      <c r="F6836" s="71" t="n">
        <v>7</v>
      </c>
      <c r="G6836" s="72" t="n">
        <v>608.76</v>
      </c>
      <c r="H6836" s="72" t="n">
        <v>582.88</v>
      </c>
      <c r="I6836" s="71" t="n">
        <f aca="false">IF(B6836&gt;=Settings!$B$23,1,0)</f>
        <v>1</v>
      </c>
      <c r="J6836" s="71" t="n">
        <v>1</v>
      </c>
      <c r="K6836" s="71" t="n">
        <f aca="false">F6836*I6836*J6836</f>
        <v>7</v>
      </c>
      <c r="L6836" s="71" t="n">
        <f aca="false">E6836*I6836*J6836</f>
        <v>0</v>
      </c>
      <c r="M6836" s="72" t="n">
        <f aca="false">G6836*I6836*J6836</f>
        <v>608.76</v>
      </c>
      <c r="N6836" s="72" t="n">
        <f aca="false">D6836*I6836*J6836</f>
        <v>-0</v>
      </c>
      <c r="O6836" s="71" t="n">
        <f aca="false">F6836*J6836</f>
        <v>7</v>
      </c>
      <c r="P6836" s="71" t="n">
        <f aca="false">E6836*J6836</f>
        <v>0</v>
      </c>
    </row>
    <row r="6837" customFormat="false" ht="15" hidden="false" customHeight="false" outlineLevel="0" collapsed="false">
      <c r="A6837" s="71" t="s">
        <v>59</v>
      </c>
      <c r="B6837" s="71" t="s">
        <v>53</v>
      </c>
      <c r="C6837" s="71" t="s">
        <v>1339</v>
      </c>
      <c r="D6837" s="72" t="n">
        <v>154.46</v>
      </c>
      <c r="E6837" s="71" t="n">
        <v>2</v>
      </c>
      <c r="F6837" s="71" t="n">
        <v>29</v>
      </c>
      <c r="G6837" s="72" t="n">
        <v>1962.26</v>
      </c>
      <c r="H6837" s="72" t="n">
        <v>1755.62</v>
      </c>
      <c r="I6837" s="71" t="n">
        <f aca="false">IF(B6837&gt;=Settings!$B$23,1,0)</f>
        <v>1</v>
      </c>
      <c r="J6837" s="71" t="n">
        <v>1</v>
      </c>
      <c r="K6837" s="71" t="n">
        <f aca="false">F6837*I6837*J6837</f>
        <v>29</v>
      </c>
      <c r="L6837" s="71" t="n">
        <f aca="false">E6837*I6837*J6837</f>
        <v>2</v>
      </c>
      <c r="M6837" s="72" t="n">
        <f aca="false">G6837*I6837*J6837</f>
        <v>1962.26</v>
      </c>
      <c r="N6837" s="72" t="n">
        <f aca="false">D6837*I6837*J6837</f>
        <v>154.46</v>
      </c>
      <c r="O6837" s="71" t="n">
        <f aca="false">F6837*J6837</f>
        <v>29</v>
      </c>
      <c r="P6837" s="71" t="n">
        <f aca="false">E6837*J6837</f>
        <v>2</v>
      </c>
    </row>
    <row r="6838" customFormat="false" ht="15" hidden="false" customHeight="false" outlineLevel="0" collapsed="false">
      <c r="A6838" s="71" t="s">
        <v>59</v>
      </c>
      <c r="B6838" s="71" t="s">
        <v>53</v>
      </c>
      <c r="C6838" s="71" t="s">
        <v>2031</v>
      </c>
      <c r="D6838" s="72" t="n">
        <v>0</v>
      </c>
      <c r="E6838" s="71" t="n">
        <v>0</v>
      </c>
      <c r="F6838" s="71" t="n">
        <v>1</v>
      </c>
      <c r="G6838" s="72" t="n">
        <v>152.68</v>
      </c>
      <c r="H6838" s="72" t="n">
        <v>152.68</v>
      </c>
      <c r="I6838" s="71" t="n">
        <f aca="false">IF(B6838&gt;=Settings!$B$23,1,0)</f>
        <v>1</v>
      </c>
      <c r="J6838" s="71" t="n">
        <v>1</v>
      </c>
      <c r="K6838" s="71" t="n">
        <f aca="false">F6838*I6838*J6838</f>
        <v>1</v>
      </c>
      <c r="L6838" s="71" t="n">
        <f aca="false">E6838*I6838*J6838</f>
        <v>0</v>
      </c>
      <c r="M6838" s="72" t="n">
        <f aca="false">G6838*I6838*J6838</f>
        <v>152.68</v>
      </c>
      <c r="N6838" s="72" t="n">
        <f aca="false">D6838*I6838*J6838</f>
        <v>-0</v>
      </c>
      <c r="O6838" s="71" t="n">
        <f aca="false">F6838*J6838</f>
        <v>1</v>
      </c>
      <c r="P6838" s="71" t="n">
        <f aca="false">E6838*J6838</f>
        <v>0</v>
      </c>
    </row>
    <row r="6839" customFormat="false" ht="15" hidden="false" customHeight="false" outlineLevel="0" collapsed="false">
      <c r="A6839" s="71" t="s">
        <v>59</v>
      </c>
      <c r="B6839" s="71" t="s">
        <v>53</v>
      </c>
      <c r="C6839" s="71" t="s">
        <v>1211</v>
      </c>
      <c r="D6839" s="72" t="n">
        <v>0</v>
      </c>
      <c r="E6839" s="71" t="n">
        <v>0</v>
      </c>
      <c r="F6839" s="71" t="n">
        <v>16</v>
      </c>
      <c r="G6839" s="72" t="n">
        <v>1462.9</v>
      </c>
      <c r="H6839" s="72" t="n">
        <v>1449.97</v>
      </c>
      <c r="I6839" s="71" t="n">
        <f aca="false">IF(B6839&gt;=Settings!$B$23,1,0)</f>
        <v>1</v>
      </c>
      <c r="J6839" s="71" t="n">
        <v>1</v>
      </c>
      <c r="K6839" s="71" t="n">
        <f aca="false">F6839*I6839*J6839</f>
        <v>16</v>
      </c>
      <c r="L6839" s="71" t="n">
        <f aca="false">E6839*I6839*J6839</f>
        <v>0</v>
      </c>
      <c r="M6839" s="72" t="n">
        <f aca="false">G6839*I6839*J6839</f>
        <v>1462.9</v>
      </c>
      <c r="N6839" s="72" t="n">
        <f aca="false">D6839*I6839*J6839</f>
        <v>-0</v>
      </c>
      <c r="O6839" s="71" t="n">
        <f aca="false">F6839*J6839</f>
        <v>16</v>
      </c>
      <c r="P6839" s="71" t="n">
        <f aca="false">E6839*J6839</f>
        <v>0</v>
      </c>
    </row>
    <row r="6840" customFormat="false" ht="15" hidden="false" customHeight="false" outlineLevel="0" collapsed="false">
      <c r="A6840" s="71" t="s">
        <v>59</v>
      </c>
      <c r="B6840" s="71" t="s">
        <v>53</v>
      </c>
      <c r="C6840" s="71" t="s">
        <v>2183</v>
      </c>
      <c r="D6840" s="72" t="n">
        <v>822.89</v>
      </c>
      <c r="E6840" s="71" t="n">
        <v>13</v>
      </c>
      <c r="F6840" s="71" t="n">
        <v>218</v>
      </c>
      <c r="G6840" s="72" t="n">
        <v>14603.51</v>
      </c>
      <c r="H6840" s="72" t="n">
        <v>12912.43</v>
      </c>
      <c r="I6840" s="71" t="n">
        <f aca="false">IF(B6840&gt;=Settings!$B$23,1,0)</f>
        <v>1</v>
      </c>
      <c r="J6840" s="71" t="n">
        <v>1</v>
      </c>
      <c r="K6840" s="71" t="n">
        <f aca="false">F6840*I6840*J6840</f>
        <v>218</v>
      </c>
      <c r="L6840" s="71" t="n">
        <f aca="false">E6840*I6840*J6840</f>
        <v>13</v>
      </c>
      <c r="M6840" s="72" t="n">
        <f aca="false">G6840*I6840*J6840</f>
        <v>14603.51</v>
      </c>
      <c r="N6840" s="72" t="n">
        <f aca="false">D6840*I6840*J6840</f>
        <v>822.89</v>
      </c>
      <c r="O6840" s="71" t="n">
        <f aca="false">F6840*J6840</f>
        <v>218</v>
      </c>
      <c r="P6840" s="71" t="n">
        <f aca="false">E6840*J6840</f>
        <v>13</v>
      </c>
    </row>
    <row r="6841" customFormat="false" ht="15" hidden="false" customHeight="false" outlineLevel="0" collapsed="false">
      <c r="A6841" s="71" t="s">
        <v>62</v>
      </c>
      <c r="B6841" s="71" t="s">
        <v>53</v>
      </c>
      <c r="C6841" s="71" t="s">
        <v>1202</v>
      </c>
      <c r="D6841" s="72" t="n">
        <v>0</v>
      </c>
      <c r="E6841" s="71" t="n">
        <v>0</v>
      </c>
      <c r="F6841" s="71" t="n">
        <v>2</v>
      </c>
      <c r="G6841" s="72" t="n">
        <v>18.08</v>
      </c>
      <c r="H6841" s="72" t="n">
        <v>15.38</v>
      </c>
      <c r="I6841" s="71" t="n">
        <f aca="false">IF(B6841&gt;=Settings!$B$23,1,0)</f>
        <v>1</v>
      </c>
      <c r="J6841" s="71" t="n">
        <v>1</v>
      </c>
      <c r="K6841" s="71" t="n">
        <f aca="false">F6841*I6841*J6841</f>
        <v>2</v>
      </c>
      <c r="L6841" s="71" t="n">
        <f aca="false">E6841*I6841*J6841</f>
        <v>0</v>
      </c>
      <c r="M6841" s="72" t="n">
        <f aca="false">G6841*I6841*J6841</f>
        <v>18.08</v>
      </c>
      <c r="N6841" s="72" t="n">
        <f aca="false">D6841*I6841*J6841</f>
        <v>-0</v>
      </c>
      <c r="O6841" s="71" t="n">
        <f aca="false">F6841*J6841</f>
        <v>2</v>
      </c>
      <c r="P6841" s="71" t="n">
        <f aca="false">E6841*J6841</f>
        <v>0</v>
      </c>
    </row>
    <row r="6842" customFormat="false" ht="15" hidden="false" customHeight="false" outlineLevel="0" collapsed="false">
      <c r="A6842" s="71" t="s">
        <v>62</v>
      </c>
      <c r="B6842" s="71" t="s">
        <v>53</v>
      </c>
      <c r="C6842" s="71" t="s">
        <v>1131</v>
      </c>
      <c r="D6842" s="72" t="n">
        <v>0</v>
      </c>
      <c r="E6842" s="71" t="n">
        <v>0</v>
      </c>
      <c r="F6842" s="71" t="n">
        <v>4</v>
      </c>
      <c r="G6842" s="72" t="n">
        <v>293.27</v>
      </c>
      <c r="H6842" s="72" t="n">
        <v>249.98</v>
      </c>
      <c r="I6842" s="71" t="n">
        <f aca="false">IF(B6842&gt;=Settings!$B$23,1,0)</f>
        <v>1</v>
      </c>
      <c r="J6842" s="71" t="n">
        <v>1</v>
      </c>
      <c r="K6842" s="71" t="n">
        <f aca="false">F6842*I6842*J6842</f>
        <v>4</v>
      </c>
      <c r="L6842" s="71" t="n">
        <f aca="false">E6842*I6842*J6842</f>
        <v>0</v>
      </c>
      <c r="M6842" s="72" t="n">
        <f aca="false">G6842*I6842*J6842</f>
        <v>293.27</v>
      </c>
      <c r="N6842" s="72" t="n">
        <f aca="false">D6842*I6842*J6842</f>
        <v>-0</v>
      </c>
      <c r="O6842" s="71" t="n">
        <f aca="false">F6842*J6842</f>
        <v>4</v>
      </c>
      <c r="P6842" s="71" t="n">
        <f aca="false">E6842*J6842</f>
        <v>0</v>
      </c>
    </row>
    <row r="6843" customFormat="false" ht="15" hidden="false" customHeight="false" outlineLevel="0" collapsed="false">
      <c r="A6843" s="71" t="s">
        <v>60</v>
      </c>
      <c r="B6843" s="71" t="s">
        <v>53</v>
      </c>
      <c r="C6843" s="71" t="s">
        <v>161</v>
      </c>
      <c r="D6843" s="72" t="n">
        <v>0</v>
      </c>
      <c r="E6843" s="71" t="n">
        <v>0</v>
      </c>
      <c r="F6843" s="71" t="n">
        <v>2</v>
      </c>
      <c r="G6843" s="72" t="n">
        <v>127.17</v>
      </c>
      <c r="H6843" s="72" t="n">
        <v>104.7</v>
      </c>
      <c r="I6843" s="71" t="n">
        <f aca="false">IF(B6843&gt;=Settings!$B$23,1,0)</f>
        <v>1</v>
      </c>
      <c r="J6843" s="71" t="n">
        <v>1</v>
      </c>
      <c r="K6843" s="71" t="n">
        <f aca="false">F6843*I6843*J6843</f>
        <v>2</v>
      </c>
      <c r="L6843" s="71" t="n">
        <f aca="false">E6843*I6843*J6843</f>
        <v>0</v>
      </c>
      <c r="M6843" s="72" t="n">
        <f aca="false">G6843*I6843*J6843</f>
        <v>127.17</v>
      </c>
      <c r="N6843" s="72" t="n">
        <f aca="false">D6843*I6843*J6843</f>
        <v>-0</v>
      </c>
      <c r="O6843" s="71" t="n">
        <f aca="false">F6843*J6843</f>
        <v>2</v>
      </c>
      <c r="P6843" s="71" t="n">
        <f aca="false">E6843*J6843</f>
        <v>0</v>
      </c>
    </row>
    <row r="6844" customFormat="false" ht="15" hidden="false" customHeight="false" outlineLevel="0" collapsed="false">
      <c r="A6844" s="71" t="s">
        <v>61</v>
      </c>
      <c r="B6844" s="71" t="s">
        <v>53</v>
      </c>
      <c r="C6844" s="71" t="s">
        <v>1421</v>
      </c>
      <c r="D6844" s="72" t="n">
        <v>0</v>
      </c>
      <c r="E6844" s="71" t="n">
        <v>0</v>
      </c>
      <c r="F6844" s="71" t="n">
        <v>1</v>
      </c>
      <c r="G6844" s="72" t="n">
        <v>129.95</v>
      </c>
      <c r="H6844" s="72" t="n">
        <v>110.46</v>
      </c>
      <c r="I6844" s="71" t="n">
        <f aca="false">IF(B6844&gt;=Settings!$B$23,1,0)</f>
        <v>1</v>
      </c>
      <c r="J6844" s="71" t="n">
        <v>1</v>
      </c>
      <c r="K6844" s="71" t="n">
        <f aca="false">F6844*I6844*J6844</f>
        <v>1</v>
      </c>
      <c r="L6844" s="71" t="n">
        <f aca="false">E6844*I6844*J6844</f>
        <v>0</v>
      </c>
      <c r="M6844" s="72" t="n">
        <f aca="false">G6844*I6844*J6844</f>
        <v>129.95</v>
      </c>
      <c r="N6844" s="72" t="n">
        <f aca="false">D6844*I6844*J6844</f>
        <v>-0</v>
      </c>
      <c r="O6844" s="71" t="n">
        <f aca="false">F6844*J6844</f>
        <v>1</v>
      </c>
      <c r="P6844" s="71" t="n">
        <f aca="false">E6844*J6844</f>
        <v>0</v>
      </c>
    </row>
    <row r="6845" customFormat="false" ht="15" hidden="false" customHeight="false" outlineLevel="0" collapsed="false">
      <c r="A6845" s="71" t="s">
        <v>61</v>
      </c>
      <c r="B6845" s="71" t="s">
        <v>53</v>
      </c>
      <c r="C6845" s="71" t="s">
        <v>1206</v>
      </c>
      <c r="D6845" s="72" t="n">
        <v>0</v>
      </c>
      <c r="E6845" s="71" t="n">
        <v>0</v>
      </c>
      <c r="F6845" s="71" t="n">
        <v>1</v>
      </c>
      <c r="G6845" s="72" t="n">
        <v>90.86</v>
      </c>
      <c r="H6845" s="72" t="n">
        <v>90.86</v>
      </c>
      <c r="I6845" s="71" t="n">
        <f aca="false">IF(B6845&gt;=Settings!$B$23,1,0)</f>
        <v>1</v>
      </c>
      <c r="J6845" s="71" t="n">
        <v>1</v>
      </c>
      <c r="K6845" s="71" t="n">
        <f aca="false">F6845*I6845*J6845</f>
        <v>1</v>
      </c>
      <c r="L6845" s="71" t="n">
        <f aca="false">E6845*I6845*J6845</f>
        <v>0</v>
      </c>
      <c r="M6845" s="72" t="n">
        <f aca="false">G6845*I6845*J6845</f>
        <v>90.86</v>
      </c>
      <c r="N6845" s="72" t="n">
        <f aca="false">D6845*I6845*J6845</f>
        <v>-0</v>
      </c>
      <c r="O6845" s="71" t="n">
        <f aca="false">F6845*J6845</f>
        <v>1</v>
      </c>
      <c r="P6845" s="71" t="n">
        <f aca="false">E6845*J6845</f>
        <v>0</v>
      </c>
    </row>
    <row r="6846" customFormat="false" ht="15" hidden="false" customHeight="false" outlineLevel="0" collapsed="false">
      <c r="A6846" s="71" t="s">
        <v>59</v>
      </c>
      <c r="B6846" s="71" t="s">
        <v>53</v>
      </c>
      <c r="C6846" s="71" t="s">
        <v>1205</v>
      </c>
      <c r="D6846" s="72" t="n">
        <v>0</v>
      </c>
      <c r="E6846" s="71" t="n">
        <v>0</v>
      </c>
      <c r="F6846" s="71" t="n">
        <v>3</v>
      </c>
      <c r="G6846" s="72" t="n">
        <v>231.69</v>
      </c>
      <c r="H6846" s="72" t="n">
        <v>231.69</v>
      </c>
      <c r="I6846" s="71" t="n">
        <f aca="false">IF(B6846&gt;=Settings!$B$23,1,0)</f>
        <v>1</v>
      </c>
      <c r="J6846" s="71" t="n">
        <v>1</v>
      </c>
      <c r="K6846" s="71" t="n">
        <f aca="false">F6846*I6846*J6846</f>
        <v>3</v>
      </c>
      <c r="L6846" s="71" t="n">
        <f aca="false">E6846*I6846*J6846</f>
        <v>0</v>
      </c>
      <c r="M6846" s="72" t="n">
        <f aca="false">G6846*I6846*J6846</f>
        <v>231.69</v>
      </c>
      <c r="N6846" s="72" t="n">
        <f aca="false">D6846*I6846*J6846</f>
        <v>-0</v>
      </c>
      <c r="O6846" s="71" t="n">
        <f aca="false">F6846*J6846</f>
        <v>3</v>
      </c>
      <c r="P6846" s="71" t="n">
        <f aca="false">E6846*J6846</f>
        <v>0</v>
      </c>
    </row>
    <row r="6847" customFormat="false" ht="15" hidden="false" customHeight="false" outlineLevel="0" collapsed="false">
      <c r="A6847" s="71" t="s">
        <v>59</v>
      </c>
      <c r="B6847" s="71" t="s">
        <v>53</v>
      </c>
      <c r="C6847" s="71" t="s">
        <v>2427</v>
      </c>
      <c r="D6847" s="72" t="n">
        <v>0</v>
      </c>
      <c r="E6847" s="71" t="n">
        <v>0</v>
      </c>
      <c r="F6847" s="71" t="n">
        <v>2</v>
      </c>
      <c r="G6847" s="72" t="n">
        <v>386.27</v>
      </c>
      <c r="H6847" s="72" t="n">
        <v>356.28</v>
      </c>
      <c r="I6847" s="71" t="n">
        <f aca="false">IF(B6847&gt;=Settings!$B$23,1,0)</f>
        <v>1</v>
      </c>
      <c r="J6847" s="71" t="n">
        <v>1</v>
      </c>
      <c r="K6847" s="71" t="n">
        <f aca="false">F6847*I6847*J6847</f>
        <v>2</v>
      </c>
      <c r="L6847" s="71" t="n">
        <f aca="false">E6847*I6847*J6847</f>
        <v>0</v>
      </c>
      <c r="M6847" s="72" t="n">
        <f aca="false">G6847*I6847*J6847</f>
        <v>386.27</v>
      </c>
      <c r="N6847" s="72" t="n">
        <f aca="false">D6847*I6847*J6847</f>
        <v>-0</v>
      </c>
      <c r="O6847" s="71" t="n">
        <f aca="false">F6847*J6847</f>
        <v>2</v>
      </c>
      <c r="P6847" s="71" t="n">
        <f aca="false">E6847*J6847</f>
        <v>0</v>
      </c>
    </row>
    <row r="6848" customFormat="false" ht="15" hidden="false" customHeight="false" outlineLevel="0" collapsed="false">
      <c r="A6848" s="71" t="s">
        <v>61</v>
      </c>
      <c r="B6848" s="71" t="s">
        <v>53</v>
      </c>
      <c r="C6848" s="71" t="s">
        <v>583</v>
      </c>
      <c r="D6848" s="72" t="n">
        <v>12.01</v>
      </c>
      <c r="E6848" s="71" t="n">
        <v>4</v>
      </c>
      <c r="F6848" s="71" t="n">
        <v>134</v>
      </c>
      <c r="G6848" s="72" t="n">
        <v>480.94</v>
      </c>
      <c r="H6848" s="72" t="n">
        <v>450.15</v>
      </c>
      <c r="I6848" s="71" t="n">
        <f aca="false">IF(B6848&gt;=Settings!$B$23,1,0)</f>
        <v>1</v>
      </c>
      <c r="J6848" s="71" t="n">
        <v>1</v>
      </c>
      <c r="K6848" s="71" t="n">
        <f aca="false">F6848*I6848*J6848</f>
        <v>134</v>
      </c>
      <c r="L6848" s="71" t="n">
        <f aca="false">E6848*I6848*J6848</f>
        <v>4</v>
      </c>
      <c r="M6848" s="72" t="n">
        <f aca="false">G6848*I6848*J6848</f>
        <v>480.94</v>
      </c>
      <c r="N6848" s="72" t="n">
        <f aca="false">D6848*I6848*J6848</f>
        <v>12.01</v>
      </c>
      <c r="O6848" s="71" t="n">
        <f aca="false">F6848*J6848</f>
        <v>134</v>
      </c>
      <c r="P6848" s="71" t="n">
        <f aca="false">E6848*J6848</f>
        <v>4</v>
      </c>
    </row>
    <row r="6849" customFormat="false" ht="15" hidden="false" customHeight="false" outlineLevel="0" collapsed="false">
      <c r="A6849" s="71" t="s">
        <v>61</v>
      </c>
      <c r="B6849" s="71" t="s">
        <v>53</v>
      </c>
      <c r="C6849" s="71" t="s">
        <v>572</v>
      </c>
      <c r="D6849" s="72" t="n">
        <v>0</v>
      </c>
      <c r="E6849" s="71" t="n">
        <v>0</v>
      </c>
      <c r="F6849" s="71" t="n">
        <v>1</v>
      </c>
      <c r="G6849" s="72" t="n">
        <v>72.68</v>
      </c>
      <c r="H6849" s="72" t="n">
        <v>72.68</v>
      </c>
      <c r="I6849" s="71" t="n">
        <f aca="false">IF(B6849&gt;=Settings!$B$23,1,0)</f>
        <v>1</v>
      </c>
      <c r="J6849" s="71" t="n">
        <v>1</v>
      </c>
      <c r="K6849" s="71" t="n">
        <f aca="false">F6849*I6849*J6849</f>
        <v>1</v>
      </c>
      <c r="L6849" s="71" t="n">
        <f aca="false">E6849*I6849*J6849</f>
        <v>0</v>
      </c>
      <c r="M6849" s="72" t="n">
        <f aca="false">G6849*I6849*J6849</f>
        <v>72.68</v>
      </c>
      <c r="N6849" s="72" t="n">
        <f aca="false">D6849*I6849*J6849</f>
        <v>-0</v>
      </c>
      <c r="O6849" s="71" t="n">
        <f aca="false">F6849*J6849</f>
        <v>1</v>
      </c>
      <c r="P6849" s="71" t="n">
        <f aca="false">E6849*J6849</f>
        <v>0</v>
      </c>
    </row>
    <row r="6850" customFormat="false" ht="15" hidden="false" customHeight="false" outlineLevel="0" collapsed="false">
      <c r="A6850" s="71" t="s">
        <v>59</v>
      </c>
      <c r="B6850" s="71" t="s">
        <v>53</v>
      </c>
      <c r="C6850" s="71" t="s">
        <v>2130</v>
      </c>
      <c r="D6850" s="72" t="n">
        <v>0</v>
      </c>
      <c r="E6850" s="71" t="n">
        <v>0</v>
      </c>
      <c r="F6850" s="71" t="n">
        <v>5</v>
      </c>
      <c r="G6850" s="72" t="n">
        <v>704.32</v>
      </c>
      <c r="H6850" s="72" t="n">
        <v>682.52</v>
      </c>
      <c r="I6850" s="71" t="n">
        <f aca="false">IF(B6850&gt;=Settings!$B$23,1,0)</f>
        <v>1</v>
      </c>
      <c r="J6850" s="71" t="n">
        <v>1</v>
      </c>
      <c r="K6850" s="71" t="n">
        <f aca="false">F6850*I6850*J6850</f>
        <v>5</v>
      </c>
      <c r="L6850" s="71" t="n">
        <f aca="false">E6850*I6850*J6850</f>
        <v>0</v>
      </c>
      <c r="M6850" s="72" t="n">
        <f aca="false">G6850*I6850*J6850</f>
        <v>704.32</v>
      </c>
      <c r="N6850" s="72" t="n">
        <f aca="false">D6850*I6850*J6850</f>
        <v>-0</v>
      </c>
      <c r="O6850" s="71" t="n">
        <f aca="false">F6850*J6850</f>
        <v>5</v>
      </c>
      <c r="P6850" s="71" t="n">
        <f aca="false">E6850*J6850</f>
        <v>0</v>
      </c>
    </row>
    <row r="6851" customFormat="false" ht="15" hidden="false" customHeight="false" outlineLevel="0" collapsed="false">
      <c r="A6851" s="71" t="s">
        <v>59</v>
      </c>
      <c r="B6851" s="71" t="s">
        <v>53</v>
      </c>
      <c r="C6851" s="71" t="s">
        <v>1055</v>
      </c>
      <c r="D6851" s="72" t="n">
        <v>172.44</v>
      </c>
      <c r="E6851" s="71" t="n">
        <v>2</v>
      </c>
      <c r="F6851" s="71" t="n">
        <v>8</v>
      </c>
      <c r="G6851" s="72" t="n">
        <v>813.26</v>
      </c>
      <c r="H6851" s="72" t="n">
        <v>574.28</v>
      </c>
      <c r="I6851" s="71" t="n">
        <f aca="false">IF(B6851&gt;=Settings!$B$23,1,0)</f>
        <v>1</v>
      </c>
      <c r="J6851" s="71" t="n">
        <v>1</v>
      </c>
      <c r="K6851" s="71" t="n">
        <f aca="false">F6851*I6851*J6851</f>
        <v>8</v>
      </c>
      <c r="L6851" s="71" t="n">
        <f aca="false">E6851*I6851*J6851</f>
        <v>2</v>
      </c>
      <c r="M6851" s="72" t="n">
        <f aca="false">G6851*I6851*J6851</f>
        <v>813.26</v>
      </c>
      <c r="N6851" s="72" t="n">
        <f aca="false">D6851*I6851*J6851</f>
        <v>172.44</v>
      </c>
      <c r="O6851" s="71" t="n">
        <f aca="false">F6851*J6851</f>
        <v>8</v>
      </c>
      <c r="P6851" s="71" t="n">
        <f aca="false">E6851*J6851</f>
        <v>2</v>
      </c>
    </row>
    <row r="6852" customFormat="false" ht="15" hidden="false" customHeight="false" outlineLevel="0" collapsed="false">
      <c r="A6852" s="71" t="s">
        <v>60</v>
      </c>
      <c r="B6852" s="71" t="s">
        <v>53</v>
      </c>
      <c r="C6852" s="71" t="s">
        <v>995</v>
      </c>
      <c r="D6852" s="72" t="n">
        <v>0</v>
      </c>
      <c r="E6852" s="71" t="n">
        <v>0</v>
      </c>
      <c r="F6852" s="71" t="n">
        <v>22</v>
      </c>
      <c r="G6852" s="72" t="n">
        <v>653.5</v>
      </c>
      <c r="H6852" s="72" t="n">
        <v>566.41</v>
      </c>
      <c r="I6852" s="71" t="n">
        <f aca="false">IF(B6852&gt;=Settings!$B$23,1,0)</f>
        <v>1</v>
      </c>
      <c r="J6852" s="71" t="n">
        <v>1</v>
      </c>
      <c r="K6852" s="71" t="n">
        <f aca="false">F6852*I6852*J6852</f>
        <v>22</v>
      </c>
      <c r="L6852" s="71" t="n">
        <f aca="false">E6852*I6852*J6852</f>
        <v>0</v>
      </c>
      <c r="M6852" s="72" t="n">
        <f aca="false">G6852*I6852*J6852</f>
        <v>653.5</v>
      </c>
      <c r="N6852" s="72" t="n">
        <f aca="false">D6852*I6852*J6852</f>
        <v>-0</v>
      </c>
      <c r="O6852" s="71" t="n">
        <f aca="false">F6852*J6852</f>
        <v>22</v>
      </c>
      <c r="P6852" s="71" t="n">
        <f aca="false">E6852*J6852</f>
        <v>0</v>
      </c>
    </row>
    <row r="6853" customFormat="false" ht="15" hidden="false" customHeight="false" outlineLevel="0" collapsed="false">
      <c r="A6853" s="71" t="s">
        <v>59</v>
      </c>
      <c r="B6853" s="71" t="s">
        <v>53</v>
      </c>
      <c r="C6853" s="71" t="s">
        <v>1056</v>
      </c>
      <c r="D6853" s="72" t="n">
        <v>0</v>
      </c>
      <c r="E6853" s="71" t="n">
        <v>0</v>
      </c>
      <c r="F6853" s="71" t="n">
        <v>12</v>
      </c>
      <c r="G6853" s="72" t="n">
        <v>1176.71</v>
      </c>
      <c r="H6853" s="72" t="n">
        <v>1146.74</v>
      </c>
      <c r="I6853" s="71" t="n">
        <f aca="false">IF(B6853&gt;=Settings!$B$23,1,0)</f>
        <v>1</v>
      </c>
      <c r="J6853" s="71" t="n">
        <v>1</v>
      </c>
      <c r="K6853" s="71" t="n">
        <f aca="false">F6853*I6853*J6853</f>
        <v>12</v>
      </c>
      <c r="L6853" s="71" t="n">
        <f aca="false">E6853*I6853*J6853</f>
        <v>0</v>
      </c>
      <c r="M6853" s="72" t="n">
        <f aca="false">G6853*I6853*J6853</f>
        <v>1176.71</v>
      </c>
      <c r="N6853" s="72" t="n">
        <f aca="false">D6853*I6853*J6853</f>
        <v>-0</v>
      </c>
      <c r="O6853" s="71" t="n">
        <f aca="false">F6853*J6853</f>
        <v>12</v>
      </c>
      <c r="P6853" s="71" t="n">
        <f aca="false">E6853*J6853</f>
        <v>0</v>
      </c>
    </row>
    <row r="6854" customFormat="false" ht="15" hidden="false" customHeight="false" outlineLevel="0" collapsed="false">
      <c r="A6854" s="71" t="s">
        <v>61</v>
      </c>
      <c r="B6854" s="71" t="s">
        <v>53</v>
      </c>
      <c r="C6854" s="71" t="s">
        <v>1059</v>
      </c>
      <c r="D6854" s="72" t="n">
        <v>0</v>
      </c>
      <c r="E6854" s="71" t="n">
        <v>0</v>
      </c>
      <c r="F6854" s="71" t="n">
        <v>5</v>
      </c>
      <c r="G6854" s="72" t="n">
        <v>281.59</v>
      </c>
      <c r="H6854" s="72" t="n">
        <v>272.74</v>
      </c>
      <c r="I6854" s="71" t="n">
        <f aca="false">IF(B6854&gt;=Settings!$B$23,1,0)</f>
        <v>1</v>
      </c>
      <c r="J6854" s="71" t="n">
        <v>1</v>
      </c>
      <c r="K6854" s="71" t="n">
        <f aca="false">F6854*I6854*J6854</f>
        <v>5</v>
      </c>
      <c r="L6854" s="71" t="n">
        <f aca="false">E6854*I6854*J6854</f>
        <v>0</v>
      </c>
      <c r="M6854" s="72" t="n">
        <f aca="false">G6854*I6854*J6854</f>
        <v>281.59</v>
      </c>
      <c r="N6854" s="72" t="n">
        <f aca="false">D6854*I6854*J6854</f>
        <v>-0</v>
      </c>
      <c r="O6854" s="71" t="n">
        <f aca="false">F6854*J6854</f>
        <v>5</v>
      </c>
      <c r="P6854" s="71" t="n">
        <f aca="false">E6854*J6854</f>
        <v>0</v>
      </c>
    </row>
    <row r="6855" customFormat="false" ht="15" hidden="false" customHeight="false" outlineLevel="0" collapsed="false">
      <c r="A6855" s="71" t="s">
        <v>63</v>
      </c>
      <c r="B6855" s="71" t="s">
        <v>53</v>
      </c>
      <c r="C6855" s="71" t="s">
        <v>2310</v>
      </c>
      <c r="D6855" s="72" t="n">
        <v>0</v>
      </c>
      <c r="E6855" s="71" t="n">
        <v>0</v>
      </c>
      <c r="F6855" s="71" t="n">
        <v>8</v>
      </c>
      <c r="G6855" s="72" t="n">
        <v>849.64</v>
      </c>
      <c r="H6855" s="72" t="n">
        <v>849.64</v>
      </c>
      <c r="I6855" s="71" t="n">
        <f aca="false">IF(B6855&gt;=Settings!$B$23,1,0)</f>
        <v>1</v>
      </c>
      <c r="J6855" s="71" t="n">
        <v>1</v>
      </c>
      <c r="K6855" s="71" t="n">
        <f aca="false">F6855*I6855*J6855</f>
        <v>8</v>
      </c>
      <c r="L6855" s="71" t="n">
        <f aca="false">E6855*I6855*J6855</f>
        <v>0</v>
      </c>
      <c r="M6855" s="72" t="n">
        <f aca="false">G6855*I6855*J6855</f>
        <v>849.64</v>
      </c>
      <c r="N6855" s="72" t="n">
        <f aca="false">D6855*I6855*J6855</f>
        <v>-0</v>
      </c>
      <c r="O6855" s="71" t="n">
        <f aca="false">F6855*J6855</f>
        <v>8</v>
      </c>
      <c r="P6855" s="71" t="n">
        <f aca="false">E6855*J6855</f>
        <v>0</v>
      </c>
    </row>
    <row r="6856" customFormat="false" ht="15" hidden="false" customHeight="false" outlineLevel="0" collapsed="false">
      <c r="A6856" s="71" t="s">
        <v>61</v>
      </c>
      <c r="B6856" s="71" t="s">
        <v>53</v>
      </c>
      <c r="C6856" s="71" t="s">
        <v>1079</v>
      </c>
      <c r="D6856" s="72" t="n">
        <v>9.23</v>
      </c>
      <c r="E6856" s="71" t="n">
        <v>1</v>
      </c>
      <c r="F6856" s="71" t="n">
        <v>38</v>
      </c>
      <c r="G6856" s="72" t="n">
        <v>412.69</v>
      </c>
      <c r="H6856" s="72" t="n">
        <v>385.56</v>
      </c>
      <c r="I6856" s="71" t="n">
        <f aca="false">IF(B6856&gt;=Settings!$B$23,1,0)</f>
        <v>1</v>
      </c>
      <c r="J6856" s="71" t="n">
        <v>1</v>
      </c>
      <c r="K6856" s="71" t="n">
        <f aca="false">F6856*I6856*J6856</f>
        <v>38</v>
      </c>
      <c r="L6856" s="71" t="n">
        <f aca="false">E6856*I6856*J6856</f>
        <v>1</v>
      </c>
      <c r="M6856" s="72" t="n">
        <f aca="false">G6856*I6856*J6856</f>
        <v>412.69</v>
      </c>
      <c r="N6856" s="72" t="n">
        <f aca="false">D6856*I6856*J6856</f>
        <v>9.23</v>
      </c>
      <c r="O6856" s="71" t="n">
        <f aca="false">F6856*J6856</f>
        <v>38</v>
      </c>
      <c r="P6856" s="71" t="n">
        <f aca="false">E6856*J6856</f>
        <v>1</v>
      </c>
    </row>
    <row r="6857" customFormat="false" ht="15" hidden="false" customHeight="false" outlineLevel="0" collapsed="false">
      <c r="A6857" s="71" t="s">
        <v>61</v>
      </c>
      <c r="B6857" s="71" t="s">
        <v>53</v>
      </c>
      <c r="C6857" s="71" t="s">
        <v>962</v>
      </c>
      <c r="D6857" s="72" t="n">
        <v>0</v>
      </c>
      <c r="E6857" s="71" t="n">
        <v>0</v>
      </c>
      <c r="F6857" s="71" t="n">
        <v>6</v>
      </c>
      <c r="G6857" s="72" t="n">
        <v>363.38</v>
      </c>
      <c r="H6857" s="72" t="n">
        <v>302.52</v>
      </c>
      <c r="I6857" s="71" t="n">
        <f aca="false">IF(B6857&gt;=Settings!$B$23,1,0)</f>
        <v>1</v>
      </c>
      <c r="J6857" s="71" t="n">
        <v>1</v>
      </c>
      <c r="K6857" s="71" t="n">
        <f aca="false">F6857*I6857*J6857</f>
        <v>6</v>
      </c>
      <c r="L6857" s="71" t="n">
        <f aca="false">E6857*I6857*J6857</f>
        <v>0</v>
      </c>
      <c r="M6857" s="72" t="n">
        <f aca="false">G6857*I6857*J6857</f>
        <v>363.38</v>
      </c>
      <c r="N6857" s="72" t="n">
        <f aca="false">D6857*I6857*J6857</f>
        <v>-0</v>
      </c>
      <c r="O6857" s="71" t="n">
        <f aca="false">F6857*J6857</f>
        <v>6</v>
      </c>
      <c r="P6857" s="71" t="n">
        <f aca="false">E6857*J6857</f>
        <v>0</v>
      </c>
    </row>
    <row r="6858" customFormat="false" ht="15" hidden="false" customHeight="false" outlineLevel="0" collapsed="false">
      <c r="A6858" s="71" t="s">
        <v>61</v>
      </c>
      <c r="B6858" s="71" t="s">
        <v>53</v>
      </c>
      <c r="C6858" s="71" t="s">
        <v>608</v>
      </c>
      <c r="D6858" s="72" t="n">
        <v>0</v>
      </c>
      <c r="E6858" s="71" t="n">
        <v>0</v>
      </c>
      <c r="F6858" s="71" t="n">
        <v>4</v>
      </c>
      <c r="G6858" s="72" t="n">
        <v>353.46</v>
      </c>
      <c r="H6858" s="72" t="n">
        <v>339.29</v>
      </c>
      <c r="I6858" s="71" t="n">
        <f aca="false">IF(B6858&gt;=Settings!$B$23,1,0)</f>
        <v>1</v>
      </c>
      <c r="J6858" s="71" t="n">
        <v>1</v>
      </c>
      <c r="K6858" s="71" t="n">
        <f aca="false">F6858*I6858*J6858</f>
        <v>4</v>
      </c>
      <c r="L6858" s="71" t="n">
        <f aca="false">E6858*I6858*J6858</f>
        <v>0</v>
      </c>
      <c r="M6858" s="72" t="n">
        <f aca="false">G6858*I6858*J6858</f>
        <v>353.46</v>
      </c>
      <c r="N6858" s="72" t="n">
        <f aca="false">D6858*I6858*J6858</f>
        <v>-0</v>
      </c>
      <c r="O6858" s="71" t="n">
        <f aca="false">F6858*J6858</f>
        <v>4</v>
      </c>
      <c r="P6858" s="71" t="n">
        <f aca="false">E6858*J6858</f>
        <v>0</v>
      </c>
    </row>
    <row r="6859" customFormat="false" ht="15" hidden="false" customHeight="false" outlineLevel="0" collapsed="false">
      <c r="A6859" s="71" t="s">
        <v>61</v>
      </c>
      <c r="B6859" s="71" t="s">
        <v>53</v>
      </c>
      <c r="C6859" s="71" t="s">
        <v>148</v>
      </c>
      <c r="D6859" s="72" t="n">
        <v>138.07</v>
      </c>
      <c r="E6859" s="71" t="n">
        <v>3</v>
      </c>
      <c r="F6859" s="71" t="n">
        <v>172</v>
      </c>
      <c r="G6859" s="72" t="n">
        <v>8100.88</v>
      </c>
      <c r="H6859" s="72" t="n">
        <v>7008.11</v>
      </c>
      <c r="I6859" s="71" t="n">
        <f aca="false">IF(B6859&gt;=Settings!$B$23,1,0)</f>
        <v>1</v>
      </c>
      <c r="J6859" s="71" t="n">
        <v>1</v>
      </c>
      <c r="K6859" s="71" t="n">
        <f aca="false">F6859*I6859*J6859</f>
        <v>172</v>
      </c>
      <c r="L6859" s="71" t="n">
        <f aca="false">E6859*I6859*J6859</f>
        <v>3</v>
      </c>
      <c r="M6859" s="72" t="n">
        <f aca="false">G6859*I6859*J6859</f>
        <v>8100.88</v>
      </c>
      <c r="N6859" s="72" t="n">
        <f aca="false">D6859*I6859*J6859</f>
        <v>138.07</v>
      </c>
      <c r="O6859" s="71" t="n">
        <f aca="false">F6859*J6859</f>
        <v>172</v>
      </c>
      <c r="P6859" s="71" t="n">
        <f aca="false">E6859*J6859</f>
        <v>3</v>
      </c>
    </row>
    <row r="6860" customFormat="false" ht="15" hidden="false" customHeight="false" outlineLevel="0" collapsed="false">
      <c r="A6860" s="71" t="s">
        <v>59</v>
      </c>
      <c r="B6860" s="71" t="s">
        <v>53</v>
      </c>
      <c r="C6860" s="71" t="s">
        <v>1430</v>
      </c>
      <c r="D6860" s="72" t="n">
        <v>0</v>
      </c>
      <c r="E6860" s="71" t="n">
        <v>0</v>
      </c>
      <c r="F6860" s="71" t="n">
        <v>5</v>
      </c>
      <c r="G6860" s="72" t="n">
        <v>540.67</v>
      </c>
      <c r="H6860" s="72" t="n">
        <v>506.61</v>
      </c>
      <c r="I6860" s="71" t="n">
        <f aca="false">IF(B6860&gt;=Settings!$B$23,1,0)</f>
        <v>1</v>
      </c>
      <c r="J6860" s="71" t="n">
        <v>1</v>
      </c>
      <c r="K6860" s="71" t="n">
        <f aca="false">F6860*I6860*J6860</f>
        <v>5</v>
      </c>
      <c r="L6860" s="71" t="n">
        <f aca="false">E6860*I6860*J6860</f>
        <v>0</v>
      </c>
      <c r="M6860" s="72" t="n">
        <f aca="false">G6860*I6860*J6860</f>
        <v>540.67</v>
      </c>
      <c r="N6860" s="72" t="n">
        <f aca="false">D6860*I6860*J6860</f>
        <v>-0</v>
      </c>
      <c r="O6860" s="71" t="n">
        <f aca="false">F6860*J6860</f>
        <v>5</v>
      </c>
      <c r="P6860" s="71" t="n">
        <f aca="false">E6860*J6860</f>
        <v>0</v>
      </c>
    </row>
    <row r="6861" customFormat="false" ht="15" hidden="false" customHeight="false" outlineLevel="0" collapsed="false">
      <c r="A6861" s="71" t="s">
        <v>61</v>
      </c>
      <c r="B6861" s="71" t="s">
        <v>53</v>
      </c>
      <c r="C6861" s="71" t="s">
        <v>963</v>
      </c>
      <c r="D6861" s="72" t="n">
        <v>122.68</v>
      </c>
      <c r="E6861" s="71" t="n">
        <v>1</v>
      </c>
      <c r="F6861" s="71" t="n">
        <v>27</v>
      </c>
      <c r="G6861" s="72" t="n">
        <v>3425.97</v>
      </c>
      <c r="H6861" s="72" t="n">
        <v>3145.92</v>
      </c>
      <c r="I6861" s="71" t="n">
        <f aca="false">IF(B6861&gt;=Settings!$B$23,1,0)</f>
        <v>1</v>
      </c>
      <c r="J6861" s="71" t="n">
        <v>1</v>
      </c>
      <c r="K6861" s="71" t="n">
        <f aca="false">F6861*I6861*J6861</f>
        <v>27</v>
      </c>
      <c r="L6861" s="71" t="n">
        <f aca="false">E6861*I6861*J6861</f>
        <v>1</v>
      </c>
      <c r="M6861" s="72" t="n">
        <f aca="false">G6861*I6861*J6861</f>
        <v>3425.97</v>
      </c>
      <c r="N6861" s="72" t="n">
        <f aca="false">D6861*I6861*J6861</f>
        <v>122.68</v>
      </c>
      <c r="O6861" s="71" t="n">
        <f aca="false">F6861*J6861</f>
        <v>27</v>
      </c>
      <c r="P6861" s="71" t="n">
        <f aca="false">E6861*J6861</f>
        <v>1</v>
      </c>
    </row>
    <row r="6862" customFormat="false" ht="15" hidden="false" customHeight="false" outlineLevel="0" collapsed="false">
      <c r="A6862" s="71" t="s">
        <v>59</v>
      </c>
      <c r="B6862" s="71" t="s">
        <v>53</v>
      </c>
      <c r="C6862" s="71" t="s">
        <v>1212</v>
      </c>
      <c r="D6862" s="72" t="n">
        <v>0</v>
      </c>
      <c r="E6862" s="71" t="n">
        <v>0</v>
      </c>
      <c r="F6862" s="71" t="n">
        <v>1</v>
      </c>
      <c r="G6862" s="72" t="n">
        <v>54.5</v>
      </c>
      <c r="H6862" s="72" t="n">
        <v>54.5</v>
      </c>
      <c r="I6862" s="71" t="n">
        <f aca="false">IF(B6862&gt;=Settings!$B$23,1,0)</f>
        <v>1</v>
      </c>
      <c r="J6862" s="71" t="n">
        <v>1</v>
      </c>
      <c r="K6862" s="71" t="n">
        <f aca="false">F6862*I6862*J6862</f>
        <v>1</v>
      </c>
      <c r="L6862" s="71" t="n">
        <f aca="false">E6862*I6862*J6862</f>
        <v>0</v>
      </c>
      <c r="M6862" s="72" t="n">
        <f aca="false">G6862*I6862*J6862</f>
        <v>54.5</v>
      </c>
      <c r="N6862" s="72" t="n">
        <f aca="false">D6862*I6862*J6862</f>
        <v>-0</v>
      </c>
      <c r="O6862" s="71" t="n">
        <f aca="false">F6862*J6862</f>
        <v>1</v>
      </c>
      <c r="P6862" s="71" t="n">
        <f aca="false">E6862*J6862</f>
        <v>0</v>
      </c>
    </row>
    <row r="6863" customFormat="false" ht="15" hidden="false" customHeight="false" outlineLevel="0" collapsed="false">
      <c r="A6863" s="71" t="s">
        <v>61</v>
      </c>
      <c r="B6863" s="71" t="s">
        <v>53</v>
      </c>
      <c r="C6863" s="71" t="s">
        <v>1136</v>
      </c>
      <c r="D6863" s="72" t="n">
        <v>0</v>
      </c>
      <c r="E6863" s="71" t="n">
        <v>0</v>
      </c>
      <c r="F6863" s="71" t="n">
        <v>1</v>
      </c>
      <c r="G6863" s="72" t="n">
        <v>63.59</v>
      </c>
      <c r="H6863" s="72" t="n">
        <v>63.59</v>
      </c>
      <c r="I6863" s="71" t="n">
        <f aca="false">IF(B6863&gt;=Settings!$B$23,1,0)</f>
        <v>1</v>
      </c>
      <c r="J6863" s="71" t="n">
        <v>1</v>
      </c>
      <c r="K6863" s="71" t="n">
        <f aca="false">F6863*I6863*J6863</f>
        <v>1</v>
      </c>
      <c r="L6863" s="71" t="n">
        <f aca="false">E6863*I6863*J6863</f>
        <v>0</v>
      </c>
      <c r="M6863" s="72" t="n">
        <f aca="false">G6863*I6863*J6863</f>
        <v>63.59</v>
      </c>
      <c r="N6863" s="72" t="n">
        <f aca="false">D6863*I6863*J6863</f>
        <v>-0</v>
      </c>
      <c r="O6863" s="71" t="n">
        <f aca="false">F6863*J6863</f>
        <v>1</v>
      </c>
      <c r="P6863" s="71" t="n">
        <f aca="false">E6863*J6863</f>
        <v>0</v>
      </c>
    </row>
    <row r="6864" customFormat="false" ht="15" hidden="false" customHeight="false" outlineLevel="0" collapsed="false">
      <c r="A6864" s="71" t="s">
        <v>59</v>
      </c>
      <c r="B6864" s="71" t="s">
        <v>53</v>
      </c>
      <c r="C6864" s="71" t="s">
        <v>1136</v>
      </c>
      <c r="D6864" s="72" t="n">
        <v>0</v>
      </c>
      <c r="E6864" s="71" t="n">
        <v>0</v>
      </c>
      <c r="F6864" s="71" t="n">
        <v>27</v>
      </c>
      <c r="G6864" s="72" t="n">
        <v>1771.54</v>
      </c>
      <c r="H6864" s="72" t="n">
        <v>1650.45</v>
      </c>
      <c r="I6864" s="71" t="n">
        <f aca="false">IF(B6864&gt;=Settings!$B$23,1,0)</f>
        <v>1</v>
      </c>
      <c r="J6864" s="71" t="n">
        <v>1</v>
      </c>
      <c r="K6864" s="71" t="n">
        <f aca="false">F6864*I6864*J6864</f>
        <v>27</v>
      </c>
      <c r="L6864" s="71" t="n">
        <f aca="false">E6864*I6864*J6864</f>
        <v>0</v>
      </c>
      <c r="M6864" s="72" t="n">
        <f aca="false">G6864*I6864*J6864</f>
        <v>1771.54</v>
      </c>
      <c r="N6864" s="72" t="n">
        <f aca="false">D6864*I6864*J6864</f>
        <v>-0</v>
      </c>
      <c r="O6864" s="71" t="n">
        <f aca="false">F6864*J6864</f>
        <v>27</v>
      </c>
      <c r="P6864" s="71" t="n">
        <f aca="false">E6864*J6864</f>
        <v>0</v>
      </c>
    </row>
    <row r="6865" customFormat="false" ht="15" hidden="false" customHeight="false" outlineLevel="0" collapsed="false">
      <c r="A6865" s="71" t="s">
        <v>59</v>
      </c>
      <c r="B6865" s="71" t="s">
        <v>53</v>
      </c>
      <c r="C6865" s="71" t="s">
        <v>689</v>
      </c>
      <c r="D6865" s="72" t="n">
        <v>0</v>
      </c>
      <c r="E6865" s="71" t="n">
        <v>0</v>
      </c>
      <c r="F6865" s="71" t="n">
        <v>3</v>
      </c>
      <c r="G6865" s="72" t="n">
        <v>363.49</v>
      </c>
      <c r="H6865" s="72" t="n">
        <v>327.39</v>
      </c>
      <c r="I6865" s="71" t="n">
        <f aca="false">IF(B6865&gt;=Settings!$B$23,1,0)</f>
        <v>1</v>
      </c>
      <c r="J6865" s="71" t="n">
        <v>1</v>
      </c>
      <c r="K6865" s="71" t="n">
        <f aca="false">F6865*I6865*J6865</f>
        <v>3</v>
      </c>
      <c r="L6865" s="71" t="n">
        <f aca="false">E6865*I6865*J6865</f>
        <v>0</v>
      </c>
      <c r="M6865" s="72" t="n">
        <f aca="false">G6865*I6865*J6865</f>
        <v>363.49</v>
      </c>
      <c r="N6865" s="72" t="n">
        <f aca="false">D6865*I6865*J6865</f>
        <v>-0</v>
      </c>
      <c r="O6865" s="71" t="n">
        <f aca="false">F6865*J6865</f>
        <v>3</v>
      </c>
      <c r="P6865" s="71" t="n">
        <f aca="false">E6865*J6865</f>
        <v>0</v>
      </c>
    </row>
    <row r="6866" customFormat="false" ht="15" hidden="false" customHeight="false" outlineLevel="0" collapsed="false">
      <c r="A6866" s="71" t="s">
        <v>59</v>
      </c>
      <c r="B6866" s="71" t="s">
        <v>53</v>
      </c>
      <c r="C6866" s="71" t="s">
        <v>627</v>
      </c>
      <c r="D6866" s="72" t="n">
        <v>90.86</v>
      </c>
      <c r="E6866" s="71" t="n">
        <v>1</v>
      </c>
      <c r="F6866" s="71" t="n">
        <v>5</v>
      </c>
      <c r="G6866" s="72" t="n">
        <v>427.03</v>
      </c>
      <c r="H6866" s="72" t="n">
        <v>305.75</v>
      </c>
      <c r="I6866" s="71" t="n">
        <f aca="false">IF(B6866&gt;=Settings!$B$23,1,0)</f>
        <v>1</v>
      </c>
      <c r="J6866" s="71" t="n">
        <v>1</v>
      </c>
      <c r="K6866" s="71" t="n">
        <f aca="false">F6866*I6866*J6866</f>
        <v>5</v>
      </c>
      <c r="L6866" s="71" t="n">
        <f aca="false">E6866*I6866*J6866</f>
        <v>1</v>
      </c>
      <c r="M6866" s="72" t="n">
        <f aca="false">G6866*I6866*J6866</f>
        <v>427.03</v>
      </c>
      <c r="N6866" s="72" t="n">
        <f aca="false">D6866*I6866*J6866</f>
        <v>90.86</v>
      </c>
      <c r="O6866" s="71" t="n">
        <f aca="false">F6866*J6866</f>
        <v>5</v>
      </c>
      <c r="P6866" s="71" t="n">
        <f aca="false">E6866*J6866</f>
        <v>1</v>
      </c>
    </row>
    <row r="6867" customFormat="false" ht="15" hidden="false" customHeight="false" outlineLevel="0" collapsed="false">
      <c r="A6867" s="71" t="s">
        <v>62</v>
      </c>
      <c r="B6867" s="71" t="s">
        <v>53</v>
      </c>
      <c r="C6867" s="71" t="s">
        <v>1066</v>
      </c>
      <c r="D6867" s="72" t="n">
        <v>0</v>
      </c>
      <c r="E6867" s="71" t="n">
        <v>0</v>
      </c>
      <c r="F6867" s="71" t="n">
        <v>1</v>
      </c>
      <c r="G6867" s="72" t="n">
        <v>18.13</v>
      </c>
      <c r="H6867" s="72" t="n">
        <v>15.42</v>
      </c>
      <c r="I6867" s="71" t="n">
        <f aca="false">IF(B6867&gt;=Settings!$B$23,1,0)</f>
        <v>1</v>
      </c>
      <c r="J6867" s="71" t="n">
        <v>1</v>
      </c>
      <c r="K6867" s="71" t="n">
        <f aca="false">F6867*I6867*J6867</f>
        <v>1</v>
      </c>
      <c r="L6867" s="71" t="n">
        <f aca="false">E6867*I6867*J6867</f>
        <v>0</v>
      </c>
      <c r="M6867" s="72" t="n">
        <f aca="false">G6867*I6867*J6867</f>
        <v>18.13</v>
      </c>
      <c r="N6867" s="72" t="n">
        <f aca="false">D6867*I6867*J6867</f>
        <v>-0</v>
      </c>
      <c r="O6867" s="71" t="n">
        <f aca="false">F6867*J6867</f>
        <v>1</v>
      </c>
      <c r="P6867" s="71" t="n">
        <f aca="false">E6867*J6867</f>
        <v>0</v>
      </c>
    </row>
    <row r="6868" customFormat="false" ht="15" hidden="false" customHeight="false" outlineLevel="0" collapsed="false">
      <c r="A6868" s="71" t="s">
        <v>61</v>
      </c>
      <c r="B6868" s="71" t="s">
        <v>53</v>
      </c>
      <c r="C6868" s="71" t="s">
        <v>574</v>
      </c>
      <c r="D6868" s="72" t="n">
        <v>0</v>
      </c>
      <c r="E6868" s="71" t="n">
        <v>0</v>
      </c>
      <c r="F6868" s="71" t="n">
        <v>1</v>
      </c>
      <c r="G6868" s="72" t="n">
        <v>81.77</v>
      </c>
      <c r="H6868" s="72" t="n">
        <v>81.77</v>
      </c>
      <c r="I6868" s="71" t="n">
        <f aca="false">IF(B6868&gt;=Settings!$B$23,1,0)</f>
        <v>1</v>
      </c>
      <c r="J6868" s="71" t="n">
        <v>1</v>
      </c>
      <c r="K6868" s="71" t="n">
        <f aca="false">F6868*I6868*J6868</f>
        <v>1</v>
      </c>
      <c r="L6868" s="71" t="n">
        <f aca="false">E6868*I6868*J6868</f>
        <v>0</v>
      </c>
      <c r="M6868" s="72" t="n">
        <f aca="false">G6868*I6868*J6868</f>
        <v>81.77</v>
      </c>
      <c r="N6868" s="72" t="n">
        <f aca="false">D6868*I6868*J6868</f>
        <v>-0</v>
      </c>
      <c r="O6868" s="71" t="n">
        <f aca="false">F6868*J6868</f>
        <v>1</v>
      </c>
      <c r="P6868" s="71" t="n">
        <f aca="false">E6868*J6868</f>
        <v>0</v>
      </c>
    </row>
    <row r="6869" customFormat="false" ht="15" hidden="false" customHeight="false" outlineLevel="0" collapsed="false">
      <c r="A6869" s="71" t="s">
        <v>59</v>
      </c>
      <c r="B6869" s="71" t="s">
        <v>53</v>
      </c>
      <c r="C6869" s="71" t="s">
        <v>1093</v>
      </c>
      <c r="D6869" s="72" t="n">
        <v>258.96</v>
      </c>
      <c r="E6869" s="71" t="n">
        <v>3</v>
      </c>
      <c r="F6869" s="71" t="n">
        <v>38</v>
      </c>
      <c r="G6869" s="72" t="n">
        <v>3584.55</v>
      </c>
      <c r="H6869" s="72" t="n">
        <v>3193.48</v>
      </c>
      <c r="I6869" s="71" t="n">
        <f aca="false">IF(B6869&gt;=Settings!$B$23,1,0)</f>
        <v>1</v>
      </c>
      <c r="J6869" s="71" t="n">
        <v>1</v>
      </c>
      <c r="K6869" s="71" t="n">
        <f aca="false">F6869*I6869*J6869</f>
        <v>38</v>
      </c>
      <c r="L6869" s="71" t="n">
        <f aca="false">E6869*I6869*J6869</f>
        <v>3</v>
      </c>
      <c r="M6869" s="72" t="n">
        <f aca="false">G6869*I6869*J6869</f>
        <v>3584.55</v>
      </c>
      <c r="N6869" s="72" t="n">
        <f aca="false">D6869*I6869*J6869</f>
        <v>258.96</v>
      </c>
      <c r="O6869" s="71" t="n">
        <f aca="false">F6869*J6869</f>
        <v>38</v>
      </c>
      <c r="P6869" s="71" t="n">
        <f aca="false">E6869*J6869</f>
        <v>3</v>
      </c>
    </row>
    <row r="6870" customFormat="false" ht="15" hidden="false" customHeight="false" outlineLevel="0" collapsed="false">
      <c r="A6870" s="71" t="s">
        <v>60</v>
      </c>
      <c r="B6870" s="71" t="s">
        <v>53</v>
      </c>
      <c r="C6870" s="71" t="s">
        <v>168</v>
      </c>
      <c r="D6870" s="72" t="n">
        <v>0</v>
      </c>
      <c r="E6870" s="71" t="n">
        <v>0</v>
      </c>
      <c r="F6870" s="71" t="n">
        <v>9</v>
      </c>
      <c r="G6870" s="72" t="n">
        <v>812.33</v>
      </c>
      <c r="H6870" s="72" t="n">
        <v>799.12</v>
      </c>
      <c r="I6870" s="71" t="n">
        <f aca="false">IF(B6870&gt;=Settings!$B$23,1,0)</f>
        <v>1</v>
      </c>
      <c r="J6870" s="71" t="n">
        <v>1</v>
      </c>
      <c r="K6870" s="71" t="n">
        <f aca="false">F6870*I6870*J6870</f>
        <v>9</v>
      </c>
      <c r="L6870" s="71" t="n">
        <f aca="false">E6870*I6870*J6870</f>
        <v>0</v>
      </c>
      <c r="M6870" s="72" t="n">
        <f aca="false">G6870*I6870*J6870</f>
        <v>812.33</v>
      </c>
      <c r="N6870" s="72" t="n">
        <f aca="false">D6870*I6870*J6870</f>
        <v>-0</v>
      </c>
      <c r="O6870" s="71" t="n">
        <f aca="false">F6870*J6870</f>
        <v>9</v>
      </c>
      <c r="P6870" s="71" t="n">
        <f aca="false">E6870*J6870</f>
        <v>0</v>
      </c>
    </row>
    <row r="6871" customFormat="false" ht="15" hidden="false" customHeight="false" outlineLevel="0" collapsed="false">
      <c r="A6871" s="71" t="s">
        <v>61</v>
      </c>
      <c r="B6871" s="71" t="s">
        <v>53</v>
      </c>
      <c r="C6871" s="71" t="s">
        <v>1154</v>
      </c>
      <c r="D6871" s="72" t="n">
        <v>1240.05</v>
      </c>
      <c r="E6871" s="71" t="n">
        <v>0</v>
      </c>
      <c r="F6871" s="71" t="n">
        <v>3</v>
      </c>
      <c r="G6871" s="72" t="n">
        <v>483.19</v>
      </c>
      <c r="H6871" s="72" t="n">
        <v>-762.84</v>
      </c>
      <c r="I6871" s="71" t="n">
        <f aca="false">IF(B6871&gt;=Settings!$B$23,1,0)</f>
        <v>1</v>
      </c>
      <c r="J6871" s="71" t="n">
        <v>0</v>
      </c>
      <c r="K6871" s="71" t="n">
        <f aca="false">F6871*I6871*J6871</f>
        <v>0</v>
      </c>
      <c r="L6871" s="71" t="n">
        <f aca="false">E6871*I6871*J6871</f>
        <v>0</v>
      </c>
      <c r="M6871" s="72" t="n">
        <f aca="false">G6871*I6871*J6871</f>
        <v>0</v>
      </c>
      <c r="N6871" s="72" t="n">
        <f aca="false">D6871*I6871*J6871</f>
        <v>0</v>
      </c>
      <c r="O6871" s="71" t="n">
        <f aca="false">F6871*J6871</f>
        <v>0</v>
      </c>
      <c r="P6871" s="71" t="n">
        <f aca="false">E6871*J6871</f>
        <v>0</v>
      </c>
    </row>
    <row r="6872" customFormat="false" ht="15" hidden="false" customHeight="false" outlineLevel="0" collapsed="false">
      <c r="A6872" s="71" t="s">
        <v>59</v>
      </c>
      <c r="B6872" s="71" t="s">
        <v>53</v>
      </c>
      <c r="C6872" s="71" t="s">
        <v>629</v>
      </c>
      <c r="D6872" s="72" t="n">
        <v>0</v>
      </c>
      <c r="E6872" s="71" t="n">
        <v>0</v>
      </c>
      <c r="F6872" s="71" t="n">
        <v>8</v>
      </c>
      <c r="G6872" s="72" t="n">
        <v>736.89</v>
      </c>
      <c r="H6872" s="72" t="n">
        <v>675.12</v>
      </c>
      <c r="I6872" s="71" t="n">
        <f aca="false">IF(B6872&gt;=Settings!$B$23,1,0)</f>
        <v>1</v>
      </c>
      <c r="J6872" s="71" t="n">
        <v>1</v>
      </c>
      <c r="K6872" s="71" t="n">
        <f aca="false">F6872*I6872*J6872</f>
        <v>8</v>
      </c>
      <c r="L6872" s="71" t="n">
        <f aca="false">E6872*I6872*J6872</f>
        <v>0</v>
      </c>
      <c r="M6872" s="72" t="n">
        <f aca="false">G6872*I6872*J6872</f>
        <v>736.89</v>
      </c>
      <c r="N6872" s="72" t="n">
        <f aca="false">D6872*I6872*J6872</f>
        <v>-0</v>
      </c>
      <c r="O6872" s="71" t="n">
        <f aca="false">F6872*J6872</f>
        <v>8</v>
      </c>
      <c r="P6872" s="71" t="n">
        <f aca="false">E6872*J6872</f>
        <v>0</v>
      </c>
    </row>
    <row r="6873" customFormat="false" ht="15" hidden="false" customHeight="false" outlineLevel="0" collapsed="false">
      <c r="A6873" s="71" t="s">
        <v>59</v>
      </c>
      <c r="B6873" s="71" t="s">
        <v>53</v>
      </c>
      <c r="C6873" s="71" t="s">
        <v>1447</v>
      </c>
      <c r="D6873" s="72" t="n">
        <v>81.1</v>
      </c>
      <c r="E6873" s="71" t="n">
        <v>1</v>
      </c>
      <c r="F6873" s="71" t="n">
        <v>12</v>
      </c>
      <c r="G6873" s="72" t="n">
        <v>1035.81</v>
      </c>
      <c r="H6873" s="72" t="n">
        <v>899.09</v>
      </c>
      <c r="I6873" s="71" t="n">
        <f aca="false">IF(B6873&gt;=Settings!$B$23,1,0)</f>
        <v>1</v>
      </c>
      <c r="J6873" s="71" t="n">
        <v>1</v>
      </c>
      <c r="K6873" s="71" t="n">
        <f aca="false">F6873*I6873*J6873</f>
        <v>12</v>
      </c>
      <c r="L6873" s="71" t="n">
        <f aca="false">E6873*I6873*J6873</f>
        <v>1</v>
      </c>
      <c r="M6873" s="72" t="n">
        <f aca="false">G6873*I6873*J6873</f>
        <v>1035.81</v>
      </c>
      <c r="N6873" s="72" t="n">
        <f aca="false">D6873*I6873*J6873</f>
        <v>81.1</v>
      </c>
      <c r="O6873" s="71" t="n">
        <f aca="false">F6873*J6873</f>
        <v>12</v>
      </c>
      <c r="P6873" s="71" t="n">
        <f aca="false">E6873*J6873</f>
        <v>1</v>
      </c>
    </row>
    <row r="6874" customFormat="false" ht="15" hidden="false" customHeight="false" outlineLevel="0" collapsed="false">
      <c r="A6874" s="71" t="s">
        <v>63</v>
      </c>
      <c r="B6874" s="71" t="s">
        <v>53</v>
      </c>
      <c r="C6874" s="71" t="s">
        <v>2428</v>
      </c>
      <c r="D6874" s="72" t="n">
        <v>0</v>
      </c>
      <c r="E6874" s="71" t="n">
        <v>0</v>
      </c>
      <c r="F6874" s="71" t="n">
        <v>1</v>
      </c>
      <c r="G6874" s="72" t="n">
        <v>99.95</v>
      </c>
      <c r="H6874" s="72" t="n">
        <v>99.95</v>
      </c>
      <c r="I6874" s="71" t="n">
        <f aca="false">IF(B6874&gt;=Settings!$B$23,1,0)</f>
        <v>1</v>
      </c>
      <c r="J6874" s="71" t="n">
        <v>1</v>
      </c>
      <c r="K6874" s="71" t="n">
        <f aca="false">F6874*I6874*J6874</f>
        <v>1</v>
      </c>
      <c r="L6874" s="71" t="n">
        <f aca="false">E6874*I6874*J6874</f>
        <v>0</v>
      </c>
      <c r="M6874" s="72" t="n">
        <f aca="false">G6874*I6874*J6874</f>
        <v>99.95</v>
      </c>
      <c r="N6874" s="72" t="n">
        <f aca="false">D6874*I6874*J6874</f>
        <v>-0</v>
      </c>
      <c r="O6874" s="71" t="n">
        <f aca="false">F6874*J6874</f>
        <v>1</v>
      </c>
      <c r="P6874" s="71" t="n">
        <f aca="false">E6874*J6874</f>
        <v>0</v>
      </c>
    </row>
    <row r="6875" customFormat="false" ht="15" hidden="false" customHeight="false" outlineLevel="0" collapsed="false">
      <c r="A6875" s="71" t="s">
        <v>61</v>
      </c>
      <c r="B6875" s="71" t="s">
        <v>53</v>
      </c>
      <c r="C6875" s="71" t="s">
        <v>2429</v>
      </c>
      <c r="D6875" s="72" t="n">
        <v>0</v>
      </c>
      <c r="E6875" s="71" t="n">
        <v>0</v>
      </c>
      <c r="F6875" s="71" t="n">
        <v>1</v>
      </c>
      <c r="G6875" s="72" t="n">
        <v>77.23</v>
      </c>
      <c r="H6875" s="72" t="n">
        <v>77.23</v>
      </c>
      <c r="I6875" s="71" t="n">
        <f aca="false">IF(B6875&gt;=Settings!$B$23,1,0)</f>
        <v>1</v>
      </c>
      <c r="J6875" s="71" t="n">
        <v>1</v>
      </c>
      <c r="K6875" s="71" t="n">
        <f aca="false">F6875*I6875*J6875</f>
        <v>1</v>
      </c>
      <c r="L6875" s="71" t="n">
        <f aca="false">E6875*I6875*J6875</f>
        <v>0</v>
      </c>
      <c r="M6875" s="72" t="n">
        <f aca="false">G6875*I6875*J6875</f>
        <v>77.23</v>
      </c>
      <c r="N6875" s="72" t="n">
        <f aca="false">D6875*I6875*J6875</f>
        <v>-0</v>
      </c>
      <c r="O6875" s="71" t="n">
        <f aca="false">F6875*J6875</f>
        <v>1</v>
      </c>
      <c r="P6875" s="71" t="n">
        <f aca="false">E6875*J6875</f>
        <v>0</v>
      </c>
    </row>
    <row r="6876" customFormat="false" ht="15" hidden="false" customHeight="false" outlineLevel="0" collapsed="false">
      <c r="A6876" s="71" t="s">
        <v>59</v>
      </c>
      <c r="B6876" s="71" t="s">
        <v>53</v>
      </c>
      <c r="C6876" s="71" t="s">
        <v>992</v>
      </c>
      <c r="D6876" s="72" t="n">
        <v>240.86</v>
      </c>
      <c r="E6876" s="71" t="n">
        <v>1</v>
      </c>
      <c r="F6876" s="71" t="n">
        <v>3</v>
      </c>
      <c r="G6876" s="72" t="n">
        <v>699.85</v>
      </c>
      <c r="H6876" s="72" t="n">
        <v>426.28</v>
      </c>
      <c r="I6876" s="71" t="n">
        <f aca="false">IF(B6876&gt;=Settings!$B$23,1,0)</f>
        <v>1</v>
      </c>
      <c r="J6876" s="71" t="n">
        <v>1</v>
      </c>
      <c r="K6876" s="71" t="n">
        <f aca="false">F6876*I6876*J6876</f>
        <v>3</v>
      </c>
      <c r="L6876" s="71" t="n">
        <f aca="false">E6876*I6876*J6876</f>
        <v>1</v>
      </c>
      <c r="M6876" s="72" t="n">
        <f aca="false">G6876*I6876*J6876</f>
        <v>699.85</v>
      </c>
      <c r="N6876" s="72" t="n">
        <f aca="false">D6876*I6876*J6876</f>
        <v>240.86</v>
      </c>
      <c r="O6876" s="71" t="n">
        <f aca="false">F6876*J6876</f>
        <v>3</v>
      </c>
      <c r="P6876" s="71" t="n">
        <f aca="false">E6876*J6876</f>
        <v>1</v>
      </c>
    </row>
    <row r="6877" customFormat="false" ht="15" hidden="false" customHeight="false" outlineLevel="0" collapsed="false">
      <c r="A6877" s="71" t="s">
        <v>60</v>
      </c>
      <c r="B6877" s="71" t="s">
        <v>53</v>
      </c>
      <c r="C6877" s="71" t="s">
        <v>1066</v>
      </c>
      <c r="D6877" s="72" t="n">
        <v>64.39</v>
      </c>
      <c r="E6877" s="71" t="n">
        <v>4</v>
      </c>
      <c r="F6877" s="71" t="n">
        <v>38</v>
      </c>
      <c r="G6877" s="72" t="n">
        <v>689.2</v>
      </c>
      <c r="H6877" s="72" t="n">
        <v>590.42</v>
      </c>
      <c r="I6877" s="71" t="n">
        <f aca="false">IF(B6877&gt;=Settings!$B$23,1,0)</f>
        <v>1</v>
      </c>
      <c r="J6877" s="71" t="n">
        <v>1</v>
      </c>
      <c r="K6877" s="71" t="n">
        <f aca="false">F6877*I6877*J6877</f>
        <v>38</v>
      </c>
      <c r="L6877" s="71" t="n">
        <f aca="false">E6877*I6877*J6877</f>
        <v>4</v>
      </c>
      <c r="M6877" s="72" t="n">
        <f aca="false">G6877*I6877*J6877</f>
        <v>689.2</v>
      </c>
      <c r="N6877" s="72" t="n">
        <f aca="false">D6877*I6877*J6877</f>
        <v>64.39</v>
      </c>
      <c r="O6877" s="71" t="n">
        <f aca="false">F6877*J6877</f>
        <v>38</v>
      </c>
      <c r="P6877" s="71" t="n">
        <f aca="false">E6877*J6877</f>
        <v>4</v>
      </c>
    </row>
    <row r="6878" customFormat="false" ht="15" hidden="false" customHeight="false" outlineLevel="0" collapsed="false">
      <c r="A6878" s="71" t="s">
        <v>59</v>
      </c>
      <c r="B6878" s="71" t="s">
        <v>53</v>
      </c>
      <c r="C6878" s="71" t="s">
        <v>995</v>
      </c>
      <c r="D6878" s="72" t="n">
        <v>384.62</v>
      </c>
      <c r="E6878" s="71" t="n">
        <v>8</v>
      </c>
      <c r="F6878" s="71" t="n">
        <v>118</v>
      </c>
      <c r="G6878" s="72" t="n">
        <v>5989.56</v>
      </c>
      <c r="H6878" s="72" t="n">
        <v>5338.06</v>
      </c>
      <c r="I6878" s="71" t="n">
        <f aca="false">IF(B6878&gt;=Settings!$B$23,1,0)</f>
        <v>1</v>
      </c>
      <c r="J6878" s="71" t="n">
        <v>1</v>
      </c>
      <c r="K6878" s="71" t="n">
        <f aca="false">F6878*I6878*J6878</f>
        <v>118</v>
      </c>
      <c r="L6878" s="71" t="n">
        <f aca="false">E6878*I6878*J6878</f>
        <v>8</v>
      </c>
      <c r="M6878" s="72" t="n">
        <f aca="false">G6878*I6878*J6878</f>
        <v>5989.56</v>
      </c>
      <c r="N6878" s="72" t="n">
        <f aca="false">D6878*I6878*J6878</f>
        <v>384.62</v>
      </c>
      <c r="O6878" s="71" t="n">
        <f aca="false">F6878*J6878</f>
        <v>118</v>
      </c>
      <c r="P6878" s="71" t="n">
        <f aca="false">E6878*J6878</f>
        <v>8</v>
      </c>
    </row>
    <row r="6879" customFormat="false" ht="15" hidden="false" customHeight="false" outlineLevel="0" collapsed="false">
      <c r="A6879" s="71" t="s">
        <v>60</v>
      </c>
      <c r="B6879" s="71" t="s">
        <v>53</v>
      </c>
      <c r="C6879" s="71" t="s">
        <v>2013</v>
      </c>
      <c r="D6879" s="72" t="n">
        <v>0</v>
      </c>
      <c r="E6879" s="71" t="n">
        <v>0</v>
      </c>
      <c r="F6879" s="71" t="n">
        <v>4</v>
      </c>
      <c r="G6879" s="72" t="n">
        <v>581.63</v>
      </c>
      <c r="H6879" s="72" t="n">
        <v>530.75</v>
      </c>
      <c r="I6879" s="71" t="n">
        <f aca="false">IF(B6879&gt;=Settings!$B$23,1,0)</f>
        <v>1</v>
      </c>
      <c r="J6879" s="71" t="n">
        <v>1</v>
      </c>
      <c r="K6879" s="71" t="n">
        <f aca="false">F6879*I6879*J6879</f>
        <v>4</v>
      </c>
      <c r="L6879" s="71" t="n">
        <f aca="false">E6879*I6879*J6879</f>
        <v>0</v>
      </c>
      <c r="M6879" s="72" t="n">
        <f aca="false">G6879*I6879*J6879</f>
        <v>581.63</v>
      </c>
      <c r="N6879" s="72" t="n">
        <f aca="false">D6879*I6879*J6879</f>
        <v>-0</v>
      </c>
      <c r="O6879" s="71" t="n">
        <f aca="false">F6879*J6879</f>
        <v>4</v>
      </c>
      <c r="P6879" s="71" t="n">
        <f aca="false">E6879*J6879</f>
        <v>0</v>
      </c>
    </row>
    <row r="6880" customFormat="false" ht="15" hidden="false" customHeight="false" outlineLevel="0" collapsed="false">
      <c r="A6880" s="71" t="s">
        <v>59</v>
      </c>
      <c r="B6880" s="71" t="s">
        <v>53</v>
      </c>
      <c r="C6880" s="71" t="s">
        <v>2139</v>
      </c>
      <c r="D6880" s="72" t="n">
        <v>310.98</v>
      </c>
      <c r="E6880" s="71" t="n">
        <v>4</v>
      </c>
      <c r="F6880" s="71" t="n">
        <v>59</v>
      </c>
      <c r="G6880" s="72" t="n">
        <v>5197.3</v>
      </c>
      <c r="H6880" s="72" t="n">
        <v>4726.96</v>
      </c>
      <c r="I6880" s="71" t="n">
        <f aca="false">IF(B6880&gt;=Settings!$B$23,1,0)</f>
        <v>1</v>
      </c>
      <c r="J6880" s="71" t="n">
        <v>1</v>
      </c>
      <c r="K6880" s="71" t="n">
        <f aca="false">F6880*I6880*J6880</f>
        <v>59</v>
      </c>
      <c r="L6880" s="71" t="n">
        <f aca="false">E6880*I6880*J6880</f>
        <v>4</v>
      </c>
      <c r="M6880" s="72" t="n">
        <f aca="false">G6880*I6880*J6880</f>
        <v>5197.3</v>
      </c>
      <c r="N6880" s="72" t="n">
        <f aca="false">D6880*I6880*J6880</f>
        <v>310.98</v>
      </c>
      <c r="O6880" s="71" t="n">
        <f aca="false">F6880*J6880</f>
        <v>59</v>
      </c>
      <c r="P6880" s="71" t="n">
        <f aca="false">E6880*J6880</f>
        <v>4</v>
      </c>
    </row>
    <row r="6881" customFormat="false" ht="15" hidden="false" customHeight="false" outlineLevel="0" collapsed="false">
      <c r="A6881" s="71" t="s">
        <v>62</v>
      </c>
      <c r="B6881" s="71" t="s">
        <v>53</v>
      </c>
      <c r="C6881" s="71" t="s">
        <v>1300</v>
      </c>
      <c r="D6881" s="72" t="n">
        <v>0</v>
      </c>
      <c r="E6881" s="71" t="n">
        <v>0</v>
      </c>
      <c r="F6881" s="71" t="n">
        <v>1</v>
      </c>
      <c r="G6881" s="72" t="n">
        <v>28.14</v>
      </c>
      <c r="H6881" s="72" t="n">
        <v>28.14</v>
      </c>
      <c r="I6881" s="71" t="n">
        <f aca="false">IF(B6881&gt;=Settings!$B$23,1,0)</f>
        <v>1</v>
      </c>
      <c r="J6881" s="71" t="n">
        <v>1</v>
      </c>
      <c r="K6881" s="71" t="n">
        <f aca="false">F6881*I6881*J6881</f>
        <v>1</v>
      </c>
      <c r="L6881" s="71" t="n">
        <f aca="false">E6881*I6881*J6881</f>
        <v>0</v>
      </c>
      <c r="M6881" s="72" t="n">
        <f aca="false">G6881*I6881*J6881</f>
        <v>28.14</v>
      </c>
      <c r="N6881" s="72" t="n">
        <f aca="false">D6881*I6881*J6881</f>
        <v>-0</v>
      </c>
      <c r="O6881" s="71" t="n">
        <f aca="false">F6881*J6881</f>
        <v>1</v>
      </c>
      <c r="P6881" s="71" t="n">
        <f aca="false">E6881*J6881</f>
        <v>0</v>
      </c>
    </row>
    <row r="6882" customFormat="false" ht="15" hidden="false" customHeight="false" outlineLevel="0" collapsed="false">
      <c r="A6882" s="71" t="s">
        <v>59</v>
      </c>
      <c r="B6882" s="71" t="s">
        <v>53</v>
      </c>
      <c r="C6882" s="71" t="s">
        <v>2430</v>
      </c>
      <c r="D6882" s="72" t="n">
        <v>0</v>
      </c>
      <c r="E6882" s="71" t="n">
        <v>0</v>
      </c>
      <c r="F6882" s="71" t="n">
        <v>1</v>
      </c>
      <c r="G6882" s="72" t="n">
        <v>168.14</v>
      </c>
      <c r="H6882" s="72" t="n">
        <v>168.14</v>
      </c>
      <c r="I6882" s="71" t="n">
        <f aca="false">IF(B6882&gt;=Settings!$B$23,1,0)</f>
        <v>1</v>
      </c>
      <c r="J6882" s="71" t="n">
        <v>1</v>
      </c>
      <c r="K6882" s="71" t="n">
        <f aca="false">F6882*I6882*J6882</f>
        <v>1</v>
      </c>
      <c r="L6882" s="71" t="n">
        <f aca="false">E6882*I6882*J6882</f>
        <v>0</v>
      </c>
      <c r="M6882" s="72" t="n">
        <f aca="false">G6882*I6882*J6882</f>
        <v>168.14</v>
      </c>
      <c r="N6882" s="72" t="n">
        <f aca="false">D6882*I6882*J6882</f>
        <v>-0</v>
      </c>
      <c r="O6882" s="71" t="n">
        <f aca="false">F6882*J6882</f>
        <v>1</v>
      </c>
      <c r="P6882" s="71" t="n">
        <f aca="false">E6882*J6882</f>
        <v>0</v>
      </c>
    </row>
    <row r="6883" customFormat="false" ht="15" hidden="false" customHeight="false" outlineLevel="0" collapsed="false">
      <c r="A6883" s="71" t="s">
        <v>60</v>
      </c>
      <c r="B6883" s="71" t="s">
        <v>53</v>
      </c>
      <c r="C6883" s="71" t="s">
        <v>1479</v>
      </c>
      <c r="D6883" s="72" t="n">
        <v>0</v>
      </c>
      <c r="E6883" s="71" t="n">
        <v>0</v>
      </c>
      <c r="F6883" s="71" t="n">
        <v>8</v>
      </c>
      <c r="G6883" s="72" t="n">
        <v>499.63</v>
      </c>
      <c r="H6883" s="72" t="n">
        <v>481.94</v>
      </c>
      <c r="I6883" s="71" t="n">
        <f aca="false">IF(B6883&gt;=Settings!$B$23,1,0)</f>
        <v>1</v>
      </c>
      <c r="J6883" s="71" t="n">
        <v>1</v>
      </c>
      <c r="K6883" s="71" t="n">
        <f aca="false">F6883*I6883*J6883</f>
        <v>8</v>
      </c>
      <c r="L6883" s="71" t="n">
        <f aca="false">E6883*I6883*J6883</f>
        <v>0</v>
      </c>
      <c r="M6883" s="72" t="n">
        <f aca="false">G6883*I6883*J6883</f>
        <v>499.63</v>
      </c>
      <c r="N6883" s="72" t="n">
        <f aca="false">D6883*I6883*J6883</f>
        <v>-0</v>
      </c>
      <c r="O6883" s="71" t="n">
        <f aca="false">F6883*J6883</f>
        <v>8</v>
      </c>
      <c r="P6883" s="71" t="n">
        <f aca="false">E6883*J6883</f>
        <v>0</v>
      </c>
    </row>
    <row r="6884" customFormat="false" ht="15" hidden="false" customHeight="false" outlineLevel="0" collapsed="false">
      <c r="A6884" s="71" t="s">
        <v>62</v>
      </c>
      <c r="B6884" s="71" t="s">
        <v>53</v>
      </c>
      <c r="C6884" s="71" t="s">
        <v>169</v>
      </c>
      <c r="D6884" s="72" t="n">
        <v>0</v>
      </c>
      <c r="E6884" s="71" t="n">
        <v>0</v>
      </c>
      <c r="F6884" s="71" t="n">
        <v>9</v>
      </c>
      <c r="G6884" s="72" t="n">
        <v>787.75</v>
      </c>
      <c r="H6884" s="72" t="n">
        <v>746.89</v>
      </c>
      <c r="I6884" s="71" t="n">
        <f aca="false">IF(B6884&gt;=Settings!$B$23,1,0)</f>
        <v>1</v>
      </c>
      <c r="J6884" s="71" t="n">
        <v>1</v>
      </c>
      <c r="K6884" s="71" t="n">
        <f aca="false">F6884*I6884*J6884</f>
        <v>9</v>
      </c>
      <c r="L6884" s="71" t="n">
        <f aca="false">E6884*I6884*J6884</f>
        <v>0</v>
      </c>
      <c r="M6884" s="72" t="n">
        <f aca="false">G6884*I6884*J6884</f>
        <v>787.75</v>
      </c>
      <c r="N6884" s="72" t="n">
        <f aca="false">D6884*I6884*J6884</f>
        <v>-0</v>
      </c>
      <c r="O6884" s="71" t="n">
        <f aca="false">F6884*J6884</f>
        <v>9</v>
      </c>
      <c r="P6884" s="71" t="n">
        <f aca="false">E6884*J6884</f>
        <v>0</v>
      </c>
    </row>
    <row r="6885" customFormat="false" ht="15" hidden="false" customHeight="false" outlineLevel="0" collapsed="false">
      <c r="A6885" s="71" t="s">
        <v>63</v>
      </c>
      <c r="B6885" s="71" t="s">
        <v>53</v>
      </c>
      <c r="C6885" s="71" t="s">
        <v>2260</v>
      </c>
      <c r="D6885" s="72" t="n">
        <v>0</v>
      </c>
      <c r="E6885" s="71" t="n">
        <v>0</v>
      </c>
      <c r="F6885" s="71" t="n">
        <v>1</v>
      </c>
      <c r="G6885" s="72" t="n">
        <v>104.5</v>
      </c>
      <c r="H6885" s="72" t="n">
        <v>104.5</v>
      </c>
      <c r="I6885" s="71" t="n">
        <f aca="false">IF(B6885&gt;=Settings!$B$23,1,0)</f>
        <v>1</v>
      </c>
      <c r="J6885" s="71" t="n">
        <v>1</v>
      </c>
      <c r="K6885" s="71" t="n">
        <f aca="false">F6885*I6885*J6885</f>
        <v>1</v>
      </c>
      <c r="L6885" s="71" t="n">
        <f aca="false">E6885*I6885*J6885</f>
        <v>0</v>
      </c>
      <c r="M6885" s="72" t="n">
        <f aca="false">G6885*I6885*J6885</f>
        <v>104.5</v>
      </c>
      <c r="N6885" s="72" t="n">
        <f aca="false">D6885*I6885*J6885</f>
        <v>-0</v>
      </c>
      <c r="O6885" s="71" t="n">
        <f aca="false">F6885*J6885</f>
        <v>1</v>
      </c>
      <c r="P6885" s="71" t="n">
        <f aca="false">E6885*J6885</f>
        <v>0</v>
      </c>
    </row>
    <row r="6886" customFormat="false" ht="15" hidden="false" customHeight="false" outlineLevel="0" collapsed="false">
      <c r="A6886" s="71" t="s">
        <v>59</v>
      </c>
      <c r="B6886" s="71" t="s">
        <v>53</v>
      </c>
      <c r="C6886" s="71" t="s">
        <v>882</v>
      </c>
      <c r="D6886" s="72" t="n">
        <v>268.04</v>
      </c>
      <c r="E6886" s="71" t="n">
        <v>3</v>
      </c>
      <c r="F6886" s="71" t="n">
        <v>39</v>
      </c>
      <c r="G6886" s="72" t="n">
        <v>3474.53</v>
      </c>
      <c r="H6886" s="72" t="n">
        <v>3107.29</v>
      </c>
      <c r="I6886" s="71" t="n">
        <f aca="false">IF(B6886&gt;=Settings!$B$23,1,0)</f>
        <v>1</v>
      </c>
      <c r="J6886" s="71" t="n">
        <v>1</v>
      </c>
      <c r="K6886" s="71" t="n">
        <f aca="false">F6886*I6886*J6886</f>
        <v>39</v>
      </c>
      <c r="L6886" s="71" t="n">
        <f aca="false">E6886*I6886*J6886</f>
        <v>3</v>
      </c>
      <c r="M6886" s="72" t="n">
        <f aca="false">G6886*I6886*J6886</f>
        <v>3474.53</v>
      </c>
      <c r="N6886" s="72" t="n">
        <f aca="false">D6886*I6886*J6886</f>
        <v>268.04</v>
      </c>
      <c r="O6886" s="71" t="n">
        <f aca="false">F6886*J6886</f>
        <v>39</v>
      </c>
      <c r="P6886" s="71" t="n">
        <f aca="false">E6886*J6886</f>
        <v>3</v>
      </c>
    </row>
    <row r="6887" customFormat="false" ht="15" hidden="false" customHeight="false" outlineLevel="0" collapsed="false">
      <c r="A6887" s="71" t="s">
        <v>60</v>
      </c>
      <c r="B6887" s="71" t="s">
        <v>53</v>
      </c>
      <c r="C6887" s="71" t="s">
        <v>124</v>
      </c>
      <c r="D6887" s="72" t="n">
        <v>151.29</v>
      </c>
      <c r="E6887" s="71" t="n">
        <v>2</v>
      </c>
      <c r="F6887" s="71" t="n">
        <v>7</v>
      </c>
      <c r="G6887" s="72" t="n">
        <v>476.93</v>
      </c>
      <c r="H6887" s="72" t="n">
        <v>305.9</v>
      </c>
      <c r="I6887" s="71" t="n">
        <f aca="false">IF(B6887&gt;=Settings!$B$23,1,0)</f>
        <v>1</v>
      </c>
      <c r="J6887" s="71" t="n">
        <v>1</v>
      </c>
      <c r="K6887" s="71" t="n">
        <f aca="false">F6887*I6887*J6887</f>
        <v>7</v>
      </c>
      <c r="L6887" s="71" t="n">
        <f aca="false">E6887*I6887*J6887</f>
        <v>2</v>
      </c>
      <c r="M6887" s="72" t="n">
        <f aca="false">G6887*I6887*J6887</f>
        <v>476.93</v>
      </c>
      <c r="N6887" s="72" t="n">
        <f aca="false">D6887*I6887*J6887</f>
        <v>151.29</v>
      </c>
      <c r="O6887" s="71" t="n">
        <f aca="false">F6887*J6887</f>
        <v>7</v>
      </c>
      <c r="P6887" s="71" t="n">
        <f aca="false">E6887*J6887</f>
        <v>2</v>
      </c>
    </row>
    <row r="6888" customFormat="false" ht="15" hidden="false" customHeight="false" outlineLevel="0" collapsed="false">
      <c r="A6888" s="71" t="s">
        <v>59</v>
      </c>
      <c r="B6888" s="71" t="s">
        <v>53</v>
      </c>
      <c r="C6888" s="71" t="s">
        <v>1372</v>
      </c>
      <c r="D6888" s="72" t="n">
        <v>0</v>
      </c>
      <c r="E6888" s="71" t="n">
        <v>0</v>
      </c>
      <c r="F6888" s="71" t="n">
        <v>2</v>
      </c>
      <c r="G6888" s="72" t="n">
        <v>149.91</v>
      </c>
      <c r="H6888" s="72" t="n">
        <v>149.91</v>
      </c>
      <c r="I6888" s="71" t="n">
        <f aca="false">IF(B6888&gt;=Settings!$B$23,1,0)</f>
        <v>1</v>
      </c>
      <c r="J6888" s="71" t="n">
        <v>1</v>
      </c>
      <c r="K6888" s="71" t="n">
        <f aca="false">F6888*I6888*J6888</f>
        <v>2</v>
      </c>
      <c r="L6888" s="71" t="n">
        <f aca="false">E6888*I6888*J6888</f>
        <v>0</v>
      </c>
      <c r="M6888" s="72" t="n">
        <f aca="false">G6888*I6888*J6888</f>
        <v>149.91</v>
      </c>
      <c r="N6888" s="72" t="n">
        <f aca="false">D6888*I6888*J6888</f>
        <v>-0</v>
      </c>
      <c r="O6888" s="71" t="n">
        <f aca="false">F6888*J6888</f>
        <v>2</v>
      </c>
      <c r="P6888" s="71" t="n">
        <f aca="false">E6888*J6888</f>
        <v>0</v>
      </c>
    </row>
    <row r="6889" customFormat="false" ht="15" hidden="false" customHeight="false" outlineLevel="0" collapsed="false">
      <c r="A6889" s="71" t="s">
        <v>60</v>
      </c>
      <c r="B6889" s="71" t="s">
        <v>53</v>
      </c>
      <c r="C6889" s="71" t="s">
        <v>2183</v>
      </c>
      <c r="D6889" s="72" t="n">
        <v>86.32</v>
      </c>
      <c r="E6889" s="71" t="n">
        <v>1</v>
      </c>
      <c r="F6889" s="71" t="n">
        <v>5</v>
      </c>
      <c r="G6889" s="72" t="n">
        <v>354.31</v>
      </c>
      <c r="H6889" s="72" t="n">
        <v>255.05</v>
      </c>
      <c r="I6889" s="71" t="n">
        <f aca="false">IF(B6889&gt;=Settings!$B$23,1,0)</f>
        <v>1</v>
      </c>
      <c r="J6889" s="71" t="n">
        <v>1</v>
      </c>
      <c r="K6889" s="71" t="n">
        <f aca="false">F6889*I6889*J6889</f>
        <v>5</v>
      </c>
      <c r="L6889" s="71" t="n">
        <f aca="false">E6889*I6889*J6889</f>
        <v>1</v>
      </c>
      <c r="M6889" s="72" t="n">
        <f aca="false">G6889*I6889*J6889</f>
        <v>354.31</v>
      </c>
      <c r="N6889" s="72" t="n">
        <f aca="false">D6889*I6889*J6889</f>
        <v>86.32</v>
      </c>
      <c r="O6889" s="71" t="n">
        <f aca="false">F6889*J6889</f>
        <v>5</v>
      </c>
      <c r="P6889" s="71" t="n">
        <f aca="false">E6889*J6889</f>
        <v>1</v>
      </c>
    </row>
    <row r="6890" customFormat="false" ht="15" hidden="false" customHeight="false" outlineLevel="0" collapsed="false">
      <c r="A6890" s="71" t="s">
        <v>59</v>
      </c>
      <c r="B6890" s="71" t="s">
        <v>53</v>
      </c>
      <c r="C6890" s="71" t="s">
        <v>149</v>
      </c>
      <c r="D6890" s="72" t="n">
        <v>695.05</v>
      </c>
      <c r="E6890" s="71" t="n">
        <v>11</v>
      </c>
      <c r="F6890" s="71" t="n">
        <v>167</v>
      </c>
      <c r="G6890" s="72" t="n">
        <v>11378.91</v>
      </c>
      <c r="H6890" s="72" t="n">
        <v>10197.2</v>
      </c>
      <c r="I6890" s="71" t="n">
        <f aca="false">IF(B6890&gt;=Settings!$B$23,1,0)</f>
        <v>1</v>
      </c>
      <c r="J6890" s="71" t="n">
        <v>1</v>
      </c>
      <c r="K6890" s="71" t="n">
        <f aca="false">F6890*I6890*J6890</f>
        <v>167</v>
      </c>
      <c r="L6890" s="71" t="n">
        <f aca="false">E6890*I6890*J6890</f>
        <v>11</v>
      </c>
      <c r="M6890" s="72" t="n">
        <f aca="false">G6890*I6890*J6890</f>
        <v>11378.91</v>
      </c>
      <c r="N6890" s="72" t="n">
        <f aca="false">D6890*I6890*J6890</f>
        <v>695.05</v>
      </c>
      <c r="O6890" s="71" t="n">
        <f aca="false">F6890*J6890</f>
        <v>167</v>
      </c>
      <c r="P6890" s="71" t="n">
        <f aca="false">E6890*J6890</f>
        <v>11</v>
      </c>
    </row>
    <row r="6891" customFormat="false" ht="15" hidden="false" customHeight="false" outlineLevel="0" collapsed="false">
      <c r="A6891" s="71" t="s">
        <v>59</v>
      </c>
      <c r="B6891" s="71" t="s">
        <v>53</v>
      </c>
      <c r="C6891" s="71" t="s">
        <v>1455</v>
      </c>
      <c r="D6891" s="72" t="n">
        <v>87.82</v>
      </c>
      <c r="E6891" s="71" t="n">
        <v>6</v>
      </c>
      <c r="F6891" s="71" t="n">
        <v>92</v>
      </c>
      <c r="G6891" s="72" t="n">
        <v>1417.45</v>
      </c>
      <c r="H6891" s="72" t="n">
        <v>1242.74</v>
      </c>
      <c r="I6891" s="71" t="n">
        <f aca="false">IF(B6891&gt;=Settings!$B$23,1,0)</f>
        <v>1</v>
      </c>
      <c r="J6891" s="71" t="n">
        <v>1</v>
      </c>
      <c r="K6891" s="71" t="n">
        <f aca="false">F6891*I6891*J6891</f>
        <v>92</v>
      </c>
      <c r="L6891" s="71" t="n">
        <f aca="false">E6891*I6891*J6891</f>
        <v>6</v>
      </c>
      <c r="M6891" s="72" t="n">
        <f aca="false">G6891*I6891*J6891</f>
        <v>1417.45</v>
      </c>
      <c r="N6891" s="72" t="n">
        <f aca="false">D6891*I6891*J6891</f>
        <v>87.82</v>
      </c>
      <c r="O6891" s="71" t="n">
        <f aca="false">F6891*J6891</f>
        <v>92</v>
      </c>
      <c r="P6891" s="71" t="n">
        <f aca="false">E6891*J6891</f>
        <v>6</v>
      </c>
    </row>
    <row r="6892" customFormat="false" ht="15" hidden="false" customHeight="false" outlineLevel="0" collapsed="false">
      <c r="A6892" s="71" t="s">
        <v>61</v>
      </c>
      <c r="B6892" s="71" t="s">
        <v>53</v>
      </c>
      <c r="C6892" s="71" t="s">
        <v>2431</v>
      </c>
      <c r="D6892" s="72" t="n">
        <v>0</v>
      </c>
      <c r="E6892" s="71" t="n">
        <v>0</v>
      </c>
      <c r="F6892" s="71" t="n">
        <v>1</v>
      </c>
      <c r="G6892" s="72" t="n">
        <v>95.41</v>
      </c>
      <c r="H6892" s="72" t="n">
        <v>95.41</v>
      </c>
      <c r="I6892" s="71" t="n">
        <f aca="false">IF(B6892&gt;=Settings!$B$23,1,0)</f>
        <v>1</v>
      </c>
      <c r="J6892" s="71" t="n">
        <v>1</v>
      </c>
      <c r="K6892" s="71" t="n">
        <f aca="false">F6892*I6892*J6892</f>
        <v>1</v>
      </c>
      <c r="L6892" s="71" t="n">
        <f aca="false">E6892*I6892*J6892</f>
        <v>0</v>
      </c>
      <c r="M6892" s="72" t="n">
        <f aca="false">G6892*I6892*J6892</f>
        <v>95.41</v>
      </c>
      <c r="N6892" s="72" t="n">
        <f aca="false">D6892*I6892*J6892</f>
        <v>-0</v>
      </c>
      <c r="O6892" s="71" t="n">
        <f aca="false">F6892*J6892</f>
        <v>1</v>
      </c>
      <c r="P6892" s="71" t="n">
        <f aca="false">E6892*J6892</f>
        <v>0</v>
      </c>
    </row>
    <row r="6893" customFormat="false" ht="15" hidden="false" customHeight="false" outlineLevel="0" collapsed="false">
      <c r="A6893" s="71" t="s">
        <v>61</v>
      </c>
      <c r="B6893" s="71" t="s">
        <v>53</v>
      </c>
      <c r="C6893" s="71" t="s">
        <v>951</v>
      </c>
      <c r="D6893" s="72" t="n">
        <v>0</v>
      </c>
      <c r="E6893" s="71" t="n">
        <v>0</v>
      </c>
      <c r="F6893" s="71" t="n">
        <v>1</v>
      </c>
      <c r="G6893" s="72" t="n">
        <v>99.95</v>
      </c>
      <c r="H6893" s="72" t="n">
        <v>84.96</v>
      </c>
      <c r="I6893" s="71" t="n">
        <f aca="false">IF(B6893&gt;=Settings!$B$23,1,0)</f>
        <v>1</v>
      </c>
      <c r="J6893" s="71" t="n">
        <v>1</v>
      </c>
      <c r="K6893" s="71" t="n">
        <f aca="false">F6893*I6893*J6893</f>
        <v>1</v>
      </c>
      <c r="L6893" s="71" t="n">
        <f aca="false">E6893*I6893*J6893</f>
        <v>0</v>
      </c>
      <c r="M6893" s="72" t="n">
        <f aca="false">G6893*I6893*J6893</f>
        <v>99.95</v>
      </c>
      <c r="N6893" s="72" t="n">
        <f aca="false">D6893*I6893*J6893</f>
        <v>-0</v>
      </c>
      <c r="O6893" s="71" t="n">
        <f aca="false">F6893*J6893</f>
        <v>1</v>
      </c>
      <c r="P6893" s="71" t="n">
        <f aca="false">E6893*J6893</f>
        <v>0</v>
      </c>
    </row>
    <row r="6894" customFormat="false" ht="15" hidden="false" customHeight="false" outlineLevel="0" collapsed="false">
      <c r="A6894" s="71" t="s">
        <v>62</v>
      </c>
      <c r="B6894" s="71" t="s">
        <v>53</v>
      </c>
      <c r="C6894" s="71" t="s">
        <v>166</v>
      </c>
      <c r="D6894" s="72" t="n">
        <v>0</v>
      </c>
      <c r="E6894" s="71" t="n">
        <v>0</v>
      </c>
      <c r="F6894" s="71" t="n">
        <v>12</v>
      </c>
      <c r="G6894" s="72" t="n">
        <v>775.81</v>
      </c>
      <c r="H6894" s="72" t="n">
        <v>728.17</v>
      </c>
      <c r="I6894" s="71" t="n">
        <f aca="false">IF(B6894&gt;=Settings!$B$23,1,0)</f>
        <v>1</v>
      </c>
      <c r="J6894" s="71" t="n">
        <v>1</v>
      </c>
      <c r="K6894" s="71" t="n">
        <f aca="false">F6894*I6894*J6894</f>
        <v>12</v>
      </c>
      <c r="L6894" s="71" t="n">
        <f aca="false">E6894*I6894*J6894</f>
        <v>0</v>
      </c>
      <c r="M6894" s="72" t="n">
        <f aca="false">G6894*I6894*J6894</f>
        <v>775.81</v>
      </c>
      <c r="N6894" s="72" t="n">
        <f aca="false">D6894*I6894*J6894</f>
        <v>-0</v>
      </c>
      <c r="O6894" s="71" t="n">
        <f aca="false">F6894*J6894</f>
        <v>12</v>
      </c>
      <c r="P6894" s="71" t="n">
        <f aca="false">E6894*J6894</f>
        <v>0</v>
      </c>
    </row>
    <row r="6895" customFormat="false" ht="15" hidden="false" customHeight="false" outlineLevel="0" collapsed="false">
      <c r="A6895" s="71" t="s">
        <v>61</v>
      </c>
      <c r="B6895" s="71" t="s">
        <v>53</v>
      </c>
      <c r="C6895" s="71" t="s">
        <v>897</v>
      </c>
      <c r="D6895" s="72" t="n">
        <v>0</v>
      </c>
      <c r="E6895" s="71" t="n">
        <v>0</v>
      </c>
      <c r="F6895" s="71" t="n">
        <v>7</v>
      </c>
      <c r="G6895" s="72" t="n">
        <v>658.76</v>
      </c>
      <c r="H6895" s="72" t="n">
        <v>631.52</v>
      </c>
      <c r="I6895" s="71" t="n">
        <f aca="false">IF(B6895&gt;=Settings!$B$23,1,0)</f>
        <v>1</v>
      </c>
      <c r="J6895" s="71" t="n">
        <v>1</v>
      </c>
      <c r="K6895" s="71" t="n">
        <f aca="false">F6895*I6895*J6895</f>
        <v>7</v>
      </c>
      <c r="L6895" s="71" t="n">
        <f aca="false">E6895*I6895*J6895</f>
        <v>0</v>
      </c>
      <c r="M6895" s="72" t="n">
        <f aca="false">G6895*I6895*J6895</f>
        <v>658.76</v>
      </c>
      <c r="N6895" s="72" t="n">
        <f aca="false">D6895*I6895*J6895</f>
        <v>-0</v>
      </c>
      <c r="O6895" s="71" t="n">
        <f aca="false">F6895*J6895</f>
        <v>7</v>
      </c>
      <c r="P6895" s="71" t="n">
        <f aca="false">E6895*J6895</f>
        <v>0</v>
      </c>
    </row>
    <row r="6896" customFormat="false" ht="15" hidden="false" customHeight="false" outlineLevel="0" collapsed="false">
      <c r="A6896" s="71" t="s">
        <v>60</v>
      </c>
      <c r="B6896" s="71" t="s">
        <v>53</v>
      </c>
      <c r="C6896" s="71" t="s">
        <v>1154</v>
      </c>
      <c r="D6896" s="72" t="n">
        <v>3215.61</v>
      </c>
      <c r="E6896" s="71" t="n">
        <v>2</v>
      </c>
      <c r="F6896" s="71" t="n">
        <v>27</v>
      </c>
      <c r="G6896" s="72" t="n">
        <v>1570.11</v>
      </c>
      <c r="H6896" s="72" t="n">
        <v>-1651.1</v>
      </c>
      <c r="I6896" s="71" t="n">
        <f aca="false">IF(B6896&gt;=Settings!$B$23,1,0)</f>
        <v>1</v>
      </c>
      <c r="J6896" s="71" t="n">
        <v>0</v>
      </c>
      <c r="K6896" s="71" t="n">
        <f aca="false">F6896*I6896*J6896</f>
        <v>0</v>
      </c>
      <c r="L6896" s="71" t="n">
        <f aca="false">E6896*I6896*J6896</f>
        <v>0</v>
      </c>
      <c r="M6896" s="72" t="n">
        <f aca="false">G6896*I6896*J6896</f>
        <v>0</v>
      </c>
      <c r="N6896" s="72" t="n">
        <f aca="false">D6896*I6896*J6896</f>
        <v>0</v>
      </c>
      <c r="O6896" s="71" t="n">
        <f aca="false">F6896*J6896</f>
        <v>0</v>
      </c>
      <c r="P6896" s="71" t="n">
        <f aca="false">E6896*J6896</f>
        <v>0</v>
      </c>
    </row>
    <row r="6897" customFormat="false" ht="15" hidden="false" customHeight="false" outlineLevel="0" collapsed="false">
      <c r="A6897" s="71" t="s">
        <v>60</v>
      </c>
      <c r="B6897" s="71" t="s">
        <v>53</v>
      </c>
      <c r="C6897" s="71" t="s">
        <v>2132</v>
      </c>
      <c r="D6897" s="72" t="n">
        <v>284.88</v>
      </c>
      <c r="E6897" s="71" t="n">
        <v>2</v>
      </c>
      <c r="F6897" s="71" t="n">
        <v>17</v>
      </c>
      <c r="G6897" s="72" t="n">
        <v>2922.32</v>
      </c>
      <c r="H6897" s="72" t="n">
        <v>2356.26</v>
      </c>
      <c r="I6897" s="71" t="n">
        <f aca="false">IF(B6897&gt;=Settings!$B$23,1,0)</f>
        <v>1</v>
      </c>
      <c r="J6897" s="71" t="n">
        <v>1</v>
      </c>
      <c r="K6897" s="71" t="n">
        <f aca="false">F6897*I6897*J6897</f>
        <v>17</v>
      </c>
      <c r="L6897" s="71" t="n">
        <f aca="false">E6897*I6897*J6897</f>
        <v>2</v>
      </c>
      <c r="M6897" s="72" t="n">
        <f aca="false">G6897*I6897*J6897</f>
        <v>2922.32</v>
      </c>
      <c r="N6897" s="72" t="n">
        <f aca="false">D6897*I6897*J6897</f>
        <v>284.88</v>
      </c>
      <c r="O6897" s="71" t="n">
        <f aca="false">F6897*J6897</f>
        <v>17</v>
      </c>
      <c r="P6897" s="71" t="n">
        <f aca="false">E6897*J6897</f>
        <v>2</v>
      </c>
    </row>
    <row r="6898" customFormat="false" ht="15" hidden="false" customHeight="false" outlineLevel="0" collapsed="false">
      <c r="A6898" s="71" t="s">
        <v>59</v>
      </c>
      <c r="B6898" s="71" t="s">
        <v>53</v>
      </c>
      <c r="C6898" s="71" t="s">
        <v>903</v>
      </c>
      <c r="D6898" s="72" t="n">
        <v>0</v>
      </c>
      <c r="E6898" s="71" t="n">
        <v>0</v>
      </c>
      <c r="F6898" s="71" t="n">
        <v>4</v>
      </c>
      <c r="G6898" s="72" t="n">
        <v>663.45</v>
      </c>
      <c r="H6898" s="72" t="n">
        <v>611.66</v>
      </c>
      <c r="I6898" s="71" t="n">
        <f aca="false">IF(B6898&gt;=Settings!$B$23,1,0)</f>
        <v>1</v>
      </c>
      <c r="J6898" s="71" t="n">
        <v>1</v>
      </c>
      <c r="K6898" s="71" t="n">
        <f aca="false">F6898*I6898*J6898</f>
        <v>4</v>
      </c>
      <c r="L6898" s="71" t="n">
        <f aca="false">E6898*I6898*J6898</f>
        <v>0</v>
      </c>
      <c r="M6898" s="72" t="n">
        <f aca="false">G6898*I6898*J6898</f>
        <v>663.45</v>
      </c>
      <c r="N6898" s="72" t="n">
        <f aca="false">D6898*I6898*J6898</f>
        <v>-0</v>
      </c>
      <c r="O6898" s="71" t="n">
        <f aca="false">F6898*J6898</f>
        <v>4</v>
      </c>
      <c r="P6898" s="71" t="n">
        <f aca="false">E6898*J6898</f>
        <v>0</v>
      </c>
    </row>
    <row r="6899" customFormat="false" ht="15" hidden="false" customHeight="false" outlineLevel="0" collapsed="false">
      <c r="A6899" s="71" t="s">
        <v>59</v>
      </c>
      <c r="B6899" s="71" t="s">
        <v>53</v>
      </c>
      <c r="C6899" s="71" t="s">
        <v>890</v>
      </c>
      <c r="D6899" s="72" t="n">
        <v>27.02</v>
      </c>
      <c r="E6899" s="71" t="n">
        <v>1</v>
      </c>
      <c r="F6899" s="71" t="n">
        <v>4</v>
      </c>
      <c r="G6899" s="72" t="n">
        <v>127.09</v>
      </c>
      <c r="H6899" s="72" t="n">
        <v>93.72</v>
      </c>
      <c r="I6899" s="71" t="n">
        <f aca="false">IF(B6899&gt;=Settings!$B$23,1,0)</f>
        <v>1</v>
      </c>
      <c r="J6899" s="71" t="n">
        <v>1</v>
      </c>
      <c r="K6899" s="71" t="n">
        <f aca="false">F6899*I6899*J6899</f>
        <v>4</v>
      </c>
      <c r="L6899" s="71" t="n">
        <f aca="false">E6899*I6899*J6899</f>
        <v>1</v>
      </c>
      <c r="M6899" s="72" t="n">
        <f aca="false">G6899*I6899*J6899</f>
        <v>127.09</v>
      </c>
      <c r="N6899" s="72" t="n">
        <f aca="false">D6899*I6899*J6899</f>
        <v>27.02</v>
      </c>
      <c r="O6899" s="71" t="n">
        <f aca="false">F6899*J6899</f>
        <v>4</v>
      </c>
      <c r="P6899" s="71" t="n">
        <f aca="false">E6899*J6899</f>
        <v>1</v>
      </c>
    </row>
    <row r="6900" customFormat="false" ht="15" hidden="false" customHeight="false" outlineLevel="0" collapsed="false">
      <c r="A6900" s="71" t="s">
        <v>59</v>
      </c>
      <c r="B6900" s="71" t="s">
        <v>53</v>
      </c>
      <c r="C6900" s="71" t="s">
        <v>905</v>
      </c>
      <c r="D6900" s="72" t="n">
        <v>59.05</v>
      </c>
      <c r="E6900" s="71" t="n">
        <v>1</v>
      </c>
      <c r="F6900" s="71" t="n">
        <v>5</v>
      </c>
      <c r="G6900" s="72" t="n">
        <v>327.04</v>
      </c>
      <c r="H6900" s="72" t="n">
        <v>258.46</v>
      </c>
      <c r="I6900" s="71" t="n">
        <f aca="false">IF(B6900&gt;=Settings!$B$23,1,0)</f>
        <v>1</v>
      </c>
      <c r="J6900" s="71" t="n">
        <v>1</v>
      </c>
      <c r="K6900" s="71" t="n">
        <f aca="false">F6900*I6900*J6900</f>
        <v>5</v>
      </c>
      <c r="L6900" s="71" t="n">
        <f aca="false">E6900*I6900*J6900</f>
        <v>1</v>
      </c>
      <c r="M6900" s="72" t="n">
        <f aca="false">G6900*I6900*J6900</f>
        <v>327.04</v>
      </c>
      <c r="N6900" s="72" t="n">
        <f aca="false">D6900*I6900*J6900</f>
        <v>59.05</v>
      </c>
      <c r="O6900" s="71" t="n">
        <f aca="false">F6900*J6900</f>
        <v>5</v>
      </c>
      <c r="P6900" s="71" t="n">
        <f aca="false">E6900*J6900</f>
        <v>1</v>
      </c>
    </row>
    <row r="6901" customFormat="false" ht="15" hidden="false" customHeight="false" outlineLevel="0" collapsed="false">
      <c r="A6901" s="71" t="s">
        <v>61</v>
      </c>
      <c r="B6901" s="71" t="s">
        <v>53</v>
      </c>
      <c r="C6901" s="71" t="s">
        <v>893</v>
      </c>
      <c r="D6901" s="72" t="n">
        <v>0</v>
      </c>
      <c r="E6901" s="71" t="n">
        <v>0</v>
      </c>
      <c r="F6901" s="71" t="n">
        <v>1</v>
      </c>
      <c r="G6901" s="72" t="n">
        <v>49.95</v>
      </c>
      <c r="H6901" s="72" t="n">
        <v>49.95</v>
      </c>
      <c r="I6901" s="71" t="n">
        <f aca="false">IF(B6901&gt;=Settings!$B$23,1,0)</f>
        <v>1</v>
      </c>
      <c r="J6901" s="71" t="n">
        <v>1</v>
      </c>
      <c r="K6901" s="71" t="n">
        <f aca="false">F6901*I6901*J6901</f>
        <v>1</v>
      </c>
      <c r="L6901" s="71" t="n">
        <f aca="false">E6901*I6901*J6901</f>
        <v>0</v>
      </c>
      <c r="M6901" s="72" t="n">
        <f aca="false">G6901*I6901*J6901</f>
        <v>49.95</v>
      </c>
      <c r="N6901" s="72" t="n">
        <f aca="false">D6901*I6901*J6901</f>
        <v>-0</v>
      </c>
      <c r="O6901" s="71" t="n">
        <f aca="false">F6901*J6901</f>
        <v>1</v>
      </c>
      <c r="P6901" s="71" t="n">
        <f aca="false">E6901*J6901</f>
        <v>0</v>
      </c>
    </row>
    <row r="6902" customFormat="false" ht="15" hidden="false" customHeight="false" outlineLevel="0" collapsed="false">
      <c r="A6902" s="71" t="s">
        <v>62</v>
      </c>
      <c r="B6902" s="71" t="s">
        <v>53</v>
      </c>
      <c r="C6902" s="71" t="s">
        <v>137</v>
      </c>
      <c r="D6902" s="72" t="n">
        <v>0</v>
      </c>
      <c r="E6902" s="71" t="n">
        <v>0</v>
      </c>
      <c r="F6902" s="71" t="n">
        <v>6</v>
      </c>
      <c r="G6902" s="72" t="n">
        <v>286.08</v>
      </c>
      <c r="H6902" s="72" t="n">
        <v>269.74</v>
      </c>
      <c r="I6902" s="71" t="n">
        <f aca="false">IF(B6902&gt;=Settings!$B$23,1,0)</f>
        <v>1</v>
      </c>
      <c r="J6902" s="71" t="n">
        <v>1</v>
      </c>
      <c r="K6902" s="71" t="n">
        <f aca="false">F6902*I6902*J6902</f>
        <v>6</v>
      </c>
      <c r="L6902" s="71" t="n">
        <f aca="false">E6902*I6902*J6902</f>
        <v>0</v>
      </c>
      <c r="M6902" s="72" t="n">
        <f aca="false">G6902*I6902*J6902</f>
        <v>286.08</v>
      </c>
      <c r="N6902" s="72" t="n">
        <f aca="false">D6902*I6902*J6902</f>
        <v>-0</v>
      </c>
      <c r="O6902" s="71" t="n">
        <f aca="false">F6902*J6902</f>
        <v>6</v>
      </c>
      <c r="P6902" s="71" t="n">
        <f aca="false">E6902*J6902</f>
        <v>0</v>
      </c>
    </row>
    <row r="6903" customFormat="false" ht="15" hidden="false" customHeight="false" outlineLevel="0" collapsed="false">
      <c r="A6903" s="71" t="s">
        <v>60</v>
      </c>
      <c r="B6903" s="71" t="s">
        <v>53</v>
      </c>
      <c r="C6903" s="71" t="s">
        <v>1369</v>
      </c>
      <c r="D6903" s="72" t="n">
        <v>0</v>
      </c>
      <c r="E6903" s="71" t="n">
        <v>0</v>
      </c>
      <c r="F6903" s="71" t="n">
        <v>3</v>
      </c>
      <c r="G6903" s="72" t="n">
        <v>46.21</v>
      </c>
      <c r="H6903" s="72" t="n">
        <v>41.6</v>
      </c>
      <c r="I6903" s="71" t="n">
        <f aca="false">IF(B6903&gt;=Settings!$B$23,1,0)</f>
        <v>1</v>
      </c>
      <c r="J6903" s="71" t="n">
        <v>1</v>
      </c>
      <c r="K6903" s="71" t="n">
        <f aca="false">F6903*I6903*J6903</f>
        <v>3</v>
      </c>
      <c r="L6903" s="71" t="n">
        <f aca="false">E6903*I6903*J6903</f>
        <v>0</v>
      </c>
      <c r="M6903" s="72" t="n">
        <f aca="false">G6903*I6903*J6903</f>
        <v>46.21</v>
      </c>
      <c r="N6903" s="72" t="n">
        <f aca="false">D6903*I6903*J6903</f>
        <v>-0</v>
      </c>
      <c r="O6903" s="71" t="n">
        <f aca="false">F6903*J6903</f>
        <v>3</v>
      </c>
      <c r="P6903" s="71" t="n">
        <f aca="false">E6903*J6903</f>
        <v>0</v>
      </c>
    </row>
    <row r="6904" customFormat="false" ht="15" hidden="false" customHeight="false" outlineLevel="0" collapsed="false">
      <c r="A6904" s="71" t="s">
        <v>59</v>
      </c>
      <c r="B6904" s="71" t="s">
        <v>53</v>
      </c>
      <c r="C6904" s="71" t="s">
        <v>2352</v>
      </c>
      <c r="D6904" s="72" t="n">
        <v>100.42</v>
      </c>
      <c r="E6904" s="71" t="n">
        <v>1</v>
      </c>
      <c r="F6904" s="71" t="n">
        <v>6</v>
      </c>
      <c r="G6904" s="72" t="n">
        <v>549.71</v>
      </c>
      <c r="H6904" s="72" t="n">
        <v>402.98</v>
      </c>
      <c r="I6904" s="71" t="n">
        <f aca="false">IF(B6904&gt;=Settings!$B$23,1,0)</f>
        <v>1</v>
      </c>
      <c r="J6904" s="71" t="n">
        <v>1</v>
      </c>
      <c r="K6904" s="71" t="n">
        <f aca="false">F6904*I6904*J6904</f>
        <v>6</v>
      </c>
      <c r="L6904" s="71" t="n">
        <f aca="false">E6904*I6904*J6904</f>
        <v>1</v>
      </c>
      <c r="M6904" s="72" t="n">
        <f aca="false">G6904*I6904*J6904</f>
        <v>549.71</v>
      </c>
      <c r="N6904" s="72" t="n">
        <f aca="false">D6904*I6904*J6904</f>
        <v>100.42</v>
      </c>
      <c r="O6904" s="71" t="n">
        <f aca="false">F6904*J6904</f>
        <v>6</v>
      </c>
      <c r="P6904" s="71" t="n">
        <f aca="false">E6904*J6904</f>
        <v>1</v>
      </c>
    </row>
    <row r="6905" customFormat="false" ht="15" hidden="false" customHeight="false" outlineLevel="0" collapsed="false">
      <c r="A6905" s="71" t="s">
        <v>60</v>
      </c>
      <c r="B6905" s="71" t="s">
        <v>53</v>
      </c>
      <c r="C6905" s="71" t="s">
        <v>1041</v>
      </c>
      <c r="D6905" s="72" t="n">
        <v>0</v>
      </c>
      <c r="E6905" s="71" t="n">
        <v>0</v>
      </c>
      <c r="F6905" s="71" t="n">
        <v>2</v>
      </c>
      <c r="G6905" s="72" t="n">
        <v>34.52</v>
      </c>
      <c r="H6905" s="72" t="n">
        <v>31.94</v>
      </c>
      <c r="I6905" s="71" t="n">
        <f aca="false">IF(B6905&gt;=Settings!$B$23,1,0)</f>
        <v>1</v>
      </c>
      <c r="J6905" s="71" t="n">
        <v>1</v>
      </c>
      <c r="K6905" s="71" t="n">
        <f aca="false">F6905*I6905*J6905</f>
        <v>2</v>
      </c>
      <c r="L6905" s="71" t="n">
        <f aca="false">E6905*I6905*J6905</f>
        <v>0</v>
      </c>
      <c r="M6905" s="72" t="n">
        <f aca="false">G6905*I6905*J6905</f>
        <v>34.52</v>
      </c>
      <c r="N6905" s="72" t="n">
        <f aca="false">D6905*I6905*J6905</f>
        <v>-0</v>
      </c>
      <c r="O6905" s="71" t="n">
        <f aca="false">F6905*J6905</f>
        <v>2</v>
      </c>
      <c r="P6905" s="71" t="n">
        <f aca="false">E6905*J6905</f>
        <v>0</v>
      </c>
    </row>
    <row r="6906" customFormat="false" ht="15" hidden="false" customHeight="false" outlineLevel="0" collapsed="false">
      <c r="A6906" s="71" t="s">
        <v>59</v>
      </c>
      <c r="B6906" s="71" t="s">
        <v>53</v>
      </c>
      <c r="C6906" s="71" t="s">
        <v>1511</v>
      </c>
      <c r="D6906" s="72" t="n">
        <v>0</v>
      </c>
      <c r="E6906" s="71" t="n">
        <v>0</v>
      </c>
      <c r="F6906" s="71" t="n">
        <v>3</v>
      </c>
      <c r="G6906" s="72" t="n">
        <v>354.41</v>
      </c>
      <c r="H6906" s="72" t="n">
        <v>330.79</v>
      </c>
      <c r="I6906" s="71" t="n">
        <f aca="false">IF(B6906&gt;=Settings!$B$23,1,0)</f>
        <v>1</v>
      </c>
      <c r="J6906" s="71" t="n">
        <v>1</v>
      </c>
      <c r="K6906" s="71" t="n">
        <f aca="false">F6906*I6906*J6906</f>
        <v>3</v>
      </c>
      <c r="L6906" s="71" t="n">
        <f aca="false">E6906*I6906*J6906</f>
        <v>0</v>
      </c>
      <c r="M6906" s="72" t="n">
        <f aca="false">G6906*I6906*J6906</f>
        <v>354.41</v>
      </c>
      <c r="N6906" s="72" t="n">
        <f aca="false">D6906*I6906*J6906</f>
        <v>-0</v>
      </c>
      <c r="O6906" s="71" t="n">
        <f aca="false">F6906*J6906</f>
        <v>3</v>
      </c>
      <c r="P6906" s="71" t="n">
        <f aca="false">E6906*J6906</f>
        <v>0</v>
      </c>
    </row>
    <row r="6907" customFormat="false" ht="15" hidden="false" customHeight="false" outlineLevel="0" collapsed="false">
      <c r="A6907" s="71" t="s">
        <v>59</v>
      </c>
      <c r="B6907" s="71" t="s">
        <v>53</v>
      </c>
      <c r="C6907" s="71" t="s">
        <v>579</v>
      </c>
      <c r="D6907" s="72" t="n">
        <v>0</v>
      </c>
      <c r="E6907" s="71" t="n">
        <v>0</v>
      </c>
      <c r="F6907" s="71" t="n">
        <v>4</v>
      </c>
      <c r="G6907" s="72" t="n">
        <v>472.54</v>
      </c>
      <c r="H6907" s="72" t="n">
        <v>449.83</v>
      </c>
      <c r="I6907" s="71" t="n">
        <f aca="false">IF(B6907&gt;=Settings!$B$23,1,0)</f>
        <v>1</v>
      </c>
      <c r="J6907" s="71" t="n">
        <v>1</v>
      </c>
      <c r="K6907" s="71" t="n">
        <f aca="false">F6907*I6907*J6907</f>
        <v>4</v>
      </c>
      <c r="L6907" s="71" t="n">
        <f aca="false">E6907*I6907*J6907</f>
        <v>0</v>
      </c>
      <c r="M6907" s="72" t="n">
        <f aca="false">G6907*I6907*J6907</f>
        <v>472.54</v>
      </c>
      <c r="N6907" s="72" t="n">
        <f aca="false">D6907*I6907*J6907</f>
        <v>-0</v>
      </c>
      <c r="O6907" s="71" t="n">
        <f aca="false">F6907*J6907</f>
        <v>4</v>
      </c>
      <c r="P6907" s="71" t="n">
        <f aca="false">E6907*J6907</f>
        <v>0</v>
      </c>
    </row>
    <row r="6908" customFormat="false" ht="15" hidden="false" customHeight="false" outlineLevel="0" collapsed="false">
      <c r="A6908" s="71" t="s">
        <v>61</v>
      </c>
      <c r="B6908" s="71" t="s">
        <v>53</v>
      </c>
      <c r="C6908" s="71" t="s">
        <v>1432</v>
      </c>
      <c r="D6908" s="72" t="n">
        <v>78.27</v>
      </c>
      <c r="E6908" s="71" t="n">
        <v>1</v>
      </c>
      <c r="F6908" s="71" t="n">
        <v>2</v>
      </c>
      <c r="G6908" s="72" t="n">
        <v>184.17</v>
      </c>
      <c r="H6908" s="72" t="n">
        <v>92.09</v>
      </c>
      <c r="I6908" s="71" t="n">
        <f aca="false">IF(B6908&gt;=Settings!$B$23,1,0)</f>
        <v>1</v>
      </c>
      <c r="J6908" s="71" t="n">
        <v>1</v>
      </c>
      <c r="K6908" s="71" t="n">
        <f aca="false">F6908*I6908*J6908</f>
        <v>2</v>
      </c>
      <c r="L6908" s="71" t="n">
        <f aca="false">E6908*I6908*J6908</f>
        <v>1</v>
      </c>
      <c r="M6908" s="72" t="n">
        <f aca="false">G6908*I6908*J6908</f>
        <v>184.17</v>
      </c>
      <c r="N6908" s="72" t="n">
        <f aca="false">D6908*I6908*J6908</f>
        <v>78.27</v>
      </c>
      <c r="O6908" s="71" t="n">
        <f aca="false">F6908*J6908</f>
        <v>2</v>
      </c>
      <c r="P6908" s="71" t="n">
        <f aca="false">E6908*J6908</f>
        <v>1</v>
      </c>
    </row>
    <row r="6909" customFormat="false" ht="15" hidden="false" customHeight="false" outlineLevel="0" collapsed="false">
      <c r="A6909" s="71" t="s">
        <v>60</v>
      </c>
      <c r="B6909" s="71" t="s">
        <v>53</v>
      </c>
      <c r="C6909" s="71" t="s">
        <v>1300</v>
      </c>
      <c r="D6909" s="72" t="n">
        <v>28.14</v>
      </c>
      <c r="E6909" s="71" t="n">
        <v>1</v>
      </c>
      <c r="F6909" s="71" t="n">
        <v>10</v>
      </c>
      <c r="G6909" s="72" t="n">
        <v>281.37</v>
      </c>
      <c r="H6909" s="72" t="n">
        <v>240.59</v>
      </c>
      <c r="I6909" s="71" t="n">
        <f aca="false">IF(B6909&gt;=Settings!$B$23,1,0)</f>
        <v>1</v>
      </c>
      <c r="J6909" s="71" t="n">
        <v>1</v>
      </c>
      <c r="K6909" s="71" t="n">
        <f aca="false">F6909*I6909*J6909</f>
        <v>10</v>
      </c>
      <c r="L6909" s="71" t="n">
        <f aca="false">E6909*I6909*J6909</f>
        <v>1</v>
      </c>
      <c r="M6909" s="72" t="n">
        <f aca="false">G6909*I6909*J6909</f>
        <v>281.37</v>
      </c>
      <c r="N6909" s="72" t="n">
        <f aca="false">D6909*I6909*J6909</f>
        <v>28.14</v>
      </c>
      <c r="O6909" s="71" t="n">
        <f aca="false">F6909*J6909</f>
        <v>10</v>
      </c>
      <c r="P6909" s="71" t="n">
        <f aca="false">E6909*J6909</f>
        <v>1</v>
      </c>
    </row>
    <row r="6910" customFormat="false" ht="15" hidden="false" customHeight="false" outlineLevel="0" collapsed="false">
      <c r="A6910" s="71" t="s">
        <v>59</v>
      </c>
      <c r="B6910" s="71" t="s">
        <v>53</v>
      </c>
      <c r="C6910" s="71" t="s">
        <v>133</v>
      </c>
      <c r="D6910" s="72" t="n">
        <v>252.55</v>
      </c>
      <c r="E6910" s="71" t="n">
        <v>4</v>
      </c>
      <c r="F6910" s="71" t="n">
        <v>125</v>
      </c>
      <c r="G6910" s="72" t="n">
        <v>8611.89</v>
      </c>
      <c r="H6910" s="72" t="n">
        <v>7749.88</v>
      </c>
      <c r="I6910" s="71" t="n">
        <f aca="false">IF(B6910&gt;=Settings!$B$23,1,0)</f>
        <v>1</v>
      </c>
      <c r="J6910" s="71" t="n">
        <v>1</v>
      </c>
      <c r="K6910" s="71" t="n">
        <f aca="false">F6910*I6910*J6910</f>
        <v>125</v>
      </c>
      <c r="L6910" s="71" t="n">
        <f aca="false">E6910*I6910*J6910</f>
        <v>4</v>
      </c>
      <c r="M6910" s="72" t="n">
        <f aca="false">G6910*I6910*J6910</f>
        <v>8611.89</v>
      </c>
      <c r="N6910" s="72" t="n">
        <f aca="false">D6910*I6910*J6910</f>
        <v>252.55</v>
      </c>
      <c r="O6910" s="71" t="n">
        <f aca="false">F6910*J6910</f>
        <v>125</v>
      </c>
      <c r="P6910" s="71" t="n">
        <f aca="false">E6910*J6910</f>
        <v>4</v>
      </c>
    </row>
    <row r="6911" customFormat="false" ht="15" hidden="false" customHeight="false" outlineLevel="0" collapsed="false">
      <c r="A6911" s="71" t="s">
        <v>60</v>
      </c>
      <c r="B6911" s="71" t="s">
        <v>53</v>
      </c>
      <c r="C6911" s="71" t="s">
        <v>378</v>
      </c>
      <c r="D6911" s="72" t="n">
        <v>118.24</v>
      </c>
      <c r="E6911" s="71" t="n">
        <v>2</v>
      </c>
      <c r="F6911" s="71" t="n">
        <v>28</v>
      </c>
      <c r="G6911" s="72" t="n">
        <v>1631.36</v>
      </c>
      <c r="H6911" s="72" t="n">
        <v>1307.12</v>
      </c>
      <c r="I6911" s="71" t="n">
        <f aca="false">IF(B6911&gt;=Settings!$B$23,1,0)</f>
        <v>1</v>
      </c>
      <c r="J6911" s="71" t="n">
        <v>1</v>
      </c>
      <c r="K6911" s="71" t="n">
        <f aca="false">F6911*I6911*J6911</f>
        <v>28</v>
      </c>
      <c r="L6911" s="71" t="n">
        <f aca="false">E6911*I6911*J6911</f>
        <v>2</v>
      </c>
      <c r="M6911" s="72" t="n">
        <f aca="false">G6911*I6911*J6911</f>
        <v>1631.36</v>
      </c>
      <c r="N6911" s="72" t="n">
        <f aca="false">D6911*I6911*J6911</f>
        <v>118.24</v>
      </c>
      <c r="O6911" s="71" t="n">
        <f aca="false">F6911*J6911</f>
        <v>28</v>
      </c>
      <c r="P6911" s="71" t="n">
        <f aca="false">E6911*J6911</f>
        <v>2</v>
      </c>
    </row>
    <row r="6912" customFormat="false" ht="15" hidden="false" customHeight="false" outlineLevel="0" collapsed="false">
      <c r="A6912" s="71" t="s">
        <v>60</v>
      </c>
      <c r="B6912" s="71" t="s">
        <v>53</v>
      </c>
      <c r="C6912" s="71" t="s">
        <v>927</v>
      </c>
      <c r="D6912" s="72" t="n">
        <v>269.41</v>
      </c>
      <c r="E6912" s="71" t="n">
        <v>3</v>
      </c>
      <c r="F6912" s="71" t="n">
        <v>37</v>
      </c>
      <c r="G6912" s="72" t="n">
        <v>3361.8</v>
      </c>
      <c r="H6912" s="72" t="n">
        <v>2801.71</v>
      </c>
      <c r="I6912" s="71" t="n">
        <f aca="false">IF(B6912&gt;=Settings!$B$23,1,0)</f>
        <v>1</v>
      </c>
      <c r="J6912" s="71" t="n">
        <v>1</v>
      </c>
      <c r="K6912" s="71" t="n">
        <f aca="false">F6912*I6912*J6912</f>
        <v>37</v>
      </c>
      <c r="L6912" s="71" t="n">
        <f aca="false">E6912*I6912*J6912</f>
        <v>3</v>
      </c>
      <c r="M6912" s="72" t="n">
        <f aca="false">G6912*I6912*J6912</f>
        <v>3361.8</v>
      </c>
      <c r="N6912" s="72" t="n">
        <f aca="false">D6912*I6912*J6912</f>
        <v>269.41</v>
      </c>
      <c r="O6912" s="71" t="n">
        <f aca="false">F6912*J6912</f>
        <v>37</v>
      </c>
      <c r="P6912" s="71" t="n">
        <f aca="false">E6912*J6912</f>
        <v>3</v>
      </c>
    </row>
    <row r="6913" customFormat="false" ht="15" hidden="false" customHeight="false" outlineLevel="0" collapsed="false">
      <c r="A6913" s="71" t="s">
        <v>61</v>
      </c>
      <c r="B6913" s="71" t="s">
        <v>53</v>
      </c>
      <c r="C6913" s="71" t="s">
        <v>1255</v>
      </c>
      <c r="D6913" s="72" t="n">
        <v>0</v>
      </c>
      <c r="E6913" s="71" t="n">
        <v>0</v>
      </c>
      <c r="F6913" s="71" t="n">
        <v>2</v>
      </c>
      <c r="G6913" s="72" t="n">
        <v>145.36</v>
      </c>
      <c r="H6913" s="72" t="n">
        <v>145.36</v>
      </c>
      <c r="I6913" s="71" t="n">
        <f aca="false">IF(B6913&gt;=Settings!$B$23,1,0)</f>
        <v>1</v>
      </c>
      <c r="J6913" s="71" t="n">
        <v>1</v>
      </c>
      <c r="K6913" s="71" t="n">
        <f aca="false">F6913*I6913*J6913</f>
        <v>2</v>
      </c>
      <c r="L6913" s="71" t="n">
        <f aca="false">E6913*I6913*J6913</f>
        <v>0</v>
      </c>
      <c r="M6913" s="72" t="n">
        <f aca="false">G6913*I6913*J6913</f>
        <v>145.36</v>
      </c>
      <c r="N6913" s="72" t="n">
        <f aca="false">D6913*I6913*J6913</f>
        <v>-0</v>
      </c>
      <c r="O6913" s="71" t="n">
        <f aca="false">F6913*J6913</f>
        <v>2</v>
      </c>
      <c r="P6913" s="71" t="n">
        <f aca="false">E6913*J6913</f>
        <v>0</v>
      </c>
    </row>
    <row r="6914" customFormat="false" ht="15" hidden="false" customHeight="false" outlineLevel="0" collapsed="false">
      <c r="A6914" s="71" t="s">
        <v>59</v>
      </c>
      <c r="B6914" s="71" t="s">
        <v>53</v>
      </c>
      <c r="C6914" s="71" t="s">
        <v>2402</v>
      </c>
      <c r="D6914" s="72" t="n">
        <v>0</v>
      </c>
      <c r="E6914" s="71" t="n">
        <v>0</v>
      </c>
      <c r="F6914" s="71" t="n">
        <v>2</v>
      </c>
      <c r="G6914" s="72" t="n">
        <v>259</v>
      </c>
      <c r="H6914" s="72" t="n">
        <v>237.2</v>
      </c>
      <c r="I6914" s="71" t="n">
        <f aca="false">IF(B6914&gt;=Settings!$B$23,1,0)</f>
        <v>1</v>
      </c>
      <c r="J6914" s="71" t="n">
        <v>1</v>
      </c>
      <c r="K6914" s="71" t="n">
        <f aca="false">F6914*I6914*J6914</f>
        <v>2</v>
      </c>
      <c r="L6914" s="71" t="n">
        <f aca="false">E6914*I6914*J6914</f>
        <v>0</v>
      </c>
      <c r="M6914" s="72" t="n">
        <f aca="false">G6914*I6914*J6914</f>
        <v>259</v>
      </c>
      <c r="N6914" s="72" t="n">
        <f aca="false">D6914*I6914*J6914</f>
        <v>-0</v>
      </c>
      <c r="O6914" s="71" t="n">
        <f aca="false">F6914*J6914</f>
        <v>2</v>
      </c>
      <c r="P6914" s="71" t="n">
        <f aca="false">E6914*J6914</f>
        <v>0</v>
      </c>
    </row>
    <row r="6915" customFormat="false" ht="15" hidden="false" customHeight="false" outlineLevel="0" collapsed="false">
      <c r="A6915" s="71" t="s">
        <v>61</v>
      </c>
      <c r="B6915" s="71" t="s">
        <v>53</v>
      </c>
      <c r="C6915" s="71" t="s">
        <v>1664</v>
      </c>
      <c r="D6915" s="72" t="n">
        <v>0</v>
      </c>
      <c r="E6915" s="71" t="n">
        <v>0</v>
      </c>
      <c r="F6915" s="71" t="n">
        <v>1</v>
      </c>
      <c r="G6915" s="72" t="n">
        <v>138.14</v>
      </c>
      <c r="H6915" s="72" t="n">
        <v>138.14</v>
      </c>
      <c r="I6915" s="71" t="n">
        <f aca="false">IF(B6915&gt;=Settings!$B$23,1,0)</f>
        <v>1</v>
      </c>
      <c r="J6915" s="71" t="n">
        <v>1</v>
      </c>
      <c r="K6915" s="71" t="n">
        <f aca="false">F6915*I6915*J6915</f>
        <v>1</v>
      </c>
      <c r="L6915" s="71" t="n">
        <f aca="false">E6915*I6915*J6915</f>
        <v>0</v>
      </c>
      <c r="M6915" s="72" t="n">
        <f aca="false">G6915*I6915*J6915</f>
        <v>138.14</v>
      </c>
      <c r="N6915" s="72" t="n">
        <f aca="false">D6915*I6915*J6915</f>
        <v>-0</v>
      </c>
      <c r="O6915" s="71" t="n">
        <f aca="false">F6915*J6915</f>
        <v>1</v>
      </c>
      <c r="P6915" s="71" t="n">
        <f aca="false">E6915*J6915</f>
        <v>0</v>
      </c>
    </row>
    <row r="6916" customFormat="false" ht="15" hidden="false" customHeight="false" outlineLevel="0" collapsed="false">
      <c r="A6916" s="71" t="s">
        <v>61</v>
      </c>
      <c r="B6916" s="71" t="s">
        <v>53</v>
      </c>
      <c r="C6916" s="71" t="s">
        <v>362</v>
      </c>
      <c r="D6916" s="72" t="n">
        <v>0</v>
      </c>
      <c r="E6916" s="71" t="n">
        <v>0</v>
      </c>
      <c r="F6916" s="71" t="n">
        <v>1</v>
      </c>
      <c r="G6916" s="72" t="n">
        <v>131.77</v>
      </c>
      <c r="H6916" s="72" t="n">
        <v>131.77</v>
      </c>
      <c r="I6916" s="71" t="n">
        <f aca="false">IF(B6916&gt;=Settings!$B$23,1,0)</f>
        <v>1</v>
      </c>
      <c r="J6916" s="71" t="n">
        <v>1</v>
      </c>
      <c r="K6916" s="71" t="n">
        <f aca="false">F6916*I6916*J6916</f>
        <v>1</v>
      </c>
      <c r="L6916" s="71" t="n">
        <f aca="false">E6916*I6916*J6916</f>
        <v>0</v>
      </c>
      <c r="M6916" s="72" t="n">
        <f aca="false">G6916*I6916*J6916</f>
        <v>131.77</v>
      </c>
      <c r="N6916" s="72" t="n">
        <f aca="false">D6916*I6916*J6916</f>
        <v>-0</v>
      </c>
      <c r="O6916" s="71" t="n">
        <f aca="false">F6916*J6916</f>
        <v>1</v>
      </c>
      <c r="P6916" s="71" t="n">
        <f aca="false">E6916*J6916</f>
        <v>0</v>
      </c>
    </row>
    <row r="6917" customFormat="false" ht="15" hidden="false" customHeight="false" outlineLevel="0" collapsed="false">
      <c r="A6917" s="71" t="s">
        <v>60</v>
      </c>
      <c r="B6917" s="71" t="s">
        <v>53</v>
      </c>
      <c r="C6917" s="71" t="s">
        <v>1279</v>
      </c>
      <c r="D6917" s="72" t="n">
        <v>0</v>
      </c>
      <c r="E6917" s="71" t="n">
        <v>0</v>
      </c>
      <c r="F6917" s="71" t="n">
        <v>1</v>
      </c>
      <c r="G6917" s="72" t="n">
        <v>104.5</v>
      </c>
      <c r="H6917" s="72" t="n">
        <v>104.5</v>
      </c>
      <c r="I6917" s="71" t="n">
        <f aca="false">IF(B6917&gt;=Settings!$B$23,1,0)</f>
        <v>1</v>
      </c>
      <c r="J6917" s="71" t="n">
        <v>1</v>
      </c>
      <c r="K6917" s="71" t="n">
        <f aca="false">F6917*I6917*J6917</f>
        <v>1</v>
      </c>
      <c r="L6917" s="71" t="n">
        <f aca="false">E6917*I6917*J6917</f>
        <v>0</v>
      </c>
      <c r="M6917" s="72" t="n">
        <f aca="false">G6917*I6917*J6917</f>
        <v>104.5</v>
      </c>
      <c r="N6917" s="72" t="n">
        <f aca="false">D6917*I6917*J6917</f>
        <v>-0</v>
      </c>
      <c r="O6917" s="71" t="n">
        <f aca="false">F6917*J6917</f>
        <v>1</v>
      </c>
      <c r="P6917" s="71" t="n">
        <f aca="false">E6917*J6917</f>
        <v>0</v>
      </c>
    </row>
    <row r="6918" customFormat="false" ht="15" hidden="false" customHeight="false" outlineLevel="0" collapsed="false">
      <c r="A6918" s="71" t="s">
        <v>62</v>
      </c>
      <c r="B6918" s="71" t="s">
        <v>53</v>
      </c>
      <c r="C6918" s="71" t="s">
        <v>162</v>
      </c>
      <c r="D6918" s="72" t="n">
        <v>0</v>
      </c>
      <c r="E6918" s="71" t="n">
        <v>0</v>
      </c>
      <c r="F6918" s="71" t="n">
        <v>20</v>
      </c>
      <c r="G6918" s="72" t="n">
        <v>1199.94</v>
      </c>
      <c r="H6918" s="72" t="n">
        <v>1109.4</v>
      </c>
      <c r="I6918" s="71" t="n">
        <f aca="false">IF(B6918&gt;=Settings!$B$23,1,0)</f>
        <v>1</v>
      </c>
      <c r="J6918" s="71" t="n">
        <v>1</v>
      </c>
      <c r="K6918" s="71" t="n">
        <f aca="false">F6918*I6918*J6918</f>
        <v>20</v>
      </c>
      <c r="L6918" s="71" t="n">
        <f aca="false">E6918*I6918*J6918</f>
        <v>0</v>
      </c>
      <c r="M6918" s="72" t="n">
        <f aca="false">G6918*I6918*J6918</f>
        <v>1199.94</v>
      </c>
      <c r="N6918" s="72" t="n">
        <f aca="false">D6918*I6918*J6918</f>
        <v>-0</v>
      </c>
      <c r="O6918" s="71" t="n">
        <f aca="false">F6918*J6918</f>
        <v>20</v>
      </c>
      <c r="P6918" s="71" t="n">
        <f aca="false">E6918*J6918</f>
        <v>0</v>
      </c>
    </row>
    <row r="6919" customFormat="false" ht="15" hidden="false" customHeight="false" outlineLevel="0" collapsed="false">
      <c r="A6919" s="71" t="s">
        <v>59</v>
      </c>
      <c r="B6919" s="71" t="s">
        <v>53</v>
      </c>
      <c r="C6919" s="71" t="s">
        <v>1084</v>
      </c>
      <c r="D6919" s="72" t="n">
        <v>49.95</v>
      </c>
      <c r="E6919" s="71" t="n">
        <v>1</v>
      </c>
      <c r="F6919" s="71" t="n">
        <v>16</v>
      </c>
      <c r="G6919" s="72" t="n">
        <v>835.59</v>
      </c>
      <c r="H6919" s="72" t="n">
        <v>746.83</v>
      </c>
      <c r="I6919" s="71" t="n">
        <f aca="false">IF(B6919&gt;=Settings!$B$23,1,0)</f>
        <v>1</v>
      </c>
      <c r="J6919" s="71" t="n">
        <v>1</v>
      </c>
      <c r="K6919" s="71" t="n">
        <f aca="false">F6919*I6919*J6919</f>
        <v>16</v>
      </c>
      <c r="L6919" s="71" t="n">
        <f aca="false">E6919*I6919*J6919</f>
        <v>1</v>
      </c>
      <c r="M6919" s="72" t="n">
        <f aca="false">G6919*I6919*J6919</f>
        <v>835.59</v>
      </c>
      <c r="N6919" s="72" t="n">
        <f aca="false">D6919*I6919*J6919</f>
        <v>49.95</v>
      </c>
      <c r="O6919" s="71" t="n">
        <f aca="false">F6919*J6919</f>
        <v>16</v>
      </c>
      <c r="P6919" s="71" t="n">
        <f aca="false">E6919*J6919</f>
        <v>1</v>
      </c>
    </row>
    <row r="6920" customFormat="false" ht="15" hidden="false" customHeight="false" outlineLevel="0" collapsed="false">
      <c r="A6920" s="71" t="s">
        <v>61</v>
      </c>
      <c r="B6920" s="71" t="s">
        <v>53</v>
      </c>
      <c r="C6920" s="71" t="s">
        <v>2092</v>
      </c>
      <c r="D6920" s="72" t="n">
        <v>0</v>
      </c>
      <c r="E6920" s="71" t="n">
        <v>0</v>
      </c>
      <c r="F6920" s="71" t="n">
        <v>1</v>
      </c>
      <c r="G6920" s="72" t="n">
        <v>68.14</v>
      </c>
      <c r="H6920" s="72" t="n">
        <v>68.14</v>
      </c>
      <c r="I6920" s="71" t="n">
        <f aca="false">IF(B6920&gt;=Settings!$B$23,1,0)</f>
        <v>1</v>
      </c>
      <c r="J6920" s="71" t="n">
        <v>1</v>
      </c>
      <c r="K6920" s="71" t="n">
        <f aca="false">F6920*I6920*J6920</f>
        <v>1</v>
      </c>
      <c r="L6920" s="71" t="n">
        <f aca="false">E6920*I6920*J6920</f>
        <v>0</v>
      </c>
      <c r="M6920" s="72" t="n">
        <f aca="false">G6920*I6920*J6920</f>
        <v>68.14</v>
      </c>
      <c r="N6920" s="72" t="n">
        <f aca="false">D6920*I6920*J6920</f>
        <v>-0</v>
      </c>
      <c r="O6920" s="71" t="n">
        <f aca="false">F6920*J6920</f>
        <v>1</v>
      </c>
      <c r="P6920" s="71" t="n">
        <f aca="false">E6920*J6920</f>
        <v>0</v>
      </c>
    </row>
    <row r="6921" customFormat="false" ht="15" hidden="false" customHeight="false" outlineLevel="0" collapsed="false">
      <c r="A6921" s="71" t="s">
        <v>59</v>
      </c>
      <c r="B6921" s="71" t="s">
        <v>53</v>
      </c>
      <c r="C6921" s="71" t="s">
        <v>1024</v>
      </c>
      <c r="D6921" s="72" t="n">
        <v>188.1</v>
      </c>
      <c r="E6921" s="71" t="n">
        <v>2</v>
      </c>
      <c r="F6921" s="71" t="n">
        <v>13</v>
      </c>
      <c r="G6921" s="72" t="n">
        <v>1231.2</v>
      </c>
      <c r="H6921" s="72" t="n">
        <v>967.5</v>
      </c>
      <c r="I6921" s="71" t="n">
        <f aca="false">IF(B6921&gt;=Settings!$B$23,1,0)</f>
        <v>1</v>
      </c>
      <c r="J6921" s="71" t="n">
        <v>1</v>
      </c>
      <c r="K6921" s="71" t="n">
        <f aca="false">F6921*I6921*J6921</f>
        <v>13</v>
      </c>
      <c r="L6921" s="71" t="n">
        <f aca="false">E6921*I6921*J6921</f>
        <v>2</v>
      </c>
      <c r="M6921" s="72" t="n">
        <f aca="false">G6921*I6921*J6921</f>
        <v>1231.2</v>
      </c>
      <c r="N6921" s="72" t="n">
        <f aca="false">D6921*I6921*J6921</f>
        <v>188.1</v>
      </c>
      <c r="O6921" s="71" t="n">
        <f aca="false">F6921*J6921</f>
        <v>13</v>
      </c>
      <c r="P6921" s="71" t="n">
        <f aca="false">E6921*J6921</f>
        <v>2</v>
      </c>
    </row>
    <row r="6922" customFormat="false" ht="15" hidden="false" customHeight="false" outlineLevel="0" collapsed="false">
      <c r="A6922" s="71" t="s">
        <v>59</v>
      </c>
      <c r="B6922" s="71" t="s">
        <v>53</v>
      </c>
      <c r="C6922" s="71" t="s">
        <v>1025</v>
      </c>
      <c r="D6922" s="72" t="n">
        <v>0</v>
      </c>
      <c r="E6922" s="71" t="n">
        <v>0</v>
      </c>
      <c r="F6922" s="71" t="n">
        <v>1</v>
      </c>
      <c r="G6922" s="72" t="n">
        <v>131.77</v>
      </c>
      <c r="H6922" s="72" t="n">
        <v>131.77</v>
      </c>
      <c r="I6922" s="71" t="n">
        <f aca="false">IF(B6922&gt;=Settings!$B$23,1,0)</f>
        <v>1</v>
      </c>
      <c r="J6922" s="71" t="n">
        <v>1</v>
      </c>
      <c r="K6922" s="71" t="n">
        <f aca="false">F6922*I6922*J6922</f>
        <v>1</v>
      </c>
      <c r="L6922" s="71" t="n">
        <f aca="false">E6922*I6922*J6922</f>
        <v>0</v>
      </c>
      <c r="M6922" s="72" t="n">
        <f aca="false">G6922*I6922*J6922</f>
        <v>131.77</v>
      </c>
      <c r="N6922" s="72" t="n">
        <f aca="false">D6922*I6922*J6922</f>
        <v>-0</v>
      </c>
      <c r="O6922" s="71" t="n">
        <f aca="false">F6922*J6922</f>
        <v>1</v>
      </c>
      <c r="P6922" s="71" t="n">
        <f aca="false">E6922*J6922</f>
        <v>0</v>
      </c>
    </row>
    <row r="6923" customFormat="false" ht="15" hidden="false" customHeight="false" outlineLevel="0" collapsed="false">
      <c r="A6923" s="71" t="s">
        <v>62</v>
      </c>
      <c r="B6923" s="71" t="s">
        <v>53</v>
      </c>
      <c r="C6923" s="71" t="s">
        <v>164</v>
      </c>
      <c r="D6923" s="72" t="n">
        <v>0</v>
      </c>
      <c r="E6923" s="71" t="n">
        <v>0</v>
      </c>
      <c r="F6923" s="71" t="n">
        <v>16</v>
      </c>
      <c r="G6923" s="72" t="n">
        <v>1241.98</v>
      </c>
      <c r="H6923" s="72" t="n">
        <v>1206.71</v>
      </c>
      <c r="I6923" s="71" t="n">
        <f aca="false">IF(B6923&gt;=Settings!$B$23,1,0)</f>
        <v>1</v>
      </c>
      <c r="J6923" s="71" t="n">
        <v>1</v>
      </c>
      <c r="K6923" s="71" t="n">
        <f aca="false">F6923*I6923*J6923</f>
        <v>16</v>
      </c>
      <c r="L6923" s="71" t="n">
        <f aca="false">E6923*I6923*J6923</f>
        <v>0</v>
      </c>
      <c r="M6923" s="72" t="n">
        <f aca="false">G6923*I6923*J6923</f>
        <v>1241.98</v>
      </c>
      <c r="N6923" s="72" t="n">
        <f aca="false">D6923*I6923*J6923</f>
        <v>-0</v>
      </c>
      <c r="O6923" s="71" t="n">
        <f aca="false">F6923*J6923</f>
        <v>16</v>
      </c>
      <c r="P6923" s="71" t="n">
        <f aca="false">E6923*J6923</f>
        <v>0</v>
      </c>
    </row>
    <row r="6924" customFormat="false" ht="15" hidden="false" customHeight="false" outlineLevel="0" collapsed="false">
      <c r="A6924" s="71" t="s">
        <v>59</v>
      </c>
      <c r="B6924" s="71" t="s">
        <v>53</v>
      </c>
      <c r="C6924" s="71" t="s">
        <v>1741</v>
      </c>
      <c r="D6924" s="72" t="n">
        <v>0</v>
      </c>
      <c r="E6924" s="71" t="n">
        <v>0</v>
      </c>
      <c r="F6924" s="71" t="n">
        <v>2</v>
      </c>
      <c r="G6924" s="72" t="n">
        <v>99.89</v>
      </c>
      <c r="H6924" s="72" t="n">
        <v>84.91</v>
      </c>
      <c r="I6924" s="71" t="n">
        <f aca="false">IF(B6924&gt;=Settings!$B$23,1,0)</f>
        <v>1</v>
      </c>
      <c r="J6924" s="71" t="n">
        <v>1</v>
      </c>
      <c r="K6924" s="71" t="n">
        <f aca="false">F6924*I6924*J6924</f>
        <v>2</v>
      </c>
      <c r="L6924" s="71" t="n">
        <f aca="false">E6924*I6924*J6924</f>
        <v>0</v>
      </c>
      <c r="M6924" s="72" t="n">
        <f aca="false">G6924*I6924*J6924</f>
        <v>99.89</v>
      </c>
      <c r="N6924" s="72" t="n">
        <f aca="false">D6924*I6924*J6924</f>
        <v>-0</v>
      </c>
      <c r="O6924" s="71" t="n">
        <f aca="false">F6924*J6924</f>
        <v>2</v>
      </c>
      <c r="P6924" s="71" t="n">
        <f aca="false">E6924*J6924</f>
        <v>0</v>
      </c>
    </row>
    <row r="6925" customFormat="false" ht="15" hidden="false" customHeight="false" outlineLevel="0" collapsed="false">
      <c r="A6925" s="71" t="s">
        <v>59</v>
      </c>
      <c r="B6925" s="71" t="s">
        <v>53</v>
      </c>
      <c r="C6925" s="71" t="s">
        <v>134</v>
      </c>
      <c r="D6925" s="72" t="n">
        <v>212.37</v>
      </c>
      <c r="E6925" s="71" t="n">
        <v>3</v>
      </c>
      <c r="F6925" s="71" t="n">
        <v>94</v>
      </c>
      <c r="G6925" s="72" t="n">
        <v>7000</v>
      </c>
      <c r="H6925" s="72" t="n">
        <v>6262.5</v>
      </c>
      <c r="I6925" s="71" t="n">
        <f aca="false">IF(B6925&gt;=Settings!$B$23,1,0)</f>
        <v>1</v>
      </c>
      <c r="J6925" s="71" t="n">
        <v>1</v>
      </c>
      <c r="K6925" s="71" t="n">
        <f aca="false">F6925*I6925*J6925</f>
        <v>94</v>
      </c>
      <c r="L6925" s="71" t="n">
        <f aca="false">E6925*I6925*J6925</f>
        <v>3</v>
      </c>
      <c r="M6925" s="72" t="n">
        <f aca="false">G6925*I6925*J6925</f>
        <v>7000</v>
      </c>
      <c r="N6925" s="72" t="n">
        <f aca="false">D6925*I6925*J6925</f>
        <v>212.37</v>
      </c>
      <c r="O6925" s="71" t="n">
        <f aca="false">F6925*J6925</f>
        <v>94</v>
      </c>
      <c r="P6925" s="71" t="n">
        <f aca="false">E6925*J6925</f>
        <v>3</v>
      </c>
    </row>
    <row r="6926" customFormat="false" ht="15" hidden="false" customHeight="false" outlineLevel="0" collapsed="false">
      <c r="A6926" s="71" t="s">
        <v>61</v>
      </c>
      <c r="B6926" s="71" t="s">
        <v>53</v>
      </c>
      <c r="C6926" s="71" t="s">
        <v>2392</v>
      </c>
      <c r="D6926" s="72" t="n">
        <v>379.38</v>
      </c>
      <c r="E6926" s="71" t="n">
        <v>1</v>
      </c>
      <c r="F6926" s="71" t="n">
        <v>0</v>
      </c>
      <c r="G6926" s="72" t="n">
        <v>0</v>
      </c>
      <c r="H6926" s="72" t="n">
        <v>-379.38</v>
      </c>
      <c r="I6926" s="71" t="n">
        <f aca="false">IF(B6926&gt;=Settings!$B$23,1,0)</f>
        <v>1</v>
      </c>
      <c r="J6926" s="71" t="n">
        <v>1</v>
      </c>
      <c r="K6926" s="71" t="n">
        <f aca="false">F6926*I6926*J6926</f>
        <v>0</v>
      </c>
      <c r="L6926" s="71" t="n">
        <f aca="false">E6926*I6926*J6926</f>
        <v>1</v>
      </c>
      <c r="M6926" s="72" t="n">
        <f aca="false">G6926*I6926*J6926</f>
        <v>0</v>
      </c>
      <c r="N6926" s="72" t="n">
        <f aca="false">D6926*I6926*J6926</f>
        <v>379.38</v>
      </c>
      <c r="O6926" s="71" t="n">
        <f aca="false">F6926*J6926</f>
        <v>0</v>
      </c>
      <c r="P6926" s="71" t="n">
        <f aca="false">E6926*J6926</f>
        <v>1</v>
      </c>
    </row>
    <row r="6927" customFormat="false" ht="15" hidden="false" customHeight="false" outlineLevel="0" collapsed="false">
      <c r="A6927" s="71" t="s">
        <v>59</v>
      </c>
      <c r="B6927" s="71" t="s">
        <v>53</v>
      </c>
      <c r="C6927" s="71" t="s">
        <v>141</v>
      </c>
      <c r="D6927" s="72" t="n">
        <v>261.64</v>
      </c>
      <c r="E6927" s="71" t="n">
        <v>4</v>
      </c>
      <c r="F6927" s="71" t="n">
        <v>73</v>
      </c>
      <c r="G6927" s="72" t="n">
        <v>5160</v>
      </c>
      <c r="H6927" s="72" t="n">
        <v>4578.85</v>
      </c>
      <c r="I6927" s="71" t="n">
        <f aca="false">IF(B6927&gt;=Settings!$B$23,1,0)</f>
        <v>1</v>
      </c>
      <c r="J6927" s="71" t="n">
        <v>1</v>
      </c>
      <c r="K6927" s="71" t="n">
        <f aca="false">F6927*I6927*J6927</f>
        <v>73</v>
      </c>
      <c r="L6927" s="71" t="n">
        <f aca="false">E6927*I6927*J6927</f>
        <v>4</v>
      </c>
      <c r="M6927" s="72" t="n">
        <f aca="false">G6927*I6927*J6927</f>
        <v>5160</v>
      </c>
      <c r="N6927" s="72" t="n">
        <f aca="false">D6927*I6927*J6927</f>
        <v>261.64</v>
      </c>
      <c r="O6927" s="71" t="n">
        <f aca="false">F6927*J6927</f>
        <v>73</v>
      </c>
      <c r="P6927" s="71" t="n">
        <f aca="false">E6927*J6927</f>
        <v>4</v>
      </c>
    </row>
    <row r="6928" customFormat="false" ht="15" hidden="false" customHeight="false" outlineLevel="0" collapsed="false">
      <c r="A6928" s="71" t="s">
        <v>60</v>
      </c>
      <c r="B6928" s="71" t="s">
        <v>53</v>
      </c>
      <c r="C6928" s="71" t="s">
        <v>619</v>
      </c>
      <c r="D6928" s="72" t="n">
        <v>0</v>
      </c>
      <c r="E6928" s="71" t="n">
        <v>0</v>
      </c>
      <c r="F6928" s="71" t="n">
        <v>2</v>
      </c>
      <c r="G6928" s="72" t="n">
        <v>363.54</v>
      </c>
      <c r="H6928" s="72" t="n">
        <v>336.29</v>
      </c>
      <c r="I6928" s="71" t="n">
        <f aca="false">IF(B6928&gt;=Settings!$B$23,1,0)</f>
        <v>1</v>
      </c>
      <c r="J6928" s="71" t="n">
        <v>1</v>
      </c>
      <c r="K6928" s="71" t="n">
        <f aca="false">F6928*I6928*J6928</f>
        <v>2</v>
      </c>
      <c r="L6928" s="71" t="n">
        <f aca="false">E6928*I6928*J6928</f>
        <v>0</v>
      </c>
      <c r="M6928" s="72" t="n">
        <f aca="false">G6928*I6928*J6928</f>
        <v>363.54</v>
      </c>
      <c r="N6928" s="72" t="n">
        <f aca="false">D6928*I6928*J6928</f>
        <v>-0</v>
      </c>
      <c r="O6928" s="71" t="n">
        <f aca="false">F6928*J6928</f>
        <v>2</v>
      </c>
      <c r="P6928" s="71" t="n">
        <f aca="false">E6928*J6928</f>
        <v>0</v>
      </c>
    </row>
    <row r="6929" customFormat="false" ht="15" hidden="false" customHeight="false" outlineLevel="0" collapsed="false">
      <c r="A6929" s="71" t="s">
        <v>61</v>
      </c>
      <c r="B6929" s="71" t="s">
        <v>53</v>
      </c>
      <c r="C6929" s="71" t="s">
        <v>1420</v>
      </c>
      <c r="D6929" s="72" t="n">
        <v>0</v>
      </c>
      <c r="E6929" s="71" t="n">
        <v>0</v>
      </c>
      <c r="F6929" s="71" t="n">
        <v>4</v>
      </c>
      <c r="G6929" s="72" t="n">
        <v>418</v>
      </c>
      <c r="H6929" s="72" t="n">
        <v>403.01</v>
      </c>
      <c r="I6929" s="71" t="n">
        <f aca="false">IF(B6929&gt;=Settings!$B$23,1,0)</f>
        <v>1</v>
      </c>
      <c r="J6929" s="71" t="n">
        <v>1</v>
      </c>
      <c r="K6929" s="71" t="n">
        <f aca="false">F6929*I6929*J6929</f>
        <v>4</v>
      </c>
      <c r="L6929" s="71" t="n">
        <f aca="false">E6929*I6929*J6929</f>
        <v>0</v>
      </c>
      <c r="M6929" s="72" t="n">
        <f aca="false">G6929*I6929*J6929</f>
        <v>418</v>
      </c>
      <c r="N6929" s="72" t="n">
        <f aca="false">D6929*I6929*J6929</f>
        <v>-0</v>
      </c>
      <c r="O6929" s="71" t="n">
        <f aca="false">F6929*J6929</f>
        <v>4</v>
      </c>
      <c r="P6929" s="71" t="n">
        <f aca="false">E6929*J6929</f>
        <v>0</v>
      </c>
    </row>
    <row r="6930" customFormat="false" ht="15" hidden="false" customHeight="false" outlineLevel="0" collapsed="false">
      <c r="A6930" s="71" t="s">
        <v>62</v>
      </c>
      <c r="B6930" s="71" t="s">
        <v>53</v>
      </c>
      <c r="C6930" s="71" t="s">
        <v>2144</v>
      </c>
      <c r="D6930" s="72" t="n">
        <v>0</v>
      </c>
      <c r="E6930" s="71" t="n">
        <v>0</v>
      </c>
      <c r="F6930" s="71" t="n">
        <v>1</v>
      </c>
      <c r="G6930" s="72" t="n">
        <v>81.77</v>
      </c>
      <c r="H6930" s="72" t="n">
        <v>81.77</v>
      </c>
      <c r="I6930" s="71" t="n">
        <f aca="false">IF(B6930&gt;=Settings!$B$23,1,0)</f>
        <v>1</v>
      </c>
      <c r="J6930" s="71" t="n">
        <v>1</v>
      </c>
      <c r="K6930" s="71" t="n">
        <f aca="false">F6930*I6930*J6930</f>
        <v>1</v>
      </c>
      <c r="L6930" s="71" t="n">
        <f aca="false">E6930*I6930*J6930</f>
        <v>0</v>
      </c>
      <c r="M6930" s="72" t="n">
        <f aca="false">G6930*I6930*J6930</f>
        <v>81.77</v>
      </c>
      <c r="N6930" s="72" t="n">
        <f aca="false">D6930*I6930*J6930</f>
        <v>-0</v>
      </c>
      <c r="O6930" s="71" t="n">
        <f aca="false">F6930*J6930</f>
        <v>1</v>
      </c>
      <c r="P6930" s="71" t="n">
        <f aca="false">E6930*J6930</f>
        <v>0</v>
      </c>
    </row>
    <row r="6931" customFormat="false" ht="15" hidden="false" customHeight="false" outlineLevel="0" collapsed="false">
      <c r="A6931" s="71" t="s">
        <v>62</v>
      </c>
      <c r="B6931" s="71" t="s">
        <v>53</v>
      </c>
      <c r="C6931" s="71" t="s">
        <v>1029</v>
      </c>
      <c r="D6931" s="72" t="n">
        <v>0</v>
      </c>
      <c r="E6931" s="71" t="n">
        <v>0</v>
      </c>
      <c r="F6931" s="71" t="n">
        <v>1</v>
      </c>
      <c r="G6931" s="72" t="n">
        <v>8.14</v>
      </c>
      <c r="H6931" s="72" t="n">
        <v>8.14</v>
      </c>
      <c r="I6931" s="71" t="n">
        <f aca="false">IF(B6931&gt;=Settings!$B$23,1,0)</f>
        <v>1</v>
      </c>
      <c r="J6931" s="71" t="n">
        <v>1</v>
      </c>
      <c r="K6931" s="71" t="n">
        <f aca="false">F6931*I6931*J6931</f>
        <v>1</v>
      </c>
      <c r="L6931" s="71" t="n">
        <f aca="false">E6931*I6931*J6931</f>
        <v>0</v>
      </c>
      <c r="M6931" s="72" t="n">
        <f aca="false">G6931*I6931*J6931</f>
        <v>8.14</v>
      </c>
      <c r="N6931" s="72" t="n">
        <f aca="false">D6931*I6931*J6931</f>
        <v>-0</v>
      </c>
      <c r="O6931" s="71" t="n">
        <f aca="false">F6931*J6931</f>
        <v>1</v>
      </c>
      <c r="P6931" s="71" t="n">
        <f aca="false">E6931*J6931</f>
        <v>0</v>
      </c>
    </row>
    <row r="6932" customFormat="false" ht="15" hidden="false" customHeight="false" outlineLevel="0" collapsed="false">
      <c r="A6932" s="71" t="s">
        <v>63</v>
      </c>
      <c r="B6932" s="71" t="s">
        <v>53</v>
      </c>
      <c r="C6932" s="71" t="s">
        <v>189</v>
      </c>
      <c r="D6932" s="72" t="n">
        <v>0</v>
      </c>
      <c r="E6932" s="71" t="n">
        <v>0</v>
      </c>
      <c r="F6932" s="71" t="n">
        <v>1</v>
      </c>
      <c r="G6932" s="72" t="n">
        <v>8.14</v>
      </c>
      <c r="H6932" s="72" t="n">
        <v>8.14</v>
      </c>
      <c r="I6932" s="71" t="n">
        <f aca="false">IF(B6932&gt;=Settings!$B$23,1,0)</f>
        <v>1</v>
      </c>
      <c r="J6932" s="71" t="n">
        <v>1</v>
      </c>
      <c r="K6932" s="71" t="n">
        <f aca="false">F6932*I6932*J6932</f>
        <v>1</v>
      </c>
      <c r="L6932" s="71" t="n">
        <f aca="false">E6932*I6932*J6932</f>
        <v>0</v>
      </c>
      <c r="M6932" s="72" t="n">
        <f aca="false">G6932*I6932*J6932</f>
        <v>8.14</v>
      </c>
      <c r="N6932" s="72" t="n">
        <f aca="false">D6932*I6932*J6932</f>
        <v>-0</v>
      </c>
      <c r="O6932" s="71" t="n">
        <f aca="false">F6932*J6932</f>
        <v>1</v>
      </c>
      <c r="P6932" s="71" t="n">
        <f aca="false">E6932*J6932</f>
        <v>0</v>
      </c>
    </row>
    <row r="6933" customFormat="false" ht="15" hidden="false" customHeight="false" outlineLevel="0" collapsed="false">
      <c r="A6933" s="71" t="s">
        <v>60</v>
      </c>
      <c r="B6933" s="71" t="s">
        <v>53</v>
      </c>
      <c r="C6933" s="71" t="s">
        <v>572</v>
      </c>
      <c r="D6933" s="72" t="n">
        <v>63.59</v>
      </c>
      <c r="E6933" s="71" t="n">
        <v>1</v>
      </c>
      <c r="F6933" s="71" t="n">
        <v>6</v>
      </c>
      <c r="G6933" s="72" t="n">
        <v>322.43</v>
      </c>
      <c r="H6933" s="72" t="n">
        <v>241.83</v>
      </c>
      <c r="I6933" s="71" t="n">
        <f aca="false">IF(B6933&gt;=Settings!$B$23,1,0)</f>
        <v>1</v>
      </c>
      <c r="J6933" s="71" t="n">
        <v>1</v>
      </c>
      <c r="K6933" s="71" t="n">
        <f aca="false">F6933*I6933*J6933</f>
        <v>6</v>
      </c>
      <c r="L6933" s="71" t="n">
        <f aca="false">E6933*I6933*J6933</f>
        <v>1</v>
      </c>
      <c r="M6933" s="72" t="n">
        <f aca="false">G6933*I6933*J6933</f>
        <v>322.43</v>
      </c>
      <c r="N6933" s="72" t="n">
        <f aca="false">D6933*I6933*J6933</f>
        <v>63.59</v>
      </c>
      <c r="O6933" s="71" t="n">
        <f aca="false">F6933*J6933</f>
        <v>6</v>
      </c>
      <c r="P6933" s="71" t="n">
        <f aca="false">E6933*J6933</f>
        <v>1</v>
      </c>
    </row>
    <row r="6934" customFormat="false" ht="15" hidden="false" customHeight="false" outlineLevel="0" collapsed="false">
      <c r="A6934" s="71" t="s">
        <v>61</v>
      </c>
      <c r="B6934" s="71" t="s">
        <v>53</v>
      </c>
      <c r="C6934" s="71" t="s">
        <v>1188</v>
      </c>
      <c r="D6934" s="72" t="n">
        <v>0</v>
      </c>
      <c r="E6934" s="71" t="n">
        <v>0</v>
      </c>
      <c r="F6934" s="71" t="n">
        <v>2</v>
      </c>
      <c r="G6934" s="72" t="n">
        <v>403.72</v>
      </c>
      <c r="H6934" s="72" t="n">
        <v>403.72</v>
      </c>
      <c r="I6934" s="71" t="n">
        <f aca="false">IF(B6934&gt;=Settings!$B$23,1,0)</f>
        <v>1</v>
      </c>
      <c r="J6934" s="71" t="n">
        <v>1</v>
      </c>
      <c r="K6934" s="71" t="n">
        <f aca="false">F6934*I6934*J6934</f>
        <v>2</v>
      </c>
      <c r="L6934" s="71" t="n">
        <f aca="false">E6934*I6934*J6934</f>
        <v>0</v>
      </c>
      <c r="M6934" s="72" t="n">
        <f aca="false">G6934*I6934*J6934</f>
        <v>403.72</v>
      </c>
      <c r="N6934" s="72" t="n">
        <f aca="false">D6934*I6934*J6934</f>
        <v>-0</v>
      </c>
      <c r="O6934" s="71" t="n">
        <f aca="false">F6934*J6934</f>
        <v>2</v>
      </c>
      <c r="P6934" s="71" t="n">
        <f aca="false">E6934*J6934</f>
        <v>0</v>
      </c>
    </row>
    <row r="6935" customFormat="false" ht="15" hidden="false" customHeight="false" outlineLevel="0" collapsed="false">
      <c r="A6935" s="71" t="s">
        <v>61</v>
      </c>
      <c r="B6935" s="71" t="s">
        <v>53</v>
      </c>
      <c r="C6935" s="71" t="s">
        <v>954</v>
      </c>
      <c r="D6935" s="72" t="n">
        <v>0</v>
      </c>
      <c r="E6935" s="71" t="n">
        <v>0</v>
      </c>
      <c r="F6935" s="71" t="n">
        <v>4</v>
      </c>
      <c r="G6935" s="72" t="n">
        <v>345.26</v>
      </c>
      <c r="H6935" s="72" t="n">
        <v>333</v>
      </c>
      <c r="I6935" s="71" t="n">
        <f aca="false">IF(B6935&gt;=Settings!$B$23,1,0)</f>
        <v>1</v>
      </c>
      <c r="J6935" s="71" t="n">
        <v>1</v>
      </c>
      <c r="K6935" s="71" t="n">
        <f aca="false">F6935*I6935*J6935</f>
        <v>4</v>
      </c>
      <c r="L6935" s="71" t="n">
        <f aca="false">E6935*I6935*J6935</f>
        <v>0</v>
      </c>
      <c r="M6935" s="72" t="n">
        <f aca="false">G6935*I6935*J6935</f>
        <v>345.26</v>
      </c>
      <c r="N6935" s="72" t="n">
        <f aca="false">D6935*I6935*J6935</f>
        <v>-0</v>
      </c>
      <c r="O6935" s="71" t="n">
        <f aca="false">F6935*J6935</f>
        <v>4</v>
      </c>
      <c r="P6935" s="71" t="n">
        <f aca="false">E6935*J6935</f>
        <v>0</v>
      </c>
    </row>
    <row r="6936" customFormat="false" ht="15" hidden="false" customHeight="false" outlineLevel="0" collapsed="false">
      <c r="A6936" s="71" t="s">
        <v>60</v>
      </c>
      <c r="B6936" s="71" t="s">
        <v>53</v>
      </c>
      <c r="C6936" s="71" t="s">
        <v>1076</v>
      </c>
      <c r="D6936" s="72" t="n">
        <v>0</v>
      </c>
      <c r="E6936" s="71" t="n">
        <v>0</v>
      </c>
      <c r="F6936" s="71" t="n">
        <v>3</v>
      </c>
      <c r="G6936" s="72" t="n">
        <v>290.76</v>
      </c>
      <c r="H6936" s="72" t="n">
        <v>262.15</v>
      </c>
      <c r="I6936" s="71" t="n">
        <f aca="false">IF(B6936&gt;=Settings!$B$23,1,0)</f>
        <v>1</v>
      </c>
      <c r="J6936" s="71" t="n">
        <v>1</v>
      </c>
      <c r="K6936" s="71" t="n">
        <f aca="false">F6936*I6936*J6936</f>
        <v>3</v>
      </c>
      <c r="L6936" s="71" t="n">
        <f aca="false">E6936*I6936*J6936</f>
        <v>0</v>
      </c>
      <c r="M6936" s="72" t="n">
        <f aca="false">G6936*I6936*J6936</f>
        <v>290.76</v>
      </c>
      <c r="N6936" s="72" t="n">
        <f aca="false">D6936*I6936*J6936</f>
        <v>-0</v>
      </c>
      <c r="O6936" s="71" t="n">
        <f aca="false">F6936*J6936</f>
        <v>3</v>
      </c>
      <c r="P6936" s="71" t="n">
        <f aca="false">E6936*J6936</f>
        <v>0</v>
      </c>
    </row>
    <row r="6937" customFormat="false" ht="15" hidden="false" customHeight="false" outlineLevel="0" collapsed="false">
      <c r="A6937" s="71" t="s">
        <v>61</v>
      </c>
      <c r="B6937" s="71" t="s">
        <v>53</v>
      </c>
      <c r="C6937" s="71" t="s">
        <v>1408</v>
      </c>
      <c r="D6937" s="72" t="n">
        <v>0</v>
      </c>
      <c r="E6937" s="71" t="n">
        <v>0</v>
      </c>
      <c r="F6937" s="71" t="n">
        <v>2</v>
      </c>
      <c r="G6937" s="72" t="n">
        <v>136.28</v>
      </c>
      <c r="H6937" s="72" t="n">
        <v>136.28</v>
      </c>
      <c r="I6937" s="71" t="n">
        <f aca="false">IF(B6937&gt;=Settings!$B$23,1,0)</f>
        <v>1</v>
      </c>
      <c r="J6937" s="71" t="n">
        <v>1</v>
      </c>
      <c r="K6937" s="71" t="n">
        <f aca="false">F6937*I6937*J6937</f>
        <v>2</v>
      </c>
      <c r="L6937" s="71" t="n">
        <f aca="false">E6937*I6937*J6937</f>
        <v>0</v>
      </c>
      <c r="M6937" s="72" t="n">
        <f aca="false">G6937*I6937*J6937</f>
        <v>136.28</v>
      </c>
      <c r="N6937" s="72" t="n">
        <f aca="false">D6937*I6937*J6937</f>
        <v>-0</v>
      </c>
      <c r="O6937" s="71" t="n">
        <f aca="false">F6937*J6937</f>
        <v>2</v>
      </c>
      <c r="P6937" s="71" t="n">
        <f aca="false">E6937*J6937</f>
        <v>0</v>
      </c>
    </row>
    <row r="6938" customFormat="false" ht="15" hidden="false" customHeight="false" outlineLevel="0" collapsed="false">
      <c r="A6938" s="71" t="s">
        <v>59</v>
      </c>
      <c r="B6938" s="71" t="s">
        <v>53</v>
      </c>
      <c r="C6938" s="71" t="s">
        <v>2177</v>
      </c>
      <c r="D6938" s="72" t="n">
        <v>0</v>
      </c>
      <c r="E6938" s="71" t="n">
        <v>0</v>
      </c>
      <c r="F6938" s="71" t="n">
        <v>10</v>
      </c>
      <c r="G6938" s="72" t="n">
        <v>999.53</v>
      </c>
      <c r="H6938" s="72" t="n">
        <v>932.77</v>
      </c>
      <c r="I6938" s="71" t="n">
        <f aca="false">IF(B6938&gt;=Settings!$B$23,1,0)</f>
        <v>1</v>
      </c>
      <c r="J6938" s="71" t="n">
        <v>1</v>
      </c>
      <c r="K6938" s="71" t="n">
        <f aca="false">F6938*I6938*J6938</f>
        <v>10</v>
      </c>
      <c r="L6938" s="71" t="n">
        <f aca="false">E6938*I6938*J6938</f>
        <v>0</v>
      </c>
      <c r="M6938" s="72" t="n">
        <f aca="false">G6938*I6938*J6938</f>
        <v>999.53</v>
      </c>
      <c r="N6938" s="72" t="n">
        <f aca="false">D6938*I6938*J6938</f>
        <v>-0</v>
      </c>
      <c r="O6938" s="71" t="n">
        <f aca="false">F6938*J6938</f>
        <v>10</v>
      </c>
      <c r="P6938" s="71" t="n">
        <f aca="false">E6938*J6938</f>
        <v>0</v>
      </c>
    </row>
    <row r="6939" customFormat="false" ht="15" hidden="false" customHeight="false" outlineLevel="0" collapsed="false">
      <c r="A6939" s="71" t="s">
        <v>59</v>
      </c>
      <c r="B6939" s="71" t="s">
        <v>53</v>
      </c>
      <c r="C6939" s="71" t="s">
        <v>951</v>
      </c>
      <c r="D6939" s="72" t="n">
        <v>90.86</v>
      </c>
      <c r="E6939" s="71" t="n">
        <v>1</v>
      </c>
      <c r="F6939" s="71" t="n">
        <v>15</v>
      </c>
      <c r="G6939" s="72" t="n">
        <v>1412.91</v>
      </c>
      <c r="H6939" s="72" t="n">
        <v>1253.7</v>
      </c>
      <c r="I6939" s="71" t="n">
        <f aca="false">IF(B6939&gt;=Settings!$B$23,1,0)</f>
        <v>1</v>
      </c>
      <c r="J6939" s="71" t="n">
        <v>1</v>
      </c>
      <c r="K6939" s="71" t="n">
        <f aca="false">F6939*I6939*J6939</f>
        <v>15</v>
      </c>
      <c r="L6939" s="71" t="n">
        <f aca="false">E6939*I6939*J6939</f>
        <v>1</v>
      </c>
      <c r="M6939" s="72" t="n">
        <f aca="false">G6939*I6939*J6939</f>
        <v>1412.91</v>
      </c>
      <c r="N6939" s="72" t="n">
        <f aca="false">D6939*I6939*J6939</f>
        <v>90.86</v>
      </c>
      <c r="O6939" s="71" t="n">
        <f aca="false">F6939*J6939</f>
        <v>15</v>
      </c>
      <c r="P6939" s="71" t="n">
        <f aca="false">E6939*J6939</f>
        <v>1</v>
      </c>
    </row>
    <row r="6940" customFormat="false" ht="15" hidden="false" customHeight="false" outlineLevel="0" collapsed="false">
      <c r="A6940" s="71" t="s">
        <v>59</v>
      </c>
      <c r="B6940" s="71" t="s">
        <v>53</v>
      </c>
      <c r="C6940" s="71" t="s">
        <v>1845</v>
      </c>
      <c r="D6940" s="72" t="n">
        <v>304.89</v>
      </c>
      <c r="E6940" s="71" t="n">
        <v>3</v>
      </c>
      <c r="F6940" s="71" t="n">
        <v>4</v>
      </c>
      <c r="G6940" s="72" t="n">
        <v>477.09</v>
      </c>
      <c r="H6940" s="72" t="n">
        <v>140.86</v>
      </c>
      <c r="I6940" s="71" t="n">
        <f aca="false">IF(B6940&gt;=Settings!$B$23,1,0)</f>
        <v>1</v>
      </c>
      <c r="J6940" s="71" t="n">
        <v>1</v>
      </c>
      <c r="K6940" s="71" t="n">
        <f aca="false">F6940*I6940*J6940</f>
        <v>4</v>
      </c>
      <c r="L6940" s="71" t="n">
        <f aca="false">E6940*I6940*J6940</f>
        <v>3</v>
      </c>
      <c r="M6940" s="72" t="n">
        <f aca="false">G6940*I6940*J6940</f>
        <v>477.09</v>
      </c>
      <c r="N6940" s="72" t="n">
        <f aca="false">D6940*I6940*J6940</f>
        <v>304.89</v>
      </c>
      <c r="O6940" s="71" t="n">
        <f aca="false">F6940*J6940</f>
        <v>4</v>
      </c>
      <c r="P6940" s="71" t="n">
        <f aca="false">E6940*J6940</f>
        <v>3</v>
      </c>
    </row>
    <row r="6941" customFormat="false" ht="15" hidden="false" customHeight="false" outlineLevel="0" collapsed="false">
      <c r="A6941" s="71" t="s">
        <v>60</v>
      </c>
      <c r="B6941" s="71" t="s">
        <v>53</v>
      </c>
      <c r="C6941" s="71" t="s">
        <v>894</v>
      </c>
      <c r="D6941" s="72" t="n">
        <v>0</v>
      </c>
      <c r="E6941" s="71" t="n">
        <v>0</v>
      </c>
      <c r="F6941" s="71" t="n">
        <v>2</v>
      </c>
      <c r="G6941" s="72" t="n">
        <v>158.99</v>
      </c>
      <c r="H6941" s="72" t="n">
        <v>143.55</v>
      </c>
      <c r="I6941" s="71" t="n">
        <f aca="false">IF(B6941&gt;=Settings!$B$23,1,0)</f>
        <v>1</v>
      </c>
      <c r="J6941" s="71" t="n">
        <v>1</v>
      </c>
      <c r="K6941" s="71" t="n">
        <f aca="false">F6941*I6941*J6941</f>
        <v>2</v>
      </c>
      <c r="L6941" s="71" t="n">
        <f aca="false">E6941*I6941*J6941</f>
        <v>0</v>
      </c>
      <c r="M6941" s="72" t="n">
        <f aca="false">G6941*I6941*J6941</f>
        <v>158.99</v>
      </c>
      <c r="N6941" s="72" t="n">
        <f aca="false">D6941*I6941*J6941</f>
        <v>-0</v>
      </c>
      <c r="O6941" s="71" t="n">
        <f aca="false">F6941*J6941</f>
        <v>2</v>
      </c>
      <c r="P6941" s="71" t="n">
        <f aca="false">E6941*J6941</f>
        <v>0</v>
      </c>
    </row>
    <row r="6942" customFormat="false" ht="15" hidden="false" customHeight="false" outlineLevel="0" collapsed="false">
      <c r="A6942" s="71" t="s">
        <v>59</v>
      </c>
      <c r="B6942" s="71" t="s">
        <v>53</v>
      </c>
      <c r="C6942" s="71" t="s">
        <v>1269</v>
      </c>
      <c r="D6942" s="72" t="n">
        <v>0</v>
      </c>
      <c r="E6942" s="71" t="n">
        <v>0</v>
      </c>
      <c r="F6942" s="71" t="n">
        <v>8</v>
      </c>
      <c r="G6942" s="72" t="n">
        <v>604.18</v>
      </c>
      <c r="H6942" s="72" t="n">
        <v>593.98</v>
      </c>
      <c r="I6942" s="71" t="n">
        <f aca="false">IF(B6942&gt;=Settings!$B$23,1,0)</f>
        <v>1</v>
      </c>
      <c r="J6942" s="71" t="n">
        <v>1</v>
      </c>
      <c r="K6942" s="71" t="n">
        <f aca="false">F6942*I6942*J6942</f>
        <v>8</v>
      </c>
      <c r="L6942" s="71" t="n">
        <f aca="false">E6942*I6942*J6942</f>
        <v>0</v>
      </c>
      <c r="M6942" s="72" t="n">
        <f aca="false">G6942*I6942*J6942</f>
        <v>604.18</v>
      </c>
      <c r="N6942" s="72" t="n">
        <f aca="false">D6942*I6942*J6942</f>
        <v>-0</v>
      </c>
      <c r="O6942" s="71" t="n">
        <f aca="false">F6942*J6942</f>
        <v>8</v>
      </c>
      <c r="P6942" s="71" t="n">
        <f aca="false">E6942*J6942</f>
        <v>0</v>
      </c>
    </row>
    <row r="6943" customFormat="false" ht="15" hidden="false" customHeight="false" outlineLevel="0" collapsed="false">
      <c r="A6943" s="71" t="s">
        <v>61</v>
      </c>
      <c r="B6943" s="71" t="s">
        <v>53</v>
      </c>
      <c r="C6943" s="71" t="s">
        <v>1034</v>
      </c>
      <c r="D6943" s="72" t="n">
        <v>23.2</v>
      </c>
      <c r="E6943" s="71" t="n">
        <v>3</v>
      </c>
      <c r="F6943" s="71" t="n">
        <v>16</v>
      </c>
      <c r="G6943" s="72" t="n">
        <v>130.2</v>
      </c>
      <c r="H6943" s="72" t="n">
        <v>103.34</v>
      </c>
      <c r="I6943" s="71" t="n">
        <f aca="false">IF(B6943&gt;=Settings!$B$23,1,0)</f>
        <v>1</v>
      </c>
      <c r="J6943" s="71" t="n">
        <v>1</v>
      </c>
      <c r="K6943" s="71" t="n">
        <f aca="false">F6943*I6943*J6943</f>
        <v>16</v>
      </c>
      <c r="L6943" s="71" t="n">
        <f aca="false">E6943*I6943*J6943</f>
        <v>3</v>
      </c>
      <c r="M6943" s="72" t="n">
        <f aca="false">G6943*I6943*J6943</f>
        <v>130.2</v>
      </c>
      <c r="N6943" s="72" t="n">
        <f aca="false">D6943*I6943*J6943</f>
        <v>23.2</v>
      </c>
      <c r="O6943" s="71" t="n">
        <f aca="false">F6943*J6943</f>
        <v>16</v>
      </c>
      <c r="P6943" s="71" t="n">
        <f aca="false">E6943*J6943</f>
        <v>3</v>
      </c>
    </row>
    <row r="6944" customFormat="false" ht="15" hidden="false" customHeight="false" outlineLevel="0" collapsed="false">
      <c r="A6944" s="71" t="s">
        <v>60</v>
      </c>
      <c r="B6944" s="71" t="s">
        <v>53</v>
      </c>
      <c r="C6944" s="71" t="s">
        <v>893</v>
      </c>
      <c r="D6944" s="72" t="n">
        <v>0</v>
      </c>
      <c r="E6944" s="71" t="n">
        <v>0</v>
      </c>
      <c r="F6944" s="71" t="n">
        <v>1</v>
      </c>
      <c r="G6944" s="72" t="n">
        <v>36.31</v>
      </c>
      <c r="H6944" s="72" t="n">
        <v>30.87</v>
      </c>
      <c r="I6944" s="71" t="n">
        <f aca="false">IF(B6944&gt;=Settings!$B$23,1,0)</f>
        <v>1</v>
      </c>
      <c r="J6944" s="71" t="n">
        <v>1</v>
      </c>
      <c r="K6944" s="71" t="n">
        <f aca="false">F6944*I6944*J6944</f>
        <v>1</v>
      </c>
      <c r="L6944" s="71" t="n">
        <f aca="false">E6944*I6944*J6944</f>
        <v>0</v>
      </c>
      <c r="M6944" s="72" t="n">
        <f aca="false">G6944*I6944*J6944</f>
        <v>36.31</v>
      </c>
      <c r="N6944" s="72" t="n">
        <f aca="false">D6944*I6944*J6944</f>
        <v>-0</v>
      </c>
      <c r="O6944" s="71" t="n">
        <f aca="false">F6944*J6944</f>
        <v>1</v>
      </c>
      <c r="P6944" s="71" t="n">
        <f aca="false">E6944*J6944</f>
        <v>0</v>
      </c>
    </row>
    <row r="6945" customFormat="false" ht="15" hidden="false" customHeight="false" outlineLevel="0" collapsed="false">
      <c r="A6945" s="71" t="s">
        <v>59</v>
      </c>
      <c r="B6945" s="71" t="s">
        <v>53</v>
      </c>
      <c r="C6945" s="71" t="s">
        <v>1770</v>
      </c>
      <c r="D6945" s="72" t="n">
        <v>0</v>
      </c>
      <c r="E6945" s="71" t="n">
        <v>0</v>
      </c>
      <c r="F6945" s="71" t="n">
        <v>6</v>
      </c>
      <c r="G6945" s="72" t="n">
        <v>511.98</v>
      </c>
      <c r="H6945" s="72" t="n">
        <v>499.72</v>
      </c>
      <c r="I6945" s="71" t="n">
        <f aca="false">IF(B6945&gt;=Settings!$B$23,1,0)</f>
        <v>1</v>
      </c>
      <c r="J6945" s="71" t="n">
        <v>1</v>
      </c>
      <c r="K6945" s="71" t="n">
        <f aca="false">F6945*I6945*J6945</f>
        <v>6</v>
      </c>
      <c r="L6945" s="71" t="n">
        <f aca="false">E6945*I6945*J6945</f>
        <v>0</v>
      </c>
      <c r="M6945" s="72" t="n">
        <f aca="false">G6945*I6945*J6945</f>
        <v>511.98</v>
      </c>
      <c r="N6945" s="72" t="n">
        <f aca="false">D6945*I6945*J6945</f>
        <v>-0</v>
      </c>
      <c r="O6945" s="71" t="n">
        <f aca="false">F6945*J6945</f>
        <v>6</v>
      </c>
      <c r="P6945" s="71" t="n">
        <f aca="false">E6945*J6945</f>
        <v>0</v>
      </c>
    </row>
    <row r="6946" customFormat="false" ht="15" hidden="false" customHeight="false" outlineLevel="0" collapsed="false">
      <c r="A6946" s="71" t="s">
        <v>60</v>
      </c>
      <c r="B6946" s="71" t="s">
        <v>53</v>
      </c>
      <c r="C6946" s="71" t="s">
        <v>2146</v>
      </c>
      <c r="D6946" s="72" t="n">
        <v>270.82</v>
      </c>
      <c r="E6946" s="71" t="n">
        <v>2</v>
      </c>
      <c r="F6946" s="71" t="n">
        <v>18</v>
      </c>
      <c r="G6946" s="72" t="n">
        <v>2533.71</v>
      </c>
      <c r="H6946" s="72" t="n">
        <v>2179.8</v>
      </c>
      <c r="I6946" s="71" t="n">
        <f aca="false">IF(B6946&gt;=Settings!$B$23,1,0)</f>
        <v>1</v>
      </c>
      <c r="J6946" s="71" t="n">
        <v>1</v>
      </c>
      <c r="K6946" s="71" t="n">
        <f aca="false">F6946*I6946*J6946</f>
        <v>18</v>
      </c>
      <c r="L6946" s="71" t="n">
        <f aca="false">E6946*I6946*J6946</f>
        <v>2</v>
      </c>
      <c r="M6946" s="72" t="n">
        <f aca="false">G6946*I6946*J6946</f>
        <v>2533.71</v>
      </c>
      <c r="N6946" s="72" t="n">
        <f aca="false">D6946*I6946*J6946</f>
        <v>270.82</v>
      </c>
      <c r="O6946" s="71" t="n">
        <f aca="false">F6946*J6946</f>
        <v>18</v>
      </c>
      <c r="P6946" s="71" t="n">
        <f aca="false">E6946*J6946</f>
        <v>2</v>
      </c>
    </row>
    <row r="6947" customFormat="false" ht="15" hidden="false" customHeight="false" outlineLevel="0" collapsed="false">
      <c r="A6947" s="71" t="s">
        <v>59</v>
      </c>
      <c r="B6947" s="71" t="s">
        <v>53</v>
      </c>
      <c r="C6947" s="71" t="s">
        <v>595</v>
      </c>
      <c r="D6947" s="72" t="n">
        <v>67.2</v>
      </c>
      <c r="E6947" s="71" t="n">
        <v>2</v>
      </c>
      <c r="F6947" s="71" t="n">
        <v>30</v>
      </c>
      <c r="G6947" s="72" t="n">
        <v>1166.75</v>
      </c>
      <c r="H6947" s="72" t="n">
        <v>1029.5</v>
      </c>
      <c r="I6947" s="71" t="n">
        <f aca="false">IF(B6947&gt;=Settings!$B$23,1,0)</f>
        <v>1</v>
      </c>
      <c r="J6947" s="71" t="n">
        <v>1</v>
      </c>
      <c r="K6947" s="71" t="n">
        <f aca="false">F6947*I6947*J6947</f>
        <v>30</v>
      </c>
      <c r="L6947" s="71" t="n">
        <f aca="false">E6947*I6947*J6947</f>
        <v>2</v>
      </c>
      <c r="M6947" s="72" t="n">
        <f aca="false">G6947*I6947*J6947</f>
        <v>1166.75</v>
      </c>
      <c r="N6947" s="72" t="n">
        <f aca="false">D6947*I6947*J6947</f>
        <v>67.2</v>
      </c>
      <c r="O6947" s="71" t="n">
        <f aca="false">F6947*J6947</f>
        <v>30</v>
      </c>
      <c r="P6947" s="71" t="n">
        <f aca="false">E6947*J6947</f>
        <v>2</v>
      </c>
    </row>
    <row r="6948" customFormat="false" ht="15" hidden="false" customHeight="false" outlineLevel="0" collapsed="false">
      <c r="A6948" s="71" t="s">
        <v>61</v>
      </c>
      <c r="B6948" s="71" t="s">
        <v>53</v>
      </c>
      <c r="C6948" s="71" t="s">
        <v>569</v>
      </c>
      <c r="D6948" s="72" t="n">
        <v>88.83</v>
      </c>
      <c r="E6948" s="71" t="n">
        <v>1</v>
      </c>
      <c r="F6948" s="71" t="n">
        <v>37</v>
      </c>
      <c r="G6948" s="72" t="n">
        <v>3601.9</v>
      </c>
      <c r="H6948" s="72" t="n">
        <v>3411.19</v>
      </c>
      <c r="I6948" s="71" t="n">
        <f aca="false">IF(B6948&gt;=Settings!$B$23,1,0)</f>
        <v>1</v>
      </c>
      <c r="J6948" s="71" t="n">
        <v>1</v>
      </c>
      <c r="K6948" s="71" t="n">
        <f aca="false">F6948*I6948*J6948</f>
        <v>37</v>
      </c>
      <c r="L6948" s="71" t="n">
        <f aca="false">E6948*I6948*J6948</f>
        <v>1</v>
      </c>
      <c r="M6948" s="72" t="n">
        <f aca="false">G6948*I6948*J6948</f>
        <v>3601.9</v>
      </c>
      <c r="N6948" s="72" t="n">
        <f aca="false">D6948*I6948*J6948</f>
        <v>88.83</v>
      </c>
      <c r="O6948" s="71" t="n">
        <f aca="false">F6948*J6948</f>
        <v>37</v>
      </c>
      <c r="P6948" s="71" t="n">
        <f aca="false">E6948*J6948</f>
        <v>1</v>
      </c>
    </row>
    <row r="6949" customFormat="false" ht="15" hidden="false" customHeight="false" outlineLevel="0" collapsed="false">
      <c r="A6949" s="71" t="s">
        <v>60</v>
      </c>
      <c r="B6949" s="71" t="s">
        <v>53</v>
      </c>
      <c r="C6949" s="71" t="s">
        <v>1668</v>
      </c>
      <c r="D6949" s="72" t="n">
        <v>0</v>
      </c>
      <c r="E6949" s="71" t="n">
        <v>0</v>
      </c>
      <c r="F6949" s="71" t="n">
        <v>1</v>
      </c>
      <c r="G6949" s="72" t="n">
        <v>327.23</v>
      </c>
      <c r="H6949" s="72" t="n">
        <v>327.23</v>
      </c>
      <c r="I6949" s="71" t="n">
        <f aca="false">IF(B6949&gt;=Settings!$B$23,1,0)</f>
        <v>1</v>
      </c>
      <c r="J6949" s="71" t="n">
        <v>1</v>
      </c>
      <c r="K6949" s="71" t="n">
        <f aca="false">F6949*I6949*J6949</f>
        <v>1</v>
      </c>
      <c r="L6949" s="71" t="n">
        <f aca="false">E6949*I6949*J6949</f>
        <v>0</v>
      </c>
      <c r="M6949" s="72" t="n">
        <f aca="false">G6949*I6949*J6949</f>
        <v>327.23</v>
      </c>
      <c r="N6949" s="72" t="n">
        <f aca="false">D6949*I6949*J6949</f>
        <v>-0</v>
      </c>
      <c r="O6949" s="71" t="n">
        <f aca="false">F6949*J6949</f>
        <v>1</v>
      </c>
      <c r="P6949" s="71" t="n">
        <f aca="false">E6949*J6949</f>
        <v>0</v>
      </c>
    </row>
    <row r="6950" customFormat="false" ht="15" hidden="false" customHeight="false" outlineLevel="0" collapsed="false">
      <c r="A6950" s="71" t="s">
        <v>60</v>
      </c>
      <c r="B6950" s="71" t="s">
        <v>53</v>
      </c>
      <c r="C6950" s="71" t="s">
        <v>1164</v>
      </c>
      <c r="D6950" s="72" t="n">
        <v>0</v>
      </c>
      <c r="E6950" s="71" t="n">
        <v>0</v>
      </c>
      <c r="F6950" s="71" t="n">
        <v>1</v>
      </c>
      <c r="G6950" s="72" t="n">
        <v>145.41</v>
      </c>
      <c r="H6950" s="72" t="n">
        <v>145.41</v>
      </c>
      <c r="I6950" s="71" t="n">
        <f aca="false">IF(B6950&gt;=Settings!$B$23,1,0)</f>
        <v>1</v>
      </c>
      <c r="J6950" s="71" t="n">
        <v>1</v>
      </c>
      <c r="K6950" s="71" t="n">
        <f aca="false">F6950*I6950*J6950</f>
        <v>1</v>
      </c>
      <c r="L6950" s="71" t="n">
        <f aca="false">E6950*I6950*J6950</f>
        <v>0</v>
      </c>
      <c r="M6950" s="72" t="n">
        <f aca="false">G6950*I6950*J6950</f>
        <v>145.41</v>
      </c>
      <c r="N6950" s="72" t="n">
        <f aca="false">D6950*I6950*J6950</f>
        <v>-0</v>
      </c>
      <c r="O6950" s="71" t="n">
        <f aca="false">F6950*J6950</f>
        <v>1</v>
      </c>
      <c r="P6950" s="71" t="n">
        <f aca="false">E6950*J6950</f>
        <v>0</v>
      </c>
    </row>
    <row r="6951" customFormat="false" ht="15" hidden="false" customHeight="false" outlineLevel="0" collapsed="false">
      <c r="A6951" s="71" t="s">
        <v>59</v>
      </c>
      <c r="B6951" s="71" t="s">
        <v>53</v>
      </c>
      <c r="C6951" s="71" t="s">
        <v>2371</v>
      </c>
      <c r="D6951" s="72" t="n">
        <v>0</v>
      </c>
      <c r="E6951" s="71" t="n">
        <v>0</v>
      </c>
      <c r="F6951" s="71" t="n">
        <v>3</v>
      </c>
      <c r="G6951" s="72" t="n">
        <v>263.5</v>
      </c>
      <c r="H6951" s="72" t="n">
        <v>251.92</v>
      </c>
      <c r="I6951" s="71" t="n">
        <f aca="false">IF(B6951&gt;=Settings!$B$23,1,0)</f>
        <v>1</v>
      </c>
      <c r="J6951" s="71" t="n">
        <v>1</v>
      </c>
      <c r="K6951" s="71" t="n">
        <f aca="false">F6951*I6951*J6951</f>
        <v>3</v>
      </c>
      <c r="L6951" s="71" t="n">
        <f aca="false">E6951*I6951*J6951</f>
        <v>0</v>
      </c>
      <c r="M6951" s="72" t="n">
        <f aca="false">G6951*I6951*J6951</f>
        <v>263.5</v>
      </c>
      <c r="N6951" s="72" t="n">
        <f aca="false">D6951*I6951*J6951</f>
        <v>-0</v>
      </c>
      <c r="O6951" s="71" t="n">
        <f aca="false">F6951*J6951</f>
        <v>3</v>
      </c>
      <c r="P6951" s="71" t="n">
        <f aca="false">E6951*J6951</f>
        <v>0</v>
      </c>
    </row>
    <row r="6952" customFormat="false" ht="15" hidden="false" customHeight="false" outlineLevel="0" collapsed="false">
      <c r="A6952" s="71" t="s">
        <v>61</v>
      </c>
      <c r="B6952" s="71" t="s">
        <v>53</v>
      </c>
      <c r="C6952" s="71" t="s">
        <v>1118</v>
      </c>
      <c r="D6952" s="72" t="n">
        <v>0</v>
      </c>
      <c r="E6952" s="71" t="n">
        <v>0</v>
      </c>
      <c r="F6952" s="71" t="n">
        <v>10</v>
      </c>
      <c r="G6952" s="72" t="n">
        <v>635.89</v>
      </c>
      <c r="H6952" s="72" t="n">
        <v>575.28</v>
      </c>
      <c r="I6952" s="71" t="n">
        <f aca="false">IF(B6952&gt;=Settings!$B$23,1,0)</f>
        <v>1</v>
      </c>
      <c r="J6952" s="71" t="n">
        <v>1</v>
      </c>
      <c r="K6952" s="71" t="n">
        <f aca="false">F6952*I6952*J6952</f>
        <v>10</v>
      </c>
      <c r="L6952" s="71" t="n">
        <f aca="false">E6952*I6952*J6952</f>
        <v>0</v>
      </c>
      <c r="M6952" s="72" t="n">
        <f aca="false">G6952*I6952*J6952</f>
        <v>635.89</v>
      </c>
      <c r="N6952" s="72" t="n">
        <f aca="false">D6952*I6952*J6952</f>
        <v>-0</v>
      </c>
      <c r="O6952" s="71" t="n">
        <f aca="false">F6952*J6952</f>
        <v>10</v>
      </c>
      <c r="P6952" s="71" t="n">
        <f aca="false">E6952*J6952</f>
        <v>0</v>
      </c>
    </row>
    <row r="6953" customFormat="false" ht="15" hidden="false" customHeight="false" outlineLevel="0" collapsed="false">
      <c r="A6953" s="71" t="s">
        <v>61</v>
      </c>
      <c r="B6953" s="71" t="s">
        <v>53</v>
      </c>
      <c r="C6953" s="71" t="s">
        <v>617</v>
      </c>
      <c r="D6953" s="72" t="n">
        <v>139.05</v>
      </c>
      <c r="E6953" s="71" t="n">
        <v>1</v>
      </c>
      <c r="F6953" s="71" t="n">
        <v>2</v>
      </c>
      <c r="G6953" s="72" t="n">
        <v>309</v>
      </c>
      <c r="H6953" s="72" t="n">
        <v>169.95</v>
      </c>
      <c r="I6953" s="71" t="n">
        <f aca="false">IF(B6953&gt;=Settings!$B$23,1,0)</f>
        <v>1</v>
      </c>
      <c r="J6953" s="71" t="n">
        <v>1</v>
      </c>
      <c r="K6953" s="71" t="n">
        <f aca="false">F6953*I6953*J6953</f>
        <v>2</v>
      </c>
      <c r="L6953" s="71" t="n">
        <f aca="false">E6953*I6953*J6953</f>
        <v>1</v>
      </c>
      <c r="M6953" s="72" t="n">
        <f aca="false">G6953*I6953*J6953</f>
        <v>309</v>
      </c>
      <c r="N6953" s="72" t="n">
        <f aca="false">D6953*I6953*J6953</f>
        <v>139.05</v>
      </c>
      <c r="O6953" s="71" t="n">
        <f aca="false">F6953*J6953</f>
        <v>2</v>
      </c>
      <c r="P6953" s="71" t="n">
        <f aca="false">E6953*J6953</f>
        <v>1</v>
      </c>
    </row>
    <row r="6954" customFormat="false" ht="15" hidden="false" customHeight="false" outlineLevel="0" collapsed="false">
      <c r="A6954" s="71" t="s">
        <v>59</v>
      </c>
      <c r="B6954" s="71" t="s">
        <v>53</v>
      </c>
      <c r="C6954" s="71" t="s">
        <v>1268</v>
      </c>
      <c r="D6954" s="72" t="n">
        <v>108.14</v>
      </c>
      <c r="E6954" s="71" t="n">
        <v>1</v>
      </c>
      <c r="F6954" s="71" t="n">
        <v>4</v>
      </c>
      <c r="G6954" s="72" t="n">
        <v>446.18</v>
      </c>
      <c r="H6954" s="72" t="n">
        <v>303.57</v>
      </c>
      <c r="I6954" s="71" t="n">
        <f aca="false">IF(B6954&gt;=Settings!$B$23,1,0)</f>
        <v>1</v>
      </c>
      <c r="J6954" s="71" t="n">
        <v>1</v>
      </c>
      <c r="K6954" s="71" t="n">
        <f aca="false">F6954*I6954*J6954</f>
        <v>4</v>
      </c>
      <c r="L6954" s="71" t="n">
        <f aca="false">E6954*I6954*J6954</f>
        <v>1</v>
      </c>
      <c r="M6954" s="72" t="n">
        <f aca="false">G6954*I6954*J6954</f>
        <v>446.18</v>
      </c>
      <c r="N6954" s="72" t="n">
        <f aca="false">D6954*I6954*J6954</f>
        <v>108.14</v>
      </c>
      <c r="O6954" s="71" t="n">
        <f aca="false">F6954*J6954</f>
        <v>4</v>
      </c>
      <c r="P6954" s="71" t="n">
        <f aca="false">E6954*J6954</f>
        <v>1</v>
      </c>
    </row>
    <row r="6955" customFormat="false" ht="15" hidden="false" customHeight="false" outlineLevel="0" collapsed="false">
      <c r="A6955" s="71" t="s">
        <v>61</v>
      </c>
      <c r="B6955" s="71" t="s">
        <v>53</v>
      </c>
      <c r="C6955" s="71" t="s">
        <v>919</v>
      </c>
      <c r="D6955" s="72" t="n">
        <v>0</v>
      </c>
      <c r="E6955" s="71" t="n">
        <v>0</v>
      </c>
      <c r="F6955" s="71" t="n">
        <v>2</v>
      </c>
      <c r="G6955" s="72" t="n">
        <v>154.46</v>
      </c>
      <c r="H6955" s="72" t="n">
        <v>154.46</v>
      </c>
      <c r="I6955" s="71" t="n">
        <f aca="false">IF(B6955&gt;=Settings!$B$23,1,0)</f>
        <v>1</v>
      </c>
      <c r="J6955" s="71" t="n">
        <v>1</v>
      </c>
      <c r="K6955" s="71" t="n">
        <f aca="false">F6955*I6955*J6955</f>
        <v>2</v>
      </c>
      <c r="L6955" s="71" t="n">
        <f aca="false">E6955*I6955*J6955</f>
        <v>0</v>
      </c>
      <c r="M6955" s="72" t="n">
        <f aca="false">G6955*I6955*J6955</f>
        <v>154.46</v>
      </c>
      <c r="N6955" s="72" t="n">
        <f aca="false">D6955*I6955*J6955</f>
        <v>-0</v>
      </c>
      <c r="O6955" s="71" t="n">
        <f aca="false">F6955*J6955</f>
        <v>2</v>
      </c>
      <c r="P6955" s="71" t="n">
        <f aca="false">E6955*J6955</f>
        <v>0</v>
      </c>
    </row>
    <row r="6956" customFormat="false" ht="15" hidden="false" customHeight="false" outlineLevel="0" collapsed="false">
      <c r="A6956" s="71" t="s">
        <v>61</v>
      </c>
      <c r="B6956" s="71" t="s">
        <v>53</v>
      </c>
      <c r="C6956" s="71" t="s">
        <v>1123</v>
      </c>
      <c r="D6956" s="72" t="n">
        <v>0</v>
      </c>
      <c r="E6956" s="71" t="n">
        <v>0</v>
      </c>
      <c r="F6956" s="71" t="n">
        <v>1</v>
      </c>
      <c r="G6956" s="72" t="n">
        <v>100.23</v>
      </c>
      <c r="H6956" s="72" t="n">
        <v>100.23</v>
      </c>
      <c r="I6956" s="71" t="n">
        <f aca="false">IF(B6956&gt;=Settings!$B$23,1,0)</f>
        <v>1</v>
      </c>
      <c r="J6956" s="71" t="n">
        <v>1</v>
      </c>
      <c r="K6956" s="71" t="n">
        <f aca="false">F6956*I6956*J6956</f>
        <v>1</v>
      </c>
      <c r="L6956" s="71" t="n">
        <f aca="false">E6956*I6956*J6956</f>
        <v>0</v>
      </c>
      <c r="M6956" s="72" t="n">
        <f aca="false">G6956*I6956*J6956</f>
        <v>100.23</v>
      </c>
      <c r="N6956" s="72" t="n">
        <f aca="false">D6956*I6956*J6956</f>
        <v>-0</v>
      </c>
      <c r="O6956" s="71" t="n">
        <f aca="false">F6956*J6956</f>
        <v>1</v>
      </c>
      <c r="P6956" s="71" t="n">
        <f aca="false">E6956*J6956</f>
        <v>0</v>
      </c>
    </row>
    <row r="6957" customFormat="false" ht="15" hidden="false" customHeight="false" outlineLevel="0" collapsed="false">
      <c r="A6957" s="71" t="s">
        <v>61</v>
      </c>
      <c r="B6957" s="71" t="s">
        <v>53</v>
      </c>
      <c r="C6957" s="71" t="s">
        <v>624</v>
      </c>
      <c r="D6957" s="72" t="n">
        <v>0</v>
      </c>
      <c r="E6957" s="71" t="n">
        <v>0</v>
      </c>
      <c r="F6957" s="71" t="n">
        <v>1</v>
      </c>
      <c r="G6957" s="72" t="n">
        <v>90.86</v>
      </c>
      <c r="H6957" s="72" t="n">
        <v>90.86</v>
      </c>
      <c r="I6957" s="71" t="n">
        <f aca="false">IF(B6957&gt;=Settings!$B$23,1,0)</f>
        <v>1</v>
      </c>
      <c r="J6957" s="71" t="n">
        <v>1</v>
      </c>
      <c r="K6957" s="71" t="n">
        <f aca="false">F6957*I6957*J6957</f>
        <v>1</v>
      </c>
      <c r="L6957" s="71" t="n">
        <f aca="false">E6957*I6957*J6957</f>
        <v>0</v>
      </c>
      <c r="M6957" s="72" t="n">
        <f aca="false">G6957*I6957*J6957</f>
        <v>90.86</v>
      </c>
      <c r="N6957" s="72" t="n">
        <f aca="false">D6957*I6957*J6957</f>
        <v>-0</v>
      </c>
      <c r="O6957" s="71" t="n">
        <f aca="false">F6957*J6957</f>
        <v>1</v>
      </c>
      <c r="P6957" s="71" t="n">
        <f aca="false">E6957*J6957</f>
        <v>0</v>
      </c>
    </row>
    <row r="6958" customFormat="false" ht="15" hidden="false" customHeight="false" outlineLevel="0" collapsed="false">
      <c r="A6958" s="71" t="s">
        <v>60</v>
      </c>
      <c r="B6958" s="71" t="s">
        <v>53</v>
      </c>
      <c r="C6958" s="71" t="s">
        <v>1282</v>
      </c>
      <c r="D6958" s="72" t="n">
        <v>23.92</v>
      </c>
      <c r="E6958" s="71" t="n">
        <v>1</v>
      </c>
      <c r="F6958" s="71" t="n">
        <v>3</v>
      </c>
      <c r="G6958" s="72" t="n">
        <v>84.4</v>
      </c>
      <c r="H6958" s="72" t="n">
        <v>52.06</v>
      </c>
      <c r="I6958" s="71" t="n">
        <f aca="false">IF(B6958&gt;=Settings!$B$23,1,0)</f>
        <v>1</v>
      </c>
      <c r="J6958" s="71" t="n">
        <v>1</v>
      </c>
      <c r="K6958" s="71" t="n">
        <f aca="false">F6958*I6958*J6958</f>
        <v>3</v>
      </c>
      <c r="L6958" s="71" t="n">
        <f aca="false">E6958*I6958*J6958</f>
        <v>1</v>
      </c>
      <c r="M6958" s="72" t="n">
        <f aca="false">G6958*I6958*J6958</f>
        <v>84.4</v>
      </c>
      <c r="N6958" s="72" t="n">
        <f aca="false">D6958*I6958*J6958</f>
        <v>23.92</v>
      </c>
      <c r="O6958" s="71" t="n">
        <f aca="false">F6958*J6958</f>
        <v>3</v>
      </c>
      <c r="P6958" s="71" t="n">
        <f aca="false">E6958*J6958</f>
        <v>1</v>
      </c>
    </row>
    <row r="6959" customFormat="false" ht="15" hidden="false" customHeight="false" outlineLevel="0" collapsed="false">
      <c r="A6959" s="71" t="s">
        <v>59</v>
      </c>
      <c r="B6959" s="71" t="s">
        <v>53</v>
      </c>
      <c r="C6959" s="71" t="s">
        <v>949</v>
      </c>
      <c r="D6959" s="72" t="n">
        <v>0</v>
      </c>
      <c r="E6959" s="71" t="n">
        <v>0</v>
      </c>
      <c r="F6959" s="71" t="n">
        <v>16</v>
      </c>
      <c r="G6959" s="72" t="n">
        <v>1981.07</v>
      </c>
      <c r="H6959" s="72" t="n">
        <v>1870.04</v>
      </c>
      <c r="I6959" s="71" t="n">
        <f aca="false">IF(B6959&gt;=Settings!$B$23,1,0)</f>
        <v>1</v>
      </c>
      <c r="J6959" s="71" t="n">
        <v>1</v>
      </c>
      <c r="K6959" s="71" t="n">
        <f aca="false">F6959*I6959*J6959</f>
        <v>16</v>
      </c>
      <c r="L6959" s="71" t="n">
        <f aca="false">E6959*I6959*J6959</f>
        <v>0</v>
      </c>
      <c r="M6959" s="72" t="n">
        <f aca="false">G6959*I6959*J6959</f>
        <v>1981.07</v>
      </c>
      <c r="N6959" s="72" t="n">
        <f aca="false">D6959*I6959*J6959</f>
        <v>-0</v>
      </c>
      <c r="O6959" s="71" t="n">
        <f aca="false">F6959*J6959</f>
        <v>16</v>
      </c>
      <c r="P6959" s="71" t="n">
        <f aca="false">E6959*J6959</f>
        <v>0</v>
      </c>
    </row>
    <row r="6960" customFormat="false" ht="15" hidden="false" customHeight="false" outlineLevel="0" collapsed="false">
      <c r="A6960" s="71" t="s">
        <v>61</v>
      </c>
      <c r="B6960" s="71" t="s">
        <v>53</v>
      </c>
      <c r="C6960" s="71" t="s">
        <v>1020</v>
      </c>
      <c r="D6960" s="72" t="n">
        <v>0</v>
      </c>
      <c r="E6960" s="71" t="n">
        <v>0</v>
      </c>
      <c r="F6960" s="71" t="n">
        <v>7</v>
      </c>
      <c r="G6960" s="72" t="n">
        <v>749.68</v>
      </c>
      <c r="H6960" s="72" t="n">
        <v>667.68</v>
      </c>
      <c r="I6960" s="71" t="n">
        <f aca="false">IF(B6960&gt;=Settings!$B$23,1,0)</f>
        <v>1</v>
      </c>
      <c r="J6960" s="71" t="n">
        <v>1</v>
      </c>
      <c r="K6960" s="71" t="n">
        <f aca="false">F6960*I6960*J6960</f>
        <v>7</v>
      </c>
      <c r="L6960" s="71" t="n">
        <f aca="false">E6960*I6960*J6960</f>
        <v>0</v>
      </c>
      <c r="M6960" s="72" t="n">
        <f aca="false">G6960*I6960*J6960</f>
        <v>749.68</v>
      </c>
      <c r="N6960" s="72" t="n">
        <f aca="false">D6960*I6960*J6960</f>
        <v>-0</v>
      </c>
      <c r="O6960" s="71" t="n">
        <f aca="false">F6960*J6960</f>
        <v>7</v>
      </c>
      <c r="P6960" s="71" t="n">
        <f aca="false">E6960*J6960</f>
        <v>0</v>
      </c>
    </row>
    <row r="6961" customFormat="false" ht="15" hidden="false" customHeight="false" outlineLevel="0" collapsed="false">
      <c r="A6961" s="71" t="s">
        <v>63</v>
      </c>
      <c r="B6961" s="71" t="s">
        <v>53</v>
      </c>
      <c r="C6961" s="71" t="s">
        <v>2432</v>
      </c>
      <c r="D6961" s="72" t="n">
        <v>0</v>
      </c>
      <c r="E6961" s="71" t="n">
        <v>0</v>
      </c>
      <c r="F6961" s="71" t="n">
        <v>1</v>
      </c>
      <c r="G6961" s="72" t="n">
        <v>4.54</v>
      </c>
      <c r="H6961" s="72" t="n">
        <v>4.54</v>
      </c>
      <c r="I6961" s="71" t="n">
        <f aca="false">IF(B6961&gt;=Settings!$B$23,1,0)</f>
        <v>1</v>
      </c>
      <c r="J6961" s="71" t="n">
        <v>1</v>
      </c>
      <c r="K6961" s="71" t="n">
        <f aca="false">F6961*I6961*J6961</f>
        <v>1</v>
      </c>
      <c r="L6961" s="71" t="n">
        <f aca="false">E6961*I6961*J6961</f>
        <v>0</v>
      </c>
      <c r="M6961" s="72" t="n">
        <f aca="false">G6961*I6961*J6961</f>
        <v>4.54</v>
      </c>
      <c r="N6961" s="72" t="n">
        <f aca="false">D6961*I6961*J6961</f>
        <v>-0</v>
      </c>
      <c r="O6961" s="71" t="n">
        <f aca="false">F6961*J6961</f>
        <v>1</v>
      </c>
      <c r="P6961" s="71" t="n">
        <f aca="false">E6961*J6961</f>
        <v>0</v>
      </c>
    </row>
    <row r="6962" customFormat="false" ht="15" hidden="false" customHeight="false" outlineLevel="0" collapsed="false">
      <c r="A6962" s="71" t="s">
        <v>59</v>
      </c>
      <c r="B6962" s="71" t="s">
        <v>53</v>
      </c>
      <c r="C6962" s="71" t="s">
        <v>1479</v>
      </c>
      <c r="D6962" s="72" t="n">
        <v>634.34</v>
      </c>
      <c r="E6962" s="71" t="n">
        <v>11</v>
      </c>
      <c r="F6962" s="71" t="n">
        <v>243</v>
      </c>
      <c r="G6962" s="72" t="n">
        <v>15306.8</v>
      </c>
      <c r="H6962" s="72" t="n">
        <v>13634.2</v>
      </c>
      <c r="I6962" s="71" t="n">
        <f aca="false">IF(B6962&gt;=Settings!$B$23,1,0)</f>
        <v>1</v>
      </c>
      <c r="J6962" s="71" t="n">
        <v>1</v>
      </c>
      <c r="K6962" s="71" t="n">
        <f aca="false">F6962*I6962*J6962</f>
        <v>243</v>
      </c>
      <c r="L6962" s="71" t="n">
        <f aca="false">E6962*I6962*J6962</f>
        <v>11</v>
      </c>
      <c r="M6962" s="72" t="n">
        <f aca="false">G6962*I6962*J6962</f>
        <v>15306.8</v>
      </c>
      <c r="N6962" s="72" t="n">
        <f aca="false">D6962*I6962*J6962</f>
        <v>634.34</v>
      </c>
      <c r="O6962" s="71" t="n">
        <f aca="false">F6962*J6962</f>
        <v>243</v>
      </c>
      <c r="P6962" s="71" t="n">
        <f aca="false">E6962*J6962</f>
        <v>11</v>
      </c>
    </row>
    <row r="6963" customFormat="false" ht="15" hidden="false" customHeight="false" outlineLevel="0" collapsed="false">
      <c r="A6963" s="71" t="s">
        <v>59</v>
      </c>
      <c r="B6963" s="71" t="s">
        <v>53</v>
      </c>
      <c r="C6963" s="71" t="s">
        <v>1859</v>
      </c>
      <c r="D6963" s="72" t="n">
        <v>0</v>
      </c>
      <c r="E6963" s="71" t="n">
        <v>0</v>
      </c>
      <c r="F6963" s="71" t="n">
        <v>1</v>
      </c>
      <c r="G6963" s="72" t="n">
        <v>83.58</v>
      </c>
      <c r="H6963" s="72" t="n">
        <v>71.05</v>
      </c>
      <c r="I6963" s="71" t="n">
        <f aca="false">IF(B6963&gt;=Settings!$B$23,1,0)</f>
        <v>1</v>
      </c>
      <c r="J6963" s="71" t="n">
        <v>1</v>
      </c>
      <c r="K6963" s="71" t="n">
        <f aca="false">F6963*I6963*J6963</f>
        <v>1</v>
      </c>
      <c r="L6963" s="71" t="n">
        <f aca="false">E6963*I6963*J6963</f>
        <v>0</v>
      </c>
      <c r="M6963" s="72" t="n">
        <f aca="false">G6963*I6963*J6963</f>
        <v>83.58</v>
      </c>
      <c r="N6963" s="72" t="n">
        <f aca="false">D6963*I6963*J6963</f>
        <v>-0</v>
      </c>
      <c r="O6963" s="71" t="n">
        <f aca="false">F6963*J6963</f>
        <v>1</v>
      </c>
      <c r="P6963" s="71" t="n">
        <f aca="false">E6963*J6963</f>
        <v>0</v>
      </c>
    </row>
    <row r="6964" customFormat="false" ht="15" hidden="false" customHeight="false" outlineLevel="0" collapsed="false">
      <c r="A6964" s="71" t="s">
        <v>60</v>
      </c>
      <c r="B6964" s="71" t="s">
        <v>53</v>
      </c>
      <c r="C6964" s="71" t="s">
        <v>156</v>
      </c>
      <c r="D6964" s="72" t="n">
        <v>177.18</v>
      </c>
      <c r="E6964" s="71" t="n">
        <v>2</v>
      </c>
      <c r="F6964" s="71" t="n">
        <v>15</v>
      </c>
      <c r="G6964" s="72" t="n">
        <v>1326.54</v>
      </c>
      <c r="H6964" s="72" t="n">
        <v>1124.17</v>
      </c>
      <c r="I6964" s="71" t="n">
        <f aca="false">IF(B6964&gt;=Settings!$B$23,1,0)</f>
        <v>1</v>
      </c>
      <c r="J6964" s="71" t="n">
        <v>1</v>
      </c>
      <c r="K6964" s="71" t="n">
        <f aca="false">F6964*I6964*J6964</f>
        <v>15</v>
      </c>
      <c r="L6964" s="71" t="n">
        <f aca="false">E6964*I6964*J6964</f>
        <v>2</v>
      </c>
      <c r="M6964" s="72" t="n">
        <f aca="false">G6964*I6964*J6964</f>
        <v>1326.54</v>
      </c>
      <c r="N6964" s="72" t="n">
        <f aca="false">D6964*I6964*J6964</f>
        <v>177.18</v>
      </c>
      <c r="O6964" s="71" t="n">
        <f aca="false">F6964*J6964</f>
        <v>15</v>
      </c>
      <c r="P6964" s="71" t="n">
        <f aca="false">E6964*J6964</f>
        <v>2</v>
      </c>
    </row>
    <row r="6965" customFormat="false" ht="15" hidden="false" customHeight="false" outlineLevel="0" collapsed="false">
      <c r="A6965" s="71" t="s">
        <v>59</v>
      </c>
      <c r="B6965" s="71" t="s">
        <v>53</v>
      </c>
      <c r="C6965" s="71" t="s">
        <v>971</v>
      </c>
      <c r="D6965" s="72" t="n">
        <v>77.23</v>
      </c>
      <c r="E6965" s="71" t="n">
        <v>1</v>
      </c>
      <c r="F6965" s="71" t="n">
        <v>9</v>
      </c>
      <c r="G6965" s="72" t="n">
        <v>731.41</v>
      </c>
      <c r="H6965" s="72" t="n">
        <v>638.74</v>
      </c>
      <c r="I6965" s="71" t="n">
        <f aca="false">IF(B6965&gt;=Settings!$B$23,1,0)</f>
        <v>1</v>
      </c>
      <c r="J6965" s="71" t="n">
        <v>1</v>
      </c>
      <c r="K6965" s="71" t="n">
        <f aca="false">F6965*I6965*J6965</f>
        <v>9</v>
      </c>
      <c r="L6965" s="71" t="n">
        <f aca="false">E6965*I6965*J6965</f>
        <v>1</v>
      </c>
      <c r="M6965" s="72" t="n">
        <f aca="false">G6965*I6965*J6965</f>
        <v>731.41</v>
      </c>
      <c r="N6965" s="72" t="n">
        <f aca="false">D6965*I6965*J6965</f>
        <v>77.23</v>
      </c>
      <c r="O6965" s="71" t="n">
        <f aca="false">F6965*J6965</f>
        <v>9</v>
      </c>
      <c r="P6965" s="71" t="n">
        <f aca="false">E6965*J6965</f>
        <v>1</v>
      </c>
    </row>
    <row r="6966" customFormat="false" ht="15" hidden="false" customHeight="false" outlineLevel="0" collapsed="false">
      <c r="A6966" s="71" t="s">
        <v>59</v>
      </c>
      <c r="B6966" s="71" t="s">
        <v>53</v>
      </c>
      <c r="C6966" s="71" t="s">
        <v>153</v>
      </c>
      <c r="D6966" s="72" t="n">
        <v>263.46</v>
      </c>
      <c r="E6966" s="71" t="n">
        <v>1</v>
      </c>
      <c r="F6966" s="71" t="n">
        <v>12</v>
      </c>
      <c r="G6966" s="72" t="n">
        <v>3323.08</v>
      </c>
      <c r="H6966" s="72" t="n">
        <v>2682</v>
      </c>
      <c r="I6966" s="71" t="n">
        <f aca="false">IF(B6966&gt;=Settings!$B$23,1,0)</f>
        <v>1</v>
      </c>
      <c r="J6966" s="71" t="n">
        <v>1</v>
      </c>
      <c r="K6966" s="71" t="n">
        <f aca="false">F6966*I6966*J6966</f>
        <v>12</v>
      </c>
      <c r="L6966" s="71" t="n">
        <f aca="false">E6966*I6966*J6966</f>
        <v>1</v>
      </c>
      <c r="M6966" s="72" t="n">
        <f aca="false">G6966*I6966*J6966</f>
        <v>3323.08</v>
      </c>
      <c r="N6966" s="72" t="n">
        <f aca="false">D6966*I6966*J6966</f>
        <v>263.46</v>
      </c>
      <c r="O6966" s="71" t="n">
        <f aca="false">F6966*J6966</f>
        <v>12</v>
      </c>
      <c r="P6966" s="71" t="n">
        <f aca="false">E6966*J6966</f>
        <v>1</v>
      </c>
    </row>
    <row r="6967" customFormat="false" ht="15" hidden="false" customHeight="false" outlineLevel="0" collapsed="false">
      <c r="A6967" s="71" t="s">
        <v>59</v>
      </c>
      <c r="B6967" s="71" t="s">
        <v>53</v>
      </c>
      <c r="C6967" s="71" t="s">
        <v>1049</v>
      </c>
      <c r="D6967" s="72" t="n">
        <v>37.83</v>
      </c>
      <c r="E6967" s="71" t="n">
        <v>1</v>
      </c>
      <c r="F6967" s="71" t="n">
        <v>8</v>
      </c>
      <c r="G6967" s="72" t="n">
        <v>356</v>
      </c>
      <c r="H6967" s="72" t="n">
        <v>273.69</v>
      </c>
      <c r="I6967" s="71" t="n">
        <f aca="false">IF(B6967&gt;=Settings!$B$23,1,0)</f>
        <v>1</v>
      </c>
      <c r="J6967" s="71" t="n">
        <v>1</v>
      </c>
      <c r="K6967" s="71" t="n">
        <f aca="false">F6967*I6967*J6967</f>
        <v>8</v>
      </c>
      <c r="L6967" s="71" t="n">
        <f aca="false">E6967*I6967*J6967</f>
        <v>1</v>
      </c>
      <c r="M6967" s="72" t="n">
        <f aca="false">G6967*I6967*J6967</f>
        <v>356</v>
      </c>
      <c r="N6967" s="72" t="n">
        <f aca="false">D6967*I6967*J6967</f>
        <v>37.83</v>
      </c>
      <c r="O6967" s="71" t="n">
        <f aca="false">F6967*J6967</f>
        <v>8</v>
      </c>
      <c r="P6967" s="71" t="n">
        <f aca="false">E6967*J6967</f>
        <v>1</v>
      </c>
    </row>
    <row r="6968" customFormat="false" ht="15" hidden="false" customHeight="false" outlineLevel="0" collapsed="false">
      <c r="A6968" s="71" t="s">
        <v>61</v>
      </c>
      <c r="B6968" s="71" t="s">
        <v>53</v>
      </c>
      <c r="C6968" s="71" t="s">
        <v>631</v>
      </c>
      <c r="D6968" s="72" t="n">
        <v>0</v>
      </c>
      <c r="E6968" s="71" t="n">
        <v>0</v>
      </c>
      <c r="F6968" s="71" t="n">
        <v>7</v>
      </c>
      <c r="G6968" s="72" t="n">
        <v>549.68</v>
      </c>
      <c r="H6968" s="72" t="n">
        <v>507.9</v>
      </c>
      <c r="I6968" s="71" t="n">
        <f aca="false">IF(B6968&gt;=Settings!$B$23,1,0)</f>
        <v>1</v>
      </c>
      <c r="J6968" s="71" t="n">
        <v>1</v>
      </c>
      <c r="K6968" s="71" t="n">
        <f aca="false">F6968*I6968*J6968</f>
        <v>7</v>
      </c>
      <c r="L6968" s="71" t="n">
        <f aca="false">E6968*I6968*J6968</f>
        <v>0</v>
      </c>
      <c r="M6968" s="72" t="n">
        <f aca="false">G6968*I6968*J6968</f>
        <v>549.68</v>
      </c>
      <c r="N6968" s="72" t="n">
        <f aca="false">D6968*I6968*J6968</f>
        <v>-0</v>
      </c>
      <c r="O6968" s="71" t="n">
        <f aca="false">F6968*J6968</f>
        <v>7</v>
      </c>
      <c r="P6968" s="71" t="n">
        <f aca="false">E6968*J6968</f>
        <v>0</v>
      </c>
    </row>
    <row r="6969" customFormat="false" ht="15" hidden="false" customHeight="false" outlineLevel="0" collapsed="false">
      <c r="A6969" s="71" t="s">
        <v>59</v>
      </c>
      <c r="B6969" s="71" t="s">
        <v>53</v>
      </c>
      <c r="C6969" s="71" t="s">
        <v>1568</v>
      </c>
      <c r="D6969" s="72" t="n">
        <v>0</v>
      </c>
      <c r="E6969" s="71" t="n">
        <v>0</v>
      </c>
      <c r="F6969" s="71" t="n">
        <v>4</v>
      </c>
      <c r="G6969" s="72" t="n">
        <v>372.53</v>
      </c>
      <c r="H6969" s="72" t="n">
        <v>344.6</v>
      </c>
      <c r="I6969" s="71" t="n">
        <f aca="false">IF(B6969&gt;=Settings!$B$23,1,0)</f>
        <v>1</v>
      </c>
      <c r="J6969" s="71" t="n">
        <v>1</v>
      </c>
      <c r="K6969" s="71" t="n">
        <f aca="false">F6969*I6969*J6969</f>
        <v>4</v>
      </c>
      <c r="L6969" s="71" t="n">
        <f aca="false">E6969*I6969*J6969</f>
        <v>0</v>
      </c>
      <c r="M6969" s="72" t="n">
        <f aca="false">G6969*I6969*J6969</f>
        <v>372.53</v>
      </c>
      <c r="N6969" s="72" t="n">
        <f aca="false">D6969*I6969*J6969</f>
        <v>-0</v>
      </c>
      <c r="O6969" s="71" t="n">
        <f aca="false">F6969*J6969</f>
        <v>4</v>
      </c>
      <c r="P6969" s="71" t="n">
        <f aca="false">E6969*J6969</f>
        <v>0</v>
      </c>
    </row>
    <row r="6970" customFormat="false" ht="15" hidden="false" customHeight="false" outlineLevel="0" collapsed="false">
      <c r="A6970" s="71" t="s">
        <v>60</v>
      </c>
      <c r="B6970" s="71" t="s">
        <v>53</v>
      </c>
      <c r="C6970" s="71" t="s">
        <v>934</v>
      </c>
      <c r="D6970" s="72" t="n">
        <v>161.69</v>
      </c>
      <c r="E6970" s="71" t="n">
        <v>3</v>
      </c>
      <c r="F6970" s="71" t="n">
        <v>27</v>
      </c>
      <c r="G6970" s="72" t="n">
        <v>1512.33</v>
      </c>
      <c r="H6970" s="72" t="n">
        <v>1227.44</v>
      </c>
      <c r="I6970" s="71" t="n">
        <f aca="false">IF(B6970&gt;=Settings!$B$23,1,0)</f>
        <v>1</v>
      </c>
      <c r="J6970" s="71" t="n">
        <v>1</v>
      </c>
      <c r="K6970" s="71" t="n">
        <f aca="false">F6970*I6970*J6970</f>
        <v>27</v>
      </c>
      <c r="L6970" s="71" t="n">
        <f aca="false">E6970*I6970*J6970</f>
        <v>3</v>
      </c>
      <c r="M6970" s="72" t="n">
        <f aca="false">G6970*I6970*J6970</f>
        <v>1512.33</v>
      </c>
      <c r="N6970" s="72" t="n">
        <f aca="false">D6970*I6970*J6970</f>
        <v>161.69</v>
      </c>
      <c r="O6970" s="71" t="n">
        <f aca="false">F6970*J6970</f>
        <v>27</v>
      </c>
      <c r="P6970" s="71" t="n">
        <f aca="false">E6970*J6970</f>
        <v>3</v>
      </c>
    </row>
    <row r="6971" customFormat="false" ht="15" hidden="false" customHeight="false" outlineLevel="0" collapsed="false">
      <c r="A6971" s="71" t="s">
        <v>59</v>
      </c>
      <c r="B6971" s="71" t="s">
        <v>53</v>
      </c>
      <c r="C6971" s="71" t="s">
        <v>2158</v>
      </c>
      <c r="D6971" s="72" t="n">
        <v>85.41</v>
      </c>
      <c r="E6971" s="71" t="n">
        <v>1</v>
      </c>
      <c r="F6971" s="71" t="n">
        <v>0</v>
      </c>
      <c r="G6971" s="72" t="n">
        <v>0</v>
      </c>
      <c r="H6971" s="72" t="n">
        <v>-85.41</v>
      </c>
      <c r="I6971" s="71" t="n">
        <f aca="false">IF(B6971&gt;=Settings!$B$23,1,0)</f>
        <v>1</v>
      </c>
      <c r="J6971" s="71" t="n">
        <v>1</v>
      </c>
      <c r="K6971" s="71" t="n">
        <f aca="false">F6971*I6971*J6971</f>
        <v>0</v>
      </c>
      <c r="L6971" s="71" t="n">
        <f aca="false">E6971*I6971*J6971</f>
        <v>1</v>
      </c>
      <c r="M6971" s="72" t="n">
        <f aca="false">G6971*I6971*J6971</f>
        <v>0</v>
      </c>
      <c r="N6971" s="72" t="n">
        <f aca="false">D6971*I6971*J6971</f>
        <v>85.41</v>
      </c>
      <c r="O6971" s="71" t="n">
        <f aca="false">F6971*J6971</f>
        <v>0</v>
      </c>
      <c r="P6971" s="71" t="n">
        <f aca="false">E6971*J6971</f>
        <v>1</v>
      </c>
    </row>
    <row r="6972" customFormat="false" ht="15" hidden="false" customHeight="false" outlineLevel="0" collapsed="false">
      <c r="A6972" s="71" t="s">
        <v>61</v>
      </c>
      <c r="B6972" s="71" t="s">
        <v>53</v>
      </c>
      <c r="C6972" s="71" t="s">
        <v>1182</v>
      </c>
      <c r="D6972" s="72" t="n">
        <v>0</v>
      </c>
      <c r="E6972" s="71" t="n">
        <v>0</v>
      </c>
      <c r="F6972" s="71" t="n">
        <v>1</v>
      </c>
      <c r="G6972" s="72" t="n">
        <v>90.86</v>
      </c>
      <c r="H6972" s="72" t="n">
        <v>90.86</v>
      </c>
      <c r="I6972" s="71" t="n">
        <f aca="false">IF(B6972&gt;=Settings!$B$23,1,0)</f>
        <v>1</v>
      </c>
      <c r="J6972" s="71" t="n">
        <v>1</v>
      </c>
      <c r="K6972" s="71" t="n">
        <f aca="false">F6972*I6972*J6972</f>
        <v>1</v>
      </c>
      <c r="L6972" s="71" t="n">
        <f aca="false">E6972*I6972*J6972</f>
        <v>0</v>
      </c>
      <c r="M6972" s="72" t="n">
        <f aca="false">G6972*I6972*J6972</f>
        <v>90.86</v>
      </c>
      <c r="N6972" s="72" t="n">
        <f aca="false">D6972*I6972*J6972</f>
        <v>-0</v>
      </c>
      <c r="O6972" s="71" t="n">
        <f aca="false">F6972*J6972</f>
        <v>1</v>
      </c>
      <c r="P6972" s="71" t="n">
        <f aca="false">E6972*J6972</f>
        <v>0</v>
      </c>
    </row>
    <row r="6973" customFormat="false" ht="15" hidden="false" customHeight="false" outlineLevel="0" collapsed="false">
      <c r="A6973" s="71" t="s">
        <v>61</v>
      </c>
      <c r="B6973" s="71" t="s">
        <v>53</v>
      </c>
      <c r="C6973" s="71" t="s">
        <v>1280</v>
      </c>
      <c r="D6973" s="72" t="n">
        <v>0</v>
      </c>
      <c r="E6973" s="71" t="n">
        <v>0</v>
      </c>
      <c r="F6973" s="71" t="n">
        <v>5</v>
      </c>
      <c r="G6973" s="72" t="n">
        <v>449.76</v>
      </c>
      <c r="H6973" s="72" t="n">
        <v>423.88</v>
      </c>
      <c r="I6973" s="71" t="n">
        <f aca="false">IF(B6973&gt;=Settings!$B$23,1,0)</f>
        <v>1</v>
      </c>
      <c r="J6973" s="71" t="n">
        <v>1</v>
      </c>
      <c r="K6973" s="71" t="n">
        <f aca="false">F6973*I6973*J6973</f>
        <v>5</v>
      </c>
      <c r="L6973" s="71" t="n">
        <f aca="false">E6973*I6973*J6973</f>
        <v>0</v>
      </c>
      <c r="M6973" s="72" t="n">
        <f aca="false">G6973*I6973*J6973</f>
        <v>449.76</v>
      </c>
      <c r="N6973" s="72" t="n">
        <f aca="false">D6973*I6973*J6973</f>
        <v>-0</v>
      </c>
      <c r="O6973" s="71" t="n">
        <f aca="false">F6973*J6973</f>
        <v>5</v>
      </c>
      <c r="P6973" s="71" t="n">
        <f aca="false">E6973*J6973</f>
        <v>0</v>
      </c>
    </row>
    <row r="6974" customFormat="false" ht="15" hidden="false" customHeight="false" outlineLevel="0" collapsed="false">
      <c r="A6974" s="71" t="s">
        <v>59</v>
      </c>
      <c r="B6974" s="71" t="s">
        <v>53</v>
      </c>
      <c r="C6974" s="71" t="s">
        <v>116</v>
      </c>
      <c r="D6974" s="72" t="n">
        <v>2516.92</v>
      </c>
      <c r="E6974" s="71" t="n">
        <v>22</v>
      </c>
      <c r="F6974" s="71" t="n">
        <v>368</v>
      </c>
      <c r="G6974" s="72" t="n">
        <v>46423.66</v>
      </c>
      <c r="H6974" s="72" t="n">
        <v>40020.77</v>
      </c>
      <c r="I6974" s="71" t="n">
        <f aca="false">IF(B6974&gt;=Settings!$B$23,1,0)</f>
        <v>1</v>
      </c>
      <c r="J6974" s="71" t="n">
        <v>1</v>
      </c>
      <c r="K6974" s="71" t="n">
        <f aca="false">F6974*I6974*J6974</f>
        <v>368</v>
      </c>
      <c r="L6974" s="71" t="n">
        <f aca="false">E6974*I6974*J6974</f>
        <v>22</v>
      </c>
      <c r="M6974" s="72" t="n">
        <f aca="false">G6974*I6974*J6974</f>
        <v>46423.66</v>
      </c>
      <c r="N6974" s="72" t="n">
        <f aca="false">D6974*I6974*J6974</f>
        <v>2516.92</v>
      </c>
      <c r="O6974" s="71" t="n">
        <f aca="false">F6974*J6974</f>
        <v>368</v>
      </c>
      <c r="P6974" s="71" t="n">
        <f aca="false">E6974*J6974</f>
        <v>22</v>
      </c>
    </row>
    <row r="6975" customFormat="false" ht="15" hidden="false" customHeight="false" outlineLevel="0" collapsed="false">
      <c r="A6975" s="71" t="s">
        <v>59</v>
      </c>
      <c r="B6975" s="71" t="s">
        <v>53</v>
      </c>
      <c r="C6975" s="71" t="s">
        <v>1076</v>
      </c>
      <c r="D6975" s="72" t="n">
        <v>0</v>
      </c>
      <c r="E6975" s="71" t="n">
        <v>0</v>
      </c>
      <c r="F6975" s="71" t="n">
        <v>31</v>
      </c>
      <c r="G6975" s="72" t="n">
        <v>2857.58</v>
      </c>
      <c r="H6975" s="72" t="n">
        <v>2709.09</v>
      </c>
      <c r="I6975" s="71" t="n">
        <f aca="false">IF(B6975&gt;=Settings!$B$23,1,0)</f>
        <v>1</v>
      </c>
      <c r="J6975" s="71" t="n">
        <v>1</v>
      </c>
      <c r="K6975" s="71" t="n">
        <f aca="false">F6975*I6975*J6975</f>
        <v>31</v>
      </c>
      <c r="L6975" s="71" t="n">
        <f aca="false">E6975*I6975*J6975</f>
        <v>0</v>
      </c>
      <c r="M6975" s="72" t="n">
        <f aca="false">G6975*I6975*J6975</f>
        <v>2857.58</v>
      </c>
      <c r="N6975" s="72" t="n">
        <f aca="false">D6975*I6975*J6975</f>
        <v>-0</v>
      </c>
      <c r="O6975" s="71" t="n">
        <f aca="false">F6975*J6975</f>
        <v>31</v>
      </c>
      <c r="P6975" s="71" t="n">
        <f aca="false">E6975*J6975</f>
        <v>0</v>
      </c>
    </row>
    <row r="6976" customFormat="false" ht="15" hidden="false" customHeight="false" outlineLevel="0" collapsed="false">
      <c r="A6976" s="71" t="s">
        <v>61</v>
      </c>
      <c r="B6976" s="71" t="s">
        <v>53</v>
      </c>
      <c r="C6976" s="71" t="s">
        <v>1138</v>
      </c>
      <c r="D6976" s="72" t="n">
        <v>72.68</v>
      </c>
      <c r="E6976" s="71" t="n">
        <v>1</v>
      </c>
      <c r="F6976" s="71" t="n">
        <v>10</v>
      </c>
      <c r="G6976" s="72" t="n">
        <v>638.6</v>
      </c>
      <c r="H6976" s="72" t="n">
        <v>510.78</v>
      </c>
      <c r="I6976" s="71" t="n">
        <f aca="false">IF(B6976&gt;=Settings!$B$23,1,0)</f>
        <v>1</v>
      </c>
      <c r="J6976" s="71" t="n">
        <v>1</v>
      </c>
      <c r="K6976" s="71" t="n">
        <f aca="false">F6976*I6976*J6976</f>
        <v>10</v>
      </c>
      <c r="L6976" s="71" t="n">
        <f aca="false">E6976*I6976*J6976</f>
        <v>1</v>
      </c>
      <c r="M6976" s="72" t="n">
        <f aca="false">G6976*I6976*J6976</f>
        <v>638.6</v>
      </c>
      <c r="N6976" s="72" t="n">
        <f aca="false">D6976*I6976*J6976</f>
        <v>72.68</v>
      </c>
      <c r="O6976" s="71" t="n">
        <f aca="false">F6976*J6976</f>
        <v>10</v>
      </c>
      <c r="P6976" s="71" t="n">
        <f aca="false">E6976*J6976</f>
        <v>1</v>
      </c>
    </row>
    <row r="6977" customFormat="false" ht="15" hidden="false" customHeight="false" outlineLevel="0" collapsed="false">
      <c r="A6977" s="71" t="s">
        <v>62</v>
      </c>
      <c r="B6977" s="71" t="s">
        <v>53</v>
      </c>
      <c r="C6977" s="71" t="s">
        <v>962</v>
      </c>
      <c r="D6977" s="72" t="n">
        <v>0</v>
      </c>
      <c r="E6977" s="71" t="n">
        <v>0</v>
      </c>
      <c r="F6977" s="71" t="n">
        <v>2</v>
      </c>
      <c r="G6977" s="72" t="n">
        <v>104.46</v>
      </c>
      <c r="H6977" s="72" t="n">
        <v>104.46</v>
      </c>
      <c r="I6977" s="71" t="n">
        <f aca="false">IF(B6977&gt;=Settings!$B$23,1,0)</f>
        <v>1</v>
      </c>
      <c r="J6977" s="71" t="n">
        <v>1</v>
      </c>
      <c r="K6977" s="71" t="n">
        <f aca="false">F6977*I6977*J6977</f>
        <v>2</v>
      </c>
      <c r="L6977" s="71" t="n">
        <f aca="false">E6977*I6977*J6977</f>
        <v>0</v>
      </c>
      <c r="M6977" s="72" t="n">
        <f aca="false">G6977*I6977*J6977</f>
        <v>104.46</v>
      </c>
      <c r="N6977" s="72" t="n">
        <f aca="false">D6977*I6977*J6977</f>
        <v>-0</v>
      </c>
      <c r="O6977" s="71" t="n">
        <f aca="false">F6977*J6977</f>
        <v>2</v>
      </c>
      <c r="P6977" s="71" t="n">
        <f aca="false">E6977*J6977</f>
        <v>0</v>
      </c>
    </row>
    <row r="6978" customFormat="false" ht="15" hidden="false" customHeight="false" outlineLevel="0" collapsed="false">
      <c r="A6978" s="71" t="s">
        <v>62</v>
      </c>
      <c r="B6978" s="71" t="s">
        <v>53</v>
      </c>
      <c r="C6978" s="71" t="s">
        <v>608</v>
      </c>
      <c r="D6978" s="72" t="n">
        <v>0</v>
      </c>
      <c r="E6978" s="71" t="n">
        <v>0</v>
      </c>
      <c r="F6978" s="71" t="n">
        <v>1</v>
      </c>
      <c r="G6978" s="72" t="n">
        <v>98.14</v>
      </c>
      <c r="H6978" s="72" t="n">
        <v>98.14</v>
      </c>
      <c r="I6978" s="71" t="n">
        <f aca="false">IF(B6978&gt;=Settings!$B$23,1,0)</f>
        <v>1</v>
      </c>
      <c r="J6978" s="71" t="n">
        <v>1</v>
      </c>
      <c r="K6978" s="71" t="n">
        <f aca="false">F6978*I6978*J6978</f>
        <v>1</v>
      </c>
      <c r="L6978" s="71" t="n">
        <f aca="false">E6978*I6978*J6978</f>
        <v>0</v>
      </c>
      <c r="M6978" s="72" t="n">
        <f aca="false">G6978*I6978*J6978</f>
        <v>98.14</v>
      </c>
      <c r="N6978" s="72" t="n">
        <f aca="false">D6978*I6978*J6978</f>
        <v>-0</v>
      </c>
      <c r="O6978" s="71" t="n">
        <f aca="false">F6978*J6978</f>
        <v>1</v>
      </c>
      <c r="P6978" s="71" t="n">
        <f aca="false">E6978*J6978</f>
        <v>0</v>
      </c>
    </row>
    <row r="6979" customFormat="false" ht="15" hidden="false" customHeight="false" outlineLevel="0" collapsed="false">
      <c r="A6979" s="71" t="s">
        <v>59</v>
      </c>
      <c r="B6979" s="71" t="s">
        <v>53</v>
      </c>
      <c r="C6979" s="71" t="s">
        <v>2137</v>
      </c>
      <c r="D6979" s="72" t="n">
        <v>0</v>
      </c>
      <c r="E6979" s="71" t="n">
        <v>0</v>
      </c>
      <c r="F6979" s="71" t="n">
        <v>2</v>
      </c>
      <c r="G6979" s="72" t="n">
        <v>121.46</v>
      </c>
      <c r="H6979" s="72" t="n">
        <v>121.46</v>
      </c>
      <c r="I6979" s="71" t="n">
        <f aca="false">IF(B6979&gt;=Settings!$B$23,1,0)</f>
        <v>1</v>
      </c>
      <c r="J6979" s="71" t="n">
        <v>1</v>
      </c>
      <c r="K6979" s="71" t="n">
        <f aca="false">F6979*I6979*J6979</f>
        <v>2</v>
      </c>
      <c r="L6979" s="71" t="n">
        <f aca="false">E6979*I6979*J6979</f>
        <v>0</v>
      </c>
      <c r="M6979" s="72" t="n">
        <f aca="false">G6979*I6979*J6979</f>
        <v>121.46</v>
      </c>
      <c r="N6979" s="72" t="n">
        <f aca="false">D6979*I6979*J6979</f>
        <v>-0</v>
      </c>
      <c r="O6979" s="71" t="n">
        <f aca="false">F6979*J6979</f>
        <v>2</v>
      </c>
      <c r="P6979" s="71" t="n">
        <f aca="false">E6979*J6979</f>
        <v>0</v>
      </c>
    </row>
    <row r="6980" customFormat="false" ht="15" hidden="false" customHeight="false" outlineLevel="0" collapsed="false">
      <c r="A6980" s="71" t="s">
        <v>59</v>
      </c>
      <c r="B6980" s="71" t="s">
        <v>53</v>
      </c>
      <c r="C6980" s="71" t="s">
        <v>1279</v>
      </c>
      <c r="D6980" s="72" t="n">
        <v>0</v>
      </c>
      <c r="E6980" s="71" t="n">
        <v>0</v>
      </c>
      <c r="F6980" s="71" t="n">
        <v>1</v>
      </c>
      <c r="G6980" s="72" t="n">
        <v>104.5</v>
      </c>
      <c r="H6980" s="72" t="n">
        <v>104.5</v>
      </c>
      <c r="I6980" s="71" t="n">
        <f aca="false">IF(B6980&gt;=Settings!$B$23,1,0)</f>
        <v>1</v>
      </c>
      <c r="J6980" s="71" t="n">
        <v>1</v>
      </c>
      <c r="K6980" s="71" t="n">
        <f aca="false">F6980*I6980*J6980</f>
        <v>1</v>
      </c>
      <c r="L6980" s="71" t="n">
        <f aca="false">E6980*I6980*J6980</f>
        <v>0</v>
      </c>
      <c r="M6980" s="72" t="n">
        <f aca="false">G6980*I6980*J6980</f>
        <v>104.5</v>
      </c>
      <c r="N6980" s="72" t="n">
        <f aca="false">D6980*I6980*J6980</f>
        <v>-0</v>
      </c>
      <c r="O6980" s="71" t="n">
        <f aca="false">F6980*J6980</f>
        <v>1</v>
      </c>
      <c r="P6980" s="71" t="n">
        <f aca="false">E6980*J6980</f>
        <v>0</v>
      </c>
    </row>
    <row r="6981" customFormat="false" ht="15" hidden="false" customHeight="false" outlineLevel="0" collapsed="false">
      <c r="A6981" s="71" t="s">
        <v>62</v>
      </c>
      <c r="B6981" s="71" t="s">
        <v>53</v>
      </c>
      <c r="C6981" s="71" t="s">
        <v>121</v>
      </c>
      <c r="D6981" s="72" t="n">
        <v>87.1</v>
      </c>
      <c r="E6981" s="71" t="n">
        <v>2</v>
      </c>
      <c r="F6981" s="71" t="n">
        <v>11</v>
      </c>
      <c r="G6981" s="72" t="n">
        <v>614.35</v>
      </c>
      <c r="H6981" s="72" t="n">
        <v>506.15</v>
      </c>
      <c r="I6981" s="71" t="n">
        <f aca="false">IF(B6981&gt;=Settings!$B$23,1,0)</f>
        <v>1</v>
      </c>
      <c r="J6981" s="71" t="n">
        <v>1</v>
      </c>
      <c r="K6981" s="71" t="n">
        <f aca="false">F6981*I6981*J6981</f>
        <v>11</v>
      </c>
      <c r="L6981" s="71" t="n">
        <f aca="false">E6981*I6981*J6981</f>
        <v>2</v>
      </c>
      <c r="M6981" s="72" t="n">
        <f aca="false">G6981*I6981*J6981</f>
        <v>614.35</v>
      </c>
      <c r="N6981" s="72" t="n">
        <f aca="false">D6981*I6981*J6981</f>
        <v>87.1</v>
      </c>
      <c r="O6981" s="71" t="n">
        <f aca="false">F6981*J6981</f>
        <v>11</v>
      </c>
      <c r="P6981" s="71" t="n">
        <f aca="false">E6981*J6981</f>
        <v>2</v>
      </c>
    </row>
    <row r="6982" customFormat="false" ht="15" hidden="false" customHeight="false" outlineLevel="0" collapsed="false">
      <c r="A6982" s="71" t="s">
        <v>61</v>
      </c>
      <c r="B6982" s="71" t="s">
        <v>53</v>
      </c>
      <c r="C6982" s="71" t="s">
        <v>948</v>
      </c>
      <c r="D6982" s="72" t="n">
        <v>0</v>
      </c>
      <c r="E6982" s="71" t="n">
        <v>0</v>
      </c>
      <c r="F6982" s="71" t="n">
        <v>1</v>
      </c>
      <c r="G6982" s="72" t="n">
        <v>113.58</v>
      </c>
      <c r="H6982" s="72" t="n">
        <v>96.56</v>
      </c>
      <c r="I6982" s="71" t="n">
        <f aca="false">IF(B6982&gt;=Settings!$B$23,1,0)</f>
        <v>1</v>
      </c>
      <c r="J6982" s="71" t="n">
        <v>1</v>
      </c>
      <c r="K6982" s="71" t="n">
        <f aca="false">F6982*I6982*J6982</f>
        <v>1</v>
      </c>
      <c r="L6982" s="71" t="n">
        <f aca="false">E6982*I6982*J6982</f>
        <v>0</v>
      </c>
      <c r="M6982" s="72" t="n">
        <f aca="false">G6982*I6982*J6982</f>
        <v>113.58</v>
      </c>
      <c r="N6982" s="72" t="n">
        <f aca="false">D6982*I6982*J6982</f>
        <v>-0</v>
      </c>
      <c r="O6982" s="71" t="n">
        <f aca="false">F6982*J6982</f>
        <v>1</v>
      </c>
      <c r="P6982" s="71" t="n">
        <f aca="false">E6982*J6982</f>
        <v>0</v>
      </c>
    </row>
    <row r="6983" customFormat="false" ht="15" hidden="false" customHeight="false" outlineLevel="0" collapsed="false">
      <c r="A6983" s="71" t="s">
        <v>59</v>
      </c>
      <c r="B6983" s="71" t="s">
        <v>53</v>
      </c>
      <c r="C6983" s="71" t="s">
        <v>169</v>
      </c>
      <c r="D6983" s="72" t="n">
        <v>0</v>
      </c>
      <c r="E6983" s="71" t="n">
        <v>0</v>
      </c>
      <c r="F6983" s="71" t="n">
        <v>9</v>
      </c>
      <c r="G6983" s="72" t="n">
        <v>758.65</v>
      </c>
      <c r="H6983" s="72" t="n">
        <v>734.14</v>
      </c>
      <c r="I6983" s="71" t="n">
        <f aca="false">IF(B6983&gt;=Settings!$B$23,1,0)</f>
        <v>1</v>
      </c>
      <c r="J6983" s="71" t="n">
        <v>1</v>
      </c>
      <c r="K6983" s="71" t="n">
        <f aca="false">F6983*I6983*J6983</f>
        <v>9</v>
      </c>
      <c r="L6983" s="71" t="n">
        <f aca="false">E6983*I6983*J6983</f>
        <v>0</v>
      </c>
      <c r="M6983" s="72" t="n">
        <f aca="false">G6983*I6983*J6983</f>
        <v>758.65</v>
      </c>
      <c r="N6983" s="72" t="n">
        <f aca="false">D6983*I6983*J6983</f>
        <v>-0</v>
      </c>
      <c r="O6983" s="71" t="n">
        <f aca="false">F6983*J6983</f>
        <v>9</v>
      </c>
      <c r="P6983" s="71" t="n">
        <f aca="false">E6983*J6983</f>
        <v>0</v>
      </c>
    </row>
    <row r="6984" customFormat="false" ht="15" hidden="false" customHeight="false" outlineLevel="0" collapsed="false">
      <c r="A6984" s="71" t="s">
        <v>63</v>
      </c>
      <c r="B6984" s="71" t="s">
        <v>53</v>
      </c>
      <c r="C6984" s="71" t="s">
        <v>2366</v>
      </c>
      <c r="D6984" s="72" t="n">
        <v>0</v>
      </c>
      <c r="E6984" s="71" t="n">
        <v>0</v>
      </c>
      <c r="F6984" s="71" t="n">
        <v>1</v>
      </c>
      <c r="G6984" s="72" t="n">
        <v>63.59</v>
      </c>
      <c r="H6984" s="72" t="n">
        <v>63.59</v>
      </c>
      <c r="I6984" s="71" t="n">
        <f aca="false">IF(B6984&gt;=Settings!$B$23,1,0)</f>
        <v>1</v>
      </c>
      <c r="J6984" s="71" t="n">
        <v>1</v>
      </c>
      <c r="K6984" s="71" t="n">
        <f aca="false">F6984*I6984*J6984</f>
        <v>1</v>
      </c>
      <c r="L6984" s="71" t="n">
        <f aca="false">E6984*I6984*J6984</f>
        <v>0</v>
      </c>
      <c r="M6984" s="72" t="n">
        <f aca="false">G6984*I6984*J6984</f>
        <v>63.59</v>
      </c>
      <c r="N6984" s="72" t="n">
        <f aca="false">D6984*I6984*J6984</f>
        <v>-0</v>
      </c>
      <c r="O6984" s="71" t="n">
        <f aca="false">F6984*J6984</f>
        <v>1</v>
      </c>
      <c r="P6984" s="71" t="n">
        <f aca="false">E6984*J6984</f>
        <v>0</v>
      </c>
    </row>
    <row r="6985" customFormat="false" ht="15" hidden="false" customHeight="false" outlineLevel="0" collapsed="false">
      <c r="A6985" s="71" t="s">
        <v>60</v>
      </c>
      <c r="B6985" s="71" t="s">
        <v>53</v>
      </c>
      <c r="C6985" s="71" t="s">
        <v>119</v>
      </c>
      <c r="D6985" s="72" t="n">
        <v>2342.42</v>
      </c>
      <c r="E6985" s="71" t="n">
        <v>27</v>
      </c>
      <c r="F6985" s="71" t="n">
        <v>366</v>
      </c>
      <c r="G6985" s="72" t="n">
        <v>34327.82</v>
      </c>
      <c r="H6985" s="72" t="n">
        <v>29054.6</v>
      </c>
      <c r="I6985" s="71" t="n">
        <f aca="false">IF(B6985&gt;=Settings!$B$23,1,0)</f>
        <v>1</v>
      </c>
      <c r="J6985" s="71" t="n">
        <v>1</v>
      </c>
      <c r="K6985" s="71" t="n">
        <f aca="false">F6985*I6985*J6985</f>
        <v>366</v>
      </c>
      <c r="L6985" s="71" t="n">
        <f aca="false">E6985*I6985*J6985</f>
        <v>27</v>
      </c>
      <c r="M6985" s="72" t="n">
        <f aca="false">G6985*I6985*J6985</f>
        <v>34327.82</v>
      </c>
      <c r="N6985" s="72" t="n">
        <f aca="false">D6985*I6985*J6985</f>
        <v>2342.42</v>
      </c>
      <c r="O6985" s="71" t="n">
        <f aca="false">F6985*J6985</f>
        <v>366</v>
      </c>
      <c r="P6985" s="71" t="n">
        <f aca="false">E6985*J6985</f>
        <v>27</v>
      </c>
    </row>
    <row r="6986" customFormat="false" ht="15" hidden="false" customHeight="false" outlineLevel="0" collapsed="false">
      <c r="A6986" s="71" t="s">
        <v>61</v>
      </c>
      <c r="B6986" s="71" t="s">
        <v>53</v>
      </c>
      <c r="C6986" s="71" t="s">
        <v>903</v>
      </c>
      <c r="D6986" s="72" t="n">
        <v>0</v>
      </c>
      <c r="E6986" s="71" t="n">
        <v>0</v>
      </c>
      <c r="F6986" s="71" t="n">
        <v>1</v>
      </c>
      <c r="G6986" s="72" t="n">
        <v>159.05</v>
      </c>
      <c r="H6986" s="72" t="n">
        <v>159.05</v>
      </c>
      <c r="I6986" s="71" t="n">
        <f aca="false">IF(B6986&gt;=Settings!$B$23,1,0)</f>
        <v>1</v>
      </c>
      <c r="J6986" s="71" t="n">
        <v>1</v>
      </c>
      <c r="K6986" s="71" t="n">
        <f aca="false">F6986*I6986*J6986</f>
        <v>1</v>
      </c>
      <c r="L6986" s="71" t="n">
        <f aca="false">E6986*I6986*J6986</f>
        <v>0</v>
      </c>
      <c r="M6986" s="72" t="n">
        <f aca="false">G6986*I6986*J6986</f>
        <v>159.05</v>
      </c>
      <c r="N6986" s="72" t="n">
        <f aca="false">D6986*I6986*J6986</f>
        <v>-0</v>
      </c>
      <c r="O6986" s="71" t="n">
        <f aca="false">F6986*J6986</f>
        <v>1</v>
      </c>
      <c r="P6986" s="71" t="n">
        <f aca="false">E6986*J6986</f>
        <v>0</v>
      </c>
    </row>
    <row r="6987" customFormat="false" ht="15" hidden="false" customHeight="false" outlineLevel="0" collapsed="false">
      <c r="A6987" s="71" t="s">
        <v>60</v>
      </c>
      <c r="B6987" s="71" t="s">
        <v>53</v>
      </c>
      <c r="C6987" s="71" t="s">
        <v>1237</v>
      </c>
      <c r="D6987" s="72" t="n">
        <v>6.51</v>
      </c>
      <c r="E6987" s="71" t="n">
        <v>1</v>
      </c>
      <c r="F6987" s="71" t="n">
        <v>12</v>
      </c>
      <c r="G6987" s="72" t="n">
        <v>97.65</v>
      </c>
      <c r="H6987" s="72" t="n">
        <v>87.1</v>
      </c>
      <c r="I6987" s="71" t="n">
        <f aca="false">IF(B6987&gt;=Settings!$B$23,1,0)</f>
        <v>1</v>
      </c>
      <c r="J6987" s="71" t="n">
        <v>1</v>
      </c>
      <c r="K6987" s="71" t="n">
        <f aca="false">F6987*I6987*J6987</f>
        <v>12</v>
      </c>
      <c r="L6987" s="71" t="n">
        <f aca="false">E6987*I6987*J6987</f>
        <v>1</v>
      </c>
      <c r="M6987" s="72" t="n">
        <f aca="false">G6987*I6987*J6987</f>
        <v>97.65</v>
      </c>
      <c r="N6987" s="72" t="n">
        <f aca="false">D6987*I6987*J6987</f>
        <v>6.51</v>
      </c>
      <c r="O6987" s="71" t="n">
        <f aca="false">F6987*J6987</f>
        <v>12</v>
      </c>
      <c r="P6987" s="71" t="n">
        <f aca="false">E6987*J6987</f>
        <v>1</v>
      </c>
    </row>
    <row r="6988" customFormat="false" ht="15" hidden="false" customHeight="false" outlineLevel="0" collapsed="false">
      <c r="A6988" s="71" t="s">
        <v>59</v>
      </c>
      <c r="B6988" s="71" t="s">
        <v>53</v>
      </c>
      <c r="C6988" s="71" t="s">
        <v>1443</v>
      </c>
      <c r="D6988" s="72" t="n">
        <v>0</v>
      </c>
      <c r="E6988" s="71" t="n">
        <v>0</v>
      </c>
      <c r="F6988" s="71" t="n">
        <v>2</v>
      </c>
      <c r="G6988" s="72" t="n">
        <v>227.16</v>
      </c>
      <c r="H6988" s="72" t="n">
        <v>187.42</v>
      </c>
      <c r="I6988" s="71" t="n">
        <f aca="false">IF(B6988&gt;=Settings!$B$23,1,0)</f>
        <v>1</v>
      </c>
      <c r="J6988" s="71" t="n">
        <v>1</v>
      </c>
      <c r="K6988" s="71" t="n">
        <f aca="false">F6988*I6988*J6988</f>
        <v>2</v>
      </c>
      <c r="L6988" s="71" t="n">
        <f aca="false">E6988*I6988*J6988</f>
        <v>0</v>
      </c>
      <c r="M6988" s="72" t="n">
        <f aca="false">G6988*I6988*J6988</f>
        <v>227.16</v>
      </c>
      <c r="N6988" s="72" t="n">
        <f aca="false">D6988*I6988*J6988</f>
        <v>-0</v>
      </c>
      <c r="O6988" s="71" t="n">
        <f aca="false">F6988*J6988</f>
        <v>2</v>
      </c>
      <c r="P6988" s="71" t="n">
        <f aca="false">E6988*J6988</f>
        <v>0</v>
      </c>
    </row>
    <row r="6989" customFormat="false" ht="15" hidden="false" customHeight="false" outlineLevel="0" collapsed="false">
      <c r="A6989" s="71" t="s">
        <v>61</v>
      </c>
      <c r="B6989" s="71" t="s">
        <v>53</v>
      </c>
      <c r="C6989" s="71" t="s">
        <v>2433</v>
      </c>
      <c r="D6989" s="72" t="n">
        <v>0</v>
      </c>
      <c r="E6989" s="71" t="n">
        <v>0</v>
      </c>
      <c r="F6989" s="71" t="n">
        <v>2</v>
      </c>
      <c r="G6989" s="72" t="n">
        <v>163.54</v>
      </c>
      <c r="H6989" s="72" t="n">
        <v>151.28</v>
      </c>
      <c r="I6989" s="71" t="n">
        <f aca="false">IF(B6989&gt;=Settings!$B$23,1,0)</f>
        <v>1</v>
      </c>
      <c r="J6989" s="71" t="n">
        <v>1</v>
      </c>
      <c r="K6989" s="71" t="n">
        <f aca="false">F6989*I6989*J6989</f>
        <v>2</v>
      </c>
      <c r="L6989" s="71" t="n">
        <f aca="false">E6989*I6989*J6989</f>
        <v>0</v>
      </c>
      <c r="M6989" s="72" t="n">
        <f aca="false">G6989*I6989*J6989</f>
        <v>163.54</v>
      </c>
      <c r="N6989" s="72" t="n">
        <f aca="false">D6989*I6989*J6989</f>
        <v>-0</v>
      </c>
      <c r="O6989" s="71" t="n">
        <f aca="false">F6989*J6989</f>
        <v>2</v>
      </c>
      <c r="P6989" s="71" t="n">
        <f aca="false">E6989*J6989</f>
        <v>0</v>
      </c>
    </row>
    <row r="6990" customFormat="false" ht="15" hidden="false" customHeight="false" outlineLevel="0" collapsed="false">
      <c r="A6990" s="71" t="s">
        <v>60</v>
      </c>
      <c r="B6990" s="71" t="s">
        <v>53</v>
      </c>
      <c r="C6990" s="71" t="s">
        <v>1093</v>
      </c>
      <c r="D6990" s="72" t="n">
        <v>0</v>
      </c>
      <c r="E6990" s="71" t="n">
        <v>0</v>
      </c>
      <c r="F6990" s="71" t="n">
        <v>8</v>
      </c>
      <c r="G6990" s="72" t="n">
        <v>755.08</v>
      </c>
      <c r="H6990" s="72" t="n">
        <v>687.49</v>
      </c>
      <c r="I6990" s="71" t="n">
        <f aca="false">IF(B6990&gt;=Settings!$B$23,1,0)</f>
        <v>1</v>
      </c>
      <c r="J6990" s="71" t="n">
        <v>1</v>
      </c>
      <c r="K6990" s="71" t="n">
        <f aca="false">F6990*I6990*J6990</f>
        <v>8</v>
      </c>
      <c r="L6990" s="71" t="n">
        <f aca="false">E6990*I6990*J6990</f>
        <v>0</v>
      </c>
      <c r="M6990" s="72" t="n">
        <f aca="false">G6990*I6990*J6990</f>
        <v>755.08</v>
      </c>
      <c r="N6990" s="72" t="n">
        <f aca="false">D6990*I6990*J6990</f>
        <v>-0</v>
      </c>
      <c r="O6990" s="71" t="n">
        <f aca="false">F6990*J6990</f>
        <v>8</v>
      </c>
      <c r="P6990" s="71" t="n">
        <f aca="false">E6990*J6990</f>
        <v>0</v>
      </c>
    </row>
    <row r="6991" customFormat="false" ht="15" hidden="false" customHeight="false" outlineLevel="0" collapsed="false">
      <c r="A6991" s="71" t="s">
        <v>59</v>
      </c>
      <c r="B6991" s="71" t="s">
        <v>53</v>
      </c>
      <c r="C6991" s="71" t="s">
        <v>166</v>
      </c>
      <c r="D6991" s="72" t="n">
        <v>118.33</v>
      </c>
      <c r="E6991" s="71" t="n">
        <v>2</v>
      </c>
      <c r="F6991" s="71" t="n">
        <v>26</v>
      </c>
      <c r="G6991" s="72" t="n">
        <v>1671.61</v>
      </c>
      <c r="H6991" s="72" t="n">
        <v>1517.89</v>
      </c>
      <c r="I6991" s="71" t="n">
        <f aca="false">IF(B6991&gt;=Settings!$B$23,1,0)</f>
        <v>1</v>
      </c>
      <c r="J6991" s="71" t="n">
        <v>1</v>
      </c>
      <c r="K6991" s="71" t="n">
        <f aca="false">F6991*I6991*J6991</f>
        <v>26</v>
      </c>
      <c r="L6991" s="71" t="n">
        <f aca="false">E6991*I6991*J6991</f>
        <v>2</v>
      </c>
      <c r="M6991" s="72" t="n">
        <f aca="false">G6991*I6991*J6991</f>
        <v>1671.61</v>
      </c>
      <c r="N6991" s="72" t="n">
        <f aca="false">D6991*I6991*J6991</f>
        <v>118.33</v>
      </c>
      <c r="O6991" s="71" t="n">
        <f aca="false">F6991*J6991</f>
        <v>26</v>
      </c>
      <c r="P6991" s="71" t="n">
        <f aca="false">E6991*J6991</f>
        <v>2</v>
      </c>
    </row>
    <row r="6992" customFormat="false" ht="15" hidden="false" customHeight="false" outlineLevel="0" collapsed="false">
      <c r="A6992" s="71" t="s">
        <v>61</v>
      </c>
      <c r="B6992" s="71" t="s">
        <v>53</v>
      </c>
      <c r="C6992" s="71" t="s">
        <v>1147</v>
      </c>
      <c r="D6992" s="72" t="n">
        <v>0</v>
      </c>
      <c r="E6992" s="71" t="n">
        <v>0</v>
      </c>
      <c r="F6992" s="71" t="n">
        <v>1</v>
      </c>
      <c r="G6992" s="72" t="n">
        <v>263.59</v>
      </c>
      <c r="H6992" s="72" t="n">
        <v>263.59</v>
      </c>
      <c r="I6992" s="71" t="n">
        <f aca="false">IF(B6992&gt;=Settings!$B$23,1,0)</f>
        <v>1</v>
      </c>
      <c r="J6992" s="71" t="n">
        <v>1</v>
      </c>
      <c r="K6992" s="71" t="n">
        <f aca="false">F6992*I6992*J6992</f>
        <v>1</v>
      </c>
      <c r="L6992" s="71" t="n">
        <f aca="false">E6992*I6992*J6992</f>
        <v>0</v>
      </c>
      <c r="M6992" s="72" t="n">
        <f aca="false">G6992*I6992*J6992</f>
        <v>263.59</v>
      </c>
      <c r="N6992" s="72" t="n">
        <f aca="false">D6992*I6992*J6992</f>
        <v>-0</v>
      </c>
      <c r="O6992" s="71" t="n">
        <f aca="false">F6992*J6992</f>
        <v>1</v>
      </c>
      <c r="P6992" s="71" t="n">
        <f aca="false">E6992*J6992</f>
        <v>0</v>
      </c>
    </row>
    <row r="6993" customFormat="false" ht="15" hidden="false" customHeight="false" outlineLevel="0" collapsed="false">
      <c r="A6993" s="71" t="s">
        <v>59</v>
      </c>
      <c r="B6993" s="71" t="s">
        <v>53</v>
      </c>
      <c r="C6993" s="71" t="s">
        <v>1062</v>
      </c>
      <c r="D6993" s="72" t="n">
        <v>0</v>
      </c>
      <c r="E6993" s="71" t="n">
        <v>0</v>
      </c>
      <c r="F6993" s="71" t="n">
        <v>1</v>
      </c>
      <c r="G6993" s="72" t="n">
        <v>122.67</v>
      </c>
      <c r="H6993" s="72" t="n">
        <v>104.28</v>
      </c>
      <c r="I6993" s="71" t="n">
        <f aca="false">IF(B6993&gt;=Settings!$B$23,1,0)</f>
        <v>1</v>
      </c>
      <c r="J6993" s="71" t="n">
        <v>1</v>
      </c>
      <c r="K6993" s="71" t="n">
        <f aca="false">F6993*I6993*J6993</f>
        <v>1</v>
      </c>
      <c r="L6993" s="71" t="n">
        <f aca="false">E6993*I6993*J6993</f>
        <v>0</v>
      </c>
      <c r="M6993" s="72" t="n">
        <f aca="false">G6993*I6993*J6993</f>
        <v>122.67</v>
      </c>
      <c r="N6993" s="72" t="n">
        <f aca="false">D6993*I6993*J6993</f>
        <v>-0</v>
      </c>
      <c r="O6993" s="71" t="n">
        <f aca="false">F6993*J6993</f>
        <v>1</v>
      </c>
      <c r="P6993" s="71" t="n">
        <f aca="false">E6993*J6993</f>
        <v>0</v>
      </c>
    </row>
    <row r="6994" customFormat="false" ht="15" hidden="false" customHeight="false" outlineLevel="0" collapsed="false">
      <c r="A6994" s="71" t="s">
        <v>59</v>
      </c>
      <c r="B6994" s="71" t="s">
        <v>53</v>
      </c>
      <c r="C6994" s="71" t="s">
        <v>962</v>
      </c>
      <c r="D6994" s="72" t="n">
        <v>0</v>
      </c>
      <c r="E6994" s="71" t="n">
        <v>0</v>
      </c>
      <c r="F6994" s="71" t="n">
        <v>5</v>
      </c>
      <c r="G6994" s="72" t="n">
        <v>295.24</v>
      </c>
      <c r="H6994" s="72" t="n">
        <v>286.39</v>
      </c>
      <c r="I6994" s="71" t="n">
        <f aca="false">IF(B6994&gt;=Settings!$B$23,1,0)</f>
        <v>1</v>
      </c>
      <c r="J6994" s="71" t="n">
        <v>1</v>
      </c>
      <c r="K6994" s="71" t="n">
        <f aca="false">F6994*I6994*J6994</f>
        <v>5</v>
      </c>
      <c r="L6994" s="71" t="n">
        <f aca="false">E6994*I6994*J6994</f>
        <v>0</v>
      </c>
      <c r="M6994" s="72" t="n">
        <f aca="false">G6994*I6994*J6994</f>
        <v>295.24</v>
      </c>
      <c r="N6994" s="72" t="n">
        <f aca="false">D6994*I6994*J6994</f>
        <v>-0</v>
      </c>
      <c r="O6994" s="71" t="n">
        <f aca="false">F6994*J6994</f>
        <v>5</v>
      </c>
      <c r="P6994" s="71" t="n">
        <f aca="false">E6994*J6994</f>
        <v>0</v>
      </c>
    </row>
    <row r="6995" customFormat="false" ht="15" hidden="false" customHeight="false" outlineLevel="0" collapsed="false">
      <c r="A6995" s="71" t="s">
        <v>61</v>
      </c>
      <c r="B6995" s="71" t="s">
        <v>53</v>
      </c>
      <c r="C6995" s="71" t="s">
        <v>1112</v>
      </c>
      <c r="D6995" s="72" t="n">
        <v>0</v>
      </c>
      <c r="E6995" s="71" t="n">
        <v>0</v>
      </c>
      <c r="F6995" s="71" t="n">
        <v>4</v>
      </c>
      <c r="G6995" s="72" t="n">
        <v>436.18</v>
      </c>
      <c r="H6995" s="72" t="n">
        <v>387.11</v>
      </c>
      <c r="I6995" s="71" t="n">
        <f aca="false">IF(B6995&gt;=Settings!$B$23,1,0)</f>
        <v>1</v>
      </c>
      <c r="J6995" s="71" t="n">
        <v>1</v>
      </c>
      <c r="K6995" s="71" t="n">
        <f aca="false">F6995*I6995*J6995</f>
        <v>4</v>
      </c>
      <c r="L6995" s="71" t="n">
        <f aca="false">E6995*I6995*J6995</f>
        <v>0</v>
      </c>
      <c r="M6995" s="72" t="n">
        <f aca="false">G6995*I6995*J6995</f>
        <v>436.18</v>
      </c>
      <c r="N6995" s="72" t="n">
        <f aca="false">D6995*I6995*J6995</f>
        <v>-0</v>
      </c>
      <c r="O6995" s="71" t="n">
        <f aca="false">F6995*J6995</f>
        <v>4</v>
      </c>
      <c r="P6995" s="71" t="n">
        <f aca="false">E6995*J6995</f>
        <v>0</v>
      </c>
    </row>
    <row r="6996" customFormat="false" ht="15" hidden="false" customHeight="false" outlineLevel="0" collapsed="false">
      <c r="A6996" s="71" t="s">
        <v>59</v>
      </c>
      <c r="B6996" s="71" t="s">
        <v>53</v>
      </c>
      <c r="C6996" s="71" t="s">
        <v>1156</v>
      </c>
      <c r="D6996" s="72" t="n">
        <v>65.65</v>
      </c>
      <c r="E6996" s="71" t="n">
        <v>1</v>
      </c>
      <c r="F6996" s="71" t="n">
        <v>3</v>
      </c>
      <c r="G6996" s="72" t="n">
        <v>248.05</v>
      </c>
      <c r="H6996" s="72" t="n">
        <v>159.24</v>
      </c>
      <c r="I6996" s="71" t="n">
        <f aca="false">IF(B6996&gt;=Settings!$B$23,1,0)</f>
        <v>1</v>
      </c>
      <c r="J6996" s="71" t="n">
        <v>1</v>
      </c>
      <c r="K6996" s="71" t="n">
        <f aca="false">F6996*I6996*J6996</f>
        <v>3</v>
      </c>
      <c r="L6996" s="71" t="n">
        <f aca="false">E6996*I6996*J6996</f>
        <v>1</v>
      </c>
      <c r="M6996" s="72" t="n">
        <f aca="false">G6996*I6996*J6996</f>
        <v>248.05</v>
      </c>
      <c r="N6996" s="72" t="n">
        <f aca="false">D6996*I6996*J6996</f>
        <v>65.65</v>
      </c>
      <c r="O6996" s="71" t="n">
        <f aca="false">F6996*J6996</f>
        <v>3</v>
      </c>
      <c r="P6996" s="71" t="n">
        <f aca="false">E6996*J6996</f>
        <v>1</v>
      </c>
    </row>
    <row r="6997" customFormat="false" ht="15" hidden="false" customHeight="false" outlineLevel="0" collapsed="false">
      <c r="A6997" s="71" t="s">
        <v>60</v>
      </c>
      <c r="B6997" s="71" t="s">
        <v>53</v>
      </c>
      <c r="C6997" s="71" t="s">
        <v>1759</v>
      </c>
      <c r="D6997" s="72" t="n">
        <v>0</v>
      </c>
      <c r="E6997" s="71" t="n">
        <v>0</v>
      </c>
      <c r="F6997" s="71" t="n">
        <v>4</v>
      </c>
      <c r="G6997" s="72" t="n">
        <v>595.26</v>
      </c>
      <c r="H6997" s="72" t="n">
        <v>562.55</v>
      </c>
      <c r="I6997" s="71" t="n">
        <f aca="false">IF(B6997&gt;=Settings!$B$23,1,0)</f>
        <v>1</v>
      </c>
      <c r="J6997" s="71" t="n">
        <v>1</v>
      </c>
      <c r="K6997" s="71" t="n">
        <f aca="false">F6997*I6997*J6997</f>
        <v>4</v>
      </c>
      <c r="L6997" s="71" t="n">
        <f aca="false">E6997*I6997*J6997</f>
        <v>0</v>
      </c>
      <c r="M6997" s="72" t="n">
        <f aca="false">G6997*I6997*J6997</f>
        <v>595.26</v>
      </c>
      <c r="N6997" s="72" t="n">
        <f aca="false">D6997*I6997*J6997</f>
        <v>-0</v>
      </c>
      <c r="O6997" s="71" t="n">
        <f aca="false">F6997*J6997</f>
        <v>4</v>
      </c>
      <c r="P6997" s="71" t="n">
        <f aca="false">E6997*J6997</f>
        <v>0</v>
      </c>
    </row>
    <row r="6998" customFormat="false" ht="15" hidden="false" customHeight="false" outlineLevel="0" collapsed="false">
      <c r="A6998" s="71" t="s">
        <v>61</v>
      </c>
      <c r="B6998" s="71" t="s">
        <v>53</v>
      </c>
      <c r="C6998" s="71" t="s">
        <v>1226</v>
      </c>
      <c r="D6998" s="72" t="n">
        <v>0</v>
      </c>
      <c r="E6998" s="71" t="n">
        <v>0</v>
      </c>
      <c r="F6998" s="71" t="n">
        <v>2</v>
      </c>
      <c r="G6998" s="72" t="n">
        <v>145.36</v>
      </c>
      <c r="H6998" s="72" t="n">
        <v>145.36</v>
      </c>
      <c r="I6998" s="71" t="n">
        <f aca="false">IF(B6998&gt;=Settings!$B$23,1,0)</f>
        <v>1</v>
      </c>
      <c r="J6998" s="71" t="n">
        <v>1</v>
      </c>
      <c r="K6998" s="71" t="n">
        <f aca="false">F6998*I6998*J6998</f>
        <v>2</v>
      </c>
      <c r="L6998" s="71" t="n">
        <f aca="false">E6998*I6998*J6998</f>
        <v>0</v>
      </c>
      <c r="M6998" s="72" t="n">
        <f aca="false">G6998*I6998*J6998</f>
        <v>145.36</v>
      </c>
      <c r="N6998" s="72" t="n">
        <f aca="false">D6998*I6998*J6998</f>
        <v>-0</v>
      </c>
      <c r="O6998" s="71" t="n">
        <f aca="false">F6998*J6998</f>
        <v>2</v>
      </c>
      <c r="P6998" s="71" t="n">
        <f aca="false">E6998*J6998</f>
        <v>0</v>
      </c>
    </row>
    <row r="6999" customFormat="false" ht="15" hidden="false" customHeight="false" outlineLevel="0" collapsed="false">
      <c r="A6999" s="71" t="s">
        <v>59</v>
      </c>
      <c r="B6999" s="71" t="s">
        <v>53</v>
      </c>
      <c r="C6999" s="71" t="s">
        <v>359</v>
      </c>
      <c r="D6999" s="72" t="n">
        <v>0</v>
      </c>
      <c r="E6999" s="71" t="n">
        <v>0</v>
      </c>
      <c r="F6999" s="71" t="n">
        <v>1</v>
      </c>
      <c r="G6999" s="72" t="n">
        <v>172.68</v>
      </c>
      <c r="H6999" s="72" t="n">
        <v>172.68</v>
      </c>
      <c r="I6999" s="71" t="n">
        <f aca="false">IF(B6999&gt;=Settings!$B$23,1,0)</f>
        <v>1</v>
      </c>
      <c r="J6999" s="71" t="n">
        <v>1</v>
      </c>
      <c r="K6999" s="71" t="n">
        <f aca="false">F6999*I6999*J6999</f>
        <v>1</v>
      </c>
      <c r="L6999" s="71" t="n">
        <f aca="false">E6999*I6999*J6999</f>
        <v>0</v>
      </c>
      <c r="M6999" s="72" t="n">
        <f aca="false">G6999*I6999*J6999</f>
        <v>172.68</v>
      </c>
      <c r="N6999" s="72" t="n">
        <f aca="false">D6999*I6999*J6999</f>
        <v>-0</v>
      </c>
      <c r="O6999" s="71" t="n">
        <f aca="false">F6999*J6999</f>
        <v>1</v>
      </c>
      <c r="P6999" s="71" t="n">
        <f aca="false">E6999*J6999</f>
        <v>0</v>
      </c>
    </row>
    <row r="7000" customFormat="false" ht="15" hidden="false" customHeight="false" outlineLevel="0" collapsed="false">
      <c r="A7000" s="71" t="s">
        <v>61</v>
      </c>
      <c r="B7000" s="71" t="s">
        <v>53</v>
      </c>
      <c r="C7000" s="71" t="s">
        <v>1366</v>
      </c>
      <c r="D7000" s="72" t="n">
        <v>0</v>
      </c>
      <c r="E7000" s="71" t="n">
        <v>0</v>
      </c>
      <c r="F7000" s="71" t="n">
        <v>1</v>
      </c>
      <c r="G7000" s="72" t="n">
        <v>109.04</v>
      </c>
      <c r="H7000" s="72" t="n">
        <v>92.69</v>
      </c>
      <c r="I7000" s="71" t="n">
        <f aca="false">IF(B7000&gt;=Settings!$B$23,1,0)</f>
        <v>1</v>
      </c>
      <c r="J7000" s="71" t="n">
        <v>1</v>
      </c>
      <c r="K7000" s="71" t="n">
        <f aca="false">F7000*I7000*J7000</f>
        <v>1</v>
      </c>
      <c r="L7000" s="71" t="n">
        <f aca="false">E7000*I7000*J7000</f>
        <v>0</v>
      </c>
      <c r="M7000" s="72" t="n">
        <f aca="false">G7000*I7000*J7000</f>
        <v>109.04</v>
      </c>
      <c r="N7000" s="72" t="n">
        <f aca="false">D7000*I7000*J7000</f>
        <v>-0</v>
      </c>
      <c r="O7000" s="71" t="n">
        <f aca="false">F7000*J7000</f>
        <v>1</v>
      </c>
      <c r="P7000" s="71" t="n">
        <f aca="false">E7000*J7000</f>
        <v>0</v>
      </c>
    </row>
    <row r="7001" customFormat="false" ht="15" hidden="false" customHeight="false" outlineLevel="0" collapsed="false">
      <c r="A7001" s="71" t="s">
        <v>61</v>
      </c>
      <c r="B7001" s="71" t="s">
        <v>53</v>
      </c>
      <c r="C7001" s="71" t="s">
        <v>990</v>
      </c>
      <c r="D7001" s="72" t="n">
        <v>0</v>
      </c>
      <c r="E7001" s="71" t="n">
        <v>0</v>
      </c>
      <c r="F7001" s="71" t="n">
        <v>4</v>
      </c>
      <c r="G7001" s="72" t="n">
        <v>313.72</v>
      </c>
      <c r="H7001" s="72" t="n">
        <v>281.92</v>
      </c>
      <c r="I7001" s="71" t="n">
        <f aca="false">IF(B7001&gt;=Settings!$B$23,1,0)</f>
        <v>1</v>
      </c>
      <c r="J7001" s="71" t="n">
        <v>1</v>
      </c>
      <c r="K7001" s="71" t="n">
        <f aca="false">F7001*I7001*J7001</f>
        <v>4</v>
      </c>
      <c r="L7001" s="71" t="n">
        <f aca="false">E7001*I7001*J7001</f>
        <v>0</v>
      </c>
      <c r="M7001" s="72" t="n">
        <f aca="false">G7001*I7001*J7001</f>
        <v>313.72</v>
      </c>
      <c r="N7001" s="72" t="n">
        <f aca="false">D7001*I7001*J7001</f>
        <v>-0</v>
      </c>
      <c r="O7001" s="71" t="n">
        <f aca="false">F7001*J7001</f>
        <v>4</v>
      </c>
      <c r="P7001" s="71" t="n">
        <f aca="false">E7001*J7001</f>
        <v>0</v>
      </c>
    </row>
    <row r="7002" customFormat="false" ht="15" hidden="false" customHeight="false" outlineLevel="0" collapsed="false">
      <c r="A7002" s="71" t="s">
        <v>61</v>
      </c>
      <c r="B7002" s="71" t="s">
        <v>53</v>
      </c>
      <c r="C7002" s="71" t="s">
        <v>1122</v>
      </c>
      <c r="D7002" s="72" t="n">
        <v>77.23</v>
      </c>
      <c r="E7002" s="71" t="n">
        <v>1</v>
      </c>
      <c r="F7002" s="71" t="n">
        <v>8</v>
      </c>
      <c r="G7002" s="72" t="n">
        <v>690.53</v>
      </c>
      <c r="H7002" s="72" t="n">
        <v>586.74</v>
      </c>
      <c r="I7002" s="71" t="n">
        <f aca="false">IF(B7002&gt;=Settings!$B$23,1,0)</f>
        <v>1</v>
      </c>
      <c r="J7002" s="71" t="n">
        <v>1</v>
      </c>
      <c r="K7002" s="71" t="n">
        <f aca="false">F7002*I7002*J7002</f>
        <v>8</v>
      </c>
      <c r="L7002" s="71" t="n">
        <f aca="false">E7002*I7002*J7002</f>
        <v>1</v>
      </c>
      <c r="M7002" s="72" t="n">
        <f aca="false">G7002*I7002*J7002</f>
        <v>690.53</v>
      </c>
      <c r="N7002" s="72" t="n">
        <f aca="false">D7002*I7002*J7002</f>
        <v>77.23</v>
      </c>
      <c r="O7002" s="71" t="n">
        <f aca="false">F7002*J7002</f>
        <v>8</v>
      </c>
      <c r="P7002" s="71" t="n">
        <f aca="false">E7002*J7002</f>
        <v>1</v>
      </c>
    </row>
    <row r="7003" customFormat="false" ht="15" hidden="false" customHeight="false" outlineLevel="0" collapsed="false">
      <c r="A7003" s="71" t="s">
        <v>61</v>
      </c>
      <c r="B7003" s="71" t="s">
        <v>53</v>
      </c>
      <c r="C7003" s="71" t="s">
        <v>1016</v>
      </c>
      <c r="D7003" s="72" t="n">
        <v>0</v>
      </c>
      <c r="E7003" s="71" t="n">
        <v>0</v>
      </c>
      <c r="F7003" s="71" t="n">
        <v>2</v>
      </c>
      <c r="G7003" s="72" t="n">
        <v>90.81</v>
      </c>
      <c r="H7003" s="72" t="n">
        <v>84.7</v>
      </c>
      <c r="I7003" s="71" t="n">
        <f aca="false">IF(B7003&gt;=Settings!$B$23,1,0)</f>
        <v>1</v>
      </c>
      <c r="J7003" s="71" t="n">
        <v>1</v>
      </c>
      <c r="K7003" s="71" t="n">
        <f aca="false">F7003*I7003*J7003</f>
        <v>2</v>
      </c>
      <c r="L7003" s="71" t="n">
        <f aca="false">E7003*I7003*J7003</f>
        <v>0</v>
      </c>
      <c r="M7003" s="72" t="n">
        <f aca="false">G7003*I7003*J7003</f>
        <v>90.81</v>
      </c>
      <c r="N7003" s="72" t="n">
        <f aca="false">D7003*I7003*J7003</f>
        <v>-0</v>
      </c>
      <c r="O7003" s="71" t="n">
        <f aca="false">F7003*J7003</f>
        <v>2</v>
      </c>
      <c r="P7003" s="71" t="n">
        <f aca="false">E7003*J7003</f>
        <v>0</v>
      </c>
    </row>
    <row r="7004" customFormat="false" ht="15" hidden="false" customHeight="false" outlineLevel="0" collapsed="false">
      <c r="A7004" s="71" t="s">
        <v>59</v>
      </c>
      <c r="B7004" s="71" t="s">
        <v>53</v>
      </c>
      <c r="C7004" s="71" t="s">
        <v>975</v>
      </c>
      <c r="D7004" s="72" t="n">
        <v>133.79</v>
      </c>
      <c r="E7004" s="71" t="n">
        <v>2</v>
      </c>
      <c r="F7004" s="71" t="n">
        <v>10</v>
      </c>
      <c r="G7004" s="72" t="n">
        <v>754.11</v>
      </c>
      <c r="H7004" s="72" t="n">
        <v>567.41</v>
      </c>
      <c r="I7004" s="71" t="n">
        <f aca="false">IF(B7004&gt;=Settings!$B$23,1,0)</f>
        <v>1</v>
      </c>
      <c r="J7004" s="71" t="n">
        <v>1</v>
      </c>
      <c r="K7004" s="71" t="n">
        <f aca="false">F7004*I7004*J7004</f>
        <v>10</v>
      </c>
      <c r="L7004" s="71" t="n">
        <f aca="false">E7004*I7004*J7004</f>
        <v>2</v>
      </c>
      <c r="M7004" s="72" t="n">
        <f aca="false">G7004*I7004*J7004</f>
        <v>754.11</v>
      </c>
      <c r="N7004" s="72" t="n">
        <f aca="false">D7004*I7004*J7004</f>
        <v>133.79</v>
      </c>
      <c r="O7004" s="71" t="n">
        <f aca="false">F7004*J7004</f>
        <v>10</v>
      </c>
      <c r="P7004" s="71" t="n">
        <f aca="false">E7004*J7004</f>
        <v>2</v>
      </c>
    </row>
    <row r="7005" customFormat="false" ht="15" hidden="false" customHeight="false" outlineLevel="0" collapsed="false">
      <c r="A7005" s="71" t="s">
        <v>59</v>
      </c>
      <c r="B7005" s="71" t="s">
        <v>53</v>
      </c>
      <c r="C7005" s="71" t="s">
        <v>117</v>
      </c>
      <c r="D7005" s="72" t="n">
        <v>1976.58</v>
      </c>
      <c r="E7005" s="71" t="n">
        <v>29</v>
      </c>
      <c r="F7005" s="71" t="n">
        <v>530</v>
      </c>
      <c r="G7005" s="72" t="n">
        <v>37467.25</v>
      </c>
      <c r="H7005" s="72" t="n">
        <v>33157.95</v>
      </c>
      <c r="I7005" s="71" t="n">
        <f aca="false">IF(B7005&gt;=Settings!$B$23,1,0)</f>
        <v>1</v>
      </c>
      <c r="J7005" s="71" t="n">
        <v>1</v>
      </c>
      <c r="K7005" s="71" t="n">
        <f aca="false">F7005*I7005*J7005</f>
        <v>530</v>
      </c>
      <c r="L7005" s="71" t="n">
        <f aca="false">E7005*I7005*J7005</f>
        <v>29</v>
      </c>
      <c r="M7005" s="72" t="n">
        <f aca="false">G7005*I7005*J7005</f>
        <v>37467.25</v>
      </c>
      <c r="N7005" s="72" t="n">
        <f aca="false">D7005*I7005*J7005</f>
        <v>1976.58</v>
      </c>
      <c r="O7005" s="71" t="n">
        <f aca="false">F7005*J7005</f>
        <v>530</v>
      </c>
      <c r="P7005" s="71" t="n">
        <f aca="false">E7005*J7005</f>
        <v>29</v>
      </c>
    </row>
    <row r="7006" customFormat="false" ht="15" hidden="false" customHeight="false" outlineLevel="0" collapsed="false">
      <c r="A7006" s="71" t="s">
        <v>61</v>
      </c>
      <c r="B7006" s="71" t="s">
        <v>53</v>
      </c>
      <c r="C7006" s="71" t="s">
        <v>1225</v>
      </c>
      <c r="D7006" s="72" t="n">
        <v>109.02</v>
      </c>
      <c r="E7006" s="71" t="n">
        <v>2</v>
      </c>
      <c r="F7006" s="71" t="n">
        <v>18</v>
      </c>
      <c r="G7006" s="72" t="n">
        <v>1140.08</v>
      </c>
      <c r="H7006" s="72" t="n">
        <v>921.2</v>
      </c>
      <c r="I7006" s="71" t="n">
        <f aca="false">IF(B7006&gt;=Settings!$B$23,1,0)</f>
        <v>1</v>
      </c>
      <c r="J7006" s="71" t="n">
        <v>1</v>
      </c>
      <c r="K7006" s="71" t="n">
        <f aca="false">F7006*I7006*J7006</f>
        <v>18</v>
      </c>
      <c r="L7006" s="71" t="n">
        <f aca="false">E7006*I7006*J7006</f>
        <v>2</v>
      </c>
      <c r="M7006" s="72" t="n">
        <f aca="false">G7006*I7006*J7006</f>
        <v>1140.08</v>
      </c>
      <c r="N7006" s="72" t="n">
        <f aca="false">D7006*I7006*J7006</f>
        <v>109.02</v>
      </c>
      <c r="O7006" s="71" t="n">
        <f aca="false">F7006*J7006</f>
        <v>18</v>
      </c>
      <c r="P7006" s="71" t="n">
        <f aca="false">E7006*J7006</f>
        <v>2</v>
      </c>
    </row>
    <row r="7007" customFormat="false" ht="15" hidden="false" customHeight="false" outlineLevel="0" collapsed="false">
      <c r="A7007" s="71" t="s">
        <v>61</v>
      </c>
      <c r="B7007" s="71" t="s">
        <v>53</v>
      </c>
      <c r="C7007" s="71" t="s">
        <v>1117</v>
      </c>
      <c r="D7007" s="72" t="n">
        <v>20.86</v>
      </c>
      <c r="E7007" s="71" t="n">
        <v>1</v>
      </c>
      <c r="F7007" s="71" t="n">
        <v>10</v>
      </c>
      <c r="G7007" s="72" t="n">
        <v>208.6</v>
      </c>
      <c r="H7007" s="72" t="n">
        <v>181.48</v>
      </c>
      <c r="I7007" s="71" t="n">
        <f aca="false">IF(B7007&gt;=Settings!$B$23,1,0)</f>
        <v>1</v>
      </c>
      <c r="J7007" s="71" t="n">
        <v>1</v>
      </c>
      <c r="K7007" s="71" t="n">
        <f aca="false">F7007*I7007*J7007</f>
        <v>10</v>
      </c>
      <c r="L7007" s="71" t="n">
        <f aca="false">E7007*I7007*J7007</f>
        <v>1</v>
      </c>
      <c r="M7007" s="72" t="n">
        <f aca="false">G7007*I7007*J7007</f>
        <v>208.6</v>
      </c>
      <c r="N7007" s="72" t="n">
        <f aca="false">D7007*I7007*J7007</f>
        <v>20.86</v>
      </c>
      <c r="O7007" s="71" t="n">
        <f aca="false">F7007*J7007</f>
        <v>10</v>
      </c>
      <c r="P7007" s="71" t="n">
        <f aca="false">E7007*J7007</f>
        <v>1</v>
      </c>
    </row>
    <row r="7008" customFormat="false" ht="15" hidden="false" customHeight="false" outlineLevel="0" collapsed="false">
      <c r="A7008" s="71" t="s">
        <v>59</v>
      </c>
      <c r="B7008" s="71" t="s">
        <v>53</v>
      </c>
      <c r="C7008" s="71" t="s">
        <v>977</v>
      </c>
      <c r="D7008" s="72" t="n">
        <v>39.47</v>
      </c>
      <c r="E7008" s="71" t="n">
        <v>5</v>
      </c>
      <c r="F7008" s="71" t="n">
        <v>60</v>
      </c>
      <c r="G7008" s="72" t="n">
        <v>488.18</v>
      </c>
      <c r="H7008" s="72" t="n">
        <v>420.35</v>
      </c>
      <c r="I7008" s="71" t="n">
        <f aca="false">IF(B7008&gt;=Settings!$B$23,1,0)</f>
        <v>1</v>
      </c>
      <c r="J7008" s="71" t="n">
        <v>1</v>
      </c>
      <c r="K7008" s="71" t="n">
        <f aca="false">F7008*I7008*J7008</f>
        <v>60</v>
      </c>
      <c r="L7008" s="71" t="n">
        <f aca="false">E7008*I7008*J7008</f>
        <v>5</v>
      </c>
      <c r="M7008" s="72" t="n">
        <f aca="false">G7008*I7008*J7008</f>
        <v>488.18</v>
      </c>
      <c r="N7008" s="72" t="n">
        <f aca="false">D7008*I7008*J7008</f>
        <v>39.47</v>
      </c>
      <c r="O7008" s="71" t="n">
        <f aca="false">F7008*J7008</f>
        <v>60</v>
      </c>
      <c r="P7008" s="71" t="n">
        <f aca="false">E7008*J7008</f>
        <v>5</v>
      </c>
    </row>
    <row r="7009" customFormat="false" ht="15" hidden="false" customHeight="false" outlineLevel="0" collapsed="false">
      <c r="A7009" s="71" t="s">
        <v>61</v>
      </c>
      <c r="B7009" s="71" t="s">
        <v>53</v>
      </c>
      <c r="C7009" s="71" t="s">
        <v>1245</v>
      </c>
      <c r="D7009" s="72" t="n">
        <v>0</v>
      </c>
      <c r="E7009" s="71" t="n">
        <v>0</v>
      </c>
      <c r="F7009" s="71" t="n">
        <v>5</v>
      </c>
      <c r="G7009" s="72" t="n">
        <v>641.35</v>
      </c>
      <c r="H7009" s="72" t="n">
        <v>622.13</v>
      </c>
      <c r="I7009" s="71" t="n">
        <f aca="false">IF(B7009&gt;=Settings!$B$23,1,0)</f>
        <v>1</v>
      </c>
      <c r="J7009" s="71" t="n">
        <v>1</v>
      </c>
      <c r="K7009" s="71" t="n">
        <f aca="false">F7009*I7009*J7009</f>
        <v>5</v>
      </c>
      <c r="L7009" s="71" t="n">
        <f aca="false">E7009*I7009*J7009</f>
        <v>0</v>
      </c>
      <c r="M7009" s="72" t="n">
        <f aca="false">G7009*I7009*J7009</f>
        <v>641.35</v>
      </c>
      <c r="N7009" s="72" t="n">
        <f aca="false">D7009*I7009*J7009</f>
        <v>-0</v>
      </c>
      <c r="O7009" s="71" t="n">
        <f aca="false">F7009*J7009</f>
        <v>5</v>
      </c>
      <c r="P7009" s="71" t="n">
        <f aca="false">E7009*J7009</f>
        <v>0</v>
      </c>
    </row>
    <row r="7010" customFormat="false" ht="15" hidden="false" customHeight="false" outlineLevel="0" collapsed="false">
      <c r="A7010" s="71" t="s">
        <v>60</v>
      </c>
      <c r="B7010" s="71" t="s">
        <v>53</v>
      </c>
      <c r="C7010" s="71" t="s">
        <v>1079</v>
      </c>
      <c r="D7010" s="72" t="n">
        <v>0</v>
      </c>
      <c r="E7010" s="71" t="n">
        <v>0</v>
      </c>
      <c r="F7010" s="71" t="n">
        <v>14</v>
      </c>
      <c r="G7010" s="72" t="n">
        <v>152.04</v>
      </c>
      <c r="H7010" s="72" t="n">
        <v>145</v>
      </c>
      <c r="I7010" s="71" t="n">
        <f aca="false">IF(B7010&gt;=Settings!$B$23,1,0)</f>
        <v>1</v>
      </c>
      <c r="J7010" s="71" t="n">
        <v>1</v>
      </c>
      <c r="K7010" s="71" t="n">
        <f aca="false">F7010*I7010*J7010</f>
        <v>14</v>
      </c>
      <c r="L7010" s="71" t="n">
        <f aca="false">E7010*I7010*J7010</f>
        <v>0</v>
      </c>
      <c r="M7010" s="72" t="n">
        <f aca="false">G7010*I7010*J7010</f>
        <v>152.04</v>
      </c>
      <c r="N7010" s="72" t="n">
        <f aca="false">D7010*I7010*J7010</f>
        <v>-0</v>
      </c>
      <c r="O7010" s="71" t="n">
        <f aca="false">F7010*J7010</f>
        <v>14</v>
      </c>
      <c r="P7010" s="71" t="n">
        <f aca="false">E7010*J7010</f>
        <v>0</v>
      </c>
    </row>
    <row r="7011" customFormat="false" ht="15" hidden="false" customHeight="false" outlineLevel="0" collapsed="false">
      <c r="A7011" s="71" t="s">
        <v>59</v>
      </c>
      <c r="B7011" s="71" t="s">
        <v>53</v>
      </c>
      <c r="C7011" s="71" t="s">
        <v>126</v>
      </c>
      <c r="D7011" s="72" t="n">
        <v>692.53</v>
      </c>
      <c r="E7011" s="71" t="n">
        <v>11</v>
      </c>
      <c r="F7011" s="71" t="n">
        <v>243</v>
      </c>
      <c r="G7011" s="72" t="n">
        <v>17920.36</v>
      </c>
      <c r="H7011" s="72" t="n">
        <v>15872.14</v>
      </c>
      <c r="I7011" s="71" t="n">
        <f aca="false">IF(B7011&gt;=Settings!$B$23,1,0)</f>
        <v>1</v>
      </c>
      <c r="J7011" s="71" t="n">
        <v>1</v>
      </c>
      <c r="K7011" s="71" t="n">
        <f aca="false">F7011*I7011*J7011</f>
        <v>243</v>
      </c>
      <c r="L7011" s="71" t="n">
        <f aca="false">E7011*I7011*J7011</f>
        <v>11</v>
      </c>
      <c r="M7011" s="72" t="n">
        <f aca="false">G7011*I7011*J7011</f>
        <v>17920.36</v>
      </c>
      <c r="N7011" s="72" t="n">
        <f aca="false">D7011*I7011*J7011</f>
        <v>692.53</v>
      </c>
      <c r="O7011" s="71" t="n">
        <f aca="false">F7011*J7011</f>
        <v>243</v>
      </c>
      <c r="P7011" s="71" t="n">
        <f aca="false">E7011*J7011</f>
        <v>11</v>
      </c>
    </row>
    <row r="7012" customFormat="false" ht="15" hidden="false" customHeight="false" outlineLevel="0" collapsed="false">
      <c r="A7012" s="71" t="s">
        <v>61</v>
      </c>
      <c r="B7012" s="71" t="s">
        <v>53</v>
      </c>
      <c r="C7012" s="71" t="s">
        <v>881</v>
      </c>
      <c r="D7012" s="72" t="n">
        <v>0</v>
      </c>
      <c r="E7012" s="71" t="n">
        <v>0</v>
      </c>
      <c r="F7012" s="71" t="n">
        <v>3</v>
      </c>
      <c r="G7012" s="72" t="n">
        <v>490.77</v>
      </c>
      <c r="H7012" s="72" t="n">
        <v>441.04</v>
      </c>
      <c r="I7012" s="71" t="n">
        <f aca="false">IF(B7012&gt;=Settings!$B$23,1,0)</f>
        <v>1</v>
      </c>
      <c r="J7012" s="71" t="n">
        <v>1</v>
      </c>
      <c r="K7012" s="71" t="n">
        <f aca="false">F7012*I7012*J7012</f>
        <v>3</v>
      </c>
      <c r="L7012" s="71" t="n">
        <f aca="false">E7012*I7012*J7012</f>
        <v>0</v>
      </c>
      <c r="M7012" s="72" t="n">
        <f aca="false">G7012*I7012*J7012</f>
        <v>490.77</v>
      </c>
      <c r="N7012" s="72" t="n">
        <f aca="false">D7012*I7012*J7012</f>
        <v>-0</v>
      </c>
      <c r="O7012" s="71" t="n">
        <f aca="false">F7012*J7012</f>
        <v>3</v>
      </c>
      <c r="P7012" s="71" t="n">
        <f aca="false">E7012*J7012</f>
        <v>0</v>
      </c>
    </row>
    <row r="7013" customFormat="false" ht="15" hidden="false" customHeight="false" outlineLevel="0" collapsed="false">
      <c r="A7013" s="71" t="s">
        <v>61</v>
      </c>
      <c r="B7013" s="71" t="s">
        <v>53</v>
      </c>
      <c r="C7013" s="71" t="s">
        <v>1084</v>
      </c>
      <c r="D7013" s="72" t="n">
        <v>0</v>
      </c>
      <c r="E7013" s="71" t="n">
        <v>0</v>
      </c>
      <c r="F7013" s="71" t="n">
        <v>10</v>
      </c>
      <c r="G7013" s="72" t="n">
        <v>517.69</v>
      </c>
      <c r="H7013" s="72" t="n">
        <v>472.77</v>
      </c>
      <c r="I7013" s="71" t="n">
        <f aca="false">IF(B7013&gt;=Settings!$B$23,1,0)</f>
        <v>1</v>
      </c>
      <c r="J7013" s="71" t="n">
        <v>1</v>
      </c>
      <c r="K7013" s="71" t="n">
        <f aca="false">F7013*I7013*J7013</f>
        <v>10</v>
      </c>
      <c r="L7013" s="71" t="n">
        <f aca="false">E7013*I7013*J7013</f>
        <v>0</v>
      </c>
      <c r="M7013" s="72" t="n">
        <f aca="false">G7013*I7013*J7013</f>
        <v>517.69</v>
      </c>
      <c r="N7013" s="72" t="n">
        <f aca="false">D7013*I7013*J7013</f>
        <v>-0</v>
      </c>
      <c r="O7013" s="71" t="n">
        <f aca="false">F7013*J7013</f>
        <v>10</v>
      </c>
      <c r="P7013" s="71" t="n">
        <f aca="false">E7013*J7013</f>
        <v>0</v>
      </c>
    </row>
    <row r="7014" customFormat="false" ht="15" hidden="false" customHeight="false" outlineLevel="0" collapsed="false">
      <c r="A7014" s="71" t="s">
        <v>61</v>
      </c>
      <c r="B7014" s="71" t="s">
        <v>53</v>
      </c>
      <c r="C7014" s="71" t="s">
        <v>1440</v>
      </c>
      <c r="D7014" s="72" t="n">
        <v>156.51</v>
      </c>
      <c r="E7014" s="71" t="n">
        <v>2</v>
      </c>
      <c r="F7014" s="71" t="n">
        <v>32</v>
      </c>
      <c r="G7014" s="72" t="n">
        <v>2675.73</v>
      </c>
      <c r="H7014" s="72" t="n">
        <v>2310.55</v>
      </c>
      <c r="I7014" s="71" t="n">
        <f aca="false">IF(B7014&gt;=Settings!$B$23,1,0)</f>
        <v>1</v>
      </c>
      <c r="J7014" s="71" t="n">
        <v>1</v>
      </c>
      <c r="K7014" s="71" t="n">
        <f aca="false">F7014*I7014*J7014</f>
        <v>32</v>
      </c>
      <c r="L7014" s="71" t="n">
        <f aca="false">E7014*I7014*J7014</f>
        <v>2</v>
      </c>
      <c r="M7014" s="72" t="n">
        <f aca="false">G7014*I7014*J7014</f>
        <v>2675.73</v>
      </c>
      <c r="N7014" s="72" t="n">
        <f aca="false">D7014*I7014*J7014</f>
        <v>156.51</v>
      </c>
      <c r="O7014" s="71" t="n">
        <f aca="false">F7014*J7014</f>
        <v>32</v>
      </c>
      <c r="P7014" s="71" t="n">
        <f aca="false">E7014*J7014</f>
        <v>2</v>
      </c>
    </row>
    <row r="7015" customFormat="false" ht="15" hidden="false" customHeight="false" outlineLevel="0" collapsed="false">
      <c r="A7015" s="71" t="s">
        <v>59</v>
      </c>
      <c r="B7015" s="71" t="s">
        <v>53</v>
      </c>
      <c r="C7015" s="71" t="s">
        <v>674</v>
      </c>
      <c r="D7015" s="72" t="n">
        <v>0</v>
      </c>
      <c r="E7015" s="71" t="n">
        <v>0</v>
      </c>
      <c r="F7015" s="71" t="n">
        <v>2</v>
      </c>
      <c r="G7015" s="72" t="n">
        <v>578.18</v>
      </c>
      <c r="H7015" s="72" t="n">
        <v>531.68</v>
      </c>
      <c r="I7015" s="71" t="n">
        <f aca="false">IF(B7015&gt;=Settings!$B$23,1,0)</f>
        <v>1</v>
      </c>
      <c r="J7015" s="71" t="n">
        <v>1</v>
      </c>
      <c r="K7015" s="71" t="n">
        <f aca="false">F7015*I7015*J7015</f>
        <v>2</v>
      </c>
      <c r="L7015" s="71" t="n">
        <f aca="false">E7015*I7015*J7015</f>
        <v>0</v>
      </c>
      <c r="M7015" s="72" t="n">
        <f aca="false">G7015*I7015*J7015</f>
        <v>578.18</v>
      </c>
      <c r="N7015" s="72" t="n">
        <f aca="false">D7015*I7015*J7015</f>
        <v>-0</v>
      </c>
      <c r="O7015" s="71" t="n">
        <f aca="false">F7015*J7015</f>
        <v>2</v>
      </c>
      <c r="P7015" s="71" t="n">
        <f aca="false">E7015*J7015</f>
        <v>0</v>
      </c>
    </row>
    <row r="7016" customFormat="false" ht="15" hidden="false" customHeight="false" outlineLevel="0" collapsed="false">
      <c r="A7016" s="71" t="s">
        <v>62</v>
      </c>
      <c r="B7016" s="71" t="s">
        <v>53</v>
      </c>
      <c r="C7016" s="71" t="s">
        <v>1074</v>
      </c>
      <c r="D7016" s="72" t="n">
        <v>0</v>
      </c>
      <c r="E7016" s="71" t="n">
        <v>0</v>
      </c>
      <c r="F7016" s="71" t="n">
        <v>1</v>
      </c>
      <c r="G7016" s="72" t="n">
        <v>15.41</v>
      </c>
      <c r="H7016" s="72" t="n">
        <v>15.41</v>
      </c>
      <c r="I7016" s="71" t="n">
        <f aca="false">IF(B7016&gt;=Settings!$B$23,1,0)</f>
        <v>1</v>
      </c>
      <c r="J7016" s="71" t="n">
        <v>1</v>
      </c>
      <c r="K7016" s="71" t="n">
        <f aca="false">F7016*I7016*J7016</f>
        <v>1</v>
      </c>
      <c r="L7016" s="71" t="n">
        <f aca="false">E7016*I7016*J7016</f>
        <v>0</v>
      </c>
      <c r="M7016" s="72" t="n">
        <f aca="false">G7016*I7016*J7016</f>
        <v>15.41</v>
      </c>
      <c r="N7016" s="72" t="n">
        <f aca="false">D7016*I7016*J7016</f>
        <v>-0</v>
      </c>
      <c r="O7016" s="71" t="n">
        <f aca="false">F7016*J7016</f>
        <v>1</v>
      </c>
      <c r="P7016" s="71" t="n">
        <f aca="false">E7016*J7016</f>
        <v>0</v>
      </c>
    </row>
    <row r="7017" customFormat="false" ht="15" hidden="false" customHeight="false" outlineLevel="0" collapsed="false">
      <c r="A7017" s="71" t="s">
        <v>59</v>
      </c>
      <c r="B7017" s="71" t="s">
        <v>53</v>
      </c>
      <c r="C7017" s="71" t="s">
        <v>2434</v>
      </c>
      <c r="D7017" s="72" t="n">
        <v>0</v>
      </c>
      <c r="E7017" s="71" t="n">
        <v>0</v>
      </c>
      <c r="F7017" s="71" t="n">
        <v>1</v>
      </c>
      <c r="G7017" s="72" t="n">
        <v>190.86</v>
      </c>
      <c r="H7017" s="72" t="n">
        <v>162.24</v>
      </c>
      <c r="I7017" s="71" t="n">
        <f aca="false">IF(B7017&gt;=Settings!$B$23,1,0)</f>
        <v>1</v>
      </c>
      <c r="J7017" s="71" t="n">
        <v>1</v>
      </c>
      <c r="K7017" s="71" t="n">
        <f aca="false">F7017*I7017*J7017</f>
        <v>1</v>
      </c>
      <c r="L7017" s="71" t="n">
        <f aca="false">E7017*I7017*J7017</f>
        <v>0</v>
      </c>
      <c r="M7017" s="72" t="n">
        <f aca="false">G7017*I7017*J7017</f>
        <v>190.86</v>
      </c>
      <c r="N7017" s="72" t="n">
        <f aca="false">D7017*I7017*J7017</f>
        <v>-0</v>
      </c>
      <c r="O7017" s="71" t="n">
        <f aca="false">F7017*J7017</f>
        <v>1</v>
      </c>
      <c r="P7017" s="71" t="n">
        <f aca="false">E7017*J7017</f>
        <v>0</v>
      </c>
    </row>
    <row r="7018" customFormat="false" ht="15" hidden="false" customHeight="false" outlineLevel="0" collapsed="false">
      <c r="A7018" s="71" t="s">
        <v>59</v>
      </c>
      <c r="B7018" s="71" t="s">
        <v>53</v>
      </c>
      <c r="C7018" s="71" t="s">
        <v>698</v>
      </c>
      <c r="D7018" s="72" t="n">
        <v>0</v>
      </c>
      <c r="E7018" s="71" t="n">
        <v>0</v>
      </c>
      <c r="F7018" s="71" t="n">
        <v>1</v>
      </c>
      <c r="G7018" s="72" t="n">
        <v>140.86</v>
      </c>
      <c r="H7018" s="72" t="n">
        <v>140.86</v>
      </c>
      <c r="I7018" s="71" t="n">
        <f aca="false">IF(B7018&gt;=Settings!$B$23,1,0)</f>
        <v>1</v>
      </c>
      <c r="J7018" s="71" t="n">
        <v>1</v>
      </c>
      <c r="K7018" s="71" t="n">
        <f aca="false">F7018*I7018*J7018</f>
        <v>1</v>
      </c>
      <c r="L7018" s="71" t="n">
        <f aca="false">E7018*I7018*J7018</f>
        <v>0</v>
      </c>
      <c r="M7018" s="72" t="n">
        <f aca="false">G7018*I7018*J7018</f>
        <v>140.86</v>
      </c>
      <c r="N7018" s="72" t="n">
        <f aca="false">D7018*I7018*J7018</f>
        <v>-0</v>
      </c>
      <c r="O7018" s="71" t="n">
        <f aca="false">F7018*J7018</f>
        <v>1</v>
      </c>
      <c r="P7018" s="71" t="n">
        <f aca="false">E7018*J7018</f>
        <v>0</v>
      </c>
    </row>
    <row r="7019" customFormat="false" ht="15" hidden="false" customHeight="false" outlineLevel="0" collapsed="false">
      <c r="A7019" s="71" t="s">
        <v>59</v>
      </c>
      <c r="B7019" s="71" t="s">
        <v>53</v>
      </c>
      <c r="C7019" s="71" t="s">
        <v>2349</v>
      </c>
      <c r="D7019" s="72" t="n">
        <v>124.91</v>
      </c>
      <c r="E7019" s="71" t="n">
        <v>12</v>
      </c>
      <c r="F7019" s="71" t="n">
        <v>140</v>
      </c>
      <c r="G7019" s="72" t="n">
        <v>1521.5</v>
      </c>
      <c r="H7019" s="72" t="n">
        <v>1281.2</v>
      </c>
      <c r="I7019" s="71" t="n">
        <f aca="false">IF(B7019&gt;=Settings!$B$23,1,0)</f>
        <v>1</v>
      </c>
      <c r="J7019" s="71" t="n">
        <v>1</v>
      </c>
      <c r="K7019" s="71" t="n">
        <f aca="false">F7019*I7019*J7019</f>
        <v>140</v>
      </c>
      <c r="L7019" s="71" t="n">
        <f aca="false">E7019*I7019*J7019</f>
        <v>12</v>
      </c>
      <c r="M7019" s="72" t="n">
        <f aca="false">G7019*I7019*J7019</f>
        <v>1521.5</v>
      </c>
      <c r="N7019" s="72" t="n">
        <f aca="false">D7019*I7019*J7019</f>
        <v>124.91</v>
      </c>
      <c r="O7019" s="71" t="n">
        <f aca="false">F7019*J7019</f>
        <v>140</v>
      </c>
      <c r="P7019" s="71" t="n">
        <f aca="false">E7019*J7019</f>
        <v>12</v>
      </c>
    </row>
    <row r="7020" customFormat="false" ht="15" hidden="false" customHeight="false" outlineLevel="0" collapsed="false">
      <c r="A7020" s="71" t="s">
        <v>59</v>
      </c>
      <c r="B7020" s="71" t="s">
        <v>53</v>
      </c>
      <c r="C7020" s="71" t="s">
        <v>2150</v>
      </c>
      <c r="D7020" s="72" t="n">
        <v>0</v>
      </c>
      <c r="E7020" s="71" t="n">
        <v>0</v>
      </c>
      <c r="F7020" s="71" t="n">
        <v>4</v>
      </c>
      <c r="G7020" s="72" t="n">
        <v>429.8</v>
      </c>
      <c r="H7020" s="72" t="n">
        <v>386.55</v>
      </c>
      <c r="I7020" s="71" t="n">
        <f aca="false">IF(B7020&gt;=Settings!$B$23,1,0)</f>
        <v>1</v>
      </c>
      <c r="J7020" s="71" t="n">
        <v>1</v>
      </c>
      <c r="K7020" s="71" t="n">
        <f aca="false">F7020*I7020*J7020</f>
        <v>4</v>
      </c>
      <c r="L7020" s="71" t="n">
        <f aca="false">E7020*I7020*J7020</f>
        <v>0</v>
      </c>
      <c r="M7020" s="72" t="n">
        <f aca="false">G7020*I7020*J7020</f>
        <v>429.8</v>
      </c>
      <c r="N7020" s="72" t="n">
        <f aca="false">D7020*I7020*J7020</f>
        <v>-0</v>
      </c>
      <c r="O7020" s="71" t="n">
        <f aca="false">F7020*J7020</f>
        <v>4</v>
      </c>
      <c r="P7020" s="71" t="n">
        <f aca="false">E7020*J7020</f>
        <v>0</v>
      </c>
    </row>
    <row r="7021" customFormat="false" ht="15" hidden="false" customHeight="false" outlineLevel="0" collapsed="false">
      <c r="A7021" s="71" t="s">
        <v>60</v>
      </c>
      <c r="B7021" s="71" t="s">
        <v>53</v>
      </c>
      <c r="C7021" s="71" t="s">
        <v>2221</v>
      </c>
      <c r="D7021" s="72" t="n">
        <v>0</v>
      </c>
      <c r="E7021" s="71" t="n">
        <v>0</v>
      </c>
      <c r="F7021" s="71" t="n">
        <v>5</v>
      </c>
      <c r="G7021" s="72" t="n">
        <v>404.29</v>
      </c>
      <c r="H7021" s="72" t="n">
        <v>367.07</v>
      </c>
      <c r="I7021" s="71" t="n">
        <f aca="false">IF(B7021&gt;=Settings!$B$23,1,0)</f>
        <v>1</v>
      </c>
      <c r="J7021" s="71" t="n">
        <v>1</v>
      </c>
      <c r="K7021" s="71" t="n">
        <f aca="false">F7021*I7021*J7021</f>
        <v>5</v>
      </c>
      <c r="L7021" s="71" t="n">
        <f aca="false">E7021*I7021*J7021</f>
        <v>0</v>
      </c>
      <c r="M7021" s="72" t="n">
        <f aca="false">G7021*I7021*J7021</f>
        <v>404.29</v>
      </c>
      <c r="N7021" s="72" t="n">
        <f aca="false">D7021*I7021*J7021</f>
        <v>-0</v>
      </c>
      <c r="O7021" s="71" t="n">
        <f aca="false">F7021*J7021</f>
        <v>5</v>
      </c>
      <c r="P7021" s="71" t="n">
        <f aca="false">E7021*J7021</f>
        <v>0</v>
      </c>
    </row>
    <row r="7022" customFormat="false" ht="15" hidden="false" customHeight="false" outlineLevel="0" collapsed="false">
      <c r="A7022" s="71" t="s">
        <v>60</v>
      </c>
      <c r="B7022" s="71" t="s">
        <v>53</v>
      </c>
      <c r="C7022" s="71" t="s">
        <v>652</v>
      </c>
      <c r="D7022" s="72" t="n">
        <v>33.56</v>
      </c>
      <c r="E7022" s="71" t="n">
        <v>2</v>
      </c>
      <c r="F7022" s="71" t="n">
        <v>4</v>
      </c>
      <c r="G7022" s="72" t="n">
        <v>72.55</v>
      </c>
      <c r="H7022" s="72" t="n">
        <v>36.28</v>
      </c>
      <c r="I7022" s="71" t="n">
        <f aca="false">IF(B7022&gt;=Settings!$B$23,1,0)</f>
        <v>1</v>
      </c>
      <c r="J7022" s="71" t="n">
        <v>1</v>
      </c>
      <c r="K7022" s="71" t="n">
        <f aca="false">F7022*I7022*J7022</f>
        <v>4</v>
      </c>
      <c r="L7022" s="71" t="n">
        <f aca="false">E7022*I7022*J7022</f>
        <v>2</v>
      </c>
      <c r="M7022" s="72" t="n">
        <f aca="false">G7022*I7022*J7022</f>
        <v>72.55</v>
      </c>
      <c r="N7022" s="72" t="n">
        <f aca="false">D7022*I7022*J7022</f>
        <v>33.56</v>
      </c>
      <c r="O7022" s="71" t="n">
        <f aca="false">F7022*J7022</f>
        <v>4</v>
      </c>
      <c r="P7022" s="71" t="n">
        <f aca="false">E7022*J7022</f>
        <v>2</v>
      </c>
    </row>
    <row r="7023" customFormat="false" ht="15" hidden="false" customHeight="false" outlineLevel="0" collapsed="false">
      <c r="A7023" s="71" t="s">
        <v>59</v>
      </c>
      <c r="B7023" s="71" t="s">
        <v>53</v>
      </c>
      <c r="C7023" s="71" t="s">
        <v>1354</v>
      </c>
      <c r="D7023" s="72" t="n">
        <v>145.41</v>
      </c>
      <c r="E7023" s="71" t="n">
        <v>1</v>
      </c>
      <c r="F7023" s="71" t="n">
        <v>11</v>
      </c>
      <c r="G7023" s="72" t="n">
        <v>1539.5</v>
      </c>
      <c r="H7023" s="72" t="n">
        <v>1324.41</v>
      </c>
      <c r="I7023" s="71" t="n">
        <f aca="false">IF(B7023&gt;=Settings!$B$23,1,0)</f>
        <v>1</v>
      </c>
      <c r="J7023" s="71" t="n">
        <v>1</v>
      </c>
      <c r="K7023" s="71" t="n">
        <f aca="false">F7023*I7023*J7023</f>
        <v>11</v>
      </c>
      <c r="L7023" s="71" t="n">
        <f aca="false">E7023*I7023*J7023</f>
        <v>1</v>
      </c>
      <c r="M7023" s="72" t="n">
        <f aca="false">G7023*I7023*J7023</f>
        <v>1539.5</v>
      </c>
      <c r="N7023" s="72" t="n">
        <f aca="false">D7023*I7023*J7023</f>
        <v>145.41</v>
      </c>
      <c r="O7023" s="71" t="n">
        <f aca="false">F7023*J7023</f>
        <v>11</v>
      </c>
      <c r="P7023" s="71" t="n">
        <f aca="false">E7023*J7023</f>
        <v>1</v>
      </c>
    </row>
    <row r="7024" customFormat="false" ht="15" hidden="false" customHeight="false" outlineLevel="0" collapsed="false">
      <c r="A7024" s="71" t="s">
        <v>62</v>
      </c>
      <c r="B7024" s="71" t="s">
        <v>53</v>
      </c>
      <c r="C7024" s="71" t="s">
        <v>171</v>
      </c>
      <c r="D7024" s="72" t="n">
        <v>101.88</v>
      </c>
      <c r="E7024" s="71" t="n">
        <v>1</v>
      </c>
      <c r="F7024" s="71" t="n">
        <v>7</v>
      </c>
      <c r="G7024" s="72" t="n">
        <v>582.6</v>
      </c>
      <c r="H7024" s="72" t="n">
        <v>458.94</v>
      </c>
      <c r="I7024" s="71" t="n">
        <f aca="false">IF(B7024&gt;=Settings!$B$23,1,0)</f>
        <v>1</v>
      </c>
      <c r="J7024" s="71" t="n">
        <v>1</v>
      </c>
      <c r="K7024" s="71" t="n">
        <f aca="false">F7024*I7024*J7024</f>
        <v>7</v>
      </c>
      <c r="L7024" s="71" t="n">
        <f aca="false">E7024*I7024*J7024</f>
        <v>1</v>
      </c>
      <c r="M7024" s="72" t="n">
        <f aca="false">G7024*I7024*J7024</f>
        <v>582.6</v>
      </c>
      <c r="N7024" s="72" t="n">
        <f aca="false">D7024*I7024*J7024</f>
        <v>101.88</v>
      </c>
      <c r="O7024" s="71" t="n">
        <f aca="false">F7024*J7024</f>
        <v>7</v>
      </c>
      <c r="P7024" s="71" t="n">
        <f aca="false">E7024*J7024</f>
        <v>1</v>
      </c>
    </row>
    <row r="7025" customFormat="false" ht="15" hidden="false" customHeight="false" outlineLevel="0" collapsed="false">
      <c r="A7025" s="71" t="s">
        <v>60</v>
      </c>
      <c r="B7025" s="71" t="s">
        <v>53</v>
      </c>
      <c r="C7025" s="71" t="s">
        <v>149</v>
      </c>
      <c r="D7025" s="72" t="n">
        <v>0</v>
      </c>
      <c r="E7025" s="71" t="n">
        <v>0</v>
      </c>
      <c r="F7025" s="71" t="n">
        <v>1</v>
      </c>
      <c r="G7025" s="72" t="n">
        <v>68.13</v>
      </c>
      <c r="H7025" s="72" t="n">
        <v>57.92</v>
      </c>
      <c r="I7025" s="71" t="n">
        <f aca="false">IF(B7025&gt;=Settings!$B$23,1,0)</f>
        <v>1</v>
      </c>
      <c r="J7025" s="71" t="n">
        <v>1</v>
      </c>
      <c r="K7025" s="71" t="n">
        <f aca="false">F7025*I7025*J7025</f>
        <v>1</v>
      </c>
      <c r="L7025" s="71" t="n">
        <f aca="false">E7025*I7025*J7025</f>
        <v>0</v>
      </c>
      <c r="M7025" s="72" t="n">
        <f aca="false">G7025*I7025*J7025</f>
        <v>68.13</v>
      </c>
      <c r="N7025" s="72" t="n">
        <f aca="false">D7025*I7025*J7025</f>
        <v>-0</v>
      </c>
      <c r="O7025" s="71" t="n">
        <f aca="false">F7025*J7025</f>
        <v>1</v>
      </c>
      <c r="P7025" s="71" t="n">
        <f aca="false">E7025*J7025</f>
        <v>0</v>
      </c>
    </row>
    <row r="7026" customFormat="false" ht="15" hidden="false" customHeight="false" outlineLevel="0" collapsed="false">
      <c r="A7026" s="71" t="s">
        <v>61</v>
      </c>
      <c r="B7026" s="71" t="s">
        <v>53</v>
      </c>
      <c r="C7026" s="71" t="s">
        <v>2387</v>
      </c>
      <c r="D7026" s="72" t="n">
        <v>0</v>
      </c>
      <c r="E7026" s="71" t="n">
        <v>0</v>
      </c>
      <c r="F7026" s="71" t="n">
        <v>1</v>
      </c>
      <c r="G7026" s="72" t="n">
        <v>142.68</v>
      </c>
      <c r="H7026" s="72" t="n">
        <v>142.68</v>
      </c>
      <c r="I7026" s="71" t="n">
        <f aca="false">IF(B7026&gt;=Settings!$B$23,1,0)</f>
        <v>1</v>
      </c>
      <c r="J7026" s="71" t="n">
        <v>1</v>
      </c>
      <c r="K7026" s="71" t="n">
        <f aca="false">F7026*I7026*J7026</f>
        <v>1</v>
      </c>
      <c r="L7026" s="71" t="n">
        <f aca="false">E7026*I7026*J7026</f>
        <v>0</v>
      </c>
      <c r="M7026" s="72" t="n">
        <f aca="false">G7026*I7026*J7026</f>
        <v>142.68</v>
      </c>
      <c r="N7026" s="72" t="n">
        <f aca="false">D7026*I7026*J7026</f>
        <v>-0</v>
      </c>
      <c r="O7026" s="71" t="n">
        <f aca="false">F7026*J7026</f>
        <v>1</v>
      </c>
      <c r="P7026" s="71" t="n">
        <f aca="false">E7026*J7026</f>
        <v>0</v>
      </c>
    </row>
    <row r="7027" customFormat="false" ht="15" hidden="false" customHeight="false" outlineLevel="0" collapsed="false">
      <c r="A7027" s="71" t="s">
        <v>60</v>
      </c>
      <c r="B7027" s="71" t="s">
        <v>53</v>
      </c>
      <c r="C7027" s="71" t="s">
        <v>952</v>
      </c>
      <c r="D7027" s="72" t="n">
        <v>485.44</v>
      </c>
      <c r="E7027" s="71" t="n">
        <v>6</v>
      </c>
      <c r="F7027" s="71" t="n">
        <v>147</v>
      </c>
      <c r="G7027" s="72" t="n">
        <v>11782.72</v>
      </c>
      <c r="H7027" s="72" t="n">
        <v>10524.51</v>
      </c>
      <c r="I7027" s="71" t="n">
        <f aca="false">IF(B7027&gt;=Settings!$B$23,1,0)</f>
        <v>1</v>
      </c>
      <c r="J7027" s="71" t="n">
        <v>1</v>
      </c>
      <c r="K7027" s="71" t="n">
        <f aca="false">F7027*I7027*J7027</f>
        <v>147</v>
      </c>
      <c r="L7027" s="71" t="n">
        <f aca="false">E7027*I7027*J7027</f>
        <v>6</v>
      </c>
      <c r="M7027" s="72" t="n">
        <f aca="false">G7027*I7027*J7027</f>
        <v>11782.72</v>
      </c>
      <c r="N7027" s="72" t="n">
        <f aca="false">D7027*I7027*J7027</f>
        <v>485.44</v>
      </c>
      <c r="O7027" s="71" t="n">
        <f aca="false">F7027*J7027</f>
        <v>147</v>
      </c>
      <c r="P7027" s="71" t="n">
        <f aca="false">E7027*J7027</f>
        <v>6</v>
      </c>
    </row>
    <row r="7028" customFormat="false" ht="15" hidden="false" customHeight="false" outlineLevel="0" collapsed="false">
      <c r="A7028" s="71" t="s">
        <v>59</v>
      </c>
      <c r="B7028" s="71" t="s">
        <v>53</v>
      </c>
      <c r="C7028" s="71" t="s">
        <v>1440</v>
      </c>
      <c r="D7028" s="72" t="n">
        <v>0</v>
      </c>
      <c r="E7028" s="71" t="n">
        <v>0</v>
      </c>
      <c r="F7028" s="71" t="n">
        <v>16</v>
      </c>
      <c r="G7028" s="72" t="n">
        <v>1362.86</v>
      </c>
      <c r="H7028" s="72" t="n">
        <v>1265.68</v>
      </c>
      <c r="I7028" s="71" t="n">
        <f aca="false">IF(B7028&gt;=Settings!$B$23,1,0)</f>
        <v>1</v>
      </c>
      <c r="J7028" s="71" t="n">
        <v>1</v>
      </c>
      <c r="K7028" s="71" t="n">
        <f aca="false">F7028*I7028*J7028</f>
        <v>16</v>
      </c>
      <c r="L7028" s="71" t="n">
        <f aca="false">E7028*I7028*J7028</f>
        <v>0</v>
      </c>
      <c r="M7028" s="72" t="n">
        <f aca="false">G7028*I7028*J7028</f>
        <v>1362.86</v>
      </c>
      <c r="N7028" s="72" t="n">
        <f aca="false">D7028*I7028*J7028</f>
        <v>-0</v>
      </c>
      <c r="O7028" s="71" t="n">
        <f aca="false">F7028*J7028</f>
        <v>16</v>
      </c>
      <c r="P7028" s="71" t="n">
        <f aca="false">E7028*J7028</f>
        <v>0</v>
      </c>
    </row>
    <row r="7029" customFormat="false" ht="15" hidden="false" customHeight="false" outlineLevel="0" collapsed="false">
      <c r="A7029" s="71" t="s">
        <v>59</v>
      </c>
      <c r="B7029" s="71" t="s">
        <v>53</v>
      </c>
      <c r="C7029" s="71" t="s">
        <v>168</v>
      </c>
      <c r="D7029" s="72" t="n">
        <v>0</v>
      </c>
      <c r="E7029" s="71" t="n">
        <v>0</v>
      </c>
      <c r="F7029" s="71" t="n">
        <v>3</v>
      </c>
      <c r="G7029" s="72" t="n">
        <v>278.05</v>
      </c>
      <c r="H7029" s="72" t="n">
        <v>278.05</v>
      </c>
      <c r="I7029" s="71" t="n">
        <f aca="false">IF(B7029&gt;=Settings!$B$23,1,0)</f>
        <v>1</v>
      </c>
      <c r="J7029" s="71" t="n">
        <v>1</v>
      </c>
      <c r="K7029" s="71" t="n">
        <f aca="false">F7029*I7029*J7029</f>
        <v>3</v>
      </c>
      <c r="L7029" s="71" t="n">
        <f aca="false">E7029*I7029*J7029</f>
        <v>0</v>
      </c>
      <c r="M7029" s="72" t="n">
        <f aca="false">G7029*I7029*J7029</f>
        <v>278.05</v>
      </c>
      <c r="N7029" s="72" t="n">
        <f aca="false">D7029*I7029*J7029</f>
        <v>-0</v>
      </c>
      <c r="O7029" s="71" t="n">
        <f aca="false">F7029*J7029</f>
        <v>3</v>
      </c>
      <c r="P7029" s="71" t="n">
        <f aca="false">E7029*J7029</f>
        <v>0</v>
      </c>
    </row>
    <row r="7030" customFormat="false" ht="15" hidden="false" customHeight="false" outlineLevel="0" collapsed="false">
      <c r="A7030" s="71" t="s">
        <v>59</v>
      </c>
      <c r="B7030" s="71" t="s">
        <v>53</v>
      </c>
      <c r="C7030" s="71" t="s">
        <v>1200</v>
      </c>
      <c r="D7030" s="72" t="n">
        <v>249.64</v>
      </c>
      <c r="E7030" s="71" t="n">
        <v>4</v>
      </c>
      <c r="F7030" s="71" t="n">
        <v>62</v>
      </c>
      <c r="G7030" s="72" t="n">
        <v>4724.45</v>
      </c>
      <c r="H7030" s="72" t="n">
        <v>4177.25</v>
      </c>
      <c r="I7030" s="71" t="n">
        <f aca="false">IF(B7030&gt;=Settings!$B$23,1,0)</f>
        <v>1</v>
      </c>
      <c r="J7030" s="71" t="n">
        <v>1</v>
      </c>
      <c r="K7030" s="71" t="n">
        <f aca="false">F7030*I7030*J7030</f>
        <v>62</v>
      </c>
      <c r="L7030" s="71" t="n">
        <f aca="false">E7030*I7030*J7030</f>
        <v>4</v>
      </c>
      <c r="M7030" s="72" t="n">
        <f aca="false">G7030*I7030*J7030</f>
        <v>4724.45</v>
      </c>
      <c r="N7030" s="72" t="n">
        <f aca="false">D7030*I7030*J7030</f>
        <v>249.64</v>
      </c>
      <c r="O7030" s="71" t="n">
        <f aca="false">F7030*J7030</f>
        <v>62</v>
      </c>
      <c r="P7030" s="71" t="n">
        <f aca="false">E7030*J7030</f>
        <v>4</v>
      </c>
    </row>
    <row r="7031" customFormat="false" ht="15" hidden="false" customHeight="false" outlineLevel="0" collapsed="false">
      <c r="A7031" s="71" t="s">
        <v>63</v>
      </c>
      <c r="B7031" s="71" t="s">
        <v>53</v>
      </c>
      <c r="C7031" s="71" t="s">
        <v>2342</v>
      </c>
      <c r="D7031" s="72" t="n">
        <v>0</v>
      </c>
      <c r="E7031" s="71" t="n">
        <v>0</v>
      </c>
      <c r="F7031" s="71" t="n">
        <v>1</v>
      </c>
      <c r="G7031" s="72" t="n">
        <v>177.23</v>
      </c>
      <c r="H7031" s="72" t="n">
        <v>177.23</v>
      </c>
      <c r="I7031" s="71" t="n">
        <f aca="false">IF(B7031&gt;=Settings!$B$23,1,0)</f>
        <v>1</v>
      </c>
      <c r="J7031" s="71" t="n">
        <v>1</v>
      </c>
      <c r="K7031" s="71" t="n">
        <f aca="false">F7031*I7031*J7031</f>
        <v>1</v>
      </c>
      <c r="L7031" s="71" t="n">
        <f aca="false">E7031*I7031*J7031</f>
        <v>0</v>
      </c>
      <c r="M7031" s="72" t="n">
        <f aca="false">G7031*I7031*J7031</f>
        <v>177.23</v>
      </c>
      <c r="N7031" s="72" t="n">
        <f aca="false">D7031*I7031*J7031</f>
        <v>-0</v>
      </c>
      <c r="O7031" s="71" t="n">
        <f aca="false">F7031*J7031</f>
        <v>1</v>
      </c>
      <c r="P7031" s="71" t="n">
        <f aca="false">E7031*J7031</f>
        <v>0</v>
      </c>
    </row>
    <row r="7032" customFormat="false" ht="15" hidden="false" customHeight="false" outlineLevel="0" collapsed="false">
      <c r="A7032" s="71" t="s">
        <v>60</v>
      </c>
      <c r="B7032" s="71" t="s">
        <v>53</v>
      </c>
      <c r="C7032" s="71" t="s">
        <v>166</v>
      </c>
      <c r="D7032" s="72" t="n">
        <v>478.28</v>
      </c>
      <c r="E7032" s="71" t="n">
        <v>9</v>
      </c>
      <c r="F7032" s="71" t="n">
        <v>68</v>
      </c>
      <c r="G7032" s="72" t="n">
        <v>3988.61</v>
      </c>
      <c r="H7032" s="72" t="n">
        <v>3252.89</v>
      </c>
      <c r="I7032" s="71" t="n">
        <f aca="false">IF(B7032&gt;=Settings!$B$23,1,0)</f>
        <v>1</v>
      </c>
      <c r="J7032" s="71" t="n">
        <v>1</v>
      </c>
      <c r="K7032" s="71" t="n">
        <f aca="false">F7032*I7032*J7032</f>
        <v>68</v>
      </c>
      <c r="L7032" s="71" t="n">
        <f aca="false">E7032*I7032*J7032</f>
        <v>9</v>
      </c>
      <c r="M7032" s="72" t="n">
        <f aca="false">G7032*I7032*J7032</f>
        <v>3988.61</v>
      </c>
      <c r="N7032" s="72" t="n">
        <f aca="false">D7032*I7032*J7032</f>
        <v>478.28</v>
      </c>
      <c r="O7032" s="71" t="n">
        <f aca="false">F7032*J7032</f>
        <v>68</v>
      </c>
      <c r="P7032" s="71" t="n">
        <f aca="false">E7032*J7032</f>
        <v>9</v>
      </c>
    </row>
    <row r="7033" customFormat="false" ht="15" hidden="false" customHeight="false" outlineLevel="0" collapsed="false">
      <c r="A7033" s="71" t="s">
        <v>61</v>
      </c>
      <c r="B7033" s="71" t="s">
        <v>53</v>
      </c>
      <c r="C7033" s="71" t="s">
        <v>878</v>
      </c>
      <c r="D7033" s="72" t="n">
        <v>0</v>
      </c>
      <c r="E7033" s="71" t="n">
        <v>0</v>
      </c>
      <c r="F7033" s="71" t="n">
        <v>10</v>
      </c>
      <c r="G7033" s="72" t="n">
        <v>1281.38</v>
      </c>
      <c r="H7033" s="72" t="n">
        <v>1222.78</v>
      </c>
      <c r="I7033" s="71" t="n">
        <f aca="false">IF(B7033&gt;=Settings!$B$23,1,0)</f>
        <v>1</v>
      </c>
      <c r="J7033" s="71" t="n">
        <v>1</v>
      </c>
      <c r="K7033" s="71" t="n">
        <f aca="false">F7033*I7033*J7033</f>
        <v>10</v>
      </c>
      <c r="L7033" s="71" t="n">
        <f aca="false">E7033*I7033*J7033</f>
        <v>0</v>
      </c>
      <c r="M7033" s="72" t="n">
        <f aca="false">G7033*I7033*J7033</f>
        <v>1281.38</v>
      </c>
      <c r="N7033" s="72" t="n">
        <f aca="false">D7033*I7033*J7033</f>
        <v>-0</v>
      </c>
      <c r="O7033" s="71" t="n">
        <f aca="false">F7033*J7033</f>
        <v>10</v>
      </c>
      <c r="P7033" s="71" t="n">
        <f aca="false">E7033*J7033</f>
        <v>0</v>
      </c>
    </row>
    <row r="7034" customFormat="false" ht="15" hidden="false" customHeight="false" outlineLevel="0" collapsed="false">
      <c r="A7034" s="71" t="s">
        <v>60</v>
      </c>
      <c r="B7034" s="71" t="s">
        <v>53</v>
      </c>
      <c r="C7034" s="71" t="s">
        <v>1020</v>
      </c>
      <c r="D7034" s="72" t="n">
        <v>0</v>
      </c>
      <c r="E7034" s="71" t="n">
        <v>0</v>
      </c>
      <c r="F7034" s="71" t="n">
        <v>3</v>
      </c>
      <c r="G7034" s="72" t="n">
        <v>395.32</v>
      </c>
      <c r="H7034" s="72" t="n">
        <v>364.42</v>
      </c>
      <c r="I7034" s="71" t="n">
        <f aca="false">IF(B7034&gt;=Settings!$B$23,1,0)</f>
        <v>1</v>
      </c>
      <c r="J7034" s="71" t="n">
        <v>1</v>
      </c>
      <c r="K7034" s="71" t="n">
        <f aca="false">F7034*I7034*J7034</f>
        <v>3</v>
      </c>
      <c r="L7034" s="71" t="n">
        <f aca="false">E7034*I7034*J7034</f>
        <v>0</v>
      </c>
      <c r="M7034" s="72" t="n">
        <f aca="false">G7034*I7034*J7034</f>
        <v>395.32</v>
      </c>
      <c r="N7034" s="72" t="n">
        <f aca="false">D7034*I7034*J7034</f>
        <v>-0</v>
      </c>
      <c r="O7034" s="71" t="n">
        <f aca="false">F7034*J7034</f>
        <v>3</v>
      </c>
      <c r="P7034" s="71" t="n">
        <f aca="false">E7034*J7034</f>
        <v>0</v>
      </c>
    </row>
    <row r="7035" customFormat="false" ht="15" hidden="false" customHeight="false" outlineLevel="0" collapsed="false">
      <c r="A7035" s="71" t="s">
        <v>59</v>
      </c>
      <c r="B7035" s="71" t="s">
        <v>53</v>
      </c>
      <c r="C7035" s="71" t="s">
        <v>1369</v>
      </c>
      <c r="D7035" s="72" t="n">
        <v>57.02</v>
      </c>
      <c r="E7035" s="71" t="n">
        <v>4</v>
      </c>
      <c r="F7035" s="71" t="n">
        <v>68</v>
      </c>
      <c r="G7035" s="72" t="n">
        <v>1047.73</v>
      </c>
      <c r="H7035" s="72" t="n">
        <v>953.06</v>
      </c>
      <c r="I7035" s="71" t="n">
        <f aca="false">IF(B7035&gt;=Settings!$B$23,1,0)</f>
        <v>1</v>
      </c>
      <c r="J7035" s="71" t="n">
        <v>1</v>
      </c>
      <c r="K7035" s="71" t="n">
        <f aca="false">F7035*I7035*J7035</f>
        <v>68</v>
      </c>
      <c r="L7035" s="71" t="n">
        <f aca="false">E7035*I7035*J7035</f>
        <v>4</v>
      </c>
      <c r="M7035" s="72" t="n">
        <f aca="false">G7035*I7035*J7035</f>
        <v>1047.73</v>
      </c>
      <c r="N7035" s="72" t="n">
        <f aca="false">D7035*I7035*J7035</f>
        <v>57.02</v>
      </c>
      <c r="O7035" s="71" t="n">
        <f aca="false">F7035*J7035</f>
        <v>68</v>
      </c>
      <c r="P7035" s="71" t="n">
        <f aca="false">E7035*J7035</f>
        <v>4</v>
      </c>
    </row>
    <row r="7036" customFormat="false" ht="15" hidden="false" customHeight="false" outlineLevel="0" collapsed="false">
      <c r="A7036" s="71" t="s">
        <v>59</v>
      </c>
      <c r="B7036" s="71" t="s">
        <v>53</v>
      </c>
      <c r="C7036" s="71" t="s">
        <v>2435</v>
      </c>
      <c r="D7036" s="72" t="n">
        <v>0</v>
      </c>
      <c r="E7036" s="71" t="n">
        <v>0</v>
      </c>
      <c r="F7036" s="71" t="n">
        <v>4</v>
      </c>
      <c r="G7036" s="72" t="n">
        <v>490.72</v>
      </c>
      <c r="H7036" s="72" t="n">
        <v>474.38</v>
      </c>
      <c r="I7036" s="71" t="n">
        <f aca="false">IF(B7036&gt;=Settings!$B$23,1,0)</f>
        <v>1</v>
      </c>
      <c r="J7036" s="71" t="n">
        <v>1</v>
      </c>
      <c r="K7036" s="71" t="n">
        <f aca="false">F7036*I7036*J7036</f>
        <v>4</v>
      </c>
      <c r="L7036" s="71" t="n">
        <f aca="false">E7036*I7036*J7036</f>
        <v>0</v>
      </c>
      <c r="M7036" s="72" t="n">
        <f aca="false">G7036*I7036*J7036</f>
        <v>490.72</v>
      </c>
      <c r="N7036" s="72" t="n">
        <f aca="false">D7036*I7036*J7036</f>
        <v>-0</v>
      </c>
      <c r="O7036" s="71" t="n">
        <f aca="false">F7036*J7036</f>
        <v>4</v>
      </c>
      <c r="P7036" s="71" t="n">
        <f aca="false">E7036*J7036</f>
        <v>0</v>
      </c>
    </row>
    <row r="7037" customFormat="false" ht="15" hidden="false" customHeight="false" outlineLevel="0" collapsed="false">
      <c r="A7037" s="71" t="s">
        <v>62</v>
      </c>
      <c r="B7037" s="71" t="s">
        <v>53</v>
      </c>
      <c r="C7037" s="71" t="s">
        <v>163</v>
      </c>
      <c r="D7037" s="72" t="n">
        <v>81.77</v>
      </c>
      <c r="E7037" s="71" t="n">
        <v>1</v>
      </c>
      <c r="F7037" s="71" t="n">
        <v>7</v>
      </c>
      <c r="G7037" s="72" t="n">
        <v>740.55</v>
      </c>
      <c r="H7037" s="72" t="n">
        <v>599.05</v>
      </c>
      <c r="I7037" s="71" t="n">
        <f aca="false">IF(B7037&gt;=Settings!$B$23,1,0)</f>
        <v>1</v>
      </c>
      <c r="J7037" s="71" t="n">
        <v>1</v>
      </c>
      <c r="K7037" s="71" t="n">
        <f aca="false">F7037*I7037*J7037</f>
        <v>7</v>
      </c>
      <c r="L7037" s="71" t="n">
        <f aca="false">E7037*I7037*J7037</f>
        <v>1</v>
      </c>
      <c r="M7037" s="72" t="n">
        <f aca="false">G7037*I7037*J7037</f>
        <v>740.55</v>
      </c>
      <c r="N7037" s="72" t="n">
        <f aca="false">D7037*I7037*J7037</f>
        <v>81.77</v>
      </c>
      <c r="O7037" s="71" t="n">
        <f aca="false">F7037*J7037</f>
        <v>7</v>
      </c>
      <c r="P7037" s="71" t="n">
        <f aca="false">E7037*J7037</f>
        <v>1</v>
      </c>
    </row>
    <row r="7038" customFormat="false" ht="15" hidden="false" customHeight="false" outlineLevel="0" collapsed="false">
      <c r="A7038" s="71" t="s">
        <v>61</v>
      </c>
      <c r="B7038" s="71" t="s">
        <v>53</v>
      </c>
      <c r="C7038" s="71" t="s">
        <v>2130</v>
      </c>
      <c r="D7038" s="72" t="n">
        <v>0</v>
      </c>
      <c r="E7038" s="71" t="n">
        <v>0</v>
      </c>
      <c r="F7038" s="71" t="n">
        <v>2</v>
      </c>
      <c r="G7038" s="72" t="n">
        <v>268.07</v>
      </c>
      <c r="H7038" s="72" t="n">
        <v>227.88</v>
      </c>
      <c r="I7038" s="71" t="n">
        <f aca="false">IF(B7038&gt;=Settings!$B$23,1,0)</f>
        <v>1</v>
      </c>
      <c r="J7038" s="71" t="n">
        <v>1</v>
      </c>
      <c r="K7038" s="71" t="n">
        <f aca="false">F7038*I7038*J7038</f>
        <v>2</v>
      </c>
      <c r="L7038" s="71" t="n">
        <f aca="false">E7038*I7038*J7038</f>
        <v>0</v>
      </c>
      <c r="M7038" s="72" t="n">
        <f aca="false">G7038*I7038*J7038</f>
        <v>268.07</v>
      </c>
      <c r="N7038" s="72" t="n">
        <f aca="false">D7038*I7038*J7038</f>
        <v>-0</v>
      </c>
      <c r="O7038" s="71" t="n">
        <f aca="false">F7038*J7038</f>
        <v>2</v>
      </c>
      <c r="P7038" s="71" t="n">
        <f aca="false">E7038*J7038</f>
        <v>0</v>
      </c>
    </row>
    <row r="7039" customFormat="false" ht="15" hidden="false" customHeight="false" outlineLevel="0" collapsed="false">
      <c r="A7039" s="71" t="s">
        <v>59</v>
      </c>
      <c r="B7039" s="71" t="s">
        <v>53</v>
      </c>
      <c r="C7039" s="71" t="s">
        <v>590</v>
      </c>
      <c r="D7039" s="72" t="n">
        <v>0</v>
      </c>
      <c r="E7039" s="71" t="n">
        <v>0</v>
      </c>
      <c r="F7039" s="71" t="n">
        <v>23</v>
      </c>
      <c r="G7039" s="72" t="n">
        <v>1830.24</v>
      </c>
      <c r="H7039" s="72" t="n">
        <v>1702.47</v>
      </c>
      <c r="I7039" s="71" t="n">
        <f aca="false">IF(B7039&gt;=Settings!$B$23,1,0)</f>
        <v>1</v>
      </c>
      <c r="J7039" s="71" t="n">
        <v>1</v>
      </c>
      <c r="K7039" s="71" t="n">
        <f aca="false">F7039*I7039*J7039</f>
        <v>23</v>
      </c>
      <c r="L7039" s="71" t="n">
        <f aca="false">E7039*I7039*J7039</f>
        <v>0</v>
      </c>
      <c r="M7039" s="72" t="n">
        <f aca="false">G7039*I7039*J7039</f>
        <v>1830.24</v>
      </c>
      <c r="N7039" s="72" t="n">
        <f aca="false">D7039*I7039*J7039</f>
        <v>-0</v>
      </c>
      <c r="O7039" s="71" t="n">
        <f aca="false">F7039*J7039</f>
        <v>23</v>
      </c>
      <c r="P7039" s="71" t="n">
        <f aca="false">E7039*J7039</f>
        <v>0</v>
      </c>
    </row>
    <row r="7040" customFormat="false" ht="15" hidden="false" customHeight="false" outlineLevel="0" collapsed="false">
      <c r="A7040" s="71" t="s">
        <v>61</v>
      </c>
      <c r="B7040" s="71" t="s">
        <v>53</v>
      </c>
      <c r="C7040" s="71" t="s">
        <v>1008</v>
      </c>
      <c r="D7040" s="72" t="n">
        <v>0</v>
      </c>
      <c r="E7040" s="71" t="n">
        <v>0</v>
      </c>
      <c r="F7040" s="71" t="n">
        <v>14</v>
      </c>
      <c r="G7040" s="72" t="n">
        <v>1244.36</v>
      </c>
      <c r="H7040" s="72" t="n">
        <v>1179.5</v>
      </c>
      <c r="I7040" s="71" t="n">
        <f aca="false">IF(B7040&gt;=Settings!$B$23,1,0)</f>
        <v>1</v>
      </c>
      <c r="J7040" s="71" t="n">
        <v>1</v>
      </c>
      <c r="K7040" s="71" t="n">
        <f aca="false">F7040*I7040*J7040</f>
        <v>14</v>
      </c>
      <c r="L7040" s="71" t="n">
        <f aca="false">E7040*I7040*J7040</f>
        <v>0</v>
      </c>
      <c r="M7040" s="72" t="n">
        <f aca="false">G7040*I7040*J7040</f>
        <v>1244.36</v>
      </c>
      <c r="N7040" s="72" t="n">
        <f aca="false">D7040*I7040*J7040</f>
        <v>-0</v>
      </c>
      <c r="O7040" s="71" t="n">
        <f aca="false">F7040*J7040</f>
        <v>14</v>
      </c>
      <c r="P7040" s="71" t="n">
        <f aca="false">E7040*J7040</f>
        <v>0</v>
      </c>
    </row>
    <row r="7041" customFormat="false" ht="15" hidden="false" customHeight="false" outlineLevel="0" collapsed="false">
      <c r="A7041" s="71" t="s">
        <v>61</v>
      </c>
      <c r="B7041" s="71" t="s">
        <v>53</v>
      </c>
      <c r="C7041" s="71" t="s">
        <v>1482</v>
      </c>
      <c r="D7041" s="72" t="n">
        <v>0</v>
      </c>
      <c r="E7041" s="71" t="n">
        <v>0</v>
      </c>
      <c r="F7041" s="71" t="n">
        <v>1</v>
      </c>
      <c r="G7041" s="72" t="n">
        <v>99.95</v>
      </c>
      <c r="H7041" s="72" t="n">
        <v>99.95</v>
      </c>
      <c r="I7041" s="71" t="n">
        <f aca="false">IF(B7041&gt;=Settings!$B$23,1,0)</f>
        <v>1</v>
      </c>
      <c r="J7041" s="71" t="n">
        <v>1</v>
      </c>
      <c r="K7041" s="71" t="n">
        <f aca="false">F7041*I7041*J7041</f>
        <v>1</v>
      </c>
      <c r="L7041" s="71" t="n">
        <f aca="false">E7041*I7041*J7041</f>
        <v>0</v>
      </c>
      <c r="M7041" s="72" t="n">
        <f aca="false">G7041*I7041*J7041</f>
        <v>99.95</v>
      </c>
      <c r="N7041" s="72" t="n">
        <f aca="false">D7041*I7041*J7041</f>
        <v>-0</v>
      </c>
      <c r="O7041" s="71" t="n">
        <f aca="false">F7041*J7041</f>
        <v>1</v>
      </c>
      <c r="P7041" s="71" t="n">
        <f aca="false">E7041*J7041</f>
        <v>0</v>
      </c>
    </row>
    <row r="7042" customFormat="false" ht="15" hidden="false" customHeight="false" outlineLevel="0" collapsed="false">
      <c r="A7042" s="71" t="s">
        <v>61</v>
      </c>
      <c r="B7042" s="71" t="s">
        <v>53</v>
      </c>
      <c r="C7042" s="71" t="s">
        <v>1007</v>
      </c>
      <c r="D7042" s="72" t="n">
        <v>0</v>
      </c>
      <c r="E7042" s="71" t="n">
        <v>0</v>
      </c>
      <c r="F7042" s="71" t="n">
        <v>4</v>
      </c>
      <c r="G7042" s="72" t="n">
        <v>607.33</v>
      </c>
      <c r="H7042" s="72" t="n">
        <v>564.34</v>
      </c>
      <c r="I7042" s="71" t="n">
        <f aca="false">IF(B7042&gt;=Settings!$B$23,1,0)</f>
        <v>1</v>
      </c>
      <c r="J7042" s="71" t="n">
        <v>1</v>
      </c>
      <c r="K7042" s="71" t="n">
        <f aca="false">F7042*I7042*J7042</f>
        <v>4</v>
      </c>
      <c r="L7042" s="71" t="n">
        <f aca="false">E7042*I7042*J7042</f>
        <v>0</v>
      </c>
      <c r="M7042" s="72" t="n">
        <f aca="false">G7042*I7042*J7042</f>
        <v>607.33</v>
      </c>
      <c r="N7042" s="72" t="n">
        <f aca="false">D7042*I7042*J7042</f>
        <v>-0</v>
      </c>
      <c r="O7042" s="71" t="n">
        <f aca="false">F7042*J7042</f>
        <v>4</v>
      </c>
      <c r="P7042" s="71" t="n">
        <f aca="false">E7042*J7042</f>
        <v>0</v>
      </c>
    </row>
    <row r="7043" customFormat="false" ht="15" hidden="false" customHeight="false" outlineLevel="0" collapsed="false">
      <c r="A7043" s="71" t="s">
        <v>62</v>
      </c>
      <c r="B7043" s="71" t="s">
        <v>53</v>
      </c>
      <c r="C7043" s="71" t="s">
        <v>905</v>
      </c>
      <c r="D7043" s="72" t="n">
        <v>0</v>
      </c>
      <c r="E7043" s="71" t="n">
        <v>0</v>
      </c>
      <c r="F7043" s="71" t="n">
        <v>1</v>
      </c>
      <c r="G7043" s="72" t="n">
        <v>73.82</v>
      </c>
      <c r="H7043" s="72" t="n">
        <v>73.82</v>
      </c>
      <c r="I7043" s="71" t="n">
        <f aca="false">IF(B7043&gt;=Settings!$B$23,1,0)</f>
        <v>1</v>
      </c>
      <c r="J7043" s="71" t="n">
        <v>1</v>
      </c>
      <c r="K7043" s="71" t="n">
        <f aca="false">F7043*I7043*J7043</f>
        <v>1</v>
      </c>
      <c r="L7043" s="71" t="n">
        <f aca="false">E7043*I7043*J7043</f>
        <v>0</v>
      </c>
      <c r="M7043" s="72" t="n">
        <f aca="false">G7043*I7043*J7043</f>
        <v>73.82</v>
      </c>
      <c r="N7043" s="72" t="n">
        <f aca="false">D7043*I7043*J7043</f>
        <v>-0</v>
      </c>
      <c r="O7043" s="71" t="n">
        <f aca="false">F7043*J7043</f>
        <v>1</v>
      </c>
      <c r="P7043" s="71" t="n">
        <f aca="false">E7043*J7043</f>
        <v>0</v>
      </c>
    </row>
    <row r="7044" customFormat="false" ht="15" hidden="false" customHeight="false" outlineLevel="0" collapsed="false">
      <c r="A7044" s="71" t="s">
        <v>59</v>
      </c>
      <c r="B7044" s="71" t="s">
        <v>53</v>
      </c>
      <c r="C7044" s="71" t="s">
        <v>1188</v>
      </c>
      <c r="D7044" s="72" t="n">
        <v>716.68</v>
      </c>
      <c r="E7044" s="71" t="n">
        <v>4</v>
      </c>
      <c r="F7044" s="71" t="n">
        <v>16</v>
      </c>
      <c r="G7044" s="72" t="n">
        <v>3074.4</v>
      </c>
      <c r="H7044" s="72" t="n">
        <v>2070.03</v>
      </c>
      <c r="I7044" s="71" t="n">
        <f aca="false">IF(B7044&gt;=Settings!$B$23,1,0)</f>
        <v>1</v>
      </c>
      <c r="J7044" s="71" t="n">
        <v>1</v>
      </c>
      <c r="K7044" s="71" t="n">
        <f aca="false">F7044*I7044*J7044</f>
        <v>16</v>
      </c>
      <c r="L7044" s="71" t="n">
        <f aca="false">E7044*I7044*J7044</f>
        <v>4</v>
      </c>
      <c r="M7044" s="72" t="n">
        <f aca="false">G7044*I7044*J7044</f>
        <v>3074.4</v>
      </c>
      <c r="N7044" s="72" t="n">
        <f aca="false">D7044*I7044*J7044</f>
        <v>716.68</v>
      </c>
      <c r="O7044" s="71" t="n">
        <f aca="false">F7044*J7044</f>
        <v>16</v>
      </c>
      <c r="P7044" s="71" t="n">
        <f aca="false">E7044*J7044</f>
        <v>4</v>
      </c>
    </row>
    <row r="7045" customFormat="false" ht="15" hidden="false" customHeight="false" outlineLevel="0" collapsed="false">
      <c r="A7045" s="71" t="s">
        <v>61</v>
      </c>
      <c r="B7045" s="71" t="s">
        <v>53</v>
      </c>
      <c r="C7045" s="71" t="s">
        <v>2182</v>
      </c>
      <c r="D7045" s="72" t="n">
        <v>0</v>
      </c>
      <c r="E7045" s="71" t="n">
        <v>0</v>
      </c>
      <c r="F7045" s="71" t="n">
        <v>1</v>
      </c>
      <c r="G7045" s="72" t="n">
        <v>159.05</v>
      </c>
      <c r="H7045" s="72" t="n">
        <v>159.05</v>
      </c>
      <c r="I7045" s="71" t="n">
        <f aca="false">IF(B7045&gt;=Settings!$B$23,1,0)</f>
        <v>1</v>
      </c>
      <c r="J7045" s="71" t="n">
        <v>1</v>
      </c>
      <c r="K7045" s="71" t="n">
        <f aca="false">F7045*I7045*J7045</f>
        <v>1</v>
      </c>
      <c r="L7045" s="71" t="n">
        <f aca="false">E7045*I7045*J7045</f>
        <v>0</v>
      </c>
      <c r="M7045" s="72" t="n">
        <f aca="false">G7045*I7045*J7045</f>
        <v>159.05</v>
      </c>
      <c r="N7045" s="72" t="n">
        <f aca="false">D7045*I7045*J7045</f>
        <v>-0</v>
      </c>
      <c r="O7045" s="71" t="n">
        <f aca="false">F7045*J7045</f>
        <v>1</v>
      </c>
      <c r="P7045" s="71" t="n">
        <f aca="false">E7045*J7045</f>
        <v>0</v>
      </c>
    </row>
    <row r="7046" customFormat="false" ht="15" hidden="false" customHeight="false" outlineLevel="0" collapsed="false">
      <c r="A7046" s="71" t="s">
        <v>61</v>
      </c>
      <c r="B7046" s="71" t="s">
        <v>53</v>
      </c>
      <c r="C7046" s="71" t="s">
        <v>1003</v>
      </c>
      <c r="D7046" s="72" t="n">
        <v>0</v>
      </c>
      <c r="E7046" s="71" t="n">
        <v>0</v>
      </c>
      <c r="F7046" s="71" t="n">
        <v>4</v>
      </c>
      <c r="G7046" s="72" t="n">
        <v>463.44</v>
      </c>
      <c r="H7046" s="72" t="n">
        <v>446.41</v>
      </c>
      <c r="I7046" s="71" t="n">
        <f aca="false">IF(B7046&gt;=Settings!$B$23,1,0)</f>
        <v>1</v>
      </c>
      <c r="J7046" s="71" t="n">
        <v>1</v>
      </c>
      <c r="K7046" s="71" t="n">
        <f aca="false">F7046*I7046*J7046</f>
        <v>4</v>
      </c>
      <c r="L7046" s="71" t="n">
        <f aca="false">E7046*I7046*J7046</f>
        <v>0</v>
      </c>
      <c r="M7046" s="72" t="n">
        <f aca="false">G7046*I7046*J7046</f>
        <v>463.44</v>
      </c>
      <c r="N7046" s="72" t="n">
        <f aca="false">D7046*I7046*J7046</f>
        <v>-0</v>
      </c>
      <c r="O7046" s="71" t="n">
        <f aca="false">F7046*J7046</f>
        <v>4</v>
      </c>
      <c r="P7046" s="71" t="n">
        <f aca="false">E7046*J7046</f>
        <v>0</v>
      </c>
    </row>
    <row r="7047" customFormat="false" ht="15" hidden="false" customHeight="false" outlineLevel="0" collapsed="false">
      <c r="A7047" s="71" t="s">
        <v>60</v>
      </c>
      <c r="B7047" s="71" t="s">
        <v>53</v>
      </c>
      <c r="C7047" s="71" t="s">
        <v>1427</v>
      </c>
      <c r="D7047" s="72" t="n">
        <v>0</v>
      </c>
      <c r="E7047" s="71" t="n">
        <v>0</v>
      </c>
      <c r="F7047" s="71" t="n">
        <v>6</v>
      </c>
      <c r="G7047" s="72" t="n">
        <v>681.51</v>
      </c>
      <c r="H7047" s="72" t="n">
        <v>619.06</v>
      </c>
      <c r="I7047" s="71" t="n">
        <f aca="false">IF(B7047&gt;=Settings!$B$23,1,0)</f>
        <v>1</v>
      </c>
      <c r="J7047" s="71" t="n">
        <v>1</v>
      </c>
      <c r="K7047" s="71" t="n">
        <f aca="false">F7047*I7047*J7047</f>
        <v>6</v>
      </c>
      <c r="L7047" s="71" t="n">
        <f aca="false">E7047*I7047*J7047</f>
        <v>0</v>
      </c>
      <c r="M7047" s="72" t="n">
        <f aca="false">G7047*I7047*J7047</f>
        <v>681.51</v>
      </c>
      <c r="N7047" s="72" t="n">
        <f aca="false">D7047*I7047*J7047</f>
        <v>-0</v>
      </c>
      <c r="O7047" s="71" t="n">
        <f aca="false">F7047*J7047</f>
        <v>6</v>
      </c>
      <c r="P7047" s="71" t="n">
        <f aca="false">E7047*J7047</f>
        <v>0</v>
      </c>
    </row>
    <row r="7048" customFormat="false" ht="15" hidden="false" customHeight="false" outlineLevel="0" collapsed="false">
      <c r="A7048" s="71" t="s">
        <v>63</v>
      </c>
      <c r="B7048" s="71" t="s">
        <v>53</v>
      </c>
      <c r="C7048" s="71" t="s">
        <v>2302</v>
      </c>
      <c r="D7048" s="72" t="n">
        <v>0</v>
      </c>
      <c r="E7048" s="71" t="n">
        <v>0</v>
      </c>
      <c r="F7048" s="71" t="n">
        <v>3</v>
      </c>
      <c r="G7048" s="72" t="n">
        <v>145.32</v>
      </c>
      <c r="H7048" s="72" t="n">
        <v>145.32</v>
      </c>
      <c r="I7048" s="71" t="n">
        <f aca="false">IF(B7048&gt;=Settings!$B$23,1,0)</f>
        <v>1</v>
      </c>
      <c r="J7048" s="71" t="n">
        <v>1</v>
      </c>
      <c r="K7048" s="71" t="n">
        <f aca="false">F7048*I7048*J7048</f>
        <v>3</v>
      </c>
      <c r="L7048" s="71" t="n">
        <f aca="false">E7048*I7048*J7048</f>
        <v>0</v>
      </c>
      <c r="M7048" s="72" t="n">
        <f aca="false">G7048*I7048*J7048</f>
        <v>145.32</v>
      </c>
      <c r="N7048" s="72" t="n">
        <f aca="false">D7048*I7048*J7048</f>
        <v>-0</v>
      </c>
      <c r="O7048" s="71" t="n">
        <f aca="false">F7048*J7048</f>
        <v>3</v>
      </c>
      <c r="P7048" s="71" t="n">
        <f aca="false">E7048*J7048</f>
        <v>0</v>
      </c>
    </row>
    <row r="7049" customFormat="false" ht="15" hidden="false" customHeight="false" outlineLevel="0" collapsed="false">
      <c r="A7049" s="71" t="s">
        <v>61</v>
      </c>
      <c r="B7049" s="71" t="s">
        <v>53</v>
      </c>
      <c r="C7049" s="71" t="s">
        <v>1284</v>
      </c>
      <c r="D7049" s="72" t="n">
        <v>0</v>
      </c>
      <c r="E7049" s="71" t="n">
        <v>0</v>
      </c>
      <c r="F7049" s="71" t="n">
        <v>2</v>
      </c>
      <c r="G7049" s="72" t="n">
        <v>227.17</v>
      </c>
      <c r="H7049" s="72" t="n">
        <v>204.46</v>
      </c>
      <c r="I7049" s="71" t="n">
        <f aca="false">IF(B7049&gt;=Settings!$B$23,1,0)</f>
        <v>1</v>
      </c>
      <c r="J7049" s="71" t="n">
        <v>1</v>
      </c>
      <c r="K7049" s="71" t="n">
        <f aca="false">F7049*I7049*J7049</f>
        <v>2</v>
      </c>
      <c r="L7049" s="71" t="n">
        <f aca="false">E7049*I7049*J7049</f>
        <v>0</v>
      </c>
      <c r="M7049" s="72" t="n">
        <f aca="false">G7049*I7049*J7049</f>
        <v>227.17</v>
      </c>
      <c r="N7049" s="72" t="n">
        <f aca="false">D7049*I7049*J7049</f>
        <v>-0</v>
      </c>
      <c r="O7049" s="71" t="n">
        <f aca="false">F7049*J7049</f>
        <v>2</v>
      </c>
      <c r="P7049" s="71" t="n">
        <f aca="false">E7049*J7049</f>
        <v>0</v>
      </c>
    </row>
    <row r="7050" customFormat="false" ht="15" hidden="false" customHeight="false" outlineLevel="0" collapsed="false">
      <c r="A7050" s="71" t="s">
        <v>63</v>
      </c>
      <c r="B7050" s="71" t="s">
        <v>53</v>
      </c>
      <c r="C7050" s="71" t="s">
        <v>2238</v>
      </c>
      <c r="D7050" s="72" t="n">
        <v>0</v>
      </c>
      <c r="E7050" s="71" t="n">
        <v>0</v>
      </c>
      <c r="F7050" s="71" t="n">
        <v>1</v>
      </c>
      <c r="G7050" s="72" t="n">
        <v>99.95</v>
      </c>
      <c r="H7050" s="72" t="n">
        <v>99.95</v>
      </c>
      <c r="I7050" s="71" t="n">
        <f aca="false">IF(B7050&gt;=Settings!$B$23,1,0)</f>
        <v>1</v>
      </c>
      <c r="J7050" s="71" t="n">
        <v>1</v>
      </c>
      <c r="K7050" s="71" t="n">
        <f aca="false">F7050*I7050*J7050</f>
        <v>1</v>
      </c>
      <c r="L7050" s="71" t="n">
        <f aca="false">E7050*I7050*J7050</f>
        <v>0</v>
      </c>
      <c r="M7050" s="72" t="n">
        <f aca="false">G7050*I7050*J7050</f>
        <v>99.95</v>
      </c>
      <c r="N7050" s="72" t="n">
        <f aca="false">D7050*I7050*J7050</f>
        <v>-0</v>
      </c>
      <c r="O7050" s="71" t="n">
        <f aca="false">F7050*J7050</f>
        <v>1</v>
      </c>
      <c r="P7050" s="71" t="n">
        <f aca="false">E7050*J7050</f>
        <v>0</v>
      </c>
    </row>
    <row r="7051" customFormat="false" ht="15" hidden="false" customHeight="false" outlineLevel="0" collapsed="false">
      <c r="A7051" s="71" t="s">
        <v>59</v>
      </c>
      <c r="B7051" s="71" t="s">
        <v>53</v>
      </c>
      <c r="C7051" s="71" t="s">
        <v>1078</v>
      </c>
      <c r="D7051" s="72" t="n">
        <v>140.86</v>
      </c>
      <c r="E7051" s="71" t="n">
        <v>1</v>
      </c>
      <c r="F7051" s="71" t="n">
        <v>11</v>
      </c>
      <c r="G7051" s="72" t="n">
        <v>1331.3</v>
      </c>
      <c r="H7051" s="72" t="n">
        <v>1128.89</v>
      </c>
      <c r="I7051" s="71" t="n">
        <f aca="false">IF(B7051&gt;=Settings!$B$23,1,0)</f>
        <v>1</v>
      </c>
      <c r="J7051" s="71" t="n">
        <v>1</v>
      </c>
      <c r="K7051" s="71" t="n">
        <f aca="false">F7051*I7051*J7051</f>
        <v>11</v>
      </c>
      <c r="L7051" s="71" t="n">
        <f aca="false">E7051*I7051*J7051</f>
        <v>1</v>
      </c>
      <c r="M7051" s="72" t="n">
        <f aca="false">G7051*I7051*J7051</f>
        <v>1331.3</v>
      </c>
      <c r="N7051" s="72" t="n">
        <f aca="false">D7051*I7051*J7051</f>
        <v>140.86</v>
      </c>
      <c r="O7051" s="71" t="n">
        <f aca="false">F7051*J7051</f>
        <v>11</v>
      </c>
      <c r="P7051" s="71" t="n">
        <f aca="false">E7051*J7051</f>
        <v>1</v>
      </c>
    </row>
    <row r="7052" customFormat="false" ht="15" hidden="false" customHeight="false" outlineLevel="0" collapsed="false">
      <c r="A7052" s="71" t="s">
        <v>60</v>
      </c>
      <c r="B7052" s="71" t="s">
        <v>53</v>
      </c>
      <c r="C7052" s="71" t="s">
        <v>2160</v>
      </c>
      <c r="D7052" s="72" t="n">
        <v>145.37</v>
      </c>
      <c r="E7052" s="71" t="n">
        <v>2</v>
      </c>
      <c r="F7052" s="71" t="n">
        <v>16</v>
      </c>
      <c r="G7052" s="72" t="n">
        <v>1353.82</v>
      </c>
      <c r="H7052" s="72" t="n">
        <v>1160.79</v>
      </c>
      <c r="I7052" s="71" t="n">
        <f aca="false">IF(B7052&gt;=Settings!$B$23,1,0)</f>
        <v>1</v>
      </c>
      <c r="J7052" s="71" t="n">
        <v>1</v>
      </c>
      <c r="K7052" s="71" t="n">
        <f aca="false">F7052*I7052*J7052</f>
        <v>16</v>
      </c>
      <c r="L7052" s="71" t="n">
        <f aca="false">E7052*I7052*J7052</f>
        <v>2</v>
      </c>
      <c r="M7052" s="72" t="n">
        <f aca="false">G7052*I7052*J7052</f>
        <v>1353.82</v>
      </c>
      <c r="N7052" s="72" t="n">
        <f aca="false">D7052*I7052*J7052</f>
        <v>145.37</v>
      </c>
      <c r="O7052" s="71" t="n">
        <f aca="false">F7052*J7052</f>
        <v>16</v>
      </c>
      <c r="P7052" s="71" t="n">
        <f aca="false">E7052*J7052</f>
        <v>2</v>
      </c>
    </row>
    <row r="7053" customFormat="false" ht="15" hidden="false" customHeight="false" outlineLevel="0" collapsed="false">
      <c r="A7053" s="71" t="s">
        <v>62</v>
      </c>
      <c r="B7053" s="71" t="s">
        <v>53</v>
      </c>
      <c r="C7053" s="71" t="s">
        <v>170</v>
      </c>
      <c r="D7053" s="72" t="n">
        <v>112.57</v>
      </c>
      <c r="E7053" s="71" t="n">
        <v>2</v>
      </c>
      <c r="F7053" s="71" t="n">
        <v>17</v>
      </c>
      <c r="G7053" s="72" t="n">
        <v>1138.07</v>
      </c>
      <c r="H7053" s="72" t="n">
        <v>947.58</v>
      </c>
      <c r="I7053" s="71" t="n">
        <f aca="false">IF(B7053&gt;=Settings!$B$23,1,0)</f>
        <v>1</v>
      </c>
      <c r="J7053" s="71" t="n">
        <v>1</v>
      </c>
      <c r="K7053" s="71" t="n">
        <f aca="false">F7053*I7053*J7053</f>
        <v>17</v>
      </c>
      <c r="L7053" s="71" t="n">
        <f aca="false">E7053*I7053*J7053</f>
        <v>2</v>
      </c>
      <c r="M7053" s="72" t="n">
        <f aca="false">G7053*I7053*J7053</f>
        <v>1138.07</v>
      </c>
      <c r="N7053" s="72" t="n">
        <f aca="false">D7053*I7053*J7053</f>
        <v>112.57</v>
      </c>
      <c r="O7053" s="71" t="n">
        <f aca="false">F7053*J7053</f>
        <v>17</v>
      </c>
      <c r="P7053" s="71" t="n">
        <f aca="false">E7053*J7053</f>
        <v>2</v>
      </c>
    </row>
    <row r="7054" customFormat="false" ht="15" hidden="false" customHeight="false" outlineLevel="0" collapsed="false">
      <c r="A7054" s="71" t="s">
        <v>61</v>
      </c>
      <c r="B7054" s="71" t="s">
        <v>53</v>
      </c>
      <c r="C7054" s="71" t="s">
        <v>1095</v>
      </c>
      <c r="D7054" s="72" t="n">
        <v>0</v>
      </c>
      <c r="E7054" s="71" t="n">
        <v>0</v>
      </c>
      <c r="F7054" s="71" t="n">
        <v>8</v>
      </c>
      <c r="G7054" s="72" t="n">
        <v>586</v>
      </c>
      <c r="H7054" s="72" t="n">
        <v>563.54</v>
      </c>
      <c r="I7054" s="71" t="n">
        <f aca="false">IF(B7054&gt;=Settings!$B$23,1,0)</f>
        <v>1</v>
      </c>
      <c r="J7054" s="71" t="n">
        <v>1</v>
      </c>
      <c r="K7054" s="71" t="n">
        <f aca="false">F7054*I7054*J7054</f>
        <v>8</v>
      </c>
      <c r="L7054" s="71" t="n">
        <f aca="false">E7054*I7054*J7054</f>
        <v>0</v>
      </c>
      <c r="M7054" s="72" t="n">
        <f aca="false">G7054*I7054*J7054</f>
        <v>586</v>
      </c>
      <c r="N7054" s="72" t="n">
        <f aca="false">D7054*I7054*J7054</f>
        <v>-0</v>
      </c>
      <c r="O7054" s="71" t="n">
        <f aca="false">F7054*J7054</f>
        <v>8</v>
      </c>
      <c r="P7054" s="71" t="n">
        <f aca="false">E7054*J7054</f>
        <v>0</v>
      </c>
    </row>
    <row r="7055" customFormat="false" ht="15" hidden="false" customHeight="false" outlineLevel="0" collapsed="false">
      <c r="A7055" s="71" t="s">
        <v>59</v>
      </c>
      <c r="B7055" s="71" t="s">
        <v>53</v>
      </c>
      <c r="C7055" s="71" t="s">
        <v>705</v>
      </c>
      <c r="D7055" s="72" t="n">
        <v>0</v>
      </c>
      <c r="E7055" s="71" t="n">
        <v>0</v>
      </c>
      <c r="F7055" s="71" t="n">
        <v>3</v>
      </c>
      <c r="G7055" s="72" t="n">
        <v>231.69</v>
      </c>
      <c r="H7055" s="72" t="n">
        <v>208.53</v>
      </c>
      <c r="I7055" s="71" t="n">
        <f aca="false">IF(B7055&gt;=Settings!$B$23,1,0)</f>
        <v>1</v>
      </c>
      <c r="J7055" s="71" t="n">
        <v>1</v>
      </c>
      <c r="K7055" s="71" t="n">
        <f aca="false">F7055*I7055*J7055</f>
        <v>3</v>
      </c>
      <c r="L7055" s="71" t="n">
        <f aca="false">E7055*I7055*J7055</f>
        <v>0</v>
      </c>
      <c r="M7055" s="72" t="n">
        <f aca="false">G7055*I7055*J7055</f>
        <v>231.69</v>
      </c>
      <c r="N7055" s="72" t="n">
        <f aca="false">D7055*I7055*J7055</f>
        <v>-0</v>
      </c>
      <c r="O7055" s="71" t="n">
        <f aca="false">F7055*J7055</f>
        <v>3</v>
      </c>
      <c r="P7055" s="71" t="n">
        <f aca="false">E7055*J7055</f>
        <v>0</v>
      </c>
    </row>
    <row r="7056" customFormat="false" ht="15" hidden="false" customHeight="false" outlineLevel="0" collapsed="false">
      <c r="A7056" s="71" t="s">
        <v>59</v>
      </c>
      <c r="B7056" s="71" t="s">
        <v>53</v>
      </c>
      <c r="C7056" s="71" t="s">
        <v>1327</v>
      </c>
      <c r="D7056" s="72" t="n">
        <v>0</v>
      </c>
      <c r="E7056" s="71" t="n">
        <v>0</v>
      </c>
      <c r="F7056" s="71" t="n">
        <v>1</v>
      </c>
      <c r="G7056" s="72" t="n">
        <v>247.23</v>
      </c>
      <c r="H7056" s="72" t="n">
        <v>247.23</v>
      </c>
      <c r="I7056" s="71" t="n">
        <f aca="false">IF(B7056&gt;=Settings!$B$23,1,0)</f>
        <v>1</v>
      </c>
      <c r="J7056" s="71" t="n">
        <v>1</v>
      </c>
      <c r="K7056" s="71" t="n">
        <f aca="false">F7056*I7056*J7056</f>
        <v>1</v>
      </c>
      <c r="L7056" s="71" t="n">
        <f aca="false">E7056*I7056*J7056</f>
        <v>0</v>
      </c>
      <c r="M7056" s="72" t="n">
        <f aca="false">G7056*I7056*J7056</f>
        <v>247.23</v>
      </c>
      <c r="N7056" s="72" t="n">
        <f aca="false">D7056*I7056*J7056</f>
        <v>-0</v>
      </c>
      <c r="O7056" s="71" t="n">
        <f aca="false">F7056*J7056</f>
        <v>1</v>
      </c>
      <c r="P7056" s="71" t="n">
        <f aca="false">E7056*J7056</f>
        <v>0</v>
      </c>
    </row>
    <row r="7057" customFormat="false" ht="15" hidden="false" customHeight="false" outlineLevel="0" collapsed="false">
      <c r="A7057" s="71" t="s">
        <v>59</v>
      </c>
      <c r="B7057" s="71" t="s">
        <v>53</v>
      </c>
      <c r="C7057" s="71" t="s">
        <v>379</v>
      </c>
      <c r="D7057" s="72" t="n">
        <v>65.65</v>
      </c>
      <c r="E7057" s="71" t="n">
        <v>1</v>
      </c>
      <c r="F7057" s="71" t="n">
        <v>29</v>
      </c>
      <c r="G7057" s="72" t="n">
        <v>2180.48</v>
      </c>
      <c r="H7057" s="72" t="n">
        <v>1909.81</v>
      </c>
      <c r="I7057" s="71" t="n">
        <f aca="false">IF(B7057&gt;=Settings!$B$23,1,0)</f>
        <v>1</v>
      </c>
      <c r="J7057" s="71" t="n">
        <v>1</v>
      </c>
      <c r="K7057" s="71" t="n">
        <f aca="false">F7057*I7057*J7057</f>
        <v>29</v>
      </c>
      <c r="L7057" s="71" t="n">
        <f aca="false">E7057*I7057*J7057</f>
        <v>1</v>
      </c>
      <c r="M7057" s="72" t="n">
        <f aca="false">G7057*I7057*J7057</f>
        <v>2180.48</v>
      </c>
      <c r="N7057" s="72" t="n">
        <f aca="false">D7057*I7057*J7057</f>
        <v>65.65</v>
      </c>
      <c r="O7057" s="71" t="n">
        <f aca="false">F7057*J7057</f>
        <v>29</v>
      </c>
      <c r="P7057" s="71" t="n">
        <f aca="false">E7057*J7057</f>
        <v>1</v>
      </c>
    </row>
    <row r="7058" customFormat="false" ht="15" hidden="false" customHeight="false" outlineLevel="0" collapsed="false">
      <c r="A7058" s="71" t="s">
        <v>61</v>
      </c>
      <c r="B7058" s="71" t="s">
        <v>53</v>
      </c>
      <c r="C7058" s="71" t="s">
        <v>1109</v>
      </c>
      <c r="D7058" s="72" t="n">
        <v>0</v>
      </c>
      <c r="E7058" s="71" t="n">
        <v>0</v>
      </c>
      <c r="F7058" s="71" t="n">
        <v>19</v>
      </c>
      <c r="G7058" s="72" t="n">
        <v>1467.3</v>
      </c>
      <c r="H7058" s="72" t="n">
        <v>1391.73</v>
      </c>
      <c r="I7058" s="71" t="n">
        <f aca="false">IF(B7058&gt;=Settings!$B$23,1,0)</f>
        <v>1</v>
      </c>
      <c r="J7058" s="71" t="n">
        <v>1</v>
      </c>
      <c r="K7058" s="71" t="n">
        <f aca="false">F7058*I7058*J7058</f>
        <v>19</v>
      </c>
      <c r="L7058" s="71" t="n">
        <f aca="false">E7058*I7058*J7058</f>
        <v>0</v>
      </c>
      <c r="M7058" s="72" t="n">
        <f aca="false">G7058*I7058*J7058</f>
        <v>1467.3</v>
      </c>
      <c r="N7058" s="72" t="n">
        <f aca="false">D7058*I7058*J7058</f>
        <v>-0</v>
      </c>
      <c r="O7058" s="71" t="n">
        <f aca="false">F7058*J7058</f>
        <v>19</v>
      </c>
      <c r="P7058" s="71" t="n">
        <f aca="false">E7058*J7058</f>
        <v>0</v>
      </c>
    </row>
    <row r="7059" customFormat="false" ht="15" hidden="false" customHeight="false" outlineLevel="0" collapsed="false">
      <c r="A7059" s="71" t="s">
        <v>63</v>
      </c>
      <c r="B7059" s="71" t="s">
        <v>53</v>
      </c>
      <c r="C7059" s="71" t="s">
        <v>2217</v>
      </c>
      <c r="D7059" s="72" t="n">
        <v>0</v>
      </c>
      <c r="E7059" s="71" t="n">
        <v>0</v>
      </c>
      <c r="F7059" s="71" t="n">
        <v>4</v>
      </c>
      <c r="G7059" s="72" t="n">
        <v>54.52</v>
      </c>
      <c r="H7059" s="72" t="n">
        <v>54.52</v>
      </c>
      <c r="I7059" s="71" t="n">
        <f aca="false">IF(B7059&gt;=Settings!$B$23,1,0)</f>
        <v>1</v>
      </c>
      <c r="J7059" s="71" t="n">
        <v>1</v>
      </c>
      <c r="K7059" s="71" t="n">
        <f aca="false">F7059*I7059*J7059</f>
        <v>4</v>
      </c>
      <c r="L7059" s="71" t="n">
        <f aca="false">E7059*I7059*J7059</f>
        <v>0</v>
      </c>
      <c r="M7059" s="72" t="n">
        <f aca="false">G7059*I7059*J7059</f>
        <v>54.52</v>
      </c>
      <c r="N7059" s="72" t="n">
        <f aca="false">D7059*I7059*J7059</f>
        <v>-0</v>
      </c>
      <c r="O7059" s="71" t="n">
        <f aca="false">F7059*J7059</f>
        <v>4</v>
      </c>
      <c r="P7059" s="71" t="n">
        <f aca="false">E7059*J7059</f>
        <v>0</v>
      </c>
    </row>
    <row r="7060" customFormat="false" ht="15" hidden="false" customHeight="false" outlineLevel="0" collapsed="false">
      <c r="A7060" s="71" t="s">
        <v>59</v>
      </c>
      <c r="B7060" s="71" t="s">
        <v>53</v>
      </c>
      <c r="C7060" s="71" t="s">
        <v>1095</v>
      </c>
      <c r="D7060" s="72" t="n">
        <v>531.51</v>
      </c>
      <c r="E7060" s="71" t="n">
        <v>8</v>
      </c>
      <c r="F7060" s="71" t="n">
        <v>57</v>
      </c>
      <c r="G7060" s="72" t="n">
        <v>4190.6</v>
      </c>
      <c r="H7060" s="72" t="n">
        <v>3459.91</v>
      </c>
      <c r="I7060" s="71" t="n">
        <f aca="false">IF(B7060&gt;=Settings!$B$23,1,0)</f>
        <v>1</v>
      </c>
      <c r="J7060" s="71" t="n">
        <v>1</v>
      </c>
      <c r="K7060" s="71" t="n">
        <f aca="false">F7060*I7060*J7060</f>
        <v>57</v>
      </c>
      <c r="L7060" s="71" t="n">
        <f aca="false">E7060*I7060*J7060</f>
        <v>8</v>
      </c>
      <c r="M7060" s="72" t="n">
        <f aca="false">G7060*I7060*J7060</f>
        <v>4190.6</v>
      </c>
      <c r="N7060" s="72" t="n">
        <f aca="false">D7060*I7060*J7060</f>
        <v>531.51</v>
      </c>
      <c r="O7060" s="71" t="n">
        <f aca="false">F7060*J7060</f>
        <v>57</v>
      </c>
      <c r="P7060" s="71" t="n">
        <f aca="false">E7060*J7060</f>
        <v>8</v>
      </c>
    </row>
    <row r="7061" customFormat="false" ht="15" hidden="false" customHeight="false" outlineLevel="0" collapsed="false">
      <c r="A7061" s="71" t="s">
        <v>59</v>
      </c>
      <c r="B7061" s="71" t="s">
        <v>53</v>
      </c>
      <c r="C7061" s="71" t="s">
        <v>2269</v>
      </c>
      <c r="D7061" s="72" t="n">
        <v>94.51</v>
      </c>
      <c r="E7061" s="71" t="n">
        <v>1</v>
      </c>
      <c r="F7061" s="71" t="n">
        <v>17</v>
      </c>
      <c r="G7061" s="72" t="n">
        <v>2008.29</v>
      </c>
      <c r="H7061" s="72" t="n">
        <v>1727.36</v>
      </c>
      <c r="I7061" s="71" t="n">
        <f aca="false">IF(B7061&gt;=Settings!$B$23,1,0)</f>
        <v>1</v>
      </c>
      <c r="J7061" s="71" t="n">
        <v>1</v>
      </c>
      <c r="K7061" s="71" t="n">
        <f aca="false">F7061*I7061*J7061</f>
        <v>17</v>
      </c>
      <c r="L7061" s="71" t="n">
        <f aca="false">E7061*I7061*J7061</f>
        <v>1</v>
      </c>
      <c r="M7061" s="72" t="n">
        <f aca="false">G7061*I7061*J7061</f>
        <v>2008.29</v>
      </c>
      <c r="N7061" s="72" t="n">
        <f aca="false">D7061*I7061*J7061</f>
        <v>94.51</v>
      </c>
      <c r="O7061" s="71" t="n">
        <f aca="false">F7061*J7061</f>
        <v>17</v>
      </c>
      <c r="P7061" s="71" t="n">
        <f aca="false">E7061*J7061</f>
        <v>1</v>
      </c>
    </row>
    <row r="7062" customFormat="false" ht="15" hidden="false" customHeight="false" outlineLevel="0" collapsed="false">
      <c r="A7062" s="71" t="s">
        <v>61</v>
      </c>
      <c r="B7062" s="71" t="s">
        <v>53</v>
      </c>
      <c r="C7062" s="71" t="s">
        <v>1253</v>
      </c>
      <c r="D7062" s="72" t="n">
        <v>256.71</v>
      </c>
      <c r="E7062" s="71" t="n">
        <v>3</v>
      </c>
      <c r="F7062" s="71" t="n">
        <v>52</v>
      </c>
      <c r="G7062" s="72" t="n">
        <v>5224.73</v>
      </c>
      <c r="H7062" s="72" t="n">
        <v>4756.42</v>
      </c>
      <c r="I7062" s="71" t="n">
        <f aca="false">IF(B7062&gt;=Settings!$B$23,1,0)</f>
        <v>1</v>
      </c>
      <c r="J7062" s="71" t="n">
        <v>1</v>
      </c>
      <c r="K7062" s="71" t="n">
        <f aca="false">F7062*I7062*J7062</f>
        <v>52</v>
      </c>
      <c r="L7062" s="71" t="n">
        <f aca="false">E7062*I7062*J7062</f>
        <v>3</v>
      </c>
      <c r="M7062" s="72" t="n">
        <f aca="false">G7062*I7062*J7062</f>
        <v>5224.73</v>
      </c>
      <c r="N7062" s="72" t="n">
        <f aca="false">D7062*I7062*J7062</f>
        <v>256.71</v>
      </c>
      <c r="O7062" s="71" t="n">
        <f aca="false">F7062*J7062</f>
        <v>52</v>
      </c>
      <c r="P7062" s="71" t="n">
        <f aca="false">E7062*J7062</f>
        <v>3</v>
      </c>
    </row>
    <row r="7063" customFormat="false" ht="15" hidden="false" customHeight="false" outlineLevel="0" collapsed="false">
      <c r="A7063" s="71" t="s">
        <v>59</v>
      </c>
      <c r="B7063" s="71" t="s">
        <v>53</v>
      </c>
      <c r="C7063" s="71" t="s">
        <v>1322</v>
      </c>
      <c r="D7063" s="72" t="n">
        <v>113.1</v>
      </c>
      <c r="E7063" s="71" t="n">
        <v>2</v>
      </c>
      <c r="F7063" s="71" t="n">
        <v>5</v>
      </c>
      <c r="G7063" s="72" t="n">
        <v>308.84</v>
      </c>
      <c r="H7063" s="72" t="n">
        <v>163.97</v>
      </c>
      <c r="I7063" s="71" t="n">
        <f aca="false">IF(B7063&gt;=Settings!$B$23,1,0)</f>
        <v>1</v>
      </c>
      <c r="J7063" s="71" t="n">
        <v>1</v>
      </c>
      <c r="K7063" s="71" t="n">
        <f aca="false">F7063*I7063*J7063</f>
        <v>5</v>
      </c>
      <c r="L7063" s="71" t="n">
        <f aca="false">E7063*I7063*J7063</f>
        <v>2</v>
      </c>
      <c r="M7063" s="72" t="n">
        <f aca="false">G7063*I7063*J7063</f>
        <v>308.84</v>
      </c>
      <c r="N7063" s="72" t="n">
        <f aca="false">D7063*I7063*J7063</f>
        <v>113.1</v>
      </c>
      <c r="O7063" s="71" t="n">
        <f aca="false">F7063*J7063</f>
        <v>5</v>
      </c>
      <c r="P7063" s="71" t="n">
        <f aca="false">E7063*J7063</f>
        <v>2</v>
      </c>
    </row>
    <row r="7064" customFormat="false" ht="15" hidden="false" customHeight="false" outlineLevel="0" collapsed="false">
      <c r="A7064" s="71" t="s">
        <v>62</v>
      </c>
      <c r="B7064" s="71" t="s">
        <v>53</v>
      </c>
      <c r="C7064" s="71" t="s">
        <v>1083</v>
      </c>
      <c r="D7064" s="72" t="n">
        <v>0</v>
      </c>
      <c r="E7064" s="71" t="n">
        <v>0</v>
      </c>
      <c r="F7064" s="71" t="n">
        <v>4</v>
      </c>
      <c r="G7064" s="72" t="n">
        <v>293.58</v>
      </c>
      <c r="H7064" s="72" t="n">
        <v>293.58</v>
      </c>
      <c r="I7064" s="71" t="n">
        <f aca="false">IF(B7064&gt;=Settings!$B$23,1,0)</f>
        <v>1</v>
      </c>
      <c r="J7064" s="71" t="n">
        <v>1</v>
      </c>
      <c r="K7064" s="71" t="n">
        <f aca="false">F7064*I7064*J7064</f>
        <v>4</v>
      </c>
      <c r="L7064" s="71" t="n">
        <f aca="false">E7064*I7064*J7064</f>
        <v>0</v>
      </c>
      <c r="M7064" s="72" t="n">
        <f aca="false">G7064*I7064*J7064</f>
        <v>293.58</v>
      </c>
      <c r="N7064" s="72" t="n">
        <f aca="false">D7064*I7064*J7064</f>
        <v>-0</v>
      </c>
      <c r="O7064" s="71" t="n">
        <f aca="false">F7064*J7064</f>
        <v>4</v>
      </c>
      <c r="P7064" s="71" t="n">
        <f aca="false">E7064*J7064</f>
        <v>0</v>
      </c>
    </row>
    <row r="7065" customFormat="false" ht="15" hidden="false" customHeight="false" outlineLevel="0" collapsed="false">
      <c r="A7065" s="71" t="s">
        <v>63</v>
      </c>
      <c r="B7065" s="71" t="s">
        <v>53</v>
      </c>
      <c r="C7065" s="71" t="s">
        <v>1154</v>
      </c>
      <c r="D7065" s="72" t="n">
        <v>267.34</v>
      </c>
      <c r="E7065" s="71" t="n">
        <v>1</v>
      </c>
      <c r="F7065" s="71" t="n">
        <v>1</v>
      </c>
      <c r="G7065" s="72" t="n">
        <v>132.9</v>
      </c>
      <c r="H7065" s="72" t="n">
        <v>-134.44</v>
      </c>
      <c r="I7065" s="71" t="n">
        <f aca="false">IF(B7065&gt;=Settings!$B$23,1,0)</f>
        <v>1</v>
      </c>
      <c r="J7065" s="71" t="n">
        <v>0</v>
      </c>
      <c r="K7065" s="71" t="n">
        <f aca="false">F7065*I7065*J7065</f>
        <v>0</v>
      </c>
      <c r="L7065" s="71" t="n">
        <f aca="false">E7065*I7065*J7065</f>
        <v>0</v>
      </c>
      <c r="M7065" s="72" t="n">
        <f aca="false">G7065*I7065*J7065</f>
        <v>0</v>
      </c>
      <c r="N7065" s="72" t="n">
        <f aca="false">D7065*I7065*J7065</f>
        <v>0</v>
      </c>
      <c r="O7065" s="71" t="n">
        <f aca="false">F7065*J7065</f>
        <v>0</v>
      </c>
      <c r="P7065" s="71" t="n">
        <f aca="false">E7065*J7065</f>
        <v>0</v>
      </c>
    </row>
    <row r="7066" customFormat="false" ht="15" hidden="false" customHeight="false" outlineLevel="0" collapsed="false">
      <c r="A7066" s="71" t="s">
        <v>61</v>
      </c>
      <c r="B7066" s="71" t="s">
        <v>53</v>
      </c>
      <c r="C7066" s="71" t="s">
        <v>960</v>
      </c>
      <c r="D7066" s="72" t="n">
        <v>0</v>
      </c>
      <c r="E7066" s="71" t="n">
        <v>0</v>
      </c>
      <c r="F7066" s="71" t="n">
        <v>6</v>
      </c>
      <c r="G7066" s="72" t="n">
        <v>417.93</v>
      </c>
      <c r="H7066" s="72" t="n">
        <v>417.93</v>
      </c>
      <c r="I7066" s="71" t="n">
        <f aca="false">IF(B7066&gt;=Settings!$B$23,1,0)</f>
        <v>1</v>
      </c>
      <c r="J7066" s="71" t="n">
        <v>1</v>
      </c>
      <c r="K7066" s="71" t="n">
        <f aca="false">F7066*I7066*J7066</f>
        <v>6</v>
      </c>
      <c r="L7066" s="71" t="n">
        <f aca="false">E7066*I7066*J7066</f>
        <v>0</v>
      </c>
      <c r="M7066" s="72" t="n">
        <f aca="false">G7066*I7066*J7066</f>
        <v>417.93</v>
      </c>
      <c r="N7066" s="72" t="n">
        <f aca="false">D7066*I7066*J7066</f>
        <v>-0</v>
      </c>
      <c r="O7066" s="71" t="n">
        <f aca="false">F7066*J7066</f>
        <v>6</v>
      </c>
      <c r="P7066" s="71" t="n">
        <f aca="false">E7066*J7066</f>
        <v>0</v>
      </c>
    </row>
    <row r="7067" customFormat="false" ht="15" hidden="false" customHeight="false" outlineLevel="0" collapsed="false">
      <c r="A7067" s="71" t="s">
        <v>60</v>
      </c>
      <c r="B7067" s="71" t="s">
        <v>53</v>
      </c>
      <c r="C7067" s="71" t="s">
        <v>143</v>
      </c>
      <c r="D7067" s="72" t="n">
        <v>352.31</v>
      </c>
      <c r="E7067" s="71" t="n">
        <v>4</v>
      </c>
      <c r="F7067" s="71" t="n">
        <v>39</v>
      </c>
      <c r="G7067" s="72" t="n">
        <v>3934.6</v>
      </c>
      <c r="H7067" s="72" t="n">
        <v>3425.17</v>
      </c>
      <c r="I7067" s="71" t="n">
        <f aca="false">IF(B7067&gt;=Settings!$B$23,1,0)</f>
        <v>1</v>
      </c>
      <c r="J7067" s="71" t="n">
        <v>1</v>
      </c>
      <c r="K7067" s="71" t="n">
        <f aca="false">F7067*I7067*J7067</f>
        <v>39</v>
      </c>
      <c r="L7067" s="71" t="n">
        <f aca="false">E7067*I7067*J7067</f>
        <v>4</v>
      </c>
      <c r="M7067" s="72" t="n">
        <f aca="false">G7067*I7067*J7067</f>
        <v>3934.6</v>
      </c>
      <c r="N7067" s="72" t="n">
        <f aca="false">D7067*I7067*J7067</f>
        <v>352.31</v>
      </c>
      <c r="O7067" s="71" t="n">
        <f aca="false">F7067*J7067</f>
        <v>39</v>
      </c>
      <c r="P7067" s="71" t="n">
        <f aca="false">E7067*J7067</f>
        <v>4</v>
      </c>
    </row>
    <row r="7068" customFormat="false" ht="15" hidden="false" customHeight="false" outlineLevel="0" collapsed="false">
      <c r="A7068" s="71" t="s">
        <v>61</v>
      </c>
      <c r="B7068" s="71" t="s">
        <v>53</v>
      </c>
      <c r="C7068" s="71" t="s">
        <v>1325</v>
      </c>
      <c r="D7068" s="72" t="n">
        <v>118.14</v>
      </c>
      <c r="E7068" s="71" t="n">
        <v>1</v>
      </c>
      <c r="F7068" s="71" t="n">
        <v>3</v>
      </c>
      <c r="G7068" s="72" t="n">
        <v>336.23</v>
      </c>
      <c r="H7068" s="72" t="n">
        <v>203.1</v>
      </c>
      <c r="I7068" s="71" t="n">
        <f aca="false">IF(B7068&gt;=Settings!$B$23,1,0)</f>
        <v>1</v>
      </c>
      <c r="J7068" s="71" t="n">
        <v>1</v>
      </c>
      <c r="K7068" s="71" t="n">
        <f aca="false">F7068*I7068*J7068</f>
        <v>3</v>
      </c>
      <c r="L7068" s="71" t="n">
        <f aca="false">E7068*I7068*J7068</f>
        <v>1</v>
      </c>
      <c r="M7068" s="72" t="n">
        <f aca="false">G7068*I7068*J7068</f>
        <v>336.23</v>
      </c>
      <c r="N7068" s="72" t="n">
        <f aca="false">D7068*I7068*J7068</f>
        <v>118.14</v>
      </c>
      <c r="O7068" s="71" t="n">
        <f aca="false">F7068*J7068</f>
        <v>3</v>
      </c>
      <c r="P7068" s="71" t="n">
        <f aca="false">E7068*J7068</f>
        <v>1</v>
      </c>
    </row>
    <row r="7069" customFormat="false" ht="15" hidden="false" customHeight="false" outlineLevel="0" collapsed="false">
      <c r="A7069" s="71" t="s">
        <v>61</v>
      </c>
      <c r="B7069" s="71" t="s">
        <v>53</v>
      </c>
      <c r="C7069" s="71" t="s">
        <v>1324</v>
      </c>
      <c r="D7069" s="72" t="n">
        <v>0</v>
      </c>
      <c r="E7069" s="71" t="n">
        <v>0</v>
      </c>
      <c r="F7069" s="71" t="n">
        <v>9</v>
      </c>
      <c r="G7069" s="72" t="n">
        <v>1049.56</v>
      </c>
      <c r="H7069" s="72" t="n">
        <v>978.72</v>
      </c>
      <c r="I7069" s="71" t="n">
        <f aca="false">IF(B7069&gt;=Settings!$B$23,1,0)</f>
        <v>1</v>
      </c>
      <c r="J7069" s="71" t="n">
        <v>1</v>
      </c>
      <c r="K7069" s="71" t="n">
        <f aca="false">F7069*I7069*J7069</f>
        <v>9</v>
      </c>
      <c r="L7069" s="71" t="n">
        <f aca="false">E7069*I7069*J7069</f>
        <v>0</v>
      </c>
      <c r="M7069" s="72" t="n">
        <f aca="false">G7069*I7069*J7069</f>
        <v>1049.56</v>
      </c>
      <c r="N7069" s="72" t="n">
        <f aca="false">D7069*I7069*J7069</f>
        <v>-0</v>
      </c>
      <c r="O7069" s="71" t="n">
        <f aca="false">F7069*J7069</f>
        <v>9</v>
      </c>
      <c r="P7069" s="71" t="n">
        <f aca="false">E7069*J7069</f>
        <v>0</v>
      </c>
    </row>
    <row r="7070" customFormat="false" ht="15" hidden="false" customHeight="false" outlineLevel="0" collapsed="false">
      <c r="A7070" s="71" t="s">
        <v>59</v>
      </c>
      <c r="B7070" s="71" t="s">
        <v>53</v>
      </c>
      <c r="C7070" s="71" t="s">
        <v>1255</v>
      </c>
      <c r="D7070" s="72" t="n">
        <v>196.25</v>
      </c>
      <c r="E7070" s="71" t="n">
        <v>3</v>
      </c>
      <c r="F7070" s="71" t="n">
        <v>48</v>
      </c>
      <c r="G7070" s="72" t="n">
        <v>3915.84</v>
      </c>
      <c r="H7070" s="72" t="n">
        <v>3486.72</v>
      </c>
      <c r="I7070" s="71" t="n">
        <f aca="false">IF(B7070&gt;=Settings!$B$23,1,0)</f>
        <v>1</v>
      </c>
      <c r="J7070" s="71" t="n">
        <v>1</v>
      </c>
      <c r="K7070" s="71" t="n">
        <f aca="false">F7070*I7070*J7070</f>
        <v>48</v>
      </c>
      <c r="L7070" s="71" t="n">
        <f aca="false">E7070*I7070*J7070</f>
        <v>3</v>
      </c>
      <c r="M7070" s="72" t="n">
        <f aca="false">G7070*I7070*J7070</f>
        <v>3915.84</v>
      </c>
      <c r="N7070" s="72" t="n">
        <f aca="false">D7070*I7070*J7070</f>
        <v>196.25</v>
      </c>
      <c r="O7070" s="71" t="n">
        <f aca="false">F7070*J7070</f>
        <v>48</v>
      </c>
      <c r="P7070" s="71" t="n">
        <f aca="false">E7070*J7070</f>
        <v>3</v>
      </c>
    </row>
    <row r="7071" customFormat="false" ht="15" hidden="false" customHeight="false" outlineLevel="0" collapsed="false">
      <c r="A7071" s="71" t="s">
        <v>62</v>
      </c>
      <c r="B7071" s="71" t="s">
        <v>53</v>
      </c>
      <c r="C7071" s="71" t="s">
        <v>139</v>
      </c>
      <c r="D7071" s="72" t="n">
        <v>52.51</v>
      </c>
      <c r="E7071" s="71" t="n">
        <v>1</v>
      </c>
      <c r="F7071" s="71" t="n">
        <v>12</v>
      </c>
      <c r="G7071" s="72" t="n">
        <v>792.16</v>
      </c>
      <c r="H7071" s="72" t="n">
        <v>690.49</v>
      </c>
      <c r="I7071" s="71" t="n">
        <f aca="false">IF(B7071&gt;=Settings!$B$23,1,0)</f>
        <v>1</v>
      </c>
      <c r="J7071" s="71" t="n">
        <v>1</v>
      </c>
      <c r="K7071" s="71" t="n">
        <f aca="false">F7071*I7071*J7071</f>
        <v>12</v>
      </c>
      <c r="L7071" s="71" t="n">
        <f aca="false">E7071*I7071*J7071</f>
        <v>1</v>
      </c>
      <c r="M7071" s="72" t="n">
        <f aca="false">G7071*I7071*J7071</f>
        <v>792.16</v>
      </c>
      <c r="N7071" s="72" t="n">
        <f aca="false">D7071*I7071*J7071</f>
        <v>52.51</v>
      </c>
      <c r="O7071" s="71" t="n">
        <f aca="false">F7071*J7071</f>
        <v>12</v>
      </c>
      <c r="P7071" s="71" t="n">
        <f aca="false">E7071*J7071</f>
        <v>1</v>
      </c>
    </row>
    <row r="7072" customFormat="false" ht="15" hidden="false" customHeight="false" outlineLevel="0" collapsed="false">
      <c r="A7072" s="71" t="s">
        <v>59</v>
      </c>
      <c r="B7072" s="71" t="s">
        <v>53</v>
      </c>
      <c r="C7072" s="71" t="s">
        <v>1662</v>
      </c>
      <c r="D7072" s="72" t="n">
        <v>0</v>
      </c>
      <c r="E7072" s="71" t="n">
        <v>0</v>
      </c>
      <c r="F7072" s="71" t="n">
        <v>2</v>
      </c>
      <c r="G7072" s="72" t="n">
        <v>359.16</v>
      </c>
      <c r="H7072" s="72" t="n">
        <v>359.16</v>
      </c>
      <c r="I7072" s="71" t="n">
        <f aca="false">IF(B7072&gt;=Settings!$B$23,1,0)</f>
        <v>1</v>
      </c>
      <c r="J7072" s="71" t="n">
        <v>1</v>
      </c>
      <c r="K7072" s="71" t="n">
        <f aca="false">F7072*I7072*J7072</f>
        <v>2</v>
      </c>
      <c r="L7072" s="71" t="n">
        <f aca="false">E7072*I7072*J7072</f>
        <v>0</v>
      </c>
      <c r="M7072" s="72" t="n">
        <f aca="false">G7072*I7072*J7072</f>
        <v>359.16</v>
      </c>
      <c r="N7072" s="72" t="n">
        <f aca="false">D7072*I7072*J7072</f>
        <v>-0</v>
      </c>
      <c r="O7072" s="71" t="n">
        <f aca="false">F7072*J7072</f>
        <v>2</v>
      </c>
      <c r="P7072" s="71" t="n">
        <f aca="false">E7072*J7072</f>
        <v>0</v>
      </c>
    </row>
    <row r="7073" customFormat="false" ht="15" hidden="false" customHeight="false" outlineLevel="0" collapsed="false">
      <c r="A7073" s="71" t="s">
        <v>61</v>
      </c>
      <c r="B7073" s="71" t="s">
        <v>53</v>
      </c>
      <c r="C7073" s="71" t="s">
        <v>116</v>
      </c>
      <c r="D7073" s="72" t="n">
        <v>0</v>
      </c>
      <c r="E7073" s="71" t="n">
        <v>0</v>
      </c>
      <c r="F7073" s="71" t="n">
        <v>92</v>
      </c>
      <c r="G7073" s="72" t="n">
        <v>11595.73</v>
      </c>
      <c r="H7073" s="72" t="n">
        <v>10720.02</v>
      </c>
      <c r="I7073" s="71" t="n">
        <f aca="false">IF(B7073&gt;=Settings!$B$23,1,0)</f>
        <v>1</v>
      </c>
      <c r="J7073" s="71" t="n">
        <v>1</v>
      </c>
      <c r="K7073" s="71" t="n">
        <f aca="false">F7073*I7073*J7073</f>
        <v>92</v>
      </c>
      <c r="L7073" s="71" t="n">
        <f aca="false">E7073*I7073*J7073</f>
        <v>0</v>
      </c>
      <c r="M7073" s="72" t="n">
        <f aca="false">G7073*I7073*J7073</f>
        <v>11595.73</v>
      </c>
      <c r="N7073" s="72" t="n">
        <f aca="false">D7073*I7073*J7073</f>
        <v>-0</v>
      </c>
      <c r="O7073" s="71" t="n">
        <f aca="false">F7073*J7073</f>
        <v>92</v>
      </c>
      <c r="P7073" s="71" t="n">
        <f aca="false">E7073*J7073</f>
        <v>0</v>
      </c>
    </row>
    <row r="7074" customFormat="false" ht="15" hidden="false" customHeight="false" outlineLevel="0" collapsed="false">
      <c r="A7074" s="71" t="s">
        <v>59</v>
      </c>
      <c r="B7074" s="71" t="s">
        <v>53</v>
      </c>
      <c r="C7074" s="71" t="s">
        <v>2147</v>
      </c>
      <c r="D7074" s="72" t="n">
        <v>0</v>
      </c>
      <c r="E7074" s="71" t="n">
        <v>0</v>
      </c>
      <c r="F7074" s="71" t="n">
        <v>1</v>
      </c>
      <c r="G7074" s="72" t="n">
        <v>149.95</v>
      </c>
      <c r="H7074" s="72" t="n">
        <v>127.47</v>
      </c>
      <c r="I7074" s="71" t="n">
        <f aca="false">IF(B7074&gt;=Settings!$B$23,1,0)</f>
        <v>1</v>
      </c>
      <c r="J7074" s="71" t="n">
        <v>1</v>
      </c>
      <c r="K7074" s="71" t="n">
        <f aca="false">F7074*I7074*J7074</f>
        <v>1</v>
      </c>
      <c r="L7074" s="71" t="n">
        <f aca="false">E7074*I7074*J7074</f>
        <v>0</v>
      </c>
      <c r="M7074" s="72" t="n">
        <f aca="false">G7074*I7074*J7074</f>
        <v>149.95</v>
      </c>
      <c r="N7074" s="72" t="n">
        <f aca="false">D7074*I7074*J7074</f>
        <v>-0</v>
      </c>
      <c r="O7074" s="71" t="n">
        <f aca="false">F7074*J7074</f>
        <v>1</v>
      </c>
      <c r="P7074" s="71" t="n">
        <f aca="false">E7074*J7074</f>
        <v>0</v>
      </c>
    </row>
    <row r="7075" customFormat="false" ht="15" hidden="false" customHeight="false" outlineLevel="0" collapsed="false">
      <c r="A7075" s="71" t="s">
        <v>61</v>
      </c>
      <c r="B7075" s="71" t="s">
        <v>53</v>
      </c>
      <c r="C7075" s="71" t="s">
        <v>1012</v>
      </c>
      <c r="D7075" s="72" t="n">
        <v>0</v>
      </c>
      <c r="E7075" s="71" t="n">
        <v>0</v>
      </c>
      <c r="F7075" s="71" t="n">
        <v>1</v>
      </c>
      <c r="G7075" s="72" t="n">
        <v>90.86</v>
      </c>
      <c r="H7075" s="72" t="n">
        <v>90.86</v>
      </c>
      <c r="I7075" s="71" t="n">
        <f aca="false">IF(B7075&gt;=Settings!$B$23,1,0)</f>
        <v>1</v>
      </c>
      <c r="J7075" s="71" t="n">
        <v>1</v>
      </c>
      <c r="K7075" s="71" t="n">
        <f aca="false">F7075*I7075*J7075</f>
        <v>1</v>
      </c>
      <c r="L7075" s="71" t="n">
        <f aca="false">E7075*I7075*J7075</f>
        <v>0</v>
      </c>
      <c r="M7075" s="72" t="n">
        <f aca="false">G7075*I7075*J7075</f>
        <v>90.86</v>
      </c>
      <c r="N7075" s="72" t="n">
        <f aca="false">D7075*I7075*J7075</f>
        <v>-0</v>
      </c>
      <c r="O7075" s="71" t="n">
        <f aca="false">F7075*J7075</f>
        <v>1</v>
      </c>
      <c r="P7075" s="71" t="n">
        <f aca="false">E7075*J7075</f>
        <v>0</v>
      </c>
    </row>
    <row r="7076" customFormat="false" ht="15" hidden="false" customHeight="false" outlineLevel="0" collapsed="false">
      <c r="A7076" s="71" t="s">
        <v>63</v>
      </c>
      <c r="B7076" s="71" t="s">
        <v>53</v>
      </c>
      <c r="C7076" s="71" t="s">
        <v>2241</v>
      </c>
      <c r="D7076" s="72" t="n">
        <v>0</v>
      </c>
      <c r="E7076" s="71" t="n">
        <v>0</v>
      </c>
      <c r="F7076" s="71" t="n">
        <v>2</v>
      </c>
      <c r="G7076" s="72" t="n">
        <v>218.1</v>
      </c>
      <c r="H7076" s="72" t="n">
        <v>218.1</v>
      </c>
      <c r="I7076" s="71" t="n">
        <f aca="false">IF(B7076&gt;=Settings!$B$23,1,0)</f>
        <v>1</v>
      </c>
      <c r="J7076" s="71" t="n">
        <v>1</v>
      </c>
      <c r="K7076" s="71" t="n">
        <f aca="false">F7076*I7076*J7076</f>
        <v>2</v>
      </c>
      <c r="L7076" s="71" t="n">
        <f aca="false">E7076*I7076*J7076</f>
        <v>0</v>
      </c>
      <c r="M7076" s="72" t="n">
        <f aca="false">G7076*I7076*J7076</f>
        <v>218.1</v>
      </c>
      <c r="N7076" s="72" t="n">
        <f aca="false">D7076*I7076*J7076</f>
        <v>-0</v>
      </c>
      <c r="O7076" s="71" t="n">
        <f aca="false">F7076*J7076</f>
        <v>2</v>
      </c>
      <c r="P7076" s="71" t="n">
        <f aca="false">E7076*J7076</f>
        <v>0</v>
      </c>
    </row>
    <row r="7077" customFormat="false" ht="15" hidden="false" customHeight="false" outlineLevel="0" collapsed="false">
      <c r="A7077" s="71" t="s">
        <v>63</v>
      </c>
      <c r="B7077" s="71" t="s">
        <v>53</v>
      </c>
      <c r="C7077" s="71" t="s">
        <v>2266</v>
      </c>
      <c r="D7077" s="72" t="n">
        <v>0</v>
      </c>
      <c r="E7077" s="71" t="n">
        <v>0</v>
      </c>
      <c r="F7077" s="71" t="n">
        <v>3</v>
      </c>
      <c r="G7077" s="72" t="n">
        <v>204.42</v>
      </c>
      <c r="H7077" s="72" t="n">
        <v>204.42</v>
      </c>
      <c r="I7077" s="71" t="n">
        <f aca="false">IF(B7077&gt;=Settings!$B$23,1,0)</f>
        <v>1</v>
      </c>
      <c r="J7077" s="71" t="n">
        <v>1</v>
      </c>
      <c r="K7077" s="71" t="n">
        <f aca="false">F7077*I7077*J7077</f>
        <v>3</v>
      </c>
      <c r="L7077" s="71" t="n">
        <f aca="false">E7077*I7077*J7077</f>
        <v>0</v>
      </c>
      <c r="M7077" s="72" t="n">
        <f aca="false">G7077*I7077*J7077</f>
        <v>204.42</v>
      </c>
      <c r="N7077" s="72" t="n">
        <f aca="false">D7077*I7077*J7077</f>
        <v>-0</v>
      </c>
      <c r="O7077" s="71" t="n">
        <f aca="false">F7077*J7077</f>
        <v>3</v>
      </c>
      <c r="P7077" s="71" t="n">
        <f aca="false">E7077*J7077</f>
        <v>0</v>
      </c>
    </row>
    <row r="7078" customFormat="false" ht="15" hidden="false" customHeight="false" outlineLevel="0" collapsed="false">
      <c r="A7078" s="71" t="s">
        <v>59</v>
      </c>
      <c r="B7078" s="71" t="s">
        <v>53</v>
      </c>
      <c r="C7078" s="71" t="s">
        <v>938</v>
      </c>
      <c r="D7078" s="72" t="n">
        <v>0</v>
      </c>
      <c r="E7078" s="71" t="n">
        <v>0</v>
      </c>
      <c r="F7078" s="71" t="n">
        <v>1</v>
      </c>
      <c r="G7078" s="72" t="n">
        <v>195.4</v>
      </c>
      <c r="H7078" s="72" t="n">
        <v>166.1</v>
      </c>
      <c r="I7078" s="71" t="n">
        <f aca="false">IF(B7078&gt;=Settings!$B$23,1,0)</f>
        <v>1</v>
      </c>
      <c r="J7078" s="71" t="n">
        <v>1</v>
      </c>
      <c r="K7078" s="71" t="n">
        <f aca="false">F7078*I7078*J7078</f>
        <v>1</v>
      </c>
      <c r="L7078" s="71" t="n">
        <f aca="false">E7078*I7078*J7078</f>
        <v>0</v>
      </c>
      <c r="M7078" s="72" t="n">
        <f aca="false">G7078*I7078*J7078</f>
        <v>195.4</v>
      </c>
      <c r="N7078" s="72" t="n">
        <f aca="false">D7078*I7078*J7078</f>
        <v>-0</v>
      </c>
      <c r="O7078" s="71" t="n">
        <f aca="false">F7078*J7078</f>
        <v>1</v>
      </c>
      <c r="P7078" s="71" t="n">
        <f aca="false">E7078*J7078</f>
        <v>0</v>
      </c>
    </row>
    <row r="7079" customFormat="false" ht="15" hidden="false" customHeight="false" outlineLevel="0" collapsed="false">
      <c r="A7079" s="71" t="s">
        <v>61</v>
      </c>
      <c r="B7079" s="71" t="s">
        <v>53</v>
      </c>
      <c r="C7079" s="71" t="s">
        <v>1103</v>
      </c>
      <c r="D7079" s="72" t="n">
        <v>0</v>
      </c>
      <c r="E7079" s="71" t="n">
        <v>0</v>
      </c>
      <c r="F7079" s="71" t="n">
        <v>4</v>
      </c>
      <c r="G7079" s="72" t="n">
        <v>353.08</v>
      </c>
      <c r="H7079" s="72" t="n">
        <v>325.1</v>
      </c>
      <c r="I7079" s="71" t="n">
        <f aca="false">IF(B7079&gt;=Settings!$B$23,1,0)</f>
        <v>1</v>
      </c>
      <c r="J7079" s="71" t="n">
        <v>1</v>
      </c>
      <c r="K7079" s="71" t="n">
        <f aca="false">F7079*I7079*J7079</f>
        <v>4</v>
      </c>
      <c r="L7079" s="71" t="n">
        <f aca="false">E7079*I7079*J7079</f>
        <v>0</v>
      </c>
      <c r="M7079" s="72" t="n">
        <f aca="false">G7079*I7079*J7079</f>
        <v>353.08</v>
      </c>
      <c r="N7079" s="72" t="n">
        <f aca="false">D7079*I7079*J7079</f>
        <v>-0</v>
      </c>
      <c r="O7079" s="71" t="n">
        <f aca="false">F7079*J7079</f>
        <v>4</v>
      </c>
      <c r="P7079" s="71" t="n">
        <f aca="false">E7079*J7079</f>
        <v>0</v>
      </c>
    </row>
    <row r="7080" customFormat="false" ht="15" hidden="false" customHeight="false" outlineLevel="0" collapsed="false">
      <c r="A7080" s="71" t="s">
        <v>59</v>
      </c>
      <c r="B7080" s="71" t="s">
        <v>53</v>
      </c>
      <c r="C7080" s="71" t="s">
        <v>1103</v>
      </c>
      <c r="D7080" s="72" t="n">
        <v>257.32</v>
      </c>
      <c r="E7080" s="71" t="n">
        <v>3</v>
      </c>
      <c r="F7080" s="71" t="n">
        <v>10</v>
      </c>
      <c r="G7080" s="72" t="n">
        <v>984.09</v>
      </c>
      <c r="H7080" s="72" t="n">
        <v>666.21</v>
      </c>
      <c r="I7080" s="71" t="n">
        <f aca="false">IF(B7080&gt;=Settings!$B$23,1,0)</f>
        <v>1</v>
      </c>
      <c r="J7080" s="71" t="n">
        <v>1</v>
      </c>
      <c r="K7080" s="71" t="n">
        <f aca="false">F7080*I7080*J7080</f>
        <v>10</v>
      </c>
      <c r="L7080" s="71" t="n">
        <f aca="false">E7080*I7080*J7080</f>
        <v>3</v>
      </c>
      <c r="M7080" s="72" t="n">
        <f aca="false">G7080*I7080*J7080</f>
        <v>984.09</v>
      </c>
      <c r="N7080" s="72" t="n">
        <f aca="false">D7080*I7080*J7080</f>
        <v>257.32</v>
      </c>
      <c r="O7080" s="71" t="n">
        <f aca="false">F7080*J7080</f>
        <v>10</v>
      </c>
      <c r="P7080" s="71" t="n">
        <f aca="false">E7080*J7080</f>
        <v>3</v>
      </c>
    </row>
    <row r="7081" customFormat="false" ht="15" hidden="false" customHeight="false" outlineLevel="0" collapsed="false">
      <c r="A7081" s="71" t="s">
        <v>59</v>
      </c>
      <c r="B7081" s="71" t="s">
        <v>53</v>
      </c>
      <c r="C7081" s="71" t="s">
        <v>1462</v>
      </c>
      <c r="D7081" s="72" t="n">
        <v>129.42</v>
      </c>
      <c r="E7081" s="71" t="n">
        <v>3</v>
      </c>
      <c r="F7081" s="71" t="n">
        <v>76</v>
      </c>
      <c r="G7081" s="72" t="n">
        <v>3450.96</v>
      </c>
      <c r="H7081" s="72" t="n">
        <v>3112.97</v>
      </c>
      <c r="I7081" s="71" t="n">
        <f aca="false">IF(B7081&gt;=Settings!$B$23,1,0)</f>
        <v>1</v>
      </c>
      <c r="J7081" s="71" t="n">
        <v>1</v>
      </c>
      <c r="K7081" s="71" t="n">
        <f aca="false">F7081*I7081*J7081</f>
        <v>76</v>
      </c>
      <c r="L7081" s="71" t="n">
        <f aca="false">E7081*I7081*J7081</f>
        <v>3</v>
      </c>
      <c r="M7081" s="72" t="n">
        <f aca="false">G7081*I7081*J7081</f>
        <v>3450.96</v>
      </c>
      <c r="N7081" s="72" t="n">
        <f aca="false">D7081*I7081*J7081</f>
        <v>129.42</v>
      </c>
      <c r="O7081" s="71" t="n">
        <f aca="false">F7081*J7081</f>
        <v>76</v>
      </c>
      <c r="P7081" s="71" t="n">
        <f aca="false">E7081*J7081</f>
        <v>3</v>
      </c>
    </row>
    <row r="7082" customFormat="false" ht="15" hidden="false" customHeight="false" outlineLevel="0" collapsed="false">
      <c r="A7082" s="71" t="s">
        <v>59</v>
      </c>
      <c r="B7082" s="71" t="s">
        <v>53</v>
      </c>
      <c r="C7082" s="71" t="s">
        <v>963</v>
      </c>
      <c r="D7082" s="72" t="n">
        <v>231.52</v>
      </c>
      <c r="E7082" s="71" t="n">
        <v>2</v>
      </c>
      <c r="F7082" s="71" t="n">
        <v>16</v>
      </c>
      <c r="G7082" s="72" t="n">
        <v>2049.26</v>
      </c>
      <c r="H7082" s="72" t="n">
        <v>1715.09</v>
      </c>
      <c r="I7082" s="71" t="n">
        <f aca="false">IF(B7082&gt;=Settings!$B$23,1,0)</f>
        <v>1</v>
      </c>
      <c r="J7082" s="71" t="n">
        <v>1</v>
      </c>
      <c r="K7082" s="71" t="n">
        <f aca="false">F7082*I7082*J7082</f>
        <v>16</v>
      </c>
      <c r="L7082" s="71" t="n">
        <f aca="false">E7082*I7082*J7082</f>
        <v>2</v>
      </c>
      <c r="M7082" s="72" t="n">
        <f aca="false">G7082*I7082*J7082</f>
        <v>2049.26</v>
      </c>
      <c r="N7082" s="72" t="n">
        <f aca="false">D7082*I7082*J7082</f>
        <v>231.52</v>
      </c>
      <c r="O7082" s="71" t="n">
        <f aca="false">F7082*J7082</f>
        <v>16</v>
      </c>
      <c r="P7082" s="71" t="n">
        <f aca="false">E7082*J7082</f>
        <v>2</v>
      </c>
    </row>
    <row r="7083" customFormat="false" ht="15" hidden="false" customHeight="false" outlineLevel="0" collapsed="false">
      <c r="A7083" s="71" t="s">
        <v>63</v>
      </c>
      <c r="B7083" s="71" t="s">
        <v>53</v>
      </c>
      <c r="C7083" s="71" t="s">
        <v>2436</v>
      </c>
      <c r="D7083" s="72" t="n">
        <v>0</v>
      </c>
      <c r="E7083" s="71" t="n">
        <v>0</v>
      </c>
      <c r="F7083" s="71" t="n">
        <v>1</v>
      </c>
      <c r="G7083" s="72" t="n">
        <v>377.23</v>
      </c>
      <c r="H7083" s="72" t="n">
        <v>377.23</v>
      </c>
      <c r="I7083" s="71" t="n">
        <f aca="false">IF(B7083&gt;=Settings!$B$23,1,0)</f>
        <v>1</v>
      </c>
      <c r="J7083" s="71" t="n">
        <v>1</v>
      </c>
      <c r="K7083" s="71" t="n">
        <f aca="false">F7083*I7083*J7083</f>
        <v>1</v>
      </c>
      <c r="L7083" s="71" t="n">
        <f aca="false">E7083*I7083*J7083</f>
        <v>0</v>
      </c>
      <c r="M7083" s="72" t="n">
        <f aca="false">G7083*I7083*J7083</f>
        <v>377.23</v>
      </c>
      <c r="N7083" s="72" t="n">
        <f aca="false">D7083*I7083*J7083</f>
        <v>-0</v>
      </c>
      <c r="O7083" s="71" t="n">
        <f aca="false">F7083*J7083</f>
        <v>1</v>
      </c>
      <c r="P7083" s="71" t="n">
        <f aca="false">E7083*J7083</f>
        <v>0</v>
      </c>
    </row>
    <row r="7084" customFormat="false" ht="15" hidden="false" customHeight="false" outlineLevel="0" collapsed="false">
      <c r="A7084" s="71" t="s">
        <v>60</v>
      </c>
      <c r="B7084" s="71" t="s">
        <v>53</v>
      </c>
      <c r="C7084" s="71" t="s">
        <v>970</v>
      </c>
      <c r="D7084" s="72" t="n">
        <v>140.86</v>
      </c>
      <c r="E7084" s="71" t="n">
        <v>1</v>
      </c>
      <c r="F7084" s="71" t="n">
        <v>4</v>
      </c>
      <c r="G7084" s="72" t="n">
        <v>585.26</v>
      </c>
      <c r="H7084" s="72" t="n">
        <v>444.4</v>
      </c>
      <c r="I7084" s="71" t="n">
        <f aca="false">IF(B7084&gt;=Settings!$B$23,1,0)</f>
        <v>1</v>
      </c>
      <c r="J7084" s="71" t="n">
        <v>1</v>
      </c>
      <c r="K7084" s="71" t="n">
        <f aca="false">F7084*I7084*J7084</f>
        <v>4</v>
      </c>
      <c r="L7084" s="71" t="n">
        <f aca="false">E7084*I7084*J7084</f>
        <v>1</v>
      </c>
      <c r="M7084" s="72" t="n">
        <f aca="false">G7084*I7084*J7084</f>
        <v>585.26</v>
      </c>
      <c r="N7084" s="72" t="n">
        <f aca="false">D7084*I7084*J7084</f>
        <v>140.86</v>
      </c>
      <c r="O7084" s="71" t="n">
        <f aca="false">F7084*J7084</f>
        <v>4</v>
      </c>
      <c r="P7084" s="71" t="n">
        <f aca="false">E7084*J7084</f>
        <v>1</v>
      </c>
    </row>
    <row r="7085" customFormat="false" ht="15" hidden="false" customHeight="false" outlineLevel="0" collapsed="false">
      <c r="A7085" s="71" t="s">
        <v>60</v>
      </c>
      <c r="B7085" s="71" t="s">
        <v>53</v>
      </c>
      <c r="C7085" s="71" t="s">
        <v>1786</v>
      </c>
      <c r="D7085" s="72" t="n">
        <v>226.27</v>
      </c>
      <c r="E7085" s="71" t="n">
        <v>2</v>
      </c>
      <c r="F7085" s="71" t="n">
        <v>39</v>
      </c>
      <c r="G7085" s="72" t="n">
        <v>3215.44</v>
      </c>
      <c r="H7085" s="72" t="n">
        <v>2841.64</v>
      </c>
      <c r="I7085" s="71" t="n">
        <f aca="false">IF(B7085&gt;=Settings!$B$23,1,0)</f>
        <v>1</v>
      </c>
      <c r="J7085" s="71" t="n">
        <v>1</v>
      </c>
      <c r="K7085" s="71" t="n">
        <f aca="false">F7085*I7085*J7085</f>
        <v>39</v>
      </c>
      <c r="L7085" s="71" t="n">
        <f aca="false">E7085*I7085*J7085</f>
        <v>2</v>
      </c>
      <c r="M7085" s="72" t="n">
        <f aca="false">G7085*I7085*J7085</f>
        <v>3215.44</v>
      </c>
      <c r="N7085" s="72" t="n">
        <f aca="false">D7085*I7085*J7085</f>
        <v>226.27</v>
      </c>
      <c r="O7085" s="71" t="n">
        <f aca="false">F7085*J7085</f>
        <v>39</v>
      </c>
      <c r="P7085" s="71" t="n">
        <f aca="false">E7085*J7085</f>
        <v>2</v>
      </c>
    </row>
    <row r="7086" customFormat="false" ht="15" hidden="false" customHeight="false" outlineLevel="0" collapsed="false">
      <c r="A7086" s="71" t="s">
        <v>60</v>
      </c>
      <c r="B7086" s="71" t="s">
        <v>53</v>
      </c>
      <c r="C7086" s="71" t="s">
        <v>2437</v>
      </c>
      <c r="D7086" s="72" t="n">
        <v>105.42</v>
      </c>
      <c r="E7086" s="71" t="n">
        <v>1</v>
      </c>
      <c r="F7086" s="71" t="n">
        <v>6</v>
      </c>
      <c r="G7086" s="72" t="n">
        <v>795.18</v>
      </c>
      <c r="H7086" s="72" t="n">
        <v>663.41</v>
      </c>
      <c r="I7086" s="71" t="n">
        <f aca="false">IF(B7086&gt;=Settings!$B$23,1,0)</f>
        <v>1</v>
      </c>
      <c r="J7086" s="71" t="n">
        <v>1</v>
      </c>
      <c r="K7086" s="71" t="n">
        <f aca="false">F7086*I7086*J7086</f>
        <v>6</v>
      </c>
      <c r="L7086" s="71" t="n">
        <f aca="false">E7086*I7086*J7086</f>
        <v>1</v>
      </c>
      <c r="M7086" s="72" t="n">
        <f aca="false">G7086*I7086*J7086</f>
        <v>795.18</v>
      </c>
      <c r="N7086" s="72" t="n">
        <f aca="false">D7086*I7086*J7086</f>
        <v>105.42</v>
      </c>
      <c r="O7086" s="71" t="n">
        <f aca="false">F7086*J7086</f>
        <v>6</v>
      </c>
      <c r="P7086" s="71" t="n">
        <f aca="false">E7086*J7086</f>
        <v>1</v>
      </c>
    </row>
    <row r="7087" customFormat="false" ht="15" hidden="false" customHeight="false" outlineLevel="0" collapsed="false">
      <c r="A7087" s="71" t="s">
        <v>59</v>
      </c>
      <c r="B7087" s="71" t="s">
        <v>53</v>
      </c>
      <c r="C7087" s="71" t="s">
        <v>1311</v>
      </c>
      <c r="D7087" s="72" t="n">
        <v>0</v>
      </c>
      <c r="E7087" s="71" t="n">
        <v>0</v>
      </c>
      <c r="F7087" s="71" t="n">
        <v>2</v>
      </c>
      <c r="G7087" s="72" t="n">
        <v>190.82</v>
      </c>
      <c r="H7087" s="72" t="n">
        <v>190.82</v>
      </c>
      <c r="I7087" s="71" t="n">
        <f aca="false">IF(B7087&gt;=Settings!$B$23,1,0)</f>
        <v>1</v>
      </c>
      <c r="J7087" s="71" t="n">
        <v>1</v>
      </c>
      <c r="K7087" s="71" t="n">
        <f aca="false">F7087*I7087*J7087</f>
        <v>2</v>
      </c>
      <c r="L7087" s="71" t="n">
        <f aca="false">E7087*I7087*J7087</f>
        <v>0</v>
      </c>
      <c r="M7087" s="72" t="n">
        <f aca="false">G7087*I7087*J7087</f>
        <v>190.82</v>
      </c>
      <c r="N7087" s="72" t="n">
        <f aca="false">D7087*I7087*J7087</f>
        <v>-0</v>
      </c>
      <c r="O7087" s="71" t="n">
        <f aca="false">F7087*J7087</f>
        <v>2</v>
      </c>
      <c r="P7087" s="71" t="n">
        <f aca="false">E7087*J7087</f>
        <v>0</v>
      </c>
    </row>
    <row r="7088" customFormat="false" ht="15" hidden="false" customHeight="false" outlineLevel="0" collapsed="false">
      <c r="A7088" s="71" t="s">
        <v>60</v>
      </c>
      <c r="B7088" s="71" t="s">
        <v>53</v>
      </c>
      <c r="C7088" s="71" t="s">
        <v>2207</v>
      </c>
      <c r="D7088" s="72" t="n">
        <v>0</v>
      </c>
      <c r="E7088" s="71" t="n">
        <v>0</v>
      </c>
      <c r="F7088" s="71" t="n">
        <v>4</v>
      </c>
      <c r="G7088" s="72" t="n">
        <v>275.45</v>
      </c>
      <c r="H7088" s="72" t="n">
        <v>247.18</v>
      </c>
      <c r="I7088" s="71" t="n">
        <f aca="false">IF(B7088&gt;=Settings!$B$23,1,0)</f>
        <v>1</v>
      </c>
      <c r="J7088" s="71" t="n">
        <v>1</v>
      </c>
      <c r="K7088" s="71" t="n">
        <f aca="false">F7088*I7088*J7088</f>
        <v>4</v>
      </c>
      <c r="L7088" s="71" t="n">
        <f aca="false">E7088*I7088*J7088</f>
        <v>0</v>
      </c>
      <c r="M7088" s="72" t="n">
        <f aca="false">G7088*I7088*J7088</f>
        <v>275.45</v>
      </c>
      <c r="N7088" s="72" t="n">
        <f aca="false">D7088*I7088*J7088</f>
        <v>-0</v>
      </c>
      <c r="O7088" s="71" t="n">
        <f aca="false">F7088*J7088</f>
        <v>4</v>
      </c>
      <c r="P7088" s="71" t="n">
        <f aca="false">E7088*J7088</f>
        <v>0</v>
      </c>
    </row>
    <row r="7089" customFormat="false" ht="15" hidden="false" customHeight="false" outlineLevel="0" collapsed="false">
      <c r="A7089" s="71" t="s">
        <v>59</v>
      </c>
      <c r="B7089" s="71" t="s">
        <v>53</v>
      </c>
      <c r="C7089" s="71" t="s">
        <v>2361</v>
      </c>
      <c r="D7089" s="72" t="n">
        <v>65.65</v>
      </c>
      <c r="E7089" s="71" t="n">
        <v>1</v>
      </c>
      <c r="F7089" s="71" t="n">
        <v>7</v>
      </c>
      <c r="G7089" s="72" t="n">
        <v>536.03</v>
      </c>
      <c r="H7089" s="72" t="n">
        <v>447.23</v>
      </c>
      <c r="I7089" s="71" t="n">
        <f aca="false">IF(B7089&gt;=Settings!$B$23,1,0)</f>
        <v>1</v>
      </c>
      <c r="J7089" s="71" t="n">
        <v>1</v>
      </c>
      <c r="K7089" s="71" t="n">
        <f aca="false">F7089*I7089*J7089</f>
        <v>7</v>
      </c>
      <c r="L7089" s="71" t="n">
        <f aca="false">E7089*I7089*J7089</f>
        <v>1</v>
      </c>
      <c r="M7089" s="72" t="n">
        <f aca="false">G7089*I7089*J7089</f>
        <v>536.03</v>
      </c>
      <c r="N7089" s="72" t="n">
        <f aca="false">D7089*I7089*J7089</f>
        <v>65.65</v>
      </c>
      <c r="O7089" s="71" t="n">
        <f aca="false">F7089*J7089</f>
        <v>7</v>
      </c>
      <c r="P7089" s="71" t="n">
        <f aca="false">E7089*J7089</f>
        <v>1</v>
      </c>
    </row>
    <row r="7090" customFormat="false" ht="15" hidden="false" customHeight="false" outlineLevel="0" collapsed="false">
      <c r="A7090" s="71" t="s">
        <v>59</v>
      </c>
      <c r="B7090" s="71" t="s">
        <v>53</v>
      </c>
      <c r="C7090" s="71" t="s">
        <v>1122</v>
      </c>
      <c r="D7090" s="72" t="n">
        <v>77.23</v>
      </c>
      <c r="E7090" s="71" t="n">
        <v>1</v>
      </c>
      <c r="F7090" s="71" t="n">
        <v>13</v>
      </c>
      <c r="G7090" s="72" t="n">
        <v>1108.48</v>
      </c>
      <c r="H7090" s="72" t="n">
        <v>966.53</v>
      </c>
      <c r="I7090" s="71" t="n">
        <f aca="false">IF(B7090&gt;=Settings!$B$23,1,0)</f>
        <v>1</v>
      </c>
      <c r="J7090" s="71" t="n">
        <v>1</v>
      </c>
      <c r="K7090" s="71" t="n">
        <f aca="false">F7090*I7090*J7090</f>
        <v>13</v>
      </c>
      <c r="L7090" s="71" t="n">
        <f aca="false">E7090*I7090*J7090</f>
        <v>1</v>
      </c>
      <c r="M7090" s="72" t="n">
        <f aca="false">G7090*I7090*J7090</f>
        <v>1108.48</v>
      </c>
      <c r="N7090" s="72" t="n">
        <f aca="false">D7090*I7090*J7090</f>
        <v>77.23</v>
      </c>
      <c r="O7090" s="71" t="n">
        <f aca="false">F7090*J7090</f>
        <v>13</v>
      </c>
      <c r="P7090" s="71" t="n">
        <f aca="false">E7090*J7090</f>
        <v>1</v>
      </c>
    </row>
    <row r="7091" customFormat="false" ht="15" hidden="false" customHeight="false" outlineLevel="0" collapsed="false">
      <c r="A7091" s="71" t="s">
        <v>59</v>
      </c>
      <c r="B7091" s="71" t="s">
        <v>53</v>
      </c>
      <c r="C7091" s="71" t="s">
        <v>1123</v>
      </c>
      <c r="D7091" s="72" t="n">
        <v>0</v>
      </c>
      <c r="E7091" s="71" t="n">
        <v>0</v>
      </c>
      <c r="F7091" s="71" t="n">
        <v>1</v>
      </c>
      <c r="G7091" s="72" t="n">
        <v>77.23</v>
      </c>
      <c r="H7091" s="72" t="n">
        <v>77.23</v>
      </c>
      <c r="I7091" s="71" t="n">
        <f aca="false">IF(B7091&gt;=Settings!$B$23,1,0)</f>
        <v>1</v>
      </c>
      <c r="J7091" s="71" t="n">
        <v>1</v>
      </c>
      <c r="K7091" s="71" t="n">
        <f aca="false">F7091*I7091*J7091</f>
        <v>1</v>
      </c>
      <c r="L7091" s="71" t="n">
        <f aca="false">E7091*I7091*J7091</f>
        <v>0</v>
      </c>
      <c r="M7091" s="72" t="n">
        <f aca="false">G7091*I7091*J7091</f>
        <v>77.23</v>
      </c>
      <c r="N7091" s="72" t="n">
        <f aca="false">D7091*I7091*J7091</f>
        <v>-0</v>
      </c>
      <c r="O7091" s="71" t="n">
        <f aca="false">F7091*J7091</f>
        <v>1</v>
      </c>
      <c r="P7091" s="71" t="n">
        <f aca="false">E7091*J7091</f>
        <v>0</v>
      </c>
    </row>
    <row r="7092" customFormat="false" ht="15" hidden="false" customHeight="false" outlineLevel="0" collapsed="false">
      <c r="A7092" s="71" t="s">
        <v>59</v>
      </c>
      <c r="B7092" s="71" t="s">
        <v>53</v>
      </c>
      <c r="C7092" s="71" t="s">
        <v>1124</v>
      </c>
      <c r="D7092" s="72" t="n">
        <v>0</v>
      </c>
      <c r="E7092" s="71" t="n">
        <v>0</v>
      </c>
      <c r="F7092" s="71" t="n">
        <v>28</v>
      </c>
      <c r="G7092" s="72" t="n">
        <v>1144.13</v>
      </c>
      <c r="H7092" s="72" t="n">
        <v>1091.53</v>
      </c>
      <c r="I7092" s="71" t="n">
        <f aca="false">IF(B7092&gt;=Settings!$B$23,1,0)</f>
        <v>1</v>
      </c>
      <c r="J7092" s="71" t="n">
        <v>1</v>
      </c>
      <c r="K7092" s="71" t="n">
        <f aca="false">F7092*I7092*J7092</f>
        <v>28</v>
      </c>
      <c r="L7092" s="71" t="n">
        <f aca="false">E7092*I7092*J7092</f>
        <v>0</v>
      </c>
      <c r="M7092" s="72" t="n">
        <f aca="false">G7092*I7092*J7092</f>
        <v>1144.13</v>
      </c>
      <c r="N7092" s="72" t="n">
        <f aca="false">D7092*I7092*J7092</f>
        <v>-0</v>
      </c>
      <c r="O7092" s="71" t="n">
        <f aca="false">F7092*J7092</f>
        <v>28</v>
      </c>
      <c r="P7092" s="71" t="n">
        <f aca="false">E7092*J7092</f>
        <v>0</v>
      </c>
    </row>
    <row r="7093" customFormat="false" ht="15" hidden="false" customHeight="false" outlineLevel="0" collapsed="false">
      <c r="A7093" s="71" t="s">
        <v>61</v>
      </c>
      <c r="B7093" s="71" t="s">
        <v>53</v>
      </c>
      <c r="C7093" s="71" t="s">
        <v>1443</v>
      </c>
      <c r="D7093" s="72" t="n">
        <v>0</v>
      </c>
      <c r="E7093" s="71" t="n">
        <v>0</v>
      </c>
      <c r="F7093" s="71" t="n">
        <v>1</v>
      </c>
      <c r="G7093" s="72" t="n">
        <v>142.68</v>
      </c>
      <c r="H7093" s="72" t="n">
        <v>142.68</v>
      </c>
      <c r="I7093" s="71" t="n">
        <f aca="false">IF(B7093&gt;=Settings!$B$23,1,0)</f>
        <v>1</v>
      </c>
      <c r="J7093" s="71" t="n">
        <v>1</v>
      </c>
      <c r="K7093" s="71" t="n">
        <f aca="false">F7093*I7093*J7093</f>
        <v>1</v>
      </c>
      <c r="L7093" s="71" t="n">
        <f aca="false">E7093*I7093*J7093</f>
        <v>0</v>
      </c>
      <c r="M7093" s="72" t="n">
        <f aca="false">G7093*I7093*J7093</f>
        <v>142.68</v>
      </c>
      <c r="N7093" s="72" t="n">
        <f aca="false">D7093*I7093*J7093</f>
        <v>-0</v>
      </c>
      <c r="O7093" s="71" t="n">
        <f aca="false">F7093*J7093</f>
        <v>1</v>
      </c>
      <c r="P7093" s="71" t="n">
        <f aca="false">E7093*J7093</f>
        <v>0</v>
      </c>
    </row>
    <row r="7094" customFormat="false" ht="15" hidden="false" customHeight="false" outlineLevel="0" collapsed="false">
      <c r="A7094" s="71" t="s">
        <v>61</v>
      </c>
      <c r="B7094" s="71" t="s">
        <v>53</v>
      </c>
      <c r="C7094" s="71" t="s">
        <v>886</v>
      </c>
      <c r="D7094" s="72" t="n">
        <v>0</v>
      </c>
      <c r="E7094" s="71" t="n">
        <v>0</v>
      </c>
      <c r="F7094" s="71" t="n">
        <v>4</v>
      </c>
      <c r="G7094" s="72" t="n">
        <v>563.46</v>
      </c>
      <c r="H7094" s="72" t="n">
        <v>540.29</v>
      </c>
      <c r="I7094" s="71" t="n">
        <f aca="false">IF(B7094&gt;=Settings!$B$23,1,0)</f>
        <v>1</v>
      </c>
      <c r="J7094" s="71" t="n">
        <v>1</v>
      </c>
      <c r="K7094" s="71" t="n">
        <f aca="false">F7094*I7094*J7094</f>
        <v>4</v>
      </c>
      <c r="L7094" s="71" t="n">
        <f aca="false">E7094*I7094*J7094</f>
        <v>0</v>
      </c>
      <c r="M7094" s="72" t="n">
        <f aca="false">G7094*I7094*J7094</f>
        <v>563.46</v>
      </c>
      <c r="N7094" s="72" t="n">
        <f aca="false">D7094*I7094*J7094</f>
        <v>-0</v>
      </c>
      <c r="O7094" s="71" t="n">
        <f aca="false">F7094*J7094</f>
        <v>4</v>
      </c>
      <c r="P7094" s="71" t="n">
        <f aca="false">E7094*J7094</f>
        <v>0</v>
      </c>
    </row>
    <row r="7095" customFormat="false" ht="15" hidden="false" customHeight="false" outlineLevel="0" collapsed="false">
      <c r="A7095" s="71" t="s">
        <v>60</v>
      </c>
      <c r="B7095" s="71" t="s">
        <v>53</v>
      </c>
      <c r="C7095" s="71" t="s">
        <v>172</v>
      </c>
      <c r="D7095" s="72" t="n">
        <v>218.97</v>
      </c>
      <c r="E7095" s="71" t="n">
        <v>3</v>
      </c>
      <c r="F7095" s="71" t="n">
        <v>21</v>
      </c>
      <c r="G7095" s="72" t="n">
        <v>1749</v>
      </c>
      <c r="H7095" s="72" t="n">
        <v>1391.29</v>
      </c>
      <c r="I7095" s="71" t="n">
        <f aca="false">IF(B7095&gt;=Settings!$B$23,1,0)</f>
        <v>1</v>
      </c>
      <c r="J7095" s="71" t="n">
        <v>1</v>
      </c>
      <c r="K7095" s="71" t="n">
        <f aca="false">F7095*I7095*J7095</f>
        <v>21</v>
      </c>
      <c r="L7095" s="71" t="n">
        <f aca="false">E7095*I7095*J7095</f>
        <v>3</v>
      </c>
      <c r="M7095" s="72" t="n">
        <f aca="false">G7095*I7095*J7095</f>
        <v>1749</v>
      </c>
      <c r="N7095" s="72" t="n">
        <f aca="false">D7095*I7095*J7095</f>
        <v>218.97</v>
      </c>
      <c r="O7095" s="71" t="n">
        <f aca="false">F7095*J7095</f>
        <v>21</v>
      </c>
      <c r="P7095" s="71" t="n">
        <f aca="false">E7095*J7095</f>
        <v>3</v>
      </c>
    </row>
    <row r="7096" customFormat="false" ht="15" hidden="false" customHeight="false" outlineLevel="0" collapsed="false">
      <c r="A7096" s="71" t="s">
        <v>59</v>
      </c>
      <c r="B7096" s="71" t="s">
        <v>53</v>
      </c>
      <c r="C7096" s="71" t="s">
        <v>1202</v>
      </c>
      <c r="D7096" s="72" t="n">
        <v>198.12</v>
      </c>
      <c r="E7096" s="71" t="n">
        <v>24</v>
      </c>
      <c r="F7096" s="71" t="n">
        <v>342</v>
      </c>
      <c r="G7096" s="72" t="n">
        <v>3114.8</v>
      </c>
      <c r="H7096" s="72" t="n">
        <v>2743.07</v>
      </c>
      <c r="I7096" s="71" t="n">
        <f aca="false">IF(B7096&gt;=Settings!$B$23,1,0)</f>
        <v>1</v>
      </c>
      <c r="J7096" s="71" t="n">
        <v>1</v>
      </c>
      <c r="K7096" s="71" t="n">
        <f aca="false">F7096*I7096*J7096</f>
        <v>342</v>
      </c>
      <c r="L7096" s="71" t="n">
        <f aca="false">E7096*I7096*J7096</f>
        <v>24</v>
      </c>
      <c r="M7096" s="72" t="n">
        <f aca="false">G7096*I7096*J7096</f>
        <v>3114.8</v>
      </c>
      <c r="N7096" s="72" t="n">
        <f aca="false">D7096*I7096*J7096</f>
        <v>198.12</v>
      </c>
      <c r="O7096" s="71" t="n">
        <f aca="false">F7096*J7096</f>
        <v>342</v>
      </c>
      <c r="P7096" s="71" t="n">
        <f aca="false">E7096*J7096</f>
        <v>24</v>
      </c>
    </row>
    <row r="7097" customFormat="false" ht="15" hidden="false" customHeight="false" outlineLevel="0" collapsed="false">
      <c r="A7097" s="71" t="s">
        <v>60</v>
      </c>
      <c r="B7097" s="71" t="s">
        <v>53</v>
      </c>
      <c r="C7097" s="71" t="s">
        <v>926</v>
      </c>
      <c r="D7097" s="72" t="n">
        <v>0</v>
      </c>
      <c r="E7097" s="71" t="n">
        <v>0</v>
      </c>
      <c r="F7097" s="71" t="n">
        <v>10</v>
      </c>
      <c r="G7097" s="72" t="n">
        <v>117.7</v>
      </c>
      <c r="H7097" s="72" t="n">
        <v>112.41</v>
      </c>
      <c r="I7097" s="71" t="n">
        <f aca="false">IF(B7097&gt;=Settings!$B$23,1,0)</f>
        <v>1</v>
      </c>
      <c r="J7097" s="71" t="n">
        <v>1</v>
      </c>
      <c r="K7097" s="71" t="n">
        <f aca="false">F7097*I7097*J7097</f>
        <v>10</v>
      </c>
      <c r="L7097" s="71" t="n">
        <f aca="false">E7097*I7097*J7097</f>
        <v>0</v>
      </c>
      <c r="M7097" s="72" t="n">
        <f aca="false">G7097*I7097*J7097</f>
        <v>117.7</v>
      </c>
      <c r="N7097" s="72" t="n">
        <f aca="false">D7097*I7097*J7097</f>
        <v>-0</v>
      </c>
      <c r="O7097" s="71" t="n">
        <f aca="false">F7097*J7097</f>
        <v>10</v>
      </c>
      <c r="P7097" s="71" t="n">
        <f aca="false">E7097*J7097</f>
        <v>0</v>
      </c>
    </row>
    <row r="7098" customFormat="false" ht="15" hidden="false" customHeight="false" outlineLevel="0" collapsed="false">
      <c r="A7098" s="71" t="s">
        <v>59</v>
      </c>
      <c r="B7098" s="71" t="s">
        <v>53</v>
      </c>
      <c r="C7098" s="71" t="s">
        <v>1759</v>
      </c>
      <c r="D7098" s="72" t="n">
        <v>108.15</v>
      </c>
      <c r="E7098" s="71" t="n">
        <v>1</v>
      </c>
      <c r="F7098" s="71" t="n">
        <v>4</v>
      </c>
      <c r="G7098" s="72" t="n">
        <v>568</v>
      </c>
      <c r="H7098" s="72" t="n">
        <v>440.77</v>
      </c>
      <c r="I7098" s="71" t="n">
        <f aca="false">IF(B7098&gt;=Settings!$B$23,1,0)</f>
        <v>1</v>
      </c>
      <c r="J7098" s="71" t="n">
        <v>1</v>
      </c>
      <c r="K7098" s="71" t="n">
        <f aca="false">F7098*I7098*J7098</f>
        <v>4</v>
      </c>
      <c r="L7098" s="71" t="n">
        <f aca="false">E7098*I7098*J7098</f>
        <v>1</v>
      </c>
      <c r="M7098" s="72" t="n">
        <f aca="false">G7098*I7098*J7098</f>
        <v>568</v>
      </c>
      <c r="N7098" s="72" t="n">
        <f aca="false">D7098*I7098*J7098</f>
        <v>108.15</v>
      </c>
      <c r="O7098" s="71" t="n">
        <f aca="false">F7098*J7098</f>
        <v>4</v>
      </c>
      <c r="P7098" s="71" t="n">
        <f aca="false">E7098*J7098</f>
        <v>1</v>
      </c>
    </row>
    <row r="7099" customFormat="false" ht="15" hidden="false" customHeight="false" outlineLevel="0" collapsed="false">
      <c r="A7099" s="71" t="s">
        <v>60</v>
      </c>
      <c r="B7099" s="71" t="s">
        <v>53</v>
      </c>
      <c r="C7099" s="71" t="s">
        <v>878</v>
      </c>
      <c r="D7099" s="72" t="n">
        <v>0</v>
      </c>
      <c r="E7099" s="71" t="n">
        <v>0</v>
      </c>
      <c r="F7099" s="71" t="n">
        <v>1</v>
      </c>
      <c r="G7099" s="72" t="n">
        <v>63.58</v>
      </c>
      <c r="H7099" s="72" t="n">
        <v>54.06</v>
      </c>
      <c r="I7099" s="71" t="n">
        <f aca="false">IF(B7099&gt;=Settings!$B$23,1,0)</f>
        <v>1</v>
      </c>
      <c r="J7099" s="71" t="n">
        <v>1</v>
      </c>
      <c r="K7099" s="71" t="n">
        <f aca="false">F7099*I7099*J7099</f>
        <v>1</v>
      </c>
      <c r="L7099" s="71" t="n">
        <f aca="false">E7099*I7099*J7099</f>
        <v>0</v>
      </c>
      <c r="M7099" s="72" t="n">
        <f aca="false">G7099*I7099*J7099</f>
        <v>63.58</v>
      </c>
      <c r="N7099" s="72" t="n">
        <f aca="false">D7099*I7099*J7099</f>
        <v>-0</v>
      </c>
      <c r="O7099" s="71" t="n">
        <f aca="false">F7099*J7099</f>
        <v>1</v>
      </c>
      <c r="P7099" s="71" t="n">
        <f aca="false">E7099*J7099</f>
        <v>0</v>
      </c>
    </row>
    <row r="7100" customFormat="false" ht="15" hidden="false" customHeight="false" outlineLevel="0" collapsed="false">
      <c r="A7100" s="71" t="s">
        <v>60</v>
      </c>
      <c r="B7100" s="71" t="s">
        <v>53</v>
      </c>
      <c r="C7100" s="71" t="s">
        <v>1389</v>
      </c>
      <c r="D7100" s="72" t="n">
        <v>29</v>
      </c>
      <c r="E7100" s="71" t="n">
        <v>2</v>
      </c>
      <c r="F7100" s="71" t="n">
        <v>32</v>
      </c>
      <c r="G7100" s="72" t="n">
        <v>464</v>
      </c>
      <c r="H7100" s="72" t="n">
        <v>417.61</v>
      </c>
      <c r="I7100" s="71" t="n">
        <f aca="false">IF(B7100&gt;=Settings!$B$23,1,0)</f>
        <v>1</v>
      </c>
      <c r="J7100" s="71" t="n">
        <v>1</v>
      </c>
      <c r="K7100" s="71" t="n">
        <f aca="false">F7100*I7100*J7100</f>
        <v>32</v>
      </c>
      <c r="L7100" s="71" t="n">
        <f aca="false">E7100*I7100*J7100</f>
        <v>2</v>
      </c>
      <c r="M7100" s="72" t="n">
        <f aca="false">G7100*I7100*J7100</f>
        <v>464</v>
      </c>
      <c r="N7100" s="72" t="n">
        <f aca="false">D7100*I7100*J7100</f>
        <v>29</v>
      </c>
      <c r="O7100" s="71" t="n">
        <f aca="false">F7100*J7100</f>
        <v>32</v>
      </c>
      <c r="P7100" s="71" t="n">
        <f aca="false">E7100*J7100</f>
        <v>2</v>
      </c>
    </row>
    <row r="7101" customFormat="false" ht="15" hidden="false" customHeight="false" outlineLevel="0" collapsed="false">
      <c r="A7101" s="71" t="s">
        <v>59</v>
      </c>
      <c r="B7101" s="71" t="s">
        <v>53</v>
      </c>
      <c r="C7101" s="71" t="s">
        <v>640</v>
      </c>
      <c r="D7101" s="72" t="n">
        <v>0</v>
      </c>
      <c r="E7101" s="71" t="n">
        <v>0</v>
      </c>
      <c r="F7101" s="71" t="n">
        <v>3</v>
      </c>
      <c r="G7101" s="72" t="n">
        <v>163.5</v>
      </c>
      <c r="H7101" s="72" t="n">
        <v>155.33</v>
      </c>
      <c r="I7101" s="71" t="n">
        <f aca="false">IF(B7101&gt;=Settings!$B$23,1,0)</f>
        <v>1</v>
      </c>
      <c r="J7101" s="71" t="n">
        <v>1</v>
      </c>
      <c r="K7101" s="71" t="n">
        <f aca="false">F7101*I7101*J7101</f>
        <v>3</v>
      </c>
      <c r="L7101" s="71" t="n">
        <f aca="false">E7101*I7101*J7101</f>
        <v>0</v>
      </c>
      <c r="M7101" s="72" t="n">
        <f aca="false">G7101*I7101*J7101</f>
        <v>163.5</v>
      </c>
      <c r="N7101" s="72" t="n">
        <f aca="false">D7101*I7101*J7101</f>
        <v>-0</v>
      </c>
      <c r="O7101" s="71" t="n">
        <f aca="false">F7101*J7101</f>
        <v>3</v>
      </c>
      <c r="P7101" s="71" t="n">
        <f aca="false">E7101*J7101</f>
        <v>0</v>
      </c>
    </row>
    <row r="7102" customFormat="false" ht="15" hidden="false" customHeight="false" outlineLevel="0" collapsed="false">
      <c r="A7102" s="71" t="s">
        <v>59</v>
      </c>
      <c r="B7102" s="71" t="s">
        <v>53</v>
      </c>
      <c r="C7102" s="71" t="s">
        <v>1417</v>
      </c>
      <c r="D7102" s="72" t="n">
        <v>0</v>
      </c>
      <c r="E7102" s="71" t="n">
        <v>0</v>
      </c>
      <c r="F7102" s="71" t="n">
        <v>1</v>
      </c>
      <c r="G7102" s="72" t="n">
        <v>259.09</v>
      </c>
      <c r="H7102" s="72" t="n">
        <v>259.09</v>
      </c>
      <c r="I7102" s="71" t="n">
        <f aca="false">IF(B7102&gt;=Settings!$B$23,1,0)</f>
        <v>1</v>
      </c>
      <c r="J7102" s="71" t="n">
        <v>1</v>
      </c>
      <c r="K7102" s="71" t="n">
        <f aca="false">F7102*I7102*J7102</f>
        <v>1</v>
      </c>
      <c r="L7102" s="71" t="n">
        <f aca="false">E7102*I7102*J7102</f>
        <v>0</v>
      </c>
      <c r="M7102" s="72" t="n">
        <f aca="false">G7102*I7102*J7102</f>
        <v>259.09</v>
      </c>
      <c r="N7102" s="72" t="n">
        <f aca="false">D7102*I7102*J7102</f>
        <v>-0</v>
      </c>
      <c r="O7102" s="71" t="n">
        <f aca="false">F7102*J7102</f>
        <v>1</v>
      </c>
      <c r="P7102" s="71" t="n">
        <f aca="false">E7102*J7102</f>
        <v>0</v>
      </c>
    </row>
    <row r="7103" customFormat="false" ht="15" hidden="false" customHeight="false" outlineLevel="0" collapsed="false">
      <c r="A7103" s="71" t="s">
        <v>60</v>
      </c>
      <c r="B7103" s="71" t="s">
        <v>53</v>
      </c>
      <c r="C7103" s="71" t="s">
        <v>1455</v>
      </c>
      <c r="D7103" s="72" t="n">
        <v>57.02</v>
      </c>
      <c r="E7103" s="71" t="n">
        <v>4</v>
      </c>
      <c r="F7103" s="71" t="n">
        <v>45</v>
      </c>
      <c r="G7103" s="72" t="n">
        <v>693.35</v>
      </c>
      <c r="H7103" s="72" t="n">
        <v>613.26</v>
      </c>
      <c r="I7103" s="71" t="n">
        <f aca="false">IF(B7103&gt;=Settings!$B$23,1,0)</f>
        <v>1</v>
      </c>
      <c r="J7103" s="71" t="n">
        <v>1</v>
      </c>
      <c r="K7103" s="71" t="n">
        <f aca="false">F7103*I7103*J7103</f>
        <v>45</v>
      </c>
      <c r="L7103" s="71" t="n">
        <f aca="false">E7103*I7103*J7103</f>
        <v>4</v>
      </c>
      <c r="M7103" s="72" t="n">
        <f aca="false">G7103*I7103*J7103</f>
        <v>693.35</v>
      </c>
      <c r="N7103" s="72" t="n">
        <f aca="false">D7103*I7103*J7103</f>
        <v>57.02</v>
      </c>
      <c r="O7103" s="71" t="n">
        <f aca="false">F7103*J7103</f>
        <v>45</v>
      </c>
      <c r="P7103" s="71" t="n">
        <f aca="false">E7103*J7103</f>
        <v>4</v>
      </c>
    </row>
    <row r="7104" customFormat="false" ht="15" hidden="false" customHeight="false" outlineLevel="0" collapsed="false">
      <c r="A7104" s="71" t="s">
        <v>60</v>
      </c>
      <c r="B7104" s="71" t="s">
        <v>53</v>
      </c>
      <c r="C7104" s="71" t="s">
        <v>1430</v>
      </c>
      <c r="D7104" s="72" t="n">
        <v>261.72</v>
      </c>
      <c r="E7104" s="71" t="n">
        <v>2</v>
      </c>
      <c r="F7104" s="71" t="n">
        <v>7</v>
      </c>
      <c r="G7104" s="72" t="n">
        <v>740.57</v>
      </c>
      <c r="H7104" s="72" t="n">
        <v>400.74</v>
      </c>
      <c r="I7104" s="71" t="n">
        <f aca="false">IF(B7104&gt;=Settings!$B$23,1,0)</f>
        <v>1</v>
      </c>
      <c r="J7104" s="71" t="n">
        <v>1</v>
      </c>
      <c r="K7104" s="71" t="n">
        <f aca="false">F7104*I7104*J7104</f>
        <v>7</v>
      </c>
      <c r="L7104" s="71" t="n">
        <f aca="false">E7104*I7104*J7104</f>
        <v>2</v>
      </c>
      <c r="M7104" s="72" t="n">
        <f aca="false">G7104*I7104*J7104</f>
        <v>740.57</v>
      </c>
      <c r="N7104" s="72" t="n">
        <f aca="false">D7104*I7104*J7104</f>
        <v>261.72</v>
      </c>
      <c r="O7104" s="71" t="n">
        <f aca="false">F7104*J7104</f>
        <v>7</v>
      </c>
      <c r="P7104" s="71" t="n">
        <f aca="false">E7104*J7104</f>
        <v>2</v>
      </c>
    </row>
    <row r="7105" customFormat="false" ht="15" hidden="false" customHeight="false" outlineLevel="0" collapsed="false">
      <c r="A7105" s="71" t="s">
        <v>59</v>
      </c>
      <c r="B7105" s="71" t="s">
        <v>53</v>
      </c>
      <c r="C7105" s="71" t="s">
        <v>1414</v>
      </c>
      <c r="D7105" s="72" t="n">
        <v>0</v>
      </c>
      <c r="E7105" s="71" t="n">
        <v>0</v>
      </c>
      <c r="F7105" s="71" t="n">
        <v>1</v>
      </c>
      <c r="G7105" s="72" t="n">
        <v>68.13</v>
      </c>
      <c r="H7105" s="72" t="n">
        <v>57.93</v>
      </c>
      <c r="I7105" s="71" t="n">
        <f aca="false">IF(B7105&gt;=Settings!$B$23,1,0)</f>
        <v>1</v>
      </c>
      <c r="J7105" s="71" t="n">
        <v>1</v>
      </c>
      <c r="K7105" s="71" t="n">
        <f aca="false">F7105*I7105*J7105</f>
        <v>1</v>
      </c>
      <c r="L7105" s="71" t="n">
        <f aca="false">E7105*I7105*J7105</f>
        <v>0</v>
      </c>
      <c r="M7105" s="72" t="n">
        <f aca="false">G7105*I7105*J7105</f>
        <v>68.13</v>
      </c>
      <c r="N7105" s="72" t="n">
        <f aca="false">D7105*I7105*J7105</f>
        <v>-0</v>
      </c>
      <c r="O7105" s="71" t="n">
        <f aca="false">F7105*J7105</f>
        <v>1</v>
      </c>
      <c r="P7105" s="71" t="n">
        <f aca="false">E7105*J7105</f>
        <v>0</v>
      </c>
    </row>
    <row r="7106" customFormat="false" ht="15" hidden="false" customHeight="false" outlineLevel="0" collapsed="false">
      <c r="A7106" s="71" t="s">
        <v>61</v>
      </c>
      <c r="B7106" s="71" t="s">
        <v>53</v>
      </c>
      <c r="C7106" s="71" t="s">
        <v>1695</v>
      </c>
      <c r="D7106" s="72" t="n">
        <v>0</v>
      </c>
      <c r="E7106" s="71" t="n">
        <v>0</v>
      </c>
      <c r="F7106" s="71" t="n">
        <v>2</v>
      </c>
      <c r="G7106" s="72" t="n">
        <v>199.9</v>
      </c>
      <c r="H7106" s="72" t="n">
        <v>184.91</v>
      </c>
      <c r="I7106" s="71" t="n">
        <f aca="false">IF(B7106&gt;=Settings!$B$23,1,0)</f>
        <v>1</v>
      </c>
      <c r="J7106" s="71" t="n">
        <v>1</v>
      </c>
      <c r="K7106" s="71" t="n">
        <f aca="false">F7106*I7106*J7106</f>
        <v>2</v>
      </c>
      <c r="L7106" s="71" t="n">
        <f aca="false">E7106*I7106*J7106</f>
        <v>0</v>
      </c>
      <c r="M7106" s="72" t="n">
        <f aca="false">G7106*I7106*J7106</f>
        <v>199.9</v>
      </c>
      <c r="N7106" s="72" t="n">
        <f aca="false">D7106*I7106*J7106</f>
        <v>-0</v>
      </c>
      <c r="O7106" s="71" t="n">
        <f aca="false">F7106*J7106</f>
        <v>2</v>
      </c>
      <c r="P7106" s="71" t="n">
        <f aca="false">E7106*J7106</f>
        <v>0</v>
      </c>
    </row>
    <row r="7107" customFormat="false" ht="15" hidden="false" customHeight="false" outlineLevel="0" collapsed="false">
      <c r="A7107" s="71" t="s">
        <v>59</v>
      </c>
      <c r="B7107" s="71" t="s">
        <v>53</v>
      </c>
      <c r="C7107" s="71" t="s">
        <v>1236</v>
      </c>
      <c r="D7107" s="72" t="n">
        <v>0</v>
      </c>
      <c r="E7107" s="71" t="n">
        <v>0</v>
      </c>
      <c r="F7107" s="71" t="n">
        <v>12</v>
      </c>
      <c r="G7107" s="72" t="n">
        <v>783.49</v>
      </c>
      <c r="H7107" s="72" t="n">
        <v>697.7</v>
      </c>
      <c r="I7107" s="71" t="n">
        <f aca="false">IF(B7107&gt;=Settings!$B$23,1,0)</f>
        <v>1</v>
      </c>
      <c r="J7107" s="71" t="n">
        <v>1</v>
      </c>
      <c r="K7107" s="71" t="n">
        <f aca="false">F7107*I7107*J7107</f>
        <v>12</v>
      </c>
      <c r="L7107" s="71" t="n">
        <f aca="false">E7107*I7107*J7107</f>
        <v>0</v>
      </c>
      <c r="M7107" s="72" t="n">
        <f aca="false">G7107*I7107*J7107</f>
        <v>783.49</v>
      </c>
      <c r="N7107" s="72" t="n">
        <f aca="false">D7107*I7107*J7107</f>
        <v>-0</v>
      </c>
      <c r="O7107" s="71" t="n">
        <f aca="false">F7107*J7107</f>
        <v>12</v>
      </c>
      <c r="P7107" s="71" t="n">
        <f aca="false">E7107*J7107</f>
        <v>0</v>
      </c>
    </row>
    <row r="7108" customFormat="false" ht="15" hidden="false" customHeight="false" outlineLevel="0" collapsed="false">
      <c r="A7108" s="71" t="s">
        <v>59</v>
      </c>
      <c r="B7108" s="71" t="s">
        <v>53</v>
      </c>
      <c r="C7108" s="71" t="s">
        <v>1000</v>
      </c>
      <c r="D7108" s="72" t="n">
        <v>199.9</v>
      </c>
      <c r="E7108" s="71" t="n">
        <v>2</v>
      </c>
      <c r="F7108" s="71" t="n">
        <v>17</v>
      </c>
      <c r="G7108" s="72" t="n">
        <v>1880.99</v>
      </c>
      <c r="H7108" s="72" t="n">
        <v>1593.89</v>
      </c>
      <c r="I7108" s="71" t="n">
        <f aca="false">IF(B7108&gt;=Settings!$B$23,1,0)</f>
        <v>1</v>
      </c>
      <c r="J7108" s="71" t="n">
        <v>1</v>
      </c>
      <c r="K7108" s="71" t="n">
        <f aca="false">F7108*I7108*J7108</f>
        <v>17</v>
      </c>
      <c r="L7108" s="71" t="n">
        <f aca="false">E7108*I7108*J7108</f>
        <v>2</v>
      </c>
      <c r="M7108" s="72" t="n">
        <f aca="false">G7108*I7108*J7108</f>
        <v>1880.99</v>
      </c>
      <c r="N7108" s="72" t="n">
        <f aca="false">D7108*I7108*J7108</f>
        <v>199.9</v>
      </c>
      <c r="O7108" s="71" t="n">
        <f aca="false">F7108*J7108</f>
        <v>17</v>
      </c>
      <c r="P7108" s="71" t="n">
        <f aca="false">E7108*J7108</f>
        <v>2</v>
      </c>
    </row>
    <row r="7109" customFormat="false" ht="15" hidden="false" customHeight="false" outlineLevel="0" collapsed="false">
      <c r="A7109" s="71" t="s">
        <v>62</v>
      </c>
      <c r="B7109" s="71" t="s">
        <v>53</v>
      </c>
      <c r="C7109" s="71" t="s">
        <v>1329</v>
      </c>
      <c r="D7109" s="72" t="n">
        <v>0</v>
      </c>
      <c r="E7109" s="71" t="n">
        <v>0</v>
      </c>
      <c r="F7109" s="71" t="n">
        <v>4</v>
      </c>
      <c r="G7109" s="72" t="n">
        <v>50.71</v>
      </c>
      <c r="H7109" s="72" t="n">
        <v>48.81</v>
      </c>
      <c r="I7109" s="71" t="n">
        <f aca="false">IF(B7109&gt;=Settings!$B$23,1,0)</f>
        <v>1</v>
      </c>
      <c r="J7109" s="71" t="n">
        <v>1</v>
      </c>
      <c r="K7109" s="71" t="n">
        <f aca="false">F7109*I7109*J7109</f>
        <v>4</v>
      </c>
      <c r="L7109" s="71" t="n">
        <f aca="false">E7109*I7109*J7109</f>
        <v>0</v>
      </c>
      <c r="M7109" s="72" t="n">
        <f aca="false">G7109*I7109*J7109</f>
        <v>50.71</v>
      </c>
      <c r="N7109" s="72" t="n">
        <f aca="false">D7109*I7109*J7109</f>
        <v>-0</v>
      </c>
      <c r="O7109" s="71" t="n">
        <f aca="false">F7109*J7109</f>
        <v>4</v>
      </c>
      <c r="P7109" s="71" t="n">
        <f aca="false">E7109*J7109</f>
        <v>0</v>
      </c>
    </row>
    <row r="7110" customFormat="false" ht="15" hidden="false" customHeight="false" outlineLevel="0" collapsed="false">
      <c r="A7110" s="71" t="s">
        <v>62</v>
      </c>
      <c r="B7110" s="71" t="s">
        <v>53</v>
      </c>
      <c r="C7110" s="71" t="s">
        <v>1296</v>
      </c>
      <c r="D7110" s="72" t="n">
        <v>0</v>
      </c>
      <c r="E7110" s="71" t="n">
        <v>0</v>
      </c>
      <c r="F7110" s="71" t="n">
        <v>2</v>
      </c>
      <c r="G7110" s="72" t="n">
        <v>41.72</v>
      </c>
      <c r="H7110" s="72" t="n">
        <v>41.72</v>
      </c>
      <c r="I7110" s="71" t="n">
        <f aca="false">IF(B7110&gt;=Settings!$B$23,1,0)</f>
        <v>1</v>
      </c>
      <c r="J7110" s="71" t="n">
        <v>1</v>
      </c>
      <c r="K7110" s="71" t="n">
        <f aca="false">F7110*I7110*J7110</f>
        <v>2</v>
      </c>
      <c r="L7110" s="71" t="n">
        <f aca="false">E7110*I7110*J7110</f>
        <v>0</v>
      </c>
      <c r="M7110" s="72" t="n">
        <f aca="false">G7110*I7110*J7110</f>
        <v>41.72</v>
      </c>
      <c r="N7110" s="72" t="n">
        <f aca="false">D7110*I7110*J7110</f>
        <v>-0</v>
      </c>
      <c r="O7110" s="71" t="n">
        <f aca="false">F7110*J7110</f>
        <v>2</v>
      </c>
      <c r="P7110" s="71" t="n">
        <f aca="false">E7110*J7110</f>
        <v>0</v>
      </c>
    </row>
    <row r="7111" customFormat="false" ht="15" hidden="false" customHeight="false" outlineLevel="0" collapsed="false">
      <c r="A7111" s="71" t="s">
        <v>59</v>
      </c>
      <c r="B7111" s="71" t="s">
        <v>53</v>
      </c>
      <c r="C7111" s="71" t="s">
        <v>2385</v>
      </c>
      <c r="D7111" s="72" t="n">
        <v>54.05</v>
      </c>
      <c r="E7111" s="71" t="n">
        <v>1</v>
      </c>
      <c r="F7111" s="71" t="n">
        <v>13</v>
      </c>
      <c r="G7111" s="72" t="n">
        <v>767.55</v>
      </c>
      <c r="H7111" s="72" t="n">
        <v>615.48</v>
      </c>
      <c r="I7111" s="71" t="n">
        <f aca="false">IF(B7111&gt;=Settings!$B$23,1,0)</f>
        <v>1</v>
      </c>
      <c r="J7111" s="71" t="n">
        <v>1</v>
      </c>
      <c r="K7111" s="71" t="n">
        <f aca="false">F7111*I7111*J7111</f>
        <v>13</v>
      </c>
      <c r="L7111" s="71" t="n">
        <f aca="false">E7111*I7111*J7111</f>
        <v>1</v>
      </c>
      <c r="M7111" s="72" t="n">
        <f aca="false">G7111*I7111*J7111</f>
        <v>767.55</v>
      </c>
      <c r="N7111" s="72" t="n">
        <f aca="false">D7111*I7111*J7111</f>
        <v>54.05</v>
      </c>
      <c r="O7111" s="71" t="n">
        <f aca="false">F7111*J7111</f>
        <v>13</v>
      </c>
      <c r="P7111" s="71" t="n">
        <f aca="false">E7111*J7111</f>
        <v>1</v>
      </c>
    </row>
    <row r="7112" customFormat="false" ht="15" hidden="false" customHeight="false" outlineLevel="0" collapsed="false">
      <c r="A7112" s="71" t="s">
        <v>61</v>
      </c>
      <c r="B7112" s="71" t="s">
        <v>53</v>
      </c>
      <c r="C7112" s="71" t="s">
        <v>649</v>
      </c>
      <c r="D7112" s="72" t="n">
        <v>0</v>
      </c>
      <c r="E7112" s="71" t="n">
        <v>0</v>
      </c>
      <c r="F7112" s="71" t="n">
        <v>2</v>
      </c>
      <c r="G7112" s="72" t="n">
        <v>379.9</v>
      </c>
      <c r="H7112" s="72" t="n">
        <v>350.19</v>
      </c>
      <c r="I7112" s="71" t="n">
        <f aca="false">IF(B7112&gt;=Settings!$B$23,1,0)</f>
        <v>1</v>
      </c>
      <c r="J7112" s="71" t="n">
        <v>1</v>
      </c>
      <c r="K7112" s="71" t="n">
        <f aca="false">F7112*I7112*J7112</f>
        <v>2</v>
      </c>
      <c r="L7112" s="71" t="n">
        <f aca="false">E7112*I7112*J7112</f>
        <v>0</v>
      </c>
      <c r="M7112" s="72" t="n">
        <f aca="false">G7112*I7112*J7112</f>
        <v>379.9</v>
      </c>
      <c r="N7112" s="72" t="n">
        <f aca="false">D7112*I7112*J7112</f>
        <v>-0</v>
      </c>
      <c r="O7112" s="71" t="n">
        <f aca="false">F7112*J7112</f>
        <v>2</v>
      </c>
      <c r="P7112" s="71" t="n">
        <f aca="false">E7112*J7112</f>
        <v>0</v>
      </c>
    </row>
    <row r="7113" customFormat="false" ht="15" hidden="false" customHeight="false" outlineLevel="0" collapsed="false">
      <c r="A7113" s="71" t="s">
        <v>59</v>
      </c>
      <c r="B7113" s="71" t="s">
        <v>53</v>
      </c>
      <c r="C7113" s="71" t="s">
        <v>915</v>
      </c>
      <c r="D7113" s="72" t="n">
        <v>527.18</v>
      </c>
      <c r="E7113" s="71" t="n">
        <v>2</v>
      </c>
      <c r="F7113" s="71" t="n">
        <v>6</v>
      </c>
      <c r="G7113" s="72" t="n">
        <v>1617.91</v>
      </c>
      <c r="H7113" s="72" t="n">
        <v>1090.73</v>
      </c>
      <c r="I7113" s="71" t="n">
        <f aca="false">IF(B7113&gt;=Settings!$B$23,1,0)</f>
        <v>1</v>
      </c>
      <c r="J7113" s="71" t="n">
        <v>1</v>
      </c>
      <c r="K7113" s="71" t="n">
        <f aca="false">F7113*I7113*J7113</f>
        <v>6</v>
      </c>
      <c r="L7113" s="71" t="n">
        <f aca="false">E7113*I7113*J7113</f>
        <v>2</v>
      </c>
      <c r="M7113" s="72" t="n">
        <f aca="false">G7113*I7113*J7113</f>
        <v>1617.91</v>
      </c>
      <c r="N7113" s="72" t="n">
        <f aca="false">D7113*I7113*J7113</f>
        <v>527.18</v>
      </c>
      <c r="O7113" s="71" t="n">
        <f aca="false">F7113*J7113</f>
        <v>6</v>
      </c>
      <c r="P7113" s="71" t="n">
        <f aca="false">E7113*J7113</f>
        <v>2</v>
      </c>
    </row>
    <row r="7114" customFormat="false" ht="15" hidden="false" customHeight="false" outlineLevel="0" collapsed="false">
      <c r="A7114" s="71" t="s">
        <v>63</v>
      </c>
      <c r="B7114" s="71" t="s">
        <v>53</v>
      </c>
      <c r="C7114" s="71" t="s">
        <v>2309</v>
      </c>
      <c r="D7114" s="72" t="n">
        <v>0</v>
      </c>
      <c r="E7114" s="71" t="n">
        <v>0</v>
      </c>
      <c r="F7114" s="71" t="n">
        <v>1</v>
      </c>
      <c r="G7114" s="72" t="n">
        <v>40.86</v>
      </c>
      <c r="H7114" s="72" t="n">
        <v>40.86</v>
      </c>
      <c r="I7114" s="71" t="n">
        <f aca="false">IF(B7114&gt;=Settings!$B$23,1,0)</f>
        <v>1</v>
      </c>
      <c r="J7114" s="71" t="n">
        <v>1</v>
      </c>
      <c r="K7114" s="71" t="n">
        <f aca="false">F7114*I7114*J7114</f>
        <v>1</v>
      </c>
      <c r="L7114" s="71" t="n">
        <f aca="false">E7114*I7114*J7114</f>
        <v>0</v>
      </c>
      <c r="M7114" s="72" t="n">
        <f aca="false">G7114*I7114*J7114</f>
        <v>40.86</v>
      </c>
      <c r="N7114" s="72" t="n">
        <f aca="false">D7114*I7114*J7114</f>
        <v>-0</v>
      </c>
      <c r="O7114" s="71" t="n">
        <f aca="false">F7114*J7114</f>
        <v>1</v>
      </c>
      <c r="P7114" s="71" t="n">
        <f aca="false">E7114*J7114</f>
        <v>0</v>
      </c>
    </row>
    <row r="7115" customFormat="false" ht="15" hidden="false" customHeight="false" outlineLevel="0" collapsed="false">
      <c r="A7115" s="71" t="s">
        <v>59</v>
      </c>
      <c r="B7115" s="71" t="s">
        <v>53</v>
      </c>
      <c r="C7115" s="71" t="s">
        <v>918</v>
      </c>
      <c r="D7115" s="72" t="n">
        <v>145.36</v>
      </c>
      <c r="E7115" s="71" t="n">
        <v>2</v>
      </c>
      <c r="F7115" s="71" t="n">
        <v>21</v>
      </c>
      <c r="G7115" s="72" t="n">
        <v>1671.7</v>
      </c>
      <c r="H7115" s="72" t="n">
        <v>1455.53</v>
      </c>
      <c r="I7115" s="71" t="n">
        <f aca="false">IF(B7115&gt;=Settings!$B$23,1,0)</f>
        <v>1</v>
      </c>
      <c r="J7115" s="71" t="n">
        <v>1</v>
      </c>
      <c r="K7115" s="71" t="n">
        <f aca="false">F7115*I7115*J7115</f>
        <v>21</v>
      </c>
      <c r="L7115" s="71" t="n">
        <f aca="false">E7115*I7115*J7115</f>
        <v>2</v>
      </c>
      <c r="M7115" s="72" t="n">
        <f aca="false">G7115*I7115*J7115</f>
        <v>1671.7</v>
      </c>
      <c r="N7115" s="72" t="n">
        <f aca="false">D7115*I7115*J7115</f>
        <v>145.36</v>
      </c>
      <c r="O7115" s="71" t="n">
        <f aca="false">F7115*J7115</f>
        <v>21</v>
      </c>
      <c r="P7115" s="71" t="n">
        <f aca="false">E7115*J7115</f>
        <v>2</v>
      </c>
    </row>
    <row r="7116" customFormat="false" ht="15" hidden="false" customHeight="false" outlineLevel="0" collapsed="false">
      <c r="A7116" s="71" t="s">
        <v>61</v>
      </c>
      <c r="B7116" s="71" t="s">
        <v>53</v>
      </c>
      <c r="C7116" s="71" t="s">
        <v>2236</v>
      </c>
      <c r="D7116" s="72" t="n">
        <v>0</v>
      </c>
      <c r="E7116" s="71" t="n">
        <v>0</v>
      </c>
      <c r="F7116" s="71" t="n">
        <v>1</v>
      </c>
      <c r="G7116" s="72" t="n">
        <v>127.23</v>
      </c>
      <c r="H7116" s="72" t="n">
        <v>108.15</v>
      </c>
      <c r="I7116" s="71" t="n">
        <f aca="false">IF(B7116&gt;=Settings!$B$23,1,0)</f>
        <v>1</v>
      </c>
      <c r="J7116" s="71" t="n">
        <v>1</v>
      </c>
      <c r="K7116" s="71" t="n">
        <f aca="false">F7116*I7116*J7116</f>
        <v>1</v>
      </c>
      <c r="L7116" s="71" t="n">
        <f aca="false">E7116*I7116*J7116</f>
        <v>0</v>
      </c>
      <c r="M7116" s="72" t="n">
        <f aca="false">G7116*I7116*J7116</f>
        <v>127.23</v>
      </c>
      <c r="N7116" s="72" t="n">
        <f aca="false">D7116*I7116*J7116</f>
        <v>-0</v>
      </c>
      <c r="O7116" s="71" t="n">
        <f aca="false">F7116*J7116</f>
        <v>1</v>
      </c>
      <c r="P7116" s="71" t="n">
        <f aca="false">E7116*J7116</f>
        <v>0</v>
      </c>
    </row>
    <row r="7117" customFormat="false" ht="15" hidden="false" customHeight="false" outlineLevel="0" collapsed="false">
      <c r="A7117" s="71" t="s">
        <v>62</v>
      </c>
      <c r="B7117" s="71" t="s">
        <v>53</v>
      </c>
      <c r="C7117" s="71" t="s">
        <v>1262</v>
      </c>
      <c r="D7117" s="72" t="n">
        <v>0</v>
      </c>
      <c r="E7117" s="71" t="n">
        <v>0</v>
      </c>
      <c r="F7117" s="71" t="n">
        <v>2</v>
      </c>
      <c r="G7117" s="72" t="n">
        <v>193.54</v>
      </c>
      <c r="H7117" s="72" t="n">
        <v>164.52</v>
      </c>
      <c r="I7117" s="71" t="n">
        <f aca="false">IF(B7117&gt;=Settings!$B$23,1,0)</f>
        <v>1</v>
      </c>
      <c r="J7117" s="71" t="n">
        <v>1</v>
      </c>
      <c r="K7117" s="71" t="n">
        <f aca="false">F7117*I7117*J7117</f>
        <v>2</v>
      </c>
      <c r="L7117" s="71" t="n">
        <f aca="false">E7117*I7117*J7117</f>
        <v>0</v>
      </c>
      <c r="M7117" s="72" t="n">
        <f aca="false">G7117*I7117*J7117</f>
        <v>193.54</v>
      </c>
      <c r="N7117" s="72" t="n">
        <f aca="false">D7117*I7117*J7117</f>
        <v>-0</v>
      </c>
      <c r="O7117" s="71" t="n">
        <f aca="false">F7117*J7117</f>
        <v>2</v>
      </c>
      <c r="P7117" s="71" t="n">
        <f aca="false">E7117*J7117</f>
        <v>0</v>
      </c>
    </row>
    <row r="7118" customFormat="false" ht="15" hidden="false" customHeight="false" outlineLevel="0" collapsed="false">
      <c r="A7118" s="71" t="s">
        <v>60</v>
      </c>
      <c r="B7118" s="71" t="s">
        <v>53</v>
      </c>
      <c r="C7118" s="71" t="s">
        <v>134</v>
      </c>
      <c r="D7118" s="72" t="n">
        <v>1551.02</v>
      </c>
      <c r="E7118" s="71" t="n">
        <v>26</v>
      </c>
      <c r="F7118" s="71" t="n">
        <v>190</v>
      </c>
      <c r="G7118" s="72" t="n">
        <v>13085.31</v>
      </c>
      <c r="H7118" s="72" t="n">
        <v>10398.69</v>
      </c>
      <c r="I7118" s="71" t="n">
        <f aca="false">IF(B7118&gt;=Settings!$B$23,1,0)</f>
        <v>1</v>
      </c>
      <c r="J7118" s="71" t="n">
        <v>1</v>
      </c>
      <c r="K7118" s="71" t="n">
        <f aca="false">F7118*I7118*J7118</f>
        <v>190</v>
      </c>
      <c r="L7118" s="71" t="n">
        <f aca="false">E7118*I7118*J7118</f>
        <v>26</v>
      </c>
      <c r="M7118" s="72" t="n">
        <f aca="false">G7118*I7118*J7118</f>
        <v>13085.31</v>
      </c>
      <c r="N7118" s="72" t="n">
        <f aca="false">D7118*I7118*J7118</f>
        <v>1551.02</v>
      </c>
      <c r="O7118" s="71" t="n">
        <f aca="false">F7118*J7118</f>
        <v>190</v>
      </c>
      <c r="P7118" s="71" t="n">
        <f aca="false">E7118*J7118</f>
        <v>26</v>
      </c>
    </row>
    <row r="7119" customFormat="false" ht="15" hidden="false" customHeight="false" outlineLevel="0" collapsed="false">
      <c r="A7119" s="71" t="s">
        <v>60</v>
      </c>
      <c r="B7119" s="71" t="s">
        <v>53</v>
      </c>
      <c r="C7119" s="71" t="s">
        <v>1287</v>
      </c>
      <c r="D7119" s="72" t="n">
        <v>84.96</v>
      </c>
      <c r="E7119" s="71" t="n">
        <v>1</v>
      </c>
      <c r="F7119" s="71" t="n">
        <v>11</v>
      </c>
      <c r="G7119" s="72" t="n">
        <v>1131.27</v>
      </c>
      <c r="H7119" s="72" t="n">
        <v>945.04</v>
      </c>
      <c r="I7119" s="71" t="n">
        <f aca="false">IF(B7119&gt;=Settings!$B$23,1,0)</f>
        <v>1</v>
      </c>
      <c r="J7119" s="71" t="n">
        <v>1</v>
      </c>
      <c r="K7119" s="71" t="n">
        <f aca="false">F7119*I7119*J7119</f>
        <v>11</v>
      </c>
      <c r="L7119" s="71" t="n">
        <f aca="false">E7119*I7119*J7119</f>
        <v>1</v>
      </c>
      <c r="M7119" s="72" t="n">
        <f aca="false">G7119*I7119*J7119</f>
        <v>1131.27</v>
      </c>
      <c r="N7119" s="72" t="n">
        <f aca="false">D7119*I7119*J7119</f>
        <v>84.96</v>
      </c>
      <c r="O7119" s="71" t="n">
        <f aca="false">F7119*J7119</f>
        <v>11</v>
      </c>
      <c r="P7119" s="71" t="n">
        <f aca="false">E7119*J7119</f>
        <v>1</v>
      </c>
    </row>
    <row r="7120" customFormat="false" ht="15" hidden="false" customHeight="false" outlineLevel="0" collapsed="false">
      <c r="A7120" s="71" t="s">
        <v>60</v>
      </c>
      <c r="B7120" s="71" t="s">
        <v>53</v>
      </c>
      <c r="C7120" s="71" t="s">
        <v>1420</v>
      </c>
      <c r="D7120" s="72" t="n">
        <v>430.72</v>
      </c>
      <c r="E7120" s="71" t="n">
        <v>4</v>
      </c>
      <c r="F7120" s="71" t="n">
        <v>48</v>
      </c>
      <c r="G7120" s="72" t="n">
        <v>5015.99</v>
      </c>
      <c r="H7120" s="72" t="n">
        <v>4421.09</v>
      </c>
      <c r="I7120" s="71" t="n">
        <f aca="false">IF(B7120&gt;=Settings!$B$23,1,0)</f>
        <v>1</v>
      </c>
      <c r="J7120" s="71" t="n">
        <v>1</v>
      </c>
      <c r="K7120" s="71" t="n">
        <f aca="false">F7120*I7120*J7120</f>
        <v>48</v>
      </c>
      <c r="L7120" s="71" t="n">
        <f aca="false">E7120*I7120*J7120</f>
        <v>4</v>
      </c>
      <c r="M7120" s="72" t="n">
        <f aca="false">G7120*I7120*J7120</f>
        <v>5015.99</v>
      </c>
      <c r="N7120" s="72" t="n">
        <f aca="false">D7120*I7120*J7120</f>
        <v>430.72</v>
      </c>
      <c r="O7120" s="71" t="n">
        <f aca="false">F7120*J7120</f>
        <v>48</v>
      </c>
      <c r="P7120" s="71" t="n">
        <f aca="false">E7120*J7120</f>
        <v>4</v>
      </c>
    </row>
    <row r="7121" customFormat="false" ht="15" hidden="false" customHeight="false" outlineLevel="0" collapsed="false">
      <c r="A7121" s="71" t="s">
        <v>59</v>
      </c>
      <c r="B7121" s="71" t="s">
        <v>53</v>
      </c>
      <c r="C7121" s="71" t="s">
        <v>1884</v>
      </c>
      <c r="D7121" s="72" t="n">
        <v>0</v>
      </c>
      <c r="E7121" s="71" t="n">
        <v>0</v>
      </c>
      <c r="F7121" s="71" t="n">
        <v>2</v>
      </c>
      <c r="G7121" s="72" t="n">
        <v>268.09</v>
      </c>
      <c r="H7121" s="72" t="n">
        <v>268.09</v>
      </c>
      <c r="I7121" s="71" t="n">
        <f aca="false">IF(B7121&gt;=Settings!$B$23,1,0)</f>
        <v>1</v>
      </c>
      <c r="J7121" s="71" t="n">
        <v>1</v>
      </c>
      <c r="K7121" s="71" t="n">
        <f aca="false">F7121*I7121*J7121</f>
        <v>2</v>
      </c>
      <c r="L7121" s="71" t="n">
        <f aca="false">E7121*I7121*J7121</f>
        <v>0</v>
      </c>
      <c r="M7121" s="72" t="n">
        <f aca="false">G7121*I7121*J7121</f>
        <v>268.09</v>
      </c>
      <c r="N7121" s="72" t="n">
        <f aca="false">D7121*I7121*J7121</f>
        <v>-0</v>
      </c>
      <c r="O7121" s="71" t="n">
        <f aca="false">F7121*J7121</f>
        <v>2</v>
      </c>
      <c r="P7121" s="71" t="n">
        <f aca="false">E7121*J7121</f>
        <v>0</v>
      </c>
    </row>
    <row r="7122" customFormat="false" ht="15" hidden="false" customHeight="false" outlineLevel="0" collapsed="false">
      <c r="A7122" s="71" t="s">
        <v>61</v>
      </c>
      <c r="B7122" s="71" t="s">
        <v>53</v>
      </c>
      <c r="C7122" s="71" t="s">
        <v>134</v>
      </c>
      <c r="D7122" s="72" t="n">
        <v>211.68</v>
      </c>
      <c r="E7122" s="71" t="n">
        <v>3</v>
      </c>
      <c r="F7122" s="71" t="n">
        <v>52</v>
      </c>
      <c r="G7122" s="72" t="n">
        <v>3693.07</v>
      </c>
      <c r="H7122" s="72" t="n">
        <v>3367.27</v>
      </c>
      <c r="I7122" s="71" t="n">
        <f aca="false">IF(B7122&gt;=Settings!$B$23,1,0)</f>
        <v>1</v>
      </c>
      <c r="J7122" s="71" t="n">
        <v>1</v>
      </c>
      <c r="K7122" s="71" t="n">
        <f aca="false">F7122*I7122*J7122</f>
        <v>52</v>
      </c>
      <c r="L7122" s="71" t="n">
        <f aca="false">E7122*I7122*J7122</f>
        <v>3</v>
      </c>
      <c r="M7122" s="72" t="n">
        <f aca="false">G7122*I7122*J7122</f>
        <v>3693.07</v>
      </c>
      <c r="N7122" s="72" t="n">
        <f aca="false">D7122*I7122*J7122</f>
        <v>211.68</v>
      </c>
      <c r="O7122" s="71" t="n">
        <f aca="false">F7122*J7122</f>
        <v>52</v>
      </c>
      <c r="P7122" s="71" t="n">
        <f aca="false">E7122*J7122</f>
        <v>3</v>
      </c>
    </row>
    <row r="7123" customFormat="false" ht="15" hidden="false" customHeight="false" outlineLevel="0" collapsed="false">
      <c r="A7123" s="71" t="s">
        <v>63</v>
      </c>
      <c r="B7123" s="71" t="s">
        <v>53</v>
      </c>
      <c r="C7123" s="71" t="s">
        <v>2255</v>
      </c>
      <c r="D7123" s="72" t="n">
        <v>0</v>
      </c>
      <c r="E7123" s="71" t="n">
        <v>0</v>
      </c>
      <c r="F7123" s="71" t="n">
        <v>2</v>
      </c>
      <c r="G7123" s="72" t="n">
        <v>572.64</v>
      </c>
      <c r="H7123" s="72" t="n">
        <v>572.64</v>
      </c>
      <c r="I7123" s="71" t="n">
        <f aca="false">IF(B7123&gt;=Settings!$B$23,1,0)</f>
        <v>1</v>
      </c>
      <c r="J7123" s="71" t="n">
        <v>1</v>
      </c>
      <c r="K7123" s="71" t="n">
        <f aca="false">F7123*I7123*J7123</f>
        <v>2</v>
      </c>
      <c r="L7123" s="71" t="n">
        <f aca="false">E7123*I7123*J7123</f>
        <v>0</v>
      </c>
      <c r="M7123" s="72" t="n">
        <f aca="false">G7123*I7123*J7123</f>
        <v>572.64</v>
      </c>
      <c r="N7123" s="72" t="n">
        <f aca="false">D7123*I7123*J7123</f>
        <v>-0</v>
      </c>
      <c r="O7123" s="71" t="n">
        <f aca="false">F7123*J7123</f>
        <v>2</v>
      </c>
      <c r="P7123" s="71" t="n">
        <f aca="false">E7123*J7123</f>
        <v>0</v>
      </c>
    </row>
    <row r="7124" customFormat="false" ht="15" hidden="false" customHeight="false" outlineLevel="0" collapsed="false">
      <c r="A7124" s="71" t="s">
        <v>59</v>
      </c>
      <c r="B7124" s="71" t="s">
        <v>53</v>
      </c>
      <c r="C7124" s="71" t="s">
        <v>2410</v>
      </c>
      <c r="D7124" s="72" t="n">
        <v>0</v>
      </c>
      <c r="E7124" s="71" t="n">
        <v>0</v>
      </c>
      <c r="F7124" s="71" t="n">
        <v>3</v>
      </c>
      <c r="G7124" s="72" t="n">
        <v>708.95</v>
      </c>
      <c r="H7124" s="72" t="n">
        <v>673.51</v>
      </c>
      <c r="I7124" s="71" t="n">
        <f aca="false">IF(B7124&gt;=Settings!$B$23,1,0)</f>
        <v>1</v>
      </c>
      <c r="J7124" s="71" t="n">
        <v>1</v>
      </c>
      <c r="K7124" s="71" t="n">
        <f aca="false">F7124*I7124*J7124</f>
        <v>3</v>
      </c>
      <c r="L7124" s="71" t="n">
        <f aca="false">E7124*I7124*J7124</f>
        <v>0</v>
      </c>
      <c r="M7124" s="72" t="n">
        <f aca="false">G7124*I7124*J7124</f>
        <v>708.95</v>
      </c>
      <c r="N7124" s="72" t="n">
        <f aca="false">D7124*I7124*J7124</f>
        <v>-0</v>
      </c>
      <c r="O7124" s="71" t="n">
        <f aca="false">F7124*J7124</f>
        <v>3</v>
      </c>
      <c r="P7124" s="71" t="n">
        <f aca="false">E7124*J7124</f>
        <v>0</v>
      </c>
    </row>
    <row r="7125" customFormat="false" ht="15" hidden="false" customHeight="false" outlineLevel="0" collapsed="false">
      <c r="A7125" s="71" t="s">
        <v>61</v>
      </c>
      <c r="B7125" s="71" t="s">
        <v>53</v>
      </c>
      <c r="C7125" s="71" t="s">
        <v>1849</v>
      </c>
      <c r="D7125" s="72" t="n">
        <v>0</v>
      </c>
      <c r="E7125" s="71" t="n">
        <v>0</v>
      </c>
      <c r="F7125" s="71" t="n">
        <v>2</v>
      </c>
      <c r="G7125" s="72" t="n">
        <v>518.08</v>
      </c>
      <c r="H7125" s="72" t="n">
        <v>478.55</v>
      </c>
      <c r="I7125" s="71" t="n">
        <f aca="false">IF(B7125&gt;=Settings!$B$23,1,0)</f>
        <v>1</v>
      </c>
      <c r="J7125" s="71" t="n">
        <v>1</v>
      </c>
      <c r="K7125" s="71" t="n">
        <f aca="false">F7125*I7125*J7125</f>
        <v>2</v>
      </c>
      <c r="L7125" s="71" t="n">
        <f aca="false">E7125*I7125*J7125</f>
        <v>0</v>
      </c>
      <c r="M7125" s="72" t="n">
        <f aca="false">G7125*I7125*J7125</f>
        <v>518.08</v>
      </c>
      <c r="N7125" s="72" t="n">
        <f aca="false">D7125*I7125*J7125</f>
        <v>-0</v>
      </c>
      <c r="O7125" s="71" t="n">
        <f aca="false">F7125*J7125</f>
        <v>2</v>
      </c>
      <c r="P7125" s="71" t="n">
        <f aca="false">E7125*J7125</f>
        <v>0</v>
      </c>
    </row>
    <row r="7126" customFormat="false" ht="15" hidden="false" customHeight="false" outlineLevel="0" collapsed="false">
      <c r="A7126" s="71" t="s">
        <v>59</v>
      </c>
      <c r="B7126" s="71" t="s">
        <v>53</v>
      </c>
      <c r="C7126" s="71" t="s">
        <v>1282</v>
      </c>
      <c r="D7126" s="72" t="n">
        <v>80.2</v>
      </c>
      <c r="E7126" s="71" t="n">
        <v>3</v>
      </c>
      <c r="F7126" s="71" t="n">
        <v>24</v>
      </c>
      <c r="G7126" s="72" t="n">
        <v>675.28</v>
      </c>
      <c r="H7126" s="72" t="n">
        <v>557.13</v>
      </c>
      <c r="I7126" s="71" t="n">
        <f aca="false">IF(B7126&gt;=Settings!$B$23,1,0)</f>
        <v>1</v>
      </c>
      <c r="J7126" s="71" t="n">
        <v>1</v>
      </c>
      <c r="K7126" s="71" t="n">
        <f aca="false">F7126*I7126*J7126</f>
        <v>24</v>
      </c>
      <c r="L7126" s="71" t="n">
        <f aca="false">E7126*I7126*J7126</f>
        <v>3</v>
      </c>
      <c r="M7126" s="72" t="n">
        <f aca="false">G7126*I7126*J7126</f>
        <v>675.28</v>
      </c>
      <c r="N7126" s="72" t="n">
        <f aca="false">D7126*I7126*J7126</f>
        <v>80.2</v>
      </c>
      <c r="O7126" s="71" t="n">
        <f aca="false">F7126*J7126</f>
        <v>24</v>
      </c>
      <c r="P7126" s="71" t="n">
        <f aca="false">E7126*J7126</f>
        <v>3</v>
      </c>
    </row>
    <row r="7127" customFormat="false" ht="15" hidden="false" customHeight="false" outlineLevel="0" collapsed="false">
      <c r="A7127" s="71" t="s">
        <v>59</v>
      </c>
      <c r="B7127" s="71" t="s">
        <v>53</v>
      </c>
      <c r="C7127" s="71" t="s">
        <v>2348</v>
      </c>
      <c r="D7127" s="72" t="n">
        <v>373.05</v>
      </c>
      <c r="E7127" s="71" t="n">
        <v>9</v>
      </c>
      <c r="F7127" s="71" t="n">
        <v>169</v>
      </c>
      <c r="G7127" s="72" t="n">
        <v>7514.61</v>
      </c>
      <c r="H7127" s="72" t="n">
        <v>6435.76</v>
      </c>
      <c r="I7127" s="71" t="n">
        <f aca="false">IF(B7127&gt;=Settings!$B$23,1,0)</f>
        <v>1</v>
      </c>
      <c r="J7127" s="71" t="n">
        <v>1</v>
      </c>
      <c r="K7127" s="71" t="n">
        <f aca="false">F7127*I7127*J7127</f>
        <v>169</v>
      </c>
      <c r="L7127" s="71" t="n">
        <f aca="false">E7127*I7127*J7127</f>
        <v>9</v>
      </c>
      <c r="M7127" s="72" t="n">
        <f aca="false">G7127*I7127*J7127</f>
        <v>7514.61</v>
      </c>
      <c r="N7127" s="72" t="n">
        <f aca="false">D7127*I7127*J7127</f>
        <v>373.05</v>
      </c>
      <c r="O7127" s="71" t="n">
        <f aca="false">F7127*J7127</f>
        <v>169</v>
      </c>
      <c r="P7127" s="71" t="n">
        <f aca="false">E7127*J7127</f>
        <v>9</v>
      </c>
    </row>
    <row r="7128" customFormat="false" ht="15" hidden="false" customHeight="false" outlineLevel="0" collapsed="false">
      <c r="A7128" s="71" t="s">
        <v>62</v>
      </c>
      <c r="B7128" s="71" t="s">
        <v>53</v>
      </c>
      <c r="C7128" s="71" t="s">
        <v>393</v>
      </c>
      <c r="D7128" s="72" t="n">
        <v>0</v>
      </c>
      <c r="E7128" s="71" t="n">
        <v>0</v>
      </c>
      <c r="F7128" s="71" t="n">
        <v>7</v>
      </c>
      <c r="G7128" s="72" t="n">
        <v>25.12</v>
      </c>
      <c r="H7128" s="72" t="n">
        <v>24.05</v>
      </c>
      <c r="I7128" s="71" t="n">
        <f aca="false">IF(B7128&gt;=Settings!$B$23,1,0)</f>
        <v>1</v>
      </c>
      <c r="J7128" s="71" t="n">
        <v>1</v>
      </c>
      <c r="K7128" s="71" t="n">
        <f aca="false">F7128*I7128*J7128</f>
        <v>7</v>
      </c>
      <c r="L7128" s="71" t="n">
        <f aca="false">E7128*I7128*J7128</f>
        <v>0</v>
      </c>
      <c r="M7128" s="72" t="n">
        <f aca="false">G7128*I7128*J7128</f>
        <v>25.12</v>
      </c>
      <c r="N7128" s="72" t="n">
        <f aca="false">D7128*I7128*J7128</f>
        <v>-0</v>
      </c>
      <c r="O7128" s="71" t="n">
        <f aca="false">F7128*J7128</f>
        <v>7</v>
      </c>
      <c r="P7128" s="71" t="n">
        <f aca="false">E7128*J7128</f>
        <v>0</v>
      </c>
    </row>
    <row r="7129" customFormat="false" ht="15" hidden="false" customHeight="false" outlineLevel="0" collapsed="false">
      <c r="A7129" s="71" t="s">
        <v>59</v>
      </c>
      <c r="B7129" s="71" t="s">
        <v>53</v>
      </c>
      <c r="C7129" s="71" t="s">
        <v>2359</v>
      </c>
      <c r="D7129" s="72" t="n">
        <v>292.79</v>
      </c>
      <c r="E7129" s="71" t="n">
        <v>4</v>
      </c>
      <c r="F7129" s="71" t="n">
        <v>68</v>
      </c>
      <c r="G7129" s="72" t="n">
        <v>4928.57</v>
      </c>
      <c r="H7129" s="72" t="n">
        <v>4313.97</v>
      </c>
      <c r="I7129" s="71" t="n">
        <f aca="false">IF(B7129&gt;=Settings!$B$23,1,0)</f>
        <v>1</v>
      </c>
      <c r="J7129" s="71" t="n">
        <v>1</v>
      </c>
      <c r="K7129" s="71" t="n">
        <f aca="false">F7129*I7129*J7129</f>
        <v>68</v>
      </c>
      <c r="L7129" s="71" t="n">
        <f aca="false">E7129*I7129*J7129</f>
        <v>4</v>
      </c>
      <c r="M7129" s="72" t="n">
        <f aca="false">G7129*I7129*J7129</f>
        <v>4928.57</v>
      </c>
      <c r="N7129" s="72" t="n">
        <f aca="false">D7129*I7129*J7129</f>
        <v>292.79</v>
      </c>
      <c r="O7129" s="71" t="n">
        <f aca="false">F7129*J7129</f>
        <v>68</v>
      </c>
      <c r="P7129" s="71" t="n">
        <f aca="false">E7129*J7129</f>
        <v>4</v>
      </c>
    </row>
    <row r="7130" customFormat="false" ht="15" hidden="false" customHeight="false" outlineLevel="0" collapsed="false">
      <c r="A7130" s="71" t="s">
        <v>59</v>
      </c>
      <c r="B7130" s="71" t="s">
        <v>53</v>
      </c>
      <c r="C7130" s="71" t="s">
        <v>889</v>
      </c>
      <c r="D7130" s="72" t="n">
        <v>0</v>
      </c>
      <c r="E7130" s="71" t="n">
        <v>0</v>
      </c>
      <c r="F7130" s="71" t="n">
        <v>2</v>
      </c>
      <c r="G7130" s="72" t="n">
        <v>218.09</v>
      </c>
      <c r="H7130" s="72" t="n">
        <v>201.74</v>
      </c>
      <c r="I7130" s="71" t="n">
        <f aca="false">IF(B7130&gt;=Settings!$B$23,1,0)</f>
        <v>1</v>
      </c>
      <c r="J7130" s="71" t="n">
        <v>1</v>
      </c>
      <c r="K7130" s="71" t="n">
        <f aca="false">F7130*I7130*J7130</f>
        <v>2</v>
      </c>
      <c r="L7130" s="71" t="n">
        <f aca="false">E7130*I7130*J7130</f>
        <v>0</v>
      </c>
      <c r="M7130" s="72" t="n">
        <f aca="false">G7130*I7130*J7130</f>
        <v>218.09</v>
      </c>
      <c r="N7130" s="72" t="n">
        <f aca="false">D7130*I7130*J7130</f>
        <v>-0</v>
      </c>
      <c r="O7130" s="71" t="n">
        <f aca="false">F7130*J7130</f>
        <v>2</v>
      </c>
      <c r="P7130" s="71" t="n">
        <f aca="false">E7130*J7130</f>
        <v>0</v>
      </c>
    </row>
    <row r="7131" customFormat="false" ht="15" hidden="false" customHeight="false" outlineLevel="0" collapsed="false">
      <c r="A7131" s="71" t="s">
        <v>61</v>
      </c>
      <c r="B7131" s="71" t="s">
        <v>53</v>
      </c>
      <c r="C7131" s="71" t="s">
        <v>1153</v>
      </c>
      <c r="D7131" s="72" t="n">
        <v>0</v>
      </c>
      <c r="E7131" s="71" t="n">
        <v>0</v>
      </c>
      <c r="F7131" s="71" t="n">
        <v>13</v>
      </c>
      <c r="G7131" s="72" t="n">
        <v>1090.28</v>
      </c>
      <c r="H7131" s="72" t="n">
        <v>1054.88</v>
      </c>
      <c r="I7131" s="71" t="n">
        <f aca="false">IF(B7131&gt;=Settings!$B$23,1,0)</f>
        <v>1</v>
      </c>
      <c r="J7131" s="71" t="n">
        <v>1</v>
      </c>
      <c r="K7131" s="71" t="n">
        <f aca="false">F7131*I7131*J7131</f>
        <v>13</v>
      </c>
      <c r="L7131" s="71" t="n">
        <f aca="false">E7131*I7131*J7131</f>
        <v>0</v>
      </c>
      <c r="M7131" s="72" t="n">
        <f aca="false">G7131*I7131*J7131</f>
        <v>1090.28</v>
      </c>
      <c r="N7131" s="72" t="n">
        <f aca="false">D7131*I7131*J7131</f>
        <v>-0</v>
      </c>
      <c r="O7131" s="71" t="n">
        <f aca="false">F7131*J7131</f>
        <v>13</v>
      </c>
      <c r="P7131" s="71" t="n">
        <f aca="false">E7131*J7131</f>
        <v>0</v>
      </c>
    </row>
    <row r="7132" customFormat="false" ht="15" hidden="false" customHeight="false" outlineLevel="0" collapsed="false">
      <c r="A7132" s="71" t="s">
        <v>59</v>
      </c>
      <c r="B7132" s="71" t="s">
        <v>53</v>
      </c>
      <c r="C7132" s="71" t="s">
        <v>2438</v>
      </c>
      <c r="D7132" s="72" t="n">
        <v>0</v>
      </c>
      <c r="E7132" s="71" t="n">
        <v>0</v>
      </c>
      <c r="F7132" s="71" t="n">
        <v>1</v>
      </c>
      <c r="G7132" s="72" t="n">
        <v>99.95</v>
      </c>
      <c r="H7132" s="72" t="n">
        <v>84.96</v>
      </c>
      <c r="I7132" s="71" t="n">
        <f aca="false">IF(B7132&gt;=Settings!$B$23,1,0)</f>
        <v>1</v>
      </c>
      <c r="J7132" s="71" t="n">
        <v>1</v>
      </c>
      <c r="K7132" s="71" t="n">
        <f aca="false">F7132*I7132*J7132</f>
        <v>1</v>
      </c>
      <c r="L7132" s="71" t="n">
        <f aca="false">E7132*I7132*J7132</f>
        <v>0</v>
      </c>
      <c r="M7132" s="72" t="n">
        <f aca="false">G7132*I7132*J7132</f>
        <v>99.95</v>
      </c>
      <c r="N7132" s="72" t="n">
        <f aca="false">D7132*I7132*J7132</f>
        <v>-0</v>
      </c>
      <c r="O7132" s="71" t="n">
        <f aca="false">F7132*J7132</f>
        <v>1</v>
      </c>
      <c r="P7132" s="71" t="n">
        <f aca="false">E7132*J7132</f>
        <v>0</v>
      </c>
    </row>
    <row r="7133" customFormat="false" ht="15" hidden="false" customHeight="false" outlineLevel="0" collapsed="false">
      <c r="A7133" s="71" t="s">
        <v>59</v>
      </c>
      <c r="B7133" s="71" t="s">
        <v>53</v>
      </c>
      <c r="C7133" s="71" t="s">
        <v>660</v>
      </c>
      <c r="D7133" s="72" t="n">
        <v>0</v>
      </c>
      <c r="E7133" s="71" t="n">
        <v>0</v>
      </c>
      <c r="F7133" s="71" t="n">
        <v>3</v>
      </c>
      <c r="G7133" s="72" t="n">
        <v>186.23</v>
      </c>
      <c r="H7133" s="72" t="n">
        <v>186.23</v>
      </c>
      <c r="I7133" s="71" t="n">
        <f aca="false">IF(B7133&gt;=Settings!$B$23,1,0)</f>
        <v>1</v>
      </c>
      <c r="J7133" s="71" t="n">
        <v>1</v>
      </c>
      <c r="K7133" s="71" t="n">
        <f aca="false">F7133*I7133*J7133</f>
        <v>3</v>
      </c>
      <c r="L7133" s="71" t="n">
        <f aca="false">E7133*I7133*J7133</f>
        <v>0</v>
      </c>
      <c r="M7133" s="72" t="n">
        <f aca="false">G7133*I7133*J7133</f>
        <v>186.23</v>
      </c>
      <c r="N7133" s="72" t="n">
        <f aca="false">D7133*I7133*J7133</f>
        <v>-0</v>
      </c>
      <c r="O7133" s="71" t="n">
        <f aca="false">F7133*J7133</f>
        <v>3</v>
      </c>
      <c r="P7133" s="71" t="n">
        <f aca="false">E7133*J7133</f>
        <v>0</v>
      </c>
    </row>
    <row r="7134" customFormat="false" ht="15" hidden="false" customHeight="false" outlineLevel="0" collapsed="false">
      <c r="A7134" s="71" t="s">
        <v>61</v>
      </c>
      <c r="B7134" s="71" t="s">
        <v>53</v>
      </c>
      <c r="C7134" s="71" t="s">
        <v>970</v>
      </c>
      <c r="D7134" s="72" t="n">
        <v>0</v>
      </c>
      <c r="E7134" s="71" t="n">
        <v>0</v>
      </c>
      <c r="F7134" s="71" t="n">
        <v>1</v>
      </c>
      <c r="G7134" s="72" t="n">
        <v>186.45</v>
      </c>
      <c r="H7134" s="72" t="n">
        <v>186.45</v>
      </c>
      <c r="I7134" s="71" t="n">
        <f aca="false">IF(B7134&gt;=Settings!$B$23,1,0)</f>
        <v>1</v>
      </c>
      <c r="J7134" s="71" t="n">
        <v>1</v>
      </c>
      <c r="K7134" s="71" t="n">
        <f aca="false">F7134*I7134*J7134</f>
        <v>1</v>
      </c>
      <c r="L7134" s="71" t="n">
        <f aca="false">E7134*I7134*J7134</f>
        <v>0</v>
      </c>
      <c r="M7134" s="72" t="n">
        <f aca="false">G7134*I7134*J7134</f>
        <v>186.45</v>
      </c>
      <c r="N7134" s="72" t="n">
        <f aca="false">D7134*I7134*J7134</f>
        <v>-0</v>
      </c>
      <c r="O7134" s="71" t="n">
        <f aca="false">F7134*J7134</f>
        <v>1</v>
      </c>
      <c r="P7134" s="71" t="n">
        <f aca="false">E7134*J7134</f>
        <v>0</v>
      </c>
    </row>
    <row r="7135" customFormat="false" ht="15" hidden="false" customHeight="false" outlineLevel="0" collapsed="false">
      <c r="A7135" s="71" t="s">
        <v>60</v>
      </c>
      <c r="B7135" s="71" t="s">
        <v>53</v>
      </c>
      <c r="C7135" s="71" t="s">
        <v>1084</v>
      </c>
      <c r="D7135" s="72" t="n">
        <v>0</v>
      </c>
      <c r="E7135" s="71" t="n">
        <v>0</v>
      </c>
      <c r="F7135" s="71" t="n">
        <v>2</v>
      </c>
      <c r="G7135" s="72" t="n">
        <v>95.36</v>
      </c>
      <c r="H7135" s="72" t="n">
        <v>86.51</v>
      </c>
      <c r="I7135" s="71" t="n">
        <f aca="false">IF(B7135&gt;=Settings!$B$23,1,0)</f>
        <v>1</v>
      </c>
      <c r="J7135" s="71" t="n">
        <v>1</v>
      </c>
      <c r="K7135" s="71" t="n">
        <f aca="false">F7135*I7135*J7135</f>
        <v>2</v>
      </c>
      <c r="L7135" s="71" t="n">
        <f aca="false">E7135*I7135*J7135</f>
        <v>0</v>
      </c>
      <c r="M7135" s="72" t="n">
        <f aca="false">G7135*I7135*J7135</f>
        <v>95.36</v>
      </c>
      <c r="N7135" s="72" t="n">
        <f aca="false">D7135*I7135*J7135</f>
        <v>-0</v>
      </c>
      <c r="O7135" s="71" t="n">
        <f aca="false">F7135*J7135</f>
        <v>2</v>
      </c>
      <c r="P7135" s="71" t="n">
        <f aca="false">E7135*J7135</f>
        <v>0</v>
      </c>
    </row>
    <row r="7136" customFormat="false" ht="15" hidden="false" customHeight="false" outlineLevel="0" collapsed="false">
      <c r="A7136" s="71" t="s">
        <v>60</v>
      </c>
      <c r="B7136" s="71" t="s">
        <v>53</v>
      </c>
      <c r="C7136" s="71" t="s">
        <v>123</v>
      </c>
      <c r="D7136" s="72" t="n">
        <v>0</v>
      </c>
      <c r="E7136" s="71" t="n">
        <v>0</v>
      </c>
      <c r="F7136" s="71" t="n">
        <v>7</v>
      </c>
      <c r="G7136" s="72" t="n">
        <v>422.4</v>
      </c>
      <c r="H7136" s="72" t="n">
        <v>415.6</v>
      </c>
      <c r="I7136" s="71" t="n">
        <f aca="false">IF(B7136&gt;=Settings!$B$23,1,0)</f>
        <v>1</v>
      </c>
      <c r="J7136" s="71" t="n">
        <v>1</v>
      </c>
      <c r="K7136" s="71" t="n">
        <f aca="false">F7136*I7136*J7136</f>
        <v>7</v>
      </c>
      <c r="L7136" s="71" t="n">
        <f aca="false">E7136*I7136*J7136</f>
        <v>0</v>
      </c>
      <c r="M7136" s="72" t="n">
        <f aca="false">G7136*I7136*J7136</f>
        <v>422.4</v>
      </c>
      <c r="N7136" s="72" t="n">
        <f aca="false">D7136*I7136*J7136</f>
        <v>-0</v>
      </c>
      <c r="O7136" s="71" t="n">
        <f aca="false">F7136*J7136</f>
        <v>7</v>
      </c>
      <c r="P7136" s="71" t="n">
        <f aca="false">E7136*J7136</f>
        <v>0</v>
      </c>
    </row>
    <row r="7137" customFormat="false" ht="15" hidden="false" customHeight="false" outlineLevel="0" collapsed="false">
      <c r="A7137" s="71" t="s">
        <v>60</v>
      </c>
      <c r="B7137" s="71" t="s">
        <v>53</v>
      </c>
      <c r="C7137" s="71" t="s">
        <v>1064</v>
      </c>
      <c r="D7137" s="72" t="n">
        <v>296.02</v>
      </c>
      <c r="E7137" s="71" t="n">
        <v>4</v>
      </c>
      <c r="F7137" s="71" t="n">
        <v>17</v>
      </c>
      <c r="G7137" s="72" t="n">
        <v>1130.1</v>
      </c>
      <c r="H7137" s="72" t="n">
        <v>764.41</v>
      </c>
      <c r="I7137" s="71" t="n">
        <f aca="false">IF(B7137&gt;=Settings!$B$23,1,0)</f>
        <v>1</v>
      </c>
      <c r="J7137" s="71" t="n">
        <v>1</v>
      </c>
      <c r="K7137" s="71" t="n">
        <f aca="false">F7137*I7137*J7137</f>
        <v>17</v>
      </c>
      <c r="L7137" s="71" t="n">
        <f aca="false">E7137*I7137*J7137</f>
        <v>4</v>
      </c>
      <c r="M7137" s="72" t="n">
        <f aca="false">G7137*I7137*J7137</f>
        <v>1130.1</v>
      </c>
      <c r="N7137" s="72" t="n">
        <f aca="false">D7137*I7137*J7137</f>
        <v>296.02</v>
      </c>
      <c r="O7137" s="71" t="n">
        <f aca="false">F7137*J7137</f>
        <v>17</v>
      </c>
      <c r="P7137" s="71" t="n">
        <f aca="false">E7137*J7137</f>
        <v>4</v>
      </c>
    </row>
    <row r="7138" customFormat="false" ht="15" hidden="false" customHeight="false" outlineLevel="0" collapsed="false">
      <c r="A7138" s="71" t="s">
        <v>59</v>
      </c>
      <c r="B7138" s="71" t="s">
        <v>53</v>
      </c>
      <c r="C7138" s="71" t="s">
        <v>1747</v>
      </c>
      <c r="D7138" s="72" t="n">
        <v>0</v>
      </c>
      <c r="E7138" s="71" t="n">
        <v>0</v>
      </c>
      <c r="F7138" s="71" t="n">
        <v>6</v>
      </c>
      <c r="G7138" s="72" t="n">
        <v>722.47</v>
      </c>
      <c r="H7138" s="72" t="n">
        <v>722.47</v>
      </c>
      <c r="I7138" s="71" t="n">
        <f aca="false">IF(B7138&gt;=Settings!$B$23,1,0)</f>
        <v>1</v>
      </c>
      <c r="J7138" s="71" t="n">
        <v>1</v>
      </c>
      <c r="K7138" s="71" t="n">
        <f aca="false">F7138*I7138*J7138</f>
        <v>6</v>
      </c>
      <c r="L7138" s="71" t="n">
        <f aca="false">E7138*I7138*J7138</f>
        <v>0</v>
      </c>
      <c r="M7138" s="72" t="n">
        <f aca="false">G7138*I7138*J7138</f>
        <v>722.47</v>
      </c>
      <c r="N7138" s="72" t="n">
        <f aca="false">D7138*I7138*J7138</f>
        <v>-0</v>
      </c>
      <c r="O7138" s="71" t="n">
        <f aca="false">F7138*J7138</f>
        <v>6</v>
      </c>
      <c r="P7138" s="71" t="n">
        <f aca="false">E7138*J7138</f>
        <v>0</v>
      </c>
    </row>
    <row r="7139" customFormat="false" ht="15" hidden="false" customHeight="false" outlineLevel="0" collapsed="false">
      <c r="A7139" s="71" t="s">
        <v>59</v>
      </c>
      <c r="B7139" s="71" t="s">
        <v>53</v>
      </c>
      <c r="C7139" s="71" t="s">
        <v>972</v>
      </c>
      <c r="D7139" s="72" t="n">
        <v>481.72</v>
      </c>
      <c r="E7139" s="71" t="n">
        <v>2</v>
      </c>
      <c r="F7139" s="71" t="n">
        <v>8</v>
      </c>
      <c r="G7139" s="72" t="n">
        <v>2169.61</v>
      </c>
      <c r="H7139" s="72" t="n">
        <v>1525.67</v>
      </c>
      <c r="I7139" s="71" t="n">
        <f aca="false">IF(B7139&gt;=Settings!$B$23,1,0)</f>
        <v>1</v>
      </c>
      <c r="J7139" s="71" t="n">
        <v>1</v>
      </c>
      <c r="K7139" s="71" t="n">
        <f aca="false">F7139*I7139*J7139</f>
        <v>8</v>
      </c>
      <c r="L7139" s="71" t="n">
        <f aca="false">E7139*I7139*J7139</f>
        <v>2</v>
      </c>
      <c r="M7139" s="72" t="n">
        <f aca="false">G7139*I7139*J7139</f>
        <v>2169.61</v>
      </c>
      <c r="N7139" s="72" t="n">
        <f aca="false">D7139*I7139*J7139</f>
        <v>481.72</v>
      </c>
      <c r="O7139" s="71" t="n">
        <f aca="false">F7139*J7139</f>
        <v>8</v>
      </c>
      <c r="P7139" s="71" t="n">
        <f aca="false">E7139*J7139</f>
        <v>2</v>
      </c>
    </row>
    <row r="7140" customFormat="false" ht="15" hidden="false" customHeight="false" outlineLevel="0" collapsed="false">
      <c r="A7140" s="71" t="s">
        <v>62</v>
      </c>
      <c r="B7140" s="71" t="s">
        <v>53</v>
      </c>
      <c r="C7140" s="71" t="s">
        <v>1308</v>
      </c>
      <c r="D7140" s="72" t="n">
        <v>0</v>
      </c>
      <c r="E7140" s="71" t="n">
        <v>0</v>
      </c>
      <c r="F7140" s="71" t="n">
        <v>2</v>
      </c>
      <c r="G7140" s="72" t="n">
        <v>138.99</v>
      </c>
      <c r="H7140" s="72" t="n">
        <v>127.42</v>
      </c>
      <c r="I7140" s="71" t="n">
        <f aca="false">IF(B7140&gt;=Settings!$B$23,1,0)</f>
        <v>1</v>
      </c>
      <c r="J7140" s="71" t="n">
        <v>1</v>
      </c>
      <c r="K7140" s="71" t="n">
        <f aca="false">F7140*I7140*J7140</f>
        <v>2</v>
      </c>
      <c r="L7140" s="71" t="n">
        <f aca="false">E7140*I7140*J7140</f>
        <v>0</v>
      </c>
      <c r="M7140" s="72" t="n">
        <f aca="false">G7140*I7140*J7140</f>
        <v>138.99</v>
      </c>
      <c r="N7140" s="72" t="n">
        <f aca="false">D7140*I7140*J7140</f>
        <v>-0</v>
      </c>
      <c r="O7140" s="71" t="n">
        <f aca="false">F7140*J7140</f>
        <v>2</v>
      </c>
      <c r="P7140" s="71" t="n">
        <f aca="false">E7140*J7140</f>
        <v>0</v>
      </c>
    </row>
    <row r="7141" customFormat="false" ht="15" hidden="false" customHeight="false" outlineLevel="0" collapsed="false">
      <c r="A7141" s="71" t="s">
        <v>59</v>
      </c>
      <c r="B7141" s="71" t="s">
        <v>53</v>
      </c>
      <c r="C7141" s="71" t="s">
        <v>2154</v>
      </c>
      <c r="D7141" s="72" t="n">
        <v>0</v>
      </c>
      <c r="E7141" s="71" t="n">
        <v>0</v>
      </c>
      <c r="F7141" s="71" t="n">
        <v>2</v>
      </c>
      <c r="G7141" s="72" t="n">
        <v>159</v>
      </c>
      <c r="H7141" s="72" t="n">
        <v>159</v>
      </c>
      <c r="I7141" s="71" t="n">
        <f aca="false">IF(B7141&gt;=Settings!$B$23,1,0)</f>
        <v>1</v>
      </c>
      <c r="J7141" s="71" t="n">
        <v>1</v>
      </c>
      <c r="K7141" s="71" t="n">
        <f aca="false">F7141*I7141*J7141</f>
        <v>2</v>
      </c>
      <c r="L7141" s="71" t="n">
        <f aca="false">E7141*I7141*J7141</f>
        <v>0</v>
      </c>
      <c r="M7141" s="72" t="n">
        <f aca="false">G7141*I7141*J7141</f>
        <v>159</v>
      </c>
      <c r="N7141" s="72" t="n">
        <f aca="false">D7141*I7141*J7141</f>
        <v>-0</v>
      </c>
      <c r="O7141" s="71" t="n">
        <f aca="false">F7141*J7141</f>
        <v>2</v>
      </c>
      <c r="P7141" s="71" t="n">
        <f aca="false">E7141*J7141</f>
        <v>0</v>
      </c>
    </row>
    <row r="7142" customFormat="false" ht="15" hidden="false" customHeight="false" outlineLevel="0" collapsed="false">
      <c r="A7142" s="71" t="s">
        <v>63</v>
      </c>
      <c r="B7142" s="71" t="s">
        <v>53</v>
      </c>
      <c r="C7142" s="71" t="s">
        <v>2300</v>
      </c>
      <c r="D7142" s="72" t="n">
        <v>0</v>
      </c>
      <c r="E7142" s="71" t="n">
        <v>0</v>
      </c>
      <c r="F7142" s="71" t="n">
        <v>1</v>
      </c>
      <c r="G7142" s="72" t="n">
        <v>177.23</v>
      </c>
      <c r="H7142" s="72" t="n">
        <v>177.23</v>
      </c>
      <c r="I7142" s="71" t="n">
        <f aca="false">IF(B7142&gt;=Settings!$B$23,1,0)</f>
        <v>1</v>
      </c>
      <c r="J7142" s="71" t="n">
        <v>1</v>
      </c>
      <c r="K7142" s="71" t="n">
        <f aca="false">F7142*I7142*J7142</f>
        <v>1</v>
      </c>
      <c r="L7142" s="71" t="n">
        <f aca="false">E7142*I7142*J7142</f>
        <v>0</v>
      </c>
      <c r="M7142" s="72" t="n">
        <f aca="false">G7142*I7142*J7142</f>
        <v>177.23</v>
      </c>
      <c r="N7142" s="72" t="n">
        <f aca="false">D7142*I7142*J7142</f>
        <v>-0</v>
      </c>
      <c r="O7142" s="71" t="n">
        <f aca="false">F7142*J7142</f>
        <v>1</v>
      </c>
      <c r="P7142" s="71" t="n">
        <f aca="false">E7142*J7142</f>
        <v>0</v>
      </c>
    </row>
    <row r="7143" customFormat="false" ht="15" hidden="false" customHeight="false" outlineLevel="0" collapsed="false">
      <c r="A7143" s="71" t="s">
        <v>61</v>
      </c>
      <c r="B7143" s="71" t="s">
        <v>53</v>
      </c>
      <c r="C7143" s="71" t="s">
        <v>1074</v>
      </c>
      <c r="D7143" s="72" t="n">
        <v>0</v>
      </c>
      <c r="E7143" s="71" t="n">
        <v>0</v>
      </c>
      <c r="F7143" s="71" t="n">
        <v>3</v>
      </c>
      <c r="G7143" s="72" t="n">
        <v>46.2</v>
      </c>
      <c r="H7143" s="72" t="n">
        <v>39.28</v>
      </c>
      <c r="I7143" s="71" t="n">
        <f aca="false">IF(B7143&gt;=Settings!$B$23,1,0)</f>
        <v>1</v>
      </c>
      <c r="J7143" s="71" t="n">
        <v>1</v>
      </c>
      <c r="K7143" s="71" t="n">
        <f aca="false">F7143*I7143*J7143</f>
        <v>3</v>
      </c>
      <c r="L7143" s="71" t="n">
        <f aca="false">E7143*I7143*J7143</f>
        <v>0</v>
      </c>
      <c r="M7143" s="72" t="n">
        <f aca="false">G7143*I7143*J7143</f>
        <v>46.2</v>
      </c>
      <c r="N7143" s="72" t="n">
        <f aca="false">D7143*I7143*J7143</f>
        <v>-0</v>
      </c>
      <c r="O7143" s="71" t="n">
        <f aca="false">F7143*J7143</f>
        <v>3</v>
      </c>
      <c r="P7143" s="71" t="n">
        <f aca="false">E7143*J7143</f>
        <v>0</v>
      </c>
    </row>
    <row r="7144" customFormat="false" ht="15" hidden="false" customHeight="false" outlineLevel="0" collapsed="false">
      <c r="A7144" s="71" t="s">
        <v>62</v>
      </c>
      <c r="B7144" s="71" t="s">
        <v>53</v>
      </c>
      <c r="C7144" s="71" t="s">
        <v>1440</v>
      </c>
      <c r="D7144" s="72" t="n">
        <v>0</v>
      </c>
      <c r="E7144" s="71" t="n">
        <v>0</v>
      </c>
      <c r="F7144" s="71" t="n">
        <v>3</v>
      </c>
      <c r="G7144" s="72" t="n">
        <v>236.22</v>
      </c>
      <c r="H7144" s="72" t="n">
        <v>204.43</v>
      </c>
      <c r="I7144" s="71" t="n">
        <f aca="false">IF(B7144&gt;=Settings!$B$23,1,0)</f>
        <v>1</v>
      </c>
      <c r="J7144" s="71" t="n">
        <v>1</v>
      </c>
      <c r="K7144" s="71" t="n">
        <f aca="false">F7144*I7144*J7144</f>
        <v>3</v>
      </c>
      <c r="L7144" s="71" t="n">
        <f aca="false">E7144*I7144*J7144</f>
        <v>0</v>
      </c>
      <c r="M7144" s="72" t="n">
        <f aca="false">G7144*I7144*J7144</f>
        <v>236.22</v>
      </c>
      <c r="N7144" s="72" t="n">
        <f aca="false">D7144*I7144*J7144</f>
        <v>-0</v>
      </c>
      <c r="O7144" s="71" t="n">
        <f aca="false">F7144*J7144</f>
        <v>3</v>
      </c>
      <c r="P7144" s="71" t="n">
        <f aca="false">E7144*J7144</f>
        <v>0</v>
      </c>
    </row>
    <row r="7145" customFormat="false" ht="15" hidden="false" customHeight="false" outlineLevel="0" collapsed="false">
      <c r="A7145" s="71" t="s">
        <v>59</v>
      </c>
      <c r="B7145" s="71" t="s">
        <v>53</v>
      </c>
      <c r="C7145" s="71" t="s">
        <v>2350</v>
      </c>
      <c r="D7145" s="72" t="n">
        <v>63.59</v>
      </c>
      <c r="E7145" s="71" t="n">
        <v>1</v>
      </c>
      <c r="F7145" s="71" t="n">
        <v>12</v>
      </c>
      <c r="G7145" s="72" t="n">
        <v>872.15</v>
      </c>
      <c r="H7145" s="72" t="n">
        <v>779.97</v>
      </c>
      <c r="I7145" s="71" t="n">
        <f aca="false">IF(B7145&gt;=Settings!$B$23,1,0)</f>
        <v>1</v>
      </c>
      <c r="J7145" s="71" t="n">
        <v>1</v>
      </c>
      <c r="K7145" s="71" t="n">
        <f aca="false">F7145*I7145*J7145</f>
        <v>12</v>
      </c>
      <c r="L7145" s="71" t="n">
        <f aca="false">E7145*I7145*J7145</f>
        <v>1</v>
      </c>
      <c r="M7145" s="72" t="n">
        <f aca="false">G7145*I7145*J7145</f>
        <v>872.15</v>
      </c>
      <c r="N7145" s="72" t="n">
        <f aca="false">D7145*I7145*J7145</f>
        <v>63.59</v>
      </c>
      <c r="O7145" s="71" t="n">
        <f aca="false">F7145*J7145</f>
        <v>12</v>
      </c>
      <c r="P7145" s="71" t="n">
        <f aca="false">E7145*J7145</f>
        <v>1</v>
      </c>
    </row>
    <row r="7146" customFormat="false" ht="15" hidden="false" customHeight="false" outlineLevel="0" collapsed="false">
      <c r="A7146" s="71" t="s">
        <v>59</v>
      </c>
      <c r="B7146" s="71" t="s">
        <v>53</v>
      </c>
      <c r="C7146" s="71" t="s">
        <v>1300</v>
      </c>
      <c r="D7146" s="72" t="n">
        <v>112.56</v>
      </c>
      <c r="E7146" s="71" t="n">
        <v>4</v>
      </c>
      <c r="F7146" s="71" t="n">
        <v>54</v>
      </c>
      <c r="G7146" s="72" t="n">
        <v>1519.34</v>
      </c>
      <c r="H7146" s="72" t="n">
        <v>1311.26</v>
      </c>
      <c r="I7146" s="71" t="n">
        <f aca="false">IF(B7146&gt;=Settings!$B$23,1,0)</f>
        <v>1</v>
      </c>
      <c r="J7146" s="71" t="n">
        <v>1</v>
      </c>
      <c r="K7146" s="71" t="n">
        <f aca="false">F7146*I7146*J7146</f>
        <v>54</v>
      </c>
      <c r="L7146" s="71" t="n">
        <f aca="false">E7146*I7146*J7146</f>
        <v>4</v>
      </c>
      <c r="M7146" s="72" t="n">
        <f aca="false">G7146*I7146*J7146</f>
        <v>1519.34</v>
      </c>
      <c r="N7146" s="72" t="n">
        <f aca="false">D7146*I7146*J7146</f>
        <v>112.56</v>
      </c>
      <c r="O7146" s="71" t="n">
        <f aca="false">F7146*J7146</f>
        <v>54</v>
      </c>
      <c r="P7146" s="71" t="n">
        <f aca="false">E7146*J7146</f>
        <v>4</v>
      </c>
    </row>
    <row r="7147" customFormat="false" ht="15" hidden="false" customHeight="false" outlineLevel="0" collapsed="false">
      <c r="A7147" s="71" t="s">
        <v>59</v>
      </c>
      <c r="B7147" s="71" t="s">
        <v>53</v>
      </c>
      <c r="C7147" s="71" t="s">
        <v>2351</v>
      </c>
      <c r="D7147" s="72" t="n">
        <v>245.37</v>
      </c>
      <c r="E7147" s="71" t="n">
        <v>2</v>
      </c>
      <c r="F7147" s="71" t="n">
        <v>7</v>
      </c>
      <c r="G7147" s="72" t="n">
        <v>836.06</v>
      </c>
      <c r="H7147" s="72" t="n">
        <v>590.69</v>
      </c>
      <c r="I7147" s="71" t="n">
        <f aca="false">IF(B7147&gt;=Settings!$B$23,1,0)</f>
        <v>1</v>
      </c>
      <c r="J7147" s="71" t="n">
        <v>1</v>
      </c>
      <c r="K7147" s="71" t="n">
        <f aca="false">F7147*I7147*J7147</f>
        <v>7</v>
      </c>
      <c r="L7147" s="71" t="n">
        <f aca="false">E7147*I7147*J7147</f>
        <v>2</v>
      </c>
      <c r="M7147" s="72" t="n">
        <f aca="false">G7147*I7147*J7147</f>
        <v>836.06</v>
      </c>
      <c r="N7147" s="72" t="n">
        <f aca="false">D7147*I7147*J7147</f>
        <v>245.37</v>
      </c>
      <c r="O7147" s="71" t="n">
        <f aca="false">F7147*J7147</f>
        <v>7</v>
      </c>
      <c r="P7147" s="71" t="n">
        <f aca="false">E7147*J7147</f>
        <v>2</v>
      </c>
    </row>
    <row r="7148" customFormat="false" ht="15" hidden="false" customHeight="false" outlineLevel="0" collapsed="false">
      <c r="A7148" s="71" t="s">
        <v>59</v>
      </c>
      <c r="B7148" s="71" t="s">
        <v>53</v>
      </c>
      <c r="C7148" s="71" t="s">
        <v>1299</v>
      </c>
      <c r="D7148" s="72" t="n">
        <v>273.73</v>
      </c>
      <c r="E7148" s="71" t="n">
        <v>81</v>
      </c>
      <c r="F7148" s="71" t="n">
        <v>1512</v>
      </c>
      <c r="G7148" s="72" t="n">
        <v>5425.98</v>
      </c>
      <c r="H7148" s="72" t="n">
        <v>4896.62</v>
      </c>
      <c r="I7148" s="71" t="n">
        <f aca="false">IF(B7148&gt;=Settings!$B$23,1,0)</f>
        <v>1</v>
      </c>
      <c r="J7148" s="71" t="n">
        <v>1</v>
      </c>
      <c r="K7148" s="71" t="n">
        <f aca="false">F7148*I7148*J7148</f>
        <v>1512</v>
      </c>
      <c r="L7148" s="71" t="n">
        <f aca="false">E7148*I7148*J7148</f>
        <v>81</v>
      </c>
      <c r="M7148" s="72" t="n">
        <f aca="false">G7148*I7148*J7148</f>
        <v>5425.98</v>
      </c>
      <c r="N7148" s="72" t="n">
        <f aca="false">D7148*I7148*J7148</f>
        <v>273.73</v>
      </c>
      <c r="O7148" s="71" t="n">
        <f aca="false">F7148*J7148</f>
        <v>1512</v>
      </c>
      <c r="P7148" s="71" t="n">
        <f aca="false">E7148*J7148</f>
        <v>81</v>
      </c>
    </row>
    <row r="7149" customFormat="false" ht="15" hidden="false" customHeight="false" outlineLevel="0" collapsed="false">
      <c r="A7149" s="71" t="s">
        <v>59</v>
      </c>
      <c r="B7149" s="71" t="s">
        <v>53</v>
      </c>
      <c r="C7149" s="71" t="s">
        <v>140</v>
      </c>
      <c r="D7149" s="72" t="n">
        <v>463.65</v>
      </c>
      <c r="E7149" s="71" t="n">
        <v>5</v>
      </c>
      <c r="F7149" s="71" t="n">
        <v>55</v>
      </c>
      <c r="G7149" s="72" t="n">
        <v>5533.71</v>
      </c>
      <c r="H7149" s="72" t="n">
        <v>4831.44</v>
      </c>
      <c r="I7149" s="71" t="n">
        <f aca="false">IF(B7149&gt;=Settings!$B$23,1,0)</f>
        <v>1</v>
      </c>
      <c r="J7149" s="71" t="n">
        <v>1</v>
      </c>
      <c r="K7149" s="71" t="n">
        <f aca="false">F7149*I7149*J7149</f>
        <v>55</v>
      </c>
      <c r="L7149" s="71" t="n">
        <f aca="false">E7149*I7149*J7149</f>
        <v>5</v>
      </c>
      <c r="M7149" s="72" t="n">
        <f aca="false">G7149*I7149*J7149</f>
        <v>5533.71</v>
      </c>
      <c r="N7149" s="72" t="n">
        <f aca="false">D7149*I7149*J7149</f>
        <v>463.65</v>
      </c>
      <c r="O7149" s="71" t="n">
        <f aca="false">F7149*J7149</f>
        <v>55</v>
      </c>
      <c r="P7149" s="71" t="n">
        <f aca="false">E7149*J7149</f>
        <v>5</v>
      </c>
    </row>
    <row r="7150" customFormat="false" ht="15" hidden="false" customHeight="false" outlineLevel="0" collapsed="false">
      <c r="A7150" s="71" t="s">
        <v>60</v>
      </c>
      <c r="B7150" s="71" t="s">
        <v>53</v>
      </c>
      <c r="C7150" s="71" t="s">
        <v>1770</v>
      </c>
      <c r="D7150" s="72" t="n">
        <v>0</v>
      </c>
      <c r="E7150" s="71" t="n">
        <v>0</v>
      </c>
      <c r="F7150" s="71" t="n">
        <v>2</v>
      </c>
      <c r="G7150" s="72" t="n">
        <v>163.54</v>
      </c>
      <c r="H7150" s="72" t="n">
        <v>139.03</v>
      </c>
      <c r="I7150" s="71" t="n">
        <f aca="false">IF(B7150&gt;=Settings!$B$23,1,0)</f>
        <v>1</v>
      </c>
      <c r="J7150" s="71" t="n">
        <v>1</v>
      </c>
      <c r="K7150" s="71" t="n">
        <f aca="false">F7150*I7150*J7150</f>
        <v>2</v>
      </c>
      <c r="L7150" s="71" t="n">
        <f aca="false">E7150*I7150*J7150</f>
        <v>0</v>
      </c>
      <c r="M7150" s="72" t="n">
        <f aca="false">G7150*I7150*J7150</f>
        <v>163.54</v>
      </c>
      <c r="N7150" s="72" t="n">
        <f aca="false">D7150*I7150*J7150</f>
        <v>-0</v>
      </c>
      <c r="O7150" s="71" t="n">
        <f aca="false">F7150*J7150</f>
        <v>2</v>
      </c>
      <c r="P7150" s="71" t="n">
        <f aca="false">E7150*J7150</f>
        <v>0</v>
      </c>
    </row>
    <row r="7151" customFormat="false" ht="15" hidden="false" customHeight="false" outlineLevel="0" collapsed="false">
      <c r="A7151" s="71" t="s">
        <v>60</v>
      </c>
      <c r="B7151" s="71" t="s">
        <v>53</v>
      </c>
      <c r="C7151" s="71" t="s">
        <v>1372</v>
      </c>
      <c r="D7151" s="72" t="n">
        <v>57.92</v>
      </c>
      <c r="E7151" s="71" t="n">
        <v>1</v>
      </c>
      <c r="F7151" s="71" t="n">
        <v>12</v>
      </c>
      <c r="G7151" s="72" t="n">
        <v>817.61</v>
      </c>
      <c r="H7151" s="72" t="n">
        <v>681.38</v>
      </c>
      <c r="I7151" s="71" t="n">
        <f aca="false">IF(B7151&gt;=Settings!$B$23,1,0)</f>
        <v>1</v>
      </c>
      <c r="J7151" s="71" t="n">
        <v>1</v>
      </c>
      <c r="K7151" s="71" t="n">
        <f aca="false">F7151*I7151*J7151</f>
        <v>12</v>
      </c>
      <c r="L7151" s="71" t="n">
        <f aca="false">E7151*I7151*J7151</f>
        <v>1</v>
      </c>
      <c r="M7151" s="72" t="n">
        <f aca="false">G7151*I7151*J7151</f>
        <v>817.61</v>
      </c>
      <c r="N7151" s="72" t="n">
        <f aca="false">D7151*I7151*J7151</f>
        <v>57.92</v>
      </c>
      <c r="O7151" s="71" t="n">
        <f aca="false">F7151*J7151</f>
        <v>12</v>
      </c>
      <c r="P7151" s="71" t="n">
        <f aca="false">E7151*J7151</f>
        <v>1</v>
      </c>
    </row>
    <row r="7152" customFormat="false" ht="15" hidden="false" customHeight="false" outlineLevel="0" collapsed="false">
      <c r="A7152" s="71" t="s">
        <v>61</v>
      </c>
      <c r="B7152" s="71" t="s">
        <v>53</v>
      </c>
      <c r="C7152" s="71" t="s">
        <v>995</v>
      </c>
      <c r="D7152" s="72" t="n">
        <v>0</v>
      </c>
      <c r="E7152" s="71" t="n">
        <v>0</v>
      </c>
      <c r="F7152" s="71" t="n">
        <v>1</v>
      </c>
      <c r="G7152" s="72" t="n">
        <v>49.95</v>
      </c>
      <c r="H7152" s="72" t="n">
        <v>49.95</v>
      </c>
      <c r="I7152" s="71" t="n">
        <f aca="false">IF(B7152&gt;=Settings!$B$23,1,0)</f>
        <v>1</v>
      </c>
      <c r="J7152" s="71" t="n">
        <v>1</v>
      </c>
      <c r="K7152" s="71" t="n">
        <f aca="false">F7152*I7152*J7152</f>
        <v>1</v>
      </c>
      <c r="L7152" s="71" t="n">
        <f aca="false">E7152*I7152*J7152</f>
        <v>0</v>
      </c>
      <c r="M7152" s="72" t="n">
        <f aca="false">G7152*I7152*J7152</f>
        <v>49.95</v>
      </c>
      <c r="N7152" s="72" t="n">
        <f aca="false">D7152*I7152*J7152</f>
        <v>-0</v>
      </c>
      <c r="O7152" s="71" t="n">
        <f aca="false">F7152*J7152</f>
        <v>1</v>
      </c>
      <c r="P7152" s="71" t="n">
        <f aca="false">E7152*J7152</f>
        <v>0</v>
      </c>
    </row>
    <row r="7153" customFormat="false" ht="15" hidden="false" customHeight="false" outlineLevel="0" collapsed="false">
      <c r="A7153" s="71" t="s">
        <v>60</v>
      </c>
      <c r="B7153" s="71" t="s">
        <v>53</v>
      </c>
      <c r="C7153" s="71" t="s">
        <v>1029</v>
      </c>
      <c r="D7153" s="72" t="n">
        <v>24.42</v>
      </c>
      <c r="E7153" s="71" t="n">
        <v>3</v>
      </c>
      <c r="F7153" s="71" t="n">
        <v>15</v>
      </c>
      <c r="G7153" s="72" t="n">
        <v>122.07</v>
      </c>
      <c r="H7153" s="72" t="n">
        <v>94</v>
      </c>
      <c r="I7153" s="71" t="n">
        <f aca="false">IF(B7153&gt;=Settings!$B$23,1,0)</f>
        <v>1</v>
      </c>
      <c r="J7153" s="71" t="n">
        <v>1</v>
      </c>
      <c r="K7153" s="71" t="n">
        <f aca="false">F7153*I7153*J7153</f>
        <v>15</v>
      </c>
      <c r="L7153" s="71" t="n">
        <f aca="false">E7153*I7153*J7153</f>
        <v>3</v>
      </c>
      <c r="M7153" s="72" t="n">
        <f aca="false">G7153*I7153*J7153</f>
        <v>122.07</v>
      </c>
      <c r="N7153" s="72" t="n">
        <f aca="false">D7153*I7153*J7153</f>
        <v>24.42</v>
      </c>
      <c r="O7153" s="71" t="n">
        <f aca="false">F7153*J7153</f>
        <v>15</v>
      </c>
      <c r="P7153" s="71" t="n">
        <f aca="false">E7153*J7153</f>
        <v>3</v>
      </c>
    </row>
    <row r="7154" customFormat="false" ht="15" hidden="false" customHeight="false" outlineLevel="0" collapsed="false">
      <c r="A7154" s="71" t="s">
        <v>61</v>
      </c>
      <c r="B7154" s="71" t="s">
        <v>53</v>
      </c>
      <c r="C7154" s="71" t="s">
        <v>1158</v>
      </c>
      <c r="D7154" s="72" t="n">
        <v>77.25</v>
      </c>
      <c r="E7154" s="71" t="n">
        <v>1</v>
      </c>
      <c r="F7154" s="71" t="n">
        <v>13</v>
      </c>
      <c r="G7154" s="72" t="n">
        <v>1367.57</v>
      </c>
      <c r="H7154" s="72" t="n">
        <v>1243.33</v>
      </c>
      <c r="I7154" s="71" t="n">
        <f aca="false">IF(B7154&gt;=Settings!$B$23,1,0)</f>
        <v>1</v>
      </c>
      <c r="J7154" s="71" t="n">
        <v>1</v>
      </c>
      <c r="K7154" s="71" t="n">
        <f aca="false">F7154*I7154*J7154</f>
        <v>13</v>
      </c>
      <c r="L7154" s="71" t="n">
        <f aca="false">E7154*I7154*J7154</f>
        <v>1</v>
      </c>
      <c r="M7154" s="72" t="n">
        <f aca="false">G7154*I7154*J7154</f>
        <v>1367.57</v>
      </c>
      <c r="N7154" s="72" t="n">
        <f aca="false">D7154*I7154*J7154</f>
        <v>77.25</v>
      </c>
      <c r="O7154" s="71" t="n">
        <f aca="false">F7154*J7154</f>
        <v>13</v>
      </c>
      <c r="P7154" s="71" t="n">
        <f aca="false">E7154*J7154</f>
        <v>1</v>
      </c>
    </row>
    <row r="7155" customFormat="false" ht="15" hidden="false" customHeight="false" outlineLevel="0" collapsed="false">
      <c r="A7155" s="71" t="s">
        <v>60</v>
      </c>
      <c r="B7155" s="71" t="s">
        <v>53</v>
      </c>
      <c r="C7155" s="71" t="s">
        <v>138</v>
      </c>
      <c r="D7155" s="72" t="n">
        <v>650.43</v>
      </c>
      <c r="E7155" s="71" t="n">
        <v>9</v>
      </c>
      <c r="F7155" s="71" t="n">
        <v>180</v>
      </c>
      <c r="G7155" s="72" t="n">
        <v>14875.04</v>
      </c>
      <c r="H7155" s="72" t="n">
        <v>13031.13</v>
      </c>
      <c r="I7155" s="71" t="n">
        <f aca="false">IF(B7155&gt;=Settings!$B$23,1,0)</f>
        <v>1</v>
      </c>
      <c r="J7155" s="71" t="n">
        <v>1</v>
      </c>
      <c r="K7155" s="71" t="n">
        <f aca="false">F7155*I7155*J7155</f>
        <v>180</v>
      </c>
      <c r="L7155" s="71" t="n">
        <f aca="false">E7155*I7155*J7155</f>
        <v>9</v>
      </c>
      <c r="M7155" s="72" t="n">
        <f aca="false">G7155*I7155*J7155</f>
        <v>14875.04</v>
      </c>
      <c r="N7155" s="72" t="n">
        <f aca="false">D7155*I7155*J7155</f>
        <v>650.43</v>
      </c>
      <c r="O7155" s="71" t="n">
        <f aca="false">F7155*J7155</f>
        <v>180</v>
      </c>
      <c r="P7155" s="71" t="n">
        <f aca="false">E7155*J7155</f>
        <v>9</v>
      </c>
    </row>
    <row r="7156" customFormat="false" ht="15" hidden="false" customHeight="false" outlineLevel="0" collapsed="false">
      <c r="A7156" s="71" t="s">
        <v>60</v>
      </c>
      <c r="B7156" s="71" t="s">
        <v>53</v>
      </c>
      <c r="C7156" s="71" t="s">
        <v>1087</v>
      </c>
      <c r="D7156" s="72" t="n">
        <v>0</v>
      </c>
      <c r="E7156" s="71" t="n">
        <v>0</v>
      </c>
      <c r="F7156" s="71" t="n">
        <v>5</v>
      </c>
      <c r="G7156" s="72" t="n">
        <v>387.96</v>
      </c>
      <c r="H7156" s="72" t="n">
        <v>387.96</v>
      </c>
      <c r="I7156" s="71" t="n">
        <f aca="false">IF(B7156&gt;=Settings!$B$23,1,0)</f>
        <v>1</v>
      </c>
      <c r="J7156" s="71" t="n">
        <v>1</v>
      </c>
      <c r="K7156" s="71" t="n">
        <f aca="false">F7156*I7156*J7156</f>
        <v>5</v>
      </c>
      <c r="L7156" s="71" t="n">
        <f aca="false">E7156*I7156*J7156</f>
        <v>0</v>
      </c>
      <c r="M7156" s="72" t="n">
        <f aca="false">G7156*I7156*J7156</f>
        <v>387.96</v>
      </c>
      <c r="N7156" s="72" t="n">
        <f aca="false">D7156*I7156*J7156</f>
        <v>-0</v>
      </c>
      <c r="O7156" s="71" t="n">
        <f aca="false">F7156*J7156</f>
        <v>5</v>
      </c>
      <c r="P7156" s="71" t="n">
        <f aca="false">E7156*J7156</f>
        <v>0</v>
      </c>
    </row>
    <row r="7157" customFormat="false" ht="15" hidden="false" customHeight="false" outlineLevel="0" collapsed="false">
      <c r="A7157" s="71" t="s">
        <v>60</v>
      </c>
      <c r="B7157" s="71" t="s">
        <v>53</v>
      </c>
      <c r="C7157" s="71" t="s">
        <v>579</v>
      </c>
      <c r="D7157" s="72" t="n">
        <v>405.98</v>
      </c>
      <c r="E7157" s="71" t="n">
        <v>4</v>
      </c>
      <c r="F7157" s="71" t="n">
        <v>31</v>
      </c>
      <c r="G7157" s="72" t="n">
        <v>3499.43</v>
      </c>
      <c r="H7157" s="72" t="n">
        <v>2849.82</v>
      </c>
      <c r="I7157" s="71" t="n">
        <f aca="false">IF(B7157&gt;=Settings!$B$23,1,0)</f>
        <v>1</v>
      </c>
      <c r="J7157" s="71" t="n">
        <v>1</v>
      </c>
      <c r="K7157" s="71" t="n">
        <f aca="false">F7157*I7157*J7157</f>
        <v>31</v>
      </c>
      <c r="L7157" s="71" t="n">
        <f aca="false">E7157*I7157*J7157</f>
        <v>4</v>
      </c>
      <c r="M7157" s="72" t="n">
        <f aca="false">G7157*I7157*J7157</f>
        <v>3499.43</v>
      </c>
      <c r="N7157" s="72" t="n">
        <f aca="false">D7157*I7157*J7157</f>
        <v>405.98</v>
      </c>
      <c r="O7157" s="71" t="n">
        <f aca="false">F7157*J7157</f>
        <v>31</v>
      </c>
      <c r="P7157" s="71" t="n">
        <f aca="false">E7157*J7157</f>
        <v>4</v>
      </c>
    </row>
    <row r="7158" customFormat="false" ht="15" hidden="false" customHeight="false" outlineLevel="0" collapsed="false">
      <c r="A7158" s="71" t="s">
        <v>62</v>
      </c>
      <c r="B7158" s="71" t="s">
        <v>53</v>
      </c>
      <c r="C7158" s="71" t="s">
        <v>1786</v>
      </c>
      <c r="D7158" s="72" t="n">
        <v>0</v>
      </c>
      <c r="E7158" s="71" t="n">
        <v>0</v>
      </c>
      <c r="F7158" s="71" t="n">
        <v>4</v>
      </c>
      <c r="G7158" s="72" t="n">
        <v>400.72</v>
      </c>
      <c r="H7158" s="72" t="n">
        <v>382.73</v>
      </c>
      <c r="I7158" s="71" t="n">
        <f aca="false">IF(B7158&gt;=Settings!$B$23,1,0)</f>
        <v>1</v>
      </c>
      <c r="J7158" s="71" t="n">
        <v>1</v>
      </c>
      <c r="K7158" s="71" t="n">
        <f aca="false">F7158*I7158*J7158</f>
        <v>4</v>
      </c>
      <c r="L7158" s="71" t="n">
        <f aca="false">E7158*I7158*J7158</f>
        <v>0</v>
      </c>
      <c r="M7158" s="72" t="n">
        <f aca="false">G7158*I7158*J7158</f>
        <v>400.72</v>
      </c>
      <c r="N7158" s="72" t="n">
        <f aca="false">D7158*I7158*J7158</f>
        <v>-0</v>
      </c>
      <c r="O7158" s="71" t="n">
        <f aca="false">F7158*J7158</f>
        <v>4</v>
      </c>
      <c r="P7158" s="71" t="n">
        <f aca="false">E7158*J7158</f>
        <v>0</v>
      </c>
    </row>
    <row r="7159" customFormat="false" ht="15" hidden="false" customHeight="false" outlineLevel="0" collapsed="false">
      <c r="A7159" s="71" t="s">
        <v>59</v>
      </c>
      <c r="B7159" s="71" t="s">
        <v>53</v>
      </c>
      <c r="C7159" s="71" t="s">
        <v>1163</v>
      </c>
      <c r="D7159" s="72" t="n">
        <v>0</v>
      </c>
      <c r="E7159" s="71" t="n">
        <v>0</v>
      </c>
      <c r="F7159" s="71" t="n">
        <v>4</v>
      </c>
      <c r="G7159" s="72" t="n">
        <v>163.45</v>
      </c>
      <c r="H7159" s="72" t="n">
        <v>157.33</v>
      </c>
      <c r="I7159" s="71" t="n">
        <f aca="false">IF(B7159&gt;=Settings!$B$23,1,0)</f>
        <v>1</v>
      </c>
      <c r="J7159" s="71" t="n">
        <v>1</v>
      </c>
      <c r="K7159" s="71" t="n">
        <f aca="false">F7159*I7159*J7159</f>
        <v>4</v>
      </c>
      <c r="L7159" s="71" t="n">
        <f aca="false">E7159*I7159*J7159</f>
        <v>0</v>
      </c>
      <c r="M7159" s="72" t="n">
        <f aca="false">G7159*I7159*J7159</f>
        <v>163.45</v>
      </c>
      <c r="N7159" s="72" t="n">
        <f aca="false">D7159*I7159*J7159</f>
        <v>-0</v>
      </c>
      <c r="O7159" s="71" t="n">
        <f aca="false">F7159*J7159</f>
        <v>4</v>
      </c>
      <c r="P7159" s="71" t="n">
        <f aca="false">E7159*J7159</f>
        <v>0</v>
      </c>
    </row>
    <row r="7160" customFormat="false" ht="15" hidden="false" customHeight="false" outlineLevel="0" collapsed="false">
      <c r="A7160" s="71" t="s">
        <v>61</v>
      </c>
      <c r="B7160" s="71" t="s">
        <v>53</v>
      </c>
      <c r="C7160" s="71" t="s">
        <v>125</v>
      </c>
      <c r="D7160" s="72" t="n">
        <v>99.95</v>
      </c>
      <c r="E7160" s="71" t="n">
        <v>1</v>
      </c>
      <c r="F7160" s="71" t="n">
        <v>144</v>
      </c>
      <c r="G7160" s="72" t="n">
        <v>15506.36</v>
      </c>
      <c r="H7160" s="72" t="n">
        <v>14058.32</v>
      </c>
      <c r="I7160" s="71" t="n">
        <f aca="false">IF(B7160&gt;=Settings!$B$23,1,0)</f>
        <v>1</v>
      </c>
      <c r="J7160" s="71" t="n">
        <v>1</v>
      </c>
      <c r="K7160" s="71" t="n">
        <f aca="false">F7160*I7160*J7160</f>
        <v>144</v>
      </c>
      <c r="L7160" s="71" t="n">
        <f aca="false">E7160*I7160*J7160</f>
        <v>1</v>
      </c>
      <c r="M7160" s="72" t="n">
        <f aca="false">G7160*I7160*J7160</f>
        <v>15506.36</v>
      </c>
      <c r="N7160" s="72" t="n">
        <f aca="false">D7160*I7160*J7160</f>
        <v>99.95</v>
      </c>
      <c r="O7160" s="71" t="n">
        <f aca="false">F7160*J7160</f>
        <v>144</v>
      </c>
      <c r="P7160" s="71" t="n">
        <f aca="false">E7160*J7160</f>
        <v>1</v>
      </c>
    </row>
    <row r="7161" customFormat="false" ht="15" hidden="false" customHeight="false" outlineLevel="0" collapsed="false">
      <c r="A7161" s="71" t="s">
        <v>60</v>
      </c>
      <c r="B7161" s="71" t="s">
        <v>53</v>
      </c>
      <c r="C7161" s="71" t="s">
        <v>2102</v>
      </c>
      <c r="D7161" s="72" t="n">
        <v>142.64</v>
      </c>
      <c r="E7161" s="71" t="n">
        <v>2</v>
      </c>
      <c r="F7161" s="71" t="n">
        <v>13</v>
      </c>
      <c r="G7161" s="72" t="n">
        <v>988.49</v>
      </c>
      <c r="H7161" s="72" t="n">
        <v>811.88</v>
      </c>
      <c r="I7161" s="71" t="n">
        <f aca="false">IF(B7161&gt;=Settings!$B$23,1,0)</f>
        <v>1</v>
      </c>
      <c r="J7161" s="71" t="n">
        <v>1</v>
      </c>
      <c r="K7161" s="71" t="n">
        <f aca="false">F7161*I7161*J7161</f>
        <v>13</v>
      </c>
      <c r="L7161" s="71" t="n">
        <f aca="false">E7161*I7161*J7161</f>
        <v>2</v>
      </c>
      <c r="M7161" s="72" t="n">
        <f aca="false">G7161*I7161*J7161</f>
        <v>988.49</v>
      </c>
      <c r="N7161" s="72" t="n">
        <f aca="false">D7161*I7161*J7161</f>
        <v>142.64</v>
      </c>
      <c r="O7161" s="71" t="n">
        <f aca="false">F7161*J7161</f>
        <v>13</v>
      </c>
      <c r="P7161" s="71" t="n">
        <f aca="false">E7161*J7161</f>
        <v>2</v>
      </c>
    </row>
    <row r="7162" customFormat="false" ht="15" hidden="false" customHeight="false" outlineLevel="0" collapsed="false">
      <c r="A7162" s="71" t="s">
        <v>59</v>
      </c>
      <c r="B7162" s="71" t="s">
        <v>53</v>
      </c>
      <c r="C7162" s="71" t="s">
        <v>886</v>
      </c>
      <c r="D7162" s="72" t="n">
        <v>0</v>
      </c>
      <c r="E7162" s="71" t="n">
        <v>0</v>
      </c>
      <c r="F7162" s="71" t="n">
        <v>17</v>
      </c>
      <c r="G7162" s="72" t="n">
        <v>2262.85</v>
      </c>
      <c r="H7162" s="72" t="n">
        <v>2147.68</v>
      </c>
      <c r="I7162" s="71" t="n">
        <f aca="false">IF(B7162&gt;=Settings!$B$23,1,0)</f>
        <v>1</v>
      </c>
      <c r="J7162" s="71" t="n">
        <v>1</v>
      </c>
      <c r="K7162" s="71" t="n">
        <f aca="false">F7162*I7162*J7162</f>
        <v>17</v>
      </c>
      <c r="L7162" s="71" t="n">
        <f aca="false">E7162*I7162*J7162</f>
        <v>0</v>
      </c>
      <c r="M7162" s="72" t="n">
        <f aca="false">G7162*I7162*J7162</f>
        <v>2262.85</v>
      </c>
      <c r="N7162" s="72" t="n">
        <f aca="false">D7162*I7162*J7162</f>
        <v>-0</v>
      </c>
      <c r="O7162" s="71" t="n">
        <f aca="false">F7162*J7162</f>
        <v>17</v>
      </c>
      <c r="P7162" s="71" t="n">
        <f aca="false">E7162*J7162</f>
        <v>0</v>
      </c>
    </row>
    <row r="7163" customFormat="false" ht="15" hidden="false" customHeight="false" outlineLevel="0" collapsed="false">
      <c r="A7163" s="71" t="s">
        <v>61</v>
      </c>
      <c r="B7163" s="71" t="s">
        <v>53</v>
      </c>
      <c r="C7163" s="71" t="s">
        <v>1236</v>
      </c>
      <c r="D7163" s="72" t="n">
        <v>63.59</v>
      </c>
      <c r="E7163" s="71" t="n">
        <v>1</v>
      </c>
      <c r="F7163" s="71" t="n">
        <v>8</v>
      </c>
      <c r="G7163" s="72" t="n">
        <v>568.69</v>
      </c>
      <c r="H7163" s="72" t="n">
        <v>469.33</v>
      </c>
      <c r="I7163" s="71" t="n">
        <f aca="false">IF(B7163&gt;=Settings!$B$23,1,0)</f>
        <v>1</v>
      </c>
      <c r="J7163" s="71" t="n">
        <v>1</v>
      </c>
      <c r="K7163" s="71" t="n">
        <f aca="false">F7163*I7163*J7163</f>
        <v>8</v>
      </c>
      <c r="L7163" s="71" t="n">
        <f aca="false">E7163*I7163*J7163</f>
        <v>1</v>
      </c>
      <c r="M7163" s="72" t="n">
        <f aca="false">G7163*I7163*J7163</f>
        <v>568.69</v>
      </c>
      <c r="N7163" s="72" t="n">
        <f aca="false">D7163*I7163*J7163</f>
        <v>63.59</v>
      </c>
      <c r="O7163" s="71" t="n">
        <f aca="false">F7163*J7163</f>
        <v>8</v>
      </c>
      <c r="P7163" s="71" t="n">
        <f aca="false">E7163*J7163</f>
        <v>1</v>
      </c>
    </row>
    <row r="7164" customFormat="false" ht="15" hidden="false" customHeight="false" outlineLevel="0" collapsed="false">
      <c r="A7164" s="71" t="s">
        <v>60</v>
      </c>
      <c r="B7164" s="71" t="s">
        <v>53</v>
      </c>
      <c r="C7164" s="71" t="s">
        <v>153</v>
      </c>
      <c r="D7164" s="72" t="n">
        <v>309.95</v>
      </c>
      <c r="E7164" s="71" t="n">
        <v>1</v>
      </c>
      <c r="F7164" s="71" t="n">
        <v>1</v>
      </c>
      <c r="G7164" s="72" t="n">
        <v>309.95</v>
      </c>
      <c r="H7164" s="72" t="n">
        <v>0</v>
      </c>
      <c r="I7164" s="71" t="n">
        <f aca="false">IF(B7164&gt;=Settings!$B$23,1,0)</f>
        <v>1</v>
      </c>
      <c r="J7164" s="71" t="n">
        <v>1</v>
      </c>
      <c r="K7164" s="71" t="n">
        <f aca="false">F7164*I7164*J7164</f>
        <v>1</v>
      </c>
      <c r="L7164" s="71" t="n">
        <f aca="false">E7164*I7164*J7164</f>
        <v>1</v>
      </c>
      <c r="M7164" s="72" t="n">
        <f aca="false">G7164*I7164*J7164</f>
        <v>309.95</v>
      </c>
      <c r="N7164" s="72" t="n">
        <f aca="false">D7164*I7164*J7164</f>
        <v>309.95</v>
      </c>
      <c r="O7164" s="71" t="n">
        <f aca="false">F7164*J7164</f>
        <v>1</v>
      </c>
      <c r="P7164" s="71" t="n">
        <f aca="false">E7164*J7164</f>
        <v>1</v>
      </c>
    </row>
    <row r="7165" customFormat="false" ht="15" hidden="false" customHeight="false" outlineLevel="0" collapsed="false">
      <c r="A7165" s="71" t="s">
        <v>59</v>
      </c>
      <c r="B7165" s="71" t="s">
        <v>53</v>
      </c>
      <c r="C7165" s="71" t="s">
        <v>2193</v>
      </c>
      <c r="D7165" s="72" t="n">
        <v>0</v>
      </c>
      <c r="E7165" s="71" t="n">
        <v>0</v>
      </c>
      <c r="F7165" s="71" t="n">
        <v>1</v>
      </c>
      <c r="G7165" s="72" t="n">
        <v>90.89</v>
      </c>
      <c r="H7165" s="72" t="n">
        <v>77.27</v>
      </c>
      <c r="I7165" s="71" t="n">
        <f aca="false">IF(B7165&gt;=Settings!$B$23,1,0)</f>
        <v>1</v>
      </c>
      <c r="J7165" s="71" t="n">
        <v>1</v>
      </c>
      <c r="K7165" s="71" t="n">
        <f aca="false">F7165*I7165*J7165</f>
        <v>1</v>
      </c>
      <c r="L7165" s="71" t="n">
        <f aca="false">E7165*I7165*J7165</f>
        <v>0</v>
      </c>
      <c r="M7165" s="72" t="n">
        <f aca="false">G7165*I7165*J7165</f>
        <v>90.89</v>
      </c>
      <c r="N7165" s="72" t="n">
        <f aca="false">D7165*I7165*J7165</f>
        <v>-0</v>
      </c>
      <c r="O7165" s="71" t="n">
        <f aca="false">F7165*J7165</f>
        <v>1</v>
      </c>
      <c r="P7165" s="71" t="n">
        <f aca="false">E7165*J7165</f>
        <v>0</v>
      </c>
    </row>
    <row r="7166" customFormat="false" ht="15" hidden="false" customHeight="false" outlineLevel="0" collapsed="false">
      <c r="A7166" s="71" t="s">
        <v>60</v>
      </c>
      <c r="B7166" s="71" t="s">
        <v>53</v>
      </c>
      <c r="C7166" s="71" t="s">
        <v>577</v>
      </c>
      <c r="D7166" s="72" t="n">
        <v>0</v>
      </c>
      <c r="E7166" s="71" t="n">
        <v>0</v>
      </c>
      <c r="F7166" s="71" t="n">
        <v>12</v>
      </c>
      <c r="G7166" s="72" t="n">
        <v>1226.68</v>
      </c>
      <c r="H7166" s="72" t="n">
        <v>1147.67</v>
      </c>
      <c r="I7166" s="71" t="n">
        <f aca="false">IF(B7166&gt;=Settings!$B$23,1,0)</f>
        <v>1</v>
      </c>
      <c r="J7166" s="71" t="n">
        <v>1</v>
      </c>
      <c r="K7166" s="71" t="n">
        <f aca="false">F7166*I7166*J7166</f>
        <v>12</v>
      </c>
      <c r="L7166" s="71" t="n">
        <f aca="false">E7166*I7166*J7166</f>
        <v>0</v>
      </c>
      <c r="M7166" s="72" t="n">
        <f aca="false">G7166*I7166*J7166</f>
        <v>1226.68</v>
      </c>
      <c r="N7166" s="72" t="n">
        <f aca="false">D7166*I7166*J7166</f>
        <v>-0</v>
      </c>
      <c r="O7166" s="71" t="n">
        <f aca="false">F7166*J7166</f>
        <v>12</v>
      </c>
      <c r="P7166" s="71" t="n">
        <f aca="false">E7166*J7166</f>
        <v>0</v>
      </c>
    </row>
    <row r="7167" customFormat="false" ht="15" hidden="false" customHeight="false" outlineLevel="0" collapsed="false">
      <c r="A7167" s="71" t="s">
        <v>60</v>
      </c>
      <c r="B7167" s="71" t="s">
        <v>53</v>
      </c>
      <c r="C7167" s="71" t="s">
        <v>910</v>
      </c>
      <c r="D7167" s="72" t="n">
        <v>581.22</v>
      </c>
      <c r="E7167" s="71" t="n">
        <v>7</v>
      </c>
      <c r="F7167" s="71" t="n">
        <v>104</v>
      </c>
      <c r="G7167" s="72" t="n">
        <v>7206.99</v>
      </c>
      <c r="H7167" s="72" t="n">
        <v>6200.28</v>
      </c>
      <c r="I7167" s="71" t="n">
        <f aca="false">IF(B7167&gt;=Settings!$B$23,1,0)</f>
        <v>1</v>
      </c>
      <c r="J7167" s="71" t="n">
        <v>1</v>
      </c>
      <c r="K7167" s="71" t="n">
        <f aca="false">F7167*I7167*J7167</f>
        <v>104</v>
      </c>
      <c r="L7167" s="71" t="n">
        <f aca="false">E7167*I7167*J7167</f>
        <v>7</v>
      </c>
      <c r="M7167" s="72" t="n">
        <f aca="false">G7167*I7167*J7167</f>
        <v>7206.99</v>
      </c>
      <c r="N7167" s="72" t="n">
        <f aca="false">D7167*I7167*J7167</f>
        <v>581.22</v>
      </c>
      <c r="O7167" s="71" t="n">
        <f aca="false">F7167*J7167</f>
        <v>104</v>
      </c>
      <c r="P7167" s="71" t="n">
        <f aca="false">E7167*J7167</f>
        <v>7</v>
      </c>
    </row>
    <row r="7168" customFormat="false" ht="15" hidden="false" customHeight="false" outlineLevel="0" collapsed="false">
      <c r="A7168" s="71" t="s">
        <v>59</v>
      </c>
      <c r="B7168" s="71" t="s">
        <v>53</v>
      </c>
      <c r="C7168" s="71" t="s">
        <v>2439</v>
      </c>
      <c r="D7168" s="72" t="n">
        <v>0</v>
      </c>
      <c r="E7168" s="71" t="n">
        <v>0</v>
      </c>
      <c r="F7168" s="71" t="n">
        <v>2</v>
      </c>
      <c r="G7168" s="72" t="n">
        <v>213.54</v>
      </c>
      <c r="H7168" s="72" t="n">
        <v>195.84</v>
      </c>
      <c r="I7168" s="71" t="n">
        <f aca="false">IF(B7168&gt;=Settings!$B$23,1,0)</f>
        <v>1</v>
      </c>
      <c r="J7168" s="71" t="n">
        <v>1</v>
      </c>
      <c r="K7168" s="71" t="n">
        <f aca="false">F7168*I7168*J7168</f>
        <v>2</v>
      </c>
      <c r="L7168" s="71" t="n">
        <f aca="false">E7168*I7168*J7168</f>
        <v>0</v>
      </c>
      <c r="M7168" s="72" t="n">
        <f aca="false">G7168*I7168*J7168</f>
        <v>213.54</v>
      </c>
      <c r="N7168" s="72" t="n">
        <f aca="false">D7168*I7168*J7168</f>
        <v>-0</v>
      </c>
      <c r="O7168" s="71" t="n">
        <f aca="false">F7168*J7168</f>
        <v>2</v>
      </c>
      <c r="P7168" s="71" t="n">
        <f aca="false">E7168*J7168</f>
        <v>0</v>
      </c>
    </row>
    <row r="7169" customFormat="false" ht="15" hidden="false" customHeight="false" outlineLevel="0" collapsed="false">
      <c r="A7169" s="71" t="s">
        <v>59</v>
      </c>
      <c r="B7169" s="71" t="s">
        <v>53</v>
      </c>
      <c r="C7169" s="71" t="s">
        <v>643</v>
      </c>
      <c r="D7169" s="72" t="n">
        <v>0</v>
      </c>
      <c r="E7169" s="71" t="n">
        <v>0</v>
      </c>
      <c r="F7169" s="71" t="n">
        <v>3</v>
      </c>
      <c r="G7169" s="72" t="n">
        <v>336.22</v>
      </c>
      <c r="H7169" s="72" t="n">
        <v>303.52</v>
      </c>
      <c r="I7169" s="71" t="n">
        <f aca="false">IF(B7169&gt;=Settings!$B$23,1,0)</f>
        <v>1</v>
      </c>
      <c r="J7169" s="71" t="n">
        <v>1</v>
      </c>
      <c r="K7169" s="71" t="n">
        <f aca="false">F7169*I7169*J7169</f>
        <v>3</v>
      </c>
      <c r="L7169" s="71" t="n">
        <f aca="false">E7169*I7169*J7169</f>
        <v>0</v>
      </c>
      <c r="M7169" s="72" t="n">
        <f aca="false">G7169*I7169*J7169</f>
        <v>336.22</v>
      </c>
      <c r="N7169" s="72" t="n">
        <f aca="false">D7169*I7169*J7169</f>
        <v>-0</v>
      </c>
      <c r="O7169" s="71" t="n">
        <f aca="false">F7169*J7169</f>
        <v>3</v>
      </c>
      <c r="P7169" s="71" t="n">
        <f aca="false">E7169*J7169</f>
        <v>0</v>
      </c>
    </row>
    <row r="7170" customFormat="false" ht="15" hidden="false" customHeight="false" outlineLevel="0" collapsed="false">
      <c r="A7170" s="71" t="s">
        <v>60</v>
      </c>
      <c r="B7170" s="71" t="s">
        <v>53</v>
      </c>
      <c r="C7170" s="71" t="s">
        <v>152</v>
      </c>
      <c r="D7170" s="72" t="n">
        <v>0</v>
      </c>
      <c r="E7170" s="71" t="n">
        <v>0</v>
      </c>
      <c r="F7170" s="71" t="n">
        <v>6</v>
      </c>
      <c r="G7170" s="72" t="n">
        <v>767.9</v>
      </c>
      <c r="H7170" s="72" t="n">
        <v>741.56</v>
      </c>
      <c r="I7170" s="71" t="n">
        <f aca="false">IF(B7170&gt;=Settings!$B$23,1,0)</f>
        <v>1</v>
      </c>
      <c r="J7170" s="71" t="n">
        <v>1</v>
      </c>
      <c r="K7170" s="71" t="n">
        <f aca="false">F7170*I7170*J7170</f>
        <v>6</v>
      </c>
      <c r="L7170" s="71" t="n">
        <f aca="false">E7170*I7170*J7170</f>
        <v>0</v>
      </c>
      <c r="M7170" s="72" t="n">
        <f aca="false">G7170*I7170*J7170</f>
        <v>767.9</v>
      </c>
      <c r="N7170" s="72" t="n">
        <f aca="false">D7170*I7170*J7170</f>
        <v>-0</v>
      </c>
      <c r="O7170" s="71" t="n">
        <f aca="false">F7170*J7170</f>
        <v>6</v>
      </c>
      <c r="P7170" s="71" t="n">
        <f aca="false">E7170*J7170</f>
        <v>0</v>
      </c>
    </row>
    <row r="7171" customFormat="false" ht="15" hidden="false" customHeight="false" outlineLevel="0" collapsed="false">
      <c r="A7171" s="71" t="s">
        <v>61</v>
      </c>
      <c r="B7171" s="71" t="s">
        <v>53</v>
      </c>
      <c r="C7171" s="71" t="s">
        <v>1304</v>
      </c>
      <c r="D7171" s="72" t="n">
        <v>0</v>
      </c>
      <c r="E7171" s="71" t="n">
        <v>0</v>
      </c>
      <c r="F7171" s="71" t="n">
        <v>1</v>
      </c>
      <c r="G7171" s="72" t="n">
        <v>259.05</v>
      </c>
      <c r="H7171" s="72" t="n">
        <v>259.05</v>
      </c>
      <c r="I7171" s="71" t="n">
        <f aca="false">IF(B7171&gt;=Settings!$B$23,1,0)</f>
        <v>1</v>
      </c>
      <c r="J7171" s="71" t="n">
        <v>1</v>
      </c>
      <c r="K7171" s="71" t="n">
        <f aca="false">F7171*I7171*J7171</f>
        <v>1</v>
      </c>
      <c r="L7171" s="71" t="n">
        <f aca="false">E7171*I7171*J7171</f>
        <v>0</v>
      </c>
      <c r="M7171" s="72" t="n">
        <f aca="false">G7171*I7171*J7171</f>
        <v>259.05</v>
      </c>
      <c r="N7171" s="72" t="n">
        <f aca="false">D7171*I7171*J7171</f>
        <v>-0</v>
      </c>
      <c r="O7171" s="71" t="n">
        <f aca="false">F7171*J7171</f>
        <v>1</v>
      </c>
      <c r="P7171" s="71" t="n">
        <f aca="false">E7171*J7171</f>
        <v>0</v>
      </c>
    </row>
    <row r="7172" customFormat="false" ht="15" hidden="false" customHeight="false" outlineLevel="0" collapsed="false">
      <c r="A7172" s="71" t="s">
        <v>61</v>
      </c>
      <c r="B7172" s="71" t="s">
        <v>53</v>
      </c>
      <c r="C7172" s="71" t="s">
        <v>1128</v>
      </c>
      <c r="D7172" s="72" t="n">
        <v>271.7</v>
      </c>
      <c r="E7172" s="71" t="n">
        <v>3</v>
      </c>
      <c r="F7172" s="71" t="n">
        <v>41</v>
      </c>
      <c r="G7172" s="72" t="n">
        <v>3775.36</v>
      </c>
      <c r="H7172" s="72" t="n">
        <v>3228.44</v>
      </c>
      <c r="I7172" s="71" t="n">
        <f aca="false">IF(B7172&gt;=Settings!$B$23,1,0)</f>
        <v>1</v>
      </c>
      <c r="J7172" s="71" t="n">
        <v>1</v>
      </c>
      <c r="K7172" s="71" t="n">
        <f aca="false">F7172*I7172*J7172</f>
        <v>41</v>
      </c>
      <c r="L7172" s="71" t="n">
        <f aca="false">E7172*I7172*J7172</f>
        <v>3</v>
      </c>
      <c r="M7172" s="72" t="n">
        <f aca="false">G7172*I7172*J7172</f>
        <v>3775.36</v>
      </c>
      <c r="N7172" s="72" t="n">
        <f aca="false">D7172*I7172*J7172</f>
        <v>271.7</v>
      </c>
      <c r="O7172" s="71" t="n">
        <f aca="false">F7172*J7172</f>
        <v>41</v>
      </c>
      <c r="P7172" s="71" t="n">
        <f aca="false">E7172*J7172</f>
        <v>3</v>
      </c>
    </row>
    <row r="7173" customFormat="false" ht="15" hidden="false" customHeight="false" outlineLevel="0" collapsed="false">
      <c r="A7173" s="71" t="s">
        <v>62</v>
      </c>
      <c r="B7173" s="71" t="s">
        <v>53</v>
      </c>
      <c r="C7173" s="71" t="s">
        <v>1148</v>
      </c>
      <c r="D7173" s="72" t="n">
        <v>0</v>
      </c>
      <c r="E7173" s="71" t="n">
        <v>0</v>
      </c>
      <c r="F7173" s="71" t="n">
        <v>5</v>
      </c>
      <c r="G7173" s="72" t="n">
        <v>398.86</v>
      </c>
      <c r="H7173" s="72" t="n">
        <v>389.33</v>
      </c>
      <c r="I7173" s="71" t="n">
        <f aca="false">IF(B7173&gt;=Settings!$B$23,1,0)</f>
        <v>1</v>
      </c>
      <c r="J7173" s="71" t="n">
        <v>1</v>
      </c>
      <c r="K7173" s="71" t="n">
        <f aca="false">F7173*I7173*J7173</f>
        <v>5</v>
      </c>
      <c r="L7173" s="71" t="n">
        <f aca="false">E7173*I7173*J7173</f>
        <v>0</v>
      </c>
      <c r="M7173" s="72" t="n">
        <f aca="false">G7173*I7173*J7173</f>
        <v>398.86</v>
      </c>
      <c r="N7173" s="72" t="n">
        <f aca="false">D7173*I7173*J7173</f>
        <v>-0</v>
      </c>
      <c r="O7173" s="71" t="n">
        <f aca="false">F7173*J7173</f>
        <v>5</v>
      </c>
      <c r="P7173" s="71" t="n">
        <f aca="false">E7173*J7173</f>
        <v>0</v>
      </c>
    </row>
    <row r="7174" customFormat="false" ht="15" hidden="false" customHeight="false" outlineLevel="0" collapsed="false">
      <c r="A7174" s="71" t="s">
        <v>59</v>
      </c>
      <c r="B7174" s="71" t="s">
        <v>53</v>
      </c>
      <c r="C7174" s="71" t="s">
        <v>1386</v>
      </c>
      <c r="D7174" s="72" t="n">
        <v>209.93</v>
      </c>
      <c r="E7174" s="71" t="n">
        <v>3</v>
      </c>
      <c r="F7174" s="71" t="n">
        <v>9</v>
      </c>
      <c r="G7174" s="72" t="n">
        <v>639.93</v>
      </c>
      <c r="H7174" s="72" t="n">
        <v>389.7</v>
      </c>
      <c r="I7174" s="71" t="n">
        <f aca="false">IF(B7174&gt;=Settings!$B$23,1,0)</f>
        <v>1</v>
      </c>
      <c r="J7174" s="71" t="n">
        <v>1</v>
      </c>
      <c r="K7174" s="71" t="n">
        <f aca="false">F7174*I7174*J7174</f>
        <v>9</v>
      </c>
      <c r="L7174" s="71" t="n">
        <f aca="false">E7174*I7174*J7174</f>
        <v>3</v>
      </c>
      <c r="M7174" s="72" t="n">
        <f aca="false">G7174*I7174*J7174</f>
        <v>639.93</v>
      </c>
      <c r="N7174" s="72" t="n">
        <f aca="false">D7174*I7174*J7174</f>
        <v>209.93</v>
      </c>
      <c r="O7174" s="71" t="n">
        <f aca="false">F7174*J7174</f>
        <v>9</v>
      </c>
      <c r="P7174" s="71" t="n">
        <f aca="false">E7174*J7174</f>
        <v>3</v>
      </c>
    </row>
    <row r="7175" customFormat="false" ht="15" hidden="false" customHeight="false" outlineLevel="0" collapsed="false">
      <c r="A7175" s="71" t="s">
        <v>59</v>
      </c>
      <c r="B7175" s="71" t="s">
        <v>53</v>
      </c>
      <c r="C7175" s="71" t="s">
        <v>2389</v>
      </c>
      <c r="D7175" s="72" t="n">
        <v>0</v>
      </c>
      <c r="E7175" s="71" t="n">
        <v>0</v>
      </c>
      <c r="F7175" s="71" t="n">
        <v>1</v>
      </c>
      <c r="G7175" s="72" t="n">
        <v>236.31</v>
      </c>
      <c r="H7175" s="72" t="n">
        <v>200.87</v>
      </c>
      <c r="I7175" s="71" t="n">
        <f aca="false">IF(B7175&gt;=Settings!$B$23,1,0)</f>
        <v>1</v>
      </c>
      <c r="J7175" s="71" t="n">
        <v>1</v>
      </c>
      <c r="K7175" s="71" t="n">
        <f aca="false">F7175*I7175*J7175</f>
        <v>1</v>
      </c>
      <c r="L7175" s="71" t="n">
        <f aca="false">E7175*I7175*J7175</f>
        <v>0</v>
      </c>
      <c r="M7175" s="72" t="n">
        <f aca="false">G7175*I7175*J7175</f>
        <v>236.31</v>
      </c>
      <c r="N7175" s="72" t="n">
        <f aca="false">D7175*I7175*J7175</f>
        <v>-0</v>
      </c>
      <c r="O7175" s="71" t="n">
        <f aca="false">F7175*J7175</f>
        <v>1</v>
      </c>
      <c r="P7175" s="71" t="n">
        <f aca="false">E7175*J7175</f>
        <v>0</v>
      </c>
    </row>
    <row r="7176" customFormat="false" ht="15" hidden="false" customHeight="false" outlineLevel="0" collapsed="false">
      <c r="A7176" s="71" t="s">
        <v>63</v>
      </c>
      <c r="B7176" s="71" t="s">
        <v>53</v>
      </c>
      <c r="C7176" s="71" t="s">
        <v>2264</v>
      </c>
      <c r="D7176" s="72" t="n">
        <v>0</v>
      </c>
      <c r="E7176" s="71" t="n">
        <v>0</v>
      </c>
      <c r="F7176" s="71" t="n">
        <v>2</v>
      </c>
      <c r="G7176" s="72" t="n">
        <v>81.72</v>
      </c>
      <c r="H7176" s="72" t="n">
        <v>81.72</v>
      </c>
      <c r="I7176" s="71" t="n">
        <f aca="false">IF(B7176&gt;=Settings!$B$23,1,0)</f>
        <v>1</v>
      </c>
      <c r="J7176" s="71" t="n">
        <v>1</v>
      </c>
      <c r="K7176" s="71" t="n">
        <f aca="false">F7176*I7176*J7176</f>
        <v>2</v>
      </c>
      <c r="L7176" s="71" t="n">
        <f aca="false">E7176*I7176*J7176</f>
        <v>0</v>
      </c>
      <c r="M7176" s="72" t="n">
        <f aca="false">G7176*I7176*J7176</f>
        <v>81.72</v>
      </c>
      <c r="N7176" s="72" t="n">
        <f aca="false">D7176*I7176*J7176</f>
        <v>-0</v>
      </c>
      <c r="O7176" s="71" t="n">
        <f aca="false">F7176*J7176</f>
        <v>2</v>
      </c>
      <c r="P7176" s="71" t="n">
        <f aca="false">E7176*J7176</f>
        <v>0</v>
      </c>
    </row>
    <row r="7177" customFormat="false" ht="15" hidden="false" customHeight="false" outlineLevel="0" collapsed="false">
      <c r="A7177" s="71" t="s">
        <v>61</v>
      </c>
      <c r="B7177" s="71" t="s">
        <v>53</v>
      </c>
      <c r="C7177" s="71" t="s">
        <v>1078</v>
      </c>
      <c r="D7177" s="72" t="n">
        <v>0</v>
      </c>
      <c r="E7177" s="71" t="n">
        <v>0</v>
      </c>
      <c r="F7177" s="71" t="n">
        <v>1</v>
      </c>
      <c r="G7177" s="72" t="n">
        <v>113.58</v>
      </c>
      <c r="H7177" s="72" t="n">
        <v>96.55</v>
      </c>
      <c r="I7177" s="71" t="n">
        <f aca="false">IF(B7177&gt;=Settings!$B$23,1,0)</f>
        <v>1</v>
      </c>
      <c r="J7177" s="71" t="n">
        <v>1</v>
      </c>
      <c r="K7177" s="71" t="n">
        <f aca="false">F7177*I7177*J7177</f>
        <v>1</v>
      </c>
      <c r="L7177" s="71" t="n">
        <f aca="false">E7177*I7177*J7177</f>
        <v>0</v>
      </c>
      <c r="M7177" s="72" t="n">
        <f aca="false">G7177*I7177*J7177</f>
        <v>113.58</v>
      </c>
      <c r="N7177" s="72" t="n">
        <f aca="false">D7177*I7177*J7177</f>
        <v>-0</v>
      </c>
      <c r="O7177" s="71" t="n">
        <f aca="false">F7177*J7177</f>
        <v>1</v>
      </c>
      <c r="P7177" s="71" t="n">
        <f aca="false">E7177*J7177</f>
        <v>0</v>
      </c>
    </row>
    <row r="7178" customFormat="false" ht="15" hidden="false" customHeight="false" outlineLevel="0" collapsed="false">
      <c r="A7178" s="71" t="s">
        <v>60</v>
      </c>
      <c r="B7178" s="71" t="s">
        <v>53</v>
      </c>
      <c r="C7178" s="71" t="s">
        <v>1132</v>
      </c>
      <c r="D7178" s="72" t="n">
        <v>0</v>
      </c>
      <c r="E7178" s="71" t="n">
        <v>0</v>
      </c>
      <c r="F7178" s="71" t="n">
        <v>3</v>
      </c>
      <c r="G7178" s="72" t="n">
        <v>558.94</v>
      </c>
      <c r="H7178" s="72" t="n">
        <v>493.74</v>
      </c>
      <c r="I7178" s="71" t="n">
        <f aca="false">IF(B7178&gt;=Settings!$B$23,1,0)</f>
        <v>1</v>
      </c>
      <c r="J7178" s="71" t="n">
        <v>1</v>
      </c>
      <c r="K7178" s="71" t="n">
        <f aca="false">F7178*I7178*J7178</f>
        <v>3</v>
      </c>
      <c r="L7178" s="71" t="n">
        <f aca="false">E7178*I7178*J7178</f>
        <v>0</v>
      </c>
      <c r="M7178" s="72" t="n">
        <f aca="false">G7178*I7178*J7178</f>
        <v>558.94</v>
      </c>
      <c r="N7178" s="72" t="n">
        <f aca="false">D7178*I7178*J7178</f>
        <v>-0</v>
      </c>
      <c r="O7178" s="71" t="n">
        <f aca="false">F7178*J7178</f>
        <v>3</v>
      </c>
      <c r="P7178" s="71" t="n">
        <f aca="false">E7178*J7178</f>
        <v>0</v>
      </c>
    </row>
    <row r="7179" customFormat="false" ht="15" hidden="false" customHeight="false" outlineLevel="0" collapsed="false">
      <c r="A7179" s="71" t="s">
        <v>59</v>
      </c>
      <c r="B7179" s="71" t="s">
        <v>53</v>
      </c>
      <c r="C7179" s="71" t="s">
        <v>898</v>
      </c>
      <c r="D7179" s="72" t="n">
        <v>0</v>
      </c>
      <c r="E7179" s="71" t="n">
        <v>0</v>
      </c>
      <c r="F7179" s="71" t="n">
        <v>13</v>
      </c>
      <c r="G7179" s="72" t="n">
        <v>1035.75</v>
      </c>
      <c r="H7179" s="72" t="n">
        <v>974.02</v>
      </c>
      <c r="I7179" s="71" t="n">
        <f aca="false">IF(B7179&gt;=Settings!$B$23,1,0)</f>
        <v>1</v>
      </c>
      <c r="J7179" s="71" t="n">
        <v>1</v>
      </c>
      <c r="K7179" s="71" t="n">
        <f aca="false">F7179*I7179*J7179</f>
        <v>13</v>
      </c>
      <c r="L7179" s="71" t="n">
        <f aca="false">E7179*I7179*J7179</f>
        <v>0</v>
      </c>
      <c r="M7179" s="72" t="n">
        <f aca="false">G7179*I7179*J7179</f>
        <v>1035.75</v>
      </c>
      <c r="N7179" s="72" t="n">
        <f aca="false">D7179*I7179*J7179</f>
        <v>-0</v>
      </c>
      <c r="O7179" s="71" t="n">
        <f aca="false">F7179*J7179</f>
        <v>13</v>
      </c>
      <c r="P7179" s="71" t="n">
        <f aca="false">E7179*J7179</f>
        <v>0</v>
      </c>
    </row>
    <row r="7180" customFormat="false" ht="15" hidden="false" customHeight="false" outlineLevel="0" collapsed="false">
      <c r="A7180" s="71" t="s">
        <v>59</v>
      </c>
      <c r="B7180" s="71" t="s">
        <v>53</v>
      </c>
      <c r="C7180" s="71" t="s">
        <v>114</v>
      </c>
      <c r="D7180" s="72" t="n">
        <v>3197.01</v>
      </c>
      <c r="E7180" s="71" t="n">
        <v>37</v>
      </c>
      <c r="F7180" s="71" t="n">
        <v>542</v>
      </c>
      <c r="G7180" s="72" t="n">
        <v>48237.4</v>
      </c>
      <c r="H7180" s="72" t="n">
        <v>43069.02</v>
      </c>
      <c r="I7180" s="71" t="n">
        <f aca="false">IF(B7180&gt;=Settings!$B$23,1,0)</f>
        <v>1</v>
      </c>
      <c r="J7180" s="71" t="n">
        <v>1</v>
      </c>
      <c r="K7180" s="71" t="n">
        <f aca="false">F7180*I7180*J7180</f>
        <v>542</v>
      </c>
      <c r="L7180" s="71" t="n">
        <f aca="false">E7180*I7180*J7180</f>
        <v>37</v>
      </c>
      <c r="M7180" s="72" t="n">
        <f aca="false">G7180*I7180*J7180</f>
        <v>48237.4</v>
      </c>
      <c r="N7180" s="72" t="n">
        <f aca="false">D7180*I7180*J7180</f>
        <v>3197.01</v>
      </c>
      <c r="O7180" s="71" t="n">
        <f aca="false">F7180*J7180</f>
        <v>542</v>
      </c>
      <c r="P7180" s="71" t="n">
        <f aca="false">E7180*J7180</f>
        <v>37</v>
      </c>
    </row>
    <row r="7181" customFormat="false" ht="15" hidden="false" customHeight="false" outlineLevel="0" collapsed="false">
      <c r="A7181" s="71" t="s">
        <v>62</v>
      </c>
      <c r="B7181" s="71" t="s">
        <v>53</v>
      </c>
      <c r="C7181" s="71" t="s">
        <v>1064</v>
      </c>
      <c r="D7181" s="72" t="n">
        <v>0</v>
      </c>
      <c r="E7181" s="71" t="n">
        <v>0</v>
      </c>
      <c r="F7181" s="71" t="n">
        <v>1</v>
      </c>
      <c r="G7181" s="72" t="n">
        <v>63.59</v>
      </c>
      <c r="H7181" s="72" t="n">
        <v>63.59</v>
      </c>
      <c r="I7181" s="71" t="n">
        <f aca="false">IF(B7181&gt;=Settings!$B$23,1,0)</f>
        <v>1</v>
      </c>
      <c r="J7181" s="71" t="n">
        <v>1</v>
      </c>
      <c r="K7181" s="71" t="n">
        <f aca="false">F7181*I7181*J7181</f>
        <v>1</v>
      </c>
      <c r="L7181" s="71" t="n">
        <f aca="false">E7181*I7181*J7181</f>
        <v>0</v>
      </c>
      <c r="M7181" s="72" t="n">
        <f aca="false">G7181*I7181*J7181</f>
        <v>63.59</v>
      </c>
      <c r="N7181" s="72" t="n">
        <f aca="false">D7181*I7181*J7181</f>
        <v>-0</v>
      </c>
      <c r="O7181" s="71" t="n">
        <f aca="false">F7181*J7181</f>
        <v>1</v>
      </c>
      <c r="P7181" s="71" t="n">
        <f aca="false">E7181*J7181</f>
        <v>0</v>
      </c>
    </row>
    <row r="7182" customFormat="false" ht="15" hidden="false" customHeight="false" outlineLevel="0" collapsed="false">
      <c r="A7182" s="71" t="s">
        <v>59</v>
      </c>
      <c r="B7182" s="71" t="s">
        <v>53</v>
      </c>
      <c r="C7182" s="71" t="s">
        <v>944</v>
      </c>
      <c r="D7182" s="72" t="n">
        <v>861.17</v>
      </c>
      <c r="E7182" s="71" t="n">
        <v>10</v>
      </c>
      <c r="F7182" s="71" t="n">
        <v>106</v>
      </c>
      <c r="G7182" s="72" t="n">
        <v>9594.87</v>
      </c>
      <c r="H7182" s="72" t="n">
        <v>8149.13</v>
      </c>
      <c r="I7182" s="71" t="n">
        <f aca="false">IF(B7182&gt;=Settings!$B$23,1,0)</f>
        <v>1</v>
      </c>
      <c r="J7182" s="71" t="n">
        <v>1</v>
      </c>
      <c r="K7182" s="71" t="n">
        <f aca="false">F7182*I7182*J7182</f>
        <v>106</v>
      </c>
      <c r="L7182" s="71" t="n">
        <f aca="false">E7182*I7182*J7182</f>
        <v>10</v>
      </c>
      <c r="M7182" s="72" t="n">
        <f aca="false">G7182*I7182*J7182</f>
        <v>9594.87</v>
      </c>
      <c r="N7182" s="72" t="n">
        <f aca="false">D7182*I7182*J7182</f>
        <v>861.17</v>
      </c>
      <c r="O7182" s="71" t="n">
        <f aca="false">F7182*J7182</f>
        <v>106</v>
      </c>
      <c r="P7182" s="71" t="n">
        <f aca="false">E7182*J7182</f>
        <v>10</v>
      </c>
    </row>
    <row r="7183" customFormat="false" ht="15" hidden="false" customHeight="false" outlineLevel="0" collapsed="false">
      <c r="A7183" s="71" t="s">
        <v>59</v>
      </c>
      <c r="B7183" s="71" t="s">
        <v>53</v>
      </c>
      <c r="C7183" s="71" t="s">
        <v>608</v>
      </c>
      <c r="D7183" s="72" t="n">
        <v>73.37</v>
      </c>
      <c r="E7183" s="71" t="n">
        <v>1</v>
      </c>
      <c r="F7183" s="71" t="n">
        <v>21</v>
      </c>
      <c r="G7183" s="72" t="n">
        <v>1647.17</v>
      </c>
      <c r="H7183" s="72" t="n">
        <v>1478.36</v>
      </c>
      <c r="I7183" s="71" t="n">
        <f aca="false">IF(B7183&gt;=Settings!$B$23,1,0)</f>
        <v>1</v>
      </c>
      <c r="J7183" s="71" t="n">
        <v>1</v>
      </c>
      <c r="K7183" s="71" t="n">
        <f aca="false">F7183*I7183*J7183</f>
        <v>21</v>
      </c>
      <c r="L7183" s="71" t="n">
        <f aca="false">E7183*I7183*J7183</f>
        <v>1</v>
      </c>
      <c r="M7183" s="72" t="n">
        <f aca="false">G7183*I7183*J7183</f>
        <v>1647.17</v>
      </c>
      <c r="N7183" s="72" t="n">
        <f aca="false">D7183*I7183*J7183</f>
        <v>73.37</v>
      </c>
      <c r="O7183" s="71" t="n">
        <f aca="false">F7183*J7183</f>
        <v>21</v>
      </c>
      <c r="P7183" s="71" t="n">
        <f aca="false">E7183*J7183</f>
        <v>1</v>
      </c>
    </row>
    <row r="7184" customFormat="false" ht="15" hidden="false" customHeight="false" outlineLevel="0" collapsed="false">
      <c r="A7184" s="71" t="s">
        <v>61</v>
      </c>
      <c r="B7184" s="71" t="s">
        <v>53</v>
      </c>
      <c r="C7184" s="71" t="s">
        <v>1025</v>
      </c>
      <c r="D7184" s="72" t="n">
        <v>0</v>
      </c>
      <c r="E7184" s="71" t="n">
        <v>0</v>
      </c>
      <c r="F7184" s="71" t="n">
        <v>1</v>
      </c>
      <c r="G7184" s="72" t="n">
        <v>131.77</v>
      </c>
      <c r="H7184" s="72" t="n">
        <v>131.77</v>
      </c>
      <c r="I7184" s="71" t="n">
        <f aca="false">IF(B7184&gt;=Settings!$B$23,1,0)</f>
        <v>1</v>
      </c>
      <c r="J7184" s="71" t="n">
        <v>1</v>
      </c>
      <c r="K7184" s="71" t="n">
        <f aca="false">F7184*I7184*J7184</f>
        <v>1</v>
      </c>
      <c r="L7184" s="71" t="n">
        <f aca="false">E7184*I7184*J7184</f>
        <v>0</v>
      </c>
      <c r="M7184" s="72" t="n">
        <f aca="false">G7184*I7184*J7184</f>
        <v>131.77</v>
      </c>
      <c r="N7184" s="72" t="n">
        <f aca="false">D7184*I7184*J7184</f>
        <v>-0</v>
      </c>
      <c r="O7184" s="71" t="n">
        <f aca="false">F7184*J7184</f>
        <v>1</v>
      </c>
      <c r="P7184" s="71" t="n">
        <f aca="false">E7184*J7184</f>
        <v>0</v>
      </c>
    </row>
    <row r="7185" customFormat="false" ht="15" hidden="false" customHeight="false" outlineLevel="0" collapsed="false">
      <c r="A7185" s="71" t="s">
        <v>59</v>
      </c>
      <c r="B7185" s="71" t="s">
        <v>53</v>
      </c>
      <c r="C7185" s="71" t="s">
        <v>2210</v>
      </c>
      <c r="D7185" s="72" t="n">
        <v>0</v>
      </c>
      <c r="E7185" s="71" t="n">
        <v>0</v>
      </c>
      <c r="F7185" s="71" t="n">
        <v>1</v>
      </c>
      <c r="G7185" s="72" t="n">
        <v>129.95</v>
      </c>
      <c r="H7185" s="72" t="n">
        <v>110.46</v>
      </c>
      <c r="I7185" s="71" t="n">
        <f aca="false">IF(B7185&gt;=Settings!$B$23,1,0)</f>
        <v>1</v>
      </c>
      <c r="J7185" s="71" t="n">
        <v>1</v>
      </c>
      <c r="K7185" s="71" t="n">
        <f aca="false">F7185*I7185*J7185</f>
        <v>1</v>
      </c>
      <c r="L7185" s="71" t="n">
        <f aca="false">E7185*I7185*J7185</f>
        <v>0</v>
      </c>
      <c r="M7185" s="72" t="n">
        <f aca="false">G7185*I7185*J7185</f>
        <v>129.95</v>
      </c>
      <c r="N7185" s="72" t="n">
        <f aca="false">D7185*I7185*J7185</f>
        <v>-0</v>
      </c>
      <c r="O7185" s="71" t="n">
        <f aca="false">F7185*J7185</f>
        <v>1</v>
      </c>
      <c r="P7185" s="71" t="n">
        <f aca="false">E7185*J7185</f>
        <v>0</v>
      </c>
    </row>
    <row r="7186" customFormat="false" ht="15" hidden="false" customHeight="false" outlineLevel="0" collapsed="false">
      <c r="A7186" s="71" t="s">
        <v>59</v>
      </c>
      <c r="B7186" s="71" t="s">
        <v>53</v>
      </c>
      <c r="C7186" s="71" t="s">
        <v>1016</v>
      </c>
      <c r="D7186" s="72" t="n">
        <v>40.86</v>
      </c>
      <c r="E7186" s="71" t="n">
        <v>1</v>
      </c>
      <c r="F7186" s="71" t="n">
        <v>21</v>
      </c>
      <c r="G7186" s="72" t="n">
        <v>898.96</v>
      </c>
      <c r="H7186" s="72" t="n">
        <v>792.78</v>
      </c>
      <c r="I7186" s="71" t="n">
        <f aca="false">IF(B7186&gt;=Settings!$B$23,1,0)</f>
        <v>1</v>
      </c>
      <c r="J7186" s="71" t="n">
        <v>1</v>
      </c>
      <c r="K7186" s="71" t="n">
        <f aca="false">F7186*I7186*J7186</f>
        <v>21</v>
      </c>
      <c r="L7186" s="71" t="n">
        <f aca="false">E7186*I7186*J7186</f>
        <v>1</v>
      </c>
      <c r="M7186" s="72" t="n">
        <f aca="false">G7186*I7186*J7186</f>
        <v>898.96</v>
      </c>
      <c r="N7186" s="72" t="n">
        <f aca="false">D7186*I7186*J7186</f>
        <v>40.86</v>
      </c>
      <c r="O7186" s="71" t="n">
        <f aca="false">F7186*J7186</f>
        <v>21</v>
      </c>
      <c r="P7186" s="71" t="n">
        <f aca="false">E7186*J7186</f>
        <v>1</v>
      </c>
    </row>
    <row r="7187" customFormat="false" ht="15" hidden="false" customHeight="false" outlineLevel="0" collapsed="false">
      <c r="A7187" s="71" t="s">
        <v>59</v>
      </c>
      <c r="B7187" s="71" t="s">
        <v>53</v>
      </c>
      <c r="C7187" s="71" t="s">
        <v>2367</v>
      </c>
      <c r="D7187" s="72" t="n">
        <v>0</v>
      </c>
      <c r="E7187" s="71" t="n">
        <v>0</v>
      </c>
      <c r="F7187" s="71" t="n">
        <v>22</v>
      </c>
      <c r="G7187" s="72" t="n">
        <v>2358.06</v>
      </c>
      <c r="H7187" s="72" t="n">
        <v>2183.44</v>
      </c>
      <c r="I7187" s="71" t="n">
        <f aca="false">IF(B7187&gt;=Settings!$B$23,1,0)</f>
        <v>1</v>
      </c>
      <c r="J7187" s="71" t="n">
        <v>1</v>
      </c>
      <c r="K7187" s="71" t="n">
        <f aca="false">F7187*I7187*J7187</f>
        <v>22</v>
      </c>
      <c r="L7187" s="71" t="n">
        <f aca="false">E7187*I7187*J7187</f>
        <v>0</v>
      </c>
      <c r="M7187" s="72" t="n">
        <f aca="false">G7187*I7187*J7187</f>
        <v>2358.06</v>
      </c>
      <c r="N7187" s="72" t="n">
        <f aca="false">D7187*I7187*J7187</f>
        <v>-0</v>
      </c>
      <c r="O7187" s="71" t="n">
        <f aca="false">F7187*J7187</f>
        <v>22</v>
      </c>
      <c r="P7187" s="71" t="n">
        <f aca="false">E7187*J7187</f>
        <v>0</v>
      </c>
    </row>
    <row r="7188" customFormat="false" ht="15" hidden="false" customHeight="false" outlineLevel="0" collapsed="false">
      <c r="A7188" s="71" t="s">
        <v>63</v>
      </c>
      <c r="B7188" s="71" t="s">
        <v>53</v>
      </c>
      <c r="C7188" s="71" t="s">
        <v>2204</v>
      </c>
      <c r="D7188" s="72" t="n">
        <v>0</v>
      </c>
      <c r="E7188" s="71" t="n">
        <v>0</v>
      </c>
      <c r="F7188" s="71" t="n">
        <v>1</v>
      </c>
      <c r="G7188" s="72" t="n">
        <v>254.5</v>
      </c>
      <c r="H7188" s="72" t="n">
        <v>254.5</v>
      </c>
      <c r="I7188" s="71" t="n">
        <f aca="false">IF(B7188&gt;=Settings!$B$23,1,0)</f>
        <v>1</v>
      </c>
      <c r="J7188" s="71" t="n">
        <v>1</v>
      </c>
      <c r="K7188" s="71" t="n">
        <f aca="false">F7188*I7188*J7188</f>
        <v>1</v>
      </c>
      <c r="L7188" s="71" t="n">
        <f aca="false">E7188*I7188*J7188</f>
        <v>0</v>
      </c>
      <c r="M7188" s="72" t="n">
        <f aca="false">G7188*I7188*J7188</f>
        <v>254.5</v>
      </c>
      <c r="N7188" s="72" t="n">
        <f aca="false">D7188*I7188*J7188</f>
        <v>-0</v>
      </c>
      <c r="O7188" s="71" t="n">
        <f aca="false">F7188*J7188</f>
        <v>1</v>
      </c>
      <c r="P7188" s="71" t="n">
        <f aca="false">E7188*J7188</f>
        <v>0</v>
      </c>
    </row>
    <row r="7189" customFormat="false" ht="15" hidden="false" customHeight="false" outlineLevel="0" collapsed="false">
      <c r="A7189" s="71" t="s">
        <v>61</v>
      </c>
      <c r="B7189" s="71" t="s">
        <v>53</v>
      </c>
      <c r="C7189" s="71" t="s">
        <v>123</v>
      </c>
      <c r="D7189" s="72" t="n">
        <v>0</v>
      </c>
      <c r="E7189" s="71" t="n">
        <v>0</v>
      </c>
      <c r="F7189" s="71" t="n">
        <v>9</v>
      </c>
      <c r="G7189" s="72" t="n">
        <v>585.94</v>
      </c>
      <c r="H7189" s="72" t="n">
        <v>576.41</v>
      </c>
      <c r="I7189" s="71" t="n">
        <f aca="false">IF(B7189&gt;=Settings!$B$23,1,0)</f>
        <v>1</v>
      </c>
      <c r="J7189" s="71" t="n">
        <v>1</v>
      </c>
      <c r="K7189" s="71" t="n">
        <f aca="false">F7189*I7189*J7189</f>
        <v>9</v>
      </c>
      <c r="L7189" s="71" t="n">
        <f aca="false">E7189*I7189*J7189</f>
        <v>0</v>
      </c>
      <c r="M7189" s="72" t="n">
        <f aca="false">G7189*I7189*J7189</f>
        <v>585.94</v>
      </c>
      <c r="N7189" s="72" t="n">
        <f aca="false">D7189*I7189*J7189</f>
        <v>-0</v>
      </c>
      <c r="O7189" s="71" t="n">
        <f aca="false">F7189*J7189</f>
        <v>9</v>
      </c>
      <c r="P7189" s="71" t="n">
        <f aca="false">E7189*J7189</f>
        <v>0</v>
      </c>
    </row>
    <row r="7190" customFormat="false" ht="15" hidden="false" customHeight="false" outlineLevel="0" collapsed="false">
      <c r="A7190" s="71" t="s">
        <v>59</v>
      </c>
      <c r="B7190" s="71" t="s">
        <v>53</v>
      </c>
      <c r="C7190" s="71" t="s">
        <v>2171</v>
      </c>
      <c r="D7190" s="72" t="n">
        <v>0</v>
      </c>
      <c r="E7190" s="71" t="n">
        <v>0</v>
      </c>
      <c r="F7190" s="71" t="n">
        <v>3</v>
      </c>
      <c r="G7190" s="72" t="n">
        <v>299.86</v>
      </c>
      <c r="H7190" s="72" t="n">
        <v>284.19</v>
      </c>
      <c r="I7190" s="71" t="n">
        <f aca="false">IF(B7190&gt;=Settings!$B$23,1,0)</f>
        <v>1</v>
      </c>
      <c r="J7190" s="71" t="n">
        <v>1</v>
      </c>
      <c r="K7190" s="71" t="n">
        <f aca="false">F7190*I7190*J7190</f>
        <v>3</v>
      </c>
      <c r="L7190" s="71" t="n">
        <f aca="false">E7190*I7190*J7190</f>
        <v>0</v>
      </c>
      <c r="M7190" s="72" t="n">
        <f aca="false">G7190*I7190*J7190</f>
        <v>299.86</v>
      </c>
      <c r="N7190" s="72" t="n">
        <f aca="false">D7190*I7190*J7190</f>
        <v>-0</v>
      </c>
      <c r="O7190" s="71" t="n">
        <f aca="false">F7190*J7190</f>
        <v>3</v>
      </c>
      <c r="P7190" s="71" t="n">
        <f aca="false">E7190*J7190</f>
        <v>0</v>
      </c>
    </row>
    <row r="7191" customFormat="false" ht="15" hidden="false" customHeight="false" outlineLevel="0" collapsed="false">
      <c r="A7191" s="71" t="s">
        <v>60</v>
      </c>
      <c r="B7191" s="71" t="s">
        <v>53</v>
      </c>
      <c r="C7191" s="71" t="s">
        <v>1269</v>
      </c>
      <c r="D7191" s="72" t="n">
        <v>81.77</v>
      </c>
      <c r="E7191" s="71" t="n">
        <v>1</v>
      </c>
      <c r="F7191" s="71" t="n">
        <v>12</v>
      </c>
      <c r="G7191" s="72" t="n">
        <v>876.69</v>
      </c>
      <c r="H7191" s="72" t="n">
        <v>763.61</v>
      </c>
      <c r="I7191" s="71" t="n">
        <f aca="false">IF(B7191&gt;=Settings!$B$23,1,0)</f>
        <v>1</v>
      </c>
      <c r="J7191" s="71" t="n">
        <v>1</v>
      </c>
      <c r="K7191" s="71" t="n">
        <f aca="false">F7191*I7191*J7191</f>
        <v>12</v>
      </c>
      <c r="L7191" s="71" t="n">
        <f aca="false">E7191*I7191*J7191</f>
        <v>1</v>
      </c>
      <c r="M7191" s="72" t="n">
        <f aca="false">G7191*I7191*J7191</f>
        <v>876.69</v>
      </c>
      <c r="N7191" s="72" t="n">
        <f aca="false">D7191*I7191*J7191</f>
        <v>81.77</v>
      </c>
      <c r="O7191" s="71" t="n">
        <f aca="false">F7191*J7191</f>
        <v>12</v>
      </c>
      <c r="P7191" s="71" t="n">
        <f aca="false">E7191*J7191</f>
        <v>1</v>
      </c>
    </row>
    <row r="7192" customFormat="false" ht="15" hidden="false" customHeight="false" outlineLevel="0" collapsed="false">
      <c r="A7192" s="71" t="s">
        <v>59</v>
      </c>
      <c r="B7192" s="71" t="s">
        <v>53</v>
      </c>
      <c r="C7192" s="71" t="s">
        <v>1395</v>
      </c>
      <c r="D7192" s="72" t="n">
        <v>0</v>
      </c>
      <c r="E7192" s="71" t="n">
        <v>0</v>
      </c>
      <c r="F7192" s="71" t="n">
        <v>1</v>
      </c>
      <c r="G7192" s="72" t="n">
        <v>95.41</v>
      </c>
      <c r="H7192" s="72" t="n">
        <v>95.41</v>
      </c>
      <c r="I7192" s="71" t="n">
        <f aca="false">IF(B7192&gt;=Settings!$B$23,1,0)</f>
        <v>1</v>
      </c>
      <c r="J7192" s="71" t="n">
        <v>1</v>
      </c>
      <c r="K7192" s="71" t="n">
        <f aca="false">F7192*I7192*J7192</f>
        <v>1</v>
      </c>
      <c r="L7192" s="71" t="n">
        <f aca="false">E7192*I7192*J7192</f>
        <v>0</v>
      </c>
      <c r="M7192" s="72" t="n">
        <f aca="false">G7192*I7192*J7192</f>
        <v>95.41</v>
      </c>
      <c r="N7192" s="72" t="n">
        <f aca="false">D7192*I7192*J7192</f>
        <v>-0</v>
      </c>
      <c r="O7192" s="71" t="n">
        <f aca="false">F7192*J7192</f>
        <v>1</v>
      </c>
      <c r="P7192" s="71" t="n">
        <f aca="false">E7192*J7192</f>
        <v>0</v>
      </c>
    </row>
    <row r="7193" customFormat="false" ht="15" hidden="false" customHeight="false" outlineLevel="0" collapsed="false">
      <c r="A7193" s="71" t="s">
        <v>59</v>
      </c>
      <c r="B7193" s="71" t="s">
        <v>53</v>
      </c>
      <c r="C7193" s="71" t="s">
        <v>1176</v>
      </c>
      <c r="D7193" s="72" t="n">
        <v>77.23</v>
      </c>
      <c r="E7193" s="71" t="n">
        <v>1</v>
      </c>
      <c r="F7193" s="71" t="n">
        <v>13</v>
      </c>
      <c r="G7193" s="72" t="n">
        <v>1153.95</v>
      </c>
      <c r="H7193" s="72" t="n">
        <v>995.01</v>
      </c>
      <c r="I7193" s="71" t="n">
        <f aca="false">IF(B7193&gt;=Settings!$B$23,1,0)</f>
        <v>1</v>
      </c>
      <c r="J7193" s="71" t="n">
        <v>1</v>
      </c>
      <c r="K7193" s="71" t="n">
        <f aca="false">F7193*I7193*J7193</f>
        <v>13</v>
      </c>
      <c r="L7193" s="71" t="n">
        <f aca="false">E7193*I7193*J7193</f>
        <v>1</v>
      </c>
      <c r="M7193" s="72" t="n">
        <f aca="false">G7193*I7193*J7193</f>
        <v>1153.95</v>
      </c>
      <c r="N7193" s="72" t="n">
        <f aca="false">D7193*I7193*J7193</f>
        <v>77.23</v>
      </c>
      <c r="O7193" s="71" t="n">
        <f aca="false">F7193*J7193</f>
        <v>13</v>
      </c>
      <c r="P7193" s="71" t="n">
        <f aca="false">E7193*J7193</f>
        <v>1</v>
      </c>
    </row>
    <row r="7194" customFormat="false" ht="15" hidden="false" customHeight="false" outlineLevel="0" collapsed="false">
      <c r="A7194" s="71" t="s">
        <v>60</v>
      </c>
      <c r="B7194" s="71" t="s">
        <v>53</v>
      </c>
      <c r="C7194" s="71" t="s">
        <v>2071</v>
      </c>
      <c r="D7194" s="72" t="n">
        <v>135.16</v>
      </c>
      <c r="E7194" s="71" t="n">
        <v>2</v>
      </c>
      <c r="F7194" s="71" t="n">
        <v>11</v>
      </c>
      <c r="G7194" s="72" t="n">
        <v>991.3</v>
      </c>
      <c r="H7194" s="72" t="n">
        <v>818.69</v>
      </c>
      <c r="I7194" s="71" t="n">
        <f aca="false">IF(B7194&gt;=Settings!$B$23,1,0)</f>
        <v>1</v>
      </c>
      <c r="J7194" s="71" t="n">
        <v>1</v>
      </c>
      <c r="K7194" s="71" t="n">
        <f aca="false">F7194*I7194*J7194</f>
        <v>11</v>
      </c>
      <c r="L7194" s="71" t="n">
        <f aca="false">E7194*I7194*J7194</f>
        <v>2</v>
      </c>
      <c r="M7194" s="72" t="n">
        <f aca="false">G7194*I7194*J7194</f>
        <v>991.3</v>
      </c>
      <c r="N7194" s="72" t="n">
        <f aca="false">D7194*I7194*J7194</f>
        <v>135.16</v>
      </c>
      <c r="O7194" s="71" t="n">
        <f aca="false">F7194*J7194</f>
        <v>11</v>
      </c>
      <c r="P7194" s="71" t="n">
        <f aca="false">E7194*J7194</f>
        <v>2</v>
      </c>
    </row>
    <row r="7195" customFormat="false" ht="15" hidden="false" customHeight="false" outlineLevel="0" collapsed="false">
      <c r="A7195" s="71" t="s">
        <v>62</v>
      </c>
      <c r="B7195" s="71" t="s">
        <v>53</v>
      </c>
      <c r="C7195" s="71" t="s">
        <v>1299</v>
      </c>
      <c r="D7195" s="72" t="n">
        <v>0</v>
      </c>
      <c r="E7195" s="71" t="n">
        <v>0</v>
      </c>
      <c r="F7195" s="71" t="n">
        <v>3</v>
      </c>
      <c r="G7195" s="72" t="n">
        <v>10.76</v>
      </c>
      <c r="H7195" s="72" t="n">
        <v>9.69</v>
      </c>
      <c r="I7195" s="71" t="n">
        <f aca="false">IF(B7195&gt;=Settings!$B$23,1,0)</f>
        <v>1</v>
      </c>
      <c r="J7195" s="71" t="n">
        <v>1</v>
      </c>
      <c r="K7195" s="71" t="n">
        <f aca="false">F7195*I7195*J7195</f>
        <v>3</v>
      </c>
      <c r="L7195" s="71" t="n">
        <f aca="false">E7195*I7195*J7195</f>
        <v>0</v>
      </c>
      <c r="M7195" s="72" t="n">
        <f aca="false">G7195*I7195*J7195</f>
        <v>10.76</v>
      </c>
      <c r="N7195" s="72" t="n">
        <f aca="false">D7195*I7195*J7195</f>
        <v>-0</v>
      </c>
      <c r="O7195" s="71" t="n">
        <f aca="false">F7195*J7195</f>
        <v>3</v>
      </c>
      <c r="P7195" s="71" t="n">
        <f aca="false">E7195*J7195</f>
        <v>0</v>
      </c>
    </row>
    <row r="7196" customFormat="false" ht="15" hidden="false" customHeight="false" outlineLevel="0" collapsed="false">
      <c r="A7196" s="71" t="s">
        <v>59</v>
      </c>
      <c r="B7196" s="71" t="s">
        <v>53</v>
      </c>
      <c r="C7196" s="71" t="s">
        <v>135</v>
      </c>
      <c r="D7196" s="72" t="n">
        <v>86.32</v>
      </c>
      <c r="E7196" s="71" t="n">
        <v>1</v>
      </c>
      <c r="F7196" s="71" t="n">
        <v>30</v>
      </c>
      <c r="G7196" s="72" t="n">
        <v>2830.35</v>
      </c>
      <c r="H7196" s="72" t="n">
        <v>2575.79</v>
      </c>
      <c r="I7196" s="71" t="n">
        <f aca="false">IF(B7196&gt;=Settings!$B$23,1,0)</f>
        <v>1</v>
      </c>
      <c r="J7196" s="71" t="n">
        <v>1</v>
      </c>
      <c r="K7196" s="71" t="n">
        <f aca="false">F7196*I7196*J7196</f>
        <v>30</v>
      </c>
      <c r="L7196" s="71" t="n">
        <f aca="false">E7196*I7196*J7196</f>
        <v>1</v>
      </c>
      <c r="M7196" s="72" t="n">
        <f aca="false">G7196*I7196*J7196</f>
        <v>2830.35</v>
      </c>
      <c r="N7196" s="72" t="n">
        <f aca="false">D7196*I7196*J7196</f>
        <v>86.32</v>
      </c>
      <c r="O7196" s="71" t="n">
        <f aca="false">F7196*J7196</f>
        <v>30</v>
      </c>
      <c r="P7196" s="71" t="n">
        <f aca="false">E7196*J7196</f>
        <v>1</v>
      </c>
    </row>
    <row r="7197" customFormat="false" ht="15" hidden="false" customHeight="false" outlineLevel="0" collapsed="false">
      <c r="A7197" s="71" t="s">
        <v>61</v>
      </c>
      <c r="B7197" s="71" t="s">
        <v>53</v>
      </c>
      <c r="C7197" s="71" t="s">
        <v>379</v>
      </c>
      <c r="D7197" s="72" t="n">
        <v>0</v>
      </c>
      <c r="E7197" s="71" t="n">
        <v>0</v>
      </c>
      <c r="F7197" s="71" t="n">
        <v>12</v>
      </c>
      <c r="G7197" s="72" t="n">
        <v>885.82</v>
      </c>
      <c r="H7197" s="72" t="n">
        <v>810.23</v>
      </c>
      <c r="I7197" s="71" t="n">
        <f aca="false">IF(B7197&gt;=Settings!$B$23,1,0)</f>
        <v>1</v>
      </c>
      <c r="J7197" s="71" t="n">
        <v>1</v>
      </c>
      <c r="K7197" s="71" t="n">
        <f aca="false">F7197*I7197*J7197</f>
        <v>12</v>
      </c>
      <c r="L7197" s="71" t="n">
        <f aca="false">E7197*I7197*J7197</f>
        <v>0</v>
      </c>
      <c r="M7197" s="72" t="n">
        <f aca="false">G7197*I7197*J7197</f>
        <v>885.82</v>
      </c>
      <c r="N7197" s="72" t="n">
        <f aca="false">D7197*I7197*J7197</f>
        <v>-0</v>
      </c>
      <c r="O7197" s="71" t="n">
        <f aca="false">F7197*J7197</f>
        <v>12</v>
      </c>
      <c r="P7197" s="71" t="n">
        <f aca="false">E7197*J7197</f>
        <v>0</v>
      </c>
    </row>
    <row r="7198" customFormat="false" ht="15" hidden="false" customHeight="false" outlineLevel="0" collapsed="false">
      <c r="A7198" s="71" t="s">
        <v>61</v>
      </c>
      <c r="B7198" s="71" t="s">
        <v>53</v>
      </c>
      <c r="C7198" s="71" t="s">
        <v>122</v>
      </c>
      <c r="D7198" s="72" t="n">
        <v>654.39</v>
      </c>
      <c r="E7198" s="71" t="n">
        <v>9</v>
      </c>
      <c r="F7198" s="71" t="n">
        <v>171</v>
      </c>
      <c r="G7198" s="72" t="n">
        <v>13246.33</v>
      </c>
      <c r="H7198" s="72" t="n">
        <v>12064.71</v>
      </c>
      <c r="I7198" s="71" t="n">
        <f aca="false">IF(B7198&gt;=Settings!$B$23,1,0)</f>
        <v>1</v>
      </c>
      <c r="J7198" s="71" t="n">
        <v>1</v>
      </c>
      <c r="K7198" s="71" t="n">
        <f aca="false">F7198*I7198*J7198</f>
        <v>171</v>
      </c>
      <c r="L7198" s="71" t="n">
        <f aca="false">E7198*I7198*J7198</f>
        <v>9</v>
      </c>
      <c r="M7198" s="72" t="n">
        <f aca="false">G7198*I7198*J7198</f>
        <v>13246.33</v>
      </c>
      <c r="N7198" s="72" t="n">
        <f aca="false">D7198*I7198*J7198</f>
        <v>654.39</v>
      </c>
      <c r="O7198" s="71" t="n">
        <f aca="false">F7198*J7198</f>
        <v>171</v>
      </c>
      <c r="P7198" s="71" t="n">
        <f aca="false">E7198*J7198</f>
        <v>9</v>
      </c>
    </row>
    <row r="7199" customFormat="false" ht="15" hidden="false" customHeight="false" outlineLevel="0" collapsed="false">
      <c r="A7199" s="71" t="s">
        <v>60</v>
      </c>
      <c r="B7199" s="71" t="s">
        <v>53</v>
      </c>
      <c r="C7199" s="71" t="s">
        <v>1242</v>
      </c>
      <c r="D7199" s="72" t="n">
        <v>218.09</v>
      </c>
      <c r="E7199" s="71" t="n">
        <v>2</v>
      </c>
      <c r="F7199" s="71" t="n">
        <v>16</v>
      </c>
      <c r="G7199" s="72" t="n">
        <v>1717.42</v>
      </c>
      <c r="H7199" s="72" t="n">
        <v>1403.99</v>
      </c>
      <c r="I7199" s="71" t="n">
        <f aca="false">IF(B7199&gt;=Settings!$B$23,1,0)</f>
        <v>1</v>
      </c>
      <c r="J7199" s="71" t="n">
        <v>1</v>
      </c>
      <c r="K7199" s="71" t="n">
        <f aca="false">F7199*I7199*J7199</f>
        <v>16</v>
      </c>
      <c r="L7199" s="71" t="n">
        <f aca="false">E7199*I7199*J7199</f>
        <v>2</v>
      </c>
      <c r="M7199" s="72" t="n">
        <f aca="false">G7199*I7199*J7199</f>
        <v>1717.42</v>
      </c>
      <c r="N7199" s="72" t="n">
        <f aca="false">D7199*I7199*J7199</f>
        <v>218.09</v>
      </c>
      <c r="O7199" s="71" t="n">
        <f aca="false">F7199*J7199</f>
        <v>16</v>
      </c>
      <c r="P7199" s="71" t="n">
        <f aca="false">E7199*J7199</f>
        <v>2</v>
      </c>
    </row>
    <row r="7200" customFormat="false" ht="15" hidden="false" customHeight="false" outlineLevel="0" collapsed="false">
      <c r="A7200" s="71" t="s">
        <v>61</v>
      </c>
      <c r="B7200" s="71" t="s">
        <v>53</v>
      </c>
      <c r="C7200" s="71" t="s">
        <v>922</v>
      </c>
      <c r="D7200" s="72" t="n">
        <v>9.08</v>
      </c>
      <c r="E7200" s="71" t="n">
        <v>1</v>
      </c>
      <c r="F7200" s="71" t="n">
        <v>47</v>
      </c>
      <c r="G7200" s="72" t="n">
        <v>426.78</v>
      </c>
      <c r="H7200" s="72" t="n">
        <v>405.5</v>
      </c>
      <c r="I7200" s="71" t="n">
        <f aca="false">IF(B7200&gt;=Settings!$B$23,1,0)</f>
        <v>1</v>
      </c>
      <c r="J7200" s="71" t="n">
        <v>1</v>
      </c>
      <c r="K7200" s="71" t="n">
        <f aca="false">F7200*I7200*J7200</f>
        <v>47</v>
      </c>
      <c r="L7200" s="71" t="n">
        <f aca="false">E7200*I7200*J7200</f>
        <v>1</v>
      </c>
      <c r="M7200" s="72" t="n">
        <f aca="false">G7200*I7200*J7200</f>
        <v>426.78</v>
      </c>
      <c r="N7200" s="72" t="n">
        <f aca="false">D7200*I7200*J7200</f>
        <v>9.08</v>
      </c>
      <c r="O7200" s="71" t="n">
        <f aca="false">F7200*J7200</f>
        <v>47</v>
      </c>
      <c r="P7200" s="71" t="n">
        <f aca="false">E7200*J7200</f>
        <v>1</v>
      </c>
    </row>
    <row r="7201" customFormat="false" ht="15" hidden="false" customHeight="false" outlineLevel="0" collapsed="false">
      <c r="A7201" s="71" t="s">
        <v>63</v>
      </c>
      <c r="B7201" s="71" t="s">
        <v>53</v>
      </c>
      <c r="C7201" s="71" t="s">
        <v>2440</v>
      </c>
      <c r="D7201" s="72" t="n">
        <v>0</v>
      </c>
      <c r="E7201" s="71" t="n">
        <v>0</v>
      </c>
      <c r="F7201" s="71" t="n">
        <v>1</v>
      </c>
      <c r="G7201" s="72" t="n">
        <v>14.5</v>
      </c>
      <c r="H7201" s="72" t="n">
        <v>14.5</v>
      </c>
      <c r="I7201" s="71" t="n">
        <f aca="false">IF(B7201&gt;=Settings!$B$23,1,0)</f>
        <v>1</v>
      </c>
      <c r="J7201" s="71" t="n">
        <v>1</v>
      </c>
      <c r="K7201" s="71" t="n">
        <f aca="false">F7201*I7201*J7201</f>
        <v>1</v>
      </c>
      <c r="L7201" s="71" t="n">
        <f aca="false">E7201*I7201*J7201</f>
        <v>0</v>
      </c>
      <c r="M7201" s="72" t="n">
        <f aca="false">G7201*I7201*J7201</f>
        <v>14.5</v>
      </c>
      <c r="N7201" s="72" t="n">
        <f aca="false">D7201*I7201*J7201</f>
        <v>-0</v>
      </c>
      <c r="O7201" s="71" t="n">
        <f aca="false">F7201*J7201</f>
        <v>1</v>
      </c>
      <c r="P7201" s="71" t="n">
        <f aca="false">E7201*J7201</f>
        <v>0</v>
      </c>
    </row>
    <row r="7202" customFormat="false" ht="15" hidden="false" customHeight="false" outlineLevel="0" collapsed="false">
      <c r="A7202" s="71" t="s">
        <v>61</v>
      </c>
      <c r="B7202" s="71" t="s">
        <v>53</v>
      </c>
      <c r="C7202" s="71" t="s">
        <v>918</v>
      </c>
      <c r="D7202" s="72" t="n">
        <v>0</v>
      </c>
      <c r="E7202" s="71" t="n">
        <v>0</v>
      </c>
      <c r="F7202" s="71" t="n">
        <v>4</v>
      </c>
      <c r="G7202" s="72" t="n">
        <v>317.98</v>
      </c>
      <c r="H7202" s="72" t="n">
        <v>307.09</v>
      </c>
      <c r="I7202" s="71" t="n">
        <f aca="false">IF(B7202&gt;=Settings!$B$23,1,0)</f>
        <v>1</v>
      </c>
      <c r="J7202" s="71" t="n">
        <v>1</v>
      </c>
      <c r="K7202" s="71" t="n">
        <f aca="false">F7202*I7202*J7202</f>
        <v>4</v>
      </c>
      <c r="L7202" s="71" t="n">
        <f aca="false">E7202*I7202*J7202</f>
        <v>0</v>
      </c>
      <c r="M7202" s="72" t="n">
        <f aca="false">G7202*I7202*J7202</f>
        <v>317.98</v>
      </c>
      <c r="N7202" s="72" t="n">
        <f aca="false">D7202*I7202*J7202</f>
        <v>-0</v>
      </c>
      <c r="O7202" s="71" t="n">
        <f aca="false">F7202*J7202</f>
        <v>4</v>
      </c>
      <c r="P7202" s="71" t="n">
        <f aca="false">E7202*J7202</f>
        <v>0</v>
      </c>
    </row>
    <row r="7203" customFormat="false" ht="15" hidden="false" customHeight="false" outlineLevel="0" collapsed="false">
      <c r="A7203" s="71" t="s">
        <v>61</v>
      </c>
      <c r="B7203" s="71" t="s">
        <v>53</v>
      </c>
      <c r="C7203" s="71" t="s">
        <v>161</v>
      </c>
      <c r="D7203" s="72" t="n">
        <v>50.19</v>
      </c>
      <c r="E7203" s="71" t="n">
        <v>1</v>
      </c>
      <c r="F7203" s="71" t="n">
        <v>15</v>
      </c>
      <c r="G7203" s="72" t="n">
        <v>912.94</v>
      </c>
      <c r="H7203" s="72" t="n">
        <v>790.61</v>
      </c>
      <c r="I7203" s="71" t="n">
        <f aca="false">IF(B7203&gt;=Settings!$B$23,1,0)</f>
        <v>1</v>
      </c>
      <c r="J7203" s="71" t="n">
        <v>1</v>
      </c>
      <c r="K7203" s="71" t="n">
        <f aca="false">F7203*I7203*J7203</f>
        <v>15</v>
      </c>
      <c r="L7203" s="71" t="n">
        <f aca="false">E7203*I7203*J7203</f>
        <v>1</v>
      </c>
      <c r="M7203" s="72" t="n">
        <f aca="false">G7203*I7203*J7203</f>
        <v>912.94</v>
      </c>
      <c r="N7203" s="72" t="n">
        <f aca="false">D7203*I7203*J7203</f>
        <v>50.19</v>
      </c>
      <c r="O7203" s="71" t="n">
        <f aca="false">F7203*J7203</f>
        <v>15</v>
      </c>
      <c r="P7203" s="71" t="n">
        <f aca="false">E7203*J7203</f>
        <v>1</v>
      </c>
    </row>
    <row r="7204" customFormat="false" ht="15" hidden="false" customHeight="false" outlineLevel="0" collapsed="false">
      <c r="A7204" s="71" t="s">
        <v>59</v>
      </c>
      <c r="B7204" s="71" t="s">
        <v>53</v>
      </c>
      <c r="C7204" s="71" t="s">
        <v>1391</v>
      </c>
      <c r="D7204" s="72" t="n">
        <v>0</v>
      </c>
      <c r="E7204" s="71" t="n">
        <v>0</v>
      </c>
      <c r="F7204" s="71" t="n">
        <v>1</v>
      </c>
      <c r="G7204" s="72" t="n">
        <v>90.86</v>
      </c>
      <c r="H7204" s="72" t="n">
        <v>90.86</v>
      </c>
      <c r="I7204" s="71" t="n">
        <f aca="false">IF(B7204&gt;=Settings!$B$23,1,0)</f>
        <v>1</v>
      </c>
      <c r="J7204" s="71" t="n">
        <v>1</v>
      </c>
      <c r="K7204" s="71" t="n">
        <f aca="false">F7204*I7204*J7204</f>
        <v>1</v>
      </c>
      <c r="L7204" s="71" t="n">
        <f aca="false">E7204*I7204*J7204</f>
        <v>0</v>
      </c>
      <c r="M7204" s="72" t="n">
        <f aca="false">G7204*I7204*J7204</f>
        <v>90.86</v>
      </c>
      <c r="N7204" s="72" t="n">
        <f aca="false">D7204*I7204*J7204</f>
        <v>-0</v>
      </c>
      <c r="O7204" s="71" t="n">
        <f aca="false">F7204*J7204</f>
        <v>1</v>
      </c>
      <c r="P7204" s="71" t="n">
        <f aca="false">E7204*J7204</f>
        <v>0</v>
      </c>
    </row>
    <row r="7205" customFormat="false" ht="15" hidden="false" customHeight="false" outlineLevel="0" collapsed="false">
      <c r="A7205" s="71" t="s">
        <v>59</v>
      </c>
      <c r="B7205" s="71" t="s">
        <v>53</v>
      </c>
      <c r="C7205" s="71" t="s">
        <v>1109</v>
      </c>
      <c r="D7205" s="72" t="n">
        <v>73.37</v>
      </c>
      <c r="E7205" s="71" t="n">
        <v>1</v>
      </c>
      <c r="F7205" s="71" t="n">
        <v>18</v>
      </c>
      <c r="G7205" s="72" t="n">
        <v>1462.76</v>
      </c>
      <c r="H7205" s="72" t="n">
        <v>1265.48</v>
      </c>
      <c r="I7205" s="71" t="n">
        <f aca="false">IF(B7205&gt;=Settings!$B$23,1,0)</f>
        <v>1</v>
      </c>
      <c r="J7205" s="71" t="n">
        <v>1</v>
      </c>
      <c r="K7205" s="71" t="n">
        <f aca="false">F7205*I7205*J7205</f>
        <v>18</v>
      </c>
      <c r="L7205" s="71" t="n">
        <f aca="false">E7205*I7205*J7205</f>
        <v>1</v>
      </c>
      <c r="M7205" s="72" t="n">
        <f aca="false">G7205*I7205*J7205</f>
        <v>1462.76</v>
      </c>
      <c r="N7205" s="72" t="n">
        <f aca="false">D7205*I7205*J7205</f>
        <v>73.37</v>
      </c>
      <c r="O7205" s="71" t="n">
        <f aca="false">F7205*J7205</f>
        <v>18</v>
      </c>
      <c r="P7205" s="71" t="n">
        <f aca="false">E7205*J7205</f>
        <v>1</v>
      </c>
    </row>
    <row r="7206" customFormat="false" ht="15" hidden="false" customHeight="false" outlineLevel="0" collapsed="false">
      <c r="A7206" s="71" t="s">
        <v>61</v>
      </c>
      <c r="B7206" s="71" t="s">
        <v>53</v>
      </c>
      <c r="C7206" s="71" t="s">
        <v>1029</v>
      </c>
      <c r="D7206" s="72" t="n">
        <v>0</v>
      </c>
      <c r="E7206" s="71" t="n">
        <v>0</v>
      </c>
      <c r="F7206" s="71" t="n">
        <v>17</v>
      </c>
      <c r="G7206" s="72" t="n">
        <v>138.36</v>
      </c>
      <c r="H7206" s="72" t="n">
        <v>135.92</v>
      </c>
      <c r="I7206" s="71" t="n">
        <f aca="false">IF(B7206&gt;=Settings!$B$23,1,0)</f>
        <v>1</v>
      </c>
      <c r="J7206" s="71" t="n">
        <v>1</v>
      </c>
      <c r="K7206" s="71" t="n">
        <f aca="false">F7206*I7206*J7206</f>
        <v>17</v>
      </c>
      <c r="L7206" s="71" t="n">
        <f aca="false">E7206*I7206*J7206</f>
        <v>0</v>
      </c>
      <c r="M7206" s="72" t="n">
        <f aca="false">G7206*I7206*J7206</f>
        <v>138.36</v>
      </c>
      <c r="N7206" s="72" t="n">
        <f aca="false">D7206*I7206*J7206</f>
        <v>-0</v>
      </c>
      <c r="O7206" s="71" t="n">
        <f aca="false">F7206*J7206</f>
        <v>17</v>
      </c>
      <c r="P7206" s="71" t="n">
        <f aca="false">E7206*J7206</f>
        <v>0</v>
      </c>
    </row>
    <row r="7207" customFormat="false" ht="15" hidden="false" customHeight="false" outlineLevel="0" collapsed="false">
      <c r="A7207" s="71" t="s">
        <v>63</v>
      </c>
      <c r="B7207" s="71" t="s">
        <v>53</v>
      </c>
      <c r="C7207" s="71" t="s">
        <v>2242</v>
      </c>
      <c r="D7207" s="72" t="n">
        <v>0</v>
      </c>
      <c r="E7207" s="71" t="n">
        <v>0</v>
      </c>
      <c r="F7207" s="71" t="n">
        <v>1</v>
      </c>
      <c r="G7207" s="72" t="n">
        <v>68.14</v>
      </c>
      <c r="H7207" s="72" t="n">
        <v>68.14</v>
      </c>
      <c r="I7207" s="71" t="n">
        <f aca="false">IF(B7207&gt;=Settings!$B$23,1,0)</f>
        <v>1</v>
      </c>
      <c r="J7207" s="71" t="n">
        <v>1</v>
      </c>
      <c r="K7207" s="71" t="n">
        <f aca="false">F7207*I7207*J7207</f>
        <v>1</v>
      </c>
      <c r="L7207" s="71" t="n">
        <f aca="false">E7207*I7207*J7207</f>
        <v>0</v>
      </c>
      <c r="M7207" s="72" t="n">
        <f aca="false">G7207*I7207*J7207</f>
        <v>68.14</v>
      </c>
      <c r="N7207" s="72" t="n">
        <f aca="false">D7207*I7207*J7207</f>
        <v>-0</v>
      </c>
      <c r="O7207" s="71" t="n">
        <f aca="false">F7207*J7207</f>
        <v>1</v>
      </c>
      <c r="P7207" s="71" t="n">
        <f aca="false">E7207*J7207</f>
        <v>0</v>
      </c>
    </row>
    <row r="7208" customFormat="false" ht="15" hidden="false" customHeight="false" outlineLevel="0" collapsed="false">
      <c r="A7208" s="71" t="s">
        <v>61</v>
      </c>
      <c r="B7208" s="71" t="s">
        <v>53</v>
      </c>
      <c r="C7208" s="71" t="s">
        <v>2031</v>
      </c>
      <c r="D7208" s="72" t="n">
        <v>0</v>
      </c>
      <c r="E7208" s="71" t="n">
        <v>0</v>
      </c>
      <c r="F7208" s="71" t="n">
        <v>3</v>
      </c>
      <c r="G7208" s="72" t="n">
        <v>488.04</v>
      </c>
      <c r="H7208" s="72" t="n">
        <v>465.15</v>
      </c>
      <c r="I7208" s="71" t="n">
        <f aca="false">IF(B7208&gt;=Settings!$B$23,1,0)</f>
        <v>1</v>
      </c>
      <c r="J7208" s="71" t="n">
        <v>1</v>
      </c>
      <c r="K7208" s="71" t="n">
        <f aca="false">F7208*I7208*J7208</f>
        <v>3</v>
      </c>
      <c r="L7208" s="71" t="n">
        <f aca="false">E7208*I7208*J7208</f>
        <v>0</v>
      </c>
      <c r="M7208" s="72" t="n">
        <f aca="false">G7208*I7208*J7208</f>
        <v>488.04</v>
      </c>
      <c r="N7208" s="72" t="n">
        <f aca="false">D7208*I7208*J7208</f>
        <v>-0</v>
      </c>
      <c r="O7208" s="71" t="n">
        <f aca="false">F7208*J7208</f>
        <v>3</v>
      </c>
      <c r="P7208" s="71" t="n">
        <f aca="false">E7208*J7208</f>
        <v>0</v>
      </c>
    </row>
    <row r="7209" customFormat="false" ht="15" hidden="false" customHeight="false" outlineLevel="0" collapsed="false">
      <c r="A7209" s="71" t="s">
        <v>59</v>
      </c>
      <c r="B7209" s="71" t="s">
        <v>53</v>
      </c>
      <c r="C7209" s="71" t="s">
        <v>2071</v>
      </c>
      <c r="D7209" s="72" t="n">
        <v>90.86</v>
      </c>
      <c r="E7209" s="71" t="n">
        <v>1</v>
      </c>
      <c r="F7209" s="71" t="n">
        <v>4</v>
      </c>
      <c r="G7209" s="72" t="n">
        <v>349.81</v>
      </c>
      <c r="H7209" s="72" t="n">
        <v>258.95</v>
      </c>
      <c r="I7209" s="71" t="n">
        <f aca="false">IF(B7209&gt;=Settings!$B$23,1,0)</f>
        <v>1</v>
      </c>
      <c r="J7209" s="71" t="n">
        <v>1</v>
      </c>
      <c r="K7209" s="71" t="n">
        <f aca="false">F7209*I7209*J7209</f>
        <v>4</v>
      </c>
      <c r="L7209" s="71" t="n">
        <f aca="false">E7209*I7209*J7209</f>
        <v>1</v>
      </c>
      <c r="M7209" s="72" t="n">
        <f aca="false">G7209*I7209*J7209</f>
        <v>349.81</v>
      </c>
      <c r="N7209" s="72" t="n">
        <f aca="false">D7209*I7209*J7209</f>
        <v>90.86</v>
      </c>
      <c r="O7209" s="71" t="n">
        <f aca="false">F7209*J7209</f>
        <v>4</v>
      </c>
      <c r="P7209" s="71" t="n">
        <f aca="false">E7209*J7209</f>
        <v>1</v>
      </c>
    </row>
    <row r="7210" customFormat="false" ht="15" hidden="false" customHeight="false" outlineLevel="0" collapsed="false">
      <c r="A7210" s="71" t="s">
        <v>59</v>
      </c>
      <c r="B7210" s="71" t="s">
        <v>53</v>
      </c>
      <c r="C7210" s="71" t="s">
        <v>1153</v>
      </c>
      <c r="D7210" s="72" t="n">
        <v>152.64</v>
      </c>
      <c r="E7210" s="71" t="n">
        <v>2</v>
      </c>
      <c r="F7210" s="71" t="n">
        <v>18</v>
      </c>
      <c r="G7210" s="72" t="n">
        <v>1671.85</v>
      </c>
      <c r="H7210" s="72" t="n">
        <v>1405.69</v>
      </c>
      <c r="I7210" s="71" t="n">
        <f aca="false">IF(B7210&gt;=Settings!$B$23,1,0)</f>
        <v>1</v>
      </c>
      <c r="J7210" s="71" t="n">
        <v>1</v>
      </c>
      <c r="K7210" s="71" t="n">
        <f aca="false">F7210*I7210*J7210</f>
        <v>18</v>
      </c>
      <c r="L7210" s="71" t="n">
        <f aca="false">E7210*I7210*J7210</f>
        <v>2</v>
      </c>
      <c r="M7210" s="72" t="n">
        <f aca="false">G7210*I7210*J7210</f>
        <v>1671.85</v>
      </c>
      <c r="N7210" s="72" t="n">
        <f aca="false">D7210*I7210*J7210</f>
        <v>152.64</v>
      </c>
      <c r="O7210" s="71" t="n">
        <f aca="false">F7210*J7210</f>
        <v>18</v>
      </c>
      <c r="P7210" s="71" t="n">
        <f aca="false">E7210*J7210</f>
        <v>2</v>
      </c>
    </row>
    <row r="7211" customFormat="false" ht="15" hidden="false" customHeight="false" outlineLevel="0" collapsed="false">
      <c r="A7211" s="71" t="s">
        <v>62</v>
      </c>
      <c r="B7211" s="71" t="s">
        <v>53</v>
      </c>
      <c r="C7211" s="71" t="s">
        <v>952</v>
      </c>
      <c r="D7211" s="72" t="n">
        <v>0</v>
      </c>
      <c r="E7211" s="71" t="n">
        <v>0</v>
      </c>
      <c r="F7211" s="71" t="n">
        <v>1</v>
      </c>
      <c r="G7211" s="72" t="n">
        <v>109.95</v>
      </c>
      <c r="H7211" s="72" t="n">
        <v>109.95</v>
      </c>
      <c r="I7211" s="71" t="n">
        <f aca="false">IF(B7211&gt;=Settings!$B$23,1,0)</f>
        <v>1</v>
      </c>
      <c r="J7211" s="71" t="n">
        <v>1</v>
      </c>
      <c r="K7211" s="71" t="n">
        <f aca="false">F7211*I7211*J7211</f>
        <v>1</v>
      </c>
      <c r="L7211" s="71" t="n">
        <f aca="false">E7211*I7211*J7211</f>
        <v>0</v>
      </c>
      <c r="M7211" s="72" t="n">
        <f aca="false">G7211*I7211*J7211</f>
        <v>109.95</v>
      </c>
      <c r="N7211" s="72" t="n">
        <f aca="false">D7211*I7211*J7211</f>
        <v>-0</v>
      </c>
      <c r="O7211" s="71" t="n">
        <f aca="false">F7211*J7211</f>
        <v>1</v>
      </c>
      <c r="P7211" s="71" t="n">
        <f aca="false">E7211*J7211</f>
        <v>0</v>
      </c>
    </row>
    <row r="7212" customFormat="false" ht="15" hidden="false" customHeight="false" outlineLevel="0" collapsed="false">
      <c r="A7212" s="71" t="s">
        <v>59</v>
      </c>
      <c r="B7212" s="71" t="s">
        <v>53</v>
      </c>
      <c r="C7212" s="71" t="s">
        <v>137</v>
      </c>
      <c r="D7212" s="72" t="n">
        <v>391.51</v>
      </c>
      <c r="E7212" s="71" t="n">
        <v>7</v>
      </c>
      <c r="F7212" s="71" t="n">
        <v>128</v>
      </c>
      <c r="G7212" s="72" t="n">
        <v>7271.47</v>
      </c>
      <c r="H7212" s="72" t="n">
        <v>6499.64</v>
      </c>
      <c r="I7212" s="71" t="n">
        <f aca="false">IF(B7212&gt;=Settings!$B$23,1,0)</f>
        <v>1</v>
      </c>
      <c r="J7212" s="71" t="n">
        <v>1</v>
      </c>
      <c r="K7212" s="71" t="n">
        <f aca="false">F7212*I7212*J7212</f>
        <v>128</v>
      </c>
      <c r="L7212" s="71" t="n">
        <f aca="false">E7212*I7212*J7212</f>
        <v>7</v>
      </c>
      <c r="M7212" s="72" t="n">
        <f aca="false">G7212*I7212*J7212</f>
        <v>7271.47</v>
      </c>
      <c r="N7212" s="72" t="n">
        <f aca="false">D7212*I7212*J7212</f>
        <v>391.51</v>
      </c>
      <c r="O7212" s="71" t="n">
        <f aca="false">F7212*J7212</f>
        <v>128</v>
      </c>
      <c r="P7212" s="71" t="n">
        <f aca="false">E7212*J7212</f>
        <v>7</v>
      </c>
    </row>
    <row r="7213" customFormat="false" ht="15" hidden="false" customHeight="false" outlineLevel="0" collapsed="false">
      <c r="A7213" s="71" t="s">
        <v>59</v>
      </c>
      <c r="B7213" s="71" t="s">
        <v>53</v>
      </c>
      <c r="C7213" s="71" t="s">
        <v>1039</v>
      </c>
      <c r="D7213" s="72" t="n">
        <v>0</v>
      </c>
      <c r="E7213" s="71" t="n">
        <v>0</v>
      </c>
      <c r="F7213" s="71" t="n">
        <v>7</v>
      </c>
      <c r="G7213" s="72" t="n">
        <v>432.41</v>
      </c>
      <c r="H7213" s="72" t="n">
        <v>423.84</v>
      </c>
      <c r="I7213" s="71" t="n">
        <f aca="false">IF(B7213&gt;=Settings!$B$23,1,0)</f>
        <v>1</v>
      </c>
      <c r="J7213" s="71" t="n">
        <v>1</v>
      </c>
      <c r="K7213" s="71" t="n">
        <f aca="false">F7213*I7213*J7213</f>
        <v>7</v>
      </c>
      <c r="L7213" s="71" t="n">
        <f aca="false">E7213*I7213*J7213</f>
        <v>0</v>
      </c>
      <c r="M7213" s="72" t="n">
        <f aca="false">G7213*I7213*J7213</f>
        <v>432.41</v>
      </c>
      <c r="N7213" s="72" t="n">
        <f aca="false">D7213*I7213*J7213</f>
        <v>-0</v>
      </c>
      <c r="O7213" s="71" t="n">
        <f aca="false">F7213*J7213</f>
        <v>7</v>
      </c>
      <c r="P7213" s="71" t="n">
        <f aca="false">E7213*J7213</f>
        <v>0</v>
      </c>
    </row>
    <row r="7214" customFormat="false" ht="15" hidden="false" customHeight="false" outlineLevel="0" collapsed="false">
      <c r="A7214" s="71" t="s">
        <v>61</v>
      </c>
      <c r="B7214" s="71" t="s">
        <v>53</v>
      </c>
      <c r="C7214" s="71" t="s">
        <v>577</v>
      </c>
      <c r="D7214" s="72" t="n">
        <v>84.97</v>
      </c>
      <c r="E7214" s="71" t="n">
        <v>1</v>
      </c>
      <c r="F7214" s="71" t="n">
        <v>4</v>
      </c>
      <c r="G7214" s="72" t="n">
        <v>508.89</v>
      </c>
      <c r="H7214" s="72" t="n">
        <v>334.44</v>
      </c>
      <c r="I7214" s="71" t="n">
        <f aca="false">IF(B7214&gt;=Settings!$B$23,1,0)</f>
        <v>1</v>
      </c>
      <c r="J7214" s="71" t="n">
        <v>1</v>
      </c>
      <c r="K7214" s="71" t="n">
        <f aca="false">F7214*I7214*J7214</f>
        <v>4</v>
      </c>
      <c r="L7214" s="71" t="n">
        <f aca="false">E7214*I7214*J7214</f>
        <v>1</v>
      </c>
      <c r="M7214" s="72" t="n">
        <f aca="false">G7214*I7214*J7214</f>
        <v>508.89</v>
      </c>
      <c r="N7214" s="72" t="n">
        <f aca="false">D7214*I7214*J7214</f>
        <v>84.97</v>
      </c>
      <c r="O7214" s="71" t="n">
        <f aca="false">F7214*J7214</f>
        <v>4</v>
      </c>
      <c r="P7214" s="71" t="n">
        <f aca="false">E7214*J7214</f>
        <v>1</v>
      </c>
    </row>
    <row r="7215" customFormat="false" ht="15" hidden="false" customHeight="false" outlineLevel="0" collapsed="false">
      <c r="A7215" s="71" t="s">
        <v>59</v>
      </c>
      <c r="B7215" s="71" t="s">
        <v>53</v>
      </c>
      <c r="C7215" s="71" t="s">
        <v>1038</v>
      </c>
      <c r="D7215" s="72" t="n">
        <v>0</v>
      </c>
      <c r="E7215" s="71" t="n">
        <v>0</v>
      </c>
      <c r="F7215" s="71" t="n">
        <v>2</v>
      </c>
      <c r="G7215" s="72" t="n">
        <v>181.72</v>
      </c>
      <c r="H7215" s="72" t="n">
        <v>168.1</v>
      </c>
      <c r="I7215" s="71" t="n">
        <f aca="false">IF(B7215&gt;=Settings!$B$23,1,0)</f>
        <v>1</v>
      </c>
      <c r="J7215" s="71" t="n">
        <v>1</v>
      </c>
      <c r="K7215" s="71" t="n">
        <f aca="false">F7215*I7215*J7215</f>
        <v>2</v>
      </c>
      <c r="L7215" s="71" t="n">
        <f aca="false">E7215*I7215*J7215</f>
        <v>0</v>
      </c>
      <c r="M7215" s="72" t="n">
        <f aca="false">G7215*I7215*J7215</f>
        <v>181.72</v>
      </c>
      <c r="N7215" s="72" t="n">
        <f aca="false">D7215*I7215*J7215</f>
        <v>-0</v>
      </c>
      <c r="O7215" s="71" t="n">
        <f aca="false">F7215*J7215</f>
        <v>2</v>
      </c>
      <c r="P7215" s="71" t="n">
        <f aca="false">E7215*J7215</f>
        <v>0</v>
      </c>
    </row>
    <row r="7216" customFormat="false" ht="15" hidden="false" customHeight="false" outlineLevel="0" collapsed="false">
      <c r="A7216" s="71" t="s">
        <v>61</v>
      </c>
      <c r="B7216" s="71" t="s">
        <v>53</v>
      </c>
      <c r="C7216" s="71" t="s">
        <v>1401</v>
      </c>
      <c r="D7216" s="72" t="n">
        <v>0</v>
      </c>
      <c r="E7216" s="71" t="n">
        <v>0</v>
      </c>
      <c r="F7216" s="71" t="n">
        <v>4</v>
      </c>
      <c r="G7216" s="72" t="n">
        <v>572.53</v>
      </c>
      <c r="H7216" s="72" t="n">
        <v>490.07</v>
      </c>
      <c r="I7216" s="71" t="n">
        <f aca="false">IF(B7216&gt;=Settings!$B$23,1,0)</f>
        <v>1</v>
      </c>
      <c r="J7216" s="71" t="n">
        <v>1</v>
      </c>
      <c r="K7216" s="71" t="n">
        <f aca="false">F7216*I7216*J7216</f>
        <v>4</v>
      </c>
      <c r="L7216" s="71" t="n">
        <f aca="false">E7216*I7216*J7216</f>
        <v>0</v>
      </c>
      <c r="M7216" s="72" t="n">
        <f aca="false">G7216*I7216*J7216</f>
        <v>572.53</v>
      </c>
      <c r="N7216" s="72" t="n">
        <f aca="false">D7216*I7216*J7216</f>
        <v>-0</v>
      </c>
      <c r="O7216" s="71" t="n">
        <f aca="false">F7216*J7216</f>
        <v>4</v>
      </c>
      <c r="P7216" s="71" t="n">
        <f aca="false">E7216*J7216</f>
        <v>0</v>
      </c>
    </row>
    <row r="7217" customFormat="false" ht="15" hidden="false" customHeight="false" outlineLevel="0" collapsed="false">
      <c r="A7217" s="71" t="s">
        <v>61</v>
      </c>
      <c r="B7217" s="71" t="s">
        <v>53</v>
      </c>
      <c r="C7217" s="71" t="s">
        <v>937</v>
      </c>
      <c r="D7217" s="72" t="n">
        <v>20.1</v>
      </c>
      <c r="E7217" s="71" t="n">
        <v>2</v>
      </c>
      <c r="F7217" s="71" t="n">
        <v>62</v>
      </c>
      <c r="G7217" s="72" t="n">
        <v>673.31</v>
      </c>
      <c r="H7217" s="72" t="n">
        <v>625.64</v>
      </c>
      <c r="I7217" s="71" t="n">
        <f aca="false">IF(B7217&gt;=Settings!$B$23,1,0)</f>
        <v>1</v>
      </c>
      <c r="J7217" s="71" t="n">
        <v>1</v>
      </c>
      <c r="K7217" s="71" t="n">
        <f aca="false">F7217*I7217*J7217</f>
        <v>62</v>
      </c>
      <c r="L7217" s="71" t="n">
        <f aca="false">E7217*I7217*J7217</f>
        <v>2</v>
      </c>
      <c r="M7217" s="72" t="n">
        <f aca="false">G7217*I7217*J7217</f>
        <v>673.31</v>
      </c>
      <c r="N7217" s="72" t="n">
        <f aca="false">D7217*I7217*J7217</f>
        <v>20.1</v>
      </c>
      <c r="O7217" s="71" t="n">
        <f aca="false">F7217*J7217</f>
        <v>62</v>
      </c>
      <c r="P7217" s="71" t="n">
        <f aca="false">E7217*J7217</f>
        <v>2</v>
      </c>
    </row>
    <row r="7218" customFormat="false" ht="15" hidden="false" customHeight="false" outlineLevel="0" collapsed="false">
      <c r="A7218" s="71" t="s">
        <v>59</v>
      </c>
      <c r="B7218" s="71" t="s">
        <v>53</v>
      </c>
      <c r="C7218" s="71" t="s">
        <v>941</v>
      </c>
      <c r="D7218" s="72" t="n">
        <v>0</v>
      </c>
      <c r="E7218" s="71" t="n">
        <v>0</v>
      </c>
      <c r="F7218" s="71" t="n">
        <v>2</v>
      </c>
      <c r="G7218" s="72" t="n">
        <v>177.18</v>
      </c>
      <c r="H7218" s="72" t="n">
        <v>162.19</v>
      </c>
      <c r="I7218" s="71" t="n">
        <f aca="false">IF(B7218&gt;=Settings!$B$23,1,0)</f>
        <v>1</v>
      </c>
      <c r="J7218" s="71" t="n">
        <v>1</v>
      </c>
      <c r="K7218" s="71" t="n">
        <f aca="false">F7218*I7218*J7218</f>
        <v>2</v>
      </c>
      <c r="L7218" s="71" t="n">
        <f aca="false">E7218*I7218*J7218</f>
        <v>0</v>
      </c>
      <c r="M7218" s="72" t="n">
        <f aca="false">G7218*I7218*J7218</f>
        <v>177.18</v>
      </c>
      <c r="N7218" s="72" t="n">
        <f aca="false">D7218*I7218*J7218</f>
        <v>-0</v>
      </c>
      <c r="O7218" s="71" t="n">
        <f aca="false">F7218*J7218</f>
        <v>2</v>
      </c>
      <c r="P7218" s="71" t="n">
        <f aca="false">E7218*J7218</f>
        <v>0</v>
      </c>
    </row>
    <row r="7219" customFormat="false" ht="15" hidden="false" customHeight="false" outlineLevel="0" collapsed="false">
      <c r="A7219" s="71" t="s">
        <v>63</v>
      </c>
      <c r="B7219" s="71" t="s">
        <v>53</v>
      </c>
      <c r="C7219" s="71" t="s">
        <v>2413</v>
      </c>
      <c r="D7219" s="72" t="n">
        <v>0</v>
      </c>
      <c r="E7219" s="71" t="n">
        <v>0</v>
      </c>
      <c r="F7219" s="71" t="n">
        <v>1</v>
      </c>
      <c r="G7219" s="72" t="n">
        <v>354.5</v>
      </c>
      <c r="H7219" s="72" t="n">
        <v>354.5</v>
      </c>
      <c r="I7219" s="71" t="n">
        <f aca="false">IF(B7219&gt;=Settings!$B$23,1,0)</f>
        <v>1</v>
      </c>
      <c r="J7219" s="71" t="n">
        <v>1</v>
      </c>
      <c r="K7219" s="71" t="n">
        <f aca="false">F7219*I7219*J7219</f>
        <v>1</v>
      </c>
      <c r="L7219" s="71" t="n">
        <f aca="false">E7219*I7219*J7219</f>
        <v>0</v>
      </c>
      <c r="M7219" s="72" t="n">
        <f aca="false">G7219*I7219*J7219</f>
        <v>354.5</v>
      </c>
      <c r="N7219" s="72" t="n">
        <f aca="false">D7219*I7219*J7219</f>
        <v>-0</v>
      </c>
      <c r="O7219" s="71" t="n">
        <f aca="false">F7219*J7219</f>
        <v>1</v>
      </c>
      <c r="P7219" s="71" t="n">
        <f aca="false">E7219*J7219</f>
        <v>0</v>
      </c>
    </row>
    <row r="7220" customFormat="false" ht="15" hidden="false" customHeight="false" outlineLevel="0" collapsed="false">
      <c r="A7220" s="71" t="s">
        <v>61</v>
      </c>
      <c r="B7220" s="71" t="s">
        <v>53</v>
      </c>
      <c r="C7220" s="71" t="s">
        <v>1668</v>
      </c>
      <c r="D7220" s="72" t="n">
        <v>0</v>
      </c>
      <c r="E7220" s="71" t="n">
        <v>0</v>
      </c>
      <c r="F7220" s="71" t="n">
        <v>1</v>
      </c>
      <c r="G7220" s="72" t="n">
        <v>349.95</v>
      </c>
      <c r="H7220" s="72" t="n">
        <v>297.46</v>
      </c>
      <c r="I7220" s="71" t="n">
        <f aca="false">IF(B7220&gt;=Settings!$B$23,1,0)</f>
        <v>1</v>
      </c>
      <c r="J7220" s="71" t="n">
        <v>1</v>
      </c>
      <c r="K7220" s="71" t="n">
        <f aca="false">F7220*I7220*J7220</f>
        <v>1</v>
      </c>
      <c r="L7220" s="71" t="n">
        <f aca="false">E7220*I7220*J7220</f>
        <v>0</v>
      </c>
      <c r="M7220" s="72" t="n">
        <f aca="false">G7220*I7220*J7220</f>
        <v>349.95</v>
      </c>
      <c r="N7220" s="72" t="n">
        <f aca="false">D7220*I7220*J7220</f>
        <v>-0</v>
      </c>
      <c r="O7220" s="71" t="n">
        <f aca="false">F7220*J7220</f>
        <v>1</v>
      </c>
      <c r="P7220" s="71" t="n">
        <f aca="false">E7220*J7220</f>
        <v>0</v>
      </c>
    </row>
    <row r="7221" customFormat="false" ht="15" hidden="false" customHeight="false" outlineLevel="0" collapsed="false">
      <c r="A7221" s="71" t="s">
        <v>60</v>
      </c>
      <c r="B7221" s="71" t="s">
        <v>53</v>
      </c>
      <c r="C7221" s="71" t="s">
        <v>1285</v>
      </c>
      <c r="D7221" s="72" t="n">
        <v>61.78</v>
      </c>
      <c r="E7221" s="71" t="n">
        <v>1</v>
      </c>
      <c r="F7221" s="71" t="n">
        <v>14</v>
      </c>
      <c r="G7221" s="72" t="n">
        <v>1012.97</v>
      </c>
      <c r="H7221" s="72" t="n">
        <v>919.89</v>
      </c>
      <c r="I7221" s="71" t="n">
        <f aca="false">IF(B7221&gt;=Settings!$B$23,1,0)</f>
        <v>1</v>
      </c>
      <c r="J7221" s="71" t="n">
        <v>1</v>
      </c>
      <c r="K7221" s="71" t="n">
        <f aca="false">F7221*I7221*J7221</f>
        <v>14</v>
      </c>
      <c r="L7221" s="71" t="n">
        <f aca="false">E7221*I7221*J7221</f>
        <v>1</v>
      </c>
      <c r="M7221" s="72" t="n">
        <f aca="false">G7221*I7221*J7221</f>
        <v>1012.97</v>
      </c>
      <c r="N7221" s="72" t="n">
        <f aca="false">D7221*I7221*J7221</f>
        <v>61.78</v>
      </c>
      <c r="O7221" s="71" t="n">
        <f aca="false">F7221*J7221</f>
        <v>14</v>
      </c>
      <c r="P7221" s="71" t="n">
        <f aca="false">E7221*J7221</f>
        <v>1</v>
      </c>
    </row>
    <row r="7222" customFormat="false" ht="15" hidden="false" customHeight="false" outlineLevel="0" collapsed="false">
      <c r="A7222" s="71" t="s">
        <v>59</v>
      </c>
      <c r="B7222" s="71" t="s">
        <v>53</v>
      </c>
      <c r="C7222" s="71" t="s">
        <v>1198</v>
      </c>
      <c r="D7222" s="72" t="n">
        <v>112.01</v>
      </c>
      <c r="E7222" s="71" t="n">
        <v>1</v>
      </c>
      <c r="F7222" s="71" t="n">
        <v>3</v>
      </c>
      <c r="G7222" s="72" t="n">
        <v>415.09</v>
      </c>
      <c r="H7222" s="72" t="n">
        <v>263.57</v>
      </c>
      <c r="I7222" s="71" t="n">
        <f aca="false">IF(B7222&gt;=Settings!$B$23,1,0)</f>
        <v>1</v>
      </c>
      <c r="J7222" s="71" t="n">
        <v>1</v>
      </c>
      <c r="K7222" s="71" t="n">
        <f aca="false">F7222*I7222*J7222</f>
        <v>3</v>
      </c>
      <c r="L7222" s="71" t="n">
        <f aca="false">E7222*I7222*J7222</f>
        <v>1</v>
      </c>
      <c r="M7222" s="72" t="n">
        <f aca="false">G7222*I7222*J7222</f>
        <v>415.09</v>
      </c>
      <c r="N7222" s="72" t="n">
        <f aca="false">D7222*I7222*J7222</f>
        <v>112.01</v>
      </c>
      <c r="O7222" s="71" t="n">
        <f aca="false">F7222*J7222</f>
        <v>3</v>
      </c>
      <c r="P7222" s="71" t="n">
        <f aca="false">E7222*J7222</f>
        <v>1</v>
      </c>
    </row>
    <row r="7223" customFormat="false" ht="15" hidden="false" customHeight="false" outlineLevel="0" collapsed="false">
      <c r="A7223" s="71" t="s">
        <v>61</v>
      </c>
      <c r="B7223" s="71" t="s">
        <v>53</v>
      </c>
      <c r="C7223" s="71" t="s">
        <v>593</v>
      </c>
      <c r="D7223" s="72" t="n">
        <v>0</v>
      </c>
      <c r="E7223" s="71" t="n">
        <v>0</v>
      </c>
      <c r="F7223" s="71" t="n">
        <v>41</v>
      </c>
      <c r="G7223" s="72" t="n">
        <v>3339.06</v>
      </c>
      <c r="H7223" s="72" t="n">
        <v>3264.83</v>
      </c>
      <c r="I7223" s="71" t="n">
        <f aca="false">IF(B7223&gt;=Settings!$B$23,1,0)</f>
        <v>1</v>
      </c>
      <c r="J7223" s="71" t="n">
        <v>1</v>
      </c>
      <c r="K7223" s="71" t="n">
        <f aca="false">F7223*I7223*J7223</f>
        <v>41</v>
      </c>
      <c r="L7223" s="71" t="n">
        <f aca="false">E7223*I7223*J7223</f>
        <v>0</v>
      </c>
      <c r="M7223" s="72" t="n">
        <f aca="false">G7223*I7223*J7223</f>
        <v>3339.06</v>
      </c>
      <c r="N7223" s="72" t="n">
        <f aca="false">D7223*I7223*J7223</f>
        <v>-0</v>
      </c>
      <c r="O7223" s="71" t="n">
        <f aca="false">F7223*J7223</f>
        <v>41</v>
      </c>
      <c r="P7223" s="71" t="n">
        <f aca="false">E7223*J7223</f>
        <v>0</v>
      </c>
    </row>
    <row r="7224" customFormat="false" ht="15" hidden="false" customHeight="false" outlineLevel="0" collapsed="false">
      <c r="A7224" s="71" t="s">
        <v>61</v>
      </c>
      <c r="B7224" s="71" t="s">
        <v>53</v>
      </c>
      <c r="C7224" s="71" t="s">
        <v>663</v>
      </c>
      <c r="D7224" s="72" t="n">
        <v>0</v>
      </c>
      <c r="E7224" s="71" t="n">
        <v>0</v>
      </c>
      <c r="F7224" s="71" t="n">
        <v>2</v>
      </c>
      <c r="G7224" s="72" t="n">
        <v>121.13</v>
      </c>
      <c r="H7224" s="72" t="n">
        <v>112.28</v>
      </c>
      <c r="I7224" s="71" t="n">
        <f aca="false">IF(B7224&gt;=Settings!$B$23,1,0)</f>
        <v>1</v>
      </c>
      <c r="J7224" s="71" t="n">
        <v>1</v>
      </c>
      <c r="K7224" s="71" t="n">
        <f aca="false">F7224*I7224*J7224</f>
        <v>2</v>
      </c>
      <c r="L7224" s="71" t="n">
        <f aca="false">E7224*I7224*J7224</f>
        <v>0</v>
      </c>
      <c r="M7224" s="72" t="n">
        <f aca="false">G7224*I7224*J7224</f>
        <v>121.13</v>
      </c>
      <c r="N7224" s="72" t="n">
        <f aca="false">D7224*I7224*J7224</f>
        <v>-0</v>
      </c>
      <c r="O7224" s="71" t="n">
        <f aca="false">F7224*J7224</f>
        <v>2</v>
      </c>
      <c r="P7224" s="71" t="n">
        <f aca="false">E7224*J7224</f>
        <v>0</v>
      </c>
    </row>
    <row r="7225" customFormat="false" ht="15" hidden="false" customHeight="false" outlineLevel="0" collapsed="false">
      <c r="A7225" s="71" t="s">
        <v>60</v>
      </c>
      <c r="B7225" s="71" t="s">
        <v>53</v>
      </c>
      <c r="C7225" s="71" t="s">
        <v>358</v>
      </c>
      <c r="D7225" s="72" t="n">
        <v>211.67</v>
      </c>
      <c r="E7225" s="71" t="n">
        <v>2</v>
      </c>
      <c r="F7225" s="71" t="n">
        <v>2</v>
      </c>
      <c r="G7225" s="72" t="n">
        <v>254.45</v>
      </c>
      <c r="H7225" s="72" t="n">
        <v>42.78</v>
      </c>
      <c r="I7225" s="71" t="n">
        <f aca="false">IF(B7225&gt;=Settings!$B$23,1,0)</f>
        <v>1</v>
      </c>
      <c r="J7225" s="71" t="n">
        <v>1</v>
      </c>
      <c r="K7225" s="71" t="n">
        <f aca="false">F7225*I7225*J7225</f>
        <v>2</v>
      </c>
      <c r="L7225" s="71" t="n">
        <f aca="false">E7225*I7225*J7225</f>
        <v>2</v>
      </c>
      <c r="M7225" s="72" t="n">
        <f aca="false">G7225*I7225*J7225</f>
        <v>254.45</v>
      </c>
      <c r="N7225" s="72" t="n">
        <f aca="false">D7225*I7225*J7225</f>
        <v>211.67</v>
      </c>
      <c r="O7225" s="71" t="n">
        <f aca="false">F7225*J7225</f>
        <v>2</v>
      </c>
      <c r="P7225" s="71" t="n">
        <f aca="false">E7225*J7225</f>
        <v>2</v>
      </c>
    </row>
    <row r="7226" customFormat="false" ht="15" hidden="false" customHeight="false" outlineLevel="0" collapsed="false">
      <c r="A7226" s="71" t="s">
        <v>61</v>
      </c>
      <c r="B7226" s="71" t="s">
        <v>53</v>
      </c>
      <c r="C7226" s="71" t="s">
        <v>2055</v>
      </c>
      <c r="D7226" s="72" t="n">
        <v>0</v>
      </c>
      <c r="E7226" s="71" t="n">
        <v>0</v>
      </c>
      <c r="F7226" s="71" t="n">
        <v>24</v>
      </c>
      <c r="G7226" s="72" t="n">
        <v>1571.67</v>
      </c>
      <c r="H7226" s="72" t="n">
        <v>1465.65</v>
      </c>
      <c r="I7226" s="71" t="n">
        <f aca="false">IF(B7226&gt;=Settings!$B$23,1,0)</f>
        <v>1</v>
      </c>
      <c r="J7226" s="71" t="n">
        <v>1</v>
      </c>
      <c r="K7226" s="71" t="n">
        <f aca="false">F7226*I7226*J7226</f>
        <v>24</v>
      </c>
      <c r="L7226" s="71" t="n">
        <f aca="false">E7226*I7226*J7226</f>
        <v>0</v>
      </c>
      <c r="M7226" s="72" t="n">
        <f aca="false">G7226*I7226*J7226</f>
        <v>1571.67</v>
      </c>
      <c r="N7226" s="72" t="n">
        <f aca="false">D7226*I7226*J7226</f>
        <v>-0</v>
      </c>
      <c r="O7226" s="71" t="n">
        <f aca="false">F7226*J7226</f>
        <v>24</v>
      </c>
      <c r="P7226" s="71" t="n">
        <f aca="false">E7226*J7226</f>
        <v>0</v>
      </c>
    </row>
    <row r="7227" customFormat="false" ht="15" hidden="false" customHeight="false" outlineLevel="0" collapsed="false">
      <c r="A7227" s="71" t="s">
        <v>59</v>
      </c>
      <c r="B7227" s="71" t="s">
        <v>53</v>
      </c>
      <c r="C7227" s="71" t="s">
        <v>121</v>
      </c>
      <c r="D7227" s="72" t="n">
        <v>908.06</v>
      </c>
      <c r="E7227" s="71" t="n">
        <v>14</v>
      </c>
      <c r="F7227" s="71" t="n">
        <v>222</v>
      </c>
      <c r="G7227" s="72" t="n">
        <v>14980.27</v>
      </c>
      <c r="H7227" s="72" t="n">
        <v>13196.17</v>
      </c>
      <c r="I7227" s="71" t="n">
        <f aca="false">IF(B7227&gt;=Settings!$B$23,1,0)</f>
        <v>1</v>
      </c>
      <c r="J7227" s="71" t="n">
        <v>1</v>
      </c>
      <c r="K7227" s="71" t="n">
        <f aca="false">F7227*I7227*J7227</f>
        <v>222</v>
      </c>
      <c r="L7227" s="71" t="n">
        <f aca="false">E7227*I7227*J7227</f>
        <v>14</v>
      </c>
      <c r="M7227" s="72" t="n">
        <f aca="false">G7227*I7227*J7227</f>
        <v>14980.27</v>
      </c>
      <c r="N7227" s="72" t="n">
        <f aca="false">D7227*I7227*J7227</f>
        <v>908.06</v>
      </c>
      <c r="O7227" s="71" t="n">
        <f aca="false">F7227*J7227</f>
        <v>222</v>
      </c>
      <c r="P7227" s="71" t="n">
        <f aca="false">E7227*J7227</f>
        <v>14</v>
      </c>
    </row>
    <row r="7228" customFormat="false" ht="15" hidden="false" customHeight="false" outlineLevel="0" collapsed="false">
      <c r="A7228" s="71" t="s">
        <v>61</v>
      </c>
      <c r="B7228" s="71" t="s">
        <v>53</v>
      </c>
      <c r="C7228" s="71" t="s">
        <v>2257</v>
      </c>
      <c r="D7228" s="72" t="n">
        <v>0</v>
      </c>
      <c r="E7228" s="71" t="n">
        <v>0</v>
      </c>
      <c r="F7228" s="71" t="n">
        <v>1</v>
      </c>
      <c r="G7228" s="72" t="n">
        <v>95.41</v>
      </c>
      <c r="H7228" s="72" t="n">
        <v>95.41</v>
      </c>
      <c r="I7228" s="71" t="n">
        <f aca="false">IF(B7228&gt;=Settings!$B$23,1,0)</f>
        <v>1</v>
      </c>
      <c r="J7228" s="71" t="n">
        <v>1</v>
      </c>
      <c r="K7228" s="71" t="n">
        <f aca="false">F7228*I7228*J7228</f>
        <v>1</v>
      </c>
      <c r="L7228" s="71" t="n">
        <f aca="false">E7228*I7228*J7228</f>
        <v>0</v>
      </c>
      <c r="M7228" s="72" t="n">
        <f aca="false">G7228*I7228*J7228</f>
        <v>95.41</v>
      </c>
      <c r="N7228" s="72" t="n">
        <f aca="false">D7228*I7228*J7228</f>
        <v>-0</v>
      </c>
      <c r="O7228" s="71" t="n">
        <f aca="false">F7228*J7228</f>
        <v>1</v>
      </c>
      <c r="P7228" s="71" t="n">
        <f aca="false">E7228*J7228</f>
        <v>0</v>
      </c>
    </row>
    <row r="7229" customFormat="false" ht="15" hidden="false" customHeight="false" outlineLevel="0" collapsed="false">
      <c r="A7229" s="71" t="s">
        <v>61</v>
      </c>
      <c r="B7229" s="71" t="s">
        <v>53</v>
      </c>
      <c r="C7229" s="71" t="s">
        <v>156</v>
      </c>
      <c r="D7229" s="72" t="n">
        <v>164.24</v>
      </c>
      <c r="E7229" s="71" t="n">
        <v>2</v>
      </c>
      <c r="F7229" s="71" t="n">
        <v>53</v>
      </c>
      <c r="G7229" s="72" t="n">
        <v>4638.35</v>
      </c>
      <c r="H7229" s="72" t="n">
        <v>4242.54</v>
      </c>
      <c r="I7229" s="71" t="n">
        <f aca="false">IF(B7229&gt;=Settings!$B$23,1,0)</f>
        <v>1</v>
      </c>
      <c r="J7229" s="71" t="n">
        <v>1</v>
      </c>
      <c r="K7229" s="71" t="n">
        <f aca="false">F7229*I7229*J7229</f>
        <v>53</v>
      </c>
      <c r="L7229" s="71" t="n">
        <f aca="false">E7229*I7229*J7229</f>
        <v>2</v>
      </c>
      <c r="M7229" s="72" t="n">
        <f aca="false">G7229*I7229*J7229</f>
        <v>4638.35</v>
      </c>
      <c r="N7229" s="72" t="n">
        <f aca="false">D7229*I7229*J7229</f>
        <v>164.24</v>
      </c>
      <c r="O7229" s="71" t="n">
        <f aca="false">F7229*J7229</f>
        <v>53</v>
      </c>
      <c r="P7229" s="71" t="n">
        <f aca="false">E7229*J7229</f>
        <v>2</v>
      </c>
    </row>
    <row r="7230" customFormat="false" ht="15" hidden="false" customHeight="false" outlineLevel="0" collapsed="false">
      <c r="A7230" s="71" t="s">
        <v>59</v>
      </c>
      <c r="B7230" s="71" t="s">
        <v>53</v>
      </c>
      <c r="C7230" s="71" t="s">
        <v>663</v>
      </c>
      <c r="D7230" s="72" t="n">
        <v>0</v>
      </c>
      <c r="E7230" s="71" t="n">
        <v>0</v>
      </c>
      <c r="F7230" s="71" t="n">
        <v>9</v>
      </c>
      <c r="G7230" s="72" t="n">
        <v>408.65</v>
      </c>
      <c r="H7230" s="72" t="n">
        <v>383.71</v>
      </c>
      <c r="I7230" s="71" t="n">
        <f aca="false">IF(B7230&gt;=Settings!$B$23,1,0)</f>
        <v>1</v>
      </c>
      <c r="J7230" s="71" t="n">
        <v>1</v>
      </c>
      <c r="K7230" s="71" t="n">
        <f aca="false">F7230*I7230*J7230</f>
        <v>9</v>
      </c>
      <c r="L7230" s="71" t="n">
        <f aca="false">E7230*I7230*J7230</f>
        <v>0</v>
      </c>
      <c r="M7230" s="72" t="n">
        <f aca="false">G7230*I7230*J7230</f>
        <v>408.65</v>
      </c>
      <c r="N7230" s="72" t="n">
        <f aca="false">D7230*I7230*J7230</f>
        <v>-0</v>
      </c>
      <c r="O7230" s="71" t="n">
        <f aca="false">F7230*J7230</f>
        <v>9</v>
      </c>
      <c r="P7230" s="71" t="n">
        <f aca="false">E7230*J7230</f>
        <v>0</v>
      </c>
    </row>
    <row r="7231" customFormat="false" ht="15" hidden="false" customHeight="false" outlineLevel="0" collapsed="false">
      <c r="A7231" s="71" t="s">
        <v>59</v>
      </c>
      <c r="B7231" s="71" t="s">
        <v>53</v>
      </c>
      <c r="C7231" s="71" t="s">
        <v>581</v>
      </c>
      <c r="D7231" s="72" t="n">
        <v>133.27</v>
      </c>
      <c r="E7231" s="71" t="n">
        <v>1</v>
      </c>
      <c r="F7231" s="71" t="n">
        <v>26</v>
      </c>
      <c r="G7231" s="72" t="n">
        <v>2706.12</v>
      </c>
      <c r="H7231" s="72" t="n">
        <v>2508.27</v>
      </c>
      <c r="I7231" s="71" t="n">
        <f aca="false">IF(B7231&gt;=Settings!$B$23,1,0)</f>
        <v>1</v>
      </c>
      <c r="J7231" s="71" t="n">
        <v>1</v>
      </c>
      <c r="K7231" s="71" t="n">
        <f aca="false">F7231*I7231*J7231</f>
        <v>26</v>
      </c>
      <c r="L7231" s="71" t="n">
        <f aca="false">E7231*I7231*J7231</f>
        <v>1</v>
      </c>
      <c r="M7231" s="72" t="n">
        <f aca="false">G7231*I7231*J7231</f>
        <v>2706.12</v>
      </c>
      <c r="N7231" s="72" t="n">
        <f aca="false">D7231*I7231*J7231</f>
        <v>133.27</v>
      </c>
      <c r="O7231" s="71" t="n">
        <f aca="false">F7231*J7231</f>
        <v>26</v>
      </c>
      <c r="P7231" s="71" t="n">
        <f aca="false">E7231*J7231</f>
        <v>1</v>
      </c>
    </row>
    <row r="7232" customFormat="false" ht="15" hidden="false" customHeight="false" outlineLevel="0" collapsed="false">
      <c r="A7232" s="71" t="s">
        <v>59</v>
      </c>
      <c r="B7232" s="71" t="s">
        <v>53</v>
      </c>
      <c r="C7232" s="71" t="s">
        <v>894</v>
      </c>
      <c r="D7232" s="72" t="n">
        <v>0</v>
      </c>
      <c r="E7232" s="71" t="n">
        <v>0</v>
      </c>
      <c r="F7232" s="71" t="n">
        <v>16</v>
      </c>
      <c r="G7232" s="72" t="n">
        <v>1321.99</v>
      </c>
      <c r="H7232" s="72" t="n">
        <v>1267.5</v>
      </c>
      <c r="I7232" s="71" t="n">
        <f aca="false">IF(B7232&gt;=Settings!$B$23,1,0)</f>
        <v>1</v>
      </c>
      <c r="J7232" s="71" t="n">
        <v>1</v>
      </c>
      <c r="K7232" s="71" t="n">
        <f aca="false">F7232*I7232*J7232</f>
        <v>16</v>
      </c>
      <c r="L7232" s="71" t="n">
        <f aca="false">E7232*I7232*J7232</f>
        <v>0</v>
      </c>
      <c r="M7232" s="72" t="n">
        <f aca="false">G7232*I7232*J7232</f>
        <v>1321.99</v>
      </c>
      <c r="N7232" s="72" t="n">
        <f aca="false">D7232*I7232*J7232</f>
        <v>-0</v>
      </c>
      <c r="O7232" s="71" t="n">
        <f aca="false">F7232*J7232</f>
        <v>16</v>
      </c>
      <c r="P7232" s="71" t="n">
        <f aca="false">E7232*J7232</f>
        <v>0</v>
      </c>
    </row>
    <row r="7233" customFormat="false" ht="15" hidden="false" customHeight="false" outlineLevel="0" collapsed="false">
      <c r="A7233" s="71" t="s">
        <v>60</v>
      </c>
      <c r="B7233" s="71" t="s">
        <v>53</v>
      </c>
      <c r="C7233" s="71" t="s">
        <v>141</v>
      </c>
      <c r="D7233" s="72" t="n">
        <v>515.11</v>
      </c>
      <c r="E7233" s="71" t="n">
        <v>8</v>
      </c>
      <c r="F7233" s="71" t="n">
        <v>61</v>
      </c>
      <c r="G7233" s="72" t="n">
        <v>4051.61</v>
      </c>
      <c r="H7233" s="72" t="n">
        <v>3307.3</v>
      </c>
      <c r="I7233" s="71" t="n">
        <f aca="false">IF(B7233&gt;=Settings!$B$23,1,0)</f>
        <v>1</v>
      </c>
      <c r="J7233" s="71" t="n">
        <v>1</v>
      </c>
      <c r="K7233" s="71" t="n">
        <f aca="false">F7233*I7233*J7233</f>
        <v>61</v>
      </c>
      <c r="L7233" s="71" t="n">
        <f aca="false">E7233*I7233*J7233</f>
        <v>8</v>
      </c>
      <c r="M7233" s="72" t="n">
        <f aca="false">G7233*I7233*J7233</f>
        <v>4051.61</v>
      </c>
      <c r="N7233" s="72" t="n">
        <f aca="false">D7233*I7233*J7233</f>
        <v>515.11</v>
      </c>
      <c r="O7233" s="71" t="n">
        <f aca="false">F7233*J7233</f>
        <v>61</v>
      </c>
      <c r="P7233" s="71" t="n">
        <f aca="false">E7233*J7233</f>
        <v>8</v>
      </c>
    </row>
    <row r="7234" customFormat="false" ht="15" hidden="false" customHeight="false" outlineLevel="0" collapsed="false">
      <c r="A7234" s="71" t="s">
        <v>61</v>
      </c>
      <c r="B7234" s="71" t="s">
        <v>53</v>
      </c>
      <c r="C7234" s="71" t="s">
        <v>1296</v>
      </c>
      <c r="D7234" s="72" t="n">
        <v>178.37</v>
      </c>
      <c r="E7234" s="71" t="n">
        <v>9</v>
      </c>
      <c r="F7234" s="71" t="n">
        <v>84</v>
      </c>
      <c r="G7234" s="72" t="n">
        <v>1752.26</v>
      </c>
      <c r="H7234" s="72" t="n">
        <v>1510.37</v>
      </c>
      <c r="I7234" s="71" t="n">
        <f aca="false">IF(B7234&gt;=Settings!$B$23,1,0)</f>
        <v>1</v>
      </c>
      <c r="J7234" s="71" t="n">
        <v>1</v>
      </c>
      <c r="K7234" s="71" t="n">
        <f aca="false">F7234*I7234*J7234</f>
        <v>84</v>
      </c>
      <c r="L7234" s="71" t="n">
        <f aca="false">E7234*I7234*J7234</f>
        <v>9</v>
      </c>
      <c r="M7234" s="72" t="n">
        <f aca="false">G7234*I7234*J7234</f>
        <v>1752.26</v>
      </c>
      <c r="N7234" s="72" t="n">
        <f aca="false">D7234*I7234*J7234</f>
        <v>178.37</v>
      </c>
      <c r="O7234" s="71" t="n">
        <f aca="false">F7234*J7234</f>
        <v>84</v>
      </c>
      <c r="P7234" s="71" t="n">
        <f aca="false">E7234*J7234</f>
        <v>9</v>
      </c>
    </row>
    <row r="7235" customFormat="false" ht="15" hidden="false" customHeight="false" outlineLevel="0" collapsed="false">
      <c r="A7235" s="71" t="s">
        <v>59</v>
      </c>
      <c r="B7235" s="71" t="s">
        <v>53</v>
      </c>
      <c r="C7235" s="71" t="s">
        <v>702</v>
      </c>
      <c r="D7235" s="72" t="n">
        <v>0</v>
      </c>
      <c r="E7235" s="71" t="n">
        <v>0</v>
      </c>
      <c r="F7235" s="71" t="n">
        <v>1</v>
      </c>
      <c r="G7235" s="72" t="n">
        <v>81.77</v>
      </c>
      <c r="H7235" s="72" t="n">
        <v>69.51</v>
      </c>
      <c r="I7235" s="71" t="n">
        <f aca="false">IF(B7235&gt;=Settings!$B$23,1,0)</f>
        <v>1</v>
      </c>
      <c r="J7235" s="71" t="n">
        <v>1</v>
      </c>
      <c r="K7235" s="71" t="n">
        <f aca="false">F7235*I7235*J7235</f>
        <v>1</v>
      </c>
      <c r="L7235" s="71" t="n">
        <f aca="false">E7235*I7235*J7235</f>
        <v>0</v>
      </c>
      <c r="M7235" s="72" t="n">
        <f aca="false">G7235*I7235*J7235</f>
        <v>81.77</v>
      </c>
      <c r="N7235" s="72" t="n">
        <f aca="false">D7235*I7235*J7235</f>
        <v>-0</v>
      </c>
      <c r="O7235" s="71" t="n">
        <f aca="false">F7235*J7235</f>
        <v>1</v>
      </c>
      <c r="P7235" s="71" t="n">
        <f aca="false">E7235*J7235</f>
        <v>0</v>
      </c>
    </row>
    <row r="7236" customFormat="false" ht="15" hidden="false" customHeight="false" outlineLevel="0" collapsed="false">
      <c r="A7236" s="71" t="s">
        <v>61</v>
      </c>
      <c r="B7236" s="71" t="s">
        <v>53</v>
      </c>
      <c r="C7236" s="71" t="s">
        <v>1243</v>
      </c>
      <c r="D7236" s="72" t="n">
        <v>0</v>
      </c>
      <c r="E7236" s="71" t="n">
        <v>0</v>
      </c>
      <c r="F7236" s="71" t="n">
        <v>1</v>
      </c>
      <c r="G7236" s="72" t="n">
        <v>113.59</v>
      </c>
      <c r="H7236" s="72" t="n">
        <v>113.59</v>
      </c>
      <c r="I7236" s="71" t="n">
        <f aca="false">IF(B7236&gt;=Settings!$B$23,1,0)</f>
        <v>1</v>
      </c>
      <c r="J7236" s="71" t="n">
        <v>1</v>
      </c>
      <c r="K7236" s="71" t="n">
        <f aca="false">F7236*I7236*J7236</f>
        <v>1</v>
      </c>
      <c r="L7236" s="71" t="n">
        <f aca="false">E7236*I7236*J7236</f>
        <v>0</v>
      </c>
      <c r="M7236" s="72" t="n">
        <f aca="false">G7236*I7236*J7236</f>
        <v>113.59</v>
      </c>
      <c r="N7236" s="72" t="n">
        <f aca="false">D7236*I7236*J7236</f>
        <v>-0</v>
      </c>
      <c r="O7236" s="71" t="n">
        <f aca="false">F7236*J7236</f>
        <v>1</v>
      </c>
      <c r="P7236" s="71" t="n">
        <f aca="false">E7236*J7236</f>
        <v>0</v>
      </c>
    </row>
    <row r="7237" customFormat="false" ht="15" hidden="false" customHeight="false" outlineLevel="0" collapsed="false">
      <c r="A7237" s="71" t="s">
        <v>59</v>
      </c>
      <c r="B7237" s="71" t="s">
        <v>53</v>
      </c>
      <c r="C7237" s="71" t="s">
        <v>364</v>
      </c>
      <c r="D7237" s="72" t="n">
        <v>90.86</v>
      </c>
      <c r="E7237" s="71" t="n">
        <v>1</v>
      </c>
      <c r="F7237" s="71" t="n">
        <v>3</v>
      </c>
      <c r="G7237" s="72" t="n">
        <v>308.95</v>
      </c>
      <c r="H7237" s="72" t="n">
        <v>201.74</v>
      </c>
      <c r="I7237" s="71" t="n">
        <f aca="false">IF(B7237&gt;=Settings!$B$23,1,0)</f>
        <v>1</v>
      </c>
      <c r="J7237" s="71" t="n">
        <v>1</v>
      </c>
      <c r="K7237" s="71" t="n">
        <f aca="false">F7237*I7237*J7237</f>
        <v>3</v>
      </c>
      <c r="L7237" s="71" t="n">
        <f aca="false">E7237*I7237*J7237</f>
        <v>1</v>
      </c>
      <c r="M7237" s="72" t="n">
        <f aca="false">G7237*I7237*J7237</f>
        <v>308.95</v>
      </c>
      <c r="N7237" s="72" t="n">
        <f aca="false">D7237*I7237*J7237</f>
        <v>90.86</v>
      </c>
      <c r="O7237" s="71" t="n">
        <f aca="false">F7237*J7237</f>
        <v>3</v>
      </c>
      <c r="P7237" s="71" t="n">
        <f aca="false">E7237*J7237</f>
        <v>1</v>
      </c>
    </row>
    <row r="7238" customFormat="false" ht="15" hidden="false" customHeight="false" outlineLevel="0" collapsed="false">
      <c r="A7238" s="71" t="s">
        <v>59</v>
      </c>
      <c r="B7238" s="71" t="s">
        <v>53</v>
      </c>
      <c r="C7238" s="71" t="s">
        <v>1427</v>
      </c>
      <c r="D7238" s="72" t="n">
        <v>0</v>
      </c>
      <c r="E7238" s="71" t="n">
        <v>0</v>
      </c>
      <c r="F7238" s="71" t="n">
        <v>2</v>
      </c>
      <c r="G7238" s="72" t="n">
        <v>244.23</v>
      </c>
      <c r="H7238" s="72" t="n">
        <v>244.23</v>
      </c>
      <c r="I7238" s="71" t="n">
        <f aca="false">IF(B7238&gt;=Settings!$B$23,1,0)</f>
        <v>1</v>
      </c>
      <c r="J7238" s="71" t="n">
        <v>1</v>
      </c>
      <c r="K7238" s="71" t="n">
        <f aca="false">F7238*I7238*J7238</f>
        <v>2</v>
      </c>
      <c r="L7238" s="71" t="n">
        <f aca="false">E7238*I7238*J7238</f>
        <v>0</v>
      </c>
      <c r="M7238" s="72" t="n">
        <f aca="false">G7238*I7238*J7238</f>
        <v>244.23</v>
      </c>
      <c r="N7238" s="72" t="n">
        <f aca="false">D7238*I7238*J7238</f>
        <v>-0</v>
      </c>
      <c r="O7238" s="71" t="n">
        <f aca="false">F7238*J7238</f>
        <v>2</v>
      </c>
      <c r="P7238" s="71" t="n">
        <f aca="false">E7238*J7238</f>
        <v>0</v>
      </c>
    </row>
    <row r="7239" customFormat="false" ht="15" hidden="false" customHeight="false" outlineLevel="0" collapsed="false">
      <c r="A7239" s="71" t="s">
        <v>59</v>
      </c>
      <c r="B7239" s="71" t="s">
        <v>53</v>
      </c>
      <c r="C7239" s="71" t="s">
        <v>122</v>
      </c>
      <c r="D7239" s="72" t="n">
        <v>1348.32</v>
      </c>
      <c r="E7239" s="71" t="n">
        <v>18</v>
      </c>
      <c r="F7239" s="71" t="n">
        <v>322</v>
      </c>
      <c r="G7239" s="72" t="n">
        <v>25148.33</v>
      </c>
      <c r="H7239" s="72" t="n">
        <v>22492.82</v>
      </c>
      <c r="I7239" s="71" t="n">
        <f aca="false">IF(B7239&gt;=Settings!$B$23,1,0)</f>
        <v>1</v>
      </c>
      <c r="J7239" s="71" t="n">
        <v>1</v>
      </c>
      <c r="K7239" s="71" t="n">
        <f aca="false">F7239*I7239*J7239</f>
        <v>322</v>
      </c>
      <c r="L7239" s="71" t="n">
        <f aca="false">E7239*I7239*J7239</f>
        <v>18</v>
      </c>
      <c r="M7239" s="72" t="n">
        <f aca="false">G7239*I7239*J7239</f>
        <v>25148.33</v>
      </c>
      <c r="N7239" s="72" t="n">
        <f aca="false">D7239*I7239*J7239</f>
        <v>1348.32</v>
      </c>
      <c r="O7239" s="71" t="n">
        <f aca="false">F7239*J7239</f>
        <v>322</v>
      </c>
      <c r="P7239" s="71" t="n">
        <f aca="false">E7239*J7239</f>
        <v>18</v>
      </c>
    </row>
    <row r="7240" customFormat="false" ht="15" hidden="false" customHeight="false" outlineLevel="0" collapsed="false">
      <c r="A7240" s="71" t="s">
        <v>59</v>
      </c>
      <c r="B7240" s="71" t="s">
        <v>53</v>
      </c>
      <c r="C7240" s="71" t="s">
        <v>1285</v>
      </c>
      <c r="D7240" s="72" t="n">
        <v>0</v>
      </c>
      <c r="E7240" s="71" t="n">
        <v>0</v>
      </c>
      <c r="F7240" s="71" t="n">
        <v>2</v>
      </c>
      <c r="G7240" s="72" t="n">
        <v>140.81</v>
      </c>
      <c r="H7240" s="72" t="n">
        <v>129.92</v>
      </c>
      <c r="I7240" s="71" t="n">
        <f aca="false">IF(B7240&gt;=Settings!$B$23,1,0)</f>
        <v>1</v>
      </c>
      <c r="J7240" s="71" t="n">
        <v>1</v>
      </c>
      <c r="K7240" s="71" t="n">
        <f aca="false">F7240*I7240*J7240</f>
        <v>2</v>
      </c>
      <c r="L7240" s="71" t="n">
        <f aca="false">E7240*I7240*J7240</f>
        <v>0</v>
      </c>
      <c r="M7240" s="72" t="n">
        <f aca="false">G7240*I7240*J7240</f>
        <v>140.81</v>
      </c>
      <c r="N7240" s="72" t="n">
        <f aca="false">D7240*I7240*J7240</f>
        <v>-0</v>
      </c>
      <c r="O7240" s="71" t="n">
        <f aca="false">F7240*J7240</f>
        <v>2</v>
      </c>
      <c r="P7240" s="71" t="n">
        <f aca="false">E7240*J7240</f>
        <v>0</v>
      </c>
    </row>
    <row r="7241" customFormat="false" ht="15" hidden="false" customHeight="false" outlineLevel="0" collapsed="false">
      <c r="A7241" s="71" t="s">
        <v>59</v>
      </c>
      <c r="B7241" s="71" t="s">
        <v>53</v>
      </c>
      <c r="C7241" s="71" t="s">
        <v>708</v>
      </c>
      <c r="D7241" s="72" t="n">
        <v>0</v>
      </c>
      <c r="E7241" s="71" t="n">
        <v>0</v>
      </c>
      <c r="F7241" s="71" t="n">
        <v>1</v>
      </c>
      <c r="G7241" s="72" t="n">
        <v>133.74</v>
      </c>
      <c r="H7241" s="72" t="n">
        <v>133.74</v>
      </c>
      <c r="I7241" s="71" t="n">
        <f aca="false">IF(B7241&gt;=Settings!$B$23,1,0)</f>
        <v>1</v>
      </c>
      <c r="J7241" s="71" t="n">
        <v>1</v>
      </c>
      <c r="K7241" s="71" t="n">
        <f aca="false">F7241*I7241*J7241</f>
        <v>1</v>
      </c>
      <c r="L7241" s="71" t="n">
        <f aca="false">E7241*I7241*J7241</f>
        <v>0</v>
      </c>
      <c r="M7241" s="72" t="n">
        <f aca="false">G7241*I7241*J7241</f>
        <v>133.74</v>
      </c>
      <c r="N7241" s="72" t="n">
        <f aca="false">D7241*I7241*J7241</f>
        <v>-0</v>
      </c>
      <c r="O7241" s="71" t="n">
        <f aca="false">F7241*J7241</f>
        <v>1</v>
      </c>
      <c r="P7241" s="71" t="n">
        <f aca="false">E7241*J7241</f>
        <v>0</v>
      </c>
    </row>
    <row r="7242" customFormat="false" ht="15" hidden="false" customHeight="false" outlineLevel="0" collapsed="false">
      <c r="A7242" s="71" t="s">
        <v>59</v>
      </c>
      <c r="B7242" s="71" t="s">
        <v>53</v>
      </c>
      <c r="C7242" s="71" t="s">
        <v>2138</v>
      </c>
      <c r="D7242" s="72" t="n">
        <v>0</v>
      </c>
      <c r="E7242" s="71" t="n">
        <v>0</v>
      </c>
      <c r="F7242" s="71" t="n">
        <v>5</v>
      </c>
      <c r="G7242" s="72" t="n">
        <v>322.49</v>
      </c>
      <c r="H7242" s="72" t="n">
        <v>289.81</v>
      </c>
      <c r="I7242" s="71" t="n">
        <f aca="false">IF(B7242&gt;=Settings!$B$23,1,0)</f>
        <v>1</v>
      </c>
      <c r="J7242" s="71" t="n">
        <v>1</v>
      </c>
      <c r="K7242" s="71" t="n">
        <f aca="false">F7242*I7242*J7242</f>
        <v>5</v>
      </c>
      <c r="L7242" s="71" t="n">
        <f aca="false">E7242*I7242*J7242</f>
        <v>0</v>
      </c>
      <c r="M7242" s="72" t="n">
        <f aca="false">G7242*I7242*J7242</f>
        <v>322.49</v>
      </c>
      <c r="N7242" s="72" t="n">
        <f aca="false">D7242*I7242*J7242</f>
        <v>-0</v>
      </c>
      <c r="O7242" s="71" t="n">
        <f aca="false">F7242*J7242</f>
        <v>5</v>
      </c>
      <c r="P7242" s="71" t="n">
        <f aca="false">E7242*J7242</f>
        <v>0</v>
      </c>
    </row>
    <row r="7243" customFormat="false" ht="15" hidden="false" customHeight="false" outlineLevel="0" collapsed="false">
      <c r="A7243" s="71" t="s">
        <v>59</v>
      </c>
      <c r="B7243" s="71" t="s">
        <v>53</v>
      </c>
      <c r="C7243" s="71" t="s">
        <v>1213</v>
      </c>
      <c r="D7243" s="72" t="n">
        <v>68.14</v>
      </c>
      <c r="E7243" s="71" t="n">
        <v>1</v>
      </c>
      <c r="F7243" s="71" t="n">
        <v>47</v>
      </c>
      <c r="G7243" s="72" t="n">
        <v>3952.28</v>
      </c>
      <c r="H7243" s="72" t="n">
        <v>3682.86</v>
      </c>
      <c r="I7243" s="71" t="n">
        <f aca="false">IF(B7243&gt;=Settings!$B$23,1,0)</f>
        <v>1</v>
      </c>
      <c r="J7243" s="71" t="n">
        <v>1</v>
      </c>
      <c r="K7243" s="71" t="n">
        <f aca="false">F7243*I7243*J7243</f>
        <v>47</v>
      </c>
      <c r="L7243" s="71" t="n">
        <f aca="false">E7243*I7243*J7243</f>
        <v>1</v>
      </c>
      <c r="M7243" s="72" t="n">
        <f aca="false">G7243*I7243*J7243</f>
        <v>3952.28</v>
      </c>
      <c r="N7243" s="72" t="n">
        <f aca="false">D7243*I7243*J7243</f>
        <v>68.14</v>
      </c>
      <c r="O7243" s="71" t="n">
        <f aca="false">F7243*J7243</f>
        <v>47</v>
      </c>
      <c r="P7243" s="71" t="n">
        <f aca="false">E7243*J7243</f>
        <v>1</v>
      </c>
    </row>
    <row r="7244" customFormat="false" ht="15" hidden="false" customHeight="false" outlineLevel="0" collapsed="false">
      <c r="A7244" s="71" t="s">
        <v>61</v>
      </c>
      <c r="B7244" s="71" t="s">
        <v>53</v>
      </c>
      <c r="C7244" s="71" t="s">
        <v>1048</v>
      </c>
      <c r="D7244" s="72" t="n">
        <v>231.77</v>
      </c>
      <c r="E7244" s="71" t="n">
        <v>1</v>
      </c>
      <c r="F7244" s="71" t="n">
        <v>4</v>
      </c>
      <c r="G7244" s="72" t="n">
        <v>981.63</v>
      </c>
      <c r="H7244" s="72" t="n">
        <v>715.1</v>
      </c>
      <c r="I7244" s="71" t="n">
        <f aca="false">IF(B7244&gt;=Settings!$B$23,1,0)</f>
        <v>1</v>
      </c>
      <c r="J7244" s="71" t="n">
        <v>1</v>
      </c>
      <c r="K7244" s="71" t="n">
        <f aca="false">F7244*I7244*J7244</f>
        <v>4</v>
      </c>
      <c r="L7244" s="71" t="n">
        <f aca="false">E7244*I7244*J7244</f>
        <v>1</v>
      </c>
      <c r="M7244" s="72" t="n">
        <f aca="false">G7244*I7244*J7244</f>
        <v>981.63</v>
      </c>
      <c r="N7244" s="72" t="n">
        <f aca="false">D7244*I7244*J7244</f>
        <v>231.77</v>
      </c>
      <c r="O7244" s="71" t="n">
        <f aca="false">F7244*J7244</f>
        <v>4</v>
      </c>
      <c r="P7244" s="71" t="n">
        <f aca="false">E7244*J7244</f>
        <v>1</v>
      </c>
    </row>
    <row r="7245" customFormat="false" ht="15" hidden="false" customHeight="false" outlineLevel="0" collapsed="false">
      <c r="A7245" s="71" t="s">
        <v>60</v>
      </c>
      <c r="B7245" s="71" t="s">
        <v>53</v>
      </c>
      <c r="C7245" s="71" t="s">
        <v>1299</v>
      </c>
      <c r="D7245" s="72" t="n">
        <v>69.82</v>
      </c>
      <c r="E7245" s="71" t="n">
        <v>20</v>
      </c>
      <c r="F7245" s="71" t="n">
        <v>241</v>
      </c>
      <c r="G7245" s="72" t="n">
        <v>864.85</v>
      </c>
      <c r="H7245" s="72" t="n">
        <v>761.61</v>
      </c>
      <c r="I7245" s="71" t="n">
        <f aca="false">IF(B7245&gt;=Settings!$B$23,1,0)</f>
        <v>1</v>
      </c>
      <c r="J7245" s="71" t="n">
        <v>1</v>
      </c>
      <c r="K7245" s="71" t="n">
        <f aca="false">F7245*I7245*J7245</f>
        <v>241</v>
      </c>
      <c r="L7245" s="71" t="n">
        <f aca="false">E7245*I7245*J7245</f>
        <v>20</v>
      </c>
      <c r="M7245" s="72" t="n">
        <f aca="false">G7245*I7245*J7245</f>
        <v>864.85</v>
      </c>
      <c r="N7245" s="72" t="n">
        <f aca="false">D7245*I7245*J7245</f>
        <v>69.82</v>
      </c>
      <c r="O7245" s="71" t="n">
        <f aca="false">F7245*J7245</f>
        <v>241</v>
      </c>
      <c r="P7245" s="71" t="n">
        <f aca="false">E7245*J7245</f>
        <v>20</v>
      </c>
    </row>
    <row r="7246" customFormat="false" ht="15" hidden="false" customHeight="false" outlineLevel="0" collapsed="false">
      <c r="A7246" s="71" t="s">
        <v>59</v>
      </c>
      <c r="B7246" s="71" t="s">
        <v>53</v>
      </c>
      <c r="C7246" s="71" t="s">
        <v>1274</v>
      </c>
      <c r="D7246" s="72" t="n">
        <v>325.42</v>
      </c>
      <c r="E7246" s="71" t="n">
        <v>4</v>
      </c>
      <c r="F7246" s="71" t="n">
        <v>65</v>
      </c>
      <c r="G7246" s="72" t="n">
        <v>5268.73</v>
      </c>
      <c r="H7246" s="72" t="n">
        <v>4692.89</v>
      </c>
      <c r="I7246" s="71" t="n">
        <f aca="false">IF(B7246&gt;=Settings!$B$23,1,0)</f>
        <v>1</v>
      </c>
      <c r="J7246" s="71" t="n">
        <v>1</v>
      </c>
      <c r="K7246" s="71" t="n">
        <f aca="false">F7246*I7246*J7246</f>
        <v>65</v>
      </c>
      <c r="L7246" s="71" t="n">
        <f aca="false">E7246*I7246*J7246</f>
        <v>4</v>
      </c>
      <c r="M7246" s="72" t="n">
        <f aca="false">G7246*I7246*J7246</f>
        <v>5268.73</v>
      </c>
      <c r="N7246" s="72" t="n">
        <f aca="false">D7246*I7246*J7246</f>
        <v>325.42</v>
      </c>
      <c r="O7246" s="71" t="n">
        <f aca="false">F7246*J7246</f>
        <v>65</v>
      </c>
      <c r="P7246" s="71" t="n">
        <f aca="false">E7246*J7246</f>
        <v>4</v>
      </c>
    </row>
    <row r="7247" customFormat="false" ht="15" hidden="false" customHeight="false" outlineLevel="0" collapsed="false">
      <c r="A7247" s="71" t="s">
        <v>61</v>
      </c>
      <c r="B7247" s="71" t="s">
        <v>53</v>
      </c>
      <c r="C7247" s="71" t="s">
        <v>1043</v>
      </c>
      <c r="D7247" s="72" t="n">
        <v>0</v>
      </c>
      <c r="E7247" s="71" t="n">
        <v>0</v>
      </c>
      <c r="F7247" s="71" t="n">
        <v>2</v>
      </c>
      <c r="G7247" s="72" t="n">
        <v>109</v>
      </c>
      <c r="H7247" s="72" t="n">
        <v>109</v>
      </c>
      <c r="I7247" s="71" t="n">
        <f aca="false">IF(B7247&gt;=Settings!$B$23,1,0)</f>
        <v>1</v>
      </c>
      <c r="J7247" s="71" t="n">
        <v>1</v>
      </c>
      <c r="K7247" s="71" t="n">
        <f aca="false">F7247*I7247*J7247</f>
        <v>2</v>
      </c>
      <c r="L7247" s="71" t="n">
        <f aca="false">E7247*I7247*J7247</f>
        <v>0</v>
      </c>
      <c r="M7247" s="72" t="n">
        <f aca="false">G7247*I7247*J7247</f>
        <v>109</v>
      </c>
      <c r="N7247" s="72" t="n">
        <f aca="false">D7247*I7247*J7247</f>
        <v>-0</v>
      </c>
      <c r="O7247" s="71" t="n">
        <f aca="false">F7247*J7247</f>
        <v>2</v>
      </c>
      <c r="P7247" s="71" t="n">
        <f aca="false">E7247*J7247</f>
        <v>0</v>
      </c>
    </row>
    <row r="7248" customFormat="false" ht="15" hidden="false" customHeight="false" outlineLevel="0" collapsed="false">
      <c r="A7248" s="71" t="s">
        <v>61</v>
      </c>
      <c r="B7248" s="71" t="s">
        <v>53</v>
      </c>
      <c r="C7248" s="71" t="s">
        <v>1428</v>
      </c>
      <c r="D7248" s="72" t="n">
        <v>0</v>
      </c>
      <c r="E7248" s="71" t="n">
        <v>0</v>
      </c>
      <c r="F7248" s="71" t="n">
        <v>2</v>
      </c>
      <c r="G7248" s="72" t="n">
        <v>330.82</v>
      </c>
      <c r="H7248" s="72" t="n">
        <v>306.02</v>
      </c>
      <c r="I7248" s="71" t="n">
        <f aca="false">IF(B7248&gt;=Settings!$B$23,1,0)</f>
        <v>1</v>
      </c>
      <c r="J7248" s="71" t="n">
        <v>1</v>
      </c>
      <c r="K7248" s="71" t="n">
        <f aca="false">F7248*I7248*J7248</f>
        <v>2</v>
      </c>
      <c r="L7248" s="71" t="n">
        <f aca="false">E7248*I7248*J7248</f>
        <v>0</v>
      </c>
      <c r="M7248" s="72" t="n">
        <f aca="false">G7248*I7248*J7248</f>
        <v>330.82</v>
      </c>
      <c r="N7248" s="72" t="n">
        <f aca="false">D7248*I7248*J7248</f>
        <v>-0</v>
      </c>
      <c r="O7248" s="71" t="n">
        <f aca="false">F7248*J7248</f>
        <v>2</v>
      </c>
      <c r="P7248" s="71" t="n">
        <f aca="false">E7248*J7248</f>
        <v>0</v>
      </c>
    </row>
    <row r="7249" customFormat="false" ht="15" hidden="false" customHeight="false" outlineLevel="0" collapsed="false">
      <c r="A7249" s="71" t="s">
        <v>60</v>
      </c>
      <c r="B7249" s="71" t="s">
        <v>53</v>
      </c>
      <c r="C7249" s="71" t="s">
        <v>1077</v>
      </c>
      <c r="D7249" s="72" t="n">
        <v>0</v>
      </c>
      <c r="E7249" s="71" t="n">
        <v>0</v>
      </c>
      <c r="F7249" s="71" t="n">
        <v>2</v>
      </c>
      <c r="G7249" s="72" t="n">
        <v>145.36</v>
      </c>
      <c r="H7249" s="72" t="n">
        <v>145.36</v>
      </c>
      <c r="I7249" s="71" t="n">
        <f aca="false">IF(B7249&gt;=Settings!$B$23,1,0)</f>
        <v>1</v>
      </c>
      <c r="J7249" s="71" t="n">
        <v>1</v>
      </c>
      <c r="K7249" s="71" t="n">
        <f aca="false">F7249*I7249*J7249</f>
        <v>2</v>
      </c>
      <c r="L7249" s="71" t="n">
        <f aca="false">E7249*I7249*J7249</f>
        <v>0</v>
      </c>
      <c r="M7249" s="72" t="n">
        <f aca="false">G7249*I7249*J7249</f>
        <v>145.36</v>
      </c>
      <c r="N7249" s="72" t="n">
        <f aca="false">D7249*I7249*J7249</f>
        <v>-0</v>
      </c>
      <c r="O7249" s="71" t="n">
        <f aca="false">F7249*J7249</f>
        <v>2</v>
      </c>
      <c r="P7249" s="71" t="n">
        <f aca="false">E7249*J7249</f>
        <v>0</v>
      </c>
    </row>
    <row r="7250" customFormat="false" ht="15" hidden="false" customHeight="false" outlineLevel="0" collapsed="false">
      <c r="A7250" s="71" t="s">
        <v>59</v>
      </c>
      <c r="B7250" s="71" t="s">
        <v>53</v>
      </c>
      <c r="C7250" s="71" t="s">
        <v>960</v>
      </c>
      <c r="D7250" s="72" t="n">
        <v>116.29</v>
      </c>
      <c r="E7250" s="71" t="n">
        <v>2</v>
      </c>
      <c r="F7250" s="71" t="n">
        <v>26</v>
      </c>
      <c r="G7250" s="72" t="n">
        <v>1853.33</v>
      </c>
      <c r="H7250" s="72" t="n">
        <v>1600.66</v>
      </c>
      <c r="I7250" s="71" t="n">
        <f aca="false">IF(B7250&gt;=Settings!$B$23,1,0)</f>
        <v>1</v>
      </c>
      <c r="J7250" s="71" t="n">
        <v>1</v>
      </c>
      <c r="K7250" s="71" t="n">
        <f aca="false">F7250*I7250*J7250</f>
        <v>26</v>
      </c>
      <c r="L7250" s="71" t="n">
        <f aca="false">E7250*I7250*J7250</f>
        <v>2</v>
      </c>
      <c r="M7250" s="72" t="n">
        <f aca="false">G7250*I7250*J7250</f>
        <v>1853.33</v>
      </c>
      <c r="N7250" s="72" t="n">
        <f aca="false">D7250*I7250*J7250</f>
        <v>116.29</v>
      </c>
      <c r="O7250" s="71" t="n">
        <f aca="false">F7250*J7250</f>
        <v>26</v>
      </c>
      <c r="P7250" s="71" t="n">
        <f aca="false">E7250*J7250</f>
        <v>2</v>
      </c>
    </row>
    <row r="7251" customFormat="false" ht="15" hidden="false" customHeight="false" outlineLevel="0" collapsed="false">
      <c r="A7251" s="71" t="s">
        <v>59</v>
      </c>
      <c r="B7251" s="71" t="s">
        <v>53</v>
      </c>
      <c r="C7251" s="71" t="s">
        <v>1786</v>
      </c>
      <c r="D7251" s="72" t="n">
        <v>0</v>
      </c>
      <c r="E7251" s="71" t="n">
        <v>0</v>
      </c>
      <c r="F7251" s="71" t="n">
        <v>10</v>
      </c>
      <c r="G7251" s="72" t="n">
        <v>849.53</v>
      </c>
      <c r="H7251" s="72" t="n">
        <v>825.69</v>
      </c>
      <c r="I7251" s="71" t="n">
        <f aca="false">IF(B7251&gt;=Settings!$B$23,1,0)</f>
        <v>1</v>
      </c>
      <c r="J7251" s="71" t="n">
        <v>1</v>
      </c>
      <c r="K7251" s="71" t="n">
        <f aca="false">F7251*I7251*J7251</f>
        <v>10</v>
      </c>
      <c r="L7251" s="71" t="n">
        <f aca="false">E7251*I7251*J7251</f>
        <v>0</v>
      </c>
      <c r="M7251" s="72" t="n">
        <f aca="false">G7251*I7251*J7251</f>
        <v>849.53</v>
      </c>
      <c r="N7251" s="72" t="n">
        <f aca="false">D7251*I7251*J7251</f>
        <v>-0</v>
      </c>
      <c r="O7251" s="71" t="n">
        <f aca="false">F7251*J7251</f>
        <v>10</v>
      </c>
      <c r="P7251" s="71" t="n">
        <f aca="false">E7251*J7251</f>
        <v>0</v>
      </c>
    </row>
    <row r="7252" customFormat="false" ht="15" hidden="false" customHeight="false" outlineLevel="0" collapsed="false">
      <c r="A7252" s="71" t="s">
        <v>63</v>
      </c>
      <c r="B7252" s="71" t="s">
        <v>53</v>
      </c>
      <c r="C7252" s="71" t="s">
        <v>2298</v>
      </c>
      <c r="D7252" s="72" t="n">
        <v>0</v>
      </c>
      <c r="E7252" s="71" t="n">
        <v>0</v>
      </c>
      <c r="F7252" s="71" t="n">
        <v>1</v>
      </c>
      <c r="G7252" s="72" t="n">
        <v>59.05</v>
      </c>
      <c r="H7252" s="72" t="n">
        <v>59.05</v>
      </c>
      <c r="I7252" s="71" t="n">
        <f aca="false">IF(B7252&gt;=Settings!$B$23,1,0)</f>
        <v>1</v>
      </c>
      <c r="J7252" s="71" t="n">
        <v>1</v>
      </c>
      <c r="K7252" s="71" t="n">
        <f aca="false">F7252*I7252*J7252</f>
        <v>1</v>
      </c>
      <c r="L7252" s="71" t="n">
        <f aca="false">E7252*I7252*J7252</f>
        <v>0</v>
      </c>
      <c r="M7252" s="72" t="n">
        <f aca="false">G7252*I7252*J7252</f>
        <v>59.05</v>
      </c>
      <c r="N7252" s="72" t="n">
        <f aca="false">D7252*I7252*J7252</f>
        <v>-0</v>
      </c>
      <c r="O7252" s="71" t="n">
        <f aca="false">F7252*J7252</f>
        <v>1</v>
      </c>
      <c r="P7252" s="71" t="n">
        <f aca="false">E7252*J7252</f>
        <v>0</v>
      </c>
    </row>
    <row r="7253" customFormat="false" ht="15" hidden="false" customHeight="false" outlineLevel="0" collapsed="false">
      <c r="A7253" s="71" t="s">
        <v>59</v>
      </c>
      <c r="B7253" s="71" t="s">
        <v>53</v>
      </c>
      <c r="C7253" s="71" t="s">
        <v>1253</v>
      </c>
      <c r="D7253" s="72" t="n">
        <v>391.65</v>
      </c>
      <c r="E7253" s="71" t="n">
        <v>4</v>
      </c>
      <c r="F7253" s="71" t="n">
        <v>90</v>
      </c>
      <c r="G7253" s="72" t="n">
        <v>9077.39</v>
      </c>
      <c r="H7253" s="72" t="n">
        <v>8227.97</v>
      </c>
      <c r="I7253" s="71" t="n">
        <f aca="false">IF(B7253&gt;=Settings!$B$23,1,0)</f>
        <v>1</v>
      </c>
      <c r="J7253" s="71" t="n">
        <v>1</v>
      </c>
      <c r="K7253" s="71" t="n">
        <f aca="false">F7253*I7253*J7253</f>
        <v>90</v>
      </c>
      <c r="L7253" s="71" t="n">
        <f aca="false">E7253*I7253*J7253</f>
        <v>4</v>
      </c>
      <c r="M7253" s="72" t="n">
        <f aca="false">G7253*I7253*J7253</f>
        <v>9077.39</v>
      </c>
      <c r="N7253" s="72" t="n">
        <f aca="false">D7253*I7253*J7253</f>
        <v>391.65</v>
      </c>
      <c r="O7253" s="71" t="n">
        <f aca="false">F7253*J7253</f>
        <v>90</v>
      </c>
      <c r="P7253" s="71" t="n">
        <f aca="false">E7253*J7253</f>
        <v>4</v>
      </c>
    </row>
    <row r="7254" customFormat="false" ht="15" hidden="false" customHeight="false" outlineLevel="0" collapsed="false">
      <c r="A7254" s="71" t="s">
        <v>61</v>
      </c>
      <c r="B7254" s="71" t="s">
        <v>53</v>
      </c>
      <c r="C7254" s="71" t="s">
        <v>980</v>
      </c>
      <c r="D7254" s="72" t="n">
        <v>3.05</v>
      </c>
      <c r="E7254" s="71" t="n">
        <v>1</v>
      </c>
      <c r="F7254" s="71" t="n">
        <v>51</v>
      </c>
      <c r="G7254" s="72" t="n">
        <v>183.06</v>
      </c>
      <c r="H7254" s="72" t="n">
        <v>174.64</v>
      </c>
      <c r="I7254" s="71" t="n">
        <f aca="false">IF(B7254&gt;=Settings!$B$23,1,0)</f>
        <v>1</v>
      </c>
      <c r="J7254" s="71" t="n">
        <v>1</v>
      </c>
      <c r="K7254" s="71" t="n">
        <f aca="false">F7254*I7254*J7254</f>
        <v>51</v>
      </c>
      <c r="L7254" s="71" t="n">
        <f aca="false">E7254*I7254*J7254</f>
        <v>1</v>
      </c>
      <c r="M7254" s="72" t="n">
        <f aca="false">G7254*I7254*J7254</f>
        <v>183.06</v>
      </c>
      <c r="N7254" s="72" t="n">
        <f aca="false">D7254*I7254*J7254</f>
        <v>3.05</v>
      </c>
      <c r="O7254" s="71" t="n">
        <f aca="false">F7254*J7254</f>
        <v>51</v>
      </c>
      <c r="P7254" s="71" t="n">
        <f aca="false">E7254*J7254</f>
        <v>1</v>
      </c>
    </row>
    <row r="7255" customFormat="false" ht="15" hidden="false" customHeight="false" outlineLevel="0" collapsed="false">
      <c r="A7255" s="71" t="s">
        <v>59</v>
      </c>
      <c r="B7255" s="71" t="s">
        <v>53</v>
      </c>
      <c r="C7255" s="71" t="s">
        <v>2141</v>
      </c>
      <c r="D7255" s="72" t="n">
        <v>0</v>
      </c>
      <c r="E7255" s="71" t="n">
        <v>0</v>
      </c>
      <c r="F7255" s="71" t="n">
        <v>2</v>
      </c>
      <c r="G7255" s="72" t="n">
        <v>289</v>
      </c>
      <c r="H7255" s="72" t="n">
        <v>289</v>
      </c>
      <c r="I7255" s="71" t="n">
        <f aca="false">IF(B7255&gt;=Settings!$B$23,1,0)</f>
        <v>1</v>
      </c>
      <c r="J7255" s="71" t="n">
        <v>1</v>
      </c>
      <c r="K7255" s="71" t="n">
        <f aca="false">F7255*I7255*J7255</f>
        <v>2</v>
      </c>
      <c r="L7255" s="71" t="n">
        <f aca="false">E7255*I7255*J7255</f>
        <v>0</v>
      </c>
      <c r="M7255" s="72" t="n">
        <f aca="false">G7255*I7255*J7255</f>
        <v>289</v>
      </c>
      <c r="N7255" s="72" t="n">
        <f aca="false">D7255*I7255*J7255</f>
        <v>-0</v>
      </c>
      <c r="O7255" s="71" t="n">
        <f aca="false">F7255*J7255</f>
        <v>2</v>
      </c>
      <c r="P7255" s="71" t="n">
        <f aca="false">E7255*J7255</f>
        <v>0</v>
      </c>
    </row>
    <row r="7256" customFormat="false" ht="15" hidden="false" customHeight="false" outlineLevel="0" collapsed="false">
      <c r="A7256" s="71" t="s">
        <v>59</v>
      </c>
      <c r="B7256" s="71" t="s">
        <v>53</v>
      </c>
      <c r="C7256" s="71" t="s">
        <v>621</v>
      </c>
      <c r="D7256" s="72" t="n">
        <v>0</v>
      </c>
      <c r="E7256" s="71" t="n">
        <v>0</v>
      </c>
      <c r="F7256" s="71" t="n">
        <v>5</v>
      </c>
      <c r="G7256" s="72" t="n">
        <v>451.41</v>
      </c>
      <c r="H7256" s="72" t="n">
        <v>406.3</v>
      </c>
      <c r="I7256" s="71" t="n">
        <f aca="false">IF(B7256&gt;=Settings!$B$23,1,0)</f>
        <v>1</v>
      </c>
      <c r="J7256" s="71" t="n">
        <v>1</v>
      </c>
      <c r="K7256" s="71" t="n">
        <f aca="false">F7256*I7256*J7256</f>
        <v>5</v>
      </c>
      <c r="L7256" s="71" t="n">
        <f aca="false">E7256*I7256*J7256</f>
        <v>0</v>
      </c>
      <c r="M7256" s="72" t="n">
        <f aca="false">G7256*I7256*J7256</f>
        <v>451.41</v>
      </c>
      <c r="N7256" s="72" t="n">
        <f aca="false">D7256*I7256*J7256</f>
        <v>-0</v>
      </c>
      <c r="O7256" s="71" t="n">
        <f aca="false">F7256*J7256</f>
        <v>5</v>
      </c>
      <c r="P7256" s="71" t="n">
        <f aca="false">E7256*J7256</f>
        <v>0</v>
      </c>
    </row>
    <row r="7257" customFormat="false" ht="15" hidden="false" customHeight="false" outlineLevel="0" collapsed="false">
      <c r="A7257" s="71" t="s">
        <v>61</v>
      </c>
      <c r="B7257" s="71" t="s">
        <v>53</v>
      </c>
      <c r="C7257" s="71" t="s">
        <v>966</v>
      </c>
      <c r="D7257" s="72" t="n">
        <v>0</v>
      </c>
      <c r="E7257" s="71" t="n">
        <v>0</v>
      </c>
      <c r="F7257" s="71" t="n">
        <v>6</v>
      </c>
      <c r="G7257" s="72" t="n">
        <v>454.26</v>
      </c>
      <c r="H7257" s="72" t="n">
        <v>442</v>
      </c>
      <c r="I7257" s="71" t="n">
        <f aca="false">IF(B7257&gt;=Settings!$B$23,1,0)</f>
        <v>1</v>
      </c>
      <c r="J7257" s="71" t="n">
        <v>1</v>
      </c>
      <c r="K7257" s="71" t="n">
        <f aca="false">F7257*I7257*J7257</f>
        <v>6</v>
      </c>
      <c r="L7257" s="71" t="n">
        <f aca="false">E7257*I7257*J7257</f>
        <v>0</v>
      </c>
      <c r="M7257" s="72" t="n">
        <f aca="false">G7257*I7257*J7257</f>
        <v>454.26</v>
      </c>
      <c r="N7257" s="72" t="n">
        <f aca="false">D7257*I7257*J7257</f>
        <v>-0</v>
      </c>
      <c r="O7257" s="71" t="n">
        <f aca="false">F7257*J7257</f>
        <v>6</v>
      </c>
      <c r="P7257" s="71" t="n">
        <f aca="false">E7257*J7257</f>
        <v>0</v>
      </c>
    </row>
    <row r="7258" customFormat="false" ht="15" hidden="false" customHeight="false" outlineLevel="0" collapsed="false">
      <c r="A7258" s="71" t="s">
        <v>63</v>
      </c>
      <c r="B7258" s="71" t="s">
        <v>53</v>
      </c>
      <c r="C7258" s="71" t="s">
        <v>2311</v>
      </c>
      <c r="D7258" s="72" t="n">
        <v>0</v>
      </c>
      <c r="E7258" s="71" t="n">
        <v>0</v>
      </c>
      <c r="F7258" s="71" t="n">
        <v>3</v>
      </c>
      <c r="G7258" s="72" t="n">
        <v>313.5</v>
      </c>
      <c r="H7258" s="72" t="n">
        <v>313.5</v>
      </c>
      <c r="I7258" s="71" t="n">
        <f aca="false">IF(B7258&gt;=Settings!$B$23,1,0)</f>
        <v>1</v>
      </c>
      <c r="J7258" s="71" t="n">
        <v>1</v>
      </c>
      <c r="K7258" s="71" t="n">
        <f aca="false">F7258*I7258*J7258</f>
        <v>3</v>
      </c>
      <c r="L7258" s="71" t="n">
        <f aca="false">E7258*I7258*J7258</f>
        <v>0</v>
      </c>
      <c r="M7258" s="72" t="n">
        <f aca="false">G7258*I7258*J7258</f>
        <v>313.5</v>
      </c>
      <c r="N7258" s="72" t="n">
        <f aca="false">D7258*I7258*J7258</f>
        <v>-0</v>
      </c>
      <c r="O7258" s="71" t="n">
        <f aca="false">F7258*J7258</f>
        <v>3</v>
      </c>
      <c r="P7258" s="71" t="n">
        <f aca="false">E7258*J7258</f>
        <v>0</v>
      </c>
    </row>
    <row r="7259" customFormat="false" ht="15" hidden="false" customHeight="false" outlineLevel="0" collapsed="false">
      <c r="A7259" s="71" t="s">
        <v>59</v>
      </c>
      <c r="B7259" s="71" t="s">
        <v>53</v>
      </c>
      <c r="C7259" s="71" t="s">
        <v>692</v>
      </c>
      <c r="D7259" s="72" t="n">
        <v>161.77</v>
      </c>
      <c r="E7259" s="71" t="n">
        <v>1</v>
      </c>
      <c r="F7259" s="71" t="n">
        <v>1</v>
      </c>
      <c r="G7259" s="72" t="n">
        <v>161.77</v>
      </c>
      <c r="H7259" s="72" t="n">
        <v>0</v>
      </c>
      <c r="I7259" s="71" t="n">
        <f aca="false">IF(B7259&gt;=Settings!$B$23,1,0)</f>
        <v>1</v>
      </c>
      <c r="J7259" s="71" t="n">
        <v>1</v>
      </c>
      <c r="K7259" s="71" t="n">
        <f aca="false">F7259*I7259*J7259</f>
        <v>1</v>
      </c>
      <c r="L7259" s="71" t="n">
        <f aca="false">E7259*I7259*J7259</f>
        <v>1</v>
      </c>
      <c r="M7259" s="72" t="n">
        <f aca="false">G7259*I7259*J7259</f>
        <v>161.77</v>
      </c>
      <c r="N7259" s="72" t="n">
        <f aca="false">D7259*I7259*J7259</f>
        <v>161.77</v>
      </c>
      <c r="O7259" s="71" t="n">
        <f aca="false">F7259*J7259</f>
        <v>1</v>
      </c>
      <c r="P7259" s="71" t="n">
        <f aca="false">E7259*J7259</f>
        <v>1</v>
      </c>
    </row>
    <row r="7260" customFormat="false" ht="15" hidden="false" customHeight="false" outlineLevel="0" collapsed="false">
      <c r="A7260" s="71" t="s">
        <v>59</v>
      </c>
      <c r="B7260" s="71" t="s">
        <v>53</v>
      </c>
      <c r="C7260" s="71" t="s">
        <v>1367</v>
      </c>
      <c r="D7260" s="72" t="n">
        <v>131.32</v>
      </c>
      <c r="E7260" s="71" t="n">
        <v>1</v>
      </c>
      <c r="F7260" s="71" t="n">
        <v>12</v>
      </c>
      <c r="G7260" s="72" t="n">
        <v>1803.97</v>
      </c>
      <c r="H7260" s="72" t="n">
        <v>1573.81</v>
      </c>
      <c r="I7260" s="71" t="n">
        <f aca="false">IF(B7260&gt;=Settings!$B$23,1,0)</f>
        <v>1</v>
      </c>
      <c r="J7260" s="71" t="n">
        <v>1</v>
      </c>
      <c r="K7260" s="71" t="n">
        <f aca="false">F7260*I7260*J7260</f>
        <v>12</v>
      </c>
      <c r="L7260" s="71" t="n">
        <f aca="false">E7260*I7260*J7260</f>
        <v>1</v>
      </c>
      <c r="M7260" s="72" t="n">
        <f aca="false">G7260*I7260*J7260</f>
        <v>1803.97</v>
      </c>
      <c r="N7260" s="72" t="n">
        <f aca="false">D7260*I7260*J7260</f>
        <v>131.32</v>
      </c>
      <c r="O7260" s="71" t="n">
        <f aca="false">F7260*J7260</f>
        <v>12</v>
      </c>
      <c r="P7260" s="71" t="n">
        <f aca="false">E7260*J7260</f>
        <v>1</v>
      </c>
    </row>
    <row r="7261" customFormat="false" ht="15" hidden="false" customHeight="false" outlineLevel="0" collapsed="false">
      <c r="A7261" s="71" t="s">
        <v>61</v>
      </c>
      <c r="B7261" s="71" t="s">
        <v>53</v>
      </c>
      <c r="C7261" s="71" t="s">
        <v>1169</v>
      </c>
      <c r="D7261" s="72" t="n">
        <v>0</v>
      </c>
      <c r="E7261" s="71" t="n">
        <v>0</v>
      </c>
      <c r="F7261" s="71" t="n">
        <v>19</v>
      </c>
      <c r="G7261" s="72" t="n">
        <v>1294.58</v>
      </c>
      <c r="H7261" s="72" t="n">
        <v>1212.91</v>
      </c>
      <c r="I7261" s="71" t="n">
        <f aca="false">IF(B7261&gt;=Settings!$B$23,1,0)</f>
        <v>1</v>
      </c>
      <c r="J7261" s="71" t="n">
        <v>1</v>
      </c>
      <c r="K7261" s="71" t="n">
        <f aca="false">F7261*I7261*J7261</f>
        <v>19</v>
      </c>
      <c r="L7261" s="71" t="n">
        <f aca="false">E7261*I7261*J7261</f>
        <v>0</v>
      </c>
      <c r="M7261" s="72" t="n">
        <f aca="false">G7261*I7261*J7261</f>
        <v>1294.58</v>
      </c>
      <c r="N7261" s="72" t="n">
        <f aca="false">D7261*I7261*J7261</f>
        <v>-0</v>
      </c>
      <c r="O7261" s="71" t="n">
        <f aca="false">F7261*J7261</f>
        <v>19</v>
      </c>
      <c r="P7261" s="71" t="n">
        <f aca="false">E7261*J7261</f>
        <v>0</v>
      </c>
    </row>
    <row r="7262" customFormat="false" ht="15" hidden="false" customHeight="false" outlineLevel="0" collapsed="false">
      <c r="A7262" s="71" t="s">
        <v>61</v>
      </c>
      <c r="B7262" s="71" t="s">
        <v>53</v>
      </c>
      <c r="C7262" s="71" t="s">
        <v>1237</v>
      </c>
      <c r="D7262" s="72" t="n">
        <v>23.2</v>
      </c>
      <c r="E7262" s="71" t="n">
        <v>3</v>
      </c>
      <c r="F7262" s="71" t="n">
        <v>95</v>
      </c>
      <c r="G7262" s="72" t="n">
        <v>773.02</v>
      </c>
      <c r="H7262" s="72" t="n">
        <v>715.83</v>
      </c>
      <c r="I7262" s="71" t="n">
        <f aca="false">IF(B7262&gt;=Settings!$B$23,1,0)</f>
        <v>1</v>
      </c>
      <c r="J7262" s="71" t="n">
        <v>1</v>
      </c>
      <c r="K7262" s="71" t="n">
        <f aca="false">F7262*I7262*J7262</f>
        <v>95</v>
      </c>
      <c r="L7262" s="71" t="n">
        <f aca="false">E7262*I7262*J7262</f>
        <v>3</v>
      </c>
      <c r="M7262" s="72" t="n">
        <f aca="false">G7262*I7262*J7262</f>
        <v>773.02</v>
      </c>
      <c r="N7262" s="72" t="n">
        <f aca="false">D7262*I7262*J7262</f>
        <v>23.2</v>
      </c>
      <c r="O7262" s="71" t="n">
        <f aca="false">F7262*J7262</f>
        <v>95</v>
      </c>
      <c r="P7262" s="71" t="n">
        <f aca="false">E7262*J7262</f>
        <v>3</v>
      </c>
    </row>
    <row r="7263" customFormat="false" ht="15" hidden="false" customHeight="false" outlineLevel="0" collapsed="false">
      <c r="A7263" s="71" t="s">
        <v>61</v>
      </c>
      <c r="B7263" s="71" t="s">
        <v>53</v>
      </c>
      <c r="C7263" s="71" t="s">
        <v>1056</v>
      </c>
      <c r="D7263" s="72" t="n">
        <v>0</v>
      </c>
      <c r="E7263" s="71" t="n">
        <v>0</v>
      </c>
      <c r="F7263" s="71" t="n">
        <v>2</v>
      </c>
      <c r="G7263" s="72" t="n">
        <v>199.91</v>
      </c>
      <c r="H7263" s="72" t="n">
        <v>199.91</v>
      </c>
      <c r="I7263" s="71" t="n">
        <f aca="false">IF(B7263&gt;=Settings!$B$23,1,0)</f>
        <v>1</v>
      </c>
      <c r="J7263" s="71" t="n">
        <v>1</v>
      </c>
      <c r="K7263" s="71" t="n">
        <f aca="false">F7263*I7263*J7263</f>
        <v>2</v>
      </c>
      <c r="L7263" s="71" t="n">
        <f aca="false">E7263*I7263*J7263</f>
        <v>0</v>
      </c>
      <c r="M7263" s="72" t="n">
        <f aca="false">G7263*I7263*J7263</f>
        <v>199.91</v>
      </c>
      <c r="N7263" s="72" t="n">
        <f aca="false">D7263*I7263*J7263</f>
        <v>-0</v>
      </c>
      <c r="O7263" s="71" t="n">
        <f aca="false">F7263*J7263</f>
        <v>2</v>
      </c>
      <c r="P7263" s="71" t="n">
        <f aca="false">E7263*J7263</f>
        <v>0</v>
      </c>
    </row>
    <row r="7264" customFormat="false" ht="15" hidden="false" customHeight="false" outlineLevel="0" collapsed="false">
      <c r="A7264" s="71" t="s">
        <v>60</v>
      </c>
      <c r="B7264" s="71" t="s">
        <v>53</v>
      </c>
      <c r="C7264" s="71" t="s">
        <v>1406</v>
      </c>
      <c r="D7264" s="72" t="n">
        <v>88.83</v>
      </c>
      <c r="E7264" s="71" t="n">
        <v>1</v>
      </c>
      <c r="F7264" s="71" t="n">
        <v>2</v>
      </c>
      <c r="G7264" s="72" t="n">
        <v>209</v>
      </c>
      <c r="H7264" s="72" t="n">
        <v>104.5</v>
      </c>
      <c r="I7264" s="71" t="n">
        <f aca="false">IF(B7264&gt;=Settings!$B$23,1,0)</f>
        <v>1</v>
      </c>
      <c r="J7264" s="71" t="n">
        <v>1</v>
      </c>
      <c r="K7264" s="71" t="n">
        <f aca="false">F7264*I7264*J7264</f>
        <v>2</v>
      </c>
      <c r="L7264" s="71" t="n">
        <f aca="false">E7264*I7264*J7264</f>
        <v>1</v>
      </c>
      <c r="M7264" s="72" t="n">
        <f aca="false">G7264*I7264*J7264</f>
        <v>209</v>
      </c>
      <c r="N7264" s="72" t="n">
        <f aca="false">D7264*I7264*J7264</f>
        <v>88.83</v>
      </c>
      <c r="O7264" s="71" t="n">
        <f aca="false">F7264*J7264</f>
        <v>2</v>
      </c>
      <c r="P7264" s="71" t="n">
        <f aca="false">E7264*J7264</f>
        <v>1</v>
      </c>
    </row>
    <row r="7265" customFormat="false" ht="15" hidden="false" customHeight="false" outlineLevel="0" collapsed="false">
      <c r="A7265" s="71" t="s">
        <v>59</v>
      </c>
      <c r="B7265" s="71" t="s">
        <v>53</v>
      </c>
      <c r="C7265" s="71" t="s">
        <v>964</v>
      </c>
      <c r="D7265" s="72" t="n">
        <v>194.59</v>
      </c>
      <c r="E7265" s="71" t="n">
        <v>1</v>
      </c>
      <c r="F7265" s="71" t="n">
        <v>8</v>
      </c>
      <c r="G7265" s="72" t="n">
        <v>1133.56</v>
      </c>
      <c r="H7265" s="72" t="n">
        <v>887.39</v>
      </c>
      <c r="I7265" s="71" t="n">
        <f aca="false">IF(B7265&gt;=Settings!$B$23,1,0)</f>
        <v>1</v>
      </c>
      <c r="J7265" s="71" t="n">
        <v>1</v>
      </c>
      <c r="K7265" s="71" t="n">
        <f aca="false">F7265*I7265*J7265</f>
        <v>8</v>
      </c>
      <c r="L7265" s="71" t="n">
        <f aca="false">E7265*I7265*J7265</f>
        <v>1</v>
      </c>
      <c r="M7265" s="72" t="n">
        <f aca="false">G7265*I7265*J7265</f>
        <v>1133.56</v>
      </c>
      <c r="N7265" s="72" t="n">
        <f aca="false">D7265*I7265*J7265</f>
        <v>194.59</v>
      </c>
      <c r="O7265" s="71" t="n">
        <f aca="false">F7265*J7265</f>
        <v>8</v>
      </c>
      <c r="P7265" s="71" t="n">
        <f aca="false">E7265*J7265</f>
        <v>1</v>
      </c>
    </row>
    <row r="7266" customFormat="false" ht="15" hidden="false" customHeight="false" outlineLevel="0" collapsed="false">
      <c r="A7266" s="71" t="s">
        <v>61</v>
      </c>
      <c r="B7266" s="71" t="s">
        <v>53</v>
      </c>
      <c r="C7266" s="71" t="s">
        <v>1293</v>
      </c>
      <c r="D7266" s="72" t="n">
        <v>0</v>
      </c>
      <c r="E7266" s="71" t="n">
        <v>0</v>
      </c>
      <c r="F7266" s="71" t="n">
        <v>11</v>
      </c>
      <c r="G7266" s="72" t="n">
        <v>994.95</v>
      </c>
      <c r="H7266" s="72" t="n">
        <v>969.07</v>
      </c>
      <c r="I7266" s="71" t="n">
        <f aca="false">IF(B7266&gt;=Settings!$B$23,1,0)</f>
        <v>1</v>
      </c>
      <c r="J7266" s="71" t="n">
        <v>1</v>
      </c>
      <c r="K7266" s="71" t="n">
        <f aca="false">F7266*I7266*J7266</f>
        <v>11</v>
      </c>
      <c r="L7266" s="71" t="n">
        <f aca="false">E7266*I7266*J7266</f>
        <v>0</v>
      </c>
      <c r="M7266" s="72" t="n">
        <f aca="false">G7266*I7266*J7266</f>
        <v>994.95</v>
      </c>
      <c r="N7266" s="72" t="n">
        <f aca="false">D7266*I7266*J7266</f>
        <v>-0</v>
      </c>
      <c r="O7266" s="71" t="n">
        <f aca="false">F7266*J7266</f>
        <v>11</v>
      </c>
      <c r="P7266" s="71" t="n">
        <f aca="false">E7266*J7266</f>
        <v>0</v>
      </c>
    </row>
    <row r="7267" customFormat="false" ht="15" hidden="false" customHeight="false" outlineLevel="0" collapsed="false">
      <c r="A7267" s="71" t="s">
        <v>59</v>
      </c>
      <c r="B7267" s="71" t="s">
        <v>53</v>
      </c>
      <c r="C7267" s="71" t="s">
        <v>980</v>
      </c>
      <c r="D7267" s="72" t="n">
        <v>3.59</v>
      </c>
      <c r="E7267" s="71" t="n">
        <v>1</v>
      </c>
      <c r="F7267" s="71" t="n">
        <v>0</v>
      </c>
      <c r="G7267" s="72" t="n">
        <v>0</v>
      </c>
      <c r="H7267" s="72" t="n">
        <v>-3.59</v>
      </c>
      <c r="I7267" s="71" t="n">
        <f aca="false">IF(B7267&gt;=Settings!$B$23,1,0)</f>
        <v>1</v>
      </c>
      <c r="J7267" s="71" t="n">
        <v>1</v>
      </c>
      <c r="K7267" s="71" t="n">
        <f aca="false">F7267*I7267*J7267</f>
        <v>0</v>
      </c>
      <c r="L7267" s="71" t="n">
        <f aca="false">E7267*I7267*J7267</f>
        <v>1</v>
      </c>
      <c r="M7267" s="72" t="n">
        <f aca="false">G7267*I7267*J7267</f>
        <v>0</v>
      </c>
      <c r="N7267" s="72" t="n">
        <f aca="false">D7267*I7267*J7267</f>
        <v>3.59</v>
      </c>
      <c r="O7267" s="71" t="n">
        <f aca="false">F7267*J7267</f>
        <v>0</v>
      </c>
      <c r="P7267" s="71" t="n">
        <f aca="false">E7267*J7267</f>
        <v>1</v>
      </c>
    </row>
    <row r="7268" customFormat="false" ht="15" hidden="false" customHeight="false" outlineLevel="0" collapsed="false">
      <c r="A7268" s="71" t="s">
        <v>59</v>
      </c>
      <c r="B7268" s="71" t="s">
        <v>53</v>
      </c>
      <c r="C7268" s="71" t="s">
        <v>2165</v>
      </c>
      <c r="D7268" s="72" t="n">
        <v>0</v>
      </c>
      <c r="E7268" s="71" t="n">
        <v>0</v>
      </c>
      <c r="F7268" s="71" t="n">
        <v>1</v>
      </c>
      <c r="G7268" s="72" t="n">
        <v>128.27</v>
      </c>
      <c r="H7268" s="72" t="n">
        <v>128.27</v>
      </c>
      <c r="I7268" s="71" t="n">
        <f aca="false">IF(B7268&gt;=Settings!$B$23,1,0)</f>
        <v>1</v>
      </c>
      <c r="J7268" s="71" t="n">
        <v>1</v>
      </c>
      <c r="K7268" s="71" t="n">
        <f aca="false">F7268*I7268*J7268</f>
        <v>1</v>
      </c>
      <c r="L7268" s="71" t="n">
        <f aca="false">E7268*I7268*J7268</f>
        <v>0</v>
      </c>
      <c r="M7268" s="72" t="n">
        <f aca="false">G7268*I7268*J7268</f>
        <v>128.27</v>
      </c>
      <c r="N7268" s="72" t="n">
        <f aca="false">D7268*I7268*J7268</f>
        <v>-0</v>
      </c>
      <c r="O7268" s="71" t="n">
        <f aca="false">F7268*J7268</f>
        <v>1</v>
      </c>
      <c r="P7268" s="71" t="n">
        <f aca="false">E7268*J7268</f>
        <v>0</v>
      </c>
    </row>
    <row r="7269" customFormat="false" ht="15" hidden="false" customHeight="false" outlineLevel="0" collapsed="false">
      <c r="A7269" s="71" t="s">
        <v>63</v>
      </c>
      <c r="B7269" s="71" t="s">
        <v>53</v>
      </c>
      <c r="C7269" s="71" t="s">
        <v>2299</v>
      </c>
      <c r="D7269" s="72" t="n">
        <v>0</v>
      </c>
      <c r="E7269" s="71" t="n">
        <v>0</v>
      </c>
      <c r="F7269" s="71" t="n">
        <v>3</v>
      </c>
      <c r="G7269" s="72" t="n">
        <v>104.4</v>
      </c>
      <c r="H7269" s="72" t="n">
        <v>104.4</v>
      </c>
      <c r="I7269" s="71" t="n">
        <f aca="false">IF(B7269&gt;=Settings!$B$23,1,0)</f>
        <v>1</v>
      </c>
      <c r="J7269" s="71" t="n">
        <v>1</v>
      </c>
      <c r="K7269" s="71" t="n">
        <f aca="false">F7269*I7269*J7269</f>
        <v>3</v>
      </c>
      <c r="L7269" s="71" t="n">
        <f aca="false">E7269*I7269*J7269</f>
        <v>0</v>
      </c>
      <c r="M7269" s="72" t="n">
        <f aca="false">G7269*I7269*J7269</f>
        <v>104.4</v>
      </c>
      <c r="N7269" s="72" t="n">
        <f aca="false">D7269*I7269*J7269</f>
        <v>-0</v>
      </c>
      <c r="O7269" s="71" t="n">
        <f aca="false">F7269*J7269</f>
        <v>3</v>
      </c>
      <c r="P7269" s="71" t="n">
        <f aca="false">E7269*J7269</f>
        <v>0</v>
      </c>
    </row>
    <row r="7270" customFormat="false" ht="15" hidden="false" customHeight="false" outlineLevel="0" collapsed="false">
      <c r="A7270" s="71" t="s">
        <v>63</v>
      </c>
      <c r="B7270" s="71" t="s">
        <v>53</v>
      </c>
      <c r="C7270" s="71" t="s">
        <v>2341</v>
      </c>
      <c r="D7270" s="72" t="n">
        <v>0</v>
      </c>
      <c r="E7270" s="71" t="n">
        <v>0</v>
      </c>
      <c r="F7270" s="71" t="n">
        <v>1</v>
      </c>
      <c r="G7270" s="72" t="n">
        <v>186.32</v>
      </c>
      <c r="H7270" s="72" t="n">
        <v>186.32</v>
      </c>
      <c r="I7270" s="71" t="n">
        <f aca="false">IF(B7270&gt;=Settings!$B$23,1,0)</f>
        <v>1</v>
      </c>
      <c r="J7270" s="71" t="n">
        <v>1</v>
      </c>
      <c r="K7270" s="71" t="n">
        <f aca="false">F7270*I7270*J7270</f>
        <v>1</v>
      </c>
      <c r="L7270" s="71" t="n">
        <f aca="false">E7270*I7270*J7270</f>
        <v>0</v>
      </c>
      <c r="M7270" s="72" t="n">
        <f aca="false">G7270*I7270*J7270</f>
        <v>186.32</v>
      </c>
      <c r="N7270" s="72" t="n">
        <f aca="false">D7270*I7270*J7270</f>
        <v>-0</v>
      </c>
      <c r="O7270" s="71" t="n">
        <f aca="false">F7270*J7270</f>
        <v>1</v>
      </c>
      <c r="P7270" s="71" t="n">
        <f aca="false">E7270*J7270</f>
        <v>0</v>
      </c>
    </row>
    <row r="7271" customFormat="false" ht="15" hidden="false" customHeight="false" outlineLevel="0" collapsed="false">
      <c r="A7271" s="71" t="s">
        <v>59</v>
      </c>
      <c r="B7271" s="71" t="s">
        <v>53</v>
      </c>
      <c r="C7271" s="71" t="s">
        <v>984</v>
      </c>
      <c r="D7271" s="72" t="n">
        <v>0</v>
      </c>
      <c r="E7271" s="71" t="n">
        <v>0</v>
      </c>
      <c r="F7271" s="71" t="n">
        <v>3</v>
      </c>
      <c r="G7271" s="72" t="n">
        <v>458.96</v>
      </c>
      <c r="H7271" s="72" t="n">
        <v>458.96</v>
      </c>
      <c r="I7271" s="71" t="n">
        <f aca="false">IF(B7271&gt;=Settings!$B$23,1,0)</f>
        <v>1</v>
      </c>
      <c r="J7271" s="71" t="n">
        <v>1</v>
      </c>
      <c r="K7271" s="71" t="n">
        <f aca="false">F7271*I7271*J7271</f>
        <v>3</v>
      </c>
      <c r="L7271" s="71" t="n">
        <f aca="false">E7271*I7271*J7271</f>
        <v>0</v>
      </c>
      <c r="M7271" s="72" t="n">
        <f aca="false">G7271*I7271*J7271</f>
        <v>458.96</v>
      </c>
      <c r="N7271" s="72" t="n">
        <f aca="false">D7271*I7271*J7271</f>
        <v>-0</v>
      </c>
      <c r="O7271" s="71" t="n">
        <f aca="false">F7271*J7271</f>
        <v>3</v>
      </c>
      <c r="P7271" s="71" t="n">
        <f aca="false">E7271*J7271</f>
        <v>0</v>
      </c>
    </row>
    <row r="7272" customFormat="false" ht="15" hidden="false" customHeight="false" outlineLevel="0" collapsed="false">
      <c r="A7272" s="71" t="s">
        <v>61</v>
      </c>
      <c r="B7272" s="71" t="s">
        <v>53</v>
      </c>
      <c r="C7272" s="71" t="s">
        <v>1220</v>
      </c>
      <c r="D7272" s="72" t="n">
        <v>0</v>
      </c>
      <c r="E7272" s="71" t="n">
        <v>0</v>
      </c>
      <c r="F7272" s="71" t="n">
        <v>8</v>
      </c>
      <c r="G7272" s="72" t="n">
        <v>649.63</v>
      </c>
      <c r="H7272" s="72" t="n">
        <v>649.63</v>
      </c>
      <c r="I7272" s="71" t="n">
        <f aca="false">IF(B7272&gt;=Settings!$B$23,1,0)</f>
        <v>1</v>
      </c>
      <c r="J7272" s="71" t="n">
        <v>1</v>
      </c>
      <c r="K7272" s="71" t="n">
        <f aca="false">F7272*I7272*J7272</f>
        <v>8</v>
      </c>
      <c r="L7272" s="71" t="n">
        <f aca="false">E7272*I7272*J7272</f>
        <v>0</v>
      </c>
      <c r="M7272" s="72" t="n">
        <f aca="false">G7272*I7272*J7272</f>
        <v>649.63</v>
      </c>
      <c r="N7272" s="72" t="n">
        <f aca="false">D7272*I7272*J7272</f>
        <v>-0</v>
      </c>
      <c r="O7272" s="71" t="n">
        <f aca="false">F7272*J7272</f>
        <v>8</v>
      </c>
      <c r="P7272" s="71" t="n">
        <f aca="false">E7272*J7272</f>
        <v>0</v>
      </c>
    </row>
    <row r="7273" customFormat="false" ht="15" hidden="false" customHeight="false" outlineLevel="0" collapsed="false">
      <c r="A7273" s="71" t="s">
        <v>59</v>
      </c>
      <c r="B7273" s="71" t="s">
        <v>53</v>
      </c>
      <c r="C7273" s="71" t="s">
        <v>2399</v>
      </c>
      <c r="D7273" s="72" t="n">
        <v>149.95</v>
      </c>
      <c r="E7273" s="71" t="n">
        <v>1</v>
      </c>
      <c r="F7273" s="71" t="n">
        <v>13</v>
      </c>
      <c r="G7273" s="72" t="n">
        <v>2103.89</v>
      </c>
      <c r="H7273" s="72" t="n">
        <v>1709.96</v>
      </c>
      <c r="I7273" s="71" t="n">
        <f aca="false">IF(B7273&gt;=Settings!$B$23,1,0)</f>
        <v>1</v>
      </c>
      <c r="J7273" s="71" t="n">
        <v>1</v>
      </c>
      <c r="K7273" s="71" t="n">
        <f aca="false">F7273*I7273*J7273</f>
        <v>13</v>
      </c>
      <c r="L7273" s="71" t="n">
        <f aca="false">E7273*I7273*J7273</f>
        <v>1</v>
      </c>
      <c r="M7273" s="72" t="n">
        <f aca="false">G7273*I7273*J7273</f>
        <v>2103.89</v>
      </c>
      <c r="N7273" s="72" t="n">
        <f aca="false">D7273*I7273*J7273</f>
        <v>149.95</v>
      </c>
      <c r="O7273" s="71" t="n">
        <f aca="false">F7273*J7273</f>
        <v>13</v>
      </c>
      <c r="P7273" s="71" t="n">
        <f aca="false">E7273*J7273</f>
        <v>1</v>
      </c>
    </row>
    <row r="7274" customFormat="false" ht="15" hidden="false" customHeight="false" outlineLevel="0" collapsed="false">
      <c r="A7274" s="71" t="s">
        <v>61</v>
      </c>
      <c r="B7274" s="71" t="s">
        <v>53</v>
      </c>
      <c r="C7274" s="71" t="s">
        <v>898</v>
      </c>
      <c r="D7274" s="72" t="n">
        <v>0</v>
      </c>
      <c r="E7274" s="71" t="n">
        <v>0</v>
      </c>
      <c r="F7274" s="71" t="n">
        <v>3</v>
      </c>
      <c r="G7274" s="72" t="n">
        <v>231.65</v>
      </c>
      <c r="H7274" s="72" t="n">
        <v>196.92</v>
      </c>
      <c r="I7274" s="71" t="n">
        <f aca="false">IF(B7274&gt;=Settings!$B$23,1,0)</f>
        <v>1</v>
      </c>
      <c r="J7274" s="71" t="n">
        <v>1</v>
      </c>
      <c r="K7274" s="71" t="n">
        <f aca="false">F7274*I7274*J7274</f>
        <v>3</v>
      </c>
      <c r="L7274" s="71" t="n">
        <f aca="false">E7274*I7274*J7274</f>
        <v>0</v>
      </c>
      <c r="M7274" s="72" t="n">
        <f aca="false">G7274*I7274*J7274</f>
        <v>231.65</v>
      </c>
      <c r="N7274" s="72" t="n">
        <f aca="false">D7274*I7274*J7274</f>
        <v>-0</v>
      </c>
      <c r="O7274" s="71" t="n">
        <f aca="false">F7274*J7274</f>
        <v>3</v>
      </c>
      <c r="P7274" s="71" t="n">
        <f aca="false">E7274*J7274</f>
        <v>0</v>
      </c>
    </row>
    <row r="7275" customFormat="false" ht="15" hidden="false" customHeight="false" outlineLevel="0" collapsed="false">
      <c r="A7275" s="71" t="s">
        <v>61</v>
      </c>
      <c r="B7275" s="71" t="s">
        <v>53</v>
      </c>
      <c r="C7275" s="71" t="s">
        <v>1258</v>
      </c>
      <c r="D7275" s="72" t="n">
        <v>0</v>
      </c>
      <c r="E7275" s="71" t="n">
        <v>0</v>
      </c>
      <c r="F7275" s="71" t="n">
        <v>1</v>
      </c>
      <c r="G7275" s="72" t="n">
        <v>95.41</v>
      </c>
      <c r="H7275" s="72" t="n">
        <v>95.41</v>
      </c>
      <c r="I7275" s="71" t="n">
        <f aca="false">IF(B7275&gt;=Settings!$B$23,1,0)</f>
        <v>1</v>
      </c>
      <c r="J7275" s="71" t="n">
        <v>1</v>
      </c>
      <c r="K7275" s="71" t="n">
        <f aca="false">F7275*I7275*J7275</f>
        <v>1</v>
      </c>
      <c r="L7275" s="71" t="n">
        <f aca="false">E7275*I7275*J7275</f>
        <v>0</v>
      </c>
      <c r="M7275" s="72" t="n">
        <f aca="false">G7275*I7275*J7275</f>
        <v>95.41</v>
      </c>
      <c r="N7275" s="72" t="n">
        <f aca="false">D7275*I7275*J7275</f>
        <v>-0</v>
      </c>
      <c r="O7275" s="71" t="n">
        <f aca="false">F7275*J7275</f>
        <v>1</v>
      </c>
      <c r="P7275" s="71" t="n">
        <f aca="false">E7275*J7275</f>
        <v>0</v>
      </c>
    </row>
    <row r="7276" customFormat="false" ht="15" hidden="false" customHeight="false" outlineLevel="0" collapsed="false">
      <c r="A7276" s="71" t="s">
        <v>59</v>
      </c>
      <c r="B7276" s="71" t="s">
        <v>53</v>
      </c>
      <c r="C7276" s="71" t="s">
        <v>1287</v>
      </c>
      <c r="D7276" s="72" t="n">
        <v>99.95</v>
      </c>
      <c r="E7276" s="71" t="n">
        <v>1</v>
      </c>
      <c r="F7276" s="71" t="n">
        <v>6</v>
      </c>
      <c r="G7276" s="72" t="n">
        <v>567.88</v>
      </c>
      <c r="H7276" s="72" t="n">
        <v>430.47</v>
      </c>
      <c r="I7276" s="71" t="n">
        <f aca="false">IF(B7276&gt;=Settings!$B$23,1,0)</f>
        <v>1</v>
      </c>
      <c r="J7276" s="71" t="n">
        <v>1</v>
      </c>
      <c r="K7276" s="71" t="n">
        <f aca="false">F7276*I7276*J7276</f>
        <v>6</v>
      </c>
      <c r="L7276" s="71" t="n">
        <f aca="false">E7276*I7276*J7276</f>
        <v>1</v>
      </c>
      <c r="M7276" s="72" t="n">
        <f aca="false">G7276*I7276*J7276</f>
        <v>567.88</v>
      </c>
      <c r="N7276" s="72" t="n">
        <f aca="false">D7276*I7276*J7276</f>
        <v>99.95</v>
      </c>
      <c r="O7276" s="71" t="n">
        <f aca="false">F7276*J7276</f>
        <v>6</v>
      </c>
      <c r="P7276" s="71" t="n">
        <f aca="false">E7276*J7276</f>
        <v>1</v>
      </c>
    </row>
    <row r="7277" customFormat="false" ht="15" hidden="false" customHeight="false" outlineLevel="0" collapsed="false">
      <c r="A7277" s="71" t="s">
        <v>59</v>
      </c>
      <c r="B7277" s="71" t="s">
        <v>53</v>
      </c>
      <c r="C7277" s="71" t="s">
        <v>1226</v>
      </c>
      <c r="D7277" s="72" t="n">
        <v>0</v>
      </c>
      <c r="E7277" s="71" t="n">
        <v>0</v>
      </c>
      <c r="F7277" s="71" t="n">
        <v>1</v>
      </c>
      <c r="G7277" s="72" t="n">
        <v>72.68</v>
      </c>
      <c r="H7277" s="72" t="n">
        <v>72.68</v>
      </c>
      <c r="I7277" s="71" t="n">
        <f aca="false">IF(B7277&gt;=Settings!$B$23,1,0)</f>
        <v>1</v>
      </c>
      <c r="J7277" s="71" t="n">
        <v>1</v>
      </c>
      <c r="K7277" s="71" t="n">
        <f aca="false">F7277*I7277*J7277</f>
        <v>1</v>
      </c>
      <c r="L7277" s="71" t="n">
        <f aca="false">E7277*I7277*J7277</f>
        <v>0</v>
      </c>
      <c r="M7277" s="72" t="n">
        <f aca="false">G7277*I7277*J7277</f>
        <v>72.68</v>
      </c>
      <c r="N7277" s="72" t="n">
        <f aca="false">D7277*I7277*J7277</f>
        <v>-0</v>
      </c>
      <c r="O7277" s="71" t="n">
        <f aca="false">F7277*J7277</f>
        <v>1</v>
      </c>
      <c r="P7277" s="71" t="n">
        <f aca="false">E7277*J7277</f>
        <v>0</v>
      </c>
    </row>
    <row r="7278" customFormat="false" ht="15" hidden="false" customHeight="false" outlineLevel="0" collapsed="false">
      <c r="A7278" s="71" t="s">
        <v>59</v>
      </c>
      <c r="B7278" s="71" t="s">
        <v>53</v>
      </c>
      <c r="C7278" s="71" t="s">
        <v>1224</v>
      </c>
      <c r="D7278" s="72" t="n">
        <v>95</v>
      </c>
      <c r="E7278" s="71" t="n">
        <v>1</v>
      </c>
      <c r="F7278" s="71" t="n">
        <v>10</v>
      </c>
      <c r="G7278" s="72" t="n">
        <v>1074.09</v>
      </c>
      <c r="H7278" s="72" t="n">
        <v>962.32</v>
      </c>
      <c r="I7278" s="71" t="n">
        <f aca="false">IF(B7278&gt;=Settings!$B$23,1,0)</f>
        <v>1</v>
      </c>
      <c r="J7278" s="71" t="n">
        <v>1</v>
      </c>
      <c r="K7278" s="71" t="n">
        <f aca="false">F7278*I7278*J7278</f>
        <v>10</v>
      </c>
      <c r="L7278" s="71" t="n">
        <f aca="false">E7278*I7278*J7278</f>
        <v>1</v>
      </c>
      <c r="M7278" s="72" t="n">
        <f aca="false">G7278*I7278*J7278</f>
        <v>1074.09</v>
      </c>
      <c r="N7278" s="72" t="n">
        <f aca="false">D7278*I7278*J7278</f>
        <v>95</v>
      </c>
      <c r="O7278" s="71" t="n">
        <f aca="false">F7278*J7278</f>
        <v>10</v>
      </c>
      <c r="P7278" s="71" t="n">
        <f aca="false">E7278*J7278</f>
        <v>1</v>
      </c>
    </row>
    <row r="7279" customFormat="false" ht="15" hidden="false" customHeight="false" outlineLevel="0" collapsed="false">
      <c r="A7279" s="71" t="s">
        <v>60</v>
      </c>
      <c r="B7279" s="71" t="s">
        <v>53</v>
      </c>
      <c r="C7279" s="71" t="s">
        <v>1845</v>
      </c>
      <c r="D7279" s="72" t="n">
        <v>0</v>
      </c>
      <c r="E7279" s="71" t="n">
        <v>0</v>
      </c>
      <c r="F7279" s="71" t="n">
        <v>7</v>
      </c>
      <c r="G7279" s="72" t="n">
        <v>731.5</v>
      </c>
      <c r="H7279" s="72" t="n">
        <v>653.13</v>
      </c>
      <c r="I7279" s="71" t="n">
        <f aca="false">IF(B7279&gt;=Settings!$B$23,1,0)</f>
        <v>1</v>
      </c>
      <c r="J7279" s="71" t="n">
        <v>1</v>
      </c>
      <c r="K7279" s="71" t="n">
        <f aca="false">F7279*I7279*J7279</f>
        <v>7</v>
      </c>
      <c r="L7279" s="71" t="n">
        <f aca="false">E7279*I7279*J7279</f>
        <v>0</v>
      </c>
      <c r="M7279" s="72" t="n">
        <f aca="false">G7279*I7279*J7279</f>
        <v>731.5</v>
      </c>
      <c r="N7279" s="72" t="n">
        <f aca="false">D7279*I7279*J7279</f>
        <v>-0</v>
      </c>
      <c r="O7279" s="71" t="n">
        <f aca="false">F7279*J7279</f>
        <v>7</v>
      </c>
      <c r="P7279" s="71" t="n">
        <f aca="false">E7279*J7279</f>
        <v>0</v>
      </c>
    </row>
    <row r="7280" customFormat="false" ht="15" hidden="false" customHeight="false" outlineLevel="0" collapsed="false">
      <c r="A7280" s="71" t="s">
        <v>60</v>
      </c>
      <c r="B7280" s="71" t="s">
        <v>53</v>
      </c>
      <c r="C7280" s="71" t="s">
        <v>1331</v>
      </c>
      <c r="D7280" s="72" t="n">
        <v>0</v>
      </c>
      <c r="E7280" s="71" t="n">
        <v>0</v>
      </c>
      <c r="F7280" s="71" t="n">
        <v>1</v>
      </c>
      <c r="G7280" s="72" t="n">
        <v>136.32</v>
      </c>
      <c r="H7280" s="72" t="n">
        <v>136.32</v>
      </c>
      <c r="I7280" s="71" t="n">
        <f aca="false">IF(B7280&gt;=Settings!$B$23,1,0)</f>
        <v>1</v>
      </c>
      <c r="J7280" s="71" t="n">
        <v>1</v>
      </c>
      <c r="K7280" s="71" t="n">
        <f aca="false">F7280*I7280*J7280</f>
        <v>1</v>
      </c>
      <c r="L7280" s="71" t="n">
        <f aca="false">E7280*I7280*J7280</f>
        <v>0</v>
      </c>
      <c r="M7280" s="72" t="n">
        <f aca="false">G7280*I7280*J7280</f>
        <v>136.32</v>
      </c>
      <c r="N7280" s="72" t="n">
        <f aca="false">D7280*I7280*J7280</f>
        <v>-0</v>
      </c>
      <c r="O7280" s="71" t="n">
        <f aca="false">F7280*J7280</f>
        <v>1</v>
      </c>
      <c r="P7280" s="71" t="n">
        <f aca="false">E7280*J7280</f>
        <v>0</v>
      </c>
    </row>
    <row r="7281" customFormat="false" ht="15" hidden="false" customHeight="false" outlineLevel="0" collapsed="false">
      <c r="A7281" s="71" t="s">
        <v>59</v>
      </c>
      <c r="B7281" s="71" t="s">
        <v>53</v>
      </c>
      <c r="C7281" s="71" t="s">
        <v>2283</v>
      </c>
      <c r="D7281" s="72" t="n">
        <v>291.15</v>
      </c>
      <c r="E7281" s="71" t="n">
        <v>5</v>
      </c>
      <c r="F7281" s="71" t="n">
        <v>110</v>
      </c>
      <c r="G7281" s="72" t="n">
        <v>6694.82</v>
      </c>
      <c r="H7281" s="72" t="n">
        <v>6012.87</v>
      </c>
      <c r="I7281" s="71" t="n">
        <f aca="false">IF(B7281&gt;=Settings!$B$23,1,0)</f>
        <v>1</v>
      </c>
      <c r="J7281" s="71" t="n">
        <v>1</v>
      </c>
      <c r="K7281" s="71" t="n">
        <f aca="false">F7281*I7281*J7281</f>
        <v>110</v>
      </c>
      <c r="L7281" s="71" t="n">
        <f aca="false">E7281*I7281*J7281</f>
        <v>5</v>
      </c>
      <c r="M7281" s="72" t="n">
        <f aca="false">G7281*I7281*J7281</f>
        <v>6694.82</v>
      </c>
      <c r="N7281" s="72" t="n">
        <f aca="false">D7281*I7281*J7281</f>
        <v>291.15</v>
      </c>
      <c r="O7281" s="71" t="n">
        <f aca="false">F7281*J7281</f>
        <v>110</v>
      </c>
      <c r="P7281" s="71" t="n">
        <f aca="false">E7281*J7281</f>
        <v>5</v>
      </c>
    </row>
    <row r="7282" customFormat="false" ht="15" hidden="false" customHeight="false" outlineLevel="0" collapsed="false">
      <c r="A7282" s="71" t="s">
        <v>59</v>
      </c>
      <c r="B7282" s="71" t="s">
        <v>53</v>
      </c>
      <c r="C7282" s="71" t="s">
        <v>593</v>
      </c>
      <c r="D7282" s="72" t="n">
        <v>86.32</v>
      </c>
      <c r="E7282" s="71" t="n">
        <v>1</v>
      </c>
      <c r="F7282" s="71" t="n">
        <v>18</v>
      </c>
      <c r="G7282" s="72" t="n">
        <v>1471.93</v>
      </c>
      <c r="H7282" s="72" t="n">
        <v>1350.87</v>
      </c>
      <c r="I7282" s="71" t="n">
        <f aca="false">IF(B7282&gt;=Settings!$B$23,1,0)</f>
        <v>1</v>
      </c>
      <c r="J7282" s="71" t="n">
        <v>1</v>
      </c>
      <c r="K7282" s="71" t="n">
        <f aca="false">F7282*I7282*J7282</f>
        <v>18</v>
      </c>
      <c r="L7282" s="71" t="n">
        <f aca="false">E7282*I7282*J7282</f>
        <v>1</v>
      </c>
      <c r="M7282" s="72" t="n">
        <f aca="false">G7282*I7282*J7282</f>
        <v>1471.93</v>
      </c>
      <c r="N7282" s="72" t="n">
        <f aca="false">D7282*I7282*J7282</f>
        <v>86.32</v>
      </c>
      <c r="O7282" s="71" t="n">
        <f aca="false">F7282*J7282</f>
        <v>18</v>
      </c>
      <c r="P7282" s="71" t="n">
        <f aca="false">E7282*J7282</f>
        <v>1</v>
      </c>
    </row>
    <row r="7283" customFormat="false" ht="15" hidden="false" customHeight="false" outlineLevel="0" collapsed="false">
      <c r="A7283" s="71" t="s">
        <v>62</v>
      </c>
      <c r="B7283" s="71" t="s">
        <v>53</v>
      </c>
      <c r="C7283" s="71" t="s">
        <v>1117</v>
      </c>
      <c r="D7283" s="72" t="n">
        <v>0</v>
      </c>
      <c r="E7283" s="71" t="n">
        <v>0</v>
      </c>
      <c r="F7283" s="71" t="n">
        <v>1</v>
      </c>
      <c r="G7283" s="72" t="n">
        <v>20.86</v>
      </c>
      <c r="H7283" s="72" t="n">
        <v>20.86</v>
      </c>
      <c r="I7283" s="71" t="n">
        <f aca="false">IF(B7283&gt;=Settings!$B$23,1,0)</f>
        <v>1</v>
      </c>
      <c r="J7283" s="71" t="n">
        <v>1</v>
      </c>
      <c r="K7283" s="71" t="n">
        <f aca="false">F7283*I7283*J7283</f>
        <v>1</v>
      </c>
      <c r="L7283" s="71" t="n">
        <f aca="false">E7283*I7283*J7283</f>
        <v>0</v>
      </c>
      <c r="M7283" s="72" t="n">
        <f aca="false">G7283*I7283*J7283</f>
        <v>20.86</v>
      </c>
      <c r="N7283" s="72" t="n">
        <f aca="false">D7283*I7283*J7283</f>
        <v>-0</v>
      </c>
      <c r="O7283" s="71" t="n">
        <f aca="false">F7283*J7283</f>
        <v>1</v>
      </c>
      <c r="P7283" s="71" t="n">
        <f aca="false">E7283*J7283</f>
        <v>0</v>
      </c>
    </row>
    <row r="7284" customFormat="false" ht="15" hidden="false" customHeight="false" outlineLevel="0" collapsed="false">
      <c r="A7284" s="71" t="s">
        <v>59</v>
      </c>
      <c r="B7284" s="71" t="s">
        <v>53</v>
      </c>
      <c r="C7284" s="71" t="s">
        <v>569</v>
      </c>
      <c r="D7284" s="72" t="n">
        <v>88.83</v>
      </c>
      <c r="E7284" s="71" t="n">
        <v>1</v>
      </c>
      <c r="F7284" s="71" t="n">
        <v>36</v>
      </c>
      <c r="G7284" s="72" t="n">
        <v>3511</v>
      </c>
      <c r="H7284" s="72" t="n">
        <v>3207.86</v>
      </c>
      <c r="I7284" s="71" t="n">
        <f aca="false">IF(B7284&gt;=Settings!$B$23,1,0)</f>
        <v>1</v>
      </c>
      <c r="J7284" s="71" t="n">
        <v>1</v>
      </c>
      <c r="K7284" s="71" t="n">
        <f aca="false">F7284*I7284*J7284</f>
        <v>36</v>
      </c>
      <c r="L7284" s="71" t="n">
        <f aca="false">E7284*I7284*J7284</f>
        <v>1</v>
      </c>
      <c r="M7284" s="72" t="n">
        <f aca="false">G7284*I7284*J7284</f>
        <v>3511</v>
      </c>
      <c r="N7284" s="72" t="n">
        <f aca="false">D7284*I7284*J7284</f>
        <v>88.83</v>
      </c>
      <c r="O7284" s="71" t="n">
        <f aca="false">F7284*J7284</f>
        <v>36</v>
      </c>
      <c r="P7284" s="71" t="n">
        <f aca="false">E7284*J7284</f>
        <v>1</v>
      </c>
    </row>
    <row r="7285" customFormat="false" ht="15" hidden="false" customHeight="false" outlineLevel="0" collapsed="false">
      <c r="A7285" s="71" t="s">
        <v>59</v>
      </c>
      <c r="B7285" s="71" t="s">
        <v>53</v>
      </c>
      <c r="C7285" s="71" t="s">
        <v>151</v>
      </c>
      <c r="D7285" s="72" t="n">
        <v>471.86</v>
      </c>
      <c r="E7285" s="71" t="n">
        <v>6</v>
      </c>
      <c r="F7285" s="71" t="n">
        <v>33</v>
      </c>
      <c r="G7285" s="72" t="n">
        <v>3021.32</v>
      </c>
      <c r="H7285" s="72" t="n">
        <v>2271.68</v>
      </c>
      <c r="I7285" s="71" t="n">
        <f aca="false">IF(B7285&gt;=Settings!$B$23,1,0)</f>
        <v>1</v>
      </c>
      <c r="J7285" s="71" t="n">
        <v>1</v>
      </c>
      <c r="K7285" s="71" t="n">
        <f aca="false">F7285*I7285*J7285</f>
        <v>33</v>
      </c>
      <c r="L7285" s="71" t="n">
        <f aca="false">E7285*I7285*J7285</f>
        <v>6</v>
      </c>
      <c r="M7285" s="72" t="n">
        <f aca="false">G7285*I7285*J7285</f>
        <v>3021.32</v>
      </c>
      <c r="N7285" s="72" t="n">
        <f aca="false">D7285*I7285*J7285</f>
        <v>471.86</v>
      </c>
      <c r="O7285" s="71" t="n">
        <f aca="false">F7285*J7285</f>
        <v>33</v>
      </c>
      <c r="P7285" s="71" t="n">
        <f aca="false">E7285*J7285</f>
        <v>6</v>
      </c>
    </row>
    <row r="7286" customFormat="false" ht="15" hidden="false" customHeight="false" outlineLevel="0" collapsed="false">
      <c r="A7286" s="71" t="s">
        <v>61</v>
      </c>
      <c r="B7286" s="71" t="s">
        <v>53</v>
      </c>
      <c r="C7286" s="71" t="s">
        <v>363</v>
      </c>
      <c r="D7286" s="72" t="n">
        <v>0</v>
      </c>
      <c r="E7286" s="71" t="n">
        <v>0</v>
      </c>
      <c r="F7286" s="71" t="n">
        <v>1</v>
      </c>
      <c r="G7286" s="72" t="n">
        <v>72.68</v>
      </c>
      <c r="H7286" s="72" t="n">
        <v>61.79</v>
      </c>
      <c r="I7286" s="71" t="n">
        <f aca="false">IF(B7286&gt;=Settings!$B$23,1,0)</f>
        <v>1</v>
      </c>
      <c r="J7286" s="71" t="n">
        <v>1</v>
      </c>
      <c r="K7286" s="71" t="n">
        <f aca="false">F7286*I7286*J7286</f>
        <v>1</v>
      </c>
      <c r="L7286" s="71" t="n">
        <f aca="false">E7286*I7286*J7286</f>
        <v>0</v>
      </c>
      <c r="M7286" s="72" t="n">
        <f aca="false">G7286*I7286*J7286</f>
        <v>72.68</v>
      </c>
      <c r="N7286" s="72" t="n">
        <f aca="false">D7286*I7286*J7286</f>
        <v>-0</v>
      </c>
      <c r="O7286" s="71" t="n">
        <f aca="false">F7286*J7286</f>
        <v>1</v>
      </c>
      <c r="P7286" s="71" t="n">
        <f aca="false">E7286*J7286</f>
        <v>0</v>
      </c>
    </row>
    <row r="7287" customFormat="false" ht="15" hidden="false" customHeight="false" outlineLevel="0" collapsed="false">
      <c r="A7287" s="71" t="s">
        <v>59</v>
      </c>
      <c r="B7287" s="71" t="s">
        <v>53</v>
      </c>
      <c r="C7287" s="71" t="s">
        <v>987</v>
      </c>
      <c r="D7287" s="72" t="n">
        <v>0</v>
      </c>
      <c r="E7287" s="71" t="n">
        <v>0</v>
      </c>
      <c r="F7287" s="71" t="n">
        <v>1</v>
      </c>
      <c r="G7287" s="72" t="n">
        <v>72.68</v>
      </c>
      <c r="H7287" s="72" t="n">
        <v>72.68</v>
      </c>
      <c r="I7287" s="71" t="n">
        <f aca="false">IF(B7287&gt;=Settings!$B$23,1,0)</f>
        <v>1</v>
      </c>
      <c r="J7287" s="71" t="n">
        <v>1</v>
      </c>
      <c r="K7287" s="71" t="n">
        <f aca="false">F7287*I7287*J7287</f>
        <v>1</v>
      </c>
      <c r="L7287" s="71" t="n">
        <f aca="false">E7287*I7287*J7287</f>
        <v>0</v>
      </c>
      <c r="M7287" s="72" t="n">
        <f aca="false">G7287*I7287*J7287</f>
        <v>72.68</v>
      </c>
      <c r="N7287" s="72" t="n">
        <f aca="false">D7287*I7287*J7287</f>
        <v>-0</v>
      </c>
      <c r="O7287" s="71" t="n">
        <f aca="false">F7287*J7287</f>
        <v>1</v>
      </c>
      <c r="P7287" s="71" t="n">
        <f aca="false">E7287*J7287</f>
        <v>0</v>
      </c>
    </row>
    <row r="7288" customFormat="false" ht="15" hidden="false" customHeight="false" outlineLevel="0" collapsed="false">
      <c r="A7288" s="71" t="s">
        <v>60</v>
      </c>
      <c r="B7288" s="71" t="s">
        <v>53</v>
      </c>
      <c r="C7288" s="71" t="s">
        <v>1128</v>
      </c>
      <c r="D7288" s="72" t="n">
        <v>73.38</v>
      </c>
      <c r="E7288" s="71" t="n">
        <v>1</v>
      </c>
      <c r="F7288" s="71" t="n">
        <v>6</v>
      </c>
      <c r="G7288" s="72" t="n">
        <v>499.72</v>
      </c>
      <c r="H7288" s="72" t="n">
        <v>403.2</v>
      </c>
      <c r="I7288" s="71" t="n">
        <f aca="false">IF(B7288&gt;=Settings!$B$23,1,0)</f>
        <v>1</v>
      </c>
      <c r="J7288" s="71" t="n">
        <v>1</v>
      </c>
      <c r="K7288" s="71" t="n">
        <f aca="false">F7288*I7288*J7288</f>
        <v>6</v>
      </c>
      <c r="L7288" s="71" t="n">
        <f aca="false">E7288*I7288*J7288</f>
        <v>1</v>
      </c>
      <c r="M7288" s="72" t="n">
        <f aca="false">G7288*I7288*J7288</f>
        <v>499.72</v>
      </c>
      <c r="N7288" s="72" t="n">
        <f aca="false">D7288*I7288*J7288</f>
        <v>73.38</v>
      </c>
      <c r="O7288" s="71" t="n">
        <f aca="false">F7288*J7288</f>
        <v>6</v>
      </c>
      <c r="P7288" s="71" t="n">
        <f aca="false">E7288*J7288</f>
        <v>1</v>
      </c>
    </row>
    <row r="7289" customFormat="false" ht="15" hidden="false" customHeight="false" outlineLevel="0" collapsed="false">
      <c r="A7289" s="71" t="s">
        <v>59</v>
      </c>
      <c r="B7289" s="71" t="s">
        <v>53</v>
      </c>
      <c r="C7289" s="71" t="s">
        <v>1074</v>
      </c>
      <c r="D7289" s="72" t="n">
        <v>157.92</v>
      </c>
      <c r="E7289" s="71" t="n">
        <v>11</v>
      </c>
      <c r="F7289" s="71" t="n">
        <v>89</v>
      </c>
      <c r="G7289" s="72" t="n">
        <v>1371.22</v>
      </c>
      <c r="H7289" s="72" t="n">
        <v>1145.67</v>
      </c>
      <c r="I7289" s="71" t="n">
        <f aca="false">IF(B7289&gt;=Settings!$B$23,1,0)</f>
        <v>1</v>
      </c>
      <c r="J7289" s="71" t="n">
        <v>1</v>
      </c>
      <c r="K7289" s="71" t="n">
        <f aca="false">F7289*I7289*J7289</f>
        <v>89</v>
      </c>
      <c r="L7289" s="71" t="n">
        <f aca="false">E7289*I7289*J7289</f>
        <v>11</v>
      </c>
      <c r="M7289" s="72" t="n">
        <f aca="false">G7289*I7289*J7289</f>
        <v>1371.22</v>
      </c>
      <c r="N7289" s="72" t="n">
        <f aca="false">D7289*I7289*J7289</f>
        <v>157.92</v>
      </c>
      <c r="O7289" s="71" t="n">
        <f aca="false">F7289*J7289</f>
        <v>89</v>
      </c>
      <c r="P7289" s="71" t="n">
        <f aca="false">E7289*J7289</f>
        <v>11</v>
      </c>
    </row>
    <row r="7290" customFormat="false" ht="15" hidden="false" customHeight="false" outlineLevel="0" collapsed="false">
      <c r="A7290" s="71" t="s">
        <v>63</v>
      </c>
      <c r="B7290" s="71" t="s">
        <v>53</v>
      </c>
      <c r="C7290" s="71" t="s">
        <v>2441</v>
      </c>
      <c r="D7290" s="72" t="n">
        <v>0</v>
      </c>
      <c r="E7290" s="71" t="n">
        <v>0</v>
      </c>
      <c r="F7290" s="71" t="n">
        <v>1</v>
      </c>
      <c r="G7290" s="72" t="n">
        <v>40.86</v>
      </c>
      <c r="H7290" s="72" t="n">
        <v>40.86</v>
      </c>
      <c r="I7290" s="71" t="n">
        <f aca="false">IF(B7290&gt;=Settings!$B$23,1,0)</f>
        <v>1</v>
      </c>
      <c r="J7290" s="71" t="n">
        <v>1</v>
      </c>
      <c r="K7290" s="71" t="n">
        <f aca="false">F7290*I7290*J7290</f>
        <v>1</v>
      </c>
      <c r="L7290" s="71" t="n">
        <f aca="false">E7290*I7290*J7290</f>
        <v>0</v>
      </c>
      <c r="M7290" s="72" t="n">
        <f aca="false">G7290*I7290*J7290</f>
        <v>40.86</v>
      </c>
      <c r="N7290" s="72" t="n">
        <f aca="false">D7290*I7290*J7290</f>
        <v>-0</v>
      </c>
      <c r="O7290" s="71" t="n">
        <f aca="false">F7290*J7290</f>
        <v>1</v>
      </c>
      <c r="P7290" s="71" t="n">
        <f aca="false">E7290*J7290</f>
        <v>0</v>
      </c>
    </row>
    <row r="7291" customFormat="false" ht="15" hidden="false" customHeight="false" outlineLevel="0" collapsed="false">
      <c r="A7291" s="71" t="s">
        <v>59</v>
      </c>
      <c r="B7291" s="71" t="s">
        <v>53</v>
      </c>
      <c r="C7291" s="71" t="s">
        <v>1046</v>
      </c>
      <c r="D7291" s="72" t="n">
        <v>0</v>
      </c>
      <c r="E7291" s="71" t="n">
        <v>0</v>
      </c>
      <c r="F7291" s="71" t="n">
        <v>8</v>
      </c>
      <c r="G7291" s="72" t="n">
        <v>817.81</v>
      </c>
      <c r="H7291" s="72" t="n">
        <v>802.15</v>
      </c>
      <c r="I7291" s="71" t="n">
        <f aca="false">IF(B7291&gt;=Settings!$B$23,1,0)</f>
        <v>1</v>
      </c>
      <c r="J7291" s="71" t="n">
        <v>1</v>
      </c>
      <c r="K7291" s="71" t="n">
        <f aca="false">F7291*I7291*J7291</f>
        <v>8</v>
      </c>
      <c r="L7291" s="71" t="n">
        <f aca="false">E7291*I7291*J7291</f>
        <v>0</v>
      </c>
      <c r="M7291" s="72" t="n">
        <f aca="false">G7291*I7291*J7291</f>
        <v>817.81</v>
      </c>
      <c r="N7291" s="72" t="n">
        <f aca="false">D7291*I7291*J7291</f>
        <v>-0</v>
      </c>
      <c r="O7291" s="71" t="n">
        <f aca="false">F7291*J7291</f>
        <v>8</v>
      </c>
      <c r="P7291" s="71" t="n">
        <f aca="false">E7291*J7291</f>
        <v>0</v>
      </c>
    </row>
    <row r="7292" customFormat="false" ht="15" hidden="false" customHeight="false" outlineLevel="0" collapsed="false">
      <c r="A7292" s="71" t="s">
        <v>60</v>
      </c>
      <c r="B7292" s="71" t="s">
        <v>53</v>
      </c>
      <c r="C7292" s="71" t="s">
        <v>881</v>
      </c>
      <c r="D7292" s="72" t="n">
        <v>0</v>
      </c>
      <c r="E7292" s="71" t="n">
        <v>0</v>
      </c>
      <c r="F7292" s="71" t="n">
        <v>2</v>
      </c>
      <c r="G7292" s="72" t="n">
        <v>368.08</v>
      </c>
      <c r="H7292" s="72" t="n">
        <v>338.78</v>
      </c>
      <c r="I7292" s="71" t="n">
        <f aca="false">IF(B7292&gt;=Settings!$B$23,1,0)</f>
        <v>1</v>
      </c>
      <c r="J7292" s="71" t="n">
        <v>1</v>
      </c>
      <c r="K7292" s="71" t="n">
        <f aca="false">F7292*I7292*J7292</f>
        <v>2</v>
      </c>
      <c r="L7292" s="71" t="n">
        <f aca="false">E7292*I7292*J7292</f>
        <v>0</v>
      </c>
      <c r="M7292" s="72" t="n">
        <f aca="false">G7292*I7292*J7292</f>
        <v>368.08</v>
      </c>
      <c r="N7292" s="72" t="n">
        <f aca="false">D7292*I7292*J7292</f>
        <v>-0</v>
      </c>
      <c r="O7292" s="71" t="n">
        <f aca="false">F7292*J7292</f>
        <v>2</v>
      </c>
      <c r="P7292" s="71" t="n">
        <f aca="false">E7292*J7292</f>
        <v>0</v>
      </c>
    </row>
    <row r="7293" customFormat="false" ht="15" hidden="false" customHeight="false" outlineLevel="0" collapsed="false">
      <c r="A7293" s="71" t="s">
        <v>61</v>
      </c>
      <c r="B7293" s="71" t="s">
        <v>53</v>
      </c>
      <c r="C7293" s="71" t="s">
        <v>1233</v>
      </c>
      <c r="D7293" s="72" t="n">
        <v>0</v>
      </c>
      <c r="E7293" s="71" t="n">
        <v>0</v>
      </c>
      <c r="F7293" s="71" t="n">
        <v>5</v>
      </c>
      <c r="G7293" s="72" t="n">
        <v>838.24</v>
      </c>
      <c r="H7293" s="72" t="n">
        <v>838.24</v>
      </c>
      <c r="I7293" s="71" t="n">
        <f aca="false">IF(B7293&gt;=Settings!$B$23,1,0)</f>
        <v>1</v>
      </c>
      <c r="J7293" s="71" t="n">
        <v>1</v>
      </c>
      <c r="K7293" s="71" t="n">
        <f aca="false">F7293*I7293*J7293</f>
        <v>5</v>
      </c>
      <c r="L7293" s="71" t="n">
        <f aca="false">E7293*I7293*J7293</f>
        <v>0</v>
      </c>
      <c r="M7293" s="72" t="n">
        <f aca="false">G7293*I7293*J7293</f>
        <v>838.24</v>
      </c>
      <c r="N7293" s="72" t="n">
        <f aca="false">D7293*I7293*J7293</f>
        <v>-0</v>
      </c>
      <c r="O7293" s="71" t="n">
        <f aca="false">F7293*J7293</f>
        <v>5</v>
      </c>
      <c r="P7293" s="71" t="n">
        <f aca="false">E7293*J7293</f>
        <v>0</v>
      </c>
    </row>
    <row r="7294" customFormat="false" ht="15" hidden="false" customHeight="false" outlineLevel="0" collapsed="false">
      <c r="A7294" s="71" t="s">
        <v>59</v>
      </c>
      <c r="B7294" s="71" t="s">
        <v>53</v>
      </c>
      <c r="C7294" s="71" t="s">
        <v>1043</v>
      </c>
      <c r="D7294" s="72" t="n">
        <v>349.52</v>
      </c>
      <c r="E7294" s="71" t="n">
        <v>6</v>
      </c>
      <c r="F7294" s="71" t="n">
        <v>21</v>
      </c>
      <c r="G7294" s="72" t="n">
        <v>1253.58</v>
      </c>
      <c r="H7294" s="72" t="n">
        <v>861.16</v>
      </c>
      <c r="I7294" s="71" t="n">
        <f aca="false">IF(B7294&gt;=Settings!$B$23,1,0)</f>
        <v>1</v>
      </c>
      <c r="J7294" s="71" t="n">
        <v>1</v>
      </c>
      <c r="K7294" s="71" t="n">
        <f aca="false">F7294*I7294*J7294</f>
        <v>21</v>
      </c>
      <c r="L7294" s="71" t="n">
        <f aca="false">E7294*I7294*J7294</f>
        <v>6</v>
      </c>
      <c r="M7294" s="72" t="n">
        <f aca="false">G7294*I7294*J7294</f>
        <v>1253.58</v>
      </c>
      <c r="N7294" s="72" t="n">
        <f aca="false">D7294*I7294*J7294</f>
        <v>349.52</v>
      </c>
      <c r="O7294" s="71" t="n">
        <f aca="false">F7294*J7294</f>
        <v>21</v>
      </c>
      <c r="P7294" s="71" t="n">
        <f aca="false">E7294*J7294</f>
        <v>6</v>
      </c>
    </row>
    <row r="7295" customFormat="false" ht="15" hidden="false" customHeight="false" outlineLevel="0" collapsed="false">
      <c r="A7295" s="71" t="s">
        <v>59</v>
      </c>
      <c r="B7295" s="71" t="s">
        <v>53</v>
      </c>
      <c r="C7295" s="71" t="s">
        <v>1296</v>
      </c>
      <c r="D7295" s="72" t="n">
        <v>439.17</v>
      </c>
      <c r="E7295" s="71" t="n">
        <v>23</v>
      </c>
      <c r="F7295" s="71" t="n">
        <v>321</v>
      </c>
      <c r="G7295" s="72" t="n">
        <v>6696.08</v>
      </c>
      <c r="H7295" s="72" t="n">
        <v>5937.11</v>
      </c>
      <c r="I7295" s="71" t="n">
        <f aca="false">IF(B7295&gt;=Settings!$B$23,1,0)</f>
        <v>1</v>
      </c>
      <c r="J7295" s="71" t="n">
        <v>1</v>
      </c>
      <c r="K7295" s="71" t="n">
        <f aca="false">F7295*I7295*J7295</f>
        <v>321</v>
      </c>
      <c r="L7295" s="71" t="n">
        <f aca="false">E7295*I7295*J7295</f>
        <v>23</v>
      </c>
      <c r="M7295" s="72" t="n">
        <f aca="false">G7295*I7295*J7295</f>
        <v>6696.08</v>
      </c>
      <c r="N7295" s="72" t="n">
        <f aca="false">D7295*I7295*J7295</f>
        <v>439.17</v>
      </c>
      <c r="O7295" s="71" t="n">
        <f aca="false">F7295*J7295</f>
        <v>321</v>
      </c>
      <c r="P7295" s="71" t="n">
        <f aca="false">E7295*J7295</f>
        <v>23</v>
      </c>
    </row>
    <row r="7296" customFormat="false" ht="15" hidden="false" customHeight="false" outlineLevel="0" collapsed="false">
      <c r="A7296" s="71" t="s">
        <v>62</v>
      </c>
      <c r="B7296" s="71" t="s">
        <v>53</v>
      </c>
      <c r="C7296" s="71" t="s">
        <v>1154</v>
      </c>
      <c r="D7296" s="72" t="n">
        <v>352.57</v>
      </c>
      <c r="E7296" s="71" t="n">
        <v>2</v>
      </c>
      <c r="F7296" s="71" t="n">
        <v>2</v>
      </c>
      <c r="G7296" s="72" t="n">
        <v>10.86</v>
      </c>
      <c r="H7296" s="72" t="n">
        <v>-341.71</v>
      </c>
      <c r="I7296" s="71" t="n">
        <f aca="false">IF(B7296&gt;=Settings!$B$23,1,0)</f>
        <v>1</v>
      </c>
      <c r="J7296" s="71" t="n">
        <v>0</v>
      </c>
      <c r="K7296" s="71" t="n">
        <f aca="false">F7296*I7296*J7296</f>
        <v>0</v>
      </c>
      <c r="L7296" s="71" t="n">
        <f aca="false">E7296*I7296*J7296</f>
        <v>0</v>
      </c>
      <c r="M7296" s="72" t="n">
        <f aca="false">G7296*I7296*J7296</f>
        <v>0</v>
      </c>
      <c r="N7296" s="72" t="n">
        <f aca="false">D7296*I7296*J7296</f>
        <v>0</v>
      </c>
      <c r="O7296" s="71" t="n">
        <f aca="false">F7296*J7296</f>
        <v>0</v>
      </c>
      <c r="P7296" s="71" t="n">
        <f aca="false">E7296*J7296</f>
        <v>0</v>
      </c>
    </row>
    <row r="7297" customFormat="false" ht="15" hidden="false" customHeight="false" outlineLevel="0" collapsed="false">
      <c r="A7297" s="71" t="s">
        <v>60</v>
      </c>
      <c r="B7297" s="71" t="s">
        <v>53</v>
      </c>
      <c r="C7297" s="71" t="s">
        <v>1034</v>
      </c>
      <c r="D7297" s="72" t="n">
        <v>15.05</v>
      </c>
      <c r="E7297" s="71" t="n">
        <v>2</v>
      </c>
      <c r="F7297" s="71" t="n">
        <v>15</v>
      </c>
      <c r="G7297" s="72" t="n">
        <v>122.05</v>
      </c>
      <c r="H7297" s="72" t="n">
        <v>100.52</v>
      </c>
      <c r="I7297" s="71" t="n">
        <f aca="false">IF(B7297&gt;=Settings!$B$23,1,0)</f>
        <v>1</v>
      </c>
      <c r="J7297" s="71" t="n">
        <v>1</v>
      </c>
      <c r="K7297" s="71" t="n">
        <f aca="false">F7297*I7297*J7297</f>
        <v>15</v>
      </c>
      <c r="L7297" s="71" t="n">
        <f aca="false">E7297*I7297*J7297</f>
        <v>2</v>
      </c>
      <c r="M7297" s="72" t="n">
        <f aca="false">G7297*I7297*J7297</f>
        <v>122.05</v>
      </c>
      <c r="N7297" s="72" t="n">
        <f aca="false">D7297*I7297*J7297</f>
        <v>15.05</v>
      </c>
      <c r="O7297" s="71" t="n">
        <f aca="false">F7297*J7297</f>
        <v>15</v>
      </c>
      <c r="P7297" s="71" t="n">
        <f aca="false">E7297*J7297</f>
        <v>2</v>
      </c>
    </row>
    <row r="7298" customFormat="false" ht="15" hidden="false" customHeight="false" outlineLevel="0" collapsed="false">
      <c r="A7298" s="71" t="s">
        <v>59</v>
      </c>
      <c r="B7298" s="71" t="s">
        <v>53</v>
      </c>
      <c r="C7298" s="71" t="s">
        <v>2221</v>
      </c>
      <c r="D7298" s="72" t="n">
        <v>90.86</v>
      </c>
      <c r="E7298" s="71" t="n">
        <v>1</v>
      </c>
      <c r="F7298" s="71" t="n">
        <v>5</v>
      </c>
      <c r="G7298" s="72" t="n">
        <v>402.95</v>
      </c>
      <c r="H7298" s="72" t="n">
        <v>312.09</v>
      </c>
      <c r="I7298" s="71" t="n">
        <f aca="false">IF(B7298&gt;=Settings!$B$23,1,0)</f>
        <v>1</v>
      </c>
      <c r="J7298" s="71" t="n">
        <v>1</v>
      </c>
      <c r="K7298" s="71" t="n">
        <f aca="false">F7298*I7298*J7298</f>
        <v>5</v>
      </c>
      <c r="L7298" s="71" t="n">
        <f aca="false">E7298*I7298*J7298</f>
        <v>1</v>
      </c>
      <c r="M7298" s="72" t="n">
        <f aca="false">G7298*I7298*J7298</f>
        <v>402.95</v>
      </c>
      <c r="N7298" s="72" t="n">
        <f aca="false">D7298*I7298*J7298</f>
        <v>90.86</v>
      </c>
      <c r="O7298" s="71" t="n">
        <f aca="false">F7298*J7298</f>
        <v>5</v>
      </c>
      <c r="P7298" s="71" t="n">
        <f aca="false">E7298*J7298</f>
        <v>1</v>
      </c>
    </row>
    <row r="7299" customFormat="false" ht="15" hidden="false" customHeight="false" outlineLevel="0" collapsed="false">
      <c r="A7299" s="71" t="s">
        <v>61</v>
      </c>
      <c r="B7299" s="71" t="s">
        <v>53</v>
      </c>
      <c r="C7299" s="71" t="s">
        <v>1040</v>
      </c>
      <c r="D7299" s="72" t="n">
        <v>0</v>
      </c>
      <c r="E7299" s="71" t="n">
        <v>0</v>
      </c>
      <c r="F7299" s="71" t="n">
        <v>3</v>
      </c>
      <c r="G7299" s="72" t="n">
        <v>136.23</v>
      </c>
      <c r="H7299" s="72" t="n">
        <v>136.23</v>
      </c>
      <c r="I7299" s="71" t="n">
        <f aca="false">IF(B7299&gt;=Settings!$B$23,1,0)</f>
        <v>1</v>
      </c>
      <c r="J7299" s="71" t="n">
        <v>1</v>
      </c>
      <c r="K7299" s="71" t="n">
        <f aca="false">F7299*I7299*J7299</f>
        <v>3</v>
      </c>
      <c r="L7299" s="71" t="n">
        <f aca="false">E7299*I7299*J7299</f>
        <v>0</v>
      </c>
      <c r="M7299" s="72" t="n">
        <f aca="false">G7299*I7299*J7299</f>
        <v>136.23</v>
      </c>
      <c r="N7299" s="72" t="n">
        <f aca="false">D7299*I7299*J7299</f>
        <v>-0</v>
      </c>
      <c r="O7299" s="71" t="n">
        <f aca="false">F7299*J7299</f>
        <v>3</v>
      </c>
      <c r="P7299" s="71" t="n">
        <f aca="false">E7299*J7299</f>
        <v>0</v>
      </c>
    </row>
    <row r="7300" customFormat="false" ht="15" hidden="false" customHeight="false" outlineLevel="0" collapsed="false">
      <c r="A7300" s="71" t="s">
        <v>61</v>
      </c>
      <c r="B7300" s="71" t="s">
        <v>53</v>
      </c>
      <c r="C7300" s="71" t="s">
        <v>1252</v>
      </c>
      <c r="D7300" s="72" t="n">
        <v>0</v>
      </c>
      <c r="E7300" s="71" t="n">
        <v>0</v>
      </c>
      <c r="F7300" s="71" t="n">
        <v>22</v>
      </c>
      <c r="G7300" s="72" t="n">
        <v>1826.21</v>
      </c>
      <c r="H7300" s="72" t="n">
        <v>1713.87</v>
      </c>
      <c r="I7300" s="71" t="n">
        <f aca="false">IF(B7300&gt;=Settings!$B$23,1,0)</f>
        <v>1</v>
      </c>
      <c r="J7300" s="71" t="n">
        <v>1</v>
      </c>
      <c r="K7300" s="71" t="n">
        <f aca="false">F7300*I7300*J7300</f>
        <v>22</v>
      </c>
      <c r="L7300" s="71" t="n">
        <f aca="false">E7300*I7300*J7300</f>
        <v>0</v>
      </c>
      <c r="M7300" s="72" t="n">
        <f aca="false">G7300*I7300*J7300</f>
        <v>1826.21</v>
      </c>
      <c r="N7300" s="72" t="n">
        <f aca="false">D7300*I7300*J7300</f>
        <v>-0</v>
      </c>
      <c r="O7300" s="71" t="n">
        <f aca="false">F7300*J7300</f>
        <v>22</v>
      </c>
      <c r="P7300" s="71" t="n">
        <f aca="false">E7300*J7300</f>
        <v>0</v>
      </c>
    </row>
    <row r="7301" customFormat="false" ht="15" hidden="false" customHeight="false" outlineLevel="0" collapsed="false">
      <c r="A7301" s="71" t="s">
        <v>60</v>
      </c>
      <c r="B7301" s="71" t="s">
        <v>53</v>
      </c>
      <c r="C7301" s="71" t="s">
        <v>1074</v>
      </c>
      <c r="D7301" s="72" t="n">
        <v>0</v>
      </c>
      <c r="E7301" s="71" t="n">
        <v>0</v>
      </c>
      <c r="F7301" s="71" t="n">
        <v>13</v>
      </c>
      <c r="G7301" s="72" t="n">
        <v>200.31</v>
      </c>
      <c r="H7301" s="72" t="n">
        <v>195.7</v>
      </c>
      <c r="I7301" s="71" t="n">
        <f aca="false">IF(B7301&gt;=Settings!$B$23,1,0)</f>
        <v>1</v>
      </c>
      <c r="J7301" s="71" t="n">
        <v>1</v>
      </c>
      <c r="K7301" s="71" t="n">
        <f aca="false">F7301*I7301*J7301</f>
        <v>13</v>
      </c>
      <c r="L7301" s="71" t="n">
        <f aca="false">E7301*I7301*J7301</f>
        <v>0</v>
      </c>
      <c r="M7301" s="72" t="n">
        <f aca="false">G7301*I7301*J7301</f>
        <v>200.31</v>
      </c>
      <c r="N7301" s="72" t="n">
        <f aca="false">D7301*I7301*J7301</f>
        <v>-0</v>
      </c>
      <c r="O7301" s="71" t="n">
        <f aca="false">F7301*J7301</f>
        <v>13</v>
      </c>
      <c r="P7301" s="71" t="n">
        <f aca="false">E7301*J7301</f>
        <v>0</v>
      </c>
    </row>
    <row r="7302" customFormat="false" ht="15" hidden="false" customHeight="false" outlineLevel="0" collapsed="false">
      <c r="A7302" s="71" t="s">
        <v>61</v>
      </c>
      <c r="B7302" s="71" t="s">
        <v>53</v>
      </c>
      <c r="C7302" s="71" t="s">
        <v>127</v>
      </c>
      <c r="D7302" s="72" t="n">
        <v>189.02</v>
      </c>
      <c r="E7302" s="71" t="n">
        <v>2</v>
      </c>
      <c r="F7302" s="71" t="n">
        <v>68</v>
      </c>
      <c r="G7302" s="72" t="n">
        <v>8396.63</v>
      </c>
      <c r="H7302" s="72" t="n">
        <v>7486.58</v>
      </c>
      <c r="I7302" s="71" t="n">
        <f aca="false">IF(B7302&gt;=Settings!$B$23,1,0)</f>
        <v>1</v>
      </c>
      <c r="J7302" s="71" t="n">
        <v>1</v>
      </c>
      <c r="K7302" s="71" t="n">
        <f aca="false">F7302*I7302*J7302</f>
        <v>68</v>
      </c>
      <c r="L7302" s="71" t="n">
        <f aca="false">E7302*I7302*J7302</f>
        <v>2</v>
      </c>
      <c r="M7302" s="72" t="n">
        <f aca="false">G7302*I7302*J7302</f>
        <v>8396.63</v>
      </c>
      <c r="N7302" s="72" t="n">
        <f aca="false">D7302*I7302*J7302</f>
        <v>189.02</v>
      </c>
      <c r="O7302" s="71" t="n">
        <f aca="false">F7302*J7302</f>
        <v>68</v>
      </c>
      <c r="P7302" s="71" t="n">
        <f aca="false">E7302*J7302</f>
        <v>2</v>
      </c>
    </row>
    <row r="7303" customFormat="false" ht="15" hidden="false" customHeight="false" outlineLevel="0" collapsed="false">
      <c r="A7303" s="71" t="s">
        <v>63</v>
      </c>
      <c r="B7303" s="71" t="s">
        <v>53</v>
      </c>
      <c r="C7303" s="71" t="s">
        <v>191</v>
      </c>
      <c r="D7303" s="72" t="n">
        <v>0</v>
      </c>
      <c r="E7303" s="71" t="n">
        <v>0</v>
      </c>
      <c r="F7303" s="71" t="n">
        <v>3</v>
      </c>
      <c r="G7303" s="72" t="n">
        <v>27.24</v>
      </c>
      <c r="H7303" s="72" t="n">
        <v>27.24</v>
      </c>
      <c r="I7303" s="71" t="n">
        <f aca="false">IF(B7303&gt;=Settings!$B$23,1,0)</f>
        <v>1</v>
      </c>
      <c r="J7303" s="71" t="n">
        <v>1</v>
      </c>
      <c r="K7303" s="71" t="n">
        <f aca="false">F7303*I7303*J7303</f>
        <v>3</v>
      </c>
      <c r="L7303" s="71" t="n">
        <f aca="false">E7303*I7303*J7303</f>
        <v>0</v>
      </c>
      <c r="M7303" s="72" t="n">
        <f aca="false">G7303*I7303*J7303</f>
        <v>27.24</v>
      </c>
      <c r="N7303" s="72" t="n">
        <f aca="false">D7303*I7303*J7303</f>
        <v>-0</v>
      </c>
      <c r="O7303" s="71" t="n">
        <f aca="false">F7303*J7303</f>
        <v>3</v>
      </c>
      <c r="P7303" s="71" t="n">
        <f aca="false">E7303*J7303</f>
        <v>0</v>
      </c>
    </row>
    <row r="7304" customFormat="false" ht="15" hidden="false" customHeight="false" outlineLevel="0" collapsed="false">
      <c r="A7304" s="71" t="s">
        <v>61</v>
      </c>
      <c r="B7304" s="71" t="s">
        <v>53</v>
      </c>
      <c r="C7304" s="71" t="s">
        <v>1412</v>
      </c>
      <c r="D7304" s="72" t="n">
        <v>0</v>
      </c>
      <c r="E7304" s="71" t="n">
        <v>0</v>
      </c>
      <c r="F7304" s="71" t="n">
        <v>1</v>
      </c>
      <c r="G7304" s="72" t="n">
        <v>137.5</v>
      </c>
      <c r="H7304" s="72" t="n">
        <v>137.5</v>
      </c>
      <c r="I7304" s="71" t="n">
        <f aca="false">IF(B7304&gt;=Settings!$B$23,1,0)</f>
        <v>1</v>
      </c>
      <c r="J7304" s="71" t="n">
        <v>1</v>
      </c>
      <c r="K7304" s="71" t="n">
        <f aca="false">F7304*I7304*J7304</f>
        <v>1</v>
      </c>
      <c r="L7304" s="71" t="n">
        <f aca="false">E7304*I7304*J7304</f>
        <v>0</v>
      </c>
      <c r="M7304" s="72" t="n">
        <f aca="false">G7304*I7304*J7304</f>
        <v>137.5</v>
      </c>
      <c r="N7304" s="72" t="n">
        <f aca="false">D7304*I7304*J7304</f>
        <v>-0</v>
      </c>
      <c r="O7304" s="71" t="n">
        <f aca="false">F7304*J7304</f>
        <v>1</v>
      </c>
      <c r="P7304" s="71" t="n">
        <f aca="false">E7304*J7304</f>
        <v>0</v>
      </c>
    </row>
    <row r="7305" customFormat="false" ht="15" hidden="false" customHeight="false" outlineLevel="0" collapsed="false">
      <c r="A7305" s="71" t="s">
        <v>59</v>
      </c>
      <c r="B7305" s="71" t="s">
        <v>53</v>
      </c>
      <c r="C7305" s="71" t="s">
        <v>1304</v>
      </c>
      <c r="D7305" s="72" t="n">
        <v>0</v>
      </c>
      <c r="E7305" s="71" t="n">
        <v>0</v>
      </c>
      <c r="F7305" s="71" t="n">
        <v>1</v>
      </c>
      <c r="G7305" s="72" t="n">
        <v>259.04</v>
      </c>
      <c r="H7305" s="72" t="n">
        <v>220.19</v>
      </c>
      <c r="I7305" s="71" t="n">
        <f aca="false">IF(B7305&gt;=Settings!$B$23,1,0)</f>
        <v>1</v>
      </c>
      <c r="J7305" s="71" t="n">
        <v>1</v>
      </c>
      <c r="K7305" s="71" t="n">
        <f aca="false">F7305*I7305*J7305</f>
        <v>1</v>
      </c>
      <c r="L7305" s="71" t="n">
        <f aca="false">E7305*I7305*J7305</f>
        <v>0</v>
      </c>
      <c r="M7305" s="72" t="n">
        <f aca="false">G7305*I7305*J7305</f>
        <v>259.04</v>
      </c>
      <c r="N7305" s="72" t="n">
        <f aca="false">D7305*I7305*J7305</f>
        <v>-0</v>
      </c>
      <c r="O7305" s="71" t="n">
        <f aca="false">F7305*J7305</f>
        <v>1</v>
      </c>
      <c r="P7305" s="71" t="n">
        <f aca="false">E7305*J7305</f>
        <v>0</v>
      </c>
    </row>
    <row r="7306" customFormat="false" ht="15" hidden="false" customHeight="false" outlineLevel="0" collapsed="false">
      <c r="A7306" s="71" t="s">
        <v>63</v>
      </c>
      <c r="B7306" s="71" t="s">
        <v>53</v>
      </c>
      <c r="C7306" s="71" t="s">
        <v>2442</v>
      </c>
      <c r="D7306" s="72" t="n">
        <v>0</v>
      </c>
      <c r="E7306" s="71" t="n">
        <v>0</v>
      </c>
      <c r="F7306" s="71" t="n">
        <v>1</v>
      </c>
      <c r="G7306" s="72" t="n">
        <v>177.23</v>
      </c>
      <c r="H7306" s="72" t="n">
        <v>177.23</v>
      </c>
      <c r="I7306" s="71" t="n">
        <f aca="false">IF(B7306&gt;=Settings!$B$23,1,0)</f>
        <v>1</v>
      </c>
      <c r="J7306" s="71" t="n">
        <v>1</v>
      </c>
      <c r="K7306" s="71" t="n">
        <f aca="false">F7306*I7306*J7306</f>
        <v>1</v>
      </c>
      <c r="L7306" s="71" t="n">
        <f aca="false">E7306*I7306*J7306</f>
        <v>0</v>
      </c>
      <c r="M7306" s="72" t="n">
        <f aca="false">G7306*I7306*J7306</f>
        <v>177.23</v>
      </c>
      <c r="N7306" s="72" t="n">
        <f aca="false">D7306*I7306*J7306</f>
        <v>-0</v>
      </c>
      <c r="O7306" s="71" t="n">
        <f aca="false">F7306*J7306</f>
        <v>1</v>
      </c>
      <c r="P7306" s="71" t="n">
        <f aca="false">E7306*J7306</f>
        <v>0</v>
      </c>
    </row>
    <row r="7307" customFormat="false" ht="15" hidden="false" customHeight="false" outlineLevel="0" collapsed="false">
      <c r="A7307" s="71" t="s">
        <v>60</v>
      </c>
      <c r="B7307" s="71" t="s">
        <v>53</v>
      </c>
      <c r="C7307" s="71" t="s">
        <v>922</v>
      </c>
      <c r="D7307" s="72" t="n">
        <v>51.76</v>
      </c>
      <c r="E7307" s="71" t="n">
        <v>6</v>
      </c>
      <c r="F7307" s="71" t="n">
        <v>70</v>
      </c>
      <c r="G7307" s="72" t="n">
        <v>635.61</v>
      </c>
      <c r="H7307" s="72" t="n">
        <v>532.64</v>
      </c>
      <c r="I7307" s="71" t="n">
        <f aca="false">IF(B7307&gt;=Settings!$B$23,1,0)</f>
        <v>1</v>
      </c>
      <c r="J7307" s="71" t="n">
        <v>1</v>
      </c>
      <c r="K7307" s="71" t="n">
        <f aca="false">F7307*I7307*J7307</f>
        <v>70</v>
      </c>
      <c r="L7307" s="71" t="n">
        <f aca="false">E7307*I7307*J7307</f>
        <v>6</v>
      </c>
      <c r="M7307" s="72" t="n">
        <f aca="false">G7307*I7307*J7307</f>
        <v>635.61</v>
      </c>
      <c r="N7307" s="72" t="n">
        <f aca="false">D7307*I7307*J7307</f>
        <v>51.76</v>
      </c>
      <c r="O7307" s="71" t="n">
        <f aca="false">F7307*J7307</f>
        <v>70</v>
      </c>
      <c r="P7307" s="71" t="n">
        <f aca="false">E7307*J7307</f>
        <v>6</v>
      </c>
    </row>
    <row r="7308" customFormat="false" ht="15" hidden="false" customHeight="false" outlineLevel="0" collapsed="false">
      <c r="A7308" s="71" t="s">
        <v>59</v>
      </c>
      <c r="B7308" s="71" t="s">
        <v>53</v>
      </c>
      <c r="C7308" s="71" t="s">
        <v>1995</v>
      </c>
      <c r="D7308" s="72" t="n">
        <v>0</v>
      </c>
      <c r="E7308" s="71" t="n">
        <v>0</v>
      </c>
      <c r="F7308" s="71" t="n">
        <v>6</v>
      </c>
      <c r="G7308" s="72" t="n">
        <v>163.37</v>
      </c>
      <c r="H7308" s="72" t="n">
        <v>155.22</v>
      </c>
      <c r="I7308" s="71" t="n">
        <f aca="false">IF(B7308&gt;=Settings!$B$23,1,0)</f>
        <v>1</v>
      </c>
      <c r="J7308" s="71" t="n">
        <v>1</v>
      </c>
      <c r="K7308" s="71" t="n">
        <f aca="false">F7308*I7308*J7308</f>
        <v>6</v>
      </c>
      <c r="L7308" s="71" t="n">
        <f aca="false">E7308*I7308*J7308</f>
        <v>0</v>
      </c>
      <c r="M7308" s="72" t="n">
        <f aca="false">G7308*I7308*J7308</f>
        <v>163.37</v>
      </c>
      <c r="N7308" s="72" t="n">
        <f aca="false">D7308*I7308*J7308</f>
        <v>-0</v>
      </c>
      <c r="O7308" s="71" t="n">
        <f aca="false">F7308*J7308</f>
        <v>6</v>
      </c>
      <c r="P7308" s="71" t="n">
        <f aca="false">E7308*J7308</f>
        <v>0</v>
      </c>
    </row>
    <row r="7309" customFormat="false" ht="15" hidden="false" customHeight="false" outlineLevel="0" collapsed="false">
      <c r="A7309" s="71" t="s">
        <v>60</v>
      </c>
      <c r="B7309" s="71" t="s">
        <v>53</v>
      </c>
      <c r="C7309" s="71" t="s">
        <v>1202</v>
      </c>
      <c r="D7309" s="72" t="n">
        <v>42.52</v>
      </c>
      <c r="E7309" s="71" t="n">
        <v>5</v>
      </c>
      <c r="F7309" s="71" t="n">
        <v>26</v>
      </c>
      <c r="G7309" s="72" t="n">
        <v>235.25</v>
      </c>
      <c r="H7309" s="72" t="n">
        <v>182.35</v>
      </c>
      <c r="I7309" s="71" t="n">
        <f aca="false">IF(B7309&gt;=Settings!$B$23,1,0)</f>
        <v>1</v>
      </c>
      <c r="J7309" s="71" t="n">
        <v>1</v>
      </c>
      <c r="K7309" s="71" t="n">
        <f aca="false">F7309*I7309*J7309</f>
        <v>26</v>
      </c>
      <c r="L7309" s="71" t="n">
        <f aca="false">E7309*I7309*J7309</f>
        <v>5</v>
      </c>
      <c r="M7309" s="72" t="n">
        <f aca="false">G7309*I7309*J7309</f>
        <v>235.25</v>
      </c>
      <c r="N7309" s="72" t="n">
        <f aca="false">D7309*I7309*J7309</f>
        <v>42.52</v>
      </c>
      <c r="O7309" s="71" t="n">
        <f aca="false">F7309*J7309</f>
        <v>26</v>
      </c>
      <c r="P7309" s="71" t="n">
        <f aca="false">E7309*J7309</f>
        <v>5</v>
      </c>
    </row>
    <row r="7310" customFormat="false" ht="15" hidden="false" customHeight="false" outlineLevel="0" collapsed="false">
      <c r="A7310" s="71" t="s">
        <v>60</v>
      </c>
      <c r="B7310" s="71" t="s">
        <v>53</v>
      </c>
      <c r="C7310" s="71" t="s">
        <v>1296</v>
      </c>
      <c r="D7310" s="72" t="n">
        <v>195.05</v>
      </c>
      <c r="E7310" s="71" t="n">
        <v>10</v>
      </c>
      <c r="F7310" s="71" t="n">
        <v>89</v>
      </c>
      <c r="G7310" s="72" t="n">
        <v>1856.55</v>
      </c>
      <c r="H7310" s="72" t="n">
        <v>1575.03</v>
      </c>
      <c r="I7310" s="71" t="n">
        <f aca="false">IF(B7310&gt;=Settings!$B$23,1,0)</f>
        <v>1</v>
      </c>
      <c r="J7310" s="71" t="n">
        <v>1</v>
      </c>
      <c r="K7310" s="71" t="n">
        <f aca="false">F7310*I7310*J7310</f>
        <v>89</v>
      </c>
      <c r="L7310" s="71" t="n">
        <f aca="false">E7310*I7310*J7310</f>
        <v>10</v>
      </c>
      <c r="M7310" s="72" t="n">
        <f aca="false">G7310*I7310*J7310</f>
        <v>1856.55</v>
      </c>
      <c r="N7310" s="72" t="n">
        <f aca="false">D7310*I7310*J7310</f>
        <v>195.05</v>
      </c>
      <c r="O7310" s="71" t="n">
        <f aca="false">F7310*J7310</f>
        <v>89</v>
      </c>
      <c r="P7310" s="71" t="n">
        <f aca="false">E7310*J7310</f>
        <v>10</v>
      </c>
    </row>
    <row r="7311" customFormat="false" ht="15" hidden="false" customHeight="false" outlineLevel="0" collapsed="false">
      <c r="A7311" s="71" t="s">
        <v>61</v>
      </c>
      <c r="B7311" s="71" t="s">
        <v>53</v>
      </c>
      <c r="C7311" s="71" t="s">
        <v>2090</v>
      </c>
      <c r="D7311" s="72" t="n">
        <v>0</v>
      </c>
      <c r="E7311" s="71" t="n">
        <v>0</v>
      </c>
      <c r="F7311" s="71" t="n">
        <v>2</v>
      </c>
      <c r="G7311" s="72" t="n">
        <v>127.18</v>
      </c>
      <c r="H7311" s="72" t="n">
        <v>127.18</v>
      </c>
      <c r="I7311" s="71" t="n">
        <f aca="false">IF(B7311&gt;=Settings!$B$23,1,0)</f>
        <v>1</v>
      </c>
      <c r="J7311" s="71" t="n">
        <v>1</v>
      </c>
      <c r="K7311" s="71" t="n">
        <f aca="false">F7311*I7311*J7311</f>
        <v>2</v>
      </c>
      <c r="L7311" s="71" t="n">
        <f aca="false">E7311*I7311*J7311</f>
        <v>0</v>
      </c>
      <c r="M7311" s="72" t="n">
        <f aca="false">G7311*I7311*J7311</f>
        <v>127.18</v>
      </c>
      <c r="N7311" s="72" t="n">
        <f aca="false">D7311*I7311*J7311</f>
        <v>-0</v>
      </c>
      <c r="O7311" s="71" t="n">
        <f aca="false">F7311*J7311</f>
        <v>2</v>
      </c>
      <c r="P7311" s="71" t="n">
        <f aca="false">E7311*J7311</f>
        <v>0</v>
      </c>
    </row>
    <row r="7312" customFormat="false" ht="15" hidden="false" customHeight="false" outlineLevel="0" collapsed="false">
      <c r="A7312" s="71" t="s">
        <v>61</v>
      </c>
      <c r="B7312" s="71" t="s">
        <v>53</v>
      </c>
      <c r="C7312" s="71" t="s">
        <v>1417</v>
      </c>
      <c r="D7312" s="72" t="n">
        <v>0</v>
      </c>
      <c r="E7312" s="71" t="n">
        <v>0</v>
      </c>
      <c r="F7312" s="71" t="n">
        <v>2</v>
      </c>
      <c r="G7312" s="72" t="n">
        <v>518.18</v>
      </c>
      <c r="H7312" s="72" t="n">
        <v>518.18</v>
      </c>
      <c r="I7312" s="71" t="n">
        <f aca="false">IF(B7312&gt;=Settings!$B$23,1,0)</f>
        <v>1</v>
      </c>
      <c r="J7312" s="71" t="n">
        <v>1</v>
      </c>
      <c r="K7312" s="71" t="n">
        <f aca="false">F7312*I7312*J7312</f>
        <v>2</v>
      </c>
      <c r="L7312" s="71" t="n">
        <f aca="false">E7312*I7312*J7312</f>
        <v>0</v>
      </c>
      <c r="M7312" s="72" t="n">
        <f aca="false">G7312*I7312*J7312</f>
        <v>518.18</v>
      </c>
      <c r="N7312" s="72" t="n">
        <f aca="false">D7312*I7312*J7312</f>
        <v>-0</v>
      </c>
      <c r="O7312" s="71" t="n">
        <f aca="false">F7312*J7312</f>
        <v>2</v>
      </c>
      <c r="P7312" s="71" t="n">
        <f aca="false">E7312*J7312</f>
        <v>0</v>
      </c>
    </row>
    <row r="7313" customFormat="false" ht="15" hidden="false" customHeight="false" outlineLevel="0" collapsed="false">
      <c r="A7313" s="71" t="s">
        <v>59</v>
      </c>
      <c r="B7313" s="71" t="s">
        <v>53</v>
      </c>
      <c r="C7313" s="71" t="s">
        <v>605</v>
      </c>
      <c r="D7313" s="72" t="n">
        <v>0</v>
      </c>
      <c r="E7313" s="71" t="n">
        <v>0</v>
      </c>
      <c r="F7313" s="71" t="n">
        <v>4</v>
      </c>
      <c r="G7313" s="72" t="n">
        <v>526.25</v>
      </c>
      <c r="H7313" s="72" t="n">
        <v>496.42</v>
      </c>
      <c r="I7313" s="71" t="n">
        <f aca="false">IF(B7313&gt;=Settings!$B$23,1,0)</f>
        <v>1</v>
      </c>
      <c r="J7313" s="71" t="n">
        <v>1</v>
      </c>
      <c r="K7313" s="71" t="n">
        <f aca="false">F7313*I7313*J7313</f>
        <v>4</v>
      </c>
      <c r="L7313" s="71" t="n">
        <f aca="false">E7313*I7313*J7313</f>
        <v>0</v>
      </c>
      <c r="M7313" s="72" t="n">
        <f aca="false">G7313*I7313*J7313</f>
        <v>526.25</v>
      </c>
      <c r="N7313" s="72" t="n">
        <f aca="false">D7313*I7313*J7313</f>
        <v>-0</v>
      </c>
      <c r="O7313" s="71" t="n">
        <f aca="false">F7313*J7313</f>
        <v>4</v>
      </c>
      <c r="P7313" s="71" t="n">
        <f aca="false">E7313*J7313</f>
        <v>0</v>
      </c>
    </row>
    <row r="7314" customFormat="false" ht="15" hidden="false" customHeight="false" outlineLevel="0" collapsed="false">
      <c r="A7314" s="71" t="s">
        <v>62</v>
      </c>
      <c r="B7314" s="71" t="s">
        <v>53</v>
      </c>
      <c r="C7314" s="71" t="s">
        <v>937</v>
      </c>
      <c r="D7314" s="72" t="n">
        <v>0</v>
      </c>
      <c r="E7314" s="71" t="n">
        <v>0</v>
      </c>
      <c r="F7314" s="71" t="n">
        <v>1</v>
      </c>
      <c r="G7314" s="72" t="n">
        <v>10.86</v>
      </c>
      <c r="H7314" s="72" t="n">
        <v>10.86</v>
      </c>
      <c r="I7314" s="71" t="n">
        <f aca="false">IF(B7314&gt;=Settings!$B$23,1,0)</f>
        <v>1</v>
      </c>
      <c r="J7314" s="71" t="n">
        <v>1</v>
      </c>
      <c r="K7314" s="71" t="n">
        <f aca="false">F7314*I7314*J7314</f>
        <v>1</v>
      </c>
      <c r="L7314" s="71" t="n">
        <f aca="false">E7314*I7314*J7314</f>
        <v>0</v>
      </c>
      <c r="M7314" s="72" t="n">
        <f aca="false">G7314*I7314*J7314</f>
        <v>10.86</v>
      </c>
      <c r="N7314" s="72" t="n">
        <f aca="false">D7314*I7314*J7314</f>
        <v>-0</v>
      </c>
      <c r="O7314" s="71" t="n">
        <f aca="false">F7314*J7314</f>
        <v>1</v>
      </c>
      <c r="P7314" s="71" t="n">
        <f aca="false">E7314*J7314</f>
        <v>0</v>
      </c>
    </row>
    <row r="7315" customFormat="false" ht="15" hidden="false" customHeight="false" outlineLevel="0" collapsed="false">
      <c r="A7315" s="71" t="s">
        <v>59</v>
      </c>
      <c r="B7315" s="71" t="s">
        <v>53</v>
      </c>
      <c r="C7315" s="71" t="s">
        <v>1248</v>
      </c>
      <c r="D7315" s="72" t="n">
        <v>77.23</v>
      </c>
      <c r="E7315" s="71" t="n">
        <v>1</v>
      </c>
      <c r="F7315" s="71" t="n">
        <v>22</v>
      </c>
      <c r="G7315" s="72" t="n">
        <v>1680.76</v>
      </c>
      <c r="H7315" s="72" t="n">
        <v>1466.86</v>
      </c>
      <c r="I7315" s="71" t="n">
        <f aca="false">IF(B7315&gt;=Settings!$B$23,1,0)</f>
        <v>1</v>
      </c>
      <c r="J7315" s="71" t="n">
        <v>1</v>
      </c>
      <c r="K7315" s="71" t="n">
        <f aca="false">F7315*I7315*J7315</f>
        <v>22</v>
      </c>
      <c r="L7315" s="71" t="n">
        <f aca="false">E7315*I7315*J7315</f>
        <v>1</v>
      </c>
      <c r="M7315" s="72" t="n">
        <f aca="false">G7315*I7315*J7315</f>
        <v>1680.76</v>
      </c>
      <c r="N7315" s="72" t="n">
        <f aca="false">D7315*I7315*J7315</f>
        <v>77.23</v>
      </c>
      <c r="O7315" s="71" t="n">
        <f aca="false">F7315*J7315</f>
        <v>22</v>
      </c>
      <c r="P7315" s="71" t="n">
        <f aca="false">E7315*J7315</f>
        <v>1</v>
      </c>
    </row>
    <row r="7316" customFormat="false" ht="15" hidden="false" customHeight="false" outlineLevel="0" collapsed="false">
      <c r="A7316" s="71" t="s">
        <v>59</v>
      </c>
      <c r="B7316" s="71" t="s">
        <v>53</v>
      </c>
      <c r="C7316" s="71" t="s">
        <v>1182</v>
      </c>
      <c r="D7316" s="72" t="n">
        <v>0</v>
      </c>
      <c r="E7316" s="71" t="n">
        <v>0</v>
      </c>
      <c r="F7316" s="71" t="n">
        <v>4</v>
      </c>
      <c r="G7316" s="72" t="n">
        <v>326.75</v>
      </c>
      <c r="H7316" s="72" t="n">
        <v>303.59</v>
      </c>
      <c r="I7316" s="71" t="n">
        <f aca="false">IF(B7316&gt;=Settings!$B$23,1,0)</f>
        <v>1</v>
      </c>
      <c r="J7316" s="71" t="n">
        <v>1</v>
      </c>
      <c r="K7316" s="71" t="n">
        <f aca="false">F7316*I7316*J7316</f>
        <v>4</v>
      </c>
      <c r="L7316" s="71" t="n">
        <f aca="false">E7316*I7316*J7316</f>
        <v>0</v>
      </c>
      <c r="M7316" s="72" t="n">
        <f aca="false">G7316*I7316*J7316</f>
        <v>326.75</v>
      </c>
      <c r="N7316" s="72" t="n">
        <f aca="false">D7316*I7316*J7316</f>
        <v>-0</v>
      </c>
      <c r="O7316" s="71" t="n">
        <f aca="false">F7316*J7316</f>
        <v>4</v>
      </c>
      <c r="P7316" s="71" t="n">
        <f aca="false">E7316*J7316</f>
        <v>0</v>
      </c>
    </row>
    <row r="7317" customFormat="false" ht="15" hidden="false" customHeight="false" outlineLevel="0" collapsed="false">
      <c r="A7317" s="71" t="s">
        <v>63</v>
      </c>
      <c r="B7317" s="71" t="s">
        <v>53</v>
      </c>
      <c r="C7317" s="71" t="s">
        <v>2240</v>
      </c>
      <c r="D7317" s="72" t="n">
        <v>0</v>
      </c>
      <c r="E7317" s="71" t="n">
        <v>0</v>
      </c>
      <c r="F7317" s="71" t="n">
        <v>1</v>
      </c>
      <c r="G7317" s="72" t="n">
        <v>40.86</v>
      </c>
      <c r="H7317" s="72" t="n">
        <v>40.86</v>
      </c>
      <c r="I7317" s="71" t="n">
        <f aca="false">IF(B7317&gt;=Settings!$B$23,1,0)</f>
        <v>1</v>
      </c>
      <c r="J7317" s="71" t="n">
        <v>1</v>
      </c>
      <c r="K7317" s="71" t="n">
        <f aca="false">F7317*I7317*J7317</f>
        <v>1</v>
      </c>
      <c r="L7317" s="71" t="n">
        <f aca="false">E7317*I7317*J7317</f>
        <v>0</v>
      </c>
      <c r="M7317" s="72" t="n">
        <f aca="false">G7317*I7317*J7317</f>
        <v>40.86</v>
      </c>
      <c r="N7317" s="72" t="n">
        <f aca="false">D7317*I7317*J7317</f>
        <v>-0</v>
      </c>
      <c r="O7317" s="71" t="n">
        <f aca="false">F7317*J7317</f>
        <v>1</v>
      </c>
      <c r="P7317" s="71" t="n">
        <f aca="false">E7317*J7317</f>
        <v>0</v>
      </c>
    </row>
    <row r="7318" customFormat="false" ht="15" hidden="false" customHeight="false" outlineLevel="0" collapsed="false">
      <c r="A7318" s="71" t="s">
        <v>60</v>
      </c>
      <c r="B7318" s="71" t="s">
        <v>53</v>
      </c>
      <c r="C7318" s="71" t="s">
        <v>598</v>
      </c>
      <c r="D7318" s="72" t="n">
        <v>0</v>
      </c>
      <c r="E7318" s="71" t="n">
        <v>0</v>
      </c>
      <c r="F7318" s="71" t="n">
        <v>7</v>
      </c>
      <c r="G7318" s="72" t="n">
        <v>715.09</v>
      </c>
      <c r="H7318" s="72" t="n">
        <v>636.83</v>
      </c>
      <c r="I7318" s="71" t="n">
        <f aca="false">IF(B7318&gt;=Settings!$B$23,1,0)</f>
        <v>1</v>
      </c>
      <c r="J7318" s="71" t="n">
        <v>1</v>
      </c>
      <c r="K7318" s="71" t="n">
        <f aca="false">F7318*I7318*J7318</f>
        <v>7</v>
      </c>
      <c r="L7318" s="71" t="n">
        <f aca="false">E7318*I7318*J7318</f>
        <v>0</v>
      </c>
      <c r="M7318" s="72" t="n">
        <f aca="false">G7318*I7318*J7318</f>
        <v>715.09</v>
      </c>
      <c r="N7318" s="72" t="n">
        <f aca="false">D7318*I7318*J7318</f>
        <v>-0</v>
      </c>
      <c r="O7318" s="71" t="n">
        <f aca="false">F7318*J7318</f>
        <v>7</v>
      </c>
      <c r="P7318" s="71" t="n">
        <f aca="false">E7318*J7318</f>
        <v>0</v>
      </c>
    </row>
    <row r="7319" customFormat="false" ht="15" hidden="false" customHeight="false" outlineLevel="0" collapsed="false">
      <c r="A7319" s="71" t="s">
        <v>60</v>
      </c>
      <c r="B7319" s="71" t="s">
        <v>53</v>
      </c>
      <c r="C7319" s="71" t="s">
        <v>1188</v>
      </c>
      <c r="D7319" s="72" t="n">
        <v>219.05</v>
      </c>
      <c r="E7319" s="71" t="n">
        <v>1</v>
      </c>
      <c r="F7319" s="71" t="n">
        <v>2</v>
      </c>
      <c r="G7319" s="72" t="n">
        <v>398.5</v>
      </c>
      <c r="H7319" s="72" t="n">
        <v>179.45</v>
      </c>
      <c r="I7319" s="71" t="n">
        <f aca="false">IF(B7319&gt;=Settings!$B$23,1,0)</f>
        <v>1</v>
      </c>
      <c r="J7319" s="71" t="n">
        <v>1</v>
      </c>
      <c r="K7319" s="71" t="n">
        <f aca="false">F7319*I7319*J7319</f>
        <v>2</v>
      </c>
      <c r="L7319" s="71" t="n">
        <f aca="false">E7319*I7319*J7319</f>
        <v>1</v>
      </c>
      <c r="M7319" s="72" t="n">
        <f aca="false">G7319*I7319*J7319</f>
        <v>398.5</v>
      </c>
      <c r="N7319" s="72" t="n">
        <f aca="false">D7319*I7319*J7319</f>
        <v>219.05</v>
      </c>
      <c r="O7319" s="71" t="n">
        <f aca="false">F7319*J7319</f>
        <v>2</v>
      </c>
      <c r="P7319" s="71" t="n">
        <f aca="false">E7319*J7319</f>
        <v>1</v>
      </c>
    </row>
    <row r="7320" customFormat="false" ht="15" hidden="false" customHeight="false" outlineLevel="0" collapsed="false">
      <c r="A7320" s="71" t="s">
        <v>61</v>
      </c>
      <c r="B7320" s="71" t="s">
        <v>53</v>
      </c>
      <c r="C7320" s="71" t="s">
        <v>167</v>
      </c>
      <c r="D7320" s="72" t="n">
        <v>0</v>
      </c>
      <c r="E7320" s="71" t="n">
        <v>0</v>
      </c>
      <c r="F7320" s="71" t="n">
        <v>17</v>
      </c>
      <c r="G7320" s="72" t="n">
        <v>1476.44</v>
      </c>
      <c r="H7320" s="72" t="n">
        <v>1398.11</v>
      </c>
      <c r="I7320" s="71" t="n">
        <f aca="false">IF(B7320&gt;=Settings!$B$23,1,0)</f>
        <v>1</v>
      </c>
      <c r="J7320" s="71" t="n">
        <v>1</v>
      </c>
      <c r="K7320" s="71" t="n">
        <f aca="false">F7320*I7320*J7320</f>
        <v>17</v>
      </c>
      <c r="L7320" s="71" t="n">
        <f aca="false">E7320*I7320*J7320</f>
        <v>0</v>
      </c>
      <c r="M7320" s="72" t="n">
        <f aca="false">G7320*I7320*J7320</f>
        <v>1476.44</v>
      </c>
      <c r="N7320" s="72" t="n">
        <f aca="false">D7320*I7320*J7320</f>
        <v>-0</v>
      </c>
      <c r="O7320" s="71" t="n">
        <f aca="false">F7320*J7320</f>
        <v>17</v>
      </c>
      <c r="P7320" s="71" t="n">
        <f aca="false">E7320*J7320</f>
        <v>0</v>
      </c>
    </row>
    <row r="7321" customFormat="false" ht="15" hidden="false" customHeight="false" outlineLevel="0" collapsed="false">
      <c r="A7321" s="71" t="s">
        <v>61</v>
      </c>
      <c r="B7321" s="71" t="s">
        <v>53</v>
      </c>
      <c r="C7321" s="71" t="s">
        <v>2058</v>
      </c>
      <c r="D7321" s="72" t="n">
        <v>0</v>
      </c>
      <c r="E7321" s="71" t="n">
        <v>0</v>
      </c>
      <c r="F7321" s="71" t="n">
        <v>5</v>
      </c>
      <c r="G7321" s="72" t="n">
        <v>22.7</v>
      </c>
      <c r="H7321" s="72" t="n">
        <v>22.7</v>
      </c>
      <c r="I7321" s="71" t="n">
        <f aca="false">IF(B7321&gt;=Settings!$B$23,1,0)</f>
        <v>1</v>
      </c>
      <c r="J7321" s="71" t="n">
        <v>1</v>
      </c>
      <c r="K7321" s="71" t="n">
        <f aca="false">F7321*I7321*J7321</f>
        <v>5</v>
      </c>
      <c r="L7321" s="71" t="n">
        <f aca="false">E7321*I7321*J7321</f>
        <v>0</v>
      </c>
      <c r="M7321" s="72" t="n">
        <f aca="false">G7321*I7321*J7321</f>
        <v>22.7</v>
      </c>
      <c r="N7321" s="72" t="n">
        <f aca="false">D7321*I7321*J7321</f>
        <v>-0</v>
      </c>
      <c r="O7321" s="71" t="n">
        <f aca="false">F7321*J7321</f>
        <v>5</v>
      </c>
      <c r="P7321" s="71" t="n">
        <f aca="false">E7321*J7321</f>
        <v>0</v>
      </c>
    </row>
    <row r="7322" customFormat="false" ht="15" hidden="false" customHeight="false" outlineLevel="0" collapsed="false">
      <c r="A7322" s="71" t="s">
        <v>60</v>
      </c>
      <c r="B7322" s="71" t="s">
        <v>53</v>
      </c>
      <c r="C7322" s="71" t="s">
        <v>960</v>
      </c>
      <c r="D7322" s="72" t="n">
        <v>0</v>
      </c>
      <c r="E7322" s="71" t="n">
        <v>0</v>
      </c>
      <c r="F7322" s="71" t="n">
        <v>2</v>
      </c>
      <c r="G7322" s="72" t="n">
        <v>136.28</v>
      </c>
      <c r="H7322" s="72" t="n">
        <v>136.28</v>
      </c>
      <c r="I7322" s="71" t="n">
        <f aca="false">IF(B7322&gt;=Settings!$B$23,1,0)</f>
        <v>1</v>
      </c>
      <c r="J7322" s="71" t="n">
        <v>1</v>
      </c>
      <c r="K7322" s="71" t="n">
        <f aca="false">F7322*I7322*J7322</f>
        <v>2</v>
      </c>
      <c r="L7322" s="71" t="n">
        <f aca="false">E7322*I7322*J7322</f>
        <v>0</v>
      </c>
      <c r="M7322" s="72" t="n">
        <f aca="false">G7322*I7322*J7322</f>
        <v>136.28</v>
      </c>
      <c r="N7322" s="72" t="n">
        <f aca="false">D7322*I7322*J7322</f>
        <v>-0</v>
      </c>
      <c r="O7322" s="71" t="n">
        <f aca="false">F7322*J7322</f>
        <v>2</v>
      </c>
      <c r="P7322" s="71" t="n">
        <f aca="false">E7322*J7322</f>
        <v>0</v>
      </c>
    </row>
    <row r="7323" customFormat="false" ht="15" hidden="false" customHeight="false" outlineLevel="0" collapsed="false">
      <c r="A7323" s="71" t="s">
        <v>61</v>
      </c>
      <c r="B7323" s="71" t="s">
        <v>53</v>
      </c>
      <c r="C7323" s="71" t="s">
        <v>2131</v>
      </c>
      <c r="D7323" s="72" t="n">
        <v>0</v>
      </c>
      <c r="E7323" s="71" t="n">
        <v>0</v>
      </c>
      <c r="F7323" s="71" t="n">
        <v>2</v>
      </c>
      <c r="G7323" s="72" t="n">
        <v>272.63</v>
      </c>
      <c r="H7323" s="72" t="n">
        <v>224.03</v>
      </c>
      <c r="I7323" s="71" t="n">
        <f aca="false">IF(B7323&gt;=Settings!$B$23,1,0)</f>
        <v>1</v>
      </c>
      <c r="J7323" s="71" t="n">
        <v>1</v>
      </c>
      <c r="K7323" s="71" t="n">
        <f aca="false">F7323*I7323*J7323</f>
        <v>2</v>
      </c>
      <c r="L7323" s="71" t="n">
        <f aca="false">E7323*I7323*J7323</f>
        <v>0</v>
      </c>
      <c r="M7323" s="72" t="n">
        <f aca="false">G7323*I7323*J7323</f>
        <v>272.63</v>
      </c>
      <c r="N7323" s="72" t="n">
        <f aca="false">D7323*I7323*J7323</f>
        <v>-0</v>
      </c>
      <c r="O7323" s="71" t="n">
        <f aca="false">F7323*J7323</f>
        <v>2</v>
      </c>
      <c r="P7323" s="71" t="n">
        <f aca="false">E7323*J7323</f>
        <v>0</v>
      </c>
    </row>
    <row r="7324" customFormat="false" ht="15" hidden="false" customHeight="false" outlineLevel="0" collapsed="false">
      <c r="A7324" s="71" t="s">
        <v>63</v>
      </c>
      <c r="B7324" s="71" t="s">
        <v>53</v>
      </c>
      <c r="C7324" s="71" t="s">
        <v>2318</v>
      </c>
      <c r="D7324" s="72" t="n">
        <v>0</v>
      </c>
      <c r="E7324" s="71" t="n">
        <v>0</v>
      </c>
      <c r="F7324" s="71" t="n">
        <v>3</v>
      </c>
      <c r="G7324" s="72" t="n">
        <v>24.42</v>
      </c>
      <c r="H7324" s="72" t="n">
        <v>24.42</v>
      </c>
      <c r="I7324" s="71" t="n">
        <f aca="false">IF(B7324&gt;=Settings!$B$23,1,0)</f>
        <v>1</v>
      </c>
      <c r="J7324" s="71" t="n">
        <v>1</v>
      </c>
      <c r="K7324" s="71" t="n">
        <f aca="false">F7324*I7324*J7324</f>
        <v>3</v>
      </c>
      <c r="L7324" s="71" t="n">
        <f aca="false">E7324*I7324*J7324</f>
        <v>0</v>
      </c>
      <c r="M7324" s="72" t="n">
        <f aca="false">G7324*I7324*J7324</f>
        <v>24.42</v>
      </c>
      <c r="N7324" s="72" t="n">
        <f aca="false">D7324*I7324*J7324</f>
        <v>-0</v>
      </c>
      <c r="O7324" s="71" t="n">
        <f aca="false">F7324*J7324</f>
        <v>3</v>
      </c>
      <c r="P7324" s="71" t="n">
        <f aca="false">E7324*J7324</f>
        <v>0</v>
      </c>
    </row>
    <row r="7325" customFormat="false" ht="15" hidden="false" customHeight="false" outlineLevel="0" collapsed="false">
      <c r="A7325" s="71" t="s">
        <v>59</v>
      </c>
      <c r="B7325" s="71" t="s">
        <v>53</v>
      </c>
      <c r="C7325" s="71" t="s">
        <v>1087</v>
      </c>
      <c r="D7325" s="72" t="n">
        <v>0</v>
      </c>
      <c r="E7325" s="71" t="n">
        <v>0</v>
      </c>
      <c r="F7325" s="71" t="n">
        <v>1</v>
      </c>
      <c r="G7325" s="72" t="n">
        <v>101.77</v>
      </c>
      <c r="H7325" s="72" t="n">
        <v>81.42</v>
      </c>
      <c r="I7325" s="71" t="n">
        <f aca="false">IF(B7325&gt;=Settings!$B$23,1,0)</f>
        <v>1</v>
      </c>
      <c r="J7325" s="71" t="n">
        <v>1</v>
      </c>
      <c r="K7325" s="71" t="n">
        <f aca="false">F7325*I7325*J7325</f>
        <v>1</v>
      </c>
      <c r="L7325" s="71" t="n">
        <f aca="false">E7325*I7325*J7325</f>
        <v>0</v>
      </c>
      <c r="M7325" s="72" t="n">
        <f aca="false">G7325*I7325*J7325</f>
        <v>101.77</v>
      </c>
      <c r="N7325" s="72" t="n">
        <f aca="false">D7325*I7325*J7325</f>
        <v>-0</v>
      </c>
      <c r="O7325" s="71" t="n">
        <f aca="false">F7325*J7325</f>
        <v>1</v>
      </c>
      <c r="P7325" s="71" t="n">
        <f aca="false">E7325*J7325</f>
        <v>0</v>
      </c>
    </row>
    <row r="7326" customFormat="false" ht="15" hidden="false" customHeight="false" outlineLevel="0" collapsed="false">
      <c r="A7326" s="71" t="s">
        <v>59</v>
      </c>
      <c r="B7326" s="71" t="s">
        <v>53</v>
      </c>
      <c r="C7326" s="71" t="s">
        <v>2437</v>
      </c>
      <c r="D7326" s="72" t="n">
        <v>0</v>
      </c>
      <c r="E7326" s="71" t="n">
        <v>0</v>
      </c>
      <c r="F7326" s="71" t="n">
        <v>1</v>
      </c>
      <c r="G7326" s="72" t="n">
        <v>136.32</v>
      </c>
      <c r="H7326" s="72" t="n">
        <v>136.32</v>
      </c>
      <c r="I7326" s="71" t="n">
        <f aca="false">IF(B7326&gt;=Settings!$B$23,1,0)</f>
        <v>1</v>
      </c>
      <c r="J7326" s="71" t="n">
        <v>1</v>
      </c>
      <c r="K7326" s="71" t="n">
        <f aca="false">F7326*I7326*J7326</f>
        <v>1</v>
      </c>
      <c r="L7326" s="71" t="n">
        <f aca="false">E7326*I7326*J7326</f>
        <v>0</v>
      </c>
      <c r="M7326" s="72" t="n">
        <f aca="false">G7326*I7326*J7326</f>
        <v>136.32</v>
      </c>
      <c r="N7326" s="72" t="n">
        <f aca="false">D7326*I7326*J7326</f>
        <v>-0</v>
      </c>
      <c r="O7326" s="71" t="n">
        <f aca="false">F7326*J7326</f>
        <v>1</v>
      </c>
      <c r="P7326" s="71" t="n">
        <f aca="false">E7326*J7326</f>
        <v>0</v>
      </c>
    </row>
    <row r="7327" customFormat="false" ht="15" hidden="false" customHeight="false" outlineLevel="0" collapsed="false">
      <c r="A7327" s="71" t="s">
        <v>60</v>
      </c>
      <c r="B7327" s="71" t="s">
        <v>53</v>
      </c>
      <c r="C7327" s="71" t="s">
        <v>2130</v>
      </c>
      <c r="D7327" s="72" t="n">
        <v>0</v>
      </c>
      <c r="E7327" s="71" t="n">
        <v>0</v>
      </c>
      <c r="F7327" s="71" t="n">
        <v>2</v>
      </c>
      <c r="G7327" s="72" t="n">
        <v>259</v>
      </c>
      <c r="H7327" s="72" t="n">
        <v>259</v>
      </c>
      <c r="I7327" s="71" t="n">
        <f aca="false">IF(B7327&gt;=Settings!$B$23,1,0)</f>
        <v>1</v>
      </c>
      <c r="J7327" s="71" t="n">
        <v>1</v>
      </c>
      <c r="K7327" s="71" t="n">
        <f aca="false">F7327*I7327*J7327</f>
        <v>2</v>
      </c>
      <c r="L7327" s="71" t="n">
        <f aca="false">E7327*I7327*J7327</f>
        <v>0</v>
      </c>
      <c r="M7327" s="72" t="n">
        <f aca="false">G7327*I7327*J7327</f>
        <v>259</v>
      </c>
      <c r="N7327" s="72" t="n">
        <f aca="false">D7327*I7327*J7327</f>
        <v>-0</v>
      </c>
      <c r="O7327" s="71" t="n">
        <f aca="false">F7327*J7327</f>
        <v>2</v>
      </c>
      <c r="P7327" s="71" t="n">
        <f aca="false">E7327*J7327</f>
        <v>0</v>
      </c>
    </row>
    <row r="7328" customFormat="false" ht="15" hidden="false" customHeight="false" outlineLevel="0" collapsed="false">
      <c r="A7328" s="71" t="s">
        <v>61</v>
      </c>
      <c r="B7328" s="71" t="s">
        <v>53</v>
      </c>
      <c r="C7328" s="71" t="s">
        <v>139</v>
      </c>
      <c r="D7328" s="72" t="n">
        <v>0</v>
      </c>
      <c r="E7328" s="71" t="n">
        <v>0</v>
      </c>
      <c r="F7328" s="71" t="n">
        <v>1</v>
      </c>
      <c r="G7328" s="72" t="n">
        <v>68.13</v>
      </c>
      <c r="H7328" s="72" t="n">
        <v>57.92</v>
      </c>
      <c r="I7328" s="71" t="n">
        <f aca="false">IF(B7328&gt;=Settings!$B$23,1,0)</f>
        <v>1</v>
      </c>
      <c r="J7328" s="71" t="n">
        <v>1</v>
      </c>
      <c r="K7328" s="71" t="n">
        <f aca="false">F7328*I7328*J7328</f>
        <v>1</v>
      </c>
      <c r="L7328" s="71" t="n">
        <f aca="false">E7328*I7328*J7328</f>
        <v>0</v>
      </c>
      <c r="M7328" s="72" t="n">
        <f aca="false">G7328*I7328*J7328</f>
        <v>68.13</v>
      </c>
      <c r="N7328" s="72" t="n">
        <f aca="false">D7328*I7328*J7328</f>
        <v>-0</v>
      </c>
      <c r="O7328" s="71" t="n">
        <f aca="false">F7328*J7328</f>
        <v>1</v>
      </c>
      <c r="P7328" s="71" t="n">
        <f aca="false">E7328*J7328</f>
        <v>0</v>
      </c>
    </row>
    <row r="7329" customFormat="false" ht="15" hidden="false" customHeight="false" outlineLevel="0" collapsed="false">
      <c r="A7329" s="71" t="s">
        <v>60</v>
      </c>
      <c r="B7329" s="71" t="s">
        <v>53</v>
      </c>
      <c r="C7329" s="71" t="s">
        <v>136</v>
      </c>
      <c r="D7329" s="72" t="n">
        <v>1541.31</v>
      </c>
      <c r="E7329" s="71" t="n">
        <v>15</v>
      </c>
      <c r="F7329" s="71" t="n">
        <v>133</v>
      </c>
      <c r="G7329" s="72" t="n">
        <v>14959.28</v>
      </c>
      <c r="H7329" s="72" t="n">
        <v>12371.59</v>
      </c>
      <c r="I7329" s="71" t="n">
        <f aca="false">IF(B7329&gt;=Settings!$B$23,1,0)</f>
        <v>1</v>
      </c>
      <c r="J7329" s="71" t="n">
        <v>1</v>
      </c>
      <c r="K7329" s="71" t="n">
        <f aca="false">F7329*I7329*J7329</f>
        <v>133</v>
      </c>
      <c r="L7329" s="71" t="n">
        <f aca="false">E7329*I7329*J7329</f>
        <v>15</v>
      </c>
      <c r="M7329" s="72" t="n">
        <f aca="false">G7329*I7329*J7329</f>
        <v>14959.28</v>
      </c>
      <c r="N7329" s="72" t="n">
        <f aca="false">D7329*I7329*J7329</f>
        <v>1541.31</v>
      </c>
      <c r="O7329" s="71" t="n">
        <f aca="false">F7329*J7329</f>
        <v>133</v>
      </c>
      <c r="P7329" s="71" t="n">
        <f aca="false">E7329*J7329</f>
        <v>15</v>
      </c>
    </row>
    <row r="7330" customFormat="false" ht="15" hidden="false" customHeight="false" outlineLevel="0" collapsed="false">
      <c r="A7330" s="71" t="s">
        <v>61</v>
      </c>
      <c r="B7330" s="71" t="s">
        <v>53</v>
      </c>
      <c r="C7330" s="71" t="s">
        <v>1383</v>
      </c>
      <c r="D7330" s="72" t="n">
        <v>0</v>
      </c>
      <c r="E7330" s="71" t="n">
        <v>0</v>
      </c>
      <c r="F7330" s="71" t="n">
        <v>3</v>
      </c>
      <c r="G7330" s="72" t="n">
        <v>318.03</v>
      </c>
      <c r="H7330" s="72" t="n">
        <v>303.04</v>
      </c>
      <c r="I7330" s="71" t="n">
        <f aca="false">IF(B7330&gt;=Settings!$B$23,1,0)</f>
        <v>1</v>
      </c>
      <c r="J7330" s="71" t="n">
        <v>1</v>
      </c>
      <c r="K7330" s="71" t="n">
        <f aca="false">F7330*I7330*J7330</f>
        <v>3</v>
      </c>
      <c r="L7330" s="71" t="n">
        <f aca="false">E7330*I7330*J7330</f>
        <v>0</v>
      </c>
      <c r="M7330" s="72" t="n">
        <f aca="false">G7330*I7330*J7330</f>
        <v>318.03</v>
      </c>
      <c r="N7330" s="72" t="n">
        <f aca="false">D7330*I7330*J7330</f>
        <v>-0</v>
      </c>
      <c r="O7330" s="71" t="n">
        <f aca="false">F7330*J7330</f>
        <v>3</v>
      </c>
      <c r="P7330" s="71" t="n">
        <f aca="false">E7330*J7330</f>
        <v>0</v>
      </c>
    </row>
    <row r="7331" customFormat="false" ht="15" hidden="false" customHeight="false" outlineLevel="0" collapsed="false">
      <c r="A7331" s="71" t="s">
        <v>61</v>
      </c>
      <c r="B7331" s="71" t="s">
        <v>53</v>
      </c>
      <c r="C7331" s="71" t="s">
        <v>2443</v>
      </c>
      <c r="D7331" s="72" t="n">
        <v>0</v>
      </c>
      <c r="E7331" s="71" t="n">
        <v>0</v>
      </c>
      <c r="F7331" s="71" t="n">
        <v>1</v>
      </c>
      <c r="G7331" s="72" t="n">
        <v>81.77</v>
      </c>
      <c r="H7331" s="72" t="n">
        <v>81.77</v>
      </c>
      <c r="I7331" s="71" t="n">
        <f aca="false">IF(B7331&gt;=Settings!$B$23,1,0)</f>
        <v>1</v>
      </c>
      <c r="J7331" s="71" t="n">
        <v>1</v>
      </c>
      <c r="K7331" s="71" t="n">
        <f aca="false">F7331*I7331*J7331</f>
        <v>1</v>
      </c>
      <c r="L7331" s="71" t="n">
        <f aca="false">E7331*I7331*J7331</f>
        <v>0</v>
      </c>
      <c r="M7331" s="72" t="n">
        <f aca="false">G7331*I7331*J7331</f>
        <v>81.77</v>
      </c>
      <c r="N7331" s="72" t="n">
        <f aca="false">D7331*I7331*J7331</f>
        <v>-0</v>
      </c>
      <c r="O7331" s="71" t="n">
        <f aca="false">F7331*J7331</f>
        <v>1</v>
      </c>
      <c r="P7331" s="71" t="n">
        <f aca="false">E7331*J7331</f>
        <v>0</v>
      </c>
    </row>
    <row r="7332" customFormat="false" ht="15" hidden="false" customHeight="false" outlineLevel="0" collapsed="false">
      <c r="A7332" s="71" t="s">
        <v>59</v>
      </c>
      <c r="B7332" s="71" t="s">
        <v>53</v>
      </c>
      <c r="C7332" s="71" t="s">
        <v>1802</v>
      </c>
      <c r="D7332" s="72" t="n">
        <v>0</v>
      </c>
      <c r="E7332" s="71" t="n">
        <v>0</v>
      </c>
      <c r="F7332" s="71" t="n">
        <v>4</v>
      </c>
      <c r="G7332" s="72" t="n">
        <v>539.83</v>
      </c>
      <c r="H7332" s="72" t="n">
        <v>539.83</v>
      </c>
      <c r="I7332" s="71" t="n">
        <f aca="false">IF(B7332&gt;=Settings!$B$23,1,0)</f>
        <v>1</v>
      </c>
      <c r="J7332" s="71" t="n">
        <v>1</v>
      </c>
      <c r="K7332" s="71" t="n">
        <f aca="false">F7332*I7332*J7332</f>
        <v>4</v>
      </c>
      <c r="L7332" s="71" t="n">
        <f aca="false">E7332*I7332*J7332</f>
        <v>0</v>
      </c>
      <c r="M7332" s="72" t="n">
        <f aca="false">G7332*I7332*J7332</f>
        <v>539.83</v>
      </c>
      <c r="N7332" s="72" t="n">
        <f aca="false">D7332*I7332*J7332</f>
        <v>-0</v>
      </c>
      <c r="O7332" s="71" t="n">
        <f aca="false">F7332*J7332</f>
        <v>4</v>
      </c>
      <c r="P7332" s="71" t="n">
        <f aca="false">E7332*J7332</f>
        <v>0</v>
      </c>
    </row>
    <row r="7333" customFormat="false" ht="15" hidden="false" customHeight="false" outlineLevel="0" collapsed="false">
      <c r="A7333" s="71" t="s">
        <v>63</v>
      </c>
      <c r="B7333" s="71" t="s">
        <v>53</v>
      </c>
      <c r="C7333" s="71" t="s">
        <v>2245</v>
      </c>
      <c r="D7333" s="72" t="n">
        <v>0</v>
      </c>
      <c r="E7333" s="71" t="n">
        <v>0</v>
      </c>
      <c r="F7333" s="71" t="n">
        <v>3</v>
      </c>
      <c r="G7333" s="72" t="n">
        <v>327.15</v>
      </c>
      <c r="H7333" s="72" t="n">
        <v>327.15</v>
      </c>
      <c r="I7333" s="71" t="n">
        <f aca="false">IF(B7333&gt;=Settings!$B$23,1,0)</f>
        <v>1</v>
      </c>
      <c r="J7333" s="71" t="n">
        <v>1</v>
      </c>
      <c r="K7333" s="71" t="n">
        <f aca="false">F7333*I7333*J7333</f>
        <v>3</v>
      </c>
      <c r="L7333" s="71" t="n">
        <f aca="false">E7333*I7333*J7333</f>
        <v>0</v>
      </c>
      <c r="M7333" s="72" t="n">
        <f aca="false">G7333*I7333*J7333</f>
        <v>327.15</v>
      </c>
      <c r="N7333" s="72" t="n">
        <f aca="false">D7333*I7333*J7333</f>
        <v>-0</v>
      </c>
      <c r="O7333" s="71" t="n">
        <f aca="false">F7333*J7333</f>
        <v>3</v>
      </c>
      <c r="P7333" s="71" t="n">
        <f aca="false">E7333*J7333</f>
        <v>0</v>
      </c>
    </row>
    <row r="7334" customFormat="false" ht="15" hidden="false" customHeight="false" outlineLevel="0" collapsed="false">
      <c r="A7334" s="71" t="s">
        <v>60</v>
      </c>
      <c r="B7334" s="71" t="s">
        <v>53</v>
      </c>
      <c r="C7334" s="71" t="s">
        <v>1069</v>
      </c>
      <c r="D7334" s="72" t="n">
        <v>0</v>
      </c>
      <c r="E7334" s="71" t="n">
        <v>0</v>
      </c>
      <c r="F7334" s="71" t="n">
        <v>8</v>
      </c>
      <c r="G7334" s="72" t="n">
        <v>332.35</v>
      </c>
      <c r="H7334" s="72" t="n">
        <v>310.03</v>
      </c>
      <c r="I7334" s="71" t="n">
        <f aca="false">IF(B7334&gt;=Settings!$B$23,1,0)</f>
        <v>1</v>
      </c>
      <c r="J7334" s="71" t="n">
        <v>1</v>
      </c>
      <c r="K7334" s="71" t="n">
        <f aca="false">F7334*I7334*J7334</f>
        <v>8</v>
      </c>
      <c r="L7334" s="71" t="n">
        <f aca="false">E7334*I7334*J7334</f>
        <v>0</v>
      </c>
      <c r="M7334" s="72" t="n">
        <f aca="false">G7334*I7334*J7334</f>
        <v>332.35</v>
      </c>
      <c r="N7334" s="72" t="n">
        <f aca="false">D7334*I7334*J7334</f>
        <v>-0</v>
      </c>
      <c r="O7334" s="71" t="n">
        <f aca="false">F7334*J7334</f>
        <v>8</v>
      </c>
      <c r="P7334" s="71" t="n">
        <f aca="false">E7334*J7334</f>
        <v>0</v>
      </c>
    </row>
    <row r="7335" customFormat="false" ht="15" hidden="false" customHeight="false" outlineLevel="0" collapsed="false">
      <c r="A7335" s="71" t="s">
        <v>61</v>
      </c>
      <c r="B7335" s="71" t="s">
        <v>53</v>
      </c>
      <c r="C7335" s="71" t="s">
        <v>1027</v>
      </c>
      <c r="D7335" s="72" t="n">
        <v>0</v>
      </c>
      <c r="E7335" s="71" t="n">
        <v>0</v>
      </c>
      <c r="F7335" s="71" t="n">
        <v>1</v>
      </c>
      <c r="G7335" s="72" t="n">
        <v>194</v>
      </c>
      <c r="H7335" s="72" t="n">
        <v>164.91</v>
      </c>
      <c r="I7335" s="71" t="n">
        <f aca="false">IF(B7335&gt;=Settings!$B$23,1,0)</f>
        <v>1</v>
      </c>
      <c r="J7335" s="71" t="n">
        <v>1</v>
      </c>
      <c r="K7335" s="71" t="n">
        <f aca="false">F7335*I7335*J7335</f>
        <v>1</v>
      </c>
      <c r="L7335" s="71" t="n">
        <f aca="false">E7335*I7335*J7335</f>
        <v>0</v>
      </c>
      <c r="M7335" s="72" t="n">
        <f aca="false">G7335*I7335*J7335</f>
        <v>194</v>
      </c>
      <c r="N7335" s="72" t="n">
        <f aca="false">D7335*I7335*J7335</f>
        <v>-0</v>
      </c>
      <c r="O7335" s="71" t="n">
        <f aca="false">F7335*J7335</f>
        <v>1</v>
      </c>
      <c r="P7335" s="71" t="n">
        <f aca="false">E7335*J7335</f>
        <v>0</v>
      </c>
    </row>
    <row r="7336" customFormat="false" ht="15" hidden="false" customHeight="false" outlineLevel="0" collapsed="false">
      <c r="A7336" s="71" t="s">
        <v>61</v>
      </c>
      <c r="B7336" s="71" t="s">
        <v>53</v>
      </c>
      <c r="C7336" s="71" t="s">
        <v>2129</v>
      </c>
      <c r="D7336" s="72" t="n">
        <v>0</v>
      </c>
      <c r="E7336" s="71" t="n">
        <v>0</v>
      </c>
      <c r="F7336" s="71" t="n">
        <v>1</v>
      </c>
      <c r="G7336" s="72" t="n">
        <v>63.58</v>
      </c>
      <c r="H7336" s="72" t="n">
        <v>54.06</v>
      </c>
      <c r="I7336" s="71" t="n">
        <f aca="false">IF(B7336&gt;=Settings!$B$23,1,0)</f>
        <v>1</v>
      </c>
      <c r="J7336" s="71" t="n">
        <v>1</v>
      </c>
      <c r="K7336" s="71" t="n">
        <f aca="false">F7336*I7336*J7336</f>
        <v>1</v>
      </c>
      <c r="L7336" s="71" t="n">
        <f aca="false">E7336*I7336*J7336</f>
        <v>0</v>
      </c>
      <c r="M7336" s="72" t="n">
        <f aca="false">G7336*I7336*J7336</f>
        <v>63.58</v>
      </c>
      <c r="N7336" s="72" t="n">
        <f aca="false">D7336*I7336*J7336</f>
        <v>-0</v>
      </c>
      <c r="O7336" s="71" t="n">
        <f aca="false">F7336*J7336</f>
        <v>1</v>
      </c>
      <c r="P7336" s="71" t="n">
        <f aca="false">E7336*J7336</f>
        <v>0</v>
      </c>
    </row>
    <row r="7337" customFormat="false" ht="15" hidden="false" customHeight="false" outlineLevel="0" collapsed="false">
      <c r="A7337" s="71" t="s">
        <v>59</v>
      </c>
      <c r="B7337" s="71" t="s">
        <v>53</v>
      </c>
      <c r="C7337" s="71" t="s">
        <v>655</v>
      </c>
      <c r="D7337" s="72" t="n">
        <v>72.64</v>
      </c>
      <c r="E7337" s="71" t="n">
        <v>2</v>
      </c>
      <c r="F7337" s="71" t="n">
        <v>15</v>
      </c>
      <c r="G7337" s="72" t="n">
        <v>558.38</v>
      </c>
      <c r="H7337" s="72" t="n">
        <v>454.9</v>
      </c>
      <c r="I7337" s="71" t="n">
        <f aca="false">IF(B7337&gt;=Settings!$B$23,1,0)</f>
        <v>1</v>
      </c>
      <c r="J7337" s="71" t="n">
        <v>1</v>
      </c>
      <c r="K7337" s="71" t="n">
        <f aca="false">F7337*I7337*J7337</f>
        <v>15</v>
      </c>
      <c r="L7337" s="71" t="n">
        <f aca="false">E7337*I7337*J7337</f>
        <v>2</v>
      </c>
      <c r="M7337" s="72" t="n">
        <f aca="false">G7337*I7337*J7337</f>
        <v>558.38</v>
      </c>
      <c r="N7337" s="72" t="n">
        <f aca="false">D7337*I7337*J7337</f>
        <v>72.64</v>
      </c>
      <c r="O7337" s="71" t="n">
        <f aca="false">F7337*J7337</f>
        <v>15</v>
      </c>
      <c r="P7337" s="71" t="n">
        <f aca="false">E7337*J7337</f>
        <v>2</v>
      </c>
    </row>
    <row r="7338" customFormat="false" ht="15" hidden="false" customHeight="false" outlineLevel="0" collapsed="false">
      <c r="A7338" s="71" t="s">
        <v>59</v>
      </c>
      <c r="B7338" s="71" t="s">
        <v>53</v>
      </c>
      <c r="C7338" s="71" t="s">
        <v>2340</v>
      </c>
      <c r="D7338" s="72" t="n">
        <v>0</v>
      </c>
      <c r="E7338" s="71" t="n">
        <v>0</v>
      </c>
      <c r="F7338" s="71" t="n">
        <v>1</v>
      </c>
      <c r="G7338" s="72" t="n">
        <v>43.62</v>
      </c>
      <c r="H7338" s="72" t="n">
        <v>37.08</v>
      </c>
      <c r="I7338" s="71" t="n">
        <f aca="false">IF(B7338&gt;=Settings!$B$23,1,0)</f>
        <v>1</v>
      </c>
      <c r="J7338" s="71" t="n">
        <v>1</v>
      </c>
      <c r="K7338" s="71" t="n">
        <f aca="false">F7338*I7338*J7338</f>
        <v>1</v>
      </c>
      <c r="L7338" s="71" t="n">
        <f aca="false">E7338*I7338*J7338</f>
        <v>0</v>
      </c>
      <c r="M7338" s="72" t="n">
        <f aca="false">G7338*I7338*J7338</f>
        <v>43.62</v>
      </c>
      <c r="N7338" s="72" t="n">
        <f aca="false">D7338*I7338*J7338</f>
        <v>-0</v>
      </c>
      <c r="O7338" s="71" t="n">
        <f aca="false">F7338*J7338</f>
        <v>1</v>
      </c>
      <c r="P7338" s="71" t="n">
        <f aca="false">E7338*J7338</f>
        <v>0</v>
      </c>
    </row>
    <row r="7339" customFormat="false" ht="15" hidden="false" customHeight="false" outlineLevel="0" collapsed="false">
      <c r="A7339" s="71" t="s">
        <v>61</v>
      </c>
      <c r="B7339" s="71" t="s">
        <v>53</v>
      </c>
      <c r="C7339" s="71" t="s">
        <v>1160</v>
      </c>
      <c r="D7339" s="72" t="n">
        <v>0</v>
      </c>
      <c r="E7339" s="71" t="n">
        <v>0</v>
      </c>
      <c r="F7339" s="71" t="n">
        <v>5</v>
      </c>
      <c r="G7339" s="72" t="n">
        <v>509.77</v>
      </c>
      <c r="H7339" s="72" t="n">
        <v>493.01</v>
      </c>
      <c r="I7339" s="71" t="n">
        <f aca="false">IF(B7339&gt;=Settings!$B$23,1,0)</f>
        <v>1</v>
      </c>
      <c r="J7339" s="71" t="n">
        <v>1</v>
      </c>
      <c r="K7339" s="71" t="n">
        <f aca="false">F7339*I7339*J7339</f>
        <v>5</v>
      </c>
      <c r="L7339" s="71" t="n">
        <f aca="false">E7339*I7339*J7339</f>
        <v>0</v>
      </c>
      <c r="M7339" s="72" t="n">
        <f aca="false">G7339*I7339*J7339</f>
        <v>509.77</v>
      </c>
      <c r="N7339" s="72" t="n">
        <f aca="false">D7339*I7339*J7339</f>
        <v>-0</v>
      </c>
      <c r="O7339" s="71" t="n">
        <f aca="false">F7339*J7339</f>
        <v>5</v>
      </c>
      <c r="P7339" s="71" t="n">
        <f aca="false">E7339*J7339</f>
        <v>0</v>
      </c>
    </row>
    <row r="7340" customFormat="false" ht="15" hidden="false" customHeight="false" outlineLevel="0" collapsed="false">
      <c r="A7340" s="71" t="s">
        <v>59</v>
      </c>
      <c r="B7340" s="71" t="s">
        <v>53</v>
      </c>
      <c r="C7340" s="71" t="s">
        <v>1262</v>
      </c>
      <c r="D7340" s="72" t="n">
        <v>81.77</v>
      </c>
      <c r="E7340" s="71" t="n">
        <v>1</v>
      </c>
      <c r="F7340" s="71" t="n">
        <v>5</v>
      </c>
      <c r="G7340" s="72" t="n">
        <v>440.66</v>
      </c>
      <c r="H7340" s="72" t="n">
        <v>331.65</v>
      </c>
      <c r="I7340" s="71" t="n">
        <f aca="false">IF(B7340&gt;=Settings!$B$23,1,0)</f>
        <v>1</v>
      </c>
      <c r="J7340" s="71" t="n">
        <v>1</v>
      </c>
      <c r="K7340" s="71" t="n">
        <f aca="false">F7340*I7340*J7340</f>
        <v>5</v>
      </c>
      <c r="L7340" s="71" t="n">
        <f aca="false">E7340*I7340*J7340</f>
        <v>1</v>
      </c>
      <c r="M7340" s="72" t="n">
        <f aca="false">G7340*I7340*J7340</f>
        <v>440.66</v>
      </c>
      <c r="N7340" s="72" t="n">
        <f aca="false">D7340*I7340*J7340</f>
        <v>81.77</v>
      </c>
      <c r="O7340" s="71" t="n">
        <f aca="false">F7340*J7340</f>
        <v>5</v>
      </c>
      <c r="P7340" s="71" t="n">
        <f aca="false">E7340*J7340</f>
        <v>1</v>
      </c>
    </row>
    <row r="7341" customFormat="false" ht="15" hidden="false" customHeight="false" outlineLevel="0" collapsed="false">
      <c r="A7341" s="71" t="s">
        <v>59</v>
      </c>
      <c r="B7341" s="71" t="s">
        <v>53</v>
      </c>
      <c r="C7341" s="71" t="s">
        <v>1263</v>
      </c>
      <c r="D7341" s="72" t="n">
        <v>0</v>
      </c>
      <c r="E7341" s="71" t="n">
        <v>0</v>
      </c>
      <c r="F7341" s="71" t="n">
        <v>13</v>
      </c>
      <c r="G7341" s="72" t="n">
        <v>1322.11</v>
      </c>
      <c r="H7341" s="72" t="n">
        <v>1193.13</v>
      </c>
      <c r="I7341" s="71" t="n">
        <f aca="false">IF(B7341&gt;=Settings!$B$23,1,0)</f>
        <v>1</v>
      </c>
      <c r="J7341" s="71" t="n">
        <v>1</v>
      </c>
      <c r="K7341" s="71" t="n">
        <f aca="false">F7341*I7341*J7341</f>
        <v>13</v>
      </c>
      <c r="L7341" s="71" t="n">
        <f aca="false">E7341*I7341*J7341</f>
        <v>0</v>
      </c>
      <c r="M7341" s="72" t="n">
        <f aca="false">G7341*I7341*J7341</f>
        <v>1322.11</v>
      </c>
      <c r="N7341" s="72" t="n">
        <f aca="false">D7341*I7341*J7341</f>
        <v>-0</v>
      </c>
      <c r="O7341" s="71" t="n">
        <f aca="false">F7341*J7341</f>
        <v>13</v>
      </c>
      <c r="P7341" s="71" t="n">
        <f aca="false">E7341*J7341</f>
        <v>0</v>
      </c>
    </row>
    <row r="7342" customFormat="false" ht="15" hidden="false" customHeight="false" outlineLevel="0" collapsed="false">
      <c r="A7342" s="71" t="s">
        <v>63</v>
      </c>
      <c r="B7342" s="71" t="s">
        <v>53</v>
      </c>
      <c r="C7342" s="71" t="s">
        <v>185</v>
      </c>
      <c r="D7342" s="72" t="n">
        <v>0</v>
      </c>
      <c r="E7342" s="71" t="n">
        <v>0</v>
      </c>
      <c r="F7342" s="71" t="n">
        <v>1</v>
      </c>
      <c r="G7342" s="72" t="n">
        <v>31.77</v>
      </c>
      <c r="H7342" s="72" t="n">
        <v>31.77</v>
      </c>
      <c r="I7342" s="71" t="n">
        <f aca="false">IF(B7342&gt;=Settings!$B$23,1,0)</f>
        <v>1</v>
      </c>
      <c r="J7342" s="71" t="n">
        <v>1</v>
      </c>
      <c r="K7342" s="71" t="n">
        <f aca="false">F7342*I7342*J7342</f>
        <v>1</v>
      </c>
      <c r="L7342" s="71" t="n">
        <f aca="false">E7342*I7342*J7342</f>
        <v>0</v>
      </c>
      <c r="M7342" s="72" t="n">
        <f aca="false">G7342*I7342*J7342</f>
        <v>31.77</v>
      </c>
      <c r="N7342" s="72" t="n">
        <f aca="false">D7342*I7342*J7342</f>
        <v>-0</v>
      </c>
      <c r="O7342" s="71" t="n">
        <f aca="false">F7342*J7342</f>
        <v>1</v>
      </c>
      <c r="P7342" s="71" t="n">
        <f aca="false">E7342*J7342</f>
        <v>0</v>
      </c>
    </row>
    <row r="7343" customFormat="false" ht="15" hidden="false" customHeight="false" outlineLevel="0" collapsed="false">
      <c r="A7343" s="71" t="s">
        <v>59</v>
      </c>
      <c r="B7343" s="71" t="s">
        <v>53</v>
      </c>
      <c r="C7343" s="71" t="s">
        <v>127</v>
      </c>
      <c r="D7343" s="72" t="n">
        <v>840.58</v>
      </c>
      <c r="E7343" s="71" t="n">
        <v>7</v>
      </c>
      <c r="F7343" s="71" t="n">
        <v>140</v>
      </c>
      <c r="G7343" s="72" t="n">
        <v>17024.78</v>
      </c>
      <c r="H7343" s="72" t="n">
        <v>14795.35</v>
      </c>
      <c r="I7343" s="71" t="n">
        <f aca="false">IF(B7343&gt;=Settings!$B$23,1,0)</f>
        <v>1</v>
      </c>
      <c r="J7343" s="71" t="n">
        <v>1</v>
      </c>
      <c r="K7343" s="71" t="n">
        <f aca="false">F7343*I7343*J7343</f>
        <v>140</v>
      </c>
      <c r="L7343" s="71" t="n">
        <f aca="false">E7343*I7343*J7343</f>
        <v>7</v>
      </c>
      <c r="M7343" s="72" t="n">
        <f aca="false">G7343*I7343*J7343</f>
        <v>17024.78</v>
      </c>
      <c r="N7343" s="72" t="n">
        <f aca="false">D7343*I7343*J7343</f>
        <v>840.58</v>
      </c>
      <c r="O7343" s="71" t="n">
        <f aca="false">F7343*J7343</f>
        <v>140</v>
      </c>
      <c r="P7343" s="71" t="n">
        <f aca="false">E7343*J7343</f>
        <v>7</v>
      </c>
    </row>
    <row r="7344" customFormat="false" ht="15" hidden="false" customHeight="false" outlineLevel="0" collapsed="false">
      <c r="A7344" s="71" t="s">
        <v>61</v>
      </c>
      <c r="B7344" s="71" t="s">
        <v>53</v>
      </c>
      <c r="C7344" s="71" t="s">
        <v>934</v>
      </c>
      <c r="D7344" s="72" t="n">
        <v>57.93</v>
      </c>
      <c r="E7344" s="71" t="n">
        <v>1</v>
      </c>
      <c r="F7344" s="71" t="n">
        <v>20</v>
      </c>
      <c r="G7344" s="72" t="n">
        <v>1653.63</v>
      </c>
      <c r="H7344" s="72" t="n">
        <v>1546.7</v>
      </c>
      <c r="I7344" s="71" t="n">
        <f aca="false">IF(B7344&gt;=Settings!$B$23,1,0)</f>
        <v>1</v>
      </c>
      <c r="J7344" s="71" t="n">
        <v>1</v>
      </c>
      <c r="K7344" s="71" t="n">
        <f aca="false">F7344*I7344*J7344</f>
        <v>20</v>
      </c>
      <c r="L7344" s="71" t="n">
        <f aca="false">E7344*I7344*J7344</f>
        <v>1</v>
      </c>
      <c r="M7344" s="72" t="n">
        <f aca="false">G7344*I7344*J7344</f>
        <v>1653.63</v>
      </c>
      <c r="N7344" s="72" t="n">
        <f aca="false">D7344*I7344*J7344</f>
        <v>57.93</v>
      </c>
      <c r="O7344" s="71" t="n">
        <f aca="false">F7344*J7344</f>
        <v>20</v>
      </c>
      <c r="P7344" s="71" t="n">
        <f aca="false">E7344*J7344</f>
        <v>1</v>
      </c>
    </row>
    <row r="7345" customFormat="false" ht="15" hidden="false" customHeight="false" outlineLevel="0" collapsed="false">
      <c r="A7345" s="71" t="s">
        <v>59</v>
      </c>
      <c r="B7345" s="71" t="s">
        <v>53</v>
      </c>
      <c r="C7345" s="71" t="s">
        <v>934</v>
      </c>
      <c r="D7345" s="72" t="n">
        <v>84.96</v>
      </c>
      <c r="E7345" s="71" t="n">
        <v>1</v>
      </c>
      <c r="F7345" s="71" t="n">
        <v>38</v>
      </c>
      <c r="G7345" s="72" t="n">
        <v>2834.6</v>
      </c>
      <c r="H7345" s="72" t="n">
        <v>2617.55</v>
      </c>
      <c r="I7345" s="71" t="n">
        <f aca="false">IF(B7345&gt;=Settings!$B$23,1,0)</f>
        <v>1</v>
      </c>
      <c r="J7345" s="71" t="n">
        <v>1</v>
      </c>
      <c r="K7345" s="71" t="n">
        <f aca="false">F7345*I7345*J7345</f>
        <v>38</v>
      </c>
      <c r="L7345" s="71" t="n">
        <f aca="false">E7345*I7345*J7345</f>
        <v>1</v>
      </c>
      <c r="M7345" s="72" t="n">
        <f aca="false">G7345*I7345*J7345</f>
        <v>2834.6</v>
      </c>
      <c r="N7345" s="72" t="n">
        <f aca="false">D7345*I7345*J7345</f>
        <v>84.96</v>
      </c>
      <c r="O7345" s="71" t="n">
        <f aca="false">F7345*J7345</f>
        <v>38</v>
      </c>
      <c r="P7345" s="71" t="n">
        <f aca="false">E7345*J7345</f>
        <v>1</v>
      </c>
    </row>
    <row r="7346" customFormat="false" ht="15" hidden="false" customHeight="false" outlineLevel="0" collapsed="false">
      <c r="A7346" s="71" t="s">
        <v>59</v>
      </c>
      <c r="B7346" s="71" t="s">
        <v>53</v>
      </c>
      <c r="C7346" s="71" t="s">
        <v>932</v>
      </c>
      <c r="D7346" s="72" t="n">
        <v>0</v>
      </c>
      <c r="E7346" s="71" t="n">
        <v>0</v>
      </c>
      <c r="F7346" s="71" t="n">
        <v>13</v>
      </c>
      <c r="G7346" s="72" t="n">
        <v>2313.07</v>
      </c>
      <c r="H7346" s="72" t="n">
        <v>2256.52</v>
      </c>
      <c r="I7346" s="71" t="n">
        <f aca="false">IF(B7346&gt;=Settings!$B$23,1,0)</f>
        <v>1</v>
      </c>
      <c r="J7346" s="71" t="n">
        <v>1</v>
      </c>
      <c r="K7346" s="71" t="n">
        <f aca="false">F7346*I7346*J7346</f>
        <v>13</v>
      </c>
      <c r="L7346" s="71" t="n">
        <f aca="false">E7346*I7346*J7346</f>
        <v>0</v>
      </c>
      <c r="M7346" s="72" t="n">
        <f aca="false">G7346*I7346*J7346</f>
        <v>2313.07</v>
      </c>
      <c r="N7346" s="72" t="n">
        <f aca="false">D7346*I7346*J7346</f>
        <v>-0</v>
      </c>
      <c r="O7346" s="71" t="n">
        <f aca="false">F7346*J7346</f>
        <v>13</v>
      </c>
      <c r="P7346" s="71" t="n">
        <f aca="false">E7346*J7346</f>
        <v>0</v>
      </c>
    </row>
    <row r="7347" customFormat="false" ht="15" hidden="false" customHeight="false" outlineLevel="0" collapsed="false">
      <c r="A7347" s="71" t="s">
        <v>61</v>
      </c>
      <c r="B7347" s="71" t="s">
        <v>53</v>
      </c>
      <c r="C7347" s="71" t="s">
        <v>124</v>
      </c>
      <c r="D7347" s="72" t="n">
        <v>0</v>
      </c>
      <c r="E7347" s="71" t="n">
        <v>0</v>
      </c>
      <c r="F7347" s="71" t="n">
        <v>5</v>
      </c>
      <c r="G7347" s="72" t="n">
        <v>440.66</v>
      </c>
      <c r="H7347" s="72" t="n">
        <v>393.43</v>
      </c>
      <c r="I7347" s="71" t="n">
        <f aca="false">IF(B7347&gt;=Settings!$B$23,1,0)</f>
        <v>1</v>
      </c>
      <c r="J7347" s="71" t="n">
        <v>1</v>
      </c>
      <c r="K7347" s="71" t="n">
        <f aca="false">F7347*I7347*J7347</f>
        <v>5</v>
      </c>
      <c r="L7347" s="71" t="n">
        <f aca="false">E7347*I7347*J7347</f>
        <v>0</v>
      </c>
      <c r="M7347" s="72" t="n">
        <f aca="false">G7347*I7347*J7347</f>
        <v>440.66</v>
      </c>
      <c r="N7347" s="72" t="n">
        <f aca="false">D7347*I7347*J7347</f>
        <v>-0</v>
      </c>
      <c r="O7347" s="71" t="n">
        <f aca="false">F7347*J7347</f>
        <v>5</v>
      </c>
      <c r="P7347" s="71" t="n">
        <f aca="false">E7347*J7347</f>
        <v>0</v>
      </c>
    </row>
    <row r="7348" customFormat="false" ht="15" hidden="false" customHeight="false" outlineLevel="0" collapsed="false">
      <c r="A7348" s="71" t="s">
        <v>59</v>
      </c>
      <c r="B7348" s="71" t="s">
        <v>53</v>
      </c>
      <c r="C7348" s="71" t="s">
        <v>2160</v>
      </c>
      <c r="D7348" s="72" t="n">
        <v>1240.25</v>
      </c>
      <c r="E7348" s="71" t="n">
        <v>16</v>
      </c>
      <c r="F7348" s="71" t="n">
        <v>161</v>
      </c>
      <c r="G7348" s="72" t="n">
        <v>13056.36</v>
      </c>
      <c r="H7348" s="72" t="n">
        <v>11190.45</v>
      </c>
      <c r="I7348" s="71" t="n">
        <f aca="false">IF(B7348&gt;=Settings!$B$23,1,0)</f>
        <v>1</v>
      </c>
      <c r="J7348" s="71" t="n">
        <v>1</v>
      </c>
      <c r="K7348" s="71" t="n">
        <f aca="false">F7348*I7348*J7348</f>
        <v>161</v>
      </c>
      <c r="L7348" s="71" t="n">
        <f aca="false">E7348*I7348*J7348</f>
        <v>16</v>
      </c>
      <c r="M7348" s="72" t="n">
        <f aca="false">G7348*I7348*J7348</f>
        <v>13056.36</v>
      </c>
      <c r="N7348" s="72" t="n">
        <f aca="false">D7348*I7348*J7348</f>
        <v>1240.25</v>
      </c>
      <c r="O7348" s="71" t="n">
        <f aca="false">F7348*J7348</f>
        <v>161</v>
      </c>
      <c r="P7348" s="71" t="n">
        <f aca="false">E7348*J7348</f>
        <v>16</v>
      </c>
    </row>
    <row r="7349" customFormat="false" ht="15" hidden="false" customHeight="false" outlineLevel="0" collapsed="false">
      <c r="A7349" s="71" t="s">
        <v>59</v>
      </c>
      <c r="B7349" s="71" t="s">
        <v>53</v>
      </c>
      <c r="C7349" s="71" t="s">
        <v>1030</v>
      </c>
      <c r="D7349" s="72" t="n">
        <v>0</v>
      </c>
      <c r="E7349" s="71" t="n">
        <v>0</v>
      </c>
      <c r="F7349" s="71" t="n">
        <v>3</v>
      </c>
      <c r="G7349" s="72" t="n">
        <v>263.49</v>
      </c>
      <c r="H7349" s="72" t="n">
        <v>263.49</v>
      </c>
      <c r="I7349" s="71" t="n">
        <f aca="false">IF(B7349&gt;=Settings!$B$23,1,0)</f>
        <v>1</v>
      </c>
      <c r="J7349" s="71" t="n">
        <v>1</v>
      </c>
      <c r="K7349" s="71" t="n">
        <f aca="false">F7349*I7349*J7349</f>
        <v>3</v>
      </c>
      <c r="L7349" s="71" t="n">
        <f aca="false">E7349*I7349*J7349</f>
        <v>0</v>
      </c>
      <c r="M7349" s="72" t="n">
        <f aca="false">G7349*I7349*J7349</f>
        <v>263.49</v>
      </c>
      <c r="N7349" s="72" t="n">
        <f aca="false">D7349*I7349*J7349</f>
        <v>-0</v>
      </c>
      <c r="O7349" s="71" t="n">
        <f aca="false">F7349*J7349</f>
        <v>3</v>
      </c>
      <c r="P7349" s="71" t="n">
        <f aca="false">E7349*J7349</f>
        <v>0</v>
      </c>
    </row>
    <row r="7350" customFormat="false" ht="15" hidden="false" customHeight="false" outlineLevel="0" collapsed="false">
      <c r="A7350" s="71" t="s">
        <v>62</v>
      </c>
      <c r="B7350" s="71" t="s">
        <v>53</v>
      </c>
      <c r="C7350" s="71" t="s">
        <v>133</v>
      </c>
      <c r="D7350" s="72" t="n">
        <v>0</v>
      </c>
      <c r="E7350" s="71" t="n">
        <v>0</v>
      </c>
      <c r="F7350" s="71" t="n">
        <v>5</v>
      </c>
      <c r="G7350" s="72" t="n">
        <v>356.11</v>
      </c>
      <c r="H7350" s="72" t="n">
        <v>332.69</v>
      </c>
      <c r="I7350" s="71" t="n">
        <f aca="false">IF(B7350&gt;=Settings!$B$23,1,0)</f>
        <v>1</v>
      </c>
      <c r="J7350" s="71" t="n">
        <v>1</v>
      </c>
      <c r="K7350" s="71" t="n">
        <f aca="false">F7350*I7350*J7350</f>
        <v>5</v>
      </c>
      <c r="L7350" s="71" t="n">
        <f aca="false">E7350*I7350*J7350</f>
        <v>0</v>
      </c>
      <c r="M7350" s="72" t="n">
        <f aca="false">G7350*I7350*J7350</f>
        <v>356.11</v>
      </c>
      <c r="N7350" s="72" t="n">
        <f aca="false">D7350*I7350*J7350</f>
        <v>-0</v>
      </c>
      <c r="O7350" s="71" t="n">
        <f aca="false">F7350*J7350</f>
        <v>5</v>
      </c>
      <c r="P7350" s="71" t="n">
        <f aca="false">E7350*J7350</f>
        <v>0</v>
      </c>
    </row>
    <row r="7351" customFormat="false" ht="15" hidden="false" customHeight="false" outlineLevel="0" collapsed="false">
      <c r="A7351" s="71" t="s">
        <v>61</v>
      </c>
      <c r="B7351" s="71" t="s">
        <v>53</v>
      </c>
      <c r="C7351" s="71" t="s">
        <v>907</v>
      </c>
      <c r="D7351" s="72" t="n">
        <v>0</v>
      </c>
      <c r="E7351" s="71" t="n">
        <v>0</v>
      </c>
      <c r="F7351" s="71" t="n">
        <v>2</v>
      </c>
      <c r="G7351" s="72" t="n">
        <v>204.45</v>
      </c>
      <c r="H7351" s="72" t="n">
        <v>188.11</v>
      </c>
      <c r="I7351" s="71" t="n">
        <f aca="false">IF(B7351&gt;=Settings!$B$23,1,0)</f>
        <v>1</v>
      </c>
      <c r="J7351" s="71" t="n">
        <v>1</v>
      </c>
      <c r="K7351" s="71" t="n">
        <f aca="false">F7351*I7351*J7351</f>
        <v>2</v>
      </c>
      <c r="L7351" s="71" t="n">
        <f aca="false">E7351*I7351*J7351</f>
        <v>0</v>
      </c>
      <c r="M7351" s="72" t="n">
        <f aca="false">G7351*I7351*J7351</f>
        <v>204.45</v>
      </c>
      <c r="N7351" s="72" t="n">
        <f aca="false">D7351*I7351*J7351</f>
        <v>-0</v>
      </c>
      <c r="O7351" s="71" t="n">
        <f aca="false">F7351*J7351</f>
        <v>2</v>
      </c>
      <c r="P7351" s="71" t="n">
        <f aca="false">E7351*J7351</f>
        <v>0</v>
      </c>
    </row>
    <row r="7352" customFormat="false" ht="15" hidden="false" customHeight="false" outlineLevel="0" collapsed="false">
      <c r="A7352" s="71" t="s">
        <v>61</v>
      </c>
      <c r="B7352" s="71" t="s">
        <v>53</v>
      </c>
      <c r="C7352" s="71" t="s">
        <v>2444</v>
      </c>
      <c r="D7352" s="72" t="n">
        <v>0</v>
      </c>
      <c r="E7352" s="71" t="n">
        <v>0</v>
      </c>
      <c r="F7352" s="71" t="n">
        <v>1</v>
      </c>
      <c r="G7352" s="72" t="n">
        <v>72.68</v>
      </c>
      <c r="H7352" s="72" t="n">
        <v>72.68</v>
      </c>
      <c r="I7352" s="71" t="n">
        <f aca="false">IF(B7352&gt;=Settings!$B$23,1,0)</f>
        <v>1</v>
      </c>
      <c r="J7352" s="71" t="n">
        <v>1</v>
      </c>
      <c r="K7352" s="71" t="n">
        <f aca="false">F7352*I7352*J7352</f>
        <v>1</v>
      </c>
      <c r="L7352" s="71" t="n">
        <f aca="false">E7352*I7352*J7352</f>
        <v>0</v>
      </c>
      <c r="M7352" s="72" t="n">
        <f aca="false">G7352*I7352*J7352</f>
        <v>72.68</v>
      </c>
      <c r="N7352" s="72" t="n">
        <f aca="false">D7352*I7352*J7352</f>
        <v>-0</v>
      </c>
      <c r="O7352" s="71" t="n">
        <f aca="false">F7352*J7352</f>
        <v>1</v>
      </c>
      <c r="P7352" s="71" t="n">
        <f aca="false">E7352*J7352</f>
        <v>0</v>
      </c>
    </row>
    <row r="7353" customFormat="false" ht="15" hidden="false" customHeight="false" outlineLevel="0" collapsed="false">
      <c r="A7353" s="71" t="s">
        <v>59</v>
      </c>
      <c r="B7353" s="71" t="s">
        <v>53</v>
      </c>
      <c r="C7353" s="71" t="s">
        <v>997</v>
      </c>
      <c r="D7353" s="72" t="n">
        <v>113.59</v>
      </c>
      <c r="E7353" s="71" t="n">
        <v>1</v>
      </c>
      <c r="F7353" s="71" t="n">
        <v>18</v>
      </c>
      <c r="G7353" s="72" t="n">
        <v>2017.31</v>
      </c>
      <c r="H7353" s="72" t="n">
        <v>1792.01</v>
      </c>
      <c r="I7353" s="71" t="n">
        <f aca="false">IF(B7353&gt;=Settings!$B$23,1,0)</f>
        <v>1</v>
      </c>
      <c r="J7353" s="71" t="n">
        <v>1</v>
      </c>
      <c r="K7353" s="71" t="n">
        <f aca="false">F7353*I7353*J7353</f>
        <v>18</v>
      </c>
      <c r="L7353" s="71" t="n">
        <f aca="false">E7353*I7353*J7353</f>
        <v>1</v>
      </c>
      <c r="M7353" s="72" t="n">
        <f aca="false">G7353*I7353*J7353</f>
        <v>2017.31</v>
      </c>
      <c r="N7353" s="72" t="n">
        <f aca="false">D7353*I7353*J7353</f>
        <v>113.59</v>
      </c>
      <c r="O7353" s="71" t="n">
        <f aca="false">F7353*J7353</f>
        <v>18</v>
      </c>
      <c r="P7353" s="71" t="n">
        <f aca="false">E7353*J7353</f>
        <v>1</v>
      </c>
    </row>
    <row r="7354" customFormat="false" ht="15" hidden="false" customHeight="false" outlineLevel="0" collapsed="false">
      <c r="A7354" s="71" t="s">
        <v>59</v>
      </c>
      <c r="B7354" s="71" t="s">
        <v>53</v>
      </c>
      <c r="C7354" s="71" t="s">
        <v>658</v>
      </c>
      <c r="D7354" s="72" t="n">
        <v>0</v>
      </c>
      <c r="E7354" s="71" t="n">
        <v>0</v>
      </c>
      <c r="F7354" s="71" t="n">
        <v>2</v>
      </c>
      <c r="G7354" s="72" t="n">
        <v>161.72</v>
      </c>
      <c r="H7354" s="72" t="n">
        <v>148.37</v>
      </c>
      <c r="I7354" s="71" t="n">
        <f aca="false">IF(B7354&gt;=Settings!$B$23,1,0)</f>
        <v>1</v>
      </c>
      <c r="J7354" s="71" t="n">
        <v>1</v>
      </c>
      <c r="K7354" s="71" t="n">
        <f aca="false">F7354*I7354*J7354</f>
        <v>2</v>
      </c>
      <c r="L7354" s="71" t="n">
        <f aca="false">E7354*I7354*J7354</f>
        <v>0</v>
      </c>
      <c r="M7354" s="72" t="n">
        <f aca="false">G7354*I7354*J7354</f>
        <v>161.72</v>
      </c>
      <c r="N7354" s="72" t="n">
        <f aca="false">D7354*I7354*J7354</f>
        <v>-0</v>
      </c>
      <c r="O7354" s="71" t="n">
        <f aca="false">F7354*J7354</f>
        <v>2</v>
      </c>
      <c r="P7354" s="71" t="n">
        <f aca="false">E7354*J7354</f>
        <v>0</v>
      </c>
    </row>
    <row r="7355" customFormat="false" ht="15" hidden="false" customHeight="false" outlineLevel="0" collapsed="false">
      <c r="A7355" s="71" t="s">
        <v>59</v>
      </c>
      <c r="B7355" s="71" t="s">
        <v>53</v>
      </c>
      <c r="C7355" s="71" t="s">
        <v>624</v>
      </c>
      <c r="D7355" s="72" t="n">
        <v>0</v>
      </c>
      <c r="E7355" s="71" t="n">
        <v>0</v>
      </c>
      <c r="F7355" s="71" t="n">
        <v>5</v>
      </c>
      <c r="G7355" s="72" t="n">
        <v>483.39</v>
      </c>
      <c r="H7355" s="72" t="n">
        <v>456.16</v>
      </c>
      <c r="I7355" s="71" t="n">
        <f aca="false">IF(B7355&gt;=Settings!$B$23,1,0)</f>
        <v>1</v>
      </c>
      <c r="J7355" s="71" t="n">
        <v>1</v>
      </c>
      <c r="K7355" s="71" t="n">
        <f aca="false">F7355*I7355*J7355</f>
        <v>5</v>
      </c>
      <c r="L7355" s="71" t="n">
        <f aca="false">E7355*I7355*J7355</f>
        <v>0</v>
      </c>
      <c r="M7355" s="72" t="n">
        <f aca="false">G7355*I7355*J7355</f>
        <v>483.39</v>
      </c>
      <c r="N7355" s="72" t="n">
        <f aca="false">D7355*I7355*J7355</f>
        <v>-0</v>
      </c>
      <c r="O7355" s="71" t="n">
        <f aca="false">F7355*J7355</f>
        <v>5</v>
      </c>
      <c r="P7355" s="71" t="n">
        <f aca="false">E7355*J7355</f>
        <v>0</v>
      </c>
    </row>
    <row r="7356" customFormat="false" ht="15" hidden="false" customHeight="false" outlineLevel="0" collapsed="false">
      <c r="A7356" s="71" t="s">
        <v>59</v>
      </c>
      <c r="B7356" s="71" t="s">
        <v>53</v>
      </c>
      <c r="C7356" s="71" t="s">
        <v>974</v>
      </c>
      <c r="D7356" s="72" t="n">
        <v>115.88</v>
      </c>
      <c r="E7356" s="71" t="n">
        <v>1</v>
      </c>
      <c r="F7356" s="71" t="n">
        <v>11</v>
      </c>
      <c r="G7356" s="72" t="n">
        <v>1435.85</v>
      </c>
      <c r="H7356" s="72" t="n">
        <v>1258.67</v>
      </c>
      <c r="I7356" s="71" t="n">
        <f aca="false">IF(B7356&gt;=Settings!$B$23,1,0)</f>
        <v>1</v>
      </c>
      <c r="J7356" s="71" t="n">
        <v>1</v>
      </c>
      <c r="K7356" s="71" t="n">
        <f aca="false">F7356*I7356*J7356</f>
        <v>11</v>
      </c>
      <c r="L7356" s="71" t="n">
        <f aca="false">E7356*I7356*J7356</f>
        <v>1</v>
      </c>
      <c r="M7356" s="72" t="n">
        <f aca="false">G7356*I7356*J7356</f>
        <v>1435.85</v>
      </c>
      <c r="N7356" s="72" t="n">
        <f aca="false">D7356*I7356*J7356</f>
        <v>115.88</v>
      </c>
      <c r="O7356" s="71" t="n">
        <f aca="false">F7356*J7356</f>
        <v>11</v>
      </c>
      <c r="P7356" s="71" t="n">
        <f aca="false">E7356*J7356</f>
        <v>1</v>
      </c>
    </row>
    <row r="7357" customFormat="false" ht="15" hidden="false" customHeight="false" outlineLevel="0" collapsed="false">
      <c r="A7357" s="71" t="s">
        <v>61</v>
      </c>
      <c r="B7357" s="71" t="s">
        <v>53</v>
      </c>
      <c r="C7357" s="71" t="s">
        <v>1248</v>
      </c>
      <c r="D7357" s="72" t="n">
        <v>77.23</v>
      </c>
      <c r="E7357" s="71" t="n">
        <v>1</v>
      </c>
      <c r="F7357" s="71" t="n">
        <v>4</v>
      </c>
      <c r="G7357" s="72" t="n">
        <v>299.81</v>
      </c>
      <c r="H7357" s="72" t="n">
        <v>200.12</v>
      </c>
      <c r="I7357" s="71" t="n">
        <f aca="false">IF(B7357&gt;=Settings!$B$23,1,0)</f>
        <v>1</v>
      </c>
      <c r="J7357" s="71" t="n">
        <v>1</v>
      </c>
      <c r="K7357" s="71" t="n">
        <f aca="false">F7357*I7357*J7357</f>
        <v>4</v>
      </c>
      <c r="L7357" s="71" t="n">
        <f aca="false">E7357*I7357*J7357</f>
        <v>1</v>
      </c>
      <c r="M7357" s="72" t="n">
        <f aca="false">G7357*I7357*J7357</f>
        <v>299.81</v>
      </c>
      <c r="N7357" s="72" t="n">
        <f aca="false">D7357*I7357*J7357</f>
        <v>77.23</v>
      </c>
      <c r="O7357" s="71" t="n">
        <f aca="false">F7357*J7357</f>
        <v>4</v>
      </c>
      <c r="P7357" s="71" t="n">
        <f aca="false">E7357*J7357</f>
        <v>1</v>
      </c>
    </row>
    <row r="7358" customFormat="false" ht="15" hidden="false" customHeight="false" outlineLevel="0" collapsed="false">
      <c r="A7358" s="71" t="s">
        <v>60</v>
      </c>
      <c r="B7358" s="71" t="s">
        <v>53</v>
      </c>
      <c r="C7358" s="71" t="s">
        <v>1747</v>
      </c>
      <c r="D7358" s="72" t="n">
        <v>0</v>
      </c>
      <c r="E7358" s="71" t="n">
        <v>0</v>
      </c>
      <c r="F7358" s="71" t="n">
        <v>3</v>
      </c>
      <c r="G7358" s="72" t="n">
        <v>340.76</v>
      </c>
      <c r="H7358" s="72" t="n">
        <v>323.73</v>
      </c>
      <c r="I7358" s="71" t="n">
        <f aca="false">IF(B7358&gt;=Settings!$B$23,1,0)</f>
        <v>1</v>
      </c>
      <c r="J7358" s="71" t="n">
        <v>1</v>
      </c>
      <c r="K7358" s="71" t="n">
        <f aca="false">F7358*I7358*J7358</f>
        <v>3</v>
      </c>
      <c r="L7358" s="71" t="n">
        <f aca="false">E7358*I7358*J7358</f>
        <v>0</v>
      </c>
      <c r="M7358" s="72" t="n">
        <f aca="false">G7358*I7358*J7358</f>
        <v>340.76</v>
      </c>
      <c r="N7358" s="72" t="n">
        <f aca="false">D7358*I7358*J7358</f>
        <v>-0</v>
      </c>
      <c r="O7358" s="71" t="n">
        <f aca="false">F7358*J7358</f>
        <v>3</v>
      </c>
      <c r="P7358" s="71" t="n">
        <f aca="false">E7358*J7358</f>
        <v>0</v>
      </c>
    </row>
    <row r="7359" customFormat="false" ht="15" hidden="false" customHeight="false" outlineLevel="0" collapsed="false">
      <c r="A7359" s="71" t="s">
        <v>59</v>
      </c>
      <c r="B7359" s="71" t="s">
        <v>53</v>
      </c>
      <c r="C7359" s="71" t="s">
        <v>1116</v>
      </c>
      <c r="D7359" s="72" t="n">
        <v>86.54</v>
      </c>
      <c r="E7359" s="71" t="n">
        <v>7</v>
      </c>
      <c r="F7359" s="71" t="n">
        <v>175</v>
      </c>
      <c r="G7359" s="72" t="n">
        <v>2384.66</v>
      </c>
      <c r="H7359" s="72" t="n">
        <v>2173.24</v>
      </c>
      <c r="I7359" s="71" t="n">
        <f aca="false">IF(B7359&gt;=Settings!$B$23,1,0)</f>
        <v>1</v>
      </c>
      <c r="J7359" s="71" t="n">
        <v>1</v>
      </c>
      <c r="K7359" s="71" t="n">
        <f aca="false">F7359*I7359*J7359</f>
        <v>175</v>
      </c>
      <c r="L7359" s="71" t="n">
        <f aca="false">E7359*I7359*J7359</f>
        <v>7</v>
      </c>
      <c r="M7359" s="72" t="n">
        <f aca="false">G7359*I7359*J7359</f>
        <v>2384.66</v>
      </c>
      <c r="N7359" s="72" t="n">
        <f aca="false">D7359*I7359*J7359</f>
        <v>86.54</v>
      </c>
      <c r="O7359" s="71" t="n">
        <f aca="false">F7359*J7359</f>
        <v>175</v>
      </c>
      <c r="P7359" s="71" t="n">
        <f aca="false">E7359*J7359</f>
        <v>7</v>
      </c>
    </row>
    <row r="7360" customFormat="false" ht="15" hidden="false" customHeight="false" outlineLevel="0" collapsed="false">
      <c r="A7360" s="71" t="s">
        <v>59</v>
      </c>
      <c r="B7360" s="71" t="s">
        <v>53</v>
      </c>
      <c r="C7360" s="71" t="s">
        <v>1115</v>
      </c>
      <c r="D7360" s="72" t="n">
        <v>0</v>
      </c>
      <c r="E7360" s="71" t="n">
        <v>0</v>
      </c>
      <c r="F7360" s="71" t="n">
        <v>1</v>
      </c>
      <c r="G7360" s="72" t="n">
        <v>54.5</v>
      </c>
      <c r="H7360" s="72" t="n">
        <v>54.5</v>
      </c>
      <c r="I7360" s="71" t="n">
        <f aca="false">IF(B7360&gt;=Settings!$B$23,1,0)</f>
        <v>1</v>
      </c>
      <c r="J7360" s="71" t="n">
        <v>1</v>
      </c>
      <c r="K7360" s="71" t="n">
        <f aca="false">F7360*I7360*J7360</f>
        <v>1</v>
      </c>
      <c r="L7360" s="71" t="n">
        <f aca="false">E7360*I7360*J7360</f>
        <v>0</v>
      </c>
      <c r="M7360" s="72" t="n">
        <f aca="false">G7360*I7360*J7360</f>
        <v>54.5</v>
      </c>
      <c r="N7360" s="72" t="n">
        <f aca="false">D7360*I7360*J7360</f>
        <v>-0</v>
      </c>
      <c r="O7360" s="71" t="n">
        <f aca="false">F7360*J7360</f>
        <v>1</v>
      </c>
      <c r="P7360" s="71" t="n">
        <f aca="false">E7360*J7360</f>
        <v>0</v>
      </c>
    </row>
    <row r="7361" customFormat="false" ht="15" hidden="false" customHeight="false" outlineLevel="0" collapsed="false">
      <c r="A7361" s="71" t="s">
        <v>59</v>
      </c>
      <c r="B7361" s="71" t="s">
        <v>53</v>
      </c>
      <c r="C7361" s="71" t="s">
        <v>600</v>
      </c>
      <c r="D7361" s="72" t="n">
        <v>0</v>
      </c>
      <c r="E7361" s="71" t="n">
        <v>0</v>
      </c>
      <c r="F7361" s="71" t="n">
        <v>5</v>
      </c>
      <c r="G7361" s="72" t="n">
        <v>576.21</v>
      </c>
      <c r="H7361" s="72" t="n">
        <v>543.51</v>
      </c>
      <c r="I7361" s="71" t="n">
        <f aca="false">IF(B7361&gt;=Settings!$B$23,1,0)</f>
        <v>1</v>
      </c>
      <c r="J7361" s="71" t="n">
        <v>1</v>
      </c>
      <c r="K7361" s="71" t="n">
        <f aca="false">F7361*I7361*J7361</f>
        <v>5</v>
      </c>
      <c r="L7361" s="71" t="n">
        <f aca="false">E7361*I7361*J7361</f>
        <v>0</v>
      </c>
      <c r="M7361" s="72" t="n">
        <f aca="false">G7361*I7361*J7361</f>
        <v>576.21</v>
      </c>
      <c r="N7361" s="72" t="n">
        <f aca="false">D7361*I7361*J7361</f>
        <v>-0</v>
      </c>
      <c r="O7361" s="71" t="n">
        <f aca="false">F7361*J7361</f>
        <v>5</v>
      </c>
      <c r="P7361" s="71" t="n">
        <f aca="false">E7361*J7361</f>
        <v>0</v>
      </c>
    </row>
    <row r="7362" customFormat="false" ht="15" hidden="false" customHeight="false" outlineLevel="0" collapsed="false">
      <c r="A7362" s="71" t="s">
        <v>59</v>
      </c>
      <c r="B7362" s="71" t="s">
        <v>53</v>
      </c>
      <c r="C7362" s="71" t="s">
        <v>1112</v>
      </c>
      <c r="D7362" s="72" t="n">
        <v>0</v>
      </c>
      <c r="E7362" s="71" t="n">
        <v>0</v>
      </c>
      <c r="F7362" s="71" t="n">
        <v>14</v>
      </c>
      <c r="G7362" s="72" t="n">
        <v>1376.63</v>
      </c>
      <c r="H7362" s="72" t="n">
        <v>1301.02</v>
      </c>
      <c r="I7362" s="71" t="n">
        <f aca="false">IF(B7362&gt;=Settings!$B$23,1,0)</f>
        <v>1</v>
      </c>
      <c r="J7362" s="71" t="n">
        <v>1</v>
      </c>
      <c r="K7362" s="71" t="n">
        <f aca="false">F7362*I7362*J7362</f>
        <v>14</v>
      </c>
      <c r="L7362" s="71" t="n">
        <f aca="false">E7362*I7362*J7362</f>
        <v>0</v>
      </c>
      <c r="M7362" s="72" t="n">
        <f aca="false">G7362*I7362*J7362</f>
        <v>1376.63</v>
      </c>
      <c r="N7362" s="72" t="n">
        <f aca="false">D7362*I7362*J7362</f>
        <v>-0</v>
      </c>
      <c r="O7362" s="71" t="n">
        <f aca="false">F7362*J7362</f>
        <v>14</v>
      </c>
      <c r="P7362" s="71" t="n">
        <f aca="false">E7362*J7362</f>
        <v>0</v>
      </c>
    </row>
    <row r="7363" customFormat="false" ht="15" hidden="false" customHeight="false" outlineLevel="0" collapsed="false">
      <c r="A7363" s="71" t="s">
        <v>59</v>
      </c>
      <c r="B7363" s="71" t="s">
        <v>53</v>
      </c>
      <c r="C7363" s="71" t="s">
        <v>1117</v>
      </c>
      <c r="D7363" s="72" t="n">
        <v>20.86</v>
      </c>
      <c r="E7363" s="71" t="n">
        <v>1</v>
      </c>
      <c r="F7363" s="71" t="n">
        <v>10</v>
      </c>
      <c r="G7363" s="72" t="n">
        <v>208.6</v>
      </c>
      <c r="H7363" s="72" t="n">
        <v>177.32</v>
      </c>
      <c r="I7363" s="71" t="n">
        <f aca="false">IF(B7363&gt;=Settings!$B$23,1,0)</f>
        <v>1</v>
      </c>
      <c r="J7363" s="71" t="n">
        <v>1</v>
      </c>
      <c r="K7363" s="71" t="n">
        <f aca="false">F7363*I7363*J7363</f>
        <v>10</v>
      </c>
      <c r="L7363" s="71" t="n">
        <f aca="false">E7363*I7363*J7363</f>
        <v>1</v>
      </c>
      <c r="M7363" s="72" t="n">
        <f aca="false">G7363*I7363*J7363</f>
        <v>208.6</v>
      </c>
      <c r="N7363" s="72" t="n">
        <f aca="false">D7363*I7363*J7363</f>
        <v>20.86</v>
      </c>
      <c r="O7363" s="71" t="n">
        <f aca="false">F7363*J7363</f>
        <v>10</v>
      </c>
      <c r="P7363" s="71" t="n">
        <f aca="false">E7363*J7363</f>
        <v>1</v>
      </c>
    </row>
    <row r="7364" customFormat="false" ht="15" hidden="false" customHeight="false" outlineLevel="0" collapsed="false">
      <c r="A7364" s="71" t="s">
        <v>60</v>
      </c>
      <c r="B7364" s="71" t="s">
        <v>53</v>
      </c>
      <c r="C7364" s="71" t="s">
        <v>116</v>
      </c>
      <c r="D7364" s="72" t="n">
        <v>0</v>
      </c>
      <c r="E7364" s="71" t="n">
        <v>0</v>
      </c>
      <c r="F7364" s="71" t="n">
        <v>52</v>
      </c>
      <c r="G7364" s="72" t="n">
        <v>6152.1</v>
      </c>
      <c r="H7364" s="72" t="n">
        <v>5867.82</v>
      </c>
      <c r="I7364" s="71" t="n">
        <f aca="false">IF(B7364&gt;=Settings!$B$23,1,0)</f>
        <v>1</v>
      </c>
      <c r="J7364" s="71" t="n">
        <v>1</v>
      </c>
      <c r="K7364" s="71" t="n">
        <f aca="false">F7364*I7364*J7364</f>
        <v>52</v>
      </c>
      <c r="L7364" s="71" t="n">
        <f aca="false">E7364*I7364*J7364</f>
        <v>0</v>
      </c>
      <c r="M7364" s="72" t="n">
        <f aca="false">G7364*I7364*J7364</f>
        <v>6152.1</v>
      </c>
      <c r="N7364" s="72" t="n">
        <f aca="false">D7364*I7364*J7364</f>
        <v>-0</v>
      </c>
      <c r="O7364" s="71" t="n">
        <f aca="false">F7364*J7364</f>
        <v>52</v>
      </c>
      <c r="P7364" s="71" t="n">
        <f aca="false">E7364*J7364</f>
        <v>0</v>
      </c>
    </row>
    <row r="7365" customFormat="false" ht="15" hidden="false" customHeight="false" outlineLevel="0" collapsed="false">
      <c r="A7365" s="71" t="s">
        <v>61</v>
      </c>
      <c r="B7365" s="71" t="s">
        <v>53</v>
      </c>
      <c r="C7365" s="71" t="s">
        <v>155</v>
      </c>
      <c r="D7365" s="72" t="n">
        <v>195.14</v>
      </c>
      <c r="E7365" s="71" t="n">
        <v>2</v>
      </c>
      <c r="F7365" s="71" t="n">
        <v>22</v>
      </c>
      <c r="G7365" s="72" t="n">
        <v>2248.94</v>
      </c>
      <c r="H7365" s="72" t="n">
        <v>1958.45</v>
      </c>
      <c r="I7365" s="71" t="n">
        <f aca="false">IF(B7365&gt;=Settings!$B$23,1,0)</f>
        <v>1</v>
      </c>
      <c r="J7365" s="71" t="n">
        <v>1</v>
      </c>
      <c r="K7365" s="71" t="n">
        <f aca="false">F7365*I7365*J7365</f>
        <v>22</v>
      </c>
      <c r="L7365" s="71" t="n">
        <f aca="false">E7365*I7365*J7365</f>
        <v>2</v>
      </c>
      <c r="M7365" s="72" t="n">
        <f aca="false">G7365*I7365*J7365</f>
        <v>2248.94</v>
      </c>
      <c r="N7365" s="72" t="n">
        <f aca="false">D7365*I7365*J7365</f>
        <v>195.14</v>
      </c>
      <c r="O7365" s="71" t="n">
        <f aca="false">F7365*J7365</f>
        <v>22</v>
      </c>
      <c r="P7365" s="71" t="n">
        <f aca="false">E7365*J7365</f>
        <v>2</v>
      </c>
    </row>
    <row r="7366" customFormat="false" ht="15" hidden="false" customHeight="false" outlineLevel="0" collapsed="false">
      <c r="A7366" s="71" t="s">
        <v>59</v>
      </c>
      <c r="B7366" s="71" t="s">
        <v>53</v>
      </c>
      <c r="C7366" s="71" t="s">
        <v>1403</v>
      </c>
      <c r="D7366" s="72" t="n">
        <v>181.77</v>
      </c>
      <c r="E7366" s="71" t="n">
        <v>1</v>
      </c>
      <c r="F7366" s="71" t="n">
        <v>14</v>
      </c>
      <c r="G7366" s="72" t="n">
        <v>2858.43</v>
      </c>
      <c r="H7366" s="72" t="n">
        <v>2561.5</v>
      </c>
      <c r="I7366" s="71" t="n">
        <f aca="false">IF(B7366&gt;=Settings!$B$23,1,0)</f>
        <v>1</v>
      </c>
      <c r="J7366" s="71" t="n">
        <v>1</v>
      </c>
      <c r="K7366" s="71" t="n">
        <f aca="false">F7366*I7366*J7366</f>
        <v>14</v>
      </c>
      <c r="L7366" s="71" t="n">
        <f aca="false">E7366*I7366*J7366</f>
        <v>1</v>
      </c>
      <c r="M7366" s="72" t="n">
        <f aca="false">G7366*I7366*J7366</f>
        <v>2858.43</v>
      </c>
      <c r="N7366" s="72" t="n">
        <f aca="false">D7366*I7366*J7366</f>
        <v>181.77</v>
      </c>
      <c r="O7366" s="71" t="n">
        <f aca="false">F7366*J7366</f>
        <v>14</v>
      </c>
      <c r="P7366" s="71" t="n">
        <f aca="false">E7366*J7366</f>
        <v>1</v>
      </c>
    </row>
    <row r="7367" customFormat="false" ht="15" hidden="false" customHeight="false" outlineLevel="0" collapsed="false">
      <c r="A7367" s="71" t="s">
        <v>61</v>
      </c>
      <c r="B7367" s="71" t="s">
        <v>53</v>
      </c>
      <c r="C7367" s="71" t="s">
        <v>1264</v>
      </c>
      <c r="D7367" s="72" t="n">
        <v>0</v>
      </c>
      <c r="E7367" s="71" t="n">
        <v>0</v>
      </c>
      <c r="F7367" s="71" t="n">
        <v>3</v>
      </c>
      <c r="G7367" s="72" t="n">
        <v>190.75</v>
      </c>
      <c r="H7367" s="72" t="n">
        <v>171.69</v>
      </c>
      <c r="I7367" s="71" t="n">
        <f aca="false">IF(B7367&gt;=Settings!$B$23,1,0)</f>
        <v>1</v>
      </c>
      <c r="J7367" s="71" t="n">
        <v>1</v>
      </c>
      <c r="K7367" s="71" t="n">
        <f aca="false">F7367*I7367*J7367</f>
        <v>3</v>
      </c>
      <c r="L7367" s="71" t="n">
        <f aca="false">E7367*I7367*J7367</f>
        <v>0</v>
      </c>
      <c r="M7367" s="72" t="n">
        <f aca="false">G7367*I7367*J7367</f>
        <v>190.75</v>
      </c>
      <c r="N7367" s="72" t="n">
        <f aca="false">D7367*I7367*J7367</f>
        <v>-0</v>
      </c>
      <c r="O7367" s="71" t="n">
        <f aca="false">F7367*J7367</f>
        <v>3</v>
      </c>
      <c r="P7367" s="71" t="n">
        <f aca="false">E7367*J7367</f>
        <v>0</v>
      </c>
    </row>
    <row r="7368" customFormat="false" ht="15" hidden="false" customHeight="false" outlineLevel="0" collapsed="false">
      <c r="A7368" s="71" t="s">
        <v>61</v>
      </c>
      <c r="B7368" s="71" t="s">
        <v>53</v>
      </c>
      <c r="C7368" s="71" t="s">
        <v>1479</v>
      </c>
      <c r="D7368" s="72" t="n">
        <v>59.05</v>
      </c>
      <c r="E7368" s="71" t="n">
        <v>1</v>
      </c>
      <c r="F7368" s="71" t="n">
        <v>18</v>
      </c>
      <c r="G7368" s="72" t="n">
        <v>1090.1</v>
      </c>
      <c r="H7368" s="72" t="n">
        <v>975.27</v>
      </c>
      <c r="I7368" s="71" t="n">
        <f aca="false">IF(B7368&gt;=Settings!$B$23,1,0)</f>
        <v>1</v>
      </c>
      <c r="J7368" s="71" t="n">
        <v>1</v>
      </c>
      <c r="K7368" s="71" t="n">
        <f aca="false">F7368*I7368*J7368</f>
        <v>18</v>
      </c>
      <c r="L7368" s="71" t="n">
        <f aca="false">E7368*I7368*J7368</f>
        <v>1</v>
      </c>
      <c r="M7368" s="72" t="n">
        <f aca="false">G7368*I7368*J7368</f>
        <v>1090.1</v>
      </c>
      <c r="N7368" s="72" t="n">
        <f aca="false">D7368*I7368*J7368</f>
        <v>59.05</v>
      </c>
      <c r="O7368" s="71" t="n">
        <f aca="false">F7368*J7368</f>
        <v>18</v>
      </c>
      <c r="P7368" s="71" t="n">
        <f aca="false">E7368*J7368</f>
        <v>1</v>
      </c>
    </row>
    <row r="7369" customFormat="false" ht="15" hidden="false" customHeight="false" outlineLevel="0" collapsed="false">
      <c r="A7369" s="71" t="s">
        <v>59</v>
      </c>
      <c r="B7369" s="71" t="s">
        <v>53</v>
      </c>
      <c r="C7369" s="71" t="s">
        <v>1420</v>
      </c>
      <c r="D7369" s="72" t="n">
        <v>0</v>
      </c>
      <c r="E7369" s="71" t="n">
        <v>0</v>
      </c>
      <c r="F7369" s="71" t="n">
        <v>4</v>
      </c>
      <c r="G7369" s="72" t="n">
        <v>417.99</v>
      </c>
      <c r="H7369" s="72" t="n">
        <v>401.64</v>
      </c>
      <c r="I7369" s="71" t="n">
        <f aca="false">IF(B7369&gt;=Settings!$B$23,1,0)</f>
        <v>1</v>
      </c>
      <c r="J7369" s="71" t="n">
        <v>1</v>
      </c>
      <c r="K7369" s="71" t="n">
        <f aca="false">F7369*I7369*J7369</f>
        <v>4</v>
      </c>
      <c r="L7369" s="71" t="n">
        <f aca="false">E7369*I7369*J7369</f>
        <v>0</v>
      </c>
      <c r="M7369" s="72" t="n">
        <f aca="false">G7369*I7369*J7369</f>
        <v>417.99</v>
      </c>
      <c r="N7369" s="72" t="n">
        <f aca="false">D7369*I7369*J7369</f>
        <v>-0</v>
      </c>
      <c r="O7369" s="71" t="n">
        <f aca="false">F7369*J7369</f>
        <v>4</v>
      </c>
      <c r="P7369" s="71" t="n">
        <f aca="false">E7369*J7369</f>
        <v>0</v>
      </c>
    </row>
    <row r="7370" customFormat="false" ht="15" hidden="false" customHeight="false" outlineLevel="0" collapsed="false">
      <c r="A7370" s="71" t="s">
        <v>59</v>
      </c>
      <c r="B7370" s="71" t="s">
        <v>53</v>
      </c>
      <c r="C7370" s="71" t="s">
        <v>1419</v>
      </c>
      <c r="D7370" s="72" t="n">
        <v>0</v>
      </c>
      <c r="E7370" s="71" t="n">
        <v>0</v>
      </c>
      <c r="F7370" s="71" t="n">
        <v>1</v>
      </c>
      <c r="G7370" s="72" t="n">
        <v>149.95</v>
      </c>
      <c r="H7370" s="72" t="n">
        <v>149.95</v>
      </c>
      <c r="I7370" s="71" t="n">
        <f aca="false">IF(B7370&gt;=Settings!$B$23,1,0)</f>
        <v>1</v>
      </c>
      <c r="J7370" s="71" t="n">
        <v>1</v>
      </c>
      <c r="K7370" s="71" t="n">
        <f aca="false">F7370*I7370*J7370</f>
        <v>1</v>
      </c>
      <c r="L7370" s="71" t="n">
        <f aca="false">E7370*I7370*J7370</f>
        <v>0</v>
      </c>
      <c r="M7370" s="72" t="n">
        <f aca="false">G7370*I7370*J7370</f>
        <v>149.95</v>
      </c>
      <c r="N7370" s="72" t="n">
        <f aca="false">D7370*I7370*J7370</f>
        <v>-0</v>
      </c>
      <c r="O7370" s="71" t="n">
        <f aca="false">F7370*J7370</f>
        <v>1</v>
      </c>
      <c r="P7370" s="71" t="n">
        <f aca="false">E7370*J7370</f>
        <v>0</v>
      </c>
    </row>
    <row r="7371" customFormat="false" ht="15" hidden="false" customHeight="false" outlineLevel="0" collapsed="false">
      <c r="A7371" s="71" t="s">
        <v>60</v>
      </c>
      <c r="B7371" s="71" t="s">
        <v>53</v>
      </c>
      <c r="C7371" s="71" t="s">
        <v>122</v>
      </c>
      <c r="D7371" s="72" t="n">
        <v>77.23</v>
      </c>
      <c r="E7371" s="71" t="n">
        <v>1</v>
      </c>
      <c r="F7371" s="71" t="n">
        <v>72</v>
      </c>
      <c r="G7371" s="72" t="n">
        <v>5669.29</v>
      </c>
      <c r="H7371" s="72" t="n">
        <v>5295.17</v>
      </c>
      <c r="I7371" s="71" t="n">
        <f aca="false">IF(B7371&gt;=Settings!$B$23,1,0)</f>
        <v>1</v>
      </c>
      <c r="J7371" s="71" t="n">
        <v>1</v>
      </c>
      <c r="K7371" s="71" t="n">
        <f aca="false">F7371*I7371*J7371</f>
        <v>72</v>
      </c>
      <c r="L7371" s="71" t="n">
        <f aca="false">E7371*I7371*J7371</f>
        <v>1</v>
      </c>
      <c r="M7371" s="72" t="n">
        <f aca="false">G7371*I7371*J7371</f>
        <v>5669.29</v>
      </c>
      <c r="N7371" s="72" t="n">
        <f aca="false">D7371*I7371*J7371</f>
        <v>77.23</v>
      </c>
      <c r="O7371" s="71" t="n">
        <f aca="false">F7371*J7371</f>
        <v>72</v>
      </c>
      <c r="P7371" s="71" t="n">
        <f aca="false">E7371*J7371</f>
        <v>1</v>
      </c>
    </row>
    <row r="7372" customFormat="false" ht="15" hidden="false" customHeight="false" outlineLevel="0" collapsed="false">
      <c r="A7372" s="71" t="s">
        <v>59</v>
      </c>
      <c r="B7372" s="71" t="s">
        <v>53</v>
      </c>
      <c r="C7372" s="71" t="s">
        <v>1040</v>
      </c>
      <c r="D7372" s="72" t="n">
        <v>0</v>
      </c>
      <c r="E7372" s="71" t="n">
        <v>0</v>
      </c>
      <c r="F7372" s="71" t="n">
        <v>4</v>
      </c>
      <c r="G7372" s="72" t="n">
        <v>181.63</v>
      </c>
      <c r="H7372" s="72" t="n">
        <v>158.94</v>
      </c>
      <c r="I7372" s="71" t="n">
        <f aca="false">IF(B7372&gt;=Settings!$B$23,1,0)</f>
        <v>1</v>
      </c>
      <c r="J7372" s="71" t="n">
        <v>1</v>
      </c>
      <c r="K7372" s="71" t="n">
        <f aca="false">F7372*I7372*J7372</f>
        <v>4</v>
      </c>
      <c r="L7372" s="71" t="n">
        <f aca="false">E7372*I7372*J7372</f>
        <v>0</v>
      </c>
      <c r="M7372" s="72" t="n">
        <f aca="false">G7372*I7372*J7372</f>
        <v>181.63</v>
      </c>
      <c r="N7372" s="72" t="n">
        <f aca="false">D7372*I7372*J7372</f>
        <v>-0</v>
      </c>
      <c r="O7372" s="71" t="n">
        <f aca="false">F7372*J7372</f>
        <v>4</v>
      </c>
      <c r="P7372" s="71" t="n">
        <f aca="false">E7372*J7372</f>
        <v>0</v>
      </c>
    </row>
    <row r="7373" customFormat="false" ht="15" hidden="false" customHeight="false" outlineLevel="0" collapsed="false">
      <c r="A7373" s="71" t="s">
        <v>59</v>
      </c>
      <c r="B7373" s="71" t="s">
        <v>53</v>
      </c>
      <c r="C7373" s="71" t="s">
        <v>2445</v>
      </c>
      <c r="D7373" s="72" t="n">
        <v>0</v>
      </c>
      <c r="E7373" s="71" t="n">
        <v>0</v>
      </c>
      <c r="F7373" s="71" t="n">
        <v>3</v>
      </c>
      <c r="G7373" s="72" t="n">
        <v>227.12</v>
      </c>
      <c r="H7373" s="72" t="n">
        <v>205.33</v>
      </c>
      <c r="I7373" s="71" t="n">
        <f aca="false">IF(B7373&gt;=Settings!$B$23,1,0)</f>
        <v>1</v>
      </c>
      <c r="J7373" s="71" t="n">
        <v>1</v>
      </c>
      <c r="K7373" s="71" t="n">
        <f aca="false">F7373*I7373*J7373</f>
        <v>3</v>
      </c>
      <c r="L7373" s="71" t="n">
        <f aca="false">E7373*I7373*J7373</f>
        <v>0</v>
      </c>
      <c r="M7373" s="72" t="n">
        <f aca="false">G7373*I7373*J7373</f>
        <v>227.12</v>
      </c>
      <c r="N7373" s="72" t="n">
        <f aca="false">D7373*I7373*J7373</f>
        <v>-0</v>
      </c>
      <c r="O7373" s="71" t="n">
        <f aca="false">F7373*J7373</f>
        <v>3</v>
      </c>
      <c r="P7373" s="71" t="n">
        <f aca="false">E7373*J7373</f>
        <v>0</v>
      </c>
    </row>
    <row r="7374" customFormat="false" ht="15" hidden="false" customHeight="false" outlineLevel="0" collapsed="false">
      <c r="A7374" s="71" t="s">
        <v>59</v>
      </c>
      <c r="B7374" s="71" t="s">
        <v>53</v>
      </c>
      <c r="C7374" s="71" t="s">
        <v>1041</v>
      </c>
      <c r="D7374" s="72" t="n">
        <v>29.34</v>
      </c>
      <c r="E7374" s="71" t="n">
        <v>2</v>
      </c>
      <c r="F7374" s="71" t="n">
        <v>32</v>
      </c>
      <c r="G7374" s="72" t="n">
        <v>552.33</v>
      </c>
      <c r="H7374" s="72" t="n">
        <v>502.29</v>
      </c>
      <c r="I7374" s="71" t="n">
        <f aca="false">IF(B7374&gt;=Settings!$B$23,1,0)</f>
        <v>1</v>
      </c>
      <c r="J7374" s="71" t="n">
        <v>1</v>
      </c>
      <c r="K7374" s="71" t="n">
        <f aca="false">F7374*I7374*J7374</f>
        <v>32</v>
      </c>
      <c r="L7374" s="71" t="n">
        <f aca="false">E7374*I7374*J7374</f>
        <v>2</v>
      </c>
      <c r="M7374" s="72" t="n">
        <f aca="false">G7374*I7374*J7374</f>
        <v>552.33</v>
      </c>
      <c r="N7374" s="72" t="n">
        <f aca="false">D7374*I7374*J7374</f>
        <v>29.34</v>
      </c>
      <c r="O7374" s="71" t="n">
        <f aca="false">F7374*J7374</f>
        <v>32</v>
      </c>
      <c r="P7374" s="71" t="n">
        <f aca="false">E7374*J7374</f>
        <v>2</v>
      </c>
    </row>
    <row r="7375" customFormat="false" ht="15" hidden="false" customHeight="false" outlineLevel="0" collapsed="false">
      <c r="A7375" s="71" t="s">
        <v>59</v>
      </c>
      <c r="B7375" s="71" t="s">
        <v>53</v>
      </c>
      <c r="C7375" s="71" t="s">
        <v>2446</v>
      </c>
      <c r="D7375" s="72" t="n">
        <v>0</v>
      </c>
      <c r="E7375" s="71" t="n">
        <v>0</v>
      </c>
      <c r="F7375" s="71" t="n">
        <v>2</v>
      </c>
      <c r="G7375" s="72" t="n">
        <v>545.35</v>
      </c>
      <c r="H7375" s="72" t="n">
        <v>504.46</v>
      </c>
      <c r="I7375" s="71" t="n">
        <f aca="false">IF(B7375&gt;=Settings!$B$23,1,0)</f>
        <v>1</v>
      </c>
      <c r="J7375" s="71" t="n">
        <v>1</v>
      </c>
      <c r="K7375" s="71" t="n">
        <f aca="false">F7375*I7375*J7375</f>
        <v>2</v>
      </c>
      <c r="L7375" s="71" t="n">
        <f aca="false">E7375*I7375*J7375</f>
        <v>0</v>
      </c>
      <c r="M7375" s="72" t="n">
        <f aca="false">G7375*I7375*J7375</f>
        <v>545.35</v>
      </c>
      <c r="N7375" s="72" t="n">
        <f aca="false">D7375*I7375*J7375</f>
        <v>-0</v>
      </c>
      <c r="O7375" s="71" t="n">
        <f aca="false">F7375*J7375</f>
        <v>2</v>
      </c>
      <c r="P7375" s="71" t="n">
        <f aca="false">E7375*J7375</f>
        <v>0</v>
      </c>
    </row>
    <row r="7376" customFormat="false" ht="15" hidden="false" customHeight="false" outlineLevel="0" collapsed="false">
      <c r="A7376" s="71" t="s">
        <v>61</v>
      </c>
      <c r="B7376" s="71" t="s">
        <v>53</v>
      </c>
      <c r="C7376" s="71" t="s">
        <v>1486</v>
      </c>
      <c r="D7376" s="72" t="n">
        <v>0</v>
      </c>
      <c r="E7376" s="71" t="n">
        <v>0</v>
      </c>
      <c r="F7376" s="71" t="n">
        <v>1</v>
      </c>
      <c r="G7376" s="72" t="n">
        <v>54.5</v>
      </c>
      <c r="H7376" s="72" t="n">
        <v>46.33</v>
      </c>
      <c r="I7376" s="71" t="n">
        <f aca="false">IF(B7376&gt;=Settings!$B$23,1,0)</f>
        <v>1</v>
      </c>
      <c r="J7376" s="71" t="n">
        <v>1</v>
      </c>
      <c r="K7376" s="71" t="n">
        <f aca="false">F7376*I7376*J7376</f>
        <v>1</v>
      </c>
      <c r="L7376" s="71" t="n">
        <f aca="false">E7376*I7376*J7376</f>
        <v>0</v>
      </c>
      <c r="M7376" s="72" t="n">
        <f aca="false">G7376*I7376*J7376</f>
        <v>54.5</v>
      </c>
      <c r="N7376" s="72" t="n">
        <f aca="false">D7376*I7376*J7376</f>
        <v>-0</v>
      </c>
      <c r="O7376" s="71" t="n">
        <f aca="false">F7376*J7376</f>
        <v>1</v>
      </c>
      <c r="P7376" s="71" t="n">
        <f aca="false">E7376*J7376</f>
        <v>0</v>
      </c>
    </row>
    <row r="7377" customFormat="false" ht="15" hidden="false" customHeight="false" outlineLevel="0" collapsed="false">
      <c r="A7377" s="71" t="s">
        <v>59</v>
      </c>
      <c r="B7377" s="71" t="s">
        <v>53</v>
      </c>
      <c r="C7377" s="71" t="s">
        <v>2268</v>
      </c>
      <c r="D7377" s="72" t="n">
        <v>0</v>
      </c>
      <c r="E7377" s="71" t="n">
        <v>0</v>
      </c>
      <c r="F7377" s="71" t="n">
        <v>10</v>
      </c>
      <c r="G7377" s="72" t="n">
        <v>1881.35</v>
      </c>
      <c r="H7377" s="72" t="n">
        <v>1800.27</v>
      </c>
      <c r="I7377" s="71" t="n">
        <f aca="false">IF(B7377&gt;=Settings!$B$23,1,0)</f>
        <v>1</v>
      </c>
      <c r="J7377" s="71" t="n">
        <v>1</v>
      </c>
      <c r="K7377" s="71" t="n">
        <f aca="false">F7377*I7377*J7377</f>
        <v>10</v>
      </c>
      <c r="L7377" s="71" t="n">
        <f aca="false">E7377*I7377*J7377</f>
        <v>0</v>
      </c>
      <c r="M7377" s="72" t="n">
        <f aca="false">G7377*I7377*J7377</f>
        <v>1881.35</v>
      </c>
      <c r="N7377" s="72" t="n">
        <f aca="false">D7377*I7377*J7377</f>
        <v>-0</v>
      </c>
      <c r="O7377" s="71" t="n">
        <f aca="false">F7377*J7377</f>
        <v>10</v>
      </c>
      <c r="P7377" s="71" t="n">
        <f aca="false">E7377*J7377</f>
        <v>0</v>
      </c>
    </row>
    <row r="7378" customFormat="false" ht="15" hidden="false" customHeight="false" outlineLevel="0" collapsed="false">
      <c r="A7378" s="71" t="s">
        <v>61</v>
      </c>
      <c r="B7378" s="71" t="s">
        <v>53</v>
      </c>
      <c r="C7378" s="71" t="s">
        <v>932</v>
      </c>
      <c r="D7378" s="72" t="n">
        <v>0</v>
      </c>
      <c r="E7378" s="71" t="n">
        <v>0</v>
      </c>
      <c r="F7378" s="71" t="n">
        <v>2</v>
      </c>
      <c r="G7378" s="72" t="n">
        <v>418.1</v>
      </c>
      <c r="H7378" s="72" t="n">
        <v>418.1</v>
      </c>
      <c r="I7378" s="71" t="n">
        <f aca="false">IF(B7378&gt;=Settings!$B$23,1,0)</f>
        <v>1</v>
      </c>
      <c r="J7378" s="71" t="n">
        <v>1</v>
      </c>
      <c r="K7378" s="71" t="n">
        <f aca="false">F7378*I7378*J7378</f>
        <v>2</v>
      </c>
      <c r="L7378" s="71" t="n">
        <f aca="false">E7378*I7378*J7378</f>
        <v>0</v>
      </c>
      <c r="M7378" s="72" t="n">
        <f aca="false">G7378*I7378*J7378</f>
        <v>418.1</v>
      </c>
      <c r="N7378" s="72" t="n">
        <f aca="false">D7378*I7378*J7378</f>
        <v>-0</v>
      </c>
      <c r="O7378" s="71" t="n">
        <f aca="false">F7378*J7378</f>
        <v>2</v>
      </c>
      <c r="P7378" s="71" t="n">
        <f aca="false">E7378*J7378</f>
        <v>0</v>
      </c>
    </row>
    <row r="7379" customFormat="false" ht="15" hidden="false" customHeight="false" outlineLevel="0" collapsed="false">
      <c r="A7379" s="71" t="s">
        <v>63</v>
      </c>
      <c r="B7379" s="71" t="s">
        <v>53</v>
      </c>
      <c r="C7379" s="71" t="s">
        <v>2294</v>
      </c>
      <c r="D7379" s="72" t="n">
        <v>0</v>
      </c>
      <c r="E7379" s="71" t="n">
        <v>0</v>
      </c>
      <c r="F7379" s="71" t="n">
        <v>2</v>
      </c>
      <c r="G7379" s="72" t="n">
        <v>509</v>
      </c>
      <c r="H7379" s="72" t="n">
        <v>509</v>
      </c>
      <c r="I7379" s="71" t="n">
        <f aca="false">IF(B7379&gt;=Settings!$B$23,1,0)</f>
        <v>1</v>
      </c>
      <c r="J7379" s="71" t="n">
        <v>1</v>
      </c>
      <c r="K7379" s="71" t="n">
        <f aca="false">F7379*I7379*J7379</f>
        <v>2</v>
      </c>
      <c r="L7379" s="71" t="n">
        <f aca="false">E7379*I7379*J7379</f>
        <v>0</v>
      </c>
      <c r="M7379" s="72" t="n">
        <f aca="false">G7379*I7379*J7379</f>
        <v>509</v>
      </c>
      <c r="N7379" s="72" t="n">
        <f aca="false">D7379*I7379*J7379</f>
        <v>-0</v>
      </c>
      <c r="O7379" s="71" t="n">
        <f aca="false">F7379*J7379</f>
        <v>2</v>
      </c>
      <c r="P7379" s="71" t="n">
        <f aca="false">E7379*J7379</f>
        <v>0</v>
      </c>
    </row>
    <row r="7380" customFormat="false" ht="15" hidden="false" customHeight="false" outlineLevel="0" collapsed="false">
      <c r="A7380" s="71" t="s">
        <v>61</v>
      </c>
      <c r="B7380" s="71" t="s">
        <v>53</v>
      </c>
      <c r="C7380" s="71" t="s">
        <v>915</v>
      </c>
      <c r="D7380" s="72" t="n">
        <v>0</v>
      </c>
      <c r="E7380" s="71" t="n">
        <v>0</v>
      </c>
      <c r="F7380" s="71" t="n">
        <v>1</v>
      </c>
      <c r="G7380" s="72" t="n">
        <v>245.41</v>
      </c>
      <c r="H7380" s="72" t="n">
        <v>245.41</v>
      </c>
      <c r="I7380" s="71" t="n">
        <f aca="false">IF(B7380&gt;=Settings!$B$23,1,0)</f>
        <v>1</v>
      </c>
      <c r="J7380" s="71" t="n">
        <v>1</v>
      </c>
      <c r="K7380" s="71" t="n">
        <f aca="false">F7380*I7380*J7380</f>
        <v>1</v>
      </c>
      <c r="L7380" s="71" t="n">
        <f aca="false">E7380*I7380*J7380</f>
        <v>0</v>
      </c>
      <c r="M7380" s="72" t="n">
        <f aca="false">G7380*I7380*J7380</f>
        <v>245.41</v>
      </c>
      <c r="N7380" s="72" t="n">
        <f aca="false">D7380*I7380*J7380</f>
        <v>-0</v>
      </c>
      <c r="O7380" s="71" t="n">
        <f aca="false">F7380*J7380</f>
        <v>1</v>
      </c>
      <c r="P7380" s="71" t="n">
        <f aca="false">E7380*J7380</f>
        <v>0</v>
      </c>
    </row>
    <row r="7381" customFormat="false" ht="15" hidden="false" customHeight="false" outlineLevel="0" collapsed="false">
      <c r="A7381" s="71" t="s">
        <v>62</v>
      </c>
      <c r="B7381" s="71" t="s">
        <v>53</v>
      </c>
      <c r="C7381" s="71" t="s">
        <v>2071</v>
      </c>
      <c r="D7381" s="72" t="n">
        <v>0</v>
      </c>
      <c r="E7381" s="71" t="n">
        <v>0</v>
      </c>
      <c r="F7381" s="71" t="n">
        <v>7</v>
      </c>
      <c r="G7381" s="72" t="n">
        <v>563.32</v>
      </c>
      <c r="H7381" s="72" t="n">
        <v>511.1</v>
      </c>
      <c r="I7381" s="71" t="n">
        <f aca="false">IF(B7381&gt;=Settings!$B$23,1,0)</f>
        <v>1</v>
      </c>
      <c r="J7381" s="71" t="n">
        <v>1</v>
      </c>
      <c r="K7381" s="71" t="n">
        <f aca="false">F7381*I7381*J7381</f>
        <v>7</v>
      </c>
      <c r="L7381" s="71" t="n">
        <f aca="false">E7381*I7381*J7381</f>
        <v>0</v>
      </c>
      <c r="M7381" s="72" t="n">
        <f aca="false">G7381*I7381*J7381</f>
        <v>563.32</v>
      </c>
      <c r="N7381" s="72" t="n">
        <f aca="false">D7381*I7381*J7381</f>
        <v>-0</v>
      </c>
      <c r="O7381" s="71" t="n">
        <f aca="false">F7381*J7381</f>
        <v>7</v>
      </c>
      <c r="P7381" s="71" t="n">
        <f aca="false">E7381*J7381</f>
        <v>0</v>
      </c>
    </row>
    <row r="7382" customFormat="false" ht="15" hidden="false" customHeight="false" outlineLevel="0" collapsed="false">
      <c r="A7382" s="71" t="s">
        <v>61</v>
      </c>
      <c r="B7382" s="71" t="s">
        <v>53</v>
      </c>
      <c r="C7382" s="71" t="s">
        <v>1046</v>
      </c>
      <c r="D7382" s="72" t="n">
        <v>99.95</v>
      </c>
      <c r="E7382" s="71" t="n">
        <v>1</v>
      </c>
      <c r="F7382" s="71" t="n">
        <v>3</v>
      </c>
      <c r="G7382" s="72" t="n">
        <v>308.95</v>
      </c>
      <c r="H7382" s="72" t="n">
        <v>188.1</v>
      </c>
      <c r="I7382" s="71" t="n">
        <f aca="false">IF(B7382&gt;=Settings!$B$23,1,0)</f>
        <v>1</v>
      </c>
      <c r="J7382" s="71" t="n">
        <v>1</v>
      </c>
      <c r="K7382" s="71" t="n">
        <f aca="false">F7382*I7382*J7382</f>
        <v>3</v>
      </c>
      <c r="L7382" s="71" t="n">
        <f aca="false">E7382*I7382*J7382</f>
        <v>1</v>
      </c>
      <c r="M7382" s="72" t="n">
        <f aca="false">G7382*I7382*J7382</f>
        <v>308.95</v>
      </c>
      <c r="N7382" s="72" t="n">
        <f aca="false">D7382*I7382*J7382</f>
        <v>99.95</v>
      </c>
      <c r="O7382" s="71" t="n">
        <f aca="false">F7382*J7382</f>
        <v>3</v>
      </c>
      <c r="P7382" s="71" t="n">
        <f aca="false">E7382*J7382</f>
        <v>1</v>
      </c>
    </row>
    <row r="7383" customFormat="false" ht="15" hidden="false" customHeight="false" outlineLevel="0" collapsed="false">
      <c r="A7383" s="71" t="s">
        <v>59</v>
      </c>
      <c r="B7383" s="71" t="s">
        <v>53</v>
      </c>
      <c r="C7383" s="71" t="s">
        <v>2447</v>
      </c>
      <c r="D7383" s="72" t="n">
        <v>0</v>
      </c>
      <c r="E7383" s="71" t="n">
        <v>0</v>
      </c>
      <c r="F7383" s="71" t="n">
        <v>5</v>
      </c>
      <c r="G7383" s="72" t="n">
        <v>1327.04</v>
      </c>
      <c r="H7383" s="72" t="n">
        <v>1197.55</v>
      </c>
      <c r="I7383" s="71" t="n">
        <f aca="false">IF(B7383&gt;=Settings!$B$23,1,0)</f>
        <v>1</v>
      </c>
      <c r="J7383" s="71" t="n">
        <v>1</v>
      </c>
      <c r="K7383" s="71" t="n">
        <f aca="false">F7383*I7383*J7383</f>
        <v>5</v>
      </c>
      <c r="L7383" s="71" t="n">
        <f aca="false">E7383*I7383*J7383</f>
        <v>0</v>
      </c>
      <c r="M7383" s="72" t="n">
        <f aca="false">G7383*I7383*J7383</f>
        <v>1327.04</v>
      </c>
      <c r="N7383" s="72" t="n">
        <f aca="false">D7383*I7383*J7383</f>
        <v>-0</v>
      </c>
      <c r="O7383" s="71" t="n">
        <f aca="false">F7383*J7383</f>
        <v>5</v>
      </c>
      <c r="P7383" s="71" t="n">
        <f aca="false">E7383*J7383</f>
        <v>0</v>
      </c>
    </row>
    <row r="7384" customFormat="false" ht="15" hidden="false" customHeight="false" outlineLevel="0" collapsed="false">
      <c r="A7384" s="71" t="s">
        <v>63</v>
      </c>
      <c r="B7384" s="71" t="s">
        <v>53</v>
      </c>
      <c r="C7384" s="71" t="s">
        <v>2316</v>
      </c>
      <c r="D7384" s="72" t="n">
        <v>0</v>
      </c>
      <c r="E7384" s="71" t="n">
        <v>0</v>
      </c>
      <c r="F7384" s="71" t="n">
        <v>1</v>
      </c>
      <c r="G7384" s="72" t="n">
        <v>15.41</v>
      </c>
      <c r="H7384" s="72" t="n">
        <v>15.41</v>
      </c>
      <c r="I7384" s="71" t="n">
        <f aca="false">IF(B7384&gt;=Settings!$B$23,1,0)</f>
        <v>1</v>
      </c>
      <c r="J7384" s="71" t="n">
        <v>1</v>
      </c>
      <c r="K7384" s="71" t="n">
        <f aca="false">F7384*I7384*J7384</f>
        <v>1</v>
      </c>
      <c r="L7384" s="71" t="n">
        <f aca="false">E7384*I7384*J7384</f>
        <v>0</v>
      </c>
      <c r="M7384" s="72" t="n">
        <f aca="false">G7384*I7384*J7384</f>
        <v>15.41</v>
      </c>
      <c r="N7384" s="72" t="n">
        <f aca="false">D7384*I7384*J7384</f>
        <v>-0</v>
      </c>
      <c r="O7384" s="71" t="n">
        <f aca="false">F7384*J7384</f>
        <v>1</v>
      </c>
      <c r="P7384" s="71" t="n">
        <f aca="false">E7384*J7384</f>
        <v>0</v>
      </c>
    </row>
    <row r="7385" customFormat="false" ht="15" hidden="false" customHeight="false" outlineLevel="0" collapsed="false">
      <c r="A7385" s="71" t="s">
        <v>59</v>
      </c>
      <c r="B7385" s="71" t="s">
        <v>53</v>
      </c>
      <c r="C7385" s="71" t="s">
        <v>2372</v>
      </c>
      <c r="D7385" s="72" t="n">
        <v>68.98</v>
      </c>
      <c r="E7385" s="71" t="n">
        <v>3</v>
      </c>
      <c r="F7385" s="71" t="n">
        <v>32</v>
      </c>
      <c r="G7385" s="72" t="n">
        <v>866.66</v>
      </c>
      <c r="H7385" s="72" t="n">
        <v>734.28</v>
      </c>
      <c r="I7385" s="71" t="n">
        <f aca="false">IF(B7385&gt;=Settings!$B$23,1,0)</f>
        <v>1</v>
      </c>
      <c r="J7385" s="71" t="n">
        <v>1</v>
      </c>
      <c r="K7385" s="71" t="n">
        <f aca="false">F7385*I7385*J7385</f>
        <v>32</v>
      </c>
      <c r="L7385" s="71" t="n">
        <f aca="false">E7385*I7385*J7385</f>
        <v>3</v>
      </c>
      <c r="M7385" s="72" t="n">
        <f aca="false">G7385*I7385*J7385</f>
        <v>866.66</v>
      </c>
      <c r="N7385" s="72" t="n">
        <f aca="false">D7385*I7385*J7385</f>
        <v>68.98</v>
      </c>
      <c r="O7385" s="71" t="n">
        <f aca="false">F7385*J7385</f>
        <v>32</v>
      </c>
      <c r="P7385" s="71" t="n">
        <f aca="false">E7385*J7385</f>
        <v>3</v>
      </c>
    </row>
    <row r="7386" customFormat="false" ht="15" hidden="false" customHeight="false" outlineLevel="0" collapsed="false">
      <c r="A7386" s="71" t="s">
        <v>61</v>
      </c>
      <c r="B7386" s="71" t="s">
        <v>53</v>
      </c>
      <c r="C7386" s="71" t="s">
        <v>877</v>
      </c>
      <c r="D7386" s="72" t="n">
        <v>0</v>
      </c>
      <c r="E7386" s="71" t="n">
        <v>0</v>
      </c>
      <c r="F7386" s="71" t="n">
        <v>1</v>
      </c>
      <c r="G7386" s="72" t="n">
        <v>104.5</v>
      </c>
      <c r="H7386" s="72" t="n">
        <v>88.83</v>
      </c>
      <c r="I7386" s="71" t="n">
        <f aca="false">IF(B7386&gt;=Settings!$B$23,1,0)</f>
        <v>1</v>
      </c>
      <c r="J7386" s="71" t="n">
        <v>1</v>
      </c>
      <c r="K7386" s="71" t="n">
        <f aca="false">F7386*I7386*J7386</f>
        <v>1</v>
      </c>
      <c r="L7386" s="71" t="n">
        <f aca="false">E7386*I7386*J7386</f>
        <v>0</v>
      </c>
      <c r="M7386" s="72" t="n">
        <f aca="false">G7386*I7386*J7386</f>
        <v>104.5</v>
      </c>
      <c r="N7386" s="72" t="n">
        <f aca="false">D7386*I7386*J7386</f>
        <v>-0</v>
      </c>
      <c r="O7386" s="71" t="n">
        <f aca="false">F7386*J7386</f>
        <v>1</v>
      </c>
      <c r="P7386" s="71" t="n">
        <f aca="false">E7386*J7386</f>
        <v>0</v>
      </c>
    </row>
    <row r="7387" customFormat="false" ht="15" hidden="false" customHeight="false" outlineLevel="0" collapsed="false">
      <c r="A7387" s="71" t="s">
        <v>59</v>
      </c>
      <c r="B7387" s="71" t="s">
        <v>53</v>
      </c>
      <c r="C7387" s="71" t="s">
        <v>1435</v>
      </c>
      <c r="D7387" s="72" t="n">
        <v>0</v>
      </c>
      <c r="E7387" s="71" t="n">
        <v>0</v>
      </c>
      <c r="F7387" s="71" t="n">
        <v>2</v>
      </c>
      <c r="G7387" s="72" t="n">
        <v>99.9</v>
      </c>
      <c r="H7387" s="72" t="n">
        <v>99.9</v>
      </c>
      <c r="I7387" s="71" t="n">
        <f aca="false">IF(B7387&gt;=Settings!$B$23,1,0)</f>
        <v>1</v>
      </c>
      <c r="J7387" s="71" t="n">
        <v>1</v>
      </c>
      <c r="K7387" s="71" t="n">
        <f aca="false">F7387*I7387*J7387</f>
        <v>2</v>
      </c>
      <c r="L7387" s="71" t="n">
        <f aca="false">E7387*I7387*J7387</f>
        <v>0</v>
      </c>
      <c r="M7387" s="72" t="n">
        <f aca="false">G7387*I7387*J7387</f>
        <v>99.9</v>
      </c>
      <c r="N7387" s="72" t="n">
        <f aca="false">D7387*I7387*J7387</f>
        <v>-0</v>
      </c>
      <c r="O7387" s="71" t="n">
        <f aca="false">F7387*J7387</f>
        <v>2</v>
      </c>
      <c r="P7387" s="71" t="n">
        <f aca="false">E7387*J7387</f>
        <v>0</v>
      </c>
    </row>
    <row r="7388" customFormat="false" ht="15" hidden="false" customHeight="false" outlineLevel="0" collapsed="false">
      <c r="A7388" s="71" t="s">
        <v>59</v>
      </c>
      <c r="B7388" s="71" t="s">
        <v>53</v>
      </c>
      <c r="C7388" s="71" t="s">
        <v>1406</v>
      </c>
      <c r="D7388" s="72" t="n">
        <v>769.7</v>
      </c>
      <c r="E7388" s="71" t="n">
        <v>7</v>
      </c>
      <c r="F7388" s="71" t="n">
        <v>41</v>
      </c>
      <c r="G7388" s="72" t="n">
        <v>4879.9</v>
      </c>
      <c r="H7388" s="72" t="n">
        <v>3819.5</v>
      </c>
      <c r="I7388" s="71" t="n">
        <f aca="false">IF(B7388&gt;=Settings!$B$23,1,0)</f>
        <v>1</v>
      </c>
      <c r="J7388" s="71" t="n">
        <v>1</v>
      </c>
      <c r="K7388" s="71" t="n">
        <f aca="false">F7388*I7388*J7388</f>
        <v>41</v>
      </c>
      <c r="L7388" s="71" t="n">
        <f aca="false">E7388*I7388*J7388</f>
        <v>7</v>
      </c>
      <c r="M7388" s="72" t="n">
        <f aca="false">G7388*I7388*J7388</f>
        <v>4879.9</v>
      </c>
      <c r="N7388" s="72" t="n">
        <f aca="false">D7388*I7388*J7388</f>
        <v>769.7</v>
      </c>
      <c r="O7388" s="71" t="n">
        <f aca="false">F7388*J7388</f>
        <v>41</v>
      </c>
      <c r="P7388" s="71" t="n">
        <f aca="false">E7388*J7388</f>
        <v>7</v>
      </c>
    </row>
    <row r="7389" customFormat="false" ht="15" hidden="false" customHeight="false" outlineLevel="0" collapsed="false">
      <c r="A7389" s="71" t="s">
        <v>62</v>
      </c>
      <c r="B7389" s="71" t="s">
        <v>53</v>
      </c>
      <c r="C7389" s="71" t="s">
        <v>172</v>
      </c>
      <c r="D7389" s="72" t="n">
        <v>89.95</v>
      </c>
      <c r="E7389" s="71" t="n">
        <v>1</v>
      </c>
      <c r="F7389" s="71" t="n">
        <v>5</v>
      </c>
      <c r="G7389" s="72" t="n">
        <v>381.59</v>
      </c>
      <c r="H7389" s="72" t="n">
        <v>267.13</v>
      </c>
      <c r="I7389" s="71" t="n">
        <f aca="false">IF(B7389&gt;=Settings!$B$23,1,0)</f>
        <v>1</v>
      </c>
      <c r="J7389" s="71" t="n">
        <v>1</v>
      </c>
      <c r="K7389" s="71" t="n">
        <f aca="false">F7389*I7389*J7389</f>
        <v>5</v>
      </c>
      <c r="L7389" s="71" t="n">
        <f aca="false">E7389*I7389*J7389</f>
        <v>1</v>
      </c>
      <c r="M7389" s="72" t="n">
        <f aca="false">G7389*I7389*J7389</f>
        <v>381.59</v>
      </c>
      <c r="N7389" s="72" t="n">
        <f aca="false">D7389*I7389*J7389</f>
        <v>89.95</v>
      </c>
      <c r="O7389" s="71" t="n">
        <f aca="false">F7389*J7389</f>
        <v>5</v>
      </c>
      <c r="P7389" s="71" t="n">
        <f aca="false">E7389*J7389</f>
        <v>1</v>
      </c>
    </row>
    <row r="7390" customFormat="false" ht="15" hidden="false" customHeight="false" outlineLevel="0" collapsed="false">
      <c r="A7390" s="71" t="s">
        <v>60</v>
      </c>
      <c r="B7390" s="71" t="s">
        <v>53</v>
      </c>
      <c r="C7390" s="71" t="s">
        <v>1419</v>
      </c>
      <c r="D7390" s="72" t="n">
        <v>0</v>
      </c>
      <c r="E7390" s="71" t="n">
        <v>0</v>
      </c>
      <c r="F7390" s="71" t="n">
        <v>3</v>
      </c>
      <c r="G7390" s="72" t="n">
        <v>434.42</v>
      </c>
      <c r="H7390" s="72" t="n">
        <v>398.43</v>
      </c>
      <c r="I7390" s="71" t="n">
        <f aca="false">IF(B7390&gt;=Settings!$B$23,1,0)</f>
        <v>1</v>
      </c>
      <c r="J7390" s="71" t="n">
        <v>1</v>
      </c>
      <c r="K7390" s="71" t="n">
        <f aca="false">F7390*I7390*J7390</f>
        <v>3</v>
      </c>
      <c r="L7390" s="71" t="n">
        <f aca="false">E7390*I7390*J7390</f>
        <v>0</v>
      </c>
      <c r="M7390" s="72" t="n">
        <f aca="false">G7390*I7390*J7390</f>
        <v>434.42</v>
      </c>
      <c r="N7390" s="72" t="n">
        <f aca="false">D7390*I7390*J7390</f>
        <v>-0</v>
      </c>
      <c r="O7390" s="71" t="n">
        <f aca="false">F7390*J7390</f>
        <v>3</v>
      </c>
      <c r="P7390" s="71" t="n">
        <f aca="false">E7390*J7390</f>
        <v>0</v>
      </c>
    </row>
    <row r="7391" customFormat="false" ht="15" hidden="false" customHeight="false" outlineLevel="0" collapsed="false">
      <c r="A7391" s="71" t="s">
        <v>62</v>
      </c>
      <c r="B7391" s="71" t="s">
        <v>53</v>
      </c>
      <c r="C7391" s="71" t="s">
        <v>910</v>
      </c>
      <c r="D7391" s="72" t="n">
        <v>82.68</v>
      </c>
      <c r="E7391" s="71" t="n">
        <v>1</v>
      </c>
      <c r="F7391" s="71" t="n">
        <v>13</v>
      </c>
      <c r="G7391" s="72" t="n">
        <v>968.48</v>
      </c>
      <c r="H7391" s="72" t="n">
        <v>838.41</v>
      </c>
      <c r="I7391" s="71" t="n">
        <f aca="false">IF(B7391&gt;=Settings!$B$23,1,0)</f>
        <v>1</v>
      </c>
      <c r="J7391" s="71" t="n">
        <v>1</v>
      </c>
      <c r="K7391" s="71" t="n">
        <f aca="false">F7391*I7391*J7391</f>
        <v>13</v>
      </c>
      <c r="L7391" s="71" t="n">
        <f aca="false">E7391*I7391*J7391</f>
        <v>1</v>
      </c>
      <c r="M7391" s="72" t="n">
        <f aca="false">G7391*I7391*J7391</f>
        <v>968.48</v>
      </c>
      <c r="N7391" s="72" t="n">
        <f aca="false">D7391*I7391*J7391</f>
        <v>82.68</v>
      </c>
      <c r="O7391" s="71" t="n">
        <f aca="false">F7391*J7391</f>
        <v>13</v>
      </c>
      <c r="P7391" s="71" t="n">
        <f aca="false">E7391*J7391</f>
        <v>1</v>
      </c>
    </row>
    <row r="7392" customFormat="false" ht="15" hidden="false" customHeight="false" outlineLevel="0" collapsed="false">
      <c r="A7392" s="71" t="s">
        <v>61</v>
      </c>
      <c r="B7392" s="71" t="s">
        <v>53</v>
      </c>
      <c r="C7392" s="71" t="s">
        <v>602</v>
      </c>
      <c r="D7392" s="72" t="n">
        <v>9.08</v>
      </c>
      <c r="E7392" s="71" t="n">
        <v>1</v>
      </c>
      <c r="F7392" s="71" t="n">
        <v>40</v>
      </c>
      <c r="G7392" s="72" t="n">
        <v>363.2</v>
      </c>
      <c r="H7392" s="72" t="n">
        <v>331.04</v>
      </c>
      <c r="I7392" s="71" t="n">
        <f aca="false">IF(B7392&gt;=Settings!$B$23,1,0)</f>
        <v>1</v>
      </c>
      <c r="J7392" s="71" t="n">
        <v>1</v>
      </c>
      <c r="K7392" s="71" t="n">
        <f aca="false">F7392*I7392*J7392</f>
        <v>40</v>
      </c>
      <c r="L7392" s="71" t="n">
        <f aca="false">E7392*I7392*J7392</f>
        <v>1</v>
      </c>
      <c r="M7392" s="72" t="n">
        <f aca="false">G7392*I7392*J7392</f>
        <v>363.2</v>
      </c>
      <c r="N7392" s="72" t="n">
        <f aca="false">D7392*I7392*J7392</f>
        <v>9.08</v>
      </c>
      <c r="O7392" s="71" t="n">
        <f aca="false">F7392*J7392</f>
        <v>40</v>
      </c>
      <c r="P7392" s="71" t="n">
        <f aca="false">E7392*J7392</f>
        <v>1</v>
      </c>
    </row>
    <row r="7393" customFormat="false" ht="15" hidden="false" customHeight="false" outlineLevel="0" collapsed="false">
      <c r="A7393" s="71" t="s">
        <v>59</v>
      </c>
      <c r="B7393" s="71" t="s">
        <v>53</v>
      </c>
      <c r="C7393" s="71" t="s">
        <v>1498</v>
      </c>
      <c r="D7393" s="72" t="n">
        <v>0</v>
      </c>
      <c r="E7393" s="71" t="n">
        <v>0</v>
      </c>
      <c r="F7393" s="71" t="n">
        <v>2</v>
      </c>
      <c r="G7393" s="72" t="n">
        <v>325.62</v>
      </c>
      <c r="H7393" s="72" t="n">
        <v>325.62</v>
      </c>
      <c r="I7393" s="71" t="n">
        <f aca="false">IF(B7393&gt;=Settings!$B$23,1,0)</f>
        <v>1</v>
      </c>
      <c r="J7393" s="71" t="n">
        <v>1</v>
      </c>
      <c r="K7393" s="71" t="n">
        <f aca="false">F7393*I7393*J7393</f>
        <v>2</v>
      </c>
      <c r="L7393" s="71" t="n">
        <f aca="false">E7393*I7393*J7393</f>
        <v>0</v>
      </c>
      <c r="M7393" s="72" t="n">
        <f aca="false">G7393*I7393*J7393</f>
        <v>325.62</v>
      </c>
      <c r="N7393" s="72" t="n">
        <f aca="false">D7393*I7393*J7393</f>
        <v>-0</v>
      </c>
      <c r="O7393" s="71" t="n">
        <f aca="false">F7393*J7393</f>
        <v>2</v>
      </c>
      <c r="P7393" s="71" t="n">
        <f aca="false">E7393*J7393</f>
        <v>0</v>
      </c>
    </row>
    <row r="7394" customFormat="false" ht="15" hidden="false" customHeight="false" outlineLevel="0" collapsed="false">
      <c r="A7394" s="71" t="s">
        <v>60</v>
      </c>
      <c r="B7394" s="71" t="s">
        <v>53</v>
      </c>
      <c r="C7394" s="71" t="s">
        <v>669</v>
      </c>
      <c r="D7394" s="72" t="n">
        <v>7.68</v>
      </c>
      <c r="E7394" s="71" t="n">
        <v>1</v>
      </c>
      <c r="F7394" s="71" t="n">
        <v>3</v>
      </c>
      <c r="G7394" s="72" t="n">
        <v>27.14</v>
      </c>
      <c r="H7394" s="72" t="n">
        <v>18.1</v>
      </c>
      <c r="I7394" s="71" t="n">
        <f aca="false">IF(B7394&gt;=Settings!$B$23,1,0)</f>
        <v>1</v>
      </c>
      <c r="J7394" s="71" t="n">
        <v>1</v>
      </c>
      <c r="K7394" s="71" t="n">
        <f aca="false">F7394*I7394*J7394</f>
        <v>3</v>
      </c>
      <c r="L7394" s="71" t="n">
        <f aca="false">E7394*I7394*J7394</f>
        <v>1</v>
      </c>
      <c r="M7394" s="72" t="n">
        <f aca="false">G7394*I7394*J7394</f>
        <v>27.14</v>
      </c>
      <c r="N7394" s="72" t="n">
        <f aca="false">D7394*I7394*J7394</f>
        <v>7.68</v>
      </c>
      <c r="O7394" s="71" t="n">
        <f aca="false">F7394*J7394</f>
        <v>3</v>
      </c>
      <c r="P7394" s="71" t="n">
        <f aca="false">E7394*J7394</f>
        <v>1</v>
      </c>
    </row>
    <row r="7395" customFormat="false" ht="15" hidden="false" customHeight="false" outlineLevel="0" collapsed="false">
      <c r="A7395" s="71" t="s">
        <v>61</v>
      </c>
      <c r="B7395" s="71" t="s">
        <v>53</v>
      </c>
      <c r="C7395" s="71" t="s">
        <v>585</v>
      </c>
      <c r="D7395" s="72" t="n">
        <v>0</v>
      </c>
      <c r="E7395" s="71" t="n">
        <v>0</v>
      </c>
      <c r="F7395" s="71" t="n">
        <v>5</v>
      </c>
      <c r="G7395" s="72" t="n">
        <v>340.69</v>
      </c>
      <c r="H7395" s="72" t="n">
        <v>327.07</v>
      </c>
      <c r="I7395" s="71" t="n">
        <f aca="false">IF(B7395&gt;=Settings!$B$23,1,0)</f>
        <v>1</v>
      </c>
      <c r="J7395" s="71" t="n">
        <v>1</v>
      </c>
      <c r="K7395" s="71" t="n">
        <f aca="false">F7395*I7395*J7395</f>
        <v>5</v>
      </c>
      <c r="L7395" s="71" t="n">
        <f aca="false">E7395*I7395*J7395</f>
        <v>0</v>
      </c>
      <c r="M7395" s="72" t="n">
        <f aca="false">G7395*I7395*J7395</f>
        <v>340.69</v>
      </c>
      <c r="N7395" s="72" t="n">
        <f aca="false">D7395*I7395*J7395</f>
        <v>-0</v>
      </c>
      <c r="O7395" s="71" t="n">
        <f aca="false">F7395*J7395</f>
        <v>5</v>
      </c>
      <c r="P7395" s="71" t="n">
        <f aca="false">E7395*J7395</f>
        <v>0</v>
      </c>
    </row>
    <row r="7396" customFormat="false" ht="15" hidden="false" customHeight="false" outlineLevel="0" collapsed="false">
      <c r="A7396" s="71" t="s">
        <v>60</v>
      </c>
      <c r="B7396" s="71" t="s">
        <v>53</v>
      </c>
      <c r="C7396" s="71" t="s">
        <v>1268</v>
      </c>
      <c r="D7396" s="72" t="n">
        <v>121.77</v>
      </c>
      <c r="E7396" s="71" t="n">
        <v>1</v>
      </c>
      <c r="F7396" s="71" t="n">
        <v>14</v>
      </c>
      <c r="G7396" s="72" t="n">
        <v>1392.98</v>
      </c>
      <c r="H7396" s="72" t="n">
        <v>1151.61</v>
      </c>
      <c r="I7396" s="71" t="n">
        <f aca="false">IF(B7396&gt;=Settings!$B$23,1,0)</f>
        <v>1</v>
      </c>
      <c r="J7396" s="71" t="n">
        <v>1</v>
      </c>
      <c r="K7396" s="71" t="n">
        <f aca="false">F7396*I7396*J7396</f>
        <v>14</v>
      </c>
      <c r="L7396" s="71" t="n">
        <f aca="false">E7396*I7396*J7396</f>
        <v>1</v>
      </c>
      <c r="M7396" s="72" t="n">
        <f aca="false">G7396*I7396*J7396</f>
        <v>1392.98</v>
      </c>
      <c r="N7396" s="72" t="n">
        <f aca="false">D7396*I7396*J7396</f>
        <v>121.77</v>
      </c>
      <c r="O7396" s="71" t="n">
        <f aca="false">F7396*J7396</f>
        <v>14</v>
      </c>
      <c r="P7396" s="71" t="n">
        <f aca="false">E7396*J7396</f>
        <v>1</v>
      </c>
    </row>
    <row r="7397" customFormat="false" ht="15" hidden="false" customHeight="false" outlineLevel="0" collapsed="false">
      <c r="A7397" s="71" t="s">
        <v>59</v>
      </c>
      <c r="B7397" s="71" t="s">
        <v>53</v>
      </c>
      <c r="C7397" s="71" t="s">
        <v>602</v>
      </c>
      <c r="D7397" s="72" t="n">
        <v>77.65</v>
      </c>
      <c r="E7397" s="71" t="n">
        <v>9</v>
      </c>
      <c r="F7397" s="71" t="n">
        <v>158</v>
      </c>
      <c r="G7397" s="72" t="n">
        <v>1434.6</v>
      </c>
      <c r="H7397" s="72" t="n">
        <v>1275.23</v>
      </c>
      <c r="I7397" s="71" t="n">
        <f aca="false">IF(B7397&gt;=Settings!$B$23,1,0)</f>
        <v>1</v>
      </c>
      <c r="J7397" s="71" t="n">
        <v>1</v>
      </c>
      <c r="K7397" s="71" t="n">
        <f aca="false">F7397*I7397*J7397</f>
        <v>158</v>
      </c>
      <c r="L7397" s="71" t="n">
        <f aca="false">E7397*I7397*J7397</f>
        <v>9</v>
      </c>
      <c r="M7397" s="72" t="n">
        <f aca="false">G7397*I7397*J7397</f>
        <v>1434.6</v>
      </c>
      <c r="N7397" s="72" t="n">
        <f aca="false">D7397*I7397*J7397</f>
        <v>77.65</v>
      </c>
      <c r="O7397" s="71" t="n">
        <f aca="false">F7397*J7397</f>
        <v>158</v>
      </c>
      <c r="P7397" s="71" t="n">
        <f aca="false">E7397*J7397</f>
        <v>9</v>
      </c>
    </row>
    <row r="7398" customFormat="false" ht="15" hidden="false" customHeight="false" outlineLevel="0" collapsed="false">
      <c r="A7398" s="71" t="s">
        <v>63</v>
      </c>
      <c r="B7398" s="71" t="s">
        <v>53</v>
      </c>
      <c r="C7398" s="71" t="s">
        <v>177</v>
      </c>
      <c r="D7398" s="72" t="n">
        <v>339.96</v>
      </c>
      <c r="E7398" s="71" t="n">
        <v>1</v>
      </c>
      <c r="F7398" s="71" t="n">
        <v>3</v>
      </c>
      <c r="G7398" s="72" t="n">
        <v>1199.85</v>
      </c>
      <c r="H7398" s="72" t="n">
        <v>799.9</v>
      </c>
      <c r="I7398" s="71" t="n">
        <f aca="false">IF(B7398&gt;=Settings!$B$23,1,0)</f>
        <v>1</v>
      </c>
      <c r="J7398" s="71" t="n">
        <v>1</v>
      </c>
      <c r="K7398" s="71" t="n">
        <f aca="false">F7398*I7398*J7398</f>
        <v>3</v>
      </c>
      <c r="L7398" s="71" t="n">
        <f aca="false">E7398*I7398*J7398</f>
        <v>1</v>
      </c>
      <c r="M7398" s="72" t="n">
        <f aca="false">G7398*I7398*J7398</f>
        <v>1199.85</v>
      </c>
      <c r="N7398" s="72" t="n">
        <f aca="false">D7398*I7398*J7398</f>
        <v>339.96</v>
      </c>
      <c r="O7398" s="71" t="n">
        <f aca="false">F7398*J7398</f>
        <v>3</v>
      </c>
      <c r="P7398" s="71" t="n">
        <f aca="false">E7398*J7398</f>
        <v>1</v>
      </c>
    </row>
    <row r="7399" customFormat="false" ht="15" hidden="false" customHeight="false" outlineLevel="0" collapsed="false">
      <c r="A7399" s="71" t="s">
        <v>61</v>
      </c>
      <c r="B7399" s="71" t="s">
        <v>53</v>
      </c>
      <c r="C7399" s="71" t="s">
        <v>1475</v>
      </c>
      <c r="D7399" s="72" t="n">
        <v>0</v>
      </c>
      <c r="E7399" s="71" t="n">
        <v>0</v>
      </c>
      <c r="F7399" s="71" t="n">
        <v>1</v>
      </c>
      <c r="G7399" s="72" t="n">
        <v>77.23</v>
      </c>
      <c r="H7399" s="72" t="n">
        <v>77.23</v>
      </c>
      <c r="I7399" s="71" t="n">
        <f aca="false">IF(B7399&gt;=Settings!$B$23,1,0)</f>
        <v>1</v>
      </c>
      <c r="J7399" s="71" t="n">
        <v>1</v>
      </c>
      <c r="K7399" s="71" t="n">
        <f aca="false">F7399*I7399*J7399</f>
        <v>1</v>
      </c>
      <c r="L7399" s="71" t="n">
        <f aca="false">E7399*I7399*J7399</f>
        <v>0</v>
      </c>
      <c r="M7399" s="72" t="n">
        <f aca="false">G7399*I7399*J7399</f>
        <v>77.23</v>
      </c>
      <c r="N7399" s="72" t="n">
        <f aca="false">D7399*I7399*J7399</f>
        <v>-0</v>
      </c>
      <c r="O7399" s="71" t="n">
        <f aca="false">F7399*J7399</f>
        <v>1</v>
      </c>
      <c r="P7399" s="71" t="n">
        <f aca="false">E7399*J7399</f>
        <v>0</v>
      </c>
    </row>
    <row r="7400" customFormat="false" ht="15" hidden="false" customHeight="false" outlineLevel="0" collapsed="false">
      <c r="A7400" s="71" t="s">
        <v>63</v>
      </c>
      <c r="B7400" s="71" t="s">
        <v>53</v>
      </c>
      <c r="C7400" s="71" t="s">
        <v>184</v>
      </c>
      <c r="D7400" s="72" t="n">
        <v>0</v>
      </c>
      <c r="E7400" s="71" t="n">
        <v>0</v>
      </c>
      <c r="F7400" s="71" t="n">
        <v>10</v>
      </c>
      <c r="G7400" s="72" t="n">
        <v>644.98</v>
      </c>
      <c r="H7400" s="72" t="n">
        <v>635.45</v>
      </c>
      <c r="I7400" s="71" t="n">
        <f aca="false">IF(B7400&gt;=Settings!$B$23,1,0)</f>
        <v>1</v>
      </c>
      <c r="J7400" s="71" t="n">
        <v>1</v>
      </c>
      <c r="K7400" s="71" t="n">
        <f aca="false">F7400*I7400*J7400</f>
        <v>10</v>
      </c>
      <c r="L7400" s="71" t="n">
        <f aca="false">E7400*I7400*J7400</f>
        <v>0</v>
      </c>
      <c r="M7400" s="72" t="n">
        <f aca="false">G7400*I7400*J7400</f>
        <v>644.98</v>
      </c>
      <c r="N7400" s="72" t="n">
        <f aca="false">D7400*I7400*J7400</f>
        <v>-0</v>
      </c>
      <c r="O7400" s="71" t="n">
        <f aca="false">F7400*J7400</f>
        <v>10</v>
      </c>
      <c r="P7400" s="71" t="n">
        <f aca="false">E7400*J7400</f>
        <v>0</v>
      </c>
    </row>
    <row r="7401" customFormat="false" ht="15" hidden="false" customHeight="false" outlineLevel="0" collapsed="false">
      <c r="A7401" s="71" t="s">
        <v>61</v>
      </c>
      <c r="B7401" s="71" t="s">
        <v>53</v>
      </c>
      <c r="C7401" s="71" t="s">
        <v>971</v>
      </c>
      <c r="D7401" s="72" t="n">
        <v>0</v>
      </c>
      <c r="E7401" s="71" t="n">
        <v>0</v>
      </c>
      <c r="F7401" s="71" t="n">
        <v>1</v>
      </c>
      <c r="G7401" s="72" t="n">
        <v>68.14</v>
      </c>
      <c r="H7401" s="72" t="n">
        <v>68.14</v>
      </c>
      <c r="I7401" s="71" t="n">
        <f aca="false">IF(B7401&gt;=Settings!$B$23,1,0)</f>
        <v>1</v>
      </c>
      <c r="J7401" s="71" t="n">
        <v>1</v>
      </c>
      <c r="K7401" s="71" t="n">
        <f aca="false">F7401*I7401*J7401</f>
        <v>1</v>
      </c>
      <c r="L7401" s="71" t="n">
        <f aca="false">E7401*I7401*J7401</f>
        <v>0</v>
      </c>
      <c r="M7401" s="72" t="n">
        <f aca="false">G7401*I7401*J7401</f>
        <v>68.14</v>
      </c>
      <c r="N7401" s="72" t="n">
        <f aca="false">D7401*I7401*J7401</f>
        <v>-0</v>
      </c>
      <c r="O7401" s="71" t="n">
        <f aca="false">F7401*J7401</f>
        <v>1</v>
      </c>
      <c r="P7401" s="71" t="n">
        <f aca="false">E7401*J7401</f>
        <v>0</v>
      </c>
    </row>
    <row r="7402" customFormat="false" ht="15" hidden="false" customHeight="false" outlineLevel="0" collapsed="false">
      <c r="A7402" s="71" t="s">
        <v>59</v>
      </c>
      <c r="B7402" s="71" t="s">
        <v>53</v>
      </c>
      <c r="C7402" s="71" t="s">
        <v>988</v>
      </c>
      <c r="D7402" s="72" t="n">
        <v>0</v>
      </c>
      <c r="E7402" s="71" t="n">
        <v>0</v>
      </c>
      <c r="F7402" s="71" t="n">
        <v>3</v>
      </c>
      <c r="G7402" s="72" t="n">
        <v>540.77</v>
      </c>
      <c r="H7402" s="72" t="n">
        <v>512.83</v>
      </c>
      <c r="I7402" s="71" t="n">
        <f aca="false">IF(B7402&gt;=Settings!$B$23,1,0)</f>
        <v>1</v>
      </c>
      <c r="J7402" s="71" t="n">
        <v>1</v>
      </c>
      <c r="K7402" s="71" t="n">
        <f aca="false">F7402*I7402*J7402</f>
        <v>3</v>
      </c>
      <c r="L7402" s="71" t="n">
        <f aca="false">E7402*I7402*J7402</f>
        <v>0</v>
      </c>
      <c r="M7402" s="72" t="n">
        <f aca="false">G7402*I7402*J7402</f>
        <v>540.77</v>
      </c>
      <c r="N7402" s="72" t="n">
        <f aca="false">D7402*I7402*J7402</f>
        <v>-0</v>
      </c>
      <c r="O7402" s="71" t="n">
        <f aca="false">F7402*J7402</f>
        <v>3</v>
      </c>
      <c r="P7402" s="71" t="n">
        <f aca="false">E7402*J7402</f>
        <v>0</v>
      </c>
    </row>
    <row r="7403" customFormat="false" ht="15" hidden="false" customHeight="false" outlineLevel="0" collapsed="false">
      <c r="A7403" s="71" t="s">
        <v>61</v>
      </c>
      <c r="B7403" s="71" t="s">
        <v>53</v>
      </c>
      <c r="C7403" s="71" t="s">
        <v>1869</v>
      </c>
      <c r="D7403" s="72" t="n">
        <v>0</v>
      </c>
      <c r="E7403" s="71" t="n">
        <v>0</v>
      </c>
      <c r="F7403" s="71" t="n">
        <v>1</v>
      </c>
      <c r="G7403" s="72" t="n">
        <v>99.95</v>
      </c>
      <c r="H7403" s="72" t="n">
        <v>99.95</v>
      </c>
      <c r="I7403" s="71" t="n">
        <f aca="false">IF(B7403&gt;=Settings!$B$23,1,0)</f>
        <v>1</v>
      </c>
      <c r="J7403" s="71" t="n">
        <v>1</v>
      </c>
      <c r="K7403" s="71" t="n">
        <f aca="false">F7403*I7403*J7403</f>
        <v>1</v>
      </c>
      <c r="L7403" s="71" t="n">
        <f aca="false">E7403*I7403*J7403</f>
        <v>0</v>
      </c>
      <c r="M7403" s="72" t="n">
        <f aca="false">G7403*I7403*J7403</f>
        <v>99.95</v>
      </c>
      <c r="N7403" s="72" t="n">
        <f aca="false">D7403*I7403*J7403</f>
        <v>-0</v>
      </c>
      <c r="O7403" s="71" t="n">
        <f aca="false">F7403*J7403</f>
        <v>1</v>
      </c>
      <c r="P7403" s="71" t="n">
        <f aca="false">E7403*J7403</f>
        <v>0</v>
      </c>
    </row>
    <row r="7404" customFormat="false" ht="15" hidden="false" customHeight="false" outlineLevel="0" collapsed="false">
      <c r="A7404" s="71" t="s">
        <v>63</v>
      </c>
      <c r="B7404" s="71" t="s">
        <v>53</v>
      </c>
      <c r="C7404" s="71" t="s">
        <v>2334</v>
      </c>
      <c r="D7404" s="72" t="n">
        <v>0</v>
      </c>
      <c r="E7404" s="71" t="n">
        <v>0</v>
      </c>
      <c r="F7404" s="71" t="n">
        <v>2</v>
      </c>
      <c r="G7404" s="72" t="n">
        <v>7.18</v>
      </c>
      <c r="H7404" s="72" t="n">
        <v>7.18</v>
      </c>
      <c r="I7404" s="71" t="n">
        <f aca="false">IF(B7404&gt;=Settings!$B$23,1,0)</f>
        <v>1</v>
      </c>
      <c r="J7404" s="71" t="n">
        <v>1</v>
      </c>
      <c r="K7404" s="71" t="n">
        <f aca="false">F7404*I7404*J7404</f>
        <v>2</v>
      </c>
      <c r="L7404" s="71" t="n">
        <f aca="false">E7404*I7404*J7404</f>
        <v>0</v>
      </c>
      <c r="M7404" s="72" t="n">
        <f aca="false">G7404*I7404*J7404</f>
        <v>7.18</v>
      </c>
      <c r="N7404" s="72" t="n">
        <f aca="false">D7404*I7404*J7404</f>
        <v>-0</v>
      </c>
      <c r="O7404" s="71" t="n">
        <f aca="false">F7404*J7404</f>
        <v>2</v>
      </c>
      <c r="P7404" s="71" t="n">
        <f aca="false">E7404*J7404</f>
        <v>0</v>
      </c>
    </row>
    <row r="7405" customFormat="false" ht="15" hidden="false" customHeight="false" outlineLevel="0" collapsed="false">
      <c r="A7405" s="71" t="s">
        <v>60</v>
      </c>
      <c r="B7405" s="71" t="s">
        <v>53</v>
      </c>
      <c r="C7405" s="71" t="s">
        <v>949</v>
      </c>
      <c r="D7405" s="72" t="n">
        <v>0</v>
      </c>
      <c r="E7405" s="71" t="n">
        <v>0</v>
      </c>
      <c r="F7405" s="71" t="n">
        <v>4</v>
      </c>
      <c r="G7405" s="72" t="n">
        <v>445.27</v>
      </c>
      <c r="H7405" s="72" t="n">
        <v>409.16</v>
      </c>
      <c r="I7405" s="71" t="n">
        <f aca="false">IF(B7405&gt;=Settings!$B$23,1,0)</f>
        <v>1</v>
      </c>
      <c r="J7405" s="71" t="n">
        <v>1</v>
      </c>
      <c r="K7405" s="71" t="n">
        <f aca="false">F7405*I7405*J7405</f>
        <v>4</v>
      </c>
      <c r="L7405" s="71" t="n">
        <f aca="false">E7405*I7405*J7405</f>
        <v>0</v>
      </c>
      <c r="M7405" s="72" t="n">
        <f aca="false">G7405*I7405*J7405</f>
        <v>445.27</v>
      </c>
      <c r="N7405" s="72" t="n">
        <f aca="false">D7405*I7405*J7405</f>
        <v>-0</v>
      </c>
      <c r="O7405" s="71" t="n">
        <f aca="false">F7405*J7405</f>
        <v>4</v>
      </c>
      <c r="P7405" s="71" t="n">
        <f aca="false">E7405*J7405</f>
        <v>0</v>
      </c>
    </row>
    <row r="7406" customFormat="false" ht="15" hidden="false" customHeight="false" outlineLevel="0" collapsed="false">
      <c r="A7406" s="71" t="s">
        <v>61</v>
      </c>
      <c r="B7406" s="71" t="s">
        <v>53</v>
      </c>
      <c r="C7406" s="71" t="s">
        <v>1299</v>
      </c>
      <c r="D7406" s="72" t="n">
        <v>60.3</v>
      </c>
      <c r="E7406" s="71" t="n">
        <v>18</v>
      </c>
      <c r="F7406" s="71" t="n">
        <v>264</v>
      </c>
      <c r="G7406" s="72" t="n">
        <v>947.56</v>
      </c>
      <c r="H7406" s="72" t="n">
        <v>852.9</v>
      </c>
      <c r="I7406" s="71" t="n">
        <f aca="false">IF(B7406&gt;=Settings!$B$23,1,0)</f>
        <v>1</v>
      </c>
      <c r="J7406" s="71" t="n">
        <v>1</v>
      </c>
      <c r="K7406" s="71" t="n">
        <f aca="false">F7406*I7406*J7406</f>
        <v>264</v>
      </c>
      <c r="L7406" s="71" t="n">
        <f aca="false">E7406*I7406*J7406</f>
        <v>18</v>
      </c>
      <c r="M7406" s="72" t="n">
        <f aca="false">G7406*I7406*J7406</f>
        <v>947.56</v>
      </c>
      <c r="N7406" s="72" t="n">
        <f aca="false">D7406*I7406*J7406</f>
        <v>60.3</v>
      </c>
      <c r="O7406" s="71" t="n">
        <f aca="false">F7406*J7406</f>
        <v>264</v>
      </c>
      <c r="P7406" s="71" t="n">
        <f aca="false">E7406*J7406</f>
        <v>18</v>
      </c>
    </row>
    <row r="7407" customFormat="false" ht="15" hidden="false" customHeight="false" outlineLevel="0" collapsed="false">
      <c r="A7407" s="71" t="s">
        <v>60</v>
      </c>
      <c r="B7407" s="71" t="s">
        <v>53</v>
      </c>
      <c r="C7407" s="71" t="s">
        <v>135</v>
      </c>
      <c r="D7407" s="72" t="n">
        <v>1042.35</v>
      </c>
      <c r="E7407" s="71" t="n">
        <v>11</v>
      </c>
      <c r="F7407" s="71" t="n">
        <v>140</v>
      </c>
      <c r="G7407" s="72" t="n">
        <v>13063.98</v>
      </c>
      <c r="H7407" s="72" t="n">
        <v>11001.02</v>
      </c>
      <c r="I7407" s="71" t="n">
        <f aca="false">IF(B7407&gt;=Settings!$B$23,1,0)</f>
        <v>1</v>
      </c>
      <c r="J7407" s="71" t="n">
        <v>1</v>
      </c>
      <c r="K7407" s="71" t="n">
        <f aca="false">F7407*I7407*J7407</f>
        <v>140</v>
      </c>
      <c r="L7407" s="71" t="n">
        <f aca="false">E7407*I7407*J7407</f>
        <v>11</v>
      </c>
      <c r="M7407" s="72" t="n">
        <f aca="false">G7407*I7407*J7407</f>
        <v>13063.98</v>
      </c>
      <c r="N7407" s="72" t="n">
        <f aca="false">D7407*I7407*J7407</f>
        <v>1042.35</v>
      </c>
      <c r="O7407" s="71" t="n">
        <f aca="false">F7407*J7407</f>
        <v>140</v>
      </c>
      <c r="P7407" s="71" t="n">
        <f aca="false">E7407*J7407</f>
        <v>11</v>
      </c>
    </row>
    <row r="7408" customFormat="false" ht="15" hidden="false" customHeight="false" outlineLevel="0" collapsed="false">
      <c r="A7408" s="71" t="s">
        <v>59</v>
      </c>
      <c r="B7408" s="71" t="s">
        <v>53</v>
      </c>
      <c r="C7408" s="71" t="s">
        <v>2376</v>
      </c>
      <c r="D7408" s="72" t="n">
        <v>118.1</v>
      </c>
      <c r="E7408" s="71" t="n">
        <v>2</v>
      </c>
      <c r="F7408" s="71" t="n">
        <v>3</v>
      </c>
      <c r="G7408" s="72" t="n">
        <v>188.94</v>
      </c>
      <c r="H7408" s="72" t="n">
        <v>53.28</v>
      </c>
      <c r="I7408" s="71" t="n">
        <f aca="false">IF(B7408&gt;=Settings!$B$23,1,0)</f>
        <v>1</v>
      </c>
      <c r="J7408" s="71" t="n">
        <v>1</v>
      </c>
      <c r="K7408" s="71" t="n">
        <f aca="false">F7408*I7408*J7408</f>
        <v>3</v>
      </c>
      <c r="L7408" s="71" t="n">
        <f aca="false">E7408*I7408*J7408</f>
        <v>2</v>
      </c>
      <c r="M7408" s="72" t="n">
        <f aca="false">G7408*I7408*J7408</f>
        <v>188.94</v>
      </c>
      <c r="N7408" s="72" t="n">
        <f aca="false">D7408*I7408*J7408</f>
        <v>118.1</v>
      </c>
      <c r="O7408" s="71" t="n">
        <f aca="false">F7408*J7408</f>
        <v>3</v>
      </c>
      <c r="P7408" s="71" t="n">
        <f aca="false">E7408*J7408</f>
        <v>2</v>
      </c>
    </row>
    <row r="7409" customFormat="false" ht="15" hidden="false" customHeight="false" outlineLevel="0" collapsed="false">
      <c r="A7409" s="71" t="s">
        <v>61</v>
      </c>
      <c r="B7409" s="71" t="s">
        <v>54</v>
      </c>
      <c r="C7409" s="71" t="s">
        <v>2422</v>
      </c>
      <c r="D7409" s="72" t="n">
        <v>0</v>
      </c>
      <c r="E7409" s="71" t="n">
        <v>0</v>
      </c>
      <c r="F7409" s="71" t="n">
        <v>1</v>
      </c>
      <c r="G7409" s="72" t="n">
        <v>90.86</v>
      </c>
      <c r="H7409" s="72" t="n">
        <v>90.86</v>
      </c>
      <c r="I7409" s="71" t="n">
        <f aca="false">IF(B7409&gt;=Settings!$B$23,1,0)</f>
        <v>1</v>
      </c>
      <c r="J7409" s="71" t="n">
        <v>1</v>
      </c>
      <c r="K7409" s="71" t="n">
        <f aca="false">F7409*I7409*J7409</f>
        <v>1</v>
      </c>
      <c r="L7409" s="71" t="n">
        <f aca="false">E7409*I7409*J7409</f>
        <v>0</v>
      </c>
      <c r="M7409" s="72" t="n">
        <f aca="false">G7409*I7409*J7409</f>
        <v>90.86</v>
      </c>
      <c r="N7409" s="72" t="n">
        <f aca="false">D7409*I7409*J7409</f>
        <v>-0</v>
      </c>
      <c r="O7409" s="71" t="n">
        <f aca="false">F7409*J7409</f>
        <v>1</v>
      </c>
      <c r="P7409" s="71" t="n">
        <f aca="false">E7409*J7409</f>
        <v>0</v>
      </c>
    </row>
    <row r="7410" customFormat="false" ht="15" hidden="false" customHeight="false" outlineLevel="0" collapsed="false">
      <c r="A7410" s="71" t="s">
        <v>63</v>
      </c>
      <c r="B7410" s="71" t="s">
        <v>54</v>
      </c>
      <c r="C7410" s="71" t="s">
        <v>2216</v>
      </c>
      <c r="D7410" s="72" t="n">
        <v>0</v>
      </c>
      <c r="E7410" s="71" t="n">
        <v>0</v>
      </c>
      <c r="F7410" s="71" t="n">
        <v>1</v>
      </c>
      <c r="G7410" s="72" t="n">
        <v>31.77</v>
      </c>
      <c r="H7410" s="72" t="n">
        <v>31.77</v>
      </c>
      <c r="I7410" s="71" t="n">
        <f aca="false">IF(B7410&gt;=Settings!$B$23,1,0)</f>
        <v>1</v>
      </c>
      <c r="J7410" s="71" t="n">
        <v>1</v>
      </c>
      <c r="K7410" s="71" t="n">
        <f aca="false">F7410*I7410*J7410</f>
        <v>1</v>
      </c>
      <c r="L7410" s="71" t="n">
        <f aca="false">E7410*I7410*J7410</f>
        <v>0</v>
      </c>
      <c r="M7410" s="72" t="n">
        <f aca="false">G7410*I7410*J7410</f>
        <v>31.77</v>
      </c>
      <c r="N7410" s="72" t="n">
        <f aca="false">D7410*I7410*J7410</f>
        <v>-0</v>
      </c>
      <c r="O7410" s="71" t="n">
        <f aca="false">F7410*J7410</f>
        <v>1</v>
      </c>
      <c r="P7410" s="71" t="n">
        <f aca="false">E7410*J7410</f>
        <v>0</v>
      </c>
    </row>
    <row r="7411" customFormat="false" ht="15" hidden="false" customHeight="false" outlineLevel="0" collapsed="false">
      <c r="A7411" s="71" t="s">
        <v>61</v>
      </c>
      <c r="B7411" s="71" t="s">
        <v>54</v>
      </c>
      <c r="C7411" s="71" t="s">
        <v>569</v>
      </c>
      <c r="D7411" s="72" t="n">
        <v>182.01</v>
      </c>
      <c r="E7411" s="71" t="n">
        <v>2</v>
      </c>
      <c r="F7411" s="71" t="n">
        <v>45</v>
      </c>
      <c r="G7411" s="72" t="n">
        <v>4478.83</v>
      </c>
      <c r="H7411" s="72" t="n">
        <v>4050.18</v>
      </c>
      <c r="I7411" s="71" t="n">
        <f aca="false">IF(B7411&gt;=Settings!$B$23,1,0)</f>
        <v>1</v>
      </c>
      <c r="J7411" s="71" t="n">
        <v>1</v>
      </c>
      <c r="K7411" s="71" t="n">
        <f aca="false">F7411*I7411*J7411</f>
        <v>45</v>
      </c>
      <c r="L7411" s="71" t="n">
        <f aca="false">E7411*I7411*J7411</f>
        <v>2</v>
      </c>
      <c r="M7411" s="72" t="n">
        <f aca="false">G7411*I7411*J7411</f>
        <v>4478.83</v>
      </c>
      <c r="N7411" s="72" t="n">
        <f aca="false">D7411*I7411*J7411</f>
        <v>182.01</v>
      </c>
      <c r="O7411" s="71" t="n">
        <f aca="false">F7411*J7411</f>
        <v>45</v>
      </c>
      <c r="P7411" s="71" t="n">
        <f aca="false">E7411*J7411</f>
        <v>2</v>
      </c>
    </row>
    <row r="7412" customFormat="false" ht="15" hidden="false" customHeight="false" outlineLevel="0" collapsed="false">
      <c r="A7412" s="71" t="s">
        <v>60</v>
      </c>
      <c r="B7412" s="71" t="s">
        <v>54</v>
      </c>
      <c r="C7412" s="71" t="s">
        <v>652</v>
      </c>
      <c r="D7412" s="72" t="n">
        <v>0</v>
      </c>
      <c r="E7412" s="71" t="n">
        <v>0</v>
      </c>
      <c r="F7412" s="71" t="n">
        <v>3</v>
      </c>
      <c r="G7412" s="72" t="n">
        <v>108.95</v>
      </c>
      <c r="H7412" s="72" t="n">
        <v>93.52</v>
      </c>
      <c r="I7412" s="71" t="n">
        <f aca="false">IF(B7412&gt;=Settings!$B$23,1,0)</f>
        <v>1</v>
      </c>
      <c r="J7412" s="71" t="n">
        <v>1</v>
      </c>
      <c r="K7412" s="71" t="n">
        <f aca="false">F7412*I7412*J7412</f>
        <v>3</v>
      </c>
      <c r="L7412" s="71" t="n">
        <f aca="false">E7412*I7412*J7412</f>
        <v>0</v>
      </c>
      <c r="M7412" s="72" t="n">
        <f aca="false">G7412*I7412*J7412</f>
        <v>108.95</v>
      </c>
      <c r="N7412" s="72" t="n">
        <f aca="false">D7412*I7412*J7412</f>
        <v>-0</v>
      </c>
      <c r="O7412" s="71" t="n">
        <f aca="false">F7412*J7412</f>
        <v>3</v>
      </c>
      <c r="P7412" s="71" t="n">
        <f aca="false">E7412*J7412</f>
        <v>0</v>
      </c>
    </row>
    <row r="7413" customFormat="false" ht="15" hidden="false" customHeight="false" outlineLevel="0" collapsed="false">
      <c r="A7413" s="71" t="s">
        <v>60</v>
      </c>
      <c r="B7413" s="71" t="s">
        <v>54</v>
      </c>
      <c r="C7413" s="71" t="s">
        <v>2221</v>
      </c>
      <c r="D7413" s="72" t="n">
        <v>218.05</v>
      </c>
      <c r="E7413" s="71" t="n">
        <v>3</v>
      </c>
      <c r="F7413" s="71" t="n">
        <v>15</v>
      </c>
      <c r="G7413" s="72" t="n">
        <v>1135.64</v>
      </c>
      <c r="H7413" s="72" t="n">
        <v>825.2</v>
      </c>
      <c r="I7413" s="71" t="n">
        <f aca="false">IF(B7413&gt;=Settings!$B$23,1,0)</f>
        <v>1</v>
      </c>
      <c r="J7413" s="71" t="n">
        <v>1</v>
      </c>
      <c r="K7413" s="71" t="n">
        <f aca="false">F7413*I7413*J7413</f>
        <v>15</v>
      </c>
      <c r="L7413" s="71" t="n">
        <f aca="false">E7413*I7413*J7413</f>
        <v>3</v>
      </c>
      <c r="M7413" s="72" t="n">
        <f aca="false">G7413*I7413*J7413</f>
        <v>1135.64</v>
      </c>
      <c r="N7413" s="72" t="n">
        <f aca="false">D7413*I7413*J7413</f>
        <v>218.05</v>
      </c>
      <c r="O7413" s="71" t="n">
        <f aca="false">F7413*J7413</f>
        <v>15</v>
      </c>
      <c r="P7413" s="71" t="n">
        <f aca="false">E7413*J7413</f>
        <v>3</v>
      </c>
    </row>
    <row r="7414" customFormat="false" ht="15" hidden="false" customHeight="false" outlineLevel="0" collapsed="false">
      <c r="A7414" s="71" t="s">
        <v>60</v>
      </c>
      <c r="B7414" s="71" t="s">
        <v>54</v>
      </c>
      <c r="C7414" s="71" t="s">
        <v>149</v>
      </c>
      <c r="D7414" s="72" t="n">
        <v>68.14</v>
      </c>
      <c r="E7414" s="71" t="n">
        <v>1</v>
      </c>
      <c r="F7414" s="71" t="n">
        <v>5</v>
      </c>
      <c r="G7414" s="72" t="n">
        <v>340.67</v>
      </c>
      <c r="H7414" s="72" t="n">
        <v>241.91</v>
      </c>
      <c r="I7414" s="71" t="n">
        <f aca="false">IF(B7414&gt;=Settings!$B$23,1,0)</f>
        <v>1</v>
      </c>
      <c r="J7414" s="71" t="n">
        <v>1</v>
      </c>
      <c r="K7414" s="71" t="n">
        <f aca="false">F7414*I7414*J7414</f>
        <v>5</v>
      </c>
      <c r="L7414" s="71" t="n">
        <f aca="false">E7414*I7414*J7414</f>
        <v>1</v>
      </c>
      <c r="M7414" s="72" t="n">
        <f aca="false">G7414*I7414*J7414</f>
        <v>340.67</v>
      </c>
      <c r="N7414" s="72" t="n">
        <f aca="false">D7414*I7414*J7414</f>
        <v>68.14</v>
      </c>
      <c r="O7414" s="71" t="n">
        <f aca="false">F7414*J7414</f>
        <v>5</v>
      </c>
      <c r="P7414" s="71" t="n">
        <f aca="false">E7414*J7414</f>
        <v>1</v>
      </c>
    </row>
    <row r="7415" customFormat="false" ht="15" hidden="false" customHeight="false" outlineLevel="0" collapsed="false">
      <c r="A7415" s="71" t="s">
        <v>59</v>
      </c>
      <c r="B7415" s="71" t="s">
        <v>54</v>
      </c>
      <c r="C7415" s="71" t="s">
        <v>960</v>
      </c>
      <c r="D7415" s="72" t="n">
        <v>145.37</v>
      </c>
      <c r="E7415" s="71" t="n">
        <v>2</v>
      </c>
      <c r="F7415" s="71" t="n">
        <v>17</v>
      </c>
      <c r="G7415" s="72" t="n">
        <v>1217.41</v>
      </c>
      <c r="H7415" s="72" t="n">
        <v>1025.75</v>
      </c>
      <c r="I7415" s="71" t="n">
        <f aca="false">IF(B7415&gt;=Settings!$B$23,1,0)</f>
        <v>1</v>
      </c>
      <c r="J7415" s="71" t="n">
        <v>1</v>
      </c>
      <c r="K7415" s="71" t="n">
        <f aca="false">F7415*I7415*J7415</f>
        <v>17</v>
      </c>
      <c r="L7415" s="71" t="n">
        <f aca="false">E7415*I7415*J7415</f>
        <v>2</v>
      </c>
      <c r="M7415" s="72" t="n">
        <f aca="false">G7415*I7415*J7415</f>
        <v>1217.41</v>
      </c>
      <c r="N7415" s="72" t="n">
        <f aca="false">D7415*I7415*J7415</f>
        <v>145.37</v>
      </c>
      <c r="O7415" s="71" t="n">
        <f aca="false">F7415*J7415</f>
        <v>17</v>
      </c>
      <c r="P7415" s="71" t="n">
        <f aca="false">E7415*J7415</f>
        <v>2</v>
      </c>
    </row>
    <row r="7416" customFormat="false" ht="15" hidden="false" customHeight="false" outlineLevel="0" collapsed="false">
      <c r="A7416" s="71" t="s">
        <v>63</v>
      </c>
      <c r="B7416" s="71" t="s">
        <v>54</v>
      </c>
      <c r="C7416" s="71" t="s">
        <v>177</v>
      </c>
      <c r="D7416" s="72" t="n">
        <v>0</v>
      </c>
      <c r="E7416" s="71" t="n">
        <v>0</v>
      </c>
      <c r="F7416" s="71" t="n">
        <v>3</v>
      </c>
      <c r="G7416" s="72" t="n">
        <v>1199.85</v>
      </c>
      <c r="H7416" s="72" t="n">
        <v>1199.85</v>
      </c>
      <c r="I7416" s="71" t="n">
        <f aca="false">IF(B7416&gt;=Settings!$B$23,1,0)</f>
        <v>1</v>
      </c>
      <c r="J7416" s="71" t="n">
        <v>1</v>
      </c>
      <c r="K7416" s="71" t="n">
        <f aca="false">F7416*I7416*J7416</f>
        <v>3</v>
      </c>
      <c r="L7416" s="71" t="n">
        <f aca="false">E7416*I7416*J7416</f>
        <v>0</v>
      </c>
      <c r="M7416" s="72" t="n">
        <f aca="false">G7416*I7416*J7416</f>
        <v>1199.85</v>
      </c>
      <c r="N7416" s="72" t="n">
        <f aca="false">D7416*I7416*J7416</f>
        <v>-0</v>
      </c>
      <c r="O7416" s="71" t="n">
        <f aca="false">F7416*J7416</f>
        <v>3</v>
      </c>
      <c r="P7416" s="71" t="n">
        <f aca="false">E7416*J7416</f>
        <v>0</v>
      </c>
    </row>
    <row r="7417" customFormat="false" ht="15" hidden="false" customHeight="false" outlineLevel="0" collapsed="false">
      <c r="A7417" s="71" t="s">
        <v>59</v>
      </c>
      <c r="B7417" s="71" t="s">
        <v>54</v>
      </c>
      <c r="C7417" s="71" t="s">
        <v>901</v>
      </c>
      <c r="D7417" s="72" t="n">
        <v>0</v>
      </c>
      <c r="E7417" s="71" t="n">
        <v>0</v>
      </c>
      <c r="F7417" s="71" t="n">
        <v>1</v>
      </c>
      <c r="G7417" s="72" t="n">
        <v>104.5</v>
      </c>
      <c r="H7417" s="72" t="n">
        <v>88.83</v>
      </c>
      <c r="I7417" s="71" t="n">
        <f aca="false">IF(B7417&gt;=Settings!$B$23,1,0)</f>
        <v>1</v>
      </c>
      <c r="J7417" s="71" t="n">
        <v>1</v>
      </c>
      <c r="K7417" s="71" t="n">
        <f aca="false">F7417*I7417*J7417</f>
        <v>1</v>
      </c>
      <c r="L7417" s="71" t="n">
        <f aca="false">E7417*I7417*J7417</f>
        <v>0</v>
      </c>
      <c r="M7417" s="72" t="n">
        <f aca="false">G7417*I7417*J7417</f>
        <v>104.5</v>
      </c>
      <c r="N7417" s="72" t="n">
        <f aca="false">D7417*I7417*J7417</f>
        <v>-0</v>
      </c>
      <c r="O7417" s="71" t="n">
        <f aca="false">F7417*J7417</f>
        <v>1</v>
      </c>
      <c r="P7417" s="71" t="n">
        <f aca="false">E7417*J7417</f>
        <v>0</v>
      </c>
    </row>
    <row r="7418" customFormat="false" ht="15" hidden="false" customHeight="false" outlineLevel="0" collapsed="false">
      <c r="A7418" s="71" t="s">
        <v>59</v>
      </c>
      <c r="B7418" s="71" t="s">
        <v>54</v>
      </c>
      <c r="C7418" s="71" t="s">
        <v>1786</v>
      </c>
      <c r="D7418" s="72" t="n">
        <v>0</v>
      </c>
      <c r="E7418" s="71" t="n">
        <v>0</v>
      </c>
      <c r="F7418" s="71" t="n">
        <v>6</v>
      </c>
      <c r="G7418" s="72" t="n">
        <v>499.72</v>
      </c>
      <c r="H7418" s="72" t="n">
        <v>469.3</v>
      </c>
      <c r="I7418" s="71" t="n">
        <f aca="false">IF(B7418&gt;=Settings!$B$23,1,0)</f>
        <v>1</v>
      </c>
      <c r="J7418" s="71" t="n">
        <v>1</v>
      </c>
      <c r="K7418" s="71" t="n">
        <f aca="false">F7418*I7418*J7418</f>
        <v>6</v>
      </c>
      <c r="L7418" s="71" t="n">
        <f aca="false">E7418*I7418*J7418</f>
        <v>0</v>
      </c>
      <c r="M7418" s="72" t="n">
        <f aca="false">G7418*I7418*J7418</f>
        <v>499.72</v>
      </c>
      <c r="N7418" s="72" t="n">
        <f aca="false">D7418*I7418*J7418</f>
        <v>-0</v>
      </c>
      <c r="O7418" s="71" t="n">
        <f aca="false">F7418*J7418</f>
        <v>6</v>
      </c>
      <c r="P7418" s="71" t="n">
        <f aca="false">E7418*J7418</f>
        <v>0</v>
      </c>
    </row>
    <row r="7419" customFormat="false" ht="15" hidden="false" customHeight="false" outlineLevel="0" collapsed="false">
      <c r="A7419" s="71" t="s">
        <v>60</v>
      </c>
      <c r="B7419" s="71" t="s">
        <v>54</v>
      </c>
      <c r="C7419" s="71" t="s">
        <v>1324</v>
      </c>
      <c r="D7419" s="72" t="n">
        <v>164.59</v>
      </c>
      <c r="E7419" s="71" t="n">
        <v>1</v>
      </c>
      <c r="F7419" s="71" t="n">
        <v>7</v>
      </c>
      <c r="G7419" s="72" t="n">
        <v>1144.86</v>
      </c>
      <c r="H7419" s="72" t="n">
        <v>980.27</v>
      </c>
      <c r="I7419" s="71" t="n">
        <f aca="false">IF(B7419&gt;=Settings!$B$23,1,0)</f>
        <v>1</v>
      </c>
      <c r="J7419" s="71" t="n">
        <v>1</v>
      </c>
      <c r="K7419" s="71" t="n">
        <f aca="false">F7419*I7419*J7419</f>
        <v>7</v>
      </c>
      <c r="L7419" s="71" t="n">
        <f aca="false">E7419*I7419*J7419</f>
        <v>1</v>
      </c>
      <c r="M7419" s="72" t="n">
        <f aca="false">G7419*I7419*J7419</f>
        <v>1144.86</v>
      </c>
      <c r="N7419" s="72" t="n">
        <f aca="false">D7419*I7419*J7419</f>
        <v>164.59</v>
      </c>
      <c r="O7419" s="71" t="n">
        <f aca="false">F7419*J7419</f>
        <v>7</v>
      </c>
      <c r="P7419" s="71" t="n">
        <f aca="false">E7419*J7419</f>
        <v>1</v>
      </c>
    </row>
    <row r="7420" customFormat="false" ht="15" hidden="false" customHeight="false" outlineLevel="0" collapsed="false">
      <c r="A7420" s="71" t="s">
        <v>60</v>
      </c>
      <c r="B7420" s="71" t="s">
        <v>54</v>
      </c>
      <c r="C7420" s="71" t="s">
        <v>2367</v>
      </c>
      <c r="D7420" s="72" t="n">
        <v>176.51</v>
      </c>
      <c r="E7420" s="71" t="n">
        <v>2</v>
      </c>
      <c r="F7420" s="71" t="n">
        <v>6</v>
      </c>
      <c r="G7420" s="72" t="n">
        <v>622.44</v>
      </c>
      <c r="H7420" s="72" t="n">
        <v>398.94</v>
      </c>
      <c r="I7420" s="71" t="n">
        <f aca="false">IF(B7420&gt;=Settings!$B$23,1,0)</f>
        <v>1</v>
      </c>
      <c r="J7420" s="71" t="n">
        <v>1</v>
      </c>
      <c r="K7420" s="71" t="n">
        <f aca="false">F7420*I7420*J7420</f>
        <v>6</v>
      </c>
      <c r="L7420" s="71" t="n">
        <f aca="false">E7420*I7420*J7420</f>
        <v>2</v>
      </c>
      <c r="M7420" s="72" t="n">
        <f aca="false">G7420*I7420*J7420</f>
        <v>622.44</v>
      </c>
      <c r="N7420" s="72" t="n">
        <f aca="false">D7420*I7420*J7420</f>
        <v>176.51</v>
      </c>
      <c r="O7420" s="71" t="n">
        <f aca="false">F7420*J7420</f>
        <v>6</v>
      </c>
      <c r="P7420" s="71" t="n">
        <f aca="false">E7420*J7420</f>
        <v>2</v>
      </c>
    </row>
    <row r="7421" customFormat="false" ht="15" hidden="false" customHeight="false" outlineLevel="0" collapsed="false">
      <c r="A7421" s="71" t="s">
        <v>63</v>
      </c>
      <c r="B7421" s="71" t="s">
        <v>54</v>
      </c>
      <c r="C7421" s="71" t="s">
        <v>2232</v>
      </c>
      <c r="D7421" s="72" t="n">
        <v>0</v>
      </c>
      <c r="E7421" s="71" t="n">
        <v>0</v>
      </c>
      <c r="F7421" s="71" t="n">
        <v>1</v>
      </c>
      <c r="G7421" s="72" t="n">
        <v>104.5</v>
      </c>
      <c r="H7421" s="72" t="n">
        <v>104.5</v>
      </c>
      <c r="I7421" s="71" t="n">
        <f aca="false">IF(B7421&gt;=Settings!$B$23,1,0)</f>
        <v>1</v>
      </c>
      <c r="J7421" s="71" t="n">
        <v>1</v>
      </c>
      <c r="K7421" s="71" t="n">
        <f aca="false">F7421*I7421*J7421</f>
        <v>1</v>
      </c>
      <c r="L7421" s="71" t="n">
        <f aca="false">E7421*I7421*J7421</f>
        <v>0</v>
      </c>
      <c r="M7421" s="72" t="n">
        <f aca="false">G7421*I7421*J7421</f>
        <v>104.5</v>
      </c>
      <c r="N7421" s="72" t="n">
        <f aca="false">D7421*I7421*J7421</f>
        <v>-0</v>
      </c>
      <c r="O7421" s="71" t="n">
        <f aca="false">F7421*J7421</f>
        <v>1</v>
      </c>
      <c r="P7421" s="71" t="n">
        <f aca="false">E7421*J7421</f>
        <v>0</v>
      </c>
    </row>
    <row r="7422" customFormat="false" ht="15" hidden="false" customHeight="false" outlineLevel="0" collapsed="false">
      <c r="A7422" s="71" t="s">
        <v>59</v>
      </c>
      <c r="B7422" s="71" t="s">
        <v>54</v>
      </c>
      <c r="C7422" s="71" t="s">
        <v>2374</v>
      </c>
      <c r="D7422" s="72" t="n">
        <v>0</v>
      </c>
      <c r="E7422" s="71" t="n">
        <v>0</v>
      </c>
      <c r="F7422" s="71" t="n">
        <v>4</v>
      </c>
      <c r="G7422" s="72" t="n">
        <v>304.35</v>
      </c>
      <c r="H7422" s="72" t="n">
        <v>272.56</v>
      </c>
      <c r="I7422" s="71" t="n">
        <f aca="false">IF(B7422&gt;=Settings!$B$23,1,0)</f>
        <v>1</v>
      </c>
      <c r="J7422" s="71" t="n">
        <v>1</v>
      </c>
      <c r="K7422" s="71" t="n">
        <f aca="false">F7422*I7422*J7422</f>
        <v>4</v>
      </c>
      <c r="L7422" s="71" t="n">
        <f aca="false">E7422*I7422*J7422</f>
        <v>0</v>
      </c>
      <c r="M7422" s="72" t="n">
        <f aca="false">G7422*I7422*J7422</f>
        <v>304.35</v>
      </c>
      <c r="N7422" s="72" t="n">
        <f aca="false">D7422*I7422*J7422</f>
        <v>-0</v>
      </c>
      <c r="O7422" s="71" t="n">
        <f aca="false">F7422*J7422</f>
        <v>4</v>
      </c>
      <c r="P7422" s="71" t="n">
        <f aca="false">E7422*J7422</f>
        <v>0</v>
      </c>
    </row>
    <row r="7423" customFormat="false" ht="15" hidden="false" customHeight="false" outlineLevel="0" collapsed="false">
      <c r="A7423" s="71" t="s">
        <v>61</v>
      </c>
      <c r="B7423" s="71" t="s">
        <v>54</v>
      </c>
      <c r="C7423" s="71" t="s">
        <v>1404</v>
      </c>
      <c r="D7423" s="72" t="n">
        <v>0</v>
      </c>
      <c r="E7423" s="71" t="n">
        <v>0</v>
      </c>
      <c r="F7423" s="71" t="n">
        <v>1</v>
      </c>
      <c r="G7423" s="72" t="n">
        <v>45.41</v>
      </c>
      <c r="H7423" s="72" t="n">
        <v>45.41</v>
      </c>
      <c r="I7423" s="71" t="n">
        <f aca="false">IF(B7423&gt;=Settings!$B$23,1,0)</f>
        <v>1</v>
      </c>
      <c r="J7423" s="71" t="n">
        <v>1</v>
      </c>
      <c r="K7423" s="71" t="n">
        <f aca="false">F7423*I7423*J7423</f>
        <v>1</v>
      </c>
      <c r="L7423" s="71" t="n">
        <f aca="false">E7423*I7423*J7423</f>
        <v>0</v>
      </c>
      <c r="M7423" s="72" t="n">
        <f aca="false">G7423*I7423*J7423</f>
        <v>45.41</v>
      </c>
      <c r="N7423" s="72" t="n">
        <f aca="false">D7423*I7423*J7423</f>
        <v>-0</v>
      </c>
      <c r="O7423" s="71" t="n">
        <f aca="false">F7423*J7423</f>
        <v>1</v>
      </c>
      <c r="P7423" s="71" t="n">
        <f aca="false">E7423*J7423</f>
        <v>0</v>
      </c>
    </row>
    <row r="7424" customFormat="false" ht="15" hidden="false" customHeight="false" outlineLevel="0" collapsed="false">
      <c r="A7424" s="71" t="s">
        <v>60</v>
      </c>
      <c r="B7424" s="71" t="s">
        <v>54</v>
      </c>
      <c r="C7424" s="71" t="s">
        <v>908</v>
      </c>
      <c r="D7424" s="72" t="n">
        <v>305.93</v>
      </c>
      <c r="E7424" s="71" t="n">
        <v>22</v>
      </c>
      <c r="F7424" s="71" t="n">
        <v>131</v>
      </c>
      <c r="G7424" s="72" t="n">
        <v>1899.48</v>
      </c>
      <c r="H7424" s="72" t="n">
        <v>1527.99</v>
      </c>
      <c r="I7424" s="71" t="n">
        <f aca="false">IF(B7424&gt;=Settings!$B$23,1,0)</f>
        <v>1</v>
      </c>
      <c r="J7424" s="71" t="n">
        <v>1</v>
      </c>
      <c r="K7424" s="71" t="n">
        <f aca="false">F7424*I7424*J7424</f>
        <v>131</v>
      </c>
      <c r="L7424" s="71" t="n">
        <f aca="false">E7424*I7424*J7424</f>
        <v>22</v>
      </c>
      <c r="M7424" s="72" t="n">
        <f aca="false">G7424*I7424*J7424</f>
        <v>1899.48</v>
      </c>
      <c r="N7424" s="72" t="n">
        <f aca="false">D7424*I7424*J7424</f>
        <v>305.93</v>
      </c>
      <c r="O7424" s="71" t="n">
        <f aca="false">F7424*J7424</f>
        <v>131</v>
      </c>
      <c r="P7424" s="71" t="n">
        <f aca="false">E7424*J7424</f>
        <v>22</v>
      </c>
    </row>
    <row r="7425" customFormat="false" ht="15" hidden="false" customHeight="false" outlineLevel="0" collapsed="false">
      <c r="A7425" s="71" t="s">
        <v>61</v>
      </c>
      <c r="B7425" s="71" t="s">
        <v>54</v>
      </c>
      <c r="C7425" s="71" t="s">
        <v>944</v>
      </c>
      <c r="D7425" s="72" t="n">
        <v>239.43</v>
      </c>
      <c r="E7425" s="71" t="n">
        <v>3</v>
      </c>
      <c r="F7425" s="71" t="n">
        <v>32</v>
      </c>
      <c r="G7425" s="72" t="n">
        <v>2812.12</v>
      </c>
      <c r="H7425" s="72" t="n">
        <v>2471.2</v>
      </c>
      <c r="I7425" s="71" t="n">
        <f aca="false">IF(B7425&gt;=Settings!$B$23,1,0)</f>
        <v>1</v>
      </c>
      <c r="J7425" s="71" t="n">
        <v>1</v>
      </c>
      <c r="K7425" s="71" t="n">
        <f aca="false">F7425*I7425*J7425</f>
        <v>32</v>
      </c>
      <c r="L7425" s="71" t="n">
        <f aca="false">E7425*I7425*J7425</f>
        <v>3</v>
      </c>
      <c r="M7425" s="72" t="n">
        <f aca="false">G7425*I7425*J7425</f>
        <v>2812.12</v>
      </c>
      <c r="N7425" s="72" t="n">
        <f aca="false">D7425*I7425*J7425</f>
        <v>239.43</v>
      </c>
      <c r="O7425" s="71" t="n">
        <f aca="false">F7425*J7425</f>
        <v>32</v>
      </c>
      <c r="P7425" s="71" t="n">
        <f aca="false">E7425*J7425</f>
        <v>3</v>
      </c>
    </row>
    <row r="7426" customFormat="false" ht="15" hidden="false" customHeight="false" outlineLevel="0" collapsed="false">
      <c r="A7426" s="71" t="s">
        <v>61</v>
      </c>
      <c r="B7426" s="71" t="s">
        <v>54</v>
      </c>
      <c r="C7426" s="71" t="s">
        <v>1695</v>
      </c>
      <c r="D7426" s="72" t="n">
        <v>0</v>
      </c>
      <c r="E7426" s="71" t="n">
        <v>0</v>
      </c>
      <c r="F7426" s="71" t="n">
        <v>2</v>
      </c>
      <c r="G7426" s="72" t="n">
        <v>199.9</v>
      </c>
      <c r="H7426" s="72" t="n">
        <v>184.92</v>
      </c>
      <c r="I7426" s="71" t="n">
        <f aca="false">IF(B7426&gt;=Settings!$B$23,1,0)</f>
        <v>1</v>
      </c>
      <c r="J7426" s="71" t="n">
        <v>1</v>
      </c>
      <c r="K7426" s="71" t="n">
        <f aca="false">F7426*I7426*J7426</f>
        <v>2</v>
      </c>
      <c r="L7426" s="71" t="n">
        <f aca="false">E7426*I7426*J7426</f>
        <v>0</v>
      </c>
      <c r="M7426" s="72" t="n">
        <f aca="false">G7426*I7426*J7426</f>
        <v>199.9</v>
      </c>
      <c r="N7426" s="72" t="n">
        <f aca="false">D7426*I7426*J7426</f>
        <v>-0</v>
      </c>
      <c r="O7426" s="71" t="n">
        <f aca="false">F7426*J7426</f>
        <v>2</v>
      </c>
      <c r="P7426" s="71" t="n">
        <f aca="false">E7426*J7426</f>
        <v>0</v>
      </c>
    </row>
    <row r="7427" customFormat="false" ht="15" hidden="false" customHeight="false" outlineLevel="0" collapsed="false">
      <c r="A7427" s="71" t="s">
        <v>59</v>
      </c>
      <c r="B7427" s="71" t="s">
        <v>54</v>
      </c>
      <c r="C7427" s="71" t="s">
        <v>2410</v>
      </c>
      <c r="D7427" s="72" t="n">
        <v>231.78</v>
      </c>
      <c r="E7427" s="71" t="n">
        <v>1</v>
      </c>
      <c r="F7427" s="71" t="n">
        <v>1</v>
      </c>
      <c r="G7427" s="72" t="n">
        <v>272.67</v>
      </c>
      <c r="H7427" s="72" t="n">
        <v>0</v>
      </c>
      <c r="I7427" s="71" t="n">
        <f aca="false">IF(B7427&gt;=Settings!$B$23,1,0)</f>
        <v>1</v>
      </c>
      <c r="J7427" s="71" t="n">
        <v>1</v>
      </c>
      <c r="K7427" s="71" t="n">
        <f aca="false">F7427*I7427*J7427</f>
        <v>1</v>
      </c>
      <c r="L7427" s="71" t="n">
        <f aca="false">E7427*I7427*J7427</f>
        <v>1</v>
      </c>
      <c r="M7427" s="72" t="n">
        <f aca="false">G7427*I7427*J7427</f>
        <v>272.67</v>
      </c>
      <c r="N7427" s="72" t="n">
        <f aca="false">D7427*I7427*J7427</f>
        <v>231.78</v>
      </c>
      <c r="O7427" s="71" t="n">
        <f aca="false">F7427*J7427</f>
        <v>1</v>
      </c>
      <c r="P7427" s="71" t="n">
        <f aca="false">E7427*J7427</f>
        <v>1</v>
      </c>
    </row>
    <row r="7428" customFormat="false" ht="15" hidden="false" customHeight="false" outlineLevel="0" collapsed="false">
      <c r="A7428" s="71" t="s">
        <v>60</v>
      </c>
      <c r="B7428" s="71" t="s">
        <v>54</v>
      </c>
      <c r="C7428" s="71" t="s">
        <v>1780</v>
      </c>
      <c r="D7428" s="72" t="n">
        <v>0</v>
      </c>
      <c r="E7428" s="71" t="n">
        <v>0</v>
      </c>
      <c r="F7428" s="71" t="n">
        <v>1</v>
      </c>
      <c r="G7428" s="72" t="n">
        <v>163.58</v>
      </c>
      <c r="H7428" s="72" t="n">
        <v>130.87</v>
      </c>
      <c r="I7428" s="71" t="n">
        <f aca="false">IF(B7428&gt;=Settings!$B$23,1,0)</f>
        <v>1</v>
      </c>
      <c r="J7428" s="71" t="n">
        <v>1</v>
      </c>
      <c r="K7428" s="71" t="n">
        <f aca="false">F7428*I7428*J7428</f>
        <v>1</v>
      </c>
      <c r="L7428" s="71" t="n">
        <f aca="false">E7428*I7428*J7428</f>
        <v>0</v>
      </c>
      <c r="M7428" s="72" t="n">
        <f aca="false">G7428*I7428*J7428</f>
        <v>163.58</v>
      </c>
      <c r="N7428" s="72" t="n">
        <f aca="false">D7428*I7428*J7428</f>
        <v>-0</v>
      </c>
      <c r="O7428" s="71" t="n">
        <f aca="false">F7428*J7428</f>
        <v>1</v>
      </c>
      <c r="P7428" s="71" t="n">
        <f aca="false">E7428*J7428</f>
        <v>0</v>
      </c>
    </row>
    <row r="7429" customFormat="false" ht="15" hidden="false" customHeight="false" outlineLevel="0" collapsed="false">
      <c r="A7429" s="71" t="s">
        <v>60</v>
      </c>
      <c r="B7429" s="71" t="s">
        <v>54</v>
      </c>
      <c r="C7429" s="71" t="s">
        <v>881</v>
      </c>
      <c r="D7429" s="72" t="n">
        <v>159.05</v>
      </c>
      <c r="E7429" s="71" t="n">
        <v>1</v>
      </c>
      <c r="F7429" s="71" t="n">
        <v>17</v>
      </c>
      <c r="G7429" s="72" t="n">
        <v>2903.77</v>
      </c>
      <c r="H7429" s="72" t="n">
        <v>2643.87</v>
      </c>
      <c r="I7429" s="71" t="n">
        <f aca="false">IF(B7429&gt;=Settings!$B$23,1,0)</f>
        <v>1</v>
      </c>
      <c r="J7429" s="71" t="n">
        <v>1</v>
      </c>
      <c r="K7429" s="71" t="n">
        <f aca="false">F7429*I7429*J7429</f>
        <v>17</v>
      </c>
      <c r="L7429" s="71" t="n">
        <f aca="false">E7429*I7429*J7429</f>
        <v>1</v>
      </c>
      <c r="M7429" s="72" t="n">
        <f aca="false">G7429*I7429*J7429</f>
        <v>2903.77</v>
      </c>
      <c r="N7429" s="72" t="n">
        <f aca="false">D7429*I7429*J7429</f>
        <v>159.05</v>
      </c>
      <c r="O7429" s="71" t="n">
        <f aca="false">F7429*J7429</f>
        <v>17</v>
      </c>
      <c r="P7429" s="71" t="n">
        <f aca="false">E7429*J7429</f>
        <v>1</v>
      </c>
    </row>
    <row r="7430" customFormat="false" ht="15" hidden="false" customHeight="false" outlineLevel="0" collapsed="false">
      <c r="A7430" s="71" t="s">
        <v>62</v>
      </c>
      <c r="B7430" s="71" t="s">
        <v>54</v>
      </c>
      <c r="C7430" s="71" t="s">
        <v>133</v>
      </c>
      <c r="D7430" s="72" t="n">
        <v>0</v>
      </c>
      <c r="E7430" s="71" t="n">
        <v>0</v>
      </c>
      <c r="F7430" s="71" t="n">
        <v>1</v>
      </c>
      <c r="G7430" s="72" t="n">
        <v>63.59</v>
      </c>
      <c r="H7430" s="72" t="n">
        <v>63.59</v>
      </c>
      <c r="I7430" s="71" t="n">
        <f aca="false">IF(B7430&gt;=Settings!$B$23,1,0)</f>
        <v>1</v>
      </c>
      <c r="J7430" s="71" t="n">
        <v>1</v>
      </c>
      <c r="K7430" s="71" t="n">
        <f aca="false">F7430*I7430*J7430</f>
        <v>1</v>
      </c>
      <c r="L7430" s="71" t="n">
        <f aca="false">E7430*I7430*J7430</f>
        <v>0</v>
      </c>
      <c r="M7430" s="72" t="n">
        <f aca="false">G7430*I7430*J7430</f>
        <v>63.59</v>
      </c>
      <c r="N7430" s="72" t="n">
        <f aca="false">D7430*I7430*J7430</f>
        <v>-0</v>
      </c>
      <c r="O7430" s="71" t="n">
        <f aca="false">F7430*J7430</f>
        <v>1</v>
      </c>
      <c r="P7430" s="71" t="n">
        <f aca="false">E7430*J7430</f>
        <v>0</v>
      </c>
    </row>
    <row r="7431" customFormat="false" ht="15" hidden="false" customHeight="false" outlineLevel="0" collapsed="false">
      <c r="A7431" s="71" t="s">
        <v>61</v>
      </c>
      <c r="B7431" s="71" t="s">
        <v>54</v>
      </c>
      <c r="C7431" s="71" t="s">
        <v>954</v>
      </c>
      <c r="D7431" s="72" t="n">
        <v>0</v>
      </c>
      <c r="E7431" s="71" t="n">
        <v>0</v>
      </c>
      <c r="F7431" s="71" t="n">
        <v>5</v>
      </c>
      <c r="G7431" s="72" t="n">
        <v>408.85</v>
      </c>
      <c r="H7431" s="72" t="n">
        <v>380.25</v>
      </c>
      <c r="I7431" s="71" t="n">
        <f aca="false">IF(B7431&gt;=Settings!$B$23,1,0)</f>
        <v>1</v>
      </c>
      <c r="J7431" s="71" t="n">
        <v>1</v>
      </c>
      <c r="K7431" s="71" t="n">
        <f aca="false">F7431*I7431*J7431</f>
        <v>5</v>
      </c>
      <c r="L7431" s="71" t="n">
        <f aca="false">E7431*I7431*J7431</f>
        <v>0</v>
      </c>
      <c r="M7431" s="72" t="n">
        <f aca="false">G7431*I7431*J7431</f>
        <v>408.85</v>
      </c>
      <c r="N7431" s="72" t="n">
        <f aca="false">D7431*I7431*J7431</f>
        <v>-0</v>
      </c>
      <c r="O7431" s="71" t="n">
        <f aca="false">F7431*J7431</f>
        <v>5</v>
      </c>
      <c r="P7431" s="71" t="n">
        <f aca="false">E7431*J7431</f>
        <v>0</v>
      </c>
    </row>
    <row r="7432" customFormat="false" ht="15" hidden="false" customHeight="false" outlineLevel="0" collapsed="false">
      <c r="A7432" s="71" t="s">
        <v>60</v>
      </c>
      <c r="B7432" s="71" t="s">
        <v>54</v>
      </c>
      <c r="C7432" s="71" t="s">
        <v>124</v>
      </c>
      <c r="D7432" s="72" t="n">
        <v>314.82</v>
      </c>
      <c r="E7432" s="71" t="n">
        <v>4</v>
      </c>
      <c r="F7432" s="71" t="n">
        <v>16</v>
      </c>
      <c r="G7432" s="72" t="n">
        <v>1181.04</v>
      </c>
      <c r="H7432" s="72" t="n">
        <v>814.47</v>
      </c>
      <c r="I7432" s="71" t="n">
        <f aca="false">IF(B7432&gt;=Settings!$B$23,1,0)</f>
        <v>1</v>
      </c>
      <c r="J7432" s="71" t="n">
        <v>1</v>
      </c>
      <c r="K7432" s="71" t="n">
        <f aca="false">F7432*I7432*J7432</f>
        <v>16</v>
      </c>
      <c r="L7432" s="71" t="n">
        <f aca="false">E7432*I7432*J7432</f>
        <v>4</v>
      </c>
      <c r="M7432" s="72" t="n">
        <f aca="false">G7432*I7432*J7432</f>
        <v>1181.04</v>
      </c>
      <c r="N7432" s="72" t="n">
        <f aca="false">D7432*I7432*J7432</f>
        <v>314.82</v>
      </c>
      <c r="O7432" s="71" t="n">
        <f aca="false">F7432*J7432</f>
        <v>16</v>
      </c>
      <c r="P7432" s="71" t="n">
        <f aca="false">E7432*J7432</f>
        <v>4</v>
      </c>
    </row>
    <row r="7433" customFormat="false" ht="15" hidden="false" customHeight="false" outlineLevel="0" collapsed="false">
      <c r="A7433" s="71" t="s">
        <v>61</v>
      </c>
      <c r="B7433" s="71" t="s">
        <v>54</v>
      </c>
      <c r="C7433" s="71" t="s">
        <v>1408</v>
      </c>
      <c r="D7433" s="72" t="n">
        <v>0</v>
      </c>
      <c r="E7433" s="71" t="n">
        <v>0</v>
      </c>
      <c r="F7433" s="71" t="n">
        <v>2</v>
      </c>
      <c r="G7433" s="72" t="n">
        <v>145.36</v>
      </c>
      <c r="H7433" s="72" t="n">
        <v>129.92</v>
      </c>
      <c r="I7433" s="71" t="n">
        <f aca="false">IF(B7433&gt;=Settings!$B$23,1,0)</f>
        <v>1</v>
      </c>
      <c r="J7433" s="71" t="n">
        <v>1</v>
      </c>
      <c r="K7433" s="71" t="n">
        <f aca="false">F7433*I7433*J7433</f>
        <v>2</v>
      </c>
      <c r="L7433" s="71" t="n">
        <f aca="false">E7433*I7433*J7433</f>
        <v>0</v>
      </c>
      <c r="M7433" s="72" t="n">
        <f aca="false">G7433*I7433*J7433</f>
        <v>145.36</v>
      </c>
      <c r="N7433" s="72" t="n">
        <f aca="false">D7433*I7433*J7433</f>
        <v>-0</v>
      </c>
      <c r="O7433" s="71" t="n">
        <f aca="false">F7433*J7433</f>
        <v>2</v>
      </c>
      <c r="P7433" s="71" t="n">
        <f aca="false">E7433*J7433</f>
        <v>0</v>
      </c>
    </row>
    <row r="7434" customFormat="false" ht="15" hidden="false" customHeight="false" outlineLevel="0" collapsed="false">
      <c r="A7434" s="71" t="s">
        <v>59</v>
      </c>
      <c r="B7434" s="71" t="s">
        <v>54</v>
      </c>
      <c r="C7434" s="71" t="s">
        <v>593</v>
      </c>
      <c r="D7434" s="72" t="n">
        <v>86.32</v>
      </c>
      <c r="E7434" s="71" t="n">
        <v>1</v>
      </c>
      <c r="F7434" s="71" t="n">
        <v>19</v>
      </c>
      <c r="G7434" s="72" t="n">
        <v>1544.59</v>
      </c>
      <c r="H7434" s="72" t="n">
        <v>1377.46</v>
      </c>
      <c r="I7434" s="71" t="n">
        <f aca="false">IF(B7434&gt;=Settings!$B$23,1,0)</f>
        <v>1</v>
      </c>
      <c r="J7434" s="71" t="n">
        <v>1</v>
      </c>
      <c r="K7434" s="71" t="n">
        <f aca="false">F7434*I7434*J7434</f>
        <v>19</v>
      </c>
      <c r="L7434" s="71" t="n">
        <f aca="false">E7434*I7434*J7434</f>
        <v>1</v>
      </c>
      <c r="M7434" s="72" t="n">
        <f aca="false">G7434*I7434*J7434</f>
        <v>1544.59</v>
      </c>
      <c r="N7434" s="72" t="n">
        <f aca="false">D7434*I7434*J7434</f>
        <v>86.32</v>
      </c>
      <c r="O7434" s="71" t="n">
        <f aca="false">F7434*J7434</f>
        <v>19</v>
      </c>
      <c r="P7434" s="71" t="n">
        <f aca="false">E7434*J7434</f>
        <v>1</v>
      </c>
    </row>
    <row r="7435" customFormat="false" ht="15" hidden="false" customHeight="false" outlineLevel="0" collapsed="false">
      <c r="A7435" s="71" t="s">
        <v>60</v>
      </c>
      <c r="B7435" s="71" t="s">
        <v>54</v>
      </c>
      <c r="C7435" s="71" t="s">
        <v>577</v>
      </c>
      <c r="D7435" s="72" t="n">
        <v>163.54</v>
      </c>
      <c r="E7435" s="71" t="n">
        <v>2</v>
      </c>
      <c r="F7435" s="71" t="n">
        <v>19</v>
      </c>
      <c r="G7435" s="72" t="n">
        <v>1889.97</v>
      </c>
      <c r="H7435" s="72" t="n">
        <v>1656.96</v>
      </c>
      <c r="I7435" s="71" t="n">
        <f aca="false">IF(B7435&gt;=Settings!$B$23,1,0)</f>
        <v>1</v>
      </c>
      <c r="J7435" s="71" t="n">
        <v>1</v>
      </c>
      <c r="K7435" s="71" t="n">
        <f aca="false">F7435*I7435*J7435</f>
        <v>19</v>
      </c>
      <c r="L7435" s="71" t="n">
        <f aca="false">E7435*I7435*J7435</f>
        <v>2</v>
      </c>
      <c r="M7435" s="72" t="n">
        <f aca="false">G7435*I7435*J7435</f>
        <v>1889.97</v>
      </c>
      <c r="N7435" s="72" t="n">
        <f aca="false">D7435*I7435*J7435</f>
        <v>163.54</v>
      </c>
      <c r="O7435" s="71" t="n">
        <f aca="false">F7435*J7435</f>
        <v>19</v>
      </c>
      <c r="P7435" s="71" t="n">
        <f aca="false">E7435*J7435</f>
        <v>2</v>
      </c>
    </row>
    <row r="7436" customFormat="false" ht="15" hidden="false" customHeight="false" outlineLevel="0" collapsed="false">
      <c r="A7436" s="71" t="s">
        <v>59</v>
      </c>
      <c r="B7436" s="71" t="s">
        <v>54</v>
      </c>
      <c r="C7436" s="71" t="s">
        <v>2283</v>
      </c>
      <c r="D7436" s="72" t="n">
        <v>199.41</v>
      </c>
      <c r="E7436" s="71" t="n">
        <v>3</v>
      </c>
      <c r="F7436" s="71" t="n">
        <v>53</v>
      </c>
      <c r="G7436" s="72" t="n">
        <v>3252.07</v>
      </c>
      <c r="H7436" s="72" t="n">
        <v>2925.09</v>
      </c>
      <c r="I7436" s="71" t="n">
        <f aca="false">IF(B7436&gt;=Settings!$B$23,1,0)</f>
        <v>1</v>
      </c>
      <c r="J7436" s="71" t="n">
        <v>1</v>
      </c>
      <c r="K7436" s="71" t="n">
        <f aca="false">F7436*I7436*J7436</f>
        <v>53</v>
      </c>
      <c r="L7436" s="71" t="n">
        <f aca="false">E7436*I7436*J7436</f>
        <v>3</v>
      </c>
      <c r="M7436" s="72" t="n">
        <f aca="false">G7436*I7436*J7436</f>
        <v>3252.07</v>
      </c>
      <c r="N7436" s="72" t="n">
        <f aca="false">D7436*I7436*J7436</f>
        <v>199.41</v>
      </c>
      <c r="O7436" s="71" t="n">
        <f aca="false">F7436*J7436</f>
        <v>53</v>
      </c>
      <c r="P7436" s="71" t="n">
        <f aca="false">E7436*J7436</f>
        <v>3</v>
      </c>
    </row>
    <row r="7437" customFormat="false" ht="15" hidden="false" customHeight="false" outlineLevel="0" collapsed="false">
      <c r="A7437" s="71" t="s">
        <v>61</v>
      </c>
      <c r="B7437" s="71" t="s">
        <v>54</v>
      </c>
      <c r="C7437" s="71" t="s">
        <v>1130</v>
      </c>
      <c r="D7437" s="72" t="n">
        <v>68.14</v>
      </c>
      <c r="E7437" s="71" t="n">
        <v>1</v>
      </c>
      <c r="F7437" s="71" t="n">
        <v>12</v>
      </c>
      <c r="G7437" s="72" t="n">
        <v>844.93</v>
      </c>
      <c r="H7437" s="72" t="n">
        <v>744.79</v>
      </c>
      <c r="I7437" s="71" t="n">
        <f aca="false">IF(B7437&gt;=Settings!$B$23,1,0)</f>
        <v>1</v>
      </c>
      <c r="J7437" s="71" t="n">
        <v>1</v>
      </c>
      <c r="K7437" s="71" t="n">
        <f aca="false">F7437*I7437*J7437</f>
        <v>12</v>
      </c>
      <c r="L7437" s="71" t="n">
        <f aca="false">E7437*I7437*J7437</f>
        <v>1</v>
      </c>
      <c r="M7437" s="72" t="n">
        <f aca="false">G7437*I7437*J7437</f>
        <v>844.93</v>
      </c>
      <c r="N7437" s="72" t="n">
        <f aca="false">D7437*I7437*J7437</f>
        <v>68.14</v>
      </c>
      <c r="O7437" s="71" t="n">
        <f aca="false">F7437*J7437</f>
        <v>12</v>
      </c>
      <c r="P7437" s="71" t="n">
        <f aca="false">E7437*J7437</f>
        <v>1</v>
      </c>
    </row>
    <row r="7438" customFormat="false" ht="15" hidden="false" customHeight="false" outlineLevel="0" collapsed="false">
      <c r="A7438" s="71" t="s">
        <v>63</v>
      </c>
      <c r="B7438" s="71" t="s">
        <v>54</v>
      </c>
      <c r="C7438" s="71" t="s">
        <v>2440</v>
      </c>
      <c r="D7438" s="72" t="n">
        <v>0</v>
      </c>
      <c r="E7438" s="71" t="n">
        <v>0</v>
      </c>
      <c r="F7438" s="71" t="n">
        <v>1</v>
      </c>
      <c r="G7438" s="72" t="n">
        <v>14.5</v>
      </c>
      <c r="H7438" s="72" t="n">
        <v>14.5</v>
      </c>
      <c r="I7438" s="71" t="n">
        <f aca="false">IF(B7438&gt;=Settings!$B$23,1,0)</f>
        <v>1</v>
      </c>
      <c r="J7438" s="71" t="n">
        <v>1</v>
      </c>
      <c r="K7438" s="71" t="n">
        <f aca="false">F7438*I7438*J7438</f>
        <v>1</v>
      </c>
      <c r="L7438" s="71" t="n">
        <f aca="false">E7438*I7438*J7438</f>
        <v>0</v>
      </c>
      <c r="M7438" s="72" t="n">
        <f aca="false">G7438*I7438*J7438</f>
        <v>14.5</v>
      </c>
      <c r="N7438" s="72" t="n">
        <f aca="false">D7438*I7438*J7438</f>
        <v>-0</v>
      </c>
      <c r="O7438" s="71" t="n">
        <f aca="false">F7438*J7438</f>
        <v>1</v>
      </c>
      <c r="P7438" s="71" t="n">
        <f aca="false">E7438*J7438</f>
        <v>0</v>
      </c>
    </row>
    <row r="7439" customFormat="false" ht="15" hidden="false" customHeight="false" outlineLevel="0" collapsed="false">
      <c r="A7439" s="71" t="s">
        <v>60</v>
      </c>
      <c r="B7439" s="71" t="s">
        <v>54</v>
      </c>
      <c r="C7439" s="71" t="s">
        <v>152</v>
      </c>
      <c r="D7439" s="72" t="n">
        <v>281.72</v>
      </c>
      <c r="E7439" s="71" t="n">
        <v>2</v>
      </c>
      <c r="F7439" s="71" t="n">
        <v>24</v>
      </c>
      <c r="G7439" s="72" t="n">
        <v>3117.05</v>
      </c>
      <c r="H7439" s="72" t="n">
        <v>2647.72</v>
      </c>
      <c r="I7439" s="71" t="n">
        <f aca="false">IF(B7439&gt;=Settings!$B$23,1,0)</f>
        <v>1</v>
      </c>
      <c r="J7439" s="71" t="n">
        <v>1</v>
      </c>
      <c r="K7439" s="71" t="n">
        <f aca="false">F7439*I7439*J7439</f>
        <v>24</v>
      </c>
      <c r="L7439" s="71" t="n">
        <f aca="false">E7439*I7439*J7439</f>
        <v>2</v>
      </c>
      <c r="M7439" s="72" t="n">
        <f aca="false">G7439*I7439*J7439</f>
        <v>3117.05</v>
      </c>
      <c r="N7439" s="72" t="n">
        <f aca="false">D7439*I7439*J7439</f>
        <v>281.72</v>
      </c>
      <c r="O7439" s="71" t="n">
        <f aca="false">F7439*J7439</f>
        <v>24</v>
      </c>
      <c r="P7439" s="71" t="n">
        <f aca="false">E7439*J7439</f>
        <v>2</v>
      </c>
    </row>
    <row r="7440" customFormat="false" ht="15" hidden="false" customHeight="false" outlineLevel="0" collapsed="false">
      <c r="A7440" s="71" t="s">
        <v>61</v>
      </c>
      <c r="B7440" s="71" t="s">
        <v>54</v>
      </c>
      <c r="C7440" s="71" t="s">
        <v>2448</v>
      </c>
      <c r="D7440" s="72" t="n">
        <v>0</v>
      </c>
      <c r="E7440" s="71" t="n">
        <v>0</v>
      </c>
      <c r="F7440" s="71" t="n">
        <v>1</v>
      </c>
      <c r="G7440" s="72" t="n">
        <v>118.14</v>
      </c>
      <c r="H7440" s="72" t="n">
        <v>118.14</v>
      </c>
      <c r="I7440" s="71" t="n">
        <f aca="false">IF(B7440&gt;=Settings!$B$23,1,0)</f>
        <v>1</v>
      </c>
      <c r="J7440" s="71" t="n">
        <v>1</v>
      </c>
      <c r="K7440" s="71" t="n">
        <f aca="false">F7440*I7440*J7440</f>
        <v>1</v>
      </c>
      <c r="L7440" s="71" t="n">
        <f aca="false">E7440*I7440*J7440</f>
        <v>0</v>
      </c>
      <c r="M7440" s="72" t="n">
        <f aca="false">G7440*I7440*J7440</f>
        <v>118.14</v>
      </c>
      <c r="N7440" s="72" t="n">
        <f aca="false">D7440*I7440*J7440</f>
        <v>-0</v>
      </c>
      <c r="O7440" s="71" t="n">
        <f aca="false">F7440*J7440</f>
        <v>1</v>
      </c>
      <c r="P7440" s="71" t="n">
        <f aca="false">E7440*J7440</f>
        <v>0</v>
      </c>
    </row>
    <row r="7441" customFormat="false" ht="15" hidden="false" customHeight="false" outlineLevel="0" collapsed="false">
      <c r="A7441" s="71" t="s">
        <v>63</v>
      </c>
      <c r="B7441" s="71" t="s">
        <v>54</v>
      </c>
      <c r="C7441" s="71" t="s">
        <v>2255</v>
      </c>
      <c r="D7441" s="72" t="n">
        <v>0</v>
      </c>
      <c r="E7441" s="71" t="n">
        <v>0</v>
      </c>
      <c r="F7441" s="71" t="n">
        <v>2</v>
      </c>
      <c r="G7441" s="72" t="n">
        <v>572.63</v>
      </c>
      <c r="H7441" s="72" t="n">
        <v>529.69</v>
      </c>
      <c r="I7441" s="71" t="n">
        <f aca="false">IF(B7441&gt;=Settings!$B$23,1,0)</f>
        <v>1</v>
      </c>
      <c r="J7441" s="71" t="n">
        <v>1</v>
      </c>
      <c r="K7441" s="71" t="n">
        <f aca="false">F7441*I7441*J7441</f>
        <v>2</v>
      </c>
      <c r="L7441" s="71" t="n">
        <f aca="false">E7441*I7441*J7441</f>
        <v>0</v>
      </c>
      <c r="M7441" s="72" t="n">
        <f aca="false">G7441*I7441*J7441</f>
        <v>572.63</v>
      </c>
      <c r="N7441" s="72" t="n">
        <f aca="false">D7441*I7441*J7441</f>
        <v>-0</v>
      </c>
      <c r="O7441" s="71" t="n">
        <f aca="false">F7441*J7441</f>
        <v>2</v>
      </c>
      <c r="P7441" s="71" t="n">
        <f aca="false">E7441*J7441</f>
        <v>0</v>
      </c>
    </row>
    <row r="7442" customFormat="false" ht="15" hidden="false" customHeight="false" outlineLevel="0" collapsed="false">
      <c r="A7442" s="71" t="s">
        <v>61</v>
      </c>
      <c r="B7442" s="71" t="s">
        <v>54</v>
      </c>
      <c r="C7442" s="71" t="s">
        <v>932</v>
      </c>
      <c r="D7442" s="72" t="n">
        <v>418.1</v>
      </c>
      <c r="E7442" s="71" t="n">
        <v>2</v>
      </c>
      <c r="F7442" s="71" t="n">
        <v>11</v>
      </c>
      <c r="G7442" s="72" t="n">
        <v>1967.71</v>
      </c>
      <c r="H7442" s="72" t="n">
        <v>1524.4</v>
      </c>
      <c r="I7442" s="71" t="n">
        <f aca="false">IF(B7442&gt;=Settings!$B$23,1,0)</f>
        <v>1</v>
      </c>
      <c r="J7442" s="71" t="n">
        <v>1</v>
      </c>
      <c r="K7442" s="71" t="n">
        <f aca="false">F7442*I7442*J7442</f>
        <v>11</v>
      </c>
      <c r="L7442" s="71" t="n">
        <f aca="false">E7442*I7442*J7442</f>
        <v>2</v>
      </c>
      <c r="M7442" s="72" t="n">
        <f aca="false">G7442*I7442*J7442</f>
        <v>1967.71</v>
      </c>
      <c r="N7442" s="72" t="n">
        <f aca="false">D7442*I7442*J7442</f>
        <v>418.1</v>
      </c>
      <c r="O7442" s="71" t="n">
        <f aca="false">F7442*J7442</f>
        <v>11</v>
      </c>
      <c r="P7442" s="71" t="n">
        <f aca="false">E7442*J7442</f>
        <v>2</v>
      </c>
    </row>
    <row r="7443" customFormat="false" ht="15" hidden="false" customHeight="false" outlineLevel="0" collapsed="false">
      <c r="A7443" s="71" t="s">
        <v>59</v>
      </c>
      <c r="B7443" s="71" t="s">
        <v>54</v>
      </c>
      <c r="C7443" s="71" t="s">
        <v>2150</v>
      </c>
      <c r="D7443" s="72" t="n">
        <v>0</v>
      </c>
      <c r="E7443" s="71" t="n">
        <v>0</v>
      </c>
      <c r="F7443" s="71" t="n">
        <v>4</v>
      </c>
      <c r="G7443" s="72" t="n">
        <v>429.79</v>
      </c>
      <c r="H7443" s="72" t="n">
        <v>363.83</v>
      </c>
      <c r="I7443" s="71" t="n">
        <f aca="false">IF(B7443&gt;=Settings!$B$23,1,0)</f>
        <v>1</v>
      </c>
      <c r="J7443" s="71" t="n">
        <v>1</v>
      </c>
      <c r="K7443" s="71" t="n">
        <f aca="false">F7443*I7443*J7443</f>
        <v>4</v>
      </c>
      <c r="L7443" s="71" t="n">
        <f aca="false">E7443*I7443*J7443</f>
        <v>0</v>
      </c>
      <c r="M7443" s="72" t="n">
        <f aca="false">G7443*I7443*J7443</f>
        <v>429.79</v>
      </c>
      <c r="N7443" s="72" t="n">
        <f aca="false">D7443*I7443*J7443</f>
        <v>-0</v>
      </c>
      <c r="O7443" s="71" t="n">
        <f aca="false">F7443*J7443</f>
        <v>4</v>
      </c>
      <c r="P7443" s="71" t="n">
        <f aca="false">E7443*J7443</f>
        <v>0</v>
      </c>
    </row>
    <row r="7444" customFormat="false" ht="15" hidden="false" customHeight="false" outlineLevel="0" collapsed="false">
      <c r="A7444" s="71" t="s">
        <v>60</v>
      </c>
      <c r="B7444" s="71" t="s">
        <v>54</v>
      </c>
      <c r="C7444" s="71" t="s">
        <v>1048</v>
      </c>
      <c r="D7444" s="72" t="n">
        <v>231.77</v>
      </c>
      <c r="E7444" s="71" t="n">
        <v>1</v>
      </c>
      <c r="F7444" s="71" t="n">
        <v>4</v>
      </c>
      <c r="G7444" s="72" t="n">
        <v>958.9</v>
      </c>
      <c r="H7444" s="72" t="n">
        <v>692.37</v>
      </c>
      <c r="I7444" s="71" t="n">
        <f aca="false">IF(B7444&gt;=Settings!$B$23,1,0)</f>
        <v>1</v>
      </c>
      <c r="J7444" s="71" t="n">
        <v>1</v>
      </c>
      <c r="K7444" s="71" t="n">
        <f aca="false">F7444*I7444*J7444</f>
        <v>4</v>
      </c>
      <c r="L7444" s="71" t="n">
        <f aca="false">E7444*I7444*J7444</f>
        <v>1</v>
      </c>
      <c r="M7444" s="72" t="n">
        <f aca="false">G7444*I7444*J7444</f>
        <v>958.9</v>
      </c>
      <c r="N7444" s="72" t="n">
        <f aca="false">D7444*I7444*J7444</f>
        <v>231.77</v>
      </c>
      <c r="O7444" s="71" t="n">
        <f aca="false">F7444*J7444</f>
        <v>4</v>
      </c>
      <c r="P7444" s="71" t="n">
        <f aca="false">E7444*J7444</f>
        <v>1</v>
      </c>
    </row>
    <row r="7445" customFormat="false" ht="15" hidden="false" customHeight="false" outlineLevel="0" collapsed="false">
      <c r="A7445" s="71" t="s">
        <v>59</v>
      </c>
      <c r="B7445" s="71" t="s">
        <v>54</v>
      </c>
      <c r="C7445" s="71" t="s">
        <v>2434</v>
      </c>
      <c r="D7445" s="72" t="n">
        <v>0</v>
      </c>
      <c r="E7445" s="71" t="n">
        <v>0</v>
      </c>
      <c r="F7445" s="71" t="n">
        <v>2</v>
      </c>
      <c r="G7445" s="72" t="n">
        <v>354.45</v>
      </c>
      <c r="H7445" s="72" t="n">
        <v>354.45</v>
      </c>
      <c r="I7445" s="71" t="n">
        <f aca="false">IF(B7445&gt;=Settings!$B$23,1,0)</f>
        <v>1</v>
      </c>
      <c r="J7445" s="71" t="n">
        <v>1</v>
      </c>
      <c r="K7445" s="71" t="n">
        <f aca="false">F7445*I7445*J7445</f>
        <v>2</v>
      </c>
      <c r="L7445" s="71" t="n">
        <f aca="false">E7445*I7445*J7445</f>
        <v>0</v>
      </c>
      <c r="M7445" s="72" t="n">
        <f aca="false">G7445*I7445*J7445</f>
        <v>354.45</v>
      </c>
      <c r="N7445" s="72" t="n">
        <f aca="false">D7445*I7445*J7445</f>
        <v>-0</v>
      </c>
      <c r="O7445" s="71" t="n">
        <f aca="false">F7445*J7445</f>
        <v>2</v>
      </c>
      <c r="P7445" s="71" t="n">
        <f aca="false">E7445*J7445</f>
        <v>0</v>
      </c>
    </row>
    <row r="7446" customFormat="false" ht="15" hidden="false" customHeight="false" outlineLevel="0" collapsed="false">
      <c r="A7446" s="71" t="s">
        <v>61</v>
      </c>
      <c r="B7446" s="71" t="s">
        <v>54</v>
      </c>
      <c r="C7446" s="71" t="s">
        <v>1046</v>
      </c>
      <c r="D7446" s="72" t="n">
        <v>0</v>
      </c>
      <c r="E7446" s="71" t="n">
        <v>0</v>
      </c>
      <c r="F7446" s="71" t="n">
        <v>4</v>
      </c>
      <c r="G7446" s="72" t="n">
        <v>395.26</v>
      </c>
      <c r="H7446" s="72" t="n">
        <v>336.2</v>
      </c>
      <c r="I7446" s="71" t="n">
        <f aca="false">IF(B7446&gt;=Settings!$B$23,1,0)</f>
        <v>1</v>
      </c>
      <c r="J7446" s="71" t="n">
        <v>1</v>
      </c>
      <c r="K7446" s="71" t="n">
        <f aca="false">F7446*I7446*J7446</f>
        <v>4</v>
      </c>
      <c r="L7446" s="71" t="n">
        <f aca="false">E7446*I7446*J7446</f>
        <v>0</v>
      </c>
      <c r="M7446" s="72" t="n">
        <f aca="false">G7446*I7446*J7446</f>
        <v>395.26</v>
      </c>
      <c r="N7446" s="72" t="n">
        <f aca="false">D7446*I7446*J7446</f>
        <v>-0</v>
      </c>
      <c r="O7446" s="71" t="n">
        <f aca="false">F7446*J7446</f>
        <v>4</v>
      </c>
      <c r="P7446" s="71" t="n">
        <f aca="false">E7446*J7446</f>
        <v>0</v>
      </c>
    </row>
    <row r="7447" customFormat="false" ht="15" hidden="false" customHeight="false" outlineLevel="0" collapsed="false">
      <c r="A7447" s="71" t="s">
        <v>61</v>
      </c>
      <c r="B7447" s="71" t="s">
        <v>54</v>
      </c>
      <c r="C7447" s="71" t="s">
        <v>915</v>
      </c>
      <c r="D7447" s="72" t="n">
        <v>208.6</v>
      </c>
      <c r="E7447" s="71" t="n">
        <v>1</v>
      </c>
      <c r="F7447" s="71" t="n">
        <v>1</v>
      </c>
      <c r="G7447" s="72" t="n">
        <v>245.4</v>
      </c>
      <c r="H7447" s="72" t="n">
        <v>0</v>
      </c>
      <c r="I7447" s="71" t="n">
        <f aca="false">IF(B7447&gt;=Settings!$B$23,1,0)</f>
        <v>1</v>
      </c>
      <c r="J7447" s="71" t="n">
        <v>1</v>
      </c>
      <c r="K7447" s="71" t="n">
        <f aca="false">F7447*I7447*J7447</f>
        <v>1</v>
      </c>
      <c r="L7447" s="71" t="n">
        <f aca="false">E7447*I7447*J7447</f>
        <v>1</v>
      </c>
      <c r="M7447" s="72" t="n">
        <f aca="false">G7447*I7447*J7447</f>
        <v>245.4</v>
      </c>
      <c r="N7447" s="72" t="n">
        <f aca="false">D7447*I7447*J7447</f>
        <v>208.6</v>
      </c>
      <c r="O7447" s="71" t="n">
        <f aca="false">F7447*J7447</f>
        <v>1</v>
      </c>
      <c r="P7447" s="71" t="n">
        <f aca="false">E7447*J7447</f>
        <v>1</v>
      </c>
    </row>
    <row r="7448" customFormat="false" ht="15" hidden="false" customHeight="false" outlineLevel="0" collapsed="false">
      <c r="A7448" s="71" t="s">
        <v>59</v>
      </c>
      <c r="B7448" s="71" t="s">
        <v>54</v>
      </c>
      <c r="C7448" s="71" t="s">
        <v>698</v>
      </c>
      <c r="D7448" s="72" t="n">
        <v>140.86</v>
      </c>
      <c r="E7448" s="71" t="n">
        <v>1</v>
      </c>
      <c r="F7448" s="71" t="n">
        <v>1</v>
      </c>
      <c r="G7448" s="72" t="n">
        <v>140.86</v>
      </c>
      <c r="H7448" s="72" t="n">
        <v>0</v>
      </c>
      <c r="I7448" s="71" t="n">
        <f aca="false">IF(B7448&gt;=Settings!$B$23,1,0)</f>
        <v>1</v>
      </c>
      <c r="J7448" s="71" t="n">
        <v>1</v>
      </c>
      <c r="K7448" s="71" t="n">
        <f aca="false">F7448*I7448*J7448</f>
        <v>1</v>
      </c>
      <c r="L7448" s="71" t="n">
        <f aca="false">E7448*I7448*J7448</f>
        <v>1</v>
      </c>
      <c r="M7448" s="72" t="n">
        <f aca="false">G7448*I7448*J7448</f>
        <v>140.86</v>
      </c>
      <c r="N7448" s="72" t="n">
        <f aca="false">D7448*I7448*J7448</f>
        <v>140.86</v>
      </c>
      <c r="O7448" s="71" t="n">
        <f aca="false">F7448*J7448</f>
        <v>1</v>
      </c>
      <c r="P7448" s="71" t="n">
        <f aca="false">E7448*J7448</f>
        <v>1</v>
      </c>
    </row>
    <row r="7449" customFormat="false" ht="15" hidden="false" customHeight="false" outlineLevel="0" collapsed="false">
      <c r="A7449" s="71" t="s">
        <v>60</v>
      </c>
      <c r="B7449" s="71" t="s">
        <v>54</v>
      </c>
      <c r="C7449" s="71" t="s">
        <v>1703</v>
      </c>
      <c r="D7449" s="72" t="n">
        <v>328.55</v>
      </c>
      <c r="E7449" s="71" t="n">
        <v>4</v>
      </c>
      <c r="F7449" s="71" t="n">
        <v>37</v>
      </c>
      <c r="G7449" s="72" t="n">
        <v>3176.42</v>
      </c>
      <c r="H7449" s="72" t="n">
        <v>2703.37</v>
      </c>
      <c r="I7449" s="71" t="n">
        <f aca="false">IF(B7449&gt;=Settings!$B$23,1,0)</f>
        <v>1</v>
      </c>
      <c r="J7449" s="71" t="n">
        <v>1</v>
      </c>
      <c r="K7449" s="71" t="n">
        <f aca="false">F7449*I7449*J7449</f>
        <v>37</v>
      </c>
      <c r="L7449" s="71" t="n">
        <f aca="false">E7449*I7449*J7449</f>
        <v>4</v>
      </c>
      <c r="M7449" s="72" t="n">
        <f aca="false">G7449*I7449*J7449</f>
        <v>3176.42</v>
      </c>
      <c r="N7449" s="72" t="n">
        <f aca="false">D7449*I7449*J7449</f>
        <v>328.55</v>
      </c>
      <c r="O7449" s="71" t="n">
        <f aca="false">F7449*J7449</f>
        <v>37</v>
      </c>
      <c r="P7449" s="71" t="n">
        <f aca="false">E7449*J7449</f>
        <v>4</v>
      </c>
    </row>
    <row r="7450" customFormat="false" ht="15" hidden="false" customHeight="false" outlineLevel="0" collapsed="false">
      <c r="A7450" s="71" t="s">
        <v>59</v>
      </c>
      <c r="B7450" s="71" t="s">
        <v>54</v>
      </c>
      <c r="C7450" s="71" t="s">
        <v>2349</v>
      </c>
      <c r="D7450" s="72" t="n">
        <v>70.05</v>
      </c>
      <c r="E7450" s="71" t="n">
        <v>7</v>
      </c>
      <c r="F7450" s="71" t="n">
        <v>91</v>
      </c>
      <c r="G7450" s="72" t="n">
        <v>988.26</v>
      </c>
      <c r="H7450" s="72" t="n">
        <v>891.13</v>
      </c>
      <c r="I7450" s="71" t="n">
        <f aca="false">IF(B7450&gt;=Settings!$B$23,1,0)</f>
        <v>1</v>
      </c>
      <c r="J7450" s="71" t="n">
        <v>1</v>
      </c>
      <c r="K7450" s="71" t="n">
        <f aca="false">F7450*I7450*J7450</f>
        <v>91</v>
      </c>
      <c r="L7450" s="71" t="n">
        <f aca="false">E7450*I7450*J7450</f>
        <v>7</v>
      </c>
      <c r="M7450" s="72" t="n">
        <f aca="false">G7450*I7450*J7450</f>
        <v>988.26</v>
      </c>
      <c r="N7450" s="72" t="n">
        <f aca="false">D7450*I7450*J7450</f>
        <v>70.05</v>
      </c>
      <c r="O7450" s="71" t="n">
        <f aca="false">F7450*J7450</f>
        <v>91</v>
      </c>
      <c r="P7450" s="71" t="n">
        <f aca="false">E7450*J7450</f>
        <v>7</v>
      </c>
    </row>
    <row r="7451" customFormat="false" ht="15" hidden="false" customHeight="false" outlineLevel="0" collapsed="false">
      <c r="A7451" s="71" t="s">
        <v>59</v>
      </c>
      <c r="B7451" s="71" t="s">
        <v>54</v>
      </c>
      <c r="C7451" s="71" t="s">
        <v>1439</v>
      </c>
      <c r="D7451" s="72" t="n">
        <v>0</v>
      </c>
      <c r="E7451" s="71" t="n">
        <v>0</v>
      </c>
      <c r="F7451" s="71" t="n">
        <v>6</v>
      </c>
      <c r="G7451" s="72" t="n">
        <v>399.71</v>
      </c>
      <c r="H7451" s="72" t="n">
        <v>373.38</v>
      </c>
      <c r="I7451" s="71" t="n">
        <f aca="false">IF(B7451&gt;=Settings!$B$23,1,0)</f>
        <v>1</v>
      </c>
      <c r="J7451" s="71" t="n">
        <v>1</v>
      </c>
      <c r="K7451" s="71" t="n">
        <f aca="false">F7451*I7451*J7451</f>
        <v>6</v>
      </c>
      <c r="L7451" s="71" t="n">
        <f aca="false">E7451*I7451*J7451</f>
        <v>0</v>
      </c>
      <c r="M7451" s="72" t="n">
        <f aca="false">G7451*I7451*J7451</f>
        <v>399.71</v>
      </c>
      <c r="N7451" s="72" t="n">
        <f aca="false">D7451*I7451*J7451</f>
        <v>-0</v>
      </c>
      <c r="O7451" s="71" t="n">
        <f aca="false">F7451*J7451</f>
        <v>6</v>
      </c>
      <c r="P7451" s="71" t="n">
        <f aca="false">E7451*J7451</f>
        <v>0</v>
      </c>
    </row>
    <row r="7452" customFormat="false" ht="15" hidden="false" customHeight="false" outlineLevel="0" collapsed="false">
      <c r="A7452" s="71" t="s">
        <v>62</v>
      </c>
      <c r="B7452" s="71" t="s">
        <v>54</v>
      </c>
      <c r="C7452" s="71" t="s">
        <v>1262</v>
      </c>
      <c r="D7452" s="72" t="n">
        <v>0</v>
      </c>
      <c r="E7452" s="71" t="n">
        <v>0</v>
      </c>
      <c r="F7452" s="71" t="n">
        <v>1</v>
      </c>
      <c r="G7452" s="72" t="n">
        <v>81.77</v>
      </c>
      <c r="H7452" s="72" t="n">
        <v>81.77</v>
      </c>
      <c r="I7452" s="71" t="n">
        <f aca="false">IF(B7452&gt;=Settings!$B$23,1,0)</f>
        <v>1</v>
      </c>
      <c r="J7452" s="71" t="n">
        <v>1</v>
      </c>
      <c r="K7452" s="71" t="n">
        <f aca="false">F7452*I7452*J7452</f>
        <v>1</v>
      </c>
      <c r="L7452" s="71" t="n">
        <f aca="false">E7452*I7452*J7452</f>
        <v>0</v>
      </c>
      <c r="M7452" s="72" t="n">
        <f aca="false">G7452*I7452*J7452</f>
        <v>81.77</v>
      </c>
      <c r="N7452" s="72" t="n">
        <f aca="false">D7452*I7452*J7452</f>
        <v>-0</v>
      </c>
      <c r="O7452" s="71" t="n">
        <f aca="false">F7452*J7452</f>
        <v>1</v>
      </c>
      <c r="P7452" s="71" t="n">
        <f aca="false">E7452*J7452</f>
        <v>0</v>
      </c>
    </row>
    <row r="7453" customFormat="false" ht="15" hidden="false" customHeight="false" outlineLevel="0" collapsed="false">
      <c r="A7453" s="71" t="s">
        <v>61</v>
      </c>
      <c r="B7453" s="71" t="s">
        <v>54</v>
      </c>
      <c r="C7453" s="71" t="s">
        <v>649</v>
      </c>
      <c r="D7453" s="72" t="n">
        <v>0</v>
      </c>
      <c r="E7453" s="71" t="n">
        <v>0</v>
      </c>
      <c r="F7453" s="71" t="n">
        <v>2</v>
      </c>
      <c r="G7453" s="72" t="n">
        <v>407.19</v>
      </c>
      <c r="H7453" s="72" t="n">
        <v>407.19</v>
      </c>
      <c r="I7453" s="71" t="n">
        <f aca="false">IF(B7453&gt;=Settings!$B$23,1,0)</f>
        <v>1</v>
      </c>
      <c r="J7453" s="71" t="n">
        <v>1</v>
      </c>
      <c r="K7453" s="71" t="n">
        <f aca="false">F7453*I7453*J7453</f>
        <v>2</v>
      </c>
      <c r="L7453" s="71" t="n">
        <f aca="false">E7453*I7453*J7453</f>
        <v>0</v>
      </c>
      <c r="M7453" s="72" t="n">
        <f aca="false">G7453*I7453*J7453</f>
        <v>407.19</v>
      </c>
      <c r="N7453" s="72" t="n">
        <f aca="false">D7453*I7453*J7453</f>
        <v>-0</v>
      </c>
      <c r="O7453" s="71" t="n">
        <f aca="false">F7453*J7453</f>
        <v>2</v>
      </c>
      <c r="P7453" s="71" t="n">
        <f aca="false">E7453*J7453</f>
        <v>0</v>
      </c>
    </row>
    <row r="7454" customFormat="false" ht="15" hidden="false" customHeight="false" outlineLevel="0" collapsed="false">
      <c r="A7454" s="71" t="s">
        <v>61</v>
      </c>
      <c r="B7454" s="71" t="s">
        <v>54</v>
      </c>
      <c r="C7454" s="71" t="s">
        <v>1737</v>
      </c>
      <c r="D7454" s="72" t="n">
        <v>0</v>
      </c>
      <c r="E7454" s="71" t="n">
        <v>0</v>
      </c>
      <c r="F7454" s="71" t="n">
        <v>2</v>
      </c>
      <c r="G7454" s="72" t="n">
        <v>109</v>
      </c>
      <c r="H7454" s="72" t="n">
        <v>109</v>
      </c>
      <c r="I7454" s="71" t="n">
        <f aca="false">IF(B7454&gt;=Settings!$B$23,1,0)</f>
        <v>1</v>
      </c>
      <c r="J7454" s="71" t="n">
        <v>1</v>
      </c>
      <c r="K7454" s="71" t="n">
        <f aca="false">F7454*I7454*J7454</f>
        <v>2</v>
      </c>
      <c r="L7454" s="71" t="n">
        <f aca="false">E7454*I7454*J7454</f>
        <v>0</v>
      </c>
      <c r="M7454" s="72" t="n">
        <f aca="false">G7454*I7454*J7454</f>
        <v>109</v>
      </c>
      <c r="N7454" s="72" t="n">
        <f aca="false">D7454*I7454*J7454</f>
        <v>-0</v>
      </c>
      <c r="O7454" s="71" t="n">
        <f aca="false">F7454*J7454</f>
        <v>2</v>
      </c>
      <c r="P7454" s="71" t="n">
        <f aca="false">E7454*J7454</f>
        <v>0</v>
      </c>
    </row>
    <row r="7455" customFormat="false" ht="15" hidden="false" customHeight="false" outlineLevel="0" collapsed="false">
      <c r="A7455" s="71" t="s">
        <v>61</v>
      </c>
      <c r="B7455" s="71" t="s">
        <v>54</v>
      </c>
      <c r="C7455" s="71" t="s">
        <v>2403</v>
      </c>
      <c r="D7455" s="72" t="n">
        <v>0</v>
      </c>
      <c r="E7455" s="71" t="n">
        <v>0</v>
      </c>
      <c r="F7455" s="71" t="n">
        <v>1</v>
      </c>
      <c r="G7455" s="72" t="n">
        <v>113.59</v>
      </c>
      <c r="H7455" s="72" t="n">
        <v>113.59</v>
      </c>
      <c r="I7455" s="71" t="n">
        <f aca="false">IF(B7455&gt;=Settings!$B$23,1,0)</f>
        <v>1</v>
      </c>
      <c r="J7455" s="71" t="n">
        <v>1</v>
      </c>
      <c r="K7455" s="71" t="n">
        <f aca="false">F7455*I7455*J7455</f>
        <v>1</v>
      </c>
      <c r="L7455" s="71" t="n">
        <f aca="false">E7455*I7455*J7455</f>
        <v>0</v>
      </c>
      <c r="M7455" s="72" t="n">
        <f aca="false">G7455*I7455*J7455</f>
        <v>113.59</v>
      </c>
      <c r="N7455" s="72" t="n">
        <f aca="false">D7455*I7455*J7455</f>
        <v>-0</v>
      </c>
      <c r="O7455" s="71" t="n">
        <f aca="false">F7455*J7455</f>
        <v>1</v>
      </c>
      <c r="P7455" s="71" t="n">
        <f aca="false">E7455*J7455</f>
        <v>0</v>
      </c>
    </row>
    <row r="7456" customFormat="false" ht="15" hidden="false" customHeight="false" outlineLevel="0" collapsed="false">
      <c r="A7456" s="71" t="s">
        <v>60</v>
      </c>
      <c r="B7456" s="71" t="s">
        <v>54</v>
      </c>
      <c r="C7456" s="71" t="s">
        <v>1132</v>
      </c>
      <c r="D7456" s="72" t="n">
        <v>539.87</v>
      </c>
      <c r="E7456" s="71" t="n">
        <v>3</v>
      </c>
      <c r="F7456" s="71" t="n">
        <v>2</v>
      </c>
      <c r="G7456" s="72" t="n">
        <v>409</v>
      </c>
      <c r="H7456" s="72" t="n">
        <v>-130.87</v>
      </c>
      <c r="I7456" s="71" t="n">
        <f aca="false">IF(B7456&gt;=Settings!$B$23,1,0)</f>
        <v>1</v>
      </c>
      <c r="J7456" s="71" t="n">
        <v>1</v>
      </c>
      <c r="K7456" s="71" t="n">
        <f aca="false">F7456*I7456*J7456</f>
        <v>2</v>
      </c>
      <c r="L7456" s="71" t="n">
        <f aca="false">E7456*I7456*J7456</f>
        <v>3</v>
      </c>
      <c r="M7456" s="72" t="n">
        <f aca="false">G7456*I7456*J7456</f>
        <v>409</v>
      </c>
      <c r="N7456" s="72" t="n">
        <f aca="false">D7456*I7456*J7456</f>
        <v>539.87</v>
      </c>
      <c r="O7456" s="71" t="n">
        <f aca="false">F7456*J7456</f>
        <v>2</v>
      </c>
      <c r="P7456" s="71" t="n">
        <f aca="false">E7456*J7456</f>
        <v>3</v>
      </c>
    </row>
    <row r="7457" customFormat="false" ht="15" hidden="false" customHeight="false" outlineLevel="0" collapsed="false">
      <c r="A7457" s="71" t="s">
        <v>59</v>
      </c>
      <c r="B7457" s="71" t="s">
        <v>54</v>
      </c>
      <c r="C7457" s="71" t="s">
        <v>1365</v>
      </c>
      <c r="D7457" s="72" t="n">
        <v>49.95</v>
      </c>
      <c r="E7457" s="71" t="n">
        <v>1</v>
      </c>
      <c r="F7457" s="71" t="n">
        <v>3</v>
      </c>
      <c r="G7457" s="72" t="n">
        <v>131.67</v>
      </c>
      <c r="H7457" s="72" t="n">
        <v>73.55</v>
      </c>
      <c r="I7457" s="71" t="n">
        <f aca="false">IF(B7457&gt;=Settings!$B$23,1,0)</f>
        <v>1</v>
      </c>
      <c r="J7457" s="71" t="n">
        <v>1</v>
      </c>
      <c r="K7457" s="71" t="n">
        <f aca="false">F7457*I7457*J7457</f>
        <v>3</v>
      </c>
      <c r="L7457" s="71" t="n">
        <f aca="false">E7457*I7457*J7457</f>
        <v>1</v>
      </c>
      <c r="M7457" s="72" t="n">
        <f aca="false">G7457*I7457*J7457</f>
        <v>131.67</v>
      </c>
      <c r="N7457" s="72" t="n">
        <f aca="false">D7457*I7457*J7457</f>
        <v>49.95</v>
      </c>
      <c r="O7457" s="71" t="n">
        <f aca="false">F7457*J7457</f>
        <v>3</v>
      </c>
      <c r="P7457" s="71" t="n">
        <f aca="false">E7457*J7457</f>
        <v>1</v>
      </c>
    </row>
    <row r="7458" customFormat="false" ht="15" hidden="false" customHeight="false" outlineLevel="0" collapsed="false">
      <c r="A7458" s="71" t="s">
        <v>60</v>
      </c>
      <c r="B7458" s="71" t="s">
        <v>54</v>
      </c>
      <c r="C7458" s="71" t="s">
        <v>1308</v>
      </c>
      <c r="D7458" s="72" t="n">
        <v>0</v>
      </c>
      <c r="E7458" s="71" t="n">
        <v>0</v>
      </c>
      <c r="F7458" s="71" t="n">
        <v>9</v>
      </c>
      <c r="G7458" s="72" t="n">
        <v>754.13</v>
      </c>
      <c r="H7458" s="72" t="n">
        <v>754.13</v>
      </c>
      <c r="I7458" s="71" t="n">
        <f aca="false">IF(B7458&gt;=Settings!$B$23,1,0)</f>
        <v>1</v>
      </c>
      <c r="J7458" s="71" t="n">
        <v>1</v>
      </c>
      <c r="K7458" s="71" t="n">
        <f aca="false">F7458*I7458*J7458</f>
        <v>9</v>
      </c>
      <c r="L7458" s="71" t="n">
        <f aca="false">E7458*I7458*J7458</f>
        <v>0</v>
      </c>
      <c r="M7458" s="72" t="n">
        <f aca="false">G7458*I7458*J7458</f>
        <v>754.13</v>
      </c>
      <c r="N7458" s="72" t="n">
        <f aca="false">D7458*I7458*J7458</f>
        <v>-0</v>
      </c>
      <c r="O7458" s="71" t="n">
        <f aca="false">F7458*J7458</f>
        <v>9</v>
      </c>
      <c r="P7458" s="71" t="n">
        <f aca="false">E7458*J7458</f>
        <v>0</v>
      </c>
    </row>
    <row r="7459" customFormat="false" ht="15" hidden="false" customHeight="false" outlineLevel="0" collapsed="false">
      <c r="A7459" s="71" t="s">
        <v>59</v>
      </c>
      <c r="B7459" s="71" t="s">
        <v>54</v>
      </c>
      <c r="C7459" s="71" t="s">
        <v>1366</v>
      </c>
      <c r="D7459" s="72" t="n">
        <v>0</v>
      </c>
      <c r="E7459" s="71" t="n">
        <v>0</v>
      </c>
      <c r="F7459" s="71" t="n">
        <v>2</v>
      </c>
      <c r="G7459" s="72" t="n">
        <v>213.55</v>
      </c>
      <c r="H7459" s="72" t="n">
        <v>213.55</v>
      </c>
      <c r="I7459" s="71" t="n">
        <f aca="false">IF(B7459&gt;=Settings!$B$23,1,0)</f>
        <v>1</v>
      </c>
      <c r="J7459" s="71" t="n">
        <v>1</v>
      </c>
      <c r="K7459" s="71" t="n">
        <f aca="false">F7459*I7459*J7459</f>
        <v>2</v>
      </c>
      <c r="L7459" s="71" t="n">
        <f aca="false">E7459*I7459*J7459</f>
        <v>0</v>
      </c>
      <c r="M7459" s="72" t="n">
        <f aca="false">G7459*I7459*J7459</f>
        <v>213.55</v>
      </c>
      <c r="N7459" s="72" t="n">
        <f aca="false">D7459*I7459*J7459</f>
        <v>-0</v>
      </c>
      <c r="O7459" s="71" t="n">
        <f aca="false">F7459*J7459</f>
        <v>2</v>
      </c>
      <c r="P7459" s="71" t="n">
        <f aca="false">E7459*J7459</f>
        <v>0</v>
      </c>
    </row>
    <row r="7460" customFormat="false" ht="15" hidden="false" customHeight="false" outlineLevel="0" collapsed="false">
      <c r="A7460" s="71" t="s">
        <v>59</v>
      </c>
      <c r="B7460" s="71" t="s">
        <v>54</v>
      </c>
      <c r="C7460" s="71" t="s">
        <v>949</v>
      </c>
      <c r="D7460" s="72" t="n">
        <v>94.51</v>
      </c>
      <c r="E7460" s="71" t="n">
        <v>1</v>
      </c>
      <c r="F7460" s="71" t="n">
        <v>6</v>
      </c>
      <c r="G7460" s="72" t="n">
        <v>704.27</v>
      </c>
      <c r="H7460" s="72" t="n">
        <v>548.67</v>
      </c>
      <c r="I7460" s="71" t="n">
        <f aca="false">IF(B7460&gt;=Settings!$B$23,1,0)</f>
        <v>1</v>
      </c>
      <c r="J7460" s="71" t="n">
        <v>1</v>
      </c>
      <c r="K7460" s="71" t="n">
        <f aca="false">F7460*I7460*J7460</f>
        <v>6</v>
      </c>
      <c r="L7460" s="71" t="n">
        <f aca="false">E7460*I7460*J7460</f>
        <v>1</v>
      </c>
      <c r="M7460" s="72" t="n">
        <f aca="false">G7460*I7460*J7460</f>
        <v>704.27</v>
      </c>
      <c r="N7460" s="72" t="n">
        <f aca="false">D7460*I7460*J7460</f>
        <v>94.51</v>
      </c>
      <c r="O7460" s="71" t="n">
        <f aca="false">F7460*J7460</f>
        <v>6</v>
      </c>
      <c r="P7460" s="71" t="n">
        <f aca="false">E7460*J7460</f>
        <v>1</v>
      </c>
    </row>
    <row r="7461" customFormat="false" ht="15" hidden="false" customHeight="false" outlineLevel="0" collapsed="false">
      <c r="A7461" s="71" t="s">
        <v>61</v>
      </c>
      <c r="B7461" s="71" t="s">
        <v>54</v>
      </c>
      <c r="C7461" s="71" t="s">
        <v>1229</v>
      </c>
      <c r="D7461" s="72" t="n">
        <v>154.46</v>
      </c>
      <c r="E7461" s="71" t="n">
        <v>2</v>
      </c>
      <c r="F7461" s="71" t="n">
        <v>5</v>
      </c>
      <c r="G7461" s="72" t="n">
        <v>390.69</v>
      </c>
      <c r="H7461" s="72" t="n">
        <v>226.69</v>
      </c>
      <c r="I7461" s="71" t="n">
        <f aca="false">IF(B7461&gt;=Settings!$B$23,1,0)</f>
        <v>1</v>
      </c>
      <c r="J7461" s="71" t="n">
        <v>1</v>
      </c>
      <c r="K7461" s="71" t="n">
        <f aca="false">F7461*I7461*J7461</f>
        <v>5</v>
      </c>
      <c r="L7461" s="71" t="n">
        <f aca="false">E7461*I7461*J7461</f>
        <v>2</v>
      </c>
      <c r="M7461" s="72" t="n">
        <f aca="false">G7461*I7461*J7461</f>
        <v>390.69</v>
      </c>
      <c r="N7461" s="72" t="n">
        <f aca="false">D7461*I7461*J7461</f>
        <v>154.46</v>
      </c>
      <c r="O7461" s="71" t="n">
        <f aca="false">F7461*J7461</f>
        <v>5</v>
      </c>
      <c r="P7461" s="71" t="n">
        <f aca="false">E7461*J7461</f>
        <v>2</v>
      </c>
    </row>
    <row r="7462" customFormat="false" ht="15" hidden="false" customHeight="false" outlineLevel="0" collapsed="false">
      <c r="A7462" s="71" t="s">
        <v>63</v>
      </c>
      <c r="B7462" s="71" t="s">
        <v>54</v>
      </c>
      <c r="C7462" s="71" t="s">
        <v>2449</v>
      </c>
      <c r="D7462" s="72" t="n">
        <v>0</v>
      </c>
      <c r="E7462" s="71" t="n">
        <v>0</v>
      </c>
      <c r="F7462" s="71" t="n">
        <v>1</v>
      </c>
      <c r="G7462" s="72" t="n">
        <v>20.86</v>
      </c>
      <c r="H7462" s="72" t="n">
        <v>20.86</v>
      </c>
      <c r="I7462" s="71" t="n">
        <f aca="false">IF(B7462&gt;=Settings!$B$23,1,0)</f>
        <v>1</v>
      </c>
      <c r="J7462" s="71" t="n">
        <v>1</v>
      </c>
      <c r="K7462" s="71" t="n">
        <f aca="false">F7462*I7462*J7462</f>
        <v>1</v>
      </c>
      <c r="L7462" s="71" t="n">
        <f aca="false">E7462*I7462*J7462</f>
        <v>0</v>
      </c>
      <c r="M7462" s="72" t="n">
        <f aca="false">G7462*I7462*J7462</f>
        <v>20.86</v>
      </c>
      <c r="N7462" s="72" t="n">
        <f aca="false">D7462*I7462*J7462</f>
        <v>-0</v>
      </c>
      <c r="O7462" s="71" t="n">
        <f aca="false">F7462*J7462</f>
        <v>1</v>
      </c>
      <c r="P7462" s="71" t="n">
        <f aca="false">E7462*J7462</f>
        <v>0</v>
      </c>
    </row>
    <row r="7463" customFormat="false" ht="15" hidden="false" customHeight="false" outlineLevel="0" collapsed="false">
      <c r="A7463" s="71" t="s">
        <v>60</v>
      </c>
      <c r="B7463" s="71" t="s">
        <v>54</v>
      </c>
      <c r="C7463" s="71" t="s">
        <v>1300</v>
      </c>
      <c r="D7463" s="72" t="n">
        <v>0</v>
      </c>
      <c r="E7463" s="71" t="n">
        <v>0</v>
      </c>
      <c r="F7463" s="71" t="n">
        <v>14</v>
      </c>
      <c r="G7463" s="72" t="n">
        <v>393.94</v>
      </c>
      <c r="H7463" s="72" t="n">
        <v>385.52</v>
      </c>
      <c r="I7463" s="71" t="n">
        <f aca="false">IF(B7463&gt;=Settings!$B$23,1,0)</f>
        <v>1</v>
      </c>
      <c r="J7463" s="71" t="n">
        <v>1</v>
      </c>
      <c r="K7463" s="71" t="n">
        <f aca="false">F7463*I7463*J7463</f>
        <v>14</v>
      </c>
      <c r="L7463" s="71" t="n">
        <f aca="false">E7463*I7463*J7463</f>
        <v>0</v>
      </c>
      <c r="M7463" s="72" t="n">
        <f aca="false">G7463*I7463*J7463</f>
        <v>393.94</v>
      </c>
      <c r="N7463" s="72" t="n">
        <f aca="false">D7463*I7463*J7463</f>
        <v>-0</v>
      </c>
      <c r="O7463" s="71" t="n">
        <f aca="false">F7463*J7463</f>
        <v>14</v>
      </c>
      <c r="P7463" s="71" t="n">
        <f aca="false">E7463*J7463</f>
        <v>0</v>
      </c>
    </row>
    <row r="7464" customFormat="false" ht="15" hidden="false" customHeight="false" outlineLevel="0" collapsed="false">
      <c r="A7464" s="71" t="s">
        <v>61</v>
      </c>
      <c r="B7464" s="71" t="s">
        <v>54</v>
      </c>
      <c r="C7464" s="71" t="s">
        <v>1213</v>
      </c>
      <c r="D7464" s="72" t="n">
        <v>99.95</v>
      </c>
      <c r="E7464" s="71" t="n">
        <v>1</v>
      </c>
      <c r="F7464" s="71" t="n">
        <v>24</v>
      </c>
      <c r="G7464" s="72" t="n">
        <v>2039.77</v>
      </c>
      <c r="H7464" s="72" t="n">
        <v>1875.82</v>
      </c>
      <c r="I7464" s="71" t="n">
        <f aca="false">IF(B7464&gt;=Settings!$B$23,1,0)</f>
        <v>1</v>
      </c>
      <c r="J7464" s="71" t="n">
        <v>1</v>
      </c>
      <c r="K7464" s="71" t="n">
        <f aca="false">F7464*I7464*J7464</f>
        <v>24</v>
      </c>
      <c r="L7464" s="71" t="n">
        <f aca="false">E7464*I7464*J7464</f>
        <v>1</v>
      </c>
      <c r="M7464" s="72" t="n">
        <f aca="false">G7464*I7464*J7464</f>
        <v>2039.77</v>
      </c>
      <c r="N7464" s="72" t="n">
        <f aca="false">D7464*I7464*J7464</f>
        <v>99.95</v>
      </c>
      <c r="O7464" s="71" t="n">
        <f aca="false">F7464*J7464</f>
        <v>24</v>
      </c>
      <c r="P7464" s="71" t="n">
        <f aca="false">E7464*J7464</f>
        <v>1</v>
      </c>
    </row>
    <row r="7465" customFormat="false" ht="15" hidden="false" customHeight="false" outlineLevel="0" collapsed="false">
      <c r="A7465" s="71" t="s">
        <v>59</v>
      </c>
      <c r="B7465" s="71" t="s">
        <v>54</v>
      </c>
      <c r="C7465" s="71" t="s">
        <v>948</v>
      </c>
      <c r="D7465" s="72" t="n">
        <v>0</v>
      </c>
      <c r="E7465" s="71" t="n">
        <v>0</v>
      </c>
      <c r="F7465" s="71" t="n">
        <v>2</v>
      </c>
      <c r="G7465" s="72" t="n">
        <v>231.72</v>
      </c>
      <c r="H7465" s="72" t="n">
        <v>214.69</v>
      </c>
      <c r="I7465" s="71" t="n">
        <f aca="false">IF(B7465&gt;=Settings!$B$23,1,0)</f>
        <v>1</v>
      </c>
      <c r="J7465" s="71" t="n">
        <v>1</v>
      </c>
      <c r="K7465" s="71" t="n">
        <f aca="false">F7465*I7465*J7465</f>
        <v>2</v>
      </c>
      <c r="L7465" s="71" t="n">
        <f aca="false">E7465*I7465*J7465</f>
        <v>0</v>
      </c>
      <c r="M7465" s="72" t="n">
        <f aca="false">G7465*I7465*J7465</f>
        <v>231.72</v>
      </c>
      <c r="N7465" s="72" t="n">
        <f aca="false">D7465*I7465*J7465</f>
        <v>-0</v>
      </c>
      <c r="O7465" s="71" t="n">
        <f aca="false">F7465*J7465</f>
        <v>2</v>
      </c>
      <c r="P7465" s="71" t="n">
        <f aca="false">E7465*J7465</f>
        <v>0</v>
      </c>
    </row>
    <row r="7466" customFormat="false" ht="15" hidden="false" customHeight="false" outlineLevel="0" collapsed="false">
      <c r="A7466" s="71" t="s">
        <v>61</v>
      </c>
      <c r="B7466" s="71" t="s">
        <v>54</v>
      </c>
      <c r="C7466" s="71" t="s">
        <v>963</v>
      </c>
      <c r="D7466" s="72" t="n">
        <v>104.28</v>
      </c>
      <c r="E7466" s="71" t="n">
        <v>1</v>
      </c>
      <c r="F7466" s="71" t="n">
        <v>17</v>
      </c>
      <c r="G7466" s="72" t="n">
        <v>2167.4</v>
      </c>
      <c r="H7466" s="72" t="n">
        <v>1986.12</v>
      </c>
      <c r="I7466" s="71" t="n">
        <f aca="false">IF(B7466&gt;=Settings!$B$23,1,0)</f>
        <v>1</v>
      </c>
      <c r="J7466" s="71" t="n">
        <v>1</v>
      </c>
      <c r="K7466" s="71" t="n">
        <f aca="false">F7466*I7466*J7466</f>
        <v>17</v>
      </c>
      <c r="L7466" s="71" t="n">
        <f aca="false">E7466*I7466*J7466</f>
        <v>1</v>
      </c>
      <c r="M7466" s="72" t="n">
        <f aca="false">G7466*I7466*J7466</f>
        <v>2167.4</v>
      </c>
      <c r="N7466" s="72" t="n">
        <f aca="false">D7466*I7466*J7466</f>
        <v>104.28</v>
      </c>
      <c r="O7466" s="71" t="n">
        <f aca="false">F7466*J7466</f>
        <v>17</v>
      </c>
      <c r="P7466" s="71" t="n">
        <f aca="false">E7466*J7466</f>
        <v>1</v>
      </c>
    </row>
    <row r="7467" customFormat="false" ht="15" hidden="false" customHeight="false" outlineLevel="0" collapsed="false">
      <c r="A7467" s="71" t="s">
        <v>61</v>
      </c>
      <c r="B7467" s="71" t="s">
        <v>54</v>
      </c>
      <c r="C7467" s="71" t="s">
        <v>634</v>
      </c>
      <c r="D7467" s="72" t="n">
        <v>0</v>
      </c>
      <c r="E7467" s="71" t="n">
        <v>0</v>
      </c>
      <c r="F7467" s="71" t="n">
        <v>1</v>
      </c>
      <c r="G7467" s="72" t="n">
        <v>63.59</v>
      </c>
      <c r="H7467" s="72" t="n">
        <v>63.59</v>
      </c>
      <c r="I7467" s="71" t="n">
        <f aca="false">IF(B7467&gt;=Settings!$B$23,1,0)</f>
        <v>1</v>
      </c>
      <c r="J7467" s="71" t="n">
        <v>1</v>
      </c>
      <c r="K7467" s="71" t="n">
        <f aca="false">F7467*I7467*J7467</f>
        <v>1</v>
      </c>
      <c r="L7467" s="71" t="n">
        <f aca="false">E7467*I7467*J7467</f>
        <v>0</v>
      </c>
      <c r="M7467" s="72" t="n">
        <f aca="false">G7467*I7467*J7467</f>
        <v>63.59</v>
      </c>
      <c r="N7467" s="72" t="n">
        <f aca="false">D7467*I7467*J7467</f>
        <v>-0</v>
      </c>
      <c r="O7467" s="71" t="n">
        <f aca="false">F7467*J7467</f>
        <v>1</v>
      </c>
      <c r="P7467" s="71" t="n">
        <f aca="false">E7467*J7467</f>
        <v>0</v>
      </c>
    </row>
    <row r="7468" customFormat="false" ht="15" hidden="false" customHeight="false" outlineLevel="0" collapsed="false">
      <c r="A7468" s="71" t="s">
        <v>61</v>
      </c>
      <c r="B7468" s="71" t="s">
        <v>54</v>
      </c>
      <c r="C7468" s="71" t="s">
        <v>608</v>
      </c>
      <c r="D7468" s="72" t="n">
        <v>0</v>
      </c>
      <c r="E7468" s="71" t="n">
        <v>0</v>
      </c>
      <c r="F7468" s="71" t="n">
        <v>3</v>
      </c>
      <c r="G7468" s="72" t="n">
        <v>239.85</v>
      </c>
      <c r="H7468" s="72" t="n">
        <v>225.14</v>
      </c>
      <c r="I7468" s="71" t="n">
        <f aca="false">IF(B7468&gt;=Settings!$B$23,1,0)</f>
        <v>1</v>
      </c>
      <c r="J7468" s="71" t="n">
        <v>1</v>
      </c>
      <c r="K7468" s="71" t="n">
        <f aca="false">F7468*I7468*J7468</f>
        <v>3</v>
      </c>
      <c r="L7468" s="71" t="n">
        <f aca="false">E7468*I7468*J7468</f>
        <v>0</v>
      </c>
      <c r="M7468" s="72" t="n">
        <f aca="false">G7468*I7468*J7468</f>
        <v>239.85</v>
      </c>
      <c r="N7468" s="72" t="n">
        <f aca="false">D7468*I7468*J7468</f>
        <v>-0</v>
      </c>
      <c r="O7468" s="71" t="n">
        <f aca="false">F7468*J7468</f>
        <v>3</v>
      </c>
      <c r="P7468" s="71" t="n">
        <f aca="false">E7468*J7468</f>
        <v>0</v>
      </c>
    </row>
    <row r="7469" customFormat="false" ht="15" hidden="false" customHeight="false" outlineLevel="0" collapsed="false">
      <c r="A7469" s="71" t="s">
        <v>61</v>
      </c>
      <c r="B7469" s="71" t="s">
        <v>54</v>
      </c>
      <c r="C7469" s="71" t="s">
        <v>962</v>
      </c>
      <c r="D7469" s="72" t="n">
        <v>0</v>
      </c>
      <c r="E7469" s="71" t="n">
        <v>0</v>
      </c>
      <c r="F7469" s="71" t="n">
        <v>9</v>
      </c>
      <c r="G7469" s="72" t="n">
        <v>567.8</v>
      </c>
      <c r="H7469" s="72" t="n">
        <v>481.5</v>
      </c>
      <c r="I7469" s="71" t="n">
        <f aca="false">IF(B7469&gt;=Settings!$B$23,1,0)</f>
        <v>1</v>
      </c>
      <c r="J7469" s="71" t="n">
        <v>1</v>
      </c>
      <c r="K7469" s="71" t="n">
        <f aca="false">F7469*I7469*J7469</f>
        <v>9</v>
      </c>
      <c r="L7469" s="71" t="n">
        <f aca="false">E7469*I7469*J7469</f>
        <v>0</v>
      </c>
      <c r="M7469" s="72" t="n">
        <f aca="false">G7469*I7469*J7469</f>
        <v>567.8</v>
      </c>
      <c r="N7469" s="72" t="n">
        <f aca="false">D7469*I7469*J7469</f>
        <v>-0</v>
      </c>
      <c r="O7469" s="71" t="n">
        <f aca="false">F7469*J7469</f>
        <v>9</v>
      </c>
      <c r="P7469" s="71" t="n">
        <f aca="false">E7469*J7469</f>
        <v>0</v>
      </c>
    </row>
    <row r="7470" customFormat="false" ht="15" hidden="false" customHeight="false" outlineLevel="0" collapsed="false">
      <c r="A7470" s="71" t="s">
        <v>61</v>
      </c>
      <c r="B7470" s="71" t="s">
        <v>54</v>
      </c>
      <c r="C7470" s="71" t="s">
        <v>148</v>
      </c>
      <c r="D7470" s="72" t="n">
        <v>916.9</v>
      </c>
      <c r="E7470" s="71" t="n">
        <v>22</v>
      </c>
      <c r="F7470" s="71" t="n">
        <v>365</v>
      </c>
      <c r="G7470" s="72" t="n">
        <v>17773.56</v>
      </c>
      <c r="H7470" s="72" t="n">
        <v>14420.7</v>
      </c>
      <c r="I7470" s="71" t="n">
        <f aca="false">IF(B7470&gt;=Settings!$B$23,1,0)</f>
        <v>1</v>
      </c>
      <c r="J7470" s="71" t="n">
        <v>1</v>
      </c>
      <c r="K7470" s="71" t="n">
        <f aca="false">F7470*I7470*J7470</f>
        <v>365</v>
      </c>
      <c r="L7470" s="71" t="n">
        <f aca="false">E7470*I7470*J7470</f>
        <v>22</v>
      </c>
      <c r="M7470" s="72" t="n">
        <f aca="false">G7470*I7470*J7470</f>
        <v>17773.56</v>
      </c>
      <c r="N7470" s="72" t="n">
        <f aca="false">D7470*I7470*J7470</f>
        <v>916.9</v>
      </c>
      <c r="O7470" s="71" t="n">
        <f aca="false">F7470*J7470</f>
        <v>365</v>
      </c>
      <c r="P7470" s="71" t="n">
        <f aca="false">E7470*J7470</f>
        <v>22</v>
      </c>
    </row>
    <row r="7471" customFormat="false" ht="15" hidden="false" customHeight="false" outlineLevel="0" collapsed="false">
      <c r="A7471" s="71" t="s">
        <v>59</v>
      </c>
      <c r="B7471" s="71" t="s">
        <v>54</v>
      </c>
      <c r="C7471" s="71" t="s">
        <v>1198</v>
      </c>
      <c r="D7471" s="72" t="n">
        <v>0</v>
      </c>
      <c r="E7471" s="71" t="n">
        <v>0</v>
      </c>
      <c r="F7471" s="71" t="n">
        <v>1</v>
      </c>
      <c r="G7471" s="72" t="n">
        <v>131.77</v>
      </c>
      <c r="H7471" s="72" t="n">
        <v>131.77</v>
      </c>
      <c r="I7471" s="71" t="n">
        <f aca="false">IF(B7471&gt;=Settings!$B$23,1,0)</f>
        <v>1</v>
      </c>
      <c r="J7471" s="71" t="n">
        <v>1</v>
      </c>
      <c r="K7471" s="71" t="n">
        <f aca="false">F7471*I7471*J7471</f>
        <v>1</v>
      </c>
      <c r="L7471" s="71" t="n">
        <f aca="false">E7471*I7471*J7471</f>
        <v>0</v>
      </c>
      <c r="M7471" s="72" t="n">
        <f aca="false">G7471*I7471*J7471</f>
        <v>131.77</v>
      </c>
      <c r="N7471" s="72" t="n">
        <f aca="false">D7471*I7471*J7471</f>
        <v>-0</v>
      </c>
      <c r="O7471" s="71" t="n">
        <f aca="false">F7471*J7471</f>
        <v>1</v>
      </c>
      <c r="P7471" s="71" t="n">
        <f aca="false">E7471*J7471</f>
        <v>0</v>
      </c>
    </row>
    <row r="7472" customFormat="false" ht="15" hidden="false" customHeight="false" outlineLevel="0" collapsed="false">
      <c r="A7472" s="71" t="s">
        <v>61</v>
      </c>
      <c r="B7472" s="71" t="s">
        <v>54</v>
      </c>
      <c r="C7472" s="71" t="s">
        <v>151</v>
      </c>
      <c r="D7472" s="72" t="n">
        <v>674.92</v>
      </c>
      <c r="E7472" s="71" t="n">
        <v>7</v>
      </c>
      <c r="F7472" s="71" t="n">
        <v>51</v>
      </c>
      <c r="G7472" s="72" t="n">
        <v>4620.28</v>
      </c>
      <c r="H7472" s="72" t="n">
        <v>3809.85</v>
      </c>
      <c r="I7472" s="71" t="n">
        <f aca="false">IF(B7472&gt;=Settings!$B$23,1,0)</f>
        <v>1</v>
      </c>
      <c r="J7472" s="71" t="n">
        <v>1</v>
      </c>
      <c r="K7472" s="71" t="n">
        <f aca="false">F7472*I7472*J7472</f>
        <v>51</v>
      </c>
      <c r="L7472" s="71" t="n">
        <f aca="false">E7472*I7472*J7472</f>
        <v>7</v>
      </c>
      <c r="M7472" s="72" t="n">
        <f aca="false">G7472*I7472*J7472</f>
        <v>4620.28</v>
      </c>
      <c r="N7472" s="72" t="n">
        <f aca="false">D7472*I7472*J7472</f>
        <v>674.92</v>
      </c>
      <c r="O7472" s="71" t="n">
        <f aca="false">F7472*J7472</f>
        <v>51</v>
      </c>
      <c r="P7472" s="71" t="n">
        <f aca="false">E7472*J7472</f>
        <v>7</v>
      </c>
    </row>
    <row r="7473" customFormat="false" ht="15" hidden="false" customHeight="false" outlineLevel="0" collapsed="false">
      <c r="A7473" s="71" t="s">
        <v>60</v>
      </c>
      <c r="B7473" s="71" t="s">
        <v>54</v>
      </c>
      <c r="C7473" s="71" t="s">
        <v>1279</v>
      </c>
      <c r="D7473" s="72" t="n">
        <v>0</v>
      </c>
      <c r="E7473" s="71" t="n">
        <v>0</v>
      </c>
      <c r="F7473" s="71" t="n">
        <v>2</v>
      </c>
      <c r="G7473" s="72" t="n">
        <v>209</v>
      </c>
      <c r="H7473" s="72" t="n">
        <v>188.1</v>
      </c>
      <c r="I7473" s="71" t="n">
        <f aca="false">IF(B7473&gt;=Settings!$B$23,1,0)</f>
        <v>1</v>
      </c>
      <c r="J7473" s="71" t="n">
        <v>1</v>
      </c>
      <c r="K7473" s="71" t="n">
        <f aca="false">F7473*I7473*J7473</f>
        <v>2</v>
      </c>
      <c r="L7473" s="71" t="n">
        <f aca="false">E7473*I7473*J7473</f>
        <v>0</v>
      </c>
      <c r="M7473" s="72" t="n">
        <f aca="false">G7473*I7473*J7473</f>
        <v>209</v>
      </c>
      <c r="N7473" s="72" t="n">
        <f aca="false">D7473*I7473*J7473</f>
        <v>-0</v>
      </c>
      <c r="O7473" s="71" t="n">
        <f aca="false">F7473*J7473</f>
        <v>2</v>
      </c>
      <c r="P7473" s="71" t="n">
        <f aca="false">E7473*J7473</f>
        <v>0</v>
      </c>
    </row>
    <row r="7474" customFormat="false" ht="15" hidden="false" customHeight="false" outlineLevel="0" collapsed="false">
      <c r="A7474" s="71" t="s">
        <v>59</v>
      </c>
      <c r="B7474" s="71" t="s">
        <v>54</v>
      </c>
      <c r="C7474" s="71" t="s">
        <v>1412</v>
      </c>
      <c r="D7474" s="72" t="n">
        <v>0</v>
      </c>
      <c r="E7474" s="71" t="n">
        <v>0</v>
      </c>
      <c r="F7474" s="71" t="n">
        <v>8</v>
      </c>
      <c r="G7474" s="72" t="n">
        <v>855.69</v>
      </c>
      <c r="H7474" s="72" t="n">
        <v>766.99</v>
      </c>
      <c r="I7474" s="71" t="n">
        <f aca="false">IF(B7474&gt;=Settings!$B$23,1,0)</f>
        <v>1</v>
      </c>
      <c r="J7474" s="71" t="n">
        <v>1</v>
      </c>
      <c r="K7474" s="71" t="n">
        <f aca="false">F7474*I7474*J7474</f>
        <v>8</v>
      </c>
      <c r="L7474" s="71" t="n">
        <f aca="false">E7474*I7474*J7474</f>
        <v>0</v>
      </c>
      <c r="M7474" s="72" t="n">
        <f aca="false">G7474*I7474*J7474</f>
        <v>855.69</v>
      </c>
      <c r="N7474" s="72" t="n">
        <f aca="false">D7474*I7474*J7474</f>
        <v>-0</v>
      </c>
      <c r="O7474" s="71" t="n">
        <f aca="false">F7474*J7474</f>
        <v>8</v>
      </c>
      <c r="P7474" s="71" t="n">
        <f aca="false">E7474*J7474</f>
        <v>0</v>
      </c>
    </row>
    <row r="7475" customFormat="false" ht="15" hidden="false" customHeight="false" outlineLevel="0" collapsed="false">
      <c r="A7475" s="71" t="s">
        <v>59</v>
      </c>
      <c r="B7475" s="71" t="s">
        <v>54</v>
      </c>
      <c r="C7475" s="71" t="s">
        <v>1797</v>
      </c>
      <c r="D7475" s="72" t="n">
        <v>0</v>
      </c>
      <c r="E7475" s="71" t="n">
        <v>0</v>
      </c>
      <c r="F7475" s="71" t="n">
        <v>1</v>
      </c>
      <c r="G7475" s="72" t="n">
        <v>49.95</v>
      </c>
      <c r="H7475" s="72" t="n">
        <v>49.95</v>
      </c>
      <c r="I7475" s="71" t="n">
        <f aca="false">IF(B7475&gt;=Settings!$B$23,1,0)</f>
        <v>1</v>
      </c>
      <c r="J7475" s="71" t="n">
        <v>1</v>
      </c>
      <c r="K7475" s="71" t="n">
        <f aca="false">F7475*I7475*J7475</f>
        <v>1</v>
      </c>
      <c r="L7475" s="71" t="n">
        <f aca="false">E7475*I7475*J7475</f>
        <v>0</v>
      </c>
      <c r="M7475" s="72" t="n">
        <f aca="false">G7475*I7475*J7475</f>
        <v>49.95</v>
      </c>
      <c r="N7475" s="72" t="n">
        <f aca="false">D7475*I7475*J7475</f>
        <v>-0</v>
      </c>
      <c r="O7475" s="71" t="n">
        <f aca="false">F7475*J7475</f>
        <v>1</v>
      </c>
      <c r="P7475" s="71" t="n">
        <f aca="false">E7475*J7475</f>
        <v>0</v>
      </c>
    </row>
    <row r="7476" customFormat="false" ht="15" hidden="false" customHeight="false" outlineLevel="0" collapsed="false">
      <c r="A7476" s="71" t="s">
        <v>60</v>
      </c>
      <c r="B7476" s="71" t="s">
        <v>54</v>
      </c>
      <c r="C7476" s="71" t="s">
        <v>1135</v>
      </c>
      <c r="D7476" s="72" t="n">
        <v>307.78</v>
      </c>
      <c r="E7476" s="71" t="n">
        <v>4</v>
      </c>
      <c r="F7476" s="71" t="n">
        <v>18</v>
      </c>
      <c r="G7476" s="72" t="n">
        <v>1521.88</v>
      </c>
      <c r="H7476" s="72" t="n">
        <v>1173.92</v>
      </c>
      <c r="I7476" s="71" t="n">
        <f aca="false">IF(B7476&gt;=Settings!$B$23,1,0)</f>
        <v>1</v>
      </c>
      <c r="J7476" s="71" t="n">
        <v>1</v>
      </c>
      <c r="K7476" s="71" t="n">
        <f aca="false">F7476*I7476*J7476</f>
        <v>18</v>
      </c>
      <c r="L7476" s="71" t="n">
        <f aca="false">E7476*I7476*J7476</f>
        <v>4</v>
      </c>
      <c r="M7476" s="72" t="n">
        <f aca="false">G7476*I7476*J7476</f>
        <v>1521.88</v>
      </c>
      <c r="N7476" s="72" t="n">
        <f aca="false">D7476*I7476*J7476</f>
        <v>307.78</v>
      </c>
      <c r="O7476" s="71" t="n">
        <f aca="false">F7476*J7476</f>
        <v>18</v>
      </c>
      <c r="P7476" s="71" t="n">
        <f aca="false">E7476*J7476</f>
        <v>4</v>
      </c>
    </row>
    <row r="7477" customFormat="false" ht="15" hidden="false" customHeight="false" outlineLevel="0" collapsed="false">
      <c r="A7477" s="71" t="s">
        <v>63</v>
      </c>
      <c r="B7477" s="71" t="s">
        <v>54</v>
      </c>
      <c r="C7477" s="71" t="s">
        <v>2423</v>
      </c>
      <c r="D7477" s="72" t="n">
        <v>0</v>
      </c>
      <c r="E7477" s="71" t="n">
        <v>0</v>
      </c>
      <c r="F7477" s="71" t="n">
        <v>1</v>
      </c>
      <c r="G7477" s="72" t="n">
        <v>9.04</v>
      </c>
      <c r="H7477" s="72" t="n">
        <v>7.68</v>
      </c>
      <c r="I7477" s="71" t="n">
        <f aca="false">IF(B7477&gt;=Settings!$B$23,1,0)</f>
        <v>1</v>
      </c>
      <c r="J7477" s="71" t="n">
        <v>1</v>
      </c>
      <c r="K7477" s="71" t="n">
        <f aca="false">F7477*I7477*J7477</f>
        <v>1</v>
      </c>
      <c r="L7477" s="71" t="n">
        <f aca="false">E7477*I7477*J7477</f>
        <v>0</v>
      </c>
      <c r="M7477" s="72" t="n">
        <f aca="false">G7477*I7477*J7477</f>
        <v>9.04</v>
      </c>
      <c r="N7477" s="72" t="n">
        <f aca="false">D7477*I7477*J7477</f>
        <v>-0</v>
      </c>
      <c r="O7477" s="71" t="n">
        <f aca="false">F7477*J7477</f>
        <v>1</v>
      </c>
      <c r="P7477" s="71" t="n">
        <f aca="false">E7477*J7477</f>
        <v>0</v>
      </c>
    </row>
    <row r="7478" customFormat="false" ht="15" hidden="false" customHeight="false" outlineLevel="0" collapsed="false">
      <c r="A7478" s="71" t="s">
        <v>59</v>
      </c>
      <c r="B7478" s="71" t="s">
        <v>54</v>
      </c>
      <c r="C7478" s="71" t="s">
        <v>1172</v>
      </c>
      <c r="D7478" s="72" t="n">
        <v>0</v>
      </c>
      <c r="E7478" s="71" t="n">
        <v>0</v>
      </c>
      <c r="F7478" s="71" t="n">
        <v>5</v>
      </c>
      <c r="G7478" s="72" t="n">
        <v>490.69</v>
      </c>
      <c r="H7478" s="72" t="n">
        <v>490.69</v>
      </c>
      <c r="I7478" s="71" t="n">
        <f aca="false">IF(B7478&gt;=Settings!$B$23,1,0)</f>
        <v>1</v>
      </c>
      <c r="J7478" s="71" t="n">
        <v>1</v>
      </c>
      <c r="K7478" s="71" t="n">
        <f aca="false">F7478*I7478*J7478</f>
        <v>5</v>
      </c>
      <c r="L7478" s="71" t="n">
        <f aca="false">E7478*I7478*J7478</f>
        <v>0</v>
      </c>
      <c r="M7478" s="72" t="n">
        <f aca="false">G7478*I7478*J7478</f>
        <v>490.69</v>
      </c>
      <c r="N7478" s="72" t="n">
        <f aca="false">D7478*I7478*J7478</f>
        <v>-0</v>
      </c>
      <c r="O7478" s="71" t="n">
        <f aca="false">F7478*J7478</f>
        <v>5</v>
      </c>
      <c r="P7478" s="71" t="n">
        <f aca="false">E7478*J7478</f>
        <v>0</v>
      </c>
    </row>
    <row r="7479" customFormat="false" ht="15" hidden="false" customHeight="false" outlineLevel="0" collapsed="false">
      <c r="A7479" s="71" t="s">
        <v>61</v>
      </c>
      <c r="B7479" s="71" t="s">
        <v>54</v>
      </c>
      <c r="C7479" s="71" t="s">
        <v>1339</v>
      </c>
      <c r="D7479" s="72" t="n">
        <v>63.59</v>
      </c>
      <c r="E7479" s="71" t="n">
        <v>1</v>
      </c>
      <c r="F7479" s="71" t="n">
        <v>3</v>
      </c>
      <c r="G7479" s="72" t="n">
        <v>190.76</v>
      </c>
      <c r="H7479" s="72" t="n">
        <v>117.64</v>
      </c>
      <c r="I7479" s="71" t="n">
        <f aca="false">IF(B7479&gt;=Settings!$B$23,1,0)</f>
        <v>1</v>
      </c>
      <c r="J7479" s="71" t="n">
        <v>1</v>
      </c>
      <c r="K7479" s="71" t="n">
        <f aca="false">F7479*I7479*J7479</f>
        <v>3</v>
      </c>
      <c r="L7479" s="71" t="n">
        <f aca="false">E7479*I7479*J7479</f>
        <v>1</v>
      </c>
      <c r="M7479" s="72" t="n">
        <f aca="false">G7479*I7479*J7479</f>
        <v>190.76</v>
      </c>
      <c r="N7479" s="72" t="n">
        <f aca="false">D7479*I7479*J7479</f>
        <v>63.59</v>
      </c>
      <c r="O7479" s="71" t="n">
        <f aca="false">F7479*J7479</f>
        <v>3</v>
      </c>
      <c r="P7479" s="71" t="n">
        <f aca="false">E7479*J7479</f>
        <v>1</v>
      </c>
    </row>
    <row r="7480" customFormat="false" ht="15" hidden="false" customHeight="false" outlineLevel="0" collapsed="false">
      <c r="A7480" s="71" t="s">
        <v>61</v>
      </c>
      <c r="B7480" s="71" t="s">
        <v>54</v>
      </c>
      <c r="C7480" s="71" t="s">
        <v>1022</v>
      </c>
      <c r="D7480" s="72" t="n">
        <v>0</v>
      </c>
      <c r="E7480" s="71" t="n">
        <v>0</v>
      </c>
      <c r="F7480" s="71" t="n">
        <v>2</v>
      </c>
      <c r="G7480" s="72" t="n">
        <v>186.27</v>
      </c>
      <c r="H7480" s="72" t="n">
        <v>174.02</v>
      </c>
      <c r="I7480" s="71" t="n">
        <f aca="false">IF(B7480&gt;=Settings!$B$23,1,0)</f>
        <v>1</v>
      </c>
      <c r="J7480" s="71" t="n">
        <v>1</v>
      </c>
      <c r="K7480" s="71" t="n">
        <f aca="false">F7480*I7480*J7480</f>
        <v>2</v>
      </c>
      <c r="L7480" s="71" t="n">
        <f aca="false">E7480*I7480*J7480</f>
        <v>0</v>
      </c>
      <c r="M7480" s="72" t="n">
        <f aca="false">G7480*I7480*J7480</f>
        <v>186.27</v>
      </c>
      <c r="N7480" s="72" t="n">
        <f aca="false">D7480*I7480*J7480</f>
        <v>-0</v>
      </c>
      <c r="O7480" s="71" t="n">
        <f aca="false">F7480*J7480</f>
        <v>2</v>
      </c>
      <c r="P7480" s="71" t="n">
        <f aca="false">E7480*J7480</f>
        <v>0</v>
      </c>
    </row>
    <row r="7481" customFormat="false" ht="15" hidden="false" customHeight="false" outlineLevel="0" collapsed="false">
      <c r="A7481" s="71" t="s">
        <v>59</v>
      </c>
      <c r="B7481" s="71" t="s">
        <v>54</v>
      </c>
      <c r="C7481" s="71" t="s">
        <v>1044</v>
      </c>
      <c r="D7481" s="72" t="n">
        <v>0</v>
      </c>
      <c r="E7481" s="71" t="n">
        <v>0</v>
      </c>
      <c r="F7481" s="71" t="n">
        <v>1</v>
      </c>
      <c r="G7481" s="72" t="n">
        <v>85.41</v>
      </c>
      <c r="H7481" s="72" t="n">
        <v>85.41</v>
      </c>
      <c r="I7481" s="71" t="n">
        <f aca="false">IF(B7481&gt;=Settings!$B$23,1,0)</f>
        <v>1</v>
      </c>
      <c r="J7481" s="71" t="n">
        <v>1</v>
      </c>
      <c r="K7481" s="71" t="n">
        <f aca="false">F7481*I7481*J7481</f>
        <v>1</v>
      </c>
      <c r="L7481" s="71" t="n">
        <f aca="false">E7481*I7481*J7481</f>
        <v>0</v>
      </c>
      <c r="M7481" s="72" t="n">
        <f aca="false">G7481*I7481*J7481</f>
        <v>85.41</v>
      </c>
      <c r="N7481" s="72" t="n">
        <f aca="false">D7481*I7481*J7481</f>
        <v>-0</v>
      </c>
      <c r="O7481" s="71" t="n">
        <f aca="false">F7481*J7481</f>
        <v>1</v>
      </c>
      <c r="P7481" s="71" t="n">
        <f aca="false">E7481*J7481</f>
        <v>0</v>
      </c>
    </row>
    <row r="7482" customFormat="false" ht="15" hidden="false" customHeight="false" outlineLevel="0" collapsed="false">
      <c r="A7482" s="71" t="s">
        <v>60</v>
      </c>
      <c r="B7482" s="71" t="s">
        <v>54</v>
      </c>
      <c r="C7482" s="71" t="s">
        <v>1285</v>
      </c>
      <c r="D7482" s="72" t="n">
        <v>112.43</v>
      </c>
      <c r="E7482" s="71" t="n">
        <v>2</v>
      </c>
      <c r="F7482" s="71" t="n">
        <v>16</v>
      </c>
      <c r="G7482" s="72" t="n">
        <v>1131.02</v>
      </c>
      <c r="H7482" s="72" t="n">
        <v>854.01</v>
      </c>
      <c r="I7482" s="71" t="n">
        <f aca="false">IF(B7482&gt;=Settings!$B$23,1,0)</f>
        <v>1</v>
      </c>
      <c r="J7482" s="71" t="n">
        <v>1</v>
      </c>
      <c r="K7482" s="71" t="n">
        <f aca="false">F7482*I7482*J7482</f>
        <v>16</v>
      </c>
      <c r="L7482" s="71" t="n">
        <f aca="false">E7482*I7482*J7482</f>
        <v>2</v>
      </c>
      <c r="M7482" s="72" t="n">
        <f aca="false">G7482*I7482*J7482</f>
        <v>1131.02</v>
      </c>
      <c r="N7482" s="72" t="n">
        <f aca="false">D7482*I7482*J7482</f>
        <v>112.43</v>
      </c>
      <c r="O7482" s="71" t="n">
        <f aca="false">F7482*J7482</f>
        <v>16</v>
      </c>
      <c r="P7482" s="71" t="n">
        <f aca="false">E7482*J7482</f>
        <v>2</v>
      </c>
    </row>
    <row r="7483" customFormat="false" ht="15" hidden="false" customHeight="false" outlineLevel="0" collapsed="false">
      <c r="A7483" s="71" t="s">
        <v>63</v>
      </c>
      <c r="B7483" s="71" t="s">
        <v>54</v>
      </c>
      <c r="C7483" s="71" t="s">
        <v>2424</v>
      </c>
      <c r="D7483" s="72" t="n">
        <v>0</v>
      </c>
      <c r="E7483" s="71" t="n">
        <v>0</v>
      </c>
      <c r="F7483" s="71" t="n">
        <v>1</v>
      </c>
      <c r="G7483" s="72" t="n">
        <v>15.41</v>
      </c>
      <c r="H7483" s="72" t="n">
        <v>15.41</v>
      </c>
      <c r="I7483" s="71" t="n">
        <f aca="false">IF(B7483&gt;=Settings!$B$23,1,0)</f>
        <v>1</v>
      </c>
      <c r="J7483" s="71" t="n">
        <v>1</v>
      </c>
      <c r="K7483" s="71" t="n">
        <f aca="false">F7483*I7483*J7483</f>
        <v>1</v>
      </c>
      <c r="L7483" s="71" t="n">
        <f aca="false">E7483*I7483*J7483</f>
        <v>0</v>
      </c>
      <c r="M7483" s="72" t="n">
        <f aca="false">G7483*I7483*J7483</f>
        <v>15.41</v>
      </c>
      <c r="N7483" s="72" t="n">
        <f aca="false">D7483*I7483*J7483</f>
        <v>-0</v>
      </c>
      <c r="O7483" s="71" t="n">
        <f aca="false">F7483*J7483</f>
        <v>1</v>
      </c>
      <c r="P7483" s="71" t="n">
        <f aca="false">E7483*J7483</f>
        <v>0</v>
      </c>
    </row>
    <row r="7484" customFormat="false" ht="15" hidden="false" customHeight="false" outlineLevel="0" collapsed="false">
      <c r="A7484" s="71" t="s">
        <v>61</v>
      </c>
      <c r="B7484" s="71" t="s">
        <v>54</v>
      </c>
      <c r="C7484" s="71" t="s">
        <v>646</v>
      </c>
      <c r="D7484" s="72" t="n">
        <v>0</v>
      </c>
      <c r="E7484" s="71" t="n">
        <v>0</v>
      </c>
      <c r="F7484" s="71" t="n">
        <v>6</v>
      </c>
      <c r="G7484" s="72" t="n">
        <v>586.08</v>
      </c>
      <c r="H7484" s="72" t="n">
        <v>586.08</v>
      </c>
      <c r="I7484" s="71" t="n">
        <f aca="false">IF(B7484&gt;=Settings!$B$23,1,0)</f>
        <v>1</v>
      </c>
      <c r="J7484" s="71" t="n">
        <v>1</v>
      </c>
      <c r="K7484" s="71" t="n">
        <f aca="false">F7484*I7484*J7484</f>
        <v>6</v>
      </c>
      <c r="L7484" s="71" t="n">
        <f aca="false">E7484*I7484*J7484</f>
        <v>0</v>
      </c>
      <c r="M7484" s="72" t="n">
        <f aca="false">G7484*I7484*J7484</f>
        <v>586.08</v>
      </c>
      <c r="N7484" s="72" t="n">
        <f aca="false">D7484*I7484*J7484</f>
        <v>-0</v>
      </c>
      <c r="O7484" s="71" t="n">
        <f aca="false">F7484*J7484</f>
        <v>6</v>
      </c>
      <c r="P7484" s="71" t="n">
        <f aca="false">E7484*J7484</f>
        <v>0</v>
      </c>
    </row>
    <row r="7485" customFormat="false" ht="15" hidden="false" customHeight="false" outlineLevel="0" collapsed="false">
      <c r="A7485" s="71" t="s">
        <v>59</v>
      </c>
      <c r="B7485" s="71" t="s">
        <v>54</v>
      </c>
      <c r="C7485" s="71" t="s">
        <v>971</v>
      </c>
      <c r="D7485" s="72" t="n">
        <v>68.14</v>
      </c>
      <c r="E7485" s="71" t="n">
        <v>1</v>
      </c>
      <c r="F7485" s="71" t="n">
        <v>6</v>
      </c>
      <c r="G7485" s="72" t="n">
        <v>458.81</v>
      </c>
      <c r="H7485" s="72" t="n">
        <v>368.89</v>
      </c>
      <c r="I7485" s="71" t="n">
        <f aca="false">IF(B7485&gt;=Settings!$B$23,1,0)</f>
        <v>1</v>
      </c>
      <c r="J7485" s="71" t="n">
        <v>1</v>
      </c>
      <c r="K7485" s="71" t="n">
        <f aca="false">F7485*I7485*J7485</f>
        <v>6</v>
      </c>
      <c r="L7485" s="71" t="n">
        <f aca="false">E7485*I7485*J7485</f>
        <v>1</v>
      </c>
      <c r="M7485" s="72" t="n">
        <f aca="false">G7485*I7485*J7485</f>
        <v>458.81</v>
      </c>
      <c r="N7485" s="72" t="n">
        <f aca="false">D7485*I7485*J7485</f>
        <v>68.14</v>
      </c>
      <c r="O7485" s="71" t="n">
        <f aca="false">F7485*J7485</f>
        <v>6</v>
      </c>
      <c r="P7485" s="71" t="n">
        <f aca="false">E7485*J7485</f>
        <v>1</v>
      </c>
    </row>
    <row r="7486" customFormat="false" ht="15" hidden="false" customHeight="false" outlineLevel="0" collapsed="false">
      <c r="A7486" s="71" t="s">
        <v>59</v>
      </c>
      <c r="B7486" s="71" t="s">
        <v>54</v>
      </c>
      <c r="C7486" s="71" t="s">
        <v>1049</v>
      </c>
      <c r="D7486" s="72" t="n">
        <v>0</v>
      </c>
      <c r="E7486" s="71" t="n">
        <v>0</v>
      </c>
      <c r="F7486" s="71" t="n">
        <v>3</v>
      </c>
      <c r="G7486" s="72" t="n">
        <v>133.49</v>
      </c>
      <c r="H7486" s="72" t="n">
        <v>129.05</v>
      </c>
      <c r="I7486" s="71" t="n">
        <f aca="false">IF(B7486&gt;=Settings!$B$23,1,0)</f>
        <v>1</v>
      </c>
      <c r="J7486" s="71" t="n">
        <v>1</v>
      </c>
      <c r="K7486" s="71" t="n">
        <f aca="false">F7486*I7486*J7486</f>
        <v>3</v>
      </c>
      <c r="L7486" s="71" t="n">
        <f aca="false">E7486*I7486*J7486</f>
        <v>0</v>
      </c>
      <c r="M7486" s="72" t="n">
        <f aca="false">G7486*I7486*J7486</f>
        <v>133.49</v>
      </c>
      <c r="N7486" s="72" t="n">
        <f aca="false">D7486*I7486*J7486</f>
        <v>-0</v>
      </c>
      <c r="O7486" s="71" t="n">
        <f aca="false">F7486*J7486</f>
        <v>3</v>
      </c>
      <c r="P7486" s="71" t="n">
        <f aca="false">E7486*J7486</f>
        <v>0</v>
      </c>
    </row>
    <row r="7487" customFormat="false" ht="15" hidden="false" customHeight="false" outlineLevel="0" collapsed="false">
      <c r="A7487" s="71" t="s">
        <v>59</v>
      </c>
      <c r="B7487" s="71" t="s">
        <v>54</v>
      </c>
      <c r="C7487" s="71" t="s">
        <v>153</v>
      </c>
      <c r="D7487" s="72" t="n">
        <v>554.1</v>
      </c>
      <c r="E7487" s="71" t="n">
        <v>2</v>
      </c>
      <c r="F7487" s="71" t="n">
        <v>19</v>
      </c>
      <c r="G7487" s="72" t="n">
        <v>5210.03</v>
      </c>
      <c r="H7487" s="72" t="n">
        <v>4349.88</v>
      </c>
      <c r="I7487" s="71" t="n">
        <f aca="false">IF(B7487&gt;=Settings!$B$23,1,0)</f>
        <v>1</v>
      </c>
      <c r="J7487" s="71" t="n">
        <v>1</v>
      </c>
      <c r="K7487" s="71" t="n">
        <f aca="false">F7487*I7487*J7487</f>
        <v>19</v>
      </c>
      <c r="L7487" s="71" t="n">
        <f aca="false">E7487*I7487*J7487</f>
        <v>2</v>
      </c>
      <c r="M7487" s="72" t="n">
        <f aca="false">G7487*I7487*J7487</f>
        <v>5210.03</v>
      </c>
      <c r="N7487" s="72" t="n">
        <f aca="false">D7487*I7487*J7487</f>
        <v>554.1</v>
      </c>
      <c r="O7487" s="71" t="n">
        <f aca="false">F7487*J7487</f>
        <v>19</v>
      </c>
      <c r="P7487" s="71" t="n">
        <f aca="false">E7487*J7487</f>
        <v>2</v>
      </c>
    </row>
    <row r="7488" customFormat="false" ht="15" hidden="false" customHeight="false" outlineLevel="0" collapsed="false">
      <c r="A7488" s="71" t="s">
        <v>60</v>
      </c>
      <c r="B7488" s="71" t="s">
        <v>54</v>
      </c>
      <c r="C7488" s="71" t="s">
        <v>1580</v>
      </c>
      <c r="D7488" s="72" t="n">
        <v>0</v>
      </c>
      <c r="E7488" s="71" t="n">
        <v>0</v>
      </c>
      <c r="F7488" s="71" t="n">
        <v>4</v>
      </c>
      <c r="G7488" s="72" t="n">
        <v>237.99</v>
      </c>
      <c r="H7488" s="72" t="n">
        <v>222.37</v>
      </c>
      <c r="I7488" s="71" t="n">
        <f aca="false">IF(B7488&gt;=Settings!$B$23,1,0)</f>
        <v>1</v>
      </c>
      <c r="J7488" s="71" t="n">
        <v>1</v>
      </c>
      <c r="K7488" s="71" t="n">
        <f aca="false">F7488*I7488*J7488</f>
        <v>4</v>
      </c>
      <c r="L7488" s="71" t="n">
        <f aca="false">E7488*I7488*J7488</f>
        <v>0</v>
      </c>
      <c r="M7488" s="72" t="n">
        <f aca="false">G7488*I7488*J7488</f>
        <v>237.99</v>
      </c>
      <c r="N7488" s="72" t="n">
        <f aca="false">D7488*I7488*J7488</f>
        <v>-0</v>
      </c>
      <c r="O7488" s="71" t="n">
        <f aca="false">F7488*J7488</f>
        <v>4</v>
      </c>
      <c r="P7488" s="71" t="n">
        <f aca="false">E7488*J7488</f>
        <v>0</v>
      </c>
    </row>
    <row r="7489" customFormat="false" ht="15" hidden="false" customHeight="false" outlineLevel="0" collapsed="false">
      <c r="A7489" s="71" t="s">
        <v>59</v>
      </c>
      <c r="B7489" s="71" t="s">
        <v>54</v>
      </c>
      <c r="C7489" s="71" t="s">
        <v>1138</v>
      </c>
      <c r="D7489" s="72" t="n">
        <v>118.1</v>
      </c>
      <c r="E7489" s="71" t="n">
        <v>2</v>
      </c>
      <c r="F7489" s="71" t="n">
        <v>48</v>
      </c>
      <c r="G7489" s="72" t="n">
        <v>3170.59</v>
      </c>
      <c r="H7489" s="72" t="n">
        <v>2920.83</v>
      </c>
      <c r="I7489" s="71" t="n">
        <f aca="false">IF(B7489&gt;=Settings!$B$23,1,0)</f>
        <v>1</v>
      </c>
      <c r="J7489" s="71" t="n">
        <v>1</v>
      </c>
      <c r="K7489" s="71" t="n">
        <f aca="false">F7489*I7489*J7489</f>
        <v>48</v>
      </c>
      <c r="L7489" s="71" t="n">
        <f aca="false">E7489*I7489*J7489</f>
        <v>2</v>
      </c>
      <c r="M7489" s="72" t="n">
        <f aca="false">G7489*I7489*J7489</f>
        <v>3170.59</v>
      </c>
      <c r="N7489" s="72" t="n">
        <f aca="false">D7489*I7489*J7489</f>
        <v>118.1</v>
      </c>
      <c r="O7489" s="71" t="n">
        <f aca="false">F7489*J7489</f>
        <v>48</v>
      </c>
      <c r="P7489" s="71" t="n">
        <f aca="false">E7489*J7489</f>
        <v>2</v>
      </c>
    </row>
    <row r="7490" customFormat="false" ht="15" hidden="false" customHeight="false" outlineLevel="0" collapsed="false">
      <c r="A7490" s="71" t="s">
        <v>59</v>
      </c>
      <c r="B7490" s="71" t="s">
        <v>54</v>
      </c>
      <c r="C7490" s="71" t="s">
        <v>637</v>
      </c>
      <c r="D7490" s="72" t="n">
        <v>0</v>
      </c>
      <c r="E7490" s="71" t="n">
        <v>0</v>
      </c>
      <c r="F7490" s="71" t="n">
        <v>7</v>
      </c>
      <c r="G7490" s="72" t="n">
        <v>795.15</v>
      </c>
      <c r="H7490" s="72" t="n">
        <v>756.99</v>
      </c>
      <c r="I7490" s="71" t="n">
        <f aca="false">IF(B7490&gt;=Settings!$B$23,1,0)</f>
        <v>1</v>
      </c>
      <c r="J7490" s="71" t="n">
        <v>1</v>
      </c>
      <c r="K7490" s="71" t="n">
        <f aca="false">F7490*I7490*J7490</f>
        <v>7</v>
      </c>
      <c r="L7490" s="71" t="n">
        <f aca="false">E7490*I7490*J7490</f>
        <v>0</v>
      </c>
      <c r="M7490" s="72" t="n">
        <f aca="false">G7490*I7490*J7490</f>
        <v>795.15</v>
      </c>
      <c r="N7490" s="72" t="n">
        <f aca="false">D7490*I7490*J7490</f>
        <v>-0</v>
      </c>
      <c r="O7490" s="71" t="n">
        <f aca="false">F7490*J7490</f>
        <v>7</v>
      </c>
      <c r="P7490" s="71" t="n">
        <f aca="false">E7490*J7490</f>
        <v>0</v>
      </c>
    </row>
    <row r="7491" customFormat="false" ht="15" hidden="false" customHeight="false" outlineLevel="0" collapsed="false">
      <c r="A7491" s="71" t="s">
        <v>63</v>
      </c>
      <c r="B7491" s="71" t="s">
        <v>54</v>
      </c>
      <c r="C7491" s="71" t="s">
        <v>2450</v>
      </c>
      <c r="D7491" s="72" t="n">
        <v>0</v>
      </c>
      <c r="E7491" s="71" t="n">
        <v>0</v>
      </c>
      <c r="F7491" s="71" t="n">
        <v>1</v>
      </c>
      <c r="G7491" s="72" t="n">
        <v>354.5</v>
      </c>
      <c r="H7491" s="72" t="n">
        <v>354.5</v>
      </c>
      <c r="I7491" s="71" t="n">
        <f aca="false">IF(B7491&gt;=Settings!$B$23,1,0)</f>
        <v>1</v>
      </c>
      <c r="J7491" s="71" t="n">
        <v>1</v>
      </c>
      <c r="K7491" s="71" t="n">
        <f aca="false">F7491*I7491*J7491</f>
        <v>1</v>
      </c>
      <c r="L7491" s="71" t="n">
        <f aca="false">E7491*I7491*J7491</f>
        <v>0</v>
      </c>
      <c r="M7491" s="72" t="n">
        <f aca="false">G7491*I7491*J7491</f>
        <v>354.5</v>
      </c>
      <c r="N7491" s="72" t="n">
        <f aca="false">D7491*I7491*J7491</f>
        <v>-0</v>
      </c>
      <c r="O7491" s="71" t="n">
        <f aca="false">F7491*J7491</f>
        <v>1</v>
      </c>
      <c r="P7491" s="71" t="n">
        <f aca="false">E7491*J7491</f>
        <v>0</v>
      </c>
    </row>
    <row r="7492" customFormat="false" ht="15" hidden="false" customHeight="false" outlineLevel="0" collapsed="false">
      <c r="A7492" s="71" t="s">
        <v>62</v>
      </c>
      <c r="B7492" s="71" t="s">
        <v>54</v>
      </c>
      <c r="C7492" s="71" t="s">
        <v>2393</v>
      </c>
      <c r="D7492" s="72" t="n">
        <v>54.51</v>
      </c>
      <c r="E7492" s="71" t="n">
        <v>1</v>
      </c>
      <c r="F7492" s="71" t="n">
        <v>7</v>
      </c>
      <c r="G7492" s="72" t="n">
        <v>476.91</v>
      </c>
      <c r="H7492" s="72" t="n">
        <v>327.06</v>
      </c>
      <c r="I7492" s="71" t="n">
        <f aca="false">IF(B7492&gt;=Settings!$B$23,1,0)</f>
        <v>1</v>
      </c>
      <c r="J7492" s="71" t="n">
        <v>1</v>
      </c>
      <c r="K7492" s="71" t="n">
        <f aca="false">F7492*I7492*J7492</f>
        <v>7</v>
      </c>
      <c r="L7492" s="71" t="n">
        <f aca="false">E7492*I7492*J7492</f>
        <v>1</v>
      </c>
      <c r="M7492" s="72" t="n">
        <f aca="false">G7492*I7492*J7492</f>
        <v>476.91</v>
      </c>
      <c r="N7492" s="72" t="n">
        <f aca="false">D7492*I7492*J7492</f>
        <v>54.51</v>
      </c>
      <c r="O7492" s="71" t="n">
        <f aca="false">F7492*J7492</f>
        <v>7</v>
      </c>
      <c r="P7492" s="71" t="n">
        <f aca="false">E7492*J7492</f>
        <v>1</v>
      </c>
    </row>
    <row r="7493" customFormat="false" ht="15" hidden="false" customHeight="false" outlineLevel="0" collapsed="false">
      <c r="A7493" s="71" t="s">
        <v>59</v>
      </c>
      <c r="B7493" s="71" t="s">
        <v>54</v>
      </c>
      <c r="C7493" s="71" t="s">
        <v>2249</v>
      </c>
      <c r="D7493" s="72" t="n">
        <v>181.72</v>
      </c>
      <c r="E7493" s="71" t="n">
        <v>2</v>
      </c>
      <c r="F7493" s="71" t="n">
        <v>12</v>
      </c>
      <c r="G7493" s="72" t="n">
        <v>885.81</v>
      </c>
      <c r="H7493" s="72" t="n">
        <v>690.47</v>
      </c>
      <c r="I7493" s="71" t="n">
        <f aca="false">IF(B7493&gt;=Settings!$B$23,1,0)</f>
        <v>1</v>
      </c>
      <c r="J7493" s="71" t="n">
        <v>1</v>
      </c>
      <c r="K7493" s="71" t="n">
        <f aca="false">F7493*I7493*J7493</f>
        <v>12</v>
      </c>
      <c r="L7493" s="71" t="n">
        <f aca="false">E7493*I7493*J7493</f>
        <v>2</v>
      </c>
      <c r="M7493" s="72" t="n">
        <f aca="false">G7493*I7493*J7493</f>
        <v>885.81</v>
      </c>
      <c r="N7493" s="72" t="n">
        <f aca="false">D7493*I7493*J7493</f>
        <v>181.72</v>
      </c>
      <c r="O7493" s="71" t="n">
        <f aca="false">F7493*J7493</f>
        <v>12</v>
      </c>
      <c r="P7493" s="71" t="n">
        <f aca="false">E7493*J7493</f>
        <v>2</v>
      </c>
    </row>
    <row r="7494" customFormat="false" ht="15" hidden="false" customHeight="false" outlineLevel="0" collapsed="false">
      <c r="A7494" s="71" t="s">
        <v>61</v>
      </c>
      <c r="B7494" s="71" t="s">
        <v>54</v>
      </c>
      <c r="C7494" s="71" t="s">
        <v>1378</v>
      </c>
      <c r="D7494" s="72" t="n">
        <v>0</v>
      </c>
      <c r="E7494" s="71" t="n">
        <v>0</v>
      </c>
      <c r="F7494" s="71" t="n">
        <v>2</v>
      </c>
      <c r="G7494" s="72" t="n">
        <v>309</v>
      </c>
      <c r="H7494" s="72" t="n">
        <v>309</v>
      </c>
      <c r="I7494" s="71" t="n">
        <f aca="false">IF(B7494&gt;=Settings!$B$23,1,0)</f>
        <v>1</v>
      </c>
      <c r="J7494" s="71" t="n">
        <v>1</v>
      </c>
      <c r="K7494" s="71" t="n">
        <f aca="false">F7494*I7494*J7494</f>
        <v>2</v>
      </c>
      <c r="L7494" s="71" t="n">
        <f aca="false">E7494*I7494*J7494</f>
        <v>0</v>
      </c>
      <c r="M7494" s="72" t="n">
        <f aca="false">G7494*I7494*J7494</f>
        <v>309</v>
      </c>
      <c r="N7494" s="72" t="n">
        <f aca="false">D7494*I7494*J7494</f>
        <v>-0</v>
      </c>
      <c r="O7494" s="71" t="n">
        <f aca="false">F7494*J7494</f>
        <v>2</v>
      </c>
      <c r="P7494" s="71" t="n">
        <f aca="false">E7494*J7494</f>
        <v>0</v>
      </c>
    </row>
    <row r="7495" customFormat="false" ht="15" hidden="false" customHeight="false" outlineLevel="0" collapsed="false">
      <c r="A7495" s="71" t="s">
        <v>60</v>
      </c>
      <c r="B7495" s="71" t="s">
        <v>54</v>
      </c>
      <c r="C7495" s="71" t="s">
        <v>972</v>
      </c>
      <c r="D7495" s="72" t="n">
        <v>240.86</v>
      </c>
      <c r="E7495" s="71" t="n">
        <v>1</v>
      </c>
      <c r="F7495" s="71" t="n">
        <v>1</v>
      </c>
      <c r="G7495" s="72" t="n">
        <v>240.86</v>
      </c>
      <c r="H7495" s="72" t="n">
        <v>0</v>
      </c>
      <c r="I7495" s="71" t="n">
        <f aca="false">IF(B7495&gt;=Settings!$B$23,1,0)</f>
        <v>1</v>
      </c>
      <c r="J7495" s="71" t="n">
        <v>1</v>
      </c>
      <c r="K7495" s="71" t="n">
        <f aca="false">F7495*I7495*J7495</f>
        <v>1</v>
      </c>
      <c r="L7495" s="71" t="n">
        <f aca="false">E7495*I7495*J7495</f>
        <v>1</v>
      </c>
      <c r="M7495" s="72" t="n">
        <f aca="false">G7495*I7495*J7495</f>
        <v>240.86</v>
      </c>
      <c r="N7495" s="72" t="n">
        <f aca="false">D7495*I7495*J7495</f>
        <v>240.86</v>
      </c>
      <c r="O7495" s="71" t="n">
        <f aca="false">F7495*J7495</f>
        <v>1</v>
      </c>
      <c r="P7495" s="71" t="n">
        <f aca="false">E7495*J7495</f>
        <v>1</v>
      </c>
    </row>
    <row r="7496" customFormat="false" ht="15" hidden="false" customHeight="false" outlineLevel="0" collapsed="false">
      <c r="A7496" s="71" t="s">
        <v>59</v>
      </c>
      <c r="B7496" s="71" t="s">
        <v>54</v>
      </c>
      <c r="C7496" s="71" t="s">
        <v>1293</v>
      </c>
      <c r="D7496" s="72" t="n">
        <v>454.32</v>
      </c>
      <c r="E7496" s="71" t="n">
        <v>5</v>
      </c>
      <c r="F7496" s="71" t="n">
        <v>27</v>
      </c>
      <c r="G7496" s="72" t="n">
        <v>2526.01</v>
      </c>
      <c r="H7496" s="72" t="n">
        <v>2011.52</v>
      </c>
      <c r="I7496" s="71" t="n">
        <f aca="false">IF(B7496&gt;=Settings!$B$23,1,0)</f>
        <v>1</v>
      </c>
      <c r="J7496" s="71" t="n">
        <v>1</v>
      </c>
      <c r="K7496" s="71" t="n">
        <f aca="false">F7496*I7496*J7496</f>
        <v>27</v>
      </c>
      <c r="L7496" s="71" t="n">
        <f aca="false">E7496*I7496*J7496</f>
        <v>5</v>
      </c>
      <c r="M7496" s="72" t="n">
        <f aca="false">G7496*I7496*J7496</f>
        <v>2526.01</v>
      </c>
      <c r="N7496" s="72" t="n">
        <f aca="false">D7496*I7496*J7496</f>
        <v>454.32</v>
      </c>
      <c r="O7496" s="71" t="n">
        <f aca="false">F7496*J7496</f>
        <v>27</v>
      </c>
      <c r="P7496" s="71" t="n">
        <f aca="false">E7496*J7496</f>
        <v>5</v>
      </c>
    </row>
    <row r="7497" customFormat="false" ht="15" hidden="false" customHeight="false" outlineLevel="0" collapsed="false">
      <c r="A7497" s="71" t="s">
        <v>59</v>
      </c>
      <c r="B7497" s="71" t="s">
        <v>54</v>
      </c>
      <c r="C7497" s="71" t="s">
        <v>2451</v>
      </c>
      <c r="D7497" s="72" t="n">
        <v>0</v>
      </c>
      <c r="E7497" s="71" t="n">
        <v>0</v>
      </c>
      <c r="F7497" s="71" t="n">
        <v>1</v>
      </c>
      <c r="G7497" s="72" t="n">
        <v>218.14</v>
      </c>
      <c r="H7497" s="72" t="n">
        <v>218.14</v>
      </c>
      <c r="I7497" s="71" t="n">
        <f aca="false">IF(B7497&gt;=Settings!$B$23,1,0)</f>
        <v>1</v>
      </c>
      <c r="J7497" s="71" t="n">
        <v>1</v>
      </c>
      <c r="K7497" s="71" t="n">
        <f aca="false">F7497*I7497*J7497</f>
        <v>1</v>
      </c>
      <c r="L7497" s="71" t="n">
        <f aca="false">E7497*I7497*J7497</f>
        <v>0</v>
      </c>
      <c r="M7497" s="72" t="n">
        <f aca="false">G7497*I7497*J7497</f>
        <v>218.14</v>
      </c>
      <c r="N7497" s="72" t="n">
        <f aca="false">D7497*I7497*J7497</f>
        <v>-0</v>
      </c>
      <c r="O7497" s="71" t="n">
        <f aca="false">F7497*J7497</f>
        <v>1</v>
      </c>
      <c r="P7497" s="71" t="n">
        <f aca="false">E7497*J7497</f>
        <v>0</v>
      </c>
    </row>
    <row r="7498" customFormat="false" ht="15" hidden="false" customHeight="false" outlineLevel="0" collapsed="false">
      <c r="A7498" s="71" t="s">
        <v>59</v>
      </c>
      <c r="B7498" s="71" t="s">
        <v>54</v>
      </c>
      <c r="C7498" s="71" t="s">
        <v>1190</v>
      </c>
      <c r="D7498" s="72" t="n">
        <v>263.54</v>
      </c>
      <c r="E7498" s="71" t="n">
        <v>2</v>
      </c>
      <c r="F7498" s="71" t="n">
        <v>4</v>
      </c>
      <c r="G7498" s="72" t="n">
        <v>572.54</v>
      </c>
      <c r="H7498" s="72" t="n">
        <v>309</v>
      </c>
      <c r="I7498" s="71" t="n">
        <f aca="false">IF(B7498&gt;=Settings!$B$23,1,0)</f>
        <v>1</v>
      </c>
      <c r="J7498" s="71" t="n">
        <v>1</v>
      </c>
      <c r="K7498" s="71" t="n">
        <f aca="false">F7498*I7498*J7498</f>
        <v>4</v>
      </c>
      <c r="L7498" s="71" t="n">
        <f aca="false">E7498*I7498*J7498</f>
        <v>2</v>
      </c>
      <c r="M7498" s="72" t="n">
        <f aca="false">G7498*I7498*J7498</f>
        <v>572.54</v>
      </c>
      <c r="N7498" s="72" t="n">
        <f aca="false">D7498*I7498*J7498</f>
        <v>263.54</v>
      </c>
      <c r="O7498" s="71" t="n">
        <f aca="false">F7498*J7498</f>
        <v>4</v>
      </c>
      <c r="P7498" s="71" t="n">
        <f aca="false">E7498*J7498</f>
        <v>2</v>
      </c>
    </row>
    <row r="7499" customFormat="false" ht="15" hidden="false" customHeight="false" outlineLevel="0" collapsed="false">
      <c r="A7499" s="71" t="s">
        <v>60</v>
      </c>
      <c r="B7499" s="71" t="s">
        <v>54</v>
      </c>
      <c r="C7499" s="71" t="s">
        <v>116</v>
      </c>
      <c r="D7499" s="72" t="n">
        <v>1245.94</v>
      </c>
      <c r="E7499" s="71" t="n">
        <v>11</v>
      </c>
      <c r="F7499" s="71" t="n">
        <v>123</v>
      </c>
      <c r="G7499" s="72" t="n">
        <v>14758.04</v>
      </c>
      <c r="H7499" s="72" t="n">
        <v>12901.79</v>
      </c>
      <c r="I7499" s="71" t="n">
        <f aca="false">IF(B7499&gt;=Settings!$B$23,1,0)</f>
        <v>1</v>
      </c>
      <c r="J7499" s="71" t="n">
        <v>1</v>
      </c>
      <c r="K7499" s="71" t="n">
        <f aca="false">F7499*I7499*J7499</f>
        <v>123</v>
      </c>
      <c r="L7499" s="71" t="n">
        <f aca="false">E7499*I7499*J7499</f>
        <v>11</v>
      </c>
      <c r="M7499" s="72" t="n">
        <f aca="false">G7499*I7499*J7499</f>
        <v>14758.04</v>
      </c>
      <c r="N7499" s="72" t="n">
        <f aca="false">D7499*I7499*J7499</f>
        <v>1245.94</v>
      </c>
      <c r="O7499" s="71" t="n">
        <f aca="false">F7499*J7499</f>
        <v>123</v>
      </c>
      <c r="P7499" s="71" t="n">
        <f aca="false">E7499*J7499</f>
        <v>11</v>
      </c>
    </row>
    <row r="7500" customFormat="false" ht="15" hidden="false" customHeight="false" outlineLevel="0" collapsed="false">
      <c r="A7500" s="71" t="s">
        <v>60</v>
      </c>
      <c r="B7500" s="71" t="s">
        <v>54</v>
      </c>
      <c r="C7500" s="71" t="s">
        <v>122</v>
      </c>
      <c r="D7500" s="72" t="n">
        <v>547.18</v>
      </c>
      <c r="E7500" s="71" t="n">
        <v>7</v>
      </c>
      <c r="F7500" s="71" t="n">
        <v>139</v>
      </c>
      <c r="G7500" s="72" t="n">
        <v>10879.77</v>
      </c>
      <c r="H7500" s="72" t="n">
        <v>9946.02</v>
      </c>
      <c r="I7500" s="71" t="n">
        <f aca="false">IF(B7500&gt;=Settings!$B$23,1,0)</f>
        <v>1</v>
      </c>
      <c r="J7500" s="71" t="n">
        <v>1</v>
      </c>
      <c r="K7500" s="71" t="n">
        <f aca="false">F7500*I7500*J7500</f>
        <v>139</v>
      </c>
      <c r="L7500" s="71" t="n">
        <f aca="false">E7500*I7500*J7500</f>
        <v>7</v>
      </c>
      <c r="M7500" s="72" t="n">
        <f aca="false">G7500*I7500*J7500</f>
        <v>10879.77</v>
      </c>
      <c r="N7500" s="72" t="n">
        <f aca="false">D7500*I7500*J7500</f>
        <v>547.18</v>
      </c>
      <c r="O7500" s="71" t="n">
        <f aca="false">F7500*J7500</f>
        <v>139</v>
      </c>
      <c r="P7500" s="71" t="n">
        <f aca="false">E7500*J7500</f>
        <v>7</v>
      </c>
    </row>
    <row r="7501" customFormat="false" ht="15" hidden="false" customHeight="false" outlineLevel="0" collapsed="false">
      <c r="A7501" s="71" t="s">
        <v>59</v>
      </c>
      <c r="B7501" s="71" t="s">
        <v>54</v>
      </c>
      <c r="C7501" s="71" t="s">
        <v>127</v>
      </c>
      <c r="D7501" s="72" t="n">
        <v>1032.78</v>
      </c>
      <c r="E7501" s="71" t="n">
        <v>10</v>
      </c>
      <c r="F7501" s="71" t="n">
        <v>116</v>
      </c>
      <c r="G7501" s="72" t="n">
        <v>14121.48</v>
      </c>
      <c r="H7501" s="72" t="n">
        <v>11363.73</v>
      </c>
      <c r="I7501" s="71" t="n">
        <f aca="false">IF(B7501&gt;=Settings!$B$23,1,0)</f>
        <v>1</v>
      </c>
      <c r="J7501" s="71" t="n">
        <v>1</v>
      </c>
      <c r="K7501" s="71" t="n">
        <f aca="false">F7501*I7501*J7501</f>
        <v>116</v>
      </c>
      <c r="L7501" s="71" t="n">
        <f aca="false">E7501*I7501*J7501</f>
        <v>10</v>
      </c>
      <c r="M7501" s="72" t="n">
        <f aca="false">G7501*I7501*J7501</f>
        <v>14121.48</v>
      </c>
      <c r="N7501" s="72" t="n">
        <f aca="false">D7501*I7501*J7501</f>
        <v>1032.78</v>
      </c>
      <c r="O7501" s="71" t="n">
        <f aca="false">F7501*J7501</f>
        <v>116</v>
      </c>
      <c r="P7501" s="71" t="n">
        <f aca="false">E7501*J7501</f>
        <v>10</v>
      </c>
    </row>
    <row r="7502" customFormat="false" ht="15" hidden="false" customHeight="false" outlineLevel="0" collapsed="false">
      <c r="A7502" s="71" t="s">
        <v>63</v>
      </c>
      <c r="B7502" s="71" t="s">
        <v>54</v>
      </c>
      <c r="C7502" s="71" t="s">
        <v>2204</v>
      </c>
      <c r="D7502" s="72" t="n">
        <v>0</v>
      </c>
      <c r="E7502" s="71" t="n">
        <v>0</v>
      </c>
      <c r="F7502" s="71" t="n">
        <v>1</v>
      </c>
      <c r="G7502" s="72" t="n">
        <v>254.5</v>
      </c>
      <c r="H7502" s="72" t="n">
        <v>254.5</v>
      </c>
      <c r="I7502" s="71" t="n">
        <f aca="false">IF(B7502&gt;=Settings!$B$23,1,0)</f>
        <v>1</v>
      </c>
      <c r="J7502" s="71" t="n">
        <v>1</v>
      </c>
      <c r="K7502" s="71" t="n">
        <f aca="false">F7502*I7502*J7502</f>
        <v>1</v>
      </c>
      <c r="L7502" s="71" t="n">
        <f aca="false">E7502*I7502*J7502</f>
        <v>0</v>
      </c>
      <c r="M7502" s="72" t="n">
        <f aca="false">G7502*I7502*J7502</f>
        <v>254.5</v>
      </c>
      <c r="N7502" s="72" t="n">
        <f aca="false">D7502*I7502*J7502</f>
        <v>-0</v>
      </c>
      <c r="O7502" s="71" t="n">
        <f aca="false">F7502*J7502</f>
        <v>1</v>
      </c>
      <c r="P7502" s="71" t="n">
        <f aca="false">E7502*J7502</f>
        <v>0</v>
      </c>
    </row>
    <row r="7503" customFormat="false" ht="15" hidden="false" customHeight="false" outlineLevel="0" collapsed="false">
      <c r="A7503" s="71" t="s">
        <v>59</v>
      </c>
      <c r="B7503" s="71" t="s">
        <v>54</v>
      </c>
      <c r="C7503" s="71" t="s">
        <v>1262</v>
      </c>
      <c r="D7503" s="72" t="n">
        <v>0</v>
      </c>
      <c r="E7503" s="71" t="n">
        <v>0</v>
      </c>
      <c r="F7503" s="71" t="n">
        <v>7</v>
      </c>
      <c r="G7503" s="72" t="n">
        <v>640.59</v>
      </c>
      <c r="H7503" s="72" t="n">
        <v>621.51</v>
      </c>
      <c r="I7503" s="71" t="n">
        <f aca="false">IF(B7503&gt;=Settings!$B$23,1,0)</f>
        <v>1</v>
      </c>
      <c r="J7503" s="71" t="n">
        <v>1</v>
      </c>
      <c r="K7503" s="71" t="n">
        <f aca="false">F7503*I7503*J7503</f>
        <v>7</v>
      </c>
      <c r="L7503" s="71" t="n">
        <f aca="false">E7503*I7503*J7503</f>
        <v>0</v>
      </c>
      <c r="M7503" s="72" t="n">
        <f aca="false">G7503*I7503*J7503</f>
        <v>640.59</v>
      </c>
      <c r="N7503" s="72" t="n">
        <f aca="false">D7503*I7503*J7503</f>
        <v>-0</v>
      </c>
      <c r="O7503" s="71" t="n">
        <f aca="false">F7503*J7503</f>
        <v>7</v>
      </c>
      <c r="P7503" s="71" t="n">
        <f aca="false">E7503*J7503</f>
        <v>0</v>
      </c>
    </row>
    <row r="7504" customFormat="false" ht="15" hidden="false" customHeight="false" outlineLevel="0" collapsed="false">
      <c r="A7504" s="71" t="s">
        <v>61</v>
      </c>
      <c r="B7504" s="71" t="s">
        <v>54</v>
      </c>
      <c r="C7504" s="71" t="s">
        <v>1078</v>
      </c>
      <c r="D7504" s="72" t="n">
        <v>0</v>
      </c>
      <c r="E7504" s="71" t="n">
        <v>0</v>
      </c>
      <c r="F7504" s="71" t="n">
        <v>5</v>
      </c>
      <c r="G7504" s="72" t="n">
        <v>622.48</v>
      </c>
      <c r="H7504" s="72" t="n">
        <v>582.74</v>
      </c>
      <c r="I7504" s="71" t="n">
        <f aca="false">IF(B7504&gt;=Settings!$B$23,1,0)</f>
        <v>1</v>
      </c>
      <c r="J7504" s="71" t="n">
        <v>1</v>
      </c>
      <c r="K7504" s="71" t="n">
        <f aca="false">F7504*I7504*J7504</f>
        <v>5</v>
      </c>
      <c r="L7504" s="71" t="n">
        <f aca="false">E7504*I7504*J7504</f>
        <v>0</v>
      </c>
      <c r="M7504" s="72" t="n">
        <f aca="false">G7504*I7504*J7504</f>
        <v>622.48</v>
      </c>
      <c r="N7504" s="72" t="n">
        <f aca="false">D7504*I7504*J7504</f>
        <v>-0</v>
      </c>
      <c r="O7504" s="71" t="n">
        <f aca="false">F7504*J7504</f>
        <v>5</v>
      </c>
      <c r="P7504" s="71" t="n">
        <f aca="false">E7504*J7504</f>
        <v>0</v>
      </c>
    </row>
    <row r="7505" customFormat="false" ht="15" hidden="false" customHeight="false" outlineLevel="0" collapsed="false">
      <c r="A7505" s="71" t="s">
        <v>59</v>
      </c>
      <c r="B7505" s="71" t="s">
        <v>54</v>
      </c>
      <c r="C7505" s="71" t="s">
        <v>1263</v>
      </c>
      <c r="D7505" s="72" t="n">
        <v>0</v>
      </c>
      <c r="E7505" s="71" t="n">
        <v>0</v>
      </c>
      <c r="F7505" s="71" t="n">
        <v>3</v>
      </c>
      <c r="G7505" s="72" t="n">
        <v>308.94</v>
      </c>
      <c r="H7505" s="72" t="n">
        <v>283.5</v>
      </c>
      <c r="I7505" s="71" t="n">
        <f aca="false">IF(B7505&gt;=Settings!$B$23,1,0)</f>
        <v>1</v>
      </c>
      <c r="J7505" s="71" t="n">
        <v>1</v>
      </c>
      <c r="K7505" s="71" t="n">
        <f aca="false">F7505*I7505*J7505</f>
        <v>3</v>
      </c>
      <c r="L7505" s="71" t="n">
        <f aca="false">E7505*I7505*J7505</f>
        <v>0</v>
      </c>
      <c r="M7505" s="72" t="n">
        <f aca="false">G7505*I7505*J7505</f>
        <v>308.94</v>
      </c>
      <c r="N7505" s="72" t="n">
        <f aca="false">D7505*I7505*J7505</f>
        <v>-0</v>
      </c>
      <c r="O7505" s="71" t="n">
        <f aca="false">F7505*J7505</f>
        <v>3</v>
      </c>
      <c r="P7505" s="71" t="n">
        <f aca="false">E7505*J7505</f>
        <v>0</v>
      </c>
    </row>
    <row r="7506" customFormat="false" ht="15" hidden="false" customHeight="false" outlineLevel="0" collapsed="false">
      <c r="A7506" s="71" t="s">
        <v>60</v>
      </c>
      <c r="B7506" s="71" t="s">
        <v>54</v>
      </c>
      <c r="C7506" s="71" t="s">
        <v>156</v>
      </c>
      <c r="D7506" s="72" t="n">
        <v>405.68</v>
      </c>
      <c r="E7506" s="71" t="n">
        <v>5</v>
      </c>
      <c r="F7506" s="71" t="n">
        <v>29</v>
      </c>
      <c r="G7506" s="72" t="n">
        <v>2548.6</v>
      </c>
      <c r="H7506" s="72" t="n">
        <v>2089.81</v>
      </c>
      <c r="I7506" s="71" t="n">
        <f aca="false">IF(B7506&gt;=Settings!$B$23,1,0)</f>
        <v>1</v>
      </c>
      <c r="J7506" s="71" t="n">
        <v>1</v>
      </c>
      <c r="K7506" s="71" t="n">
        <f aca="false">F7506*I7506*J7506</f>
        <v>29</v>
      </c>
      <c r="L7506" s="71" t="n">
        <f aca="false">E7506*I7506*J7506</f>
        <v>5</v>
      </c>
      <c r="M7506" s="72" t="n">
        <f aca="false">G7506*I7506*J7506</f>
        <v>2548.6</v>
      </c>
      <c r="N7506" s="72" t="n">
        <f aca="false">D7506*I7506*J7506</f>
        <v>405.68</v>
      </c>
      <c r="O7506" s="71" t="n">
        <f aca="false">F7506*J7506</f>
        <v>29</v>
      </c>
      <c r="P7506" s="71" t="n">
        <f aca="false">E7506*J7506</f>
        <v>5</v>
      </c>
    </row>
    <row r="7507" customFormat="false" ht="15" hidden="false" customHeight="false" outlineLevel="0" collapsed="false">
      <c r="A7507" s="71" t="s">
        <v>61</v>
      </c>
      <c r="B7507" s="71" t="s">
        <v>54</v>
      </c>
      <c r="C7507" s="71" t="s">
        <v>1128</v>
      </c>
      <c r="D7507" s="72" t="n">
        <v>69.05</v>
      </c>
      <c r="E7507" s="71" t="n">
        <v>1</v>
      </c>
      <c r="F7507" s="71" t="n">
        <v>54</v>
      </c>
      <c r="G7507" s="72" t="n">
        <v>5074.76</v>
      </c>
      <c r="H7507" s="72" t="n">
        <v>4369.98</v>
      </c>
      <c r="I7507" s="71" t="n">
        <f aca="false">IF(B7507&gt;=Settings!$B$23,1,0)</f>
        <v>1</v>
      </c>
      <c r="J7507" s="71" t="n">
        <v>1</v>
      </c>
      <c r="K7507" s="71" t="n">
        <f aca="false">F7507*I7507*J7507</f>
        <v>54</v>
      </c>
      <c r="L7507" s="71" t="n">
        <f aca="false">E7507*I7507*J7507</f>
        <v>1</v>
      </c>
      <c r="M7507" s="72" t="n">
        <f aca="false">G7507*I7507*J7507</f>
        <v>5074.76</v>
      </c>
      <c r="N7507" s="72" t="n">
        <f aca="false">D7507*I7507*J7507</f>
        <v>69.05</v>
      </c>
      <c r="O7507" s="71" t="n">
        <f aca="false">F7507*J7507</f>
        <v>54</v>
      </c>
      <c r="P7507" s="71" t="n">
        <f aca="false">E7507*J7507</f>
        <v>1</v>
      </c>
    </row>
    <row r="7508" customFormat="false" ht="15" hidden="false" customHeight="false" outlineLevel="0" collapsed="false">
      <c r="A7508" s="71" t="s">
        <v>62</v>
      </c>
      <c r="B7508" s="71" t="s">
        <v>54</v>
      </c>
      <c r="C7508" s="71" t="s">
        <v>1148</v>
      </c>
      <c r="D7508" s="72" t="n">
        <v>0</v>
      </c>
      <c r="E7508" s="71" t="n">
        <v>0</v>
      </c>
      <c r="F7508" s="71" t="n">
        <v>1</v>
      </c>
      <c r="G7508" s="72" t="n">
        <v>81.77</v>
      </c>
      <c r="H7508" s="72" t="n">
        <v>81.77</v>
      </c>
      <c r="I7508" s="71" t="n">
        <f aca="false">IF(B7508&gt;=Settings!$B$23,1,0)</f>
        <v>1</v>
      </c>
      <c r="J7508" s="71" t="n">
        <v>1</v>
      </c>
      <c r="K7508" s="71" t="n">
        <f aca="false">F7508*I7508*J7508</f>
        <v>1</v>
      </c>
      <c r="L7508" s="71" t="n">
        <f aca="false">E7508*I7508*J7508</f>
        <v>0</v>
      </c>
      <c r="M7508" s="72" t="n">
        <f aca="false">G7508*I7508*J7508</f>
        <v>81.77</v>
      </c>
      <c r="N7508" s="72" t="n">
        <f aca="false">D7508*I7508*J7508</f>
        <v>-0</v>
      </c>
      <c r="O7508" s="71" t="n">
        <f aca="false">F7508*J7508</f>
        <v>1</v>
      </c>
      <c r="P7508" s="71" t="n">
        <f aca="false">E7508*J7508</f>
        <v>0</v>
      </c>
    </row>
    <row r="7509" customFormat="false" ht="15" hidden="false" customHeight="false" outlineLevel="0" collapsed="false">
      <c r="A7509" s="71" t="s">
        <v>61</v>
      </c>
      <c r="B7509" s="71" t="s">
        <v>54</v>
      </c>
      <c r="C7509" s="71" t="s">
        <v>1304</v>
      </c>
      <c r="D7509" s="72" t="n">
        <v>0</v>
      </c>
      <c r="E7509" s="71" t="n">
        <v>0</v>
      </c>
      <c r="F7509" s="71" t="n">
        <v>2</v>
      </c>
      <c r="G7509" s="72" t="n">
        <v>599.9</v>
      </c>
      <c r="H7509" s="72" t="n">
        <v>599.9</v>
      </c>
      <c r="I7509" s="71" t="n">
        <f aca="false">IF(B7509&gt;=Settings!$B$23,1,0)</f>
        <v>1</v>
      </c>
      <c r="J7509" s="71" t="n">
        <v>1</v>
      </c>
      <c r="K7509" s="71" t="n">
        <f aca="false">F7509*I7509*J7509</f>
        <v>2</v>
      </c>
      <c r="L7509" s="71" t="n">
        <f aca="false">E7509*I7509*J7509</f>
        <v>0</v>
      </c>
      <c r="M7509" s="72" t="n">
        <f aca="false">G7509*I7509*J7509</f>
        <v>599.9</v>
      </c>
      <c r="N7509" s="72" t="n">
        <f aca="false">D7509*I7509*J7509</f>
        <v>-0</v>
      </c>
      <c r="O7509" s="71" t="n">
        <f aca="false">F7509*J7509</f>
        <v>2</v>
      </c>
      <c r="P7509" s="71" t="n">
        <f aca="false">E7509*J7509</f>
        <v>0</v>
      </c>
    </row>
    <row r="7510" customFormat="false" ht="15" hidden="false" customHeight="false" outlineLevel="0" collapsed="false">
      <c r="A7510" s="71" t="s">
        <v>61</v>
      </c>
      <c r="B7510" s="71" t="s">
        <v>54</v>
      </c>
      <c r="C7510" s="71" t="s">
        <v>964</v>
      </c>
      <c r="D7510" s="72" t="n">
        <v>109.62</v>
      </c>
      <c r="E7510" s="71" t="n">
        <v>1</v>
      </c>
      <c r="F7510" s="71" t="n">
        <v>1</v>
      </c>
      <c r="G7510" s="72" t="n">
        <v>128.95</v>
      </c>
      <c r="H7510" s="72" t="n">
        <v>0</v>
      </c>
      <c r="I7510" s="71" t="n">
        <f aca="false">IF(B7510&gt;=Settings!$B$23,1,0)</f>
        <v>1</v>
      </c>
      <c r="J7510" s="71" t="n">
        <v>1</v>
      </c>
      <c r="K7510" s="71" t="n">
        <f aca="false">F7510*I7510*J7510</f>
        <v>1</v>
      </c>
      <c r="L7510" s="71" t="n">
        <f aca="false">E7510*I7510*J7510</f>
        <v>1</v>
      </c>
      <c r="M7510" s="72" t="n">
        <f aca="false">G7510*I7510*J7510</f>
        <v>128.95</v>
      </c>
      <c r="N7510" s="72" t="n">
        <f aca="false">D7510*I7510*J7510</f>
        <v>109.62</v>
      </c>
      <c r="O7510" s="71" t="n">
        <f aca="false">F7510*J7510</f>
        <v>1</v>
      </c>
      <c r="P7510" s="71" t="n">
        <f aca="false">E7510*J7510</f>
        <v>1</v>
      </c>
    </row>
    <row r="7511" customFormat="false" ht="15" hidden="false" customHeight="false" outlineLevel="0" collapsed="false">
      <c r="A7511" s="71" t="s">
        <v>59</v>
      </c>
      <c r="B7511" s="71" t="s">
        <v>54</v>
      </c>
      <c r="C7511" s="71" t="s">
        <v>882</v>
      </c>
      <c r="D7511" s="72" t="n">
        <v>174.46</v>
      </c>
      <c r="E7511" s="71" t="n">
        <v>2</v>
      </c>
      <c r="F7511" s="71" t="n">
        <v>37</v>
      </c>
      <c r="G7511" s="72" t="n">
        <v>3313.7</v>
      </c>
      <c r="H7511" s="72" t="n">
        <v>2995</v>
      </c>
      <c r="I7511" s="71" t="n">
        <f aca="false">IF(B7511&gt;=Settings!$B$23,1,0)</f>
        <v>1</v>
      </c>
      <c r="J7511" s="71" t="n">
        <v>1</v>
      </c>
      <c r="K7511" s="71" t="n">
        <f aca="false">F7511*I7511*J7511</f>
        <v>37</v>
      </c>
      <c r="L7511" s="71" t="n">
        <f aca="false">E7511*I7511*J7511</f>
        <v>2</v>
      </c>
      <c r="M7511" s="72" t="n">
        <f aca="false">G7511*I7511*J7511</f>
        <v>3313.7</v>
      </c>
      <c r="N7511" s="72" t="n">
        <f aca="false">D7511*I7511*J7511</f>
        <v>174.46</v>
      </c>
      <c r="O7511" s="71" t="n">
        <f aca="false">F7511*J7511</f>
        <v>37</v>
      </c>
      <c r="P7511" s="71" t="n">
        <f aca="false">E7511*J7511</f>
        <v>2</v>
      </c>
    </row>
    <row r="7512" customFormat="false" ht="15" hidden="false" customHeight="false" outlineLevel="0" collapsed="false">
      <c r="A7512" s="71" t="s">
        <v>59</v>
      </c>
      <c r="B7512" s="71" t="s">
        <v>54</v>
      </c>
      <c r="C7512" s="71" t="s">
        <v>1668</v>
      </c>
      <c r="D7512" s="72" t="n">
        <v>327.23</v>
      </c>
      <c r="E7512" s="71" t="n">
        <v>1</v>
      </c>
      <c r="F7512" s="71" t="n">
        <v>2</v>
      </c>
      <c r="G7512" s="72" t="n">
        <v>654.46</v>
      </c>
      <c r="H7512" s="72" t="n">
        <v>327.23</v>
      </c>
      <c r="I7512" s="71" t="n">
        <f aca="false">IF(B7512&gt;=Settings!$B$23,1,0)</f>
        <v>1</v>
      </c>
      <c r="J7512" s="71" t="n">
        <v>1</v>
      </c>
      <c r="K7512" s="71" t="n">
        <f aca="false">F7512*I7512*J7512</f>
        <v>2</v>
      </c>
      <c r="L7512" s="71" t="n">
        <f aca="false">E7512*I7512*J7512</f>
        <v>1</v>
      </c>
      <c r="M7512" s="72" t="n">
        <f aca="false">G7512*I7512*J7512</f>
        <v>654.46</v>
      </c>
      <c r="N7512" s="72" t="n">
        <f aca="false">D7512*I7512*J7512</f>
        <v>327.23</v>
      </c>
      <c r="O7512" s="71" t="n">
        <f aca="false">F7512*J7512</f>
        <v>2</v>
      </c>
      <c r="P7512" s="71" t="n">
        <f aca="false">E7512*J7512</f>
        <v>1</v>
      </c>
    </row>
    <row r="7513" customFormat="false" ht="15" hidden="false" customHeight="false" outlineLevel="0" collapsed="false">
      <c r="A7513" s="71" t="s">
        <v>61</v>
      </c>
      <c r="B7513" s="71" t="s">
        <v>54</v>
      </c>
      <c r="C7513" s="71" t="s">
        <v>122</v>
      </c>
      <c r="D7513" s="72" t="n">
        <v>908.12</v>
      </c>
      <c r="E7513" s="71" t="n">
        <v>12</v>
      </c>
      <c r="F7513" s="71" t="n">
        <v>199</v>
      </c>
      <c r="G7513" s="72" t="n">
        <v>15522.22</v>
      </c>
      <c r="H7513" s="72" t="n">
        <v>14052.4</v>
      </c>
      <c r="I7513" s="71" t="n">
        <f aca="false">IF(B7513&gt;=Settings!$B$23,1,0)</f>
        <v>1</v>
      </c>
      <c r="J7513" s="71" t="n">
        <v>1</v>
      </c>
      <c r="K7513" s="71" t="n">
        <f aca="false">F7513*I7513*J7513</f>
        <v>199</v>
      </c>
      <c r="L7513" s="71" t="n">
        <f aca="false">E7513*I7513*J7513</f>
        <v>12</v>
      </c>
      <c r="M7513" s="72" t="n">
        <f aca="false">G7513*I7513*J7513</f>
        <v>15522.22</v>
      </c>
      <c r="N7513" s="72" t="n">
        <f aca="false">D7513*I7513*J7513</f>
        <v>908.12</v>
      </c>
      <c r="O7513" s="71" t="n">
        <f aca="false">F7513*J7513</f>
        <v>199</v>
      </c>
      <c r="P7513" s="71" t="n">
        <f aca="false">E7513*J7513</f>
        <v>12</v>
      </c>
    </row>
    <row r="7514" customFormat="false" ht="15" hidden="false" customHeight="false" outlineLevel="0" collapsed="false">
      <c r="A7514" s="71" t="s">
        <v>61</v>
      </c>
      <c r="B7514" s="71" t="s">
        <v>54</v>
      </c>
      <c r="C7514" s="71" t="s">
        <v>161</v>
      </c>
      <c r="D7514" s="72" t="n">
        <v>116.97</v>
      </c>
      <c r="E7514" s="71" t="n">
        <v>2</v>
      </c>
      <c r="F7514" s="71" t="n">
        <v>12</v>
      </c>
      <c r="G7514" s="72" t="n">
        <v>744.94</v>
      </c>
      <c r="H7514" s="72" t="n">
        <v>610.28</v>
      </c>
      <c r="I7514" s="71" t="n">
        <f aca="false">IF(B7514&gt;=Settings!$B$23,1,0)</f>
        <v>1</v>
      </c>
      <c r="J7514" s="71" t="n">
        <v>1</v>
      </c>
      <c r="K7514" s="71" t="n">
        <f aca="false">F7514*I7514*J7514</f>
        <v>12</v>
      </c>
      <c r="L7514" s="71" t="n">
        <f aca="false">E7514*I7514*J7514</f>
        <v>2</v>
      </c>
      <c r="M7514" s="72" t="n">
        <f aca="false">G7514*I7514*J7514</f>
        <v>744.94</v>
      </c>
      <c r="N7514" s="72" t="n">
        <f aca="false">D7514*I7514*J7514</f>
        <v>116.97</v>
      </c>
      <c r="O7514" s="71" t="n">
        <f aca="false">F7514*J7514</f>
        <v>12</v>
      </c>
      <c r="P7514" s="71" t="n">
        <f aca="false">E7514*J7514</f>
        <v>2</v>
      </c>
    </row>
    <row r="7515" customFormat="false" ht="15" hidden="false" customHeight="false" outlineLevel="0" collapsed="false">
      <c r="A7515" s="71" t="s">
        <v>59</v>
      </c>
      <c r="B7515" s="71" t="s">
        <v>54</v>
      </c>
      <c r="C7515" s="71" t="s">
        <v>1372</v>
      </c>
      <c r="D7515" s="72" t="n">
        <v>0</v>
      </c>
      <c r="E7515" s="71" t="n">
        <v>0</v>
      </c>
      <c r="F7515" s="71" t="n">
        <v>3</v>
      </c>
      <c r="G7515" s="72" t="n">
        <v>258.95</v>
      </c>
      <c r="H7515" s="72" t="n">
        <v>244.65</v>
      </c>
      <c r="I7515" s="71" t="n">
        <f aca="false">IF(B7515&gt;=Settings!$B$23,1,0)</f>
        <v>1</v>
      </c>
      <c r="J7515" s="71" t="n">
        <v>1</v>
      </c>
      <c r="K7515" s="71" t="n">
        <f aca="false">F7515*I7515*J7515</f>
        <v>3</v>
      </c>
      <c r="L7515" s="71" t="n">
        <f aca="false">E7515*I7515*J7515</f>
        <v>0</v>
      </c>
      <c r="M7515" s="72" t="n">
        <f aca="false">G7515*I7515*J7515</f>
        <v>258.95</v>
      </c>
      <c r="N7515" s="72" t="n">
        <f aca="false">D7515*I7515*J7515</f>
        <v>-0</v>
      </c>
      <c r="O7515" s="71" t="n">
        <f aca="false">F7515*J7515</f>
        <v>3</v>
      </c>
      <c r="P7515" s="71" t="n">
        <f aca="false">E7515*J7515</f>
        <v>0</v>
      </c>
    </row>
    <row r="7516" customFormat="false" ht="15" hidden="false" customHeight="false" outlineLevel="0" collapsed="false">
      <c r="A7516" s="71" t="s">
        <v>61</v>
      </c>
      <c r="B7516" s="71" t="s">
        <v>54</v>
      </c>
      <c r="C7516" s="71" t="s">
        <v>918</v>
      </c>
      <c r="D7516" s="72" t="n">
        <v>0</v>
      </c>
      <c r="E7516" s="71" t="n">
        <v>0</v>
      </c>
      <c r="F7516" s="71" t="n">
        <v>5</v>
      </c>
      <c r="G7516" s="72" t="n">
        <v>390.66</v>
      </c>
      <c r="H7516" s="72" t="n">
        <v>367.51</v>
      </c>
      <c r="I7516" s="71" t="n">
        <f aca="false">IF(B7516&gt;=Settings!$B$23,1,0)</f>
        <v>1</v>
      </c>
      <c r="J7516" s="71" t="n">
        <v>1</v>
      </c>
      <c r="K7516" s="71" t="n">
        <f aca="false">F7516*I7516*J7516</f>
        <v>5</v>
      </c>
      <c r="L7516" s="71" t="n">
        <f aca="false">E7516*I7516*J7516</f>
        <v>0</v>
      </c>
      <c r="M7516" s="72" t="n">
        <f aca="false">G7516*I7516*J7516</f>
        <v>390.66</v>
      </c>
      <c r="N7516" s="72" t="n">
        <f aca="false">D7516*I7516*J7516</f>
        <v>-0</v>
      </c>
      <c r="O7516" s="71" t="n">
        <f aca="false">F7516*J7516</f>
        <v>5</v>
      </c>
      <c r="P7516" s="71" t="n">
        <f aca="false">E7516*J7516</f>
        <v>0</v>
      </c>
    </row>
    <row r="7517" customFormat="false" ht="15" hidden="false" customHeight="false" outlineLevel="0" collapsed="false">
      <c r="A7517" s="71" t="s">
        <v>60</v>
      </c>
      <c r="B7517" s="71" t="s">
        <v>54</v>
      </c>
      <c r="C7517" s="71" t="s">
        <v>169</v>
      </c>
      <c r="D7517" s="72" t="n">
        <v>86.32</v>
      </c>
      <c r="E7517" s="71" t="n">
        <v>1</v>
      </c>
      <c r="F7517" s="71" t="n">
        <v>13</v>
      </c>
      <c r="G7517" s="72" t="n">
        <v>1017.57</v>
      </c>
      <c r="H7517" s="72" t="n">
        <v>911.51</v>
      </c>
      <c r="I7517" s="71" t="n">
        <f aca="false">IF(B7517&gt;=Settings!$B$23,1,0)</f>
        <v>1</v>
      </c>
      <c r="J7517" s="71" t="n">
        <v>1</v>
      </c>
      <c r="K7517" s="71" t="n">
        <f aca="false">F7517*I7517*J7517</f>
        <v>13</v>
      </c>
      <c r="L7517" s="71" t="n">
        <f aca="false">E7517*I7517*J7517</f>
        <v>1</v>
      </c>
      <c r="M7517" s="72" t="n">
        <f aca="false">G7517*I7517*J7517</f>
        <v>1017.57</v>
      </c>
      <c r="N7517" s="72" t="n">
        <f aca="false">D7517*I7517*J7517</f>
        <v>86.32</v>
      </c>
      <c r="O7517" s="71" t="n">
        <f aca="false">F7517*J7517</f>
        <v>13</v>
      </c>
      <c r="P7517" s="71" t="n">
        <f aca="false">E7517*J7517</f>
        <v>1</v>
      </c>
    </row>
    <row r="7518" customFormat="false" ht="15" hidden="false" customHeight="false" outlineLevel="0" collapsed="false">
      <c r="A7518" s="71" t="s">
        <v>61</v>
      </c>
      <c r="B7518" s="71" t="s">
        <v>54</v>
      </c>
      <c r="C7518" s="71" t="s">
        <v>379</v>
      </c>
      <c r="D7518" s="72" t="n">
        <v>0</v>
      </c>
      <c r="E7518" s="71" t="n">
        <v>0</v>
      </c>
      <c r="F7518" s="71" t="n">
        <v>11</v>
      </c>
      <c r="G7518" s="72" t="n">
        <v>817.63</v>
      </c>
      <c r="H7518" s="72" t="n">
        <v>704.16</v>
      </c>
      <c r="I7518" s="71" t="n">
        <f aca="false">IF(B7518&gt;=Settings!$B$23,1,0)</f>
        <v>1</v>
      </c>
      <c r="J7518" s="71" t="n">
        <v>1</v>
      </c>
      <c r="K7518" s="71" t="n">
        <f aca="false">F7518*I7518*J7518</f>
        <v>11</v>
      </c>
      <c r="L7518" s="71" t="n">
        <f aca="false">E7518*I7518*J7518</f>
        <v>0</v>
      </c>
      <c r="M7518" s="72" t="n">
        <f aca="false">G7518*I7518*J7518</f>
        <v>817.63</v>
      </c>
      <c r="N7518" s="72" t="n">
        <f aca="false">D7518*I7518*J7518</f>
        <v>-0</v>
      </c>
      <c r="O7518" s="71" t="n">
        <f aca="false">F7518*J7518</f>
        <v>11</v>
      </c>
      <c r="P7518" s="71" t="n">
        <f aca="false">E7518*J7518</f>
        <v>0</v>
      </c>
    </row>
    <row r="7519" customFormat="false" ht="15" hidden="false" customHeight="false" outlineLevel="0" collapsed="false">
      <c r="A7519" s="71" t="s">
        <v>61</v>
      </c>
      <c r="B7519" s="71" t="s">
        <v>54</v>
      </c>
      <c r="C7519" s="71" t="s">
        <v>922</v>
      </c>
      <c r="D7519" s="72" t="n">
        <v>115.36</v>
      </c>
      <c r="E7519" s="71" t="n">
        <v>13</v>
      </c>
      <c r="F7519" s="71" t="n">
        <v>68</v>
      </c>
      <c r="G7519" s="72" t="n">
        <v>617.44</v>
      </c>
      <c r="H7519" s="72" t="n">
        <v>481.73</v>
      </c>
      <c r="I7519" s="71" t="n">
        <f aca="false">IF(B7519&gt;=Settings!$B$23,1,0)</f>
        <v>1</v>
      </c>
      <c r="J7519" s="71" t="n">
        <v>1</v>
      </c>
      <c r="K7519" s="71" t="n">
        <f aca="false">F7519*I7519*J7519</f>
        <v>68</v>
      </c>
      <c r="L7519" s="71" t="n">
        <f aca="false">E7519*I7519*J7519</f>
        <v>13</v>
      </c>
      <c r="M7519" s="72" t="n">
        <f aca="false">G7519*I7519*J7519</f>
        <v>617.44</v>
      </c>
      <c r="N7519" s="72" t="n">
        <f aca="false">D7519*I7519*J7519</f>
        <v>115.36</v>
      </c>
      <c r="O7519" s="71" t="n">
        <f aca="false">F7519*J7519</f>
        <v>68</v>
      </c>
      <c r="P7519" s="71" t="n">
        <f aca="false">E7519*J7519</f>
        <v>13</v>
      </c>
    </row>
    <row r="7520" customFormat="false" ht="15" hidden="false" customHeight="false" outlineLevel="0" collapsed="false">
      <c r="A7520" s="71" t="s">
        <v>59</v>
      </c>
      <c r="B7520" s="71" t="s">
        <v>54</v>
      </c>
      <c r="C7520" s="71" t="s">
        <v>1369</v>
      </c>
      <c r="D7520" s="72" t="n">
        <v>46.23</v>
      </c>
      <c r="E7520" s="71" t="n">
        <v>3</v>
      </c>
      <c r="F7520" s="71" t="n">
        <v>42</v>
      </c>
      <c r="G7520" s="72" t="n">
        <v>647.14</v>
      </c>
      <c r="H7520" s="72" t="n">
        <v>563.97</v>
      </c>
      <c r="I7520" s="71" t="n">
        <f aca="false">IF(B7520&gt;=Settings!$B$23,1,0)</f>
        <v>1</v>
      </c>
      <c r="J7520" s="71" t="n">
        <v>1</v>
      </c>
      <c r="K7520" s="71" t="n">
        <f aca="false">F7520*I7520*J7520</f>
        <v>42</v>
      </c>
      <c r="L7520" s="71" t="n">
        <f aca="false">E7520*I7520*J7520</f>
        <v>3</v>
      </c>
      <c r="M7520" s="72" t="n">
        <f aca="false">G7520*I7520*J7520</f>
        <v>647.14</v>
      </c>
      <c r="N7520" s="72" t="n">
        <f aca="false">D7520*I7520*J7520</f>
        <v>46.23</v>
      </c>
      <c r="O7520" s="71" t="n">
        <f aca="false">F7520*J7520</f>
        <v>42</v>
      </c>
      <c r="P7520" s="71" t="n">
        <f aca="false">E7520*J7520</f>
        <v>3</v>
      </c>
    </row>
    <row r="7521" customFormat="false" ht="15" hidden="false" customHeight="false" outlineLevel="0" collapsed="false">
      <c r="A7521" s="71" t="s">
        <v>59</v>
      </c>
      <c r="B7521" s="71" t="s">
        <v>54</v>
      </c>
      <c r="C7521" s="71" t="s">
        <v>646</v>
      </c>
      <c r="D7521" s="72" t="n">
        <v>0</v>
      </c>
      <c r="E7521" s="71" t="n">
        <v>0</v>
      </c>
      <c r="F7521" s="71" t="n">
        <v>1</v>
      </c>
      <c r="G7521" s="72" t="n">
        <v>113.59</v>
      </c>
      <c r="H7521" s="72" t="n">
        <v>113.59</v>
      </c>
      <c r="I7521" s="71" t="n">
        <f aca="false">IF(B7521&gt;=Settings!$B$23,1,0)</f>
        <v>1</v>
      </c>
      <c r="J7521" s="71" t="n">
        <v>1</v>
      </c>
      <c r="K7521" s="71" t="n">
        <f aca="false">F7521*I7521*J7521</f>
        <v>1</v>
      </c>
      <c r="L7521" s="71" t="n">
        <f aca="false">E7521*I7521*J7521</f>
        <v>0</v>
      </c>
      <c r="M7521" s="72" t="n">
        <f aca="false">G7521*I7521*J7521</f>
        <v>113.59</v>
      </c>
      <c r="N7521" s="72" t="n">
        <f aca="false">D7521*I7521*J7521</f>
        <v>-0</v>
      </c>
      <c r="O7521" s="71" t="n">
        <f aca="false">F7521*J7521</f>
        <v>1</v>
      </c>
      <c r="P7521" s="71" t="n">
        <f aca="false">E7521*J7521</f>
        <v>0</v>
      </c>
    </row>
    <row r="7522" customFormat="false" ht="15" hidden="false" customHeight="false" outlineLevel="0" collapsed="false">
      <c r="A7522" s="71" t="s">
        <v>61</v>
      </c>
      <c r="B7522" s="71" t="s">
        <v>54</v>
      </c>
      <c r="C7522" s="71" t="s">
        <v>1109</v>
      </c>
      <c r="D7522" s="72" t="n">
        <v>68.14</v>
      </c>
      <c r="E7522" s="71" t="n">
        <v>1</v>
      </c>
      <c r="F7522" s="71" t="n">
        <v>11</v>
      </c>
      <c r="G7522" s="72" t="n">
        <v>867.7</v>
      </c>
      <c r="H7522" s="72" t="n">
        <v>786.63</v>
      </c>
      <c r="I7522" s="71" t="n">
        <f aca="false">IF(B7522&gt;=Settings!$B$23,1,0)</f>
        <v>1</v>
      </c>
      <c r="J7522" s="71" t="n">
        <v>1</v>
      </c>
      <c r="K7522" s="71" t="n">
        <f aca="false">F7522*I7522*J7522</f>
        <v>11</v>
      </c>
      <c r="L7522" s="71" t="n">
        <f aca="false">E7522*I7522*J7522</f>
        <v>1</v>
      </c>
      <c r="M7522" s="72" t="n">
        <f aca="false">G7522*I7522*J7522</f>
        <v>867.7</v>
      </c>
      <c r="N7522" s="72" t="n">
        <f aca="false">D7522*I7522*J7522</f>
        <v>68.14</v>
      </c>
      <c r="O7522" s="71" t="n">
        <f aca="false">F7522*J7522</f>
        <v>11</v>
      </c>
      <c r="P7522" s="71" t="n">
        <f aca="false">E7522*J7522</f>
        <v>1</v>
      </c>
    </row>
    <row r="7523" customFormat="false" ht="15" hidden="false" customHeight="false" outlineLevel="0" collapsed="false">
      <c r="A7523" s="71" t="s">
        <v>61</v>
      </c>
      <c r="B7523" s="71" t="s">
        <v>54</v>
      </c>
      <c r="C7523" s="71" t="s">
        <v>1095</v>
      </c>
      <c r="D7523" s="72" t="n">
        <v>194.2</v>
      </c>
      <c r="E7523" s="71" t="n">
        <v>3</v>
      </c>
      <c r="F7523" s="71" t="n">
        <v>5</v>
      </c>
      <c r="G7523" s="72" t="n">
        <v>367.97</v>
      </c>
      <c r="H7523" s="72" t="n">
        <v>173.77</v>
      </c>
      <c r="I7523" s="71" t="n">
        <f aca="false">IF(B7523&gt;=Settings!$B$23,1,0)</f>
        <v>1</v>
      </c>
      <c r="J7523" s="71" t="n">
        <v>1</v>
      </c>
      <c r="K7523" s="71" t="n">
        <f aca="false">F7523*I7523*J7523</f>
        <v>5</v>
      </c>
      <c r="L7523" s="71" t="n">
        <f aca="false">E7523*I7523*J7523</f>
        <v>3</v>
      </c>
      <c r="M7523" s="72" t="n">
        <f aca="false">G7523*I7523*J7523</f>
        <v>367.97</v>
      </c>
      <c r="N7523" s="72" t="n">
        <f aca="false">D7523*I7523*J7523</f>
        <v>194.2</v>
      </c>
      <c r="O7523" s="71" t="n">
        <f aca="false">F7523*J7523</f>
        <v>5</v>
      </c>
      <c r="P7523" s="71" t="n">
        <f aca="false">E7523*J7523</f>
        <v>3</v>
      </c>
    </row>
    <row r="7524" customFormat="false" ht="15" hidden="false" customHeight="false" outlineLevel="0" collapsed="false">
      <c r="A7524" s="71" t="s">
        <v>62</v>
      </c>
      <c r="B7524" s="71" t="s">
        <v>54</v>
      </c>
      <c r="C7524" s="71" t="s">
        <v>170</v>
      </c>
      <c r="D7524" s="72" t="n">
        <v>0</v>
      </c>
      <c r="E7524" s="71" t="n">
        <v>0</v>
      </c>
      <c r="F7524" s="71" t="n">
        <v>4</v>
      </c>
      <c r="G7524" s="72" t="n">
        <v>283.99</v>
      </c>
      <c r="H7524" s="72" t="n">
        <v>271.99</v>
      </c>
      <c r="I7524" s="71" t="n">
        <f aca="false">IF(B7524&gt;=Settings!$B$23,1,0)</f>
        <v>1</v>
      </c>
      <c r="J7524" s="71" t="n">
        <v>1</v>
      </c>
      <c r="K7524" s="71" t="n">
        <f aca="false">F7524*I7524*J7524</f>
        <v>4</v>
      </c>
      <c r="L7524" s="71" t="n">
        <f aca="false">E7524*I7524*J7524</f>
        <v>0</v>
      </c>
      <c r="M7524" s="72" t="n">
        <f aca="false">G7524*I7524*J7524</f>
        <v>283.99</v>
      </c>
      <c r="N7524" s="72" t="n">
        <f aca="false">D7524*I7524*J7524</f>
        <v>-0</v>
      </c>
      <c r="O7524" s="71" t="n">
        <f aca="false">F7524*J7524</f>
        <v>4</v>
      </c>
      <c r="P7524" s="71" t="n">
        <f aca="false">E7524*J7524</f>
        <v>0</v>
      </c>
    </row>
    <row r="7525" customFormat="false" ht="15" hidden="false" customHeight="false" outlineLevel="0" collapsed="false">
      <c r="A7525" s="71" t="s">
        <v>59</v>
      </c>
      <c r="B7525" s="71" t="s">
        <v>54</v>
      </c>
      <c r="C7525" s="71" t="s">
        <v>172</v>
      </c>
      <c r="D7525" s="72" t="n">
        <v>0</v>
      </c>
      <c r="E7525" s="71" t="n">
        <v>0</v>
      </c>
      <c r="F7525" s="71" t="n">
        <v>4</v>
      </c>
      <c r="G7525" s="72" t="n">
        <v>331.64</v>
      </c>
      <c r="H7525" s="72" t="n">
        <v>331.64</v>
      </c>
      <c r="I7525" s="71" t="n">
        <f aca="false">IF(B7525&gt;=Settings!$B$23,1,0)</f>
        <v>1</v>
      </c>
      <c r="J7525" s="71" t="n">
        <v>1</v>
      </c>
      <c r="K7525" s="71" t="n">
        <f aca="false">F7525*I7525*J7525</f>
        <v>4</v>
      </c>
      <c r="L7525" s="71" t="n">
        <f aca="false">E7525*I7525*J7525</f>
        <v>0</v>
      </c>
      <c r="M7525" s="72" t="n">
        <f aca="false">G7525*I7525*J7525</f>
        <v>331.64</v>
      </c>
      <c r="N7525" s="72" t="n">
        <f aca="false">D7525*I7525*J7525</f>
        <v>-0</v>
      </c>
      <c r="O7525" s="71" t="n">
        <f aca="false">F7525*J7525</f>
        <v>4</v>
      </c>
      <c r="P7525" s="71" t="n">
        <f aca="false">E7525*J7525</f>
        <v>0</v>
      </c>
    </row>
    <row r="7526" customFormat="false" ht="15" hidden="false" customHeight="false" outlineLevel="0" collapsed="false">
      <c r="A7526" s="71" t="s">
        <v>61</v>
      </c>
      <c r="B7526" s="71" t="s">
        <v>54</v>
      </c>
      <c r="C7526" s="71" t="s">
        <v>2092</v>
      </c>
      <c r="D7526" s="72" t="n">
        <v>0</v>
      </c>
      <c r="E7526" s="71" t="n">
        <v>0</v>
      </c>
      <c r="F7526" s="71" t="n">
        <v>2</v>
      </c>
      <c r="G7526" s="72" t="n">
        <v>136.27</v>
      </c>
      <c r="H7526" s="72" t="n">
        <v>126.07</v>
      </c>
      <c r="I7526" s="71" t="n">
        <f aca="false">IF(B7526&gt;=Settings!$B$23,1,0)</f>
        <v>1</v>
      </c>
      <c r="J7526" s="71" t="n">
        <v>1</v>
      </c>
      <c r="K7526" s="71" t="n">
        <f aca="false">F7526*I7526*J7526</f>
        <v>2</v>
      </c>
      <c r="L7526" s="71" t="n">
        <f aca="false">E7526*I7526*J7526</f>
        <v>0</v>
      </c>
      <c r="M7526" s="72" t="n">
        <f aca="false">G7526*I7526*J7526</f>
        <v>136.27</v>
      </c>
      <c r="N7526" s="72" t="n">
        <f aca="false">D7526*I7526*J7526</f>
        <v>-0</v>
      </c>
      <c r="O7526" s="71" t="n">
        <f aca="false">F7526*J7526</f>
        <v>2</v>
      </c>
      <c r="P7526" s="71" t="n">
        <f aca="false">E7526*J7526</f>
        <v>0</v>
      </c>
    </row>
    <row r="7527" customFormat="false" ht="15" hidden="false" customHeight="false" outlineLevel="0" collapsed="false">
      <c r="A7527" s="71" t="s">
        <v>60</v>
      </c>
      <c r="B7527" s="71" t="s">
        <v>54</v>
      </c>
      <c r="C7527" s="71" t="s">
        <v>1084</v>
      </c>
      <c r="D7527" s="72" t="n">
        <v>0</v>
      </c>
      <c r="E7527" s="71" t="n">
        <v>0</v>
      </c>
      <c r="F7527" s="71" t="n">
        <v>2</v>
      </c>
      <c r="G7527" s="72" t="n">
        <v>118.09</v>
      </c>
      <c r="H7527" s="72" t="n">
        <v>118.09</v>
      </c>
      <c r="I7527" s="71" t="n">
        <f aca="false">IF(B7527&gt;=Settings!$B$23,1,0)</f>
        <v>1</v>
      </c>
      <c r="J7527" s="71" t="n">
        <v>1</v>
      </c>
      <c r="K7527" s="71" t="n">
        <f aca="false">F7527*I7527*J7527</f>
        <v>2</v>
      </c>
      <c r="L7527" s="71" t="n">
        <f aca="false">E7527*I7527*J7527</f>
        <v>0</v>
      </c>
      <c r="M7527" s="72" t="n">
        <f aca="false">G7527*I7527*J7527</f>
        <v>118.09</v>
      </c>
      <c r="N7527" s="72" t="n">
        <f aca="false">D7527*I7527*J7527</f>
        <v>-0</v>
      </c>
      <c r="O7527" s="71" t="n">
        <f aca="false">F7527*J7527</f>
        <v>2</v>
      </c>
      <c r="P7527" s="71" t="n">
        <f aca="false">E7527*J7527</f>
        <v>0</v>
      </c>
    </row>
    <row r="7528" customFormat="false" ht="15" hidden="false" customHeight="false" outlineLevel="0" collapsed="false">
      <c r="A7528" s="71" t="s">
        <v>59</v>
      </c>
      <c r="B7528" s="71" t="s">
        <v>54</v>
      </c>
      <c r="C7528" s="71" t="s">
        <v>2339</v>
      </c>
      <c r="D7528" s="72" t="n">
        <v>188.1</v>
      </c>
      <c r="E7528" s="71" t="n">
        <v>2</v>
      </c>
      <c r="F7528" s="71" t="n">
        <v>14</v>
      </c>
      <c r="G7528" s="72" t="n">
        <v>1526.65</v>
      </c>
      <c r="H7528" s="72" t="n">
        <v>1281.32</v>
      </c>
      <c r="I7528" s="71" t="n">
        <f aca="false">IF(B7528&gt;=Settings!$B$23,1,0)</f>
        <v>1</v>
      </c>
      <c r="J7528" s="71" t="n">
        <v>1</v>
      </c>
      <c r="K7528" s="71" t="n">
        <f aca="false">F7528*I7528*J7528</f>
        <v>14</v>
      </c>
      <c r="L7528" s="71" t="n">
        <f aca="false">E7528*I7528*J7528</f>
        <v>2</v>
      </c>
      <c r="M7528" s="72" t="n">
        <f aca="false">G7528*I7528*J7528</f>
        <v>1526.65</v>
      </c>
      <c r="N7528" s="72" t="n">
        <f aca="false">D7528*I7528*J7528</f>
        <v>188.1</v>
      </c>
      <c r="O7528" s="71" t="n">
        <f aca="false">F7528*J7528</f>
        <v>14</v>
      </c>
      <c r="P7528" s="71" t="n">
        <f aca="false">E7528*J7528</f>
        <v>2</v>
      </c>
    </row>
    <row r="7529" customFormat="false" ht="15" hidden="false" customHeight="false" outlineLevel="0" collapsed="false">
      <c r="A7529" s="71" t="s">
        <v>61</v>
      </c>
      <c r="B7529" s="71" t="s">
        <v>54</v>
      </c>
      <c r="C7529" s="71" t="s">
        <v>2383</v>
      </c>
      <c r="D7529" s="72" t="n">
        <v>0</v>
      </c>
      <c r="E7529" s="71" t="n">
        <v>0</v>
      </c>
      <c r="F7529" s="71" t="n">
        <v>1</v>
      </c>
      <c r="G7529" s="72" t="n">
        <v>159.05</v>
      </c>
      <c r="H7529" s="72" t="n">
        <v>127.24</v>
      </c>
      <c r="I7529" s="71" t="n">
        <f aca="false">IF(B7529&gt;=Settings!$B$23,1,0)</f>
        <v>1</v>
      </c>
      <c r="J7529" s="71" t="n">
        <v>1</v>
      </c>
      <c r="K7529" s="71" t="n">
        <f aca="false">F7529*I7529*J7529</f>
        <v>1</v>
      </c>
      <c r="L7529" s="71" t="n">
        <f aca="false">E7529*I7529*J7529</f>
        <v>0</v>
      </c>
      <c r="M7529" s="72" t="n">
        <f aca="false">G7529*I7529*J7529</f>
        <v>159.05</v>
      </c>
      <c r="N7529" s="72" t="n">
        <f aca="false">D7529*I7529*J7529</f>
        <v>-0</v>
      </c>
      <c r="O7529" s="71" t="n">
        <f aca="false">F7529*J7529</f>
        <v>1</v>
      </c>
      <c r="P7529" s="71" t="n">
        <f aca="false">E7529*J7529</f>
        <v>0</v>
      </c>
    </row>
    <row r="7530" customFormat="false" ht="15" hidden="false" customHeight="false" outlineLevel="0" collapsed="false">
      <c r="A7530" s="71" t="s">
        <v>59</v>
      </c>
      <c r="B7530" s="71" t="s">
        <v>54</v>
      </c>
      <c r="C7530" s="71" t="s">
        <v>998</v>
      </c>
      <c r="D7530" s="72" t="n">
        <v>0</v>
      </c>
      <c r="E7530" s="71" t="n">
        <v>0</v>
      </c>
      <c r="F7530" s="71" t="n">
        <v>8</v>
      </c>
      <c r="G7530" s="72" t="n">
        <v>1355.97</v>
      </c>
      <c r="H7530" s="72" t="n">
        <v>1329.94</v>
      </c>
      <c r="I7530" s="71" t="n">
        <f aca="false">IF(B7530&gt;=Settings!$B$23,1,0)</f>
        <v>1</v>
      </c>
      <c r="J7530" s="71" t="n">
        <v>1</v>
      </c>
      <c r="K7530" s="71" t="n">
        <f aca="false">F7530*I7530*J7530</f>
        <v>8</v>
      </c>
      <c r="L7530" s="71" t="n">
        <f aca="false">E7530*I7530*J7530</f>
        <v>0</v>
      </c>
      <c r="M7530" s="72" t="n">
        <f aca="false">G7530*I7530*J7530</f>
        <v>1355.97</v>
      </c>
      <c r="N7530" s="72" t="n">
        <f aca="false">D7530*I7530*J7530</f>
        <v>-0</v>
      </c>
      <c r="O7530" s="71" t="n">
        <f aca="false">F7530*J7530</f>
        <v>8</v>
      </c>
      <c r="P7530" s="71" t="n">
        <f aca="false">E7530*J7530</f>
        <v>0</v>
      </c>
    </row>
    <row r="7531" customFormat="false" ht="15" hidden="false" customHeight="false" outlineLevel="0" collapsed="false">
      <c r="A7531" s="71" t="s">
        <v>62</v>
      </c>
      <c r="B7531" s="71" t="s">
        <v>54</v>
      </c>
      <c r="C7531" s="71" t="s">
        <v>2452</v>
      </c>
      <c r="D7531" s="72" t="n">
        <v>0</v>
      </c>
      <c r="E7531" s="71" t="n">
        <v>0</v>
      </c>
      <c r="F7531" s="71" t="n">
        <v>3</v>
      </c>
      <c r="G7531" s="72" t="n">
        <v>227.13</v>
      </c>
      <c r="H7531" s="72" t="n">
        <v>227.13</v>
      </c>
      <c r="I7531" s="71" t="n">
        <f aca="false">IF(B7531&gt;=Settings!$B$23,1,0)</f>
        <v>1</v>
      </c>
      <c r="J7531" s="71" t="n">
        <v>1</v>
      </c>
      <c r="K7531" s="71" t="n">
        <f aca="false">F7531*I7531*J7531</f>
        <v>3</v>
      </c>
      <c r="L7531" s="71" t="n">
        <f aca="false">E7531*I7531*J7531</f>
        <v>0</v>
      </c>
      <c r="M7531" s="72" t="n">
        <f aca="false">G7531*I7531*J7531</f>
        <v>227.13</v>
      </c>
      <c r="N7531" s="72" t="n">
        <f aca="false">D7531*I7531*J7531</f>
        <v>-0</v>
      </c>
      <c r="O7531" s="71" t="n">
        <f aca="false">F7531*J7531</f>
        <v>3</v>
      </c>
      <c r="P7531" s="71" t="n">
        <f aca="false">E7531*J7531</f>
        <v>0</v>
      </c>
    </row>
    <row r="7532" customFormat="false" ht="15" hidden="false" customHeight="false" outlineLevel="0" collapsed="false">
      <c r="A7532" s="71" t="s">
        <v>60</v>
      </c>
      <c r="B7532" s="71" t="s">
        <v>54</v>
      </c>
      <c r="C7532" s="71" t="s">
        <v>1759</v>
      </c>
      <c r="D7532" s="72" t="n">
        <v>0</v>
      </c>
      <c r="E7532" s="71" t="n">
        <v>0</v>
      </c>
      <c r="F7532" s="71" t="n">
        <v>1</v>
      </c>
      <c r="G7532" s="72" t="n">
        <v>104.5</v>
      </c>
      <c r="H7532" s="72" t="n">
        <v>104.5</v>
      </c>
      <c r="I7532" s="71" t="n">
        <f aca="false">IF(B7532&gt;=Settings!$B$23,1,0)</f>
        <v>1</v>
      </c>
      <c r="J7532" s="71" t="n">
        <v>1</v>
      </c>
      <c r="K7532" s="71" t="n">
        <f aca="false">F7532*I7532*J7532</f>
        <v>1</v>
      </c>
      <c r="L7532" s="71" t="n">
        <f aca="false">E7532*I7532*J7532</f>
        <v>0</v>
      </c>
      <c r="M7532" s="72" t="n">
        <f aca="false">G7532*I7532*J7532</f>
        <v>104.5</v>
      </c>
      <c r="N7532" s="72" t="n">
        <f aca="false">D7532*I7532*J7532</f>
        <v>-0</v>
      </c>
      <c r="O7532" s="71" t="n">
        <f aca="false">F7532*J7532</f>
        <v>1</v>
      </c>
      <c r="P7532" s="71" t="n">
        <f aca="false">E7532*J7532</f>
        <v>0</v>
      </c>
    </row>
    <row r="7533" customFormat="false" ht="15" hidden="false" customHeight="false" outlineLevel="0" collapsed="false">
      <c r="A7533" s="71" t="s">
        <v>59</v>
      </c>
      <c r="B7533" s="71" t="s">
        <v>54</v>
      </c>
      <c r="C7533" s="71" t="s">
        <v>138</v>
      </c>
      <c r="D7533" s="72" t="n">
        <v>283.5</v>
      </c>
      <c r="E7533" s="71" t="n">
        <v>3</v>
      </c>
      <c r="F7533" s="71" t="n">
        <v>66</v>
      </c>
      <c r="G7533" s="72" t="n">
        <v>5779.8</v>
      </c>
      <c r="H7533" s="72" t="n">
        <v>5311.75</v>
      </c>
      <c r="I7533" s="71" t="n">
        <f aca="false">IF(B7533&gt;=Settings!$B$23,1,0)</f>
        <v>1</v>
      </c>
      <c r="J7533" s="71" t="n">
        <v>1</v>
      </c>
      <c r="K7533" s="71" t="n">
        <f aca="false">F7533*I7533*J7533</f>
        <v>66</v>
      </c>
      <c r="L7533" s="71" t="n">
        <f aca="false">E7533*I7533*J7533</f>
        <v>3</v>
      </c>
      <c r="M7533" s="72" t="n">
        <f aca="false">G7533*I7533*J7533</f>
        <v>5779.8</v>
      </c>
      <c r="N7533" s="72" t="n">
        <f aca="false">D7533*I7533*J7533</f>
        <v>283.5</v>
      </c>
      <c r="O7533" s="71" t="n">
        <f aca="false">F7533*J7533</f>
        <v>66</v>
      </c>
      <c r="P7533" s="71" t="n">
        <f aca="false">E7533*J7533</f>
        <v>3</v>
      </c>
    </row>
    <row r="7534" customFormat="false" ht="15" hidden="false" customHeight="false" outlineLevel="0" collapsed="false">
      <c r="A7534" s="71" t="s">
        <v>61</v>
      </c>
      <c r="B7534" s="71" t="s">
        <v>54</v>
      </c>
      <c r="C7534" s="71" t="s">
        <v>1160</v>
      </c>
      <c r="D7534" s="72" t="n">
        <v>0</v>
      </c>
      <c r="E7534" s="71" t="n">
        <v>0</v>
      </c>
      <c r="F7534" s="71" t="n">
        <v>2</v>
      </c>
      <c r="G7534" s="72" t="n">
        <v>315.32</v>
      </c>
      <c r="H7534" s="72" t="n">
        <v>301.02</v>
      </c>
      <c r="I7534" s="71" t="n">
        <f aca="false">IF(B7534&gt;=Settings!$B$23,1,0)</f>
        <v>1</v>
      </c>
      <c r="J7534" s="71" t="n">
        <v>1</v>
      </c>
      <c r="K7534" s="71" t="n">
        <f aca="false">F7534*I7534*J7534</f>
        <v>2</v>
      </c>
      <c r="L7534" s="71" t="n">
        <f aca="false">E7534*I7534*J7534</f>
        <v>0</v>
      </c>
      <c r="M7534" s="72" t="n">
        <f aca="false">G7534*I7534*J7534</f>
        <v>315.32</v>
      </c>
      <c r="N7534" s="72" t="n">
        <f aca="false">D7534*I7534*J7534</f>
        <v>-0</v>
      </c>
      <c r="O7534" s="71" t="n">
        <f aca="false">F7534*J7534</f>
        <v>2</v>
      </c>
      <c r="P7534" s="71" t="n">
        <f aca="false">E7534*J7534</f>
        <v>0</v>
      </c>
    </row>
    <row r="7535" customFormat="false" ht="15" hidden="false" customHeight="false" outlineLevel="0" collapsed="false">
      <c r="A7535" s="71" t="s">
        <v>61</v>
      </c>
      <c r="B7535" s="71" t="s">
        <v>54</v>
      </c>
      <c r="C7535" s="71" t="s">
        <v>1027</v>
      </c>
      <c r="D7535" s="72" t="n">
        <v>0</v>
      </c>
      <c r="E7535" s="71" t="n">
        <v>0</v>
      </c>
      <c r="F7535" s="71" t="n">
        <v>3</v>
      </c>
      <c r="G7535" s="72" t="n">
        <v>502</v>
      </c>
      <c r="H7535" s="72" t="n">
        <v>471.2</v>
      </c>
      <c r="I7535" s="71" t="n">
        <f aca="false">IF(B7535&gt;=Settings!$B$23,1,0)</f>
        <v>1</v>
      </c>
      <c r="J7535" s="71" t="n">
        <v>1</v>
      </c>
      <c r="K7535" s="71" t="n">
        <f aca="false">F7535*I7535*J7535</f>
        <v>3</v>
      </c>
      <c r="L7535" s="71" t="n">
        <f aca="false">E7535*I7535*J7535</f>
        <v>0</v>
      </c>
      <c r="M7535" s="72" t="n">
        <f aca="false">G7535*I7535*J7535</f>
        <v>502</v>
      </c>
      <c r="N7535" s="72" t="n">
        <f aca="false">D7535*I7535*J7535</f>
        <v>-0</v>
      </c>
      <c r="O7535" s="71" t="n">
        <f aca="false">F7535*J7535</f>
        <v>3</v>
      </c>
      <c r="P7535" s="71" t="n">
        <f aca="false">E7535*J7535</f>
        <v>0</v>
      </c>
    </row>
    <row r="7536" customFormat="false" ht="15" hidden="false" customHeight="false" outlineLevel="0" collapsed="false">
      <c r="A7536" s="71" t="s">
        <v>60</v>
      </c>
      <c r="B7536" s="71" t="s">
        <v>54</v>
      </c>
      <c r="C7536" s="71" t="s">
        <v>928</v>
      </c>
      <c r="D7536" s="72" t="n">
        <v>0</v>
      </c>
      <c r="E7536" s="71" t="n">
        <v>0</v>
      </c>
      <c r="F7536" s="71" t="n">
        <v>3</v>
      </c>
      <c r="G7536" s="72" t="n">
        <v>418.03</v>
      </c>
      <c r="H7536" s="72" t="n">
        <v>377.83</v>
      </c>
      <c r="I7536" s="71" t="n">
        <f aca="false">IF(B7536&gt;=Settings!$B$23,1,0)</f>
        <v>1</v>
      </c>
      <c r="J7536" s="71" t="n">
        <v>1</v>
      </c>
      <c r="K7536" s="71" t="n">
        <f aca="false">F7536*I7536*J7536</f>
        <v>3</v>
      </c>
      <c r="L7536" s="71" t="n">
        <f aca="false">E7536*I7536*J7536</f>
        <v>0</v>
      </c>
      <c r="M7536" s="72" t="n">
        <f aca="false">G7536*I7536*J7536</f>
        <v>418.03</v>
      </c>
      <c r="N7536" s="72" t="n">
        <f aca="false">D7536*I7536*J7536</f>
        <v>-0</v>
      </c>
      <c r="O7536" s="71" t="n">
        <f aca="false">F7536*J7536</f>
        <v>3</v>
      </c>
      <c r="P7536" s="71" t="n">
        <f aca="false">E7536*J7536</f>
        <v>0</v>
      </c>
    </row>
    <row r="7537" customFormat="false" ht="15" hidden="false" customHeight="false" outlineLevel="0" collapsed="false">
      <c r="A7537" s="71" t="s">
        <v>59</v>
      </c>
      <c r="B7537" s="71" t="s">
        <v>54</v>
      </c>
      <c r="C7537" s="71" t="s">
        <v>2231</v>
      </c>
      <c r="D7537" s="72" t="n">
        <v>0</v>
      </c>
      <c r="E7537" s="71" t="n">
        <v>0</v>
      </c>
      <c r="F7537" s="71" t="n">
        <v>6</v>
      </c>
      <c r="G7537" s="72" t="n">
        <v>558.8</v>
      </c>
      <c r="H7537" s="72" t="n">
        <v>558.8</v>
      </c>
      <c r="I7537" s="71" t="n">
        <f aca="false">IF(B7537&gt;=Settings!$B$23,1,0)</f>
        <v>1</v>
      </c>
      <c r="J7537" s="71" t="n">
        <v>1</v>
      </c>
      <c r="K7537" s="71" t="n">
        <f aca="false">F7537*I7537*J7537</f>
        <v>6</v>
      </c>
      <c r="L7537" s="71" t="n">
        <f aca="false">E7537*I7537*J7537</f>
        <v>0</v>
      </c>
      <c r="M7537" s="72" t="n">
        <f aca="false">G7537*I7537*J7537</f>
        <v>558.8</v>
      </c>
      <c r="N7537" s="72" t="n">
        <f aca="false">D7537*I7537*J7537</f>
        <v>-0</v>
      </c>
      <c r="O7537" s="71" t="n">
        <f aca="false">F7537*J7537</f>
        <v>6</v>
      </c>
      <c r="P7537" s="71" t="n">
        <f aca="false">E7537*J7537</f>
        <v>0</v>
      </c>
    </row>
    <row r="7538" customFormat="false" ht="15" hidden="false" customHeight="false" outlineLevel="0" collapsed="false">
      <c r="A7538" s="71" t="s">
        <v>59</v>
      </c>
      <c r="B7538" s="71" t="s">
        <v>54</v>
      </c>
      <c r="C7538" s="71" t="s">
        <v>1158</v>
      </c>
      <c r="D7538" s="72" t="n">
        <v>381.64</v>
      </c>
      <c r="E7538" s="71" t="n">
        <v>4</v>
      </c>
      <c r="F7538" s="71" t="n">
        <v>40</v>
      </c>
      <c r="G7538" s="72" t="n">
        <v>3988.99</v>
      </c>
      <c r="H7538" s="72" t="n">
        <v>3417.75</v>
      </c>
      <c r="I7538" s="71" t="n">
        <f aca="false">IF(B7538&gt;=Settings!$B$23,1,0)</f>
        <v>1</v>
      </c>
      <c r="J7538" s="71" t="n">
        <v>1</v>
      </c>
      <c r="K7538" s="71" t="n">
        <f aca="false">F7538*I7538*J7538</f>
        <v>40</v>
      </c>
      <c r="L7538" s="71" t="n">
        <f aca="false">E7538*I7538*J7538</f>
        <v>4</v>
      </c>
      <c r="M7538" s="72" t="n">
        <f aca="false">G7538*I7538*J7538</f>
        <v>3988.99</v>
      </c>
      <c r="N7538" s="72" t="n">
        <f aca="false">D7538*I7538*J7538</f>
        <v>381.64</v>
      </c>
      <c r="O7538" s="71" t="n">
        <f aca="false">F7538*J7538</f>
        <v>40</v>
      </c>
      <c r="P7538" s="71" t="n">
        <f aca="false">E7538*J7538</f>
        <v>4</v>
      </c>
    </row>
    <row r="7539" customFormat="false" ht="15" hidden="false" customHeight="false" outlineLevel="0" collapsed="false">
      <c r="A7539" s="71" t="s">
        <v>61</v>
      </c>
      <c r="B7539" s="71" t="s">
        <v>54</v>
      </c>
      <c r="C7539" s="71" t="s">
        <v>920</v>
      </c>
      <c r="D7539" s="72" t="n">
        <v>0</v>
      </c>
      <c r="E7539" s="71" t="n">
        <v>0</v>
      </c>
      <c r="F7539" s="71" t="n">
        <v>4</v>
      </c>
      <c r="G7539" s="72" t="n">
        <v>536.18</v>
      </c>
      <c r="H7539" s="72" t="n">
        <v>536.18</v>
      </c>
      <c r="I7539" s="71" t="n">
        <f aca="false">IF(B7539&gt;=Settings!$B$23,1,0)</f>
        <v>1</v>
      </c>
      <c r="J7539" s="71" t="n">
        <v>1</v>
      </c>
      <c r="K7539" s="71" t="n">
        <f aca="false">F7539*I7539*J7539</f>
        <v>4</v>
      </c>
      <c r="L7539" s="71" t="n">
        <f aca="false">E7539*I7539*J7539</f>
        <v>0</v>
      </c>
      <c r="M7539" s="72" t="n">
        <f aca="false">G7539*I7539*J7539</f>
        <v>536.18</v>
      </c>
      <c r="N7539" s="72" t="n">
        <f aca="false">D7539*I7539*J7539</f>
        <v>-0</v>
      </c>
      <c r="O7539" s="71" t="n">
        <f aca="false">F7539*J7539</f>
        <v>4</v>
      </c>
      <c r="P7539" s="71" t="n">
        <f aca="false">E7539*J7539</f>
        <v>0</v>
      </c>
    </row>
    <row r="7540" customFormat="false" ht="15" hidden="false" customHeight="false" outlineLevel="0" collapsed="false">
      <c r="A7540" s="71" t="s">
        <v>59</v>
      </c>
      <c r="B7540" s="71" t="s">
        <v>54</v>
      </c>
      <c r="C7540" s="71" t="s">
        <v>2392</v>
      </c>
      <c r="D7540" s="72" t="n">
        <v>368.14</v>
      </c>
      <c r="E7540" s="71" t="n">
        <v>1</v>
      </c>
      <c r="F7540" s="71" t="n">
        <v>0</v>
      </c>
      <c r="G7540" s="72" t="n">
        <v>0</v>
      </c>
      <c r="H7540" s="72" t="n">
        <v>-368.14</v>
      </c>
      <c r="I7540" s="71" t="n">
        <f aca="false">IF(B7540&gt;=Settings!$B$23,1,0)</f>
        <v>1</v>
      </c>
      <c r="J7540" s="71" t="n">
        <v>1</v>
      </c>
      <c r="K7540" s="71" t="n">
        <f aca="false">F7540*I7540*J7540</f>
        <v>0</v>
      </c>
      <c r="L7540" s="71" t="n">
        <f aca="false">E7540*I7540*J7540</f>
        <v>1</v>
      </c>
      <c r="M7540" s="72" t="n">
        <f aca="false">G7540*I7540*J7540</f>
        <v>0</v>
      </c>
      <c r="N7540" s="72" t="n">
        <f aca="false">D7540*I7540*J7540</f>
        <v>368.14</v>
      </c>
      <c r="O7540" s="71" t="n">
        <f aca="false">F7540*J7540</f>
        <v>0</v>
      </c>
      <c r="P7540" s="71" t="n">
        <f aca="false">E7540*J7540</f>
        <v>1</v>
      </c>
    </row>
    <row r="7541" customFormat="false" ht="15" hidden="false" customHeight="false" outlineLevel="0" collapsed="false">
      <c r="A7541" s="71" t="s">
        <v>59</v>
      </c>
      <c r="B7541" s="71" t="s">
        <v>54</v>
      </c>
      <c r="C7541" s="71" t="s">
        <v>1143</v>
      </c>
      <c r="D7541" s="72" t="n">
        <v>62.56</v>
      </c>
      <c r="E7541" s="71" t="n">
        <v>1</v>
      </c>
      <c r="F7541" s="71" t="n">
        <v>4</v>
      </c>
      <c r="G7541" s="72" t="n">
        <v>330.71</v>
      </c>
      <c r="H7541" s="72" t="n">
        <v>257.13</v>
      </c>
      <c r="I7541" s="71" t="n">
        <f aca="false">IF(B7541&gt;=Settings!$B$23,1,0)</f>
        <v>1</v>
      </c>
      <c r="J7541" s="71" t="n">
        <v>1</v>
      </c>
      <c r="K7541" s="71" t="n">
        <f aca="false">F7541*I7541*J7541</f>
        <v>4</v>
      </c>
      <c r="L7541" s="71" t="n">
        <f aca="false">E7541*I7541*J7541</f>
        <v>1</v>
      </c>
      <c r="M7541" s="72" t="n">
        <f aca="false">G7541*I7541*J7541</f>
        <v>330.71</v>
      </c>
      <c r="N7541" s="72" t="n">
        <f aca="false">D7541*I7541*J7541</f>
        <v>62.56</v>
      </c>
      <c r="O7541" s="71" t="n">
        <f aca="false">F7541*J7541</f>
        <v>4</v>
      </c>
      <c r="P7541" s="71" t="n">
        <f aca="false">E7541*J7541</f>
        <v>1</v>
      </c>
    </row>
    <row r="7542" customFormat="false" ht="15" hidden="false" customHeight="false" outlineLevel="0" collapsed="false">
      <c r="A7542" s="71" t="s">
        <v>59</v>
      </c>
      <c r="B7542" s="71" t="s">
        <v>54</v>
      </c>
      <c r="C7542" s="71" t="s">
        <v>1249</v>
      </c>
      <c r="D7542" s="72" t="n">
        <v>0</v>
      </c>
      <c r="E7542" s="71" t="n">
        <v>0</v>
      </c>
      <c r="F7542" s="71" t="n">
        <v>6</v>
      </c>
      <c r="G7542" s="72" t="n">
        <v>436.06</v>
      </c>
      <c r="H7542" s="72" t="n">
        <v>414.28</v>
      </c>
      <c r="I7542" s="71" t="n">
        <f aca="false">IF(B7542&gt;=Settings!$B$23,1,0)</f>
        <v>1</v>
      </c>
      <c r="J7542" s="71" t="n">
        <v>1</v>
      </c>
      <c r="K7542" s="71" t="n">
        <f aca="false">F7542*I7542*J7542</f>
        <v>6</v>
      </c>
      <c r="L7542" s="71" t="n">
        <f aca="false">E7542*I7542*J7542</f>
        <v>0</v>
      </c>
      <c r="M7542" s="72" t="n">
        <f aca="false">G7542*I7542*J7542</f>
        <v>436.06</v>
      </c>
      <c r="N7542" s="72" t="n">
        <f aca="false">D7542*I7542*J7542</f>
        <v>-0</v>
      </c>
      <c r="O7542" s="71" t="n">
        <f aca="false">F7542*J7542</f>
        <v>6</v>
      </c>
      <c r="P7542" s="71" t="n">
        <f aca="false">E7542*J7542</f>
        <v>0</v>
      </c>
    </row>
    <row r="7543" customFormat="false" ht="15" hidden="false" customHeight="false" outlineLevel="0" collapsed="false">
      <c r="A7543" s="71" t="s">
        <v>59</v>
      </c>
      <c r="B7543" s="71" t="s">
        <v>54</v>
      </c>
      <c r="C7543" s="71" t="s">
        <v>1250</v>
      </c>
      <c r="D7543" s="72" t="n">
        <v>90.86</v>
      </c>
      <c r="E7543" s="71" t="n">
        <v>1</v>
      </c>
      <c r="F7543" s="71" t="n">
        <v>8</v>
      </c>
      <c r="G7543" s="72" t="n">
        <v>745.07</v>
      </c>
      <c r="H7543" s="72" t="n">
        <v>622.42</v>
      </c>
      <c r="I7543" s="71" t="n">
        <f aca="false">IF(B7543&gt;=Settings!$B$23,1,0)</f>
        <v>1</v>
      </c>
      <c r="J7543" s="71" t="n">
        <v>1</v>
      </c>
      <c r="K7543" s="71" t="n">
        <f aca="false">F7543*I7543*J7543</f>
        <v>8</v>
      </c>
      <c r="L7543" s="71" t="n">
        <f aca="false">E7543*I7543*J7543</f>
        <v>1</v>
      </c>
      <c r="M7543" s="72" t="n">
        <f aca="false">G7543*I7543*J7543</f>
        <v>745.07</v>
      </c>
      <c r="N7543" s="72" t="n">
        <f aca="false">D7543*I7543*J7543</f>
        <v>90.86</v>
      </c>
      <c r="O7543" s="71" t="n">
        <f aca="false">F7543*J7543</f>
        <v>8</v>
      </c>
      <c r="P7543" s="71" t="n">
        <f aca="false">E7543*J7543</f>
        <v>1</v>
      </c>
    </row>
    <row r="7544" customFormat="false" ht="15" hidden="false" customHeight="false" outlineLevel="0" collapsed="false">
      <c r="A7544" s="71" t="s">
        <v>59</v>
      </c>
      <c r="B7544" s="71" t="s">
        <v>54</v>
      </c>
      <c r="C7544" s="71" t="s">
        <v>922</v>
      </c>
      <c r="D7544" s="72" t="n">
        <v>138.95</v>
      </c>
      <c r="E7544" s="71" t="n">
        <v>16</v>
      </c>
      <c r="F7544" s="71" t="n">
        <v>193</v>
      </c>
      <c r="G7544" s="72" t="n">
        <v>1752.21</v>
      </c>
      <c r="H7544" s="72" t="n">
        <v>1533.71</v>
      </c>
      <c r="I7544" s="71" t="n">
        <f aca="false">IF(B7544&gt;=Settings!$B$23,1,0)</f>
        <v>1</v>
      </c>
      <c r="J7544" s="71" t="n">
        <v>1</v>
      </c>
      <c r="K7544" s="71" t="n">
        <f aca="false">F7544*I7544*J7544</f>
        <v>193</v>
      </c>
      <c r="L7544" s="71" t="n">
        <f aca="false">E7544*I7544*J7544</f>
        <v>16</v>
      </c>
      <c r="M7544" s="72" t="n">
        <f aca="false">G7544*I7544*J7544</f>
        <v>1752.21</v>
      </c>
      <c r="N7544" s="72" t="n">
        <f aca="false">D7544*I7544*J7544</f>
        <v>138.95</v>
      </c>
      <c r="O7544" s="71" t="n">
        <f aca="false">F7544*J7544</f>
        <v>193</v>
      </c>
      <c r="P7544" s="71" t="n">
        <f aca="false">E7544*J7544</f>
        <v>16</v>
      </c>
    </row>
    <row r="7545" customFormat="false" ht="15" hidden="false" customHeight="false" outlineLevel="0" collapsed="false">
      <c r="A7545" s="71" t="s">
        <v>62</v>
      </c>
      <c r="B7545" s="71" t="s">
        <v>54</v>
      </c>
      <c r="C7545" s="71" t="s">
        <v>1322</v>
      </c>
      <c r="D7545" s="72" t="n">
        <v>0</v>
      </c>
      <c r="E7545" s="71" t="n">
        <v>0</v>
      </c>
      <c r="F7545" s="71" t="n">
        <v>2</v>
      </c>
      <c r="G7545" s="72" t="n">
        <v>104.46</v>
      </c>
      <c r="H7545" s="72" t="n">
        <v>104.46</v>
      </c>
      <c r="I7545" s="71" t="n">
        <f aca="false">IF(B7545&gt;=Settings!$B$23,1,0)</f>
        <v>1</v>
      </c>
      <c r="J7545" s="71" t="n">
        <v>1</v>
      </c>
      <c r="K7545" s="71" t="n">
        <f aca="false">F7545*I7545*J7545</f>
        <v>2</v>
      </c>
      <c r="L7545" s="71" t="n">
        <f aca="false">E7545*I7545*J7545</f>
        <v>0</v>
      </c>
      <c r="M7545" s="72" t="n">
        <f aca="false">G7545*I7545*J7545</f>
        <v>104.46</v>
      </c>
      <c r="N7545" s="72" t="n">
        <f aca="false">D7545*I7545*J7545</f>
        <v>-0</v>
      </c>
      <c r="O7545" s="71" t="n">
        <f aca="false">F7545*J7545</f>
        <v>2</v>
      </c>
      <c r="P7545" s="71" t="n">
        <f aca="false">E7545*J7545</f>
        <v>0</v>
      </c>
    </row>
    <row r="7546" customFormat="false" ht="15" hidden="false" customHeight="false" outlineLevel="0" collapsed="false">
      <c r="A7546" s="71" t="s">
        <v>60</v>
      </c>
      <c r="B7546" s="71" t="s">
        <v>54</v>
      </c>
      <c r="C7546" s="71" t="s">
        <v>1066</v>
      </c>
      <c r="D7546" s="72" t="n">
        <v>142.4</v>
      </c>
      <c r="E7546" s="71" t="n">
        <v>8</v>
      </c>
      <c r="F7546" s="71" t="n">
        <v>69</v>
      </c>
      <c r="G7546" s="72" t="n">
        <v>1251.53</v>
      </c>
      <c r="H7546" s="72" t="n">
        <v>1072.03</v>
      </c>
      <c r="I7546" s="71" t="n">
        <f aca="false">IF(B7546&gt;=Settings!$B$23,1,0)</f>
        <v>1</v>
      </c>
      <c r="J7546" s="71" t="n">
        <v>1</v>
      </c>
      <c r="K7546" s="71" t="n">
        <f aca="false">F7546*I7546*J7546</f>
        <v>69</v>
      </c>
      <c r="L7546" s="71" t="n">
        <f aca="false">E7546*I7546*J7546</f>
        <v>8</v>
      </c>
      <c r="M7546" s="72" t="n">
        <f aca="false">G7546*I7546*J7546</f>
        <v>1251.53</v>
      </c>
      <c r="N7546" s="72" t="n">
        <f aca="false">D7546*I7546*J7546</f>
        <v>142.4</v>
      </c>
      <c r="O7546" s="71" t="n">
        <f aca="false">F7546*J7546</f>
        <v>69</v>
      </c>
      <c r="P7546" s="71" t="n">
        <f aca="false">E7546*J7546</f>
        <v>8</v>
      </c>
    </row>
    <row r="7547" customFormat="false" ht="15" hidden="false" customHeight="false" outlineLevel="0" collapsed="false">
      <c r="A7547" s="71" t="s">
        <v>59</v>
      </c>
      <c r="B7547" s="71" t="s">
        <v>54</v>
      </c>
      <c r="C7547" s="71" t="s">
        <v>2141</v>
      </c>
      <c r="D7547" s="72" t="n">
        <v>0</v>
      </c>
      <c r="E7547" s="71" t="n">
        <v>0</v>
      </c>
      <c r="F7547" s="71" t="n">
        <v>1</v>
      </c>
      <c r="G7547" s="72" t="n">
        <v>144.5</v>
      </c>
      <c r="H7547" s="72" t="n">
        <v>144.5</v>
      </c>
      <c r="I7547" s="71" t="n">
        <f aca="false">IF(B7547&gt;=Settings!$B$23,1,0)</f>
        <v>1</v>
      </c>
      <c r="J7547" s="71" t="n">
        <v>1</v>
      </c>
      <c r="K7547" s="71" t="n">
        <f aca="false">F7547*I7547*J7547</f>
        <v>1</v>
      </c>
      <c r="L7547" s="71" t="n">
        <f aca="false">E7547*I7547*J7547</f>
        <v>0</v>
      </c>
      <c r="M7547" s="72" t="n">
        <f aca="false">G7547*I7547*J7547</f>
        <v>144.5</v>
      </c>
      <c r="N7547" s="72" t="n">
        <f aca="false">D7547*I7547*J7547</f>
        <v>-0</v>
      </c>
      <c r="O7547" s="71" t="n">
        <f aca="false">F7547*J7547</f>
        <v>1</v>
      </c>
      <c r="P7547" s="71" t="n">
        <f aca="false">E7547*J7547</f>
        <v>0</v>
      </c>
    </row>
    <row r="7548" customFormat="false" ht="15" hidden="false" customHeight="false" outlineLevel="0" collapsed="false">
      <c r="A7548" s="71" t="s">
        <v>59</v>
      </c>
      <c r="B7548" s="71" t="s">
        <v>54</v>
      </c>
      <c r="C7548" s="71" t="s">
        <v>621</v>
      </c>
      <c r="D7548" s="72" t="n">
        <v>116.55</v>
      </c>
      <c r="E7548" s="71" t="n">
        <v>1</v>
      </c>
      <c r="F7548" s="71" t="n">
        <v>3</v>
      </c>
      <c r="G7548" s="72" t="n">
        <v>330.87</v>
      </c>
      <c r="H7548" s="72" t="n">
        <v>171.46</v>
      </c>
      <c r="I7548" s="71" t="n">
        <f aca="false">IF(B7548&gt;=Settings!$B$23,1,0)</f>
        <v>1</v>
      </c>
      <c r="J7548" s="71" t="n">
        <v>1</v>
      </c>
      <c r="K7548" s="71" t="n">
        <f aca="false">F7548*I7548*J7548</f>
        <v>3</v>
      </c>
      <c r="L7548" s="71" t="n">
        <f aca="false">E7548*I7548*J7548</f>
        <v>1</v>
      </c>
      <c r="M7548" s="72" t="n">
        <f aca="false">G7548*I7548*J7548</f>
        <v>330.87</v>
      </c>
      <c r="N7548" s="72" t="n">
        <f aca="false">D7548*I7548*J7548</f>
        <v>116.55</v>
      </c>
      <c r="O7548" s="71" t="n">
        <f aca="false">F7548*J7548</f>
        <v>3</v>
      </c>
      <c r="P7548" s="71" t="n">
        <f aca="false">E7548*J7548</f>
        <v>1</v>
      </c>
    </row>
    <row r="7549" customFormat="false" ht="15" hidden="false" customHeight="false" outlineLevel="0" collapsed="false">
      <c r="A7549" s="71" t="s">
        <v>60</v>
      </c>
      <c r="B7549" s="71" t="s">
        <v>54</v>
      </c>
      <c r="C7549" s="71" t="s">
        <v>2013</v>
      </c>
      <c r="D7549" s="72" t="n">
        <v>0</v>
      </c>
      <c r="E7549" s="71" t="n">
        <v>0</v>
      </c>
      <c r="F7549" s="71" t="n">
        <v>2</v>
      </c>
      <c r="G7549" s="72" t="n">
        <v>290.82</v>
      </c>
      <c r="H7549" s="72" t="n">
        <v>261.74</v>
      </c>
      <c r="I7549" s="71" t="n">
        <f aca="false">IF(B7549&gt;=Settings!$B$23,1,0)</f>
        <v>1</v>
      </c>
      <c r="J7549" s="71" t="n">
        <v>1</v>
      </c>
      <c r="K7549" s="71" t="n">
        <f aca="false">F7549*I7549*J7549</f>
        <v>2</v>
      </c>
      <c r="L7549" s="71" t="n">
        <f aca="false">E7549*I7549*J7549</f>
        <v>0</v>
      </c>
      <c r="M7549" s="72" t="n">
        <f aca="false">G7549*I7549*J7549</f>
        <v>290.82</v>
      </c>
      <c r="N7549" s="72" t="n">
        <f aca="false">D7549*I7549*J7549</f>
        <v>-0</v>
      </c>
      <c r="O7549" s="71" t="n">
        <f aca="false">F7549*J7549</f>
        <v>2</v>
      </c>
      <c r="P7549" s="71" t="n">
        <f aca="false">E7549*J7549</f>
        <v>0</v>
      </c>
    </row>
    <row r="7550" customFormat="false" ht="15" hidden="false" customHeight="false" outlineLevel="0" collapsed="false">
      <c r="A7550" s="71" t="s">
        <v>61</v>
      </c>
      <c r="B7550" s="71" t="s">
        <v>54</v>
      </c>
      <c r="C7550" s="71" t="s">
        <v>1668</v>
      </c>
      <c r="D7550" s="72" t="n">
        <v>0</v>
      </c>
      <c r="E7550" s="71" t="n">
        <v>0</v>
      </c>
      <c r="F7550" s="71" t="n">
        <v>1</v>
      </c>
      <c r="G7550" s="72" t="n">
        <v>349.95</v>
      </c>
      <c r="H7550" s="72" t="n">
        <v>279.96</v>
      </c>
      <c r="I7550" s="71" t="n">
        <f aca="false">IF(B7550&gt;=Settings!$B$23,1,0)</f>
        <v>1</v>
      </c>
      <c r="J7550" s="71" t="n">
        <v>1</v>
      </c>
      <c r="K7550" s="71" t="n">
        <f aca="false">F7550*I7550*J7550</f>
        <v>1</v>
      </c>
      <c r="L7550" s="71" t="n">
        <f aca="false">E7550*I7550*J7550</f>
        <v>0</v>
      </c>
      <c r="M7550" s="72" t="n">
        <f aca="false">G7550*I7550*J7550</f>
        <v>349.95</v>
      </c>
      <c r="N7550" s="72" t="n">
        <f aca="false">D7550*I7550*J7550</f>
        <v>-0</v>
      </c>
      <c r="O7550" s="71" t="n">
        <f aca="false">F7550*J7550</f>
        <v>1</v>
      </c>
      <c r="P7550" s="71" t="n">
        <f aca="false">E7550*J7550</f>
        <v>0</v>
      </c>
    </row>
    <row r="7551" customFormat="false" ht="15" hidden="false" customHeight="false" outlineLevel="0" collapsed="false">
      <c r="A7551" s="71" t="s">
        <v>61</v>
      </c>
      <c r="B7551" s="71" t="s">
        <v>54</v>
      </c>
      <c r="C7551" s="71" t="s">
        <v>1401</v>
      </c>
      <c r="D7551" s="72" t="n">
        <v>0</v>
      </c>
      <c r="E7551" s="71" t="n">
        <v>0</v>
      </c>
      <c r="F7551" s="71" t="n">
        <v>6</v>
      </c>
      <c r="G7551" s="72" t="n">
        <v>849.7</v>
      </c>
      <c r="H7551" s="72" t="n">
        <v>709.76</v>
      </c>
      <c r="I7551" s="71" t="n">
        <f aca="false">IF(B7551&gt;=Settings!$B$23,1,0)</f>
        <v>1</v>
      </c>
      <c r="J7551" s="71" t="n">
        <v>1</v>
      </c>
      <c r="K7551" s="71" t="n">
        <f aca="false">F7551*I7551*J7551</f>
        <v>6</v>
      </c>
      <c r="L7551" s="71" t="n">
        <f aca="false">E7551*I7551*J7551</f>
        <v>0</v>
      </c>
      <c r="M7551" s="72" t="n">
        <f aca="false">G7551*I7551*J7551</f>
        <v>849.7</v>
      </c>
      <c r="N7551" s="72" t="n">
        <f aca="false">D7551*I7551*J7551</f>
        <v>-0</v>
      </c>
      <c r="O7551" s="71" t="n">
        <f aca="false">F7551*J7551</f>
        <v>6</v>
      </c>
      <c r="P7551" s="71" t="n">
        <f aca="false">E7551*J7551</f>
        <v>0</v>
      </c>
    </row>
    <row r="7552" customFormat="false" ht="15" hidden="false" customHeight="false" outlineLevel="0" collapsed="false">
      <c r="A7552" s="71" t="s">
        <v>59</v>
      </c>
      <c r="B7552" s="71" t="s">
        <v>54</v>
      </c>
      <c r="C7552" s="71" t="s">
        <v>969</v>
      </c>
      <c r="D7552" s="72" t="n">
        <v>114.1</v>
      </c>
      <c r="E7552" s="71" t="n">
        <v>1</v>
      </c>
      <c r="F7552" s="71" t="n">
        <v>40</v>
      </c>
      <c r="G7552" s="72" t="n">
        <v>4714.42</v>
      </c>
      <c r="H7552" s="72" t="n">
        <v>4336.65</v>
      </c>
      <c r="I7552" s="71" t="n">
        <f aca="false">IF(B7552&gt;=Settings!$B$23,1,0)</f>
        <v>1</v>
      </c>
      <c r="J7552" s="71" t="n">
        <v>1</v>
      </c>
      <c r="K7552" s="71" t="n">
        <f aca="false">F7552*I7552*J7552</f>
        <v>40</v>
      </c>
      <c r="L7552" s="71" t="n">
        <f aca="false">E7552*I7552*J7552</f>
        <v>1</v>
      </c>
      <c r="M7552" s="72" t="n">
        <f aca="false">G7552*I7552*J7552</f>
        <v>4714.42</v>
      </c>
      <c r="N7552" s="72" t="n">
        <f aca="false">D7552*I7552*J7552</f>
        <v>114.1</v>
      </c>
      <c r="O7552" s="71" t="n">
        <f aca="false">F7552*J7552</f>
        <v>40</v>
      </c>
      <c r="P7552" s="71" t="n">
        <f aca="false">E7552*J7552</f>
        <v>1</v>
      </c>
    </row>
    <row r="7553" customFormat="false" ht="15" hidden="false" customHeight="false" outlineLevel="0" collapsed="false">
      <c r="A7553" s="71" t="s">
        <v>61</v>
      </c>
      <c r="B7553" s="71" t="s">
        <v>54</v>
      </c>
      <c r="C7553" s="71" t="s">
        <v>2034</v>
      </c>
      <c r="D7553" s="72" t="n">
        <v>86.32</v>
      </c>
      <c r="E7553" s="71" t="n">
        <v>1</v>
      </c>
      <c r="F7553" s="71" t="n">
        <v>3</v>
      </c>
      <c r="G7553" s="72" t="n">
        <v>254.4</v>
      </c>
      <c r="H7553" s="72" t="n">
        <v>156.51</v>
      </c>
      <c r="I7553" s="71" t="n">
        <f aca="false">IF(B7553&gt;=Settings!$B$23,1,0)</f>
        <v>1</v>
      </c>
      <c r="J7553" s="71" t="n">
        <v>1</v>
      </c>
      <c r="K7553" s="71" t="n">
        <f aca="false">F7553*I7553*J7553</f>
        <v>3</v>
      </c>
      <c r="L7553" s="71" t="n">
        <f aca="false">E7553*I7553*J7553</f>
        <v>1</v>
      </c>
      <c r="M7553" s="72" t="n">
        <f aca="false">G7553*I7553*J7553</f>
        <v>254.4</v>
      </c>
      <c r="N7553" s="72" t="n">
        <f aca="false">D7553*I7553*J7553</f>
        <v>86.32</v>
      </c>
      <c r="O7553" s="71" t="n">
        <f aca="false">F7553*J7553</f>
        <v>3</v>
      </c>
      <c r="P7553" s="71" t="n">
        <f aca="false">E7553*J7553</f>
        <v>1</v>
      </c>
    </row>
    <row r="7554" customFormat="false" ht="15" hidden="false" customHeight="false" outlineLevel="0" collapsed="false">
      <c r="A7554" s="71" t="s">
        <v>63</v>
      </c>
      <c r="B7554" s="71" t="s">
        <v>54</v>
      </c>
      <c r="C7554" s="71" t="s">
        <v>2353</v>
      </c>
      <c r="D7554" s="72" t="n">
        <v>0</v>
      </c>
      <c r="E7554" s="71" t="n">
        <v>0</v>
      </c>
      <c r="F7554" s="71" t="n">
        <v>1</v>
      </c>
      <c r="G7554" s="72" t="n">
        <v>354.5</v>
      </c>
      <c r="H7554" s="72" t="n">
        <v>301.33</v>
      </c>
      <c r="I7554" s="71" t="n">
        <f aca="false">IF(B7554&gt;=Settings!$B$23,1,0)</f>
        <v>1</v>
      </c>
      <c r="J7554" s="71" t="n">
        <v>1</v>
      </c>
      <c r="K7554" s="71" t="n">
        <f aca="false">F7554*I7554*J7554</f>
        <v>1</v>
      </c>
      <c r="L7554" s="71" t="n">
        <f aca="false">E7554*I7554*J7554</f>
        <v>0</v>
      </c>
      <c r="M7554" s="72" t="n">
        <f aca="false">G7554*I7554*J7554</f>
        <v>354.5</v>
      </c>
      <c r="N7554" s="72" t="n">
        <f aca="false">D7554*I7554*J7554</f>
        <v>-0</v>
      </c>
      <c r="O7554" s="71" t="n">
        <f aca="false">F7554*J7554</f>
        <v>1</v>
      </c>
      <c r="P7554" s="71" t="n">
        <f aca="false">E7554*J7554</f>
        <v>0</v>
      </c>
    </row>
    <row r="7555" customFormat="false" ht="15" hidden="false" customHeight="false" outlineLevel="0" collapsed="false">
      <c r="A7555" s="71" t="s">
        <v>61</v>
      </c>
      <c r="B7555" s="71" t="s">
        <v>54</v>
      </c>
      <c r="C7555" s="71" t="s">
        <v>974</v>
      </c>
      <c r="D7555" s="72" t="n">
        <v>0</v>
      </c>
      <c r="E7555" s="71" t="n">
        <v>0</v>
      </c>
      <c r="F7555" s="71" t="n">
        <v>2</v>
      </c>
      <c r="G7555" s="72" t="n">
        <v>236.28</v>
      </c>
      <c r="H7555" s="72" t="n">
        <v>236.28</v>
      </c>
      <c r="I7555" s="71" t="n">
        <f aca="false">IF(B7555&gt;=Settings!$B$23,1,0)</f>
        <v>1</v>
      </c>
      <c r="J7555" s="71" t="n">
        <v>1</v>
      </c>
      <c r="K7555" s="71" t="n">
        <f aca="false">F7555*I7555*J7555</f>
        <v>2</v>
      </c>
      <c r="L7555" s="71" t="n">
        <f aca="false">E7555*I7555*J7555</f>
        <v>0</v>
      </c>
      <c r="M7555" s="72" t="n">
        <f aca="false">G7555*I7555*J7555</f>
        <v>236.28</v>
      </c>
      <c r="N7555" s="72" t="n">
        <f aca="false">D7555*I7555*J7555</f>
        <v>-0</v>
      </c>
      <c r="O7555" s="71" t="n">
        <f aca="false">F7555*J7555</f>
        <v>2</v>
      </c>
      <c r="P7555" s="71" t="n">
        <f aca="false">E7555*J7555</f>
        <v>0</v>
      </c>
    </row>
    <row r="7556" customFormat="false" ht="15" hidden="false" customHeight="false" outlineLevel="0" collapsed="false">
      <c r="A7556" s="71" t="s">
        <v>60</v>
      </c>
      <c r="B7556" s="71" t="s">
        <v>54</v>
      </c>
      <c r="C7556" s="71" t="s">
        <v>121</v>
      </c>
      <c r="D7556" s="72" t="n">
        <v>131.74</v>
      </c>
      <c r="E7556" s="71" t="n">
        <v>2</v>
      </c>
      <c r="F7556" s="71" t="n">
        <v>19</v>
      </c>
      <c r="G7556" s="72" t="n">
        <v>1353.69</v>
      </c>
      <c r="H7556" s="72" t="n">
        <v>1187.23</v>
      </c>
      <c r="I7556" s="71" t="n">
        <f aca="false">IF(B7556&gt;=Settings!$B$23,1,0)</f>
        <v>1</v>
      </c>
      <c r="J7556" s="71" t="n">
        <v>1</v>
      </c>
      <c r="K7556" s="71" t="n">
        <f aca="false">F7556*I7556*J7556</f>
        <v>19</v>
      </c>
      <c r="L7556" s="71" t="n">
        <f aca="false">E7556*I7556*J7556</f>
        <v>2</v>
      </c>
      <c r="M7556" s="72" t="n">
        <f aca="false">G7556*I7556*J7556</f>
        <v>1353.69</v>
      </c>
      <c r="N7556" s="72" t="n">
        <f aca="false">D7556*I7556*J7556</f>
        <v>131.74</v>
      </c>
      <c r="O7556" s="71" t="n">
        <f aca="false">F7556*J7556</f>
        <v>19</v>
      </c>
      <c r="P7556" s="71" t="n">
        <f aca="false">E7556*J7556</f>
        <v>2</v>
      </c>
    </row>
    <row r="7557" customFormat="false" ht="15" hidden="false" customHeight="false" outlineLevel="0" collapsed="false">
      <c r="A7557" s="71" t="s">
        <v>63</v>
      </c>
      <c r="B7557" s="71" t="s">
        <v>54</v>
      </c>
      <c r="C7557" s="71" t="s">
        <v>2218</v>
      </c>
      <c r="D7557" s="72" t="n">
        <v>0</v>
      </c>
      <c r="E7557" s="71" t="n">
        <v>0</v>
      </c>
      <c r="F7557" s="71" t="n">
        <v>1</v>
      </c>
      <c r="G7557" s="72" t="n">
        <v>40.86</v>
      </c>
      <c r="H7557" s="72" t="n">
        <v>40.86</v>
      </c>
      <c r="I7557" s="71" t="n">
        <f aca="false">IF(B7557&gt;=Settings!$B$23,1,0)</f>
        <v>1</v>
      </c>
      <c r="J7557" s="71" t="n">
        <v>1</v>
      </c>
      <c r="K7557" s="71" t="n">
        <f aca="false">F7557*I7557*J7557</f>
        <v>1</v>
      </c>
      <c r="L7557" s="71" t="n">
        <f aca="false">E7557*I7557*J7557</f>
        <v>0</v>
      </c>
      <c r="M7557" s="72" t="n">
        <f aca="false">G7557*I7557*J7557</f>
        <v>40.86</v>
      </c>
      <c r="N7557" s="72" t="n">
        <f aca="false">D7557*I7557*J7557</f>
        <v>-0</v>
      </c>
      <c r="O7557" s="71" t="n">
        <f aca="false">F7557*J7557</f>
        <v>1</v>
      </c>
      <c r="P7557" s="71" t="n">
        <f aca="false">E7557*J7557</f>
        <v>0</v>
      </c>
    </row>
    <row r="7558" customFormat="false" ht="15" hidden="false" customHeight="false" outlineLevel="0" collapsed="false">
      <c r="A7558" s="71" t="s">
        <v>59</v>
      </c>
      <c r="B7558" s="71" t="s">
        <v>54</v>
      </c>
      <c r="C7558" s="71" t="s">
        <v>117</v>
      </c>
      <c r="D7558" s="72" t="n">
        <v>1339.39</v>
      </c>
      <c r="E7558" s="71" t="n">
        <v>20</v>
      </c>
      <c r="F7558" s="71" t="n">
        <v>360</v>
      </c>
      <c r="G7558" s="72" t="n">
        <v>25669.34</v>
      </c>
      <c r="H7558" s="72" t="n">
        <v>22987.99</v>
      </c>
      <c r="I7558" s="71" t="n">
        <f aca="false">IF(B7558&gt;=Settings!$B$23,1,0)</f>
        <v>1</v>
      </c>
      <c r="J7558" s="71" t="n">
        <v>1</v>
      </c>
      <c r="K7558" s="71" t="n">
        <f aca="false">F7558*I7558*J7558</f>
        <v>360</v>
      </c>
      <c r="L7558" s="71" t="n">
        <f aca="false">E7558*I7558*J7558</f>
        <v>20</v>
      </c>
      <c r="M7558" s="72" t="n">
        <f aca="false">G7558*I7558*J7558</f>
        <v>25669.34</v>
      </c>
      <c r="N7558" s="72" t="n">
        <f aca="false">D7558*I7558*J7558</f>
        <v>1339.39</v>
      </c>
      <c r="O7558" s="71" t="n">
        <f aca="false">F7558*J7558</f>
        <v>360</v>
      </c>
      <c r="P7558" s="71" t="n">
        <f aca="false">E7558*J7558</f>
        <v>20</v>
      </c>
    </row>
    <row r="7559" customFormat="false" ht="15" hidden="false" customHeight="false" outlineLevel="0" collapsed="false">
      <c r="A7559" s="71" t="s">
        <v>60</v>
      </c>
      <c r="B7559" s="71" t="s">
        <v>54</v>
      </c>
      <c r="C7559" s="71" t="s">
        <v>1189</v>
      </c>
      <c r="D7559" s="72" t="n">
        <v>62.51</v>
      </c>
      <c r="E7559" s="71" t="n">
        <v>1</v>
      </c>
      <c r="F7559" s="71" t="n">
        <v>28</v>
      </c>
      <c r="G7559" s="72" t="n">
        <v>2201.33</v>
      </c>
      <c r="H7559" s="72" t="n">
        <v>1828.66</v>
      </c>
      <c r="I7559" s="71" t="n">
        <f aca="false">IF(B7559&gt;=Settings!$B$23,1,0)</f>
        <v>1</v>
      </c>
      <c r="J7559" s="71" t="n">
        <v>1</v>
      </c>
      <c r="K7559" s="71" t="n">
        <f aca="false">F7559*I7559*J7559</f>
        <v>28</v>
      </c>
      <c r="L7559" s="71" t="n">
        <f aca="false">E7559*I7559*J7559</f>
        <v>1</v>
      </c>
      <c r="M7559" s="72" t="n">
        <f aca="false">G7559*I7559*J7559</f>
        <v>2201.33</v>
      </c>
      <c r="N7559" s="72" t="n">
        <f aca="false">D7559*I7559*J7559</f>
        <v>62.51</v>
      </c>
      <c r="O7559" s="71" t="n">
        <f aca="false">F7559*J7559</f>
        <v>28</v>
      </c>
      <c r="P7559" s="71" t="n">
        <f aca="false">E7559*J7559</f>
        <v>1</v>
      </c>
    </row>
    <row r="7560" customFormat="false" ht="15" hidden="false" customHeight="false" outlineLevel="0" collapsed="false">
      <c r="A7560" s="71" t="s">
        <v>63</v>
      </c>
      <c r="B7560" s="71" t="s">
        <v>54</v>
      </c>
      <c r="C7560" s="71" t="s">
        <v>2199</v>
      </c>
      <c r="D7560" s="72" t="n">
        <v>0</v>
      </c>
      <c r="E7560" s="71" t="n">
        <v>0</v>
      </c>
      <c r="F7560" s="71" t="n">
        <v>2</v>
      </c>
      <c r="G7560" s="72" t="n">
        <v>63.54</v>
      </c>
      <c r="H7560" s="72" t="n">
        <v>63.54</v>
      </c>
      <c r="I7560" s="71" t="n">
        <f aca="false">IF(B7560&gt;=Settings!$B$23,1,0)</f>
        <v>1</v>
      </c>
      <c r="J7560" s="71" t="n">
        <v>1</v>
      </c>
      <c r="K7560" s="71" t="n">
        <f aca="false">F7560*I7560*J7560</f>
        <v>2</v>
      </c>
      <c r="L7560" s="71" t="n">
        <f aca="false">E7560*I7560*J7560</f>
        <v>0</v>
      </c>
      <c r="M7560" s="72" t="n">
        <f aca="false">G7560*I7560*J7560</f>
        <v>63.54</v>
      </c>
      <c r="N7560" s="72" t="n">
        <f aca="false">D7560*I7560*J7560</f>
        <v>-0</v>
      </c>
      <c r="O7560" s="71" t="n">
        <f aca="false">F7560*J7560</f>
        <v>2</v>
      </c>
      <c r="P7560" s="71" t="n">
        <f aca="false">E7560*J7560</f>
        <v>0</v>
      </c>
    </row>
    <row r="7561" customFormat="false" ht="15" hidden="false" customHeight="false" outlineLevel="0" collapsed="false">
      <c r="A7561" s="71" t="s">
        <v>59</v>
      </c>
      <c r="B7561" s="71" t="s">
        <v>54</v>
      </c>
      <c r="C7561" s="71" t="s">
        <v>977</v>
      </c>
      <c r="D7561" s="72" t="n">
        <v>24.42</v>
      </c>
      <c r="E7561" s="71" t="n">
        <v>3</v>
      </c>
      <c r="F7561" s="71" t="n">
        <v>50</v>
      </c>
      <c r="G7561" s="72" t="n">
        <v>406.9</v>
      </c>
      <c r="H7561" s="72" t="n">
        <v>369.92</v>
      </c>
      <c r="I7561" s="71" t="n">
        <f aca="false">IF(B7561&gt;=Settings!$B$23,1,0)</f>
        <v>1</v>
      </c>
      <c r="J7561" s="71" t="n">
        <v>1</v>
      </c>
      <c r="K7561" s="71" t="n">
        <f aca="false">F7561*I7561*J7561</f>
        <v>50</v>
      </c>
      <c r="L7561" s="71" t="n">
        <f aca="false">E7561*I7561*J7561</f>
        <v>3</v>
      </c>
      <c r="M7561" s="72" t="n">
        <f aca="false">G7561*I7561*J7561</f>
        <v>406.9</v>
      </c>
      <c r="N7561" s="72" t="n">
        <f aca="false">D7561*I7561*J7561</f>
        <v>24.42</v>
      </c>
      <c r="O7561" s="71" t="n">
        <f aca="false">F7561*J7561</f>
        <v>50</v>
      </c>
      <c r="P7561" s="71" t="n">
        <f aca="false">E7561*J7561</f>
        <v>3</v>
      </c>
    </row>
    <row r="7562" customFormat="false" ht="15" hidden="false" customHeight="false" outlineLevel="0" collapsed="false">
      <c r="A7562" s="71" t="s">
        <v>59</v>
      </c>
      <c r="B7562" s="71" t="s">
        <v>54</v>
      </c>
      <c r="C7562" s="71" t="s">
        <v>126</v>
      </c>
      <c r="D7562" s="72" t="n">
        <v>1090.27</v>
      </c>
      <c r="E7562" s="71" t="n">
        <v>16</v>
      </c>
      <c r="F7562" s="71" t="n">
        <v>219</v>
      </c>
      <c r="G7562" s="72" t="n">
        <v>16416.58</v>
      </c>
      <c r="H7562" s="72" t="n">
        <v>13057.73</v>
      </c>
      <c r="I7562" s="71" t="n">
        <f aca="false">IF(B7562&gt;=Settings!$B$23,1,0)</f>
        <v>1</v>
      </c>
      <c r="J7562" s="71" t="n">
        <v>1</v>
      </c>
      <c r="K7562" s="71" t="n">
        <f aca="false">F7562*I7562*J7562</f>
        <v>219</v>
      </c>
      <c r="L7562" s="71" t="n">
        <f aca="false">E7562*I7562*J7562</f>
        <v>16</v>
      </c>
      <c r="M7562" s="72" t="n">
        <f aca="false">G7562*I7562*J7562</f>
        <v>16416.58</v>
      </c>
      <c r="N7562" s="72" t="n">
        <f aca="false">D7562*I7562*J7562</f>
        <v>1090.27</v>
      </c>
      <c r="O7562" s="71" t="n">
        <f aca="false">F7562*J7562</f>
        <v>219</v>
      </c>
      <c r="P7562" s="71" t="n">
        <f aca="false">E7562*J7562</f>
        <v>16</v>
      </c>
    </row>
    <row r="7563" customFormat="false" ht="15" hidden="false" customHeight="false" outlineLevel="0" collapsed="false">
      <c r="A7563" s="71" t="s">
        <v>59</v>
      </c>
      <c r="B7563" s="71" t="s">
        <v>54</v>
      </c>
      <c r="C7563" s="71" t="s">
        <v>975</v>
      </c>
      <c r="D7563" s="72" t="n">
        <v>0</v>
      </c>
      <c r="E7563" s="71" t="n">
        <v>0</v>
      </c>
      <c r="F7563" s="71" t="n">
        <v>12</v>
      </c>
      <c r="G7563" s="72" t="n">
        <v>1017.62</v>
      </c>
      <c r="H7563" s="72" t="n">
        <v>974.26</v>
      </c>
      <c r="I7563" s="71" t="n">
        <f aca="false">IF(B7563&gt;=Settings!$B$23,1,0)</f>
        <v>1</v>
      </c>
      <c r="J7563" s="71" t="n">
        <v>1</v>
      </c>
      <c r="K7563" s="71" t="n">
        <f aca="false">F7563*I7563*J7563</f>
        <v>12</v>
      </c>
      <c r="L7563" s="71" t="n">
        <f aca="false">E7563*I7563*J7563</f>
        <v>0</v>
      </c>
      <c r="M7563" s="72" t="n">
        <f aca="false">G7563*I7563*J7563</f>
        <v>1017.62</v>
      </c>
      <c r="N7563" s="72" t="n">
        <f aca="false">D7563*I7563*J7563</f>
        <v>-0</v>
      </c>
      <c r="O7563" s="71" t="n">
        <f aca="false">F7563*J7563</f>
        <v>12</v>
      </c>
      <c r="P7563" s="71" t="n">
        <f aca="false">E7563*J7563</f>
        <v>0</v>
      </c>
    </row>
    <row r="7564" customFormat="false" ht="15" hidden="false" customHeight="false" outlineLevel="0" collapsed="false">
      <c r="A7564" s="71" t="s">
        <v>61</v>
      </c>
      <c r="B7564" s="71" t="s">
        <v>54</v>
      </c>
      <c r="C7564" s="71" t="s">
        <v>1296</v>
      </c>
      <c r="D7564" s="72" t="n">
        <v>58.41</v>
      </c>
      <c r="E7564" s="71" t="n">
        <v>3</v>
      </c>
      <c r="F7564" s="71" t="n">
        <v>18</v>
      </c>
      <c r="G7564" s="72" t="n">
        <v>375.48</v>
      </c>
      <c r="H7564" s="72" t="n">
        <v>313.94</v>
      </c>
      <c r="I7564" s="71" t="n">
        <f aca="false">IF(B7564&gt;=Settings!$B$23,1,0)</f>
        <v>1</v>
      </c>
      <c r="J7564" s="71" t="n">
        <v>1</v>
      </c>
      <c r="K7564" s="71" t="n">
        <f aca="false">F7564*I7564*J7564</f>
        <v>18</v>
      </c>
      <c r="L7564" s="71" t="n">
        <f aca="false">E7564*I7564*J7564</f>
        <v>3</v>
      </c>
      <c r="M7564" s="72" t="n">
        <f aca="false">G7564*I7564*J7564</f>
        <v>375.48</v>
      </c>
      <c r="N7564" s="72" t="n">
        <f aca="false">D7564*I7564*J7564</f>
        <v>58.41</v>
      </c>
      <c r="O7564" s="71" t="n">
        <f aca="false">F7564*J7564</f>
        <v>18</v>
      </c>
      <c r="P7564" s="71" t="n">
        <f aca="false">E7564*J7564</f>
        <v>3</v>
      </c>
    </row>
    <row r="7565" customFormat="false" ht="15" hidden="false" customHeight="false" outlineLevel="0" collapsed="false">
      <c r="A7565" s="71" t="s">
        <v>61</v>
      </c>
      <c r="B7565" s="71" t="s">
        <v>54</v>
      </c>
      <c r="C7565" s="71" t="s">
        <v>156</v>
      </c>
      <c r="D7565" s="72" t="n">
        <v>207.16</v>
      </c>
      <c r="E7565" s="71" t="n">
        <v>3</v>
      </c>
      <c r="F7565" s="71" t="n">
        <v>77</v>
      </c>
      <c r="G7565" s="72" t="n">
        <v>6687.14</v>
      </c>
      <c r="H7565" s="72" t="n">
        <v>5613.42</v>
      </c>
      <c r="I7565" s="71" t="n">
        <f aca="false">IF(B7565&gt;=Settings!$B$23,1,0)</f>
        <v>1</v>
      </c>
      <c r="J7565" s="71" t="n">
        <v>1</v>
      </c>
      <c r="K7565" s="71" t="n">
        <f aca="false">F7565*I7565*J7565</f>
        <v>77</v>
      </c>
      <c r="L7565" s="71" t="n">
        <f aca="false">E7565*I7565*J7565</f>
        <v>3</v>
      </c>
      <c r="M7565" s="72" t="n">
        <f aca="false">G7565*I7565*J7565</f>
        <v>6687.14</v>
      </c>
      <c r="N7565" s="72" t="n">
        <f aca="false">D7565*I7565*J7565</f>
        <v>207.16</v>
      </c>
      <c r="O7565" s="71" t="n">
        <f aca="false">F7565*J7565</f>
        <v>77</v>
      </c>
      <c r="P7565" s="71" t="n">
        <f aca="false">E7565*J7565</f>
        <v>3</v>
      </c>
    </row>
    <row r="7566" customFormat="false" ht="15" hidden="false" customHeight="false" outlineLevel="0" collapsed="false">
      <c r="A7566" s="71" t="s">
        <v>60</v>
      </c>
      <c r="B7566" s="71" t="s">
        <v>54</v>
      </c>
      <c r="C7566" s="71" t="s">
        <v>1074</v>
      </c>
      <c r="D7566" s="72" t="n">
        <v>30.82</v>
      </c>
      <c r="E7566" s="71" t="n">
        <v>2</v>
      </c>
      <c r="F7566" s="71" t="n">
        <v>16</v>
      </c>
      <c r="G7566" s="72" t="n">
        <v>246.5</v>
      </c>
      <c r="H7566" s="72" t="n">
        <v>199.54</v>
      </c>
      <c r="I7566" s="71" t="n">
        <f aca="false">IF(B7566&gt;=Settings!$B$23,1,0)</f>
        <v>1</v>
      </c>
      <c r="J7566" s="71" t="n">
        <v>1</v>
      </c>
      <c r="K7566" s="71" t="n">
        <f aca="false">F7566*I7566*J7566</f>
        <v>16</v>
      </c>
      <c r="L7566" s="71" t="n">
        <f aca="false">E7566*I7566*J7566</f>
        <v>2</v>
      </c>
      <c r="M7566" s="72" t="n">
        <f aca="false">G7566*I7566*J7566</f>
        <v>246.5</v>
      </c>
      <c r="N7566" s="72" t="n">
        <f aca="false">D7566*I7566*J7566</f>
        <v>30.82</v>
      </c>
      <c r="O7566" s="71" t="n">
        <f aca="false">F7566*J7566</f>
        <v>16</v>
      </c>
      <c r="P7566" s="71" t="n">
        <f aca="false">E7566*J7566</f>
        <v>2</v>
      </c>
    </row>
    <row r="7567" customFormat="false" ht="15" hidden="false" customHeight="false" outlineLevel="0" collapsed="false">
      <c r="A7567" s="71" t="s">
        <v>59</v>
      </c>
      <c r="B7567" s="71" t="s">
        <v>54</v>
      </c>
      <c r="C7567" s="71" t="s">
        <v>1747</v>
      </c>
      <c r="D7567" s="72" t="n">
        <v>0</v>
      </c>
      <c r="E7567" s="71" t="n">
        <v>0</v>
      </c>
      <c r="F7567" s="71" t="n">
        <v>2</v>
      </c>
      <c r="G7567" s="72" t="n">
        <v>245.37</v>
      </c>
      <c r="H7567" s="72" t="n">
        <v>226.29</v>
      </c>
      <c r="I7567" s="71" t="n">
        <f aca="false">IF(B7567&gt;=Settings!$B$23,1,0)</f>
        <v>1</v>
      </c>
      <c r="J7567" s="71" t="n">
        <v>1</v>
      </c>
      <c r="K7567" s="71" t="n">
        <f aca="false">F7567*I7567*J7567</f>
        <v>2</v>
      </c>
      <c r="L7567" s="71" t="n">
        <f aca="false">E7567*I7567*J7567</f>
        <v>0</v>
      </c>
      <c r="M7567" s="72" t="n">
        <f aca="false">G7567*I7567*J7567</f>
        <v>245.37</v>
      </c>
      <c r="N7567" s="72" t="n">
        <f aca="false">D7567*I7567*J7567</f>
        <v>-0</v>
      </c>
      <c r="O7567" s="71" t="n">
        <f aca="false">F7567*J7567</f>
        <v>2</v>
      </c>
      <c r="P7567" s="71" t="n">
        <f aca="false">E7567*J7567</f>
        <v>0</v>
      </c>
    </row>
    <row r="7568" customFormat="false" ht="15" hidden="false" customHeight="false" outlineLevel="0" collapsed="false">
      <c r="A7568" s="71" t="s">
        <v>59</v>
      </c>
      <c r="B7568" s="71" t="s">
        <v>54</v>
      </c>
      <c r="C7568" s="71" t="s">
        <v>972</v>
      </c>
      <c r="D7568" s="72" t="n">
        <v>540.81</v>
      </c>
      <c r="E7568" s="71" t="n">
        <v>2</v>
      </c>
      <c r="F7568" s="71" t="n">
        <v>6</v>
      </c>
      <c r="G7568" s="72" t="n">
        <v>1628.8</v>
      </c>
      <c r="H7568" s="72" t="n">
        <v>1039.82</v>
      </c>
      <c r="I7568" s="71" t="n">
        <f aca="false">IF(B7568&gt;=Settings!$B$23,1,0)</f>
        <v>1</v>
      </c>
      <c r="J7568" s="71" t="n">
        <v>1</v>
      </c>
      <c r="K7568" s="71" t="n">
        <f aca="false">F7568*I7568*J7568</f>
        <v>6</v>
      </c>
      <c r="L7568" s="71" t="n">
        <f aca="false">E7568*I7568*J7568</f>
        <v>2</v>
      </c>
      <c r="M7568" s="72" t="n">
        <f aca="false">G7568*I7568*J7568</f>
        <v>1628.8</v>
      </c>
      <c r="N7568" s="72" t="n">
        <f aca="false">D7568*I7568*J7568</f>
        <v>540.81</v>
      </c>
      <c r="O7568" s="71" t="n">
        <f aca="false">F7568*J7568</f>
        <v>6</v>
      </c>
      <c r="P7568" s="71" t="n">
        <f aca="false">E7568*J7568</f>
        <v>2</v>
      </c>
    </row>
    <row r="7569" customFormat="false" ht="15" hidden="false" customHeight="false" outlineLevel="0" collapsed="false">
      <c r="A7569" s="71" t="s">
        <v>59</v>
      </c>
      <c r="B7569" s="71" t="s">
        <v>54</v>
      </c>
      <c r="C7569" s="71" t="s">
        <v>629</v>
      </c>
      <c r="D7569" s="72" t="n">
        <v>82.65</v>
      </c>
      <c r="E7569" s="71" t="n">
        <v>1</v>
      </c>
      <c r="F7569" s="71" t="n">
        <v>5</v>
      </c>
      <c r="G7569" s="72" t="n">
        <v>420.67</v>
      </c>
      <c r="H7569" s="72" t="n">
        <v>291.1</v>
      </c>
      <c r="I7569" s="71" t="n">
        <f aca="false">IF(B7569&gt;=Settings!$B$23,1,0)</f>
        <v>1</v>
      </c>
      <c r="J7569" s="71" t="n">
        <v>1</v>
      </c>
      <c r="K7569" s="71" t="n">
        <f aca="false">F7569*I7569*J7569</f>
        <v>5</v>
      </c>
      <c r="L7569" s="71" t="n">
        <f aca="false">E7569*I7569*J7569</f>
        <v>1</v>
      </c>
      <c r="M7569" s="72" t="n">
        <f aca="false">G7569*I7569*J7569</f>
        <v>420.67</v>
      </c>
      <c r="N7569" s="72" t="n">
        <f aca="false">D7569*I7569*J7569</f>
        <v>82.65</v>
      </c>
      <c r="O7569" s="71" t="n">
        <f aca="false">F7569*J7569</f>
        <v>5</v>
      </c>
      <c r="P7569" s="71" t="n">
        <f aca="false">E7569*J7569</f>
        <v>1</v>
      </c>
    </row>
    <row r="7570" customFormat="false" ht="15" hidden="false" customHeight="false" outlineLevel="0" collapsed="false">
      <c r="A7570" s="71" t="s">
        <v>61</v>
      </c>
      <c r="B7570" s="71" t="s">
        <v>54</v>
      </c>
      <c r="C7570" s="71" t="s">
        <v>631</v>
      </c>
      <c r="D7570" s="72" t="n">
        <v>69.05</v>
      </c>
      <c r="E7570" s="71" t="n">
        <v>1</v>
      </c>
      <c r="F7570" s="71" t="n">
        <v>2</v>
      </c>
      <c r="G7570" s="72" t="n">
        <v>154.44</v>
      </c>
      <c r="H7570" s="72" t="n">
        <v>54.51</v>
      </c>
      <c r="I7570" s="71" t="n">
        <f aca="false">IF(B7570&gt;=Settings!$B$23,1,0)</f>
        <v>1</v>
      </c>
      <c r="J7570" s="71" t="n">
        <v>1</v>
      </c>
      <c r="K7570" s="71" t="n">
        <f aca="false">F7570*I7570*J7570</f>
        <v>2</v>
      </c>
      <c r="L7570" s="71" t="n">
        <f aca="false">E7570*I7570*J7570</f>
        <v>1</v>
      </c>
      <c r="M7570" s="72" t="n">
        <f aca="false">G7570*I7570*J7570</f>
        <v>154.44</v>
      </c>
      <c r="N7570" s="72" t="n">
        <f aca="false">D7570*I7570*J7570</f>
        <v>69.05</v>
      </c>
      <c r="O7570" s="71" t="n">
        <f aca="false">F7570*J7570</f>
        <v>2</v>
      </c>
      <c r="P7570" s="71" t="n">
        <f aca="false">E7570*J7570</f>
        <v>1</v>
      </c>
    </row>
    <row r="7571" customFormat="false" ht="15" hidden="false" customHeight="false" outlineLevel="0" collapsed="false">
      <c r="A7571" s="71" t="s">
        <v>59</v>
      </c>
      <c r="B7571" s="71" t="s">
        <v>54</v>
      </c>
      <c r="C7571" s="71" t="s">
        <v>1447</v>
      </c>
      <c r="D7571" s="72" t="n">
        <v>0</v>
      </c>
      <c r="E7571" s="71" t="n">
        <v>0</v>
      </c>
      <c r="F7571" s="71" t="n">
        <v>10</v>
      </c>
      <c r="G7571" s="72" t="n">
        <v>917.73</v>
      </c>
      <c r="H7571" s="72" t="n">
        <v>902.29</v>
      </c>
      <c r="I7571" s="71" t="n">
        <f aca="false">IF(B7571&gt;=Settings!$B$23,1,0)</f>
        <v>1</v>
      </c>
      <c r="J7571" s="71" t="n">
        <v>1</v>
      </c>
      <c r="K7571" s="71" t="n">
        <f aca="false">F7571*I7571*J7571</f>
        <v>10</v>
      </c>
      <c r="L7571" s="71" t="n">
        <f aca="false">E7571*I7571*J7571</f>
        <v>0</v>
      </c>
      <c r="M7571" s="72" t="n">
        <f aca="false">G7571*I7571*J7571</f>
        <v>917.73</v>
      </c>
      <c r="N7571" s="72" t="n">
        <f aca="false">D7571*I7571*J7571</f>
        <v>-0</v>
      </c>
      <c r="O7571" s="71" t="n">
        <f aca="false">F7571*J7571</f>
        <v>10</v>
      </c>
      <c r="P7571" s="71" t="n">
        <f aca="false">E7571*J7571</f>
        <v>0</v>
      </c>
    </row>
    <row r="7572" customFormat="false" ht="15" hidden="false" customHeight="false" outlineLevel="0" collapsed="false">
      <c r="A7572" s="71" t="s">
        <v>60</v>
      </c>
      <c r="B7572" s="71" t="s">
        <v>54</v>
      </c>
      <c r="C7572" s="71" t="s">
        <v>1511</v>
      </c>
      <c r="D7572" s="72" t="n">
        <v>0</v>
      </c>
      <c r="E7572" s="71" t="n">
        <v>0</v>
      </c>
      <c r="F7572" s="71" t="n">
        <v>2</v>
      </c>
      <c r="G7572" s="72" t="n">
        <v>236.28</v>
      </c>
      <c r="H7572" s="72" t="n">
        <v>236.28</v>
      </c>
      <c r="I7572" s="71" t="n">
        <f aca="false">IF(B7572&gt;=Settings!$B$23,1,0)</f>
        <v>1</v>
      </c>
      <c r="J7572" s="71" t="n">
        <v>1</v>
      </c>
      <c r="K7572" s="71" t="n">
        <f aca="false">F7572*I7572*J7572</f>
        <v>2</v>
      </c>
      <c r="L7572" s="71" t="n">
        <f aca="false">E7572*I7572*J7572</f>
        <v>0</v>
      </c>
      <c r="M7572" s="72" t="n">
        <f aca="false">G7572*I7572*J7572</f>
        <v>236.28</v>
      </c>
      <c r="N7572" s="72" t="n">
        <f aca="false">D7572*I7572*J7572</f>
        <v>-0</v>
      </c>
      <c r="O7572" s="71" t="n">
        <f aca="false">F7572*J7572</f>
        <v>2</v>
      </c>
      <c r="P7572" s="71" t="n">
        <f aca="false">E7572*J7572</f>
        <v>0</v>
      </c>
    </row>
    <row r="7573" customFormat="false" ht="15" hidden="false" customHeight="false" outlineLevel="0" collapsed="false">
      <c r="A7573" s="71" t="s">
        <v>60</v>
      </c>
      <c r="B7573" s="71" t="s">
        <v>54</v>
      </c>
      <c r="C7573" s="71" t="s">
        <v>958</v>
      </c>
      <c r="D7573" s="72" t="n">
        <v>105.82</v>
      </c>
      <c r="E7573" s="71" t="n">
        <v>13</v>
      </c>
      <c r="F7573" s="71" t="n">
        <v>63</v>
      </c>
      <c r="G7573" s="72" t="n">
        <v>512.73</v>
      </c>
      <c r="H7573" s="72" t="n">
        <v>397.17</v>
      </c>
      <c r="I7573" s="71" t="n">
        <f aca="false">IF(B7573&gt;=Settings!$B$23,1,0)</f>
        <v>1</v>
      </c>
      <c r="J7573" s="71" t="n">
        <v>1</v>
      </c>
      <c r="K7573" s="71" t="n">
        <f aca="false">F7573*I7573*J7573</f>
        <v>63</v>
      </c>
      <c r="L7573" s="71" t="n">
        <f aca="false">E7573*I7573*J7573</f>
        <v>13</v>
      </c>
      <c r="M7573" s="72" t="n">
        <f aca="false">G7573*I7573*J7573</f>
        <v>512.73</v>
      </c>
      <c r="N7573" s="72" t="n">
        <f aca="false">D7573*I7573*J7573</f>
        <v>105.82</v>
      </c>
      <c r="O7573" s="71" t="n">
        <f aca="false">F7573*J7573</f>
        <v>63</v>
      </c>
      <c r="P7573" s="71" t="n">
        <f aca="false">E7573*J7573</f>
        <v>13</v>
      </c>
    </row>
    <row r="7574" customFormat="false" ht="15" hidden="false" customHeight="false" outlineLevel="0" collapsed="false">
      <c r="A7574" s="71" t="s">
        <v>59</v>
      </c>
      <c r="B7574" s="71" t="s">
        <v>54</v>
      </c>
      <c r="C7574" s="71" t="s">
        <v>2359</v>
      </c>
      <c r="D7574" s="72" t="n">
        <v>412.72</v>
      </c>
      <c r="E7574" s="71" t="n">
        <v>6</v>
      </c>
      <c r="F7574" s="71" t="n">
        <v>28</v>
      </c>
      <c r="G7574" s="72" t="n">
        <v>2035.06</v>
      </c>
      <c r="H7574" s="72" t="n">
        <v>1502.02</v>
      </c>
      <c r="I7574" s="71" t="n">
        <f aca="false">IF(B7574&gt;=Settings!$B$23,1,0)</f>
        <v>1</v>
      </c>
      <c r="J7574" s="71" t="n">
        <v>1</v>
      </c>
      <c r="K7574" s="71" t="n">
        <f aca="false">F7574*I7574*J7574</f>
        <v>28</v>
      </c>
      <c r="L7574" s="71" t="n">
        <f aca="false">E7574*I7574*J7574</f>
        <v>6</v>
      </c>
      <c r="M7574" s="72" t="n">
        <f aca="false">G7574*I7574*J7574</f>
        <v>2035.06</v>
      </c>
      <c r="N7574" s="72" t="n">
        <f aca="false">D7574*I7574*J7574</f>
        <v>412.72</v>
      </c>
      <c r="O7574" s="71" t="n">
        <f aca="false">F7574*J7574</f>
        <v>28</v>
      </c>
      <c r="P7574" s="71" t="n">
        <f aca="false">E7574*J7574</f>
        <v>6</v>
      </c>
    </row>
    <row r="7575" customFormat="false" ht="15" hidden="false" customHeight="false" outlineLevel="0" collapsed="false">
      <c r="A7575" s="71" t="s">
        <v>59</v>
      </c>
      <c r="B7575" s="71" t="s">
        <v>54</v>
      </c>
      <c r="C7575" s="71" t="s">
        <v>660</v>
      </c>
      <c r="D7575" s="72" t="n">
        <v>0</v>
      </c>
      <c r="E7575" s="71" t="n">
        <v>0</v>
      </c>
      <c r="F7575" s="71" t="n">
        <v>4</v>
      </c>
      <c r="G7575" s="72" t="n">
        <v>245.27</v>
      </c>
      <c r="H7575" s="72" t="n">
        <v>232.56</v>
      </c>
      <c r="I7575" s="71" t="n">
        <f aca="false">IF(B7575&gt;=Settings!$B$23,1,0)</f>
        <v>1</v>
      </c>
      <c r="J7575" s="71" t="n">
        <v>1</v>
      </c>
      <c r="K7575" s="71" t="n">
        <f aca="false">F7575*I7575*J7575</f>
        <v>4</v>
      </c>
      <c r="L7575" s="71" t="n">
        <f aca="false">E7575*I7575*J7575</f>
        <v>0</v>
      </c>
      <c r="M7575" s="72" t="n">
        <f aca="false">G7575*I7575*J7575</f>
        <v>245.27</v>
      </c>
      <c r="N7575" s="72" t="n">
        <f aca="false">D7575*I7575*J7575</f>
        <v>-0</v>
      </c>
      <c r="O7575" s="71" t="n">
        <f aca="false">F7575*J7575</f>
        <v>4</v>
      </c>
      <c r="P7575" s="71" t="n">
        <f aca="false">E7575*J7575</f>
        <v>0</v>
      </c>
    </row>
    <row r="7576" customFormat="false" ht="15" hidden="false" customHeight="false" outlineLevel="0" collapsed="false">
      <c r="A7576" s="71" t="s">
        <v>61</v>
      </c>
      <c r="B7576" s="71" t="s">
        <v>54</v>
      </c>
      <c r="C7576" s="71" t="s">
        <v>1020</v>
      </c>
      <c r="D7576" s="72" t="n">
        <v>83.6</v>
      </c>
      <c r="E7576" s="71" t="n">
        <v>1</v>
      </c>
      <c r="F7576" s="71" t="n">
        <v>9</v>
      </c>
      <c r="G7576" s="72" t="n">
        <v>990.5</v>
      </c>
      <c r="H7576" s="72" t="n">
        <v>734.94</v>
      </c>
      <c r="I7576" s="71" t="n">
        <f aca="false">IF(B7576&gt;=Settings!$B$23,1,0)</f>
        <v>1</v>
      </c>
      <c r="J7576" s="71" t="n">
        <v>1</v>
      </c>
      <c r="K7576" s="71" t="n">
        <f aca="false">F7576*I7576*J7576</f>
        <v>9</v>
      </c>
      <c r="L7576" s="71" t="n">
        <f aca="false">E7576*I7576*J7576</f>
        <v>1</v>
      </c>
      <c r="M7576" s="72" t="n">
        <f aca="false">G7576*I7576*J7576</f>
        <v>990.5</v>
      </c>
      <c r="N7576" s="72" t="n">
        <f aca="false">D7576*I7576*J7576</f>
        <v>83.6</v>
      </c>
      <c r="O7576" s="71" t="n">
        <f aca="false">F7576*J7576</f>
        <v>9</v>
      </c>
      <c r="P7576" s="71" t="n">
        <f aca="false">E7576*J7576</f>
        <v>1</v>
      </c>
    </row>
    <row r="7577" customFormat="false" ht="15" hidden="false" customHeight="false" outlineLevel="0" collapsed="false">
      <c r="A7577" s="71" t="s">
        <v>59</v>
      </c>
      <c r="B7577" s="71" t="s">
        <v>54</v>
      </c>
      <c r="C7577" s="71" t="s">
        <v>2371</v>
      </c>
      <c r="D7577" s="72" t="n">
        <v>0</v>
      </c>
      <c r="E7577" s="71" t="n">
        <v>0</v>
      </c>
      <c r="F7577" s="71" t="n">
        <v>1</v>
      </c>
      <c r="G7577" s="72" t="n">
        <v>99.95</v>
      </c>
      <c r="H7577" s="72" t="n">
        <v>99.95</v>
      </c>
      <c r="I7577" s="71" t="n">
        <f aca="false">IF(B7577&gt;=Settings!$B$23,1,0)</f>
        <v>1</v>
      </c>
      <c r="J7577" s="71" t="n">
        <v>1</v>
      </c>
      <c r="K7577" s="71" t="n">
        <f aca="false">F7577*I7577*J7577</f>
        <v>1</v>
      </c>
      <c r="L7577" s="71" t="n">
        <f aca="false">E7577*I7577*J7577</f>
        <v>0</v>
      </c>
      <c r="M7577" s="72" t="n">
        <f aca="false">G7577*I7577*J7577</f>
        <v>99.95</v>
      </c>
      <c r="N7577" s="72" t="n">
        <f aca="false">D7577*I7577*J7577</f>
        <v>-0</v>
      </c>
      <c r="O7577" s="71" t="n">
        <f aca="false">F7577*J7577</f>
        <v>1</v>
      </c>
      <c r="P7577" s="71" t="n">
        <f aca="false">E7577*J7577</f>
        <v>0</v>
      </c>
    </row>
    <row r="7578" customFormat="false" ht="15" hidden="false" customHeight="false" outlineLevel="0" collapsed="false">
      <c r="A7578" s="71" t="s">
        <v>63</v>
      </c>
      <c r="B7578" s="71" t="s">
        <v>54</v>
      </c>
      <c r="C7578" s="71" t="s">
        <v>2293</v>
      </c>
      <c r="D7578" s="72" t="n">
        <v>0</v>
      </c>
      <c r="E7578" s="71" t="n">
        <v>0</v>
      </c>
      <c r="F7578" s="71" t="n">
        <v>1</v>
      </c>
      <c r="G7578" s="72" t="n">
        <v>268.14</v>
      </c>
      <c r="H7578" s="72" t="n">
        <v>268.14</v>
      </c>
      <c r="I7578" s="71" t="n">
        <f aca="false">IF(B7578&gt;=Settings!$B$23,1,0)</f>
        <v>1</v>
      </c>
      <c r="J7578" s="71" t="n">
        <v>1</v>
      </c>
      <c r="K7578" s="71" t="n">
        <f aca="false">F7578*I7578*J7578</f>
        <v>1</v>
      </c>
      <c r="L7578" s="71" t="n">
        <f aca="false">E7578*I7578*J7578</f>
        <v>0</v>
      </c>
      <c r="M7578" s="72" t="n">
        <f aca="false">G7578*I7578*J7578</f>
        <v>268.14</v>
      </c>
      <c r="N7578" s="72" t="n">
        <f aca="false">D7578*I7578*J7578</f>
        <v>-0</v>
      </c>
      <c r="O7578" s="71" t="n">
        <f aca="false">F7578*J7578</f>
        <v>1</v>
      </c>
      <c r="P7578" s="71" t="n">
        <f aca="false">E7578*J7578</f>
        <v>0</v>
      </c>
    </row>
    <row r="7579" customFormat="false" ht="15" hidden="false" customHeight="false" outlineLevel="0" collapsed="false">
      <c r="A7579" s="71" t="s">
        <v>61</v>
      </c>
      <c r="B7579" s="71" t="s">
        <v>54</v>
      </c>
      <c r="C7579" s="71" t="s">
        <v>2031</v>
      </c>
      <c r="D7579" s="72" t="n">
        <v>0</v>
      </c>
      <c r="E7579" s="71" t="n">
        <v>0</v>
      </c>
      <c r="F7579" s="71" t="n">
        <v>1</v>
      </c>
      <c r="G7579" s="72" t="n">
        <v>152.68</v>
      </c>
      <c r="H7579" s="72" t="n">
        <v>152.68</v>
      </c>
      <c r="I7579" s="71" t="n">
        <f aca="false">IF(B7579&gt;=Settings!$B$23,1,0)</f>
        <v>1</v>
      </c>
      <c r="J7579" s="71" t="n">
        <v>1</v>
      </c>
      <c r="K7579" s="71" t="n">
        <f aca="false">F7579*I7579*J7579</f>
        <v>1</v>
      </c>
      <c r="L7579" s="71" t="n">
        <f aca="false">E7579*I7579*J7579</f>
        <v>0</v>
      </c>
      <c r="M7579" s="72" t="n">
        <f aca="false">G7579*I7579*J7579</f>
        <v>152.68</v>
      </c>
      <c r="N7579" s="72" t="n">
        <f aca="false">D7579*I7579*J7579</f>
        <v>-0</v>
      </c>
      <c r="O7579" s="71" t="n">
        <f aca="false">F7579*J7579</f>
        <v>1</v>
      </c>
      <c r="P7579" s="71" t="n">
        <f aca="false">E7579*J7579</f>
        <v>0</v>
      </c>
    </row>
    <row r="7580" customFormat="false" ht="15" hidden="false" customHeight="false" outlineLevel="0" collapsed="false">
      <c r="A7580" s="71" t="s">
        <v>59</v>
      </c>
      <c r="B7580" s="71" t="s">
        <v>54</v>
      </c>
      <c r="C7580" s="71" t="s">
        <v>1268</v>
      </c>
      <c r="D7580" s="72" t="n">
        <v>0</v>
      </c>
      <c r="E7580" s="71" t="n">
        <v>0</v>
      </c>
      <c r="F7580" s="71" t="n">
        <v>3</v>
      </c>
      <c r="G7580" s="72" t="n">
        <v>297.14</v>
      </c>
      <c r="H7580" s="72" t="n">
        <v>278.24</v>
      </c>
      <c r="I7580" s="71" t="n">
        <f aca="false">IF(B7580&gt;=Settings!$B$23,1,0)</f>
        <v>1</v>
      </c>
      <c r="J7580" s="71" t="n">
        <v>1</v>
      </c>
      <c r="K7580" s="71" t="n">
        <f aca="false">F7580*I7580*J7580</f>
        <v>3</v>
      </c>
      <c r="L7580" s="71" t="n">
        <f aca="false">E7580*I7580*J7580</f>
        <v>0</v>
      </c>
      <c r="M7580" s="72" t="n">
        <f aca="false">G7580*I7580*J7580</f>
        <v>297.14</v>
      </c>
      <c r="N7580" s="72" t="n">
        <f aca="false">D7580*I7580*J7580</f>
        <v>-0</v>
      </c>
      <c r="O7580" s="71" t="n">
        <f aca="false">F7580*J7580</f>
        <v>3</v>
      </c>
      <c r="P7580" s="71" t="n">
        <f aca="false">E7580*J7580</f>
        <v>0</v>
      </c>
    </row>
    <row r="7581" customFormat="false" ht="15" hidden="false" customHeight="false" outlineLevel="0" collapsed="false">
      <c r="A7581" s="71" t="s">
        <v>61</v>
      </c>
      <c r="B7581" s="71" t="s">
        <v>54</v>
      </c>
      <c r="C7581" s="71" t="s">
        <v>966</v>
      </c>
      <c r="D7581" s="72" t="n">
        <v>81.77</v>
      </c>
      <c r="E7581" s="71" t="n">
        <v>1</v>
      </c>
      <c r="F7581" s="71" t="n">
        <v>9</v>
      </c>
      <c r="G7581" s="72" t="n">
        <v>754.1</v>
      </c>
      <c r="H7581" s="72" t="n">
        <v>634.2</v>
      </c>
      <c r="I7581" s="71" t="n">
        <f aca="false">IF(B7581&gt;=Settings!$B$23,1,0)</f>
        <v>1</v>
      </c>
      <c r="J7581" s="71" t="n">
        <v>1</v>
      </c>
      <c r="K7581" s="71" t="n">
        <f aca="false">F7581*I7581*J7581</f>
        <v>9</v>
      </c>
      <c r="L7581" s="71" t="n">
        <f aca="false">E7581*I7581*J7581</f>
        <v>1</v>
      </c>
      <c r="M7581" s="72" t="n">
        <f aca="false">G7581*I7581*J7581</f>
        <v>754.1</v>
      </c>
      <c r="N7581" s="72" t="n">
        <f aca="false">D7581*I7581*J7581</f>
        <v>81.77</v>
      </c>
      <c r="O7581" s="71" t="n">
        <f aca="false">F7581*J7581</f>
        <v>9</v>
      </c>
      <c r="P7581" s="71" t="n">
        <f aca="false">E7581*J7581</f>
        <v>1</v>
      </c>
    </row>
    <row r="7582" customFormat="false" ht="15" hidden="false" customHeight="false" outlineLevel="0" collapsed="false">
      <c r="A7582" s="71" t="s">
        <v>61</v>
      </c>
      <c r="B7582" s="71" t="s">
        <v>54</v>
      </c>
      <c r="C7582" s="71" t="s">
        <v>1553</v>
      </c>
      <c r="D7582" s="72" t="n">
        <v>0</v>
      </c>
      <c r="E7582" s="71" t="n">
        <v>0</v>
      </c>
      <c r="F7582" s="71" t="n">
        <v>1</v>
      </c>
      <c r="G7582" s="72" t="n">
        <v>168.14</v>
      </c>
      <c r="H7582" s="72" t="n">
        <v>168.14</v>
      </c>
      <c r="I7582" s="71" t="n">
        <f aca="false">IF(B7582&gt;=Settings!$B$23,1,0)</f>
        <v>1</v>
      </c>
      <c r="J7582" s="71" t="n">
        <v>1</v>
      </c>
      <c r="K7582" s="71" t="n">
        <f aca="false">F7582*I7582*J7582</f>
        <v>1</v>
      </c>
      <c r="L7582" s="71" t="n">
        <f aca="false">E7582*I7582*J7582</f>
        <v>0</v>
      </c>
      <c r="M7582" s="72" t="n">
        <f aca="false">G7582*I7582*J7582</f>
        <v>168.14</v>
      </c>
      <c r="N7582" s="72" t="n">
        <f aca="false">D7582*I7582*J7582</f>
        <v>-0</v>
      </c>
      <c r="O7582" s="71" t="n">
        <f aca="false">F7582*J7582</f>
        <v>1</v>
      </c>
      <c r="P7582" s="71" t="n">
        <f aca="false">E7582*J7582</f>
        <v>0</v>
      </c>
    </row>
    <row r="7583" customFormat="false" ht="15" hidden="false" customHeight="false" outlineLevel="0" collapsed="false">
      <c r="A7583" s="71" t="s">
        <v>60</v>
      </c>
      <c r="B7583" s="71" t="s">
        <v>54</v>
      </c>
      <c r="C7583" s="71" t="s">
        <v>969</v>
      </c>
      <c r="D7583" s="72" t="n">
        <v>0</v>
      </c>
      <c r="E7583" s="71" t="n">
        <v>0</v>
      </c>
      <c r="F7583" s="71" t="n">
        <v>19</v>
      </c>
      <c r="G7583" s="72" t="n">
        <v>2434.9</v>
      </c>
      <c r="H7583" s="72" t="n">
        <v>2335.2</v>
      </c>
      <c r="I7583" s="71" t="n">
        <f aca="false">IF(B7583&gt;=Settings!$B$23,1,0)</f>
        <v>1</v>
      </c>
      <c r="J7583" s="71" t="n">
        <v>1</v>
      </c>
      <c r="K7583" s="71" t="n">
        <f aca="false">F7583*I7583*J7583</f>
        <v>19</v>
      </c>
      <c r="L7583" s="71" t="n">
        <f aca="false">E7583*I7583*J7583</f>
        <v>0</v>
      </c>
      <c r="M7583" s="72" t="n">
        <f aca="false">G7583*I7583*J7583</f>
        <v>2434.9</v>
      </c>
      <c r="N7583" s="72" t="n">
        <f aca="false">D7583*I7583*J7583</f>
        <v>-0</v>
      </c>
      <c r="O7583" s="71" t="n">
        <f aca="false">F7583*J7583</f>
        <v>19</v>
      </c>
      <c r="P7583" s="71" t="n">
        <f aca="false">E7583*J7583</f>
        <v>0</v>
      </c>
    </row>
    <row r="7584" customFormat="false" ht="15" hidden="false" customHeight="false" outlineLevel="0" collapsed="false">
      <c r="A7584" s="71" t="s">
        <v>61</v>
      </c>
      <c r="B7584" s="71" t="s">
        <v>54</v>
      </c>
      <c r="C7584" s="71" t="s">
        <v>1043</v>
      </c>
      <c r="D7584" s="72" t="n">
        <v>0</v>
      </c>
      <c r="E7584" s="71" t="n">
        <v>0</v>
      </c>
      <c r="F7584" s="71" t="n">
        <v>5</v>
      </c>
      <c r="G7584" s="72" t="n">
        <v>313.4</v>
      </c>
      <c r="H7584" s="72" t="n">
        <v>272.53</v>
      </c>
      <c r="I7584" s="71" t="n">
        <f aca="false">IF(B7584&gt;=Settings!$B$23,1,0)</f>
        <v>1</v>
      </c>
      <c r="J7584" s="71" t="n">
        <v>1</v>
      </c>
      <c r="K7584" s="71" t="n">
        <f aca="false">F7584*I7584*J7584</f>
        <v>5</v>
      </c>
      <c r="L7584" s="71" t="n">
        <f aca="false">E7584*I7584*J7584</f>
        <v>0</v>
      </c>
      <c r="M7584" s="72" t="n">
        <f aca="false">G7584*I7584*J7584</f>
        <v>313.4</v>
      </c>
      <c r="N7584" s="72" t="n">
        <f aca="false">D7584*I7584*J7584</f>
        <v>-0</v>
      </c>
      <c r="O7584" s="71" t="n">
        <f aca="false">F7584*J7584</f>
        <v>5</v>
      </c>
      <c r="P7584" s="71" t="n">
        <f aca="false">E7584*J7584</f>
        <v>0</v>
      </c>
    </row>
    <row r="7585" customFormat="false" ht="15" hidden="false" customHeight="false" outlineLevel="0" collapsed="false">
      <c r="A7585" s="71" t="s">
        <v>61</v>
      </c>
      <c r="B7585" s="71" t="s">
        <v>54</v>
      </c>
      <c r="C7585" s="71" t="s">
        <v>1428</v>
      </c>
      <c r="D7585" s="72" t="n">
        <v>155.28</v>
      </c>
      <c r="E7585" s="71" t="n">
        <v>1</v>
      </c>
      <c r="F7585" s="71" t="n">
        <v>1</v>
      </c>
      <c r="G7585" s="72" t="n">
        <v>182.67</v>
      </c>
      <c r="H7585" s="72" t="n">
        <v>0</v>
      </c>
      <c r="I7585" s="71" t="n">
        <f aca="false">IF(B7585&gt;=Settings!$B$23,1,0)</f>
        <v>1</v>
      </c>
      <c r="J7585" s="71" t="n">
        <v>1</v>
      </c>
      <c r="K7585" s="71" t="n">
        <f aca="false">F7585*I7585*J7585</f>
        <v>1</v>
      </c>
      <c r="L7585" s="71" t="n">
        <f aca="false">E7585*I7585*J7585</f>
        <v>1</v>
      </c>
      <c r="M7585" s="72" t="n">
        <f aca="false">G7585*I7585*J7585</f>
        <v>182.67</v>
      </c>
      <c r="N7585" s="72" t="n">
        <f aca="false">D7585*I7585*J7585</f>
        <v>155.28</v>
      </c>
      <c r="O7585" s="71" t="n">
        <f aca="false">F7585*J7585</f>
        <v>1</v>
      </c>
      <c r="P7585" s="71" t="n">
        <f aca="false">E7585*J7585</f>
        <v>1</v>
      </c>
    </row>
    <row r="7586" customFormat="false" ht="15" hidden="false" customHeight="false" outlineLevel="0" collapsed="false">
      <c r="A7586" s="71" t="s">
        <v>60</v>
      </c>
      <c r="B7586" s="71" t="s">
        <v>54</v>
      </c>
      <c r="C7586" s="71" t="s">
        <v>1391</v>
      </c>
      <c r="D7586" s="72" t="n">
        <v>109.05</v>
      </c>
      <c r="E7586" s="71" t="n">
        <v>1</v>
      </c>
      <c r="F7586" s="71" t="n">
        <v>10</v>
      </c>
      <c r="G7586" s="72" t="n">
        <v>981.34</v>
      </c>
      <c r="H7586" s="72" t="n">
        <v>815.07</v>
      </c>
      <c r="I7586" s="71" t="n">
        <f aca="false">IF(B7586&gt;=Settings!$B$23,1,0)</f>
        <v>1</v>
      </c>
      <c r="J7586" s="71" t="n">
        <v>1</v>
      </c>
      <c r="K7586" s="71" t="n">
        <f aca="false">F7586*I7586*J7586</f>
        <v>10</v>
      </c>
      <c r="L7586" s="71" t="n">
        <f aca="false">E7586*I7586*J7586</f>
        <v>1</v>
      </c>
      <c r="M7586" s="72" t="n">
        <f aca="false">G7586*I7586*J7586</f>
        <v>981.34</v>
      </c>
      <c r="N7586" s="72" t="n">
        <f aca="false">D7586*I7586*J7586</f>
        <v>109.05</v>
      </c>
      <c r="O7586" s="71" t="n">
        <f aca="false">F7586*J7586</f>
        <v>10</v>
      </c>
      <c r="P7586" s="71" t="n">
        <f aca="false">E7586*J7586</f>
        <v>1</v>
      </c>
    </row>
    <row r="7587" customFormat="false" ht="15" hidden="false" customHeight="false" outlineLevel="0" collapsed="false">
      <c r="A7587" s="71" t="s">
        <v>60</v>
      </c>
      <c r="B7587" s="71" t="s">
        <v>54</v>
      </c>
      <c r="C7587" s="71" t="s">
        <v>1769</v>
      </c>
      <c r="D7587" s="72" t="n">
        <v>164.95</v>
      </c>
      <c r="E7587" s="71" t="n">
        <v>1</v>
      </c>
      <c r="F7587" s="71" t="n">
        <v>0</v>
      </c>
      <c r="G7587" s="72" t="n">
        <v>0</v>
      </c>
      <c r="H7587" s="72" t="n">
        <v>-164.95</v>
      </c>
      <c r="I7587" s="71" t="n">
        <f aca="false">IF(B7587&gt;=Settings!$B$23,1,0)</f>
        <v>1</v>
      </c>
      <c r="J7587" s="71" t="n">
        <v>1</v>
      </c>
      <c r="K7587" s="71" t="n">
        <f aca="false">F7587*I7587*J7587</f>
        <v>0</v>
      </c>
      <c r="L7587" s="71" t="n">
        <f aca="false">E7587*I7587*J7587</f>
        <v>1</v>
      </c>
      <c r="M7587" s="72" t="n">
        <f aca="false">G7587*I7587*J7587</f>
        <v>0</v>
      </c>
      <c r="N7587" s="72" t="n">
        <f aca="false">D7587*I7587*J7587</f>
        <v>164.95</v>
      </c>
      <c r="O7587" s="71" t="n">
        <f aca="false">F7587*J7587</f>
        <v>0</v>
      </c>
      <c r="P7587" s="71" t="n">
        <f aca="false">E7587*J7587</f>
        <v>1</v>
      </c>
    </row>
    <row r="7588" customFormat="false" ht="15" hidden="false" customHeight="false" outlineLevel="0" collapsed="false">
      <c r="A7588" s="71" t="s">
        <v>63</v>
      </c>
      <c r="B7588" s="71" t="s">
        <v>54</v>
      </c>
      <c r="C7588" s="71" t="s">
        <v>2294</v>
      </c>
      <c r="D7588" s="72" t="n">
        <v>0</v>
      </c>
      <c r="E7588" s="71" t="n">
        <v>0</v>
      </c>
      <c r="F7588" s="71" t="n">
        <v>1</v>
      </c>
      <c r="G7588" s="72" t="n">
        <v>254.5</v>
      </c>
      <c r="H7588" s="72" t="n">
        <v>203.6</v>
      </c>
      <c r="I7588" s="71" t="n">
        <f aca="false">IF(B7588&gt;=Settings!$B$23,1,0)</f>
        <v>1</v>
      </c>
      <c r="J7588" s="71" t="n">
        <v>1</v>
      </c>
      <c r="K7588" s="71" t="n">
        <f aca="false">F7588*I7588*J7588</f>
        <v>1</v>
      </c>
      <c r="L7588" s="71" t="n">
        <f aca="false">E7588*I7588*J7588</f>
        <v>0</v>
      </c>
      <c r="M7588" s="72" t="n">
        <f aca="false">G7588*I7588*J7588</f>
        <v>254.5</v>
      </c>
      <c r="N7588" s="72" t="n">
        <f aca="false">D7588*I7588*J7588</f>
        <v>-0</v>
      </c>
      <c r="O7588" s="71" t="n">
        <f aca="false">F7588*J7588</f>
        <v>1</v>
      </c>
      <c r="P7588" s="71" t="n">
        <f aca="false">E7588*J7588</f>
        <v>0</v>
      </c>
    </row>
    <row r="7589" customFormat="false" ht="15" hidden="false" customHeight="false" outlineLevel="0" collapsed="false">
      <c r="A7589" s="71" t="s">
        <v>61</v>
      </c>
      <c r="B7589" s="71" t="s">
        <v>54</v>
      </c>
      <c r="C7589" s="71" t="s">
        <v>134</v>
      </c>
      <c r="D7589" s="72" t="n">
        <v>487.65</v>
      </c>
      <c r="E7589" s="71" t="n">
        <v>7</v>
      </c>
      <c r="F7589" s="71" t="n">
        <v>57</v>
      </c>
      <c r="G7589" s="72" t="n">
        <v>4051.95</v>
      </c>
      <c r="H7589" s="72" t="n">
        <v>3479.9</v>
      </c>
      <c r="I7589" s="71" t="n">
        <f aca="false">IF(B7589&gt;=Settings!$B$23,1,0)</f>
        <v>1</v>
      </c>
      <c r="J7589" s="71" t="n">
        <v>1</v>
      </c>
      <c r="K7589" s="71" t="n">
        <f aca="false">F7589*I7589*J7589</f>
        <v>57</v>
      </c>
      <c r="L7589" s="71" t="n">
        <f aca="false">E7589*I7589*J7589</f>
        <v>7</v>
      </c>
      <c r="M7589" s="72" t="n">
        <f aca="false">G7589*I7589*J7589</f>
        <v>4051.95</v>
      </c>
      <c r="N7589" s="72" t="n">
        <f aca="false">D7589*I7589*J7589</f>
        <v>487.65</v>
      </c>
      <c r="O7589" s="71" t="n">
        <f aca="false">F7589*J7589</f>
        <v>57</v>
      </c>
      <c r="P7589" s="71" t="n">
        <f aca="false">E7589*J7589</f>
        <v>7</v>
      </c>
    </row>
    <row r="7590" customFormat="false" ht="15" hidden="false" customHeight="false" outlineLevel="0" collapsed="false">
      <c r="A7590" s="71" t="s">
        <v>59</v>
      </c>
      <c r="B7590" s="71" t="s">
        <v>54</v>
      </c>
      <c r="C7590" s="71" t="s">
        <v>1038</v>
      </c>
      <c r="D7590" s="72" t="n">
        <v>0</v>
      </c>
      <c r="E7590" s="71" t="n">
        <v>0</v>
      </c>
      <c r="F7590" s="71" t="n">
        <v>4</v>
      </c>
      <c r="G7590" s="72" t="n">
        <v>399.81</v>
      </c>
      <c r="H7590" s="72" t="n">
        <v>351.22</v>
      </c>
      <c r="I7590" s="71" t="n">
        <f aca="false">IF(B7590&gt;=Settings!$B$23,1,0)</f>
        <v>1</v>
      </c>
      <c r="J7590" s="71" t="n">
        <v>1</v>
      </c>
      <c r="K7590" s="71" t="n">
        <f aca="false">F7590*I7590*J7590</f>
        <v>4</v>
      </c>
      <c r="L7590" s="71" t="n">
        <f aca="false">E7590*I7590*J7590</f>
        <v>0</v>
      </c>
      <c r="M7590" s="72" t="n">
        <f aca="false">G7590*I7590*J7590</f>
        <v>399.81</v>
      </c>
      <c r="N7590" s="72" t="n">
        <f aca="false">D7590*I7590*J7590</f>
        <v>-0</v>
      </c>
      <c r="O7590" s="71" t="n">
        <f aca="false">F7590*J7590</f>
        <v>4</v>
      </c>
      <c r="P7590" s="71" t="n">
        <f aca="false">E7590*J7590</f>
        <v>0</v>
      </c>
    </row>
    <row r="7591" customFormat="false" ht="15" hidden="false" customHeight="false" outlineLevel="0" collapsed="false">
      <c r="A7591" s="71" t="s">
        <v>59</v>
      </c>
      <c r="B7591" s="71" t="s">
        <v>54</v>
      </c>
      <c r="C7591" s="71" t="s">
        <v>1039</v>
      </c>
      <c r="D7591" s="72" t="n">
        <v>57.23</v>
      </c>
      <c r="E7591" s="71" t="n">
        <v>1</v>
      </c>
      <c r="F7591" s="71" t="n">
        <v>3</v>
      </c>
      <c r="G7591" s="72" t="n">
        <v>171.68</v>
      </c>
      <c r="H7591" s="72" t="n">
        <v>94.43</v>
      </c>
      <c r="I7591" s="71" t="n">
        <f aca="false">IF(B7591&gt;=Settings!$B$23,1,0)</f>
        <v>1</v>
      </c>
      <c r="J7591" s="71" t="n">
        <v>1</v>
      </c>
      <c r="K7591" s="71" t="n">
        <f aca="false">F7591*I7591*J7591</f>
        <v>3</v>
      </c>
      <c r="L7591" s="71" t="n">
        <f aca="false">E7591*I7591*J7591</f>
        <v>1</v>
      </c>
      <c r="M7591" s="72" t="n">
        <f aca="false">G7591*I7591*J7591</f>
        <v>171.68</v>
      </c>
      <c r="N7591" s="72" t="n">
        <f aca="false">D7591*I7591*J7591</f>
        <v>57.23</v>
      </c>
      <c r="O7591" s="71" t="n">
        <f aca="false">F7591*J7591</f>
        <v>3</v>
      </c>
      <c r="P7591" s="71" t="n">
        <f aca="false">E7591*J7591</f>
        <v>1</v>
      </c>
    </row>
    <row r="7592" customFormat="false" ht="15" hidden="false" customHeight="false" outlineLevel="0" collapsed="false">
      <c r="A7592" s="71" t="s">
        <v>59</v>
      </c>
      <c r="B7592" s="71" t="s">
        <v>54</v>
      </c>
      <c r="C7592" s="71" t="s">
        <v>137</v>
      </c>
      <c r="D7592" s="72" t="n">
        <v>730.34</v>
      </c>
      <c r="E7592" s="71" t="n">
        <v>13</v>
      </c>
      <c r="F7592" s="71" t="n">
        <v>155</v>
      </c>
      <c r="G7592" s="72" t="n">
        <v>8770.28</v>
      </c>
      <c r="H7592" s="72" t="n">
        <v>7642.25</v>
      </c>
      <c r="I7592" s="71" t="n">
        <f aca="false">IF(B7592&gt;=Settings!$B$23,1,0)</f>
        <v>1</v>
      </c>
      <c r="J7592" s="71" t="n">
        <v>1</v>
      </c>
      <c r="K7592" s="71" t="n">
        <f aca="false">F7592*I7592*J7592</f>
        <v>155</v>
      </c>
      <c r="L7592" s="71" t="n">
        <f aca="false">E7592*I7592*J7592</f>
        <v>13</v>
      </c>
      <c r="M7592" s="72" t="n">
        <f aca="false">G7592*I7592*J7592</f>
        <v>8770.28</v>
      </c>
      <c r="N7592" s="72" t="n">
        <f aca="false">D7592*I7592*J7592</f>
        <v>730.34</v>
      </c>
      <c r="O7592" s="71" t="n">
        <f aca="false">F7592*J7592</f>
        <v>155</v>
      </c>
      <c r="P7592" s="71" t="n">
        <f aca="false">E7592*J7592</f>
        <v>13</v>
      </c>
    </row>
    <row r="7593" customFormat="false" ht="15" hidden="false" customHeight="false" outlineLevel="0" collapsed="false">
      <c r="A7593" s="71" t="s">
        <v>62</v>
      </c>
      <c r="B7593" s="71" t="s">
        <v>54</v>
      </c>
      <c r="C7593" s="71" t="s">
        <v>1440</v>
      </c>
      <c r="D7593" s="72" t="n">
        <v>65.42</v>
      </c>
      <c r="E7593" s="71" t="n">
        <v>1</v>
      </c>
      <c r="F7593" s="71" t="n">
        <v>4</v>
      </c>
      <c r="G7593" s="72" t="n">
        <v>313.43</v>
      </c>
      <c r="H7593" s="72" t="n">
        <v>185.34</v>
      </c>
      <c r="I7593" s="71" t="n">
        <f aca="false">IF(B7593&gt;=Settings!$B$23,1,0)</f>
        <v>1</v>
      </c>
      <c r="J7593" s="71" t="n">
        <v>1</v>
      </c>
      <c r="K7593" s="71" t="n">
        <f aca="false">F7593*I7593*J7593</f>
        <v>4</v>
      </c>
      <c r="L7593" s="71" t="n">
        <f aca="false">E7593*I7593*J7593</f>
        <v>1</v>
      </c>
      <c r="M7593" s="72" t="n">
        <f aca="false">G7593*I7593*J7593</f>
        <v>313.43</v>
      </c>
      <c r="N7593" s="72" t="n">
        <f aca="false">D7593*I7593*J7593</f>
        <v>65.42</v>
      </c>
      <c r="O7593" s="71" t="n">
        <f aca="false">F7593*J7593</f>
        <v>4</v>
      </c>
      <c r="P7593" s="71" t="n">
        <f aca="false">E7593*J7593</f>
        <v>1</v>
      </c>
    </row>
    <row r="7594" customFormat="false" ht="15" hidden="false" customHeight="false" outlineLevel="0" collapsed="false">
      <c r="A7594" s="71" t="s">
        <v>60</v>
      </c>
      <c r="B7594" s="71" t="s">
        <v>54</v>
      </c>
      <c r="C7594" s="71" t="s">
        <v>977</v>
      </c>
      <c r="D7594" s="72" t="n">
        <v>8.14</v>
      </c>
      <c r="E7594" s="71" t="n">
        <v>1</v>
      </c>
      <c r="F7594" s="71" t="n">
        <v>23</v>
      </c>
      <c r="G7594" s="72" t="n">
        <v>187.17</v>
      </c>
      <c r="H7594" s="72" t="n">
        <v>172.53</v>
      </c>
      <c r="I7594" s="71" t="n">
        <f aca="false">IF(B7594&gt;=Settings!$B$23,1,0)</f>
        <v>1</v>
      </c>
      <c r="J7594" s="71" t="n">
        <v>1</v>
      </c>
      <c r="K7594" s="71" t="n">
        <f aca="false">F7594*I7594*J7594</f>
        <v>23</v>
      </c>
      <c r="L7594" s="71" t="n">
        <f aca="false">E7594*I7594*J7594</f>
        <v>1</v>
      </c>
      <c r="M7594" s="72" t="n">
        <f aca="false">G7594*I7594*J7594</f>
        <v>187.17</v>
      </c>
      <c r="N7594" s="72" t="n">
        <f aca="false">D7594*I7594*J7594</f>
        <v>8.14</v>
      </c>
      <c r="O7594" s="71" t="n">
        <f aca="false">F7594*J7594</f>
        <v>23</v>
      </c>
      <c r="P7594" s="71" t="n">
        <f aca="false">E7594*J7594</f>
        <v>1</v>
      </c>
    </row>
    <row r="7595" customFormat="false" ht="15" hidden="false" customHeight="false" outlineLevel="0" collapsed="false">
      <c r="A7595" s="71" t="s">
        <v>61</v>
      </c>
      <c r="B7595" s="71" t="s">
        <v>54</v>
      </c>
      <c r="C7595" s="71" t="s">
        <v>1074</v>
      </c>
      <c r="D7595" s="72" t="n">
        <v>15.41</v>
      </c>
      <c r="E7595" s="71" t="n">
        <v>1</v>
      </c>
      <c r="F7595" s="71" t="n">
        <v>13</v>
      </c>
      <c r="G7595" s="72" t="n">
        <v>200.29</v>
      </c>
      <c r="H7595" s="72" t="n">
        <v>175.65</v>
      </c>
      <c r="I7595" s="71" t="n">
        <f aca="false">IF(B7595&gt;=Settings!$B$23,1,0)</f>
        <v>1</v>
      </c>
      <c r="J7595" s="71" t="n">
        <v>1</v>
      </c>
      <c r="K7595" s="71" t="n">
        <f aca="false">F7595*I7595*J7595</f>
        <v>13</v>
      </c>
      <c r="L7595" s="71" t="n">
        <f aca="false">E7595*I7595*J7595</f>
        <v>1</v>
      </c>
      <c r="M7595" s="72" t="n">
        <f aca="false">G7595*I7595*J7595</f>
        <v>200.29</v>
      </c>
      <c r="N7595" s="72" t="n">
        <f aca="false">D7595*I7595*J7595</f>
        <v>15.41</v>
      </c>
      <c r="O7595" s="71" t="n">
        <f aca="false">F7595*J7595</f>
        <v>13</v>
      </c>
      <c r="P7595" s="71" t="n">
        <f aca="false">E7595*J7595</f>
        <v>1</v>
      </c>
    </row>
    <row r="7596" customFormat="false" ht="15" hidden="false" customHeight="false" outlineLevel="0" collapsed="false">
      <c r="A7596" s="71" t="s">
        <v>59</v>
      </c>
      <c r="B7596" s="71" t="s">
        <v>54</v>
      </c>
      <c r="C7596" s="71" t="s">
        <v>1568</v>
      </c>
      <c r="D7596" s="72" t="n">
        <v>0</v>
      </c>
      <c r="E7596" s="71" t="n">
        <v>0</v>
      </c>
      <c r="F7596" s="71" t="n">
        <v>3</v>
      </c>
      <c r="G7596" s="72" t="n">
        <v>272.59</v>
      </c>
      <c r="H7596" s="72" t="n">
        <v>252.6</v>
      </c>
      <c r="I7596" s="71" t="n">
        <f aca="false">IF(B7596&gt;=Settings!$B$23,1,0)</f>
        <v>1</v>
      </c>
      <c r="J7596" s="71" t="n">
        <v>1</v>
      </c>
      <c r="K7596" s="71" t="n">
        <f aca="false">F7596*I7596*J7596</f>
        <v>3</v>
      </c>
      <c r="L7596" s="71" t="n">
        <f aca="false">E7596*I7596*J7596</f>
        <v>0</v>
      </c>
      <c r="M7596" s="72" t="n">
        <f aca="false">G7596*I7596*J7596</f>
        <v>272.59</v>
      </c>
      <c r="N7596" s="72" t="n">
        <f aca="false">D7596*I7596*J7596</f>
        <v>-0</v>
      </c>
      <c r="O7596" s="71" t="n">
        <f aca="false">F7596*J7596</f>
        <v>3</v>
      </c>
      <c r="P7596" s="71" t="n">
        <f aca="false">E7596*J7596</f>
        <v>0</v>
      </c>
    </row>
    <row r="7597" customFormat="false" ht="15" hidden="false" customHeight="false" outlineLevel="0" collapsed="false">
      <c r="A7597" s="71" t="s">
        <v>60</v>
      </c>
      <c r="B7597" s="71" t="s">
        <v>54</v>
      </c>
      <c r="C7597" s="71" t="s">
        <v>1116</v>
      </c>
      <c r="D7597" s="72" t="n">
        <v>134.25</v>
      </c>
      <c r="E7597" s="71" t="n">
        <v>10</v>
      </c>
      <c r="F7597" s="71" t="n">
        <v>97</v>
      </c>
      <c r="G7597" s="72" t="n">
        <v>1321.98</v>
      </c>
      <c r="H7597" s="72" t="n">
        <v>1161.22</v>
      </c>
      <c r="I7597" s="71" t="n">
        <f aca="false">IF(B7597&gt;=Settings!$B$23,1,0)</f>
        <v>1</v>
      </c>
      <c r="J7597" s="71" t="n">
        <v>1</v>
      </c>
      <c r="K7597" s="71" t="n">
        <f aca="false">F7597*I7597*J7597</f>
        <v>97</v>
      </c>
      <c r="L7597" s="71" t="n">
        <f aca="false">E7597*I7597*J7597</f>
        <v>10</v>
      </c>
      <c r="M7597" s="72" t="n">
        <f aca="false">G7597*I7597*J7597</f>
        <v>1321.98</v>
      </c>
      <c r="N7597" s="72" t="n">
        <f aca="false">D7597*I7597*J7597</f>
        <v>134.25</v>
      </c>
      <c r="O7597" s="71" t="n">
        <f aca="false">F7597*J7597</f>
        <v>97</v>
      </c>
      <c r="P7597" s="71" t="n">
        <f aca="false">E7597*J7597</f>
        <v>10</v>
      </c>
    </row>
    <row r="7598" customFormat="false" ht="15" hidden="false" customHeight="false" outlineLevel="0" collapsed="false">
      <c r="A7598" s="71" t="s">
        <v>60</v>
      </c>
      <c r="B7598" s="71" t="s">
        <v>54</v>
      </c>
      <c r="C7598" s="71" t="s">
        <v>583</v>
      </c>
      <c r="D7598" s="72" t="n">
        <v>145.2</v>
      </c>
      <c r="E7598" s="71" t="n">
        <v>42</v>
      </c>
      <c r="F7598" s="71" t="n">
        <v>407</v>
      </c>
      <c r="G7598" s="72" t="n">
        <v>1460.74</v>
      </c>
      <c r="H7598" s="72" t="n">
        <v>1271.49</v>
      </c>
      <c r="I7598" s="71" t="n">
        <f aca="false">IF(B7598&gt;=Settings!$B$23,1,0)</f>
        <v>1</v>
      </c>
      <c r="J7598" s="71" t="n">
        <v>1</v>
      </c>
      <c r="K7598" s="71" t="n">
        <f aca="false">F7598*I7598*J7598</f>
        <v>407</v>
      </c>
      <c r="L7598" s="71" t="n">
        <f aca="false">E7598*I7598*J7598</f>
        <v>42</v>
      </c>
      <c r="M7598" s="72" t="n">
        <f aca="false">G7598*I7598*J7598</f>
        <v>1460.74</v>
      </c>
      <c r="N7598" s="72" t="n">
        <f aca="false">D7598*I7598*J7598</f>
        <v>145.2</v>
      </c>
      <c r="O7598" s="71" t="n">
        <f aca="false">F7598*J7598</f>
        <v>407</v>
      </c>
      <c r="P7598" s="71" t="n">
        <f aca="false">E7598*J7598</f>
        <v>42</v>
      </c>
    </row>
    <row r="7599" customFormat="false" ht="15" hidden="false" customHeight="false" outlineLevel="0" collapsed="false">
      <c r="A7599" s="71" t="s">
        <v>60</v>
      </c>
      <c r="B7599" s="71" t="s">
        <v>54</v>
      </c>
      <c r="C7599" s="71" t="s">
        <v>140</v>
      </c>
      <c r="D7599" s="72" t="n">
        <v>788.81</v>
      </c>
      <c r="E7599" s="71" t="n">
        <v>6</v>
      </c>
      <c r="F7599" s="71" t="n">
        <v>28</v>
      </c>
      <c r="G7599" s="72" t="n">
        <v>3642.28</v>
      </c>
      <c r="H7599" s="72" t="n">
        <v>2666.94</v>
      </c>
      <c r="I7599" s="71" t="n">
        <f aca="false">IF(B7599&gt;=Settings!$B$23,1,0)</f>
        <v>1</v>
      </c>
      <c r="J7599" s="71" t="n">
        <v>1</v>
      </c>
      <c r="K7599" s="71" t="n">
        <f aca="false">F7599*I7599*J7599</f>
        <v>28</v>
      </c>
      <c r="L7599" s="71" t="n">
        <f aca="false">E7599*I7599*J7599</f>
        <v>6</v>
      </c>
      <c r="M7599" s="72" t="n">
        <f aca="false">G7599*I7599*J7599</f>
        <v>3642.28</v>
      </c>
      <c r="N7599" s="72" t="n">
        <f aca="false">D7599*I7599*J7599</f>
        <v>788.81</v>
      </c>
      <c r="O7599" s="71" t="n">
        <f aca="false">F7599*J7599</f>
        <v>28</v>
      </c>
      <c r="P7599" s="71" t="n">
        <f aca="false">E7599*J7599</f>
        <v>6</v>
      </c>
    </row>
    <row r="7600" customFormat="false" ht="15" hidden="false" customHeight="false" outlineLevel="0" collapsed="false">
      <c r="A7600" s="71" t="s">
        <v>61</v>
      </c>
      <c r="B7600" s="71" t="s">
        <v>54</v>
      </c>
      <c r="C7600" s="71" t="s">
        <v>2453</v>
      </c>
      <c r="D7600" s="72" t="n">
        <v>0</v>
      </c>
      <c r="E7600" s="71" t="n">
        <v>0</v>
      </c>
      <c r="F7600" s="71" t="n">
        <v>1</v>
      </c>
      <c r="G7600" s="72" t="n">
        <v>90.86</v>
      </c>
      <c r="H7600" s="72" t="n">
        <v>90.86</v>
      </c>
      <c r="I7600" s="71" t="n">
        <f aca="false">IF(B7600&gt;=Settings!$B$23,1,0)</f>
        <v>1</v>
      </c>
      <c r="J7600" s="71" t="n">
        <v>1</v>
      </c>
      <c r="K7600" s="71" t="n">
        <f aca="false">F7600*I7600*J7600</f>
        <v>1</v>
      </c>
      <c r="L7600" s="71" t="n">
        <f aca="false">E7600*I7600*J7600</f>
        <v>0</v>
      </c>
      <c r="M7600" s="72" t="n">
        <f aca="false">G7600*I7600*J7600</f>
        <v>90.86</v>
      </c>
      <c r="N7600" s="72" t="n">
        <f aca="false">D7600*I7600*J7600</f>
        <v>-0</v>
      </c>
      <c r="O7600" s="71" t="n">
        <f aca="false">F7600*J7600</f>
        <v>1</v>
      </c>
      <c r="P7600" s="71" t="n">
        <f aca="false">E7600*J7600</f>
        <v>0</v>
      </c>
    </row>
    <row r="7601" customFormat="false" ht="15" hidden="false" customHeight="false" outlineLevel="0" collapsed="false">
      <c r="A7601" s="71" t="s">
        <v>60</v>
      </c>
      <c r="B7601" s="71" t="s">
        <v>54</v>
      </c>
      <c r="C7601" s="71" t="s">
        <v>1322</v>
      </c>
      <c r="D7601" s="72" t="n">
        <v>50.87</v>
      </c>
      <c r="E7601" s="71" t="n">
        <v>1</v>
      </c>
      <c r="F7601" s="71" t="n">
        <v>10</v>
      </c>
      <c r="G7601" s="72" t="n">
        <v>613.15</v>
      </c>
      <c r="H7601" s="72" t="n">
        <v>488.28</v>
      </c>
      <c r="I7601" s="71" t="n">
        <f aca="false">IF(B7601&gt;=Settings!$B$23,1,0)</f>
        <v>1</v>
      </c>
      <c r="J7601" s="71" t="n">
        <v>1</v>
      </c>
      <c r="K7601" s="71" t="n">
        <f aca="false">F7601*I7601*J7601</f>
        <v>10</v>
      </c>
      <c r="L7601" s="71" t="n">
        <f aca="false">E7601*I7601*J7601</f>
        <v>1</v>
      </c>
      <c r="M7601" s="72" t="n">
        <f aca="false">G7601*I7601*J7601</f>
        <v>613.15</v>
      </c>
      <c r="N7601" s="72" t="n">
        <f aca="false">D7601*I7601*J7601</f>
        <v>50.87</v>
      </c>
      <c r="O7601" s="71" t="n">
        <f aca="false">F7601*J7601</f>
        <v>10</v>
      </c>
      <c r="P7601" s="71" t="n">
        <f aca="false">E7601*J7601</f>
        <v>1</v>
      </c>
    </row>
    <row r="7602" customFormat="false" ht="15" hidden="false" customHeight="false" outlineLevel="0" collapsed="false">
      <c r="A7602" s="71" t="s">
        <v>61</v>
      </c>
      <c r="B7602" s="71" t="s">
        <v>54</v>
      </c>
      <c r="C7602" s="71" t="s">
        <v>1240</v>
      </c>
      <c r="D7602" s="72" t="n">
        <v>0</v>
      </c>
      <c r="E7602" s="71" t="n">
        <v>0</v>
      </c>
      <c r="F7602" s="71" t="n">
        <v>1</v>
      </c>
      <c r="G7602" s="72" t="n">
        <v>68.13</v>
      </c>
      <c r="H7602" s="72" t="n">
        <v>57.92</v>
      </c>
      <c r="I7602" s="71" t="n">
        <f aca="false">IF(B7602&gt;=Settings!$B$23,1,0)</f>
        <v>1</v>
      </c>
      <c r="J7602" s="71" t="n">
        <v>1</v>
      </c>
      <c r="K7602" s="71" t="n">
        <f aca="false">F7602*I7602*J7602</f>
        <v>1</v>
      </c>
      <c r="L7602" s="71" t="n">
        <f aca="false">E7602*I7602*J7602</f>
        <v>0</v>
      </c>
      <c r="M7602" s="72" t="n">
        <f aca="false">G7602*I7602*J7602</f>
        <v>68.13</v>
      </c>
      <c r="N7602" s="72" t="n">
        <f aca="false">D7602*I7602*J7602</f>
        <v>-0</v>
      </c>
      <c r="O7602" s="71" t="n">
        <f aca="false">F7602*J7602</f>
        <v>1</v>
      </c>
      <c r="P7602" s="71" t="n">
        <f aca="false">E7602*J7602</f>
        <v>0</v>
      </c>
    </row>
    <row r="7603" customFormat="false" ht="15" hidden="false" customHeight="false" outlineLevel="0" collapsed="false">
      <c r="A7603" s="71" t="s">
        <v>59</v>
      </c>
      <c r="B7603" s="71" t="s">
        <v>54</v>
      </c>
      <c r="C7603" s="71" t="s">
        <v>1008</v>
      </c>
      <c r="D7603" s="72" t="n">
        <v>75.78</v>
      </c>
      <c r="E7603" s="71" t="n">
        <v>1</v>
      </c>
      <c r="F7603" s="71" t="n">
        <v>20</v>
      </c>
      <c r="G7603" s="72" t="n">
        <v>1781.59</v>
      </c>
      <c r="H7603" s="72" t="n">
        <v>1597.61</v>
      </c>
      <c r="I7603" s="71" t="n">
        <f aca="false">IF(B7603&gt;=Settings!$B$23,1,0)</f>
        <v>1</v>
      </c>
      <c r="J7603" s="71" t="n">
        <v>1</v>
      </c>
      <c r="K7603" s="71" t="n">
        <f aca="false">F7603*I7603*J7603</f>
        <v>20</v>
      </c>
      <c r="L7603" s="71" t="n">
        <f aca="false">E7603*I7603*J7603</f>
        <v>1</v>
      </c>
      <c r="M7603" s="72" t="n">
        <f aca="false">G7603*I7603*J7603</f>
        <v>1781.59</v>
      </c>
      <c r="N7603" s="72" t="n">
        <f aca="false">D7603*I7603*J7603</f>
        <v>75.78</v>
      </c>
      <c r="O7603" s="71" t="n">
        <f aca="false">F7603*J7603</f>
        <v>20</v>
      </c>
      <c r="P7603" s="71" t="n">
        <f aca="false">E7603*J7603</f>
        <v>1</v>
      </c>
    </row>
    <row r="7604" customFormat="false" ht="15" hidden="false" customHeight="false" outlineLevel="0" collapsed="false">
      <c r="A7604" s="71" t="s">
        <v>63</v>
      </c>
      <c r="B7604" s="71" t="s">
        <v>54</v>
      </c>
      <c r="C7604" s="71" t="s">
        <v>2328</v>
      </c>
      <c r="D7604" s="72" t="n">
        <v>0</v>
      </c>
      <c r="E7604" s="71" t="n">
        <v>0</v>
      </c>
      <c r="F7604" s="71" t="n">
        <v>4</v>
      </c>
      <c r="G7604" s="72" t="n">
        <v>2799.81</v>
      </c>
      <c r="H7604" s="72" t="n">
        <v>2484.85</v>
      </c>
      <c r="I7604" s="71" t="n">
        <f aca="false">IF(B7604&gt;=Settings!$B$23,1,0)</f>
        <v>1</v>
      </c>
      <c r="J7604" s="71" t="n">
        <v>1</v>
      </c>
      <c r="K7604" s="71" t="n">
        <f aca="false">F7604*I7604*J7604</f>
        <v>4</v>
      </c>
      <c r="L7604" s="71" t="n">
        <f aca="false">E7604*I7604*J7604</f>
        <v>0</v>
      </c>
      <c r="M7604" s="72" t="n">
        <f aca="false">G7604*I7604*J7604</f>
        <v>2799.81</v>
      </c>
      <c r="N7604" s="72" t="n">
        <f aca="false">D7604*I7604*J7604</f>
        <v>-0</v>
      </c>
      <c r="O7604" s="71" t="n">
        <f aca="false">F7604*J7604</f>
        <v>4</v>
      </c>
      <c r="P7604" s="71" t="n">
        <f aca="false">E7604*J7604</f>
        <v>0</v>
      </c>
    </row>
    <row r="7605" customFormat="false" ht="15" hidden="false" customHeight="false" outlineLevel="0" collapsed="false">
      <c r="A7605" s="71" t="s">
        <v>60</v>
      </c>
      <c r="B7605" s="71" t="s">
        <v>54</v>
      </c>
      <c r="C7605" s="71" t="s">
        <v>1069</v>
      </c>
      <c r="D7605" s="72" t="n">
        <v>48.65</v>
      </c>
      <c r="E7605" s="71" t="n">
        <v>1</v>
      </c>
      <c r="F7605" s="71" t="n">
        <v>8</v>
      </c>
      <c r="G7605" s="72" t="n">
        <v>437.81</v>
      </c>
      <c r="H7605" s="72" t="n">
        <v>330.73</v>
      </c>
      <c r="I7605" s="71" t="n">
        <f aca="false">IF(B7605&gt;=Settings!$B$23,1,0)</f>
        <v>1</v>
      </c>
      <c r="J7605" s="71" t="n">
        <v>1</v>
      </c>
      <c r="K7605" s="71" t="n">
        <f aca="false">F7605*I7605*J7605</f>
        <v>8</v>
      </c>
      <c r="L7605" s="71" t="n">
        <f aca="false">E7605*I7605*J7605</f>
        <v>1</v>
      </c>
      <c r="M7605" s="72" t="n">
        <f aca="false">G7605*I7605*J7605</f>
        <v>437.81</v>
      </c>
      <c r="N7605" s="72" t="n">
        <f aca="false">D7605*I7605*J7605</f>
        <v>48.65</v>
      </c>
      <c r="O7605" s="71" t="n">
        <f aca="false">F7605*J7605</f>
        <v>8</v>
      </c>
      <c r="P7605" s="71" t="n">
        <f aca="false">E7605*J7605</f>
        <v>1</v>
      </c>
    </row>
    <row r="7606" customFormat="false" ht="15" hidden="false" customHeight="false" outlineLevel="0" collapsed="false">
      <c r="A7606" s="71" t="s">
        <v>59</v>
      </c>
      <c r="B7606" s="71" t="s">
        <v>54</v>
      </c>
      <c r="C7606" s="71" t="s">
        <v>1128</v>
      </c>
      <c r="D7606" s="72" t="n">
        <v>745.09</v>
      </c>
      <c r="E7606" s="71" t="n">
        <v>9</v>
      </c>
      <c r="F7606" s="71" t="n">
        <v>95</v>
      </c>
      <c r="G7606" s="72" t="n">
        <v>8818.21</v>
      </c>
      <c r="H7606" s="72" t="n">
        <v>6877.73</v>
      </c>
      <c r="I7606" s="71" t="n">
        <f aca="false">IF(B7606&gt;=Settings!$B$23,1,0)</f>
        <v>1</v>
      </c>
      <c r="J7606" s="71" t="n">
        <v>1</v>
      </c>
      <c r="K7606" s="71" t="n">
        <f aca="false">F7606*I7606*J7606</f>
        <v>95</v>
      </c>
      <c r="L7606" s="71" t="n">
        <f aca="false">E7606*I7606*J7606</f>
        <v>9</v>
      </c>
      <c r="M7606" s="72" t="n">
        <f aca="false">G7606*I7606*J7606</f>
        <v>8818.21</v>
      </c>
      <c r="N7606" s="72" t="n">
        <f aca="false">D7606*I7606*J7606</f>
        <v>745.09</v>
      </c>
      <c r="O7606" s="71" t="n">
        <f aca="false">F7606*J7606</f>
        <v>95</v>
      </c>
      <c r="P7606" s="71" t="n">
        <f aca="false">E7606*J7606</f>
        <v>9</v>
      </c>
    </row>
    <row r="7607" customFormat="false" ht="15" hidden="false" customHeight="false" outlineLevel="0" collapsed="false">
      <c r="A7607" s="71" t="s">
        <v>59</v>
      </c>
      <c r="B7607" s="71" t="s">
        <v>54</v>
      </c>
      <c r="C7607" s="71" t="s">
        <v>2183</v>
      </c>
      <c r="D7607" s="72" t="n">
        <v>323.2</v>
      </c>
      <c r="E7607" s="71" t="n">
        <v>5</v>
      </c>
      <c r="F7607" s="71" t="n">
        <v>147</v>
      </c>
      <c r="G7607" s="72" t="n">
        <v>10411.52</v>
      </c>
      <c r="H7607" s="72" t="n">
        <v>9618.55</v>
      </c>
      <c r="I7607" s="71" t="n">
        <f aca="false">IF(B7607&gt;=Settings!$B$23,1,0)</f>
        <v>1</v>
      </c>
      <c r="J7607" s="71" t="n">
        <v>1</v>
      </c>
      <c r="K7607" s="71" t="n">
        <f aca="false">F7607*I7607*J7607</f>
        <v>147</v>
      </c>
      <c r="L7607" s="71" t="n">
        <f aca="false">E7607*I7607*J7607</f>
        <v>5</v>
      </c>
      <c r="M7607" s="72" t="n">
        <f aca="false">G7607*I7607*J7607</f>
        <v>10411.52</v>
      </c>
      <c r="N7607" s="72" t="n">
        <f aca="false">D7607*I7607*J7607</f>
        <v>323.2</v>
      </c>
      <c r="O7607" s="71" t="n">
        <f aca="false">F7607*J7607</f>
        <v>147</v>
      </c>
      <c r="P7607" s="71" t="n">
        <f aca="false">E7607*J7607</f>
        <v>5</v>
      </c>
    </row>
    <row r="7608" customFormat="false" ht="15" hidden="false" customHeight="false" outlineLevel="0" collapsed="false">
      <c r="A7608" s="71" t="s">
        <v>60</v>
      </c>
      <c r="B7608" s="71" t="s">
        <v>54</v>
      </c>
      <c r="C7608" s="71" t="s">
        <v>970</v>
      </c>
      <c r="D7608" s="72" t="n">
        <v>310.82</v>
      </c>
      <c r="E7608" s="71" t="n">
        <v>2</v>
      </c>
      <c r="F7608" s="71" t="n">
        <v>6</v>
      </c>
      <c r="G7608" s="72" t="n">
        <v>925.18</v>
      </c>
      <c r="H7608" s="72" t="n">
        <v>592.15</v>
      </c>
      <c r="I7608" s="71" t="n">
        <f aca="false">IF(B7608&gt;=Settings!$B$23,1,0)</f>
        <v>1</v>
      </c>
      <c r="J7608" s="71" t="n">
        <v>1</v>
      </c>
      <c r="K7608" s="71" t="n">
        <f aca="false">F7608*I7608*J7608</f>
        <v>6</v>
      </c>
      <c r="L7608" s="71" t="n">
        <f aca="false">E7608*I7608*J7608</f>
        <v>2</v>
      </c>
      <c r="M7608" s="72" t="n">
        <f aca="false">G7608*I7608*J7608</f>
        <v>925.18</v>
      </c>
      <c r="N7608" s="72" t="n">
        <f aca="false">D7608*I7608*J7608</f>
        <v>310.82</v>
      </c>
      <c r="O7608" s="71" t="n">
        <f aca="false">F7608*J7608</f>
        <v>6</v>
      </c>
      <c r="P7608" s="71" t="n">
        <f aca="false">E7608*J7608</f>
        <v>2</v>
      </c>
    </row>
    <row r="7609" customFormat="false" ht="15" hidden="false" customHeight="false" outlineLevel="0" collapsed="false">
      <c r="A7609" s="71" t="s">
        <v>59</v>
      </c>
      <c r="B7609" s="71" t="s">
        <v>54</v>
      </c>
      <c r="C7609" s="71" t="s">
        <v>1211</v>
      </c>
      <c r="D7609" s="72" t="n">
        <v>0</v>
      </c>
      <c r="E7609" s="71" t="n">
        <v>0</v>
      </c>
      <c r="F7609" s="71" t="n">
        <v>8</v>
      </c>
      <c r="G7609" s="72" t="n">
        <v>735.99</v>
      </c>
      <c r="H7609" s="72" t="n">
        <v>681.48</v>
      </c>
      <c r="I7609" s="71" t="n">
        <f aca="false">IF(B7609&gt;=Settings!$B$23,1,0)</f>
        <v>1</v>
      </c>
      <c r="J7609" s="71" t="n">
        <v>1</v>
      </c>
      <c r="K7609" s="71" t="n">
        <f aca="false">F7609*I7609*J7609</f>
        <v>8</v>
      </c>
      <c r="L7609" s="71" t="n">
        <f aca="false">E7609*I7609*J7609</f>
        <v>0</v>
      </c>
      <c r="M7609" s="72" t="n">
        <f aca="false">G7609*I7609*J7609</f>
        <v>735.99</v>
      </c>
      <c r="N7609" s="72" t="n">
        <f aca="false">D7609*I7609*J7609</f>
        <v>-0</v>
      </c>
      <c r="O7609" s="71" t="n">
        <f aca="false">F7609*J7609</f>
        <v>8</v>
      </c>
      <c r="P7609" s="71" t="n">
        <f aca="false">E7609*J7609</f>
        <v>0</v>
      </c>
    </row>
    <row r="7610" customFormat="false" ht="15" hidden="false" customHeight="false" outlineLevel="0" collapsed="false">
      <c r="A7610" s="71" t="s">
        <v>60</v>
      </c>
      <c r="B7610" s="71" t="s">
        <v>54</v>
      </c>
      <c r="C7610" s="71" t="s">
        <v>2437</v>
      </c>
      <c r="D7610" s="72" t="n">
        <v>122.68</v>
      </c>
      <c r="E7610" s="71" t="n">
        <v>1</v>
      </c>
      <c r="F7610" s="71" t="n">
        <v>13</v>
      </c>
      <c r="G7610" s="72" t="n">
        <v>1722.08</v>
      </c>
      <c r="H7610" s="72" t="n">
        <v>1366.34</v>
      </c>
      <c r="I7610" s="71" t="n">
        <f aca="false">IF(B7610&gt;=Settings!$B$23,1,0)</f>
        <v>1</v>
      </c>
      <c r="J7610" s="71" t="n">
        <v>1</v>
      </c>
      <c r="K7610" s="71" t="n">
        <f aca="false">F7610*I7610*J7610</f>
        <v>13</v>
      </c>
      <c r="L7610" s="71" t="n">
        <f aca="false">E7610*I7610*J7610</f>
        <v>1</v>
      </c>
      <c r="M7610" s="72" t="n">
        <f aca="false">G7610*I7610*J7610</f>
        <v>1722.08</v>
      </c>
      <c r="N7610" s="72" t="n">
        <f aca="false">D7610*I7610*J7610</f>
        <v>122.68</v>
      </c>
      <c r="O7610" s="71" t="n">
        <f aca="false">F7610*J7610</f>
        <v>13</v>
      </c>
      <c r="P7610" s="71" t="n">
        <f aca="false">E7610*J7610</f>
        <v>1</v>
      </c>
    </row>
    <row r="7611" customFormat="false" ht="15" hidden="false" customHeight="false" outlineLevel="0" collapsed="false">
      <c r="A7611" s="71" t="s">
        <v>59</v>
      </c>
      <c r="B7611" s="71" t="s">
        <v>54</v>
      </c>
      <c r="C7611" s="71" t="s">
        <v>583</v>
      </c>
      <c r="D7611" s="72" t="n">
        <v>248.95</v>
      </c>
      <c r="E7611" s="71" t="n">
        <v>71</v>
      </c>
      <c r="F7611" s="71" t="n">
        <v>824</v>
      </c>
      <c r="G7611" s="72" t="n">
        <v>2957.22</v>
      </c>
      <c r="H7611" s="72" t="n">
        <v>2594.91</v>
      </c>
      <c r="I7611" s="71" t="n">
        <f aca="false">IF(B7611&gt;=Settings!$B$23,1,0)</f>
        <v>1</v>
      </c>
      <c r="J7611" s="71" t="n">
        <v>1</v>
      </c>
      <c r="K7611" s="71" t="n">
        <f aca="false">F7611*I7611*J7611</f>
        <v>824</v>
      </c>
      <c r="L7611" s="71" t="n">
        <f aca="false">E7611*I7611*J7611</f>
        <v>71</v>
      </c>
      <c r="M7611" s="72" t="n">
        <f aca="false">G7611*I7611*J7611</f>
        <v>2957.22</v>
      </c>
      <c r="N7611" s="72" t="n">
        <f aca="false">D7611*I7611*J7611</f>
        <v>248.95</v>
      </c>
      <c r="O7611" s="71" t="n">
        <f aca="false">F7611*J7611</f>
        <v>824</v>
      </c>
      <c r="P7611" s="71" t="n">
        <f aca="false">E7611*J7611</f>
        <v>71</v>
      </c>
    </row>
    <row r="7612" customFormat="false" ht="15" hidden="false" customHeight="false" outlineLevel="0" collapsed="false">
      <c r="A7612" s="71" t="s">
        <v>61</v>
      </c>
      <c r="B7612" s="71" t="s">
        <v>54</v>
      </c>
      <c r="C7612" s="71" t="s">
        <v>2398</v>
      </c>
      <c r="D7612" s="72" t="n">
        <v>0</v>
      </c>
      <c r="E7612" s="71" t="n">
        <v>0</v>
      </c>
      <c r="F7612" s="71" t="n">
        <v>1</v>
      </c>
      <c r="G7612" s="72" t="n">
        <v>90.86</v>
      </c>
      <c r="H7612" s="72" t="n">
        <v>90.86</v>
      </c>
      <c r="I7612" s="71" t="n">
        <f aca="false">IF(B7612&gt;=Settings!$B$23,1,0)</f>
        <v>1</v>
      </c>
      <c r="J7612" s="71" t="n">
        <v>1</v>
      </c>
      <c r="K7612" s="71" t="n">
        <f aca="false">F7612*I7612*J7612</f>
        <v>1</v>
      </c>
      <c r="L7612" s="71" t="n">
        <f aca="false">E7612*I7612*J7612</f>
        <v>0</v>
      </c>
      <c r="M7612" s="72" t="n">
        <f aca="false">G7612*I7612*J7612</f>
        <v>90.86</v>
      </c>
      <c r="N7612" s="72" t="n">
        <f aca="false">D7612*I7612*J7612</f>
        <v>-0</v>
      </c>
      <c r="O7612" s="71" t="n">
        <f aca="false">F7612*J7612</f>
        <v>1</v>
      </c>
      <c r="P7612" s="71" t="n">
        <f aca="false">E7612*J7612</f>
        <v>0</v>
      </c>
    </row>
    <row r="7613" customFormat="false" ht="15" hidden="false" customHeight="false" outlineLevel="0" collapsed="false">
      <c r="A7613" s="71" t="s">
        <v>59</v>
      </c>
      <c r="B7613" s="71" t="s">
        <v>54</v>
      </c>
      <c r="C7613" s="71" t="s">
        <v>164</v>
      </c>
      <c r="D7613" s="72" t="n">
        <v>190.82</v>
      </c>
      <c r="E7613" s="71" t="n">
        <v>2</v>
      </c>
      <c r="F7613" s="71" t="n">
        <v>9</v>
      </c>
      <c r="G7613" s="72" t="n">
        <v>849.59</v>
      </c>
      <c r="H7613" s="72" t="n">
        <v>644.47</v>
      </c>
      <c r="I7613" s="71" t="n">
        <f aca="false">IF(B7613&gt;=Settings!$B$23,1,0)</f>
        <v>1</v>
      </c>
      <c r="J7613" s="71" t="n">
        <v>1</v>
      </c>
      <c r="K7613" s="71" t="n">
        <f aca="false">F7613*I7613*J7613</f>
        <v>9</v>
      </c>
      <c r="L7613" s="71" t="n">
        <f aca="false">E7613*I7613*J7613</f>
        <v>2</v>
      </c>
      <c r="M7613" s="72" t="n">
        <f aca="false">G7613*I7613*J7613</f>
        <v>849.59</v>
      </c>
      <c r="N7613" s="72" t="n">
        <f aca="false">D7613*I7613*J7613</f>
        <v>190.82</v>
      </c>
      <c r="O7613" s="71" t="n">
        <f aca="false">F7613*J7613</f>
        <v>9</v>
      </c>
      <c r="P7613" s="71" t="n">
        <f aca="false">E7613*J7613</f>
        <v>2</v>
      </c>
    </row>
    <row r="7614" customFormat="false" ht="15" hidden="false" customHeight="false" outlineLevel="0" collapsed="false">
      <c r="A7614" s="71" t="s">
        <v>59</v>
      </c>
      <c r="B7614" s="71" t="s">
        <v>54</v>
      </c>
      <c r="C7614" s="71" t="s">
        <v>1131</v>
      </c>
      <c r="D7614" s="72" t="n">
        <v>54.52</v>
      </c>
      <c r="E7614" s="71" t="n">
        <v>1</v>
      </c>
      <c r="F7614" s="71" t="n">
        <v>9</v>
      </c>
      <c r="G7614" s="72" t="n">
        <v>681.4</v>
      </c>
      <c r="H7614" s="72" t="n">
        <v>548.78</v>
      </c>
      <c r="I7614" s="71" t="n">
        <f aca="false">IF(B7614&gt;=Settings!$B$23,1,0)</f>
        <v>1</v>
      </c>
      <c r="J7614" s="71" t="n">
        <v>1</v>
      </c>
      <c r="K7614" s="71" t="n">
        <f aca="false">F7614*I7614*J7614</f>
        <v>9</v>
      </c>
      <c r="L7614" s="71" t="n">
        <f aca="false">E7614*I7614*J7614</f>
        <v>1</v>
      </c>
      <c r="M7614" s="72" t="n">
        <f aca="false">G7614*I7614*J7614</f>
        <v>681.4</v>
      </c>
      <c r="N7614" s="72" t="n">
        <f aca="false">D7614*I7614*J7614</f>
        <v>54.52</v>
      </c>
      <c r="O7614" s="71" t="n">
        <f aca="false">F7614*J7614</f>
        <v>9</v>
      </c>
      <c r="P7614" s="71" t="n">
        <f aca="false">E7614*J7614</f>
        <v>1</v>
      </c>
    </row>
    <row r="7615" customFormat="false" ht="15" hidden="false" customHeight="false" outlineLevel="0" collapsed="false">
      <c r="A7615" s="71" t="s">
        <v>59</v>
      </c>
      <c r="B7615" s="71" t="s">
        <v>54</v>
      </c>
      <c r="C7615" s="71" t="s">
        <v>1133</v>
      </c>
      <c r="D7615" s="72" t="n">
        <v>0</v>
      </c>
      <c r="E7615" s="71" t="n">
        <v>0</v>
      </c>
      <c r="F7615" s="71" t="n">
        <v>6</v>
      </c>
      <c r="G7615" s="72" t="n">
        <v>523.36</v>
      </c>
      <c r="H7615" s="72" t="n">
        <v>496.13</v>
      </c>
      <c r="I7615" s="71" t="n">
        <f aca="false">IF(B7615&gt;=Settings!$B$23,1,0)</f>
        <v>1</v>
      </c>
      <c r="J7615" s="71" t="n">
        <v>1</v>
      </c>
      <c r="K7615" s="71" t="n">
        <f aca="false">F7615*I7615*J7615</f>
        <v>6</v>
      </c>
      <c r="L7615" s="71" t="n">
        <f aca="false">E7615*I7615*J7615</f>
        <v>0</v>
      </c>
      <c r="M7615" s="72" t="n">
        <f aca="false">G7615*I7615*J7615</f>
        <v>523.36</v>
      </c>
      <c r="N7615" s="72" t="n">
        <f aca="false">D7615*I7615*J7615</f>
        <v>-0</v>
      </c>
      <c r="O7615" s="71" t="n">
        <f aca="false">F7615*J7615</f>
        <v>6</v>
      </c>
      <c r="P7615" s="71" t="n">
        <f aca="false">E7615*J7615</f>
        <v>0</v>
      </c>
    </row>
    <row r="7616" customFormat="false" ht="15" hidden="false" customHeight="false" outlineLevel="0" collapsed="false">
      <c r="A7616" s="71" t="s">
        <v>61</v>
      </c>
      <c r="B7616" s="71" t="s">
        <v>54</v>
      </c>
      <c r="C7616" s="71" t="s">
        <v>643</v>
      </c>
      <c r="D7616" s="72" t="n">
        <v>0</v>
      </c>
      <c r="E7616" s="71" t="n">
        <v>0</v>
      </c>
      <c r="F7616" s="71" t="n">
        <v>1</v>
      </c>
      <c r="G7616" s="72" t="n">
        <v>109.04</v>
      </c>
      <c r="H7616" s="72" t="n">
        <v>92.69</v>
      </c>
      <c r="I7616" s="71" t="n">
        <f aca="false">IF(B7616&gt;=Settings!$B$23,1,0)</f>
        <v>1</v>
      </c>
      <c r="J7616" s="71" t="n">
        <v>1</v>
      </c>
      <c r="K7616" s="71" t="n">
        <f aca="false">F7616*I7616*J7616</f>
        <v>1</v>
      </c>
      <c r="L7616" s="71" t="n">
        <f aca="false">E7616*I7616*J7616</f>
        <v>0</v>
      </c>
      <c r="M7616" s="72" t="n">
        <f aca="false">G7616*I7616*J7616</f>
        <v>109.04</v>
      </c>
      <c r="N7616" s="72" t="n">
        <f aca="false">D7616*I7616*J7616</f>
        <v>-0</v>
      </c>
      <c r="O7616" s="71" t="n">
        <f aca="false">F7616*J7616</f>
        <v>1</v>
      </c>
      <c r="P7616" s="71" t="n">
        <f aca="false">E7616*J7616</f>
        <v>0</v>
      </c>
    </row>
    <row r="7617" customFormat="false" ht="15" hidden="false" customHeight="false" outlineLevel="0" collapsed="false">
      <c r="A7617" s="71" t="s">
        <v>59</v>
      </c>
      <c r="B7617" s="71" t="s">
        <v>54</v>
      </c>
      <c r="C7617" s="71" t="s">
        <v>1420</v>
      </c>
      <c r="D7617" s="72" t="n">
        <v>0</v>
      </c>
      <c r="E7617" s="71" t="n">
        <v>0</v>
      </c>
      <c r="F7617" s="71" t="n">
        <v>6</v>
      </c>
      <c r="G7617" s="72" t="n">
        <v>622.45</v>
      </c>
      <c r="H7617" s="72" t="n">
        <v>591.11</v>
      </c>
      <c r="I7617" s="71" t="n">
        <f aca="false">IF(B7617&gt;=Settings!$B$23,1,0)</f>
        <v>1</v>
      </c>
      <c r="J7617" s="71" t="n">
        <v>1</v>
      </c>
      <c r="K7617" s="71" t="n">
        <f aca="false">F7617*I7617*J7617</f>
        <v>6</v>
      </c>
      <c r="L7617" s="71" t="n">
        <f aca="false">E7617*I7617*J7617</f>
        <v>0</v>
      </c>
      <c r="M7617" s="72" t="n">
        <f aca="false">G7617*I7617*J7617</f>
        <v>622.45</v>
      </c>
      <c r="N7617" s="72" t="n">
        <f aca="false">D7617*I7617*J7617</f>
        <v>-0</v>
      </c>
      <c r="O7617" s="71" t="n">
        <f aca="false">F7617*J7617</f>
        <v>6</v>
      </c>
      <c r="P7617" s="71" t="n">
        <f aca="false">E7617*J7617</f>
        <v>0</v>
      </c>
    </row>
    <row r="7618" customFormat="false" ht="15" hidden="false" customHeight="false" outlineLevel="0" collapsed="false">
      <c r="A7618" s="71" t="s">
        <v>59</v>
      </c>
      <c r="B7618" s="71" t="s">
        <v>54</v>
      </c>
      <c r="C7618" s="71" t="s">
        <v>1403</v>
      </c>
      <c r="D7618" s="72" t="n">
        <v>154.51</v>
      </c>
      <c r="E7618" s="71" t="n">
        <v>1</v>
      </c>
      <c r="F7618" s="71" t="n">
        <v>10</v>
      </c>
      <c r="G7618" s="72" t="n">
        <v>1967.71</v>
      </c>
      <c r="H7618" s="72" t="n">
        <v>1702.33</v>
      </c>
      <c r="I7618" s="71" t="n">
        <f aca="false">IF(B7618&gt;=Settings!$B$23,1,0)</f>
        <v>1</v>
      </c>
      <c r="J7618" s="71" t="n">
        <v>1</v>
      </c>
      <c r="K7618" s="71" t="n">
        <f aca="false">F7618*I7618*J7618</f>
        <v>10</v>
      </c>
      <c r="L7618" s="71" t="n">
        <f aca="false">E7618*I7618*J7618</f>
        <v>1</v>
      </c>
      <c r="M7618" s="72" t="n">
        <f aca="false">G7618*I7618*J7618</f>
        <v>1967.71</v>
      </c>
      <c r="N7618" s="72" t="n">
        <f aca="false">D7618*I7618*J7618</f>
        <v>154.51</v>
      </c>
      <c r="O7618" s="71" t="n">
        <f aca="false">F7618*J7618</f>
        <v>10</v>
      </c>
      <c r="P7618" s="71" t="n">
        <f aca="false">E7618*J7618</f>
        <v>1</v>
      </c>
    </row>
    <row r="7619" customFormat="false" ht="15" hidden="false" customHeight="false" outlineLevel="0" collapsed="false">
      <c r="A7619" s="71" t="s">
        <v>59</v>
      </c>
      <c r="B7619" s="71" t="s">
        <v>54</v>
      </c>
      <c r="C7619" s="71" t="s">
        <v>2386</v>
      </c>
      <c r="D7619" s="72" t="n">
        <v>0</v>
      </c>
      <c r="E7619" s="71" t="n">
        <v>0</v>
      </c>
      <c r="F7619" s="71" t="n">
        <v>3</v>
      </c>
      <c r="G7619" s="72" t="n">
        <v>291.68</v>
      </c>
      <c r="H7619" s="72" t="n">
        <v>291.68</v>
      </c>
      <c r="I7619" s="71" t="n">
        <f aca="false">IF(B7619&gt;=Settings!$B$23,1,0)</f>
        <v>1</v>
      </c>
      <c r="J7619" s="71" t="n">
        <v>1</v>
      </c>
      <c r="K7619" s="71" t="n">
        <f aca="false">F7619*I7619*J7619</f>
        <v>3</v>
      </c>
      <c r="L7619" s="71" t="n">
        <f aca="false">E7619*I7619*J7619</f>
        <v>0</v>
      </c>
      <c r="M7619" s="72" t="n">
        <f aca="false">G7619*I7619*J7619</f>
        <v>291.68</v>
      </c>
      <c r="N7619" s="72" t="n">
        <f aca="false">D7619*I7619*J7619</f>
        <v>-0</v>
      </c>
      <c r="O7619" s="71" t="n">
        <f aca="false">F7619*J7619</f>
        <v>3</v>
      </c>
      <c r="P7619" s="71" t="n">
        <f aca="false">E7619*J7619</f>
        <v>0</v>
      </c>
    </row>
    <row r="7620" customFormat="false" ht="15" hidden="false" customHeight="false" outlineLevel="0" collapsed="false">
      <c r="A7620" s="71" t="s">
        <v>60</v>
      </c>
      <c r="B7620" s="71" t="s">
        <v>54</v>
      </c>
      <c r="C7620" s="71" t="s">
        <v>2207</v>
      </c>
      <c r="D7620" s="72" t="n">
        <v>53.64</v>
      </c>
      <c r="E7620" s="71" t="n">
        <v>1</v>
      </c>
      <c r="F7620" s="71" t="n">
        <v>12</v>
      </c>
      <c r="G7620" s="72" t="n">
        <v>855.43</v>
      </c>
      <c r="H7620" s="72" t="n">
        <v>677.58</v>
      </c>
      <c r="I7620" s="71" t="n">
        <f aca="false">IF(B7620&gt;=Settings!$B$23,1,0)</f>
        <v>1</v>
      </c>
      <c r="J7620" s="71" t="n">
        <v>1</v>
      </c>
      <c r="K7620" s="71" t="n">
        <f aca="false">F7620*I7620*J7620</f>
        <v>12</v>
      </c>
      <c r="L7620" s="71" t="n">
        <f aca="false">E7620*I7620*J7620</f>
        <v>1</v>
      </c>
      <c r="M7620" s="72" t="n">
        <f aca="false">G7620*I7620*J7620</f>
        <v>855.43</v>
      </c>
      <c r="N7620" s="72" t="n">
        <f aca="false">D7620*I7620*J7620</f>
        <v>53.64</v>
      </c>
      <c r="O7620" s="71" t="n">
        <f aca="false">F7620*J7620</f>
        <v>12</v>
      </c>
      <c r="P7620" s="71" t="n">
        <f aca="false">E7620*J7620</f>
        <v>1</v>
      </c>
    </row>
    <row r="7621" customFormat="false" ht="15" hidden="false" customHeight="false" outlineLevel="0" collapsed="false">
      <c r="A7621" s="71" t="s">
        <v>63</v>
      </c>
      <c r="B7621" s="71" t="s">
        <v>54</v>
      </c>
      <c r="C7621" s="71" t="s">
        <v>2334</v>
      </c>
      <c r="D7621" s="72" t="n">
        <v>0</v>
      </c>
      <c r="E7621" s="71" t="n">
        <v>0</v>
      </c>
      <c r="F7621" s="71" t="n">
        <v>5</v>
      </c>
      <c r="G7621" s="72" t="n">
        <v>17.95</v>
      </c>
      <c r="H7621" s="72" t="n">
        <v>17.95</v>
      </c>
      <c r="I7621" s="71" t="n">
        <f aca="false">IF(B7621&gt;=Settings!$B$23,1,0)</f>
        <v>1</v>
      </c>
      <c r="J7621" s="71" t="n">
        <v>1</v>
      </c>
      <c r="K7621" s="71" t="n">
        <f aca="false">F7621*I7621*J7621</f>
        <v>5</v>
      </c>
      <c r="L7621" s="71" t="n">
        <f aca="false">E7621*I7621*J7621</f>
        <v>0</v>
      </c>
      <c r="M7621" s="72" t="n">
        <f aca="false">G7621*I7621*J7621</f>
        <v>17.95</v>
      </c>
      <c r="N7621" s="72" t="n">
        <f aca="false">D7621*I7621*J7621</f>
        <v>-0</v>
      </c>
      <c r="O7621" s="71" t="n">
        <f aca="false">F7621*J7621</f>
        <v>5</v>
      </c>
      <c r="P7621" s="71" t="n">
        <f aca="false">E7621*J7621</f>
        <v>0</v>
      </c>
    </row>
    <row r="7622" customFormat="false" ht="15" hidden="false" customHeight="false" outlineLevel="0" collapsed="false">
      <c r="A7622" s="71" t="s">
        <v>62</v>
      </c>
      <c r="B7622" s="71" t="s">
        <v>54</v>
      </c>
      <c r="C7622" s="71" t="s">
        <v>1299</v>
      </c>
      <c r="D7622" s="72" t="n">
        <v>0</v>
      </c>
      <c r="E7622" s="71" t="n">
        <v>0</v>
      </c>
      <c r="F7622" s="71" t="n">
        <v>2</v>
      </c>
      <c r="G7622" s="72" t="n">
        <v>7.18</v>
      </c>
      <c r="H7622" s="72" t="n">
        <v>7.18</v>
      </c>
      <c r="I7622" s="71" t="n">
        <f aca="false">IF(B7622&gt;=Settings!$B$23,1,0)</f>
        <v>1</v>
      </c>
      <c r="J7622" s="71" t="n">
        <v>1</v>
      </c>
      <c r="K7622" s="71" t="n">
        <f aca="false">F7622*I7622*J7622</f>
        <v>2</v>
      </c>
      <c r="L7622" s="71" t="n">
        <f aca="false">E7622*I7622*J7622</f>
        <v>0</v>
      </c>
      <c r="M7622" s="72" t="n">
        <f aca="false">G7622*I7622*J7622</f>
        <v>7.18</v>
      </c>
      <c r="N7622" s="72" t="n">
        <f aca="false">D7622*I7622*J7622</f>
        <v>-0</v>
      </c>
      <c r="O7622" s="71" t="n">
        <f aca="false">F7622*J7622</f>
        <v>2</v>
      </c>
      <c r="P7622" s="71" t="n">
        <f aca="false">E7622*J7622</f>
        <v>0</v>
      </c>
    </row>
    <row r="7623" customFormat="false" ht="15" hidden="false" customHeight="false" outlineLevel="0" collapsed="false">
      <c r="A7623" s="71" t="s">
        <v>59</v>
      </c>
      <c r="B7623" s="71" t="s">
        <v>54</v>
      </c>
      <c r="C7623" s="71" t="s">
        <v>1417</v>
      </c>
      <c r="D7623" s="72" t="n">
        <v>0</v>
      </c>
      <c r="E7623" s="71" t="n">
        <v>0</v>
      </c>
      <c r="F7623" s="71" t="n">
        <v>1</v>
      </c>
      <c r="G7623" s="72" t="n">
        <v>200.86</v>
      </c>
      <c r="H7623" s="72" t="n">
        <v>200.86</v>
      </c>
      <c r="I7623" s="71" t="n">
        <f aca="false">IF(B7623&gt;=Settings!$B$23,1,0)</f>
        <v>1</v>
      </c>
      <c r="J7623" s="71" t="n">
        <v>1</v>
      </c>
      <c r="K7623" s="71" t="n">
        <f aca="false">F7623*I7623*J7623</f>
        <v>1</v>
      </c>
      <c r="L7623" s="71" t="n">
        <f aca="false">E7623*I7623*J7623</f>
        <v>0</v>
      </c>
      <c r="M7623" s="72" t="n">
        <f aca="false">G7623*I7623*J7623</f>
        <v>200.86</v>
      </c>
      <c r="N7623" s="72" t="n">
        <f aca="false">D7623*I7623*J7623</f>
        <v>-0</v>
      </c>
      <c r="O7623" s="71" t="n">
        <f aca="false">F7623*J7623</f>
        <v>1</v>
      </c>
      <c r="P7623" s="71" t="n">
        <f aca="false">E7623*J7623</f>
        <v>0</v>
      </c>
    </row>
    <row r="7624" customFormat="false" ht="15" hidden="false" customHeight="false" outlineLevel="0" collapsed="false">
      <c r="A7624" s="71" t="s">
        <v>59</v>
      </c>
      <c r="B7624" s="71" t="s">
        <v>54</v>
      </c>
      <c r="C7624" s="71" t="s">
        <v>640</v>
      </c>
      <c r="D7624" s="72" t="n">
        <v>54.5</v>
      </c>
      <c r="E7624" s="71" t="n">
        <v>1</v>
      </c>
      <c r="F7624" s="71" t="n">
        <v>6</v>
      </c>
      <c r="G7624" s="72" t="n">
        <v>327</v>
      </c>
      <c r="H7624" s="72" t="n">
        <v>261.6</v>
      </c>
      <c r="I7624" s="71" t="n">
        <f aca="false">IF(B7624&gt;=Settings!$B$23,1,0)</f>
        <v>1</v>
      </c>
      <c r="J7624" s="71" t="n">
        <v>1</v>
      </c>
      <c r="K7624" s="71" t="n">
        <f aca="false">F7624*I7624*J7624</f>
        <v>6</v>
      </c>
      <c r="L7624" s="71" t="n">
        <f aca="false">E7624*I7624*J7624</f>
        <v>1</v>
      </c>
      <c r="M7624" s="72" t="n">
        <f aca="false">G7624*I7624*J7624</f>
        <v>327</v>
      </c>
      <c r="N7624" s="72" t="n">
        <f aca="false">D7624*I7624*J7624</f>
        <v>54.5</v>
      </c>
      <c r="O7624" s="71" t="n">
        <f aca="false">F7624*J7624</f>
        <v>6</v>
      </c>
      <c r="P7624" s="71" t="n">
        <f aca="false">E7624*J7624</f>
        <v>1</v>
      </c>
    </row>
    <row r="7625" customFormat="false" ht="15" hidden="false" customHeight="false" outlineLevel="0" collapsed="false">
      <c r="A7625" s="71" t="s">
        <v>60</v>
      </c>
      <c r="B7625" s="71" t="s">
        <v>54</v>
      </c>
      <c r="C7625" s="71" t="s">
        <v>164</v>
      </c>
      <c r="D7625" s="72" t="n">
        <v>417.08</v>
      </c>
      <c r="E7625" s="71" t="n">
        <v>5</v>
      </c>
      <c r="F7625" s="71" t="n">
        <v>36</v>
      </c>
      <c r="G7625" s="72" t="n">
        <v>3298.31</v>
      </c>
      <c r="H7625" s="72" t="n">
        <v>2555.53</v>
      </c>
      <c r="I7625" s="71" t="n">
        <f aca="false">IF(B7625&gt;=Settings!$B$23,1,0)</f>
        <v>1</v>
      </c>
      <c r="J7625" s="71" t="n">
        <v>1</v>
      </c>
      <c r="K7625" s="71" t="n">
        <f aca="false">F7625*I7625*J7625</f>
        <v>36</v>
      </c>
      <c r="L7625" s="71" t="n">
        <f aca="false">E7625*I7625*J7625</f>
        <v>5</v>
      </c>
      <c r="M7625" s="72" t="n">
        <f aca="false">G7625*I7625*J7625</f>
        <v>3298.31</v>
      </c>
      <c r="N7625" s="72" t="n">
        <f aca="false">D7625*I7625*J7625</f>
        <v>417.08</v>
      </c>
      <c r="O7625" s="71" t="n">
        <f aca="false">F7625*J7625</f>
        <v>36</v>
      </c>
      <c r="P7625" s="71" t="n">
        <f aca="false">E7625*J7625</f>
        <v>5</v>
      </c>
    </row>
    <row r="7626" customFormat="false" ht="15" hidden="false" customHeight="false" outlineLevel="0" collapsed="false">
      <c r="A7626" s="71" t="s">
        <v>61</v>
      </c>
      <c r="B7626" s="71" t="s">
        <v>54</v>
      </c>
      <c r="C7626" s="71" t="s">
        <v>1147</v>
      </c>
      <c r="D7626" s="72" t="n">
        <v>0</v>
      </c>
      <c r="E7626" s="71" t="n">
        <v>0</v>
      </c>
      <c r="F7626" s="71" t="n">
        <v>1</v>
      </c>
      <c r="G7626" s="72" t="n">
        <v>263.59</v>
      </c>
      <c r="H7626" s="72" t="n">
        <v>263.59</v>
      </c>
      <c r="I7626" s="71" t="n">
        <f aca="false">IF(B7626&gt;=Settings!$B$23,1,0)</f>
        <v>1</v>
      </c>
      <c r="J7626" s="71" t="n">
        <v>1</v>
      </c>
      <c r="K7626" s="71" t="n">
        <f aca="false">F7626*I7626*J7626</f>
        <v>1</v>
      </c>
      <c r="L7626" s="71" t="n">
        <f aca="false">E7626*I7626*J7626</f>
        <v>0</v>
      </c>
      <c r="M7626" s="72" t="n">
        <f aca="false">G7626*I7626*J7626</f>
        <v>263.59</v>
      </c>
      <c r="N7626" s="72" t="n">
        <f aca="false">D7626*I7626*J7626</f>
        <v>-0</v>
      </c>
      <c r="O7626" s="71" t="n">
        <f aca="false">F7626*J7626</f>
        <v>1</v>
      </c>
      <c r="P7626" s="71" t="n">
        <f aca="false">E7626*J7626</f>
        <v>0</v>
      </c>
    </row>
    <row r="7627" customFormat="false" ht="15" hidden="false" customHeight="false" outlineLevel="0" collapsed="false">
      <c r="A7627" s="71" t="s">
        <v>59</v>
      </c>
      <c r="B7627" s="71" t="s">
        <v>54</v>
      </c>
      <c r="C7627" s="71" t="s">
        <v>958</v>
      </c>
      <c r="D7627" s="72" t="n">
        <v>117.62</v>
      </c>
      <c r="E7627" s="71" t="n">
        <v>15</v>
      </c>
      <c r="F7627" s="71" t="n">
        <v>145</v>
      </c>
      <c r="G7627" s="72" t="n">
        <v>1179.94</v>
      </c>
      <c r="H7627" s="72" t="n">
        <v>1007.19</v>
      </c>
      <c r="I7627" s="71" t="n">
        <f aca="false">IF(B7627&gt;=Settings!$B$23,1,0)</f>
        <v>1</v>
      </c>
      <c r="J7627" s="71" t="n">
        <v>1</v>
      </c>
      <c r="K7627" s="71" t="n">
        <f aca="false">F7627*I7627*J7627</f>
        <v>145</v>
      </c>
      <c r="L7627" s="71" t="n">
        <f aca="false">E7627*I7627*J7627</f>
        <v>15</v>
      </c>
      <c r="M7627" s="72" t="n">
        <f aca="false">G7627*I7627*J7627</f>
        <v>1179.94</v>
      </c>
      <c r="N7627" s="72" t="n">
        <f aca="false">D7627*I7627*J7627</f>
        <v>117.62</v>
      </c>
      <c r="O7627" s="71" t="n">
        <f aca="false">F7627*J7627</f>
        <v>145</v>
      </c>
      <c r="P7627" s="71" t="n">
        <f aca="false">E7627*J7627</f>
        <v>15</v>
      </c>
    </row>
    <row r="7628" customFormat="false" ht="15" hidden="false" customHeight="false" outlineLevel="0" collapsed="false">
      <c r="A7628" s="71" t="s">
        <v>59</v>
      </c>
      <c r="B7628" s="71" t="s">
        <v>54</v>
      </c>
      <c r="C7628" s="71" t="s">
        <v>955</v>
      </c>
      <c r="D7628" s="72" t="n">
        <v>109.05</v>
      </c>
      <c r="E7628" s="71" t="n">
        <v>1</v>
      </c>
      <c r="F7628" s="71" t="n">
        <v>5</v>
      </c>
      <c r="G7628" s="72" t="n">
        <v>527.04</v>
      </c>
      <c r="H7628" s="72" t="n">
        <v>403</v>
      </c>
      <c r="I7628" s="71" t="n">
        <f aca="false">IF(B7628&gt;=Settings!$B$23,1,0)</f>
        <v>1</v>
      </c>
      <c r="J7628" s="71" t="n">
        <v>1</v>
      </c>
      <c r="K7628" s="71" t="n">
        <f aca="false">F7628*I7628*J7628</f>
        <v>5</v>
      </c>
      <c r="L7628" s="71" t="n">
        <f aca="false">E7628*I7628*J7628</f>
        <v>1</v>
      </c>
      <c r="M7628" s="72" t="n">
        <f aca="false">G7628*I7628*J7628</f>
        <v>527.04</v>
      </c>
      <c r="N7628" s="72" t="n">
        <f aca="false">D7628*I7628*J7628</f>
        <v>109.05</v>
      </c>
      <c r="O7628" s="71" t="n">
        <f aca="false">F7628*J7628</f>
        <v>5</v>
      </c>
      <c r="P7628" s="71" t="n">
        <f aca="false">E7628*J7628</f>
        <v>1</v>
      </c>
    </row>
    <row r="7629" customFormat="false" ht="15" hidden="false" customHeight="false" outlineLevel="0" collapsed="false">
      <c r="A7629" s="71" t="s">
        <v>60</v>
      </c>
      <c r="B7629" s="71" t="s">
        <v>54</v>
      </c>
      <c r="C7629" s="71" t="s">
        <v>142</v>
      </c>
      <c r="D7629" s="72" t="n">
        <v>558.91</v>
      </c>
      <c r="E7629" s="71" t="n">
        <v>16</v>
      </c>
      <c r="F7629" s="71" t="n">
        <v>130</v>
      </c>
      <c r="G7629" s="72" t="n">
        <v>5427.45</v>
      </c>
      <c r="H7629" s="72" t="n">
        <v>4087.55</v>
      </c>
      <c r="I7629" s="71" t="n">
        <f aca="false">IF(B7629&gt;=Settings!$B$23,1,0)</f>
        <v>1</v>
      </c>
      <c r="J7629" s="71" t="n">
        <v>1</v>
      </c>
      <c r="K7629" s="71" t="n">
        <f aca="false">F7629*I7629*J7629</f>
        <v>130</v>
      </c>
      <c r="L7629" s="71" t="n">
        <f aca="false">E7629*I7629*J7629</f>
        <v>16</v>
      </c>
      <c r="M7629" s="72" t="n">
        <f aca="false">G7629*I7629*J7629</f>
        <v>5427.45</v>
      </c>
      <c r="N7629" s="72" t="n">
        <f aca="false">D7629*I7629*J7629</f>
        <v>558.91</v>
      </c>
      <c r="O7629" s="71" t="n">
        <f aca="false">F7629*J7629</f>
        <v>130</v>
      </c>
      <c r="P7629" s="71" t="n">
        <f aca="false">E7629*J7629</f>
        <v>16</v>
      </c>
    </row>
    <row r="7630" customFormat="false" ht="15" hidden="false" customHeight="false" outlineLevel="0" collapsed="false">
      <c r="A7630" s="71" t="s">
        <v>59</v>
      </c>
      <c r="B7630" s="71" t="s">
        <v>54</v>
      </c>
      <c r="C7630" s="71" t="s">
        <v>954</v>
      </c>
      <c r="D7630" s="72" t="n">
        <v>0</v>
      </c>
      <c r="E7630" s="71" t="n">
        <v>0</v>
      </c>
      <c r="F7630" s="71" t="n">
        <v>12</v>
      </c>
      <c r="G7630" s="72" t="n">
        <v>1194.87</v>
      </c>
      <c r="H7630" s="72" t="n">
        <v>1145.15</v>
      </c>
      <c r="I7630" s="71" t="n">
        <f aca="false">IF(B7630&gt;=Settings!$B$23,1,0)</f>
        <v>1</v>
      </c>
      <c r="J7630" s="71" t="n">
        <v>1</v>
      </c>
      <c r="K7630" s="71" t="n">
        <f aca="false">F7630*I7630*J7630</f>
        <v>12</v>
      </c>
      <c r="L7630" s="71" t="n">
        <f aca="false">E7630*I7630*J7630</f>
        <v>0</v>
      </c>
      <c r="M7630" s="72" t="n">
        <f aca="false">G7630*I7630*J7630</f>
        <v>1194.87</v>
      </c>
      <c r="N7630" s="72" t="n">
        <f aca="false">D7630*I7630*J7630</f>
        <v>-0</v>
      </c>
      <c r="O7630" s="71" t="n">
        <f aca="false">F7630*J7630</f>
        <v>12</v>
      </c>
      <c r="P7630" s="71" t="n">
        <f aca="false">E7630*J7630</f>
        <v>0</v>
      </c>
    </row>
    <row r="7631" customFormat="false" ht="15" hidden="false" customHeight="false" outlineLevel="0" collapsed="false">
      <c r="A7631" s="71" t="s">
        <v>59</v>
      </c>
      <c r="B7631" s="71" t="s">
        <v>54</v>
      </c>
      <c r="C7631" s="71" t="s">
        <v>2211</v>
      </c>
      <c r="D7631" s="72" t="n">
        <v>177.18</v>
      </c>
      <c r="E7631" s="71" t="n">
        <v>2</v>
      </c>
      <c r="F7631" s="71" t="n">
        <v>22</v>
      </c>
      <c r="G7631" s="72" t="n">
        <v>1894.42</v>
      </c>
      <c r="H7631" s="72" t="n">
        <v>1647.32</v>
      </c>
      <c r="I7631" s="71" t="n">
        <f aca="false">IF(B7631&gt;=Settings!$B$23,1,0)</f>
        <v>1</v>
      </c>
      <c r="J7631" s="71" t="n">
        <v>1</v>
      </c>
      <c r="K7631" s="71" t="n">
        <f aca="false">F7631*I7631*J7631</f>
        <v>22</v>
      </c>
      <c r="L7631" s="71" t="n">
        <f aca="false">E7631*I7631*J7631</f>
        <v>2</v>
      </c>
      <c r="M7631" s="72" t="n">
        <f aca="false">G7631*I7631*J7631</f>
        <v>1894.42</v>
      </c>
      <c r="N7631" s="72" t="n">
        <f aca="false">D7631*I7631*J7631</f>
        <v>177.18</v>
      </c>
      <c r="O7631" s="71" t="n">
        <f aca="false">F7631*J7631</f>
        <v>22</v>
      </c>
      <c r="P7631" s="71" t="n">
        <f aca="false">E7631*J7631</f>
        <v>2</v>
      </c>
    </row>
    <row r="7632" customFormat="false" ht="15" hidden="false" customHeight="false" outlineLevel="0" collapsed="false">
      <c r="A7632" s="71" t="s">
        <v>63</v>
      </c>
      <c r="B7632" s="71" t="s">
        <v>54</v>
      </c>
      <c r="C7632" s="71" t="s">
        <v>2267</v>
      </c>
      <c r="D7632" s="72" t="n">
        <v>0</v>
      </c>
      <c r="E7632" s="71" t="n">
        <v>0</v>
      </c>
      <c r="F7632" s="71" t="n">
        <v>1</v>
      </c>
      <c r="G7632" s="72" t="n">
        <v>99.95</v>
      </c>
      <c r="H7632" s="72" t="n">
        <v>99.95</v>
      </c>
      <c r="I7632" s="71" t="n">
        <f aca="false">IF(B7632&gt;=Settings!$B$23,1,0)</f>
        <v>1</v>
      </c>
      <c r="J7632" s="71" t="n">
        <v>1</v>
      </c>
      <c r="K7632" s="71" t="n">
        <f aca="false">F7632*I7632*J7632</f>
        <v>1</v>
      </c>
      <c r="L7632" s="71" t="n">
        <f aca="false">E7632*I7632*J7632</f>
        <v>0</v>
      </c>
      <c r="M7632" s="72" t="n">
        <f aca="false">G7632*I7632*J7632</f>
        <v>99.95</v>
      </c>
      <c r="N7632" s="72" t="n">
        <f aca="false">D7632*I7632*J7632</f>
        <v>-0</v>
      </c>
      <c r="O7632" s="71" t="n">
        <f aca="false">F7632*J7632</f>
        <v>1</v>
      </c>
      <c r="P7632" s="71" t="n">
        <f aca="false">E7632*J7632</f>
        <v>0</v>
      </c>
    </row>
    <row r="7633" customFormat="false" ht="15" hidden="false" customHeight="false" outlineLevel="0" collapsed="false">
      <c r="A7633" s="71" t="s">
        <v>60</v>
      </c>
      <c r="B7633" s="71" t="s">
        <v>54</v>
      </c>
      <c r="C7633" s="71" t="s">
        <v>894</v>
      </c>
      <c r="D7633" s="72" t="n">
        <v>0</v>
      </c>
      <c r="E7633" s="71" t="n">
        <v>0</v>
      </c>
      <c r="F7633" s="71" t="n">
        <v>2</v>
      </c>
      <c r="G7633" s="72" t="n">
        <v>177.18</v>
      </c>
      <c r="H7633" s="72" t="n">
        <v>162.19</v>
      </c>
      <c r="I7633" s="71" t="n">
        <f aca="false">IF(B7633&gt;=Settings!$B$23,1,0)</f>
        <v>1</v>
      </c>
      <c r="J7633" s="71" t="n">
        <v>1</v>
      </c>
      <c r="K7633" s="71" t="n">
        <f aca="false">F7633*I7633*J7633</f>
        <v>2</v>
      </c>
      <c r="L7633" s="71" t="n">
        <f aca="false">E7633*I7633*J7633</f>
        <v>0</v>
      </c>
      <c r="M7633" s="72" t="n">
        <f aca="false">G7633*I7633*J7633</f>
        <v>177.18</v>
      </c>
      <c r="N7633" s="72" t="n">
        <f aca="false">D7633*I7633*J7633</f>
        <v>-0</v>
      </c>
      <c r="O7633" s="71" t="n">
        <f aca="false">F7633*J7633</f>
        <v>2</v>
      </c>
      <c r="P7633" s="71" t="n">
        <f aca="false">E7633*J7633</f>
        <v>0</v>
      </c>
    </row>
    <row r="7634" customFormat="false" ht="15" hidden="false" customHeight="false" outlineLevel="0" collapsed="false">
      <c r="A7634" s="71" t="s">
        <v>59</v>
      </c>
      <c r="B7634" s="71" t="s">
        <v>54</v>
      </c>
      <c r="C7634" s="71" t="s">
        <v>2395</v>
      </c>
      <c r="D7634" s="72" t="n">
        <v>0</v>
      </c>
      <c r="E7634" s="71" t="n">
        <v>0</v>
      </c>
      <c r="F7634" s="71" t="n">
        <v>1</v>
      </c>
      <c r="G7634" s="72" t="n">
        <v>118.14</v>
      </c>
      <c r="H7634" s="72" t="n">
        <v>118.14</v>
      </c>
      <c r="I7634" s="71" t="n">
        <f aca="false">IF(B7634&gt;=Settings!$B$23,1,0)</f>
        <v>1</v>
      </c>
      <c r="J7634" s="71" t="n">
        <v>1</v>
      </c>
      <c r="K7634" s="71" t="n">
        <f aca="false">F7634*I7634*J7634</f>
        <v>1</v>
      </c>
      <c r="L7634" s="71" t="n">
        <f aca="false">E7634*I7634*J7634</f>
        <v>0</v>
      </c>
      <c r="M7634" s="72" t="n">
        <f aca="false">G7634*I7634*J7634</f>
        <v>118.14</v>
      </c>
      <c r="N7634" s="72" t="n">
        <f aca="false">D7634*I7634*J7634</f>
        <v>-0</v>
      </c>
      <c r="O7634" s="71" t="n">
        <f aca="false">F7634*J7634</f>
        <v>1</v>
      </c>
      <c r="P7634" s="71" t="n">
        <f aca="false">E7634*J7634</f>
        <v>0</v>
      </c>
    </row>
    <row r="7635" customFormat="false" ht="15" hidden="false" customHeight="false" outlineLevel="0" collapsed="false">
      <c r="A7635" s="71" t="s">
        <v>61</v>
      </c>
      <c r="B7635" s="71" t="s">
        <v>54</v>
      </c>
      <c r="C7635" s="71" t="s">
        <v>1158</v>
      </c>
      <c r="D7635" s="72" t="n">
        <v>222.64</v>
      </c>
      <c r="E7635" s="71" t="n">
        <v>2</v>
      </c>
      <c r="F7635" s="71" t="n">
        <v>13</v>
      </c>
      <c r="G7635" s="72" t="n">
        <v>1317.58</v>
      </c>
      <c r="H7635" s="72" t="n">
        <v>1064.97</v>
      </c>
      <c r="I7635" s="71" t="n">
        <f aca="false">IF(B7635&gt;=Settings!$B$23,1,0)</f>
        <v>1</v>
      </c>
      <c r="J7635" s="71" t="n">
        <v>1</v>
      </c>
      <c r="K7635" s="71" t="n">
        <f aca="false">F7635*I7635*J7635</f>
        <v>13</v>
      </c>
      <c r="L7635" s="71" t="n">
        <f aca="false">E7635*I7635*J7635</f>
        <v>2</v>
      </c>
      <c r="M7635" s="72" t="n">
        <f aca="false">G7635*I7635*J7635</f>
        <v>1317.58</v>
      </c>
      <c r="N7635" s="72" t="n">
        <f aca="false">D7635*I7635*J7635</f>
        <v>222.64</v>
      </c>
      <c r="O7635" s="71" t="n">
        <f aca="false">F7635*J7635</f>
        <v>13</v>
      </c>
      <c r="P7635" s="71" t="n">
        <f aca="false">E7635*J7635</f>
        <v>2</v>
      </c>
    </row>
    <row r="7636" customFormat="false" ht="15" hidden="false" customHeight="false" outlineLevel="0" collapsed="false">
      <c r="A7636" s="71" t="s">
        <v>60</v>
      </c>
      <c r="B7636" s="71" t="s">
        <v>54</v>
      </c>
      <c r="C7636" s="71" t="s">
        <v>893</v>
      </c>
      <c r="D7636" s="72" t="n">
        <v>0</v>
      </c>
      <c r="E7636" s="71" t="n">
        <v>0</v>
      </c>
      <c r="F7636" s="71" t="n">
        <v>1</v>
      </c>
      <c r="G7636" s="72" t="n">
        <v>40.86</v>
      </c>
      <c r="H7636" s="72" t="n">
        <v>34.73</v>
      </c>
      <c r="I7636" s="71" t="n">
        <f aca="false">IF(B7636&gt;=Settings!$B$23,1,0)</f>
        <v>1</v>
      </c>
      <c r="J7636" s="71" t="n">
        <v>1</v>
      </c>
      <c r="K7636" s="71" t="n">
        <f aca="false">F7636*I7636*J7636</f>
        <v>1</v>
      </c>
      <c r="L7636" s="71" t="n">
        <f aca="false">E7636*I7636*J7636</f>
        <v>0</v>
      </c>
      <c r="M7636" s="72" t="n">
        <f aca="false">G7636*I7636*J7636</f>
        <v>40.86</v>
      </c>
      <c r="N7636" s="72" t="n">
        <f aca="false">D7636*I7636*J7636</f>
        <v>-0</v>
      </c>
      <c r="O7636" s="71" t="n">
        <f aca="false">F7636*J7636</f>
        <v>1</v>
      </c>
      <c r="P7636" s="71" t="n">
        <f aca="false">E7636*J7636</f>
        <v>0</v>
      </c>
    </row>
    <row r="7637" customFormat="false" ht="15" hidden="false" customHeight="false" outlineLevel="0" collapsed="false">
      <c r="A7637" s="71" t="s">
        <v>60</v>
      </c>
      <c r="B7637" s="71" t="s">
        <v>54</v>
      </c>
      <c r="C7637" s="71" t="s">
        <v>1786</v>
      </c>
      <c r="D7637" s="72" t="n">
        <v>420</v>
      </c>
      <c r="E7637" s="71" t="n">
        <v>5</v>
      </c>
      <c r="F7637" s="71" t="n">
        <v>38</v>
      </c>
      <c r="G7637" s="72" t="n">
        <v>3161.89</v>
      </c>
      <c r="H7637" s="72" t="n">
        <v>2672.64</v>
      </c>
      <c r="I7637" s="71" t="n">
        <f aca="false">IF(B7637&gt;=Settings!$B$23,1,0)</f>
        <v>1</v>
      </c>
      <c r="J7637" s="71" t="n">
        <v>1</v>
      </c>
      <c r="K7637" s="71" t="n">
        <f aca="false">F7637*I7637*J7637</f>
        <v>38</v>
      </c>
      <c r="L7637" s="71" t="n">
        <f aca="false">E7637*I7637*J7637</f>
        <v>5</v>
      </c>
      <c r="M7637" s="72" t="n">
        <f aca="false">G7637*I7637*J7637</f>
        <v>3161.89</v>
      </c>
      <c r="N7637" s="72" t="n">
        <f aca="false">D7637*I7637*J7637</f>
        <v>420</v>
      </c>
      <c r="O7637" s="71" t="n">
        <f aca="false">F7637*J7637</f>
        <v>38</v>
      </c>
      <c r="P7637" s="71" t="n">
        <f aca="false">E7637*J7637</f>
        <v>5</v>
      </c>
    </row>
    <row r="7638" customFormat="false" ht="15" hidden="false" customHeight="false" outlineLevel="0" collapsed="false">
      <c r="A7638" s="71" t="s">
        <v>60</v>
      </c>
      <c r="B7638" s="71" t="s">
        <v>54</v>
      </c>
      <c r="C7638" s="71" t="s">
        <v>2146</v>
      </c>
      <c r="D7638" s="72" t="n">
        <v>809.3</v>
      </c>
      <c r="E7638" s="71" t="n">
        <v>6</v>
      </c>
      <c r="F7638" s="71" t="n">
        <v>40</v>
      </c>
      <c r="G7638" s="72" t="n">
        <v>5647.3</v>
      </c>
      <c r="H7638" s="72" t="n">
        <v>4769.6</v>
      </c>
      <c r="I7638" s="71" t="n">
        <f aca="false">IF(B7638&gt;=Settings!$B$23,1,0)</f>
        <v>1</v>
      </c>
      <c r="J7638" s="71" t="n">
        <v>1</v>
      </c>
      <c r="K7638" s="71" t="n">
        <f aca="false">F7638*I7638*J7638</f>
        <v>40</v>
      </c>
      <c r="L7638" s="71" t="n">
        <f aca="false">E7638*I7638*J7638</f>
        <v>6</v>
      </c>
      <c r="M7638" s="72" t="n">
        <f aca="false">G7638*I7638*J7638</f>
        <v>5647.3</v>
      </c>
      <c r="N7638" s="72" t="n">
        <f aca="false">D7638*I7638*J7638</f>
        <v>809.3</v>
      </c>
      <c r="O7638" s="71" t="n">
        <f aca="false">F7638*J7638</f>
        <v>40</v>
      </c>
      <c r="P7638" s="71" t="n">
        <f aca="false">E7638*J7638</f>
        <v>6</v>
      </c>
    </row>
    <row r="7639" customFormat="false" ht="15" hidden="false" customHeight="false" outlineLevel="0" collapsed="false">
      <c r="A7639" s="71" t="s">
        <v>59</v>
      </c>
      <c r="B7639" s="71" t="s">
        <v>54</v>
      </c>
      <c r="C7639" s="71" t="s">
        <v>1083</v>
      </c>
      <c r="D7639" s="72" t="n">
        <v>168.09</v>
      </c>
      <c r="E7639" s="71" t="n">
        <v>2</v>
      </c>
      <c r="F7639" s="71" t="n">
        <v>10</v>
      </c>
      <c r="G7639" s="72" t="n">
        <v>804.08</v>
      </c>
      <c r="H7639" s="72" t="n">
        <v>635.99</v>
      </c>
      <c r="I7639" s="71" t="n">
        <f aca="false">IF(B7639&gt;=Settings!$B$23,1,0)</f>
        <v>1</v>
      </c>
      <c r="J7639" s="71" t="n">
        <v>1</v>
      </c>
      <c r="K7639" s="71" t="n">
        <f aca="false">F7639*I7639*J7639</f>
        <v>10</v>
      </c>
      <c r="L7639" s="71" t="n">
        <f aca="false">E7639*I7639*J7639</f>
        <v>2</v>
      </c>
      <c r="M7639" s="72" t="n">
        <f aca="false">G7639*I7639*J7639</f>
        <v>804.08</v>
      </c>
      <c r="N7639" s="72" t="n">
        <f aca="false">D7639*I7639*J7639</f>
        <v>168.09</v>
      </c>
      <c r="O7639" s="71" t="n">
        <f aca="false">F7639*J7639</f>
        <v>10</v>
      </c>
      <c r="P7639" s="71" t="n">
        <f aca="false">E7639*J7639</f>
        <v>2</v>
      </c>
    </row>
    <row r="7640" customFormat="false" ht="15" hidden="false" customHeight="false" outlineLevel="0" collapsed="false">
      <c r="A7640" s="71" t="s">
        <v>61</v>
      </c>
      <c r="B7640" s="71" t="s">
        <v>54</v>
      </c>
      <c r="C7640" s="71" t="s">
        <v>1300</v>
      </c>
      <c r="D7640" s="72" t="n">
        <v>80.19</v>
      </c>
      <c r="E7640" s="71" t="n">
        <v>3</v>
      </c>
      <c r="F7640" s="71" t="n">
        <v>21</v>
      </c>
      <c r="G7640" s="72" t="n">
        <v>590.87</v>
      </c>
      <c r="H7640" s="72" t="n">
        <v>479.75</v>
      </c>
      <c r="I7640" s="71" t="n">
        <f aca="false">IF(B7640&gt;=Settings!$B$23,1,0)</f>
        <v>1</v>
      </c>
      <c r="J7640" s="71" t="n">
        <v>1</v>
      </c>
      <c r="K7640" s="71" t="n">
        <f aca="false">F7640*I7640*J7640</f>
        <v>21</v>
      </c>
      <c r="L7640" s="71" t="n">
        <f aca="false">E7640*I7640*J7640</f>
        <v>3</v>
      </c>
      <c r="M7640" s="72" t="n">
        <f aca="false">G7640*I7640*J7640</f>
        <v>590.87</v>
      </c>
      <c r="N7640" s="72" t="n">
        <f aca="false">D7640*I7640*J7640</f>
        <v>80.19</v>
      </c>
      <c r="O7640" s="71" t="n">
        <f aca="false">F7640*J7640</f>
        <v>21</v>
      </c>
      <c r="P7640" s="71" t="n">
        <f aca="false">E7640*J7640</f>
        <v>3</v>
      </c>
    </row>
    <row r="7641" customFormat="false" ht="15" hidden="false" customHeight="false" outlineLevel="0" collapsed="false">
      <c r="A7641" s="71" t="s">
        <v>61</v>
      </c>
      <c r="B7641" s="71" t="s">
        <v>54</v>
      </c>
      <c r="C7641" s="71" t="s">
        <v>150</v>
      </c>
      <c r="D7641" s="72" t="n">
        <v>834.35</v>
      </c>
      <c r="E7641" s="71" t="n">
        <v>10</v>
      </c>
      <c r="F7641" s="71" t="n">
        <v>84</v>
      </c>
      <c r="G7641" s="72" t="n">
        <v>7686.85</v>
      </c>
      <c r="H7641" s="72" t="n">
        <v>6525.61</v>
      </c>
      <c r="I7641" s="71" t="n">
        <f aca="false">IF(B7641&gt;=Settings!$B$23,1,0)</f>
        <v>1</v>
      </c>
      <c r="J7641" s="71" t="n">
        <v>1</v>
      </c>
      <c r="K7641" s="71" t="n">
        <f aca="false">F7641*I7641*J7641</f>
        <v>84</v>
      </c>
      <c r="L7641" s="71" t="n">
        <f aca="false">E7641*I7641*J7641</f>
        <v>10</v>
      </c>
      <c r="M7641" s="72" t="n">
        <f aca="false">G7641*I7641*J7641</f>
        <v>7686.85</v>
      </c>
      <c r="N7641" s="72" t="n">
        <f aca="false">D7641*I7641*J7641</f>
        <v>834.35</v>
      </c>
      <c r="O7641" s="71" t="n">
        <f aca="false">F7641*J7641</f>
        <v>84</v>
      </c>
      <c r="P7641" s="71" t="n">
        <f aca="false">E7641*J7641</f>
        <v>10</v>
      </c>
    </row>
    <row r="7642" customFormat="false" ht="15" hidden="false" customHeight="false" outlineLevel="0" collapsed="false">
      <c r="A7642" s="71" t="s">
        <v>61</v>
      </c>
      <c r="B7642" s="71" t="s">
        <v>54</v>
      </c>
      <c r="C7642" s="71" t="s">
        <v>152</v>
      </c>
      <c r="D7642" s="72" t="n">
        <v>413.49</v>
      </c>
      <c r="E7642" s="71" t="n">
        <v>3</v>
      </c>
      <c r="F7642" s="71" t="n">
        <v>85</v>
      </c>
      <c r="G7642" s="72" t="n">
        <v>11423.06</v>
      </c>
      <c r="H7642" s="72" t="n">
        <v>9462.9</v>
      </c>
      <c r="I7642" s="71" t="n">
        <f aca="false">IF(B7642&gt;=Settings!$B$23,1,0)</f>
        <v>1</v>
      </c>
      <c r="J7642" s="71" t="n">
        <v>1</v>
      </c>
      <c r="K7642" s="71" t="n">
        <f aca="false">F7642*I7642*J7642</f>
        <v>85</v>
      </c>
      <c r="L7642" s="71" t="n">
        <f aca="false">E7642*I7642*J7642</f>
        <v>3</v>
      </c>
      <c r="M7642" s="72" t="n">
        <f aca="false">G7642*I7642*J7642</f>
        <v>11423.06</v>
      </c>
      <c r="N7642" s="72" t="n">
        <f aca="false">D7642*I7642*J7642</f>
        <v>413.49</v>
      </c>
      <c r="O7642" s="71" t="n">
        <f aca="false">F7642*J7642</f>
        <v>85</v>
      </c>
      <c r="P7642" s="71" t="n">
        <f aca="false">E7642*J7642</f>
        <v>3</v>
      </c>
    </row>
    <row r="7643" customFormat="false" ht="15" hidden="false" customHeight="false" outlineLevel="0" collapsed="false">
      <c r="A7643" s="71" t="s">
        <v>61</v>
      </c>
      <c r="B7643" s="71" t="s">
        <v>54</v>
      </c>
      <c r="C7643" s="71" t="s">
        <v>1747</v>
      </c>
      <c r="D7643" s="72" t="n">
        <v>0</v>
      </c>
      <c r="E7643" s="71" t="n">
        <v>0</v>
      </c>
      <c r="F7643" s="71" t="n">
        <v>1</v>
      </c>
      <c r="G7643" s="72" t="n">
        <v>118.14</v>
      </c>
      <c r="H7643" s="72" t="n">
        <v>118.14</v>
      </c>
      <c r="I7643" s="71" t="n">
        <f aca="false">IF(B7643&gt;=Settings!$B$23,1,0)</f>
        <v>1</v>
      </c>
      <c r="J7643" s="71" t="n">
        <v>1</v>
      </c>
      <c r="K7643" s="71" t="n">
        <f aca="false">F7643*I7643*J7643</f>
        <v>1</v>
      </c>
      <c r="L7643" s="71" t="n">
        <f aca="false">E7643*I7643*J7643</f>
        <v>0</v>
      </c>
      <c r="M7643" s="72" t="n">
        <f aca="false">G7643*I7643*J7643</f>
        <v>118.14</v>
      </c>
      <c r="N7643" s="72" t="n">
        <f aca="false">D7643*I7643*J7643</f>
        <v>-0</v>
      </c>
      <c r="O7643" s="71" t="n">
        <f aca="false">F7643*J7643</f>
        <v>1</v>
      </c>
      <c r="P7643" s="71" t="n">
        <f aca="false">E7643*J7643</f>
        <v>0</v>
      </c>
    </row>
    <row r="7644" customFormat="false" ht="15" hidden="false" customHeight="false" outlineLevel="0" collapsed="false">
      <c r="A7644" s="71" t="s">
        <v>59</v>
      </c>
      <c r="B7644" s="71" t="s">
        <v>54</v>
      </c>
      <c r="C7644" s="71" t="s">
        <v>2367</v>
      </c>
      <c r="D7644" s="72" t="n">
        <v>212.65</v>
      </c>
      <c r="E7644" s="71" t="n">
        <v>2</v>
      </c>
      <c r="F7644" s="71" t="n">
        <v>6</v>
      </c>
      <c r="G7644" s="72" t="n">
        <v>622.44</v>
      </c>
      <c r="H7644" s="72" t="n">
        <v>376.64</v>
      </c>
      <c r="I7644" s="71" t="n">
        <f aca="false">IF(B7644&gt;=Settings!$B$23,1,0)</f>
        <v>1</v>
      </c>
      <c r="J7644" s="71" t="n">
        <v>1</v>
      </c>
      <c r="K7644" s="71" t="n">
        <f aca="false">F7644*I7644*J7644</f>
        <v>6</v>
      </c>
      <c r="L7644" s="71" t="n">
        <f aca="false">E7644*I7644*J7644</f>
        <v>2</v>
      </c>
      <c r="M7644" s="72" t="n">
        <f aca="false">G7644*I7644*J7644</f>
        <v>622.44</v>
      </c>
      <c r="N7644" s="72" t="n">
        <f aca="false">D7644*I7644*J7644</f>
        <v>212.65</v>
      </c>
      <c r="O7644" s="71" t="n">
        <f aca="false">F7644*J7644</f>
        <v>6</v>
      </c>
      <c r="P7644" s="71" t="n">
        <f aca="false">E7644*J7644</f>
        <v>2</v>
      </c>
    </row>
    <row r="7645" customFormat="false" ht="15" hidden="false" customHeight="false" outlineLevel="0" collapsed="false">
      <c r="A7645" s="71" t="s">
        <v>61</v>
      </c>
      <c r="B7645" s="71" t="s">
        <v>54</v>
      </c>
      <c r="C7645" s="71" t="s">
        <v>114</v>
      </c>
      <c r="D7645" s="72" t="n">
        <v>243.29</v>
      </c>
      <c r="E7645" s="71" t="n">
        <v>3</v>
      </c>
      <c r="F7645" s="71" t="n">
        <v>28</v>
      </c>
      <c r="G7645" s="72" t="n">
        <v>2562.27</v>
      </c>
      <c r="H7645" s="72" t="n">
        <v>2248.13</v>
      </c>
      <c r="I7645" s="71" t="n">
        <f aca="false">IF(B7645&gt;=Settings!$B$23,1,0)</f>
        <v>1</v>
      </c>
      <c r="J7645" s="71" t="n">
        <v>1</v>
      </c>
      <c r="K7645" s="71" t="n">
        <f aca="false">F7645*I7645*J7645</f>
        <v>28</v>
      </c>
      <c r="L7645" s="71" t="n">
        <f aca="false">E7645*I7645*J7645</f>
        <v>3</v>
      </c>
      <c r="M7645" s="72" t="n">
        <f aca="false">G7645*I7645*J7645</f>
        <v>2562.27</v>
      </c>
      <c r="N7645" s="72" t="n">
        <f aca="false">D7645*I7645*J7645</f>
        <v>243.29</v>
      </c>
      <c r="O7645" s="71" t="n">
        <f aca="false">F7645*J7645</f>
        <v>28</v>
      </c>
      <c r="P7645" s="71" t="n">
        <f aca="false">E7645*J7645</f>
        <v>3</v>
      </c>
    </row>
    <row r="7646" customFormat="false" ht="15" hidden="false" customHeight="false" outlineLevel="0" collapsed="false">
      <c r="A7646" s="71" t="s">
        <v>63</v>
      </c>
      <c r="B7646" s="71" t="s">
        <v>54</v>
      </c>
      <c r="C7646" s="71" t="s">
        <v>185</v>
      </c>
      <c r="D7646" s="72" t="n">
        <v>31.77</v>
      </c>
      <c r="E7646" s="71" t="n">
        <v>1</v>
      </c>
      <c r="F7646" s="71" t="n">
        <v>1</v>
      </c>
      <c r="G7646" s="72" t="n">
        <v>31.77</v>
      </c>
      <c r="H7646" s="72" t="n">
        <v>0</v>
      </c>
      <c r="I7646" s="71" t="n">
        <f aca="false">IF(B7646&gt;=Settings!$B$23,1,0)</f>
        <v>1</v>
      </c>
      <c r="J7646" s="71" t="n">
        <v>1</v>
      </c>
      <c r="K7646" s="71" t="n">
        <f aca="false">F7646*I7646*J7646</f>
        <v>1</v>
      </c>
      <c r="L7646" s="71" t="n">
        <f aca="false">E7646*I7646*J7646</f>
        <v>1</v>
      </c>
      <c r="M7646" s="72" t="n">
        <f aca="false">G7646*I7646*J7646</f>
        <v>31.77</v>
      </c>
      <c r="N7646" s="72" t="n">
        <f aca="false">D7646*I7646*J7646</f>
        <v>31.77</v>
      </c>
      <c r="O7646" s="71" t="n">
        <f aca="false">F7646*J7646</f>
        <v>1</v>
      </c>
      <c r="P7646" s="71" t="n">
        <f aca="false">E7646*J7646</f>
        <v>1</v>
      </c>
    </row>
    <row r="7647" customFormat="false" ht="15" hidden="false" customHeight="false" outlineLevel="0" collapsed="false">
      <c r="A7647" s="71" t="s">
        <v>60</v>
      </c>
      <c r="B7647" s="71" t="s">
        <v>54</v>
      </c>
      <c r="C7647" s="71" t="s">
        <v>1176</v>
      </c>
      <c r="D7647" s="72" t="n">
        <v>325.03</v>
      </c>
      <c r="E7647" s="71" t="n">
        <v>5</v>
      </c>
      <c r="F7647" s="71" t="n">
        <v>62</v>
      </c>
      <c r="G7647" s="72" t="n">
        <v>4869.68</v>
      </c>
      <c r="H7647" s="72" t="n">
        <v>3930.71</v>
      </c>
      <c r="I7647" s="71" t="n">
        <f aca="false">IF(B7647&gt;=Settings!$B$23,1,0)</f>
        <v>1</v>
      </c>
      <c r="J7647" s="71" t="n">
        <v>1</v>
      </c>
      <c r="K7647" s="71" t="n">
        <f aca="false">F7647*I7647*J7647</f>
        <v>62</v>
      </c>
      <c r="L7647" s="71" t="n">
        <f aca="false">E7647*I7647*J7647</f>
        <v>5</v>
      </c>
      <c r="M7647" s="72" t="n">
        <f aca="false">G7647*I7647*J7647</f>
        <v>4869.68</v>
      </c>
      <c r="N7647" s="72" t="n">
        <f aca="false">D7647*I7647*J7647</f>
        <v>325.03</v>
      </c>
      <c r="O7647" s="71" t="n">
        <f aca="false">F7647*J7647</f>
        <v>62</v>
      </c>
      <c r="P7647" s="71" t="n">
        <f aca="false">E7647*J7647</f>
        <v>5</v>
      </c>
    </row>
    <row r="7648" customFormat="false" ht="15" hidden="false" customHeight="false" outlineLevel="0" collapsed="false">
      <c r="A7648" s="71" t="s">
        <v>59</v>
      </c>
      <c r="B7648" s="71" t="s">
        <v>54</v>
      </c>
      <c r="C7648" s="71" t="s">
        <v>1016</v>
      </c>
      <c r="D7648" s="72" t="n">
        <v>0</v>
      </c>
      <c r="E7648" s="71" t="n">
        <v>0</v>
      </c>
      <c r="F7648" s="71" t="n">
        <v>5</v>
      </c>
      <c r="G7648" s="72" t="n">
        <v>213.39</v>
      </c>
      <c r="H7648" s="72" t="n">
        <v>197.73</v>
      </c>
      <c r="I7648" s="71" t="n">
        <f aca="false">IF(B7648&gt;=Settings!$B$23,1,0)</f>
        <v>1</v>
      </c>
      <c r="J7648" s="71" t="n">
        <v>1</v>
      </c>
      <c r="K7648" s="71" t="n">
        <f aca="false">F7648*I7648*J7648</f>
        <v>5</v>
      </c>
      <c r="L7648" s="71" t="n">
        <f aca="false">E7648*I7648*J7648</f>
        <v>0</v>
      </c>
      <c r="M7648" s="72" t="n">
        <f aca="false">G7648*I7648*J7648</f>
        <v>213.39</v>
      </c>
      <c r="N7648" s="72" t="n">
        <f aca="false">D7648*I7648*J7648</f>
        <v>-0</v>
      </c>
      <c r="O7648" s="71" t="n">
        <f aca="false">F7648*J7648</f>
        <v>5</v>
      </c>
      <c r="P7648" s="71" t="n">
        <f aca="false">E7648*J7648</f>
        <v>0</v>
      </c>
    </row>
    <row r="7649" customFormat="false" ht="15" hidden="false" customHeight="false" outlineLevel="0" collapsed="false">
      <c r="A7649" s="71" t="s">
        <v>59</v>
      </c>
      <c r="B7649" s="71" t="s">
        <v>54</v>
      </c>
      <c r="C7649" s="71" t="s">
        <v>608</v>
      </c>
      <c r="D7649" s="72" t="n">
        <v>0</v>
      </c>
      <c r="E7649" s="71" t="n">
        <v>0</v>
      </c>
      <c r="F7649" s="71" t="n">
        <v>20</v>
      </c>
      <c r="G7649" s="72" t="n">
        <v>1677.23</v>
      </c>
      <c r="H7649" s="72" t="n">
        <v>1607.23</v>
      </c>
      <c r="I7649" s="71" t="n">
        <f aca="false">IF(B7649&gt;=Settings!$B$23,1,0)</f>
        <v>1</v>
      </c>
      <c r="J7649" s="71" t="n">
        <v>1</v>
      </c>
      <c r="K7649" s="71" t="n">
        <f aca="false">F7649*I7649*J7649</f>
        <v>20</v>
      </c>
      <c r="L7649" s="71" t="n">
        <f aca="false">E7649*I7649*J7649</f>
        <v>0</v>
      </c>
      <c r="M7649" s="72" t="n">
        <f aca="false">G7649*I7649*J7649</f>
        <v>1677.23</v>
      </c>
      <c r="N7649" s="72" t="n">
        <f aca="false">D7649*I7649*J7649</f>
        <v>-0</v>
      </c>
      <c r="O7649" s="71" t="n">
        <f aca="false">F7649*J7649</f>
        <v>20</v>
      </c>
      <c r="P7649" s="71" t="n">
        <f aca="false">E7649*J7649</f>
        <v>0</v>
      </c>
    </row>
    <row r="7650" customFormat="false" ht="15" hidden="false" customHeight="false" outlineLevel="0" collapsed="false">
      <c r="A7650" s="71" t="s">
        <v>59</v>
      </c>
      <c r="B7650" s="71" t="s">
        <v>54</v>
      </c>
      <c r="C7650" s="71" t="s">
        <v>711</v>
      </c>
      <c r="D7650" s="72" t="n">
        <v>0</v>
      </c>
      <c r="E7650" s="71" t="n">
        <v>0</v>
      </c>
      <c r="F7650" s="71" t="n">
        <v>1</v>
      </c>
      <c r="G7650" s="72" t="n">
        <v>102.68</v>
      </c>
      <c r="H7650" s="72" t="n">
        <v>102.68</v>
      </c>
      <c r="I7650" s="71" t="n">
        <f aca="false">IF(B7650&gt;=Settings!$B$23,1,0)</f>
        <v>1</v>
      </c>
      <c r="J7650" s="71" t="n">
        <v>1</v>
      </c>
      <c r="K7650" s="71" t="n">
        <f aca="false">F7650*I7650*J7650</f>
        <v>1</v>
      </c>
      <c r="L7650" s="71" t="n">
        <f aca="false">E7650*I7650*J7650</f>
        <v>0</v>
      </c>
      <c r="M7650" s="72" t="n">
        <f aca="false">G7650*I7650*J7650</f>
        <v>102.68</v>
      </c>
      <c r="N7650" s="72" t="n">
        <f aca="false">D7650*I7650*J7650</f>
        <v>-0</v>
      </c>
      <c r="O7650" s="71" t="n">
        <f aca="false">F7650*J7650</f>
        <v>1</v>
      </c>
      <c r="P7650" s="71" t="n">
        <f aca="false">E7650*J7650</f>
        <v>0</v>
      </c>
    </row>
    <row r="7651" customFormat="false" ht="15" hidden="false" customHeight="false" outlineLevel="0" collapsed="false">
      <c r="A7651" s="71" t="s">
        <v>61</v>
      </c>
      <c r="B7651" s="71" t="s">
        <v>54</v>
      </c>
      <c r="C7651" s="71" t="s">
        <v>2454</v>
      </c>
      <c r="D7651" s="72" t="n">
        <v>0</v>
      </c>
      <c r="E7651" s="71" t="n">
        <v>0</v>
      </c>
      <c r="F7651" s="71" t="n">
        <v>1</v>
      </c>
      <c r="G7651" s="72" t="n">
        <v>186.32</v>
      </c>
      <c r="H7651" s="72" t="n">
        <v>186.32</v>
      </c>
      <c r="I7651" s="71" t="n">
        <f aca="false">IF(B7651&gt;=Settings!$B$23,1,0)</f>
        <v>1</v>
      </c>
      <c r="J7651" s="71" t="n">
        <v>1</v>
      </c>
      <c r="K7651" s="71" t="n">
        <f aca="false">F7651*I7651*J7651</f>
        <v>1</v>
      </c>
      <c r="L7651" s="71" t="n">
        <f aca="false">E7651*I7651*J7651</f>
        <v>0</v>
      </c>
      <c r="M7651" s="72" t="n">
        <f aca="false">G7651*I7651*J7651</f>
        <v>186.32</v>
      </c>
      <c r="N7651" s="72" t="n">
        <f aca="false">D7651*I7651*J7651</f>
        <v>-0</v>
      </c>
      <c r="O7651" s="71" t="n">
        <f aca="false">F7651*J7651</f>
        <v>1</v>
      </c>
      <c r="P7651" s="71" t="n">
        <f aca="false">E7651*J7651</f>
        <v>0</v>
      </c>
    </row>
    <row r="7652" customFormat="false" ht="15" hidden="false" customHeight="false" outlineLevel="0" collapsed="false">
      <c r="A7652" s="71" t="s">
        <v>59</v>
      </c>
      <c r="B7652" s="71" t="s">
        <v>54</v>
      </c>
      <c r="C7652" s="71" t="s">
        <v>167</v>
      </c>
      <c r="D7652" s="72" t="n">
        <v>90.86</v>
      </c>
      <c r="E7652" s="71" t="n">
        <v>1</v>
      </c>
      <c r="F7652" s="71" t="n">
        <v>36</v>
      </c>
      <c r="G7652" s="72" t="n">
        <v>3125.53</v>
      </c>
      <c r="H7652" s="72" t="n">
        <v>2725.39</v>
      </c>
      <c r="I7652" s="71" t="n">
        <f aca="false">IF(B7652&gt;=Settings!$B$23,1,0)</f>
        <v>1</v>
      </c>
      <c r="J7652" s="71" t="n">
        <v>1</v>
      </c>
      <c r="K7652" s="71" t="n">
        <f aca="false">F7652*I7652*J7652</f>
        <v>36</v>
      </c>
      <c r="L7652" s="71" t="n">
        <f aca="false">E7652*I7652*J7652</f>
        <v>1</v>
      </c>
      <c r="M7652" s="72" t="n">
        <f aca="false">G7652*I7652*J7652</f>
        <v>3125.53</v>
      </c>
      <c r="N7652" s="72" t="n">
        <f aca="false">D7652*I7652*J7652</f>
        <v>90.86</v>
      </c>
      <c r="O7652" s="71" t="n">
        <f aca="false">F7652*J7652</f>
        <v>36</v>
      </c>
      <c r="P7652" s="71" t="n">
        <f aca="false">E7652*J7652</f>
        <v>1</v>
      </c>
    </row>
    <row r="7653" customFormat="false" ht="15" hidden="false" customHeight="false" outlineLevel="0" collapsed="false">
      <c r="A7653" s="71" t="s">
        <v>61</v>
      </c>
      <c r="B7653" s="71" t="s">
        <v>54</v>
      </c>
      <c r="C7653" s="71" t="s">
        <v>893</v>
      </c>
      <c r="D7653" s="72" t="n">
        <v>0</v>
      </c>
      <c r="E7653" s="71" t="n">
        <v>0</v>
      </c>
      <c r="F7653" s="71" t="n">
        <v>1</v>
      </c>
      <c r="G7653" s="72" t="n">
        <v>40.86</v>
      </c>
      <c r="H7653" s="72" t="n">
        <v>40.86</v>
      </c>
      <c r="I7653" s="71" t="n">
        <f aca="false">IF(B7653&gt;=Settings!$B$23,1,0)</f>
        <v>1</v>
      </c>
      <c r="J7653" s="71" t="n">
        <v>1</v>
      </c>
      <c r="K7653" s="71" t="n">
        <f aca="false">F7653*I7653*J7653</f>
        <v>1</v>
      </c>
      <c r="L7653" s="71" t="n">
        <f aca="false">E7653*I7653*J7653</f>
        <v>0</v>
      </c>
      <c r="M7653" s="72" t="n">
        <f aca="false">G7653*I7653*J7653</f>
        <v>40.86</v>
      </c>
      <c r="N7653" s="72" t="n">
        <f aca="false">D7653*I7653*J7653</f>
        <v>-0</v>
      </c>
      <c r="O7653" s="71" t="n">
        <f aca="false">F7653*J7653</f>
        <v>1</v>
      </c>
      <c r="P7653" s="71" t="n">
        <f aca="false">E7653*J7653</f>
        <v>0</v>
      </c>
    </row>
    <row r="7654" customFormat="false" ht="15" hidden="false" customHeight="false" outlineLevel="0" collapsed="false">
      <c r="A7654" s="71" t="s">
        <v>62</v>
      </c>
      <c r="B7654" s="71" t="s">
        <v>54</v>
      </c>
      <c r="C7654" s="71" t="s">
        <v>137</v>
      </c>
      <c r="D7654" s="72" t="n">
        <v>0</v>
      </c>
      <c r="E7654" s="71" t="n">
        <v>0</v>
      </c>
      <c r="F7654" s="71" t="n">
        <v>4</v>
      </c>
      <c r="G7654" s="72" t="n">
        <v>231.63</v>
      </c>
      <c r="H7654" s="72" t="n">
        <v>213.93</v>
      </c>
      <c r="I7654" s="71" t="n">
        <f aca="false">IF(B7654&gt;=Settings!$B$23,1,0)</f>
        <v>1</v>
      </c>
      <c r="J7654" s="71" t="n">
        <v>1</v>
      </c>
      <c r="K7654" s="71" t="n">
        <f aca="false">F7654*I7654*J7654</f>
        <v>4</v>
      </c>
      <c r="L7654" s="71" t="n">
        <f aca="false">E7654*I7654*J7654</f>
        <v>0</v>
      </c>
      <c r="M7654" s="72" t="n">
        <f aca="false">G7654*I7654*J7654</f>
        <v>231.63</v>
      </c>
      <c r="N7654" s="72" t="n">
        <f aca="false">D7654*I7654*J7654</f>
        <v>-0</v>
      </c>
      <c r="O7654" s="71" t="n">
        <f aca="false">F7654*J7654</f>
        <v>4</v>
      </c>
      <c r="P7654" s="71" t="n">
        <f aca="false">E7654*J7654</f>
        <v>0</v>
      </c>
    </row>
    <row r="7655" customFormat="false" ht="15" hidden="false" customHeight="false" outlineLevel="0" collapsed="false">
      <c r="A7655" s="71" t="s">
        <v>63</v>
      </c>
      <c r="B7655" s="71" t="s">
        <v>54</v>
      </c>
      <c r="C7655" s="71" t="s">
        <v>181</v>
      </c>
      <c r="D7655" s="72" t="n">
        <v>0</v>
      </c>
      <c r="E7655" s="71" t="n">
        <v>0</v>
      </c>
      <c r="F7655" s="71" t="n">
        <v>5</v>
      </c>
      <c r="G7655" s="72" t="n">
        <v>522.5</v>
      </c>
      <c r="H7655" s="72" t="n">
        <v>522.5</v>
      </c>
      <c r="I7655" s="71" t="n">
        <f aca="false">IF(B7655&gt;=Settings!$B$23,1,0)</f>
        <v>1</v>
      </c>
      <c r="J7655" s="71" t="n">
        <v>1</v>
      </c>
      <c r="K7655" s="71" t="n">
        <f aca="false">F7655*I7655*J7655</f>
        <v>5</v>
      </c>
      <c r="L7655" s="71" t="n">
        <f aca="false">E7655*I7655*J7655</f>
        <v>0</v>
      </c>
      <c r="M7655" s="72" t="n">
        <f aca="false">G7655*I7655*J7655</f>
        <v>522.5</v>
      </c>
      <c r="N7655" s="72" t="n">
        <f aca="false">D7655*I7655*J7655</f>
        <v>-0</v>
      </c>
      <c r="O7655" s="71" t="n">
        <f aca="false">F7655*J7655</f>
        <v>5</v>
      </c>
      <c r="P7655" s="71" t="n">
        <f aca="false">E7655*J7655</f>
        <v>0</v>
      </c>
    </row>
    <row r="7656" customFormat="false" ht="15" hidden="false" customHeight="false" outlineLevel="0" collapsed="false">
      <c r="A7656" s="71" t="s">
        <v>61</v>
      </c>
      <c r="B7656" s="71" t="s">
        <v>54</v>
      </c>
      <c r="C7656" s="71" t="s">
        <v>118</v>
      </c>
      <c r="D7656" s="72" t="n">
        <v>265.35</v>
      </c>
      <c r="E7656" s="71" t="n">
        <v>3</v>
      </c>
      <c r="F7656" s="71" t="n">
        <v>47</v>
      </c>
      <c r="G7656" s="72" t="n">
        <v>5134.16</v>
      </c>
      <c r="H7656" s="72" t="n">
        <v>4129.68</v>
      </c>
      <c r="I7656" s="71" t="n">
        <f aca="false">IF(B7656&gt;=Settings!$B$23,1,0)</f>
        <v>1</v>
      </c>
      <c r="J7656" s="71" t="n">
        <v>1</v>
      </c>
      <c r="K7656" s="71" t="n">
        <f aca="false">F7656*I7656*J7656</f>
        <v>47</v>
      </c>
      <c r="L7656" s="71" t="n">
        <f aca="false">E7656*I7656*J7656</f>
        <v>3</v>
      </c>
      <c r="M7656" s="72" t="n">
        <f aca="false">G7656*I7656*J7656</f>
        <v>5134.16</v>
      </c>
      <c r="N7656" s="72" t="n">
        <f aca="false">D7656*I7656*J7656</f>
        <v>265.35</v>
      </c>
      <c r="O7656" s="71" t="n">
        <f aca="false">F7656*J7656</f>
        <v>47</v>
      </c>
      <c r="P7656" s="71" t="n">
        <f aca="false">E7656*J7656</f>
        <v>3</v>
      </c>
    </row>
    <row r="7657" customFormat="false" ht="15" hidden="false" customHeight="false" outlineLevel="0" collapsed="false">
      <c r="A7657" s="71" t="s">
        <v>59</v>
      </c>
      <c r="B7657" s="71" t="s">
        <v>54</v>
      </c>
      <c r="C7657" s="71" t="s">
        <v>2160</v>
      </c>
      <c r="D7657" s="72" t="n">
        <v>258.96</v>
      </c>
      <c r="E7657" s="71" t="n">
        <v>3</v>
      </c>
      <c r="F7657" s="71" t="n">
        <v>59</v>
      </c>
      <c r="G7657" s="72" t="n">
        <v>4829.17</v>
      </c>
      <c r="H7657" s="72" t="n">
        <v>4368.81</v>
      </c>
      <c r="I7657" s="71" t="n">
        <f aca="false">IF(B7657&gt;=Settings!$B$23,1,0)</f>
        <v>1</v>
      </c>
      <c r="J7657" s="71" t="n">
        <v>1</v>
      </c>
      <c r="K7657" s="71" t="n">
        <f aca="false">F7657*I7657*J7657</f>
        <v>59</v>
      </c>
      <c r="L7657" s="71" t="n">
        <f aca="false">E7657*I7657*J7657</f>
        <v>3</v>
      </c>
      <c r="M7657" s="72" t="n">
        <f aca="false">G7657*I7657*J7657</f>
        <v>4829.17</v>
      </c>
      <c r="N7657" s="72" t="n">
        <f aca="false">D7657*I7657*J7657</f>
        <v>258.96</v>
      </c>
      <c r="O7657" s="71" t="n">
        <f aca="false">F7657*J7657</f>
        <v>59</v>
      </c>
      <c r="P7657" s="71" t="n">
        <f aca="false">E7657*J7657</f>
        <v>3</v>
      </c>
    </row>
    <row r="7658" customFormat="false" ht="15" hidden="false" customHeight="false" outlineLevel="0" collapsed="false">
      <c r="A7658" s="71" t="s">
        <v>59</v>
      </c>
      <c r="B7658" s="71" t="s">
        <v>54</v>
      </c>
      <c r="C7658" s="71" t="s">
        <v>932</v>
      </c>
      <c r="D7658" s="72" t="n">
        <v>697.34</v>
      </c>
      <c r="E7658" s="71" t="n">
        <v>4</v>
      </c>
      <c r="F7658" s="71" t="n">
        <v>20</v>
      </c>
      <c r="G7658" s="72" t="n">
        <v>3603.65</v>
      </c>
      <c r="H7658" s="72" t="n">
        <v>2611.66</v>
      </c>
      <c r="I7658" s="71" t="n">
        <f aca="false">IF(B7658&gt;=Settings!$B$23,1,0)</f>
        <v>1</v>
      </c>
      <c r="J7658" s="71" t="n">
        <v>1</v>
      </c>
      <c r="K7658" s="71" t="n">
        <f aca="false">F7658*I7658*J7658</f>
        <v>20</v>
      </c>
      <c r="L7658" s="71" t="n">
        <f aca="false">E7658*I7658*J7658</f>
        <v>4</v>
      </c>
      <c r="M7658" s="72" t="n">
        <f aca="false">G7658*I7658*J7658</f>
        <v>3603.65</v>
      </c>
      <c r="N7658" s="72" t="n">
        <f aca="false">D7658*I7658*J7658</f>
        <v>697.34</v>
      </c>
      <c r="O7658" s="71" t="n">
        <f aca="false">F7658*J7658</f>
        <v>20</v>
      </c>
      <c r="P7658" s="71" t="n">
        <f aca="false">E7658*J7658</f>
        <v>4</v>
      </c>
    </row>
    <row r="7659" customFormat="false" ht="15" hidden="false" customHeight="false" outlineLevel="0" collapsed="false">
      <c r="A7659" s="71" t="s">
        <v>59</v>
      </c>
      <c r="B7659" s="71" t="s">
        <v>54</v>
      </c>
      <c r="C7659" s="71" t="s">
        <v>934</v>
      </c>
      <c r="D7659" s="72" t="n">
        <v>99.95</v>
      </c>
      <c r="E7659" s="71" t="n">
        <v>1</v>
      </c>
      <c r="F7659" s="71" t="n">
        <v>23</v>
      </c>
      <c r="G7659" s="72" t="n">
        <v>1898.96</v>
      </c>
      <c r="H7659" s="72" t="n">
        <v>1773.81</v>
      </c>
      <c r="I7659" s="71" t="n">
        <f aca="false">IF(B7659&gt;=Settings!$B$23,1,0)</f>
        <v>1</v>
      </c>
      <c r="J7659" s="71" t="n">
        <v>1</v>
      </c>
      <c r="K7659" s="71" t="n">
        <f aca="false">F7659*I7659*J7659</f>
        <v>23</v>
      </c>
      <c r="L7659" s="71" t="n">
        <f aca="false">E7659*I7659*J7659</f>
        <v>1</v>
      </c>
      <c r="M7659" s="72" t="n">
        <f aca="false">G7659*I7659*J7659</f>
        <v>1898.96</v>
      </c>
      <c r="N7659" s="72" t="n">
        <f aca="false">D7659*I7659*J7659</f>
        <v>99.95</v>
      </c>
      <c r="O7659" s="71" t="n">
        <f aca="false">F7659*J7659</f>
        <v>23</v>
      </c>
      <c r="P7659" s="71" t="n">
        <f aca="false">E7659*J7659</f>
        <v>1</v>
      </c>
    </row>
    <row r="7660" customFormat="false" ht="15" hidden="false" customHeight="false" outlineLevel="0" collapsed="false">
      <c r="A7660" s="71" t="s">
        <v>59</v>
      </c>
      <c r="B7660" s="71" t="s">
        <v>54</v>
      </c>
      <c r="C7660" s="71" t="s">
        <v>1022</v>
      </c>
      <c r="D7660" s="72" t="n">
        <v>199.91</v>
      </c>
      <c r="E7660" s="71" t="n">
        <v>2</v>
      </c>
      <c r="F7660" s="71" t="n">
        <v>27</v>
      </c>
      <c r="G7660" s="72" t="n">
        <v>2421.47</v>
      </c>
      <c r="H7660" s="72" t="n">
        <v>2086.67</v>
      </c>
      <c r="I7660" s="71" t="n">
        <f aca="false">IF(B7660&gt;=Settings!$B$23,1,0)</f>
        <v>1</v>
      </c>
      <c r="J7660" s="71" t="n">
        <v>1</v>
      </c>
      <c r="K7660" s="71" t="n">
        <f aca="false">F7660*I7660*J7660</f>
        <v>27</v>
      </c>
      <c r="L7660" s="71" t="n">
        <f aca="false">E7660*I7660*J7660</f>
        <v>2</v>
      </c>
      <c r="M7660" s="72" t="n">
        <f aca="false">G7660*I7660*J7660</f>
        <v>2421.47</v>
      </c>
      <c r="N7660" s="72" t="n">
        <f aca="false">D7660*I7660*J7660</f>
        <v>199.91</v>
      </c>
      <c r="O7660" s="71" t="n">
        <f aca="false">F7660*J7660</f>
        <v>27</v>
      </c>
      <c r="P7660" s="71" t="n">
        <f aca="false">E7660*J7660</f>
        <v>2</v>
      </c>
    </row>
    <row r="7661" customFormat="false" ht="15" hidden="false" customHeight="false" outlineLevel="0" collapsed="false">
      <c r="A7661" s="71" t="s">
        <v>59</v>
      </c>
      <c r="B7661" s="71" t="s">
        <v>54</v>
      </c>
      <c r="C7661" s="71" t="s">
        <v>1673</v>
      </c>
      <c r="D7661" s="72" t="n">
        <v>0</v>
      </c>
      <c r="E7661" s="71" t="n">
        <v>0</v>
      </c>
      <c r="F7661" s="71" t="n">
        <v>2</v>
      </c>
      <c r="G7661" s="72" t="n">
        <v>154.46</v>
      </c>
      <c r="H7661" s="72" t="n">
        <v>142.88</v>
      </c>
      <c r="I7661" s="71" t="n">
        <f aca="false">IF(B7661&gt;=Settings!$B$23,1,0)</f>
        <v>1</v>
      </c>
      <c r="J7661" s="71" t="n">
        <v>1</v>
      </c>
      <c r="K7661" s="71" t="n">
        <f aca="false">F7661*I7661*J7661</f>
        <v>2</v>
      </c>
      <c r="L7661" s="71" t="n">
        <f aca="false">E7661*I7661*J7661</f>
        <v>0</v>
      </c>
      <c r="M7661" s="72" t="n">
        <f aca="false">G7661*I7661*J7661</f>
        <v>154.46</v>
      </c>
      <c r="N7661" s="72" t="n">
        <f aca="false">D7661*I7661*J7661</f>
        <v>-0</v>
      </c>
      <c r="O7661" s="71" t="n">
        <f aca="false">F7661*J7661</f>
        <v>2</v>
      </c>
      <c r="P7661" s="71" t="n">
        <f aca="false">E7661*J7661</f>
        <v>0</v>
      </c>
    </row>
    <row r="7662" customFormat="false" ht="15" hidden="false" customHeight="false" outlineLevel="0" collapsed="false">
      <c r="A7662" s="71" t="s">
        <v>59</v>
      </c>
      <c r="B7662" s="71" t="s">
        <v>54</v>
      </c>
      <c r="C7662" s="71" t="s">
        <v>1020</v>
      </c>
      <c r="D7662" s="72" t="n">
        <v>0</v>
      </c>
      <c r="E7662" s="71" t="n">
        <v>0</v>
      </c>
      <c r="F7662" s="71" t="n">
        <v>3</v>
      </c>
      <c r="G7662" s="72" t="n">
        <v>331.68</v>
      </c>
      <c r="H7662" s="72" t="n">
        <v>331.68</v>
      </c>
      <c r="I7662" s="71" t="n">
        <f aca="false">IF(B7662&gt;=Settings!$B$23,1,0)</f>
        <v>1</v>
      </c>
      <c r="J7662" s="71" t="n">
        <v>1</v>
      </c>
      <c r="K7662" s="71" t="n">
        <f aca="false">F7662*I7662*J7662</f>
        <v>3</v>
      </c>
      <c r="L7662" s="71" t="n">
        <f aca="false">E7662*I7662*J7662</f>
        <v>0</v>
      </c>
      <c r="M7662" s="72" t="n">
        <f aca="false">G7662*I7662*J7662</f>
        <v>331.68</v>
      </c>
      <c r="N7662" s="72" t="n">
        <f aca="false">D7662*I7662*J7662</f>
        <v>-0</v>
      </c>
      <c r="O7662" s="71" t="n">
        <f aca="false">F7662*J7662</f>
        <v>3</v>
      </c>
      <c r="P7662" s="71" t="n">
        <f aca="false">E7662*J7662</f>
        <v>0</v>
      </c>
    </row>
    <row r="7663" customFormat="false" ht="15" hidden="false" customHeight="false" outlineLevel="0" collapsed="false">
      <c r="A7663" s="71" t="s">
        <v>61</v>
      </c>
      <c r="B7663" s="71" t="s">
        <v>54</v>
      </c>
      <c r="C7663" s="71" t="s">
        <v>997</v>
      </c>
      <c r="D7663" s="72" t="n">
        <v>0</v>
      </c>
      <c r="E7663" s="71" t="n">
        <v>0</v>
      </c>
      <c r="F7663" s="71" t="n">
        <v>2</v>
      </c>
      <c r="G7663" s="72" t="n">
        <v>227.18</v>
      </c>
      <c r="H7663" s="72" t="n">
        <v>227.18</v>
      </c>
      <c r="I7663" s="71" t="n">
        <f aca="false">IF(B7663&gt;=Settings!$B$23,1,0)</f>
        <v>1</v>
      </c>
      <c r="J7663" s="71" t="n">
        <v>1</v>
      </c>
      <c r="K7663" s="71" t="n">
        <f aca="false">F7663*I7663*J7663</f>
        <v>2</v>
      </c>
      <c r="L7663" s="71" t="n">
        <f aca="false">E7663*I7663*J7663</f>
        <v>0</v>
      </c>
      <c r="M7663" s="72" t="n">
        <f aca="false">G7663*I7663*J7663</f>
        <v>227.18</v>
      </c>
      <c r="N7663" s="72" t="n">
        <f aca="false">D7663*I7663*J7663</f>
        <v>-0</v>
      </c>
      <c r="O7663" s="71" t="n">
        <f aca="false">F7663*J7663</f>
        <v>2</v>
      </c>
      <c r="P7663" s="71" t="n">
        <f aca="false">E7663*J7663</f>
        <v>0</v>
      </c>
    </row>
    <row r="7664" customFormat="false" ht="15" hidden="false" customHeight="false" outlineLevel="0" collapsed="false">
      <c r="A7664" s="71" t="s">
        <v>60</v>
      </c>
      <c r="B7664" s="71" t="s">
        <v>54</v>
      </c>
      <c r="C7664" s="71" t="s">
        <v>2071</v>
      </c>
      <c r="D7664" s="72" t="n">
        <v>0</v>
      </c>
      <c r="E7664" s="71" t="n">
        <v>0</v>
      </c>
      <c r="F7664" s="71" t="n">
        <v>10</v>
      </c>
      <c r="G7664" s="72" t="n">
        <v>844.98</v>
      </c>
      <c r="H7664" s="72" t="n">
        <v>802.99</v>
      </c>
      <c r="I7664" s="71" t="n">
        <f aca="false">IF(B7664&gt;=Settings!$B$23,1,0)</f>
        <v>1</v>
      </c>
      <c r="J7664" s="71" t="n">
        <v>1</v>
      </c>
      <c r="K7664" s="71" t="n">
        <f aca="false">F7664*I7664*J7664</f>
        <v>10</v>
      </c>
      <c r="L7664" s="71" t="n">
        <f aca="false">E7664*I7664*J7664</f>
        <v>0</v>
      </c>
      <c r="M7664" s="72" t="n">
        <f aca="false">G7664*I7664*J7664</f>
        <v>844.98</v>
      </c>
      <c r="N7664" s="72" t="n">
        <f aca="false">D7664*I7664*J7664</f>
        <v>-0</v>
      </c>
      <c r="O7664" s="71" t="n">
        <f aca="false">F7664*J7664</f>
        <v>10</v>
      </c>
      <c r="P7664" s="71" t="n">
        <f aca="false">E7664*J7664</f>
        <v>0</v>
      </c>
    </row>
    <row r="7665" customFormat="false" ht="15" hidden="false" customHeight="false" outlineLevel="0" collapsed="false">
      <c r="A7665" s="71" t="s">
        <v>62</v>
      </c>
      <c r="B7665" s="71" t="s">
        <v>54</v>
      </c>
      <c r="C7665" s="71" t="s">
        <v>1154</v>
      </c>
      <c r="D7665" s="72" t="n">
        <v>68.43</v>
      </c>
      <c r="E7665" s="71" t="n">
        <v>0</v>
      </c>
      <c r="F7665" s="71" t="n">
        <v>0</v>
      </c>
      <c r="G7665" s="72" t="n">
        <v>18.14</v>
      </c>
      <c r="H7665" s="72" t="n">
        <v>-50.29</v>
      </c>
      <c r="I7665" s="71" t="n">
        <f aca="false">IF(B7665&gt;=Settings!$B$23,1,0)</f>
        <v>1</v>
      </c>
      <c r="J7665" s="71" t="n">
        <v>0</v>
      </c>
      <c r="K7665" s="71" t="n">
        <f aca="false">F7665*I7665*J7665</f>
        <v>0</v>
      </c>
      <c r="L7665" s="71" t="n">
        <f aca="false">E7665*I7665*J7665</f>
        <v>0</v>
      </c>
      <c r="M7665" s="72" t="n">
        <f aca="false">G7665*I7665*J7665</f>
        <v>0</v>
      </c>
      <c r="N7665" s="72" t="n">
        <f aca="false">D7665*I7665*J7665</f>
        <v>0</v>
      </c>
      <c r="O7665" s="71" t="n">
        <f aca="false">F7665*J7665</f>
        <v>0</v>
      </c>
      <c r="P7665" s="71" t="n">
        <f aca="false">E7665*J7665</f>
        <v>0</v>
      </c>
    </row>
    <row r="7666" customFormat="false" ht="15" hidden="false" customHeight="false" outlineLevel="0" collapsed="false">
      <c r="A7666" s="71" t="s">
        <v>61</v>
      </c>
      <c r="B7666" s="71" t="s">
        <v>54</v>
      </c>
      <c r="C7666" s="71" t="s">
        <v>605</v>
      </c>
      <c r="D7666" s="72" t="n">
        <v>0</v>
      </c>
      <c r="E7666" s="71" t="n">
        <v>0</v>
      </c>
      <c r="F7666" s="71" t="n">
        <v>6</v>
      </c>
      <c r="G7666" s="72" t="n">
        <v>648.8</v>
      </c>
      <c r="H7666" s="72" t="n">
        <v>633.89</v>
      </c>
      <c r="I7666" s="71" t="n">
        <f aca="false">IF(B7666&gt;=Settings!$B$23,1,0)</f>
        <v>1</v>
      </c>
      <c r="J7666" s="71" t="n">
        <v>1</v>
      </c>
      <c r="K7666" s="71" t="n">
        <f aca="false">F7666*I7666*J7666</f>
        <v>6</v>
      </c>
      <c r="L7666" s="71" t="n">
        <f aca="false">E7666*I7666*J7666</f>
        <v>0</v>
      </c>
      <c r="M7666" s="72" t="n">
        <f aca="false">G7666*I7666*J7666</f>
        <v>648.8</v>
      </c>
      <c r="N7666" s="72" t="n">
        <f aca="false">D7666*I7666*J7666</f>
        <v>-0</v>
      </c>
      <c r="O7666" s="71" t="n">
        <f aca="false">F7666*J7666</f>
        <v>6</v>
      </c>
      <c r="P7666" s="71" t="n">
        <f aca="false">E7666*J7666</f>
        <v>0</v>
      </c>
    </row>
    <row r="7667" customFormat="false" ht="15" hidden="false" customHeight="false" outlineLevel="0" collapsed="false">
      <c r="A7667" s="71" t="s">
        <v>63</v>
      </c>
      <c r="B7667" s="71" t="s">
        <v>54</v>
      </c>
      <c r="C7667" s="71" t="s">
        <v>2240</v>
      </c>
      <c r="D7667" s="72" t="n">
        <v>0</v>
      </c>
      <c r="E7667" s="71" t="n">
        <v>0</v>
      </c>
      <c r="F7667" s="71" t="n">
        <v>1</v>
      </c>
      <c r="G7667" s="72" t="n">
        <v>40.86</v>
      </c>
      <c r="H7667" s="72" t="n">
        <v>40.86</v>
      </c>
      <c r="I7667" s="71" t="n">
        <f aca="false">IF(B7667&gt;=Settings!$B$23,1,0)</f>
        <v>1</v>
      </c>
      <c r="J7667" s="71" t="n">
        <v>1</v>
      </c>
      <c r="K7667" s="71" t="n">
        <f aca="false">F7667*I7667*J7667</f>
        <v>1</v>
      </c>
      <c r="L7667" s="71" t="n">
        <f aca="false">E7667*I7667*J7667</f>
        <v>0</v>
      </c>
      <c r="M7667" s="72" t="n">
        <f aca="false">G7667*I7667*J7667</f>
        <v>40.86</v>
      </c>
      <c r="N7667" s="72" t="n">
        <f aca="false">D7667*I7667*J7667</f>
        <v>-0</v>
      </c>
      <c r="O7667" s="71" t="n">
        <f aca="false">F7667*J7667</f>
        <v>1</v>
      </c>
      <c r="P7667" s="71" t="n">
        <f aca="false">E7667*J7667</f>
        <v>0</v>
      </c>
    </row>
    <row r="7668" customFormat="false" ht="15" hidden="false" customHeight="false" outlineLevel="0" collapsed="false">
      <c r="A7668" s="71" t="s">
        <v>60</v>
      </c>
      <c r="B7668" s="71" t="s">
        <v>54</v>
      </c>
      <c r="C7668" s="71" t="s">
        <v>927</v>
      </c>
      <c r="D7668" s="72" t="n">
        <v>450.44</v>
      </c>
      <c r="E7668" s="71" t="n">
        <v>6</v>
      </c>
      <c r="F7668" s="71" t="n">
        <v>39</v>
      </c>
      <c r="G7668" s="72" t="n">
        <v>3548.1</v>
      </c>
      <c r="H7668" s="72" t="n">
        <v>2712.7</v>
      </c>
      <c r="I7668" s="71" t="n">
        <f aca="false">IF(B7668&gt;=Settings!$B$23,1,0)</f>
        <v>1</v>
      </c>
      <c r="J7668" s="71" t="n">
        <v>1</v>
      </c>
      <c r="K7668" s="71" t="n">
        <f aca="false">F7668*I7668*J7668</f>
        <v>39</v>
      </c>
      <c r="L7668" s="71" t="n">
        <f aca="false">E7668*I7668*J7668</f>
        <v>6</v>
      </c>
      <c r="M7668" s="72" t="n">
        <f aca="false">G7668*I7668*J7668</f>
        <v>3548.1</v>
      </c>
      <c r="N7668" s="72" t="n">
        <f aca="false">D7668*I7668*J7668</f>
        <v>450.44</v>
      </c>
      <c r="O7668" s="71" t="n">
        <f aca="false">F7668*J7668</f>
        <v>39</v>
      </c>
      <c r="P7668" s="71" t="n">
        <f aca="false">E7668*J7668</f>
        <v>6</v>
      </c>
    </row>
    <row r="7669" customFormat="false" ht="15" hidden="false" customHeight="false" outlineLevel="0" collapsed="false">
      <c r="A7669" s="71" t="s">
        <v>60</v>
      </c>
      <c r="B7669" s="71" t="s">
        <v>54</v>
      </c>
      <c r="C7669" s="71" t="s">
        <v>161</v>
      </c>
      <c r="D7669" s="72" t="n">
        <v>0</v>
      </c>
      <c r="E7669" s="71" t="n">
        <v>0</v>
      </c>
      <c r="F7669" s="71" t="n">
        <v>3</v>
      </c>
      <c r="G7669" s="72" t="n">
        <v>177.14</v>
      </c>
      <c r="H7669" s="72" t="n">
        <v>169.66</v>
      </c>
      <c r="I7669" s="71" t="n">
        <f aca="false">IF(B7669&gt;=Settings!$B$23,1,0)</f>
        <v>1</v>
      </c>
      <c r="J7669" s="71" t="n">
        <v>1</v>
      </c>
      <c r="K7669" s="71" t="n">
        <f aca="false">F7669*I7669*J7669</f>
        <v>3</v>
      </c>
      <c r="L7669" s="71" t="n">
        <f aca="false">E7669*I7669*J7669</f>
        <v>0</v>
      </c>
      <c r="M7669" s="72" t="n">
        <f aca="false">G7669*I7669*J7669</f>
        <v>177.14</v>
      </c>
      <c r="N7669" s="72" t="n">
        <f aca="false">D7669*I7669*J7669</f>
        <v>-0</v>
      </c>
      <c r="O7669" s="71" t="n">
        <f aca="false">F7669*J7669</f>
        <v>3</v>
      </c>
      <c r="P7669" s="71" t="n">
        <f aca="false">E7669*J7669</f>
        <v>0</v>
      </c>
    </row>
    <row r="7670" customFormat="false" ht="15" hidden="false" customHeight="false" outlineLevel="0" collapsed="false">
      <c r="A7670" s="71" t="s">
        <v>59</v>
      </c>
      <c r="B7670" s="71" t="s">
        <v>54</v>
      </c>
      <c r="C7670" s="71" t="s">
        <v>1153</v>
      </c>
      <c r="D7670" s="72" t="n">
        <v>92.69</v>
      </c>
      <c r="E7670" s="71" t="n">
        <v>1</v>
      </c>
      <c r="F7670" s="71" t="n">
        <v>13</v>
      </c>
      <c r="G7670" s="72" t="n">
        <v>1090.29</v>
      </c>
      <c r="H7670" s="72" t="n">
        <v>941.3</v>
      </c>
      <c r="I7670" s="71" t="n">
        <f aca="false">IF(B7670&gt;=Settings!$B$23,1,0)</f>
        <v>1</v>
      </c>
      <c r="J7670" s="71" t="n">
        <v>1</v>
      </c>
      <c r="K7670" s="71" t="n">
        <f aca="false">F7670*I7670*J7670</f>
        <v>13</v>
      </c>
      <c r="L7670" s="71" t="n">
        <f aca="false">E7670*I7670*J7670</f>
        <v>1</v>
      </c>
      <c r="M7670" s="72" t="n">
        <f aca="false">G7670*I7670*J7670</f>
        <v>1090.29</v>
      </c>
      <c r="N7670" s="72" t="n">
        <f aca="false">D7670*I7670*J7670</f>
        <v>92.69</v>
      </c>
      <c r="O7670" s="71" t="n">
        <f aca="false">F7670*J7670</f>
        <v>13</v>
      </c>
      <c r="P7670" s="71" t="n">
        <f aca="false">E7670*J7670</f>
        <v>1</v>
      </c>
    </row>
    <row r="7671" customFormat="false" ht="15" hidden="false" customHeight="false" outlineLevel="0" collapsed="false">
      <c r="A7671" s="71" t="s">
        <v>61</v>
      </c>
      <c r="B7671" s="71" t="s">
        <v>54</v>
      </c>
      <c r="C7671" s="71" t="s">
        <v>1120</v>
      </c>
      <c r="D7671" s="72" t="n">
        <v>0</v>
      </c>
      <c r="E7671" s="71" t="n">
        <v>0</v>
      </c>
      <c r="F7671" s="71" t="n">
        <v>1</v>
      </c>
      <c r="G7671" s="72" t="n">
        <v>127.23</v>
      </c>
      <c r="H7671" s="72" t="n">
        <v>127.23</v>
      </c>
      <c r="I7671" s="71" t="n">
        <f aca="false">IF(B7671&gt;=Settings!$B$23,1,0)</f>
        <v>1</v>
      </c>
      <c r="J7671" s="71" t="n">
        <v>1</v>
      </c>
      <c r="K7671" s="71" t="n">
        <f aca="false">F7671*I7671*J7671</f>
        <v>1</v>
      </c>
      <c r="L7671" s="71" t="n">
        <f aca="false">E7671*I7671*J7671</f>
        <v>0</v>
      </c>
      <c r="M7671" s="72" t="n">
        <f aca="false">G7671*I7671*J7671</f>
        <v>127.23</v>
      </c>
      <c r="N7671" s="72" t="n">
        <f aca="false">D7671*I7671*J7671</f>
        <v>-0</v>
      </c>
      <c r="O7671" s="71" t="n">
        <f aca="false">F7671*J7671</f>
        <v>1</v>
      </c>
      <c r="P7671" s="71" t="n">
        <f aca="false">E7671*J7671</f>
        <v>0</v>
      </c>
    </row>
    <row r="7672" customFormat="false" ht="15" hidden="false" customHeight="false" outlineLevel="0" collapsed="false">
      <c r="A7672" s="71" t="s">
        <v>59</v>
      </c>
      <c r="B7672" s="71" t="s">
        <v>54</v>
      </c>
      <c r="C7672" s="71" t="s">
        <v>2071</v>
      </c>
      <c r="D7672" s="72" t="n">
        <v>0</v>
      </c>
      <c r="E7672" s="71" t="n">
        <v>0</v>
      </c>
      <c r="F7672" s="71" t="n">
        <v>4</v>
      </c>
      <c r="G7672" s="72" t="n">
        <v>331.64</v>
      </c>
      <c r="H7672" s="72" t="n">
        <v>331.64</v>
      </c>
      <c r="I7672" s="71" t="n">
        <f aca="false">IF(B7672&gt;=Settings!$B$23,1,0)</f>
        <v>1</v>
      </c>
      <c r="J7672" s="71" t="n">
        <v>1</v>
      </c>
      <c r="K7672" s="71" t="n">
        <f aca="false">F7672*I7672*J7672</f>
        <v>4</v>
      </c>
      <c r="L7672" s="71" t="n">
        <f aca="false">E7672*I7672*J7672</f>
        <v>0</v>
      </c>
      <c r="M7672" s="72" t="n">
        <f aca="false">G7672*I7672*J7672</f>
        <v>331.64</v>
      </c>
      <c r="N7672" s="72" t="n">
        <f aca="false">D7672*I7672*J7672</f>
        <v>-0</v>
      </c>
      <c r="O7672" s="71" t="n">
        <f aca="false">F7672*J7672</f>
        <v>4</v>
      </c>
      <c r="P7672" s="71" t="n">
        <f aca="false">E7672*J7672</f>
        <v>0</v>
      </c>
    </row>
    <row r="7673" customFormat="false" ht="15" hidden="false" customHeight="false" outlineLevel="0" collapsed="false">
      <c r="A7673" s="71" t="s">
        <v>61</v>
      </c>
      <c r="B7673" s="71" t="s">
        <v>54</v>
      </c>
      <c r="C7673" s="71" t="s">
        <v>897</v>
      </c>
      <c r="D7673" s="72" t="n">
        <v>0</v>
      </c>
      <c r="E7673" s="71" t="n">
        <v>0</v>
      </c>
      <c r="F7673" s="71" t="n">
        <v>4</v>
      </c>
      <c r="G7673" s="72" t="n">
        <v>390.72</v>
      </c>
      <c r="H7673" s="72" t="n">
        <v>376.42</v>
      </c>
      <c r="I7673" s="71" t="n">
        <f aca="false">IF(B7673&gt;=Settings!$B$23,1,0)</f>
        <v>1</v>
      </c>
      <c r="J7673" s="71" t="n">
        <v>1</v>
      </c>
      <c r="K7673" s="71" t="n">
        <f aca="false">F7673*I7673*J7673</f>
        <v>4</v>
      </c>
      <c r="L7673" s="71" t="n">
        <f aca="false">E7673*I7673*J7673</f>
        <v>0</v>
      </c>
      <c r="M7673" s="72" t="n">
        <f aca="false">G7673*I7673*J7673</f>
        <v>390.72</v>
      </c>
      <c r="N7673" s="72" t="n">
        <f aca="false">D7673*I7673*J7673</f>
        <v>-0</v>
      </c>
      <c r="O7673" s="71" t="n">
        <f aca="false">F7673*J7673</f>
        <v>4</v>
      </c>
      <c r="P7673" s="71" t="n">
        <f aca="false">E7673*J7673</f>
        <v>0</v>
      </c>
    </row>
    <row r="7674" customFormat="false" ht="15" hidden="false" customHeight="false" outlineLevel="0" collapsed="false">
      <c r="A7674" s="71" t="s">
        <v>59</v>
      </c>
      <c r="B7674" s="71" t="s">
        <v>54</v>
      </c>
      <c r="C7674" s="71" t="s">
        <v>937</v>
      </c>
      <c r="D7674" s="72" t="n">
        <v>303.01</v>
      </c>
      <c r="E7674" s="71" t="n">
        <v>29</v>
      </c>
      <c r="F7674" s="71" t="n">
        <v>322</v>
      </c>
      <c r="G7674" s="72" t="n">
        <v>3507.81</v>
      </c>
      <c r="H7674" s="72" t="n">
        <v>3047.22</v>
      </c>
      <c r="I7674" s="71" t="n">
        <f aca="false">IF(B7674&gt;=Settings!$B$23,1,0)</f>
        <v>1</v>
      </c>
      <c r="J7674" s="71" t="n">
        <v>1</v>
      </c>
      <c r="K7674" s="71" t="n">
        <f aca="false">F7674*I7674*J7674</f>
        <v>322</v>
      </c>
      <c r="L7674" s="71" t="n">
        <f aca="false">E7674*I7674*J7674</f>
        <v>29</v>
      </c>
      <c r="M7674" s="72" t="n">
        <f aca="false">G7674*I7674*J7674</f>
        <v>3507.81</v>
      </c>
      <c r="N7674" s="72" t="n">
        <f aca="false">D7674*I7674*J7674</f>
        <v>303.01</v>
      </c>
      <c r="O7674" s="71" t="n">
        <f aca="false">F7674*J7674</f>
        <v>322</v>
      </c>
      <c r="P7674" s="71" t="n">
        <f aca="false">E7674*J7674</f>
        <v>29</v>
      </c>
    </row>
    <row r="7675" customFormat="false" ht="15" hidden="false" customHeight="false" outlineLevel="0" collapsed="false">
      <c r="A7675" s="71" t="s">
        <v>59</v>
      </c>
      <c r="B7675" s="71" t="s">
        <v>54</v>
      </c>
      <c r="C7675" s="71" t="s">
        <v>1324</v>
      </c>
      <c r="D7675" s="72" t="n">
        <v>98.15</v>
      </c>
      <c r="E7675" s="71" t="n">
        <v>1</v>
      </c>
      <c r="F7675" s="71" t="n">
        <v>9</v>
      </c>
      <c r="G7675" s="72" t="n">
        <v>1004.13</v>
      </c>
      <c r="H7675" s="72" t="n">
        <v>850.11</v>
      </c>
      <c r="I7675" s="71" t="n">
        <f aca="false">IF(B7675&gt;=Settings!$B$23,1,0)</f>
        <v>1</v>
      </c>
      <c r="J7675" s="71" t="n">
        <v>1</v>
      </c>
      <c r="K7675" s="71" t="n">
        <f aca="false">F7675*I7675*J7675</f>
        <v>9</v>
      </c>
      <c r="L7675" s="71" t="n">
        <f aca="false">E7675*I7675*J7675</f>
        <v>1</v>
      </c>
      <c r="M7675" s="72" t="n">
        <f aca="false">G7675*I7675*J7675</f>
        <v>1004.13</v>
      </c>
      <c r="N7675" s="72" t="n">
        <f aca="false">D7675*I7675*J7675</f>
        <v>98.15</v>
      </c>
      <c r="O7675" s="71" t="n">
        <f aca="false">F7675*J7675</f>
        <v>9</v>
      </c>
      <c r="P7675" s="71" t="n">
        <f aca="false">E7675*J7675</f>
        <v>1</v>
      </c>
    </row>
    <row r="7676" customFormat="false" ht="15" hidden="false" customHeight="false" outlineLevel="0" collapsed="false">
      <c r="A7676" s="71" t="s">
        <v>59</v>
      </c>
      <c r="B7676" s="71" t="s">
        <v>54</v>
      </c>
      <c r="C7676" s="71" t="s">
        <v>2152</v>
      </c>
      <c r="D7676" s="72" t="n">
        <v>0</v>
      </c>
      <c r="E7676" s="71" t="n">
        <v>0</v>
      </c>
      <c r="F7676" s="71" t="n">
        <v>1</v>
      </c>
      <c r="G7676" s="72" t="n">
        <v>95.41</v>
      </c>
      <c r="H7676" s="72" t="n">
        <v>95.41</v>
      </c>
      <c r="I7676" s="71" t="n">
        <f aca="false">IF(B7676&gt;=Settings!$B$23,1,0)</f>
        <v>1</v>
      </c>
      <c r="J7676" s="71" t="n">
        <v>1</v>
      </c>
      <c r="K7676" s="71" t="n">
        <f aca="false">F7676*I7676*J7676</f>
        <v>1</v>
      </c>
      <c r="L7676" s="71" t="n">
        <f aca="false">E7676*I7676*J7676</f>
        <v>0</v>
      </c>
      <c r="M7676" s="72" t="n">
        <f aca="false">G7676*I7676*J7676</f>
        <v>95.41</v>
      </c>
      <c r="N7676" s="72" t="n">
        <f aca="false">D7676*I7676*J7676</f>
        <v>-0</v>
      </c>
      <c r="O7676" s="71" t="n">
        <f aca="false">F7676*J7676</f>
        <v>1</v>
      </c>
      <c r="P7676" s="71" t="n">
        <f aca="false">E7676*J7676</f>
        <v>0</v>
      </c>
    </row>
    <row r="7677" customFormat="false" ht="15" hidden="false" customHeight="false" outlineLevel="0" collapsed="false">
      <c r="A7677" s="71" t="s">
        <v>59</v>
      </c>
      <c r="B7677" s="71" t="s">
        <v>54</v>
      </c>
      <c r="C7677" s="71" t="s">
        <v>1284</v>
      </c>
      <c r="D7677" s="72" t="n">
        <v>105.42</v>
      </c>
      <c r="E7677" s="71" t="n">
        <v>1</v>
      </c>
      <c r="F7677" s="71" t="n">
        <v>7</v>
      </c>
      <c r="G7677" s="72" t="n">
        <v>858.73</v>
      </c>
      <c r="H7677" s="72" t="n">
        <v>607.95</v>
      </c>
      <c r="I7677" s="71" t="n">
        <f aca="false">IF(B7677&gt;=Settings!$B$23,1,0)</f>
        <v>1</v>
      </c>
      <c r="J7677" s="71" t="n">
        <v>1</v>
      </c>
      <c r="K7677" s="71" t="n">
        <f aca="false">F7677*I7677*J7677</f>
        <v>7</v>
      </c>
      <c r="L7677" s="71" t="n">
        <f aca="false">E7677*I7677*J7677</f>
        <v>1</v>
      </c>
      <c r="M7677" s="72" t="n">
        <f aca="false">G7677*I7677*J7677</f>
        <v>858.73</v>
      </c>
      <c r="N7677" s="72" t="n">
        <f aca="false">D7677*I7677*J7677</f>
        <v>105.42</v>
      </c>
      <c r="O7677" s="71" t="n">
        <f aca="false">F7677*J7677</f>
        <v>7</v>
      </c>
      <c r="P7677" s="71" t="n">
        <f aca="false">E7677*J7677</f>
        <v>1</v>
      </c>
    </row>
    <row r="7678" customFormat="false" ht="15" hidden="false" customHeight="false" outlineLevel="0" collapsed="false">
      <c r="A7678" s="71" t="s">
        <v>59</v>
      </c>
      <c r="B7678" s="71" t="s">
        <v>54</v>
      </c>
      <c r="C7678" s="71" t="s">
        <v>115</v>
      </c>
      <c r="D7678" s="72" t="n">
        <v>2503.52</v>
      </c>
      <c r="E7678" s="71" t="n">
        <v>45</v>
      </c>
      <c r="F7678" s="71" t="n">
        <v>460</v>
      </c>
      <c r="G7678" s="72" t="n">
        <v>26632.71</v>
      </c>
      <c r="H7678" s="72" t="n">
        <v>22726.71</v>
      </c>
      <c r="I7678" s="71" t="n">
        <f aca="false">IF(B7678&gt;=Settings!$B$23,1,0)</f>
        <v>1</v>
      </c>
      <c r="J7678" s="71" t="n">
        <v>1</v>
      </c>
      <c r="K7678" s="71" t="n">
        <f aca="false">F7678*I7678*J7678</f>
        <v>460</v>
      </c>
      <c r="L7678" s="71" t="n">
        <f aca="false">E7678*I7678*J7678</f>
        <v>45</v>
      </c>
      <c r="M7678" s="72" t="n">
        <f aca="false">G7678*I7678*J7678</f>
        <v>26632.71</v>
      </c>
      <c r="N7678" s="72" t="n">
        <f aca="false">D7678*I7678*J7678</f>
        <v>2503.52</v>
      </c>
      <c r="O7678" s="71" t="n">
        <f aca="false">F7678*J7678</f>
        <v>460</v>
      </c>
      <c r="P7678" s="71" t="n">
        <f aca="false">E7678*J7678</f>
        <v>45</v>
      </c>
    </row>
    <row r="7679" customFormat="false" ht="15" hidden="false" customHeight="false" outlineLevel="0" collapsed="false">
      <c r="A7679" s="71" t="s">
        <v>59</v>
      </c>
      <c r="B7679" s="71" t="s">
        <v>54</v>
      </c>
      <c r="C7679" s="71" t="s">
        <v>598</v>
      </c>
      <c r="D7679" s="72" t="n">
        <v>0</v>
      </c>
      <c r="E7679" s="71" t="n">
        <v>0</v>
      </c>
      <c r="F7679" s="71" t="n">
        <v>5</v>
      </c>
      <c r="G7679" s="72" t="n">
        <v>533.38</v>
      </c>
      <c r="H7679" s="72" t="n">
        <v>474.42</v>
      </c>
      <c r="I7679" s="71" t="n">
        <f aca="false">IF(B7679&gt;=Settings!$B$23,1,0)</f>
        <v>1</v>
      </c>
      <c r="J7679" s="71" t="n">
        <v>1</v>
      </c>
      <c r="K7679" s="71" t="n">
        <f aca="false">F7679*I7679*J7679</f>
        <v>5</v>
      </c>
      <c r="L7679" s="71" t="n">
        <f aca="false">E7679*I7679*J7679</f>
        <v>0</v>
      </c>
      <c r="M7679" s="72" t="n">
        <f aca="false">G7679*I7679*J7679</f>
        <v>533.38</v>
      </c>
      <c r="N7679" s="72" t="n">
        <f aca="false">D7679*I7679*J7679</f>
        <v>-0</v>
      </c>
      <c r="O7679" s="71" t="n">
        <f aca="false">F7679*J7679</f>
        <v>5</v>
      </c>
      <c r="P7679" s="71" t="n">
        <f aca="false">E7679*J7679</f>
        <v>0</v>
      </c>
    </row>
    <row r="7680" customFormat="false" ht="15" hidden="false" customHeight="false" outlineLevel="0" collapsed="false">
      <c r="A7680" s="71" t="s">
        <v>61</v>
      </c>
      <c r="B7680" s="71" t="s">
        <v>54</v>
      </c>
      <c r="C7680" s="71" t="s">
        <v>1248</v>
      </c>
      <c r="D7680" s="72" t="n">
        <v>0</v>
      </c>
      <c r="E7680" s="71" t="n">
        <v>0</v>
      </c>
      <c r="F7680" s="71" t="n">
        <v>6</v>
      </c>
      <c r="G7680" s="72" t="n">
        <v>467.9</v>
      </c>
      <c r="H7680" s="72" t="n">
        <v>421.58</v>
      </c>
      <c r="I7680" s="71" t="n">
        <f aca="false">IF(B7680&gt;=Settings!$B$23,1,0)</f>
        <v>1</v>
      </c>
      <c r="J7680" s="71" t="n">
        <v>1</v>
      </c>
      <c r="K7680" s="71" t="n">
        <f aca="false">F7680*I7680*J7680</f>
        <v>6</v>
      </c>
      <c r="L7680" s="71" t="n">
        <f aca="false">E7680*I7680*J7680</f>
        <v>0</v>
      </c>
      <c r="M7680" s="72" t="n">
        <f aca="false">G7680*I7680*J7680</f>
        <v>467.9</v>
      </c>
      <c r="N7680" s="72" t="n">
        <f aca="false">D7680*I7680*J7680</f>
        <v>-0</v>
      </c>
      <c r="O7680" s="71" t="n">
        <f aca="false">F7680*J7680</f>
        <v>6</v>
      </c>
      <c r="P7680" s="71" t="n">
        <f aca="false">E7680*J7680</f>
        <v>0</v>
      </c>
    </row>
    <row r="7681" customFormat="false" ht="15" hidden="false" customHeight="false" outlineLevel="0" collapsed="false">
      <c r="A7681" s="71" t="s">
        <v>59</v>
      </c>
      <c r="B7681" s="71" t="s">
        <v>54</v>
      </c>
      <c r="C7681" s="71" t="s">
        <v>886</v>
      </c>
      <c r="D7681" s="72" t="n">
        <v>203.56</v>
      </c>
      <c r="E7681" s="71" t="n">
        <v>2</v>
      </c>
      <c r="F7681" s="71" t="n">
        <v>14</v>
      </c>
      <c r="G7681" s="72" t="n">
        <v>1908.42</v>
      </c>
      <c r="H7681" s="72" t="n">
        <v>1412.28</v>
      </c>
      <c r="I7681" s="71" t="n">
        <f aca="false">IF(B7681&gt;=Settings!$B$23,1,0)</f>
        <v>1</v>
      </c>
      <c r="J7681" s="71" t="n">
        <v>1</v>
      </c>
      <c r="K7681" s="71" t="n">
        <f aca="false">F7681*I7681*J7681</f>
        <v>14</v>
      </c>
      <c r="L7681" s="71" t="n">
        <f aca="false">E7681*I7681*J7681</f>
        <v>2</v>
      </c>
      <c r="M7681" s="72" t="n">
        <f aca="false">G7681*I7681*J7681</f>
        <v>1908.42</v>
      </c>
      <c r="N7681" s="72" t="n">
        <f aca="false">D7681*I7681*J7681</f>
        <v>203.56</v>
      </c>
      <c r="O7681" s="71" t="n">
        <f aca="false">F7681*J7681</f>
        <v>14</v>
      </c>
      <c r="P7681" s="71" t="n">
        <f aca="false">E7681*J7681</f>
        <v>2</v>
      </c>
    </row>
    <row r="7682" customFormat="false" ht="15" hidden="false" customHeight="false" outlineLevel="0" collapsed="false">
      <c r="A7682" s="71" t="s">
        <v>62</v>
      </c>
      <c r="B7682" s="71" t="s">
        <v>54</v>
      </c>
      <c r="C7682" s="71" t="s">
        <v>1012</v>
      </c>
      <c r="D7682" s="72" t="n">
        <v>0</v>
      </c>
      <c r="E7682" s="71" t="n">
        <v>0</v>
      </c>
      <c r="F7682" s="71" t="n">
        <v>3</v>
      </c>
      <c r="G7682" s="72" t="n">
        <v>240.77</v>
      </c>
      <c r="H7682" s="72" t="n">
        <v>240.77</v>
      </c>
      <c r="I7682" s="71" t="n">
        <f aca="false">IF(B7682&gt;=Settings!$B$23,1,0)</f>
        <v>1</v>
      </c>
      <c r="J7682" s="71" t="n">
        <v>1</v>
      </c>
      <c r="K7682" s="71" t="n">
        <f aca="false">F7682*I7682*J7682</f>
        <v>3</v>
      </c>
      <c r="L7682" s="71" t="n">
        <f aca="false">E7682*I7682*J7682</f>
        <v>0</v>
      </c>
      <c r="M7682" s="72" t="n">
        <f aca="false">G7682*I7682*J7682</f>
        <v>240.77</v>
      </c>
      <c r="N7682" s="72" t="n">
        <f aca="false">D7682*I7682*J7682</f>
        <v>-0</v>
      </c>
      <c r="O7682" s="71" t="n">
        <f aca="false">F7682*J7682</f>
        <v>3</v>
      </c>
      <c r="P7682" s="71" t="n">
        <f aca="false">E7682*J7682</f>
        <v>0</v>
      </c>
    </row>
    <row r="7683" customFormat="false" ht="15" hidden="false" customHeight="false" outlineLevel="0" collapsed="false">
      <c r="A7683" s="71" t="s">
        <v>61</v>
      </c>
      <c r="B7683" s="71" t="s">
        <v>54</v>
      </c>
      <c r="C7683" s="71" t="s">
        <v>1237</v>
      </c>
      <c r="D7683" s="72" t="n">
        <v>68.36</v>
      </c>
      <c r="E7683" s="71" t="n">
        <v>9</v>
      </c>
      <c r="F7683" s="71" t="n">
        <v>107</v>
      </c>
      <c r="G7683" s="72" t="n">
        <v>870.72</v>
      </c>
      <c r="H7683" s="72" t="n">
        <v>770.34</v>
      </c>
      <c r="I7683" s="71" t="n">
        <f aca="false">IF(B7683&gt;=Settings!$B$23,1,0)</f>
        <v>1</v>
      </c>
      <c r="J7683" s="71" t="n">
        <v>1</v>
      </c>
      <c r="K7683" s="71" t="n">
        <f aca="false">F7683*I7683*J7683</f>
        <v>107</v>
      </c>
      <c r="L7683" s="71" t="n">
        <f aca="false">E7683*I7683*J7683</f>
        <v>9</v>
      </c>
      <c r="M7683" s="72" t="n">
        <f aca="false">G7683*I7683*J7683</f>
        <v>870.72</v>
      </c>
      <c r="N7683" s="72" t="n">
        <f aca="false">D7683*I7683*J7683</f>
        <v>68.36</v>
      </c>
      <c r="O7683" s="71" t="n">
        <f aca="false">F7683*J7683</f>
        <v>107</v>
      </c>
      <c r="P7683" s="71" t="n">
        <f aca="false">E7683*J7683</f>
        <v>9</v>
      </c>
    </row>
    <row r="7684" customFormat="false" ht="15" hidden="false" customHeight="false" outlineLevel="0" collapsed="false">
      <c r="A7684" s="71" t="s">
        <v>60</v>
      </c>
      <c r="B7684" s="71" t="s">
        <v>54</v>
      </c>
      <c r="C7684" s="71" t="s">
        <v>1995</v>
      </c>
      <c r="D7684" s="72" t="n">
        <v>27.23</v>
      </c>
      <c r="E7684" s="71" t="n">
        <v>1</v>
      </c>
      <c r="F7684" s="71" t="n">
        <v>0</v>
      </c>
      <c r="G7684" s="72" t="n">
        <v>0</v>
      </c>
      <c r="H7684" s="72" t="n">
        <v>-27.23</v>
      </c>
      <c r="I7684" s="71" t="n">
        <f aca="false">IF(B7684&gt;=Settings!$B$23,1,0)</f>
        <v>1</v>
      </c>
      <c r="J7684" s="71" t="n">
        <v>1</v>
      </c>
      <c r="K7684" s="71" t="n">
        <f aca="false">F7684*I7684*J7684</f>
        <v>0</v>
      </c>
      <c r="L7684" s="71" t="n">
        <f aca="false">E7684*I7684*J7684</f>
        <v>1</v>
      </c>
      <c r="M7684" s="72" t="n">
        <f aca="false">G7684*I7684*J7684</f>
        <v>0</v>
      </c>
      <c r="N7684" s="72" t="n">
        <f aca="false">D7684*I7684*J7684</f>
        <v>27.23</v>
      </c>
      <c r="O7684" s="71" t="n">
        <f aca="false">F7684*J7684</f>
        <v>0</v>
      </c>
      <c r="P7684" s="71" t="n">
        <f aca="false">E7684*J7684</f>
        <v>1</v>
      </c>
    </row>
    <row r="7685" customFormat="false" ht="15" hidden="false" customHeight="false" outlineLevel="0" collapsed="false">
      <c r="A7685" s="71" t="s">
        <v>61</v>
      </c>
      <c r="B7685" s="71" t="s">
        <v>54</v>
      </c>
      <c r="C7685" s="71" t="s">
        <v>1383</v>
      </c>
      <c r="D7685" s="72" t="n">
        <v>118.14</v>
      </c>
      <c r="E7685" s="71" t="n">
        <v>1</v>
      </c>
      <c r="F7685" s="71" t="n">
        <v>6</v>
      </c>
      <c r="G7685" s="72" t="n">
        <v>636.07</v>
      </c>
      <c r="H7685" s="72" t="n">
        <v>482.52</v>
      </c>
      <c r="I7685" s="71" t="n">
        <f aca="false">IF(B7685&gt;=Settings!$B$23,1,0)</f>
        <v>1</v>
      </c>
      <c r="J7685" s="71" t="n">
        <v>1</v>
      </c>
      <c r="K7685" s="71" t="n">
        <f aca="false">F7685*I7685*J7685</f>
        <v>6</v>
      </c>
      <c r="L7685" s="71" t="n">
        <f aca="false">E7685*I7685*J7685</f>
        <v>1</v>
      </c>
      <c r="M7685" s="72" t="n">
        <f aca="false">G7685*I7685*J7685</f>
        <v>636.07</v>
      </c>
      <c r="N7685" s="72" t="n">
        <f aca="false">D7685*I7685*J7685</f>
        <v>118.14</v>
      </c>
      <c r="O7685" s="71" t="n">
        <f aca="false">F7685*J7685</f>
        <v>6</v>
      </c>
      <c r="P7685" s="71" t="n">
        <f aca="false">E7685*J7685</f>
        <v>1</v>
      </c>
    </row>
    <row r="7686" customFormat="false" ht="15" hidden="false" customHeight="false" outlineLevel="0" collapsed="false">
      <c r="A7686" s="71" t="s">
        <v>63</v>
      </c>
      <c r="B7686" s="71" t="s">
        <v>54</v>
      </c>
      <c r="C7686" s="71" t="s">
        <v>187</v>
      </c>
      <c r="D7686" s="72" t="n">
        <v>0</v>
      </c>
      <c r="E7686" s="71" t="n">
        <v>0</v>
      </c>
      <c r="F7686" s="71" t="n">
        <v>1</v>
      </c>
      <c r="G7686" s="72" t="n">
        <v>8.14</v>
      </c>
      <c r="H7686" s="72" t="n">
        <v>8.14</v>
      </c>
      <c r="I7686" s="71" t="n">
        <f aca="false">IF(B7686&gt;=Settings!$B$23,1,0)</f>
        <v>1</v>
      </c>
      <c r="J7686" s="71" t="n">
        <v>1</v>
      </c>
      <c r="K7686" s="71" t="n">
        <f aca="false">F7686*I7686*J7686</f>
        <v>1</v>
      </c>
      <c r="L7686" s="71" t="n">
        <f aca="false">E7686*I7686*J7686</f>
        <v>0</v>
      </c>
      <c r="M7686" s="72" t="n">
        <f aca="false">G7686*I7686*J7686</f>
        <v>8.14</v>
      </c>
      <c r="N7686" s="72" t="n">
        <f aca="false">D7686*I7686*J7686</f>
        <v>-0</v>
      </c>
      <c r="O7686" s="71" t="n">
        <f aca="false">F7686*J7686</f>
        <v>1</v>
      </c>
      <c r="P7686" s="71" t="n">
        <f aca="false">E7686*J7686</f>
        <v>0</v>
      </c>
    </row>
    <row r="7687" customFormat="false" ht="15" hidden="false" customHeight="false" outlineLevel="0" collapsed="false">
      <c r="A7687" s="71" t="s">
        <v>61</v>
      </c>
      <c r="B7687" s="71" t="s">
        <v>54</v>
      </c>
      <c r="C7687" s="71" t="s">
        <v>123</v>
      </c>
      <c r="D7687" s="72" t="n">
        <v>140.82</v>
      </c>
      <c r="E7687" s="71" t="n">
        <v>2</v>
      </c>
      <c r="F7687" s="71" t="n">
        <v>18</v>
      </c>
      <c r="G7687" s="72" t="n">
        <v>1240.08</v>
      </c>
      <c r="H7687" s="72" t="n">
        <v>1099.26</v>
      </c>
      <c r="I7687" s="71" t="n">
        <f aca="false">IF(B7687&gt;=Settings!$B$23,1,0)</f>
        <v>1</v>
      </c>
      <c r="J7687" s="71" t="n">
        <v>1</v>
      </c>
      <c r="K7687" s="71" t="n">
        <f aca="false">F7687*I7687*J7687</f>
        <v>18</v>
      </c>
      <c r="L7687" s="71" t="n">
        <f aca="false">E7687*I7687*J7687</f>
        <v>2</v>
      </c>
      <c r="M7687" s="72" t="n">
        <f aca="false">G7687*I7687*J7687</f>
        <v>1240.08</v>
      </c>
      <c r="N7687" s="72" t="n">
        <f aca="false">D7687*I7687*J7687</f>
        <v>140.82</v>
      </c>
      <c r="O7687" s="71" t="n">
        <f aca="false">F7687*J7687</f>
        <v>18</v>
      </c>
      <c r="P7687" s="71" t="n">
        <f aca="false">E7687*J7687</f>
        <v>2</v>
      </c>
    </row>
    <row r="7688" customFormat="false" ht="15" hidden="false" customHeight="false" outlineLevel="0" collapsed="false">
      <c r="A7688" s="71" t="s">
        <v>59</v>
      </c>
      <c r="B7688" s="71" t="s">
        <v>54</v>
      </c>
      <c r="C7688" s="71" t="s">
        <v>992</v>
      </c>
      <c r="D7688" s="72" t="n">
        <v>436.27</v>
      </c>
      <c r="E7688" s="71" t="n">
        <v>2</v>
      </c>
      <c r="F7688" s="71" t="n">
        <v>3</v>
      </c>
      <c r="G7688" s="72" t="n">
        <v>677.13</v>
      </c>
      <c r="H7688" s="72" t="n">
        <v>192.69</v>
      </c>
      <c r="I7688" s="71" t="n">
        <f aca="false">IF(B7688&gt;=Settings!$B$23,1,0)</f>
        <v>1</v>
      </c>
      <c r="J7688" s="71" t="n">
        <v>1</v>
      </c>
      <c r="K7688" s="71" t="n">
        <f aca="false">F7688*I7688*J7688</f>
        <v>3</v>
      </c>
      <c r="L7688" s="71" t="n">
        <f aca="false">E7688*I7688*J7688</f>
        <v>2</v>
      </c>
      <c r="M7688" s="72" t="n">
        <f aca="false">G7688*I7688*J7688</f>
        <v>677.13</v>
      </c>
      <c r="N7688" s="72" t="n">
        <f aca="false">D7688*I7688*J7688</f>
        <v>436.27</v>
      </c>
      <c r="O7688" s="71" t="n">
        <f aca="false">F7688*J7688</f>
        <v>3</v>
      </c>
      <c r="P7688" s="71" t="n">
        <f aca="false">E7688*J7688</f>
        <v>2</v>
      </c>
    </row>
    <row r="7689" customFormat="false" ht="15" hidden="false" customHeight="false" outlineLevel="0" collapsed="false">
      <c r="A7689" s="71" t="s">
        <v>59</v>
      </c>
      <c r="B7689" s="71" t="s">
        <v>54</v>
      </c>
      <c r="C7689" s="71" t="s">
        <v>995</v>
      </c>
      <c r="D7689" s="72" t="n">
        <v>438.27</v>
      </c>
      <c r="E7689" s="71" t="n">
        <v>8</v>
      </c>
      <c r="F7689" s="71" t="n">
        <v>131</v>
      </c>
      <c r="G7689" s="72" t="n">
        <v>7529.84</v>
      </c>
      <c r="H7689" s="72" t="n">
        <v>6798.71</v>
      </c>
      <c r="I7689" s="71" t="n">
        <f aca="false">IF(B7689&gt;=Settings!$B$23,1,0)</f>
        <v>1</v>
      </c>
      <c r="J7689" s="71" t="n">
        <v>1</v>
      </c>
      <c r="K7689" s="71" t="n">
        <f aca="false">F7689*I7689*J7689</f>
        <v>131</v>
      </c>
      <c r="L7689" s="71" t="n">
        <f aca="false">E7689*I7689*J7689</f>
        <v>8</v>
      </c>
      <c r="M7689" s="72" t="n">
        <f aca="false">G7689*I7689*J7689</f>
        <v>7529.84</v>
      </c>
      <c r="N7689" s="72" t="n">
        <f aca="false">D7689*I7689*J7689</f>
        <v>438.27</v>
      </c>
      <c r="O7689" s="71" t="n">
        <f aca="false">F7689*J7689</f>
        <v>131</v>
      </c>
      <c r="P7689" s="71" t="n">
        <f aca="false">E7689*J7689</f>
        <v>8</v>
      </c>
    </row>
    <row r="7690" customFormat="false" ht="15" hidden="false" customHeight="false" outlineLevel="0" collapsed="false">
      <c r="A7690" s="71" t="s">
        <v>61</v>
      </c>
      <c r="B7690" s="71" t="s">
        <v>54</v>
      </c>
      <c r="C7690" s="71" t="s">
        <v>1511</v>
      </c>
      <c r="D7690" s="72" t="n">
        <v>0</v>
      </c>
      <c r="E7690" s="71" t="n">
        <v>0</v>
      </c>
      <c r="F7690" s="71" t="n">
        <v>2</v>
      </c>
      <c r="G7690" s="72" t="n">
        <v>236.26</v>
      </c>
      <c r="H7690" s="72" t="n">
        <v>189.02</v>
      </c>
      <c r="I7690" s="71" t="n">
        <f aca="false">IF(B7690&gt;=Settings!$B$23,1,0)</f>
        <v>1</v>
      </c>
      <c r="J7690" s="71" t="n">
        <v>1</v>
      </c>
      <c r="K7690" s="71" t="n">
        <f aca="false">F7690*I7690*J7690</f>
        <v>2</v>
      </c>
      <c r="L7690" s="71" t="n">
        <f aca="false">E7690*I7690*J7690</f>
        <v>0</v>
      </c>
      <c r="M7690" s="72" t="n">
        <f aca="false">G7690*I7690*J7690</f>
        <v>236.26</v>
      </c>
      <c r="N7690" s="72" t="n">
        <f aca="false">D7690*I7690*J7690</f>
        <v>-0</v>
      </c>
      <c r="O7690" s="71" t="n">
        <f aca="false">F7690*J7690</f>
        <v>2</v>
      </c>
      <c r="P7690" s="71" t="n">
        <f aca="false">E7690*J7690</f>
        <v>0</v>
      </c>
    </row>
    <row r="7691" customFormat="false" ht="15" hidden="false" customHeight="false" outlineLevel="0" collapsed="false">
      <c r="A7691" s="71" t="s">
        <v>59</v>
      </c>
      <c r="B7691" s="71" t="s">
        <v>54</v>
      </c>
      <c r="C7691" s="71" t="s">
        <v>605</v>
      </c>
      <c r="D7691" s="72" t="n">
        <v>84.58</v>
      </c>
      <c r="E7691" s="71" t="n">
        <v>1</v>
      </c>
      <c r="F7691" s="71" t="n">
        <v>7</v>
      </c>
      <c r="G7691" s="72" t="n">
        <v>725.26</v>
      </c>
      <c r="H7691" s="72" t="n">
        <v>580.22</v>
      </c>
      <c r="I7691" s="71" t="n">
        <f aca="false">IF(B7691&gt;=Settings!$B$23,1,0)</f>
        <v>1</v>
      </c>
      <c r="J7691" s="71" t="n">
        <v>1</v>
      </c>
      <c r="K7691" s="71" t="n">
        <f aca="false">F7691*I7691*J7691</f>
        <v>7</v>
      </c>
      <c r="L7691" s="71" t="n">
        <f aca="false">E7691*I7691*J7691</f>
        <v>1</v>
      </c>
      <c r="M7691" s="72" t="n">
        <f aca="false">G7691*I7691*J7691</f>
        <v>725.26</v>
      </c>
      <c r="N7691" s="72" t="n">
        <f aca="false">D7691*I7691*J7691</f>
        <v>84.58</v>
      </c>
      <c r="O7691" s="71" t="n">
        <f aca="false">F7691*J7691</f>
        <v>7</v>
      </c>
      <c r="P7691" s="71" t="n">
        <f aca="false">E7691*J7691</f>
        <v>1</v>
      </c>
    </row>
    <row r="7692" customFormat="false" ht="15" hidden="false" customHeight="false" outlineLevel="0" collapsed="false">
      <c r="A7692" s="71" t="s">
        <v>62</v>
      </c>
      <c r="B7692" s="71" t="s">
        <v>54</v>
      </c>
      <c r="C7692" s="71" t="s">
        <v>952</v>
      </c>
      <c r="D7692" s="72" t="n">
        <v>0</v>
      </c>
      <c r="E7692" s="71" t="n">
        <v>0</v>
      </c>
      <c r="F7692" s="71" t="n">
        <v>1</v>
      </c>
      <c r="G7692" s="72" t="n">
        <v>72.68</v>
      </c>
      <c r="H7692" s="72" t="n">
        <v>72.68</v>
      </c>
      <c r="I7692" s="71" t="n">
        <f aca="false">IF(B7692&gt;=Settings!$B$23,1,0)</f>
        <v>1</v>
      </c>
      <c r="J7692" s="71" t="n">
        <v>1</v>
      </c>
      <c r="K7692" s="71" t="n">
        <f aca="false">F7692*I7692*J7692</f>
        <v>1</v>
      </c>
      <c r="L7692" s="71" t="n">
        <f aca="false">E7692*I7692*J7692</f>
        <v>0</v>
      </c>
      <c r="M7692" s="72" t="n">
        <f aca="false">G7692*I7692*J7692</f>
        <v>72.68</v>
      </c>
      <c r="N7692" s="72" t="n">
        <f aca="false">D7692*I7692*J7692</f>
        <v>-0</v>
      </c>
      <c r="O7692" s="71" t="n">
        <f aca="false">F7692*J7692</f>
        <v>1</v>
      </c>
      <c r="P7692" s="71" t="n">
        <f aca="false">E7692*J7692</f>
        <v>0</v>
      </c>
    </row>
    <row r="7693" customFormat="false" ht="15" hidden="false" customHeight="false" outlineLevel="0" collapsed="false">
      <c r="A7693" s="71" t="s">
        <v>59</v>
      </c>
      <c r="B7693" s="71" t="s">
        <v>54</v>
      </c>
      <c r="C7693" s="71" t="s">
        <v>1248</v>
      </c>
      <c r="D7693" s="72" t="n">
        <v>192.61</v>
      </c>
      <c r="E7693" s="71" t="n">
        <v>3</v>
      </c>
      <c r="F7693" s="71" t="n">
        <v>21</v>
      </c>
      <c r="G7693" s="72" t="n">
        <v>1608.06</v>
      </c>
      <c r="H7693" s="72" t="n">
        <v>1170.7</v>
      </c>
      <c r="I7693" s="71" t="n">
        <f aca="false">IF(B7693&gt;=Settings!$B$23,1,0)</f>
        <v>1</v>
      </c>
      <c r="J7693" s="71" t="n">
        <v>1</v>
      </c>
      <c r="K7693" s="71" t="n">
        <f aca="false">F7693*I7693*J7693</f>
        <v>21</v>
      </c>
      <c r="L7693" s="71" t="n">
        <f aca="false">E7693*I7693*J7693</f>
        <v>3</v>
      </c>
      <c r="M7693" s="72" t="n">
        <f aca="false">G7693*I7693*J7693</f>
        <v>1608.06</v>
      </c>
      <c r="N7693" s="72" t="n">
        <f aca="false">D7693*I7693*J7693</f>
        <v>192.61</v>
      </c>
      <c r="O7693" s="71" t="n">
        <f aca="false">F7693*J7693</f>
        <v>21</v>
      </c>
      <c r="P7693" s="71" t="n">
        <f aca="false">E7693*J7693</f>
        <v>3</v>
      </c>
    </row>
    <row r="7694" customFormat="false" ht="15" hidden="false" customHeight="false" outlineLevel="0" collapsed="false">
      <c r="A7694" s="71" t="s">
        <v>59</v>
      </c>
      <c r="B7694" s="71" t="s">
        <v>54</v>
      </c>
      <c r="C7694" s="71" t="s">
        <v>2394</v>
      </c>
      <c r="D7694" s="72" t="n">
        <v>0</v>
      </c>
      <c r="E7694" s="71" t="n">
        <v>0</v>
      </c>
      <c r="F7694" s="71" t="n">
        <v>4</v>
      </c>
      <c r="G7694" s="72" t="n">
        <v>354.35</v>
      </c>
      <c r="H7694" s="72" t="n">
        <v>338</v>
      </c>
      <c r="I7694" s="71" t="n">
        <f aca="false">IF(B7694&gt;=Settings!$B$23,1,0)</f>
        <v>1</v>
      </c>
      <c r="J7694" s="71" t="n">
        <v>1</v>
      </c>
      <c r="K7694" s="71" t="n">
        <f aca="false">F7694*I7694*J7694</f>
        <v>4</v>
      </c>
      <c r="L7694" s="71" t="n">
        <f aca="false">E7694*I7694*J7694</f>
        <v>0</v>
      </c>
      <c r="M7694" s="72" t="n">
        <f aca="false">G7694*I7694*J7694</f>
        <v>354.35</v>
      </c>
      <c r="N7694" s="72" t="n">
        <f aca="false">D7694*I7694*J7694</f>
        <v>-0</v>
      </c>
      <c r="O7694" s="71" t="n">
        <f aca="false">F7694*J7694</f>
        <v>4</v>
      </c>
      <c r="P7694" s="71" t="n">
        <f aca="false">E7694*J7694</f>
        <v>0</v>
      </c>
    </row>
    <row r="7695" customFormat="false" ht="15" hidden="false" customHeight="false" outlineLevel="0" collapsed="false">
      <c r="A7695" s="71" t="s">
        <v>61</v>
      </c>
      <c r="B7695" s="71" t="s">
        <v>54</v>
      </c>
      <c r="C7695" s="71" t="s">
        <v>1103</v>
      </c>
      <c r="D7695" s="72" t="n">
        <v>0</v>
      </c>
      <c r="E7695" s="71" t="n">
        <v>0</v>
      </c>
      <c r="F7695" s="71" t="n">
        <v>11</v>
      </c>
      <c r="G7695" s="72" t="n">
        <v>1026.7</v>
      </c>
      <c r="H7695" s="72" t="n">
        <v>1026.7</v>
      </c>
      <c r="I7695" s="71" t="n">
        <f aca="false">IF(B7695&gt;=Settings!$B$23,1,0)</f>
        <v>1</v>
      </c>
      <c r="J7695" s="71" t="n">
        <v>1</v>
      </c>
      <c r="K7695" s="71" t="n">
        <f aca="false">F7695*I7695*J7695</f>
        <v>11</v>
      </c>
      <c r="L7695" s="71" t="n">
        <f aca="false">E7695*I7695*J7695</f>
        <v>0</v>
      </c>
      <c r="M7695" s="72" t="n">
        <f aca="false">G7695*I7695*J7695</f>
        <v>1026.7</v>
      </c>
      <c r="N7695" s="72" t="n">
        <f aca="false">D7695*I7695*J7695</f>
        <v>-0</v>
      </c>
      <c r="O7695" s="71" t="n">
        <f aca="false">F7695*J7695</f>
        <v>11</v>
      </c>
      <c r="P7695" s="71" t="n">
        <f aca="false">E7695*J7695</f>
        <v>0</v>
      </c>
    </row>
    <row r="7696" customFormat="false" ht="15" hidden="false" customHeight="false" outlineLevel="0" collapsed="false">
      <c r="A7696" s="71" t="s">
        <v>59</v>
      </c>
      <c r="B7696" s="71" t="s">
        <v>54</v>
      </c>
      <c r="C7696" s="71" t="s">
        <v>897</v>
      </c>
      <c r="D7696" s="72" t="n">
        <v>104.5</v>
      </c>
      <c r="E7696" s="71" t="n">
        <v>1</v>
      </c>
      <c r="F7696" s="71" t="n">
        <v>6</v>
      </c>
      <c r="G7696" s="72" t="n">
        <v>572.46</v>
      </c>
      <c r="H7696" s="72" t="n">
        <v>448.88</v>
      </c>
      <c r="I7696" s="71" t="n">
        <f aca="false">IF(B7696&gt;=Settings!$B$23,1,0)</f>
        <v>1</v>
      </c>
      <c r="J7696" s="71" t="n">
        <v>1</v>
      </c>
      <c r="K7696" s="71" t="n">
        <f aca="false">F7696*I7696*J7696</f>
        <v>6</v>
      </c>
      <c r="L7696" s="71" t="n">
        <f aca="false">E7696*I7696*J7696</f>
        <v>1</v>
      </c>
      <c r="M7696" s="72" t="n">
        <f aca="false">G7696*I7696*J7696</f>
        <v>572.46</v>
      </c>
      <c r="N7696" s="72" t="n">
        <f aca="false">D7696*I7696*J7696</f>
        <v>104.5</v>
      </c>
      <c r="O7696" s="71" t="n">
        <f aca="false">F7696*J7696</f>
        <v>6</v>
      </c>
      <c r="P7696" s="71" t="n">
        <f aca="false">E7696*J7696</f>
        <v>1</v>
      </c>
    </row>
    <row r="7697" customFormat="false" ht="15" hidden="false" customHeight="false" outlineLevel="0" collapsed="false">
      <c r="A7697" s="71" t="s">
        <v>61</v>
      </c>
      <c r="B7697" s="71" t="s">
        <v>54</v>
      </c>
      <c r="C7697" s="71" t="s">
        <v>1406</v>
      </c>
      <c r="D7697" s="72" t="n">
        <v>0</v>
      </c>
      <c r="E7697" s="71" t="n">
        <v>0</v>
      </c>
      <c r="F7697" s="71" t="n">
        <v>7</v>
      </c>
      <c r="G7697" s="72" t="n">
        <v>849.68</v>
      </c>
      <c r="H7697" s="72" t="n">
        <v>713.61</v>
      </c>
      <c r="I7697" s="71" t="n">
        <f aca="false">IF(B7697&gt;=Settings!$B$23,1,0)</f>
        <v>1</v>
      </c>
      <c r="J7697" s="71" t="n">
        <v>1</v>
      </c>
      <c r="K7697" s="71" t="n">
        <f aca="false">F7697*I7697*J7697</f>
        <v>7</v>
      </c>
      <c r="L7697" s="71" t="n">
        <f aca="false">E7697*I7697*J7697</f>
        <v>0</v>
      </c>
      <c r="M7697" s="72" t="n">
        <f aca="false">G7697*I7697*J7697</f>
        <v>849.68</v>
      </c>
      <c r="N7697" s="72" t="n">
        <f aca="false">D7697*I7697*J7697</f>
        <v>-0</v>
      </c>
      <c r="O7697" s="71" t="n">
        <f aca="false">F7697*J7697</f>
        <v>7</v>
      </c>
      <c r="P7697" s="71" t="n">
        <f aca="false">E7697*J7697</f>
        <v>0</v>
      </c>
    </row>
    <row r="7698" customFormat="false" ht="15" hidden="false" customHeight="false" outlineLevel="0" collapsed="false">
      <c r="A7698" s="71" t="s">
        <v>60</v>
      </c>
      <c r="B7698" s="71" t="s">
        <v>54</v>
      </c>
      <c r="C7698" s="71" t="s">
        <v>1128</v>
      </c>
      <c r="D7698" s="72" t="n">
        <v>68.14</v>
      </c>
      <c r="E7698" s="71" t="n">
        <v>1</v>
      </c>
      <c r="F7698" s="71" t="n">
        <v>22</v>
      </c>
      <c r="G7698" s="72" t="n">
        <v>1848.99</v>
      </c>
      <c r="H7698" s="72" t="n">
        <v>1707.08</v>
      </c>
      <c r="I7698" s="71" t="n">
        <f aca="false">IF(B7698&gt;=Settings!$B$23,1,0)</f>
        <v>1</v>
      </c>
      <c r="J7698" s="71" t="n">
        <v>1</v>
      </c>
      <c r="K7698" s="71" t="n">
        <f aca="false">F7698*I7698*J7698</f>
        <v>22</v>
      </c>
      <c r="L7698" s="71" t="n">
        <f aca="false">E7698*I7698*J7698</f>
        <v>1</v>
      </c>
      <c r="M7698" s="72" t="n">
        <f aca="false">G7698*I7698*J7698</f>
        <v>1848.99</v>
      </c>
      <c r="N7698" s="72" t="n">
        <f aca="false">D7698*I7698*J7698</f>
        <v>68.14</v>
      </c>
      <c r="O7698" s="71" t="n">
        <f aca="false">F7698*J7698</f>
        <v>22</v>
      </c>
      <c r="P7698" s="71" t="n">
        <f aca="false">E7698*J7698</f>
        <v>1</v>
      </c>
    </row>
    <row r="7699" customFormat="false" ht="15" hidden="false" customHeight="false" outlineLevel="0" collapsed="false">
      <c r="A7699" s="71" t="s">
        <v>63</v>
      </c>
      <c r="B7699" s="71" t="s">
        <v>54</v>
      </c>
      <c r="C7699" s="71" t="s">
        <v>2299</v>
      </c>
      <c r="D7699" s="72" t="n">
        <v>0</v>
      </c>
      <c r="E7699" s="71" t="n">
        <v>0</v>
      </c>
      <c r="F7699" s="71" t="n">
        <v>8</v>
      </c>
      <c r="G7699" s="72" t="n">
        <v>254.16</v>
      </c>
      <c r="H7699" s="72" t="n">
        <v>249.39</v>
      </c>
      <c r="I7699" s="71" t="n">
        <f aca="false">IF(B7699&gt;=Settings!$B$23,1,0)</f>
        <v>1</v>
      </c>
      <c r="J7699" s="71" t="n">
        <v>1</v>
      </c>
      <c r="K7699" s="71" t="n">
        <f aca="false">F7699*I7699*J7699</f>
        <v>8</v>
      </c>
      <c r="L7699" s="71" t="n">
        <f aca="false">E7699*I7699*J7699</f>
        <v>0</v>
      </c>
      <c r="M7699" s="72" t="n">
        <f aca="false">G7699*I7699*J7699</f>
        <v>254.16</v>
      </c>
      <c r="N7699" s="72" t="n">
        <f aca="false">D7699*I7699*J7699</f>
        <v>-0</v>
      </c>
      <c r="O7699" s="71" t="n">
        <f aca="false">F7699*J7699</f>
        <v>8</v>
      </c>
      <c r="P7699" s="71" t="n">
        <f aca="false">E7699*J7699</f>
        <v>0</v>
      </c>
    </row>
    <row r="7700" customFormat="false" ht="15" hidden="false" customHeight="false" outlineLevel="0" collapsed="false">
      <c r="A7700" s="71" t="s">
        <v>60</v>
      </c>
      <c r="B7700" s="71" t="s">
        <v>54</v>
      </c>
      <c r="C7700" s="71" t="s">
        <v>1029</v>
      </c>
      <c r="D7700" s="72" t="n">
        <v>6.91</v>
      </c>
      <c r="E7700" s="71" t="n">
        <v>1</v>
      </c>
      <c r="F7700" s="71" t="n">
        <v>17</v>
      </c>
      <c r="G7700" s="72" t="n">
        <v>138.35</v>
      </c>
      <c r="H7700" s="72" t="n">
        <v>127.78</v>
      </c>
      <c r="I7700" s="71" t="n">
        <f aca="false">IF(B7700&gt;=Settings!$B$23,1,0)</f>
        <v>1</v>
      </c>
      <c r="J7700" s="71" t="n">
        <v>1</v>
      </c>
      <c r="K7700" s="71" t="n">
        <f aca="false">F7700*I7700*J7700</f>
        <v>17</v>
      </c>
      <c r="L7700" s="71" t="n">
        <f aca="false">E7700*I7700*J7700</f>
        <v>1</v>
      </c>
      <c r="M7700" s="72" t="n">
        <f aca="false">G7700*I7700*J7700</f>
        <v>138.35</v>
      </c>
      <c r="N7700" s="72" t="n">
        <f aca="false">D7700*I7700*J7700</f>
        <v>6.91</v>
      </c>
      <c r="O7700" s="71" t="n">
        <f aca="false">F7700*J7700</f>
        <v>17</v>
      </c>
      <c r="P7700" s="71" t="n">
        <f aca="false">E7700*J7700</f>
        <v>1</v>
      </c>
    </row>
    <row r="7701" customFormat="false" ht="15" hidden="false" customHeight="false" outlineLevel="0" collapsed="false">
      <c r="A7701" s="71" t="s">
        <v>59</v>
      </c>
      <c r="B7701" s="71" t="s">
        <v>54</v>
      </c>
      <c r="C7701" s="71" t="s">
        <v>2137</v>
      </c>
      <c r="D7701" s="72" t="n">
        <v>0</v>
      </c>
      <c r="E7701" s="71" t="n">
        <v>0</v>
      </c>
      <c r="F7701" s="71" t="n">
        <v>2</v>
      </c>
      <c r="G7701" s="72" t="n">
        <v>135.09</v>
      </c>
      <c r="H7701" s="72" t="n">
        <v>135.09</v>
      </c>
      <c r="I7701" s="71" t="n">
        <f aca="false">IF(B7701&gt;=Settings!$B$23,1,0)</f>
        <v>1</v>
      </c>
      <c r="J7701" s="71" t="n">
        <v>1</v>
      </c>
      <c r="K7701" s="71" t="n">
        <f aca="false">F7701*I7701*J7701</f>
        <v>2</v>
      </c>
      <c r="L7701" s="71" t="n">
        <f aca="false">E7701*I7701*J7701</f>
        <v>0</v>
      </c>
      <c r="M7701" s="72" t="n">
        <f aca="false">G7701*I7701*J7701</f>
        <v>135.09</v>
      </c>
      <c r="N7701" s="72" t="n">
        <f aca="false">D7701*I7701*J7701</f>
        <v>-0</v>
      </c>
      <c r="O7701" s="71" t="n">
        <f aca="false">F7701*J7701</f>
        <v>2</v>
      </c>
      <c r="P7701" s="71" t="n">
        <f aca="false">E7701*J7701</f>
        <v>0</v>
      </c>
    </row>
    <row r="7702" customFormat="false" ht="15" hidden="false" customHeight="false" outlineLevel="0" collapsed="false">
      <c r="A7702" s="71" t="s">
        <v>63</v>
      </c>
      <c r="B7702" s="71" t="s">
        <v>54</v>
      </c>
      <c r="C7702" s="71" t="s">
        <v>2455</v>
      </c>
      <c r="D7702" s="72" t="n">
        <v>0</v>
      </c>
      <c r="E7702" s="71" t="n">
        <v>0</v>
      </c>
      <c r="F7702" s="71" t="n">
        <v>1</v>
      </c>
      <c r="G7702" s="72" t="n">
        <v>354.5</v>
      </c>
      <c r="H7702" s="72" t="n">
        <v>354.5</v>
      </c>
      <c r="I7702" s="71" t="n">
        <f aca="false">IF(B7702&gt;=Settings!$B$23,1,0)</f>
        <v>1</v>
      </c>
      <c r="J7702" s="71" t="n">
        <v>1</v>
      </c>
      <c r="K7702" s="71" t="n">
        <f aca="false">F7702*I7702*J7702</f>
        <v>1</v>
      </c>
      <c r="L7702" s="71" t="n">
        <f aca="false">E7702*I7702*J7702</f>
        <v>0</v>
      </c>
      <c r="M7702" s="72" t="n">
        <f aca="false">G7702*I7702*J7702</f>
        <v>354.5</v>
      </c>
      <c r="N7702" s="72" t="n">
        <f aca="false">D7702*I7702*J7702</f>
        <v>-0</v>
      </c>
      <c r="O7702" s="71" t="n">
        <f aca="false">F7702*J7702</f>
        <v>1</v>
      </c>
      <c r="P7702" s="71" t="n">
        <f aca="false">E7702*J7702</f>
        <v>0</v>
      </c>
    </row>
    <row r="7703" customFormat="false" ht="15" hidden="false" customHeight="false" outlineLevel="0" collapsed="false">
      <c r="A7703" s="71" t="s">
        <v>60</v>
      </c>
      <c r="B7703" s="71" t="s">
        <v>54</v>
      </c>
      <c r="C7703" s="71" t="s">
        <v>1770</v>
      </c>
      <c r="D7703" s="72" t="n">
        <v>0</v>
      </c>
      <c r="E7703" s="71" t="n">
        <v>0</v>
      </c>
      <c r="F7703" s="71" t="n">
        <v>1</v>
      </c>
      <c r="G7703" s="72" t="n">
        <v>81.77</v>
      </c>
      <c r="H7703" s="72" t="n">
        <v>81.77</v>
      </c>
      <c r="I7703" s="71" t="n">
        <f aca="false">IF(B7703&gt;=Settings!$B$23,1,0)</f>
        <v>1</v>
      </c>
      <c r="J7703" s="71" t="n">
        <v>1</v>
      </c>
      <c r="K7703" s="71" t="n">
        <f aca="false">F7703*I7703*J7703</f>
        <v>1</v>
      </c>
      <c r="L7703" s="71" t="n">
        <f aca="false">E7703*I7703*J7703</f>
        <v>0</v>
      </c>
      <c r="M7703" s="72" t="n">
        <f aca="false">G7703*I7703*J7703</f>
        <v>81.77</v>
      </c>
      <c r="N7703" s="72" t="n">
        <f aca="false">D7703*I7703*J7703</f>
        <v>-0</v>
      </c>
      <c r="O7703" s="71" t="n">
        <f aca="false">F7703*J7703</f>
        <v>1</v>
      </c>
      <c r="P7703" s="71" t="n">
        <f aca="false">E7703*J7703</f>
        <v>0</v>
      </c>
    </row>
    <row r="7704" customFormat="false" ht="15" hidden="false" customHeight="false" outlineLevel="0" collapsed="false">
      <c r="A7704" s="71" t="s">
        <v>59</v>
      </c>
      <c r="B7704" s="71" t="s">
        <v>54</v>
      </c>
      <c r="C7704" s="71" t="s">
        <v>1274</v>
      </c>
      <c r="D7704" s="72" t="n">
        <v>116.3</v>
      </c>
      <c r="E7704" s="71" t="n">
        <v>2</v>
      </c>
      <c r="F7704" s="71" t="n">
        <v>71</v>
      </c>
      <c r="G7704" s="72" t="n">
        <v>5809.46</v>
      </c>
      <c r="H7704" s="72" t="n">
        <v>4981.94</v>
      </c>
      <c r="I7704" s="71" t="n">
        <f aca="false">IF(B7704&gt;=Settings!$B$23,1,0)</f>
        <v>1</v>
      </c>
      <c r="J7704" s="71" t="n">
        <v>1</v>
      </c>
      <c r="K7704" s="71" t="n">
        <f aca="false">F7704*I7704*J7704</f>
        <v>71</v>
      </c>
      <c r="L7704" s="71" t="n">
        <f aca="false">E7704*I7704*J7704</f>
        <v>2</v>
      </c>
      <c r="M7704" s="72" t="n">
        <f aca="false">G7704*I7704*J7704</f>
        <v>5809.46</v>
      </c>
      <c r="N7704" s="72" t="n">
        <f aca="false">D7704*I7704*J7704</f>
        <v>116.3</v>
      </c>
      <c r="O7704" s="71" t="n">
        <f aca="false">F7704*J7704</f>
        <v>71</v>
      </c>
      <c r="P7704" s="71" t="n">
        <f aca="false">E7704*J7704</f>
        <v>2</v>
      </c>
    </row>
    <row r="7705" customFormat="false" ht="15" hidden="false" customHeight="false" outlineLevel="0" collapsed="false">
      <c r="A7705" s="71" t="s">
        <v>60</v>
      </c>
      <c r="B7705" s="71" t="s">
        <v>54</v>
      </c>
      <c r="C7705" s="71" t="s">
        <v>138</v>
      </c>
      <c r="D7705" s="72" t="n">
        <v>987.6</v>
      </c>
      <c r="E7705" s="71" t="n">
        <v>14</v>
      </c>
      <c r="F7705" s="71" t="n">
        <v>158</v>
      </c>
      <c r="G7705" s="72" t="n">
        <v>13319.54</v>
      </c>
      <c r="H7705" s="72" t="n">
        <v>10447.73</v>
      </c>
      <c r="I7705" s="71" t="n">
        <f aca="false">IF(B7705&gt;=Settings!$B$23,1,0)</f>
        <v>1</v>
      </c>
      <c r="J7705" s="71" t="n">
        <v>1</v>
      </c>
      <c r="K7705" s="71" t="n">
        <f aca="false">F7705*I7705*J7705</f>
        <v>158</v>
      </c>
      <c r="L7705" s="71" t="n">
        <f aca="false">E7705*I7705*J7705</f>
        <v>14</v>
      </c>
      <c r="M7705" s="72" t="n">
        <f aca="false">G7705*I7705*J7705</f>
        <v>13319.54</v>
      </c>
      <c r="N7705" s="72" t="n">
        <f aca="false">D7705*I7705*J7705</f>
        <v>987.6</v>
      </c>
      <c r="O7705" s="71" t="n">
        <f aca="false">F7705*J7705</f>
        <v>158</v>
      </c>
      <c r="P7705" s="71" t="n">
        <f aca="false">E7705*J7705</f>
        <v>14</v>
      </c>
    </row>
    <row r="7706" customFormat="false" ht="15" hidden="false" customHeight="false" outlineLevel="0" collapsed="false">
      <c r="A7706" s="71" t="s">
        <v>61</v>
      </c>
      <c r="B7706" s="71" t="s">
        <v>54</v>
      </c>
      <c r="C7706" s="71" t="s">
        <v>1034</v>
      </c>
      <c r="D7706" s="72" t="n">
        <v>15.06</v>
      </c>
      <c r="E7706" s="71" t="n">
        <v>2</v>
      </c>
      <c r="F7706" s="71" t="n">
        <v>20</v>
      </c>
      <c r="G7706" s="72" t="n">
        <v>162.74</v>
      </c>
      <c r="H7706" s="72" t="n">
        <v>140.4</v>
      </c>
      <c r="I7706" s="71" t="n">
        <f aca="false">IF(B7706&gt;=Settings!$B$23,1,0)</f>
        <v>1</v>
      </c>
      <c r="J7706" s="71" t="n">
        <v>1</v>
      </c>
      <c r="K7706" s="71" t="n">
        <f aca="false">F7706*I7706*J7706</f>
        <v>20</v>
      </c>
      <c r="L7706" s="71" t="n">
        <f aca="false">E7706*I7706*J7706</f>
        <v>2</v>
      </c>
      <c r="M7706" s="72" t="n">
        <f aca="false">G7706*I7706*J7706</f>
        <v>162.74</v>
      </c>
      <c r="N7706" s="72" t="n">
        <f aca="false">D7706*I7706*J7706</f>
        <v>15.06</v>
      </c>
      <c r="O7706" s="71" t="n">
        <f aca="false">F7706*J7706</f>
        <v>20</v>
      </c>
      <c r="P7706" s="71" t="n">
        <f aca="false">E7706*J7706</f>
        <v>2</v>
      </c>
    </row>
    <row r="7707" customFormat="false" ht="15" hidden="false" customHeight="false" outlineLevel="0" collapsed="false">
      <c r="A7707" s="71" t="s">
        <v>60</v>
      </c>
      <c r="B7707" s="71" t="s">
        <v>54</v>
      </c>
      <c r="C7707" s="71" t="s">
        <v>1087</v>
      </c>
      <c r="D7707" s="72" t="n">
        <v>0</v>
      </c>
      <c r="E7707" s="71" t="n">
        <v>0</v>
      </c>
      <c r="F7707" s="71" t="n">
        <v>6</v>
      </c>
      <c r="G7707" s="72" t="n">
        <v>558.79</v>
      </c>
      <c r="H7707" s="72" t="n">
        <v>461.59</v>
      </c>
      <c r="I7707" s="71" t="n">
        <f aca="false">IF(B7707&gt;=Settings!$B$23,1,0)</f>
        <v>1</v>
      </c>
      <c r="J7707" s="71" t="n">
        <v>1</v>
      </c>
      <c r="K7707" s="71" t="n">
        <f aca="false">F7707*I7707*J7707</f>
        <v>6</v>
      </c>
      <c r="L7707" s="71" t="n">
        <f aca="false">E7707*I7707*J7707</f>
        <v>0</v>
      </c>
      <c r="M7707" s="72" t="n">
        <f aca="false">G7707*I7707*J7707</f>
        <v>558.79</v>
      </c>
      <c r="N7707" s="72" t="n">
        <f aca="false">D7707*I7707*J7707</f>
        <v>-0</v>
      </c>
      <c r="O7707" s="71" t="n">
        <f aca="false">F7707*J7707</f>
        <v>6</v>
      </c>
      <c r="P7707" s="71" t="n">
        <f aca="false">E7707*J7707</f>
        <v>0</v>
      </c>
    </row>
    <row r="7708" customFormat="false" ht="15" hidden="false" customHeight="false" outlineLevel="0" collapsed="false">
      <c r="A7708" s="71" t="s">
        <v>60</v>
      </c>
      <c r="B7708" s="71" t="s">
        <v>54</v>
      </c>
      <c r="C7708" s="71" t="s">
        <v>579</v>
      </c>
      <c r="D7708" s="72" t="n">
        <v>359.85</v>
      </c>
      <c r="E7708" s="71" t="n">
        <v>4</v>
      </c>
      <c r="F7708" s="71" t="n">
        <v>27</v>
      </c>
      <c r="G7708" s="72" t="n">
        <v>2930.53</v>
      </c>
      <c r="H7708" s="72" t="n">
        <v>2123.69</v>
      </c>
      <c r="I7708" s="71" t="n">
        <f aca="false">IF(B7708&gt;=Settings!$B$23,1,0)</f>
        <v>1</v>
      </c>
      <c r="J7708" s="71" t="n">
        <v>1</v>
      </c>
      <c r="K7708" s="71" t="n">
        <f aca="false">F7708*I7708*J7708</f>
        <v>27</v>
      </c>
      <c r="L7708" s="71" t="n">
        <f aca="false">E7708*I7708*J7708</f>
        <v>4</v>
      </c>
      <c r="M7708" s="72" t="n">
        <f aca="false">G7708*I7708*J7708</f>
        <v>2930.53</v>
      </c>
      <c r="N7708" s="72" t="n">
        <f aca="false">D7708*I7708*J7708</f>
        <v>359.85</v>
      </c>
      <c r="O7708" s="71" t="n">
        <f aca="false">F7708*J7708</f>
        <v>27</v>
      </c>
      <c r="P7708" s="71" t="n">
        <f aca="false">E7708*J7708</f>
        <v>4</v>
      </c>
    </row>
    <row r="7709" customFormat="false" ht="15" hidden="false" customHeight="false" outlineLevel="0" collapsed="false">
      <c r="A7709" s="71" t="s">
        <v>63</v>
      </c>
      <c r="B7709" s="71" t="s">
        <v>54</v>
      </c>
      <c r="C7709" s="71" t="s">
        <v>2215</v>
      </c>
      <c r="D7709" s="72" t="n">
        <v>0</v>
      </c>
      <c r="E7709" s="71" t="n">
        <v>0</v>
      </c>
      <c r="F7709" s="71" t="n">
        <v>4</v>
      </c>
      <c r="G7709" s="72" t="n">
        <v>418</v>
      </c>
      <c r="H7709" s="72" t="n">
        <v>418</v>
      </c>
      <c r="I7709" s="71" t="n">
        <f aca="false">IF(B7709&gt;=Settings!$B$23,1,0)</f>
        <v>1</v>
      </c>
      <c r="J7709" s="71" t="n">
        <v>1</v>
      </c>
      <c r="K7709" s="71" t="n">
        <f aca="false">F7709*I7709*J7709</f>
        <v>4</v>
      </c>
      <c r="L7709" s="71" t="n">
        <f aca="false">E7709*I7709*J7709</f>
        <v>0</v>
      </c>
      <c r="M7709" s="72" t="n">
        <f aca="false">G7709*I7709*J7709</f>
        <v>418</v>
      </c>
      <c r="N7709" s="72" t="n">
        <f aca="false">D7709*I7709*J7709</f>
        <v>-0</v>
      </c>
      <c r="O7709" s="71" t="n">
        <f aca="false">F7709*J7709</f>
        <v>4</v>
      </c>
      <c r="P7709" s="71" t="n">
        <f aca="false">E7709*J7709</f>
        <v>0</v>
      </c>
    </row>
    <row r="7710" customFormat="false" ht="15" hidden="false" customHeight="false" outlineLevel="0" collapsed="false">
      <c r="A7710" s="71" t="s">
        <v>60</v>
      </c>
      <c r="B7710" s="71" t="s">
        <v>54</v>
      </c>
      <c r="C7710" s="71" t="s">
        <v>1190</v>
      </c>
      <c r="D7710" s="72" t="n">
        <v>0</v>
      </c>
      <c r="E7710" s="71" t="n">
        <v>0</v>
      </c>
      <c r="F7710" s="71" t="n">
        <v>3</v>
      </c>
      <c r="G7710" s="72" t="n">
        <v>477.14</v>
      </c>
      <c r="H7710" s="72" t="n">
        <v>453.29</v>
      </c>
      <c r="I7710" s="71" t="n">
        <f aca="false">IF(B7710&gt;=Settings!$B$23,1,0)</f>
        <v>1</v>
      </c>
      <c r="J7710" s="71" t="n">
        <v>1</v>
      </c>
      <c r="K7710" s="71" t="n">
        <f aca="false">F7710*I7710*J7710</f>
        <v>3</v>
      </c>
      <c r="L7710" s="71" t="n">
        <f aca="false">E7710*I7710*J7710</f>
        <v>0</v>
      </c>
      <c r="M7710" s="72" t="n">
        <f aca="false">G7710*I7710*J7710</f>
        <v>477.14</v>
      </c>
      <c r="N7710" s="72" t="n">
        <f aca="false">D7710*I7710*J7710</f>
        <v>-0</v>
      </c>
      <c r="O7710" s="71" t="n">
        <f aca="false">F7710*J7710</f>
        <v>3</v>
      </c>
      <c r="P7710" s="71" t="n">
        <f aca="false">E7710*J7710</f>
        <v>0</v>
      </c>
    </row>
    <row r="7711" customFormat="false" ht="15" hidden="false" customHeight="false" outlineLevel="0" collapsed="false">
      <c r="A7711" s="71" t="s">
        <v>63</v>
      </c>
      <c r="B7711" s="71" t="s">
        <v>54</v>
      </c>
      <c r="C7711" s="71" t="s">
        <v>2411</v>
      </c>
      <c r="D7711" s="72" t="n">
        <v>0</v>
      </c>
      <c r="E7711" s="71" t="n">
        <v>0</v>
      </c>
      <c r="F7711" s="71" t="n">
        <v>1</v>
      </c>
      <c r="G7711" s="72" t="n">
        <v>27.23</v>
      </c>
      <c r="H7711" s="72" t="n">
        <v>27.23</v>
      </c>
      <c r="I7711" s="71" t="n">
        <f aca="false">IF(B7711&gt;=Settings!$B$23,1,0)</f>
        <v>1</v>
      </c>
      <c r="J7711" s="71" t="n">
        <v>1</v>
      </c>
      <c r="K7711" s="71" t="n">
        <f aca="false">F7711*I7711*J7711</f>
        <v>1</v>
      </c>
      <c r="L7711" s="71" t="n">
        <f aca="false">E7711*I7711*J7711</f>
        <v>0</v>
      </c>
      <c r="M7711" s="72" t="n">
        <f aca="false">G7711*I7711*J7711</f>
        <v>27.23</v>
      </c>
      <c r="N7711" s="72" t="n">
        <f aca="false">D7711*I7711*J7711</f>
        <v>-0</v>
      </c>
      <c r="O7711" s="71" t="n">
        <f aca="false">F7711*J7711</f>
        <v>1</v>
      </c>
      <c r="P7711" s="71" t="n">
        <f aca="false">E7711*J7711</f>
        <v>0</v>
      </c>
    </row>
    <row r="7712" customFormat="false" ht="15" hidden="false" customHeight="false" outlineLevel="0" collapsed="false">
      <c r="A7712" s="71" t="s">
        <v>59</v>
      </c>
      <c r="B7712" s="71" t="s">
        <v>54</v>
      </c>
      <c r="C7712" s="71" t="s">
        <v>2376</v>
      </c>
      <c r="D7712" s="72" t="n">
        <v>71.77</v>
      </c>
      <c r="E7712" s="71" t="n">
        <v>1</v>
      </c>
      <c r="F7712" s="71" t="n">
        <v>4</v>
      </c>
      <c r="G7712" s="72" t="n">
        <v>260.72</v>
      </c>
      <c r="H7712" s="72" t="n">
        <v>188.95</v>
      </c>
      <c r="I7712" s="71" t="n">
        <f aca="false">IF(B7712&gt;=Settings!$B$23,1,0)</f>
        <v>1</v>
      </c>
      <c r="J7712" s="71" t="n">
        <v>1</v>
      </c>
      <c r="K7712" s="71" t="n">
        <f aca="false">F7712*I7712*J7712</f>
        <v>4</v>
      </c>
      <c r="L7712" s="71" t="n">
        <f aca="false">E7712*I7712*J7712</f>
        <v>1</v>
      </c>
      <c r="M7712" s="72" t="n">
        <f aca="false">G7712*I7712*J7712</f>
        <v>260.72</v>
      </c>
      <c r="N7712" s="72" t="n">
        <f aca="false">D7712*I7712*J7712</f>
        <v>71.77</v>
      </c>
      <c r="O7712" s="71" t="n">
        <f aca="false">F7712*J7712</f>
        <v>4</v>
      </c>
      <c r="P7712" s="71" t="n">
        <f aca="false">E7712*J7712</f>
        <v>1</v>
      </c>
    </row>
    <row r="7713" customFormat="false" ht="15" hidden="false" customHeight="false" outlineLevel="0" collapsed="false">
      <c r="A7713" s="71" t="s">
        <v>60</v>
      </c>
      <c r="B7713" s="71" t="s">
        <v>54</v>
      </c>
      <c r="C7713" s="71" t="s">
        <v>588</v>
      </c>
      <c r="D7713" s="72" t="n">
        <v>373.67</v>
      </c>
      <c r="E7713" s="71" t="n">
        <v>4</v>
      </c>
      <c r="F7713" s="71" t="n">
        <v>46</v>
      </c>
      <c r="G7713" s="72" t="n">
        <v>5326.02</v>
      </c>
      <c r="H7713" s="72" t="n">
        <v>4262.9</v>
      </c>
      <c r="I7713" s="71" t="n">
        <f aca="false">IF(B7713&gt;=Settings!$B$23,1,0)</f>
        <v>1</v>
      </c>
      <c r="J7713" s="71" t="n">
        <v>1</v>
      </c>
      <c r="K7713" s="71" t="n">
        <f aca="false">F7713*I7713*J7713</f>
        <v>46</v>
      </c>
      <c r="L7713" s="71" t="n">
        <f aca="false">E7713*I7713*J7713</f>
        <v>4</v>
      </c>
      <c r="M7713" s="72" t="n">
        <f aca="false">G7713*I7713*J7713</f>
        <v>5326.02</v>
      </c>
      <c r="N7713" s="72" t="n">
        <f aca="false">D7713*I7713*J7713</f>
        <v>373.67</v>
      </c>
      <c r="O7713" s="71" t="n">
        <f aca="false">F7713*J7713</f>
        <v>46</v>
      </c>
      <c r="P7713" s="71" t="n">
        <f aca="false">E7713*J7713</f>
        <v>4</v>
      </c>
    </row>
    <row r="7714" customFormat="false" ht="15" hidden="false" customHeight="false" outlineLevel="0" collapsed="false">
      <c r="A7714" s="71" t="s">
        <v>61</v>
      </c>
      <c r="B7714" s="71" t="s">
        <v>54</v>
      </c>
      <c r="C7714" s="71" t="s">
        <v>1486</v>
      </c>
      <c r="D7714" s="72" t="n">
        <v>0</v>
      </c>
      <c r="E7714" s="71" t="n">
        <v>0</v>
      </c>
      <c r="F7714" s="71" t="n">
        <v>2</v>
      </c>
      <c r="G7714" s="72" t="n">
        <v>129.91</v>
      </c>
      <c r="H7714" s="72" t="n">
        <v>129.91</v>
      </c>
      <c r="I7714" s="71" t="n">
        <f aca="false">IF(B7714&gt;=Settings!$B$23,1,0)</f>
        <v>1</v>
      </c>
      <c r="J7714" s="71" t="n">
        <v>1</v>
      </c>
      <c r="K7714" s="71" t="n">
        <f aca="false">F7714*I7714*J7714</f>
        <v>2</v>
      </c>
      <c r="L7714" s="71" t="n">
        <f aca="false">E7714*I7714*J7714</f>
        <v>0</v>
      </c>
      <c r="M7714" s="72" t="n">
        <f aca="false">G7714*I7714*J7714</f>
        <v>129.91</v>
      </c>
      <c r="N7714" s="72" t="n">
        <f aca="false">D7714*I7714*J7714</f>
        <v>-0</v>
      </c>
      <c r="O7714" s="71" t="n">
        <f aca="false">F7714*J7714</f>
        <v>2</v>
      </c>
      <c r="P7714" s="71" t="n">
        <f aca="false">E7714*J7714</f>
        <v>0</v>
      </c>
    </row>
    <row r="7715" customFormat="false" ht="15" hidden="false" customHeight="false" outlineLevel="0" collapsed="false">
      <c r="A7715" s="71" t="s">
        <v>60</v>
      </c>
      <c r="B7715" s="71" t="s">
        <v>54</v>
      </c>
      <c r="C7715" s="71" t="s">
        <v>2183</v>
      </c>
      <c r="D7715" s="72" t="n">
        <v>73.37</v>
      </c>
      <c r="E7715" s="71" t="n">
        <v>1</v>
      </c>
      <c r="F7715" s="71" t="n">
        <v>18</v>
      </c>
      <c r="G7715" s="72" t="n">
        <v>1258.24</v>
      </c>
      <c r="H7715" s="72" t="n">
        <v>1117.48</v>
      </c>
      <c r="I7715" s="71" t="n">
        <f aca="false">IF(B7715&gt;=Settings!$B$23,1,0)</f>
        <v>1</v>
      </c>
      <c r="J7715" s="71" t="n">
        <v>1</v>
      </c>
      <c r="K7715" s="71" t="n">
        <f aca="false">F7715*I7715*J7715</f>
        <v>18</v>
      </c>
      <c r="L7715" s="71" t="n">
        <f aca="false">E7715*I7715*J7715</f>
        <v>1</v>
      </c>
      <c r="M7715" s="72" t="n">
        <f aca="false">G7715*I7715*J7715</f>
        <v>1258.24</v>
      </c>
      <c r="N7715" s="72" t="n">
        <f aca="false">D7715*I7715*J7715</f>
        <v>73.37</v>
      </c>
      <c r="O7715" s="71" t="n">
        <f aca="false">F7715*J7715</f>
        <v>18</v>
      </c>
      <c r="P7715" s="71" t="n">
        <f aca="false">E7715*J7715</f>
        <v>1</v>
      </c>
    </row>
    <row r="7716" customFormat="false" ht="15" hidden="false" customHeight="false" outlineLevel="0" collapsed="false">
      <c r="A7716" s="71" t="s">
        <v>61</v>
      </c>
      <c r="B7716" s="71" t="s">
        <v>54</v>
      </c>
      <c r="C7716" s="71" t="s">
        <v>1846</v>
      </c>
      <c r="D7716" s="72" t="n">
        <v>0</v>
      </c>
      <c r="E7716" s="71" t="n">
        <v>0</v>
      </c>
      <c r="F7716" s="71" t="n">
        <v>7</v>
      </c>
      <c r="G7716" s="72" t="n">
        <v>349.67</v>
      </c>
      <c r="H7716" s="72" t="n">
        <v>349.67</v>
      </c>
      <c r="I7716" s="71" t="n">
        <f aca="false">IF(B7716&gt;=Settings!$B$23,1,0)</f>
        <v>1</v>
      </c>
      <c r="J7716" s="71" t="n">
        <v>1</v>
      </c>
      <c r="K7716" s="71" t="n">
        <f aca="false">F7716*I7716*J7716</f>
        <v>7</v>
      </c>
      <c r="L7716" s="71" t="n">
        <f aca="false">E7716*I7716*J7716</f>
        <v>0</v>
      </c>
      <c r="M7716" s="72" t="n">
        <f aca="false">G7716*I7716*J7716</f>
        <v>349.67</v>
      </c>
      <c r="N7716" s="72" t="n">
        <f aca="false">D7716*I7716*J7716</f>
        <v>-0</v>
      </c>
      <c r="O7716" s="71" t="n">
        <f aca="false">F7716*J7716</f>
        <v>7</v>
      </c>
      <c r="P7716" s="71" t="n">
        <f aca="false">E7716*J7716</f>
        <v>0</v>
      </c>
    </row>
    <row r="7717" customFormat="false" ht="15" hidden="false" customHeight="false" outlineLevel="0" collapsed="false">
      <c r="A7717" s="71" t="s">
        <v>60</v>
      </c>
      <c r="B7717" s="71" t="s">
        <v>54</v>
      </c>
      <c r="C7717" s="71" t="s">
        <v>1427</v>
      </c>
      <c r="D7717" s="72" t="n">
        <v>0</v>
      </c>
      <c r="E7717" s="71" t="n">
        <v>0</v>
      </c>
      <c r="F7717" s="71" t="n">
        <v>2</v>
      </c>
      <c r="G7717" s="72" t="n">
        <v>227.17</v>
      </c>
      <c r="H7717" s="72" t="n">
        <v>204.46</v>
      </c>
      <c r="I7717" s="71" t="n">
        <f aca="false">IF(B7717&gt;=Settings!$B$23,1,0)</f>
        <v>1</v>
      </c>
      <c r="J7717" s="71" t="n">
        <v>1</v>
      </c>
      <c r="K7717" s="71" t="n">
        <f aca="false">F7717*I7717*J7717</f>
        <v>2</v>
      </c>
      <c r="L7717" s="71" t="n">
        <f aca="false">E7717*I7717*J7717</f>
        <v>0</v>
      </c>
      <c r="M7717" s="72" t="n">
        <f aca="false">G7717*I7717*J7717</f>
        <v>227.17</v>
      </c>
      <c r="N7717" s="72" t="n">
        <f aca="false">D7717*I7717*J7717</f>
        <v>-0</v>
      </c>
      <c r="O7717" s="71" t="n">
        <f aca="false">F7717*J7717</f>
        <v>2</v>
      </c>
      <c r="P7717" s="71" t="n">
        <f aca="false">E7717*J7717</f>
        <v>0</v>
      </c>
    </row>
    <row r="7718" customFormat="false" ht="15" hidden="false" customHeight="false" outlineLevel="0" collapsed="false">
      <c r="A7718" s="71" t="s">
        <v>61</v>
      </c>
      <c r="B7718" s="71" t="s">
        <v>54</v>
      </c>
      <c r="C7718" s="71" t="s">
        <v>2417</v>
      </c>
      <c r="D7718" s="72" t="n">
        <v>0</v>
      </c>
      <c r="E7718" s="71" t="n">
        <v>0</v>
      </c>
      <c r="F7718" s="71" t="n">
        <v>1</v>
      </c>
      <c r="G7718" s="72" t="n">
        <v>72.68</v>
      </c>
      <c r="H7718" s="72" t="n">
        <v>58.15</v>
      </c>
      <c r="I7718" s="71" t="n">
        <f aca="false">IF(B7718&gt;=Settings!$B$23,1,0)</f>
        <v>1</v>
      </c>
      <c r="J7718" s="71" t="n">
        <v>1</v>
      </c>
      <c r="K7718" s="71" t="n">
        <f aca="false">F7718*I7718*J7718</f>
        <v>1</v>
      </c>
      <c r="L7718" s="71" t="n">
        <f aca="false">E7718*I7718*J7718</f>
        <v>0</v>
      </c>
      <c r="M7718" s="72" t="n">
        <f aca="false">G7718*I7718*J7718</f>
        <v>72.68</v>
      </c>
      <c r="N7718" s="72" t="n">
        <f aca="false">D7718*I7718*J7718</f>
        <v>-0</v>
      </c>
      <c r="O7718" s="71" t="n">
        <f aca="false">F7718*J7718</f>
        <v>1</v>
      </c>
      <c r="P7718" s="71" t="n">
        <f aca="false">E7718*J7718</f>
        <v>0</v>
      </c>
    </row>
    <row r="7719" customFormat="false" ht="15" hidden="false" customHeight="false" outlineLevel="0" collapsed="false">
      <c r="A7719" s="71" t="s">
        <v>59</v>
      </c>
      <c r="B7719" s="71" t="s">
        <v>54</v>
      </c>
      <c r="C7719" s="71" t="s">
        <v>2456</v>
      </c>
      <c r="D7719" s="72" t="n">
        <v>0</v>
      </c>
      <c r="E7719" s="71" t="n">
        <v>0</v>
      </c>
      <c r="F7719" s="71" t="n">
        <v>1</v>
      </c>
      <c r="G7719" s="72" t="n">
        <v>144.5</v>
      </c>
      <c r="H7719" s="72" t="n">
        <v>144.5</v>
      </c>
      <c r="I7719" s="71" t="n">
        <f aca="false">IF(B7719&gt;=Settings!$B$23,1,0)</f>
        <v>1</v>
      </c>
      <c r="J7719" s="71" t="n">
        <v>1</v>
      </c>
      <c r="K7719" s="71" t="n">
        <f aca="false">F7719*I7719*J7719</f>
        <v>1</v>
      </c>
      <c r="L7719" s="71" t="n">
        <f aca="false">E7719*I7719*J7719</f>
        <v>0</v>
      </c>
      <c r="M7719" s="72" t="n">
        <f aca="false">G7719*I7719*J7719</f>
        <v>144.5</v>
      </c>
      <c r="N7719" s="72" t="n">
        <f aca="false">D7719*I7719*J7719</f>
        <v>-0</v>
      </c>
      <c r="O7719" s="71" t="n">
        <f aca="false">F7719*J7719</f>
        <v>1</v>
      </c>
      <c r="P7719" s="71" t="n">
        <f aca="false">E7719*J7719</f>
        <v>0</v>
      </c>
    </row>
    <row r="7720" customFormat="false" ht="15" hidden="false" customHeight="false" outlineLevel="0" collapsed="false">
      <c r="A7720" s="71" t="s">
        <v>63</v>
      </c>
      <c r="B7720" s="71" t="s">
        <v>54</v>
      </c>
      <c r="C7720" s="71" t="s">
        <v>2217</v>
      </c>
      <c r="D7720" s="72" t="n">
        <v>0</v>
      </c>
      <c r="E7720" s="71" t="n">
        <v>0</v>
      </c>
      <c r="F7720" s="71" t="n">
        <v>3</v>
      </c>
      <c r="G7720" s="72" t="n">
        <v>40.89</v>
      </c>
      <c r="H7720" s="72" t="n">
        <v>40.89</v>
      </c>
      <c r="I7720" s="71" t="n">
        <f aca="false">IF(B7720&gt;=Settings!$B$23,1,0)</f>
        <v>1</v>
      </c>
      <c r="J7720" s="71" t="n">
        <v>1</v>
      </c>
      <c r="K7720" s="71" t="n">
        <f aca="false">F7720*I7720*J7720</f>
        <v>3</v>
      </c>
      <c r="L7720" s="71" t="n">
        <f aca="false">E7720*I7720*J7720</f>
        <v>0</v>
      </c>
      <c r="M7720" s="72" t="n">
        <f aca="false">G7720*I7720*J7720</f>
        <v>40.89</v>
      </c>
      <c r="N7720" s="72" t="n">
        <f aca="false">D7720*I7720*J7720</f>
        <v>-0</v>
      </c>
      <c r="O7720" s="71" t="n">
        <f aca="false">F7720*J7720</f>
        <v>3</v>
      </c>
      <c r="P7720" s="71" t="n">
        <f aca="false">E7720*J7720</f>
        <v>0</v>
      </c>
    </row>
    <row r="7721" customFormat="false" ht="15" hidden="false" customHeight="false" outlineLevel="0" collapsed="false">
      <c r="A7721" s="71" t="s">
        <v>63</v>
      </c>
      <c r="B7721" s="71" t="s">
        <v>54</v>
      </c>
      <c r="C7721" s="71" t="s">
        <v>182</v>
      </c>
      <c r="D7721" s="72" t="n">
        <v>0</v>
      </c>
      <c r="E7721" s="71" t="n">
        <v>0</v>
      </c>
      <c r="F7721" s="71" t="n">
        <v>12</v>
      </c>
      <c r="G7721" s="72" t="n">
        <v>1254</v>
      </c>
      <c r="H7721" s="72" t="n">
        <v>1238.34</v>
      </c>
      <c r="I7721" s="71" t="n">
        <f aca="false">IF(B7721&gt;=Settings!$B$23,1,0)</f>
        <v>1</v>
      </c>
      <c r="J7721" s="71" t="n">
        <v>1</v>
      </c>
      <c r="K7721" s="71" t="n">
        <f aca="false">F7721*I7721*J7721</f>
        <v>12</v>
      </c>
      <c r="L7721" s="71" t="n">
        <f aca="false">E7721*I7721*J7721</f>
        <v>0</v>
      </c>
      <c r="M7721" s="72" t="n">
        <f aca="false">G7721*I7721*J7721</f>
        <v>1254</v>
      </c>
      <c r="N7721" s="72" t="n">
        <f aca="false">D7721*I7721*J7721</f>
        <v>-0</v>
      </c>
      <c r="O7721" s="71" t="n">
        <f aca="false">F7721*J7721</f>
        <v>12</v>
      </c>
      <c r="P7721" s="71" t="n">
        <f aca="false">E7721*J7721</f>
        <v>0</v>
      </c>
    </row>
    <row r="7722" customFormat="false" ht="15" hidden="false" customHeight="false" outlineLevel="0" collapsed="false">
      <c r="A7722" s="71" t="s">
        <v>61</v>
      </c>
      <c r="B7722" s="71" t="s">
        <v>54</v>
      </c>
      <c r="C7722" s="71" t="s">
        <v>2055</v>
      </c>
      <c r="D7722" s="72" t="n">
        <v>59.05</v>
      </c>
      <c r="E7722" s="71" t="n">
        <v>1</v>
      </c>
      <c r="F7722" s="71" t="n">
        <v>24</v>
      </c>
      <c r="G7722" s="72" t="n">
        <v>1553.43</v>
      </c>
      <c r="H7722" s="72" t="n">
        <v>1301.87</v>
      </c>
      <c r="I7722" s="71" t="n">
        <f aca="false">IF(B7722&gt;=Settings!$B$23,1,0)</f>
        <v>1</v>
      </c>
      <c r="J7722" s="71" t="n">
        <v>1</v>
      </c>
      <c r="K7722" s="71" t="n">
        <f aca="false">F7722*I7722*J7722</f>
        <v>24</v>
      </c>
      <c r="L7722" s="71" t="n">
        <f aca="false">E7722*I7722*J7722</f>
        <v>1</v>
      </c>
      <c r="M7722" s="72" t="n">
        <f aca="false">G7722*I7722*J7722</f>
        <v>1553.43</v>
      </c>
      <c r="N7722" s="72" t="n">
        <f aca="false">D7722*I7722*J7722</f>
        <v>59.05</v>
      </c>
      <c r="O7722" s="71" t="n">
        <f aca="false">F7722*J7722</f>
        <v>24</v>
      </c>
      <c r="P7722" s="71" t="n">
        <f aca="false">E7722*J7722</f>
        <v>1</v>
      </c>
    </row>
    <row r="7723" customFormat="false" ht="15" hidden="false" customHeight="false" outlineLevel="0" collapsed="false">
      <c r="A7723" s="71" t="s">
        <v>60</v>
      </c>
      <c r="B7723" s="71" t="s">
        <v>54</v>
      </c>
      <c r="C7723" s="71" t="s">
        <v>1369</v>
      </c>
      <c r="D7723" s="72" t="n">
        <v>0</v>
      </c>
      <c r="E7723" s="71" t="n">
        <v>0</v>
      </c>
      <c r="F7723" s="71" t="n">
        <v>10</v>
      </c>
      <c r="G7723" s="72" t="n">
        <v>154.09</v>
      </c>
      <c r="H7723" s="72" t="n">
        <v>151.79</v>
      </c>
      <c r="I7723" s="71" t="n">
        <f aca="false">IF(B7723&gt;=Settings!$B$23,1,0)</f>
        <v>1</v>
      </c>
      <c r="J7723" s="71" t="n">
        <v>1</v>
      </c>
      <c r="K7723" s="71" t="n">
        <f aca="false">F7723*I7723*J7723</f>
        <v>10</v>
      </c>
      <c r="L7723" s="71" t="n">
        <f aca="false">E7723*I7723*J7723</f>
        <v>0</v>
      </c>
      <c r="M7723" s="72" t="n">
        <f aca="false">G7723*I7723*J7723</f>
        <v>154.09</v>
      </c>
      <c r="N7723" s="72" t="n">
        <f aca="false">D7723*I7723*J7723</f>
        <v>-0</v>
      </c>
      <c r="O7723" s="71" t="n">
        <f aca="false">F7723*J7723</f>
        <v>10</v>
      </c>
      <c r="P7723" s="71" t="n">
        <f aca="false">E7723*J7723</f>
        <v>0</v>
      </c>
    </row>
    <row r="7724" customFormat="false" ht="15" hidden="false" customHeight="false" outlineLevel="0" collapsed="false">
      <c r="A7724" s="71" t="s">
        <v>59</v>
      </c>
      <c r="B7724" s="71" t="s">
        <v>54</v>
      </c>
      <c r="C7724" s="71" t="s">
        <v>1339</v>
      </c>
      <c r="D7724" s="72" t="n">
        <v>0</v>
      </c>
      <c r="E7724" s="71" t="n">
        <v>0</v>
      </c>
      <c r="F7724" s="71" t="n">
        <v>11</v>
      </c>
      <c r="G7724" s="72" t="n">
        <v>758.57</v>
      </c>
      <c r="H7724" s="72" t="n">
        <v>719.53</v>
      </c>
      <c r="I7724" s="71" t="n">
        <f aca="false">IF(B7724&gt;=Settings!$B$23,1,0)</f>
        <v>1</v>
      </c>
      <c r="J7724" s="71" t="n">
        <v>1</v>
      </c>
      <c r="K7724" s="71" t="n">
        <f aca="false">F7724*I7724*J7724</f>
        <v>11</v>
      </c>
      <c r="L7724" s="71" t="n">
        <f aca="false">E7724*I7724*J7724</f>
        <v>0</v>
      </c>
      <c r="M7724" s="72" t="n">
        <f aca="false">G7724*I7724*J7724</f>
        <v>758.57</v>
      </c>
      <c r="N7724" s="72" t="n">
        <f aca="false">D7724*I7724*J7724</f>
        <v>-0</v>
      </c>
      <c r="O7724" s="71" t="n">
        <f aca="false">F7724*J7724</f>
        <v>11</v>
      </c>
      <c r="P7724" s="71" t="n">
        <f aca="false">E7724*J7724</f>
        <v>0</v>
      </c>
    </row>
    <row r="7725" customFormat="false" ht="15" hidden="false" customHeight="false" outlineLevel="0" collapsed="false">
      <c r="A7725" s="71" t="s">
        <v>61</v>
      </c>
      <c r="B7725" s="71" t="s">
        <v>54</v>
      </c>
      <c r="C7725" s="71" t="s">
        <v>1136</v>
      </c>
      <c r="D7725" s="72" t="n">
        <v>0</v>
      </c>
      <c r="E7725" s="71" t="n">
        <v>0</v>
      </c>
      <c r="F7725" s="71" t="n">
        <v>1</v>
      </c>
      <c r="G7725" s="72" t="n">
        <v>63.59</v>
      </c>
      <c r="H7725" s="72" t="n">
        <v>63.59</v>
      </c>
      <c r="I7725" s="71" t="n">
        <f aca="false">IF(B7725&gt;=Settings!$B$23,1,0)</f>
        <v>1</v>
      </c>
      <c r="J7725" s="71" t="n">
        <v>1</v>
      </c>
      <c r="K7725" s="71" t="n">
        <f aca="false">F7725*I7725*J7725</f>
        <v>1</v>
      </c>
      <c r="L7725" s="71" t="n">
        <f aca="false">E7725*I7725*J7725</f>
        <v>0</v>
      </c>
      <c r="M7725" s="72" t="n">
        <f aca="false">G7725*I7725*J7725</f>
        <v>63.59</v>
      </c>
      <c r="N7725" s="72" t="n">
        <f aca="false">D7725*I7725*J7725</f>
        <v>-0</v>
      </c>
      <c r="O7725" s="71" t="n">
        <f aca="false">F7725*J7725</f>
        <v>1</v>
      </c>
      <c r="P7725" s="71" t="n">
        <f aca="false">E7725*J7725</f>
        <v>0</v>
      </c>
    </row>
    <row r="7726" customFormat="false" ht="15" hidden="false" customHeight="false" outlineLevel="0" collapsed="false">
      <c r="A7726" s="71" t="s">
        <v>59</v>
      </c>
      <c r="B7726" s="71" t="s">
        <v>54</v>
      </c>
      <c r="C7726" s="71" t="s">
        <v>666</v>
      </c>
      <c r="D7726" s="72" t="n">
        <v>0</v>
      </c>
      <c r="E7726" s="71" t="n">
        <v>0</v>
      </c>
      <c r="F7726" s="71" t="n">
        <v>2</v>
      </c>
      <c r="G7726" s="72" t="n">
        <v>245.36</v>
      </c>
      <c r="H7726" s="72" t="n">
        <v>245.36</v>
      </c>
      <c r="I7726" s="71" t="n">
        <f aca="false">IF(B7726&gt;=Settings!$B$23,1,0)</f>
        <v>1</v>
      </c>
      <c r="J7726" s="71" t="n">
        <v>1</v>
      </c>
      <c r="K7726" s="71" t="n">
        <f aca="false">F7726*I7726*J7726</f>
        <v>2</v>
      </c>
      <c r="L7726" s="71" t="n">
        <f aca="false">E7726*I7726*J7726</f>
        <v>0</v>
      </c>
      <c r="M7726" s="72" t="n">
        <f aca="false">G7726*I7726*J7726</f>
        <v>245.36</v>
      </c>
      <c r="N7726" s="72" t="n">
        <f aca="false">D7726*I7726*J7726</f>
        <v>-0</v>
      </c>
      <c r="O7726" s="71" t="n">
        <f aca="false">F7726*J7726</f>
        <v>2</v>
      </c>
      <c r="P7726" s="71" t="n">
        <f aca="false">E7726*J7726</f>
        <v>0</v>
      </c>
    </row>
    <row r="7727" customFormat="false" ht="15" hidden="false" customHeight="false" outlineLevel="0" collapsed="false">
      <c r="A7727" s="71" t="s">
        <v>60</v>
      </c>
      <c r="B7727" s="71" t="s">
        <v>54</v>
      </c>
      <c r="C7727" s="71" t="s">
        <v>1243</v>
      </c>
      <c r="D7727" s="72" t="n">
        <v>113.59</v>
      </c>
      <c r="E7727" s="71" t="n">
        <v>1</v>
      </c>
      <c r="F7727" s="71" t="n">
        <v>15</v>
      </c>
      <c r="G7727" s="72" t="n">
        <v>1831.17</v>
      </c>
      <c r="H7727" s="72" t="n">
        <v>1681.32</v>
      </c>
      <c r="I7727" s="71" t="n">
        <f aca="false">IF(B7727&gt;=Settings!$B$23,1,0)</f>
        <v>1</v>
      </c>
      <c r="J7727" s="71" t="n">
        <v>1</v>
      </c>
      <c r="K7727" s="71" t="n">
        <f aca="false">F7727*I7727*J7727</f>
        <v>15</v>
      </c>
      <c r="L7727" s="71" t="n">
        <f aca="false">E7727*I7727*J7727</f>
        <v>1</v>
      </c>
      <c r="M7727" s="72" t="n">
        <f aca="false">G7727*I7727*J7727</f>
        <v>1831.17</v>
      </c>
      <c r="N7727" s="72" t="n">
        <f aca="false">D7727*I7727*J7727</f>
        <v>113.59</v>
      </c>
      <c r="O7727" s="71" t="n">
        <f aca="false">F7727*J7727</f>
        <v>15</v>
      </c>
      <c r="P7727" s="71" t="n">
        <f aca="false">E7727*J7727</f>
        <v>1</v>
      </c>
    </row>
    <row r="7728" customFormat="false" ht="15" hidden="false" customHeight="false" outlineLevel="0" collapsed="false">
      <c r="A7728" s="71" t="s">
        <v>61</v>
      </c>
      <c r="B7728" s="71" t="s">
        <v>54</v>
      </c>
      <c r="C7728" s="71" t="s">
        <v>600</v>
      </c>
      <c r="D7728" s="72" t="n">
        <v>0</v>
      </c>
      <c r="E7728" s="71" t="n">
        <v>0</v>
      </c>
      <c r="F7728" s="71" t="n">
        <v>5</v>
      </c>
      <c r="G7728" s="72" t="n">
        <v>605.97</v>
      </c>
      <c r="H7728" s="72" t="n">
        <v>605.97</v>
      </c>
      <c r="I7728" s="71" t="n">
        <f aca="false">IF(B7728&gt;=Settings!$B$23,1,0)</f>
        <v>1</v>
      </c>
      <c r="J7728" s="71" t="n">
        <v>1</v>
      </c>
      <c r="K7728" s="71" t="n">
        <f aca="false">F7728*I7728*J7728</f>
        <v>5</v>
      </c>
      <c r="L7728" s="71" t="n">
        <f aca="false">E7728*I7728*J7728</f>
        <v>0</v>
      </c>
      <c r="M7728" s="72" t="n">
        <f aca="false">G7728*I7728*J7728</f>
        <v>605.97</v>
      </c>
      <c r="N7728" s="72" t="n">
        <f aca="false">D7728*I7728*J7728</f>
        <v>-0</v>
      </c>
      <c r="O7728" s="71" t="n">
        <f aca="false">F7728*J7728</f>
        <v>5</v>
      </c>
      <c r="P7728" s="71" t="n">
        <f aca="false">E7728*J7728</f>
        <v>0</v>
      </c>
    </row>
    <row r="7729" customFormat="false" ht="15" hidden="false" customHeight="false" outlineLevel="0" collapsed="false">
      <c r="A7729" s="71" t="s">
        <v>60</v>
      </c>
      <c r="B7729" s="71" t="s">
        <v>54</v>
      </c>
      <c r="C7729" s="71" t="s">
        <v>2349</v>
      </c>
      <c r="D7729" s="72" t="n">
        <v>72.77</v>
      </c>
      <c r="E7729" s="71" t="n">
        <v>7</v>
      </c>
      <c r="F7729" s="71" t="n">
        <v>24</v>
      </c>
      <c r="G7729" s="72" t="n">
        <v>260.64</v>
      </c>
      <c r="H7729" s="72" t="n">
        <v>182.99</v>
      </c>
      <c r="I7729" s="71" t="n">
        <f aca="false">IF(B7729&gt;=Settings!$B$23,1,0)</f>
        <v>1</v>
      </c>
      <c r="J7729" s="71" t="n">
        <v>1</v>
      </c>
      <c r="K7729" s="71" t="n">
        <f aca="false">F7729*I7729*J7729</f>
        <v>24</v>
      </c>
      <c r="L7729" s="71" t="n">
        <f aca="false">E7729*I7729*J7729</f>
        <v>7</v>
      </c>
      <c r="M7729" s="72" t="n">
        <f aca="false">G7729*I7729*J7729</f>
        <v>260.64</v>
      </c>
      <c r="N7729" s="72" t="n">
        <f aca="false">D7729*I7729*J7729</f>
        <v>72.77</v>
      </c>
      <c r="O7729" s="71" t="n">
        <f aca="false">F7729*J7729</f>
        <v>24</v>
      </c>
      <c r="P7729" s="71" t="n">
        <f aca="false">E7729*J7729</f>
        <v>7</v>
      </c>
    </row>
    <row r="7730" customFormat="false" ht="15" hidden="false" customHeight="false" outlineLevel="0" collapsed="false">
      <c r="A7730" s="71" t="s">
        <v>61</v>
      </c>
      <c r="B7730" s="71" t="s">
        <v>54</v>
      </c>
      <c r="C7730" s="71" t="s">
        <v>1282</v>
      </c>
      <c r="D7730" s="72" t="n">
        <v>23.91</v>
      </c>
      <c r="E7730" s="71" t="n">
        <v>1</v>
      </c>
      <c r="F7730" s="71" t="n">
        <v>5</v>
      </c>
      <c r="G7730" s="72" t="n">
        <v>140.68</v>
      </c>
      <c r="H7730" s="72" t="n">
        <v>106.93</v>
      </c>
      <c r="I7730" s="71" t="n">
        <f aca="false">IF(B7730&gt;=Settings!$B$23,1,0)</f>
        <v>1</v>
      </c>
      <c r="J7730" s="71" t="n">
        <v>1</v>
      </c>
      <c r="K7730" s="71" t="n">
        <f aca="false">F7730*I7730*J7730</f>
        <v>5</v>
      </c>
      <c r="L7730" s="71" t="n">
        <f aca="false">E7730*I7730*J7730</f>
        <v>1</v>
      </c>
      <c r="M7730" s="72" t="n">
        <f aca="false">G7730*I7730*J7730</f>
        <v>140.68</v>
      </c>
      <c r="N7730" s="72" t="n">
        <f aca="false">D7730*I7730*J7730</f>
        <v>23.91</v>
      </c>
      <c r="O7730" s="71" t="n">
        <f aca="false">F7730*J7730</f>
        <v>5</v>
      </c>
      <c r="P7730" s="71" t="n">
        <f aca="false">E7730*J7730</f>
        <v>1</v>
      </c>
    </row>
    <row r="7731" customFormat="false" ht="15" hidden="false" customHeight="false" outlineLevel="0" collapsed="false">
      <c r="A7731" s="71" t="s">
        <v>61</v>
      </c>
      <c r="B7731" s="71" t="s">
        <v>54</v>
      </c>
      <c r="C7731" s="71" t="s">
        <v>128</v>
      </c>
      <c r="D7731" s="72" t="n">
        <v>308.91</v>
      </c>
      <c r="E7731" s="71" t="n">
        <v>5</v>
      </c>
      <c r="F7731" s="71" t="n">
        <v>70</v>
      </c>
      <c r="G7731" s="72" t="n">
        <v>5482.93</v>
      </c>
      <c r="H7731" s="72" t="n">
        <v>4435.63</v>
      </c>
      <c r="I7731" s="71" t="n">
        <f aca="false">IF(B7731&gt;=Settings!$B$23,1,0)</f>
        <v>1</v>
      </c>
      <c r="J7731" s="71" t="n">
        <v>1</v>
      </c>
      <c r="K7731" s="71" t="n">
        <f aca="false">F7731*I7731*J7731</f>
        <v>70</v>
      </c>
      <c r="L7731" s="71" t="n">
        <f aca="false">E7731*I7731*J7731</f>
        <v>5</v>
      </c>
      <c r="M7731" s="72" t="n">
        <f aca="false">G7731*I7731*J7731</f>
        <v>5482.93</v>
      </c>
      <c r="N7731" s="72" t="n">
        <f aca="false">D7731*I7731*J7731</f>
        <v>308.91</v>
      </c>
      <c r="O7731" s="71" t="n">
        <f aca="false">F7731*J7731</f>
        <v>70</v>
      </c>
      <c r="P7731" s="71" t="n">
        <f aca="false">E7731*J7731</f>
        <v>5</v>
      </c>
    </row>
    <row r="7732" customFormat="false" ht="15" hidden="false" customHeight="false" outlineLevel="0" collapsed="false">
      <c r="A7732" s="71" t="s">
        <v>61</v>
      </c>
      <c r="B7732" s="71" t="s">
        <v>54</v>
      </c>
      <c r="C7732" s="71" t="s">
        <v>975</v>
      </c>
      <c r="D7732" s="72" t="n">
        <v>0</v>
      </c>
      <c r="E7732" s="71" t="n">
        <v>0</v>
      </c>
      <c r="F7732" s="71" t="n">
        <v>3</v>
      </c>
      <c r="G7732" s="72" t="n">
        <v>204.42</v>
      </c>
      <c r="H7732" s="72" t="n">
        <v>204.42</v>
      </c>
      <c r="I7732" s="71" t="n">
        <f aca="false">IF(B7732&gt;=Settings!$B$23,1,0)</f>
        <v>1</v>
      </c>
      <c r="J7732" s="71" t="n">
        <v>1</v>
      </c>
      <c r="K7732" s="71" t="n">
        <f aca="false">F7732*I7732*J7732</f>
        <v>3</v>
      </c>
      <c r="L7732" s="71" t="n">
        <f aca="false">E7732*I7732*J7732</f>
        <v>0</v>
      </c>
      <c r="M7732" s="72" t="n">
        <f aca="false">G7732*I7732*J7732</f>
        <v>204.42</v>
      </c>
      <c r="N7732" s="72" t="n">
        <f aca="false">D7732*I7732*J7732</f>
        <v>-0</v>
      </c>
      <c r="O7732" s="71" t="n">
        <f aca="false">F7732*J7732</f>
        <v>3</v>
      </c>
      <c r="P7732" s="71" t="n">
        <f aca="false">E7732*J7732</f>
        <v>0</v>
      </c>
    </row>
    <row r="7733" customFormat="false" ht="15" hidden="false" customHeight="false" outlineLevel="0" collapsed="false">
      <c r="A7733" s="71" t="s">
        <v>61</v>
      </c>
      <c r="B7733" s="71" t="s">
        <v>54</v>
      </c>
      <c r="C7733" s="71" t="s">
        <v>2127</v>
      </c>
      <c r="D7733" s="72" t="n">
        <v>0</v>
      </c>
      <c r="E7733" s="71" t="n">
        <v>0</v>
      </c>
      <c r="F7733" s="71" t="n">
        <v>1</v>
      </c>
      <c r="G7733" s="72" t="n">
        <v>179.95</v>
      </c>
      <c r="H7733" s="72" t="n">
        <v>179.95</v>
      </c>
      <c r="I7733" s="71" t="n">
        <f aca="false">IF(B7733&gt;=Settings!$B$23,1,0)</f>
        <v>1</v>
      </c>
      <c r="J7733" s="71" t="n">
        <v>1</v>
      </c>
      <c r="K7733" s="71" t="n">
        <f aca="false">F7733*I7733*J7733</f>
        <v>1</v>
      </c>
      <c r="L7733" s="71" t="n">
        <f aca="false">E7733*I7733*J7733</f>
        <v>0</v>
      </c>
      <c r="M7733" s="72" t="n">
        <f aca="false">G7733*I7733*J7733</f>
        <v>179.95</v>
      </c>
      <c r="N7733" s="72" t="n">
        <f aca="false">D7733*I7733*J7733</f>
        <v>-0</v>
      </c>
      <c r="O7733" s="71" t="n">
        <f aca="false">F7733*J7733</f>
        <v>1</v>
      </c>
      <c r="P7733" s="71" t="n">
        <f aca="false">E7733*J7733</f>
        <v>0</v>
      </c>
    </row>
    <row r="7734" customFormat="false" ht="15" hidden="false" customHeight="false" outlineLevel="0" collapsed="false">
      <c r="A7734" s="71" t="s">
        <v>61</v>
      </c>
      <c r="B7734" s="71" t="s">
        <v>54</v>
      </c>
      <c r="C7734" s="71" t="s">
        <v>121</v>
      </c>
      <c r="D7734" s="72" t="n">
        <v>117.64</v>
      </c>
      <c r="E7734" s="71" t="n">
        <v>2</v>
      </c>
      <c r="F7734" s="71" t="n">
        <v>73</v>
      </c>
      <c r="G7734" s="72" t="n">
        <v>4969.37</v>
      </c>
      <c r="H7734" s="72" t="n">
        <v>4687.94</v>
      </c>
      <c r="I7734" s="71" t="n">
        <f aca="false">IF(B7734&gt;=Settings!$B$23,1,0)</f>
        <v>1</v>
      </c>
      <c r="J7734" s="71" t="n">
        <v>1</v>
      </c>
      <c r="K7734" s="71" t="n">
        <f aca="false">F7734*I7734*J7734</f>
        <v>73</v>
      </c>
      <c r="L7734" s="71" t="n">
        <f aca="false">E7734*I7734*J7734</f>
        <v>2</v>
      </c>
      <c r="M7734" s="72" t="n">
        <f aca="false">G7734*I7734*J7734</f>
        <v>4969.37</v>
      </c>
      <c r="N7734" s="72" t="n">
        <f aca="false">D7734*I7734*J7734</f>
        <v>117.64</v>
      </c>
      <c r="O7734" s="71" t="n">
        <f aca="false">F7734*J7734</f>
        <v>73</v>
      </c>
      <c r="P7734" s="71" t="n">
        <f aca="false">E7734*J7734</f>
        <v>2</v>
      </c>
    </row>
    <row r="7735" customFormat="false" ht="15" hidden="false" customHeight="false" outlineLevel="0" collapsed="false">
      <c r="A7735" s="71" t="s">
        <v>60</v>
      </c>
      <c r="B7735" s="71" t="s">
        <v>54</v>
      </c>
      <c r="C7735" s="71" t="s">
        <v>932</v>
      </c>
      <c r="D7735" s="72" t="n">
        <v>536.23</v>
      </c>
      <c r="E7735" s="71" t="n">
        <v>3</v>
      </c>
      <c r="F7735" s="71" t="n">
        <v>12</v>
      </c>
      <c r="G7735" s="72" t="n">
        <v>2072.18</v>
      </c>
      <c r="H7735" s="72" t="n">
        <v>1458.95</v>
      </c>
      <c r="I7735" s="71" t="n">
        <f aca="false">IF(B7735&gt;=Settings!$B$23,1,0)</f>
        <v>1</v>
      </c>
      <c r="J7735" s="71" t="n">
        <v>1</v>
      </c>
      <c r="K7735" s="71" t="n">
        <f aca="false">F7735*I7735*J7735</f>
        <v>12</v>
      </c>
      <c r="L7735" s="71" t="n">
        <f aca="false">E7735*I7735*J7735</f>
        <v>3</v>
      </c>
      <c r="M7735" s="72" t="n">
        <f aca="false">G7735*I7735*J7735</f>
        <v>2072.18</v>
      </c>
      <c r="N7735" s="72" t="n">
        <f aca="false">D7735*I7735*J7735</f>
        <v>536.23</v>
      </c>
      <c r="O7735" s="71" t="n">
        <f aca="false">F7735*J7735</f>
        <v>12</v>
      </c>
      <c r="P7735" s="71" t="n">
        <f aca="false">E7735*J7735</f>
        <v>3</v>
      </c>
    </row>
    <row r="7736" customFormat="false" ht="15" hidden="false" customHeight="false" outlineLevel="0" collapsed="false">
      <c r="A7736" s="71" t="s">
        <v>59</v>
      </c>
      <c r="B7736" s="71" t="s">
        <v>54</v>
      </c>
      <c r="C7736" s="71" t="s">
        <v>2153</v>
      </c>
      <c r="D7736" s="72" t="n">
        <v>0</v>
      </c>
      <c r="E7736" s="71" t="n">
        <v>0</v>
      </c>
      <c r="F7736" s="71" t="n">
        <v>1</v>
      </c>
      <c r="G7736" s="72" t="n">
        <v>77.23</v>
      </c>
      <c r="H7736" s="72" t="n">
        <v>77.23</v>
      </c>
      <c r="I7736" s="71" t="n">
        <f aca="false">IF(B7736&gt;=Settings!$B$23,1,0)</f>
        <v>1</v>
      </c>
      <c r="J7736" s="71" t="n">
        <v>1</v>
      </c>
      <c r="K7736" s="71" t="n">
        <f aca="false">F7736*I7736*J7736</f>
        <v>1</v>
      </c>
      <c r="L7736" s="71" t="n">
        <f aca="false">E7736*I7736*J7736</f>
        <v>0</v>
      </c>
      <c r="M7736" s="72" t="n">
        <f aca="false">G7736*I7736*J7736</f>
        <v>77.23</v>
      </c>
      <c r="N7736" s="72" t="n">
        <f aca="false">D7736*I7736*J7736</f>
        <v>-0</v>
      </c>
      <c r="O7736" s="71" t="n">
        <f aca="false">F7736*J7736</f>
        <v>1</v>
      </c>
      <c r="P7736" s="71" t="n">
        <f aca="false">E7736*J7736</f>
        <v>0</v>
      </c>
    </row>
    <row r="7737" customFormat="false" ht="15" hidden="false" customHeight="false" outlineLevel="0" collapsed="false">
      <c r="A7737" s="71" t="s">
        <v>61</v>
      </c>
      <c r="B7737" s="71" t="s">
        <v>54</v>
      </c>
      <c r="C7737" s="71" t="s">
        <v>1283</v>
      </c>
      <c r="D7737" s="72" t="n">
        <v>0</v>
      </c>
      <c r="E7737" s="71" t="n">
        <v>0</v>
      </c>
      <c r="F7737" s="71" t="n">
        <v>1</v>
      </c>
      <c r="G7737" s="72" t="n">
        <v>99.95</v>
      </c>
      <c r="H7737" s="72" t="n">
        <v>84.97</v>
      </c>
      <c r="I7737" s="71" t="n">
        <f aca="false">IF(B7737&gt;=Settings!$B$23,1,0)</f>
        <v>1</v>
      </c>
      <c r="J7737" s="71" t="n">
        <v>1</v>
      </c>
      <c r="K7737" s="71" t="n">
        <f aca="false">F7737*I7737*J7737</f>
        <v>1</v>
      </c>
      <c r="L7737" s="71" t="n">
        <f aca="false">E7737*I7737*J7737</f>
        <v>0</v>
      </c>
      <c r="M7737" s="72" t="n">
        <f aca="false">G7737*I7737*J7737</f>
        <v>99.95</v>
      </c>
      <c r="N7737" s="72" t="n">
        <f aca="false">D7737*I7737*J7737</f>
        <v>-0</v>
      </c>
      <c r="O7737" s="71" t="n">
        <f aca="false">F7737*J7737</f>
        <v>1</v>
      </c>
      <c r="P7737" s="71" t="n">
        <f aca="false">E7737*J7737</f>
        <v>0</v>
      </c>
    </row>
    <row r="7738" customFormat="false" ht="15" hidden="false" customHeight="false" outlineLevel="0" collapsed="false">
      <c r="A7738" s="71" t="s">
        <v>61</v>
      </c>
      <c r="B7738" s="71" t="s">
        <v>54</v>
      </c>
      <c r="C7738" s="71" t="s">
        <v>572</v>
      </c>
      <c r="D7738" s="72" t="n">
        <v>0</v>
      </c>
      <c r="E7738" s="71" t="n">
        <v>0</v>
      </c>
      <c r="F7738" s="71" t="n">
        <v>1</v>
      </c>
      <c r="G7738" s="72" t="n">
        <v>68.14</v>
      </c>
      <c r="H7738" s="72" t="n">
        <v>68.14</v>
      </c>
      <c r="I7738" s="71" t="n">
        <f aca="false">IF(B7738&gt;=Settings!$B$23,1,0)</f>
        <v>1</v>
      </c>
      <c r="J7738" s="71" t="n">
        <v>1</v>
      </c>
      <c r="K7738" s="71" t="n">
        <f aca="false">F7738*I7738*J7738</f>
        <v>1</v>
      </c>
      <c r="L7738" s="71" t="n">
        <f aca="false">E7738*I7738*J7738</f>
        <v>0</v>
      </c>
      <c r="M7738" s="72" t="n">
        <f aca="false">G7738*I7738*J7738</f>
        <v>68.14</v>
      </c>
      <c r="N7738" s="72" t="n">
        <f aca="false">D7738*I7738*J7738</f>
        <v>-0</v>
      </c>
      <c r="O7738" s="71" t="n">
        <f aca="false">F7738*J7738</f>
        <v>1</v>
      </c>
      <c r="P7738" s="71" t="n">
        <f aca="false">E7738*J7738</f>
        <v>0</v>
      </c>
    </row>
    <row r="7739" customFormat="false" ht="15" hidden="false" customHeight="false" outlineLevel="0" collapsed="false">
      <c r="A7739" s="71" t="s">
        <v>61</v>
      </c>
      <c r="B7739" s="71" t="s">
        <v>54</v>
      </c>
      <c r="C7739" s="71" t="s">
        <v>1154</v>
      </c>
      <c r="D7739" s="72" t="n">
        <v>1122.93</v>
      </c>
      <c r="E7739" s="71" t="n">
        <v>2</v>
      </c>
      <c r="F7739" s="71" t="n">
        <v>24</v>
      </c>
      <c r="G7739" s="72" t="n">
        <v>1006.65</v>
      </c>
      <c r="H7739" s="72" t="n">
        <v>-132.76</v>
      </c>
      <c r="I7739" s="71" t="n">
        <f aca="false">IF(B7739&gt;=Settings!$B$23,1,0)</f>
        <v>1</v>
      </c>
      <c r="J7739" s="71" t="n">
        <v>0</v>
      </c>
      <c r="K7739" s="71" t="n">
        <f aca="false">F7739*I7739*J7739</f>
        <v>0</v>
      </c>
      <c r="L7739" s="71" t="n">
        <f aca="false">E7739*I7739*J7739</f>
        <v>0</v>
      </c>
      <c r="M7739" s="72" t="n">
        <f aca="false">G7739*I7739*J7739</f>
        <v>0</v>
      </c>
      <c r="N7739" s="72" t="n">
        <f aca="false">D7739*I7739*J7739</f>
        <v>0</v>
      </c>
      <c r="O7739" s="71" t="n">
        <f aca="false">F7739*J7739</f>
        <v>0</v>
      </c>
      <c r="P7739" s="71" t="n">
        <f aca="false">E7739*J7739</f>
        <v>0</v>
      </c>
    </row>
    <row r="7740" customFormat="false" ht="15" hidden="false" customHeight="false" outlineLevel="0" collapsed="false">
      <c r="A7740" s="71" t="s">
        <v>59</v>
      </c>
      <c r="B7740" s="71" t="s">
        <v>54</v>
      </c>
      <c r="C7740" s="71" t="s">
        <v>2405</v>
      </c>
      <c r="D7740" s="72" t="n">
        <v>0</v>
      </c>
      <c r="E7740" s="71" t="n">
        <v>0</v>
      </c>
      <c r="F7740" s="71" t="n">
        <v>3</v>
      </c>
      <c r="G7740" s="72" t="n">
        <v>272.58</v>
      </c>
      <c r="H7740" s="72" t="n">
        <v>254.41</v>
      </c>
      <c r="I7740" s="71" t="n">
        <f aca="false">IF(B7740&gt;=Settings!$B$23,1,0)</f>
        <v>1</v>
      </c>
      <c r="J7740" s="71" t="n">
        <v>1</v>
      </c>
      <c r="K7740" s="71" t="n">
        <f aca="false">F7740*I7740*J7740</f>
        <v>3</v>
      </c>
      <c r="L7740" s="71" t="n">
        <f aca="false">E7740*I7740*J7740</f>
        <v>0</v>
      </c>
      <c r="M7740" s="72" t="n">
        <f aca="false">G7740*I7740*J7740</f>
        <v>272.58</v>
      </c>
      <c r="N7740" s="72" t="n">
        <f aca="false">D7740*I7740*J7740</f>
        <v>-0</v>
      </c>
      <c r="O7740" s="71" t="n">
        <f aca="false">F7740*J7740</f>
        <v>3</v>
      </c>
      <c r="P7740" s="71" t="n">
        <f aca="false">E7740*J7740</f>
        <v>0</v>
      </c>
    </row>
    <row r="7741" customFormat="false" ht="15" hidden="false" customHeight="false" outlineLevel="0" collapsed="false">
      <c r="A7741" s="71" t="s">
        <v>60</v>
      </c>
      <c r="B7741" s="71" t="s">
        <v>54</v>
      </c>
      <c r="C7741" s="71" t="s">
        <v>136</v>
      </c>
      <c r="D7741" s="72" t="n">
        <v>1377.55</v>
      </c>
      <c r="E7741" s="71" t="n">
        <v>12</v>
      </c>
      <c r="F7741" s="71" t="n">
        <v>125</v>
      </c>
      <c r="G7741" s="72" t="n">
        <v>14210.67</v>
      </c>
      <c r="H7741" s="72" t="n">
        <v>12266.2</v>
      </c>
      <c r="I7741" s="71" t="n">
        <f aca="false">IF(B7741&gt;=Settings!$B$23,1,0)</f>
        <v>1</v>
      </c>
      <c r="J7741" s="71" t="n">
        <v>1</v>
      </c>
      <c r="K7741" s="71" t="n">
        <f aca="false">F7741*I7741*J7741</f>
        <v>125</v>
      </c>
      <c r="L7741" s="71" t="n">
        <f aca="false">E7741*I7741*J7741</f>
        <v>12</v>
      </c>
      <c r="M7741" s="72" t="n">
        <f aca="false">G7741*I7741*J7741</f>
        <v>14210.67</v>
      </c>
      <c r="N7741" s="72" t="n">
        <f aca="false">D7741*I7741*J7741</f>
        <v>1377.55</v>
      </c>
      <c r="O7741" s="71" t="n">
        <f aca="false">F7741*J7741</f>
        <v>125</v>
      </c>
      <c r="P7741" s="71" t="n">
        <f aca="false">E7741*J7741</f>
        <v>12</v>
      </c>
    </row>
    <row r="7742" customFormat="false" ht="15" hidden="false" customHeight="false" outlineLevel="0" collapsed="false">
      <c r="A7742" s="71" t="s">
        <v>60</v>
      </c>
      <c r="B7742" s="71" t="s">
        <v>54</v>
      </c>
      <c r="C7742" s="71" t="s">
        <v>2130</v>
      </c>
      <c r="D7742" s="72" t="n">
        <v>122.68</v>
      </c>
      <c r="E7742" s="71" t="n">
        <v>1</v>
      </c>
      <c r="F7742" s="71" t="n">
        <v>0</v>
      </c>
      <c r="G7742" s="72" t="n">
        <v>0</v>
      </c>
      <c r="H7742" s="72" t="n">
        <v>-122.68</v>
      </c>
      <c r="I7742" s="71" t="n">
        <f aca="false">IF(B7742&gt;=Settings!$B$23,1,0)</f>
        <v>1</v>
      </c>
      <c r="J7742" s="71" t="n">
        <v>1</v>
      </c>
      <c r="K7742" s="71" t="n">
        <f aca="false">F7742*I7742*J7742</f>
        <v>0</v>
      </c>
      <c r="L7742" s="71" t="n">
        <f aca="false">E7742*I7742*J7742</f>
        <v>1</v>
      </c>
      <c r="M7742" s="72" t="n">
        <f aca="false">G7742*I7742*J7742</f>
        <v>0</v>
      </c>
      <c r="N7742" s="72" t="n">
        <f aca="false">D7742*I7742*J7742</f>
        <v>122.68</v>
      </c>
      <c r="O7742" s="71" t="n">
        <f aca="false">F7742*J7742</f>
        <v>0</v>
      </c>
      <c r="P7742" s="71" t="n">
        <f aca="false">E7742*J7742</f>
        <v>1</v>
      </c>
    </row>
    <row r="7743" customFormat="false" ht="15" hidden="false" customHeight="false" outlineLevel="0" collapsed="false">
      <c r="A7743" s="71" t="s">
        <v>59</v>
      </c>
      <c r="B7743" s="71" t="s">
        <v>54</v>
      </c>
      <c r="C7743" s="71" t="s">
        <v>1034</v>
      </c>
      <c r="D7743" s="72" t="n">
        <v>24.42</v>
      </c>
      <c r="E7743" s="71" t="n">
        <v>3</v>
      </c>
      <c r="F7743" s="71" t="n">
        <v>48</v>
      </c>
      <c r="G7743" s="72" t="n">
        <v>390.56</v>
      </c>
      <c r="H7743" s="72" t="n">
        <v>343.45</v>
      </c>
      <c r="I7743" s="71" t="n">
        <f aca="false">IF(B7743&gt;=Settings!$B$23,1,0)</f>
        <v>1</v>
      </c>
      <c r="J7743" s="71" t="n">
        <v>1</v>
      </c>
      <c r="K7743" s="71" t="n">
        <f aca="false">F7743*I7743*J7743</f>
        <v>48</v>
      </c>
      <c r="L7743" s="71" t="n">
        <f aca="false">E7743*I7743*J7743</f>
        <v>3</v>
      </c>
      <c r="M7743" s="72" t="n">
        <f aca="false">G7743*I7743*J7743</f>
        <v>390.56</v>
      </c>
      <c r="N7743" s="72" t="n">
        <f aca="false">D7743*I7743*J7743</f>
        <v>24.42</v>
      </c>
      <c r="O7743" s="71" t="n">
        <f aca="false">F7743*J7743</f>
        <v>48</v>
      </c>
      <c r="P7743" s="71" t="n">
        <f aca="false">E7743*J7743</f>
        <v>3</v>
      </c>
    </row>
    <row r="7744" customFormat="false" ht="15" hidden="false" customHeight="false" outlineLevel="0" collapsed="false">
      <c r="A7744" s="71" t="s">
        <v>59</v>
      </c>
      <c r="B7744" s="71" t="s">
        <v>54</v>
      </c>
      <c r="C7744" s="71" t="s">
        <v>125</v>
      </c>
      <c r="D7744" s="72" t="n">
        <v>1091.33</v>
      </c>
      <c r="E7744" s="71" t="n">
        <v>12</v>
      </c>
      <c r="F7744" s="71" t="n">
        <v>148</v>
      </c>
      <c r="G7744" s="72" t="n">
        <v>16128.85</v>
      </c>
      <c r="H7744" s="72" t="n">
        <v>12888.95</v>
      </c>
      <c r="I7744" s="71" t="n">
        <f aca="false">IF(B7744&gt;=Settings!$B$23,1,0)</f>
        <v>1</v>
      </c>
      <c r="J7744" s="71" t="n">
        <v>1</v>
      </c>
      <c r="K7744" s="71" t="n">
        <f aca="false">F7744*I7744*J7744</f>
        <v>148</v>
      </c>
      <c r="L7744" s="71" t="n">
        <f aca="false">E7744*I7744*J7744</f>
        <v>12</v>
      </c>
      <c r="M7744" s="72" t="n">
        <f aca="false">G7744*I7744*J7744</f>
        <v>16128.85</v>
      </c>
      <c r="N7744" s="72" t="n">
        <f aca="false">D7744*I7744*J7744</f>
        <v>1091.33</v>
      </c>
      <c r="O7744" s="71" t="n">
        <f aca="false">F7744*J7744</f>
        <v>148</v>
      </c>
      <c r="P7744" s="71" t="n">
        <f aca="false">E7744*J7744</f>
        <v>12</v>
      </c>
    </row>
    <row r="7745" customFormat="false" ht="15" hidden="false" customHeight="false" outlineLevel="0" collapsed="false">
      <c r="A7745" s="71" t="s">
        <v>59</v>
      </c>
      <c r="B7745" s="71" t="s">
        <v>54</v>
      </c>
      <c r="C7745" s="71" t="s">
        <v>581</v>
      </c>
      <c r="D7745" s="72" t="n">
        <v>0</v>
      </c>
      <c r="E7745" s="71" t="n">
        <v>0</v>
      </c>
      <c r="F7745" s="71" t="n">
        <v>20</v>
      </c>
      <c r="G7745" s="72" t="n">
        <v>1988.85</v>
      </c>
      <c r="H7745" s="72" t="n">
        <v>1875.94</v>
      </c>
      <c r="I7745" s="71" t="n">
        <f aca="false">IF(B7745&gt;=Settings!$B$23,1,0)</f>
        <v>1</v>
      </c>
      <c r="J7745" s="71" t="n">
        <v>1</v>
      </c>
      <c r="K7745" s="71" t="n">
        <f aca="false">F7745*I7745*J7745</f>
        <v>20</v>
      </c>
      <c r="L7745" s="71" t="n">
        <f aca="false">E7745*I7745*J7745</f>
        <v>0</v>
      </c>
      <c r="M7745" s="72" t="n">
        <f aca="false">G7745*I7745*J7745</f>
        <v>1988.85</v>
      </c>
      <c r="N7745" s="72" t="n">
        <f aca="false">D7745*I7745*J7745</f>
        <v>-0</v>
      </c>
      <c r="O7745" s="71" t="n">
        <f aca="false">F7745*J7745</f>
        <v>20</v>
      </c>
      <c r="P7745" s="71" t="n">
        <f aca="false">E7745*J7745</f>
        <v>0</v>
      </c>
    </row>
    <row r="7746" customFormat="false" ht="15" hidden="false" customHeight="false" outlineLevel="0" collapsed="false">
      <c r="A7746" s="71" t="s">
        <v>59</v>
      </c>
      <c r="B7746" s="71" t="s">
        <v>54</v>
      </c>
      <c r="C7746" s="71" t="s">
        <v>894</v>
      </c>
      <c r="D7746" s="72" t="n">
        <v>65.64</v>
      </c>
      <c r="E7746" s="71" t="n">
        <v>1</v>
      </c>
      <c r="F7746" s="71" t="n">
        <v>10</v>
      </c>
      <c r="G7746" s="72" t="n">
        <v>844.97</v>
      </c>
      <c r="H7746" s="72" t="n">
        <v>723.69</v>
      </c>
      <c r="I7746" s="71" t="n">
        <f aca="false">IF(B7746&gt;=Settings!$B$23,1,0)</f>
        <v>1</v>
      </c>
      <c r="J7746" s="71" t="n">
        <v>1</v>
      </c>
      <c r="K7746" s="71" t="n">
        <f aca="false">F7746*I7746*J7746</f>
        <v>10</v>
      </c>
      <c r="L7746" s="71" t="n">
        <f aca="false">E7746*I7746*J7746</f>
        <v>1</v>
      </c>
      <c r="M7746" s="72" t="n">
        <f aca="false">G7746*I7746*J7746</f>
        <v>844.97</v>
      </c>
      <c r="N7746" s="72" t="n">
        <f aca="false">D7746*I7746*J7746</f>
        <v>65.64</v>
      </c>
      <c r="O7746" s="71" t="n">
        <f aca="false">F7746*J7746</f>
        <v>10</v>
      </c>
      <c r="P7746" s="71" t="n">
        <f aca="false">E7746*J7746</f>
        <v>1</v>
      </c>
    </row>
    <row r="7747" customFormat="false" ht="15" hidden="false" customHeight="false" outlineLevel="0" collapsed="false">
      <c r="A7747" s="71" t="s">
        <v>60</v>
      </c>
      <c r="B7747" s="71" t="s">
        <v>54</v>
      </c>
      <c r="C7747" s="71" t="s">
        <v>619</v>
      </c>
      <c r="D7747" s="72" t="n">
        <v>0</v>
      </c>
      <c r="E7747" s="71" t="n">
        <v>0</v>
      </c>
      <c r="F7747" s="71" t="n">
        <v>5</v>
      </c>
      <c r="G7747" s="72" t="n">
        <v>908.85</v>
      </c>
      <c r="H7747" s="72" t="n">
        <v>872.5</v>
      </c>
      <c r="I7747" s="71" t="n">
        <f aca="false">IF(B7747&gt;=Settings!$B$23,1,0)</f>
        <v>1</v>
      </c>
      <c r="J7747" s="71" t="n">
        <v>1</v>
      </c>
      <c r="K7747" s="71" t="n">
        <f aca="false">F7747*I7747*J7747</f>
        <v>5</v>
      </c>
      <c r="L7747" s="71" t="n">
        <f aca="false">E7747*I7747*J7747</f>
        <v>0</v>
      </c>
      <c r="M7747" s="72" t="n">
        <f aca="false">G7747*I7747*J7747</f>
        <v>908.85</v>
      </c>
      <c r="N7747" s="72" t="n">
        <f aca="false">D7747*I7747*J7747</f>
        <v>-0</v>
      </c>
      <c r="O7747" s="71" t="n">
        <f aca="false">F7747*J7747</f>
        <v>5</v>
      </c>
      <c r="P7747" s="71" t="n">
        <f aca="false">E7747*J7747</f>
        <v>0</v>
      </c>
    </row>
    <row r="7748" customFormat="false" ht="15" hidden="false" customHeight="false" outlineLevel="0" collapsed="false">
      <c r="A7748" s="71" t="s">
        <v>59</v>
      </c>
      <c r="B7748" s="71" t="s">
        <v>54</v>
      </c>
      <c r="C7748" s="71" t="s">
        <v>2347</v>
      </c>
      <c r="D7748" s="72" t="n">
        <v>174.46</v>
      </c>
      <c r="E7748" s="71" t="n">
        <v>2</v>
      </c>
      <c r="F7748" s="71" t="n">
        <v>10</v>
      </c>
      <c r="G7748" s="72" t="n">
        <v>954.08</v>
      </c>
      <c r="H7748" s="72" t="n">
        <v>745.1</v>
      </c>
      <c r="I7748" s="71" t="n">
        <f aca="false">IF(B7748&gt;=Settings!$B$23,1,0)</f>
        <v>1</v>
      </c>
      <c r="J7748" s="71" t="n">
        <v>1</v>
      </c>
      <c r="K7748" s="71" t="n">
        <f aca="false">F7748*I7748*J7748</f>
        <v>10</v>
      </c>
      <c r="L7748" s="71" t="n">
        <f aca="false">E7748*I7748*J7748</f>
        <v>2</v>
      </c>
      <c r="M7748" s="72" t="n">
        <f aca="false">G7748*I7748*J7748</f>
        <v>954.08</v>
      </c>
      <c r="N7748" s="72" t="n">
        <f aca="false">D7748*I7748*J7748</f>
        <v>174.46</v>
      </c>
      <c r="O7748" s="71" t="n">
        <f aca="false">F7748*J7748</f>
        <v>10</v>
      </c>
      <c r="P7748" s="71" t="n">
        <f aca="false">E7748*J7748</f>
        <v>2</v>
      </c>
    </row>
    <row r="7749" customFormat="false" ht="15" hidden="false" customHeight="false" outlineLevel="0" collapsed="false">
      <c r="A7749" s="71" t="s">
        <v>59</v>
      </c>
      <c r="B7749" s="71" t="s">
        <v>54</v>
      </c>
      <c r="C7749" s="71" t="s">
        <v>121</v>
      </c>
      <c r="D7749" s="72" t="n">
        <v>1547</v>
      </c>
      <c r="E7749" s="71" t="n">
        <v>22</v>
      </c>
      <c r="F7749" s="71" t="n">
        <v>156</v>
      </c>
      <c r="G7749" s="72" t="n">
        <v>10806.36</v>
      </c>
      <c r="H7749" s="72" t="n">
        <v>8900.09</v>
      </c>
      <c r="I7749" s="71" t="n">
        <f aca="false">IF(B7749&gt;=Settings!$B$23,1,0)</f>
        <v>1</v>
      </c>
      <c r="J7749" s="71" t="n">
        <v>1</v>
      </c>
      <c r="K7749" s="71" t="n">
        <f aca="false">F7749*I7749*J7749</f>
        <v>156</v>
      </c>
      <c r="L7749" s="71" t="n">
        <f aca="false">E7749*I7749*J7749</f>
        <v>22</v>
      </c>
      <c r="M7749" s="72" t="n">
        <f aca="false">G7749*I7749*J7749</f>
        <v>10806.36</v>
      </c>
      <c r="N7749" s="72" t="n">
        <f aca="false">D7749*I7749*J7749</f>
        <v>1547</v>
      </c>
      <c r="O7749" s="71" t="n">
        <f aca="false">F7749*J7749</f>
        <v>156</v>
      </c>
      <c r="P7749" s="71" t="n">
        <f aca="false">E7749*J7749</f>
        <v>22</v>
      </c>
    </row>
    <row r="7750" customFormat="false" ht="15" hidden="false" customHeight="false" outlineLevel="0" collapsed="false">
      <c r="A7750" s="71" t="s">
        <v>62</v>
      </c>
      <c r="B7750" s="71" t="s">
        <v>54</v>
      </c>
      <c r="C7750" s="71" t="s">
        <v>910</v>
      </c>
      <c r="D7750" s="72" t="n">
        <v>0</v>
      </c>
      <c r="E7750" s="71" t="n">
        <v>0</v>
      </c>
      <c r="F7750" s="71" t="n">
        <v>2</v>
      </c>
      <c r="G7750" s="72" t="n">
        <v>131.73</v>
      </c>
      <c r="H7750" s="72" t="n">
        <v>131.73</v>
      </c>
      <c r="I7750" s="71" t="n">
        <f aca="false">IF(B7750&gt;=Settings!$B$23,1,0)</f>
        <v>1</v>
      </c>
      <c r="J7750" s="71" t="n">
        <v>1</v>
      </c>
      <c r="K7750" s="71" t="n">
        <f aca="false">F7750*I7750*J7750</f>
        <v>2</v>
      </c>
      <c r="L7750" s="71" t="n">
        <f aca="false">E7750*I7750*J7750</f>
        <v>0</v>
      </c>
      <c r="M7750" s="72" t="n">
        <f aca="false">G7750*I7750*J7750</f>
        <v>131.73</v>
      </c>
      <c r="N7750" s="72" t="n">
        <f aca="false">D7750*I7750*J7750</f>
        <v>-0</v>
      </c>
      <c r="O7750" s="71" t="n">
        <f aca="false">F7750*J7750</f>
        <v>2</v>
      </c>
      <c r="P7750" s="71" t="n">
        <f aca="false">E7750*J7750</f>
        <v>0</v>
      </c>
    </row>
    <row r="7751" customFormat="false" ht="15" hidden="false" customHeight="false" outlineLevel="0" collapsed="false">
      <c r="A7751" s="71" t="s">
        <v>61</v>
      </c>
      <c r="B7751" s="71" t="s">
        <v>54</v>
      </c>
      <c r="C7751" s="71" t="s">
        <v>602</v>
      </c>
      <c r="D7751" s="72" t="n">
        <v>33.61</v>
      </c>
      <c r="E7751" s="71" t="n">
        <v>4</v>
      </c>
      <c r="F7751" s="71" t="n">
        <v>57</v>
      </c>
      <c r="G7751" s="72" t="n">
        <v>517.55</v>
      </c>
      <c r="H7751" s="72" t="n">
        <v>450.91</v>
      </c>
      <c r="I7751" s="71" t="n">
        <f aca="false">IF(B7751&gt;=Settings!$B$23,1,0)</f>
        <v>1</v>
      </c>
      <c r="J7751" s="71" t="n">
        <v>1</v>
      </c>
      <c r="K7751" s="71" t="n">
        <f aca="false">F7751*I7751*J7751</f>
        <v>57</v>
      </c>
      <c r="L7751" s="71" t="n">
        <f aca="false">E7751*I7751*J7751</f>
        <v>4</v>
      </c>
      <c r="M7751" s="72" t="n">
        <f aca="false">G7751*I7751*J7751</f>
        <v>517.55</v>
      </c>
      <c r="N7751" s="72" t="n">
        <f aca="false">D7751*I7751*J7751</f>
        <v>33.61</v>
      </c>
      <c r="O7751" s="71" t="n">
        <f aca="false">F7751*J7751</f>
        <v>57</v>
      </c>
      <c r="P7751" s="71" t="n">
        <f aca="false">E7751*J7751</f>
        <v>4</v>
      </c>
    </row>
    <row r="7752" customFormat="false" ht="15" hidden="false" customHeight="false" outlineLevel="0" collapsed="false">
      <c r="A7752" s="71" t="s">
        <v>61</v>
      </c>
      <c r="B7752" s="71" t="s">
        <v>54</v>
      </c>
      <c r="C7752" s="71" t="s">
        <v>579</v>
      </c>
      <c r="D7752" s="72" t="n">
        <v>94.51</v>
      </c>
      <c r="E7752" s="71" t="n">
        <v>1</v>
      </c>
      <c r="F7752" s="71" t="n">
        <v>4</v>
      </c>
      <c r="G7752" s="72" t="n">
        <v>422.55</v>
      </c>
      <c r="H7752" s="72" t="n">
        <v>307.14</v>
      </c>
      <c r="I7752" s="71" t="n">
        <f aca="false">IF(B7752&gt;=Settings!$B$23,1,0)</f>
        <v>1</v>
      </c>
      <c r="J7752" s="71" t="n">
        <v>1</v>
      </c>
      <c r="K7752" s="71" t="n">
        <f aca="false">F7752*I7752*J7752</f>
        <v>4</v>
      </c>
      <c r="L7752" s="71" t="n">
        <f aca="false">E7752*I7752*J7752</f>
        <v>1</v>
      </c>
      <c r="M7752" s="72" t="n">
        <f aca="false">G7752*I7752*J7752</f>
        <v>422.55</v>
      </c>
      <c r="N7752" s="72" t="n">
        <f aca="false">D7752*I7752*J7752</f>
        <v>94.51</v>
      </c>
      <c r="O7752" s="71" t="n">
        <f aca="false">F7752*J7752</f>
        <v>4</v>
      </c>
      <c r="P7752" s="71" t="n">
        <f aca="false">E7752*J7752</f>
        <v>1</v>
      </c>
    </row>
    <row r="7753" customFormat="false" ht="15" hidden="false" customHeight="false" outlineLevel="0" collapsed="false">
      <c r="A7753" s="71" t="s">
        <v>60</v>
      </c>
      <c r="B7753" s="71" t="s">
        <v>54</v>
      </c>
      <c r="C7753" s="71" t="s">
        <v>962</v>
      </c>
      <c r="D7753" s="72" t="n">
        <v>310.01</v>
      </c>
      <c r="E7753" s="71" t="n">
        <v>6</v>
      </c>
      <c r="F7753" s="71" t="n">
        <v>39</v>
      </c>
      <c r="G7753" s="72" t="n">
        <v>2321</v>
      </c>
      <c r="H7753" s="72" t="n">
        <v>1707.53</v>
      </c>
      <c r="I7753" s="71" t="n">
        <f aca="false">IF(B7753&gt;=Settings!$B$23,1,0)</f>
        <v>1</v>
      </c>
      <c r="J7753" s="71" t="n">
        <v>1</v>
      </c>
      <c r="K7753" s="71" t="n">
        <f aca="false">F7753*I7753*J7753</f>
        <v>39</v>
      </c>
      <c r="L7753" s="71" t="n">
        <f aca="false">E7753*I7753*J7753</f>
        <v>6</v>
      </c>
      <c r="M7753" s="72" t="n">
        <f aca="false">G7753*I7753*J7753</f>
        <v>2321</v>
      </c>
      <c r="N7753" s="72" t="n">
        <f aca="false">D7753*I7753*J7753</f>
        <v>310.01</v>
      </c>
      <c r="O7753" s="71" t="n">
        <f aca="false">F7753*J7753</f>
        <v>39</v>
      </c>
      <c r="P7753" s="71" t="n">
        <f aca="false">E7753*J7753</f>
        <v>6</v>
      </c>
    </row>
    <row r="7754" customFormat="false" ht="15" hidden="false" customHeight="false" outlineLevel="0" collapsed="false">
      <c r="A7754" s="71" t="s">
        <v>61</v>
      </c>
      <c r="B7754" s="71" t="s">
        <v>54</v>
      </c>
      <c r="C7754" s="71" t="s">
        <v>125</v>
      </c>
      <c r="D7754" s="72" t="n">
        <v>1035.47</v>
      </c>
      <c r="E7754" s="71" t="n">
        <v>11</v>
      </c>
      <c r="F7754" s="71" t="n">
        <v>122</v>
      </c>
      <c r="G7754" s="72" t="n">
        <v>13152.85</v>
      </c>
      <c r="H7754" s="72" t="n">
        <v>10370.64</v>
      </c>
      <c r="I7754" s="71" t="n">
        <f aca="false">IF(B7754&gt;=Settings!$B$23,1,0)</f>
        <v>1</v>
      </c>
      <c r="J7754" s="71" t="n">
        <v>1</v>
      </c>
      <c r="K7754" s="71" t="n">
        <f aca="false">F7754*I7754*J7754</f>
        <v>122</v>
      </c>
      <c r="L7754" s="71" t="n">
        <f aca="false">E7754*I7754*J7754</f>
        <v>11</v>
      </c>
      <c r="M7754" s="72" t="n">
        <f aca="false">G7754*I7754*J7754</f>
        <v>13152.85</v>
      </c>
      <c r="N7754" s="72" t="n">
        <f aca="false">D7754*I7754*J7754</f>
        <v>1035.47</v>
      </c>
      <c r="O7754" s="71" t="n">
        <f aca="false">F7754*J7754</f>
        <v>122</v>
      </c>
      <c r="P7754" s="71" t="n">
        <f aca="false">E7754*J7754</f>
        <v>11</v>
      </c>
    </row>
    <row r="7755" customFormat="false" ht="15" hidden="false" customHeight="false" outlineLevel="0" collapsed="false">
      <c r="A7755" s="71" t="s">
        <v>59</v>
      </c>
      <c r="B7755" s="71" t="s">
        <v>54</v>
      </c>
      <c r="C7755" s="71" t="s">
        <v>1391</v>
      </c>
      <c r="D7755" s="72" t="n">
        <v>0</v>
      </c>
      <c r="E7755" s="71" t="n">
        <v>0</v>
      </c>
      <c r="F7755" s="71" t="n">
        <v>4</v>
      </c>
      <c r="G7755" s="72" t="n">
        <v>390.72</v>
      </c>
      <c r="H7755" s="72" t="n">
        <v>390.72</v>
      </c>
      <c r="I7755" s="71" t="n">
        <f aca="false">IF(B7755&gt;=Settings!$B$23,1,0)</f>
        <v>1</v>
      </c>
      <c r="J7755" s="71" t="n">
        <v>1</v>
      </c>
      <c r="K7755" s="71" t="n">
        <f aca="false">F7755*I7755*J7755</f>
        <v>4</v>
      </c>
      <c r="L7755" s="71" t="n">
        <f aca="false">E7755*I7755*J7755</f>
        <v>0</v>
      </c>
      <c r="M7755" s="72" t="n">
        <f aca="false">G7755*I7755*J7755</f>
        <v>390.72</v>
      </c>
      <c r="N7755" s="72" t="n">
        <f aca="false">D7755*I7755*J7755</f>
        <v>-0</v>
      </c>
      <c r="O7755" s="71" t="n">
        <f aca="false">F7755*J7755</f>
        <v>4</v>
      </c>
      <c r="P7755" s="71" t="n">
        <f aca="false">E7755*J7755</f>
        <v>0</v>
      </c>
    </row>
    <row r="7756" customFormat="false" ht="15" hidden="false" customHeight="false" outlineLevel="0" collapsed="false">
      <c r="A7756" s="71" t="s">
        <v>63</v>
      </c>
      <c r="B7756" s="71" t="s">
        <v>54</v>
      </c>
      <c r="C7756" s="71" t="s">
        <v>2266</v>
      </c>
      <c r="D7756" s="72" t="n">
        <v>0</v>
      </c>
      <c r="E7756" s="71" t="n">
        <v>0</v>
      </c>
      <c r="F7756" s="71" t="n">
        <v>4</v>
      </c>
      <c r="G7756" s="72" t="n">
        <v>272.56</v>
      </c>
      <c r="H7756" s="72" t="n">
        <v>272.56</v>
      </c>
      <c r="I7756" s="71" t="n">
        <f aca="false">IF(B7756&gt;=Settings!$B$23,1,0)</f>
        <v>1</v>
      </c>
      <c r="J7756" s="71" t="n">
        <v>1</v>
      </c>
      <c r="K7756" s="71" t="n">
        <f aca="false">F7756*I7756*J7756</f>
        <v>4</v>
      </c>
      <c r="L7756" s="71" t="n">
        <f aca="false">E7756*I7756*J7756</f>
        <v>0</v>
      </c>
      <c r="M7756" s="72" t="n">
        <f aca="false">G7756*I7756*J7756</f>
        <v>272.56</v>
      </c>
      <c r="N7756" s="72" t="n">
        <f aca="false">D7756*I7756*J7756</f>
        <v>-0</v>
      </c>
      <c r="O7756" s="71" t="n">
        <f aca="false">F7756*J7756</f>
        <v>4</v>
      </c>
      <c r="P7756" s="71" t="n">
        <f aca="false">E7756*J7756</f>
        <v>0</v>
      </c>
    </row>
    <row r="7757" customFormat="false" ht="15" hidden="false" customHeight="false" outlineLevel="0" collapsed="false">
      <c r="A7757" s="71" t="s">
        <v>61</v>
      </c>
      <c r="B7757" s="71" t="s">
        <v>54</v>
      </c>
      <c r="C7757" s="71" t="s">
        <v>1291</v>
      </c>
      <c r="D7757" s="72" t="n">
        <v>63.59</v>
      </c>
      <c r="E7757" s="71" t="n">
        <v>1</v>
      </c>
      <c r="F7757" s="71" t="n">
        <v>1</v>
      </c>
      <c r="G7757" s="72" t="n">
        <v>63.59</v>
      </c>
      <c r="H7757" s="72" t="n">
        <v>0</v>
      </c>
      <c r="I7757" s="71" t="n">
        <f aca="false">IF(B7757&gt;=Settings!$B$23,1,0)</f>
        <v>1</v>
      </c>
      <c r="J7757" s="71" t="n">
        <v>1</v>
      </c>
      <c r="K7757" s="71" t="n">
        <f aca="false">F7757*I7757*J7757</f>
        <v>1</v>
      </c>
      <c r="L7757" s="71" t="n">
        <f aca="false">E7757*I7757*J7757</f>
        <v>1</v>
      </c>
      <c r="M7757" s="72" t="n">
        <f aca="false">G7757*I7757*J7757</f>
        <v>63.59</v>
      </c>
      <c r="N7757" s="72" t="n">
        <f aca="false">D7757*I7757*J7757</f>
        <v>63.59</v>
      </c>
      <c r="O7757" s="71" t="n">
        <f aca="false">F7757*J7757</f>
        <v>1</v>
      </c>
      <c r="P7757" s="71" t="n">
        <f aca="false">E7757*J7757</f>
        <v>1</v>
      </c>
    </row>
    <row r="7758" customFormat="false" ht="15" hidden="false" customHeight="false" outlineLevel="0" collapsed="false">
      <c r="A7758" s="71" t="s">
        <v>60</v>
      </c>
      <c r="B7758" s="71" t="s">
        <v>54</v>
      </c>
      <c r="C7758" s="71" t="s">
        <v>133</v>
      </c>
      <c r="D7758" s="72" t="n">
        <v>1358.58</v>
      </c>
      <c r="E7758" s="71" t="n">
        <v>24</v>
      </c>
      <c r="F7758" s="71" t="n">
        <v>277</v>
      </c>
      <c r="G7758" s="72" t="n">
        <v>18358.6</v>
      </c>
      <c r="H7758" s="72" t="n">
        <v>14288.3</v>
      </c>
      <c r="I7758" s="71" t="n">
        <f aca="false">IF(B7758&gt;=Settings!$B$23,1,0)</f>
        <v>1</v>
      </c>
      <c r="J7758" s="71" t="n">
        <v>1</v>
      </c>
      <c r="K7758" s="71" t="n">
        <f aca="false">F7758*I7758*J7758</f>
        <v>277</v>
      </c>
      <c r="L7758" s="71" t="n">
        <f aca="false">E7758*I7758*J7758</f>
        <v>24</v>
      </c>
      <c r="M7758" s="72" t="n">
        <f aca="false">G7758*I7758*J7758</f>
        <v>18358.6</v>
      </c>
      <c r="N7758" s="72" t="n">
        <f aca="false">D7758*I7758*J7758</f>
        <v>1358.58</v>
      </c>
      <c r="O7758" s="71" t="n">
        <f aca="false">F7758*J7758</f>
        <v>277</v>
      </c>
      <c r="P7758" s="71" t="n">
        <f aca="false">E7758*J7758</f>
        <v>24</v>
      </c>
    </row>
    <row r="7759" customFormat="false" ht="15" hidden="false" customHeight="false" outlineLevel="0" collapsed="false">
      <c r="A7759" s="71" t="s">
        <v>63</v>
      </c>
      <c r="B7759" s="71" t="s">
        <v>54</v>
      </c>
      <c r="C7759" s="71" t="s">
        <v>2381</v>
      </c>
      <c r="D7759" s="72" t="n">
        <v>0</v>
      </c>
      <c r="E7759" s="71" t="n">
        <v>0</v>
      </c>
      <c r="F7759" s="71" t="n">
        <v>1</v>
      </c>
      <c r="G7759" s="72" t="n">
        <v>40.86</v>
      </c>
      <c r="H7759" s="72" t="n">
        <v>40.86</v>
      </c>
      <c r="I7759" s="71" t="n">
        <f aca="false">IF(B7759&gt;=Settings!$B$23,1,0)</f>
        <v>1</v>
      </c>
      <c r="J7759" s="71" t="n">
        <v>1</v>
      </c>
      <c r="K7759" s="71" t="n">
        <f aca="false">F7759*I7759*J7759</f>
        <v>1</v>
      </c>
      <c r="L7759" s="71" t="n">
        <f aca="false">E7759*I7759*J7759</f>
        <v>0</v>
      </c>
      <c r="M7759" s="72" t="n">
        <f aca="false">G7759*I7759*J7759</f>
        <v>40.86</v>
      </c>
      <c r="N7759" s="72" t="n">
        <f aca="false">D7759*I7759*J7759</f>
        <v>-0</v>
      </c>
      <c r="O7759" s="71" t="n">
        <f aca="false">F7759*J7759</f>
        <v>1</v>
      </c>
      <c r="P7759" s="71" t="n">
        <f aca="false">E7759*J7759</f>
        <v>0</v>
      </c>
    </row>
    <row r="7760" customFormat="false" ht="15" hidden="false" customHeight="false" outlineLevel="0" collapsed="false">
      <c r="A7760" s="71" t="s">
        <v>60</v>
      </c>
      <c r="B7760" s="71" t="s">
        <v>54</v>
      </c>
      <c r="C7760" s="71" t="s">
        <v>1076</v>
      </c>
      <c r="D7760" s="72" t="n">
        <v>177.18</v>
      </c>
      <c r="E7760" s="71" t="n">
        <v>2</v>
      </c>
      <c r="F7760" s="71" t="n">
        <v>11</v>
      </c>
      <c r="G7760" s="72" t="n">
        <v>1013.1</v>
      </c>
      <c r="H7760" s="72" t="n">
        <v>822.98</v>
      </c>
      <c r="I7760" s="71" t="n">
        <f aca="false">IF(B7760&gt;=Settings!$B$23,1,0)</f>
        <v>1</v>
      </c>
      <c r="J7760" s="71" t="n">
        <v>1</v>
      </c>
      <c r="K7760" s="71" t="n">
        <f aca="false">F7760*I7760*J7760</f>
        <v>11</v>
      </c>
      <c r="L7760" s="71" t="n">
        <f aca="false">E7760*I7760*J7760</f>
        <v>2</v>
      </c>
      <c r="M7760" s="72" t="n">
        <f aca="false">G7760*I7760*J7760</f>
        <v>1013.1</v>
      </c>
      <c r="N7760" s="72" t="n">
        <f aca="false">D7760*I7760*J7760</f>
        <v>177.18</v>
      </c>
      <c r="O7760" s="71" t="n">
        <f aca="false">F7760*J7760</f>
        <v>11</v>
      </c>
      <c r="P7760" s="71" t="n">
        <f aca="false">E7760*J7760</f>
        <v>2</v>
      </c>
    </row>
    <row r="7761" customFormat="false" ht="15" hidden="false" customHeight="false" outlineLevel="0" collapsed="false">
      <c r="A7761" s="71" t="s">
        <v>59</v>
      </c>
      <c r="B7761" s="71" t="s">
        <v>54</v>
      </c>
      <c r="C7761" s="71" t="s">
        <v>2306</v>
      </c>
      <c r="D7761" s="72" t="n">
        <v>0</v>
      </c>
      <c r="E7761" s="71" t="n">
        <v>0</v>
      </c>
      <c r="F7761" s="71" t="n">
        <v>1</v>
      </c>
      <c r="G7761" s="72" t="n">
        <v>187.23</v>
      </c>
      <c r="H7761" s="72" t="n">
        <v>159.15</v>
      </c>
      <c r="I7761" s="71" t="n">
        <f aca="false">IF(B7761&gt;=Settings!$B$23,1,0)</f>
        <v>1</v>
      </c>
      <c r="J7761" s="71" t="n">
        <v>1</v>
      </c>
      <c r="K7761" s="71" t="n">
        <f aca="false">F7761*I7761*J7761</f>
        <v>1</v>
      </c>
      <c r="L7761" s="71" t="n">
        <f aca="false">E7761*I7761*J7761</f>
        <v>0</v>
      </c>
      <c r="M7761" s="72" t="n">
        <f aca="false">G7761*I7761*J7761</f>
        <v>187.23</v>
      </c>
      <c r="N7761" s="72" t="n">
        <f aca="false">D7761*I7761*J7761</f>
        <v>-0</v>
      </c>
      <c r="O7761" s="71" t="n">
        <f aca="false">F7761*J7761</f>
        <v>1</v>
      </c>
      <c r="P7761" s="71" t="n">
        <f aca="false">E7761*J7761</f>
        <v>0</v>
      </c>
    </row>
    <row r="7762" customFormat="false" ht="15" hidden="false" customHeight="false" outlineLevel="0" collapsed="false">
      <c r="A7762" s="71" t="s">
        <v>59</v>
      </c>
      <c r="B7762" s="71" t="s">
        <v>54</v>
      </c>
      <c r="C7762" s="71" t="s">
        <v>135</v>
      </c>
      <c r="D7762" s="72" t="n">
        <v>430.93</v>
      </c>
      <c r="E7762" s="71" t="n">
        <v>5</v>
      </c>
      <c r="F7762" s="71" t="n">
        <v>32</v>
      </c>
      <c r="G7762" s="72" t="n">
        <v>2989.34</v>
      </c>
      <c r="H7762" s="72" t="n">
        <v>2378.33</v>
      </c>
      <c r="I7762" s="71" t="n">
        <f aca="false">IF(B7762&gt;=Settings!$B$23,1,0)</f>
        <v>1</v>
      </c>
      <c r="J7762" s="71" t="n">
        <v>1</v>
      </c>
      <c r="K7762" s="71" t="n">
        <f aca="false">F7762*I7762*J7762</f>
        <v>32</v>
      </c>
      <c r="L7762" s="71" t="n">
        <f aca="false">E7762*I7762*J7762</f>
        <v>5</v>
      </c>
      <c r="M7762" s="72" t="n">
        <f aca="false">G7762*I7762*J7762</f>
        <v>2989.34</v>
      </c>
      <c r="N7762" s="72" t="n">
        <f aca="false">D7762*I7762*J7762</f>
        <v>430.93</v>
      </c>
      <c r="O7762" s="71" t="n">
        <f aca="false">F7762*J7762</f>
        <v>32</v>
      </c>
      <c r="P7762" s="71" t="n">
        <f aca="false">E7762*J7762</f>
        <v>5</v>
      </c>
    </row>
    <row r="7763" customFormat="false" ht="15" hidden="false" customHeight="false" outlineLevel="0" collapsed="false">
      <c r="A7763" s="71" t="s">
        <v>61</v>
      </c>
      <c r="B7763" s="71" t="s">
        <v>54</v>
      </c>
      <c r="C7763" s="71" t="s">
        <v>878</v>
      </c>
      <c r="D7763" s="72" t="n">
        <v>0</v>
      </c>
      <c r="E7763" s="71" t="n">
        <v>0</v>
      </c>
      <c r="F7763" s="71" t="n">
        <v>17</v>
      </c>
      <c r="G7763" s="72" t="n">
        <v>2008.36</v>
      </c>
      <c r="H7763" s="72" t="n">
        <v>1933.42</v>
      </c>
      <c r="I7763" s="71" t="n">
        <f aca="false">IF(B7763&gt;=Settings!$B$23,1,0)</f>
        <v>1</v>
      </c>
      <c r="J7763" s="71" t="n">
        <v>1</v>
      </c>
      <c r="K7763" s="71" t="n">
        <f aca="false">F7763*I7763*J7763</f>
        <v>17</v>
      </c>
      <c r="L7763" s="71" t="n">
        <f aca="false">E7763*I7763*J7763</f>
        <v>0</v>
      </c>
      <c r="M7763" s="72" t="n">
        <f aca="false">G7763*I7763*J7763</f>
        <v>2008.36</v>
      </c>
      <c r="N7763" s="72" t="n">
        <f aca="false">D7763*I7763*J7763</f>
        <v>-0</v>
      </c>
      <c r="O7763" s="71" t="n">
        <f aca="false">F7763*J7763</f>
        <v>17</v>
      </c>
      <c r="P7763" s="71" t="n">
        <f aca="false">E7763*J7763</f>
        <v>0</v>
      </c>
    </row>
    <row r="7764" customFormat="false" ht="15" hidden="false" customHeight="false" outlineLevel="0" collapsed="false">
      <c r="A7764" s="71" t="s">
        <v>59</v>
      </c>
      <c r="B7764" s="71" t="s">
        <v>54</v>
      </c>
      <c r="C7764" s="71" t="s">
        <v>1176</v>
      </c>
      <c r="D7764" s="72" t="n">
        <v>193.34</v>
      </c>
      <c r="E7764" s="71" t="n">
        <v>2</v>
      </c>
      <c r="F7764" s="71" t="n">
        <v>15</v>
      </c>
      <c r="G7764" s="72" t="n">
        <v>1308.4</v>
      </c>
      <c r="H7764" s="72" t="n">
        <v>1074.2</v>
      </c>
      <c r="I7764" s="71" t="n">
        <f aca="false">IF(B7764&gt;=Settings!$B$23,1,0)</f>
        <v>1</v>
      </c>
      <c r="J7764" s="71" t="n">
        <v>1</v>
      </c>
      <c r="K7764" s="71" t="n">
        <f aca="false">F7764*I7764*J7764</f>
        <v>15</v>
      </c>
      <c r="L7764" s="71" t="n">
        <f aca="false">E7764*I7764*J7764</f>
        <v>2</v>
      </c>
      <c r="M7764" s="72" t="n">
        <f aca="false">G7764*I7764*J7764</f>
        <v>1308.4</v>
      </c>
      <c r="N7764" s="72" t="n">
        <f aca="false">D7764*I7764*J7764</f>
        <v>193.34</v>
      </c>
      <c r="O7764" s="71" t="n">
        <f aca="false">F7764*J7764</f>
        <v>15</v>
      </c>
      <c r="P7764" s="71" t="n">
        <f aca="false">E7764*J7764</f>
        <v>2</v>
      </c>
    </row>
    <row r="7765" customFormat="false" ht="15" hidden="false" customHeight="false" outlineLevel="0" collapsed="false">
      <c r="A7765" s="71" t="s">
        <v>59</v>
      </c>
      <c r="B7765" s="71" t="s">
        <v>54</v>
      </c>
      <c r="C7765" s="71" t="s">
        <v>133</v>
      </c>
      <c r="D7765" s="72" t="n">
        <v>473.78</v>
      </c>
      <c r="E7765" s="71" t="n">
        <v>7</v>
      </c>
      <c r="F7765" s="71" t="n">
        <v>96</v>
      </c>
      <c r="G7765" s="72" t="n">
        <v>6704.4</v>
      </c>
      <c r="H7765" s="72" t="n">
        <v>5846.54</v>
      </c>
      <c r="I7765" s="71" t="n">
        <f aca="false">IF(B7765&gt;=Settings!$B$23,1,0)</f>
        <v>1</v>
      </c>
      <c r="J7765" s="71" t="n">
        <v>1</v>
      </c>
      <c r="K7765" s="71" t="n">
        <f aca="false">F7765*I7765*J7765</f>
        <v>96</v>
      </c>
      <c r="L7765" s="71" t="n">
        <f aca="false">E7765*I7765*J7765</f>
        <v>7</v>
      </c>
      <c r="M7765" s="72" t="n">
        <f aca="false">G7765*I7765*J7765</f>
        <v>6704.4</v>
      </c>
      <c r="N7765" s="72" t="n">
        <f aca="false">D7765*I7765*J7765</f>
        <v>473.78</v>
      </c>
      <c r="O7765" s="71" t="n">
        <f aca="false">F7765*J7765</f>
        <v>96</v>
      </c>
      <c r="P7765" s="71" t="n">
        <f aca="false">E7765*J7765</f>
        <v>7</v>
      </c>
    </row>
    <row r="7766" customFormat="false" ht="15" hidden="false" customHeight="false" outlineLevel="0" collapsed="false">
      <c r="A7766" s="71" t="s">
        <v>59</v>
      </c>
      <c r="B7766" s="71" t="s">
        <v>54</v>
      </c>
      <c r="C7766" s="71" t="s">
        <v>2352</v>
      </c>
      <c r="D7766" s="72" t="n">
        <v>118.14</v>
      </c>
      <c r="E7766" s="71" t="n">
        <v>1</v>
      </c>
      <c r="F7766" s="71" t="n">
        <v>3</v>
      </c>
      <c r="G7766" s="72" t="n">
        <v>286.23</v>
      </c>
      <c r="H7766" s="72" t="n">
        <v>153.56</v>
      </c>
      <c r="I7766" s="71" t="n">
        <f aca="false">IF(B7766&gt;=Settings!$B$23,1,0)</f>
        <v>1</v>
      </c>
      <c r="J7766" s="71" t="n">
        <v>1</v>
      </c>
      <c r="K7766" s="71" t="n">
        <f aca="false">F7766*I7766*J7766</f>
        <v>3</v>
      </c>
      <c r="L7766" s="71" t="n">
        <f aca="false">E7766*I7766*J7766</f>
        <v>1</v>
      </c>
      <c r="M7766" s="72" t="n">
        <f aca="false">G7766*I7766*J7766</f>
        <v>286.23</v>
      </c>
      <c r="N7766" s="72" t="n">
        <f aca="false">D7766*I7766*J7766</f>
        <v>118.14</v>
      </c>
      <c r="O7766" s="71" t="n">
        <f aca="false">F7766*J7766</f>
        <v>3</v>
      </c>
      <c r="P7766" s="71" t="n">
        <f aca="false">E7766*J7766</f>
        <v>1</v>
      </c>
    </row>
    <row r="7767" customFormat="false" ht="15" hidden="false" customHeight="false" outlineLevel="0" collapsed="false">
      <c r="A7767" s="71" t="s">
        <v>60</v>
      </c>
      <c r="B7767" s="71" t="s">
        <v>54</v>
      </c>
      <c r="C7767" s="71" t="s">
        <v>1282</v>
      </c>
      <c r="D7767" s="72" t="n">
        <v>28.14</v>
      </c>
      <c r="E7767" s="71" t="n">
        <v>1</v>
      </c>
      <c r="F7767" s="71" t="n">
        <v>2</v>
      </c>
      <c r="G7767" s="72" t="n">
        <v>56.28</v>
      </c>
      <c r="H7767" s="72" t="n">
        <v>28.14</v>
      </c>
      <c r="I7767" s="71" t="n">
        <f aca="false">IF(B7767&gt;=Settings!$B$23,1,0)</f>
        <v>1</v>
      </c>
      <c r="J7767" s="71" t="n">
        <v>1</v>
      </c>
      <c r="K7767" s="71" t="n">
        <f aca="false">F7767*I7767*J7767</f>
        <v>2</v>
      </c>
      <c r="L7767" s="71" t="n">
        <f aca="false">E7767*I7767*J7767</f>
        <v>1</v>
      </c>
      <c r="M7767" s="72" t="n">
        <f aca="false">G7767*I7767*J7767</f>
        <v>56.28</v>
      </c>
      <c r="N7767" s="72" t="n">
        <f aca="false">D7767*I7767*J7767</f>
        <v>28.14</v>
      </c>
      <c r="O7767" s="71" t="n">
        <f aca="false">F7767*J7767</f>
        <v>2</v>
      </c>
      <c r="P7767" s="71" t="n">
        <f aca="false">E7767*J7767</f>
        <v>1</v>
      </c>
    </row>
    <row r="7768" customFormat="false" ht="15" hidden="false" customHeight="false" outlineLevel="0" collapsed="false">
      <c r="A7768" s="71" t="s">
        <v>61</v>
      </c>
      <c r="B7768" s="71" t="s">
        <v>54</v>
      </c>
      <c r="C7768" s="71" t="s">
        <v>171</v>
      </c>
      <c r="D7768" s="72" t="n">
        <v>0</v>
      </c>
      <c r="E7768" s="71" t="n">
        <v>0</v>
      </c>
      <c r="F7768" s="71" t="n">
        <v>1</v>
      </c>
      <c r="G7768" s="72" t="n">
        <v>68.14</v>
      </c>
      <c r="H7768" s="72" t="n">
        <v>68.14</v>
      </c>
      <c r="I7768" s="71" t="n">
        <f aca="false">IF(B7768&gt;=Settings!$B$23,1,0)</f>
        <v>1</v>
      </c>
      <c r="J7768" s="71" t="n">
        <v>1</v>
      </c>
      <c r="K7768" s="71" t="n">
        <f aca="false">F7768*I7768*J7768</f>
        <v>1</v>
      </c>
      <c r="L7768" s="71" t="n">
        <f aca="false">E7768*I7768*J7768</f>
        <v>0</v>
      </c>
      <c r="M7768" s="72" t="n">
        <f aca="false">G7768*I7768*J7768</f>
        <v>68.14</v>
      </c>
      <c r="N7768" s="72" t="n">
        <f aca="false">D7768*I7768*J7768</f>
        <v>-0</v>
      </c>
      <c r="O7768" s="71" t="n">
        <f aca="false">F7768*J7768</f>
        <v>1</v>
      </c>
      <c r="P7768" s="71" t="n">
        <f aca="false">E7768*J7768</f>
        <v>0</v>
      </c>
    </row>
    <row r="7769" customFormat="false" ht="15" hidden="false" customHeight="false" outlineLevel="0" collapsed="false">
      <c r="A7769" s="71" t="s">
        <v>59</v>
      </c>
      <c r="B7769" s="71" t="s">
        <v>54</v>
      </c>
      <c r="C7769" s="71" t="s">
        <v>579</v>
      </c>
      <c r="D7769" s="72" t="n">
        <v>0</v>
      </c>
      <c r="E7769" s="71" t="n">
        <v>0</v>
      </c>
      <c r="F7769" s="71" t="n">
        <v>3</v>
      </c>
      <c r="G7769" s="72" t="n">
        <v>358.95</v>
      </c>
      <c r="H7769" s="72" t="n">
        <v>333.51</v>
      </c>
      <c r="I7769" s="71" t="n">
        <f aca="false">IF(B7769&gt;=Settings!$B$23,1,0)</f>
        <v>1</v>
      </c>
      <c r="J7769" s="71" t="n">
        <v>1</v>
      </c>
      <c r="K7769" s="71" t="n">
        <f aca="false">F7769*I7769*J7769</f>
        <v>3</v>
      </c>
      <c r="L7769" s="71" t="n">
        <f aca="false">E7769*I7769*J7769</f>
        <v>0</v>
      </c>
      <c r="M7769" s="72" t="n">
        <f aca="false">G7769*I7769*J7769</f>
        <v>358.95</v>
      </c>
      <c r="N7769" s="72" t="n">
        <f aca="false">D7769*I7769*J7769</f>
        <v>-0</v>
      </c>
      <c r="O7769" s="71" t="n">
        <f aca="false">F7769*J7769</f>
        <v>3</v>
      </c>
      <c r="P7769" s="71" t="n">
        <f aca="false">E7769*J7769</f>
        <v>0</v>
      </c>
    </row>
    <row r="7770" customFormat="false" ht="15" hidden="false" customHeight="false" outlineLevel="0" collapsed="false">
      <c r="A7770" s="71" t="s">
        <v>59</v>
      </c>
      <c r="B7770" s="71" t="s">
        <v>54</v>
      </c>
      <c r="C7770" s="71" t="s">
        <v>1511</v>
      </c>
      <c r="D7770" s="72" t="n">
        <v>0</v>
      </c>
      <c r="E7770" s="71" t="n">
        <v>0</v>
      </c>
      <c r="F7770" s="71" t="n">
        <v>5</v>
      </c>
      <c r="G7770" s="72" t="n">
        <v>622.91</v>
      </c>
      <c r="H7770" s="72" t="n">
        <v>611.1</v>
      </c>
      <c r="I7770" s="71" t="n">
        <f aca="false">IF(B7770&gt;=Settings!$B$23,1,0)</f>
        <v>1</v>
      </c>
      <c r="J7770" s="71" t="n">
        <v>1</v>
      </c>
      <c r="K7770" s="71" t="n">
        <f aca="false">F7770*I7770*J7770</f>
        <v>5</v>
      </c>
      <c r="L7770" s="71" t="n">
        <f aca="false">E7770*I7770*J7770</f>
        <v>0</v>
      </c>
      <c r="M7770" s="72" t="n">
        <f aca="false">G7770*I7770*J7770</f>
        <v>622.91</v>
      </c>
      <c r="N7770" s="72" t="n">
        <f aca="false">D7770*I7770*J7770</f>
        <v>-0</v>
      </c>
      <c r="O7770" s="71" t="n">
        <f aca="false">F7770*J7770</f>
        <v>5</v>
      </c>
      <c r="P7770" s="71" t="n">
        <f aca="false">E7770*J7770</f>
        <v>0</v>
      </c>
    </row>
    <row r="7771" customFormat="false" ht="15" hidden="false" customHeight="false" outlineLevel="0" collapsed="false">
      <c r="A7771" s="71" t="s">
        <v>59</v>
      </c>
      <c r="B7771" s="71" t="s">
        <v>54</v>
      </c>
      <c r="C7771" s="71" t="s">
        <v>572</v>
      </c>
      <c r="D7771" s="72" t="n">
        <v>122.19</v>
      </c>
      <c r="E7771" s="71" t="n">
        <v>2</v>
      </c>
      <c r="F7771" s="71" t="n">
        <v>46</v>
      </c>
      <c r="G7771" s="72" t="n">
        <v>3120.53</v>
      </c>
      <c r="H7771" s="72" t="n">
        <v>2859.91</v>
      </c>
      <c r="I7771" s="71" t="n">
        <f aca="false">IF(B7771&gt;=Settings!$B$23,1,0)</f>
        <v>1</v>
      </c>
      <c r="J7771" s="71" t="n">
        <v>1</v>
      </c>
      <c r="K7771" s="71" t="n">
        <f aca="false">F7771*I7771*J7771</f>
        <v>46</v>
      </c>
      <c r="L7771" s="71" t="n">
        <f aca="false">E7771*I7771*J7771</f>
        <v>2</v>
      </c>
      <c r="M7771" s="72" t="n">
        <f aca="false">G7771*I7771*J7771</f>
        <v>3120.53</v>
      </c>
      <c r="N7771" s="72" t="n">
        <f aca="false">D7771*I7771*J7771</f>
        <v>122.19</v>
      </c>
      <c r="O7771" s="71" t="n">
        <f aca="false">F7771*J7771</f>
        <v>46</v>
      </c>
      <c r="P7771" s="71" t="n">
        <f aca="false">E7771*J7771</f>
        <v>2</v>
      </c>
    </row>
    <row r="7772" customFormat="false" ht="15" hidden="false" customHeight="false" outlineLevel="0" collapsed="false">
      <c r="A7772" s="71" t="s">
        <v>63</v>
      </c>
      <c r="B7772" s="71" t="s">
        <v>54</v>
      </c>
      <c r="C7772" s="71" t="s">
        <v>1154</v>
      </c>
      <c r="D7772" s="72" t="n">
        <v>104.95</v>
      </c>
      <c r="E7772" s="71" t="n">
        <v>0</v>
      </c>
      <c r="F7772" s="71" t="n">
        <v>1</v>
      </c>
      <c r="G7772" s="72" t="n">
        <v>489.09</v>
      </c>
      <c r="H7772" s="72" t="n">
        <v>384.14</v>
      </c>
      <c r="I7772" s="71" t="n">
        <f aca="false">IF(B7772&gt;=Settings!$B$23,1,0)</f>
        <v>1</v>
      </c>
      <c r="J7772" s="71" t="n">
        <v>0</v>
      </c>
      <c r="K7772" s="71" t="n">
        <f aca="false">F7772*I7772*J7772</f>
        <v>0</v>
      </c>
      <c r="L7772" s="71" t="n">
        <f aca="false">E7772*I7772*J7772</f>
        <v>0</v>
      </c>
      <c r="M7772" s="72" t="n">
        <f aca="false">G7772*I7772*J7772</f>
        <v>0</v>
      </c>
      <c r="N7772" s="72" t="n">
        <f aca="false">D7772*I7772*J7772</f>
        <v>0</v>
      </c>
      <c r="O7772" s="71" t="n">
        <f aca="false">F7772*J7772</f>
        <v>0</v>
      </c>
      <c r="P7772" s="71" t="n">
        <f aca="false">E7772*J7772</f>
        <v>0</v>
      </c>
    </row>
    <row r="7773" customFormat="false" ht="15" hidden="false" customHeight="false" outlineLevel="0" collapsed="false">
      <c r="A7773" s="71" t="s">
        <v>60</v>
      </c>
      <c r="B7773" s="71" t="s">
        <v>54</v>
      </c>
      <c r="C7773" s="71" t="s">
        <v>1205</v>
      </c>
      <c r="D7773" s="72" t="n">
        <v>196.93</v>
      </c>
      <c r="E7773" s="71" t="n">
        <v>3</v>
      </c>
      <c r="F7773" s="71" t="n">
        <v>23</v>
      </c>
      <c r="G7773" s="72" t="n">
        <v>1676.13</v>
      </c>
      <c r="H7773" s="72" t="n">
        <v>1236.28</v>
      </c>
      <c r="I7773" s="71" t="n">
        <f aca="false">IF(B7773&gt;=Settings!$B$23,1,0)</f>
        <v>1</v>
      </c>
      <c r="J7773" s="71" t="n">
        <v>1</v>
      </c>
      <c r="K7773" s="71" t="n">
        <f aca="false">F7773*I7773*J7773</f>
        <v>23</v>
      </c>
      <c r="L7773" s="71" t="n">
        <f aca="false">E7773*I7773*J7773</f>
        <v>3</v>
      </c>
      <c r="M7773" s="72" t="n">
        <f aca="false">G7773*I7773*J7773</f>
        <v>1676.13</v>
      </c>
      <c r="N7773" s="72" t="n">
        <f aca="false">D7773*I7773*J7773</f>
        <v>196.93</v>
      </c>
      <c r="O7773" s="71" t="n">
        <f aca="false">F7773*J7773</f>
        <v>23</v>
      </c>
      <c r="P7773" s="71" t="n">
        <f aca="false">E7773*J7773</f>
        <v>3</v>
      </c>
    </row>
    <row r="7774" customFormat="false" ht="15" hidden="false" customHeight="false" outlineLevel="0" collapsed="false">
      <c r="A7774" s="71" t="s">
        <v>59</v>
      </c>
      <c r="B7774" s="71" t="s">
        <v>54</v>
      </c>
      <c r="C7774" s="71" t="s">
        <v>577</v>
      </c>
      <c r="D7774" s="72" t="n">
        <v>0</v>
      </c>
      <c r="E7774" s="71" t="n">
        <v>0</v>
      </c>
      <c r="F7774" s="71" t="n">
        <v>10</v>
      </c>
      <c r="G7774" s="72" t="n">
        <v>1035.87</v>
      </c>
      <c r="H7774" s="72" t="n">
        <v>997.26</v>
      </c>
      <c r="I7774" s="71" t="n">
        <f aca="false">IF(B7774&gt;=Settings!$B$23,1,0)</f>
        <v>1</v>
      </c>
      <c r="J7774" s="71" t="n">
        <v>1</v>
      </c>
      <c r="K7774" s="71" t="n">
        <f aca="false">F7774*I7774*J7774</f>
        <v>10</v>
      </c>
      <c r="L7774" s="71" t="n">
        <f aca="false">E7774*I7774*J7774</f>
        <v>0</v>
      </c>
      <c r="M7774" s="72" t="n">
        <f aca="false">G7774*I7774*J7774</f>
        <v>1035.87</v>
      </c>
      <c r="N7774" s="72" t="n">
        <f aca="false">D7774*I7774*J7774</f>
        <v>-0</v>
      </c>
      <c r="O7774" s="71" t="n">
        <f aca="false">F7774*J7774</f>
        <v>10</v>
      </c>
      <c r="P7774" s="71" t="n">
        <f aca="false">E7774*J7774</f>
        <v>0</v>
      </c>
    </row>
    <row r="7775" customFormat="false" ht="15" hidden="false" customHeight="false" outlineLevel="0" collapsed="false">
      <c r="A7775" s="71" t="s">
        <v>60</v>
      </c>
      <c r="B7775" s="71" t="s">
        <v>54</v>
      </c>
      <c r="C7775" s="71" t="s">
        <v>593</v>
      </c>
      <c r="D7775" s="72" t="n">
        <v>0</v>
      </c>
      <c r="E7775" s="71" t="n">
        <v>0</v>
      </c>
      <c r="F7775" s="71" t="n">
        <v>7</v>
      </c>
      <c r="G7775" s="72" t="n">
        <v>545.14</v>
      </c>
      <c r="H7775" s="72" t="n">
        <v>521.3</v>
      </c>
      <c r="I7775" s="71" t="n">
        <f aca="false">IF(B7775&gt;=Settings!$B$23,1,0)</f>
        <v>1</v>
      </c>
      <c r="J7775" s="71" t="n">
        <v>1</v>
      </c>
      <c r="K7775" s="71" t="n">
        <f aca="false">F7775*I7775*J7775</f>
        <v>7</v>
      </c>
      <c r="L7775" s="71" t="n">
        <f aca="false">E7775*I7775*J7775</f>
        <v>0</v>
      </c>
      <c r="M7775" s="72" t="n">
        <f aca="false">G7775*I7775*J7775</f>
        <v>545.14</v>
      </c>
      <c r="N7775" s="72" t="n">
        <f aca="false">D7775*I7775*J7775</f>
        <v>-0</v>
      </c>
      <c r="O7775" s="71" t="n">
        <f aca="false">F7775*J7775</f>
        <v>7</v>
      </c>
      <c r="P7775" s="71" t="n">
        <f aca="false">E7775*J7775</f>
        <v>0</v>
      </c>
    </row>
    <row r="7776" customFormat="false" ht="15" hidden="false" customHeight="false" outlineLevel="0" collapsed="false">
      <c r="A7776" s="71" t="s">
        <v>59</v>
      </c>
      <c r="B7776" s="71" t="s">
        <v>54</v>
      </c>
      <c r="C7776" s="71" t="s">
        <v>1311</v>
      </c>
      <c r="D7776" s="72" t="n">
        <v>0</v>
      </c>
      <c r="E7776" s="71" t="n">
        <v>0</v>
      </c>
      <c r="F7776" s="71" t="n">
        <v>4</v>
      </c>
      <c r="G7776" s="72" t="n">
        <v>386.18</v>
      </c>
      <c r="H7776" s="72" t="n">
        <v>386.18</v>
      </c>
      <c r="I7776" s="71" t="n">
        <f aca="false">IF(B7776&gt;=Settings!$B$23,1,0)</f>
        <v>1</v>
      </c>
      <c r="J7776" s="71" t="n">
        <v>1</v>
      </c>
      <c r="K7776" s="71" t="n">
        <f aca="false">F7776*I7776*J7776</f>
        <v>4</v>
      </c>
      <c r="L7776" s="71" t="n">
        <f aca="false">E7776*I7776*J7776</f>
        <v>0</v>
      </c>
      <c r="M7776" s="72" t="n">
        <f aca="false">G7776*I7776*J7776</f>
        <v>386.18</v>
      </c>
      <c r="N7776" s="72" t="n">
        <f aca="false">D7776*I7776*J7776</f>
        <v>-0</v>
      </c>
      <c r="O7776" s="71" t="n">
        <f aca="false">F7776*J7776</f>
        <v>4</v>
      </c>
      <c r="P7776" s="71" t="n">
        <f aca="false">E7776*J7776</f>
        <v>0</v>
      </c>
    </row>
    <row r="7777" customFormat="false" ht="15" hidden="false" customHeight="false" outlineLevel="0" collapsed="false">
      <c r="A7777" s="71" t="s">
        <v>63</v>
      </c>
      <c r="B7777" s="71" t="s">
        <v>54</v>
      </c>
      <c r="C7777" s="71" t="s">
        <v>2457</v>
      </c>
      <c r="D7777" s="72" t="n">
        <v>0</v>
      </c>
      <c r="E7777" s="71" t="n">
        <v>0</v>
      </c>
      <c r="F7777" s="71" t="n">
        <v>1</v>
      </c>
      <c r="G7777" s="72" t="n">
        <v>15.41</v>
      </c>
      <c r="H7777" s="72" t="n">
        <v>15.41</v>
      </c>
      <c r="I7777" s="71" t="n">
        <f aca="false">IF(B7777&gt;=Settings!$B$23,1,0)</f>
        <v>1</v>
      </c>
      <c r="J7777" s="71" t="n">
        <v>1</v>
      </c>
      <c r="K7777" s="71" t="n">
        <f aca="false">F7777*I7777*J7777</f>
        <v>1</v>
      </c>
      <c r="L7777" s="71" t="n">
        <f aca="false">E7777*I7777*J7777</f>
        <v>0</v>
      </c>
      <c r="M7777" s="72" t="n">
        <f aca="false">G7777*I7777*J7777</f>
        <v>15.41</v>
      </c>
      <c r="N7777" s="72" t="n">
        <f aca="false">D7777*I7777*J7777</f>
        <v>-0</v>
      </c>
      <c r="O7777" s="71" t="n">
        <f aca="false">F7777*J7777</f>
        <v>1</v>
      </c>
      <c r="P7777" s="71" t="n">
        <f aca="false">E7777*J7777</f>
        <v>0</v>
      </c>
    </row>
    <row r="7778" customFormat="false" ht="15" hidden="false" customHeight="false" outlineLevel="0" collapsed="false">
      <c r="A7778" s="71" t="s">
        <v>59</v>
      </c>
      <c r="B7778" s="71" t="s">
        <v>54</v>
      </c>
      <c r="C7778" s="71" t="s">
        <v>1462</v>
      </c>
      <c r="D7778" s="72" t="n">
        <v>308.79</v>
      </c>
      <c r="E7778" s="71" t="n">
        <v>7</v>
      </c>
      <c r="F7778" s="71" t="n">
        <v>124</v>
      </c>
      <c r="G7778" s="72" t="n">
        <v>5630.75</v>
      </c>
      <c r="H7778" s="72" t="n">
        <v>5076.92</v>
      </c>
      <c r="I7778" s="71" t="n">
        <f aca="false">IF(B7778&gt;=Settings!$B$23,1,0)</f>
        <v>1</v>
      </c>
      <c r="J7778" s="71" t="n">
        <v>1</v>
      </c>
      <c r="K7778" s="71" t="n">
        <f aca="false">F7778*I7778*J7778</f>
        <v>124</v>
      </c>
      <c r="L7778" s="71" t="n">
        <f aca="false">E7778*I7778*J7778</f>
        <v>7</v>
      </c>
      <c r="M7778" s="72" t="n">
        <f aca="false">G7778*I7778*J7778</f>
        <v>5630.75</v>
      </c>
      <c r="N7778" s="72" t="n">
        <f aca="false">D7778*I7778*J7778</f>
        <v>308.79</v>
      </c>
      <c r="O7778" s="71" t="n">
        <f aca="false">F7778*J7778</f>
        <v>124</v>
      </c>
      <c r="P7778" s="71" t="n">
        <f aca="false">E7778*J7778</f>
        <v>7</v>
      </c>
    </row>
    <row r="7779" customFormat="false" ht="15" hidden="false" customHeight="false" outlineLevel="0" collapsed="false">
      <c r="A7779" s="71" t="s">
        <v>59</v>
      </c>
      <c r="B7779" s="71" t="s">
        <v>54</v>
      </c>
      <c r="C7779" s="71" t="s">
        <v>963</v>
      </c>
      <c r="D7779" s="72" t="n">
        <v>0</v>
      </c>
      <c r="E7779" s="71" t="n">
        <v>0</v>
      </c>
      <c r="F7779" s="71" t="n">
        <v>20</v>
      </c>
      <c r="G7779" s="72" t="n">
        <v>2576.33</v>
      </c>
      <c r="H7779" s="72" t="n">
        <v>2383.95</v>
      </c>
      <c r="I7779" s="71" t="n">
        <f aca="false">IF(B7779&gt;=Settings!$B$23,1,0)</f>
        <v>1</v>
      </c>
      <c r="J7779" s="71" t="n">
        <v>1</v>
      </c>
      <c r="K7779" s="71" t="n">
        <f aca="false">F7779*I7779*J7779</f>
        <v>20</v>
      </c>
      <c r="L7779" s="71" t="n">
        <f aca="false">E7779*I7779*J7779</f>
        <v>0</v>
      </c>
      <c r="M7779" s="72" t="n">
        <f aca="false">G7779*I7779*J7779</f>
        <v>2576.33</v>
      </c>
      <c r="N7779" s="72" t="n">
        <f aca="false">D7779*I7779*J7779</f>
        <v>-0</v>
      </c>
      <c r="O7779" s="71" t="n">
        <f aca="false">F7779*J7779</f>
        <v>20</v>
      </c>
      <c r="P7779" s="71" t="n">
        <f aca="false">E7779*J7779</f>
        <v>0</v>
      </c>
    </row>
    <row r="7780" customFormat="false" ht="15" hidden="false" customHeight="false" outlineLevel="0" collapsed="false">
      <c r="A7780" s="71" t="s">
        <v>61</v>
      </c>
      <c r="B7780" s="71" t="s">
        <v>54</v>
      </c>
      <c r="C7780" s="71" t="s">
        <v>1014</v>
      </c>
      <c r="D7780" s="72" t="n">
        <v>0</v>
      </c>
      <c r="E7780" s="71" t="n">
        <v>0</v>
      </c>
      <c r="F7780" s="71" t="n">
        <v>2</v>
      </c>
      <c r="G7780" s="72" t="n">
        <v>198.08</v>
      </c>
      <c r="H7780" s="72" t="n">
        <v>182.01</v>
      </c>
      <c r="I7780" s="71" t="n">
        <f aca="false">IF(B7780&gt;=Settings!$B$23,1,0)</f>
        <v>1</v>
      </c>
      <c r="J7780" s="71" t="n">
        <v>1</v>
      </c>
      <c r="K7780" s="71" t="n">
        <f aca="false">F7780*I7780*J7780</f>
        <v>2</v>
      </c>
      <c r="L7780" s="71" t="n">
        <f aca="false">E7780*I7780*J7780</f>
        <v>0</v>
      </c>
      <c r="M7780" s="72" t="n">
        <f aca="false">G7780*I7780*J7780</f>
        <v>198.08</v>
      </c>
      <c r="N7780" s="72" t="n">
        <f aca="false">D7780*I7780*J7780</f>
        <v>-0</v>
      </c>
      <c r="O7780" s="71" t="n">
        <f aca="false">F7780*J7780</f>
        <v>2</v>
      </c>
      <c r="P7780" s="71" t="n">
        <f aca="false">E7780*J7780</f>
        <v>0</v>
      </c>
    </row>
    <row r="7781" customFormat="false" ht="15" hidden="false" customHeight="false" outlineLevel="0" collapsed="false">
      <c r="A7781" s="71" t="s">
        <v>59</v>
      </c>
      <c r="B7781" s="71" t="s">
        <v>54</v>
      </c>
      <c r="C7781" s="71" t="s">
        <v>1118</v>
      </c>
      <c r="D7781" s="72" t="n">
        <v>0</v>
      </c>
      <c r="E7781" s="71" t="n">
        <v>0</v>
      </c>
      <c r="F7781" s="71" t="n">
        <v>7</v>
      </c>
      <c r="G7781" s="72" t="n">
        <v>454.22</v>
      </c>
      <c r="H7781" s="72" t="n">
        <v>445.37</v>
      </c>
      <c r="I7781" s="71" t="n">
        <f aca="false">IF(B7781&gt;=Settings!$B$23,1,0)</f>
        <v>1</v>
      </c>
      <c r="J7781" s="71" t="n">
        <v>1</v>
      </c>
      <c r="K7781" s="71" t="n">
        <f aca="false">F7781*I7781*J7781</f>
        <v>7</v>
      </c>
      <c r="L7781" s="71" t="n">
        <f aca="false">E7781*I7781*J7781</f>
        <v>0</v>
      </c>
      <c r="M7781" s="72" t="n">
        <f aca="false">G7781*I7781*J7781</f>
        <v>454.22</v>
      </c>
      <c r="N7781" s="72" t="n">
        <f aca="false">D7781*I7781*J7781</f>
        <v>-0</v>
      </c>
      <c r="O7781" s="71" t="n">
        <f aca="false">F7781*J7781</f>
        <v>7</v>
      </c>
      <c r="P7781" s="71" t="n">
        <f aca="false">E7781*J7781</f>
        <v>0</v>
      </c>
    </row>
    <row r="7782" customFormat="false" ht="15" hidden="false" customHeight="false" outlineLevel="0" collapsed="false">
      <c r="A7782" s="71" t="s">
        <v>59</v>
      </c>
      <c r="B7782" s="71" t="s">
        <v>54</v>
      </c>
      <c r="C7782" s="71" t="s">
        <v>1580</v>
      </c>
      <c r="D7782" s="72" t="n">
        <v>0</v>
      </c>
      <c r="E7782" s="71" t="n">
        <v>0</v>
      </c>
      <c r="F7782" s="71" t="n">
        <v>1</v>
      </c>
      <c r="G7782" s="72" t="n">
        <v>58.14</v>
      </c>
      <c r="H7782" s="72" t="n">
        <v>58.14</v>
      </c>
      <c r="I7782" s="71" t="n">
        <f aca="false">IF(B7782&gt;=Settings!$B$23,1,0)</f>
        <v>1</v>
      </c>
      <c r="J7782" s="71" t="n">
        <v>1</v>
      </c>
      <c r="K7782" s="71" t="n">
        <f aca="false">F7782*I7782*J7782</f>
        <v>1</v>
      </c>
      <c r="L7782" s="71" t="n">
        <f aca="false">E7782*I7782*J7782</f>
        <v>0</v>
      </c>
      <c r="M7782" s="72" t="n">
        <f aca="false">G7782*I7782*J7782</f>
        <v>58.14</v>
      </c>
      <c r="N7782" s="72" t="n">
        <f aca="false">D7782*I7782*J7782</f>
        <v>-0</v>
      </c>
      <c r="O7782" s="71" t="n">
        <f aca="false">F7782*J7782</f>
        <v>1</v>
      </c>
      <c r="P7782" s="71" t="n">
        <f aca="false">E7782*J7782</f>
        <v>0</v>
      </c>
    </row>
    <row r="7783" customFormat="false" ht="15" hidden="false" customHeight="false" outlineLevel="0" collapsed="false">
      <c r="A7783" s="71" t="s">
        <v>60</v>
      </c>
      <c r="B7783" s="71" t="s">
        <v>54</v>
      </c>
      <c r="C7783" s="71" t="s">
        <v>909</v>
      </c>
      <c r="D7783" s="72" t="n">
        <v>34.46</v>
      </c>
      <c r="E7783" s="71" t="n">
        <v>2</v>
      </c>
      <c r="F7783" s="71" t="n">
        <v>22</v>
      </c>
      <c r="G7783" s="72" t="n">
        <v>379.05</v>
      </c>
      <c r="H7783" s="72" t="n">
        <v>333.4</v>
      </c>
      <c r="I7783" s="71" t="n">
        <f aca="false">IF(B7783&gt;=Settings!$B$23,1,0)</f>
        <v>1</v>
      </c>
      <c r="J7783" s="71" t="n">
        <v>1</v>
      </c>
      <c r="K7783" s="71" t="n">
        <f aca="false">F7783*I7783*J7783</f>
        <v>22</v>
      </c>
      <c r="L7783" s="71" t="n">
        <f aca="false">E7783*I7783*J7783</f>
        <v>2</v>
      </c>
      <c r="M7783" s="72" t="n">
        <f aca="false">G7783*I7783*J7783</f>
        <v>379.05</v>
      </c>
      <c r="N7783" s="72" t="n">
        <f aca="false">D7783*I7783*J7783</f>
        <v>34.46</v>
      </c>
      <c r="O7783" s="71" t="n">
        <f aca="false">F7783*J7783</f>
        <v>22</v>
      </c>
      <c r="P7783" s="71" t="n">
        <f aca="false">E7783*J7783</f>
        <v>2</v>
      </c>
    </row>
    <row r="7784" customFormat="false" ht="15" hidden="false" customHeight="false" outlineLevel="0" collapsed="false">
      <c r="A7784" s="71" t="s">
        <v>59</v>
      </c>
      <c r="B7784" s="71" t="s">
        <v>54</v>
      </c>
      <c r="C7784" s="71" t="s">
        <v>139</v>
      </c>
      <c r="D7784" s="72" t="n">
        <v>69.51</v>
      </c>
      <c r="E7784" s="71" t="n">
        <v>1</v>
      </c>
      <c r="F7784" s="71" t="n">
        <v>3</v>
      </c>
      <c r="G7784" s="72" t="n">
        <v>222.58</v>
      </c>
      <c r="H7784" s="72" t="n">
        <v>129.92</v>
      </c>
      <c r="I7784" s="71" t="n">
        <f aca="false">IF(B7784&gt;=Settings!$B$23,1,0)</f>
        <v>1</v>
      </c>
      <c r="J7784" s="71" t="n">
        <v>1</v>
      </c>
      <c r="K7784" s="71" t="n">
        <f aca="false">F7784*I7784*J7784</f>
        <v>3</v>
      </c>
      <c r="L7784" s="71" t="n">
        <f aca="false">E7784*I7784*J7784</f>
        <v>1</v>
      </c>
      <c r="M7784" s="72" t="n">
        <f aca="false">G7784*I7784*J7784</f>
        <v>222.58</v>
      </c>
      <c r="N7784" s="72" t="n">
        <f aca="false">D7784*I7784*J7784</f>
        <v>69.51</v>
      </c>
      <c r="O7784" s="71" t="n">
        <f aca="false">F7784*J7784</f>
        <v>3</v>
      </c>
      <c r="P7784" s="71" t="n">
        <f aca="false">E7784*J7784</f>
        <v>1</v>
      </c>
    </row>
    <row r="7785" customFormat="false" ht="15" hidden="false" customHeight="false" outlineLevel="0" collapsed="false">
      <c r="A7785" s="71" t="s">
        <v>59</v>
      </c>
      <c r="B7785" s="71" t="s">
        <v>54</v>
      </c>
      <c r="C7785" s="71" t="s">
        <v>680</v>
      </c>
      <c r="D7785" s="72" t="n">
        <v>0</v>
      </c>
      <c r="E7785" s="71" t="n">
        <v>0</v>
      </c>
      <c r="F7785" s="71" t="n">
        <v>2</v>
      </c>
      <c r="G7785" s="72" t="n">
        <v>190.82</v>
      </c>
      <c r="H7785" s="72" t="n">
        <v>190.82</v>
      </c>
      <c r="I7785" s="71" t="n">
        <f aca="false">IF(B7785&gt;=Settings!$B$23,1,0)</f>
        <v>1</v>
      </c>
      <c r="J7785" s="71" t="n">
        <v>1</v>
      </c>
      <c r="K7785" s="71" t="n">
        <f aca="false">F7785*I7785*J7785</f>
        <v>2</v>
      </c>
      <c r="L7785" s="71" t="n">
        <f aca="false">E7785*I7785*J7785</f>
        <v>0</v>
      </c>
      <c r="M7785" s="72" t="n">
        <f aca="false">G7785*I7785*J7785</f>
        <v>190.82</v>
      </c>
      <c r="N7785" s="72" t="n">
        <f aca="false">D7785*I7785*J7785</f>
        <v>-0</v>
      </c>
      <c r="O7785" s="71" t="n">
        <f aca="false">F7785*J7785</f>
        <v>2</v>
      </c>
      <c r="P7785" s="71" t="n">
        <f aca="false">E7785*J7785</f>
        <v>0</v>
      </c>
    </row>
    <row r="7786" customFormat="false" ht="15" hidden="false" customHeight="false" outlineLevel="0" collapsed="false">
      <c r="A7786" s="71" t="s">
        <v>59</v>
      </c>
      <c r="B7786" s="71" t="s">
        <v>54</v>
      </c>
      <c r="C7786" s="71" t="s">
        <v>156</v>
      </c>
      <c r="D7786" s="72" t="n">
        <v>672.35</v>
      </c>
      <c r="E7786" s="71" t="n">
        <v>8</v>
      </c>
      <c r="F7786" s="71" t="n">
        <v>81</v>
      </c>
      <c r="G7786" s="72" t="n">
        <v>7087</v>
      </c>
      <c r="H7786" s="72" t="n">
        <v>6102.93</v>
      </c>
      <c r="I7786" s="71" t="n">
        <f aca="false">IF(B7786&gt;=Settings!$B$23,1,0)</f>
        <v>1</v>
      </c>
      <c r="J7786" s="71" t="n">
        <v>1</v>
      </c>
      <c r="K7786" s="71" t="n">
        <f aca="false">F7786*I7786*J7786</f>
        <v>81</v>
      </c>
      <c r="L7786" s="71" t="n">
        <f aca="false">E7786*I7786*J7786</f>
        <v>8</v>
      </c>
      <c r="M7786" s="72" t="n">
        <f aca="false">G7786*I7786*J7786</f>
        <v>7087</v>
      </c>
      <c r="N7786" s="72" t="n">
        <f aca="false">D7786*I7786*J7786</f>
        <v>672.35</v>
      </c>
      <c r="O7786" s="71" t="n">
        <f aca="false">F7786*J7786</f>
        <v>81</v>
      </c>
      <c r="P7786" s="71" t="n">
        <f aca="false">E7786*J7786</f>
        <v>8</v>
      </c>
    </row>
    <row r="7787" customFormat="false" ht="15" hidden="false" customHeight="false" outlineLevel="0" collapsed="false">
      <c r="A7787" s="71" t="s">
        <v>61</v>
      </c>
      <c r="B7787" s="71" t="s">
        <v>54</v>
      </c>
      <c r="C7787" s="71" t="s">
        <v>960</v>
      </c>
      <c r="D7787" s="72" t="n">
        <v>0</v>
      </c>
      <c r="E7787" s="71" t="n">
        <v>0</v>
      </c>
      <c r="F7787" s="71" t="n">
        <v>3</v>
      </c>
      <c r="G7787" s="72" t="n">
        <v>213.49</v>
      </c>
      <c r="H7787" s="72" t="n">
        <v>193.08</v>
      </c>
      <c r="I7787" s="71" t="n">
        <f aca="false">IF(B7787&gt;=Settings!$B$23,1,0)</f>
        <v>1</v>
      </c>
      <c r="J7787" s="71" t="n">
        <v>1</v>
      </c>
      <c r="K7787" s="71" t="n">
        <f aca="false">F7787*I7787*J7787</f>
        <v>3</v>
      </c>
      <c r="L7787" s="71" t="n">
        <f aca="false">E7787*I7787*J7787</f>
        <v>0</v>
      </c>
      <c r="M7787" s="72" t="n">
        <f aca="false">G7787*I7787*J7787</f>
        <v>213.49</v>
      </c>
      <c r="N7787" s="72" t="n">
        <f aca="false">D7787*I7787*J7787</f>
        <v>-0</v>
      </c>
      <c r="O7787" s="71" t="n">
        <f aca="false">F7787*J7787</f>
        <v>3</v>
      </c>
      <c r="P7787" s="71" t="n">
        <f aca="false">E7787*J7787</f>
        <v>0</v>
      </c>
    </row>
    <row r="7788" customFormat="false" ht="15" hidden="false" customHeight="false" outlineLevel="0" collapsed="false">
      <c r="A7788" s="71" t="s">
        <v>61</v>
      </c>
      <c r="B7788" s="71" t="s">
        <v>54</v>
      </c>
      <c r="C7788" s="71" t="s">
        <v>2458</v>
      </c>
      <c r="D7788" s="72" t="n">
        <v>0</v>
      </c>
      <c r="E7788" s="71" t="n">
        <v>0</v>
      </c>
      <c r="F7788" s="71" t="n">
        <v>2</v>
      </c>
      <c r="G7788" s="72" t="n">
        <v>163.54</v>
      </c>
      <c r="H7788" s="72" t="n">
        <v>163.54</v>
      </c>
      <c r="I7788" s="71" t="n">
        <f aca="false">IF(B7788&gt;=Settings!$B$23,1,0)</f>
        <v>1</v>
      </c>
      <c r="J7788" s="71" t="n">
        <v>1</v>
      </c>
      <c r="K7788" s="71" t="n">
        <f aca="false">F7788*I7788*J7788</f>
        <v>2</v>
      </c>
      <c r="L7788" s="71" t="n">
        <f aca="false">E7788*I7788*J7788</f>
        <v>0</v>
      </c>
      <c r="M7788" s="72" t="n">
        <f aca="false">G7788*I7788*J7788</f>
        <v>163.54</v>
      </c>
      <c r="N7788" s="72" t="n">
        <f aca="false">D7788*I7788*J7788</f>
        <v>-0</v>
      </c>
      <c r="O7788" s="71" t="n">
        <f aca="false">F7788*J7788</f>
        <v>2</v>
      </c>
      <c r="P7788" s="71" t="n">
        <f aca="false">E7788*J7788</f>
        <v>0</v>
      </c>
    </row>
    <row r="7789" customFormat="false" ht="15" hidden="false" customHeight="false" outlineLevel="0" collapsed="false">
      <c r="A7789" s="71" t="s">
        <v>61</v>
      </c>
      <c r="B7789" s="71" t="s">
        <v>54</v>
      </c>
      <c r="C7789" s="71" t="s">
        <v>1325</v>
      </c>
      <c r="D7789" s="72" t="n">
        <v>0</v>
      </c>
      <c r="E7789" s="71" t="n">
        <v>0</v>
      </c>
      <c r="F7789" s="71" t="n">
        <v>6</v>
      </c>
      <c r="G7789" s="72" t="n">
        <v>754.25</v>
      </c>
      <c r="H7789" s="72" t="n">
        <v>659.76</v>
      </c>
      <c r="I7789" s="71" t="n">
        <f aca="false">IF(B7789&gt;=Settings!$B$23,1,0)</f>
        <v>1</v>
      </c>
      <c r="J7789" s="71" t="n">
        <v>1</v>
      </c>
      <c r="K7789" s="71" t="n">
        <f aca="false">F7789*I7789*J7789</f>
        <v>6</v>
      </c>
      <c r="L7789" s="71" t="n">
        <f aca="false">E7789*I7789*J7789</f>
        <v>0</v>
      </c>
      <c r="M7789" s="72" t="n">
        <f aca="false">G7789*I7789*J7789</f>
        <v>754.25</v>
      </c>
      <c r="N7789" s="72" t="n">
        <f aca="false">D7789*I7789*J7789</f>
        <v>-0</v>
      </c>
      <c r="O7789" s="71" t="n">
        <f aca="false">F7789*J7789</f>
        <v>6</v>
      </c>
      <c r="P7789" s="71" t="n">
        <f aca="false">E7789*J7789</f>
        <v>0</v>
      </c>
    </row>
    <row r="7790" customFormat="false" ht="15" hidden="false" customHeight="false" outlineLevel="0" collapsed="false">
      <c r="A7790" s="71" t="s">
        <v>61</v>
      </c>
      <c r="B7790" s="71" t="s">
        <v>54</v>
      </c>
      <c r="C7790" s="71" t="s">
        <v>1324</v>
      </c>
      <c r="D7790" s="72" t="n">
        <v>104.28</v>
      </c>
      <c r="E7790" s="71" t="n">
        <v>1</v>
      </c>
      <c r="F7790" s="71" t="n">
        <v>18</v>
      </c>
      <c r="G7790" s="72" t="n">
        <v>2071.86</v>
      </c>
      <c r="H7790" s="72" t="n">
        <v>1868.36</v>
      </c>
      <c r="I7790" s="71" t="n">
        <f aca="false">IF(B7790&gt;=Settings!$B$23,1,0)</f>
        <v>1</v>
      </c>
      <c r="J7790" s="71" t="n">
        <v>1</v>
      </c>
      <c r="K7790" s="71" t="n">
        <f aca="false">F7790*I7790*J7790</f>
        <v>18</v>
      </c>
      <c r="L7790" s="71" t="n">
        <f aca="false">E7790*I7790*J7790</f>
        <v>1</v>
      </c>
      <c r="M7790" s="72" t="n">
        <f aca="false">G7790*I7790*J7790</f>
        <v>2071.86</v>
      </c>
      <c r="N7790" s="72" t="n">
        <f aca="false">D7790*I7790*J7790</f>
        <v>104.28</v>
      </c>
      <c r="O7790" s="71" t="n">
        <f aca="false">F7790*J7790</f>
        <v>18</v>
      </c>
      <c r="P7790" s="71" t="n">
        <f aca="false">E7790*J7790</f>
        <v>1</v>
      </c>
    </row>
    <row r="7791" customFormat="false" ht="15" hidden="false" customHeight="false" outlineLevel="0" collapsed="false">
      <c r="A7791" s="71" t="s">
        <v>61</v>
      </c>
      <c r="B7791" s="71" t="s">
        <v>54</v>
      </c>
      <c r="C7791" s="71" t="s">
        <v>1083</v>
      </c>
      <c r="D7791" s="72" t="n">
        <v>0</v>
      </c>
      <c r="E7791" s="71" t="n">
        <v>0</v>
      </c>
      <c r="F7791" s="71" t="n">
        <v>2</v>
      </c>
      <c r="G7791" s="72" t="n">
        <v>145.36</v>
      </c>
      <c r="H7791" s="72" t="n">
        <v>134.47</v>
      </c>
      <c r="I7791" s="71" t="n">
        <f aca="false">IF(B7791&gt;=Settings!$B$23,1,0)</f>
        <v>1</v>
      </c>
      <c r="J7791" s="71" t="n">
        <v>1</v>
      </c>
      <c r="K7791" s="71" t="n">
        <f aca="false">F7791*I7791*J7791</f>
        <v>2</v>
      </c>
      <c r="L7791" s="71" t="n">
        <f aca="false">E7791*I7791*J7791</f>
        <v>0</v>
      </c>
      <c r="M7791" s="72" t="n">
        <f aca="false">G7791*I7791*J7791</f>
        <v>145.36</v>
      </c>
      <c r="N7791" s="72" t="n">
        <f aca="false">D7791*I7791*J7791</f>
        <v>-0</v>
      </c>
      <c r="O7791" s="71" t="n">
        <f aca="false">F7791*J7791</f>
        <v>2</v>
      </c>
      <c r="P7791" s="71" t="n">
        <f aca="false">E7791*J7791</f>
        <v>0</v>
      </c>
    </row>
    <row r="7792" customFormat="false" ht="15" hidden="false" customHeight="false" outlineLevel="0" collapsed="false">
      <c r="A7792" s="71" t="s">
        <v>61</v>
      </c>
      <c r="B7792" s="71" t="s">
        <v>54</v>
      </c>
      <c r="C7792" s="71" t="s">
        <v>574</v>
      </c>
      <c r="D7792" s="72" t="n">
        <v>0</v>
      </c>
      <c r="E7792" s="71" t="n">
        <v>0</v>
      </c>
      <c r="F7792" s="71" t="n">
        <v>1</v>
      </c>
      <c r="G7792" s="72" t="n">
        <v>72.68</v>
      </c>
      <c r="H7792" s="72" t="n">
        <v>72.68</v>
      </c>
      <c r="I7792" s="71" t="n">
        <f aca="false">IF(B7792&gt;=Settings!$B$23,1,0)</f>
        <v>1</v>
      </c>
      <c r="J7792" s="71" t="n">
        <v>1</v>
      </c>
      <c r="K7792" s="71" t="n">
        <f aca="false">F7792*I7792*J7792</f>
        <v>1</v>
      </c>
      <c r="L7792" s="71" t="n">
        <f aca="false">E7792*I7792*J7792</f>
        <v>0</v>
      </c>
      <c r="M7792" s="72" t="n">
        <f aca="false">G7792*I7792*J7792</f>
        <v>72.68</v>
      </c>
      <c r="N7792" s="72" t="n">
        <f aca="false">D7792*I7792*J7792</f>
        <v>-0</v>
      </c>
      <c r="O7792" s="71" t="n">
        <f aca="false">F7792*J7792</f>
        <v>1</v>
      </c>
      <c r="P7792" s="71" t="n">
        <f aca="false">E7792*J7792</f>
        <v>0</v>
      </c>
    </row>
    <row r="7793" customFormat="false" ht="15" hidden="false" customHeight="false" outlineLevel="0" collapsed="false">
      <c r="A7793" s="71" t="s">
        <v>60</v>
      </c>
      <c r="B7793" s="71" t="s">
        <v>54</v>
      </c>
      <c r="C7793" s="71" t="s">
        <v>1077</v>
      </c>
      <c r="D7793" s="72" t="n">
        <v>81.11</v>
      </c>
      <c r="E7793" s="71" t="n">
        <v>1</v>
      </c>
      <c r="F7793" s="71" t="n">
        <v>9</v>
      </c>
      <c r="G7793" s="72" t="n">
        <v>740.48</v>
      </c>
      <c r="H7793" s="72" t="n">
        <v>618.51</v>
      </c>
      <c r="I7793" s="71" t="n">
        <f aca="false">IF(B7793&gt;=Settings!$B$23,1,0)</f>
        <v>1</v>
      </c>
      <c r="J7793" s="71" t="n">
        <v>1</v>
      </c>
      <c r="K7793" s="71" t="n">
        <f aca="false">F7793*I7793*J7793</f>
        <v>9</v>
      </c>
      <c r="L7793" s="71" t="n">
        <f aca="false">E7793*I7793*J7793</f>
        <v>1</v>
      </c>
      <c r="M7793" s="72" t="n">
        <f aca="false">G7793*I7793*J7793</f>
        <v>740.48</v>
      </c>
      <c r="N7793" s="72" t="n">
        <f aca="false">D7793*I7793*J7793</f>
        <v>81.11</v>
      </c>
      <c r="O7793" s="71" t="n">
        <f aca="false">F7793*J7793</f>
        <v>9</v>
      </c>
      <c r="P7793" s="71" t="n">
        <f aca="false">E7793*J7793</f>
        <v>1</v>
      </c>
    </row>
    <row r="7794" customFormat="false" ht="15" hidden="false" customHeight="false" outlineLevel="0" collapsed="false">
      <c r="A7794" s="71" t="s">
        <v>60</v>
      </c>
      <c r="B7794" s="71" t="s">
        <v>54</v>
      </c>
      <c r="C7794" s="71" t="s">
        <v>1093</v>
      </c>
      <c r="D7794" s="72" t="n">
        <v>238.99</v>
      </c>
      <c r="E7794" s="71" t="n">
        <v>3</v>
      </c>
      <c r="F7794" s="71" t="n">
        <v>17</v>
      </c>
      <c r="G7794" s="72" t="n">
        <v>1658.29</v>
      </c>
      <c r="H7794" s="72" t="n">
        <v>1226.96</v>
      </c>
      <c r="I7794" s="71" t="n">
        <f aca="false">IF(B7794&gt;=Settings!$B$23,1,0)</f>
        <v>1</v>
      </c>
      <c r="J7794" s="71" t="n">
        <v>1</v>
      </c>
      <c r="K7794" s="71" t="n">
        <f aca="false">F7794*I7794*J7794</f>
        <v>17</v>
      </c>
      <c r="L7794" s="71" t="n">
        <f aca="false">E7794*I7794*J7794</f>
        <v>3</v>
      </c>
      <c r="M7794" s="72" t="n">
        <f aca="false">G7794*I7794*J7794</f>
        <v>1658.29</v>
      </c>
      <c r="N7794" s="72" t="n">
        <f aca="false">D7794*I7794*J7794</f>
        <v>238.99</v>
      </c>
      <c r="O7794" s="71" t="n">
        <f aca="false">F7794*J7794</f>
        <v>17</v>
      </c>
      <c r="P7794" s="71" t="n">
        <f aca="false">E7794*J7794</f>
        <v>3</v>
      </c>
    </row>
    <row r="7795" customFormat="false" ht="15" hidden="false" customHeight="false" outlineLevel="0" collapsed="false">
      <c r="A7795" s="71" t="s">
        <v>59</v>
      </c>
      <c r="B7795" s="71" t="s">
        <v>54</v>
      </c>
      <c r="C7795" s="71" t="s">
        <v>718</v>
      </c>
      <c r="D7795" s="72" t="n">
        <v>0</v>
      </c>
      <c r="E7795" s="71" t="n">
        <v>0</v>
      </c>
      <c r="F7795" s="71" t="n">
        <v>2</v>
      </c>
      <c r="G7795" s="72" t="n">
        <v>36.36</v>
      </c>
      <c r="H7795" s="72" t="n">
        <v>36.36</v>
      </c>
      <c r="I7795" s="71" t="n">
        <f aca="false">IF(B7795&gt;=Settings!$B$23,1,0)</f>
        <v>1</v>
      </c>
      <c r="J7795" s="71" t="n">
        <v>1</v>
      </c>
      <c r="K7795" s="71" t="n">
        <f aca="false">F7795*I7795*J7795</f>
        <v>2</v>
      </c>
      <c r="L7795" s="71" t="n">
        <f aca="false">E7795*I7795*J7795</f>
        <v>0</v>
      </c>
      <c r="M7795" s="72" t="n">
        <f aca="false">G7795*I7795*J7795</f>
        <v>36.36</v>
      </c>
      <c r="N7795" s="72" t="n">
        <f aca="false">D7795*I7795*J7795</f>
        <v>-0</v>
      </c>
      <c r="O7795" s="71" t="n">
        <f aca="false">F7795*J7795</f>
        <v>2</v>
      </c>
      <c r="P7795" s="71" t="n">
        <f aca="false">E7795*J7795</f>
        <v>0</v>
      </c>
    </row>
    <row r="7796" customFormat="false" ht="15" hidden="false" customHeight="false" outlineLevel="0" collapsed="false">
      <c r="A7796" s="71" t="s">
        <v>61</v>
      </c>
      <c r="B7796" s="71" t="s">
        <v>54</v>
      </c>
      <c r="C7796" s="71" t="s">
        <v>1079</v>
      </c>
      <c r="D7796" s="72" t="n">
        <v>32.58</v>
      </c>
      <c r="E7796" s="71" t="n">
        <v>3</v>
      </c>
      <c r="F7796" s="71" t="n">
        <v>61</v>
      </c>
      <c r="G7796" s="72" t="n">
        <v>662.49</v>
      </c>
      <c r="H7796" s="72" t="n">
        <v>609.33</v>
      </c>
      <c r="I7796" s="71" t="n">
        <f aca="false">IF(B7796&gt;=Settings!$B$23,1,0)</f>
        <v>1</v>
      </c>
      <c r="J7796" s="71" t="n">
        <v>1</v>
      </c>
      <c r="K7796" s="71" t="n">
        <f aca="false">F7796*I7796*J7796</f>
        <v>61</v>
      </c>
      <c r="L7796" s="71" t="n">
        <f aca="false">E7796*I7796*J7796</f>
        <v>3</v>
      </c>
      <c r="M7796" s="72" t="n">
        <f aca="false">G7796*I7796*J7796</f>
        <v>662.49</v>
      </c>
      <c r="N7796" s="72" t="n">
        <f aca="false">D7796*I7796*J7796</f>
        <v>32.58</v>
      </c>
      <c r="O7796" s="71" t="n">
        <f aca="false">F7796*J7796</f>
        <v>61</v>
      </c>
      <c r="P7796" s="71" t="n">
        <f aca="false">E7796*J7796</f>
        <v>3</v>
      </c>
    </row>
    <row r="7797" customFormat="false" ht="15" hidden="false" customHeight="false" outlineLevel="0" collapsed="false">
      <c r="A7797" s="71" t="s">
        <v>61</v>
      </c>
      <c r="B7797" s="71" t="s">
        <v>54</v>
      </c>
      <c r="C7797" s="71" t="s">
        <v>1375</v>
      </c>
      <c r="D7797" s="72" t="n">
        <v>0</v>
      </c>
      <c r="E7797" s="71" t="n">
        <v>0</v>
      </c>
      <c r="F7797" s="71" t="n">
        <v>4</v>
      </c>
      <c r="G7797" s="72" t="n">
        <v>518</v>
      </c>
      <c r="H7797" s="72" t="n">
        <v>496.88</v>
      </c>
      <c r="I7797" s="71" t="n">
        <f aca="false">IF(B7797&gt;=Settings!$B$23,1,0)</f>
        <v>1</v>
      </c>
      <c r="J7797" s="71" t="n">
        <v>1</v>
      </c>
      <c r="K7797" s="71" t="n">
        <f aca="false">F7797*I7797*J7797</f>
        <v>4</v>
      </c>
      <c r="L7797" s="71" t="n">
        <f aca="false">E7797*I7797*J7797</f>
        <v>0</v>
      </c>
      <c r="M7797" s="72" t="n">
        <f aca="false">G7797*I7797*J7797</f>
        <v>518</v>
      </c>
      <c r="N7797" s="72" t="n">
        <f aca="false">D7797*I7797*J7797</f>
        <v>-0</v>
      </c>
      <c r="O7797" s="71" t="n">
        <f aca="false">F7797*J7797</f>
        <v>4</v>
      </c>
      <c r="P7797" s="71" t="n">
        <f aca="false">E7797*J7797</f>
        <v>0</v>
      </c>
    </row>
    <row r="7798" customFormat="false" ht="15" hidden="false" customHeight="false" outlineLevel="0" collapsed="false">
      <c r="A7798" s="71" t="s">
        <v>61</v>
      </c>
      <c r="B7798" s="71" t="s">
        <v>54</v>
      </c>
      <c r="C7798" s="71" t="s">
        <v>2459</v>
      </c>
      <c r="D7798" s="72" t="n">
        <v>0</v>
      </c>
      <c r="E7798" s="71" t="n">
        <v>0</v>
      </c>
      <c r="F7798" s="71" t="n">
        <v>1</v>
      </c>
      <c r="G7798" s="72" t="n">
        <v>45.41</v>
      </c>
      <c r="H7798" s="72" t="n">
        <v>45.41</v>
      </c>
      <c r="I7798" s="71" t="n">
        <f aca="false">IF(B7798&gt;=Settings!$B$23,1,0)</f>
        <v>1</v>
      </c>
      <c r="J7798" s="71" t="n">
        <v>1</v>
      </c>
      <c r="K7798" s="71" t="n">
        <f aca="false">F7798*I7798*J7798</f>
        <v>1</v>
      </c>
      <c r="L7798" s="71" t="n">
        <f aca="false">E7798*I7798*J7798</f>
        <v>0</v>
      </c>
      <c r="M7798" s="72" t="n">
        <f aca="false">G7798*I7798*J7798</f>
        <v>45.41</v>
      </c>
      <c r="N7798" s="72" t="n">
        <f aca="false">D7798*I7798*J7798</f>
        <v>-0</v>
      </c>
      <c r="O7798" s="71" t="n">
        <f aca="false">F7798*J7798</f>
        <v>1</v>
      </c>
      <c r="P7798" s="71" t="n">
        <f aca="false">E7798*J7798</f>
        <v>0</v>
      </c>
    </row>
    <row r="7799" customFormat="false" ht="15" hidden="false" customHeight="false" outlineLevel="0" collapsed="false">
      <c r="A7799" s="71" t="s">
        <v>59</v>
      </c>
      <c r="B7799" s="71" t="s">
        <v>54</v>
      </c>
      <c r="C7799" s="71" t="s">
        <v>1077</v>
      </c>
      <c r="D7799" s="72" t="n">
        <v>220.56</v>
      </c>
      <c r="E7799" s="71" t="n">
        <v>3</v>
      </c>
      <c r="F7799" s="71" t="n">
        <v>35</v>
      </c>
      <c r="G7799" s="72" t="n">
        <v>3039.23</v>
      </c>
      <c r="H7799" s="72" t="n">
        <v>2456.21</v>
      </c>
      <c r="I7799" s="71" t="n">
        <f aca="false">IF(B7799&gt;=Settings!$B$23,1,0)</f>
        <v>1</v>
      </c>
      <c r="J7799" s="71" t="n">
        <v>1</v>
      </c>
      <c r="K7799" s="71" t="n">
        <f aca="false">F7799*I7799*J7799</f>
        <v>35</v>
      </c>
      <c r="L7799" s="71" t="n">
        <f aca="false">E7799*I7799*J7799</f>
        <v>3</v>
      </c>
      <c r="M7799" s="72" t="n">
        <f aca="false">G7799*I7799*J7799</f>
        <v>3039.23</v>
      </c>
      <c r="N7799" s="72" t="n">
        <f aca="false">D7799*I7799*J7799</f>
        <v>220.56</v>
      </c>
      <c r="O7799" s="71" t="n">
        <f aca="false">F7799*J7799</f>
        <v>35</v>
      </c>
      <c r="P7799" s="71" t="n">
        <f aca="false">E7799*J7799</f>
        <v>3</v>
      </c>
    </row>
    <row r="7800" customFormat="false" ht="15" hidden="false" customHeight="false" outlineLevel="0" collapsed="false">
      <c r="A7800" s="71" t="s">
        <v>59</v>
      </c>
      <c r="B7800" s="71" t="s">
        <v>54</v>
      </c>
      <c r="C7800" s="71" t="s">
        <v>114</v>
      </c>
      <c r="D7800" s="72" t="n">
        <v>2552.76</v>
      </c>
      <c r="E7800" s="71" t="n">
        <v>30</v>
      </c>
      <c r="F7800" s="71" t="n">
        <v>406</v>
      </c>
      <c r="G7800" s="72" t="n">
        <v>36821.19</v>
      </c>
      <c r="H7800" s="72" t="n">
        <v>32629.65</v>
      </c>
      <c r="I7800" s="71" t="n">
        <f aca="false">IF(B7800&gt;=Settings!$B$23,1,0)</f>
        <v>1</v>
      </c>
      <c r="J7800" s="71" t="n">
        <v>1</v>
      </c>
      <c r="K7800" s="71" t="n">
        <f aca="false">F7800*I7800*J7800</f>
        <v>406</v>
      </c>
      <c r="L7800" s="71" t="n">
        <f aca="false">E7800*I7800*J7800</f>
        <v>30</v>
      </c>
      <c r="M7800" s="72" t="n">
        <f aca="false">G7800*I7800*J7800</f>
        <v>36821.19</v>
      </c>
      <c r="N7800" s="72" t="n">
        <f aca="false">D7800*I7800*J7800</f>
        <v>2552.76</v>
      </c>
      <c r="O7800" s="71" t="n">
        <f aca="false">F7800*J7800</f>
        <v>406</v>
      </c>
      <c r="P7800" s="71" t="n">
        <f aca="false">E7800*J7800</f>
        <v>30</v>
      </c>
    </row>
    <row r="7801" customFormat="false" ht="15" hidden="false" customHeight="false" outlineLevel="0" collapsed="false">
      <c r="A7801" s="71" t="s">
        <v>59</v>
      </c>
      <c r="B7801" s="71" t="s">
        <v>54</v>
      </c>
      <c r="C7801" s="71" t="s">
        <v>898</v>
      </c>
      <c r="D7801" s="72" t="n">
        <v>61.79</v>
      </c>
      <c r="E7801" s="71" t="n">
        <v>1</v>
      </c>
      <c r="F7801" s="71" t="n">
        <v>8</v>
      </c>
      <c r="G7801" s="72" t="n">
        <v>667.57</v>
      </c>
      <c r="H7801" s="72" t="n">
        <v>562.53</v>
      </c>
      <c r="I7801" s="71" t="n">
        <f aca="false">IF(B7801&gt;=Settings!$B$23,1,0)</f>
        <v>1</v>
      </c>
      <c r="J7801" s="71" t="n">
        <v>1</v>
      </c>
      <c r="K7801" s="71" t="n">
        <f aca="false">F7801*I7801*J7801</f>
        <v>8</v>
      </c>
      <c r="L7801" s="71" t="n">
        <f aca="false">E7801*I7801*J7801</f>
        <v>1</v>
      </c>
      <c r="M7801" s="72" t="n">
        <f aca="false">G7801*I7801*J7801</f>
        <v>667.57</v>
      </c>
      <c r="N7801" s="72" t="n">
        <f aca="false">D7801*I7801*J7801</f>
        <v>61.79</v>
      </c>
      <c r="O7801" s="71" t="n">
        <f aca="false">F7801*J7801</f>
        <v>8</v>
      </c>
      <c r="P7801" s="71" t="n">
        <f aca="false">E7801*J7801</f>
        <v>1</v>
      </c>
    </row>
    <row r="7802" customFormat="false" ht="15" hidden="false" customHeight="false" outlineLevel="0" collapsed="false">
      <c r="A7802" s="71" t="s">
        <v>61</v>
      </c>
      <c r="B7802" s="71" t="s">
        <v>54</v>
      </c>
      <c r="C7802" s="71" t="s">
        <v>1203</v>
      </c>
      <c r="D7802" s="72" t="n">
        <v>0</v>
      </c>
      <c r="E7802" s="71" t="n">
        <v>0</v>
      </c>
      <c r="F7802" s="71" t="n">
        <v>1</v>
      </c>
      <c r="G7802" s="72" t="n">
        <v>45.41</v>
      </c>
      <c r="H7802" s="72" t="n">
        <v>45.41</v>
      </c>
      <c r="I7802" s="71" t="n">
        <f aca="false">IF(B7802&gt;=Settings!$B$23,1,0)</f>
        <v>1</v>
      </c>
      <c r="J7802" s="71" t="n">
        <v>1</v>
      </c>
      <c r="K7802" s="71" t="n">
        <f aca="false">F7802*I7802*J7802</f>
        <v>1</v>
      </c>
      <c r="L7802" s="71" t="n">
        <f aca="false">E7802*I7802*J7802</f>
        <v>0</v>
      </c>
      <c r="M7802" s="72" t="n">
        <f aca="false">G7802*I7802*J7802</f>
        <v>45.41</v>
      </c>
      <c r="N7802" s="72" t="n">
        <f aca="false">D7802*I7802*J7802</f>
        <v>-0</v>
      </c>
      <c r="O7802" s="71" t="n">
        <f aca="false">F7802*J7802</f>
        <v>1</v>
      </c>
      <c r="P7802" s="71" t="n">
        <f aca="false">E7802*J7802</f>
        <v>0</v>
      </c>
    </row>
    <row r="7803" customFormat="false" ht="15" hidden="false" customHeight="false" outlineLevel="0" collapsed="false">
      <c r="A7803" s="71" t="s">
        <v>61</v>
      </c>
      <c r="B7803" s="71" t="s">
        <v>54</v>
      </c>
      <c r="C7803" s="71" t="s">
        <v>934</v>
      </c>
      <c r="D7803" s="72" t="n">
        <v>168.09</v>
      </c>
      <c r="E7803" s="71" t="n">
        <v>2</v>
      </c>
      <c r="F7803" s="71" t="n">
        <v>23</v>
      </c>
      <c r="G7803" s="72" t="n">
        <v>2017.09</v>
      </c>
      <c r="H7803" s="72" t="n">
        <v>1763.2</v>
      </c>
      <c r="I7803" s="71" t="n">
        <f aca="false">IF(B7803&gt;=Settings!$B$23,1,0)</f>
        <v>1</v>
      </c>
      <c r="J7803" s="71" t="n">
        <v>1</v>
      </c>
      <c r="K7803" s="71" t="n">
        <f aca="false">F7803*I7803*J7803</f>
        <v>23</v>
      </c>
      <c r="L7803" s="71" t="n">
        <f aca="false">E7803*I7803*J7803</f>
        <v>2</v>
      </c>
      <c r="M7803" s="72" t="n">
        <f aca="false">G7803*I7803*J7803</f>
        <v>2017.09</v>
      </c>
      <c r="N7803" s="72" t="n">
        <f aca="false">D7803*I7803*J7803</f>
        <v>168.09</v>
      </c>
      <c r="O7803" s="71" t="n">
        <f aca="false">F7803*J7803</f>
        <v>23</v>
      </c>
      <c r="P7803" s="71" t="n">
        <f aca="false">E7803*J7803</f>
        <v>2</v>
      </c>
    </row>
    <row r="7804" customFormat="false" ht="15" hidden="false" customHeight="false" outlineLevel="0" collapsed="false">
      <c r="A7804" s="71" t="s">
        <v>61</v>
      </c>
      <c r="B7804" s="71" t="s">
        <v>54</v>
      </c>
      <c r="C7804" s="71" t="s">
        <v>1030</v>
      </c>
      <c r="D7804" s="72" t="n">
        <v>0</v>
      </c>
      <c r="E7804" s="71" t="n">
        <v>0</v>
      </c>
      <c r="F7804" s="71" t="n">
        <v>1</v>
      </c>
      <c r="G7804" s="72" t="n">
        <v>81.77</v>
      </c>
      <c r="H7804" s="72" t="n">
        <v>81.77</v>
      </c>
      <c r="I7804" s="71" t="n">
        <f aca="false">IF(B7804&gt;=Settings!$B$23,1,0)</f>
        <v>1</v>
      </c>
      <c r="J7804" s="71" t="n">
        <v>1</v>
      </c>
      <c r="K7804" s="71" t="n">
        <f aca="false">F7804*I7804*J7804</f>
        <v>1</v>
      </c>
      <c r="L7804" s="71" t="n">
        <f aca="false">E7804*I7804*J7804</f>
        <v>0</v>
      </c>
      <c r="M7804" s="72" t="n">
        <f aca="false">G7804*I7804*J7804</f>
        <v>81.77</v>
      </c>
      <c r="N7804" s="72" t="n">
        <f aca="false">D7804*I7804*J7804</f>
        <v>-0</v>
      </c>
      <c r="O7804" s="71" t="n">
        <f aca="false">F7804*J7804</f>
        <v>1</v>
      </c>
      <c r="P7804" s="71" t="n">
        <f aca="false">E7804*J7804</f>
        <v>0</v>
      </c>
    </row>
    <row r="7805" customFormat="false" ht="15" hidden="false" customHeight="false" outlineLevel="0" collapsed="false">
      <c r="A7805" s="71" t="s">
        <v>59</v>
      </c>
      <c r="B7805" s="71" t="s">
        <v>54</v>
      </c>
      <c r="C7805" s="71" t="s">
        <v>1455</v>
      </c>
      <c r="D7805" s="72" t="n">
        <v>74.73</v>
      </c>
      <c r="E7805" s="71" t="n">
        <v>5</v>
      </c>
      <c r="F7805" s="71" t="n">
        <v>70</v>
      </c>
      <c r="G7805" s="72" t="n">
        <v>1078.58</v>
      </c>
      <c r="H7805" s="72" t="n">
        <v>947.73</v>
      </c>
      <c r="I7805" s="71" t="n">
        <f aca="false">IF(B7805&gt;=Settings!$B$23,1,0)</f>
        <v>1</v>
      </c>
      <c r="J7805" s="71" t="n">
        <v>1</v>
      </c>
      <c r="K7805" s="71" t="n">
        <f aca="false">F7805*I7805*J7805</f>
        <v>70</v>
      </c>
      <c r="L7805" s="71" t="n">
        <f aca="false">E7805*I7805*J7805</f>
        <v>5</v>
      </c>
      <c r="M7805" s="72" t="n">
        <f aca="false">G7805*I7805*J7805</f>
        <v>1078.58</v>
      </c>
      <c r="N7805" s="72" t="n">
        <f aca="false">D7805*I7805*J7805</f>
        <v>74.73</v>
      </c>
      <c r="O7805" s="71" t="n">
        <f aca="false">F7805*J7805</f>
        <v>70</v>
      </c>
      <c r="P7805" s="71" t="n">
        <f aca="false">E7805*J7805</f>
        <v>5</v>
      </c>
    </row>
    <row r="7806" customFormat="false" ht="15" hidden="false" customHeight="false" outlineLevel="0" collapsed="false">
      <c r="A7806" s="71" t="s">
        <v>61</v>
      </c>
      <c r="B7806" s="71" t="s">
        <v>54</v>
      </c>
      <c r="C7806" s="71" t="s">
        <v>614</v>
      </c>
      <c r="D7806" s="72" t="n">
        <v>0</v>
      </c>
      <c r="E7806" s="71" t="n">
        <v>0</v>
      </c>
      <c r="F7806" s="71" t="n">
        <v>6</v>
      </c>
      <c r="G7806" s="72" t="n">
        <v>545.17</v>
      </c>
      <c r="H7806" s="72" t="n">
        <v>490.67</v>
      </c>
      <c r="I7806" s="71" t="n">
        <f aca="false">IF(B7806&gt;=Settings!$B$23,1,0)</f>
        <v>1</v>
      </c>
      <c r="J7806" s="71" t="n">
        <v>1</v>
      </c>
      <c r="K7806" s="71" t="n">
        <f aca="false">F7806*I7806*J7806</f>
        <v>6</v>
      </c>
      <c r="L7806" s="71" t="n">
        <f aca="false">E7806*I7806*J7806</f>
        <v>0</v>
      </c>
      <c r="M7806" s="72" t="n">
        <f aca="false">G7806*I7806*J7806</f>
        <v>545.17</v>
      </c>
      <c r="N7806" s="72" t="n">
        <f aca="false">D7806*I7806*J7806</f>
        <v>-0</v>
      </c>
      <c r="O7806" s="71" t="n">
        <f aca="false">F7806*J7806</f>
        <v>6</v>
      </c>
      <c r="P7806" s="71" t="n">
        <f aca="false">E7806*J7806</f>
        <v>0</v>
      </c>
    </row>
    <row r="7807" customFormat="false" ht="15" hidden="false" customHeight="false" outlineLevel="0" collapsed="false">
      <c r="A7807" s="71" t="s">
        <v>59</v>
      </c>
      <c r="B7807" s="71" t="s">
        <v>54</v>
      </c>
      <c r="C7807" s="71" t="s">
        <v>149</v>
      </c>
      <c r="D7807" s="72" t="n">
        <v>252.12</v>
      </c>
      <c r="E7807" s="71" t="n">
        <v>4</v>
      </c>
      <c r="F7807" s="71" t="n">
        <v>39</v>
      </c>
      <c r="G7807" s="72" t="n">
        <v>2657.36</v>
      </c>
      <c r="H7807" s="72" t="n">
        <v>2279.28</v>
      </c>
      <c r="I7807" s="71" t="n">
        <f aca="false">IF(B7807&gt;=Settings!$B$23,1,0)</f>
        <v>1</v>
      </c>
      <c r="J7807" s="71" t="n">
        <v>1</v>
      </c>
      <c r="K7807" s="71" t="n">
        <f aca="false">F7807*I7807*J7807</f>
        <v>39</v>
      </c>
      <c r="L7807" s="71" t="n">
        <f aca="false">E7807*I7807*J7807</f>
        <v>4</v>
      </c>
      <c r="M7807" s="72" t="n">
        <f aca="false">G7807*I7807*J7807</f>
        <v>2657.36</v>
      </c>
      <c r="N7807" s="72" t="n">
        <f aca="false">D7807*I7807*J7807</f>
        <v>252.12</v>
      </c>
      <c r="O7807" s="71" t="n">
        <f aca="false">F7807*J7807</f>
        <v>39</v>
      </c>
      <c r="P7807" s="71" t="n">
        <f aca="false">E7807*J7807</f>
        <v>4</v>
      </c>
    </row>
    <row r="7808" customFormat="false" ht="15" hidden="false" customHeight="false" outlineLevel="0" collapsed="false">
      <c r="A7808" s="71" t="s">
        <v>63</v>
      </c>
      <c r="B7808" s="71" t="s">
        <v>54</v>
      </c>
      <c r="C7808" s="71" t="s">
        <v>2260</v>
      </c>
      <c r="D7808" s="72" t="n">
        <v>0</v>
      </c>
      <c r="E7808" s="71" t="n">
        <v>0</v>
      </c>
      <c r="F7808" s="71" t="n">
        <v>1</v>
      </c>
      <c r="G7808" s="72" t="n">
        <v>104.5</v>
      </c>
      <c r="H7808" s="72" t="n">
        <v>104.5</v>
      </c>
      <c r="I7808" s="71" t="n">
        <f aca="false">IF(B7808&gt;=Settings!$B$23,1,0)</f>
        <v>1</v>
      </c>
      <c r="J7808" s="71" t="n">
        <v>1</v>
      </c>
      <c r="K7808" s="71" t="n">
        <f aca="false">F7808*I7808*J7808</f>
        <v>1</v>
      </c>
      <c r="L7808" s="71" t="n">
        <f aca="false">E7808*I7808*J7808</f>
        <v>0</v>
      </c>
      <c r="M7808" s="72" t="n">
        <f aca="false">G7808*I7808*J7808</f>
        <v>104.5</v>
      </c>
      <c r="N7808" s="72" t="n">
        <f aca="false">D7808*I7808*J7808</f>
        <v>-0</v>
      </c>
      <c r="O7808" s="71" t="n">
        <f aca="false">F7808*J7808</f>
        <v>1</v>
      </c>
      <c r="P7808" s="71" t="n">
        <f aca="false">E7808*J7808</f>
        <v>0</v>
      </c>
    </row>
    <row r="7809" customFormat="false" ht="15" hidden="false" customHeight="false" outlineLevel="0" collapsed="false">
      <c r="A7809" s="71" t="s">
        <v>61</v>
      </c>
      <c r="B7809" s="71" t="s">
        <v>54</v>
      </c>
      <c r="C7809" s="71" t="s">
        <v>1334</v>
      </c>
      <c r="D7809" s="72" t="n">
        <v>0</v>
      </c>
      <c r="E7809" s="71" t="n">
        <v>0</v>
      </c>
      <c r="F7809" s="71" t="n">
        <v>9</v>
      </c>
      <c r="G7809" s="72" t="n">
        <v>549.6</v>
      </c>
      <c r="H7809" s="72" t="n">
        <v>478.76</v>
      </c>
      <c r="I7809" s="71" t="n">
        <f aca="false">IF(B7809&gt;=Settings!$B$23,1,0)</f>
        <v>1</v>
      </c>
      <c r="J7809" s="71" t="n">
        <v>1</v>
      </c>
      <c r="K7809" s="71" t="n">
        <f aca="false">F7809*I7809*J7809</f>
        <v>9</v>
      </c>
      <c r="L7809" s="71" t="n">
        <f aca="false">E7809*I7809*J7809</f>
        <v>0</v>
      </c>
      <c r="M7809" s="72" t="n">
        <f aca="false">G7809*I7809*J7809</f>
        <v>549.6</v>
      </c>
      <c r="N7809" s="72" t="n">
        <f aca="false">D7809*I7809*J7809</f>
        <v>-0</v>
      </c>
      <c r="O7809" s="71" t="n">
        <f aca="false">F7809*J7809</f>
        <v>9</v>
      </c>
      <c r="P7809" s="71" t="n">
        <f aca="false">E7809*J7809</f>
        <v>0</v>
      </c>
    </row>
    <row r="7810" customFormat="false" ht="15" hidden="false" customHeight="false" outlineLevel="0" collapsed="false">
      <c r="A7810" s="71" t="s">
        <v>59</v>
      </c>
      <c r="B7810" s="71" t="s">
        <v>54</v>
      </c>
      <c r="C7810" s="71" t="s">
        <v>1188</v>
      </c>
      <c r="D7810" s="72" t="n">
        <v>717.8</v>
      </c>
      <c r="E7810" s="71" t="n">
        <v>4</v>
      </c>
      <c r="F7810" s="71" t="n">
        <v>17</v>
      </c>
      <c r="G7810" s="72" t="n">
        <v>3219.48</v>
      </c>
      <c r="H7810" s="72" t="n">
        <v>2415.01</v>
      </c>
      <c r="I7810" s="71" t="n">
        <f aca="false">IF(B7810&gt;=Settings!$B$23,1,0)</f>
        <v>1</v>
      </c>
      <c r="J7810" s="71" t="n">
        <v>1</v>
      </c>
      <c r="K7810" s="71" t="n">
        <f aca="false">F7810*I7810*J7810</f>
        <v>17</v>
      </c>
      <c r="L7810" s="71" t="n">
        <f aca="false">E7810*I7810*J7810</f>
        <v>4</v>
      </c>
      <c r="M7810" s="72" t="n">
        <f aca="false">G7810*I7810*J7810</f>
        <v>3219.48</v>
      </c>
      <c r="N7810" s="72" t="n">
        <f aca="false">D7810*I7810*J7810</f>
        <v>717.8</v>
      </c>
      <c r="O7810" s="71" t="n">
        <f aca="false">F7810*J7810</f>
        <v>17</v>
      </c>
      <c r="P7810" s="71" t="n">
        <f aca="false">E7810*J7810</f>
        <v>4</v>
      </c>
    </row>
    <row r="7811" customFormat="false" ht="15" hidden="false" customHeight="false" outlineLevel="0" collapsed="false">
      <c r="A7811" s="71" t="s">
        <v>60</v>
      </c>
      <c r="B7811" s="71" t="s">
        <v>54</v>
      </c>
      <c r="C7811" s="71" t="s">
        <v>949</v>
      </c>
      <c r="D7811" s="72" t="n">
        <v>0</v>
      </c>
      <c r="E7811" s="71" t="n">
        <v>0</v>
      </c>
      <c r="F7811" s="71" t="n">
        <v>5</v>
      </c>
      <c r="G7811" s="72" t="n">
        <v>577.03</v>
      </c>
      <c r="H7811" s="72" t="n">
        <v>526.62</v>
      </c>
      <c r="I7811" s="71" t="n">
        <f aca="false">IF(B7811&gt;=Settings!$B$23,1,0)</f>
        <v>1</v>
      </c>
      <c r="J7811" s="71" t="n">
        <v>1</v>
      </c>
      <c r="K7811" s="71" t="n">
        <f aca="false">F7811*I7811*J7811</f>
        <v>5</v>
      </c>
      <c r="L7811" s="71" t="n">
        <f aca="false">E7811*I7811*J7811</f>
        <v>0</v>
      </c>
      <c r="M7811" s="72" t="n">
        <f aca="false">G7811*I7811*J7811</f>
        <v>577.03</v>
      </c>
      <c r="N7811" s="72" t="n">
        <f aca="false">D7811*I7811*J7811</f>
        <v>-0</v>
      </c>
      <c r="O7811" s="71" t="n">
        <f aca="false">F7811*J7811</f>
        <v>5</v>
      </c>
      <c r="P7811" s="71" t="n">
        <f aca="false">E7811*J7811</f>
        <v>0</v>
      </c>
    </row>
    <row r="7812" customFormat="false" ht="15" hidden="false" customHeight="false" outlineLevel="0" collapsed="false">
      <c r="A7812" s="71" t="s">
        <v>60</v>
      </c>
      <c r="B7812" s="71" t="s">
        <v>54</v>
      </c>
      <c r="C7812" s="71" t="s">
        <v>1079</v>
      </c>
      <c r="D7812" s="72" t="n">
        <v>10.86</v>
      </c>
      <c r="E7812" s="71" t="n">
        <v>1</v>
      </c>
      <c r="F7812" s="71" t="n">
        <v>40</v>
      </c>
      <c r="G7812" s="72" t="n">
        <v>434.42</v>
      </c>
      <c r="H7812" s="72" t="n">
        <v>410.56</v>
      </c>
      <c r="I7812" s="71" t="n">
        <f aca="false">IF(B7812&gt;=Settings!$B$23,1,0)</f>
        <v>1</v>
      </c>
      <c r="J7812" s="71" t="n">
        <v>1</v>
      </c>
      <c r="K7812" s="71" t="n">
        <f aca="false">F7812*I7812*J7812</f>
        <v>40</v>
      </c>
      <c r="L7812" s="71" t="n">
        <f aca="false">E7812*I7812*J7812</f>
        <v>1</v>
      </c>
      <c r="M7812" s="72" t="n">
        <f aca="false">G7812*I7812*J7812</f>
        <v>434.42</v>
      </c>
      <c r="N7812" s="72" t="n">
        <f aca="false">D7812*I7812*J7812</f>
        <v>10.86</v>
      </c>
      <c r="O7812" s="71" t="n">
        <f aca="false">F7812*J7812</f>
        <v>40</v>
      </c>
      <c r="P7812" s="71" t="n">
        <f aca="false">E7812*J7812</f>
        <v>1</v>
      </c>
    </row>
    <row r="7813" customFormat="false" ht="15" hidden="false" customHeight="false" outlineLevel="0" collapsed="false">
      <c r="A7813" s="71" t="s">
        <v>60</v>
      </c>
      <c r="B7813" s="71" t="s">
        <v>54</v>
      </c>
      <c r="C7813" s="71" t="s">
        <v>1126</v>
      </c>
      <c r="D7813" s="72" t="n">
        <v>387.5</v>
      </c>
      <c r="E7813" s="71" t="n">
        <v>6</v>
      </c>
      <c r="F7813" s="71" t="n">
        <v>39</v>
      </c>
      <c r="G7813" s="72" t="n">
        <v>2820.87</v>
      </c>
      <c r="H7813" s="72" t="n">
        <v>2146.21</v>
      </c>
      <c r="I7813" s="71" t="n">
        <f aca="false">IF(B7813&gt;=Settings!$B$23,1,0)</f>
        <v>1</v>
      </c>
      <c r="J7813" s="71" t="n">
        <v>1</v>
      </c>
      <c r="K7813" s="71" t="n">
        <f aca="false">F7813*I7813*J7813</f>
        <v>39</v>
      </c>
      <c r="L7813" s="71" t="n">
        <f aca="false">E7813*I7813*J7813</f>
        <v>6</v>
      </c>
      <c r="M7813" s="72" t="n">
        <f aca="false">G7813*I7813*J7813</f>
        <v>2820.87</v>
      </c>
      <c r="N7813" s="72" t="n">
        <f aca="false">D7813*I7813*J7813</f>
        <v>387.5</v>
      </c>
      <c r="O7813" s="71" t="n">
        <f aca="false">F7813*J7813</f>
        <v>39</v>
      </c>
      <c r="P7813" s="71" t="n">
        <f aca="false">E7813*J7813</f>
        <v>6</v>
      </c>
    </row>
    <row r="7814" customFormat="false" ht="15" hidden="false" customHeight="false" outlineLevel="0" collapsed="false">
      <c r="A7814" s="71" t="s">
        <v>61</v>
      </c>
      <c r="B7814" s="71" t="s">
        <v>54</v>
      </c>
      <c r="C7814" s="71" t="s">
        <v>2460</v>
      </c>
      <c r="D7814" s="72" t="n">
        <v>0</v>
      </c>
      <c r="E7814" s="71" t="n">
        <v>0</v>
      </c>
      <c r="F7814" s="71" t="n">
        <v>1</v>
      </c>
      <c r="G7814" s="72" t="n">
        <v>63.59</v>
      </c>
      <c r="H7814" s="72" t="n">
        <v>63.59</v>
      </c>
      <c r="I7814" s="71" t="n">
        <f aca="false">IF(B7814&gt;=Settings!$B$23,1,0)</f>
        <v>1</v>
      </c>
      <c r="J7814" s="71" t="n">
        <v>1</v>
      </c>
      <c r="K7814" s="71" t="n">
        <f aca="false">F7814*I7814*J7814</f>
        <v>1</v>
      </c>
      <c r="L7814" s="71" t="n">
        <f aca="false">E7814*I7814*J7814</f>
        <v>0</v>
      </c>
      <c r="M7814" s="72" t="n">
        <f aca="false">G7814*I7814*J7814</f>
        <v>63.59</v>
      </c>
      <c r="N7814" s="72" t="n">
        <f aca="false">D7814*I7814*J7814</f>
        <v>-0</v>
      </c>
      <c r="O7814" s="71" t="n">
        <f aca="false">F7814*J7814</f>
        <v>1</v>
      </c>
      <c r="P7814" s="71" t="n">
        <f aca="false">E7814*J7814</f>
        <v>0</v>
      </c>
    </row>
    <row r="7815" customFormat="false" ht="15" hidden="false" customHeight="false" outlineLevel="0" collapsed="false">
      <c r="A7815" s="71" t="s">
        <v>61</v>
      </c>
      <c r="B7815" s="71" t="s">
        <v>54</v>
      </c>
      <c r="C7815" s="71" t="s">
        <v>938</v>
      </c>
      <c r="D7815" s="72" t="n">
        <v>0</v>
      </c>
      <c r="E7815" s="71" t="n">
        <v>0</v>
      </c>
      <c r="F7815" s="71" t="n">
        <v>1</v>
      </c>
      <c r="G7815" s="72" t="n">
        <v>181.77</v>
      </c>
      <c r="H7815" s="72" t="n">
        <v>181.77</v>
      </c>
      <c r="I7815" s="71" t="n">
        <f aca="false">IF(B7815&gt;=Settings!$B$23,1,0)</f>
        <v>1</v>
      </c>
      <c r="J7815" s="71" t="n">
        <v>1</v>
      </c>
      <c r="K7815" s="71" t="n">
        <f aca="false">F7815*I7815*J7815</f>
        <v>1</v>
      </c>
      <c r="L7815" s="71" t="n">
        <f aca="false">E7815*I7815*J7815</f>
        <v>0</v>
      </c>
      <c r="M7815" s="72" t="n">
        <f aca="false">G7815*I7815*J7815</f>
        <v>181.77</v>
      </c>
      <c r="N7815" s="72" t="n">
        <f aca="false">D7815*I7815*J7815</f>
        <v>-0</v>
      </c>
      <c r="O7815" s="71" t="n">
        <f aca="false">F7815*J7815</f>
        <v>1</v>
      </c>
      <c r="P7815" s="71" t="n">
        <f aca="false">E7815*J7815</f>
        <v>0</v>
      </c>
    </row>
    <row r="7816" customFormat="false" ht="15" hidden="false" customHeight="false" outlineLevel="0" collapsed="false">
      <c r="A7816" s="71" t="s">
        <v>59</v>
      </c>
      <c r="B7816" s="71" t="s">
        <v>54</v>
      </c>
      <c r="C7816" s="71" t="s">
        <v>170</v>
      </c>
      <c r="D7816" s="72" t="n">
        <v>0</v>
      </c>
      <c r="E7816" s="71" t="n">
        <v>0</v>
      </c>
      <c r="F7816" s="71" t="n">
        <v>5</v>
      </c>
      <c r="G7816" s="72" t="n">
        <v>315.22</v>
      </c>
      <c r="H7816" s="72" t="n">
        <v>290.81</v>
      </c>
      <c r="I7816" s="71" t="n">
        <f aca="false">IF(B7816&gt;=Settings!$B$23,1,0)</f>
        <v>1</v>
      </c>
      <c r="J7816" s="71" t="n">
        <v>1</v>
      </c>
      <c r="K7816" s="71" t="n">
        <f aca="false">F7816*I7816*J7816</f>
        <v>5</v>
      </c>
      <c r="L7816" s="71" t="n">
        <f aca="false">E7816*I7816*J7816</f>
        <v>0</v>
      </c>
      <c r="M7816" s="72" t="n">
        <f aca="false">G7816*I7816*J7816</f>
        <v>315.22</v>
      </c>
      <c r="N7816" s="72" t="n">
        <f aca="false">D7816*I7816*J7816</f>
        <v>-0</v>
      </c>
      <c r="O7816" s="71" t="n">
        <f aca="false">F7816*J7816</f>
        <v>5</v>
      </c>
      <c r="P7816" s="71" t="n">
        <f aca="false">E7816*J7816</f>
        <v>0</v>
      </c>
    </row>
    <row r="7817" customFormat="false" ht="15" hidden="false" customHeight="false" outlineLevel="0" collapsed="false">
      <c r="A7817" s="71" t="s">
        <v>59</v>
      </c>
      <c r="B7817" s="71" t="s">
        <v>54</v>
      </c>
      <c r="C7817" s="71" t="s">
        <v>2348</v>
      </c>
      <c r="D7817" s="72" t="n">
        <v>501.58</v>
      </c>
      <c r="E7817" s="71" t="n">
        <v>11</v>
      </c>
      <c r="F7817" s="71" t="n">
        <v>183</v>
      </c>
      <c r="G7817" s="72" t="n">
        <v>8027.54</v>
      </c>
      <c r="H7817" s="72" t="n">
        <v>6977.12</v>
      </c>
      <c r="I7817" s="71" t="n">
        <f aca="false">IF(B7817&gt;=Settings!$B$23,1,0)</f>
        <v>1</v>
      </c>
      <c r="J7817" s="71" t="n">
        <v>1</v>
      </c>
      <c r="K7817" s="71" t="n">
        <f aca="false">F7817*I7817*J7817</f>
        <v>183</v>
      </c>
      <c r="L7817" s="71" t="n">
        <f aca="false">E7817*I7817*J7817</f>
        <v>11</v>
      </c>
      <c r="M7817" s="72" t="n">
        <f aca="false">G7817*I7817*J7817</f>
        <v>8027.54</v>
      </c>
      <c r="N7817" s="72" t="n">
        <f aca="false">D7817*I7817*J7817</f>
        <v>501.58</v>
      </c>
      <c r="O7817" s="71" t="n">
        <f aca="false">F7817*J7817</f>
        <v>183</v>
      </c>
      <c r="P7817" s="71" t="n">
        <f aca="false">E7817*J7817</f>
        <v>11</v>
      </c>
    </row>
    <row r="7818" customFormat="false" ht="15" hidden="false" customHeight="false" outlineLevel="0" collapsed="false">
      <c r="A7818" s="71" t="s">
        <v>62</v>
      </c>
      <c r="B7818" s="71" t="s">
        <v>54</v>
      </c>
      <c r="C7818" s="71" t="s">
        <v>2348</v>
      </c>
      <c r="D7818" s="72" t="n">
        <v>0</v>
      </c>
      <c r="E7818" s="71" t="n">
        <v>0</v>
      </c>
      <c r="F7818" s="71" t="n">
        <v>1</v>
      </c>
      <c r="G7818" s="72" t="n">
        <v>59.05</v>
      </c>
      <c r="H7818" s="72" t="n">
        <v>59.05</v>
      </c>
      <c r="I7818" s="71" t="n">
        <f aca="false">IF(B7818&gt;=Settings!$B$23,1,0)</f>
        <v>1</v>
      </c>
      <c r="J7818" s="71" t="n">
        <v>1</v>
      </c>
      <c r="K7818" s="71" t="n">
        <f aca="false">F7818*I7818*J7818</f>
        <v>1</v>
      </c>
      <c r="L7818" s="71" t="n">
        <f aca="false">E7818*I7818*J7818</f>
        <v>0</v>
      </c>
      <c r="M7818" s="72" t="n">
        <f aca="false">G7818*I7818*J7818</f>
        <v>59.05</v>
      </c>
      <c r="N7818" s="72" t="n">
        <f aca="false">D7818*I7818*J7818</f>
        <v>-0</v>
      </c>
      <c r="O7818" s="71" t="n">
        <f aca="false">F7818*J7818</f>
        <v>1</v>
      </c>
      <c r="P7818" s="71" t="n">
        <f aca="false">E7818*J7818</f>
        <v>0</v>
      </c>
    </row>
    <row r="7819" customFormat="false" ht="15" hidden="false" customHeight="false" outlineLevel="0" collapsed="false">
      <c r="A7819" s="71" t="s">
        <v>59</v>
      </c>
      <c r="B7819" s="71" t="s">
        <v>54</v>
      </c>
      <c r="C7819" s="71" t="s">
        <v>1282</v>
      </c>
      <c r="D7819" s="72" t="n">
        <v>28.14</v>
      </c>
      <c r="E7819" s="71" t="n">
        <v>1</v>
      </c>
      <c r="F7819" s="71" t="n">
        <v>20</v>
      </c>
      <c r="G7819" s="72" t="n">
        <v>562.76</v>
      </c>
      <c r="H7819" s="72" t="n">
        <v>516.34</v>
      </c>
      <c r="I7819" s="71" t="n">
        <f aca="false">IF(B7819&gt;=Settings!$B$23,1,0)</f>
        <v>1</v>
      </c>
      <c r="J7819" s="71" t="n">
        <v>1</v>
      </c>
      <c r="K7819" s="71" t="n">
        <f aca="false">F7819*I7819*J7819</f>
        <v>20</v>
      </c>
      <c r="L7819" s="71" t="n">
        <f aca="false">E7819*I7819*J7819</f>
        <v>1</v>
      </c>
      <c r="M7819" s="72" t="n">
        <f aca="false">G7819*I7819*J7819</f>
        <v>562.76</v>
      </c>
      <c r="N7819" s="72" t="n">
        <f aca="false">D7819*I7819*J7819</f>
        <v>28.14</v>
      </c>
      <c r="O7819" s="71" t="n">
        <f aca="false">F7819*J7819</f>
        <v>20</v>
      </c>
      <c r="P7819" s="71" t="n">
        <f aca="false">E7819*J7819</f>
        <v>1</v>
      </c>
    </row>
    <row r="7820" customFormat="false" ht="15" hidden="false" customHeight="false" outlineLevel="0" collapsed="false">
      <c r="A7820" s="71" t="s">
        <v>61</v>
      </c>
      <c r="B7820" s="71" t="s">
        <v>54</v>
      </c>
      <c r="C7820" s="71" t="s">
        <v>127</v>
      </c>
      <c r="D7820" s="72" t="n">
        <v>98.15</v>
      </c>
      <c r="E7820" s="71" t="n">
        <v>1</v>
      </c>
      <c r="F7820" s="71" t="n">
        <v>55</v>
      </c>
      <c r="G7820" s="72" t="n">
        <v>6810.91</v>
      </c>
      <c r="H7820" s="72" t="n">
        <v>5756.11</v>
      </c>
      <c r="I7820" s="71" t="n">
        <f aca="false">IF(B7820&gt;=Settings!$B$23,1,0)</f>
        <v>1</v>
      </c>
      <c r="J7820" s="71" t="n">
        <v>1</v>
      </c>
      <c r="K7820" s="71" t="n">
        <f aca="false">F7820*I7820*J7820</f>
        <v>55</v>
      </c>
      <c r="L7820" s="71" t="n">
        <f aca="false">E7820*I7820*J7820</f>
        <v>1</v>
      </c>
      <c r="M7820" s="72" t="n">
        <f aca="false">G7820*I7820*J7820</f>
        <v>6810.91</v>
      </c>
      <c r="N7820" s="72" t="n">
        <f aca="false">D7820*I7820*J7820</f>
        <v>98.15</v>
      </c>
      <c r="O7820" s="71" t="n">
        <f aca="false">F7820*J7820</f>
        <v>55</v>
      </c>
      <c r="P7820" s="71" t="n">
        <f aca="false">E7820*J7820</f>
        <v>1</v>
      </c>
    </row>
    <row r="7821" customFormat="false" ht="15" hidden="false" customHeight="false" outlineLevel="0" collapsed="false">
      <c r="A7821" s="71" t="s">
        <v>59</v>
      </c>
      <c r="B7821" s="71" t="s">
        <v>54</v>
      </c>
      <c r="C7821" s="71" t="s">
        <v>169</v>
      </c>
      <c r="D7821" s="72" t="n">
        <v>0</v>
      </c>
      <c r="E7821" s="71" t="n">
        <v>0</v>
      </c>
      <c r="F7821" s="71" t="n">
        <v>4</v>
      </c>
      <c r="G7821" s="72" t="n">
        <v>345.26</v>
      </c>
      <c r="H7821" s="72" t="n">
        <v>331.65</v>
      </c>
      <c r="I7821" s="71" t="n">
        <f aca="false">IF(B7821&gt;=Settings!$B$23,1,0)</f>
        <v>1</v>
      </c>
      <c r="J7821" s="71" t="n">
        <v>1</v>
      </c>
      <c r="K7821" s="71" t="n">
        <f aca="false">F7821*I7821*J7821</f>
        <v>4</v>
      </c>
      <c r="L7821" s="71" t="n">
        <f aca="false">E7821*I7821*J7821</f>
        <v>0</v>
      </c>
      <c r="M7821" s="72" t="n">
        <f aca="false">G7821*I7821*J7821</f>
        <v>345.26</v>
      </c>
      <c r="N7821" s="72" t="n">
        <f aca="false">D7821*I7821*J7821</f>
        <v>-0</v>
      </c>
      <c r="O7821" s="71" t="n">
        <f aca="false">F7821*J7821</f>
        <v>4</v>
      </c>
      <c r="P7821" s="71" t="n">
        <f aca="false">E7821*J7821</f>
        <v>0</v>
      </c>
    </row>
    <row r="7822" customFormat="false" ht="15" hidden="false" customHeight="false" outlineLevel="0" collapsed="false">
      <c r="A7822" s="71" t="s">
        <v>61</v>
      </c>
      <c r="B7822" s="71" t="s">
        <v>54</v>
      </c>
      <c r="C7822" s="71" t="s">
        <v>1033</v>
      </c>
      <c r="D7822" s="72" t="n">
        <v>0</v>
      </c>
      <c r="E7822" s="71" t="n">
        <v>0</v>
      </c>
      <c r="F7822" s="71" t="n">
        <v>1</v>
      </c>
      <c r="G7822" s="72" t="n">
        <v>148.14</v>
      </c>
      <c r="H7822" s="72" t="n">
        <v>148.14</v>
      </c>
      <c r="I7822" s="71" t="n">
        <f aca="false">IF(B7822&gt;=Settings!$B$23,1,0)</f>
        <v>1</v>
      </c>
      <c r="J7822" s="71" t="n">
        <v>1</v>
      </c>
      <c r="K7822" s="71" t="n">
        <f aca="false">F7822*I7822*J7822</f>
        <v>1</v>
      </c>
      <c r="L7822" s="71" t="n">
        <f aca="false">E7822*I7822*J7822</f>
        <v>0</v>
      </c>
      <c r="M7822" s="72" t="n">
        <f aca="false">G7822*I7822*J7822</f>
        <v>148.14</v>
      </c>
      <c r="N7822" s="72" t="n">
        <f aca="false">D7822*I7822*J7822</f>
        <v>-0</v>
      </c>
      <c r="O7822" s="71" t="n">
        <f aca="false">F7822*J7822</f>
        <v>1</v>
      </c>
      <c r="P7822" s="71" t="n">
        <f aca="false">E7822*J7822</f>
        <v>0</v>
      </c>
    </row>
    <row r="7823" customFormat="false" ht="15" hidden="false" customHeight="false" outlineLevel="0" collapsed="false">
      <c r="A7823" s="71" t="s">
        <v>61</v>
      </c>
      <c r="B7823" s="71" t="s">
        <v>54</v>
      </c>
      <c r="C7823" s="71" t="s">
        <v>1135</v>
      </c>
      <c r="D7823" s="72" t="n">
        <v>68.14</v>
      </c>
      <c r="E7823" s="71" t="n">
        <v>1</v>
      </c>
      <c r="F7823" s="71" t="n">
        <v>3</v>
      </c>
      <c r="G7823" s="72" t="n">
        <v>218.05</v>
      </c>
      <c r="H7823" s="72" t="n">
        <v>137.66</v>
      </c>
      <c r="I7823" s="71" t="n">
        <f aca="false">IF(B7823&gt;=Settings!$B$23,1,0)</f>
        <v>1</v>
      </c>
      <c r="J7823" s="71" t="n">
        <v>1</v>
      </c>
      <c r="K7823" s="71" t="n">
        <f aca="false">F7823*I7823*J7823</f>
        <v>3</v>
      </c>
      <c r="L7823" s="71" t="n">
        <f aca="false">E7823*I7823*J7823</f>
        <v>1</v>
      </c>
      <c r="M7823" s="72" t="n">
        <f aca="false">G7823*I7823*J7823</f>
        <v>218.05</v>
      </c>
      <c r="N7823" s="72" t="n">
        <f aca="false">D7823*I7823*J7823</f>
        <v>68.14</v>
      </c>
      <c r="O7823" s="71" t="n">
        <f aca="false">F7823*J7823</f>
        <v>3</v>
      </c>
      <c r="P7823" s="71" t="n">
        <f aca="false">E7823*J7823</f>
        <v>1</v>
      </c>
    </row>
    <row r="7824" customFormat="false" ht="15" hidden="false" customHeight="false" outlineLevel="0" collapsed="false">
      <c r="A7824" s="71" t="s">
        <v>59</v>
      </c>
      <c r="B7824" s="71" t="s">
        <v>54</v>
      </c>
      <c r="C7824" s="71" t="s">
        <v>1435</v>
      </c>
      <c r="D7824" s="72" t="n">
        <v>49.95</v>
      </c>
      <c r="E7824" s="71" t="n">
        <v>1</v>
      </c>
      <c r="F7824" s="71" t="n">
        <v>3</v>
      </c>
      <c r="G7824" s="72" t="n">
        <v>149.85</v>
      </c>
      <c r="H7824" s="72" t="n">
        <v>99.9</v>
      </c>
      <c r="I7824" s="71" t="n">
        <f aca="false">IF(B7824&gt;=Settings!$B$23,1,0)</f>
        <v>1</v>
      </c>
      <c r="J7824" s="71" t="n">
        <v>1</v>
      </c>
      <c r="K7824" s="71" t="n">
        <f aca="false">F7824*I7824*J7824</f>
        <v>3</v>
      </c>
      <c r="L7824" s="71" t="n">
        <f aca="false">E7824*I7824*J7824</f>
        <v>1</v>
      </c>
      <c r="M7824" s="72" t="n">
        <f aca="false">G7824*I7824*J7824</f>
        <v>149.85</v>
      </c>
      <c r="N7824" s="72" t="n">
        <f aca="false">D7824*I7824*J7824</f>
        <v>49.95</v>
      </c>
      <c r="O7824" s="71" t="n">
        <f aca="false">F7824*J7824</f>
        <v>3</v>
      </c>
      <c r="P7824" s="71" t="n">
        <f aca="false">E7824*J7824</f>
        <v>1</v>
      </c>
    </row>
    <row r="7825" customFormat="false" ht="15" hidden="false" customHeight="false" outlineLevel="0" collapsed="false">
      <c r="A7825" s="71" t="s">
        <v>63</v>
      </c>
      <c r="B7825" s="71" t="s">
        <v>54</v>
      </c>
      <c r="C7825" s="71" t="s">
        <v>2313</v>
      </c>
      <c r="D7825" s="72" t="n">
        <v>0</v>
      </c>
      <c r="E7825" s="71" t="n">
        <v>0</v>
      </c>
      <c r="F7825" s="71" t="n">
        <v>1</v>
      </c>
      <c r="G7825" s="72" t="n">
        <v>99.95</v>
      </c>
      <c r="H7825" s="72" t="n">
        <v>99.95</v>
      </c>
      <c r="I7825" s="71" t="n">
        <f aca="false">IF(B7825&gt;=Settings!$B$23,1,0)</f>
        <v>1</v>
      </c>
      <c r="J7825" s="71" t="n">
        <v>1</v>
      </c>
      <c r="K7825" s="71" t="n">
        <f aca="false">F7825*I7825*J7825</f>
        <v>1</v>
      </c>
      <c r="L7825" s="71" t="n">
        <f aca="false">E7825*I7825*J7825</f>
        <v>0</v>
      </c>
      <c r="M7825" s="72" t="n">
        <f aca="false">G7825*I7825*J7825</f>
        <v>99.95</v>
      </c>
      <c r="N7825" s="72" t="n">
        <f aca="false">D7825*I7825*J7825</f>
        <v>-0</v>
      </c>
      <c r="O7825" s="71" t="n">
        <f aca="false">F7825*J7825</f>
        <v>1</v>
      </c>
      <c r="P7825" s="71" t="n">
        <f aca="false">E7825*J7825</f>
        <v>0</v>
      </c>
    </row>
    <row r="7826" customFormat="false" ht="15" hidden="false" customHeight="false" outlineLevel="0" collapsed="false">
      <c r="A7826" s="71" t="s">
        <v>59</v>
      </c>
      <c r="B7826" s="71" t="s">
        <v>54</v>
      </c>
      <c r="C7826" s="71" t="s">
        <v>1406</v>
      </c>
      <c r="D7826" s="72" t="n">
        <v>413.5</v>
      </c>
      <c r="E7826" s="71" t="n">
        <v>3</v>
      </c>
      <c r="F7826" s="71" t="n">
        <v>30</v>
      </c>
      <c r="G7826" s="72" t="n">
        <v>3439.54</v>
      </c>
      <c r="H7826" s="72" t="n">
        <v>2914.51</v>
      </c>
      <c r="I7826" s="71" t="n">
        <f aca="false">IF(B7826&gt;=Settings!$B$23,1,0)</f>
        <v>1</v>
      </c>
      <c r="J7826" s="71" t="n">
        <v>1</v>
      </c>
      <c r="K7826" s="71" t="n">
        <f aca="false">F7826*I7826*J7826</f>
        <v>30</v>
      </c>
      <c r="L7826" s="71" t="n">
        <f aca="false">E7826*I7826*J7826</f>
        <v>3</v>
      </c>
      <c r="M7826" s="72" t="n">
        <f aca="false">G7826*I7826*J7826</f>
        <v>3439.54</v>
      </c>
      <c r="N7826" s="72" t="n">
        <f aca="false">D7826*I7826*J7826</f>
        <v>413.5</v>
      </c>
      <c r="O7826" s="71" t="n">
        <f aca="false">F7826*J7826</f>
        <v>30</v>
      </c>
      <c r="P7826" s="71" t="n">
        <f aca="false">E7826*J7826</f>
        <v>3</v>
      </c>
    </row>
    <row r="7827" customFormat="false" ht="15" hidden="false" customHeight="false" outlineLevel="0" collapsed="false">
      <c r="A7827" s="71" t="s">
        <v>60</v>
      </c>
      <c r="B7827" s="71" t="s">
        <v>54</v>
      </c>
      <c r="C7827" s="71" t="s">
        <v>2301</v>
      </c>
      <c r="D7827" s="72" t="n">
        <v>270.4</v>
      </c>
      <c r="E7827" s="71" t="n">
        <v>4</v>
      </c>
      <c r="F7827" s="71" t="n">
        <v>41</v>
      </c>
      <c r="G7827" s="72" t="n">
        <v>3309.9</v>
      </c>
      <c r="H7827" s="72" t="n">
        <v>2618.03</v>
      </c>
      <c r="I7827" s="71" t="n">
        <f aca="false">IF(B7827&gt;=Settings!$B$23,1,0)</f>
        <v>1</v>
      </c>
      <c r="J7827" s="71" t="n">
        <v>1</v>
      </c>
      <c r="K7827" s="71" t="n">
        <f aca="false">F7827*I7827*J7827</f>
        <v>41</v>
      </c>
      <c r="L7827" s="71" t="n">
        <f aca="false">E7827*I7827*J7827</f>
        <v>4</v>
      </c>
      <c r="M7827" s="72" t="n">
        <f aca="false">G7827*I7827*J7827</f>
        <v>3309.9</v>
      </c>
      <c r="N7827" s="72" t="n">
        <f aca="false">D7827*I7827*J7827</f>
        <v>270.4</v>
      </c>
      <c r="O7827" s="71" t="n">
        <f aca="false">F7827*J7827</f>
        <v>41</v>
      </c>
      <c r="P7827" s="71" t="n">
        <f aca="false">E7827*J7827</f>
        <v>4</v>
      </c>
    </row>
    <row r="7828" customFormat="false" ht="15" hidden="false" customHeight="false" outlineLevel="0" collapsed="false">
      <c r="A7828" s="71" t="s">
        <v>61</v>
      </c>
      <c r="B7828" s="71" t="s">
        <v>54</v>
      </c>
      <c r="C7828" s="71" t="s">
        <v>2461</v>
      </c>
      <c r="D7828" s="72" t="n">
        <v>0</v>
      </c>
      <c r="E7828" s="71" t="n">
        <v>0</v>
      </c>
      <c r="F7828" s="71" t="n">
        <v>1</v>
      </c>
      <c r="G7828" s="72" t="n">
        <v>77.23</v>
      </c>
      <c r="H7828" s="72" t="n">
        <v>77.23</v>
      </c>
      <c r="I7828" s="71" t="n">
        <f aca="false">IF(B7828&gt;=Settings!$B$23,1,0)</f>
        <v>1</v>
      </c>
      <c r="J7828" s="71" t="n">
        <v>1</v>
      </c>
      <c r="K7828" s="71" t="n">
        <f aca="false">F7828*I7828*J7828</f>
        <v>1</v>
      </c>
      <c r="L7828" s="71" t="n">
        <f aca="false">E7828*I7828*J7828</f>
        <v>0</v>
      </c>
      <c r="M7828" s="72" t="n">
        <f aca="false">G7828*I7828*J7828</f>
        <v>77.23</v>
      </c>
      <c r="N7828" s="72" t="n">
        <f aca="false">D7828*I7828*J7828</f>
        <v>-0</v>
      </c>
      <c r="O7828" s="71" t="n">
        <f aca="false">F7828*J7828</f>
        <v>1</v>
      </c>
      <c r="P7828" s="71" t="n">
        <f aca="false">E7828*J7828</f>
        <v>0</v>
      </c>
    </row>
    <row r="7829" customFormat="false" ht="15" hidden="false" customHeight="false" outlineLevel="0" collapsed="false">
      <c r="A7829" s="71" t="s">
        <v>61</v>
      </c>
      <c r="B7829" s="71" t="s">
        <v>54</v>
      </c>
      <c r="C7829" s="71" t="s">
        <v>138</v>
      </c>
      <c r="D7829" s="72" t="n">
        <v>108.14</v>
      </c>
      <c r="E7829" s="71" t="n">
        <v>1</v>
      </c>
      <c r="F7829" s="71" t="n">
        <v>9</v>
      </c>
      <c r="G7829" s="72" t="n">
        <v>808.68</v>
      </c>
      <c r="H7829" s="72" t="n">
        <v>644.44</v>
      </c>
      <c r="I7829" s="71" t="n">
        <f aca="false">IF(B7829&gt;=Settings!$B$23,1,0)</f>
        <v>1</v>
      </c>
      <c r="J7829" s="71" t="n">
        <v>1</v>
      </c>
      <c r="K7829" s="71" t="n">
        <f aca="false">F7829*I7829*J7829</f>
        <v>9</v>
      </c>
      <c r="L7829" s="71" t="n">
        <f aca="false">E7829*I7829*J7829</f>
        <v>1</v>
      </c>
      <c r="M7829" s="72" t="n">
        <f aca="false">G7829*I7829*J7829</f>
        <v>808.68</v>
      </c>
      <c r="N7829" s="72" t="n">
        <f aca="false">D7829*I7829*J7829</f>
        <v>108.14</v>
      </c>
      <c r="O7829" s="71" t="n">
        <f aca="false">F7829*J7829</f>
        <v>9</v>
      </c>
      <c r="P7829" s="71" t="n">
        <f aca="false">E7829*J7829</f>
        <v>1</v>
      </c>
    </row>
    <row r="7830" customFormat="false" ht="15" hidden="false" customHeight="false" outlineLevel="0" collapsed="false">
      <c r="A7830" s="71" t="s">
        <v>61</v>
      </c>
      <c r="B7830" s="71" t="s">
        <v>54</v>
      </c>
      <c r="C7830" s="71" t="s">
        <v>1284</v>
      </c>
      <c r="D7830" s="72" t="n">
        <v>0</v>
      </c>
      <c r="E7830" s="71" t="n">
        <v>0</v>
      </c>
      <c r="F7830" s="71" t="n">
        <v>2</v>
      </c>
      <c r="G7830" s="72" t="n">
        <v>227.16</v>
      </c>
      <c r="H7830" s="72" t="n">
        <v>187.42</v>
      </c>
      <c r="I7830" s="71" t="n">
        <f aca="false">IF(B7830&gt;=Settings!$B$23,1,0)</f>
        <v>1</v>
      </c>
      <c r="J7830" s="71" t="n">
        <v>1</v>
      </c>
      <c r="K7830" s="71" t="n">
        <f aca="false">F7830*I7830*J7830</f>
        <v>2</v>
      </c>
      <c r="L7830" s="71" t="n">
        <f aca="false">E7830*I7830*J7830</f>
        <v>0</v>
      </c>
      <c r="M7830" s="72" t="n">
        <f aca="false">G7830*I7830*J7830</f>
        <v>227.16</v>
      </c>
      <c r="N7830" s="72" t="n">
        <f aca="false">D7830*I7830*J7830</f>
        <v>-0</v>
      </c>
      <c r="O7830" s="71" t="n">
        <f aca="false">F7830*J7830</f>
        <v>2</v>
      </c>
      <c r="P7830" s="71" t="n">
        <f aca="false">E7830*J7830</f>
        <v>0</v>
      </c>
    </row>
    <row r="7831" customFormat="false" ht="15" hidden="false" customHeight="false" outlineLevel="0" collapsed="false">
      <c r="A7831" s="71" t="s">
        <v>59</v>
      </c>
      <c r="B7831" s="71" t="s">
        <v>54</v>
      </c>
      <c r="C7831" s="71" t="s">
        <v>1055</v>
      </c>
      <c r="D7831" s="72" t="n">
        <v>88.83</v>
      </c>
      <c r="E7831" s="71" t="n">
        <v>1</v>
      </c>
      <c r="F7831" s="71" t="n">
        <v>7</v>
      </c>
      <c r="G7831" s="72" t="n">
        <v>681.48</v>
      </c>
      <c r="H7831" s="72" t="n">
        <v>553.82</v>
      </c>
      <c r="I7831" s="71" t="n">
        <f aca="false">IF(B7831&gt;=Settings!$B$23,1,0)</f>
        <v>1</v>
      </c>
      <c r="J7831" s="71" t="n">
        <v>1</v>
      </c>
      <c r="K7831" s="71" t="n">
        <f aca="false">F7831*I7831*J7831</f>
        <v>7</v>
      </c>
      <c r="L7831" s="71" t="n">
        <f aca="false">E7831*I7831*J7831</f>
        <v>1</v>
      </c>
      <c r="M7831" s="72" t="n">
        <f aca="false">G7831*I7831*J7831</f>
        <v>681.48</v>
      </c>
      <c r="N7831" s="72" t="n">
        <f aca="false">D7831*I7831*J7831</f>
        <v>88.83</v>
      </c>
      <c r="O7831" s="71" t="n">
        <f aca="false">F7831*J7831</f>
        <v>7</v>
      </c>
      <c r="P7831" s="71" t="n">
        <f aca="false">E7831*J7831</f>
        <v>1</v>
      </c>
    </row>
    <row r="7832" customFormat="false" ht="15" hidden="false" customHeight="false" outlineLevel="0" collapsed="false">
      <c r="A7832" s="71" t="s">
        <v>60</v>
      </c>
      <c r="B7832" s="71" t="s">
        <v>54</v>
      </c>
      <c r="C7832" s="71" t="s">
        <v>1034</v>
      </c>
      <c r="D7832" s="72" t="n">
        <v>55.75</v>
      </c>
      <c r="E7832" s="71" t="n">
        <v>7</v>
      </c>
      <c r="F7832" s="71" t="n">
        <v>39</v>
      </c>
      <c r="G7832" s="72" t="n">
        <v>317.41</v>
      </c>
      <c r="H7832" s="72" t="n">
        <v>255.57</v>
      </c>
      <c r="I7832" s="71" t="n">
        <f aca="false">IF(B7832&gt;=Settings!$B$23,1,0)</f>
        <v>1</v>
      </c>
      <c r="J7832" s="71" t="n">
        <v>1</v>
      </c>
      <c r="K7832" s="71" t="n">
        <f aca="false">F7832*I7832*J7832</f>
        <v>39</v>
      </c>
      <c r="L7832" s="71" t="n">
        <f aca="false">E7832*I7832*J7832</f>
        <v>7</v>
      </c>
      <c r="M7832" s="72" t="n">
        <f aca="false">G7832*I7832*J7832</f>
        <v>317.41</v>
      </c>
      <c r="N7832" s="72" t="n">
        <f aca="false">D7832*I7832*J7832</f>
        <v>55.75</v>
      </c>
      <c r="O7832" s="71" t="n">
        <f aca="false">F7832*J7832</f>
        <v>39</v>
      </c>
      <c r="P7832" s="71" t="n">
        <f aca="false">E7832*J7832</f>
        <v>7</v>
      </c>
    </row>
    <row r="7833" customFormat="false" ht="15" hidden="false" customHeight="false" outlineLevel="0" collapsed="false">
      <c r="A7833" s="71" t="s">
        <v>61</v>
      </c>
      <c r="B7833" s="71" t="s">
        <v>54</v>
      </c>
      <c r="C7833" s="71" t="s">
        <v>1349</v>
      </c>
      <c r="D7833" s="72" t="n">
        <v>0</v>
      </c>
      <c r="E7833" s="71" t="n">
        <v>0</v>
      </c>
      <c r="F7833" s="71" t="n">
        <v>2</v>
      </c>
      <c r="G7833" s="72" t="n">
        <v>181.72</v>
      </c>
      <c r="H7833" s="72" t="n">
        <v>181.72</v>
      </c>
      <c r="I7833" s="71" t="n">
        <f aca="false">IF(B7833&gt;=Settings!$B$23,1,0)</f>
        <v>1</v>
      </c>
      <c r="J7833" s="71" t="n">
        <v>1</v>
      </c>
      <c r="K7833" s="71" t="n">
        <f aca="false">F7833*I7833*J7833</f>
        <v>2</v>
      </c>
      <c r="L7833" s="71" t="n">
        <f aca="false">E7833*I7833*J7833</f>
        <v>0</v>
      </c>
      <c r="M7833" s="72" t="n">
        <f aca="false">G7833*I7833*J7833</f>
        <v>181.72</v>
      </c>
      <c r="N7833" s="72" t="n">
        <f aca="false">D7833*I7833*J7833</f>
        <v>-0</v>
      </c>
      <c r="O7833" s="71" t="n">
        <f aca="false">F7833*J7833</f>
        <v>2</v>
      </c>
      <c r="P7833" s="71" t="n">
        <f aca="false">E7833*J7833</f>
        <v>0</v>
      </c>
    </row>
    <row r="7834" customFormat="false" ht="15" hidden="false" customHeight="false" outlineLevel="0" collapsed="false">
      <c r="A7834" s="71" t="s">
        <v>59</v>
      </c>
      <c r="B7834" s="71" t="s">
        <v>54</v>
      </c>
      <c r="C7834" s="71" t="s">
        <v>1056</v>
      </c>
      <c r="D7834" s="72" t="n">
        <v>0</v>
      </c>
      <c r="E7834" s="71" t="n">
        <v>0</v>
      </c>
      <c r="F7834" s="71" t="n">
        <v>11</v>
      </c>
      <c r="G7834" s="72" t="n">
        <v>1067.66</v>
      </c>
      <c r="H7834" s="72" t="n">
        <v>1014.3</v>
      </c>
      <c r="I7834" s="71" t="n">
        <f aca="false">IF(B7834&gt;=Settings!$B$23,1,0)</f>
        <v>1</v>
      </c>
      <c r="J7834" s="71" t="n">
        <v>1</v>
      </c>
      <c r="K7834" s="71" t="n">
        <f aca="false">F7834*I7834*J7834</f>
        <v>11</v>
      </c>
      <c r="L7834" s="71" t="n">
        <f aca="false">E7834*I7834*J7834</f>
        <v>0</v>
      </c>
      <c r="M7834" s="72" t="n">
        <f aca="false">G7834*I7834*J7834</f>
        <v>1067.66</v>
      </c>
      <c r="N7834" s="72" t="n">
        <f aca="false">D7834*I7834*J7834</f>
        <v>-0</v>
      </c>
      <c r="O7834" s="71" t="n">
        <f aca="false">F7834*J7834</f>
        <v>11</v>
      </c>
      <c r="P7834" s="71" t="n">
        <f aca="false">E7834*J7834</f>
        <v>0</v>
      </c>
    </row>
    <row r="7835" customFormat="false" ht="15" hidden="false" customHeight="false" outlineLevel="0" collapsed="false">
      <c r="A7835" s="71" t="s">
        <v>59</v>
      </c>
      <c r="B7835" s="71" t="s">
        <v>54</v>
      </c>
      <c r="C7835" s="71" t="s">
        <v>2130</v>
      </c>
      <c r="D7835" s="72" t="n">
        <v>115.87</v>
      </c>
      <c r="E7835" s="71" t="n">
        <v>1</v>
      </c>
      <c r="F7835" s="71" t="n">
        <v>4</v>
      </c>
      <c r="G7835" s="72" t="n">
        <v>540.71</v>
      </c>
      <c r="H7835" s="72" t="n">
        <v>383.96</v>
      </c>
      <c r="I7835" s="71" t="n">
        <f aca="false">IF(B7835&gt;=Settings!$B$23,1,0)</f>
        <v>1</v>
      </c>
      <c r="J7835" s="71" t="n">
        <v>1</v>
      </c>
      <c r="K7835" s="71" t="n">
        <f aca="false">F7835*I7835*J7835</f>
        <v>4</v>
      </c>
      <c r="L7835" s="71" t="n">
        <f aca="false">E7835*I7835*J7835</f>
        <v>1</v>
      </c>
      <c r="M7835" s="72" t="n">
        <f aca="false">G7835*I7835*J7835</f>
        <v>540.71</v>
      </c>
      <c r="N7835" s="72" t="n">
        <f aca="false">D7835*I7835*J7835</f>
        <v>115.87</v>
      </c>
      <c r="O7835" s="71" t="n">
        <f aca="false">F7835*J7835</f>
        <v>4</v>
      </c>
      <c r="P7835" s="71" t="n">
        <f aca="false">E7835*J7835</f>
        <v>1</v>
      </c>
    </row>
    <row r="7836" customFormat="false" ht="15" hidden="false" customHeight="false" outlineLevel="0" collapsed="false">
      <c r="A7836" s="71" t="s">
        <v>60</v>
      </c>
      <c r="B7836" s="71" t="s">
        <v>54</v>
      </c>
      <c r="C7836" s="71" t="s">
        <v>1268</v>
      </c>
      <c r="D7836" s="72" t="n">
        <v>711.81</v>
      </c>
      <c r="E7836" s="71" t="n">
        <v>7</v>
      </c>
      <c r="F7836" s="71" t="n">
        <v>12</v>
      </c>
      <c r="G7836" s="72" t="n">
        <v>1216.72</v>
      </c>
      <c r="H7836" s="72" t="n">
        <v>369.82</v>
      </c>
      <c r="I7836" s="71" t="n">
        <f aca="false">IF(B7836&gt;=Settings!$B$23,1,0)</f>
        <v>1</v>
      </c>
      <c r="J7836" s="71" t="n">
        <v>1</v>
      </c>
      <c r="K7836" s="71" t="n">
        <f aca="false">F7836*I7836*J7836</f>
        <v>12</v>
      </c>
      <c r="L7836" s="71" t="n">
        <f aca="false">E7836*I7836*J7836</f>
        <v>7</v>
      </c>
      <c r="M7836" s="72" t="n">
        <f aca="false">G7836*I7836*J7836</f>
        <v>1216.72</v>
      </c>
      <c r="N7836" s="72" t="n">
        <f aca="false">D7836*I7836*J7836</f>
        <v>711.81</v>
      </c>
      <c r="O7836" s="71" t="n">
        <f aca="false">F7836*J7836</f>
        <v>12</v>
      </c>
      <c r="P7836" s="71" t="n">
        <f aca="false">E7836*J7836</f>
        <v>7</v>
      </c>
    </row>
    <row r="7837" customFormat="false" ht="15" hidden="false" customHeight="false" outlineLevel="0" collapsed="false">
      <c r="A7837" s="71" t="s">
        <v>61</v>
      </c>
      <c r="B7837" s="71" t="s">
        <v>54</v>
      </c>
      <c r="C7837" s="71" t="s">
        <v>1634</v>
      </c>
      <c r="D7837" s="72" t="n">
        <v>0</v>
      </c>
      <c r="E7837" s="71" t="n">
        <v>0</v>
      </c>
      <c r="F7837" s="71" t="n">
        <v>2</v>
      </c>
      <c r="G7837" s="72" t="n">
        <v>109</v>
      </c>
      <c r="H7837" s="72" t="n">
        <v>100.83</v>
      </c>
      <c r="I7837" s="71" t="n">
        <f aca="false">IF(B7837&gt;=Settings!$B$23,1,0)</f>
        <v>1</v>
      </c>
      <c r="J7837" s="71" t="n">
        <v>1</v>
      </c>
      <c r="K7837" s="71" t="n">
        <f aca="false">F7837*I7837*J7837</f>
        <v>2</v>
      </c>
      <c r="L7837" s="71" t="n">
        <f aca="false">E7837*I7837*J7837</f>
        <v>0</v>
      </c>
      <c r="M7837" s="72" t="n">
        <f aca="false">G7837*I7837*J7837</f>
        <v>109</v>
      </c>
      <c r="N7837" s="72" t="n">
        <f aca="false">D7837*I7837*J7837</f>
        <v>-0</v>
      </c>
      <c r="O7837" s="71" t="n">
        <f aca="false">F7837*J7837</f>
        <v>2</v>
      </c>
      <c r="P7837" s="71" t="n">
        <f aca="false">E7837*J7837</f>
        <v>0</v>
      </c>
    </row>
    <row r="7838" customFormat="false" ht="15" hidden="false" customHeight="false" outlineLevel="0" collapsed="false">
      <c r="A7838" s="71" t="s">
        <v>59</v>
      </c>
      <c r="B7838" s="71" t="s">
        <v>54</v>
      </c>
      <c r="C7838" s="71" t="s">
        <v>2388</v>
      </c>
      <c r="D7838" s="72" t="n">
        <v>99.95</v>
      </c>
      <c r="E7838" s="71" t="n">
        <v>1</v>
      </c>
      <c r="F7838" s="71" t="n">
        <v>2</v>
      </c>
      <c r="G7838" s="72" t="n">
        <v>213.54</v>
      </c>
      <c r="H7838" s="72" t="n">
        <v>113.59</v>
      </c>
      <c r="I7838" s="71" t="n">
        <f aca="false">IF(B7838&gt;=Settings!$B$23,1,0)</f>
        <v>1</v>
      </c>
      <c r="J7838" s="71" t="n">
        <v>1</v>
      </c>
      <c r="K7838" s="71" t="n">
        <f aca="false">F7838*I7838*J7838</f>
        <v>2</v>
      </c>
      <c r="L7838" s="71" t="n">
        <f aca="false">E7838*I7838*J7838</f>
        <v>1</v>
      </c>
      <c r="M7838" s="72" t="n">
        <f aca="false">G7838*I7838*J7838</f>
        <v>213.54</v>
      </c>
      <c r="N7838" s="72" t="n">
        <f aca="false">D7838*I7838*J7838</f>
        <v>99.95</v>
      </c>
      <c r="O7838" s="71" t="n">
        <f aca="false">F7838*J7838</f>
        <v>2</v>
      </c>
      <c r="P7838" s="71" t="n">
        <f aca="false">E7838*J7838</f>
        <v>1</v>
      </c>
    </row>
    <row r="7839" customFormat="false" ht="15" hidden="false" customHeight="false" outlineLevel="0" collapsed="false">
      <c r="A7839" s="71" t="s">
        <v>61</v>
      </c>
      <c r="B7839" s="71" t="s">
        <v>54</v>
      </c>
      <c r="C7839" s="71" t="s">
        <v>2462</v>
      </c>
      <c r="D7839" s="72" t="n">
        <v>0</v>
      </c>
      <c r="E7839" s="71" t="n">
        <v>0</v>
      </c>
      <c r="F7839" s="71" t="n">
        <v>1</v>
      </c>
      <c r="G7839" s="72" t="n">
        <v>129.05</v>
      </c>
      <c r="H7839" s="72" t="n">
        <v>129.05</v>
      </c>
      <c r="I7839" s="71" t="n">
        <f aca="false">IF(B7839&gt;=Settings!$B$23,1,0)</f>
        <v>1</v>
      </c>
      <c r="J7839" s="71" t="n">
        <v>1</v>
      </c>
      <c r="K7839" s="71" t="n">
        <f aca="false">F7839*I7839*J7839</f>
        <v>1</v>
      </c>
      <c r="L7839" s="71" t="n">
        <f aca="false">E7839*I7839*J7839</f>
        <v>0</v>
      </c>
      <c r="M7839" s="72" t="n">
        <f aca="false">G7839*I7839*J7839</f>
        <v>129.05</v>
      </c>
      <c r="N7839" s="72" t="n">
        <f aca="false">D7839*I7839*J7839</f>
        <v>-0</v>
      </c>
      <c r="O7839" s="71" t="n">
        <f aca="false">F7839*J7839</f>
        <v>1</v>
      </c>
      <c r="P7839" s="71" t="n">
        <f aca="false">E7839*J7839</f>
        <v>0</v>
      </c>
    </row>
    <row r="7840" customFormat="false" ht="15" hidden="false" customHeight="false" outlineLevel="0" collapsed="false">
      <c r="A7840" s="71" t="s">
        <v>59</v>
      </c>
      <c r="B7840" s="71" t="s">
        <v>54</v>
      </c>
      <c r="C7840" s="71" t="s">
        <v>2364</v>
      </c>
      <c r="D7840" s="72" t="n">
        <v>0</v>
      </c>
      <c r="E7840" s="71" t="n">
        <v>0</v>
      </c>
      <c r="F7840" s="71" t="n">
        <v>1</v>
      </c>
      <c r="G7840" s="72" t="n">
        <v>127.23</v>
      </c>
      <c r="H7840" s="72" t="n">
        <v>127.23</v>
      </c>
      <c r="I7840" s="71" t="n">
        <f aca="false">IF(B7840&gt;=Settings!$B$23,1,0)</f>
        <v>1</v>
      </c>
      <c r="J7840" s="71" t="n">
        <v>1</v>
      </c>
      <c r="K7840" s="71" t="n">
        <f aca="false">F7840*I7840*J7840</f>
        <v>1</v>
      </c>
      <c r="L7840" s="71" t="n">
        <f aca="false">E7840*I7840*J7840</f>
        <v>0</v>
      </c>
      <c r="M7840" s="72" t="n">
        <f aca="false">G7840*I7840*J7840</f>
        <v>127.23</v>
      </c>
      <c r="N7840" s="72" t="n">
        <f aca="false">D7840*I7840*J7840</f>
        <v>-0</v>
      </c>
      <c r="O7840" s="71" t="n">
        <f aca="false">F7840*J7840</f>
        <v>1</v>
      </c>
      <c r="P7840" s="71" t="n">
        <f aca="false">E7840*J7840</f>
        <v>0</v>
      </c>
    </row>
    <row r="7841" customFormat="false" ht="15" hidden="false" customHeight="false" outlineLevel="0" collapsed="false">
      <c r="A7841" s="71" t="s">
        <v>59</v>
      </c>
      <c r="B7841" s="71" t="s">
        <v>54</v>
      </c>
      <c r="C7841" s="71" t="s">
        <v>1142</v>
      </c>
      <c r="D7841" s="72" t="n">
        <v>0</v>
      </c>
      <c r="E7841" s="71" t="n">
        <v>0</v>
      </c>
      <c r="F7841" s="71" t="n">
        <v>14</v>
      </c>
      <c r="G7841" s="72" t="n">
        <v>953.88</v>
      </c>
      <c r="H7841" s="72" t="n">
        <v>931.64</v>
      </c>
      <c r="I7841" s="71" t="n">
        <f aca="false">IF(B7841&gt;=Settings!$B$23,1,0)</f>
        <v>1</v>
      </c>
      <c r="J7841" s="71" t="n">
        <v>1</v>
      </c>
      <c r="K7841" s="71" t="n">
        <f aca="false">F7841*I7841*J7841</f>
        <v>14</v>
      </c>
      <c r="L7841" s="71" t="n">
        <f aca="false">E7841*I7841*J7841</f>
        <v>0</v>
      </c>
      <c r="M7841" s="72" t="n">
        <f aca="false">G7841*I7841*J7841</f>
        <v>953.88</v>
      </c>
      <c r="N7841" s="72" t="n">
        <f aca="false">D7841*I7841*J7841</f>
        <v>-0</v>
      </c>
      <c r="O7841" s="71" t="n">
        <f aca="false">F7841*J7841</f>
        <v>14</v>
      </c>
      <c r="P7841" s="71" t="n">
        <f aca="false">E7841*J7841</f>
        <v>0</v>
      </c>
    </row>
    <row r="7842" customFormat="false" ht="15" hidden="false" customHeight="false" outlineLevel="0" collapsed="false">
      <c r="A7842" s="71" t="s">
        <v>59</v>
      </c>
      <c r="B7842" s="71" t="s">
        <v>54</v>
      </c>
      <c r="C7842" s="71" t="s">
        <v>883</v>
      </c>
      <c r="D7842" s="72" t="n">
        <v>124.5</v>
      </c>
      <c r="E7842" s="71" t="n">
        <v>1</v>
      </c>
      <c r="F7842" s="71" t="n">
        <v>1</v>
      </c>
      <c r="G7842" s="72" t="n">
        <v>118.13</v>
      </c>
      <c r="H7842" s="72" t="n">
        <v>-29.99</v>
      </c>
      <c r="I7842" s="71" t="n">
        <f aca="false">IF(B7842&gt;=Settings!$B$23,1,0)</f>
        <v>1</v>
      </c>
      <c r="J7842" s="71" t="n">
        <v>1</v>
      </c>
      <c r="K7842" s="71" t="n">
        <f aca="false">F7842*I7842*J7842</f>
        <v>1</v>
      </c>
      <c r="L7842" s="71" t="n">
        <f aca="false">E7842*I7842*J7842</f>
        <v>1</v>
      </c>
      <c r="M7842" s="72" t="n">
        <f aca="false">G7842*I7842*J7842</f>
        <v>118.13</v>
      </c>
      <c r="N7842" s="72" t="n">
        <f aca="false">D7842*I7842*J7842</f>
        <v>124.5</v>
      </c>
      <c r="O7842" s="71" t="n">
        <f aca="false">F7842*J7842</f>
        <v>1</v>
      </c>
      <c r="P7842" s="71" t="n">
        <f aca="false">E7842*J7842</f>
        <v>1</v>
      </c>
    </row>
    <row r="7843" customFormat="false" ht="15" hidden="false" customHeight="false" outlineLevel="0" collapsed="false">
      <c r="A7843" s="71" t="s">
        <v>59</v>
      </c>
      <c r="B7843" s="71" t="s">
        <v>54</v>
      </c>
      <c r="C7843" s="71" t="s">
        <v>1093</v>
      </c>
      <c r="D7843" s="72" t="n">
        <v>277.13</v>
      </c>
      <c r="E7843" s="71" t="n">
        <v>3</v>
      </c>
      <c r="F7843" s="71" t="n">
        <v>31</v>
      </c>
      <c r="G7843" s="72" t="n">
        <v>2948.56</v>
      </c>
      <c r="H7843" s="72" t="n">
        <v>2602.62</v>
      </c>
      <c r="I7843" s="71" t="n">
        <f aca="false">IF(B7843&gt;=Settings!$B$23,1,0)</f>
        <v>1</v>
      </c>
      <c r="J7843" s="71" t="n">
        <v>1</v>
      </c>
      <c r="K7843" s="71" t="n">
        <f aca="false">F7843*I7843*J7843</f>
        <v>31</v>
      </c>
      <c r="L7843" s="71" t="n">
        <f aca="false">E7843*I7843*J7843</f>
        <v>3</v>
      </c>
      <c r="M7843" s="72" t="n">
        <f aca="false">G7843*I7843*J7843</f>
        <v>2948.56</v>
      </c>
      <c r="N7843" s="72" t="n">
        <f aca="false">D7843*I7843*J7843</f>
        <v>277.13</v>
      </c>
      <c r="O7843" s="71" t="n">
        <f aca="false">F7843*J7843</f>
        <v>31</v>
      </c>
      <c r="P7843" s="71" t="n">
        <f aca="false">E7843*J7843</f>
        <v>3</v>
      </c>
    </row>
    <row r="7844" customFormat="false" ht="15" hidden="false" customHeight="false" outlineLevel="0" collapsed="false">
      <c r="A7844" s="71" t="s">
        <v>61</v>
      </c>
      <c r="B7844" s="71" t="s">
        <v>54</v>
      </c>
      <c r="C7844" s="71" t="s">
        <v>1133</v>
      </c>
      <c r="D7844" s="72" t="n">
        <v>0</v>
      </c>
      <c r="E7844" s="71" t="n">
        <v>0</v>
      </c>
      <c r="F7844" s="71" t="n">
        <v>3</v>
      </c>
      <c r="G7844" s="72" t="n">
        <v>248.05</v>
      </c>
      <c r="H7844" s="72" t="n">
        <v>236.46</v>
      </c>
      <c r="I7844" s="71" t="n">
        <f aca="false">IF(B7844&gt;=Settings!$B$23,1,0)</f>
        <v>1</v>
      </c>
      <c r="J7844" s="71" t="n">
        <v>1</v>
      </c>
      <c r="K7844" s="71" t="n">
        <f aca="false">F7844*I7844*J7844</f>
        <v>3</v>
      </c>
      <c r="L7844" s="71" t="n">
        <f aca="false">E7844*I7844*J7844</f>
        <v>0</v>
      </c>
      <c r="M7844" s="72" t="n">
        <f aca="false">G7844*I7844*J7844</f>
        <v>248.05</v>
      </c>
      <c r="N7844" s="72" t="n">
        <f aca="false">D7844*I7844*J7844</f>
        <v>-0</v>
      </c>
      <c r="O7844" s="71" t="n">
        <f aca="false">F7844*J7844</f>
        <v>3</v>
      </c>
      <c r="P7844" s="71" t="n">
        <f aca="false">E7844*J7844</f>
        <v>0</v>
      </c>
    </row>
    <row r="7845" customFormat="false" ht="15" hidden="false" customHeight="false" outlineLevel="0" collapsed="false">
      <c r="A7845" s="71" t="s">
        <v>61</v>
      </c>
      <c r="B7845" s="71" t="s">
        <v>54</v>
      </c>
      <c r="C7845" s="71" t="s">
        <v>155</v>
      </c>
      <c r="D7845" s="72" t="n">
        <v>181.72</v>
      </c>
      <c r="E7845" s="71" t="n">
        <v>2</v>
      </c>
      <c r="F7845" s="71" t="n">
        <v>15</v>
      </c>
      <c r="G7845" s="72" t="n">
        <v>1476.55</v>
      </c>
      <c r="H7845" s="72" t="n">
        <v>1247.15</v>
      </c>
      <c r="I7845" s="71" t="n">
        <f aca="false">IF(B7845&gt;=Settings!$B$23,1,0)</f>
        <v>1</v>
      </c>
      <c r="J7845" s="71" t="n">
        <v>1</v>
      </c>
      <c r="K7845" s="71" t="n">
        <f aca="false">F7845*I7845*J7845</f>
        <v>15</v>
      </c>
      <c r="L7845" s="71" t="n">
        <f aca="false">E7845*I7845*J7845</f>
        <v>2</v>
      </c>
      <c r="M7845" s="72" t="n">
        <f aca="false">G7845*I7845*J7845</f>
        <v>1476.55</v>
      </c>
      <c r="N7845" s="72" t="n">
        <f aca="false">D7845*I7845*J7845</f>
        <v>181.72</v>
      </c>
      <c r="O7845" s="71" t="n">
        <f aca="false">F7845*J7845</f>
        <v>15</v>
      </c>
      <c r="P7845" s="71" t="n">
        <f aca="false">E7845*J7845</f>
        <v>2</v>
      </c>
    </row>
    <row r="7846" customFormat="false" ht="15" hidden="false" customHeight="false" outlineLevel="0" collapsed="false">
      <c r="A7846" s="71" t="s">
        <v>61</v>
      </c>
      <c r="B7846" s="71" t="s">
        <v>54</v>
      </c>
      <c r="C7846" s="71" t="s">
        <v>1479</v>
      </c>
      <c r="D7846" s="72" t="n">
        <v>322.51</v>
      </c>
      <c r="E7846" s="71" t="n">
        <v>5</v>
      </c>
      <c r="F7846" s="71" t="n">
        <v>32</v>
      </c>
      <c r="G7846" s="72" t="n">
        <v>2008.98</v>
      </c>
      <c r="H7846" s="72" t="n">
        <v>1547.32</v>
      </c>
      <c r="I7846" s="71" t="n">
        <f aca="false">IF(B7846&gt;=Settings!$B$23,1,0)</f>
        <v>1</v>
      </c>
      <c r="J7846" s="71" t="n">
        <v>1</v>
      </c>
      <c r="K7846" s="71" t="n">
        <f aca="false">F7846*I7846*J7846</f>
        <v>32</v>
      </c>
      <c r="L7846" s="71" t="n">
        <f aca="false">E7846*I7846*J7846</f>
        <v>5</v>
      </c>
      <c r="M7846" s="72" t="n">
        <f aca="false">G7846*I7846*J7846</f>
        <v>2008.98</v>
      </c>
      <c r="N7846" s="72" t="n">
        <f aca="false">D7846*I7846*J7846</f>
        <v>322.51</v>
      </c>
      <c r="O7846" s="71" t="n">
        <f aca="false">F7846*J7846</f>
        <v>32</v>
      </c>
      <c r="P7846" s="71" t="n">
        <f aca="false">E7846*J7846</f>
        <v>5</v>
      </c>
    </row>
    <row r="7847" customFormat="false" ht="15" hidden="false" customHeight="false" outlineLevel="0" collapsed="false">
      <c r="A7847" s="71" t="s">
        <v>61</v>
      </c>
      <c r="B7847" s="71" t="s">
        <v>54</v>
      </c>
      <c r="C7847" s="71" t="s">
        <v>2463</v>
      </c>
      <c r="D7847" s="72" t="n">
        <v>0</v>
      </c>
      <c r="E7847" s="71" t="n">
        <v>0</v>
      </c>
      <c r="F7847" s="71" t="n">
        <v>5</v>
      </c>
      <c r="G7847" s="72" t="n">
        <v>0</v>
      </c>
      <c r="H7847" s="72" t="n">
        <v>0</v>
      </c>
      <c r="I7847" s="71" t="n">
        <f aca="false">IF(B7847&gt;=Settings!$B$23,1,0)</f>
        <v>1</v>
      </c>
      <c r="J7847" s="71" t="n">
        <v>0</v>
      </c>
      <c r="K7847" s="71" t="n">
        <f aca="false">F7847*I7847*J7847</f>
        <v>0</v>
      </c>
      <c r="L7847" s="71" t="n">
        <f aca="false">E7847*I7847*J7847</f>
        <v>0</v>
      </c>
      <c r="M7847" s="72" t="n">
        <f aca="false">G7847*I7847*J7847</f>
        <v>0</v>
      </c>
      <c r="N7847" s="72" t="n">
        <f aca="false">D7847*I7847*J7847</f>
        <v>-0</v>
      </c>
      <c r="O7847" s="71" t="n">
        <f aca="false">F7847*J7847</f>
        <v>0</v>
      </c>
      <c r="P7847" s="71" t="n">
        <f aca="false">E7847*J7847</f>
        <v>0</v>
      </c>
    </row>
    <row r="7848" customFormat="false" ht="15" hidden="false" customHeight="false" outlineLevel="0" collapsed="false">
      <c r="A7848" s="71" t="s">
        <v>61</v>
      </c>
      <c r="B7848" s="71" t="s">
        <v>54</v>
      </c>
      <c r="C7848" s="71" t="s">
        <v>903</v>
      </c>
      <c r="D7848" s="72" t="n">
        <v>0</v>
      </c>
      <c r="E7848" s="71" t="n">
        <v>0</v>
      </c>
      <c r="F7848" s="71" t="n">
        <v>1</v>
      </c>
      <c r="G7848" s="72" t="n">
        <v>159.05</v>
      </c>
      <c r="H7848" s="72" t="n">
        <v>159.05</v>
      </c>
      <c r="I7848" s="71" t="n">
        <f aca="false">IF(B7848&gt;=Settings!$B$23,1,0)</f>
        <v>1</v>
      </c>
      <c r="J7848" s="71" t="n">
        <v>1</v>
      </c>
      <c r="K7848" s="71" t="n">
        <f aca="false">F7848*I7848*J7848</f>
        <v>1</v>
      </c>
      <c r="L7848" s="71" t="n">
        <f aca="false">E7848*I7848*J7848</f>
        <v>0</v>
      </c>
      <c r="M7848" s="72" t="n">
        <f aca="false">G7848*I7848*J7848</f>
        <v>159.05</v>
      </c>
      <c r="N7848" s="72" t="n">
        <f aca="false">D7848*I7848*J7848</f>
        <v>-0</v>
      </c>
      <c r="O7848" s="71" t="n">
        <f aca="false">F7848*J7848</f>
        <v>1</v>
      </c>
      <c r="P7848" s="71" t="n">
        <f aca="false">E7848*J7848</f>
        <v>0</v>
      </c>
    </row>
    <row r="7849" customFormat="false" ht="15" hidden="false" customHeight="false" outlineLevel="0" collapsed="false">
      <c r="A7849" s="71" t="s">
        <v>59</v>
      </c>
      <c r="B7849" s="71" t="s">
        <v>54</v>
      </c>
      <c r="C7849" s="71" t="s">
        <v>2324</v>
      </c>
      <c r="D7849" s="72" t="n">
        <v>0</v>
      </c>
      <c r="E7849" s="71" t="n">
        <v>0</v>
      </c>
      <c r="F7849" s="71" t="n">
        <v>5</v>
      </c>
      <c r="G7849" s="72" t="n">
        <v>536.14</v>
      </c>
      <c r="H7849" s="72" t="n">
        <v>519.79</v>
      </c>
      <c r="I7849" s="71" t="n">
        <f aca="false">IF(B7849&gt;=Settings!$B$23,1,0)</f>
        <v>1</v>
      </c>
      <c r="J7849" s="71" t="n">
        <v>1</v>
      </c>
      <c r="K7849" s="71" t="n">
        <f aca="false">F7849*I7849*J7849</f>
        <v>5</v>
      </c>
      <c r="L7849" s="71" t="n">
        <f aca="false">E7849*I7849*J7849</f>
        <v>0</v>
      </c>
      <c r="M7849" s="72" t="n">
        <f aca="false">G7849*I7849*J7849</f>
        <v>536.14</v>
      </c>
      <c r="N7849" s="72" t="n">
        <f aca="false">D7849*I7849*J7849</f>
        <v>-0</v>
      </c>
      <c r="O7849" s="71" t="n">
        <f aca="false">F7849*J7849</f>
        <v>5</v>
      </c>
      <c r="P7849" s="71" t="n">
        <f aca="false">E7849*J7849</f>
        <v>0</v>
      </c>
    </row>
    <row r="7850" customFormat="false" ht="15" hidden="false" customHeight="false" outlineLevel="0" collapsed="false">
      <c r="A7850" s="71" t="s">
        <v>59</v>
      </c>
      <c r="B7850" s="71" t="s">
        <v>54</v>
      </c>
      <c r="C7850" s="71" t="s">
        <v>574</v>
      </c>
      <c r="D7850" s="72" t="n">
        <v>381.58</v>
      </c>
      <c r="E7850" s="71" t="n">
        <v>5</v>
      </c>
      <c r="F7850" s="71" t="n">
        <v>57</v>
      </c>
      <c r="G7850" s="72" t="n">
        <v>4656.39</v>
      </c>
      <c r="H7850" s="72" t="n">
        <v>4079.55</v>
      </c>
      <c r="I7850" s="71" t="n">
        <f aca="false">IF(B7850&gt;=Settings!$B$23,1,0)</f>
        <v>1</v>
      </c>
      <c r="J7850" s="71" t="n">
        <v>1</v>
      </c>
      <c r="K7850" s="71" t="n">
        <f aca="false">F7850*I7850*J7850</f>
        <v>57</v>
      </c>
      <c r="L7850" s="71" t="n">
        <f aca="false">E7850*I7850*J7850</f>
        <v>5</v>
      </c>
      <c r="M7850" s="72" t="n">
        <f aca="false">G7850*I7850*J7850</f>
        <v>4656.39</v>
      </c>
      <c r="N7850" s="72" t="n">
        <f aca="false">D7850*I7850*J7850</f>
        <v>381.58</v>
      </c>
      <c r="O7850" s="71" t="n">
        <f aca="false">F7850*J7850</f>
        <v>57</v>
      </c>
      <c r="P7850" s="71" t="n">
        <f aca="false">E7850*J7850</f>
        <v>5</v>
      </c>
    </row>
    <row r="7851" customFormat="false" ht="15" hidden="false" customHeight="false" outlineLevel="0" collapsed="false">
      <c r="A7851" s="71" t="s">
        <v>60</v>
      </c>
      <c r="B7851" s="71" t="s">
        <v>54</v>
      </c>
      <c r="C7851" s="71" t="s">
        <v>598</v>
      </c>
      <c r="D7851" s="72" t="n">
        <v>440.79</v>
      </c>
      <c r="E7851" s="71" t="n">
        <v>5</v>
      </c>
      <c r="F7851" s="71" t="n">
        <v>16</v>
      </c>
      <c r="G7851" s="72" t="n">
        <v>1691.01</v>
      </c>
      <c r="H7851" s="72" t="n">
        <v>1047.96</v>
      </c>
      <c r="I7851" s="71" t="n">
        <f aca="false">IF(B7851&gt;=Settings!$B$23,1,0)</f>
        <v>1</v>
      </c>
      <c r="J7851" s="71" t="n">
        <v>1</v>
      </c>
      <c r="K7851" s="71" t="n">
        <f aca="false">F7851*I7851*J7851</f>
        <v>16</v>
      </c>
      <c r="L7851" s="71" t="n">
        <f aca="false">E7851*I7851*J7851</f>
        <v>5</v>
      </c>
      <c r="M7851" s="72" t="n">
        <f aca="false">G7851*I7851*J7851</f>
        <v>1691.01</v>
      </c>
      <c r="N7851" s="72" t="n">
        <f aca="false">D7851*I7851*J7851</f>
        <v>440.79</v>
      </c>
      <c r="O7851" s="71" t="n">
        <f aca="false">F7851*J7851</f>
        <v>16</v>
      </c>
      <c r="P7851" s="71" t="n">
        <f aca="false">E7851*J7851</f>
        <v>5</v>
      </c>
    </row>
    <row r="7852" customFormat="false" ht="15" hidden="false" customHeight="false" outlineLevel="0" collapsed="false">
      <c r="A7852" s="71" t="s">
        <v>59</v>
      </c>
      <c r="B7852" s="71" t="s">
        <v>54</v>
      </c>
      <c r="C7852" s="71" t="s">
        <v>1111</v>
      </c>
      <c r="D7852" s="72" t="n">
        <v>0</v>
      </c>
      <c r="E7852" s="71" t="n">
        <v>0</v>
      </c>
      <c r="F7852" s="71" t="n">
        <v>14</v>
      </c>
      <c r="G7852" s="72" t="n">
        <v>444.78</v>
      </c>
      <c r="H7852" s="72" t="n">
        <v>438.43</v>
      </c>
      <c r="I7852" s="71" t="n">
        <f aca="false">IF(B7852&gt;=Settings!$B$23,1,0)</f>
        <v>1</v>
      </c>
      <c r="J7852" s="71" t="n">
        <v>1</v>
      </c>
      <c r="K7852" s="71" t="n">
        <f aca="false">F7852*I7852*J7852</f>
        <v>14</v>
      </c>
      <c r="L7852" s="71" t="n">
        <f aca="false">E7852*I7852*J7852</f>
        <v>0</v>
      </c>
      <c r="M7852" s="72" t="n">
        <f aca="false">G7852*I7852*J7852</f>
        <v>444.78</v>
      </c>
      <c r="N7852" s="72" t="n">
        <f aca="false">D7852*I7852*J7852</f>
        <v>-0</v>
      </c>
      <c r="O7852" s="71" t="n">
        <f aca="false">F7852*J7852</f>
        <v>14</v>
      </c>
      <c r="P7852" s="71" t="n">
        <f aca="false">E7852*J7852</f>
        <v>0</v>
      </c>
    </row>
    <row r="7853" customFormat="false" ht="15" hidden="false" customHeight="false" outlineLevel="0" collapsed="false">
      <c r="A7853" s="71" t="s">
        <v>60</v>
      </c>
      <c r="B7853" s="71" t="s">
        <v>54</v>
      </c>
      <c r="C7853" s="71" t="s">
        <v>1188</v>
      </c>
      <c r="D7853" s="72" t="n">
        <v>358.9</v>
      </c>
      <c r="E7853" s="71" t="n">
        <v>2</v>
      </c>
      <c r="F7853" s="71" t="n">
        <v>5</v>
      </c>
      <c r="G7853" s="72" t="n">
        <v>942.07</v>
      </c>
      <c r="H7853" s="72" t="n">
        <v>495.71</v>
      </c>
      <c r="I7853" s="71" t="n">
        <f aca="false">IF(B7853&gt;=Settings!$B$23,1,0)</f>
        <v>1</v>
      </c>
      <c r="J7853" s="71" t="n">
        <v>1</v>
      </c>
      <c r="K7853" s="71" t="n">
        <f aca="false">F7853*I7853*J7853</f>
        <v>5</v>
      </c>
      <c r="L7853" s="71" t="n">
        <f aca="false">E7853*I7853*J7853</f>
        <v>2</v>
      </c>
      <c r="M7853" s="72" t="n">
        <f aca="false">G7853*I7853*J7853</f>
        <v>942.07</v>
      </c>
      <c r="N7853" s="72" t="n">
        <f aca="false">D7853*I7853*J7853</f>
        <v>358.9</v>
      </c>
      <c r="O7853" s="71" t="n">
        <f aca="false">F7853*J7853</f>
        <v>5</v>
      </c>
      <c r="P7853" s="71" t="n">
        <f aca="false">E7853*J7853</f>
        <v>2</v>
      </c>
    </row>
    <row r="7854" customFormat="false" ht="15" hidden="false" customHeight="false" outlineLevel="0" collapsed="false">
      <c r="A7854" s="71" t="s">
        <v>59</v>
      </c>
      <c r="B7854" s="71" t="s">
        <v>54</v>
      </c>
      <c r="C7854" s="71" t="s">
        <v>1130</v>
      </c>
      <c r="D7854" s="72" t="n">
        <v>73.37</v>
      </c>
      <c r="E7854" s="71" t="n">
        <v>1</v>
      </c>
      <c r="F7854" s="71" t="n">
        <v>12</v>
      </c>
      <c r="G7854" s="72" t="n">
        <v>917.64</v>
      </c>
      <c r="H7854" s="72" t="n">
        <v>796.6</v>
      </c>
      <c r="I7854" s="71" t="n">
        <f aca="false">IF(B7854&gt;=Settings!$B$23,1,0)</f>
        <v>1</v>
      </c>
      <c r="J7854" s="71" t="n">
        <v>1</v>
      </c>
      <c r="K7854" s="71" t="n">
        <f aca="false">F7854*I7854*J7854</f>
        <v>12</v>
      </c>
      <c r="L7854" s="71" t="n">
        <f aca="false">E7854*I7854*J7854</f>
        <v>1</v>
      </c>
      <c r="M7854" s="72" t="n">
        <f aca="false">G7854*I7854*J7854</f>
        <v>917.64</v>
      </c>
      <c r="N7854" s="72" t="n">
        <f aca="false">D7854*I7854*J7854</f>
        <v>73.37</v>
      </c>
      <c r="O7854" s="71" t="n">
        <f aca="false">F7854*J7854</f>
        <v>12</v>
      </c>
      <c r="P7854" s="71" t="n">
        <f aca="false">E7854*J7854</f>
        <v>1</v>
      </c>
    </row>
    <row r="7855" customFormat="false" ht="15" hidden="false" customHeight="false" outlineLevel="0" collapsed="false">
      <c r="A7855" s="71" t="s">
        <v>59</v>
      </c>
      <c r="B7855" s="71" t="s">
        <v>54</v>
      </c>
      <c r="C7855" s="71" t="s">
        <v>152</v>
      </c>
      <c r="D7855" s="72" t="n">
        <v>751.56</v>
      </c>
      <c r="E7855" s="71" t="n">
        <v>6</v>
      </c>
      <c r="F7855" s="71" t="n">
        <v>67</v>
      </c>
      <c r="G7855" s="72" t="n">
        <v>9096.7</v>
      </c>
      <c r="H7855" s="72" t="n">
        <v>7141.65</v>
      </c>
      <c r="I7855" s="71" t="n">
        <f aca="false">IF(B7855&gt;=Settings!$B$23,1,0)</f>
        <v>1</v>
      </c>
      <c r="J7855" s="71" t="n">
        <v>1</v>
      </c>
      <c r="K7855" s="71" t="n">
        <f aca="false">F7855*I7855*J7855</f>
        <v>67</v>
      </c>
      <c r="L7855" s="71" t="n">
        <f aca="false">E7855*I7855*J7855</f>
        <v>6</v>
      </c>
      <c r="M7855" s="72" t="n">
        <f aca="false">G7855*I7855*J7855</f>
        <v>9096.7</v>
      </c>
      <c r="N7855" s="72" t="n">
        <f aca="false">D7855*I7855*J7855</f>
        <v>751.56</v>
      </c>
      <c r="O7855" s="71" t="n">
        <f aca="false">F7855*J7855</f>
        <v>67</v>
      </c>
      <c r="P7855" s="71" t="n">
        <f aca="false">E7855*J7855</f>
        <v>6</v>
      </c>
    </row>
    <row r="7856" customFormat="false" ht="15" hidden="false" customHeight="false" outlineLevel="0" collapsed="false">
      <c r="A7856" s="71" t="s">
        <v>62</v>
      </c>
      <c r="B7856" s="71" t="s">
        <v>54</v>
      </c>
      <c r="C7856" s="71" t="s">
        <v>121</v>
      </c>
      <c r="D7856" s="72" t="n">
        <v>0</v>
      </c>
      <c r="E7856" s="71" t="n">
        <v>0</v>
      </c>
      <c r="F7856" s="71" t="n">
        <v>3</v>
      </c>
      <c r="G7856" s="72" t="n">
        <v>181.68</v>
      </c>
      <c r="H7856" s="72" t="n">
        <v>181.68</v>
      </c>
      <c r="I7856" s="71" t="n">
        <f aca="false">IF(B7856&gt;=Settings!$B$23,1,0)</f>
        <v>1</v>
      </c>
      <c r="J7856" s="71" t="n">
        <v>1</v>
      </c>
      <c r="K7856" s="71" t="n">
        <f aca="false">F7856*I7856*J7856</f>
        <v>3</v>
      </c>
      <c r="L7856" s="71" t="n">
        <f aca="false">E7856*I7856*J7856</f>
        <v>0</v>
      </c>
      <c r="M7856" s="72" t="n">
        <f aca="false">G7856*I7856*J7856</f>
        <v>181.68</v>
      </c>
      <c r="N7856" s="72" t="n">
        <f aca="false">D7856*I7856*J7856</f>
        <v>-0</v>
      </c>
      <c r="O7856" s="71" t="n">
        <f aca="false">F7856*J7856</f>
        <v>3</v>
      </c>
      <c r="P7856" s="71" t="n">
        <f aca="false">E7856*J7856</f>
        <v>0</v>
      </c>
    </row>
    <row r="7857" customFormat="false" ht="15" hidden="false" customHeight="false" outlineLevel="0" collapsed="false">
      <c r="A7857" s="71" t="s">
        <v>59</v>
      </c>
      <c r="B7857" s="71" t="s">
        <v>54</v>
      </c>
      <c r="C7857" s="71" t="s">
        <v>1029</v>
      </c>
      <c r="D7857" s="72" t="n">
        <v>24.42</v>
      </c>
      <c r="E7857" s="71" t="n">
        <v>3</v>
      </c>
      <c r="F7857" s="71" t="n">
        <v>45</v>
      </c>
      <c r="G7857" s="72" t="n">
        <v>366.15</v>
      </c>
      <c r="H7857" s="72" t="n">
        <v>320.7</v>
      </c>
      <c r="I7857" s="71" t="n">
        <f aca="false">IF(B7857&gt;=Settings!$B$23,1,0)</f>
        <v>1</v>
      </c>
      <c r="J7857" s="71" t="n">
        <v>1</v>
      </c>
      <c r="K7857" s="71" t="n">
        <f aca="false">F7857*I7857*J7857</f>
        <v>45</v>
      </c>
      <c r="L7857" s="71" t="n">
        <f aca="false">E7857*I7857*J7857</f>
        <v>3</v>
      </c>
      <c r="M7857" s="72" t="n">
        <f aca="false">G7857*I7857*J7857</f>
        <v>366.15</v>
      </c>
      <c r="N7857" s="72" t="n">
        <f aca="false">D7857*I7857*J7857</f>
        <v>24.42</v>
      </c>
      <c r="O7857" s="71" t="n">
        <f aca="false">F7857*J7857</f>
        <v>45</v>
      </c>
      <c r="P7857" s="71" t="n">
        <f aca="false">E7857*J7857</f>
        <v>3</v>
      </c>
    </row>
    <row r="7858" customFormat="false" ht="15" hidden="false" customHeight="false" outlineLevel="0" collapsed="false">
      <c r="A7858" s="71" t="s">
        <v>61</v>
      </c>
      <c r="B7858" s="71" t="s">
        <v>54</v>
      </c>
      <c r="C7858" s="71" t="s">
        <v>948</v>
      </c>
      <c r="D7858" s="72" t="n">
        <v>113.59</v>
      </c>
      <c r="E7858" s="71" t="n">
        <v>1</v>
      </c>
      <c r="F7858" s="71" t="n">
        <v>4</v>
      </c>
      <c r="G7858" s="72" t="n">
        <v>458.9</v>
      </c>
      <c r="H7858" s="72" t="n">
        <v>328.28</v>
      </c>
      <c r="I7858" s="71" t="n">
        <f aca="false">IF(B7858&gt;=Settings!$B$23,1,0)</f>
        <v>1</v>
      </c>
      <c r="J7858" s="71" t="n">
        <v>1</v>
      </c>
      <c r="K7858" s="71" t="n">
        <f aca="false">F7858*I7858*J7858</f>
        <v>4</v>
      </c>
      <c r="L7858" s="71" t="n">
        <f aca="false">E7858*I7858*J7858</f>
        <v>1</v>
      </c>
      <c r="M7858" s="72" t="n">
        <f aca="false">G7858*I7858*J7858</f>
        <v>458.9</v>
      </c>
      <c r="N7858" s="72" t="n">
        <f aca="false">D7858*I7858*J7858</f>
        <v>113.59</v>
      </c>
      <c r="O7858" s="71" t="n">
        <f aca="false">F7858*J7858</f>
        <v>4</v>
      </c>
      <c r="P7858" s="71" t="n">
        <f aca="false">E7858*J7858</f>
        <v>1</v>
      </c>
    </row>
    <row r="7859" customFormat="false" ht="15" hidden="false" customHeight="false" outlineLevel="0" collapsed="false">
      <c r="A7859" s="71" t="s">
        <v>61</v>
      </c>
      <c r="B7859" s="71" t="s">
        <v>54</v>
      </c>
      <c r="C7859" s="71" t="s">
        <v>877</v>
      </c>
      <c r="D7859" s="72" t="n">
        <v>0</v>
      </c>
      <c r="E7859" s="71" t="n">
        <v>0</v>
      </c>
      <c r="F7859" s="71" t="n">
        <v>6</v>
      </c>
      <c r="G7859" s="72" t="n">
        <v>617.88</v>
      </c>
      <c r="H7859" s="72" t="n">
        <v>514.3</v>
      </c>
      <c r="I7859" s="71" t="n">
        <f aca="false">IF(B7859&gt;=Settings!$B$23,1,0)</f>
        <v>1</v>
      </c>
      <c r="J7859" s="71" t="n">
        <v>1</v>
      </c>
      <c r="K7859" s="71" t="n">
        <f aca="false">F7859*I7859*J7859</f>
        <v>6</v>
      </c>
      <c r="L7859" s="71" t="n">
        <f aca="false">E7859*I7859*J7859</f>
        <v>0</v>
      </c>
      <c r="M7859" s="72" t="n">
        <f aca="false">G7859*I7859*J7859</f>
        <v>617.88</v>
      </c>
      <c r="N7859" s="72" t="n">
        <f aca="false">D7859*I7859*J7859</f>
        <v>-0</v>
      </c>
      <c r="O7859" s="71" t="n">
        <f aca="false">F7859*J7859</f>
        <v>6</v>
      </c>
      <c r="P7859" s="71" t="n">
        <f aca="false">E7859*J7859</f>
        <v>0</v>
      </c>
    </row>
    <row r="7860" customFormat="false" ht="15" hidden="false" customHeight="false" outlineLevel="0" collapsed="false">
      <c r="A7860" s="71" t="s">
        <v>59</v>
      </c>
      <c r="B7860" s="71" t="s">
        <v>54</v>
      </c>
      <c r="C7860" s="71" t="s">
        <v>154</v>
      </c>
      <c r="D7860" s="72" t="n">
        <v>552.64</v>
      </c>
      <c r="E7860" s="71" t="n">
        <v>2</v>
      </c>
      <c r="F7860" s="71" t="n">
        <v>7</v>
      </c>
      <c r="G7860" s="72" t="n">
        <v>1719.67</v>
      </c>
      <c r="H7860" s="72" t="n">
        <v>1125.59</v>
      </c>
      <c r="I7860" s="71" t="n">
        <f aca="false">IF(B7860&gt;=Settings!$B$23,1,0)</f>
        <v>1</v>
      </c>
      <c r="J7860" s="71" t="n">
        <v>1</v>
      </c>
      <c r="K7860" s="71" t="n">
        <f aca="false">F7860*I7860*J7860</f>
        <v>7</v>
      </c>
      <c r="L7860" s="71" t="n">
        <f aca="false">E7860*I7860*J7860</f>
        <v>2</v>
      </c>
      <c r="M7860" s="72" t="n">
        <f aca="false">G7860*I7860*J7860</f>
        <v>1719.67</v>
      </c>
      <c r="N7860" s="72" t="n">
        <f aca="false">D7860*I7860*J7860</f>
        <v>552.64</v>
      </c>
      <c r="O7860" s="71" t="n">
        <f aca="false">F7860*J7860</f>
        <v>7</v>
      </c>
      <c r="P7860" s="71" t="n">
        <f aca="false">E7860*J7860</f>
        <v>2</v>
      </c>
    </row>
    <row r="7861" customFormat="false" ht="15" hidden="false" customHeight="false" outlineLevel="0" collapsed="false">
      <c r="A7861" s="71" t="s">
        <v>60</v>
      </c>
      <c r="B7861" s="71" t="s">
        <v>54</v>
      </c>
      <c r="C7861" s="71" t="s">
        <v>960</v>
      </c>
      <c r="D7861" s="72" t="n">
        <v>68.14</v>
      </c>
      <c r="E7861" s="71" t="n">
        <v>1</v>
      </c>
      <c r="F7861" s="71" t="n">
        <v>4</v>
      </c>
      <c r="G7861" s="72" t="n">
        <v>299.83</v>
      </c>
      <c r="H7861" s="72" t="n">
        <v>231.69</v>
      </c>
      <c r="I7861" s="71" t="n">
        <f aca="false">IF(B7861&gt;=Settings!$B$23,1,0)</f>
        <v>1</v>
      </c>
      <c r="J7861" s="71" t="n">
        <v>1</v>
      </c>
      <c r="K7861" s="71" t="n">
        <f aca="false">F7861*I7861*J7861</f>
        <v>4</v>
      </c>
      <c r="L7861" s="71" t="n">
        <f aca="false">E7861*I7861*J7861</f>
        <v>1</v>
      </c>
      <c r="M7861" s="72" t="n">
        <f aca="false">G7861*I7861*J7861</f>
        <v>299.83</v>
      </c>
      <c r="N7861" s="72" t="n">
        <f aca="false">D7861*I7861*J7861</f>
        <v>68.14</v>
      </c>
      <c r="O7861" s="71" t="n">
        <f aca="false">F7861*J7861</f>
        <v>4</v>
      </c>
      <c r="P7861" s="71" t="n">
        <f aca="false">E7861*J7861</f>
        <v>1</v>
      </c>
    </row>
    <row r="7862" customFormat="false" ht="15" hidden="false" customHeight="false" outlineLevel="0" collapsed="false">
      <c r="A7862" s="71" t="s">
        <v>61</v>
      </c>
      <c r="B7862" s="71" t="s">
        <v>54</v>
      </c>
      <c r="C7862" s="71" t="s">
        <v>2058</v>
      </c>
      <c r="D7862" s="72" t="n">
        <v>0</v>
      </c>
      <c r="E7862" s="71" t="n">
        <v>0</v>
      </c>
      <c r="F7862" s="71" t="n">
        <v>1</v>
      </c>
      <c r="G7862" s="72" t="n">
        <v>4.54</v>
      </c>
      <c r="H7862" s="72" t="n">
        <v>4.54</v>
      </c>
      <c r="I7862" s="71" t="n">
        <f aca="false">IF(B7862&gt;=Settings!$B$23,1,0)</f>
        <v>1</v>
      </c>
      <c r="J7862" s="71" t="n">
        <v>1</v>
      </c>
      <c r="K7862" s="71" t="n">
        <f aca="false">F7862*I7862*J7862</f>
        <v>1</v>
      </c>
      <c r="L7862" s="71" t="n">
        <f aca="false">E7862*I7862*J7862</f>
        <v>0</v>
      </c>
      <c r="M7862" s="72" t="n">
        <f aca="false">G7862*I7862*J7862</f>
        <v>4.54</v>
      </c>
      <c r="N7862" s="72" t="n">
        <f aca="false">D7862*I7862*J7862</f>
        <v>-0</v>
      </c>
      <c r="O7862" s="71" t="n">
        <f aca="false">F7862*J7862</f>
        <v>1</v>
      </c>
      <c r="P7862" s="71" t="n">
        <f aca="false">E7862*J7862</f>
        <v>0</v>
      </c>
    </row>
    <row r="7863" customFormat="false" ht="15" hidden="false" customHeight="false" outlineLevel="0" collapsed="false">
      <c r="A7863" s="71" t="s">
        <v>59</v>
      </c>
      <c r="B7863" s="71" t="s">
        <v>54</v>
      </c>
      <c r="C7863" s="71" t="s">
        <v>2268</v>
      </c>
      <c r="D7863" s="72" t="n">
        <v>209.05</v>
      </c>
      <c r="E7863" s="71" t="n">
        <v>1</v>
      </c>
      <c r="F7863" s="71" t="n">
        <v>3</v>
      </c>
      <c r="G7863" s="72" t="n">
        <v>613.51</v>
      </c>
      <c r="H7863" s="72" t="n">
        <v>404.46</v>
      </c>
      <c r="I7863" s="71" t="n">
        <f aca="false">IF(B7863&gt;=Settings!$B$23,1,0)</f>
        <v>1</v>
      </c>
      <c r="J7863" s="71" t="n">
        <v>1</v>
      </c>
      <c r="K7863" s="71" t="n">
        <f aca="false">F7863*I7863*J7863</f>
        <v>3</v>
      </c>
      <c r="L7863" s="71" t="n">
        <f aca="false">E7863*I7863*J7863</f>
        <v>1</v>
      </c>
      <c r="M7863" s="72" t="n">
        <f aca="false">G7863*I7863*J7863</f>
        <v>613.51</v>
      </c>
      <c r="N7863" s="72" t="n">
        <f aca="false">D7863*I7863*J7863</f>
        <v>209.05</v>
      </c>
      <c r="O7863" s="71" t="n">
        <f aca="false">F7863*J7863</f>
        <v>3</v>
      </c>
      <c r="P7863" s="71" t="n">
        <f aca="false">E7863*J7863</f>
        <v>1</v>
      </c>
    </row>
    <row r="7864" customFormat="false" ht="15" hidden="false" customHeight="false" outlineLevel="0" collapsed="false">
      <c r="A7864" s="71" t="s">
        <v>59</v>
      </c>
      <c r="B7864" s="71" t="s">
        <v>54</v>
      </c>
      <c r="C7864" s="71" t="s">
        <v>918</v>
      </c>
      <c r="D7864" s="72" t="n">
        <v>0</v>
      </c>
      <c r="E7864" s="71" t="n">
        <v>0</v>
      </c>
      <c r="F7864" s="71" t="n">
        <v>16</v>
      </c>
      <c r="G7864" s="72" t="n">
        <v>1308.31</v>
      </c>
      <c r="H7864" s="72" t="n">
        <v>1283.81</v>
      </c>
      <c r="I7864" s="71" t="n">
        <f aca="false">IF(B7864&gt;=Settings!$B$23,1,0)</f>
        <v>1</v>
      </c>
      <c r="J7864" s="71" t="n">
        <v>1</v>
      </c>
      <c r="K7864" s="71" t="n">
        <f aca="false">F7864*I7864*J7864</f>
        <v>16</v>
      </c>
      <c r="L7864" s="71" t="n">
        <f aca="false">E7864*I7864*J7864</f>
        <v>0</v>
      </c>
      <c r="M7864" s="72" t="n">
        <f aca="false">G7864*I7864*J7864</f>
        <v>1308.31</v>
      </c>
      <c r="N7864" s="72" t="n">
        <f aca="false">D7864*I7864*J7864</f>
        <v>-0</v>
      </c>
      <c r="O7864" s="71" t="n">
        <f aca="false">F7864*J7864</f>
        <v>16</v>
      </c>
      <c r="P7864" s="71" t="n">
        <f aca="false">E7864*J7864</f>
        <v>0</v>
      </c>
    </row>
    <row r="7865" customFormat="false" ht="15" hidden="false" customHeight="false" outlineLevel="0" collapsed="false">
      <c r="A7865" s="71" t="s">
        <v>59</v>
      </c>
      <c r="B7865" s="71" t="s">
        <v>54</v>
      </c>
      <c r="C7865" s="71" t="s">
        <v>915</v>
      </c>
      <c r="D7865" s="72" t="n">
        <v>281.77</v>
      </c>
      <c r="E7865" s="71" t="n">
        <v>1</v>
      </c>
      <c r="F7865" s="71" t="n">
        <v>2</v>
      </c>
      <c r="G7865" s="72" t="n">
        <v>527.18</v>
      </c>
      <c r="H7865" s="72" t="n">
        <v>196.33</v>
      </c>
      <c r="I7865" s="71" t="n">
        <f aca="false">IF(B7865&gt;=Settings!$B$23,1,0)</f>
        <v>1</v>
      </c>
      <c r="J7865" s="71" t="n">
        <v>1</v>
      </c>
      <c r="K7865" s="71" t="n">
        <f aca="false">F7865*I7865*J7865</f>
        <v>2</v>
      </c>
      <c r="L7865" s="71" t="n">
        <f aca="false">E7865*I7865*J7865</f>
        <v>1</v>
      </c>
      <c r="M7865" s="72" t="n">
        <f aca="false">G7865*I7865*J7865</f>
        <v>527.18</v>
      </c>
      <c r="N7865" s="72" t="n">
        <f aca="false">D7865*I7865*J7865</f>
        <v>281.77</v>
      </c>
      <c r="O7865" s="71" t="n">
        <f aca="false">F7865*J7865</f>
        <v>2</v>
      </c>
      <c r="P7865" s="71" t="n">
        <f aca="false">E7865*J7865</f>
        <v>1</v>
      </c>
    </row>
    <row r="7866" customFormat="false" ht="15" hidden="false" customHeight="false" outlineLevel="0" collapsed="false">
      <c r="A7866" s="71" t="s">
        <v>61</v>
      </c>
      <c r="B7866" s="71" t="s">
        <v>54</v>
      </c>
      <c r="C7866" s="71" t="s">
        <v>1111</v>
      </c>
      <c r="D7866" s="72" t="n">
        <v>0</v>
      </c>
      <c r="E7866" s="71" t="n">
        <v>0</v>
      </c>
      <c r="F7866" s="71" t="n">
        <v>3</v>
      </c>
      <c r="G7866" s="72" t="n">
        <v>95.31</v>
      </c>
      <c r="H7866" s="72" t="n">
        <v>90.55</v>
      </c>
      <c r="I7866" s="71" t="n">
        <f aca="false">IF(B7866&gt;=Settings!$B$23,1,0)</f>
        <v>1</v>
      </c>
      <c r="J7866" s="71" t="n">
        <v>1</v>
      </c>
      <c r="K7866" s="71" t="n">
        <f aca="false">F7866*I7866*J7866</f>
        <v>3</v>
      </c>
      <c r="L7866" s="71" t="n">
        <f aca="false">E7866*I7866*J7866</f>
        <v>0</v>
      </c>
      <c r="M7866" s="72" t="n">
        <f aca="false">G7866*I7866*J7866</f>
        <v>95.31</v>
      </c>
      <c r="N7866" s="72" t="n">
        <f aca="false">D7866*I7866*J7866</f>
        <v>-0</v>
      </c>
      <c r="O7866" s="71" t="n">
        <f aca="false">F7866*J7866</f>
        <v>3</v>
      </c>
      <c r="P7866" s="71" t="n">
        <f aca="false">E7866*J7866</f>
        <v>0</v>
      </c>
    </row>
    <row r="7867" customFormat="false" ht="15" hidden="false" customHeight="false" outlineLevel="0" collapsed="false">
      <c r="A7867" s="71" t="s">
        <v>63</v>
      </c>
      <c r="B7867" s="71" t="s">
        <v>54</v>
      </c>
      <c r="C7867" s="71" t="s">
        <v>2291</v>
      </c>
      <c r="D7867" s="72" t="n">
        <v>0</v>
      </c>
      <c r="E7867" s="71" t="n">
        <v>0</v>
      </c>
      <c r="F7867" s="71" t="n">
        <v>1</v>
      </c>
      <c r="G7867" s="72" t="n">
        <v>177.23</v>
      </c>
      <c r="H7867" s="72" t="n">
        <v>177.23</v>
      </c>
      <c r="I7867" s="71" t="n">
        <f aca="false">IF(B7867&gt;=Settings!$B$23,1,0)</f>
        <v>1</v>
      </c>
      <c r="J7867" s="71" t="n">
        <v>1</v>
      </c>
      <c r="K7867" s="71" t="n">
        <f aca="false">F7867*I7867*J7867</f>
        <v>1</v>
      </c>
      <c r="L7867" s="71" t="n">
        <f aca="false">E7867*I7867*J7867</f>
        <v>0</v>
      </c>
      <c r="M7867" s="72" t="n">
        <f aca="false">G7867*I7867*J7867</f>
        <v>177.23</v>
      </c>
      <c r="N7867" s="72" t="n">
        <f aca="false">D7867*I7867*J7867</f>
        <v>-0</v>
      </c>
      <c r="O7867" s="71" t="n">
        <f aca="false">F7867*J7867</f>
        <v>1</v>
      </c>
      <c r="P7867" s="71" t="n">
        <f aca="false">E7867*J7867</f>
        <v>0</v>
      </c>
    </row>
    <row r="7868" customFormat="false" ht="15" hidden="false" customHeight="false" outlineLevel="0" collapsed="false">
      <c r="A7868" s="71" t="s">
        <v>60</v>
      </c>
      <c r="B7868" s="71" t="s">
        <v>54</v>
      </c>
      <c r="C7868" s="71" t="s">
        <v>982</v>
      </c>
      <c r="D7868" s="72" t="n">
        <v>112.69</v>
      </c>
      <c r="E7868" s="71" t="n">
        <v>1</v>
      </c>
      <c r="F7868" s="71" t="n">
        <v>2</v>
      </c>
      <c r="G7868" s="72" t="n">
        <v>281.72</v>
      </c>
      <c r="H7868" s="72" t="n">
        <v>112.69</v>
      </c>
      <c r="I7868" s="71" t="n">
        <f aca="false">IF(B7868&gt;=Settings!$B$23,1,0)</f>
        <v>1</v>
      </c>
      <c r="J7868" s="71" t="n">
        <v>1</v>
      </c>
      <c r="K7868" s="71" t="n">
        <f aca="false">F7868*I7868*J7868</f>
        <v>2</v>
      </c>
      <c r="L7868" s="71" t="n">
        <f aca="false">E7868*I7868*J7868</f>
        <v>1</v>
      </c>
      <c r="M7868" s="72" t="n">
        <f aca="false">G7868*I7868*J7868</f>
        <v>281.72</v>
      </c>
      <c r="N7868" s="72" t="n">
        <f aca="false">D7868*I7868*J7868</f>
        <v>112.69</v>
      </c>
      <c r="O7868" s="71" t="n">
        <f aca="false">F7868*J7868</f>
        <v>2</v>
      </c>
      <c r="P7868" s="71" t="n">
        <f aca="false">E7868*J7868</f>
        <v>1</v>
      </c>
    </row>
    <row r="7869" customFormat="false" ht="15" hidden="false" customHeight="false" outlineLevel="0" collapsed="false">
      <c r="A7869" s="71" t="s">
        <v>59</v>
      </c>
      <c r="B7869" s="71" t="s">
        <v>54</v>
      </c>
      <c r="C7869" s="71" t="s">
        <v>686</v>
      </c>
      <c r="D7869" s="72" t="n">
        <v>0</v>
      </c>
      <c r="E7869" s="71" t="n">
        <v>0</v>
      </c>
      <c r="F7869" s="71" t="n">
        <v>2</v>
      </c>
      <c r="G7869" s="72" t="n">
        <v>145.36</v>
      </c>
      <c r="H7869" s="72" t="n">
        <v>130.83</v>
      </c>
      <c r="I7869" s="71" t="n">
        <f aca="false">IF(B7869&gt;=Settings!$B$23,1,0)</f>
        <v>1</v>
      </c>
      <c r="J7869" s="71" t="n">
        <v>1</v>
      </c>
      <c r="K7869" s="71" t="n">
        <f aca="false">F7869*I7869*J7869</f>
        <v>2</v>
      </c>
      <c r="L7869" s="71" t="n">
        <f aca="false">E7869*I7869*J7869</f>
        <v>0</v>
      </c>
      <c r="M7869" s="72" t="n">
        <f aca="false">G7869*I7869*J7869</f>
        <v>145.36</v>
      </c>
      <c r="N7869" s="72" t="n">
        <f aca="false">D7869*I7869*J7869</f>
        <v>-0</v>
      </c>
      <c r="O7869" s="71" t="n">
        <f aca="false">F7869*J7869</f>
        <v>2</v>
      </c>
      <c r="P7869" s="71" t="n">
        <f aca="false">E7869*J7869</f>
        <v>0</v>
      </c>
    </row>
    <row r="7870" customFormat="false" ht="15" hidden="false" customHeight="false" outlineLevel="0" collapsed="false">
      <c r="A7870" s="71" t="s">
        <v>61</v>
      </c>
      <c r="B7870" s="71" t="s">
        <v>54</v>
      </c>
      <c r="C7870" s="71" t="s">
        <v>1258</v>
      </c>
      <c r="D7870" s="72" t="n">
        <v>0</v>
      </c>
      <c r="E7870" s="71" t="n">
        <v>0</v>
      </c>
      <c r="F7870" s="71" t="n">
        <v>1</v>
      </c>
      <c r="G7870" s="72" t="n">
        <v>90.86</v>
      </c>
      <c r="H7870" s="72" t="n">
        <v>77.24</v>
      </c>
      <c r="I7870" s="71" t="n">
        <f aca="false">IF(B7870&gt;=Settings!$B$23,1,0)</f>
        <v>1</v>
      </c>
      <c r="J7870" s="71" t="n">
        <v>1</v>
      </c>
      <c r="K7870" s="71" t="n">
        <f aca="false">F7870*I7870*J7870</f>
        <v>1</v>
      </c>
      <c r="L7870" s="71" t="n">
        <f aca="false">E7870*I7870*J7870</f>
        <v>0</v>
      </c>
      <c r="M7870" s="72" t="n">
        <f aca="false">G7870*I7870*J7870</f>
        <v>90.86</v>
      </c>
      <c r="N7870" s="72" t="n">
        <f aca="false">D7870*I7870*J7870</f>
        <v>-0</v>
      </c>
      <c r="O7870" s="71" t="n">
        <f aca="false">F7870*J7870</f>
        <v>1</v>
      </c>
      <c r="P7870" s="71" t="n">
        <f aca="false">E7870*J7870</f>
        <v>0</v>
      </c>
    </row>
    <row r="7871" customFormat="false" ht="15" hidden="false" customHeight="false" outlineLevel="0" collapsed="false">
      <c r="A7871" s="71" t="s">
        <v>61</v>
      </c>
      <c r="B7871" s="71" t="s">
        <v>54</v>
      </c>
      <c r="C7871" s="71" t="s">
        <v>898</v>
      </c>
      <c r="D7871" s="72" t="n">
        <v>0</v>
      </c>
      <c r="E7871" s="71" t="n">
        <v>0</v>
      </c>
      <c r="F7871" s="71" t="n">
        <v>4</v>
      </c>
      <c r="G7871" s="72" t="n">
        <v>304.34</v>
      </c>
      <c r="H7871" s="72" t="n">
        <v>269.63</v>
      </c>
      <c r="I7871" s="71" t="n">
        <f aca="false">IF(B7871&gt;=Settings!$B$23,1,0)</f>
        <v>1</v>
      </c>
      <c r="J7871" s="71" t="n">
        <v>1</v>
      </c>
      <c r="K7871" s="71" t="n">
        <f aca="false">F7871*I7871*J7871</f>
        <v>4</v>
      </c>
      <c r="L7871" s="71" t="n">
        <f aca="false">E7871*I7871*J7871</f>
        <v>0</v>
      </c>
      <c r="M7871" s="72" t="n">
        <f aca="false">G7871*I7871*J7871</f>
        <v>304.34</v>
      </c>
      <c r="N7871" s="72" t="n">
        <f aca="false">D7871*I7871*J7871</f>
        <v>-0</v>
      </c>
      <c r="O7871" s="71" t="n">
        <f aca="false">F7871*J7871</f>
        <v>4</v>
      </c>
      <c r="P7871" s="71" t="n">
        <f aca="false">E7871*J7871</f>
        <v>0</v>
      </c>
    </row>
    <row r="7872" customFormat="false" ht="15" hidden="false" customHeight="false" outlineLevel="0" collapsed="false">
      <c r="A7872" s="71" t="s">
        <v>59</v>
      </c>
      <c r="B7872" s="71" t="s">
        <v>54</v>
      </c>
      <c r="C7872" s="71" t="s">
        <v>952</v>
      </c>
      <c r="D7872" s="72" t="n">
        <v>81.77</v>
      </c>
      <c r="E7872" s="71" t="n">
        <v>1</v>
      </c>
      <c r="F7872" s="71" t="n">
        <v>14</v>
      </c>
      <c r="G7872" s="72" t="n">
        <v>1144.78</v>
      </c>
      <c r="H7872" s="72" t="n">
        <v>974.46</v>
      </c>
      <c r="I7872" s="71" t="n">
        <f aca="false">IF(B7872&gt;=Settings!$B$23,1,0)</f>
        <v>1</v>
      </c>
      <c r="J7872" s="71" t="n">
        <v>1</v>
      </c>
      <c r="K7872" s="71" t="n">
        <f aca="false">F7872*I7872*J7872</f>
        <v>14</v>
      </c>
      <c r="L7872" s="71" t="n">
        <f aca="false">E7872*I7872*J7872</f>
        <v>1</v>
      </c>
      <c r="M7872" s="72" t="n">
        <f aca="false">G7872*I7872*J7872</f>
        <v>1144.78</v>
      </c>
      <c r="N7872" s="72" t="n">
        <f aca="false">D7872*I7872*J7872</f>
        <v>81.77</v>
      </c>
      <c r="O7872" s="71" t="n">
        <f aca="false">F7872*J7872</f>
        <v>14</v>
      </c>
      <c r="P7872" s="71" t="n">
        <f aca="false">E7872*J7872</f>
        <v>1</v>
      </c>
    </row>
    <row r="7873" customFormat="false" ht="15" hidden="false" customHeight="false" outlineLevel="0" collapsed="false">
      <c r="A7873" s="71" t="s">
        <v>61</v>
      </c>
      <c r="B7873" s="71" t="s">
        <v>54</v>
      </c>
      <c r="C7873" s="71" t="s">
        <v>1770</v>
      </c>
      <c r="D7873" s="72" t="n">
        <v>0</v>
      </c>
      <c r="E7873" s="71" t="n">
        <v>0</v>
      </c>
      <c r="F7873" s="71" t="n">
        <v>2</v>
      </c>
      <c r="G7873" s="72" t="n">
        <v>163.54</v>
      </c>
      <c r="H7873" s="72" t="n">
        <v>163.54</v>
      </c>
      <c r="I7873" s="71" t="n">
        <f aca="false">IF(B7873&gt;=Settings!$B$23,1,0)</f>
        <v>1</v>
      </c>
      <c r="J7873" s="71" t="n">
        <v>1</v>
      </c>
      <c r="K7873" s="71" t="n">
        <f aca="false">F7873*I7873*J7873</f>
        <v>2</v>
      </c>
      <c r="L7873" s="71" t="n">
        <f aca="false">E7873*I7873*J7873</f>
        <v>0</v>
      </c>
      <c r="M7873" s="72" t="n">
        <f aca="false">G7873*I7873*J7873</f>
        <v>163.54</v>
      </c>
      <c r="N7873" s="72" t="n">
        <f aca="false">D7873*I7873*J7873</f>
        <v>-0</v>
      </c>
      <c r="O7873" s="71" t="n">
        <f aca="false">F7873*J7873</f>
        <v>2</v>
      </c>
      <c r="P7873" s="71" t="n">
        <f aca="false">E7873*J7873</f>
        <v>0</v>
      </c>
    </row>
    <row r="7874" customFormat="false" ht="15" hidden="false" customHeight="false" outlineLevel="0" collapsed="false">
      <c r="A7874" s="71" t="s">
        <v>59</v>
      </c>
      <c r="B7874" s="71" t="s">
        <v>54</v>
      </c>
      <c r="C7874" s="71" t="s">
        <v>1859</v>
      </c>
      <c r="D7874" s="72" t="n">
        <v>0</v>
      </c>
      <c r="E7874" s="71" t="n">
        <v>0</v>
      </c>
      <c r="F7874" s="71" t="n">
        <v>1</v>
      </c>
      <c r="G7874" s="72" t="n">
        <v>83.59</v>
      </c>
      <c r="H7874" s="72" t="n">
        <v>83.59</v>
      </c>
      <c r="I7874" s="71" t="n">
        <f aca="false">IF(B7874&gt;=Settings!$B$23,1,0)</f>
        <v>1</v>
      </c>
      <c r="J7874" s="71" t="n">
        <v>1</v>
      </c>
      <c r="K7874" s="71" t="n">
        <f aca="false">F7874*I7874*J7874</f>
        <v>1</v>
      </c>
      <c r="L7874" s="71" t="n">
        <f aca="false">E7874*I7874*J7874</f>
        <v>0</v>
      </c>
      <c r="M7874" s="72" t="n">
        <f aca="false">G7874*I7874*J7874</f>
        <v>83.59</v>
      </c>
      <c r="N7874" s="72" t="n">
        <f aca="false">D7874*I7874*J7874</f>
        <v>-0</v>
      </c>
      <c r="O7874" s="71" t="n">
        <f aca="false">F7874*J7874</f>
        <v>1</v>
      </c>
      <c r="P7874" s="71" t="n">
        <f aca="false">E7874*J7874</f>
        <v>0</v>
      </c>
    </row>
    <row r="7875" customFormat="false" ht="15" hidden="false" customHeight="false" outlineLevel="0" collapsed="false">
      <c r="A7875" s="71" t="s">
        <v>60</v>
      </c>
      <c r="B7875" s="71" t="s">
        <v>54</v>
      </c>
      <c r="C7875" s="71" t="s">
        <v>1220</v>
      </c>
      <c r="D7875" s="72" t="n">
        <v>0</v>
      </c>
      <c r="E7875" s="71" t="n">
        <v>0</v>
      </c>
      <c r="F7875" s="71" t="n">
        <v>4</v>
      </c>
      <c r="G7875" s="72" t="n">
        <v>318</v>
      </c>
      <c r="H7875" s="72" t="n">
        <v>304.38</v>
      </c>
      <c r="I7875" s="71" t="n">
        <f aca="false">IF(B7875&gt;=Settings!$B$23,1,0)</f>
        <v>1</v>
      </c>
      <c r="J7875" s="71" t="n">
        <v>1</v>
      </c>
      <c r="K7875" s="71" t="n">
        <f aca="false">F7875*I7875*J7875</f>
        <v>4</v>
      </c>
      <c r="L7875" s="71" t="n">
        <f aca="false">E7875*I7875*J7875</f>
        <v>0</v>
      </c>
      <c r="M7875" s="72" t="n">
        <f aca="false">G7875*I7875*J7875</f>
        <v>318</v>
      </c>
      <c r="N7875" s="72" t="n">
        <f aca="false">D7875*I7875*J7875</f>
        <v>-0</v>
      </c>
      <c r="O7875" s="71" t="n">
        <f aca="false">F7875*J7875</f>
        <v>4</v>
      </c>
      <c r="P7875" s="71" t="n">
        <f aca="false">E7875*J7875</f>
        <v>0</v>
      </c>
    </row>
    <row r="7876" customFormat="false" ht="15" hidden="false" customHeight="false" outlineLevel="0" collapsed="false">
      <c r="A7876" s="71" t="s">
        <v>61</v>
      </c>
      <c r="B7876" s="71" t="s">
        <v>54</v>
      </c>
      <c r="C7876" s="71" t="s">
        <v>1369</v>
      </c>
      <c r="D7876" s="72" t="n">
        <v>0</v>
      </c>
      <c r="E7876" s="71" t="n">
        <v>0</v>
      </c>
      <c r="F7876" s="71" t="n">
        <v>12</v>
      </c>
      <c r="G7876" s="72" t="n">
        <v>184.87</v>
      </c>
      <c r="H7876" s="72" t="n">
        <v>173.35</v>
      </c>
      <c r="I7876" s="71" t="n">
        <f aca="false">IF(B7876&gt;=Settings!$B$23,1,0)</f>
        <v>1</v>
      </c>
      <c r="J7876" s="71" t="n">
        <v>1</v>
      </c>
      <c r="K7876" s="71" t="n">
        <f aca="false">F7876*I7876*J7876</f>
        <v>12</v>
      </c>
      <c r="L7876" s="71" t="n">
        <f aca="false">E7876*I7876*J7876</f>
        <v>0</v>
      </c>
      <c r="M7876" s="72" t="n">
        <f aca="false">G7876*I7876*J7876</f>
        <v>184.87</v>
      </c>
      <c r="N7876" s="72" t="n">
        <f aca="false">D7876*I7876*J7876</f>
        <v>-0</v>
      </c>
      <c r="O7876" s="71" t="n">
        <f aca="false">F7876*J7876</f>
        <v>12</v>
      </c>
      <c r="P7876" s="71" t="n">
        <f aca="false">E7876*J7876</f>
        <v>0</v>
      </c>
    </row>
    <row r="7877" customFormat="false" ht="15" hidden="false" customHeight="false" outlineLevel="0" collapsed="false">
      <c r="A7877" s="71" t="s">
        <v>59</v>
      </c>
      <c r="B7877" s="71" t="s">
        <v>54</v>
      </c>
      <c r="C7877" s="71" t="s">
        <v>2162</v>
      </c>
      <c r="D7877" s="72" t="n">
        <v>0</v>
      </c>
      <c r="E7877" s="71" t="n">
        <v>0</v>
      </c>
      <c r="F7877" s="71" t="n">
        <v>1</v>
      </c>
      <c r="G7877" s="72" t="n">
        <v>100.86</v>
      </c>
      <c r="H7877" s="72" t="n">
        <v>100.86</v>
      </c>
      <c r="I7877" s="71" t="n">
        <f aca="false">IF(B7877&gt;=Settings!$B$23,1,0)</f>
        <v>1</v>
      </c>
      <c r="J7877" s="71" t="n">
        <v>1</v>
      </c>
      <c r="K7877" s="71" t="n">
        <f aca="false">F7877*I7877*J7877</f>
        <v>1</v>
      </c>
      <c r="L7877" s="71" t="n">
        <f aca="false">E7877*I7877*J7877</f>
        <v>0</v>
      </c>
      <c r="M7877" s="72" t="n">
        <f aca="false">G7877*I7877*J7877</f>
        <v>100.86</v>
      </c>
      <c r="N7877" s="72" t="n">
        <f aca="false">D7877*I7877*J7877</f>
        <v>-0</v>
      </c>
      <c r="O7877" s="71" t="n">
        <f aca="false">F7877*J7877</f>
        <v>1</v>
      </c>
      <c r="P7877" s="71" t="n">
        <f aca="false">E7877*J7877</f>
        <v>0</v>
      </c>
    </row>
    <row r="7878" customFormat="false" ht="15" hidden="false" customHeight="false" outlineLevel="0" collapsed="false">
      <c r="A7878" s="71" t="s">
        <v>59</v>
      </c>
      <c r="B7878" s="71" t="s">
        <v>54</v>
      </c>
      <c r="C7878" s="71" t="s">
        <v>1479</v>
      </c>
      <c r="D7878" s="72" t="n">
        <v>904.16</v>
      </c>
      <c r="E7878" s="71" t="n">
        <v>15</v>
      </c>
      <c r="F7878" s="71" t="n">
        <v>214</v>
      </c>
      <c r="G7878" s="72" t="n">
        <v>13563.23</v>
      </c>
      <c r="H7878" s="72" t="n">
        <v>12148.66</v>
      </c>
      <c r="I7878" s="71" t="n">
        <f aca="false">IF(B7878&gt;=Settings!$B$23,1,0)</f>
        <v>1</v>
      </c>
      <c r="J7878" s="71" t="n">
        <v>1</v>
      </c>
      <c r="K7878" s="71" t="n">
        <f aca="false">F7878*I7878*J7878</f>
        <v>214</v>
      </c>
      <c r="L7878" s="71" t="n">
        <f aca="false">E7878*I7878*J7878</f>
        <v>15</v>
      </c>
      <c r="M7878" s="72" t="n">
        <f aca="false">G7878*I7878*J7878</f>
        <v>13563.23</v>
      </c>
      <c r="N7878" s="72" t="n">
        <f aca="false">D7878*I7878*J7878</f>
        <v>904.16</v>
      </c>
      <c r="O7878" s="71" t="n">
        <f aca="false">F7878*J7878</f>
        <v>214</v>
      </c>
      <c r="P7878" s="71" t="n">
        <f aca="false">E7878*J7878</f>
        <v>15</v>
      </c>
    </row>
    <row r="7879" customFormat="false" ht="15" hidden="false" customHeight="false" outlineLevel="0" collapsed="false">
      <c r="A7879" s="71" t="s">
        <v>61</v>
      </c>
      <c r="B7879" s="71" t="s">
        <v>54</v>
      </c>
      <c r="C7879" s="71" t="s">
        <v>2128</v>
      </c>
      <c r="D7879" s="72" t="n">
        <v>0</v>
      </c>
      <c r="E7879" s="71" t="n">
        <v>0</v>
      </c>
      <c r="F7879" s="71" t="n">
        <v>1</v>
      </c>
      <c r="G7879" s="72" t="n">
        <v>118.14</v>
      </c>
      <c r="H7879" s="72" t="n">
        <v>118.14</v>
      </c>
      <c r="I7879" s="71" t="n">
        <f aca="false">IF(B7879&gt;=Settings!$B$23,1,0)</f>
        <v>1</v>
      </c>
      <c r="J7879" s="71" t="n">
        <v>1</v>
      </c>
      <c r="K7879" s="71" t="n">
        <f aca="false">F7879*I7879*J7879</f>
        <v>1</v>
      </c>
      <c r="L7879" s="71" t="n">
        <f aca="false">E7879*I7879*J7879</f>
        <v>0</v>
      </c>
      <c r="M7879" s="72" t="n">
        <f aca="false">G7879*I7879*J7879</f>
        <v>118.14</v>
      </c>
      <c r="N7879" s="72" t="n">
        <f aca="false">D7879*I7879*J7879</f>
        <v>-0</v>
      </c>
      <c r="O7879" s="71" t="n">
        <f aca="false">F7879*J7879</f>
        <v>1</v>
      </c>
      <c r="P7879" s="71" t="n">
        <f aca="false">E7879*J7879</f>
        <v>0</v>
      </c>
    </row>
    <row r="7880" customFormat="false" ht="15" hidden="false" customHeight="false" outlineLevel="0" collapsed="false">
      <c r="A7880" s="71" t="s">
        <v>60</v>
      </c>
      <c r="B7880" s="71" t="s">
        <v>54</v>
      </c>
      <c r="C7880" s="71" t="s">
        <v>172</v>
      </c>
      <c r="D7880" s="72" t="n">
        <v>297.12</v>
      </c>
      <c r="E7880" s="71" t="n">
        <v>4</v>
      </c>
      <c r="F7880" s="71" t="n">
        <v>35</v>
      </c>
      <c r="G7880" s="72" t="n">
        <v>2925.6</v>
      </c>
      <c r="H7880" s="72" t="n">
        <v>2207.01</v>
      </c>
      <c r="I7880" s="71" t="n">
        <f aca="false">IF(B7880&gt;=Settings!$B$23,1,0)</f>
        <v>1</v>
      </c>
      <c r="J7880" s="71" t="n">
        <v>1</v>
      </c>
      <c r="K7880" s="71" t="n">
        <f aca="false">F7880*I7880*J7880</f>
        <v>35</v>
      </c>
      <c r="L7880" s="71" t="n">
        <f aca="false">E7880*I7880*J7880</f>
        <v>4</v>
      </c>
      <c r="M7880" s="72" t="n">
        <f aca="false">G7880*I7880*J7880</f>
        <v>2925.6</v>
      </c>
      <c r="N7880" s="72" t="n">
        <f aca="false">D7880*I7880*J7880</f>
        <v>297.12</v>
      </c>
      <c r="O7880" s="71" t="n">
        <f aca="false">F7880*J7880</f>
        <v>35</v>
      </c>
      <c r="P7880" s="71" t="n">
        <f aca="false">E7880*J7880</f>
        <v>4</v>
      </c>
    </row>
    <row r="7881" customFormat="false" ht="15" hidden="false" customHeight="false" outlineLevel="0" collapsed="false">
      <c r="A7881" s="71" t="s">
        <v>59</v>
      </c>
      <c r="B7881" s="71" t="s">
        <v>54</v>
      </c>
      <c r="C7881" s="71" t="s">
        <v>2391</v>
      </c>
      <c r="D7881" s="72" t="n">
        <v>95.41</v>
      </c>
      <c r="E7881" s="71" t="n">
        <v>1</v>
      </c>
      <c r="F7881" s="71" t="n">
        <v>7</v>
      </c>
      <c r="G7881" s="72" t="n">
        <v>698.01</v>
      </c>
      <c r="H7881" s="72" t="n">
        <v>566.97</v>
      </c>
      <c r="I7881" s="71" t="n">
        <f aca="false">IF(B7881&gt;=Settings!$B$23,1,0)</f>
        <v>1</v>
      </c>
      <c r="J7881" s="71" t="n">
        <v>1</v>
      </c>
      <c r="K7881" s="71" t="n">
        <f aca="false">F7881*I7881*J7881</f>
        <v>7</v>
      </c>
      <c r="L7881" s="71" t="n">
        <f aca="false">E7881*I7881*J7881</f>
        <v>1</v>
      </c>
      <c r="M7881" s="72" t="n">
        <f aca="false">G7881*I7881*J7881</f>
        <v>698.01</v>
      </c>
      <c r="N7881" s="72" t="n">
        <f aca="false">D7881*I7881*J7881</f>
        <v>95.41</v>
      </c>
      <c r="O7881" s="71" t="n">
        <f aca="false">F7881*J7881</f>
        <v>7</v>
      </c>
      <c r="P7881" s="71" t="n">
        <f aca="false">E7881*J7881</f>
        <v>1</v>
      </c>
    </row>
    <row r="7882" customFormat="false" ht="15" hidden="false" customHeight="false" outlineLevel="0" collapsed="false">
      <c r="A7882" s="71" t="s">
        <v>59</v>
      </c>
      <c r="B7882" s="71" t="s">
        <v>54</v>
      </c>
      <c r="C7882" s="71" t="s">
        <v>1011</v>
      </c>
      <c r="D7882" s="72" t="n">
        <v>0</v>
      </c>
      <c r="E7882" s="71" t="n">
        <v>0</v>
      </c>
      <c r="F7882" s="71" t="n">
        <v>11</v>
      </c>
      <c r="G7882" s="72" t="n">
        <v>1454.01</v>
      </c>
      <c r="H7882" s="72" t="n">
        <v>1214.13</v>
      </c>
      <c r="I7882" s="71" t="n">
        <f aca="false">IF(B7882&gt;=Settings!$B$23,1,0)</f>
        <v>1</v>
      </c>
      <c r="J7882" s="71" t="n">
        <v>1</v>
      </c>
      <c r="K7882" s="71" t="n">
        <f aca="false">F7882*I7882*J7882</f>
        <v>11</v>
      </c>
      <c r="L7882" s="71" t="n">
        <f aca="false">E7882*I7882*J7882</f>
        <v>0</v>
      </c>
      <c r="M7882" s="72" t="n">
        <f aca="false">G7882*I7882*J7882</f>
        <v>1454.01</v>
      </c>
      <c r="N7882" s="72" t="n">
        <f aca="false">D7882*I7882*J7882</f>
        <v>-0</v>
      </c>
      <c r="O7882" s="71" t="n">
        <f aca="false">F7882*J7882</f>
        <v>11</v>
      </c>
      <c r="P7882" s="71" t="n">
        <f aca="false">E7882*J7882</f>
        <v>0</v>
      </c>
    </row>
    <row r="7883" customFormat="false" ht="15" hidden="false" customHeight="false" outlineLevel="0" collapsed="false">
      <c r="A7883" s="71" t="s">
        <v>62</v>
      </c>
      <c r="B7883" s="71" t="s">
        <v>54</v>
      </c>
      <c r="C7883" s="71" t="s">
        <v>169</v>
      </c>
      <c r="D7883" s="72" t="n">
        <v>72.68</v>
      </c>
      <c r="E7883" s="71" t="n">
        <v>1</v>
      </c>
      <c r="F7883" s="71" t="n">
        <v>2</v>
      </c>
      <c r="G7883" s="72" t="n">
        <v>131.73</v>
      </c>
      <c r="H7883" s="72" t="n">
        <v>59.05</v>
      </c>
      <c r="I7883" s="71" t="n">
        <f aca="false">IF(B7883&gt;=Settings!$B$23,1,0)</f>
        <v>1</v>
      </c>
      <c r="J7883" s="71" t="n">
        <v>1</v>
      </c>
      <c r="K7883" s="71" t="n">
        <f aca="false">F7883*I7883*J7883</f>
        <v>2</v>
      </c>
      <c r="L7883" s="71" t="n">
        <f aca="false">E7883*I7883*J7883</f>
        <v>1</v>
      </c>
      <c r="M7883" s="72" t="n">
        <f aca="false">G7883*I7883*J7883</f>
        <v>131.73</v>
      </c>
      <c r="N7883" s="72" t="n">
        <f aca="false">D7883*I7883*J7883</f>
        <v>72.68</v>
      </c>
      <c r="O7883" s="71" t="n">
        <f aca="false">F7883*J7883</f>
        <v>2</v>
      </c>
      <c r="P7883" s="71" t="n">
        <f aca="false">E7883*J7883</f>
        <v>1</v>
      </c>
    </row>
    <row r="7884" customFormat="false" ht="15" hidden="false" customHeight="false" outlineLevel="0" collapsed="false">
      <c r="A7884" s="71" t="s">
        <v>59</v>
      </c>
      <c r="B7884" s="71" t="s">
        <v>54</v>
      </c>
      <c r="C7884" s="71" t="s">
        <v>919</v>
      </c>
      <c r="D7884" s="72" t="n">
        <v>0</v>
      </c>
      <c r="E7884" s="71" t="n">
        <v>0</v>
      </c>
      <c r="F7884" s="71" t="n">
        <v>8</v>
      </c>
      <c r="G7884" s="72" t="n">
        <v>713.25</v>
      </c>
      <c r="H7884" s="72" t="n">
        <v>611.52</v>
      </c>
      <c r="I7884" s="71" t="n">
        <f aca="false">IF(B7884&gt;=Settings!$B$23,1,0)</f>
        <v>1</v>
      </c>
      <c r="J7884" s="71" t="n">
        <v>1</v>
      </c>
      <c r="K7884" s="71" t="n">
        <f aca="false">F7884*I7884*J7884</f>
        <v>8</v>
      </c>
      <c r="L7884" s="71" t="n">
        <f aca="false">E7884*I7884*J7884</f>
        <v>0</v>
      </c>
      <c r="M7884" s="72" t="n">
        <f aca="false">G7884*I7884*J7884</f>
        <v>713.25</v>
      </c>
      <c r="N7884" s="72" t="n">
        <f aca="false">D7884*I7884*J7884</f>
        <v>-0</v>
      </c>
      <c r="O7884" s="71" t="n">
        <f aca="false">F7884*J7884</f>
        <v>8</v>
      </c>
      <c r="P7884" s="71" t="n">
        <f aca="false">E7884*J7884</f>
        <v>0</v>
      </c>
    </row>
    <row r="7885" customFormat="false" ht="15" hidden="false" customHeight="false" outlineLevel="0" collapsed="false">
      <c r="A7885" s="71" t="s">
        <v>60</v>
      </c>
      <c r="B7885" s="71" t="s">
        <v>54</v>
      </c>
      <c r="C7885" s="71" t="s">
        <v>926</v>
      </c>
      <c r="D7885" s="72" t="n">
        <v>47.08</v>
      </c>
      <c r="E7885" s="71" t="n">
        <v>4</v>
      </c>
      <c r="F7885" s="71" t="n">
        <v>28</v>
      </c>
      <c r="G7885" s="72" t="n">
        <v>329.56</v>
      </c>
      <c r="H7885" s="72" t="n">
        <v>275.43</v>
      </c>
      <c r="I7885" s="71" t="n">
        <f aca="false">IF(B7885&gt;=Settings!$B$23,1,0)</f>
        <v>1</v>
      </c>
      <c r="J7885" s="71" t="n">
        <v>1</v>
      </c>
      <c r="K7885" s="71" t="n">
        <f aca="false">F7885*I7885*J7885</f>
        <v>28</v>
      </c>
      <c r="L7885" s="71" t="n">
        <f aca="false">E7885*I7885*J7885</f>
        <v>4</v>
      </c>
      <c r="M7885" s="72" t="n">
        <f aca="false">G7885*I7885*J7885</f>
        <v>329.56</v>
      </c>
      <c r="N7885" s="72" t="n">
        <f aca="false">D7885*I7885*J7885</f>
        <v>47.08</v>
      </c>
      <c r="O7885" s="71" t="n">
        <f aca="false">F7885*J7885</f>
        <v>28</v>
      </c>
      <c r="P7885" s="71" t="n">
        <f aca="false">E7885*J7885</f>
        <v>4</v>
      </c>
    </row>
    <row r="7886" customFormat="false" ht="15" hidden="false" customHeight="false" outlineLevel="0" collapsed="false">
      <c r="A7886" s="71" t="s">
        <v>62</v>
      </c>
      <c r="B7886" s="71" t="s">
        <v>54</v>
      </c>
      <c r="C7886" s="71" t="s">
        <v>119</v>
      </c>
      <c r="D7886" s="72" t="n">
        <v>99.95</v>
      </c>
      <c r="E7886" s="71" t="n">
        <v>1</v>
      </c>
      <c r="F7886" s="71" t="n">
        <v>11</v>
      </c>
      <c r="G7886" s="72" t="n">
        <v>985.84</v>
      </c>
      <c r="H7886" s="72" t="n">
        <v>869.54</v>
      </c>
      <c r="I7886" s="71" t="n">
        <f aca="false">IF(B7886&gt;=Settings!$B$23,1,0)</f>
        <v>1</v>
      </c>
      <c r="J7886" s="71" t="n">
        <v>1</v>
      </c>
      <c r="K7886" s="71" t="n">
        <f aca="false">F7886*I7886*J7886</f>
        <v>11</v>
      </c>
      <c r="L7886" s="71" t="n">
        <f aca="false">E7886*I7886*J7886</f>
        <v>1</v>
      </c>
      <c r="M7886" s="72" t="n">
        <f aca="false">G7886*I7886*J7886</f>
        <v>985.84</v>
      </c>
      <c r="N7886" s="72" t="n">
        <f aca="false">D7886*I7886*J7886</f>
        <v>99.95</v>
      </c>
      <c r="O7886" s="71" t="n">
        <f aca="false">F7886*J7886</f>
        <v>11</v>
      </c>
      <c r="P7886" s="71" t="n">
        <f aca="false">E7886*J7886</f>
        <v>1</v>
      </c>
    </row>
    <row r="7887" customFormat="false" ht="15" hidden="false" customHeight="false" outlineLevel="0" collapsed="false">
      <c r="A7887" s="71" t="s">
        <v>59</v>
      </c>
      <c r="B7887" s="71" t="s">
        <v>54</v>
      </c>
      <c r="C7887" s="71" t="s">
        <v>1182</v>
      </c>
      <c r="D7887" s="72" t="n">
        <v>85.56</v>
      </c>
      <c r="E7887" s="71" t="n">
        <v>1</v>
      </c>
      <c r="F7887" s="71" t="n">
        <v>8</v>
      </c>
      <c r="G7887" s="72" t="n">
        <v>671.32</v>
      </c>
      <c r="H7887" s="72" t="n">
        <v>576.27</v>
      </c>
      <c r="I7887" s="71" t="n">
        <f aca="false">IF(B7887&gt;=Settings!$B$23,1,0)</f>
        <v>1</v>
      </c>
      <c r="J7887" s="71" t="n">
        <v>1</v>
      </c>
      <c r="K7887" s="71" t="n">
        <f aca="false">F7887*I7887*J7887</f>
        <v>8</v>
      </c>
      <c r="L7887" s="71" t="n">
        <f aca="false">E7887*I7887*J7887</f>
        <v>1</v>
      </c>
      <c r="M7887" s="72" t="n">
        <f aca="false">G7887*I7887*J7887</f>
        <v>671.32</v>
      </c>
      <c r="N7887" s="72" t="n">
        <f aca="false">D7887*I7887*J7887</f>
        <v>85.56</v>
      </c>
      <c r="O7887" s="71" t="n">
        <f aca="false">F7887*J7887</f>
        <v>8</v>
      </c>
      <c r="P7887" s="71" t="n">
        <f aca="false">E7887*J7887</f>
        <v>1</v>
      </c>
    </row>
    <row r="7888" customFormat="false" ht="15" hidden="false" customHeight="false" outlineLevel="0" collapsed="false">
      <c r="A7888" s="71" t="s">
        <v>61</v>
      </c>
      <c r="B7888" s="71" t="s">
        <v>54</v>
      </c>
      <c r="C7888" s="71" t="s">
        <v>976</v>
      </c>
      <c r="D7888" s="72" t="n">
        <v>0</v>
      </c>
      <c r="E7888" s="71" t="n">
        <v>0</v>
      </c>
      <c r="F7888" s="71" t="n">
        <v>10</v>
      </c>
      <c r="G7888" s="72" t="n">
        <v>908.6</v>
      </c>
      <c r="H7888" s="72" t="n">
        <v>894.97</v>
      </c>
      <c r="I7888" s="71" t="n">
        <f aca="false">IF(B7888&gt;=Settings!$B$23,1,0)</f>
        <v>1</v>
      </c>
      <c r="J7888" s="71" t="n">
        <v>1</v>
      </c>
      <c r="K7888" s="71" t="n">
        <f aca="false">F7888*I7888*J7888</f>
        <v>10</v>
      </c>
      <c r="L7888" s="71" t="n">
        <f aca="false">E7888*I7888*J7888</f>
        <v>0</v>
      </c>
      <c r="M7888" s="72" t="n">
        <f aca="false">G7888*I7888*J7888</f>
        <v>908.6</v>
      </c>
      <c r="N7888" s="72" t="n">
        <f aca="false">D7888*I7888*J7888</f>
        <v>-0</v>
      </c>
      <c r="O7888" s="71" t="n">
        <f aca="false">F7888*J7888</f>
        <v>10</v>
      </c>
      <c r="P7888" s="71" t="n">
        <f aca="false">E7888*J7888</f>
        <v>0</v>
      </c>
    </row>
    <row r="7889" customFormat="false" ht="15" hidden="false" customHeight="false" outlineLevel="0" collapsed="false">
      <c r="A7889" s="71" t="s">
        <v>60</v>
      </c>
      <c r="B7889" s="71" t="s">
        <v>54</v>
      </c>
      <c r="C7889" s="71" t="s">
        <v>1164</v>
      </c>
      <c r="D7889" s="72" t="n">
        <v>0</v>
      </c>
      <c r="E7889" s="71" t="n">
        <v>0</v>
      </c>
      <c r="F7889" s="71" t="n">
        <v>5</v>
      </c>
      <c r="G7889" s="72" t="n">
        <v>763.4</v>
      </c>
      <c r="H7889" s="72" t="n">
        <v>714.34</v>
      </c>
      <c r="I7889" s="71" t="n">
        <f aca="false">IF(B7889&gt;=Settings!$B$23,1,0)</f>
        <v>1</v>
      </c>
      <c r="J7889" s="71" t="n">
        <v>1</v>
      </c>
      <c r="K7889" s="71" t="n">
        <f aca="false">F7889*I7889*J7889</f>
        <v>5</v>
      </c>
      <c r="L7889" s="71" t="n">
        <f aca="false">E7889*I7889*J7889</f>
        <v>0</v>
      </c>
      <c r="M7889" s="72" t="n">
        <f aca="false">G7889*I7889*J7889</f>
        <v>763.4</v>
      </c>
      <c r="N7889" s="72" t="n">
        <f aca="false">D7889*I7889*J7889</f>
        <v>-0</v>
      </c>
      <c r="O7889" s="71" t="n">
        <f aca="false">F7889*J7889</f>
        <v>5</v>
      </c>
      <c r="P7889" s="71" t="n">
        <f aca="false">E7889*J7889</f>
        <v>0</v>
      </c>
    </row>
    <row r="7890" customFormat="false" ht="15" hidden="false" customHeight="false" outlineLevel="0" collapsed="false">
      <c r="A7890" s="71" t="s">
        <v>62</v>
      </c>
      <c r="B7890" s="71" t="s">
        <v>54</v>
      </c>
      <c r="C7890" s="71" t="s">
        <v>171</v>
      </c>
      <c r="D7890" s="72" t="n">
        <v>0</v>
      </c>
      <c r="E7890" s="71" t="n">
        <v>0</v>
      </c>
      <c r="F7890" s="71" t="n">
        <v>1</v>
      </c>
      <c r="G7890" s="72" t="n">
        <v>49.95</v>
      </c>
      <c r="H7890" s="72" t="n">
        <v>42.46</v>
      </c>
      <c r="I7890" s="71" t="n">
        <f aca="false">IF(B7890&gt;=Settings!$B$23,1,0)</f>
        <v>1</v>
      </c>
      <c r="J7890" s="71" t="n">
        <v>1</v>
      </c>
      <c r="K7890" s="71" t="n">
        <f aca="false">F7890*I7890*J7890</f>
        <v>1</v>
      </c>
      <c r="L7890" s="71" t="n">
        <f aca="false">E7890*I7890*J7890</f>
        <v>0</v>
      </c>
      <c r="M7890" s="72" t="n">
        <f aca="false">G7890*I7890*J7890</f>
        <v>49.95</v>
      </c>
      <c r="N7890" s="72" t="n">
        <f aca="false">D7890*I7890*J7890</f>
        <v>-0</v>
      </c>
      <c r="O7890" s="71" t="n">
        <f aca="false">F7890*J7890</f>
        <v>1</v>
      </c>
      <c r="P7890" s="71" t="n">
        <f aca="false">E7890*J7890</f>
        <v>0</v>
      </c>
    </row>
    <row r="7891" customFormat="false" ht="15" hidden="false" customHeight="false" outlineLevel="0" collapsed="false">
      <c r="A7891" s="71" t="s">
        <v>59</v>
      </c>
      <c r="B7891" s="71" t="s">
        <v>54</v>
      </c>
      <c r="C7891" s="71" t="s">
        <v>171</v>
      </c>
      <c r="D7891" s="72" t="n">
        <v>81.77</v>
      </c>
      <c r="E7891" s="71" t="n">
        <v>1</v>
      </c>
      <c r="F7891" s="71" t="n">
        <v>10</v>
      </c>
      <c r="G7891" s="72" t="n">
        <v>717.73</v>
      </c>
      <c r="H7891" s="72" t="n">
        <v>607.81</v>
      </c>
      <c r="I7891" s="71" t="n">
        <f aca="false">IF(B7891&gt;=Settings!$B$23,1,0)</f>
        <v>1</v>
      </c>
      <c r="J7891" s="71" t="n">
        <v>1</v>
      </c>
      <c r="K7891" s="71" t="n">
        <f aca="false">F7891*I7891*J7891</f>
        <v>10</v>
      </c>
      <c r="L7891" s="71" t="n">
        <f aca="false">E7891*I7891*J7891</f>
        <v>1</v>
      </c>
      <c r="M7891" s="72" t="n">
        <f aca="false">G7891*I7891*J7891</f>
        <v>717.73</v>
      </c>
      <c r="N7891" s="72" t="n">
        <f aca="false">D7891*I7891*J7891</f>
        <v>81.77</v>
      </c>
      <c r="O7891" s="71" t="n">
        <f aca="false">F7891*J7891</f>
        <v>10</v>
      </c>
      <c r="P7891" s="71" t="n">
        <f aca="false">E7891*J7891</f>
        <v>1</v>
      </c>
    </row>
    <row r="7892" customFormat="false" ht="15" hidden="false" customHeight="false" outlineLevel="0" collapsed="false">
      <c r="A7892" s="71" t="s">
        <v>60</v>
      </c>
      <c r="B7892" s="71" t="s">
        <v>54</v>
      </c>
      <c r="C7892" s="71" t="s">
        <v>1668</v>
      </c>
      <c r="D7892" s="72" t="n">
        <v>261.78</v>
      </c>
      <c r="E7892" s="71" t="n">
        <v>1</v>
      </c>
      <c r="F7892" s="71" t="n">
        <v>1</v>
      </c>
      <c r="G7892" s="72" t="n">
        <v>327.22</v>
      </c>
      <c r="H7892" s="72" t="n">
        <v>0</v>
      </c>
      <c r="I7892" s="71" t="n">
        <f aca="false">IF(B7892&gt;=Settings!$B$23,1,0)</f>
        <v>1</v>
      </c>
      <c r="J7892" s="71" t="n">
        <v>1</v>
      </c>
      <c r="K7892" s="71" t="n">
        <f aca="false">F7892*I7892*J7892</f>
        <v>1</v>
      </c>
      <c r="L7892" s="71" t="n">
        <f aca="false">E7892*I7892*J7892</f>
        <v>1</v>
      </c>
      <c r="M7892" s="72" t="n">
        <f aca="false">G7892*I7892*J7892</f>
        <v>327.22</v>
      </c>
      <c r="N7892" s="72" t="n">
        <f aca="false">D7892*I7892*J7892</f>
        <v>261.78</v>
      </c>
      <c r="O7892" s="71" t="n">
        <f aca="false">F7892*J7892</f>
        <v>1</v>
      </c>
      <c r="P7892" s="71" t="n">
        <f aca="false">E7892*J7892</f>
        <v>1</v>
      </c>
    </row>
    <row r="7893" customFormat="false" ht="15" hidden="false" customHeight="false" outlineLevel="0" collapsed="false">
      <c r="A7893" s="71" t="s">
        <v>59</v>
      </c>
      <c r="B7893" s="71" t="s">
        <v>54</v>
      </c>
      <c r="C7893" s="71" t="s">
        <v>2414</v>
      </c>
      <c r="D7893" s="72" t="n">
        <v>0</v>
      </c>
      <c r="E7893" s="71" t="n">
        <v>0</v>
      </c>
      <c r="F7893" s="71" t="n">
        <v>3</v>
      </c>
      <c r="G7893" s="72" t="n">
        <v>288.94</v>
      </c>
      <c r="H7893" s="72" t="n">
        <v>253.88</v>
      </c>
      <c r="I7893" s="71" t="n">
        <f aca="false">IF(B7893&gt;=Settings!$B$23,1,0)</f>
        <v>1</v>
      </c>
      <c r="J7893" s="71" t="n">
        <v>1</v>
      </c>
      <c r="K7893" s="71" t="n">
        <f aca="false">F7893*I7893*J7893</f>
        <v>3</v>
      </c>
      <c r="L7893" s="71" t="n">
        <f aca="false">E7893*I7893*J7893</f>
        <v>0</v>
      </c>
      <c r="M7893" s="72" t="n">
        <f aca="false">G7893*I7893*J7893</f>
        <v>288.94</v>
      </c>
      <c r="N7893" s="72" t="n">
        <f aca="false">D7893*I7893*J7893</f>
        <v>-0</v>
      </c>
      <c r="O7893" s="71" t="n">
        <f aca="false">F7893*J7893</f>
        <v>3</v>
      </c>
      <c r="P7893" s="71" t="n">
        <f aca="false">E7893*J7893</f>
        <v>0</v>
      </c>
    </row>
    <row r="7894" customFormat="false" ht="15" hidden="false" customHeight="false" outlineLevel="0" collapsed="false">
      <c r="A7894" s="71" t="s">
        <v>61</v>
      </c>
      <c r="B7894" s="71" t="s">
        <v>54</v>
      </c>
      <c r="C7894" s="71" t="s">
        <v>977</v>
      </c>
      <c r="D7894" s="72" t="n">
        <v>8.14</v>
      </c>
      <c r="E7894" s="71" t="n">
        <v>1</v>
      </c>
      <c r="F7894" s="71" t="n">
        <v>21</v>
      </c>
      <c r="G7894" s="72" t="n">
        <v>170.9</v>
      </c>
      <c r="H7894" s="72" t="n">
        <v>157.89</v>
      </c>
      <c r="I7894" s="71" t="n">
        <f aca="false">IF(B7894&gt;=Settings!$B$23,1,0)</f>
        <v>1</v>
      </c>
      <c r="J7894" s="71" t="n">
        <v>1</v>
      </c>
      <c r="K7894" s="71" t="n">
        <f aca="false">F7894*I7894*J7894</f>
        <v>21</v>
      </c>
      <c r="L7894" s="71" t="n">
        <f aca="false">E7894*I7894*J7894</f>
        <v>1</v>
      </c>
      <c r="M7894" s="72" t="n">
        <f aca="false">G7894*I7894*J7894</f>
        <v>170.9</v>
      </c>
      <c r="N7894" s="72" t="n">
        <f aca="false">D7894*I7894*J7894</f>
        <v>8.14</v>
      </c>
      <c r="O7894" s="71" t="n">
        <f aca="false">F7894*J7894</f>
        <v>21</v>
      </c>
      <c r="P7894" s="71" t="n">
        <f aca="false">E7894*J7894</f>
        <v>1</v>
      </c>
    </row>
    <row r="7895" customFormat="false" ht="15" hidden="false" customHeight="false" outlineLevel="0" collapsed="false">
      <c r="A7895" s="71" t="s">
        <v>63</v>
      </c>
      <c r="B7895" s="71" t="s">
        <v>54</v>
      </c>
      <c r="C7895" s="71" t="s">
        <v>180</v>
      </c>
      <c r="D7895" s="72" t="n">
        <v>0</v>
      </c>
      <c r="E7895" s="71" t="n">
        <v>0</v>
      </c>
      <c r="F7895" s="71" t="n">
        <v>5</v>
      </c>
      <c r="G7895" s="72" t="n">
        <v>522.5</v>
      </c>
      <c r="H7895" s="72" t="n">
        <v>522.5</v>
      </c>
      <c r="I7895" s="71" t="n">
        <f aca="false">IF(B7895&gt;=Settings!$B$23,1,0)</f>
        <v>1</v>
      </c>
      <c r="J7895" s="71" t="n">
        <v>1</v>
      </c>
      <c r="K7895" s="71" t="n">
        <f aca="false">F7895*I7895*J7895</f>
        <v>5</v>
      </c>
      <c r="L7895" s="71" t="n">
        <f aca="false">E7895*I7895*J7895</f>
        <v>0</v>
      </c>
      <c r="M7895" s="72" t="n">
        <f aca="false">G7895*I7895*J7895</f>
        <v>522.5</v>
      </c>
      <c r="N7895" s="72" t="n">
        <f aca="false">D7895*I7895*J7895</f>
        <v>-0</v>
      </c>
      <c r="O7895" s="71" t="n">
        <f aca="false">F7895*J7895</f>
        <v>5</v>
      </c>
      <c r="P7895" s="71" t="n">
        <f aca="false">E7895*J7895</f>
        <v>0</v>
      </c>
    </row>
    <row r="7896" customFormat="false" ht="15" hidden="false" customHeight="false" outlineLevel="0" collapsed="false">
      <c r="A7896" s="71" t="s">
        <v>63</v>
      </c>
      <c r="B7896" s="71" t="s">
        <v>54</v>
      </c>
      <c r="C7896" s="71" t="s">
        <v>2323</v>
      </c>
      <c r="D7896" s="72" t="n">
        <v>0</v>
      </c>
      <c r="E7896" s="71" t="n">
        <v>0</v>
      </c>
      <c r="F7896" s="71" t="n">
        <v>1</v>
      </c>
      <c r="G7896" s="72" t="n">
        <v>109.05</v>
      </c>
      <c r="H7896" s="72" t="n">
        <v>109.05</v>
      </c>
      <c r="I7896" s="71" t="n">
        <f aca="false">IF(B7896&gt;=Settings!$B$23,1,0)</f>
        <v>1</v>
      </c>
      <c r="J7896" s="71" t="n">
        <v>1</v>
      </c>
      <c r="K7896" s="71" t="n">
        <f aca="false">F7896*I7896*J7896</f>
        <v>1</v>
      </c>
      <c r="L7896" s="71" t="n">
        <f aca="false">E7896*I7896*J7896</f>
        <v>0</v>
      </c>
      <c r="M7896" s="72" t="n">
        <f aca="false">G7896*I7896*J7896</f>
        <v>109.05</v>
      </c>
      <c r="N7896" s="72" t="n">
        <f aca="false">D7896*I7896*J7896</f>
        <v>-0</v>
      </c>
      <c r="O7896" s="71" t="n">
        <f aca="false">F7896*J7896</f>
        <v>1</v>
      </c>
      <c r="P7896" s="71" t="n">
        <f aca="false">E7896*J7896</f>
        <v>0</v>
      </c>
    </row>
    <row r="7897" customFormat="false" ht="15" hidden="false" customHeight="false" outlineLevel="0" collapsed="false">
      <c r="A7897" s="71" t="s">
        <v>59</v>
      </c>
      <c r="B7897" s="71" t="s">
        <v>54</v>
      </c>
      <c r="C7897" s="71" t="s">
        <v>1024</v>
      </c>
      <c r="D7897" s="72" t="n">
        <v>95.41</v>
      </c>
      <c r="E7897" s="71" t="n">
        <v>1</v>
      </c>
      <c r="F7897" s="71" t="n">
        <v>13</v>
      </c>
      <c r="G7897" s="72" t="n">
        <v>1244.89</v>
      </c>
      <c r="H7897" s="72" t="n">
        <v>1149.48</v>
      </c>
      <c r="I7897" s="71" t="n">
        <f aca="false">IF(B7897&gt;=Settings!$B$23,1,0)</f>
        <v>1</v>
      </c>
      <c r="J7897" s="71" t="n">
        <v>1</v>
      </c>
      <c r="K7897" s="71" t="n">
        <f aca="false">F7897*I7897*J7897</f>
        <v>13</v>
      </c>
      <c r="L7897" s="71" t="n">
        <f aca="false">E7897*I7897*J7897</f>
        <v>1</v>
      </c>
      <c r="M7897" s="72" t="n">
        <f aca="false">G7897*I7897*J7897</f>
        <v>1244.89</v>
      </c>
      <c r="N7897" s="72" t="n">
        <f aca="false">D7897*I7897*J7897</f>
        <v>95.41</v>
      </c>
      <c r="O7897" s="71" t="n">
        <f aca="false">F7897*J7897</f>
        <v>13</v>
      </c>
      <c r="P7897" s="71" t="n">
        <f aca="false">E7897*J7897</f>
        <v>1</v>
      </c>
    </row>
    <row r="7898" customFormat="false" ht="15" hidden="false" customHeight="false" outlineLevel="0" collapsed="false">
      <c r="A7898" s="71" t="s">
        <v>60</v>
      </c>
      <c r="B7898" s="71" t="s">
        <v>54</v>
      </c>
      <c r="C7898" s="71" t="s">
        <v>1420</v>
      </c>
      <c r="D7898" s="72" t="n">
        <v>520.69</v>
      </c>
      <c r="E7898" s="71" t="n">
        <v>5</v>
      </c>
      <c r="F7898" s="71" t="n">
        <v>31</v>
      </c>
      <c r="G7898" s="72" t="n">
        <v>3275.87</v>
      </c>
      <c r="H7898" s="72" t="n">
        <v>2660.48</v>
      </c>
      <c r="I7898" s="71" t="n">
        <f aca="false">IF(B7898&gt;=Settings!$B$23,1,0)</f>
        <v>1</v>
      </c>
      <c r="J7898" s="71" t="n">
        <v>1</v>
      </c>
      <c r="K7898" s="71" t="n">
        <f aca="false">F7898*I7898*J7898</f>
        <v>31</v>
      </c>
      <c r="L7898" s="71" t="n">
        <f aca="false">E7898*I7898*J7898</f>
        <v>5</v>
      </c>
      <c r="M7898" s="72" t="n">
        <f aca="false">G7898*I7898*J7898</f>
        <v>3275.87</v>
      </c>
      <c r="N7898" s="72" t="n">
        <f aca="false">D7898*I7898*J7898</f>
        <v>520.69</v>
      </c>
      <c r="O7898" s="71" t="n">
        <f aca="false">F7898*J7898</f>
        <v>31</v>
      </c>
      <c r="P7898" s="71" t="n">
        <f aca="false">E7898*J7898</f>
        <v>5</v>
      </c>
    </row>
    <row r="7899" customFormat="false" ht="15" hidden="false" customHeight="false" outlineLevel="0" collapsed="false">
      <c r="A7899" s="71" t="s">
        <v>59</v>
      </c>
      <c r="B7899" s="71" t="s">
        <v>54</v>
      </c>
      <c r="C7899" s="71" t="s">
        <v>134</v>
      </c>
      <c r="D7899" s="72" t="n">
        <v>500.61</v>
      </c>
      <c r="E7899" s="71" t="n">
        <v>7</v>
      </c>
      <c r="F7899" s="71" t="n">
        <v>79</v>
      </c>
      <c r="G7899" s="72" t="n">
        <v>5941.71</v>
      </c>
      <c r="H7899" s="72" t="n">
        <v>5108.55</v>
      </c>
      <c r="I7899" s="71" t="n">
        <f aca="false">IF(B7899&gt;=Settings!$B$23,1,0)</f>
        <v>1</v>
      </c>
      <c r="J7899" s="71" t="n">
        <v>1</v>
      </c>
      <c r="K7899" s="71" t="n">
        <f aca="false">F7899*I7899*J7899</f>
        <v>79</v>
      </c>
      <c r="L7899" s="71" t="n">
        <f aca="false">E7899*I7899*J7899</f>
        <v>7</v>
      </c>
      <c r="M7899" s="72" t="n">
        <f aca="false">G7899*I7899*J7899</f>
        <v>5941.71</v>
      </c>
      <c r="N7899" s="72" t="n">
        <f aca="false">D7899*I7899*J7899</f>
        <v>500.61</v>
      </c>
      <c r="O7899" s="71" t="n">
        <f aca="false">F7899*J7899</f>
        <v>79</v>
      </c>
      <c r="P7899" s="71" t="n">
        <f aca="false">E7899*J7899</f>
        <v>7</v>
      </c>
    </row>
    <row r="7900" customFormat="false" ht="15" hidden="false" customHeight="false" outlineLevel="0" collapsed="false">
      <c r="A7900" s="71" t="s">
        <v>61</v>
      </c>
      <c r="B7900" s="71" t="s">
        <v>54</v>
      </c>
      <c r="C7900" s="71" t="s">
        <v>2429</v>
      </c>
      <c r="D7900" s="72" t="n">
        <v>0</v>
      </c>
      <c r="E7900" s="71" t="n">
        <v>0</v>
      </c>
      <c r="F7900" s="71" t="n">
        <v>1</v>
      </c>
      <c r="G7900" s="72" t="n">
        <v>77.23</v>
      </c>
      <c r="H7900" s="72" t="n">
        <v>77.23</v>
      </c>
      <c r="I7900" s="71" t="n">
        <f aca="false">IF(B7900&gt;=Settings!$B$23,1,0)</f>
        <v>1</v>
      </c>
      <c r="J7900" s="71" t="n">
        <v>1</v>
      </c>
      <c r="K7900" s="71" t="n">
        <f aca="false">F7900*I7900*J7900</f>
        <v>1</v>
      </c>
      <c r="L7900" s="71" t="n">
        <f aca="false">E7900*I7900*J7900</f>
        <v>0</v>
      </c>
      <c r="M7900" s="72" t="n">
        <f aca="false">G7900*I7900*J7900</f>
        <v>77.23</v>
      </c>
      <c r="N7900" s="72" t="n">
        <f aca="false">D7900*I7900*J7900</f>
        <v>-0</v>
      </c>
      <c r="O7900" s="71" t="n">
        <f aca="false">F7900*J7900</f>
        <v>1</v>
      </c>
      <c r="P7900" s="71" t="n">
        <f aca="false">E7900*J7900</f>
        <v>0</v>
      </c>
    </row>
    <row r="7901" customFormat="false" ht="15" hidden="false" customHeight="false" outlineLevel="0" collapsed="false">
      <c r="A7901" s="71" t="s">
        <v>61</v>
      </c>
      <c r="B7901" s="71" t="s">
        <v>54</v>
      </c>
      <c r="C7901" s="71" t="s">
        <v>593</v>
      </c>
      <c r="D7901" s="72" t="n">
        <v>172.64</v>
      </c>
      <c r="E7901" s="71" t="n">
        <v>2</v>
      </c>
      <c r="F7901" s="71" t="n">
        <v>41</v>
      </c>
      <c r="G7901" s="72" t="n">
        <v>3325.41</v>
      </c>
      <c r="H7901" s="72" t="n">
        <v>3019.31</v>
      </c>
      <c r="I7901" s="71" t="n">
        <f aca="false">IF(B7901&gt;=Settings!$B$23,1,0)</f>
        <v>1</v>
      </c>
      <c r="J7901" s="71" t="n">
        <v>1</v>
      </c>
      <c r="K7901" s="71" t="n">
        <f aca="false">F7901*I7901*J7901</f>
        <v>41</v>
      </c>
      <c r="L7901" s="71" t="n">
        <f aca="false">E7901*I7901*J7901</f>
        <v>2</v>
      </c>
      <c r="M7901" s="72" t="n">
        <f aca="false">G7901*I7901*J7901</f>
        <v>3325.41</v>
      </c>
      <c r="N7901" s="72" t="n">
        <f aca="false">D7901*I7901*J7901</f>
        <v>172.64</v>
      </c>
      <c r="O7901" s="71" t="n">
        <f aca="false">F7901*J7901</f>
        <v>41</v>
      </c>
      <c r="P7901" s="71" t="n">
        <f aca="false">E7901*J7901</f>
        <v>2</v>
      </c>
    </row>
    <row r="7902" customFormat="false" ht="15" hidden="false" customHeight="false" outlineLevel="0" collapsed="false">
      <c r="A7902" s="71" t="s">
        <v>59</v>
      </c>
      <c r="B7902" s="71" t="s">
        <v>54</v>
      </c>
      <c r="C7902" s="71" t="s">
        <v>1025</v>
      </c>
      <c r="D7902" s="72" t="n">
        <v>0</v>
      </c>
      <c r="E7902" s="71" t="n">
        <v>0</v>
      </c>
      <c r="F7902" s="71" t="n">
        <v>1</v>
      </c>
      <c r="G7902" s="72" t="n">
        <v>131.77</v>
      </c>
      <c r="H7902" s="72" t="n">
        <v>112.01</v>
      </c>
      <c r="I7902" s="71" t="n">
        <f aca="false">IF(B7902&gt;=Settings!$B$23,1,0)</f>
        <v>1</v>
      </c>
      <c r="J7902" s="71" t="n">
        <v>1</v>
      </c>
      <c r="K7902" s="71" t="n">
        <f aca="false">F7902*I7902*J7902</f>
        <v>1</v>
      </c>
      <c r="L7902" s="71" t="n">
        <f aca="false">E7902*I7902*J7902</f>
        <v>0</v>
      </c>
      <c r="M7902" s="72" t="n">
        <f aca="false">G7902*I7902*J7902</f>
        <v>131.77</v>
      </c>
      <c r="N7902" s="72" t="n">
        <f aca="false">D7902*I7902*J7902</f>
        <v>-0</v>
      </c>
      <c r="O7902" s="71" t="n">
        <f aca="false">F7902*J7902</f>
        <v>1</v>
      </c>
      <c r="P7902" s="71" t="n">
        <f aca="false">E7902*J7902</f>
        <v>0</v>
      </c>
    </row>
    <row r="7903" customFormat="false" ht="15" hidden="false" customHeight="false" outlineLevel="0" collapsed="false">
      <c r="A7903" s="71" t="s">
        <v>59</v>
      </c>
      <c r="B7903" s="71" t="s">
        <v>54</v>
      </c>
      <c r="C7903" s="71" t="s">
        <v>161</v>
      </c>
      <c r="D7903" s="72" t="n">
        <v>242.57</v>
      </c>
      <c r="E7903" s="71" t="n">
        <v>4</v>
      </c>
      <c r="F7903" s="71" t="n">
        <v>81</v>
      </c>
      <c r="G7903" s="72" t="n">
        <v>5028.36</v>
      </c>
      <c r="H7903" s="72" t="n">
        <v>4576.04</v>
      </c>
      <c r="I7903" s="71" t="n">
        <f aca="false">IF(B7903&gt;=Settings!$B$23,1,0)</f>
        <v>1</v>
      </c>
      <c r="J7903" s="71" t="n">
        <v>1</v>
      </c>
      <c r="K7903" s="71" t="n">
        <f aca="false">F7903*I7903*J7903</f>
        <v>81</v>
      </c>
      <c r="L7903" s="71" t="n">
        <f aca="false">E7903*I7903*J7903</f>
        <v>4</v>
      </c>
      <c r="M7903" s="72" t="n">
        <f aca="false">G7903*I7903*J7903</f>
        <v>5028.36</v>
      </c>
      <c r="N7903" s="72" t="n">
        <f aca="false">D7903*I7903*J7903</f>
        <v>242.57</v>
      </c>
      <c r="O7903" s="71" t="n">
        <f aca="false">F7903*J7903</f>
        <v>81</v>
      </c>
      <c r="P7903" s="71" t="n">
        <f aca="false">E7903*J7903</f>
        <v>4</v>
      </c>
    </row>
    <row r="7904" customFormat="false" ht="15" hidden="false" customHeight="false" outlineLevel="0" collapsed="false">
      <c r="A7904" s="71" t="s">
        <v>59</v>
      </c>
      <c r="B7904" s="71" t="s">
        <v>54</v>
      </c>
      <c r="C7904" s="71" t="s">
        <v>2180</v>
      </c>
      <c r="D7904" s="72" t="n">
        <v>10.87</v>
      </c>
      <c r="E7904" s="71" t="n">
        <v>1</v>
      </c>
      <c r="F7904" s="71" t="n">
        <v>12</v>
      </c>
      <c r="G7904" s="72" t="n">
        <v>163.06</v>
      </c>
      <c r="H7904" s="72" t="n">
        <v>146.77</v>
      </c>
      <c r="I7904" s="71" t="n">
        <f aca="false">IF(B7904&gt;=Settings!$B$23,1,0)</f>
        <v>1</v>
      </c>
      <c r="J7904" s="71" t="n">
        <v>1</v>
      </c>
      <c r="K7904" s="71" t="n">
        <f aca="false">F7904*I7904*J7904</f>
        <v>12</v>
      </c>
      <c r="L7904" s="71" t="n">
        <f aca="false">E7904*I7904*J7904</f>
        <v>1</v>
      </c>
      <c r="M7904" s="72" t="n">
        <f aca="false">G7904*I7904*J7904</f>
        <v>163.06</v>
      </c>
      <c r="N7904" s="72" t="n">
        <f aca="false">D7904*I7904*J7904</f>
        <v>10.87</v>
      </c>
      <c r="O7904" s="71" t="n">
        <f aca="false">F7904*J7904</f>
        <v>12</v>
      </c>
      <c r="P7904" s="71" t="n">
        <f aca="false">E7904*J7904</f>
        <v>1</v>
      </c>
    </row>
    <row r="7905" customFormat="false" ht="15" hidden="false" customHeight="false" outlineLevel="0" collapsed="false">
      <c r="A7905" s="71" t="s">
        <v>59</v>
      </c>
      <c r="B7905" s="71" t="s">
        <v>54</v>
      </c>
      <c r="C7905" s="71" t="s">
        <v>991</v>
      </c>
      <c r="D7905" s="72" t="n">
        <v>274.38</v>
      </c>
      <c r="E7905" s="71" t="n">
        <v>3</v>
      </c>
      <c r="F7905" s="71" t="n">
        <v>4</v>
      </c>
      <c r="G7905" s="72" t="n">
        <v>426.54</v>
      </c>
      <c r="H7905" s="72" t="n">
        <v>150.39</v>
      </c>
      <c r="I7905" s="71" t="n">
        <f aca="false">IF(B7905&gt;=Settings!$B$23,1,0)</f>
        <v>1</v>
      </c>
      <c r="J7905" s="71" t="n">
        <v>1</v>
      </c>
      <c r="K7905" s="71" t="n">
        <f aca="false">F7905*I7905*J7905</f>
        <v>4</v>
      </c>
      <c r="L7905" s="71" t="n">
        <f aca="false">E7905*I7905*J7905</f>
        <v>3</v>
      </c>
      <c r="M7905" s="72" t="n">
        <f aca="false">G7905*I7905*J7905</f>
        <v>426.54</v>
      </c>
      <c r="N7905" s="72" t="n">
        <f aca="false">D7905*I7905*J7905</f>
        <v>274.38</v>
      </c>
      <c r="O7905" s="71" t="n">
        <f aca="false">F7905*J7905</f>
        <v>4</v>
      </c>
      <c r="P7905" s="71" t="n">
        <f aca="false">E7905*J7905</f>
        <v>3</v>
      </c>
    </row>
    <row r="7906" customFormat="false" ht="15" hidden="false" customHeight="false" outlineLevel="0" collapsed="false">
      <c r="A7906" s="71" t="s">
        <v>62</v>
      </c>
      <c r="B7906" s="71" t="s">
        <v>54</v>
      </c>
      <c r="C7906" s="71" t="s">
        <v>161</v>
      </c>
      <c r="D7906" s="72" t="n">
        <v>105.19</v>
      </c>
      <c r="E7906" s="71" t="n">
        <v>2</v>
      </c>
      <c r="F7906" s="71" t="n">
        <v>16</v>
      </c>
      <c r="G7906" s="72" t="n">
        <v>962.92</v>
      </c>
      <c r="H7906" s="72" t="n">
        <v>665.16</v>
      </c>
      <c r="I7906" s="71" t="n">
        <f aca="false">IF(B7906&gt;=Settings!$B$23,1,0)</f>
        <v>1</v>
      </c>
      <c r="J7906" s="71" t="n">
        <v>1</v>
      </c>
      <c r="K7906" s="71" t="n">
        <f aca="false">F7906*I7906*J7906</f>
        <v>16</v>
      </c>
      <c r="L7906" s="71" t="n">
        <f aca="false">E7906*I7906*J7906</f>
        <v>2</v>
      </c>
      <c r="M7906" s="72" t="n">
        <f aca="false">G7906*I7906*J7906</f>
        <v>962.92</v>
      </c>
      <c r="N7906" s="72" t="n">
        <f aca="false">D7906*I7906*J7906</f>
        <v>105.19</v>
      </c>
      <c r="O7906" s="71" t="n">
        <f aca="false">F7906*J7906</f>
        <v>16</v>
      </c>
      <c r="P7906" s="71" t="n">
        <f aca="false">E7906*J7906</f>
        <v>2</v>
      </c>
    </row>
    <row r="7907" customFormat="false" ht="15" hidden="false" customHeight="false" outlineLevel="0" collapsed="false">
      <c r="A7907" s="71" t="s">
        <v>59</v>
      </c>
      <c r="B7907" s="71" t="s">
        <v>54</v>
      </c>
      <c r="C7907" s="71" t="s">
        <v>695</v>
      </c>
      <c r="D7907" s="72" t="n">
        <v>0</v>
      </c>
      <c r="E7907" s="71" t="n">
        <v>0</v>
      </c>
      <c r="F7907" s="71" t="n">
        <v>1</v>
      </c>
      <c r="G7907" s="72" t="n">
        <v>140.86</v>
      </c>
      <c r="H7907" s="72" t="n">
        <v>140.86</v>
      </c>
      <c r="I7907" s="71" t="n">
        <f aca="false">IF(B7907&gt;=Settings!$B$23,1,0)</f>
        <v>1</v>
      </c>
      <c r="J7907" s="71" t="n">
        <v>1</v>
      </c>
      <c r="K7907" s="71" t="n">
        <f aca="false">F7907*I7907*J7907</f>
        <v>1</v>
      </c>
      <c r="L7907" s="71" t="n">
        <f aca="false">E7907*I7907*J7907</f>
        <v>0</v>
      </c>
      <c r="M7907" s="72" t="n">
        <f aca="false">G7907*I7907*J7907</f>
        <v>140.86</v>
      </c>
      <c r="N7907" s="72" t="n">
        <f aca="false">D7907*I7907*J7907</f>
        <v>-0</v>
      </c>
      <c r="O7907" s="71" t="n">
        <f aca="false">F7907*J7907</f>
        <v>1</v>
      </c>
      <c r="P7907" s="71" t="n">
        <f aca="false">E7907*J7907</f>
        <v>0</v>
      </c>
    </row>
    <row r="7908" customFormat="false" ht="15" hidden="false" customHeight="false" outlineLevel="0" collapsed="false">
      <c r="A7908" s="71" t="s">
        <v>62</v>
      </c>
      <c r="B7908" s="71" t="s">
        <v>54</v>
      </c>
      <c r="C7908" s="71" t="s">
        <v>922</v>
      </c>
      <c r="D7908" s="72" t="n">
        <v>0</v>
      </c>
      <c r="E7908" s="71" t="n">
        <v>0</v>
      </c>
      <c r="F7908" s="71" t="n">
        <v>1</v>
      </c>
      <c r="G7908" s="72" t="n">
        <v>9.08</v>
      </c>
      <c r="H7908" s="72" t="n">
        <v>9.08</v>
      </c>
      <c r="I7908" s="71" t="n">
        <f aca="false">IF(B7908&gt;=Settings!$B$23,1,0)</f>
        <v>1</v>
      </c>
      <c r="J7908" s="71" t="n">
        <v>1</v>
      </c>
      <c r="K7908" s="71" t="n">
        <f aca="false">F7908*I7908*J7908</f>
        <v>1</v>
      </c>
      <c r="L7908" s="71" t="n">
        <f aca="false">E7908*I7908*J7908</f>
        <v>0</v>
      </c>
      <c r="M7908" s="72" t="n">
        <f aca="false">G7908*I7908*J7908</f>
        <v>9.08</v>
      </c>
      <c r="N7908" s="72" t="n">
        <f aca="false">D7908*I7908*J7908</f>
        <v>-0</v>
      </c>
      <c r="O7908" s="71" t="n">
        <f aca="false">F7908*J7908</f>
        <v>1</v>
      </c>
      <c r="P7908" s="71" t="n">
        <f aca="false">E7908*J7908</f>
        <v>0</v>
      </c>
    </row>
    <row r="7909" customFormat="false" ht="15" hidden="false" customHeight="false" outlineLevel="0" collapsed="false">
      <c r="A7909" s="71" t="s">
        <v>62</v>
      </c>
      <c r="B7909" s="71" t="s">
        <v>54</v>
      </c>
      <c r="C7909" s="71" t="s">
        <v>379</v>
      </c>
      <c r="D7909" s="72" t="n">
        <v>0</v>
      </c>
      <c r="E7909" s="71" t="n">
        <v>0</v>
      </c>
      <c r="F7909" s="71" t="n">
        <v>3</v>
      </c>
      <c r="G7909" s="72" t="n">
        <v>190.76</v>
      </c>
      <c r="H7909" s="72" t="n">
        <v>152.62</v>
      </c>
      <c r="I7909" s="71" t="n">
        <f aca="false">IF(B7909&gt;=Settings!$B$23,1,0)</f>
        <v>1</v>
      </c>
      <c r="J7909" s="71" t="n">
        <v>1</v>
      </c>
      <c r="K7909" s="71" t="n">
        <f aca="false">F7909*I7909*J7909</f>
        <v>3</v>
      </c>
      <c r="L7909" s="71" t="n">
        <f aca="false">E7909*I7909*J7909</f>
        <v>0</v>
      </c>
      <c r="M7909" s="72" t="n">
        <f aca="false">G7909*I7909*J7909</f>
        <v>190.76</v>
      </c>
      <c r="N7909" s="72" t="n">
        <f aca="false">D7909*I7909*J7909</f>
        <v>-0</v>
      </c>
      <c r="O7909" s="71" t="n">
        <f aca="false">F7909*J7909</f>
        <v>3</v>
      </c>
      <c r="P7909" s="71" t="n">
        <f aca="false">E7909*J7909</f>
        <v>0</v>
      </c>
    </row>
    <row r="7910" customFormat="false" ht="15" hidden="false" customHeight="false" outlineLevel="0" collapsed="false">
      <c r="A7910" s="71" t="s">
        <v>59</v>
      </c>
      <c r="B7910" s="71" t="s">
        <v>54</v>
      </c>
      <c r="C7910" s="71" t="s">
        <v>1296</v>
      </c>
      <c r="D7910" s="72" t="n">
        <v>205.47</v>
      </c>
      <c r="E7910" s="71" t="n">
        <v>10</v>
      </c>
      <c r="F7910" s="71" t="n">
        <v>80</v>
      </c>
      <c r="G7910" s="72" t="n">
        <v>1668.8</v>
      </c>
      <c r="H7910" s="72" t="n">
        <v>1460.21</v>
      </c>
      <c r="I7910" s="71" t="n">
        <f aca="false">IF(B7910&gt;=Settings!$B$23,1,0)</f>
        <v>1</v>
      </c>
      <c r="J7910" s="71" t="n">
        <v>1</v>
      </c>
      <c r="K7910" s="71" t="n">
        <f aca="false">F7910*I7910*J7910</f>
        <v>80</v>
      </c>
      <c r="L7910" s="71" t="n">
        <f aca="false">E7910*I7910*J7910</f>
        <v>10</v>
      </c>
      <c r="M7910" s="72" t="n">
        <f aca="false">G7910*I7910*J7910</f>
        <v>1668.8</v>
      </c>
      <c r="N7910" s="72" t="n">
        <f aca="false">D7910*I7910*J7910</f>
        <v>205.47</v>
      </c>
      <c r="O7910" s="71" t="n">
        <f aca="false">F7910*J7910</f>
        <v>80</v>
      </c>
      <c r="P7910" s="71" t="n">
        <f aca="false">E7910*J7910</f>
        <v>10</v>
      </c>
    </row>
    <row r="7911" customFormat="false" ht="15" hidden="false" customHeight="false" outlineLevel="0" collapsed="false">
      <c r="A7911" s="71" t="s">
        <v>59</v>
      </c>
      <c r="B7911" s="71" t="s">
        <v>54</v>
      </c>
      <c r="C7911" s="71" t="s">
        <v>1147</v>
      </c>
      <c r="D7911" s="72" t="n">
        <v>0</v>
      </c>
      <c r="E7911" s="71" t="n">
        <v>0</v>
      </c>
      <c r="F7911" s="71" t="n">
        <v>3</v>
      </c>
      <c r="G7911" s="72" t="n">
        <v>790.77</v>
      </c>
      <c r="H7911" s="72" t="n">
        <v>790.77</v>
      </c>
      <c r="I7911" s="71" t="n">
        <f aca="false">IF(B7911&gt;=Settings!$B$23,1,0)</f>
        <v>1</v>
      </c>
      <c r="J7911" s="71" t="n">
        <v>1</v>
      </c>
      <c r="K7911" s="71" t="n">
        <f aca="false">F7911*I7911*J7911</f>
        <v>3</v>
      </c>
      <c r="L7911" s="71" t="n">
        <f aca="false">E7911*I7911*J7911</f>
        <v>0</v>
      </c>
      <c r="M7911" s="72" t="n">
        <f aca="false">G7911*I7911*J7911</f>
        <v>790.77</v>
      </c>
      <c r="N7911" s="72" t="n">
        <f aca="false">D7911*I7911*J7911</f>
        <v>-0</v>
      </c>
      <c r="O7911" s="71" t="n">
        <f aca="false">F7911*J7911</f>
        <v>3</v>
      </c>
      <c r="P7911" s="71" t="n">
        <f aca="false">E7911*J7911</f>
        <v>0</v>
      </c>
    </row>
    <row r="7912" customFormat="false" ht="15" hidden="false" customHeight="false" outlineLevel="0" collapsed="false">
      <c r="A7912" s="71" t="s">
        <v>59</v>
      </c>
      <c r="B7912" s="71" t="s">
        <v>54</v>
      </c>
      <c r="C7912" s="71" t="s">
        <v>1043</v>
      </c>
      <c r="D7912" s="72" t="n">
        <v>46.33</v>
      </c>
      <c r="E7912" s="71" t="n">
        <v>1</v>
      </c>
      <c r="F7912" s="71" t="n">
        <v>11</v>
      </c>
      <c r="G7912" s="72" t="n">
        <v>599.5</v>
      </c>
      <c r="H7912" s="72" t="n">
        <v>509.6</v>
      </c>
      <c r="I7912" s="71" t="n">
        <f aca="false">IF(B7912&gt;=Settings!$B$23,1,0)</f>
        <v>1</v>
      </c>
      <c r="J7912" s="71" t="n">
        <v>1</v>
      </c>
      <c r="K7912" s="71" t="n">
        <f aca="false">F7912*I7912*J7912</f>
        <v>11</v>
      </c>
      <c r="L7912" s="71" t="n">
        <f aca="false">E7912*I7912*J7912</f>
        <v>1</v>
      </c>
      <c r="M7912" s="72" t="n">
        <f aca="false">G7912*I7912*J7912</f>
        <v>599.5</v>
      </c>
      <c r="N7912" s="72" t="n">
        <f aca="false">D7912*I7912*J7912</f>
        <v>46.33</v>
      </c>
      <c r="O7912" s="71" t="n">
        <f aca="false">F7912*J7912</f>
        <v>11</v>
      </c>
      <c r="P7912" s="71" t="n">
        <f aca="false">E7912*J7912</f>
        <v>1</v>
      </c>
    </row>
    <row r="7913" customFormat="false" ht="15" hidden="false" customHeight="false" outlineLevel="0" collapsed="false">
      <c r="A7913" s="71" t="s">
        <v>62</v>
      </c>
      <c r="B7913" s="71" t="s">
        <v>54</v>
      </c>
      <c r="C7913" s="71" t="s">
        <v>162</v>
      </c>
      <c r="D7913" s="72" t="n">
        <v>268.47</v>
      </c>
      <c r="E7913" s="71" t="n">
        <v>4</v>
      </c>
      <c r="F7913" s="71" t="n">
        <v>6</v>
      </c>
      <c r="G7913" s="72" t="n">
        <v>395.16</v>
      </c>
      <c r="H7913" s="72" t="n">
        <v>104.9</v>
      </c>
      <c r="I7913" s="71" t="n">
        <f aca="false">IF(B7913&gt;=Settings!$B$23,1,0)</f>
        <v>1</v>
      </c>
      <c r="J7913" s="71" t="n">
        <v>1</v>
      </c>
      <c r="K7913" s="71" t="n">
        <f aca="false">F7913*I7913*J7913</f>
        <v>6</v>
      </c>
      <c r="L7913" s="71" t="n">
        <f aca="false">E7913*I7913*J7913</f>
        <v>4</v>
      </c>
      <c r="M7913" s="72" t="n">
        <f aca="false">G7913*I7913*J7913</f>
        <v>395.16</v>
      </c>
      <c r="N7913" s="72" t="n">
        <f aca="false">D7913*I7913*J7913</f>
        <v>268.47</v>
      </c>
      <c r="O7913" s="71" t="n">
        <f aca="false">F7913*J7913</f>
        <v>6</v>
      </c>
      <c r="P7913" s="71" t="n">
        <f aca="false">E7913*J7913</f>
        <v>4</v>
      </c>
    </row>
    <row r="7914" customFormat="false" ht="15" hidden="false" customHeight="false" outlineLevel="0" collapsed="false">
      <c r="A7914" s="71" t="s">
        <v>59</v>
      </c>
      <c r="B7914" s="71" t="s">
        <v>54</v>
      </c>
      <c r="C7914" s="71" t="s">
        <v>1046</v>
      </c>
      <c r="D7914" s="72" t="n">
        <v>0</v>
      </c>
      <c r="E7914" s="71" t="n">
        <v>0</v>
      </c>
      <c r="F7914" s="71" t="n">
        <v>2</v>
      </c>
      <c r="G7914" s="72" t="n">
        <v>181.72</v>
      </c>
      <c r="H7914" s="72" t="n">
        <v>181.72</v>
      </c>
      <c r="I7914" s="71" t="n">
        <f aca="false">IF(B7914&gt;=Settings!$B$23,1,0)</f>
        <v>1</v>
      </c>
      <c r="J7914" s="71" t="n">
        <v>1</v>
      </c>
      <c r="K7914" s="71" t="n">
        <f aca="false">F7914*I7914*J7914</f>
        <v>2</v>
      </c>
      <c r="L7914" s="71" t="n">
        <f aca="false">E7914*I7914*J7914</f>
        <v>0</v>
      </c>
      <c r="M7914" s="72" t="n">
        <f aca="false">G7914*I7914*J7914</f>
        <v>181.72</v>
      </c>
      <c r="N7914" s="72" t="n">
        <f aca="false">D7914*I7914*J7914</f>
        <v>-0</v>
      </c>
      <c r="O7914" s="71" t="n">
        <f aca="false">F7914*J7914</f>
        <v>2</v>
      </c>
      <c r="P7914" s="71" t="n">
        <f aca="false">E7914*J7914</f>
        <v>0</v>
      </c>
    </row>
    <row r="7915" customFormat="false" ht="15" hidden="false" customHeight="false" outlineLevel="0" collapsed="false">
      <c r="A7915" s="71" t="s">
        <v>61</v>
      </c>
      <c r="B7915" s="71" t="s">
        <v>54</v>
      </c>
      <c r="C7915" s="71" t="s">
        <v>1245</v>
      </c>
      <c r="D7915" s="72" t="n">
        <v>0</v>
      </c>
      <c r="E7915" s="71" t="n">
        <v>0</v>
      </c>
      <c r="F7915" s="71" t="n">
        <v>8</v>
      </c>
      <c r="G7915" s="72" t="n">
        <v>1026.16</v>
      </c>
      <c r="H7915" s="72" t="n">
        <v>981.29</v>
      </c>
      <c r="I7915" s="71" t="n">
        <f aca="false">IF(B7915&gt;=Settings!$B$23,1,0)</f>
        <v>1</v>
      </c>
      <c r="J7915" s="71" t="n">
        <v>1</v>
      </c>
      <c r="K7915" s="71" t="n">
        <f aca="false">F7915*I7915*J7915</f>
        <v>8</v>
      </c>
      <c r="L7915" s="71" t="n">
        <f aca="false">E7915*I7915*J7915</f>
        <v>0</v>
      </c>
      <c r="M7915" s="72" t="n">
        <f aca="false">G7915*I7915*J7915</f>
        <v>1026.16</v>
      </c>
      <c r="N7915" s="72" t="n">
        <f aca="false">D7915*I7915*J7915</f>
        <v>-0</v>
      </c>
      <c r="O7915" s="71" t="n">
        <f aca="false">F7915*J7915</f>
        <v>8</v>
      </c>
      <c r="P7915" s="71" t="n">
        <f aca="false">E7915*J7915</f>
        <v>0</v>
      </c>
    </row>
    <row r="7916" customFormat="false" ht="15" hidden="false" customHeight="false" outlineLevel="0" collapsed="false">
      <c r="A7916" s="71" t="s">
        <v>59</v>
      </c>
      <c r="B7916" s="71" t="s">
        <v>54</v>
      </c>
      <c r="C7916" s="71" t="s">
        <v>1200</v>
      </c>
      <c r="D7916" s="72" t="n">
        <v>136.28</v>
      </c>
      <c r="E7916" s="71" t="n">
        <v>2</v>
      </c>
      <c r="F7916" s="71" t="n">
        <v>47</v>
      </c>
      <c r="G7916" s="72" t="n">
        <v>3475.13</v>
      </c>
      <c r="H7916" s="72" t="n">
        <v>3122.49</v>
      </c>
      <c r="I7916" s="71" t="n">
        <f aca="false">IF(B7916&gt;=Settings!$B$23,1,0)</f>
        <v>1</v>
      </c>
      <c r="J7916" s="71" t="n">
        <v>1</v>
      </c>
      <c r="K7916" s="71" t="n">
        <f aca="false">F7916*I7916*J7916</f>
        <v>47</v>
      </c>
      <c r="L7916" s="71" t="n">
        <f aca="false">E7916*I7916*J7916</f>
        <v>2</v>
      </c>
      <c r="M7916" s="72" t="n">
        <f aca="false">G7916*I7916*J7916</f>
        <v>3475.13</v>
      </c>
      <c r="N7916" s="72" t="n">
        <f aca="false">D7916*I7916*J7916</f>
        <v>136.28</v>
      </c>
      <c r="O7916" s="71" t="n">
        <f aca="false">F7916*J7916</f>
        <v>47</v>
      </c>
      <c r="P7916" s="71" t="n">
        <f aca="false">E7916*J7916</f>
        <v>2</v>
      </c>
    </row>
    <row r="7917" customFormat="false" ht="15" hidden="false" customHeight="false" outlineLevel="0" collapsed="false">
      <c r="A7917" s="71" t="s">
        <v>63</v>
      </c>
      <c r="B7917" s="71" t="s">
        <v>54</v>
      </c>
      <c r="C7917" s="71" t="s">
        <v>2238</v>
      </c>
      <c r="D7917" s="72" t="n">
        <v>0</v>
      </c>
      <c r="E7917" s="71" t="n">
        <v>0</v>
      </c>
      <c r="F7917" s="71" t="n">
        <v>1</v>
      </c>
      <c r="G7917" s="72" t="n">
        <v>99.95</v>
      </c>
      <c r="H7917" s="72" t="n">
        <v>99.95</v>
      </c>
      <c r="I7917" s="71" t="n">
        <f aca="false">IF(B7917&gt;=Settings!$B$23,1,0)</f>
        <v>1</v>
      </c>
      <c r="J7917" s="71" t="n">
        <v>1</v>
      </c>
      <c r="K7917" s="71" t="n">
        <f aca="false">F7917*I7917*J7917</f>
        <v>1</v>
      </c>
      <c r="L7917" s="71" t="n">
        <f aca="false">E7917*I7917*J7917</f>
        <v>0</v>
      </c>
      <c r="M7917" s="72" t="n">
        <f aca="false">G7917*I7917*J7917</f>
        <v>99.95</v>
      </c>
      <c r="N7917" s="72" t="n">
        <f aca="false">D7917*I7917*J7917</f>
        <v>-0</v>
      </c>
      <c r="O7917" s="71" t="n">
        <f aca="false">F7917*J7917</f>
        <v>1</v>
      </c>
      <c r="P7917" s="71" t="n">
        <f aca="false">E7917*J7917</f>
        <v>0</v>
      </c>
    </row>
    <row r="7918" customFormat="false" ht="15" hidden="false" customHeight="false" outlineLevel="0" collapsed="false">
      <c r="A7918" s="71" t="s">
        <v>61</v>
      </c>
      <c r="B7918" s="71" t="s">
        <v>54</v>
      </c>
      <c r="C7918" s="71" t="s">
        <v>2129</v>
      </c>
      <c r="D7918" s="72" t="n">
        <v>0</v>
      </c>
      <c r="E7918" s="71" t="n">
        <v>0</v>
      </c>
      <c r="F7918" s="71" t="n">
        <v>1</v>
      </c>
      <c r="G7918" s="72" t="n">
        <v>63.59</v>
      </c>
      <c r="H7918" s="72" t="n">
        <v>63.59</v>
      </c>
      <c r="I7918" s="71" t="n">
        <f aca="false">IF(B7918&gt;=Settings!$B$23,1,0)</f>
        <v>1</v>
      </c>
      <c r="J7918" s="71" t="n">
        <v>1</v>
      </c>
      <c r="K7918" s="71" t="n">
        <f aca="false">F7918*I7918*J7918</f>
        <v>1</v>
      </c>
      <c r="L7918" s="71" t="n">
        <f aca="false">E7918*I7918*J7918</f>
        <v>0</v>
      </c>
      <c r="M7918" s="72" t="n">
        <f aca="false">G7918*I7918*J7918</f>
        <v>63.59</v>
      </c>
      <c r="N7918" s="72" t="n">
        <f aca="false">D7918*I7918*J7918</f>
        <v>-0</v>
      </c>
      <c r="O7918" s="71" t="n">
        <f aca="false">F7918*J7918</f>
        <v>1</v>
      </c>
      <c r="P7918" s="71" t="n">
        <f aca="false">E7918*J7918</f>
        <v>0</v>
      </c>
    </row>
    <row r="7919" customFormat="false" ht="15" hidden="false" customHeight="false" outlineLevel="0" collapsed="false">
      <c r="A7919" s="71" t="s">
        <v>61</v>
      </c>
      <c r="B7919" s="71" t="s">
        <v>54</v>
      </c>
      <c r="C7919" s="71" t="s">
        <v>2464</v>
      </c>
      <c r="D7919" s="72" t="n">
        <v>0</v>
      </c>
      <c r="E7919" s="71" t="n">
        <v>0</v>
      </c>
      <c r="F7919" s="71" t="n">
        <v>1</v>
      </c>
      <c r="G7919" s="72" t="n">
        <v>154.5</v>
      </c>
      <c r="H7919" s="72" t="n">
        <v>154.5</v>
      </c>
      <c r="I7919" s="71" t="n">
        <f aca="false">IF(B7919&gt;=Settings!$B$23,1,0)</f>
        <v>1</v>
      </c>
      <c r="J7919" s="71" t="n">
        <v>1</v>
      </c>
      <c r="K7919" s="71" t="n">
        <f aca="false">F7919*I7919*J7919</f>
        <v>1</v>
      </c>
      <c r="L7919" s="71" t="n">
        <f aca="false">E7919*I7919*J7919</f>
        <v>0</v>
      </c>
      <c r="M7919" s="72" t="n">
        <f aca="false">G7919*I7919*J7919</f>
        <v>154.5</v>
      </c>
      <c r="N7919" s="72" t="n">
        <f aca="false">D7919*I7919*J7919</f>
        <v>-0</v>
      </c>
      <c r="O7919" s="71" t="n">
        <f aca="false">F7919*J7919</f>
        <v>1</v>
      </c>
      <c r="P7919" s="71" t="n">
        <f aca="false">E7919*J7919</f>
        <v>0</v>
      </c>
    </row>
    <row r="7920" customFormat="false" ht="15" hidden="false" customHeight="false" outlineLevel="0" collapsed="false">
      <c r="A7920" s="71" t="s">
        <v>59</v>
      </c>
      <c r="B7920" s="71" t="s">
        <v>54</v>
      </c>
      <c r="C7920" s="71" t="s">
        <v>1440</v>
      </c>
      <c r="D7920" s="72" t="n">
        <v>367.98</v>
      </c>
      <c r="E7920" s="71" t="n">
        <v>5</v>
      </c>
      <c r="F7920" s="71" t="n">
        <v>15</v>
      </c>
      <c r="G7920" s="72" t="n">
        <v>1285.64</v>
      </c>
      <c r="H7920" s="72" t="n">
        <v>783.67</v>
      </c>
      <c r="I7920" s="71" t="n">
        <f aca="false">IF(B7920&gt;=Settings!$B$23,1,0)</f>
        <v>1</v>
      </c>
      <c r="J7920" s="71" t="n">
        <v>1</v>
      </c>
      <c r="K7920" s="71" t="n">
        <f aca="false">F7920*I7920*J7920</f>
        <v>15</v>
      </c>
      <c r="L7920" s="71" t="n">
        <f aca="false">E7920*I7920*J7920</f>
        <v>5</v>
      </c>
      <c r="M7920" s="72" t="n">
        <f aca="false">G7920*I7920*J7920</f>
        <v>1285.64</v>
      </c>
      <c r="N7920" s="72" t="n">
        <f aca="false">D7920*I7920*J7920</f>
        <v>367.98</v>
      </c>
      <c r="O7920" s="71" t="n">
        <f aca="false">F7920*J7920</f>
        <v>15</v>
      </c>
      <c r="P7920" s="71" t="n">
        <f aca="false">E7920*J7920</f>
        <v>5</v>
      </c>
    </row>
    <row r="7921" customFormat="false" ht="15" hidden="false" customHeight="false" outlineLevel="0" collapsed="false">
      <c r="A7921" s="71" t="s">
        <v>59</v>
      </c>
      <c r="B7921" s="71" t="s">
        <v>54</v>
      </c>
      <c r="C7921" s="71" t="s">
        <v>168</v>
      </c>
      <c r="D7921" s="72" t="n">
        <v>0</v>
      </c>
      <c r="E7921" s="71" t="n">
        <v>0</v>
      </c>
      <c r="F7921" s="71" t="n">
        <v>3</v>
      </c>
      <c r="G7921" s="72" t="n">
        <v>318.94</v>
      </c>
      <c r="H7921" s="72" t="n">
        <v>286.38</v>
      </c>
      <c r="I7921" s="71" t="n">
        <f aca="false">IF(B7921&gt;=Settings!$B$23,1,0)</f>
        <v>1</v>
      </c>
      <c r="J7921" s="71" t="n">
        <v>1</v>
      </c>
      <c r="K7921" s="71" t="n">
        <f aca="false">F7921*I7921*J7921</f>
        <v>3</v>
      </c>
      <c r="L7921" s="71" t="n">
        <f aca="false">E7921*I7921*J7921</f>
        <v>0</v>
      </c>
      <c r="M7921" s="72" t="n">
        <f aca="false">G7921*I7921*J7921</f>
        <v>318.94</v>
      </c>
      <c r="N7921" s="72" t="n">
        <f aca="false">D7921*I7921*J7921</f>
        <v>-0</v>
      </c>
      <c r="O7921" s="71" t="n">
        <f aca="false">F7921*J7921</f>
        <v>3</v>
      </c>
      <c r="P7921" s="71" t="n">
        <f aca="false">E7921*J7921</f>
        <v>0</v>
      </c>
    </row>
    <row r="7922" customFormat="false" ht="15" hidden="false" customHeight="false" outlineLevel="0" collapsed="false">
      <c r="A7922" s="71" t="s">
        <v>59</v>
      </c>
      <c r="B7922" s="71" t="s">
        <v>54</v>
      </c>
      <c r="C7922" s="71" t="s">
        <v>1354</v>
      </c>
      <c r="D7922" s="72" t="n">
        <v>0</v>
      </c>
      <c r="E7922" s="71" t="n">
        <v>0</v>
      </c>
      <c r="F7922" s="71" t="n">
        <v>7</v>
      </c>
      <c r="G7922" s="72" t="n">
        <v>1011.51</v>
      </c>
      <c r="H7922" s="72" t="n">
        <v>953.35</v>
      </c>
      <c r="I7922" s="71" t="n">
        <f aca="false">IF(B7922&gt;=Settings!$B$23,1,0)</f>
        <v>1</v>
      </c>
      <c r="J7922" s="71" t="n">
        <v>1</v>
      </c>
      <c r="K7922" s="71" t="n">
        <f aca="false">F7922*I7922*J7922</f>
        <v>7</v>
      </c>
      <c r="L7922" s="71" t="n">
        <f aca="false">E7922*I7922*J7922</f>
        <v>0</v>
      </c>
      <c r="M7922" s="72" t="n">
        <f aca="false">G7922*I7922*J7922</f>
        <v>1011.51</v>
      </c>
      <c r="N7922" s="72" t="n">
        <f aca="false">D7922*I7922*J7922</f>
        <v>-0</v>
      </c>
      <c r="O7922" s="71" t="n">
        <f aca="false">F7922*J7922</f>
        <v>7</v>
      </c>
      <c r="P7922" s="71" t="n">
        <f aca="false">E7922*J7922</f>
        <v>0</v>
      </c>
    </row>
    <row r="7923" customFormat="false" ht="15" hidden="false" customHeight="false" outlineLevel="0" collapsed="false">
      <c r="A7923" s="71" t="s">
        <v>63</v>
      </c>
      <c r="B7923" s="71" t="s">
        <v>54</v>
      </c>
      <c r="C7923" s="71" t="s">
        <v>2284</v>
      </c>
      <c r="D7923" s="72" t="n">
        <v>0</v>
      </c>
      <c r="E7923" s="71" t="n">
        <v>0</v>
      </c>
      <c r="F7923" s="71" t="n">
        <v>7</v>
      </c>
      <c r="G7923" s="72" t="n">
        <v>731.49</v>
      </c>
      <c r="H7923" s="72" t="n">
        <v>696.96</v>
      </c>
      <c r="I7923" s="71" t="n">
        <f aca="false">IF(B7923&gt;=Settings!$B$23,1,0)</f>
        <v>1</v>
      </c>
      <c r="J7923" s="71" t="n">
        <v>1</v>
      </c>
      <c r="K7923" s="71" t="n">
        <f aca="false">F7923*I7923*J7923</f>
        <v>7</v>
      </c>
      <c r="L7923" s="71" t="n">
        <f aca="false">E7923*I7923*J7923</f>
        <v>0</v>
      </c>
      <c r="M7923" s="72" t="n">
        <f aca="false">G7923*I7923*J7923</f>
        <v>731.49</v>
      </c>
      <c r="N7923" s="72" t="n">
        <f aca="false">D7923*I7923*J7923</f>
        <v>-0</v>
      </c>
      <c r="O7923" s="71" t="n">
        <f aca="false">F7923*J7923</f>
        <v>7</v>
      </c>
      <c r="P7923" s="71" t="n">
        <f aca="false">E7923*J7923</f>
        <v>0</v>
      </c>
    </row>
    <row r="7924" customFormat="false" ht="15" hidden="false" customHeight="false" outlineLevel="0" collapsed="false">
      <c r="A7924" s="71" t="s">
        <v>61</v>
      </c>
      <c r="B7924" s="71" t="s">
        <v>54</v>
      </c>
      <c r="C7924" s="71" t="s">
        <v>637</v>
      </c>
      <c r="D7924" s="72" t="n">
        <v>0</v>
      </c>
      <c r="E7924" s="71" t="n">
        <v>0</v>
      </c>
      <c r="F7924" s="71" t="n">
        <v>2</v>
      </c>
      <c r="G7924" s="72" t="n">
        <v>231.72</v>
      </c>
      <c r="H7924" s="72" t="n">
        <v>215.37</v>
      </c>
      <c r="I7924" s="71" t="n">
        <f aca="false">IF(B7924&gt;=Settings!$B$23,1,0)</f>
        <v>1</v>
      </c>
      <c r="J7924" s="71" t="n">
        <v>1</v>
      </c>
      <c r="K7924" s="71" t="n">
        <f aca="false">F7924*I7924*J7924</f>
        <v>2</v>
      </c>
      <c r="L7924" s="71" t="n">
        <f aca="false">E7924*I7924*J7924</f>
        <v>0</v>
      </c>
      <c r="M7924" s="72" t="n">
        <f aca="false">G7924*I7924*J7924</f>
        <v>231.72</v>
      </c>
      <c r="N7924" s="72" t="n">
        <f aca="false">D7924*I7924*J7924</f>
        <v>-0</v>
      </c>
      <c r="O7924" s="71" t="n">
        <f aca="false">F7924*J7924</f>
        <v>2</v>
      </c>
      <c r="P7924" s="71" t="n">
        <f aca="false">E7924*J7924</f>
        <v>0</v>
      </c>
    </row>
    <row r="7925" customFormat="false" ht="15" hidden="false" customHeight="false" outlineLevel="0" collapsed="false">
      <c r="A7925" s="71" t="s">
        <v>60</v>
      </c>
      <c r="B7925" s="71" t="s">
        <v>54</v>
      </c>
      <c r="C7925" s="71" t="s">
        <v>155</v>
      </c>
      <c r="D7925" s="72" t="n">
        <v>122.68</v>
      </c>
      <c r="E7925" s="71" t="n">
        <v>1</v>
      </c>
      <c r="F7925" s="71" t="n">
        <v>11</v>
      </c>
      <c r="G7925" s="72" t="n">
        <v>1126.76</v>
      </c>
      <c r="H7925" s="72" t="n">
        <v>953.89</v>
      </c>
      <c r="I7925" s="71" t="n">
        <f aca="false">IF(B7925&gt;=Settings!$B$23,1,0)</f>
        <v>1</v>
      </c>
      <c r="J7925" s="71" t="n">
        <v>1</v>
      </c>
      <c r="K7925" s="71" t="n">
        <f aca="false">F7925*I7925*J7925</f>
        <v>11</v>
      </c>
      <c r="L7925" s="71" t="n">
        <f aca="false">E7925*I7925*J7925</f>
        <v>1</v>
      </c>
      <c r="M7925" s="72" t="n">
        <f aca="false">G7925*I7925*J7925</f>
        <v>1126.76</v>
      </c>
      <c r="N7925" s="72" t="n">
        <f aca="false">D7925*I7925*J7925</f>
        <v>122.68</v>
      </c>
      <c r="O7925" s="71" t="n">
        <f aca="false">F7925*J7925</f>
        <v>11</v>
      </c>
      <c r="P7925" s="71" t="n">
        <f aca="false">E7925*J7925</f>
        <v>1</v>
      </c>
    </row>
    <row r="7926" customFormat="false" ht="15" hidden="false" customHeight="false" outlineLevel="0" collapsed="false">
      <c r="A7926" s="71" t="s">
        <v>59</v>
      </c>
      <c r="B7926" s="71" t="s">
        <v>54</v>
      </c>
      <c r="C7926" s="71" t="s">
        <v>1078</v>
      </c>
      <c r="D7926" s="72" t="n">
        <v>0</v>
      </c>
      <c r="E7926" s="71" t="n">
        <v>0</v>
      </c>
      <c r="F7926" s="71" t="n">
        <v>9</v>
      </c>
      <c r="G7926" s="72" t="n">
        <v>1076.84</v>
      </c>
      <c r="H7926" s="72" t="n">
        <v>1028.69</v>
      </c>
      <c r="I7926" s="71" t="n">
        <f aca="false">IF(B7926&gt;=Settings!$B$23,1,0)</f>
        <v>1</v>
      </c>
      <c r="J7926" s="71" t="n">
        <v>1</v>
      </c>
      <c r="K7926" s="71" t="n">
        <f aca="false">F7926*I7926*J7926</f>
        <v>9</v>
      </c>
      <c r="L7926" s="71" t="n">
        <f aca="false">E7926*I7926*J7926</f>
        <v>0</v>
      </c>
      <c r="M7926" s="72" t="n">
        <f aca="false">G7926*I7926*J7926</f>
        <v>1076.84</v>
      </c>
      <c r="N7926" s="72" t="n">
        <f aca="false">D7926*I7926*J7926</f>
        <v>-0</v>
      </c>
      <c r="O7926" s="71" t="n">
        <f aca="false">F7926*J7926</f>
        <v>9</v>
      </c>
      <c r="P7926" s="71" t="n">
        <f aca="false">E7926*J7926</f>
        <v>0</v>
      </c>
    </row>
    <row r="7927" customFormat="false" ht="15" hidden="false" customHeight="false" outlineLevel="0" collapsed="false">
      <c r="A7927" s="71" t="s">
        <v>59</v>
      </c>
      <c r="B7927" s="71" t="s">
        <v>54</v>
      </c>
      <c r="C7927" s="71" t="s">
        <v>1252</v>
      </c>
      <c r="D7927" s="72" t="n">
        <v>332.34</v>
      </c>
      <c r="E7927" s="71" t="n">
        <v>4</v>
      </c>
      <c r="F7927" s="71" t="n">
        <v>38</v>
      </c>
      <c r="G7927" s="72" t="n">
        <v>3214.12</v>
      </c>
      <c r="H7927" s="72" t="n">
        <v>2618.73</v>
      </c>
      <c r="I7927" s="71" t="n">
        <f aca="false">IF(B7927&gt;=Settings!$B$23,1,0)</f>
        <v>1</v>
      </c>
      <c r="J7927" s="71" t="n">
        <v>1</v>
      </c>
      <c r="K7927" s="71" t="n">
        <f aca="false">F7927*I7927*J7927</f>
        <v>38</v>
      </c>
      <c r="L7927" s="71" t="n">
        <f aca="false">E7927*I7927*J7927</f>
        <v>4</v>
      </c>
      <c r="M7927" s="72" t="n">
        <f aca="false">G7927*I7927*J7927</f>
        <v>3214.12</v>
      </c>
      <c r="N7927" s="72" t="n">
        <f aca="false">D7927*I7927*J7927</f>
        <v>332.34</v>
      </c>
      <c r="O7927" s="71" t="n">
        <f aca="false">F7927*J7927</f>
        <v>38</v>
      </c>
      <c r="P7927" s="71" t="n">
        <f aca="false">E7927*J7927</f>
        <v>4</v>
      </c>
    </row>
    <row r="7928" customFormat="false" ht="15" hidden="false" customHeight="false" outlineLevel="0" collapsed="false">
      <c r="A7928" s="71" t="s">
        <v>59</v>
      </c>
      <c r="B7928" s="71" t="s">
        <v>54</v>
      </c>
      <c r="C7928" s="71" t="s">
        <v>1079</v>
      </c>
      <c r="D7928" s="72" t="n">
        <v>171.59</v>
      </c>
      <c r="E7928" s="71" t="n">
        <v>16</v>
      </c>
      <c r="F7928" s="71" t="n">
        <v>168</v>
      </c>
      <c r="G7928" s="72" t="n">
        <v>1824.53</v>
      </c>
      <c r="H7928" s="72" t="n">
        <v>1586.48</v>
      </c>
      <c r="I7928" s="71" t="n">
        <f aca="false">IF(B7928&gt;=Settings!$B$23,1,0)</f>
        <v>1</v>
      </c>
      <c r="J7928" s="71" t="n">
        <v>1</v>
      </c>
      <c r="K7928" s="71" t="n">
        <f aca="false">F7928*I7928*J7928</f>
        <v>168</v>
      </c>
      <c r="L7928" s="71" t="n">
        <f aca="false">E7928*I7928*J7928</f>
        <v>16</v>
      </c>
      <c r="M7928" s="72" t="n">
        <f aca="false">G7928*I7928*J7928</f>
        <v>1824.53</v>
      </c>
      <c r="N7928" s="72" t="n">
        <f aca="false">D7928*I7928*J7928</f>
        <v>171.59</v>
      </c>
      <c r="O7928" s="71" t="n">
        <f aca="false">F7928*J7928</f>
        <v>168</v>
      </c>
      <c r="P7928" s="71" t="n">
        <f aca="false">E7928*J7928</f>
        <v>16</v>
      </c>
    </row>
    <row r="7929" customFormat="false" ht="15" hidden="false" customHeight="false" outlineLevel="0" collapsed="false">
      <c r="A7929" s="71" t="s">
        <v>60</v>
      </c>
      <c r="B7929" s="71" t="s">
        <v>54</v>
      </c>
      <c r="C7929" s="71" t="s">
        <v>166</v>
      </c>
      <c r="D7929" s="72" t="n">
        <v>169.64</v>
      </c>
      <c r="E7929" s="71" t="n">
        <v>3</v>
      </c>
      <c r="F7929" s="71" t="n">
        <v>30</v>
      </c>
      <c r="G7929" s="72" t="n">
        <v>1734.98</v>
      </c>
      <c r="H7929" s="72" t="n">
        <v>1510.64</v>
      </c>
      <c r="I7929" s="71" t="n">
        <f aca="false">IF(B7929&gt;=Settings!$B$23,1,0)</f>
        <v>1</v>
      </c>
      <c r="J7929" s="71" t="n">
        <v>1</v>
      </c>
      <c r="K7929" s="71" t="n">
        <f aca="false">F7929*I7929*J7929</f>
        <v>30</v>
      </c>
      <c r="L7929" s="71" t="n">
        <f aca="false">E7929*I7929*J7929</f>
        <v>3</v>
      </c>
      <c r="M7929" s="72" t="n">
        <f aca="false">G7929*I7929*J7929</f>
        <v>1734.98</v>
      </c>
      <c r="N7929" s="72" t="n">
        <f aca="false">D7929*I7929*J7929</f>
        <v>169.64</v>
      </c>
      <c r="O7929" s="71" t="n">
        <f aca="false">F7929*J7929</f>
        <v>30</v>
      </c>
      <c r="P7929" s="71" t="n">
        <f aca="false">E7929*J7929</f>
        <v>3</v>
      </c>
    </row>
    <row r="7930" customFormat="false" ht="15" hidden="false" customHeight="false" outlineLevel="0" collapsed="false">
      <c r="A7930" s="71" t="s">
        <v>59</v>
      </c>
      <c r="B7930" s="71" t="s">
        <v>54</v>
      </c>
      <c r="C7930" s="71" t="s">
        <v>2373</v>
      </c>
      <c r="D7930" s="72" t="n">
        <v>184.96</v>
      </c>
      <c r="E7930" s="71" t="n">
        <v>4</v>
      </c>
      <c r="F7930" s="71" t="n">
        <v>17</v>
      </c>
      <c r="G7930" s="72" t="n">
        <v>850.47</v>
      </c>
      <c r="H7930" s="72" t="n">
        <v>600.96</v>
      </c>
      <c r="I7930" s="71" t="n">
        <f aca="false">IF(B7930&gt;=Settings!$B$23,1,0)</f>
        <v>1</v>
      </c>
      <c r="J7930" s="71" t="n">
        <v>1</v>
      </c>
      <c r="K7930" s="71" t="n">
        <f aca="false">F7930*I7930*J7930</f>
        <v>17</v>
      </c>
      <c r="L7930" s="71" t="n">
        <f aca="false">E7930*I7930*J7930</f>
        <v>4</v>
      </c>
      <c r="M7930" s="72" t="n">
        <f aca="false">G7930*I7930*J7930</f>
        <v>850.47</v>
      </c>
      <c r="N7930" s="72" t="n">
        <f aca="false">D7930*I7930*J7930</f>
        <v>184.96</v>
      </c>
      <c r="O7930" s="71" t="n">
        <f aca="false">F7930*J7930</f>
        <v>17</v>
      </c>
      <c r="P7930" s="71" t="n">
        <f aca="false">E7930*J7930</f>
        <v>4</v>
      </c>
    </row>
    <row r="7931" customFormat="false" ht="15" hidden="false" customHeight="false" outlineLevel="0" collapsed="false">
      <c r="A7931" s="71" t="s">
        <v>61</v>
      </c>
      <c r="B7931" s="71" t="s">
        <v>54</v>
      </c>
      <c r="C7931" s="71" t="s">
        <v>624</v>
      </c>
      <c r="D7931" s="72" t="n">
        <v>0</v>
      </c>
      <c r="E7931" s="71" t="n">
        <v>0</v>
      </c>
      <c r="F7931" s="71" t="n">
        <v>2</v>
      </c>
      <c r="G7931" s="72" t="n">
        <v>181.72</v>
      </c>
      <c r="H7931" s="72" t="n">
        <v>181.72</v>
      </c>
      <c r="I7931" s="71" t="n">
        <f aca="false">IF(B7931&gt;=Settings!$B$23,1,0)</f>
        <v>1</v>
      </c>
      <c r="J7931" s="71" t="n">
        <v>1</v>
      </c>
      <c r="K7931" s="71" t="n">
        <f aca="false">F7931*I7931*J7931</f>
        <v>2</v>
      </c>
      <c r="L7931" s="71" t="n">
        <f aca="false">E7931*I7931*J7931</f>
        <v>0</v>
      </c>
      <c r="M7931" s="72" t="n">
        <f aca="false">G7931*I7931*J7931</f>
        <v>181.72</v>
      </c>
      <c r="N7931" s="72" t="n">
        <f aca="false">D7931*I7931*J7931</f>
        <v>-0</v>
      </c>
      <c r="O7931" s="71" t="n">
        <f aca="false">F7931*J7931</f>
        <v>2</v>
      </c>
      <c r="P7931" s="71" t="n">
        <f aca="false">E7931*J7931</f>
        <v>0</v>
      </c>
    </row>
    <row r="7932" customFormat="false" ht="15" hidden="false" customHeight="false" outlineLevel="0" collapsed="false">
      <c r="A7932" s="71" t="s">
        <v>59</v>
      </c>
      <c r="B7932" s="71" t="s">
        <v>54</v>
      </c>
      <c r="C7932" s="71" t="s">
        <v>1135</v>
      </c>
      <c r="D7932" s="72" t="n">
        <v>99.95</v>
      </c>
      <c r="E7932" s="71" t="n">
        <v>1</v>
      </c>
      <c r="F7932" s="71" t="n">
        <v>41</v>
      </c>
      <c r="G7932" s="72" t="n">
        <v>3234.42</v>
      </c>
      <c r="H7932" s="72" t="n">
        <v>2930.59</v>
      </c>
      <c r="I7932" s="71" t="n">
        <f aca="false">IF(B7932&gt;=Settings!$B$23,1,0)</f>
        <v>1</v>
      </c>
      <c r="J7932" s="71" t="n">
        <v>1</v>
      </c>
      <c r="K7932" s="71" t="n">
        <f aca="false">F7932*I7932*J7932</f>
        <v>41</v>
      </c>
      <c r="L7932" s="71" t="n">
        <f aca="false">E7932*I7932*J7932</f>
        <v>1</v>
      </c>
      <c r="M7932" s="72" t="n">
        <f aca="false">G7932*I7932*J7932</f>
        <v>3234.42</v>
      </c>
      <c r="N7932" s="72" t="n">
        <f aca="false">D7932*I7932*J7932</f>
        <v>99.95</v>
      </c>
      <c r="O7932" s="71" t="n">
        <f aca="false">F7932*J7932</f>
        <v>41</v>
      </c>
      <c r="P7932" s="71" t="n">
        <f aca="false">E7932*J7932</f>
        <v>1</v>
      </c>
    </row>
    <row r="7933" customFormat="false" ht="15" hidden="false" customHeight="false" outlineLevel="0" collapsed="false">
      <c r="A7933" s="71" t="s">
        <v>61</v>
      </c>
      <c r="B7933" s="71" t="s">
        <v>54</v>
      </c>
      <c r="C7933" s="71" t="s">
        <v>1123</v>
      </c>
      <c r="D7933" s="72" t="n">
        <v>0</v>
      </c>
      <c r="E7933" s="71" t="n">
        <v>0</v>
      </c>
      <c r="F7933" s="71" t="n">
        <v>1</v>
      </c>
      <c r="G7933" s="72" t="n">
        <v>90.86</v>
      </c>
      <c r="H7933" s="72" t="n">
        <v>90.86</v>
      </c>
      <c r="I7933" s="71" t="n">
        <f aca="false">IF(B7933&gt;=Settings!$B$23,1,0)</f>
        <v>1</v>
      </c>
      <c r="J7933" s="71" t="n">
        <v>1</v>
      </c>
      <c r="K7933" s="71" t="n">
        <f aca="false">F7933*I7933*J7933</f>
        <v>1</v>
      </c>
      <c r="L7933" s="71" t="n">
        <f aca="false">E7933*I7933*J7933</f>
        <v>0</v>
      </c>
      <c r="M7933" s="72" t="n">
        <f aca="false">G7933*I7933*J7933</f>
        <v>90.86</v>
      </c>
      <c r="N7933" s="72" t="n">
        <f aca="false">D7933*I7933*J7933</f>
        <v>-0</v>
      </c>
      <c r="O7933" s="71" t="n">
        <f aca="false">F7933*J7933</f>
        <v>1</v>
      </c>
      <c r="P7933" s="71" t="n">
        <f aca="false">E7933*J7933</f>
        <v>0</v>
      </c>
    </row>
    <row r="7934" customFormat="false" ht="15" hidden="false" customHeight="false" outlineLevel="0" collapsed="false">
      <c r="A7934" s="71" t="s">
        <v>60</v>
      </c>
      <c r="B7934" s="71" t="s">
        <v>54</v>
      </c>
      <c r="C7934" s="71" t="s">
        <v>1117</v>
      </c>
      <c r="D7934" s="72" t="n">
        <v>20.86</v>
      </c>
      <c r="E7934" s="71" t="n">
        <v>1</v>
      </c>
      <c r="F7934" s="71" t="n">
        <v>12</v>
      </c>
      <c r="G7934" s="72" t="n">
        <v>250.32</v>
      </c>
      <c r="H7934" s="72" t="n">
        <v>229.46</v>
      </c>
      <c r="I7934" s="71" t="n">
        <f aca="false">IF(B7934&gt;=Settings!$B$23,1,0)</f>
        <v>1</v>
      </c>
      <c r="J7934" s="71" t="n">
        <v>1</v>
      </c>
      <c r="K7934" s="71" t="n">
        <f aca="false">F7934*I7934*J7934</f>
        <v>12</v>
      </c>
      <c r="L7934" s="71" t="n">
        <f aca="false">E7934*I7934*J7934</f>
        <v>1</v>
      </c>
      <c r="M7934" s="72" t="n">
        <f aca="false">G7934*I7934*J7934</f>
        <v>250.32</v>
      </c>
      <c r="N7934" s="72" t="n">
        <f aca="false">D7934*I7934*J7934</f>
        <v>20.86</v>
      </c>
      <c r="O7934" s="71" t="n">
        <f aca="false">F7934*J7934</f>
        <v>12</v>
      </c>
      <c r="P7934" s="71" t="n">
        <f aca="false">E7934*J7934</f>
        <v>1</v>
      </c>
    </row>
    <row r="7935" customFormat="false" ht="15" hidden="false" customHeight="false" outlineLevel="0" collapsed="false">
      <c r="A7935" s="71" t="s">
        <v>59</v>
      </c>
      <c r="B7935" s="71" t="s">
        <v>54</v>
      </c>
      <c r="C7935" s="71" t="s">
        <v>1253</v>
      </c>
      <c r="D7935" s="72" t="n">
        <v>672.87</v>
      </c>
      <c r="E7935" s="71" t="n">
        <v>7</v>
      </c>
      <c r="F7935" s="71" t="n">
        <v>81</v>
      </c>
      <c r="G7935" s="72" t="n">
        <v>8151.51</v>
      </c>
      <c r="H7935" s="72" t="n">
        <v>6999.89</v>
      </c>
      <c r="I7935" s="71" t="n">
        <f aca="false">IF(B7935&gt;=Settings!$B$23,1,0)</f>
        <v>1</v>
      </c>
      <c r="J7935" s="71" t="n">
        <v>1</v>
      </c>
      <c r="K7935" s="71" t="n">
        <f aca="false">F7935*I7935*J7935</f>
        <v>81</v>
      </c>
      <c r="L7935" s="71" t="n">
        <f aca="false">E7935*I7935*J7935</f>
        <v>7</v>
      </c>
      <c r="M7935" s="72" t="n">
        <f aca="false">G7935*I7935*J7935</f>
        <v>8151.51</v>
      </c>
      <c r="N7935" s="72" t="n">
        <f aca="false">D7935*I7935*J7935</f>
        <v>672.87</v>
      </c>
      <c r="O7935" s="71" t="n">
        <f aca="false">F7935*J7935</f>
        <v>81</v>
      </c>
      <c r="P7935" s="71" t="n">
        <f aca="false">E7935*J7935</f>
        <v>7</v>
      </c>
    </row>
    <row r="7936" customFormat="false" ht="15" hidden="false" customHeight="false" outlineLevel="0" collapsed="false">
      <c r="A7936" s="71" t="s">
        <v>63</v>
      </c>
      <c r="B7936" s="71" t="s">
        <v>54</v>
      </c>
      <c r="C7936" s="71" t="s">
        <v>2312</v>
      </c>
      <c r="D7936" s="72" t="n">
        <v>0</v>
      </c>
      <c r="E7936" s="71" t="n">
        <v>0</v>
      </c>
      <c r="F7936" s="71" t="n">
        <v>1</v>
      </c>
      <c r="G7936" s="72" t="n">
        <v>31.77</v>
      </c>
      <c r="H7936" s="72" t="n">
        <v>31.77</v>
      </c>
      <c r="I7936" s="71" t="n">
        <f aca="false">IF(B7936&gt;=Settings!$B$23,1,0)</f>
        <v>1</v>
      </c>
      <c r="J7936" s="71" t="n">
        <v>1</v>
      </c>
      <c r="K7936" s="71" t="n">
        <f aca="false">F7936*I7936*J7936</f>
        <v>1</v>
      </c>
      <c r="L7936" s="71" t="n">
        <f aca="false">E7936*I7936*J7936</f>
        <v>0</v>
      </c>
      <c r="M7936" s="72" t="n">
        <f aca="false">G7936*I7936*J7936</f>
        <v>31.77</v>
      </c>
      <c r="N7936" s="72" t="n">
        <f aca="false">D7936*I7936*J7936</f>
        <v>-0</v>
      </c>
      <c r="O7936" s="71" t="n">
        <f aca="false">F7936*J7936</f>
        <v>1</v>
      </c>
      <c r="P7936" s="71" t="n">
        <f aca="false">E7936*J7936</f>
        <v>0</v>
      </c>
    </row>
    <row r="7937" customFormat="false" ht="15" hidden="false" customHeight="false" outlineLevel="0" collapsed="false">
      <c r="A7937" s="71" t="s">
        <v>61</v>
      </c>
      <c r="B7937" s="71" t="s">
        <v>54</v>
      </c>
      <c r="C7937" s="71" t="s">
        <v>577</v>
      </c>
      <c r="D7937" s="72" t="n">
        <v>0</v>
      </c>
      <c r="E7937" s="71" t="n">
        <v>0</v>
      </c>
      <c r="F7937" s="71" t="n">
        <v>4</v>
      </c>
      <c r="G7937" s="72" t="n">
        <v>463.44</v>
      </c>
      <c r="H7937" s="72" t="n">
        <v>410.74</v>
      </c>
      <c r="I7937" s="71" t="n">
        <f aca="false">IF(B7937&gt;=Settings!$B$23,1,0)</f>
        <v>1</v>
      </c>
      <c r="J7937" s="71" t="n">
        <v>1</v>
      </c>
      <c r="K7937" s="71" t="n">
        <f aca="false">F7937*I7937*J7937</f>
        <v>4</v>
      </c>
      <c r="L7937" s="71" t="n">
        <f aca="false">E7937*I7937*J7937</f>
        <v>0</v>
      </c>
      <c r="M7937" s="72" t="n">
        <f aca="false">G7937*I7937*J7937</f>
        <v>463.44</v>
      </c>
      <c r="N7937" s="72" t="n">
        <f aca="false">D7937*I7937*J7937</f>
        <v>-0</v>
      </c>
      <c r="O7937" s="71" t="n">
        <f aca="false">F7937*J7937</f>
        <v>4</v>
      </c>
      <c r="P7937" s="71" t="n">
        <f aca="false">E7937*J7937</f>
        <v>0</v>
      </c>
    </row>
    <row r="7938" customFormat="false" ht="15" hidden="false" customHeight="false" outlineLevel="0" collapsed="false">
      <c r="A7938" s="71" t="s">
        <v>60</v>
      </c>
      <c r="B7938" s="71" t="s">
        <v>54</v>
      </c>
      <c r="C7938" s="71" t="s">
        <v>1020</v>
      </c>
      <c r="D7938" s="72" t="n">
        <v>0</v>
      </c>
      <c r="E7938" s="71" t="n">
        <v>0</v>
      </c>
      <c r="F7938" s="71" t="n">
        <v>1</v>
      </c>
      <c r="G7938" s="72" t="n">
        <v>104.5</v>
      </c>
      <c r="H7938" s="72" t="n">
        <v>88.83</v>
      </c>
      <c r="I7938" s="71" t="n">
        <f aca="false">IF(B7938&gt;=Settings!$B$23,1,0)</f>
        <v>1</v>
      </c>
      <c r="J7938" s="71" t="n">
        <v>1</v>
      </c>
      <c r="K7938" s="71" t="n">
        <f aca="false">F7938*I7938*J7938</f>
        <v>1</v>
      </c>
      <c r="L7938" s="71" t="n">
        <f aca="false">E7938*I7938*J7938</f>
        <v>0</v>
      </c>
      <c r="M7938" s="72" t="n">
        <f aca="false">G7938*I7938*J7938</f>
        <v>104.5</v>
      </c>
      <c r="N7938" s="72" t="n">
        <f aca="false">D7938*I7938*J7938</f>
        <v>-0</v>
      </c>
      <c r="O7938" s="71" t="n">
        <f aca="false">F7938*J7938</f>
        <v>1</v>
      </c>
      <c r="P7938" s="71" t="n">
        <f aca="false">E7938*J7938</f>
        <v>0</v>
      </c>
    </row>
    <row r="7939" customFormat="false" ht="15" hidden="false" customHeight="false" outlineLevel="0" collapsed="false">
      <c r="A7939" s="71" t="s">
        <v>60</v>
      </c>
      <c r="B7939" s="71" t="s">
        <v>54</v>
      </c>
      <c r="C7939" s="71" t="s">
        <v>153</v>
      </c>
      <c r="D7939" s="72" t="n">
        <v>0</v>
      </c>
      <c r="E7939" s="71" t="n">
        <v>0</v>
      </c>
      <c r="F7939" s="71" t="n">
        <v>2</v>
      </c>
      <c r="G7939" s="72" t="n">
        <v>929.85</v>
      </c>
      <c r="H7939" s="72" t="n">
        <v>929.85</v>
      </c>
      <c r="I7939" s="71" t="n">
        <f aca="false">IF(B7939&gt;=Settings!$B$23,1,0)</f>
        <v>1</v>
      </c>
      <c r="J7939" s="71" t="n">
        <v>1</v>
      </c>
      <c r="K7939" s="71" t="n">
        <f aca="false">F7939*I7939*J7939</f>
        <v>2</v>
      </c>
      <c r="L7939" s="71" t="n">
        <f aca="false">E7939*I7939*J7939</f>
        <v>0</v>
      </c>
      <c r="M7939" s="72" t="n">
        <f aca="false">G7939*I7939*J7939</f>
        <v>929.85</v>
      </c>
      <c r="N7939" s="72" t="n">
        <f aca="false">D7939*I7939*J7939</f>
        <v>-0</v>
      </c>
      <c r="O7939" s="71" t="n">
        <f aca="false">F7939*J7939</f>
        <v>2</v>
      </c>
      <c r="P7939" s="71" t="n">
        <f aca="false">E7939*J7939</f>
        <v>0</v>
      </c>
    </row>
    <row r="7940" customFormat="false" ht="15" hidden="false" customHeight="false" outlineLevel="0" collapsed="false">
      <c r="A7940" s="71" t="s">
        <v>60</v>
      </c>
      <c r="B7940" s="71" t="s">
        <v>54</v>
      </c>
      <c r="C7940" s="71" t="s">
        <v>2102</v>
      </c>
      <c r="D7940" s="72" t="n">
        <v>0</v>
      </c>
      <c r="E7940" s="71" t="n">
        <v>0</v>
      </c>
      <c r="F7940" s="71" t="n">
        <v>7</v>
      </c>
      <c r="G7940" s="72" t="n">
        <v>628.75</v>
      </c>
      <c r="H7940" s="72" t="n">
        <v>569.31</v>
      </c>
      <c r="I7940" s="71" t="n">
        <f aca="false">IF(B7940&gt;=Settings!$B$23,1,0)</f>
        <v>1</v>
      </c>
      <c r="J7940" s="71" t="n">
        <v>1</v>
      </c>
      <c r="K7940" s="71" t="n">
        <f aca="false">F7940*I7940*J7940</f>
        <v>7</v>
      </c>
      <c r="L7940" s="71" t="n">
        <f aca="false">E7940*I7940*J7940</f>
        <v>0</v>
      </c>
      <c r="M7940" s="72" t="n">
        <f aca="false">G7940*I7940*J7940</f>
        <v>628.75</v>
      </c>
      <c r="N7940" s="72" t="n">
        <f aca="false">D7940*I7940*J7940</f>
        <v>-0</v>
      </c>
      <c r="O7940" s="71" t="n">
        <f aca="false">F7940*J7940</f>
        <v>7</v>
      </c>
      <c r="P7940" s="71" t="n">
        <f aca="false">E7940*J7940</f>
        <v>0</v>
      </c>
    </row>
    <row r="7941" customFormat="false" ht="15" hidden="false" customHeight="false" outlineLevel="0" collapsed="false">
      <c r="A7941" s="71" t="s">
        <v>61</v>
      </c>
      <c r="B7941" s="71" t="s">
        <v>54</v>
      </c>
      <c r="C7941" s="71" t="s">
        <v>1224</v>
      </c>
      <c r="D7941" s="72" t="n">
        <v>0</v>
      </c>
      <c r="E7941" s="71" t="n">
        <v>0</v>
      </c>
      <c r="F7941" s="71" t="n">
        <v>1</v>
      </c>
      <c r="G7941" s="72" t="n">
        <v>95.41</v>
      </c>
      <c r="H7941" s="72" t="n">
        <v>95.41</v>
      </c>
      <c r="I7941" s="71" t="n">
        <f aca="false">IF(B7941&gt;=Settings!$B$23,1,0)</f>
        <v>1</v>
      </c>
      <c r="J7941" s="71" t="n">
        <v>1</v>
      </c>
      <c r="K7941" s="71" t="n">
        <f aca="false">F7941*I7941*J7941</f>
        <v>1</v>
      </c>
      <c r="L7941" s="71" t="n">
        <f aca="false">E7941*I7941*J7941</f>
        <v>0</v>
      </c>
      <c r="M7941" s="72" t="n">
        <f aca="false">G7941*I7941*J7941</f>
        <v>95.41</v>
      </c>
      <c r="N7941" s="72" t="n">
        <f aca="false">D7941*I7941*J7941</f>
        <v>-0</v>
      </c>
      <c r="O7941" s="71" t="n">
        <f aca="false">F7941*J7941</f>
        <v>1</v>
      </c>
      <c r="P7941" s="71" t="n">
        <f aca="false">E7941*J7941</f>
        <v>0</v>
      </c>
    </row>
    <row r="7942" customFormat="false" ht="15" hidden="false" customHeight="false" outlineLevel="0" collapsed="false">
      <c r="A7942" s="71" t="s">
        <v>60</v>
      </c>
      <c r="B7942" s="71" t="s">
        <v>54</v>
      </c>
      <c r="C7942" s="71" t="s">
        <v>1675</v>
      </c>
      <c r="D7942" s="72" t="n">
        <v>89.95</v>
      </c>
      <c r="E7942" s="71" t="n">
        <v>1</v>
      </c>
      <c r="F7942" s="71" t="n">
        <v>0</v>
      </c>
      <c r="G7942" s="72" t="n">
        <v>0</v>
      </c>
      <c r="H7942" s="72" t="n">
        <v>-89.95</v>
      </c>
      <c r="I7942" s="71" t="n">
        <f aca="false">IF(B7942&gt;=Settings!$B$23,1,0)</f>
        <v>1</v>
      </c>
      <c r="J7942" s="71" t="n">
        <v>1</v>
      </c>
      <c r="K7942" s="71" t="n">
        <f aca="false">F7942*I7942*J7942</f>
        <v>0</v>
      </c>
      <c r="L7942" s="71" t="n">
        <f aca="false">E7942*I7942*J7942</f>
        <v>1</v>
      </c>
      <c r="M7942" s="72" t="n">
        <f aca="false">G7942*I7942*J7942</f>
        <v>0</v>
      </c>
      <c r="N7942" s="72" t="n">
        <f aca="false">D7942*I7942*J7942</f>
        <v>89.95</v>
      </c>
      <c r="O7942" s="71" t="n">
        <f aca="false">F7942*J7942</f>
        <v>0</v>
      </c>
      <c r="P7942" s="71" t="n">
        <f aca="false">E7942*J7942</f>
        <v>1</v>
      </c>
    </row>
    <row r="7943" customFormat="false" ht="15" hidden="false" customHeight="false" outlineLevel="0" collapsed="false">
      <c r="A7943" s="71" t="s">
        <v>61</v>
      </c>
      <c r="B7943" s="71" t="s">
        <v>54</v>
      </c>
      <c r="C7943" s="71" t="s">
        <v>1200</v>
      </c>
      <c r="D7943" s="72" t="n">
        <v>145.37</v>
      </c>
      <c r="E7943" s="71" t="n">
        <v>2</v>
      </c>
      <c r="F7943" s="71" t="n">
        <v>33</v>
      </c>
      <c r="G7943" s="72" t="n">
        <v>2521.27</v>
      </c>
      <c r="H7943" s="72" t="n">
        <v>2297.61</v>
      </c>
      <c r="I7943" s="71" t="n">
        <f aca="false">IF(B7943&gt;=Settings!$B$23,1,0)</f>
        <v>1</v>
      </c>
      <c r="J7943" s="71" t="n">
        <v>1</v>
      </c>
      <c r="K7943" s="71" t="n">
        <f aca="false">F7943*I7943*J7943</f>
        <v>33</v>
      </c>
      <c r="L7943" s="71" t="n">
        <f aca="false">E7943*I7943*J7943</f>
        <v>2</v>
      </c>
      <c r="M7943" s="72" t="n">
        <f aca="false">G7943*I7943*J7943</f>
        <v>2521.27</v>
      </c>
      <c r="N7943" s="72" t="n">
        <f aca="false">D7943*I7943*J7943</f>
        <v>145.37</v>
      </c>
      <c r="O7943" s="71" t="n">
        <f aca="false">F7943*J7943</f>
        <v>33</v>
      </c>
      <c r="P7943" s="71" t="n">
        <f aca="false">E7943*J7943</f>
        <v>2</v>
      </c>
    </row>
    <row r="7944" customFormat="false" ht="15" hidden="false" customHeight="false" outlineLevel="0" collapsed="false">
      <c r="A7944" s="71" t="s">
        <v>59</v>
      </c>
      <c r="B7944" s="71" t="s">
        <v>54</v>
      </c>
      <c r="C7944" s="71" t="s">
        <v>1432</v>
      </c>
      <c r="D7944" s="72" t="n">
        <v>0</v>
      </c>
      <c r="E7944" s="71" t="n">
        <v>0</v>
      </c>
      <c r="F7944" s="71" t="n">
        <v>2</v>
      </c>
      <c r="G7944" s="72" t="n">
        <v>184.18</v>
      </c>
      <c r="H7944" s="72" t="n">
        <v>184.18</v>
      </c>
      <c r="I7944" s="71" t="n">
        <f aca="false">IF(B7944&gt;=Settings!$B$23,1,0)</f>
        <v>1</v>
      </c>
      <c r="J7944" s="71" t="n">
        <v>1</v>
      </c>
      <c r="K7944" s="71" t="n">
        <f aca="false">F7944*I7944*J7944</f>
        <v>2</v>
      </c>
      <c r="L7944" s="71" t="n">
        <f aca="false">E7944*I7944*J7944</f>
        <v>0</v>
      </c>
      <c r="M7944" s="72" t="n">
        <f aca="false">G7944*I7944*J7944</f>
        <v>184.18</v>
      </c>
      <c r="N7944" s="72" t="n">
        <f aca="false">D7944*I7944*J7944</f>
        <v>-0</v>
      </c>
      <c r="O7944" s="71" t="n">
        <f aca="false">F7944*J7944</f>
        <v>2</v>
      </c>
      <c r="P7944" s="71" t="n">
        <f aca="false">E7944*J7944</f>
        <v>0</v>
      </c>
    </row>
    <row r="7945" customFormat="false" ht="15" hidden="false" customHeight="false" outlineLevel="0" collapsed="false">
      <c r="A7945" s="71" t="s">
        <v>59</v>
      </c>
      <c r="B7945" s="71" t="s">
        <v>54</v>
      </c>
      <c r="C7945" s="71" t="s">
        <v>119</v>
      </c>
      <c r="D7945" s="72" t="n">
        <v>1390.25</v>
      </c>
      <c r="E7945" s="71" t="n">
        <v>14</v>
      </c>
      <c r="F7945" s="71" t="n">
        <v>158</v>
      </c>
      <c r="G7945" s="72" t="n">
        <v>15346.96</v>
      </c>
      <c r="H7945" s="72" t="n">
        <v>13353.24</v>
      </c>
      <c r="I7945" s="71" t="n">
        <f aca="false">IF(B7945&gt;=Settings!$B$23,1,0)</f>
        <v>1</v>
      </c>
      <c r="J7945" s="71" t="n">
        <v>1</v>
      </c>
      <c r="K7945" s="71" t="n">
        <f aca="false">F7945*I7945*J7945</f>
        <v>158</v>
      </c>
      <c r="L7945" s="71" t="n">
        <f aca="false">E7945*I7945*J7945</f>
        <v>14</v>
      </c>
      <c r="M7945" s="72" t="n">
        <f aca="false">G7945*I7945*J7945</f>
        <v>15346.96</v>
      </c>
      <c r="N7945" s="72" t="n">
        <f aca="false">D7945*I7945*J7945</f>
        <v>1390.25</v>
      </c>
      <c r="O7945" s="71" t="n">
        <f aca="false">F7945*J7945</f>
        <v>158</v>
      </c>
      <c r="P7945" s="71" t="n">
        <f aca="false">E7945*J7945</f>
        <v>14</v>
      </c>
    </row>
    <row r="7946" customFormat="false" ht="15" hidden="false" customHeight="false" outlineLevel="0" collapsed="false">
      <c r="A7946" s="71" t="s">
        <v>61</v>
      </c>
      <c r="B7946" s="71" t="s">
        <v>54</v>
      </c>
      <c r="C7946" s="71" t="s">
        <v>590</v>
      </c>
      <c r="D7946" s="72" t="n">
        <v>0</v>
      </c>
      <c r="E7946" s="71" t="n">
        <v>0</v>
      </c>
      <c r="F7946" s="71" t="n">
        <v>2</v>
      </c>
      <c r="G7946" s="72" t="n">
        <v>138.1</v>
      </c>
      <c r="H7946" s="72" t="n">
        <v>138.1</v>
      </c>
      <c r="I7946" s="71" t="n">
        <f aca="false">IF(B7946&gt;=Settings!$B$23,1,0)</f>
        <v>1</v>
      </c>
      <c r="J7946" s="71" t="n">
        <v>1</v>
      </c>
      <c r="K7946" s="71" t="n">
        <f aca="false">F7946*I7946*J7946</f>
        <v>2</v>
      </c>
      <c r="L7946" s="71" t="n">
        <f aca="false">E7946*I7946*J7946</f>
        <v>0</v>
      </c>
      <c r="M7946" s="72" t="n">
        <f aca="false">G7946*I7946*J7946</f>
        <v>138.1</v>
      </c>
      <c r="N7946" s="72" t="n">
        <f aca="false">D7946*I7946*J7946</f>
        <v>-0</v>
      </c>
      <c r="O7946" s="71" t="n">
        <f aca="false">F7946*J7946</f>
        <v>2</v>
      </c>
      <c r="P7946" s="71" t="n">
        <f aca="false">E7946*J7946</f>
        <v>0</v>
      </c>
    </row>
    <row r="7947" customFormat="false" ht="15" hidden="false" customHeight="false" outlineLevel="0" collapsed="false">
      <c r="A7947" s="71" t="s">
        <v>61</v>
      </c>
      <c r="B7947" s="71" t="s">
        <v>54</v>
      </c>
      <c r="C7947" s="71" t="s">
        <v>1264</v>
      </c>
      <c r="D7947" s="72" t="n">
        <v>0</v>
      </c>
      <c r="E7947" s="71" t="n">
        <v>0</v>
      </c>
      <c r="F7947" s="71" t="n">
        <v>1</v>
      </c>
      <c r="G7947" s="72" t="n">
        <v>63.59</v>
      </c>
      <c r="H7947" s="72" t="n">
        <v>63.59</v>
      </c>
      <c r="I7947" s="71" t="n">
        <f aca="false">IF(B7947&gt;=Settings!$B$23,1,0)</f>
        <v>1</v>
      </c>
      <c r="J7947" s="71" t="n">
        <v>1</v>
      </c>
      <c r="K7947" s="71" t="n">
        <f aca="false">F7947*I7947*J7947</f>
        <v>1</v>
      </c>
      <c r="L7947" s="71" t="n">
        <f aca="false">E7947*I7947*J7947</f>
        <v>0</v>
      </c>
      <c r="M7947" s="72" t="n">
        <f aca="false">G7947*I7947*J7947</f>
        <v>63.59</v>
      </c>
      <c r="N7947" s="72" t="n">
        <f aca="false">D7947*I7947*J7947</f>
        <v>-0</v>
      </c>
      <c r="O7947" s="71" t="n">
        <f aca="false">F7947*J7947</f>
        <v>1</v>
      </c>
      <c r="P7947" s="71" t="n">
        <f aca="false">E7947*J7947</f>
        <v>0</v>
      </c>
    </row>
    <row r="7948" customFormat="false" ht="15" hidden="false" customHeight="false" outlineLevel="0" collapsed="false">
      <c r="A7948" s="71" t="s">
        <v>59</v>
      </c>
      <c r="B7948" s="71" t="s">
        <v>54</v>
      </c>
      <c r="C7948" s="71" t="s">
        <v>1057</v>
      </c>
      <c r="D7948" s="72" t="n">
        <v>81.77</v>
      </c>
      <c r="E7948" s="71" t="n">
        <v>1</v>
      </c>
      <c r="F7948" s="71" t="n">
        <v>5</v>
      </c>
      <c r="G7948" s="72" t="n">
        <v>445.21</v>
      </c>
      <c r="H7948" s="72" t="n">
        <v>331.65</v>
      </c>
      <c r="I7948" s="71" t="n">
        <f aca="false">IF(B7948&gt;=Settings!$B$23,1,0)</f>
        <v>1</v>
      </c>
      <c r="J7948" s="71" t="n">
        <v>1</v>
      </c>
      <c r="K7948" s="71" t="n">
        <f aca="false">F7948*I7948*J7948</f>
        <v>5</v>
      </c>
      <c r="L7948" s="71" t="n">
        <f aca="false">E7948*I7948*J7948</f>
        <v>1</v>
      </c>
      <c r="M7948" s="72" t="n">
        <f aca="false">G7948*I7948*J7948</f>
        <v>445.21</v>
      </c>
      <c r="N7948" s="72" t="n">
        <f aca="false">D7948*I7948*J7948</f>
        <v>81.77</v>
      </c>
      <c r="O7948" s="71" t="n">
        <f aca="false">F7948*J7948</f>
        <v>5</v>
      </c>
      <c r="P7948" s="71" t="n">
        <f aca="false">E7948*J7948</f>
        <v>1</v>
      </c>
    </row>
    <row r="7949" customFormat="false" ht="15" hidden="false" customHeight="false" outlineLevel="0" collapsed="false">
      <c r="A7949" s="71" t="s">
        <v>60</v>
      </c>
      <c r="B7949" s="71" t="s">
        <v>54</v>
      </c>
      <c r="C7949" s="71" t="s">
        <v>595</v>
      </c>
      <c r="D7949" s="72" t="n">
        <v>138.02</v>
      </c>
      <c r="E7949" s="71" t="n">
        <v>4</v>
      </c>
      <c r="F7949" s="71" t="n">
        <v>50</v>
      </c>
      <c r="G7949" s="72" t="n">
        <v>1920.22</v>
      </c>
      <c r="H7949" s="72" t="n">
        <v>1509.3</v>
      </c>
      <c r="I7949" s="71" t="n">
        <f aca="false">IF(B7949&gt;=Settings!$B$23,1,0)</f>
        <v>1</v>
      </c>
      <c r="J7949" s="71" t="n">
        <v>1</v>
      </c>
      <c r="K7949" s="71" t="n">
        <f aca="false">F7949*I7949*J7949</f>
        <v>50</v>
      </c>
      <c r="L7949" s="71" t="n">
        <f aca="false">E7949*I7949*J7949</f>
        <v>4</v>
      </c>
      <c r="M7949" s="72" t="n">
        <f aca="false">G7949*I7949*J7949</f>
        <v>1920.22</v>
      </c>
      <c r="N7949" s="72" t="n">
        <f aca="false">D7949*I7949*J7949</f>
        <v>138.02</v>
      </c>
      <c r="O7949" s="71" t="n">
        <f aca="false">F7949*J7949</f>
        <v>50</v>
      </c>
      <c r="P7949" s="71" t="n">
        <f aca="false">E7949*J7949</f>
        <v>4</v>
      </c>
    </row>
    <row r="7950" customFormat="false" ht="15" hidden="false" customHeight="false" outlineLevel="0" collapsed="false">
      <c r="A7950" s="71" t="s">
        <v>59</v>
      </c>
      <c r="B7950" s="71" t="s">
        <v>54</v>
      </c>
      <c r="C7950" s="71" t="s">
        <v>1064</v>
      </c>
      <c r="D7950" s="72" t="n">
        <v>190.77</v>
      </c>
      <c r="E7950" s="71" t="n">
        <v>3</v>
      </c>
      <c r="F7950" s="71" t="n">
        <v>7</v>
      </c>
      <c r="G7950" s="72" t="n">
        <v>454.22</v>
      </c>
      <c r="H7950" s="72" t="n">
        <v>253.93</v>
      </c>
      <c r="I7950" s="71" t="n">
        <f aca="false">IF(B7950&gt;=Settings!$B$23,1,0)</f>
        <v>1</v>
      </c>
      <c r="J7950" s="71" t="n">
        <v>1</v>
      </c>
      <c r="K7950" s="71" t="n">
        <f aca="false">F7950*I7950*J7950</f>
        <v>7</v>
      </c>
      <c r="L7950" s="71" t="n">
        <f aca="false">E7950*I7950*J7950</f>
        <v>3</v>
      </c>
      <c r="M7950" s="72" t="n">
        <f aca="false">G7950*I7950*J7950</f>
        <v>454.22</v>
      </c>
      <c r="N7950" s="72" t="n">
        <f aca="false">D7950*I7950*J7950</f>
        <v>190.77</v>
      </c>
      <c r="O7950" s="71" t="n">
        <f aca="false">F7950*J7950</f>
        <v>7</v>
      </c>
      <c r="P7950" s="71" t="n">
        <f aca="false">E7950*J7950</f>
        <v>3</v>
      </c>
    </row>
    <row r="7951" customFormat="false" ht="15" hidden="false" customHeight="false" outlineLevel="0" collapsed="false">
      <c r="A7951" s="71" t="s">
        <v>59</v>
      </c>
      <c r="B7951" s="71" t="s">
        <v>54</v>
      </c>
      <c r="C7951" s="71" t="s">
        <v>614</v>
      </c>
      <c r="D7951" s="72" t="n">
        <v>0</v>
      </c>
      <c r="E7951" s="71" t="n">
        <v>0</v>
      </c>
      <c r="F7951" s="71" t="n">
        <v>7</v>
      </c>
      <c r="G7951" s="72" t="n">
        <v>681.47</v>
      </c>
      <c r="H7951" s="72" t="n">
        <v>605.07</v>
      </c>
      <c r="I7951" s="71" t="n">
        <f aca="false">IF(B7951&gt;=Settings!$B$23,1,0)</f>
        <v>1</v>
      </c>
      <c r="J7951" s="71" t="n">
        <v>1</v>
      </c>
      <c r="K7951" s="71" t="n">
        <f aca="false">F7951*I7951*J7951</f>
        <v>7</v>
      </c>
      <c r="L7951" s="71" t="n">
        <f aca="false">E7951*I7951*J7951</f>
        <v>0</v>
      </c>
      <c r="M7951" s="72" t="n">
        <f aca="false">G7951*I7951*J7951</f>
        <v>681.47</v>
      </c>
      <c r="N7951" s="72" t="n">
        <f aca="false">D7951*I7951*J7951</f>
        <v>-0</v>
      </c>
      <c r="O7951" s="71" t="n">
        <f aca="false">F7951*J7951</f>
        <v>7</v>
      </c>
      <c r="P7951" s="71" t="n">
        <f aca="false">E7951*J7951</f>
        <v>0</v>
      </c>
    </row>
    <row r="7952" customFormat="false" ht="15" hidden="false" customHeight="false" outlineLevel="0" collapsed="false">
      <c r="A7952" s="71" t="s">
        <v>59</v>
      </c>
      <c r="B7952" s="71" t="s">
        <v>54</v>
      </c>
      <c r="C7952" s="71" t="s">
        <v>1066</v>
      </c>
      <c r="D7952" s="72" t="n">
        <v>156.91</v>
      </c>
      <c r="E7952" s="71" t="n">
        <v>9</v>
      </c>
      <c r="F7952" s="71" t="n">
        <v>112</v>
      </c>
      <c r="G7952" s="72" t="n">
        <v>2031.41</v>
      </c>
      <c r="H7952" s="72" t="n">
        <v>1793.06</v>
      </c>
      <c r="I7952" s="71" t="n">
        <f aca="false">IF(B7952&gt;=Settings!$B$23,1,0)</f>
        <v>1</v>
      </c>
      <c r="J7952" s="71" t="n">
        <v>1</v>
      </c>
      <c r="K7952" s="71" t="n">
        <f aca="false">F7952*I7952*J7952</f>
        <v>112</v>
      </c>
      <c r="L7952" s="71" t="n">
        <f aca="false">E7952*I7952*J7952</f>
        <v>9</v>
      </c>
      <c r="M7952" s="72" t="n">
        <f aca="false">G7952*I7952*J7952</f>
        <v>2031.41</v>
      </c>
      <c r="N7952" s="72" t="n">
        <f aca="false">D7952*I7952*J7952</f>
        <v>156.91</v>
      </c>
      <c r="O7952" s="71" t="n">
        <f aca="false">F7952*J7952</f>
        <v>112</v>
      </c>
      <c r="P7952" s="71" t="n">
        <f aca="false">E7952*J7952</f>
        <v>9</v>
      </c>
    </row>
    <row r="7953" customFormat="false" ht="15" hidden="false" customHeight="false" outlineLevel="0" collapsed="false">
      <c r="A7953" s="71" t="s">
        <v>60</v>
      </c>
      <c r="B7953" s="71" t="s">
        <v>54</v>
      </c>
      <c r="C7953" s="71" t="s">
        <v>1202</v>
      </c>
      <c r="D7953" s="72" t="n">
        <v>75.11</v>
      </c>
      <c r="E7953" s="71" t="n">
        <v>9</v>
      </c>
      <c r="F7953" s="71" t="n">
        <v>69</v>
      </c>
      <c r="G7953" s="72" t="n">
        <v>624.35</v>
      </c>
      <c r="H7953" s="72" t="n">
        <v>529.37</v>
      </c>
      <c r="I7953" s="71" t="n">
        <f aca="false">IF(B7953&gt;=Settings!$B$23,1,0)</f>
        <v>1</v>
      </c>
      <c r="J7953" s="71" t="n">
        <v>1</v>
      </c>
      <c r="K7953" s="71" t="n">
        <f aca="false">F7953*I7953*J7953</f>
        <v>69</v>
      </c>
      <c r="L7953" s="71" t="n">
        <f aca="false">E7953*I7953*J7953</f>
        <v>9</v>
      </c>
      <c r="M7953" s="72" t="n">
        <f aca="false">G7953*I7953*J7953</f>
        <v>624.35</v>
      </c>
      <c r="N7953" s="72" t="n">
        <f aca="false">D7953*I7953*J7953</f>
        <v>75.11</v>
      </c>
      <c r="O7953" s="71" t="n">
        <f aca="false">F7953*J7953</f>
        <v>69</v>
      </c>
      <c r="P7953" s="71" t="n">
        <f aca="false">E7953*J7953</f>
        <v>9</v>
      </c>
    </row>
    <row r="7954" customFormat="false" ht="15" hidden="false" customHeight="false" outlineLevel="0" collapsed="false">
      <c r="A7954" s="71" t="s">
        <v>59</v>
      </c>
      <c r="B7954" s="71" t="s">
        <v>54</v>
      </c>
      <c r="C7954" s="71" t="s">
        <v>2399</v>
      </c>
      <c r="D7954" s="72" t="n">
        <v>601.88</v>
      </c>
      <c r="E7954" s="71" t="n">
        <v>4</v>
      </c>
      <c r="F7954" s="71" t="n">
        <v>8</v>
      </c>
      <c r="G7954" s="72" t="n">
        <v>1281.44</v>
      </c>
      <c r="H7954" s="72" t="n">
        <v>597.09</v>
      </c>
      <c r="I7954" s="71" t="n">
        <f aca="false">IF(B7954&gt;=Settings!$B$23,1,0)</f>
        <v>1</v>
      </c>
      <c r="J7954" s="71" t="n">
        <v>1</v>
      </c>
      <c r="K7954" s="71" t="n">
        <f aca="false">F7954*I7954*J7954</f>
        <v>8</v>
      </c>
      <c r="L7954" s="71" t="n">
        <f aca="false">E7954*I7954*J7954</f>
        <v>4</v>
      </c>
      <c r="M7954" s="72" t="n">
        <f aca="false">G7954*I7954*J7954</f>
        <v>1281.44</v>
      </c>
      <c r="N7954" s="72" t="n">
        <f aca="false">D7954*I7954*J7954</f>
        <v>601.88</v>
      </c>
      <c r="O7954" s="71" t="n">
        <f aca="false">F7954*J7954</f>
        <v>8</v>
      </c>
      <c r="P7954" s="71" t="n">
        <f aca="false">E7954*J7954</f>
        <v>4</v>
      </c>
    </row>
    <row r="7955" customFormat="false" ht="15" hidden="false" customHeight="false" outlineLevel="0" collapsed="false">
      <c r="A7955" s="71" t="s">
        <v>60</v>
      </c>
      <c r="B7955" s="71" t="s">
        <v>54</v>
      </c>
      <c r="C7955" s="71" t="s">
        <v>922</v>
      </c>
      <c r="D7955" s="72" t="n">
        <v>67.2</v>
      </c>
      <c r="E7955" s="71" t="n">
        <v>8</v>
      </c>
      <c r="F7955" s="71" t="n">
        <v>72</v>
      </c>
      <c r="G7955" s="72" t="n">
        <v>653.76</v>
      </c>
      <c r="H7955" s="72" t="n">
        <v>566.19</v>
      </c>
      <c r="I7955" s="71" t="n">
        <f aca="false">IF(B7955&gt;=Settings!$B$23,1,0)</f>
        <v>1</v>
      </c>
      <c r="J7955" s="71" t="n">
        <v>1</v>
      </c>
      <c r="K7955" s="71" t="n">
        <f aca="false">F7955*I7955*J7955</f>
        <v>72</v>
      </c>
      <c r="L7955" s="71" t="n">
        <f aca="false">E7955*I7955*J7955</f>
        <v>8</v>
      </c>
      <c r="M7955" s="72" t="n">
        <f aca="false">G7955*I7955*J7955</f>
        <v>653.76</v>
      </c>
      <c r="N7955" s="72" t="n">
        <f aca="false">D7955*I7955*J7955</f>
        <v>67.2</v>
      </c>
      <c r="O7955" s="71" t="n">
        <f aca="false">F7955*J7955</f>
        <v>72</v>
      </c>
      <c r="P7955" s="71" t="n">
        <f aca="false">E7955*J7955</f>
        <v>8</v>
      </c>
    </row>
    <row r="7956" customFormat="false" ht="15" hidden="false" customHeight="false" outlineLevel="0" collapsed="false">
      <c r="A7956" s="71" t="s">
        <v>61</v>
      </c>
      <c r="B7956" s="71" t="s">
        <v>54</v>
      </c>
      <c r="C7956" s="71" t="s">
        <v>2465</v>
      </c>
      <c r="D7956" s="72" t="n">
        <v>0</v>
      </c>
      <c r="E7956" s="71" t="n">
        <v>0</v>
      </c>
      <c r="F7956" s="71" t="n">
        <v>1</v>
      </c>
      <c r="G7956" s="72" t="n">
        <v>109.05</v>
      </c>
      <c r="H7956" s="72" t="n">
        <v>109.05</v>
      </c>
      <c r="I7956" s="71" t="n">
        <f aca="false">IF(B7956&gt;=Settings!$B$23,1,0)</f>
        <v>1</v>
      </c>
      <c r="J7956" s="71" t="n">
        <v>1</v>
      </c>
      <c r="K7956" s="71" t="n">
        <f aca="false">F7956*I7956*J7956</f>
        <v>1</v>
      </c>
      <c r="L7956" s="71" t="n">
        <f aca="false">E7956*I7956*J7956</f>
        <v>0</v>
      </c>
      <c r="M7956" s="72" t="n">
        <f aca="false">G7956*I7956*J7956</f>
        <v>109.05</v>
      </c>
      <c r="N7956" s="72" t="n">
        <f aca="false">D7956*I7956*J7956</f>
        <v>-0</v>
      </c>
      <c r="O7956" s="71" t="n">
        <f aca="false">F7956*J7956</f>
        <v>1</v>
      </c>
      <c r="P7956" s="71" t="n">
        <f aca="false">E7956*J7956</f>
        <v>0</v>
      </c>
    </row>
    <row r="7957" customFormat="false" ht="15" hidden="false" customHeight="false" outlineLevel="0" collapsed="false">
      <c r="A7957" s="71" t="s">
        <v>63</v>
      </c>
      <c r="B7957" s="71" t="s">
        <v>54</v>
      </c>
      <c r="C7957" s="71" t="s">
        <v>2316</v>
      </c>
      <c r="D7957" s="72" t="n">
        <v>0</v>
      </c>
      <c r="E7957" s="71" t="n">
        <v>0</v>
      </c>
      <c r="F7957" s="71" t="n">
        <v>2</v>
      </c>
      <c r="G7957" s="72" t="n">
        <v>30.82</v>
      </c>
      <c r="H7957" s="72" t="n">
        <v>30.82</v>
      </c>
      <c r="I7957" s="71" t="n">
        <f aca="false">IF(B7957&gt;=Settings!$B$23,1,0)</f>
        <v>1</v>
      </c>
      <c r="J7957" s="71" t="n">
        <v>1</v>
      </c>
      <c r="K7957" s="71" t="n">
        <f aca="false">F7957*I7957*J7957</f>
        <v>2</v>
      </c>
      <c r="L7957" s="71" t="n">
        <f aca="false">E7957*I7957*J7957</f>
        <v>0</v>
      </c>
      <c r="M7957" s="72" t="n">
        <f aca="false">G7957*I7957*J7957</f>
        <v>30.82</v>
      </c>
      <c r="N7957" s="72" t="n">
        <f aca="false">D7957*I7957*J7957</f>
        <v>-0</v>
      </c>
      <c r="O7957" s="71" t="n">
        <f aca="false">F7957*J7957</f>
        <v>2</v>
      </c>
      <c r="P7957" s="71" t="n">
        <f aca="false">E7957*J7957</f>
        <v>0</v>
      </c>
    </row>
    <row r="7958" customFormat="false" ht="15" hidden="false" customHeight="false" outlineLevel="0" collapsed="false">
      <c r="A7958" s="71" t="s">
        <v>59</v>
      </c>
      <c r="B7958" s="71" t="s">
        <v>54</v>
      </c>
      <c r="C7958" s="71" t="s">
        <v>984</v>
      </c>
      <c r="D7958" s="72" t="n">
        <v>136.32</v>
      </c>
      <c r="E7958" s="71" t="n">
        <v>1</v>
      </c>
      <c r="F7958" s="71" t="n">
        <v>4</v>
      </c>
      <c r="G7958" s="72" t="n">
        <v>572.53</v>
      </c>
      <c r="H7958" s="72" t="n">
        <v>395.33</v>
      </c>
      <c r="I7958" s="71" t="n">
        <f aca="false">IF(B7958&gt;=Settings!$B$23,1,0)</f>
        <v>1</v>
      </c>
      <c r="J7958" s="71" t="n">
        <v>1</v>
      </c>
      <c r="K7958" s="71" t="n">
        <f aca="false">F7958*I7958*J7958</f>
        <v>4</v>
      </c>
      <c r="L7958" s="71" t="n">
        <f aca="false">E7958*I7958*J7958</f>
        <v>1</v>
      </c>
      <c r="M7958" s="72" t="n">
        <f aca="false">G7958*I7958*J7958</f>
        <v>572.53</v>
      </c>
      <c r="N7958" s="72" t="n">
        <f aca="false">D7958*I7958*J7958</f>
        <v>136.32</v>
      </c>
      <c r="O7958" s="71" t="n">
        <f aca="false">F7958*J7958</f>
        <v>4</v>
      </c>
      <c r="P7958" s="71" t="n">
        <f aca="false">E7958*J7958</f>
        <v>1</v>
      </c>
    </row>
    <row r="7959" customFormat="false" ht="15" hidden="false" customHeight="false" outlineLevel="0" collapsed="false">
      <c r="A7959" s="71" t="s">
        <v>62</v>
      </c>
      <c r="B7959" s="71" t="s">
        <v>54</v>
      </c>
      <c r="C7959" s="71" t="s">
        <v>141</v>
      </c>
      <c r="D7959" s="72" t="n">
        <v>0</v>
      </c>
      <c r="E7959" s="71" t="n">
        <v>0</v>
      </c>
      <c r="F7959" s="71" t="n">
        <v>4</v>
      </c>
      <c r="G7959" s="72" t="n">
        <v>272.53</v>
      </c>
      <c r="H7959" s="72" t="n">
        <v>254.83</v>
      </c>
      <c r="I7959" s="71" t="n">
        <f aca="false">IF(B7959&gt;=Settings!$B$23,1,0)</f>
        <v>1</v>
      </c>
      <c r="J7959" s="71" t="n">
        <v>1</v>
      </c>
      <c r="K7959" s="71" t="n">
        <f aca="false">F7959*I7959*J7959</f>
        <v>4</v>
      </c>
      <c r="L7959" s="71" t="n">
        <f aca="false">E7959*I7959*J7959</f>
        <v>0</v>
      </c>
      <c r="M7959" s="72" t="n">
        <f aca="false">G7959*I7959*J7959</f>
        <v>272.53</v>
      </c>
      <c r="N7959" s="72" t="n">
        <f aca="false">D7959*I7959*J7959</f>
        <v>-0</v>
      </c>
      <c r="O7959" s="71" t="n">
        <f aca="false">F7959*J7959</f>
        <v>4</v>
      </c>
      <c r="P7959" s="71" t="n">
        <f aca="false">E7959*J7959</f>
        <v>0</v>
      </c>
    </row>
    <row r="7960" customFormat="false" ht="15" hidden="false" customHeight="false" outlineLevel="0" collapsed="false">
      <c r="A7960" s="71" t="s">
        <v>59</v>
      </c>
      <c r="B7960" s="71" t="s">
        <v>54</v>
      </c>
      <c r="C7960" s="71" t="s">
        <v>602</v>
      </c>
      <c r="D7960" s="72" t="n">
        <v>124.87</v>
      </c>
      <c r="E7960" s="71" t="n">
        <v>15</v>
      </c>
      <c r="F7960" s="71" t="n">
        <v>161</v>
      </c>
      <c r="G7960" s="72" t="n">
        <v>1461.66</v>
      </c>
      <c r="H7960" s="72" t="n">
        <v>1267.17</v>
      </c>
      <c r="I7960" s="71" t="n">
        <f aca="false">IF(B7960&gt;=Settings!$B$23,1,0)</f>
        <v>1</v>
      </c>
      <c r="J7960" s="71" t="n">
        <v>1</v>
      </c>
      <c r="K7960" s="71" t="n">
        <f aca="false">F7960*I7960*J7960</f>
        <v>161</v>
      </c>
      <c r="L7960" s="71" t="n">
        <f aca="false">E7960*I7960*J7960</f>
        <v>15</v>
      </c>
      <c r="M7960" s="72" t="n">
        <f aca="false">G7960*I7960*J7960</f>
        <v>1461.66</v>
      </c>
      <c r="N7960" s="72" t="n">
        <f aca="false">D7960*I7960*J7960</f>
        <v>124.87</v>
      </c>
      <c r="O7960" s="71" t="n">
        <f aca="false">F7960*J7960</f>
        <v>161</v>
      </c>
      <c r="P7960" s="71" t="n">
        <f aca="false">E7960*J7960</f>
        <v>15</v>
      </c>
    </row>
    <row r="7961" customFormat="false" ht="15" hidden="false" customHeight="false" outlineLevel="0" collapsed="false">
      <c r="A7961" s="71" t="s">
        <v>59</v>
      </c>
      <c r="B7961" s="71" t="s">
        <v>54</v>
      </c>
      <c r="C7961" s="71" t="s">
        <v>1325</v>
      </c>
      <c r="D7961" s="72" t="n">
        <v>118.14</v>
      </c>
      <c r="E7961" s="71" t="n">
        <v>1</v>
      </c>
      <c r="F7961" s="71" t="n">
        <v>5</v>
      </c>
      <c r="G7961" s="72" t="n">
        <v>536.13</v>
      </c>
      <c r="H7961" s="72" t="n">
        <v>417.99</v>
      </c>
      <c r="I7961" s="71" t="n">
        <f aca="false">IF(B7961&gt;=Settings!$B$23,1,0)</f>
        <v>1</v>
      </c>
      <c r="J7961" s="71" t="n">
        <v>1</v>
      </c>
      <c r="K7961" s="71" t="n">
        <f aca="false">F7961*I7961*J7961</f>
        <v>5</v>
      </c>
      <c r="L7961" s="71" t="n">
        <f aca="false">E7961*I7961*J7961</f>
        <v>1</v>
      </c>
      <c r="M7961" s="72" t="n">
        <f aca="false">G7961*I7961*J7961</f>
        <v>536.13</v>
      </c>
      <c r="N7961" s="72" t="n">
        <f aca="false">D7961*I7961*J7961</f>
        <v>118.14</v>
      </c>
      <c r="O7961" s="71" t="n">
        <f aca="false">F7961*J7961</f>
        <v>5</v>
      </c>
      <c r="P7961" s="71" t="n">
        <f aca="false">E7961*J7961</f>
        <v>1</v>
      </c>
    </row>
    <row r="7962" customFormat="false" ht="15" hidden="false" customHeight="false" outlineLevel="0" collapsed="false">
      <c r="A7962" s="71" t="s">
        <v>62</v>
      </c>
      <c r="B7962" s="71" t="s">
        <v>54</v>
      </c>
      <c r="C7962" s="71" t="s">
        <v>583</v>
      </c>
      <c r="D7962" s="72" t="n">
        <v>0</v>
      </c>
      <c r="E7962" s="71" t="n">
        <v>0</v>
      </c>
      <c r="F7962" s="71" t="n">
        <v>2</v>
      </c>
      <c r="G7962" s="72" t="n">
        <v>7.18</v>
      </c>
      <c r="H7962" s="72" t="n">
        <v>7.18</v>
      </c>
      <c r="I7962" s="71" t="n">
        <f aca="false">IF(B7962&gt;=Settings!$B$23,1,0)</f>
        <v>1</v>
      </c>
      <c r="J7962" s="71" t="n">
        <v>1</v>
      </c>
      <c r="K7962" s="71" t="n">
        <f aca="false">F7962*I7962*J7962</f>
        <v>2</v>
      </c>
      <c r="L7962" s="71" t="n">
        <f aca="false">E7962*I7962*J7962</f>
        <v>0</v>
      </c>
      <c r="M7962" s="72" t="n">
        <f aca="false">G7962*I7962*J7962</f>
        <v>7.18</v>
      </c>
      <c r="N7962" s="72" t="n">
        <f aca="false">D7962*I7962*J7962</f>
        <v>-0</v>
      </c>
      <c r="O7962" s="71" t="n">
        <f aca="false">F7962*J7962</f>
        <v>2</v>
      </c>
      <c r="P7962" s="71" t="n">
        <f aca="false">E7962*J7962</f>
        <v>0</v>
      </c>
    </row>
    <row r="7963" customFormat="false" ht="15" hidden="false" customHeight="false" outlineLevel="0" collapsed="false">
      <c r="A7963" s="71" t="s">
        <v>59</v>
      </c>
      <c r="B7963" s="71" t="s">
        <v>54</v>
      </c>
      <c r="C7963" s="71" t="s">
        <v>624</v>
      </c>
      <c r="D7963" s="72" t="n">
        <v>0</v>
      </c>
      <c r="E7963" s="71" t="n">
        <v>0</v>
      </c>
      <c r="F7963" s="71" t="n">
        <v>1</v>
      </c>
      <c r="G7963" s="72" t="n">
        <v>90.86</v>
      </c>
      <c r="H7963" s="72" t="n">
        <v>90.86</v>
      </c>
      <c r="I7963" s="71" t="n">
        <f aca="false">IF(B7963&gt;=Settings!$B$23,1,0)</f>
        <v>1</v>
      </c>
      <c r="J7963" s="71" t="n">
        <v>1</v>
      </c>
      <c r="K7963" s="71" t="n">
        <f aca="false">F7963*I7963*J7963</f>
        <v>1</v>
      </c>
      <c r="L7963" s="71" t="n">
        <f aca="false">E7963*I7963*J7963</f>
        <v>0</v>
      </c>
      <c r="M7963" s="72" t="n">
        <f aca="false">G7963*I7963*J7963</f>
        <v>90.86</v>
      </c>
      <c r="N7963" s="72" t="n">
        <f aca="false">D7963*I7963*J7963</f>
        <v>-0</v>
      </c>
      <c r="O7963" s="71" t="n">
        <f aca="false">F7963*J7963</f>
        <v>1</v>
      </c>
      <c r="P7963" s="71" t="n">
        <f aca="false">E7963*J7963</f>
        <v>0</v>
      </c>
    </row>
    <row r="7964" customFormat="false" ht="15" hidden="false" customHeight="false" outlineLevel="0" collapsed="false">
      <c r="A7964" s="71" t="s">
        <v>59</v>
      </c>
      <c r="B7964" s="71" t="s">
        <v>54</v>
      </c>
      <c r="C7964" s="71" t="s">
        <v>974</v>
      </c>
      <c r="D7964" s="72" t="n">
        <v>0</v>
      </c>
      <c r="E7964" s="71" t="n">
        <v>0</v>
      </c>
      <c r="F7964" s="71" t="n">
        <v>2</v>
      </c>
      <c r="G7964" s="72" t="n">
        <v>268.09</v>
      </c>
      <c r="H7964" s="72" t="n">
        <v>268.09</v>
      </c>
      <c r="I7964" s="71" t="n">
        <f aca="false">IF(B7964&gt;=Settings!$B$23,1,0)</f>
        <v>1</v>
      </c>
      <c r="J7964" s="71" t="n">
        <v>1</v>
      </c>
      <c r="K7964" s="71" t="n">
        <f aca="false">F7964*I7964*J7964</f>
        <v>2</v>
      </c>
      <c r="L7964" s="71" t="n">
        <f aca="false">E7964*I7964*J7964</f>
        <v>0</v>
      </c>
      <c r="M7964" s="72" t="n">
        <f aca="false">G7964*I7964*J7964</f>
        <v>268.09</v>
      </c>
      <c r="N7964" s="72" t="n">
        <f aca="false">D7964*I7964*J7964</f>
        <v>-0</v>
      </c>
      <c r="O7964" s="71" t="n">
        <f aca="false">F7964*J7964</f>
        <v>2</v>
      </c>
      <c r="P7964" s="71" t="n">
        <f aca="false">E7964*J7964</f>
        <v>0</v>
      </c>
    </row>
    <row r="7965" customFormat="false" ht="15" hidden="false" customHeight="false" outlineLevel="0" collapsed="false">
      <c r="A7965" s="71" t="s">
        <v>59</v>
      </c>
      <c r="B7965" s="71" t="s">
        <v>54</v>
      </c>
      <c r="C7965" s="71" t="s">
        <v>1154</v>
      </c>
      <c r="D7965" s="72" t="n">
        <v>5236.03</v>
      </c>
      <c r="E7965" s="71" t="n">
        <v>9</v>
      </c>
      <c r="F7965" s="71" t="n">
        <v>81</v>
      </c>
      <c r="G7965" s="72" t="n">
        <v>4149.1</v>
      </c>
      <c r="H7965" s="72" t="n">
        <v>-1220.15</v>
      </c>
      <c r="I7965" s="71" t="n">
        <f aca="false">IF(B7965&gt;=Settings!$B$23,1,0)</f>
        <v>1</v>
      </c>
      <c r="J7965" s="71" t="n">
        <v>0</v>
      </c>
      <c r="K7965" s="71" t="n">
        <f aca="false">F7965*I7965*J7965</f>
        <v>0</v>
      </c>
      <c r="L7965" s="71" t="n">
        <f aca="false">E7965*I7965*J7965</f>
        <v>0</v>
      </c>
      <c r="M7965" s="72" t="n">
        <f aca="false">G7965*I7965*J7965</f>
        <v>0</v>
      </c>
      <c r="N7965" s="72" t="n">
        <f aca="false">D7965*I7965*J7965</f>
        <v>0</v>
      </c>
      <c r="O7965" s="71" t="n">
        <f aca="false">F7965*J7965</f>
        <v>0</v>
      </c>
      <c r="P7965" s="71" t="n">
        <f aca="false">E7965*J7965</f>
        <v>0</v>
      </c>
    </row>
    <row r="7966" customFormat="false" ht="15" hidden="false" customHeight="false" outlineLevel="0" collapsed="false">
      <c r="A7966" s="71" t="s">
        <v>59</v>
      </c>
      <c r="B7966" s="71" t="s">
        <v>54</v>
      </c>
      <c r="C7966" s="71" t="s">
        <v>997</v>
      </c>
      <c r="D7966" s="72" t="n">
        <v>227.18</v>
      </c>
      <c r="E7966" s="71" t="n">
        <v>2</v>
      </c>
      <c r="F7966" s="71" t="n">
        <v>10</v>
      </c>
      <c r="G7966" s="72" t="n">
        <v>1190.41</v>
      </c>
      <c r="H7966" s="72" t="n">
        <v>872.84</v>
      </c>
      <c r="I7966" s="71" t="n">
        <f aca="false">IF(B7966&gt;=Settings!$B$23,1,0)</f>
        <v>1</v>
      </c>
      <c r="J7966" s="71" t="n">
        <v>1</v>
      </c>
      <c r="K7966" s="71" t="n">
        <f aca="false">F7966*I7966*J7966</f>
        <v>10</v>
      </c>
      <c r="L7966" s="71" t="n">
        <f aca="false">E7966*I7966*J7966</f>
        <v>2</v>
      </c>
      <c r="M7966" s="72" t="n">
        <f aca="false">G7966*I7966*J7966</f>
        <v>1190.41</v>
      </c>
      <c r="N7966" s="72" t="n">
        <f aca="false">D7966*I7966*J7966</f>
        <v>227.18</v>
      </c>
      <c r="O7966" s="71" t="n">
        <f aca="false">F7966*J7966</f>
        <v>10</v>
      </c>
      <c r="P7966" s="71" t="n">
        <f aca="false">E7966*J7966</f>
        <v>2</v>
      </c>
    </row>
    <row r="7967" customFormat="false" ht="15" hidden="false" customHeight="false" outlineLevel="0" collapsed="false">
      <c r="A7967" s="71" t="s">
        <v>62</v>
      </c>
      <c r="B7967" s="71" t="s">
        <v>54</v>
      </c>
      <c r="C7967" s="71" t="s">
        <v>608</v>
      </c>
      <c r="D7967" s="72" t="n">
        <v>0</v>
      </c>
      <c r="E7967" s="71" t="n">
        <v>0</v>
      </c>
      <c r="F7967" s="71" t="n">
        <v>1</v>
      </c>
      <c r="G7967" s="72" t="n">
        <v>86.31</v>
      </c>
      <c r="H7967" s="72" t="n">
        <v>73.37</v>
      </c>
      <c r="I7967" s="71" t="n">
        <f aca="false">IF(B7967&gt;=Settings!$B$23,1,0)</f>
        <v>1</v>
      </c>
      <c r="J7967" s="71" t="n">
        <v>1</v>
      </c>
      <c r="K7967" s="71" t="n">
        <f aca="false">F7967*I7967*J7967</f>
        <v>1</v>
      </c>
      <c r="L7967" s="71" t="n">
        <f aca="false">E7967*I7967*J7967</f>
        <v>0</v>
      </c>
      <c r="M7967" s="72" t="n">
        <f aca="false">G7967*I7967*J7967</f>
        <v>86.31</v>
      </c>
      <c r="N7967" s="72" t="n">
        <f aca="false">D7967*I7967*J7967</f>
        <v>-0</v>
      </c>
      <c r="O7967" s="71" t="n">
        <f aca="false">F7967*J7967</f>
        <v>1</v>
      </c>
      <c r="P7967" s="71" t="n">
        <f aca="false">E7967*J7967</f>
        <v>0</v>
      </c>
    </row>
    <row r="7968" customFormat="false" ht="15" hidden="false" customHeight="false" outlineLevel="0" collapsed="false">
      <c r="A7968" s="71" t="s">
        <v>59</v>
      </c>
      <c r="B7968" s="71" t="s">
        <v>54</v>
      </c>
      <c r="C7968" s="71" t="s">
        <v>658</v>
      </c>
      <c r="D7968" s="72" t="n">
        <v>0</v>
      </c>
      <c r="E7968" s="71" t="n">
        <v>0</v>
      </c>
      <c r="F7968" s="71" t="n">
        <v>3</v>
      </c>
      <c r="G7968" s="72" t="n">
        <v>248.05</v>
      </c>
      <c r="H7968" s="72" t="n">
        <v>248.05</v>
      </c>
      <c r="I7968" s="71" t="n">
        <f aca="false">IF(B7968&gt;=Settings!$B$23,1,0)</f>
        <v>1</v>
      </c>
      <c r="J7968" s="71" t="n">
        <v>1</v>
      </c>
      <c r="K7968" s="71" t="n">
        <f aca="false">F7968*I7968*J7968</f>
        <v>3</v>
      </c>
      <c r="L7968" s="71" t="n">
        <f aca="false">E7968*I7968*J7968</f>
        <v>0</v>
      </c>
      <c r="M7968" s="72" t="n">
        <f aca="false">G7968*I7968*J7968</f>
        <v>248.05</v>
      </c>
      <c r="N7968" s="72" t="n">
        <f aca="false">D7968*I7968*J7968</f>
        <v>-0</v>
      </c>
      <c r="O7968" s="71" t="n">
        <f aca="false">F7968*J7968</f>
        <v>3</v>
      </c>
      <c r="P7968" s="71" t="n">
        <f aca="false">E7968*J7968</f>
        <v>0</v>
      </c>
    </row>
    <row r="7969" customFormat="false" ht="15" hidden="false" customHeight="false" outlineLevel="0" collapsed="false">
      <c r="A7969" s="71" t="s">
        <v>59</v>
      </c>
      <c r="B7969" s="71" t="s">
        <v>54</v>
      </c>
      <c r="C7969" s="71" t="s">
        <v>1124</v>
      </c>
      <c r="D7969" s="72" t="n">
        <v>67.19</v>
      </c>
      <c r="E7969" s="71" t="n">
        <v>2</v>
      </c>
      <c r="F7969" s="71" t="n">
        <v>17</v>
      </c>
      <c r="G7969" s="72" t="n">
        <v>658.27</v>
      </c>
      <c r="H7969" s="72" t="n">
        <v>549.13</v>
      </c>
      <c r="I7969" s="71" t="n">
        <f aca="false">IF(B7969&gt;=Settings!$B$23,1,0)</f>
        <v>1</v>
      </c>
      <c r="J7969" s="71" t="n">
        <v>1</v>
      </c>
      <c r="K7969" s="71" t="n">
        <f aca="false">F7969*I7969*J7969</f>
        <v>17</v>
      </c>
      <c r="L7969" s="71" t="n">
        <f aca="false">E7969*I7969*J7969</f>
        <v>2</v>
      </c>
      <c r="M7969" s="72" t="n">
        <f aca="false">G7969*I7969*J7969</f>
        <v>658.27</v>
      </c>
      <c r="N7969" s="72" t="n">
        <f aca="false">D7969*I7969*J7969</f>
        <v>67.19</v>
      </c>
      <c r="O7969" s="71" t="n">
        <f aca="false">F7969*J7969</f>
        <v>17</v>
      </c>
      <c r="P7969" s="71" t="n">
        <f aca="false">E7969*J7969</f>
        <v>2</v>
      </c>
    </row>
    <row r="7970" customFormat="false" ht="15" hidden="false" customHeight="false" outlineLevel="0" collapsed="false">
      <c r="A7970" s="71" t="s">
        <v>62</v>
      </c>
      <c r="B7970" s="71" t="s">
        <v>54</v>
      </c>
      <c r="C7970" s="71" t="s">
        <v>172</v>
      </c>
      <c r="D7970" s="72" t="n">
        <v>0</v>
      </c>
      <c r="E7970" s="71" t="n">
        <v>0</v>
      </c>
      <c r="F7970" s="71" t="n">
        <v>3</v>
      </c>
      <c r="G7970" s="72" t="n">
        <v>218.04</v>
      </c>
      <c r="H7970" s="72" t="n">
        <v>206.47</v>
      </c>
      <c r="I7970" s="71" t="n">
        <f aca="false">IF(B7970&gt;=Settings!$B$23,1,0)</f>
        <v>1</v>
      </c>
      <c r="J7970" s="71" t="n">
        <v>1</v>
      </c>
      <c r="K7970" s="71" t="n">
        <f aca="false">F7970*I7970*J7970</f>
        <v>3</v>
      </c>
      <c r="L7970" s="71" t="n">
        <f aca="false">E7970*I7970*J7970</f>
        <v>0</v>
      </c>
      <c r="M7970" s="72" t="n">
        <f aca="false">G7970*I7970*J7970</f>
        <v>218.04</v>
      </c>
      <c r="N7970" s="72" t="n">
        <f aca="false">D7970*I7970*J7970</f>
        <v>-0</v>
      </c>
      <c r="O7970" s="71" t="n">
        <f aca="false">F7970*J7970</f>
        <v>3</v>
      </c>
      <c r="P7970" s="71" t="n">
        <f aca="false">E7970*J7970</f>
        <v>0</v>
      </c>
    </row>
    <row r="7971" customFormat="false" ht="15" hidden="false" customHeight="false" outlineLevel="0" collapsed="false">
      <c r="A7971" s="71" t="s">
        <v>59</v>
      </c>
      <c r="B7971" s="71" t="s">
        <v>54</v>
      </c>
      <c r="C7971" s="71" t="s">
        <v>1122</v>
      </c>
      <c r="D7971" s="72" t="n">
        <v>72.69</v>
      </c>
      <c r="E7971" s="71" t="n">
        <v>1</v>
      </c>
      <c r="F7971" s="71" t="n">
        <v>13</v>
      </c>
      <c r="G7971" s="72" t="n">
        <v>1094.83</v>
      </c>
      <c r="H7971" s="72" t="n">
        <v>938.57</v>
      </c>
      <c r="I7971" s="71" t="n">
        <f aca="false">IF(B7971&gt;=Settings!$B$23,1,0)</f>
        <v>1</v>
      </c>
      <c r="J7971" s="71" t="n">
        <v>1</v>
      </c>
      <c r="K7971" s="71" t="n">
        <f aca="false">F7971*I7971*J7971</f>
        <v>13</v>
      </c>
      <c r="L7971" s="71" t="n">
        <f aca="false">E7971*I7971*J7971</f>
        <v>1</v>
      </c>
      <c r="M7971" s="72" t="n">
        <f aca="false">G7971*I7971*J7971</f>
        <v>1094.83</v>
      </c>
      <c r="N7971" s="72" t="n">
        <f aca="false">D7971*I7971*J7971</f>
        <v>72.69</v>
      </c>
      <c r="O7971" s="71" t="n">
        <f aca="false">F7971*J7971</f>
        <v>13</v>
      </c>
      <c r="P7971" s="71" t="n">
        <f aca="false">E7971*J7971</f>
        <v>1</v>
      </c>
    </row>
    <row r="7972" customFormat="false" ht="15" hidden="false" customHeight="false" outlineLevel="0" collapsed="false">
      <c r="A7972" s="71" t="s">
        <v>59</v>
      </c>
      <c r="B7972" s="71" t="s">
        <v>54</v>
      </c>
      <c r="C7972" s="71" t="s">
        <v>2361</v>
      </c>
      <c r="D7972" s="72" t="n">
        <v>90.86</v>
      </c>
      <c r="E7972" s="71" t="n">
        <v>1</v>
      </c>
      <c r="F7972" s="71" t="n">
        <v>3</v>
      </c>
      <c r="G7972" s="72" t="n">
        <v>240.77</v>
      </c>
      <c r="H7972" s="72" t="n">
        <v>149.91</v>
      </c>
      <c r="I7972" s="71" t="n">
        <f aca="false">IF(B7972&gt;=Settings!$B$23,1,0)</f>
        <v>1</v>
      </c>
      <c r="J7972" s="71" t="n">
        <v>1</v>
      </c>
      <c r="K7972" s="71" t="n">
        <f aca="false">F7972*I7972*J7972</f>
        <v>3</v>
      </c>
      <c r="L7972" s="71" t="n">
        <f aca="false">E7972*I7972*J7972</f>
        <v>1</v>
      </c>
      <c r="M7972" s="72" t="n">
        <f aca="false">G7972*I7972*J7972</f>
        <v>240.77</v>
      </c>
      <c r="N7972" s="72" t="n">
        <f aca="false">D7972*I7972*J7972</f>
        <v>90.86</v>
      </c>
      <c r="O7972" s="71" t="n">
        <f aca="false">F7972*J7972</f>
        <v>3</v>
      </c>
      <c r="P7972" s="71" t="n">
        <f aca="false">E7972*J7972</f>
        <v>1</v>
      </c>
    </row>
    <row r="7973" customFormat="false" ht="15" hidden="false" customHeight="false" outlineLevel="0" collapsed="false">
      <c r="A7973" s="71" t="s">
        <v>63</v>
      </c>
      <c r="B7973" s="71" t="s">
        <v>54</v>
      </c>
      <c r="C7973" s="71" t="s">
        <v>2196</v>
      </c>
      <c r="D7973" s="72" t="n">
        <v>0</v>
      </c>
      <c r="E7973" s="71" t="n">
        <v>0</v>
      </c>
      <c r="F7973" s="71" t="n">
        <v>1</v>
      </c>
      <c r="G7973" s="72" t="n">
        <v>40.86</v>
      </c>
      <c r="H7973" s="72" t="n">
        <v>40.86</v>
      </c>
      <c r="I7973" s="71" t="n">
        <f aca="false">IF(B7973&gt;=Settings!$B$23,1,0)</f>
        <v>1</v>
      </c>
      <c r="J7973" s="71" t="n">
        <v>1</v>
      </c>
      <c r="K7973" s="71" t="n">
        <f aca="false">F7973*I7973*J7973</f>
        <v>1</v>
      </c>
      <c r="L7973" s="71" t="n">
        <f aca="false">E7973*I7973*J7973</f>
        <v>0</v>
      </c>
      <c r="M7973" s="72" t="n">
        <f aca="false">G7973*I7973*J7973</f>
        <v>40.86</v>
      </c>
      <c r="N7973" s="72" t="n">
        <f aca="false">D7973*I7973*J7973</f>
        <v>-0</v>
      </c>
      <c r="O7973" s="71" t="n">
        <f aca="false">F7973*J7973</f>
        <v>1</v>
      </c>
      <c r="P7973" s="71" t="n">
        <f aca="false">E7973*J7973</f>
        <v>0</v>
      </c>
    </row>
    <row r="7974" customFormat="false" ht="15" hidden="false" customHeight="false" outlineLevel="0" collapsed="false">
      <c r="A7974" s="71" t="s">
        <v>59</v>
      </c>
      <c r="B7974" s="71" t="s">
        <v>54</v>
      </c>
      <c r="C7974" s="71" t="s">
        <v>1123</v>
      </c>
      <c r="D7974" s="72" t="n">
        <v>0</v>
      </c>
      <c r="E7974" s="71" t="n">
        <v>0</v>
      </c>
      <c r="F7974" s="71" t="n">
        <v>1</v>
      </c>
      <c r="G7974" s="72" t="n">
        <v>77.22</v>
      </c>
      <c r="H7974" s="72" t="n">
        <v>69.51</v>
      </c>
      <c r="I7974" s="71" t="n">
        <f aca="false">IF(B7974&gt;=Settings!$B$23,1,0)</f>
        <v>1</v>
      </c>
      <c r="J7974" s="71" t="n">
        <v>1</v>
      </c>
      <c r="K7974" s="71" t="n">
        <f aca="false">F7974*I7974*J7974</f>
        <v>1</v>
      </c>
      <c r="L7974" s="71" t="n">
        <f aca="false">E7974*I7974*J7974</f>
        <v>0</v>
      </c>
      <c r="M7974" s="72" t="n">
        <f aca="false">G7974*I7974*J7974</f>
        <v>77.22</v>
      </c>
      <c r="N7974" s="72" t="n">
        <f aca="false">D7974*I7974*J7974</f>
        <v>-0</v>
      </c>
      <c r="O7974" s="71" t="n">
        <f aca="false">F7974*J7974</f>
        <v>1</v>
      </c>
      <c r="P7974" s="71" t="n">
        <f aca="false">E7974*J7974</f>
        <v>0</v>
      </c>
    </row>
    <row r="7975" customFormat="false" ht="15" hidden="false" customHeight="false" outlineLevel="0" collapsed="false">
      <c r="A7975" s="71" t="s">
        <v>61</v>
      </c>
      <c r="B7975" s="71" t="s">
        <v>54</v>
      </c>
      <c r="C7975" s="71" t="s">
        <v>1274</v>
      </c>
      <c r="D7975" s="72" t="n">
        <v>0</v>
      </c>
      <c r="E7975" s="71" t="n">
        <v>0</v>
      </c>
      <c r="F7975" s="71" t="n">
        <v>5</v>
      </c>
      <c r="G7975" s="72" t="n">
        <v>468.03</v>
      </c>
      <c r="H7975" s="72" t="n">
        <v>388.97</v>
      </c>
      <c r="I7975" s="71" t="n">
        <f aca="false">IF(B7975&gt;=Settings!$B$23,1,0)</f>
        <v>1</v>
      </c>
      <c r="J7975" s="71" t="n">
        <v>1</v>
      </c>
      <c r="K7975" s="71" t="n">
        <f aca="false">F7975*I7975*J7975</f>
        <v>5</v>
      </c>
      <c r="L7975" s="71" t="n">
        <f aca="false">E7975*I7975*J7975</f>
        <v>0</v>
      </c>
      <c r="M7975" s="72" t="n">
        <f aca="false">G7975*I7975*J7975</f>
        <v>468.03</v>
      </c>
      <c r="N7975" s="72" t="n">
        <f aca="false">D7975*I7975*J7975</f>
        <v>-0</v>
      </c>
      <c r="O7975" s="71" t="n">
        <f aca="false">F7975*J7975</f>
        <v>5</v>
      </c>
      <c r="P7975" s="71" t="n">
        <f aca="false">E7975*J7975</f>
        <v>0</v>
      </c>
    </row>
    <row r="7976" customFormat="false" ht="15" hidden="false" customHeight="false" outlineLevel="0" collapsed="false">
      <c r="A7976" s="71" t="s">
        <v>59</v>
      </c>
      <c r="B7976" s="71" t="s">
        <v>54</v>
      </c>
      <c r="C7976" s="71" t="s">
        <v>1202</v>
      </c>
      <c r="D7976" s="72" t="n">
        <v>239.36</v>
      </c>
      <c r="E7976" s="71" t="n">
        <v>28</v>
      </c>
      <c r="F7976" s="71" t="n">
        <v>258</v>
      </c>
      <c r="G7976" s="72" t="n">
        <v>2334.53</v>
      </c>
      <c r="H7976" s="72" t="n">
        <v>1993.11</v>
      </c>
      <c r="I7976" s="71" t="n">
        <f aca="false">IF(B7976&gt;=Settings!$B$23,1,0)</f>
        <v>1</v>
      </c>
      <c r="J7976" s="71" t="n">
        <v>1</v>
      </c>
      <c r="K7976" s="71" t="n">
        <f aca="false">F7976*I7976*J7976</f>
        <v>258</v>
      </c>
      <c r="L7976" s="71" t="n">
        <f aca="false">E7976*I7976*J7976</f>
        <v>28</v>
      </c>
      <c r="M7976" s="72" t="n">
        <f aca="false">G7976*I7976*J7976</f>
        <v>2334.53</v>
      </c>
      <c r="N7976" s="72" t="n">
        <f aca="false">D7976*I7976*J7976</f>
        <v>239.36</v>
      </c>
      <c r="O7976" s="71" t="n">
        <f aca="false">F7976*J7976</f>
        <v>258</v>
      </c>
      <c r="P7976" s="71" t="n">
        <f aca="false">E7976*J7976</f>
        <v>28</v>
      </c>
    </row>
    <row r="7977" customFormat="false" ht="15" hidden="false" customHeight="false" outlineLevel="0" collapsed="false">
      <c r="A7977" s="71" t="s">
        <v>61</v>
      </c>
      <c r="B7977" s="71" t="s">
        <v>54</v>
      </c>
      <c r="C7977" s="71" t="s">
        <v>1059</v>
      </c>
      <c r="D7977" s="72" t="n">
        <v>0</v>
      </c>
      <c r="E7977" s="71" t="n">
        <v>0</v>
      </c>
      <c r="F7977" s="71" t="n">
        <v>6</v>
      </c>
      <c r="G7977" s="72" t="n">
        <v>331.54</v>
      </c>
      <c r="H7977" s="72" t="n">
        <v>314.52</v>
      </c>
      <c r="I7977" s="71" t="n">
        <f aca="false">IF(B7977&gt;=Settings!$B$23,1,0)</f>
        <v>1</v>
      </c>
      <c r="J7977" s="71" t="n">
        <v>1</v>
      </c>
      <c r="K7977" s="71" t="n">
        <f aca="false">F7977*I7977*J7977</f>
        <v>6</v>
      </c>
      <c r="L7977" s="71" t="n">
        <f aca="false">E7977*I7977*J7977</f>
        <v>0</v>
      </c>
      <c r="M7977" s="72" t="n">
        <f aca="false">G7977*I7977*J7977</f>
        <v>331.54</v>
      </c>
      <c r="N7977" s="72" t="n">
        <f aca="false">D7977*I7977*J7977</f>
        <v>-0</v>
      </c>
      <c r="O7977" s="71" t="n">
        <f aca="false">F7977*J7977</f>
        <v>6</v>
      </c>
      <c r="P7977" s="71" t="n">
        <f aca="false">E7977*J7977</f>
        <v>0</v>
      </c>
    </row>
    <row r="7978" customFormat="false" ht="15" hidden="false" customHeight="false" outlineLevel="0" collapsed="false">
      <c r="A7978" s="71" t="s">
        <v>61</v>
      </c>
      <c r="B7978" s="71" t="s">
        <v>54</v>
      </c>
      <c r="C7978" s="71" t="s">
        <v>640</v>
      </c>
      <c r="D7978" s="72" t="n">
        <v>0</v>
      </c>
      <c r="E7978" s="71" t="n">
        <v>0</v>
      </c>
      <c r="F7978" s="71" t="n">
        <v>1</v>
      </c>
      <c r="G7978" s="72" t="n">
        <v>54.5</v>
      </c>
      <c r="H7978" s="72" t="n">
        <v>46.33</v>
      </c>
      <c r="I7978" s="71" t="n">
        <f aca="false">IF(B7978&gt;=Settings!$B$23,1,0)</f>
        <v>1</v>
      </c>
      <c r="J7978" s="71" t="n">
        <v>1</v>
      </c>
      <c r="K7978" s="71" t="n">
        <f aca="false">F7978*I7978*J7978</f>
        <v>1</v>
      </c>
      <c r="L7978" s="71" t="n">
        <f aca="false">E7978*I7978*J7978</f>
        <v>0</v>
      </c>
      <c r="M7978" s="72" t="n">
        <f aca="false">G7978*I7978*J7978</f>
        <v>54.5</v>
      </c>
      <c r="N7978" s="72" t="n">
        <f aca="false">D7978*I7978*J7978</f>
        <v>-0</v>
      </c>
      <c r="O7978" s="71" t="n">
        <f aca="false">F7978*J7978</f>
        <v>1</v>
      </c>
      <c r="P7978" s="71" t="n">
        <f aca="false">E7978*J7978</f>
        <v>0</v>
      </c>
    </row>
    <row r="7979" customFormat="false" ht="15" hidden="false" customHeight="false" outlineLevel="0" collapsed="false">
      <c r="A7979" s="71" t="s">
        <v>61</v>
      </c>
      <c r="B7979" s="71" t="s">
        <v>54</v>
      </c>
      <c r="C7979" s="71" t="s">
        <v>1138</v>
      </c>
      <c r="D7979" s="72" t="n">
        <v>59.05</v>
      </c>
      <c r="E7979" s="71" t="n">
        <v>1</v>
      </c>
      <c r="F7979" s="71" t="n">
        <v>12</v>
      </c>
      <c r="G7979" s="72" t="n">
        <v>764.01</v>
      </c>
      <c r="H7979" s="72" t="n">
        <v>675.28</v>
      </c>
      <c r="I7979" s="71" t="n">
        <f aca="false">IF(B7979&gt;=Settings!$B$23,1,0)</f>
        <v>1</v>
      </c>
      <c r="J7979" s="71" t="n">
        <v>1</v>
      </c>
      <c r="K7979" s="71" t="n">
        <f aca="false">F7979*I7979*J7979</f>
        <v>12</v>
      </c>
      <c r="L7979" s="71" t="n">
        <f aca="false">E7979*I7979*J7979</f>
        <v>1</v>
      </c>
      <c r="M7979" s="72" t="n">
        <f aca="false">G7979*I7979*J7979</f>
        <v>764.01</v>
      </c>
      <c r="N7979" s="72" t="n">
        <f aca="false">D7979*I7979*J7979</f>
        <v>59.05</v>
      </c>
      <c r="O7979" s="71" t="n">
        <f aca="false">F7979*J7979</f>
        <v>12</v>
      </c>
      <c r="P7979" s="71" t="n">
        <f aca="false">E7979*J7979</f>
        <v>1</v>
      </c>
    </row>
    <row r="7980" customFormat="false" ht="15" hidden="false" customHeight="false" outlineLevel="0" collapsed="false">
      <c r="A7980" s="71" t="s">
        <v>59</v>
      </c>
      <c r="B7980" s="71" t="s">
        <v>54</v>
      </c>
      <c r="C7980" s="71" t="s">
        <v>1343</v>
      </c>
      <c r="D7980" s="72" t="n">
        <v>0</v>
      </c>
      <c r="E7980" s="71" t="n">
        <v>0</v>
      </c>
      <c r="F7980" s="71" t="n">
        <v>1</v>
      </c>
      <c r="G7980" s="72" t="n">
        <v>40.86</v>
      </c>
      <c r="H7980" s="72" t="n">
        <v>40.86</v>
      </c>
      <c r="I7980" s="71" t="n">
        <f aca="false">IF(B7980&gt;=Settings!$B$23,1,0)</f>
        <v>1</v>
      </c>
      <c r="J7980" s="71" t="n">
        <v>1</v>
      </c>
      <c r="K7980" s="71" t="n">
        <f aca="false">F7980*I7980*J7980</f>
        <v>1</v>
      </c>
      <c r="L7980" s="71" t="n">
        <f aca="false">E7980*I7980*J7980</f>
        <v>0</v>
      </c>
      <c r="M7980" s="72" t="n">
        <f aca="false">G7980*I7980*J7980</f>
        <v>40.86</v>
      </c>
      <c r="N7980" s="72" t="n">
        <f aca="false">D7980*I7980*J7980</f>
        <v>-0</v>
      </c>
      <c r="O7980" s="71" t="n">
        <f aca="false">F7980*J7980</f>
        <v>1</v>
      </c>
      <c r="P7980" s="71" t="n">
        <f aca="false">E7980*J7980</f>
        <v>0</v>
      </c>
    </row>
    <row r="7981" customFormat="false" ht="15" hidden="false" customHeight="false" outlineLevel="0" collapsed="false">
      <c r="A7981" s="71" t="s">
        <v>61</v>
      </c>
      <c r="B7981" s="71" t="s">
        <v>54</v>
      </c>
      <c r="C7981" s="71" t="s">
        <v>1618</v>
      </c>
      <c r="D7981" s="72" t="n">
        <v>0</v>
      </c>
      <c r="E7981" s="71" t="n">
        <v>0</v>
      </c>
      <c r="F7981" s="71" t="n">
        <v>1</v>
      </c>
      <c r="G7981" s="72" t="n">
        <v>49.95</v>
      </c>
      <c r="H7981" s="72" t="n">
        <v>49.95</v>
      </c>
      <c r="I7981" s="71" t="n">
        <f aca="false">IF(B7981&gt;=Settings!$B$23,1,0)</f>
        <v>1</v>
      </c>
      <c r="J7981" s="71" t="n">
        <v>1</v>
      </c>
      <c r="K7981" s="71" t="n">
        <f aca="false">F7981*I7981*J7981</f>
        <v>1</v>
      </c>
      <c r="L7981" s="71" t="n">
        <f aca="false">E7981*I7981*J7981</f>
        <v>0</v>
      </c>
      <c r="M7981" s="72" t="n">
        <f aca="false">G7981*I7981*J7981</f>
        <v>49.95</v>
      </c>
      <c r="N7981" s="72" t="n">
        <f aca="false">D7981*I7981*J7981</f>
        <v>-0</v>
      </c>
      <c r="O7981" s="71" t="n">
        <f aca="false">F7981*J7981</f>
        <v>1</v>
      </c>
      <c r="P7981" s="71" t="n">
        <f aca="false">E7981*J7981</f>
        <v>0</v>
      </c>
    </row>
    <row r="7982" customFormat="false" ht="15" hidden="false" customHeight="false" outlineLevel="0" collapsed="false">
      <c r="A7982" s="71" t="s">
        <v>63</v>
      </c>
      <c r="B7982" s="71" t="s">
        <v>54</v>
      </c>
      <c r="C7982" s="71" t="s">
        <v>2275</v>
      </c>
      <c r="D7982" s="72" t="n">
        <v>0</v>
      </c>
      <c r="E7982" s="71" t="n">
        <v>0</v>
      </c>
      <c r="F7982" s="71" t="n">
        <v>1</v>
      </c>
      <c r="G7982" s="72" t="n">
        <v>31.77</v>
      </c>
      <c r="H7982" s="72" t="n">
        <v>31.77</v>
      </c>
      <c r="I7982" s="71" t="n">
        <f aca="false">IF(B7982&gt;=Settings!$B$23,1,0)</f>
        <v>1</v>
      </c>
      <c r="J7982" s="71" t="n">
        <v>1</v>
      </c>
      <c r="K7982" s="71" t="n">
        <f aca="false">F7982*I7982*J7982</f>
        <v>1</v>
      </c>
      <c r="L7982" s="71" t="n">
        <f aca="false">E7982*I7982*J7982</f>
        <v>0</v>
      </c>
      <c r="M7982" s="72" t="n">
        <f aca="false">G7982*I7982*J7982</f>
        <v>31.77</v>
      </c>
      <c r="N7982" s="72" t="n">
        <f aca="false">D7982*I7982*J7982</f>
        <v>-0</v>
      </c>
      <c r="O7982" s="71" t="n">
        <f aca="false">F7982*J7982</f>
        <v>1</v>
      </c>
      <c r="P7982" s="71" t="n">
        <f aca="false">E7982*J7982</f>
        <v>0</v>
      </c>
    </row>
    <row r="7983" customFormat="false" ht="15" hidden="false" customHeight="false" outlineLevel="0" collapsed="false">
      <c r="A7983" s="71" t="s">
        <v>59</v>
      </c>
      <c r="B7983" s="71" t="s">
        <v>54</v>
      </c>
      <c r="C7983" s="71" t="s">
        <v>1205</v>
      </c>
      <c r="D7983" s="72" t="n">
        <v>0</v>
      </c>
      <c r="E7983" s="71" t="n">
        <v>0</v>
      </c>
      <c r="F7983" s="71" t="n">
        <v>5</v>
      </c>
      <c r="G7983" s="72" t="n">
        <v>367.96</v>
      </c>
      <c r="H7983" s="72" t="n">
        <v>352.52</v>
      </c>
      <c r="I7983" s="71" t="n">
        <f aca="false">IF(B7983&gt;=Settings!$B$23,1,0)</f>
        <v>1</v>
      </c>
      <c r="J7983" s="71" t="n">
        <v>1</v>
      </c>
      <c r="K7983" s="71" t="n">
        <f aca="false">F7983*I7983*J7983</f>
        <v>5</v>
      </c>
      <c r="L7983" s="71" t="n">
        <f aca="false">E7983*I7983*J7983</f>
        <v>0</v>
      </c>
      <c r="M7983" s="72" t="n">
        <f aca="false">G7983*I7983*J7983</f>
        <v>367.96</v>
      </c>
      <c r="N7983" s="72" t="n">
        <f aca="false">D7983*I7983*J7983</f>
        <v>-0</v>
      </c>
      <c r="O7983" s="71" t="n">
        <f aca="false">F7983*J7983</f>
        <v>5</v>
      </c>
      <c r="P7983" s="71" t="n">
        <f aca="false">E7983*J7983</f>
        <v>0</v>
      </c>
    </row>
    <row r="7984" customFormat="false" ht="15" hidden="false" customHeight="false" outlineLevel="0" collapsed="false">
      <c r="A7984" s="71" t="s">
        <v>63</v>
      </c>
      <c r="B7984" s="71" t="s">
        <v>54</v>
      </c>
      <c r="C7984" s="71" t="s">
        <v>2227</v>
      </c>
      <c r="D7984" s="72" t="n">
        <v>0</v>
      </c>
      <c r="E7984" s="71" t="n">
        <v>0</v>
      </c>
      <c r="F7984" s="71" t="n">
        <v>2</v>
      </c>
      <c r="G7984" s="72" t="n">
        <v>399.9</v>
      </c>
      <c r="H7984" s="72" t="n">
        <v>399.9</v>
      </c>
      <c r="I7984" s="71" t="n">
        <f aca="false">IF(B7984&gt;=Settings!$B$23,1,0)</f>
        <v>1</v>
      </c>
      <c r="J7984" s="71" t="n">
        <v>1</v>
      </c>
      <c r="K7984" s="71" t="n">
        <f aca="false">F7984*I7984*J7984</f>
        <v>2</v>
      </c>
      <c r="L7984" s="71" t="n">
        <f aca="false">E7984*I7984*J7984</f>
        <v>0</v>
      </c>
      <c r="M7984" s="72" t="n">
        <f aca="false">G7984*I7984*J7984</f>
        <v>399.9</v>
      </c>
      <c r="N7984" s="72" t="n">
        <f aca="false">D7984*I7984*J7984</f>
        <v>-0</v>
      </c>
      <c r="O7984" s="71" t="n">
        <f aca="false">F7984*J7984</f>
        <v>2</v>
      </c>
      <c r="P7984" s="71" t="n">
        <f aca="false">E7984*J7984</f>
        <v>0</v>
      </c>
    </row>
    <row r="7985" customFormat="false" ht="15" hidden="false" customHeight="false" outlineLevel="0" collapsed="false">
      <c r="A7985" s="71" t="s">
        <v>61</v>
      </c>
      <c r="B7985" s="71" t="s">
        <v>54</v>
      </c>
      <c r="C7985" s="71" t="s">
        <v>881</v>
      </c>
      <c r="D7985" s="72" t="n">
        <v>0</v>
      </c>
      <c r="E7985" s="71" t="n">
        <v>0</v>
      </c>
      <c r="F7985" s="71" t="n">
        <v>3</v>
      </c>
      <c r="G7985" s="72" t="n">
        <v>504.4</v>
      </c>
      <c r="H7985" s="72" t="n">
        <v>478.51</v>
      </c>
      <c r="I7985" s="71" t="n">
        <f aca="false">IF(B7985&gt;=Settings!$B$23,1,0)</f>
        <v>1</v>
      </c>
      <c r="J7985" s="71" t="n">
        <v>1</v>
      </c>
      <c r="K7985" s="71" t="n">
        <f aca="false">F7985*I7985*J7985</f>
        <v>3</v>
      </c>
      <c r="L7985" s="71" t="n">
        <f aca="false">E7985*I7985*J7985</f>
        <v>0</v>
      </c>
      <c r="M7985" s="72" t="n">
        <f aca="false">G7985*I7985*J7985</f>
        <v>504.4</v>
      </c>
      <c r="N7985" s="72" t="n">
        <f aca="false">D7985*I7985*J7985</f>
        <v>-0</v>
      </c>
      <c r="O7985" s="71" t="n">
        <f aca="false">F7985*J7985</f>
        <v>3</v>
      </c>
      <c r="P7985" s="71" t="n">
        <f aca="false">E7985*J7985</f>
        <v>0</v>
      </c>
    </row>
    <row r="7986" customFormat="false" ht="15" hidden="false" customHeight="false" outlineLevel="0" collapsed="false">
      <c r="A7986" s="71" t="s">
        <v>59</v>
      </c>
      <c r="B7986" s="71" t="s">
        <v>54</v>
      </c>
      <c r="C7986" s="71" t="s">
        <v>2427</v>
      </c>
      <c r="D7986" s="72" t="n">
        <v>0</v>
      </c>
      <c r="E7986" s="71" t="n">
        <v>0</v>
      </c>
      <c r="F7986" s="71" t="n">
        <v>3</v>
      </c>
      <c r="G7986" s="72" t="n">
        <v>527.13</v>
      </c>
      <c r="H7986" s="72" t="n">
        <v>527.13</v>
      </c>
      <c r="I7986" s="71" t="n">
        <f aca="false">IF(B7986&gt;=Settings!$B$23,1,0)</f>
        <v>1</v>
      </c>
      <c r="J7986" s="71" t="n">
        <v>1</v>
      </c>
      <c r="K7986" s="71" t="n">
        <f aca="false">F7986*I7986*J7986</f>
        <v>3</v>
      </c>
      <c r="L7986" s="71" t="n">
        <f aca="false">E7986*I7986*J7986</f>
        <v>0</v>
      </c>
      <c r="M7986" s="72" t="n">
        <f aca="false">G7986*I7986*J7986</f>
        <v>527.13</v>
      </c>
      <c r="N7986" s="72" t="n">
        <f aca="false">D7986*I7986*J7986</f>
        <v>-0</v>
      </c>
      <c r="O7986" s="71" t="n">
        <f aca="false">F7986*J7986</f>
        <v>3</v>
      </c>
      <c r="P7986" s="71" t="n">
        <f aca="false">E7986*J7986</f>
        <v>0</v>
      </c>
    </row>
    <row r="7987" customFormat="false" ht="15" hidden="false" customHeight="false" outlineLevel="0" collapsed="false">
      <c r="A7987" s="71" t="s">
        <v>61</v>
      </c>
      <c r="B7987" s="71" t="s">
        <v>54</v>
      </c>
      <c r="C7987" s="71" t="s">
        <v>1117</v>
      </c>
      <c r="D7987" s="72" t="n">
        <v>20.86</v>
      </c>
      <c r="E7987" s="71" t="n">
        <v>1</v>
      </c>
      <c r="F7987" s="71" t="n">
        <v>9</v>
      </c>
      <c r="G7987" s="72" t="n">
        <v>187.74</v>
      </c>
      <c r="H7987" s="72" t="n">
        <v>163.75</v>
      </c>
      <c r="I7987" s="71" t="n">
        <f aca="false">IF(B7987&gt;=Settings!$B$23,1,0)</f>
        <v>1</v>
      </c>
      <c r="J7987" s="71" t="n">
        <v>1</v>
      </c>
      <c r="K7987" s="71" t="n">
        <f aca="false">F7987*I7987*J7987</f>
        <v>9</v>
      </c>
      <c r="L7987" s="71" t="n">
        <f aca="false">E7987*I7987*J7987</f>
        <v>1</v>
      </c>
      <c r="M7987" s="72" t="n">
        <f aca="false">G7987*I7987*J7987</f>
        <v>187.74</v>
      </c>
      <c r="N7987" s="72" t="n">
        <f aca="false">D7987*I7987*J7987</f>
        <v>20.86</v>
      </c>
      <c r="O7987" s="71" t="n">
        <f aca="false">F7987*J7987</f>
        <v>9</v>
      </c>
      <c r="P7987" s="71" t="n">
        <f aca="false">E7987*J7987</f>
        <v>1</v>
      </c>
    </row>
    <row r="7988" customFormat="false" ht="15" hidden="false" customHeight="false" outlineLevel="0" collapsed="false">
      <c r="A7988" s="71" t="s">
        <v>61</v>
      </c>
      <c r="B7988" s="71" t="s">
        <v>54</v>
      </c>
      <c r="C7988" s="71" t="s">
        <v>1225</v>
      </c>
      <c r="D7988" s="72" t="n">
        <v>159.67</v>
      </c>
      <c r="E7988" s="71" t="n">
        <v>3</v>
      </c>
      <c r="F7988" s="71" t="n">
        <v>18</v>
      </c>
      <c r="G7988" s="72" t="n">
        <v>1117.36</v>
      </c>
      <c r="H7988" s="72" t="n">
        <v>765.15</v>
      </c>
      <c r="I7988" s="71" t="n">
        <f aca="false">IF(B7988&gt;=Settings!$B$23,1,0)</f>
        <v>1</v>
      </c>
      <c r="J7988" s="71" t="n">
        <v>1</v>
      </c>
      <c r="K7988" s="71" t="n">
        <f aca="false">F7988*I7988*J7988</f>
        <v>18</v>
      </c>
      <c r="L7988" s="71" t="n">
        <f aca="false">E7988*I7988*J7988</f>
        <v>3</v>
      </c>
      <c r="M7988" s="72" t="n">
        <f aca="false">G7988*I7988*J7988</f>
        <v>1117.36</v>
      </c>
      <c r="N7988" s="72" t="n">
        <f aca="false">D7988*I7988*J7988</f>
        <v>159.67</v>
      </c>
      <c r="O7988" s="71" t="n">
        <f aca="false">F7988*J7988</f>
        <v>18</v>
      </c>
      <c r="P7988" s="71" t="n">
        <f aca="false">E7988*J7988</f>
        <v>3</v>
      </c>
    </row>
    <row r="7989" customFormat="false" ht="15" hidden="false" customHeight="false" outlineLevel="0" collapsed="false">
      <c r="A7989" s="71" t="s">
        <v>59</v>
      </c>
      <c r="B7989" s="71" t="s">
        <v>54</v>
      </c>
      <c r="C7989" s="71" t="s">
        <v>2447</v>
      </c>
      <c r="D7989" s="72" t="n">
        <v>0</v>
      </c>
      <c r="E7989" s="71" t="n">
        <v>0</v>
      </c>
      <c r="F7989" s="71" t="n">
        <v>1</v>
      </c>
      <c r="G7989" s="72" t="n">
        <v>214.5</v>
      </c>
      <c r="H7989" s="72" t="n">
        <v>214.5</v>
      </c>
      <c r="I7989" s="71" t="n">
        <f aca="false">IF(B7989&gt;=Settings!$B$23,1,0)</f>
        <v>1</v>
      </c>
      <c r="J7989" s="71" t="n">
        <v>1</v>
      </c>
      <c r="K7989" s="71" t="n">
        <f aca="false">F7989*I7989*J7989</f>
        <v>1</v>
      </c>
      <c r="L7989" s="71" t="n">
        <f aca="false">E7989*I7989*J7989</f>
        <v>0</v>
      </c>
      <c r="M7989" s="72" t="n">
        <f aca="false">G7989*I7989*J7989</f>
        <v>214.5</v>
      </c>
      <c r="N7989" s="72" t="n">
        <f aca="false">D7989*I7989*J7989</f>
        <v>-0</v>
      </c>
      <c r="O7989" s="71" t="n">
        <f aca="false">F7989*J7989</f>
        <v>1</v>
      </c>
      <c r="P7989" s="71" t="n">
        <f aca="false">E7989*J7989</f>
        <v>0</v>
      </c>
    </row>
    <row r="7990" customFormat="false" ht="15" hidden="false" customHeight="false" outlineLevel="0" collapsed="false">
      <c r="A7990" s="71" t="s">
        <v>60</v>
      </c>
      <c r="B7990" s="71" t="s">
        <v>54</v>
      </c>
      <c r="C7990" s="71" t="s">
        <v>1365</v>
      </c>
      <c r="D7990" s="72" t="n">
        <v>0</v>
      </c>
      <c r="E7990" s="71" t="n">
        <v>0</v>
      </c>
      <c r="F7990" s="71" t="n">
        <v>3</v>
      </c>
      <c r="G7990" s="72" t="n">
        <v>104.4</v>
      </c>
      <c r="H7990" s="72" t="n">
        <v>99.64</v>
      </c>
      <c r="I7990" s="71" t="n">
        <f aca="false">IF(B7990&gt;=Settings!$B$23,1,0)</f>
        <v>1</v>
      </c>
      <c r="J7990" s="71" t="n">
        <v>1</v>
      </c>
      <c r="K7990" s="71" t="n">
        <f aca="false">F7990*I7990*J7990</f>
        <v>3</v>
      </c>
      <c r="L7990" s="71" t="n">
        <f aca="false">E7990*I7990*J7990</f>
        <v>0</v>
      </c>
      <c r="M7990" s="72" t="n">
        <f aca="false">G7990*I7990*J7990</f>
        <v>104.4</v>
      </c>
      <c r="N7990" s="72" t="n">
        <f aca="false">D7990*I7990*J7990</f>
        <v>-0</v>
      </c>
      <c r="O7990" s="71" t="n">
        <f aca="false">F7990*J7990</f>
        <v>3</v>
      </c>
      <c r="P7990" s="71" t="n">
        <f aca="false">E7990*J7990</f>
        <v>0</v>
      </c>
    </row>
    <row r="7991" customFormat="false" ht="15" hidden="false" customHeight="false" outlineLevel="0" collapsed="false">
      <c r="A7991" s="71" t="s">
        <v>61</v>
      </c>
      <c r="B7991" s="71" t="s">
        <v>54</v>
      </c>
      <c r="C7991" s="71" t="s">
        <v>1440</v>
      </c>
      <c r="D7991" s="72" t="n">
        <v>0</v>
      </c>
      <c r="E7991" s="71" t="n">
        <v>0</v>
      </c>
      <c r="F7991" s="71" t="n">
        <v>24</v>
      </c>
      <c r="G7991" s="72" t="n">
        <v>1989.72</v>
      </c>
      <c r="H7991" s="72" t="n">
        <v>1730.39</v>
      </c>
      <c r="I7991" s="71" t="n">
        <f aca="false">IF(B7991&gt;=Settings!$B$23,1,0)</f>
        <v>1</v>
      </c>
      <c r="J7991" s="71" t="n">
        <v>1</v>
      </c>
      <c r="K7991" s="71" t="n">
        <f aca="false">F7991*I7991*J7991</f>
        <v>24</v>
      </c>
      <c r="L7991" s="71" t="n">
        <f aca="false">E7991*I7991*J7991</f>
        <v>0</v>
      </c>
      <c r="M7991" s="72" t="n">
        <f aca="false">G7991*I7991*J7991</f>
        <v>1989.72</v>
      </c>
      <c r="N7991" s="72" t="n">
        <f aca="false">D7991*I7991*J7991</f>
        <v>-0</v>
      </c>
      <c r="O7991" s="71" t="n">
        <f aca="false">F7991*J7991</f>
        <v>24</v>
      </c>
      <c r="P7991" s="71" t="n">
        <f aca="false">E7991*J7991</f>
        <v>0</v>
      </c>
    </row>
    <row r="7992" customFormat="false" ht="15" hidden="false" customHeight="false" outlineLevel="0" collapsed="false">
      <c r="A7992" s="71" t="s">
        <v>61</v>
      </c>
      <c r="B7992" s="71" t="s">
        <v>54</v>
      </c>
      <c r="C7992" s="71" t="s">
        <v>393</v>
      </c>
      <c r="D7992" s="72" t="n">
        <v>59.23</v>
      </c>
      <c r="E7992" s="71" t="n">
        <v>17</v>
      </c>
      <c r="F7992" s="71" t="n">
        <v>244</v>
      </c>
      <c r="G7992" s="72" t="n">
        <v>875.68</v>
      </c>
      <c r="H7992" s="72" t="n">
        <v>789.74</v>
      </c>
      <c r="I7992" s="71" t="n">
        <f aca="false">IF(B7992&gt;=Settings!$B$23,1,0)</f>
        <v>1</v>
      </c>
      <c r="J7992" s="71" t="n">
        <v>1</v>
      </c>
      <c r="K7992" s="71" t="n">
        <f aca="false">F7992*I7992*J7992</f>
        <v>244</v>
      </c>
      <c r="L7992" s="71" t="n">
        <f aca="false">E7992*I7992*J7992</f>
        <v>17</v>
      </c>
      <c r="M7992" s="72" t="n">
        <f aca="false">G7992*I7992*J7992</f>
        <v>875.68</v>
      </c>
      <c r="N7992" s="72" t="n">
        <f aca="false">D7992*I7992*J7992</f>
        <v>59.23</v>
      </c>
      <c r="O7992" s="71" t="n">
        <f aca="false">F7992*J7992</f>
        <v>244</v>
      </c>
      <c r="P7992" s="71" t="n">
        <f aca="false">E7992*J7992</f>
        <v>17</v>
      </c>
    </row>
    <row r="7993" customFormat="false" ht="15" hidden="false" customHeight="false" outlineLevel="0" collapsed="false">
      <c r="A7993" s="71" t="s">
        <v>61</v>
      </c>
      <c r="B7993" s="71" t="s">
        <v>54</v>
      </c>
      <c r="C7993" s="71" t="s">
        <v>1084</v>
      </c>
      <c r="D7993" s="72" t="n">
        <v>49.95</v>
      </c>
      <c r="E7993" s="71" t="n">
        <v>1</v>
      </c>
      <c r="F7993" s="71" t="n">
        <v>4</v>
      </c>
      <c r="G7993" s="72" t="n">
        <v>208.9</v>
      </c>
      <c r="H7993" s="72" t="n">
        <v>158.95</v>
      </c>
      <c r="I7993" s="71" t="n">
        <f aca="false">IF(B7993&gt;=Settings!$B$23,1,0)</f>
        <v>1</v>
      </c>
      <c r="J7993" s="71" t="n">
        <v>1</v>
      </c>
      <c r="K7993" s="71" t="n">
        <f aca="false">F7993*I7993*J7993</f>
        <v>4</v>
      </c>
      <c r="L7993" s="71" t="n">
        <f aca="false">E7993*I7993*J7993</f>
        <v>1</v>
      </c>
      <c r="M7993" s="72" t="n">
        <f aca="false">G7993*I7993*J7993</f>
        <v>208.9</v>
      </c>
      <c r="N7993" s="72" t="n">
        <f aca="false">D7993*I7993*J7993</f>
        <v>49.95</v>
      </c>
      <c r="O7993" s="71" t="n">
        <f aca="false">F7993*J7993</f>
        <v>4</v>
      </c>
      <c r="P7993" s="71" t="n">
        <f aca="false">E7993*J7993</f>
        <v>1</v>
      </c>
    </row>
    <row r="7994" customFormat="false" ht="15" hidden="false" customHeight="false" outlineLevel="0" collapsed="false">
      <c r="A7994" s="71" t="s">
        <v>62</v>
      </c>
      <c r="B7994" s="71" t="s">
        <v>54</v>
      </c>
      <c r="C7994" s="71" t="s">
        <v>1074</v>
      </c>
      <c r="D7994" s="72" t="n">
        <v>0</v>
      </c>
      <c r="E7994" s="71" t="n">
        <v>0</v>
      </c>
      <c r="F7994" s="71" t="n">
        <v>1</v>
      </c>
      <c r="G7994" s="72" t="n">
        <v>15.41</v>
      </c>
      <c r="H7994" s="72" t="n">
        <v>15.41</v>
      </c>
      <c r="I7994" s="71" t="n">
        <f aca="false">IF(B7994&gt;=Settings!$B$23,1,0)</f>
        <v>1</v>
      </c>
      <c r="J7994" s="71" t="n">
        <v>1</v>
      </c>
      <c r="K7994" s="71" t="n">
        <f aca="false">F7994*I7994*J7994</f>
        <v>1</v>
      </c>
      <c r="L7994" s="71" t="n">
        <f aca="false">E7994*I7994*J7994</f>
        <v>0</v>
      </c>
      <c r="M7994" s="72" t="n">
        <f aca="false">G7994*I7994*J7994</f>
        <v>15.41</v>
      </c>
      <c r="N7994" s="72" t="n">
        <f aca="false">D7994*I7994*J7994</f>
        <v>-0</v>
      </c>
      <c r="O7994" s="71" t="n">
        <f aca="false">F7994*J7994</f>
        <v>1</v>
      </c>
      <c r="P7994" s="71" t="n">
        <f aca="false">E7994*J7994</f>
        <v>0</v>
      </c>
    </row>
    <row r="7995" customFormat="false" ht="15" hidden="false" customHeight="false" outlineLevel="0" collapsed="false">
      <c r="A7995" s="71" t="s">
        <v>61</v>
      </c>
      <c r="B7995" s="71" t="s">
        <v>54</v>
      </c>
      <c r="C7995" s="71" t="s">
        <v>1016</v>
      </c>
      <c r="D7995" s="72" t="n">
        <v>0</v>
      </c>
      <c r="E7995" s="71" t="n">
        <v>0</v>
      </c>
      <c r="F7995" s="71" t="n">
        <v>7</v>
      </c>
      <c r="G7995" s="72" t="n">
        <v>295.11</v>
      </c>
      <c r="H7995" s="72" t="n">
        <v>276.76</v>
      </c>
      <c r="I7995" s="71" t="n">
        <f aca="false">IF(B7995&gt;=Settings!$B$23,1,0)</f>
        <v>1</v>
      </c>
      <c r="J7995" s="71" t="n">
        <v>1</v>
      </c>
      <c r="K7995" s="71" t="n">
        <f aca="false">F7995*I7995*J7995</f>
        <v>7</v>
      </c>
      <c r="L7995" s="71" t="n">
        <f aca="false">E7995*I7995*J7995</f>
        <v>0</v>
      </c>
      <c r="M7995" s="72" t="n">
        <f aca="false">G7995*I7995*J7995</f>
        <v>295.11</v>
      </c>
      <c r="N7995" s="72" t="n">
        <f aca="false">D7995*I7995*J7995</f>
        <v>-0</v>
      </c>
      <c r="O7995" s="71" t="n">
        <f aca="false">F7995*J7995</f>
        <v>7</v>
      </c>
      <c r="P7995" s="71" t="n">
        <f aca="false">E7995*J7995</f>
        <v>0</v>
      </c>
    </row>
    <row r="7996" customFormat="false" ht="15" hidden="false" customHeight="false" outlineLevel="0" collapsed="false">
      <c r="A7996" s="71" t="s">
        <v>61</v>
      </c>
      <c r="B7996" s="71" t="s">
        <v>54</v>
      </c>
      <c r="C7996" s="71" t="s">
        <v>1122</v>
      </c>
      <c r="D7996" s="72" t="n">
        <v>0</v>
      </c>
      <c r="E7996" s="71" t="n">
        <v>0</v>
      </c>
      <c r="F7996" s="71" t="n">
        <v>2</v>
      </c>
      <c r="G7996" s="72" t="n">
        <v>154.45</v>
      </c>
      <c r="H7996" s="72" t="n">
        <v>154.45</v>
      </c>
      <c r="I7996" s="71" t="n">
        <f aca="false">IF(B7996&gt;=Settings!$B$23,1,0)</f>
        <v>1</v>
      </c>
      <c r="J7996" s="71" t="n">
        <v>1</v>
      </c>
      <c r="K7996" s="71" t="n">
        <f aca="false">F7996*I7996*J7996</f>
        <v>2</v>
      </c>
      <c r="L7996" s="71" t="n">
        <f aca="false">E7996*I7996*J7996</f>
        <v>0</v>
      </c>
      <c r="M7996" s="72" t="n">
        <f aca="false">G7996*I7996*J7996</f>
        <v>154.45</v>
      </c>
      <c r="N7996" s="72" t="n">
        <f aca="false">D7996*I7996*J7996</f>
        <v>-0</v>
      </c>
      <c r="O7996" s="71" t="n">
        <f aca="false">F7996*J7996</f>
        <v>2</v>
      </c>
      <c r="P7996" s="71" t="n">
        <f aca="false">E7996*J7996</f>
        <v>0</v>
      </c>
    </row>
    <row r="7997" customFormat="false" ht="15" hidden="false" customHeight="false" outlineLevel="0" collapsed="false">
      <c r="A7997" s="71" t="s">
        <v>59</v>
      </c>
      <c r="B7997" s="71" t="s">
        <v>54</v>
      </c>
      <c r="C7997" s="71" t="s">
        <v>364</v>
      </c>
      <c r="D7997" s="72" t="n">
        <v>90.86</v>
      </c>
      <c r="E7997" s="71" t="n">
        <v>1</v>
      </c>
      <c r="F7997" s="71" t="n">
        <v>2</v>
      </c>
      <c r="G7997" s="72" t="n">
        <v>199.9</v>
      </c>
      <c r="H7997" s="72" t="n">
        <v>92.69</v>
      </c>
      <c r="I7997" s="71" t="n">
        <f aca="false">IF(B7997&gt;=Settings!$B$23,1,0)</f>
        <v>1</v>
      </c>
      <c r="J7997" s="71" t="n">
        <v>1</v>
      </c>
      <c r="K7997" s="71" t="n">
        <f aca="false">F7997*I7997*J7997</f>
        <v>2</v>
      </c>
      <c r="L7997" s="71" t="n">
        <f aca="false">E7997*I7997*J7997</f>
        <v>1</v>
      </c>
      <c r="M7997" s="72" t="n">
        <f aca="false">G7997*I7997*J7997</f>
        <v>199.9</v>
      </c>
      <c r="N7997" s="72" t="n">
        <f aca="false">D7997*I7997*J7997</f>
        <v>90.86</v>
      </c>
      <c r="O7997" s="71" t="n">
        <f aca="false">F7997*J7997</f>
        <v>2</v>
      </c>
      <c r="P7997" s="71" t="n">
        <f aca="false">E7997*J7997</f>
        <v>1</v>
      </c>
    </row>
    <row r="7998" customFormat="false" ht="15" hidden="false" customHeight="false" outlineLevel="0" collapsed="false">
      <c r="A7998" s="71" t="s">
        <v>61</v>
      </c>
      <c r="B7998" s="71" t="s">
        <v>54</v>
      </c>
      <c r="C7998" s="71" t="s">
        <v>990</v>
      </c>
      <c r="D7998" s="72" t="n">
        <v>67.23</v>
      </c>
      <c r="E7998" s="71" t="n">
        <v>1</v>
      </c>
      <c r="F7998" s="71" t="n">
        <v>7</v>
      </c>
      <c r="G7998" s="72" t="n">
        <v>542.68</v>
      </c>
      <c r="H7998" s="72" t="n">
        <v>453.25</v>
      </c>
      <c r="I7998" s="71" t="n">
        <f aca="false">IF(B7998&gt;=Settings!$B$23,1,0)</f>
        <v>1</v>
      </c>
      <c r="J7998" s="71" t="n">
        <v>1</v>
      </c>
      <c r="K7998" s="71" t="n">
        <f aca="false">F7998*I7998*J7998</f>
        <v>7</v>
      </c>
      <c r="L7998" s="71" t="n">
        <f aca="false">E7998*I7998*J7998</f>
        <v>1</v>
      </c>
      <c r="M7998" s="72" t="n">
        <f aca="false">G7998*I7998*J7998</f>
        <v>542.68</v>
      </c>
      <c r="N7998" s="72" t="n">
        <f aca="false">D7998*I7998*J7998</f>
        <v>67.23</v>
      </c>
      <c r="O7998" s="71" t="n">
        <f aca="false">F7998*J7998</f>
        <v>7</v>
      </c>
      <c r="P7998" s="71" t="n">
        <f aca="false">E7998*J7998</f>
        <v>1</v>
      </c>
    </row>
    <row r="7999" customFormat="false" ht="15" hidden="false" customHeight="false" outlineLevel="0" collapsed="false">
      <c r="A7999" s="71" t="s">
        <v>59</v>
      </c>
      <c r="B7999" s="71" t="s">
        <v>54</v>
      </c>
      <c r="C7999" s="71" t="s">
        <v>1427</v>
      </c>
      <c r="D7999" s="72" t="n">
        <v>0</v>
      </c>
      <c r="E7999" s="71" t="n">
        <v>0</v>
      </c>
      <c r="F7999" s="71" t="n">
        <v>2</v>
      </c>
      <c r="G7999" s="72" t="n">
        <v>227.16</v>
      </c>
      <c r="H7999" s="72" t="n">
        <v>187.42</v>
      </c>
      <c r="I7999" s="71" t="n">
        <f aca="false">IF(B7999&gt;=Settings!$B$23,1,0)</f>
        <v>1</v>
      </c>
      <c r="J7999" s="71" t="n">
        <v>1</v>
      </c>
      <c r="K7999" s="71" t="n">
        <f aca="false">F7999*I7999*J7999</f>
        <v>2</v>
      </c>
      <c r="L7999" s="71" t="n">
        <f aca="false">E7999*I7999*J7999</f>
        <v>0</v>
      </c>
      <c r="M7999" s="72" t="n">
        <f aca="false">G7999*I7999*J7999</f>
        <v>227.16</v>
      </c>
      <c r="N7999" s="72" t="n">
        <f aca="false">D7999*I7999*J7999</f>
        <v>-0</v>
      </c>
      <c r="O7999" s="71" t="n">
        <f aca="false">F7999*J7999</f>
        <v>2</v>
      </c>
      <c r="P7999" s="71" t="n">
        <f aca="false">E7999*J7999</f>
        <v>0</v>
      </c>
    </row>
    <row r="8000" customFormat="false" ht="15" hidden="false" customHeight="false" outlineLevel="0" collapsed="false">
      <c r="A8000" s="71" t="s">
        <v>60</v>
      </c>
      <c r="B8000" s="71" t="s">
        <v>54</v>
      </c>
      <c r="C8000" s="71" t="s">
        <v>117</v>
      </c>
      <c r="D8000" s="72" t="n">
        <v>1012.55</v>
      </c>
      <c r="E8000" s="71" t="n">
        <v>15</v>
      </c>
      <c r="F8000" s="71" t="n">
        <v>83</v>
      </c>
      <c r="G8000" s="72" t="n">
        <v>5759.78</v>
      </c>
      <c r="H8000" s="72" t="n">
        <v>4510.78</v>
      </c>
      <c r="I8000" s="71" t="n">
        <f aca="false">IF(B8000&gt;=Settings!$B$23,1,0)</f>
        <v>1</v>
      </c>
      <c r="J8000" s="71" t="n">
        <v>1</v>
      </c>
      <c r="K8000" s="71" t="n">
        <f aca="false">F8000*I8000*J8000</f>
        <v>83</v>
      </c>
      <c r="L8000" s="71" t="n">
        <f aca="false">E8000*I8000*J8000</f>
        <v>15</v>
      </c>
      <c r="M8000" s="72" t="n">
        <f aca="false">G8000*I8000*J8000</f>
        <v>5759.78</v>
      </c>
      <c r="N8000" s="72" t="n">
        <f aca="false">D8000*I8000*J8000</f>
        <v>1012.55</v>
      </c>
      <c r="O8000" s="71" t="n">
        <f aca="false">F8000*J8000</f>
        <v>83</v>
      </c>
      <c r="P8000" s="71" t="n">
        <f aca="false">E8000*J8000</f>
        <v>15</v>
      </c>
    </row>
    <row r="8001" customFormat="false" ht="15" hidden="false" customHeight="false" outlineLevel="0" collapsed="false">
      <c r="A8001" s="71" t="s">
        <v>61</v>
      </c>
      <c r="B8001" s="71" t="s">
        <v>54</v>
      </c>
      <c r="C8001" s="71" t="s">
        <v>1366</v>
      </c>
      <c r="D8001" s="72" t="n">
        <v>0</v>
      </c>
      <c r="E8001" s="71" t="n">
        <v>0</v>
      </c>
      <c r="F8001" s="71" t="n">
        <v>1</v>
      </c>
      <c r="G8001" s="72" t="n">
        <v>118.14</v>
      </c>
      <c r="H8001" s="72" t="n">
        <v>118.14</v>
      </c>
      <c r="I8001" s="71" t="n">
        <f aca="false">IF(B8001&gt;=Settings!$B$23,1,0)</f>
        <v>1</v>
      </c>
      <c r="J8001" s="71" t="n">
        <v>1</v>
      </c>
      <c r="K8001" s="71" t="n">
        <f aca="false">F8001*I8001*J8001</f>
        <v>1</v>
      </c>
      <c r="L8001" s="71" t="n">
        <f aca="false">E8001*I8001*J8001</f>
        <v>0</v>
      </c>
      <c r="M8001" s="72" t="n">
        <f aca="false">G8001*I8001*J8001</f>
        <v>118.14</v>
      </c>
      <c r="N8001" s="72" t="n">
        <f aca="false">D8001*I8001*J8001</f>
        <v>-0</v>
      </c>
      <c r="O8001" s="71" t="n">
        <f aca="false">F8001*J8001</f>
        <v>1</v>
      </c>
      <c r="P8001" s="71" t="n">
        <f aca="false">E8001*J8001</f>
        <v>0</v>
      </c>
    </row>
    <row r="8002" customFormat="false" ht="15" hidden="false" customHeight="false" outlineLevel="0" collapsed="false">
      <c r="A8002" s="71" t="s">
        <v>61</v>
      </c>
      <c r="B8002" s="71" t="s">
        <v>54</v>
      </c>
      <c r="C8002" s="71" t="s">
        <v>2154</v>
      </c>
      <c r="D8002" s="72" t="n">
        <v>0</v>
      </c>
      <c r="E8002" s="71" t="n">
        <v>0</v>
      </c>
      <c r="F8002" s="71" t="n">
        <v>1</v>
      </c>
      <c r="G8002" s="72" t="n">
        <v>68.14</v>
      </c>
      <c r="H8002" s="72" t="n">
        <v>68.14</v>
      </c>
      <c r="I8002" s="71" t="n">
        <f aca="false">IF(B8002&gt;=Settings!$B$23,1,0)</f>
        <v>1</v>
      </c>
      <c r="J8002" s="71" t="n">
        <v>1</v>
      </c>
      <c r="K8002" s="71" t="n">
        <f aca="false">F8002*I8002*J8002</f>
        <v>1</v>
      </c>
      <c r="L8002" s="71" t="n">
        <f aca="false">E8002*I8002*J8002</f>
        <v>0</v>
      </c>
      <c r="M8002" s="72" t="n">
        <f aca="false">G8002*I8002*J8002</f>
        <v>68.14</v>
      </c>
      <c r="N8002" s="72" t="n">
        <f aca="false">D8002*I8002*J8002</f>
        <v>-0</v>
      </c>
      <c r="O8002" s="71" t="n">
        <f aca="false">F8002*J8002</f>
        <v>1</v>
      </c>
      <c r="P8002" s="71" t="n">
        <f aca="false">E8002*J8002</f>
        <v>0</v>
      </c>
    </row>
    <row r="8003" customFormat="false" ht="15" hidden="false" customHeight="false" outlineLevel="0" collapsed="false">
      <c r="A8003" s="71" t="s">
        <v>59</v>
      </c>
      <c r="B8003" s="71" t="s">
        <v>54</v>
      </c>
      <c r="C8003" s="71" t="s">
        <v>1641</v>
      </c>
      <c r="D8003" s="72" t="n">
        <v>0</v>
      </c>
      <c r="E8003" s="71" t="n">
        <v>0</v>
      </c>
      <c r="F8003" s="71" t="n">
        <v>1</v>
      </c>
      <c r="G8003" s="72" t="n">
        <v>195.41</v>
      </c>
      <c r="H8003" s="72" t="n">
        <v>195.41</v>
      </c>
      <c r="I8003" s="71" t="n">
        <f aca="false">IF(B8003&gt;=Settings!$B$23,1,0)</f>
        <v>1</v>
      </c>
      <c r="J8003" s="71" t="n">
        <v>1</v>
      </c>
      <c r="K8003" s="71" t="n">
        <f aca="false">F8003*I8003*J8003</f>
        <v>1</v>
      </c>
      <c r="L8003" s="71" t="n">
        <f aca="false">E8003*I8003*J8003</f>
        <v>0</v>
      </c>
      <c r="M8003" s="72" t="n">
        <f aca="false">G8003*I8003*J8003</f>
        <v>195.41</v>
      </c>
      <c r="N8003" s="72" t="n">
        <f aca="false">D8003*I8003*J8003</f>
        <v>-0</v>
      </c>
      <c r="O8003" s="71" t="n">
        <f aca="false">F8003*J8003</f>
        <v>1</v>
      </c>
      <c r="P8003" s="71" t="n">
        <f aca="false">E8003*J8003</f>
        <v>0</v>
      </c>
    </row>
    <row r="8004" customFormat="false" ht="15" hidden="false" customHeight="false" outlineLevel="0" collapsed="false">
      <c r="A8004" s="71" t="s">
        <v>61</v>
      </c>
      <c r="B8004" s="71" t="s">
        <v>54</v>
      </c>
      <c r="C8004" s="71" t="s">
        <v>1056</v>
      </c>
      <c r="D8004" s="72" t="n">
        <v>0</v>
      </c>
      <c r="E8004" s="71" t="n">
        <v>0</v>
      </c>
      <c r="F8004" s="71" t="n">
        <v>1</v>
      </c>
      <c r="G8004" s="72" t="n">
        <v>90.86</v>
      </c>
      <c r="H8004" s="72" t="n">
        <v>90.86</v>
      </c>
      <c r="I8004" s="71" t="n">
        <f aca="false">IF(B8004&gt;=Settings!$B$23,1,0)</f>
        <v>1</v>
      </c>
      <c r="J8004" s="71" t="n">
        <v>1</v>
      </c>
      <c r="K8004" s="71" t="n">
        <f aca="false">F8004*I8004*J8004</f>
        <v>1</v>
      </c>
      <c r="L8004" s="71" t="n">
        <f aca="false">E8004*I8004*J8004</f>
        <v>0</v>
      </c>
      <c r="M8004" s="72" t="n">
        <f aca="false">G8004*I8004*J8004</f>
        <v>90.86</v>
      </c>
      <c r="N8004" s="72" t="n">
        <f aca="false">D8004*I8004*J8004</f>
        <v>-0</v>
      </c>
      <c r="O8004" s="71" t="n">
        <f aca="false">F8004*J8004</f>
        <v>1</v>
      </c>
      <c r="P8004" s="71" t="n">
        <f aca="false">E8004*J8004</f>
        <v>0</v>
      </c>
    </row>
    <row r="8005" customFormat="false" ht="15" hidden="false" customHeight="false" outlineLevel="0" collapsed="false">
      <c r="A8005" s="71" t="s">
        <v>61</v>
      </c>
      <c r="B8005" s="71" t="s">
        <v>54</v>
      </c>
      <c r="C8005" s="71" t="s">
        <v>2169</v>
      </c>
      <c r="D8005" s="72" t="n">
        <v>0</v>
      </c>
      <c r="E8005" s="71" t="n">
        <v>0</v>
      </c>
      <c r="F8005" s="71" t="n">
        <v>1</v>
      </c>
      <c r="G8005" s="72" t="n">
        <v>90.86</v>
      </c>
      <c r="H8005" s="72" t="n">
        <v>90.86</v>
      </c>
      <c r="I8005" s="71" t="n">
        <f aca="false">IF(B8005&gt;=Settings!$B$23,1,0)</f>
        <v>1</v>
      </c>
      <c r="J8005" s="71" t="n">
        <v>1</v>
      </c>
      <c r="K8005" s="71" t="n">
        <f aca="false">F8005*I8005*J8005</f>
        <v>1</v>
      </c>
      <c r="L8005" s="71" t="n">
        <f aca="false">E8005*I8005*J8005</f>
        <v>0</v>
      </c>
      <c r="M8005" s="72" t="n">
        <f aca="false">G8005*I8005*J8005</f>
        <v>90.86</v>
      </c>
      <c r="N8005" s="72" t="n">
        <f aca="false">D8005*I8005*J8005</f>
        <v>-0</v>
      </c>
      <c r="O8005" s="71" t="n">
        <f aca="false">F8005*J8005</f>
        <v>1</v>
      </c>
      <c r="P8005" s="71" t="n">
        <f aca="false">E8005*J8005</f>
        <v>0</v>
      </c>
    </row>
    <row r="8006" customFormat="false" ht="15" hidden="false" customHeight="false" outlineLevel="0" collapsed="false">
      <c r="A8006" s="71" t="s">
        <v>59</v>
      </c>
      <c r="B8006" s="71" t="s">
        <v>54</v>
      </c>
      <c r="C8006" s="71" t="s">
        <v>1255</v>
      </c>
      <c r="D8006" s="72" t="n">
        <v>354.36</v>
      </c>
      <c r="E8006" s="71" t="n">
        <v>4</v>
      </c>
      <c r="F8006" s="71" t="n">
        <v>34</v>
      </c>
      <c r="G8006" s="72" t="n">
        <v>2780.2</v>
      </c>
      <c r="H8006" s="72" t="n">
        <v>2303.71</v>
      </c>
      <c r="I8006" s="71" t="n">
        <f aca="false">IF(B8006&gt;=Settings!$B$23,1,0)</f>
        <v>1</v>
      </c>
      <c r="J8006" s="71" t="n">
        <v>1</v>
      </c>
      <c r="K8006" s="71" t="n">
        <f aca="false">F8006*I8006*J8006</f>
        <v>34</v>
      </c>
      <c r="L8006" s="71" t="n">
        <f aca="false">E8006*I8006*J8006</f>
        <v>4</v>
      </c>
      <c r="M8006" s="72" t="n">
        <f aca="false">G8006*I8006*J8006</f>
        <v>2780.2</v>
      </c>
      <c r="N8006" s="72" t="n">
        <f aca="false">D8006*I8006*J8006</f>
        <v>354.36</v>
      </c>
      <c r="O8006" s="71" t="n">
        <f aca="false">F8006*J8006</f>
        <v>34</v>
      </c>
      <c r="P8006" s="71" t="n">
        <f aca="false">E8006*J8006</f>
        <v>4</v>
      </c>
    </row>
    <row r="8007" customFormat="false" ht="15" hidden="false" customHeight="false" outlineLevel="0" collapsed="false">
      <c r="A8007" s="71" t="s">
        <v>61</v>
      </c>
      <c r="B8007" s="71" t="s">
        <v>54</v>
      </c>
      <c r="C8007" s="71" t="s">
        <v>652</v>
      </c>
      <c r="D8007" s="72" t="n">
        <v>27.01</v>
      </c>
      <c r="E8007" s="71" t="n">
        <v>1</v>
      </c>
      <c r="F8007" s="71" t="n">
        <v>3</v>
      </c>
      <c r="G8007" s="72" t="n">
        <v>95.31</v>
      </c>
      <c r="H8007" s="72" t="n">
        <v>63.54</v>
      </c>
      <c r="I8007" s="71" t="n">
        <f aca="false">IF(B8007&gt;=Settings!$B$23,1,0)</f>
        <v>1</v>
      </c>
      <c r="J8007" s="71" t="n">
        <v>1</v>
      </c>
      <c r="K8007" s="71" t="n">
        <f aca="false">F8007*I8007*J8007</f>
        <v>3</v>
      </c>
      <c r="L8007" s="71" t="n">
        <f aca="false">E8007*I8007*J8007</f>
        <v>1</v>
      </c>
      <c r="M8007" s="72" t="n">
        <f aca="false">G8007*I8007*J8007</f>
        <v>95.31</v>
      </c>
      <c r="N8007" s="72" t="n">
        <f aca="false">D8007*I8007*J8007</f>
        <v>27.01</v>
      </c>
      <c r="O8007" s="71" t="n">
        <f aca="false">F8007*J8007</f>
        <v>3</v>
      </c>
      <c r="P8007" s="71" t="n">
        <f aca="false">E8007*J8007</f>
        <v>1</v>
      </c>
    </row>
    <row r="8008" customFormat="false" ht="15" hidden="false" customHeight="false" outlineLevel="0" collapsed="false">
      <c r="A8008" s="71" t="s">
        <v>59</v>
      </c>
      <c r="B8008" s="71" t="s">
        <v>54</v>
      </c>
      <c r="C8008" s="71" t="s">
        <v>1091</v>
      </c>
      <c r="D8008" s="72" t="n">
        <v>0</v>
      </c>
      <c r="E8008" s="71" t="n">
        <v>0</v>
      </c>
      <c r="F8008" s="71" t="n">
        <v>2</v>
      </c>
      <c r="G8008" s="72" t="n">
        <v>218.1</v>
      </c>
      <c r="H8008" s="72" t="n">
        <v>218.1</v>
      </c>
      <c r="I8008" s="71" t="n">
        <f aca="false">IF(B8008&gt;=Settings!$B$23,1,0)</f>
        <v>1</v>
      </c>
      <c r="J8008" s="71" t="n">
        <v>1</v>
      </c>
      <c r="K8008" s="71" t="n">
        <f aca="false">F8008*I8008*J8008</f>
        <v>2</v>
      </c>
      <c r="L8008" s="71" t="n">
        <f aca="false">E8008*I8008*J8008</f>
        <v>0</v>
      </c>
      <c r="M8008" s="72" t="n">
        <f aca="false">G8008*I8008*J8008</f>
        <v>218.1</v>
      </c>
      <c r="N8008" s="72" t="n">
        <f aca="false">D8008*I8008*J8008</f>
        <v>-0</v>
      </c>
      <c r="O8008" s="71" t="n">
        <f aca="false">F8008*J8008</f>
        <v>2</v>
      </c>
      <c r="P8008" s="71" t="n">
        <f aca="false">E8008*J8008</f>
        <v>0</v>
      </c>
    </row>
    <row r="8009" customFormat="false" ht="15" hidden="false" customHeight="false" outlineLevel="0" collapsed="false">
      <c r="A8009" s="71" t="s">
        <v>59</v>
      </c>
      <c r="B8009" s="71" t="s">
        <v>54</v>
      </c>
      <c r="C8009" s="71" t="s">
        <v>1087</v>
      </c>
      <c r="D8009" s="72" t="n">
        <v>0</v>
      </c>
      <c r="E8009" s="71" t="n">
        <v>0</v>
      </c>
      <c r="F8009" s="71" t="n">
        <v>5</v>
      </c>
      <c r="G8009" s="72" t="n">
        <v>449.76</v>
      </c>
      <c r="H8009" s="72" t="n">
        <v>437.24</v>
      </c>
      <c r="I8009" s="71" t="n">
        <f aca="false">IF(B8009&gt;=Settings!$B$23,1,0)</f>
        <v>1</v>
      </c>
      <c r="J8009" s="71" t="n">
        <v>1</v>
      </c>
      <c r="K8009" s="71" t="n">
        <f aca="false">F8009*I8009*J8009</f>
        <v>5</v>
      </c>
      <c r="L8009" s="71" t="n">
        <f aca="false">E8009*I8009*J8009</f>
        <v>0</v>
      </c>
      <c r="M8009" s="72" t="n">
        <f aca="false">G8009*I8009*J8009</f>
        <v>449.76</v>
      </c>
      <c r="N8009" s="72" t="n">
        <f aca="false">D8009*I8009*J8009</f>
        <v>-0</v>
      </c>
      <c r="O8009" s="71" t="n">
        <f aca="false">F8009*J8009</f>
        <v>5</v>
      </c>
      <c r="P8009" s="71" t="n">
        <f aca="false">E8009*J8009</f>
        <v>0</v>
      </c>
    </row>
    <row r="8010" customFormat="false" ht="15" hidden="false" customHeight="false" outlineLevel="0" collapsed="false">
      <c r="A8010" s="71" t="s">
        <v>59</v>
      </c>
      <c r="B8010" s="71" t="s">
        <v>54</v>
      </c>
      <c r="C8010" s="71" t="s">
        <v>2437</v>
      </c>
      <c r="D8010" s="72" t="n">
        <v>0</v>
      </c>
      <c r="E8010" s="71" t="n">
        <v>0</v>
      </c>
      <c r="F8010" s="71" t="n">
        <v>1</v>
      </c>
      <c r="G8010" s="72" t="n">
        <v>136.32</v>
      </c>
      <c r="H8010" s="72" t="n">
        <v>136.32</v>
      </c>
      <c r="I8010" s="71" t="n">
        <f aca="false">IF(B8010&gt;=Settings!$B$23,1,0)</f>
        <v>1</v>
      </c>
      <c r="J8010" s="71" t="n">
        <v>1</v>
      </c>
      <c r="K8010" s="71" t="n">
        <f aca="false">F8010*I8010*J8010</f>
        <v>1</v>
      </c>
      <c r="L8010" s="71" t="n">
        <f aca="false">E8010*I8010*J8010</f>
        <v>0</v>
      </c>
      <c r="M8010" s="72" t="n">
        <f aca="false">G8010*I8010*J8010</f>
        <v>136.32</v>
      </c>
      <c r="N8010" s="72" t="n">
        <f aca="false">D8010*I8010*J8010</f>
        <v>-0</v>
      </c>
      <c r="O8010" s="71" t="n">
        <f aca="false">F8010*J8010</f>
        <v>1</v>
      </c>
      <c r="P8010" s="71" t="n">
        <f aca="false">E8010*J8010</f>
        <v>0</v>
      </c>
    </row>
    <row r="8011" customFormat="false" ht="15" hidden="false" customHeight="false" outlineLevel="0" collapsed="false">
      <c r="A8011" s="71" t="s">
        <v>61</v>
      </c>
      <c r="B8011" s="71" t="s">
        <v>54</v>
      </c>
      <c r="C8011" s="71" t="s">
        <v>1236</v>
      </c>
      <c r="D8011" s="72" t="n">
        <v>0</v>
      </c>
      <c r="E8011" s="71" t="n">
        <v>0</v>
      </c>
      <c r="F8011" s="71" t="n">
        <v>2</v>
      </c>
      <c r="G8011" s="72" t="n">
        <v>127.17</v>
      </c>
      <c r="H8011" s="72" t="n">
        <v>117.65</v>
      </c>
      <c r="I8011" s="71" t="n">
        <f aca="false">IF(B8011&gt;=Settings!$B$23,1,0)</f>
        <v>1</v>
      </c>
      <c r="J8011" s="71" t="n">
        <v>1</v>
      </c>
      <c r="K8011" s="71" t="n">
        <f aca="false">F8011*I8011*J8011</f>
        <v>2</v>
      </c>
      <c r="L8011" s="71" t="n">
        <f aca="false">E8011*I8011*J8011</f>
        <v>0</v>
      </c>
      <c r="M8011" s="72" t="n">
        <f aca="false">G8011*I8011*J8011</f>
        <v>127.17</v>
      </c>
      <c r="N8011" s="72" t="n">
        <f aca="false">D8011*I8011*J8011</f>
        <v>-0</v>
      </c>
      <c r="O8011" s="71" t="n">
        <f aca="false">F8011*J8011</f>
        <v>2</v>
      </c>
      <c r="P8011" s="71" t="n">
        <f aca="false">E8011*J8011</f>
        <v>0</v>
      </c>
    </row>
    <row r="8012" customFormat="false" ht="15" hidden="false" customHeight="false" outlineLevel="0" collapsed="false">
      <c r="A8012" s="71" t="s">
        <v>63</v>
      </c>
      <c r="B8012" s="71" t="s">
        <v>54</v>
      </c>
      <c r="C8012" s="71" t="s">
        <v>2242</v>
      </c>
      <c r="D8012" s="72" t="n">
        <v>0</v>
      </c>
      <c r="E8012" s="71" t="n">
        <v>0</v>
      </c>
      <c r="F8012" s="71" t="n">
        <v>2</v>
      </c>
      <c r="G8012" s="72" t="n">
        <v>127.18</v>
      </c>
      <c r="H8012" s="72" t="n">
        <v>127.18</v>
      </c>
      <c r="I8012" s="71" t="n">
        <f aca="false">IF(B8012&gt;=Settings!$B$23,1,0)</f>
        <v>1</v>
      </c>
      <c r="J8012" s="71" t="n">
        <v>1</v>
      </c>
      <c r="K8012" s="71" t="n">
        <f aca="false">F8012*I8012*J8012</f>
        <v>2</v>
      </c>
      <c r="L8012" s="71" t="n">
        <f aca="false">E8012*I8012*J8012</f>
        <v>0</v>
      </c>
      <c r="M8012" s="72" t="n">
        <f aca="false">G8012*I8012*J8012</f>
        <v>127.18</v>
      </c>
      <c r="N8012" s="72" t="n">
        <f aca="false">D8012*I8012*J8012</f>
        <v>-0</v>
      </c>
      <c r="O8012" s="71" t="n">
        <f aca="false">F8012*J8012</f>
        <v>2</v>
      </c>
      <c r="P8012" s="71" t="n">
        <f aca="false">E8012*J8012</f>
        <v>0</v>
      </c>
    </row>
    <row r="8013" customFormat="false" ht="15" hidden="false" customHeight="false" outlineLevel="0" collapsed="false">
      <c r="A8013" s="71" t="s">
        <v>59</v>
      </c>
      <c r="B8013" s="71" t="s">
        <v>54</v>
      </c>
      <c r="C8013" s="71" t="s">
        <v>379</v>
      </c>
      <c r="D8013" s="72" t="n">
        <v>142.65</v>
      </c>
      <c r="E8013" s="71" t="n">
        <v>2</v>
      </c>
      <c r="F8013" s="71" t="n">
        <v>39</v>
      </c>
      <c r="G8013" s="72" t="n">
        <v>2829.94</v>
      </c>
      <c r="H8013" s="72" t="n">
        <v>2296.36</v>
      </c>
      <c r="I8013" s="71" t="n">
        <f aca="false">IF(B8013&gt;=Settings!$B$23,1,0)</f>
        <v>1</v>
      </c>
      <c r="J8013" s="71" t="n">
        <v>1</v>
      </c>
      <c r="K8013" s="71" t="n">
        <f aca="false">F8013*I8013*J8013</f>
        <v>39</v>
      </c>
      <c r="L8013" s="71" t="n">
        <f aca="false">E8013*I8013*J8013</f>
        <v>2</v>
      </c>
      <c r="M8013" s="72" t="n">
        <f aca="false">G8013*I8013*J8013</f>
        <v>2829.94</v>
      </c>
      <c r="N8013" s="72" t="n">
        <f aca="false">D8013*I8013*J8013</f>
        <v>142.65</v>
      </c>
      <c r="O8013" s="71" t="n">
        <f aca="false">F8013*J8013</f>
        <v>39</v>
      </c>
      <c r="P8013" s="71" t="n">
        <f aca="false">E8013*J8013</f>
        <v>2</v>
      </c>
    </row>
    <row r="8014" customFormat="false" ht="15" hidden="false" customHeight="false" outlineLevel="0" collapsed="false">
      <c r="A8014" s="71" t="s">
        <v>60</v>
      </c>
      <c r="B8014" s="71" t="s">
        <v>54</v>
      </c>
      <c r="C8014" s="71" t="s">
        <v>1255</v>
      </c>
      <c r="D8014" s="72" t="n">
        <v>0</v>
      </c>
      <c r="E8014" s="71" t="n">
        <v>0</v>
      </c>
      <c r="F8014" s="71" t="n">
        <v>3</v>
      </c>
      <c r="G8014" s="72" t="n">
        <v>299.85</v>
      </c>
      <c r="H8014" s="72" t="n">
        <v>284.86</v>
      </c>
      <c r="I8014" s="71" t="n">
        <f aca="false">IF(B8014&gt;=Settings!$B$23,1,0)</f>
        <v>1</v>
      </c>
      <c r="J8014" s="71" t="n">
        <v>1</v>
      </c>
      <c r="K8014" s="71" t="n">
        <f aca="false">F8014*I8014*J8014</f>
        <v>3</v>
      </c>
      <c r="L8014" s="71" t="n">
        <f aca="false">E8014*I8014*J8014</f>
        <v>0</v>
      </c>
      <c r="M8014" s="72" t="n">
        <f aca="false">G8014*I8014*J8014</f>
        <v>299.85</v>
      </c>
      <c r="N8014" s="72" t="n">
        <f aca="false">D8014*I8014*J8014</f>
        <v>-0</v>
      </c>
      <c r="O8014" s="71" t="n">
        <f aca="false">F8014*J8014</f>
        <v>3</v>
      </c>
      <c r="P8014" s="71" t="n">
        <f aca="false">E8014*J8014</f>
        <v>0</v>
      </c>
    </row>
    <row r="8015" customFormat="false" ht="15" hidden="false" customHeight="false" outlineLevel="0" collapsed="false">
      <c r="A8015" s="71" t="s">
        <v>63</v>
      </c>
      <c r="B8015" s="71" t="s">
        <v>54</v>
      </c>
      <c r="C8015" s="71" t="s">
        <v>2305</v>
      </c>
      <c r="D8015" s="72" t="n">
        <v>0</v>
      </c>
      <c r="E8015" s="71" t="n">
        <v>0</v>
      </c>
      <c r="F8015" s="71" t="n">
        <v>1</v>
      </c>
      <c r="G8015" s="72" t="n">
        <v>31.77</v>
      </c>
      <c r="H8015" s="72" t="n">
        <v>31.77</v>
      </c>
      <c r="I8015" s="71" t="n">
        <f aca="false">IF(B8015&gt;=Settings!$B$23,1,0)</f>
        <v>1</v>
      </c>
      <c r="J8015" s="71" t="n">
        <v>1</v>
      </c>
      <c r="K8015" s="71" t="n">
        <f aca="false">F8015*I8015*J8015</f>
        <v>1</v>
      </c>
      <c r="L8015" s="71" t="n">
        <f aca="false">E8015*I8015*J8015</f>
        <v>0</v>
      </c>
      <c r="M8015" s="72" t="n">
        <f aca="false">G8015*I8015*J8015</f>
        <v>31.77</v>
      </c>
      <c r="N8015" s="72" t="n">
        <f aca="false">D8015*I8015*J8015</f>
        <v>-0</v>
      </c>
      <c r="O8015" s="71" t="n">
        <f aca="false">F8015*J8015</f>
        <v>1</v>
      </c>
      <c r="P8015" s="71" t="n">
        <f aca="false">E8015*J8015</f>
        <v>0</v>
      </c>
    </row>
    <row r="8016" customFormat="false" ht="15" hidden="false" customHeight="false" outlineLevel="0" collapsed="false">
      <c r="A8016" s="71" t="s">
        <v>61</v>
      </c>
      <c r="B8016" s="71" t="s">
        <v>54</v>
      </c>
      <c r="C8016" s="71" t="s">
        <v>992</v>
      </c>
      <c r="D8016" s="72" t="n">
        <v>0</v>
      </c>
      <c r="E8016" s="71" t="n">
        <v>0</v>
      </c>
      <c r="F8016" s="71" t="n">
        <v>3</v>
      </c>
      <c r="G8016" s="72" t="n">
        <v>699.86</v>
      </c>
      <c r="H8016" s="72" t="n">
        <v>699.86</v>
      </c>
      <c r="I8016" s="71" t="n">
        <f aca="false">IF(B8016&gt;=Settings!$B$23,1,0)</f>
        <v>1</v>
      </c>
      <c r="J8016" s="71" t="n">
        <v>1</v>
      </c>
      <c r="K8016" s="71" t="n">
        <f aca="false">F8016*I8016*J8016</f>
        <v>3</v>
      </c>
      <c r="L8016" s="71" t="n">
        <f aca="false">E8016*I8016*J8016</f>
        <v>0</v>
      </c>
      <c r="M8016" s="72" t="n">
        <f aca="false">G8016*I8016*J8016</f>
        <v>699.86</v>
      </c>
      <c r="N8016" s="72" t="n">
        <f aca="false">D8016*I8016*J8016</f>
        <v>-0</v>
      </c>
      <c r="O8016" s="71" t="n">
        <f aca="false">F8016*J8016</f>
        <v>3</v>
      </c>
      <c r="P8016" s="71" t="n">
        <f aca="false">E8016*J8016</f>
        <v>0</v>
      </c>
    </row>
    <row r="8017" customFormat="false" ht="15" hidden="false" customHeight="false" outlineLevel="0" collapsed="false">
      <c r="A8017" s="71" t="s">
        <v>59</v>
      </c>
      <c r="B8017" s="71" t="s">
        <v>54</v>
      </c>
      <c r="C8017" s="71" t="s">
        <v>1327</v>
      </c>
      <c r="D8017" s="72" t="n">
        <v>0</v>
      </c>
      <c r="E8017" s="71" t="n">
        <v>0</v>
      </c>
      <c r="F8017" s="71" t="n">
        <v>3</v>
      </c>
      <c r="G8017" s="72" t="n">
        <v>640.75</v>
      </c>
      <c r="H8017" s="72" t="n">
        <v>566.01</v>
      </c>
      <c r="I8017" s="71" t="n">
        <f aca="false">IF(B8017&gt;=Settings!$B$23,1,0)</f>
        <v>1</v>
      </c>
      <c r="J8017" s="71" t="n">
        <v>1</v>
      </c>
      <c r="K8017" s="71" t="n">
        <f aca="false">F8017*I8017*J8017</f>
        <v>3</v>
      </c>
      <c r="L8017" s="71" t="n">
        <f aca="false">E8017*I8017*J8017</f>
        <v>0</v>
      </c>
      <c r="M8017" s="72" t="n">
        <f aca="false">G8017*I8017*J8017</f>
        <v>640.75</v>
      </c>
      <c r="N8017" s="72" t="n">
        <f aca="false">D8017*I8017*J8017</f>
        <v>-0</v>
      </c>
      <c r="O8017" s="71" t="n">
        <f aca="false">F8017*J8017</f>
        <v>3</v>
      </c>
      <c r="P8017" s="71" t="n">
        <f aca="false">E8017*J8017</f>
        <v>0</v>
      </c>
    </row>
    <row r="8018" customFormat="false" ht="15" hidden="false" customHeight="false" outlineLevel="0" collapsed="false">
      <c r="A8018" s="71" t="s">
        <v>61</v>
      </c>
      <c r="B8018" s="71" t="s">
        <v>54</v>
      </c>
      <c r="C8018" s="71" t="s">
        <v>363</v>
      </c>
      <c r="D8018" s="72" t="n">
        <v>72.68</v>
      </c>
      <c r="E8018" s="71" t="n">
        <v>1</v>
      </c>
      <c r="F8018" s="71" t="n">
        <v>1</v>
      </c>
      <c r="G8018" s="72" t="n">
        <v>72.68</v>
      </c>
      <c r="H8018" s="72" t="n">
        <v>0</v>
      </c>
      <c r="I8018" s="71" t="n">
        <f aca="false">IF(B8018&gt;=Settings!$B$23,1,0)</f>
        <v>1</v>
      </c>
      <c r="J8018" s="71" t="n">
        <v>1</v>
      </c>
      <c r="K8018" s="71" t="n">
        <f aca="false">F8018*I8018*J8018</f>
        <v>1</v>
      </c>
      <c r="L8018" s="71" t="n">
        <f aca="false">E8018*I8018*J8018</f>
        <v>1</v>
      </c>
      <c r="M8018" s="72" t="n">
        <f aca="false">G8018*I8018*J8018</f>
        <v>72.68</v>
      </c>
      <c r="N8018" s="72" t="n">
        <f aca="false">D8018*I8018*J8018</f>
        <v>72.68</v>
      </c>
      <c r="O8018" s="71" t="n">
        <f aca="false">F8018*J8018</f>
        <v>1</v>
      </c>
      <c r="P8018" s="71" t="n">
        <f aca="false">E8018*J8018</f>
        <v>1</v>
      </c>
    </row>
    <row r="8019" customFormat="false" ht="15" hidden="false" customHeight="false" outlineLevel="0" collapsed="false">
      <c r="A8019" s="71" t="s">
        <v>59</v>
      </c>
      <c r="B8019" s="71" t="s">
        <v>54</v>
      </c>
      <c r="C8019" s="71" t="s">
        <v>2058</v>
      </c>
      <c r="D8019" s="72" t="n">
        <v>35.42</v>
      </c>
      <c r="E8019" s="71" t="n">
        <v>8</v>
      </c>
      <c r="F8019" s="71" t="n">
        <v>92</v>
      </c>
      <c r="G8019" s="72" t="n">
        <v>417.57</v>
      </c>
      <c r="H8019" s="72" t="n">
        <v>369.1</v>
      </c>
      <c r="I8019" s="71" t="n">
        <f aca="false">IF(B8019&gt;=Settings!$B$23,1,0)</f>
        <v>1</v>
      </c>
      <c r="J8019" s="71" t="n">
        <v>1</v>
      </c>
      <c r="K8019" s="71" t="n">
        <f aca="false">F8019*I8019*J8019</f>
        <v>92</v>
      </c>
      <c r="L8019" s="71" t="n">
        <f aca="false">E8019*I8019*J8019</f>
        <v>8</v>
      </c>
      <c r="M8019" s="72" t="n">
        <f aca="false">G8019*I8019*J8019</f>
        <v>417.57</v>
      </c>
      <c r="N8019" s="72" t="n">
        <f aca="false">D8019*I8019*J8019</f>
        <v>35.42</v>
      </c>
      <c r="O8019" s="71" t="n">
        <f aca="false">F8019*J8019</f>
        <v>92</v>
      </c>
      <c r="P8019" s="71" t="n">
        <f aca="false">E8019*J8019</f>
        <v>8</v>
      </c>
    </row>
    <row r="8020" customFormat="false" ht="15" hidden="false" customHeight="false" outlineLevel="0" collapsed="false">
      <c r="A8020" s="71" t="s">
        <v>59</v>
      </c>
      <c r="B8020" s="71" t="s">
        <v>54</v>
      </c>
      <c r="C8020" s="71" t="s">
        <v>634</v>
      </c>
      <c r="D8020" s="72" t="n">
        <v>127.18</v>
      </c>
      <c r="E8020" s="71" t="n">
        <v>2</v>
      </c>
      <c r="F8020" s="71" t="n">
        <v>19</v>
      </c>
      <c r="G8020" s="72" t="n">
        <v>1294.05</v>
      </c>
      <c r="H8020" s="72" t="n">
        <v>1086.61</v>
      </c>
      <c r="I8020" s="71" t="n">
        <f aca="false">IF(B8020&gt;=Settings!$B$23,1,0)</f>
        <v>1</v>
      </c>
      <c r="J8020" s="71" t="n">
        <v>1</v>
      </c>
      <c r="K8020" s="71" t="n">
        <f aca="false">F8020*I8020*J8020</f>
        <v>19</v>
      </c>
      <c r="L8020" s="71" t="n">
        <f aca="false">E8020*I8020*J8020</f>
        <v>2</v>
      </c>
      <c r="M8020" s="72" t="n">
        <f aca="false">G8020*I8020*J8020</f>
        <v>1294.05</v>
      </c>
      <c r="N8020" s="72" t="n">
        <f aca="false">D8020*I8020*J8020</f>
        <v>127.18</v>
      </c>
      <c r="O8020" s="71" t="n">
        <f aca="false">F8020*J8020</f>
        <v>19</v>
      </c>
      <c r="P8020" s="71" t="n">
        <f aca="false">E8020*J8020</f>
        <v>2</v>
      </c>
    </row>
    <row r="8021" customFormat="false" ht="15" hidden="false" customHeight="false" outlineLevel="0" collapsed="false">
      <c r="A8021" s="71" t="s">
        <v>59</v>
      </c>
      <c r="B8021" s="71" t="s">
        <v>54</v>
      </c>
      <c r="C8021" s="71" t="s">
        <v>923</v>
      </c>
      <c r="D8021" s="72" t="n">
        <v>0</v>
      </c>
      <c r="E8021" s="71" t="n">
        <v>0</v>
      </c>
      <c r="F8021" s="71" t="n">
        <v>11</v>
      </c>
      <c r="G8021" s="72" t="n">
        <v>1099.47</v>
      </c>
      <c r="H8021" s="72" t="n">
        <v>1055.87</v>
      </c>
      <c r="I8021" s="71" t="n">
        <f aca="false">IF(B8021&gt;=Settings!$B$23,1,0)</f>
        <v>1</v>
      </c>
      <c r="J8021" s="71" t="n">
        <v>1</v>
      </c>
      <c r="K8021" s="71" t="n">
        <f aca="false">F8021*I8021*J8021</f>
        <v>11</v>
      </c>
      <c r="L8021" s="71" t="n">
        <f aca="false">E8021*I8021*J8021</f>
        <v>0</v>
      </c>
      <c r="M8021" s="72" t="n">
        <f aca="false">G8021*I8021*J8021</f>
        <v>1099.47</v>
      </c>
      <c r="N8021" s="72" t="n">
        <f aca="false">D8021*I8021*J8021</f>
        <v>-0</v>
      </c>
      <c r="O8021" s="71" t="n">
        <f aca="false">F8021*J8021</f>
        <v>11</v>
      </c>
      <c r="P8021" s="71" t="n">
        <f aca="false">E8021*J8021</f>
        <v>0</v>
      </c>
    </row>
    <row r="8022" customFormat="false" ht="15" hidden="false" customHeight="false" outlineLevel="0" collapsed="false">
      <c r="A8022" s="71" t="s">
        <v>60</v>
      </c>
      <c r="B8022" s="71" t="s">
        <v>54</v>
      </c>
      <c r="C8022" s="71" t="s">
        <v>128</v>
      </c>
      <c r="D8022" s="72" t="n">
        <v>290.74</v>
      </c>
      <c r="E8022" s="71" t="n">
        <v>4</v>
      </c>
      <c r="F8022" s="71" t="n">
        <v>72</v>
      </c>
      <c r="G8022" s="72" t="n">
        <v>5033.04</v>
      </c>
      <c r="H8022" s="72" t="n">
        <v>4478.86</v>
      </c>
      <c r="I8022" s="71" t="n">
        <f aca="false">IF(B8022&gt;=Settings!$B$23,1,0)</f>
        <v>1</v>
      </c>
      <c r="J8022" s="71" t="n">
        <v>1</v>
      </c>
      <c r="K8022" s="71" t="n">
        <f aca="false">F8022*I8022*J8022</f>
        <v>72</v>
      </c>
      <c r="L8022" s="71" t="n">
        <f aca="false">E8022*I8022*J8022</f>
        <v>4</v>
      </c>
      <c r="M8022" s="72" t="n">
        <f aca="false">G8022*I8022*J8022</f>
        <v>5033.04</v>
      </c>
      <c r="N8022" s="72" t="n">
        <f aca="false">D8022*I8022*J8022</f>
        <v>290.74</v>
      </c>
      <c r="O8022" s="71" t="n">
        <f aca="false">F8022*J8022</f>
        <v>72</v>
      </c>
      <c r="P8022" s="71" t="n">
        <f aca="false">E8022*J8022</f>
        <v>4</v>
      </c>
    </row>
    <row r="8023" customFormat="false" ht="15" hidden="false" customHeight="false" outlineLevel="0" collapsed="false">
      <c r="A8023" s="71" t="s">
        <v>61</v>
      </c>
      <c r="B8023" s="71" t="s">
        <v>54</v>
      </c>
      <c r="C8023" s="71" t="s">
        <v>2466</v>
      </c>
      <c r="D8023" s="72" t="n">
        <v>0</v>
      </c>
      <c r="E8023" s="71" t="n">
        <v>0</v>
      </c>
      <c r="F8023" s="71" t="n">
        <v>4</v>
      </c>
      <c r="G8023" s="72" t="n">
        <v>327.08</v>
      </c>
      <c r="H8023" s="72" t="n">
        <v>327.08</v>
      </c>
      <c r="I8023" s="71" t="n">
        <f aca="false">IF(B8023&gt;=Settings!$B$23,1,0)</f>
        <v>1</v>
      </c>
      <c r="J8023" s="71" t="n">
        <v>1</v>
      </c>
      <c r="K8023" s="71" t="n">
        <f aca="false">F8023*I8023*J8023</f>
        <v>4</v>
      </c>
      <c r="L8023" s="71" t="n">
        <f aca="false">E8023*I8023*J8023</f>
        <v>0</v>
      </c>
      <c r="M8023" s="72" t="n">
        <f aca="false">G8023*I8023*J8023</f>
        <v>327.08</v>
      </c>
      <c r="N8023" s="72" t="n">
        <f aca="false">D8023*I8023*J8023</f>
        <v>-0</v>
      </c>
      <c r="O8023" s="71" t="n">
        <f aca="false">F8023*J8023</f>
        <v>4</v>
      </c>
      <c r="P8023" s="71" t="n">
        <f aca="false">E8023*J8023</f>
        <v>0</v>
      </c>
    </row>
    <row r="8024" customFormat="false" ht="15" hidden="false" customHeight="false" outlineLevel="0" collapsed="false">
      <c r="A8024" s="71" t="s">
        <v>60</v>
      </c>
      <c r="B8024" s="71" t="s">
        <v>54</v>
      </c>
      <c r="C8024" s="71" t="s">
        <v>1389</v>
      </c>
      <c r="D8024" s="72" t="n">
        <v>43.5</v>
      </c>
      <c r="E8024" s="71" t="n">
        <v>3</v>
      </c>
      <c r="F8024" s="71" t="n">
        <v>53</v>
      </c>
      <c r="G8024" s="72" t="n">
        <v>768.49</v>
      </c>
      <c r="H8024" s="72" t="n">
        <v>708.31</v>
      </c>
      <c r="I8024" s="71" t="n">
        <f aca="false">IF(B8024&gt;=Settings!$B$23,1,0)</f>
        <v>1</v>
      </c>
      <c r="J8024" s="71" t="n">
        <v>1</v>
      </c>
      <c r="K8024" s="71" t="n">
        <f aca="false">F8024*I8024*J8024</f>
        <v>53</v>
      </c>
      <c r="L8024" s="71" t="n">
        <f aca="false">E8024*I8024*J8024</f>
        <v>3</v>
      </c>
      <c r="M8024" s="72" t="n">
        <f aca="false">G8024*I8024*J8024</f>
        <v>768.49</v>
      </c>
      <c r="N8024" s="72" t="n">
        <f aca="false">D8024*I8024*J8024</f>
        <v>43.5</v>
      </c>
      <c r="O8024" s="71" t="n">
        <f aca="false">F8024*J8024</f>
        <v>53</v>
      </c>
      <c r="P8024" s="71" t="n">
        <f aca="false">E8024*J8024</f>
        <v>3</v>
      </c>
    </row>
    <row r="8025" customFormat="false" ht="15" hidden="false" customHeight="false" outlineLevel="0" collapsed="false">
      <c r="A8025" s="71" t="s">
        <v>60</v>
      </c>
      <c r="B8025" s="71" t="s">
        <v>54</v>
      </c>
      <c r="C8025" s="71" t="s">
        <v>878</v>
      </c>
      <c r="D8025" s="72" t="n">
        <v>0</v>
      </c>
      <c r="E8025" s="71" t="n">
        <v>0</v>
      </c>
      <c r="F8025" s="71" t="n">
        <v>9</v>
      </c>
      <c r="G8025" s="72" t="n">
        <v>1072.33</v>
      </c>
      <c r="H8025" s="72" t="n">
        <v>1039.63</v>
      </c>
      <c r="I8025" s="71" t="n">
        <f aca="false">IF(B8025&gt;=Settings!$B$23,1,0)</f>
        <v>1</v>
      </c>
      <c r="J8025" s="71" t="n">
        <v>1</v>
      </c>
      <c r="K8025" s="71" t="n">
        <f aca="false">F8025*I8025*J8025</f>
        <v>9</v>
      </c>
      <c r="L8025" s="71" t="n">
        <f aca="false">E8025*I8025*J8025</f>
        <v>0</v>
      </c>
      <c r="M8025" s="72" t="n">
        <f aca="false">G8025*I8025*J8025</f>
        <v>1072.33</v>
      </c>
      <c r="N8025" s="72" t="n">
        <f aca="false">D8025*I8025*J8025</f>
        <v>-0</v>
      </c>
      <c r="O8025" s="71" t="n">
        <f aca="false">F8025*J8025</f>
        <v>9</v>
      </c>
      <c r="P8025" s="71" t="n">
        <f aca="false">E8025*J8025</f>
        <v>0</v>
      </c>
    </row>
    <row r="8026" customFormat="false" ht="15" hidden="false" customHeight="false" outlineLevel="0" collapsed="false">
      <c r="A8026" s="71" t="s">
        <v>63</v>
      </c>
      <c r="B8026" s="71" t="s">
        <v>54</v>
      </c>
      <c r="C8026" s="71" t="s">
        <v>179</v>
      </c>
      <c r="D8026" s="72" t="n">
        <v>0</v>
      </c>
      <c r="E8026" s="71" t="n">
        <v>0</v>
      </c>
      <c r="F8026" s="71" t="n">
        <v>8</v>
      </c>
      <c r="G8026" s="72" t="n">
        <v>908.72</v>
      </c>
      <c r="H8026" s="72" t="n">
        <v>908.72</v>
      </c>
      <c r="I8026" s="71" t="n">
        <f aca="false">IF(B8026&gt;=Settings!$B$23,1,0)</f>
        <v>1</v>
      </c>
      <c r="J8026" s="71" t="n">
        <v>1</v>
      </c>
      <c r="K8026" s="71" t="n">
        <f aca="false">F8026*I8026*J8026</f>
        <v>8</v>
      </c>
      <c r="L8026" s="71" t="n">
        <f aca="false">E8026*I8026*J8026</f>
        <v>0</v>
      </c>
      <c r="M8026" s="72" t="n">
        <f aca="false">G8026*I8026*J8026</f>
        <v>908.72</v>
      </c>
      <c r="N8026" s="72" t="n">
        <f aca="false">D8026*I8026*J8026</f>
        <v>-0</v>
      </c>
      <c r="O8026" s="71" t="n">
        <f aca="false">F8026*J8026</f>
        <v>8</v>
      </c>
      <c r="P8026" s="71" t="n">
        <f aca="false">E8026*J8026</f>
        <v>0</v>
      </c>
    </row>
    <row r="8027" customFormat="false" ht="15" hidden="false" customHeight="false" outlineLevel="0" collapsed="false">
      <c r="A8027" s="71" t="s">
        <v>62</v>
      </c>
      <c r="B8027" s="71" t="s">
        <v>54</v>
      </c>
      <c r="C8027" s="71" t="s">
        <v>165</v>
      </c>
      <c r="D8027" s="72" t="n">
        <v>105.42</v>
      </c>
      <c r="E8027" s="71" t="n">
        <v>1</v>
      </c>
      <c r="F8027" s="71" t="n">
        <v>5</v>
      </c>
      <c r="G8027" s="72" t="n">
        <v>599.75</v>
      </c>
      <c r="H8027" s="72" t="n">
        <v>374.39</v>
      </c>
      <c r="I8027" s="71" t="n">
        <f aca="false">IF(B8027&gt;=Settings!$B$23,1,0)</f>
        <v>1</v>
      </c>
      <c r="J8027" s="71" t="n">
        <v>1</v>
      </c>
      <c r="K8027" s="71" t="n">
        <f aca="false">F8027*I8027*J8027</f>
        <v>5</v>
      </c>
      <c r="L8027" s="71" t="n">
        <f aca="false">E8027*I8027*J8027</f>
        <v>1</v>
      </c>
      <c r="M8027" s="72" t="n">
        <f aca="false">G8027*I8027*J8027</f>
        <v>599.75</v>
      </c>
      <c r="N8027" s="72" t="n">
        <f aca="false">D8027*I8027*J8027</f>
        <v>105.42</v>
      </c>
      <c r="O8027" s="71" t="n">
        <f aca="false">F8027*J8027</f>
        <v>5</v>
      </c>
      <c r="P8027" s="71" t="n">
        <f aca="false">E8027*J8027</f>
        <v>1</v>
      </c>
    </row>
    <row r="8028" customFormat="false" ht="15" hidden="false" customHeight="false" outlineLevel="0" collapsed="false">
      <c r="A8028" s="71" t="s">
        <v>59</v>
      </c>
      <c r="B8028" s="71" t="s">
        <v>54</v>
      </c>
      <c r="C8028" s="71" t="s">
        <v>2274</v>
      </c>
      <c r="D8028" s="72" t="n">
        <v>159.05</v>
      </c>
      <c r="E8028" s="71" t="n">
        <v>1</v>
      </c>
      <c r="F8028" s="71" t="n">
        <v>6</v>
      </c>
      <c r="G8028" s="72" t="n">
        <v>1004.29</v>
      </c>
      <c r="H8028" s="72" t="n">
        <v>742.54</v>
      </c>
      <c r="I8028" s="71" t="n">
        <f aca="false">IF(B8028&gt;=Settings!$B$23,1,0)</f>
        <v>1</v>
      </c>
      <c r="J8028" s="71" t="n">
        <v>1</v>
      </c>
      <c r="K8028" s="71" t="n">
        <f aca="false">F8028*I8028*J8028</f>
        <v>6</v>
      </c>
      <c r="L8028" s="71" t="n">
        <f aca="false">E8028*I8028*J8028</f>
        <v>1</v>
      </c>
      <c r="M8028" s="72" t="n">
        <f aca="false">G8028*I8028*J8028</f>
        <v>1004.29</v>
      </c>
      <c r="N8028" s="72" t="n">
        <f aca="false">D8028*I8028*J8028</f>
        <v>159.05</v>
      </c>
      <c r="O8028" s="71" t="n">
        <f aca="false">F8028*J8028</f>
        <v>6</v>
      </c>
      <c r="P8028" s="71" t="n">
        <f aca="false">E8028*J8028</f>
        <v>1</v>
      </c>
    </row>
    <row r="8029" customFormat="false" ht="15" hidden="false" customHeight="false" outlineLevel="0" collapsed="false">
      <c r="A8029" s="71" t="s">
        <v>59</v>
      </c>
      <c r="B8029" s="71" t="s">
        <v>54</v>
      </c>
      <c r="C8029" s="71" t="s">
        <v>931</v>
      </c>
      <c r="D8029" s="72" t="n">
        <v>0</v>
      </c>
      <c r="E8029" s="71" t="n">
        <v>0</v>
      </c>
      <c r="F8029" s="71" t="n">
        <v>5</v>
      </c>
      <c r="G8029" s="72" t="n">
        <v>386.13</v>
      </c>
      <c r="H8029" s="72" t="n">
        <v>375.24</v>
      </c>
      <c r="I8029" s="71" t="n">
        <f aca="false">IF(B8029&gt;=Settings!$B$23,1,0)</f>
        <v>1</v>
      </c>
      <c r="J8029" s="71" t="n">
        <v>1</v>
      </c>
      <c r="K8029" s="71" t="n">
        <f aca="false">F8029*I8029*J8029</f>
        <v>5</v>
      </c>
      <c r="L8029" s="71" t="n">
        <f aca="false">E8029*I8029*J8029</f>
        <v>0</v>
      </c>
      <c r="M8029" s="72" t="n">
        <f aca="false">G8029*I8029*J8029</f>
        <v>386.13</v>
      </c>
      <c r="N8029" s="72" t="n">
        <f aca="false">D8029*I8029*J8029</f>
        <v>-0</v>
      </c>
      <c r="O8029" s="71" t="n">
        <f aca="false">F8029*J8029</f>
        <v>5</v>
      </c>
      <c r="P8029" s="71" t="n">
        <f aca="false">E8029*J8029</f>
        <v>0</v>
      </c>
    </row>
    <row r="8030" customFormat="false" ht="15" hidden="false" customHeight="false" outlineLevel="0" collapsed="false">
      <c r="A8030" s="71" t="s">
        <v>61</v>
      </c>
      <c r="B8030" s="71" t="s">
        <v>54</v>
      </c>
      <c r="C8030" s="71" t="s">
        <v>2327</v>
      </c>
      <c r="D8030" s="72" t="n">
        <v>0</v>
      </c>
      <c r="E8030" s="71" t="n">
        <v>0</v>
      </c>
      <c r="F8030" s="71" t="n">
        <v>1</v>
      </c>
      <c r="G8030" s="72" t="n">
        <v>86.31</v>
      </c>
      <c r="H8030" s="72" t="n">
        <v>73.38</v>
      </c>
      <c r="I8030" s="71" t="n">
        <f aca="false">IF(B8030&gt;=Settings!$B$23,1,0)</f>
        <v>1</v>
      </c>
      <c r="J8030" s="71" t="n">
        <v>1</v>
      </c>
      <c r="K8030" s="71" t="n">
        <f aca="false">F8030*I8030*J8030</f>
        <v>1</v>
      </c>
      <c r="L8030" s="71" t="n">
        <f aca="false">E8030*I8030*J8030</f>
        <v>0</v>
      </c>
      <c r="M8030" s="72" t="n">
        <f aca="false">G8030*I8030*J8030</f>
        <v>86.31</v>
      </c>
      <c r="N8030" s="72" t="n">
        <f aca="false">D8030*I8030*J8030</f>
        <v>-0</v>
      </c>
      <c r="O8030" s="71" t="n">
        <f aca="false">F8030*J8030</f>
        <v>1</v>
      </c>
      <c r="P8030" s="71" t="n">
        <f aca="false">E8030*J8030</f>
        <v>0</v>
      </c>
    </row>
    <row r="8031" customFormat="false" ht="15" hidden="false" customHeight="false" outlineLevel="0" collapsed="false">
      <c r="A8031" s="71" t="s">
        <v>60</v>
      </c>
      <c r="B8031" s="71" t="s">
        <v>54</v>
      </c>
      <c r="C8031" s="71" t="s">
        <v>114</v>
      </c>
      <c r="D8031" s="72" t="n">
        <v>381.83</v>
      </c>
      <c r="E8031" s="71" t="n">
        <v>5</v>
      </c>
      <c r="F8031" s="71" t="n">
        <v>38</v>
      </c>
      <c r="G8031" s="72" t="n">
        <v>3307.23</v>
      </c>
      <c r="H8031" s="72" t="n">
        <v>2734</v>
      </c>
      <c r="I8031" s="71" t="n">
        <f aca="false">IF(B8031&gt;=Settings!$B$23,1,0)</f>
        <v>1</v>
      </c>
      <c r="J8031" s="71" t="n">
        <v>1</v>
      </c>
      <c r="K8031" s="71" t="n">
        <f aca="false">F8031*I8031*J8031</f>
        <v>38</v>
      </c>
      <c r="L8031" s="71" t="n">
        <f aca="false">E8031*I8031*J8031</f>
        <v>5</v>
      </c>
      <c r="M8031" s="72" t="n">
        <f aca="false">G8031*I8031*J8031</f>
        <v>3307.23</v>
      </c>
      <c r="N8031" s="72" t="n">
        <f aca="false">D8031*I8031*J8031</f>
        <v>381.83</v>
      </c>
      <c r="O8031" s="71" t="n">
        <f aca="false">F8031*J8031</f>
        <v>38</v>
      </c>
      <c r="P8031" s="71" t="n">
        <f aca="false">E8031*J8031</f>
        <v>5</v>
      </c>
    </row>
    <row r="8032" customFormat="false" ht="15" hidden="false" customHeight="false" outlineLevel="0" collapsed="false">
      <c r="A8032" s="71" t="s">
        <v>59</v>
      </c>
      <c r="B8032" s="71" t="s">
        <v>54</v>
      </c>
      <c r="C8032" s="71" t="s">
        <v>2273</v>
      </c>
      <c r="D8032" s="72" t="n">
        <v>222.64</v>
      </c>
      <c r="E8032" s="71" t="n">
        <v>2</v>
      </c>
      <c r="F8032" s="71" t="n">
        <v>10</v>
      </c>
      <c r="G8032" s="72" t="n">
        <v>990.43</v>
      </c>
      <c r="H8032" s="72" t="n">
        <v>728.96</v>
      </c>
      <c r="I8032" s="71" t="n">
        <f aca="false">IF(B8032&gt;=Settings!$B$23,1,0)</f>
        <v>1</v>
      </c>
      <c r="J8032" s="71" t="n">
        <v>1</v>
      </c>
      <c r="K8032" s="71" t="n">
        <f aca="false">F8032*I8032*J8032</f>
        <v>10</v>
      </c>
      <c r="L8032" s="71" t="n">
        <f aca="false">E8032*I8032*J8032</f>
        <v>2</v>
      </c>
      <c r="M8032" s="72" t="n">
        <f aca="false">G8032*I8032*J8032</f>
        <v>990.43</v>
      </c>
      <c r="N8032" s="72" t="n">
        <f aca="false">D8032*I8032*J8032</f>
        <v>222.64</v>
      </c>
      <c r="O8032" s="71" t="n">
        <f aca="false">F8032*J8032</f>
        <v>10</v>
      </c>
      <c r="P8032" s="71" t="n">
        <f aca="false">E8032*J8032</f>
        <v>2</v>
      </c>
    </row>
    <row r="8033" customFormat="false" ht="15" hidden="false" customHeight="false" outlineLevel="0" collapsed="false">
      <c r="A8033" s="71" t="s">
        <v>59</v>
      </c>
      <c r="B8033" s="71" t="s">
        <v>54</v>
      </c>
      <c r="C8033" s="71" t="s">
        <v>891</v>
      </c>
      <c r="D8033" s="72" t="n">
        <v>109.05</v>
      </c>
      <c r="E8033" s="71" t="n">
        <v>1</v>
      </c>
      <c r="F8033" s="71" t="n">
        <v>7</v>
      </c>
      <c r="G8033" s="72" t="n">
        <v>763.3</v>
      </c>
      <c r="H8033" s="72" t="n">
        <v>580</v>
      </c>
      <c r="I8033" s="71" t="n">
        <f aca="false">IF(B8033&gt;=Settings!$B$23,1,0)</f>
        <v>1</v>
      </c>
      <c r="J8033" s="71" t="n">
        <v>1</v>
      </c>
      <c r="K8033" s="71" t="n">
        <f aca="false">F8033*I8033*J8033</f>
        <v>7</v>
      </c>
      <c r="L8033" s="71" t="n">
        <f aca="false">E8033*I8033*J8033</f>
        <v>1</v>
      </c>
      <c r="M8033" s="72" t="n">
        <f aca="false">G8033*I8033*J8033</f>
        <v>763.3</v>
      </c>
      <c r="N8033" s="72" t="n">
        <f aca="false">D8033*I8033*J8033</f>
        <v>109.05</v>
      </c>
      <c r="O8033" s="71" t="n">
        <f aca="false">F8033*J8033</f>
        <v>7</v>
      </c>
      <c r="P8033" s="71" t="n">
        <f aca="false">E8033*J8033</f>
        <v>1</v>
      </c>
    </row>
    <row r="8034" customFormat="false" ht="15" hidden="false" customHeight="false" outlineLevel="0" collapsed="false">
      <c r="A8034" s="71" t="s">
        <v>59</v>
      </c>
      <c r="B8034" s="71" t="s">
        <v>54</v>
      </c>
      <c r="C8034" s="71" t="s">
        <v>1703</v>
      </c>
      <c r="D8034" s="72" t="n">
        <v>0</v>
      </c>
      <c r="E8034" s="71" t="n">
        <v>0</v>
      </c>
      <c r="F8034" s="71" t="n">
        <v>1</v>
      </c>
      <c r="G8034" s="72" t="n">
        <v>72.68</v>
      </c>
      <c r="H8034" s="72" t="n">
        <v>58.15</v>
      </c>
      <c r="I8034" s="71" t="n">
        <f aca="false">IF(B8034&gt;=Settings!$B$23,1,0)</f>
        <v>1</v>
      </c>
      <c r="J8034" s="71" t="n">
        <v>1</v>
      </c>
      <c r="K8034" s="71" t="n">
        <f aca="false">F8034*I8034*J8034</f>
        <v>1</v>
      </c>
      <c r="L8034" s="71" t="n">
        <f aca="false">E8034*I8034*J8034</f>
        <v>0</v>
      </c>
      <c r="M8034" s="72" t="n">
        <f aca="false">G8034*I8034*J8034</f>
        <v>72.68</v>
      </c>
      <c r="N8034" s="72" t="n">
        <f aca="false">D8034*I8034*J8034</f>
        <v>-0</v>
      </c>
      <c r="O8034" s="71" t="n">
        <f aca="false">F8034*J8034</f>
        <v>1</v>
      </c>
      <c r="P8034" s="71" t="n">
        <f aca="false">E8034*J8034</f>
        <v>0</v>
      </c>
    </row>
    <row r="8035" customFormat="false" ht="15" hidden="false" customHeight="false" outlineLevel="0" collapsed="false">
      <c r="A8035" s="71" t="s">
        <v>62</v>
      </c>
      <c r="B8035" s="71" t="s">
        <v>54</v>
      </c>
      <c r="C8035" s="71" t="s">
        <v>163</v>
      </c>
      <c r="D8035" s="72" t="n">
        <v>79.96</v>
      </c>
      <c r="E8035" s="71" t="n">
        <v>1</v>
      </c>
      <c r="F8035" s="71" t="n">
        <v>14</v>
      </c>
      <c r="G8035" s="72" t="n">
        <v>1335.65</v>
      </c>
      <c r="H8035" s="72" t="n">
        <v>990.24</v>
      </c>
      <c r="I8035" s="71" t="n">
        <f aca="false">IF(B8035&gt;=Settings!$B$23,1,0)</f>
        <v>1</v>
      </c>
      <c r="J8035" s="71" t="n">
        <v>1</v>
      </c>
      <c r="K8035" s="71" t="n">
        <f aca="false">F8035*I8035*J8035</f>
        <v>14</v>
      </c>
      <c r="L8035" s="71" t="n">
        <f aca="false">E8035*I8035*J8035</f>
        <v>1</v>
      </c>
      <c r="M8035" s="72" t="n">
        <f aca="false">G8035*I8035*J8035</f>
        <v>1335.65</v>
      </c>
      <c r="N8035" s="72" t="n">
        <f aca="false">D8035*I8035*J8035</f>
        <v>79.96</v>
      </c>
      <c r="O8035" s="71" t="n">
        <f aca="false">F8035*J8035</f>
        <v>14</v>
      </c>
      <c r="P8035" s="71" t="n">
        <f aca="false">E8035*J8035</f>
        <v>1</v>
      </c>
    </row>
    <row r="8036" customFormat="false" ht="15" hidden="false" customHeight="false" outlineLevel="0" collapsed="false">
      <c r="A8036" s="71" t="s">
        <v>59</v>
      </c>
      <c r="B8036" s="71" t="s">
        <v>54</v>
      </c>
      <c r="C8036" s="71" t="s">
        <v>120</v>
      </c>
      <c r="D8036" s="72" t="n">
        <v>1933.78</v>
      </c>
      <c r="E8036" s="71" t="n">
        <v>29</v>
      </c>
      <c r="F8036" s="71" t="n">
        <v>269</v>
      </c>
      <c r="G8036" s="72" t="n">
        <v>18568.63</v>
      </c>
      <c r="H8036" s="72" t="n">
        <v>15786.13</v>
      </c>
      <c r="I8036" s="71" t="n">
        <f aca="false">IF(B8036&gt;=Settings!$B$23,1,0)</f>
        <v>1</v>
      </c>
      <c r="J8036" s="71" t="n">
        <v>1</v>
      </c>
      <c r="K8036" s="71" t="n">
        <f aca="false">F8036*I8036*J8036</f>
        <v>269</v>
      </c>
      <c r="L8036" s="71" t="n">
        <f aca="false">E8036*I8036*J8036</f>
        <v>29</v>
      </c>
      <c r="M8036" s="72" t="n">
        <f aca="false">G8036*I8036*J8036</f>
        <v>18568.63</v>
      </c>
      <c r="N8036" s="72" t="n">
        <f aca="false">D8036*I8036*J8036</f>
        <v>1933.78</v>
      </c>
      <c r="O8036" s="71" t="n">
        <f aca="false">F8036*J8036</f>
        <v>269</v>
      </c>
      <c r="P8036" s="71" t="n">
        <f aca="false">E8036*J8036</f>
        <v>29</v>
      </c>
    </row>
    <row r="8037" customFormat="false" ht="15" hidden="false" customHeight="false" outlineLevel="0" collapsed="false">
      <c r="A8037" s="71" t="s">
        <v>63</v>
      </c>
      <c r="B8037" s="71" t="s">
        <v>54</v>
      </c>
      <c r="C8037" s="71" t="s">
        <v>2467</v>
      </c>
      <c r="D8037" s="72" t="n">
        <v>0</v>
      </c>
      <c r="E8037" s="71" t="n">
        <v>0</v>
      </c>
      <c r="F8037" s="71" t="n">
        <v>2</v>
      </c>
      <c r="G8037" s="72" t="n">
        <v>36.28</v>
      </c>
      <c r="H8037" s="72" t="n">
        <v>36.28</v>
      </c>
      <c r="I8037" s="71" t="n">
        <f aca="false">IF(B8037&gt;=Settings!$B$23,1,0)</f>
        <v>1</v>
      </c>
      <c r="J8037" s="71" t="n">
        <v>1</v>
      </c>
      <c r="K8037" s="71" t="n">
        <f aca="false">F8037*I8037*J8037</f>
        <v>2</v>
      </c>
      <c r="L8037" s="71" t="n">
        <f aca="false">E8037*I8037*J8037</f>
        <v>0</v>
      </c>
      <c r="M8037" s="72" t="n">
        <f aca="false">G8037*I8037*J8037</f>
        <v>36.28</v>
      </c>
      <c r="N8037" s="72" t="n">
        <f aca="false">D8037*I8037*J8037</f>
        <v>-0</v>
      </c>
      <c r="O8037" s="71" t="n">
        <f aca="false">F8037*J8037</f>
        <v>2</v>
      </c>
      <c r="P8037" s="71" t="n">
        <f aca="false">E8037*J8037</f>
        <v>0</v>
      </c>
    </row>
    <row r="8038" customFormat="false" ht="15" hidden="false" customHeight="false" outlineLevel="0" collapsed="false">
      <c r="A8038" s="71" t="s">
        <v>61</v>
      </c>
      <c r="B8038" s="71" t="s">
        <v>54</v>
      </c>
      <c r="C8038" s="71" t="s">
        <v>1294</v>
      </c>
      <c r="D8038" s="72" t="n">
        <v>0</v>
      </c>
      <c r="E8038" s="71" t="n">
        <v>0</v>
      </c>
      <c r="F8038" s="71" t="n">
        <v>1</v>
      </c>
      <c r="G8038" s="72" t="n">
        <v>69.95</v>
      </c>
      <c r="H8038" s="72" t="n">
        <v>69.95</v>
      </c>
      <c r="I8038" s="71" t="n">
        <f aca="false">IF(B8038&gt;=Settings!$B$23,1,0)</f>
        <v>1</v>
      </c>
      <c r="J8038" s="71" t="n">
        <v>1</v>
      </c>
      <c r="K8038" s="71" t="n">
        <f aca="false">F8038*I8038*J8038</f>
        <v>1</v>
      </c>
      <c r="L8038" s="71" t="n">
        <f aca="false">E8038*I8038*J8038</f>
        <v>0</v>
      </c>
      <c r="M8038" s="72" t="n">
        <f aca="false">G8038*I8038*J8038</f>
        <v>69.95</v>
      </c>
      <c r="N8038" s="72" t="n">
        <f aca="false">D8038*I8038*J8038</f>
        <v>-0</v>
      </c>
      <c r="O8038" s="71" t="n">
        <f aca="false">F8038*J8038</f>
        <v>1</v>
      </c>
      <c r="P8038" s="71" t="n">
        <f aca="false">E8038*J8038</f>
        <v>0</v>
      </c>
    </row>
    <row r="8039" customFormat="false" ht="15" hidden="false" customHeight="false" outlineLevel="0" collapsed="false">
      <c r="A8039" s="71" t="s">
        <v>61</v>
      </c>
      <c r="B8039" s="71" t="s">
        <v>54</v>
      </c>
      <c r="C8039" s="71" t="s">
        <v>2468</v>
      </c>
      <c r="D8039" s="72" t="n">
        <v>0</v>
      </c>
      <c r="E8039" s="71" t="n">
        <v>0</v>
      </c>
      <c r="F8039" s="71" t="n">
        <v>1</v>
      </c>
      <c r="G8039" s="72" t="n">
        <v>63.59</v>
      </c>
      <c r="H8039" s="72" t="n">
        <v>63.59</v>
      </c>
      <c r="I8039" s="71" t="n">
        <f aca="false">IF(B8039&gt;=Settings!$B$23,1,0)</f>
        <v>1</v>
      </c>
      <c r="J8039" s="71" t="n">
        <v>1</v>
      </c>
      <c r="K8039" s="71" t="n">
        <f aca="false">F8039*I8039*J8039</f>
        <v>1</v>
      </c>
      <c r="L8039" s="71" t="n">
        <f aca="false">E8039*I8039*J8039</f>
        <v>0</v>
      </c>
      <c r="M8039" s="72" t="n">
        <f aca="false">G8039*I8039*J8039</f>
        <v>63.59</v>
      </c>
      <c r="N8039" s="72" t="n">
        <f aca="false">D8039*I8039*J8039</f>
        <v>-0</v>
      </c>
      <c r="O8039" s="71" t="n">
        <f aca="false">F8039*J8039</f>
        <v>1</v>
      </c>
      <c r="P8039" s="71" t="n">
        <f aca="false">E8039*J8039</f>
        <v>0</v>
      </c>
    </row>
    <row r="8040" customFormat="false" ht="15" hidden="false" customHeight="false" outlineLevel="0" collapsed="false">
      <c r="A8040" s="71" t="s">
        <v>59</v>
      </c>
      <c r="B8040" s="71" t="s">
        <v>54</v>
      </c>
      <c r="C8040" s="71" t="s">
        <v>2435</v>
      </c>
      <c r="D8040" s="72" t="n">
        <v>0</v>
      </c>
      <c r="E8040" s="71" t="n">
        <v>0</v>
      </c>
      <c r="F8040" s="71" t="n">
        <v>2</v>
      </c>
      <c r="G8040" s="72" t="n">
        <v>240.82</v>
      </c>
      <c r="H8040" s="72" t="n">
        <v>221.06</v>
      </c>
      <c r="I8040" s="71" t="n">
        <f aca="false">IF(B8040&gt;=Settings!$B$23,1,0)</f>
        <v>1</v>
      </c>
      <c r="J8040" s="71" t="n">
        <v>1</v>
      </c>
      <c r="K8040" s="71" t="n">
        <f aca="false">F8040*I8040*J8040</f>
        <v>2</v>
      </c>
      <c r="L8040" s="71" t="n">
        <f aca="false">E8040*I8040*J8040</f>
        <v>0</v>
      </c>
      <c r="M8040" s="72" t="n">
        <f aca="false">G8040*I8040*J8040</f>
        <v>240.82</v>
      </c>
      <c r="N8040" s="72" t="n">
        <f aca="false">D8040*I8040*J8040</f>
        <v>-0</v>
      </c>
      <c r="O8040" s="71" t="n">
        <f aca="false">F8040*J8040</f>
        <v>2</v>
      </c>
      <c r="P8040" s="71" t="n">
        <f aca="false">E8040*J8040</f>
        <v>0</v>
      </c>
    </row>
    <row r="8041" customFormat="false" ht="15" hidden="false" customHeight="false" outlineLevel="0" collapsed="false">
      <c r="A8041" s="71" t="s">
        <v>61</v>
      </c>
      <c r="B8041" s="71" t="s">
        <v>54</v>
      </c>
      <c r="C8041" s="71" t="s">
        <v>2201</v>
      </c>
      <c r="D8041" s="72" t="n">
        <v>0</v>
      </c>
      <c r="E8041" s="71" t="n">
        <v>0</v>
      </c>
      <c r="F8041" s="71" t="n">
        <v>1</v>
      </c>
      <c r="G8041" s="72" t="n">
        <v>95.4</v>
      </c>
      <c r="H8041" s="72" t="n">
        <v>81.1</v>
      </c>
      <c r="I8041" s="71" t="n">
        <f aca="false">IF(B8041&gt;=Settings!$B$23,1,0)</f>
        <v>1</v>
      </c>
      <c r="J8041" s="71" t="n">
        <v>1</v>
      </c>
      <c r="K8041" s="71" t="n">
        <f aca="false">F8041*I8041*J8041</f>
        <v>1</v>
      </c>
      <c r="L8041" s="71" t="n">
        <f aca="false">E8041*I8041*J8041</f>
        <v>0</v>
      </c>
      <c r="M8041" s="72" t="n">
        <f aca="false">G8041*I8041*J8041</f>
        <v>95.4</v>
      </c>
      <c r="N8041" s="72" t="n">
        <f aca="false">D8041*I8041*J8041</f>
        <v>-0</v>
      </c>
      <c r="O8041" s="71" t="n">
        <f aca="false">F8041*J8041</f>
        <v>1</v>
      </c>
      <c r="P8041" s="71" t="n">
        <f aca="false">E8041*J8041</f>
        <v>0</v>
      </c>
    </row>
    <row r="8042" customFormat="false" ht="15" hidden="false" customHeight="false" outlineLevel="0" collapsed="false">
      <c r="A8042" s="71" t="s">
        <v>59</v>
      </c>
      <c r="B8042" s="71" t="s">
        <v>54</v>
      </c>
      <c r="C8042" s="71" t="s">
        <v>2401</v>
      </c>
      <c r="D8042" s="72" t="n">
        <v>5.05</v>
      </c>
      <c r="E8042" s="71" t="n">
        <v>1</v>
      </c>
      <c r="F8042" s="71" t="n">
        <v>4</v>
      </c>
      <c r="G8042" s="72" t="n">
        <v>25.26</v>
      </c>
      <c r="H8042" s="72" t="n">
        <v>18.01</v>
      </c>
      <c r="I8042" s="71" t="n">
        <f aca="false">IF(B8042&gt;=Settings!$B$23,1,0)</f>
        <v>1</v>
      </c>
      <c r="J8042" s="71" t="n">
        <v>1</v>
      </c>
      <c r="K8042" s="71" t="n">
        <f aca="false">F8042*I8042*J8042</f>
        <v>4</v>
      </c>
      <c r="L8042" s="71" t="n">
        <f aca="false">E8042*I8042*J8042</f>
        <v>1</v>
      </c>
      <c r="M8042" s="72" t="n">
        <f aca="false">G8042*I8042*J8042</f>
        <v>25.26</v>
      </c>
      <c r="N8042" s="72" t="n">
        <f aca="false">D8042*I8042*J8042</f>
        <v>5.05</v>
      </c>
      <c r="O8042" s="71" t="n">
        <f aca="false">F8042*J8042</f>
        <v>4</v>
      </c>
      <c r="P8042" s="71" t="n">
        <f aca="false">E8042*J8042</f>
        <v>1</v>
      </c>
    </row>
    <row r="8043" customFormat="false" ht="15" hidden="false" customHeight="false" outlineLevel="0" collapsed="false">
      <c r="A8043" s="71" t="s">
        <v>61</v>
      </c>
      <c r="B8043" s="71" t="s">
        <v>54</v>
      </c>
      <c r="C8043" s="71" t="s">
        <v>1348</v>
      </c>
      <c r="D8043" s="72" t="n">
        <v>0</v>
      </c>
      <c r="E8043" s="71" t="n">
        <v>0</v>
      </c>
      <c r="F8043" s="71" t="n">
        <v>1</v>
      </c>
      <c r="G8043" s="72" t="n">
        <v>54.5</v>
      </c>
      <c r="H8043" s="72" t="n">
        <v>46.33</v>
      </c>
      <c r="I8043" s="71" t="n">
        <f aca="false">IF(B8043&gt;=Settings!$B$23,1,0)</f>
        <v>1</v>
      </c>
      <c r="J8043" s="71" t="n">
        <v>1</v>
      </c>
      <c r="K8043" s="71" t="n">
        <f aca="false">F8043*I8043*J8043</f>
        <v>1</v>
      </c>
      <c r="L8043" s="71" t="n">
        <f aca="false">E8043*I8043*J8043</f>
        <v>0</v>
      </c>
      <c r="M8043" s="72" t="n">
        <f aca="false">G8043*I8043*J8043</f>
        <v>54.5</v>
      </c>
      <c r="N8043" s="72" t="n">
        <f aca="false">D8043*I8043*J8043</f>
        <v>-0</v>
      </c>
      <c r="O8043" s="71" t="n">
        <f aca="false">F8043*J8043</f>
        <v>1</v>
      </c>
      <c r="P8043" s="71" t="n">
        <f aca="false">E8043*J8043</f>
        <v>0</v>
      </c>
    </row>
    <row r="8044" customFormat="false" ht="15" hidden="false" customHeight="false" outlineLevel="0" collapsed="false">
      <c r="A8044" s="71" t="s">
        <v>60</v>
      </c>
      <c r="B8044" s="71" t="s">
        <v>54</v>
      </c>
      <c r="C8044" s="71" t="s">
        <v>127</v>
      </c>
      <c r="D8044" s="72" t="n">
        <v>446.41</v>
      </c>
      <c r="E8044" s="71" t="n">
        <v>4</v>
      </c>
      <c r="F8044" s="71" t="n">
        <v>68</v>
      </c>
      <c r="G8044" s="72" t="n">
        <v>7833.11</v>
      </c>
      <c r="H8044" s="72" t="n">
        <v>7201.89</v>
      </c>
      <c r="I8044" s="71" t="n">
        <f aca="false">IF(B8044&gt;=Settings!$B$23,1,0)</f>
        <v>1</v>
      </c>
      <c r="J8044" s="71" t="n">
        <v>1</v>
      </c>
      <c r="K8044" s="71" t="n">
        <f aca="false">F8044*I8044*J8044</f>
        <v>68</v>
      </c>
      <c r="L8044" s="71" t="n">
        <f aca="false">E8044*I8044*J8044</f>
        <v>4</v>
      </c>
      <c r="M8044" s="72" t="n">
        <f aca="false">G8044*I8044*J8044</f>
        <v>7833.11</v>
      </c>
      <c r="N8044" s="72" t="n">
        <f aca="false">D8044*I8044*J8044</f>
        <v>446.41</v>
      </c>
      <c r="O8044" s="71" t="n">
        <f aca="false">F8044*J8044</f>
        <v>68</v>
      </c>
      <c r="P8044" s="71" t="n">
        <f aca="false">E8044*J8044</f>
        <v>4</v>
      </c>
    </row>
    <row r="8045" customFormat="false" ht="15" hidden="false" customHeight="false" outlineLevel="0" collapsed="false">
      <c r="A8045" s="71" t="s">
        <v>59</v>
      </c>
      <c r="B8045" s="71" t="s">
        <v>54</v>
      </c>
      <c r="C8045" s="71" t="s">
        <v>2400</v>
      </c>
      <c r="D8045" s="72" t="n">
        <v>0</v>
      </c>
      <c r="E8045" s="71" t="n">
        <v>0</v>
      </c>
      <c r="F8045" s="71" t="n">
        <v>2</v>
      </c>
      <c r="G8045" s="72" t="n">
        <v>99.9</v>
      </c>
      <c r="H8045" s="72" t="n">
        <v>99.9</v>
      </c>
      <c r="I8045" s="71" t="n">
        <f aca="false">IF(B8045&gt;=Settings!$B$23,1,0)</f>
        <v>1</v>
      </c>
      <c r="J8045" s="71" t="n">
        <v>1</v>
      </c>
      <c r="K8045" s="71" t="n">
        <f aca="false">F8045*I8045*J8045</f>
        <v>2</v>
      </c>
      <c r="L8045" s="71" t="n">
        <f aca="false">E8045*I8045*J8045</f>
        <v>0</v>
      </c>
      <c r="M8045" s="72" t="n">
        <f aca="false">G8045*I8045*J8045</f>
        <v>99.9</v>
      </c>
      <c r="N8045" s="72" t="n">
        <f aca="false">D8045*I8045*J8045</f>
        <v>-0</v>
      </c>
      <c r="O8045" s="71" t="n">
        <f aca="false">F8045*J8045</f>
        <v>2</v>
      </c>
      <c r="P8045" s="71" t="n">
        <f aca="false">E8045*J8045</f>
        <v>0</v>
      </c>
    </row>
    <row r="8046" customFormat="false" ht="15" hidden="false" customHeight="false" outlineLevel="0" collapsed="false">
      <c r="A8046" s="71" t="s">
        <v>60</v>
      </c>
      <c r="B8046" s="71" t="s">
        <v>54</v>
      </c>
      <c r="C8046" s="71" t="s">
        <v>718</v>
      </c>
      <c r="D8046" s="72" t="n">
        <v>0</v>
      </c>
      <c r="E8046" s="71" t="n">
        <v>0</v>
      </c>
      <c r="F8046" s="71" t="n">
        <v>1</v>
      </c>
      <c r="G8046" s="72" t="n">
        <v>18.18</v>
      </c>
      <c r="H8046" s="72" t="n">
        <v>18.18</v>
      </c>
      <c r="I8046" s="71" t="n">
        <f aca="false">IF(B8046&gt;=Settings!$B$23,1,0)</f>
        <v>1</v>
      </c>
      <c r="J8046" s="71" t="n">
        <v>1</v>
      </c>
      <c r="K8046" s="71" t="n">
        <f aca="false">F8046*I8046*J8046</f>
        <v>1</v>
      </c>
      <c r="L8046" s="71" t="n">
        <f aca="false">E8046*I8046*J8046</f>
        <v>0</v>
      </c>
      <c r="M8046" s="72" t="n">
        <f aca="false">G8046*I8046*J8046</f>
        <v>18.18</v>
      </c>
      <c r="N8046" s="72" t="n">
        <f aca="false">D8046*I8046*J8046</f>
        <v>-0</v>
      </c>
      <c r="O8046" s="71" t="n">
        <f aca="false">F8046*J8046</f>
        <v>1</v>
      </c>
      <c r="P8046" s="71" t="n">
        <f aca="false">E8046*J8046</f>
        <v>0</v>
      </c>
    </row>
    <row r="8047" customFormat="false" ht="15" hidden="false" customHeight="false" outlineLevel="0" collapsed="false">
      <c r="A8047" s="71" t="s">
        <v>61</v>
      </c>
      <c r="B8047" s="71" t="s">
        <v>54</v>
      </c>
      <c r="C8047" s="71" t="s">
        <v>2174</v>
      </c>
      <c r="D8047" s="72" t="n">
        <v>0</v>
      </c>
      <c r="E8047" s="71" t="n">
        <v>0</v>
      </c>
      <c r="F8047" s="71" t="n">
        <v>1</v>
      </c>
      <c r="G8047" s="72" t="n">
        <v>86.32</v>
      </c>
      <c r="H8047" s="72" t="n">
        <v>86.32</v>
      </c>
      <c r="I8047" s="71" t="n">
        <f aca="false">IF(B8047&gt;=Settings!$B$23,1,0)</f>
        <v>1</v>
      </c>
      <c r="J8047" s="71" t="n">
        <v>1</v>
      </c>
      <c r="K8047" s="71" t="n">
        <f aca="false">F8047*I8047*J8047</f>
        <v>1</v>
      </c>
      <c r="L8047" s="71" t="n">
        <f aca="false">E8047*I8047*J8047</f>
        <v>0</v>
      </c>
      <c r="M8047" s="72" t="n">
        <f aca="false">G8047*I8047*J8047</f>
        <v>86.32</v>
      </c>
      <c r="N8047" s="72" t="n">
        <f aca="false">D8047*I8047*J8047</f>
        <v>-0</v>
      </c>
      <c r="O8047" s="71" t="n">
        <f aca="false">F8047*J8047</f>
        <v>1</v>
      </c>
      <c r="P8047" s="71" t="n">
        <f aca="false">E8047*J8047</f>
        <v>0</v>
      </c>
    </row>
    <row r="8048" customFormat="false" ht="15" hidden="false" customHeight="false" outlineLevel="0" collapsed="false">
      <c r="A8048" s="71" t="s">
        <v>59</v>
      </c>
      <c r="B8048" s="71" t="s">
        <v>54</v>
      </c>
      <c r="C8048" s="71" t="s">
        <v>683</v>
      </c>
      <c r="D8048" s="72" t="n">
        <v>22.68</v>
      </c>
      <c r="E8048" s="71" t="n">
        <v>1</v>
      </c>
      <c r="F8048" s="71" t="n">
        <v>11</v>
      </c>
      <c r="G8048" s="72" t="n">
        <v>249.47</v>
      </c>
      <c r="H8048" s="72" t="n">
        <v>222.27</v>
      </c>
      <c r="I8048" s="71" t="n">
        <f aca="false">IF(B8048&gt;=Settings!$B$23,1,0)</f>
        <v>1</v>
      </c>
      <c r="J8048" s="71" t="n">
        <v>1</v>
      </c>
      <c r="K8048" s="71" t="n">
        <f aca="false">F8048*I8048*J8048</f>
        <v>11</v>
      </c>
      <c r="L8048" s="71" t="n">
        <f aca="false">E8048*I8048*J8048</f>
        <v>1</v>
      </c>
      <c r="M8048" s="72" t="n">
        <f aca="false">G8048*I8048*J8048</f>
        <v>249.47</v>
      </c>
      <c r="N8048" s="72" t="n">
        <f aca="false">D8048*I8048*J8048</f>
        <v>22.68</v>
      </c>
      <c r="O8048" s="71" t="n">
        <f aca="false">F8048*J8048</f>
        <v>11</v>
      </c>
      <c r="P8048" s="71" t="n">
        <f aca="false">E8048*J8048</f>
        <v>1</v>
      </c>
    </row>
    <row r="8049" customFormat="false" ht="15" hidden="false" customHeight="false" outlineLevel="0" collapsed="false">
      <c r="A8049" s="71" t="s">
        <v>60</v>
      </c>
      <c r="B8049" s="71" t="s">
        <v>54</v>
      </c>
      <c r="C8049" s="71" t="s">
        <v>910</v>
      </c>
      <c r="D8049" s="72" t="n">
        <v>121.52</v>
      </c>
      <c r="E8049" s="71" t="n">
        <v>2</v>
      </c>
      <c r="F8049" s="71" t="n">
        <v>44</v>
      </c>
      <c r="G8049" s="72" t="n">
        <v>2979.77</v>
      </c>
      <c r="H8049" s="72" t="n">
        <v>2739.83</v>
      </c>
      <c r="I8049" s="71" t="n">
        <f aca="false">IF(B8049&gt;=Settings!$B$23,1,0)</f>
        <v>1</v>
      </c>
      <c r="J8049" s="71" t="n">
        <v>1</v>
      </c>
      <c r="K8049" s="71" t="n">
        <f aca="false">F8049*I8049*J8049</f>
        <v>44</v>
      </c>
      <c r="L8049" s="71" t="n">
        <f aca="false">E8049*I8049*J8049</f>
        <v>2</v>
      </c>
      <c r="M8049" s="72" t="n">
        <f aca="false">G8049*I8049*J8049</f>
        <v>2979.77</v>
      </c>
      <c r="N8049" s="72" t="n">
        <f aca="false">D8049*I8049*J8049</f>
        <v>121.52</v>
      </c>
      <c r="O8049" s="71" t="n">
        <f aca="false">F8049*J8049</f>
        <v>44</v>
      </c>
      <c r="P8049" s="71" t="n">
        <f aca="false">E8049*J8049</f>
        <v>2</v>
      </c>
    </row>
    <row r="8050" customFormat="false" ht="15" hidden="false" customHeight="false" outlineLevel="0" collapsed="false">
      <c r="A8050" s="71" t="s">
        <v>59</v>
      </c>
      <c r="B8050" s="71" t="s">
        <v>54</v>
      </c>
      <c r="C8050" s="71" t="s">
        <v>140</v>
      </c>
      <c r="D8050" s="72" t="n">
        <v>397.56</v>
      </c>
      <c r="E8050" s="71" t="n">
        <v>4</v>
      </c>
      <c r="F8050" s="71" t="n">
        <v>42</v>
      </c>
      <c r="G8050" s="72" t="n">
        <v>4184.33</v>
      </c>
      <c r="H8050" s="72" t="n">
        <v>3608.05</v>
      </c>
      <c r="I8050" s="71" t="n">
        <f aca="false">IF(B8050&gt;=Settings!$B$23,1,0)</f>
        <v>1</v>
      </c>
      <c r="J8050" s="71" t="n">
        <v>1</v>
      </c>
      <c r="K8050" s="71" t="n">
        <f aca="false">F8050*I8050*J8050</f>
        <v>42</v>
      </c>
      <c r="L8050" s="71" t="n">
        <f aca="false">E8050*I8050*J8050</f>
        <v>4</v>
      </c>
      <c r="M8050" s="72" t="n">
        <f aca="false">G8050*I8050*J8050</f>
        <v>4184.33</v>
      </c>
      <c r="N8050" s="72" t="n">
        <f aca="false">D8050*I8050*J8050</f>
        <v>397.56</v>
      </c>
      <c r="O8050" s="71" t="n">
        <f aca="false">F8050*J8050</f>
        <v>42</v>
      </c>
      <c r="P8050" s="71" t="n">
        <f aca="false">E8050*J8050</f>
        <v>4</v>
      </c>
    </row>
    <row r="8051" customFormat="false" ht="15" hidden="false" customHeight="false" outlineLevel="0" collapsed="false">
      <c r="A8051" s="71" t="s">
        <v>59</v>
      </c>
      <c r="B8051" s="71" t="s">
        <v>54</v>
      </c>
      <c r="C8051" s="71" t="s">
        <v>1299</v>
      </c>
      <c r="D8051" s="72" t="n">
        <v>337.96</v>
      </c>
      <c r="E8051" s="71" t="n">
        <v>98</v>
      </c>
      <c r="F8051" s="71" t="n">
        <v>1370</v>
      </c>
      <c r="G8051" s="72" t="n">
        <v>4919.38</v>
      </c>
      <c r="H8051" s="72" t="n">
        <v>4373.29</v>
      </c>
      <c r="I8051" s="71" t="n">
        <f aca="false">IF(B8051&gt;=Settings!$B$23,1,0)</f>
        <v>1</v>
      </c>
      <c r="J8051" s="71" t="n">
        <v>1</v>
      </c>
      <c r="K8051" s="71" t="n">
        <f aca="false">F8051*I8051*J8051</f>
        <v>1370</v>
      </c>
      <c r="L8051" s="71" t="n">
        <f aca="false">E8051*I8051*J8051</f>
        <v>98</v>
      </c>
      <c r="M8051" s="72" t="n">
        <f aca="false">G8051*I8051*J8051</f>
        <v>4919.38</v>
      </c>
      <c r="N8051" s="72" t="n">
        <f aca="false">D8051*I8051*J8051</f>
        <v>337.96</v>
      </c>
      <c r="O8051" s="71" t="n">
        <f aca="false">F8051*J8051</f>
        <v>1370</v>
      </c>
      <c r="P8051" s="71" t="n">
        <f aca="false">E8051*J8051</f>
        <v>98</v>
      </c>
    </row>
    <row r="8052" customFormat="false" ht="15" hidden="false" customHeight="false" outlineLevel="0" collapsed="false">
      <c r="A8052" s="71" t="s">
        <v>59</v>
      </c>
      <c r="B8052" s="71" t="s">
        <v>54</v>
      </c>
      <c r="C8052" s="71" t="s">
        <v>2350</v>
      </c>
      <c r="D8052" s="72" t="n">
        <v>213.05</v>
      </c>
      <c r="E8052" s="71" t="n">
        <v>3</v>
      </c>
      <c r="F8052" s="71" t="n">
        <v>21</v>
      </c>
      <c r="G8052" s="72" t="n">
        <v>1421.75</v>
      </c>
      <c r="H8052" s="72" t="n">
        <v>1199.17</v>
      </c>
      <c r="I8052" s="71" t="n">
        <f aca="false">IF(B8052&gt;=Settings!$B$23,1,0)</f>
        <v>1</v>
      </c>
      <c r="J8052" s="71" t="n">
        <v>1</v>
      </c>
      <c r="K8052" s="71" t="n">
        <f aca="false">F8052*I8052*J8052</f>
        <v>21</v>
      </c>
      <c r="L8052" s="71" t="n">
        <f aca="false">E8052*I8052*J8052</f>
        <v>3</v>
      </c>
      <c r="M8052" s="72" t="n">
        <f aca="false">G8052*I8052*J8052</f>
        <v>1421.75</v>
      </c>
      <c r="N8052" s="72" t="n">
        <f aca="false">D8052*I8052*J8052</f>
        <v>213.05</v>
      </c>
      <c r="O8052" s="71" t="n">
        <f aca="false">F8052*J8052</f>
        <v>21</v>
      </c>
      <c r="P8052" s="71" t="n">
        <f aca="false">E8052*J8052</f>
        <v>3</v>
      </c>
    </row>
    <row r="8053" customFormat="false" ht="15" hidden="false" customHeight="false" outlineLevel="0" collapsed="false">
      <c r="A8053" s="71" t="s">
        <v>59</v>
      </c>
      <c r="B8053" s="71" t="s">
        <v>54</v>
      </c>
      <c r="C8053" s="71" t="s">
        <v>2351</v>
      </c>
      <c r="D8053" s="72" t="n">
        <v>0</v>
      </c>
      <c r="E8053" s="71" t="n">
        <v>0</v>
      </c>
      <c r="F8053" s="71" t="n">
        <v>8</v>
      </c>
      <c r="G8053" s="72" t="n">
        <v>885.99</v>
      </c>
      <c r="H8053" s="72" t="n">
        <v>821.27</v>
      </c>
      <c r="I8053" s="71" t="n">
        <f aca="false">IF(B8053&gt;=Settings!$B$23,1,0)</f>
        <v>1</v>
      </c>
      <c r="J8053" s="71" t="n">
        <v>1</v>
      </c>
      <c r="K8053" s="71" t="n">
        <f aca="false">F8053*I8053*J8053</f>
        <v>8</v>
      </c>
      <c r="L8053" s="71" t="n">
        <f aca="false">E8053*I8053*J8053</f>
        <v>0</v>
      </c>
      <c r="M8053" s="72" t="n">
        <f aca="false">G8053*I8053*J8053</f>
        <v>885.99</v>
      </c>
      <c r="N8053" s="72" t="n">
        <f aca="false">D8053*I8053*J8053</f>
        <v>-0</v>
      </c>
      <c r="O8053" s="71" t="n">
        <f aca="false">F8053*J8053</f>
        <v>8</v>
      </c>
      <c r="P8053" s="71" t="n">
        <f aca="false">E8053*J8053</f>
        <v>0</v>
      </c>
    </row>
    <row r="8054" customFormat="false" ht="15" hidden="false" customHeight="false" outlineLevel="0" collapsed="false">
      <c r="A8054" s="71" t="s">
        <v>59</v>
      </c>
      <c r="B8054" s="71" t="s">
        <v>54</v>
      </c>
      <c r="C8054" s="71" t="s">
        <v>1300</v>
      </c>
      <c r="D8054" s="72" t="n">
        <v>135.07</v>
      </c>
      <c r="E8054" s="71" t="n">
        <v>5</v>
      </c>
      <c r="F8054" s="71" t="n">
        <v>36</v>
      </c>
      <c r="G8054" s="72" t="n">
        <v>1012.97</v>
      </c>
      <c r="H8054" s="72" t="n">
        <v>842.78</v>
      </c>
      <c r="I8054" s="71" t="n">
        <f aca="false">IF(B8054&gt;=Settings!$B$23,1,0)</f>
        <v>1</v>
      </c>
      <c r="J8054" s="71" t="n">
        <v>1</v>
      </c>
      <c r="K8054" s="71" t="n">
        <f aca="false">F8054*I8054*J8054</f>
        <v>36</v>
      </c>
      <c r="L8054" s="71" t="n">
        <f aca="false">E8054*I8054*J8054</f>
        <v>5</v>
      </c>
      <c r="M8054" s="72" t="n">
        <f aca="false">G8054*I8054*J8054</f>
        <v>1012.97</v>
      </c>
      <c r="N8054" s="72" t="n">
        <f aca="false">D8054*I8054*J8054</f>
        <v>135.07</v>
      </c>
      <c r="O8054" s="71" t="n">
        <f aca="false">F8054*J8054</f>
        <v>36</v>
      </c>
      <c r="P8054" s="71" t="n">
        <f aca="false">E8054*J8054</f>
        <v>5</v>
      </c>
    </row>
    <row r="8055" customFormat="false" ht="15" hidden="false" customHeight="false" outlineLevel="0" collapsed="false">
      <c r="A8055" s="71" t="s">
        <v>62</v>
      </c>
      <c r="B8055" s="71" t="s">
        <v>54</v>
      </c>
      <c r="C8055" s="71" t="s">
        <v>1269</v>
      </c>
      <c r="D8055" s="72" t="n">
        <v>0</v>
      </c>
      <c r="E8055" s="71" t="n">
        <v>0</v>
      </c>
      <c r="F8055" s="71" t="n">
        <v>1</v>
      </c>
      <c r="G8055" s="72" t="n">
        <v>68.14</v>
      </c>
      <c r="H8055" s="72" t="n">
        <v>68.14</v>
      </c>
      <c r="I8055" s="71" t="n">
        <f aca="false">IF(B8055&gt;=Settings!$B$23,1,0)</f>
        <v>1</v>
      </c>
      <c r="J8055" s="71" t="n">
        <v>1</v>
      </c>
      <c r="K8055" s="71" t="n">
        <f aca="false">F8055*I8055*J8055</f>
        <v>1</v>
      </c>
      <c r="L8055" s="71" t="n">
        <f aca="false">E8055*I8055*J8055</f>
        <v>0</v>
      </c>
      <c r="M8055" s="72" t="n">
        <f aca="false">G8055*I8055*J8055</f>
        <v>68.14</v>
      </c>
      <c r="N8055" s="72" t="n">
        <f aca="false">D8055*I8055*J8055</f>
        <v>-0</v>
      </c>
      <c r="O8055" s="71" t="n">
        <f aca="false">F8055*J8055</f>
        <v>1</v>
      </c>
      <c r="P8055" s="71" t="n">
        <f aca="false">E8055*J8055</f>
        <v>0</v>
      </c>
    </row>
    <row r="8056" customFormat="false" ht="15" hidden="false" customHeight="false" outlineLevel="0" collapsed="false">
      <c r="A8056" s="71" t="s">
        <v>61</v>
      </c>
      <c r="B8056" s="71" t="s">
        <v>54</v>
      </c>
      <c r="C8056" s="71" t="s">
        <v>1447</v>
      </c>
      <c r="D8056" s="72" t="n">
        <v>65.64</v>
      </c>
      <c r="E8056" s="71" t="n">
        <v>1</v>
      </c>
      <c r="F8056" s="71" t="n">
        <v>6</v>
      </c>
      <c r="G8056" s="72" t="n">
        <v>481.54</v>
      </c>
      <c r="H8056" s="72" t="n">
        <v>366.86</v>
      </c>
      <c r="I8056" s="71" t="n">
        <f aca="false">IF(B8056&gt;=Settings!$B$23,1,0)</f>
        <v>1</v>
      </c>
      <c r="J8056" s="71" t="n">
        <v>1</v>
      </c>
      <c r="K8056" s="71" t="n">
        <f aca="false">F8056*I8056*J8056</f>
        <v>6</v>
      </c>
      <c r="L8056" s="71" t="n">
        <f aca="false">E8056*I8056*J8056</f>
        <v>1</v>
      </c>
      <c r="M8056" s="72" t="n">
        <f aca="false">G8056*I8056*J8056</f>
        <v>481.54</v>
      </c>
      <c r="N8056" s="72" t="n">
        <f aca="false">D8056*I8056*J8056</f>
        <v>65.64</v>
      </c>
      <c r="O8056" s="71" t="n">
        <f aca="false">F8056*J8056</f>
        <v>6</v>
      </c>
      <c r="P8056" s="71" t="n">
        <f aca="false">E8056*J8056</f>
        <v>1</v>
      </c>
    </row>
    <row r="8057" customFormat="false" ht="15" hidden="false" customHeight="false" outlineLevel="0" collapsed="false">
      <c r="A8057" s="71" t="s">
        <v>59</v>
      </c>
      <c r="B8057" s="71" t="s">
        <v>54</v>
      </c>
      <c r="C8057" s="71" t="s">
        <v>944</v>
      </c>
      <c r="D8057" s="72" t="n">
        <v>671.92</v>
      </c>
      <c r="E8057" s="71" t="n">
        <v>8</v>
      </c>
      <c r="F8057" s="71" t="n">
        <v>103</v>
      </c>
      <c r="G8057" s="72" t="n">
        <v>9345.05</v>
      </c>
      <c r="H8057" s="72" t="n">
        <v>8392.47</v>
      </c>
      <c r="I8057" s="71" t="n">
        <f aca="false">IF(B8057&gt;=Settings!$B$23,1,0)</f>
        <v>1</v>
      </c>
      <c r="J8057" s="71" t="n">
        <v>1</v>
      </c>
      <c r="K8057" s="71" t="n">
        <f aca="false">F8057*I8057*J8057</f>
        <v>103</v>
      </c>
      <c r="L8057" s="71" t="n">
        <f aca="false">E8057*I8057*J8057</f>
        <v>8</v>
      </c>
      <c r="M8057" s="72" t="n">
        <f aca="false">G8057*I8057*J8057</f>
        <v>9345.05</v>
      </c>
      <c r="N8057" s="72" t="n">
        <f aca="false">D8057*I8057*J8057</f>
        <v>671.92</v>
      </c>
      <c r="O8057" s="71" t="n">
        <f aca="false">F8057*J8057</f>
        <v>103</v>
      </c>
      <c r="P8057" s="71" t="n">
        <f aca="false">E8057*J8057</f>
        <v>8</v>
      </c>
    </row>
    <row r="8058" customFormat="false" ht="15" hidden="false" customHeight="false" outlineLevel="0" collapsed="false">
      <c r="A8058" s="71" t="s">
        <v>61</v>
      </c>
      <c r="B8058" s="71" t="s">
        <v>54</v>
      </c>
      <c r="C8058" s="71" t="s">
        <v>583</v>
      </c>
      <c r="D8058" s="72" t="n">
        <v>33.2</v>
      </c>
      <c r="E8058" s="71" t="n">
        <v>10</v>
      </c>
      <c r="F8058" s="71" t="n">
        <v>151</v>
      </c>
      <c r="G8058" s="72" t="n">
        <v>542.03</v>
      </c>
      <c r="H8058" s="72" t="n">
        <v>493.05</v>
      </c>
      <c r="I8058" s="71" t="n">
        <f aca="false">IF(B8058&gt;=Settings!$B$23,1,0)</f>
        <v>1</v>
      </c>
      <c r="J8058" s="71" t="n">
        <v>1</v>
      </c>
      <c r="K8058" s="71" t="n">
        <f aca="false">F8058*I8058*J8058</f>
        <v>151</v>
      </c>
      <c r="L8058" s="71" t="n">
        <f aca="false">E8058*I8058*J8058</f>
        <v>10</v>
      </c>
      <c r="M8058" s="72" t="n">
        <f aca="false">G8058*I8058*J8058</f>
        <v>542.03</v>
      </c>
      <c r="N8058" s="72" t="n">
        <f aca="false">D8058*I8058*J8058</f>
        <v>33.2</v>
      </c>
      <c r="O8058" s="71" t="n">
        <f aca="false">F8058*J8058</f>
        <v>151</v>
      </c>
      <c r="P8058" s="71" t="n">
        <f aca="false">E8058*J8058</f>
        <v>10</v>
      </c>
    </row>
    <row r="8059" customFormat="false" ht="15" hidden="false" customHeight="false" outlineLevel="0" collapsed="false">
      <c r="A8059" s="71" t="s">
        <v>59</v>
      </c>
      <c r="B8059" s="71" t="s">
        <v>54</v>
      </c>
      <c r="C8059" s="71" t="s">
        <v>2315</v>
      </c>
      <c r="D8059" s="72" t="n">
        <v>0</v>
      </c>
      <c r="E8059" s="71" t="n">
        <v>0</v>
      </c>
      <c r="F8059" s="71" t="n">
        <v>1</v>
      </c>
      <c r="G8059" s="72" t="n">
        <v>163.59</v>
      </c>
      <c r="H8059" s="72" t="n">
        <v>163.59</v>
      </c>
      <c r="I8059" s="71" t="n">
        <f aca="false">IF(B8059&gt;=Settings!$B$23,1,0)</f>
        <v>1</v>
      </c>
      <c r="J8059" s="71" t="n">
        <v>1</v>
      </c>
      <c r="K8059" s="71" t="n">
        <f aca="false">F8059*I8059*J8059</f>
        <v>1</v>
      </c>
      <c r="L8059" s="71" t="n">
        <f aca="false">E8059*I8059*J8059</f>
        <v>0</v>
      </c>
      <c r="M8059" s="72" t="n">
        <f aca="false">G8059*I8059*J8059</f>
        <v>163.59</v>
      </c>
      <c r="N8059" s="72" t="n">
        <f aca="false">D8059*I8059*J8059</f>
        <v>-0</v>
      </c>
      <c r="O8059" s="71" t="n">
        <f aca="false">F8059*J8059</f>
        <v>1</v>
      </c>
      <c r="P8059" s="71" t="n">
        <f aca="false">E8059*J8059</f>
        <v>0</v>
      </c>
    </row>
    <row r="8060" customFormat="false" ht="15" hidden="false" customHeight="false" outlineLevel="0" collapsed="false">
      <c r="A8060" s="71" t="s">
        <v>60</v>
      </c>
      <c r="B8060" s="71" t="s">
        <v>54</v>
      </c>
      <c r="C8060" s="71" t="s">
        <v>123</v>
      </c>
      <c r="D8060" s="72" t="n">
        <v>65.65</v>
      </c>
      <c r="E8060" s="71" t="n">
        <v>1</v>
      </c>
      <c r="F8060" s="71" t="n">
        <v>13</v>
      </c>
      <c r="G8060" s="72" t="n">
        <v>835.75</v>
      </c>
      <c r="H8060" s="72" t="n">
        <v>703.37</v>
      </c>
      <c r="I8060" s="71" t="n">
        <f aca="false">IF(B8060&gt;=Settings!$B$23,1,0)</f>
        <v>1</v>
      </c>
      <c r="J8060" s="71" t="n">
        <v>1</v>
      </c>
      <c r="K8060" s="71" t="n">
        <f aca="false">F8060*I8060*J8060</f>
        <v>13</v>
      </c>
      <c r="L8060" s="71" t="n">
        <f aca="false">E8060*I8060*J8060</f>
        <v>1</v>
      </c>
      <c r="M8060" s="72" t="n">
        <f aca="false">G8060*I8060*J8060</f>
        <v>835.75</v>
      </c>
      <c r="N8060" s="72" t="n">
        <f aca="false">D8060*I8060*J8060</f>
        <v>65.65</v>
      </c>
      <c r="O8060" s="71" t="n">
        <f aca="false">F8060*J8060</f>
        <v>13</v>
      </c>
      <c r="P8060" s="71" t="n">
        <f aca="false">E8060*J8060</f>
        <v>1</v>
      </c>
    </row>
    <row r="8061" customFormat="false" ht="15" hidden="false" customHeight="false" outlineLevel="0" collapsed="false">
      <c r="A8061" s="71" t="s">
        <v>59</v>
      </c>
      <c r="B8061" s="71" t="s">
        <v>54</v>
      </c>
      <c r="C8061" s="71" t="s">
        <v>2221</v>
      </c>
      <c r="D8061" s="72" t="n">
        <v>72.68</v>
      </c>
      <c r="E8061" s="71" t="n">
        <v>1</v>
      </c>
      <c r="F8061" s="71" t="n">
        <v>7</v>
      </c>
      <c r="G8061" s="72" t="n">
        <v>522.39</v>
      </c>
      <c r="H8061" s="72" t="n">
        <v>404.3</v>
      </c>
      <c r="I8061" s="71" t="n">
        <f aca="false">IF(B8061&gt;=Settings!$B$23,1,0)</f>
        <v>1</v>
      </c>
      <c r="J8061" s="71" t="n">
        <v>1</v>
      </c>
      <c r="K8061" s="71" t="n">
        <f aca="false">F8061*I8061*J8061</f>
        <v>7</v>
      </c>
      <c r="L8061" s="71" t="n">
        <f aca="false">E8061*I8061*J8061</f>
        <v>1</v>
      </c>
      <c r="M8061" s="72" t="n">
        <f aca="false">G8061*I8061*J8061</f>
        <v>522.39</v>
      </c>
      <c r="N8061" s="72" t="n">
        <f aca="false">D8061*I8061*J8061</f>
        <v>72.68</v>
      </c>
      <c r="O8061" s="71" t="n">
        <f aca="false">F8061*J8061</f>
        <v>7</v>
      </c>
      <c r="P8061" s="71" t="n">
        <f aca="false">E8061*J8061</f>
        <v>1</v>
      </c>
    </row>
    <row r="8062" customFormat="false" ht="15" hidden="false" customHeight="false" outlineLevel="0" collapsed="false">
      <c r="A8062" s="71" t="s">
        <v>61</v>
      </c>
      <c r="B8062" s="71" t="s">
        <v>54</v>
      </c>
      <c r="C8062" s="71" t="s">
        <v>1420</v>
      </c>
      <c r="D8062" s="72" t="n">
        <v>0</v>
      </c>
      <c r="E8062" s="71" t="n">
        <v>0</v>
      </c>
      <c r="F8062" s="71" t="n">
        <v>2</v>
      </c>
      <c r="G8062" s="72" t="n">
        <v>199.9</v>
      </c>
      <c r="H8062" s="72" t="n">
        <v>199.9</v>
      </c>
      <c r="I8062" s="71" t="n">
        <f aca="false">IF(B8062&gt;=Settings!$B$23,1,0)</f>
        <v>1</v>
      </c>
      <c r="J8062" s="71" t="n">
        <v>1</v>
      </c>
      <c r="K8062" s="71" t="n">
        <f aca="false">F8062*I8062*J8062</f>
        <v>2</v>
      </c>
      <c r="L8062" s="71" t="n">
        <f aca="false">E8062*I8062*J8062</f>
        <v>0</v>
      </c>
      <c r="M8062" s="72" t="n">
        <f aca="false">G8062*I8062*J8062</f>
        <v>199.9</v>
      </c>
      <c r="N8062" s="72" t="n">
        <f aca="false">D8062*I8062*J8062</f>
        <v>-0</v>
      </c>
      <c r="O8062" s="71" t="n">
        <f aca="false">F8062*J8062</f>
        <v>2</v>
      </c>
      <c r="P8062" s="71" t="n">
        <f aca="false">E8062*J8062</f>
        <v>0</v>
      </c>
    </row>
    <row r="8063" customFormat="false" ht="15" hidden="false" customHeight="false" outlineLevel="0" collapsed="false">
      <c r="A8063" s="71" t="s">
        <v>60</v>
      </c>
      <c r="B8063" s="71" t="s">
        <v>54</v>
      </c>
      <c r="C8063" s="71" t="s">
        <v>1154</v>
      </c>
      <c r="D8063" s="72" t="n">
        <v>2140.83</v>
      </c>
      <c r="E8063" s="71" t="n">
        <v>1</v>
      </c>
      <c r="F8063" s="71" t="n">
        <v>13</v>
      </c>
      <c r="G8063" s="72" t="n">
        <v>728.62</v>
      </c>
      <c r="H8063" s="72" t="n">
        <v>-1430.41</v>
      </c>
      <c r="I8063" s="71" t="n">
        <f aca="false">IF(B8063&gt;=Settings!$B$23,1,0)</f>
        <v>1</v>
      </c>
      <c r="J8063" s="71" t="n">
        <v>0</v>
      </c>
      <c r="K8063" s="71" t="n">
        <f aca="false">F8063*I8063*J8063</f>
        <v>0</v>
      </c>
      <c r="L8063" s="71" t="n">
        <f aca="false">E8063*I8063*J8063</f>
        <v>0</v>
      </c>
      <c r="M8063" s="72" t="n">
        <f aca="false">G8063*I8063*J8063</f>
        <v>0</v>
      </c>
      <c r="N8063" s="72" t="n">
        <f aca="false">D8063*I8063*J8063</f>
        <v>0</v>
      </c>
      <c r="O8063" s="71" t="n">
        <f aca="false">F8063*J8063</f>
        <v>0</v>
      </c>
      <c r="P8063" s="71" t="n">
        <f aca="false">E8063*J8063</f>
        <v>0</v>
      </c>
    </row>
    <row r="8064" customFormat="false" ht="15" hidden="false" customHeight="false" outlineLevel="0" collapsed="false">
      <c r="A8064" s="71" t="s">
        <v>62</v>
      </c>
      <c r="B8064" s="71" t="s">
        <v>54</v>
      </c>
      <c r="C8064" s="71" t="s">
        <v>164</v>
      </c>
      <c r="D8064" s="72" t="n">
        <v>168.09</v>
      </c>
      <c r="E8064" s="71" t="n">
        <v>2</v>
      </c>
      <c r="F8064" s="71" t="n">
        <v>7</v>
      </c>
      <c r="G8064" s="72" t="n">
        <v>645.12</v>
      </c>
      <c r="H8064" s="72" t="n">
        <v>435.48</v>
      </c>
      <c r="I8064" s="71" t="n">
        <f aca="false">IF(B8064&gt;=Settings!$B$23,1,0)</f>
        <v>1</v>
      </c>
      <c r="J8064" s="71" t="n">
        <v>1</v>
      </c>
      <c r="K8064" s="71" t="n">
        <f aca="false">F8064*I8064*J8064</f>
        <v>7</v>
      </c>
      <c r="L8064" s="71" t="n">
        <f aca="false">E8064*I8064*J8064</f>
        <v>2</v>
      </c>
      <c r="M8064" s="72" t="n">
        <f aca="false">G8064*I8064*J8064</f>
        <v>645.12</v>
      </c>
      <c r="N8064" s="72" t="n">
        <f aca="false">D8064*I8064*J8064</f>
        <v>168.09</v>
      </c>
      <c r="O8064" s="71" t="n">
        <f aca="false">F8064*J8064</f>
        <v>7</v>
      </c>
      <c r="P8064" s="71" t="n">
        <f aca="false">E8064*J8064</f>
        <v>2</v>
      </c>
    </row>
    <row r="8065" customFormat="false" ht="15" hidden="false" customHeight="false" outlineLevel="0" collapsed="false">
      <c r="A8065" s="71" t="s">
        <v>60</v>
      </c>
      <c r="B8065" s="71" t="s">
        <v>54</v>
      </c>
      <c r="C8065" s="71" t="s">
        <v>135</v>
      </c>
      <c r="D8065" s="72" t="n">
        <v>1616.91</v>
      </c>
      <c r="E8065" s="71" t="n">
        <v>20</v>
      </c>
      <c r="F8065" s="71" t="n">
        <v>226</v>
      </c>
      <c r="G8065" s="72" t="n">
        <v>20897.29</v>
      </c>
      <c r="H8065" s="72" t="n">
        <v>16226.11</v>
      </c>
      <c r="I8065" s="71" t="n">
        <f aca="false">IF(B8065&gt;=Settings!$B$23,1,0)</f>
        <v>1</v>
      </c>
      <c r="J8065" s="71" t="n">
        <v>1</v>
      </c>
      <c r="K8065" s="71" t="n">
        <f aca="false">F8065*I8065*J8065</f>
        <v>226</v>
      </c>
      <c r="L8065" s="71" t="n">
        <f aca="false">E8065*I8065*J8065</f>
        <v>20</v>
      </c>
      <c r="M8065" s="72" t="n">
        <f aca="false">G8065*I8065*J8065</f>
        <v>20897.29</v>
      </c>
      <c r="N8065" s="72" t="n">
        <f aca="false">D8065*I8065*J8065</f>
        <v>1616.91</v>
      </c>
      <c r="O8065" s="71" t="n">
        <f aca="false">F8065*J8065</f>
        <v>226</v>
      </c>
      <c r="P8065" s="71" t="n">
        <f aca="false">E8065*J8065</f>
        <v>20</v>
      </c>
    </row>
    <row r="8066" customFormat="false" ht="15" hidden="false" customHeight="false" outlineLevel="0" collapsed="false">
      <c r="A8066" s="71" t="s">
        <v>59</v>
      </c>
      <c r="B8066" s="71" t="s">
        <v>54</v>
      </c>
      <c r="C8066" s="71" t="s">
        <v>118</v>
      </c>
      <c r="D8066" s="72" t="n">
        <v>1562.98</v>
      </c>
      <c r="E8066" s="71" t="n">
        <v>17</v>
      </c>
      <c r="F8066" s="71" t="n">
        <v>211</v>
      </c>
      <c r="G8066" s="72" t="n">
        <v>23026.2</v>
      </c>
      <c r="H8066" s="72" t="n">
        <v>18455.54</v>
      </c>
      <c r="I8066" s="71" t="n">
        <f aca="false">IF(B8066&gt;=Settings!$B$23,1,0)</f>
        <v>1</v>
      </c>
      <c r="J8066" s="71" t="n">
        <v>1</v>
      </c>
      <c r="K8066" s="71" t="n">
        <f aca="false">F8066*I8066*J8066</f>
        <v>211</v>
      </c>
      <c r="L8066" s="71" t="n">
        <f aca="false">E8066*I8066*J8066</f>
        <v>17</v>
      </c>
      <c r="M8066" s="72" t="n">
        <f aca="false">G8066*I8066*J8066</f>
        <v>23026.2</v>
      </c>
      <c r="N8066" s="72" t="n">
        <f aca="false">D8066*I8066*J8066</f>
        <v>1562.98</v>
      </c>
      <c r="O8066" s="71" t="n">
        <f aca="false">F8066*J8066</f>
        <v>211</v>
      </c>
      <c r="P8066" s="71" t="n">
        <f aca="false">E8066*J8066</f>
        <v>17</v>
      </c>
    </row>
    <row r="8067" customFormat="false" ht="15" hidden="false" customHeight="false" outlineLevel="0" collapsed="false">
      <c r="A8067" s="71" t="s">
        <v>59</v>
      </c>
      <c r="B8067" s="71" t="s">
        <v>54</v>
      </c>
      <c r="C8067" s="71" t="s">
        <v>1048</v>
      </c>
      <c r="D8067" s="72" t="n">
        <v>0</v>
      </c>
      <c r="E8067" s="71" t="n">
        <v>0</v>
      </c>
      <c r="F8067" s="71" t="n">
        <v>3</v>
      </c>
      <c r="G8067" s="72" t="n">
        <v>758.94</v>
      </c>
      <c r="H8067" s="72" t="n">
        <v>719.41</v>
      </c>
      <c r="I8067" s="71" t="n">
        <f aca="false">IF(B8067&gt;=Settings!$B$23,1,0)</f>
        <v>1</v>
      </c>
      <c r="J8067" s="71" t="n">
        <v>1</v>
      </c>
      <c r="K8067" s="71" t="n">
        <f aca="false">F8067*I8067*J8067</f>
        <v>3</v>
      </c>
      <c r="L8067" s="71" t="n">
        <f aca="false">E8067*I8067*J8067</f>
        <v>0</v>
      </c>
      <c r="M8067" s="72" t="n">
        <f aca="false">G8067*I8067*J8067</f>
        <v>758.94</v>
      </c>
      <c r="N8067" s="72" t="n">
        <f aca="false">D8067*I8067*J8067</f>
        <v>-0</v>
      </c>
      <c r="O8067" s="71" t="n">
        <f aca="false">F8067*J8067</f>
        <v>3</v>
      </c>
      <c r="P8067" s="71" t="n">
        <f aca="false">E8067*J8067</f>
        <v>0</v>
      </c>
    </row>
    <row r="8068" customFormat="false" ht="15" hidden="false" customHeight="false" outlineLevel="0" collapsed="false">
      <c r="A8068" s="71" t="s">
        <v>59</v>
      </c>
      <c r="B8068" s="71" t="s">
        <v>54</v>
      </c>
      <c r="C8068" s="71" t="s">
        <v>585</v>
      </c>
      <c r="D8068" s="72" t="n">
        <v>65.42</v>
      </c>
      <c r="E8068" s="71" t="n">
        <v>1</v>
      </c>
      <c r="F8068" s="71" t="n">
        <v>13</v>
      </c>
      <c r="G8068" s="72" t="n">
        <v>981.18</v>
      </c>
      <c r="H8068" s="72" t="n">
        <v>796.79</v>
      </c>
      <c r="I8068" s="71" t="n">
        <f aca="false">IF(B8068&gt;=Settings!$B$23,1,0)</f>
        <v>1</v>
      </c>
      <c r="J8068" s="71" t="n">
        <v>1</v>
      </c>
      <c r="K8068" s="71" t="n">
        <f aca="false">F8068*I8068*J8068</f>
        <v>13</v>
      </c>
      <c r="L8068" s="71" t="n">
        <f aca="false">E8068*I8068*J8068</f>
        <v>1</v>
      </c>
      <c r="M8068" s="72" t="n">
        <f aca="false">G8068*I8068*J8068</f>
        <v>981.18</v>
      </c>
      <c r="N8068" s="72" t="n">
        <f aca="false">D8068*I8068*J8068</f>
        <v>65.42</v>
      </c>
      <c r="O8068" s="71" t="n">
        <f aca="false">F8068*J8068</f>
        <v>13</v>
      </c>
      <c r="P8068" s="71" t="n">
        <f aca="false">E8068*J8068</f>
        <v>1</v>
      </c>
    </row>
    <row r="8069" customFormat="false" ht="15" hidden="false" customHeight="false" outlineLevel="0" collapsed="false">
      <c r="A8069" s="71" t="s">
        <v>63</v>
      </c>
      <c r="B8069" s="71" t="s">
        <v>54</v>
      </c>
      <c r="C8069" s="71" t="s">
        <v>2262</v>
      </c>
      <c r="D8069" s="72" t="n">
        <v>0</v>
      </c>
      <c r="E8069" s="71" t="n">
        <v>0</v>
      </c>
      <c r="F8069" s="71" t="n">
        <v>2</v>
      </c>
      <c r="G8069" s="72" t="n">
        <v>199.9</v>
      </c>
      <c r="H8069" s="72" t="n">
        <v>199.9</v>
      </c>
      <c r="I8069" s="71" t="n">
        <f aca="false">IF(B8069&gt;=Settings!$B$23,1,0)</f>
        <v>1</v>
      </c>
      <c r="J8069" s="71" t="n">
        <v>1</v>
      </c>
      <c r="K8069" s="71" t="n">
        <f aca="false">F8069*I8069*J8069</f>
        <v>2</v>
      </c>
      <c r="L8069" s="71" t="n">
        <f aca="false">E8069*I8069*J8069</f>
        <v>0</v>
      </c>
      <c r="M8069" s="72" t="n">
        <f aca="false">G8069*I8069*J8069</f>
        <v>199.9</v>
      </c>
      <c r="N8069" s="72" t="n">
        <f aca="false">D8069*I8069*J8069</f>
        <v>-0</v>
      </c>
      <c r="O8069" s="71" t="n">
        <f aca="false">F8069*J8069</f>
        <v>2</v>
      </c>
      <c r="P8069" s="71" t="n">
        <f aca="false">E8069*J8069</f>
        <v>0</v>
      </c>
    </row>
    <row r="8070" customFormat="false" ht="15" hidden="false" customHeight="false" outlineLevel="0" collapsed="false">
      <c r="A8070" s="71" t="s">
        <v>59</v>
      </c>
      <c r="B8070" s="71" t="s">
        <v>54</v>
      </c>
      <c r="C8070" s="71" t="s">
        <v>652</v>
      </c>
      <c r="D8070" s="72" t="n">
        <v>0</v>
      </c>
      <c r="E8070" s="71" t="n">
        <v>0</v>
      </c>
      <c r="F8070" s="71" t="n">
        <v>8</v>
      </c>
      <c r="G8070" s="72" t="n">
        <v>254.16</v>
      </c>
      <c r="H8070" s="72" t="n">
        <v>249.41</v>
      </c>
      <c r="I8070" s="71" t="n">
        <f aca="false">IF(B8070&gt;=Settings!$B$23,1,0)</f>
        <v>1</v>
      </c>
      <c r="J8070" s="71" t="n">
        <v>1</v>
      </c>
      <c r="K8070" s="71" t="n">
        <f aca="false">F8070*I8070*J8070</f>
        <v>8</v>
      </c>
      <c r="L8070" s="71" t="n">
        <f aca="false">E8070*I8070*J8070</f>
        <v>0</v>
      </c>
      <c r="M8070" s="72" t="n">
        <f aca="false">G8070*I8070*J8070</f>
        <v>254.16</v>
      </c>
      <c r="N8070" s="72" t="n">
        <f aca="false">D8070*I8070*J8070</f>
        <v>-0</v>
      </c>
      <c r="O8070" s="71" t="n">
        <f aca="false">F8070*J8070</f>
        <v>8</v>
      </c>
      <c r="P8070" s="71" t="n">
        <f aca="false">E8070*J8070</f>
        <v>0</v>
      </c>
    </row>
    <row r="8071" customFormat="false" ht="15" hidden="false" customHeight="false" outlineLevel="0" collapsed="false">
      <c r="A8071" s="71" t="s">
        <v>59</v>
      </c>
      <c r="B8071" s="71" t="s">
        <v>54</v>
      </c>
      <c r="C8071" s="71" t="s">
        <v>1383</v>
      </c>
      <c r="D8071" s="72" t="n">
        <v>0</v>
      </c>
      <c r="E8071" s="71" t="n">
        <v>0</v>
      </c>
      <c r="F8071" s="71" t="n">
        <v>2</v>
      </c>
      <c r="G8071" s="72" t="n">
        <v>199.9</v>
      </c>
      <c r="H8071" s="72" t="n">
        <v>199.9</v>
      </c>
      <c r="I8071" s="71" t="n">
        <f aca="false">IF(B8071&gt;=Settings!$B$23,1,0)</f>
        <v>1</v>
      </c>
      <c r="J8071" s="71" t="n">
        <v>1</v>
      </c>
      <c r="K8071" s="71" t="n">
        <f aca="false">F8071*I8071*J8071</f>
        <v>2</v>
      </c>
      <c r="L8071" s="71" t="n">
        <f aca="false">E8071*I8071*J8071</f>
        <v>0</v>
      </c>
      <c r="M8071" s="72" t="n">
        <f aca="false">G8071*I8071*J8071</f>
        <v>199.9</v>
      </c>
      <c r="N8071" s="72" t="n">
        <f aca="false">D8071*I8071*J8071</f>
        <v>-0</v>
      </c>
      <c r="O8071" s="71" t="n">
        <f aca="false">F8071*J8071</f>
        <v>2</v>
      </c>
      <c r="P8071" s="71" t="n">
        <f aca="false">E8071*J8071</f>
        <v>0</v>
      </c>
    </row>
    <row r="8072" customFormat="false" ht="15" hidden="false" customHeight="false" outlineLevel="0" collapsed="false">
      <c r="A8072" s="71" t="s">
        <v>61</v>
      </c>
      <c r="B8072" s="71" t="s">
        <v>54</v>
      </c>
      <c r="C8072" s="71" t="s">
        <v>882</v>
      </c>
      <c r="D8072" s="72" t="n">
        <v>0</v>
      </c>
      <c r="E8072" s="71" t="n">
        <v>0</v>
      </c>
      <c r="F8072" s="71" t="n">
        <v>3</v>
      </c>
      <c r="G8072" s="72" t="n">
        <v>263.49</v>
      </c>
      <c r="H8072" s="72" t="n">
        <v>250.56</v>
      </c>
      <c r="I8072" s="71" t="n">
        <f aca="false">IF(B8072&gt;=Settings!$B$23,1,0)</f>
        <v>1</v>
      </c>
      <c r="J8072" s="71" t="n">
        <v>1</v>
      </c>
      <c r="K8072" s="71" t="n">
        <f aca="false">F8072*I8072*J8072</f>
        <v>3</v>
      </c>
      <c r="L8072" s="71" t="n">
        <f aca="false">E8072*I8072*J8072</f>
        <v>0</v>
      </c>
      <c r="M8072" s="72" t="n">
        <f aca="false">G8072*I8072*J8072</f>
        <v>263.49</v>
      </c>
      <c r="N8072" s="72" t="n">
        <f aca="false">D8072*I8072*J8072</f>
        <v>-0</v>
      </c>
      <c r="O8072" s="71" t="n">
        <f aca="false">F8072*J8072</f>
        <v>3</v>
      </c>
      <c r="P8072" s="71" t="n">
        <f aca="false">E8072*J8072</f>
        <v>0</v>
      </c>
    </row>
    <row r="8073" customFormat="false" ht="15" hidden="false" customHeight="false" outlineLevel="0" collapsed="false">
      <c r="A8073" s="71" t="s">
        <v>59</v>
      </c>
      <c r="B8073" s="71" t="s">
        <v>54</v>
      </c>
      <c r="C8073" s="71" t="s">
        <v>1136</v>
      </c>
      <c r="D8073" s="72" t="n">
        <v>0</v>
      </c>
      <c r="E8073" s="71" t="n">
        <v>0</v>
      </c>
      <c r="F8073" s="71" t="n">
        <v>18</v>
      </c>
      <c r="G8073" s="72" t="n">
        <v>1214.23</v>
      </c>
      <c r="H8073" s="72" t="n">
        <v>1201.52</v>
      </c>
      <c r="I8073" s="71" t="n">
        <f aca="false">IF(B8073&gt;=Settings!$B$23,1,0)</f>
        <v>1</v>
      </c>
      <c r="J8073" s="71" t="n">
        <v>1</v>
      </c>
      <c r="K8073" s="71" t="n">
        <f aca="false">F8073*I8073*J8073</f>
        <v>18</v>
      </c>
      <c r="L8073" s="71" t="n">
        <f aca="false">E8073*I8073*J8073</f>
        <v>0</v>
      </c>
      <c r="M8073" s="72" t="n">
        <f aca="false">G8073*I8073*J8073</f>
        <v>1214.23</v>
      </c>
      <c r="N8073" s="72" t="n">
        <f aca="false">D8073*I8073*J8073</f>
        <v>-0</v>
      </c>
      <c r="O8073" s="71" t="n">
        <f aca="false">F8073*J8073</f>
        <v>18</v>
      </c>
      <c r="P8073" s="71" t="n">
        <f aca="false">E8073*J8073</f>
        <v>0</v>
      </c>
    </row>
    <row r="8074" customFormat="false" ht="15" hidden="false" customHeight="false" outlineLevel="0" collapsed="false">
      <c r="A8074" s="71" t="s">
        <v>59</v>
      </c>
      <c r="B8074" s="71" t="s">
        <v>54</v>
      </c>
      <c r="C8074" s="71" t="s">
        <v>1212</v>
      </c>
      <c r="D8074" s="72" t="n">
        <v>0</v>
      </c>
      <c r="E8074" s="71" t="n">
        <v>0</v>
      </c>
      <c r="F8074" s="71" t="n">
        <v>4</v>
      </c>
      <c r="G8074" s="72" t="n">
        <v>236.18</v>
      </c>
      <c r="H8074" s="72" t="n">
        <v>236.18</v>
      </c>
      <c r="I8074" s="71" t="n">
        <f aca="false">IF(B8074&gt;=Settings!$B$23,1,0)</f>
        <v>1</v>
      </c>
      <c r="J8074" s="71" t="n">
        <v>1</v>
      </c>
      <c r="K8074" s="71" t="n">
        <f aca="false">F8074*I8074*J8074</f>
        <v>4</v>
      </c>
      <c r="L8074" s="71" t="n">
        <f aca="false">E8074*I8074*J8074</f>
        <v>0</v>
      </c>
      <c r="M8074" s="72" t="n">
        <f aca="false">G8074*I8074*J8074</f>
        <v>236.18</v>
      </c>
      <c r="N8074" s="72" t="n">
        <f aca="false">D8074*I8074*J8074</f>
        <v>-0</v>
      </c>
      <c r="O8074" s="71" t="n">
        <f aca="false">F8074*J8074</f>
        <v>4</v>
      </c>
      <c r="P8074" s="71" t="n">
        <f aca="false">E8074*J8074</f>
        <v>0</v>
      </c>
    </row>
    <row r="8075" customFormat="false" ht="15" hidden="false" customHeight="false" outlineLevel="0" collapsed="false">
      <c r="A8075" s="71" t="s">
        <v>61</v>
      </c>
      <c r="B8075" s="71" t="s">
        <v>54</v>
      </c>
      <c r="C8075" s="71" t="s">
        <v>1132</v>
      </c>
      <c r="D8075" s="72" t="n">
        <v>0</v>
      </c>
      <c r="E8075" s="71" t="n">
        <v>0</v>
      </c>
      <c r="F8075" s="71" t="n">
        <v>1</v>
      </c>
      <c r="G8075" s="72" t="n">
        <v>186.32</v>
      </c>
      <c r="H8075" s="72" t="n">
        <v>186.32</v>
      </c>
      <c r="I8075" s="71" t="n">
        <f aca="false">IF(B8075&gt;=Settings!$B$23,1,0)</f>
        <v>1</v>
      </c>
      <c r="J8075" s="71" t="n">
        <v>1</v>
      </c>
      <c r="K8075" s="71" t="n">
        <f aca="false">F8075*I8075*J8075</f>
        <v>1</v>
      </c>
      <c r="L8075" s="71" t="n">
        <f aca="false">E8075*I8075*J8075</f>
        <v>0</v>
      </c>
      <c r="M8075" s="72" t="n">
        <f aca="false">G8075*I8075*J8075</f>
        <v>186.32</v>
      </c>
      <c r="N8075" s="72" t="n">
        <f aca="false">D8075*I8075*J8075</f>
        <v>-0</v>
      </c>
      <c r="O8075" s="71" t="n">
        <f aca="false">F8075*J8075</f>
        <v>1</v>
      </c>
      <c r="P8075" s="71" t="n">
        <f aca="false">E8075*J8075</f>
        <v>0</v>
      </c>
    </row>
    <row r="8076" customFormat="false" ht="15" hidden="false" customHeight="false" outlineLevel="0" collapsed="false">
      <c r="A8076" s="71" t="s">
        <v>61</v>
      </c>
      <c r="B8076" s="71" t="s">
        <v>54</v>
      </c>
      <c r="C8076" s="71" t="s">
        <v>663</v>
      </c>
      <c r="D8076" s="72" t="n">
        <v>0</v>
      </c>
      <c r="E8076" s="71" t="n">
        <v>0</v>
      </c>
      <c r="F8076" s="71" t="n">
        <v>6</v>
      </c>
      <c r="G8076" s="72" t="n">
        <v>289.13</v>
      </c>
      <c r="H8076" s="72" t="n">
        <v>270.75</v>
      </c>
      <c r="I8076" s="71" t="n">
        <f aca="false">IF(B8076&gt;=Settings!$B$23,1,0)</f>
        <v>1</v>
      </c>
      <c r="J8076" s="71" t="n">
        <v>1</v>
      </c>
      <c r="K8076" s="71" t="n">
        <f aca="false">F8076*I8076*J8076</f>
        <v>6</v>
      </c>
      <c r="L8076" s="71" t="n">
        <f aca="false">E8076*I8076*J8076</f>
        <v>0</v>
      </c>
      <c r="M8076" s="72" t="n">
        <f aca="false">G8076*I8076*J8076</f>
        <v>289.13</v>
      </c>
      <c r="N8076" s="72" t="n">
        <f aca="false">D8076*I8076*J8076</f>
        <v>-0</v>
      </c>
      <c r="O8076" s="71" t="n">
        <f aca="false">F8076*J8076</f>
        <v>6</v>
      </c>
      <c r="P8076" s="71" t="n">
        <f aca="false">E8076*J8076</f>
        <v>0</v>
      </c>
    </row>
    <row r="8077" customFormat="false" ht="15" hidden="false" customHeight="false" outlineLevel="0" collapsed="false">
      <c r="A8077" s="71" t="s">
        <v>60</v>
      </c>
      <c r="B8077" s="71" t="s">
        <v>54</v>
      </c>
      <c r="C8077" s="71" t="s">
        <v>1124</v>
      </c>
      <c r="D8077" s="72" t="n">
        <v>90.8</v>
      </c>
      <c r="E8077" s="71" t="n">
        <v>3</v>
      </c>
      <c r="F8077" s="71" t="n">
        <v>15</v>
      </c>
      <c r="G8077" s="72" t="n">
        <v>549.24</v>
      </c>
      <c r="H8077" s="72" t="n">
        <v>371.35</v>
      </c>
      <c r="I8077" s="71" t="n">
        <f aca="false">IF(B8077&gt;=Settings!$B$23,1,0)</f>
        <v>1</v>
      </c>
      <c r="J8077" s="71" t="n">
        <v>1</v>
      </c>
      <c r="K8077" s="71" t="n">
        <f aca="false">F8077*I8077*J8077</f>
        <v>15</v>
      </c>
      <c r="L8077" s="71" t="n">
        <f aca="false">E8077*I8077*J8077</f>
        <v>3</v>
      </c>
      <c r="M8077" s="72" t="n">
        <f aca="false">G8077*I8077*J8077</f>
        <v>549.24</v>
      </c>
      <c r="N8077" s="72" t="n">
        <f aca="false">D8077*I8077*J8077</f>
        <v>90.8</v>
      </c>
      <c r="O8077" s="71" t="n">
        <f aca="false">F8077*J8077</f>
        <v>15</v>
      </c>
      <c r="P8077" s="71" t="n">
        <f aca="false">E8077*J8077</f>
        <v>3</v>
      </c>
    </row>
    <row r="8078" customFormat="false" ht="15" hidden="false" customHeight="false" outlineLevel="0" collapsed="false">
      <c r="A8078" s="71" t="s">
        <v>59</v>
      </c>
      <c r="B8078" s="71" t="s">
        <v>54</v>
      </c>
      <c r="C8078" s="71" t="s">
        <v>1430</v>
      </c>
      <c r="D8078" s="72" t="n">
        <v>122.68</v>
      </c>
      <c r="E8078" s="71" t="n">
        <v>1</v>
      </c>
      <c r="F8078" s="71" t="n">
        <v>14</v>
      </c>
      <c r="G8078" s="72" t="n">
        <v>1590.26</v>
      </c>
      <c r="H8078" s="72" t="n">
        <v>1451.92</v>
      </c>
      <c r="I8078" s="71" t="n">
        <f aca="false">IF(B8078&gt;=Settings!$B$23,1,0)</f>
        <v>1</v>
      </c>
      <c r="J8078" s="71" t="n">
        <v>1</v>
      </c>
      <c r="K8078" s="71" t="n">
        <f aca="false">F8078*I8078*J8078</f>
        <v>14</v>
      </c>
      <c r="L8078" s="71" t="n">
        <f aca="false">E8078*I8078*J8078</f>
        <v>1</v>
      </c>
      <c r="M8078" s="72" t="n">
        <f aca="false">G8078*I8078*J8078</f>
        <v>1590.26</v>
      </c>
      <c r="N8078" s="72" t="n">
        <f aca="false">D8078*I8078*J8078</f>
        <v>122.68</v>
      </c>
      <c r="O8078" s="71" t="n">
        <f aca="false">F8078*J8078</f>
        <v>14</v>
      </c>
      <c r="P8078" s="71" t="n">
        <f aca="false">E8078*J8078</f>
        <v>1</v>
      </c>
    </row>
    <row r="8079" customFormat="false" ht="15" hidden="false" customHeight="false" outlineLevel="0" collapsed="false">
      <c r="A8079" s="71" t="s">
        <v>61</v>
      </c>
      <c r="B8079" s="71" t="s">
        <v>54</v>
      </c>
      <c r="C8079" s="71" t="s">
        <v>1395</v>
      </c>
      <c r="D8079" s="72" t="n">
        <v>0</v>
      </c>
      <c r="E8079" s="71" t="n">
        <v>0</v>
      </c>
      <c r="F8079" s="71" t="n">
        <v>1</v>
      </c>
      <c r="G8079" s="72" t="n">
        <v>81.77</v>
      </c>
      <c r="H8079" s="72" t="n">
        <v>81.77</v>
      </c>
      <c r="I8079" s="71" t="n">
        <f aca="false">IF(B8079&gt;=Settings!$B$23,1,0)</f>
        <v>1</v>
      </c>
      <c r="J8079" s="71" t="n">
        <v>1</v>
      </c>
      <c r="K8079" s="71" t="n">
        <f aca="false">F8079*I8079*J8079</f>
        <v>1</v>
      </c>
      <c r="L8079" s="71" t="n">
        <f aca="false">E8079*I8079*J8079</f>
        <v>0</v>
      </c>
      <c r="M8079" s="72" t="n">
        <f aca="false">G8079*I8079*J8079</f>
        <v>81.77</v>
      </c>
      <c r="N8079" s="72" t="n">
        <f aca="false">D8079*I8079*J8079</f>
        <v>-0</v>
      </c>
      <c r="O8079" s="71" t="n">
        <f aca="false">F8079*J8079</f>
        <v>1</v>
      </c>
      <c r="P8079" s="71" t="n">
        <f aca="false">E8079*J8079</f>
        <v>0</v>
      </c>
    </row>
    <row r="8080" customFormat="false" ht="15" hidden="false" customHeight="false" outlineLevel="0" collapsed="false">
      <c r="A8080" s="71" t="s">
        <v>63</v>
      </c>
      <c r="B8080" s="71" t="s">
        <v>54</v>
      </c>
      <c r="C8080" s="71" t="s">
        <v>189</v>
      </c>
      <c r="D8080" s="72" t="n">
        <v>0</v>
      </c>
      <c r="E8080" s="71" t="n">
        <v>0</v>
      </c>
      <c r="F8080" s="71" t="n">
        <v>1</v>
      </c>
      <c r="G8080" s="72" t="n">
        <v>8.13</v>
      </c>
      <c r="H8080" s="72" t="n">
        <v>6.92</v>
      </c>
      <c r="I8080" s="71" t="n">
        <f aca="false">IF(B8080&gt;=Settings!$B$23,1,0)</f>
        <v>1</v>
      </c>
      <c r="J8080" s="71" t="n">
        <v>1</v>
      </c>
      <c r="K8080" s="71" t="n">
        <f aca="false">F8080*I8080*J8080</f>
        <v>1</v>
      </c>
      <c r="L8080" s="71" t="n">
        <f aca="false">E8080*I8080*J8080</f>
        <v>0</v>
      </c>
      <c r="M8080" s="72" t="n">
        <f aca="false">G8080*I8080*J8080</f>
        <v>8.13</v>
      </c>
      <c r="N8080" s="72" t="n">
        <f aca="false">D8080*I8080*J8080</f>
        <v>-0</v>
      </c>
      <c r="O8080" s="71" t="n">
        <f aca="false">F8080*J8080</f>
        <v>1</v>
      </c>
      <c r="P8080" s="71" t="n">
        <f aca="false">E8080*J8080</f>
        <v>0</v>
      </c>
    </row>
    <row r="8081" customFormat="false" ht="15" hidden="false" customHeight="false" outlineLevel="0" collapsed="false">
      <c r="A8081" s="71" t="s">
        <v>60</v>
      </c>
      <c r="B8081" s="71" t="s">
        <v>54</v>
      </c>
      <c r="C8081" s="71" t="s">
        <v>1479</v>
      </c>
      <c r="D8081" s="72" t="n">
        <v>0</v>
      </c>
      <c r="E8081" s="71" t="n">
        <v>0</v>
      </c>
      <c r="F8081" s="71" t="n">
        <v>19</v>
      </c>
      <c r="G8081" s="72" t="n">
        <v>1180.98</v>
      </c>
      <c r="H8081" s="72" t="n">
        <v>1143.55</v>
      </c>
      <c r="I8081" s="71" t="n">
        <f aca="false">IF(B8081&gt;=Settings!$B$23,1,0)</f>
        <v>1</v>
      </c>
      <c r="J8081" s="71" t="n">
        <v>1</v>
      </c>
      <c r="K8081" s="71" t="n">
        <f aca="false">F8081*I8081*J8081</f>
        <v>19</v>
      </c>
      <c r="L8081" s="71" t="n">
        <f aca="false">E8081*I8081*J8081</f>
        <v>0</v>
      </c>
      <c r="M8081" s="72" t="n">
        <f aca="false">G8081*I8081*J8081</f>
        <v>1180.98</v>
      </c>
      <c r="N8081" s="72" t="n">
        <f aca="false">D8081*I8081*J8081</f>
        <v>-0</v>
      </c>
      <c r="O8081" s="71" t="n">
        <f aca="false">F8081*J8081</f>
        <v>19</v>
      </c>
      <c r="P8081" s="71" t="n">
        <f aca="false">E8081*J8081</f>
        <v>0</v>
      </c>
    </row>
    <row r="8082" customFormat="false" ht="15" hidden="false" customHeight="false" outlineLevel="0" collapsed="false">
      <c r="A8082" s="71" t="s">
        <v>60</v>
      </c>
      <c r="B8082" s="71" t="s">
        <v>54</v>
      </c>
      <c r="C8082" s="71" t="s">
        <v>168</v>
      </c>
      <c r="D8082" s="72" t="n">
        <v>86.52</v>
      </c>
      <c r="E8082" s="71" t="n">
        <v>1</v>
      </c>
      <c r="F8082" s="71" t="n">
        <v>15</v>
      </c>
      <c r="G8082" s="72" t="n">
        <v>1395.7</v>
      </c>
      <c r="H8082" s="72" t="n">
        <v>1280.72</v>
      </c>
      <c r="I8082" s="71" t="n">
        <f aca="false">IF(B8082&gt;=Settings!$B$23,1,0)</f>
        <v>1</v>
      </c>
      <c r="J8082" s="71" t="n">
        <v>1</v>
      </c>
      <c r="K8082" s="71" t="n">
        <f aca="false">F8082*I8082*J8082</f>
        <v>15</v>
      </c>
      <c r="L8082" s="71" t="n">
        <f aca="false">E8082*I8082*J8082</f>
        <v>1</v>
      </c>
      <c r="M8082" s="72" t="n">
        <f aca="false">G8082*I8082*J8082</f>
        <v>1395.7</v>
      </c>
      <c r="N8082" s="72" t="n">
        <f aca="false">D8082*I8082*J8082</f>
        <v>86.52</v>
      </c>
      <c r="O8082" s="71" t="n">
        <f aca="false">F8082*J8082</f>
        <v>15</v>
      </c>
      <c r="P8082" s="71" t="n">
        <f aca="false">E8082*J8082</f>
        <v>1</v>
      </c>
    </row>
    <row r="8083" customFormat="false" ht="15" hidden="false" customHeight="false" outlineLevel="0" collapsed="false">
      <c r="A8083" s="71" t="s">
        <v>59</v>
      </c>
      <c r="B8083" s="71" t="s">
        <v>54</v>
      </c>
      <c r="C8083" s="71" t="s">
        <v>1220</v>
      </c>
      <c r="D8083" s="72" t="n">
        <v>68.14</v>
      </c>
      <c r="E8083" s="71" t="n">
        <v>1</v>
      </c>
      <c r="F8083" s="71" t="n">
        <v>15</v>
      </c>
      <c r="G8083" s="72" t="n">
        <v>1181.11</v>
      </c>
      <c r="H8083" s="72" t="n">
        <v>1058.03</v>
      </c>
      <c r="I8083" s="71" t="n">
        <f aca="false">IF(B8083&gt;=Settings!$B$23,1,0)</f>
        <v>1</v>
      </c>
      <c r="J8083" s="71" t="n">
        <v>1</v>
      </c>
      <c r="K8083" s="71" t="n">
        <f aca="false">F8083*I8083*J8083</f>
        <v>15</v>
      </c>
      <c r="L8083" s="71" t="n">
        <f aca="false">E8083*I8083*J8083</f>
        <v>1</v>
      </c>
      <c r="M8083" s="72" t="n">
        <f aca="false">G8083*I8083*J8083</f>
        <v>1181.11</v>
      </c>
      <c r="N8083" s="72" t="n">
        <f aca="false">D8083*I8083*J8083</f>
        <v>68.14</v>
      </c>
      <c r="O8083" s="71" t="n">
        <f aca="false">F8083*J8083</f>
        <v>15</v>
      </c>
      <c r="P8083" s="71" t="n">
        <f aca="false">E8083*J8083</f>
        <v>1</v>
      </c>
    </row>
    <row r="8084" customFormat="false" ht="15" hidden="false" customHeight="false" outlineLevel="0" collapsed="false">
      <c r="A8084" s="71" t="s">
        <v>59</v>
      </c>
      <c r="B8084" s="71" t="s">
        <v>54</v>
      </c>
      <c r="C8084" s="71" t="s">
        <v>1283</v>
      </c>
      <c r="D8084" s="72" t="n">
        <v>0</v>
      </c>
      <c r="E8084" s="71" t="n">
        <v>0</v>
      </c>
      <c r="F8084" s="71" t="n">
        <v>1</v>
      </c>
      <c r="G8084" s="72" t="n">
        <v>99.95</v>
      </c>
      <c r="H8084" s="72" t="n">
        <v>99.95</v>
      </c>
      <c r="I8084" s="71" t="n">
        <f aca="false">IF(B8084&gt;=Settings!$B$23,1,0)</f>
        <v>1</v>
      </c>
      <c r="J8084" s="71" t="n">
        <v>1</v>
      </c>
      <c r="K8084" s="71" t="n">
        <f aca="false">F8084*I8084*J8084</f>
        <v>1</v>
      </c>
      <c r="L8084" s="71" t="n">
        <f aca="false">E8084*I8084*J8084</f>
        <v>0</v>
      </c>
      <c r="M8084" s="72" t="n">
        <f aca="false">G8084*I8084*J8084</f>
        <v>99.95</v>
      </c>
      <c r="N8084" s="72" t="n">
        <f aca="false">D8084*I8084*J8084</f>
        <v>-0</v>
      </c>
      <c r="O8084" s="71" t="n">
        <f aca="false">F8084*J8084</f>
        <v>1</v>
      </c>
      <c r="P8084" s="71" t="n">
        <f aca="false">E8084*J8084</f>
        <v>0</v>
      </c>
    </row>
    <row r="8085" customFormat="false" ht="15" hidden="false" customHeight="false" outlineLevel="0" collapsed="false">
      <c r="A8085" s="71" t="s">
        <v>59</v>
      </c>
      <c r="B8085" s="71" t="s">
        <v>54</v>
      </c>
      <c r="C8085" s="71" t="s">
        <v>1076</v>
      </c>
      <c r="D8085" s="72" t="n">
        <v>190.81</v>
      </c>
      <c r="E8085" s="71" t="n">
        <v>2</v>
      </c>
      <c r="F8085" s="71" t="n">
        <v>41</v>
      </c>
      <c r="G8085" s="72" t="n">
        <v>3798.02</v>
      </c>
      <c r="H8085" s="72" t="n">
        <v>3415.79</v>
      </c>
      <c r="I8085" s="71" t="n">
        <f aca="false">IF(B8085&gt;=Settings!$B$23,1,0)</f>
        <v>1</v>
      </c>
      <c r="J8085" s="71" t="n">
        <v>1</v>
      </c>
      <c r="K8085" s="71" t="n">
        <f aca="false">F8085*I8085*J8085</f>
        <v>41</v>
      </c>
      <c r="L8085" s="71" t="n">
        <f aca="false">E8085*I8085*J8085</f>
        <v>2</v>
      </c>
      <c r="M8085" s="72" t="n">
        <f aca="false">G8085*I8085*J8085</f>
        <v>3798.02</v>
      </c>
      <c r="N8085" s="72" t="n">
        <f aca="false">D8085*I8085*J8085</f>
        <v>190.81</v>
      </c>
      <c r="O8085" s="71" t="n">
        <f aca="false">F8085*J8085</f>
        <v>41</v>
      </c>
      <c r="P8085" s="71" t="n">
        <f aca="false">E8085*J8085</f>
        <v>2</v>
      </c>
    </row>
    <row r="8086" customFormat="false" ht="15" hidden="false" customHeight="false" outlineLevel="0" collapsed="false">
      <c r="A8086" s="71" t="s">
        <v>60</v>
      </c>
      <c r="B8086" s="71" t="s">
        <v>54</v>
      </c>
      <c r="C8086" s="71" t="s">
        <v>1602</v>
      </c>
      <c r="D8086" s="72" t="n">
        <v>68.14</v>
      </c>
      <c r="E8086" s="71" t="n">
        <v>1</v>
      </c>
      <c r="F8086" s="71" t="n">
        <v>7</v>
      </c>
      <c r="G8086" s="72" t="n">
        <v>517.87</v>
      </c>
      <c r="H8086" s="72" t="n">
        <v>427.94</v>
      </c>
      <c r="I8086" s="71" t="n">
        <f aca="false">IF(B8086&gt;=Settings!$B$23,1,0)</f>
        <v>1</v>
      </c>
      <c r="J8086" s="71" t="n">
        <v>1</v>
      </c>
      <c r="K8086" s="71" t="n">
        <f aca="false">F8086*I8086*J8086</f>
        <v>7</v>
      </c>
      <c r="L8086" s="71" t="n">
        <f aca="false">E8086*I8086*J8086</f>
        <v>1</v>
      </c>
      <c r="M8086" s="72" t="n">
        <f aca="false">G8086*I8086*J8086</f>
        <v>517.87</v>
      </c>
      <c r="N8086" s="72" t="n">
        <f aca="false">D8086*I8086*J8086</f>
        <v>68.14</v>
      </c>
      <c r="O8086" s="71" t="n">
        <f aca="false">F8086*J8086</f>
        <v>7</v>
      </c>
      <c r="P8086" s="71" t="n">
        <f aca="false">E8086*J8086</f>
        <v>1</v>
      </c>
    </row>
    <row r="8087" customFormat="false" ht="15" hidden="false" customHeight="false" outlineLevel="0" collapsed="false">
      <c r="A8087" s="71" t="s">
        <v>59</v>
      </c>
      <c r="B8087" s="71" t="s">
        <v>54</v>
      </c>
      <c r="C8087" s="71" t="s">
        <v>116</v>
      </c>
      <c r="D8087" s="72" t="n">
        <v>1484.01</v>
      </c>
      <c r="E8087" s="71" t="n">
        <v>13</v>
      </c>
      <c r="F8087" s="71" t="n">
        <v>269</v>
      </c>
      <c r="G8087" s="72" t="n">
        <v>34041.28</v>
      </c>
      <c r="H8087" s="72" t="n">
        <v>28046.94</v>
      </c>
      <c r="I8087" s="71" t="n">
        <f aca="false">IF(B8087&gt;=Settings!$B$23,1,0)</f>
        <v>1</v>
      </c>
      <c r="J8087" s="71" t="n">
        <v>1</v>
      </c>
      <c r="K8087" s="71" t="n">
        <f aca="false">F8087*I8087*J8087</f>
        <v>269</v>
      </c>
      <c r="L8087" s="71" t="n">
        <f aca="false">E8087*I8087*J8087</f>
        <v>13</v>
      </c>
      <c r="M8087" s="72" t="n">
        <f aca="false">G8087*I8087*J8087</f>
        <v>34041.28</v>
      </c>
      <c r="N8087" s="72" t="n">
        <f aca="false">D8087*I8087*J8087</f>
        <v>1484.01</v>
      </c>
      <c r="O8087" s="71" t="n">
        <f aca="false">F8087*J8087</f>
        <v>269</v>
      </c>
      <c r="P8087" s="71" t="n">
        <f aca="false">E8087*J8087</f>
        <v>13</v>
      </c>
    </row>
    <row r="8088" customFormat="false" ht="15" hidden="false" customHeight="false" outlineLevel="0" collapsed="false">
      <c r="A8088" s="71" t="s">
        <v>63</v>
      </c>
      <c r="B8088" s="71" t="s">
        <v>54</v>
      </c>
      <c r="C8088" s="71" t="s">
        <v>2469</v>
      </c>
      <c r="D8088" s="72" t="n">
        <v>0</v>
      </c>
      <c r="E8088" s="71" t="n">
        <v>0</v>
      </c>
      <c r="F8088" s="71" t="n">
        <v>1</v>
      </c>
      <c r="G8088" s="72" t="n">
        <v>17.23</v>
      </c>
      <c r="H8088" s="72" t="n">
        <v>17.23</v>
      </c>
      <c r="I8088" s="71" t="n">
        <f aca="false">IF(B8088&gt;=Settings!$B$23,1,0)</f>
        <v>1</v>
      </c>
      <c r="J8088" s="71" t="n">
        <v>1</v>
      </c>
      <c r="K8088" s="71" t="n">
        <f aca="false">F8088*I8088*J8088</f>
        <v>1</v>
      </c>
      <c r="L8088" s="71" t="n">
        <f aca="false">E8088*I8088*J8088</f>
        <v>0</v>
      </c>
      <c r="M8088" s="72" t="n">
        <f aca="false">G8088*I8088*J8088</f>
        <v>17.23</v>
      </c>
      <c r="N8088" s="72" t="n">
        <f aca="false">D8088*I8088*J8088</f>
        <v>-0</v>
      </c>
      <c r="O8088" s="71" t="n">
        <f aca="false">F8088*J8088</f>
        <v>1</v>
      </c>
      <c r="P8088" s="71" t="n">
        <f aca="false">E8088*J8088</f>
        <v>0</v>
      </c>
    </row>
    <row r="8089" customFormat="false" ht="15" hidden="false" customHeight="false" outlineLevel="0" collapsed="false">
      <c r="A8089" s="71" t="s">
        <v>61</v>
      </c>
      <c r="B8089" s="71" t="s">
        <v>54</v>
      </c>
      <c r="C8089" s="71" t="s">
        <v>1280</v>
      </c>
      <c r="D8089" s="72" t="n">
        <v>0</v>
      </c>
      <c r="E8089" s="71" t="n">
        <v>0</v>
      </c>
      <c r="F8089" s="71" t="n">
        <v>5</v>
      </c>
      <c r="G8089" s="72" t="n">
        <v>445.22</v>
      </c>
      <c r="H8089" s="72" t="n">
        <v>431.6</v>
      </c>
      <c r="I8089" s="71" t="n">
        <f aca="false">IF(B8089&gt;=Settings!$B$23,1,0)</f>
        <v>1</v>
      </c>
      <c r="J8089" s="71" t="n">
        <v>1</v>
      </c>
      <c r="K8089" s="71" t="n">
        <f aca="false">F8089*I8089*J8089</f>
        <v>5</v>
      </c>
      <c r="L8089" s="71" t="n">
        <f aca="false">E8089*I8089*J8089</f>
        <v>0</v>
      </c>
      <c r="M8089" s="72" t="n">
        <f aca="false">G8089*I8089*J8089</f>
        <v>445.22</v>
      </c>
      <c r="N8089" s="72" t="n">
        <f aca="false">D8089*I8089*J8089</f>
        <v>-0</v>
      </c>
      <c r="O8089" s="71" t="n">
        <f aca="false">F8089*J8089</f>
        <v>5</v>
      </c>
      <c r="P8089" s="71" t="n">
        <f aca="false">E8089*J8089</f>
        <v>0</v>
      </c>
    </row>
    <row r="8090" customFormat="false" ht="15" hidden="false" customHeight="false" outlineLevel="0" collapsed="false">
      <c r="A8090" s="71" t="s">
        <v>59</v>
      </c>
      <c r="B8090" s="71" t="s">
        <v>54</v>
      </c>
      <c r="C8090" s="71" t="s">
        <v>2154</v>
      </c>
      <c r="D8090" s="72" t="n">
        <v>0</v>
      </c>
      <c r="E8090" s="71" t="n">
        <v>0</v>
      </c>
      <c r="F8090" s="71" t="n">
        <v>2</v>
      </c>
      <c r="G8090" s="72" t="n">
        <v>136.28</v>
      </c>
      <c r="H8090" s="72" t="n">
        <v>136.28</v>
      </c>
      <c r="I8090" s="71" t="n">
        <f aca="false">IF(B8090&gt;=Settings!$B$23,1,0)</f>
        <v>1</v>
      </c>
      <c r="J8090" s="71" t="n">
        <v>1</v>
      </c>
      <c r="K8090" s="71" t="n">
        <f aca="false">F8090*I8090*J8090</f>
        <v>2</v>
      </c>
      <c r="L8090" s="71" t="n">
        <f aca="false">E8090*I8090*J8090</f>
        <v>0</v>
      </c>
      <c r="M8090" s="72" t="n">
        <f aca="false">G8090*I8090*J8090</f>
        <v>136.28</v>
      </c>
      <c r="N8090" s="72" t="n">
        <f aca="false">D8090*I8090*J8090</f>
        <v>-0</v>
      </c>
      <c r="O8090" s="71" t="n">
        <f aca="false">F8090*J8090</f>
        <v>2</v>
      </c>
      <c r="P8090" s="71" t="n">
        <f aca="false">E8090*J8090</f>
        <v>0</v>
      </c>
    </row>
    <row r="8091" customFormat="false" ht="15" hidden="false" customHeight="false" outlineLevel="0" collapsed="false">
      <c r="A8091" s="71" t="s">
        <v>59</v>
      </c>
      <c r="B8091" s="71" t="s">
        <v>54</v>
      </c>
      <c r="C8091" s="71" t="s">
        <v>988</v>
      </c>
      <c r="D8091" s="72" t="n">
        <v>0</v>
      </c>
      <c r="E8091" s="71" t="n">
        <v>0</v>
      </c>
      <c r="F8091" s="71" t="n">
        <v>2</v>
      </c>
      <c r="G8091" s="72" t="n">
        <v>372.63</v>
      </c>
      <c r="H8091" s="72" t="n">
        <v>335.37</v>
      </c>
      <c r="I8091" s="71" t="n">
        <f aca="false">IF(B8091&gt;=Settings!$B$23,1,0)</f>
        <v>1</v>
      </c>
      <c r="J8091" s="71" t="n">
        <v>1</v>
      </c>
      <c r="K8091" s="71" t="n">
        <f aca="false">F8091*I8091*J8091</f>
        <v>2</v>
      </c>
      <c r="L8091" s="71" t="n">
        <f aca="false">E8091*I8091*J8091</f>
        <v>0</v>
      </c>
      <c r="M8091" s="72" t="n">
        <f aca="false">G8091*I8091*J8091</f>
        <v>372.63</v>
      </c>
      <c r="N8091" s="72" t="n">
        <f aca="false">D8091*I8091*J8091</f>
        <v>-0</v>
      </c>
      <c r="O8091" s="71" t="n">
        <f aca="false">F8091*J8091</f>
        <v>2</v>
      </c>
      <c r="P8091" s="71" t="n">
        <f aca="false">E8091*J8091</f>
        <v>0</v>
      </c>
    </row>
    <row r="8092" customFormat="false" ht="15" hidden="false" customHeight="false" outlineLevel="0" collapsed="false">
      <c r="A8092" s="71" t="s">
        <v>62</v>
      </c>
      <c r="B8092" s="71" t="s">
        <v>54</v>
      </c>
      <c r="C8092" s="71" t="s">
        <v>1296</v>
      </c>
      <c r="D8092" s="72" t="n">
        <v>0</v>
      </c>
      <c r="E8092" s="71" t="n">
        <v>0</v>
      </c>
      <c r="F8092" s="71" t="n">
        <v>1</v>
      </c>
      <c r="G8092" s="72" t="n">
        <v>20.86</v>
      </c>
      <c r="H8092" s="72" t="n">
        <v>20.86</v>
      </c>
      <c r="I8092" s="71" t="n">
        <f aca="false">IF(B8092&gt;=Settings!$B$23,1,0)</f>
        <v>1</v>
      </c>
      <c r="J8092" s="71" t="n">
        <v>1</v>
      </c>
      <c r="K8092" s="71" t="n">
        <f aca="false">F8092*I8092*J8092</f>
        <v>1</v>
      </c>
      <c r="L8092" s="71" t="n">
        <f aca="false">E8092*I8092*J8092</f>
        <v>0</v>
      </c>
      <c r="M8092" s="72" t="n">
        <f aca="false">G8092*I8092*J8092</f>
        <v>20.86</v>
      </c>
      <c r="N8092" s="72" t="n">
        <f aca="false">D8092*I8092*J8092</f>
        <v>-0</v>
      </c>
      <c r="O8092" s="71" t="n">
        <f aca="false">F8092*J8092</f>
        <v>1</v>
      </c>
      <c r="P8092" s="71" t="n">
        <f aca="false">E8092*J8092</f>
        <v>0</v>
      </c>
    </row>
    <row r="8093" customFormat="false" ht="15" hidden="false" customHeight="false" outlineLevel="0" collapsed="false">
      <c r="A8093" s="71" t="s">
        <v>59</v>
      </c>
      <c r="B8093" s="71" t="s">
        <v>54</v>
      </c>
      <c r="C8093" s="71" t="s">
        <v>1493</v>
      </c>
      <c r="D8093" s="72" t="n">
        <v>0</v>
      </c>
      <c r="E8093" s="71" t="n">
        <v>0</v>
      </c>
      <c r="F8093" s="71" t="n">
        <v>2</v>
      </c>
      <c r="G8093" s="72" t="n">
        <v>254.46</v>
      </c>
      <c r="H8093" s="72" t="n">
        <v>254.46</v>
      </c>
      <c r="I8093" s="71" t="n">
        <f aca="false">IF(B8093&gt;=Settings!$B$23,1,0)</f>
        <v>1</v>
      </c>
      <c r="J8093" s="71" t="n">
        <v>1</v>
      </c>
      <c r="K8093" s="71" t="n">
        <f aca="false">F8093*I8093*J8093</f>
        <v>2</v>
      </c>
      <c r="L8093" s="71" t="n">
        <f aca="false">E8093*I8093*J8093</f>
        <v>0</v>
      </c>
      <c r="M8093" s="72" t="n">
        <f aca="false">G8093*I8093*J8093</f>
        <v>254.46</v>
      </c>
      <c r="N8093" s="72" t="n">
        <f aca="false">D8093*I8093*J8093</f>
        <v>-0</v>
      </c>
      <c r="O8093" s="71" t="n">
        <f aca="false">F8093*J8093</f>
        <v>2</v>
      </c>
      <c r="P8093" s="71" t="n">
        <f aca="false">E8093*J8093</f>
        <v>0</v>
      </c>
    </row>
    <row r="8094" customFormat="false" ht="15" hidden="false" customHeight="false" outlineLevel="0" collapsed="false">
      <c r="A8094" s="71" t="s">
        <v>59</v>
      </c>
      <c r="B8094" s="71" t="s">
        <v>54</v>
      </c>
      <c r="C8094" s="71" t="s">
        <v>1062</v>
      </c>
      <c r="D8094" s="72" t="n">
        <v>122.68</v>
      </c>
      <c r="E8094" s="71" t="n">
        <v>1</v>
      </c>
      <c r="F8094" s="71" t="n">
        <v>3</v>
      </c>
      <c r="G8094" s="72" t="n">
        <v>340.77</v>
      </c>
      <c r="H8094" s="72" t="n">
        <v>201.74</v>
      </c>
      <c r="I8094" s="71" t="n">
        <f aca="false">IF(B8094&gt;=Settings!$B$23,1,0)</f>
        <v>1</v>
      </c>
      <c r="J8094" s="71" t="n">
        <v>1</v>
      </c>
      <c r="K8094" s="71" t="n">
        <f aca="false">F8094*I8094*J8094</f>
        <v>3</v>
      </c>
      <c r="L8094" s="71" t="n">
        <f aca="false">E8094*I8094*J8094</f>
        <v>1</v>
      </c>
      <c r="M8094" s="72" t="n">
        <f aca="false">G8094*I8094*J8094</f>
        <v>340.77</v>
      </c>
      <c r="N8094" s="72" t="n">
        <f aca="false">D8094*I8094*J8094</f>
        <v>122.68</v>
      </c>
      <c r="O8094" s="71" t="n">
        <f aca="false">F8094*J8094</f>
        <v>3</v>
      </c>
      <c r="P8094" s="71" t="n">
        <f aca="false">E8094*J8094</f>
        <v>1</v>
      </c>
    </row>
    <row r="8095" customFormat="false" ht="15" hidden="false" customHeight="false" outlineLevel="0" collapsed="false">
      <c r="A8095" s="71" t="s">
        <v>59</v>
      </c>
      <c r="B8095" s="71" t="s">
        <v>54</v>
      </c>
      <c r="C8095" s="71" t="s">
        <v>962</v>
      </c>
      <c r="D8095" s="72" t="n">
        <v>68.14</v>
      </c>
      <c r="E8095" s="71" t="n">
        <v>1</v>
      </c>
      <c r="F8095" s="71" t="n">
        <v>2</v>
      </c>
      <c r="G8095" s="72" t="n">
        <v>127.19</v>
      </c>
      <c r="H8095" s="72" t="n">
        <v>59.05</v>
      </c>
      <c r="I8095" s="71" t="n">
        <f aca="false">IF(B8095&gt;=Settings!$B$23,1,0)</f>
        <v>1</v>
      </c>
      <c r="J8095" s="71" t="n">
        <v>1</v>
      </c>
      <c r="K8095" s="71" t="n">
        <f aca="false">F8095*I8095*J8095</f>
        <v>2</v>
      </c>
      <c r="L8095" s="71" t="n">
        <f aca="false">E8095*I8095*J8095</f>
        <v>1</v>
      </c>
      <c r="M8095" s="72" t="n">
        <f aca="false">G8095*I8095*J8095</f>
        <v>127.19</v>
      </c>
      <c r="N8095" s="72" t="n">
        <f aca="false">D8095*I8095*J8095</f>
        <v>68.14</v>
      </c>
      <c r="O8095" s="71" t="n">
        <f aca="false">F8095*J8095</f>
        <v>2</v>
      </c>
      <c r="P8095" s="71" t="n">
        <f aca="false">E8095*J8095</f>
        <v>1</v>
      </c>
    </row>
    <row r="8096" customFormat="false" ht="15" hidden="false" customHeight="false" outlineLevel="0" collapsed="false">
      <c r="A8096" s="71" t="s">
        <v>61</v>
      </c>
      <c r="B8096" s="71" t="s">
        <v>54</v>
      </c>
      <c r="C8096" s="71" t="s">
        <v>149</v>
      </c>
      <c r="D8096" s="72" t="n">
        <v>734.33</v>
      </c>
      <c r="E8096" s="71" t="n">
        <v>10</v>
      </c>
      <c r="F8096" s="71" t="n">
        <v>125</v>
      </c>
      <c r="G8096" s="72" t="n">
        <v>9185.07</v>
      </c>
      <c r="H8096" s="72" t="n">
        <v>8045.68</v>
      </c>
      <c r="I8096" s="71" t="n">
        <f aca="false">IF(B8096&gt;=Settings!$B$23,1,0)</f>
        <v>1</v>
      </c>
      <c r="J8096" s="71" t="n">
        <v>1</v>
      </c>
      <c r="K8096" s="71" t="n">
        <f aca="false">F8096*I8096*J8096</f>
        <v>125</v>
      </c>
      <c r="L8096" s="71" t="n">
        <f aca="false">E8096*I8096*J8096</f>
        <v>10</v>
      </c>
      <c r="M8096" s="72" t="n">
        <f aca="false">G8096*I8096*J8096</f>
        <v>9185.07</v>
      </c>
      <c r="N8096" s="72" t="n">
        <f aca="false">D8096*I8096*J8096</f>
        <v>734.33</v>
      </c>
      <c r="O8096" s="71" t="n">
        <f aca="false">F8096*J8096</f>
        <v>125</v>
      </c>
      <c r="P8096" s="71" t="n">
        <f aca="false">E8096*J8096</f>
        <v>10</v>
      </c>
    </row>
    <row r="8097" customFormat="false" ht="15" hidden="false" customHeight="false" outlineLevel="0" collapsed="false">
      <c r="A8097" s="71" t="s">
        <v>60</v>
      </c>
      <c r="B8097" s="71" t="s">
        <v>54</v>
      </c>
      <c r="C8097" s="71" t="s">
        <v>125</v>
      </c>
      <c r="D8097" s="72" t="n">
        <v>713.32</v>
      </c>
      <c r="E8097" s="71" t="n">
        <v>7</v>
      </c>
      <c r="F8097" s="71" t="n">
        <v>76</v>
      </c>
      <c r="G8097" s="72" t="n">
        <v>7923.53</v>
      </c>
      <c r="H8097" s="72" t="n">
        <v>6911.4</v>
      </c>
      <c r="I8097" s="71" t="n">
        <f aca="false">IF(B8097&gt;=Settings!$B$23,1,0)</f>
        <v>1</v>
      </c>
      <c r="J8097" s="71" t="n">
        <v>1</v>
      </c>
      <c r="K8097" s="71" t="n">
        <f aca="false">F8097*I8097*J8097</f>
        <v>76</v>
      </c>
      <c r="L8097" s="71" t="n">
        <f aca="false">E8097*I8097*J8097</f>
        <v>7</v>
      </c>
      <c r="M8097" s="72" t="n">
        <f aca="false">G8097*I8097*J8097</f>
        <v>7923.53</v>
      </c>
      <c r="N8097" s="72" t="n">
        <f aca="false">D8097*I8097*J8097</f>
        <v>713.32</v>
      </c>
      <c r="O8097" s="71" t="n">
        <f aca="false">F8097*J8097</f>
        <v>76</v>
      </c>
      <c r="P8097" s="71" t="n">
        <f aca="false">E8097*J8097</f>
        <v>7</v>
      </c>
    </row>
    <row r="8098" customFormat="false" ht="15" hidden="false" customHeight="false" outlineLevel="0" collapsed="false">
      <c r="A8098" s="71" t="s">
        <v>59</v>
      </c>
      <c r="B8098" s="71" t="s">
        <v>54</v>
      </c>
      <c r="C8098" s="71" t="s">
        <v>627</v>
      </c>
      <c r="D8098" s="72" t="n">
        <v>0</v>
      </c>
      <c r="E8098" s="71" t="n">
        <v>0</v>
      </c>
      <c r="F8098" s="71" t="n">
        <v>9</v>
      </c>
      <c r="G8098" s="72" t="n">
        <v>772.3</v>
      </c>
      <c r="H8098" s="72" t="n">
        <v>760.04</v>
      </c>
      <c r="I8098" s="71" t="n">
        <f aca="false">IF(B8098&gt;=Settings!$B$23,1,0)</f>
        <v>1</v>
      </c>
      <c r="J8098" s="71" t="n">
        <v>1</v>
      </c>
      <c r="K8098" s="71" t="n">
        <f aca="false">F8098*I8098*J8098</f>
        <v>9</v>
      </c>
      <c r="L8098" s="71" t="n">
        <f aca="false">E8098*I8098*J8098</f>
        <v>0</v>
      </c>
      <c r="M8098" s="72" t="n">
        <f aca="false">G8098*I8098*J8098</f>
        <v>772.3</v>
      </c>
      <c r="N8098" s="72" t="n">
        <f aca="false">D8098*I8098*J8098</f>
        <v>-0</v>
      </c>
      <c r="O8098" s="71" t="n">
        <f aca="false">F8098*J8098</f>
        <v>9</v>
      </c>
      <c r="P8098" s="71" t="n">
        <f aca="false">E8098*J8098</f>
        <v>0</v>
      </c>
    </row>
    <row r="8099" customFormat="false" ht="15" hidden="false" customHeight="false" outlineLevel="0" collapsed="false">
      <c r="A8099" s="71" t="s">
        <v>60</v>
      </c>
      <c r="B8099" s="71" t="s">
        <v>54</v>
      </c>
      <c r="C8099" s="71" t="s">
        <v>1296</v>
      </c>
      <c r="D8099" s="72" t="n">
        <v>41.72</v>
      </c>
      <c r="E8099" s="71" t="n">
        <v>2</v>
      </c>
      <c r="F8099" s="71" t="n">
        <v>27</v>
      </c>
      <c r="G8099" s="72" t="n">
        <v>563.23</v>
      </c>
      <c r="H8099" s="72" t="n">
        <v>521.51</v>
      </c>
      <c r="I8099" s="71" t="n">
        <f aca="false">IF(B8099&gt;=Settings!$B$23,1,0)</f>
        <v>1</v>
      </c>
      <c r="J8099" s="71" t="n">
        <v>1</v>
      </c>
      <c r="K8099" s="71" t="n">
        <f aca="false">F8099*I8099*J8099</f>
        <v>27</v>
      </c>
      <c r="L8099" s="71" t="n">
        <f aca="false">E8099*I8099*J8099</f>
        <v>2</v>
      </c>
      <c r="M8099" s="72" t="n">
        <f aca="false">G8099*I8099*J8099</f>
        <v>563.23</v>
      </c>
      <c r="N8099" s="72" t="n">
        <f aca="false">D8099*I8099*J8099</f>
        <v>41.72</v>
      </c>
      <c r="O8099" s="71" t="n">
        <f aca="false">F8099*J8099</f>
        <v>27</v>
      </c>
      <c r="P8099" s="71" t="n">
        <f aca="false">E8099*J8099</f>
        <v>2</v>
      </c>
    </row>
    <row r="8100" customFormat="false" ht="15" hidden="false" customHeight="false" outlineLevel="0" collapsed="false">
      <c r="A8100" s="71" t="s">
        <v>63</v>
      </c>
      <c r="B8100" s="71" t="s">
        <v>54</v>
      </c>
      <c r="C8100" s="71" t="s">
        <v>2229</v>
      </c>
      <c r="D8100" s="72" t="n">
        <v>0</v>
      </c>
      <c r="E8100" s="71" t="n">
        <v>0</v>
      </c>
      <c r="F8100" s="71" t="n">
        <v>3</v>
      </c>
      <c r="G8100" s="72" t="n">
        <v>122.58</v>
      </c>
      <c r="H8100" s="72" t="n">
        <v>122.58</v>
      </c>
      <c r="I8100" s="71" t="n">
        <f aca="false">IF(B8100&gt;=Settings!$B$23,1,0)</f>
        <v>1</v>
      </c>
      <c r="J8100" s="71" t="n">
        <v>1</v>
      </c>
      <c r="K8100" s="71" t="n">
        <f aca="false">F8100*I8100*J8100</f>
        <v>3</v>
      </c>
      <c r="L8100" s="71" t="n">
        <f aca="false">E8100*I8100*J8100</f>
        <v>0</v>
      </c>
      <c r="M8100" s="72" t="n">
        <f aca="false">G8100*I8100*J8100</f>
        <v>122.58</v>
      </c>
      <c r="N8100" s="72" t="n">
        <f aca="false">D8100*I8100*J8100</f>
        <v>-0</v>
      </c>
      <c r="O8100" s="71" t="n">
        <f aca="false">F8100*J8100</f>
        <v>3</v>
      </c>
      <c r="P8100" s="71" t="n">
        <f aca="false">E8100*J8100</f>
        <v>0</v>
      </c>
    </row>
    <row r="8101" customFormat="false" ht="15" hidden="false" customHeight="false" outlineLevel="0" collapsed="false">
      <c r="A8101" s="71" t="s">
        <v>62</v>
      </c>
      <c r="B8101" s="71" t="s">
        <v>54</v>
      </c>
      <c r="C8101" s="71" t="s">
        <v>361</v>
      </c>
      <c r="D8101" s="72" t="n">
        <v>0</v>
      </c>
      <c r="E8101" s="71" t="n">
        <v>0</v>
      </c>
      <c r="F8101" s="71" t="n">
        <v>1</v>
      </c>
      <c r="G8101" s="72" t="n">
        <v>49.95</v>
      </c>
      <c r="H8101" s="72" t="n">
        <v>49.95</v>
      </c>
      <c r="I8101" s="71" t="n">
        <f aca="false">IF(B8101&gt;=Settings!$B$23,1,0)</f>
        <v>1</v>
      </c>
      <c r="J8101" s="71" t="n">
        <v>1</v>
      </c>
      <c r="K8101" s="71" t="n">
        <f aca="false">F8101*I8101*J8101</f>
        <v>1</v>
      </c>
      <c r="L8101" s="71" t="n">
        <f aca="false">E8101*I8101*J8101</f>
        <v>0</v>
      </c>
      <c r="M8101" s="72" t="n">
        <f aca="false">G8101*I8101*J8101</f>
        <v>49.95</v>
      </c>
      <c r="N8101" s="72" t="n">
        <f aca="false">D8101*I8101*J8101</f>
        <v>-0</v>
      </c>
      <c r="O8101" s="71" t="n">
        <f aca="false">F8101*J8101</f>
        <v>1</v>
      </c>
      <c r="P8101" s="71" t="n">
        <f aca="false">E8101*J8101</f>
        <v>0</v>
      </c>
    </row>
    <row r="8102" customFormat="false" ht="15" hidden="false" customHeight="false" outlineLevel="0" collapsed="false">
      <c r="A8102" s="71" t="s">
        <v>59</v>
      </c>
      <c r="B8102" s="71" t="s">
        <v>54</v>
      </c>
      <c r="C8102" s="71" t="s">
        <v>595</v>
      </c>
      <c r="D8102" s="72" t="n">
        <v>72.64</v>
      </c>
      <c r="E8102" s="71" t="n">
        <v>2</v>
      </c>
      <c r="F8102" s="71" t="n">
        <v>33</v>
      </c>
      <c r="G8102" s="72" t="n">
        <v>1325.75</v>
      </c>
      <c r="H8102" s="72" t="n">
        <v>1208.65</v>
      </c>
      <c r="I8102" s="71" t="n">
        <f aca="false">IF(B8102&gt;=Settings!$B$23,1,0)</f>
        <v>1</v>
      </c>
      <c r="J8102" s="71" t="n">
        <v>1</v>
      </c>
      <c r="K8102" s="71" t="n">
        <f aca="false">F8102*I8102*J8102</f>
        <v>33</v>
      </c>
      <c r="L8102" s="71" t="n">
        <f aca="false">E8102*I8102*J8102</f>
        <v>2</v>
      </c>
      <c r="M8102" s="72" t="n">
        <f aca="false">G8102*I8102*J8102</f>
        <v>1325.75</v>
      </c>
      <c r="N8102" s="72" t="n">
        <f aca="false">D8102*I8102*J8102</f>
        <v>72.64</v>
      </c>
      <c r="O8102" s="71" t="n">
        <f aca="false">F8102*J8102</f>
        <v>33</v>
      </c>
      <c r="P8102" s="71" t="n">
        <f aca="false">E8102*J8102</f>
        <v>2</v>
      </c>
    </row>
    <row r="8103" customFormat="false" ht="15" hidden="false" customHeight="false" outlineLevel="0" collapsed="false">
      <c r="A8103" s="71" t="s">
        <v>62</v>
      </c>
      <c r="B8103" s="71" t="s">
        <v>54</v>
      </c>
      <c r="C8103" s="71" t="s">
        <v>2027</v>
      </c>
      <c r="D8103" s="72" t="n">
        <v>0</v>
      </c>
      <c r="E8103" s="71" t="n">
        <v>0</v>
      </c>
      <c r="F8103" s="71" t="n">
        <v>1</v>
      </c>
      <c r="G8103" s="72" t="n">
        <v>86.32</v>
      </c>
      <c r="H8103" s="72" t="n">
        <v>86.32</v>
      </c>
      <c r="I8103" s="71" t="n">
        <f aca="false">IF(B8103&gt;=Settings!$B$23,1,0)</f>
        <v>1</v>
      </c>
      <c r="J8103" s="71" t="n">
        <v>1</v>
      </c>
      <c r="K8103" s="71" t="n">
        <f aca="false">F8103*I8103*J8103</f>
        <v>1</v>
      </c>
      <c r="L8103" s="71" t="n">
        <f aca="false">E8103*I8103*J8103</f>
        <v>0</v>
      </c>
      <c r="M8103" s="72" t="n">
        <f aca="false">G8103*I8103*J8103</f>
        <v>86.32</v>
      </c>
      <c r="N8103" s="72" t="n">
        <f aca="false">D8103*I8103*J8103</f>
        <v>-0</v>
      </c>
      <c r="O8103" s="71" t="n">
        <f aca="false">F8103*J8103</f>
        <v>1</v>
      </c>
      <c r="P8103" s="71" t="n">
        <f aca="false">E8103*J8103</f>
        <v>0</v>
      </c>
    </row>
    <row r="8104" customFormat="false" ht="15" hidden="false" customHeight="false" outlineLevel="0" collapsed="false">
      <c r="A8104" s="71" t="s">
        <v>61</v>
      </c>
      <c r="B8104" s="71" t="s">
        <v>54</v>
      </c>
      <c r="C8104" s="71" t="s">
        <v>1422</v>
      </c>
      <c r="D8104" s="72" t="n">
        <v>0</v>
      </c>
      <c r="E8104" s="71" t="n">
        <v>0</v>
      </c>
      <c r="F8104" s="71" t="n">
        <v>2</v>
      </c>
      <c r="G8104" s="72" t="n">
        <v>290.82</v>
      </c>
      <c r="H8104" s="72" t="n">
        <v>290.82</v>
      </c>
      <c r="I8104" s="71" t="n">
        <f aca="false">IF(B8104&gt;=Settings!$B$23,1,0)</f>
        <v>1</v>
      </c>
      <c r="J8104" s="71" t="n">
        <v>1</v>
      </c>
      <c r="K8104" s="71" t="n">
        <f aca="false">F8104*I8104*J8104</f>
        <v>2</v>
      </c>
      <c r="L8104" s="71" t="n">
        <f aca="false">E8104*I8104*J8104</f>
        <v>0</v>
      </c>
      <c r="M8104" s="72" t="n">
        <f aca="false">G8104*I8104*J8104</f>
        <v>290.82</v>
      </c>
      <c r="N8104" s="72" t="n">
        <f aca="false">D8104*I8104*J8104</f>
        <v>-0</v>
      </c>
      <c r="O8104" s="71" t="n">
        <f aca="false">F8104*J8104</f>
        <v>2</v>
      </c>
      <c r="P8104" s="71" t="n">
        <f aca="false">E8104*J8104</f>
        <v>0</v>
      </c>
    </row>
    <row r="8105" customFormat="false" ht="15" hidden="false" customHeight="false" outlineLevel="0" collapsed="false">
      <c r="A8105" s="71" t="s">
        <v>59</v>
      </c>
      <c r="B8105" s="71" t="s">
        <v>54</v>
      </c>
      <c r="C8105" s="71" t="s">
        <v>941</v>
      </c>
      <c r="D8105" s="72" t="n">
        <v>84.96</v>
      </c>
      <c r="E8105" s="71" t="n">
        <v>1</v>
      </c>
      <c r="F8105" s="71" t="n">
        <v>1</v>
      </c>
      <c r="G8105" s="72" t="n">
        <v>99.95</v>
      </c>
      <c r="H8105" s="72" t="n">
        <v>14.99</v>
      </c>
      <c r="I8105" s="71" t="n">
        <f aca="false">IF(B8105&gt;=Settings!$B$23,1,0)</f>
        <v>1</v>
      </c>
      <c r="J8105" s="71" t="n">
        <v>1</v>
      </c>
      <c r="K8105" s="71" t="n">
        <f aca="false">F8105*I8105*J8105</f>
        <v>1</v>
      </c>
      <c r="L8105" s="71" t="n">
        <f aca="false">E8105*I8105*J8105</f>
        <v>1</v>
      </c>
      <c r="M8105" s="72" t="n">
        <f aca="false">G8105*I8105*J8105</f>
        <v>99.95</v>
      </c>
      <c r="N8105" s="72" t="n">
        <f aca="false">D8105*I8105*J8105</f>
        <v>84.96</v>
      </c>
      <c r="O8105" s="71" t="n">
        <f aca="false">F8105*J8105</f>
        <v>1</v>
      </c>
      <c r="P8105" s="71" t="n">
        <f aca="false">E8105*J8105</f>
        <v>1</v>
      </c>
    </row>
    <row r="8106" customFormat="false" ht="15" hidden="false" customHeight="false" outlineLevel="0" collapsed="false">
      <c r="A8106" s="71" t="s">
        <v>61</v>
      </c>
      <c r="B8106" s="71" t="s">
        <v>54</v>
      </c>
      <c r="C8106" s="71" t="s">
        <v>1212</v>
      </c>
      <c r="D8106" s="72" t="n">
        <v>0</v>
      </c>
      <c r="E8106" s="71" t="n">
        <v>0</v>
      </c>
      <c r="F8106" s="71" t="n">
        <v>1</v>
      </c>
      <c r="G8106" s="72" t="n">
        <v>54.5</v>
      </c>
      <c r="H8106" s="72" t="n">
        <v>54.5</v>
      </c>
      <c r="I8106" s="71" t="n">
        <f aca="false">IF(B8106&gt;=Settings!$B$23,1,0)</f>
        <v>1</v>
      </c>
      <c r="J8106" s="71" t="n">
        <v>1</v>
      </c>
      <c r="K8106" s="71" t="n">
        <f aca="false">F8106*I8106*J8106</f>
        <v>1</v>
      </c>
      <c r="L8106" s="71" t="n">
        <f aca="false">E8106*I8106*J8106</f>
        <v>0</v>
      </c>
      <c r="M8106" s="72" t="n">
        <f aca="false">G8106*I8106*J8106</f>
        <v>54.5</v>
      </c>
      <c r="N8106" s="72" t="n">
        <f aca="false">D8106*I8106*J8106</f>
        <v>-0</v>
      </c>
      <c r="O8106" s="71" t="n">
        <f aca="false">F8106*J8106</f>
        <v>1</v>
      </c>
      <c r="P8106" s="71" t="n">
        <f aca="false">E8106*J8106</f>
        <v>0</v>
      </c>
    </row>
    <row r="8107" customFormat="false" ht="15" hidden="false" customHeight="false" outlineLevel="0" collapsed="false">
      <c r="A8107" s="71" t="s">
        <v>61</v>
      </c>
      <c r="B8107" s="71" t="s">
        <v>54</v>
      </c>
      <c r="C8107" s="71" t="s">
        <v>1849</v>
      </c>
      <c r="D8107" s="72" t="n">
        <v>0</v>
      </c>
      <c r="E8107" s="71" t="n">
        <v>0</v>
      </c>
      <c r="F8107" s="71" t="n">
        <v>1</v>
      </c>
      <c r="G8107" s="72" t="n">
        <v>231.77</v>
      </c>
      <c r="H8107" s="72" t="n">
        <v>231.77</v>
      </c>
      <c r="I8107" s="71" t="n">
        <f aca="false">IF(B8107&gt;=Settings!$B$23,1,0)</f>
        <v>1</v>
      </c>
      <c r="J8107" s="71" t="n">
        <v>1</v>
      </c>
      <c r="K8107" s="71" t="n">
        <f aca="false">F8107*I8107*J8107</f>
        <v>1</v>
      </c>
      <c r="L8107" s="71" t="n">
        <f aca="false">E8107*I8107*J8107</f>
        <v>0</v>
      </c>
      <c r="M8107" s="72" t="n">
        <f aca="false">G8107*I8107*J8107</f>
        <v>231.77</v>
      </c>
      <c r="N8107" s="72" t="n">
        <f aca="false">D8107*I8107*J8107</f>
        <v>-0</v>
      </c>
      <c r="O8107" s="71" t="n">
        <f aca="false">F8107*J8107</f>
        <v>1</v>
      </c>
      <c r="P8107" s="71" t="n">
        <f aca="false">E8107*J8107</f>
        <v>0</v>
      </c>
    </row>
    <row r="8108" customFormat="false" ht="15" hidden="false" customHeight="false" outlineLevel="0" collapsed="false">
      <c r="A8108" s="71" t="s">
        <v>59</v>
      </c>
      <c r="B8108" s="71" t="s">
        <v>54</v>
      </c>
      <c r="C8108" s="71" t="s">
        <v>1030</v>
      </c>
      <c r="D8108" s="72" t="n">
        <v>0</v>
      </c>
      <c r="E8108" s="71" t="n">
        <v>0</v>
      </c>
      <c r="F8108" s="71" t="n">
        <v>2</v>
      </c>
      <c r="G8108" s="72" t="n">
        <v>159</v>
      </c>
      <c r="H8108" s="72" t="n">
        <v>159</v>
      </c>
      <c r="I8108" s="71" t="n">
        <f aca="false">IF(B8108&gt;=Settings!$B$23,1,0)</f>
        <v>1</v>
      </c>
      <c r="J8108" s="71" t="n">
        <v>1</v>
      </c>
      <c r="K8108" s="71" t="n">
        <f aca="false">F8108*I8108*J8108</f>
        <v>2</v>
      </c>
      <c r="L8108" s="71" t="n">
        <f aca="false">E8108*I8108*J8108</f>
        <v>0</v>
      </c>
      <c r="M8108" s="72" t="n">
        <f aca="false">G8108*I8108*J8108</f>
        <v>159</v>
      </c>
      <c r="N8108" s="72" t="n">
        <f aca="false">D8108*I8108*J8108</f>
        <v>-0</v>
      </c>
      <c r="O8108" s="71" t="n">
        <f aca="false">F8108*J8108</f>
        <v>2</v>
      </c>
      <c r="P8108" s="71" t="n">
        <f aca="false">E8108*J8108</f>
        <v>0</v>
      </c>
    </row>
    <row r="8109" customFormat="false" ht="15" hidden="false" customHeight="false" outlineLevel="0" collapsed="false">
      <c r="A8109" s="71" t="s">
        <v>59</v>
      </c>
      <c r="B8109" s="71" t="s">
        <v>54</v>
      </c>
      <c r="C8109" s="71" t="s">
        <v>1607</v>
      </c>
      <c r="D8109" s="72" t="n">
        <v>0</v>
      </c>
      <c r="E8109" s="71" t="n">
        <v>0</v>
      </c>
      <c r="F8109" s="71" t="n">
        <v>1</v>
      </c>
      <c r="G8109" s="72" t="n">
        <v>104.5</v>
      </c>
      <c r="H8109" s="72" t="n">
        <v>104.5</v>
      </c>
      <c r="I8109" s="71" t="n">
        <f aca="false">IF(B8109&gt;=Settings!$B$23,1,0)</f>
        <v>1</v>
      </c>
      <c r="J8109" s="71" t="n">
        <v>1</v>
      </c>
      <c r="K8109" s="71" t="n">
        <f aca="false">F8109*I8109*J8109</f>
        <v>1</v>
      </c>
      <c r="L8109" s="71" t="n">
        <f aca="false">E8109*I8109*J8109</f>
        <v>0</v>
      </c>
      <c r="M8109" s="72" t="n">
        <f aca="false">G8109*I8109*J8109</f>
        <v>104.5</v>
      </c>
      <c r="N8109" s="72" t="n">
        <f aca="false">D8109*I8109*J8109</f>
        <v>-0</v>
      </c>
      <c r="O8109" s="71" t="n">
        <f aca="false">F8109*J8109</f>
        <v>1</v>
      </c>
      <c r="P8109" s="71" t="n">
        <f aca="false">E8109*J8109</f>
        <v>0</v>
      </c>
    </row>
    <row r="8110" customFormat="false" ht="15" hidden="false" customHeight="false" outlineLevel="0" collapsed="false">
      <c r="A8110" s="71" t="s">
        <v>59</v>
      </c>
      <c r="B8110" s="71" t="s">
        <v>54</v>
      </c>
      <c r="C8110" s="71" t="s">
        <v>2177</v>
      </c>
      <c r="D8110" s="72" t="n">
        <v>0</v>
      </c>
      <c r="E8110" s="71" t="n">
        <v>0</v>
      </c>
      <c r="F8110" s="71" t="n">
        <v>2</v>
      </c>
      <c r="G8110" s="72" t="n">
        <v>190.81</v>
      </c>
      <c r="H8110" s="72" t="n">
        <v>190.81</v>
      </c>
      <c r="I8110" s="71" t="n">
        <f aca="false">IF(B8110&gt;=Settings!$B$23,1,0)</f>
        <v>1</v>
      </c>
      <c r="J8110" s="71" t="n">
        <v>1</v>
      </c>
      <c r="K8110" s="71" t="n">
        <f aca="false">F8110*I8110*J8110</f>
        <v>2</v>
      </c>
      <c r="L8110" s="71" t="n">
        <f aca="false">E8110*I8110*J8110</f>
        <v>0</v>
      </c>
      <c r="M8110" s="72" t="n">
        <f aca="false">G8110*I8110*J8110</f>
        <v>190.81</v>
      </c>
      <c r="N8110" s="72" t="n">
        <f aca="false">D8110*I8110*J8110</f>
        <v>-0</v>
      </c>
      <c r="O8110" s="71" t="n">
        <f aca="false">F8110*J8110</f>
        <v>2</v>
      </c>
      <c r="P8110" s="71" t="n">
        <f aca="false">E8110*J8110</f>
        <v>0</v>
      </c>
    </row>
    <row r="8111" customFormat="false" ht="15" hidden="false" customHeight="false" outlineLevel="0" collapsed="false">
      <c r="A8111" s="71" t="s">
        <v>60</v>
      </c>
      <c r="B8111" s="71" t="s">
        <v>54</v>
      </c>
      <c r="C8111" s="71" t="s">
        <v>1242</v>
      </c>
      <c r="D8111" s="72" t="n">
        <v>118.14</v>
      </c>
      <c r="E8111" s="71" t="n">
        <v>1</v>
      </c>
      <c r="F8111" s="71" t="n">
        <v>17</v>
      </c>
      <c r="G8111" s="72" t="n">
        <v>1790.09</v>
      </c>
      <c r="H8111" s="72" t="n">
        <v>1637.89</v>
      </c>
      <c r="I8111" s="71" t="n">
        <f aca="false">IF(B8111&gt;=Settings!$B$23,1,0)</f>
        <v>1</v>
      </c>
      <c r="J8111" s="71" t="n">
        <v>1</v>
      </c>
      <c r="K8111" s="71" t="n">
        <f aca="false">F8111*I8111*J8111</f>
        <v>17</v>
      </c>
      <c r="L8111" s="71" t="n">
        <f aca="false">E8111*I8111*J8111</f>
        <v>1</v>
      </c>
      <c r="M8111" s="72" t="n">
        <f aca="false">G8111*I8111*J8111</f>
        <v>1790.09</v>
      </c>
      <c r="N8111" s="72" t="n">
        <f aca="false">D8111*I8111*J8111</f>
        <v>118.14</v>
      </c>
      <c r="O8111" s="71" t="n">
        <f aca="false">F8111*J8111</f>
        <v>17</v>
      </c>
      <c r="P8111" s="71" t="n">
        <f aca="false">E8111*J8111</f>
        <v>1</v>
      </c>
    </row>
    <row r="8112" customFormat="false" ht="15" hidden="false" customHeight="false" outlineLevel="0" collapsed="false">
      <c r="A8112" s="71" t="s">
        <v>59</v>
      </c>
      <c r="B8112" s="71" t="s">
        <v>54</v>
      </c>
      <c r="C8112" s="71" t="s">
        <v>2396</v>
      </c>
      <c r="D8112" s="72" t="n">
        <v>0</v>
      </c>
      <c r="E8112" s="71" t="n">
        <v>0</v>
      </c>
      <c r="F8112" s="71" t="n">
        <v>1</v>
      </c>
      <c r="G8112" s="72" t="n">
        <v>95.4</v>
      </c>
      <c r="H8112" s="72" t="n">
        <v>81.1</v>
      </c>
      <c r="I8112" s="71" t="n">
        <f aca="false">IF(B8112&gt;=Settings!$B$23,1,0)</f>
        <v>1</v>
      </c>
      <c r="J8112" s="71" t="n">
        <v>1</v>
      </c>
      <c r="K8112" s="71" t="n">
        <f aca="false">F8112*I8112*J8112</f>
        <v>1</v>
      </c>
      <c r="L8112" s="71" t="n">
        <f aca="false">E8112*I8112*J8112</f>
        <v>0</v>
      </c>
      <c r="M8112" s="72" t="n">
        <f aca="false">G8112*I8112*J8112</f>
        <v>95.4</v>
      </c>
      <c r="N8112" s="72" t="n">
        <f aca="false">D8112*I8112*J8112</f>
        <v>-0</v>
      </c>
      <c r="O8112" s="71" t="n">
        <f aca="false">F8112*J8112</f>
        <v>1</v>
      </c>
      <c r="P8112" s="71" t="n">
        <f aca="false">E8112*J8112</f>
        <v>0</v>
      </c>
    </row>
    <row r="8113" customFormat="false" ht="15" hidden="false" customHeight="false" outlineLevel="0" collapsed="false">
      <c r="A8113" s="71" t="s">
        <v>61</v>
      </c>
      <c r="B8113" s="71" t="s">
        <v>54</v>
      </c>
      <c r="C8113" s="71" t="s">
        <v>1331</v>
      </c>
      <c r="D8113" s="72" t="n">
        <v>104.28</v>
      </c>
      <c r="E8113" s="71" t="n">
        <v>1</v>
      </c>
      <c r="F8113" s="71" t="n">
        <v>3</v>
      </c>
      <c r="G8113" s="72" t="n">
        <v>372.58</v>
      </c>
      <c r="H8113" s="72" t="n">
        <v>249.91</v>
      </c>
      <c r="I8113" s="71" t="n">
        <f aca="false">IF(B8113&gt;=Settings!$B$23,1,0)</f>
        <v>1</v>
      </c>
      <c r="J8113" s="71" t="n">
        <v>1</v>
      </c>
      <c r="K8113" s="71" t="n">
        <f aca="false">F8113*I8113*J8113</f>
        <v>3</v>
      </c>
      <c r="L8113" s="71" t="n">
        <f aca="false">E8113*I8113*J8113</f>
        <v>1</v>
      </c>
      <c r="M8113" s="72" t="n">
        <f aca="false">G8113*I8113*J8113</f>
        <v>372.58</v>
      </c>
      <c r="N8113" s="72" t="n">
        <f aca="false">D8113*I8113*J8113</f>
        <v>104.28</v>
      </c>
      <c r="O8113" s="71" t="n">
        <f aca="false">F8113*J8113</f>
        <v>3</v>
      </c>
      <c r="P8113" s="71" t="n">
        <f aca="false">E8113*J8113</f>
        <v>1</v>
      </c>
    </row>
    <row r="8114" customFormat="false" ht="15" hidden="false" customHeight="false" outlineLevel="0" collapsed="false">
      <c r="A8114" s="71" t="s">
        <v>59</v>
      </c>
      <c r="B8114" s="71" t="s">
        <v>54</v>
      </c>
      <c r="C8114" s="71" t="s">
        <v>702</v>
      </c>
      <c r="D8114" s="72" t="n">
        <v>0</v>
      </c>
      <c r="E8114" s="71" t="n">
        <v>0</v>
      </c>
      <c r="F8114" s="71" t="n">
        <v>2</v>
      </c>
      <c r="G8114" s="72" t="n">
        <v>152.64</v>
      </c>
      <c r="H8114" s="72" t="n">
        <v>152.64</v>
      </c>
      <c r="I8114" s="71" t="n">
        <f aca="false">IF(B8114&gt;=Settings!$B$23,1,0)</f>
        <v>1</v>
      </c>
      <c r="J8114" s="71" t="n">
        <v>1</v>
      </c>
      <c r="K8114" s="71" t="n">
        <f aca="false">F8114*I8114*J8114</f>
        <v>2</v>
      </c>
      <c r="L8114" s="71" t="n">
        <f aca="false">E8114*I8114*J8114</f>
        <v>0</v>
      </c>
      <c r="M8114" s="72" t="n">
        <f aca="false">G8114*I8114*J8114</f>
        <v>152.64</v>
      </c>
      <c r="N8114" s="72" t="n">
        <f aca="false">D8114*I8114*J8114</f>
        <v>-0</v>
      </c>
      <c r="O8114" s="71" t="n">
        <f aca="false">F8114*J8114</f>
        <v>2</v>
      </c>
      <c r="P8114" s="71" t="n">
        <f aca="false">E8114*J8114</f>
        <v>0</v>
      </c>
    </row>
    <row r="8115" customFormat="false" ht="15" hidden="false" customHeight="false" outlineLevel="0" collapsed="false">
      <c r="A8115" s="71" t="s">
        <v>61</v>
      </c>
      <c r="B8115" s="71" t="s">
        <v>54</v>
      </c>
      <c r="C8115" s="71" t="s">
        <v>1223</v>
      </c>
      <c r="D8115" s="72" t="n">
        <v>0</v>
      </c>
      <c r="E8115" s="71" t="n">
        <v>0</v>
      </c>
      <c r="F8115" s="71" t="n">
        <v>1</v>
      </c>
      <c r="G8115" s="72" t="n">
        <v>54.5</v>
      </c>
      <c r="H8115" s="72" t="n">
        <v>54.5</v>
      </c>
      <c r="I8115" s="71" t="n">
        <f aca="false">IF(B8115&gt;=Settings!$B$23,1,0)</f>
        <v>1</v>
      </c>
      <c r="J8115" s="71" t="n">
        <v>1</v>
      </c>
      <c r="K8115" s="71" t="n">
        <f aca="false">F8115*I8115*J8115</f>
        <v>1</v>
      </c>
      <c r="L8115" s="71" t="n">
        <f aca="false">E8115*I8115*J8115</f>
        <v>0</v>
      </c>
      <c r="M8115" s="72" t="n">
        <f aca="false">G8115*I8115*J8115</f>
        <v>54.5</v>
      </c>
      <c r="N8115" s="72" t="n">
        <f aca="false">D8115*I8115*J8115</f>
        <v>-0</v>
      </c>
      <c r="O8115" s="71" t="n">
        <f aca="false">F8115*J8115</f>
        <v>1</v>
      </c>
      <c r="P8115" s="71" t="n">
        <f aca="false">E8115*J8115</f>
        <v>0</v>
      </c>
    </row>
    <row r="8116" customFormat="false" ht="15" hidden="false" customHeight="false" outlineLevel="0" collapsed="false">
      <c r="A8116" s="71" t="s">
        <v>63</v>
      </c>
      <c r="B8116" s="71" t="s">
        <v>54</v>
      </c>
      <c r="C8116" s="71" t="s">
        <v>2331</v>
      </c>
      <c r="D8116" s="72" t="n">
        <v>0</v>
      </c>
      <c r="E8116" s="71" t="n">
        <v>0</v>
      </c>
      <c r="F8116" s="71" t="n">
        <v>1</v>
      </c>
      <c r="G8116" s="72" t="n">
        <v>31.77</v>
      </c>
      <c r="H8116" s="72" t="n">
        <v>31.77</v>
      </c>
      <c r="I8116" s="71" t="n">
        <f aca="false">IF(B8116&gt;=Settings!$B$23,1,0)</f>
        <v>1</v>
      </c>
      <c r="J8116" s="71" t="n">
        <v>1</v>
      </c>
      <c r="K8116" s="71" t="n">
        <f aca="false">F8116*I8116*J8116</f>
        <v>1</v>
      </c>
      <c r="L8116" s="71" t="n">
        <f aca="false">E8116*I8116*J8116</f>
        <v>0</v>
      </c>
      <c r="M8116" s="72" t="n">
        <f aca="false">G8116*I8116*J8116</f>
        <v>31.77</v>
      </c>
      <c r="N8116" s="72" t="n">
        <f aca="false">D8116*I8116*J8116</f>
        <v>-0</v>
      </c>
      <c r="O8116" s="71" t="n">
        <f aca="false">F8116*J8116</f>
        <v>1</v>
      </c>
      <c r="P8116" s="71" t="n">
        <f aca="false">E8116*J8116</f>
        <v>0</v>
      </c>
    </row>
    <row r="8117" customFormat="false" ht="15" hidden="false" customHeight="false" outlineLevel="0" collapsed="false">
      <c r="A8117" s="71" t="s">
        <v>59</v>
      </c>
      <c r="B8117" s="71" t="s">
        <v>54</v>
      </c>
      <c r="C8117" s="71" t="s">
        <v>893</v>
      </c>
      <c r="D8117" s="72" t="n">
        <v>69.02</v>
      </c>
      <c r="E8117" s="71" t="n">
        <v>2</v>
      </c>
      <c r="F8117" s="71" t="n">
        <v>28</v>
      </c>
      <c r="G8117" s="72" t="n">
        <v>1216.8</v>
      </c>
      <c r="H8117" s="72" t="n">
        <v>1089.71</v>
      </c>
      <c r="I8117" s="71" t="n">
        <f aca="false">IF(B8117&gt;=Settings!$B$23,1,0)</f>
        <v>1</v>
      </c>
      <c r="J8117" s="71" t="n">
        <v>1</v>
      </c>
      <c r="K8117" s="71" t="n">
        <f aca="false">F8117*I8117*J8117</f>
        <v>28</v>
      </c>
      <c r="L8117" s="71" t="n">
        <f aca="false">E8117*I8117*J8117</f>
        <v>2</v>
      </c>
      <c r="M8117" s="72" t="n">
        <f aca="false">G8117*I8117*J8117</f>
        <v>1216.8</v>
      </c>
      <c r="N8117" s="72" t="n">
        <f aca="false">D8117*I8117*J8117</f>
        <v>69.02</v>
      </c>
      <c r="O8117" s="71" t="n">
        <f aca="false">F8117*J8117</f>
        <v>28</v>
      </c>
      <c r="P8117" s="71" t="n">
        <f aca="false">E8117*J8117</f>
        <v>2</v>
      </c>
    </row>
    <row r="8118" customFormat="false" ht="15" hidden="false" customHeight="false" outlineLevel="0" collapsed="false">
      <c r="A8118" s="71" t="s">
        <v>59</v>
      </c>
      <c r="B8118" s="71" t="s">
        <v>54</v>
      </c>
      <c r="C8118" s="71" t="s">
        <v>1356</v>
      </c>
      <c r="D8118" s="72" t="n">
        <v>258.14</v>
      </c>
      <c r="E8118" s="71" t="n">
        <v>1</v>
      </c>
      <c r="F8118" s="71" t="n">
        <v>3</v>
      </c>
      <c r="G8118" s="72" t="n">
        <v>729.86</v>
      </c>
      <c r="H8118" s="72" t="n">
        <v>420.1</v>
      </c>
      <c r="I8118" s="71" t="n">
        <f aca="false">IF(B8118&gt;=Settings!$B$23,1,0)</f>
        <v>1</v>
      </c>
      <c r="J8118" s="71" t="n">
        <v>1</v>
      </c>
      <c r="K8118" s="71" t="n">
        <f aca="false">F8118*I8118*J8118</f>
        <v>3</v>
      </c>
      <c r="L8118" s="71" t="n">
        <f aca="false">E8118*I8118*J8118</f>
        <v>1</v>
      </c>
      <c r="M8118" s="72" t="n">
        <f aca="false">G8118*I8118*J8118</f>
        <v>729.86</v>
      </c>
      <c r="N8118" s="72" t="n">
        <f aca="false">D8118*I8118*J8118</f>
        <v>258.14</v>
      </c>
      <c r="O8118" s="71" t="n">
        <f aca="false">F8118*J8118</f>
        <v>3</v>
      </c>
      <c r="P8118" s="71" t="n">
        <f aca="false">E8118*J8118</f>
        <v>1</v>
      </c>
    </row>
    <row r="8119" customFormat="false" ht="15" hidden="false" customHeight="false" outlineLevel="0" collapsed="false">
      <c r="A8119" s="71" t="s">
        <v>60</v>
      </c>
      <c r="B8119" s="71" t="s">
        <v>54</v>
      </c>
      <c r="C8119" s="71" t="s">
        <v>118</v>
      </c>
      <c r="D8119" s="72" t="n">
        <v>880.03</v>
      </c>
      <c r="E8119" s="71" t="n">
        <v>9</v>
      </c>
      <c r="F8119" s="71" t="n">
        <v>96</v>
      </c>
      <c r="G8119" s="72" t="n">
        <v>9750.03</v>
      </c>
      <c r="H8119" s="72" t="n">
        <v>8530.54</v>
      </c>
      <c r="I8119" s="71" t="n">
        <f aca="false">IF(B8119&gt;=Settings!$B$23,1,0)</f>
        <v>1</v>
      </c>
      <c r="J8119" s="71" t="n">
        <v>1</v>
      </c>
      <c r="K8119" s="71" t="n">
        <f aca="false">F8119*I8119*J8119</f>
        <v>96</v>
      </c>
      <c r="L8119" s="71" t="n">
        <f aca="false">E8119*I8119*J8119</f>
        <v>9</v>
      </c>
      <c r="M8119" s="72" t="n">
        <f aca="false">G8119*I8119*J8119</f>
        <v>9750.03</v>
      </c>
      <c r="N8119" s="72" t="n">
        <f aca="false">D8119*I8119*J8119</f>
        <v>880.03</v>
      </c>
      <c r="O8119" s="71" t="n">
        <f aca="false">F8119*J8119</f>
        <v>96</v>
      </c>
      <c r="P8119" s="71" t="n">
        <f aca="false">E8119*J8119</f>
        <v>9</v>
      </c>
    </row>
    <row r="8120" customFormat="false" ht="15" hidden="false" customHeight="false" outlineLevel="0" collapsed="false">
      <c r="A8120" s="71" t="s">
        <v>61</v>
      </c>
      <c r="B8120" s="71" t="s">
        <v>54</v>
      </c>
      <c r="C8120" s="71" t="s">
        <v>1112</v>
      </c>
      <c r="D8120" s="72" t="n">
        <v>81.11</v>
      </c>
      <c r="E8120" s="71" t="n">
        <v>1</v>
      </c>
      <c r="F8120" s="71" t="n">
        <v>8</v>
      </c>
      <c r="G8120" s="72" t="n">
        <v>804.17</v>
      </c>
      <c r="H8120" s="72" t="n">
        <v>646.77</v>
      </c>
      <c r="I8120" s="71" t="n">
        <f aca="false">IF(B8120&gt;=Settings!$B$23,1,0)</f>
        <v>1</v>
      </c>
      <c r="J8120" s="71" t="n">
        <v>1</v>
      </c>
      <c r="K8120" s="71" t="n">
        <f aca="false">F8120*I8120*J8120</f>
        <v>8</v>
      </c>
      <c r="L8120" s="71" t="n">
        <f aca="false">E8120*I8120*J8120</f>
        <v>1</v>
      </c>
      <c r="M8120" s="72" t="n">
        <f aca="false">G8120*I8120*J8120</f>
        <v>804.17</v>
      </c>
      <c r="N8120" s="72" t="n">
        <f aca="false">D8120*I8120*J8120</f>
        <v>81.11</v>
      </c>
      <c r="O8120" s="71" t="n">
        <f aca="false">F8120*J8120</f>
        <v>8</v>
      </c>
      <c r="P8120" s="71" t="n">
        <f aca="false">E8120*J8120</f>
        <v>1</v>
      </c>
    </row>
    <row r="8121" customFormat="false" ht="15" hidden="false" customHeight="false" outlineLevel="0" collapsed="false">
      <c r="A8121" s="71" t="s">
        <v>61</v>
      </c>
      <c r="B8121" s="71" t="s">
        <v>54</v>
      </c>
      <c r="C8121" s="71" t="s">
        <v>1153</v>
      </c>
      <c r="D8121" s="72" t="n">
        <v>0</v>
      </c>
      <c r="E8121" s="71" t="n">
        <v>0</v>
      </c>
      <c r="F8121" s="71" t="n">
        <v>8</v>
      </c>
      <c r="G8121" s="72" t="n">
        <v>672.35</v>
      </c>
      <c r="H8121" s="72" t="n">
        <v>658.73</v>
      </c>
      <c r="I8121" s="71" t="n">
        <f aca="false">IF(B8121&gt;=Settings!$B$23,1,0)</f>
        <v>1</v>
      </c>
      <c r="J8121" s="71" t="n">
        <v>1</v>
      </c>
      <c r="K8121" s="71" t="n">
        <f aca="false">F8121*I8121*J8121</f>
        <v>8</v>
      </c>
      <c r="L8121" s="71" t="n">
        <f aca="false">E8121*I8121*J8121</f>
        <v>0</v>
      </c>
      <c r="M8121" s="72" t="n">
        <f aca="false">G8121*I8121*J8121</f>
        <v>672.35</v>
      </c>
      <c r="N8121" s="72" t="n">
        <f aca="false">D8121*I8121*J8121</f>
        <v>-0</v>
      </c>
      <c r="O8121" s="71" t="n">
        <f aca="false">F8121*J8121</f>
        <v>8</v>
      </c>
      <c r="P8121" s="71" t="n">
        <f aca="false">E8121*J8121</f>
        <v>0</v>
      </c>
    </row>
    <row r="8122" customFormat="false" ht="15" hidden="false" customHeight="false" outlineLevel="0" collapsed="false">
      <c r="A8122" s="71" t="s">
        <v>61</v>
      </c>
      <c r="B8122" s="71" t="s">
        <v>54</v>
      </c>
      <c r="C8122" s="71" t="s">
        <v>970</v>
      </c>
      <c r="D8122" s="72" t="n">
        <v>0</v>
      </c>
      <c r="E8122" s="71" t="n">
        <v>0</v>
      </c>
      <c r="F8122" s="71" t="n">
        <v>3</v>
      </c>
      <c r="G8122" s="72" t="n">
        <v>445.4</v>
      </c>
      <c r="H8122" s="72" t="n">
        <v>445.4</v>
      </c>
      <c r="I8122" s="71" t="n">
        <f aca="false">IF(B8122&gt;=Settings!$B$23,1,0)</f>
        <v>1</v>
      </c>
      <c r="J8122" s="71" t="n">
        <v>1</v>
      </c>
      <c r="K8122" s="71" t="n">
        <f aca="false">F8122*I8122*J8122</f>
        <v>3</v>
      </c>
      <c r="L8122" s="71" t="n">
        <f aca="false">E8122*I8122*J8122</f>
        <v>0</v>
      </c>
      <c r="M8122" s="72" t="n">
        <f aca="false">G8122*I8122*J8122</f>
        <v>445.4</v>
      </c>
      <c r="N8122" s="72" t="n">
        <f aca="false">D8122*I8122*J8122</f>
        <v>-0</v>
      </c>
      <c r="O8122" s="71" t="n">
        <f aca="false">F8122*J8122</f>
        <v>3</v>
      </c>
      <c r="P8122" s="71" t="n">
        <f aca="false">E8122*J8122</f>
        <v>0</v>
      </c>
    </row>
    <row r="8123" customFormat="false" ht="15" hidden="false" customHeight="false" outlineLevel="0" collapsed="false">
      <c r="A8123" s="71" t="s">
        <v>61</v>
      </c>
      <c r="B8123" s="71" t="s">
        <v>54</v>
      </c>
      <c r="C8123" s="71" t="s">
        <v>1024</v>
      </c>
      <c r="D8123" s="72" t="n">
        <v>0</v>
      </c>
      <c r="E8123" s="71" t="n">
        <v>0</v>
      </c>
      <c r="F8123" s="71" t="n">
        <v>2</v>
      </c>
      <c r="G8123" s="72" t="n">
        <v>172.64</v>
      </c>
      <c r="H8123" s="72" t="n">
        <v>172.64</v>
      </c>
      <c r="I8123" s="71" t="n">
        <f aca="false">IF(B8123&gt;=Settings!$B$23,1,0)</f>
        <v>1</v>
      </c>
      <c r="J8123" s="71" t="n">
        <v>1</v>
      </c>
      <c r="K8123" s="71" t="n">
        <f aca="false">F8123*I8123*J8123</f>
        <v>2</v>
      </c>
      <c r="L8123" s="71" t="n">
        <f aca="false">E8123*I8123*J8123</f>
        <v>0</v>
      </c>
      <c r="M8123" s="72" t="n">
        <f aca="false">G8123*I8123*J8123</f>
        <v>172.64</v>
      </c>
      <c r="N8123" s="72" t="n">
        <f aca="false">D8123*I8123*J8123</f>
        <v>-0</v>
      </c>
      <c r="O8123" s="71" t="n">
        <f aca="false">F8123*J8123</f>
        <v>2</v>
      </c>
      <c r="P8123" s="71" t="n">
        <f aca="false">E8123*J8123</f>
        <v>0</v>
      </c>
    </row>
    <row r="8124" customFormat="false" ht="15" hidden="false" customHeight="false" outlineLevel="0" collapsed="false">
      <c r="A8124" s="71" t="s">
        <v>62</v>
      </c>
      <c r="B8124" s="71" t="s">
        <v>54</v>
      </c>
      <c r="C8124" s="71" t="s">
        <v>602</v>
      </c>
      <c r="D8124" s="72" t="n">
        <v>0</v>
      </c>
      <c r="E8124" s="71" t="n">
        <v>0</v>
      </c>
      <c r="F8124" s="71" t="n">
        <v>1</v>
      </c>
      <c r="G8124" s="72" t="n">
        <v>9.08</v>
      </c>
      <c r="H8124" s="72" t="n">
        <v>7.72</v>
      </c>
      <c r="I8124" s="71" t="n">
        <f aca="false">IF(B8124&gt;=Settings!$B$23,1,0)</f>
        <v>1</v>
      </c>
      <c r="J8124" s="71" t="n">
        <v>1</v>
      </c>
      <c r="K8124" s="71" t="n">
        <f aca="false">F8124*I8124*J8124</f>
        <v>1</v>
      </c>
      <c r="L8124" s="71" t="n">
        <f aca="false">E8124*I8124*J8124</f>
        <v>0</v>
      </c>
      <c r="M8124" s="72" t="n">
        <f aca="false">G8124*I8124*J8124</f>
        <v>9.08</v>
      </c>
      <c r="N8124" s="72" t="n">
        <f aca="false">D8124*I8124*J8124</f>
        <v>-0</v>
      </c>
      <c r="O8124" s="71" t="n">
        <f aca="false">F8124*J8124</f>
        <v>1</v>
      </c>
      <c r="P8124" s="71" t="n">
        <f aca="false">E8124*J8124</f>
        <v>0</v>
      </c>
    </row>
    <row r="8125" customFormat="false" ht="15" hidden="false" customHeight="false" outlineLevel="0" collapsed="false">
      <c r="A8125" s="71" t="s">
        <v>59</v>
      </c>
      <c r="B8125" s="71" t="s">
        <v>54</v>
      </c>
      <c r="C8125" s="71" t="s">
        <v>1423</v>
      </c>
      <c r="D8125" s="72" t="n">
        <v>0</v>
      </c>
      <c r="E8125" s="71" t="n">
        <v>0</v>
      </c>
      <c r="F8125" s="71" t="n">
        <v>1</v>
      </c>
      <c r="G8125" s="72" t="n">
        <v>86.31</v>
      </c>
      <c r="H8125" s="72" t="n">
        <v>69.05</v>
      </c>
      <c r="I8125" s="71" t="n">
        <f aca="false">IF(B8125&gt;=Settings!$B$23,1,0)</f>
        <v>1</v>
      </c>
      <c r="J8125" s="71" t="n">
        <v>1</v>
      </c>
      <c r="K8125" s="71" t="n">
        <f aca="false">F8125*I8125*J8125</f>
        <v>1</v>
      </c>
      <c r="L8125" s="71" t="n">
        <f aca="false">E8125*I8125*J8125</f>
        <v>0</v>
      </c>
      <c r="M8125" s="72" t="n">
        <f aca="false">G8125*I8125*J8125</f>
        <v>86.31</v>
      </c>
      <c r="N8125" s="72" t="n">
        <f aca="false">D8125*I8125*J8125</f>
        <v>-0</v>
      </c>
      <c r="O8125" s="71" t="n">
        <f aca="false">F8125*J8125</f>
        <v>1</v>
      </c>
      <c r="P8125" s="71" t="n">
        <f aca="false">E8125*J8125</f>
        <v>0</v>
      </c>
    </row>
    <row r="8126" customFormat="false" ht="15" hidden="false" customHeight="false" outlineLevel="0" collapsed="false">
      <c r="A8126" s="71" t="s">
        <v>63</v>
      </c>
      <c r="B8126" s="71" t="s">
        <v>54</v>
      </c>
      <c r="C8126" s="71" t="s">
        <v>2243</v>
      </c>
      <c r="D8126" s="72" t="n">
        <v>0</v>
      </c>
      <c r="E8126" s="71" t="n">
        <v>0</v>
      </c>
      <c r="F8126" s="71" t="n">
        <v>1</v>
      </c>
      <c r="G8126" s="72" t="n">
        <v>31.77</v>
      </c>
      <c r="H8126" s="72" t="n">
        <v>31.77</v>
      </c>
      <c r="I8126" s="71" t="n">
        <f aca="false">IF(B8126&gt;=Settings!$B$23,1,0)</f>
        <v>1</v>
      </c>
      <c r="J8126" s="71" t="n">
        <v>1</v>
      </c>
      <c r="K8126" s="71" t="n">
        <f aca="false">F8126*I8126*J8126</f>
        <v>1</v>
      </c>
      <c r="L8126" s="71" t="n">
        <f aca="false">E8126*I8126*J8126</f>
        <v>0</v>
      </c>
      <c r="M8126" s="72" t="n">
        <f aca="false">G8126*I8126*J8126</f>
        <v>31.77</v>
      </c>
      <c r="N8126" s="72" t="n">
        <f aca="false">D8126*I8126*J8126</f>
        <v>-0</v>
      </c>
      <c r="O8126" s="71" t="n">
        <f aca="false">F8126*J8126</f>
        <v>1</v>
      </c>
      <c r="P8126" s="71" t="n">
        <f aca="false">E8126*J8126</f>
        <v>0</v>
      </c>
    </row>
    <row r="8127" customFormat="false" ht="15" hidden="false" customHeight="false" outlineLevel="0" collapsed="false">
      <c r="A8127" s="71" t="s">
        <v>61</v>
      </c>
      <c r="B8127" s="71" t="s">
        <v>54</v>
      </c>
      <c r="C8127" s="71" t="s">
        <v>931</v>
      </c>
      <c r="D8127" s="72" t="n">
        <v>0</v>
      </c>
      <c r="E8127" s="71" t="n">
        <v>0</v>
      </c>
      <c r="F8127" s="71" t="n">
        <v>1</v>
      </c>
      <c r="G8127" s="72" t="n">
        <v>77.23</v>
      </c>
      <c r="H8127" s="72" t="n">
        <v>77.23</v>
      </c>
      <c r="I8127" s="71" t="n">
        <f aca="false">IF(B8127&gt;=Settings!$B$23,1,0)</f>
        <v>1</v>
      </c>
      <c r="J8127" s="71" t="n">
        <v>1</v>
      </c>
      <c r="K8127" s="71" t="n">
        <f aca="false">F8127*I8127*J8127</f>
        <v>1</v>
      </c>
      <c r="L8127" s="71" t="n">
        <f aca="false">E8127*I8127*J8127</f>
        <v>0</v>
      </c>
      <c r="M8127" s="72" t="n">
        <f aca="false">G8127*I8127*J8127</f>
        <v>77.23</v>
      </c>
      <c r="N8127" s="72" t="n">
        <f aca="false">D8127*I8127*J8127</f>
        <v>-0</v>
      </c>
      <c r="O8127" s="71" t="n">
        <f aca="false">F8127*J8127</f>
        <v>1</v>
      </c>
      <c r="P8127" s="71" t="n">
        <f aca="false">E8127*J8127</f>
        <v>0</v>
      </c>
    </row>
    <row r="8128" customFormat="false" ht="15" hidden="false" customHeight="false" outlineLevel="0" collapsed="false">
      <c r="A8128" s="71" t="s">
        <v>60</v>
      </c>
      <c r="B8128" s="71" t="s">
        <v>54</v>
      </c>
      <c r="C8128" s="71" t="s">
        <v>1095</v>
      </c>
      <c r="D8128" s="72" t="n">
        <v>436.14</v>
      </c>
      <c r="E8128" s="71" t="n">
        <v>5</v>
      </c>
      <c r="F8128" s="71" t="n">
        <v>18</v>
      </c>
      <c r="G8128" s="72" t="n">
        <v>1444.65</v>
      </c>
      <c r="H8128" s="72" t="n">
        <v>984</v>
      </c>
      <c r="I8128" s="71" t="n">
        <f aca="false">IF(B8128&gt;=Settings!$B$23,1,0)</f>
        <v>1</v>
      </c>
      <c r="J8128" s="71" t="n">
        <v>1</v>
      </c>
      <c r="K8128" s="71" t="n">
        <f aca="false">F8128*I8128*J8128</f>
        <v>18</v>
      </c>
      <c r="L8128" s="71" t="n">
        <f aca="false">E8128*I8128*J8128</f>
        <v>5</v>
      </c>
      <c r="M8128" s="72" t="n">
        <f aca="false">G8128*I8128*J8128</f>
        <v>1444.65</v>
      </c>
      <c r="N8128" s="72" t="n">
        <f aca="false">D8128*I8128*J8128</f>
        <v>436.14</v>
      </c>
      <c r="O8128" s="71" t="n">
        <f aca="false">F8128*J8128</f>
        <v>18</v>
      </c>
      <c r="P8128" s="71" t="n">
        <f aca="false">E8128*J8128</f>
        <v>5</v>
      </c>
    </row>
    <row r="8129" customFormat="false" ht="15" hidden="false" customHeight="false" outlineLevel="0" collapsed="false">
      <c r="A8129" s="71" t="s">
        <v>60</v>
      </c>
      <c r="B8129" s="71" t="s">
        <v>54</v>
      </c>
      <c r="C8129" s="71" t="s">
        <v>602</v>
      </c>
      <c r="D8129" s="72" t="n">
        <v>269.68</v>
      </c>
      <c r="E8129" s="71" t="n">
        <v>30</v>
      </c>
      <c r="F8129" s="71" t="n">
        <v>227</v>
      </c>
      <c r="G8129" s="72" t="n">
        <v>2061.14</v>
      </c>
      <c r="H8129" s="72" t="n">
        <v>1745.91</v>
      </c>
      <c r="I8129" s="71" t="n">
        <f aca="false">IF(B8129&gt;=Settings!$B$23,1,0)</f>
        <v>1</v>
      </c>
      <c r="J8129" s="71" t="n">
        <v>1</v>
      </c>
      <c r="K8129" s="71" t="n">
        <f aca="false">F8129*I8129*J8129</f>
        <v>227</v>
      </c>
      <c r="L8129" s="71" t="n">
        <f aca="false">E8129*I8129*J8129</f>
        <v>30</v>
      </c>
      <c r="M8129" s="72" t="n">
        <f aca="false">G8129*I8129*J8129</f>
        <v>2061.14</v>
      </c>
      <c r="N8129" s="72" t="n">
        <f aca="false">D8129*I8129*J8129</f>
        <v>269.68</v>
      </c>
      <c r="O8129" s="71" t="n">
        <f aca="false">F8129*J8129</f>
        <v>227</v>
      </c>
      <c r="P8129" s="71" t="n">
        <f aca="false">E8129*J8129</f>
        <v>30</v>
      </c>
    </row>
    <row r="8130" customFormat="false" ht="15" hidden="false" customHeight="false" outlineLevel="0" collapsed="false">
      <c r="A8130" s="71" t="s">
        <v>59</v>
      </c>
      <c r="B8130" s="71" t="s">
        <v>54</v>
      </c>
      <c r="C8130" s="71" t="s">
        <v>2402</v>
      </c>
      <c r="D8130" s="72" t="n">
        <v>0</v>
      </c>
      <c r="E8130" s="71" t="n">
        <v>0</v>
      </c>
      <c r="F8130" s="71" t="n">
        <v>3</v>
      </c>
      <c r="G8130" s="72" t="n">
        <v>340.76</v>
      </c>
      <c r="H8130" s="72" t="n">
        <v>318.05</v>
      </c>
      <c r="I8130" s="71" t="n">
        <f aca="false">IF(B8130&gt;=Settings!$B$23,1,0)</f>
        <v>1</v>
      </c>
      <c r="J8130" s="71" t="n">
        <v>1</v>
      </c>
      <c r="K8130" s="71" t="n">
        <f aca="false">F8130*I8130*J8130</f>
        <v>3</v>
      </c>
      <c r="L8130" s="71" t="n">
        <f aca="false">E8130*I8130*J8130</f>
        <v>0</v>
      </c>
      <c r="M8130" s="72" t="n">
        <f aca="false">G8130*I8130*J8130</f>
        <v>340.76</v>
      </c>
      <c r="N8130" s="72" t="n">
        <f aca="false">D8130*I8130*J8130</f>
        <v>-0</v>
      </c>
      <c r="O8130" s="71" t="n">
        <f aca="false">F8130*J8130</f>
        <v>3</v>
      </c>
      <c r="P8130" s="71" t="n">
        <f aca="false">E8130*J8130</f>
        <v>0</v>
      </c>
    </row>
    <row r="8131" customFormat="false" ht="15" hidden="false" customHeight="false" outlineLevel="0" collapsed="false">
      <c r="A8131" s="71" t="s">
        <v>61</v>
      </c>
      <c r="B8131" s="71" t="s">
        <v>54</v>
      </c>
      <c r="C8131" s="71" t="s">
        <v>1233</v>
      </c>
      <c r="D8131" s="72" t="n">
        <v>0</v>
      </c>
      <c r="E8131" s="71" t="n">
        <v>0</v>
      </c>
      <c r="F8131" s="71" t="n">
        <v>10</v>
      </c>
      <c r="G8131" s="72" t="n">
        <v>1489.94</v>
      </c>
      <c r="H8131" s="72" t="n">
        <v>1444.37</v>
      </c>
      <c r="I8131" s="71" t="n">
        <f aca="false">IF(B8131&gt;=Settings!$B$23,1,0)</f>
        <v>1</v>
      </c>
      <c r="J8131" s="71" t="n">
        <v>1</v>
      </c>
      <c r="K8131" s="71" t="n">
        <f aca="false">F8131*I8131*J8131</f>
        <v>10</v>
      </c>
      <c r="L8131" s="71" t="n">
        <f aca="false">E8131*I8131*J8131</f>
        <v>0</v>
      </c>
      <c r="M8131" s="72" t="n">
        <f aca="false">G8131*I8131*J8131</f>
        <v>1489.94</v>
      </c>
      <c r="N8131" s="72" t="n">
        <f aca="false">D8131*I8131*J8131</f>
        <v>-0</v>
      </c>
      <c r="O8131" s="71" t="n">
        <f aca="false">F8131*J8131</f>
        <v>10</v>
      </c>
      <c r="P8131" s="71" t="n">
        <f aca="false">E8131*J8131</f>
        <v>0</v>
      </c>
    </row>
    <row r="8132" customFormat="false" ht="15" hidden="false" customHeight="false" outlineLevel="0" collapsed="false">
      <c r="A8132" s="71" t="s">
        <v>59</v>
      </c>
      <c r="B8132" s="71" t="s">
        <v>54</v>
      </c>
      <c r="C8132" s="71" t="s">
        <v>1084</v>
      </c>
      <c r="D8132" s="72" t="n">
        <v>0</v>
      </c>
      <c r="E8132" s="71" t="n">
        <v>0</v>
      </c>
      <c r="F8132" s="71" t="n">
        <v>13</v>
      </c>
      <c r="G8132" s="72" t="n">
        <v>676.64</v>
      </c>
      <c r="H8132" s="72" t="n">
        <v>650.31</v>
      </c>
      <c r="I8132" s="71" t="n">
        <f aca="false">IF(B8132&gt;=Settings!$B$23,1,0)</f>
        <v>1</v>
      </c>
      <c r="J8132" s="71" t="n">
        <v>1</v>
      </c>
      <c r="K8132" s="71" t="n">
        <f aca="false">F8132*I8132*J8132</f>
        <v>13</v>
      </c>
      <c r="L8132" s="71" t="n">
        <f aca="false">E8132*I8132*J8132</f>
        <v>0</v>
      </c>
      <c r="M8132" s="72" t="n">
        <f aca="false">G8132*I8132*J8132</f>
        <v>676.64</v>
      </c>
      <c r="N8132" s="72" t="n">
        <f aca="false">D8132*I8132*J8132</f>
        <v>-0</v>
      </c>
      <c r="O8132" s="71" t="n">
        <f aca="false">F8132*J8132</f>
        <v>13</v>
      </c>
      <c r="P8132" s="71" t="n">
        <f aca="false">E8132*J8132</f>
        <v>0</v>
      </c>
    </row>
    <row r="8133" customFormat="false" ht="15" hidden="false" customHeight="false" outlineLevel="0" collapsed="false">
      <c r="A8133" s="71" t="s">
        <v>61</v>
      </c>
      <c r="B8133" s="71" t="s">
        <v>54</v>
      </c>
      <c r="C8133" s="71" t="s">
        <v>137</v>
      </c>
      <c r="D8133" s="72" t="n">
        <v>54.5</v>
      </c>
      <c r="E8133" s="71" t="n">
        <v>1</v>
      </c>
      <c r="F8133" s="71" t="n">
        <v>27</v>
      </c>
      <c r="G8133" s="72" t="n">
        <v>1512.41</v>
      </c>
      <c r="H8133" s="72" t="n">
        <v>1361.24</v>
      </c>
      <c r="I8133" s="71" t="n">
        <f aca="false">IF(B8133&gt;=Settings!$B$23,1,0)</f>
        <v>1</v>
      </c>
      <c r="J8133" s="71" t="n">
        <v>1</v>
      </c>
      <c r="K8133" s="71" t="n">
        <f aca="false">F8133*I8133*J8133</f>
        <v>27</v>
      </c>
      <c r="L8133" s="71" t="n">
        <f aca="false">E8133*I8133*J8133</f>
        <v>1</v>
      </c>
      <c r="M8133" s="72" t="n">
        <f aca="false">G8133*I8133*J8133</f>
        <v>1512.41</v>
      </c>
      <c r="N8133" s="72" t="n">
        <f aca="false">D8133*I8133*J8133</f>
        <v>54.5</v>
      </c>
      <c r="O8133" s="71" t="n">
        <f aca="false">F8133*J8133</f>
        <v>27</v>
      </c>
      <c r="P8133" s="71" t="n">
        <f aca="false">E8133*J8133</f>
        <v>1</v>
      </c>
    </row>
    <row r="8134" customFormat="false" ht="15" hidden="false" customHeight="false" outlineLevel="0" collapsed="false">
      <c r="A8134" s="71" t="s">
        <v>61</v>
      </c>
      <c r="B8134" s="71" t="s">
        <v>54</v>
      </c>
      <c r="C8134" s="71" t="s">
        <v>1311</v>
      </c>
      <c r="D8134" s="72" t="n">
        <v>0</v>
      </c>
      <c r="E8134" s="71" t="n">
        <v>0</v>
      </c>
      <c r="F8134" s="71" t="n">
        <v>1</v>
      </c>
      <c r="G8134" s="72" t="n">
        <v>95.41</v>
      </c>
      <c r="H8134" s="72" t="n">
        <v>95.41</v>
      </c>
      <c r="I8134" s="71" t="n">
        <f aca="false">IF(B8134&gt;=Settings!$B$23,1,0)</f>
        <v>1</v>
      </c>
      <c r="J8134" s="71" t="n">
        <v>1</v>
      </c>
      <c r="K8134" s="71" t="n">
        <f aca="false">F8134*I8134*J8134</f>
        <v>1</v>
      </c>
      <c r="L8134" s="71" t="n">
        <f aca="false">E8134*I8134*J8134</f>
        <v>0</v>
      </c>
      <c r="M8134" s="72" t="n">
        <f aca="false">G8134*I8134*J8134</f>
        <v>95.41</v>
      </c>
      <c r="N8134" s="72" t="n">
        <f aca="false">D8134*I8134*J8134</f>
        <v>-0</v>
      </c>
      <c r="O8134" s="71" t="n">
        <f aca="false">F8134*J8134</f>
        <v>1</v>
      </c>
      <c r="P8134" s="71" t="n">
        <f aca="false">E8134*J8134</f>
        <v>0</v>
      </c>
    </row>
    <row r="8135" customFormat="false" ht="15" hidden="false" customHeight="false" outlineLevel="0" collapsed="false">
      <c r="A8135" s="71" t="s">
        <v>61</v>
      </c>
      <c r="B8135" s="71" t="s">
        <v>54</v>
      </c>
      <c r="C8135" s="71" t="s">
        <v>2130</v>
      </c>
      <c r="D8135" s="72" t="n">
        <v>136.32</v>
      </c>
      <c r="E8135" s="71" t="n">
        <v>1</v>
      </c>
      <c r="F8135" s="71" t="n">
        <v>2</v>
      </c>
      <c r="G8135" s="72" t="n">
        <v>259</v>
      </c>
      <c r="H8135" s="72" t="n">
        <v>104.29</v>
      </c>
      <c r="I8135" s="71" t="n">
        <f aca="false">IF(B8135&gt;=Settings!$B$23,1,0)</f>
        <v>1</v>
      </c>
      <c r="J8135" s="71" t="n">
        <v>1</v>
      </c>
      <c r="K8135" s="71" t="n">
        <f aca="false">F8135*I8135*J8135</f>
        <v>2</v>
      </c>
      <c r="L8135" s="71" t="n">
        <f aca="false">E8135*I8135*J8135</f>
        <v>1</v>
      </c>
      <c r="M8135" s="72" t="n">
        <f aca="false">G8135*I8135*J8135</f>
        <v>259</v>
      </c>
      <c r="N8135" s="72" t="n">
        <f aca="false">D8135*I8135*J8135</f>
        <v>136.32</v>
      </c>
      <c r="O8135" s="71" t="n">
        <f aca="false">F8135*J8135</f>
        <v>2</v>
      </c>
      <c r="P8135" s="71" t="n">
        <f aca="false">E8135*J8135</f>
        <v>1</v>
      </c>
    </row>
    <row r="8136" customFormat="false" ht="15" hidden="false" customHeight="false" outlineLevel="0" collapsed="false">
      <c r="A8136" s="71" t="s">
        <v>61</v>
      </c>
      <c r="B8136" s="71" t="s">
        <v>54</v>
      </c>
      <c r="C8136" s="71" t="s">
        <v>617</v>
      </c>
      <c r="D8136" s="72" t="n">
        <v>0</v>
      </c>
      <c r="E8136" s="71" t="n">
        <v>0</v>
      </c>
      <c r="F8136" s="71" t="n">
        <v>4</v>
      </c>
      <c r="G8136" s="72" t="n">
        <v>613.44</v>
      </c>
      <c r="H8136" s="72" t="n">
        <v>613.44</v>
      </c>
      <c r="I8136" s="71" t="n">
        <f aca="false">IF(B8136&gt;=Settings!$B$23,1,0)</f>
        <v>1</v>
      </c>
      <c r="J8136" s="71" t="n">
        <v>1</v>
      </c>
      <c r="K8136" s="71" t="n">
        <f aca="false">F8136*I8136*J8136</f>
        <v>4</v>
      </c>
      <c r="L8136" s="71" t="n">
        <f aca="false">E8136*I8136*J8136</f>
        <v>0</v>
      </c>
      <c r="M8136" s="72" t="n">
        <f aca="false">G8136*I8136*J8136</f>
        <v>613.44</v>
      </c>
      <c r="N8136" s="72" t="n">
        <f aca="false">D8136*I8136*J8136</f>
        <v>-0</v>
      </c>
      <c r="O8136" s="71" t="n">
        <f aca="false">F8136*J8136</f>
        <v>4</v>
      </c>
      <c r="P8136" s="71" t="n">
        <f aca="false">E8136*J8136</f>
        <v>0</v>
      </c>
    </row>
    <row r="8137" customFormat="false" ht="15" hidden="false" customHeight="false" outlineLevel="0" collapsed="false">
      <c r="A8137" s="71" t="s">
        <v>59</v>
      </c>
      <c r="B8137" s="71" t="s">
        <v>54</v>
      </c>
      <c r="C8137" s="71" t="s">
        <v>1109</v>
      </c>
      <c r="D8137" s="72" t="n">
        <v>0</v>
      </c>
      <c r="E8137" s="71" t="n">
        <v>0</v>
      </c>
      <c r="F8137" s="71" t="n">
        <v>22</v>
      </c>
      <c r="G8137" s="72" t="n">
        <v>1753.53</v>
      </c>
      <c r="H8137" s="72" t="n">
        <v>1654.33</v>
      </c>
      <c r="I8137" s="71" t="n">
        <f aca="false">IF(B8137&gt;=Settings!$B$23,1,0)</f>
        <v>1</v>
      </c>
      <c r="J8137" s="71" t="n">
        <v>1</v>
      </c>
      <c r="K8137" s="71" t="n">
        <f aca="false">F8137*I8137*J8137</f>
        <v>22</v>
      </c>
      <c r="L8137" s="71" t="n">
        <f aca="false">E8137*I8137*J8137</f>
        <v>0</v>
      </c>
      <c r="M8137" s="72" t="n">
        <f aca="false">G8137*I8137*J8137</f>
        <v>1753.53</v>
      </c>
      <c r="N8137" s="72" t="n">
        <f aca="false">D8137*I8137*J8137</f>
        <v>-0</v>
      </c>
      <c r="O8137" s="71" t="n">
        <f aca="false">F8137*J8137</f>
        <v>22</v>
      </c>
      <c r="P8137" s="71" t="n">
        <f aca="false">E8137*J8137</f>
        <v>0</v>
      </c>
    </row>
    <row r="8138" customFormat="false" ht="15" hidden="false" customHeight="false" outlineLevel="0" collapsed="false">
      <c r="A8138" s="71" t="s">
        <v>59</v>
      </c>
      <c r="B8138" s="71" t="s">
        <v>54</v>
      </c>
      <c r="C8138" s="71" t="s">
        <v>1223</v>
      </c>
      <c r="D8138" s="72" t="n">
        <v>54.5</v>
      </c>
      <c r="E8138" s="71" t="n">
        <v>1</v>
      </c>
      <c r="F8138" s="71" t="n">
        <v>15</v>
      </c>
      <c r="G8138" s="72" t="n">
        <v>849.31</v>
      </c>
      <c r="H8138" s="72" t="n">
        <v>745.79</v>
      </c>
      <c r="I8138" s="71" t="n">
        <f aca="false">IF(B8138&gt;=Settings!$B$23,1,0)</f>
        <v>1</v>
      </c>
      <c r="J8138" s="71" t="n">
        <v>1</v>
      </c>
      <c r="K8138" s="71" t="n">
        <f aca="false">F8138*I8138*J8138</f>
        <v>15</v>
      </c>
      <c r="L8138" s="71" t="n">
        <f aca="false">E8138*I8138*J8138</f>
        <v>1</v>
      </c>
      <c r="M8138" s="72" t="n">
        <f aca="false">G8138*I8138*J8138</f>
        <v>849.31</v>
      </c>
      <c r="N8138" s="72" t="n">
        <f aca="false">D8138*I8138*J8138</f>
        <v>54.5</v>
      </c>
      <c r="O8138" s="71" t="n">
        <f aca="false">F8138*J8138</f>
        <v>15</v>
      </c>
      <c r="P8138" s="71" t="n">
        <f aca="false">E8138*J8138</f>
        <v>1</v>
      </c>
    </row>
    <row r="8139" customFormat="false" ht="15" hidden="false" customHeight="false" outlineLevel="0" collapsed="false">
      <c r="A8139" s="71" t="s">
        <v>60</v>
      </c>
      <c r="B8139" s="71" t="s">
        <v>54</v>
      </c>
      <c r="C8139" s="71" t="s">
        <v>1430</v>
      </c>
      <c r="D8139" s="72" t="n">
        <v>119.96</v>
      </c>
      <c r="E8139" s="71" t="n">
        <v>1</v>
      </c>
      <c r="F8139" s="71" t="n">
        <v>10</v>
      </c>
      <c r="G8139" s="72" t="n">
        <v>1154.07</v>
      </c>
      <c r="H8139" s="72" t="n">
        <v>847.61</v>
      </c>
      <c r="I8139" s="71" t="n">
        <f aca="false">IF(B8139&gt;=Settings!$B$23,1,0)</f>
        <v>1</v>
      </c>
      <c r="J8139" s="71" t="n">
        <v>1</v>
      </c>
      <c r="K8139" s="71" t="n">
        <f aca="false">F8139*I8139*J8139</f>
        <v>10</v>
      </c>
      <c r="L8139" s="71" t="n">
        <f aca="false">E8139*I8139*J8139</f>
        <v>1</v>
      </c>
      <c r="M8139" s="72" t="n">
        <f aca="false">G8139*I8139*J8139</f>
        <v>1154.07</v>
      </c>
      <c r="N8139" s="72" t="n">
        <f aca="false">D8139*I8139*J8139</f>
        <v>119.96</v>
      </c>
      <c r="O8139" s="71" t="n">
        <f aca="false">F8139*J8139</f>
        <v>10</v>
      </c>
      <c r="P8139" s="71" t="n">
        <f aca="false">E8139*J8139</f>
        <v>1</v>
      </c>
    </row>
    <row r="8140" customFormat="false" ht="15" hidden="false" customHeight="false" outlineLevel="0" collapsed="false">
      <c r="A8140" s="71" t="s">
        <v>61</v>
      </c>
      <c r="B8140" s="71" t="s">
        <v>54</v>
      </c>
      <c r="C8140" s="71" t="s">
        <v>2182</v>
      </c>
      <c r="D8140" s="72" t="n">
        <v>0</v>
      </c>
      <c r="E8140" s="71" t="n">
        <v>0</v>
      </c>
      <c r="F8140" s="71" t="n">
        <v>1</v>
      </c>
      <c r="G8140" s="72" t="n">
        <v>159.05</v>
      </c>
      <c r="H8140" s="72" t="n">
        <v>159.05</v>
      </c>
      <c r="I8140" s="71" t="n">
        <f aca="false">IF(B8140&gt;=Settings!$B$23,1,0)</f>
        <v>1</v>
      </c>
      <c r="J8140" s="71" t="n">
        <v>1</v>
      </c>
      <c r="K8140" s="71" t="n">
        <f aca="false">F8140*I8140*J8140</f>
        <v>1</v>
      </c>
      <c r="L8140" s="71" t="n">
        <f aca="false">E8140*I8140*J8140</f>
        <v>0</v>
      </c>
      <c r="M8140" s="72" t="n">
        <f aca="false">G8140*I8140*J8140</f>
        <v>159.05</v>
      </c>
      <c r="N8140" s="72" t="n">
        <f aca="false">D8140*I8140*J8140</f>
        <v>-0</v>
      </c>
      <c r="O8140" s="71" t="n">
        <f aca="false">F8140*J8140</f>
        <v>1</v>
      </c>
      <c r="P8140" s="71" t="n">
        <f aca="false">E8140*J8140</f>
        <v>0</v>
      </c>
    </row>
    <row r="8141" customFormat="false" ht="15" hidden="false" customHeight="false" outlineLevel="0" collapsed="false">
      <c r="A8141" s="71" t="s">
        <v>61</v>
      </c>
      <c r="B8141" s="71" t="s">
        <v>54</v>
      </c>
      <c r="C8141" s="71" t="s">
        <v>1003</v>
      </c>
      <c r="D8141" s="72" t="n">
        <v>0</v>
      </c>
      <c r="E8141" s="71" t="n">
        <v>0</v>
      </c>
      <c r="F8141" s="71" t="n">
        <v>3</v>
      </c>
      <c r="G8141" s="72" t="n">
        <v>349.85</v>
      </c>
      <c r="H8141" s="72" t="n">
        <v>302.61</v>
      </c>
      <c r="I8141" s="71" t="n">
        <f aca="false">IF(B8141&gt;=Settings!$B$23,1,0)</f>
        <v>1</v>
      </c>
      <c r="J8141" s="71" t="n">
        <v>1</v>
      </c>
      <c r="K8141" s="71" t="n">
        <f aca="false">F8141*I8141*J8141</f>
        <v>3</v>
      </c>
      <c r="L8141" s="71" t="n">
        <f aca="false">E8141*I8141*J8141</f>
        <v>0</v>
      </c>
      <c r="M8141" s="72" t="n">
        <f aca="false">G8141*I8141*J8141</f>
        <v>349.85</v>
      </c>
      <c r="N8141" s="72" t="n">
        <f aca="false">D8141*I8141*J8141</f>
        <v>-0</v>
      </c>
      <c r="O8141" s="71" t="n">
        <f aca="false">F8141*J8141</f>
        <v>3</v>
      </c>
      <c r="P8141" s="71" t="n">
        <f aca="false">E8141*J8141</f>
        <v>0</v>
      </c>
    </row>
    <row r="8142" customFormat="false" ht="15" hidden="false" customHeight="false" outlineLevel="0" collapsed="false">
      <c r="A8142" s="71" t="s">
        <v>59</v>
      </c>
      <c r="B8142" s="71" t="s">
        <v>54</v>
      </c>
      <c r="C8142" s="71" t="s">
        <v>1161</v>
      </c>
      <c r="D8142" s="72" t="n">
        <v>50.19</v>
      </c>
      <c r="E8142" s="71" t="n">
        <v>1</v>
      </c>
      <c r="F8142" s="71" t="n">
        <v>11</v>
      </c>
      <c r="G8142" s="72" t="n">
        <v>676.75</v>
      </c>
      <c r="H8142" s="72" t="n">
        <v>581.63</v>
      </c>
      <c r="I8142" s="71" t="n">
        <f aca="false">IF(B8142&gt;=Settings!$B$23,1,0)</f>
        <v>1</v>
      </c>
      <c r="J8142" s="71" t="n">
        <v>1</v>
      </c>
      <c r="K8142" s="71" t="n">
        <f aca="false">F8142*I8142*J8142</f>
        <v>11</v>
      </c>
      <c r="L8142" s="71" t="n">
        <f aca="false">E8142*I8142*J8142</f>
        <v>1</v>
      </c>
      <c r="M8142" s="72" t="n">
        <f aca="false">G8142*I8142*J8142</f>
        <v>676.75</v>
      </c>
      <c r="N8142" s="72" t="n">
        <f aca="false">D8142*I8142*J8142</f>
        <v>50.19</v>
      </c>
      <c r="O8142" s="71" t="n">
        <f aca="false">F8142*J8142</f>
        <v>11</v>
      </c>
      <c r="P8142" s="71" t="n">
        <f aca="false">E8142*J8142</f>
        <v>1</v>
      </c>
    </row>
    <row r="8143" customFormat="false" ht="15" hidden="false" customHeight="false" outlineLevel="0" collapsed="false">
      <c r="A8143" s="71" t="s">
        <v>60</v>
      </c>
      <c r="B8143" s="71" t="s">
        <v>54</v>
      </c>
      <c r="C8143" s="71" t="s">
        <v>1455</v>
      </c>
      <c r="D8143" s="72" t="n">
        <v>103.25</v>
      </c>
      <c r="E8143" s="71" t="n">
        <v>7</v>
      </c>
      <c r="F8143" s="71" t="n">
        <v>44</v>
      </c>
      <c r="G8143" s="72" t="n">
        <v>678.01</v>
      </c>
      <c r="H8143" s="72" t="n">
        <v>564.77</v>
      </c>
      <c r="I8143" s="71" t="n">
        <f aca="false">IF(B8143&gt;=Settings!$B$23,1,0)</f>
        <v>1</v>
      </c>
      <c r="J8143" s="71" t="n">
        <v>1</v>
      </c>
      <c r="K8143" s="71" t="n">
        <f aca="false">F8143*I8143*J8143</f>
        <v>44</v>
      </c>
      <c r="L8143" s="71" t="n">
        <f aca="false">E8143*I8143*J8143</f>
        <v>7</v>
      </c>
      <c r="M8143" s="72" t="n">
        <f aca="false">G8143*I8143*J8143</f>
        <v>678.01</v>
      </c>
      <c r="N8143" s="72" t="n">
        <f aca="false">D8143*I8143*J8143</f>
        <v>103.25</v>
      </c>
      <c r="O8143" s="71" t="n">
        <f aca="false">F8143*J8143</f>
        <v>44</v>
      </c>
      <c r="P8143" s="71" t="n">
        <f aca="false">E8143*J8143</f>
        <v>7</v>
      </c>
    </row>
    <row r="8144" customFormat="false" ht="15" hidden="false" customHeight="false" outlineLevel="0" collapsed="false">
      <c r="A8144" s="71" t="s">
        <v>61</v>
      </c>
      <c r="B8144" s="71" t="s">
        <v>54</v>
      </c>
      <c r="C8144" s="71" t="s">
        <v>1007</v>
      </c>
      <c r="D8144" s="72" t="n">
        <v>0</v>
      </c>
      <c r="E8144" s="71" t="n">
        <v>0</v>
      </c>
      <c r="F8144" s="71" t="n">
        <v>8</v>
      </c>
      <c r="G8144" s="72" t="n">
        <v>1261.69</v>
      </c>
      <c r="H8144" s="72" t="n">
        <v>1212.63</v>
      </c>
      <c r="I8144" s="71" t="n">
        <f aca="false">IF(B8144&gt;=Settings!$B$23,1,0)</f>
        <v>1</v>
      </c>
      <c r="J8144" s="71" t="n">
        <v>1</v>
      </c>
      <c r="K8144" s="71" t="n">
        <f aca="false">F8144*I8144*J8144</f>
        <v>8</v>
      </c>
      <c r="L8144" s="71" t="n">
        <f aca="false">E8144*I8144*J8144</f>
        <v>0</v>
      </c>
      <c r="M8144" s="72" t="n">
        <f aca="false">G8144*I8144*J8144</f>
        <v>1261.69</v>
      </c>
      <c r="N8144" s="72" t="n">
        <f aca="false">D8144*I8144*J8144</f>
        <v>-0</v>
      </c>
      <c r="O8144" s="71" t="n">
        <f aca="false">F8144*J8144</f>
        <v>8</v>
      </c>
      <c r="P8144" s="71" t="n">
        <f aca="false">E8144*J8144</f>
        <v>0</v>
      </c>
    </row>
    <row r="8145" customFormat="false" ht="15" hidden="false" customHeight="false" outlineLevel="0" collapsed="false">
      <c r="A8145" s="71" t="s">
        <v>61</v>
      </c>
      <c r="B8145" s="71" t="s">
        <v>54</v>
      </c>
      <c r="C8145" s="71" t="s">
        <v>1008</v>
      </c>
      <c r="D8145" s="72" t="n">
        <v>0</v>
      </c>
      <c r="E8145" s="71" t="n">
        <v>0</v>
      </c>
      <c r="F8145" s="71" t="n">
        <v>11</v>
      </c>
      <c r="G8145" s="72" t="n">
        <v>984.35</v>
      </c>
      <c r="H8145" s="72" t="n">
        <v>929.59</v>
      </c>
      <c r="I8145" s="71" t="n">
        <f aca="false">IF(B8145&gt;=Settings!$B$23,1,0)</f>
        <v>1</v>
      </c>
      <c r="J8145" s="71" t="n">
        <v>1</v>
      </c>
      <c r="K8145" s="71" t="n">
        <f aca="false">F8145*I8145*J8145</f>
        <v>11</v>
      </c>
      <c r="L8145" s="71" t="n">
        <f aca="false">E8145*I8145*J8145</f>
        <v>0</v>
      </c>
      <c r="M8145" s="72" t="n">
        <f aca="false">G8145*I8145*J8145</f>
        <v>984.35</v>
      </c>
      <c r="N8145" s="72" t="n">
        <f aca="false">D8145*I8145*J8145</f>
        <v>-0</v>
      </c>
      <c r="O8145" s="71" t="n">
        <f aca="false">F8145*J8145</f>
        <v>11</v>
      </c>
      <c r="P8145" s="71" t="n">
        <f aca="false">E8145*J8145</f>
        <v>0</v>
      </c>
    </row>
    <row r="8146" customFormat="false" ht="15" hidden="false" customHeight="false" outlineLevel="0" collapsed="false">
      <c r="A8146" s="71" t="s">
        <v>60</v>
      </c>
      <c r="B8146" s="71" t="s">
        <v>54</v>
      </c>
      <c r="C8146" s="71" t="s">
        <v>934</v>
      </c>
      <c r="D8146" s="72" t="n">
        <v>29.05</v>
      </c>
      <c r="E8146" s="71" t="n">
        <v>1</v>
      </c>
      <c r="F8146" s="71" t="n">
        <v>25</v>
      </c>
      <c r="G8146" s="72" t="n">
        <v>1098.75</v>
      </c>
      <c r="H8146" s="72" t="n">
        <v>927.89</v>
      </c>
      <c r="I8146" s="71" t="n">
        <f aca="false">IF(B8146&gt;=Settings!$B$23,1,0)</f>
        <v>1</v>
      </c>
      <c r="J8146" s="71" t="n">
        <v>1</v>
      </c>
      <c r="K8146" s="71" t="n">
        <f aca="false">F8146*I8146*J8146</f>
        <v>25</v>
      </c>
      <c r="L8146" s="71" t="n">
        <f aca="false">E8146*I8146*J8146</f>
        <v>1</v>
      </c>
      <c r="M8146" s="72" t="n">
        <f aca="false">G8146*I8146*J8146</f>
        <v>1098.75</v>
      </c>
      <c r="N8146" s="72" t="n">
        <f aca="false">D8146*I8146*J8146</f>
        <v>29.05</v>
      </c>
      <c r="O8146" s="71" t="n">
        <f aca="false">F8146*J8146</f>
        <v>25</v>
      </c>
      <c r="P8146" s="71" t="n">
        <f aca="false">E8146*J8146</f>
        <v>1</v>
      </c>
    </row>
    <row r="8147" customFormat="false" ht="15" hidden="false" customHeight="false" outlineLevel="0" collapsed="false">
      <c r="A8147" s="71" t="s">
        <v>60</v>
      </c>
      <c r="B8147" s="71" t="s">
        <v>54</v>
      </c>
      <c r="C8147" s="71" t="s">
        <v>1041</v>
      </c>
      <c r="D8147" s="72" t="n">
        <v>0</v>
      </c>
      <c r="E8147" s="71" t="n">
        <v>0</v>
      </c>
      <c r="F8147" s="71" t="n">
        <v>1</v>
      </c>
      <c r="G8147" s="72" t="n">
        <v>17.26</v>
      </c>
      <c r="H8147" s="72" t="n">
        <v>14.67</v>
      </c>
      <c r="I8147" s="71" t="n">
        <f aca="false">IF(B8147&gt;=Settings!$B$23,1,0)</f>
        <v>1</v>
      </c>
      <c r="J8147" s="71" t="n">
        <v>1</v>
      </c>
      <c r="K8147" s="71" t="n">
        <f aca="false">F8147*I8147*J8147</f>
        <v>1</v>
      </c>
      <c r="L8147" s="71" t="n">
        <f aca="false">E8147*I8147*J8147</f>
        <v>0</v>
      </c>
      <c r="M8147" s="72" t="n">
        <f aca="false">G8147*I8147*J8147</f>
        <v>17.26</v>
      </c>
      <c r="N8147" s="72" t="n">
        <f aca="false">D8147*I8147*J8147</f>
        <v>-0</v>
      </c>
      <c r="O8147" s="71" t="n">
        <f aca="false">F8147*J8147</f>
        <v>1</v>
      </c>
      <c r="P8147" s="71" t="n">
        <f aca="false">E8147*J8147</f>
        <v>0</v>
      </c>
    </row>
    <row r="8148" customFormat="false" ht="15" hidden="false" customHeight="false" outlineLevel="0" collapsed="false">
      <c r="A8148" s="71" t="s">
        <v>59</v>
      </c>
      <c r="B8148" s="71" t="s">
        <v>54</v>
      </c>
      <c r="C8148" s="71" t="s">
        <v>1280</v>
      </c>
      <c r="D8148" s="72" t="n">
        <v>156.51</v>
      </c>
      <c r="E8148" s="71" t="n">
        <v>2</v>
      </c>
      <c r="F8148" s="71" t="n">
        <v>18</v>
      </c>
      <c r="G8148" s="72" t="n">
        <v>1558.26</v>
      </c>
      <c r="H8148" s="72" t="n">
        <v>1308.87</v>
      </c>
      <c r="I8148" s="71" t="n">
        <f aca="false">IF(B8148&gt;=Settings!$B$23,1,0)</f>
        <v>1</v>
      </c>
      <c r="J8148" s="71" t="n">
        <v>1</v>
      </c>
      <c r="K8148" s="71" t="n">
        <f aca="false">F8148*I8148*J8148</f>
        <v>18</v>
      </c>
      <c r="L8148" s="71" t="n">
        <f aca="false">E8148*I8148*J8148</f>
        <v>2</v>
      </c>
      <c r="M8148" s="72" t="n">
        <f aca="false">G8148*I8148*J8148</f>
        <v>1558.26</v>
      </c>
      <c r="N8148" s="72" t="n">
        <f aca="false">D8148*I8148*J8148</f>
        <v>156.51</v>
      </c>
      <c r="O8148" s="71" t="n">
        <f aca="false">F8148*J8148</f>
        <v>18</v>
      </c>
      <c r="P8148" s="71" t="n">
        <f aca="false">E8148*J8148</f>
        <v>2</v>
      </c>
    </row>
    <row r="8149" customFormat="false" ht="15" hidden="false" customHeight="false" outlineLevel="0" collapsed="false">
      <c r="A8149" s="71" t="s">
        <v>61</v>
      </c>
      <c r="B8149" s="71" t="s">
        <v>54</v>
      </c>
      <c r="C8149" s="71" t="s">
        <v>937</v>
      </c>
      <c r="D8149" s="72" t="n">
        <v>133.05</v>
      </c>
      <c r="E8149" s="71" t="n">
        <v>13</v>
      </c>
      <c r="F8149" s="71" t="n">
        <v>112</v>
      </c>
      <c r="G8149" s="72" t="n">
        <v>1216.32</v>
      </c>
      <c r="H8149" s="72" t="n">
        <v>1044.26</v>
      </c>
      <c r="I8149" s="71" t="n">
        <f aca="false">IF(B8149&gt;=Settings!$B$23,1,0)</f>
        <v>1</v>
      </c>
      <c r="J8149" s="71" t="n">
        <v>1</v>
      </c>
      <c r="K8149" s="71" t="n">
        <f aca="false">F8149*I8149*J8149</f>
        <v>112</v>
      </c>
      <c r="L8149" s="71" t="n">
        <f aca="false">E8149*I8149*J8149</f>
        <v>13</v>
      </c>
      <c r="M8149" s="72" t="n">
        <f aca="false">G8149*I8149*J8149</f>
        <v>1216.32</v>
      </c>
      <c r="N8149" s="72" t="n">
        <f aca="false">D8149*I8149*J8149</f>
        <v>133.05</v>
      </c>
      <c r="O8149" s="71" t="n">
        <f aca="false">F8149*J8149</f>
        <v>112</v>
      </c>
      <c r="P8149" s="71" t="n">
        <f aca="false">E8149*J8149</f>
        <v>13</v>
      </c>
    </row>
    <row r="8150" customFormat="false" ht="15" hidden="false" customHeight="false" outlineLevel="0" collapsed="false">
      <c r="A8150" s="71" t="s">
        <v>59</v>
      </c>
      <c r="B8150" s="71" t="s">
        <v>54</v>
      </c>
      <c r="C8150" s="71" t="s">
        <v>1802</v>
      </c>
      <c r="D8150" s="72" t="n">
        <v>0</v>
      </c>
      <c r="E8150" s="71" t="n">
        <v>0</v>
      </c>
      <c r="F8150" s="71" t="n">
        <v>4</v>
      </c>
      <c r="G8150" s="72" t="n">
        <v>694.36</v>
      </c>
      <c r="H8150" s="72" t="n">
        <v>640.57</v>
      </c>
      <c r="I8150" s="71" t="n">
        <f aca="false">IF(B8150&gt;=Settings!$B$23,1,0)</f>
        <v>1</v>
      </c>
      <c r="J8150" s="71" t="n">
        <v>1</v>
      </c>
      <c r="K8150" s="71" t="n">
        <f aca="false">F8150*I8150*J8150</f>
        <v>4</v>
      </c>
      <c r="L8150" s="71" t="n">
        <f aca="false">E8150*I8150*J8150</f>
        <v>0</v>
      </c>
      <c r="M8150" s="72" t="n">
        <f aca="false">G8150*I8150*J8150</f>
        <v>694.36</v>
      </c>
      <c r="N8150" s="72" t="n">
        <f aca="false">D8150*I8150*J8150</f>
        <v>-0</v>
      </c>
      <c r="O8150" s="71" t="n">
        <f aca="false">F8150*J8150</f>
        <v>4</v>
      </c>
      <c r="P8150" s="71" t="n">
        <f aca="false">E8150*J8150</f>
        <v>0</v>
      </c>
    </row>
    <row r="8151" customFormat="false" ht="15" hidden="false" customHeight="false" outlineLevel="0" collapsed="false">
      <c r="A8151" s="71" t="s">
        <v>63</v>
      </c>
      <c r="B8151" s="71" t="s">
        <v>54</v>
      </c>
      <c r="C8151" s="71" t="s">
        <v>2286</v>
      </c>
      <c r="D8151" s="72" t="n">
        <v>0</v>
      </c>
      <c r="E8151" s="71" t="n">
        <v>0</v>
      </c>
      <c r="F8151" s="71" t="n">
        <v>1</v>
      </c>
      <c r="G8151" s="72" t="n">
        <v>254.5</v>
      </c>
      <c r="H8151" s="72" t="n">
        <v>254.5</v>
      </c>
      <c r="I8151" s="71" t="n">
        <f aca="false">IF(B8151&gt;=Settings!$B$23,1,0)</f>
        <v>1</v>
      </c>
      <c r="J8151" s="71" t="n">
        <v>1</v>
      </c>
      <c r="K8151" s="71" t="n">
        <f aca="false">F8151*I8151*J8151</f>
        <v>1</v>
      </c>
      <c r="L8151" s="71" t="n">
        <f aca="false">E8151*I8151*J8151</f>
        <v>0</v>
      </c>
      <c r="M8151" s="72" t="n">
        <f aca="false">G8151*I8151*J8151</f>
        <v>254.5</v>
      </c>
      <c r="N8151" s="72" t="n">
        <f aca="false">D8151*I8151*J8151</f>
        <v>-0</v>
      </c>
      <c r="O8151" s="71" t="n">
        <f aca="false">F8151*J8151</f>
        <v>1</v>
      </c>
      <c r="P8151" s="71" t="n">
        <f aca="false">E8151*J8151</f>
        <v>0</v>
      </c>
    </row>
    <row r="8152" customFormat="false" ht="15" hidden="false" customHeight="false" outlineLevel="0" collapsed="false">
      <c r="A8152" s="71" t="s">
        <v>61</v>
      </c>
      <c r="B8152" s="71" t="s">
        <v>54</v>
      </c>
      <c r="C8152" s="71" t="s">
        <v>1000</v>
      </c>
      <c r="D8152" s="72" t="n">
        <v>0</v>
      </c>
      <c r="E8152" s="71" t="n">
        <v>0</v>
      </c>
      <c r="F8152" s="71" t="n">
        <v>1</v>
      </c>
      <c r="G8152" s="72" t="n">
        <v>99.95</v>
      </c>
      <c r="H8152" s="72" t="n">
        <v>79.96</v>
      </c>
      <c r="I8152" s="71" t="n">
        <f aca="false">IF(B8152&gt;=Settings!$B$23,1,0)</f>
        <v>1</v>
      </c>
      <c r="J8152" s="71" t="n">
        <v>1</v>
      </c>
      <c r="K8152" s="71" t="n">
        <f aca="false">F8152*I8152*J8152</f>
        <v>1</v>
      </c>
      <c r="L8152" s="71" t="n">
        <f aca="false">E8152*I8152*J8152</f>
        <v>0</v>
      </c>
      <c r="M8152" s="72" t="n">
        <f aca="false">G8152*I8152*J8152</f>
        <v>99.95</v>
      </c>
      <c r="N8152" s="72" t="n">
        <f aca="false">D8152*I8152*J8152</f>
        <v>-0</v>
      </c>
      <c r="O8152" s="71" t="n">
        <f aca="false">F8152*J8152</f>
        <v>1</v>
      </c>
      <c r="P8152" s="71" t="n">
        <f aca="false">E8152*J8152</f>
        <v>0</v>
      </c>
    </row>
    <row r="8153" customFormat="false" ht="15" hidden="false" customHeight="false" outlineLevel="0" collapsed="false">
      <c r="A8153" s="71" t="s">
        <v>62</v>
      </c>
      <c r="B8153" s="71" t="s">
        <v>54</v>
      </c>
      <c r="C8153" s="71" t="s">
        <v>393</v>
      </c>
      <c r="D8153" s="72" t="n">
        <v>0</v>
      </c>
      <c r="E8153" s="71" t="n">
        <v>0</v>
      </c>
      <c r="F8153" s="71" t="n">
        <v>7</v>
      </c>
      <c r="G8153" s="72" t="n">
        <v>25.13</v>
      </c>
      <c r="H8153" s="72" t="n">
        <v>24.59</v>
      </c>
      <c r="I8153" s="71" t="n">
        <f aca="false">IF(B8153&gt;=Settings!$B$23,1,0)</f>
        <v>1</v>
      </c>
      <c r="J8153" s="71" t="n">
        <v>1</v>
      </c>
      <c r="K8153" s="71" t="n">
        <f aca="false">F8153*I8153*J8153</f>
        <v>7</v>
      </c>
      <c r="L8153" s="71" t="n">
        <f aca="false">E8153*I8153*J8153</f>
        <v>0</v>
      </c>
      <c r="M8153" s="72" t="n">
        <f aca="false">G8153*I8153*J8153</f>
        <v>25.13</v>
      </c>
      <c r="N8153" s="72" t="n">
        <f aca="false">D8153*I8153*J8153</f>
        <v>-0</v>
      </c>
      <c r="O8153" s="71" t="n">
        <f aca="false">F8153*J8153</f>
        <v>7</v>
      </c>
      <c r="P8153" s="71" t="n">
        <f aca="false">E8153*J8153</f>
        <v>0</v>
      </c>
    </row>
    <row r="8154" customFormat="false" ht="15" hidden="false" customHeight="false" outlineLevel="0" collapsed="false">
      <c r="A8154" s="71" t="s">
        <v>61</v>
      </c>
      <c r="B8154" s="71" t="s">
        <v>54</v>
      </c>
      <c r="C8154" s="71" t="s">
        <v>1263</v>
      </c>
      <c r="D8154" s="72" t="n">
        <v>0</v>
      </c>
      <c r="E8154" s="71" t="n">
        <v>0</v>
      </c>
      <c r="F8154" s="71" t="n">
        <v>4</v>
      </c>
      <c r="G8154" s="72" t="n">
        <v>363.44</v>
      </c>
      <c r="H8154" s="72" t="n">
        <v>322.58</v>
      </c>
      <c r="I8154" s="71" t="n">
        <f aca="false">IF(B8154&gt;=Settings!$B$23,1,0)</f>
        <v>1</v>
      </c>
      <c r="J8154" s="71" t="n">
        <v>1</v>
      </c>
      <c r="K8154" s="71" t="n">
        <f aca="false">F8154*I8154*J8154</f>
        <v>4</v>
      </c>
      <c r="L8154" s="71" t="n">
        <f aca="false">E8154*I8154*J8154</f>
        <v>0</v>
      </c>
      <c r="M8154" s="72" t="n">
        <f aca="false">G8154*I8154*J8154</f>
        <v>363.44</v>
      </c>
      <c r="N8154" s="72" t="n">
        <f aca="false">D8154*I8154*J8154</f>
        <v>-0</v>
      </c>
      <c r="O8154" s="71" t="n">
        <f aca="false">F8154*J8154</f>
        <v>4</v>
      </c>
      <c r="P8154" s="71" t="n">
        <f aca="false">E8154*J8154</f>
        <v>0</v>
      </c>
    </row>
    <row r="8155" customFormat="false" ht="15" hidden="false" customHeight="false" outlineLevel="0" collapsed="false">
      <c r="A8155" s="71" t="s">
        <v>61</v>
      </c>
      <c r="B8155" s="71" t="s">
        <v>54</v>
      </c>
      <c r="C8155" s="71" t="s">
        <v>1253</v>
      </c>
      <c r="D8155" s="72" t="n">
        <v>100.42</v>
      </c>
      <c r="E8155" s="71" t="n">
        <v>1</v>
      </c>
      <c r="F8155" s="71" t="n">
        <v>43</v>
      </c>
      <c r="G8155" s="72" t="n">
        <v>4307.02</v>
      </c>
      <c r="H8155" s="72" t="n">
        <v>4038.32</v>
      </c>
      <c r="I8155" s="71" t="n">
        <f aca="false">IF(B8155&gt;=Settings!$B$23,1,0)</f>
        <v>1</v>
      </c>
      <c r="J8155" s="71" t="n">
        <v>1</v>
      </c>
      <c r="K8155" s="71" t="n">
        <f aca="false">F8155*I8155*J8155</f>
        <v>43</v>
      </c>
      <c r="L8155" s="71" t="n">
        <f aca="false">E8155*I8155*J8155</f>
        <v>1</v>
      </c>
      <c r="M8155" s="72" t="n">
        <f aca="false">G8155*I8155*J8155</f>
        <v>4307.02</v>
      </c>
      <c r="N8155" s="72" t="n">
        <f aca="false">D8155*I8155*J8155</f>
        <v>100.42</v>
      </c>
      <c r="O8155" s="71" t="n">
        <f aca="false">F8155*J8155</f>
        <v>43</v>
      </c>
      <c r="P8155" s="71" t="n">
        <f aca="false">E8155*J8155</f>
        <v>1</v>
      </c>
    </row>
    <row r="8156" customFormat="false" ht="15" hidden="false" customHeight="false" outlineLevel="0" collapsed="false">
      <c r="A8156" s="71" t="s">
        <v>59</v>
      </c>
      <c r="B8156" s="71" t="s">
        <v>54</v>
      </c>
      <c r="C8156" s="71" t="s">
        <v>878</v>
      </c>
      <c r="D8156" s="72" t="n">
        <v>201.74</v>
      </c>
      <c r="E8156" s="71" t="n">
        <v>2</v>
      </c>
      <c r="F8156" s="71" t="n">
        <v>21</v>
      </c>
      <c r="G8156" s="72" t="n">
        <v>2471.81</v>
      </c>
      <c r="H8156" s="72" t="n">
        <v>2166.51</v>
      </c>
      <c r="I8156" s="71" t="n">
        <f aca="false">IF(B8156&gt;=Settings!$B$23,1,0)</f>
        <v>1</v>
      </c>
      <c r="J8156" s="71" t="n">
        <v>1</v>
      </c>
      <c r="K8156" s="71" t="n">
        <f aca="false">F8156*I8156*J8156</f>
        <v>21</v>
      </c>
      <c r="L8156" s="71" t="n">
        <f aca="false">E8156*I8156*J8156</f>
        <v>2</v>
      </c>
      <c r="M8156" s="72" t="n">
        <f aca="false">G8156*I8156*J8156</f>
        <v>2471.81</v>
      </c>
      <c r="N8156" s="72" t="n">
        <f aca="false">D8156*I8156*J8156</f>
        <v>201.74</v>
      </c>
      <c r="O8156" s="71" t="n">
        <f aca="false">F8156*J8156</f>
        <v>21</v>
      </c>
      <c r="P8156" s="71" t="n">
        <f aca="false">E8156*J8156</f>
        <v>2</v>
      </c>
    </row>
    <row r="8157" customFormat="false" ht="15" hidden="false" customHeight="false" outlineLevel="0" collapsed="false">
      <c r="A8157" s="71" t="s">
        <v>59</v>
      </c>
      <c r="B8157" s="71" t="s">
        <v>54</v>
      </c>
      <c r="C8157" s="71" t="s">
        <v>877</v>
      </c>
      <c r="D8157" s="72" t="n">
        <v>304.41</v>
      </c>
      <c r="E8157" s="71" t="n">
        <v>3</v>
      </c>
      <c r="F8157" s="71" t="n">
        <v>11</v>
      </c>
      <c r="G8157" s="72" t="n">
        <v>1149.45</v>
      </c>
      <c r="H8157" s="72" t="n">
        <v>738.74</v>
      </c>
      <c r="I8157" s="71" t="n">
        <f aca="false">IF(B8157&gt;=Settings!$B$23,1,0)</f>
        <v>1</v>
      </c>
      <c r="J8157" s="71" t="n">
        <v>1</v>
      </c>
      <c r="K8157" s="71" t="n">
        <f aca="false">F8157*I8157*J8157</f>
        <v>11</v>
      </c>
      <c r="L8157" s="71" t="n">
        <f aca="false">E8157*I8157*J8157</f>
        <v>3</v>
      </c>
      <c r="M8157" s="72" t="n">
        <f aca="false">G8157*I8157*J8157</f>
        <v>1149.45</v>
      </c>
      <c r="N8157" s="72" t="n">
        <f aca="false">D8157*I8157*J8157</f>
        <v>304.41</v>
      </c>
      <c r="O8157" s="71" t="n">
        <f aca="false">F8157*J8157</f>
        <v>11</v>
      </c>
      <c r="P8157" s="71" t="n">
        <f aca="false">E8157*J8157</f>
        <v>3</v>
      </c>
    </row>
    <row r="8158" customFormat="false" ht="15" hidden="false" customHeight="false" outlineLevel="0" collapsed="false">
      <c r="A8158" s="71" t="s">
        <v>59</v>
      </c>
      <c r="B8158" s="71" t="s">
        <v>54</v>
      </c>
      <c r="C8158" s="71" t="s">
        <v>881</v>
      </c>
      <c r="D8158" s="72" t="n">
        <v>172.68</v>
      </c>
      <c r="E8158" s="71" t="n">
        <v>1</v>
      </c>
      <c r="F8158" s="71" t="n">
        <v>8</v>
      </c>
      <c r="G8158" s="72" t="n">
        <v>1349.64</v>
      </c>
      <c r="H8158" s="72" t="n">
        <v>1118.59</v>
      </c>
      <c r="I8158" s="71" t="n">
        <f aca="false">IF(B8158&gt;=Settings!$B$23,1,0)</f>
        <v>1</v>
      </c>
      <c r="J8158" s="71" t="n">
        <v>1</v>
      </c>
      <c r="K8158" s="71" t="n">
        <f aca="false">F8158*I8158*J8158</f>
        <v>8</v>
      </c>
      <c r="L8158" s="71" t="n">
        <f aca="false">E8158*I8158*J8158</f>
        <v>1</v>
      </c>
      <c r="M8158" s="72" t="n">
        <f aca="false">G8158*I8158*J8158</f>
        <v>1349.64</v>
      </c>
      <c r="N8158" s="72" t="n">
        <f aca="false">D8158*I8158*J8158</f>
        <v>172.68</v>
      </c>
      <c r="O8158" s="71" t="n">
        <f aca="false">F8158*J8158</f>
        <v>8</v>
      </c>
      <c r="P8158" s="71" t="n">
        <f aca="false">E8158*J8158</f>
        <v>1</v>
      </c>
    </row>
    <row r="8159" customFormat="false" ht="15" hidden="false" customHeight="false" outlineLevel="0" collapsed="false">
      <c r="A8159" s="71" t="s">
        <v>60</v>
      </c>
      <c r="B8159" s="71" t="s">
        <v>54</v>
      </c>
      <c r="C8159" s="71" t="s">
        <v>1237</v>
      </c>
      <c r="D8159" s="72" t="n">
        <v>24.42</v>
      </c>
      <c r="E8159" s="71" t="n">
        <v>3</v>
      </c>
      <c r="F8159" s="71" t="n">
        <v>35</v>
      </c>
      <c r="G8159" s="72" t="n">
        <v>284.82</v>
      </c>
      <c r="H8159" s="72" t="n">
        <v>250.69</v>
      </c>
      <c r="I8159" s="71" t="n">
        <f aca="false">IF(B8159&gt;=Settings!$B$23,1,0)</f>
        <v>1</v>
      </c>
      <c r="J8159" s="71" t="n">
        <v>1</v>
      </c>
      <c r="K8159" s="71" t="n">
        <f aca="false">F8159*I8159*J8159</f>
        <v>35</v>
      </c>
      <c r="L8159" s="71" t="n">
        <f aca="false">E8159*I8159*J8159</f>
        <v>3</v>
      </c>
      <c r="M8159" s="72" t="n">
        <f aca="false">G8159*I8159*J8159</f>
        <v>284.82</v>
      </c>
      <c r="N8159" s="72" t="n">
        <f aca="false">D8159*I8159*J8159</f>
        <v>24.42</v>
      </c>
      <c r="O8159" s="71" t="n">
        <f aca="false">F8159*J8159</f>
        <v>35</v>
      </c>
      <c r="P8159" s="71" t="n">
        <f aca="false">E8159*J8159</f>
        <v>3</v>
      </c>
    </row>
    <row r="8160" customFormat="false" ht="15" hidden="false" customHeight="false" outlineLevel="0" collapsed="false">
      <c r="A8160" s="71" t="s">
        <v>59</v>
      </c>
      <c r="B8160" s="71" t="s">
        <v>54</v>
      </c>
      <c r="C8160" s="71" t="s">
        <v>1239</v>
      </c>
      <c r="D8160" s="72" t="n">
        <v>162.1</v>
      </c>
      <c r="E8160" s="71" t="n">
        <v>2</v>
      </c>
      <c r="F8160" s="71" t="n">
        <v>7</v>
      </c>
      <c r="G8160" s="72" t="n">
        <v>646.03</v>
      </c>
      <c r="H8160" s="72" t="n">
        <v>448.01</v>
      </c>
      <c r="I8160" s="71" t="n">
        <f aca="false">IF(B8160&gt;=Settings!$B$23,1,0)</f>
        <v>1</v>
      </c>
      <c r="J8160" s="71" t="n">
        <v>1</v>
      </c>
      <c r="K8160" s="71" t="n">
        <f aca="false">F8160*I8160*J8160</f>
        <v>7</v>
      </c>
      <c r="L8160" s="71" t="n">
        <f aca="false">E8160*I8160*J8160</f>
        <v>2</v>
      </c>
      <c r="M8160" s="72" t="n">
        <f aca="false">G8160*I8160*J8160</f>
        <v>646.03</v>
      </c>
      <c r="N8160" s="72" t="n">
        <f aca="false">D8160*I8160*J8160</f>
        <v>162.1</v>
      </c>
      <c r="O8160" s="71" t="n">
        <f aca="false">F8160*J8160</f>
        <v>7</v>
      </c>
      <c r="P8160" s="71" t="n">
        <f aca="false">E8160*J8160</f>
        <v>2</v>
      </c>
    </row>
    <row r="8161" customFormat="false" ht="15" hidden="false" customHeight="false" outlineLevel="0" collapsed="false">
      <c r="A8161" s="71" t="s">
        <v>59</v>
      </c>
      <c r="B8161" s="71" t="s">
        <v>54</v>
      </c>
      <c r="C8161" s="71" t="s">
        <v>142</v>
      </c>
      <c r="D8161" s="72" t="n">
        <v>223.52</v>
      </c>
      <c r="E8161" s="71" t="n">
        <v>5</v>
      </c>
      <c r="F8161" s="71" t="n">
        <v>106</v>
      </c>
      <c r="G8161" s="72" t="n">
        <v>5214.15</v>
      </c>
      <c r="H8161" s="72" t="n">
        <v>4683.42</v>
      </c>
      <c r="I8161" s="71" t="n">
        <f aca="false">IF(B8161&gt;=Settings!$B$23,1,0)</f>
        <v>1</v>
      </c>
      <c r="J8161" s="71" t="n">
        <v>1</v>
      </c>
      <c r="K8161" s="71" t="n">
        <f aca="false">F8161*I8161*J8161</f>
        <v>106</v>
      </c>
      <c r="L8161" s="71" t="n">
        <f aca="false">E8161*I8161*J8161</f>
        <v>5</v>
      </c>
      <c r="M8161" s="72" t="n">
        <f aca="false">G8161*I8161*J8161</f>
        <v>5214.15</v>
      </c>
      <c r="N8161" s="72" t="n">
        <f aca="false">D8161*I8161*J8161</f>
        <v>223.52</v>
      </c>
      <c r="O8161" s="71" t="n">
        <f aca="false">F8161*J8161</f>
        <v>106</v>
      </c>
      <c r="P8161" s="71" t="n">
        <f aca="false">E8161*J8161</f>
        <v>5</v>
      </c>
    </row>
    <row r="8162" customFormat="false" ht="15" hidden="false" customHeight="false" outlineLevel="0" collapsed="false">
      <c r="A8162" s="71" t="s">
        <v>60</v>
      </c>
      <c r="B8162" s="71" t="s">
        <v>54</v>
      </c>
      <c r="C8162" s="71" t="s">
        <v>1327</v>
      </c>
      <c r="D8162" s="72" t="n">
        <v>0</v>
      </c>
      <c r="E8162" s="71" t="n">
        <v>0</v>
      </c>
      <c r="F8162" s="71" t="n">
        <v>1</v>
      </c>
      <c r="G8162" s="72" t="n">
        <v>274.5</v>
      </c>
      <c r="H8162" s="72" t="n">
        <v>274.5</v>
      </c>
      <c r="I8162" s="71" t="n">
        <f aca="false">IF(B8162&gt;=Settings!$B$23,1,0)</f>
        <v>1</v>
      </c>
      <c r="J8162" s="71" t="n">
        <v>1</v>
      </c>
      <c r="K8162" s="71" t="n">
        <f aca="false">F8162*I8162*J8162</f>
        <v>1</v>
      </c>
      <c r="L8162" s="71" t="n">
        <f aca="false">E8162*I8162*J8162</f>
        <v>0</v>
      </c>
      <c r="M8162" s="72" t="n">
        <f aca="false">G8162*I8162*J8162</f>
        <v>274.5</v>
      </c>
      <c r="N8162" s="72" t="n">
        <f aca="false">D8162*I8162*J8162</f>
        <v>-0</v>
      </c>
      <c r="O8162" s="71" t="n">
        <f aca="false">F8162*J8162</f>
        <v>1</v>
      </c>
      <c r="P8162" s="71" t="n">
        <f aca="false">E8162*J8162</f>
        <v>0</v>
      </c>
    </row>
    <row r="8163" customFormat="false" ht="15" hidden="false" customHeight="false" outlineLevel="0" collapsed="false">
      <c r="A8163" s="71" t="s">
        <v>59</v>
      </c>
      <c r="B8163" s="71" t="s">
        <v>54</v>
      </c>
      <c r="C8163" s="71" t="s">
        <v>1452</v>
      </c>
      <c r="D8163" s="72" t="n">
        <v>113.59</v>
      </c>
      <c r="E8163" s="71" t="n">
        <v>1</v>
      </c>
      <c r="F8163" s="71" t="n">
        <v>4</v>
      </c>
      <c r="G8163" s="72" t="n">
        <v>536.18</v>
      </c>
      <c r="H8163" s="72" t="n">
        <v>422.59</v>
      </c>
      <c r="I8163" s="71" t="n">
        <f aca="false">IF(B8163&gt;=Settings!$B$23,1,0)</f>
        <v>1</v>
      </c>
      <c r="J8163" s="71" t="n">
        <v>1</v>
      </c>
      <c r="K8163" s="71" t="n">
        <f aca="false">F8163*I8163*J8163</f>
        <v>4</v>
      </c>
      <c r="L8163" s="71" t="n">
        <f aca="false">E8163*I8163*J8163</f>
        <v>1</v>
      </c>
      <c r="M8163" s="72" t="n">
        <f aca="false">G8163*I8163*J8163</f>
        <v>536.18</v>
      </c>
      <c r="N8163" s="72" t="n">
        <f aca="false">D8163*I8163*J8163</f>
        <v>113.59</v>
      </c>
      <c r="O8163" s="71" t="n">
        <f aca="false">F8163*J8163</f>
        <v>4</v>
      </c>
      <c r="P8163" s="71" t="n">
        <f aca="false">E8163*J8163</f>
        <v>1</v>
      </c>
    </row>
    <row r="8164" customFormat="false" ht="15" hidden="false" customHeight="false" outlineLevel="0" collapsed="false">
      <c r="A8164" s="71" t="s">
        <v>59</v>
      </c>
      <c r="B8164" s="71" t="s">
        <v>54</v>
      </c>
      <c r="C8164" s="71" t="s">
        <v>966</v>
      </c>
      <c r="D8164" s="72" t="n">
        <v>99.95</v>
      </c>
      <c r="E8164" s="71" t="n">
        <v>1</v>
      </c>
      <c r="F8164" s="71" t="n">
        <v>10</v>
      </c>
      <c r="G8164" s="72" t="n">
        <v>808.6</v>
      </c>
      <c r="H8164" s="72" t="n">
        <v>683.23</v>
      </c>
      <c r="I8164" s="71" t="n">
        <f aca="false">IF(B8164&gt;=Settings!$B$23,1,0)</f>
        <v>1</v>
      </c>
      <c r="J8164" s="71" t="n">
        <v>1</v>
      </c>
      <c r="K8164" s="71" t="n">
        <f aca="false">F8164*I8164*J8164</f>
        <v>10</v>
      </c>
      <c r="L8164" s="71" t="n">
        <f aca="false">E8164*I8164*J8164</f>
        <v>1</v>
      </c>
      <c r="M8164" s="72" t="n">
        <f aca="false">G8164*I8164*J8164</f>
        <v>808.6</v>
      </c>
      <c r="N8164" s="72" t="n">
        <f aca="false">D8164*I8164*J8164</f>
        <v>99.95</v>
      </c>
      <c r="O8164" s="71" t="n">
        <f aca="false">F8164*J8164</f>
        <v>10</v>
      </c>
      <c r="P8164" s="71" t="n">
        <f aca="false">E8164*J8164</f>
        <v>1</v>
      </c>
    </row>
    <row r="8165" customFormat="false" ht="15" hidden="false" customHeight="false" outlineLevel="0" collapsed="false">
      <c r="A8165" s="71" t="s">
        <v>59</v>
      </c>
      <c r="B8165" s="71" t="s">
        <v>54</v>
      </c>
      <c r="C8165" s="71" t="s">
        <v>124</v>
      </c>
      <c r="D8165" s="72" t="n">
        <v>1517.47</v>
      </c>
      <c r="E8165" s="71" t="n">
        <v>16</v>
      </c>
      <c r="F8165" s="71" t="n">
        <v>157</v>
      </c>
      <c r="G8165" s="72" t="n">
        <v>14396.98</v>
      </c>
      <c r="H8165" s="72" t="n">
        <v>12198.24</v>
      </c>
      <c r="I8165" s="71" t="n">
        <f aca="false">IF(B8165&gt;=Settings!$B$23,1,0)</f>
        <v>1</v>
      </c>
      <c r="J8165" s="71" t="n">
        <v>1</v>
      </c>
      <c r="K8165" s="71" t="n">
        <f aca="false">F8165*I8165*J8165</f>
        <v>157</v>
      </c>
      <c r="L8165" s="71" t="n">
        <f aca="false">E8165*I8165*J8165</f>
        <v>16</v>
      </c>
      <c r="M8165" s="72" t="n">
        <f aca="false">G8165*I8165*J8165</f>
        <v>14396.98</v>
      </c>
      <c r="N8165" s="72" t="n">
        <f aca="false">D8165*I8165*J8165</f>
        <v>1517.47</v>
      </c>
      <c r="O8165" s="71" t="n">
        <f aca="false">F8165*J8165</f>
        <v>157</v>
      </c>
      <c r="P8165" s="71" t="n">
        <f aca="false">E8165*J8165</f>
        <v>16</v>
      </c>
    </row>
    <row r="8166" customFormat="false" ht="15" hidden="false" customHeight="false" outlineLevel="0" collapsed="false">
      <c r="A8166" s="71" t="s">
        <v>59</v>
      </c>
      <c r="B8166" s="71" t="s">
        <v>54</v>
      </c>
      <c r="C8166" s="71" t="s">
        <v>910</v>
      </c>
      <c r="D8166" s="72" t="n">
        <v>68.14</v>
      </c>
      <c r="E8166" s="71" t="n">
        <v>1</v>
      </c>
      <c r="F8166" s="71" t="n">
        <v>27</v>
      </c>
      <c r="G8166" s="72" t="n">
        <v>1880.54</v>
      </c>
      <c r="H8166" s="72" t="n">
        <v>1677.12</v>
      </c>
      <c r="I8166" s="71" t="n">
        <f aca="false">IF(B8166&gt;=Settings!$B$23,1,0)</f>
        <v>1</v>
      </c>
      <c r="J8166" s="71" t="n">
        <v>1</v>
      </c>
      <c r="K8166" s="71" t="n">
        <f aca="false">F8166*I8166*J8166</f>
        <v>27</v>
      </c>
      <c r="L8166" s="71" t="n">
        <f aca="false">E8166*I8166*J8166</f>
        <v>1</v>
      </c>
      <c r="M8166" s="72" t="n">
        <f aca="false">G8166*I8166*J8166</f>
        <v>1880.54</v>
      </c>
      <c r="N8166" s="72" t="n">
        <f aca="false">D8166*I8166*J8166</f>
        <v>68.14</v>
      </c>
      <c r="O8166" s="71" t="n">
        <f aca="false">F8166*J8166</f>
        <v>27</v>
      </c>
      <c r="P8166" s="71" t="n">
        <f aca="false">E8166*J8166</f>
        <v>1</v>
      </c>
    </row>
    <row r="8167" customFormat="false" ht="15" hidden="false" customHeight="false" outlineLevel="0" collapsed="false">
      <c r="A8167" s="71" t="s">
        <v>63</v>
      </c>
      <c r="B8167" s="71" t="s">
        <v>54</v>
      </c>
      <c r="C8167" s="71" t="s">
        <v>2222</v>
      </c>
      <c r="D8167" s="72" t="n">
        <v>0</v>
      </c>
      <c r="E8167" s="71" t="n">
        <v>0</v>
      </c>
      <c r="F8167" s="71" t="n">
        <v>1</v>
      </c>
      <c r="G8167" s="72" t="n">
        <v>63.59</v>
      </c>
      <c r="H8167" s="72" t="n">
        <v>63.59</v>
      </c>
      <c r="I8167" s="71" t="n">
        <f aca="false">IF(B8167&gt;=Settings!$B$23,1,0)</f>
        <v>1</v>
      </c>
      <c r="J8167" s="71" t="n">
        <v>1</v>
      </c>
      <c r="K8167" s="71" t="n">
        <f aca="false">F8167*I8167*J8167</f>
        <v>1</v>
      </c>
      <c r="L8167" s="71" t="n">
        <f aca="false">E8167*I8167*J8167</f>
        <v>0</v>
      </c>
      <c r="M8167" s="72" t="n">
        <f aca="false">G8167*I8167*J8167</f>
        <v>63.59</v>
      </c>
      <c r="N8167" s="72" t="n">
        <f aca="false">D8167*I8167*J8167</f>
        <v>-0</v>
      </c>
      <c r="O8167" s="71" t="n">
        <f aca="false">F8167*J8167</f>
        <v>1</v>
      </c>
      <c r="P8167" s="71" t="n">
        <f aca="false">E8167*J8167</f>
        <v>0</v>
      </c>
    </row>
    <row r="8168" customFormat="false" ht="15" hidden="false" customHeight="false" outlineLevel="0" collapsed="false">
      <c r="A8168" s="71" t="s">
        <v>59</v>
      </c>
      <c r="B8168" s="71" t="s">
        <v>54</v>
      </c>
      <c r="C8168" s="71" t="s">
        <v>150</v>
      </c>
      <c r="D8168" s="72" t="n">
        <v>555.17</v>
      </c>
      <c r="E8168" s="71" t="n">
        <v>6</v>
      </c>
      <c r="F8168" s="71" t="n">
        <v>74</v>
      </c>
      <c r="G8168" s="72" t="n">
        <v>6873.7</v>
      </c>
      <c r="H8168" s="72" t="n">
        <v>6043.57</v>
      </c>
      <c r="I8168" s="71" t="n">
        <f aca="false">IF(B8168&gt;=Settings!$B$23,1,0)</f>
        <v>1</v>
      </c>
      <c r="J8168" s="71" t="n">
        <v>1</v>
      </c>
      <c r="K8168" s="71" t="n">
        <f aca="false">F8168*I8168*J8168</f>
        <v>74</v>
      </c>
      <c r="L8168" s="71" t="n">
        <f aca="false">E8168*I8168*J8168</f>
        <v>6</v>
      </c>
      <c r="M8168" s="72" t="n">
        <f aca="false">G8168*I8168*J8168</f>
        <v>6873.7</v>
      </c>
      <c r="N8168" s="72" t="n">
        <f aca="false">D8168*I8168*J8168</f>
        <v>555.17</v>
      </c>
      <c r="O8168" s="71" t="n">
        <f aca="false">F8168*J8168</f>
        <v>74</v>
      </c>
      <c r="P8168" s="71" t="n">
        <f aca="false">E8168*J8168</f>
        <v>6</v>
      </c>
    </row>
    <row r="8169" customFormat="false" ht="15" hidden="false" customHeight="false" outlineLevel="0" collapsed="false">
      <c r="A8169" s="71" t="s">
        <v>62</v>
      </c>
      <c r="B8169" s="71" t="s">
        <v>54</v>
      </c>
      <c r="C8169" s="71" t="s">
        <v>1057</v>
      </c>
      <c r="D8169" s="72" t="n">
        <v>0</v>
      </c>
      <c r="E8169" s="71" t="n">
        <v>0</v>
      </c>
      <c r="F8169" s="71" t="n">
        <v>3</v>
      </c>
      <c r="G8169" s="72" t="n">
        <v>236.22</v>
      </c>
      <c r="H8169" s="72" t="n">
        <v>212.39</v>
      </c>
      <c r="I8169" s="71" t="n">
        <f aca="false">IF(B8169&gt;=Settings!$B$23,1,0)</f>
        <v>1</v>
      </c>
      <c r="J8169" s="71" t="n">
        <v>1</v>
      </c>
      <c r="K8169" s="71" t="n">
        <f aca="false">F8169*I8169*J8169</f>
        <v>3</v>
      </c>
      <c r="L8169" s="71" t="n">
        <f aca="false">E8169*I8169*J8169</f>
        <v>0</v>
      </c>
      <c r="M8169" s="72" t="n">
        <f aca="false">G8169*I8169*J8169</f>
        <v>236.22</v>
      </c>
      <c r="N8169" s="72" t="n">
        <f aca="false">D8169*I8169*J8169</f>
        <v>-0</v>
      </c>
      <c r="O8169" s="71" t="n">
        <f aca="false">F8169*J8169</f>
        <v>3</v>
      </c>
      <c r="P8169" s="71" t="n">
        <f aca="false">E8169*J8169</f>
        <v>0</v>
      </c>
    </row>
    <row r="8170" customFormat="false" ht="15" hidden="false" customHeight="false" outlineLevel="0" collapsed="false">
      <c r="A8170" s="71" t="s">
        <v>60</v>
      </c>
      <c r="B8170" s="71" t="s">
        <v>54</v>
      </c>
      <c r="C8170" s="71" t="s">
        <v>1372</v>
      </c>
      <c r="D8170" s="72" t="n">
        <v>109.02</v>
      </c>
      <c r="E8170" s="71" t="n">
        <v>2</v>
      </c>
      <c r="F8170" s="71" t="n">
        <v>11</v>
      </c>
      <c r="G8170" s="72" t="n">
        <v>804.01</v>
      </c>
      <c r="H8170" s="72" t="n">
        <v>582.61</v>
      </c>
      <c r="I8170" s="71" t="n">
        <f aca="false">IF(B8170&gt;=Settings!$B$23,1,0)</f>
        <v>1</v>
      </c>
      <c r="J8170" s="71" t="n">
        <v>1</v>
      </c>
      <c r="K8170" s="71" t="n">
        <f aca="false">F8170*I8170*J8170</f>
        <v>11</v>
      </c>
      <c r="L8170" s="71" t="n">
        <f aca="false">E8170*I8170*J8170</f>
        <v>2</v>
      </c>
      <c r="M8170" s="72" t="n">
        <f aca="false">G8170*I8170*J8170</f>
        <v>804.01</v>
      </c>
      <c r="N8170" s="72" t="n">
        <f aca="false">D8170*I8170*J8170</f>
        <v>109.02</v>
      </c>
      <c r="O8170" s="71" t="n">
        <f aca="false">F8170*J8170</f>
        <v>11</v>
      </c>
      <c r="P8170" s="71" t="n">
        <f aca="false">E8170*J8170</f>
        <v>2</v>
      </c>
    </row>
    <row r="8171" customFormat="false" ht="15" hidden="false" customHeight="false" outlineLevel="0" collapsed="false">
      <c r="A8171" s="71" t="s">
        <v>59</v>
      </c>
      <c r="B8171" s="71" t="s">
        <v>54</v>
      </c>
      <c r="C8171" s="71" t="s">
        <v>911</v>
      </c>
      <c r="D8171" s="72" t="n">
        <v>0</v>
      </c>
      <c r="E8171" s="71" t="n">
        <v>0</v>
      </c>
      <c r="F8171" s="71" t="n">
        <v>1</v>
      </c>
      <c r="G8171" s="72" t="n">
        <v>63.59</v>
      </c>
      <c r="H8171" s="72" t="n">
        <v>63.59</v>
      </c>
      <c r="I8171" s="71" t="n">
        <f aca="false">IF(B8171&gt;=Settings!$B$23,1,0)</f>
        <v>1</v>
      </c>
      <c r="J8171" s="71" t="n">
        <v>1</v>
      </c>
      <c r="K8171" s="71" t="n">
        <f aca="false">F8171*I8171*J8171</f>
        <v>1</v>
      </c>
      <c r="L8171" s="71" t="n">
        <f aca="false">E8171*I8171*J8171</f>
        <v>0</v>
      </c>
      <c r="M8171" s="72" t="n">
        <f aca="false">G8171*I8171*J8171</f>
        <v>63.59</v>
      </c>
      <c r="N8171" s="72" t="n">
        <f aca="false">D8171*I8171*J8171</f>
        <v>-0</v>
      </c>
      <c r="O8171" s="71" t="n">
        <f aca="false">F8171*J8171</f>
        <v>1</v>
      </c>
      <c r="P8171" s="71" t="n">
        <f aca="false">E8171*J8171</f>
        <v>0</v>
      </c>
    </row>
    <row r="8172" customFormat="false" ht="15" hidden="false" customHeight="false" outlineLevel="0" collapsed="false">
      <c r="A8172" s="71" t="s">
        <v>60</v>
      </c>
      <c r="B8172" s="71" t="s">
        <v>54</v>
      </c>
      <c r="C8172" s="71" t="s">
        <v>1325</v>
      </c>
      <c r="D8172" s="72" t="n">
        <v>159.93</v>
      </c>
      <c r="E8172" s="71" t="n">
        <v>2</v>
      </c>
      <c r="F8172" s="71" t="n">
        <v>22</v>
      </c>
      <c r="G8172" s="72" t="n">
        <v>2253.47</v>
      </c>
      <c r="H8172" s="72" t="n">
        <v>1793.75</v>
      </c>
      <c r="I8172" s="71" t="n">
        <f aca="false">IF(B8172&gt;=Settings!$B$23,1,0)</f>
        <v>1</v>
      </c>
      <c r="J8172" s="71" t="n">
        <v>1</v>
      </c>
      <c r="K8172" s="71" t="n">
        <f aca="false">F8172*I8172*J8172</f>
        <v>22</v>
      </c>
      <c r="L8172" s="71" t="n">
        <f aca="false">E8172*I8172*J8172</f>
        <v>2</v>
      </c>
      <c r="M8172" s="72" t="n">
        <f aca="false">G8172*I8172*J8172</f>
        <v>2253.47</v>
      </c>
      <c r="N8172" s="72" t="n">
        <f aca="false">D8172*I8172*J8172</f>
        <v>159.93</v>
      </c>
      <c r="O8172" s="71" t="n">
        <f aca="false">F8172*J8172</f>
        <v>22</v>
      </c>
      <c r="P8172" s="71" t="n">
        <f aca="false">E8172*J8172</f>
        <v>2</v>
      </c>
    </row>
    <row r="8173" customFormat="false" ht="15" hidden="false" customHeight="false" outlineLevel="0" collapsed="false">
      <c r="A8173" s="71" t="s">
        <v>59</v>
      </c>
      <c r="B8173" s="71" t="s">
        <v>54</v>
      </c>
      <c r="C8173" s="71" t="s">
        <v>393</v>
      </c>
      <c r="D8173" s="72" t="n">
        <v>226.33</v>
      </c>
      <c r="E8173" s="71" t="n">
        <v>66</v>
      </c>
      <c r="F8173" s="71" t="n">
        <v>1017</v>
      </c>
      <c r="G8173" s="72" t="n">
        <v>3649.24</v>
      </c>
      <c r="H8173" s="72" t="n">
        <v>3284.93</v>
      </c>
      <c r="I8173" s="71" t="n">
        <f aca="false">IF(B8173&gt;=Settings!$B$23,1,0)</f>
        <v>1</v>
      </c>
      <c r="J8173" s="71" t="n">
        <v>1</v>
      </c>
      <c r="K8173" s="71" t="n">
        <f aca="false">F8173*I8173*J8173</f>
        <v>1017</v>
      </c>
      <c r="L8173" s="71" t="n">
        <f aca="false">E8173*I8173*J8173</f>
        <v>66</v>
      </c>
      <c r="M8173" s="72" t="n">
        <f aca="false">G8173*I8173*J8173</f>
        <v>3649.24</v>
      </c>
      <c r="N8173" s="72" t="n">
        <f aca="false">D8173*I8173*J8173</f>
        <v>226.33</v>
      </c>
      <c r="O8173" s="71" t="n">
        <f aca="false">F8173*J8173</f>
        <v>1017</v>
      </c>
      <c r="P8173" s="71" t="n">
        <f aca="false">E8173*J8173</f>
        <v>66</v>
      </c>
    </row>
    <row r="8174" customFormat="false" ht="15" hidden="false" customHeight="false" outlineLevel="0" collapsed="false">
      <c r="A8174" s="71" t="s">
        <v>60</v>
      </c>
      <c r="B8174" s="71" t="s">
        <v>54</v>
      </c>
      <c r="C8174" s="71" t="s">
        <v>2236</v>
      </c>
      <c r="D8174" s="72" t="n">
        <v>235.57</v>
      </c>
      <c r="E8174" s="71" t="n">
        <v>2</v>
      </c>
      <c r="F8174" s="71" t="n">
        <v>14</v>
      </c>
      <c r="G8174" s="72" t="n">
        <v>2017.55</v>
      </c>
      <c r="H8174" s="72" t="n">
        <v>1435.19</v>
      </c>
      <c r="I8174" s="71" t="n">
        <f aca="false">IF(B8174&gt;=Settings!$B$23,1,0)</f>
        <v>1</v>
      </c>
      <c r="J8174" s="71" t="n">
        <v>1</v>
      </c>
      <c r="K8174" s="71" t="n">
        <f aca="false">F8174*I8174*J8174</f>
        <v>14</v>
      </c>
      <c r="L8174" s="71" t="n">
        <f aca="false">E8174*I8174*J8174</f>
        <v>2</v>
      </c>
      <c r="M8174" s="72" t="n">
        <f aca="false">G8174*I8174*J8174</f>
        <v>2017.55</v>
      </c>
      <c r="N8174" s="72" t="n">
        <f aca="false">D8174*I8174*J8174</f>
        <v>235.57</v>
      </c>
      <c r="O8174" s="71" t="n">
        <f aca="false">F8174*J8174</f>
        <v>14</v>
      </c>
      <c r="P8174" s="71" t="n">
        <f aca="false">E8174*J8174</f>
        <v>2</v>
      </c>
    </row>
    <row r="8175" customFormat="false" ht="15" hidden="false" customHeight="false" outlineLevel="0" collapsed="false">
      <c r="A8175" s="71" t="s">
        <v>63</v>
      </c>
      <c r="B8175" s="71" t="s">
        <v>54</v>
      </c>
      <c r="C8175" s="71" t="s">
        <v>183</v>
      </c>
      <c r="D8175" s="72" t="n">
        <v>63.59</v>
      </c>
      <c r="E8175" s="71" t="n">
        <v>1</v>
      </c>
      <c r="F8175" s="71" t="n">
        <v>2</v>
      </c>
      <c r="G8175" s="72" t="n">
        <v>127.18</v>
      </c>
      <c r="H8175" s="72" t="n">
        <v>63.59</v>
      </c>
      <c r="I8175" s="71" t="n">
        <f aca="false">IF(B8175&gt;=Settings!$B$23,1,0)</f>
        <v>1</v>
      </c>
      <c r="J8175" s="71" t="n">
        <v>1</v>
      </c>
      <c r="K8175" s="71" t="n">
        <f aca="false">F8175*I8175*J8175</f>
        <v>2</v>
      </c>
      <c r="L8175" s="71" t="n">
        <f aca="false">E8175*I8175*J8175</f>
        <v>1</v>
      </c>
      <c r="M8175" s="72" t="n">
        <f aca="false">G8175*I8175*J8175</f>
        <v>127.18</v>
      </c>
      <c r="N8175" s="72" t="n">
        <f aca="false">D8175*I8175*J8175</f>
        <v>63.59</v>
      </c>
      <c r="O8175" s="71" t="n">
        <f aca="false">F8175*J8175</f>
        <v>2</v>
      </c>
      <c r="P8175" s="71" t="n">
        <f aca="false">E8175*J8175</f>
        <v>1</v>
      </c>
    </row>
    <row r="8176" customFormat="false" ht="15" hidden="false" customHeight="false" outlineLevel="0" collapsed="false">
      <c r="A8176" s="71" t="s">
        <v>60</v>
      </c>
      <c r="B8176" s="71" t="s">
        <v>54</v>
      </c>
      <c r="C8176" s="71" t="s">
        <v>1064</v>
      </c>
      <c r="D8176" s="72" t="n">
        <v>56.32</v>
      </c>
      <c r="E8176" s="71" t="n">
        <v>1</v>
      </c>
      <c r="F8176" s="71" t="n">
        <v>15</v>
      </c>
      <c r="G8176" s="72" t="n">
        <v>972.02</v>
      </c>
      <c r="H8176" s="72" t="n">
        <v>819.22</v>
      </c>
      <c r="I8176" s="71" t="n">
        <f aca="false">IF(B8176&gt;=Settings!$B$23,1,0)</f>
        <v>1</v>
      </c>
      <c r="J8176" s="71" t="n">
        <v>1</v>
      </c>
      <c r="K8176" s="71" t="n">
        <f aca="false">F8176*I8176*J8176</f>
        <v>15</v>
      </c>
      <c r="L8176" s="71" t="n">
        <f aca="false">E8176*I8176*J8176</f>
        <v>1</v>
      </c>
      <c r="M8176" s="72" t="n">
        <f aca="false">G8176*I8176*J8176</f>
        <v>972.02</v>
      </c>
      <c r="N8176" s="72" t="n">
        <f aca="false">D8176*I8176*J8176</f>
        <v>56.32</v>
      </c>
      <c r="O8176" s="71" t="n">
        <f aca="false">F8176*J8176</f>
        <v>15</v>
      </c>
      <c r="P8176" s="71" t="n">
        <f aca="false">E8176*J8176</f>
        <v>1</v>
      </c>
    </row>
    <row r="8177" customFormat="false" ht="15" hidden="false" customHeight="false" outlineLevel="0" collapsed="false">
      <c r="A8177" s="71" t="s">
        <v>59</v>
      </c>
      <c r="B8177" s="71" t="s">
        <v>54</v>
      </c>
      <c r="C8177" s="71" t="s">
        <v>128</v>
      </c>
      <c r="D8177" s="72" t="n">
        <v>565.12</v>
      </c>
      <c r="E8177" s="71" t="n">
        <v>9</v>
      </c>
      <c r="F8177" s="71" t="n">
        <v>269</v>
      </c>
      <c r="G8177" s="72" t="n">
        <v>20382.31</v>
      </c>
      <c r="H8177" s="72" t="n">
        <v>17070.62</v>
      </c>
      <c r="I8177" s="71" t="n">
        <f aca="false">IF(B8177&gt;=Settings!$B$23,1,0)</f>
        <v>1</v>
      </c>
      <c r="J8177" s="71" t="n">
        <v>1</v>
      </c>
      <c r="K8177" s="71" t="n">
        <f aca="false">F8177*I8177*J8177</f>
        <v>269</v>
      </c>
      <c r="L8177" s="71" t="n">
        <f aca="false">E8177*I8177*J8177</f>
        <v>9</v>
      </c>
      <c r="M8177" s="72" t="n">
        <f aca="false">G8177*I8177*J8177</f>
        <v>20382.31</v>
      </c>
      <c r="N8177" s="72" t="n">
        <f aca="false">D8177*I8177*J8177</f>
        <v>565.12</v>
      </c>
      <c r="O8177" s="71" t="n">
        <f aca="false">F8177*J8177</f>
        <v>269</v>
      </c>
      <c r="P8177" s="71" t="n">
        <f aca="false">E8177*J8177</f>
        <v>9</v>
      </c>
    </row>
    <row r="8178" customFormat="false" ht="15" hidden="false" customHeight="false" outlineLevel="0" collapsed="false">
      <c r="A8178" s="71" t="s">
        <v>60</v>
      </c>
      <c r="B8178" s="71" t="s">
        <v>54</v>
      </c>
      <c r="C8178" s="71" t="s">
        <v>585</v>
      </c>
      <c r="D8178" s="72" t="n">
        <v>0</v>
      </c>
      <c r="E8178" s="71" t="n">
        <v>0</v>
      </c>
      <c r="F8178" s="71" t="n">
        <v>3</v>
      </c>
      <c r="G8178" s="72" t="n">
        <v>258.95</v>
      </c>
      <c r="H8178" s="72" t="n">
        <v>241.69</v>
      </c>
      <c r="I8178" s="71" t="n">
        <f aca="false">IF(B8178&gt;=Settings!$B$23,1,0)</f>
        <v>1</v>
      </c>
      <c r="J8178" s="71" t="n">
        <v>1</v>
      </c>
      <c r="K8178" s="71" t="n">
        <f aca="false">F8178*I8178*J8178</f>
        <v>3</v>
      </c>
      <c r="L8178" s="71" t="n">
        <f aca="false">E8178*I8178*J8178</f>
        <v>0</v>
      </c>
      <c r="M8178" s="72" t="n">
        <f aca="false">G8178*I8178*J8178</f>
        <v>258.95</v>
      </c>
      <c r="N8178" s="72" t="n">
        <f aca="false">D8178*I8178*J8178</f>
        <v>-0</v>
      </c>
      <c r="O8178" s="71" t="n">
        <f aca="false">F8178*J8178</f>
        <v>3</v>
      </c>
      <c r="P8178" s="71" t="n">
        <f aca="false">E8178*J8178</f>
        <v>0</v>
      </c>
    </row>
    <row r="8179" customFormat="false" ht="15" hidden="false" customHeight="false" outlineLevel="0" collapsed="false">
      <c r="A8179" s="71" t="s">
        <v>63</v>
      </c>
      <c r="B8179" s="71" t="s">
        <v>54</v>
      </c>
      <c r="C8179" s="71" t="s">
        <v>2279</v>
      </c>
      <c r="D8179" s="72" t="n">
        <v>0</v>
      </c>
      <c r="E8179" s="71" t="n">
        <v>0</v>
      </c>
      <c r="F8179" s="71" t="n">
        <v>2</v>
      </c>
      <c r="G8179" s="72" t="n">
        <v>199.9</v>
      </c>
      <c r="H8179" s="72" t="n">
        <v>199.9</v>
      </c>
      <c r="I8179" s="71" t="n">
        <f aca="false">IF(B8179&gt;=Settings!$B$23,1,0)</f>
        <v>1</v>
      </c>
      <c r="J8179" s="71" t="n">
        <v>1</v>
      </c>
      <c r="K8179" s="71" t="n">
        <f aca="false">F8179*I8179*J8179</f>
        <v>2</v>
      </c>
      <c r="L8179" s="71" t="n">
        <f aca="false">E8179*I8179*J8179</f>
        <v>0</v>
      </c>
      <c r="M8179" s="72" t="n">
        <f aca="false">G8179*I8179*J8179</f>
        <v>199.9</v>
      </c>
      <c r="N8179" s="72" t="n">
        <f aca="false">D8179*I8179*J8179</f>
        <v>-0</v>
      </c>
      <c r="O8179" s="71" t="n">
        <f aca="false">F8179*J8179</f>
        <v>2</v>
      </c>
      <c r="P8179" s="71" t="n">
        <f aca="false">E8179*J8179</f>
        <v>0</v>
      </c>
    </row>
    <row r="8180" customFormat="false" ht="15" hidden="false" customHeight="false" outlineLevel="0" collapsed="false">
      <c r="A8180" s="71" t="s">
        <v>59</v>
      </c>
      <c r="B8180" s="71" t="s">
        <v>54</v>
      </c>
      <c r="C8180" s="71" t="s">
        <v>122</v>
      </c>
      <c r="D8180" s="72" t="n">
        <v>1113.92</v>
      </c>
      <c r="E8180" s="71" t="n">
        <v>15</v>
      </c>
      <c r="F8180" s="71" t="n">
        <v>250</v>
      </c>
      <c r="G8180" s="72" t="n">
        <v>19629.11</v>
      </c>
      <c r="H8180" s="72" t="n">
        <v>17770.59</v>
      </c>
      <c r="I8180" s="71" t="n">
        <f aca="false">IF(B8180&gt;=Settings!$B$23,1,0)</f>
        <v>1</v>
      </c>
      <c r="J8180" s="71" t="n">
        <v>1</v>
      </c>
      <c r="K8180" s="71" t="n">
        <f aca="false">F8180*I8180*J8180</f>
        <v>250</v>
      </c>
      <c r="L8180" s="71" t="n">
        <f aca="false">E8180*I8180*J8180</f>
        <v>15</v>
      </c>
      <c r="M8180" s="72" t="n">
        <f aca="false">G8180*I8180*J8180</f>
        <v>19629.11</v>
      </c>
      <c r="N8180" s="72" t="n">
        <f aca="false">D8180*I8180*J8180</f>
        <v>1113.92</v>
      </c>
      <c r="O8180" s="71" t="n">
        <f aca="false">F8180*J8180</f>
        <v>250</v>
      </c>
      <c r="P8180" s="71" t="n">
        <f aca="false">E8180*J8180</f>
        <v>15</v>
      </c>
    </row>
    <row r="8181" customFormat="false" ht="15" hidden="false" customHeight="false" outlineLevel="0" collapsed="false">
      <c r="A8181" s="71" t="s">
        <v>63</v>
      </c>
      <c r="B8181" s="71" t="s">
        <v>54</v>
      </c>
      <c r="C8181" s="71" t="s">
        <v>184</v>
      </c>
      <c r="D8181" s="72" t="n">
        <v>0</v>
      </c>
      <c r="E8181" s="71" t="n">
        <v>0</v>
      </c>
      <c r="F8181" s="71" t="n">
        <v>8</v>
      </c>
      <c r="G8181" s="72" t="n">
        <v>508.71</v>
      </c>
      <c r="H8181" s="72" t="n">
        <v>499.18</v>
      </c>
      <c r="I8181" s="71" t="n">
        <f aca="false">IF(B8181&gt;=Settings!$B$23,1,0)</f>
        <v>1</v>
      </c>
      <c r="J8181" s="71" t="n">
        <v>1</v>
      </c>
      <c r="K8181" s="71" t="n">
        <f aca="false">F8181*I8181*J8181</f>
        <v>8</v>
      </c>
      <c r="L8181" s="71" t="n">
        <f aca="false">E8181*I8181*J8181</f>
        <v>0</v>
      </c>
      <c r="M8181" s="72" t="n">
        <f aca="false">G8181*I8181*J8181</f>
        <v>508.71</v>
      </c>
      <c r="N8181" s="72" t="n">
        <f aca="false">D8181*I8181*J8181</f>
        <v>-0</v>
      </c>
      <c r="O8181" s="71" t="n">
        <f aca="false">F8181*J8181</f>
        <v>8</v>
      </c>
      <c r="P8181" s="71" t="n">
        <f aca="false">E8181*J8181</f>
        <v>0</v>
      </c>
    </row>
    <row r="8182" customFormat="false" ht="15" hidden="false" customHeight="false" outlineLevel="0" collapsed="false">
      <c r="A8182" s="71" t="s">
        <v>59</v>
      </c>
      <c r="B8182" s="71" t="s">
        <v>54</v>
      </c>
      <c r="C8182" s="71" t="s">
        <v>365</v>
      </c>
      <c r="D8182" s="72" t="n">
        <v>429.69</v>
      </c>
      <c r="E8182" s="71" t="n">
        <v>2</v>
      </c>
      <c r="F8182" s="71" t="n">
        <v>3</v>
      </c>
      <c r="G8182" s="72" t="n">
        <v>709.87</v>
      </c>
      <c r="H8182" s="72" t="n">
        <v>280.18</v>
      </c>
      <c r="I8182" s="71" t="n">
        <f aca="false">IF(B8182&gt;=Settings!$B$23,1,0)</f>
        <v>1</v>
      </c>
      <c r="J8182" s="71" t="n">
        <v>1</v>
      </c>
      <c r="K8182" s="71" t="n">
        <f aca="false">F8182*I8182*J8182</f>
        <v>3</v>
      </c>
      <c r="L8182" s="71" t="n">
        <f aca="false">E8182*I8182*J8182</f>
        <v>2</v>
      </c>
      <c r="M8182" s="72" t="n">
        <f aca="false">G8182*I8182*J8182</f>
        <v>709.87</v>
      </c>
      <c r="N8182" s="72" t="n">
        <f aca="false">D8182*I8182*J8182</f>
        <v>429.69</v>
      </c>
      <c r="O8182" s="71" t="n">
        <f aca="false">F8182*J8182</f>
        <v>3</v>
      </c>
      <c r="P8182" s="71" t="n">
        <f aca="false">E8182*J8182</f>
        <v>2</v>
      </c>
    </row>
    <row r="8183" customFormat="false" ht="15" hidden="false" customHeight="false" outlineLevel="0" collapsed="false">
      <c r="A8183" s="71" t="s">
        <v>60</v>
      </c>
      <c r="B8183" s="71" t="s">
        <v>54</v>
      </c>
      <c r="C8183" s="71" t="s">
        <v>119</v>
      </c>
      <c r="D8183" s="72" t="n">
        <v>3792.71</v>
      </c>
      <c r="E8183" s="71" t="n">
        <v>48</v>
      </c>
      <c r="F8183" s="71" t="n">
        <v>427</v>
      </c>
      <c r="G8183" s="72" t="n">
        <v>41261.46</v>
      </c>
      <c r="H8183" s="72" t="n">
        <v>31930.9</v>
      </c>
      <c r="I8183" s="71" t="n">
        <f aca="false">IF(B8183&gt;=Settings!$B$23,1,0)</f>
        <v>1</v>
      </c>
      <c r="J8183" s="71" t="n">
        <v>1</v>
      </c>
      <c r="K8183" s="71" t="n">
        <f aca="false">F8183*I8183*J8183</f>
        <v>427</v>
      </c>
      <c r="L8183" s="71" t="n">
        <f aca="false">E8183*I8183*J8183</f>
        <v>48</v>
      </c>
      <c r="M8183" s="72" t="n">
        <f aca="false">G8183*I8183*J8183</f>
        <v>41261.46</v>
      </c>
      <c r="N8183" s="72" t="n">
        <f aca="false">D8183*I8183*J8183</f>
        <v>3792.71</v>
      </c>
      <c r="O8183" s="71" t="n">
        <f aca="false">F8183*J8183</f>
        <v>427</v>
      </c>
      <c r="P8183" s="71" t="n">
        <f aca="false">E8183*J8183</f>
        <v>48</v>
      </c>
    </row>
    <row r="8184" customFormat="false" ht="15" hidden="false" customHeight="false" outlineLevel="0" collapsed="false">
      <c r="A8184" s="71" t="s">
        <v>63</v>
      </c>
      <c r="B8184" s="71" t="s">
        <v>54</v>
      </c>
      <c r="C8184" s="71" t="s">
        <v>2310</v>
      </c>
      <c r="D8184" s="72" t="n">
        <v>0</v>
      </c>
      <c r="E8184" s="71" t="n">
        <v>0</v>
      </c>
      <c r="F8184" s="71" t="n">
        <v>2</v>
      </c>
      <c r="G8184" s="72" t="n">
        <v>209</v>
      </c>
      <c r="H8184" s="72" t="n">
        <v>209</v>
      </c>
      <c r="I8184" s="71" t="n">
        <f aca="false">IF(B8184&gt;=Settings!$B$23,1,0)</f>
        <v>1</v>
      </c>
      <c r="J8184" s="71" t="n">
        <v>1</v>
      </c>
      <c r="K8184" s="71" t="n">
        <f aca="false">F8184*I8184*J8184</f>
        <v>2</v>
      </c>
      <c r="L8184" s="71" t="n">
        <f aca="false">E8184*I8184*J8184</f>
        <v>0</v>
      </c>
      <c r="M8184" s="72" t="n">
        <f aca="false">G8184*I8184*J8184</f>
        <v>209</v>
      </c>
      <c r="N8184" s="72" t="n">
        <f aca="false">D8184*I8184*J8184</f>
        <v>-0</v>
      </c>
      <c r="O8184" s="71" t="n">
        <f aca="false">F8184*J8184</f>
        <v>2</v>
      </c>
      <c r="P8184" s="71" t="n">
        <f aca="false">E8184*J8184</f>
        <v>0</v>
      </c>
    </row>
    <row r="8185" customFormat="false" ht="15" hidden="false" customHeight="false" outlineLevel="0" collapsed="false">
      <c r="A8185" s="71" t="s">
        <v>59</v>
      </c>
      <c r="B8185" s="71" t="s">
        <v>54</v>
      </c>
      <c r="C8185" s="71" t="s">
        <v>1224</v>
      </c>
      <c r="D8185" s="72" t="n">
        <v>0</v>
      </c>
      <c r="E8185" s="71" t="n">
        <v>0</v>
      </c>
      <c r="F8185" s="71" t="n">
        <v>5</v>
      </c>
      <c r="G8185" s="72" t="n">
        <v>564.31</v>
      </c>
      <c r="H8185" s="72" t="n">
        <v>531.33</v>
      </c>
      <c r="I8185" s="71" t="n">
        <f aca="false">IF(B8185&gt;=Settings!$B$23,1,0)</f>
        <v>1</v>
      </c>
      <c r="J8185" s="71" t="n">
        <v>1</v>
      </c>
      <c r="K8185" s="71" t="n">
        <f aca="false">F8185*I8185*J8185</f>
        <v>5</v>
      </c>
      <c r="L8185" s="71" t="n">
        <f aca="false">E8185*I8185*J8185</f>
        <v>0</v>
      </c>
      <c r="M8185" s="72" t="n">
        <f aca="false">G8185*I8185*J8185</f>
        <v>564.31</v>
      </c>
      <c r="N8185" s="72" t="n">
        <f aca="false">D8185*I8185*J8185</f>
        <v>-0</v>
      </c>
      <c r="O8185" s="71" t="n">
        <f aca="false">F8185*J8185</f>
        <v>5</v>
      </c>
      <c r="P8185" s="71" t="n">
        <f aca="false">E8185*J8185</f>
        <v>0</v>
      </c>
    </row>
    <row r="8186" customFormat="false" ht="15" hidden="false" customHeight="false" outlineLevel="0" collapsed="false">
      <c r="A8186" s="71" t="s">
        <v>60</v>
      </c>
      <c r="B8186" s="71" t="s">
        <v>54</v>
      </c>
      <c r="C8186" s="71" t="s">
        <v>2268</v>
      </c>
      <c r="D8186" s="72" t="n">
        <v>172.68</v>
      </c>
      <c r="E8186" s="71" t="n">
        <v>1</v>
      </c>
      <c r="F8186" s="71" t="n">
        <v>7</v>
      </c>
      <c r="G8186" s="72" t="n">
        <v>1267.85</v>
      </c>
      <c r="H8186" s="72" t="n">
        <v>1069.28</v>
      </c>
      <c r="I8186" s="71" t="n">
        <f aca="false">IF(B8186&gt;=Settings!$B$23,1,0)</f>
        <v>1</v>
      </c>
      <c r="J8186" s="71" t="n">
        <v>1</v>
      </c>
      <c r="K8186" s="71" t="n">
        <f aca="false">F8186*I8186*J8186</f>
        <v>7</v>
      </c>
      <c r="L8186" s="71" t="n">
        <f aca="false">E8186*I8186*J8186</f>
        <v>1</v>
      </c>
      <c r="M8186" s="72" t="n">
        <f aca="false">G8186*I8186*J8186</f>
        <v>1267.85</v>
      </c>
      <c r="N8186" s="72" t="n">
        <f aca="false">D8186*I8186*J8186</f>
        <v>172.68</v>
      </c>
      <c r="O8186" s="71" t="n">
        <f aca="false">F8186*J8186</f>
        <v>7</v>
      </c>
      <c r="P8186" s="71" t="n">
        <f aca="false">E8186*J8186</f>
        <v>1</v>
      </c>
    </row>
    <row r="8187" customFormat="false" ht="15" hidden="false" customHeight="false" outlineLevel="0" collapsed="false">
      <c r="A8187" s="71" t="s">
        <v>61</v>
      </c>
      <c r="B8187" s="71" t="s">
        <v>54</v>
      </c>
      <c r="C8187" s="71" t="s">
        <v>1100</v>
      </c>
      <c r="D8187" s="72" t="n">
        <v>193.11</v>
      </c>
      <c r="E8187" s="71" t="n">
        <v>2</v>
      </c>
      <c r="F8187" s="71" t="n">
        <v>9</v>
      </c>
      <c r="G8187" s="72" t="n">
        <v>915.92</v>
      </c>
      <c r="H8187" s="72" t="n">
        <v>707.82</v>
      </c>
      <c r="I8187" s="71" t="n">
        <f aca="false">IF(B8187&gt;=Settings!$B$23,1,0)</f>
        <v>1</v>
      </c>
      <c r="J8187" s="71" t="n">
        <v>1</v>
      </c>
      <c r="K8187" s="71" t="n">
        <f aca="false">F8187*I8187*J8187</f>
        <v>9</v>
      </c>
      <c r="L8187" s="71" t="n">
        <f aca="false">E8187*I8187*J8187</f>
        <v>2</v>
      </c>
      <c r="M8187" s="72" t="n">
        <f aca="false">G8187*I8187*J8187</f>
        <v>915.92</v>
      </c>
      <c r="N8187" s="72" t="n">
        <f aca="false">D8187*I8187*J8187</f>
        <v>193.11</v>
      </c>
      <c r="O8187" s="71" t="n">
        <f aca="false">F8187*J8187</f>
        <v>9</v>
      </c>
      <c r="P8187" s="71" t="n">
        <f aca="false">E8187*J8187</f>
        <v>2</v>
      </c>
    </row>
    <row r="8188" customFormat="false" ht="15" hidden="false" customHeight="false" outlineLevel="0" collapsed="false">
      <c r="A8188" s="71" t="s">
        <v>59</v>
      </c>
      <c r="B8188" s="71" t="s">
        <v>54</v>
      </c>
      <c r="C8188" s="71" t="s">
        <v>1287</v>
      </c>
      <c r="D8188" s="72" t="n">
        <v>0</v>
      </c>
      <c r="E8188" s="71" t="n">
        <v>0</v>
      </c>
      <c r="F8188" s="71" t="n">
        <v>3</v>
      </c>
      <c r="G8188" s="72" t="n">
        <v>263.5</v>
      </c>
      <c r="H8188" s="72" t="n">
        <v>263.5</v>
      </c>
      <c r="I8188" s="71" t="n">
        <f aca="false">IF(B8188&gt;=Settings!$B$23,1,0)</f>
        <v>1</v>
      </c>
      <c r="J8188" s="71" t="n">
        <v>1</v>
      </c>
      <c r="K8188" s="71" t="n">
        <f aca="false">F8188*I8188*J8188</f>
        <v>3</v>
      </c>
      <c r="L8188" s="71" t="n">
        <f aca="false">E8188*I8188*J8188</f>
        <v>0</v>
      </c>
      <c r="M8188" s="72" t="n">
        <f aca="false">G8188*I8188*J8188</f>
        <v>263.5</v>
      </c>
      <c r="N8188" s="72" t="n">
        <f aca="false">D8188*I8188*J8188</f>
        <v>-0</v>
      </c>
      <c r="O8188" s="71" t="n">
        <f aca="false">F8188*J8188</f>
        <v>3</v>
      </c>
      <c r="P8188" s="71" t="n">
        <f aca="false">E8188*J8188</f>
        <v>0</v>
      </c>
    </row>
    <row r="8189" customFormat="false" ht="15" hidden="false" customHeight="false" outlineLevel="0" collapsed="false">
      <c r="A8189" s="71" t="s">
        <v>60</v>
      </c>
      <c r="B8189" s="71" t="s">
        <v>54</v>
      </c>
      <c r="C8189" s="71" t="s">
        <v>1641</v>
      </c>
      <c r="D8189" s="72" t="n">
        <v>156.33</v>
      </c>
      <c r="E8189" s="71" t="n">
        <v>1</v>
      </c>
      <c r="F8189" s="71" t="n">
        <v>2</v>
      </c>
      <c r="G8189" s="72" t="n">
        <v>390.82</v>
      </c>
      <c r="H8189" s="72" t="n">
        <v>156.33</v>
      </c>
      <c r="I8189" s="71" t="n">
        <f aca="false">IF(B8189&gt;=Settings!$B$23,1,0)</f>
        <v>1</v>
      </c>
      <c r="J8189" s="71" t="n">
        <v>1</v>
      </c>
      <c r="K8189" s="71" t="n">
        <f aca="false">F8189*I8189*J8189</f>
        <v>2</v>
      </c>
      <c r="L8189" s="71" t="n">
        <f aca="false">E8189*I8189*J8189</f>
        <v>1</v>
      </c>
      <c r="M8189" s="72" t="n">
        <f aca="false">G8189*I8189*J8189</f>
        <v>390.82</v>
      </c>
      <c r="N8189" s="72" t="n">
        <f aca="false">D8189*I8189*J8189</f>
        <v>156.33</v>
      </c>
      <c r="O8189" s="71" t="n">
        <f aca="false">F8189*J8189</f>
        <v>2</v>
      </c>
      <c r="P8189" s="71" t="n">
        <f aca="false">E8189*J8189</f>
        <v>1</v>
      </c>
    </row>
    <row r="8190" customFormat="false" ht="15" hidden="false" customHeight="false" outlineLevel="0" collapsed="false">
      <c r="A8190" s="71" t="s">
        <v>59</v>
      </c>
      <c r="B8190" s="71" t="s">
        <v>54</v>
      </c>
      <c r="C8190" s="71" t="s">
        <v>1294</v>
      </c>
      <c r="D8190" s="72" t="n">
        <v>0</v>
      </c>
      <c r="E8190" s="71" t="n">
        <v>0</v>
      </c>
      <c r="F8190" s="71" t="n">
        <v>1</v>
      </c>
      <c r="G8190" s="72" t="n">
        <v>69.95</v>
      </c>
      <c r="H8190" s="72" t="n">
        <v>69.95</v>
      </c>
      <c r="I8190" s="71" t="n">
        <f aca="false">IF(B8190&gt;=Settings!$B$23,1,0)</f>
        <v>1</v>
      </c>
      <c r="J8190" s="71" t="n">
        <v>1</v>
      </c>
      <c r="K8190" s="71" t="n">
        <f aca="false">F8190*I8190*J8190</f>
        <v>1</v>
      </c>
      <c r="L8190" s="71" t="n">
        <f aca="false">E8190*I8190*J8190</f>
        <v>0</v>
      </c>
      <c r="M8190" s="72" t="n">
        <f aca="false">G8190*I8190*J8190</f>
        <v>69.95</v>
      </c>
      <c r="N8190" s="72" t="n">
        <f aca="false">D8190*I8190*J8190</f>
        <v>-0</v>
      </c>
      <c r="O8190" s="71" t="n">
        <f aca="false">F8190*J8190</f>
        <v>1</v>
      </c>
      <c r="P8190" s="71" t="n">
        <f aca="false">E8190*J8190</f>
        <v>0</v>
      </c>
    </row>
    <row r="8191" customFormat="false" ht="15" hidden="false" customHeight="false" outlineLevel="0" collapsed="false">
      <c r="A8191" s="71" t="s">
        <v>59</v>
      </c>
      <c r="B8191" s="71" t="s">
        <v>54</v>
      </c>
      <c r="C8191" s="71" t="s">
        <v>1027</v>
      </c>
      <c r="D8191" s="72" t="n">
        <v>0</v>
      </c>
      <c r="E8191" s="71" t="n">
        <v>0</v>
      </c>
      <c r="F8191" s="71" t="n">
        <v>7</v>
      </c>
      <c r="G8191" s="72" t="n">
        <v>1298</v>
      </c>
      <c r="H8191" s="72" t="n">
        <v>1267.2</v>
      </c>
      <c r="I8191" s="71" t="n">
        <f aca="false">IF(B8191&gt;=Settings!$B$23,1,0)</f>
        <v>1</v>
      </c>
      <c r="J8191" s="71" t="n">
        <v>1</v>
      </c>
      <c r="K8191" s="71" t="n">
        <f aca="false">F8191*I8191*J8191</f>
        <v>7</v>
      </c>
      <c r="L8191" s="71" t="n">
        <f aca="false">E8191*I8191*J8191</f>
        <v>0</v>
      </c>
      <c r="M8191" s="72" t="n">
        <f aca="false">G8191*I8191*J8191</f>
        <v>1298</v>
      </c>
      <c r="N8191" s="72" t="n">
        <f aca="false">D8191*I8191*J8191</f>
        <v>-0</v>
      </c>
      <c r="O8191" s="71" t="n">
        <f aca="false">F8191*J8191</f>
        <v>7</v>
      </c>
      <c r="P8191" s="71" t="n">
        <f aca="false">E8191*J8191</f>
        <v>0</v>
      </c>
    </row>
    <row r="8192" customFormat="false" ht="15" hidden="false" customHeight="false" outlineLevel="0" collapsed="false">
      <c r="A8192" s="71" t="s">
        <v>59</v>
      </c>
      <c r="B8192" s="71" t="s">
        <v>54</v>
      </c>
      <c r="C8192" s="71" t="s">
        <v>1102</v>
      </c>
      <c r="D8192" s="72" t="n">
        <v>0</v>
      </c>
      <c r="E8192" s="71" t="n">
        <v>0</v>
      </c>
      <c r="F8192" s="71" t="n">
        <v>7</v>
      </c>
      <c r="G8192" s="72" t="n">
        <v>917.88</v>
      </c>
      <c r="H8192" s="72" t="n">
        <v>898.8</v>
      </c>
      <c r="I8192" s="71" t="n">
        <f aca="false">IF(B8192&gt;=Settings!$B$23,1,0)</f>
        <v>1</v>
      </c>
      <c r="J8192" s="71" t="n">
        <v>1</v>
      </c>
      <c r="K8192" s="71" t="n">
        <f aca="false">F8192*I8192*J8192</f>
        <v>7</v>
      </c>
      <c r="L8192" s="71" t="n">
        <f aca="false">E8192*I8192*J8192</f>
        <v>0</v>
      </c>
      <c r="M8192" s="72" t="n">
        <f aca="false">G8192*I8192*J8192</f>
        <v>917.88</v>
      </c>
      <c r="N8192" s="72" t="n">
        <f aca="false">D8192*I8192*J8192</f>
        <v>-0</v>
      </c>
      <c r="O8192" s="71" t="n">
        <f aca="false">F8192*J8192</f>
        <v>7</v>
      </c>
      <c r="P8192" s="71" t="n">
        <f aca="false">E8192*J8192</f>
        <v>0</v>
      </c>
    </row>
    <row r="8193" customFormat="false" ht="15" hidden="false" customHeight="false" outlineLevel="0" collapsed="false">
      <c r="A8193" s="71" t="s">
        <v>61</v>
      </c>
      <c r="B8193" s="71" t="s">
        <v>54</v>
      </c>
      <c r="C8193" s="71" t="s">
        <v>1131</v>
      </c>
      <c r="D8193" s="72" t="n">
        <v>77.23</v>
      </c>
      <c r="E8193" s="71" t="n">
        <v>1</v>
      </c>
      <c r="F8193" s="71" t="n">
        <v>10</v>
      </c>
      <c r="G8193" s="72" t="n">
        <v>726.8</v>
      </c>
      <c r="H8193" s="72" t="n">
        <v>560.57</v>
      </c>
      <c r="I8193" s="71" t="n">
        <f aca="false">IF(B8193&gt;=Settings!$B$23,1,0)</f>
        <v>1</v>
      </c>
      <c r="J8193" s="71" t="n">
        <v>1</v>
      </c>
      <c r="K8193" s="71" t="n">
        <f aca="false">F8193*I8193*J8193</f>
        <v>10</v>
      </c>
      <c r="L8193" s="71" t="n">
        <f aca="false">E8193*I8193*J8193</f>
        <v>1</v>
      </c>
      <c r="M8193" s="72" t="n">
        <f aca="false">G8193*I8193*J8193</f>
        <v>726.8</v>
      </c>
      <c r="N8193" s="72" t="n">
        <f aca="false">D8193*I8193*J8193</f>
        <v>77.23</v>
      </c>
      <c r="O8193" s="71" t="n">
        <f aca="false">F8193*J8193</f>
        <v>10</v>
      </c>
      <c r="P8193" s="71" t="n">
        <f aca="false">E8193*J8193</f>
        <v>1</v>
      </c>
    </row>
    <row r="8194" customFormat="false" ht="15" hidden="false" customHeight="false" outlineLevel="0" collapsed="false">
      <c r="A8194" s="71" t="s">
        <v>61</v>
      </c>
      <c r="B8194" s="71" t="s">
        <v>54</v>
      </c>
      <c r="C8194" s="71" t="s">
        <v>972</v>
      </c>
      <c r="D8194" s="72" t="n">
        <v>0</v>
      </c>
      <c r="E8194" s="71" t="n">
        <v>0</v>
      </c>
      <c r="F8194" s="71" t="n">
        <v>1</v>
      </c>
      <c r="G8194" s="72" t="n">
        <v>240.86</v>
      </c>
      <c r="H8194" s="72" t="n">
        <v>240.86</v>
      </c>
      <c r="I8194" s="71" t="n">
        <f aca="false">IF(B8194&gt;=Settings!$B$23,1,0)</f>
        <v>1</v>
      </c>
      <c r="J8194" s="71" t="n">
        <v>1</v>
      </c>
      <c r="K8194" s="71" t="n">
        <f aca="false">F8194*I8194*J8194</f>
        <v>1</v>
      </c>
      <c r="L8194" s="71" t="n">
        <f aca="false">E8194*I8194*J8194</f>
        <v>0</v>
      </c>
      <c r="M8194" s="72" t="n">
        <f aca="false">G8194*I8194*J8194</f>
        <v>240.86</v>
      </c>
      <c r="N8194" s="72" t="n">
        <f aca="false">D8194*I8194*J8194</f>
        <v>-0</v>
      </c>
      <c r="O8194" s="71" t="n">
        <f aca="false">F8194*J8194</f>
        <v>1</v>
      </c>
      <c r="P8194" s="71" t="n">
        <f aca="false">E8194*J8194</f>
        <v>0</v>
      </c>
    </row>
    <row r="8195" customFormat="false" ht="15" hidden="false" customHeight="false" outlineLevel="0" collapsed="false">
      <c r="A8195" s="71" t="s">
        <v>61</v>
      </c>
      <c r="B8195" s="71" t="s">
        <v>54</v>
      </c>
      <c r="C8195" s="71" t="s">
        <v>1354</v>
      </c>
      <c r="D8195" s="72" t="n">
        <v>0</v>
      </c>
      <c r="E8195" s="71" t="n">
        <v>0</v>
      </c>
      <c r="F8195" s="71" t="n">
        <v>6</v>
      </c>
      <c r="G8195" s="72" t="n">
        <v>804.26</v>
      </c>
      <c r="H8195" s="72" t="n">
        <v>705.45</v>
      </c>
      <c r="I8195" s="71" t="n">
        <f aca="false">IF(B8195&gt;=Settings!$B$23,1,0)</f>
        <v>1</v>
      </c>
      <c r="J8195" s="71" t="n">
        <v>1</v>
      </c>
      <c r="K8195" s="71" t="n">
        <f aca="false">F8195*I8195*J8195</f>
        <v>6</v>
      </c>
      <c r="L8195" s="71" t="n">
        <f aca="false">E8195*I8195*J8195</f>
        <v>0</v>
      </c>
      <c r="M8195" s="72" t="n">
        <f aca="false">G8195*I8195*J8195</f>
        <v>804.26</v>
      </c>
      <c r="N8195" s="72" t="n">
        <f aca="false">D8195*I8195*J8195</f>
        <v>-0</v>
      </c>
      <c r="O8195" s="71" t="n">
        <f aca="false">F8195*J8195</f>
        <v>6</v>
      </c>
      <c r="P8195" s="71" t="n">
        <f aca="false">E8195*J8195</f>
        <v>0</v>
      </c>
    </row>
    <row r="8196" customFormat="false" ht="15" hidden="false" customHeight="false" outlineLevel="0" collapsed="false">
      <c r="A8196" s="71" t="s">
        <v>63</v>
      </c>
      <c r="B8196" s="71" t="s">
        <v>54</v>
      </c>
      <c r="C8196" s="71" t="s">
        <v>2345</v>
      </c>
      <c r="D8196" s="72" t="n">
        <v>0</v>
      </c>
      <c r="E8196" s="71" t="n">
        <v>0</v>
      </c>
      <c r="F8196" s="71" t="n">
        <v>1</v>
      </c>
      <c r="G8196" s="72" t="n">
        <v>99.95</v>
      </c>
      <c r="H8196" s="72" t="n">
        <v>99.95</v>
      </c>
      <c r="I8196" s="71" t="n">
        <f aca="false">IF(B8196&gt;=Settings!$B$23,1,0)</f>
        <v>1</v>
      </c>
      <c r="J8196" s="71" t="n">
        <v>1</v>
      </c>
      <c r="K8196" s="71" t="n">
        <f aca="false">F8196*I8196*J8196</f>
        <v>1</v>
      </c>
      <c r="L8196" s="71" t="n">
        <f aca="false">E8196*I8196*J8196</f>
        <v>0</v>
      </c>
      <c r="M8196" s="72" t="n">
        <f aca="false">G8196*I8196*J8196</f>
        <v>99.95</v>
      </c>
      <c r="N8196" s="72" t="n">
        <f aca="false">D8196*I8196*J8196</f>
        <v>-0</v>
      </c>
      <c r="O8196" s="71" t="n">
        <f aca="false">F8196*J8196</f>
        <v>1</v>
      </c>
      <c r="P8196" s="71" t="n">
        <f aca="false">E8196*J8196</f>
        <v>0</v>
      </c>
    </row>
    <row r="8197" customFormat="false" ht="15" hidden="false" customHeight="false" outlineLevel="0" collapsed="false">
      <c r="A8197" s="71" t="s">
        <v>59</v>
      </c>
      <c r="B8197" s="71" t="s">
        <v>54</v>
      </c>
      <c r="C8197" s="71" t="s">
        <v>1097</v>
      </c>
      <c r="D8197" s="72" t="n">
        <v>378.93</v>
      </c>
      <c r="E8197" s="71" t="n">
        <v>4</v>
      </c>
      <c r="F8197" s="71" t="n">
        <v>20</v>
      </c>
      <c r="G8197" s="72" t="n">
        <v>2003.64</v>
      </c>
      <c r="H8197" s="72" t="n">
        <v>1541.6</v>
      </c>
      <c r="I8197" s="71" t="n">
        <f aca="false">IF(B8197&gt;=Settings!$B$23,1,0)</f>
        <v>1</v>
      </c>
      <c r="J8197" s="71" t="n">
        <v>1</v>
      </c>
      <c r="K8197" s="71" t="n">
        <f aca="false">F8197*I8197*J8197</f>
        <v>20</v>
      </c>
      <c r="L8197" s="71" t="n">
        <f aca="false">E8197*I8197*J8197</f>
        <v>4</v>
      </c>
      <c r="M8197" s="72" t="n">
        <f aca="false">G8197*I8197*J8197</f>
        <v>2003.64</v>
      </c>
      <c r="N8197" s="72" t="n">
        <f aca="false">D8197*I8197*J8197</f>
        <v>378.93</v>
      </c>
      <c r="O8197" s="71" t="n">
        <f aca="false">F8197*J8197</f>
        <v>20</v>
      </c>
      <c r="P8197" s="71" t="n">
        <f aca="false">E8197*J8197</f>
        <v>4</v>
      </c>
    </row>
    <row r="8198" customFormat="false" ht="15" hidden="false" customHeight="false" outlineLevel="0" collapsed="false">
      <c r="A8198" s="71" t="s">
        <v>60</v>
      </c>
      <c r="B8198" s="71" t="s">
        <v>54</v>
      </c>
      <c r="C8198" s="71" t="s">
        <v>137</v>
      </c>
      <c r="D8198" s="72" t="n">
        <v>779.84</v>
      </c>
      <c r="E8198" s="71" t="n">
        <v>16</v>
      </c>
      <c r="F8198" s="71" t="n">
        <v>188</v>
      </c>
      <c r="G8198" s="72" t="n">
        <v>10754.75</v>
      </c>
      <c r="H8198" s="72" t="n">
        <v>8447.25</v>
      </c>
      <c r="I8198" s="71" t="n">
        <f aca="false">IF(B8198&gt;=Settings!$B$23,1,0)</f>
        <v>1</v>
      </c>
      <c r="J8198" s="71" t="n">
        <v>1</v>
      </c>
      <c r="K8198" s="71" t="n">
        <f aca="false">F8198*I8198*J8198</f>
        <v>188</v>
      </c>
      <c r="L8198" s="71" t="n">
        <f aca="false">E8198*I8198*J8198</f>
        <v>16</v>
      </c>
      <c r="M8198" s="72" t="n">
        <f aca="false">G8198*I8198*J8198</f>
        <v>10754.75</v>
      </c>
      <c r="N8198" s="72" t="n">
        <f aca="false">D8198*I8198*J8198</f>
        <v>779.84</v>
      </c>
      <c r="O8198" s="71" t="n">
        <f aca="false">F8198*J8198</f>
        <v>188</v>
      </c>
      <c r="P8198" s="71" t="n">
        <f aca="false">E8198*J8198</f>
        <v>16</v>
      </c>
    </row>
    <row r="8199" customFormat="false" ht="15" hidden="false" customHeight="false" outlineLevel="0" collapsed="false">
      <c r="A8199" s="71" t="s">
        <v>59</v>
      </c>
      <c r="B8199" s="71" t="s">
        <v>54</v>
      </c>
      <c r="C8199" s="71" t="s">
        <v>1443</v>
      </c>
      <c r="D8199" s="72" t="n">
        <v>0</v>
      </c>
      <c r="E8199" s="71" t="n">
        <v>0</v>
      </c>
      <c r="F8199" s="71" t="n">
        <v>1</v>
      </c>
      <c r="G8199" s="72" t="n">
        <v>142.68</v>
      </c>
      <c r="H8199" s="72" t="n">
        <v>142.68</v>
      </c>
      <c r="I8199" s="71" t="n">
        <f aca="false">IF(B8199&gt;=Settings!$B$23,1,0)</f>
        <v>1</v>
      </c>
      <c r="J8199" s="71" t="n">
        <v>1</v>
      </c>
      <c r="K8199" s="71" t="n">
        <f aca="false">F8199*I8199*J8199</f>
        <v>1</v>
      </c>
      <c r="L8199" s="71" t="n">
        <f aca="false">E8199*I8199*J8199</f>
        <v>0</v>
      </c>
      <c r="M8199" s="72" t="n">
        <f aca="false">G8199*I8199*J8199</f>
        <v>142.68</v>
      </c>
      <c r="N8199" s="72" t="n">
        <f aca="false">D8199*I8199*J8199</f>
        <v>-0</v>
      </c>
      <c r="O8199" s="71" t="n">
        <f aca="false">F8199*J8199</f>
        <v>1</v>
      </c>
      <c r="P8199" s="71" t="n">
        <f aca="false">E8199*J8199</f>
        <v>0</v>
      </c>
    </row>
    <row r="8200" customFormat="false" ht="15" hidden="false" customHeight="false" outlineLevel="0" collapsed="false">
      <c r="A8200" s="71" t="s">
        <v>59</v>
      </c>
      <c r="B8200" s="71" t="s">
        <v>54</v>
      </c>
      <c r="C8200" s="71" t="s">
        <v>166</v>
      </c>
      <c r="D8200" s="72" t="n">
        <v>154.46</v>
      </c>
      <c r="E8200" s="71" t="n">
        <v>2</v>
      </c>
      <c r="F8200" s="71" t="n">
        <v>5</v>
      </c>
      <c r="G8200" s="72" t="n">
        <v>340.69</v>
      </c>
      <c r="H8200" s="72" t="n">
        <v>172.61</v>
      </c>
      <c r="I8200" s="71" t="n">
        <f aca="false">IF(B8200&gt;=Settings!$B$23,1,0)</f>
        <v>1</v>
      </c>
      <c r="J8200" s="71" t="n">
        <v>1</v>
      </c>
      <c r="K8200" s="71" t="n">
        <f aca="false">F8200*I8200*J8200</f>
        <v>5</v>
      </c>
      <c r="L8200" s="71" t="n">
        <f aca="false">E8200*I8200*J8200</f>
        <v>2</v>
      </c>
      <c r="M8200" s="72" t="n">
        <f aca="false">G8200*I8200*J8200</f>
        <v>340.69</v>
      </c>
      <c r="N8200" s="72" t="n">
        <f aca="false">D8200*I8200*J8200</f>
        <v>154.46</v>
      </c>
      <c r="O8200" s="71" t="n">
        <f aca="false">F8200*J8200</f>
        <v>5</v>
      </c>
      <c r="P8200" s="71" t="n">
        <f aca="false">E8200*J8200</f>
        <v>2</v>
      </c>
    </row>
    <row r="8201" customFormat="false" ht="15" hidden="false" customHeight="false" outlineLevel="0" collapsed="false">
      <c r="A8201" s="71" t="s">
        <v>59</v>
      </c>
      <c r="B8201" s="71" t="s">
        <v>54</v>
      </c>
      <c r="C8201" s="71" t="s">
        <v>2173</v>
      </c>
      <c r="D8201" s="72" t="n">
        <v>146.32</v>
      </c>
      <c r="E8201" s="71" t="n">
        <v>1</v>
      </c>
      <c r="F8201" s="71" t="n">
        <v>3</v>
      </c>
      <c r="G8201" s="72" t="n">
        <v>407.14</v>
      </c>
      <c r="H8201" s="72" t="n">
        <v>260.82</v>
      </c>
      <c r="I8201" s="71" t="n">
        <f aca="false">IF(B8201&gt;=Settings!$B$23,1,0)</f>
        <v>1</v>
      </c>
      <c r="J8201" s="71" t="n">
        <v>1</v>
      </c>
      <c r="K8201" s="71" t="n">
        <f aca="false">F8201*I8201*J8201</f>
        <v>3</v>
      </c>
      <c r="L8201" s="71" t="n">
        <f aca="false">E8201*I8201*J8201</f>
        <v>1</v>
      </c>
      <c r="M8201" s="72" t="n">
        <f aca="false">G8201*I8201*J8201</f>
        <v>407.14</v>
      </c>
      <c r="N8201" s="72" t="n">
        <f aca="false">D8201*I8201*J8201</f>
        <v>146.32</v>
      </c>
      <c r="O8201" s="71" t="n">
        <f aca="false">F8201*J8201</f>
        <v>3</v>
      </c>
      <c r="P8201" s="71" t="n">
        <f aca="false">E8201*J8201</f>
        <v>1</v>
      </c>
    </row>
    <row r="8202" customFormat="false" ht="15" hidden="false" customHeight="false" outlineLevel="0" collapsed="false">
      <c r="A8202" s="71" t="s">
        <v>61</v>
      </c>
      <c r="B8202" s="71" t="s">
        <v>54</v>
      </c>
      <c r="C8202" s="71" t="s">
        <v>2142</v>
      </c>
      <c r="D8202" s="72" t="n">
        <v>76.33</v>
      </c>
      <c r="E8202" s="71" t="n">
        <v>1</v>
      </c>
      <c r="F8202" s="71" t="n">
        <v>2</v>
      </c>
      <c r="G8202" s="72" t="n">
        <v>177.18</v>
      </c>
      <c r="H8202" s="72" t="n">
        <v>65.42</v>
      </c>
      <c r="I8202" s="71" t="n">
        <f aca="false">IF(B8202&gt;=Settings!$B$23,1,0)</f>
        <v>1</v>
      </c>
      <c r="J8202" s="71" t="n">
        <v>1</v>
      </c>
      <c r="K8202" s="71" t="n">
        <f aca="false">F8202*I8202*J8202</f>
        <v>2</v>
      </c>
      <c r="L8202" s="71" t="n">
        <f aca="false">E8202*I8202*J8202</f>
        <v>1</v>
      </c>
      <c r="M8202" s="72" t="n">
        <f aca="false">G8202*I8202*J8202</f>
        <v>177.18</v>
      </c>
      <c r="N8202" s="72" t="n">
        <f aca="false">D8202*I8202*J8202</f>
        <v>76.33</v>
      </c>
      <c r="O8202" s="71" t="n">
        <f aca="false">F8202*J8202</f>
        <v>2</v>
      </c>
      <c r="P8202" s="71" t="n">
        <f aca="false">E8202*J8202</f>
        <v>1</v>
      </c>
    </row>
    <row r="8203" customFormat="false" ht="15" hidden="false" customHeight="false" outlineLevel="0" collapsed="false">
      <c r="A8203" s="71" t="s">
        <v>61</v>
      </c>
      <c r="B8203" s="71" t="s">
        <v>54</v>
      </c>
      <c r="C8203" s="71" t="s">
        <v>1164</v>
      </c>
      <c r="D8203" s="72" t="n">
        <v>0</v>
      </c>
      <c r="E8203" s="71" t="n">
        <v>0</v>
      </c>
      <c r="F8203" s="71" t="n">
        <v>2</v>
      </c>
      <c r="G8203" s="72" t="n">
        <v>336.27</v>
      </c>
      <c r="H8203" s="72" t="n">
        <v>311.06</v>
      </c>
      <c r="I8203" s="71" t="n">
        <f aca="false">IF(B8203&gt;=Settings!$B$23,1,0)</f>
        <v>1</v>
      </c>
      <c r="J8203" s="71" t="n">
        <v>1</v>
      </c>
      <c r="K8203" s="71" t="n">
        <f aca="false">F8203*I8203*J8203</f>
        <v>2</v>
      </c>
      <c r="L8203" s="71" t="n">
        <f aca="false">E8203*I8203*J8203</f>
        <v>0</v>
      </c>
      <c r="M8203" s="72" t="n">
        <f aca="false">G8203*I8203*J8203</f>
        <v>336.27</v>
      </c>
      <c r="N8203" s="72" t="n">
        <f aca="false">D8203*I8203*J8203</f>
        <v>-0</v>
      </c>
      <c r="O8203" s="71" t="n">
        <f aca="false">F8203*J8203</f>
        <v>2</v>
      </c>
      <c r="P8203" s="71" t="n">
        <f aca="false">E8203*J8203</f>
        <v>0</v>
      </c>
    </row>
    <row r="8204" customFormat="false" ht="15" hidden="false" customHeight="false" outlineLevel="0" collapsed="false">
      <c r="A8204" s="71" t="s">
        <v>63</v>
      </c>
      <c r="B8204" s="71" t="s">
        <v>54</v>
      </c>
      <c r="C8204" s="71" t="s">
        <v>2213</v>
      </c>
      <c r="D8204" s="72" t="n">
        <v>0</v>
      </c>
      <c r="E8204" s="71" t="n">
        <v>0</v>
      </c>
      <c r="F8204" s="71" t="n">
        <v>3</v>
      </c>
      <c r="G8204" s="72" t="n">
        <v>122.58</v>
      </c>
      <c r="H8204" s="72" t="n">
        <v>114.41</v>
      </c>
      <c r="I8204" s="71" t="n">
        <f aca="false">IF(B8204&gt;=Settings!$B$23,1,0)</f>
        <v>1</v>
      </c>
      <c r="J8204" s="71" t="n">
        <v>1</v>
      </c>
      <c r="K8204" s="71" t="n">
        <f aca="false">F8204*I8204*J8204</f>
        <v>3</v>
      </c>
      <c r="L8204" s="71" t="n">
        <f aca="false">E8204*I8204*J8204</f>
        <v>0</v>
      </c>
      <c r="M8204" s="72" t="n">
        <f aca="false">G8204*I8204*J8204</f>
        <v>122.58</v>
      </c>
      <c r="N8204" s="72" t="n">
        <f aca="false">D8204*I8204*J8204</f>
        <v>-0</v>
      </c>
      <c r="O8204" s="71" t="n">
        <f aca="false">F8204*J8204</f>
        <v>3</v>
      </c>
      <c r="P8204" s="71" t="n">
        <f aca="false">E8204*J8204</f>
        <v>0</v>
      </c>
    </row>
    <row r="8205" customFormat="false" ht="15" hidden="false" customHeight="false" outlineLevel="0" collapsed="false">
      <c r="A8205" s="71" t="s">
        <v>59</v>
      </c>
      <c r="B8205" s="71" t="s">
        <v>54</v>
      </c>
      <c r="C8205" s="71" t="s">
        <v>1561</v>
      </c>
      <c r="D8205" s="72" t="n">
        <v>0</v>
      </c>
      <c r="E8205" s="71" t="n">
        <v>0</v>
      </c>
      <c r="F8205" s="71" t="n">
        <v>2</v>
      </c>
      <c r="G8205" s="72" t="n">
        <v>107.18</v>
      </c>
      <c r="H8205" s="72" t="n">
        <v>99.14</v>
      </c>
      <c r="I8205" s="71" t="n">
        <f aca="false">IF(B8205&gt;=Settings!$B$23,1,0)</f>
        <v>1</v>
      </c>
      <c r="J8205" s="71" t="n">
        <v>1</v>
      </c>
      <c r="K8205" s="71" t="n">
        <f aca="false">F8205*I8205*J8205</f>
        <v>2</v>
      </c>
      <c r="L8205" s="71" t="n">
        <f aca="false">E8205*I8205*J8205</f>
        <v>0</v>
      </c>
      <c r="M8205" s="72" t="n">
        <f aca="false">G8205*I8205*J8205</f>
        <v>107.18</v>
      </c>
      <c r="N8205" s="72" t="n">
        <f aca="false">D8205*I8205*J8205</f>
        <v>-0</v>
      </c>
      <c r="O8205" s="71" t="n">
        <f aca="false">F8205*J8205</f>
        <v>2</v>
      </c>
      <c r="P8205" s="71" t="n">
        <f aca="false">E8205*J8205</f>
        <v>0</v>
      </c>
    </row>
    <row r="8206" customFormat="false" ht="15" hidden="false" customHeight="false" outlineLevel="0" collapsed="false">
      <c r="A8206" s="71" t="s">
        <v>59</v>
      </c>
      <c r="B8206" s="71" t="s">
        <v>54</v>
      </c>
      <c r="C8206" s="71" t="s">
        <v>1115</v>
      </c>
      <c r="D8206" s="72" t="n">
        <v>0</v>
      </c>
      <c r="E8206" s="71" t="n">
        <v>0</v>
      </c>
      <c r="F8206" s="71" t="n">
        <v>3</v>
      </c>
      <c r="G8206" s="72" t="n">
        <v>163.5</v>
      </c>
      <c r="H8206" s="72" t="n">
        <v>152.6</v>
      </c>
      <c r="I8206" s="71" t="n">
        <f aca="false">IF(B8206&gt;=Settings!$B$23,1,0)</f>
        <v>1</v>
      </c>
      <c r="J8206" s="71" t="n">
        <v>1</v>
      </c>
      <c r="K8206" s="71" t="n">
        <f aca="false">F8206*I8206*J8206</f>
        <v>3</v>
      </c>
      <c r="L8206" s="71" t="n">
        <f aca="false">E8206*I8206*J8206</f>
        <v>0</v>
      </c>
      <c r="M8206" s="72" t="n">
        <f aca="false">G8206*I8206*J8206</f>
        <v>163.5</v>
      </c>
      <c r="N8206" s="72" t="n">
        <f aca="false">D8206*I8206*J8206</f>
        <v>-0</v>
      </c>
      <c r="O8206" s="71" t="n">
        <f aca="false">F8206*J8206</f>
        <v>3</v>
      </c>
      <c r="P8206" s="71" t="n">
        <f aca="false">E8206*J8206</f>
        <v>0</v>
      </c>
    </row>
    <row r="8207" customFormat="false" ht="15" hidden="false" customHeight="false" outlineLevel="0" collapsed="false">
      <c r="A8207" s="71" t="s">
        <v>61</v>
      </c>
      <c r="B8207" s="71" t="s">
        <v>54</v>
      </c>
      <c r="C8207" s="71" t="s">
        <v>969</v>
      </c>
      <c r="D8207" s="72" t="n">
        <v>0</v>
      </c>
      <c r="E8207" s="71" t="n">
        <v>0</v>
      </c>
      <c r="F8207" s="71" t="n">
        <v>8</v>
      </c>
      <c r="G8207" s="72" t="n">
        <v>963.29</v>
      </c>
      <c r="H8207" s="72" t="n">
        <v>946.94</v>
      </c>
      <c r="I8207" s="71" t="n">
        <f aca="false">IF(B8207&gt;=Settings!$B$23,1,0)</f>
        <v>1</v>
      </c>
      <c r="J8207" s="71" t="n">
        <v>1</v>
      </c>
      <c r="K8207" s="71" t="n">
        <f aca="false">F8207*I8207*J8207</f>
        <v>8</v>
      </c>
      <c r="L8207" s="71" t="n">
        <f aca="false">E8207*I8207*J8207</f>
        <v>0</v>
      </c>
      <c r="M8207" s="72" t="n">
        <f aca="false">G8207*I8207*J8207</f>
        <v>963.29</v>
      </c>
      <c r="N8207" s="72" t="n">
        <f aca="false">D8207*I8207*J8207</f>
        <v>-0</v>
      </c>
      <c r="O8207" s="71" t="n">
        <f aca="false">F8207*J8207</f>
        <v>8</v>
      </c>
      <c r="P8207" s="71" t="n">
        <f aca="false">E8207*J8207</f>
        <v>0</v>
      </c>
    </row>
    <row r="8208" customFormat="false" ht="15" hidden="false" customHeight="false" outlineLevel="0" collapsed="false">
      <c r="A8208" s="71" t="s">
        <v>59</v>
      </c>
      <c r="B8208" s="71" t="s">
        <v>54</v>
      </c>
      <c r="C8208" s="71" t="s">
        <v>1112</v>
      </c>
      <c r="D8208" s="72" t="n">
        <v>95.41</v>
      </c>
      <c r="E8208" s="71" t="n">
        <v>1</v>
      </c>
      <c r="F8208" s="71" t="n">
        <v>17</v>
      </c>
      <c r="G8208" s="72" t="n">
        <v>1840.1</v>
      </c>
      <c r="H8208" s="72" t="n">
        <v>1605.71</v>
      </c>
      <c r="I8208" s="71" t="n">
        <f aca="false">IF(B8208&gt;=Settings!$B$23,1,0)</f>
        <v>1</v>
      </c>
      <c r="J8208" s="71" t="n">
        <v>1</v>
      </c>
      <c r="K8208" s="71" t="n">
        <f aca="false">F8208*I8208*J8208</f>
        <v>17</v>
      </c>
      <c r="L8208" s="71" t="n">
        <f aca="false">E8208*I8208*J8208</f>
        <v>1</v>
      </c>
      <c r="M8208" s="72" t="n">
        <f aca="false">G8208*I8208*J8208</f>
        <v>1840.1</v>
      </c>
      <c r="N8208" s="72" t="n">
        <f aca="false">D8208*I8208*J8208</f>
        <v>95.41</v>
      </c>
      <c r="O8208" s="71" t="n">
        <f aca="false">F8208*J8208</f>
        <v>17</v>
      </c>
      <c r="P8208" s="71" t="n">
        <f aca="false">E8208*J8208</f>
        <v>1</v>
      </c>
    </row>
    <row r="8209" customFormat="false" ht="15" hidden="false" customHeight="false" outlineLevel="0" collapsed="false">
      <c r="A8209" s="71" t="s">
        <v>60</v>
      </c>
      <c r="B8209" s="71" t="s">
        <v>54</v>
      </c>
      <c r="C8209" s="71" t="s">
        <v>378</v>
      </c>
      <c r="D8209" s="72" t="n">
        <v>547.83</v>
      </c>
      <c r="E8209" s="71" t="n">
        <v>11</v>
      </c>
      <c r="F8209" s="71" t="n">
        <v>73</v>
      </c>
      <c r="G8209" s="72" t="n">
        <v>4388.24</v>
      </c>
      <c r="H8209" s="72" t="n">
        <v>3201.81</v>
      </c>
      <c r="I8209" s="71" t="n">
        <f aca="false">IF(B8209&gt;=Settings!$B$23,1,0)</f>
        <v>1</v>
      </c>
      <c r="J8209" s="71" t="n">
        <v>1</v>
      </c>
      <c r="K8209" s="71" t="n">
        <f aca="false">F8209*I8209*J8209</f>
        <v>73</v>
      </c>
      <c r="L8209" s="71" t="n">
        <f aca="false">E8209*I8209*J8209</f>
        <v>11</v>
      </c>
      <c r="M8209" s="72" t="n">
        <f aca="false">G8209*I8209*J8209</f>
        <v>4388.24</v>
      </c>
      <c r="N8209" s="72" t="n">
        <f aca="false">D8209*I8209*J8209</f>
        <v>547.83</v>
      </c>
      <c r="O8209" s="71" t="n">
        <f aca="false">F8209*J8209</f>
        <v>73</v>
      </c>
      <c r="P8209" s="71" t="n">
        <f aca="false">E8209*J8209</f>
        <v>11</v>
      </c>
    </row>
    <row r="8210" customFormat="false" ht="15" hidden="false" customHeight="false" outlineLevel="0" collapsed="false">
      <c r="A8210" s="71" t="s">
        <v>59</v>
      </c>
      <c r="B8210" s="71" t="s">
        <v>54</v>
      </c>
      <c r="C8210" s="71" t="s">
        <v>1117</v>
      </c>
      <c r="D8210" s="72" t="n">
        <v>0</v>
      </c>
      <c r="E8210" s="71" t="n">
        <v>0</v>
      </c>
      <c r="F8210" s="71" t="n">
        <v>5</v>
      </c>
      <c r="G8210" s="72" t="n">
        <v>104.3</v>
      </c>
      <c r="H8210" s="72" t="n">
        <v>95.96</v>
      </c>
      <c r="I8210" s="71" t="n">
        <f aca="false">IF(B8210&gt;=Settings!$B$23,1,0)</f>
        <v>1</v>
      </c>
      <c r="J8210" s="71" t="n">
        <v>1</v>
      </c>
      <c r="K8210" s="71" t="n">
        <f aca="false">F8210*I8210*J8210</f>
        <v>5</v>
      </c>
      <c r="L8210" s="71" t="n">
        <f aca="false">E8210*I8210*J8210</f>
        <v>0</v>
      </c>
      <c r="M8210" s="72" t="n">
        <f aca="false">G8210*I8210*J8210</f>
        <v>104.3</v>
      </c>
      <c r="N8210" s="72" t="n">
        <f aca="false">D8210*I8210*J8210</f>
        <v>-0</v>
      </c>
      <c r="O8210" s="71" t="n">
        <f aca="false">F8210*J8210</f>
        <v>5</v>
      </c>
      <c r="P8210" s="71" t="n">
        <f aca="false">E8210*J8210</f>
        <v>0</v>
      </c>
    </row>
    <row r="8211" customFormat="false" ht="15" hidden="false" customHeight="false" outlineLevel="0" collapsed="false">
      <c r="A8211" s="71" t="s">
        <v>59</v>
      </c>
      <c r="B8211" s="71" t="s">
        <v>54</v>
      </c>
      <c r="C8211" s="71" t="s">
        <v>1116</v>
      </c>
      <c r="D8211" s="72" t="n">
        <v>188.09</v>
      </c>
      <c r="E8211" s="71" t="n">
        <v>14</v>
      </c>
      <c r="F8211" s="71" t="n">
        <v>146</v>
      </c>
      <c r="G8211" s="72" t="n">
        <v>1989.66</v>
      </c>
      <c r="H8211" s="72" t="n">
        <v>1731.65</v>
      </c>
      <c r="I8211" s="71" t="n">
        <f aca="false">IF(B8211&gt;=Settings!$B$23,1,0)</f>
        <v>1</v>
      </c>
      <c r="J8211" s="71" t="n">
        <v>1</v>
      </c>
      <c r="K8211" s="71" t="n">
        <f aca="false">F8211*I8211*J8211</f>
        <v>146</v>
      </c>
      <c r="L8211" s="71" t="n">
        <f aca="false">E8211*I8211*J8211</f>
        <v>14</v>
      </c>
      <c r="M8211" s="72" t="n">
        <f aca="false">G8211*I8211*J8211</f>
        <v>1989.66</v>
      </c>
      <c r="N8211" s="72" t="n">
        <f aca="false">D8211*I8211*J8211</f>
        <v>188.09</v>
      </c>
      <c r="O8211" s="71" t="n">
        <f aca="false">F8211*J8211</f>
        <v>146</v>
      </c>
      <c r="P8211" s="71" t="n">
        <f aca="false">E8211*J8211</f>
        <v>14</v>
      </c>
    </row>
    <row r="8212" customFormat="false" ht="15" hidden="false" customHeight="false" outlineLevel="0" collapsed="false">
      <c r="A8212" s="71" t="s">
        <v>59</v>
      </c>
      <c r="B8212" s="71" t="s">
        <v>54</v>
      </c>
      <c r="C8212" s="71" t="s">
        <v>600</v>
      </c>
      <c r="D8212" s="72" t="n">
        <v>109.05</v>
      </c>
      <c r="E8212" s="71" t="n">
        <v>1</v>
      </c>
      <c r="F8212" s="71" t="n">
        <v>5</v>
      </c>
      <c r="G8212" s="72" t="n">
        <v>576.23</v>
      </c>
      <c r="H8212" s="72" t="n">
        <v>467.18</v>
      </c>
      <c r="I8212" s="71" t="n">
        <f aca="false">IF(B8212&gt;=Settings!$B$23,1,0)</f>
        <v>1</v>
      </c>
      <c r="J8212" s="71" t="n">
        <v>1</v>
      </c>
      <c r="K8212" s="71" t="n">
        <f aca="false">F8212*I8212*J8212</f>
        <v>5</v>
      </c>
      <c r="L8212" s="71" t="n">
        <f aca="false">E8212*I8212*J8212</f>
        <v>1</v>
      </c>
      <c r="M8212" s="72" t="n">
        <f aca="false">G8212*I8212*J8212</f>
        <v>576.23</v>
      </c>
      <c r="N8212" s="72" t="n">
        <f aca="false">D8212*I8212*J8212</f>
        <v>109.05</v>
      </c>
      <c r="O8212" s="71" t="n">
        <f aca="false">F8212*J8212</f>
        <v>5</v>
      </c>
      <c r="P8212" s="71" t="n">
        <f aca="false">E8212*J8212</f>
        <v>1</v>
      </c>
    </row>
    <row r="8213" customFormat="false" ht="15" hidden="false" customHeight="false" outlineLevel="0" collapsed="false">
      <c r="A8213" s="71" t="s">
        <v>60</v>
      </c>
      <c r="B8213" s="71" t="s">
        <v>54</v>
      </c>
      <c r="C8213" s="71" t="s">
        <v>141</v>
      </c>
      <c r="D8213" s="72" t="n">
        <v>677.29</v>
      </c>
      <c r="E8213" s="71" t="n">
        <v>10</v>
      </c>
      <c r="F8213" s="71" t="n">
        <v>77</v>
      </c>
      <c r="G8213" s="72" t="n">
        <v>5114.5</v>
      </c>
      <c r="H8213" s="72" t="n">
        <v>4241.17</v>
      </c>
      <c r="I8213" s="71" t="n">
        <f aca="false">IF(B8213&gt;=Settings!$B$23,1,0)</f>
        <v>1</v>
      </c>
      <c r="J8213" s="71" t="n">
        <v>1</v>
      </c>
      <c r="K8213" s="71" t="n">
        <f aca="false">F8213*I8213*J8213</f>
        <v>77</v>
      </c>
      <c r="L8213" s="71" t="n">
        <f aca="false">E8213*I8213*J8213</f>
        <v>10</v>
      </c>
      <c r="M8213" s="72" t="n">
        <f aca="false">G8213*I8213*J8213</f>
        <v>5114.5</v>
      </c>
      <c r="N8213" s="72" t="n">
        <f aca="false">D8213*I8213*J8213</f>
        <v>677.29</v>
      </c>
      <c r="O8213" s="71" t="n">
        <f aca="false">F8213*J8213</f>
        <v>77</v>
      </c>
      <c r="P8213" s="71" t="n">
        <f aca="false">E8213*J8213</f>
        <v>10</v>
      </c>
    </row>
    <row r="8214" customFormat="false" ht="15" hidden="false" customHeight="false" outlineLevel="0" collapsed="false">
      <c r="A8214" s="71" t="s">
        <v>61</v>
      </c>
      <c r="B8214" s="71" t="s">
        <v>54</v>
      </c>
      <c r="C8214" s="71" t="s">
        <v>2470</v>
      </c>
      <c r="D8214" s="72" t="n">
        <v>0</v>
      </c>
      <c r="E8214" s="71" t="n">
        <v>0</v>
      </c>
      <c r="F8214" s="71" t="n">
        <v>1</v>
      </c>
      <c r="G8214" s="72" t="n">
        <v>163.59</v>
      </c>
      <c r="H8214" s="72" t="n">
        <v>163.59</v>
      </c>
      <c r="I8214" s="71" t="n">
        <f aca="false">IF(B8214&gt;=Settings!$B$23,1,0)</f>
        <v>1</v>
      </c>
      <c r="J8214" s="71" t="n">
        <v>1</v>
      </c>
      <c r="K8214" s="71" t="n">
        <f aca="false">F8214*I8214*J8214</f>
        <v>1</v>
      </c>
      <c r="L8214" s="71" t="n">
        <f aca="false">E8214*I8214*J8214</f>
        <v>0</v>
      </c>
      <c r="M8214" s="72" t="n">
        <f aca="false">G8214*I8214*J8214</f>
        <v>163.59</v>
      </c>
      <c r="N8214" s="72" t="n">
        <f aca="false">D8214*I8214*J8214</f>
        <v>-0</v>
      </c>
      <c r="O8214" s="71" t="n">
        <f aca="false">F8214*J8214</f>
        <v>1</v>
      </c>
      <c r="P8214" s="71" t="n">
        <f aca="false">E8214*J8214</f>
        <v>0</v>
      </c>
    </row>
    <row r="8215" customFormat="false" ht="15" hidden="false" customHeight="false" outlineLevel="0" collapsed="false">
      <c r="A8215" s="71" t="s">
        <v>62</v>
      </c>
      <c r="B8215" s="71" t="s">
        <v>54</v>
      </c>
      <c r="C8215" s="71" t="s">
        <v>980</v>
      </c>
      <c r="D8215" s="72" t="n">
        <v>3.59</v>
      </c>
      <c r="E8215" s="71" t="n">
        <v>1</v>
      </c>
      <c r="F8215" s="71" t="n">
        <v>5</v>
      </c>
      <c r="G8215" s="72" t="n">
        <v>17.95</v>
      </c>
      <c r="H8215" s="72" t="n">
        <v>14.36</v>
      </c>
      <c r="I8215" s="71" t="n">
        <f aca="false">IF(B8215&gt;=Settings!$B$23,1,0)</f>
        <v>1</v>
      </c>
      <c r="J8215" s="71" t="n">
        <v>1</v>
      </c>
      <c r="K8215" s="71" t="n">
        <f aca="false">F8215*I8215*J8215</f>
        <v>5</v>
      </c>
      <c r="L8215" s="71" t="n">
        <f aca="false">E8215*I8215*J8215</f>
        <v>1</v>
      </c>
      <c r="M8215" s="72" t="n">
        <f aca="false">G8215*I8215*J8215</f>
        <v>17.95</v>
      </c>
      <c r="N8215" s="72" t="n">
        <f aca="false">D8215*I8215*J8215</f>
        <v>3.59</v>
      </c>
      <c r="O8215" s="71" t="n">
        <f aca="false">F8215*J8215</f>
        <v>5</v>
      </c>
      <c r="P8215" s="71" t="n">
        <f aca="false">E8215*J8215</f>
        <v>1</v>
      </c>
    </row>
    <row r="8216" customFormat="false" ht="15" hidden="false" customHeight="false" outlineLevel="0" collapsed="false">
      <c r="A8216" s="71" t="s">
        <v>60</v>
      </c>
      <c r="B8216" s="71" t="s">
        <v>54</v>
      </c>
      <c r="C8216" s="71" t="s">
        <v>1252</v>
      </c>
      <c r="D8216" s="72" t="n">
        <v>215.19</v>
      </c>
      <c r="E8216" s="71" t="n">
        <v>2</v>
      </c>
      <c r="F8216" s="71" t="n">
        <v>26</v>
      </c>
      <c r="G8216" s="72" t="n">
        <v>3060.61</v>
      </c>
      <c r="H8216" s="72" t="n">
        <v>2740.78</v>
      </c>
      <c r="I8216" s="71" t="n">
        <f aca="false">IF(B8216&gt;=Settings!$B$23,1,0)</f>
        <v>1</v>
      </c>
      <c r="J8216" s="71" t="n">
        <v>1</v>
      </c>
      <c r="K8216" s="71" t="n">
        <f aca="false">F8216*I8216*J8216</f>
        <v>26</v>
      </c>
      <c r="L8216" s="71" t="n">
        <f aca="false">E8216*I8216*J8216</f>
        <v>2</v>
      </c>
      <c r="M8216" s="72" t="n">
        <f aca="false">G8216*I8216*J8216</f>
        <v>3060.61</v>
      </c>
      <c r="N8216" s="72" t="n">
        <f aca="false">D8216*I8216*J8216</f>
        <v>215.19</v>
      </c>
      <c r="O8216" s="71" t="n">
        <f aca="false">F8216*J8216</f>
        <v>26</v>
      </c>
      <c r="P8216" s="71" t="n">
        <f aca="false">E8216*J8216</f>
        <v>2</v>
      </c>
    </row>
    <row r="8217" customFormat="false" ht="15" hidden="false" customHeight="false" outlineLevel="0" collapsed="false">
      <c r="A8217" s="71" t="s">
        <v>59</v>
      </c>
      <c r="B8217" s="71" t="s">
        <v>54</v>
      </c>
      <c r="C8217" s="71" t="s">
        <v>1126</v>
      </c>
      <c r="D8217" s="72" t="n">
        <v>0</v>
      </c>
      <c r="E8217" s="71" t="n">
        <v>0</v>
      </c>
      <c r="F8217" s="71" t="n">
        <v>8</v>
      </c>
      <c r="G8217" s="72" t="n">
        <v>622.36</v>
      </c>
      <c r="H8217" s="72" t="n">
        <v>581.49</v>
      </c>
      <c r="I8217" s="71" t="n">
        <f aca="false">IF(B8217&gt;=Settings!$B$23,1,0)</f>
        <v>1</v>
      </c>
      <c r="J8217" s="71" t="n">
        <v>1</v>
      </c>
      <c r="K8217" s="71" t="n">
        <f aca="false">F8217*I8217*J8217</f>
        <v>8</v>
      </c>
      <c r="L8217" s="71" t="n">
        <f aca="false">E8217*I8217*J8217</f>
        <v>0</v>
      </c>
      <c r="M8217" s="72" t="n">
        <f aca="false">G8217*I8217*J8217</f>
        <v>622.36</v>
      </c>
      <c r="N8217" s="72" t="n">
        <f aca="false">D8217*I8217*J8217</f>
        <v>-0</v>
      </c>
      <c r="O8217" s="71" t="n">
        <f aca="false">F8217*J8217</f>
        <v>8</v>
      </c>
      <c r="P8217" s="71" t="n">
        <f aca="false">E8217*J8217</f>
        <v>0</v>
      </c>
    </row>
    <row r="8218" customFormat="false" ht="15" hidden="false" customHeight="false" outlineLevel="0" collapsed="false">
      <c r="A8218" s="71" t="s">
        <v>59</v>
      </c>
      <c r="B8218" s="71" t="s">
        <v>54</v>
      </c>
      <c r="C8218" s="71" t="s">
        <v>2189</v>
      </c>
      <c r="D8218" s="72" t="n">
        <v>0</v>
      </c>
      <c r="E8218" s="71" t="n">
        <v>0</v>
      </c>
      <c r="F8218" s="71" t="n">
        <v>1</v>
      </c>
      <c r="G8218" s="72" t="n">
        <v>152.68</v>
      </c>
      <c r="H8218" s="72" t="n">
        <v>122.15</v>
      </c>
      <c r="I8218" s="71" t="n">
        <f aca="false">IF(B8218&gt;=Settings!$B$23,1,0)</f>
        <v>1</v>
      </c>
      <c r="J8218" s="71" t="n">
        <v>1</v>
      </c>
      <c r="K8218" s="71" t="n">
        <f aca="false">F8218*I8218*J8218</f>
        <v>1</v>
      </c>
      <c r="L8218" s="71" t="n">
        <f aca="false">E8218*I8218*J8218</f>
        <v>0</v>
      </c>
      <c r="M8218" s="72" t="n">
        <f aca="false">G8218*I8218*J8218</f>
        <v>152.68</v>
      </c>
      <c r="N8218" s="72" t="n">
        <f aca="false">D8218*I8218*J8218</f>
        <v>-0</v>
      </c>
      <c r="O8218" s="71" t="n">
        <f aca="false">F8218*J8218</f>
        <v>1</v>
      </c>
      <c r="P8218" s="71" t="n">
        <f aca="false">E8218*J8218</f>
        <v>0</v>
      </c>
    </row>
    <row r="8219" customFormat="false" ht="15" hidden="false" customHeight="false" outlineLevel="0" collapsed="false">
      <c r="A8219" s="71" t="s">
        <v>60</v>
      </c>
      <c r="B8219" s="71" t="s">
        <v>54</v>
      </c>
      <c r="C8219" s="71" t="s">
        <v>1400</v>
      </c>
      <c r="D8219" s="72" t="n">
        <v>0</v>
      </c>
      <c r="E8219" s="71" t="n">
        <v>0</v>
      </c>
      <c r="F8219" s="71" t="n">
        <v>3</v>
      </c>
      <c r="G8219" s="72" t="n">
        <v>18.96</v>
      </c>
      <c r="H8219" s="72" t="n">
        <v>18.96</v>
      </c>
      <c r="I8219" s="71" t="n">
        <f aca="false">IF(B8219&gt;=Settings!$B$23,1,0)</f>
        <v>1</v>
      </c>
      <c r="J8219" s="71" t="n">
        <v>1</v>
      </c>
      <c r="K8219" s="71" t="n">
        <f aca="false">F8219*I8219*J8219</f>
        <v>3</v>
      </c>
      <c r="L8219" s="71" t="n">
        <f aca="false">E8219*I8219*J8219</f>
        <v>0</v>
      </c>
      <c r="M8219" s="72" t="n">
        <f aca="false">G8219*I8219*J8219</f>
        <v>18.96</v>
      </c>
      <c r="N8219" s="72" t="n">
        <f aca="false">D8219*I8219*J8219</f>
        <v>-0</v>
      </c>
      <c r="O8219" s="71" t="n">
        <f aca="false">F8219*J8219</f>
        <v>3</v>
      </c>
      <c r="P8219" s="71" t="n">
        <f aca="false">E8219*J8219</f>
        <v>0</v>
      </c>
    </row>
    <row r="8220" customFormat="false" ht="15" hidden="false" customHeight="false" outlineLevel="0" collapsed="false">
      <c r="A8220" s="71" t="s">
        <v>60</v>
      </c>
      <c r="B8220" s="71" t="s">
        <v>54</v>
      </c>
      <c r="C8220" s="71" t="s">
        <v>143</v>
      </c>
      <c r="D8220" s="72" t="n">
        <v>878.08</v>
      </c>
      <c r="E8220" s="71" t="n">
        <v>9</v>
      </c>
      <c r="F8220" s="71" t="n">
        <v>80</v>
      </c>
      <c r="G8220" s="72" t="n">
        <v>8114.68</v>
      </c>
      <c r="H8220" s="72" t="n">
        <v>7046.97</v>
      </c>
      <c r="I8220" s="71" t="n">
        <f aca="false">IF(B8220&gt;=Settings!$B$23,1,0)</f>
        <v>1</v>
      </c>
      <c r="J8220" s="71" t="n">
        <v>1</v>
      </c>
      <c r="K8220" s="71" t="n">
        <f aca="false">F8220*I8220*J8220</f>
        <v>80</v>
      </c>
      <c r="L8220" s="71" t="n">
        <f aca="false">E8220*I8220*J8220</f>
        <v>9</v>
      </c>
      <c r="M8220" s="72" t="n">
        <f aca="false">G8220*I8220*J8220</f>
        <v>8114.68</v>
      </c>
      <c r="N8220" s="72" t="n">
        <f aca="false">D8220*I8220*J8220</f>
        <v>878.08</v>
      </c>
      <c r="O8220" s="71" t="n">
        <f aca="false">F8220*J8220</f>
        <v>80</v>
      </c>
      <c r="P8220" s="71" t="n">
        <f aca="false">E8220*J8220</f>
        <v>9</v>
      </c>
    </row>
    <row r="8221" customFormat="false" ht="15" hidden="false" customHeight="false" outlineLevel="0" collapsed="false">
      <c r="A8221" s="71" t="s">
        <v>63</v>
      </c>
      <c r="B8221" s="71" t="s">
        <v>54</v>
      </c>
      <c r="C8221" s="71" t="s">
        <v>2471</v>
      </c>
      <c r="D8221" s="72" t="n">
        <v>0</v>
      </c>
      <c r="E8221" s="71" t="n">
        <v>0</v>
      </c>
      <c r="F8221" s="71" t="n">
        <v>1</v>
      </c>
      <c r="G8221" s="72" t="n">
        <v>9.04</v>
      </c>
      <c r="H8221" s="72" t="n">
        <v>7.69</v>
      </c>
      <c r="I8221" s="71" t="n">
        <f aca="false">IF(B8221&gt;=Settings!$B$23,1,0)</f>
        <v>1</v>
      </c>
      <c r="J8221" s="71" t="n">
        <v>1</v>
      </c>
      <c r="K8221" s="71" t="n">
        <f aca="false">F8221*I8221*J8221</f>
        <v>1</v>
      </c>
      <c r="L8221" s="71" t="n">
        <f aca="false">E8221*I8221*J8221</f>
        <v>0</v>
      </c>
      <c r="M8221" s="72" t="n">
        <f aca="false">G8221*I8221*J8221</f>
        <v>9.04</v>
      </c>
      <c r="N8221" s="72" t="n">
        <f aca="false">D8221*I8221*J8221</f>
        <v>-0</v>
      </c>
      <c r="O8221" s="71" t="n">
        <f aca="false">F8221*J8221</f>
        <v>1</v>
      </c>
      <c r="P8221" s="71" t="n">
        <f aca="false">E8221*J8221</f>
        <v>0</v>
      </c>
    </row>
    <row r="8222" customFormat="false" ht="15" hidden="false" customHeight="false" outlineLevel="0" collapsed="false">
      <c r="A8222" s="71" t="s">
        <v>61</v>
      </c>
      <c r="B8222" s="71" t="s">
        <v>54</v>
      </c>
      <c r="C8222" s="71" t="s">
        <v>971</v>
      </c>
      <c r="D8222" s="72" t="n">
        <v>0</v>
      </c>
      <c r="E8222" s="71" t="n">
        <v>0</v>
      </c>
      <c r="F8222" s="71" t="n">
        <v>2</v>
      </c>
      <c r="G8222" s="72" t="n">
        <v>145.37</v>
      </c>
      <c r="H8222" s="72" t="n">
        <v>133.79</v>
      </c>
      <c r="I8222" s="71" t="n">
        <f aca="false">IF(B8222&gt;=Settings!$B$23,1,0)</f>
        <v>1</v>
      </c>
      <c r="J8222" s="71" t="n">
        <v>1</v>
      </c>
      <c r="K8222" s="71" t="n">
        <f aca="false">F8222*I8222*J8222</f>
        <v>2</v>
      </c>
      <c r="L8222" s="71" t="n">
        <f aca="false">E8222*I8222*J8222</f>
        <v>0</v>
      </c>
      <c r="M8222" s="72" t="n">
        <f aca="false">G8222*I8222*J8222</f>
        <v>145.37</v>
      </c>
      <c r="N8222" s="72" t="n">
        <f aca="false">D8222*I8222*J8222</f>
        <v>-0</v>
      </c>
      <c r="O8222" s="71" t="n">
        <f aca="false">F8222*J8222</f>
        <v>2</v>
      </c>
      <c r="P8222" s="71" t="n">
        <f aca="false">E8222*J8222</f>
        <v>0</v>
      </c>
    </row>
    <row r="8223" customFormat="false" ht="15" hidden="false" customHeight="false" outlineLevel="0" collapsed="false">
      <c r="A8223" s="71" t="s">
        <v>62</v>
      </c>
      <c r="B8223" s="71" t="s">
        <v>54</v>
      </c>
      <c r="C8223" s="71" t="s">
        <v>1016</v>
      </c>
      <c r="D8223" s="72" t="n">
        <v>0</v>
      </c>
      <c r="E8223" s="71" t="n">
        <v>0</v>
      </c>
      <c r="F8223" s="71" t="n">
        <v>1</v>
      </c>
      <c r="G8223" s="72" t="n">
        <v>40.86</v>
      </c>
      <c r="H8223" s="72" t="n">
        <v>40.86</v>
      </c>
      <c r="I8223" s="71" t="n">
        <f aca="false">IF(B8223&gt;=Settings!$B$23,1,0)</f>
        <v>1</v>
      </c>
      <c r="J8223" s="71" t="n">
        <v>1</v>
      </c>
      <c r="K8223" s="71" t="n">
        <f aca="false">F8223*I8223*J8223</f>
        <v>1</v>
      </c>
      <c r="L8223" s="71" t="n">
        <f aca="false">E8223*I8223*J8223</f>
        <v>0</v>
      </c>
      <c r="M8223" s="72" t="n">
        <f aca="false">G8223*I8223*J8223</f>
        <v>40.86</v>
      </c>
      <c r="N8223" s="72" t="n">
        <f aca="false">D8223*I8223*J8223</f>
        <v>-0</v>
      </c>
      <c r="O8223" s="71" t="n">
        <f aca="false">F8223*J8223</f>
        <v>1</v>
      </c>
      <c r="P8223" s="71" t="n">
        <f aca="false">E8223*J8223</f>
        <v>0</v>
      </c>
    </row>
    <row r="8224" customFormat="false" ht="15" hidden="false" customHeight="false" outlineLevel="0" collapsed="false">
      <c r="A8224" s="71" t="s">
        <v>60</v>
      </c>
      <c r="B8224" s="71" t="s">
        <v>54</v>
      </c>
      <c r="C8224" s="71" t="s">
        <v>2209</v>
      </c>
      <c r="D8224" s="72" t="n">
        <v>134.83</v>
      </c>
      <c r="E8224" s="71" t="n">
        <v>2</v>
      </c>
      <c r="F8224" s="71" t="n">
        <v>34</v>
      </c>
      <c r="G8224" s="72" t="n">
        <v>2605.63</v>
      </c>
      <c r="H8224" s="72" t="n">
        <v>2130.76</v>
      </c>
      <c r="I8224" s="71" t="n">
        <f aca="false">IF(B8224&gt;=Settings!$B$23,1,0)</f>
        <v>1</v>
      </c>
      <c r="J8224" s="71" t="n">
        <v>1</v>
      </c>
      <c r="K8224" s="71" t="n">
        <f aca="false">F8224*I8224*J8224</f>
        <v>34</v>
      </c>
      <c r="L8224" s="71" t="n">
        <f aca="false">E8224*I8224*J8224</f>
        <v>2</v>
      </c>
      <c r="M8224" s="72" t="n">
        <f aca="false">G8224*I8224*J8224</f>
        <v>2605.63</v>
      </c>
      <c r="N8224" s="72" t="n">
        <f aca="false">D8224*I8224*J8224</f>
        <v>134.83</v>
      </c>
      <c r="O8224" s="71" t="n">
        <f aca="false">F8224*J8224</f>
        <v>34</v>
      </c>
      <c r="P8224" s="71" t="n">
        <f aca="false">E8224*J8224</f>
        <v>2</v>
      </c>
    </row>
    <row r="8225" customFormat="false" ht="15" hidden="false" customHeight="false" outlineLevel="0" collapsed="false">
      <c r="A8225" s="71" t="s">
        <v>59</v>
      </c>
      <c r="B8225" s="71" t="s">
        <v>54</v>
      </c>
      <c r="C8225" s="71" t="s">
        <v>1414</v>
      </c>
      <c r="D8225" s="72" t="n">
        <v>0</v>
      </c>
      <c r="E8225" s="71" t="n">
        <v>0</v>
      </c>
      <c r="F8225" s="71" t="n">
        <v>2</v>
      </c>
      <c r="G8225" s="72" t="n">
        <v>136.28</v>
      </c>
      <c r="H8225" s="72" t="n">
        <v>136.28</v>
      </c>
      <c r="I8225" s="71" t="n">
        <f aca="false">IF(B8225&gt;=Settings!$B$23,1,0)</f>
        <v>1</v>
      </c>
      <c r="J8225" s="71" t="n">
        <v>1</v>
      </c>
      <c r="K8225" s="71" t="n">
        <f aca="false">F8225*I8225*J8225</f>
        <v>2</v>
      </c>
      <c r="L8225" s="71" t="n">
        <f aca="false">E8225*I8225*J8225</f>
        <v>0</v>
      </c>
      <c r="M8225" s="72" t="n">
        <f aca="false">G8225*I8225*J8225</f>
        <v>136.28</v>
      </c>
      <c r="N8225" s="72" t="n">
        <f aca="false">D8225*I8225*J8225</f>
        <v>-0</v>
      </c>
      <c r="O8225" s="71" t="n">
        <f aca="false">F8225*J8225</f>
        <v>2</v>
      </c>
      <c r="P8225" s="71" t="n">
        <f aca="false">E8225*J8225</f>
        <v>0</v>
      </c>
    </row>
    <row r="8226" customFormat="false" ht="15" hidden="false" customHeight="false" outlineLevel="0" collapsed="false">
      <c r="A8226" s="71" t="s">
        <v>59</v>
      </c>
      <c r="B8226" s="71" t="s">
        <v>54</v>
      </c>
      <c r="C8226" s="71" t="s">
        <v>1236</v>
      </c>
      <c r="D8226" s="72" t="n">
        <v>0</v>
      </c>
      <c r="E8226" s="71" t="n">
        <v>0</v>
      </c>
      <c r="F8226" s="71" t="n">
        <v>6</v>
      </c>
      <c r="G8226" s="72" t="n">
        <v>422.49</v>
      </c>
      <c r="H8226" s="72" t="n">
        <v>405.69</v>
      </c>
      <c r="I8226" s="71" t="n">
        <f aca="false">IF(B8226&gt;=Settings!$B$23,1,0)</f>
        <v>1</v>
      </c>
      <c r="J8226" s="71" t="n">
        <v>1</v>
      </c>
      <c r="K8226" s="71" t="n">
        <f aca="false">F8226*I8226*J8226</f>
        <v>6</v>
      </c>
      <c r="L8226" s="71" t="n">
        <f aca="false">E8226*I8226*J8226</f>
        <v>0</v>
      </c>
      <c r="M8226" s="72" t="n">
        <f aca="false">G8226*I8226*J8226</f>
        <v>422.49</v>
      </c>
      <c r="N8226" s="72" t="n">
        <f aca="false">D8226*I8226*J8226</f>
        <v>-0</v>
      </c>
      <c r="O8226" s="71" t="n">
        <f aca="false">F8226*J8226</f>
        <v>6</v>
      </c>
      <c r="P8226" s="71" t="n">
        <f aca="false">E8226*J8226</f>
        <v>0</v>
      </c>
    </row>
    <row r="8227" customFormat="false" ht="15" hidden="false" customHeight="false" outlineLevel="0" collapsed="false">
      <c r="A8227" s="71" t="s">
        <v>61</v>
      </c>
      <c r="B8227" s="71" t="s">
        <v>54</v>
      </c>
      <c r="C8227" s="71" t="s">
        <v>1869</v>
      </c>
      <c r="D8227" s="72" t="n">
        <v>0</v>
      </c>
      <c r="E8227" s="71" t="n">
        <v>0</v>
      </c>
      <c r="F8227" s="71" t="n">
        <v>1</v>
      </c>
      <c r="G8227" s="72" t="n">
        <v>118.13</v>
      </c>
      <c r="H8227" s="72" t="n">
        <v>100.42</v>
      </c>
      <c r="I8227" s="71" t="n">
        <f aca="false">IF(B8227&gt;=Settings!$B$23,1,0)</f>
        <v>1</v>
      </c>
      <c r="J8227" s="71" t="n">
        <v>1</v>
      </c>
      <c r="K8227" s="71" t="n">
        <f aca="false">F8227*I8227*J8227</f>
        <v>1</v>
      </c>
      <c r="L8227" s="71" t="n">
        <f aca="false">E8227*I8227*J8227</f>
        <v>0</v>
      </c>
      <c r="M8227" s="72" t="n">
        <f aca="false">G8227*I8227*J8227</f>
        <v>118.13</v>
      </c>
      <c r="N8227" s="72" t="n">
        <f aca="false">D8227*I8227*J8227</f>
        <v>-0</v>
      </c>
      <c r="O8227" s="71" t="n">
        <f aca="false">F8227*J8227</f>
        <v>1</v>
      </c>
      <c r="P8227" s="71" t="n">
        <f aca="false">E8227*J8227</f>
        <v>0</v>
      </c>
    </row>
    <row r="8228" customFormat="false" ht="15" hidden="false" customHeight="false" outlineLevel="0" collapsed="false">
      <c r="A8228" s="71" t="s">
        <v>63</v>
      </c>
      <c r="B8228" s="71" t="s">
        <v>54</v>
      </c>
      <c r="C8228" s="71" t="s">
        <v>186</v>
      </c>
      <c r="D8228" s="72" t="n">
        <v>3.59</v>
      </c>
      <c r="E8228" s="71" t="n">
        <v>1</v>
      </c>
      <c r="F8228" s="71" t="n">
        <v>15</v>
      </c>
      <c r="G8228" s="72" t="n">
        <v>53.85</v>
      </c>
      <c r="H8228" s="72" t="n">
        <v>49.72</v>
      </c>
      <c r="I8228" s="71" t="n">
        <f aca="false">IF(B8228&gt;=Settings!$B$23,1,0)</f>
        <v>1</v>
      </c>
      <c r="J8228" s="71" t="n">
        <v>1</v>
      </c>
      <c r="K8228" s="71" t="n">
        <f aca="false">F8228*I8228*J8228</f>
        <v>15</v>
      </c>
      <c r="L8228" s="71" t="n">
        <f aca="false">E8228*I8228*J8228</f>
        <v>1</v>
      </c>
      <c r="M8228" s="72" t="n">
        <f aca="false">G8228*I8228*J8228</f>
        <v>53.85</v>
      </c>
      <c r="N8228" s="72" t="n">
        <f aca="false">D8228*I8228*J8228</f>
        <v>3.59</v>
      </c>
      <c r="O8228" s="71" t="n">
        <f aca="false">F8228*J8228</f>
        <v>15</v>
      </c>
      <c r="P8228" s="71" t="n">
        <f aca="false">E8228*J8228</f>
        <v>1</v>
      </c>
    </row>
    <row r="8229" customFormat="false" ht="15" hidden="false" customHeight="false" outlineLevel="0" collapsed="false">
      <c r="A8229" s="71" t="s">
        <v>59</v>
      </c>
      <c r="B8229" s="71" t="s">
        <v>54</v>
      </c>
      <c r="C8229" s="71" t="s">
        <v>1000</v>
      </c>
      <c r="D8229" s="72" t="n">
        <v>118.14</v>
      </c>
      <c r="E8229" s="71" t="n">
        <v>1</v>
      </c>
      <c r="F8229" s="71" t="n">
        <v>15</v>
      </c>
      <c r="G8229" s="72" t="n">
        <v>1799.28</v>
      </c>
      <c r="H8229" s="72" t="n">
        <v>1573.95</v>
      </c>
      <c r="I8229" s="71" t="n">
        <f aca="false">IF(B8229&gt;=Settings!$B$23,1,0)</f>
        <v>1</v>
      </c>
      <c r="J8229" s="71" t="n">
        <v>1</v>
      </c>
      <c r="K8229" s="71" t="n">
        <f aca="false">F8229*I8229*J8229</f>
        <v>15</v>
      </c>
      <c r="L8229" s="71" t="n">
        <f aca="false">E8229*I8229*J8229</f>
        <v>1</v>
      </c>
      <c r="M8229" s="72" t="n">
        <f aca="false">G8229*I8229*J8229</f>
        <v>1799.28</v>
      </c>
      <c r="N8229" s="72" t="n">
        <f aca="false">D8229*I8229*J8229</f>
        <v>118.14</v>
      </c>
      <c r="O8229" s="71" t="n">
        <f aca="false">F8229*J8229</f>
        <v>15</v>
      </c>
      <c r="P8229" s="71" t="n">
        <f aca="false">E8229*J8229</f>
        <v>1</v>
      </c>
    </row>
    <row r="8230" customFormat="false" ht="15" hidden="false" customHeight="false" outlineLevel="0" collapsed="false">
      <c r="A8230" s="71" t="s">
        <v>61</v>
      </c>
      <c r="B8230" s="71" t="s">
        <v>54</v>
      </c>
      <c r="C8230" s="71" t="s">
        <v>1220</v>
      </c>
      <c r="D8230" s="72" t="n">
        <v>159</v>
      </c>
      <c r="E8230" s="71" t="n">
        <v>2</v>
      </c>
      <c r="F8230" s="71" t="n">
        <v>11</v>
      </c>
      <c r="G8230" s="72" t="n">
        <v>867.67</v>
      </c>
      <c r="H8230" s="72" t="n">
        <v>686.2</v>
      </c>
      <c r="I8230" s="71" t="n">
        <f aca="false">IF(B8230&gt;=Settings!$B$23,1,0)</f>
        <v>1</v>
      </c>
      <c r="J8230" s="71" t="n">
        <v>1</v>
      </c>
      <c r="K8230" s="71" t="n">
        <f aca="false">F8230*I8230*J8230</f>
        <v>11</v>
      </c>
      <c r="L8230" s="71" t="n">
        <f aca="false">E8230*I8230*J8230</f>
        <v>2</v>
      </c>
      <c r="M8230" s="72" t="n">
        <f aca="false">G8230*I8230*J8230</f>
        <v>867.67</v>
      </c>
      <c r="N8230" s="72" t="n">
        <f aca="false">D8230*I8230*J8230</f>
        <v>159</v>
      </c>
      <c r="O8230" s="71" t="n">
        <f aca="false">F8230*J8230</f>
        <v>11</v>
      </c>
      <c r="P8230" s="71" t="n">
        <f aca="false">E8230*J8230</f>
        <v>2</v>
      </c>
    </row>
    <row r="8231" customFormat="false" ht="15" hidden="false" customHeight="false" outlineLevel="0" collapsed="false">
      <c r="A8231" s="71" t="s">
        <v>61</v>
      </c>
      <c r="B8231" s="71" t="s">
        <v>54</v>
      </c>
      <c r="C8231" s="71" t="s">
        <v>1293</v>
      </c>
      <c r="D8231" s="72" t="n">
        <v>190.82</v>
      </c>
      <c r="E8231" s="71" t="n">
        <v>2</v>
      </c>
      <c r="F8231" s="71" t="n">
        <v>16</v>
      </c>
      <c r="G8231" s="72" t="n">
        <v>1508.36</v>
      </c>
      <c r="H8231" s="72" t="n">
        <v>1285.29</v>
      </c>
      <c r="I8231" s="71" t="n">
        <f aca="false">IF(B8231&gt;=Settings!$B$23,1,0)</f>
        <v>1</v>
      </c>
      <c r="J8231" s="71" t="n">
        <v>1</v>
      </c>
      <c r="K8231" s="71" t="n">
        <f aca="false">F8231*I8231*J8231</f>
        <v>16</v>
      </c>
      <c r="L8231" s="71" t="n">
        <f aca="false">E8231*I8231*J8231</f>
        <v>2</v>
      </c>
      <c r="M8231" s="72" t="n">
        <f aca="false">G8231*I8231*J8231</f>
        <v>1508.36</v>
      </c>
      <c r="N8231" s="72" t="n">
        <f aca="false">D8231*I8231*J8231</f>
        <v>190.82</v>
      </c>
      <c r="O8231" s="71" t="n">
        <f aca="false">F8231*J8231</f>
        <v>16</v>
      </c>
      <c r="P8231" s="71" t="n">
        <f aca="false">E8231*J8231</f>
        <v>2</v>
      </c>
    </row>
    <row r="8232" customFormat="false" ht="15" hidden="false" customHeight="false" outlineLevel="0" collapsed="false">
      <c r="A8232" s="71" t="s">
        <v>59</v>
      </c>
      <c r="B8232" s="71" t="s">
        <v>54</v>
      </c>
      <c r="C8232" s="71" t="s">
        <v>649</v>
      </c>
      <c r="D8232" s="72" t="n">
        <v>0</v>
      </c>
      <c r="E8232" s="71" t="n">
        <v>0</v>
      </c>
      <c r="F8232" s="71" t="n">
        <v>2</v>
      </c>
      <c r="G8232" s="72" t="n">
        <v>379.91</v>
      </c>
      <c r="H8232" s="72" t="n">
        <v>343.56</v>
      </c>
      <c r="I8232" s="71" t="n">
        <f aca="false">IF(B8232&gt;=Settings!$B$23,1,0)</f>
        <v>1</v>
      </c>
      <c r="J8232" s="71" t="n">
        <v>1</v>
      </c>
      <c r="K8232" s="71" t="n">
        <f aca="false">F8232*I8232*J8232</f>
        <v>2</v>
      </c>
      <c r="L8232" s="71" t="n">
        <f aca="false">E8232*I8232*J8232</f>
        <v>0</v>
      </c>
      <c r="M8232" s="72" t="n">
        <f aca="false">G8232*I8232*J8232</f>
        <v>379.91</v>
      </c>
      <c r="N8232" s="72" t="n">
        <f aca="false">D8232*I8232*J8232</f>
        <v>-0</v>
      </c>
      <c r="O8232" s="71" t="n">
        <f aca="false">F8232*J8232</f>
        <v>2</v>
      </c>
      <c r="P8232" s="71" t="n">
        <f aca="false">E8232*J8232</f>
        <v>0</v>
      </c>
    </row>
    <row r="8233" customFormat="false" ht="15" hidden="false" customHeight="false" outlineLevel="0" collapsed="false">
      <c r="A8233" s="71" t="s">
        <v>60</v>
      </c>
      <c r="B8233" s="71" t="s">
        <v>54</v>
      </c>
      <c r="C8233" s="71" t="s">
        <v>572</v>
      </c>
      <c r="D8233" s="72" t="n">
        <v>0</v>
      </c>
      <c r="E8233" s="71" t="n">
        <v>0</v>
      </c>
      <c r="F8233" s="71" t="n">
        <v>9</v>
      </c>
      <c r="G8233" s="72" t="n">
        <v>504.11</v>
      </c>
      <c r="H8233" s="72" t="n">
        <v>482.34</v>
      </c>
      <c r="I8233" s="71" t="n">
        <f aca="false">IF(B8233&gt;=Settings!$B$23,1,0)</f>
        <v>1</v>
      </c>
      <c r="J8233" s="71" t="n">
        <v>1</v>
      </c>
      <c r="K8233" s="71" t="n">
        <f aca="false">F8233*I8233*J8233</f>
        <v>9</v>
      </c>
      <c r="L8233" s="71" t="n">
        <f aca="false">E8233*I8233*J8233</f>
        <v>0</v>
      </c>
      <c r="M8233" s="72" t="n">
        <f aca="false">G8233*I8233*J8233</f>
        <v>504.11</v>
      </c>
      <c r="N8233" s="72" t="n">
        <f aca="false">D8233*I8233*J8233</f>
        <v>-0</v>
      </c>
      <c r="O8233" s="71" t="n">
        <f aca="false">F8233*J8233</f>
        <v>9</v>
      </c>
      <c r="P8233" s="71" t="n">
        <f aca="false">E8233*J8233</f>
        <v>0</v>
      </c>
    </row>
    <row r="8234" customFormat="false" ht="15" hidden="false" customHeight="false" outlineLevel="0" collapsed="false">
      <c r="A8234" s="71" t="s">
        <v>59</v>
      </c>
      <c r="B8234" s="71" t="s">
        <v>54</v>
      </c>
      <c r="C8234" s="71" t="s">
        <v>123</v>
      </c>
      <c r="D8234" s="72" t="n">
        <v>1315.52</v>
      </c>
      <c r="E8234" s="71" t="n">
        <v>19</v>
      </c>
      <c r="F8234" s="71" t="n">
        <v>184</v>
      </c>
      <c r="G8234" s="72" t="n">
        <v>12791.24</v>
      </c>
      <c r="H8234" s="72" t="n">
        <v>11043.57</v>
      </c>
      <c r="I8234" s="71" t="n">
        <f aca="false">IF(B8234&gt;=Settings!$B$23,1,0)</f>
        <v>1</v>
      </c>
      <c r="J8234" s="71" t="n">
        <v>1</v>
      </c>
      <c r="K8234" s="71" t="n">
        <f aca="false">F8234*I8234*J8234</f>
        <v>184</v>
      </c>
      <c r="L8234" s="71" t="n">
        <f aca="false">E8234*I8234*J8234</f>
        <v>19</v>
      </c>
      <c r="M8234" s="72" t="n">
        <f aca="false">G8234*I8234*J8234</f>
        <v>12791.24</v>
      </c>
      <c r="N8234" s="72" t="n">
        <f aca="false">D8234*I8234*J8234</f>
        <v>1315.52</v>
      </c>
      <c r="O8234" s="71" t="n">
        <f aca="false">F8234*J8234</f>
        <v>184</v>
      </c>
      <c r="P8234" s="71" t="n">
        <f aca="false">E8234*J8234</f>
        <v>19</v>
      </c>
    </row>
    <row r="8235" customFormat="false" ht="15" hidden="false" customHeight="false" outlineLevel="0" collapsed="false">
      <c r="A8235" s="71" t="s">
        <v>59</v>
      </c>
      <c r="B8235" s="71" t="s">
        <v>54</v>
      </c>
      <c r="C8235" s="71" t="s">
        <v>1602</v>
      </c>
      <c r="D8235" s="72" t="n">
        <v>0</v>
      </c>
      <c r="E8235" s="71" t="n">
        <v>0</v>
      </c>
      <c r="F8235" s="71" t="n">
        <v>2</v>
      </c>
      <c r="G8235" s="72" t="n">
        <v>145.37</v>
      </c>
      <c r="H8235" s="72" t="n">
        <v>145.37</v>
      </c>
      <c r="I8235" s="71" t="n">
        <f aca="false">IF(B8235&gt;=Settings!$B$23,1,0)</f>
        <v>1</v>
      </c>
      <c r="J8235" s="71" t="n">
        <v>1</v>
      </c>
      <c r="K8235" s="71" t="n">
        <f aca="false">F8235*I8235*J8235</f>
        <v>2</v>
      </c>
      <c r="L8235" s="71" t="n">
        <f aca="false">E8235*I8235*J8235</f>
        <v>0</v>
      </c>
      <c r="M8235" s="72" t="n">
        <f aca="false">G8235*I8235*J8235</f>
        <v>145.37</v>
      </c>
      <c r="N8235" s="72" t="n">
        <f aca="false">D8235*I8235*J8235</f>
        <v>-0</v>
      </c>
      <c r="O8235" s="71" t="n">
        <f aca="false">F8235*J8235</f>
        <v>2</v>
      </c>
      <c r="P8235" s="71" t="n">
        <f aca="false">E8235*J8235</f>
        <v>0</v>
      </c>
    </row>
    <row r="8236" customFormat="false" ht="15" hidden="false" customHeight="false" outlineLevel="0" collapsed="false">
      <c r="A8236" s="71" t="s">
        <v>61</v>
      </c>
      <c r="B8236" s="71" t="s">
        <v>54</v>
      </c>
      <c r="C8236" s="71" t="s">
        <v>120</v>
      </c>
      <c r="D8236" s="72" t="n">
        <v>0</v>
      </c>
      <c r="E8236" s="71" t="n">
        <v>0</v>
      </c>
      <c r="F8236" s="71" t="n">
        <v>37</v>
      </c>
      <c r="G8236" s="72" t="n">
        <v>2507.21</v>
      </c>
      <c r="H8236" s="72" t="n">
        <v>2209.85</v>
      </c>
      <c r="I8236" s="71" t="n">
        <f aca="false">IF(B8236&gt;=Settings!$B$23,1,0)</f>
        <v>1</v>
      </c>
      <c r="J8236" s="71" t="n">
        <v>1</v>
      </c>
      <c r="K8236" s="71" t="n">
        <f aca="false">F8236*I8236*J8236</f>
        <v>37</v>
      </c>
      <c r="L8236" s="71" t="n">
        <f aca="false">E8236*I8236*J8236</f>
        <v>0</v>
      </c>
      <c r="M8236" s="72" t="n">
        <f aca="false">G8236*I8236*J8236</f>
        <v>2507.21</v>
      </c>
      <c r="N8236" s="72" t="n">
        <f aca="false">D8236*I8236*J8236</f>
        <v>-0</v>
      </c>
      <c r="O8236" s="71" t="n">
        <f aca="false">F8236*J8236</f>
        <v>37</v>
      </c>
      <c r="P8236" s="71" t="n">
        <f aca="false">E8236*J8236</f>
        <v>0</v>
      </c>
    </row>
    <row r="8237" customFormat="false" ht="15" hidden="false" customHeight="false" outlineLevel="0" collapsed="false">
      <c r="A8237" s="71" t="s">
        <v>59</v>
      </c>
      <c r="B8237" s="71" t="s">
        <v>54</v>
      </c>
      <c r="C8237" s="71" t="s">
        <v>920</v>
      </c>
      <c r="D8237" s="72" t="n">
        <v>0</v>
      </c>
      <c r="E8237" s="71" t="n">
        <v>0</v>
      </c>
      <c r="F8237" s="71" t="n">
        <v>4</v>
      </c>
      <c r="G8237" s="72" t="n">
        <v>490.71</v>
      </c>
      <c r="H8237" s="72" t="n">
        <v>447.79</v>
      </c>
      <c r="I8237" s="71" t="n">
        <f aca="false">IF(B8237&gt;=Settings!$B$23,1,0)</f>
        <v>1</v>
      </c>
      <c r="J8237" s="71" t="n">
        <v>1</v>
      </c>
      <c r="K8237" s="71" t="n">
        <f aca="false">F8237*I8237*J8237</f>
        <v>4</v>
      </c>
      <c r="L8237" s="71" t="n">
        <f aca="false">E8237*I8237*J8237</f>
        <v>0</v>
      </c>
      <c r="M8237" s="72" t="n">
        <f aca="false">G8237*I8237*J8237</f>
        <v>490.71</v>
      </c>
      <c r="N8237" s="72" t="n">
        <f aca="false">D8237*I8237*J8237</f>
        <v>-0</v>
      </c>
      <c r="O8237" s="71" t="n">
        <f aca="false">F8237*J8237</f>
        <v>4</v>
      </c>
      <c r="P8237" s="71" t="n">
        <f aca="false">E8237*J8237</f>
        <v>0</v>
      </c>
    </row>
    <row r="8238" customFormat="false" ht="15" hidden="false" customHeight="false" outlineLevel="0" collapsed="false">
      <c r="A8238" s="71" t="s">
        <v>61</v>
      </c>
      <c r="B8238" s="71" t="s">
        <v>54</v>
      </c>
      <c r="C8238" s="71" t="s">
        <v>1091</v>
      </c>
      <c r="D8238" s="72" t="n">
        <v>0</v>
      </c>
      <c r="E8238" s="71" t="n">
        <v>0</v>
      </c>
      <c r="F8238" s="71" t="n">
        <v>1</v>
      </c>
      <c r="G8238" s="72" t="n">
        <v>104.5</v>
      </c>
      <c r="H8238" s="72" t="n">
        <v>88.84</v>
      </c>
      <c r="I8238" s="71" t="n">
        <f aca="false">IF(B8238&gt;=Settings!$B$23,1,0)</f>
        <v>1</v>
      </c>
      <c r="J8238" s="71" t="n">
        <v>1</v>
      </c>
      <c r="K8238" s="71" t="n">
        <f aca="false">F8238*I8238*J8238</f>
        <v>1</v>
      </c>
      <c r="L8238" s="71" t="n">
        <f aca="false">E8238*I8238*J8238</f>
        <v>0</v>
      </c>
      <c r="M8238" s="72" t="n">
        <f aca="false">G8238*I8238*J8238</f>
        <v>104.5</v>
      </c>
      <c r="N8238" s="72" t="n">
        <f aca="false">D8238*I8238*J8238</f>
        <v>-0</v>
      </c>
      <c r="O8238" s="71" t="n">
        <f aca="false">F8238*J8238</f>
        <v>1</v>
      </c>
      <c r="P8238" s="71" t="n">
        <f aca="false">E8238*J8238</f>
        <v>0</v>
      </c>
    </row>
    <row r="8239" customFormat="false" ht="15" hidden="false" customHeight="false" outlineLevel="0" collapsed="false">
      <c r="A8239" s="71" t="s">
        <v>60</v>
      </c>
      <c r="B8239" s="71" t="s">
        <v>54</v>
      </c>
      <c r="C8239" s="71" t="s">
        <v>139</v>
      </c>
      <c r="D8239" s="72" t="n">
        <v>81.77</v>
      </c>
      <c r="E8239" s="71" t="n">
        <v>1</v>
      </c>
      <c r="F8239" s="71" t="n">
        <v>26</v>
      </c>
      <c r="G8239" s="72" t="n">
        <v>1835.06</v>
      </c>
      <c r="H8239" s="72" t="n">
        <v>1476.14</v>
      </c>
      <c r="I8239" s="71" t="n">
        <f aca="false">IF(B8239&gt;=Settings!$B$23,1,0)</f>
        <v>1</v>
      </c>
      <c r="J8239" s="71" t="n">
        <v>1</v>
      </c>
      <c r="K8239" s="71" t="n">
        <f aca="false">F8239*I8239*J8239</f>
        <v>26</v>
      </c>
      <c r="L8239" s="71" t="n">
        <f aca="false">E8239*I8239*J8239</f>
        <v>1</v>
      </c>
      <c r="M8239" s="72" t="n">
        <f aca="false">G8239*I8239*J8239</f>
        <v>1835.06</v>
      </c>
      <c r="N8239" s="72" t="n">
        <f aca="false">D8239*I8239*J8239</f>
        <v>81.77</v>
      </c>
      <c r="O8239" s="71" t="n">
        <f aca="false">F8239*J8239</f>
        <v>26</v>
      </c>
      <c r="P8239" s="71" t="n">
        <f aca="false">E8239*J8239</f>
        <v>1</v>
      </c>
    </row>
    <row r="8240" customFormat="false" ht="15" hidden="false" customHeight="false" outlineLevel="0" collapsed="false">
      <c r="A8240" s="71" t="s">
        <v>59</v>
      </c>
      <c r="B8240" s="71" t="s">
        <v>54</v>
      </c>
      <c r="C8240" s="71" t="s">
        <v>1389</v>
      </c>
      <c r="D8240" s="72" t="n">
        <v>217.5</v>
      </c>
      <c r="E8240" s="71" t="n">
        <v>16</v>
      </c>
      <c r="F8240" s="71" t="n">
        <v>194</v>
      </c>
      <c r="G8240" s="72" t="n">
        <v>2812.98</v>
      </c>
      <c r="H8240" s="72" t="n">
        <v>2441.22</v>
      </c>
      <c r="I8240" s="71" t="n">
        <f aca="false">IF(B8240&gt;=Settings!$B$23,1,0)</f>
        <v>1</v>
      </c>
      <c r="J8240" s="71" t="n">
        <v>1</v>
      </c>
      <c r="K8240" s="71" t="n">
        <f aca="false">F8240*I8240*J8240</f>
        <v>194</v>
      </c>
      <c r="L8240" s="71" t="n">
        <f aca="false">E8240*I8240*J8240</f>
        <v>16</v>
      </c>
      <c r="M8240" s="72" t="n">
        <f aca="false">G8240*I8240*J8240</f>
        <v>2812.98</v>
      </c>
      <c r="N8240" s="72" t="n">
        <f aca="false">D8240*I8240*J8240</f>
        <v>217.5</v>
      </c>
      <c r="O8240" s="71" t="n">
        <f aca="false">F8240*J8240</f>
        <v>194</v>
      </c>
      <c r="P8240" s="71" t="n">
        <f aca="false">E8240*J8240</f>
        <v>16</v>
      </c>
    </row>
    <row r="8241" customFormat="false" ht="15" hidden="false" customHeight="false" outlineLevel="0" collapsed="false">
      <c r="A8241" s="71" t="s">
        <v>61</v>
      </c>
      <c r="B8241" s="71" t="s">
        <v>54</v>
      </c>
      <c r="C8241" s="71" t="s">
        <v>1075</v>
      </c>
      <c r="D8241" s="72" t="n">
        <v>0</v>
      </c>
      <c r="E8241" s="71" t="n">
        <v>0</v>
      </c>
      <c r="F8241" s="71" t="n">
        <v>1</v>
      </c>
      <c r="G8241" s="72" t="n">
        <v>84.5</v>
      </c>
      <c r="H8241" s="72" t="n">
        <v>84.5</v>
      </c>
      <c r="I8241" s="71" t="n">
        <f aca="false">IF(B8241&gt;=Settings!$B$23,1,0)</f>
        <v>1</v>
      </c>
      <c r="J8241" s="71" t="n">
        <v>1</v>
      </c>
      <c r="K8241" s="71" t="n">
        <f aca="false">F8241*I8241*J8241</f>
        <v>1</v>
      </c>
      <c r="L8241" s="71" t="n">
        <f aca="false">E8241*I8241*J8241</f>
        <v>0</v>
      </c>
      <c r="M8241" s="72" t="n">
        <f aca="false">G8241*I8241*J8241</f>
        <v>84.5</v>
      </c>
      <c r="N8241" s="72" t="n">
        <f aca="false">D8241*I8241*J8241</f>
        <v>-0</v>
      </c>
      <c r="O8241" s="71" t="n">
        <f aca="false">F8241*J8241</f>
        <v>1</v>
      </c>
      <c r="P8241" s="71" t="n">
        <f aca="false">E8241*J8241</f>
        <v>0</v>
      </c>
    </row>
    <row r="8242" customFormat="false" ht="15" hidden="false" customHeight="false" outlineLevel="0" collapsed="false">
      <c r="A8242" s="71" t="s">
        <v>59</v>
      </c>
      <c r="B8242" s="71" t="s">
        <v>54</v>
      </c>
      <c r="C8242" s="71" t="s">
        <v>2269</v>
      </c>
      <c r="D8242" s="72" t="n">
        <v>118.14</v>
      </c>
      <c r="E8242" s="71" t="n">
        <v>1</v>
      </c>
      <c r="F8242" s="71" t="n">
        <v>9</v>
      </c>
      <c r="G8242" s="72" t="n">
        <v>1067.79</v>
      </c>
      <c r="H8242" s="72" t="n">
        <v>879.68</v>
      </c>
      <c r="I8242" s="71" t="n">
        <f aca="false">IF(B8242&gt;=Settings!$B$23,1,0)</f>
        <v>1</v>
      </c>
      <c r="J8242" s="71" t="n">
        <v>1</v>
      </c>
      <c r="K8242" s="71" t="n">
        <f aca="false">F8242*I8242*J8242</f>
        <v>9</v>
      </c>
      <c r="L8242" s="71" t="n">
        <f aca="false">E8242*I8242*J8242</f>
        <v>1</v>
      </c>
      <c r="M8242" s="72" t="n">
        <f aca="false">G8242*I8242*J8242</f>
        <v>1067.79</v>
      </c>
      <c r="N8242" s="72" t="n">
        <f aca="false">D8242*I8242*J8242</f>
        <v>118.14</v>
      </c>
      <c r="O8242" s="71" t="n">
        <f aca="false">F8242*J8242</f>
        <v>9</v>
      </c>
      <c r="P8242" s="71" t="n">
        <f aca="false">E8242*J8242</f>
        <v>1</v>
      </c>
    </row>
    <row r="8243" customFormat="false" ht="15" hidden="false" customHeight="false" outlineLevel="0" collapsed="false">
      <c r="A8243" s="71" t="s">
        <v>61</v>
      </c>
      <c r="B8243" s="71" t="s">
        <v>54</v>
      </c>
      <c r="C8243" s="71" t="s">
        <v>889</v>
      </c>
      <c r="D8243" s="72" t="n">
        <v>0</v>
      </c>
      <c r="E8243" s="71" t="n">
        <v>0</v>
      </c>
      <c r="F8243" s="71" t="n">
        <v>3</v>
      </c>
      <c r="G8243" s="72" t="n">
        <v>340.78</v>
      </c>
      <c r="H8243" s="72" t="n">
        <v>294.44</v>
      </c>
      <c r="I8243" s="71" t="n">
        <f aca="false">IF(B8243&gt;=Settings!$B$23,1,0)</f>
        <v>1</v>
      </c>
      <c r="J8243" s="71" t="n">
        <v>1</v>
      </c>
      <c r="K8243" s="71" t="n">
        <f aca="false">F8243*I8243*J8243</f>
        <v>3</v>
      </c>
      <c r="L8243" s="71" t="n">
        <f aca="false">E8243*I8243*J8243</f>
        <v>0</v>
      </c>
      <c r="M8243" s="72" t="n">
        <f aca="false">G8243*I8243*J8243</f>
        <v>340.78</v>
      </c>
      <c r="N8243" s="72" t="n">
        <f aca="false">D8243*I8243*J8243</f>
        <v>-0</v>
      </c>
      <c r="O8243" s="71" t="n">
        <f aca="false">F8243*J8243</f>
        <v>3</v>
      </c>
      <c r="P8243" s="71" t="n">
        <f aca="false">E8243*J8243</f>
        <v>0</v>
      </c>
    </row>
    <row r="8244" customFormat="false" ht="15" hidden="false" customHeight="false" outlineLevel="0" collapsed="false">
      <c r="A8244" s="71" t="s">
        <v>61</v>
      </c>
      <c r="B8244" s="71" t="s">
        <v>54</v>
      </c>
      <c r="C8244" s="71" t="s">
        <v>891</v>
      </c>
      <c r="D8244" s="72" t="n">
        <v>0</v>
      </c>
      <c r="E8244" s="71" t="n">
        <v>0</v>
      </c>
      <c r="F8244" s="71" t="n">
        <v>3</v>
      </c>
      <c r="G8244" s="72" t="n">
        <v>299.87</v>
      </c>
      <c r="H8244" s="72" t="n">
        <v>299.87</v>
      </c>
      <c r="I8244" s="71" t="n">
        <f aca="false">IF(B8244&gt;=Settings!$B$23,1,0)</f>
        <v>1</v>
      </c>
      <c r="J8244" s="71" t="n">
        <v>1</v>
      </c>
      <c r="K8244" s="71" t="n">
        <f aca="false">F8244*I8244*J8244</f>
        <v>3</v>
      </c>
      <c r="L8244" s="71" t="n">
        <f aca="false">E8244*I8244*J8244</f>
        <v>0</v>
      </c>
      <c r="M8244" s="72" t="n">
        <f aca="false">G8244*I8244*J8244</f>
        <v>299.87</v>
      </c>
      <c r="N8244" s="72" t="n">
        <f aca="false">D8244*I8244*J8244</f>
        <v>-0</v>
      </c>
      <c r="O8244" s="71" t="n">
        <f aca="false">F8244*J8244</f>
        <v>3</v>
      </c>
      <c r="P8244" s="71" t="n">
        <f aca="false">E8244*J8244</f>
        <v>0</v>
      </c>
    </row>
    <row r="8245" customFormat="false" ht="15" hidden="false" customHeight="false" outlineLevel="0" collapsed="false">
      <c r="A8245" s="71" t="s">
        <v>61</v>
      </c>
      <c r="B8245" s="71" t="s">
        <v>54</v>
      </c>
      <c r="C8245" s="71" t="s">
        <v>890</v>
      </c>
      <c r="D8245" s="72" t="n">
        <v>0</v>
      </c>
      <c r="E8245" s="71" t="n">
        <v>0</v>
      </c>
      <c r="F8245" s="71" t="n">
        <v>1</v>
      </c>
      <c r="G8245" s="72" t="n">
        <v>31.77</v>
      </c>
      <c r="H8245" s="72" t="n">
        <v>27.01</v>
      </c>
      <c r="I8245" s="71" t="n">
        <f aca="false">IF(B8245&gt;=Settings!$B$23,1,0)</f>
        <v>1</v>
      </c>
      <c r="J8245" s="71" t="n">
        <v>1</v>
      </c>
      <c r="K8245" s="71" t="n">
        <f aca="false">F8245*I8245*J8245</f>
        <v>1</v>
      </c>
      <c r="L8245" s="71" t="n">
        <f aca="false">E8245*I8245*J8245</f>
        <v>0</v>
      </c>
      <c r="M8245" s="72" t="n">
        <f aca="false">G8245*I8245*J8245</f>
        <v>31.77</v>
      </c>
      <c r="N8245" s="72" t="n">
        <f aca="false">D8245*I8245*J8245</f>
        <v>-0</v>
      </c>
      <c r="O8245" s="71" t="n">
        <f aca="false">F8245*J8245</f>
        <v>1</v>
      </c>
      <c r="P8245" s="71" t="n">
        <f aca="false">E8245*J8245</f>
        <v>0</v>
      </c>
    </row>
    <row r="8246" customFormat="false" ht="15" hidden="false" customHeight="false" outlineLevel="0" collapsed="false">
      <c r="A8246" s="71" t="s">
        <v>59</v>
      </c>
      <c r="B8246" s="71" t="s">
        <v>54</v>
      </c>
      <c r="C8246" s="71" t="s">
        <v>1095</v>
      </c>
      <c r="D8246" s="72" t="n">
        <v>382.98</v>
      </c>
      <c r="E8246" s="71" t="n">
        <v>5</v>
      </c>
      <c r="F8246" s="71" t="n">
        <v>38</v>
      </c>
      <c r="G8246" s="72" t="n">
        <v>2957.33</v>
      </c>
      <c r="H8246" s="72" t="n">
        <v>2399.34</v>
      </c>
      <c r="I8246" s="71" t="n">
        <f aca="false">IF(B8246&gt;=Settings!$B$23,1,0)</f>
        <v>1</v>
      </c>
      <c r="J8246" s="71" t="n">
        <v>1</v>
      </c>
      <c r="K8246" s="71" t="n">
        <f aca="false">F8246*I8246*J8246</f>
        <v>38</v>
      </c>
      <c r="L8246" s="71" t="n">
        <f aca="false">E8246*I8246*J8246</f>
        <v>5</v>
      </c>
      <c r="M8246" s="72" t="n">
        <f aca="false">G8246*I8246*J8246</f>
        <v>2957.33</v>
      </c>
      <c r="N8246" s="72" t="n">
        <f aca="false">D8246*I8246*J8246</f>
        <v>382.98</v>
      </c>
      <c r="O8246" s="71" t="n">
        <f aca="false">F8246*J8246</f>
        <v>38</v>
      </c>
      <c r="P8246" s="71" t="n">
        <f aca="false">E8246*J8246</f>
        <v>5</v>
      </c>
    </row>
    <row r="8247" customFormat="false" ht="15" hidden="false" customHeight="false" outlineLevel="0" collapsed="false">
      <c r="A8247" s="71" t="s">
        <v>59</v>
      </c>
      <c r="B8247" s="71" t="s">
        <v>54</v>
      </c>
      <c r="C8247" s="71" t="s">
        <v>928</v>
      </c>
      <c r="D8247" s="72" t="n">
        <v>136.32</v>
      </c>
      <c r="E8247" s="71" t="n">
        <v>1</v>
      </c>
      <c r="F8247" s="71" t="n">
        <v>2</v>
      </c>
      <c r="G8247" s="72" t="n">
        <v>254.46</v>
      </c>
      <c r="H8247" s="72" t="n">
        <v>118.14</v>
      </c>
      <c r="I8247" s="71" t="n">
        <f aca="false">IF(B8247&gt;=Settings!$B$23,1,0)</f>
        <v>1</v>
      </c>
      <c r="J8247" s="71" t="n">
        <v>1</v>
      </c>
      <c r="K8247" s="71" t="n">
        <f aca="false">F8247*I8247*J8247</f>
        <v>2</v>
      </c>
      <c r="L8247" s="71" t="n">
        <f aca="false">E8247*I8247*J8247</f>
        <v>1</v>
      </c>
      <c r="M8247" s="72" t="n">
        <f aca="false">G8247*I8247*J8247</f>
        <v>254.46</v>
      </c>
      <c r="N8247" s="72" t="n">
        <f aca="false">D8247*I8247*J8247</f>
        <v>136.32</v>
      </c>
      <c r="O8247" s="71" t="n">
        <f aca="false">F8247*J8247</f>
        <v>2</v>
      </c>
      <c r="P8247" s="71" t="n">
        <f aca="false">E8247*J8247</f>
        <v>1</v>
      </c>
    </row>
    <row r="8248" customFormat="false" ht="15" hidden="false" customHeight="false" outlineLevel="0" collapsed="false">
      <c r="A8248" s="71" t="s">
        <v>59</v>
      </c>
      <c r="B8248" s="71" t="s">
        <v>54</v>
      </c>
      <c r="C8248" s="71" t="s">
        <v>927</v>
      </c>
      <c r="D8248" s="72" t="n">
        <v>0</v>
      </c>
      <c r="E8248" s="71" t="n">
        <v>0</v>
      </c>
      <c r="F8248" s="71" t="n">
        <v>5</v>
      </c>
      <c r="G8248" s="72" t="n">
        <v>454.31</v>
      </c>
      <c r="H8248" s="72" t="n">
        <v>454.31</v>
      </c>
      <c r="I8248" s="71" t="n">
        <f aca="false">IF(B8248&gt;=Settings!$B$23,1,0)</f>
        <v>1</v>
      </c>
      <c r="J8248" s="71" t="n">
        <v>1</v>
      </c>
      <c r="K8248" s="71" t="n">
        <f aca="false">F8248*I8248*J8248</f>
        <v>5</v>
      </c>
      <c r="L8248" s="71" t="n">
        <f aca="false">E8248*I8248*J8248</f>
        <v>0</v>
      </c>
      <c r="M8248" s="72" t="n">
        <f aca="false">G8248*I8248*J8248</f>
        <v>454.31</v>
      </c>
      <c r="N8248" s="72" t="n">
        <f aca="false">D8248*I8248*J8248</f>
        <v>-0</v>
      </c>
      <c r="O8248" s="71" t="n">
        <f aca="false">F8248*J8248</f>
        <v>5</v>
      </c>
      <c r="P8248" s="71" t="n">
        <f aca="false">E8248*J8248</f>
        <v>0</v>
      </c>
    </row>
    <row r="8249" customFormat="false" ht="15" hidden="false" customHeight="false" outlineLevel="0" collapsed="false">
      <c r="A8249" s="71" t="s">
        <v>59</v>
      </c>
      <c r="B8249" s="71" t="s">
        <v>54</v>
      </c>
      <c r="C8249" s="71" t="s">
        <v>155</v>
      </c>
      <c r="D8249" s="72" t="n">
        <v>490.46</v>
      </c>
      <c r="E8249" s="71" t="n">
        <v>5</v>
      </c>
      <c r="F8249" s="71" t="n">
        <v>42</v>
      </c>
      <c r="G8249" s="72" t="n">
        <v>4234.34</v>
      </c>
      <c r="H8249" s="72" t="n">
        <v>3618.99</v>
      </c>
      <c r="I8249" s="71" t="n">
        <f aca="false">IF(B8249&gt;=Settings!$B$23,1,0)</f>
        <v>1</v>
      </c>
      <c r="J8249" s="71" t="n">
        <v>1</v>
      </c>
      <c r="K8249" s="71" t="n">
        <f aca="false">F8249*I8249*J8249</f>
        <v>42</v>
      </c>
      <c r="L8249" s="71" t="n">
        <f aca="false">E8249*I8249*J8249</f>
        <v>5</v>
      </c>
      <c r="M8249" s="72" t="n">
        <f aca="false">G8249*I8249*J8249</f>
        <v>4234.34</v>
      </c>
      <c r="N8249" s="72" t="n">
        <f aca="false">D8249*I8249*J8249</f>
        <v>490.46</v>
      </c>
      <c r="O8249" s="71" t="n">
        <f aca="false">F8249*J8249</f>
        <v>42</v>
      </c>
      <c r="P8249" s="71" t="n">
        <f aca="false">E8249*J8249</f>
        <v>5</v>
      </c>
    </row>
    <row r="8250" customFormat="false" ht="15" hidden="false" customHeight="false" outlineLevel="0" collapsed="false">
      <c r="A8250" s="71" t="s">
        <v>59</v>
      </c>
      <c r="B8250" s="71" t="s">
        <v>54</v>
      </c>
      <c r="C8250" s="71" t="s">
        <v>1401</v>
      </c>
      <c r="D8250" s="72" t="n">
        <v>0</v>
      </c>
      <c r="E8250" s="71" t="n">
        <v>0</v>
      </c>
      <c r="F8250" s="71" t="n">
        <v>3</v>
      </c>
      <c r="G8250" s="72" t="n">
        <v>422.59</v>
      </c>
      <c r="H8250" s="72" t="n">
        <v>338.08</v>
      </c>
      <c r="I8250" s="71" t="n">
        <f aca="false">IF(B8250&gt;=Settings!$B$23,1,0)</f>
        <v>1</v>
      </c>
      <c r="J8250" s="71" t="n">
        <v>1</v>
      </c>
      <c r="K8250" s="71" t="n">
        <f aca="false">F8250*I8250*J8250</f>
        <v>3</v>
      </c>
      <c r="L8250" s="71" t="n">
        <f aca="false">E8250*I8250*J8250</f>
        <v>0</v>
      </c>
      <c r="M8250" s="72" t="n">
        <f aca="false">G8250*I8250*J8250</f>
        <v>422.59</v>
      </c>
      <c r="N8250" s="72" t="n">
        <f aca="false">D8250*I8250*J8250</f>
        <v>-0</v>
      </c>
      <c r="O8250" s="71" t="n">
        <f aca="false">F8250*J8250</f>
        <v>3</v>
      </c>
      <c r="P8250" s="71" t="n">
        <f aca="false">E8250*J8250</f>
        <v>0</v>
      </c>
    </row>
    <row r="8251" customFormat="false" ht="15" hidden="false" customHeight="false" outlineLevel="0" collapsed="false">
      <c r="A8251" s="71" t="s">
        <v>59</v>
      </c>
      <c r="B8251" s="71" t="s">
        <v>54</v>
      </c>
      <c r="C8251" s="71" t="s">
        <v>1400</v>
      </c>
      <c r="D8251" s="72" t="n">
        <v>0</v>
      </c>
      <c r="E8251" s="71" t="n">
        <v>0</v>
      </c>
      <c r="F8251" s="71" t="n">
        <v>1</v>
      </c>
      <c r="G8251" s="72" t="n">
        <v>6.31</v>
      </c>
      <c r="H8251" s="72" t="n">
        <v>5.05</v>
      </c>
      <c r="I8251" s="71" t="n">
        <f aca="false">IF(B8251&gt;=Settings!$B$23,1,0)</f>
        <v>1</v>
      </c>
      <c r="J8251" s="71" t="n">
        <v>1</v>
      </c>
      <c r="K8251" s="71" t="n">
        <f aca="false">F8251*I8251*J8251</f>
        <v>1</v>
      </c>
      <c r="L8251" s="71" t="n">
        <f aca="false">E8251*I8251*J8251</f>
        <v>0</v>
      </c>
      <c r="M8251" s="72" t="n">
        <f aca="false">G8251*I8251*J8251</f>
        <v>6.31</v>
      </c>
      <c r="N8251" s="72" t="n">
        <f aca="false">D8251*I8251*J8251</f>
        <v>-0</v>
      </c>
      <c r="O8251" s="71" t="n">
        <f aca="false">F8251*J8251</f>
        <v>1</v>
      </c>
      <c r="P8251" s="71" t="n">
        <f aca="false">E8251*J8251</f>
        <v>0</v>
      </c>
    </row>
    <row r="8252" customFormat="false" ht="15" hidden="false" customHeight="false" outlineLevel="0" collapsed="false">
      <c r="A8252" s="71" t="s">
        <v>61</v>
      </c>
      <c r="B8252" s="71" t="s">
        <v>54</v>
      </c>
      <c r="C8252" s="71" t="s">
        <v>883</v>
      </c>
      <c r="D8252" s="72" t="n">
        <v>0</v>
      </c>
      <c r="E8252" s="71" t="n">
        <v>0</v>
      </c>
      <c r="F8252" s="71" t="n">
        <v>2</v>
      </c>
      <c r="G8252" s="72" t="n">
        <v>236.27</v>
      </c>
      <c r="H8252" s="72" t="n">
        <v>218.57</v>
      </c>
      <c r="I8252" s="71" t="n">
        <f aca="false">IF(B8252&gt;=Settings!$B$23,1,0)</f>
        <v>1</v>
      </c>
      <c r="J8252" s="71" t="n">
        <v>1</v>
      </c>
      <c r="K8252" s="71" t="n">
        <f aca="false">F8252*I8252*J8252</f>
        <v>2</v>
      </c>
      <c r="L8252" s="71" t="n">
        <f aca="false">E8252*I8252*J8252</f>
        <v>0</v>
      </c>
      <c r="M8252" s="72" t="n">
        <f aca="false">G8252*I8252*J8252</f>
        <v>236.27</v>
      </c>
      <c r="N8252" s="72" t="n">
        <f aca="false">D8252*I8252*J8252</f>
        <v>-0</v>
      </c>
      <c r="O8252" s="71" t="n">
        <f aca="false">F8252*J8252</f>
        <v>2</v>
      </c>
      <c r="P8252" s="71" t="n">
        <f aca="false">E8252*J8252</f>
        <v>0</v>
      </c>
    </row>
    <row r="8253" customFormat="false" ht="15" hidden="false" customHeight="false" outlineLevel="0" collapsed="false">
      <c r="A8253" s="71" t="s">
        <v>60</v>
      </c>
      <c r="B8253" s="71" t="s">
        <v>54</v>
      </c>
      <c r="C8253" s="71" t="s">
        <v>1269</v>
      </c>
      <c r="D8253" s="72" t="n">
        <v>136.28</v>
      </c>
      <c r="E8253" s="71" t="n">
        <v>2</v>
      </c>
      <c r="F8253" s="71" t="n">
        <v>10</v>
      </c>
      <c r="G8253" s="72" t="n">
        <v>726.8</v>
      </c>
      <c r="H8253" s="72" t="n">
        <v>530.39</v>
      </c>
      <c r="I8253" s="71" t="n">
        <f aca="false">IF(B8253&gt;=Settings!$B$23,1,0)</f>
        <v>1</v>
      </c>
      <c r="J8253" s="71" t="n">
        <v>1</v>
      </c>
      <c r="K8253" s="71" t="n">
        <f aca="false">F8253*I8253*J8253</f>
        <v>10</v>
      </c>
      <c r="L8253" s="71" t="n">
        <f aca="false">E8253*I8253*J8253</f>
        <v>2</v>
      </c>
      <c r="M8253" s="72" t="n">
        <f aca="false">G8253*I8253*J8253</f>
        <v>726.8</v>
      </c>
      <c r="N8253" s="72" t="n">
        <f aca="false">D8253*I8253*J8253</f>
        <v>136.28</v>
      </c>
      <c r="O8253" s="71" t="n">
        <f aca="false">F8253*J8253</f>
        <v>10</v>
      </c>
      <c r="P8253" s="71" t="n">
        <f aca="false">E8253*J8253</f>
        <v>2</v>
      </c>
    </row>
    <row r="8254" customFormat="false" ht="15" hidden="false" customHeight="false" outlineLevel="0" collapsed="false">
      <c r="A8254" s="71" t="s">
        <v>61</v>
      </c>
      <c r="B8254" s="71" t="s">
        <v>54</v>
      </c>
      <c r="C8254" s="71" t="s">
        <v>905</v>
      </c>
      <c r="D8254" s="72" t="n">
        <v>0</v>
      </c>
      <c r="E8254" s="71" t="n">
        <v>0</v>
      </c>
      <c r="F8254" s="71" t="n">
        <v>1</v>
      </c>
      <c r="G8254" s="72" t="n">
        <v>77.23</v>
      </c>
      <c r="H8254" s="72" t="n">
        <v>77.23</v>
      </c>
      <c r="I8254" s="71" t="n">
        <f aca="false">IF(B8254&gt;=Settings!$B$23,1,0)</f>
        <v>1</v>
      </c>
      <c r="J8254" s="71" t="n">
        <v>1</v>
      </c>
      <c r="K8254" s="71" t="n">
        <f aca="false">F8254*I8254*J8254</f>
        <v>1</v>
      </c>
      <c r="L8254" s="71" t="n">
        <f aca="false">E8254*I8254*J8254</f>
        <v>0</v>
      </c>
      <c r="M8254" s="72" t="n">
        <f aca="false">G8254*I8254*J8254</f>
        <v>77.23</v>
      </c>
      <c r="N8254" s="72" t="n">
        <f aca="false">D8254*I8254*J8254</f>
        <v>-0</v>
      </c>
      <c r="O8254" s="71" t="n">
        <f aca="false">F8254*J8254</f>
        <v>1</v>
      </c>
      <c r="P8254" s="71" t="n">
        <f aca="false">E8254*J8254</f>
        <v>0</v>
      </c>
    </row>
    <row r="8255" customFormat="false" ht="15" hidden="false" customHeight="false" outlineLevel="0" collapsed="false">
      <c r="A8255" s="71" t="s">
        <v>61</v>
      </c>
      <c r="B8255" s="71" t="s">
        <v>54</v>
      </c>
      <c r="C8255" s="71" t="s">
        <v>611</v>
      </c>
      <c r="D8255" s="72" t="n">
        <v>74.23</v>
      </c>
      <c r="E8255" s="71" t="n">
        <v>2</v>
      </c>
      <c r="F8255" s="71" t="n">
        <v>21</v>
      </c>
      <c r="G8255" s="72" t="n">
        <v>762.63</v>
      </c>
      <c r="H8255" s="72" t="n">
        <v>651.65</v>
      </c>
      <c r="I8255" s="71" t="n">
        <f aca="false">IF(B8255&gt;=Settings!$B$23,1,0)</f>
        <v>1</v>
      </c>
      <c r="J8255" s="71" t="n">
        <v>1</v>
      </c>
      <c r="K8255" s="71" t="n">
        <f aca="false">F8255*I8255*J8255</f>
        <v>21</v>
      </c>
      <c r="L8255" s="71" t="n">
        <f aca="false">E8255*I8255*J8255</f>
        <v>2</v>
      </c>
      <c r="M8255" s="72" t="n">
        <f aca="false">G8255*I8255*J8255</f>
        <v>762.63</v>
      </c>
      <c r="N8255" s="72" t="n">
        <f aca="false">D8255*I8255*J8255</f>
        <v>74.23</v>
      </c>
      <c r="O8255" s="71" t="n">
        <f aca="false">F8255*J8255</f>
        <v>21</v>
      </c>
      <c r="P8255" s="71" t="n">
        <f aca="false">E8255*J8255</f>
        <v>2</v>
      </c>
    </row>
    <row r="8256" customFormat="false" ht="15" hidden="false" customHeight="false" outlineLevel="0" collapsed="false">
      <c r="A8256" s="71" t="s">
        <v>59</v>
      </c>
      <c r="B8256" s="71" t="s">
        <v>54</v>
      </c>
      <c r="C8256" s="71" t="s">
        <v>1103</v>
      </c>
      <c r="D8256" s="72" t="n">
        <v>83.27</v>
      </c>
      <c r="E8256" s="71" t="n">
        <v>1</v>
      </c>
      <c r="F8256" s="71" t="n">
        <v>8</v>
      </c>
      <c r="G8256" s="72" t="n">
        <v>726.16</v>
      </c>
      <c r="H8256" s="72" t="n">
        <v>622.24</v>
      </c>
      <c r="I8256" s="71" t="n">
        <f aca="false">IF(B8256&gt;=Settings!$B$23,1,0)</f>
        <v>1</v>
      </c>
      <c r="J8256" s="71" t="n">
        <v>1</v>
      </c>
      <c r="K8256" s="71" t="n">
        <f aca="false">F8256*I8256*J8256</f>
        <v>8</v>
      </c>
      <c r="L8256" s="71" t="n">
        <f aca="false">E8256*I8256*J8256</f>
        <v>1</v>
      </c>
      <c r="M8256" s="72" t="n">
        <f aca="false">G8256*I8256*J8256</f>
        <v>726.16</v>
      </c>
      <c r="N8256" s="72" t="n">
        <f aca="false">D8256*I8256*J8256</f>
        <v>83.27</v>
      </c>
      <c r="O8256" s="71" t="n">
        <f aca="false">F8256*J8256</f>
        <v>8</v>
      </c>
      <c r="P8256" s="71" t="n">
        <f aca="false">E8256*J8256</f>
        <v>1</v>
      </c>
    </row>
    <row r="8257" customFormat="false" ht="15" hidden="false" customHeight="false" outlineLevel="0" collapsed="false">
      <c r="A8257" s="71" t="s">
        <v>60</v>
      </c>
      <c r="B8257" s="71" t="s">
        <v>54</v>
      </c>
      <c r="C8257" s="71" t="s">
        <v>126</v>
      </c>
      <c r="D8257" s="72" t="n">
        <v>0</v>
      </c>
      <c r="E8257" s="71" t="n">
        <v>0</v>
      </c>
      <c r="F8257" s="71" t="n">
        <v>6</v>
      </c>
      <c r="G8257" s="72" t="n">
        <v>395.19</v>
      </c>
      <c r="H8257" s="72" t="n">
        <v>384.98</v>
      </c>
      <c r="I8257" s="71" t="n">
        <f aca="false">IF(B8257&gt;=Settings!$B$23,1,0)</f>
        <v>1</v>
      </c>
      <c r="J8257" s="71" t="n">
        <v>1</v>
      </c>
      <c r="K8257" s="71" t="n">
        <f aca="false">F8257*I8257*J8257</f>
        <v>6</v>
      </c>
      <c r="L8257" s="71" t="n">
        <f aca="false">E8257*I8257*J8257</f>
        <v>0</v>
      </c>
      <c r="M8257" s="72" t="n">
        <f aca="false">G8257*I8257*J8257</f>
        <v>395.19</v>
      </c>
      <c r="N8257" s="72" t="n">
        <f aca="false">D8257*I8257*J8257</f>
        <v>-0</v>
      </c>
      <c r="O8257" s="71" t="n">
        <f aca="false">F8257*J8257</f>
        <v>6</v>
      </c>
      <c r="P8257" s="71" t="n">
        <f aca="false">E8257*J8257</f>
        <v>0</v>
      </c>
    </row>
    <row r="8258" customFormat="false" ht="15" hidden="false" customHeight="false" outlineLevel="0" collapsed="false">
      <c r="A8258" s="71" t="s">
        <v>63</v>
      </c>
      <c r="B8258" s="71" t="s">
        <v>54</v>
      </c>
      <c r="C8258" s="71" t="s">
        <v>2241</v>
      </c>
      <c r="D8258" s="72" t="n">
        <v>0</v>
      </c>
      <c r="E8258" s="71" t="n">
        <v>0</v>
      </c>
      <c r="F8258" s="71" t="n">
        <v>1</v>
      </c>
      <c r="G8258" s="72" t="n">
        <v>109.05</v>
      </c>
      <c r="H8258" s="72" t="n">
        <v>109.05</v>
      </c>
      <c r="I8258" s="71" t="n">
        <f aca="false">IF(B8258&gt;=Settings!$B$23,1,0)</f>
        <v>1</v>
      </c>
      <c r="J8258" s="71" t="n">
        <v>1</v>
      </c>
      <c r="K8258" s="71" t="n">
        <f aca="false">F8258*I8258*J8258</f>
        <v>1</v>
      </c>
      <c r="L8258" s="71" t="n">
        <f aca="false">E8258*I8258*J8258</f>
        <v>0</v>
      </c>
      <c r="M8258" s="72" t="n">
        <f aca="false">G8258*I8258*J8258</f>
        <v>109.05</v>
      </c>
      <c r="N8258" s="72" t="n">
        <f aca="false">D8258*I8258*J8258</f>
        <v>-0</v>
      </c>
      <c r="O8258" s="71" t="n">
        <f aca="false">F8258*J8258</f>
        <v>1</v>
      </c>
      <c r="P8258" s="71" t="n">
        <f aca="false">E8258*J8258</f>
        <v>0</v>
      </c>
    </row>
    <row r="8259" customFormat="false" ht="15" hidden="false" customHeight="false" outlineLevel="0" collapsed="false">
      <c r="A8259" s="71" t="s">
        <v>61</v>
      </c>
      <c r="B8259" s="71" t="s">
        <v>54</v>
      </c>
      <c r="C8259" s="71" t="s">
        <v>1252</v>
      </c>
      <c r="D8259" s="72" t="n">
        <v>254.41</v>
      </c>
      <c r="E8259" s="71" t="n">
        <v>3</v>
      </c>
      <c r="F8259" s="71" t="n">
        <v>36</v>
      </c>
      <c r="G8259" s="72" t="n">
        <v>3007.39</v>
      </c>
      <c r="H8259" s="72" t="n">
        <v>2648.53</v>
      </c>
      <c r="I8259" s="71" t="n">
        <f aca="false">IF(B8259&gt;=Settings!$B$23,1,0)</f>
        <v>1</v>
      </c>
      <c r="J8259" s="71" t="n">
        <v>1</v>
      </c>
      <c r="K8259" s="71" t="n">
        <f aca="false">F8259*I8259*J8259</f>
        <v>36</v>
      </c>
      <c r="L8259" s="71" t="n">
        <f aca="false">E8259*I8259*J8259</f>
        <v>3</v>
      </c>
      <c r="M8259" s="72" t="n">
        <f aca="false">G8259*I8259*J8259</f>
        <v>3007.39</v>
      </c>
      <c r="N8259" s="72" t="n">
        <f aca="false">D8259*I8259*J8259</f>
        <v>254.41</v>
      </c>
      <c r="O8259" s="71" t="n">
        <f aca="false">F8259*J8259</f>
        <v>36</v>
      </c>
      <c r="P8259" s="71" t="n">
        <f aca="false">E8259*J8259</f>
        <v>3</v>
      </c>
    </row>
    <row r="8260" customFormat="false" ht="15" hidden="false" customHeight="false" outlineLevel="0" collapsed="false">
      <c r="A8260" s="71" t="s">
        <v>61</v>
      </c>
      <c r="B8260" s="71" t="s">
        <v>54</v>
      </c>
      <c r="C8260" s="71" t="s">
        <v>1040</v>
      </c>
      <c r="D8260" s="72" t="n">
        <v>0</v>
      </c>
      <c r="E8260" s="71" t="n">
        <v>0</v>
      </c>
      <c r="F8260" s="71" t="n">
        <v>3</v>
      </c>
      <c r="G8260" s="72" t="n">
        <v>136.23</v>
      </c>
      <c r="H8260" s="72" t="n">
        <v>136.23</v>
      </c>
      <c r="I8260" s="71" t="n">
        <f aca="false">IF(B8260&gt;=Settings!$B$23,1,0)</f>
        <v>1</v>
      </c>
      <c r="J8260" s="71" t="n">
        <v>1</v>
      </c>
      <c r="K8260" s="71" t="n">
        <f aca="false">F8260*I8260*J8260</f>
        <v>3</v>
      </c>
      <c r="L8260" s="71" t="n">
        <f aca="false">E8260*I8260*J8260</f>
        <v>0</v>
      </c>
      <c r="M8260" s="72" t="n">
        <f aca="false">G8260*I8260*J8260</f>
        <v>136.23</v>
      </c>
      <c r="N8260" s="72" t="n">
        <f aca="false">D8260*I8260*J8260</f>
        <v>-0</v>
      </c>
      <c r="O8260" s="71" t="n">
        <f aca="false">F8260*J8260</f>
        <v>3</v>
      </c>
      <c r="P8260" s="71" t="n">
        <f aca="false">E8260*J8260</f>
        <v>0</v>
      </c>
    </row>
    <row r="8261" customFormat="false" ht="15" hidden="false" customHeight="false" outlineLevel="0" collapsed="false">
      <c r="A8261" s="71" t="s">
        <v>62</v>
      </c>
      <c r="B8261" s="71" t="s">
        <v>54</v>
      </c>
      <c r="C8261" s="71" t="s">
        <v>139</v>
      </c>
      <c r="D8261" s="72" t="n">
        <v>0</v>
      </c>
      <c r="E8261" s="71" t="n">
        <v>0</v>
      </c>
      <c r="F8261" s="71" t="n">
        <v>9</v>
      </c>
      <c r="G8261" s="72" t="n">
        <v>621.91</v>
      </c>
      <c r="H8261" s="72" t="n">
        <v>520.38</v>
      </c>
      <c r="I8261" s="71" t="n">
        <f aca="false">IF(B8261&gt;=Settings!$B$23,1,0)</f>
        <v>1</v>
      </c>
      <c r="J8261" s="71" t="n">
        <v>1</v>
      </c>
      <c r="K8261" s="71" t="n">
        <f aca="false">F8261*I8261*J8261</f>
        <v>9</v>
      </c>
      <c r="L8261" s="71" t="n">
        <f aca="false">E8261*I8261*J8261</f>
        <v>0</v>
      </c>
      <c r="M8261" s="72" t="n">
        <f aca="false">G8261*I8261*J8261</f>
        <v>621.91</v>
      </c>
      <c r="N8261" s="72" t="n">
        <f aca="false">D8261*I8261*J8261</f>
        <v>-0</v>
      </c>
      <c r="O8261" s="71" t="n">
        <f aca="false">F8261*J8261</f>
        <v>9</v>
      </c>
      <c r="P8261" s="71" t="n">
        <f aca="false">E8261*J8261</f>
        <v>0</v>
      </c>
    </row>
    <row r="8262" customFormat="false" ht="15" hidden="false" customHeight="false" outlineLevel="0" collapsed="false">
      <c r="A8262" s="71" t="s">
        <v>59</v>
      </c>
      <c r="B8262" s="71" t="s">
        <v>54</v>
      </c>
      <c r="C8262" s="71" t="s">
        <v>1163</v>
      </c>
      <c r="D8262" s="72" t="n">
        <v>0</v>
      </c>
      <c r="E8262" s="71" t="n">
        <v>0</v>
      </c>
      <c r="F8262" s="71" t="n">
        <v>3</v>
      </c>
      <c r="G8262" s="72" t="n">
        <v>122.58</v>
      </c>
      <c r="H8262" s="72" t="n">
        <v>116.46</v>
      </c>
      <c r="I8262" s="71" t="n">
        <f aca="false">IF(B8262&gt;=Settings!$B$23,1,0)</f>
        <v>1</v>
      </c>
      <c r="J8262" s="71" t="n">
        <v>1</v>
      </c>
      <c r="K8262" s="71" t="n">
        <f aca="false">F8262*I8262*J8262</f>
        <v>3</v>
      </c>
      <c r="L8262" s="71" t="n">
        <f aca="false">E8262*I8262*J8262</f>
        <v>0</v>
      </c>
      <c r="M8262" s="72" t="n">
        <f aca="false">G8262*I8262*J8262</f>
        <v>122.58</v>
      </c>
      <c r="N8262" s="72" t="n">
        <f aca="false">D8262*I8262*J8262</f>
        <v>-0</v>
      </c>
      <c r="O8262" s="71" t="n">
        <f aca="false">F8262*J8262</f>
        <v>3</v>
      </c>
      <c r="P8262" s="71" t="n">
        <f aca="false">E8262*J8262</f>
        <v>0</v>
      </c>
    </row>
    <row r="8263" customFormat="false" ht="15" hidden="false" customHeight="false" outlineLevel="0" collapsed="false">
      <c r="A8263" s="71" t="s">
        <v>61</v>
      </c>
      <c r="B8263" s="71" t="s">
        <v>54</v>
      </c>
      <c r="C8263" s="71" t="s">
        <v>1012</v>
      </c>
      <c r="D8263" s="72" t="n">
        <v>0</v>
      </c>
      <c r="E8263" s="71" t="n">
        <v>0</v>
      </c>
      <c r="F8263" s="71" t="n">
        <v>1</v>
      </c>
      <c r="G8263" s="72" t="n">
        <v>90.86</v>
      </c>
      <c r="H8263" s="72" t="n">
        <v>90.86</v>
      </c>
      <c r="I8263" s="71" t="n">
        <f aca="false">IF(B8263&gt;=Settings!$B$23,1,0)</f>
        <v>1</v>
      </c>
      <c r="J8263" s="71" t="n">
        <v>1</v>
      </c>
      <c r="K8263" s="71" t="n">
        <f aca="false">F8263*I8263*J8263</f>
        <v>1</v>
      </c>
      <c r="L8263" s="71" t="n">
        <f aca="false">E8263*I8263*J8263</f>
        <v>0</v>
      </c>
      <c r="M8263" s="72" t="n">
        <f aca="false">G8263*I8263*J8263</f>
        <v>90.86</v>
      </c>
      <c r="N8263" s="72" t="n">
        <f aca="false">D8263*I8263*J8263</f>
        <v>-0</v>
      </c>
      <c r="O8263" s="71" t="n">
        <f aca="false">F8263*J8263</f>
        <v>1</v>
      </c>
      <c r="P8263" s="71" t="n">
        <f aca="false">E8263*J8263</f>
        <v>0</v>
      </c>
    </row>
    <row r="8264" customFormat="false" ht="15" hidden="false" customHeight="false" outlineLevel="0" collapsed="false">
      <c r="A8264" s="71" t="s">
        <v>60</v>
      </c>
      <c r="B8264" s="71" t="s">
        <v>54</v>
      </c>
      <c r="C8264" s="71" t="s">
        <v>995</v>
      </c>
      <c r="D8264" s="72" t="n">
        <v>227.76</v>
      </c>
      <c r="E8264" s="71" t="n">
        <v>5</v>
      </c>
      <c r="F8264" s="71" t="n">
        <v>31</v>
      </c>
      <c r="G8264" s="72" t="n">
        <v>1325.76</v>
      </c>
      <c r="H8264" s="72" t="n">
        <v>930.07</v>
      </c>
      <c r="I8264" s="71" t="n">
        <f aca="false">IF(B8264&gt;=Settings!$B$23,1,0)</f>
        <v>1</v>
      </c>
      <c r="J8264" s="71" t="n">
        <v>1</v>
      </c>
      <c r="K8264" s="71" t="n">
        <f aca="false">F8264*I8264*J8264</f>
        <v>31</v>
      </c>
      <c r="L8264" s="71" t="n">
        <f aca="false">E8264*I8264*J8264</f>
        <v>5</v>
      </c>
      <c r="M8264" s="72" t="n">
        <f aca="false">G8264*I8264*J8264</f>
        <v>1325.76</v>
      </c>
      <c r="N8264" s="72" t="n">
        <f aca="false">D8264*I8264*J8264</f>
        <v>227.76</v>
      </c>
      <c r="O8264" s="71" t="n">
        <f aca="false">F8264*J8264</f>
        <v>31</v>
      </c>
      <c r="P8264" s="71" t="n">
        <f aca="false">E8264*J8264</f>
        <v>5</v>
      </c>
    </row>
    <row r="8265" customFormat="false" ht="15" hidden="false" customHeight="false" outlineLevel="0" collapsed="false">
      <c r="A8265" s="71" t="s">
        <v>59</v>
      </c>
      <c r="B8265" s="71" t="s">
        <v>54</v>
      </c>
      <c r="C8265" s="71" t="s">
        <v>970</v>
      </c>
      <c r="D8265" s="72" t="n">
        <v>0</v>
      </c>
      <c r="E8265" s="71" t="n">
        <v>0</v>
      </c>
      <c r="F8265" s="71" t="n">
        <v>8</v>
      </c>
      <c r="G8265" s="72" t="n">
        <v>1216.88</v>
      </c>
      <c r="H8265" s="72" t="n">
        <v>1118.86</v>
      </c>
      <c r="I8265" s="71" t="n">
        <f aca="false">IF(B8265&gt;=Settings!$B$23,1,0)</f>
        <v>1</v>
      </c>
      <c r="J8265" s="71" t="n">
        <v>1</v>
      </c>
      <c r="K8265" s="71" t="n">
        <f aca="false">F8265*I8265*J8265</f>
        <v>8</v>
      </c>
      <c r="L8265" s="71" t="n">
        <f aca="false">E8265*I8265*J8265</f>
        <v>0</v>
      </c>
      <c r="M8265" s="72" t="n">
        <f aca="false">G8265*I8265*J8265</f>
        <v>1216.88</v>
      </c>
      <c r="N8265" s="72" t="n">
        <f aca="false">D8265*I8265*J8265</f>
        <v>-0</v>
      </c>
      <c r="O8265" s="71" t="n">
        <f aca="false">F8265*J8265</f>
        <v>8</v>
      </c>
      <c r="P8265" s="71" t="n">
        <f aca="false">E8265*J8265</f>
        <v>0</v>
      </c>
    </row>
    <row r="8266" customFormat="false" ht="15" hidden="false" customHeight="false" outlineLevel="0" collapsed="false">
      <c r="A8266" s="71" t="s">
        <v>59</v>
      </c>
      <c r="B8266" s="71" t="s">
        <v>54</v>
      </c>
      <c r="C8266" s="71" t="s">
        <v>2109</v>
      </c>
      <c r="D8266" s="72" t="n">
        <v>104.5</v>
      </c>
      <c r="E8266" s="71" t="n">
        <v>1</v>
      </c>
      <c r="F8266" s="71" t="n">
        <v>8</v>
      </c>
      <c r="G8266" s="72" t="n">
        <v>863.28</v>
      </c>
      <c r="H8266" s="72" t="n">
        <v>743.11</v>
      </c>
      <c r="I8266" s="71" t="n">
        <f aca="false">IF(B8266&gt;=Settings!$B$23,1,0)</f>
        <v>1</v>
      </c>
      <c r="J8266" s="71" t="n">
        <v>1</v>
      </c>
      <c r="K8266" s="71" t="n">
        <f aca="false">F8266*I8266*J8266</f>
        <v>8</v>
      </c>
      <c r="L8266" s="71" t="n">
        <f aca="false">E8266*I8266*J8266</f>
        <v>1</v>
      </c>
      <c r="M8266" s="72" t="n">
        <f aca="false">G8266*I8266*J8266</f>
        <v>863.28</v>
      </c>
      <c r="N8266" s="72" t="n">
        <f aca="false">D8266*I8266*J8266</f>
        <v>104.5</v>
      </c>
      <c r="O8266" s="71" t="n">
        <f aca="false">F8266*J8266</f>
        <v>8</v>
      </c>
      <c r="P8266" s="71" t="n">
        <f aca="false">E8266*J8266</f>
        <v>1</v>
      </c>
    </row>
    <row r="8267" customFormat="false" ht="15" hidden="false" customHeight="false" outlineLevel="0" collapsed="false">
      <c r="A8267" s="71" t="s">
        <v>59</v>
      </c>
      <c r="B8267" s="71" t="s">
        <v>54</v>
      </c>
      <c r="C8267" s="71" t="s">
        <v>2412</v>
      </c>
      <c r="D8267" s="72" t="n">
        <v>0</v>
      </c>
      <c r="E8267" s="71" t="n">
        <v>0</v>
      </c>
      <c r="F8267" s="71" t="n">
        <v>3</v>
      </c>
      <c r="G8267" s="72" t="n">
        <v>490.75</v>
      </c>
      <c r="H8267" s="72" t="n">
        <v>425.34</v>
      </c>
      <c r="I8267" s="71" t="n">
        <f aca="false">IF(B8267&gt;=Settings!$B$23,1,0)</f>
        <v>1</v>
      </c>
      <c r="J8267" s="71" t="n">
        <v>1</v>
      </c>
      <c r="K8267" s="71" t="n">
        <f aca="false">F8267*I8267*J8267</f>
        <v>3</v>
      </c>
      <c r="L8267" s="71" t="n">
        <f aca="false">E8267*I8267*J8267</f>
        <v>0</v>
      </c>
      <c r="M8267" s="72" t="n">
        <f aca="false">G8267*I8267*J8267</f>
        <v>490.75</v>
      </c>
      <c r="N8267" s="72" t="n">
        <f aca="false">D8267*I8267*J8267</f>
        <v>-0</v>
      </c>
      <c r="O8267" s="71" t="n">
        <f aca="false">F8267*J8267</f>
        <v>3</v>
      </c>
      <c r="P8267" s="71" t="n">
        <f aca="false">E8267*J8267</f>
        <v>0</v>
      </c>
    </row>
    <row r="8268" customFormat="false" ht="15" hidden="false" customHeight="false" outlineLevel="0" collapsed="false">
      <c r="A8268" s="71" t="s">
        <v>59</v>
      </c>
      <c r="B8268" s="71" t="s">
        <v>54</v>
      </c>
      <c r="C8268" s="71" t="s">
        <v>1237</v>
      </c>
      <c r="D8268" s="72" t="n">
        <v>243.36</v>
      </c>
      <c r="E8268" s="71" t="n">
        <v>31</v>
      </c>
      <c r="F8268" s="71" t="n">
        <v>339</v>
      </c>
      <c r="G8268" s="72" t="n">
        <v>2758.55</v>
      </c>
      <c r="H8268" s="72" t="n">
        <v>2389.27</v>
      </c>
      <c r="I8268" s="71" t="n">
        <f aca="false">IF(B8268&gt;=Settings!$B$23,1,0)</f>
        <v>1</v>
      </c>
      <c r="J8268" s="71" t="n">
        <v>1</v>
      </c>
      <c r="K8268" s="71" t="n">
        <f aca="false">F8268*I8268*J8268</f>
        <v>339</v>
      </c>
      <c r="L8268" s="71" t="n">
        <f aca="false">E8268*I8268*J8268</f>
        <v>31</v>
      </c>
      <c r="M8268" s="72" t="n">
        <f aca="false">G8268*I8268*J8268</f>
        <v>2758.55</v>
      </c>
      <c r="N8268" s="72" t="n">
        <f aca="false">D8268*I8268*J8268</f>
        <v>243.36</v>
      </c>
      <c r="O8268" s="71" t="n">
        <f aca="false">F8268*J8268</f>
        <v>339</v>
      </c>
      <c r="P8268" s="71" t="n">
        <f aca="false">E8268*J8268</f>
        <v>31</v>
      </c>
    </row>
    <row r="8269" customFormat="false" ht="15" hidden="false" customHeight="false" outlineLevel="0" collapsed="false">
      <c r="A8269" s="71" t="s">
        <v>59</v>
      </c>
      <c r="B8269" s="71" t="s">
        <v>54</v>
      </c>
      <c r="C8269" s="71" t="s">
        <v>1242</v>
      </c>
      <c r="D8269" s="72" t="n">
        <v>938.26</v>
      </c>
      <c r="E8269" s="71" t="n">
        <v>9</v>
      </c>
      <c r="F8269" s="71" t="n">
        <v>69</v>
      </c>
      <c r="G8269" s="72" t="n">
        <v>7433.09</v>
      </c>
      <c r="H8269" s="72" t="n">
        <v>5663.5</v>
      </c>
      <c r="I8269" s="71" t="n">
        <f aca="false">IF(B8269&gt;=Settings!$B$23,1,0)</f>
        <v>1</v>
      </c>
      <c r="J8269" s="71" t="n">
        <v>1</v>
      </c>
      <c r="K8269" s="71" t="n">
        <f aca="false">F8269*I8269*J8269</f>
        <v>69</v>
      </c>
      <c r="L8269" s="71" t="n">
        <f aca="false">E8269*I8269*J8269</f>
        <v>9</v>
      </c>
      <c r="M8269" s="72" t="n">
        <f aca="false">G8269*I8269*J8269</f>
        <v>7433.09</v>
      </c>
      <c r="N8269" s="72" t="n">
        <f aca="false">D8269*I8269*J8269</f>
        <v>938.26</v>
      </c>
      <c r="O8269" s="71" t="n">
        <f aca="false">F8269*J8269</f>
        <v>69</v>
      </c>
      <c r="P8269" s="71" t="n">
        <f aca="false">E8269*J8269</f>
        <v>9</v>
      </c>
    </row>
    <row r="8270" customFormat="false" ht="15" hidden="false" customHeight="false" outlineLevel="0" collapsed="false">
      <c r="A8270" s="71" t="s">
        <v>61</v>
      </c>
      <c r="B8270" s="71" t="s">
        <v>54</v>
      </c>
      <c r="C8270" s="71" t="s">
        <v>923</v>
      </c>
      <c r="D8270" s="72" t="n">
        <v>0</v>
      </c>
      <c r="E8270" s="71" t="n">
        <v>0</v>
      </c>
      <c r="F8270" s="71" t="n">
        <v>15</v>
      </c>
      <c r="G8270" s="72" t="n">
        <v>1390.18</v>
      </c>
      <c r="H8270" s="72" t="n">
        <v>1362.95</v>
      </c>
      <c r="I8270" s="71" t="n">
        <f aca="false">IF(B8270&gt;=Settings!$B$23,1,0)</f>
        <v>1</v>
      </c>
      <c r="J8270" s="71" t="n">
        <v>1</v>
      </c>
      <c r="K8270" s="71" t="n">
        <f aca="false">F8270*I8270*J8270</f>
        <v>15</v>
      </c>
      <c r="L8270" s="71" t="n">
        <f aca="false">E8270*I8270*J8270</f>
        <v>0</v>
      </c>
      <c r="M8270" s="72" t="n">
        <f aca="false">G8270*I8270*J8270</f>
        <v>1390.18</v>
      </c>
      <c r="N8270" s="72" t="n">
        <f aca="false">D8270*I8270*J8270</f>
        <v>-0</v>
      </c>
      <c r="O8270" s="71" t="n">
        <f aca="false">F8270*J8270</f>
        <v>15</v>
      </c>
      <c r="P8270" s="71" t="n">
        <f aca="false">E8270*J8270</f>
        <v>0</v>
      </c>
    </row>
    <row r="8271" customFormat="false" ht="15" hidden="false" customHeight="false" outlineLevel="0" collapsed="false">
      <c r="A8271" s="71" t="s">
        <v>59</v>
      </c>
      <c r="B8271" s="71" t="s">
        <v>54</v>
      </c>
      <c r="C8271" s="71" t="s">
        <v>1059</v>
      </c>
      <c r="D8271" s="72" t="n">
        <v>1077.43</v>
      </c>
      <c r="E8271" s="71" t="n">
        <v>18</v>
      </c>
      <c r="F8271" s="71" t="n">
        <v>329</v>
      </c>
      <c r="G8271" s="72" t="n">
        <v>19985.36</v>
      </c>
      <c r="H8271" s="72" t="n">
        <v>17998.33</v>
      </c>
      <c r="I8271" s="71" t="n">
        <f aca="false">IF(B8271&gt;=Settings!$B$23,1,0)</f>
        <v>1</v>
      </c>
      <c r="J8271" s="71" t="n">
        <v>1</v>
      </c>
      <c r="K8271" s="71" t="n">
        <f aca="false">F8271*I8271*J8271</f>
        <v>329</v>
      </c>
      <c r="L8271" s="71" t="n">
        <f aca="false">E8271*I8271*J8271</f>
        <v>18</v>
      </c>
      <c r="M8271" s="72" t="n">
        <f aca="false">G8271*I8271*J8271</f>
        <v>19985.36</v>
      </c>
      <c r="N8271" s="72" t="n">
        <f aca="false">D8271*I8271*J8271</f>
        <v>1077.43</v>
      </c>
      <c r="O8271" s="71" t="n">
        <f aca="false">F8271*J8271</f>
        <v>329</v>
      </c>
      <c r="P8271" s="71" t="n">
        <f aca="false">E8271*J8271</f>
        <v>18</v>
      </c>
    </row>
    <row r="8272" customFormat="false" ht="15" hidden="false" customHeight="false" outlineLevel="0" collapsed="false">
      <c r="A8272" s="71" t="s">
        <v>59</v>
      </c>
      <c r="B8272" s="71" t="s">
        <v>54</v>
      </c>
      <c r="C8272" s="71" t="s">
        <v>1243</v>
      </c>
      <c r="D8272" s="72" t="n">
        <v>246.77</v>
      </c>
      <c r="E8272" s="71" t="n">
        <v>2</v>
      </c>
      <c r="F8272" s="71" t="n">
        <v>26</v>
      </c>
      <c r="G8272" s="72" t="n">
        <v>3207.97</v>
      </c>
      <c r="H8272" s="72" t="n">
        <v>2812.96</v>
      </c>
      <c r="I8272" s="71" t="n">
        <f aca="false">IF(B8272&gt;=Settings!$B$23,1,0)</f>
        <v>1</v>
      </c>
      <c r="J8272" s="71" t="n">
        <v>1</v>
      </c>
      <c r="K8272" s="71" t="n">
        <f aca="false">F8272*I8272*J8272</f>
        <v>26</v>
      </c>
      <c r="L8272" s="71" t="n">
        <f aca="false">E8272*I8272*J8272</f>
        <v>2</v>
      </c>
      <c r="M8272" s="72" t="n">
        <f aca="false">G8272*I8272*J8272</f>
        <v>3207.97</v>
      </c>
      <c r="N8272" s="72" t="n">
        <f aca="false">D8272*I8272*J8272</f>
        <v>246.77</v>
      </c>
      <c r="O8272" s="71" t="n">
        <f aca="false">F8272*J8272</f>
        <v>26</v>
      </c>
      <c r="P8272" s="71" t="n">
        <f aca="false">E8272*J8272</f>
        <v>2</v>
      </c>
    </row>
    <row r="8273" customFormat="false" ht="15" hidden="false" customHeight="false" outlineLevel="0" collapsed="false">
      <c r="A8273" s="71" t="s">
        <v>62</v>
      </c>
      <c r="B8273" s="71" t="s">
        <v>54</v>
      </c>
      <c r="C8273" s="71" t="s">
        <v>167</v>
      </c>
      <c r="D8273" s="72" t="n">
        <v>119.93</v>
      </c>
      <c r="E8273" s="71" t="n">
        <v>2</v>
      </c>
      <c r="F8273" s="71" t="n">
        <v>9</v>
      </c>
      <c r="G8273" s="72" t="n">
        <v>717.74</v>
      </c>
      <c r="H8273" s="72" t="n">
        <v>454.29</v>
      </c>
      <c r="I8273" s="71" t="n">
        <f aca="false">IF(B8273&gt;=Settings!$B$23,1,0)</f>
        <v>1</v>
      </c>
      <c r="J8273" s="71" t="n">
        <v>1</v>
      </c>
      <c r="K8273" s="71" t="n">
        <f aca="false">F8273*I8273*J8273</f>
        <v>9</v>
      </c>
      <c r="L8273" s="71" t="n">
        <f aca="false">E8273*I8273*J8273</f>
        <v>2</v>
      </c>
      <c r="M8273" s="72" t="n">
        <f aca="false">G8273*I8273*J8273</f>
        <v>717.74</v>
      </c>
      <c r="N8273" s="72" t="n">
        <f aca="false">D8273*I8273*J8273</f>
        <v>119.93</v>
      </c>
      <c r="O8273" s="71" t="n">
        <f aca="false">F8273*J8273</f>
        <v>9</v>
      </c>
      <c r="P8273" s="71" t="n">
        <f aca="false">E8273*J8273</f>
        <v>2</v>
      </c>
    </row>
    <row r="8274" customFormat="false" ht="15" hidden="false" customHeight="false" outlineLevel="0" collapsed="false">
      <c r="A8274" s="71" t="s">
        <v>63</v>
      </c>
      <c r="B8274" s="71" t="s">
        <v>54</v>
      </c>
      <c r="C8274" s="71" t="s">
        <v>2318</v>
      </c>
      <c r="D8274" s="72" t="n">
        <v>0</v>
      </c>
      <c r="E8274" s="71" t="n">
        <v>0</v>
      </c>
      <c r="F8274" s="71" t="n">
        <v>2</v>
      </c>
      <c r="G8274" s="72" t="n">
        <v>16.28</v>
      </c>
      <c r="H8274" s="72" t="n">
        <v>16.28</v>
      </c>
      <c r="I8274" s="71" t="n">
        <f aca="false">IF(B8274&gt;=Settings!$B$23,1,0)</f>
        <v>1</v>
      </c>
      <c r="J8274" s="71" t="n">
        <v>1</v>
      </c>
      <c r="K8274" s="71" t="n">
        <f aca="false">F8274*I8274*J8274</f>
        <v>2</v>
      </c>
      <c r="L8274" s="71" t="n">
        <f aca="false">E8274*I8274*J8274</f>
        <v>0</v>
      </c>
      <c r="M8274" s="72" t="n">
        <f aca="false">G8274*I8274*J8274</f>
        <v>16.28</v>
      </c>
      <c r="N8274" s="72" t="n">
        <f aca="false">D8274*I8274*J8274</f>
        <v>-0</v>
      </c>
      <c r="O8274" s="71" t="n">
        <f aca="false">F8274*J8274</f>
        <v>2</v>
      </c>
      <c r="P8274" s="71" t="n">
        <f aca="false">E8274*J8274</f>
        <v>0</v>
      </c>
    </row>
    <row r="8275" customFormat="false" ht="15" hidden="false" customHeight="false" outlineLevel="0" collapsed="false">
      <c r="A8275" s="71" t="s">
        <v>59</v>
      </c>
      <c r="B8275" s="71" t="s">
        <v>54</v>
      </c>
      <c r="C8275" s="71" t="s">
        <v>2430</v>
      </c>
      <c r="D8275" s="72" t="n">
        <v>0</v>
      </c>
      <c r="E8275" s="71" t="n">
        <v>0</v>
      </c>
      <c r="F8275" s="71" t="n">
        <v>1</v>
      </c>
      <c r="G8275" s="72" t="n">
        <v>136.31</v>
      </c>
      <c r="H8275" s="72" t="n">
        <v>109.05</v>
      </c>
      <c r="I8275" s="71" t="n">
        <f aca="false">IF(B8275&gt;=Settings!$B$23,1,0)</f>
        <v>1</v>
      </c>
      <c r="J8275" s="71" t="n">
        <v>1</v>
      </c>
      <c r="K8275" s="71" t="n">
        <f aca="false">F8275*I8275*J8275</f>
        <v>1</v>
      </c>
      <c r="L8275" s="71" t="n">
        <f aca="false">E8275*I8275*J8275</f>
        <v>0</v>
      </c>
      <c r="M8275" s="72" t="n">
        <f aca="false">G8275*I8275*J8275</f>
        <v>136.31</v>
      </c>
      <c r="N8275" s="72" t="n">
        <f aca="false">D8275*I8275*J8275</f>
        <v>-0</v>
      </c>
      <c r="O8275" s="71" t="n">
        <f aca="false">F8275*J8275</f>
        <v>1</v>
      </c>
      <c r="P8275" s="71" t="n">
        <f aca="false">E8275*J8275</f>
        <v>0</v>
      </c>
    </row>
    <row r="8276" customFormat="false" ht="15" hidden="false" customHeight="false" outlineLevel="0" collapsed="false">
      <c r="A8276" s="71" t="s">
        <v>61</v>
      </c>
      <c r="B8276" s="71" t="s">
        <v>54</v>
      </c>
      <c r="C8276" s="71" t="s">
        <v>1299</v>
      </c>
      <c r="D8276" s="72" t="n">
        <v>38.41</v>
      </c>
      <c r="E8276" s="71" t="n">
        <v>11</v>
      </c>
      <c r="F8276" s="71" t="n">
        <v>312</v>
      </c>
      <c r="G8276" s="72" t="n">
        <v>1119.88</v>
      </c>
      <c r="H8276" s="72" t="n">
        <v>1050.36</v>
      </c>
      <c r="I8276" s="71" t="n">
        <f aca="false">IF(B8276&gt;=Settings!$B$23,1,0)</f>
        <v>1</v>
      </c>
      <c r="J8276" s="71" t="n">
        <v>1</v>
      </c>
      <c r="K8276" s="71" t="n">
        <f aca="false">F8276*I8276*J8276</f>
        <v>312</v>
      </c>
      <c r="L8276" s="71" t="n">
        <f aca="false">E8276*I8276*J8276</f>
        <v>11</v>
      </c>
      <c r="M8276" s="72" t="n">
        <f aca="false">G8276*I8276*J8276</f>
        <v>1119.88</v>
      </c>
      <c r="N8276" s="72" t="n">
        <f aca="false">D8276*I8276*J8276</f>
        <v>38.41</v>
      </c>
      <c r="O8276" s="71" t="n">
        <f aca="false">F8276*J8276</f>
        <v>312</v>
      </c>
      <c r="P8276" s="71" t="n">
        <f aca="false">E8276*J8276</f>
        <v>11</v>
      </c>
    </row>
    <row r="8277" customFormat="false" ht="15" hidden="false" customHeight="false" outlineLevel="0" collapsed="false">
      <c r="A8277" s="71" t="s">
        <v>59</v>
      </c>
      <c r="B8277" s="71" t="s">
        <v>54</v>
      </c>
      <c r="C8277" s="71" t="s">
        <v>2139</v>
      </c>
      <c r="D8277" s="72" t="n">
        <v>497.03</v>
      </c>
      <c r="E8277" s="71" t="n">
        <v>6</v>
      </c>
      <c r="F8277" s="71" t="n">
        <v>36</v>
      </c>
      <c r="G8277" s="72" t="n">
        <v>3148.31</v>
      </c>
      <c r="H8277" s="72" t="n">
        <v>2450.35</v>
      </c>
      <c r="I8277" s="71" t="n">
        <f aca="false">IF(B8277&gt;=Settings!$B$23,1,0)</f>
        <v>1</v>
      </c>
      <c r="J8277" s="71" t="n">
        <v>1</v>
      </c>
      <c r="K8277" s="71" t="n">
        <f aca="false">F8277*I8277*J8277</f>
        <v>36</v>
      </c>
      <c r="L8277" s="71" t="n">
        <f aca="false">E8277*I8277*J8277</f>
        <v>6</v>
      </c>
      <c r="M8277" s="72" t="n">
        <f aca="false">G8277*I8277*J8277</f>
        <v>3148.31</v>
      </c>
      <c r="N8277" s="72" t="n">
        <f aca="false">D8277*I8277*J8277</f>
        <v>497.03</v>
      </c>
      <c r="O8277" s="71" t="n">
        <f aca="false">F8277*J8277</f>
        <v>36</v>
      </c>
      <c r="P8277" s="71" t="n">
        <f aca="false">E8277*J8277</f>
        <v>6</v>
      </c>
    </row>
    <row r="8278" customFormat="false" ht="15" hidden="false" customHeight="false" outlineLevel="0" collapsed="false">
      <c r="A8278" s="71" t="s">
        <v>61</v>
      </c>
      <c r="B8278" s="71" t="s">
        <v>54</v>
      </c>
      <c r="C8278" s="71" t="s">
        <v>167</v>
      </c>
      <c r="D8278" s="72" t="n">
        <v>150.82</v>
      </c>
      <c r="E8278" s="71" t="n">
        <v>2</v>
      </c>
      <c r="F8278" s="71" t="n">
        <v>22</v>
      </c>
      <c r="G8278" s="72" t="n">
        <v>1907.99</v>
      </c>
      <c r="H8278" s="72" t="n">
        <v>1482.4</v>
      </c>
      <c r="I8278" s="71" t="n">
        <f aca="false">IF(B8278&gt;=Settings!$B$23,1,0)</f>
        <v>1</v>
      </c>
      <c r="J8278" s="71" t="n">
        <v>1</v>
      </c>
      <c r="K8278" s="71" t="n">
        <f aca="false">F8278*I8278*J8278</f>
        <v>22</v>
      </c>
      <c r="L8278" s="71" t="n">
        <f aca="false">E8278*I8278*J8278</f>
        <v>2</v>
      </c>
      <c r="M8278" s="72" t="n">
        <f aca="false">G8278*I8278*J8278</f>
        <v>1907.99</v>
      </c>
      <c r="N8278" s="72" t="n">
        <f aca="false">D8278*I8278*J8278</f>
        <v>150.82</v>
      </c>
      <c r="O8278" s="71" t="n">
        <f aca="false">F8278*J8278</f>
        <v>22</v>
      </c>
      <c r="P8278" s="71" t="n">
        <f aca="false">E8278*J8278</f>
        <v>2</v>
      </c>
    </row>
    <row r="8279" customFormat="false" ht="15" hidden="false" customHeight="false" outlineLevel="0" collapsed="false">
      <c r="A8279" s="71" t="s">
        <v>59</v>
      </c>
      <c r="B8279" s="71" t="s">
        <v>54</v>
      </c>
      <c r="C8279" s="71" t="s">
        <v>1003</v>
      </c>
      <c r="D8279" s="72" t="n">
        <v>0</v>
      </c>
      <c r="E8279" s="71" t="n">
        <v>0</v>
      </c>
      <c r="F8279" s="71" t="n">
        <v>2</v>
      </c>
      <c r="G8279" s="72" t="n">
        <v>254.44</v>
      </c>
      <c r="H8279" s="72" t="n">
        <v>209.24</v>
      </c>
      <c r="I8279" s="71" t="n">
        <f aca="false">IF(B8279&gt;=Settings!$B$23,1,0)</f>
        <v>1</v>
      </c>
      <c r="J8279" s="71" t="n">
        <v>1</v>
      </c>
      <c r="K8279" s="71" t="n">
        <f aca="false">F8279*I8279*J8279</f>
        <v>2</v>
      </c>
      <c r="L8279" s="71" t="n">
        <f aca="false">E8279*I8279*J8279</f>
        <v>0</v>
      </c>
      <c r="M8279" s="72" t="n">
        <f aca="false">G8279*I8279*J8279</f>
        <v>254.44</v>
      </c>
      <c r="N8279" s="72" t="n">
        <f aca="false">D8279*I8279*J8279</f>
        <v>-0</v>
      </c>
      <c r="O8279" s="71" t="n">
        <f aca="false">F8279*J8279</f>
        <v>2</v>
      </c>
      <c r="P8279" s="71" t="n">
        <f aca="false">E8279*J8279</f>
        <v>0</v>
      </c>
    </row>
    <row r="8280" customFormat="false" ht="15" hidden="false" customHeight="false" outlineLevel="0" collapsed="false">
      <c r="A8280" s="71" t="s">
        <v>63</v>
      </c>
      <c r="B8280" s="71" t="s">
        <v>54</v>
      </c>
      <c r="C8280" s="71" t="s">
        <v>2303</v>
      </c>
      <c r="D8280" s="72" t="n">
        <v>0</v>
      </c>
      <c r="E8280" s="71" t="n">
        <v>0</v>
      </c>
      <c r="F8280" s="71" t="n">
        <v>1</v>
      </c>
      <c r="G8280" s="72" t="n">
        <v>63.58</v>
      </c>
      <c r="H8280" s="72" t="n">
        <v>54.05</v>
      </c>
      <c r="I8280" s="71" t="n">
        <f aca="false">IF(B8280&gt;=Settings!$B$23,1,0)</f>
        <v>1</v>
      </c>
      <c r="J8280" s="71" t="n">
        <v>1</v>
      </c>
      <c r="K8280" s="71" t="n">
        <f aca="false">F8280*I8280*J8280</f>
        <v>1</v>
      </c>
      <c r="L8280" s="71" t="n">
        <f aca="false">E8280*I8280*J8280</f>
        <v>0</v>
      </c>
      <c r="M8280" s="72" t="n">
        <f aca="false">G8280*I8280*J8280</f>
        <v>63.58</v>
      </c>
      <c r="N8280" s="72" t="n">
        <f aca="false">D8280*I8280*J8280</f>
        <v>-0</v>
      </c>
      <c r="O8280" s="71" t="n">
        <f aca="false">F8280*J8280</f>
        <v>1</v>
      </c>
      <c r="P8280" s="71" t="n">
        <f aca="false">E8280*J8280</f>
        <v>0</v>
      </c>
    </row>
    <row r="8281" customFormat="false" ht="15" hidden="false" customHeight="false" outlineLevel="0" collapsed="false">
      <c r="A8281" s="71" t="s">
        <v>61</v>
      </c>
      <c r="B8281" s="71" t="s">
        <v>54</v>
      </c>
      <c r="C8281" s="71" t="s">
        <v>1432</v>
      </c>
      <c r="D8281" s="72" t="n">
        <v>0</v>
      </c>
      <c r="E8281" s="71" t="n">
        <v>0</v>
      </c>
      <c r="F8281" s="71" t="n">
        <v>2</v>
      </c>
      <c r="G8281" s="72" t="n">
        <v>184.18</v>
      </c>
      <c r="H8281" s="72" t="n">
        <v>184.18</v>
      </c>
      <c r="I8281" s="71" t="n">
        <f aca="false">IF(B8281&gt;=Settings!$B$23,1,0)</f>
        <v>1</v>
      </c>
      <c r="J8281" s="71" t="n">
        <v>1</v>
      </c>
      <c r="K8281" s="71" t="n">
        <f aca="false">F8281*I8281*J8281</f>
        <v>2</v>
      </c>
      <c r="L8281" s="71" t="n">
        <f aca="false">E8281*I8281*J8281</f>
        <v>0</v>
      </c>
      <c r="M8281" s="72" t="n">
        <f aca="false">G8281*I8281*J8281</f>
        <v>184.18</v>
      </c>
      <c r="N8281" s="72" t="n">
        <f aca="false">D8281*I8281*J8281</f>
        <v>-0</v>
      </c>
      <c r="O8281" s="71" t="n">
        <f aca="false">F8281*J8281</f>
        <v>2</v>
      </c>
      <c r="P8281" s="71" t="n">
        <f aca="false">E8281*J8281</f>
        <v>0</v>
      </c>
    </row>
    <row r="8282" customFormat="false" ht="15" hidden="false" customHeight="false" outlineLevel="0" collapsed="false">
      <c r="A8282" s="71" t="s">
        <v>63</v>
      </c>
      <c r="B8282" s="71" t="s">
        <v>54</v>
      </c>
      <c r="C8282" s="71" t="s">
        <v>2302</v>
      </c>
      <c r="D8282" s="72" t="n">
        <v>0</v>
      </c>
      <c r="E8282" s="71" t="n">
        <v>0</v>
      </c>
      <c r="F8282" s="71" t="n">
        <v>4</v>
      </c>
      <c r="G8282" s="72" t="n">
        <v>181.64</v>
      </c>
      <c r="H8282" s="72" t="n">
        <v>181.64</v>
      </c>
      <c r="I8282" s="71" t="n">
        <f aca="false">IF(B8282&gt;=Settings!$B$23,1,0)</f>
        <v>1</v>
      </c>
      <c r="J8282" s="71" t="n">
        <v>1</v>
      </c>
      <c r="K8282" s="71" t="n">
        <f aca="false">F8282*I8282*J8282</f>
        <v>4</v>
      </c>
      <c r="L8282" s="71" t="n">
        <f aca="false">E8282*I8282*J8282</f>
        <v>0</v>
      </c>
      <c r="M8282" s="72" t="n">
        <f aca="false">G8282*I8282*J8282</f>
        <v>181.64</v>
      </c>
      <c r="N8282" s="72" t="n">
        <f aca="false">D8282*I8282*J8282</f>
        <v>-0</v>
      </c>
      <c r="O8282" s="71" t="n">
        <f aca="false">F8282*J8282</f>
        <v>4</v>
      </c>
      <c r="P8282" s="71" t="n">
        <f aca="false">E8282*J8282</f>
        <v>0</v>
      </c>
    </row>
    <row r="8283" customFormat="false" ht="15" hidden="false" customHeight="false" outlineLevel="0" collapsed="false">
      <c r="A8283" s="71" t="s">
        <v>59</v>
      </c>
      <c r="B8283" s="71" t="s">
        <v>54</v>
      </c>
      <c r="C8283" s="71" t="s">
        <v>1164</v>
      </c>
      <c r="D8283" s="72" t="n">
        <v>0</v>
      </c>
      <c r="E8283" s="71" t="n">
        <v>0</v>
      </c>
      <c r="F8283" s="71" t="n">
        <v>1</v>
      </c>
      <c r="G8283" s="72" t="n">
        <v>145.41</v>
      </c>
      <c r="H8283" s="72" t="n">
        <v>116.33</v>
      </c>
      <c r="I8283" s="71" t="n">
        <f aca="false">IF(B8283&gt;=Settings!$B$23,1,0)</f>
        <v>1</v>
      </c>
      <c r="J8283" s="71" t="n">
        <v>1</v>
      </c>
      <c r="K8283" s="71" t="n">
        <f aca="false">F8283*I8283*J8283</f>
        <v>1</v>
      </c>
      <c r="L8283" s="71" t="n">
        <f aca="false">E8283*I8283*J8283</f>
        <v>0</v>
      </c>
      <c r="M8283" s="72" t="n">
        <f aca="false">G8283*I8283*J8283</f>
        <v>145.41</v>
      </c>
      <c r="N8283" s="72" t="n">
        <f aca="false">D8283*I8283*J8283</f>
        <v>-0</v>
      </c>
      <c r="O8283" s="71" t="n">
        <f aca="false">F8283*J8283</f>
        <v>1</v>
      </c>
      <c r="P8283" s="71" t="n">
        <f aca="false">E8283*J8283</f>
        <v>0</v>
      </c>
    </row>
    <row r="8284" customFormat="false" ht="15" hidden="false" customHeight="false" outlineLevel="0" collapsed="false">
      <c r="A8284" s="71" t="s">
        <v>62</v>
      </c>
      <c r="B8284" s="71" t="s">
        <v>54</v>
      </c>
      <c r="C8284" s="71" t="s">
        <v>1126</v>
      </c>
      <c r="D8284" s="72" t="n">
        <v>0</v>
      </c>
      <c r="E8284" s="71" t="n">
        <v>0</v>
      </c>
      <c r="F8284" s="71" t="n">
        <v>2</v>
      </c>
      <c r="G8284" s="72" t="n">
        <v>149.91</v>
      </c>
      <c r="H8284" s="72" t="n">
        <v>149.91</v>
      </c>
      <c r="I8284" s="71" t="n">
        <f aca="false">IF(B8284&gt;=Settings!$B$23,1,0)</f>
        <v>1</v>
      </c>
      <c r="J8284" s="71" t="n">
        <v>1</v>
      </c>
      <c r="K8284" s="71" t="n">
        <f aca="false">F8284*I8284*J8284</f>
        <v>2</v>
      </c>
      <c r="L8284" s="71" t="n">
        <f aca="false">E8284*I8284*J8284</f>
        <v>0</v>
      </c>
      <c r="M8284" s="72" t="n">
        <f aca="false">G8284*I8284*J8284</f>
        <v>149.91</v>
      </c>
      <c r="N8284" s="72" t="n">
        <f aca="false">D8284*I8284*J8284</f>
        <v>-0</v>
      </c>
      <c r="O8284" s="71" t="n">
        <f aca="false">F8284*J8284</f>
        <v>2</v>
      </c>
      <c r="P8284" s="71" t="n">
        <f aca="false">E8284*J8284</f>
        <v>0</v>
      </c>
    </row>
    <row r="8285" customFormat="false" ht="15" hidden="false" customHeight="false" outlineLevel="0" collapsed="false">
      <c r="A8285" s="71" t="s">
        <v>61</v>
      </c>
      <c r="B8285" s="71" t="s">
        <v>54</v>
      </c>
      <c r="C8285" s="71" t="s">
        <v>958</v>
      </c>
      <c r="D8285" s="72" t="n">
        <v>24.42</v>
      </c>
      <c r="E8285" s="71" t="n">
        <v>3</v>
      </c>
      <c r="F8285" s="71" t="n">
        <v>29</v>
      </c>
      <c r="G8285" s="72" t="n">
        <v>236.02</v>
      </c>
      <c r="H8285" s="72" t="n">
        <v>207.94</v>
      </c>
      <c r="I8285" s="71" t="n">
        <f aca="false">IF(B8285&gt;=Settings!$B$23,1,0)</f>
        <v>1</v>
      </c>
      <c r="J8285" s="71" t="n">
        <v>1</v>
      </c>
      <c r="K8285" s="71" t="n">
        <f aca="false">F8285*I8285*J8285</f>
        <v>29</v>
      </c>
      <c r="L8285" s="71" t="n">
        <f aca="false">E8285*I8285*J8285</f>
        <v>3</v>
      </c>
      <c r="M8285" s="72" t="n">
        <f aca="false">G8285*I8285*J8285</f>
        <v>236.02</v>
      </c>
      <c r="N8285" s="72" t="n">
        <f aca="false">D8285*I8285*J8285</f>
        <v>24.42</v>
      </c>
      <c r="O8285" s="71" t="n">
        <f aca="false">F8285*J8285</f>
        <v>29</v>
      </c>
      <c r="P8285" s="71" t="n">
        <f aca="false">E8285*J8285</f>
        <v>3</v>
      </c>
    </row>
    <row r="8286" customFormat="false" ht="15" hidden="false" customHeight="false" outlineLevel="0" collapsed="false">
      <c r="A8286" s="71" t="s">
        <v>60</v>
      </c>
      <c r="B8286" s="71" t="s">
        <v>54</v>
      </c>
      <c r="C8286" s="71" t="s">
        <v>1419</v>
      </c>
      <c r="D8286" s="72" t="n">
        <v>0</v>
      </c>
      <c r="E8286" s="71" t="n">
        <v>0</v>
      </c>
      <c r="F8286" s="71" t="n">
        <v>2</v>
      </c>
      <c r="G8286" s="72" t="n">
        <v>299.9</v>
      </c>
      <c r="H8286" s="72" t="n">
        <v>299.9</v>
      </c>
      <c r="I8286" s="71" t="n">
        <f aca="false">IF(B8286&gt;=Settings!$B$23,1,0)</f>
        <v>1</v>
      </c>
      <c r="J8286" s="71" t="n">
        <v>1</v>
      </c>
      <c r="K8286" s="71" t="n">
        <f aca="false">F8286*I8286*J8286</f>
        <v>2</v>
      </c>
      <c r="L8286" s="71" t="n">
        <f aca="false">E8286*I8286*J8286</f>
        <v>0</v>
      </c>
      <c r="M8286" s="72" t="n">
        <f aca="false">G8286*I8286*J8286</f>
        <v>299.9</v>
      </c>
      <c r="N8286" s="72" t="n">
        <f aca="false">D8286*I8286*J8286</f>
        <v>-0</v>
      </c>
      <c r="O8286" s="71" t="n">
        <f aca="false">F8286*J8286</f>
        <v>2</v>
      </c>
      <c r="P8286" s="71" t="n">
        <f aca="false">E8286*J8286</f>
        <v>0</v>
      </c>
    </row>
    <row r="8287" customFormat="false" ht="15" hidden="false" customHeight="false" outlineLevel="0" collapsed="false">
      <c r="A8287" s="71" t="s">
        <v>63</v>
      </c>
      <c r="B8287" s="71" t="s">
        <v>54</v>
      </c>
      <c r="C8287" s="71" t="s">
        <v>2442</v>
      </c>
      <c r="D8287" s="72" t="n">
        <v>0</v>
      </c>
      <c r="E8287" s="71" t="n">
        <v>0</v>
      </c>
      <c r="F8287" s="71" t="n">
        <v>1</v>
      </c>
      <c r="G8287" s="72" t="n">
        <v>177.23</v>
      </c>
      <c r="H8287" s="72" t="n">
        <v>177.23</v>
      </c>
      <c r="I8287" s="71" t="n">
        <f aca="false">IF(B8287&gt;=Settings!$B$23,1,0)</f>
        <v>1</v>
      </c>
      <c r="J8287" s="71" t="n">
        <v>1</v>
      </c>
      <c r="K8287" s="71" t="n">
        <f aca="false">F8287*I8287*J8287</f>
        <v>1</v>
      </c>
      <c r="L8287" s="71" t="n">
        <f aca="false">E8287*I8287*J8287</f>
        <v>0</v>
      </c>
      <c r="M8287" s="72" t="n">
        <f aca="false">G8287*I8287*J8287</f>
        <v>177.23</v>
      </c>
      <c r="N8287" s="72" t="n">
        <f aca="false">D8287*I8287*J8287</f>
        <v>-0</v>
      </c>
      <c r="O8287" s="71" t="n">
        <f aca="false">F8287*J8287</f>
        <v>1</v>
      </c>
      <c r="P8287" s="71" t="n">
        <f aca="false">E8287*J8287</f>
        <v>0</v>
      </c>
    </row>
    <row r="8288" customFormat="false" ht="15" hidden="false" customHeight="false" outlineLevel="0" collapsed="false">
      <c r="A8288" s="71" t="s">
        <v>59</v>
      </c>
      <c r="B8288" s="71" t="s">
        <v>54</v>
      </c>
      <c r="C8288" s="71" t="s">
        <v>987</v>
      </c>
      <c r="D8288" s="72" t="n">
        <v>0</v>
      </c>
      <c r="E8288" s="71" t="n">
        <v>0</v>
      </c>
      <c r="F8288" s="71" t="n">
        <v>5</v>
      </c>
      <c r="G8288" s="72" t="n">
        <v>358.87</v>
      </c>
      <c r="H8288" s="72" t="n">
        <v>358.87</v>
      </c>
      <c r="I8288" s="71" t="n">
        <f aca="false">IF(B8288&gt;=Settings!$B$23,1,0)</f>
        <v>1</v>
      </c>
      <c r="J8288" s="71" t="n">
        <v>1</v>
      </c>
      <c r="K8288" s="71" t="n">
        <f aca="false">F8288*I8288*J8288</f>
        <v>5</v>
      </c>
      <c r="L8288" s="71" t="n">
        <f aca="false">E8288*I8288*J8288</f>
        <v>0</v>
      </c>
      <c r="M8288" s="72" t="n">
        <f aca="false">G8288*I8288*J8288</f>
        <v>358.87</v>
      </c>
      <c r="N8288" s="72" t="n">
        <f aca="false">D8288*I8288*J8288</f>
        <v>-0</v>
      </c>
      <c r="O8288" s="71" t="n">
        <f aca="false">F8288*J8288</f>
        <v>5</v>
      </c>
      <c r="P8288" s="71" t="n">
        <f aca="false">E8288*J8288</f>
        <v>0</v>
      </c>
    </row>
    <row r="8289" customFormat="false" ht="15" hidden="false" customHeight="false" outlineLevel="0" collapsed="false">
      <c r="A8289" s="71" t="s">
        <v>59</v>
      </c>
      <c r="B8289" s="71" t="s">
        <v>54</v>
      </c>
      <c r="C8289" s="71" t="s">
        <v>569</v>
      </c>
      <c r="D8289" s="72" t="n">
        <v>0</v>
      </c>
      <c r="E8289" s="71" t="n">
        <v>0</v>
      </c>
      <c r="F8289" s="71" t="n">
        <v>39</v>
      </c>
      <c r="G8289" s="72" t="n">
        <v>3780.88</v>
      </c>
      <c r="H8289" s="72" t="n">
        <v>3630.85</v>
      </c>
      <c r="I8289" s="71" t="n">
        <f aca="false">IF(B8289&gt;=Settings!$B$23,1,0)</f>
        <v>1</v>
      </c>
      <c r="J8289" s="71" t="n">
        <v>1</v>
      </c>
      <c r="K8289" s="71" t="n">
        <f aca="false">F8289*I8289*J8289</f>
        <v>39</v>
      </c>
      <c r="L8289" s="71" t="n">
        <f aca="false">E8289*I8289*J8289</f>
        <v>0</v>
      </c>
      <c r="M8289" s="72" t="n">
        <f aca="false">G8289*I8289*J8289</f>
        <v>3780.88</v>
      </c>
      <c r="N8289" s="72" t="n">
        <f aca="false">D8289*I8289*J8289</f>
        <v>-0</v>
      </c>
      <c r="O8289" s="71" t="n">
        <f aca="false">F8289*J8289</f>
        <v>39</v>
      </c>
      <c r="P8289" s="71" t="n">
        <f aca="false">E8289*J8289</f>
        <v>0</v>
      </c>
    </row>
    <row r="8290" customFormat="false" ht="15" hidden="false" customHeight="false" outlineLevel="0" collapsed="false">
      <c r="A8290" s="71" t="s">
        <v>59</v>
      </c>
      <c r="B8290" s="71" t="s">
        <v>54</v>
      </c>
      <c r="C8290" s="71" t="s">
        <v>1074</v>
      </c>
      <c r="D8290" s="72" t="n">
        <v>104.79</v>
      </c>
      <c r="E8290" s="71" t="n">
        <v>7</v>
      </c>
      <c r="F8290" s="71" t="n">
        <v>77</v>
      </c>
      <c r="G8290" s="72" t="n">
        <v>1186.41</v>
      </c>
      <c r="H8290" s="72" t="n">
        <v>1028</v>
      </c>
      <c r="I8290" s="71" t="n">
        <f aca="false">IF(B8290&gt;=Settings!$B$23,1,0)</f>
        <v>1</v>
      </c>
      <c r="J8290" s="71" t="n">
        <v>1</v>
      </c>
      <c r="K8290" s="71" t="n">
        <f aca="false">F8290*I8290*J8290</f>
        <v>77</v>
      </c>
      <c r="L8290" s="71" t="n">
        <f aca="false">E8290*I8290*J8290</f>
        <v>7</v>
      </c>
      <c r="M8290" s="72" t="n">
        <f aca="false">G8290*I8290*J8290</f>
        <v>1186.41</v>
      </c>
      <c r="N8290" s="72" t="n">
        <f aca="false">D8290*I8290*J8290</f>
        <v>104.79</v>
      </c>
      <c r="O8290" s="71" t="n">
        <f aca="false">F8290*J8290</f>
        <v>77</v>
      </c>
      <c r="P8290" s="71" t="n">
        <f aca="false">E8290*J8290</f>
        <v>7</v>
      </c>
    </row>
    <row r="8291" customFormat="false" ht="15" hidden="false" customHeight="false" outlineLevel="0" collapsed="false">
      <c r="A8291" s="71" t="s">
        <v>59</v>
      </c>
      <c r="B8291" s="71" t="s">
        <v>54</v>
      </c>
      <c r="C8291" s="71" t="s">
        <v>151</v>
      </c>
      <c r="D8291" s="72" t="n">
        <v>77.24</v>
      </c>
      <c r="E8291" s="71" t="n">
        <v>1</v>
      </c>
      <c r="F8291" s="71" t="n">
        <v>41</v>
      </c>
      <c r="G8291" s="72" t="n">
        <v>3825.32</v>
      </c>
      <c r="H8291" s="72" t="n">
        <v>3594.61</v>
      </c>
      <c r="I8291" s="71" t="n">
        <f aca="false">IF(B8291&gt;=Settings!$B$23,1,0)</f>
        <v>1</v>
      </c>
      <c r="J8291" s="71" t="n">
        <v>1</v>
      </c>
      <c r="K8291" s="71" t="n">
        <f aca="false">F8291*I8291*J8291</f>
        <v>41</v>
      </c>
      <c r="L8291" s="71" t="n">
        <f aca="false">E8291*I8291*J8291</f>
        <v>1</v>
      </c>
      <c r="M8291" s="72" t="n">
        <f aca="false">G8291*I8291*J8291</f>
        <v>3825.32</v>
      </c>
      <c r="N8291" s="72" t="n">
        <f aca="false">D8291*I8291*J8291</f>
        <v>77.24</v>
      </c>
      <c r="O8291" s="71" t="n">
        <f aca="false">F8291*J8291</f>
        <v>41</v>
      </c>
      <c r="P8291" s="71" t="n">
        <f aca="false">E8291*J8291</f>
        <v>1</v>
      </c>
    </row>
    <row r="8292" customFormat="false" ht="15" hidden="false" customHeight="false" outlineLevel="0" collapsed="false">
      <c r="A8292" s="71" t="s">
        <v>61</v>
      </c>
      <c r="B8292" s="71" t="s">
        <v>54</v>
      </c>
      <c r="C8292" s="71" t="s">
        <v>1129</v>
      </c>
      <c r="D8292" s="72" t="n">
        <v>0</v>
      </c>
      <c r="E8292" s="71" t="n">
        <v>0</v>
      </c>
      <c r="F8292" s="71" t="n">
        <v>2</v>
      </c>
      <c r="G8292" s="72" t="n">
        <v>218.09</v>
      </c>
      <c r="H8292" s="72" t="n">
        <v>201.74</v>
      </c>
      <c r="I8292" s="71" t="n">
        <f aca="false">IF(B8292&gt;=Settings!$B$23,1,0)</f>
        <v>1</v>
      </c>
      <c r="J8292" s="71" t="n">
        <v>1</v>
      </c>
      <c r="K8292" s="71" t="n">
        <f aca="false">F8292*I8292*J8292</f>
        <v>2</v>
      </c>
      <c r="L8292" s="71" t="n">
        <f aca="false">E8292*I8292*J8292</f>
        <v>0</v>
      </c>
      <c r="M8292" s="72" t="n">
        <f aca="false">G8292*I8292*J8292</f>
        <v>218.09</v>
      </c>
      <c r="N8292" s="72" t="n">
        <f aca="false">D8292*I8292*J8292</f>
        <v>-0</v>
      </c>
      <c r="O8292" s="71" t="n">
        <f aca="false">F8292*J8292</f>
        <v>2</v>
      </c>
      <c r="P8292" s="71" t="n">
        <f aca="false">E8292*J8292</f>
        <v>0</v>
      </c>
    </row>
    <row r="8293" customFormat="false" ht="15" hidden="false" customHeight="false" outlineLevel="0" collapsed="false">
      <c r="A8293" s="71" t="s">
        <v>59</v>
      </c>
      <c r="B8293" s="71" t="s">
        <v>54</v>
      </c>
      <c r="C8293" s="71" t="s">
        <v>1304</v>
      </c>
      <c r="D8293" s="72" t="n">
        <v>599.91</v>
      </c>
      <c r="E8293" s="71" t="n">
        <v>2</v>
      </c>
      <c r="F8293" s="71" t="n">
        <v>2</v>
      </c>
      <c r="G8293" s="72" t="n">
        <v>599.91</v>
      </c>
      <c r="H8293" s="72" t="n">
        <v>0</v>
      </c>
      <c r="I8293" s="71" t="n">
        <f aca="false">IF(B8293&gt;=Settings!$B$23,1,0)</f>
        <v>1</v>
      </c>
      <c r="J8293" s="71" t="n">
        <v>1</v>
      </c>
      <c r="K8293" s="71" t="n">
        <f aca="false">F8293*I8293*J8293</f>
        <v>2</v>
      </c>
      <c r="L8293" s="71" t="n">
        <f aca="false">E8293*I8293*J8293</f>
        <v>2</v>
      </c>
      <c r="M8293" s="72" t="n">
        <f aca="false">G8293*I8293*J8293</f>
        <v>599.91</v>
      </c>
      <c r="N8293" s="72" t="n">
        <f aca="false">D8293*I8293*J8293</f>
        <v>599.91</v>
      </c>
      <c r="O8293" s="71" t="n">
        <f aca="false">F8293*J8293</f>
        <v>2</v>
      </c>
      <c r="P8293" s="71" t="n">
        <f aca="false">E8293*J8293</f>
        <v>2</v>
      </c>
    </row>
    <row r="8294" customFormat="false" ht="15" hidden="false" customHeight="false" outlineLevel="0" collapsed="false">
      <c r="A8294" s="71" t="s">
        <v>59</v>
      </c>
      <c r="B8294" s="71" t="s">
        <v>54</v>
      </c>
      <c r="C8294" s="71" t="s">
        <v>1995</v>
      </c>
      <c r="D8294" s="72" t="n">
        <v>0</v>
      </c>
      <c r="E8294" s="71" t="n">
        <v>0</v>
      </c>
      <c r="F8294" s="71" t="n">
        <v>1</v>
      </c>
      <c r="G8294" s="72" t="n">
        <v>27.23</v>
      </c>
      <c r="H8294" s="72" t="n">
        <v>23.14</v>
      </c>
      <c r="I8294" s="71" t="n">
        <f aca="false">IF(B8294&gt;=Settings!$B$23,1,0)</f>
        <v>1</v>
      </c>
      <c r="J8294" s="71" t="n">
        <v>1</v>
      </c>
      <c r="K8294" s="71" t="n">
        <f aca="false">F8294*I8294*J8294</f>
        <v>1</v>
      </c>
      <c r="L8294" s="71" t="n">
        <f aca="false">E8294*I8294*J8294</f>
        <v>0</v>
      </c>
      <c r="M8294" s="72" t="n">
        <f aca="false">G8294*I8294*J8294</f>
        <v>27.23</v>
      </c>
      <c r="N8294" s="72" t="n">
        <f aca="false">D8294*I8294*J8294</f>
        <v>-0</v>
      </c>
      <c r="O8294" s="71" t="n">
        <f aca="false">F8294*J8294</f>
        <v>1</v>
      </c>
      <c r="P8294" s="71" t="n">
        <f aca="false">E8294*J8294</f>
        <v>0</v>
      </c>
    </row>
    <row r="8295" customFormat="false" ht="15" hidden="false" customHeight="false" outlineLevel="0" collapsed="false">
      <c r="A8295" s="71" t="s">
        <v>61</v>
      </c>
      <c r="B8295" s="71" t="s">
        <v>54</v>
      </c>
      <c r="C8295" s="71" t="s">
        <v>2472</v>
      </c>
      <c r="D8295" s="72" t="n">
        <v>0</v>
      </c>
      <c r="E8295" s="71" t="n">
        <v>0</v>
      </c>
      <c r="F8295" s="71" t="n">
        <v>1</v>
      </c>
      <c r="G8295" s="72" t="n">
        <v>68.13</v>
      </c>
      <c r="H8295" s="72" t="n">
        <v>57.92</v>
      </c>
      <c r="I8295" s="71" t="n">
        <f aca="false">IF(B8295&gt;=Settings!$B$23,1,0)</f>
        <v>1</v>
      </c>
      <c r="J8295" s="71" t="n">
        <v>1</v>
      </c>
      <c r="K8295" s="71" t="n">
        <f aca="false">F8295*I8295*J8295</f>
        <v>1</v>
      </c>
      <c r="L8295" s="71" t="n">
        <f aca="false">E8295*I8295*J8295</f>
        <v>0</v>
      </c>
      <c r="M8295" s="72" t="n">
        <f aca="false">G8295*I8295*J8295</f>
        <v>68.13</v>
      </c>
      <c r="N8295" s="72" t="n">
        <f aca="false">D8295*I8295*J8295</f>
        <v>-0</v>
      </c>
      <c r="O8295" s="71" t="n">
        <f aca="false">F8295*J8295</f>
        <v>1</v>
      </c>
      <c r="P8295" s="71" t="n">
        <f aca="false">E8295*J8295</f>
        <v>0</v>
      </c>
    </row>
    <row r="8296" customFormat="false" ht="15" hidden="false" customHeight="false" outlineLevel="0" collapsed="false">
      <c r="A8296" s="71" t="s">
        <v>61</v>
      </c>
      <c r="B8296" s="71" t="s">
        <v>54</v>
      </c>
      <c r="C8296" s="71" t="s">
        <v>1188</v>
      </c>
      <c r="D8296" s="72" t="n">
        <v>0</v>
      </c>
      <c r="E8296" s="71" t="n">
        <v>0</v>
      </c>
      <c r="F8296" s="71" t="n">
        <v>11</v>
      </c>
      <c r="G8296" s="72" t="n">
        <v>2132.34</v>
      </c>
      <c r="H8296" s="72" t="n">
        <v>2072.58</v>
      </c>
      <c r="I8296" s="71" t="n">
        <f aca="false">IF(B8296&gt;=Settings!$B$23,1,0)</f>
        <v>1</v>
      </c>
      <c r="J8296" s="71" t="n">
        <v>1</v>
      </c>
      <c r="K8296" s="71" t="n">
        <f aca="false">F8296*I8296*J8296</f>
        <v>11</v>
      </c>
      <c r="L8296" s="71" t="n">
        <f aca="false">E8296*I8296*J8296</f>
        <v>0</v>
      </c>
      <c r="M8296" s="72" t="n">
        <f aca="false">G8296*I8296*J8296</f>
        <v>2132.34</v>
      </c>
      <c r="N8296" s="72" t="n">
        <f aca="false">D8296*I8296*J8296</f>
        <v>-0</v>
      </c>
      <c r="O8296" s="71" t="n">
        <f aca="false">F8296*J8296</f>
        <v>11</v>
      </c>
      <c r="P8296" s="71" t="n">
        <f aca="false">E8296*J8296</f>
        <v>0</v>
      </c>
    </row>
    <row r="8297" customFormat="false" ht="15" hidden="false" customHeight="false" outlineLevel="0" collapsed="false">
      <c r="A8297" s="71" t="s">
        <v>59</v>
      </c>
      <c r="B8297" s="71" t="s">
        <v>54</v>
      </c>
      <c r="C8297" s="71" t="s">
        <v>890</v>
      </c>
      <c r="D8297" s="72" t="n">
        <v>0</v>
      </c>
      <c r="E8297" s="71" t="n">
        <v>0</v>
      </c>
      <c r="F8297" s="71" t="n">
        <v>2</v>
      </c>
      <c r="G8297" s="72" t="n">
        <v>63.54</v>
      </c>
      <c r="H8297" s="72" t="n">
        <v>63.54</v>
      </c>
      <c r="I8297" s="71" t="n">
        <f aca="false">IF(B8297&gt;=Settings!$B$23,1,0)</f>
        <v>1</v>
      </c>
      <c r="J8297" s="71" t="n">
        <v>1</v>
      </c>
      <c r="K8297" s="71" t="n">
        <f aca="false">F8297*I8297*J8297</f>
        <v>2</v>
      </c>
      <c r="L8297" s="71" t="n">
        <f aca="false">E8297*I8297*J8297</f>
        <v>0</v>
      </c>
      <c r="M8297" s="72" t="n">
        <f aca="false">G8297*I8297*J8297</f>
        <v>63.54</v>
      </c>
      <c r="N8297" s="72" t="n">
        <f aca="false">D8297*I8297*J8297</f>
        <v>-0</v>
      </c>
      <c r="O8297" s="71" t="n">
        <f aca="false">F8297*J8297</f>
        <v>2</v>
      </c>
      <c r="P8297" s="71" t="n">
        <f aca="false">E8297*J8297</f>
        <v>0</v>
      </c>
    </row>
    <row r="8298" customFormat="false" ht="15" hidden="false" customHeight="false" outlineLevel="0" collapsed="false">
      <c r="A8298" s="71" t="s">
        <v>60</v>
      </c>
      <c r="B8298" s="71" t="s">
        <v>54</v>
      </c>
      <c r="C8298" s="71" t="s">
        <v>1406</v>
      </c>
      <c r="D8298" s="72" t="n">
        <v>154.5</v>
      </c>
      <c r="E8298" s="71" t="n">
        <v>1</v>
      </c>
      <c r="F8298" s="71" t="n">
        <v>8</v>
      </c>
      <c r="G8298" s="72" t="n">
        <v>895.09</v>
      </c>
      <c r="H8298" s="72" t="n">
        <v>680.85</v>
      </c>
      <c r="I8298" s="71" t="n">
        <f aca="false">IF(B8298&gt;=Settings!$B$23,1,0)</f>
        <v>1</v>
      </c>
      <c r="J8298" s="71" t="n">
        <v>1</v>
      </c>
      <c r="K8298" s="71" t="n">
        <f aca="false">F8298*I8298*J8298</f>
        <v>8</v>
      </c>
      <c r="L8298" s="71" t="n">
        <f aca="false">E8298*I8298*J8298</f>
        <v>1</v>
      </c>
      <c r="M8298" s="72" t="n">
        <f aca="false">G8298*I8298*J8298</f>
        <v>895.09</v>
      </c>
      <c r="N8298" s="72" t="n">
        <f aca="false">D8298*I8298*J8298</f>
        <v>154.5</v>
      </c>
      <c r="O8298" s="71" t="n">
        <f aca="false">F8298*J8298</f>
        <v>8</v>
      </c>
      <c r="P8298" s="71" t="n">
        <f aca="false">E8298*J8298</f>
        <v>1</v>
      </c>
    </row>
    <row r="8299" customFormat="false" ht="15" hidden="false" customHeight="false" outlineLevel="0" collapsed="false">
      <c r="A8299" s="71" t="s">
        <v>59</v>
      </c>
      <c r="B8299" s="71" t="s">
        <v>54</v>
      </c>
      <c r="C8299" s="71" t="s">
        <v>905</v>
      </c>
      <c r="D8299" s="72" t="n">
        <v>0</v>
      </c>
      <c r="E8299" s="71" t="n">
        <v>0</v>
      </c>
      <c r="F8299" s="71" t="n">
        <v>7</v>
      </c>
      <c r="G8299" s="72" t="n">
        <v>426.96</v>
      </c>
      <c r="H8299" s="72" t="n">
        <v>418.11</v>
      </c>
      <c r="I8299" s="71" t="n">
        <f aca="false">IF(B8299&gt;=Settings!$B$23,1,0)</f>
        <v>1</v>
      </c>
      <c r="J8299" s="71" t="n">
        <v>1</v>
      </c>
      <c r="K8299" s="71" t="n">
        <f aca="false">F8299*I8299*J8299</f>
        <v>7</v>
      </c>
      <c r="L8299" s="71" t="n">
        <f aca="false">E8299*I8299*J8299</f>
        <v>0</v>
      </c>
      <c r="M8299" s="72" t="n">
        <f aca="false">G8299*I8299*J8299</f>
        <v>426.96</v>
      </c>
      <c r="N8299" s="72" t="n">
        <f aca="false">D8299*I8299*J8299</f>
        <v>-0</v>
      </c>
      <c r="O8299" s="71" t="n">
        <f aca="false">F8299*J8299</f>
        <v>7</v>
      </c>
      <c r="P8299" s="71" t="n">
        <f aca="false">E8299*J8299</f>
        <v>0</v>
      </c>
    </row>
    <row r="8300" customFormat="false" ht="15" hidden="false" customHeight="false" outlineLevel="0" collapsed="false">
      <c r="A8300" s="71" t="s">
        <v>60</v>
      </c>
      <c r="B8300" s="71" t="s">
        <v>54</v>
      </c>
      <c r="C8300" s="71" t="s">
        <v>1062</v>
      </c>
      <c r="D8300" s="72" t="n">
        <v>109.05</v>
      </c>
      <c r="E8300" s="71" t="n">
        <v>1</v>
      </c>
      <c r="F8300" s="71" t="n">
        <v>12</v>
      </c>
      <c r="G8300" s="72" t="n">
        <v>1372.18</v>
      </c>
      <c r="H8300" s="72" t="n">
        <v>1228.39</v>
      </c>
      <c r="I8300" s="71" t="n">
        <f aca="false">IF(B8300&gt;=Settings!$B$23,1,0)</f>
        <v>1</v>
      </c>
      <c r="J8300" s="71" t="n">
        <v>1</v>
      </c>
      <c r="K8300" s="71" t="n">
        <f aca="false">F8300*I8300*J8300</f>
        <v>12</v>
      </c>
      <c r="L8300" s="71" t="n">
        <f aca="false">E8300*I8300*J8300</f>
        <v>1</v>
      </c>
      <c r="M8300" s="72" t="n">
        <f aca="false">G8300*I8300*J8300</f>
        <v>1372.18</v>
      </c>
      <c r="N8300" s="72" t="n">
        <f aca="false">D8300*I8300*J8300</f>
        <v>109.05</v>
      </c>
      <c r="O8300" s="71" t="n">
        <f aca="false">F8300*J8300</f>
        <v>12</v>
      </c>
      <c r="P8300" s="71" t="n">
        <f aca="false">E8300*J8300</f>
        <v>1</v>
      </c>
    </row>
    <row r="8301" customFormat="false" ht="15" hidden="false" customHeight="false" outlineLevel="0" collapsed="false">
      <c r="A8301" s="71" t="s">
        <v>59</v>
      </c>
      <c r="B8301" s="71" t="s">
        <v>54</v>
      </c>
      <c r="C8301" s="71" t="s">
        <v>1386</v>
      </c>
      <c r="D8301" s="72" t="n">
        <v>0</v>
      </c>
      <c r="E8301" s="71" t="n">
        <v>0</v>
      </c>
      <c r="F8301" s="71" t="n">
        <v>4</v>
      </c>
      <c r="G8301" s="72" t="n">
        <v>305.63</v>
      </c>
      <c r="H8301" s="72" t="n">
        <v>288.99</v>
      </c>
      <c r="I8301" s="71" t="n">
        <f aca="false">IF(B8301&gt;=Settings!$B$23,1,0)</f>
        <v>1</v>
      </c>
      <c r="J8301" s="71" t="n">
        <v>1</v>
      </c>
      <c r="K8301" s="71" t="n">
        <f aca="false">F8301*I8301*J8301</f>
        <v>4</v>
      </c>
      <c r="L8301" s="71" t="n">
        <f aca="false">E8301*I8301*J8301</f>
        <v>0</v>
      </c>
      <c r="M8301" s="72" t="n">
        <f aca="false">G8301*I8301*J8301</f>
        <v>305.63</v>
      </c>
      <c r="N8301" s="72" t="n">
        <f aca="false">D8301*I8301*J8301</f>
        <v>-0</v>
      </c>
      <c r="O8301" s="71" t="n">
        <f aca="false">F8301*J8301</f>
        <v>4</v>
      </c>
      <c r="P8301" s="71" t="n">
        <f aca="false">E8301*J8301</f>
        <v>0</v>
      </c>
    </row>
    <row r="8302" customFormat="false" ht="15" hidden="false" customHeight="false" outlineLevel="0" collapsed="false">
      <c r="A8302" s="71" t="s">
        <v>62</v>
      </c>
      <c r="B8302" s="71" t="s">
        <v>54</v>
      </c>
      <c r="C8302" s="71" t="s">
        <v>1160</v>
      </c>
      <c r="D8302" s="72" t="n">
        <v>0</v>
      </c>
      <c r="E8302" s="71" t="n">
        <v>0</v>
      </c>
      <c r="F8302" s="71" t="n">
        <v>1</v>
      </c>
      <c r="G8302" s="72" t="n">
        <v>95.41</v>
      </c>
      <c r="H8302" s="72" t="n">
        <v>95.41</v>
      </c>
      <c r="I8302" s="71" t="n">
        <f aca="false">IF(B8302&gt;=Settings!$B$23,1,0)</f>
        <v>1</v>
      </c>
      <c r="J8302" s="71" t="n">
        <v>1</v>
      </c>
      <c r="K8302" s="71" t="n">
        <f aca="false">F8302*I8302*J8302</f>
        <v>1</v>
      </c>
      <c r="L8302" s="71" t="n">
        <f aca="false">E8302*I8302*J8302</f>
        <v>0</v>
      </c>
      <c r="M8302" s="72" t="n">
        <f aca="false">G8302*I8302*J8302</f>
        <v>95.41</v>
      </c>
      <c r="N8302" s="72" t="n">
        <f aca="false">D8302*I8302*J8302</f>
        <v>-0</v>
      </c>
      <c r="O8302" s="71" t="n">
        <f aca="false">F8302*J8302</f>
        <v>1</v>
      </c>
      <c r="P8302" s="71" t="n">
        <f aca="false">E8302*J8302</f>
        <v>0</v>
      </c>
    </row>
    <row r="8303" customFormat="false" ht="15" hidden="false" customHeight="false" outlineLevel="0" collapsed="false">
      <c r="A8303" s="71" t="s">
        <v>61</v>
      </c>
      <c r="B8303" s="71" t="s">
        <v>54</v>
      </c>
      <c r="C8303" s="71" t="s">
        <v>1076</v>
      </c>
      <c r="D8303" s="72" t="n">
        <v>73.37</v>
      </c>
      <c r="E8303" s="71" t="n">
        <v>1</v>
      </c>
      <c r="F8303" s="71" t="n">
        <v>4</v>
      </c>
      <c r="G8303" s="72" t="n">
        <v>377.07</v>
      </c>
      <c r="H8303" s="72" t="n">
        <v>290.76</v>
      </c>
      <c r="I8303" s="71" t="n">
        <f aca="false">IF(B8303&gt;=Settings!$B$23,1,0)</f>
        <v>1</v>
      </c>
      <c r="J8303" s="71" t="n">
        <v>1</v>
      </c>
      <c r="K8303" s="71" t="n">
        <f aca="false">F8303*I8303*J8303</f>
        <v>4</v>
      </c>
      <c r="L8303" s="71" t="n">
        <f aca="false">E8303*I8303*J8303</f>
        <v>1</v>
      </c>
      <c r="M8303" s="72" t="n">
        <f aca="false">G8303*I8303*J8303</f>
        <v>377.07</v>
      </c>
      <c r="N8303" s="72" t="n">
        <f aca="false">D8303*I8303*J8303</f>
        <v>73.37</v>
      </c>
      <c r="O8303" s="71" t="n">
        <f aca="false">F8303*J8303</f>
        <v>4</v>
      </c>
      <c r="P8303" s="71" t="n">
        <f aca="false">E8303*J8303</f>
        <v>1</v>
      </c>
    </row>
    <row r="8304" customFormat="false" ht="15" hidden="false" customHeight="false" outlineLevel="0" collapsed="false">
      <c r="A8304" s="71" t="s">
        <v>61</v>
      </c>
      <c r="B8304" s="71" t="s">
        <v>54</v>
      </c>
      <c r="C8304" s="71" t="s">
        <v>1407</v>
      </c>
      <c r="D8304" s="72" t="n">
        <v>63.59</v>
      </c>
      <c r="E8304" s="71" t="n">
        <v>1</v>
      </c>
      <c r="F8304" s="71" t="n">
        <v>1</v>
      </c>
      <c r="G8304" s="72" t="n">
        <v>63.59</v>
      </c>
      <c r="H8304" s="72" t="n">
        <v>0</v>
      </c>
      <c r="I8304" s="71" t="n">
        <f aca="false">IF(B8304&gt;=Settings!$B$23,1,0)</f>
        <v>1</v>
      </c>
      <c r="J8304" s="71" t="n">
        <v>1</v>
      </c>
      <c r="K8304" s="71" t="n">
        <f aca="false">F8304*I8304*J8304</f>
        <v>1</v>
      </c>
      <c r="L8304" s="71" t="n">
        <f aca="false">E8304*I8304*J8304</f>
        <v>1</v>
      </c>
      <c r="M8304" s="72" t="n">
        <f aca="false">G8304*I8304*J8304</f>
        <v>63.59</v>
      </c>
      <c r="N8304" s="72" t="n">
        <f aca="false">D8304*I8304*J8304</f>
        <v>63.59</v>
      </c>
      <c r="O8304" s="71" t="n">
        <f aca="false">F8304*J8304</f>
        <v>1</v>
      </c>
      <c r="P8304" s="71" t="n">
        <f aca="false">E8304*J8304</f>
        <v>1</v>
      </c>
    </row>
    <row r="8305" customFormat="false" ht="15" hidden="false" customHeight="false" outlineLevel="0" collapsed="false">
      <c r="A8305" s="71" t="s">
        <v>62</v>
      </c>
      <c r="B8305" s="71" t="s">
        <v>54</v>
      </c>
      <c r="C8305" s="71" t="s">
        <v>1211</v>
      </c>
      <c r="D8305" s="72" t="n">
        <v>0</v>
      </c>
      <c r="E8305" s="71" t="n">
        <v>0</v>
      </c>
      <c r="F8305" s="71" t="n">
        <v>2</v>
      </c>
      <c r="G8305" s="72" t="n">
        <v>159</v>
      </c>
      <c r="H8305" s="72" t="n">
        <v>159</v>
      </c>
      <c r="I8305" s="71" t="n">
        <f aca="false">IF(B8305&gt;=Settings!$B$23,1,0)</f>
        <v>1</v>
      </c>
      <c r="J8305" s="71" t="n">
        <v>1</v>
      </c>
      <c r="K8305" s="71" t="n">
        <f aca="false">F8305*I8305*J8305</f>
        <v>2</v>
      </c>
      <c r="L8305" s="71" t="n">
        <f aca="false">E8305*I8305*J8305</f>
        <v>0</v>
      </c>
      <c r="M8305" s="72" t="n">
        <f aca="false">G8305*I8305*J8305</f>
        <v>159</v>
      </c>
      <c r="N8305" s="72" t="n">
        <f aca="false">D8305*I8305*J8305</f>
        <v>-0</v>
      </c>
      <c r="O8305" s="71" t="n">
        <f aca="false">F8305*J8305</f>
        <v>2</v>
      </c>
      <c r="P8305" s="71" t="n">
        <f aca="false">E8305*J8305</f>
        <v>0</v>
      </c>
    </row>
    <row r="8306" customFormat="false" ht="15" hidden="false" customHeight="false" outlineLevel="0" collapsed="false">
      <c r="A8306" s="71" t="s">
        <v>60</v>
      </c>
      <c r="B8306" s="71" t="s">
        <v>54</v>
      </c>
      <c r="C8306" s="71" t="s">
        <v>1331</v>
      </c>
      <c r="D8306" s="72" t="n">
        <v>0</v>
      </c>
      <c r="E8306" s="71" t="n">
        <v>0</v>
      </c>
      <c r="F8306" s="71" t="n">
        <v>1</v>
      </c>
      <c r="G8306" s="72" t="n">
        <v>122.67</v>
      </c>
      <c r="H8306" s="72" t="n">
        <v>104.28</v>
      </c>
      <c r="I8306" s="71" t="n">
        <f aca="false">IF(B8306&gt;=Settings!$B$23,1,0)</f>
        <v>1</v>
      </c>
      <c r="J8306" s="71" t="n">
        <v>1</v>
      </c>
      <c r="K8306" s="71" t="n">
        <f aca="false">F8306*I8306*J8306</f>
        <v>1</v>
      </c>
      <c r="L8306" s="71" t="n">
        <f aca="false">E8306*I8306*J8306</f>
        <v>0</v>
      </c>
      <c r="M8306" s="72" t="n">
        <f aca="false">G8306*I8306*J8306</f>
        <v>122.67</v>
      </c>
      <c r="N8306" s="72" t="n">
        <f aca="false">D8306*I8306*J8306</f>
        <v>-0</v>
      </c>
      <c r="O8306" s="71" t="n">
        <f aca="false">F8306*J8306</f>
        <v>1</v>
      </c>
      <c r="P8306" s="71" t="n">
        <f aca="false">E8306*J8306</f>
        <v>0</v>
      </c>
    </row>
    <row r="8307" customFormat="false" ht="15" hidden="false" customHeight="false" outlineLevel="0" collapsed="false">
      <c r="A8307" s="71" t="s">
        <v>63</v>
      </c>
      <c r="B8307" s="71" t="s">
        <v>54</v>
      </c>
      <c r="C8307" s="71" t="s">
        <v>2319</v>
      </c>
      <c r="D8307" s="72" t="n">
        <v>0</v>
      </c>
      <c r="E8307" s="71" t="n">
        <v>0</v>
      </c>
      <c r="F8307" s="71" t="n">
        <v>3</v>
      </c>
      <c r="G8307" s="72" t="n">
        <v>531.68</v>
      </c>
      <c r="H8307" s="72" t="n">
        <v>505.11</v>
      </c>
      <c r="I8307" s="71" t="n">
        <f aca="false">IF(B8307&gt;=Settings!$B$23,1,0)</f>
        <v>1</v>
      </c>
      <c r="J8307" s="71" t="n">
        <v>1</v>
      </c>
      <c r="K8307" s="71" t="n">
        <f aca="false">F8307*I8307*J8307</f>
        <v>3</v>
      </c>
      <c r="L8307" s="71" t="n">
        <f aca="false">E8307*I8307*J8307</f>
        <v>0</v>
      </c>
      <c r="M8307" s="72" t="n">
        <f aca="false">G8307*I8307*J8307</f>
        <v>531.68</v>
      </c>
      <c r="N8307" s="72" t="n">
        <f aca="false">D8307*I8307*J8307</f>
        <v>-0</v>
      </c>
      <c r="O8307" s="71" t="n">
        <f aca="false">F8307*J8307</f>
        <v>3</v>
      </c>
      <c r="P8307" s="71" t="n">
        <f aca="false">E8307*J8307</f>
        <v>0</v>
      </c>
    </row>
    <row r="8308" customFormat="false" ht="15" hidden="false" customHeight="false" outlineLevel="0" collapsed="false">
      <c r="A8308" s="71" t="s">
        <v>60</v>
      </c>
      <c r="B8308" s="71" t="s">
        <v>54</v>
      </c>
      <c r="C8308" s="71" t="s">
        <v>1845</v>
      </c>
      <c r="D8308" s="72" t="n">
        <v>0</v>
      </c>
      <c r="E8308" s="71" t="n">
        <v>0</v>
      </c>
      <c r="F8308" s="71" t="n">
        <v>12</v>
      </c>
      <c r="G8308" s="72" t="n">
        <v>1254</v>
      </c>
      <c r="H8308" s="72" t="n">
        <v>1050.22</v>
      </c>
      <c r="I8308" s="71" t="n">
        <f aca="false">IF(B8308&gt;=Settings!$B$23,1,0)</f>
        <v>1</v>
      </c>
      <c r="J8308" s="71" t="n">
        <v>1</v>
      </c>
      <c r="K8308" s="71" t="n">
        <f aca="false">F8308*I8308*J8308</f>
        <v>12</v>
      </c>
      <c r="L8308" s="71" t="n">
        <f aca="false">E8308*I8308*J8308</f>
        <v>0</v>
      </c>
      <c r="M8308" s="72" t="n">
        <f aca="false">G8308*I8308*J8308</f>
        <v>1254</v>
      </c>
      <c r="N8308" s="72" t="n">
        <f aca="false">D8308*I8308*J8308</f>
        <v>-0</v>
      </c>
      <c r="O8308" s="71" t="n">
        <f aca="false">F8308*J8308</f>
        <v>12</v>
      </c>
      <c r="P8308" s="71" t="n">
        <f aca="false">E8308*J8308</f>
        <v>0</v>
      </c>
    </row>
    <row r="8309" customFormat="false" ht="15" hidden="false" customHeight="false" outlineLevel="0" collapsed="false">
      <c r="A8309" s="71" t="s">
        <v>59</v>
      </c>
      <c r="B8309" s="71" t="s">
        <v>54</v>
      </c>
      <c r="C8309" s="71" t="s">
        <v>643</v>
      </c>
      <c r="D8309" s="72" t="n">
        <v>0</v>
      </c>
      <c r="E8309" s="71" t="n">
        <v>0</v>
      </c>
      <c r="F8309" s="71" t="n">
        <v>7</v>
      </c>
      <c r="G8309" s="72" t="n">
        <v>790.6</v>
      </c>
      <c r="H8309" s="72" t="n">
        <v>750.62</v>
      </c>
      <c r="I8309" s="71" t="n">
        <f aca="false">IF(B8309&gt;=Settings!$B$23,1,0)</f>
        <v>1</v>
      </c>
      <c r="J8309" s="71" t="n">
        <v>1</v>
      </c>
      <c r="K8309" s="71" t="n">
        <f aca="false">F8309*I8309*J8309</f>
        <v>7</v>
      </c>
      <c r="L8309" s="71" t="n">
        <f aca="false">E8309*I8309*J8309</f>
        <v>0</v>
      </c>
      <c r="M8309" s="72" t="n">
        <f aca="false">G8309*I8309*J8309</f>
        <v>790.6</v>
      </c>
      <c r="N8309" s="72" t="n">
        <f aca="false">D8309*I8309*J8309</f>
        <v>-0</v>
      </c>
      <c r="O8309" s="71" t="n">
        <f aca="false">F8309*J8309</f>
        <v>7</v>
      </c>
      <c r="P8309" s="71" t="n">
        <f aca="false">E8309*J8309</f>
        <v>0</v>
      </c>
    </row>
    <row r="8310" customFormat="false" ht="15" hidden="false" customHeight="false" outlineLevel="0" collapsed="false">
      <c r="A8310" s="71" t="s">
        <v>59</v>
      </c>
      <c r="B8310" s="71" t="s">
        <v>54</v>
      </c>
      <c r="C8310" s="71" t="s">
        <v>2439</v>
      </c>
      <c r="D8310" s="72" t="n">
        <v>0</v>
      </c>
      <c r="E8310" s="71" t="n">
        <v>0</v>
      </c>
      <c r="F8310" s="71" t="n">
        <v>1</v>
      </c>
      <c r="G8310" s="72" t="n">
        <v>109.05</v>
      </c>
      <c r="H8310" s="72" t="n">
        <v>109.05</v>
      </c>
      <c r="I8310" s="71" t="n">
        <f aca="false">IF(B8310&gt;=Settings!$B$23,1,0)</f>
        <v>1</v>
      </c>
      <c r="J8310" s="71" t="n">
        <v>1</v>
      </c>
      <c r="K8310" s="71" t="n">
        <f aca="false">F8310*I8310*J8310</f>
        <v>1</v>
      </c>
      <c r="L8310" s="71" t="n">
        <f aca="false">E8310*I8310*J8310</f>
        <v>0</v>
      </c>
      <c r="M8310" s="72" t="n">
        <f aca="false">G8310*I8310*J8310</f>
        <v>109.05</v>
      </c>
      <c r="N8310" s="72" t="n">
        <f aca="false">D8310*I8310*J8310</f>
        <v>-0</v>
      </c>
      <c r="O8310" s="71" t="n">
        <f aca="false">F8310*J8310</f>
        <v>1</v>
      </c>
      <c r="P8310" s="71" t="n">
        <f aca="false">E8310*J8310</f>
        <v>0</v>
      </c>
    </row>
    <row r="8311" customFormat="false" ht="15" hidden="false" customHeight="false" outlineLevel="0" collapsed="false">
      <c r="A8311" s="71" t="s">
        <v>63</v>
      </c>
      <c r="B8311" s="71" t="s">
        <v>54</v>
      </c>
      <c r="C8311" s="71" t="s">
        <v>2441</v>
      </c>
      <c r="D8311" s="72" t="n">
        <v>0</v>
      </c>
      <c r="E8311" s="71" t="n">
        <v>0</v>
      </c>
      <c r="F8311" s="71" t="n">
        <v>2</v>
      </c>
      <c r="G8311" s="72" t="n">
        <v>81.72</v>
      </c>
      <c r="H8311" s="72" t="n">
        <v>81.72</v>
      </c>
      <c r="I8311" s="71" t="n">
        <f aca="false">IF(B8311&gt;=Settings!$B$23,1,0)</f>
        <v>1</v>
      </c>
      <c r="J8311" s="71" t="n">
        <v>1</v>
      </c>
      <c r="K8311" s="71" t="n">
        <f aca="false">F8311*I8311*J8311</f>
        <v>2</v>
      </c>
      <c r="L8311" s="71" t="n">
        <f aca="false">E8311*I8311*J8311</f>
        <v>0</v>
      </c>
      <c r="M8311" s="72" t="n">
        <f aca="false">G8311*I8311*J8311</f>
        <v>81.72</v>
      </c>
      <c r="N8311" s="72" t="n">
        <f aca="false">D8311*I8311*J8311</f>
        <v>-0</v>
      </c>
      <c r="O8311" s="71" t="n">
        <f aca="false">F8311*J8311</f>
        <v>2</v>
      </c>
      <c r="P8311" s="71" t="n">
        <f aca="false">E8311*J8311</f>
        <v>0</v>
      </c>
    </row>
    <row r="8312" customFormat="false" ht="15" hidden="false" customHeight="false" outlineLevel="0" collapsed="false">
      <c r="A8312" s="71" t="s">
        <v>63</v>
      </c>
      <c r="B8312" s="71" t="s">
        <v>54</v>
      </c>
      <c r="C8312" s="71" t="s">
        <v>2320</v>
      </c>
      <c r="D8312" s="72" t="n">
        <v>0</v>
      </c>
      <c r="E8312" s="71" t="n">
        <v>0</v>
      </c>
      <c r="F8312" s="71" t="n">
        <v>4</v>
      </c>
      <c r="G8312" s="72" t="n">
        <v>43.44</v>
      </c>
      <c r="H8312" s="72" t="n">
        <v>43.44</v>
      </c>
      <c r="I8312" s="71" t="n">
        <f aca="false">IF(B8312&gt;=Settings!$B$23,1,0)</f>
        <v>1</v>
      </c>
      <c r="J8312" s="71" t="n">
        <v>1</v>
      </c>
      <c r="K8312" s="71" t="n">
        <f aca="false">F8312*I8312*J8312</f>
        <v>4</v>
      </c>
      <c r="L8312" s="71" t="n">
        <f aca="false">E8312*I8312*J8312</f>
        <v>0</v>
      </c>
      <c r="M8312" s="72" t="n">
        <f aca="false">G8312*I8312*J8312</f>
        <v>43.44</v>
      </c>
      <c r="N8312" s="72" t="n">
        <f aca="false">D8312*I8312*J8312</f>
        <v>-0</v>
      </c>
      <c r="O8312" s="71" t="n">
        <f aca="false">F8312*J8312</f>
        <v>4</v>
      </c>
      <c r="P8312" s="71" t="n">
        <f aca="false">E8312*J8312</f>
        <v>0</v>
      </c>
    </row>
    <row r="8313" customFormat="false" ht="15" hidden="false" customHeight="false" outlineLevel="0" collapsed="false">
      <c r="A8313" s="71" t="s">
        <v>61</v>
      </c>
      <c r="B8313" s="71" t="s">
        <v>54</v>
      </c>
      <c r="C8313" s="71" t="s">
        <v>1250</v>
      </c>
      <c r="D8313" s="72" t="n">
        <v>0</v>
      </c>
      <c r="E8313" s="71" t="n">
        <v>0</v>
      </c>
      <c r="F8313" s="71" t="n">
        <v>12</v>
      </c>
      <c r="G8313" s="72" t="n">
        <v>1167.61</v>
      </c>
      <c r="H8313" s="72" t="n">
        <v>1135.83</v>
      </c>
      <c r="I8313" s="71" t="n">
        <f aca="false">IF(B8313&gt;=Settings!$B$23,1,0)</f>
        <v>1</v>
      </c>
      <c r="J8313" s="71" t="n">
        <v>1</v>
      </c>
      <c r="K8313" s="71" t="n">
        <f aca="false">F8313*I8313*J8313</f>
        <v>12</v>
      </c>
      <c r="L8313" s="71" t="n">
        <f aca="false">E8313*I8313*J8313</f>
        <v>0</v>
      </c>
      <c r="M8313" s="72" t="n">
        <f aca="false">G8313*I8313*J8313</f>
        <v>1167.61</v>
      </c>
      <c r="N8313" s="72" t="n">
        <f aca="false">D8313*I8313*J8313</f>
        <v>-0</v>
      </c>
      <c r="O8313" s="71" t="n">
        <f aca="false">F8313*J8313</f>
        <v>12</v>
      </c>
      <c r="P8313" s="71" t="n">
        <f aca="false">E8313*J8313</f>
        <v>0</v>
      </c>
    </row>
    <row r="8314" customFormat="false" ht="15" hidden="false" customHeight="false" outlineLevel="0" collapsed="false">
      <c r="A8314" s="71" t="s">
        <v>61</v>
      </c>
      <c r="B8314" s="71" t="s">
        <v>54</v>
      </c>
      <c r="C8314" s="71" t="s">
        <v>1332</v>
      </c>
      <c r="D8314" s="72" t="n">
        <v>0</v>
      </c>
      <c r="E8314" s="71" t="n">
        <v>0</v>
      </c>
      <c r="F8314" s="71" t="n">
        <v>6</v>
      </c>
      <c r="G8314" s="72" t="n">
        <v>495.16</v>
      </c>
      <c r="H8314" s="72" t="n">
        <v>436.35</v>
      </c>
      <c r="I8314" s="71" t="n">
        <f aca="false">IF(B8314&gt;=Settings!$B$23,1,0)</f>
        <v>1</v>
      </c>
      <c r="J8314" s="71" t="n">
        <v>1</v>
      </c>
      <c r="K8314" s="71" t="n">
        <f aca="false">F8314*I8314*J8314</f>
        <v>6</v>
      </c>
      <c r="L8314" s="71" t="n">
        <f aca="false">E8314*I8314*J8314</f>
        <v>0</v>
      </c>
      <c r="M8314" s="72" t="n">
        <f aca="false">G8314*I8314*J8314</f>
        <v>495.16</v>
      </c>
      <c r="N8314" s="72" t="n">
        <f aca="false">D8314*I8314*J8314</f>
        <v>-0</v>
      </c>
      <c r="O8314" s="71" t="n">
        <f aca="false">F8314*J8314</f>
        <v>6</v>
      </c>
      <c r="P8314" s="71" t="n">
        <f aca="false">E8314*J8314</f>
        <v>0</v>
      </c>
    </row>
    <row r="8315" customFormat="false" ht="15" hidden="false" customHeight="false" outlineLevel="0" collapsed="false">
      <c r="A8315" s="71" t="s">
        <v>59</v>
      </c>
      <c r="B8315" s="71" t="s">
        <v>54</v>
      </c>
      <c r="C8315" s="71" t="s">
        <v>692</v>
      </c>
      <c r="D8315" s="72" t="n">
        <v>0</v>
      </c>
      <c r="E8315" s="71" t="n">
        <v>0</v>
      </c>
      <c r="F8315" s="71" t="n">
        <v>1</v>
      </c>
      <c r="G8315" s="72" t="n">
        <v>161.77</v>
      </c>
      <c r="H8315" s="72" t="n">
        <v>161.77</v>
      </c>
      <c r="I8315" s="71" t="n">
        <f aca="false">IF(B8315&gt;=Settings!$B$23,1,0)</f>
        <v>1</v>
      </c>
      <c r="J8315" s="71" t="n">
        <v>1</v>
      </c>
      <c r="K8315" s="71" t="n">
        <f aca="false">F8315*I8315*J8315</f>
        <v>1</v>
      </c>
      <c r="L8315" s="71" t="n">
        <f aca="false">E8315*I8315*J8315</f>
        <v>0</v>
      </c>
      <c r="M8315" s="72" t="n">
        <f aca="false">G8315*I8315*J8315</f>
        <v>161.77</v>
      </c>
      <c r="N8315" s="72" t="n">
        <f aca="false">D8315*I8315*J8315</f>
        <v>-0</v>
      </c>
      <c r="O8315" s="71" t="n">
        <f aca="false">F8315*J8315</f>
        <v>1</v>
      </c>
      <c r="P8315" s="71" t="n">
        <f aca="false">E8315*J8315</f>
        <v>0</v>
      </c>
    </row>
    <row r="8316" customFormat="false" ht="15" hidden="false" customHeight="false" outlineLevel="0" collapsed="false">
      <c r="A8316" s="71" t="s">
        <v>61</v>
      </c>
      <c r="B8316" s="71" t="s">
        <v>54</v>
      </c>
      <c r="C8316" s="71" t="s">
        <v>1118</v>
      </c>
      <c r="D8316" s="72" t="n">
        <v>0</v>
      </c>
      <c r="E8316" s="71" t="n">
        <v>0</v>
      </c>
      <c r="F8316" s="71" t="n">
        <v>13</v>
      </c>
      <c r="G8316" s="72" t="n">
        <v>840.3</v>
      </c>
      <c r="H8316" s="72" t="n">
        <v>731.32</v>
      </c>
      <c r="I8316" s="71" t="n">
        <f aca="false">IF(B8316&gt;=Settings!$B$23,1,0)</f>
        <v>1</v>
      </c>
      <c r="J8316" s="71" t="n">
        <v>1</v>
      </c>
      <c r="K8316" s="71" t="n">
        <f aca="false">F8316*I8316*J8316</f>
        <v>13</v>
      </c>
      <c r="L8316" s="71" t="n">
        <f aca="false">E8316*I8316*J8316</f>
        <v>0</v>
      </c>
      <c r="M8316" s="72" t="n">
        <f aca="false">G8316*I8316*J8316</f>
        <v>840.3</v>
      </c>
      <c r="N8316" s="72" t="n">
        <f aca="false">D8316*I8316*J8316</f>
        <v>-0</v>
      </c>
      <c r="O8316" s="71" t="n">
        <f aca="false">F8316*J8316</f>
        <v>13</v>
      </c>
      <c r="P8316" s="71" t="n">
        <f aca="false">E8316*J8316</f>
        <v>0</v>
      </c>
    </row>
    <row r="8317" customFormat="false" ht="15" hidden="false" customHeight="false" outlineLevel="0" collapsed="false">
      <c r="A8317" s="71" t="s">
        <v>63</v>
      </c>
      <c r="B8317" s="71" t="s">
        <v>54</v>
      </c>
      <c r="C8317" s="71" t="s">
        <v>2200</v>
      </c>
      <c r="D8317" s="72" t="n">
        <v>0</v>
      </c>
      <c r="E8317" s="71" t="n">
        <v>0</v>
      </c>
      <c r="F8317" s="71" t="n">
        <v>1</v>
      </c>
      <c r="G8317" s="72" t="n">
        <v>104.5</v>
      </c>
      <c r="H8317" s="72" t="n">
        <v>104.5</v>
      </c>
      <c r="I8317" s="71" t="n">
        <f aca="false">IF(B8317&gt;=Settings!$B$23,1,0)</f>
        <v>1</v>
      </c>
      <c r="J8317" s="71" t="n">
        <v>1</v>
      </c>
      <c r="K8317" s="71" t="n">
        <f aca="false">F8317*I8317*J8317</f>
        <v>1</v>
      </c>
      <c r="L8317" s="71" t="n">
        <f aca="false">E8317*I8317*J8317</f>
        <v>0</v>
      </c>
      <c r="M8317" s="72" t="n">
        <f aca="false">G8317*I8317*J8317</f>
        <v>104.5</v>
      </c>
      <c r="N8317" s="72" t="n">
        <f aca="false">D8317*I8317*J8317</f>
        <v>-0</v>
      </c>
      <c r="O8317" s="71" t="n">
        <f aca="false">F8317*J8317</f>
        <v>1</v>
      </c>
      <c r="P8317" s="71" t="n">
        <f aca="false">E8317*J8317</f>
        <v>0</v>
      </c>
    </row>
    <row r="8318" customFormat="false" ht="15" hidden="false" customHeight="false" outlineLevel="0" collapsed="false">
      <c r="A8318" s="71" t="s">
        <v>60</v>
      </c>
      <c r="B8318" s="71" t="s">
        <v>54</v>
      </c>
      <c r="C8318" s="71" t="s">
        <v>2151</v>
      </c>
      <c r="D8318" s="72" t="n">
        <v>292.17</v>
      </c>
      <c r="E8318" s="71" t="n">
        <v>4</v>
      </c>
      <c r="F8318" s="71" t="n">
        <v>28</v>
      </c>
      <c r="G8318" s="72" t="n">
        <v>2391.33</v>
      </c>
      <c r="H8318" s="72" t="n">
        <v>1807.98</v>
      </c>
      <c r="I8318" s="71" t="n">
        <f aca="false">IF(B8318&gt;=Settings!$B$23,1,0)</f>
        <v>1</v>
      </c>
      <c r="J8318" s="71" t="n">
        <v>1</v>
      </c>
      <c r="K8318" s="71" t="n">
        <f aca="false">F8318*I8318*J8318</f>
        <v>28</v>
      </c>
      <c r="L8318" s="71" t="n">
        <f aca="false">E8318*I8318*J8318</f>
        <v>4</v>
      </c>
      <c r="M8318" s="72" t="n">
        <f aca="false">G8318*I8318*J8318</f>
        <v>2391.33</v>
      </c>
      <c r="N8318" s="72" t="n">
        <f aca="false">D8318*I8318*J8318</f>
        <v>292.17</v>
      </c>
      <c r="O8318" s="71" t="n">
        <f aca="false">F8318*J8318</f>
        <v>28</v>
      </c>
      <c r="P8318" s="71" t="n">
        <f aca="false">E8318*J8318</f>
        <v>4</v>
      </c>
    </row>
    <row r="8319" customFormat="false" ht="15" hidden="false" customHeight="false" outlineLevel="0" collapsed="false">
      <c r="A8319" s="71" t="s">
        <v>61</v>
      </c>
      <c r="B8319" s="71" t="s">
        <v>54</v>
      </c>
      <c r="C8319" s="71" t="s">
        <v>886</v>
      </c>
      <c r="D8319" s="72" t="n">
        <v>127.23</v>
      </c>
      <c r="E8319" s="71" t="n">
        <v>1</v>
      </c>
      <c r="F8319" s="71" t="n">
        <v>2</v>
      </c>
      <c r="G8319" s="72" t="n">
        <v>254.45</v>
      </c>
      <c r="H8319" s="72" t="n">
        <v>101.78</v>
      </c>
      <c r="I8319" s="71" t="n">
        <f aca="false">IF(B8319&gt;=Settings!$B$23,1,0)</f>
        <v>1</v>
      </c>
      <c r="J8319" s="71" t="n">
        <v>1</v>
      </c>
      <c r="K8319" s="71" t="n">
        <f aca="false">F8319*I8319*J8319</f>
        <v>2</v>
      </c>
      <c r="L8319" s="71" t="n">
        <f aca="false">E8319*I8319*J8319</f>
        <v>1</v>
      </c>
      <c r="M8319" s="72" t="n">
        <f aca="false">G8319*I8319*J8319</f>
        <v>254.45</v>
      </c>
      <c r="N8319" s="72" t="n">
        <f aca="false">D8319*I8319*J8319</f>
        <v>127.23</v>
      </c>
      <c r="O8319" s="71" t="n">
        <f aca="false">F8319*J8319</f>
        <v>2</v>
      </c>
      <c r="P8319" s="71" t="n">
        <f aca="false">E8319*J8319</f>
        <v>1</v>
      </c>
    </row>
    <row r="8320" customFormat="false" ht="15" hidden="false" customHeight="false" outlineLevel="0" collapsed="false">
      <c r="A8320" s="71" t="s">
        <v>59</v>
      </c>
      <c r="B8320" s="71" t="s">
        <v>54</v>
      </c>
      <c r="C8320" s="71" t="s">
        <v>1213</v>
      </c>
      <c r="D8320" s="72" t="n">
        <v>68.14</v>
      </c>
      <c r="E8320" s="71" t="n">
        <v>1</v>
      </c>
      <c r="F8320" s="71" t="n">
        <v>33</v>
      </c>
      <c r="G8320" s="72" t="n">
        <v>2675.71</v>
      </c>
      <c r="H8320" s="72" t="n">
        <v>2453.43</v>
      </c>
      <c r="I8320" s="71" t="n">
        <f aca="false">IF(B8320&gt;=Settings!$B$23,1,0)</f>
        <v>1</v>
      </c>
      <c r="J8320" s="71" t="n">
        <v>1</v>
      </c>
      <c r="K8320" s="71" t="n">
        <f aca="false">F8320*I8320*J8320</f>
        <v>33</v>
      </c>
      <c r="L8320" s="71" t="n">
        <f aca="false">E8320*I8320*J8320</f>
        <v>1</v>
      </c>
      <c r="M8320" s="72" t="n">
        <f aca="false">G8320*I8320*J8320</f>
        <v>2675.71</v>
      </c>
      <c r="N8320" s="72" t="n">
        <f aca="false">D8320*I8320*J8320</f>
        <v>68.14</v>
      </c>
      <c r="O8320" s="71" t="n">
        <f aca="false">F8320*J8320</f>
        <v>33</v>
      </c>
      <c r="P8320" s="71" t="n">
        <f aca="false">E8320*J8320</f>
        <v>1</v>
      </c>
    </row>
    <row r="8321" customFormat="false" ht="15" hidden="false" customHeight="false" outlineLevel="0" collapsed="false">
      <c r="A8321" s="71" t="s">
        <v>63</v>
      </c>
      <c r="B8321" s="71" t="s">
        <v>54</v>
      </c>
      <c r="C8321" s="71" t="s">
        <v>2473</v>
      </c>
      <c r="D8321" s="72" t="n">
        <v>0</v>
      </c>
      <c r="E8321" s="71" t="n">
        <v>0</v>
      </c>
      <c r="F8321" s="71" t="n">
        <v>1</v>
      </c>
      <c r="G8321" s="72" t="n">
        <v>27.23</v>
      </c>
      <c r="H8321" s="72" t="n">
        <v>27.23</v>
      </c>
      <c r="I8321" s="71" t="n">
        <f aca="false">IF(B8321&gt;=Settings!$B$23,1,0)</f>
        <v>1</v>
      </c>
      <c r="J8321" s="71" t="n">
        <v>1</v>
      </c>
      <c r="K8321" s="71" t="n">
        <f aca="false">F8321*I8321*J8321</f>
        <v>1</v>
      </c>
      <c r="L8321" s="71" t="n">
        <f aca="false">E8321*I8321*J8321</f>
        <v>0</v>
      </c>
      <c r="M8321" s="72" t="n">
        <f aca="false">G8321*I8321*J8321</f>
        <v>27.23</v>
      </c>
      <c r="N8321" s="72" t="n">
        <f aca="false">D8321*I8321*J8321</f>
        <v>-0</v>
      </c>
      <c r="O8321" s="71" t="n">
        <f aca="false">F8321*J8321</f>
        <v>1</v>
      </c>
      <c r="P8321" s="71" t="n">
        <f aca="false">E8321*J8321</f>
        <v>0</v>
      </c>
    </row>
    <row r="8322" customFormat="false" ht="15" hidden="false" customHeight="false" outlineLevel="0" collapsed="false">
      <c r="A8322" s="71" t="s">
        <v>59</v>
      </c>
      <c r="B8322" s="71" t="s">
        <v>54</v>
      </c>
      <c r="C8322" s="71" t="s">
        <v>2138</v>
      </c>
      <c r="D8322" s="72" t="n">
        <v>0</v>
      </c>
      <c r="E8322" s="71" t="n">
        <v>0</v>
      </c>
      <c r="F8322" s="71" t="n">
        <v>1</v>
      </c>
      <c r="G8322" s="72" t="n">
        <v>59.05</v>
      </c>
      <c r="H8322" s="72" t="n">
        <v>47.24</v>
      </c>
      <c r="I8322" s="71" t="n">
        <f aca="false">IF(B8322&gt;=Settings!$B$23,1,0)</f>
        <v>1</v>
      </c>
      <c r="J8322" s="71" t="n">
        <v>1</v>
      </c>
      <c r="K8322" s="71" t="n">
        <f aca="false">F8322*I8322*J8322</f>
        <v>1</v>
      </c>
      <c r="L8322" s="71" t="n">
        <f aca="false">E8322*I8322*J8322</f>
        <v>0</v>
      </c>
      <c r="M8322" s="72" t="n">
        <f aca="false">G8322*I8322*J8322</f>
        <v>59.05</v>
      </c>
      <c r="N8322" s="72" t="n">
        <f aca="false">D8322*I8322*J8322</f>
        <v>-0</v>
      </c>
      <c r="O8322" s="71" t="n">
        <f aca="false">F8322*J8322</f>
        <v>1</v>
      </c>
      <c r="P8322" s="71" t="n">
        <f aca="false">E8322*J8322</f>
        <v>0</v>
      </c>
    </row>
    <row r="8323" customFormat="false" ht="15" hidden="false" customHeight="false" outlineLevel="0" collapsed="false">
      <c r="A8323" s="71" t="s">
        <v>61</v>
      </c>
      <c r="B8323" s="71" t="s">
        <v>54</v>
      </c>
      <c r="C8323" s="71" t="s">
        <v>365</v>
      </c>
      <c r="D8323" s="72" t="n">
        <v>213.59</v>
      </c>
      <c r="E8323" s="71" t="n">
        <v>1</v>
      </c>
      <c r="F8323" s="71" t="n">
        <v>2</v>
      </c>
      <c r="G8323" s="72" t="n">
        <v>427.18</v>
      </c>
      <c r="H8323" s="72" t="n">
        <v>213.59</v>
      </c>
      <c r="I8323" s="71" t="n">
        <f aca="false">IF(B8323&gt;=Settings!$B$23,1,0)</f>
        <v>1</v>
      </c>
      <c r="J8323" s="71" t="n">
        <v>1</v>
      </c>
      <c r="K8323" s="71" t="n">
        <f aca="false">F8323*I8323*J8323</f>
        <v>2</v>
      </c>
      <c r="L8323" s="71" t="n">
        <f aca="false">E8323*I8323*J8323</f>
        <v>1</v>
      </c>
      <c r="M8323" s="72" t="n">
        <f aca="false">G8323*I8323*J8323</f>
        <v>427.18</v>
      </c>
      <c r="N8323" s="72" t="n">
        <f aca="false">D8323*I8323*J8323</f>
        <v>213.59</v>
      </c>
      <c r="O8323" s="71" t="n">
        <f aca="false">F8323*J8323</f>
        <v>2</v>
      </c>
      <c r="P8323" s="71" t="n">
        <f aca="false">E8323*J8323</f>
        <v>1</v>
      </c>
    </row>
    <row r="8324" customFormat="false" ht="15" hidden="false" customHeight="false" outlineLevel="0" collapsed="false">
      <c r="A8324" s="71" t="s">
        <v>63</v>
      </c>
      <c r="B8324" s="71" t="s">
        <v>54</v>
      </c>
      <c r="C8324" s="71" t="s">
        <v>2314</v>
      </c>
      <c r="D8324" s="72" t="n">
        <v>0</v>
      </c>
      <c r="E8324" s="71" t="n">
        <v>0</v>
      </c>
      <c r="F8324" s="71" t="n">
        <v>3</v>
      </c>
      <c r="G8324" s="72" t="n">
        <v>190.77</v>
      </c>
      <c r="H8324" s="72" t="n">
        <v>190.77</v>
      </c>
      <c r="I8324" s="71" t="n">
        <f aca="false">IF(B8324&gt;=Settings!$B$23,1,0)</f>
        <v>1</v>
      </c>
      <c r="J8324" s="71" t="n">
        <v>1</v>
      </c>
      <c r="K8324" s="71" t="n">
        <f aca="false">F8324*I8324*J8324</f>
        <v>3</v>
      </c>
      <c r="L8324" s="71" t="n">
        <f aca="false">E8324*I8324*J8324</f>
        <v>0</v>
      </c>
      <c r="M8324" s="72" t="n">
        <f aca="false">G8324*I8324*J8324</f>
        <v>190.77</v>
      </c>
      <c r="N8324" s="72" t="n">
        <f aca="false">D8324*I8324*J8324</f>
        <v>-0</v>
      </c>
      <c r="O8324" s="71" t="n">
        <f aca="false">F8324*J8324</f>
        <v>3</v>
      </c>
      <c r="P8324" s="71" t="n">
        <f aca="false">E8324*J8324</f>
        <v>0</v>
      </c>
    </row>
    <row r="8325" customFormat="false" ht="15" hidden="false" customHeight="false" outlineLevel="0" collapsed="false">
      <c r="A8325" s="71" t="s">
        <v>61</v>
      </c>
      <c r="B8325" s="71" t="s">
        <v>54</v>
      </c>
      <c r="C8325" s="71" t="s">
        <v>1243</v>
      </c>
      <c r="D8325" s="72" t="n">
        <v>0</v>
      </c>
      <c r="E8325" s="71" t="n">
        <v>0</v>
      </c>
      <c r="F8325" s="71" t="n">
        <v>1</v>
      </c>
      <c r="G8325" s="72" t="n">
        <v>113.59</v>
      </c>
      <c r="H8325" s="72" t="n">
        <v>113.59</v>
      </c>
      <c r="I8325" s="71" t="n">
        <f aca="false">IF(B8325&gt;=Settings!$B$23,1,0)</f>
        <v>1</v>
      </c>
      <c r="J8325" s="71" t="n">
        <v>1</v>
      </c>
      <c r="K8325" s="71" t="n">
        <f aca="false">F8325*I8325*J8325</f>
        <v>1</v>
      </c>
      <c r="L8325" s="71" t="n">
        <f aca="false">E8325*I8325*J8325</f>
        <v>0</v>
      </c>
      <c r="M8325" s="72" t="n">
        <f aca="false">G8325*I8325*J8325</f>
        <v>113.59</v>
      </c>
      <c r="N8325" s="72" t="n">
        <f aca="false">D8325*I8325*J8325</f>
        <v>-0</v>
      </c>
      <c r="O8325" s="71" t="n">
        <f aca="false">F8325*J8325</f>
        <v>1</v>
      </c>
      <c r="P8325" s="71" t="n">
        <f aca="false">E8325*J8325</f>
        <v>0</v>
      </c>
    </row>
    <row r="8326" customFormat="false" ht="15" hidden="false" customHeight="false" outlineLevel="0" collapsed="false">
      <c r="A8326" s="71" t="s">
        <v>61</v>
      </c>
      <c r="B8326" s="71" t="s">
        <v>54</v>
      </c>
      <c r="C8326" s="71" t="s">
        <v>1277</v>
      </c>
      <c r="D8326" s="72" t="n">
        <v>0</v>
      </c>
      <c r="E8326" s="71" t="n">
        <v>0</v>
      </c>
      <c r="F8326" s="71" t="n">
        <v>1</v>
      </c>
      <c r="G8326" s="72" t="n">
        <v>199.95</v>
      </c>
      <c r="H8326" s="72" t="n">
        <v>199.95</v>
      </c>
      <c r="I8326" s="71" t="n">
        <f aca="false">IF(B8326&gt;=Settings!$B$23,1,0)</f>
        <v>1</v>
      </c>
      <c r="J8326" s="71" t="n">
        <v>1</v>
      </c>
      <c r="K8326" s="71" t="n">
        <f aca="false">F8326*I8326*J8326</f>
        <v>1</v>
      </c>
      <c r="L8326" s="71" t="n">
        <f aca="false">E8326*I8326*J8326</f>
        <v>0</v>
      </c>
      <c r="M8326" s="72" t="n">
        <f aca="false">G8326*I8326*J8326</f>
        <v>199.95</v>
      </c>
      <c r="N8326" s="72" t="n">
        <f aca="false">D8326*I8326*J8326</f>
        <v>-0</v>
      </c>
      <c r="O8326" s="71" t="n">
        <f aca="false">F8326*J8326</f>
        <v>1</v>
      </c>
      <c r="P8326" s="71" t="n">
        <f aca="false">E8326*J8326</f>
        <v>0</v>
      </c>
    </row>
    <row r="8327" customFormat="false" ht="15" hidden="false" customHeight="false" outlineLevel="0" collapsed="false">
      <c r="A8327" s="71" t="s">
        <v>59</v>
      </c>
      <c r="B8327" s="71" t="s">
        <v>54</v>
      </c>
      <c r="C8327" s="71" t="s">
        <v>359</v>
      </c>
      <c r="D8327" s="72" t="n">
        <v>310.83</v>
      </c>
      <c r="E8327" s="71" t="n">
        <v>2</v>
      </c>
      <c r="F8327" s="71" t="n">
        <v>1</v>
      </c>
      <c r="G8327" s="72" t="n">
        <v>172.68</v>
      </c>
      <c r="H8327" s="72" t="n">
        <v>-172.68</v>
      </c>
      <c r="I8327" s="71" t="n">
        <f aca="false">IF(B8327&gt;=Settings!$B$23,1,0)</f>
        <v>1</v>
      </c>
      <c r="J8327" s="71" t="n">
        <v>1</v>
      </c>
      <c r="K8327" s="71" t="n">
        <f aca="false">F8327*I8327*J8327</f>
        <v>1</v>
      </c>
      <c r="L8327" s="71" t="n">
        <f aca="false">E8327*I8327*J8327</f>
        <v>2</v>
      </c>
      <c r="M8327" s="72" t="n">
        <f aca="false">G8327*I8327*J8327</f>
        <v>172.68</v>
      </c>
      <c r="N8327" s="72" t="n">
        <f aca="false">D8327*I8327*J8327</f>
        <v>310.83</v>
      </c>
      <c r="O8327" s="71" t="n">
        <f aca="false">F8327*J8327</f>
        <v>1</v>
      </c>
      <c r="P8327" s="71" t="n">
        <f aca="false">E8327*J8327</f>
        <v>2</v>
      </c>
    </row>
    <row r="8328" customFormat="false" ht="15" hidden="false" customHeight="false" outlineLevel="0" collapsed="false">
      <c r="A8328" s="71" t="s">
        <v>60</v>
      </c>
      <c r="B8328" s="71" t="s">
        <v>54</v>
      </c>
      <c r="C8328" s="71" t="s">
        <v>2132</v>
      </c>
      <c r="D8328" s="72" t="n">
        <v>168.91</v>
      </c>
      <c r="E8328" s="71" t="n">
        <v>1</v>
      </c>
      <c r="F8328" s="71" t="n">
        <v>15</v>
      </c>
      <c r="G8328" s="72" t="n">
        <v>2562.7</v>
      </c>
      <c r="H8328" s="72" t="n">
        <v>2024.88</v>
      </c>
      <c r="I8328" s="71" t="n">
        <f aca="false">IF(B8328&gt;=Settings!$B$23,1,0)</f>
        <v>1</v>
      </c>
      <c r="J8328" s="71" t="n">
        <v>1</v>
      </c>
      <c r="K8328" s="71" t="n">
        <f aca="false">F8328*I8328*J8328</f>
        <v>15</v>
      </c>
      <c r="L8328" s="71" t="n">
        <f aca="false">E8328*I8328*J8328</f>
        <v>1</v>
      </c>
      <c r="M8328" s="72" t="n">
        <f aca="false">G8328*I8328*J8328</f>
        <v>2562.7</v>
      </c>
      <c r="N8328" s="72" t="n">
        <f aca="false">D8328*I8328*J8328</f>
        <v>168.91</v>
      </c>
      <c r="O8328" s="71" t="n">
        <f aca="false">F8328*J8328</f>
        <v>15</v>
      </c>
      <c r="P8328" s="71" t="n">
        <f aca="false">E8328*J8328</f>
        <v>1</v>
      </c>
    </row>
    <row r="8329" customFormat="false" ht="15" hidden="false" customHeight="false" outlineLevel="0" collapsed="false">
      <c r="A8329" s="71" t="s">
        <v>59</v>
      </c>
      <c r="B8329" s="71" t="s">
        <v>54</v>
      </c>
      <c r="C8329" s="71" t="s">
        <v>964</v>
      </c>
      <c r="D8329" s="72" t="n">
        <v>0</v>
      </c>
      <c r="E8329" s="71" t="n">
        <v>0</v>
      </c>
      <c r="F8329" s="71" t="n">
        <v>5</v>
      </c>
      <c r="G8329" s="72" t="n">
        <v>644.75</v>
      </c>
      <c r="H8329" s="72" t="n">
        <v>599.63</v>
      </c>
      <c r="I8329" s="71" t="n">
        <f aca="false">IF(B8329&gt;=Settings!$B$23,1,0)</f>
        <v>1</v>
      </c>
      <c r="J8329" s="71" t="n">
        <v>1</v>
      </c>
      <c r="K8329" s="71" t="n">
        <f aca="false">F8329*I8329*J8329</f>
        <v>5</v>
      </c>
      <c r="L8329" s="71" t="n">
        <f aca="false">E8329*I8329*J8329</f>
        <v>0</v>
      </c>
      <c r="M8329" s="72" t="n">
        <f aca="false">G8329*I8329*J8329</f>
        <v>644.75</v>
      </c>
      <c r="N8329" s="72" t="n">
        <f aca="false">D8329*I8329*J8329</f>
        <v>-0</v>
      </c>
      <c r="O8329" s="71" t="n">
        <f aca="false">F8329*J8329</f>
        <v>5</v>
      </c>
      <c r="P8329" s="71" t="n">
        <f aca="false">E8329*J8329</f>
        <v>0</v>
      </c>
    </row>
    <row r="8330" customFormat="false" ht="15" hidden="false" customHeight="false" outlineLevel="0" collapsed="false">
      <c r="A8330" s="71" t="s">
        <v>61</v>
      </c>
      <c r="B8330" s="71" t="s">
        <v>54</v>
      </c>
      <c r="C8330" s="71" t="s">
        <v>1421</v>
      </c>
      <c r="D8330" s="72" t="n">
        <v>0</v>
      </c>
      <c r="E8330" s="71" t="n">
        <v>0</v>
      </c>
      <c r="F8330" s="71" t="n">
        <v>1</v>
      </c>
      <c r="G8330" s="72" t="n">
        <v>129.95</v>
      </c>
      <c r="H8330" s="72" t="n">
        <v>110.47</v>
      </c>
      <c r="I8330" s="71" t="n">
        <f aca="false">IF(B8330&gt;=Settings!$B$23,1,0)</f>
        <v>1</v>
      </c>
      <c r="J8330" s="71" t="n">
        <v>1</v>
      </c>
      <c r="K8330" s="71" t="n">
        <f aca="false">F8330*I8330*J8330</f>
        <v>1</v>
      </c>
      <c r="L8330" s="71" t="n">
        <f aca="false">E8330*I8330*J8330</f>
        <v>0</v>
      </c>
      <c r="M8330" s="72" t="n">
        <f aca="false">G8330*I8330*J8330</f>
        <v>129.95</v>
      </c>
      <c r="N8330" s="72" t="n">
        <f aca="false">D8330*I8330*J8330</f>
        <v>-0</v>
      </c>
      <c r="O8330" s="71" t="n">
        <f aca="false">F8330*J8330</f>
        <v>1</v>
      </c>
      <c r="P8330" s="71" t="n">
        <f aca="false">E8330*J8330</f>
        <v>0</v>
      </c>
    </row>
    <row r="8331" customFormat="false" ht="15" hidden="false" customHeight="false" outlineLevel="0" collapsed="false">
      <c r="A8331" s="71" t="s">
        <v>62</v>
      </c>
      <c r="B8331" s="71" t="s">
        <v>54</v>
      </c>
      <c r="C8331" s="71" t="s">
        <v>1131</v>
      </c>
      <c r="D8331" s="72" t="n">
        <v>65.42</v>
      </c>
      <c r="E8331" s="71" t="n">
        <v>1</v>
      </c>
      <c r="F8331" s="71" t="n">
        <v>6</v>
      </c>
      <c r="G8331" s="72" t="n">
        <v>417.88</v>
      </c>
      <c r="H8331" s="72" t="n">
        <v>268.91</v>
      </c>
      <c r="I8331" s="71" t="n">
        <f aca="false">IF(B8331&gt;=Settings!$B$23,1,0)</f>
        <v>1</v>
      </c>
      <c r="J8331" s="71" t="n">
        <v>1</v>
      </c>
      <c r="K8331" s="71" t="n">
        <f aca="false">F8331*I8331*J8331</f>
        <v>6</v>
      </c>
      <c r="L8331" s="71" t="n">
        <f aca="false">E8331*I8331*J8331</f>
        <v>1</v>
      </c>
      <c r="M8331" s="72" t="n">
        <f aca="false">G8331*I8331*J8331</f>
        <v>417.88</v>
      </c>
      <c r="N8331" s="72" t="n">
        <f aca="false">D8331*I8331*J8331</f>
        <v>65.42</v>
      </c>
      <c r="O8331" s="71" t="n">
        <f aca="false">F8331*J8331</f>
        <v>6</v>
      </c>
      <c r="P8331" s="71" t="n">
        <f aca="false">E8331*J8331</f>
        <v>1</v>
      </c>
    </row>
    <row r="8332" customFormat="false" ht="15" hidden="false" customHeight="false" outlineLevel="0" collapsed="false">
      <c r="A8332" s="71" t="s">
        <v>59</v>
      </c>
      <c r="B8332" s="71" t="s">
        <v>54</v>
      </c>
      <c r="C8332" s="71" t="s">
        <v>1367</v>
      </c>
      <c r="D8332" s="72" t="n">
        <v>123.6</v>
      </c>
      <c r="E8332" s="71" t="n">
        <v>1</v>
      </c>
      <c r="F8332" s="71" t="n">
        <v>20</v>
      </c>
      <c r="G8332" s="72" t="n">
        <v>2980.87</v>
      </c>
      <c r="H8332" s="72" t="n">
        <v>2570.11</v>
      </c>
      <c r="I8332" s="71" t="n">
        <f aca="false">IF(B8332&gt;=Settings!$B$23,1,0)</f>
        <v>1</v>
      </c>
      <c r="J8332" s="71" t="n">
        <v>1</v>
      </c>
      <c r="K8332" s="71" t="n">
        <f aca="false">F8332*I8332*J8332</f>
        <v>20</v>
      </c>
      <c r="L8332" s="71" t="n">
        <f aca="false">E8332*I8332*J8332</f>
        <v>1</v>
      </c>
      <c r="M8332" s="72" t="n">
        <f aca="false">G8332*I8332*J8332</f>
        <v>2980.87</v>
      </c>
      <c r="N8332" s="72" t="n">
        <f aca="false">D8332*I8332*J8332</f>
        <v>123.6</v>
      </c>
      <c r="O8332" s="71" t="n">
        <f aca="false">F8332*J8332</f>
        <v>20</v>
      </c>
      <c r="P8332" s="71" t="n">
        <f aca="false">E8332*J8332</f>
        <v>1</v>
      </c>
    </row>
    <row r="8333" customFormat="false" ht="15" hidden="false" customHeight="false" outlineLevel="0" collapsed="false">
      <c r="A8333" s="71" t="s">
        <v>63</v>
      </c>
      <c r="B8333" s="71" t="s">
        <v>54</v>
      </c>
      <c r="C8333" s="71" t="s">
        <v>2311</v>
      </c>
      <c r="D8333" s="72" t="n">
        <v>0</v>
      </c>
      <c r="E8333" s="71" t="n">
        <v>0</v>
      </c>
      <c r="F8333" s="71" t="n">
        <v>4</v>
      </c>
      <c r="G8333" s="72" t="n">
        <v>418</v>
      </c>
      <c r="H8333" s="72" t="n">
        <v>418</v>
      </c>
      <c r="I8333" s="71" t="n">
        <f aca="false">IF(B8333&gt;=Settings!$B$23,1,0)</f>
        <v>1</v>
      </c>
      <c r="J8333" s="71" t="n">
        <v>1</v>
      </c>
      <c r="K8333" s="71" t="n">
        <f aca="false">F8333*I8333*J8333</f>
        <v>4</v>
      </c>
      <c r="L8333" s="71" t="n">
        <f aca="false">E8333*I8333*J8333</f>
        <v>0</v>
      </c>
      <c r="M8333" s="72" t="n">
        <f aca="false">G8333*I8333*J8333</f>
        <v>418</v>
      </c>
      <c r="N8333" s="72" t="n">
        <f aca="false">D8333*I8333*J8333</f>
        <v>-0</v>
      </c>
      <c r="O8333" s="71" t="n">
        <f aca="false">F8333*J8333</f>
        <v>4</v>
      </c>
      <c r="P8333" s="71" t="n">
        <f aca="false">E8333*J8333</f>
        <v>0</v>
      </c>
    </row>
    <row r="8334" customFormat="false" ht="15" hidden="false" customHeight="false" outlineLevel="0" collapsed="false">
      <c r="A8334" s="71" t="s">
        <v>60</v>
      </c>
      <c r="B8334" s="71" t="s">
        <v>54</v>
      </c>
      <c r="C8334" s="71" t="s">
        <v>2160</v>
      </c>
      <c r="D8334" s="72" t="n">
        <v>334.85</v>
      </c>
      <c r="E8334" s="71" t="n">
        <v>4</v>
      </c>
      <c r="F8334" s="71" t="n">
        <v>42</v>
      </c>
      <c r="G8334" s="72" t="n">
        <v>3489.03</v>
      </c>
      <c r="H8334" s="72" t="n">
        <v>3038.43</v>
      </c>
      <c r="I8334" s="71" t="n">
        <f aca="false">IF(B8334&gt;=Settings!$B$23,1,0)</f>
        <v>1</v>
      </c>
      <c r="J8334" s="71" t="n">
        <v>1</v>
      </c>
      <c r="K8334" s="71" t="n">
        <f aca="false">F8334*I8334*J8334</f>
        <v>42</v>
      </c>
      <c r="L8334" s="71" t="n">
        <f aca="false">E8334*I8334*J8334</f>
        <v>4</v>
      </c>
      <c r="M8334" s="72" t="n">
        <f aca="false">G8334*I8334*J8334</f>
        <v>3489.03</v>
      </c>
      <c r="N8334" s="72" t="n">
        <f aca="false">D8334*I8334*J8334</f>
        <v>334.85</v>
      </c>
      <c r="O8334" s="71" t="n">
        <f aca="false">F8334*J8334</f>
        <v>42</v>
      </c>
      <c r="P8334" s="71" t="n">
        <f aca="false">E8334*J8334</f>
        <v>4</v>
      </c>
    </row>
    <row r="8335" customFormat="false" ht="15" hidden="false" customHeight="false" outlineLevel="0" collapsed="false">
      <c r="A8335" s="71" t="s">
        <v>63</v>
      </c>
      <c r="B8335" s="71" t="s">
        <v>54</v>
      </c>
      <c r="C8335" s="71" t="s">
        <v>178</v>
      </c>
      <c r="D8335" s="72" t="n">
        <v>118.1</v>
      </c>
      <c r="E8335" s="71" t="n">
        <v>2</v>
      </c>
      <c r="F8335" s="71" t="n">
        <v>2</v>
      </c>
      <c r="G8335" s="72" t="n">
        <v>118.1</v>
      </c>
      <c r="H8335" s="72" t="n">
        <v>0</v>
      </c>
      <c r="I8335" s="71" t="n">
        <f aca="false">IF(B8335&gt;=Settings!$B$23,1,0)</f>
        <v>1</v>
      </c>
      <c r="J8335" s="71" t="n">
        <v>1</v>
      </c>
      <c r="K8335" s="71" t="n">
        <f aca="false">F8335*I8335*J8335</f>
        <v>2</v>
      </c>
      <c r="L8335" s="71" t="n">
        <f aca="false">E8335*I8335*J8335</f>
        <v>2</v>
      </c>
      <c r="M8335" s="72" t="n">
        <f aca="false">G8335*I8335*J8335</f>
        <v>118.1</v>
      </c>
      <c r="N8335" s="72" t="n">
        <f aca="false">D8335*I8335*J8335</f>
        <v>118.1</v>
      </c>
      <c r="O8335" s="71" t="n">
        <f aca="false">F8335*J8335</f>
        <v>2</v>
      </c>
      <c r="P8335" s="71" t="n">
        <f aca="false">E8335*J8335</f>
        <v>2</v>
      </c>
    </row>
    <row r="8336" customFormat="false" ht="15" hidden="false" customHeight="false" outlineLevel="0" collapsed="false">
      <c r="A8336" s="71" t="s">
        <v>59</v>
      </c>
      <c r="B8336" s="71" t="s">
        <v>54</v>
      </c>
      <c r="C8336" s="71" t="s">
        <v>1148</v>
      </c>
      <c r="D8336" s="72" t="n">
        <v>0</v>
      </c>
      <c r="E8336" s="71" t="n">
        <v>0</v>
      </c>
      <c r="F8336" s="71" t="n">
        <v>5</v>
      </c>
      <c r="G8336" s="72" t="n">
        <v>399.77</v>
      </c>
      <c r="H8336" s="72" t="n">
        <v>386.84</v>
      </c>
      <c r="I8336" s="71" t="n">
        <f aca="false">IF(B8336&gt;=Settings!$B$23,1,0)</f>
        <v>1</v>
      </c>
      <c r="J8336" s="71" t="n">
        <v>1</v>
      </c>
      <c r="K8336" s="71" t="n">
        <f aca="false">F8336*I8336*J8336</f>
        <v>5</v>
      </c>
      <c r="L8336" s="71" t="n">
        <f aca="false">E8336*I8336*J8336</f>
        <v>0</v>
      </c>
      <c r="M8336" s="72" t="n">
        <f aca="false">G8336*I8336*J8336</f>
        <v>399.77</v>
      </c>
      <c r="N8336" s="72" t="n">
        <f aca="false">D8336*I8336*J8336</f>
        <v>-0</v>
      </c>
      <c r="O8336" s="71" t="n">
        <f aca="false">F8336*J8336</f>
        <v>5</v>
      </c>
      <c r="P8336" s="71" t="n">
        <f aca="false">E8336*J8336</f>
        <v>0</v>
      </c>
    </row>
    <row r="8337" customFormat="false" ht="15" hidden="false" customHeight="false" outlineLevel="0" collapsed="false">
      <c r="A8337" s="71" t="s">
        <v>59</v>
      </c>
      <c r="B8337" s="71" t="s">
        <v>54</v>
      </c>
      <c r="C8337" s="71" t="s">
        <v>1033</v>
      </c>
      <c r="D8337" s="72" t="n">
        <v>131.77</v>
      </c>
      <c r="E8337" s="71" t="n">
        <v>1</v>
      </c>
      <c r="F8337" s="71" t="n">
        <v>3</v>
      </c>
      <c r="G8337" s="72" t="n">
        <v>395.31</v>
      </c>
      <c r="H8337" s="72" t="n">
        <v>237.19</v>
      </c>
      <c r="I8337" s="71" t="n">
        <f aca="false">IF(B8337&gt;=Settings!$B$23,1,0)</f>
        <v>1</v>
      </c>
      <c r="J8337" s="71" t="n">
        <v>1</v>
      </c>
      <c r="K8337" s="71" t="n">
        <f aca="false">F8337*I8337*J8337</f>
        <v>3</v>
      </c>
      <c r="L8337" s="71" t="n">
        <f aca="false">E8337*I8337*J8337</f>
        <v>1</v>
      </c>
      <c r="M8337" s="72" t="n">
        <f aca="false">G8337*I8337*J8337</f>
        <v>395.31</v>
      </c>
      <c r="N8337" s="72" t="n">
        <f aca="false">D8337*I8337*J8337</f>
        <v>131.77</v>
      </c>
      <c r="O8337" s="71" t="n">
        <f aca="false">F8337*J8337</f>
        <v>3</v>
      </c>
      <c r="P8337" s="71" t="n">
        <f aca="false">E8337*J8337</f>
        <v>1</v>
      </c>
    </row>
    <row r="8338" customFormat="false" ht="15" hidden="false" customHeight="false" outlineLevel="0" collapsed="false">
      <c r="A8338" s="71" t="s">
        <v>60</v>
      </c>
      <c r="B8338" s="71" t="s">
        <v>54</v>
      </c>
      <c r="C8338" s="71" t="s">
        <v>134</v>
      </c>
      <c r="D8338" s="72" t="n">
        <v>1307.21</v>
      </c>
      <c r="E8338" s="71" t="n">
        <v>22</v>
      </c>
      <c r="F8338" s="71" t="n">
        <v>195</v>
      </c>
      <c r="G8338" s="72" t="n">
        <v>14258.65</v>
      </c>
      <c r="H8338" s="72" t="n">
        <v>11002.08</v>
      </c>
      <c r="I8338" s="71" t="n">
        <f aca="false">IF(B8338&gt;=Settings!$B$23,1,0)</f>
        <v>1</v>
      </c>
      <c r="J8338" s="71" t="n">
        <v>1</v>
      </c>
      <c r="K8338" s="71" t="n">
        <f aca="false">F8338*I8338*J8338</f>
        <v>195</v>
      </c>
      <c r="L8338" s="71" t="n">
        <f aca="false">E8338*I8338*J8338</f>
        <v>22</v>
      </c>
      <c r="M8338" s="72" t="n">
        <f aca="false">G8338*I8338*J8338</f>
        <v>14258.65</v>
      </c>
      <c r="N8338" s="72" t="n">
        <f aca="false">D8338*I8338*J8338</f>
        <v>1307.21</v>
      </c>
      <c r="O8338" s="71" t="n">
        <f aca="false">F8338*J8338</f>
        <v>195</v>
      </c>
      <c r="P8338" s="71" t="n">
        <f aca="false">E8338*J8338</f>
        <v>22</v>
      </c>
    </row>
    <row r="8339" customFormat="false" ht="15" hidden="false" customHeight="false" outlineLevel="0" collapsed="false">
      <c r="A8339" s="71" t="s">
        <v>59</v>
      </c>
      <c r="B8339" s="71" t="s">
        <v>54</v>
      </c>
      <c r="C8339" s="71" t="s">
        <v>2404</v>
      </c>
      <c r="D8339" s="72" t="n">
        <v>0</v>
      </c>
      <c r="E8339" s="71" t="n">
        <v>0</v>
      </c>
      <c r="F8339" s="71" t="n">
        <v>1</v>
      </c>
      <c r="G8339" s="72" t="n">
        <v>113.59</v>
      </c>
      <c r="H8339" s="72" t="n">
        <v>113.59</v>
      </c>
      <c r="I8339" s="71" t="n">
        <f aca="false">IF(B8339&gt;=Settings!$B$23,1,0)</f>
        <v>1</v>
      </c>
      <c r="J8339" s="71" t="n">
        <v>1</v>
      </c>
      <c r="K8339" s="71" t="n">
        <f aca="false">F8339*I8339*J8339</f>
        <v>1</v>
      </c>
      <c r="L8339" s="71" t="n">
        <f aca="false">E8339*I8339*J8339</f>
        <v>0</v>
      </c>
      <c r="M8339" s="72" t="n">
        <f aca="false">G8339*I8339*J8339</f>
        <v>113.59</v>
      </c>
      <c r="N8339" s="72" t="n">
        <f aca="false">D8339*I8339*J8339</f>
        <v>-0</v>
      </c>
      <c r="O8339" s="71" t="n">
        <f aca="false">F8339*J8339</f>
        <v>1</v>
      </c>
      <c r="P8339" s="71" t="n">
        <f aca="false">E8339*J8339</f>
        <v>0</v>
      </c>
    </row>
    <row r="8340" customFormat="false" ht="15" hidden="false" customHeight="false" outlineLevel="0" collapsed="false">
      <c r="A8340" s="71" t="s">
        <v>60</v>
      </c>
      <c r="B8340" s="71" t="s">
        <v>54</v>
      </c>
      <c r="C8340" s="71" t="s">
        <v>1287</v>
      </c>
      <c r="D8340" s="72" t="n">
        <v>0</v>
      </c>
      <c r="E8340" s="71" t="n">
        <v>0</v>
      </c>
      <c r="F8340" s="71" t="n">
        <v>8</v>
      </c>
      <c r="G8340" s="72" t="n">
        <v>763.24</v>
      </c>
      <c r="H8340" s="72" t="n">
        <v>666.02</v>
      </c>
      <c r="I8340" s="71" t="n">
        <f aca="false">IF(B8340&gt;=Settings!$B$23,1,0)</f>
        <v>1</v>
      </c>
      <c r="J8340" s="71" t="n">
        <v>1</v>
      </c>
      <c r="K8340" s="71" t="n">
        <f aca="false">F8340*I8340*J8340</f>
        <v>8</v>
      </c>
      <c r="L8340" s="71" t="n">
        <f aca="false">E8340*I8340*J8340</f>
        <v>0</v>
      </c>
      <c r="M8340" s="72" t="n">
        <f aca="false">G8340*I8340*J8340</f>
        <v>763.24</v>
      </c>
      <c r="N8340" s="72" t="n">
        <f aca="false">D8340*I8340*J8340</f>
        <v>-0</v>
      </c>
      <c r="O8340" s="71" t="n">
        <f aca="false">F8340*J8340</f>
        <v>8</v>
      </c>
      <c r="P8340" s="71" t="n">
        <f aca="false">E8340*J8340</f>
        <v>0</v>
      </c>
    </row>
    <row r="8341" customFormat="false" ht="15" hidden="false" customHeight="false" outlineLevel="0" collapsed="false">
      <c r="A8341" s="71" t="s">
        <v>61</v>
      </c>
      <c r="B8341" s="71" t="s">
        <v>54</v>
      </c>
      <c r="C8341" s="71" t="s">
        <v>1052</v>
      </c>
      <c r="D8341" s="72" t="n">
        <v>0</v>
      </c>
      <c r="E8341" s="71" t="n">
        <v>0</v>
      </c>
      <c r="F8341" s="71" t="n">
        <v>1</v>
      </c>
      <c r="G8341" s="72" t="n">
        <v>49.95</v>
      </c>
      <c r="H8341" s="72" t="n">
        <v>42.46</v>
      </c>
      <c r="I8341" s="71" t="n">
        <f aca="false">IF(B8341&gt;=Settings!$B$23,1,0)</f>
        <v>1</v>
      </c>
      <c r="J8341" s="71" t="n">
        <v>1</v>
      </c>
      <c r="K8341" s="71" t="n">
        <f aca="false">F8341*I8341*J8341</f>
        <v>1</v>
      </c>
      <c r="L8341" s="71" t="n">
        <f aca="false">E8341*I8341*J8341</f>
        <v>0</v>
      </c>
      <c r="M8341" s="72" t="n">
        <f aca="false">G8341*I8341*J8341</f>
        <v>49.95</v>
      </c>
      <c r="N8341" s="72" t="n">
        <f aca="false">D8341*I8341*J8341</f>
        <v>-0</v>
      </c>
      <c r="O8341" s="71" t="n">
        <f aca="false">F8341*J8341</f>
        <v>1</v>
      </c>
      <c r="P8341" s="71" t="n">
        <f aca="false">E8341*J8341</f>
        <v>0</v>
      </c>
    </row>
    <row r="8342" customFormat="false" ht="15" hidden="false" customHeight="false" outlineLevel="0" collapsed="false">
      <c r="A8342" s="71" t="s">
        <v>61</v>
      </c>
      <c r="B8342" s="71" t="s">
        <v>54</v>
      </c>
      <c r="C8342" s="71" t="s">
        <v>2474</v>
      </c>
      <c r="D8342" s="72" t="n">
        <v>0</v>
      </c>
      <c r="E8342" s="71" t="n">
        <v>0</v>
      </c>
      <c r="F8342" s="71" t="n">
        <v>1</v>
      </c>
      <c r="G8342" s="72" t="n">
        <v>86.31</v>
      </c>
      <c r="H8342" s="72" t="n">
        <v>73.37</v>
      </c>
      <c r="I8342" s="71" t="n">
        <f aca="false">IF(B8342&gt;=Settings!$B$23,1,0)</f>
        <v>1</v>
      </c>
      <c r="J8342" s="71" t="n">
        <v>1</v>
      </c>
      <c r="K8342" s="71" t="n">
        <f aca="false">F8342*I8342*J8342</f>
        <v>1</v>
      </c>
      <c r="L8342" s="71" t="n">
        <f aca="false">E8342*I8342*J8342</f>
        <v>0</v>
      </c>
      <c r="M8342" s="72" t="n">
        <f aca="false">G8342*I8342*J8342</f>
        <v>86.31</v>
      </c>
      <c r="N8342" s="72" t="n">
        <f aca="false">D8342*I8342*J8342</f>
        <v>-0</v>
      </c>
      <c r="O8342" s="71" t="n">
        <f aca="false">F8342*J8342</f>
        <v>1</v>
      </c>
      <c r="P8342" s="71" t="n">
        <f aca="false">E8342*J8342</f>
        <v>0</v>
      </c>
    </row>
    <row r="8343" customFormat="false" ht="15" hidden="false" customHeight="false" outlineLevel="0" collapsed="false">
      <c r="A8343" s="71" t="s">
        <v>59</v>
      </c>
      <c r="B8343" s="71" t="s">
        <v>54</v>
      </c>
      <c r="C8343" s="71" t="s">
        <v>1770</v>
      </c>
      <c r="D8343" s="72" t="n">
        <v>0</v>
      </c>
      <c r="E8343" s="71" t="n">
        <v>0</v>
      </c>
      <c r="F8343" s="71" t="n">
        <v>2</v>
      </c>
      <c r="G8343" s="72" t="n">
        <v>163.54</v>
      </c>
      <c r="H8343" s="72" t="n">
        <v>163.54</v>
      </c>
      <c r="I8343" s="71" t="n">
        <f aca="false">IF(B8343&gt;=Settings!$B$23,1,0)</f>
        <v>1</v>
      </c>
      <c r="J8343" s="71" t="n">
        <v>1</v>
      </c>
      <c r="K8343" s="71" t="n">
        <f aca="false">F8343*I8343*J8343</f>
        <v>2</v>
      </c>
      <c r="L8343" s="71" t="n">
        <f aca="false">E8343*I8343*J8343</f>
        <v>0</v>
      </c>
      <c r="M8343" s="72" t="n">
        <f aca="false">G8343*I8343*J8343</f>
        <v>163.54</v>
      </c>
      <c r="N8343" s="72" t="n">
        <f aca="false">D8343*I8343*J8343</f>
        <v>-0</v>
      </c>
      <c r="O8343" s="71" t="n">
        <f aca="false">F8343*J8343</f>
        <v>2</v>
      </c>
      <c r="P8343" s="71" t="n">
        <f aca="false">E8343*J8343</f>
        <v>0</v>
      </c>
    </row>
    <row r="8344" customFormat="false" ht="15" hidden="false" customHeight="false" outlineLevel="0" collapsed="false">
      <c r="A8344" s="71" t="s">
        <v>61</v>
      </c>
      <c r="B8344" s="71" t="s">
        <v>54</v>
      </c>
      <c r="C8344" s="71" t="s">
        <v>1169</v>
      </c>
      <c r="D8344" s="72" t="n">
        <v>0</v>
      </c>
      <c r="E8344" s="71" t="n">
        <v>0</v>
      </c>
      <c r="F8344" s="71" t="n">
        <v>11</v>
      </c>
      <c r="G8344" s="72" t="n">
        <v>749.5</v>
      </c>
      <c r="H8344" s="72" t="n">
        <v>708.67</v>
      </c>
      <c r="I8344" s="71" t="n">
        <f aca="false">IF(B8344&gt;=Settings!$B$23,1,0)</f>
        <v>1</v>
      </c>
      <c r="J8344" s="71" t="n">
        <v>1</v>
      </c>
      <c r="K8344" s="71" t="n">
        <f aca="false">F8344*I8344*J8344</f>
        <v>11</v>
      </c>
      <c r="L8344" s="71" t="n">
        <f aca="false">E8344*I8344*J8344</f>
        <v>0</v>
      </c>
      <c r="M8344" s="72" t="n">
        <f aca="false">G8344*I8344*J8344</f>
        <v>749.5</v>
      </c>
      <c r="N8344" s="72" t="n">
        <f aca="false">D8344*I8344*J8344</f>
        <v>-0</v>
      </c>
      <c r="O8344" s="71" t="n">
        <f aca="false">F8344*J8344</f>
        <v>11</v>
      </c>
      <c r="P8344" s="71" t="n">
        <f aca="false">E8344*J8344</f>
        <v>0</v>
      </c>
    </row>
    <row r="8345" customFormat="false" ht="15" hidden="false" customHeight="false" outlineLevel="0" collapsed="false">
      <c r="A8345" s="71" t="s">
        <v>59</v>
      </c>
      <c r="B8345" s="71" t="s">
        <v>54</v>
      </c>
      <c r="C8345" s="71" t="s">
        <v>1269</v>
      </c>
      <c r="D8345" s="72" t="n">
        <v>0</v>
      </c>
      <c r="E8345" s="71" t="n">
        <v>0</v>
      </c>
      <c r="F8345" s="71" t="n">
        <v>6</v>
      </c>
      <c r="G8345" s="72" t="n">
        <v>463.34</v>
      </c>
      <c r="H8345" s="72" t="n">
        <v>425.66</v>
      </c>
      <c r="I8345" s="71" t="n">
        <f aca="false">IF(B8345&gt;=Settings!$B$23,1,0)</f>
        <v>1</v>
      </c>
      <c r="J8345" s="71" t="n">
        <v>1</v>
      </c>
      <c r="K8345" s="71" t="n">
        <f aca="false">F8345*I8345*J8345</f>
        <v>6</v>
      </c>
      <c r="L8345" s="71" t="n">
        <f aca="false">E8345*I8345*J8345</f>
        <v>0</v>
      </c>
      <c r="M8345" s="72" t="n">
        <f aca="false">G8345*I8345*J8345</f>
        <v>463.34</v>
      </c>
      <c r="N8345" s="72" t="n">
        <f aca="false">D8345*I8345*J8345</f>
        <v>-0</v>
      </c>
      <c r="O8345" s="71" t="n">
        <f aca="false">F8345*J8345</f>
        <v>6</v>
      </c>
      <c r="P8345" s="71" t="n">
        <f aca="false">E8345*J8345</f>
        <v>0</v>
      </c>
    </row>
    <row r="8346" customFormat="false" ht="15" hidden="false" customHeight="false" outlineLevel="0" collapsed="false">
      <c r="A8346" s="71" t="s">
        <v>61</v>
      </c>
      <c r="B8346" s="71" t="s">
        <v>54</v>
      </c>
      <c r="C8346" s="71" t="s">
        <v>1048</v>
      </c>
      <c r="D8346" s="72" t="n">
        <v>0</v>
      </c>
      <c r="E8346" s="71" t="n">
        <v>0</v>
      </c>
      <c r="F8346" s="71" t="n">
        <v>2</v>
      </c>
      <c r="G8346" s="72" t="n">
        <v>463.54</v>
      </c>
      <c r="H8346" s="72" t="n">
        <v>463.54</v>
      </c>
      <c r="I8346" s="71" t="n">
        <f aca="false">IF(B8346&gt;=Settings!$B$23,1,0)</f>
        <v>1</v>
      </c>
      <c r="J8346" s="71" t="n">
        <v>1</v>
      </c>
      <c r="K8346" s="71" t="n">
        <f aca="false">F8346*I8346*J8346</f>
        <v>2</v>
      </c>
      <c r="L8346" s="71" t="n">
        <f aca="false">E8346*I8346*J8346</f>
        <v>0</v>
      </c>
      <c r="M8346" s="72" t="n">
        <f aca="false">G8346*I8346*J8346</f>
        <v>463.54</v>
      </c>
      <c r="N8346" s="72" t="n">
        <f aca="false">D8346*I8346*J8346</f>
        <v>-0</v>
      </c>
      <c r="O8346" s="71" t="n">
        <f aca="false">F8346*J8346</f>
        <v>2</v>
      </c>
      <c r="P8346" s="71" t="n">
        <f aca="false">E8346*J8346</f>
        <v>0</v>
      </c>
    </row>
    <row r="8347" customFormat="false" ht="15" hidden="false" customHeight="false" outlineLevel="0" collapsed="false">
      <c r="A8347" s="71" t="s">
        <v>59</v>
      </c>
      <c r="B8347" s="71" t="s">
        <v>54</v>
      </c>
      <c r="C8347" s="71" t="s">
        <v>1845</v>
      </c>
      <c r="D8347" s="72" t="n">
        <v>104.5</v>
      </c>
      <c r="E8347" s="71" t="n">
        <v>1</v>
      </c>
      <c r="F8347" s="71" t="n">
        <v>9</v>
      </c>
      <c r="G8347" s="72" t="n">
        <v>963.23</v>
      </c>
      <c r="H8347" s="72" t="n">
        <v>822.16</v>
      </c>
      <c r="I8347" s="71" t="n">
        <f aca="false">IF(B8347&gt;=Settings!$B$23,1,0)</f>
        <v>1</v>
      </c>
      <c r="J8347" s="71" t="n">
        <v>1</v>
      </c>
      <c r="K8347" s="71" t="n">
        <f aca="false">F8347*I8347*J8347</f>
        <v>9</v>
      </c>
      <c r="L8347" s="71" t="n">
        <f aca="false">E8347*I8347*J8347</f>
        <v>1</v>
      </c>
      <c r="M8347" s="72" t="n">
        <f aca="false">G8347*I8347*J8347</f>
        <v>963.23</v>
      </c>
      <c r="N8347" s="72" t="n">
        <f aca="false">D8347*I8347*J8347</f>
        <v>104.5</v>
      </c>
      <c r="O8347" s="71" t="n">
        <f aca="false">F8347*J8347</f>
        <v>9</v>
      </c>
      <c r="P8347" s="71" t="n">
        <f aca="false">E8347*J8347</f>
        <v>1</v>
      </c>
    </row>
    <row r="8348" customFormat="false" ht="15" hidden="false" customHeight="false" outlineLevel="0" collapsed="false">
      <c r="A8348" s="71" t="s">
        <v>59</v>
      </c>
      <c r="B8348" s="71" t="s">
        <v>54</v>
      </c>
      <c r="C8348" s="71" t="s">
        <v>951</v>
      </c>
      <c r="D8348" s="72" t="n">
        <v>0</v>
      </c>
      <c r="E8348" s="71" t="n">
        <v>0</v>
      </c>
      <c r="F8348" s="71" t="n">
        <v>8</v>
      </c>
      <c r="G8348" s="72" t="n">
        <v>767.8</v>
      </c>
      <c r="H8348" s="72" t="n">
        <v>767.8</v>
      </c>
      <c r="I8348" s="71" t="n">
        <f aca="false">IF(B8348&gt;=Settings!$B$23,1,0)</f>
        <v>1</v>
      </c>
      <c r="J8348" s="71" t="n">
        <v>1</v>
      </c>
      <c r="K8348" s="71" t="n">
        <f aca="false">F8348*I8348*J8348</f>
        <v>8</v>
      </c>
      <c r="L8348" s="71" t="n">
        <f aca="false">E8348*I8348*J8348</f>
        <v>0</v>
      </c>
      <c r="M8348" s="72" t="n">
        <f aca="false">G8348*I8348*J8348</f>
        <v>767.8</v>
      </c>
      <c r="N8348" s="72" t="n">
        <f aca="false">D8348*I8348*J8348</f>
        <v>-0</v>
      </c>
      <c r="O8348" s="71" t="n">
        <f aca="false">F8348*J8348</f>
        <v>8</v>
      </c>
      <c r="P8348" s="71" t="n">
        <f aca="false">E8348*J8348</f>
        <v>0</v>
      </c>
    </row>
    <row r="8349" customFormat="false" ht="15" hidden="false" customHeight="false" outlineLevel="0" collapsed="false">
      <c r="A8349" s="71" t="s">
        <v>61</v>
      </c>
      <c r="B8349" s="71" t="s">
        <v>54</v>
      </c>
      <c r="C8349" s="71" t="s">
        <v>987</v>
      </c>
      <c r="D8349" s="72" t="n">
        <v>0</v>
      </c>
      <c r="E8349" s="71" t="n">
        <v>0</v>
      </c>
      <c r="F8349" s="71" t="n">
        <v>2</v>
      </c>
      <c r="G8349" s="72" t="n">
        <v>145.36</v>
      </c>
      <c r="H8349" s="72" t="n">
        <v>131.74</v>
      </c>
      <c r="I8349" s="71" t="n">
        <f aca="false">IF(B8349&gt;=Settings!$B$23,1,0)</f>
        <v>1</v>
      </c>
      <c r="J8349" s="71" t="n">
        <v>1</v>
      </c>
      <c r="K8349" s="71" t="n">
        <f aca="false">F8349*I8349*J8349</f>
        <v>2</v>
      </c>
      <c r="L8349" s="71" t="n">
        <f aca="false">E8349*I8349*J8349</f>
        <v>0</v>
      </c>
      <c r="M8349" s="72" t="n">
        <f aca="false">G8349*I8349*J8349</f>
        <v>145.36</v>
      </c>
      <c r="N8349" s="72" t="n">
        <f aca="false">D8349*I8349*J8349</f>
        <v>-0</v>
      </c>
      <c r="O8349" s="71" t="n">
        <f aca="false">F8349*J8349</f>
        <v>2</v>
      </c>
      <c r="P8349" s="71" t="n">
        <f aca="false">E8349*J8349</f>
        <v>0</v>
      </c>
    </row>
    <row r="8350" customFormat="false" ht="15" hidden="false" customHeight="false" outlineLevel="0" collapsed="false">
      <c r="A8350" s="71" t="s">
        <v>60</v>
      </c>
      <c r="B8350" s="71" t="s">
        <v>54</v>
      </c>
      <c r="C8350" s="71" t="s">
        <v>393</v>
      </c>
      <c r="D8350" s="72" t="n">
        <v>145.56</v>
      </c>
      <c r="E8350" s="71" t="n">
        <v>42</v>
      </c>
      <c r="F8350" s="71" t="n">
        <v>584</v>
      </c>
      <c r="G8350" s="72" t="n">
        <v>2099.94</v>
      </c>
      <c r="H8350" s="72" t="n">
        <v>1893.15</v>
      </c>
      <c r="I8350" s="71" t="n">
        <f aca="false">IF(B8350&gt;=Settings!$B$23,1,0)</f>
        <v>1</v>
      </c>
      <c r="J8350" s="71" t="n">
        <v>1</v>
      </c>
      <c r="K8350" s="71" t="n">
        <f aca="false">F8350*I8350*J8350</f>
        <v>584</v>
      </c>
      <c r="L8350" s="71" t="n">
        <f aca="false">E8350*I8350*J8350</f>
        <v>42</v>
      </c>
      <c r="M8350" s="72" t="n">
        <f aca="false">G8350*I8350*J8350</f>
        <v>2099.94</v>
      </c>
      <c r="N8350" s="72" t="n">
        <f aca="false">D8350*I8350*J8350</f>
        <v>145.56</v>
      </c>
      <c r="O8350" s="71" t="n">
        <f aca="false">F8350*J8350</f>
        <v>584</v>
      </c>
      <c r="P8350" s="71" t="n">
        <f aca="false">E8350*J8350</f>
        <v>42</v>
      </c>
    </row>
    <row r="8351" customFormat="false" ht="15" hidden="false" customHeight="false" outlineLevel="0" collapsed="false">
      <c r="A8351" s="71" t="s">
        <v>59</v>
      </c>
      <c r="B8351" s="71" t="s">
        <v>54</v>
      </c>
      <c r="C8351" s="71" t="s">
        <v>1547</v>
      </c>
      <c r="D8351" s="72" t="n">
        <v>0</v>
      </c>
      <c r="E8351" s="71" t="n">
        <v>0</v>
      </c>
      <c r="F8351" s="71" t="n">
        <v>1</v>
      </c>
      <c r="G8351" s="72" t="n">
        <v>107.22</v>
      </c>
      <c r="H8351" s="72" t="n">
        <v>85.78</v>
      </c>
      <c r="I8351" s="71" t="n">
        <f aca="false">IF(B8351&gt;=Settings!$B$23,1,0)</f>
        <v>1</v>
      </c>
      <c r="J8351" s="71" t="n">
        <v>1</v>
      </c>
      <c r="K8351" s="71" t="n">
        <f aca="false">F8351*I8351*J8351</f>
        <v>1</v>
      </c>
      <c r="L8351" s="71" t="n">
        <f aca="false">E8351*I8351*J8351</f>
        <v>0</v>
      </c>
      <c r="M8351" s="72" t="n">
        <f aca="false">G8351*I8351*J8351</f>
        <v>107.22</v>
      </c>
      <c r="N8351" s="72" t="n">
        <f aca="false">D8351*I8351*J8351</f>
        <v>-0</v>
      </c>
      <c r="O8351" s="71" t="n">
        <f aca="false">F8351*J8351</f>
        <v>1</v>
      </c>
      <c r="P8351" s="71" t="n">
        <f aca="false">E8351*J8351</f>
        <v>0</v>
      </c>
    </row>
    <row r="8352" customFormat="false" ht="15" hidden="false" customHeight="false" outlineLevel="0" collapsed="false">
      <c r="A8352" s="71" t="s">
        <v>59</v>
      </c>
      <c r="B8352" s="71" t="s">
        <v>54</v>
      </c>
      <c r="C8352" s="71" t="s">
        <v>1041</v>
      </c>
      <c r="D8352" s="72" t="n">
        <v>17.26</v>
      </c>
      <c r="E8352" s="71" t="n">
        <v>1</v>
      </c>
      <c r="F8352" s="71" t="n">
        <v>29</v>
      </c>
      <c r="G8352" s="72" t="n">
        <v>500.54</v>
      </c>
      <c r="H8352" s="72" t="n">
        <v>470.36</v>
      </c>
      <c r="I8352" s="71" t="n">
        <f aca="false">IF(B8352&gt;=Settings!$B$23,1,0)</f>
        <v>1</v>
      </c>
      <c r="J8352" s="71" t="n">
        <v>1</v>
      </c>
      <c r="K8352" s="71" t="n">
        <f aca="false">F8352*I8352*J8352</f>
        <v>29</v>
      </c>
      <c r="L8352" s="71" t="n">
        <f aca="false">E8352*I8352*J8352</f>
        <v>1</v>
      </c>
      <c r="M8352" s="72" t="n">
        <f aca="false">G8352*I8352*J8352</f>
        <v>500.54</v>
      </c>
      <c r="N8352" s="72" t="n">
        <f aca="false">D8352*I8352*J8352</f>
        <v>17.26</v>
      </c>
      <c r="O8352" s="71" t="n">
        <f aca="false">F8352*J8352</f>
        <v>29</v>
      </c>
      <c r="P8352" s="71" t="n">
        <f aca="false">E8352*J8352</f>
        <v>1</v>
      </c>
    </row>
    <row r="8353" customFormat="false" ht="15" hidden="false" customHeight="false" outlineLevel="0" collapsed="false">
      <c r="A8353" s="71" t="s">
        <v>59</v>
      </c>
      <c r="B8353" s="71" t="s">
        <v>54</v>
      </c>
      <c r="C8353" s="71" t="s">
        <v>2445</v>
      </c>
      <c r="D8353" s="72" t="n">
        <v>81.77</v>
      </c>
      <c r="E8353" s="71" t="n">
        <v>1</v>
      </c>
      <c r="F8353" s="71" t="n">
        <v>1</v>
      </c>
      <c r="G8353" s="72" t="n">
        <v>81.77</v>
      </c>
      <c r="H8353" s="72" t="n">
        <v>0</v>
      </c>
      <c r="I8353" s="71" t="n">
        <f aca="false">IF(B8353&gt;=Settings!$B$23,1,0)</f>
        <v>1</v>
      </c>
      <c r="J8353" s="71" t="n">
        <v>1</v>
      </c>
      <c r="K8353" s="71" t="n">
        <f aca="false">F8353*I8353*J8353</f>
        <v>1</v>
      </c>
      <c r="L8353" s="71" t="n">
        <f aca="false">E8353*I8353*J8353</f>
        <v>1</v>
      </c>
      <c r="M8353" s="72" t="n">
        <f aca="false">G8353*I8353*J8353</f>
        <v>81.77</v>
      </c>
      <c r="N8353" s="72" t="n">
        <f aca="false">D8353*I8353*J8353</f>
        <v>81.77</v>
      </c>
      <c r="O8353" s="71" t="n">
        <f aca="false">F8353*J8353</f>
        <v>1</v>
      </c>
      <c r="P8353" s="71" t="n">
        <f aca="false">E8353*J8353</f>
        <v>1</v>
      </c>
    </row>
    <row r="8354" customFormat="false" ht="15" hidden="false" customHeight="false" outlineLevel="0" collapsed="false">
      <c r="A8354" s="71" t="s">
        <v>61</v>
      </c>
      <c r="B8354" s="71" t="s">
        <v>54</v>
      </c>
      <c r="C8354" s="71" t="s">
        <v>2064</v>
      </c>
      <c r="D8354" s="72" t="n">
        <v>0</v>
      </c>
      <c r="E8354" s="71" t="n">
        <v>0</v>
      </c>
      <c r="F8354" s="71" t="n">
        <v>1</v>
      </c>
      <c r="G8354" s="72" t="n">
        <v>54.5</v>
      </c>
      <c r="H8354" s="72" t="n">
        <v>54.5</v>
      </c>
      <c r="I8354" s="71" t="n">
        <f aca="false">IF(B8354&gt;=Settings!$B$23,1,0)</f>
        <v>1</v>
      </c>
      <c r="J8354" s="71" t="n">
        <v>1</v>
      </c>
      <c r="K8354" s="71" t="n">
        <f aca="false">F8354*I8354*J8354</f>
        <v>1</v>
      </c>
      <c r="L8354" s="71" t="n">
        <f aca="false">E8354*I8354*J8354</f>
        <v>0</v>
      </c>
      <c r="M8354" s="72" t="n">
        <f aca="false">G8354*I8354*J8354</f>
        <v>54.5</v>
      </c>
      <c r="N8354" s="72" t="n">
        <f aca="false">D8354*I8354*J8354</f>
        <v>-0</v>
      </c>
      <c r="O8354" s="71" t="n">
        <f aca="false">F8354*J8354</f>
        <v>1</v>
      </c>
      <c r="P8354" s="71" t="n">
        <f aca="false">E8354*J8354</f>
        <v>0</v>
      </c>
    </row>
    <row r="8355" customFormat="false" ht="15" hidden="false" customHeight="false" outlineLevel="0" collapsed="false">
      <c r="A8355" s="71" t="s">
        <v>59</v>
      </c>
      <c r="B8355" s="71" t="s">
        <v>54</v>
      </c>
      <c r="C8355" s="71" t="s">
        <v>1040</v>
      </c>
      <c r="D8355" s="72" t="n">
        <v>0</v>
      </c>
      <c r="E8355" s="71" t="n">
        <v>0</v>
      </c>
      <c r="F8355" s="71" t="n">
        <v>5</v>
      </c>
      <c r="G8355" s="72" t="n">
        <v>227.05</v>
      </c>
      <c r="H8355" s="72" t="n">
        <v>227.05</v>
      </c>
      <c r="I8355" s="71" t="n">
        <f aca="false">IF(B8355&gt;=Settings!$B$23,1,0)</f>
        <v>1</v>
      </c>
      <c r="J8355" s="71" t="n">
        <v>1</v>
      </c>
      <c r="K8355" s="71" t="n">
        <f aca="false">F8355*I8355*J8355</f>
        <v>5</v>
      </c>
      <c r="L8355" s="71" t="n">
        <f aca="false">E8355*I8355*J8355</f>
        <v>0</v>
      </c>
      <c r="M8355" s="72" t="n">
        <f aca="false">G8355*I8355*J8355</f>
        <v>227.05</v>
      </c>
      <c r="N8355" s="72" t="n">
        <f aca="false">D8355*I8355*J8355</f>
        <v>-0</v>
      </c>
      <c r="O8355" s="71" t="n">
        <f aca="false">F8355*J8355</f>
        <v>5</v>
      </c>
      <c r="P8355" s="71" t="n">
        <f aca="false">E8355*J8355</f>
        <v>0</v>
      </c>
    </row>
    <row r="8356" customFormat="false" ht="15" hidden="false" customHeight="false" outlineLevel="0" collapsed="false">
      <c r="A8356" s="71" t="s">
        <v>60</v>
      </c>
      <c r="B8356" s="71" t="s">
        <v>54</v>
      </c>
      <c r="C8356" s="71" t="s">
        <v>1374</v>
      </c>
      <c r="D8356" s="72" t="n">
        <v>0</v>
      </c>
      <c r="E8356" s="71" t="n">
        <v>0</v>
      </c>
      <c r="F8356" s="71" t="n">
        <v>1</v>
      </c>
      <c r="G8356" s="72" t="n">
        <v>149.95</v>
      </c>
      <c r="H8356" s="72" t="n">
        <v>149.95</v>
      </c>
      <c r="I8356" s="71" t="n">
        <f aca="false">IF(B8356&gt;=Settings!$B$23,1,0)</f>
        <v>1</v>
      </c>
      <c r="J8356" s="71" t="n">
        <v>1</v>
      </c>
      <c r="K8356" s="71" t="n">
        <f aca="false">F8356*I8356*J8356</f>
        <v>1</v>
      </c>
      <c r="L8356" s="71" t="n">
        <f aca="false">E8356*I8356*J8356</f>
        <v>0</v>
      </c>
      <c r="M8356" s="72" t="n">
        <f aca="false">G8356*I8356*J8356</f>
        <v>149.95</v>
      </c>
      <c r="N8356" s="72" t="n">
        <f aca="false">D8356*I8356*J8356</f>
        <v>-0</v>
      </c>
      <c r="O8356" s="71" t="n">
        <f aca="false">F8356*J8356</f>
        <v>1</v>
      </c>
      <c r="P8356" s="71" t="n">
        <f aca="false">E8356*J8356</f>
        <v>0</v>
      </c>
    </row>
    <row r="8357" customFormat="false" ht="15" hidden="false" customHeight="false" outlineLevel="0" collapsed="false">
      <c r="A8357" s="71" t="s">
        <v>61</v>
      </c>
      <c r="B8357" s="71" t="s">
        <v>54</v>
      </c>
      <c r="C8357" s="71" t="s">
        <v>116</v>
      </c>
      <c r="D8357" s="72" t="n">
        <v>732.46</v>
      </c>
      <c r="E8357" s="71" t="n">
        <v>7</v>
      </c>
      <c r="F8357" s="71" t="n">
        <v>124</v>
      </c>
      <c r="G8357" s="72" t="n">
        <v>15675.72</v>
      </c>
      <c r="H8357" s="72" t="n">
        <v>12973.13</v>
      </c>
      <c r="I8357" s="71" t="n">
        <f aca="false">IF(B8357&gt;=Settings!$B$23,1,0)</f>
        <v>1</v>
      </c>
      <c r="J8357" s="71" t="n">
        <v>1</v>
      </c>
      <c r="K8357" s="71" t="n">
        <f aca="false">F8357*I8357*J8357</f>
        <v>124</v>
      </c>
      <c r="L8357" s="71" t="n">
        <f aca="false">E8357*I8357*J8357</f>
        <v>7</v>
      </c>
      <c r="M8357" s="72" t="n">
        <f aca="false">G8357*I8357*J8357</f>
        <v>15675.72</v>
      </c>
      <c r="N8357" s="72" t="n">
        <f aca="false">D8357*I8357*J8357</f>
        <v>732.46</v>
      </c>
      <c r="O8357" s="71" t="n">
        <f aca="false">F8357*J8357</f>
        <v>124</v>
      </c>
      <c r="P8357" s="71" t="n">
        <f aca="false">E8357*J8357</f>
        <v>7</v>
      </c>
    </row>
    <row r="8358" customFormat="false" ht="15" hidden="false" customHeight="false" outlineLevel="0" collapsed="false">
      <c r="A8358" s="71" t="s">
        <v>63</v>
      </c>
      <c r="B8358" s="71" t="s">
        <v>54</v>
      </c>
      <c r="C8358" s="71" t="s">
        <v>2296</v>
      </c>
      <c r="D8358" s="72" t="n">
        <v>0</v>
      </c>
      <c r="E8358" s="71" t="n">
        <v>0</v>
      </c>
      <c r="F8358" s="71" t="n">
        <v>5</v>
      </c>
      <c r="G8358" s="72" t="n">
        <v>17.95</v>
      </c>
      <c r="H8358" s="72" t="n">
        <v>17.95</v>
      </c>
      <c r="I8358" s="71" t="n">
        <f aca="false">IF(B8358&gt;=Settings!$B$23,1,0)</f>
        <v>1</v>
      </c>
      <c r="J8358" s="71" t="n">
        <v>1</v>
      </c>
      <c r="K8358" s="71" t="n">
        <f aca="false">F8358*I8358*J8358</f>
        <v>5</v>
      </c>
      <c r="L8358" s="71" t="n">
        <f aca="false">E8358*I8358*J8358</f>
        <v>0</v>
      </c>
      <c r="M8358" s="72" t="n">
        <f aca="false">G8358*I8358*J8358</f>
        <v>17.95</v>
      </c>
      <c r="N8358" s="72" t="n">
        <f aca="false">D8358*I8358*J8358</f>
        <v>-0</v>
      </c>
      <c r="O8358" s="71" t="n">
        <f aca="false">F8358*J8358</f>
        <v>5</v>
      </c>
      <c r="P8358" s="71" t="n">
        <f aca="false">E8358*J8358</f>
        <v>0</v>
      </c>
    </row>
    <row r="8359" customFormat="false" ht="15" hidden="false" customHeight="false" outlineLevel="0" collapsed="false">
      <c r="A8359" s="71" t="s">
        <v>61</v>
      </c>
      <c r="B8359" s="71" t="s">
        <v>54</v>
      </c>
      <c r="C8359" s="71" t="s">
        <v>153</v>
      </c>
      <c r="D8359" s="72" t="n">
        <v>518.1</v>
      </c>
      <c r="E8359" s="71" t="n">
        <v>2</v>
      </c>
      <c r="F8359" s="71" t="n">
        <v>6</v>
      </c>
      <c r="G8359" s="72" t="n">
        <v>1684.27</v>
      </c>
      <c r="H8359" s="72" t="n">
        <v>1127.33</v>
      </c>
      <c r="I8359" s="71" t="n">
        <f aca="false">IF(B8359&gt;=Settings!$B$23,1,0)</f>
        <v>1</v>
      </c>
      <c r="J8359" s="71" t="n">
        <v>1</v>
      </c>
      <c r="K8359" s="71" t="n">
        <f aca="false">F8359*I8359*J8359</f>
        <v>6</v>
      </c>
      <c r="L8359" s="71" t="n">
        <f aca="false">E8359*I8359*J8359</f>
        <v>2</v>
      </c>
      <c r="M8359" s="72" t="n">
        <f aca="false">G8359*I8359*J8359</f>
        <v>1684.27</v>
      </c>
      <c r="N8359" s="72" t="n">
        <f aca="false">D8359*I8359*J8359</f>
        <v>518.1</v>
      </c>
      <c r="O8359" s="71" t="n">
        <f aca="false">F8359*J8359</f>
        <v>6</v>
      </c>
      <c r="P8359" s="71" t="n">
        <f aca="false">E8359*J8359</f>
        <v>2</v>
      </c>
    </row>
    <row r="8360" customFormat="false" ht="15" hidden="false" customHeight="false" outlineLevel="0" collapsed="false">
      <c r="A8360" s="71" t="s">
        <v>59</v>
      </c>
      <c r="B8360" s="71" t="s">
        <v>54</v>
      </c>
      <c r="C8360" s="71" t="s">
        <v>1486</v>
      </c>
      <c r="D8360" s="72" t="n">
        <v>0</v>
      </c>
      <c r="E8360" s="71" t="n">
        <v>0</v>
      </c>
      <c r="F8360" s="71" t="n">
        <v>5</v>
      </c>
      <c r="G8360" s="72" t="n">
        <v>295.23</v>
      </c>
      <c r="H8360" s="72" t="n">
        <v>273.43</v>
      </c>
      <c r="I8360" s="71" t="n">
        <f aca="false">IF(B8360&gt;=Settings!$B$23,1,0)</f>
        <v>1</v>
      </c>
      <c r="J8360" s="71" t="n">
        <v>1</v>
      </c>
      <c r="K8360" s="71" t="n">
        <f aca="false">F8360*I8360*J8360</f>
        <v>5</v>
      </c>
      <c r="L8360" s="71" t="n">
        <f aca="false">E8360*I8360*J8360</f>
        <v>0</v>
      </c>
      <c r="M8360" s="72" t="n">
        <f aca="false">G8360*I8360*J8360</f>
        <v>295.23</v>
      </c>
      <c r="N8360" s="72" t="n">
        <f aca="false">D8360*I8360*J8360</f>
        <v>-0</v>
      </c>
      <c r="O8360" s="71" t="n">
        <f aca="false">F8360*J8360</f>
        <v>5</v>
      </c>
      <c r="P8360" s="71" t="n">
        <f aca="false">E8360*J8360</f>
        <v>0</v>
      </c>
    </row>
    <row r="8361" customFormat="false" ht="15" hidden="false" customHeight="false" outlineLevel="0" collapsed="false">
      <c r="A8361" s="71" t="s">
        <v>59</v>
      </c>
      <c r="B8361" s="71" t="s">
        <v>54</v>
      </c>
      <c r="C8361" s="71" t="s">
        <v>1487</v>
      </c>
      <c r="D8361" s="72" t="n">
        <v>149.05</v>
      </c>
      <c r="E8361" s="71" t="n">
        <v>1</v>
      </c>
      <c r="F8361" s="71" t="n">
        <v>3</v>
      </c>
      <c r="G8361" s="72" t="n">
        <v>513.5</v>
      </c>
      <c r="H8361" s="72" t="n">
        <v>327.19</v>
      </c>
      <c r="I8361" s="71" t="n">
        <f aca="false">IF(B8361&gt;=Settings!$B$23,1,0)</f>
        <v>1</v>
      </c>
      <c r="J8361" s="71" t="n">
        <v>1</v>
      </c>
      <c r="K8361" s="71" t="n">
        <f aca="false">F8361*I8361*J8361</f>
        <v>3</v>
      </c>
      <c r="L8361" s="71" t="n">
        <f aca="false">E8361*I8361*J8361</f>
        <v>1</v>
      </c>
      <c r="M8361" s="72" t="n">
        <f aca="false">G8361*I8361*J8361</f>
        <v>513.5</v>
      </c>
      <c r="N8361" s="72" t="n">
        <f aca="false">D8361*I8361*J8361</f>
        <v>149.05</v>
      </c>
      <c r="O8361" s="71" t="n">
        <f aca="false">F8361*J8361</f>
        <v>3</v>
      </c>
      <c r="P8361" s="71" t="n">
        <f aca="false">E8361*J8361</f>
        <v>1</v>
      </c>
    </row>
    <row r="8362" customFormat="false" ht="15" hidden="false" customHeight="false" outlineLevel="0" collapsed="false">
      <c r="A8362" s="71" t="s">
        <v>59</v>
      </c>
      <c r="B8362" s="71" t="s">
        <v>54</v>
      </c>
      <c r="C8362" s="71" t="s">
        <v>611</v>
      </c>
      <c r="D8362" s="72" t="n">
        <v>274.49</v>
      </c>
      <c r="E8362" s="71" t="n">
        <v>7</v>
      </c>
      <c r="F8362" s="71" t="n">
        <v>46</v>
      </c>
      <c r="G8362" s="72" t="n">
        <v>1700.21</v>
      </c>
      <c r="H8362" s="72" t="n">
        <v>1378.09</v>
      </c>
      <c r="I8362" s="71" t="n">
        <f aca="false">IF(B8362&gt;=Settings!$B$23,1,0)</f>
        <v>1</v>
      </c>
      <c r="J8362" s="71" t="n">
        <v>1</v>
      </c>
      <c r="K8362" s="71" t="n">
        <f aca="false">F8362*I8362*J8362</f>
        <v>46</v>
      </c>
      <c r="L8362" s="71" t="n">
        <f aca="false">E8362*I8362*J8362</f>
        <v>7</v>
      </c>
      <c r="M8362" s="72" t="n">
        <f aca="false">G8362*I8362*J8362</f>
        <v>1700.21</v>
      </c>
      <c r="N8362" s="72" t="n">
        <f aca="false">D8362*I8362*J8362</f>
        <v>274.49</v>
      </c>
      <c r="O8362" s="71" t="n">
        <f aca="false">F8362*J8362</f>
        <v>46</v>
      </c>
      <c r="P8362" s="71" t="n">
        <f aca="false">E8362*J8362</f>
        <v>7</v>
      </c>
    </row>
    <row r="8363" customFormat="false" ht="15" hidden="false" customHeight="false" outlineLevel="0" collapsed="false">
      <c r="A8363" s="71" t="s">
        <v>60</v>
      </c>
      <c r="B8363" s="71" t="s">
        <v>54</v>
      </c>
      <c r="C8363" s="71" t="s">
        <v>2058</v>
      </c>
      <c r="D8363" s="72" t="n">
        <v>17.25</v>
      </c>
      <c r="E8363" s="71" t="n">
        <v>4</v>
      </c>
      <c r="F8363" s="71" t="n">
        <v>25</v>
      </c>
      <c r="G8363" s="72" t="n">
        <v>113.44</v>
      </c>
      <c r="H8363" s="72" t="n">
        <v>91.91</v>
      </c>
      <c r="I8363" s="71" t="n">
        <f aca="false">IF(B8363&gt;=Settings!$B$23,1,0)</f>
        <v>1</v>
      </c>
      <c r="J8363" s="71" t="n">
        <v>1</v>
      </c>
      <c r="K8363" s="71" t="n">
        <f aca="false">F8363*I8363*J8363</f>
        <v>25</v>
      </c>
      <c r="L8363" s="71" t="n">
        <f aca="false">E8363*I8363*J8363</f>
        <v>4</v>
      </c>
      <c r="M8363" s="72" t="n">
        <f aca="false">G8363*I8363*J8363</f>
        <v>113.44</v>
      </c>
      <c r="N8363" s="72" t="n">
        <f aca="false">D8363*I8363*J8363</f>
        <v>17.25</v>
      </c>
      <c r="O8363" s="71" t="n">
        <f aca="false">F8363*J8363</f>
        <v>25</v>
      </c>
      <c r="P8363" s="71" t="n">
        <f aca="false">E8363*J8363</f>
        <v>4</v>
      </c>
    </row>
    <row r="8364" customFormat="false" ht="15" hidden="false" customHeight="false" outlineLevel="0" collapsed="false">
      <c r="A8364" s="71" t="s">
        <v>61</v>
      </c>
      <c r="B8364" s="71" t="s">
        <v>54</v>
      </c>
      <c r="C8364" s="71" t="s">
        <v>585</v>
      </c>
      <c r="D8364" s="72" t="n">
        <v>69.05</v>
      </c>
      <c r="E8364" s="71" t="n">
        <v>1</v>
      </c>
      <c r="F8364" s="71" t="n">
        <v>4</v>
      </c>
      <c r="G8364" s="72" t="n">
        <v>322.52</v>
      </c>
      <c r="H8364" s="72" t="n">
        <v>205.33</v>
      </c>
      <c r="I8364" s="71" t="n">
        <f aca="false">IF(B8364&gt;=Settings!$B$23,1,0)</f>
        <v>1</v>
      </c>
      <c r="J8364" s="71" t="n">
        <v>1</v>
      </c>
      <c r="K8364" s="71" t="n">
        <f aca="false">F8364*I8364*J8364</f>
        <v>4</v>
      </c>
      <c r="L8364" s="71" t="n">
        <f aca="false">E8364*I8364*J8364</f>
        <v>1</v>
      </c>
      <c r="M8364" s="72" t="n">
        <f aca="false">G8364*I8364*J8364</f>
        <v>322.52</v>
      </c>
      <c r="N8364" s="72" t="n">
        <f aca="false">D8364*I8364*J8364</f>
        <v>69.05</v>
      </c>
      <c r="O8364" s="71" t="n">
        <f aca="false">F8364*J8364</f>
        <v>4</v>
      </c>
      <c r="P8364" s="71" t="n">
        <f aca="false">E8364*J8364</f>
        <v>1</v>
      </c>
    </row>
    <row r="8365" customFormat="false" ht="15" hidden="false" customHeight="false" outlineLevel="0" collapsed="false">
      <c r="A8365" s="71" t="s">
        <v>59</v>
      </c>
      <c r="B8365" s="71" t="s">
        <v>54</v>
      </c>
      <c r="C8365" s="71" t="s">
        <v>1178</v>
      </c>
      <c r="D8365" s="72" t="n">
        <v>0</v>
      </c>
      <c r="E8365" s="71" t="n">
        <v>0</v>
      </c>
      <c r="F8365" s="71" t="n">
        <v>1</v>
      </c>
      <c r="G8365" s="72" t="n">
        <v>122.68</v>
      </c>
      <c r="H8365" s="72" t="n">
        <v>122.68</v>
      </c>
      <c r="I8365" s="71" t="n">
        <f aca="false">IF(B8365&gt;=Settings!$B$23,1,0)</f>
        <v>1</v>
      </c>
      <c r="J8365" s="71" t="n">
        <v>1</v>
      </c>
      <c r="K8365" s="71" t="n">
        <f aca="false">F8365*I8365*J8365</f>
        <v>1</v>
      </c>
      <c r="L8365" s="71" t="n">
        <f aca="false">E8365*I8365*J8365</f>
        <v>0</v>
      </c>
      <c r="M8365" s="72" t="n">
        <f aca="false">G8365*I8365*J8365</f>
        <v>122.68</v>
      </c>
      <c r="N8365" s="72" t="n">
        <f aca="false">D8365*I8365*J8365</f>
        <v>-0</v>
      </c>
      <c r="O8365" s="71" t="n">
        <f aca="false">F8365*J8365</f>
        <v>1</v>
      </c>
      <c r="P8365" s="71" t="n">
        <f aca="false">E8365*J8365</f>
        <v>0</v>
      </c>
    </row>
    <row r="8366" customFormat="false" ht="15" hidden="false" customHeight="false" outlineLevel="0" collapsed="false">
      <c r="A8366" s="71" t="s">
        <v>61</v>
      </c>
      <c r="B8366" s="71" t="s">
        <v>54</v>
      </c>
      <c r="C8366" s="71" t="s">
        <v>2181</v>
      </c>
      <c r="D8366" s="72" t="n">
        <v>0</v>
      </c>
      <c r="E8366" s="71" t="n">
        <v>0</v>
      </c>
      <c r="F8366" s="71" t="n">
        <v>2</v>
      </c>
      <c r="G8366" s="72" t="n">
        <v>145.36</v>
      </c>
      <c r="H8366" s="72" t="n">
        <v>145.36</v>
      </c>
      <c r="I8366" s="71" t="n">
        <f aca="false">IF(B8366&gt;=Settings!$B$23,1,0)</f>
        <v>1</v>
      </c>
      <c r="J8366" s="71" t="n">
        <v>1</v>
      </c>
      <c r="K8366" s="71" t="n">
        <f aca="false">F8366*I8366*J8366</f>
        <v>2</v>
      </c>
      <c r="L8366" s="71" t="n">
        <f aca="false">E8366*I8366*J8366</f>
        <v>0</v>
      </c>
      <c r="M8366" s="72" t="n">
        <f aca="false">G8366*I8366*J8366</f>
        <v>145.36</v>
      </c>
      <c r="N8366" s="72" t="n">
        <f aca="false">D8366*I8366*J8366</f>
        <v>-0</v>
      </c>
      <c r="O8366" s="71" t="n">
        <f aca="false">F8366*J8366</f>
        <v>2</v>
      </c>
      <c r="P8366" s="71" t="n">
        <f aca="false">E8366*J8366</f>
        <v>0</v>
      </c>
    </row>
    <row r="8367" customFormat="false" ht="15" hidden="false" customHeight="false" outlineLevel="0" collapsed="false">
      <c r="A8367" s="71" t="s">
        <v>61</v>
      </c>
      <c r="B8367" s="71" t="s">
        <v>54</v>
      </c>
      <c r="C8367" s="71" t="s">
        <v>988</v>
      </c>
      <c r="D8367" s="72" t="n">
        <v>0</v>
      </c>
      <c r="E8367" s="71" t="n">
        <v>0</v>
      </c>
      <c r="F8367" s="71" t="n">
        <v>3</v>
      </c>
      <c r="G8367" s="72" t="n">
        <v>563.5</v>
      </c>
      <c r="H8367" s="72" t="n">
        <v>532.15</v>
      </c>
      <c r="I8367" s="71" t="n">
        <f aca="false">IF(B8367&gt;=Settings!$B$23,1,0)</f>
        <v>1</v>
      </c>
      <c r="J8367" s="71" t="n">
        <v>1</v>
      </c>
      <c r="K8367" s="71" t="n">
        <f aca="false">F8367*I8367*J8367</f>
        <v>3</v>
      </c>
      <c r="L8367" s="71" t="n">
        <f aca="false">E8367*I8367*J8367</f>
        <v>0</v>
      </c>
      <c r="M8367" s="72" t="n">
        <f aca="false">G8367*I8367*J8367</f>
        <v>563.5</v>
      </c>
      <c r="N8367" s="72" t="n">
        <f aca="false">D8367*I8367*J8367</f>
        <v>-0</v>
      </c>
      <c r="O8367" s="71" t="n">
        <f aca="false">F8367*J8367</f>
        <v>3</v>
      </c>
      <c r="P8367" s="71" t="n">
        <f aca="false">E8367*J8367</f>
        <v>0</v>
      </c>
    </row>
    <row r="8368" customFormat="false" ht="15" hidden="false" customHeight="false" outlineLevel="0" collapsed="false">
      <c r="A8368" s="71" t="s">
        <v>61</v>
      </c>
      <c r="B8368" s="71" t="s">
        <v>54</v>
      </c>
      <c r="C8368" s="71" t="s">
        <v>1163</v>
      </c>
      <c r="D8368" s="72" t="n">
        <v>0</v>
      </c>
      <c r="E8368" s="71" t="n">
        <v>0</v>
      </c>
      <c r="F8368" s="71" t="n">
        <v>1</v>
      </c>
      <c r="G8368" s="72" t="n">
        <v>40.86</v>
      </c>
      <c r="H8368" s="72" t="n">
        <v>40.86</v>
      </c>
      <c r="I8368" s="71" t="n">
        <f aca="false">IF(B8368&gt;=Settings!$B$23,1,0)</f>
        <v>1</v>
      </c>
      <c r="J8368" s="71" t="n">
        <v>1</v>
      </c>
      <c r="K8368" s="71" t="n">
        <f aca="false">F8368*I8368*J8368</f>
        <v>1</v>
      </c>
      <c r="L8368" s="71" t="n">
        <f aca="false">E8368*I8368*J8368</f>
        <v>0</v>
      </c>
      <c r="M8368" s="72" t="n">
        <f aca="false">G8368*I8368*J8368</f>
        <v>40.86</v>
      </c>
      <c r="N8368" s="72" t="n">
        <f aca="false">D8368*I8368*J8368</f>
        <v>-0</v>
      </c>
      <c r="O8368" s="71" t="n">
        <f aca="false">F8368*J8368</f>
        <v>1</v>
      </c>
      <c r="P8368" s="71" t="n">
        <f aca="false">E8368*J8368</f>
        <v>0</v>
      </c>
    </row>
    <row r="8369" customFormat="false" ht="15" hidden="false" customHeight="false" outlineLevel="0" collapsed="false">
      <c r="A8369" s="71" t="s">
        <v>61</v>
      </c>
      <c r="B8369" s="71" t="s">
        <v>54</v>
      </c>
      <c r="C8369" s="71" t="s">
        <v>1107</v>
      </c>
      <c r="D8369" s="72" t="n">
        <v>0</v>
      </c>
      <c r="E8369" s="71" t="n">
        <v>0</v>
      </c>
      <c r="F8369" s="71" t="n">
        <v>1</v>
      </c>
      <c r="G8369" s="72" t="n">
        <v>134.5</v>
      </c>
      <c r="H8369" s="72" t="n">
        <v>134.5</v>
      </c>
      <c r="I8369" s="71" t="n">
        <f aca="false">IF(B8369&gt;=Settings!$B$23,1,0)</f>
        <v>1</v>
      </c>
      <c r="J8369" s="71" t="n">
        <v>1</v>
      </c>
      <c r="K8369" s="71" t="n">
        <f aca="false">F8369*I8369*J8369</f>
        <v>1</v>
      </c>
      <c r="L8369" s="71" t="n">
        <f aca="false">E8369*I8369*J8369</f>
        <v>0</v>
      </c>
      <c r="M8369" s="72" t="n">
        <f aca="false">G8369*I8369*J8369</f>
        <v>134.5</v>
      </c>
      <c r="N8369" s="72" t="n">
        <f aca="false">D8369*I8369*J8369</f>
        <v>-0</v>
      </c>
      <c r="O8369" s="71" t="n">
        <f aca="false">F8369*J8369</f>
        <v>1</v>
      </c>
      <c r="P8369" s="71" t="n">
        <f aca="false">E8369*J8369</f>
        <v>0</v>
      </c>
    </row>
    <row r="8370" customFormat="false" ht="15" hidden="false" customHeight="false" outlineLevel="0" collapsed="false">
      <c r="A8370" s="71" t="s">
        <v>63</v>
      </c>
      <c r="B8370" s="71" t="s">
        <v>54</v>
      </c>
      <c r="C8370" s="71" t="s">
        <v>2206</v>
      </c>
      <c r="D8370" s="72" t="n">
        <v>0</v>
      </c>
      <c r="E8370" s="71" t="n">
        <v>0</v>
      </c>
      <c r="F8370" s="71" t="n">
        <v>1</v>
      </c>
      <c r="G8370" s="72" t="n">
        <v>113.59</v>
      </c>
      <c r="H8370" s="72" t="n">
        <v>113.59</v>
      </c>
      <c r="I8370" s="71" t="n">
        <f aca="false">IF(B8370&gt;=Settings!$B$23,1,0)</f>
        <v>1</v>
      </c>
      <c r="J8370" s="71" t="n">
        <v>1</v>
      </c>
      <c r="K8370" s="71" t="n">
        <f aca="false">F8370*I8370*J8370</f>
        <v>1</v>
      </c>
      <c r="L8370" s="71" t="n">
        <f aca="false">E8370*I8370*J8370</f>
        <v>0</v>
      </c>
      <c r="M8370" s="72" t="n">
        <f aca="false">G8370*I8370*J8370</f>
        <v>113.59</v>
      </c>
      <c r="N8370" s="72" t="n">
        <f aca="false">D8370*I8370*J8370</f>
        <v>-0</v>
      </c>
      <c r="O8370" s="71" t="n">
        <f aca="false">F8370*J8370</f>
        <v>1</v>
      </c>
      <c r="P8370" s="71" t="n">
        <f aca="false">E8370*J8370</f>
        <v>0</v>
      </c>
    </row>
    <row r="8371" customFormat="false" ht="15" hidden="false" customHeight="false" outlineLevel="0" collapsed="false">
      <c r="A8371" s="71" t="s">
        <v>59</v>
      </c>
      <c r="B8371" s="71" t="s">
        <v>54</v>
      </c>
      <c r="C8371" s="71" t="s">
        <v>1322</v>
      </c>
      <c r="D8371" s="72" t="n">
        <v>0</v>
      </c>
      <c r="E8371" s="71" t="n">
        <v>0</v>
      </c>
      <c r="F8371" s="71" t="n">
        <v>4</v>
      </c>
      <c r="G8371" s="72" t="n">
        <v>240.72</v>
      </c>
      <c r="H8371" s="72" t="n">
        <v>223.02</v>
      </c>
      <c r="I8371" s="71" t="n">
        <f aca="false">IF(B8371&gt;=Settings!$B$23,1,0)</f>
        <v>1</v>
      </c>
      <c r="J8371" s="71" t="n">
        <v>1</v>
      </c>
      <c r="K8371" s="71" t="n">
        <f aca="false">F8371*I8371*J8371</f>
        <v>4</v>
      </c>
      <c r="L8371" s="71" t="n">
        <f aca="false">E8371*I8371*J8371</f>
        <v>0</v>
      </c>
      <c r="M8371" s="72" t="n">
        <f aca="false">G8371*I8371*J8371</f>
        <v>240.72</v>
      </c>
      <c r="N8371" s="72" t="n">
        <f aca="false">D8371*I8371*J8371</f>
        <v>-0</v>
      </c>
      <c r="O8371" s="71" t="n">
        <f aca="false">F8371*J8371</f>
        <v>4</v>
      </c>
      <c r="P8371" s="71" t="n">
        <f aca="false">E8371*J8371</f>
        <v>0</v>
      </c>
    </row>
    <row r="8372" customFormat="false" ht="15" hidden="false" customHeight="false" outlineLevel="0" collapsed="false">
      <c r="A8372" s="71" t="s">
        <v>60</v>
      </c>
      <c r="B8372" s="71" t="s">
        <v>54</v>
      </c>
      <c r="C8372" s="71" t="s">
        <v>1747</v>
      </c>
      <c r="D8372" s="72" t="n">
        <v>0</v>
      </c>
      <c r="E8372" s="71" t="n">
        <v>0</v>
      </c>
      <c r="F8372" s="71" t="n">
        <v>2</v>
      </c>
      <c r="G8372" s="72" t="n">
        <v>236.27</v>
      </c>
      <c r="H8372" s="72" t="n">
        <v>218.56</v>
      </c>
      <c r="I8372" s="71" t="n">
        <f aca="false">IF(B8372&gt;=Settings!$B$23,1,0)</f>
        <v>1</v>
      </c>
      <c r="J8372" s="71" t="n">
        <v>1</v>
      </c>
      <c r="K8372" s="71" t="n">
        <f aca="false">F8372*I8372*J8372</f>
        <v>2</v>
      </c>
      <c r="L8372" s="71" t="n">
        <f aca="false">E8372*I8372*J8372</f>
        <v>0</v>
      </c>
      <c r="M8372" s="72" t="n">
        <f aca="false">G8372*I8372*J8372</f>
        <v>236.27</v>
      </c>
      <c r="N8372" s="72" t="n">
        <f aca="false">D8372*I8372*J8372</f>
        <v>-0</v>
      </c>
      <c r="O8372" s="71" t="n">
        <f aca="false">F8372*J8372</f>
        <v>2</v>
      </c>
      <c r="P8372" s="71" t="n">
        <f aca="false">E8372*J8372</f>
        <v>0</v>
      </c>
    </row>
    <row r="8373" customFormat="false" ht="15" hidden="false" customHeight="false" outlineLevel="0" collapsed="false">
      <c r="A8373" s="71" t="s">
        <v>61</v>
      </c>
      <c r="B8373" s="71" t="s">
        <v>54</v>
      </c>
      <c r="C8373" s="71" t="s">
        <v>1093</v>
      </c>
      <c r="D8373" s="72" t="n">
        <v>0</v>
      </c>
      <c r="E8373" s="71" t="n">
        <v>0</v>
      </c>
      <c r="F8373" s="71" t="n">
        <v>3</v>
      </c>
      <c r="G8373" s="72" t="n">
        <v>290.77</v>
      </c>
      <c r="H8373" s="72" t="n">
        <v>232.62</v>
      </c>
      <c r="I8373" s="71" t="n">
        <f aca="false">IF(B8373&gt;=Settings!$B$23,1,0)</f>
        <v>1</v>
      </c>
      <c r="J8373" s="71" t="n">
        <v>1</v>
      </c>
      <c r="K8373" s="71" t="n">
        <f aca="false">F8373*I8373*J8373</f>
        <v>3</v>
      </c>
      <c r="L8373" s="71" t="n">
        <f aca="false">E8373*I8373*J8373</f>
        <v>0</v>
      </c>
      <c r="M8373" s="72" t="n">
        <f aca="false">G8373*I8373*J8373</f>
        <v>290.77</v>
      </c>
      <c r="N8373" s="72" t="n">
        <f aca="false">D8373*I8373*J8373</f>
        <v>-0</v>
      </c>
      <c r="O8373" s="71" t="n">
        <f aca="false">F8373*J8373</f>
        <v>3</v>
      </c>
      <c r="P8373" s="71" t="n">
        <f aca="false">E8373*J8373</f>
        <v>0</v>
      </c>
    </row>
    <row r="8374" customFormat="false" ht="15" hidden="false" customHeight="false" outlineLevel="0" collapsed="false">
      <c r="A8374" s="71" t="s">
        <v>59</v>
      </c>
      <c r="B8374" s="71" t="s">
        <v>54</v>
      </c>
      <c r="C8374" s="71" t="s">
        <v>1395</v>
      </c>
      <c r="D8374" s="72" t="n">
        <v>0</v>
      </c>
      <c r="E8374" s="71" t="n">
        <v>0</v>
      </c>
      <c r="F8374" s="71" t="n">
        <v>5</v>
      </c>
      <c r="G8374" s="72" t="n">
        <v>422.49</v>
      </c>
      <c r="H8374" s="72" t="n">
        <v>422.49</v>
      </c>
      <c r="I8374" s="71" t="n">
        <f aca="false">IF(B8374&gt;=Settings!$B$23,1,0)</f>
        <v>1</v>
      </c>
      <c r="J8374" s="71" t="n">
        <v>1</v>
      </c>
      <c r="K8374" s="71" t="n">
        <f aca="false">F8374*I8374*J8374</f>
        <v>5</v>
      </c>
      <c r="L8374" s="71" t="n">
        <f aca="false">E8374*I8374*J8374</f>
        <v>0</v>
      </c>
      <c r="M8374" s="72" t="n">
        <f aca="false">G8374*I8374*J8374</f>
        <v>422.49</v>
      </c>
      <c r="N8374" s="72" t="n">
        <f aca="false">D8374*I8374*J8374</f>
        <v>-0</v>
      </c>
      <c r="O8374" s="71" t="n">
        <f aca="false">F8374*J8374</f>
        <v>5</v>
      </c>
      <c r="P8374" s="71" t="n">
        <f aca="false">E8374*J8374</f>
        <v>0</v>
      </c>
    </row>
    <row r="8375" customFormat="false" ht="15" hidden="false" customHeight="false" outlineLevel="0" collapsed="false">
      <c r="A8375" s="71" t="s">
        <v>59</v>
      </c>
      <c r="B8375" s="71" t="s">
        <v>54</v>
      </c>
      <c r="C8375" s="71" t="s">
        <v>2157</v>
      </c>
      <c r="D8375" s="72" t="n">
        <v>0</v>
      </c>
      <c r="E8375" s="71" t="n">
        <v>0</v>
      </c>
      <c r="F8375" s="71" t="n">
        <v>1</v>
      </c>
      <c r="G8375" s="72" t="n">
        <v>250.86</v>
      </c>
      <c r="H8375" s="72" t="n">
        <v>250.86</v>
      </c>
      <c r="I8375" s="71" t="n">
        <f aca="false">IF(B8375&gt;=Settings!$B$23,1,0)</f>
        <v>1</v>
      </c>
      <c r="J8375" s="71" t="n">
        <v>1</v>
      </c>
      <c r="K8375" s="71" t="n">
        <f aca="false">F8375*I8375*J8375</f>
        <v>1</v>
      </c>
      <c r="L8375" s="71" t="n">
        <f aca="false">E8375*I8375*J8375</f>
        <v>0</v>
      </c>
      <c r="M8375" s="72" t="n">
        <f aca="false">G8375*I8375*J8375</f>
        <v>250.86</v>
      </c>
      <c r="N8375" s="72" t="n">
        <f aca="false">D8375*I8375*J8375</f>
        <v>-0</v>
      </c>
      <c r="O8375" s="71" t="n">
        <f aca="false">F8375*J8375</f>
        <v>1</v>
      </c>
      <c r="P8375" s="71" t="n">
        <f aca="false">E8375*J8375</f>
        <v>0</v>
      </c>
    </row>
    <row r="8376" customFormat="false" ht="15" hidden="false" customHeight="false" outlineLevel="0" collapsed="false">
      <c r="A8376" s="71" t="s">
        <v>59</v>
      </c>
      <c r="B8376" s="71" t="s">
        <v>54</v>
      </c>
      <c r="C8376" s="71" t="s">
        <v>2171</v>
      </c>
      <c r="D8376" s="72" t="n">
        <v>0</v>
      </c>
      <c r="E8376" s="71" t="n">
        <v>0</v>
      </c>
      <c r="F8376" s="71" t="n">
        <v>2</v>
      </c>
      <c r="G8376" s="72" t="n">
        <v>204.45</v>
      </c>
      <c r="H8376" s="72" t="n">
        <v>204.45</v>
      </c>
      <c r="I8376" s="71" t="n">
        <f aca="false">IF(B8376&gt;=Settings!$B$23,1,0)</f>
        <v>1</v>
      </c>
      <c r="J8376" s="71" t="n">
        <v>1</v>
      </c>
      <c r="K8376" s="71" t="n">
        <f aca="false">F8376*I8376*J8376</f>
        <v>2</v>
      </c>
      <c r="L8376" s="71" t="n">
        <f aca="false">E8376*I8376*J8376</f>
        <v>0</v>
      </c>
      <c r="M8376" s="72" t="n">
        <f aca="false">G8376*I8376*J8376</f>
        <v>204.45</v>
      </c>
      <c r="N8376" s="72" t="n">
        <f aca="false">D8376*I8376*J8376</f>
        <v>-0</v>
      </c>
      <c r="O8376" s="71" t="n">
        <f aca="false">F8376*J8376</f>
        <v>2</v>
      </c>
      <c r="P8376" s="71" t="n">
        <f aca="false">E8376*J8376</f>
        <v>0</v>
      </c>
    </row>
    <row r="8377" customFormat="false" ht="15" hidden="false" customHeight="false" outlineLevel="0" collapsed="false">
      <c r="A8377" s="71" t="s">
        <v>59</v>
      </c>
      <c r="B8377" s="71" t="s">
        <v>54</v>
      </c>
      <c r="C8377" s="71" t="s">
        <v>2020</v>
      </c>
      <c r="D8377" s="72" t="n">
        <v>0</v>
      </c>
      <c r="E8377" s="71" t="n">
        <v>0</v>
      </c>
      <c r="F8377" s="71" t="n">
        <v>3</v>
      </c>
      <c r="G8377" s="72" t="n">
        <v>108.94</v>
      </c>
      <c r="H8377" s="72" t="n">
        <v>98.06</v>
      </c>
      <c r="I8377" s="71" t="n">
        <f aca="false">IF(B8377&gt;=Settings!$B$23,1,0)</f>
        <v>1</v>
      </c>
      <c r="J8377" s="71" t="n">
        <v>1</v>
      </c>
      <c r="K8377" s="71" t="n">
        <f aca="false">F8377*I8377*J8377</f>
        <v>3</v>
      </c>
      <c r="L8377" s="71" t="n">
        <f aca="false">E8377*I8377*J8377</f>
        <v>0</v>
      </c>
      <c r="M8377" s="72" t="n">
        <f aca="false">G8377*I8377*J8377</f>
        <v>108.94</v>
      </c>
      <c r="N8377" s="72" t="n">
        <f aca="false">D8377*I8377*J8377</f>
        <v>-0</v>
      </c>
      <c r="O8377" s="71" t="n">
        <f aca="false">F8377*J8377</f>
        <v>3</v>
      </c>
      <c r="P8377" s="71" t="n">
        <f aca="false">E8377*J8377</f>
        <v>0</v>
      </c>
    </row>
    <row r="8378" customFormat="false" ht="15" hidden="false" customHeight="false" outlineLevel="0" collapsed="false">
      <c r="A8378" s="71" t="s">
        <v>59</v>
      </c>
      <c r="B8378" s="71" t="s">
        <v>54</v>
      </c>
      <c r="C8378" s="71" t="s">
        <v>721</v>
      </c>
      <c r="D8378" s="72" t="n">
        <v>0</v>
      </c>
      <c r="E8378" s="71" t="n">
        <v>0</v>
      </c>
      <c r="F8378" s="71" t="n">
        <v>1</v>
      </c>
      <c r="G8378" s="72" t="n">
        <v>72.68</v>
      </c>
      <c r="H8378" s="72" t="n">
        <v>72.68</v>
      </c>
      <c r="I8378" s="71" t="n">
        <f aca="false">IF(B8378&gt;=Settings!$B$23,1,0)</f>
        <v>1</v>
      </c>
      <c r="J8378" s="71" t="n">
        <v>1</v>
      </c>
      <c r="K8378" s="71" t="n">
        <f aca="false">F8378*I8378*J8378</f>
        <v>1</v>
      </c>
      <c r="L8378" s="71" t="n">
        <f aca="false">E8378*I8378*J8378</f>
        <v>0</v>
      </c>
      <c r="M8378" s="72" t="n">
        <f aca="false">G8378*I8378*J8378</f>
        <v>72.68</v>
      </c>
      <c r="N8378" s="72" t="n">
        <f aca="false">D8378*I8378*J8378</f>
        <v>-0</v>
      </c>
      <c r="O8378" s="71" t="n">
        <f aca="false">F8378*J8378</f>
        <v>1</v>
      </c>
      <c r="P8378" s="71" t="n">
        <f aca="false">E8378*J8378</f>
        <v>0</v>
      </c>
    </row>
    <row r="8379" customFormat="false" ht="15" hidden="false" customHeight="false" outlineLevel="0" collapsed="false">
      <c r="A8379" s="71" t="s">
        <v>59</v>
      </c>
      <c r="B8379" s="71" t="s">
        <v>54</v>
      </c>
      <c r="C8379" s="71" t="s">
        <v>1331</v>
      </c>
      <c r="D8379" s="72" t="n">
        <v>0</v>
      </c>
      <c r="E8379" s="71" t="n">
        <v>0</v>
      </c>
      <c r="F8379" s="71" t="n">
        <v>9</v>
      </c>
      <c r="G8379" s="72" t="n">
        <v>1104.13</v>
      </c>
      <c r="H8379" s="72" t="n">
        <v>1104.13</v>
      </c>
      <c r="I8379" s="71" t="n">
        <f aca="false">IF(B8379&gt;=Settings!$B$23,1,0)</f>
        <v>1</v>
      </c>
      <c r="J8379" s="71" t="n">
        <v>1</v>
      </c>
      <c r="K8379" s="71" t="n">
        <f aca="false">F8379*I8379*J8379</f>
        <v>9</v>
      </c>
      <c r="L8379" s="71" t="n">
        <f aca="false">E8379*I8379*J8379</f>
        <v>0</v>
      </c>
      <c r="M8379" s="72" t="n">
        <f aca="false">G8379*I8379*J8379</f>
        <v>1104.13</v>
      </c>
      <c r="N8379" s="72" t="n">
        <f aca="false">D8379*I8379*J8379</f>
        <v>-0</v>
      </c>
      <c r="O8379" s="71" t="n">
        <f aca="false">F8379*J8379</f>
        <v>9</v>
      </c>
      <c r="P8379" s="71" t="n">
        <f aca="false">E8379*J8379</f>
        <v>0</v>
      </c>
    </row>
    <row r="8380" customFormat="false" ht="15" hidden="false" customHeight="false" outlineLevel="0" collapsed="false">
      <c r="A8380" s="71" t="s">
        <v>60</v>
      </c>
      <c r="B8380" s="71" t="s">
        <v>54</v>
      </c>
      <c r="C8380" s="71" t="s">
        <v>937</v>
      </c>
      <c r="D8380" s="72" t="n">
        <v>30.42</v>
      </c>
      <c r="E8380" s="71" t="n">
        <v>3</v>
      </c>
      <c r="F8380" s="71" t="n">
        <v>40</v>
      </c>
      <c r="G8380" s="72" t="n">
        <v>434.41</v>
      </c>
      <c r="H8380" s="72" t="n">
        <v>389.93</v>
      </c>
      <c r="I8380" s="71" t="n">
        <f aca="false">IF(B8380&gt;=Settings!$B$23,1,0)</f>
        <v>1</v>
      </c>
      <c r="J8380" s="71" t="n">
        <v>1</v>
      </c>
      <c r="K8380" s="71" t="n">
        <f aca="false">F8380*I8380*J8380</f>
        <v>40</v>
      </c>
      <c r="L8380" s="71" t="n">
        <f aca="false">E8380*I8380*J8380</f>
        <v>3</v>
      </c>
      <c r="M8380" s="72" t="n">
        <f aca="false">G8380*I8380*J8380</f>
        <v>434.41</v>
      </c>
      <c r="N8380" s="72" t="n">
        <f aca="false">D8380*I8380*J8380</f>
        <v>30.42</v>
      </c>
      <c r="O8380" s="71" t="n">
        <f aca="false">F8380*J8380</f>
        <v>40</v>
      </c>
      <c r="P8380" s="71" t="n">
        <f aca="false">E8380*J8380</f>
        <v>3</v>
      </c>
    </row>
    <row r="8381" customFormat="false" ht="15" hidden="false" customHeight="false" outlineLevel="0" collapsed="false">
      <c r="A8381" s="71" t="s">
        <v>59</v>
      </c>
      <c r="B8381" s="71" t="s">
        <v>54</v>
      </c>
      <c r="C8381" s="71" t="s">
        <v>2340</v>
      </c>
      <c r="D8381" s="72" t="n">
        <v>0</v>
      </c>
      <c r="E8381" s="71" t="n">
        <v>0</v>
      </c>
      <c r="F8381" s="71" t="n">
        <v>1</v>
      </c>
      <c r="G8381" s="72" t="n">
        <v>61.8</v>
      </c>
      <c r="H8381" s="72" t="n">
        <v>49.45</v>
      </c>
      <c r="I8381" s="71" t="n">
        <f aca="false">IF(B8381&gt;=Settings!$B$23,1,0)</f>
        <v>1</v>
      </c>
      <c r="J8381" s="71" t="n">
        <v>1</v>
      </c>
      <c r="K8381" s="71" t="n">
        <f aca="false">F8381*I8381*J8381</f>
        <v>1</v>
      </c>
      <c r="L8381" s="71" t="n">
        <f aca="false">E8381*I8381*J8381</f>
        <v>0</v>
      </c>
      <c r="M8381" s="72" t="n">
        <f aca="false">G8381*I8381*J8381</f>
        <v>61.8</v>
      </c>
      <c r="N8381" s="72" t="n">
        <f aca="false">D8381*I8381*J8381</f>
        <v>-0</v>
      </c>
      <c r="O8381" s="71" t="n">
        <f aca="false">F8381*J8381</f>
        <v>1</v>
      </c>
      <c r="P8381" s="71" t="n">
        <f aca="false">E8381*J8381</f>
        <v>0</v>
      </c>
    </row>
    <row r="8382" customFormat="false" ht="15" hidden="false" customHeight="false" outlineLevel="0" collapsed="false">
      <c r="A8382" s="71" t="s">
        <v>59</v>
      </c>
      <c r="B8382" s="71" t="s">
        <v>54</v>
      </c>
      <c r="C8382" s="71" t="s">
        <v>655</v>
      </c>
      <c r="D8382" s="72" t="n">
        <v>0</v>
      </c>
      <c r="E8382" s="71" t="n">
        <v>0</v>
      </c>
      <c r="F8382" s="71" t="n">
        <v>8</v>
      </c>
      <c r="G8382" s="72" t="n">
        <v>290.53</v>
      </c>
      <c r="H8382" s="72" t="n">
        <v>270.57</v>
      </c>
      <c r="I8382" s="71" t="n">
        <f aca="false">IF(B8382&gt;=Settings!$B$23,1,0)</f>
        <v>1</v>
      </c>
      <c r="J8382" s="71" t="n">
        <v>1</v>
      </c>
      <c r="K8382" s="71" t="n">
        <f aca="false">F8382*I8382*J8382</f>
        <v>8</v>
      </c>
      <c r="L8382" s="71" t="n">
        <f aca="false">E8382*I8382*J8382</f>
        <v>0</v>
      </c>
      <c r="M8382" s="72" t="n">
        <f aca="false">G8382*I8382*J8382</f>
        <v>290.53</v>
      </c>
      <c r="N8382" s="72" t="n">
        <f aca="false">D8382*I8382*J8382</f>
        <v>-0</v>
      </c>
      <c r="O8382" s="71" t="n">
        <f aca="false">F8382*J8382</f>
        <v>8</v>
      </c>
      <c r="P8382" s="71" t="n">
        <f aca="false">E8382*J8382</f>
        <v>0</v>
      </c>
    </row>
    <row r="8383" customFormat="false" ht="15" hidden="false" customHeight="false" outlineLevel="0" collapsed="false">
      <c r="A8383" s="71" t="s">
        <v>61</v>
      </c>
      <c r="B8383" s="71" t="s">
        <v>54</v>
      </c>
      <c r="C8383" s="71" t="s">
        <v>1455</v>
      </c>
      <c r="D8383" s="72" t="n">
        <v>13.1</v>
      </c>
      <c r="E8383" s="71" t="n">
        <v>1</v>
      </c>
      <c r="F8383" s="71" t="n">
        <v>21</v>
      </c>
      <c r="G8383" s="72" t="n">
        <v>323.57</v>
      </c>
      <c r="H8383" s="72" t="n">
        <v>301.25</v>
      </c>
      <c r="I8383" s="71" t="n">
        <f aca="false">IF(B8383&gt;=Settings!$B$23,1,0)</f>
        <v>1</v>
      </c>
      <c r="J8383" s="71" t="n">
        <v>1</v>
      </c>
      <c r="K8383" s="71" t="n">
        <f aca="false">F8383*I8383*J8383</f>
        <v>21</v>
      </c>
      <c r="L8383" s="71" t="n">
        <f aca="false">E8383*I8383*J8383</f>
        <v>1</v>
      </c>
      <c r="M8383" s="72" t="n">
        <f aca="false">G8383*I8383*J8383</f>
        <v>323.57</v>
      </c>
      <c r="N8383" s="72" t="n">
        <f aca="false">D8383*I8383*J8383</f>
        <v>13.1</v>
      </c>
      <c r="O8383" s="71" t="n">
        <f aca="false">F8383*J8383</f>
        <v>21</v>
      </c>
      <c r="P8383" s="71" t="n">
        <f aca="false">E8383*J8383</f>
        <v>1</v>
      </c>
    </row>
    <row r="8384" customFormat="false" ht="15" hidden="false" customHeight="false" outlineLevel="0" collapsed="false">
      <c r="A8384" s="71" t="s">
        <v>59</v>
      </c>
      <c r="B8384" s="71" t="s">
        <v>54</v>
      </c>
      <c r="C8384" s="71" t="s">
        <v>1012</v>
      </c>
      <c r="D8384" s="72" t="n">
        <v>81.77</v>
      </c>
      <c r="E8384" s="71" t="n">
        <v>1</v>
      </c>
      <c r="F8384" s="71" t="n">
        <v>4</v>
      </c>
      <c r="G8384" s="72" t="n">
        <v>340.72</v>
      </c>
      <c r="H8384" s="72" t="n">
        <v>258.95</v>
      </c>
      <c r="I8384" s="71" t="n">
        <f aca="false">IF(B8384&gt;=Settings!$B$23,1,0)</f>
        <v>1</v>
      </c>
      <c r="J8384" s="71" t="n">
        <v>1</v>
      </c>
      <c r="K8384" s="71" t="n">
        <f aca="false">F8384*I8384*J8384</f>
        <v>4</v>
      </c>
      <c r="L8384" s="71" t="n">
        <f aca="false">E8384*I8384*J8384</f>
        <v>1</v>
      </c>
      <c r="M8384" s="72" t="n">
        <f aca="false">G8384*I8384*J8384</f>
        <v>340.72</v>
      </c>
      <c r="N8384" s="72" t="n">
        <f aca="false">D8384*I8384*J8384</f>
        <v>81.77</v>
      </c>
      <c r="O8384" s="71" t="n">
        <f aca="false">F8384*J8384</f>
        <v>4</v>
      </c>
      <c r="P8384" s="71" t="n">
        <f aca="false">E8384*J8384</f>
        <v>1</v>
      </c>
    </row>
    <row r="8385" customFormat="false" ht="15" hidden="false" customHeight="false" outlineLevel="0" collapsed="false">
      <c r="A8385" s="71" t="s">
        <v>63</v>
      </c>
      <c r="B8385" s="71" t="s">
        <v>54</v>
      </c>
      <c r="C8385" s="71" t="s">
        <v>191</v>
      </c>
      <c r="D8385" s="72" t="n">
        <v>0</v>
      </c>
      <c r="E8385" s="71" t="n">
        <v>0</v>
      </c>
      <c r="F8385" s="71" t="n">
        <v>3</v>
      </c>
      <c r="G8385" s="72" t="n">
        <v>27.24</v>
      </c>
      <c r="H8385" s="72" t="n">
        <v>27.24</v>
      </c>
      <c r="I8385" s="71" t="n">
        <f aca="false">IF(B8385&gt;=Settings!$B$23,1,0)</f>
        <v>1</v>
      </c>
      <c r="J8385" s="71" t="n">
        <v>1</v>
      </c>
      <c r="K8385" s="71" t="n">
        <f aca="false">F8385*I8385*J8385</f>
        <v>3</v>
      </c>
      <c r="L8385" s="71" t="n">
        <f aca="false">E8385*I8385*J8385</f>
        <v>0</v>
      </c>
      <c r="M8385" s="72" t="n">
        <f aca="false">G8385*I8385*J8385</f>
        <v>27.24</v>
      </c>
      <c r="N8385" s="72" t="n">
        <f aca="false">D8385*I8385*J8385</f>
        <v>-0</v>
      </c>
      <c r="O8385" s="71" t="n">
        <f aca="false">F8385*J8385</f>
        <v>3</v>
      </c>
      <c r="P8385" s="71" t="n">
        <f aca="false">E8385*J8385</f>
        <v>0</v>
      </c>
    </row>
    <row r="8386" customFormat="false" ht="15" hidden="false" customHeight="false" outlineLevel="0" collapsed="false">
      <c r="A8386" s="71" t="s">
        <v>59</v>
      </c>
      <c r="B8386" s="71" t="s">
        <v>54</v>
      </c>
      <c r="C8386" s="71" t="s">
        <v>617</v>
      </c>
      <c r="D8386" s="72" t="n">
        <v>139.05</v>
      </c>
      <c r="E8386" s="71" t="n">
        <v>1</v>
      </c>
      <c r="F8386" s="71" t="n">
        <v>2</v>
      </c>
      <c r="G8386" s="72" t="n">
        <v>313.54</v>
      </c>
      <c r="H8386" s="72" t="n">
        <v>174.49</v>
      </c>
      <c r="I8386" s="71" t="n">
        <f aca="false">IF(B8386&gt;=Settings!$B$23,1,0)</f>
        <v>1</v>
      </c>
      <c r="J8386" s="71" t="n">
        <v>1</v>
      </c>
      <c r="K8386" s="71" t="n">
        <f aca="false">F8386*I8386*J8386</f>
        <v>2</v>
      </c>
      <c r="L8386" s="71" t="n">
        <f aca="false">E8386*I8386*J8386</f>
        <v>1</v>
      </c>
      <c r="M8386" s="72" t="n">
        <f aca="false">G8386*I8386*J8386</f>
        <v>313.54</v>
      </c>
      <c r="N8386" s="72" t="n">
        <f aca="false">D8386*I8386*J8386</f>
        <v>139.05</v>
      </c>
      <c r="O8386" s="71" t="n">
        <f aca="false">F8386*J8386</f>
        <v>2</v>
      </c>
      <c r="P8386" s="71" t="n">
        <f aca="false">E8386*J8386</f>
        <v>1</v>
      </c>
    </row>
    <row r="8387" customFormat="false" ht="15" hidden="false" customHeight="false" outlineLevel="0" collapsed="false">
      <c r="A8387" s="71" t="s">
        <v>63</v>
      </c>
      <c r="B8387" s="71" t="s">
        <v>54</v>
      </c>
      <c r="C8387" s="71" t="s">
        <v>2326</v>
      </c>
      <c r="D8387" s="72" t="n">
        <v>0</v>
      </c>
      <c r="E8387" s="71" t="n">
        <v>0</v>
      </c>
      <c r="F8387" s="71" t="n">
        <v>1</v>
      </c>
      <c r="G8387" s="72" t="n">
        <v>27.23</v>
      </c>
      <c r="H8387" s="72" t="n">
        <v>27.23</v>
      </c>
      <c r="I8387" s="71" t="n">
        <f aca="false">IF(B8387&gt;=Settings!$B$23,1,0)</f>
        <v>1</v>
      </c>
      <c r="J8387" s="71" t="n">
        <v>1</v>
      </c>
      <c r="K8387" s="71" t="n">
        <f aca="false">F8387*I8387*J8387</f>
        <v>1</v>
      </c>
      <c r="L8387" s="71" t="n">
        <f aca="false">E8387*I8387*J8387</f>
        <v>0</v>
      </c>
      <c r="M8387" s="72" t="n">
        <f aca="false">G8387*I8387*J8387</f>
        <v>27.23</v>
      </c>
      <c r="N8387" s="72" t="n">
        <f aca="false">D8387*I8387*J8387</f>
        <v>-0</v>
      </c>
      <c r="O8387" s="71" t="n">
        <f aca="false">F8387*J8387</f>
        <v>1</v>
      </c>
      <c r="P8387" s="71" t="n">
        <f aca="false">E8387*J8387</f>
        <v>0</v>
      </c>
    </row>
    <row r="8388" customFormat="false" ht="15" hidden="false" customHeight="false" outlineLevel="0" collapsed="false">
      <c r="A8388" s="71" t="s">
        <v>61</v>
      </c>
      <c r="B8388" s="71" t="s">
        <v>54</v>
      </c>
      <c r="C8388" s="71" t="s">
        <v>1273</v>
      </c>
      <c r="D8388" s="72" t="n">
        <v>144.5</v>
      </c>
      <c r="E8388" s="71" t="n">
        <v>1</v>
      </c>
      <c r="F8388" s="71" t="n">
        <v>5</v>
      </c>
      <c r="G8388" s="72" t="n">
        <v>763.42</v>
      </c>
      <c r="H8388" s="72" t="n">
        <v>618.92</v>
      </c>
      <c r="I8388" s="71" t="n">
        <f aca="false">IF(B8388&gt;=Settings!$B$23,1,0)</f>
        <v>1</v>
      </c>
      <c r="J8388" s="71" t="n">
        <v>1</v>
      </c>
      <c r="K8388" s="71" t="n">
        <f aca="false">F8388*I8388*J8388</f>
        <v>5</v>
      </c>
      <c r="L8388" s="71" t="n">
        <f aca="false">E8388*I8388*J8388</f>
        <v>1</v>
      </c>
      <c r="M8388" s="72" t="n">
        <f aca="false">G8388*I8388*J8388</f>
        <v>763.42</v>
      </c>
      <c r="N8388" s="72" t="n">
        <f aca="false">D8388*I8388*J8388</f>
        <v>144.5</v>
      </c>
      <c r="O8388" s="71" t="n">
        <f aca="false">F8388*J8388</f>
        <v>5</v>
      </c>
      <c r="P8388" s="71" t="n">
        <f aca="false">E8388*J8388</f>
        <v>1</v>
      </c>
    </row>
    <row r="8389" customFormat="false" ht="15" hidden="false" customHeight="false" outlineLevel="0" collapsed="false">
      <c r="A8389" s="71" t="s">
        <v>59</v>
      </c>
      <c r="B8389" s="71" t="s">
        <v>54</v>
      </c>
      <c r="C8389" s="71" t="s">
        <v>141</v>
      </c>
      <c r="D8389" s="72" t="n">
        <v>134.46</v>
      </c>
      <c r="E8389" s="71" t="n">
        <v>2</v>
      </c>
      <c r="F8389" s="71" t="n">
        <v>47</v>
      </c>
      <c r="G8389" s="72" t="n">
        <v>3261.33</v>
      </c>
      <c r="H8389" s="72" t="n">
        <v>3008.86</v>
      </c>
      <c r="I8389" s="71" t="n">
        <f aca="false">IF(B8389&gt;=Settings!$B$23,1,0)</f>
        <v>1</v>
      </c>
      <c r="J8389" s="71" t="n">
        <v>1</v>
      </c>
      <c r="K8389" s="71" t="n">
        <f aca="false">F8389*I8389*J8389</f>
        <v>47</v>
      </c>
      <c r="L8389" s="71" t="n">
        <f aca="false">E8389*I8389*J8389</f>
        <v>2</v>
      </c>
      <c r="M8389" s="72" t="n">
        <f aca="false">G8389*I8389*J8389</f>
        <v>3261.33</v>
      </c>
      <c r="N8389" s="72" t="n">
        <f aca="false">D8389*I8389*J8389</f>
        <v>134.46</v>
      </c>
      <c r="O8389" s="71" t="n">
        <f aca="false">F8389*J8389</f>
        <v>47</v>
      </c>
      <c r="P8389" s="71" t="n">
        <f aca="false">E8389*J8389</f>
        <v>2</v>
      </c>
    </row>
    <row r="8390" customFormat="false" ht="15" hidden="false" customHeight="false" outlineLevel="0" collapsed="false">
      <c r="A8390" s="71" t="s">
        <v>61</v>
      </c>
      <c r="B8390" s="71" t="s">
        <v>54</v>
      </c>
      <c r="C8390" s="71" t="s">
        <v>1386</v>
      </c>
      <c r="D8390" s="72" t="n">
        <v>0</v>
      </c>
      <c r="E8390" s="71" t="n">
        <v>0</v>
      </c>
      <c r="F8390" s="71" t="n">
        <v>3</v>
      </c>
      <c r="G8390" s="72" t="n">
        <v>208.77</v>
      </c>
      <c r="H8390" s="72" t="n">
        <v>208.77</v>
      </c>
      <c r="I8390" s="71" t="n">
        <f aca="false">IF(B8390&gt;=Settings!$B$23,1,0)</f>
        <v>1</v>
      </c>
      <c r="J8390" s="71" t="n">
        <v>1</v>
      </c>
      <c r="K8390" s="71" t="n">
        <f aca="false">F8390*I8390*J8390</f>
        <v>3</v>
      </c>
      <c r="L8390" s="71" t="n">
        <f aca="false">E8390*I8390*J8390</f>
        <v>0</v>
      </c>
      <c r="M8390" s="72" t="n">
        <f aca="false">G8390*I8390*J8390</f>
        <v>208.77</v>
      </c>
      <c r="N8390" s="72" t="n">
        <f aca="false">D8390*I8390*J8390</f>
        <v>-0</v>
      </c>
      <c r="O8390" s="71" t="n">
        <f aca="false">F8390*J8390</f>
        <v>3</v>
      </c>
      <c r="P8390" s="71" t="n">
        <f aca="false">E8390*J8390</f>
        <v>0</v>
      </c>
    </row>
    <row r="8391" customFormat="false" ht="15" hidden="false" customHeight="false" outlineLevel="0" collapsed="false">
      <c r="A8391" s="71" t="s">
        <v>60</v>
      </c>
      <c r="B8391" s="71" t="s">
        <v>54</v>
      </c>
      <c r="C8391" s="71" t="s">
        <v>1299</v>
      </c>
      <c r="D8391" s="72" t="n">
        <v>133</v>
      </c>
      <c r="E8391" s="71" t="n">
        <v>38</v>
      </c>
      <c r="F8391" s="71" t="n">
        <v>364</v>
      </c>
      <c r="G8391" s="72" t="n">
        <v>1306.44</v>
      </c>
      <c r="H8391" s="72" t="n">
        <v>1140.29</v>
      </c>
      <c r="I8391" s="71" t="n">
        <f aca="false">IF(B8391&gt;=Settings!$B$23,1,0)</f>
        <v>1</v>
      </c>
      <c r="J8391" s="71" t="n">
        <v>1</v>
      </c>
      <c r="K8391" s="71" t="n">
        <f aca="false">F8391*I8391*J8391</f>
        <v>364</v>
      </c>
      <c r="L8391" s="71" t="n">
        <f aca="false">E8391*I8391*J8391</f>
        <v>38</v>
      </c>
      <c r="M8391" s="72" t="n">
        <f aca="false">G8391*I8391*J8391</f>
        <v>1306.44</v>
      </c>
      <c r="N8391" s="72" t="n">
        <f aca="false">D8391*I8391*J8391</f>
        <v>133</v>
      </c>
      <c r="O8391" s="71" t="n">
        <f aca="false">F8391*J8391</f>
        <v>364</v>
      </c>
      <c r="P8391" s="71" t="n">
        <f aca="false">E8391*J8391</f>
        <v>38</v>
      </c>
    </row>
    <row r="8392" customFormat="false" ht="15" hidden="false" customHeight="false" outlineLevel="0" collapsed="false">
      <c r="A8392" s="71" t="s">
        <v>61</v>
      </c>
      <c r="B8392" s="71" t="s">
        <v>54</v>
      </c>
      <c r="C8392" s="71" t="s">
        <v>1097</v>
      </c>
      <c r="D8392" s="72" t="n">
        <v>76.33</v>
      </c>
      <c r="E8392" s="71" t="n">
        <v>1</v>
      </c>
      <c r="F8392" s="71" t="n">
        <v>3</v>
      </c>
      <c r="G8392" s="72" t="n">
        <v>299.87</v>
      </c>
      <c r="H8392" s="72" t="n">
        <v>182.65</v>
      </c>
      <c r="I8392" s="71" t="n">
        <f aca="false">IF(B8392&gt;=Settings!$B$23,1,0)</f>
        <v>1</v>
      </c>
      <c r="J8392" s="71" t="n">
        <v>1</v>
      </c>
      <c r="K8392" s="71" t="n">
        <f aca="false">F8392*I8392*J8392</f>
        <v>3</v>
      </c>
      <c r="L8392" s="71" t="n">
        <f aca="false">E8392*I8392*J8392</f>
        <v>1</v>
      </c>
      <c r="M8392" s="72" t="n">
        <f aca="false">G8392*I8392*J8392</f>
        <v>299.87</v>
      </c>
      <c r="N8392" s="72" t="n">
        <f aca="false">D8392*I8392*J8392</f>
        <v>76.33</v>
      </c>
      <c r="O8392" s="71" t="n">
        <f aca="false">F8392*J8392</f>
        <v>3</v>
      </c>
      <c r="P8392" s="71" t="n">
        <f aca="false">E8392*J8392</f>
        <v>1</v>
      </c>
    </row>
    <row r="8393" customFormat="false" ht="15" hidden="false" customHeight="false" outlineLevel="0" collapsed="false">
      <c r="A8393" s="71" t="s">
        <v>59</v>
      </c>
      <c r="B8393" s="71" t="s">
        <v>54</v>
      </c>
      <c r="C8393" s="71" t="s">
        <v>1069</v>
      </c>
      <c r="D8393" s="72" t="n">
        <v>0</v>
      </c>
      <c r="E8393" s="71" t="n">
        <v>0</v>
      </c>
      <c r="F8393" s="71" t="n">
        <v>3</v>
      </c>
      <c r="G8393" s="72" t="n">
        <v>232.59</v>
      </c>
      <c r="H8393" s="72" t="n">
        <v>213.33</v>
      </c>
      <c r="I8393" s="71" t="n">
        <f aca="false">IF(B8393&gt;=Settings!$B$23,1,0)</f>
        <v>1</v>
      </c>
      <c r="J8393" s="71" t="n">
        <v>1</v>
      </c>
      <c r="K8393" s="71" t="n">
        <f aca="false">F8393*I8393*J8393</f>
        <v>3</v>
      </c>
      <c r="L8393" s="71" t="n">
        <f aca="false">E8393*I8393*J8393</f>
        <v>0</v>
      </c>
      <c r="M8393" s="72" t="n">
        <f aca="false">G8393*I8393*J8393</f>
        <v>232.59</v>
      </c>
      <c r="N8393" s="72" t="n">
        <f aca="false">D8393*I8393*J8393</f>
        <v>-0</v>
      </c>
      <c r="O8393" s="71" t="n">
        <f aca="false">F8393*J8393</f>
        <v>3</v>
      </c>
      <c r="P8393" s="71" t="n">
        <f aca="false">E8393*J8393</f>
        <v>0</v>
      </c>
    </row>
    <row r="8394" customFormat="false" ht="15" hidden="false" customHeight="false" outlineLevel="0" collapsed="false">
      <c r="A8394" s="71" t="s">
        <v>61</v>
      </c>
      <c r="B8394" s="71" t="s">
        <v>54</v>
      </c>
      <c r="C8394" s="71" t="s">
        <v>2475</v>
      </c>
      <c r="D8394" s="72" t="n">
        <v>0</v>
      </c>
      <c r="E8394" s="71" t="n">
        <v>0</v>
      </c>
      <c r="F8394" s="71" t="n">
        <v>1</v>
      </c>
      <c r="G8394" s="72" t="n">
        <v>77.22</v>
      </c>
      <c r="H8394" s="72" t="n">
        <v>65.65</v>
      </c>
      <c r="I8394" s="71" t="n">
        <f aca="false">IF(B8394&gt;=Settings!$B$23,1,0)</f>
        <v>1</v>
      </c>
      <c r="J8394" s="71" t="n">
        <v>1</v>
      </c>
      <c r="K8394" s="71" t="n">
        <f aca="false">F8394*I8394*J8394</f>
        <v>1</v>
      </c>
      <c r="L8394" s="71" t="n">
        <f aca="false">E8394*I8394*J8394</f>
        <v>0</v>
      </c>
      <c r="M8394" s="72" t="n">
        <f aca="false">G8394*I8394*J8394</f>
        <v>77.22</v>
      </c>
      <c r="N8394" s="72" t="n">
        <f aca="false">D8394*I8394*J8394</f>
        <v>-0</v>
      </c>
      <c r="O8394" s="71" t="n">
        <f aca="false">F8394*J8394</f>
        <v>1</v>
      </c>
      <c r="P8394" s="71" t="n">
        <f aca="false">E8394*J8394</f>
        <v>0</v>
      </c>
    </row>
    <row r="8395" customFormat="false" ht="15" hidden="false" customHeight="false" outlineLevel="0" collapsed="false">
      <c r="A8395" s="71" t="s">
        <v>61</v>
      </c>
      <c r="B8395" s="71" t="s">
        <v>54</v>
      </c>
      <c r="C8395" s="71" t="s">
        <v>362</v>
      </c>
      <c r="D8395" s="72" t="n">
        <v>104.28</v>
      </c>
      <c r="E8395" s="71" t="n">
        <v>1</v>
      </c>
      <c r="F8395" s="71" t="n">
        <v>1</v>
      </c>
      <c r="G8395" s="72" t="n">
        <v>122.67</v>
      </c>
      <c r="H8395" s="72" t="n">
        <v>0</v>
      </c>
      <c r="I8395" s="71" t="n">
        <f aca="false">IF(B8395&gt;=Settings!$B$23,1,0)</f>
        <v>1</v>
      </c>
      <c r="J8395" s="71" t="n">
        <v>1</v>
      </c>
      <c r="K8395" s="71" t="n">
        <f aca="false">F8395*I8395*J8395</f>
        <v>1</v>
      </c>
      <c r="L8395" s="71" t="n">
        <f aca="false">E8395*I8395*J8395</f>
        <v>1</v>
      </c>
      <c r="M8395" s="72" t="n">
        <f aca="false">G8395*I8395*J8395</f>
        <v>122.67</v>
      </c>
      <c r="N8395" s="72" t="n">
        <f aca="false">D8395*I8395*J8395</f>
        <v>104.28</v>
      </c>
      <c r="O8395" s="71" t="n">
        <f aca="false">F8395*J8395</f>
        <v>1</v>
      </c>
      <c r="P8395" s="71" t="n">
        <f aca="false">E8395*J8395</f>
        <v>1</v>
      </c>
    </row>
    <row r="8396" customFormat="false" ht="15" hidden="false" customHeight="false" outlineLevel="0" collapsed="false">
      <c r="A8396" s="71" t="s">
        <v>61</v>
      </c>
      <c r="B8396" s="71" t="s">
        <v>54</v>
      </c>
      <c r="C8396" s="71" t="s">
        <v>1664</v>
      </c>
      <c r="D8396" s="72" t="n">
        <v>0</v>
      </c>
      <c r="E8396" s="71" t="n">
        <v>0</v>
      </c>
      <c r="F8396" s="71" t="n">
        <v>2</v>
      </c>
      <c r="G8396" s="72" t="n">
        <v>218.1</v>
      </c>
      <c r="H8396" s="72" t="n">
        <v>218.1</v>
      </c>
      <c r="I8396" s="71" t="n">
        <f aca="false">IF(B8396&gt;=Settings!$B$23,1,0)</f>
        <v>1</v>
      </c>
      <c r="J8396" s="71" t="n">
        <v>1</v>
      </c>
      <c r="K8396" s="71" t="n">
        <f aca="false">F8396*I8396*J8396</f>
        <v>2</v>
      </c>
      <c r="L8396" s="71" t="n">
        <f aca="false">E8396*I8396*J8396</f>
        <v>0</v>
      </c>
      <c r="M8396" s="72" t="n">
        <f aca="false">G8396*I8396*J8396</f>
        <v>218.1</v>
      </c>
      <c r="N8396" s="72" t="n">
        <f aca="false">D8396*I8396*J8396</f>
        <v>-0</v>
      </c>
      <c r="O8396" s="71" t="n">
        <f aca="false">F8396*J8396</f>
        <v>2</v>
      </c>
      <c r="P8396" s="71" t="n">
        <f aca="false">E8396*J8396</f>
        <v>0</v>
      </c>
    </row>
    <row r="8397" customFormat="false" ht="15" hidden="false" customHeight="false" outlineLevel="0" collapsed="false">
      <c r="A8397" s="71" t="s">
        <v>61</v>
      </c>
      <c r="B8397" s="71" t="s">
        <v>54</v>
      </c>
      <c r="C8397" s="71" t="s">
        <v>1255</v>
      </c>
      <c r="D8397" s="72" t="n">
        <v>0</v>
      </c>
      <c r="E8397" s="71" t="n">
        <v>0</v>
      </c>
      <c r="F8397" s="71" t="n">
        <v>1</v>
      </c>
      <c r="G8397" s="72" t="n">
        <v>72.68</v>
      </c>
      <c r="H8397" s="72" t="n">
        <v>72.68</v>
      </c>
      <c r="I8397" s="71" t="n">
        <f aca="false">IF(B8397&gt;=Settings!$B$23,1,0)</f>
        <v>1</v>
      </c>
      <c r="J8397" s="71" t="n">
        <v>1</v>
      </c>
      <c r="K8397" s="71" t="n">
        <f aca="false">F8397*I8397*J8397</f>
        <v>1</v>
      </c>
      <c r="L8397" s="71" t="n">
        <f aca="false">E8397*I8397*J8397</f>
        <v>0</v>
      </c>
      <c r="M8397" s="72" t="n">
        <f aca="false">G8397*I8397*J8397</f>
        <v>72.68</v>
      </c>
      <c r="N8397" s="72" t="n">
        <f aca="false">D8397*I8397*J8397</f>
        <v>-0</v>
      </c>
      <c r="O8397" s="71" t="n">
        <f aca="false">F8397*J8397</f>
        <v>1</v>
      </c>
      <c r="P8397" s="71" t="n">
        <f aca="false">E8397*J8397</f>
        <v>0</v>
      </c>
    </row>
    <row r="8398" customFormat="false" ht="15" hidden="false" customHeight="false" outlineLevel="0" collapsed="false">
      <c r="A8398" s="71" t="s">
        <v>61</v>
      </c>
      <c r="B8398" s="71" t="s">
        <v>54</v>
      </c>
      <c r="C8398" s="71" t="s">
        <v>879</v>
      </c>
      <c r="D8398" s="72" t="n">
        <v>0</v>
      </c>
      <c r="E8398" s="71" t="n">
        <v>0</v>
      </c>
      <c r="F8398" s="71" t="n">
        <v>3</v>
      </c>
      <c r="G8398" s="72" t="n">
        <v>340.78</v>
      </c>
      <c r="H8398" s="72" t="n">
        <v>318.97</v>
      </c>
      <c r="I8398" s="71" t="n">
        <f aca="false">IF(B8398&gt;=Settings!$B$23,1,0)</f>
        <v>1</v>
      </c>
      <c r="J8398" s="71" t="n">
        <v>1</v>
      </c>
      <c r="K8398" s="71" t="n">
        <f aca="false">F8398*I8398*J8398</f>
        <v>3</v>
      </c>
      <c r="L8398" s="71" t="n">
        <f aca="false">E8398*I8398*J8398</f>
        <v>0</v>
      </c>
      <c r="M8398" s="72" t="n">
        <f aca="false">G8398*I8398*J8398</f>
        <v>340.78</v>
      </c>
      <c r="N8398" s="72" t="n">
        <f aca="false">D8398*I8398*J8398</f>
        <v>-0</v>
      </c>
      <c r="O8398" s="71" t="n">
        <f aca="false">F8398*J8398</f>
        <v>3</v>
      </c>
      <c r="P8398" s="71" t="n">
        <f aca="false">E8398*J8398</f>
        <v>0</v>
      </c>
    </row>
    <row r="8399" customFormat="false" ht="15" hidden="false" customHeight="false" outlineLevel="0" collapsed="false">
      <c r="A8399" s="71" t="s">
        <v>59</v>
      </c>
      <c r="B8399" s="71" t="s">
        <v>54</v>
      </c>
      <c r="C8399" s="71" t="s">
        <v>2146</v>
      </c>
      <c r="D8399" s="72" t="n">
        <v>386.52</v>
      </c>
      <c r="E8399" s="71" t="n">
        <v>3</v>
      </c>
      <c r="F8399" s="71" t="n">
        <v>80</v>
      </c>
      <c r="G8399" s="72" t="n">
        <v>11307.19</v>
      </c>
      <c r="H8399" s="72" t="n">
        <v>10506.86</v>
      </c>
      <c r="I8399" s="71" t="n">
        <f aca="false">IF(B8399&gt;=Settings!$B$23,1,0)</f>
        <v>1</v>
      </c>
      <c r="J8399" s="71" t="n">
        <v>1</v>
      </c>
      <c r="K8399" s="71" t="n">
        <f aca="false">F8399*I8399*J8399</f>
        <v>80</v>
      </c>
      <c r="L8399" s="71" t="n">
        <f aca="false">E8399*I8399*J8399</f>
        <v>3</v>
      </c>
      <c r="M8399" s="72" t="n">
        <f aca="false">G8399*I8399*J8399</f>
        <v>11307.19</v>
      </c>
      <c r="N8399" s="72" t="n">
        <f aca="false">D8399*I8399*J8399</f>
        <v>386.52</v>
      </c>
      <c r="O8399" s="71" t="n">
        <f aca="false">F8399*J8399</f>
        <v>80</v>
      </c>
      <c r="P8399" s="71" t="n">
        <f aca="false">E8399*J8399</f>
        <v>3</v>
      </c>
    </row>
    <row r="8400" customFormat="false" ht="15" hidden="false" customHeight="false" outlineLevel="0" collapsed="false">
      <c r="A8400" s="71" t="s">
        <v>59</v>
      </c>
      <c r="B8400" s="71" t="s">
        <v>54</v>
      </c>
      <c r="C8400" s="71" t="s">
        <v>1375</v>
      </c>
      <c r="D8400" s="72" t="n">
        <v>0</v>
      </c>
      <c r="E8400" s="71" t="n">
        <v>0</v>
      </c>
      <c r="F8400" s="71" t="n">
        <v>11</v>
      </c>
      <c r="G8400" s="72" t="n">
        <v>1404.04</v>
      </c>
      <c r="H8400" s="72" t="n">
        <v>1341.59</v>
      </c>
      <c r="I8400" s="71" t="n">
        <f aca="false">IF(B8400&gt;=Settings!$B$23,1,0)</f>
        <v>1</v>
      </c>
      <c r="J8400" s="71" t="n">
        <v>1</v>
      </c>
      <c r="K8400" s="71" t="n">
        <f aca="false">F8400*I8400*J8400</f>
        <v>11</v>
      </c>
      <c r="L8400" s="71" t="n">
        <f aca="false">E8400*I8400*J8400</f>
        <v>0</v>
      </c>
      <c r="M8400" s="72" t="n">
        <f aca="false">G8400*I8400*J8400</f>
        <v>1404.04</v>
      </c>
      <c r="N8400" s="72" t="n">
        <f aca="false">D8400*I8400*J8400</f>
        <v>-0</v>
      </c>
      <c r="O8400" s="71" t="n">
        <f aca="false">F8400*J8400</f>
        <v>11</v>
      </c>
      <c r="P8400" s="71" t="n">
        <f aca="false">E8400*J8400</f>
        <v>0</v>
      </c>
    </row>
    <row r="8401" customFormat="false" ht="15" hidden="false" customHeight="false" outlineLevel="0" collapsed="false">
      <c r="A8401" s="71" t="s">
        <v>61</v>
      </c>
      <c r="B8401" s="71" t="s">
        <v>54</v>
      </c>
      <c r="C8401" s="71" t="s">
        <v>1055</v>
      </c>
      <c r="D8401" s="72" t="n">
        <v>0</v>
      </c>
      <c r="E8401" s="71" t="n">
        <v>0</v>
      </c>
      <c r="F8401" s="71" t="n">
        <v>1</v>
      </c>
      <c r="G8401" s="72" t="n">
        <v>104.5</v>
      </c>
      <c r="H8401" s="72" t="n">
        <v>88.84</v>
      </c>
      <c r="I8401" s="71" t="n">
        <f aca="false">IF(B8401&gt;=Settings!$B$23,1,0)</f>
        <v>1</v>
      </c>
      <c r="J8401" s="71" t="n">
        <v>1</v>
      </c>
      <c r="K8401" s="71" t="n">
        <f aca="false">F8401*I8401*J8401</f>
        <v>1</v>
      </c>
      <c r="L8401" s="71" t="n">
        <f aca="false">E8401*I8401*J8401</f>
        <v>0</v>
      </c>
      <c r="M8401" s="72" t="n">
        <f aca="false">G8401*I8401*J8401</f>
        <v>104.5</v>
      </c>
      <c r="N8401" s="72" t="n">
        <f aca="false">D8401*I8401*J8401</f>
        <v>-0</v>
      </c>
      <c r="O8401" s="71" t="n">
        <f aca="false">F8401*J8401</f>
        <v>1</v>
      </c>
      <c r="P8401" s="71" t="n">
        <f aca="false">E8401*J8401</f>
        <v>0</v>
      </c>
    </row>
    <row r="8402" customFormat="false" ht="15" hidden="false" customHeight="false" outlineLevel="0" collapsed="false">
      <c r="A8402" s="71" t="s">
        <v>59</v>
      </c>
      <c r="B8402" s="71" t="s">
        <v>54</v>
      </c>
      <c r="C8402" s="71" t="s">
        <v>1308</v>
      </c>
      <c r="D8402" s="72" t="n">
        <v>0</v>
      </c>
      <c r="E8402" s="71" t="n">
        <v>0</v>
      </c>
      <c r="F8402" s="71" t="n">
        <v>2</v>
      </c>
      <c r="G8402" s="72" t="n">
        <v>168.09</v>
      </c>
      <c r="H8402" s="72" t="n">
        <v>168.09</v>
      </c>
      <c r="I8402" s="71" t="n">
        <f aca="false">IF(B8402&gt;=Settings!$B$23,1,0)</f>
        <v>1</v>
      </c>
      <c r="J8402" s="71" t="n">
        <v>1</v>
      </c>
      <c r="K8402" s="71" t="n">
        <f aca="false">F8402*I8402*J8402</f>
        <v>2</v>
      </c>
      <c r="L8402" s="71" t="n">
        <f aca="false">E8402*I8402*J8402</f>
        <v>0</v>
      </c>
      <c r="M8402" s="72" t="n">
        <f aca="false">G8402*I8402*J8402</f>
        <v>168.09</v>
      </c>
      <c r="N8402" s="72" t="n">
        <f aca="false">D8402*I8402*J8402</f>
        <v>-0</v>
      </c>
      <c r="O8402" s="71" t="n">
        <f aca="false">F8402*J8402</f>
        <v>2</v>
      </c>
      <c r="P8402" s="71" t="n">
        <f aca="false">E8402*J8402</f>
        <v>0</v>
      </c>
    </row>
    <row r="8403" customFormat="false" ht="15" hidden="false" customHeight="false" outlineLevel="0" collapsed="false">
      <c r="A8403" s="71" t="s">
        <v>60</v>
      </c>
      <c r="B8403" s="71" t="s">
        <v>54</v>
      </c>
      <c r="C8403" s="71" t="s">
        <v>1262</v>
      </c>
      <c r="D8403" s="72" t="n">
        <v>152.66</v>
      </c>
      <c r="E8403" s="71" t="n">
        <v>2</v>
      </c>
      <c r="F8403" s="71" t="n">
        <v>58</v>
      </c>
      <c r="G8403" s="72" t="n">
        <v>5083.59</v>
      </c>
      <c r="H8403" s="72" t="n">
        <v>4308.45</v>
      </c>
      <c r="I8403" s="71" t="n">
        <f aca="false">IF(B8403&gt;=Settings!$B$23,1,0)</f>
        <v>1</v>
      </c>
      <c r="J8403" s="71" t="n">
        <v>1</v>
      </c>
      <c r="K8403" s="71" t="n">
        <f aca="false">F8403*I8403*J8403</f>
        <v>58</v>
      </c>
      <c r="L8403" s="71" t="n">
        <f aca="false">E8403*I8403*J8403</f>
        <v>2</v>
      </c>
      <c r="M8403" s="72" t="n">
        <f aca="false">G8403*I8403*J8403</f>
        <v>5083.59</v>
      </c>
      <c r="N8403" s="72" t="n">
        <f aca="false">D8403*I8403*J8403</f>
        <v>152.66</v>
      </c>
      <c r="O8403" s="71" t="n">
        <f aca="false">F8403*J8403</f>
        <v>58</v>
      </c>
      <c r="P8403" s="71" t="n">
        <f aca="false">E8403*J8403</f>
        <v>2</v>
      </c>
    </row>
    <row r="8404" customFormat="false" ht="15" hidden="false" customHeight="false" outlineLevel="0" collapsed="false">
      <c r="A8404" s="71" t="s">
        <v>61</v>
      </c>
      <c r="B8404" s="71" t="s">
        <v>54</v>
      </c>
      <c r="C8404" s="71" t="s">
        <v>124</v>
      </c>
      <c r="D8404" s="72" t="n">
        <v>81.77</v>
      </c>
      <c r="E8404" s="71" t="n">
        <v>1</v>
      </c>
      <c r="F8404" s="71" t="n">
        <v>12</v>
      </c>
      <c r="G8404" s="72" t="n">
        <v>1140.33</v>
      </c>
      <c r="H8404" s="72" t="n">
        <v>1004.76</v>
      </c>
      <c r="I8404" s="71" t="n">
        <f aca="false">IF(B8404&gt;=Settings!$B$23,1,0)</f>
        <v>1</v>
      </c>
      <c r="J8404" s="71" t="n">
        <v>1</v>
      </c>
      <c r="K8404" s="71" t="n">
        <f aca="false">F8404*I8404*J8404</f>
        <v>12</v>
      </c>
      <c r="L8404" s="71" t="n">
        <f aca="false">E8404*I8404*J8404</f>
        <v>1</v>
      </c>
      <c r="M8404" s="72" t="n">
        <f aca="false">G8404*I8404*J8404</f>
        <v>1140.33</v>
      </c>
      <c r="N8404" s="72" t="n">
        <f aca="false">D8404*I8404*J8404</f>
        <v>81.77</v>
      </c>
      <c r="O8404" s="71" t="n">
        <f aca="false">F8404*J8404</f>
        <v>12</v>
      </c>
      <c r="P8404" s="71" t="n">
        <f aca="false">E8404*J8404</f>
        <v>1</v>
      </c>
    </row>
    <row r="8405" customFormat="false" ht="15" hidden="false" customHeight="false" outlineLevel="0" collapsed="false">
      <c r="A8405" s="71" t="s">
        <v>61</v>
      </c>
      <c r="B8405" s="71" t="s">
        <v>54</v>
      </c>
      <c r="C8405" s="71" t="s">
        <v>1528</v>
      </c>
      <c r="D8405" s="72" t="n">
        <v>63.59</v>
      </c>
      <c r="E8405" s="71" t="n">
        <v>1</v>
      </c>
      <c r="F8405" s="71" t="n">
        <v>2</v>
      </c>
      <c r="G8405" s="72" t="n">
        <v>127.18</v>
      </c>
      <c r="H8405" s="72" t="n">
        <v>63.59</v>
      </c>
      <c r="I8405" s="71" t="n">
        <f aca="false">IF(B8405&gt;=Settings!$B$23,1,0)</f>
        <v>1</v>
      </c>
      <c r="J8405" s="71" t="n">
        <v>1</v>
      </c>
      <c r="K8405" s="71" t="n">
        <f aca="false">F8405*I8405*J8405</f>
        <v>2</v>
      </c>
      <c r="L8405" s="71" t="n">
        <f aca="false">E8405*I8405*J8405</f>
        <v>1</v>
      </c>
      <c r="M8405" s="72" t="n">
        <f aca="false">G8405*I8405*J8405</f>
        <v>127.18</v>
      </c>
      <c r="N8405" s="72" t="n">
        <f aca="false">D8405*I8405*J8405</f>
        <v>63.59</v>
      </c>
      <c r="O8405" s="71" t="n">
        <f aca="false">F8405*J8405</f>
        <v>2</v>
      </c>
      <c r="P8405" s="71" t="n">
        <f aca="false">E8405*J8405</f>
        <v>1</v>
      </c>
    </row>
    <row r="8406" customFormat="false" ht="15" hidden="false" customHeight="false" outlineLevel="0" collapsed="false">
      <c r="A8406" s="71" t="s">
        <v>63</v>
      </c>
      <c r="B8406" s="71" t="s">
        <v>54</v>
      </c>
      <c r="C8406" s="71" t="s">
        <v>2234</v>
      </c>
      <c r="D8406" s="72" t="n">
        <v>0</v>
      </c>
      <c r="E8406" s="71" t="n">
        <v>0</v>
      </c>
      <c r="F8406" s="71" t="n">
        <v>2</v>
      </c>
      <c r="G8406" s="72" t="n">
        <v>1209</v>
      </c>
      <c r="H8406" s="72" t="n">
        <v>1118.33</v>
      </c>
      <c r="I8406" s="71" t="n">
        <f aca="false">IF(B8406&gt;=Settings!$B$23,1,0)</f>
        <v>1</v>
      </c>
      <c r="J8406" s="71" t="n">
        <v>1</v>
      </c>
      <c r="K8406" s="71" t="n">
        <f aca="false">F8406*I8406*J8406</f>
        <v>2</v>
      </c>
      <c r="L8406" s="71" t="n">
        <f aca="false">E8406*I8406*J8406</f>
        <v>0</v>
      </c>
      <c r="M8406" s="72" t="n">
        <f aca="false">G8406*I8406*J8406</f>
        <v>1209</v>
      </c>
      <c r="N8406" s="72" t="n">
        <f aca="false">D8406*I8406*J8406</f>
        <v>-0</v>
      </c>
      <c r="O8406" s="71" t="n">
        <f aca="false">F8406*J8406</f>
        <v>2</v>
      </c>
      <c r="P8406" s="71" t="n">
        <f aca="false">E8406*J8406</f>
        <v>0</v>
      </c>
    </row>
    <row r="8407" customFormat="false" ht="15" hidden="false" customHeight="false" outlineLevel="0" collapsed="false">
      <c r="A8407" s="71" t="s">
        <v>59</v>
      </c>
      <c r="B8407" s="71" t="s">
        <v>54</v>
      </c>
      <c r="C8407" s="71" t="s">
        <v>590</v>
      </c>
      <c r="D8407" s="72" t="n">
        <v>178.82</v>
      </c>
      <c r="E8407" s="71" t="n">
        <v>2</v>
      </c>
      <c r="F8407" s="71" t="n">
        <v>20</v>
      </c>
      <c r="G8407" s="72" t="n">
        <v>1684.59</v>
      </c>
      <c r="H8407" s="72" t="n">
        <v>1432.04</v>
      </c>
      <c r="I8407" s="71" t="n">
        <f aca="false">IF(B8407&gt;=Settings!$B$23,1,0)</f>
        <v>1</v>
      </c>
      <c r="J8407" s="71" t="n">
        <v>1</v>
      </c>
      <c r="K8407" s="71" t="n">
        <f aca="false">F8407*I8407*J8407</f>
        <v>20</v>
      </c>
      <c r="L8407" s="71" t="n">
        <f aca="false">E8407*I8407*J8407</f>
        <v>2</v>
      </c>
      <c r="M8407" s="72" t="n">
        <f aca="false">G8407*I8407*J8407</f>
        <v>1684.59</v>
      </c>
      <c r="N8407" s="72" t="n">
        <f aca="false">D8407*I8407*J8407</f>
        <v>178.82</v>
      </c>
      <c r="O8407" s="71" t="n">
        <f aca="false">F8407*J8407</f>
        <v>20</v>
      </c>
      <c r="P8407" s="71" t="n">
        <f aca="false">E8407*J8407</f>
        <v>2</v>
      </c>
    </row>
    <row r="8408" customFormat="false" ht="15" hidden="false" customHeight="false" outlineLevel="0" collapsed="false">
      <c r="A8408" s="71" t="s">
        <v>61</v>
      </c>
      <c r="B8408" s="71" t="s">
        <v>54</v>
      </c>
      <c r="C8408" s="71" t="s">
        <v>1029</v>
      </c>
      <c r="D8408" s="72" t="n">
        <v>8.14</v>
      </c>
      <c r="E8408" s="71" t="n">
        <v>1</v>
      </c>
      <c r="F8408" s="71" t="n">
        <v>22</v>
      </c>
      <c r="G8408" s="72" t="n">
        <v>179.03</v>
      </c>
      <c r="H8408" s="72" t="n">
        <v>163.92</v>
      </c>
      <c r="I8408" s="71" t="n">
        <f aca="false">IF(B8408&gt;=Settings!$B$23,1,0)</f>
        <v>1</v>
      </c>
      <c r="J8408" s="71" t="n">
        <v>1</v>
      </c>
      <c r="K8408" s="71" t="n">
        <f aca="false">F8408*I8408*J8408</f>
        <v>22</v>
      </c>
      <c r="L8408" s="71" t="n">
        <f aca="false">E8408*I8408*J8408</f>
        <v>1</v>
      </c>
      <c r="M8408" s="72" t="n">
        <f aca="false">G8408*I8408*J8408</f>
        <v>179.03</v>
      </c>
      <c r="N8408" s="72" t="n">
        <f aca="false">D8408*I8408*J8408</f>
        <v>8.14</v>
      </c>
      <c r="O8408" s="71" t="n">
        <f aca="false">F8408*J8408</f>
        <v>22</v>
      </c>
      <c r="P8408" s="71" t="n">
        <f aca="false">E8408*J8408</f>
        <v>1</v>
      </c>
    </row>
    <row r="8409" customFormat="false" ht="15" hidden="false" customHeight="false" outlineLevel="0" collapsed="false">
      <c r="A8409" s="71" t="s">
        <v>59</v>
      </c>
      <c r="B8409" s="71" t="s">
        <v>54</v>
      </c>
      <c r="C8409" s="71" t="s">
        <v>677</v>
      </c>
      <c r="D8409" s="72" t="n">
        <v>0</v>
      </c>
      <c r="E8409" s="71" t="n">
        <v>0</v>
      </c>
      <c r="F8409" s="71" t="n">
        <v>1</v>
      </c>
      <c r="G8409" s="72" t="n">
        <v>413.59</v>
      </c>
      <c r="H8409" s="72" t="n">
        <v>413.59</v>
      </c>
      <c r="I8409" s="71" t="n">
        <f aca="false">IF(B8409&gt;=Settings!$B$23,1,0)</f>
        <v>1</v>
      </c>
      <c r="J8409" s="71" t="n">
        <v>1</v>
      </c>
      <c r="K8409" s="71" t="n">
        <f aca="false">F8409*I8409*J8409</f>
        <v>1</v>
      </c>
      <c r="L8409" s="71" t="n">
        <f aca="false">E8409*I8409*J8409</f>
        <v>0</v>
      </c>
      <c r="M8409" s="72" t="n">
        <f aca="false">G8409*I8409*J8409</f>
        <v>413.59</v>
      </c>
      <c r="N8409" s="72" t="n">
        <f aca="false">D8409*I8409*J8409</f>
        <v>-0</v>
      </c>
      <c r="O8409" s="71" t="n">
        <f aca="false">F8409*J8409</f>
        <v>1</v>
      </c>
      <c r="P8409" s="71" t="n">
        <f aca="false">E8409*J8409</f>
        <v>0</v>
      </c>
    </row>
    <row r="8410" customFormat="false" ht="15" hidden="false" customHeight="false" outlineLevel="0" collapsed="false">
      <c r="A8410" s="71" t="s">
        <v>59</v>
      </c>
      <c r="B8410" s="71" t="s">
        <v>54</v>
      </c>
      <c r="C8410" s="71" t="s">
        <v>907</v>
      </c>
      <c r="D8410" s="72" t="n">
        <v>0</v>
      </c>
      <c r="E8410" s="71" t="n">
        <v>0</v>
      </c>
      <c r="F8410" s="71" t="n">
        <v>6</v>
      </c>
      <c r="G8410" s="72" t="n">
        <v>608.82</v>
      </c>
      <c r="H8410" s="72" t="n">
        <v>593.83</v>
      </c>
      <c r="I8410" s="71" t="n">
        <f aca="false">IF(B8410&gt;=Settings!$B$23,1,0)</f>
        <v>1</v>
      </c>
      <c r="J8410" s="71" t="n">
        <v>1</v>
      </c>
      <c r="K8410" s="71" t="n">
        <f aca="false">F8410*I8410*J8410</f>
        <v>6</v>
      </c>
      <c r="L8410" s="71" t="n">
        <f aca="false">E8410*I8410*J8410</f>
        <v>0</v>
      </c>
      <c r="M8410" s="72" t="n">
        <f aca="false">G8410*I8410*J8410</f>
        <v>608.82</v>
      </c>
      <c r="N8410" s="72" t="n">
        <f aca="false">D8410*I8410*J8410</f>
        <v>-0</v>
      </c>
      <c r="O8410" s="71" t="n">
        <f aca="false">F8410*J8410</f>
        <v>6</v>
      </c>
      <c r="P8410" s="71" t="n">
        <f aca="false">E8410*J8410</f>
        <v>0</v>
      </c>
    </row>
    <row r="8411" customFormat="false" ht="15" hidden="false" customHeight="false" outlineLevel="0" collapsed="false">
      <c r="A8411" s="71" t="s">
        <v>60</v>
      </c>
      <c r="B8411" s="71" t="s">
        <v>54</v>
      </c>
      <c r="C8411" s="71" t="s">
        <v>952</v>
      </c>
      <c r="D8411" s="72" t="n">
        <v>327.08</v>
      </c>
      <c r="E8411" s="71" t="n">
        <v>5</v>
      </c>
      <c r="F8411" s="71" t="n">
        <v>84</v>
      </c>
      <c r="G8411" s="72" t="n">
        <v>6477.69</v>
      </c>
      <c r="H8411" s="72" t="n">
        <v>5205.23</v>
      </c>
      <c r="I8411" s="71" t="n">
        <f aca="false">IF(B8411&gt;=Settings!$B$23,1,0)</f>
        <v>1</v>
      </c>
      <c r="J8411" s="71" t="n">
        <v>1</v>
      </c>
      <c r="K8411" s="71" t="n">
        <f aca="false">F8411*I8411*J8411</f>
        <v>84</v>
      </c>
      <c r="L8411" s="71" t="n">
        <f aca="false">E8411*I8411*J8411</f>
        <v>5</v>
      </c>
      <c r="M8411" s="72" t="n">
        <f aca="false">G8411*I8411*J8411</f>
        <v>6477.69</v>
      </c>
      <c r="N8411" s="72" t="n">
        <f aca="false">D8411*I8411*J8411</f>
        <v>327.08</v>
      </c>
      <c r="O8411" s="71" t="n">
        <f aca="false">F8411*J8411</f>
        <v>84</v>
      </c>
      <c r="P8411" s="71" t="n">
        <f aca="false">E8411*J8411</f>
        <v>5</v>
      </c>
    </row>
    <row r="8412" customFormat="false" ht="15" hidden="false" customHeight="false" outlineLevel="0" collapsed="false">
      <c r="A8412" s="71" t="s">
        <v>59</v>
      </c>
      <c r="B8412" s="71" t="s">
        <v>54</v>
      </c>
      <c r="C8412" s="71" t="s">
        <v>909</v>
      </c>
      <c r="D8412" s="72" t="n">
        <v>66.33</v>
      </c>
      <c r="E8412" s="71" t="n">
        <v>4</v>
      </c>
      <c r="F8412" s="71" t="n">
        <v>51</v>
      </c>
      <c r="G8412" s="72" t="n">
        <v>878.64</v>
      </c>
      <c r="H8412" s="72" t="n">
        <v>764.1</v>
      </c>
      <c r="I8412" s="71" t="n">
        <f aca="false">IF(B8412&gt;=Settings!$B$23,1,0)</f>
        <v>1</v>
      </c>
      <c r="J8412" s="71" t="n">
        <v>1</v>
      </c>
      <c r="K8412" s="71" t="n">
        <f aca="false">F8412*I8412*J8412</f>
        <v>51</v>
      </c>
      <c r="L8412" s="71" t="n">
        <f aca="false">E8412*I8412*J8412</f>
        <v>4</v>
      </c>
      <c r="M8412" s="72" t="n">
        <f aca="false">G8412*I8412*J8412</f>
        <v>878.64</v>
      </c>
      <c r="N8412" s="72" t="n">
        <f aca="false">D8412*I8412*J8412</f>
        <v>66.33</v>
      </c>
      <c r="O8412" s="71" t="n">
        <f aca="false">F8412*J8412</f>
        <v>51</v>
      </c>
      <c r="P8412" s="71" t="n">
        <f aca="false">E8412*J8412</f>
        <v>4</v>
      </c>
    </row>
    <row r="8413" customFormat="false" ht="15" hidden="false" customHeight="false" outlineLevel="0" collapsed="false">
      <c r="A8413" s="71" t="s">
        <v>61</v>
      </c>
      <c r="B8413" s="71" t="s">
        <v>54</v>
      </c>
      <c r="C8413" s="71" t="s">
        <v>980</v>
      </c>
      <c r="D8413" s="72" t="n">
        <v>24.24</v>
      </c>
      <c r="E8413" s="71" t="n">
        <v>7</v>
      </c>
      <c r="F8413" s="71" t="n">
        <v>91</v>
      </c>
      <c r="G8413" s="72" t="n">
        <v>326.97</v>
      </c>
      <c r="H8413" s="72" t="n">
        <v>291.13</v>
      </c>
      <c r="I8413" s="71" t="n">
        <f aca="false">IF(B8413&gt;=Settings!$B$23,1,0)</f>
        <v>1</v>
      </c>
      <c r="J8413" s="71" t="n">
        <v>1</v>
      </c>
      <c r="K8413" s="71" t="n">
        <f aca="false">F8413*I8413*J8413</f>
        <v>91</v>
      </c>
      <c r="L8413" s="71" t="n">
        <f aca="false">E8413*I8413*J8413</f>
        <v>7</v>
      </c>
      <c r="M8413" s="72" t="n">
        <f aca="false">G8413*I8413*J8413</f>
        <v>326.97</v>
      </c>
      <c r="N8413" s="72" t="n">
        <f aca="false">D8413*I8413*J8413</f>
        <v>24.24</v>
      </c>
      <c r="O8413" s="71" t="n">
        <f aca="false">F8413*J8413</f>
        <v>91</v>
      </c>
      <c r="P8413" s="71" t="n">
        <f aca="false">E8413*J8413</f>
        <v>7</v>
      </c>
    </row>
    <row r="8414" customFormat="false" ht="15" hidden="false" customHeight="false" outlineLevel="0" collapsed="false">
      <c r="A8414" s="71" t="s">
        <v>63</v>
      </c>
      <c r="B8414" s="71" t="s">
        <v>54</v>
      </c>
      <c r="C8414" s="71" t="s">
        <v>2342</v>
      </c>
      <c r="D8414" s="72" t="n">
        <v>0</v>
      </c>
      <c r="E8414" s="71" t="n">
        <v>0</v>
      </c>
      <c r="F8414" s="71" t="n">
        <v>2</v>
      </c>
      <c r="G8414" s="72" t="n">
        <v>354.46</v>
      </c>
      <c r="H8414" s="72" t="n">
        <v>354.46</v>
      </c>
      <c r="I8414" s="71" t="n">
        <f aca="false">IF(B8414&gt;=Settings!$B$23,1,0)</f>
        <v>1</v>
      </c>
      <c r="J8414" s="71" t="n">
        <v>1</v>
      </c>
      <c r="K8414" s="71" t="n">
        <f aca="false">F8414*I8414*J8414</f>
        <v>2</v>
      </c>
      <c r="L8414" s="71" t="n">
        <f aca="false">E8414*I8414*J8414</f>
        <v>0</v>
      </c>
      <c r="M8414" s="72" t="n">
        <f aca="false">G8414*I8414*J8414</f>
        <v>354.46</v>
      </c>
      <c r="N8414" s="72" t="n">
        <f aca="false">D8414*I8414*J8414</f>
        <v>-0</v>
      </c>
      <c r="O8414" s="71" t="n">
        <f aca="false">F8414*J8414</f>
        <v>2</v>
      </c>
      <c r="P8414" s="71" t="n">
        <f aca="false">E8414*J8414</f>
        <v>0</v>
      </c>
    </row>
    <row r="8415" customFormat="false" ht="15" hidden="false" customHeight="false" outlineLevel="0" collapsed="false">
      <c r="A8415" s="71" t="s">
        <v>59</v>
      </c>
      <c r="B8415" s="71" t="s">
        <v>54</v>
      </c>
      <c r="C8415" s="71" t="s">
        <v>908</v>
      </c>
      <c r="D8415" s="72" t="n">
        <v>26.1</v>
      </c>
      <c r="E8415" s="71" t="n">
        <v>2</v>
      </c>
      <c r="F8415" s="71" t="n">
        <v>34</v>
      </c>
      <c r="G8415" s="72" t="n">
        <v>492.99</v>
      </c>
      <c r="H8415" s="72" t="n">
        <v>434.83</v>
      </c>
      <c r="I8415" s="71" t="n">
        <f aca="false">IF(B8415&gt;=Settings!$B$23,1,0)</f>
        <v>1</v>
      </c>
      <c r="J8415" s="71" t="n">
        <v>1</v>
      </c>
      <c r="K8415" s="71" t="n">
        <f aca="false">F8415*I8415*J8415</f>
        <v>34</v>
      </c>
      <c r="L8415" s="71" t="n">
        <f aca="false">E8415*I8415*J8415</f>
        <v>2</v>
      </c>
      <c r="M8415" s="72" t="n">
        <f aca="false">G8415*I8415*J8415</f>
        <v>492.99</v>
      </c>
      <c r="N8415" s="72" t="n">
        <f aca="false">D8415*I8415*J8415</f>
        <v>26.1</v>
      </c>
      <c r="O8415" s="71" t="n">
        <f aca="false">F8415*J8415</f>
        <v>34</v>
      </c>
      <c r="P8415" s="71" t="n">
        <f aca="false">E8415*J8415</f>
        <v>2</v>
      </c>
    </row>
    <row r="8416" customFormat="false" ht="15" hidden="false" customHeight="false" outlineLevel="0" collapsed="false">
      <c r="A8416" s="71" t="s">
        <v>60</v>
      </c>
      <c r="B8416" s="71" t="s">
        <v>55</v>
      </c>
      <c r="C8416" s="71" t="s">
        <v>1285</v>
      </c>
      <c r="D8416" s="72" t="n">
        <v>72.68</v>
      </c>
      <c r="E8416" s="71" t="n">
        <v>1</v>
      </c>
      <c r="F8416" s="71" t="n">
        <v>6</v>
      </c>
      <c r="G8416" s="72" t="n">
        <v>422.44</v>
      </c>
      <c r="H8416" s="72" t="n">
        <v>329.34</v>
      </c>
      <c r="I8416" s="71" t="n">
        <f aca="false">IF(B8416&gt;=Settings!$B$23,1,0)</f>
        <v>1</v>
      </c>
      <c r="J8416" s="71" t="n">
        <v>1</v>
      </c>
      <c r="K8416" s="71" t="n">
        <f aca="false">F8416*I8416*J8416</f>
        <v>6</v>
      </c>
      <c r="L8416" s="71" t="n">
        <f aca="false">E8416*I8416*J8416</f>
        <v>1</v>
      </c>
      <c r="M8416" s="72" t="n">
        <f aca="false">G8416*I8416*J8416</f>
        <v>422.44</v>
      </c>
      <c r="N8416" s="72" t="n">
        <f aca="false">D8416*I8416*J8416</f>
        <v>72.68</v>
      </c>
      <c r="O8416" s="71" t="n">
        <f aca="false">F8416*J8416</f>
        <v>6</v>
      </c>
      <c r="P8416" s="71" t="n">
        <f aca="false">E8416*J8416</f>
        <v>1</v>
      </c>
    </row>
    <row r="8417" customFormat="false" ht="15" hidden="false" customHeight="false" outlineLevel="0" collapsed="false">
      <c r="A8417" s="71" t="s">
        <v>59</v>
      </c>
      <c r="B8417" s="71" t="s">
        <v>55</v>
      </c>
      <c r="C8417" s="71" t="s">
        <v>1412</v>
      </c>
      <c r="D8417" s="72" t="n">
        <v>86.32</v>
      </c>
      <c r="E8417" s="71" t="n">
        <v>1</v>
      </c>
      <c r="F8417" s="71" t="n">
        <v>2</v>
      </c>
      <c r="G8417" s="72" t="n">
        <v>217.17</v>
      </c>
      <c r="H8417" s="72" t="n">
        <v>92.86</v>
      </c>
      <c r="I8417" s="71" t="n">
        <f aca="false">IF(B8417&gt;=Settings!$B$23,1,0)</f>
        <v>1</v>
      </c>
      <c r="J8417" s="71" t="n">
        <v>1</v>
      </c>
      <c r="K8417" s="71" t="n">
        <f aca="false">F8417*I8417*J8417</f>
        <v>2</v>
      </c>
      <c r="L8417" s="71" t="n">
        <f aca="false">E8417*I8417*J8417</f>
        <v>1</v>
      </c>
      <c r="M8417" s="72" t="n">
        <f aca="false">G8417*I8417*J8417</f>
        <v>217.17</v>
      </c>
      <c r="N8417" s="72" t="n">
        <f aca="false">D8417*I8417*J8417</f>
        <v>86.32</v>
      </c>
      <c r="O8417" s="71" t="n">
        <f aca="false">F8417*J8417</f>
        <v>2</v>
      </c>
      <c r="P8417" s="71" t="n">
        <f aca="false">E8417*J8417</f>
        <v>1</v>
      </c>
    </row>
    <row r="8418" customFormat="false" ht="15" hidden="false" customHeight="false" outlineLevel="0" collapsed="false">
      <c r="A8418" s="71" t="s">
        <v>61</v>
      </c>
      <c r="B8418" s="71" t="s">
        <v>55</v>
      </c>
      <c r="C8418" s="71" t="s">
        <v>611</v>
      </c>
      <c r="D8418" s="72" t="n">
        <v>0</v>
      </c>
      <c r="E8418" s="71" t="n">
        <v>0</v>
      </c>
      <c r="F8418" s="71" t="n">
        <v>10</v>
      </c>
      <c r="G8418" s="72" t="n">
        <v>344.97</v>
      </c>
      <c r="H8418" s="72" t="n">
        <v>327.06</v>
      </c>
      <c r="I8418" s="71" t="n">
        <f aca="false">IF(B8418&gt;=Settings!$B$23,1,0)</f>
        <v>1</v>
      </c>
      <c r="J8418" s="71" t="n">
        <v>1</v>
      </c>
      <c r="K8418" s="71" t="n">
        <f aca="false">F8418*I8418*J8418</f>
        <v>10</v>
      </c>
      <c r="L8418" s="71" t="n">
        <f aca="false">E8418*I8418*J8418</f>
        <v>0</v>
      </c>
      <c r="M8418" s="72" t="n">
        <f aca="false">G8418*I8418*J8418</f>
        <v>344.97</v>
      </c>
      <c r="N8418" s="72" t="n">
        <f aca="false">D8418*I8418*J8418</f>
        <v>-0</v>
      </c>
      <c r="O8418" s="71" t="n">
        <f aca="false">F8418*J8418</f>
        <v>10</v>
      </c>
      <c r="P8418" s="71" t="n">
        <f aca="false">E8418*J8418</f>
        <v>0</v>
      </c>
    </row>
    <row r="8419" customFormat="false" ht="15" hidden="false" customHeight="false" outlineLevel="0" collapsed="false">
      <c r="A8419" s="71" t="s">
        <v>61</v>
      </c>
      <c r="B8419" s="71" t="s">
        <v>55</v>
      </c>
      <c r="C8419" s="71" t="s">
        <v>1280</v>
      </c>
      <c r="D8419" s="72" t="n">
        <v>0</v>
      </c>
      <c r="E8419" s="71" t="n">
        <v>0</v>
      </c>
      <c r="F8419" s="71" t="n">
        <v>4</v>
      </c>
      <c r="G8419" s="72" t="n">
        <v>327.1</v>
      </c>
      <c r="H8419" s="72" t="n">
        <v>315.52</v>
      </c>
      <c r="I8419" s="71" t="n">
        <f aca="false">IF(B8419&gt;=Settings!$B$23,1,0)</f>
        <v>1</v>
      </c>
      <c r="J8419" s="71" t="n">
        <v>1</v>
      </c>
      <c r="K8419" s="71" t="n">
        <f aca="false">F8419*I8419*J8419</f>
        <v>4</v>
      </c>
      <c r="L8419" s="71" t="n">
        <f aca="false">E8419*I8419*J8419</f>
        <v>0</v>
      </c>
      <c r="M8419" s="72" t="n">
        <f aca="false">G8419*I8419*J8419</f>
        <v>327.1</v>
      </c>
      <c r="N8419" s="72" t="n">
        <f aca="false">D8419*I8419*J8419</f>
        <v>-0</v>
      </c>
      <c r="O8419" s="71" t="n">
        <f aca="false">F8419*J8419</f>
        <v>4</v>
      </c>
      <c r="P8419" s="71" t="n">
        <f aca="false">E8419*J8419</f>
        <v>0</v>
      </c>
    </row>
    <row r="8420" customFormat="false" ht="15" hidden="false" customHeight="false" outlineLevel="0" collapsed="false">
      <c r="A8420" s="71" t="s">
        <v>59</v>
      </c>
      <c r="B8420" s="71" t="s">
        <v>55</v>
      </c>
      <c r="C8420" s="71" t="s">
        <v>1172</v>
      </c>
      <c r="D8420" s="72" t="n">
        <v>0</v>
      </c>
      <c r="E8420" s="71" t="n">
        <v>0</v>
      </c>
      <c r="F8420" s="71" t="n">
        <v>1</v>
      </c>
      <c r="G8420" s="72" t="n">
        <v>95.41</v>
      </c>
      <c r="H8420" s="72" t="n">
        <v>95.41</v>
      </c>
      <c r="I8420" s="71" t="n">
        <f aca="false">IF(B8420&gt;=Settings!$B$23,1,0)</f>
        <v>1</v>
      </c>
      <c r="J8420" s="71" t="n">
        <v>1</v>
      </c>
      <c r="K8420" s="71" t="n">
        <f aca="false">F8420*I8420*J8420</f>
        <v>1</v>
      </c>
      <c r="L8420" s="71" t="n">
        <f aca="false">E8420*I8420*J8420</f>
        <v>0</v>
      </c>
      <c r="M8420" s="72" t="n">
        <f aca="false">G8420*I8420*J8420</f>
        <v>95.41</v>
      </c>
      <c r="N8420" s="72" t="n">
        <f aca="false">D8420*I8420*J8420</f>
        <v>-0</v>
      </c>
      <c r="O8420" s="71" t="n">
        <f aca="false">F8420*J8420</f>
        <v>1</v>
      </c>
      <c r="P8420" s="71" t="n">
        <f aca="false">E8420*J8420</f>
        <v>0</v>
      </c>
    </row>
    <row r="8421" customFormat="false" ht="15" hidden="false" customHeight="false" outlineLevel="0" collapsed="false">
      <c r="A8421" s="71" t="s">
        <v>61</v>
      </c>
      <c r="B8421" s="71" t="s">
        <v>55</v>
      </c>
      <c r="C8421" s="71" t="s">
        <v>593</v>
      </c>
      <c r="D8421" s="72" t="n">
        <v>0</v>
      </c>
      <c r="E8421" s="71" t="n">
        <v>0</v>
      </c>
      <c r="F8421" s="71" t="n">
        <v>9</v>
      </c>
      <c r="G8421" s="72" t="n">
        <v>758.68</v>
      </c>
      <c r="H8421" s="72" t="n">
        <v>745.74</v>
      </c>
      <c r="I8421" s="71" t="n">
        <f aca="false">IF(B8421&gt;=Settings!$B$23,1,0)</f>
        <v>1</v>
      </c>
      <c r="J8421" s="71" t="n">
        <v>1</v>
      </c>
      <c r="K8421" s="71" t="n">
        <f aca="false">F8421*I8421*J8421</f>
        <v>9</v>
      </c>
      <c r="L8421" s="71" t="n">
        <f aca="false">E8421*I8421*J8421</f>
        <v>0</v>
      </c>
      <c r="M8421" s="72" t="n">
        <f aca="false">G8421*I8421*J8421</f>
        <v>758.68</v>
      </c>
      <c r="N8421" s="72" t="n">
        <f aca="false">D8421*I8421*J8421</f>
        <v>-0</v>
      </c>
      <c r="O8421" s="71" t="n">
        <f aca="false">F8421*J8421</f>
        <v>9</v>
      </c>
      <c r="P8421" s="71" t="n">
        <f aca="false">E8421*J8421</f>
        <v>0</v>
      </c>
    </row>
    <row r="8422" customFormat="false" ht="15" hidden="false" customHeight="false" outlineLevel="0" collapsed="false">
      <c r="A8422" s="71" t="s">
        <v>59</v>
      </c>
      <c r="B8422" s="71" t="s">
        <v>55</v>
      </c>
      <c r="C8422" s="71" t="s">
        <v>1126</v>
      </c>
      <c r="D8422" s="72" t="n">
        <v>0</v>
      </c>
      <c r="E8422" s="71" t="n">
        <v>0</v>
      </c>
      <c r="F8422" s="71" t="n">
        <v>1</v>
      </c>
      <c r="G8422" s="72" t="n">
        <v>81.77</v>
      </c>
      <c r="H8422" s="72" t="n">
        <v>81.77</v>
      </c>
      <c r="I8422" s="71" t="n">
        <f aca="false">IF(B8422&gt;=Settings!$B$23,1,0)</f>
        <v>1</v>
      </c>
      <c r="J8422" s="71" t="n">
        <v>1</v>
      </c>
      <c r="K8422" s="71" t="n">
        <f aca="false">F8422*I8422*J8422</f>
        <v>1</v>
      </c>
      <c r="L8422" s="71" t="n">
        <f aca="false">E8422*I8422*J8422</f>
        <v>0</v>
      </c>
      <c r="M8422" s="72" t="n">
        <f aca="false">G8422*I8422*J8422</f>
        <v>81.77</v>
      </c>
      <c r="N8422" s="72" t="n">
        <f aca="false">D8422*I8422*J8422</f>
        <v>-0</v>
      </c>
      <c r="O8422" s="71" t="n">
        <f aca="false">F8422*J8422</f>
        <v>1</v>
      </c>
      <c r="P8422" s="71" t="n">
        <f aca="false">E8422*J8422</f>
        <v>0</v>
      </c>
    </row>
    <row r="8423" customFormat="false" ht="15" hidden="false" customHeight="false" outlineLevel="0" collapsed="false">
      <c r="A8423" s="71" t="s">
        <v>59</v>
      </c>
      <c r="B8423" s="71" t="s">
        <v>55</v>
      </c>
      <c r="C8423" s="71" t="s">
        <v>1039</v>
      </c>
      <c r="D8423" s="72" t="n">
        <v>0</v>
      </c>
      <c r="E8423" s="71" t="n">
        <v>0</v>
      </c>
      <c r="F8423" s="71" t="n">
        <v>1</v>
      </c>
      <c r="G8423" s="72" t="n">
        <v>57.23</v>
      </c>
      <c r="H8423" s="72" t="n">
        <v>57.23</v>
      </c>
      <c r="I8423" s="71" t="n">
        <f aca="false">IF(B8423&gt;=Settings!$B$23,1,0)</f>
        <v>1</v>
      </c>
      <c r="J8423" s="71" t="n">
        <v>1</v>
      </c>
      <c r="K8423" s="71" t="n">
        <f aca="false">F8423*I8423*J8423</f>
        <v>1</v>
      </c>
      <c r="L8423" s="71" t="n">
        <f aca="false">E8423*I8423*J8423</f>
        <v>0</v>
      </c>
      <c r="M8423" s="72" t="n">
        <f aca="false">G8423*I8423*J8423</f>
        <v>57.23</v>
      </c>
      <c r="N8423" s="72" t="n">
        <f aca="false">D8423*I8423*J8423</f>
        <v>-0</v>
      </c>
      <c r="O8423" s="71" t="n">
        <f aca="false">F8423*J8423</f>
        <v>1</v>
      </c>
      <c r="P8423" s="71" t="n">
        <f aca="false">E8423*J8423</f>
        <v>0</v>
      </c>
    </row>
    <row r="8424" customFormat="false" ht="15" hidden="false" customHeight="false" outlineLevel="0" collapsed="false">
      <c r="A8424" s="71" t="s">
        <v>61</v>
      </c>
      <c r="B8424" s="71" t="s">
        <v>55</v>
      </c>
      <c r="C8424" s="71" t="s">
        <v>937</v>
      </c>
      <c r="D8424" s="72" t="n">
        <v>21.72</v>
      </c>
      <c r="E8424" s="71" t="n">
        <v>2</v>
      </c>
      <c r="F8424" s="71" t="n">
        <v>30</v>
      </c>
      <c r="G8424" s="72" t="n">
        <v>325.8</v>
      </c>
      <c r="H8424" s="72" t="n">
        <v>286.73</v>
      </c>
      <c r="I8424" s="71" t="n">
        <f aca="false">IF(B8424&gt;=Settings!$B$23,1,0)</f>
        <v>1</v>
      </c>
      <c r="J8424" s="71" t="n">
        <v>1</v>
      </c>
      <c r="K8424" s="71" t="n">
        <f aca="false">F8424*I8424*J8424</f>
        <v>30</v>
      </c>
      <c r="L8424" s="71" t="n">
        <f aca="false">E8424*I8424*J8424</f>
        <v>2</v>
      </c>
      <c r="M8424" s="72" t="n">
        <f aca="false">G8424*I8424*J8424</f>
        <v>325.8</v>
      </c>
      <c r="N8424" s="72" t="n">
        <f aca="false">D8424*I8424*J8424</f>
        <v>21.72</v>
      </c>
      <c r="O8424" s="71" t="n">
        <f aca="false">F8424*J8424</f>
        <v>30</v>
      </c>
      <c r="P8424" s="71" t="n">
        <f aca="false">E8424*J8424</f>
        <v>2</v>
      </c>
    </row>
    <row r="8425" customFormat="false" ht="15" hidden="false" customHeight="false" outlineLevel="0" collapsed="false">
      <c r="A8425" s="71" t="s">
        <v>60</v>
      </c>
      <c r="B8425" s="71" t="s">
        <v>55</v>
      </c>
      <c r="C8425" s="71" t="s">
        <v>1322</v>
      </c>
      <c r="D8425" s="72" t="n">
        <v>50.19</v>
      </c>
      <c r="E8425" s="71" t="n">
        <v>1</v>
      </c>
      <c r="F8425" s="71" t="n">
        <v>6</v>
      </c>
      <c r="G8425" s="72" t="n">
        <v>340.63</v>
      </c>
      <c r="H8425" s="72" t="n">
        <v>264.57</v>
      </c>
      <c r="I8425" s="71" t="n">
        <f aca="false">IF(B8425&gt;=Settings!$B$23,1,0)</f>
        <v>1</v>
      </c>
      <c r="J8425" s="71" t="n">
        <v>1</v>
      </c>
      <c r="K8425" s="71" t="n">
        <f aca="false">F8425*I8425*J8425</f>
        <v>6</v>
      </c>
      <c r="L8425" s="71" t="n">
        <f aca="false">E8425*I8425*J8425</f>
        <v>1</v>
      </c>
      <c r="M8425" s="72" t="n">
        <f aca="false">G8425*I8425*J8425</f>
        <v>340.63</v>
      </c>
      <c r="N8425" s="72" t="n">
        <f aca="false">D8425*I8425*J8425</f>
        <v>50.19</v>
      </c>
      <c r="O8425" s="71" t="n">
        <f aca="false">F8425*J8425</f>
        <v>6</v>
      </c>
      <c r="P8425" s="71" t="n">
        <f aca="false">E8425*J8425</f>
        <v>1</v>
      </c>
    </row>
    <row r="8426" customFormat="false" ht="15" hidden="false" customHeight="false" outlineLevel="0" collapsed="false">
      <c r="A8426" s="71" t="s">
        <v>59</v>
      </c>
      <c r="B8426" s="71" t="s">
        <v>55</v>
      </c>
      <c r="C8426" s="71" t="s">
        <v>137</v>
      </c>
      <c r="D8426" s="72" t="n">
        <v>54.5</v>
      </c>
      <c r="E8426" s="71" t="n">
        <v>1</v>
      </c>
      <c r="F8426" s="71" t="n">
        <v>43</v>
      </c>
      <c r="G8426" s="72" t="n">
        <v>2434.43</v>
      </c>
      <c r="H8426" s="72" t="n">
        <v>2313.9</v>
      </c>
      <c r="I8426" s="71" t="n">
        <f aca="false">IF(B8426&gt;=Settings!$B$23,1,0)</f>
        <v>1</v>
      </c>
      <c r="J8426" s="71" t="n">
        <v>1</v>
      </c>
      <c r="K8426" s="71" t="n">
        <f aca="false">F8426*I8426*J8426</f>
        <v>43</v>
      </c>
      <c r="L8426" s="71" t="n">
        <f aca="false">E8426*I8426*J8426</f>
        <v>1</v>
      </c>
      <c r="M8426" s="72" t="n">
        <f aca="false">G8426*I8426*J8426</f>
        <v>2434.43</v>
      </c>
      <c r="N8426" s="72" t="n">
        <f aca="false">D8426*I8426*J8426</f>
        <v>54.5</v>
      </c>
      <c r="O8426" s="71" t="n">
        <f aca="false">F8426*J8426</f>
        <v>43</v>
      </c>
      <c r="P8426" s="71" t="n">
        <f aca="false">E8426*J8426</f>
        <v>1</v>
      </c>
    </row>
    <row r="8427" customFormat="false" ht="15" hidden="false" customHeight="false" outlineLevel="0" collapsed="false">
      <c r="A8427" s="71" t="s">
        <v>59</v>
      </c>
      <c r="B8427" s="71" t="s">
        <v>55</v>
      </c>
      <c r="C8427" s="71" t="s">
        <v>1038</v>
      </c>
      <c r="D8427" s="72" t="n">
        <v>0</v>
      </c>
      <c r="E8427" s="71" t="n">
        <v>0</v>
      </c>
      <c r="F8427" s="71" t="n">
        <v>2</v>
      </c>
      <c r="G8427" s="72" t="n">
        <v>177.18</v>
      </c>
      <c r="H8427" s="72" t="n">
        <v>163.56</v>
      </c>
      <c r="I8427" s="71" t="n">
        <f aca="false">IF(B8427&gt;=Settings!$B$23,1,0)</f>
        <v>1</v>
      </c>
      <c r="J8427" s="71" t="n">
        <v>1</v>
      </c>
      <c r="K8427" s="71" t="n">
        <f aca="false">F8427*I8427*J8427</f>
        <v>2</v>
      </c>
      <c r="L8427" s="71" t="n">
        <f aca="false">E8427*I8427*J8427</f>
        <v>0</v>
      </c>
      <c r="M8427" s="72" t="n">
        <f aca="false">G8427*I8427*J8427</f>
        <v>177.18</v>
      </c>
      <c r="N8427" s="72" t="n">
        <f aca="false">D8427*I8427*J8427</f>
        <v>-0</v>
      </c>
      <c r="O8427" s="71" t="n">
        <f aca="false">F8427*J8427</f>
        <v>2</v>
      </c>
      <c r="P8427" s="71" t="n">
        <f aca="false">E8427*J8427</f>
        <v>0</v>
      </c>
    </row>
    <row r="8428" customFormat="false" ht="15" hidden="false" customHeight="false" outlineLevel="0" collapsed="false">
      <c r="A8428" s="71" t="s">
        <v>61</v>
      </c>
      <c r="B8428" s="71" t="s">
        <v>55</v>
      </c>
      <c r="C8428" s="71" t="s">
        <v>2422</v>
      </c>
      <c r="D8428" s="72" t="n">
        <v>0</v>
      </c>
      <c r="E8428" s="71" t="n">
        <v>0</v>
      </c>
      <c r="F8428" s="71" t="n">
        <v>1</v>
      </c>
      <c r="G8428" s="72" t="n">
        <v>90.86</v>
      </c>
      <c r="H8428" s="72" t="n">
        <v>90.86</v>
      </c>
      <c r="I8428" s="71" t="n">
        <f aca="false">IF(B8428&gt;=Settings!$B$23,1,0)</f>
        <v>1</v>
      </c>
      <c r="J8428" s="71" t="n">
        <v>1</v>
      </c>
      <c r="K8428" s="71" t="n">
        <f aca="false">F8428*I8428*J8428</f>
        <v>1</v>
      </c>
      <c r="L8428" s="71" t="n">
        <f aca="false">E8428*I8428*J8428</f>
        <v>0</v>
      </c>
      <c r="M8428" s="72" t="n">
        <f aca="false">G8428*I8428*J8428</f>
        <v>90.86</v>
      </c>
      <c r="N8428" s="72" t="n">
        <f aca="false">D8428*I8428*J8428</f>
        <v>-0</v>
      </c>
      <c r="O8428" s="71" t="n">
        <f aca="false">F8428*J8428</f>
        <v>1</v>
      </c>
      <c r="P8428" s="71" t="n">
        <f aca="false">E8428*J8428</f>
        <v>0</v>
      </c>
    </row>
    <row r="8429" customFormat="false" ht="15" hidden="false" customHeight="false" outlineLevel="0" collapsed="false">
      <c r="A8429" s="71" t="s">
        <v>59</v>
      </c>
      <c r="B8429" s="71" t="s">
        <v>55</v>
      </c>
      <c r="C8429" s="71" t="s">
        <v>1198</v>
      </c>
      <c r="D8429" s="72" t="n">
        <v>0</v>
      </c>
      <c r="E8429" s="71" t="n">
        <v>0</v>
      </c>
      <c r="F8429" s="71" t="n">
        <v>2</v>
      </c>
      <c r="G8429" s="72" t="n">
        <v>312.4</v>
      </c>
      <c r="H8429" s="72" t="n">
        <v>289.68</v>
      </c>
      <c r="I8429" s="71" t="n">
        <f aca="false">IF(B8429&gt;=Settings!$B$23,1,0)</f>
        <v>1</v>
      </c>
      <c r="J8429" s="71" t="n">
        <v>1</v>
      </c>
      <c r="K8429" s="71" t="n">
        <f aca="false">F8429*I8429*J8429</f>
        <v>2</v>
      </c>
      <c r="L8429" s="71" t="n">
        <f aca="false">E8429*I8429*J8429</f>
        <v>0</v>
      </c>
      <c r="M8429" s="72" t="n">
        <f aca="false">G8429*I8429*J8429</f>
        <v>312.4</v>
      </c>
      <c r="N8429" s="72" t="n">
        <f aca="false">D8429*I8429*J8429</f>
        <v>-0</v>
      </c>
      <c r="O8429" s="71" t="n">
        <f aca="false">F8429*J8429</f>
        <v>2</v>
      </c>
      <c r="P8429" s="71" t="n">
        <f aca="false">E8429*J8429</f>
        <v>0</v>
      </c>
    </row>
    <row r="8430" customFormat="false" ht="15" hidden="false" customHeight="false" outlineLevel="0" collapsed="false">
      <c r="A8430" s="71" t="s">
        <v>62</v>
      </c>
      <c r="B8430" s="71" t="s">
        <v>55</v>
      </c>
      <c r="C8430" s="71" t="s">
        <v>1131</v>
      </c>
      <c r="D8430" s="72" t="n">
        <v>0</v>
      </c>
      <c r="E8430" s="71" t="n">
        <v>0</v>
      </c>
      <c r="F8430" s="71" t="n">
        <v>3</v>
      </c>
      <c r="G8430" s="72" t="n">
        <v>218.03</v>
      </c>
      <c r="H8430" s="72" t="n">
        <v>174.44</v>
      </c>
      <c r="I8430" s="71" t="n">
        <f aca="false">IF(B8430&gt;=Settings!$B$23,1,0)</f>
        <v>1</v>
      </c>
      <c r="J8430" s="71" t="n">
        <v>1</v>
      </c>
      <c r="K8430" s="71" t="n">
        <f aca="false">F8430*I8430*J8430</f>
        <v>3</v>
      </c>
      <c r="L8430" s="71" t="n">
        <f aca="false">E8430*I8430*J8430</f>
        <v>0</v>
      </c>
      <c r="M8430" s="72" t="n">
        <f aca="false">G8430*I8430*J8430</f>
        <v>218.03</v>
      </c>
      <c r="N8430" s="72" t="n">
        <f aca="false">D8430*I8430*J8430</f>
        <v>-0</v>
      </c>
      <c r="O8430" s="71" t="n">
        <f aca="false">F8430*J8430</f>
        <v>3</v>
      </c>
      <c r="P8430" s="71" t="n">
        <f aca="false">E8430*J8430</f>
        <v>0</v>
      </c>
    </row>
    <row r="8431" customFormat="false" ht="15" hidden="false" customHeight="false" outlineLevel="0" collapsed="false">
      <c r="A8431" s="71" t="s">
        <v>63</v>
      </c>
      <c r="B8431" s="71" t="s">
        <v>55</v>
      </c>
      <c r="C8431" s="71" t="s">
        <v>2234</v>
      </c>
      <c r="D8431" s="72" t="n">
        <v>0</v>
      </c>
      <c r="E8431" s="71" t="n">
        <v>0</v>
      </c>
      <c r="F8431" s="71" t="n">
        <v>1</v>
      </c>
      <c r="G8431" s="72" t="n">
        <v>604.5</v>
      </c>
      <c r="H8431" s="72" t="n">
        <v>604.5</v>
      </c>
      <c r="I8431" s="71" t="n">
        <f aca="false">IF(B8431&gt;=Settings!$B$23,1,0)</f>
        <v>1</v>
      </c>
      <c r="J8431" s="71" t="n">
        <v>1</v>
      </c>
      <c r="K8431" s="71" t="n">
        <f aca="false">F8431*I8431*J8431</f>
        <v>1</v>
      </c>
      <c r="L8431" s="71" t="n">
        <f aca="false">E8431*I8431*J8431</f>
        <v>0</v>
      </c>
      <c r="M8431" s="72" t="n">
        <f aca="false">G8431*I8431*J8431</f>
        <v>604.5</v>
      </c>
      <c r="N8431" s="72" t="n">
        <f aca="false">D8431*I8431*J8431</f>
        <v>-0</v>
      </c>
      <c r="O8431" s="71" t="n">
        <f aca="false">F8431*J8431</f>
        <v>1</v>
      </c>
      <c r="P8431" s="71" t="n">
        <f aca="false">E8431*J8431</f>
        <v>0</v>
      </c>
    </row>
    <row r="8432" customFormat="false" ht="15" hidden="false" customHeight="false" outlineLevel="0" collapsed="false">
      <c r="A8432" s="71" t="s">
        <v>61</v>
      </c>
      <c r="B8432" s="71" t="s">
        <v>55</v>
      </c>
      <c r="C8432" s="71" t="s">
        <v>2055</v>
      </c>
      <c r="D8432" s="72" t="n">
        <v>0</v>
      </c>
      <c r="E8432" s="71" t="n">
        <v>0</v>
      </c>
      <c r="F8432" s="71" t="n">
        <v>12</v>
      </c>
      <c r="G8432" s="72" t="n">
        <v>772.17</v>
      </c>
      <c r="H8432" s="72" t="n">
        <v>704.76</v>
      </c>
      <c r="I8432" s="71" t="n">
        <f aca="false">IF(B8432&gt;=Settings!$B$23,1,0)</f>
        <v>1</v>
      </c>
      <c r="J8432" s="71" t="n">
        <v>1</v>
      </c>
      <c r="K8432" s="71" t="n">
        <f aca="false">F8432*I8432*J8432</f>
        <v>12</v>
      </c>
      <c r="L8432" s="71" t="n">
        <f aca="false">E8432*I8432*J8432</f>
        <v>0</v>
      </c>
      <c r="M8432" s="72" t="n">
        <f aca="false">G8432*I8432*J8432</f>
        <v>772.17</v>
      </c>
      <c r="N8432" s="72" t="n">
        <f aca="false">D8432*I8432*J8432</f>
        <v>-0</v>
      </c>
      <c r="O8432" s="71" t="n">
        <f aca="false">F8432*J8432</f>
        <v>12</v>
      </c>
      <c r="P8432" s="71" t="n">
        <f aca="false">E8432*J8432</f>
        <v>0</v>
      </c>
    </row>
    <row r="8433" customFormat="false" ht="15" hidden="false" customHeight="false" outlineLevel="0" collapsed="false">
      <c r="A8433" s="71" t="s">
        <v>59</v>
      </c>
      <c r="B8433" s="71" t="s">
        <v>55</v>
      </c>
      <c r="C8433" s="71" t="s">
        <v>949</v>
      </c>
      <c r="D8433" s="72" t="n">
        <v>0</v>
      </c>
      <c r="E8433" s="71" t="n">
        <v>0</v>
      </c>
      <c r="F8433" s="71" t="n">
        <v>1</v>
      </c>
      <c r="G8433" s="72" t="n">
        <v>131.77</v>
      </c>
      <c r="H8433" s="72" t="n">
        <v>131.77</v>
      </c>
      <c r="I8433" s="71" t="n">
        <f aca="false">IF(B8433&gt;=Settings!$B$23,1,0)</f>
        <v>1</v>
      </c>
      <c r="J8433" s="71" t="n">
        <v>1</v>
      </c>
      <c r="K8433" s="71" t="n">
        <f aca="false">F8433*I8433*J8433</f>
        <v>1</v>
      </c>
      <c r="L8433" s="71" t="n">
        <f aca="false">E8433*I8433*J8433</f>
        <v>0</v>
      </c>
      <c r="M8433" s="72" t="n">
        <f aca="false">G8433*I8433*J8433</f>
        <v>131.77</v>
      </c>
      <c r="N8433" s="72" t="n">
        <f aca="false">D8433*I8433*J8433</f>
        <v>-0</v>
      </c>
      <c r="O8433" s="71" t="n">
        <f aca="false">F8433*J8433</f>
        <v>1</v>
      </c>
      <c r="P8433" s="71" t="n">
        <f aca="false">E8433*J8433</f>
        <v>0</v>
      </c>
    </row>
    <row r="8434" customFormat="false" ht="15" hidden="false" customHeight="false" outlineLevel="0" collapsed="false">
      <c r="A8434" s="71" t="s">
        <v>60</v>
      </c>
      <c r="B8434" s="71" t="s">
        <v>55</v>
      </c>
      <c r="C8434" s="71" t="s">
        <v>128</v>
      </c>
      <c r="D8434" s="72" t="n">
        <v>132.65</v>
      </c>
      <c r="E8434" s="71" t="n">
        <v>2</v>
      </c>
      <c r="F8434" s="71" t="n">
        <v>34</v>
      </c>
      <c r="G8434" s="72" t="n">
        <v>2298.44</v>
      </c>
      <c r="H8434" s="72" t="n">
        <v>1996.27</v>
      </c>
      <c r="I8434" s="71" t="n">
        <f aca="false">IF(B8434&gt;=Settings!$B$23,1,0)</f>
        <v>1</v>
      </c>
      <c r="J8434" s="71" t="n">
        <v>1</v>
      </c>
      <c r="K8434" s="71" t="n">
        <f aca="false">F8434*I8434*J8434</f>
        <v>34</v>
      </c>
      <c r="L8434" s="71" t="n">
        <f aca="false">E8434*I8434*J8434</f>
        <v>2</v>
      </c>
      <c r="M8434" s="72" t="n">
        <f aca="false">G8434*I8434*J8434</f>
        <v>2298.44</v>
      </c>
      <c r="N8434" s="72" t="n">
        <f aca="false">D8434*I8434*J8434</f>
        <v>132.65</v>
      </c>
      <c r="O8434" s="71" t="n">
        <f aca="false">F8434*J8434</f>
        <v>34</v>
      </c>
      <c r="P8434" s="71" t="n">
        <f aca="false">E8434*J8434</f>
        <v>2</v>
      </c>
    </row>
    <row r="8435" customFormat="false" ht="15" hidden="false" customHeight="false" outlineLevel="0" collapsed="false">
      <c r="A8435" s="71" t="s">
        <v>59</v>
      </c>
      <c r="B8435" s="71" t="s">
        <v>55</v>
      </c>
      <c r="C8435" s="71" t="s">
        <v>948</v>
      </c>
      <c r="D8435" s="72" t="n">
        <v>96.55</v>
      </c>
      <c r="E8435" s="71" t="n">
        <v>1</v>
      </c>
      <c r="F8435" s="71" t="n">
        <v>0</v>
      </c>
      <c r="G8435" s="72" t="n">
        <v>0</v>
      </c>
      <c r="H8435" s="72" t="n">
        <v>-96.55</v>
      </c>
      <c r="I8435" s="71" t="n">
        <f aca="false">IF(B8435&gt;=Settings!$B$23,1,0)</f>
        <v>1</v>
      </c>
      <c r="J8435" s="71" t="n">
        <v>1</v>
      </c>
      <c r="K8435" s="71" t="n">
        <f aca="false">F8435*I8435*J8435</f>
        <v>0</v>
      </c>
      <c r="L8435" s="71" t="n">
        <f aca="false">E8435*I8435*J8435</f>
        <v>1</v>
      </c>
      <c r="M8435" s="72" t="n">
        <f aca="false">G8435*I8435*J8435</f>
        <v>0</v>
      </c>
      <c r="N8435" s="72" t="n">
        <f aca="false">D8435*I8435*J8435</f>
        <v>96.55</v>
      </c>
      <c r="O8435" s="71" t="n">
        <f aca="false">F8435*J8435</f>
        <v>0</v>
      </c>
      <c r="P8435" s="71" t="n">
        <f aca="false">E8435*J8435</f>
        <v>1</v>
      </c>
    </row>
    <row r="8436" customFormat="false" ht="15" hidden="false" customHeight="false" outlineLevel="0" collapsed="false">
      <c r="A8436" s="71" t="s">
        <v>61</v>
      </c>
      <c r="B8436" s="71" t="s">
        <v>55</v>
      </c>
      <c r="C8436" s="71" t="s">
        <v>919</v>
      </c>
      <c r="D8436" s="72" t="n">
        <v>0</v>
      </c>
      <c r="E8436" s="71" t="n">
        <v>0</v>
      </c>
      <c r="F8436" s="71" t="n">
        <v>1</v>
      </c>
      <c r="G8436" s="72" t="n">
        <v>90.86</v>
      </c>
      <c r="H8436" s="72" t="n">
        <v>90.86</v>
      </c>
      <c r="I8436" s="71" t="n">
        <f aca="false">IF(B8436&gt;=Settings!$B$23,1,0)</f>
        <v>1</v>
      </c>
      <c r="J8436" s="71" t="n">
        <v>1</v>
      </c>
      <c r="K8436" s="71" t="n">
        <f aca="false">F8436*I8436*J8436</f>
        <v>1</v>
      </c>
      <c r="L8436" s="71" t="n">
        <f aca="false">E8436*I8436*J8436</f>
        <v>0</v>
      </c>
      <c r="M8436" s="72" t="n">
        <f aca="false">G8436*I8436*J8436</f>
        <v>90.86</v>
      </c>
      <c r="N8436" s="72" t="n">
        <f aca="false">D8436*I8436*J8436</f>
        <v>-0</v>
      </c>
      <c r="O8436" s="71" t="n">
        <f aca="false">F8436*J8436</f>
        <v>1</v>
      </c>
      <c r="P8436" s="71" t="n">
        <f aca="false">E8436*J8436</f>
        <v>0</v>
      </c>
    </row>
    <row r="8437" customFormat="false" ht="15" hidden="false" customHeight="false" outlineLevel="0" collapsed="false">
      <c r="A8437" s="71" t="s">
        <v>61</v>
      </c>
      <c r="B8437" s="71" t="s">
        <v>55</v>
      </c>
      <c r="C8437" s="71" t="s">
        <v>1118</v>
      </c>
      <c r="D8437" s="72" t="n">
        <v>59.05</v>
      </c>
      <c r="E8437" s="71" t="n">
        <v>1</v>
      </c>
      <c r="F8437" s="71" t="n">
        <v>3</v>
      </c>
      <c r="G8437" s="72" t="n">
        <v>181.68</v>
      </c>
      <c r="H8437" s="72" t="n">
        <v>113.1</v>
      </c>
      <c r="I8437" s="71" t="n">
        <f aca="false">IF(B8437&gt;=Settings!$B$23,1,0)</f>
        <v>1</v>
      </c>
      <c r="J8437" s="71" t="n">
        <v>1</v>
      </c>
      <c r="K8437" s="71" t="n">
        <f aca="false">F8437*I8437*J8437</f>
        <v>3</v>
      </c>
      <c r="L8437" s="71" t="n">
        <f aca="false">E8437*I8437*J8437</f>
        <v>1</v>
      </c>
      <c r="M8437" s="72" t="n">
        <f aca="false">G8437*I8437*J8437</f>
        <v>181.68</v>
      </c>
      <c r="N8437" s="72" t="n">
        <f aca="false">D8437*I8437*J8437</f>
        <v>59.05</v>
      </c>
      <c r="O8437" s="71" t="n">
        <f aca="false">F8437*J8437</f>
        <v>3</v>
      </c>
      <c r="P8437" s="71" t="n">
        <f aca="false">E8437*J8437</f>
        <v>1</v>
      </c>
    </row>
    <row r="8438" customFormat="false" ht="15" hidden="false" customHeight="false" outlineLevel="0" collapsed="false">
      <c r="A8438" s="71" t="s">
        <v>59</v>
      </c>
      <c r="B8438" s="71" t="s">
        <v>55</v>
      </c>
      <c r="C8438" s="71" t="s">
        <v>2347</v>
      </c>
      <c r="D8438" s="72" t="n">
        <v>0</v>
      </c>
      <c r="E8438" s="71" t="n">
        <v>0</v>
      </c>
      <c r="F8438" s="71" t="n">
        <v>2</v>
      </c>
      <c r="G8438" s="72" t="n">
        <v>195.36</v>
      </c>
      <c r="H8438" s="72" t="n">
        <v>195.36</v>
      </c>
      <c r="I8438" s="71" t="n">
        <f aca="false">IF(B8438&gt;=Settings!$B$23,1,0)</f>
        <v>1</v>
      </c>
      <c r="J8438" s="71" t="n">
        <v>1</v>
      </c>
      <c r="K8438" s="71" t="n">
        <f aca="false">F8438*I8438*J8438</f>
        <v>2</v>
      </c>
      <c r="L8438" s="71" t="n">
        <f aca="false">E8438*I8438*J8438</f>
        <v>0</v>
      </c>
      <c r="M8438" s="72" t="n">
        <f aca="false">G8438*I8438*J8438</f>
        <v>195.36</v>
      </c>
      <c r="N8438" s="72" t="n">
        <f aca="false">D8438*I8438*J8438</f>
        <v>-0</v>
      </c>
      <c r="O8438" s="71" t="n">
        <f aca="false">F8438*J8438</f>
        <v>2</v>
      </c>
      <c r="P8438" s="71" t="n">
        <f aca="false">E8438*J8438</f>
        <v>0</v>
      </c>
    </row>
    <row r="8439" customFormat="false" ht="15" hidden="false" customHeight="false" outlineLevel="0" collapsed="false">
      <c r="A8439" s="71" t="s">
        <v>60</v>
      </c>
      <c r="B8439" s="71" t="s">
        <v>55</v>
      </c>
      <c r="C8439" s="71" t="s">
        <v>1391</v>
      </c>
      <c r="D8439" s="72" t="n">
        <v>77.24</v>
      </c>
      <c r="E8439" s="71" t="n">
        <v>1</v>
      </c>
      <c r="F8439" s="71" t="n">
        <v>4</v>
      </c>
      <c r="G8439" s="72" t="n">
        <v>363.44</v>
      </c>
      <c r="H8439" s="72" t="n">
        <v>272.58</v>
      </c>
      <c r="I8439" s="71" t="n">
        <f aca="false">IF(B8439&gt;=Settings!$B$23,1,0)</f>
        <v>1</v>
      </c>
      <c r="J8439" s="71" t="n">
        <v>1</v>
      </c>
      <c r="K8439" s="71" t="n">
        <f aca="false">F8439*I8439*J8439</f>
        <v>4</v>
      </c>
      <c r="L8439" s="71" t="n">
        <f aca="false">E8439*I8439*J8439</f>
        <v>1</v>
      </c>
      <c r="M8439" s="72" t="n">
        <f aca="false">G8439*I8439*J8439</f>
        <v>363.44</v>
      </c>
      <c r="N8439" s="72" t="n">
        <f aca="false">D8439*I8439*J8439</f>
        <v>77.24</v>
      </c>
      <c r="O8439" s="71" t="n">
        <f aca="false">F8439*J8439</f>
        <v>4</v>
      </c>
      <c r="P8439" s="71" t="n">
        <f aca="false">E8439*J8439</f>
        <v>1</v>
      </c>
    </row>
    <row r="8440" customFormat="false" ht="15" hidden="false" customHeight="false" outlineLevel="0" collapsed="false">
      <c r="A8440" s="71" t="s">
        <v>59</v>
      </c>
      <c r="B8440" s="71" t="s">
        <v>55</v>
      </c>
      <c r="C8440" s="71" t="s">
        <v>121</v>
      </c>
      <c r="D8440" s="72" t="n">
        <v>322.5</v>
      </c>
      <c r="E8440" s="71" t="n">
        <v>5</v>
      </c>
      <c r="F8440" s="71" t="n">
        <v>56</v>
      </c>
      <c r="G8440" s="72" t="n">
        <v>3715.55</v>
      </c>
      <c r="H8440" s="72" t="n">
        <v>3223.75</v>
      </c>
      <c r="I8440" s="71" t="n">
        <f aca="false">IF(B8440&gt;=Settings!$B$23,1,0)</f>
        <v>1</v>
      </c>
      <c r="J8440" s="71" t="n">
        <v>1</v>
      </c>
      <c r="K8440" s="71" t="n">
        <f aca="false">F8440*I8440*J8440</f>
        <v>56</v>
      </c>
      <c r="L8440" s="71" t="n">
        <f aca="false">E8440*I8440*J8440</f>
        <v>5</v>
      </c>
      <c r="M8440" s="72" t="n">
        <f aca="false">G8440*I8440*J8440</f>
        <v>3715.55</v>
      </c>
      <c r="N8440" s="72" t="n">
        <f aca="false">D8440*I8440*J8440</f>
        <v>322.5</v>
      </c>
      <c r="O8440" s="71" t="n">
        <f aca="false">F8440*J8440</f>
        <v>56</v>
      </c>
      <c r="P8440" s="71" t="n">
        <f aca="false">E8440*J8440</f>
        <v>5</v>
      </c>
    </row>
    <row r="8441" customFormat="false" ht="15" hidden="false" customHeight="false" outlineLevel="0" collapsed="false">
      <c r="A8441" s="71" t="s">
        <v>63</v>
      </c>
      <c r="B8441" s="71" t="s">
        <v>55</v>
      </c>
      <c r="C8441" s="71" t="s">
        <v>2302</v>
      </c>
      <c r="D8441" s="72" t="n">
        <v>0</v>
      </c>
      <c r="E8441" s="71" t="n">
        <v>0</v>
      </c>
      <c r="F8441" s="71" t="n">
        <v>1</v>
      </c>
      <c r="G8441" s="72" t="n">
        <v>45.41</v>
      </c>
      <c r="H8441" s="72" t="n">
        <v>36.33</v>
      </c>
      <c r="I8441" s="71" t="n">
        <f aca="false">IF(B8441&gt;=Settings!$B$23,1,0)</f>
        <v>1</v>
      </c>
      <c r="J8441" s="71" t="n">
        <v>1</v>
      </c>
      <c r="K8441" s="71" t="n">
        <f aca="false">F8441*I8441*J8441</f>
        <v>1</v>
      </c>
      <c r="L8441" s="71" t="n">
        <f aca="false">E8441*I8441*J8441</f>
        <v>0</v>
      </c>
      <c r="M8441" s="72" t="n">
        <f aca="false">G8441*I8441*J8441</f>
        <v>45.41</v>
      </c>
      <c r="N8441" s="72" t="n">
        <f aca="false">D8441*I8441*J8441</f>
        <v>-0</v>
      </c>
      <c r="O8441" s="71" t="n">
        <f aca="false">F8441*J8441</f>
        <v>1</v>
      </c>
      <c r="P8441" s="71" t="n">
        <f aca="false">E8441*J8441</f>
        <v>0</v>
      </c>
    </row>
    <row r="8442" customFormat="false" ht="15" hidden="false" customHeight="false" outlineLevel="0" collapsed="false">
      <c r="A8442" s="71" t="s">
        <v>61</v>
      </c>
      <c r="B8442" s="71" t="s">
        <v>55</v>
      </c>
      <c r="C8442" s="71" t="s">
        <v>1123</v>
      </c>
      <c r="D8442" s="72" t="n">
        <v>0</v>
      </c>
      <c r="E8442" s="71" t="n">
        <v>0</v>
      </c>
      <c r="F8442" s="71" t="n">
        <v>2</v>
      </c>
      <c r="G8442" s="72" t="n">
        <v>154.46</v>
      </c>
      <c r="H8442" s="72" t="n">
        <v>154.46</v>
      </c>
      <c r="I8442" s="71" t="n">
        <f aca="false">IF(B8442&gt;=Settings!$B$23,1,0)</f>
        <v>1</v>
      </c>
      <c r="J8442" s="71" t="n">
        <v>1</v>
      </c>
      <c r="K8442" s="71" t="n">
        <f aca="false">F8442*I8442*J8442</f>
        <v>2</v>
      </c>
      <c r="L8442" s="71" t="n">
        <f aca="false">E8442*I8442*J8442</f>
        <v>0</v>
      </c>
      <c r="M8442" s="72" t="n">
        <f aca="false">G8442*I8442*J8442</f>
        <v>154.46</v>
      </c>
      <c r="N8442" s="72" t="n">
        <f aca="false">D8442*I8442*J8442</f>
        <v>-0</v>
      </c>
      <c r="O8442" s="71" t="n">
        <f aca="false">F8442*J8442</f>
        <v>2</v>
      </c>
      <c r="P8442" s="71" t="n">
        <f aca="false">E8442*J8442</f>
        <v>0</v>
      </c>
    </row>
    <row r="8443" customFormat="false" ht="15" hidden="false" customHeight="false" outlineLevel="0" collapsed="false">
      <c r="A8443" s="71" t="s">
        <v>63</v>
      </c>
      <c r="B8443" s="71" t="s">
        <v>55</v>
      </c>
      <c r="C8443" s="71" t="s">
        <v>2303</v>
      </c>
      <c r="D8443" s="72" t="n">
        <v>0</v>
      </c>
      <c r="E8443" s="71" t="n">
        <v>0</v>
      </c>
      <c r="F8443" s="71" t="n">
        <v>2</v>
      </c>
      <c r="G8443" s="72" t="n">
        <v>127.18</v>
      </c>
      <c r="H8443" s="72" t="n">
        <v>127.18</v>
      </c>
      <c r="I8443" s="71" t="n">
        <f aca="false">IF(B8443&gt;=Settings!$B$23,1,0)</f>
        <v>1</v>
      </c>
      <c r="J8443" s="71" t="n">
        <v>1</v>
      </c>
      <c r="K8443" s="71" t="n">
        <f aca="false">F8443*I8443*J8443</f>
        <v>2</v>
      </c>
      <c r="L8443" s="71" t="n">
        <f aca="false">E8443*I8443*J8443</f>
        <v>0</v>
      </c>
      <c r="M8443" s="72" t="n">
        <f aca="false">G8443*I8443*J8443</f>
        <v>127.18</v>
      </c>
      <c r="N8443" s="72" t="n">
        <f aca="false">D8443*I8443*J8443</f>
        <v>-0</v>
      </c>
      <c r="O8443" s="71" t="n">
        <f aca="false">F8443*J8443</f>
        <v>2</v>
      </c>
      <c r="P8443" s="71" t="n">
        <f aca="false">E8443*J8443</f>
        <v>0</v>
      </c>
    </row>
    <row r="8444" customFormat="false" ht="15" hidden="false" customHeight="false" outlineLevel="0" collapsed="false">
      <c r="A8444" s="71" t="s">
        <v>61</v>
      </c>
      <c r="B8444" s="71" t="s">
        <v>55</v>
      </c>
      <c r="C8444" s="71" t="s">
        <v>1132</v>
      </c>
      <c r="D8444" s="72" t="n">
        <v>0</v>
      </c>
      <c r="E8444" s="71" t="n">
        <v>0</v>
      </c>
      <c r="F8444" s="71" t="n">
        <v>1</v>
      </c>
      <c r="G8444" s="72" t="n">
        <v>190.86</v>
      </c>
      <c r="H8444" s="72" t="n">
        <v>190.86</v>
      </c>
      <c r="I8444" s="71" t="n">
        <f aca="false">IF(B8444&gt;=Settings!$B$23,1,0)</f>
        <v>1</v>
      </c>
      <c r="J8444" s="71" t="n">
        <v>1</v>
      </c>
      <c r="K8444" s="71" t="n">
        <f aca="false">F8444*I8444*J8444</f>
        <v>1</v>
      </c>
      <c r="L8444" s="71" t="n">
        <f aca="false">E8444*I8444*J8444</f>
        <v>0</v>
      </c>
      <c r="M8444" s="72" t="n">
        <f aca="false">G8444*I8444*J8444</f>
        <v>190.86</v>
      </c>
      <c r="N8444" s="72" t="n">
        <f aca="false">D8444*I8444*J8444</f>
        <v>-0</v>
      </c>
      <c r="O8444" s="71" t="n">
        <f aca="false">F8444*J8444</f>
        <v>1</v>
      </c>
      <c r="P8444" s="71" t="n">
        <f aca="false">E8444*J8444</f>
        <v>0</v>
      </c>
    </row>
    <row r="8445" customFormat="false" ht="15" hidden="false" customHeight="false" outlineLevel="0" collapsed="false">
      <c r="A8445" s="71" t="s">
        <v>59</v>
      </c>
      <c r="B8445" s="71" t="s">
        <v>55</v>
      </c>
      <c r="C8445" s="71" t="s">
        <v>640</v>
      </c>
      <c r="D8445" s="72" t="n">
        <v>0</v>
      </c>
      <c r="E8445" s="71" t="n">
        <v>0</v>
      </c>
      <c r="F8445" s="71" t="n">
        <v>1</v>
      </c>
      <c r="G8445" s="72" t="n">
        <v>54.5</v>
      </c>
      <c r="H8445" s="72" t="n">
        <v>54.5</v>
      </c>
      <c r="I8445" s="71" t="n">
        <f aca="false">IF(B8445&gt;=Settings!$B$23,1,0)</f>
        <v>1</v>
      </c>
      <c r="J8445" s="71" t="n">
        <v>1</v>
      </c>
      <c r="K8445" s="71" t="n">
        <f aca="false">F8445*I8445*J8445</f>
        <v>1</v>
      </c>
      <c r="L8445" s="71" t="n">
        <f aca="false">E8445*I8445*J8445</f>
        <v>0</v>
      </c>
      <c r="M8445" s="72" t="n">
        <f aca="false">G8445*I8445*J8445</f>
        <v>54.5</v>
      </c>
      <c r="N8445" s="72" t="n">
        <f aca="false">D8445*I8445*J8445</f>
        <v>-0</v>
      </c>
      <c r="O8445" s="71" t="n">
        <f aca="false">F8445*J8445</f>
        <v>1</v>
      </c>
      <c r="P8445" s="71" t="n">
        <f aca="false">E8445*J8445</f>
        <v>0</v>
      </c>
    </row>
    <row r="8446" customFormat="false" ht="15" hidden="false" customHeight="false" outlineLevel="0" collapsed="false">
      <c r="A8446" s="71" t="s">
        <v>60</v>
      </c>
      <c r="B8446" s="71" t="s">
        <v>55</v>
      </c>
      <c r="C8446" s="71" t="s">
        <v>1455</v>
      </c>
      <c r="D8446" s="72" t="n">
        <v>0</v>
      </c>
      <c r="E8446" s="71" t="n">
        <v>0</v>
      </c>
      <c r="F8446" s="71" t="n">
        <v>14</v>
      </c>
      <c r="G8446" s="72" t="n">
        <v>215.7</v>
      </c>
      <c r="H8446" s="72" t="n">
        <v>206.48</v>
      </c>
      <c r="I8446" s="71" t="n">
        <f aca="false">IF(B8446&gt;=Settings!$B$23,1,0)</f>
        <v>1</v>
      </c>
      <c r="J8446" s="71" t="n">
        <v>1</v>
      </c>
      <c r="K8446" s="71" t="n">
        <f aca="false">F8446*I8446*J8446</f>
        <v>14</v>
      </c>
      <c r="L8446" s="71" t="n">
        <f aca="false">E8446*I8446*J8446</f>
        <v>0</v>
      </c>
      <c r="M8446" s="72" t="n">
        <f aca="false">G8446*I8446*J8446</f>
        <v>215.7</v>
      </c>
      <c r="N8446" s="72" t="n">
        <f aca="false">D8446*I8446*J8446</f>
        <v>-0</v>
      </c>
      <c r="O8446" s="71" t="n">
        <f aca="false">F8446*J8446</f>
        <v>14</v>
      </c>
      <c r="P8446" s="71" t="n">
        <f aca="false">E8446*J8446</f>
        <v>0</v>
      </c>
    </row>
    <row r="8447" customFormat="false" ht="15" hidden="false" customHeight="false" outlineLevel="0" collapsed="false">
      <c r="A8447" s="71" t="s">
        <v>60</v>
      </c>
      <c r="B8447" s="71" t="s">
        <v>55</v>
      </c>
      <c r="C8447" s="71" t="s">
        <v>934</v>
      </c>
      <c r="D8447" s="72" t="n">
        <v>0</v>
      </c>
      <c r="E8447" s="71" t="n">
        <v>0</v>
      </c>
      <c r="F8447" s="71" t="n">
        <v>18</v>
      </c>
      <c r="G8447" s="72" t="n">
        <v>1185.51</v>
      </c>
      <c r="H8447" s="72" t="n">
        <v>1108.59</v>
      </c>
      <c r="I8447" s="71" t="n">
        <f aca="false">IF(B8447&gt;=Settings!$B$23,1,0)</f>
        <v>1</v>
      </c>
      <c r="J8447" s="71" t="n">
        <v>1</v>
      </c>
      <c r="K8447" s="71" t="n">
        <f aca="false">F8447*I8447*J8447</f>
        <v>18</v>
      </c>
      <c r="L8447" s="71" t="n">
        <f aca="false">E8447*I8447*J8447</f>
        <v>0</v>
      </c>
      <c r="M8447" s="72" t="n">
        <f aca="false">G8447*I8447*J8447</f>
        <v>1185.51</v>
      </c>
      <c r="N8447" s="72" t="n">
        <f aca="false">D8447*I8447*J8447</f>
        <v>-0</v>
      </c>
      <c r="O8447" s="71" t="n">
        <f aca="false">F8447*J8447</f>
        <v>18</v>
      </c>
      <c r="P8447" s="71" t="n">
        <f aca="false">E8447*J8447</f>
        <v>0</v>
      </c>
    </row>
    <row r="8448" customFormat="false" ht="15" hidden="false" customHeight="false" outlineLevel="0" collapsed="false">
      <c r="A8448" s="71" t="s">
        <v>59</v>
      </c>
      <c r="B8448" s="71" t="s">
        <v>55</v>
      </c>
      <c r="C8448" s="71" t="s">
        <v>915</v>
      </c>
      <c r="D8448" s="72" t="n">
        <v>0</v>
      </c>
      <c r="E8448" s="71" t="n">
        <v>0</v>
      </c>
      <c r="F8448" s="71" t="n">
        <v>1</v>
      </c>
      <c r="G8448" s="72" t="n">
        <v>245.41</v>
      </c>
      <c r="H8448" s="72" t="n">
        <v>245.41</v>
      </c>
      <c r="I8448" s="71" t="n">
        <f aca="false">IF(B8448&gt;=Settings!$B$23,1,0)</f>
        <v>1</v>
      </c>
      <c r="J8448" s="71" t="n">
        <v>1</v>
      </c>
      <c r="K8448" s="71" t="n">
        <f aca="false">F8448*I8448*J8448</f>
        <v>1</v>
      </c>
      <c r="L8448" s="71" t="n">
        <f aca="false">E8448*I8448*J8448</f>
        <v>0</v>
      </c>
      <c r="M8448" s="72" t="n">
        <f aca="false">G8448*I8448*J8448</f>
        <v>245.41</v>
      </c>
      <c r="N8448" s="72" t="n">
        <f aca="false">D8448*I8448*J8448</f>
        <v>-0</v>
      </c>
      <c r="O8448" s="71" t="n">
        <f aca="false">F8448*J8448</f>
        <v>1</v>
      </c>
      <c r="P8448" s="71" t="n">
        <f aca="false">E8448*J8448</f>
        <v>0</v>
      </c>
    </row>
    <row r="8449" customFormat="false" ht="15" hidden="false" customHeight="false" outlineLevel="0" collapsed="false">
      <c r="A8449" s="71" t="s">
        <v>61</v>
      </c>
      <c r="B8449" s="71" t="s">
        <v>55</v>
      </c>
      <c r="C8449" s="71" t="s">
        <v>1349</v>
      </c>
      <c r="D8449" s="72" t="n">
        <v>0</v>
      </c>
      <c r="E8449" s="71" t="n">
        <v>0</v>
      </c>
      <c r="F8449" s="71" t="n">
        <v>1</v>
      </c>
      <c r="G8449" s="72" t="n">
        <v>90.86</v>
      </c>
      <c r="H8449" s="72" t="n">
        <v>90.86</v>
      </c>
      <c r="I8449" s="71" t="n">
        <f aca="false">IF(B8449&gt;=Settings!$B$23,1,0)</f>
        <v>1</v>
      </c>
      <c r="J8449" s="71" t="n">
        <v>1</v>
      </c>
      <c r="K8449" s="71" t="n">
        <f aca="false">F8449*I8449*J8449</f>
        <v>1</v>
      </c>
      <c r="L8449" s="71" t="n">
        <f aca="false">E8449*I8449*J8449</f>
        <v>0</v>
      </c>
      <c r="M8449" s="72" t="n">
        <f aca="false">G8449*I8449*J8449</f>
        <v>90.86</v>
      </c>
      <c r="N8449" s="72" t="n">
        <f aca="false">D8449*I8449*J8449</f>
        <v>-0</v>
      </c>
      <c r="O8449" s="71" t="n">
        <f aca="false">F8449*J8449</f>
        <v>1</v>
      </c>
      <c r="P8449" s="71" t="n">
        <f aca="false">E8449*J8449</f>
        <v>0</v>
      </c>
    </row>
    <row r="8450" customFormat="false" ht="15" hidden="false" customHeight="false" outlineLevel="0" collapsed="false">
      <c r="A8450" s="71" t="s">
        <v>61</v>
      </c>
      <c r="B8450" s="71" t="s">
        <v>55</v>
      </c>
      <c r="C8450" s="71" t="s">
        <v>138</v>
      </c>
      <c r="D8450" s="72" t="n">
        <v>0</v>
      </c>
      <c r="E8450" s="71" t="n">
        <v>0</v>
      </c>
      <c r="F8450" s="71" t="n">
        <v>3</v>
      </c>
      <c r="G8450" s="72" t="n">
        <v>248.96</v>
      </c>
      <c r="H8450" s="72" t="n">
        <v>248.96</v>
      </c>
      <c r="I8450" s="71" t="n">
        <f aca="false">IF(B8450&gt;=Settings!$B$23,1,0)</f>
        <v>1</v>
      </c>
      <c r="J8450" s="71" t="n">
        <v>1</v>
      </c>
      <c r="K8450" s="71" t="n">
        <f aca="false">F8450*I8450*J8450</f>
        <v>3</v>
      </c>
      <c r="L8450" s="71" t="n">
        <f aca="false">E8450*I8450*J8450</f>
        <v>0</v>
      </c>
      <c r="M8450" s="72" t="n">
        <f aca="false">G8450*I8450*J8450</f>
        <v>248.96</v>
      </c>
      <c r="N8450" s="72" t="n">
        <f aca="false">D8450*I8450*J8450</f>
        <v>-0</v>
      </c>
      <c r="O8450" s="71" t="n">
        <f aca="false">F8450*J8450</f>
        <v>3</v>
      </c>
      <c r="P8450" s="71" t="n">
        <f aca="false">E8450*J8450</f>
        <v>0</v>
      </c>
    </row>
    <row r="8451" customFormat="false" ht="15" hidden="false" customHeight="false" outlineLevel="0" collapsed="false">
      <c r="A8451" s="71" t="s">
        <v>59</v>
      </c>
      <c r="B8451" s="71" t="s">
        <v>55</v>
      </c>
      <c r="C8451" s="71" t="s">
        <v>918</v>
      </c>
      <c r="D8451" s="72" t="n">
        <v>81.77</v>
      </c>
      <c r="E8451" s="71" t="n">
        <v>1</v>
      </c>
      <c r="F8451" s="71" t="n">
        <v>8</v>
      </c>
      <c r="G8451" s="72" t="n">
        <v>663.24</v>
      </c>
      <c r="H8451" s="72" t="n">
        <v>552.42</v>
      </c>
      <c r="I8451" s="71" t="n">
        <f aca="false">IF(B8451&gt;=Settings!$B$23,1,0)</f>
        <v>1</v>
      </c>
      <c r="J8451" s="71" t="n">
        <v>1</v>
      </c>
      <c r="K8451" s="71" t="n">
        <f aca="false">F8451*I8451*J8451</f>
        <v>8</v>
      </c>
      <c r="L8451" s="71" t="n">
        <f aca="false">E8451*I8451*J8451</f>
        <v>1</v>
      </c>
      <c r="M8451" s="72" t="n">
        <f aca="false">G8451*I8451*J8451</f>
        <v>663.24</v>
      </c>
      <c r="N8451" s="72" t="n">
        <f aca="false">D8451*I8451*J8451</f>
        <v>81.77</v>
      </c>
      <c r="O8451" s="71" t="n">
        <f aca="false">F8451*J8451</f>
        <v>8</v>
      </c>
      <c r="P8451" s="71" t="n">
        <f aca="false">E8451*J8451</f>
        <v>1</v>
      </c>
    </row>
    <row r="8452" customFormat="false" ht="15" hidden="false" customHeight="false" outlineLevel="0" collapsed="false">
      <c r="A8452" s="71" t="s">
        <v>61</v>
      </c>
      <c r="B8452" s="71" t="s">
        <v>55</v>
      </c>
      <c r="C8452" s="71" t="s">
        <v>1084</v>
      </c>
      <c r="D8452" s="72" t="n">
        <v>0</v>
      </c>
      <c r="E8452" s="71" t="n">
        <v>0</v>
      </c>
      <c r="F8452" s="71" t="n">
        <v>6</v>
      </c>
      <c r="G8452" s="72" t="n">
        <v>317.89</v>
      </c>
      <c r="H8452" s="72" t="n">
        <v>297.23</v>
      </c>
      <c r="I8452" s="71" t="n">
        <f aca="false">IF(B8452&gt;=Settings!$B$23,1,0)</f>
        <v>1</v>
      </c>
      <c r="J8452" s="71" t="n">
        <v>1</v>
      </c>
      <c r="K8452" s="71" t="n">
        <f aca="false">F8452*I8452*J8452</f>
        <v>6</v>
      </c>
      <c r="L8452" s="71" t="n">
        <f aca="false">E8452*I8452*J8452</f>
        <v>0</v>
      </c>
      <c r="M8452" s="72" t="n">
        <f aca="false">G8452*I8452*J8452</f>
        <v>317.89</v>
      </c>
      <c r="N8452" s="72" t="n">
        <f aca="false">D8452*I8452*J8452</f>
        <v>-0</v>
      </c>
      <c r="O8452" s="71" t="n">
        <f aca="false">F8452*J8452</f>
        <v>6</v>
      </c>
      <c r="P8452" s="71" t="n">
        <f aca="false">E8452*J8452</f>
        <v>0</v>
      </c>
    </row>
    <row r="8453" customFormat="false" ht="15" hidden="false" customHeight="false" outlineLevel="0" collapsed="false">
      <c r="A8453" s="71" t="s">
        <v>61</v>
      </c>
      <c r="B8453" s="71" t="s">
        <v>55</v>
      </c>
      <c r="C8453" s="71" t="s">
        <v>1440</v>
      </c>
      <c r="D8453" s="72" t="n">
        <v>0</v>
      </c>
      <c r="E8453" s="71" t="n">
        <v>0</v>
      </c>
      <c r="F8453" s="71" t="n">
        <v>5</v>
      </c>
      <c r="G8453" s="72" t="n">
        <v>431.57</v>
      </c>
      <c r="H8453" s="72" t="n">
        <v>394.13</v>
      </c>
      <c r="I8453" s="71" t="n">
        <f aca="false">IF(B8453&gt;=Settings!$B$23,1,0)</f>
        <v>1</v>
      </c>
      <c r="J8453" s="71" t="n">
        <v>1</v>
      </c>
      <c r="K8453" s="71" t="n">
        <f aca="false">F8453*I8453*J8453</f>
        <v>5</v>
      </c>
      <c r="L8453" s="71" t="n">
        <f aca="false">E8453*I8453*J8453</f>
        <v>0</v>
      </c>
      <c r="M8453" s="72" t="n">
        <f aca="false">G8453*I8453*J8453</f>
        <v>431.57</v>
      </c>
      <c r="N8453" s="72" t="n">
        <f aca="false">D8453*I8453*J8453</f>
        <v>-0</v>
      </c>
      <c r="O8453" s="71" t="n">
        <f aca="false">F8453*J8453</f>
        <v>5</v>
      </c>
      <c r="P8453" s="71" t="n">
        <f aca="false">E8453*J8453</f>
        <v>0</v>
      </c>
    </row>
    <row r="8454" customFormat="false" ht="15" hidden="false" customHeight="false" outlineLevel="0" collapsed="false">
      <c r="A8454" s="71" t="s">
        <v>61</v>
      </c>
      <c r="B8454" s="71" t="s">
        <v>55</v>
      </c>
      <c r="C8454" s="71" t="s">
        <v>990</v>
      </c>
      <c r="D8454" s="72" t="n">
        <v>0</v>
      </c>
      <c r="E8454" s="71" t="n">
        <v>0</v>
      </c>
      <c r="F8454" s="71" t="n">
        <v>1</v>
      </c>
      <c r="G8454" s="72" t="n">
        <v>80.86</v>
      </c>
      <c r="H8454" s="72" t="n">
        <v>80.86</v>
      </c>
      <c r="I8454" s="71" t="n">
        <f aca="false">IF(B8454&gt;=Settings!$B$23,1,0)</f>
        <v>1</v>
      </c>
      <c r="J8454" s="71" t="n">
        <v>1</v>
      </c>
      <c r="K8454" s="71" t="n">
        <f aca="false">F8454*I8454*J8454</f>
        <v>1</v>
      </c>
      <c r="L8454" s="71" t="n">
        <f aca="false">E8454*I8454*J8454</f>
        <v>0</v>
      </c>
      <c r="M8454" s="72" t="n">
        <f aca="false">G8454*I8454*J8454</f>
        <v>80.86</v>
      </c>
      <c r="N8454" s="72" t="n">
        <f aca="false">D8454*I8454*J8454</f>
        <v>-0</v>
      </c>
      <c r="O8454" s="71" t="n">
        <f aca="false">F8454*J8454</f>
        <v>1</v>
      </c>
      <c r="P8454" s="71" t="n">
        <f aca="false">E8454*J8454</f>
        <v>0</v>
      </c>
    </row>
    <row r="8455" customFormat="false" ht="15" hidden="false" customHeight="false" outlineLevel="0" collapsed="false">
      <c r="A8455" s="71" t="s">
        <v>61</v>
      </c>
      <c r="B8455" s="71" t="s">
        <v>55</v>
      </c>
      <c r="C8455" s="71" t="s">
        <v>1016</v>
      </c>
      <c r="D8455" s="72" t="n">
        <v>0</v>
      </c>
      <c r="E8455" s="71" t="n">
        <v>0</v>
      </c>
      <c r="F8455" s="71" t="n">
        <v>1</v>
      </c>
      <c r="G8455" s="72" t="n">
        <v>40.86</v>
      </c>
      <c r="H8455" s="72" t="n">
        <v>40.86</v>
      </c>
      <c r="I8455" s="71" t="n">
        <f aca="false">IF(B8455&gt;=Settings!$B$23,1,0)</f>
        <v>1</v>
      </c>
      <c r="J8455" s="71" t="n">
        <v>1</v>
      </c>
      <c r="K8455" s="71" t="n">
        <f aca="false">F8455*I8455*J8455</f>
        <v>1</v>
      </c>
      <c r="L8455" s="71" t="n">
        <f aca="false">E8455*I8455*J8455</f>
        <v>0</v>
      </c>
      <c r="M8455" s="72" t="n">
        <f aca="false">G8455*I8455*J8455</f>
        <v>40.86</v>
      </c>
      <c r="N8455" s="72" t="n">
        <f aca="false">D8455*I8455*J8455</f>
        <v>-0</v>
      </c>
      <c r="O8455" s="71" t="n">
        <f aca="false">F8455*J8455</f>
        <v>1</v>
      </c>
      <c r="P8455" s="71" t="n">
        <f aca="false">E8455*J8455</f>
        <v>0</v>
      </c>
    </row>
    <row r="8456" customFormat="false" ht="15" hidden="false" customHeight="false" outlineLevel="0" collapsed="false">
      <c r="A8456" s="71" t="s">
        <v>59</v>
      </c>
      <c r="B8456" s="71" t="s">
        <v>55</v>
      </c>
      <c r="C8456" s="71" t="s">
        <v>2137</v>
      </c>
      <c r="D8456" s="72" t="n">
        <v>0</v>
      </c>
      <c r="E8456" s="71" t="n">
        <v>0</v>
      </c>
      <c r="F8456" s="71" t="n">
        <v>1</v>
      </c>
      <c r="G8456" s="72" t="n">
        <v>60.73</v>
      </c>
      <c r="H8456" s="72" t="n">
        <v>60.73</v>
      </c>
      <c r="I8456" s="71" t="n">
        <f aca="false">IF(B8456&gt;=Settings!$B$23,1,0)</f>
        <v>1</v>
      </c>
      <c r="J8456" s="71" t="n">
        <v>1</v>
      </c>
      <c r="K8456" s="71" t="n">
        <f aca="false">F8456*I8456*J8456</f>
        <v>1</v>
      </c>
      <c r="L8456" s="71" t="n">
        <f aca="false">E8456*I8456*J8456</f>
        <v>0</v>
      </c>
      <c r="M8456" s="72" t="n">
        <f aca="false">G8456*I8456*J8456</f>
        <v>60.73</v>
      </c>
      <c r="N8456" s="72" t="n">
        <f aca="false">D8456*I8456*J8456</f>
        <v>-0</v>
      </c>
      <c r="O8456" s="71" t="n">
        <f aca="false">F8456*J8456</f>
        <v>1</v>
      </c>
      <c r="P8456" s="71" t="n">
        <f aca="false">E8456*J8456</f>
        <v>0</v>
      </c>
    </row>
    <row r="8457" customFormat="false" ht="15" hidden="false" customHeight="false" outlineLevel="0" collapsed="false">
      <c r="A8457" s="71" t="s">
        <v>60</v>
      </c>
      <c r="B8457" s="71" t="s">
        <v>55</v>
      </c>
      <c r="C8457" s="71" t="s">
        <v>1308</v>
      </c>
      <c r="D8457" s="72" t="n">
        <v>0</v>
      </c>
      <c r="E8457" s="71" t="n">
        <v>0</v>
      </c>
      <c r="F8457" s="71" t="n">
        <v>2</v>
      </c>
      <c r="G8457" s="72" t="n">
        <v>168.09</v>
      </c>
      <c r="H8457" s="72" t="n">
        <v>168.09</v>
      </c>
      <c r="I8457" s="71" t="n">
        <f aca="false">IF(B8457&gt;=Settings!$B$23,1,0)</f>
        <v>1</v>
      </c>
      <c r="J8457" s="71" t="n">
        <v>1</v>
      </c>
      <c r="K8457" s="71" t="n">
        <f aca="false">F8457*I8457*J8457</f>
        <v>2</v>
      </c>
      <c r="L8457" s="71" t="n">
        <f aca="false">E8457*I8457*J8457</f>
        <v>0</v>
      </c>
      <c r="M8457" s="72" t="n">
        <f aca="false">G8457*I8457*J8457</f>
        <v>168.09</v>
      </c>
      <c r="N8457" s="72" t="n">
        <f aca="false">D8457*I8457*J8457</f>
        <v>-0</v>
      </c>
      <c r="O8457" s="71" t="n">
        <f aca="false">F8457*J8457</f>
        <v>2</v>
      </c>
      <c r="P8457" s="71" t="n">
        <f aca="false">E8457*J8457</f>
        <v>0</v>
      </c>
    </row>
    <row r="8458" customFormat="false" ht="15" hidden="false" customHeight="false" outlineLevel="0" collapsed="false">
      <c r="A8458" s="71" t="s">
        <v>63</v>
      </c>
      <c r="B8458" s="71" t="s">
        <v>55</v>
      </c>
      <c r="C8458" s="71" t="s">
        <v>179</v>
      </c>
      <c r="D8458" s="72" t="n">
        <v>113.59</v>
      </c>
      <c r="E8458" s="71" t="n">
        <v>1</v>
      </c>
      <c r="F8458" s="71" t="n">
        <v>2</v>
      </c>
      <c r="G8458" s="72" t="n">
        <v>227.18</v>
      </c>
      <c r="H8458" s="72" t="n">
        <v>113.59</v>
      </c>
      <c r="I8458" s="71" t="n">
        <f aca="false">IF(B8458&gt;=Settings!$B$23,1,0)</f>
        <v>1</v>
      </c>
      <c r="J8458" s="71" t="n">
        <v>1</v>
      </c>
      <c r="K8458" s="71" t="n">
        <f aca="false">F8458*I8458*J8458</f>
        <v>2</v>
      </c>
      <c r="L8458" s="71" t="n">
        <f aca="false">E8458*I8458*J8458</f>
        <v>1</v>
      </c>
      <c r="M8458" s="72" t="n">
        <f aca="false">G8458*I8458*J8458</f>
        <v>227.18</v>
      </c>
      <c r="N8458" s="72" t="n">
        <f aca="false">D8458*I8458*J8458</f>
        <v>113.59</v>
      </c>
      <c r="O8458" s="71" t="n">
        <f aca="false">F8458*J8458</f>
        <v>2</v>
      </c>
      <c r="P8458" s="71" t="n">
        <f aca="false">E8458*J8458</f>
        <v>1</v>
      </c>
    </row>
    <row r="8459" customFormat="false" ht="15" hidden="false" customHeight="false" outlineLevel="0" collapsed="false">
      <c r="A8459" s="71" t="s">
        <v>61</v>
      </c>
      <c r="B8459" s="71" t="s">
        <v>55</v>
      </c>
      <c r="C8459" s="71" t="s">
        <v>153</v>
      </c>
      <c r="D8459" s="72" t="n">
        <v>259.05</v>
      </c>
      <c r="E8459" s="71" t="n">
        <v>1</v>
      </c>
      <c r="F8459" s="71" t="n">
        <v>2</v>
      </c>
      <c r="G8459" s="72" t="n">
        <v>518.1</v>
      </c>
      <c r="H8459" s="72" t="n">
        <v>259.05</v>
      </c>
      <c r="I8459" s="71" t="n">
        <f aca="false">IF(B8459&gt;=Settings!$B$23,1,0)</f>
        <v>1</v>
      </c>
      <c r="J8459" s="71" t="n">
        <v>1</v>
      </c>
      <c r="K8459" s="71" t="n">
        <f aca="false">F8459*I8459*J8459</f>
        <v>2</v>
      </c>
      <c r="L8459" s="71" t="n">
        <f aca="false">E8459*I8459*J8459</f>
        <v>1</v>
      </c>
      <c r="M8459" s="72" t="n">
        <f aca="false">G8459*I8459*J8459</f>
        <v>518.1</v>
      </c>
      <c r="N8459" s="72" t="n">
        <f aca="false">D8459*I8459*J8459</f>
        <v>259.05</v>
      </c>
      <c r="O8459" s="71" t="n">
        <f aca="false">F8459*J8459</f>
        <v>2</v>
      </c>
      <c r="P8459" s="71" t="n">
        <f aca="false">E8459*J8459</f>
        <v>1</v>
      </c>
    </row>
    <row r="8460" customFormat="false" ht="15" hidden="false" customHeight="false" outlineLevel="0" collapsed="false">
      <c r="A8460" s="71" t="s">
        <v>60</v>
      </c>
      <c r="B8460" s="71" t="s">
        <v>55</v>
      </c>
      <c r="C8460" s="71" t="s">
        <v>127</v>
      </c>
      <c r="D8460" s="72" t="n">
        <v>122.68</v>
      </c>
      <c r="E8460" s="71" t="n">
        <v>1</v>
      </c>
      <c r="F8460" s="71" t="n">
        <v>27</v>
      </c>
      <c r="G8460" s="72" t="n">
        <v>3139.61</v>
      </c>
      <c r="H8460" s="72" t="n">
        <v>2876.13</v>
      </c>
      <c r="I8460" s="71" t="n">
        <f aca="false">IF(B8460&gt;=Settings!$B$23,1,0)</f>
        <v>1</v>
      </c>
      <c r="J8460" s="71" t="n">
        <v>1</v>
      </c>
      <c r="K8460" s="71" t="n">
        <f aca="false">F8460*I8460*J8460</f>
        <v>27</v>
      </c>
      <c r="L8460" s="71" t="n">
        <f aca="false">E8460*I8460*J8460</f>
        <v>1</v>
      </c>
      <c r="M8460" s="72" t="n">
        <f aca="false">G8460*I8460*J8460</f>
        <v>3139.61</v>
      </c>
      <c r="N8460" s="72" t="n">
        <f aca="false">D8460*I8460*J8460</f>
        <v>122.68</v>
      </c>
      <c r="O8460" s="71" t="n">
        <f aca="false">F8460*J8460</f>
        <v>27</v>
      </c>
      <c r="P8460" s="71" t="n">
        <f aca="false">E8460*J8460</f>
        <v>1</v>
      </c>
    </row>
    <row r="8461" customFormat="false" ht="15" hidden="false" customHeight="false" outlineLevel="0" collapsed="false">
      <c r="A8461" s="71" t="s">
        <v>62</v>
      </c>
      <c r="B8461" s="71" t="s">
        <v>55</v>
      </c>
      <c r="C8461" s="71" t="s">
        <v>602</v>
      </c>
      <c r="D8461" s="72" t="n">
        <v>0</v>
      </c>
      <c r="E8461" s="71" t="n">
        <v>0</v>
      </c>
      <c r="F8461" s="71" t="n">
        <v>2</v>
      </c>
      <c r="G8461" s="72" t="n">
        <v>18.16</v>
      </c>
      <c r="H8461" s="72" t="n">
        <v>16.8</v>
      </c>
      <c r="I8461" s="71" t="n">
        <f aca="false">IF(B8461&gt;=Settings!$B$23,1,0)</f>
        <v>1</v>
      </c>
      <c r="J8461" s="71" t="n">
        <v>1</v>
      </c>
      <c r="K8461" s="71" t="n">
        <f aca="false">F8461*I8461*J8461</f>
        <v>2</v>
      </c>
      <c r="L8461" s="71" t="n">
        <f aca="false">E8461*I8461*J8461</f>
        <v>0</v>
      </c>
      <c r="M8461" s="72" t="n">
        <f aca="false">G8461*I8461*J8461</f>
        <v>18.16</v>
      </c>
      <c r="N8461" s="72" t="n">
        <f aca="false">D8461*I8461*J8461</f>
        <v>-0</v>
      </c>
      <c r="O8461" s="71" t="n">
        <f aca="false">F8461*J8461</f>
        <v>2</v>
      </c>
      <c r="P8461" s="71" t="n">
        <f aca="false">E8461*J8461</f>
        <v>0</v>
      </c>
    </row>
    <row r="8462" customFormat="false" ht="15" hidden="false" customHeight="false" outlineLevel="0" collapsed="false">
      <c r="A8462" s="71" t="s">
        <v>61</v>
      </c>
      <c r="B8462" s="71" t="s">
        <v>55</v>
      </c>
      <c r="C8462" s="71" t="s">
        <v>1153</v>
      </c>
      <c r="D8462" s="72" t="n">
        <v>0</v>
      </c>
      <c r="E8462" s="71" t="n">
        <v>0</v>
      </c>
      <c r="F8462" s="71" t="n">
        <v>3</v>
      </c>
      <c r="G8462" s="72" t="n">
        <v>218.03</v>
      </c>
      <c r="H8462" s="72" t="n">
        <v>207.14</v>
      </c>
      <c r="I8462" s="71" t="n">
        <f aca="false">IF(B8462&gt;=Settings!$B$23,1,0)</f>
        <v>1</v>
      </c>
      <c r="J8462" s="71" t="n">
        <v>1</v>
      </c>
      <c r="K8462" s="71" t="n">
        <f aca="false">F8462*I8462*J8462</f>
        <v>3</v>
      </c>
      <c r="L8462" s="71" t="n">
        <f aca="false">E8462*I8462*J8462</f>
        <v>0</v>
      </c>
      <c r="M8462" s="72" t="n">
        <f aca="false">G8462*I8462*J8462</f>
        <v>218.03</v>
      </c>
      <c r="N8462" s="72" t="n">
        <f aca="false">D8462*I8462*J8462</f>
        <v>-0</v>
      </c>
      <c r="O8462" s="71" t="n">
        <f aca="false">F8462*J8462</f>
        <v>3</v>
      </c>
      <c r="P8462" s="71" t="n">
        <f aca="false">E8462*J8462</f>
        <v>0</v>
      </c>
    </row>
    <row r="8463" customFormat="false" ht="15" hidden="false" customHeight="false" outlineLevel="0" collapsed="false">
      <c r="A8463" s="71" t="s">
        <v>61</v>
      </c>
      <c r="B8463" s="71" t="s">
        <v>55</v>
      </c>
      <c r="C8463" s="71" t="s">
        <v>1299</v>
      </c>
      <c r="D8463" s="72" t="n">
        <v>21.54</v>
      </c>
      <c r="E8463" s="71" t="n">
        <v>6</v>
      </c>
      <c r="F8463" s="71" t="n">
        <v>95</v>
      </c>
      <c r="G8463" s="72" t="n">
        <v>340.97</v>
      </c>
      <c r="H8463" s="72" t="n">
        <v>303.14</v>
      </c>
      <c r="I8463" s="71" t="n">
        <f aca="false">IF(B8463&gt;=Settings!$B$23,1,0)</f>
        <v>1</v>
      </c>
      <c r="J8463" s="71" t="n">
        <v>1</v>
      </c>
      <c r="K8463" s="71" t="n">
        <f aca="false">F8463*I8463*J8463</f>
        <v>95</v>
      </c>
      <c r="L8463" s="71" t="n">
        <f aca="false">E8463*I8463*J8463</f>
        <v>6</v>
      </c>
      <c r="M8463" s="72" t="n">
        <f aca="false">G8463*I8463*J8463</f>
        <v>340.97</v>
      </c>
      <c r="N8463" s="72" t="n">
        <f aca="false">D8463*I8463*J8463</f>
        <v>21.54</v>
      </c>
      <c r="O8463" s="71" t="n">
        <f aca="false">F8463*J8463</f>
        <v>95</v>
      </c>
      <c r="P8463" s="71" t="n">
        <f aca="false">E8463*J8463</f>
        <v>6</v>
      </c>
    </row>
    <row r="8464" customFormat="false" ht="15" hidden="false" customHeight="false" outlineLevel="0" collapsed="false">
      <c r="A8464" s="71" t="s">
        <v>61</v>
      </c>
      <c r="B8464" s="71" t="s">
        <v>55</v>
      </c>
      <c r="C8464" s="71" t="s">
        <v>966</v>
      </c>
      <c r="D8464" s="72" t="n">
        <v>145.36</v>
      </c>
      <c r="E8464" s="71" t="n">
        <v>2</v>
      </c>
      <c r="F8464" s="71" t="n">
        <v>3</v>
      </c>
      <c r="G8464" s="72" t="n">
        <v>272.58</v>
      </c>
      <c r="H8464" s="72" t="n">
        <v>112.23</v>
      </c>
      <c r="I8464" s="71" t="n">
        <f aca="false">IF(B8464&gt;=Settings!$B$23,1,0)</f>
        <v>1</v>
      </c>
      <c r="J8464" s="71" t="n">
        <v>1</v>
      </c>
      <c r="K8464" s="71" t="n">
        <f aca="false">F8464*I8464*J8464</f>
        <v>3</v>
      </c>
      <c r="L8464" s="71" t="n">
        <f aca="false">E8464*I8464*J8464</f>
        <v>2</v>
      </c>
      <c r="M8464" s="72" t="n">
        <f aca="false">G8464*I8464*J8464</f>
        <v>272.58</v>
      </c>
      <c r="N8464" s="72" t="n">
        <f aca="false">D8464*I8464*J8464</f>
        <v>145.36</v>
      </c>
      <c r="O8464" s="71" t="n">
        <f aca="false">F8464*J8464</f>
        <v>3</v>
      </c>
      <c r="P8464" s="71" t="n">
        <f aca="false">E8464*J8464</f>
        <v>2</v>
      </c>
    </row>
    <row r="8465" customFormat="false" ht="15" hidden="false" customHeight="false" outlineLevel="0" collapsed="false">
      <c r="A8465" s="71" t="s">
        <v>59</v>
      </c>
      <c r="B8465" s="71" t="s">
        <v>55</v>
      </c>
      <c r="C8465" s="71" t="s">
        <v>627</v>
      </c>
      <c r="D8465" s="72" t="n">
        <v>81.77</v>
      </c>
      <c r="E8465" s="71" t="n">
        <v>1</v>
      </c>
      <c r="F8465" s="71" t="n">
        <v>3</v>
      </c>
      <c r="G8465" s="72" t="n">
        <v>263.49</v>
      </c>
      <c r="H8465" s="72" t="n">
        <v>169.46</v>
      </c>
      <c r="I8465" s="71" t="n">
        <f aca="false">IF(B8465&gt;=Settings!$B$23,1,0)</f>
        <v>1</v>
      </c>
      <c r="J8465" s="71" t="n">
        <v>1</v>
      </c>
      <c r="K8465" s="71" t="n">
        <f aca="false">F8465*I8465*J8465</f>
        <v>3</v>
      </c>
      <c r="L8465" s="71" t="n">
        <f aca="false">E8465*I8465*J8465</f>
        <v>1</v>
      </c>
      <c r="M8465" s="72" t="n">
        <f aca="false">G8465*I8465*J8465</f>
        <v>263.49</v>
      </c>
      <c r="N8465" s="72" t="n">
        <f aca="false">D8465*I8465*J8465</f>
        <v>81.77</v>
      </c>
      <c r="O8465" s="71" t="n">
        <f aca="false">F8465*J8465</f>
        <v>3</v>
      </c>
      <c r="P8465" s="71" t="n">
        <f aca="false">E8465*J8465</f>
        <v>1</v>
      </c>
    </row>
    <row r="8466" customFormat="false" ht="15" hidden="false" customHeight="false" outlineLevel="0" collapsed="false">
      <c r="A8466" s="71" t="s">
        <v>60</v>
      </c>
      <c r="B8466" s="71" t="s">
        <v>55</v>
      </c>
      <c r="C8466" s="71" t="s">
        <v>155</v>
      </c>
      <c r="D8466" s="72" t="n">
        <v>0</v>
      </c>
      <c r="E8466" s="71" t="n">
        <v>0</v>
      </c>
      <c r="F8466" s="71" t="n">
        <v>5</v>
      </c>
      <c r="G8466" s="72" t="n">
        <v>545.21</v>
      </c>
      <c r="H8466" s="72" t="n">
        <v>526.82</v>
      </c>
      <c r="I8466" s="71" t="n">
        <f aca="false">IF(B8466&gt;=Settings!$B$23,1,0)</f>
        <v>1</v>
      </c>
      <c r="J8466" s="71" t="n">
        <v>1</v>
      </c>
      <c r="K8466" s="71" t="n">
        <f aca="false">F8466*I8466*J8466</f>
        <v>5</v>
      </c>
      <c r="L8466" s="71" t="n">
        <f aca="false">E8466*I8466*J8466</f>
        <v>0</v>
      </c>
      <c r="M8466" s="72" t="n">
        <f aca="false">G8466*I8466*J8466</f>
        <v>545.21</v>
      </c>
      <c r="N8466" s="72" t="n">
        <f aca="false">D8466*I8466*J8466</f>
        <v>-0</v>
      </c>
      <c r="O8466" s="71" t="n">
        <f aca="false">F8466*J8466</f>
        <v>5</v>
      </c>
      <c r="P8466" s="71" t="n">
        <f aca="false">E8466*J8466</f>
        <v>0</v>
      </c>
    </row>
    <row r="8467" customFormat="false" ht="15" hidden="false" customHeight="false" outlineLevel="0" collapsed="false">
      <c r="A8467" s="71" t="s">
        <v>61</v>
      </c>
      <c r="B8467" s="71" t="s">
        <v>55</v>
      </c>
      <c r="C8467" s="71" t="s">
        <v>969</v>
      </c>
      <c r="D8467" s="72" t="n">
        <v>0</v>
      </c>
      <c r="E8467" s="71" t="n">
        <v>0</v>
      </c>
      <c r="F8467" s="71" t="n">
        <v>3</v>
      </c>
      <c r="G8467" s="72" t="n">
        <v>388.95</v>
      </c>
      <c r="H8467" s="72" t="n">
        <v>351.35</v>
      </c>
      <c r="I8467" s="71" t="n">
        <f aca="false">IF(B8467&gt;=Settings!$B$23,1,0)</f>
        <v>1</v>
      </c>
      <c r="J8467" s="71" t="n">
        <v>1</v>
      </c>
      <c r="K8467" s="71" t="n">
        <f aca="false">F8467*I8467*J8467</f>
        <v>3</v>
      </c>
      <c r="L8467" s="71" t="n">
        <f aca="false">E8467*I8467*J8467</f>
        <v>0</v>
      </c>
      <c r="M8467" s="72" t="n">
        <f aca="false">G8467*I8467*J8467</f>
        <v>388.95</v>
      </c>
      <c r="N8467" s="72" t="n">
        <f aca="false">D8467*I8467*J8467</f>
        <v>-0</v>
      </c>
      <c r="O8467" s="71" t="n">
        <f aca="false">F8467*J8467</f>
        <v>3</v>
      </c>
      <c r="P8467" s="71" t="n">
        <f aca="false">E8467*J8467</f>
        <v>0</v>
      </c>
    </row>
    <row r="8468" customFormat="false" ht="15" hidden="false" customHeight="false" outlineLevel="0" collapsed="false">
      <c r="A8468" s="71" t="s">
        <v>59</v>
      </c>
      <c r="B8468" s="71" t="s">
        <v>55</v>
      </c>
      <c r="C8468" s="71" t="s">
        <v>1501</v>
      </c>
      <c r="D8468" s="72" t="n">
        <v>0</v>
      </c>
      <c r="E8468" s="71" t="n">
        <v>0</v>
      </c>
      <c r="F8468" s="71" t="n">
        <v>1</v>
      </c>
      <c r="G8468" s="72" t="n">
        <v>63.59</v>
      </c>
      <c r="H8468" s="72" t="n">
        <v>63.59</v>
      </c>
      <c r="I8468" s="71" t="n">
        <f aca="false">IF(B8468&gt;=Settings!$B$23,1,0)</f>
        <v>1</v>
      </c>
      <c r="J8468" s="71" t="n">
        <v>1</v>
      </c>
      <c r="K8468" s="71" t="n">
        <f aca="false">F8468*I8468*J8468</f>
        <v>1</v>
      </c>
      <c r="L8468" s="71" t="n">
        <f aca="false">E8468*I8468*J8468</f>
        <v>0</v>
      </c>
      <c r="M8468" s="72" t="n">
        <f aca="false">G8468*I8468*J8468</f>
        <v>63.59</v>
      </c>
      <c r="N8468" s="72" t="n">
        <f aca="false">D8468*I8468*J8468</f>
        <v>-0</v>
      </c>
      <c r="O8468" s="71" t="n">
        <f aca="false">F8468*J8468</f>
        <v>1</v>
      </c>
      <c r="P8468" s="71" t="n">
        <f aca="false">E8468*J8468</f>
        <v>0</v>
      </c>
    </row>
    <row r="8469" customFormat="false" ht="15" hidden="false" customHeight="false" outlineLevel="0" collapsed="false">
      <c r="A8469" s="71" t="s">
        <v>60</v>
      </c>
      <c r="B8469" s="71" t="s">
        <v>55</v>
      </c>
      <c r="C8469" s="71" t="s">
        <v>928</v>
      </c>
      <c r="D8469" s="72" t="n">
        <v>149.95</v>
      </c>
      <c r="E8469" s="71" t="n">
        <v>1</v>
      </c>
      <c r="F8469" s="71" t="n">
        <v>0</v>
      </c>
      <c r="G8469" s="72" t="n">
        <v>0</v>
      </c>
      <c r="H8469" s="72" t="n">
        <v>-149.95</v>
      </c>
      <c r="I8469" s="71" t="n">
        <f aca="false">IF(B8469&gt;=Settings!$B$23,1,0)</f>
        <v>1</v>
      </c>
      <c r="J8469" s="71" t="n">
        <v>1</v>
      </c>
      <c r="K8469" s="71" t="n">
        <f aca="false">F8469*I8469*J8469</f>
        <v>0</v>
      </c>
      <c r="L8469" s="71" t="n">
        <f aca="false">E8469*I8469*J8469</f>
        <v>1</v>
      </c>
      <c r="M8469" s="72" t="n">
        <f aca="false">G8469*I8469*J8469</f>
        <v>0</v>
      </c>
      <c r="N8469" s="72" t="n">
        <f aca="false">D8469*I8469*J8469</f>
        <v>149.95</v>
      </c>
      <c r="O8469" s="71" t="n">
        <f aca="false">F8469*J8469</f>
        <v>0</v>
      </c>
      <c r="P8469" s="71" t="n">
        <f aca="false">E8469*J8469</f>
        <v>1</v>
      </c>
    </row>
    <row r="8470" customFormat="false" ht="15" hidden="false" customHeight="false" outlineLevel="0" collapsed="false">
      <c r="A8470" s="71" t="s">
        <v>61</v>
      </c>
      <c r="B8470" s="71" t="s">
        <v>55</v>
      </c>
      <c r="C8470" s="71" t="s">
        <v>1048</v>
      </c>
      <c r="D8470" s="72" t="n">
        <v>0</v>
      </c>
      <c r="E8470" s="71" t="n">
        <v>0</v>
      </c>
      <c r="F8470" s="71" t="n">
        <v>1</v>
      </c>
      <c r="G8470" s="72" t="n">
        <v>263.59</v>
      </c>
      <c r="H8470" s="72" t="n">
        <v>263.59</v>
      </c>
      <c r="I8470" s="71" t="n">
        <f aca="false">IF(B8470&gt;=Settings!$B$23,1,0)</f>
        <v>1</v>
      </c>
      <c r="J8470" s="71" t="n">
        <v>1</v>
      </c>
      <c r="K8470" s="71" t="n">
        <f aca="false">F8470*I8470*J8470</f>
        <v>1</v>
      </c>
      <c r="L8470" s="71" t="n">
        <f aca="false">E8470*I8470*J8470</f>
        <v>0</v>
      </c>
      <c r="M8470" s="72" t="n">
        <f aca="false">G8470*I8470*J8470</f>
        <v>263.59</v>
      </c>
      <c r="N8470" s="72" t="n">
        <f aca="false">D8470*I8470*J8470</f>
        <v>-0</v>
      </c>
      <c r="O8470" s="71" t="n">
        <f aca="false">F8470*J8470</f>
        <v>1</v>
      </c>
      <c r="P8470" s="71" t="n">
        <f aca="false">E8470*J8470</f>
        <v>0</v>
      </c>
    </row>
    <row r="8471" customFormat="false" ht="15" hidden="false" customHeight="false" outlineLevel="0" collapsed="false">
      <c r="A8471" s="71" t="s">
        <v>61</v>
      </c>
      <c r="B8471" s="71" t="s">
        <v>55</v>
      </c>
      <c r="C8471" s="71" t="s">
        <v>137</v>
      </c>
      <c r="D8471" s="72" t="n">
        <v>0</v>
      </c>
      <c r="E8471" s="71" t="n">
        <v>0</v>
      </c>
      <c r="F8471" s="71" t="n">
        <v>7</v>
      </c>
      <c r="G8471" s="72" t="n">
        <v>408.76</v>
      </c>
      <c r="H8471" s="72" t="n">
        <v>382.21</v>
      </c>
      <c r="I8471" s="71" t="n">
        <f aca="false">IF(B8471&gt;=Settings!$B$23,1,0)</f>
        <v>1</v>
      </c>
      <c r="J8471" s="71" t="n">
        <v>1</v>
      </c>
      <c r="K8471" s="71" t="n">
        <f aca="false">F8471*I8471*J8471</f>
        <v>7</v>
      </c>
      <c r="L8471" s="71" t="n">
        <f aca="false">E8471*I8471*J8471</f>
        <v>0</v>
      </c>
      <c r="M8471" s="72" t="n">
        <f aca="false">G8471*I8471*J8471</f>
        <v>408.76</v>
      </c>
      <c r="N8471" s="72" t="n">
        <f aca="false">D8471*I8471*J8471</f>
        <v>-0</v>
      </c>
      <c r="O8471" s="71" t="n">
        <f aca="false">F8471*J8471</f>
        <v>7</v>
      </c>
      <c r="P8471" s="71" t="n">
        <f aca="false">E8471*J8471</f>
        <v>0</v>
      </c>
    </row>
    <row r="8472" customFormat="false" ht="15" hidden="false" customHeight="false" outlineLevel="0" collapsed="false">
      <c r="A8472" s="71" t="s">
        <v>61</v>
      </c>
      <c r="B8472" s="71" t="s">
        <v>55</v>
      </c>
      <c r="C8472" s="71" t="s">
        <v>2431</v>
      </c>
      <c r="D8472" s="72" t="n">
        <v>0</v>
      </c>
      <c r="E8472" s="71" t="n">
        <v>0</v>
      </c>
      <c r="F8472" s="71" t="n">
        <v>1</v>
      </c>
      <c r="G8472" s="72" t="n">
        <v>95.4</v>
      </c>
      <c r="H8472" s="72" t="n">
        <v>81.1</v>
      </c>
      <c r="I8472" s="71" t="n">
        <f aca="false">IF(B8472&gt;=Settings!$B$23,1,0)</f>
        <v>1</v>
      </c>
      <c r="J8472" s="71" t="n">
        <v>1</v>
      </c>
      <c r="K8472" s="71" t="n">
        <f aca="false">F8472*I8472*J8472</f>
        <v>1</v>
      </c>
      <c r="L8472" s="71" t="n">
        <f aca="false">E8472*I8472*J8472</f>
        <v>0</v>
      </c>
      <c r="M8472" s="72" t="n">
        <f aca="false">G8472*I8472*J8472</f>
        <v>95.4</v>
      </c>
      <c r="N8472" s="72" t="n">
        <f aca="false">D8472*I8472*J8472</f>
        <v>-0</v>
      </c>
      <c r="O8472" s="71" t="n">
        <f aca="false">F8472*J8472</f>
        <v>1</v>
      </c>
      <c r="P8472" s="71" t="n">
        <f aca="false">E8472*J8472</f>
        <v>0</v>
      </c>
    </row>
    <row r="8473" customFormat="false" ht="15" hidden="false" customHeight="false" outlineLevel="0" collapsed="false">
      <c r="A8473" s="71" t="s">
        <v>59</v>
      </c>
      <c r="B8473" s="71" t="s">
        <v>55</v>
      </c>
      <c r="C8473" s="71" t="s">
        <v>1354</v>
      </c>
      <c r="D8473" s="72" t="n">
        <v>0</v>
      </c>
      <c r="E8473" s="71" t="n">
        <v>0</v>
      </c>
      <c r="F8473" s="71" t="n">
        <v>5</v>
      </c>
      <c r="G8473" s="72" t="n">
        <v>693.41</v>
      </c>
      <c r="H8473" s="72" t="n">
        <v>693.41</v>
      </c>
      <c r="I8473" s="71" t="n">
        <f aca="false">IF(B8473&gt;=Settings!$B$23,1,0)</f>
        <v>1</v>
      </c>
      <c r="J8473" s="71" t="n">
        <v>1</v>
      </c>
      <c r="K8473" s="71" t="n">
        <f aca="false">F8473*I8473*J8473</f>
        <v>5</v>
      </c>
      <c r="L8473" s="71" t="n">
        <f aca="false">E8473*I8473*J8473</f>
        <v>0</v>
      </c>
      <c r="M8473" s="72" t="n">
        <f aca="false">G8473*I8473*J8473</f>
        <v>693.41</v>
      </c>
      <c r="N8473" s="72" t="n">
        <f aca="false">D8473*I8473*J8473</f>
        <v>-0</v>
      </c>
      <c r="O8473" s="71" t="n">
        <f aca="false">F8473*J8473</f>
        <v>5</v>
      </c>
      <c r="P8473" s="71" t="n">
        <f aca="false">E8473*J8473</f>
        <v>0</v>
      </c>
    </row>
    <row r="8474" customFormat="false" ht="15" hidden="false" customHeight="false" outlineLevel="0" collapsed="false">
      <c r="A8474" s="71" t="s">
        <v>62</v>
      </c>
      <c r="B8474" s="71" t="s">
        <v>55</v>
      </c>
      <c r="C8474" s="71" t="s">
        <v>1287</v>
      </c>
      <c r="D8474" s="72" t="n">
        <v>0</v>
      </c>
      <c r="E8474" s="71" t="n">
        <v>0</v>
      </c>
      <c r="F8474" s="71" t="n">
        <v>1</v>
      </c>
      <c r="G8474" s="72" t="n">
        <v>86.32</v>
      </c>
      <c r="H8474" s="72" t="n">
        <v>86.32</v>
      </c>
      <c r="I8474" s="71" t="n">
        <f aca="false">IF(B8474&gt;=Settings!$B$23,1,0)</f>
        <v>1</v>
      </c>
      <c r="J8474" s="71" t="n">
        <v>1</v>
      </c>
      <c r="K8474" s="71" t="n">
        <f aca="false">F8474*I8474*J8474</f>
        <v>1</v>
      </c>
      <c r="L8474" s="71" t="n">
        <f aca="false">E8474*I8474*J8474</f>
        <v>0</v>
      </c>
      <c r="M8474" s="72" t="n">
        <f aca="false">G8474*I8474*J8474</f>
        <v>86.32</v>
      </c>
      <c r="N8474" s="72" t="n">
        <f aca="false">D8474*I8474*J8474</f>
        <v>-0</v>
      </c>
      <c r="O8474" s="71" t="n">
        <f aca="false">F8474*J8474</f>
        <v>1</v>
      </c>
      <c r="P8474" s="71" t="n">
        <f aca="false">E8474*J8474</f>
        <v>0</v>
      </c>
    </row>
    <row r="8475" customFormat="false" ht="15" hidden="false" customHeight="false" outlineLevel="0" collapsed="false">
      <c r="A8475" s="71" t="s">
        <v>59</v>
      </c>
      <c r="B8475" s="71" t="s">
        <v>55</v>
      </c>
      <c r="C8475" s="71" t="s">
        <v>1375</v>
      </c>
      <c r="D8475" s="72" t="n">
        <v>118.14</v>
      </c>
      <c r="E8475" s="71" t="n">
        <v>1</v>
      </c>
      <c r="F8475" s="71" t="n">
        <v>1</v>
      </c>
      <c r="G8475" s="72" t="n">
        <v>118.13</v>
      </c>
      <c r="H8475" s="72" t="n">
        <v>-17.71</v>
      </c>
      <c r="I8475" s="71" t="n">
        <f aca="false">IF(B8475&gt;=Settings!$B$23,1,0)</f>
        <v>1</v>
      </c>
      <c r="J8475" s="71" t="n">
        <v>1</v>
      </c>
      <c r="K8475" s="71" t="n">
        <f aca="false">F8475*I8475*J8475</f>
        <v>1</v>
      </c>
      <c r="L8475" s="71" t="n">
        <f aca="false">E8475*I8475*J8475</f>
        <v>1</v>
      </c>
      <c r="M8475" s="72" t="n">
        <f aca="false">G8475*I8475*J8475</f>
        <v>118.13</v>
      </c>
      <c r="N8475" s="72" t="n">
        <f aca="false">D8475*I8475*J8475</f>
        <v>118.14</v>
      </c>
      <c r="O8475" s="71" t="n">
        <f aca="false">F8475*J8475</f>
        <v>1</v>
      </c>
      <c r="P8475" s="71" t="n">
        <f aca="false">E8475*J8475</f>
        <v>1</v>
      </c>
    </row>
    <row r="8476" customFormat="false" ht="15" hidden="false" customHeight="false" outlineLevel="0" collapsed="false">
      <c r="A8476" s="71" t="s">
        <v>60</v>
      </c>
      <c r="B8476" s="71" t="s">
        <v>55</v>
      </c>
      <c r="C8476" s="71" t="s">
        <v>1128</v>
      </c>
      <c r="D8476" s="72" t="n">
        <v>81.1</v>
      </c>
      <c r="E8476" s="71" t="n">
        <v>1</v>
      </c>
      <c r="F8476" s="71" t="n">
        <v>14</v>
      </c>
      <c r="G8476" s="72" t="n">
        <v>1258.45</v>
      </c>
      <c r="H8476" s="72" t="n">
        <v>1124.92</v>
      </c>
      <c r="I8476" s="71" t="n">
        <f aca="false">IF(B8476&gt;=Settings!$B$23,1,0)</f>
        <v>1</v>
      </c>
      <c r="J8476" s="71" t="n">
        <v>1</v>
      </c>
      <c r="K8476" s="71" t="n">
        <f aca="false">F8476*I8476*J8476</f>
        <v>14</v>
      </c>
      <c r="L8476" s="71" t="n">
        <f aca="false">E8476*I8476*J8476</f>
        <v>1</v>
      </c>
      <c r="M8476" s="72" t="n">
        <f aca="false">G8476*I8476*J8476</f>
        <v>1258.45</v>
      </c>
      <c r="N8476" s="72" t="n">
        <f aca="false">D8476*I8476*J8476</f>
        <v>81.1</v>
      </c>
      <c r="O8476" s="71" t="n">
        <f aca="false">F8476*J8476</f>
        <v>14</v>
      </c>
      <c r="P8476" s="71" t="n">
        <f aca="false">E8476*J8476</f>
        <v>1</v>
      </c>
    </row>
    <row r="8477" customFormat="false" ht="15" hidden="false" customHeight="false" outlineLevel="0" collapsed="false">
      <c r="A8477" s="71" t="s">
        <v>59</v>
      </c>
      <c r="B8477" s="71" t="s">
        <v>55</v>
      </c>
      <c r="C8477" s="71" t="s">
        <v>2254</v>
      </c>
      <c r="D8477" s="72" t="n">
        <v>72.69</v>
      </c>
      <c r="E8477" s="71" t="n">
        <v>1</v>
      </c>
      <c r="F8477" s="71" t="n">
        <v>0</v>
      </c>
      <c r="G8477" s="72" t="n">
        <v>0</v>
      </c>
      <c r="H8477" s="72" t="n">
        <v>-72.69</v>
      </c>
      <c r="I8477" s="71" t="n">
        <f aca="false">IF(B8477&gt;=Settings!$B$23,1,0)</f>
        <v>1</v>
      </c>
      <c r="J8477" s="71" t="n">
        <v>1</v>
      </c>
      <c r="K8477" s="71" t="n">
        <f aca="false">F8477*I8477*J8477</f>
        <v>0</v>
      </c>
      <c r="L8477" s="71" t="n">
        <f aca="false">E8477*I8477*J8477</f>
        <v>1</v>
      </c>
      <c r="M8477" s="72" t="n">
        <f aca="false">G8477*I8477*J8477</f>
        <v>0</v>
      </c>
      <c r="N8477" s="72" t="n">
        <f aca="false">D8477*I8477*J8477</f>
        <v>72.69</v>
      </c>
      <c r="O8477" s="71" t="n">
        <f aca="false">F8477*J8477</f>
        <v>0</v>
      </c>
      <c r="P8477" s="71" t="n">
        <f aca="false">E8477*J8477</f>
        <v>1</v>
      </c>
    </row>
    <row r="8478" customFormat="false" ht="15" hidden="false" customHeight="false" outlineLevel="0" collapsed="false">
      <c r="A8478" s="71" t="s">
        <v>60</v>
      </c>
      <c r="B8478" s="71" t="s">
        <v>55</v>
      </c>
      <c r="C8478" s="71" t="s">
        <v>1770</v>
      </c>
      <c r="D8478" s="72" t="n">
        <v>0</v>
      </c>
      <c r="E8478" s="71" t="n">
        <v>0</v>
      </c>
      <c r="F8478" s="71" t="n">
        <v>2</v>
      </c>
      <c r="G8478" s="72" t="n">
        <v>163.54</v>
      </c>
      <c r="H8478" s="72" t="n">
        <v>139.04</v>
      </c>
      <c r="I8478" s="71" t="n">
        <f aca="false">IF(B8478&gt;=Settings!$B$23,1,0)</f>
        <v>1</v>
      </c>
      <c r="J8478" s="71" t="n">
        <v>1</v>
      </c>
      <c r="K8478" s="71" t="n">
        <f aca="false">F8478*I8478*J8478</f>
        <v>2</v>
      </c>
      <c r="L8478" s="71" t="n">
        <f aca="false">E8478*I8478*J8478</f>
        <v>0</v>
      </c>
      <c r="M8478" s="72" t="n">
        <f aca="false">G8478*I8478*J8478</f>
        <v>163.54</v>
      </c>
      <c r="N8478" s="72" t="n">
        <f aca="false">D8478*I8478*J8478</f>
        <v>-0</v>
      </c>
      <c r="O8478" s="71" t="n">
        <f aca="false">F8478*J8478</f>
        <v>2</v>
      </c>
      <c r="P8478" s="71" t="n">
        <f aca="false">E8478*J8478</f>
        <v>0</v>
      </c>
    </row>
    <row r="8479" customFormat="false" ht="15" hidden="false" customHeight="false" outlineLevel="0" collapsed="false">
      <c r="A8479" s="71" t="s">
        <v>60</v>
      </c>
      <c r="B8479" s="71" t="s">
        <v>55</v>
      </c>
      <c r="C8479" s="71" t="s">
        <v>1029</v>
      </c>
      <c r="D8479" s="72" t="n">
        <v>8.14</v>
      </c>
      <c r="E8479" s="71" t="n">
        <v>1</v>
      </c>
      <c r="F8479" s="71" t="n">
        <v>11</v>
      </c>
      <c r="G8479" s="72" t="n">
        <v>89.52</v>
      </c>
      <c r="H8479" s="72" t="n">
        <v>78.96</v>
      </c>
      <c r="I8479" s="71" t="n">
        <f aca="false">IF(B8479&gt;=Settings!$B$23,1,0)</f>
        <v>1</v>
      </c>
      <c r="J8479" s="71" t="n">
        <v>1</v>
      </c>
      <c r="K8479" s="71" t="n">
        <f aca="false">F8479*I8479*J8479</f>
        <v>11</v>
      </c>
      <c r="L8479" s="71" t="n">
        <f aca="false">E8479*I8479*J8479</f>
        <v>1</v>
      </c>
      <c r="M8479" s="72" t="n">
        <f aca="false">G8479*I8479*J8479</f>
        <v>89.52</v>
      </c>
      <c r="N8479" s="72" t="n">
        <f aca="false">D8479*I8479*J8479</f>
        <v>8.14</v>
      </c>
      <c r="O8479" s="71" t="n">
        <f aca="false">F8479*J8479</f>
        <v>11</v>
      </c>
      <c r="P8479" s="71" t="n">
        <f aca="false">E8479*J8479</f>
        <v>1</v>
      </c>
    </row>
    <row r="8480" customFormat="false" ht="15" hidden="false" customHeight="false" outlineLevel="0" collapsed="false">
      <c r="A8480" s="71" t="s">
        <v>61</v>
      </c>
      <c r="B8480" s="71" t="s">
        <v>55</v>
      </c>
      <c r="C8480" s="71" t="s">
        <v>1128</v>
      </c>
      <c r="D8480" s="72" t="n">
        <v>92.69</v>
      </c>
      <c r="E8480" s="71" t="n">
        <v>1</v>
      </c>
      <c r="F8480" s="71" t="n">
        <v>14</v>
      </c>
      <c r="G8480" s="72" t="n">
        <v>1281.18</v>
      </c>
      <c r="H8480" s="72" t="n">
        <v>1130.6</v>
      </c>
      <c r="I8480" s="71" t="n">
        <f aca="false">IF(B8480&gt;=Settings!$B$23,1,0)</f>
        <v>1</v>
      </c>
      <c r="J8480" s="71" t="n">
        <v>1</v>
      </c>
      <c r="K8480" s="71" t="n">
        <f aca="false">F8480*I8480*J8480</f>
        <v>14</v>
      </c>
      <c r="L8480" s="71" t="n">
        <f aca="false">E8480*I8480*J8480</f>
        <v>1</v>
      </c>
      <c r="M8480" s="72" t="n">
        <f aca="false">G8480*I8480*J8480</f>
        <v>1281.18</v>
      </c>
      <c r="N8480" s="72" t="n">
        <f aca="false">D8480*I8480*J8480</f>
        <v>92.69</v>
      </c>
      <c r="O8480" s="71" t="n">
        <f aca="false">F8480*J8480</f>
        <v>14</v>
      </c>
      <c r="P8480" s="71" t="n">
        <f aca="false">E8480*J8480</f>
        <v>1</v>
      </c>
    </row>
    <row r="8481" customFormat="false" ht="15" hidden="false" customHeight="false" outlineLevel="0" collapsed="false">
      <c r="A8481" s="71" t="s">
        <v>62</v>
      </c>
      <c r="B8481" s="71" t="s">
        <v>55</v>
      </c>
      <c r="C8481" s="71" t="s">
        <v>1148</v>
      </c>
      <c r="D8481" s="72" t="n">
        <v>0</v>
      </c>
      <c r="E8481" s="71" t="n">
        <v>0</v>
      </c>
      <c r="F8481" s="71" t="n">
        <v>2</v>
      </c>
      <c r="G8481" s="72" t="n">
        <v>149.91</v>
      </c>
      <c r="H8481" s="72" t="n">
        <v>149.91</v>
      </c>
      <c r="I8481" s="71" t="n">
        <f aca="false">IF(B8481&gt;=Settings!$B$23,1,0)</f>
        <v>1</v>
      </c>
      <c r="J8481" s="71" t="n">
        <v>1</v>
      </c>
      <c r="K8481" s="71" t="n">
        <f aca="false">F8481*I8481*J8481</f>
        <v>2</v>
      </c>
      <c r="L8481" s="71" t="n">
        <f aca="false">E8481*I8481*J8481</f>
        <v>0</v>
      </c>
      <c r="M8481" s="72" t="n">
        <f aca="false">G8481*I8481*J8481</f>
        <v>149.91</v>
      </c>
      <c r="N8481" s="72" t="n">
        <f aca="false">D8481*I8481*J8481</f>
        <v>-0</v>
      </c>
      <c r="O8481" s="71" t="n">
        <f aca="false">F8481*J8481</f>
        <v>2</v>
      </c>
      <c r="P8481" s="71" t="n">
        <f aca="false">E8481*J8481</f>
        <v>0</v>
      </c>
    </row>
    <row r="8482" customFormat="false" ht="15" hidden="false" customHeight="false" outlineLevel="0" collapsed="false">
      <c r="A8482" s="71" t="s">
        <v>60</v>
      </c>
      <c r="B8482" s="71" t="s">
        <v>55</v>
      </c>
      <c r="C8482" s="71" t="s">
        <v>1020</v>
      </c>
      <c r="D8482" s="72" t="n">
        <v>0</v>
      </c>
      <c r="E8482" s="71" t="n">
        <v>0</v>
      </c>
      <c r="F8482" s="71" t="n">
        <v>3</v>
      </c>
      <c r="G8482" s="72" t="n">
        <v>345.32</v>
      </c>
      <c r="H8482" s="72" t="n">
        <v>345.32</v>
      </c>
      <c r="I8482" s="71" t="n">
        <f aca="false">IF(B8482&gt;=Settings!$B$23,1,0)</f>
        <v>1</v>
      </c>
      <c r="J8482" s="71" t="n">
        <v>1</v>
      </c>
      <c r="K8482" s="71" t="n">
        <f aca="false">F8482*I8482*J8482</f>
        <v>3</v>
      </c>
      <c r="L8482" s="71" t="n">
        <f aca="false">E8482*I8482*J8482</f>
        <v>0</v>
      </c>
      <c r="M8482" s="72" t="n">
        <f aca="false">G8482*I8482*J8482</f>
        <v>345.32</v>
      </c>
      <c r="N8482" s="72" t="n">
        <f aca="false">D8482*I8482*J8482</f>
        <v>-0</v>
      </c>
      <c r="O8482" s="71" t="n">
        <f aca="false">F8482*J8482</f>
        <v>3</v>
      </c>
      <c r="P8482" s="71" t="n">
        <f aca="false">E8482*J8482</f>
        <v>0</v>
      </c>
    </row>
    <row r="8483" customFormat="false" ht="15" hidden="false" customHeight="false" outlineLevel="0" collapsed="false">
      <c r="A8483" s="71" t="s">
        <v>60</v>
      </c>
      <c r="B8483" s="71" t="s">
        <v>55</v>
      </c>
      <c r="C8483" s="71" t="s">
        <v>1189</v>
      </c>
      <c r="D8483" s="72" t="n">
        <v>0</v>
      </c>
      <c r="E8483" s="71" t="n">
        <v>0</v>
      </c>
      <c r="F8483" s="71" t="n">
        <v>9</v>
      </c>
      <c r="G8483" s="72" t="n">
        <v>703.2</v>
      </c>
      <c r="H8483" s="72" t="n">
        <v>657.16</v>
      </c>
      <c r="I8483" s="71" t="n">
        <f aca="false">IF(B8483&gt;=Settings!$B$23,1,0)</f>
        <v>1</v>
      </c>
      <c r="J8483" s="71" t="n">
        <v>1</v>
      </c>
      <c r="K8483" s="71" t="n">
        <f aca="false">F8483*I8483*J8483</f>
        <v>9</v>
      </c>
      <c r="L8483" s="71" t="n">
        <f aca="false">E8483*I8483*J8483</f>
        <v>0</v>
      </c>
      <c r="M8483" s="72" t="n">
        <f aca="false">G8483*I8483*J8483</f>
        <v>703.2</v>
      </c>
      <c r="N8483" s="72" t="n">
        <f aca="false">D8483*I8483*J8483</f>
        <v>-0</v>
      </c>
      <c r="O8483" s="71" t="n">
        <f aca="false">F8483*J8483</f>
        <v>9</v>
      </c>
      <c r="P8483" s="71" t="n">
        <f aca="false">E8483*J8483</f>
        <v>0</v>
      </c>
    </row>
    <row r="8484" customFormat="false" ht="15" hidden="false" customHeight="false" outlineLevel="0" collapsed="false">
      <c r="A8484" s="71" t="s">
        <v>59</v>
      </c>
      <c r="B8484" s="71" t="s">
        <v>55</v>
      </c>
      <c r="C8484" s="71" t="s">
        <v>590</v>
      </c>
      <c r="D8484" s="72" t="n">
        <v>0</v>
      </c>
      <c r="E8484" s="71" t="n">
        <v>0</v>
      </c>
      <c r="F8484" s="71" t="n">
        <v>5</v>
      </c>
      <c r="G8484" s="72" t="n">
        <v>425.97</v>
      </c>
      <c r="H8484" s="72" t="n">
        <v>412.16</v>
      </c>
      <c r="I8484" s="71" t="n">
        <f aca="false">IF(B8484&gt;=Settings!$B$23,1,0)</f>
        <v>1</v>
      </c>
      <c r="J8484" s="71" t="n">
        <v>1</v>
      </c>
      <c r="K8484" s="71" t="n">
        <f aca="false">F8484*I8484*J8484</f>
        <v>5</v>
      </c>
      <c r="L8484" s="71" t="n">
        <f aca="false">E8484*I8484*J8484</f>
        <v>0</v>
      </c>
      <c r="M8484" s="72" t="n">
        <f aca="false">G8484*I8484*J8484</f>
        <v>425.97</v>
      </c>
      <c r="N8484" s="72" t="n">
        <f aca="false">D8484*I8484*J8484</f>
        <v>-0</v>
      </c>
      <c r="O8484" s="71" t="n">
        <f aca="false">F8484*J8484</f>
        <v>5</v>
      </c>
      <c r="P8484" s="71" t="n">
        <f aca="false">E8484*J8484</f>
        <v>0</v>
      </c>
    </row>
    <row r="8485" customFormat="false" ht="15" hidden="false" customHeight="false" outlineLevel="0" collapsed="false">
      <c r="A8485" s="71" t="s">
        <v>62</v>
      </c>
      <c r="B8485" s="71" t="s">
        <v>55</v>
      </c>
      <c r="C8485" s="71" t="s">
        <v>2393</v>
      </c>
      <c r="D8485" s="72" t="n">
        <v>0</v>
      </c>
      <c r="E8485" s="71" t="n">
        <v>0</v>
      </c>
      <c r="F8485" s="71" t="n">
        <v>3</v>
      </c>
      <c r="G8485" s="72" t="n">
        <v>204.39</v>
      </c>
      <c r="H8485" s="72" t="n">
        <v>163.53</v>
      </c>
      <c r="I8485" s="71" t="n">
        <f aca="false">IF(B8485&gt;=Settings!$B$23,1,0)</f>
        <v>1</v>
      </c>
      <c r="J8485" s="71" t="n">
        <v>1</v>
      </c>
      <c r="K8485" s="71" t="n">
        <f aca="false">F8485*I8485*J8485</f>
        <v>3</v>
      </c>
      <c r="L8485" s="71" t="n">
        <f aca="false">E8485*I8485*J8485</f>
        <v>0</v>
      </c>
      <c r="M8485" s="72" t="n">
        <f aca="false">G8485*I8485*J8485</f>
        <v>204.39</v>
      </c>
      <c r="N8485" s="72" t="n">
        <f aca="false">D8485*I8485*J8485</f>
        <v>-0</v>
      </c>
      <c r="O8485" s="71" t="n">
        <f aca="false">F8485*J8485</f>
        <v>3</v>
      </c>
      <c r="P8485" s="71" t="n">
        <f aca="false">E8485*J8485</f>
        <v>0</v>
      </c>
    </row>
    <row r="8486" customFormat="false" ht="15" hidden="false" customHeight="false" outlineLevel="0" collapsed="false">
      <c r="A8486" s="71" t="s">
        <v>59</v>
      </c>
      <c r="B8486" s="71" t="s">
        <v>55</v>
      </c>
      <c r="C8486" s="71" t="s">
        <v>998</v>
      </c>
      <c r="D8486" s="72" t="n">
        <v>0</v>
      </c>
      <c r="E8486" s="71" t="n">
        <v>0</v>
      </c>
      <c r="F8486" s="71" t="n">
        <v>3</v>
      </c>
      <c r="G8486" s="72" t="n">
        <v>578.03</v>
      </c>
      <c r="H8486" s="72" t="n">
        <v>520.25</v>
      </c>
      <c r="I8486" s="71" t="n">
        <f aca="false">IF(B8486&gt;=Settings!$B$23,1,0)</f>
        <v>1</v>
      </c>
      <c r="J8486" s="71" t="n">
        <v>1</v>
      </c>
      <c r="K8486" s="71" t="n">
        <f aca="false">F8486*I8486*J8486</f>
        <v>3</v>
      </c>
      <c r="L8486" s="71" t="n">
        <f aca="false">E8486*I8486*J8486</f>
        <v>0</v>
      </c>
      <c r="M8486" s="72" t="n">
        <f aca="false">G8486*I8486*J8486</f>
        <v>578.03</v>
      </c>
      <c r="N8486" s="72" t="n">
        <f aca="false">D8486*I8486*J8486</f>
        <v>-0</v>
      </c>
      <c r="O8486" s="71" t="n">
        <f aca="false">F8486*J8486</f>
        <v>3</v>
      </c>
      <c r="P8486" s="71" t="n">
        <f aca="false">E8486*J8486</f>
        <v>0</v>
      </c>
    </row>
    <row r="8487" customFormat="false" ht="15" hidden="false" customHeight="false" outlineLevel="0" collapsed="false">
      <c r="A8487" s="71" t="s">
        <v>59</v>
      </c>
      <c r="B8487" s="71" t="s">
        <v>55</v>
      </c>
      <c r="C8487" s="71" t="s">
        <v>138</v>
      </c>
      <c r="D8487" s="72" t="n">
        <v>77.23</v>
      </c>
      <c r="E8487" s="71" t="n">
        <v>1</v>
      </c>
      <c r="F8487" s="71" t="n">
        <v>23</v>
      </c>
      <c r="G8487" s="72" t="n">
        <v>2041.7</v>
      </c>
      <c r="H8487" s="72" t="n">
        <v>1865.36</v>
      </c>
      <c r="I8487" s="71" t="n">
        <f aca="false">IF(B8487&gt;=Settings!$B$23,1,0)</f>
        <v>1</v>
      </c>
      <c r="J8487" s="71" t="n">
        <v>1</v>
      </c>
      <c r="K8487" s="71" t="n">
        <f aca="false">F8487*I8487*J8487</f>
        <v>23</v>
      </c>
      <c r="L8487" s="71" t="n">
        <f aca="false">E8487*I8487*J8487</f>
        <v>1</v>
      </c>
      <c r="M8487" s="72" t="n">
        <f aca="false">G8487*I8487*J8487</f>
        <v>2041.7</v>
      </c>
      <c r="N8487" s="72" t="n">
        <f aca="false">D8487*I8487*J8487</f>
        <v>77.23</v>
      </c>
      <c r="O8487" s="71" t="n">
        <f aca="false">F8487*J8487</f>
        <v>23</v>
      </c>
      <c r="P8487" s="71" t="n">
        <f aca="false">E8487*J8487</f>
        <v>1</v>
      </c>
    </row>
    <row r="8488" customFormat="false" ht="15" hidden="false" customHeight="false" outlineLevel="0" collapsed="false">
      <c r="A8488" s="71" t="s">
        <v>59</v>
      </c>
      <c r="B8488" s="71" t="s">
        <v>55</v>
      </c>
      <c r="C8488" s="71" t="s">
        <v>572</v>
      </c>
      <c r="D8488" s="72" t="n">
        <v>136.27</v>
      </c>
      <c r="E8488" s="71" t="n">
        <v>2</v>
      </c>
      <c r="F8488" s="71" t="n">
        <v>17</v>
      </c>
      <c r="G8488" s="72" t="n">
        <v>1194.63</v>
      </c>
      <c r="H8488" s="72" t="n">
        <v>980.98</v>
      </c>
      <c r="I8488" s="71" t="n">
        <f aca="false">IF(B8488&gt;=Settings!$B$23,1,0)</f>
        <v>1</v>
      </c>
      <c r="J8488" s="71" t="n">
        <v>1</v>
      </c>
      <c r="K8488" s="71" t="n">
        <f aca="false">F8488*I8488*J8488</f>
        <v>17</v>
      </c>
      <c r="L8488" s="71" t="n">
        <f aca="false">E8488*I8488*J8488</f>
        <v>2</v>
      </c>
      <c r="M8488" s="72" t="n">
        <f aca="false">G8488*I8488*J8488</f>
        <v>1194.63</v>
      </c>
      <c r="N8488" s="72" t="n">
        <f aca="false">D8488*I8488*J8488</f>
        <v>136.27</v>
      </c>
      <c r="O8488" s="71" t="n">
        <f aca="false">F8488*J8488</f>
        <v>17</v>
      </c>
      <c r="P8488" s="71" t="n">
        <f aca="false">E8488*J8488</f>
        <v>2</v>
      </c>
    </row>
    <row r="8489" customFormat="false" ht="15" hidden="false" customHeight="false" outlineLevel="0" collapsed="false">
      <c r="A8489" s="71" t="s">
        <v>61</v>
      </c>
      <c r="B8489" s="71" t="s">
        <v>55</v>
      </c>
      <c r="C8489" s="71" t="s">
        <v>116</v>
      </c>
      <c r="D8489" s="72" t="n">
        <v>259</v>
      </c>
      <c r="E8489" s="71" t="n">
        <v>2</v>
      </c>
      <c r="F8489" s="71" t="n">
        <v>40</v>
      </c>
      <c r="G8489" s="72" t="n">
        <v>5098.19</v>
      </c>
      <c r="H8489" s="72" t="n">
        <v>4636.2</v>
      </c>
      <c r="I8489" s="71" t="n">
        <f aca="false">IF(B8489&gt;=Settings!$B$23,1,0)</f>
        <v>1</v>
      </c>
      <c r="J8489" s="71" t="n">
        <v>1</v>
      </c>
      <c r="K8489" s="71" t="n">
        <f aca="false">F8489*I8489*J8489</f>
        <v>40</v>
      </c>
      <c r="L8489" s="71" t="n">
        <f aca="false">E8489*I8489*J8489</f>
        <v>2</v>
      </c>
      <c r="M8489" s="72" t="n">
        <f aca="false">G8489*I8489*J8489</f>
        <v>5098.19</v>
      </c>
      <c r="N8489" s="72" t="n">
        <f aca="false">D8489*I8489*J8489</f>
        <v>259</v>
      </c>
      <c r="O8489" s="71" t="n">
        <f aca="false">F8489*J8489</f>
        <v>40</v>
      </c>
      <c r="P8489" s="71" t="n">
        <f aca="false">E8489*J8489</f>
        <v>2</v>
      </c>
    </row>
    <row r="8490" customFormat="false" ht="15" hidden="false" customHeight="false" outlineLevel="0" collapsed="false">
      <c r="A8490" s="71" t="s">
        <v>61</v>
      </c>
      <c r="B8490" s="71" t="s">
        <v>55</v>
      </c>
      <c r="C8490" s="71" t="s">
        <v>124</v>
      </c>
      <c r="D8490" s="72" t="n">
        <v>113.59</v>
      </c>
      <c r="E8490" s="71" t="n">
        <v>1</v>
      </c>
      <c r="F8490" s="71" t="n">
        <v>4</v>
      </c>
      <c r="G8490" s="72" t="n">
        <v>358.9</v>
      </c>
      <c r="H8490" s="72" t="n">
        <v>233.05</v>
      </c>
      <c r="I8490" s="71" t="n">
        <f aca="false">IF(B8490&gt;=Settings!$B$23,1,0)</f>
        <v>1</v>
      </c>
      <c r="J8490" s="71" t="n">
        <v>1</v>
      </c>
      <c r="K8490" s="71" t="n">
        <f aca="false">F8490*I8490*J8490</f>
        <v>4</v>
      </c>
      <c r="L8490" s="71" t="n">
        <f aca="false">E8490*I8490*J8490</f>
        <v>1</v>
      </c>
      <c r="M8490" s="72" t="n">
        <f aca="false">G8490*I8490*J8490</f>
        <v>358.9</v>
      </c>
      <c r="N8490" s="72" t="n">
        <f aca="false">D8490*I8490*J8490</f>
        <v>113.59</v>
      </c>
      <c r="O8490" s="71" t="n">
        <f aca="false">F8490*J8490</f>
        <v>4</v>
      </c>
      <c r="P8490" s="71" t="n">
        <f aca="false">E8490*J8490</f>
        <v>1</v>
      </c>
    </row>
    <row r="8491" customFormat="false" ht="15" hidden="false" customHeight="false" outlineLevel="0" collapsed="false">
      <c r="A8491" s="71" t="s">
        <v>59</v>
      </c>
      <c r="B8491" s="71" t="s">
        <v>55</v>
      </c>
      <c r="C8491" s="71" t="s">
        <v>133</v>
      </c>
      <c r="D8491" s="72" t="n">
        <v>272.54</v>
      </c>
      <c r="E8491" s="71" t="n">
        <v>4</v>
      </c>
      <c r="F8491" s="71" t="n">
        <v>44</v>
      </c>
      <c r="G8491" s="72" t="n">
        <v>2970.61</v>
      </c>
      <c r="H8491" s="72" t="n">
        <v>2588.67</v>
      </c>
      <c r="I8491" s="71" t="n">
        <f aca="false">IF(B8491&gt;=Settings!$B$23,1,0)</f>
        <v>1</v>
      </c>
      <c r="J8491" s="71" t="n">
        <v>1</v>
      </c>
      <c r="K8491" s="71" t="n">
        <f aca="false">F8491*I8491*J8491</f>
        <v>44</v>
      </c>
      <c r="L8491" s="71" t="n">
        <f aca="false">E8491*I8491*J8491</f>
        <v>4</v>
      </c>
      <c r="M8491" s="72" t="n">
        <f aca="false">G8491*I8491*J8491</f>
        <v>2970.61</v>
      </c>
      <c r="N8491" s="72" t="n">
        <f aca="false">D8491*I8491*J8491</f>
        <v>272.54</v>
      </c>
      <c r="O8491" s="71" t="n">
        <f aca="false">F8491*J8491</f>
        <v>44</v>
      </c>
      <c r="P8491" s="71" t="n">
        <f aca="false">E8491*J8491</f>
        <v>4</v>
      </c>
    </row>
    <row r="8492" customFormat="false" ht="15" hidden="false" customHeight="false" outlineLevel="0" collapsed="false">
      <c r="A8492" s="71" t="s">
        <v>59</v>
      </c>
      <c r="B8492" s="71" t="s">
        <v>55</v>
      </c>
      <c r="C8492" s="71" t="s">
        <v>579</v>
      </c>
      <c r="D8492" s="72" t="n">
        <v>0</v>
      </c>
      <c r="E8492" s="71" t="n">
        <v>0</v>
      </c>
      <c r="F8492" s="71" t="n">
        <v>2</v>
      </c>
      <c r="G8492" s="72" t="n">
        <v>254.45</v>
      </c>
      <c r="H8492" s="72" t="n">
        <v>229.01</v>
      </c>
      <c r="I8492" s="71" t="n">
        <f aca="false">IF(B8492&gt;=Settings!$B$23,1,0)</f>
        <v>1</v>
      </c>
      <c r="J8492" s="71" t="n">
        <v>1</v>
      </c>
      <c r="K8492" s="71" t="n">
        <f aca="false">F8492*I8492*J8492</f>
        <v>2</v>
      </c>
      <c r="L8492" s="71" t="n">
        <f aca="false">E8492*I8492*J8492</f>
        <v>0</v>
      </c>
      <c r="M8492" s="72" t="n">
        <f aca="false">G8492*I8492*J8492</f>
        <v>254.45</v>
      </c>
      <c r="N8492" s="72" t="n">
        <f aca="false">D8492*I8492*J8492</f>
        <v>-0</v>
      </c>
      <c r="O8492" s="71" t="n">
        <f aca="false">F8492*J8492</f>
        <v>2</v>
      </c>
      <c r="P8492" s="71" t="n">
        <f aca="false">E8492*J8492</f>
        <v>0</v>
      </c>
    </row>
    <row r="8493" customFormat="false" ht="15" hidden="false" customHeight="false" outlineLevel="0" collapsed="false">
      <c r="A8493" s="71" t="s">
        <v>60</v>
      </c>
      <c r="B8493" s="71" t="s">
        <v>55</v>
      </c>
      <c r="C8493" s="71" t="s">
        <v>969</v>
      </c>
      <c r="D8493" s="72" t="n">
        <v>0</v>
      </c>
      <c r="E8493" s="71" t="n">
        <v>0</v>
      </c>
      <c r="F8493" s="71" t="n">
        <v>5</v>
      </c>
      <c r="G8493" s="72" t="n">
        <v>631.27</v>
      </c>
      <c r="H8493" s="72" t="n">
        <v>631.27</v>
      </c>
      <c r="I8493" s="71" t="n">
        <f aca="false">IF(B8493&gt;=Settings!$B$23,1,0)</f>
        <v>1</v>
      </c>
      <c r="J8493" s="71" t="n">
        <v>1</v>
      </c>
      <c r="K8493" s="71" t="n">
        <f aca="false">F8493*I8493*J8493</f>
        <v>5</v>
      </c>
      <c r="L8493" s="71" t="n">
        <f aca="false">E8493*I8493*J8493</f>
        <v>0</v>
      </c>
      <c r="M8493" s="72" t="n">
        <f aca="false">G8493*I8493*J8493</f>
        <v>631.27</v>
      </c>
      <c r="N8493" s="72" t="n">
        <f aca="false">D8493*I8493*J8493</f>
        <v>-0</v>
      </c>
      <c r="O8493" s="71" t="n">
        <f aca="false">F8493*J8493</f>
        <v>5</v>
      </c>
      <c r="P8493" s="71" t="n">
        <f aca="false">E8493*J8493</f>
        <v>0</v>
      </c>
    </row>
    <row r="8494" customFormat="false" ht="15" hidden="false" customHeight="false" outlineLevel="0" collapsed="false">
      <c r="A8494" s="71" t="s">
        <v>59</v>
      </c>
      <c r="B8494" s="71" t="s">
        <v>55</v>
      </c>
      <c r="C8494" s="71" t="s">
        <v>1083</v>
      </c>
      <c r="D8494" s="72" t="n">
        <v>159</v>
      </c>
      <c r="E8494" s="71" t="n">
        <v>2</v>
      </c>
      <c r="F8494" s="71" t="n">
        <v>4</v>
      </c>
      <c r="G8494" s="72" t="n">
        <v>304.36</v>
      </c>
      <c r="H8494" s="72" t="n">
        <v>145.36</v>
      </c>
      <c r="I8494" s="71" t="n">
        <f aca="false">IF(B8494&gt;=Settings!$B$23,1,0)</f>
        <v>1</v>
      </c>
      <c r="J8494" s="71" t="n">
        <v>1</v>
      </c>
      <c r="K8494" s="71" t="n">
        <f aca="false">F8494*I8494*J8494</f>
        <v>4</v>
      </c>
      <c r="L8494" s="71" t="n">
        <f aca="false">E8494*I8494*J8494</f>
        <v>2</v>
      </c>
      <c r="M8494" s="72" t="n">
        <f aca="false">G8494*I8494*J8494</f>
        <v>304.36</v>
      </c>
      <c r="N8494" s="72" t="n">
        <f aca="false">D8494*I8494*J8494</f>
        <v>159</v>
      </c>
      <c r="O8494" s="71" t="n">
        <f aca="false">F8494*J8494</f>
        <v>4</v>
      </c>
      <c r="P8494" s="71" t="n">
        <f aca="false">E8494*J8494</f>
        <v>2</v>
      </c>
    </row>
    <row r="8495" customFormat="false" ht="15" hidden="false" customHeight="false" outlineLevel="0" collapsed="false">
      <c r="A8495" s="71" t="s">
        <v>60</v>
      </c>
      <c r="B8495" s="71" t="s">
        <v>55</v>
      </c>
      <c r="C8495" s="71" t="s">
        <v>1135</v>
      </c>
      <c r="D8495" s="72" t="n">
        <v>0</v>
      </c>
      <c r="E8495" s="71" t="n">
        <v>0</v>
      </c>
      <c r="F8495" s="71" t="n">
        <v>7</v>
      </c>
      <c r="G8495" s="72" t="n">
        <v>536.02</v>
      </c>
      <c r="H8495" s="72" t="n">
        <v>501.96</v>
      </c>
      <c r="I8495" s="71" t="n">
        <f aca="false">IF(B8495&gt;=Settings!$B$23,1,0)</f>
        <v>1</v>
      </c>
      <c r="J8495" s="71" t="n">
        <v>1</v>
      </c>
      <c r="K8495" s="71" t="n">
        <f aca="false">F8495*I8495*J8495</f>
        <v>7</v>
      </c>
      <c r="L8495" s="71" t="n">
        <f aca="false">E8495*I8495*J8495</f>
        <v>0</v>
      </c>
      <c r="M8495" s="72" t="n">
        <f aca="false">G8495*I8495*J8495</f>
        <v>536.02</v>
      </c>
      <c r="N8495" s="72" t="n">
        <f aca="false">D8495*I8495*J8495</f>
        <v>-0</v>
      </c>
      <c r="O8495" s="71" t="n">
        <f aca="false">F8495*J8495</f>
        <v>7</v>
      </c>
      <c r="P8495" s="71" t="n">
        <f aca="false">E8495*J8495</f>
        <v>0</v>
      </c>
    </row>
    <row r="8496" customFormat="false" ht="15" hidden="false" customHeight="false" outlineLevel="0" collapsed="false">
      <c r="A8496" s="71" t="s">
        <v>62</v>
      </c>
      <c r="B8496" s="71" t="s">
        <v>55</v>
      </c>
      <c r="C8496" s="71" t="s">
        <v>922</v>
      </c>
      <c r="D8496" s="72" t="n">
        <v>0</v>
      </c>
      <c r="E8496" s="71" t="n">
        <v>0</v>
      </c>
      <c r="F8496" s="71" t="n">
        <v>2</v>
      </c>
      <c r="G8496" s="72" t="n">
        <v>18.16</v>
      </c>
      <c r="H8496" s="72" t="n">
        <v>18.16</v>
      </c>
      <c r="I8496" s="71" t="n">
        <f aca="false">IF(B8496&gt;=Settings!$B$23,1,0)</f>
        <v>1</v>
      </c>
      <c r="J8496" s="71" t="n">
        <v>1</v>
      </c>
      <c r="K8496" s="71" t="n">
        <f aca="false">F8496*I8496*J8496</f>
        <v>2</v>
      </c>
      <c r="L8496" s="71" t="n">
        <f aca="false">E8496*I8496*J8496</f>
        <v>0</v>
      </c>
      <c r="M8496" s="72" t="n">
        <f aca="false">G8496*I8496*J8496</f>
        <v>18.16</v>
      </c>
      <c r="N8496" s="72" t="n">
        <f aca="false">D8496*I8496*J8496</f>
        <v>-0</v>
      </c>
      <c r="O8496" s="71" t="n">
        <f aca="false">F8496*J8496</f>
        <v>2</v>
      </c>
      <c r="P8496" s="71" t="n">
        <f aca="false">E8496*J8496</f>
        <v>0</v>
      </c>
    </row>
    <row r="8497" customFormat="false" ht="15" hidden="false" customHeight="false" outlineLevel="0" collapsed="false">
      <c r="A8497" s="71" t="s">
        <v>62</v>
      </c>
      <c r="B8497" s="71" t="s">
        <v>55</v>
      </c>
      <c r="C8497" s="71" t="s">
        <v>379</v>
      </c>
      <c r="D8497" s="72" t="n">
        <v>0</v>
      </c>
      <c r="E8497" s="71" t="n">
        <v>0</v>
      </c>
      <c r="F8497" s="71" t="n">
        <v>2</v>
      </c>
      <c r="G8497" s="72" t="n">
        <v>154.44</v>
      </c>
      <c r="H8497" s="72" t="n">
        <v>123.56</v>
      </c>
      <c r="I8497" s="71" t="n">
        <f aca="false">IF(B8497&gt;=Settings!$B$23,1,0)</f>
        <v>1</v>
      </c>
      <c r="J8497" s="71" t="n">
        <v>1</v>
      </c>
      <c r="K8497" s="71" t="n">
        <f aca="false">F8497*I8497*J8497</f>
        <v>2</v>
      </c>
      <c r="L8497" s="71" t="n">
        <f aca="false">E8497*I8497*J8497</f>
        <v>0</v>
      </c>
      <c r="M8497" s="72" t="n">
        <f aca="false">G8497*I8497*J8497</f>
        <v>154.44</v>
      </c>
      <c r="N8497" s="72" t="n">
        <f aca="false">D8497*I8497*J8497</f>
        <v>-0</v>
      </c>
      <c r="O8497" s="71" t="n">
        <f aca="false">F8497*J8497</f>
        <v>2</v>
      </c>
      <c r="P8497" s="71" t="n">
        <f aca="false">E8497*J8497</f>
        <v>0</v>
      </c>
    </row>
    <row r="8498" customFormat="false" ht="15" hidden="false" customHeight="false" outlineLevel="0" collapsed="false">
      <c r="A8498" s="71" t="s">
        <v>59</v>
      </c>
      <c r="B8498" s="71" t="s">
        <v>55</v>
      </c>
      <c r="C8498" s="71" t="s">
        <v>1280</v>
      </c>
      <c r="D8498" s="72" t="n">
        <v>158.34</v>
      </c>
      <c r="E8498" s="71" t="n">
        <v>2</v>
      </c>
      <c r="F8498" s="71" t="n">
        <v>7</v>
      </c>
      <c r="G8498" s="72" t="n">
        <v>608.77</v>
      </c>
      <c r="H8498" s="72" t="n">
        <v>417.73</v>
      </c>
      <c r="I8498" s="71" t="n">
        <f aca="false">IF(B8498&gt;=Settings!$B$23,1,0)</f>
        <v>1</v>
      </c>
      <c r="J8498" s="71" t="n">
        <v>1</v>
      </c>
      <c r="K8498" s="71" t="n">
        <f aca="false">F8498*I8498*J8498</f>
        <v>7</v>
      </c>
      <c r="L8498" s="71" t="n">
        <f aca="false">E8498*I8498*J8498</f>
        <v>2</v>
      </c>
      <c r="M8498" s="72" t="n">
        <f aca="false">G8498*I8498*J8498</f>
        <v>608.77</v>
      </c>
      <c r="N8498" s="72" t="n">
        <f aca="false">D8498*I8498*J8498</f>
        <v>158.34</v>
      </c>
      <c r="O8498" s="71" t="n">
        <f aca="false">F8498*J8498</f>
        <v>7</v>
      </c>
      <c r="P8498" s="71" t="n">
        <f aca="false">E8498*J8498</f>
        <v>2</v>
      </c>
    </row>
    <row r="8499" customFormat="false" ht="15" hidden="false" customHeight="false" outlineLevel="0" collapsed="false">
      <c r="A8499" s="71" t="s">
        <v>62</v>
      </c>
      <c r="B8499" s="71" t="s">
        <v>55</v>
      </c>
      <c r="C8499" s="71" t="s">
        <v>161</v>
      </c>
      <c r="D8499" s="72" t="n">
        <v>47.24</v>
      </c>
      <c r="E8499" s="71" t="n">
        <v>1</v>
      </c>
      <c r="F8499" s="71" t="n">
        <v>19</v>
      </c>
      <c r="G8499" s="72" t="n">
        <v>1121.85</v>
      </c>
      <c r="H8499" s="72" t="n">
        <v>850.27</v>
      </c>
      <c r="I8499" s="71" t="n">
        <f aca="false">IF(B8499&gt;=Settings!$B$23,1,0)</f>
        <v>1</v>
      </c>
      <c r="J8499" s="71" t="n">
        <v>1</v>
      </c>
      <c r="K8499" s="71" t="n">
        <f aca="false">F8499*I8499*J8499</f>
        <v>19</v>
      </c>
      <c r="L8499" s="71" t="n">
        <f aca="false">E8499*I8499*J8499</f>
        <v>1</v>
      </c>
      <c r="M8499" s="72" t="n">
        <f aca="false">G8499*I8499*J8499</f>
        <v>1121.85</v>
      </c>
      <c r="N8499" s="72" t="n">
        <f aca="false">D8499*I8499*J8499</f>
        <v>47.24</v>
      </c>
      <c r="O8499" s="71" t="n">
        <f aca="false">F8499*J8499</f>
        <v>19</v>
      </c>
      <c r="P8499" s="71" t="n">
        <f aca="false">E8499*J8499</f>
        <v>1</v>
      </c>
    </row>
    <row r="8500" customFormat="false" ht="15" hidden="false" customHeight="false" outlineLevel="0" collapsed="false">
      <c r="A8500" s="71" t="s">
        <v>61</v>
      </c>
      <c r="B8500" s="71" t="s">
        <v>55</v>
      </c>
      <c r="C8500" s="71" t="s">
        <v>1263</v>
      </c>
      <c r="D8500" s="72" t="n">
        <v>0</v>
      </c>
      <c r="E8500" s="71" t="n">
        <v>0</v>
      </c>
      <c r="F8500" s="71" t="n">
        <v>2</v>
      </c>
      <c r="G8500" s="72" t="n">
        <v>218.09</v>
      </c>
      <c r="H8500" s="72" t="n">
        <v>218.09</v>
      </c>
      <c r="I8500" s="71" t="n">
        <f aca="false">IF(B8500&gt;=Settings!$B$23,1,0)</f>
        <v>1</v>
      </c>
      <c r="J8500" s="71" t="n">
        <v>1</v>
      </c>
      <c r="K8500" s="71" t="n">
        <f aca="false">F8500*I8500*J8500</f>
        <v>2</v>
      </c>
      <c r="L8500" s="71" t="n">
        <f aca="false">E8500*I8500*J8500</f>
        <v>0</v>
      </c>
      <c r="M8500" s="72" t="n">
        <f aca="false">G8500*I8500*J8500</f>
        <v>218.09</v>
      </c>
      <c r="N8500" s="72" t="n">
        <f aca="false">D8500*I8500*J8500</f>
        <v>-0</v>
      </c>
      <c r="O8500" s="71" t="n">
        <f aca="false">F8500*J8500</f>
        <v>2</v>
      </c>
      <c r="P8500" s="71" t="n">
        <f aca="false">E8500*J8500</f>
        <v>0</v>
      </c>
    </row>
    <row r="8501" customFormat="false" ht="15" hidden="false" customHeight="false" outlineLevel="0" collapsed="false">
      <c r="A8501" s="71" t="s">
        <v>63</v>
      </c>
      <c r="B8501" s="71" t="s">
        <v>55</v>
      </c>
      <c r="C8501" s="71" t="s">
        <v>2161</v>
      </c>
      <c r="D8501" s="72" t="n">
        <v>0</v>
      </c>
      <c r="E8501" s="71" t="n">
        <v>0</v>
      </c>
      <c r="F8501" s="71" t="n">
        <v>2</v>
      </c>
      <c r="G8501" s="72" t="n">
        <v>127.18</v>
      </c>
      <c r="H8501" s="72" t="n">
        <v>127.18</v>
      </c>
      <c r="I8501" s="71" t="n">
        <f aca="false">IF(B8501&gt;=Settings!$B$23,1,0)</f>
        <v>1</v>
      </c>
      <c r="J8501" s="71" t="n">
        <v>1</v>
      </c>
      <c r="K8501" s="71" t="n">
        <f aca="false">F8501*I8501*J8501</f>
        <v>2</v>
      </c>
      <c r="L8501" s="71" t="n">
        <f aca="false">E8501*I8501*J8501</f>
        <v>0</v>
      </c>
      <c r="M8501" s="72" t="n">
        <f aca="false">G8501*I8501*J8501</f>
        <v>127.18</v>
      </c>
      <c r="N8501" s="72" t="n">
        <f aca="false">D8501*I8501*J8501</f>
        <v>-0</v>
      </c>
      <c r="O8501" s="71" t="n">
        <f aca="false">F8501*J8501</f>
        <v>2</v>
      </c>
      <c r="P8501" s="71" t="n">
        <f aca="false">E8501*J8501</f>
        <v>0</v>
      </c>
    </row>
    <row r="8502" customFormat="false" ht="15" hidden="false" customHeight="false" outlineLevel="0" collapsed="false">
      <c r="A8502" s="71" t="s">
        <v>60</v>
      </c>
      <c r="B8502" s="71" t="s">
        <v>55</v>
      </c>
      <c r="C8502" s="71" t="s">
        <v>1205</v>
      </c>
      <c r="D8502" s="72" t="n">
        <v>77.23</v>
      </c>
      <c r="E8502" s="71" t="n">
        <v>1</v>
      </c>
      <c r="F8502" s="71" t="n">
        <v>4</v>
      </c>
      <c r="G8502" s="72" t="n">
        <v>281.65</v>
      </c>
      <c r="H8502" s="72" t="n">
        <v>204.42</v>
      </c>
      <c r="I8502" s="71" t="n">
        <f aca="false">IF(B8502&gt;=Settings!$B$23,1,0)</f>
        <v>1</v>
      </c>
      <c r="J8502" s="71" t="n">
        <v>1</v>
      </c>
      <c r="K8502" s="71" t="n">
        <f aca="false">F8502*I8502*J8502</f>
        <v>4</v>
      </c>
      <c r="L8502" s="71" t="n">
        <f aca="false">E8502*I8502*J8502</f>
        <v>1</v>
      </c>
      <c r="M8502" s="72" t="n">
        <f aca="false">G8502*I8502*J8502</f>
        <v>281.65</v>
      </c>
      <c r="N8502" s="72" t="n">
        <f aca="false">D8502*I8502*J8502</f>
        <v>77.23</v>
      </c>
      <c r="O8502" s="71" t="n">
        <f aca="false">F8502*J8502</f>
        <v>4</v>
      </c>
      <c r="P8502" s="71" t="n">
        <f aca="false">E8502*J8502</f>
        <v>1</v>
      </c>
    </row>
    <row r="8503" customFormat="false" ht="15" hidden="false" customHeight="false" outlineLevel="0" collapsed="false">
      <c r="A8503" s="71" t="s">
        <v>60</v>
      </c>
      <c r="B8503" s="71" t="s">
        <v>55</v>
      </c>
      <c r="C8503" s="71" t="s">
        <v>1154</v>
      </c>
      <c r="D8503" s="72" t="n">
        <v>259.91</v>
      </c>
      <c r="E8503" s="71" t="n">
        <v>1</v>
      </c>
      <c r="F8503" s="71" t="n">
        <v>5</v>
      </c>
      <c r="G8503" s="72" t="n">
        <v>469.5</v>
      </c>
      <c r="H8503" s="72" t="n">
        <v>172.14</v>
      </c>
      <c r="I8503" s="71" t="n">
        <f aca="false">IF(B8503&gt;=Settings!$B$23,1,0)</f>
        <v>1</v>
      </c>
      <c r="J8503" s="71" t="n">
        <v>0</v>
      </c>
      <c r="K8503" s="71" t="n">
        <f aca="false">F8503*I8503*J8503</f>
        <v>0</v>
      </c>
      <c r="L8503" s="71" t="n">
        <f aca="false">E8503*I8503*J8503</f>
        <v>0</v>
      </c>
      <c r="M8503" s="72" t="n">
        <f aca="false">G8503*I8503*J8503</f>
        <v>0</v>
      </c>
      <c r="N8503" s="72" t="n">
        <f aca="false">D8503*I8503*J8503</f>
        <v>0</v>
      </c>
      <c r="O8503" s="71" t="n">
        <f aca="false">F8503*J8503</f>
        <v>0</v>
      </c>
      <c r="P8503" s="71" t="n">
        <f aca="false">E8503*J8503</f>
        <v>0</v>
      </c>
    </row>
    <row r="8504" customFormat="false" ht="15" hidden="false" customHeight="false" outlineLevel="0" collapsed="false">
      <c r="A8504" s="71" t="s">
        <v>59</v>
      </c>
      <c r="B8504" s="71" t="s">
        <v>55</v>
      </c>
      <c r="C8504" s="71" t="s">
        <v>931</v>
      </c>
      <c r="D8504" s="72" t="n">
        <v>0</v>
      </c>
      <c r="E8504" s="71" t="n">
        <v>0</v>
      </c>
      <c r="F8504" s="71" t="n">
        <v>2</v>
      </c>
      <c r="G8504" s="72" t="n">
        <v>172.64</v>
      </c>
      <c r="H8504" s="72" t="n">
        <v>172.64</v>
      </c>
      <c r="I8504" s="71" t="n">
        <f aca="false">IF(B8504&gt;=Settings!$B$23,1,0)</f>
        <v>1</v>
      </c>
      <c r="J8504" s="71" t="n">
        <v>1</v>
      </c>
      <c r="K8504" s="71" t="n">
        <f aca="false">F8504*I8504*J8504</f>
        <v>2</v>
      </c>
      <c r="L8504" s="71" t="n">
        <f aca="false">E8504*I8504*J8504</f>
        <v>0</v>
      </c>
      <c r="M8504" s="72" t="n">
        <f aca="false">G8504*I8504*J8504</f>
        <v>172.64</v>
      </c>
      <c r="N8504" s="72" t="n">
        <f aca="false">D8504*I8504*J8504</f>
        <v>-0</v>
      </c>
      <c r="O8504" s="71" t="n">
        <f aca="false">F8504*J8504</f>
        <v>2</v>
      </c>
      <c r="P8504" s="71" t="n">
        <f aca="false">E8504*J8504</f>
        <v>0</v>
      </c>
    </row>
    <row r="8505" customFormat="false" ht="15" hidden="false" customHeight="false" outlineLevel="0" collapsed="false">
      <c r="A8505" s="71" t="s">
        <v>60</v>
      </c>
      <c r="B8505" s="71" t="s">
        <v>55</v>
      </c>
      <c r="C8505" s="71" t="s">
        <v>2207</v>
      </c>
      <c r="D8505" s="72" t="n">
        <v>0</v>
      </c>
      <c r="E8505" s="71" t="n">
        <v>0</v>
      </c>
      <c r="F8505" s="71" t="n">
        <v>4</v>
      </c>
      <c r="G8505" s="72" t="n">
        <v>275.44</v>
      </c>
      <c r="H8505" s="72" t="n">
        <v>244.21</v>
      </c>
      <c r="I8505" s="71" t="n">
        <f aca="false">IF(B8505&gt;=Settings!$B$23,1,0)</f>
        <v>1</v>
      </c>
      <c r="J8505" s="71" t="n">
        <v>1</v>
      </c>
      <c r="K8505" s="71" t="n">
        <f aca="false">F8505*I8505*J8505</f>
        <v>4</v>
      </c>
      <c r="L8505" s="71" t="n">
        <f aca="false">E8505*I8505*J8505</f>
        <v>0</v>
      </c>
      <c r="M8505" s="72" t="n">
        <f aca="false">G8505*I8505*J8505</f>
        <v>275.44</v>
      </c>
      <c r="N8505" s="72" t="n">
        <f aca="false">D8505*I8505*J8505</f>
        <v>-0</v>
      </c>
      <c r="O8505" s="71" t="n">
        <f aca="false">F8505*J8505</f>
        <v>4</v>
      </c>
      <c r="P8505" s="71" t="n">
        <f aca="false">E8505*J8505</f>
        <v>0</v>
      </c>
    </row>
    <row r="8506" customFormat="false" ht="15" hidden="false" customHeight="false" outlineLevel="0" collapsed="false">
      <c r="A8506" s="71" t="s">
        <v>61</v>
      </c>
      <c r="B8506" s="71" t="s">
        <v>55</v>
      </c>
      <c r="C8506" s="71" t="s">
        <v>1486</v>
      </c>
      <c r="D8506" s="72" t="n">
        <v>0</v>
      </c>
      <c r="E8506" s="71" t="n">
        <v>0</v>
      </c>
      <c r="F8506" s="71" t="n">
        <v>1</v>
      </c>
      <c r="G8506" s="72" t="n">
        <v>68.13</v>
      </c>
      <c r="H8506" s="72" t="n">
        <v>57.92</v>
      </c>
      <c r="I8506" s="71" t="n">
        <f aca="false">IF(B8506&gt;=Settings!$B$23,1,0)</f>
        <v>1</v>
      </c>
      <c r="J8506" s="71" t="n">
        <v>1</v>
      </c>
      <c r="K8506" s="71" t="n">
        <f aca="false">F8506*I8506*J8506</f>
        <v>1</v>
      </c>
      <c r="L8506" s="71" t="n">
        <f aca="false">E8506*I8506*J8506</f>
        <v>0</v>
      </c>
      <c r="M8506" s="72" t="n">
        <f aca="false">G8506*I8506*J8506</f>
        <v>68.13</v>
      </c>
      <c r="N8506" s="72" t="n">
        <f aca="false">D8506*I8506*J8506</f>
        <v>-0</v>
      </c>
      <c r="O8506" s="71" t="n">
        <f aca="false">F8506*J8506</f>
        <v>1</v>
      </c>
      <c r="P8506" s="71" t="n">
        <f aca="false">E8506*J8506</f>
        <v>0</v>
      </c>
    </row>
    <row r="8507" customFormat="false" ht="15" hidden="false" customHeight="false" outlineLevel="0" collapsed="false">
      <c r="A8507" s="71" t="s">
        <v>59</v>
      </c>
      <c r="B8507" s="71" t="s">
        <v>55</v>
      </c>
      <c r="C8507" s="71" t="s">
        <v>2189</v>
      </c>
      <c r="D8507" s="72" t="n">
        <v>0</v>
      </c>
      <c r="E8507" s="71" t="n">
        <v>0</v>
      </c>
      <c r="F8507" s="71" t="n">
        <v>1</v>
      </c>
      <c r="G8507" s="72" t="n">
        <v>152.68</v>
      </c>
      <c r="H8507" s="72" t="n">
        <v>152.68</v>
      </c>
      <c r="I8507" s="71" t="n">
        <f aca="false">IF(B8507&gt;=Settings!$B$23,1,0)</f>
        <v>1</v>
      </c>
      <c r="J8507" s="71" t="n">
        <v>1</v>
      </c>
      <c r="K8507" s="71" t="n">
        <f aca="false">F8507*I8507*J8507</f>
        <v>1</v>
      </c>
      <c r="L8507" s="71" t="n">
        <f aca="false">E8507*I8507*J8507</f>
        <v>0</v>
      </c>
      <c r="M8507" s="72" t="n">
        <f aca="false">G8507*I8507*J8507</f>
        <v>152.68</v>
      </c>
      <c r="N8507" s="72" t="n">
        <f aca="false">D8507*I8507*J8507</f>
        <v>-0</v>
      </c>
      <c r="O8507" s="71" t="n">
        <f aca="false">F8507*J8507</f>
        <v>1</v>
      </c>
      <c r="P8507" s="71" t="n">
        <f aca="false">E8507*J8507</f>
        <v>0</v>
      </c>
    </row>
    <row r="8508" customFormat="false" ht="15" hidden="false" customHeight="false" outlineLevel="0" collapsed="false">
      <c r="A8508" s="71" t="s">
        <v>60</v>
      </c>
      <c r="B8508" s="71" t="s">
        <v>55</v>
      </c>
      <c r="C8508" s="71" t="s">
        <v>1076</v>
      </c>
      <c r="D8508" s="72" t="n">
        <v>90.86</v>
      </c>
      <c r="E8508" s="71" t="n">
        <v>1</v>
      </c>
      <c r="F8508" s="71" t="n">
        <v>5</v>
      </c>
      <c r="G8508" s="72" t="n">
        <v>458.85</v>
      </c>
      <c r="H8508" s="72" t="n">
        <v>340.76</v>
      </c>
      <c r="I8508" s="71" t="n">
        <f aca="false">IF(B8508&gt;=Settings!$B$23,1,0)</f>
        <v>1</v>
      </c>
      <c r="J8508" s="71" t="n">
        <v>1</v>
      </c>
      <c r="K8508" s="71" t="n">
        <f aca="false">F8508*I8508*J8508</f>
        <v>5</v>
      </c>
      <c r="L8508" s="71" t="n">
        <f aca="false">E8508*I8508*J8508</f>
        <v>1</v>
      </c>
      <c r="M8508" s="72" t="n">
        <f aca="false">G8508*I8508*J8508</f>
        <v>458.85</v>
      </c>
      <c r="N8508" s="72" t="n">
        <f aca="false">D8508*I8508*J8508</f>
        <v>90.86</v>
      </c>
      <c r="O8508" s="71" t="n">
        <f aca="false">F8508*J8508</f>
        <v>5</v>
      </c>
      <c r="P8508" s="71" t="n">
        <f aca="false">E8508*J8508</f>
        <v>1</v>
      </c>
    </row>
    <row r="8509" customFormat="false" ht="15" hidden="false" customHeight="false" outlineLevel="0" collapsed="false">
      <c r="A8509" s="71" t="s">
        <v>61</v>
      </c>
      <c r="B8509" s="71" t="s">
        <v>55</v>
      </c>
      <c r="C8509" s="71" t="s">
        <v>1634</v>
      </c>
      <c r="D8509" s="72" t="n">
        <v>54.5</v>
      </c>
      <c r="E8509" s="71" t="n">
        <v>1</v>
      </c>
      <c r="F8509" s="71" t="n">
        <v>0</v>
      </c>
      <c r="G8509" s="72" t="n">
        <v>0</v>
      </c>
      <c r="H8509" s="72" t="n">
        <v>-54.5</v>
      </c>
      <c r="I8509" s="71" t="n">
        <f aca="false">IF(B8509&gt;=Settings!$B$23,1,0)</f>
        <v>1</v>
      </c>
      <c r="J8509" s="71" t="n">
        <v>1</v>
      </c>
      <c r="K8509" s="71" t="n">
        <f aca="false">F8509*I8509*J8509</f>
        <v>0</v>
      </c>
      <c r="L8509" s="71" t="n">
        <f aca="false">E8509*I8509*J8509</f>
        <v>1</v>
      </c>
      <c r="M8509" s="72" t="n">
        <f aca="false">G8509*I8509*J8509</f>
        <v>0</v>
      </c>
      <c r="N8509" s="72" t="n">
        <f aca="false">D8509*I8509*J8509</f>
        <v>54.5</v>
      </c>
      <c r="O8509" s="71" t="n">
        <f aca="false">F8509*J8509</f>
        <v>0</v>
      </c>
      <c r="P8509" s="71" t="n">
        <f aca="false">E8509*J8509</f>
        <v>1</v>
      </c>
    </row>
    <row r="8510" customFormat="false" ht="15" hidden="false" customHeight="false" outlineLevel="0" collapsed="false">
      <c r="A8510" s="71" t="s">
        <v>61</v>
      </c>
      <c r="B8510" s="71" t="s">
        <v>55</v>
      </c>
      <c r="C8510" s="71" t="s">
        <v>156</v>
      </c>
      <c r="D8510" s="72" t="n">
        <v>90.86</v>
      </c>
      <c r="E8510" s="71" t="n">
        <v>1</v>
      </c>
      <c r="F8510" s="71" t="n">
        <v>30</v>
      </c>
      <c r="G8510" s="72" t="n">
        <v>2594.03</v>
      </c>
      <c r="H8510" s="72" t="n">
        <v>2439.16</v>
      </c>
      <c r="I8510" s="71" t="n">
        <f aca="false">IF(B8510&gt;=Settings!$B$23,1,0)</f>
        <v>1</v>
      </c>
      <c r="J8510" s="71" t="n">
        <v>1</v>
      </c>
      <c r="K8510" s="71" t="n">
        <f aca="false">F8510*I8510*J8510</f>
        <v>30</v>
      </c>
      <c r="L8510" s="71" t="n">
        <f aca="false">E8510*I8510*J8510</f>
        <v>1</v>
      </c>
      <c r="M8510" s="72" t="n">
        <f aca="false">G8510*I8510*J8510</f>
        <v>2594.03</v>
      </c>
      <c r="N8510" s="72" t="n">
        <f aca="false">D8510*I8510*J8510</f>
        <v>90.86</v>
      </c>
      <c r="O8510" s="71" t="n">
        <f aca="false">F8510*J8510</f>
        <v>30</v>
      </c>
      <c r="P8510" s="71" t="n">
        <f aca="false">E8510*J8510</f>
        <v>1</v>
      </c>
    </row>
    <row r="8511" customFormat="false" ht="15" hidden="false" customHeight="false" outlineLevel="0" collapsed="false">
      <c r="A8511" s="71" t="s">
        <v>59</v>
      </c>
      <c r="B8511" s="71" t="s">
        <v>55</v>
      </c>
      <c r="C8511" s="71" t="s">
        <v>1202</v>
      </c>
      <c r="D8511" s="72" t="n">
        <v>104.52</v>
      </c>
      <c r="E8511" s="71" t="n">
        <v>12</v>
      </c>
      <c r="F8511" s="71" t="n">
        <v>104</v>
      </c>
      <c r="G8511" s="72" t="n">
        <v>941.05</v>
      </c>
      <c r="H8511" s="72" t="n">
        <v>793.63</v>
      </c>
      <c r="I8511" s="71" t="n">
        <f aca="false">IF(B8511&gt;=Settings!$B$23,1,0)</f>
        <v>1</v>
      </c>
      <c r="J8511" s="71" t="n">
        <v>1</v>
      </c>
      <c r="K8511" s="71" t="n">
        <f aca="false">F8511*I8511*J8511</f>
        <v>104</v>
      </c>
      <c r="L8511" s="71" t="n">
        <f aca="false">E8511*I8511*J8511</f>
        <v>12</v>
      </c>
      <c r="M8511" s="72" t="n">
        <f aca="false">G8511*I8511*J8511</f>
        <v>941.05</v>
      </c>
      <c r="N8511" s="72" t="n">
        <f aca="false">D8511*I8511*J8511</f>
        <v>104.52</v>
      </c>
      <c r="O8511" s="71" t="n">
        <f aca="false">F8511*J8511</f>
        <v>104</v>
      </c>
      <c r="P8511" s="71" t="n">
        <f aca="false">E8511*J8511</f>
        <v>12</v>
      </c>
    </row>
    <row r="8512" customFormat="false" ht="15" hidden="false" customHeight="false" outlineLevel="0" collapsed="false">
      <c r="A8512" s="71" t="s">
        <v>61</v>
      </c>
      <c r="B8512" s="71" t="s">
        <v>55</v>
      </c>
      <c r="C8512" s="71" t="s">
        <v>118</v>
      </c>
      <c r="D8512" s="72" t="n">
        <v>0</v>
      </c>
      <c r="E8512" s="71" t="n">
        <v>0</v>
      </c>
      <c r="F8512" s="71" t="n">
        <v>25</v>
      </c>
      <c r="G8512" s="72" t="n">
        <v>2680.64</v>
      </c>
      <c r="H8512" s="72" t="n">
        <v>2582.56</v>
      </c>
      <c r="I8512" s="71" t="n">
        <f aca="false">IF(B8512&gt;=Settings!$B$23,1,0)</f>
        <v>1</v>
      </c>
      <c r="J8512" s="71" t="n">
        <v>1</v>
      </c>
      <c r="K8512" s="71" t="n">
        <f aca="false">F8512*I8512*J8512</f>
        <v>25</v>
      </c>
      <c r="L8512" s="71" t="n">
        <f aca="false">E8512*I8512*J8512</f>
        <v>0</v>
      </c>
      <c r="M8512" s="72" t="n">
        <f aca="false">G8512*I8512*J8512</f>
        <v>2680.64</v>
      </c>
      <c r="N8512" s="72" t="n">
        <f aca="false">D8512*I8512*J8512</f>
        <v>-0</v>
      </c>
      <c r="O8512" s="71" t="n">
        <f aca="false">F8512*J8512</f>
        <v>25</v>
      </c>
      <c r="P8512" s="71" t="n">
        <f aca="false">E8512*J8512</f>
        <v>0</v>
      </c>
    </row>
    <row r="8513" customFormat="false" ht="15" hidden="false" customHeight="false" outlineLevel="0" collapsed="false">
      <c r="A8513" s="71" t="s">
        <v>59</v>
      </c>
      <c r="B8513" s="71" t="s">
        <v>55</v>
      </c>
      <c r="C8513" s="71" t="s">
        <v>974</v>
      </c>
      <c r="D8513" s="72" t="n">
        <v>0</v>
      </c>
      <c r="E8513" s="71" t="n">
        <v>0</v>
      </c>
      <c r="F8513" s="71" t="n">
        <v>2</v>
      </c>
      <c r="G8513" s="72" t="n">
        <v>268.09</v>
      </c>
      <c r="H8513" s="72" t="n">
        <v>268.09</v>
      </c>
      <c r="I8513" s="71" t="n">
        <f aca="false">IF(B8513&gt;=Settings!$B$23,1,0)</f>
        <v>1</v>
      </c>
      <c r="J8513" s="71" t="n">
        <v>1</v>
      </c>
      <c r="K8513" s="71" t="n">
        <f aca="false">F8513*I8513*J8513</f>
        <v>2</v>
      </c>
      <c r="L8513" s="71" t="n">
        <f aca="false">E8513*I8513*J8513</f>
        <v>0</v>
      </c>
      <c r="M8513" s="72" t="n">
        <f aca="false">G8513*I8513*J8513</f>
        <v>268.09</v>
      </c>
      <c r="N8513" s="72" t="n">
        <f aca="false">D8513*I8513*J8513</f>
        <v>-0</v>
      </c>
      <c r="O8513" s="71" t="n">
        <f aca="false">F8513*J8513</f>
        <v>2</v>
      </c>
      <c r="P8513" s="71" t="n">
        <f aca="false">E8513*J8513</f>
        <v>0</v>
      </c>
    </row>
    <row r="8514" customFormat="false" ht="15" hidden="false" customHeight="false" outlineLevel="0" collapsed="false">
      <c r="A8514" s="71" t="s">
        <v>61</v>
      </c>
      <c r="B8514" s="71" t="s">
        <v>55</v>
      </c>
      <c r="C8514" s="71" t="s">
        <v>1131</v>
      </c>
      <c r="D8514" s="72" t="n">
        <v>0</v>
      </c>
      <c r="E8514" s="71" t="n">
        <v>0</v>
      </c>
      <c r="F8514" s="71" t="n">
        <v>7</v>
      </c>
      <c r="G8514" s="72" t="n">
        <v>504.23</v>
      </c>
      <c r="H8514" s="72" t="n">
        <v>483.82</v>
      </c>
      <c r="I8514" s="71" t="n">
        <f aca="false">IF(B8514&gt;=Settings!$B$23,1,0)</f>
        <v>1</v>
      </c>
      <c r="J8514" s="71" t="n">
        <v>1</v>
      </c>
      <c r="K8514" s="71" t="n">
        <f aca="false">F8514*I8514*J8514</f>
        <v>7</v>
      </c>
      <c r="L8514" s="71" t="n">
        <f aca="false">E8514*I8514*J8514</f>
        <v>0</v>
      </c>
      <c r="M8514" s="72" t="n">
        <f aca="false">G8514*I8514*J8514</f>
        <v>504.23</v>
      </c>
      <c r="N8514" s="72" t="n">
        <f aca="false">D8514*I8514*J8514</f>
        <v>-0</v>
      </c>
      <c r="O8514" s="71" t="n">
        <f aca="false">F8514*J8514</f>
        <v>7</v>
      </c>
      <c r="P8514" s="71" t="n">
        <f aca="false">E8514*J8514</f>
        <v>0</v>
      </c>
    </row>
    <row r="8515" customFormat="false" ht="15" hidden="false" customHeight="false" outlineLevel="0" collapsed="false">
      <c r="A8515" s="71" t="s">
        <v>61</v>
      </c>
      <c r="B8515" s="71" t="s">
        <v>55</v>
      </c>
      <c r="C8515" s="71" t="s">
        <v>1354</v>
      </c>
      <c r="D8515" s="72" t="n">
        <v>0</v>
      </c>
      <c r="E8515" s="71" t="n">
        <v>0</v>
      </c>
      <c r="F8515" s="71" t="n">
        <v>3</v>
      </c>
      <c r="G8515" s="72" t="n">
        <v>395.31</v>
      </c>
      <c r="H8515" s="72" t="n">
        <v>375.56</v>
      </c>
      <c r="I8515" s="71" t="n">
        <f aca="false">IF(B8515&gt;=Settings!$B$23,1,0)</f>
        <v>1</v>
      </c>
      <c r="J8515" s="71" t="n">
        <v>1</v>
      </c>
      <c r="K8515" s="71" t="n">
        <f aca="false">F8515*I8515*J8515</f>
        <v>3</v>
      </c>
      <c r="L8515" s="71" t="n">
        <f aca="false">E8515*I8515*J8515</f>
        <v>0</v>
      </c>
      <c r="M8515" s="72" t="n">
        <f aca="false">G8515*I8515*J8515</f>
        <v>395.31</v>
      </c>
      <c r="N8515" s="72" t="n">
        <f aca="false">D8515*I8515*J8515</f>
        <v>-0</v>
      </c>
      <c r="O8515" s="71" t="n">
        <f aca="false">F8515*J8515</f>
        <v>3</v>
      </c>
      <c r="P8515" s="71" t="n">
        <f aca="false">E8515*J8515</f>
        <v>0</v>
      </c>
    </row>
    <row r="8516" customFormat="false" ht="15" hidden="false" customHeight="false" outlineLevel="0" collapsed="false">
      <c r="A8516" s="71" t="s">
        <v>59</v>
      </c>
      <c r="B8516" s="71" t="s">
        <v>55</v>
      </c>
      <c r="C8516" s="71" t="s">
        <v>658</v>
      </c>
      <c r="D8516" s="72" t="n">
        <v>0</v>
      </c>
      <c r="E8516" s="71" t="n">
        <v>0</v>
      </c>
      <c r="F8516" s="71" t="n">
        <v>1</v>
      </c>
      <c r="G8516" s="72" t="n">
        <v>72.68</v>
      </c>
      <c r="H8516" s="72" t="n">
        <v>72.68</v>
      </c>
      <c r="I8516" s="71" t="n">
        <f aca="false">IF(B8516&gt;=Settings!$B$23,1,0)</f>
        <v>1</v>
      </c>
      <c r="J8516" s="71" t="n">
        <v>1</v>
      </c>
      <c r="K8516" s="71" t="n">
        <f aca="false">F8516*I8516*J8516</f>
        <v>1</v>
      </c>
      <c r="L8516" s="71" t="n">
        <f aca="false">E8516*I8516*J8516</f>
        <v>0</v>
      </c>
      <c r="M8516" s="72" t="n">
        <f aca="false">G8516*I8516*J8516</f>
        <v>72.68</v>
      </c>
      <c r="N8516" s="72" t="n">
        <f aca="false">D8516*I8516*J8516</f>
        <v>-0</v>
      </c>
      <c r="O8516" s="71" t="n">
        <f aca="false">F8516*J8516</f>
        <v>1</v>
      </c>
      <c r="P8516" s="71" t="n">
        <f aca="false">E8516*J8516</f>
        <v>0</v>
      </c>
    </row>
    <row r="8517" customFormat="false" ht="15" hidden="false" customHeight="false" outlineLevel="0" collapsed="false">
      <c r="A8517" s="71" t="s">
        <v>60</v>
      </c>
      <c r="B8517" s="71" t="s">
        <v>55</v>
      </c>
      <c r="C8517" s="71" t="s">
        <v>1747</v>
      </c>
      <c r="D8517" s="72" t="n">
        <v>118.14</v>
      </c>
      <c r="E8517" s="71" t="n">
        <v>1</v>
      </c>
      <c r="F8517" s="71" t="n">
        <v>2</v>
      </c>
      <c r="G8517" s="72" t="n">
        <v>236.28</v>
      </c>
      <c r="H8517" s="72" t="n">
        <v>118.14</v>
      </c>
      <c r="I8517" s="71" t="n">
        <f aca="false">IF(B8517&gt;=Settings!$B$23,1,0)</f>
        <v>1</v>
      </c>
      <c r="J8517" s="71" t="n">
        <v>1</v>
      </c>
      <c r="K8517" s="71" t="n">
        <f aca="false">F8517*I8517*J8517</f>
        <v>2</v>
      </c>
      <c r="L8517" s="71" t="n">
        <f aca="false">E8517*I8517*J8517</f>
        <v>1</v>
      </c>
      <c r="M8517" s="72" t="n">
        <f aca="false">G8517*I8517*J8517</f>
        <v>236.28</v>
      </c>
      <c r="N8517" s="72" t="n">
        <f aca="false">D8517*I8517*J8517</f>
        <v>118.14</v>
      </c>
      <c r="O8517" s="71" t="n">
        <f aca="false">F8517*J8517</f>
        <v>2</v>
      </c>
      <c r="P8517" s="71" t="n">
        <f aca="false">E8517*J8517</f>
        <v>1</v>
      </c>
    </row>
    <row r="8518" customFormat="false" ht="15" hidden="false" customHeight="false" outlineLevel="0" collapsed="false">
      <c r="A8518" s="71" t="s">
        <v>60</v>
      </c>
      <c r="B8518" s="71" t="s">
        <v>55</v>
      </c>
      <c r="C8518" s="71" t="s">
        <v>164</v>
      </c>
      <c r="D8518" s="72" t="n">
        <v>81.1</v>
      </c>
      <c r="E8518" s="71" t="n">
        <v>1</v>
      </c>
      <c r="F8518" s="71" t="n">
        <v>5</v>
      </c>
      <c r="G8518" s="72" t="n">
        <v>486.12</v>
      </c>
      <c r="H8518" s="72" t="n">
        <v>360.75</v>
      </c>
      <c r="I8518" s="71" t="n">
        <f aca="false">IF(B8518&gt;=Settings!$B$23,1,0)</f>
        <v>1</v>
      </c>
      <c r="J8518" s="71" t="n">
        <v>1</v>
      </c>
      <c r="K8518" s="71" t="n">
        <f aca="false">F8518*I8518*J8518</f>
        <v>5</v>
      </c>
      <c r="L8518" s="71" t="n">
        <f aca="false">E8518*I8518*J8518</f>
        <v>1</v>
      </c>
      <c r="M8518" s="72" t="n">
        <f aca="false">G8518*I8518*J8518</f>
        <v>486.12</v>
      </c>
      <c r="N8518" s="72" t="n">
        <f aca="false">D8518*I8518*J8518</f>
        <v>81.1</v>
      </c>
      <c r="O8518" s="71" t="n">
        <f aca="false">F8518*J8518</f>
        <v>5</v>
      </c>
      <c r="P8518" s="71" t="n">
        <f aca="false">E8518*J8518</f>
        <v>1</v>
      </c>
    </row>
    <row r="8519" customFormat="false" ht="15" hidden="false" customHeight="false" outlineLevel="0" collapsed="false">
      <c r="A8519" s="71" t="s">
        <v>59</v>
      </c>
      <c r="B8519" s="71" t="s">
        <v>55</v>
      </c>
      <c r="C8519" s="71" t="s">
        <v>997</v>
      </c>
      <c r="D8519" s="72" t="n">
        <v>0</v>
      </c>
      <c r="E8519" s="71" t="n">
        <v>0</v>
      </c>
      <c r="F8519" s="71" t="n">
        <v>6</v>
      </c>
      <c r="G8519" s="72" t="n">
        <v>649.74</v>
      </c>
      <c r="H8519" s="72" t="n">
        <v>649.74</v>
      </c>
      <c r="I8519" s="71" t="n">
        <f aca="false">IF(B8519&gt;=Settings!$B$23,1,0)</f>
        <v>1</v>
      </c>
      <c r="J8519" s="71" t="n">
        <v>1</v>
      </c>
      <c r="K8519" s="71" t="n">
        <f aca="false">F8519*I8519*J8519</f>
        <v>6</v>
      </c>
      <c r="L8519" s="71" t="n">
        <f aca="false">E8519*I8519*J8519</f>
        <v>0</v>
      </c>
      <c r="M8519" s="72" t="n">
        <f aca="false">G8519*I8519*J8519</f>
        <v>649.74</v>
      </c>
      <c r="N8519" s="72" t="n">
        <f aca="false">D8519*I8519*J8519</f>
        <v>-0</v>
      </c>
      <c r="O8519" s="71" t="n">
        <f aca="false">F8519*J8519</f>
        <v>6</v>
      </c>
      <c r="P8519" s="71" t="n">
        <f aca="false">E8519*J8519</f>
        <v>0</v>
      </c>
    </row>
    <row r="8520" customFormat="false" ht="15" hidden="false" customHeight="false" outlineLevel="0" collapsed="false">
      <c r="A8520" s="71" t="s">
        <v>61</v>
      </c>
      <c r="B8520" s="71" t="s">
        <v>55</v>
      </c>
      <c r="C8520" s="71" t="s">
        <v>1846</v>
      </c>
      <c r="D8520" s="72" t="n">
        <v>0</v>
      </c>
      <c r="E8520" s="71" t="n">
        <v>0</v>
      </c>
      <c r="F8520" s="71" t="n">
        <v>2</v>
      </c>
      <c r="G8520" s="72" t="n">
        <v>99.9</v>
      </c>
      <c r="H8520" s="72" t="n">
        <v>92.41</v>
      </c>
      <c r="I8520" s="71" t="n">
        <f aca="false">IF(B8520&gt;=Settings!$B$23,1,0)</f>
        <v>1</v>
      </c>
      <c r="J8520" s="71" t="n">
        <v>1</v>
      </c>
      <c r="K8520" s="71" t="n">
        <f aca="false">F8520*I8520*J8520</f>
        <v>2</v>
      </c>
      <c r="L8520" s="71" t="n">
        <f aca="false">E8520*I8520*J8520</f>
        <v>0</v>
      </c>
      <c r="M8520" s="72" t="n">
        <f aca="false">G8520*I8520*J8520</f>
        <v>99.9</v>
      </c>
      <c r="N8520" s="72" t="n">
        <f aca="false">D8520*I8520*J8520</f>
        <v>-0</v>
      </c>
      <c r="O8520" s="71" t="n">
        <f aca="false">F8520*J8520</f>
        <v>2</v>
      </c>
      <c r="P8520" s="71" t="n">
        <f aca="false">E8520*J8520</f>
        <v>0</v>
      </c>
    </row>
    <row r="8521" customFormat="false" ht="15" hidden="false" customHeight="false" outlineLevel="0" collapsed="false">
      <c r="A8521" s="71" t="s">
        <v>60</v>
      </c>
      <c r="B8521" s="71" t="s">
        <v>55</v>
      </c>
      <c r="C8521" s="71" t="s">
        <v>116</v>
      </c>
      <c r="D8521" s="72" t="n">
        <v>649.33</v>
      </c>
      <c r="E8521" s="71" t="n">
        <v>6</v>
      </c>
      <c r="F8521" s="71" t="n">
        <v>63</v>
      </c>
      <c r="G8521" s="72" t="n">
        <v>7715.27</v>
      </c>
      <c r="H8521" s="72" t="n">
        <v>6663.27</v>
      </c>
      <c r="I8521" s="71" t="n">
        <f aca="false">IF(B8521&gt;=Settings!$B$23,1,0)</f>
        <v>1</v>
      </c>
      <c r="J8521" s="71" t="n">
        <v>1</v>
      </c>
      <c r="K8521" s="71" t="n">
        <f aca="false">F8521*I8521*J8521</f>
        <v>63</v>
      </c>
      <c r="L8521" s="71" t="n">
        <f aca="false">E8521*I8521*J8521</f>
        <v>6</v>
      </c>
      <c r="M8521" s="72" t="n">
        <f aca="false">G8521*I8521*J8521</f>
        <v>7715.27</v>
      </c>
      <c r="N8521" s="72" t="n">
        <f aca="false">D8521*I8521*J8521</f>
        <v>649.33</v>
      </c>
      <c r="O8521" s="71" t="n">
        <f aca="false">F8521*J8521</f>
        <v>63</v>
      </c>
      <c r="P8521" s="71" t="n">
        <f aca="false">E8521*J8521</f>
        <v>6</v>
      </c>
    </row>
    <row r="8522" customFormat="false" ht="15" hidden="false" customHeight="false" outlineLevel="0" collapsed="false">
      <c r="A8522" s="71" t="s">
        <v>59</v>
      </c>
      <c r="B8522" s="71" t="s">
        <v>55</v>
      </c>
      <c r="C8522" s="71" t="s">
        <v>958</v>
      </c>
      <c r="D8522" s="72" t="n">
        <v>38.26</v>
      </c>
      <c r="E8522" s="71" t="n">
        <v>5</v>
      </c>
      <c r="F8522" s="71" t="n">
        <v>44</v>
      </c>
      <c r="G8522" s="72" t="n">
        <v>358.02</v>
      </c>
      <c r="H8522" s="72" t="n">
        <v>303.6</v>
      </c>
      <c r="I8522" s="71" t="n">
        <f aca="false">IF(B8522&gt;=Settings!$B$23,1,0)</f>
        <v>1</v>
      </c>
      <c r="J8522" s="71" t="n">
        <v>1</v>
      </c>
      <c r="K8522" s="71" t="n">
        <f aca="false">F8522*I8522*J8522</f>
        <v>44</v>
      </c>
      <c r="L8522" s="71" t="n">
        <f aca="false">E8522*I8522*J8522</f>
        <v>5</v>
      </c>
      <c r="M8522" s="72" t="n">
        <f aca="false">G8522*I8522*J8522</f>
        <v>358.02</v>
      </c>
      <c r="N8522" s="72" t="n">
        <f aca="false">D8522*I8522*J8522</f>
        <v>38.26</v>
      </c>
      <c r="O8522" s="71" t="n">
        <f aca="false">F8522*J8522</f>
        <v>44</v>
      </c>
      <c r="P8522" s="71" t="n">
        <f aca="false">E8522*J8522</f>
        <v>5</v>
      </c>
    </row>
    <row r="8523" customFormat="false" ht="15" hidden="false" customHeight="false" outlineLevel="0" collapsed="false">
      <c r="A8523" s="71" t="s">
        <v>60</v>
      </c>
      <c r="B8523" s="71" t="s">
        <v>55</v>
      </c>
      <c r="C8523" s="71" t="s">
        <v>122</v>
      </c>
      <c r="D8523" s="72" t="n">
        <v>465.18</v>
      </c>
      <c r="E8523" s="71" t="n">
        <v>6</v>
      </c>
      <c r="F8523" s="71" t="n">
        <v>56</v>
      </c>
      <c r="G8523" s="72" t="n">
        <v>4410.96</v>
      </c>
      <c r="H8523" s="72" t="n">
        <v>3834.82</v>
      </c>
      <c r="I8523" s="71" t="n">
        <f aca="false">IF(B8523&gt;=Settings!$B$23,1,0)</f>
        <v>1</v>
      </c>
      <c r="J8523" s="71" t="n">
        <v>1</v>
      </c>
      <c r="K8523" s="71" t="n">
        <f aca="false">F8523*I8523*J8523</f>
        <v>56</v>
      </c>
      <c r="L8523" s="71" t="n">
        <f aca="false">E8523*I8523*J8523</f>
        <v>6</v>
      </c>
      <c r="M8523" s="72" t="n">
        <f aca="false">G8523*I8523*J8523</f>
        <v>4410.96</v>
      </c>
      <c r="N8523" s="72" t="n">
        <f aca="false">D8523*I8523*J8523</f>
        <v>465.18</v>
      </c>
      <c r="O8523" s="71" t="n">
        <f aca="false">F8523*J8523</f>
        <v>56</v>
      </c>
      <c r="P8523" s="71" t="n">
        <f aca="false">E8523*J8523</f>
        <v>6</v>
      </c>
    </row>
    <row r="8524" customFormat="false" ht="15" hidden="false" customHeight="false" outlineLevel="0" collapsed="false">
      <c r="A8524" s="71" t="s">
        <v>59</v>
      </c>
      <c r="B8524" s="71" t="s">
        <v>55</v>
      </c>
      <c r="C8524" s="71" t="s">
        <v>955</v>
      </c>
      <c r="D8524" s="72" t="n">
        <v>0</v>
      </c>
      <c r="E8524" s="71" t="n">
        <v>0</v>
      </c>
      <c r="F8524" s="71" t="n">
        <v>1</v>
      </c>
      <c r="G8524" s="72" t="n">
        <v>99.95</v>
      </c>
      <c r="H8524" s="72" t="n">
        <v>99.95</v>
      </c>
      <c r="I8524" s="71" t="n">
        <f aca="false">IF(B8524&gt;=Settings!$B$23,1,0)</f>
        <v>1</v>
      </c>
      <c r="J8524" s="71" t="n">
        <v>1</v>
      </c>
      <c r="K8524" s="71" t="n">
        <f aca="false">F8524*I8524*J8524</f>
        <v>1</v>
      </c>
      <c r="L8524" s="71" t="n">
        <f aca="false">E8524*I8524*J8524</f>
        <v>0</v>
      </c>
      <c r="M8524" s="72" t="n">
        <f aca="false">G8524*I8524*J8524</f>
        <v>99.95</v>
      </c>
      <c r="N8524" s="72" t="n">
        <f aca="false">D8524*I8524*J8524</f>
        <v>-0</v>
      </c>
      <c r="O8524" s="71" t="n">
        <f aca="false">F8524*J8524</f>
        <v>1</v>
      </c>
      <c r="P8524" s="71" t="n">
        <f aca="false">E8524*J8524</f>
        <v>0</v>
      </c>
    </row>
    <row r="8525" customFormat="false" ht="15" hidden="false" customHeight="false" outlineLevel="0" collapsed="false">
      <c r="A8525" s="71" t="s">
        <v>59</v>
      </c>
      <c r="B8525" s="71" t="s">
        <v>55</v>
      </c>
      <c r="C8525" s="71" t="s">
        <v>123</v>
      </c>
      <c r="D8525" s="72" t="n">
        <v>499.67</v>
      </c>
      <c r="E8525" s="71" t="n">
        <v>7</v>
      </c>
      <c r="F8525" s="71" t="n">
        <v>62</v>
      </c>
      <c r="G8525" s="72" t="n">
        <v>4406.14</v>
      </c>
      <c r="H8525" s="72" t="n">
        <v>3772.1</v>
      </c>
      <c r="I8525" s="71" t="n">
        <f aca="false">IF(B8525&gt;=Settings!$B$23,1,0)</f>
        <v>1</v>
      </c>
      <c r="J8525" s="71" t="n">
        <v>1</v>
      </c>
      <c r="K8525" s="71" t="n">
        <f aca="false">F8525*I8525*J8525</f>
        <v>62</v>
      </c>
      <c r="L8525" s="71" t="n">
        <f aca="false">E8525*I8525*J8525</f>
        <v>7</v>
      </c>
      <c r="M8525" s="72" t="n">
        <f aca="false">G8525*I8525*J8525</f>
        <v>4406.14</v>
      </c>
      <c r="N8525" s="72" t="n">
        <f aca="false">D8525*I8525*J8525</f>
        <v>499.67</v>
      </c>
      <c r="O8525" s="71" t="n">
        <f aca="false">F8525*J8525</f>
        <v>62</v>
      </c>
      <c r="P8525" s="71" t="n">
        <f aca="false">E8525*J8525</f>
        <v>7</v>
      </c>
    </row>
    <row r="8526" customFormat="false" ht="15" hidden="false" customHeight="false" outlineLevel="0" collapsed="false">
      <c r="A8526" s="71" t="s">
        <v>61</v>
      </c>
      <c r="B8526" s="71" t="s">
        <v>55</v>
      </c>
      <c r="C8526" s="71" t="s">
        <v>1401</v>
      </c>
      <c r="D8526" s="72" t="n">
        <v>149.95</v>
      </c>
      <c r="E8526" s="71" t="n">
        <v>1</v>
      </c>
      <c r="F8526" s="71" t="n">
        <v>3</v>
      </c>
      <c r="G8526" s="72" t="n">
        <v>427.13</v>
      </c>
      <c r="H8526" s="72" t="n">
        <v>277.18</v>
      </c>
      <c r="I8526" s="71" t="n">
        <f aca="false">IF(B8526&gt;=Settings!$B$23,1,0)</f>
        <v>1</v>
      </c>
      <c r="J8526" s="71" t="n">
        <v>1</v>
      </c>
      <c r="K8526" s="71" t="n">
        <f aca="false">F8526*I8526*J8526</f>
        <v>3</v>
      </c>
      <c r="L8526" s="71" t="n">
        <f aca="false">E8526*I8526*J8526</f>
        <v>1</v>
      </c>
      <c r="M8526" s="72" t="n">
        <f aca="false">G8526*I8526*J8526</f>
        <v>427.13</v>
      </c>
      <c r="N8526" s="72" t="n">
        <f aca="false">D8526*I8526*J8526</f>
        <v>149.95</v>
      </c>
      <c r="O8526" s="71" t="n">
        <f aca="false">F8526*J8526</f>
        <v>3</v>
      </c>
      <c r="P8526" s="71" t="n">
        <f aca="false">E8526*J8526</f>
        <v>1</v>
      </c>
    </row>
    <row r="8527" customFormat="false" ht="15" hidden="false" customHeight="false" outlineLevel="0" collapsed="false">
      <c r="A8527" s="71" t="s">
        <v>60</v>
      </c>
      <c r="B8527" s="71" t="s">
        <v>55</v>
      </c>
      <c r="C8527" s="71" t="s">
        <v>161</v>
      </c>
      <c r="D8527" s="72" t="n">
        <v>0</v>
      </c>
      <c r="E8527" s="71" t="n">
        <v>0</v>
      </c>
      <c r="F8527" s="71" t="n">
        <v>3</v>
      </c>
      <c r="G8527" s="72" t="n">
        <v>177.12</v>
      </c>
      <c r="H8527" s="72" t="n">
        <v>158.06</v>
      </c>
      <c r="I8527" s="71" t="n">
        <f aca="false">IF(B8527&gt;=Settings!$B$23,1,0)</f>
        <v>1</v>
      </c>
      <c r="J8527" s="71" t="n">
        <v>1</v>
      </c>
      <c r="K8527" s="71" t="n">
        <f aca="false">F8527*I8527*J8527</f>
        <v>3</v>
      </c>
      <c r="L8527" s="71" t="n">
        <f aca="false">E8527*I8527*J8527</f>
        <v>0</v>
      </c>
      <c r="M8527" s="72" t="n">
        <f aca="false">G8527*I8527*J8527</f>
        <v>177.12</v>
      </c>
      <c r="N8527" s="72" t="n">
        <f aca="false">D8527*I8527*J8527</f>
        <v>-0</v>
      </c>
      <c r="O8527" s="71" t="n">
        <f aca="false">F8527*J8527</f>
        <v>3</v>
      </c>
      <c r="P8527" s="71" t="n">
        <f aca="false">E8527*J8527</f>
        <v>0</v>
      </c>
    </row>
    <row r="8528" customFormat="false" ht="15" hidden="false" customHeight="false" outlineLevel="0" collapsed="false">
      <c r="A8528" s="71" t="s">
        <v>59</v>
      </c>
      <c r="B8528" s="71" t="s">
        <v>55</v>
      </c>
      <c r="C8528" s="71" t="s">
        <v>649</v>
      </c>
      <c r="D8528" s="72" t="n">
        <v>0</v>
      </c>
      <c r="E8528" s="71" t="n">
        <v>0</v>
      </c>
      <c r="F8528" s="71" t="n">
        <v>1</v>
      </c>
      <c r="G8528" s="72" t="n">
        <v>181.77</v>
      </c>
      <c r="H8528" s="72" t="n">
        <v>181.77</v>
      </c>
      <c r="I8528" s="71" t="n">
        <f aca="false">IF(B8528&gt;=Settings!$B$23,1,0)</f>
        <v>1</v>
      </c>
      <c r="J8528" s="71" t="n">
        <v>1</v>
      </c>
      <c r="K8528" s="71" t="n">
        <f aca="false">F8528*I8528*J8528</f>
        <v>1</v>
      </c>
      <c r="L8528" s="71" t="n">
        <f aca="false">E8528*I8528*J8528</f>
        <v>0</v>
      </c>
      <c r="M8528" s="72" t="n">
        <f aca="false">G8528*I8528*J8528</f>
        <v>181.77</v>
      </c>
      <c r="N8528" s="72" t="n">
        <f aca="false">D8528*I8528*J8528</f>
        <v>-0</v>
      </c>
      <c r="O8528" s="71" t="n">
        <f aca="false">F8528*J8528</f>
        <v>1</v>
      </c>
      <c r="P8528" s="71" t="n">
        <f aca="false">E8528*J8528</f>
        <v>0</v>
      </c>
    </row>
    <row r="8529" customFormat="false" ht="15" hidden="false" customHeight="false" outlineLevel="0" collapsed="false">
      <c r="A8529" s="71" t="s">
        <v>61</v>
      </c>
      <c r="B8529" s="71" t="s">
        <v>55</v>
      </c>
      <c r="C8529" s="71" t="s">
        <v>1034</v>
      </c>
      <c r="D8529" s="72" t="n">
        <v>0</v>
      </c>
      <c r="E8529" s="71" t="n">
        <v>0</v>
      </c>
      <c r="F8529" s="71" t="n">
        <v>2</v>
      </c>
      <c r="G8529" s="72" t="n">
        <v>16.27</v>
      </c>
      <c r="H8529" s="72" t="n">
        <v>15.06</v>
      </c>
      <c r="I8529" s="71" t="n">
        <f aca="false">IF(B8529&gt;=Settings!$B$23,1,0)</f>
        <v>1</v>
      </c>
      <c r="J8529" s="71" t="n">
        <v>1</v>
      </c>
      <c r="K8529" s="71" t="n">
        <f aca="false">F8529*I8529*J8529</f>
        <v>2</v>
      </c>
      <c r="L8529" s="71" t="n">
        <f aca="false">E8529*I8529*J8529</f>
        <v>0</v>
      </c>
      <c r="M8529" s="72" t="n">
        <f aca="false">G8529*I8529*J8529</f>
        <v>16.27</v>
      </c>
      <c r="N8529" s="72" t="n">
        <f aca="false">D8529*I8529*J8529</f>
        <v>-0</v>
      </c>
      <c r="O8529" s="71" t="n">
        <f aca="false">F8529*J8529</f>
        <v>2</v>
      </c>
      <c r="P8529" s="71" t="n">
        <f aca="false">E8529*J8529</f>
        <v>0</v>
      </c>
    </row>
    <row r="8530" customFormat="false" ht="15" hidden="false" customHeight="false" outlineLevel="0" collapsed="false">
      <c r="A8530" s="71" t="s">
        <v>59</v>
      </c>
      <c r="B8530" s="71" t="s">
        <v>55</v>
      </c>
      <c r="C8530" s="71" t="s">
        <v>1041</v>
      </c>
      <c r="D8530" s="72" t="n">
        <v>17.26</v>
      </c>
      <c r="E8530" s="71" t="n">
        <v>1</v>
      </c>
      <c r="F8530" s="71" t="n">
        <v>6</v>
      </c>
      <c r="G8530" s="72" t="n">
        <v>103.56</v>
      </c>
      <c r="H8530" s="72" t="n">
        <v>83.71</v>
      </c>
      <c r="I8530" s="71" t="n">
        <f aca="false">IF(B8530&gt;=Settings!$B$23,1,0)</f>
        <v>1</v>
      </c>
      <c r="J8530" s="71" t="n">
        <v>1</v>
      </c>
      <c r="K8530" s="71" t="n">
        <f aca="false">F8530*I8530*J8530</f>
        <v>6</v>
      </c>
      <c r="L8530" s="71" t="n">
        <f aca="false">E8530*I8530*J8530</f>
        <v>1</v>
      </c>
      <c r="M8530" s="72" t="n">
        <f aca="false">G8530*I8530*J8530</f>
        <v>103.56</v>
      </c>
      <c r="N8530" s="72" t="n">
        <f aca="false">D8530*I8530*J8530</f>
        <v>17.26</v>
      </c>
      <c r="O8530" s="71" t="n">
        <f aca="false">F8530*J8530</f>
        <v>6</v>
      </c>
      <c r="P8530" s="71" t="n">
        <f aca="false">E8530*J8530</f>
        <v>1</v>
      </c>
    </row>
    <row r="8531" customFormat="false" ht="15" hidden="false" customHeight="false" outlineLevel="0" collapsed="false">
      <c r="A8531" s="71" t="s">
        <v>59</v>
      </c>
      <c r="B8531" s="71" t="s">
        <v>55</v>
      </c>
      <c r="C8531" s="71" t="s">
        <v>1040</v>
      </c>
      <c r="D8531" s="72" t="n">
        <v>0</v>
      </c>
      <c r="E8531" s="71" t="n">
        <v>0</v>
      </c>
      <c r="F8531" s="71" t="n">
        <v>2</v>
      </c>
      <c r="G8531" s="72" t="n">
        <v>90.82</v>
      </c>
      <c r="H8531" s="72" t="n">
        <v>90.82</v>
      </c>
      <c r="I8531" s="71" t="n">
        <f aca="false">IF(B8531&gt;=Settings!$B$23,1,0)</f>
        <v>1</v>
      </c>
      <c r="J8531" s="71" t="n">
        <v>1</v>
      </c>
      <c r="K8531" s="71" t="n">
        <f aca="false">F8531*I8531*J8531</f>
        <v>2</v>
      </c>
      <c r="L8531" s="71" t="n">
        <f aca="false">E8531*I8531*J8531</f>
        <v>0</v>
      </c>
      <c r="M8531" s="72" t="n">
        <f aca="false">G8531*I8531*J8531</f>
        <v>90.82</v>
      </c>
      <c r="N8531" s="72" t="n">
        <f aca="false">D8531*I8531*J8531</f>
        <v>-0</v>
      </c>
      <c r="O8531" s="71" t="n">
        <f aca="false">F8531*J8531</f>
        <v>2</v>
      </c>
      <c r="P8531" s="71" t="n">
        <f aca="false">E8531*J8531</f>
        <v>0</v>
      </c>
    </row>
    <row r="8532" customFormat="false" ht="15" hidden="false" customHeight="false" outlineLevel="0" collapsed="false">
      <c r="A8532" s="71" t="s">
        <v>61</v>
      </c>
      <c r="B8532" s="71" t="s">
        <v>55</v>
      </c>
      <c r="C8532" s="71" t="s">
        <v>1396</v>
      </c>
      <c r="D8532" s="72" t="n">
        <v>0</v>
      </c>
      <c r="E8532" s="71" t="n">
        <v>0</v>
      </c>
      <c r="F8532" s="71" t="n">
        <v>1</v>
      </c>
      <c r="G8532" s="72" t="n">
        <v>54.5</v>
      </c>
      <c r="H8532" s="72" t="n">
        <v>46.33</v>
      </c>
      <c r="I8532" s="71" t="n">
        <f aca="false">IF(B8532&gt;=Settings!$B$23,1,0)</f>
        <v>1</v>
      </c>
      <c r="J8532" s="71" t="n">
        <v>1</v>
      </c>
      <c r="K8532" s="71" t="n">
        <f aca="false">F8532*I8532*J8532</f>
        <v>1</v>
      </c>
      <c r="L8532" s="71" t="n">
        <f aca="false">E8532*I8532*J8532</f>
        <v>0</v>
      </c>
      <c r="M8532" s="72" t="n">
        <f aca="false">G8532*I8532*J8532</f>
        <v>54.5</v>
      </c>
      <c r="N8532" s="72" t="n">
        <f aca="false">D8532*I8532*J8532</f>
        <v>-0</v>
      </c>
      <c r="O8532" s="71" t="n">
        <f aca="false">F8532*J8532</f>
        <v>1</v>
      </c>
      <c r="P8532" s="71" t="n">
        <f aca="false">E8532*J8532</f>
        <v>0</v>
      </c>
    </row>
    <row r="8533" customFormat="false" ht="15" hidden="false" customHeight="false" outlineLevel="0" collapsed="false">
      <c r="A8533" s="71" t="s">
        <v>61</v>
      </c>
      <c r="B8533" s="71" t="s">
        <v>55</v>
      </c>
      <c r="C8533" s="71" t="s">
        <v>365</v>
      </c>
      <c r="D8533" s="72" t="n">
        <v>213.59</v>
      </c>
      <c r="E8533" s="71" t="n">
        <v>1</v>
      </c>
      <c r="F8533" s="71" t="n">
        <v>1</v>
      </c>
      <c r="G8533" s="72" t="n">
        <v>213.59</v>
      </c>
      <c r="H8533" s="72" t="n">
        <v>0</v>
      </c>
      <c r="I8533" s="71" t="n">
        <f aca="false">IF(B8533&gt;=Settings!$B$23,1,0)</f>
        <v>1</v>
      </c>
      <c r="J8533" s="71" t="n">
        <v>1</v>
      </c>
      <c r="K8533" s="71" t="n">
        <f aca="false">F8533*I8533*J8533</f>
        <v>1</v>
      </c>
      <c r="L8533" s="71" t="n">
        <f aca="false">E8533*I8533*J8533</f>
        <v>1</v>
      </c>
      <c r="M8533" s="72" t="n">
        <f aca="false">G8533*I8533*J8533</f>
        <v>213.59</v>
      </c>
      <c r="N8533" s="72" t="n">
        <f aca="false">D8533*I8533*J8533</f>
        <v>213.59</v>
      </c>
      <c r="O8533" s="71" t="n">
        <f aca="false">F8533*J8533</f>
        <v>1</v>
      </c>
      <c r="P8533" s="71" t="n">
        <f aca="false">E8533*J8533</f>
        <v>1</v>
      </c>
    </row>
    <row r="8534" customFormat="false" ht="15" hidden="false" customHeight="false" outlineLevel="0" collapsed="false">
      <c r="A8534" s="71" t="s">
        <v>61</v>
      </c>
      <c r="B8534" s="71" t="s">
        <v>55</v>
      </c>
      <c r="C8534" s="71" t="s">
        <v>1169</v>
      </c>
      <c r="D8534" s="72" t="n">
        <v>0</v>
      </c>
      <c r="E8534" s="71" t="n">
        <v>0</v>
      </c>
      <c r="F8534" s="71" t="n">
        <v>2</v>
      </c>
      <c r="G8534" s="72" t="n">
        <v>136.27</v>
      </c>
      <c r="H8534" s="72" t="n">
        <v>126.06</v>
      </c>
      <c r="I8534" s="71" t="n">
        <f aca="false">IF(B8534&gt;=Settings!$B$23,1,0)</f>
        <v>1</v>
      </c>
      <c r="J8534" s="71" t="n">
        <v>1</v>
      </c>
      <c r="K8534" s="71" t="n">
        <f aca="false">F8534*I8534*J8534</f>
        <v>2</v>
      </c>
      <c r="L8534" s="71" t="n">
        <f aca="false">E8534*I8534*J8534</f>
        <v>0</v>
      </c>
      <c r="M8534" s="72" t="n">
        <f aca="false">G8534*I8534*J8534</f>
        <v>136.27</v>
      </c>
      <c r="N8534" s="72" t="n">
        <f aca="false">D8534*I8534*J8534</f>
        <v>-0</v>
      </c>
      <c r="O8534" s="71" t="n">
        <f aca="false">F8534*J8534</f>
        <v>2</v>
      </c>
      <c r="P8534" s="71" t="n">
        <f aca="false">E8534*J8534</f>
        <v>0</v>
      </c>
    </row>
    <row r="8535" customFormat="false" ht="15" hidden="false" customHeight="false" outlineLevel="0" collapsed="false">
      <c r="A8535" s="71" t="s">
        <v>59</v>
      </c>
      <c r="B8535" s="71" t="s">
        <v>55</v>
      </c>
      <c r="C8535" s="71" t="s">
        <v>122</v>
      </c>
      <c r="D8535" s="72" t="n">
        <v>296.64</v>
      </c>
      <c r="E8535" s="71" t="n">
        <v>4</v>
      </c>
      <c r="F8535" s="71" t="n">
        <v>93</v>
      </c>
      <c r="G8535" s="72" t="n">
        <v>7359.22</v>
      </c>
      <c r="H8535" s="72" t="n">
        <v>6733.16</v>
      </c>
      <c r="I8535" s="71" t="n">
        <f aca="false">IF(B8535&gt;=Settings!$B$23,1,0)</f>
        <v>1</v>
      </c>
      <c r="J8535" s="71" t="n">
        <v>1</v>
      </c>
      <c r="K8535" s="71" t="n">
        <f aca="false">F8535*I8535*J8535</f>
        <v>93</v>
      </c>
      <c r="L8535" s="71" t="n">
        <f aca="false">E8535*I8535*J8535</f>
        <v>4</v>
      </c>
      <c r="M8535" s="72" t="n">
        <f aca="false">G8535*I8535*J8535</f>
        <v>7359.22</v>
      </c>
      <c r="N8535" s="72" t="n">
        <f aca="false">D8535*I8535*J8535</f>
        <v>296.64</v>
      </c>
      <c r="O8535" s="71" t="n">
        <f aca="false">F8535*J8535</f>
        <v>93</v>
      </c>
      <c r="P8535" s="71" t="n">
        <f aca="false">E8535*J8535</f>
        <v>4</v>
      </c>
    </row>
    <row r="8536" customFormat="false" ht="15" hidden="false" customHeight="false" outlineLevel="0" collapsed="false">
      <c r="A8536" s="71" t="s">
        <v>59</v>
      </c>
      <c r="B8536" s="71" t="s">
        <v>55</v>
      </c>
      <c r="C8536" s="71" t="s">
        <v>1220</v>
      </c>
      <c r="D8536" s="72" t="n">
        <v>0</v>
      </c>
      <c r="E8536" s="71" t="n">
        <v>0</v>
      </c>
      <c r="F8536" s="71" t="n">
        <v>6</v>
      </c>
      <c r="G8536" s="72" t="n">
        <v>495.16</v>
      </c>
      <c r="H8536" s="72" t="n">
        <v>472.69</v>
      </c>
      <c r="I8536" s="71" t="n">
        <f aca="false">IF(B8536&gt;=Settings!$B$23,1,0)</f>
        <v>1</v>
      </c>
      <c r="J8536" s="71" t="n">
        <v>1</v>
      </c>
      <c r="K8536" s="71" t="n">
        <f aca="false">F8536*I8536*J8536</f>
        <v>6</v>
      </c>
      <c r="L8536" s="71" t="n">
        <f aca="false">E8536*I8536*J8536</f>
        <v>0</v>
      </c>
      <c r="M8536" s="72" t="n">
        <f aca="false">G8536*I8536*J8536</f>
        <v>495.16</v>
      </c>
      <c r="N8536" s="72" t="n">
        <f aca="false">D8536*I8536*J8536</f>
        <v>-0</v>
      </c>
      <c r="O8536" s="71" t="n">
        <f aca="false">F8536*J8536</f>
        <v>6</v>
      </c>
      <c r="P8536" s="71" t="n">
        <f aca="false">E8536*J8536</f>
        <v>0</v>
      </c>
    </row>
    <row r="8537" customFormat="false" ht="15" hidden="false" customHeight="false" outlineLevel="0" collapsed="false">
      <c r="A8537" s="71" t="s">
        <v>62</v>
      </c>
      <c r="B8537" s="71" t="s">
        <v>55</v>
      </c>
      <c r="C8537" s="71" t="s">
        <v>1154</v>
      </c>
      <c r="D8537" s="72" t="n">
        <v>0</v>
      </c>
      <c r="E8537" s="71" t="n">
        <v>0</v>
      </c>
      <c r="F8537" s="71" t="n">
        <v>0</v>
      </c>
      <c r="G8537" s="72" t="n">
        <v>0</v>
      </c>
      <c r="H8537" s="72" t="n">
        <v>0</v>
      </c>
      <c r="I8537" s="71" t="n">
        <f aca="false">IF(B8537&gt;=Settings!$B$23,1,0)</f>
        <v>1</v>
      </c>
      <c r="J8537" s="71" t="n">
        <v>0</v>
      </c>
      <c r="K8537" s="71" t="n">
        <f aca="false">F8537*I8537*J8537</f>
        <v>0</v>
      </c>
      <c r="L8537" s="71" t="n">
        <f aca="false">E8537*I8537*J8537</f>
        <v>0</v>
      </c>
      <c r="M8537" s="72" t="n">
        <f aca="false">G8537*I8537*J8537</f>
        <v>0</v>
      </c>
      <c r="N8537" s="72" t="n">
        <f aca="false">D8537*I8537*J8537</f>
        <v>-0</v>
      </c>
      <c r="O8537" s="71" t="n">
        <f aca="false">F8537*J8537</f>
        <v>0</v>
      </c>
      <c r="P8537" s="71" t="n">
        <f aca="false">E8537*J8537</f>
        <v>0</v>
      </c>
    </row>
    <row r="8538" customFormat="false" ht="15" hidden="false" customHeight="false" outlineLevel="0" collapsed="false">
      <c r="A8538" s="71" t="s">
        <v>60</v>
      </c>
      <c r="B8538" s="71" t="s">
        <v>55</v>
      </c>
      <c r="C8538" s="71" t="s">
        <v>1077</v>
      </c>
      <c r="D8538" s="72" t="n">
        <v>0</v>
      </c>
      <c r="E8538" s="71" t="n">
        <v>0</v>
      </c>
      <c r="F8538" s="71" t="n">
        <v>3</v>
      </c>
      <c r="G8538" s="72" t="n">
        <v>263.49</v>
      </c>
      <c r="H8538" s="72" t="n">
        <v>250.55</v>
      </c>
      <c r="I8538" s="71" t="n">
        <f aca="false">IF(B8538&gt;=Settings!$B$23,1,0)</f>
        <v>1</v>
      </c>
      <c r="J8538" s="71" t="n">
        <v>1</v>
      </c>
      <c r="K8538" s="71" t="n">
        <f aca="false">F8538*I8538*J8538</f>
        <v>3</v>
      </c>
      <c r="L8538" s="71" t="n">
        <f aca="false">E8538*I8538*J8538</f>
        <v>0</v>
      </c>
      <c r="M8538" s="72" t="n">
        <f aca="false">G8538*I8538*J8538</f>
        <v>263.49</v>
      </c>
      <c r="N8538" s="72" t="n">
        <f aca="false">D8538*I8538*J8538</f>
        <v>-0</v>
      </c>
      <c r="O8538" s="71" t="n">
        <f aca="false">F8538*J8538</f>
        <v>3</v>
      </c>
      <c r="P8538" s="71" t="n">
        <f aca="false">E8538*J8538</f>
        <v>0</v>
      </c>
    </row>
    <row r="8539" customFormat="false" ht="15" hidden="false" customHeight="false" outlineLevel="0" collapsed="false">
      <c r="A8539" s="71" t="s">
        <v>61</v>
      </c>
      <c r="B8539" s="71" t="s">
        <v>55</v>
      </c>
      <c r="C8539" s="71" t="s">
        <v>1079</v>
      </c>
      <c r="D8539" s="72" t="n">
        <v>10.86</v>
      </c>
      <c r="E8539" s="71" t="n">
        <v>1</v>
      </c>
      <c r="F8539" s="71" t="n">
        <v>13</v>
      </c>
      <c r="G8539" s="72" t="n">
        <v>141.18</v>
      </c>
      <c r="H8539" s="72" t="n">
        <v>118.93</v>
      </c>
      <c r="I8539" s="71" t="n">
        <f aca="false">IF(B8539&gt;=Settings!$B$23,1,0)</f>
        <v>1</v>
      </c>
      <c r="J8539" s="71" t="n">
        <v>1</v>
      </c>
      <c r="K8539" s="71" t="n">
        <f aca="false">F8539*I8539*J8539</f>
        <v>13</v>
      </c>
      <c r="L8539" s="71" t="n">
        <f aca="false">E8539*I8539*J8539</f>
        <v>1</v>
      </c>
      <c r="M8539" s="72" t="n">
        <f aca="false">G8539*I8539*J8539</f>
        <v>141.18</v>
      </c>
      <c r="N8539" s="72" t="n">
        <f aca="false">D8539*I8539*J8539</f>
        <v>10.86</v>
      </c>
      <c r="O8539" s="71" t="n">
        <f aca="false">F8539*J8539</f>
        <v>13</v>
      </c>
      <c r="P8539" s="71" t="n">
        <f aca="false">E8539*J8539</f>
        <v>1</v>
      </c>
    </row>
    <row r="8540" customFormat="false" ht="15" hidden="false" customHeight="false" outlineLevel="0" collapsed="false">
      <c r="A8540" s="71" t="s">
        <v>60</v>
      </c>
      <c r="B8540" s="71" t="s">
        <v>55</v>
      </c>
      <c r="C8540" s="71" t="s">
        <v>1064</v>
      </c>
      <c r="D8540" s="72" t="n">
        <v>63.59</v>
      </c>
      <c r="E8540" s="71" t="n">
        <v>1</v>
      </c>
      <c r="F8540" s="71" t="n">
        <v>7</v>
      </c>
      <c r="G8540" s="72" t="n">
        <v>472.4</v>
      </c>
      <c r="H8540" s="72" t="n">
        <v>365.91</v>
      </c>
      <c r="I8540" s="71" t="n">
        <f aca="false">IF(B8540&gt;=Settings!$B$23,1,0)</f>
        <v>1</v>
      </c>
      <c r="J8540" s="71" t="n">
        <v>1</v>
      </c>
      <c r="K8540" s="71" t="n">
        <f aca="false">F8540*I8540*J8540</f>
        <v>7</v>
      </c>
      <c r="L8540" s="71" t="n">
        <f aca="false">E8540*I8540*J8540</f>
        <v>1</v>
      </c>
      <c r="M8540" s="72" t="n">
        <f aca="false">G8540*I8540*J8540</f>
        <v>472.4</v>
      </c>
      <c r="N8540" s="72" t="n">
        <f aca="false">D8540*I8540*J8540</f>
        <v>63.59</v>
      </c>
      <c r="O8540" s="71" t="n">
        <f aca="false">F8540*J8540</f>
        <v>7</v>
      </c>
      <c r="P8540" s="71" t="n">
        <f aca="false">E8540*J8540</f>
        <v>1</v>
      </c>
    </row>
    <row r="8541" customFormat="false" ht="15" hidden="false" customHeight="false" outlineLevel="0" collapsed="false">
      <c r="A8541" s="71" t="s">
        <v>59</v>
      </c>
      <c r="B8541" s="71" t="s">
        <v>55</v>
      </c>
      <c r="C8541" s="71" t="s">
        <v>889</v>
      </c>
      <c r="D8541" s="72" t="n">
        <v>0</v>
      </c>
      <c r="E8541" s="71" t="n">
        <v>0</v>
      </c>
      <c r="F8541" s="71" t="n">
        <v>1</v>
      </c>
      <c r="G8541" s="72" t="n">
        <v>122.68</v>
      </c>
      <c r="H8541" s="72" t="n">
        <v>98.15</v>
      </c>
      <c r="I8541" s="71" t="n">
        <f aca="false">IF(B8541&gt;=Settings!$B$23,1,0)</f>
        <v>1</v>
      </c>
      <c r="J8541" s="71" t="n">
        <v>1</v>
      </c>
      <c r="K8541" s="71" t="n">
        <f aca="false">F8541*I8541*J8541</f>
        <v>1</v>
      </c>
      <c r="L8541" s="71" t="n">
        <f aca="false">E8541*I8541*J8541</f>
        <v>0</v>
      </c>
      <c r="M8541" s="72" t="n">
        <f aca="false">G8541*I8541*J8541</f>
        <v>122.68</v>
      </c>
      <c r="N8541" s="72" t="n">
        <f aca="false">D8541*I8541*J8541</f>
        <v>-0</v>
      </c>
      <c r="O8541" s="71" t="n">
        <f aca="false">F8541*J8541</f>
        <v>1</v>
      </c>
      <c r="P8541" s="71" t="n">
        <f aca="false">E8541*J8541</f>
        <v>0</v>
      </c>
    </row>
    <row r="8542" customFormat="false" ht="15" hidden="false" customHeight="false" outlineLevel="0" collapsed="false">
      <c r="A8542" s="71" t="s">
        <v>59</v>
      </c>
      <c r="B8542" s="71" t="s">
        <v>55</v>
      </c>
      <c r="C8542" s="71" t="s">
        <v>660</v>
      </c>
      <c r="D8542" s="72" t="n">
        <v>0</v>
      </c>
      <c r="E8542" s="71" t="n">
        <v>0</v>
      </c>
      <c r="F8542" s="71" t="n">
        <v>1</v>
      </c>
      <c r="G8542" s="72" t="n">
        <v>63.59</v>
      </c>
      <c r="H8542" s="72" t="n">
        <v>63.59</v>
      </c>
      <c r="I8542" s="71" t="n">
        <f aca="false">IF(B8542&gt;=Settings!$B$23,1,0)</f>
        <v>1</v>
      </c>
      <c r="J8542" s="71" t="n">
        <v>1</v>
      </c>
      <c r="K8542" s="71" t="n">
        <f aca="false">F8542*I8542*J8542</f>
        <v>1</v>
      </c>
      <c r="L8542" s="71" t="n">
        <f aca="false">E8542*I8542*J8542</f>
        <v>0</v>
      </c>
      <c r="M8542" s="72" t="n">
        <f aca="false">G8542*I8542*J8542</f>
        <v>63.59</v>
      </c>
      <c r="N8542" s="72" t="n">
        <f aca="false">D8542*I8542*J8542</f>
        <v>-0</v>
      </c>
      <c r="O8542" s="71" t="n">
        <f aca="false">F8542*J8542</f>
        <v>1</v>
      </c>
      <c r="P8542" s="71" t="n">
        <f aca="false">E8542*J8542</f>
        <v>0</v>
      </c>
    </row>
    <row r="8543" customFormat="false" ht="15" hidden="false" customHeight="false" outlineLevel="0" collapsed="false">
      <c r="A8543" s="71" t="s">
        <v>61</v>
      </c>
      <c r="B8543" s="71" t="s">
        <v>55</v>
      </c>
      <c r="C8543" s="71" t="s">
        <v>2398</v>
      </c>
      <c r="D8543" s="72" t="n">
        <v>0</v>
      </c>
      <c r="E8543" s="71" t="n">
        <v>0</v>
      </c>
      <c r="F8543" s="71" t="n">
        <v>1</v>
      </c>
      <c r="G8543" s="72" t="n">
        <v>90.86</v>
      </c>
      <c r="H8543" s="72" t="n">
        <v>90.86</v>
      </c>
      <c r="I8543" s="71" t="n">
        <f aca="false">IF(B8543&gt;=Settings!$B$23,1,0)</f>
        <v>1</v>
      </c>
      <c r="J8543" s="71" t="n">
        <v>1</v>
      </c>
      <c r="K8543" s="71" t="n">
        <f aca="false">F8543*I8543*J8543</f>
        <v>1</v>
      </c>
      <c r="L8543" s="71" t="n">
        <f aca="false">E8543*I8543*J8543</f>
        <v>0</v>
      </c>
      <c r="M8543" s="72" t="n">
        <f aca="false">G8543*I8543*J8543</f>
        <v>90.86</v>
      </c>
      <c r="N8543" s="72" t="n">
        <f aca="false">D8543*I8543*J8543</f>
        <v>-0</v>
      </c>
      <c r="O8543" s="71" t="n">
        <f aca="false">F8543*J8543</f>
        <v>1</v>
      </c>
      <c r="P8543" s="71" t="n">
        <f aca="false">E8543*J8543</f>
        <v>0</v>
      </c>
    </row>
    <row r="8544" customFormat="false" ht="15" hidden="false" customHeight="false" outlineLevel="0" collapsed="false">
      <c r="A8544" s="71" t="s">
        <v>59</v>
      </c>
      <c r="B8544" s="71" t="s">
        <v>55</v>
      </c>
      <c r="C8544" s="71" t="s">
        <v>1148</v>
      </c>
      <c r="D8544" s="72" t="n">
        <v>65.42</v>
      </c>
      <c r="E8544" s="71" t="n">
        <v>1</v>
      </c>
      <c r="F8544" s="71" t="n">
        <v>3</v>
      </c>
      <c r="G8544" s="72" t="n">
        <v>240.77</v>
      </c>
      <c r="H8544" s="72" t="n">
        <v>159</v>
      </c>
      <c r="I8544" s="71" t="n">
        <f aca="false">IF(B8544&gt;=Settings!$B$23,1,0)</f>
        <v>1</v>
      </c>
      <c r="J8544" s="71" t="n">
        <v>1</v>
      </c>
      <c r="K8544" s="71" t="n">
        <f aca="false">F8544*I8544*J8544</f>
        <v>3</v>
      </c>
      <c r="L8544" s="71" t="n">
        <f aca="false">E8544*I8544*J8544</f>
        <v>1</v>
      </c>
      <c r="M8544" s="72" t="n">
        <f aca="false">G8544*I8544*J8544</f>
        <v>240.77</v>
      </c>
      <c r="N8544" s="72" t="n">
        <f aca="false">D8544*I8544*J8544</f>
        <v>65.42</v>
      </c>
      <c r="O8544" s="71" t="n">
        <f aca="false">F8544*J8544</f>
        <v>3</v>
      </c>
      <c r="P8544" s="71" t="n">
        <f aca="false">E8544*J8544</f>
        <v>1</v>
      </c>
    </row>
    <row r="8545" customFormat="false" ht="15" hidden="false" customHeight="false" outlineLevel="0" collapsed="false">
      <c r="A8545" s="71" t="s">
        <v>59</v>
      </c>
      <c r="B8545" s="71" t="s">
        <v>55</v>
      </c>
      <c r="C8545" s="71" t="s">
        <v>1093</v>
      </c>
      <c r="D8545" s="72" t="n">
        <v>0</v>
      </c>
      <c r="E8545" s="71" t="n">
        <v>0</v>
      </c>
      <c r="F8545" s="71" t="n">
        <v>6</v>
      </c>
      <c r="G8545" s="72" t="n">
        <v>572.45</v>
      </c>
      <c r="H8545" s="72" t="n">
        <v>558.83</v>
      </c>
      <c r="I8545" s="71" t="n">
        <f aca="false">IF(B8545&gt;=Settings!$B$23,1,0)</f>
        <v>1</v>
      </c>
      <c r="J8545" s="71" t="n">
        <v>1</v>
      </c>
      <c r="K8545" s="71" t="n">
        <f aca="false">F8545*I8545*J8545</f>
        <v>6</v>
      </c>
      <c r="L8545" s="71" t="n">
        <f aca="false">E8545*I8545*J8545</f>
        <v>0</v>
      </c>
      <c r="M8545" s="72" t="n">
        <f aca="false">G8545*I8545*J8545</f>
        <v>572.45</v>
      </c>
      <c r="N8545" s="72" t="n">
        <f aca="false">D8545*I8545*J8545</f>
        <v>-0</v>
      </c>
      <c r="O8545" s="71" t="n">
        <f aca="false">F8545*J8545</f>
        <v>6</v>
      </c>
      <c r="P8545" s="71" t="n">
        <f aca="false">E8545*J8545</f>
        <v>0</v>
      </c>
    </row>
    <row r="8546" customFormat="false" ht="15" hidden="false" customHeight="false" outlineLevel="0" collapsed="false">
      <c r="A8546" s="71" t="s">
        <v>60</v>
      </c>
      <c r="B8546" s="71" t="s">
        <v>55</v>
      </c>
      <c r="C8546" s="71" t="s">
        <v>1602</v>
      </c>
      <c r="D8546" s="72" t="n">
        <v>0</v>
      </c>
      <c r="E8546" s="71" t="n">
        <v>0</v>
      </c>
      <c r="F8546" s="71" t="n">
        <v>4</v>
      </c>
      <c r="G8546" s="72" t="n">
        <v>263.46</v>
      </c>
      <c r="H8546" s="72" t="n">
        <v>241.67</v>
      </c>
      <c r="I8546" s="71" t="n">
        <f aca="false">IF(B8546&gt;=Settings!$B$23,1,0)</f>
        <v>1</v>
      </c>
      <c r="J8546" s="71" t="n">
        <v>1</v>
      </c>
      <c r="K8546" s="71" t="n">
        <f aca="false">F8546*I8546*J8546</f>
        <v>4</v>
      </c>
      <c r="L8546" s="71" t="n">
        <f aca="false">E8546*I8546*J8546</f>
        <v>0</v>
      </c>
      <c r="M8546" s="72" t="n">
        <f aca="false">G8546*I8546*J8546</f>
        <v>263.46</v>
      </c>
      <c r="N8546" s="72" t="n">
        <f aca="false">D8546*I8546*J8546</f>
        <v>-0</v>
      </c>
      <c r="O8546" s="71" t="n">
        <f aca="false">F8546*J8546</f>
        <v>4</v>
      </c>
      <c r="P8546" s="71" t="n">
        <f aca="false">E8546*J8546</f>
        <v>0</v>
      </c>
    </row>
    <row r="8547" customFormat="false" ht="15" hidden="false" customHeight="false" outlineLevel="0" collapsed="false">
      <c r="A8547" s="71" t="s">
        <v>60</v>
      </c>
      <c r="B8547" s="71" t="s">
        <v>55</v>
      </c>
      <c r="C8547" s="71" t="s">
        <v>1062</v>
      </c>
      <c r="D8547" s="72" t="n">
        <v>0</v>
      </c>
      <c r="E8547" s="71" t="n">
        <v>0</v>
      </c>
      <c r="F8547" s="71" t="n">
        <v>3</v>
      </c>
      <c r="G8547" s="72" t="n">
        <v>345.32</v>
      </c>
      <c r="H8547" s="72" t="n">
        <v>345.32</v>
      </c>
      <c r="I8547" s="71" t="n">
        <f aca="false">IF(B8547&gt;=Settings!$B$23,1,0)</f>
        <v>1</v>
      </c>
      <c r="J8547" s="71" t="n">
        <v>1</v>
      </c>
      <c r="K8547" s="71" t="n">
        <f aca="false">F8547*I8547*J8547</f>
        <v>3</v>
      </c>
      <c r="L8547" s="71" t="n">
        <f aca="false">E8547*I8547*J8547</f>
        <v>0</v>
      </c>
      <c r="M8547" s="72" t="n">
        <f aca="false">G8547*I8547*J8547</f>
        <v>345.32</v>
      </c>
      <c r="N8547" s="72" t="n">
        <f aca="false">D8547*I8547*J8547</f>
        <v>-0</v>
      </c>
      <c r="O8547" s="71" t="n">
        <f aca="false">F8547*J8547</f>
        <v>3</v>
      </c>
      <c r="P8547" s="71" t="n">
        <f aca="false">E8547*J8547</f>
        <v>0</v>
      </c>
    </row>
    <row r="8548" customFormat="false" ht="15" hidden="false" customHeight="false" outlineLevel="0" collapsed="false">
      <c r="A8548" s="71" t="s">
        <v>59</v>
      </c>
      <c r="B8548" s="71" t="s">
        <v>55</v>
      </c>
      <c r="C8548" s="71" t="s">
        <v>1287</v>
      </c>
      <c r="D8548" s="72" t="n">
        <v>0</v>
      </c>
      <c r="E8548" s="71" t="n">
        <v>0</v>
      </c>
      <c r="F8548" s="71" t="n">
        <v>1</v>
      </c>
      <c r="G8548" s="72" t="n">
        <v>90.86</v>
      </c>
      <c r="H8548" s="72" t="n">
        <v>90.86</v>
      </c>
      <c r="I8548" s="71" t="n">
        <f aca="false">IF(B8548&gt;=Settings!$B$23,1,0)</f>
        <v>1</v>
      </c>
      <c r="J8548" s="71" t="n">
        <v>1</v>
      </c>
      <c r="K8548" s="71" t="n">
        <f aca="false">F8548*I8548*J8548</f>
        <v>1</v>
      </c>
      <c r="L8548" s="71" t="n">
        <f aca="false">E8548*I8548*J8548</f>
        <v>0</v>
      </c>
      <c r="M8548" s="72" t="n">
        <f aca="false">G8548*I8548*J8548</f>
        <v>90.86</v>
      </c>
      <c r="N8548" s="72" t="n">
        <f aca="false">D8548*I8548*J8548</f>
        <v>-0</v>
      </c>
      <c r="O8548" s="71" t="n">
        <f aca="false">F8548*J8548</f>
        <v>1</v>
      </c>
      <c r="P8548" s="71" t="n">
        <f aca="false">E8548*J8548</f>
        <v>0</v>
      </c>
    </row>
    <row r="8549" customFormat="false" ht="15" hidden="false" customHeight="false" outlineLevel="0" collapsed="false">
      <c r="A8549" s="71" t="s">
        <v>61</v>
      </c>
      <c r="B8549" s="71" t="s">
        <v>55</v>
      </c>
      <c r="C8549" s="71" t="s">
        <v>134</v>
      </c>
      <c r="D8549" s="72" t="n">
        <v>68.14</v>
      </c>
      <c r="E8549" s="71" t="n">
        <v>1</v>
      </c>
      <c r="F8549" s="71" t="n">
        <v>20</v>
      </c>
      <c r="G8549" s="72" t="n">
        <v>1444.52</v>
      </c>
      <c r="H8549" s="72" t="n">
        <v>1311.73</v>
      </c>
      <c r="I8549" s="71" t="n">
        <f aca="false">IF(B8549&gt;=Settings!$B$23,1,0)</f>
        <v>1</v>
      </c>
      <c r="J8549" s="71" t="n">
        <v>1</v>
      </c>
      <c r="K8549" s="71" t="n">
        <f aca="false">F8549*I8549*J8549</f>
        <v>20</v>
      </c>
      <c r="L8549" s="71" t="n">
        <f aca="false">E8549*I8549*J8549</f>
        <v>1</v>
      </c>
      <c r="M8549" s="72" t="n">
        <f aca="false">G8549*I8549*J8549</f>
        <v>1444.52</v>
      </c>
      <c r="N8549" s="72" t="n">
        <f aca="false">D8549*I8549*J8549</f>
        <v>68.14</v>
      </c>
      <c r="O8549" s="71" t="n">
        <f aca="false">F8549*J8549</f>
        <v>20</v>
      </c>
      <c r="P8549" s="71" t="n">
        <f aca="false">E8549*J8549</f>
        <v>1</v>
      </c>
    </row>
    <row r="8550" customFormat="false" ht="15" hidden="false" customHeight="false" outlineLevel="0" collapsed="false">
      <c r="A8550" s="71" t="s">
        <v>59</v>
      </c>
      <c r="B8550" s="71" t="s">
        <v>55</v>
      </c>
      <c r="C8550" s="71" t="s">
        <v>1066</v>
      </c>
      <c r="D8550" s="72" t="n">
        <v>18.14</v>
      </c>
      <c r="E8550" s="71" t="n">
        <v>1</v>
      </c>
      <c r="F8550" s="71" t="n">
        <v>30</v>
      </c>
      <c r="G8550" s="72" t="n">
        <v>544.13</v>
      </c>
      <c r="H8550" s="72" t="n">
        <v>507.89</v>
      </c>
      <c r="I8550" s="71" t="n">
        <f aca="false">IF(B8550&gt;=Settings!$B$23,1,0)</f>
        <v>1</v>
      </c>
      <c r="J8550" s="71" t="n">
        <v>1</v>
      </c>
      <c r="K8550" s="71" t="n">
        <f aca="false">F8550*I8550*J8550</f>
        <v>30</v>
      </c>
      <c r="L8550" s="71" t="n">
        <f aca="false">E8550*I8550*J8550</f>
        <v>1</v>
      </c>
      <c r="M8550" s="72" t="n">
        <f aca="false">G8550*I8550*J8550</f>
        <v>544.13</v>
      </c>
      <c r="N8550" s="72" t="n">
        <f aca="false">D8550*I8550*J8550</f>
        <v>18.14</v>
      </c>
      <c r="O8550" s="71" t="n">
        <f aca="false">F8550*J8550</f>
        <v>30</v>
      </c>
      <c r="P8550" s="71" t="n">
        <f aca="false">E8550*J8550</f>
        <v>1</v>
      </c>
    </row>
    <row r="8551" customFormat="false" ht="15" hidden="false" customHeight="false" outlineLevel="0" collapsed="false">
      <c r="A8551" s="71" t="s">
        <v>61</v>
      </c>
      <c r="B8551" s="71" t="s">
        <v>55</v>
      </c>
      <c r="C8551" s="71" t="s">
        <v>877</v>
      </c>
      <c r="D8551" s="72" t="n">
        <v>0</v>
      </c>
      <c r="E8551" s="71" t="n">
        <v>0</v>
      </c>
      <c r="F8551" s="71" t="n">
        <v>6</v>
      </c>
      <c r="G8551" s="72" t="n">
        <v>636.08</v>
      </c>
      <c r="H8551" s="72" t="n">
        <v>624.72</v>
      </c>
      <c r="I8551" s="71" t="n">
        <f aca="false">IF(B8551&gt;=Settings!$B$23,1,0)</f>
        <v>1</v>
      </c>
      <c r="J8551" s="71" t="n">
        <v>1</v>
      </c>
      <c r="K8551" s="71" t="n">
        <f aca="false">F8551*I8551*J8551</f>
        <v>6</v>
      </c>
      <c r="L8551" s="71" t="n">
        <f aca="false">E8551*I8551*J8551</f>
        <v>0</v>
      </c>
      <c r="M8551" s="72" t="n">
        <f aca="false">G8551*I8551*J8551</f>
        <v>636.08</v>
      </c>
      <c r="N8551" s="72" t="n">
        <f aca="false">D8551*I8551*J8551</f>
        <v>-0</v>
      </c>
      <c r="O8551" s="71" t="n">
        <f aca="false">F8551*J8551</f>
        <v>6</v>
      </c>
      <c r="P8551" s="71" t="n">
        <f aca="false">E8551*J8551</f>
        <v>0</v>
      </c>
    </row>
    <row r="8552" customFormat="false" ht="15" hidden="false" customHeight="false" outlineLevel="0" collapsed="false">
      <c r="A8552" s="71" t="s">
        <v>59</v>
      </c>
      <c r="B8552" s="71" t="s">
        <v>55</v>
      </c>
      <c r="C8552" s="71" t="s">
        <v>614</v>
      </c>
      <c r="D8552" s="72" t="n">
        <v>0</v>
      </c>
      <c r="E8552" s="71" t="n">
        <v>0</v>
      </c>
      <c r="F8552" s="71" t="n">
        <v>1</v>
      </c>
      <c r="G8552" s="72" t="n">
        <v>90.86</v>
      </c>
      <c r="H8552" s="72" t="n">
        <v>90.86</v>
      </c>
      <c r="I8552" s="71" t="n">
        <f aca="false">IF(B8552&gt;=Settings!$B$23,1,0)</f>
        <v>1</v>
      </c>
      <c r="J8552" s="71" t="n">
        <v>1</v>
      </c>
      <c r="K8552" s="71" t="n">
        <f aca="false">F8552*I8552*J8552</f>
        <v>1</v>
      </c>
      <c r="L8552" s="71" t="n">
        <f aca="false">E8552*I8552*J8552</f>
        <v>0</v>
      </c>
      <c r="M8552" s="72" t="n">
        <f aca="false">G8552*I8552*J8552</f>
        <v>90.86</v>
      </c>
      <c r="N8552" s="72" t="n">
        <f aca="false">D8552*I8552*J8552</f>
        <v>-0</v>
      </c>
      <c r="O8552" s="71" t="n">
        <f aca="false">F8552*J8552</f>
        <v>1</v>
      </c>
      <c r="P8552" s="71" t="n">
        <f aca="false">E8552*J8552</f>
        <v>0</v>
      </c>
    </row>
    <row r="8553" customFormat="false" ht="15" hidden="false" customHeight="false" outlineLevel="0" collapsed="false">
      <c r="A8553" s="71" t="s">
        <v>59</v>
      </c>
      <c r="B8553" s="71" t="s">
        <v>55</v>
      </c>
      <c r="C8553" s="71" t="s">
        <v>1064</v>
      </c>
      <c r="D8553" s="72" t="n">
        <v>63.59</v>
      </c>
      <c r="E8553" s="71" t="n">
        <v>1</v>
      </c>
      <c r="F8553" s="71" t="n">
        <v>2</v>
      </c>
      <c r="G8553" s="72" t="n">
        <v>131.72</v>
      </c>
      <c r="H8553" s="72" t="n">
        <v>58.6</v>
      </c>
      <c r="I8553" s="71" t="n">
        <f aca="false">IF(B8553&gt;=Settings!$B$23,1,0)</f>
        <v>1</v>
      </c>
      <c r="J8553" s="71" t="n">
        <v>1</v>
      </c>
      <c r="K8553" s="71" t="n">
        <f aca="false">F8553*I8553*J8553</f>
        <v>2</v>
      </c>
      <c r="L8553" s="71" t="n">
        <f aca="false">E8553*I8553*J8553</f>
        <v>1</v>
      </c>
      <c r="M8553" s="72" t="n">
        <f aca="false">G8553*I8553*J8553</f>
        <v>131.72</v>
      </c>
      <c r="N8553" s="72" t="n">
        <f aca="false">D8553*I8553*J8553</f>
        <v>63.59</v>
      </c>
      <c r="O8553" s="71" t="n">
        <f aca="false">F8553*J8553</f>
        <v>2</v>
      </c>
      <c r="P8553" s="71" t="n">
        <f aca="false">E8553*J8553</f>
        <v>1</v>
      </c>
    </row>
    <row r="8554" customFormat="false" ht="15" hidden="false" customHeight="false" outlineLevel="0" collapsed="false">
      <c r="A8554" s="71" t="s">
        <v>59</v>
      </c>
      <c r="B8554" s="71" t="s">
        <v>55</v>
      </c>
      <c r="C8554" s="71" t="s">
        <v>2203</v>
      </c>
      <c r="D8554" s="72" t="n">
        <v>311.53</v>
      </c>
      <c r="E8554" s="71" t="n">
        <v>1</v>
      </c>
      <c r="F8554" s="71" t="n">
        <v>1</v>
      </c>
      <c r="G8554" s="72" t="n">
        <v>311.53</v>
      </c>
      <c r="H8554" s="72" t="n">
        <v>0</v>
      </c>
      <c r="I8554" s="71" t="n">
        <f aca="false">IF(B8554&gt;=Settings!$B$23,1,0)</f>
        <v>1</v>
      </c>
      <c r="J8554" s="71" t="n">
        <v>1</v>
      </c>
      <c r="K8554" s="71" t="n">
        <f aca="false">F8554*I8554*J8554</f>
        <v>1</v>
      </c>
      <c r="L8554" s="71" t="n">
        <f aca="false">E8554*I8554*J8554</f>
        <v>1</v>
      </c>
      <c r="M8554" s="72" t="n">
        <f aca="false">G8554*I8554*J8554</f>
        <v>311.53</v>
      </c>
      <c r="N8554" s="72" t="n">
        <f aca="false">D8554*I8554*J8554</f>
        <v>311.53</v>
      </c>
      <c r="O8554" s="71" t="n">
        <f aca="false">F8554*J8554</f>
        <v>1</v>
      </c>
      <c r="P8554" s="71" t="n">
        <f aca="false">E8554*J8554</f>
        <v>1</v>
      </c>
    </row>
    <row r="8555" customFormat="false" ht="15" hidden="false" customHeight="false" outlineLevel="0" collapsed="false">
      <c r="A8555" s="71" t="s">
        <v>60</v>
      </c>
      <c r="B8555" s="71" t="s">
        <v>55</v>
      </c>
      <c r="C8555" s="71" t="s">
        <v>1079</v>
      </c>
      <c r="D8555" s="72" t="n">
        <v>10.86</v>
      </c>
      <c r="E8555" s="71" t="n">
        <v>1</v>
      </c>
      <c r="F8555" s="71" t="n">
        <v>17</v>
      </c>
      <c r="G8555" s="72" t="n">
        <v>184.63</v>
      </c>
      <c r="H8555" s="72" t="n">
        <v>165.66</v>
      </c>
      <c r="I8555" s="71" t="n">
        <f aca="false">IF(B8555&gt;=Settings!$B$23,1,0)</f>
        <v>1</v>
      </c>
      <c r="J8555" s="71" t="n">
        <v>1</v>
      </c>
      <c r="K8555" s="71" t="n">
        <f aca="false">F8555*I8555*J8555</f>
        <v>17</v>
      </c>
      <c r="L8555" s="71" t="n">
        <f aca="false">E8555*I8555*J8555</f>
        <v>1</v>
      </c>
      <c r="M8555" s="72" t="n">
        <f aca="false">G8555*I8555*J8555</f>
        <v>184.63</v>
      </c>
      <c r="N8555" s="72" t="n">
        <f aca="false">D8555*I8555*J8555</f>
        <v>10.86</v>
      </c>
      <c r="O8555" s="71" t="n">
        <f aca="false">F8555*J8555</f>
        <v>17</v>
      </c>
      <c r="P8555" s="71" t="n">
        <f aca="false">E8555*J8555</f>
        <v>1</v>
      </c>
    </row>
    <row r="8556" customFormat="false" ht="15" hidden="false" customHeight="false" outlineLevel="0" collapsed="false">
      <c r="A8556" s="71" t="s">
        <v>62</v>
      </c>
      <c r="B8556" s="71" t="s">
        <v>55</v>
      </c>
      <c r="C8556" s="71" t="s">
        <v>393</v>
      </c>
      <c r="D8556" s="72" t="n">
        <v>3.05</v>
      </c>
      <c r="E8556" s="71" t="n">
        <v>1</v>
      </c>
      <c r="F8556" s="71" t="n">
        <v>5</v>
      </c>
      <c r="G8556" s="72" t="n">
        <v>17.95</v>
      </c>
      <c r="H8556" s="72" t="n">
        <v>13.82</v>
      </c>
      <c r="I8556" s="71" t="n">
        <f aca="false">IF(B8556&gt;=Settings!$B$23,1,0)</f>
        <v>1</v>
      </c>
      <c r="J8556" s="71" t="n">
        <v>1</v>
      </c>
      <c r="K8556" s="71" t="n">
        <f aca="false">F8556*I8556*J8556</f>
        <v>5</v>
      </c>
      <c r="L8556" s="71" t="n">
        <f aca="false">E8556*I8556*J8556</f>
        <v>1</v>
      </c>
      <c r="M8556" s="72" t="n">
        <f aca="false">G8556*I8556*J8556</f>
        <v>17.95</v>
      </c>
      <c r="N8556" s="72" t="n">
        <f aca="false">D8556*I8556*J8556</f>
        <v>3.05</v>
      </c>
      <c r="O8556" s="71" t="n">
        <f aca="false">F8556*J8556</f>
        <v>5</v>
      </c>
      <c r="P8556" s="71" t="n">
        <f aca="false">E8556*J8556</f>
        <v>1</v>
      </c>
    </row>
    <row r="8557" customFormat="false" ht="15" hidden="false" customHeight="false" outlineLevel="0" collapsed="false">
      <c r="A8557" s="71" t="s">
        <v>59</v>
      </c>
      <c r="B8557" s="71" t="s">
        <v>55</v>
      </c>
      <c r="C8557" s="71" t="s">
        <v>1439</v>
      </c>
      <c r="D8557" s="72" t="n">
        <v>63.59</v>
      </c>
      <c r="E8557" s="71" t="n">
        <v>1</v>
      </c>
      <c r="F8557" s="71" t="n">
        <v>1</v>
      </c>
      <c r="G8557" s="72" t="n">
        <v>63.59</v>
      </c>
      <c r="H8557" s="72" t="n">
        <v>0</v>
      </c>
      <c r="I8557" s="71" t="n">
        <f aca="false">IF(B8557&gt;=Settings!$B$23,1,0)</f>
        <v>1</v>
      </c>
      <c r="J8557" s="71" t="n">
        <v>1</v>
      </c>
      <c r="K8557" s="71" t="n">
        <f aca="false">F8557*I8557*J8557</f>
        <v>1</v>
      </c>
      <c r="L8557" s="71" t="n">
        <f aca="false">E8557*I8557*J8557</f>
        <v>1</v>
      </c>
      <c r="M8557" s="72" t="n">
        <f aca="false">G8557*I8557*J8557</f>
        <v>63.59</v>
      </c>
      <c r="N8557" s="72" t="n">
        <f aca="false">D8557*I8557*J8557</f>
        <v>63.59</v>
      </c>
      <c r="O8557" s="71" t="n">
        <f aca="false">F8557*J8557</f>
        <v>1</v>
      </c>
      <c r="P8557" s="71" t="n">
        <f aca="false">E8557*J8557</f>
        <v>1</v>
      </c>
    </row>
    <row r="8558" customFormat="false" ht="15" hidden="false" customHeight="false" outlineLevel="0" collapsed="false">
      <c r="A8558" s="71" t="s">
        <v>59</v>
      </c>
      <c r="B8558" s="71" t="s">
        <v>55</v>
      </c>
      <c r="C8558" s="71" t="s">
        <v>975</v>
      </c>
      <c r="D8558" s="72" t="n">
        <v>90.86</v>
      </c>
      <c r="E8558" s="71" t="n">
        <v>1</v>
      </c>
      <c r="F8558" s="71" t="n">
        <v>2</v>
      </c>
      <c r="G8558" s="72" t="n">
        <v>181.72</v>
      </c>
      <c r="H8558" s="72" t="n">
        <v>90.86</v>
      </c>
      <c r="I8558" s="71" t="n">
        <f aca="false">IF(B8558&gt;=Settings!$B$23,1,0)</f>
        <v>1</v>
      </c>
      <c r="J8558" s="71" t="n">
        <v>1</v>
      </c>
      <c r="K8558" s="71" t="n">
        <f aca="false">F8558*I8558*J8558</f>
        <v>2</v>
      </c>
      <c r="L8558" s="71" t="n">
        <f aca="false">E8558*I8558*J8558</f>
        <v>1</v>
      </c>
      <c r="M8558" s="72" t="n">
        <f aca="false">G8558*I8558*J8558</f>
        <v>181.72</v>
      </c>
      <c r="N8558" s="72" t="n">
        <f aca="false">D8558*I8558*J8558</f>
        <v>90.86</v>
      </c>
      <c r="O8558" s="71" t="n">
        <f aca="false">F8558*J8558</f>
        <v>2</v>
      </c>
      <c r="P8558" s="71" t="n">
        <f aca="false">E8558*J8558</f>
        <v>1</v>
      </c>
    </row>
    <row r="8559" customFormat="false" ht="15" hidden="false" customHeight="false" outlineLevel="0" collapsed="false">
      <c r="A8559" s="71" t="s">
        <v>61</v>
      </c>
      <c r="B8559" s="71" t="s">
        <v>55</v>
      </c>
      <c r="C8559" s="71" t="s">
        <v>1493</v>
      </c>
      <c r="D8559" s="72" t="n">
        <v>0</v>
      </c>
      <c r="E8559" s="71" t="n">
        <v>0</v>
      </c>
      <c r="F8559" s="71" t="n">
        <v>2</v>
      </c>
      <c r="G8559" s="72" t="n">
        <v>245.35</v>
      </c>
      <c r="H8559" s="72" t="n">
        <v>208.57</v>
      </c>
      <c r="I8559" s="71" t="n">
        <f aca="false">IF(B8559&gt;=Settings!$B$23,1,0)</f>
        <v>1</v>
      </c>
      <c r="J8559" s="71" t="n">
        <v>1</v>
      </c>
      <c r="K8559" s="71" t="n">
        <f aca="false">F8559*I8559*J8559</f>
        <v>2</v>
      </c>
      <c r="L8559" s="71" t="n">
        <f aca="false">E8559*I8559*J8559</f>
        <v>0</v>
      </c>
      <c r="M8559" s="72" t="n">
        <f aca="false">G8559*I8559*J8559</f>
        <v>245.35</v>
      </c>
      <c r="N8559" s="72" t="n">
        <f aca="false">D8559*I8559*J8559</f>
        <v>-0</v>
      </c>
      <c r="O8559" s="71" t="n">
        <f aca="false">F8559*J8559</f>
        <v>2</v>
      </c>
      <c r="P8559" s="71" t="n">
        <f aca="false">E8559*J8559</f>
        <v>0</v>
      </c>
    </row>
    <row r="8560" customFormat="false" ht="15" hidden="false" customHeight="false" outlineLevel="0" collapsed="false">
      <c r="A8560" s="71" t="s">
        <v>59</v>
      </c>
      <c r="B8560" s="71" t="s">
        <v>55</v>
      </c>
      <c r="C8560" s="71" t="s">
        <v>126</v>
      </c>
      <c r="D8560" s="72" t="n">
        <v>582.17</v>
      </c>
      <c r="E8560" s="71" t="n">
        <v>8</v>
      </c>
      <c r="F8560" s="71" t="n">
        <v>64</v>
      </c>
      <c r="G8560" s="72" t="n">
        <v>4965.28</v>
      </c>
      <c r="H8560" s="72" t="n">
        <v>4253.75</v>
      </c>
      <c r="I8560" s="71" t="n">
        <f aca="false">IF(B8560&gt;=Settings!$B$23,1,0)</f>
        <v>1</v>
      </c>
      <c r="J8560" s="71" t="n">
        <v>1</v>
      </c>
      <c r="K8560" s="71" t="n">
        <f aca="false">F8560*I8560*J8560</f>
        <v>64</v>
      </c>
      <c r="L8560" s="71" t="n">
        <f aca="false">E8560*I8560*J8560</f>
        <v>8</v>
      </c>
      <c r="M8560" s="72" t="n">
        <f aca="false">G8560*I8560*J8560</f>
        <v>4965.28</v>
      </c>
      <c r="N8560" s="72" t="n">
        <f aca="false">D8560*I8560*J8560</f>
        <v>582.17</v>
      </c>
      <c r="O8560" s="71" t="n">
        <f aca="false">F8560*J8560</f>
        <v>64</v>
      </c>
      <c r="P8560" s="71" t="n">
        <f aca="false">E8560*J8560</f>
        <v>8</v>
      </c>
    </row>
    <row r="8561" customFormat="false" ht="15" hidden="false" customHeight="false" outlineLevel="0" collapsed="false">
      <c r="A8561" s="71" t="s">
        <v>59</v>
      </c>
      <c r="B8561" s="71" t="s">
        <v>55</v>
      </c>
      <c r="C8561" s="71" t="s">
        <v>117</v>
      </c>
      <c r="D8561" s="72" t="n">
        <v>860.63</v>
      </c>
      <c r="E8561" s="71" t="n">
        <v>12</v>
      </c>
      <c r="F8561" s="71" t="n">
        <v>108</v>
      </c>
      <c r="G8561" s="72" t="n">
        <v>7785.86</v>
      </c>
      <c r="H8561" s="72" t="n">
        <v>6630.88</v>
      </c>
      <c r="I8561" s="71" t="n">
        <f aca="false">IF(B8561&gt;=Settings!$B$23,1,0)</f>
        <v>1</v>
      </c>
      <c r="J8561" s="71" t="n">
        <v>1</v>
      </c>
      <c r="K8561" s="71" t="n">
        <f aca="false">F8561*I8561*J8561</f>
        <v>108</v>
      </c>
      <c r="L8561" s="71" t="n">
        <f aca="false">E8561*I8561*J8561</f>
        <v>12</v>
      </c>
      <c r="M8561" s="72" t="n">
        <f aca="false">G8561*I8561*J8561</f>
        <v>7785.86</v>
      </c>
      <c r="N8561" s="72" t="n">
        <f aca="false">D8561*I8561*J8561</f>
        <v>860.63</v>
      </c>
      <c r="O8561" s="71" t="n">
        <f aca="false">F8561*J8561</f>
        <v>108</v>
      </c>
      <c r="P8561" s="71" t="n">
        <f aca="false">E8561*J8561</f>
        <v>12</v>
      </c>
    </row>
    <row r="8562" customFormat="false" ht="15" hidden="false" customHeight="false" outlineLevel="0" collapsed="false">
      <c r="A8562" s="71" t="s">
        <v>59</v>
      </c>
      <c r="B8562" s="71" t="s">
        <v>55</v>
      </c>
      <c r="C8562" s="71" t="s">
        <v>977</v>
      </c>
      <c r="D8562" s="72" t="n">
        <v>0</v>
      </c>
      <c r="E8562" s="71" t="n">
        <v>0</v>
      </c>
      <c r="F8562" s="71" t="n">
        <v>17</v>
      </c>
      <c r="G8562" s="72" t="n">
        <v>138.37</v>
      </c>
      <c r="H8562" s="72" t="n">
        <v>137.16</v>
      </c>
      <c r="I8562" s="71" t="n">
        <f aca="false">IF(B8562&gt;=Settings!$B$23,1,0)</f>
        <v>1</v>
      </c>
      <c r="J8562" s="71" t="n">
        <v>1</v>
      </c>
      <c r="K8562" s="71" t="n">
        <f aca="false">F8562*I8562*J8562</f>
        <v>17</v>
      </c>
      <c r="L8562" s="71" t="n">
        <f aca="false">E8562*I8562*J8562</f>
        <v>0</v>
      </c>
      <c r="M8562" s="72" t="n">
        <f aca="false">G8562*I8562*J8562</f>
        <v>138.37</v>
      </c>
      <c r="N8562" s="72" t="n">
        <f aca="false">D8562*I8562*J8562</f>
        <v>-0</v>
      </c>
      <c r="O8562" s="71" t="n">
        <f aca="false">F8562*J8562</f>
        <v>17</v>
      </c>
      <c r="P8562" s="71" t="n">
        <f aca="false">E8562*J8562</f>
        <v>0</v>
      </c>
    </row>
    <row r="8563" customFormat="false" ht="15" hidden="false" customHeight="false" outlineLevel="0" collapsed="false">
      <c r="A8563" s="71" t="s">
        <v>59</v>
      </c>
      <c r="B8563" s="71" t="s">
        <v>55</v>
      </c>
      <c r="C8563" s="71" t="s">
        <v>2139</v>
      </c>
      <c r="D8563" s="72" t="n">
        <v>0</v>
      </c>
      <c r="E8563" s="71" t="n">
        <v>0</v>
      </c>
      <c r="F8563" s="71" t="n">
        <v>11</v>
      </c>
      <c r="G8563" s="72" t="n">
        <v>1049.44</v>
      </c>
      <c r="H8563" s="72" t="n">
        <v>1037.86</v>
      </c>
      <c r="I8563" s="71" t="n">
        <f aca="false">IF(B8563&gt;=Settings!$B$23,1,0)</f>
        <v>1</v>
      </c>
      <c r="J8563" s="71" t="n">
        <v>1</v>
      </c>
      <c r="K8563" s="71" t="n">
        <f aca="false">F8563*I8563*J8563</f>
        <v>11</v>
      </c>
      <c r="L8563" s="71" t="n">
        <f aca="false">E8563*I8563*J8563</f>
        <v>0</v>
      </c>
      <c r="M8563" s="72" t="n">
        <f aca="false">G8563*I8563*J8563</f>
        <v>1049.44</v>
      </c>
      <c r="N8563" s="72" t="n">
        <f aca="false">D8563*I8563*J8563</f>
        <v>-0</v>
      </c>
      <c r="O8563" s="71" t="n">
        <f aca="false">F8563*J8563</f>
        <v>11</v>
      </c>
      <c r="P8563" s="71" t="n">
        <f aca="false">E8563*J8563</f>
        <v>0</v>
      </c>
    </row>
    <row r="8564" customFormat="false" ht="15" hidden="false" customHeight="false" outlineLevel="0" collapsed="false">
      <c r="A8564" s="71" t="s">
        <v>61</v>
      </c>
      <c r="B8564" s="71" t="s">
        <v>55</v>
      </c>
      <c r="C8564" s="71" t="s">
        <v>976</v>
      </c>
      <c r="D8564" s="72" t="n">
        <v>90.86</v>
      </c>
      <c r="E8564" s="71" t="n">
        <v>1</v>
      </c>
      <c r="F8564" s="71" t="n">
        <v>6</v>
      </c>
      <c r="G8564" s="72" t="n">
        <v>545.16</v>
      </c>
      <c r="H8564" s="72" t="n">
        <v>427.06</v>
      </c>
      <c r="I8564" s="71" t="n">
        <f aca="false">IF(B8564&gt;=Settings!$B$23,1,0)</f>
        <v>1</v>
      </c>
      <c r="J8564" s="71" t="n">
        <v>1</v>
      </c>
      <c r="K8564" s="71" t="n">
        <f aca="false">F8564*I8564*J8564</f>
        <v>6</v>
      </c>
      <c r="L8564" s="71" t="n">
        <f aca="false">E8564*I8564*J8564</f>
        <v>1</v>
      </c>
      <c r="M8564" s="72" t="n">
        <f aca="false">G8564*I8564*J8564</f>
        <v>545.16</v>
      </c>
      <c r="N8564" s="72" t="n">
        <f aca="false">D8564*I8564*J8564</f>
        <v>90.86</v>
      </c>
      <c r="O8564" s="71" t="n">
        <f aca="false">F8564*J8564</f>
        <v>6</v>
      </c>
      <c r="P8564" s="71" t="n">
        <f aca="false">E8564*J8564</f>
        <v>1</v>
      </c>
    </row>
    <row r="8565" customFormat="false" ht="15" hidden="false" customHeight="false" outlineLevel="0" collapsed="false">
      <c r="A8565" s="71" t="s">
        <v>61</v>
      </c>
      <c r="B8565" s="71" t="s">
        <v>55</v>
      </c>
      <c r="C8565" s="71" t="s">
        <v>997</v>
      </c>
      <c r="D8565" s="72" t="n">
        <v>0</v>
      </c>
      <c r="E8565" s="71" t="n">
        <v>0</v>
      </c>
      <c r="F8565" s="71" t="n">
        <v>3</v>
      </c>
      <c r="G8565" s="72" t="n">
        <v>322.59</v>
      </c>
      <c r="H8565" s="72" t="n">
        <v>322.59</v>
      </c>
      <c r="I8565" s="71" t="n">
        <f aca="false">IF(B8565&gt;=Settings!$B$23,1,0)</f>
        <v>1</v>
      </c>
      <c r="J8565" s="71" t="n">
        <v>1</v>
      </c>
      <c r="K8565" s="71" t="n">
        <f aca="false">F8565*I8565*J8565</f>
        <v>3</v>
      </c>
      <c r="L8565" s="71" t="n">
        <f aca="false">E8565*I8565*J8565</f>
        <v>0</v>
      </c>
      <c r="M8565" s="72" t="n">
        <f aca="false">G8565*I8565*J8565</f>
        <v>322.59</v>
      </c>
      <c r="N8565" s="72" t="n">
        <f aca="false">D8565*I8565*J8565</f>
        <v>-0</v>
      </c>
      <c r="O8565" s="71" t="n">
        <f aca="false">F8565*J8565</f>
        <v>3</v>
      </c>
      <c r="P8565" s="71" t="n">
        <f aca="false">E8565*J8565</f>
        <v>0</v>
      </c>
    </row>
    <row r="8566" customFormat="false" ht="15" hidden="false" customHeight="false" outlineLevel="0" collapsed="false">
      <c r="A8566" s="71" t="s">
        <v>60</v>
      </c>
      <c r="B8566" s="71" t="s">
        <v>55</v>
      </c>
      <c r="C8566" s="71" t="s">
        <v>1479</v>
      </c>
      <c r="D8566" s="72" t="n">
        <v>0</v>
      </c>
      <c r="E8566" s="71" t="n">
        <v>0</v>
      </c>
      <c r="F8566" s="71" t="n">
        <v>18</v>
      </c>
      <c r="G8566" s="72" t="n">
        <v>1112.82</v>
      </c>
      <c r="H8566" s="72" t="n">
        <v>1078.78</v>
      </c>
      <c r="I8566" s="71" t="n">
        <f aca="false">IF(B8566&gt;=Settings!$B$23,1,0)</f>
        <v>1</v>
      </c>
      <c r="J8566" s="71" t="n">
        <v>1</v>
      </c>
      <c r="K8566" s="71" t="n">
        <f aca="false">F8566*I8566*J8566</f>
        <v>18</v>
      </c>
      <c r="L8566" s="71" t="n">
        <f aca="false">E8566*I8566*J8566</f>
        <v>0</v>
      </c>
      <c r="M8566" s="72" t="n">
        <f aca="false">G8566*I8566*J8566</f>
        <v>1112.82</v>
      </c>
      <c r="N8566" s="72" t="n">
        <f aca="false">D8566*I8566*J8566</f>
        <v>-0</v>
      </c>
      <c r="O8566" s="71" t="n">
        <f aca="false">F8566*J8566</f>
        <v>18</v>
      </c>
      <c r="P8566" s="71" t="n">
        <f aca="false">E8566*J8566</f>
        <v>0</v>
      </c>
    </row>
    <row r="8567" customFormat="false" ht="15" hidden="false" customHeight="false" outlineLevel="0" collapsed="false">
      <c r="A8567" s="71" t="s">
        <v>59</v>
      </c>
      <c r="B8567" s="71" t="s">
        <v>55</v>
      </c>
      <c r="C8567" s="71" t="s">
        <v>1369</v>
      </c>
      <c r="D8567" s="72" t="n">
        <v>43.91</v>
      </c>
      <c r="E8567" s="71" t="n">
        <v>3</v>
      </c>
      <c r="F8567" s="71" t="n">
        <v>9</v>
      </c>
      <c r="G8567" s="72" t="n">
        <v>138.66</v>
      </c>
      <c r="H8567" s="72" t="n">
        <v>87.84</v>
      </c>
      <c r="I8567" s="71" t="n">
        <f aca="false">IF(B8567&gt;=Settings!$B$23,1,0)</f>
        <v>1</v>
      </c>
      <c r="J8567" s="71" t="n">
        <v>1</v>
      </c>
      <c r="K8567" s="71" t="n">
        <f aca="false">F8567*I8567*J8567</f>
        <v>9</v>
      </c>
      <c r="L8567" s="71" t="n">
        <f aca="false">E8567*I8567*J8567</f>
        <v>3</v>
      </c>
      <c r="M8567" s="72" t="n">
        <f aca="false">G8567*I8567*J8567</f>
        <v>138.66</v>
      </c>
      <c r="N8567" s="72" t="n">
        <f aca="false">D8567*I8567*J8567</f>
        <v>43.91</v>
      </c>
      <c r="O8567" s="71" t="n">
        <f aca="false">F8567*J8567</f>
        <v>9</v>
      </c>
      <c r="P8567" s="71" t="n">
        <f aca="false">E8567*J8567</f>
        <v>3</v>
      </c>
    </row>
    <row r="8568" customFormat="false" ht="15" hidden="false" customHeight="false" outlineLevel="0" collapsed="false">
      <c r="A8568" s="71" t="s">
        <v>59</v>
      </c>
      <c r="B8568" s="71" t="s">
        <v>55</v>
      </c>
      <c r="C8568" s="71" t="s">
        <v>886</v>
      </c>
      <c r="D8568" s="72" t="n">
        <v>0</v>
      </c>
      <c r="E8568" s="71" t="n">
        <v>0</v>
      </c>
      <c r="F8568" s="71" t="n">
        <v>3</v>
      </c>
      <c r="G8568" s="72" t="n">
        <v>386.22</v>
      </c>
      <c r="H8568" s="72" t="n">
        <v>360.78</v>
      </c>
      <c r="I8568" s="71" t="n">
        <f aca="false">IF(B8568&gt;=Settings!$B$23,1,0)</f>
        <v>1</v>
      </c>
      <c r="J8568" s="71" t="n">
        <v>1</v>
      </c>
      <c r="K8568" s="71" t="n">
        <f aca="false">F8568*I8568*J8568</f>
        <v>3</v>
      </c>
      <c r="L8568" s="71" t="n">
        <f aca="false">E8568*I8568*J8568</f>
        <v>0</v>
      </c>
      <c r="M8568" s="72" t="n">
        <f aca="false">G8568*I8568*J8568</f>
        <v>386.22</v>
      </c>
      <c r="N8568" s="72" t="n">
        <f aca="false">D8568*I8568*J8568</f>
        <v>-0</v>
      </c>
      <c r="O8568" s="71" t="n">
        <f aca="false">F8568*J8568</f>
        <v>3</v>
      </c>
      <c r="P8568" s="71" t="n">
        <f aca="false">E8568*J8568</f>
        <v>0</v>
      </c>
    </row>
    <row r="8569" customFormat="false" ht="15" hidden="false" customHeight="false" outlineLevel="0" collapsed="false">
      <c r="A8569" s="71" t="s">
        <v>62</v>
      </c>
      <c r="B8569" s="71" t="s">
        <v>55</v>
      </c>
      <c r="C8569" s="71" t="s">
        <v>1786</v>
      </c>
      <c r="D8569" s="72" t="n">
        <v>0</v>
      </c>
      <c r="E8569" s="71" t="n">
        <v>0</v>
      </c>
      <c r="F8569" s="71" t="n">
        <v>2</v>
      </c>
      <c r="G8569" s="72" t="n">
        <v>172.63</v>
      </c>
      <c r="H8569" s="72" t="n">
        <v>172.63</v>
      </c>
      <c r="I8569" s="71" t="n">
        <f aca="false">IF(B8569&gt;=Settings!$B$23,1,0)</f>
        <v>1</v>
      </c>
      <c r="J8569" s="71" t="n">
        <v>1</v>
      </c>
      <c r="K8569" s="71" t="n">
        <f aca="false">F8569*I8569*J8569</f>
        <v>2</v>
      </c>
      <c r="L8569" s="71" t="n">
        <f aca="false">E8569*I8569*J8569</f>
        <v>0</v>
      </c>
      <c r="M8569" s="72" t="n">
        <f aca="false">G8569*I8569*J8569</f>
        <v>172.63</v>
      </c>
      <c r="N8569" s="72" t="n">
        <f aca="false">D8569*I8569*J8569</f>
        <v>-0</v>
      </c>
      <c r="O8569" s="71" t="n">
        <f aca="false">F8569*J8569</f>
        <v>2</v>
      </c>
      <c r="P8569" s="71" t="n">
        <f aca="false">E8569*J8569</f>
        <v>0</v>
      </c>
    </row>
    <row r="8570" customFormat="false" ht="15" hidden="false" customHeight="false" outlineLevel="0" collapsed="false">
      <c r="A8570" s="71" t="s">
        <v>60</v>
      </c>
      <c r="B8570" s="71" t="s">
        <v>55</v>
      </c>
      <c r="C8570" s="71" t="s">
        <v>152</v>
      </c>
      <c r="D8570" s="72" t="n">
        <v>99.95</v>
      </c>
      <c r="E8570" s="71" t="n">
        <v>1</v>
      </c>
      <c r="F8570" s="71" t="n">
        <v>8</v>
      </c>
      <c r="G8570" s="72" t="n">
        <v>972.34</v>
      </c>
      <c r="H8570" s="72" t="n">
        <v>811.75</v>
      </c>
      <c r="I8570" s="71" t="n">
        <f aca="false">IF(B8570&gt;=Settings!$B$23,1,0)</f>
        <v>1</v>
      </c>
      <c r="J8570" s="71" t="n">
        <v>1</v>
      </c>
      <c r="K8570" s="71" t="n">
        <f aca="false">F8570*I8570*J8570</f>
        <v>8</v>
      </c>
      <c r="L8570" s="71" t="n">
        <f aca="false">E8570*I8570*J8570</f>
        <v>1</v>
      </c>
      <c r="M8570" s="72" t="n">
        <f aca="false">G8570*I8570*J8570</f>
        <v>972.34</v>
      </c>
      <c r="N8570" s="72" t="n">
        <f aca="false">D8570*I8570*J8570</f>
        <v>99.95</v>
      </c>
      <c r="O8570" s="71" t="n">
        <f aca="false">F8570*J8570</f>
        <v>8</v>
      </c>
      <c r="P8570" s="71" t="n">
        <f aca="false">E8570*J8570</f>
        <v>1</v>
      </c>
    </row>
    <row r="8571" customFormat="false" ht="15" hidden="false" customHeight="false" outlineLevel="0" collapsed="false">
      <c r="A8571" s="71" t="s">
        <v>61</v>
      </c>
      <c r="B8571" s="71" t="s">
        <v>55</v>
      </c>
      <c r="C8571" s="71" t="s">
        <v>125</v>
      </c>
      <c r="D8571" s="72" t="n">
        <v>327.13</v>
      </c>
      <c r="E8571" s="71" t="n">
        <v>3</v>
      </c>
      <c r="F8571" s="71" t="n">
        <v>37</v>
      </c>
      <c r="G8571" s="72" t="n">
        <v>3857.25</v>
      </c>
      <c r="H8571" s="72" t="n">
        <v>3434.74</v>
      </c>
      <c r="I8571" s="71" t="n">
        <f aca="false">IF(B8571&gt;=Settings!$B$23,1,0)</f>
        <v>1</v>
      </c>
      <c r="J8571" s="71" t="n">
        <v>1</v>
      </c>
      <c r="K8571" s="71" t="n">
        <f aca="false">F8571*I8571*J8571</f>
        <v>37</v>
      </c>
      <c r="L8571" s="71" t="n">
        <f aca="false">E8571*I8571*J8571</f>
        <v>3</v>
      </c>
      <c r="M8571" s="72" t="n">
        <f aca="false">G8571*I8571*J8571</f>
        <v>3857.25</v>
      </c>
      <c r="N8571" s="72" t="n">
        <f aca="false">D8571*I8571*J8571</f>
        <v>327.13</v>
      </c>
      <c r="O8571" s="71" t="n">
        <f aca="false">F8571*J8571</f>
        <v>37</v>
      </c>
      <c r="P8571" s="71" t="n">
        <f aca="false">E8571*J8571</f>
        <v>3</v>
      </c>
    </row>
    <row r="8572" customFormat="false" ht="15" hidden="false" customHeight="false" outlineLevel="0" collapsed="false">
      <c r="A8572" s="71" t="s">
        <v>60</v>
      </c>
      <c r="B8572" s="71" t="s">
        <v>55</v>
      </c>
      <c r="C8572" s="71" t="s">
        <v>577</v>
      </c>
      <c r="D8572" s="72" t="n">
        <v>99.95</v>
      </c>
      <c r="E8572" s="71" t="n">
        <v>1</v>
      </c>
      <c r="F8572" s="71" t="n">
        <v>4</v>
      </c>
      <c r="G8572" s="72" t="n">
        <v>417.99</v>
      </c>
      <c r="H8572" s="72" t="n">
        <v>303.06</v>
      </c>
      <c r="I8572" s="71" t="n">
        <f aca="false">IF(B8572&gt;=Settings!$B$23,1,0)</f>
        <v>1</v>
      </c>
      <c r="J8572" s="71" t="n">
        <v>1</v>
      </c>
      <c r="K8572" s="71" t="n">
        <f aca="false">F8572*I8572*J8572</f>
        <v>4</v>
      </c>
      <c r="L8572" s="71" t="n">
        <f aca="false">E8572*I8572*J8572</f>
        <v>1</v>
      </c>
      <c r="M8572" s="72" t="n">
        <f aca="false">G8572*I8572*J8572</f>
        <v>417.99</v>
      </c>
      <c r="N8572" s="72" t="n">
        <f aca="false">D8572*I8572*J8572</f>
        <v>99.95</v>
      </c>
      <c r="O8572" s="71" t="n">
        <f aca="false">F8572*J8572</f>
        <v>4</v>
      </c>
      <c r="P8572" s="71" t="n">
        <f aca="false">E8572*J8572</f>
        <v>1</v>
      </c>
    </row>
    <row r="8573" customFormat="false" ht="15" hidden="false" customHeight="false" outlineLevel="0" collapsed="false">
      <c r="A8573" s="71" t="s">
        <v>59</v>
      </c>
      <c r="B8573" s="71" t="s">
        <v>55</v>
      </c>
      <c r="C8573" s="71" t="s">
        <v>908</v>
      </c>
      <c r="D8573" s="72" t="n">
        <v>37.85</v>
      </c>
      <c r="E8573" s="71" t="n">
        <v>3</v>
      </c>
      <c r="F8573" s="71" t="n">
        <v>11</v>
      </c>
      <c r="G8573" s="72" t="n">
        <v>159.5</v>
      </c>
      <c r="H8573" s="72" t="n">
        <v>116.72</v>
      </c>
      <c r="I8573" s="71" t="n">
        <f aca="false">IF(B8573&gt;=Settings!$B$23,1,0)</f>
        <v>1</v>
      </c>
      <c r="J8573" s="71" t="n">
        <v>1</v>
      </c>
      <c r="K8573" s="71" t="n">
        <f aca="false">F8573*I8573*J8573</f>
        <v>11</v>
      </c>
      <c r="L8573" s="71" t="n">
        <f aca="false">E8573*I8573*J8573</f>
        <v>3</v>
      </c>
      <c r="M8573" s="72" t="n">
        <f aca="false">G8573*I8573*J8573</f>
        <v>159.5</v>
      </c>
      <c r="N8573" s="72" t="n">
        <f aca="false">D8573*I8573*J8573</f>
        <v>37.85</v>
      </c>
      <c r="O8573" s="71" t="n">
        <f aca="false">F8573*J8573</f>
        <v>11</v>
      </c>
      <c r="P8573" s="71" t="n">
        <f aca="false">E8573*J8573</f>
        <v>3</v>
      </c>
    </row>
    <row r="8574" customFormat="false" ht="15" hidden="false" customHeight="false" outlineLevel="0" collapsed="false">
      <c r="A8574" s="71" t="s">
        <v>59</v>
      </c>
      <c r="B8574" s="71" t="s">
        <v>55</v>
      </c>
      <c r="C8574" s="71" t="s">
        <v>907</v>
      </c>
      <c r="D8574" s="72" t="n">
        <v>0</v>
      </c>
      <c r="E8574" s="71" t="n">
        <v>0</v>
      </c>
      <c r="F8574" s="71" t="n">
        <v>2</v>
      </c>
      <c r="G8574" s="72" t="n">
        <v>204.45</v>
      </c>
      <c r="H8574" s="72" t="n">
        <v>168.34</v>
      </c>
      <c r="I8574" s="71" t="n">
        <f aca="false">IF(B8574&gt;=Settings!$B$23,1,0)</f>
        <v>1</v>
      </c>
      <c r="J8574" s="71" t="n">
        <v>1</v>
      </c>
      <c r="K8574" s="71" t="n">
        <f aca="false">F8574*I8574*J8574</f>
        <v>2</v>
      </c>
      <c r="L8574" s="71" t="n">
        <f aca="false">E8574*I8574*J8574</f>
        <v>0</v>
      </c>
      <c r="M8574" s="72" t="n">
        <f aca="false">G8574*I8574*J8574</f>
        <v>204.45</v>
      </c>
      <c r="N8574" s="72" t="n">
        <f aca="false">D8574*I8574*J8574</f>
        <v>-0</v>
      </c>
      <c r="O8574" s="71" t="n">
        <f aca="false">F8574*J8574</f>
        <v>2</v>
      </c>
      <c r="P8574" s="71" t="n">
        <f aca="false">E8574*J8574</f>
        <v>0</v>
      </c>
    </row>
    <row r="8575" customFormat="false" ht="15" hidden="false" customHeight="false" outlineLevel="0" collapsed="false">
      <c r="A8575" s="71" t="s">
        <v>60</v>
      </c>
      <c r="B8575" s="71" t="s">
        <v>55</v>
      </c>
      <c r="C8575" s="71" t="s">
        <v>588</v>
      </c>
      <c r="D8575" s="72" t="n">
        <v>107.23</v>
      </c>
      <c r="E8575" s="71" t="n">
        <v>1</v>
      </c>
      <c r="F8575" s="71" t="n">
        <v>8</v>
      </c>
      <c r="G8575" s="72" t="n">
        <v>927.82</v>
      </c>
      <c r="H8575" s="72" t="n">
        <v>801.93</v>
      </c>
      <c r="I8575" s="71" t="n">
        <f aca="false">IF(B8575&gt;=Settings!$B$23,1,0)</f>
        <v>1</v>
      </c>
      <c r="J8575" s="71" t="n">
        <v>1</v>
      </c>
      <c r="K8575" s="71" t="n">
        <f aca="false">F8575*I8575*J8575</f>
        <v>8</v>
      </c>
      <c r="L8575" s="71" t="n">
        <f aca="false">E8575*I8575*J8575</f>
        <v>1</v>
      </c>
      <c r="M8575" s="72" t="n">
        <f aca="false">G8575*I8575*J8575</f>
        <v>927.82</v>
      </c>
      <c r="N8575" s="72" t="n">
        <f aca="false">D8575*I8575*J8575</f>
        <v>107.23</v>
      </c>
      <c r="O8575" s="71" t="n">
        <f aca="false">F8575*J8575</f>
        <v>8</v>
      </c>
      <c r="P8575" s="71" t="n">
        <f aca="false">E8575*J8575</f>
        <v>1</v>
      </c>
    </row>
    <row r="8576" customFormat="false" ht="15" hidden="false" customHeight="false" outlineLevel="0" collapsed="false">
      <c r="A8576" s="71" t="s">
        <v>60</v>
      </c>
      <c r="B8576" s="71" t="s">
        <v>55</v>
      </c>
      <c r="C8576" s="71" t="s">
        <v>1190</v>
      </c>
      <c r="D8576" s="72" t="n">
        <v>0</v>
      </c>
      <c r="E8576" s="71" t="n">
        <v>0</v>
      </c>
      <c r="F8576" s="71" t="n">
        <v>1</v>
      </c>
      <c r="G8576" s="72" t="n">
        <v>159.05</v>
      </c>
      <c r="H8576" s="72" t="n">
        <v>159.05</v>
      </c>
      <c r="I8576" s="71" t="n">
        <f aca="false">IF(B8576&gt;=Settings!$B$23,1,0)</f>
        <v>1</v>
      </c>
      <c r="J8576" s="71" t="n">
        <v>1</v>
      </c>
      <c r="K8576" s="71" t="n">
        <f aca="false">F8576*I8576*J8576</f>
        <v>1</v>
      </c>
      <c r="L8576" s="71" t="n">
        <f aca="false">E8576*I8576*J8576</f>
        <v>0</v>
      </c>
      <c r="M8576" s="72" t="n">
        <f aca="false">G8576*I8576*J8576</f>
        <v>159.05</v>
      </c>
      <c r="N8576" s="72" t="n">
        <f aca="false">D8576*I8576*J8576</f>
        <v>-0</v>
      </c>
      <c r="O8576" s="71" t="n">
        <f aca="false">F8576*J8576</f>
        <v>1</v>
      </c>
      <c r="P8576" s="71" t="n">
        <f aca="false">E8576*J8576</f>
        <v>0</v>
      </c>
    </row>
    <row r="8577" customFormat="false" ht="15" hidden="false" customHeight="false" outlineLevel="0" collapsed="false">
      <c r="A8577" s="71" t="s">
        <v>59</v>
      </c>
      <c r="B8577" s="71" t="s">
        <v>55</v>
      </c>
      <c r="C8577" s="71" t="s">
        <v>909</v>
      </c>
      <c r="D8577" s="72" t="n">
        <v>31.01</v>
      </c>
      <c r="E8577" s="71" t="n">
        <v>2</v>
      </c>
      <c r="F8577" s="71" t="n">
        <v>12</v>
      </c>
      <c r="G8577" s="72" t="n">
        <v>206.76</v>
      </c>
      <c r="H8577" s="72" t="n">
        <v>170.59</v>
      </c>
      <c r="I8577" s="71" t="n">
        <f aca="false">IF(B8577&gt;=Settings!$B$23,1,0)</f>
        <v>1</v>
      </c>
      <c r="J8577" s="71" t="n">
        <v>1</v>
      </c>
      <c r="K8577" s="71" t="n">
        <f aca="false">F8577*I8577*J8577</f>
        <v>12</v>
      </c>
      <c r="L8577" s="71" t="n">
        <f aca="false">E8577*I8577*J8577</f>
        <v>2</v>
      </c>
      <c r="M8577" s="72" t="n">
        <f aca="false">G8577*I8577*J8577</f>
        <v>206.76</v>
      </c>
      <c r="N8577" s="72" t="n">
        <f aca="false">D8577*I8577*J8577</f>
        <v>31.01</v>
      </c>
      <c r="O8577" s="71" t="n">
        <f aca="false">F8577*J8577</f>
        <v>12</v>
      </c>
      <c r="P8577" s="71" t="n">
        <f aca="false">E8577*J8577</f>
        <v>2</v>
      </c>
    </row>
    <row r="8578" customFormat="false" ht="15" hidden="false" customHeight="false" outlineLevel="0" collapsed="false">
      <c r="A8578" s="71" t="s">
        <v>59</v>
      </c>
      <c r="B8578" s="71" t="s">
        <v>55</v>
      </c>
      <c r="C8578" s="71" t="s">
        <v>149</v>
      </c>
      <c r="D8578" s="72" t="n">
        <v>68.14</v>
      </c>
      <c r="E8578" s="71" t="n">
        <v>1</v>
      </c>
      <c r="F8578" s="71" t="n">
        <v>13</v>
      </c>
      <c r="G8578" s="72" t="n">
        <v>885.77</v>
      </c>
      <c r="H8578" s="72" t="n">
        <v>759.76</v>
      </c>
      <c r="I8578" s="71" t="n">
        <f aca="false">IF(B8578&gt;=Settings!$B$23,1,0)</f>
        <v>1</v>
      </c>
      <c r="J8578" s="71" t="n">
        <v>1</v>
      </c>
      <c r="K8578" s="71" t="n">
        <f aca="false">F8578*I8578*J8578</f>
        <v>13</v>
      </c>
      <c r="L8578" s="71" t="n">
        <f aca="false">E8578*I8578*J8578</f>
        <v>1</v>
      </c>
      <c r="M8578" s="72" t="n">
        <f aca="false">G8578*I8578*J8578</f>
        <v>885.77</v>
      </c>
      <c r="N8578" s="72" t="n">
        <f aca="false">D8578*I8578*J8578</f>
        <v>68.14</v>
      </c>
      <c r="O8578" s="71" t="n">
        <f aca="false">F8578*J8578</f>
        <v>13</v>
      </c>
      <c r="P8578" s="71" t="n">
        <f aca="false">E8578*J8578</f>
        <v>1</v>
      </c>
    </row>
    <row r="8579" customFormat="false" ht="15" hidden="false" customHeight="false" outlineLevel="0" collapsed="false">
      <c r="A8579" s="71" t="s">
        <v>59</v>
      </c>
      <c r="B8579" s="71" t="s">
        <v>55</v>
      </c>
      <c r="C8579" s="71" t="s">
        <v>1455</v>
      </c>
      <c r="D8579" s="72" t="n">
        <v>15.41</v>
      </c>
      <c r="E8579" s="71" t="n">
        <v>1</v>
      </c>
      <c r="F8579" s="71" t="n">
        <v>26</v>
      </c>
      <c r="G8579" s="72" t="n">
        <v>400.61</v>
      </c>
      <c r="H8579" s="72" t="n">
        <v>367.5</v>
      </c>
      <c r="I8579" s="71" t="n">
        <f aca="false">IF(B8579&gt;=Settings!$B$23,1,0)</f>
        <v>1</v>
      </c>
      <c r="J8579" s="71" t="n">
        <v>1</v>
      </c>
      <c r="K8579" s="71" t="n">
        <f aca="false">F8579*I8579*J8579</f>
        <v>26</v>
      </c>
      <c r="L8579" s="71" t="n">
        <f aca="false">E8579*I8579*J8579</f>
        <v>1</v>
      </c>
      <c r="M8579" s="72" t="n">
        <f aca="false">G8579*I8579*J8579</f>
        <v>400.61</v>
      </c>
      <c r="N8579" s="72" t="n">
        <f aca="false">D8579*I8579*J8579</f>
        <v>15.41</v>
      </c>
      <c r="O8579" s="71" t="n">
        <f aca="false">F8579*J8579</f>
        <v>26</v>
      </c>
      <c r="P8579" s="71" t="n">
        <f aca="false">E8579*J8579</f>
        <v>1</v>
      </c>
    </row>
    <row r="8580" customFormat="false" ht="15" hidden="false" customHeight="false" outlineLevel="0" collapsed="false">
      <c r="A8580" s="71" t="s">
        <v>61</v>
      </c>
      <c r="B8580" s="71" t="s">
        <v>55</v>
      </c>
      <c r="C8580" s="71" t="s">
        <v>1158</v>
      </c>
      <c r="D8580" s="72" t="n">
        <v>77.25</v>
      </c>
      <c r="E8580" s="71" t="n">
        <v>1</v>
      </c>
      <c r="F8580" s="71" t="n">
        <v>4</v>
      </c>
      <c r="G8580" s="72" t="n">
        <v>381.63</v>
      </c>
      <c r="H8580" s="72" t="n">
        <v>290.77</v>
      </c>
      <c r="I8580" s="71" t="n">
        <f aca="false">IF(B8580&gt;=Settings!$B$23,1,0)</f>
        <v>1</v>
      </c>
      <c r="J8580" s="71" t="n">
        <v>1</v>
      </c>
      <c r="K8580" s="71" t="n">
        <f aca="false">F8580*I8580*J8580</f>
        <v>4</v>
      </c>
      <c r="L8580" s="71" t="n">
        <f aca="false">E8580*I8580*J8580</f>
        <v>1</v>
      </c>
      <c r="M8580" s="72" t="n">
        <f aca="false">G8580*I8580*J8580</f>
        <v>381.63</v>
      </c>
      <c r="N8580" s="72" t="n">
        <f aca="false">D8580*I8580*J8580</f>
        <v>77.25</v>
      </c>
      <c r="O8580" s="71" t="n">
        <f aca="false">F8580*J8580</f>
        <v>4</v>
      </c>
      <c r="P8580" s="71" t="n">
        <f aca="false">E8580*J8580</f>
        <v>1</v>
      </c>
    </row>
    <row r="8581" customFormat="false" ht="15" hidden="false" customHeight="false" outlineLevel="0" collapsed="false">
      <c r="A8581" s="71" t="s">
        <v>59</v>
      </c>
      <c r="B8581" s="71" t="s">
        <v>55</v>
      </c>
      <c r="C8581" s="71" t="s">
        <v>911</v>
      </c>
      <c r="D8581" s="72" t="n">
        <v>0</v>
      </c>
      <c r="E8581" s="71" t="n">
        <v>0</v>
      </c>
      <c r="F8581" s="71" t="n">
        <v>1</v>
      </c>
      <c r="G8581" s="72" t="n">
        <v>86.32</v>
      </c>
      <c r="H8581" s="72" t="n">
        <v>86.32</v>
      </c>
      <c r="I8581" s="71" t="n">
        <f aca="false">IF(B8581&gt;=Settings!$B$23,1,0)</f>
        <v>1</v>
      </c>
      <c r="J8581" s="71" t="n">
        <v>1</v>
      </c>
      <c r="K8581" s="71" t="n">
        <f aca="false">F8581*I8581*J8581</f>
        <v>1</v>
      </c>
      <c r="L8581" s="71" t="n">
        <f aca="false">E8581*I8581*J8581</f>
        <v>0</v>
      </c>
      <c r="M8581" s="72" t="n">
        <f aca="false">G8581*I8581*J8581</f>
        <v>86.32</v>
      </c>
      <c r="N8581" s="72" t="n">
        <f aca="false">D8581*I8581*J8581</f>
        <v>-0</v>
      </c>
      <c r="O8581" s="71" t="n">
        <f aca="false">F8581*J8581</f>
        <v>1</v>
      </c>
      <c r="P8581" s="71" t="n">
        <f aca="false">E8581*J8581</f>
        <v>0</v>
      </c>
    </row>
    <row r="8582" customFormat="false" ht="15" hidden="false" customHeight="false" outlineLevel="0" collapsed="false">
      <c r="A8582" s="71" t="s">
        <v>59</v>
      </c>
      <c r="B8582" s="71" t="s">
        <v>55</v>
      </c>
      <c r="C8582" s="71" t="s">
        <v>910</v>
      </c>
      <c r="D8582" s="72" t="n">
        <v>68.14</v>
      </c>
      <c r="E8582" s="71" t="n">
        <v>1</v>
      </c>
      <c r="F8582" s="71" t="n">
        <v>7</v>
      </c>
      <c r="G8582" s="72" t="n">
        <v>490.59</v>
      </c>
      <c r="H8582" s="72" t="n">
        <v>394.07</v>
      </c>
      <c r="I8582" s="71" t="n">
        <f aca="false">IF(B8582&gt;=Settings!$B$23,1,0)</f>
        <v>1</v>
      </c>
      <c r="J8582" s="71" t="n">
        <v>1</v>
      </c>
      <c r="K8582" s="71" t="n">
        <f aca="false">F8582*I8582*J8582</f>
        <v>7</v>
      </c>
      <c r="L8582" s="71" t="n">
        <f aca="false">E8582*I8582*J8582</f>
        <v>1</v>
      </c>
      <c r="M8582" s="72" t="n">
        <f aca="false">G8582*I8582*J8582</f>
        <v>490.59</v>
      </c>
      <c r="N8582" s="72" t="n">
        <f aca="false">D8582*I8582*J8582</f>
        <v>68.14</v>
      </c>
      <c r="O8582" s="71" t="n">
        <f aca="false">F8582*J8582</f>
        <v>7</v>
      </c>
      <c r="P8582" s="71" t="n">
        <f aca="false">E8582*J8582</f>
        <v>1</v>
      </c>
    </row>
    <row r="8583" customFormat="false" ht="15" hidden="false" customHeight="false" outlineLevel="0" collapsed="false">
      <c r="A8583" s="71" t="s">
        <v>61</v>
      </c>
      <c r="B8583" s="71" t="s">
        <v>55</v>
      </c>
      <c r="C8583" s="71" t="s">
        <v>1953</v>
      </c>
      <c r="D8583" s="72" t="n">
        <v>0</v>
      </c>
      <c r="E8583" s="71" t="n">
        <v>0</v>
      </c>
      <c r="F8583" s="71" t="n">
        <v>1</v>
      </c>
      <c r="G8583" s="72" t="n">
        <v>63.59</v>
      </c>
      <c r="H8583" s="72" t="n">
        <v>63.59</v>
      </c>
      <c r="I8583" s="71" t="n">
        <f aca="false">IF(B8583&gt;=Settings!$B$23,1,0)</f>
        <v>1</v>
      </c>
      <c r="J8583" s="71" t="n">
        <v>1</v>
      </c>
      <c r="K8583" s="71" t="n">
        <f aca="false">F8583*I8583*J8583</f>
        <v>1</v>
      </c>
      <c r="L8583" s="71" t="n">
        <f aca="false">E8583*I8583*J8583</f>
        <v>0</v>
      </c>
      <c r="M8583" s="72" t="n">
        <f aca="false">G8583*I8583*J8583</f>
        <v>63.59</v>
      </c>
      <c r="N8583" s="72" t="n">
        <f aca="false">D8583*I8583*J8583</f>
        <v>-0</v>
      </c>
      <c r="O8583" s="71" t="n">
        <f aca="false">F8583*J8583</f>
        <v>1</v>
      </c>
      <c r="P8583" s="71" t="n">
        <f aca="false">E8583*J8583</f>
        <v>0</v>
      </c>
    </row>
    <row r="8584" customFormat="false" ht="15" hidden="false" customHeight="false" outlineLevel="0" collapsed="false">
      <c r="A8584" s="71" t="s">
        <v>60</v>
      </c>
      <c r="B8584" s="71" t="s">
        <v>55</v>
      </c>
      <c r="C8584" s="71" t="s">
        <v>1074</v>
      </c>
      <c r="D8584" s="72" t="n">
        <v>0</v>
      </c>
      <c r="E8584" s="71" t="n">
        <v>0</v>
      </c>
      <c r="F8584" s="71" t="n">
        <v>3</v>
      </c>
      <c r="G8584" s="72" t="n">
        <v>46.23</v>
      </c>
      <c r="H8584" s="72" t="n">
        <v>29.42</v>
      </c>
      <c r="I8584" s="71" t="n">
        <f aca="false">IF(B8584&gt;=Settings!$B$23,1,0)</f>
        <v>1</v>
      </c>
      <c r="J8584" s="71" t="n">
        <v>1</v>
      </c>
      <c r="K8584" s="71" t="n">
        <f aca="false">F8584*I8584*J8584</f>
        <v>3</v>
      </c>
      <c r="L8584" s="71" t="n">
        <f aca="false">E8584*I8584*J8584</f>
        <v>0</v>
      </c>
      <c r="M8584" s="72" t="n">
        <f aca="false">G8584*I8584*J8584</f>
        <v>46.23</v>
      </c>
      <c r="N8584" s="72" t="n">
        <f aca="false">D8584*I8584*J8584</f>
        <v>-0</v>
      </c>
      <c r="O8584" s="71" t="n">
        <f aca="false">F8584*J8584</f>
        <v>3</v>
      </c>
      <c r="P8584" s="71" t="n">
        <f aca="false">E8584*J8584</f>
        <v>0</v>
      </c>
    </row>
    <row r="8585" customFormat="false" ht="15" hidden="false" customHeight="false" outlineLevel="0" collapsed="false">
      <c r="A8585" s="71" t="s">
        <v>59</v>
      </c>
      <c r="B8585" s="71" t="s">
        <v>55</v>
      </c>
      <c r="C8585" s="71" t="s">
        <v>150</v>
      </c>
      <c r="D8585" s="72" t="n">
        <v>99.95</v>
      </c>
      <c r="E8585" s="71" t="n">
        <v>1</v>
      </c>
      <c r="F8585" s="71" t="n">
        <v>25</v>
      </c>
      <c r="G8585" s="72" t="n">
        <v>2330.59</v>
      </c>
      <c r="H8585" s="72" t="n">
        <v>2151.61</v>
      </c>
      <c r="I8585" s="71" t="n">
        <f aca="false">IF(B8585&gt;=Settings!$B$23,1,0)</f>
        <v>1</v>
      </c>
      <c r="J8585" s="71" t="n">
        <v>1</v>
      </c>
      <c r="K8585" s="71" t="n">
        <f aca="false">F8585*I8585*J8585</f>
        <v>25</v>
      </c>
      <c r="L8585" s="71" t="n">
        <f aca="false">E8585*I8585*J8585</f>
        <v>1</v>
      </c>
      <c r="M8585" s="72" t="n">
        <f aca="false">G8585*I8585*J8585</f>
        <v>2330.59</v>
      </c>
      <c r="N8585" s="72" t="n">
        <f aca="false">D8585*I8585*J8585</f>
        <v>99.95</v>
      </c>
      <c r="O8585" s="71" t="n">
        <f aca="false">F8585*J8585</f>
        <v>25</v>
      </c>
      <c r="P8585" s="71" t="n">
        <f aca="false">E8585*J8585</f>
        <v>1</v>
      </c>
    </row>
    <row r="8586" customFormat="false" ht="15" hidden="false" customHeight="false" outlineLevel="0" collapsed="false">
      <c r="A8586" s="71" t="s">
        <v>61</v>
      </c>
      <c r="B8586" s="71" t="s">
        <v>55</v>
      </c>
      <c r="C8586" s="71" t="s">
        <v>1233</v>
      </c>
      <c r="D8586" s="72" t="n">
        <v>0</v>
      </c>
      <c r="E8586" s="71" t="n">
        <v>0</v>
      </c>
      <c r="F8586" s="71" t="n">
        <v>2</v>
      </c>
      <c r="G8586" s="72" t="n">
        <v>303.87</v>
      </c>
      <c r="H8586" s="72" t="n">
        <v>303.87</v>
      </c>
      <c r="I8586" s="71" t="n">
        <f aca="false">IF(B8586&gt;=Settings!$B$23,1,0)</f>
        <v>1</v>
      </c>
      <c r="J8586" s="71" t="n">
        <v>1</v>
      </c>
      <c r="K8586" s="71" t="n">
        <f aca="false">F8586*I8586*J8586</f>
        <v>2</v>
      </c>
      <c r="L8586" s="71" t="n">
        <f aca="false">E8586*I8586*J8586</f>
        <v>0</v>
      </c>
      <c r="M8586" s="72" t="n">
        <f aca="false">G8586*I8586*J8586</f>
        <v>303.87</v>
      </c>
      <c r="N8586" s="72" t="n">
        <f aca="false">D8586*I8586*J8586</f>
        <v>-0</v>
      </c>
      <c r="O8586" s="71" t="n">
        <f aca="false">F8586*J8586</f>
        <v>2</v>
      </c>
      <c r="P8586" s="71" t="n">
        <f aca="false">E8586*J8586</f>
        <v>0</v>
      </c>
    </row>
    <row r="8587" customFormat="false" ht="15" hidden="false" customHeight="false" outlineLevel="0" collapsed="false">
      <c r="A8587" s="71" t="s">
        <v>59</v>
      </c>
      <c r="B8587" s="71" t="s">
        <v>55</v>
      </c>
      <c r="C8587" s="71" t="s">
        <v>1079</v>
      </c>
      <c r="D8587" s="72" t="n">
        <v>101.66</v>
      </c>
      <c r="E8587" s="71" t="n">
        <v>10</v>
      </c>
      <c r="F8587" s="71" t="n">
        <v>40</v>
      </c>
      <c r="G8587" s="72" t="n">
        <v>434.4</v>
      </c>
      <c r="H8587" s="72" t="n">
        <v>315.5</v>
      </c>
      <c r="I8587" s="71" t="n">
        <f aca="false">IF(B8587&gt;=Settings!$B$23,1,0)</f>
        <v>1</v>
      </c>
      <c r="J8587" s="71" t="n">
        <v>1</v>
      </c>
      <c r="K8587" s="71" t="n">
        <f aca="false">F8587*I8587*J8587</f>
        <v>40</v>
      </c>
      <c r="L8587" s="71" t="n">
        <f aca="false">E8587*I8587*J8587</f>
        <v>10</v>
      </c>
      <c r="M8587" s="72" t="n">
        <f aca="false">G8587*I8587*J8587</f>
        <v>434.4</v>
      </c>
      <c r="N8587" s="72" t="n">
        <f aca="false">D8587*I8587*J8587</f>
        <v>101.66</v>
      </c>
      <c r="O8587" s="71" t="n">
        <f aca="false">F8587*J8587</f>
        <v>40</v>
      </c>
      <c r="P8587" s="71" t="n">
        <f aca="false">E8587*J8587</f>
        <v>10</v>
      </c>
    </row>
    <row r="8588" customFormat="false" ht="15" hidden="false" customHeight="false" outlineLevel="0" collapsed="false">
      <c r="A8588" s="71" t="s">
        <v>59</v>
      </c>
      <c r="B8588" s="71" t="s">
        <v>55</v>
      </c>
      <c r="C8588" s="71" t="s">
        <v>1252</v>
      </c>
      <c r="D8588" s="72" t="n">
        <v>0</v>
      </c>
      <c r="E8588" s="71" t="n">
        <v>0</v>
      </c>
      <c r="F8588" s="71" t="n">
        <v>19</v>
      </c>
      <c r="G8588" s="72" t="n">
        <v>1590.92</v>
      </c>
      <c r="H8588" s="72" t="n">
        <v>1515.61</v>
      </c>
      <c r="I8588" s="71" t="n">
        <f aca="false">IF(B8588&gt;=Settings!$B$23,1,0)</f>
        <v>1</v>
      </c>
      <c r="J8588" s="71" t="n">
        <v>1</v>
      </c>
      <c r="K8588" s="71" t="n">
        <f aca="false">F8588*I8588*J8588</f>
        <v>19</v>
      </c>
      <c r="L8588" s="71" t="n">
        <f aca="false">E8588*I8588*J8588</f>
        <v>0</v>
      </c>
      <c r="M8588" s="72" t="n">
        <f aca="false">G8588*I8588*J8588</f>
        <v>1590.92</v>
      </c>
      <c r="N8588" s="72" t="n">
        <f aca="false">D8588*I8588*J8588</f>
        <v>-0</v>
      </c>
      <c r="O8588" s="71" t="n">
        <f aca="false">F8588*J8588</f>
        <v>19</v>
      </c>
      <c r="P8588" s="71" t="n">
        <f aca="false">E8588*J8588</f>
        <v>0</v>
      </c>
    </row>
    <row r="8589" customFormat="false" ht="15" hidden="false" customHeight="false" outlineLevel="0" collapsed="false">
      <c r="A8589" s="71" t="s">
        <v>59</v>
      </c>
      <c r="B8589" s="71" t="s">
        <v>55</v>
      </c>
      <c r="C8589" s="71" t="s">
        <v>1078</v>
      </c>
      <c r="D8589" s="72" t="n">
        <v>0</v>
      </c>
      <c r="E8589" s="71" t="n">
        <v>0</v>
      </c>
      <c r="F8589" s="71" t="n">
        <v>5</v>
      </c>
      <c r="G8589" s="72" t="n">
        <v>581.56</v>
      </c>
      <c r="H8589" s="72" t="n">
        <v>519.11</v>
      </c>
      <c r="I8589" s="71" t="n">
        <f aca="false">IF(B8589&gt;=Settings!$B$23,1,0)</f>
        <v>1</v>
      </c>
      <c r="J8589" s="71" t="n">
        <v>1</v>
      </c>
      <c r="K8589" s="71" t="n">
        <f aca="false">F8589*I8589*J8589</f>
        <v>5</v>
      </c>
      <c r="L8589" s="71" t="n">
        <f aca="false">E8589*I8589*J8589</f>
        <v>0</v>
      </c>
      <c r="M8589" s="72" t="n">
        <f aca="false">G8589*I8589*J8589</f>
        <v>581.56</v>
      </c>
      <c r="N8589" s="72" t="n">
        <f aca="false">D8589*I8589*J8589</f>
        <v>-0</v>
      </c>
      <c r="O8589" s="71" t="n">
        <f aca="false">F8589*J8589</f>
        <v>5</v>
      </c>
      <c r="P8589" s="71" t="n">
        <f aca="false">E8589*J8589</f>
        <v>0</v>
      </c>
    </row>
    <row r="8590" customFormat="false" ht="15" hidden="false" customHeight="false" outlineLevel="0" collapsed="false">
      <c r="A8590" s="71" t="s">
        <v>60</v>
      </c>
      <c r="B8590" s="71" t="s">
        <v>55</v>
      </c>
      <c r="C8590" s="71" t="s">
        <v>2071</v>
      </c>
      <c r="D8590" s="72" t="n">
        <v>0</v>
      </c>
      <c r="E8590" s="71" t="n">
        <v>0</v>
      </c>
      <c r="F8590" s="71" t="n">
        <v>5</v>
      </c>
      <c r="G8590" s="72" t="n">
        <v>431.58</v>
      </c>
      <c r="H8590" s="72" t="n">
        <v>418.64</v>
      </c>
      <c r="I8590" s="71" t="n">
        <f aca="false">IF(B8590&gt;=Settings!$B$23,1,0)</f>
        <v>1</v>
      </c>
      <c r="J8590" s="71" t="n">
        <v>1</v>
      </c>
      <c r="K8590" s="71" t="n">
        <f aca="false">F8590*I8590*J8590</f>
        <v>5</v>
      </c>
      <c r="L8590" s="71" t="n">
        <f aca="false">E8590*I8590*J8590</f>
        <v>0</v>
      </c>
      <c r="M8590" s="72" t="n">
        <f aca="false">G8590*I8590*J8590</f>
        <v>431.58</v>
      </c>
      <c r="N8590" s="72" t="n">
        <f aca="false">D8590*I8590*J8590</f>
        <v>-0</v>
      </c>
      <c r="O8590" s="71" t="n">
        <f aca="false">F8590*J8590</f>
        <v>5</v>
      </c>
      <c r="P8590" s="71" t="n">
        <f aca="false">E8590*J8590</f>
        <v>0</v>
      </c>
    </row>
    <row r="8591" customFormat="false" ht="15" hidden="false" customHeight="false" outlineLevel="0" collapsed="false">
      <c r="A8591" s="71" t="s">
        <v>59</v>
      </c>
      <c r="B8591" s="71" t="s">
        <v>55</v>
      </c>
      <c r="C8591" s="71" t="s">
        <v>1016</v>
      </c>
      <c r="D8591" s="72" t="n">
        <v>0</v>
      </c>
      <c r="E8591" s="71" t="n">
        <v>0</v>
      </c>
      <c r="F8591" s="71" t="n">
        <v>4</v>
      </c>
      <c r="G8591" s="72" t="n">
        <v>163.44</v>
      </c>
      <c r="H8591" s="72" t="n">
        <v>163.44</v>
      </c>
      <c r="I8591" s="71" t="n">
        <f aca="false">IF(B8591&gt;=Settings!$B$23,1,0)</f>
        <v>1</v>
      </c>
      <c r="J8591" s="71" t="n">
        <v>1</v>
      </c>
      <c r="K8591" s="71" t="n">
        <f aca="false">F8591*I8591*J8591</f>
        <v>4</v>
      </c>
      <c r="L8591" s="71" t="n">
        <f aca="false">E8591*I8591*J8591</f>
        <v>0</v>
      </c>
      <c r="M8591" s="72" t="n">
        <f aca="false">G8591*I8591*J8591</f>
        <v>163.44</v>
      </c>
      <c r="N8591" s="72" t="n">
        <f aca="false">D8591*I8591*J8591</f>
        <v>-0</v>
      </c>
      <c r="O8591" s="71" t="n">
        <f aca="false">F8591*J8591</f>
        <v>4</v>
      </c>
      <c r="P8591" s="71" t="n">
        <f aca="false">E8591*J8591</f>
        <v>0</v>
      </c>
    </row>
    <row r="8592" customFormat="false" ht="15" hidden="false" customHeight="false" outlineLevel="0" collapsed="false">
      <c r="A8592" s="71" t="s">
        <v>59</v>
      </c>
      <c r="B8592" s="71" t="s">
        <v>55</v>
      </c>
      <c r="C8592" s="71" t="s">
        <v>608</v>
      </c>
      <c r="D8592" s="72" t="n">
        <v>0</v>
      </c>
      <c r="E8592" s="71" t="n">
        <v>0</v>
      </c>
      <c r="F8592" s="71" t="n">
        <v>11</v>
      </c>
      <c r="G8592" s="72" t="n">
        <v>931.3</v>
      </c>
      <c r="H8592" s="72" t="n">
        <v>896.98</v>
      </c>
      <c r="I8592" s="71" t="n">
        <f aca="false">IF(B8592&gt;=Settings!$B$23,1,0)</f>
        <v>1</v>
      </c>
      <c r="J8592" s="71" t="n">
        <v>1</v>
      </c>
      <c r="K8592" s="71" t="n">
        <f aca="false">F8592*I8592*J8592</f>
        <v>11</v>
      </c>
      <c r="L8592" s="71" t="n">
        <f aca="false">E8592*I8592*J8592</f>
        <v>0</v>
      </c>
      <c r="M8592" s="72" t="n">
        <f aca="false">G8592*I8592*J8592</f>
        <v>931.3</v>
      </c>
      <c r="N8592" s="72" t="n">
        <f aca="false">D8592*I8592*J8592</f>
        <v>-0</v>
      </c>
      <c r="O8592" s="71" t="n">
        <f aca="false">F8592*J8592</f>
        <v>11</v>
      </c>
      <c r="P8592" s="71" t="n">
        <f aca="false">E8592*J8592</f>
        <v>0</v>
      </c>
    </row>
    <row r="8593" customFormat="false" ht="15" hidden="false" customHeight="false" outlineLevel="0" collapsed="false">
      <c r="A8593" s="71" t="s">
        <v>63</v>
      </c>
      <c r="B8593" s="71" t="s">
        <v>55</v>
      </c>
      <c r="C8593" s="71" t="s">
        <v>2335</v>
      </c>
      <c r="D8593" s="72" t="n">
        <v>0</v>
      </c>
      <c r="E8593" s="71" t="n">
        <v>0</v>
      </c>
      <c r="F8593" s="71" t="n">
        <v>1</v>
      </c>
      <c r="G8593" s="72" t="n">
        <v>59.05</v>
      </c>
      <c r="H8593" s="72" t="n">
        <v>59.05</v>
      </c>
      <c r="I8593" s="71" t="n">
        <f aca="false">IF(B8593&gt;=Settings!$B$23,1,0)</f>
        <v>1</v>
      </c>
      <c r="J8593" s="71" t="n">
        <v>1</v>
      </c>
      <c r="K8593" s="71" t="n">
        <f aca="false">F8593*I8593*J8593</f>
        <v>1</v>
      </c>
      <c r="L8593" s="71" t="n">
        <f aca="false">E8593*I8593*J8593</f>
        <v>0</v>
      </c>
      <c r="M8593" s="72" t="n">
        <f aca="false">G8593*I8593*J8593</f>
        <v>59.05</v>
      </c>
      <c r="N8593" s="72" t="n">
        <f aca="false">D8593*I8593*J8593</f>
        <v>-0</v>
      </c>
      <c r="O8593" s="71" t="n">
        <f aca="false">F8593*J8593</f>
        <v>1</v>
      </c>
      <c r="P8593" s="71" t="n">
        <f aca="false">E8593*J8593</f>
        <v>0</v>
      </c>
    </row>
    <row r="8594" customFormat="false" ht="15" hidden="false" customHeight="false" outlineLevel="0" collapsed="false">
      <c r="A8594" s="71" t="s">
        <v>62</v>
      </c>
      <c r="B8594" s="71" t="s">
        <v>55</v>
      </c>
      <c r="C8594" s="71" t="s">
        <v>1057</v>
      </c>
      <c r="D8594" s="72" t="n">
        <v>0</v>
      </c>
      <c r="E8594" s="71" t="n">
        <v>0</v>
      </c>
      <c r="F8594" s="71" t="n">
        <v>2</v>
      </c>
      <c r="G8594" s="72" t="n">
        <v>181.72</v>
      </c>
      <c r="H8594" s="72" t="n">
        <v>168.1</v>
      </c>
      <c r="I8594" s="71" t="n">
        <f aca="false">IF(B8594&gt;=Settings!$B$23,1,0)</f>
        <v>1</v>
      </c>
      <c r="J8594" s="71" t="n">
        <v>1</v>
      </c>
      <c r="K8594" s="71" t="n">
        <f aca="false">F8594*I8594*J8594</f>
        <v>2</v>
      </c>
      <c r="L8594" s="71" t="n">
        <f aca="false">E8594*I8594*J8594</f>
        <v>0</v>
      </c>
      <c r="M8594" s="72" t="n">
        <f aca="false">G8594*I8594*J8594</f>
        <v>181.72</v>
      </c>
      <c r="N8594" s="72" t="n">
        <f aca="false">D8594*I8594*J8594</f>
        <v>-0</v>
      </c>
      <c r="O8594" s="71" t="n">
        <f aca="false">F8594*J8594</f>
        <v>2</v>
      </c>
      <c r="P8594" s="71" t="n">
        <f aca="false">E8594*J8594</f>
        <v>0</v>
      </c>
    </row>
    <row r="8595" customFormat="false" ht="15" hidden="false" customHeight="false" outlineLevel="0" collapsed="false">
      <c r="A8595" s="71" t="s">
        <v>59</v>
      </c>
      <c r="B8595" s="71" t="s">
        <v>55</v>
      </c>
      <c r="C8595" s="71" t="s">
        <v>1084</v>
      </c>
      <c r="D8595" s="72" t="n">
        <v>49.95</v>
      </c>
      <c r="E8595" s="71" t="n">
        <v>1</v>
      </c>
      <c r="F8595" s="71" t="n">
        <v>4</v>
      </c>
      <c r="G8595" s="72" t="n">
        <v>199.8</v>
      </c>
      <c r="H8595" s="72" t="n">
        <v>139.86</v>
      </c>
      <c r="I8595" s="71" t="n">
        <f aca="false">IF(B8595&gt;=Settings!$B$23,1,0)</f>
        <v>1</v>
      </c>
      <c r="J8595" s="71" t="n">
        <v>1</v>
      </c>
      <c r="K8595" s="71" t="n">
        <f aca="false">F8595*I8595*J8595</f>
        <v>4</v>
      </c>
      <c r="L8595" s="71" t="n">
        <f aca="false">E8595*I8595*J8595</f>
        <v>1</v>
      </c>
      <c r="M8595" s="72" t="n">
        <f aca="false">G8595*I8595*J8595</f>
        <v>199.8</v>
      </c>
      <c r="N8595" s="72" t="n">
        <f aca="false">D8595*I8595*J8595</f>
        <v>49.95</v>
      </c>
      <c r="O8595" s="71" t="n">
        <f aca="false">F8595*J8595</f>
        <v>4</v>
      </c>
      <c r="P8595" s="71" t="n">
        <f aca="false">E8595*J8595</f>
        <v>1</v>
      </c>
    </row>
    <row r="8596" customFormat="false" ht="15" hidden="false" customHeight="false" outlineLevel="0" collapsed="false">
      <c r="A8596" s="71" t="s">
        <v>61</v>
      </c>
      <c r="B8596" s="71" t="s">
        <v>55</v>
      </c>
      <c r="C8596" s="71" t="s">
        <v>393</v>
      </c>
      <c r="D8596" s="72" t="n">
        <v>21.19</v>
      </c>
      <c r="E8596" s="71" t="n">
        <v>6</v>
      </c>
      <c r="F8596" s="71" t="n">
        <v>77</v>
      </c>
      <c r="G8596" s="72" t="n">
        <v>276.36</v>
      </c>
      <c r="H8596" s="72" t="n">
        <v>241.96</v>
      </c>
      <c r="I8596" s="71" t="n">
        <f aca="false">IF(B8596&gt;=Settings!$B$23,1,0)</f>
        <v>1</v>
      </c>
      <c r="J8596" s="71" t="n">
        <v>1</v>
      </c>
      <c r="K8596" s="71" t="n">
        <f aca="false">F8596*I8596*J8596</f>
        <v>77</v>
      </c>
      <c r="L8596" s="71" t="n">
        <f aca="false">E8596*I8596*J8596</f>
        <v>6</v>
      </c>
      <c r="M8596" s="72" t="n">
        <f aca="false">G8596*I8596*J8596</f>
        <v>276.36</v>
      </c>
      <c r="N8596" s="72" t="n">
        <f aca="false">D8596*I8596*J8596</f>
        <v>21.19</v>
      </c>
      <c r="O8596" s="71" t="n">
        <f aca="false">F8596*J8596</f>
        <v>77</v>
      </c>
      <c r="P8596" s="71" t="n">
        <f aca="false">E8596*J8596</f>
        <v>6</v>
      </c>
    </row>
    <row r="8597" customFormat="false" ht="15" hidden="false" customHeight="false" outlineLevel="0" collapsed="false">
      <c r="A8597" s="71" t="s">
        <v>63</v>
      </c>
      <c r="B8597" s="71" t="s">
        <v>55</v>
      </c>
      <c r="C8597" s="71" t="s">
        <v>2215</v>
      </c>
      <c r="D8597" s="72" t="n">
        <v>0</v>
      </c>
      <c r="E8597" s="71" t="n">
        <v>0</v>
      </c>
      <c r="F8597" s="71" t="n">
        <v>2</v>
      </c>
      <c r="G8597" s="72" t="n">
        <v>209</v>
      </c>
      <c r="H8597" s="72" t="n">
        <v>209</v>
      </c>
      <c r="I8597" s="71" t="n">
        <f aca="false">IF(B8597&gt;=Settings!$B$23,1,0)</f>
        <v>1</v>
      </c>
      <c r="J8597" s="71" t="n">
        <v>1</v>
      </c>
      <c r="K8597" s="71" t="n">
        <f aca="false">F8597*I8597*J8597</f>
        <v>2</v>
      </c>
      <c r="L8597" s="71" t="n">
        <f aca="false">E8597*I8597*J8597</f>
        <v>0</v>
      </c>
      <c r="M8597" s="72" t="n">
        <f aca="false">G8597*I8597*J8597</f>
        <v>209</v>
      </c>
      <c r="N8597" s="72" t="n">
        <f aca="false">D8597*I8597*J8597</f>
        <v>-0</v>
      </c>
      <c r="O8597" s="71" t="n">
        <f aca="false">F8597*J8597</f>
        <v>2</v>
      </c>
      <c r="P8597" s="71" t="n">
        <f aca="false">E8597*J8597</f>
        <v>0</v>
      </c>
    </row>
    <row r="8598" customFormat="false" ht="15" hidden="false" customHeight="false" outlineLevel="0" collapsed="false">
      <c r="A8598" s="71" t="s">
        <v>60</v>
      </c>
      <c r="B8598" s="71" t="s">
        <v>55</v>
      </c>
      <c r="C8598" s="71" t="s">
        <v>1269</v>
      </c>
      <c r="D8598" s="72" t="n">
        <v>0</v>
      </c>
      <c r="E8598" s="71" t="n">
        <v>0</v>
      </c>
      <c r="F8598" s="71" t="n">
        <v>1</v>
      </c>
      <c r="G8598" s="72" t="n">
        <v>63.58</v>
      </c>
      <c r="H8598" s="72" t="n">
        <v>54.05</v>
      </c>
      <c r="I8598" s="71" t="n">
        <f aca="false">IF(B8598&gt;=Settings!$B$23,1,0)</f>
        <v>1</v>
      </c>
      <c r="J8598" s="71" t="n">
        <v>1</v>
      </c>
      <c r="K8598" s="71" t="n">
        <f aca="false">F8598*I8598*J8598</f>
        <v>1</v>
      </c>
      <c r="L8598" s="71" t="n">
        <f aca="false">E8598*I8598*J8598</f>
        <v>0</v>
      </c>
      <c r="M8598" s="72" t="n">
        <f aca="false">G8598*I8598*J8598</f>
        <v>63.58</v>
      </c>
      <c r="N8598" s="72" t="n">
        <f aca="false">D8598*I8598*J8598</f>
        <v>-0</v>
      </c>
      <c r="O8598" s="71" t="n">
        <f aca="false">F8598*J8598</f>
        <v>1</v>
      </c>
      <c r="P8598" s="71" t="n">
        <f aca="false">E8598*J8598</f>
        <v>0</v>
      </c>
    </row>
    <row r="8599" customFormat="false" ht="15" hidden="false" customHeight="false" outlineLevel="0" collapsed="false">
      <c r="A8599" s="71" t="s">
        <v>60</v>
      </c>
      <c r="B8599" s="71" t="s">
        <v>55</v>
      </c>
      <c r="C8599" s="71" t="s">
        <v>1242</v>
      </c>
      <c r="D8599" s="72" t="n">
        <v>303.05</v>
      </c>
      <c r="E8599" s="71" t="n">
        <v>3</v>
      </c>
      <c r="F8599" s="71" t="n">
        <v>12</v>
      </c>
      <c r="G8599" s="72" t="n">
        <v>1253.97</v>
      </c>
      <c r="H8599" s="72" t="n">
        <v>903.24</v>
      </c>
      <c r="I8599" s="71" t="n">
        <f aca="false">IF(B8599&gt;=Settings!$B$23,1,0)</f>
        <v>1</v>
      </c>
      <c r="J8599" s="71" t="n">
        <v>1</v>
      </c>
      <c r="K8599" s="71" t="n">
        <f aca="false">F8599*I8599*J8599</f>
        <v>12</v>
      </c>
      <c r="L8599" s="71" t="n">
        <f aca="false">E8599*I8599*J8599</f>
        <v>3</v>
      </c>
      <c r="M8599" s="72" t="n">
        <f aca="false">G8599*I8599*J8599</f>
        <v>1253.97</v>
      </c>
      <c r="N8599" s="72" t="n">
        <f aca="false">D8599*I8599*J8599</f>
        <v>303.05</v>
      </c>
      <c r="O8599" s="71" t="n">
        <f aca="false">F8599*J8599</f>
        <v>12</v>
      </c>
      <c r="P8599" s="71" t="n">
        <f aca="false">E8599*J8599</f>
        <v>3</v>
      </c>
    </row>
    <row r="8600" customFormat="false" ht="15" hidden="false" customHeight="false" outlineLevel="0" collapsed="false">
      <c r="A8600" s="71" t="s">
        <v>59</v>
      </c>
      <c r="B8600" s="71" t="s">
        <v>55</v>
      </c>
      <c r="C8600" s="71" t="s">
        <v>1255</v>
      </c>
      <c r="D8600" s="72" t="n">
        <v>231.73</v>
      </c>
      <c r="E8600" s="71" t="n">
        <v>2</v>
      </c>
      <c r="F8600" s="71" t="n">
        <v>11</v>
      </c>
      <c r="G8600" s="72" t="n">
        <v>917.64</v>
      </c>
      <c r="H8600" s="72" t="n">
        <v>627.8</v>
      </c>
      <c r="I8600" s="71" t="n">
        <f aca="false">IF(B8600&gt;=Settings!$B$23,1,0)</f>
        <v>1</v>
      </c>
      <c r="J8600" s="71" t="n">
        <v>1</v>
      </c>
      <c r="K8600" s="71" t="n">
        <f aca="false">F8600*I8600*J8600</f>
        <v>11</v>
      </c>
      <c r="L8600" s="71" t="n">
        <f aca="false">E8600*I8600*J8600</f>
        <v>2</v>
      </c>
      <c r="M8600" s="72" t="n">
        <f aca="false">G8600*I8600*J8600</f>
        <v>917.64</v>
      </c>
      <c r="N8600" s="72" t="n">
        <f aca="false">D8600*I8600*J8600</f>
        <v>231.73</v>
      </c>
      <c r="O8600" s="71" t="n">
        <f aca="false">F8600*J8600</f>
        <v>11</v>
      </c>
      <c r="P8600" s="71" t="n">
        <f aca="false">E8600*J8600</f>
        <v>2</v>
      </c>
    </row>
    <row r="8601" customFormat="false" ht="15" hidden="false" customHeight="false" outlineLevel="0" collapsed="false">
      <c r="A8601" s="71" t="s">
        <v>60</v>
      </c>
      <c r="B8601" s="71" t="s">
        <v>55</v>
      </c>
      <c r="C8601" s="71" t="s">
        <v>140</v>
      </c>
      <c r="D8601" s="72" t="n">
        <v>370.87</v>
      </c>
      <c r="E8601" s="71" t="n">
        <v>3</v>
      </c>
      <c r="F8601" s="71" t="n">
        <v>10</v>
      </c>
      <c r="G8601" s="72" t="n">
        <v>1326.79</v>
      </c>
      <c r="H8601" s="72" t="n">
        <v>867.15</v>
      </c>
      <c r="I8601" s="71" t="n">
        <f aca="false">IF(B8601&gt;=Settings!$B$23,1,0)</f>
        <v>1</v>
      </c>
      <c r="J8601" s="71" t="n">
        <v>1</v>
      </c>
      <c r="K8601" s="71" t="n">
        <f aca="false">F8601*I8601*J8601</f>
        <v>10</v>
      </c>
      <c r="L8601" s="71" t="n">
        <f aca="false">E8601*I8601*J8601</f>
        <v>3</v>
      </c>
      <c r="M8601" s="72" t="n">
        <f aca="false">G8601*I8601*J8601</f>
        <v>1326.79</v>
      </c>
      <c r="N8601" s="72" t="n">
        <f aca="false">D8601*I8601*J8601</f>
        <v>370.87</v>
      </c>
      <c r="O8601" s="71" t="n">
        <f aca="false">F8601*J8601</f>
        <v>10</v>
      </c>
      <c r="P8601" s="71" t="n">
        <f aca="false">E8601*J8601</f>
        <v>3</v>
      </c>
    </row>
    <row r="8602" customFormat="false" ht="15" hidden="false" customHeight="false" outlineLevel="0" collapsed="false">
      <c r="A8602" s="71" t="s">
        <v>59</v>
      </c>
      <c r="B8602" s="71" t="s">
        <v>55</v>
      </c>
      <c r="C8602" s="71" t="s">
        <v>1118</v>
      </c>
      <c r="D8602" s="72" t="n">
        <v>0</v>
      </c>
      <c r="E8602" s="71" t="n">
        <v>0</v>
      </c>
      <c r="F8602" s="71" t="n">
        <v>2</v>
      </c>
      <c r="G8602" s="72" t="n">
        <v>131.73</v>
      </c>
      <c r="H8602" s="72" t="n">
        <v>120.84</v>
      </c>
      <c r="I8602" s="71" t="n">
        <f aca="false">IF(B8602&gt;=Settings!$B$23,1,0)</f>
        <v>1</v>
      </c>
      <c r="J8602" s="71" t="n">
        <v>1</v>
      </c>
      <c r="K8602" s="71" t="n">
        <f aca="false">F8602*I8602*J8602</f>
        <v>2</v>
      </c>
      <c r="L8602" s="71" t="n">
        <f aca="false">E8602*I8602*J8602</f>
        <v>0</v>
      </c>
      <c r="M8602" s="72" t="n">
        <f aca="false">G8602*I8602*J8602</f>
        <v>131.73</v>
      </c>
      <c r="N8602" s="72" t="n">
        <f aca="false">D8602*I8602*J8602</f>
        <v>-0</v>
      </c>
      <c r="O8602" s="71" t="n">
        <f aca="false">F8602*J8602</f>
        <v>2</v>
      </c>
      <c r="P8602" s="71" t="n">
        <f aca="false">E8602*J8602</f>
        <v>0</v>
      </c>
    </row>
    <row r="8603" customFormat="false" ht="15" hidden="false" customHeight="false" outlineLevel="0" collapsed="false">
      <c r="A8603" s="71" t="s">
        <v>60</v>
      </c>
      <c r="B8603" s="71" t="s">
        <v>55</v>
      </c>
      <c r="C8603" s="71" t="s">
        <v>583</v>
      </c>
      <c r="D8603" s="72" t="n">
        <v>47.56</v>
      </c>
      <c r="E8603" s="71" t="n">
        <v>14</v>
      </c>
      <c r="F8603" s="71" t="n">
        <v>125</v>
      </c>
      <c r="G8603" s="72" t="n">
        <v>448.51</v>
      </c>
      <c r="H8603" s="72" t="n">
        <v>380.67</v>
      </c>
      <c r="I8603" s="71" t="n">
        <f aca="false">IF(B8603&gt;=Settings!$B$23,1,0)</f>
        <v>1</v>
      </c>
      <c r="J8603" s="71" t="n">
        <v>1</v>
      </c>
      <c r="K8603" s="71" t="n">
        <f aca="false">F8603*I8603*J8603</f>
        <v>125</v>
      </c>
      <c r="L8603" s="71" t="n">
        <f aca="false">E8603*I8603*J8603</f>
        <v>14</v>
      </c>
      <c r="M8603" s="72" t="n">
        <f aca="false">G8603*I8603*J8603</f>
        <v>448.51</v>
      </c>
      <c r="N8603" s="72" t="n">
        <f aca="false">D8603*I8603*J8603</f>
        <v>47.56</v>
      </c>
      <c r="O8603" s="71" t="n">
        <f aca="false">F8603*J8603</f>
        <v>125</v>
      </c>
      <c r="P8603" s="71" t="n">
        <f aca="false">E8603*J8603</f>
        <v>14</v>
      </c>
    </row>
    <row r="8604" customFormat="false" ht="15" hidden="false" customHeight="false" outlineLevel="0" collapsed="false">
      <c r="A8604" s="71" t="s">
        <v>60</v>
      </c>
      <c r="B8604" s="71" t="s">
        <v>55</v>
      </c>
      <c r="C8604" s="71" t="s">
        <v>139</v>
      </c>
      <c r="D8604" s="72" t="n">
        <v>212.37</v>
      </c>
      <c r="E8604" s="71" t="n">
        <v>3</v>
      </c>
      <c r="F8604" s="71" t="n">
        <v>8</v>
      </c>
      <c r="G8604" s="72" t="n">
        <v>572.34</v>
      </c>
      <c r="H8604" s="72" t="n">
        <v>327.98</v>
      </c>
      <c r="I8604" s="71" t="n">
        <f aca="false">IF(B8604&gt;=Settings!$B$23,1,0)</f>
        <v>1</v>
      </c>
      <c r="J8604" s="71" t="n">
        <v>1</v>
      </c>
      <c r="K8604" s="71" t="n">
        <f aca="false">F8604*I8604*J8604</f>
        <v>8</v>
      </c>
      <c r="L8604" s="71" t="n">
        <f aca="false">E8604*I8604*J8604</f>
        <v>3</v>
      </c>
      <c r="M8604" s="72" t="n">
        <f aca="false">G8604*I8604*J8604</f>
        <v>572.34</v>
      </c>
      <c r="N8604" s="72" t="n">
        <f aca="false">D8604*I8604*J8604</f>
        <v>212.37</v>
      </c>
      <c r="O8604" s="71" t="n">
        <f aca="false">F8604*J8604</f>
        <v>8</v>
      </c>
      <c r="P8604" s="71" t="n">
        <f aca="false">E8604*J8604</f>
        <v>3</v>
      </c>
    </row>
    <row r="8605" customFormat="false" ht="15" hidden="false" customHeight="false" outlineLevel="0" collapsed="false">
      <c r="A8605" s="71" t="s">
        <v>60</v>
      </c>
      <c r="B8605" s="71" t="s">
        <v>55</v>
      </c>
      <c r="C8605" s="71" t="s">
        <v>1116</v>
      </c>
      <c r="D8605" s="72" t="n">
        <v>25.21</v>
      </c>
      <c r="E8605" s="71" t="n">
        <v>2</v>
      </c>
      <c r="F8605" s="71" t="n">
        <v>28</v>
      </c>
      <c r="G8605" s="72" t="n">
        <v>381.56</v>
      </c>
      <c r="H8605" s="72" t="n">
        <v>340.71</v>
      </c>
      <c r="I8605" s="71" t="n">
        <f aca="false">IF(B8605&gt;=Settings!$B$23,1,0)</f>
        <v>1</v>
      </c>
      <c r="J8605" s="71" t="n">
        <v>1</v>
      </c>
      <c r="K8605" s="71" t="n">
        <f aca="false">F8605*I8605*J8605</f>
        <v>28</v>
      </c>
      <c r="L8605" s="71" t="n">
        <f aca="false">E8605*I8605*J8605</f>
        <v>2</v>
      </c>
      <c r="M8605" s="72" t="n">
        <f aca="false">G8605*I8605*J8605</f>
        <v>381.56</v>
      </c>
      <c r="N8605" s="72" t="n">
        <f aca="false">D8605*I8605*J8605</f>
        <v>25.21</v>
      </c>
      <c r="O8605" s="71" t="n">
        <f aca="false">F8605*J8605</f>
        <v>28</v>
      </c>
      <c r="P8605" s="71" t="n">
        <f aca="false">E8605*J8605</f>
        <v>2</v>
      </c>
    </row>
    <row r="8606" customFormat="false" ht="15" hidden="false" customHeight="false" outlineLevel="0" collapsed="false">
      <c r="A8606" s="71" t="s">
        <v>59</v>
      </c>
      <c r="B8606" s="71" t="s">
        <v>55</v>
      </c>
      <c r="C8606" s="71" t="s">
        <v>139</v>
      </c>
      <c r="D8606" s="72" t="n">
        <v>0</v>
      </c>
      <c r="E8606" s="71" t="n">
        <v>0</v>
      </c>
      <c r="F8606" s="71" t="n">
        <v>2</v>
      </c>
      <c r="G8606" s="72" t="n">
        <v>149.91</v>
      </c>
      <c r="H8606" s="72" t="n">
        <v>149.91</v>
      </c>
      <c r="I8606" s="71" t="n">
        <f aca="false">IF(B8606&gt;=Settings!$B$23,1,0)</f>
        <v>1</v>
      </c>
      <c r="J8606" s="71" t="n">
        <v>1</v>
      </c>
      <c r="K8606" s="71" t="n">
        <f aca="false">F8606*I8606*J8606</f>
        <v>2</v>
      </c>
      <c r="L8606" s="71" t="n">
        <f aca="false">E8606*I8606*J8606</f>
        <v>0</v>
      </c>
      <c r="M8606" s="72" t="n">
        <f aca="false">G8606*I8606*J8606</f>
        <v>149.91</v>
      </c>
      <c r="N8606" s="72" t="n">
        <f aca="false">D8606*I8606*J8606</f>
        <v>-0</v>
      </c>
      <c r="O8606" s="71" t="n">
        <f aca="false">F8606*J8606</f>
        <v>2</v>
      </c>
      <c r="P8606" s="71" t="n">
        <f aca="false">E8606*J8606</f>
        <v>0</v>
      </c>
    </row>
    <row r="8607" customFormat="false" ht="15" hidden="false" customHeight="false" outlineLevel="0" collapsed="false">
      <c r="A8607" s="71" t="s">
        <v>59</v>
      </c>
      <c r="B8607" s="71" t="s">
        <v>55</v>
      </c>
      <c r="C8607" s="71" t="s">
        <v>963</v>
      </c>
      <c r="D8607" s="72" t="n">
        <v>122.68</v>
      </c>
      <c r="E8607" s="71" t="n">
        <v>1</v>
      </c>
      <c r="F8607" s="71" t="n">
        <v>5</v>
      </c>
      <c r="G8607" s="72" t="n">
        <v>631.58</v>
      </c>
      <c r="H8607" s="72" t="n">
        <v>490.51</v>
      </c>
      <c r="I8607" s="71" t="n">
        <f aca="false">IF(B8607&gt;=Settings!$B$23,1,0)</f>
        <v>1</v>
      </c>
      <c r="J8607" s="71" t="n">
        <v>1</v>
      </c>
      <c r="K8607" s="71" t="n">
        <f aca="false">F8607*I8607*J8607</f>
        <v>5</v>
      </c>
      <c r="L8607" s="71" t="n">
        <f aca="false">E8607*I8607*J8607</f>
        <v>1</v>
      </c>
      <c r="M8607" s="72" t="n">
        <f aca="false">G8607*I8607*J8607</f>
        <v>631.58</v>
      </c>
      <c r="N8607" s="72" t="n">
        <f aca="false">D8607*I8607*J8607</f>
        <v>122.68</v>
      </c>
      <c r="O8607" s="71" t="n">
        <f aca="false">F8607*J8607</f>
        <v>5</v>
      </c>
      <c r="P8607" s="71" t="n">
        <f aca="false">E8607*J8607</f>
        <v>1</v>
      </c>
    </row>
    <row r="8608" customFormat="false" ht="15" hidden="false" customHeight="false" outlineLevel="0" collapsed="false">
      <c r="A8608" s="71" t="s">
        <v>59</v>
      </c>
      <c r="B8608" s="71" t="s">
        <v>55</v>
      </c>
      <c r="C8608" s="71" t="s">
        <v>1462</v>
      </c>
      <c r="D8608" s="72" t="n">
        <v>84.01</v>
      </c>
      <c r="E8608" s="71" t="n">
        <v>2</v>
      </c>
      <c r="F8608" s="71" t="n">
        <v>41</v>
      </c>
      <c r="G8608" s="72" t="n">
        <v>1861.71</v>
      </c>
      <c r="H8608" s="72" t="n">
        <v>1678.92</v>
      </c>
      <c r="I8608" s="71" t="n">
        <f aca="false">IF(B8608&gt;=Settings!$B$23,1,0)</f>
        <v>1</v>
      </c>
      <c r="J8608" s="71" t="n">
        <v>1</v>
      </c>
      <c r="K8608" s="71" t="n">
        <f aca="false">F8608*I8608*J8608</f>
        <v>41</v>
      </c>
      <c r="L8608" s="71" t="n">
        <f aca="false">E8608*I8608*J8608</f>
        <v>2</v>
      </c>
      <c r="M8608" s="72" t="n">
        <f aca="false">G8608*I8608*J8608</f>
        <v>1861.71</v>
      </c>
      <c r="N8608" s="72" t="n">
        <f aca="false">D8608*I8608*J8608</f>
        <v>84.01</v>
      </c>
      <c r="O8608" s="71" t="n">
        <f aca="false">F8608*J8608</f>
        <v>41</v>
      </c>
      <c r="P8608" s="71" t="n">
        <f aca="false">E8608*J8608</f>
        <v>2</v>
      </c>
    </row>
    <row r="8609" customFormat="false" ht="15" hidden="false" customHeight="false" outlineLevel="0" collapsed="false">
      <c r="A8609" s="71" t="s">
        <v>60</v>
      </c>
      <c r="B8609" s="71" t="s">
        <v>55</v>
      </c>
      <c r="C8609" s="71" t="s">
        <v>118</v>
      </c>
      <c r="D8609" s="72" t="n">
        <v>521.15</v>
      </c>
      <c r="E8609" s="71" t="n">
        <v>5</v>
      </c>
      <c r="F8609" s="71" t="n">
        <v>45</v>
      </c>
      <c r="G8609" s="72" t="n">
        <v>4547.83</v>
      </c>
      <c r="H8609" s="72" t="n">
        <v>3857.51</v>
      </c>
      <c r="I8609" s="71" t="n">
        <f aca="false">IF(B8609&gt;=Settings!$B$23,1,0)</f>
        <v>1</v>
      </c>
      <c r="J8609" s="71" t="n">
        <v>1</v>
      </c>
      <c r="K8609" s="71" t="n">
        <f aca="false">F8609*I8609*J8609</f>
        <v>45</v>
      </c>
      <c r="L8609" s="71" t="n">
        <f aca="false">E8609*I8609*J8609</f>
        <v>5</v>
      </c>
      <c r="M8609" s="72" t="n">
        <f aca="false">G8609*I8609*J8609</f>
        <v>4547.83</v>
      </c>
      <c r="N8609" s="72" t="n">
        <f aca="false">D8609*I8609*J8609</f>
        <v>521.15</v>
      </c>
      <c r="O8609" s="71" t="n">
        <f aca="false">F8609*J8609</f>
        <v>45</v>
      </c>
      <c r="P8609" s="71" t="n">
        <f aca="false">E8609*J8609</f>
        <v>5</v>
      </c>
    </row>
    <row r="8610" customFormat="false" ht="15" hidden="false" customHeight="false" outlineLevel="0" collapsed="false">
      <c r="A8610" s="71" t="s">
        <v>62</v>
      </c>
      <c r="B8610" s="71" t="s">
        <v>55</v>
      </c>
      <c r="C8610" s="71" t="s">
        <v>167</v>
      </c>
      <c r="D8610" s="72" t="n">
        <v>0</v>
      </c>
      <c r="E8610" s="71" t="n">
        <v>0</v>
      </c>
      <c r="F8610" s="71" t="n">
        <v>1</v>
      </c>
      <c r="G8610" s="72" t="n">
        <v>81.77</v>
      </c>
      <c r="H8610" s="72" t="n">
        <v>65.42</v>
      </c>
      <c r="I8610" s="71" t="n">
        <f aca="false">IF(B8610&gt;=Settings!$B$23,1,0)</f>
        <v>1</v>
      </c>
      <c r="J8610" s="71" t="n">
        <v>1</v>
      </c>
      <c r="K8610" s="71" t="n">
        <f aca="false">F8610*I8610*J8610</f>
        <v>1</v>
      </c>
      <c r="L8610" s="71" t="n">
        <f aca="false">E8610*I8610*J8610</f>
        <v>0</v>
      </c>
      <c r="M8610" s="72" t="n">
        <f aca="false">G8610*I8610*J8610</f>
        <v>81.77</v>
      </c>
      <c r="N8610" s="72" t="n">
        <f aca="false">D8610*I8610*J8610</f>
        <v>-0</v>
      </c>
      <c r="O8610" s="71" t="n">
        <f aca="false">F8610*J8610</f>
        <v>1</v>
      </c>
      <c r="P8610" s="71" t="n">
        <f aca="false">E8610*J8610</f>
        <v>0</v>
      </c>
    </row>
    <row r="8611" customFormat="false" ht="15" hidden="false" customHeight="false" outlineLevel="0" collapsed="false">
      <c r="A8611" s="71" t="s">
        <v>61</v>
      </c>
      <c r="B8611" s="71" t="s">
        <v>55</v>
      </c>
      <c r="C8611" s="71" t="s">
        <v>923</v>
      </c>
      <c r="D8611" s="72" t="n">
        <v>0</v>
      </c>
      <c r="E8611" s="71" t="n">
        <v>0</v>
      </c>
      <c r="F8611" s="71" t="n">
        <v>2</v>
      </c>
      <c r="G8611" s="72" t="n">
        <v>163.54</v>
      </c>
      <c r="H8611" s="72" t="n">
        <v>163.54</v>
      </c>
      <c r="I8611" s="71" t="n">
        <f aca="false">IF(B8611&gt;=Settings!$B$23,1,0)</f>
        <v>1</v>
      </c>
      <c r="J8611" s="71" t="n">
        <v>1</v>
      </c>
      <c r="K8611" s="71" t="n">
        <f aca="false">F8611*I8611*J8611</f>
        <v>2</v>
      </c>
      <c r="L8611" s="71" t="n">
        <f aca="false">E8611*I8611*J8611</f>
        <v>0</v>
      </c>
      <c r="M8611" s="72" t="n">
        <f aca="false">G8611*I8611*J8611</f>
        <v>163.54</v>
      </c>
      <c r="N8611" s="72" t="n">
        <f aca="false">D8611*I8611*J8611</f>
        <v>-0</v>
      </c>
      <c r="O8611" s="71" t="n">
        <f aca="false">F8611*J8611</f>
        <v>2</v>
      </c>
      <c r="P8611" s="71" t="n">
        <f aca="false">E8611*J8611</f>
        <v>0</v>
      </c>
    </row>
    <row r="8612" customFormat="false" ht="15" hidden="false" customHeight="false" outlineLevel="0" collapsed="false">
      <c r="A8612" s="71" t="s">
        <v>59</v>
      </c>
      <c r="B8612" s="71" t="s">
        <v>55</v>
      </c>
      <c r="C8612" s="71" t="s">
        <v>1311</v>
      </c>
      <c r="D8612" s="72" t="n">
        <v>0</v>
      </c>
      <c r="E8612" s="71" t="n">
        <v>0</v>
      </c>
      <c r="F8612" s="71" t="n">
        <v>1</v>
      </c>
      <c r="G8612" s="72" t="n">
        <v>95.4</v>
      </c>
      <c r="H8612" s="72" t="n">
        <v>81.1</v>
      </c>
      <c r="I8612" s="71" t="n">
        <f aca="false">IF(B8612&gt;=Settings!$B$23,1,0)</f>
        <v>1</v>
      </c>
      <c r="J8612" s="71" t="n">
        <v>1</v>
      </c>
      <c r="K8612" s="71" t="n">
        <f aca="false">F8612*I8612*J8612</f>
        <v>1</v>
      </c>
      <c r="L8612" s="71" t="n">
        <f aca="false">E8612*I8612*J8612</f>
        <v>0</v>
      </c>
      <c r="M8612" s="72" t="n">
        <f aca="false">G8612*I8612*J8612</f>
        <v>95.4</v>
      </c>
      <c r="N8612" s="72" t="n">
        <f aca="false">D8612*I8612*J8612</f>
        <v>-0</v>
      </c>
      <c r="O8612" s="71" t="n">
        <f aca="false">F8612*J8612</f>
        <v>1</v>
      </c>
      <c r="P8612" s="71" t="n">
        <f aca="false">E8612*J8612</f>
        <v>0</v>
      </c>
    </row>
    <row r="8613" customFormat="false" ht="15" hidden="false" customHeight="false" outlineLevel="0" collapsed="false">
      <c r="A8613" s="71" t="s">
        <v>59</v>
      </c>
      <c r="B8613" s="71" t="s">
        <v>55</v>
      </c>
      <c r="C8613" s="71" t="s">
        <v>1343</v>
      </c>
      <c r="D8613" s="72" t="n">
        <v>0</v>
      </c>
      <c r="E8613" s="71" t="n">
        <v>0</v>
      </c>
      <c r="F8613" s="71" t="n">
        <v>1</v>
      </c>
      <c r="G8613" s="72" t="n">
        <v>40.86</v>
      </c>
      <c r="H8613" s="72" t="n">
        <v>40.86</v>
      </c>
      <c r="I8613" s="71" t="n">
        <f aca="false">IF(B8613&gt;=Settings!$B$23,1,0)</f>
        <v>1</v>
      </c>
      <c r="J8613" s="71" t="n">
        <v>1</v>
      </c>
      <c r="K8613" s="71" t="n">
        <f aca="false">F8613*I8613*J8613</f>
        <v>1</v>
      </c>
      <c r="L8613" s="71" t="n">
        <f aca="false">E8613*I8613*J8613</f>
        <v>0</v>
      </c>
      <c r="M8613" s="72" t="n">
        <f aca="false">G8613*I8613*J8613</f>
        <v>40.86</v>
      </c>
      <c r="N8613" s="72" t="n">
        <f aca="false">D8613*I8613*J8613</f>
        <v>-0</v>
      </c>
      <c r="O8613" s="71" t="n">
        <f aca="false">F8613*J8613</f>
        <v>1</v>
      </c>
      <c r="P8613" s="71" t="n">
        <f aca="false">E8613*J8613</f>
        <v>0</v>
      </c>
    </row>
    <row r="8614" customFormat="false" ht="15" hidden="false" customHeight="false" outlineLevel="0" collapsed="false">
      <c r="A8614" s="71" t="s">
        <v>61</v>
      </c>
      <c r="B8614" s="71" t="s">
        <v>55</v>
      </c>
      <c r="C8614" s="71" t="s">
        <v>1100</v>
      </c>
      <c r="D8614" s="72" t="n">
        <v>0</v>
      </c>
      <c r="E8614" s="71" t="n">
        <v>0</v>
      </c>
      <c r="F8614" s="71" t="n">
        <v>6</v>
      </c>
      <c r="G8614" s="72" t="n">
        <v>632.44</v>
      </c>
      <c r="H8614" s="72" t="n">
        <v>602.47</v>
      </c>
      <c r="I8614" s="71" t="n">
        <f aca="false">IF(B8614&gt;=Settings!$B$23,1,0)</f>
        <v>1</v>
      </c>
      <c r="J8614" s="71" t="n">
        <v>1</v>
      </c>
      <c r="K8614" s="71" t="n">
        <f aca="false">F8614*I8614*J8614</f>
        <v>6</v>
      </c>
      <c r="L8614" s="71" t="n">
        <f aca="false">E8614*I8614*J8614</f>
        <v>0</v>
      </c>
      <c r="M8614" s="72" t="n">
        <f aca="false">G8614*I8614*J8614</f>
        <v>632.44</v>
      </c>
      <c r="N8614" s="72" t="n">
        <f aca="false">D8614*I8614*J8614</f>
        <v>-0</v>
      </c>
      <c r="O8614" s="71" t="n">
        <f aca="false">F8614*J8614</f>
        <v>6</v>
      </c>
      <c r="P8614" s="71" t="n">
        <f aca="false">E8614*J8614</f>
        <v>0</v>
      </c>
    </row>
    <row r="8615" customFormat="false" ht="15" hidden="false" customHeight="false" outlineLevel="0" collapsed="false">
      <c r="A8615" s="71" t="s">
        <v>59</v>
      </c>
      <c r="B8615" s="71" t="s">
        <v>55</v>
      </c>
      <c r="C8615" s="71" t="s">
        <v>1130</v>
      </c>
      <c r="D8615" s="72" t="n">
        <v>0</v>
      </c>
      <c r="E8615" s="71" t="n">
        <v>0</v>
      </c>
      <c r="F8615" s="71" t="n">
        <v>5</v>
      </c>
      <c r="G8615" s="72" t="n">
        <v>386.15</v>
      </c>
      <c r="H8615" s="72" t="n">
        <v>386.15</v>
      </c>
      <c r="I8615" s="71" t="n">
        <f aca="false">IF(B8615&gt;=Settings!$B$23,1,0)</f>
        <v>1</v>
      </c>
      <c r="J8615" s="71" t="n">
        <v>1</v>
      </c>
      <c r="K8615" s="71" t="n">
        <f aca="false">F8615*I8615*J8615</f>
        <v>5</v>
      </c>
      <c r="L8615" s="71" t="n">
        <f aca="false">E8615*I8615*J8615</f>
        <v>0</v>
      </c>
      <c r="M8615" s="72" t="n">
        <f aca="false">G8615*I8615*J8615</f>
        <v>386.15</v>
      </c>
      <c r="N8615" s="72" t="n">
        <f aca="false">D8615*I8615*J8615</f>
        <v>-0</v>
      </c>
      <c r="O8615" s="71" t="n">
        <f aca="false">F8615*J8615</f>
        <v>5</v>
      </c>
      <c r="P8615" s="71" t="n">
        <f aca="false">E8615*J8615</f>
        <v>0</v>
      </c>
    </row>
    <row r="8616" customFormat="false" ht="15" hidden="false" customHeight="false" outlineLevel="0" collapsed="false">
      <c r="A8616" s="71" t="s">
        <v>59</v>
      </c>
      <c r="B8616" s="71" t="s">
        <v>55</v>
      </c>
      <c r="C8616" s="71" t="s">
        <v>1029</v>
      </c>
      <c r="D8616" s="72" t="n">
        <v>45.65</v>
      </c>
      <c r="E8616" s="71" t="n">
        <v>6</v>
      </c>
      <c r="F8616" s="71" t="n">
        <v>20</v>
      </c>
      <c r="G8616" s="72" t="n">
        <v>162.76</v>
      </c>
      <c r="H8616" s="72" t="n">
        <v>113.14</v>
      </c>
      <c r="I8616" s="71" t="n">
        <f aca="false">IF(B8616&gt;=Settings!$B$23,1,0)</f>
        <v>1</v>
      </c>
      <c r="J8616" s="71" t="n">
        <v>1</v>
      </c>
      <c r="K8616" s="71" t="n">
        <f aca="false">F8616*I8616*J8616</f>
        <v>20</v>
      </c>
      <c r="L8616" s="71" t="n">
        <f aca="false">E8616*I8616*J8616</f>
        <v>6</v>
      </c>
      <c r="M8616" s="72" t="n">
        <f aca="false">G8616*I8616*J8616</f>
        <v>162.76</v>
      </c>
      <c r="N8616" s="72" t="n">
        <f aca="false">D8616*I8616*J8616</f>
        <v>45.65</v>
      </c>
      <c r="O8616" s="71" t="n">
        <f aca="false">F8616*J8616</f>
        <v>20</v>
      </c>
      <c r="P8616" s="71" t="n">
        <f aca="false">E8616*J8616</f>
        <v>6</v>
      </c>
    </row>
    <row r="8617" customFormat="false" ht="15" hidden="false" customHeight="false" outlineLevel="0" collapsed="false">
      <c r="A8617" s="71" t="s">
        <v>59</v>
      </c>
      <c r="B8617" s="71" t="s">
        <v>55</v>
      </c>
      <c r="C8617" s="71" t="s">
        <v>152</v>
      </c>
      <c r="D8617" s="72" t="n">
        <v>358.99</v>
      </c>
      <c r="E8617" s="71" t="n">
        <v>3</v>
      </c>
      <c r="F8617" s="71" t="n">
        <v>16</v>
      </c>
      <c r="G8617" s="72" t="n">
        <v>2140.15</v>
      </c>
      <c r="H8617" s="72" t="n">
        <v>1691</v>
      </c>
      <c r="I8617" s="71" t="n">
        <f aca="false">IF(B8617&gt;=Settings!$B$23,1,0)</f>
        <v>1</v>
      </c>
      <c r="J8617" s="71" t="n">
        <v>1</v>
      </c>
      <c r="K8617" s="71" t="n">
        <f aca="false">F8617*I8617*J8617</f>
        <v>16</v>
      </c>
      <c r="L8617" s="71" t="n">
        <f aca="false">E8617*I8617*J8617</f>
        <v>3</v>
      </c>
      <c r="M8617" s="72" t="n">
        <f aca="false">G8617*I8617*J8617</f>
        <v>2140.15</v>
      </c>
      <c r="N8617" s="72" t="n">
        <f aca="false">D8617*I8617*J8617</f>
        <v>358.99</v>
      </c>
      <c r="O8617" s="71" t="n">
        <f aca="false">F8617*J8617</f>
        <v>16</v>
      </c>
      <c r="P8617" s="71" t="n">
        <f aca="false">E8617*J8617</f>
        <v>3</v>
      </c>
    </row>
    <row r="8618" customFormat="false" ht="15" hidden="false" customHeight="false" outlineLevel="0" collapsed="false">
      <c r="A8618" s="71" t="s">
        <v>59</v>
      </c>
      <c r="B8618" s="71" t="s">
        <v>55</v>
      </c>
      <c r="C8618" s="71" t="s">
        <v>1111</v>
      </c>
      <c r="D8618" s="72" t="n">
        <v>63.54</v>
      </c>
      <c r="E8618" s="71" t="n">
        <v>2</v>
      </c>
      <c r="F8618" s="71" t="n">
        <v>5</v>
      </c>
      <c r="G8618" s="72" t="n">
        <v>158.85</v>
      </c>
      <c r="H8618" s="72" t="n">
        <v>85.78</v>
      </c>
      <c r="I8618" s="71" t="n">
        <f aca="false">IF(B8618&gt;=Settings!$B$23,1,0)</f>
        <v>1</v>
      </c>
      <c r="J8618" s="71" t="n">
        <v>1</v>
      </c>
      <c r="K8618" s="71" t="n">
        <f aca="false">F8618*I8618*J8618</f>
        <v>5</v>
      </c>
      <c r="L8618" s="71" t="n">
        <f aca="false">E8618*I8618*J8618</f>
        <v>2</v>
      </c>
      <c r="M8618" s="72" t="n">
        <f aca="false">G8618*I8618*J8618</f>
        <v>158.85</v>
      </c>
      <c r="N8618" s="72" t="n">
        <f aca="false">D8618*I8618*J8618</f>
        <v>63.54</v>
      </c>
      <c r="O8618" s="71" t="n">
        <f aca="false">F8618*J8618</f>
        <v>5</v>
      </c>
      <c r="P8618" s="71" t="n">
        <f aca="false">E8618*J8618</f>
        <v>2</v>
      </c>
    </row>
    <row r="8619" customFormat="false" ht="15" hidden="false" customHeight="false" outlineLevel="0" collapsed="false">
      <c r="A8619" s="71" t="s">
        <v>61</v>
      </c>
      <c r="B8619" s="71" t="s">
        <v>55</v>
      </c>
      <c r="C8619" s="71" t="s">
        <v>631</v>
      </c>
      <c r="D8619" s="72" t="n">
        <v>0</v>
      </c>
      <c r="E8619" s="71" t="n">
        <v>0</v>
      </c>
      <c r="F8619" s="71" t="n">
        <v>3</v>
      </c>
      <c r="G8619" s="72" t="n">
        <v>240.76</v>
      </c>
      <c r="H8619" s="72" t="n">
        <v>217.61</v>
      </c>
      <c r="I8619" s="71" t="n">
        <f aca="false">IF(B8619&gt;=Settings!$B$23,1,0)</f>
        <v>1</v>
      </c>
      <c r="J8619" s="71" t="n">
        <v>1</v>
      </c>
      <c r="K8619" s="71" t="n">
        <f aca="false">F8619*I8619*J8619</f>
        <v>3</v>
      </c>
      <c r="L8619" s="71" t="n">
        <f aca="false">E8619*I8619*J8619</f>
        <v>0</v>
      </c>
      <c r="M8619" s="72" t="n">
        <f aca="false">G8619*I8619*J8619</f>
        <v>240.76</v>
      </c>
      <c r="N8619" s="72" t="n">
        <f aca="false">D8619*I8619*J8619</f>
        <v>-0</v>
      </c>
      <c r="O8619" s="71" t="n">
        <f aca="false">F8619*J8619</f>
        <v>3</v>
      </c>
      <c r="P8619" s="71" t="n">
        <f aca="false">E8619*J8619</f>
        <v>0</v>
      </c>
    </row>
    <row r="8620" customFormat="false" ht="15" hidden="false" customHeight="false" outlineLevel="0" collapsed="false">
      <c r="A8620" s="71" t="s">
        <v>60</v>
      </c>
      <c r="B8620" s="71" t="s">
        <v>55</v>
      </c>
      <c r="C8620" s="71" t="s">
        <v>926</v>
      </c>
      <c r="D8620" s="72" t="n">
        <v>23.54</v>
      </c>
      <c r="E8620" s="71" t="n">
        <v>2</v>
      </c>
      <c r="F8620" s="71" t="n">
        <v>11</v>
      </c>
      <c r="G8620" s="72" t="n">
        <v>129.47</v>
      </c>
      <c r="H8620" s="72" t="n">
        <v>97.12</v>
      </c>
      <c r="I8620" s="71" t="n">
        <f aca="false">IF(B8620&gt;=Settings!$B$23,1,0)</f>
        <v>1</v>
      </c>
      <c r="J8620" s="71" t="n">
        <v>1</v>
      </c>
      <c r="K8620" s="71" t="n">
        <f aca="false">F8620*I8620*J8620</f>
        <v>11</v>
      </c>
      <c r="L8620" s="71" t="n">
        <f aca="false">E8620*I8620*J8620</f>
        <v>2</v>
      </c>
      <c r="M8620" s="72" t="n">
        <f aca="false">G8620*I8620*J8620</f>
        <v>129.47</v>
      </c>
      <c r="N8620" s="72" t="n">
        <f aca="false">D8620*I8620*J8620</f>
        <v>23.54</v>
      </c>
      <c r="O8620" s="71" t="n">
        <f aca="false">F8620*J8620</f>
        <v>11</v>
      </c>
      <c r="P8620" s="71" t="n">
        <f aca="false">E8620*J8620</f>
        <v>2</v>
      </c>
    </row>
    <row r="8621" customFormat="false" ht="15" hidden="false" customHeight="false" outlineLevel="0" collapsed="false">
      <c r="A8621" s="71" t="s">
        <v>59</v>
      </c>
      <c r="B8621" s="71" t="s">
        <v>55</v>
      </c>
      <c r="C8621" s="71" t="s">
        <v>611</v>
      </c>
      <c r="D8621" s="72" t="n">
        <v>25.42</v>
      </c>
      <c r="E8621" s="71" t="n">
        <v>1</v>
      </c>
      <c r="F8621" s="71" t="n">
        <v>16</v>
      </c>
      <c r="G8621" s="72" t="n">
        <v>570.86</v>
      </c>
      <c r="H8621" s="72" t="n">
        <v>526.4</v>
      </c>
      <c r="I8621" s="71" t="n">
        <f aca="false">IF(B8621&gt;=Settings!$B$23,1,0)</f>
        <v>1</v>
      </c>
      <c r="J8621" s="71" t="n">
        <v>1</v>
      </c>
      <c r="K8621" s="71" t="n">
        <f aca="false">F8621*I8621*J8621</f>
        <v>16</v>
      </c>
      <c r="L8621" s="71" t="n">
        <f aca="false">E8621*I8621*J8621</f>
        <v>1</v>
      </c>
      <c r="M8621" s="72" t="n">
        <f aca="false">G8621*I8621*J8621</f>
        <v>570.86</v>
      </c>
      <c r="N8621" s="72" t="n">
        <f aca="false">D8621*I8621*J8621</f>
        <v>25.42</v>
      </c>
      <c r="O8621" s="71" t="n">
        <f aca="false">F8621*J8621</f>
        <v>16</v>
      </c>
      <c r="P8621" s="71" t="n">
        <f aca="false">E8621*J8621</f>
        <v>1</v>
      </c>
    </row>
    <row r="8622" customFormat="false" ht="15" hidden="false" customHeight="false" outlineLevel="0" collapsed="false">
      <c r="A8622" s="71" t="s">
        <v>62</v>
      </c>
      <c r="B8622" s="71" t="s">
        <v>55</v>
      </c>
      <c r="C8622" s="71" t="s">
        <v>1322</v>
      </c>
      <c r="D8622" s="72" t="n">
        <v>0</v>
      </c>
      <c r="E8622" s="71" t="n">
        <v>0</v>
      </c>
      <c r="F8622" s="71" t="n">
        <v>1</v>
      </c>
      <c r="G8622" s="72" t="n">
        <v>63.58</v>
      </c>
      <c r="H8622" s="72" t="n">
        <v>54.05</v>
      </c>
      <c r="I8622" s="71" t="n">
        <f aca="false">IF(B8622&gt;=Settings!$B$23,1,0)</f>
        <v>1</v>
      </c>
      <c r="J8622" s="71" t="n">
        <v>1</v>
      </c>
      <c r="K8622" s="71" t="n">
        <f aca="false">F8622*I8622*J8622</f>
        <v>1</v>
      </c>
      <c r="L8622" s="71" t="n">
        <f aca="false">E8622*I8622*J8622</f>
        <v>0</v>
      </c>
      <c r="M8622" s="72" t="n">
        <f aca="false">G8622*I8622*J8622</f>
        <v>63.58</v>
      </c>
      <c r="N8622" s="72" t="n">
        <f aca="false">D8622*I8622*J8622</f>
        <v>-0</v>
      </c>
      <c r="O8622" s="71" t="n">
        <f aca="false">F8622*J8622</f>
        <v>1</v>
      </c>
      <c r="P8622" s="71" t="n">
        <f aca="false">E8622*J8622</f>
        <v>0</v>
      </c>
    </row>
    <row r="8623" customFormat="false" ht="15" hidden="false" customHeight="false" outlineLevel="0" collapsed="false">
      <c r="A8623" s="71" t="s">
        <v>59</v>
      </c>
      <c r="B8623" s="71" t="s">
        <v>55</v>
      </c>
      <c r="C8623" s="71" t="s">
        <v>1049</v>
      </c>
      <c r="D8623" s="72" t="n">
        <v>0</v>
      </c>
      <c r="E8623" s="71" t="n">
        <v>0</v>
      </c>
      <c r="F8623" s="71" t="n">
        <v>1</v>
      </c>
      <c r="G8623" s="72" t="n">
        <v>44.5</v>
      </c>
      <c r="H8623" s="72" t="n">
        <v>44.5</v>
      </c>
      <c r="I8623" s="71" t="n">
        <f aca="false">IF(B8623&gt;=Settings!$B$23,1,0)</f>
        <v>1</v>
      </c>
      <c r="J8623" s="71" t="n">
        <v>1</v>
      </c>
      <c r="K8623" s="71" t="n">
        <f aca="false">F8623*I8623*J8623</f>
        <v>1</v>
      </c>
      <c r="L8623" s="71" t="n">
        <f aca="false">E8623*I8623*J8623</f>
        <v>0</v>
      </c>
      <c r="M8623" s="72" t="n">
        <f aca="false">G8623*I8623*J8623</f>
        <v>44.5</v>
      </c>
      <c r="N8623" s="72" t="n">
        <f aca="false">D8623*I8623*J8623</f>
        <v>-0</v>
      </c>
      <c r="O8623" s="71" t="n">
        <f aca="false">F8623*J8623</f>
        <v>1</v>
      </c>
      <c r="P8623" s="71" t="n">
        <f aca="false">E8623*J8623</f>
        <v>0</v>
      </c>
    </row>
    <row r="8624" customFormat="false" ht="15" hidden="false" customHeight="false" outlineLevel="0" collapsed="false">
      <c r="A8624" s="71" t="s">
        <v>59</v>
      </c>
      <c r="B8624" s="71" t="s">
        <v>55</v>
      </c>
      <c r="C8624" s="71" t="s">
        <v>153</v>
      </c>
      <c r="D8624" s="72" t="n">
        <v>220.19</v>
      </c>
      <c r="E8624" s="71" t="n">
        <v>1</v>
      </c>
      <c r="F8624" s="71" t="n">
        <v>4</v>
      </c>
      <c r="G8624" s="72" t="n">
        <v>1087.1</v>
      </c>
      <c r="H8624" s="72" t="n">
        <v>820.42</v>
      </c>
      <c r="I8624" s="71" t="n">
        <f aca="false">IF(B8624&gt;=Settings!$B$23,1,0)</f>
        <v>1</v>
      </c>
      <c r="J8624" s="71" t="n">
        <v>1</v>
      </c>
      <c r="K8624" s="71" t="n">
        <f aca="false">F8624*I8624*J8624</f>
        <v>4</v>
      </c>
      <c r="L8624" s="71" t="n">
        <f aca="false">E8624*I8624*J8624</f>
        <v>1</v>
      </c>
      <c r="M8624" s="72" t="n">
        <f aca="false">G8624*I8624*J8624</f>
        <v>1087.1</v>
      </c>
      <c r="N8624" s="72" t="n">
        <f aca="false">D8624*I8624*J8624</f>
        <v>220.19</v>
      </c>
      <c r="O8624" s="71" t="n">
        <f aca="false">F8624*J8624</f>
        <v>4</v>
      </c>
      <c r="P8624" s="71" t="n">
        <f aca="false">E8624*J8624</f>
        <v>1</v>
      </c>
    </row>
    <row r="8625" customFormat="false" ht="15" hidden="false" customHeight="false" outlineLevel="0" collapsed="false">
      <c r="A8625" s="71" t="s">
        <v>59</v>
      </c>
      <c r="B8625" s="71" t="s">
        <v>55</v>
      </c>
      <c r="C8625" s="71" t="s">
        <v>971</v>
      </c>
      <c r="D8625" s="72" t="n">
        <v>0</v>
      </c>
      <c r="E8625" s="71" t="n">
        <v>0</v>
      </c>
      <c r="F8625" s="71" t="n">
        <v>4</v>
      </c>
      <c r="G8625" s="72" t="n">
        <v>304.37</v>
      </c>
      <c r="H8625" s="72" t="n">
        <v>304.37</v>
      </c>
      <c r="I8625" s="71" t="n">
        <f aca="false">IF(B8625&gt;=Settings!$B$23,1,0)</f>
        <v>1</v>
      </c>
      <c r="J8625" s="71" t="n">
        <v>1</v>
      </c>
      <c r="K8625" s="71" t="n">
        <f aca="false">F8625*I8625*J8625</f>
        <v>4</v>
      </c>
      <c r="L8625" s="71" t="n">
        <f aca="false">E8625*I8625*J8625</f>
        <v>0</v>
      </c>
      <c r="M8625" s="72" t="n">
        <f aca="false">G8625*I8625*J8625</f>
        <v>304.37</v>
      </c>
      <c r="N8625" s="72" t="n">
        <f aca="false">D8625*I8625*J8625</f>
        <v>-0</v>
      </c>
      <c r="O8625" s="71" t="n">
        <f aca="false">F8625*J8625</f>
        <v>4</v>
      </c>
      <c r="P8625" s="71" t="n">
        <f aca="false">E8625*J8625</f>
        <v>0</v>
      </c>
    </row>
    <row r="8626" customFormat="false" ht="15" hidden="false" customHeight="false" outlineLevel="0" collapsed="false">
      <c r="A8626" s="71" t="s">
        <v>60</v>
      </c>
      <c r="B8626" s="71" t="s">
        <v>55</v>
      </c>
      <c r="C8626" s="71" t="s">
        <v>114</v>
      </c>
      <c r="D8626" s="72" t="n">
        <v>73.37</v>
      </c>
      <c r="E8626" s="71" t="n">
        <v>1</v>
      </c>
      <c r="F8626" s="71" t="n">
        <v>15</v>
      </c>
      <c r="G8626" s="72" t="n">
        <v>1385.63</v>
      </c>
      <c r="H8626" s="72" t="n">
        <v>1257.1</v>
      </c>
      <c r="I8626" s="71" t="n">
        <f aca="false">IF(B8626&gt;=Settings!$B$23,1,0)</f>
        <v>1</v>
      </c>
      <c r="J8626" s="71" t="n">
        <v>1</v>
      </c>
      <c r="K8626" s="71" t="n">
        <f aca="false">F8626*I8626*J8626</f>
        <v>15</v>
      </c>
      <c r="L8626" s="71" t="n">
        <f aca="false">E8626*I8626*J8626</f>
        <v>1</v>
      </c>
      <c r="M8626" s="72" t="n">
        <f aca="false">G8626*I8626*J8626</f>
        <v>1385.63</v>
      </c>
      <c r="N8626" s="72" t="n">
        <f aca="false">D8626*I8626*J8626</f>
        <v>73.37</v>
      </c>
      <c r="O8626" s="71" t="n">
        <f aca="false">F8626*J8626</f>
        <v>15</v>
      </c>
      <c r="P8626" s="71" t="n">
        <f aca="false">E8626*J8626</f>
        <v>1</v>
      </c>
    </row>
    <row r="8627" customFormat="false" ht="15" hidden="false" customHeight="false" outlineLevel="0" collapsed="false">
      <c r="A8627" s="71" t="s">
        <v>59</v>
      </c>
      <c r="B8627" s="71" t="s">
        <v>55</v>
      </c>
      <c r="C8627" s="71" t="s">
        <v>952</v>
      </c>
      <c r="D8627" s="72" t="n">
        <v>0</v>
      </c>
      <c r="E8627" s="71" t="n">
        <v>0</v>
      </c>
      <c r="F8627" s="71" t="n">
        <v>6</v>
      </c>
      <c r="G8627" s="72" t="n">
        <v>526.98</v>
      </c>
      <c r="H8627" s="72" t="n">
        <v>508.81</v>
      </c>
      <c r="I8627" s="71" t="n">
        <f aca="false">IF(B8627&gt;=Settings!$B$23,1,0)</f>
        <v>1</v>
      </c>
      <c r="J8627" s="71" t="n">
        <v>1</v>
      </c>
      <c r="K8627" s="71" t="n">
        <f aca="false">F8627*I8627*J8627</f>
        <v>6</v>
      </c>
      <c r="L8627" s="71" t="n">
        <f aca="false">E8627*I8627*J8627</f>
        <v>0</v>
      </c>
      <c r="M8627" s="72" t="n">
        <f aca="false">G8627*I8627*J8627</f>
        <v>526.98</v>
      </c>
      <c r="N8627" s="72" t="n">
        <f aca="false">D8627*I8627*J8627</f>
        <v>-0</v>
      </c>
      <c r="O8627" s="71" t="n">
        <f aca="false">F8627*J8627</f>
        <v>6</v>
      </c>
      <c r="P8627" s="71" t="n">
        <f aca="false">E8627*J8627</f>
        <v>0</v>
      </c>
    </row>
    <row r="8628" customFormat="false" ht="15" hidden="false" customHeight="false" outlineLevel="0" collapsed="false">
      <c r="A8628" s="71" t="s">
        <v>61</v>
      </c>
      <c r="B8628" s="71" t="s">
        <v>55</v>
      </c>
      <c r="C8628" s="71" t="s">
        <v>577</v>
      </c>
      <c r="D8628" s="72" t="n">
        <v>0</v>
      </c>
      <c r="E8628" s="71" t="n">
        <v>0</v>
      </c>
      <c r="F8628" s="71" t="n">
        <v>3</v>
      </c>
      <c r="G8628" s="72" t="n">
        <v>336.23</v>
      </c>
      <c r="H8628" s="72" t="n">
        <v>336.23</v>
      </c>
      <c r="I8628" s="71" t="n">
        <f aca="false">IF(B8628&gt;=Settings!$B$23,1,0)</f>
        <v>1</v>
      </c>
      <c r="J8628" s="71" t="n">
        <v>1</v>
      </c>
      <c r="K8628" s="71" t="n">
        <f aca="false">F8628*I8628*J8628</f>
        <v>3</v>
      </c>
      <c r="L8628" s="71" t="n">
        <f aca="false">E8628*I8628*J8628</f>
        <v>0</v>
      </c>
      <c r="M8628" s="72" t="n">
        <f aca="false">G8628*I8628*J8628</f>
        <v>336.23</v>
      </c>
      <c r="N8628" s="72" t="n">
        <f aca="false">D8628*I8628*J8628</f>
        <v>-0</v>
      </c>
      <c r="O8628" s="71" t="n">
        <f aca="false">F8628*J8628</f>
        <v>3</v>
      </c>
      <c r="P8628" s="71" t="n">
        <f aca="false">E8628*J8628</f>
        <v>0</v>
      </c>
    </row>
    <row r="8629" customFormat="false" ht="15" hidden="false" customHeight="false" outlineLevel="0" collapsed="false">
      <c r="A8629" s="71" t="s">
        <v>62</v>
      </c>
      <c r="B8629" s="71" t="s">
        <v>55</v>
      </c>
      <c r="C8629" s="71" t="s">
        <v>1034</v>
      </c>
      <c r="D8629" s="72" t="n">
        <v>0</v>
      </c>
      <c r="E8629" s="71" t="n">
        <v>0</v>
      </c>
      <c r="F8629" s="71" t="n">
        <v>1</v>
      </c>
      <c r="G8629" s="72" t="n">
        <v>8.14</v>
      </c>
      <c r="H8629" s="72" t="n">
        <v>8.14</v>
      </c>
      <c r="I8629" s="71" t="n">
        <f aca="false">IF(B8629&gt;=Settings!$B$23,1,0)</f>
        <v>1</v>
      </c>
      <c r="J8629" s="71" t="n">
        <v>1</v>
      </c>
      <c r="K8629" s="71" t="n">
        <f aca="false">F8629*I8629*J8629</f>
        <v>1</v>
      </c>
      <c r="L8629" s="71" t="n">
        <f aca="false">E8629*I8629*J8629</f>
        <v>0</v>
      </c>
      <c r="M8629" s="72" t="n">
        <f aca="false">G8629*I8629*J8629</f>
        <v>8.14</v>
      </c>
      <c r="N8629" s="72" t="n">
        <f aca="false">D8629*I8629*J8629</f>
        <v>-0</v>
      </c>
      <c r="O8629" s="71" t="n">
        <f aca="false">F8629*J8629</f>
        <v>1</v>
      </c>
      <c r="P8629" s="71" t="n">
        <f aca="false">E8629*J8629</f>
        <v>0</v>
      </c>
    </row>
    <row r="8630" customFormat="false" ht="15" hidden="false" customHeight="false" outlineLevel="0" collapsed="false">
      <c r="A8630" s="71" t="s">
        <v>60</v>
      </c>
      <c r="B8630" s="71" t="s">
        <v>55</v>
      </c>
      <c r="C8630" s="71" t="s">
        <v>1977</v>
      </c>
      <c r="D8630" s="72" t="n">
        <v>0</v>
      </c>
      <c r="E8630" s="71" t="n">
        <v>0</v>
      </c>
      <c r="F8630" s="71" t="n">
        <v>1</v>
      </c>
      <c r="G8630" s="72" t="n">
        <v>340.86</v>
      </c>
      <c r="H8630" s="72" t="n">
        <v>340.86</v>
      </c>
      <c r="I8630" s="71" t="n">
        <f aca="false">IF(B8630&gt;=Settings!$B$23,1,0)</f>
        <v>1</v>
      </c>
      <c r="J8630" s="71" t="n">
        <v>1</v>
      </c>
      <c r="K8630" s="71" t="n">
        <f aca="false">F8630*I8630*J8630</f>
        <v>1</v>
      </c>
      <c r="L8630" s="71" t="n">
        <f aca="false">E8630*I8630*J8630</f>
        <v>0</v>
      </c>
      <c r="M8630" s="72" t="n">
        <f aca="false">G8630*I8630*J8630</f>
        <v>340.86</v>
      </c>
      <c r="N8630" s="72" t="n">
        <f aca="false">D8630*I8630*J8630</f>
        <v>-0</v>
      </c>
      <c r="O8630" s="71" t="n">
        <f aca="false">F8630*J8630</f>
        <v>1</v>
      </c>
      <c r="P8630" s="71" t="n">
        <f aca="false">E8630*J8630</f>
        <v>0</v>
      </c>
    </row>
    <row r="8631" customFormat="false" ht="15" hidden="false" customHeight="false" outlineLevel="0" collapsed="false">
      <c r="A8631" s="71" t="s">
        <v>59</v>
      </c>
      <c r="B8631" s="71" t="s">
        <v>55</v>
      </c>
      <c r="C8631" s="71" t="s">
        <v>1056</v>
      </c>
      <c r="D8631" s="72" t="n">
        <v>0</v>
      </c>
      <c r="E8631" s="71" t="n">
        <v>0</v>
      </c>
      <c r="F8631" s="71" t="n">
        <v>2</v>
      </c>
      <c r="G8631" s="72" t="n">
        <v>209</v>
      </c>
      <c r="H8631" s="72" t="n">
        <v>193.33</v>
      </c>
      <c r="I8631" s="71" t="n">
        <f aca="false">IF(B8631&gt;=Settings!$B$23,1,0)</f>
        <v>1</v>
      </c>
      <c r="J8631" s="71" t="n">
        <v>1</v>
      </c>
      <c r="K8631" s="71" t="n">
        <f aca="false">F8631*I8631*J8631</f>
        <v>2</v>
      </c>
      <c r="L8631" s="71" t="n">
        <f aca="false">E8631*I8631*J8631</f>
        <v>0</v>
      </c>
      <c r="M8631" s="72" t="n">
        <f aca="false">G8631*I8631*J8631</f>
        <v>209</v>
      </c>
      <c r="N8631" s="72" t="n">
        <f aca="false">D8631*I8631*J8631</f>
        <v>-0</v>
      </c>
      <c r="O8631" s="71" t="n">
        <f aca="false">F8631*J8631</f>
        <v>2</v>
      </c>
      <c r="P8631" s="71" t="n">
        <f aca="false">E8631*J8631</f>
        <v>0</v>
      </c>
    </row>
    <row r="8632" customFormat="false" ht="15" hidden="false" customHeight="false" outlineLevel="0" collapsed="false">
      <c r="A8632" s="71" t="s">
        <v>59</v>
      </c>
      <c r="B8632" s="71" t="s">
        <v>55</v>
      </c>
      <c r="C8632" s="71" t="s">
        <v>1055</v>
      </c>
      <c r="D8632" s="72" t="n">
        <v>0</v>
      </c>
      <c r="E8632" s="71" t="n">
        <v>0</v>
      </c>
      <c r="F8632" s="71" t="n">
        <v>1</v>
      </c>
      <c r="G8632" s="72" t="n">
        <v>90.86</v>
      </c>
      <c r="H8632" s="72" t="n">
        <v>72.69</v>
      </c>
      <c r="I8632" s="71" t="n">
        <f aca="false">IF(B8632&gt;=Settings!$B$23,1,0)</f>
        <v>1</v>
      </c>
      <c r="J8632" s="71" t="n">
        <v>1</v>
      </c>
      <c r="K8632" s="71" t="n">
        <f aca="false">F8632*I8632*J8632</f>
        <v>1</v>
      </c>
      <c r="L8632" s="71" t="n">
        <f aca="false">E8632*I8632*J8632</f>
        <v>0</v>
      </c>
      <c r="M8632" s="72" t="n">
        <f aca="false">G8632*I8632*J8632</f>
        <v>90.86</v>
      </c>
      <c r="N8632" s="72" t="n">
        <f aca="false">D8632*I8632*J8632</f>
        <v>-0</v>
      </c>
      <c r="O8632" s="71" t="n">
        <f aca="false">F8632*J8632</f>
        <v>1</v>
      </c>
      <c r="P8632" s="71" t="n">
        <f aca="false">E8632*J8632</f>
        <v>0</v>
      </c>
    </row>
    <row r="8633" customFormat="false" ht="15" hidden="false" customHeight="false" outlineLevel="0" collapsed="false">
      <c r="A8633" s="71" t="s">
        <v>61</v>
      </c>
      <c r="B8633" s="71" t="s">
        <v>55</v>
      </c>
      <c r="C8633" s="71" t="s">
        <v>898</v>
      </c>
      <c r="D8633" s="72" t="n">
        <v>0</v>
      </c>
      <c r="E8633" s="71" t="n">
        <v>0</v>
      </c>
      <c r="F8633" s="71" t="n">
        <v>1</v>
      </c>
      <c r="G8633" s="72" t="n">
        <v>95.41</v>
      </c>
      <c r="H8633" s="72" t="n">
        <v>95.41</v>
      </c>
      <c r="I8633" s="71" t="n">
        <f aca="false">IF(B8633&gt;=Settings!$B$23,1,0)</f>
        <v>1</v>
      </c>
      <c r="J8633" s="71" t="n">
        <v>1</v>
      </c>
      <c r="K8633" s="71" t="n">
        <f aca="false">F8633*I8633*J8633</f>
        <v>1</v>
      </c>
      <c r="L8633" s="71" t="n">
        <f aca="false">E8633*I8633*J8633</f>
        <v>0</v>
      </c>
      <c r="M8633" s="72" t="n">
        <f aca="false">G8633*I8633*J8633</f>
        <v>95.41</v>
      </c>
      <c r="N8633" s="72" t="n">
        <f aca="false">D8633*I8633*J8633</f>
        <v>-0</v>
      </c>
      <c r="O8633" s="71" t="n">
        <f aca="false">F8633*J8633</f>
        <v>1</v>
      </c>
      <c r="P8633" s="71" t="n">
        <f aca="false">E8633*J8633</f>
        <v>0</v>
      </c>
    </row>
    <row r="8634" customFormat="false" ht="15" hidden="false" customHeight="false" outlineLevel="0" collapsed="false">
      <c r="A8634" s="71" t="s">
        <v>60</v>
      </c>
      <c r="B8634" s="71" t="s">
        <v>55</v>
      </c>
      <c r="C8634" s="71" t="s">
        <v>119</v>
      </c>
      <c r="D8634" s="72" t="n">
        <v>1123.97</v>
      </c>
      <c r="E8634" s="71" t="n">
        <v>13</v>
      </c>
      <c r="F8634" s="71" t="n">
        <v>165</v>
      </c>
      <c r="G8634" s="72" t="n">
        <v>15755.57</v>
      </c>
      <c r="H8634" s="72" t="n">
        <v>13854.66</v>
      </c>
      <c r="I8634" s="71" t="n">
        <f aca="false">IF(B8634&gt;=Settings!$B$23,1,0)</f>
        <v>1</v>
      </c>
      <c r="J8634" s="71" t="n">
        <v>1</v>
      </c>
      <c r="K8634" s="71" t="n">
        <f aca="false">F8634*I8634*J8634</f>
        <v>165</v>
      </c>
      <c r="L8634" s="71" t="n">
        <f aca="false">E8634*I8634*J8634</f>
        <v>13</v>
      </c>
      <c r="M8634" s="72" t="n">
        <f aca="false">G8634*I8634*J8634</f>
        <v>15755.57</v>
      </c>
      <c r="N8634" s="72" t="n">
        <f aca="false">D8634*I8634*J8634</f>
        <v>1123.97</v>
      </c>
      <c r="O8634" s="71" t="n">
        <f aca="false">F8634*J8634</f>
        <v>165</v>
      </c>
      <c r="P8634" s="71" t="n">
        <f aca="false">E8634*J8634</f>
        <v>13</v>
      </c>
    </row>
    <row r="8635" customFormat="false" ht="15" hidden="false" customHeight="false" outlineLevel="0" collapsed="false">
      <c r="A8635" s="71" t="s">
        <v>59</v>
      </c>
      <c r="B8635" s="71" t="s">
        <v>55</v>
      </c>
      <c r="C8635" s="71" t="s">
        <v>1212</v>
      </c>
      <c r="D8635" s="72" t="n">
        <v>0</v>
      </c>
      <c r="E8635" s="71" t="n">
        <v>0</v>
      </c>
      <c r="F8635" s="71" t="n">
        <v>1</v>
      </c>
      <c r="G8635" s="72" t="n">
        <v>54.5</v>
      </c>
      <c r="H8635" s="72" t="n">
        <v>54.5</v>
      </c>
      <c r="I8635" s="71" t="n">
        <f aca="false">IF(B8635&gt;=Settings!$B$23,1,0)</f>
        <v>1</v>
      </c>
      <c r="J8635" s="71" t="n">
        <v>1</v>
      </c>
      <c r="K8635" s="71" t="n">
        <f aca="false">F8635*I8635*J8635</f>
        <v>1</v>
      </c>
      <c r="L8635" s="71" t="n">
        <f aca="false">E8635*I8635*J8635</f>
        <v>0</v>
      </c>
      <c r="M8635" s="72" t="n">
        <f aca="false">G8635*I8635*J8635</f>
        <v>54.5</v>
      </c>
      <c r="N8635" s="72" t="n">
        <f aca="false">D8635*I8635*J8635</f>
        <v>-0</v>
      </c>
      <c r="O8635" s="71" t="n">
        <f aca="false">F8635*J8635</f>
        <v>1</v>
      </c>
      <c r="P8635" s="71" t="n">
        <f aca="false">E8635*J8635</f>
        <v>0</v>
      </c>
    </row>
    <row r="8636" customFormat="false" ht="15" hidden="false" customHeight="false" outlineLevel="0" collapsed="false">
      <c r="A8636" s="71" t="s">
        <v>59</v>
      </c>
      <c r="B8636" s="71" t="s">
        <v>55</v>
      </c>
      <c r="C8636" s="71" t="s">
        <v>1136</v>
      </c>
      <c r="D8636" s="72" t="n">
        <v>0</v>
      </c>
      <c r="E8636" s="71" t="n">
        <v>0</v>
      </c>
      <c r="F8636" s="71" t="n">
        <v>3</v>
      </c>
      <c r="G8636" s="72" t="n">
        <v>205.68</v>
      </c>
      <c r="H8636" s="72" t="n">
        <v>196.15</v>
      </c>
      <c r="I8636" s="71" t="n">
        <f aca="false">IF(B8636&gt;=Settings!$B$23,1,0)</f>
        <v>1</v>
      </c>
      <c r="J8636" s="71" t="n">
        <v>1</v>
      </c>
      <c r="K8636" s="71" t="n">
        <f aca="false">F8636*I8636*J8636</f>
        <v>3</v>
      </c>
      <c r="L8636" s="71" t="n">
        <f aca="false">E8636*I8636*J8636</f>
        <v>0</v>
      </c>
      <c r="M8636" s="72" t="n">
        <f aca="false">G8636*I8636*J8636</f>
        <v>205.68</v>
      </c>
      <c r="N8636" s="72" t="n">
        <f aca="false">D8636*I8636*J8636</f>
        <v>-0</v>
      </c>
      <c r="O8636" s="71" t="n">
        <f aca="false">F8636*J8636</f>
        <v>3</v>
      </c>
      <c r="P8636" s="71" t="n">
        <f aca="false">E8636*J8636</f>
        <v>0</v>
      </c>
    </row>
    <row r="8637" customFormat="false" ht="15" hidden="false" customHeight="false" outlineLevel="0" collapsed="false">
      <c r="A8637" s="71" t="s">
        <v>63</v>
      </c>
      <c r="B8637" s="71" t="s">
        <v>55</v>
      </c>
      <c r="C8637" s="71" t="s">
        <v>2322</v>
      </c>
      <c r="D8637" s="72" t="n">
        <v>0</v>
      </c>
      <c r="E8637" s="71" t="n">
        <v>0</v>
      </c>
      <c r="F8637" s="71" t="n">
        <v>1</v>
      </c>
      <c r="G8637" s="72" t="n">
        <v>63.59</v>
      </c>
      <c r="H8637" s="72" t="n">
        <v>63.59</v>
      </c>
      <c r="I8637" s="71" t="n">
        <f aca="false">IF(B8637&gt;=Settings!$B$23,1,0)</f>
        <v>1</v>
      </c>
      <c r="J8637" s="71" t="n">
        <v>1</v>
      </c>
      <c r="K8637" s="71" t="n">
        <f aca="false">F8637*I8637*J8637</f>
        <v>1</v>
      </c>
      <c r="L8637" s="71" t="n">
        <f aca="false">E8637*I8637*J8637</f>
        <v>0</v>
      </c>
      <c r="M8637" s="72" t="n">
        <f aca="false">G8637*I8637*J8637</f>
        <v>63.59</v>
      </c>
      <c r="N8637" s="72" t="n">
        <f aca="false">D8637*I8637*J8637</f>
        <v>-0</v>
      </c>
      <c r="O8637" s="71" t="n">
        <f aca="false">F8637*J8637</f>
        <v>1</v>
      </c>
      <c r="P8637" s="71" t="n">
        <f aca="false">E8637*J8637</f>
        <v>0</v>
      </c>
    </row>
    <row r="8638" customFormat="false" ht="15" hidden="false" customHeight="false" outlineLevel="0" collapsed="false">
      <c r="A8638" s="71" t="s">
        <v>61</v>
      </c>
      <c r="B8638" s="71" t="s">
        <v>55</v>
      </c>
      <c r="C8638" s="71" t="s">
        <v>2383</v>
      </c>
      <c r="D8638" s="72" t="n">
        <v>0</v>
      </c>
      <c r="E8638" s="71" t="n">
        <v>0</v>
      </c>
      <c r="F8638" s="71" t="n">
        <v>2</v>
      </c>
      <c r="G8638" s="72" t="n">
        <v>318.1</v>
      </c>
      <c r="H8638" s="72" t="n">
        <v>318.1</v>
      </c>
      <c r="I8638" s="71" t="n">
        <f aca="false">IF(B8638&gt;=Settings!$B$23,1,0)</f>
        <v>1</v>
      </c>
      <c r="J8638" s="71" t="n">
        <v>1</v>
      </c>
      <c r="K8638" s="71" t="n">
        <f aca="false">F8638*I8638*J8638</f>
        <v>2</v>
      </c>
      <c r="L8638" s="71" t="n">
        <f aca="false">E8638*I8638*J8638</f>
        <v>0</v>
      </c>
      <c r="M8638" s="72" t="n">
        <f aca="false">G8638*I8638*J8638</f>
        <v>318.1</v>
      </c>
      <c r="N8638" s="72" t="n">
        <f aca="false">D8638*I8638*J8638</f>
        <v>-0</v>
      </c>
      <c r="O8638" s="71" t="n">
        <f aca="false">F8638*J8638</f>
        <v>2</v>
      </c>
      <c r="P8638" s="71" t="n">
        <f aca="false">E8638*J8638</f>
        <v>0</v>
      </c>
    </row>
    <row r="8639" customFormat="false" ht="15" hidden="false" customHeight="false" outlineLevel="0" collapsed="false">
      <c r="A8639" s="71" t="s">
        <v>59</v>
      </c>
      <c r="B8639" s="71" t="s">
        <v>55</v>
      </c>
      <c r="C8639" s="71" t="s">
        <v>984</v>
      </c>
      <c r="D8639" s="72" t="n">
        <v>136.32</v>
      </c>
      <c r="E8639" s="71" t="n">
        <v>1</v>
      </c>
      <c r="F8639" s="71" t="n">
        <v>4</v>
      </c>
      <c r="G8639" s="72" t="n">
        <v>595.26</v>
      </c>
      <c r="H8639" s="72" t="n">
        <v>410.55</v>
      </c>
      <c r="I8639" s="71" t="n">
        <f aca="false">IF(B8639&gt;=Settings!$B$23,1,0)</f>
        <v>1</v>
      </c>
      <c r="J8639" s="71" t="n">
        <v>1</v>
      </c>
      <c r="K8639" s="71" t="n">
        <f aca="false">F8639*I8639*J8639</f>
        <v>4</v>
      </c>
      <c r="L8639" s="71" t="n">
        <f aca="false">E8639*I8639*J8639</f>
        <v>1</v>
      </c>
      <c r="M8639" s="72" t="n">
        <f aca="false">G8639*I8639*J8639</f>
        <v>595.26</v>
      </c>
      <c r="N8639" s="72" t="n">
        <f aca="false">D8639*I8639*J8639</f>
        <v>136.32</v>
      </c>
      <c r="O8639" s="71" t="n">
        <f aca="false">F8639*J8639</f>
        <v>4</v>
      </c>
      <c r="P8639" s="71" t="n">
        <f aca="false">E8639*J8639</f>
        <v>1</v>
      </c>
    </row>
    <row r="8640" customFormat="false" ht="15" hidden="false" customHeight="false" outlineLevel="0" collapsed="false">
      <c r="A8640" s="71" t="s">
        <v>63</v>
      </c>
      <c r="B8640" s="71" t="s">
        <v>55</v>
      </c>
      <c r="C8640" s="71" t="s">
        <v>2296</v>
      </c>
      <c r="D8640" s="72" t="n">
        <v>0</v>
      </c>
      <c r="E8640" s="71" t="n">
        <v>0</v>
      </c>
      <c r="F8640" s="71" t="n">
        <v>2</v>
      </c>
      <c r="G8640" s="72" t="n">
        <v>7.18</v>
      </c>
      <c r="H8640" s="72" t="n">
        <v>7.18</v>
      </c>
      <c r="I8640" s="71" t="n">
        <f aca="false">IF(B8640&gt;=Settings!$B$23,1,0)</f>
        <v>1</v>
      </c>
      <c r="J8640" s="71" t="n">
        <v>1</v>
      </c>
      <c r="K8640" s="71" t="n">
        <f aca="false">F8640*I8640*J8640</f>
        <v>2</v>
      </c>
      <c r="L8640" s="71" t="n">
        <f aca="false">E8640*I8640*J8640</f>
        <v>0</v>
      </c>
      <c r="M8640" s="72" t="n">
        <f aca="false">G8640*I8640*J8640</f>
        <v>7.18</v>
      </c>
      <c r="N8640" s="72" t="n">
        <f aca="false">D8640*I8640*J8640</f>
        <v>-0</v>
      </c>
      <c r="O8640" s="71" t="n">
        <f aca="false">F8640*J8640</f>
        <v>2</v>
      </c>
      <c r="P8640" s="71" t="n">
        <f aca="false">E8640*J8640</f>
        <v>0</v>
      </c>
    </row>
    <row r="8641" customFormat="false" ht="15" hidden="false" customHeight="false" outlineLevel="0" collapsed="false">
      <c r="A8641" s="71" t="s">
        <v>60</v>
      </c>
      <c r="B8641" s="71" t="s">
        <v>55</v>
      </c>
      <c r="C8641" s="71" t="s">
        <v>1406</v>
      </c>
      <c r="D8641" s="72" t="n">
        <v>0</v>
      </c>
      <c r="E8641" s="71" t="n">
        <v>0</v>
      </c>
      <c r="F8641" s="71" t="n">
        <v>8</v>
      </c>
      <c r="G8641" s="72" t="n">
        <v>804.17</v>
      </c>
      <c r="H8641" s="72" t="n">
        <v>778.98</v>
      </c>
      <c r="I8641" s="71" t="n">
        <f aca="false">IF(B8641&gt;=Settings!$B$23,1,0)</f>
        <v>1</v>
      </c>
      <c r="J8641" s="71" t="n">
        <v>1</v>
      </c>
      <c r="K8641" s="71" t="n">
        <f aca="false">F8641*I8641*J8641</f>
        <v>8</v>
      </c>
      <c r="L8641" s="71" t="n">
        <f aca="false">E8641*I8641*J8641</f>
        <v>0</v>
      </c>
      <c r="M8641" s="72" t="n">
        <f aca="false">G8641*I8641*J8641</f>
        <v>804.17</v>
      </c>
      <c r="N8641" s="72" t="n">
        <f aca="false">D8641*I8641*J8641</f>
        <v>-0</v>
      </c>
      <c r="O8641" s="71" t="n">
        <f aca="false">F8641*J8641</f>
        <v>8</v>
      </c>
      <c r="P8641" s="71" t="n">
        <f aca="false">E8641*J8641</f>
        <v>0</v>
      </c>
    </row>
    <row r="8642" customFormat="false" ht="15" hidden="false" customHeight="false" outlineLevel="0" collapsed="false">
      <c r="A8642" s="71" t="s">
        <v>59</v>
      </c>
      <c r="B8642" s="71" t="s">
        <v>55</v>
      </c>
      <c r="C8642" s="71" t="s">
        <v>2399</v>
      </c>
      <c r="D8642" s="72" t="n">
        <v>0</v>
      </c>
      <c r="E8642" s="71" t="n">
        <v>0</v>
      </c>
      <c r="F8642" s="71" t="n">
        <v>2</v>
      </c>
      <c r="G8642" s="72" t="n">
        <v>327.18</v>
      </c>
      <c r="H8642" s="72" t="n">
        <v>304.69</v>
      </c>
      <c r="I8642" s="71" t="n">
        <f aca="false">IF(B8642&gt;=Settings!$B$23,1,0)</f>
        <v>1</v>
      </c>
      <c r="J8642" s="71" t="n">
        <v>1</v>
      </c>
      <c r="K8642" s="71" t="n">
        <f aca="false">F8642*I8642*J8642</f>
        <v>2</v>
      </c>
      <c r="L8642" s="71" t="n">
        <f aca="false">E8642*I8642*J8642</f>
        <v>0</v>
      </c>
      <c r="M8642" s="72" t="n">
        <f aca="false">G8642*I8642*J8642</f>
        <v>327.18</v>
      </c>
      <c r="N8642" s="72" t="n">
        <f aca="false">D8642*I8642*J8642</f>
        <v>-0</v>
      </c>
      <c r="O8642" s="71" t="n">
        <f aca="false">F8642*J8642</f>
        <v>2</v>
      </c>
      <c r="P8642" s="71" t="n">
        <f aca="false">E8642*J8642</f>
        <v>0</v>
      </c>
    </row>
    <row r="8643" customFormat="false" ht="15" hidden="false" customHeight="false" outlineLevel="0" collapsed="false">
      <c r="A8643" s="71" t="s">
        <v>60</v>
      </c>
      <c r="B8643" s="71" t="s">
        <v>55</v>
      </c>
      <c r="C8643" s="71" t="s">
        <v>168</v>
      </c>
      <c r="D8643" s="72" t="n">
        <v>0</v>
      </c>
      <c r="E8643" s="71" t="n">
        <v>0</v>
      </c>
      <c r="F8643" s="71" t="n">
        <v>2</v>
      </c>
      <c r="G8643" s="72" t="n">
        <v>217.18</v>
      </c>
      <c r="H8643" s="72" t="n">
        <v>217.18</v>
      </c>
      <c r="I8643" s="71" t="n">
        <f aca="false">IF(B8643&gt;=Settings!$B$23,1,0)</f>
        <v>1</v>
      </c>
      <c r="J8643" s="71" t="n">
        <v>1</v>
      </c>
      <c r="K8643" s="71" t="n">
        <f aca="false">F8643*I8643*J8643</f>
        <v>2</v>
      </c>
      <c r="L8643" s="71" t="n">
        <f aca="false">E8643*I8643*J8643</f>
        <v>0</v>
      </c>
      <c r="M8643" s="72" t="n">
        <f aca="false">G8643*I8643*J8643</f>
        <v>217.18</v>
      </c>
      <c r="N8643" s="72" t="n">
        <f aca="false">D8643*I8643*J8643</f>
        <v>-0</v>
      </c>
      <c r="O8643" s="71" t="n">
        <f aca="false">F8643*J8643</f>
        <v>2</v>
      </c>
      <c r="P8643" s="71" t="n">
        <f aca="false">E8643*J8643</f>
        <v>0</v>
      </c>
    </row>
    <row r="8644" customFormat="false" ht="15" hidden="false" customHeight="false" outlineLevel="0" collapsed="false">
      <c r="A8644" s="71" t="s">
        <v>59</v>
      </c>
      <c r="B8644" s="71" t="s">
        <v>55</v>
      </c>
      <c r="C8644" s="71" t="s">
        <v>393</v>
      </c>
      <c r="D8644" s="72" t="n">
        <v>99.97</v>
      </c>
      <c r="E8644" s="71" t="n">
        <v>29</v>
      </c>
      <c r="F8644" s="71" t="n">
        <v>306</v>
      </c>
      <c r="G8644" s="72" t="n">
        <v>1097.96</v>
      </c>
      <c r="H8644" s="72" t="n">
        <v>944.39</v>
      </c>
      <c r="I8644" s="71" t="n">
        <f aca="false">IF(B8644&gt;=Settings!$B$23,1,0)</f>
        <v>1</v>
      </c>
      <c r="J8644" s="71" t="n">
        <v>1</v>
      </c>
      <c r="K8644" s="71" t="n">
        <f aca="false">F8644*I8644*J8644</f>
        <v>306</v>
      </c>
      <c r="L8644" s="71" t="n">
        <f aca="false">E8644*I8644*J8644</f>
        <v>29</v>
      </c>
      <c r="M8644" s="72" t="n">
        <f aca="false">G8644*I8644*J8644</f>
        <v>1097.96</v>
      </c>
      <c r="N8644" s="72" t="n">
        <f aca="false">D8644*I8644*J8644</f>
        <v>99.97</v>
      </c>
      <c r="O8644" s="71" t="n">
        <f aca="false">F8644*J8644</f>
        <v>306</v>
      </c>
      <c r="P8644" s="71" t="n">
        <f aca="false">E8644*J8644</f>
        <v>29</v>
      </c>
    </row>
    <row r="8645" customFormat="false" ht="15" hidden="false" customHeight="false" outlineLevel="0" collapsed="false">
      <c r="A8645" s="71" t="s">
        <v>61</v>
      </c>
      <c r="B8645" s="71" t="s">
        <v>55</v>
      </c>
      <c r="C8645" s="71" t="s">
        <v>1331</v>
      </c>
      <c r="D8645" s="72" t="n">
        <v>0</v>
      </c>
      <c r="E8645" s="71" t="n">
        <v>0</v>
      </c>
      <c r="F8645" s="71" t="n">
        <v>1</v>
      </c>
      <c r="G8645" s="72" t="n">
        <v>136.32</v>
      </c>
      <c r="H8645" s="72" t="n">
        <v>136.32</v>
      </c>
      <c r="I8645" s="71" t="n">
        <f aca="false">IF(B8645&gt;=Settings!$B$23,1,0)</f>
        <v>1</v>
      </c>
      <c r="J8645" s="71" t="n">
        <v>1</v>
      </c>
      <c r="K8645" s="71" t="n">
        <f aca="false">F8645*I8645*J8645</f>
        <v>1</v>
      </c>
      <c r="L8645" s="71" t="n">
        <f aca="false">E8645*I8645*J8645</f>
        <v>0</v>
      </c>
      <c r="M8645" s="72" t="n">
        <f aca="false">G8645*I8645*J8645</f>
        <v>136.32</v>
      </c>
      <c r="N8645" s="72" t="n">
        <f aca="false">D8645*I8645*J8645</f>
        <v>-0</v>
      </c>
      <c r="O8645" s="71" t="n">
        <f aca="false">F8645*J8645</f>
        <v>1</v>
      </c>
      <c r="P8645" s="71" t="n">
        <f aca="false">E8645*J8645</f>
        <v>0</v>
      </c>
    </row>
    <row r="8646" customFormat="false" ht="15" hidden="false" customHeight="false" outlineLevel="0" collapsed="false">
      <c r="A8646" s="71" t="s">
        <v>61</v>
      </c>
      <c r="B8646" s="71" t="s">
        <v>55</v>
      </c>
      <c r="C8646" s="71" t="s">
        <v>2064</v>
      </c>
      <c r="D8646" s="72" t="n">
        <v>0</v>
      </c>
      <c r="E8646" s="71" t="n">
        <v>0</v>
      </c>
      <c r="F8646" s="71" t="n">
        <v>1</v>
      </c>
      <c r="G8646" s="72" t="n">
        <v>54.5</v>
      </c>
      <c r="H8646" s="72" t="n">
        <v>54.5</v>
      </c>
      <c r="I8646" s="71" t="n">
        <f aca="false">IF(B8646&gt;=Settings!$B$23,1,0)</f>
        <v>1</v>
      </c>
      <c r="J8646" s="71" t="n">
        <v>1</v>
      </c>
      <c r="K8646" s="71" t="n">
        <f aca="false">F8646*I8646*J8646</f>
        <v>1</v>
      </c>
      <c r="L8646" s="71" t="n">
        <f aca="false">E8646*I8646*J8646</f>
        <v>0</v>
      </c>
      <c r="M8646" s="72" t="n">
        <f aca="false">G8646*I8646*J8646</f>
        <v>54.5</v>
      </c>
      <c r="N8646" s="72" t="n">
        <f aca="false">D8646*I8646*J8646</f>
        <v>-0</v>
      </c>
      <c r="O8646" s="71" t="n">
        <f aca="false">F8646*J8646</f>
        <v>1</v>
      </c>
      <c r="P8646" s="71" t="n">
        <f aca="false">E8646*J8646</f>
        <v>0</v>
      </c>
    </row>
    <row r="8647" customFormat="false" ht="15" hidden="false" customHeight="false" outlineLevel="0" collapsed="false">
      <c r="A8647" s="71" t="s">
        <v>59</v>
      </c>
      <c r="B8647" s="71" t="s">
        <v>55</v>
      </c>
      <c r="C8647" s="71" t="s">
        <v>593</v>
      </c>
      <c r="D8647" s="72" t="n">
        <v>0</v>
      </c>
      <c r="E8647" s="71" t="n">
        <v>0</v>
      </c>
      <c r="F8647" s="71" t="n">
        <v>4</v>
      </c>
      <c r="G8647" s="72" t="n">
        <v>336.19</v>
      </c>
      <c r="H8647" s="72" t="n">
        <v>324.61</v>
      </c>
      <c r="I8647" s="71" t="n">
        <f aca="false">IF(B8647&gt;=Settings!$B$23,1,0)</f>
        <v>1</v>
      </c>
      <c r="J8647" s="71" t="n">
        <v>1</v>
      </c>
      <c r="K8647" s="71" t="n">
        <f aca="false">F8647*I8647*J8647</f>
        <v>4</v>
      </c>
      <c r="L8647" s="71" t="n">
        <f aca="false">E8647*I8647*J8647</f>
        <v>0</v>
      </c>
      <c r="M8647" s="72" t="n">
        <f aca="false">G8647*I8647*J8647</f>
        <v>336.19</v>
      </c>
      <c r="N8647" s="72" t="n">
        <f aca="false">D8647*I8647*J8647</f>
        <v>-0</v>
      </c>
      <c r="O8647" s="71" t="n">
        <f aca="false">F8647*J8647</f>
        <v>4</v>
      </c>
      <c r="P8647" s="71" t="n">
        <f aca="false">E8647*J8647</f>
        <v>0</v>
      </c>
    </row>
    <row r="8648" customFormat="false" ht="15" hidden="false" customHeight="false" outlineLevel="0" collapsed="false">
      <c r="A8648" s="71" t="s">
        <v>59</v>
      </c>
      <c r="B8648" s="71" t="s">
        <v>55</v>
      </c>
      <c r="C8648" s="71" t="s">
        <v>1229</v>
      </c>
      <c r="D8648" s="72" t="n">
        <v>0</v>
      </c>
      <c r="E8648" s="71" t="n">
        <v>0</v>
      </c>
      <c r="F8648" s="71" t="n">
        <v>1</v>
      </c>
      <c r="G8648" s="72" t="n">
        <v>63.59</v>
      </c>
      <c r="H8648" s="72" t="n">
        <v>63.59</v>
      </c>
      <c r="I8648" s="71" t="n">
        <f aca="false">IF(B8648&gt;=Settings!$B$23,1,0)</f>
        <v>1</v>
      </c>
      <c r="J8648" s="71" t="n">
        <v>1</v>
      </c>
      <c r="K8648" s="71" t="n">
        <f aca="false">F8648*I8648*J8648</f>
        <v>1</v>
      </c>
      <c r="L8648" s="71" t="n">
        <f aca="false">E8648*I8648*J8648</f>
        <v>0</v>
      </c>
      <c r="M8648" s="72" t="n">
        <f aca="false">G8648*I8648*J8648</f>
        <v>63.59</v>
      </c>
      <c r="N8648" s="72" t="n">
        <f aca="false">D8648*I8648*J8648</f>
        <v>-0</v>
      </c>
      <c r="O8648" s="71" t="n">
        <f aca="false">F8648*J8648</f>
        <v>1</v>
      </c>
      <c r="P8648" s="71" t="n">
        <f aca="false">E8648*J8648</f>
        <v>0</v>
      </c>
    </row>
    <row r="8649" customFormat="false" ht="15" hidden="false" customHeight="false" outlineLevel="0" collapsed="false">
      <c r="A8649" s="71" t="s">
        <v>59</v>
      </c>
      <c r="B8649" s="71" t="s">
        <v>55</v>
      </c>
      <c r="C8649" s="71" t="s">
        <v>2150</v>
      </c>
      <c r="D8649" s="72" t="n">
        <v>0</v>
      </c>
      <c r="E8649" s="71" t="n">
        <v>0</v>
      </c>
      <c r="F8649" s="71" t="n">
        <v>1</v>
      </c>
      <c r="G8649" s="72" t="n">
        <v>113.59</v>
      </c>
      <c r="H8649" s="72" t="n">
        <v>113.59</v>
      </c>
      <c r="I8649" s="71" t="n">
        <f aca="false">IF(B8649&gt;=Settings!$B$23,1,0)</f>
        <v>1</v>
      </c>
      <c r="J8649" s="71" t="n">
        <v>1</v>
      </c>
      <c r="K8649" s="71" t="n">
        <f aca="false">F8649*I8649*J8649</f>
        <v>1</v>
      </c>
      <c r="L8649" s="71" t="n">
        <f aca="false">E8649*I8649*J8649</f>
        <v>0</v>
      </c>
      <c r="M8649" s="72" t="n">
        <f aca="false">G8649*I8649*J8649</f>
        <v>113.59</v>
      </c>
      <c r="N8649" s="72" t="n">
        <f aca="false">D8649*I8649*J8649</f>
        <v>-0</v>
      </c>
      <c r="O8649" s="71" t="n">
        <f aca="false">F8649*J8649</f>
        <v>1</v>
      </c>
      <c r="P8649" s="71" t="n">
        <f aca="false">E8649*J8649</f>
        <v>0</v>
      </c>
    </row>
    <row r="8650" customFormat="false" ht="15" hidden="false" customHeight="false" outlineLevel="0" collapsed="false">
      <c r="A8650" s="71" t="s">
        <v>59</v>
      </c>
      <c r="B8650" s="71" t="s">
        <v>55</v>
      </c>
      <c r="C8650" s="71" t="s">
        <v>2349</v>
      </c>
      <c r="D8650" s="72" t="n">
        <v>80.37</v>
      </c>
      <c r="E8650" s="71" t="n">
        <v>8</v>
      </c>
      <c r="F8650" s="71" t="n">
        <v>28</v>
      </c>
      <c r="G8650" s="72" t="n">
        <v>304.08</v>
      </c>
      <c r="H8650" s="72" t="n">
        <v>207.45</v>
      </c>
      <c r="I8650" s="71" t="n">
        <f aca="false">IF(B8650&gt;=Settings!$B$23,1,0)</f>
        <v>1</v>
      </c>
      <c r="J8650" s="71" t="n">
        <v>1</v>
      </c>
      <c r="K8650" s="71" t="n">
        <f aca="false">F8650*I8650*J8650</f>
        <v>28</v>
      </c>
      <c r="L8650" s="71" t="n">
        <f aca="false">E8650*I8650*J8650</f>
        <v>8</v>
      </c>
      <c r="M8650" s="72" t="n">
        <f aca="false">G8650*I8650*J8650</f>
        <v>304.08</v>
      </c>
      <c r="N8650" s="72" t="n">
        <f aca="false">D8650*I8650*J8650</f>
        <v>80.37</v>
      </c>
      <c r="O8650" s="71" t="n">
        <f aca="false">F8650*J8650</f>
        <v>28</v>
      </c>
      <c r="P8650" s="71" t="n">
        <f aca="false">E8650*J8650</f>
        <v>8</v>
      </c>
    </row>
    <row r="8651" customFormat="false" ht="15" hidden="false" customHeight="false" outlineLevel="0" collapsed="false">
      <c r="A8651" s="71" t="s">
        <v>63</v>
      </c>
      <c r="B8651" s="71" t="s">
        <v>55</v>
      </c>
      <c r="C8651" s="71" t="s">
        <v>2266</v>
      </c>
      <c r="D8651" s="72" t="n">
        <v>0</v>
      </c>
      <c r="E8651" s="71" t="n">
        <v>0</v>
      </c>
      <c r="F8651" s="71" t="n">
        <v>2</v>
      </c>
      <c r="G8651" s="72" t="n">
        <v>136.28</v>
      </c>
      <c r="H8651" s="72" t="n">
        <v>136.28</v>
      </c>
      <c r="I8651" s="71" t="n">
        <f aca="false">IF(B8651&gt;=Settings!$B$23,1,0)</f>
        <v>1</v>
      </c>
      <c r="J8651" s="71" t="n">
        <v>1</v>
      </c>
      <c r="K8651" s="71" t="n">
        <f aca="false">F8651*I8651*J8651</f>
        <v>2</v>
      </c>
      <c r="L8651" s="71" t="n">
        <f aca="false">E8651*I8651*J8651</f>
        <v>0</v>
      </c>
      <c r="M8651" s="72" t="n">
        <f aca="false">G8651*I8651*J8651</f>
        <v>136.28</v>
      </c>
      <c r="N8651" s="72" t="n">
        <f aca="false">D8651*I8651*J8651</f>
        <v>-0</v>
      </c>
      <c r="O8651" s="71" t="n">
        <f aca="false">F8651*J8651</f>
        <v>2</v>
      </c>
      <c r="P8651" s="71" t="n">
        <f aca="false">E8651*J8651</f>
        <v>0</v>
      </c>
    </row>
    <row r="8652" customFormat="false" ht="15" hidden="false" customHeight="false" outlineLevel="0" collapsed="false">
      <c r="A8652" s="71" t="s">
        <v>60</v>
      </c>
      <c r="B8652" s="71" t="s">
        <v>55</v>
      </c>
      <c r="C8652" s="71" t="s">
        <v>135</v>
      </c>
      <c r="D8652" s="72" t="n">
        <v>516.56</v>
      </c>
      <c r="E8652" s="71" t="n">
        <v>6</v>
      </c>
      <c r="F8652" s="71" t="n">
        <v>70</v>
      </c>
      <c r="G8652" s="72" t="n">
        <v>6432.95</v>
      </c>
      <c r="H8652" s="72" t="n">
        <v>5653.53</v>
      </c>
      <c r="I8652" s="71" t="n">
        <f aca="false">IF(B8652&gt;=Settings!$B$23,1,0)</f>
        <v>1</v>
      </c>
      <c r="J8652" s="71" t="n">
        <v>1</v>
      </c>
      <c r="K8652" s="71" t="n">
        <f aca="false">F8652*I8652*J8652</f>
        <v>70</v>
      </c>
      <c r="L8652" s="71" t="n">
        <f aca="false">E8652*I8652*J8652</f>
        <v>6</v>
      </c>
      <c r="M8652" s="72" t="n">
        <f aca="false">G8652*I8652*J8652</f>
        <v>6432.95</v>
      </c>
      <c r="N8652" s="72" t="n">
        <f aca="false">D8652*I8652*J8652</f>
        <v>516.56</v>
      </c>
      <c r="O8652" s="71" t="n">
        <f aca="false">F8652*J8652</f>
        <v>70</v>
      </c>
      <c r="P8652" s="71" t="n">
        <f aca="false">E8652*J8652</f>
        <v>6</v>
      </c>
    </row>
    <row r="8653" customFormat="false" ht="15" hidden="false" customHeight="false" outlineLevel="0" collapsed="false">
      <c r="A8653" s="71" t="s">
        <v>61</v>
      </c>
      <c r="B8653" s="71" t="s">
        <v>55</v>
      </c>
      <c r="C8653" s="71" t="s">
        <v>879</v>
      </c>
      <c r="D8653" s="72" t="n">
        <v>0</v>
      </c>
      <c r="E8653" s="71" t="n">
        <v>0</v>
      </c>
      <c r="F8653" s="71" t="n">
        <v>3</v>
      </c>
      <c r="G8653" s="72" t="n">
        <v>331.68</v>
      </c>
      <c r="H8653" s="72" t="n">
        <v>315.33</v>
      </c>
      <c r="I8653" s="71" t="n">
        <f aca="false">IF(B8653&gt;=Settings!$B$23,1,0)</f>
        <v>1</v>
      </c>
      <c r="J8653" s="71" t="n">
        <v>1</v>
      </c>
      <c r="K8653" s="71" t="n">
        <f aca="false">F8653*I8653*J8653</f>
        <v>3</v>
      </c>
      <c r="L8653" s="71" t="n">
        <f aca="false">E8653*I8653*J8653</f>
        <v>0</v>
      </c>
      <c r="M8653" s="72" t="n">
        <f aca="false">G8653*I8653*J8653</f>
        <v>331.68</v>
      </c>
      <c r="N8653" s="72" t="n">
        <f aca="false">D8653*I8653*J8653</f>
        <v>-0</v>
      </c>
      <c r="O8653" s="71" t="n">
        <f aca="false">F8653*J8653</f>
        <v>3</v>
      </c>
      <c r="P8653" s="71" t="n">
        <f aca="false">E8653*J8653</f>
        <v>0</v>
      </c>
    </row>
    <row r="8654" customFormat="false" ht="15" hidden="false" customHeight="false" outlineLevel="0" collapsed="false">
      <c r="A8654" s="71" t="s">
        <v>59</v>
      </c>
      <c r="B8654" s="71" t="s">
        <v>55</v>
      </c>
      <c r="C8654" s="71" t="s">
        <v>1074</v>
      </c>
      <c r="D8654" s="72" t="n">
        <v>57.01</v>
      </c>
      <c r="E8654" s="71" t="n">
        <v>4</v>
      </c>
      <c r="F8654" s="71" t="n">
        <v>21</v>
      </c>
      <c r="G8654" s="72" t="n">
        <v>323.57</v>
      </c>
      <c r="H8654" s="72" t="n">
        <v>257.33</v>
      </c>
      <c r="I8654" s="71" t="n">
        <f aca="false">IF(B8654&gt;=Settings!$B$23,1,0)</f>
        <v>1</v>
      </c>
      <c r="J8654" s="71" t="n">
        <v>1</v>
      </c>
      <c r="K8654" s="71" t="n">
        <f aca="false">F8654*I8654*J8654</f>
        <v>21</v>
      </c>
      <c r="L8654" s="71" t="n">
        <f aca="false">E8654*I8654*J8654</f>
        <v>4</v>
      </c>
      <c r="M8654" s="72" t="n">
        <f aca="false">G8654*I8654*J8654</f>
        <v>323.57</v>
      </c>
      <c r="N8654" s="72" t="n">
        <f aca="false">D8654*I8654*J8654</f>
        <v>57.01</v>
      </c>
      <c r="O8654" s="71" t="n">
        <f aca="false">F8654*J8654</f>
        <v>21</v>
      </c>
      <c r="P8654" s="71" t="n">
        <f aca="false">E8654*J8654</f>
        <v>4</v>
      </c>
    </row>
    <row r="8655" customFormat="false" ht="15" hidden="false" customHeight="false" outlineLevel="0" collapsed="false">
      <c r="A8655" s="71" t="s">
        <v>59</v>
      </c>
      <c r="B8655" s="71" t="s">
        <v>55</v>
      </c>
      <c r="C8655" s="71" t="s">
        <v>569</v>
      </c>
      <c r="D8655" s="72" t="n">
        <v>0</v>
      </c>
      <c r="E8655" s="71" t="n">
        <v>0</v>
      </c>
      <c r="F8655" s="71" t="n">
        <v>6</v>
      </c>
      <c r="G8655" s="72" t="n">
        <v>575.17</v>
      </c>
      <c r="H8655" s="72" t="n">
        <v>575.17</v>
      </c>
      <c r="I8655" s="71" t="n">
        <f aca="false">IF(B8655&gt;=Settings!$B$23,1,0)</f>
        <v>1</v>
      </c>
      <c r="J8655" s="71" t="n">
        <v>1</v>
      </c>
      <c r="K8655" s="71" t="n">
        <f aca="false">F8655*I8655*J8655</f>
        <v>6</v>
      </c>
      <c r="L8655" s="71" t="n">
        <f aca="false">E8655*I8655*J8655</f>
        <v>0</v>
      </c>
      <c r="M8655" s="72" t="n">
        <f aca="false">G8655*I8655*J8655</f>
        <v>575.17</v>
      </c>
      <c r="N8655" s="72" t="n">
        <f aca="false">D8655*I8655*J8655</f>
        <v>-0</v>
      </c>
      <c r="O8655" s="71" t="n">
        <f aca="false">F8655*J8655</f>
        <v>6</v>
      </c>
      <c r="P8655" s="71" t="n">
        <f aca="false">E8655*J8655</f>
        <v>0</v>
      </c>
    </row>
    <row r="8656" customFormat="false" ht="15" hidden="false" customHeight="false" outlineLevel="0" collapsed="false">
      <c r="A8656" s="71" t="s">
        <v>59</v>
      </c>
      <c r="B8656" s="71" t="s">
        <v>55</v>
      </c>
      <c r="C8656" s="71" t="s">
        <v>151</v>
      </c>
      <c r="D8656" s="72" t="n">
        <v>77.25</v>
      </c>
      <c r="E8656" s="71" t="n">
        <v>1</v>
      </c>
      <c r="F8656" s="71" t="n">
        <v>9</v>
      </c>
      <c r="G8656" s="72" t="n">
        <v>849.57</v>
      </c>
      <c r="H8656" s="72" t="n">
        <v>756.65</v>
      </c>
      <c r="I8656" s="71" t="n">
        <f aca="false">IF(B8656&gt;=Settings!$B$23,1,0)</f>
        <v>1</v>
      </c>
      <c r="J8656" s="71" t="n">
        <v>1</v>
      </c>
      <c r="K8656" s="71" t="n">
        <f aca="false">F8656*I8656*J8656</f>
        <v>9</v>
      </c>
      <c r="L8656" s="71" t="n">
        <f aca="false">E8656*I8656*J8656</f>
        <v>1</v>
      </c>
      <c r="M8656" s="72" t="n">
        <f aca="false">G8656*I8656*J8656</f>
        <v>849.57</v>
      </c>
      <c r="N8656" s="72" t="n">
        <f aca="false">D8656*I8656*J8656</f>
        <v>77.25</v>
      </c>
      <c r="O8656" s="71" t="n">
        <f aca="false">F8656*J8656</f>
        <v>9</v>
      </c>
      <c r="P8656" s="71" t="n">
        <f aca="false">E8656*J8656</f>
        <v>1</v>
      </c>
    </row>
    <row r="8657" customFormat="false" ht="15" hidden="false" customHeight="false" outlineLevel="0" collapsed="false">
      <c r="A8657" s="71" t="s">
        <v>59</v>
      </c>
      <c r="B8657" s="71" t="s">
        <v>55</v>
      </c>
      <c r="C8657" s="71" t="s">
        <v>1003</v>
      </c>
      <c r="D8657" s="72" t="n">
        <v>0</v>
      </c>
      <c r="E8657" s="71" t="n">
        <v>0</v>
      </c>
      <c r="F8657" s="71" t="n">
        <v>1</v>
      </c>
      <c r="G8657" s="72" t="n">
        <v>122.67</v>
      </c>
      <c r="H8657" s="72" t="n">
        <v>104.27</v>
      </c>
      <c r="I8657" s="71" t="n">
        <f aca="false">IF(B8657&gt;=Settings!$B$23,1,0)</f>
        <v>1</v>
      </c>
      <c r="J8657" s="71" t="n">
        <v>1</v>
      </c>
      <c r="K8657" s="71" t="n">
        <f aca="false">F8657*I8657*J8657</f>
        <v>1</v>
      </c>
      <c r="L8657" s="71" t="n">
        <f aca="false">E8657*I8657*J8657</f>
        <v>0</v>
      </c>
      <c r="M8657" s="72" t="n">
        <f aca="false">G8657*I8657*J8657</f>
        <v>122.67</v>
      </c>
      <c r="N8657" s="72" t="n">
        <f aca="false">D8657*I8657*J8657</f>
        <v>-0</v>
      </c>
      <c r="O8657" s="71" t="n">
        <f aca="false">F8657*J8657</f>
        <v>1</v>
      </c>
      <c r="P8657" s="71" t="n">
        <f aca="false">E8657*J8657</f>
        <v>0</v>
      </c>
    </row>
    <row r="8658" customFormat="false" ht="15" hidden="false" customHeight="false" outlineLevel="0" collapsed="false">
      <c r="A8658" s="71" t="s">
        <v>59</v>
      </c>
      <c r="B8658" s="71" t="s">
        <v>55</v>
      </c>
      <c r="C8658" s="71" t="s">
        <v>1164</v>
      </c>
      <c r="D8658" s="72" t="n">
        <v>181.77</v>
      </c>
      <c r="E8658" s="71" t="n">
        <v>1</v>
      </c>
      <c r="F8658" s="71" t="n">
        <v>1</v>
      </c>
      <c r="G8658" s="72" t="n">
        <v>181.77</v>
      </c>
      <c r="H8658" s="72" t="n">
        <v>0</v>
      </c>
      <c r="I8658" s="71" t="n">
        <f aca="false">IF(B8658&gt;=Settings!$B$23,1,0)</f>
        <v>1</v>
      </c>
      <c r="J8658" s="71" t="n">
        <v>1</v>
      </c>
      <c r="K8658" s="71" t="n">
        <f aca="false">F8658*I8658*J8658</f>
        <v>1</v>
      </c>
      <c r="L8658" s="71" t="n">
        <f aca="false">E8658*I8658*J8658</f>
        <v>1</v>
      </c>
      <c r="M8658" s="72" t="n">
        <f aca="false">G8658*I8658*J8658</f>
        <v>181.77</v>
      </c>
      <c r="N8658" s="72" t="n">
        <f aca="false">D8658*I8658*J8658</f>
        <v>181.77</v>
      </c>
      <c r="O8658" s="71" t="n">
        <f aca="false">F8658*J8658</f>
        <v>1</v>
      </c>
      <c r="P8658" s="71" t="n">
        <f aca="false">E8658*J8658</f>
        <v>1</v>
      </c>
    </row>
    <row r="8659" customFormat="false" ht="15" hidden="false" customHeight="false" outlineLevel="0" collapsed="false">
      <c r="A8659" s="71" t="s">
        <v>62</v>
      </c>
      <c r="B8659" s="71" t="s">
        <v>55</v>
      </c>
      <c r="C8659" s="71" t="s">
        <v>137</v>
      </c>
      <c r="D8659" s="72" t="n">
        <v>59.05</v>
      </c>
      <c r="E8659" s="71" t="n">
        <v>1</v>
      </c>
      <c r="F8659" s="71" t="n">
        <v>5</v>
      </c>
      <c r="G8659" s="72" t="n">
        <v>263.4</v>
      </c>
      <c r="H8659" s="72" t="n">
        <v>189.38</v>
      </c>
      <c r="I8659" s="71" t="n">
        <f aca="false">IF(B8659&gt;=Settings!$B$23,1,0)</f>
        <v>1</v>
      </c>
      <c r="J8659" s="71" t="n">
        <v>1</v>
      </c>
      <c r="K8659" s="71" t="n">
        <f aca="false">F8659*I8659*J8659</f>
        <v>5</v>
      </c>
      <c r="L8659" s="71" t="n">
        <f aca="false">E8659*I8659*J8659</f>
        <v>1</v>
      </c>
      <c r="M8659" s="72" t="n">
        <f aca="false">G8659*I8659*J8659</f>
        <v>263.4</v>
      </c>
      <c r="N8659" s="72" t="n">
        <f aca="false">D8659*I8659*J8659</f>
        <v>59.05</v>
      </c>
      <c r="O8659" s="71" t="n">
        <f aca="false">F8659*J8659</f>
        <v>5</v>
      </c>
      <c r="P8659" s="71" t="n">
        <f aca="false">E8659*J8659</f>
        <v>1</v>
      </c>
    </row>
    <row r="8660" customFormat="false" ht="15" hidden="false" customHeight="false" outlineLevel="0" collapsed="false">
      <c r="A8660" s="71" t="s">
        <v>60</v>
      </c>
      <c r="B8660" s="71" t="s">
        <v>55</v>
      </c>
      <c r="C8660" s="71" t="s">
        <v>2013</v>
      </c>
      <c r="D8660" s="72" t="n">
        <v>0</v>
      </c>
      <c r="E8660" s="71" t="n">
        <v>0</v>
      </c>
      <c r="F8660" s="71" t="n">
        <v>2</v>
      </c>
      <c r="G8660" s="72" t="n">
        <v>290.81</v>
      </c>
      <c r="H8660" s="72" t="n">
        <v>269.01</v>
      </c>
      <c r="I8660" s="71" t="n">
        <f aca="false">IF(B8660&gt;=Settings!$B$23,1,0)</f>
        <v>1</v>
      </c>
      <c r="J8660" s="71" t="n">
        <v>1</v>
      </c>
      <c r="K8660" s="71" t="n">
        <f aca="false">F8660*I8660*J8660</f>
        <v>2</v>
      </c>
      <c r="L8660" s="71" t="n">
        <f aca="false">E8660*I8660*J8660</f>
        <v>0</v>
      </c>
      <c r="M8660" s="72" t="n">
        <f aca="false">G8660*I8660*J8660</f>
        <v>290.81</v>
      </c>
      <c r="N8660" s="72" t="n">
        <f aca="false">D8660*I8660*J8660</f>
        <v>-0</v>
      </c>
      <c r="O8660" s="71" t="n">
        <f aca="false">F8660*J8660</f>
        <v>2</v>
      </c>
      <c r="P8660" s="71" t="n">
        <f aca="false">E8660*J8660</f>
        <v>0</v>
      </c>
    </row>
    <row r="8661" customFormat="false" ht="15" hidden="false" customHeight="false" outlineLevel="0" collapsed="false">
      <c r="A8661" s="71" t="s">
        <v>60</v>
      </c>
      <c r="B8661" s="71" t="s">
        <v>55</v>
      </c>
      <c r="C8661" s="71" t="s">
        <v>1066</v>
      </c>
      <c r="D8661" s="72" t="n">
        <v>18.14</v>
      </c>
      <c r="E8661" s="71" t="n">
        <v>1</v>
      </c>
      <c r="F8661" s="71" t="n">
        <v>22</v>
      </c>
      <c r="G8661" s="72" t="n">
        <v>399.03</v>
      </c>
      <c r="H8661" s="72" t="n">
        <v>367.3</v>
      </c>
      <c r="I8661" s="71" t="n">
        <f aca="false">IF(B8661&gt;=Settings!$B$23,1,0)</f>
        <v>1</v>
      </c>
      <c r="J8661" s="71" t="n">
        <v>1</v>
      </c>
      <c r="K8661" s="71" t="n">
        <f aca="false">F8661*I8661*J8661</f>
        <v>22</v>
      </c>
      <c r="L8661" s="71" t="n">
        <f aca="false">E8661*I8661*J8661</f>
        <v>1</v>
      </c>
      <c r="M8661" s="72" t="n">
        <f aca="false">G8661*I8661*J8661</f>
        <v>399.03</v>
      </c>
      <c r="N8661" s="72" t="n">
        <f aca="false">D8661*I8661*J8661</f>
        <v>18.14</v>
      </c>
      <c r="O8661" s="71" t="n">
        <f aca="false">F8661*J8661</f>
        <v>22</v>
      </c>
      <c r="P8661" s="71" t="n">
        <f aca="false">E8661*J8661</f>
        <v>1</v>
      </c>
    </row>
    <row r="8662" customFormat="false" ht="15" hidden="false" customHeight="false" outlineLevel="0" collapsed="false">
      <c r="A8662" s="71" t="s">
        <v>61</v>
      </c>
      <c r="B8662" s="71" t="s">
        <v>55</v>
      </c>
      <c r="C8662" s="71" t="s">
        <v>2386</v>
      </c>
      <c r="D8662" s="72" t="n">
        <v>0</v>
      </c>
      <c r="E8662" s="71" t="n">
        <v>0</v>
      </c>
      <c r="F8662" s="71" t="n">
        <v>1</v>
      </c>
      <c r="G8662" s="72" t="n">
        <v>99.95</v>
      </c>
      <c r="H8662" s="72" t="n">
        <v>84.96</v>
      </c>
      <c r="I8662" s="71" t="n">
        <f aca="false">IF(B8662&gt;=Settings!$B$23,1,0)</f>
        <v>1</v>
      </c>
      <c r="J8662" s="71" t="n">
        <v>1</v>
      </c>
      <c r="K8662" s="71" t="n">
        <f aca="false">F8662*I8662*J8662</f>
        <v>1</v>
      </c>
      <c r="L8662" s="71" t="n">
        <f aca="false">E8662*I8662*J8662</f>
        <v>0</v>
      </c>
      <c r="M8662" s="72" t="n">
        <f aca="false">G8662*I8662*J8662</f>
        <v>99.95</v>
      </c>
      <c r="N8662" s="72" t="n">
        <f aca="false">D8662*I8662*J8662</f>
        <v>-0</v>
      </c>
      <c r="O8662" s="71" t="n">
        <f aca="false">F8662*J8662</f>
        <v>1</v>
      </c>
      <c r="P8662" s="71" t="n">
        <f aca="false">E8662*J8662</f>
        <v>0</v>
      </c>
    </row>
    <row r="8663" customFormat="false" ht="15" hidden="false" customHeight="false" outlineLevel="0" collapsed="false">
      <c r="A8663" s="71" t="s">
        <v>59</v>
      </c>
      <c r="B8663" s="71" t="s">
        <v>55</v>
      </c>
      <c r="C8663" s="71" t="s">
        <v>1243</v>
      </c>
      <c r="D8663" s="72" t="n">
        <v>0</v>
      </c>
      <c r="E8663" s="71" t="n">
        <v>0</v>
      </c>
      <c r="F8663" s="71" t="n">
        <v>9</v>
      </c>
      <c r="G8663" s="72" t="n">
        <v>1159.43</v>
      </c>
      <c r="H8663" s="72" t="n">
        <v>1132.8</v>
      </c>
      <c r="I8663" s="71" t="n">
        <f aca="false">IF(B8663&gt;=Settings!$B$23,1,0)</f>
        <v>1</v>
      </c>
      <c r="J8663" s="71" t="n">
        <v>1</v>
      </c>
      <c r="K8663" s="71" t="n">
        <f aca="false">F8663*I8663*J8663</f>
        <v>9</v>
      </c>
      <c r="L8663" s="71" t="n">
        <f aca="false">E8663*I8663*J8663</f>
        <v>0</v>
      </c>
      <c r="M8663" s="72" t="n">
        <f aca="false">G8663*I8663*J8663</f>
        <v>1159.43</v>
      </c>
      <c r="N8663" s="72" t="n">
        <f aca="false">D8663*I8663*J8663</f>
        <v>-0</v>
      </c>
      <c r="O8663" s="71" t="n">
        <f aca="false">F8663*J8663</f>
        <v>9</v>
      </c>
      <c r="P8663" s="71" t="n">
        <f aca="false">E8663*J8663</f>
        <v>0</v>
      </c>
    </row>
    <row r="8664" customFormat="false" ht="15" hidden="false" customHeight="false" outlineLevel="0" collapsed="false">
      <c r="A8664" s="71" t="s">
        <v>59</v>
      </c>
      <c r="B8664" s="71" t="s">
        <v>55</v>
      </c>
      <c r="C8664" s="71" t="s">
        <v>1059</v>
      </c>
      <c r="D8664" s="72" t="n">
        <v>403.35</v>
      </c>
      <c r="E8664" s="71" t="n">
        <v>7</v>
      </c>
      <c r="F8664" s="71" t="n">
        <v>99</v>
      </c>
      <c r="G8664" s="72" t="n">
        <v>6063.8</v>
      </c>
      <c r="H8664" s="72" t="n">
        <v>5412.88</v>
      </c>
      <c r="I8664" s="71" t="n">
        <f aca="false">IF(B8664&gt;=Settings!$B$23,1,0)</f>
        <v>1</v>
      </c>
      <c r="J8664" s="71" t="n">
        <v>1</v>
      </c>
      <c r="K8664" s="71" t="n">
        <f aca="false">F8664*I8664*J8664</f>
        <v>99</v>
      </c>
      <c r="L8664" s="71" t="n">
        <f aca="false">E8664*I8664*J8664</f>
        <v>7</v>
      </c>
      <c r="M8664" s="72" t="n">
        <f aca="false">G8664*I8664*J8664</f>
        <v>6063.8</v>
      </c>
      <c r="N8664" s="72" t="n">
        <f aca="false">D8664*I8664*J8664</f>
        <v>403.35</v>
      </c>
      <c r="O8664" s="71" t="n">
        <f aca="false">F8664*J8664</f>
        <v>99</v>
      </c>
      <c r="P8664" s="71" t="n">
        <f aca="false">E8664*J8664</f>
        <v>7</v>
      </c>
    </row>
    <row r="8665" customFormat="false" ht="15" hidden="false" customHeight="false" outlineLevel="0" collapsed="false">
      <c r="A8665" s="71" t="s">
        <v>60</v>
      </c>
      <c r="B8665" s="71" t="s">
        <v>55</v>
      </c>
      <c r="C8665" s="71" t="s">
        <v>2367</v>
      </c>
      <c r="D8665" s="72" t="n">
        <v>0</v>
      </c>
      <c r="E8665" s="71" t="n">
        <v>0</v>
      </c>
      <c r="F8665" s="71" t="n">
        <v>6</v>
      </c>
      <c r="G8665" s="72" t="n">
        <v>617.92</v>
      </c>
      <c r="H8665" s="72" t="n">
        <v>603.62</v>
      </c>
      <c r="I8665" s="71" t="n">
        <f aca="false">IF(B8665&gt;=Settings!$B$23,1,0)</f>
        <v>1</v>
      </c>
      <c r="J8665" s="71" t="n">
        <v>1</v>
      </c>
      <c r="K8665" s="71" t="n">
        <f aca="false">F8665*I8665*J8665</f>
        <v>6</v>
      </c>
      <c r="L8665" s="71" t="n">
        <f aca="false">E8665*I8665*J8665</f>
        <v>0</v>
      </c>
      <c r="M8665" s="72" t="n">
        <f aca="false">G8665*I8665*J8665</f>
        <v>617.92</v>
      </c>
      <c r="N8665" s="72" t="n">
        <f aca="false">D8665*I8665*J8665</f>
        <v>-0</v>
      </c>
      <c r="O8665" s="71" t="n">
        <f aca="false">F8665*J8665</f>
        <v>6</v>
      </c>
      <c r="P8665" s="71" t="n">
        <f aca="false">E8665*J8665</f>
        <v>0</v>
      </c>
    </row>
    <row r="8666" customFormat="false" ht="15" hidden="false" customHeight="false" outlineLevel="0" collapsed="false">
      <c r="A8666" s="71" t="s">
        <v>59</v>
      </c>
      <c r="B8666" s="71" t="s">
        <v>55</v>
      </c>
      <c r="C8666" s="71" t="s">
        <v>1242</v>
      </c>
      <c r="D8666" s="72" t="n">
        <v>300.32</v>
      </c>
      <c r="E8666" s="71" t="n">
        <v>3</v>
      </c>
      <c r="F8666" s="71" t="n">
        <v>15</v>
      </c>
      <c r="G8666" s="72" t="n">
        <v>1599.3</v>
      </c>
      <c r="H8666" s="72" t="n">
        <v>1208.59</v>
      </c>
      <c r="I8666" s="71" t="n">
        <f aca="false">IF(B8666&gt;=Settings!$B$23,1,0)</f>
        <v>1</v>
      </c>
      <c r="J8666" s="71" t="n">
        <v>1</v>
      </c>
      <c r="K8666" s="71" t="n">
        <f aca="false">F8666*I8666*J8666</f>
        <v>15</v>
      </c>
      <c r="L8666" s="71" t="n">
        <f aca="false">E8666*I8666*J8666</f>
        <v>3</v>
      </c>
      <c r="M8666" s="72" t="n">
        <f aca="false">G8666*I8666*J8666</f>
        <v>1599.3</v>
      </c>
      <c r="N8666" s="72" t="n">
        <f aca="false">D8666*I8666*J8666</f>
        <v>300.32</v>
      </c>
      <c r="O8666" s="71" t="n">
        <f aca="false">F8666*J8666</f>
        <v>15</v>
      </c>
      <c r="P8666" s="71" t="n">
        <f aca="false">E8666*J8666</f>
        <v>3</v>
      </c>
    </row>
    <row r="8667" customFormat="false" ht="15" hidden="false" customHeight="false" outlineLevel="0" collapsed="false">
      <c r="A8667" s="71" t="s">
        <v>61</v>
      </c>
      <c r="B8667" s="71" t="s">
        <v>55</v>
      </c>
      <c r="C8667" s="71" t="s">
        <v>1455</v>
      </c>
      <c r="D8667" s="72" t="n">
        <v>0</v>
      </c>
      <c r="E8667" s="71" t="n">
        <v>0</v>
      </c>
      <c r="F8667" s="71" t="n">
        <v>6</v>
      </c>
      <c r="G8667" s="72" t="n">
        <v>92.44</v>
      </c>
      <c r="H8667" s="72" t="n">
        <v>87.83</v>
      </c>
      <c r="I8667" s="71" t="n">
        <f aca="false">IF(B8667&gt;=Settings!$B$23,1,0)</f>
        <v>1</v>
      </c>
      <c r="J8667" s="71" t="n">
        <v>1</v>
      </c>
      <c r="K8667" s="71" t="n">
        <f aca="false">F8667*I8667*J8667</f>
        <v>6</v>
      </c>
      <c r="L8667" s="71" t="n">
        <f aca="false">E8667*I8667*J8667</f>
        <v>0</v>
      </c>
      <c r="M8667" s="72" t="n">
        <f aca="false">G8667*I8667*J8667</f>
        <v>92.44</v>
      </c>
      <c r="N8667" s="72" t="n">
        <f aca="false">D8667*I8667*J8667</f>
        <v>-0</v>
      </c>
      <c r="O8667" s="71" t="n">
        <f aca="false">F8667*J8667</f>
        <v>6</v>
      </c>
      <c r="P8667" s="71" t="n">
        <f aca="false">E8667*J8667</f>
        <v>0</v>
      </c>
    </row>
    <row r="8668" customFormat="false" ht="15" hidden="false" customHeight="false" outlineLevel="0" collapsed="false">
      <c r="A8668" s="71" t="s">
        <v>60</v>
      </c>
      <c r="B8668" s="71" t="s">
        <v>55</v>
      </c>
      <c r="C8668" s="71" t="s">
        <v>595</v>
      </c>
      <c r="D8668" s="72" t="n">
        <v>19.28</v>
      </c>
      <c r="E8668" s="71" t="n">
        <v>1</v>
      </c>
      <c r="F8668" s="71" t="n">
        <v>18</v>
      </c>
      <c r="G8668" s="72" t="n">
        <v>635.51</v>
      </c>
      <c r="H8668" s="72" t="n">
        <v>600.62</v>
      </c>
      <c r="I8668" s="71" t="n">
        <f aca="false">IF(B8668&gt;=Settings!$B$23,1,0)</f>
        <v>1</v>
      </c>
      <c r="J8668" s="71" t="n">
        <v>1</v>
      </c>
      <c r="K8668" s="71" t="n">
        <f aca="false">F8668*I8668*J8668</f>
        <v>18</v>
      </c>
      <c r="L8668" s="71" t="n">
        <f aca="false">E8668*I8668*J8668</f>
        <v>1</v>
      </c>
      <c r="M8668" s="72" t="n">
        <f aca="false">G8668*I8668*J8668</f>
        <v>635.51</v>
      </c>
      <c r="N8668" s="72" t="n">
        <f aca="false">D8668*I8668*J8668</f>
        <v>19.28</v>
      </c>
      <c r="O8668" s="71" t="n">
        <f aca="false">F8668*J8668</f>
        <v>18</v>
      </c>
      <c r="P8668" s="71" t="n">
        <f aca="false">E8668*J8668</f>
        <v>1</v>
      </c>
    </row>
    <row r="8669" customFormat="false" ht="15" hidden="false" customHeight="false" outlineLevel="0" collapsed="false">
      <c r="A8669" s="71" t="s">
        <v>61</v>
      </c>
      <c r="B8669" s="71" t="s">
        <v>55</v>
      </c>
      <c r="C8669" s="71" t="s">
        <v>1000</v>
      </c>
      <c r="D8669" s="72" t="n">
        <v>0</v>
      </c>
      <c r="E8669" s="71" t="n">
        <v>0</v>
      </c>
      <c r="F8669" s="71" t="n">
        <v>1</v>
      </c>
      <c r="G8669" s="72" t="n">
        <v>99.95</v>
      </c>
      <c r="H8669" s="72" t="n">
        <v>84.96</v>
      </c>
      <c r="I8669" s="71" t="n">
        <f aca="false">IF(B8669&gt;=Settings!$B$23,1,0)</f>
        <v>1</v>
      </c>
      <c r="J8669" s="71" t="n">
        <v>1</v>
      </c>
      <c r="K8669" s="71" t="n">
        <f aca="false">F8669*I8669*J8669</f>
        <v>1</v>
      </c>
      <c r="L8669" s="71" t="n">
        <f aca="false">E8669*I8669*J8669</f>
        <v>0</v>
      </c>
      <c r="M8669" s="72" t="n">
        <f aca="false">G8669*I8669*J8669</f>
        <v>99.95</v>
      </c>
      <c r="N8669" s="72" t="n">
        <f aca="false">D8669*I8669*J8669</f>
        <v>-0</v>
      </c>
      <c r="O8669" s="71" t="n">
        <f aca="false">F8669*J8669</f>
        <v>1</v>
      </c>
      <c r="P8669" s="71" t="n">
        <f aca="false">E8669*J8669</f>
        <v>0</v>
      </c>
    </row>
    <row r="8670" customFormat="false" ht="15" hidden="false" customHeight="false" outlineLevel="0" collapsed="false">
      <c r="A8670" s="71" t="s">
        <v>59</v>
      </c>
      <c r="B8670" s="71" t="s">
        <v>55</v>
      </c>
      <c r="C8670" s="71" t="s">
        <v>882</v>
      </c>
      <c r="D8670" s="72" t="n">
        <v>437.96</v>
      </c>
      <c r="E8670" s="71" t="n">
        <v>5</v>
      </c>
      <c r="F8670" s="71" t="n">
        <v>15</v>
      </c>
      <c r="G8670" s="72" t="n">
        <v>1337.47</v>
      </c>
      <c r="H8670" s="72" t="n">
        <v>836.61</v>
      </c>
      <c r="I8670" s="71" t="n">
        <f aca="false">IF(B8670&gt;=Settings!$B$23,1,0)</f>
        <v>1</v>
      </c>
      <c r="J8670" s="71" t="n">
        <v>1</v>
      </c>
      <c r="K8670" s="71" t="n">
        <f aca="false">F8670*I8670*J8670</f>
        <v>15</v>
      </c>
      <c r="L8670" s="71" t="n">
        <f aca="false">E8670*I8670*J8670</f>
        <v>5</v>
      </c>
      <c r="M8670" s="72" t="n">
        <f aca="false">G8670*I8670*J8670</f>
        <v>1337.47</v>
      </c>
      <c r="N8670" s="72" t="n">
        <f aca="false">D8670*I8670*J8670</f>
        <v>437.96</v>
      </c>
      <c r="O8670" s="71" t="n">
        <f aca="false">F8670*J8670</f>
        <v>15</v>
      </c>
      <c r="P8670" s="71" t="n">
        <f aca="false">E8670*J8670</f>
        <v>5</v>
      </c>
    </row>
    <row r="8671" customFormat="false" ht="15" hidden="false" customHeight="false" outlineLevel="0" collapsed="false">
      <c r="A8671" s="71" t="s">
        <v>60</v>
      </c>
      <c r="B8671" s="71" t="s">
        <v>55</v>
      </c>
      <c r="C8671" s="71" t="s">
        <v>2102</v>
      </c>
      <c r="D8671" s="72" t="n">
        <v>0</v>
      </c>
      <c r="E8671" s="71" t="n">
        <v>0</v>
      </c>
      <c r="F8671" s="71" t="n">
        <v>5</v>
      </c>
      <c r="G8671" s="72" t="n">
        <v>377.04</v>
      </c>
      <c r="H8671" s="72" t="n">
        <v>353.62</v>
      </c>
      <c r="I8671" s="71" t="n">
        <f aca="false">IF(B8671&gt;=Settings!$B$23,1,0)</f>
        <v>1</v>
      </c>
      <c r="J8671" s="71" t="n">
        <v>1</v>
      </c>
      <c r="K8671" s="71" t="n">
        <f aca="false">F8671*I8671*J8671</f>
        <v>5</v>
      </c>
      <c r="L8671" s="71" t="n">
        <f aca="false">E8671*I8671*J8671</f>
        <v>0</v>
      </c>
      <c r="M8671" s="72" t="n">
        <f aca="false">G8671*I8671*J8671</f>
        <v>377.04</v>
      </c>
      <c r="N8671" s="72" t="n">
        <f aca="false">D8671*I8671*J8671</f>
        <v>-0</v>
      </c>
      <c r="O8671" s="71" t="n">
        <f aca="false">F8671*J8671</f>
        <v>5</v>
      </c>
      <c r="P8671" s="71" t="n">
        <f aca="false">E8671*J8671</f>
        <v>0</v>
      </c>
    </row>
    <row r="8672" customFormat="false" ht="15" hidden="false" customHeight="false" outlineLevel="0" collapsed="false">
      <c r="A8672" s="71" t="s">
        <v>63</v>
      </c>
      <c r="B8672" s="71" t="s">
        <v>55</v>
      </c>
      <c r="C8672" s="71" t="s">
        <v>2227</v>
      </c>
      <c r="D8672" s="72" t="n">
        <v>0</v>
      </c>
      <c r="E8672" s="71" t="n">
        <v>0</v>
      </c>
      <c r="F8672" s="71" t="n">
        <v>1</v>
      </c>
      <c r="G8672" s="72" t="n">
        <v>199.95</v>
      </c>
      <c r="H8672" s="72" t="n">
        <v>199.95</v>
      </c>
      <c r="I8672" s="71" t="n">
        <f aca="false">IF(B8672&gt;=Settings!$B$23,1,0)</f>
        <v>1</v>
      </c>
      <c r="J8672" s="71" t="n">
        <v>1</v>
      </c>
      <c r="K8672" s="71" t="n">
        <f aca="false">F8672*I8672*J8672</f>
        <v>1</v>
      </c>
      <c r="L8672" s="71" t="n">
        <f aca="false">E8672*I8672*J8672</f>
        <v>0</v>
      </c>
      <c r="M8672" s="72" t="n">
        <f aca="false">G8672*I8672*J8672</f>
        <v>199.95</v>
      </c>
      <c r="N8672" s="72" t="n">
        <f aca="false">D8672*I8672*J8672</f>
        <v>-0</v>
      </c>
      <c r="O8672" s="71" t="n">
        <f aca="false">F8672*J8672</f>
        <v>1</v>
      </c>
      <c r="P8672" s="71" t="n">
        <f aca="false">E8672*J8672</f>
        <v>0</v>
      </c>
    </row>
    <row r="8673" customFormat="false" ht="15" hidden="false" customHeight="false" outlineLevel="0" collapsed="false">
      <c r="A8673" s="71" t="s">
        <v>59</v>
      </c>
      <c r="B8673" s="71" t="s">
        <v>55</v>
      </c>
      <c r="C8673" s="71" t="s">
        <v>643</v>
      </c>
      <c r="D8673" s="72" t="n">
        <v>0</v>
      </c>
      <c r="E8673" s="71" t="n">
        <v>0</v>
      </c>
      <c r="F8673" s="71" t="n">
        <v>1</v>
      </c>
      <c r="G8673" s="72" t="n">
        <v>109.05</v>
      </c>
      <c r="H8673" s="72" t="n">
        <v>109.05</v>
      </c>
      <c r="I8673" s="71" t="n">
        <f aca="false">IF(B8673&gt;=Settings!$B$23,1,0)</f>
        <v>1</v>
      </c>
      <c r="J8673" s="71" t="n">
        <v>1</v>
      </c>
      <c r="K8673" s="71" t="n">
        <f aca="false">F8673*I8673*J8673</f>
        <v>1</v>
      </c>
      <c r="L8673" s="71" t="n">
        <f aca="false">E8673*I8673*J8673</f>
        <v>0</v>
      </c>
      <c r="M8673" s="72" t="n">
        <f aca="false">G8673*I8673*J8673</f>
        <v>109.05</v>
      </c>
      <c r="N8673" s="72" t="n">
        <f aca="false">D8673*I8673*J8673</f>
        <v>-0</v>
      </c>
      <c r="O8673" s="71" t="n">
        <f aca="false">F8673*J8673</f>
        <v>1</v>
      </c>
      <c r="P8673" s="71" t="n">
        <f aca="false">E8673*J8673</f>
        <v>0</v>
      </c>
    </row>
    <row r="8674" customFormat="false" ht="15" hidden="false" customHeight="false" outlineLevel="0" collapsed="false">
      <c r="A8674" s="71" t="s">
        <v>59</v>
      </c>
      <c r="B8674" s="71" t="s">
        <v>55</v>
      </c>
      <c r="C8674" s="71" t="s">
        <v>897</v>
      </c>
      <c r="D8674" s="72" t="n">
        <v>0</v>
      </c>
      <c r="E8674" s="71" t="n">
        <v>0</v>
      </c>
      <c r="F8674" s="71" t="n">
        <v>2</v>
      </c>
      <c r="G8674" s="72" t="n">
        <v>190.82</v>
      </c>
      <c r="H8674" s="72" t="n">
        <v>190.82</v>
      </c>
      <c r="I8674" s="71" t="n">
        <f aca="false">IF(B8674&gt;=Settings!$B$23,1,0)</f>
        <v>1</v>
      </c>
      <c r="J8674" s="71" t="n">
        <v>1</v>
      </c>
      <c r="K8674" s="71" t="n">
        <f aca="false">F8674*I8674*J8674</f>
        <v>2</v>
      </c>
      <c r="L8674" s="71" t="n">
        <f aca="false">E8674*I8674*J8674</f>
        <v>0</v>
      </c>
      <c r="M8674" s="72" t="n">
        <f aca="false">G8674*I8674*J8674</f>
        <v>190.82</v>
      </c>
      <c r="N8674" s="72" t="n">
        <f aca="false">D8674*I8674*J8674</f>
        <v>-0</v>
      </c>
      <c r="O8674" s="71" t="n">
        <f aca="false">F8674*J8674</f>
        <v>2</v>
      </c>
      <c r="P8674" s="71" t="n">
        <f aca="false">E8674*J8674</f>
        <v>0</v>
      </c>
    </row>
    <row r="8675" customFormat="false" ht="15" hidden="false" customHeight="false" outlineLevel="0" collapsed="false">
      <c r="A8675" s="71" t="s">
        <v>61</v>
      </c>
      <c r="B8675" s="71" t="s">
        <v>55</v>
      </c>
      <c r="C8675" s="71" t="s">
        <v>878</v>
      </c>
      <c r="D8675" s="72" t="n">
        <v>0</v>
      </c>
      <c r="E8675" s="71" t="n">
        <v>0</v>
      </c>
      <c r="F8675" s="71" t="n">
        <v>6</v>
      </c>
      <c r="G8675" s="72" t="n">
        <v>672.48</v>
      </c>
      <c r="H8675" s="72" t="n">
        <v>653.4</v>
      </c>
      <c r="I8675" s="71" t="n">
        <f aca="false">IF(B8675&gt;=Settings!$B$23,1,0)</f>
        <v>1</v>
      </c>
      <c r="J8675" s="71" t="n">
        <v>1</v>
      </c>
      <c r="K8675" s="71" t="n">
        <f aca="false">F8675*I8675*J8675</f>
        <v>6</v>
      </c>
      <c r="L8675" s="71" t="n">
        <f aca="false">E8675*I8675*J8675</f>
        <v>0</v>
      </c>
      <c r="M8675" s="72" t="n">
        <f aca="false">G8675*I8675*J8675</f>
        <v>672.48</v>
      </c>
      <c r="N8675" s="72" t="n">
        <f aca="false">D8675*I8675*J8675</f>
        <v>-0</v>
      </c>
      <c r="O8675" s="71" t="n">
        <f aca="false">F8675*J8675</f>
        <v>6</v>
      </c>
      <c r="P8675" s="71" t="n">
        <f aca="false">E8675*J8675</f>
        <v>0</v>
      </c>
    </row>
    <row r="8676" customFormat="false" ht="15" hidden="false" customHeight="false" outlineLevel="0" collapsed="false">
      <c r="A8676" s="71" t="s">
        <v>59</v>
      </c>
      <c r="B8676" s="71" t="s">
        <v>55</v>
      </c>
      <c r="C8676" s="71" t="s">
        <v>2394</v>
      </c>
      <c r="D8676" s="72" t="n">
        <v>0</v>
      </c>
      <c r="E8676" s="71" t="n">
        <v>0</v>
      </c>
      <c r="F8676" s="71" t="n">
        <v>2</v>
      </c>
      <c r="G8676" s="72" t="n">
        <v>159</v>
      </c>
      <c r="H8676" s="72" t="n">
        <v>159</v>
      </c>
      <c r="I8676" s="71" t="n">
        <f aca="false">IF(B8676&gt;=Settings!$B$23,1,0)</f>
        <v>1</v>
      </c>
      <c r="J8676" s="71" t="n">
        <v>1</v>
      </c>
      <c r="K8676" s="71" t="n">
        <f aca="false">F8676*I8676*J8676</f>
        <v>2</v>
      </c>
      <c r="L8676" s="71" t="n">
        <f aca="false">E8676*I8676*J8676</f>
        <v>0</v>
      </c>
      <c r="M8676" s="72" t="n">
        <f aca="false">G8676*I8676*J8676</f>
        <v>159</v>
      </c>
      <c r="N8676" s="72" t="n">
        <f aca="false">D8676*I8676*J8676</f>
        <v>-0</v>
      </c>
      <c r="O8676" s="71" t="n">
        <f aca="false">F8676*J8676</f>
        <v>2</v>
      </c>
      <c r="P8676" s="71" t="n">
        <f aca="false">E8676*J8676</f>
        <v>0</v>
      </c>
    </row>
    <row r="8677" customFormat="false" ht="15" hidden="false" customHeight="false" outlineLevel="0" collapsed="false">
      <c r="A8677" s="71" t="s">
        <v>59</v>
      </c>
      <c r="B8677" s="71" t="s">
        <v>55</v>
      </c>
      <c r="C8677" s="71" t="s">
        <v>1248</v>
      </c>
      <c r="D8677" s="72" t="n">
        <v>0</v>
      </c>
      <c r="E8677" s="71" t="n">
        <v>0</v>
      </c>
      <c r="F8677" s="71" t="n">
        <v>3</v>
      </c>
      <c r="G8677" s="72" t="n">
        <v>236.21</v>
      </c>
      <c r="H8677" s="72" t="n">
        <v>212.38</v>
      </c>
      <c r="I8677" s="71" t="n">
        <f aca="false">IF(B8677&gt;=Settings!$B$23,1,0)</f>
        <v>1</v>
      </c>
      <c r="J8677" s="71" t="n">
        <v>1</v>
      </c>
      <c r="K8677" s="71" t="n">
        <f aca="false">F8677*I8677*J8677</f>
        <v>3</v>
      </c>
      <c r="L8677" s="71" t="n">
        <f aca="false">E8677*I8677*J8677</f>
        <v>0</v>
      </c>
      <c r="M8677" s="72" t="n">
        <f aca="false">G8677*I8677*J8677</f>
        <v>236.21</v>
      </c>
      <c r="N8677" s="72" t="n">
        <f aca="false">D8677*I8677*J8677</f>
        <v>-0</v>
      </c>
      <c r="O8677" s="71" t="n">
        <f aca="false">F8677*J8677</f>
        <v>3</v>
      </c>
      <c r="P8677" s="71" t="n">
        <f aca="false">E8677*J8677</f>
        <v>0</v>
      </c>
    </row>
    <row r="8678" customFormat="false" ht="15" hidden="false" customHeight="false" outlineLevel="0" collapsed="false">
      <c r="A8678" s="71" t="s">
        <v>59</v>
      </c>
      <c r="B8678" s="71" t="s">
        <v>55</v>
      </c>
      <c r="C8678" s="71" t="s">
        <v>605</v>
      </c>
      <c r="D8678" s="72" t="n">
        <v>0</v>
      </c>
      <c r="E8678" s="71" t="n">
        <v>0</v>
      </c>
      <c r="F8678" s="71" t="n">
        <v>1</v>
      </c>
      <c r="G8678" s="72" t="n">
        <v>116.77</v>
      </c>
      <c r="H8678" s="72" t="n">
        <v>93.42</v>
      </c>
      <c r="I8678" s="71" t="n">
        <f aca="false">IF(B8678&gt;=Settings!$B$23,1,0)</f>
        <v>1</v>
      </c>
      <c r="J8678" s="71" t="n">
        <v>1</v>
      </c>
      <c r="K8678" s="71" t="n">
        <f aca="false">F8678*I8678*J8678</f>
        <v>1</v>
      </c>
      <c r="L8678" s="71" t="n">
        <f aca="false">E8678*I8678*J8678</f>
        <v>0</v>
      </c>
      <c r="M8678" s="72" t="n">
        <f aca="false">G8678*I8678*J8678</f>
        <v>116.77</v>
      </c>
      <c r="N8678" s="72" t="n">
        <f aca="false">D8678*I8678*J8678</f>
        <v>-0</v>
      </c>
      <c r="O8678" s="71" t="n">
        <f aca="false">F8678*J8678</f>
        <v>1</v>
      </c>
      <c r="P8678" s="71" t="n">
        <f aca="false">E8678*J8678</f>
        <v>0</v>
      </c>
    </row>
    <row r="8679" customFormat="false" ht="15" hidden="false" customHeight="false" outlineLevel="0" collapsed="false">
      <c r="A8679" s="71" t="s">
        <v>60</v>
      </c>
      <c r="B8679" s="71" t="s">
        <v>55</v>
      </c>
      <c r="C8679" s="71" t="s">
        <v>2160</v>
      </c>
      <c r="D8679" s="72" t="n">
        <v>190.82</v>
      </c>
      <c r="E8679" s="71" t="n">
        <v>2</v>
      </c>
      <c r="F8679" s="71" t="n">
        <v>13</v>
      </c>
      <c r="G8679" s="72" t="n">
        <v>1149.4</v>
      </c>
      <c r="H8679" s="72" t="n">
        <v>905.48</v>
      </c>
      <c r="I8679" s="71" t="n">
        <f aca="false">IF(B8679&gt;=Settings!$B$23,1,0)</f>
        <v>1</v>
      </c>
      <c r="J8679" s="71" t="n">
        <v>1</v>
      </c>
      <c r="K8679" s="71" t="n">
        <f aca="false">F8679*I8679*J8679</f>
        <v>13</v>
      </c>
      <c r="L8679" s="71" t="n">
        <f aca="false">E8679*I8679*J8679</f>
        <v>2</v>
      </c>
      <c r="M8679" s="72" t="n">
        <f aca="false">G8679*I8679*J8679</f>
        <v>1149.4</v>
      </c>
      <c r="N8679" s="72" t="n">
        <f aca="false">D8679*I8679*J8679</f>
        <v>190.82</v>
      </c>
      <c r="O8679" s="71" t="n">
        <f aca="false">F8679*J8679</f>
        <v>13</v>
      </c>
      <c r="P8679" s="71" t="n">
        <f aca="false">E8679*J8679</f>
        <v>2</v>
      </c>
    </row>
    <row r="8680" customFormat="false" ht="15" hidden="false" customHeight="false" outlineLevel="0" collapsed="false">
      <c r="A8680" s="71" t="s">
        <v>60</v>
      </c>
      <c r="B8680" s="71" t="s">
        <v>55</v>
      </c>
      <c r="C8680" s="71" t="s">
        <v>1300</v>
      </c>
      <c r="D8680" s="72" t="n">
        <v>0</v>
      </c>
      <c r="E8680" s="71" t="n">
        <v>0</v>
      </c>
      <c r="F8680" s="71" t="n">
        <v>3</v>
      </c>
      <c r="G8680" s="72" t="n">
        <v>84.41</v>
      </c>
      <c r="H8680" s="72" t="n">
        <v>80.2</v>
      </c>
      <c r="I8680" s="71" t="n">
        <f aca="false">IF(B8680&gt;=Settings!$B$23,1,0)</f>
        <v>1</v>
      </c>
      <c r="J8680" s="71" t="n">
        <v>1</v>
      </c>
      <c r="K8680" s="71" t="n">
        <f aca="false">F8680*I8680*J8680</f>
        <v>3</v>
      </c>
      <c r="L8680" s="71" t="n">
        <f aca="false">E8680*I8680*J8680</f>
        <v>0</v>
      </c>
      <c r="M8680" s="72" t="n">
        <f aca="false">G8680*I8680*J8680</f>
        <v>84.41</v>
      </c>
      <c r="N8680" s="72" t="n">
        <f aca="false">D8680*I8680*J8680</f>
        <v>-0</v>
      </c>
      <c r="O8680" s="71" t="n">
        <f aca="false">F8680*J8680</f>
        <v>3</v>
      </c>
      <c r="P8680" s="71" t="n">
        <f aca="false">E8680*J8680</f>
        <v>0</v>
      </c>
    </row>
    <row r="8681" customFormat="false" ht="15" hidden="false" customHeight="false" outlineLevel="0" collapsed="false">
      <c r="A8681" s="71" t="s">
        <v>61</v>
      </c>
      <c r="B8681" s="71" t="s">
        <v>55</v>
      </c>
      <c r="C8681" s="71" t="s">
        <v>2174</v>
      </c>
      <c r="D8681" s="72" t="n">
        <v>0</v>
      </c>
      <c r="E8681" s="71" t="n">
        <v>0</v>
      </c>
      <c r="F8681" s="71" t="n">
        <v>1</v>
      </c>
      <c r="G8681" s="72" t="n">
        <v>86.31</v>
      </c>
      <c r="H8681" s="72" t="n">
        <v>73.37</v>
      </c>
      <c r="I8681" s="71" t="n">
        <f aca="false">IF(B8681&gt;=Settings!$B$23,1,0)</f>
        <v>1</v>
      </c>
      <c r="J8681" s="71" t="n">
        <v>1</v>
      </c>
      <c r="K8681" s="71" t="n">
        <f aca="false">F8681*I8681*J8681</f>
        <v>1</v>
      </c>
      <c r="L8681" s="71" t="n">
        <f aca="false">E8681*I8681*J8681</f>
        <v>0</v>
      </c>
      <c r="M8681" s="72" t="n">
        <f aca="false">G8681*I8681*J8681</f>
        <v>86.31</v>
      </c>
      <c r="N8681" s="72" t="n">
        <f aca="false">D8681*I8681*J8681</f>
        <v>-0</v>
      </c>
      <c r="O8681" s="71" t="n">
        <f aca="false">F8681*J8681</f>
        <v>1</v>
      </c>
      <c r="P8681" s="71" t="n">
        <f aca="false">E8681*J8681</f>
        <v>0</v>
      </c>
    </row>
    <row r="8682" customFormat="false" ht="15" hidden="false" customHeight="false" outlineLevel="0" collapsed="false">
      <c r="A8682" s="71" t="s">
        <v>60</v>
      </c>
      <c r="B8682" s="71" t="s">
        <v>55</v>
      </c>
      <c r="C8682" s="71" t="s">
        <v>927</v>
      </c>
      <c r="D8682" s="72" t="n">
        <v>0</v>
      </c>
      <c r="E8682" s="71" t="n">
        <v>0</v>
      </c>
      <c r="F8682" s="71" t="n">
        <v>9</v>
      </c>
      <c r="G8682" s="72" t="n">
        <v>804.11</v>
      </c>
      <c r="H8682" s="72" t="n">
        <v>763.93</v>
      </c>
      <c r="I8682" s="71" t="n">
        <f aca="false">IF(B8682&gt;=Settings!$B$23,1,0)</f>
        <v>1</v>
      </c>
      <c r="J8682" s="71" t="n">
        <v>1</v>
      </c>
      <c r="K8682" s="71" t="n">
        <f aca="false">F8682*I8682*J8682</f>
        <v>9</v>
      </c>
      <c r="L8682" s="71" t="n">
        <f aca="false">E8682*I8682*J8682</f>
        <v>0</v>
      </c>
      <c r="M8682" s="72" t="n">
        <f aca="false">G8682*I8682*J8682</f>
        <v>804.11</v>
      </c>
      <c r="N8682" s="72" t="n">
        <f aca="false">D8682*I8682*J8682</f>
        <v>-0</v>
      </c>
      <c r="O8682" s="71" t="n">
        <f aca="false">F8682*J8682</f>
        <v>9</v>
      </c>
      <c r="P8682" s="71" t="n">
        <f aca="false">E8682*J8682</f>
        <v>0</v>
      </c>
    </row>
    <row r="8683" customFormat="false" ht="15" hidden="false" customHeight="false" outlineLevel="0" collapsed="false">
      <c r="A8683" s="71" t="s">
        <v>59</v>
      </c>
      <c r="B8683" s="71" t="s">
        <v>55</v>
      </c>
      <c r="C8683" s="71" t="s">
        <v>923</v>
      </c>
      <c r="D8683" s="72" t="n">
        <v>0</v>
      </c>
      <c r="E8683" s="71" t="n">
        <v>0</v>
      </c>
      <c r="F8683" s="71" t="n">
        <v>1</v>
      </c>
      <c r="G8683" s="72" t="n">
        <v>118.14</v>
      </c>
      <c r="H8683" s="72" t="n">
        <v>118.14</v>
      </c>
      <c r="I8683" s="71" t="n">
        <f aca="false">IF(B8683&gt;=Settings!$B$23,1,0)</f>
        <v>1</v>
      </c>
      <c r="J8683" s="71" t="n">
        <v>1</v>
      </c>
      <c r="K8683" s="71" t="n">
        <f aca="false">F8683*I8683*J8683</f>
        <v>1</v>
      </c>
      <c r="L8683" s="71" t="n">
        <f aca="false">E8683*I8683*J8683</f>
        <v>0</v>
      </c>
      <c r="M8683" s="72" t="n">
        <f aca="false">G8683*I8683*J8683</f>
        <v>118.14</v>
      </c>
      <c r="N8683" s="72" t="n">
        <f aca="false">D8683*I8683*J8683</f>
        <v>-0</v>
      </c>
      <c r="O8683" s="71" t="n">
        <f aca="false">F8683*J8683</f>
        <v>1</v>
      </c>
      <c r="P8683" s="71" t="n">
        <f aca="false">E8683*J8683</f>
        <v>0</v>
      </c>
    </row>
    <row r="8684" customFormat="false" ht="15" hidden="false" customHeight="false" outlineLevel="0" collapsed="false">
      <c r="A8684" s="71" t="s">
        <v>61</v>
      </c>
      <c r="B8684" s="71" t="s">
        <v>55</v>
      </c>
      <c r="C8684" s="71" t="s">
        <v>1348</v>
      </c>
      <c r="D8684" s="72" t="n">
        <v>0</v>
      </c>
      <c r="E8684" s="71" t="n">
        <v>0</v>
      </c>
      <c r="F8684" s="71" t="n">
        <v>1</v>
      </c>
      <c r="G8684" s="72" t="n">
        <v>54.5</v>
      </c>
      <c r="H8684" s="72" t="n">
        <v>54.5</v>
      </c>
      <c r="I8684" s="71" t="n">
        <f aca="false">IF(B8684&gt;=Settings!$B$23,1,0)</f>
        <v>1</v>
      </c>
      <c r="J8684" s="71" t="n">
        <v>1</v>
      </c>
      <c r="K8684" s="71" t="n">
        <f aca="false">F8684*I8684*J8684</f>
        <v>1</v>
      </c>
      <c r="L8684" s="71" t="n">
        <f aca="false">E8684*I8684*J8684</f>
        <v>0</v>
      </c>
      <c r="M8684" s="72" t="n">
        <f aca="false">G8684*I8684*J8684</f>
        <v>54.5</v>
      </c>
      <c r="N8684" s="72" t="n">
        <f aca="false">D8684*I8684*J8684</f>
        <v>-0</v>
      </c>
      <c r="O8684" s="71" t="n">
        <f aca="false">F8684*J8684</f>
        <v>1</v>
      </c>
      <c r="P8684" s="71" t="n">
        <f aca="false">E8684*J8684</f>
        <v>0</v>
      </c>
    </row>
    <row r="8685" customFormat="false" ht="15" hidden="false" customHeight="false" outlineLevel="0" collapsed="false">
      <c r="A8685" s="71" t="s">
        <v>59</v>
      </c>
      <c r="B8685" s="71" t="s">
        <v>55</v>
      </c>
      <c r="C8685" s="71" t="s">
        <v>634</v>
      </c>
      <c r="D8685" s="72" t="n">
        <v>0</v>
      </c>
      <c r="E8685" s="71" t="n">
        <v>0</v>
      </c>
      <c r="F8685" s="71" t="n">
        <v>5</v>
      </c>
      <c r="G8685" s="72" t="n">
        <v>317.93</v>
      </c>
      <c r="H8685" s="72" t="n">
        <v>298.87</v>
      </c>
      <c r="I8685" s="71" t="n">
        <f aca="false">IF(B8685&gt;=Settings!$B$23,1,0)</f>
        <v>1</v>
      </c>
      <c r="J8685" s="71" t="n">
        <v>1</v>
      </c>
      <c r="K8685" s="71" t="n">
        <f aca="false">F8685*I8685*J8685</f>
        <v>5</v>
      </c>
      <c r="L8685" s="71" t="n">
        <f aca="false">E8685*I8685*J8685</f>
        <v>0</v>
      </c>
      <c r="M8685" s="72" t="n">
        <f aca="false">G8685*I8685*J8685</f>
        <v>317.93</v>
      </c>
      <c r="N8685" s="72" t="n">
        <f aca="false">D8685*I8685*J8685</f>
        <v>-0</v>
      </c>
      <c r="O8685" s="71" t="n">
        <f aca="false">F8685*J8685</f>
        <v>5</v>
      </c>
      <c r="P8685" s="71" t="n">
        <f aca="false">E8685*J8685</f>
        <v>0</v>
      </c>
    </row>
    <row r="8686" customFormat="false" ht="15" hidden="false" customHeight="false" outlineLevel="0" collapsed="false">
      <c r="A8686" s="71" t="s">
        <v>61</v>
      </c>
      <c r="B8686" s="71" t="s">
        <v>55</v>
      </c>
      <c r="C8686" s="71" t="s">
        <v>934</v>
      </c>
      <c r="D8686" s="72" t="n">
        <v>68.14</v>
      </c>
      <c r="E8686" s="71" t="n">
        <v>1</v>
      </c>
      <c r="F8686" s="71" t="n">
        <v>7</v>
      </c>
      <c r="G8686" s="72" t="n">
        <v>563.31</v>
      </c>
      <c r="H8686" s="72" t="n">
        <v>466.57</v>
      </c>
      <c r="I8686" s="71" t="n">
        <f aca="false">IF(B8686&gt;=Settings!$B$23,1,0)</f>
        <v>1</v>
      </c>
      <c r="J8686" s="71" t="n">
        <v>1</v>
      </c>
      <c r="K8686" s="71" t="n">
        <f aca="false">F8686*I8686*J8686</f>
        <v>7</v>
      </c>
      <c r="L8686" s="71" t="n">
        <f aca="false">E8686*I8686*J8686</f>
        <v>1</v>
      </c>
      <c r="M8686" s="72" t="n">
        <f aca="false">G8686*I8686*J8686</f>
        <v>563.31</v>
      </c>
      <c r="N8686" s="72" t="n">
        <f aca="false">D8686*I8686*J8686</f>
        <v>68.14</v>
      </c>
      <c r="O8686" s="71" t="n">
        <f aca="false">F8686*J8686</f>
        <v>7</v>
      </c>
      <c r="P8686" s="71" t="n">
        <f aca="false">E8686*J8686</f>
        <v>1</v>
      </c>
    </row>
    <row r="8687" customFormat="false" ht="15" hidden="false" customHeight="false" outlineLevel="0" collapsed="false">
      <c r="A8687" s="71" t="s">
        <v>62</v>
      </c>
      <c r="B8687" s="71" t="s">
        <v>55</v>
      </c>
      <c r="C8687" s="71" t="s">
        <v>1069</v>
      </c>
      <c r="D8687" s="72" t="n">
        <v>0</v>
      </c>
      <c r="E8687" s="71" t="n">
        <v>0</v>
      </c>
      <c r="F8687" s="71" t="n">
        <v>1</v>
      </c>
      <c r="G8687" s="72" t="n">
        <v>68.14</v>
      </c>
      <c r="H8687" s="72" t="n">
        <v>68.14</v>
      </c>
      <c r="I8687" s="71" t="n">
        <f aca="false">IF(B8687&gt;=Settings!$B$23,1,0)</f>
        <v>1</v>
      </c>
      <c r="J8687" s="71" t="n">
        <v>1</v>
      </c>
      <c r="K8687" s="71" t="n">
        <f aca="false">F8687*I8687*J8687</f>
        <v>1</v>
      </c>
      <c r="L8687" s="71" t="n">
        <f aca="false">E8687*I8687*J8687</f>
        <v>0</v>
      </c>
      <c r="M8687" s="72" t="n">
        <f aca="false">G8687*I8687*J8687</f>
        <v>68.14</v>
      </c>
      <c r="N8687" s="72" t="n">
        <f aca="false">D8687*I8687*J8687</f>
        <v>-0</v>
      </c>
      <c r="O8687" s="71" t="n">
        <f aca="false">F8687*J8687</f>
        <v>1</v>
      </c>
      <c r="P8687" s="71" t="n">
        <f aca="false">E8687*J8687</f>
        <v>0</v>
      </c>
    </row>
    <row r="8688" customFormat="false" ht="15" hidden="false" customHeight="false" outlineLevel="0" collapsed="false">
      <c r="A8688" s="71" t="s">
        <v>61</v>
      </c>
      <c r="B8688" s="71" t="s">
        <v>55</v>
      </c>
      <c r="C8688" s="71" t="s">
        <v>1076</v>
      </c>
      <c r="D8688" s="72" t="n">
        <v>86.32</v>
      </c>
      <c r="E8688" s="71" t="n">
        <v>1</v>
      </c>
      <c r="F8688" s="71" t="n">
        <v>2</v>
      </c>
      <c r="G8688" s="72" t="n">
        <v>172.64</v>
      </c>
      <c r="H8688" s="72" t="n">
        <v>86.32</v>
      </c>
      <c r="I8688" s="71" t="n">
        <f aca="false">IF(B8688&gt;=Settings!$B$23,1,0)</f>
        <v>1</v>
      </c>
      <c r="J8688" s="71" t="n">
        <v>1</v>
      </c>
      <c r="K8688" s="71" t="n">
        <f aca="false">F8688*I8688*J8688</f>
        <v>2</v>
      </c>
      <c r="L8688" s="71" t="n">
        <f aca="false">E8688*I8688*J8688</f>
        <v>1</v>
      </c>
      <c r="M8688" s="72" t="n">
        <f aca="false">G8688*I8688*J8688</f>
        <v>172.64</v>
      </c>
      <c r="N8688" s="72" t="n">
        <f aca="false">D8688*I8688*J8688</f>
        <v>86.32</v>
      </c>
      <c r="O8688" s="71" t="n">
        <f aca="false">F8688*J8688</f>
        <v>2</v>
      </c>
      <c r="P8688" s="71" t="n">
        <f aca="false">E8688*J8688</f>
        <v>1</v>
      </c>
    </row>
    <row r="8689" customFormat="false" ht="15" hidden="false" customHeight="false" outlineLevel="0" collapsed="false">
      <c r="A8689" s="71" t="s">
        <v>59</v>
      </c>
      <c r="B8689" s="71" t="s">
        <v>55</v>
      </c>
      <c r="C8689" s="71" t="s">
        <v>1389</v>
      </c>
      <c r="D8689" s="72" t="n">
        <v>68.15</v>
      </c>
      <c r="E8689" s="71" t="n">
        <v>5</v>
      </c>
      <c r="F8689" s="71" t="n">
        <v>68</v>
      </c>
      <c r="G8689" s="72" t="n">
        <v>986</v>
      </c>
      <c r="H8689" s="72" t="n">
        <v>892.5</v>
      </c>
      <c r="I8689" s="71" t="n">
        <f aca="false">IF(B8689&gt;=Settings!$B$23,1,0)</f>
        <v>1</v>
      </c>
      <c r="J8689" s="71" t="n">
        <v>1</v>
      </c>
      <c r="K8689" s="71" t="n">
        <f aca="false">F8689*I8689*J8689</f>
        <v>68</v>
      </c>
      <c r="L8689" s="71" t="n">
        <f aca="false">E8689*I8689*J8689</f>
        <v>5</v>
      </c>
      <c r="M8689" s="72" t="n">
        <f aca="false">G8689*I8689*J8689</f>
        <v>986</v>
      </c>
      <c r="N8689" s="72" t="n">
        <f aca="false">D8689*I8689*J8689</f>
        <v>68.15</v>
      </c>
      <c r="O8689" s="71" t="n">
        <f aca="false">F8689*J8689</f>
        <v>68</v>
      </c>
      <c r="P8689" s="71" t="n">
        <f aca="false">E8689*J8689</f>
        <v>5</v>
      </c>
    </row>
    <row r="8690" customFormat="false" ht="15" hidden="false" customHeight="false" outlineLevel="0" collapsed="false">
      <c r="A8690" s="71" t="s">
        <v>61</v>
      </c>
      <c r="B8690" s="71" t="s">
        <v>55</v>
      </c>
      <c r="C8690" s="71" t="s">
        <v>1403</v>
      </c>
      <c r="D8690" s="72" t="n">
        <v>0</v>
      </c>
      <c r="E8690" s="71" t="n">
        <v>0</v>
      </c>
      <c r="F8690" s="71" t="n">
        <v>2</v>
      </c>
      <c r="G8690" s="72" t="n">
        <v>363.54</v>
      </c>
      <c r="H8690" s="72" t="n">
        <v>363.54</v>
      </c>
      <c r="I8690" s="71" t="n">
        <f aca="false">IF(B8690&gt;=Settings!$B$23,1,0)</f>
        <v>1</v>
      </c>
      <c r="J8690" s="71" t="n">
        <v>1</v>
      </c>
      <c r="K8690" s="71" t="n">
        <f aca="false">F8690*I8690*J8690</f>
        <v>2</v>
      </c>
      <c r="L8690" s="71" t="n">
        <f aca="false">E8690*I8690*J8690</f>
        <v>0</v>
      </c>
      <c r="M8690" s="72" t="n">
        <f aca="false">G8690*I8690*J8690</f>
        <v>363.54</v>
      </c>
      <c r="N8690" s="72" t="n">
        <f aca="false">D8690*I8690*J8690</f>
        <v>-0</v>
      </c>
      <c r="O8690" s="71" t="n">
        <f aca="false">F8690*J8690</f>
        <v>2</v>
      </c>
      <c r="P8690" s="71" t="n">
        <f aca="false">E8690*J8690</f>
        <v>0</v>
      </c>
    </row>
    <row r="8691" customFormat="false" ht="15" hidden="false" customHeight="false" outlineLevel="0" collapsed="false">
      <c r="A8691" s="71" t="s">
        <v>61</v>
      </c>
      <c r="B8691" s="71" t="s">
        <v>55</v>
      </c>
      <c r="C8691" s="71" t="s">
        <v>964</v>
      </c>
      <c r="D8691" s="72" t="n">
        <v>0</v>
      </c>
      <c r="E8691" s="71" t="n">
        <v>0</v>
      </c>
      <c r="F8691" s="71" t="n">
        <v>1</v>
      </c>
      <c r="G8691" s="72" t="n">
        <v>128.95</v>
      </c>
      <c r="H8691" s="72" t="n">
        <v>109.61</v>
      </c>
      <c r="I8691" s="71" t="n">
        <f aca="false">IF(B8691&gt;=Settings!$B$23,1,0)</f>
        <v>1</v>
      </c>
      <c r="J8691" s="71" t="n">
        <v>1</v>
      </c>
      <c r="K8691" s="71" t="n">
        <f aca="false">F8691*I8691*J8691</f>
        <v>1</v>
      </c>
      <c r="L8691" s="71" t="n">
        <f aca="false">E8691*I8691*J8691</f>
        <v>0</v>
      </c>
      <c r="M8691" s="72" t="n">
        <f aca="false">G8691*I8691*J8691</f>
        <v>128.95</v>
      </c>
      <c r="N8691" s="72" t="n">
        <f aca="false">D8691*I8691*J8691</f>
        <v>-0</v>
      </c>
      <c r="O8691" s="71" t="n">
        <f aca="false">F8691*J8691</f>
        <v>1</v>
      </c>
      <c r="P8691" s="71" t="n">
        <f aca="false">E8691*J8691</f>
        <v>0</v>
      </c>
    </row>
    <row r="8692" customFormat="false" ht="15" hidden="false" customHeight="false" outlineLevel="0" collapsed="false">
      <c r="A8692" s="71" t="s">
        <v>63</v>
      </c>
      <c r="B8692" s="71" t="s">
        <v>55</v>
      </c>
      <c r="C8692" s="71" t="s">
        <v>184</v>
      </c>
      <c r="D8692" s="72" t="n">
        <v>63.59</v>
      </c>
      <c r="E8692" s="71" t="n">
        <v>1</v>
      </c>
      <c r="F8692" s="71" t="n">
        <v>1</v>
      </c>
      <c r="G8692" s="72" t="n">
        <v>63.59</v>
      </c>
      <c r="H8692" s="72" t="n">
        <v>0</v>
      </c>
      <c r="I8692" s="71" t="n">
        <f aca="false">IF(B8692&gt;=Settings!$B$23,1,0)</f>
        <v>1</v>
      </c>
      <c r="J8692" s="71" t="n">
        <v>1</v>
      </c>
      <c r="K8692" s="71" t="n">
        <f aca="false">F8692*I8692*J8692</f>
        <v>1</v>
      </c>
      <c r="L8692" s="71" t="n">
        <f aca="false">E8692*I8692*J8692</f>
        <v>1</v>
      </c>
      <c r="M8692" s="72" t="n">
        <f aca="false">G8692*I8692*J8692</f>
        <v>63.59</v>
      </c>
      <c r="N8692" s="72" t="n">
        <f aca="false">D8692*I8692*J8692</f>
        <v>63.59</v>
      </c>
      <c r="O8692" s="71" t="n">
        <f aca="false">F8692*J8692</f>
        <v>1</v>
      </c>
      <c r="P8692" s="71" t="n">
        <f aca="false">E8692*J8692</f>
        <v>1</v>
      </c>
    </row>
    <row r="8693" customFormat="false" ht="15" hidden="false" customHeight="false" outlineLevel="0" collapsed="false">
      <c r="A8693" s="71" t="s">
        <v>59</v>
      </c>
      <c r="B8693" s="71" t="s">
        <v>55</v>
      </c>
      <c r="C8693" s="71" t="s">
        <v>1802</v>
      </c>
      <c r="D8693" s="72" t="n">
        <v>158.14</v>
      </c>
      <c r="E8693" s="71" t="n">
        <v>1</v>
      </c>
      <c r="F8693" s="71" t="n">
        <v>2</v>
      </c>
      <c r="G8693" s="72" t="n">
        <v>285.37</v>
      </c>
      <c r="H8693" s="72" t="n">
        <v>127.23</v>
      </c>
      <c r="I8693" s="71" t="n">
        <f aca="false">IF(B8693&gt;=Settings!$B$23,1,0)</f>
        <v>1</v>
      </c>
      <c r="J8693" s="71" t="n">
        <v>1</v>
      </c>
      <c r="K8693" s="71" t="n">
        <f aca="false">F8693*I8693*J8693</f>
        <v>2</v>
      </c>
      <c r="L8693" s="71" t="n">
        <f aca="false">E8693*I8693*J8693</f>
        <v>1</v>
      </c>
      <c r="M8693" s="72" t="n">
        <f aca="false">G8693*I8693*J8693</f>
        <v>285.37</v>
      </c>
      <c r="N8693" s="72" t="n">
        <f aca="false">D8693*I8693*J8693</f>
        <v>158.14</v>
      </c>
      <c r="O8693" s="71" t="n">
        <f aca="false">F8693*J8693</f>
        <v>2</v>
      </c>
      <c r="P8693" s="71" t="n">
        <f aca="false">E8693*J8693</f>
        <v>1</v>
      </c>
    </row>
    <row r="8694" customFormat="false" ht="15" hidden="false" customHeight="false" outlineLevel="0" collapsed="false">
      <c r="A8694" s="71" t="s">
        <v>59</v>
      </c>
      <c r="B8694" s="71" t="s">
        <v>55</v>
      </c>
      <c r="C8694" s="71" t="s">
        <v>1223</v>
      </c>
      <c r="D8694" s="72" t="n">
        <v>0</v>
      </c>
      <c r="E8694" s="71" t="n">
        <v>0</v>
      </c>
      <c r="F8694" s="71" t="n">
        <v>9</v>
      </c>
      <c r="G8694" s="72" t="n">
        <v>567.76</v>
      </c>
      <c r="H8694" s="72" t="n">
        <v>535.76</v>
      </c>
      <c r="I8694" s="71" t="n">
        <f aca="false">IF(B8694&gt;=Settings!$B$23,1,0)</f>
        <v>1</v>
      </c>
      <c r="J8694" s="71" t="n">
        <v>1</v>
      </c>
      <c r="K8694" s="71" t="n">
        <f aca="false">F8694*I8694*J8694</f>
        <v>9</v>
      </c>
      <c r="L8694" s="71" t="n">
        <f aca="false">E8694*I8694*J8694</f>
        <v>0</v>
      </c>
      <c r="M8694" s="72" t="n">
        <f aca="false">G8694*I8694*J8694</f>
        <v>567.76</v>
      </c>
      <c r="N8694" s="72" t="n">
        <f aca="false">D8694*I8694*J8694</f>
        <v>-0</v>
      </c>
      <c r="O8694" s="71" t="n">
        <f aca="false">F8694*J8694</f>
        <v>9</v>
      </c>
      <c r="P8694" s="71" t="n">
        <f aca="false">E8694*J8694</f>
        <v>0</v>
      </c>
    </row>
    <row r="8695" customFormat="false" ht="15" hidden="false" customHeight="false" outlineLevel="0" collapsed="false">
      <c r="A8695" s="71" t="s">
        <v>59</v>
      </c>
      <c r="B8695" s="71" t="s">
        <v>55</v>
      </c>
      <c r="C8695" s="71" t="s">
        <v>1161</v>
      </c>
      <c r="D8695" s="72" t="n">
        <v>0</v>
      </c>
      <c r="E8695" s="71" t="n">
        <v>0</v>
      </c>
      <c r="F8695" s="71" t="n">
        <v>4</v>
      </c>
      <c r="G8695" s="72" t="n">
        <v>254.37</v>
      </c>
      <c r="H8695" s="72" t="n">
        <v>254.37</v>
      </c>
      <c r="I8695" s="71" t="n">
        <f aca="false">IF(B8695&gt;=Settings!$B$23,1,0)</f>
        <v>1</v>
      </c>
      <c r="J8695" s="71" t="n">
        <v>1</v>
      </c>
      <c r="K8695" s="71" t="n">
        <f aca="false">F8695*I8695*J8695</f>
        <v>4</v>
      </c>
      <c r="L8695" s="71" t="n">
        <f aca="false">E8695*I8695*J8695</f>
        <v>0</v>
      </c>
      <c r="M8695" s="72" t="n">
        <f aca="false">G8695*I8695*J8695</f>
        <v>254.37</v>
      </c>
      <c r="N8695" s="72" t="n">
        <f aca="false">D8695*I8695*J8695</f>
        <v>-0</v>
      </c>
      <c r="O8695" s="71" t="n">
        <f aca="false">F8695*J8695</f>
        <v>4</v>
      </c>
      <c r="P8695" s="71" t="n">
        <f aca="false">E8695*J8695</f>
        <v>0</v>
      </c>
    </row>
    <row r="8696" customFormat="false" ht="15" hidden="false" customHeight="false" outlineLevel="0" collapsed="false">
      <c r="A8696" s="71" t="s">
        <v>61</v>
      </c>
      <c r="B8696" s="71" t="s">
        <v>55</v>
      </c>
      <c r="C8696" s="71" t="s">
        <v>362</v>
      </c>
      <c r="D8696" s="72" t="n">
        <v>131.77</v>
      </c>
      <c r="E8696" s="71" t="n">
        <v>1</v>
      </c>
      <c r="F8696" s="71" t="n">
        <v>2</v>
      </c>
      <c r="G8696" s="72" t="n">
        <v>263.54</v>
      </c>
      <c r="H8696" s="72" t="n">
        <v>131.77</v>
      </c>
      <c r="I8696" s="71" t="n">
        <f aca="false">IF(B8696&gt;=Settings!$B$23,1,0)</f>
        <v>1</v>
      </c>
      <c r="J8696" s="71" t="n">
        <v>1</v>
      </c>
      <c r="K8696" s="71" t="n">
        <f aca="false">F8696*I8696*J8696</f>
        <v>2</v>
      </c>
      <c r="L8696" s="71" t="n">
        <f aca="false">E8696*I8696*J8696</f>
        <v>1</v>
      </c>
      <c r="M8696" s="72" t="n">
        <f aca="false">G8696*I8696*J8696</f>
        <v>263.54</v>
      </c>
      <c r="N8696" s="72" t="n">
        <f aca="false">D8696*I8696*J8696</f>
        <v>131.77</v>
      </c>
      <c r="O8696" s="71" t="n">
        <f aca="false">F8696*J8696</f>
        <v>2</v>
      </c>
      <c r="P8696" s="71" t="n">
        <f aca="false">E8696*J8696</f>
        <v>1</v>
      </c>
    </row>
    <row r="8697" customFormat="false" ht="15" hidden="false" customHeight="false" outlineLevel="0" collapsed="false">
      <c r="A8697" s="71" t="s">
        <v>61</v>
      </c>
      <c r="B8697" s="71" t="s">
        <v>55</v>
      </c>
      <c r="C8697" s="71" t="s">
        <v>1255</v>
      </c>
      <c r="D8697" s="72" t="n">
        <v>0</v>
      </c>
      <c r="E8697" s="71" t="n">
        <v>0</v>
      </c>
      <c r="F8697" s="71" t="n">
        <v>1</v>
      </c>
      <c r="G8697" s="72" t="n">
        <v>72.68</v>
      </c>
      <c r="H8697" s="72" t="n">
        <v>72.68</v>
      </c>
      <c r="I8697" s="71" t="n">
        <f aca="false">IF(B8697&gt;=Settings!$B$23,1,0)</f>
        <v>1</v>
      </c>
      <c r="J8697" s="71" t="n">
        <v>1</v>
      </c>
      <c r="K8697" s="71" t="n">
        <f aca="false">F8697*I8697*J8697</f>
        <v>1</v>
      </c>
      <c r="L8697" s="71" t="n">
        <f aca="false">E8697*I8697*J8697</f>
        <v>0</v>
      </c>
      <c r="M8697" s="72" t="n">
        <f aca="false">G8697*I8697*J8697</f>
        <v>72.68</v>
      </c>
      <c r="N8697" s="72" t="n">
        <f aca="false">D8697*I8697*J8697</f>
        <v>-0</v>
      </c>
      <c r="O8697" s="71" t="n">
        <f aca="false">F8697*J8697</f>
        <v>1</v>
      </c>
      <c r="P8697" s="71" t="n">
        <f aca="false">E8697*J8697</f>
        <v>0</v>
      </c>
    </row>
    <row r="8698" customFormat="false" ht="15" hidden="false" customHeight="false" outlineLevel="0" collapsed="false">
      <c r="A8698" s="71" t="s">
        <v>60</v>
      </c>
      <c r="B8698" s="71" t="s">
        <v>55</v>
      </c>
      <c r="C8698" s="71" t="s">
        <v>2209</v>
      </c>
      <c r="D8698" s="72" t="n">
        <v>66.42</v>
      </c>
      <c r="E8698" s="71" t="n">
        <v>1</v>
      </c>
      <c r="F8698" s="71" t="n">
        <v>7</v>
      </c>
      <c r="G8698" s="72" t="n">
        <v>532.39</v>
      </c>
      <c r="H8698" s="72" t="n">
        <v>443.65</v>
      </c>
      <c r="I8698" s="71" t="n">
        <f aca="false">IF(B8698&gt;=Settings!$B$23,1,0)</f>
        <v>1</v>
      </c>
      <c r="J8698" s="71" t="n">
        <v>1</v>
      </c>
      <c r="K8698" s="71" t="n">
        <f aca="false">F8698*I8698*J8698</f>
        <v>7</v>
      </c>
      <c r="L8698" s="71" t="n">
        <f aca="false">E8698*I8698*J8698</f>
        <v>1</v>
      </c>
      <c r="M8698" s="72" t="n">
        <f aca="false">G8698*I8698*J8698</f>
        <v>532.39</v>
      </c>
      <c r="N8698" s="72" t="n">
        <f aca="false">D8698*I8698*J8698</f>
        <v>66.42</v>
      </c>
      <c r="O8698" s="71" t="n">
        <f aca="false">F8698*J8698</f>
        <v>7</v>
      </c>
      <c r="P8698" s="71" t="n">
        <f aca="false">E8698*J8698</f>
        <v>1</v>
      </c>
    </row>
    <row r="8699" customFormat="false" ht="15" hidden="false" customHeight="false" outlineLevel="0" collapsed="false">
      <c r="A8699" s="71" t="s">
        <v>59</v>
      </c>
      <c r="B8699" s="71" t="s">
        <v>55</v>
      </c>
      <c r="C8699" s="71" t="s">
        <v>1109</v>
      </c>
      <c r="D8699" s="72" t="n">
        <v>0</v>
      </c>
      <c r="E8699" s="71" t="n">
        <v>0</v>
      </c>
      <c r="F8699" s="71" t="n">
        <v>6</v>
      </c>
      <c r="G8699" s="72" t="n">
        <v>472.44</v>
      </c>
      <c r="H8699" s="72" t="n">
        <v>437.57</v>
      </c>
      <c r="I8699" s="71" t="n">
        <f aca="false">IF(B8699&gt;=Settings!$B$23,1,0)</f>
        <v>1</v>
      </c>
      <c r="J8699" s="71" t="n">
        <v>1</v>
      </c>
      <c r="K8699" s="71" t="n">
        <f aca="false">F8699*I8699*J8699</f>
        <v>6</v>
      </c>
      <c r="L8699" s="71" t="n">
        <f aca="false">E8699*I8699*J8699</f>
        <v>0</v>
      </c>
      <c r="M8699" s="72" t="n">
        <f aca="false">G8699*I8699*J8699</f>
        <v>472.44</v>
      </c>
      <c r="N8699" s="72" t="n">
        <f aca="false">D8699*I8699*J8699</f>
        <v>-0</v>
      </c>
      <c r="O8699" s="71" t="n">
        <f aca="false">F8699*J8699</f>
        <v>6</v>
      </c>
      <c r="P8699" s="71" t="n">
        <f aca="false">E8699*J8699</f>
        <v>0</v>
      </c>
    </row>
    <row r="8700" customFormat="false" ht="15" hidden="false" customHeight="false" outlineLevel="0" collapsed="false">
      <c r="A8700" s="71" t="s">
        <v>61</v>
      </c>
      <c r="B8700" s="71" t="s">
        <v>55</v>
      </c>
      <c r="C8700" s="71" t="s">
        <v>167</v>
      </c>
      <c r="D8700" s="72" t="n">
        <v>0</v>
      </c>
      <c r="E8700" s="71" t="n">
        <v>0</v>
      </c>
      <c r="F8700" s="71" t="n">
        <v>7</v>
      </c>
      <c r="G8700" s="72" t="n">
        <v>617.84</v>
      </c>
      <c r="H8700" s="72" t="n">
        <v>577.67</v>
      </c>
      <c r="I8700" s="71" t="n">
        <f aca="false">IF(B8700&gt;=Settings!$B$23,1,0)</f>
        <v>1</v>
      </c>
      <c r="J8700" s="71" t="n">
        <v>1</v>
      </c>
      <c r="K8700" s="71" t="n">
        <f aca="false">F8700*I8700*J8700</f>
        <v>7</v>
      </c>
      <c r="L8700" s="71" t="n">
        <f aca="false">E8700*I8700*J8700</f>
        <v>0</v>
      </c>
      <c r="M8700" s="72" t="n">
        <f aca="false">G8700*I8700*J8700</f>
        <v>617.84</v>
      </c>
      <c r="N8700" s="72" t="n">
        <f aca="false">D8700*I8700*J8700</f>
        <v>-0</v>
      </c>
      <c r="O8700" s="71" t="n">
        <f aca="false">F8700*J8700</f>
        <v>7</v>
      </c>
      <c r="P8700" s="71" t="n">
        <f aca="false">E8700*J8700</f>
        <v>0</v>
      </c>
    </row>
    <row r="8701" customFormat="false" ht="15" hidden="false" customHeight="false" outlineLevel="0" collapsed="false">
      <c r="A8701" s="71" t="s">
        <v>59</v>
      </c>
      <c r="B8701" s="71" t="s">
        <v>55</v>
      </c>
      <c r="C8701" s="71" t="s">
        <v>1022</v>
      </c>
      <c r="D8701" s="72" t="n">
        <v>253.51</v>
      </c>
      <c r="E8701" s="71" t="n">
        <v>3</v>
      </c>
      <c r="F8701" s="71" t="n">
        <v>4</v>
      </c>
      <c r="G8701" s="72" t="n">
        <v>377.08</v>
      </c>
      <c r="H8701" s="72" t="n">
        <v>109.27</v>
      </c>
      <c r="I8701" s="71" t="n">
        <f aca="false">IF(B8701&gt;=Settings!$B$23,1,0)</f>
        <v>1</v>
      </c>
      <c r="J8701" s="71" t="n">
        <v>1</v>
      </c>
      <c r="K8701" s="71" t="n">
        <f aca="false">F8701*I8701*J8701</f>
        <v>4</v>
      </c>
      <c r="L8701" s="71" t="n">
        <f aca="false">E8701*I8701*J8701</f>
        <v>3</v>
      </c>
      <c r="M8701" s="72" t="n">
        <f aca="false">G8701*I8701*J8701</f>
        <v>377.08</v>
      </c>
      <c r="N8701" s="72" t="n">
        <f aca="false">D8701*I8701*J8701</f>
        <v>253.51</v>
      </c>
      <c r="O8701" s="71" t="n">
        <f aca="false">F8701*J8701</f>
        <v>4</v>
      </c>
      <c r="P8701" s="71" t="n">
        <f aca="false">E8701*J8701</f>
        <v>3</v>
      </c>
    </row>
    <row r="8702" customFormat="false" ht="15" hidden="false" customHeight="false" outlineLevel="0" collapsed="false">
      <c r="A8702" s="71" t="s">
        <v>59</v>
      </c>
      <c r="B8702" s="71" t="s">
        <v>55</v>
      </c>
      <c r="C8702" s="71" t="s">
        <v>1020</v>
      </c>
      <c r="D8702" s="72" t="n">
        <v>0</v>
      </c>
      <c r="E8702" s="71" t="n">
        <v>0</v>
      </c>
      <c r="F8702" s="71" t="n">
        <v>1</v>
      </c>
      <c r="G8702" s="72" t="n">
        <v>122.68</v>
      </c>
      <c r="H8702" s="72" t="n">
        <v>122.68</v>
      </c>
      <c r="I8702" s="71" t="n">
        <f aca="false">IF(B8702&gt;=Settings!$B$23,1,0)</f>
        <v>1</v>
      </c>
      <c r="J8702" s="71" t="n">
        <v>1</v>
      </c>
      <c r="K8702" s="71" t="n">
        <f aca="false">F8702*I8702*J8702</f>
        <v>1</v>
      </c>
      <c r="L8702" s="71" t="n">
        <f aca="false">E8702*I8702*J8702</f>
        <v>0</v>
      </c>
      <c r="M8702" s="72" t="n">
        <f aca="false">G8702*I8702*J8702</f>
        <v>122.68</v>
      </c>
      <c r="N8702" s="72" t="n">
        <f aca="false">D8702*I8702*J8702</f>
        <v>-0</v>
      </c>
      <c r="O8702" s="71" t="n">
        <f aca="false">F8702*J8702</f>
        <v>1</v>
      </c>
      <c r="P8702" s="71" t="n">
        <f aca="false">E8702*J8702</f>
        <v>0</v>
      </c>
    </row>
    <row r="8703" customFormat="false" ht="15" hidden="false" customHeight="false" outlineLevel="0" collapsed="false">
      <c r="A8703" s="71" t="s">
        <v>60</v>
      </c>
      <c r="B8703" s="71" t="s">
        <v>55</v>
      </c>
      <c r="C8703" s="71" t="s">
        <v>1220</v>
      </c>
      <c r="D8703" s="72" t="n">
        <v>0</v>
      </c>
      <c r="E8703" s="71" t="n">
        <v>0</v>
      </c>
      <c r="F8703" s="71" t="n">
        <v>6</v>
      </c>
      <c r="G8703" s="72" t="n">
        <v>481.54</v>
      </c>
      <c r="H8703" s="72" t="n">
        <v>467.92</v>
      </c>
      <c r="I8703" s="71" t="n">
        <f aca="false">IF(B8703&gt;=Settings!$B$23,1,0)</f>
        <v>1</v>
      </c>
      <c r="J8703" s="71" t="n">
        <v>1</v>
      </c>
      <c r="K8703" s="71" t="n">
        <f aca="false">F8703*I8703*J8703</f>
        <v>6</v>
      </c>
      <c r="L8703" s="71" t="n">
        <f aca="false">E8703*I8703*J8703</f>
        <v>0</v>
      </c>
      <c r="M8703" s="72" t="n">
        <f aca="false">G8703*I8703*J8703</f>
        <v>481.54</v>
      </c>
      <c r="N8703" s="72" t="n">
        <f aca="false">D8703*I8703*J8703</f>
        <v>-0</v>
      </c>
      <c r="O8703" s="71" t="n">
        <f aca="false">F8703*J8703</f>
        <v>6</v>
      </c>
      <c r="P8703" s="71" t="n">
        <f aca="false">E8703*J8703</f>
        <v>0</v>
      </c>
    </row>
    <row r="8704" customFormat="false" ht="15" hidden="false" customHeight="false" outlineLevel="0" collapsed="false">
      <c r="A8704" s="71" t="s">
        <v>61</v>
      </c>
      <c r="B8704" s="71" t="s">
        <v>55</v>
      </c>
      <c r="C8704" s="71" t="s">
        <v>1528</v>
      </c>
      <c r="D8704" s="72" t="n">
        <v>0</v>
      </c>
      <c r="E8704" s="71" t="n">
        <v>0</v>
      </c>
      <c r="F8704" s="71" t="n">
        <v>1</v>
      </c>
      <c r="G8704" s="72" t="n">
        <v>63.58</v>
      </c>
      <c r="H8704" s="72" t="n">
        <v>50.87</v>
      </c>
      <c r="I8704" s="71" t="n">
        <f aca="false">IF(B8704&gt;=Settings!$B$23,1,0)</f>
        <v>1</v>
      </c>
      <c r="J8704" s="71" t="n">
        <v>1</v>
      </c>
      <c r="K8704" s="71" t="n">
        <f aca="false">F8704*I8704*J8704</f>
        <v>1</v>
      </c>
      <c r="L8704" s="71" t="n">
        <f aca="false">E8704*I8704*J8704</f>
        <v>0</v>
      </c>
      <c r="M8704" s="72" t="n">
        <f aca="false">G8704*I8704*J8704</f>
        <v>63.58</v>
      </c>
      <c r="N8704" s="72" t="n">
        <f aca="false">D8704*I8704*J8704</f>
        <v>-0</v>
      </c>
      <c r="O8704" s="71" t="n">
        <f aca="false">F8704*J8704</f>
        <v>1</v>
      </c>
      <c r="P8704" s="71" t="n">
        <f aca="false">E8704*J8704</f>
        <v>0</v>
      </c>
    </row>
    <row r="8705" customFormat="false" ht="15" hidden="false" customHeight="false" outlineLevel="0" collapsed="false">
      <c r="A8705" s="71" t="s">
        <v>61</v>
      </c>
      <c r="B8705" s="71" t="s">
        <v>55</v>
      </c>
      <c r="C8705" s="71" t="s">
        <v>123</v>
      </c>
      <c r="D8705" s="72" t="n">
        <v>0</v>
      </c>
      <c r="E8705" s="71" t="n">
        <v>0</v>
      </c>
      <c r="F8705" s="71" t="n">
        <v>4</v>
      </c>
      <c r="G8705" s="72" t="n">
        <v>267.97</v>
      </c>
      <c r="H8705" s="72" t="n">
        <v>239.38</v>
      </c>
      <c r="I8705" s="71" t="n">
        <f aca="false">IF(B8705&gt;=Settings!$B$23,1,0)</f>
        <v>1</v>
      </c>
      <c r="J8705" s="71" t="n">
        <v>1</v>
      </c>
      <c r="K8705" s="71" t="n">
        <f aca="false">F8705*I8705*J8705</f>
        <v>4</v>
      </c>
      <c r="L8705" s="71" t="n">
        <f aca="false">E8705*I8705*J8705</f>
        <v>0</v>
      </c>
      <c r="M8705" s="72" t="n">
        <f aca="false">G8705*I8705*J8705</f>
        <v>267.97</v>
      </c>
      <c r="N8705" s="72" t="n">
        <f aca="false">D8705*I8705*J8705</f>
        <v>-0</v>
      </c>
      <c r="O8705" s="71" t="n">
        <f aca="false">F8705*J8705</f>
        <v>4</v>
      </c>
      <c r="P8705" s="71" t="n">
        <f aca="false">E8705*J8705</f>
        <v>0</v>
      </c>
    </row>
    <row r="8706" customFormat="false" ht="15" hidden="false" customHeight="false" outlineLevel="0" collapsed="false">
      <c r="A8706" s="71" t="s">
        <v>59</v>
      </c>
      <c r="B8706" s="71" t="s">
        <v>55</v>
      </c>
      <c r="C8706" s="71" t="s">
        <v>2274</v>
      </c>
      <c r="D8706" s="72" t="n">
        <v>156.33</v>
      </c>
      <c r="E8706" s="71" t="n">
        <v>1</v>
      </c>
      <c r="F8706" s="71" t="n">
        <v>0</v>
      </c>
      <c r="G8706" s="72" t="n">
        <v>0</v>
      </c>
      <c r="H8706" s="72" t="n">
        <v>-156.33</v>
      </c>
      <c r="I8706" s="71" t="n">
        <f aca="false">IF(B8706&gt;=Settings!$B$23,1,0)</f>
        <v>1</v>
      </c>
      <c r="J8706" s="71" t="n">
        <v>1</v>
      </c>
      <c r="K8706" s="71" t="n">
        <f aca="false">F8706*I8706*J8706</f>
        <v>0</v>
      </c>
      <c r="L8706" s="71" t="n">
        <f aca="false">E8706*I8706*J8706</f>
        <v>1</v>
      </c>
      <c r="M8706" s="72" t="n">
        <f aca="false">G8706*I8706*J8706</f>
        <v>0</v>
      </c>
      <c r="N8706" s="72" t="n">
        <f aca="false">D8706*I8706*J8706</f>
        <v>156.33</v>
      </c>
      <c r="O8706" s="71" t="n">
        <f aca="false">F8706*J8706</f>
        <v>0</v>
      </c>
      <c r="P8706" s="71" t="n">
        <f aca="false">E8706*J8706</f>
        <v>1</v>
      </c>
    </row>
    <row r="8707" customFormat="false" ht="15" hidden="false" customHeight="false" outlineLevel="0" collapsed="false">
      <c r="A8707" s="71" t="s">
        <v>59</v>
      </c>
      <c r="B8707" s="71" t="s">
        <v>55</v>
      </c>
      <c r="C8707" s="71" t="s">
        <v>1331</v>
      </c>
      <c r="D8707" s="72" t="n">
        <v>0</v>
      </c>
      <c r="E8707" s="71" t="n">
        <v>0</v>
      </c>
      <c r="F8707" s="71" t="n">
        <v>2</v>
      </c>
      <c r="G8707" s="72" t="n">
        <v>227.18</v>
      </c>
      <c r="H8707" s="72" t="n">
        <v>227.18</v>
      </c>
      <c r="I8707" s="71" t="n">
        <f aca="false">IF(B8707&gt;=Settings!$B$23,1,0)</f>
        <v>1</v>
      </c>
      <c r="J8707" s="71" t="n">
        <v>1</v>
      </c>
      <c r="K8707" s="71" t="n">
        <f aca="false">F8707*I8707*J8707</f>
        <v>2</v>
      </c>
      <c r="L8707" s="71" t="n">
        <f aca="false">E8707*I8707*J8707</f>
        <v>0</v>
      </c>
      <c r="M8707" s="72" t="n">
        <f aca="false">G8707*I8707*J8707</f>
        <v>227.18</v>
      </c>
      <c r="N8707" s="72" t="n">
        <f aca="false">D8707*I8707*J8707</f>
        <v>-0</v>
      </c>
      <c r="O8707" s="71" t="n">
        <f aca="false">F8707*J8707</f>
        <v>2</v>
      </c>
      <c r="P8707" s="71" t="n">
        <f aca="false">E8707*J8707</f>
        <v>0</v>
      </c>
    </row>
    <row r="8708" customFormat="false" ht="15" hidden="false" customHeight="false" outlineLevel="0" collapsed="false">
      <c r="A8708" s="71" t="s">
        <v>59</v>
      </c>
      <c r="B8708" s="71" t="s">
        <v>55</v>
      </c>
      <c r="C8708" s="71" t="s">
        <v>2020</v>
      </c>
      <c r="D8708" s="72" t="n">
        <v>30.87</v>
      </c>
      <c r="E8708" s="71" t="n">
        <v>1</v>
      </c>
      <c r="F8708" s="71" t="n">
        <v>1</v>
      </c>
      <c r="G8708" s="72" t="n">
        <v>36.31</v>
      </c>
      <c r="H8708" s="72" t="n">
        <v>0</v>
      </c>
      <c r="I8708" s="71" t="n">
        <f aca="false">IF(B8708&gt;=Settings!$B$23,1,0)</f>
        <v>1</v>
      </c>
      <c r="J8708" s="71" t="n">
        <v>1</v>
      </c>
      <c r="K8708" s="71" t="n">
        <f aca="false">F8708*I8708*J8708</f>
        <v>1</v>
      </c>
      <c r="L8708" s="71" t="n">
        <f aca="false">E8708*I8708*J8708</f>
        <v>1</v>
      </c>
      <c r="M8708" s="72" t="n">
        <f aca="false">G8708*I8708*J8708</f>
        <v>36.31</v>
      </c>
      <c r="N8708" s="72" t="n">
        <f aca="false">D8708*I8708*J8708</f>
        <v>30.87</v>
      </c>
      <c r="O8708" s="71" t="n">
        <f aca="false">F8708*J8708</f>
        <v>1</v>
      </c>
      <c r="P8708" s="71" t="n">
        <f aca="false">E8708*J8708</f>
        <v>1</v>
      </c>
    </row>
    <row r="8709" customFormat="false" ht="15" hidden="false" customHeight="false" outlineLevel="0" collapsed="false">
      <c r="A8709" s="71" t="s">
        <v>61</v>
      </c>
      <c r="B8709" s="71" t="s">
        <v>55</v>
      </c>
      <c r="C8709" s="71" t="s">
        <v>1447</v>
      </c>
      <c r="D8709" s="72" t="n">
        <v>0</v>
      </c>
      <c r="E8709" s="71" t="n">
        <v>0</v>
      </c>
      <c r="F8709" s="71" t="n">
        <v>1</v>
      </c>
      <c r="G8709" s="72" t="n">
        <v>95.41</v>
      </c>
      <c r="H8709" s="72" t="n">
        <v>95.41</v>
      </c>
      <c r="I8709" s="71" t="n">
        <f aca="false">IF(B8709&gt;=Settings!$B$23,1,0)</f>
        <v>1</v>
      </c>
      <c r="J8709" s="71" t="n">
        <v>1</v>
      </c>
      <c r="K8709" s="71" t="n">
        <f aca="false">F8709*I8709*J8709</f>
        <v>1</v>
      </c>
      <c r="L8709" s="71" t="n">
        <f aca="false">E8709*I8709*J8709</f>
        <v>0</v>
      </c>
      <c r="M8709" s="72" t="n">
        <f aca="false">G8709*I8709*J8709</f>
        <v>95.41</v>
      </c>
      <c r="N8709" s="72" t="n">
        <f aca="false">D8709*I8709*J8709</f>
        <v>-0</v>
      </c>
      <c r="O8709" s="71" t="n">
        <f aca="false">F8709*J8709</f>
        <v>1</v>
      </c>
      <c r="P8709" s="71" t="n">
        <f aca="false">E8709*J8709</f>
        <v>0</v>
      </c>
    </row>
    <row r="8710" customFormat="false" ht="15" hidden="false" customHeight="false" outlineLevel="0" collapsed="false">
      <c r="A8710" s="71" t="s">
        <v>61</v>
      </c>
      <c r="B8710" s="71" t="s">
        <v>55</v>
      </c>
      <c r="C8710" s="71" t="s">
        <v>128</v>
      </c>
      <c r="D8710" s="72" t="n">
        <v>0</v>
      </c>
      <c r="E8710" s="71" t="n">
        <v>0</v>
      </c>
      <c r="F8710" s="71" t="n">
        <v>19</v>
      </c>
      <c r="G8710" s="72" t="n">
        <v>1453.64</v>
      </c>
      <c r="H8710" s="72" t="n">
        <v>1352.64</v>
      </c>
      <c r="I8710" s="71" t="n">
        <f aca="false">IF(B8710&gt;=Settings!$B$23,1,0)</f>
        <v>1</v>
      </c>
      <c r="J8710" s="71" t="n">
        <v>1</v>
      </c>
      <c r="K8710" s="71" t="n">
        <f aca="false">F8710*I8710*J8710</f>
        <v>19</v>
      </c>
      <c r="L8710" s="71" t="n">
        <f aca="false">E8710*I8710*J8710</f>
        <v>0</v>
      </c>
      <c r="M8710" s="72" t="n">
        <f aca="false">G8710*I8710*J8710</f>
        <v>1453.64</v>
      </c>
      <c r="N8710" s="72" t="n">
        <f aca="false">D8710*I8710*J8710</f>
        <v>-0</v>
      </c>
      <c r="O8710" s="71" t="n">
        <f aca="false">F8710*J8710</f>
        <v>19</v>
      </c>
      <c r="P8710" s="71" t="n">
        <f aca="false">E8710*J8710</f>
        <v>0</v>
      </c>
    </row>
    <row r="8711" customFormat="false" ht="15" hidden="false" customHeight="false" outlineLevel="0" collapsed="false">
      <c r="A8711" s="71" t="s">
        <v>62</v>
      </c>
      <c r="B8711" s="71" t="s">
        <v>55</v>
      </c>
      <c r="C8711" s="71" t="s">
        <v>1269</v>
      </c>
      <c r="D8711" s="72" t="n">
        <v>0</v>
      </c>
      <c r="E8711" s="71" t="n">
        <v>0</v>
      </c>
      <c r="F8711" s="71" t="n">
        <v>2</v>
      </c>
      <c r="G8711" s="72" t="n">
        <v>163.54</v>
      </c>
      <c r="H8711" s="72" t="n">
        <v>163.54</v>
      </c>
      <c r="I8711" s="71" t="n">
        <f aca="false">IF(B8711&gt;=Settings!$B$23,1,0)</f>
        <v>1</v>
      </c>
      <c r="J8711" s="71" t="n">
        <v>1</v>
      </c>
      <c r="K8711" s="71" t="n">
        <f aca="false">F8711*I8711*J8711</f>
        <v>2</v>
      </c>
      <c r="L8711" s="71" t="n">
        <f aca="false">E8711*I8711*J8711</f>
        <v>0</v>
      </c>
      <c r="M8711" s="72" t="n">
        <f aca="false">G8711*I8711*J8711</f>
        <v>163.54</v>
      </c>
      <c r="N8711" s="72" t="n">
        <f aca="false">D8711*I8711*J8711</f>
        <v>-0</v>
      </c>
      <c r="O8711" s="71" t="n">
        <f aca="false">F8711*J8711</f>
        <v>2</v>
      </c>
      <c r="P8711" s="71" t="n">
        <f aca="false">E8711*J8711</f>
        <v>0</v>
      </c>
    </row>
    <row r="8712" customFormat="false" ht="15" hidden="false" customHeight="false" outlineLevel="0" collapsed="false">
      <c r="A8712" s="71" t="s">
        <v>59</v>
      </c>
      <c r="B8712" s="71" t="s">
        <v>55</v>
      </c>
      <c r="C8712" s="71" t="s">
        <v>951</v>
      </c>
      <c r="D8712" s="72" t="n">
        <v>0</v>
      </c>
      <c r="E8712" s="71" t="n">
        <v>0</v>
      </c>
      <c r="F8712" s="71" t="n">
        <v>2</v>
      </c>
      <c r="G8712" s="72" t="n">
        <v>181.72</v>
      </c>
      <c r="H8712" s="72" t="n">
        <v>181.72</v>
      </c>
      <c r="I8712" s="71" t="n">
        <f aca="false">IF(B8712&gt;=Settings!$B$23,1,0)</f>
        <v>1</v>
      </c>
      <c r="J8712" s="71" t="n">
        <v>1</v>
      </c>
      <c r="K8712" s="71" t="n">
        <f aca="false">F8712*I8712*J8712</f>
        <v>2</v>
      </c>
      <c r="L8712" s="71" t="n">
        <f aca="false">E8712*I8712*J8712</f>
        <v>0</v>
      </c>
      <c r="M8712" s="72" t="n">
        <f aca="false">G8712*I8712*J8712</f>
        <v>181.72</v>
      </c>
      <c r="N8712" s="72" t="n">
        <f aca="false">D8712*I8712*J8712</f>
        <v>-0</v>
      </c>
      <c r="O8712" s="71" t="n">
        <f aca="false">F8712*J8712</f>
        <v>2</v>
      </c>
      <c r="P8712" s="71" t="n">
        <f aca="false">E8712*J8712</f>
        <v>0</v>
      </c>
    </row>
    <row r="8713" customFormat="false" ht="15" hidden="false" customHeight="false" outlineLevel="0" collapsed="false">
      <c r="A8713" s="71" t="s">
        <v>59</v>
      </c>
      <c r="B8713" s="71" t="s">
        <v>55</v>
      </c>
      <c r="C8713" s="71" t="s">
        <v>1845</v>
      </c>
      <c r="D8713" s="72" t="n">
        <v>0</v>
      </c>
      <c r="E8713" s="71" t="n">
        <v>0</v>
      </c>
      <c r="F8713" s="71" t="n">
        <v>3</v>
      </c>
      <c r="G8713" s="72" t="n">
        <v>349.86</v>
      </c>
      <c r="H8713" s="72" t="n">
        <v>328.74</v>
      </c>
      <c r="I8713" s="71" t="n">
        <f aca="false">IF(B8713&gt;=Settings!$B$23,1,0)</f>
        <v>1</v>
      </c>
      <c r="J8713" s="71" t="n">
        <v>1</v>
      </c>
      <c r="K8713" s="71" t="n">
        <f aca="false">F8713*I8713*J8713</f>
        <v>3</v>
      </c>
      <c r="L8713" s="71" t="n">
        <f aca="false">E8713*I8713*J8713</f>
        <v>0</v>
      </c>
      <c r="M8713" s="72" t="n">
        <f aca="false">G8713*I8713*J8713</f>
        <v>349.86</v>
      </c>
      <c r="N8713" s="72" t="n">
        <f aca="false">D8713*I8713*J8713</f>
        <v>-0</v>
      </c>
      <c r="O8713" s="71" t="n">
        <f aca="false">F8713*J8713</f>
        <v>3</v>
      </c>
      <c r="P8713" s="71" t="n">
        <f aca="false">E8713*J8713</f>
        <v>0</v>
      </c>
    </row>
    <row r="8714" customFormat="false" ht="15" hidden="false" customHeight="false" outlineLevel="0" collapsed="false">
      <c r="A8714" s="71" t="s">
        <v>59</v>
      </c>
      <c r="B8714" s="71" t="s">
        <v>55</v>
      </c>
      <c r="C8714" s="71" t="s">
        <v>1269</v>
      </c>
      <c r="D8714" s="72" t="n">
        <v>0</v>
      </c>
      <c r="E8714" s="71" t="n">
        <v>0</v>
      </c>
      <c r="F8714" s="71" t="n">
        <v>4</v>
      </c>
      <c r="G8714" s="72" t="n">
        <v>304.35</v>
      </c>
      <c r="H8714" s="72" t="n">
        <v>281.2</v>
      </c>
      <c r="I8714" s="71" t="n">
        <f aca="false">IF(B8714&gt;=Settings!$B$23,1,0)</f>
        <v>1</v>
      </c>
      <c r="J8714" s="71" t="n">
        <v>1</v>
      </c>
      <c r="K8714" s="71" t="n">
        <f aca="false">F8714*I8714*J8714</f>
        <v>4</v>
      </c>
      <c r="L8714" s="71" t="n">
        <f aca="false">E8714*I8714*J8714</f>
        <v>0</v>
      </c>
      <c r="M8714" s="72" t="n">
        <f aca="false">G8714*I8714*J8714</f>
        <v>304.35</v>
      </c>
      <c r="N8714" s="72" t="n">
        <f aca="false">D8714*I8714*J8714</f>
        <v>-0</v>
      </c>
      <c r="O8714" s="71" t="n">
        <f aca="false">F8714*J8714</f>
        <v>4</v>
      </c>
      <c r="P8714" s="71" t="n">
        <f aca="false">E8714*J8714</f>
        <v>0</v>
      </c>
    </row>
    <row r="8715" customFormat="false" ht="15" hidden="false" customHeight="false" outlineLevel="0" collapsed="false">
      <c r="A8715" s="71" t="s">
        <v>59</v>
      </c>
      <c r="B8715" s="71" t="s">
        <v>55</v>
      </c>
      <c r="C8715" s="71" t="s">
        <v>1770</v>
      </c>
      <c r="D8715" s="72" t="n">
        <v>0</v>
      </c>
      <c r="E8715" s="71" t="n">
        <v>0</v>
      </c>
      <c r="F8715" s="71" t="n">
        <v>1</v>
      </c>
      <c r="G8715" s="72" t="n">
        <v>92.45</v>
      </c>
      <c r="H8715" s="72" t="n">
        <v>92.45</v>
      </c>
      <c r="I8715" s="71" t="n">
        <f aca="false">IF(B8715&gt;=Settings!$B$23,1,0)</f>
        <v>1</v>
      </c>
      <c r="J8715" s="71" t="n">
        <v>1</v>
      </c>
      <c r="K8715" s="71" t="n">
        <f aca="false">F8715*I8715*J8715</f>
        <v>1</v>
      </c>
      <c r="L8715" s="71" t="n">
        <f aca="false">E8715*I8715*J8715</f>
        <v>0</v>
      </c>
      <c r="M8715" s="72" t="n">
        <f aca="false">G8715*I8715*J8715</f>
        <v>92.45</v>
      </c>
      <c r="N8715" s="72" t="n">
        <f aca="false">D8715*I8715*J8715</f>
        <v>-0</v>
      </c>
      <c r="O8715" s="71" t="n">
        <f aca="false">F8715*J8715</f>
        <v>1</v>
      </c>
      <c r="P8715" s="71" t="n">
        <f aca="false">E8715*J8715</f>
        <v>0</v>
      </c>
    </row>
    <row r="8716" customFormat="false" ht="15" hidden="false" customHeight="false" outlineLevel="0" collapsed="false">
      <c r="A8716" s="71" t="s">
        <v>59</v>
      </c>
      <c r="B8716" s="71" t="s">
        <v>55</v>
      </c>
      <c r="C8716" s="71" t="s">
        <v>1116</v>
      </c>
      <c r="D8716" s="72" t="n">
        <v>13.63</v>
      </c>
      <c r="E8716" s="71" t="n">
        <v>1</v>
      </c>
      <c r="F8716" s="71" t="n">
        <v>45</v>
      </c>
      <c r="G8716" s="72" t="n">
        <v>613.26</v>
      </c>
      <c r="H8716" s="72" t="n">
        <v>581.29</v>
      </c>
      <c r="I8716" s="71" t="n">
        <f aca="false">IF(B8716&gt;=Settings!$B$23,1,0)</f>
        <v>1</v>
      </c>
      <c r="J8716" s="71" t="n">
        <v>1</v>
      </c>
      <c r="K8716" s="71" t="n">
        <f aca="false">F8716*I8716*J8716</f>
        <v>45</v>
      </c>
      <c r="L8716" s="71" t="n">
        <f aca="false">E8716*I8716*J8716</f>
        <v>1</v>
      </c>
      <c r="M8716" s="72" t="n">
        <f aca="false">G8716*I8716*J8716</f>
        <v>613.26</v>
      </c>
      <c r="N8716" s="72" t="n">
        <f aca="false">D8716*I8716*J8716</f>
        <v>13.63</v>
      </c>
      <c r="O8716" s="71" t="n">
        <f aca="false">F8716*J8716</f>
        <v>45</v>
      </c>
      <c r="P8716" s="71" t="n">
        <f aca="false">E8716*J8716</f>
        <v>1</v>
      </c>
    </row>
    <row r="8717" customFormat="false" ht="15" hidden="false" customHeight="false" outlineLevel="0" collapsed="false">
      <c r="A8717" s="71" t="s">
        <v>59</v>
      </c>
      <c r="B8717" s="71" t="s">
        <v>55</v>
      </c>
      <c r="C8717" s="71" t="s">
        <v>600</v>
      </c>
      <c r="D8717" s="72" t="n">
        <v>0</v>
      </c>
      <c r="E8717" s="71" t="n">
        <v>0</v>
      </c>
      <c r="F8717" s="71" t="n">
        <v>1</v>
      </c>
      <c r="G8717" s="72" t="n">
        <v>109.05</v>
      </c>
      <c r="H8717" s="72" t="n">
        <v>109.05</v>
      </c>
      <c r="I8717" s="71" t="n">
        <f aca="false">IF(B8717&gt;=Settings!$B$23,1,0)</f>
        <v>1</v>
      </c>
      <c r="J8717" s="71" t="n">
        <v>1</v>
      </c>
      <c r="K8717" s="71" t="n">
        <f aca="false">F8717*I8717*J8717</f>
        <v>1</v>
      </c>
      <c r="L8717" s="71" t="n">
        <f aca="false">E8717*I8717*J8717</f>
        <v>0</v>
      </c>
      <c r="M8717" s="72" t="n">
        <f aca="false">G8717*I8717*J8717</f>
        <v>109.05</v>
      </c>
      <c r="N8717" s="72" t="n">
        <f aca="false">D8717*I8717*J8717</f>
        <v>-0</v>
      </c>
      <c r="O8717" s="71" t="n">
        <f aca="false">F8717*J8717</f>
        <v>1</v>
      </c>
      <c r="P8717" s="71" t="n">
        <f aca="false">E8717*J8717</f>
        <v>0</v>
      </c>
    </row>
    <row r="8718" customFormat="false" ht="15" hidden="false" customHeight="false" outlineLevel="0" collapsed="false">
      <c r="A8718" s="71" t="s">
        <v>59</v>
      </c>
      <c r="B8718" s="71" t="s">
        <v>55</v>
      </c>
      <c r="C8718" s="71" t="s">
        <v>1112</v>
      </c>
      <c r="D8718" s="72" t="n">
        <v>95.41</v>
      </c>
      <c r="E8718" s="71" t="n">
        <v>1</v>
      </c>
      <c r="F8718" s="71" t="n">
        <v>7</v>
      </c>
      <c r="G8718" s="72" t="n">
        <v>667.87</v>
      </c>
      <c r="H8718" s="72" t="n">
        <v>539.08</v>
      </c>
      <c r="I8718" s="71" t="n">
        <f aca="false">IF(B8718&gt;=Settings!$B$23,1,0)</f>
        <v>1</v>
      </c>
      <c r="J8718" s="71" t="n">
        <v>1</v>
      </c>
      <c r="K8718" s="71" t="n">
        <f aca="false">F8718*I8718*J8718</f>
        <v>7</v>
      </c>
      <c r="L8718" s="71" t="n">
        <f aca="false">E8718*I8718*J8718</f>
        <v>1</v>
      </c>
      <c r="M8718" s="72" t="n">
        <f aca="false">G8718*I8718*J8718</f>
        <v>667.87</v>
      </c>
      <c r="N8718" s="72" t="n">
        <f aca="false">D8718*I8718*J8718</f>
        <v>95.41</v>
      </c>
      <c r="O8718" s="71" t="n">
        <f aca="false">F8718*J8718</f>
        <v>7</v>
      </c>
      <c r="P8718" s="71" t="n">
        <f aca="false">E8718*J8718</f>
        <v>1</v>
      </c>
    </row>
    <row r="8719" customFormat="false" ht="15" hidden="false" customHeight="false" outlineLevel="0" collapsed="false">
      <c r="A8719" s="71" t="s">
        <v>59</v>
      </c>
      <c r="B8719" s="71" t="s">
        <v>55</v>
      </c>
      <c r="C8719" s="71" t="s">
        <v>666</v>
      </c>
      <c r="D8719" s="72" t="n">
        <v>0</v>
      </c>
      <c r="E8719" s="71" t="n">
        <v>0</v>
      </c>
      <c r="F8719" s="71" t="n">
        <v>1</v>
      </c>
      <c r="G8719" s="72" t="n">
        <v>104.5</v>
      </c>
      <c r="H8719" s="72" t="n">
        <v>104.5</v>
      </c>
      <c r="I8719" s="71" t="n">
        <f aca="false">IF(B8719&gt;=Settings!$B$23,1,0)</f>
        <v>1</v>
      </c>
      <c r="J8719" s="71" t="n">
        <v>1</v>
      </c>
      <c r="K8719" s="71" t="n">
        <f aca="false">F8719*I8719*J8719</f>
        <v>1</v>
      </c>
      <c r="L8719" s="71" t="n">
        <f aca="false">E8719*I8719*J8719</f>
        <v>0</v>
      </c>
      <c r="M8719" s="72" t="n">
        <f aca="false">G8719*I8719*J8719</f>
        <v>104.5</v>
      </c>
      <c r="N8719" s="72" t="n">
        <f aca="false">D8719*I8719*J8719</f>
        <v>-0</v>
      </c>
      <c r="O8719" s="71" t="n">
        <f aca="false">F8719*J8719</f>
        <v>1</v>
      </c>
      <c r="P8719" s="71" t="n">
        <f aca="false">E8719*J8719</f>
        <v>0</v>
      </c>
    </row>
    <row r="8720" customFormat="false" ht="15" hidden="false" customHeight="false" outlineLevel="0" collapsed="false">
      <c r="A8720" s="71" t="s">
        <v>59</v>
      </c>
      <c r="B8720" s="71" t="s">
        <v>55</v>
      </c>
      <c r="C8720" s="71" t="s">
        <v>1339</v>
      </c>
      <c r="D8720" s="72" t="n">
        <v>54.05</v>
      </c>
      <c r="E8720" s="71" t="n">
        <v>1</v>
      </c>
      <c r="F8720" s="71" t="n">
        <v>4</v>
      </c>
      <c r="G8720" s="72" t="n">
        <v>263.44</v>
      </c>
      <c r="H8720" s="72" t="n">
        <v>199.86</v>
      </c>
      <c r="I8720" s="71" t="n">
        <f aca="false">IF(B8720&gt;=Settings!$B$23,1,0)</f>
        <v>1</v>
      </c>
      <c r="J8720" s="71" t="n">
        <v>1</v>
      </c>
      <c r="K8720" s="71" t="n">
        <f aca="false">F8720*I8720*J8720</f>
        <v>4</v>
      </c>
      <c r="L8720" s="71" t="n">
        <f aca="false">E8720*I8720*J8720</f>
        <v>1</v>
      </c>
      <c r="M8720" s="72" t="n">
        <f aca="false">G8720*I8720*J8720</f>
        <v>263.44</v>
      </c>
      <c r="N8720" s="72" t="n">
        <f aca="false">D8720*I8720*J8720</f>
        <v>54.05</v>
      </c>
      <c r="O8720" s="71" t="n">
        <f aca="false">F8720*J8720</f>
        <v>4</v>
      </c>
      <c r="P8720" s="71" t="n">
        <f aca="false">E8720*J8720</f>
        <v>1</v>
      </c>
    </row>
    <row r="8721" customFormat="false" ht="15" hidden="false" customHeight="false" outlineLevel="0" collapsed="false">
      <c r="A8721" s="71" t="s">
        <v>63</v>
      </c>
      <c r="B8721" s="71" t="s">
        <v>55</v>
      </c>
      <c r="C8721" s="71" t="s">
        <v>2264</v>
      </c>
      <c r="D8721" s="72" t="n">
        <v>0</v>
      </c>
      <c r="E8721" s="71" t="n">
        <v>0</v>
      </c>
      <c r="F8721" s="71" t="n">
        <v>2</v>
      </c>
      <c r="G8721" s="72" t="n">
        <v>81.72</v>
      </c>
      <c r="H8721" s="72" t="n">
        <v>81.72</v>
      </c>
      <c r="I8721" s="71" t="n">
        <f aca="false">IF(B8721&gt;=Settings!$B$23,1,0)</f>
        <v>1</v>
      </c>
      <c r="J8721" s="71" t="n">
        <v>1</v>
      </c>
      <c r="K8721" s="71" t="n">
        <f aca="false">F8721*I8721*J8721</f>
        <v>2</v>
      </c>
      <c r="L8721" s="71" t="n">
        <f aca="false">E8721*I8721*J8721</f>
        <v>0</v>
      </c>
      <c r="M8721" s="72" t="n">
        <f aca="false">G8721*I8721*J8721</f>
        <v>81.72</v>
      </c>
      <c r="N8721" s="72" t="n">
        <f aca="false">D8721*I8721*J8721</f>
        <v>-0</v>
      </c>
      <c r="O8721" s="71" t="n">
        <f aca="false">F8721*J8721</f>
        <v>2</v>
      </c>
      <c r="P8721" s="71" t="n">
        <f aca="false">E8721*J8721</f>
        <v>0</v>
      </c>
    </row>
    <row r="8722" customFormat="false" ht="15" hidden="false" customHeight="false" outlineLevel="0" collapsed="false">
      <c r="A8722" s="71" t="s">
        <v>59</v>
      </c>
      <c r="B8722" s="71" t="s">
        <v>55</v>
      </c>
      <c r="C8722" s="71" t="s">
        <v>1420</v>
      </c>
      <c r="D8722" s="72" t="n">
        <v>0</v>
      </c>
      <c r="E8722" s="71" t="n">
        <v>0</v>
      </c>
      <c r="F8722" s="71" t="n">
        <v>1</v>
      </c>
      <c r="G8722" s="72" t="n">
        <v>104.5</v>
      </c>
      <c r="H8722" s="72" t="n">
        <v>104.5</v>
      </c>
      <c r="I8722" s="71" t="n">
        <f aca="false">IF(B8722&gt;=Settings!$B$23,1,0)</f>
        <v>1</v>
      </c>
      <c r="J8722" s="71" t="n">
        <v>1</v>
      </c>
      <c r="K8722" s="71" t="n">
        <f aca="false">F8722*I8722*J8722</f>
        <v>1</v>
      </c>
      <c r="L8722" s="71" t="n">
        <f aca="false">E8722*I8722*J8722</f>
        <v>0</v>
      </c>
      <c r="M8722" s="72" t="n">
        <f aca="false">G8722*I8722*J8722</f>
        <v>104.5</v>
      </c>
      <c r="N8722" s="72" t="n">
        <f aca="false">D8722*I8722*J8722</f>
        <v>-0</v>
      </c>
      <c r="O8722" s="71" t="n">
        <f aca="false">F8722*J8722</f>
        <v>1</v>
      </c>
      <c r="P8722" s="71" t="n">
        <f aca="false">E8722*J8722</f>
        <v>0</v>
      </c>
    </row>
    <row r="8723" customFormat="false" ht="15" hidden="false" customHeight="false" outlineLevel="0" collapsed="false">
      <c r="A8723" s="71" t="s">
        <v>60</v>
      </c>
      <c r="B8723" s="71" t="s">
        <v>55</v>
      </c>
      <c r="C8723" s="71" t="s">
        <v>937</v>
      </c>
      <c r="D8723" s="72" t="n">
        <v>10.86</v>
      </c>
      <c r="E8723" s="71" t="n">
        <v>1</v>
      </c>
      <c r="F8723" s="71" t="n">
        <v>41</v>
      </c>
      <c r="G8723" s="72" t="n">
        <v>445.26</v>
      </c>
      <c r="H8723" s="72" t="n">
        <v>423.57</v>
      </c>
      <c r="I8723" s="71" t="n">
        <f aca="false">IF(B8723&gt;=Settings!$B$23,1,0)</f>
        <v>1</v>
      </c>
      <c r="J8723" s="71" t="n">
        <v>1</v>
      </c>
      <c r="K8723" s="71" t="n">
        <f aca="false">F8723*I8723*J8723</f>
        <v>41</v>
      </c>
      <c r="L8723" s="71" t="n">
        <f aca="false">E8723*I8723*J8723</f>
        <v>1</v>
      </c>
      <c r="M8723" s="72" t="n">
        <f aca="false">G8723*I8723*J8723</f>
        <v>445.26</v>
      </c>
      <c r="N8723" s="72" t="n">
        <f aca="false">D8723*I8723*J8723</f>
        <v>10.86</v>
      </c>
      <c r="O8723" s="71" t="n">
        <f aca="false">F8723*J8723</f>
        <v>41</v>
      </c>
      <c r="P8723" s="71" t="n">
        <f aca="false">E8723*J8723</f>
        <v>1</v>
      </c>
    </row>
    <row r="8724" customFormat="false" ht="15" hidden="false" customHeight="false" outlineLevel="0" collapsed="false">
      <c r="A8724" s="71" t="s">
        <v>59</v>
      </c>
      <c r="B8724" s="71" t="s">
        <v>55</v>
      </c>
      <c r="C8724" s="71" t="s">
        <v>2386</v>
      </c>
      <c r="D8724" s="72" t="n">
        <v>0</v>
      </c>
      <c r="E8724" s="71" t="n">
        <v>0</v>
      </c>
      <c r="F8724" s="71" t="n">
        <v>1</v>
      </c>
      <c r="G8724" s="72" t="n">
        <v>102.68</v>
      </c>
      <c r="H8724" s="72" t="n">
        <v>102.68</v>
      </c>
      <c r="I8724" s="71" t="n">
        <f aca="false">IF(B8724&gt;=Settings!$B$23,1,0)</f>
        <v>1</v>
      </c>
      <c r="J8724" s="71" t="n">
        <v>1</v>
      </c>
      <c r="K8724" s="71" t="n">
        <f aca="false">F8724*I8724*J8724</f>
        <v>1</v>
      </c>
      <c r="L8724" s="71" t="n">
        <f aca="false">E8724*I8724*J8724</f>
        <v>0</v>
      </c>
      <c r="M8724" s="72" t="n">
        <f aca="false">G8724*I8724*J8724</f>
        <v>102.68</v>
      </c>
      <c r="N8724" s="72" t="n">
        <f aca="false">D8724*I8724*J8724</f>
        <v>-0</v>
      </c>
      <c r="O8724" s="71" t="n">
        <f aca="false">F8724*J8724</f>
        <v>1</v>
      </c>
      <c r="P8724" s="71" t="n">
        <f aca="false">E8724*J8724</f>
        <v>0</v>
      </c>
    </row>
    <row r="8725" customFormat="false" ht="15" hidden="false" customHeight="false" outlineLevel="0" collapsed="false">
      <c r="A8725" s="71" t="s">
        <v>59</v>
      </c>
      <c r="B8725" s="71" t="s">
        <v>55</v>
      </c>
      <c r="C8725" s="71" t="s">
        <v>1403</v>
      </c>
      <c r="D8725" s="72" t="n">
        <v>0</v>
      </c>
      <c r="E8725" s="71" t="n">
        <v>0</v>
      </c>
      <c r="F8725" s="71" t="n">
        <v>2</v>
      </c>
      <c r="G8725" s="72" t="n">
        <v>377.18</v>
      </c>
      <c r="H8725" s="72" t="n">
        <v>340.83</v>
      </c>
      <c r="I8725" s="71" t="n">
        <f aca="false">IF(B8725&gt;=Settings!$B$23,1,0)</f>
        <v>1</v>
      </c>
      <c r="J8725" s="71" t="n">
        <v>1</v>
      </c>
      <c r="K8725" s="71" t="n">
        <f aca="false">F8725*I8725*J8725</f>
        <v>2</v>
      </c>
      <c r="L8725" s="71" t="n">
        <f aca="false">E8725*I8725*J8725</f>
        <v>0</v>
      </c>
      <c r="M8725" s="72" t="n">
        <f aca="false">G8725*I8725*J8725</f>
        <v>377.18</v>
      </c>
      <c r="N8725" s="72" t="n">
        <f aca="false">D8725*I8725*J8725</f>
        <v>-0</v>
      </c>
      <c r="O8725" s="71" t="n">
        <f aca="false">F8725*J8725</f>
        <v>2</v>
      </c>
      <c r="P8725" s="71" t="n">
        <f aca="false">E8725*J8725</f>
        <v>0</v>
      </c>
    </row>
    <row r="8726" customFormat="false" ht="15" hidden="false" customHeight="false" outlineLevel="0" collapsed="false">
      <c r="A8726" s="71" t="s">
        <v>59</v>
      </c>
      <c r="B8726" s="71" t="s">
        <v>55</v>
      </c>
      <c r="C8726" s="71" t="s">
        <v>893</v>
      </c>
      <c r="D8726" s="72" t="n">
        <v>40.86</v>
      </c>
      <c r="E8726" s="71" t="n">
        <v>1</v>
      </c>
      <c r="F8726" s="71" t="n">
        <v>21</v>
      </c>
      <c r="G8726" s="72" t="n">
        <v>880.81</v>
      </c>
      <c r="H8726" s="72" t="n">
        <v>811.37</v>
      </c>
      <c r="I8726" s="71" t="n">
        <f aca="false">IF(B8726&gt;=Settings!$B$23,1,0)</f>
        <v>1</v>
      </c>
      <c r="J8726" s="71" t="n">
        <v>1</v>
      </c>
      <c r="K8726" s="71" t="n">
        <f aca="false">F8726*I8726*J8726</f>
        <v>21</v>
      </c>
      <c r="L8726" s="71" t="n">
        <f aca="false">E8726*I8726*J8726</f>
        <v>1</v>
      </c>
      <c r="M8726" s="72" t="n">
        <f aca="false">G8726*I8726*J8726</f>
        <v>880.81</v>
      </c>
      <c r="N8726" s="72" t="n">
        <f aca="false">D8726*I8726*J8726</f>
        <v>40.86</v>
      </c>
      <c r="O8726" s="71" t="n">
        <f aca="false">F8726*J8726</f>
        <v>21</v>
      </c>
      <c r="P8726" s="71" t="n">
        <f aca="false">E8726*J8726</f>
        <v>1</v>
      </c>
    </row>
    <row r="8727" customFormat="false" ht="15" hidden="false" customHeight="false" outlineLevel="0" collapsed="false">
      <c r="A8727" s="71" t="s">
        <v>59</v>
      </c>
      <c r="B8727" s="71" t="s">
        <v>55</v>
      </c>
      <c r="C8727" s="71" t="s">
        <v>1356</v>
      </c>
      <c r="D8727" s="72" t="n">
        <v>0</v>
      </c>
      <c r="E8727" s="71" t="n">
        <v>0</v>
      </c>
      <c r="F8727" s="71" t="n">
        <v>1</v>
      </c>
      <c r="G8727" s="72" t="n">
        <v>213.59</v>
      </c>
      <c r="H8727" s="72" t="n">
        <v>213.59</v>
      </c>
      <c r="I8727" s="71" t="n">
        <f aca="false">IF(B8727&gt;=Settings!$B$23,1,0)</f>
        <v>1</v>
      </c>
      <c r="J8727" s="71" t="n">
        <v>1</v>
      </c>
      <c r="K8727" s="71" t="n">
        <f aca="false">F8727*I8727*J8727</f>
        <v>1</v>
      </c>
      <c r="L8727" s="71" t="n">
        <f aca="false">E8727*I8727*J8727</f>
        <v>0</v>
      </c>
      <c r="M8727" s="72" t="n">
        <f aca="false">G8727*I8727*J8727</f>
        <v>213.59</v>
      </c>
      <c r="N8727" s="72" t="n">
        <f aca="false">D8727*I8727*J8727</f>
        <v>-0</v>
      </c>
      <c r="O8727" s="71" t="n">
        <f aca="false">F8727*J8727</f>
        <v>1</v>
      </c>
      <c r="P8727" s="71" t="n">
        <f aca="false">E8727*J8727</f>
        <v>0</v>
      </c>
    </row>
    <row r="8728" customFormat="false" ht="15" hidden="false" customHeight="false" outlineLevel="0" collapsed="false">
      <c r="A8728" s="71" t="s">
        <v>59</v>
      </c>
      <c r="B8728" s="71" t="s">
        <v>55</v>
      </c>
      <c r="C8728" s="71" t="s">
        <v>1008</v>
      </c>
      <c r="D8728" s="72" t="n">
        <v>0</v>
      </c>
      <c r="E8728" s="71" t="n">
        <v>0</v>
      </c>
      <c r="F8728" s="71" t="n">
        <v>7</v>
      </c>
      <c r="G8728" s="72" t="n">
        <v>660</v>
      </c>
      <c r="H8728" s="72" t="n">
        <v>605.81</v>
      </c>
      <c r="I8728" s="71" t="n">
        <f aca="false">IF(B8728&gt;=Settings!$B$23,1,0)</f>
        <v>1</v>
      </c>
      <c r="J8728" s="71" t="n">
        <v>1</v>
      </c>
      <c r="K8728" s="71" t="n">
        <f aca="false">F8728*I8728*J8728</f>
        <v>7</v>
      </c>
      <c r="L8728" s="71" t="n">
        <f aca="false">E8728*I8728*J8728</f>
        <v>0</v>
      </c>
      <c r="M8728" s="72" t="n">
        <f aca="false">G8728*I8728*J8728</f>
        <v>660</v>
      </c>
      <c r="N8728" s="72" t="n">
        <f aca="false">D8728*I8728*J8728</f>
        <v>-0</v>
      </c>
      <c r="O8728" s="71" t="n">
        <f aca="false">F8728*J8728</f>
        <v>7</v>
      </c>
      <c r="P8728" s="71" t="n">
        <f aca="false">E8728*J8728</f>
        <v>0</v>
      </c>
    </row>
    <row r="8729" customFormat="false" ht="15" hidden="false" customHeight="false" outlineLevel="0" collapsed="false">
      <c r="A8729" s="71" t="s">
        <v>59</v>
      </c>
      <c r="B8729" s="71" t="s">
        <v>55</v>
      </c>
      <c r="C8729" s="71" t="s">
        <v>1128</v>
      </c>
      <c r="D8729" s="72" t="n">
        <v>86.32</v>
      </c>
      <c r="E8729" s="71" t="n">
        <v>1</v>
      </c>
      <c r="F8729" s="71" t="n">
        <v>24</v>
      </c>
      <c r="G8729" s="72" t="n">
        <v>2235.24</v>
      </c>
      <c r="H8729" s="72" t="n">
        <v>2019.98</v>
      </c>
      <c r="I8729" s="71" t="n">
        <f aca="false">IF(B8729&gt;=Settings!$B$23,1,0)</f>
        <v>1</v>
      </c>
      <c r="J8729" s="71" t="n">
        <v>1</v>
      </c>
      <c r="K8729" s="71" t="n">
        <f aca="false">F8729*I8729*J8729</f>
        <v>24</v>
      </c>
      <c r="L8729" s="71" t="n">
        <f aca="false">E8729*I8729*J8729</f>
        <v>1</v>
      </c>
      <c r="M8729" s="72" t="n">
        <f aca="false">G8729*I8729*J8729</f>
        <v>2235.24</v>
      </c>
      <c r="N8729" s="72" t="n">
        <f aca="false">D8729*I8729*J8729</f>
        <v>86.32</v>
      </c>
      <c r="O8729" s="71" t="n">
        <f aca="false">F8729*J8729</f>
        <v>24</v>
      </c>
      <c r="P8729" s="71" t="n">
        <f aca="false">E8729*J8729</f>
        <v>1</v>
      </c>
    </row>
    <row r="8730" customFormat="false" ht="15" hidden="false" customHeight="false" outlineLevel="0" collapsed="false">
      <c r="A8730" s="71" t="s">
        <v>61</v>
      </c>
      <c r="B8730" s="71" t="s">
        <v>55</v>
      </c>
      <c r="C8730" s="71" t="s">
        <v>579</v>
      </c>
      <c r="D8730" s="72" t="n">
        <v>88.83</v>
      </c>
      <c r="E8730" s="71" t="n">
        <v>1</v>
      </c>
      <c r="F8730" s="71" t="n">
        <v>2</v>
      </c>
      <c r="G8730" s="72" t="n">
        <v>222.63</v>
      </c>
      <c r="H8730" s="72" t="n">
        <v>100.42</v>
      </c>
      <c r="I8730" s="71" t="n">
        <f aca="false">IF(B8730&gt;=Settings!$B$23,1,0)</f>
        <v>1</v>
      </c>
      <c r="J8730" s="71" t="n">
        <v>1</v>
      </c>
      <c r="K8730" s="71" t="n">
        <f aca="false">F8730*I8730*J8730</f>
        <v>2</v>
      </c>
      <c r="L8730" s="71" t="n">
        <f aca="false">E8730*I8730*J8730</f>
        <v>1</v>
      </c>
      <c r="M8730" s="72" t="n">
        <f aca="false">G8730*I8730*J8730</f>
        <v>222.63</v>
      </c>
      <c r="N8730" s="72" t="n">
        <f aca="false">D8730*I8730*J8730</f>
        <v>88.83</v>
      </c>
      <c r="O8730" s="71" t="n">
        <f aca="false">F8730*J8730</f>
        <v>2</v>
      </c>
      <c r="P8730" s="71" t="n">
        <f aca="false">E8730*J8730</f>
        <v>1</v>
      </c>
    </row>
    <row r="8731" customFormat="false" ht="15" hidden="false" customHeight="false" outlineLevel="0" collapsed="false">
      <c r="A8731" s="71" t="s">
        <v>61</v>
      </c>
      <c r="B8731" s="71" t="s">
        <v>55</v>
      </c>
      <c r="C8731" s="71" t="s">
        <v>1200</v>
      </c>
      <c r="D8731" s="72" t="n">
        <v>0</v>
      </c>
      <c r="E8731" s="71" t="n">
        <v>0</v>
      </c>
      <c r="F8731" s="71" t="n">
        <v>9</v>
      </c>
      <c r="G8731" s="72" t="n">
        <v>722.34</v>
      </c>
      <c r="H8731" s="72" t="n">
        <v>722.34</v>
      </c>
      <c r="I8731" s="71" t="n">
        <f aca="false">IF(B8731&gt;=Settings!$B$23,1,0)</f>
        <v>1</v>
      </c>
      <c r="J8731" s="71" t="n">
        <v>1</v>
      </c>
      <c r="K8731" s="71" t="n">
        <f aca="false">F8731*I8731*J8731</f>
        <v>9</v>
      </c>
      <c r="L8731" s="71" t="n">
        <f aca="false">E8731*I8731*J8731</f>
        <v>0</v>
      </c>
      <c r="M8731" s="72" t="n">
        <f aca="false">G8731*I8731*J8731</f>
        <v>722.34</v>
      </c>
      <c r="N8731" s="72" t="n">
        <f aca="false">D8731*I8731*J8731</f>
        <v>-0</v>
      </c>
      <c r="O8731" s="71" t="n">
        <f aca="false">F8731*J8731</f>
        <v>9</v>
      </c>
      <c r="P8731" s="71" t="n">
        <f aca="false">E8731*J8731</f>
        <v>0</v>
      </c>
    </row>
    <row r="8732" customFormat="false" ht="15" hidden="false" customHeight="false" outlineLevel="0" collapsed="false">
      <c r="A8732" s="71" t="s">
        <v>59</v>
      </c>
      <c r="B8732" s="71" t="s">
        <v>55</v>
      </c>
      <c r="C8732" s="71" t="s">
        <v>119</v>
      </c>
      <c r="D8732" s="72" t="n">
        <v>299.86</v>
      </c>
      <c r="E8732" s="71" t="n">
        <v>3</v>
      </c>
      <c r="F8732" s="71" t="n">
        <v>39</v>
      </c>
      <c r="G8732" s="72" t="n">
        <v>3798.16</v>
      </c>
      <c r="H8732" s="72" t="n">
        <v>3369.31</v>
      </c>
      <c r="I8732" s="71" t="n">
        <f aca="false">IF(B8732&gt;=Settings!$B$23,1,0)</f>
        <v>1</v>
      </c>
      <c r="J8732" s="71" t="n">
        <v>1</v>
      </c>
      <c r="K8732" s="71" t="n">
        <f aca="false">F8732*I8732*J8732</f>
        <v>39</v>
      </c>
      <c r="L8732" s="71" t="n">
        <f aca="false">E8732*I8732*J8732</f>
        <v>3</v>
      </c>
      <c r="M8732" s="72" t="n">
        <f aca="false">G8732*I8732*J8732</f>
        <v>3798.16</v>
      </c>
      <c r="N8732" s="72" t="n">
        <f aca="false">D8732*I8732*J8732</f>
        <v>299.86</v>
      </c>
      <c r="O8732" s="71" t="n">
        <f aca="false">F8732*J8732</f>
        <v>39</v>
      </c>
      <c r="P8732" s="71" t="n">
        <f aca="false">E8732*J8732</f>
        <v>3</v>
      </c>
    </row>
    <row r="8733" customFormat="false" ht="15" hidden="false" customHeight="false" outlineLevel="0" collapsed="false">
      <c r="A8733" s="71" t="s">
        <v>59</v>
      </c>
      <c r="B8733" s="71" t="s">
        <v>55</v>
      </c>
      <c r="C8733" s="71" t="s">
        <v>1274</v>
      </c>
      <c r="D8733" s="72" t="n">
        <v>155.4</v>
      </c>
      <c r="E8733" s="71" t="n">
        <v>2</v>
      </c>
      <c r="F8733" s="71" t="n">
        <v>14</v>
      </c>
      <c r="G8733" s="72" t="n">
        <v>1185.01</v>
      </c>
      <c r="H8733" s="72" t="n">
        <v>990.66</v>
      </c>
      <c r="I8733" s="71" t="n">
        <f aca="false">IF(B8733&gt;=Settings!$B$23,1,0)</f>
        <v>1</v>
      </c>
      <c r="J8733" s="71" t="n">
        <v>1</v>
      </c>
      <c r="K8733" s="71" t="n">
        <f aca="false">F8733*I8733*J8733</f>
        <v>14</v>
      </c>
      <c r="L8733" s="71" t="n">
        <f aca="false">E8733*I8733*J8733</f>
        <v>2</v>
      </c>
      <c r="M8733" s="72" t="n">
        <f aca="false">G8733*I8733*J8733</f>
        <v>1185.01</v>
      </c>
      <c r="N8733" s="72" t="n">
        <f aca="false">D8733*I8733*J8733</f>
        <v>155.4</v>
      </c>
      <c r="O8733" s="71" t="n">
        <f aca="false">F8733*J8733</f>
        <v>14</v>
      </c>
      <c r="P8733" s="71" t="n">
        <f aca="false">E8733*J8733</f>
        <v>2</v>
      </c>
    </row>
    <row r="8734" customFormat="false" ht="15" hidden="false" customHeight="false" outlineLevel="0" collapsed="false">
      <c r="A8734" s="71" t="s">
        <v>59</v>
      </c>
      <c r="B8734" s="71" t="s">
        <v>55</v>
      </c>
      <c r="C8734" s="71" t="s">
        <v>1253</v>
      </c>
      <c r="D8734" s="72" t="n">
        <v>0</v>
      </c>
      <c r="E8734" s="71" t="n">
        <v>0</v>
      </c>
      <c r="F8734" s="71" t="n">
        <v>26</v>
      </c>
      <c r="G8734" s="72" t="n">
        <v>2598.67</v>
      </c>
      <c r="H8734" s="72" t="n">
        <v>2560.06</v>
      </c>
      <c r="I8734" s="71" t="n">
        <f aca="false">IF(B8734&gt;=Settings!$B$23,1,0)</f>
        <v>1</v>
      </c>
      <c r="J8734" s="71" t="n">
        <v>1</v>
      </c>
      <c r="K8734" s="71" t="n">
        <f aca="false">F8734*I8734*J8734</f>
        <v>26</v>
      </c>
      <c r="L8734" s="71" t="n">
        <f aca="false">E8734*I8734*J8734</f>
        <v>0</v>
      </c>
      <c r="M8734" s="72" t="n">
        <f aca="false">G8734*I8734*J8734</f>
        <v>2598.67</v>
      </c>
      <c r="N8734" s="72" t="n">
        <f aca="false">D8734*I8734*J8734</f>
        <v>-0</v>
      </c>
      <c r="O8734" s="71" t="n">
        <f aca="false">F8734*J8734</f>
        <v>26</v>
      </c>
      <c r="P8734" s="71" t="n">
        <f aca="false">E8734*J8734</f>
        <v>0</v>
      </c>
    </row>
    <row r="8735" customFormat="false" ht="15" hidden="false" customHeight="false" outlineLevel="0" collapsed="false">
      <c r="A8735" s="71" t="s">
        <v>59</v>
      </c>
      <c r="B8735" s="71" t="s">
        <v>55</v>
      </c>
      <c r="C8735" s="71" t="s">
        <v>602</v>
      </c>
      <c r="D8735" s="72" t="n">
        <v>36.32</v>
      </c>
      <c r="E8735" s="71" t="n">
        <v>4</v>
      </c>
      <c r="F8735" s="71" t="n">
        <v>49</v>
      </c>
      <c r="G8735" s="72" t="n">
        <v>444.91</v>
      </c>
      <c r="H8735" s="72" t="n">
        <v>393.24</v>
      </c>
      <c r="I8735" s="71" t="n">
        <f aca="false">IF(B8735&gt;=Settings!$B$23,1,0)</f>
        <v>1</v>
      </c>
      <c r="J8735" s="71" t="n">
        <v>1</v>
      </c>
      <c r="K8735" s="71" t="n">
        <f aca="false">F8735*I8735*J8735</f>
        <v>49</v>
      </c>
      <c r="L8735" s="71" t="n">
        <f aca="false">E8735*I8735*J8735</f>
        <v>4</v>
      </c>
      <c r="M8735" s="72" t="n">
        <f aca="false">G8735*I8735*J8735</f>
        <v>444.91</v>
      </c>
      <c r="N8735" s="72" t="n">
        <f aca="false">D8735*I8735*J8735</f>
        <v>36.32</v>
      </c>
      <c r="O8735" s="71" t="n">
        <f aca="false">F8735*J8735</f>
        <v>49</v>
      </c>
      <c r="P8735" s="71" t="n">
        <f aca="false">E8735*J8735</f>
        <v>4</v>
      </c>
    </row>
    <row r="8736" customFormat="false" ht="15" hidden="false" customHeight="false" outlineLevel="0" collapsed="false">
      <c r="A8736" s="71" t="s">
        <v>62</v>
      </c>
      <c r="B8736" s="71" t="s">
        <v>55</v>
      </c>
      <c r="C8736" s="71" t="s">
        <v>909</v>
      </c>
      <c r="D8736" s="72" t="n">
        <v>0</v>
      </c>
      <c r="E8736" s="71" t="n">
        <v>0</v>
      </c>
      <c r="F8736" s="71" t="n">
        <v>1</v>
      </c>
      <c r="G8736" s="72" t="n">
        <v>17.23</v>
      </c>
      <c r="H8736" s="72" t="n">
        <v>17.23</v>
      </c>
      <c r="I8736" s="71" t="n">
        <f aca="false">IF(B8736&gt;=Settings!$B$23,1,0)</f>
        <v>1</v>
      </c>
      <c r="J8736" s="71" t="n">
        <v>1</v>
      </c>
      <c r="K8736" s="71" t="n">
        <f aca="false">F8736*I8736*J8736</f>
        <v>1</v>
      </c>
      <c r="L8736" s="71" t="n">
        <f aca="false">E8736*I8736*J8736</f>
        <v>0</v>
      </c>
      <c r="M8736" s="72" t="n">
        <f aca="false">G8736*I8736*J8736</f>
        <v>17.23</v>
      </c>
      <c r="N8736" s="72" t="n">
        <f aca="false">D8736*I8736*J8736</f>
        <v>-0</v>
      </c>
      <c r="O8736" s="71" t="n">
        <f aca="false">F8736*J8736</f>
        <v>1</v>
      </c>
      <c r="P8736" s="71" t="n">
        <f aca="false">E8736*J8736</f>
        <v>0</v>
      </c>
    </row>
    <row r="8737" customFormat="false" ht="15" hidden="false" customHeight="false" outlineLevel="0" collapsed="false">
      <c r="A8737" s="71" t="s">
        <v>59</v>
      </c>
      <c r="B8737" s="71" t="s">
        <v>55</v>
      </c>
      <c r="C8737" s="71" t="s">
        <v>1365</v>
      </c>
      <c r="D8737" s="72" t="n">
        <v>0</v>
      </c>
      <c r="E8737" s="71" t="n">
        <v>0</v>
      </c>
      <c r="F8737" s="71" t="n">
        <v>2</v>
      </c>
      <c r="G8737" s="72" t="n">
        <v>99.91</v>
      </c>
      <c r="H8737" s="72" t="n">
        <v>93.79</v>
      </c>
      <c r="I8737" s="71" t="n">
        <f aca="false">IF(B8737&gt;=Settings!$B$23,1,0)</f>
        <v>1</v>
      </c>
      <c r="J8737" s="71" t="n">
        <v>1</v>
      </c>
      <c r="K8737" s="71" t="n">
        <f aca="false">F8737*I8737*J8737</f>
        <v>2</v>
      </c>
      <c r="L8737" s="71" t="n">
        <f aca="false">E8737*I8737*J8737</f>
        <v>0</v>
      </c>
      <c r="M8737" s="72" t="n">
        <f aca="false">G8737*I8737*J8737</f>
        <v>99.91</v>
      </c>
      <c r="N8737" s="72" t="n">
        <f aca="false">D8737*I8737*J8737</f>
        <v>-0</v>
      </c>
      <c r="O8737" s="71" t="n">
        <f aca="false">F8737*J8737</f>
        <v>2</v>
      </c>
      <c r="P8737" s="71" t="n">
        <f aca="false">E8737*J8737</f>
        <v>0</v>
      </c>
    </row>
    <row r="8738" customFormat="false" ht="15" hidden="false" customHeight="false" outlineLevel="0" collapsed="false">
      <c r="A8738" s="71" t="s">
        <v>59</v>
      </c>
      <c r="B8738" s="71" t="s">
        <v>55</v>
      </c>
      <c r="C8738" s="71" t="s">
        <v>1366</v>
      </c>
      <c r="D8738" s="72" t="n">
        <v>0</v>
      </c>
      <c r="E8738" s="71" t="n">
        <v>0</v>
      </c>
      <c r="F8738" s="71" t="n">
        <v>2</v>
      </c>
      <c r="G8738" s="72" t="n">
        <v>209</v>
      </c>
      <c r="H8738" s="72" t="n">
        <v>209</v>
      </c>
      <c r="I8738" s="71" t="n">
        <f aca="false">IF(B8738&gt;=Settings!$B$23,1,0)</f>
        <v>1</v>
      </c>
      <c r="J8738" s="71" t="n">
        <v>1</v>
      </c>
      <c r="K8738" s="71" t="n">
        <f aca="false">F8738*I8738*J8738</f>
        <v>2</v>
      </c>
      <c r="L8738" s="71" t="n">
        <f aca="false">E8738*I8738*J8738</f>
        <v>0</v>
      </c>
      <c r="M8738" s="72" t="n">
        <f aca="false">G8738*I8738*J8738</f>
        <v>209</v>
      </c>
      <c r="N8738" s="72" t="n">
        <f aca="false">D8738*I8738*J8738</f>
        <v>-0</v>
      </c>
      <c r="O8738" s="71" t="n">
        <f aca="false">F8738*J8738</f>
        <v>2</v>
      </c>
      <c r="P8738" s="71" t="n">
        <f aca="false">E8738*J8738</f>
        <v>0</v>
      </c>
    </row>
    <row r="8739" customFormat="false" ht="15" hidden="false" customHeight="false" outlineLevel="0" collapsed="false">
      <c r="A8739" s="71" t="s">
        <v>61</v>
      </c>
      <c r="B8739" s="71" t="s">
        <v>55</v>
      </c>
      <c r="C8739" s="71" t="s">
        <v>1245</v>
      </c>
      <c r="D8739" s="72" t="n">
        <v>0</v>
      </c>
      <c r="E8739" s="71" t="n">
        <v>0</v>
      </c>
      <c r="F8739" s="71" t="n">
        <v>2</v>
      </c>
      <c r="G8739" s="72" t="n">
        <v>332.76</v>
      </c>
      <c r="H8739" s="72" t="n">
        <v>282.86</v>
      </c>
      <c r="I8739" s="71" t="n">
        <f aca="false">IF(B8739&gt;=Settings!$B$23,1,0)</f>
        <v>1</v>
      </c>
      <c r="J8739" s="71" t="n">
        <v>1</v>
      </c>
      <c r="K8739" s="71" t="n">
        <f aca="false">F8739*I8739*J8739</f>
        <v>2</v>
      </c>
      <c r="L8739" s="71" t="n">
        <f aca="false">E8739*I8739*J8739</f>
        <v>0</v>
      </c>
      <c r="M8739" s="72" t="n">
        <f aca="false">G8739*I8739*J8739</f>
        <v>332.76</v>
      </c>
      <c r="N8739" s="72" t="n">
        <f aca="false">D8739*I8739*J8739</f>
        <v>-0</v>
      </c>
      <c r="O8739" s="71" t="n">
        <f aca="false">F8739*J8739</f>
        <v>2</v>
      </c>
      <c r="P8739" s="71" t="n">
        <f aca="false">E8739*J8739</f>
        <v>0</v>
      </c>
    </row>
    <row r="8740" customFormat="false" ht="15" hidden="false" customHeight="false" outlineLevel="0" collapsed="false">
      <c r="A8740" s="71" t="s">
        <v>60</v>
      </c>
      <c r="B8740" s="71" t="s">
        <v>55</v>
      </c>
      <c r="C8740" s="71" t="s">
        <v>1084</v>
      </c>
      <c r="D8740" s="72" t="n">
        <v>0</v>
      </c>
      <c r="E8740" s="71" t="n">
        <v>0</v>
      </c>
      <c r="F8740" s="71" t="n">
        <v>3</v>
      </c>
      <c r="G8740" s="72" t="n">
        <v>158.94</v>
      </c>
      <c r="H8740" s="72" t="n">
        <v>135.12</v>
      </c>
      <c r="I8740" s="71" t="n">
        <f aca="false">IF(B8740&gt;=Settings!$B$23,1,0)</f>
        <v>1</v>
      </c>
      <c r="J8740" s="71" t="n">
        <v>1</v>
      </c>
      <c r="K8740" s="71" t="n">
        <f aca="false">F8740*I8740*J8740</f>
        <v>3</v>
      </c>
      <c r="L8740" s="71" t="n">
        <f aca="false">E8740*I8740*J8740</f>
        <v>0</v>
      </c>
      <c r="M8740" s="72" t="n">
        <f aca="false">G8740*I8740*J8740</f>
        <v>158.94</v>
      </c>
      <c r="N8740" s="72" t="n">
        <f aca="false">D8740*I8740*J8740</f>
        <v>-0</v>
      </c>
      <c r="O8740" s="71" t="n">
        <f aca="false">F8740*J8740</f>
        <v>3</v>
      </c>
      <c r="P8740" s="71" t="n">
        <f aca="false">E8740*J8740</f>
        <v>0</v>
      </c>
    </row>
    <row r="8741" customFormat="false" ht="15" hidden="false" customHeight="false" outlineLevel="0" collapsed="false">
      <c r="A8741" s="71" t="s">
        <v>61</v>
      </c>
      <c r="B8741" s="71" t="s">
        <v>55</v>
      </c>
      <c r="C8741" s="71" t="s">
        <v>975</v>
      </c>
      <c r="D8741" s="72" t="n">
        <v>0</v>
      </c>
      <c r="E8741" s="71" t="n">
        <v>0</v>
      </c>
      <c r="F8741" s="71" t="n">
        <v>5</v>
      </c>
      <c r="G8741" s="72" t="n">
        <v>395.21</v>
      </c>
      <c r="H8741" s="72" t="n">
        <v>363.22</v>
      </c>
      <c r="I8741" s="71" t="n">
        <f aca="false">IF(B8741&gt;=Settings!$B$23,1,0)</f>
        <v>1</v>
      </c>
      <c r="J8741" s="71" t="n">
        <v>1</v>
      </c>
      <c r="K8741" s="71" t="n">
        <f aca="false">F8741*I8741*J8741</f>
        <v>5</v>
      </c>
      <c r="L8741" s="71" t="n">
        <f aca="false">E8741*I8741*J8741</f>
        <v>0</v>
      </c>
      <c r="M8741" s="72" t="n">
        <f aca="false">G8741*I8741*J8741</f>
        <v>395.21</v>
      </c>
      <c r="N8741" s="72" t="n">
        <f aca="false">D8741*I8741*J8741</f>
        <v>-0</v>
      </c>
      <c r="O8741" s="71" t="n">
        <f aca="false">F8741*J8741</f>
        <v>5</v>
      </c>
      <c r="P8741" s="71" t="n">
        <f aca="false">E8741*J8741</f>
        <v>0</v>
      </c>
    </row>
    <row r="8742" customFormat="false" ht="15" hidden="false" customHeight="false" outlineLevel="0" collapsed="false">
      <c r="A8742" s="71" t="s">
        <v>61</v>
      </c>
      <c r="B8742" s="71" t="s">
        <v>55</v>
      </c>
      <c r="C8742" s="71" t="s">
        <v>1282</v>
      </c>
      <c r="D8742" s="72" t="n">
        <v>0</v>
      </c>
      <c r="E8742" s="71" t="n">
        <v>0</v>
      </c>
      <c r="F8742" s="71" t="n">
        <v>4</v>
      </c>
      <c r="G8742" s="72" t="n">
        <v>112.54</v>
      </c>
      <c r="H8742" s="72" t="n">
        <v>99.92</v>
      </c>
      <c r="I8742" s="71" t="n">
        <f aca="false">IF(B8742&gt;=Settings!$B$23,1,0)</f>
        <v>1</v>
      </c>
      <c r="J8742" s="71" t="n">
        <v>1</v>
      </c>
      <c r="K8742" s="71" t="n">
        <f aca="false">F8742*I8742*J8742</f>
        <v>4</v>
      </c>
      <c r="L8742" s="71" t="n">
        <f aca="false">E8742*I8742*J8742</f>
        <v>0</v>
      </c>
      <c r="M8742" s="72" t="n">
        <f aca="false">G8742*I8742*J8742</f>
        <v>112.54</v>
      </c>
      <c r="N8742" s="72" t="n">
        <f aca="false">D8742*I8742*J8742</f>
        <v>-0</v>
      </c>
      <c r="O8742" s="71" t="n">
        <f aca="false">F8742*J8742</f>
        <v>4</v>
      </c>
      <c r="P8742" s="71" t="n">
        <f aca="false">E8742*J8742</f>
        <v>0</v>
      </c>
    </row>
    <row r="8743" customFormat="false" ht="15" hidden="false" customHeight="false" outlineLevel="0" collapsed="false">
      <c r="A8743" s="71" t="s">
        <v>60</v>
      </c>
      <c r="B8743" s="71" t="s">
        <v>55</v>
      </c>
      <c r="C8743" s="71" t="s">
        <v>1759</v>
      </c>
      <c r="D8743" s="72" t="n">
        <v>0</v>
      </c>
      <c r="E8743" s="71" t="n">
        <v>0</v>
      </c>
      <c r="F8743" s="71" t="n">
        <v>2</v>
      </c>
      <c r="G8743" s="72" t="n">
        <v>231.73</v>
      </c>
      <c r="H8743" s="72" t="n">
        <v>216.05</v>
      </c>
      <c r="I8743" s="71" t="n">
        <f aca="false">IF(B8743&gt;=Settings!$B$23,1,0)</f>
        <v>1</v>
      </c>
      <c r="J8743" s="71" t="n">
        <v>1</v>
      </c>
      <c r="K8743" s="71" t="n">
        <f aca="false">F8743*I8743*J8743</f>
        <v>2</v>
      </c>
      <c r="L8743" s="71" t="n">
        <f aca="false">E8743*I8743*J8743</f>
        <v>0</v>
      </c>
      <c r="M8743" s="72" t="n">
        <f aca="false">G8743*I8743*J8743</f>
        <v>231.73</v>
      </c>
      <c r="N8743" s="72" t="n">
        <f aca="false">D8743*I8743*J8743</f>
        <v>-0</v>
      </c>
      <c r="O8743" s="71" t="n">
        <f aca="false">F8743*J8743</f>
        <v>2</v>
      </c>
      <c r="P8743" s="71" t="n">
        <f aca="false">E8743*J8743</f>
        <v>0</v>
      </c>
    </row>
    <row r="8744" customFormat="false" ht="15" hidden="false" customHeight="false" outlineLevel="0" collapsed="false">
      <c r="A8744" s="71" t="s">
        <v>61</v>
      </c>
      <c r="B8744" s="71" t="s">
        <v>55</v>
      </c>
      <c r="C8744" s="71" t="s">
        <v>600</v>
      </c>
      <c r="D8744" s="72" t="n">
        <v>0</v>
      </c>
      <c r="E8744" s="71" t="n">
        <v>0</v>
      </c>
      <c r="F8744" s="71" t="n">
        <v>1</v>
      </c>
      <c r="G8744" s="72" t="n">
        <v>109.05</v>
      </c>
      <c r="H8744" s="72" t="n">
        <v>109.05</v>
      </c>
      <c r="I8744" s="71" t="n">
        <f aca="false">IF(B8744&gt;=Settings!$B$23,1,0)</f>
        <v>1</v>
      </c>
      <c r="J8744" s="71" t="n">
        <v>1</v>
      </c>
      <c r="K8744" s="71" t="n">
        <f aca="false">F8744*I8744*J8744</f>
        <v>1</v>
      </c>
      <c r="L8744" s="71" t="n">
        <f aca="false">E8744*I8744*J8744</f>
        <v>0</v>
      </c>
      <c r="M8744" s="72" t="n">
        <f aca="false">G8744*I8744*J8744</f>
        <v>109.05</v>
      </c>
      <c r="N8744" s="72" t="n">
        <f aca="false">D8744*I8744*J8744</f>
        <v>-0</v>
      </c>
      <c r="O8744" s="71" t="n">
        <f aca="false">F8744*J8744</f>
        <v>1</v>
      </c>
      <c r="P8744" s="71" t="n">
        <f aca="false">E8744*J8744</f>
        <v>0</v>
      </c>
    </row>
    <row r="8745" customFormat="false" ht="15" hidden="false" customHeight="false" outlineLevel="0" collapsed="false">
      <c r="A8745" s="71" t="s">
        <v>61</v>
      </c>
      <c r="B8745" s="71" t="s">
        <v>55</v>
      </c>
      <c r="C8745" s="71" t="s">
        <v>121</v>
      </c>
      <c r="D8745" s="72" t="n">
        <v>63.59</v>
      </c>
      <c r="E8745" s="71" t="n">
        <v>1</v>
      </c>
      <c r="F8745" s="71" t="n">
        <v>25</v>
      </c>
      <c r="G8745" s="72" t="n">
        <v>1694.26</v>
      </c>
      <c r="H8745" s="72" t="n">
        <v>1525.84</v>
      </c>
      <c r="I8745" s="71" t="n">
        <f aca="false">IF(B8745&gt;=Settings!$B$23,1,0)</f>
        <v>1</v>
      </c>
      <c r="J8745" s="71" t="n">
        <v>1</v>
      </c>
      <c r="K8745" s="71" t="n">
        <f aca="false">F8745*I8745*J8745</f>
        <v>25</v>
      </c>
      <c r="L8745" s="71" t="n">
        <f aca="false">E8745*I8745*J8745</f>
        <v>1</v>
      </c>
      <c r="M8745" s="72" t="n">
        <f aca="false">G8745*I8745*J8745</f>
        <v>1694.26</v>
      </c>
      <c r="N8745" s="72" t="n">
        <f aca="false">D8745*I8745*J8745</f>
        <v>63.59</v>
      </c>
      <c r="O8745" s="71" t="n">
        <f aca="false">F8745*J8745</f>
        <v>25</v>
      </c>
      <c r="P8745" s="71" t="n">
        <f aca="false">E8745*J8745</f>
        <v>1</v>
      </c>
    </row>
    <row r="8746" customFormat="false" ht="15" hidden="false" customHeight="false" outlineLevel="0" collapsed="false">
      <c r="A8746" s="71" t="s">
        <v>59</v>
      </c>
      <c r="B8746" s="71" t="s">
        <v>55</v>
      </c>
      <c r="C8746" s="71" t="s">
        <v>1493</v>
      </c>
      <c r="D8746" s="72" t="n">
        <v>127.23</v>
      </c>
      <c r="E8746" s="71" t="n">
        <v>1</v>
      </c>
      <c r="F8746" s="71" t="n">
        <v>2</v>
      </c>
      <c r="G8746" s="72" t="n">
        <v>249.9</v>
      </c>
      <c r="H8746" s="72" t="n">
        <v>104.28</v>
      </c>
      <c r="I8746" s="71" t="n">
        <f aca="false">IF(B8746&gt;=Settings!$B$23,1,0)</f>
        <v>1</v>
      </c>
      <c r="J8746" s="71" t="n">
        <v>1</v>
      </c>
      <c r="K8746" s="71" t="n">
        <f aca="false">F8746*I8746*J8746</f>
        <v>2</v>
      </c>
      <c r="L8746" s="71" t="n">
        <f aca="false">E8746*I8746*J8746</f>
        <v>1</v>
      </c>
      <c r="M8746" s="72" t="n">
        <f aca="false">G8746*I8746*J8746</f>
        <v>249.9</v>
      </c>
      <c r="N8746" s="72" t="n">
        <f aca="false">D8746*I8746*J8746</f>
        <v>127.23</v>
      </c>
      <c r="O8746" s="71" t="n">
        <f aca="false">F8746*J8746</f>
        <v>2</v>
      </c>
      <c r="P8746" s="71" t="n">
        <f aca="false">E8746*J8746</f>
        <v>1</v>
      </c>
    </row>
    <row r="8747" customFormat="false" ht="15" hidden="false" customHeight="false" outlineLevel="0" collapsed="false">
      <c r="A8747" s="71" t="s">
        <v>60</v>
      </c>
      <c r="B8747" s="71" t="s">
        <v>55</v>
      </c>
      <c r="C8747" s="71" t="s">
        <v>949</v>
      </c>
      <c r="D8747" s="72" t="n">
        <v>0</v>
      </c>
      <c r="E8747" s="71" t="n">
        <v>0</v>
      </c>
      <c r="F8747" s="71" t="n">
        <v>3</v>
      </c>
      <c r="G8747" s="72" t="n">
        <v>349.86</v>
      </c>
      <c r="H8747" s="72" t="n">
        <v>349.86</v>
      </c>
      <c r="I8747" s="71" t="n">
        <f aca="false">IF(B8747&gt;=Settings!$B$23,1,0)</f>
        <v>1</v>
      </c>
      <c r="J8747" s="71" t="n">
        <v>1</v>
      </c>
      <c r="K8747" s="71" t="n">
        <f aca="false">F8747*I8747*J8747</f>
        <v>3</v>
      </c>
      <c r="L8747" s="71" t="n">
        <f aca="false">E8747*I8747*J8747</f>
        <v>0</v>
      </c>
      <c r="M8747" s="72" t="n">
        <f aca="false">G8747*I8747*J8747</f>
        <v>349.86</v>
      </c>
      <c r="N8747" s="72" t="n">
        <f aca="false">D8747*I8747*J8747</f>
        <v>-0</v>
      </c>
      <c r="O8747" s="71" t="n">
        <f aca="false">F8747*J8747</f>
        <v>3</v>
      </c>
      <c r="P8747" s="71" t="n">
        <f aca="false">E8747*J8747</f>
        <v>0</v>
      </c>
    </row>
    <row r="8748" customFormat="false" ht="15" hidden="false" customHeight="false" outlineLevel="0" collapsed="false">
      <c r="A8748" s="71" t="s">
        <v>59</v>
      </c>
      <c r="B8748" s="71" t="s">
        <v>55</v>
      </c>
      <c r="C8748" s="71" t="s">
        <v>1300</v>
      </c>
      <c r="D8748" s="72" t="n">
        <v>52.06</v>
      </c>
      <c r="E8748" s="71" t="n">
        <v>2</v>
      </c>
      <c r="F8748" s="71" t="n">
        <v>15</v>
      </c>
      <c r="G8748" s="72" t="n">
        <v>422.03</v>
      </c>
      <c r="H8748" s="72" t="n">
        <v>336.26</v>
      </c>
      <c r="I8748" s="71" t="n">
        <f aca="false">IF(B8748&gt;=Settings!$B$23,1,0)</f>
        <v>1</v>
      </c>
      <c r="J8748" s="71" t="n">
        <v>1</v>
      </c>
      <c r="K8748" s="71" t="n">
        <f aca="false">F8748*I8748*J8748</f>
        <v>15</v>
      </c>
      <c r="L8748" s="71" t="n">
        <f aca="false">E8748*I8748*J8748</f>
        <v>2</v>
      </c>
      <c r="M8748" s="72" t="n">
        <f aca="false">G8748*I8748*J8748</f>
        <v>422.03</v>
      </c>
      <c r="N8748" s="72" t="n">
        <f aca="false">D8748*I8748*J8748</f>
        <v>52.06</v>
      </c>
      <c r="O8748" s="71" t="n">
        <f aca="false">F8748*J8748</f>
        <v>15</v>
      </c>
      <c r="P8748" s="71" t="n">
        <f aca="false">E8748*J8748</f>
        <v>2</v>
      </c>
    </row>
    <row r="8749" customFormat="false" ht="15" hidden="false" customHeight="false" outlineLevel="0" collapsed="false">
      <c r="A8749" s="71" t="s">
        <v>60</v>
      </c>
      <c r="B8749" s="71" t="s">
        <v>55</v>
      </c>
      <c r="C8749" s="71" t="s">
        <v>2236</v>
      </c>
      <c r="D8749" s="72" t="n">
        <v>0</v>
      </c>
      <c r="E8749" s="71" t="n">
        <v>0</v>
      </c>
      <c r="F8749" s="71" t="n">
        <v>1</v>
      </c>
      <c r="G8749" s="72" t="n">
        <v>144.5</v>
      </c>
      <c r="H8749" s="72" t="n">
        <v>122.83</v>
      </c>
      <c r="I8749" s="71" t="n">
        <f aca="false">IF(B8749&gt;=Settings!$B$23,1,0)</f>
        <v>1</v>
      </c>
      <c r="J8749" s="71" t="n">
        <v>1</v>
      </c>
      <c r="K8749" s="71" t="n">
        <f aca="false">F8749*I8749*J8749</f>
        <v>1</v>
      </c>
      <c r="L8749" s="71" t="n">
        <f aca="false">E8749*I8749*J8749</f>
        <v>0</v>
      </c>
      <c r="M8749" s="72" t="n">
        <f aca="false">G8749*I8749*J8749</f>
        <v>144.5</v>
      </c>
      <c r="N8749" s="72" t="n">
        <f aca="false">D8749*I8749*J8749</f>
        <v>-0</v>
      </c>
      <c r="O8749" s="71" t="n">
        <f aca="false">F8749*J8749</f>
        <v>1</v>
      </c>
      <c r="P8749" s="71" t="n">
        <f aca="false">E8749*J8749</f>
        <v>0</v>
      </c>
    </row>
    <row r="8750" customFormat="false" ht="15" hidden="false" customHeight="false" outlineLevel="0" collapsed="false">
      <c r="A8750" s="71" t="s">
        <v>59</v>
      </c>
      <c r="B8750" s="71" t="s">
        <v>55</v>
      </c>
      <c r="C8750" s="71" t="s">
        <v>2351</v>
      </c>
      <c r="D8750" s="72" t="n">
        <v>0</v>
      </c>
      <c r="E8750" s="71" t="n">
        <v>0</v>
      </c>
      <c r="F8750" s="71" t="n">
        <v>7</v>
      </c>
      <c r="G8750" s="72" t="n">
        <v>767.87</v>
      </c>
      <c r="H8750" s="72" t="n">
        <v>752.21</v>
      </c>
      <c r="I8750" s="71" t="n">
        <f aca="false">IF(B8750&gt;=Settings!$B$23,1,0)</f>
        <v>1</v>
      </c>
      <c r="J8750" s="71" t="n">
        <v>1</v>
      </c>
      <c r="K8750" s="71" t="n">
        <f aca="false">F8750*I8750*J8750</f>
        <v>7</v>
      </c>
      <c r="L8750" s="71" t="n">
        <f aca="false">E8750*I8750*J8750</f>
        <v>0</v>
      </c>
      <c r="M8750" s="72" t="n">
        <f aca="false">G8750*I8750*J8750</f>
        <v>767.87</v>
      </c>
      <c r="N8750" s="72" t="n">
        <f aca="false">D8750*I8750*J8750</f>
        <v>-0</v>
      </c>
      <c r="O8750" s="71" t="n">
        <f aca="false">F8750*J8750</f>
        <v>7</v>
      </c>
      <c r="P8750" s="71" t="n">
        <f aca="false">E8750*J8750</f>
        <v>0</v>
      </c>
    </row>
    <row r="8751" customFormat="false" ht="15" hidden="false" customHeight="false" outlineLevel="0" collapsed="false">
      <c r="A8751" s="71" t="s">
        <v>59</v>
      </c>
      <c r="B8751" s="71" t="s">
        <v>55</v>
      </c>
      <c r="C8751" s="71" t="s">
        <v>1299</v>
      </c>
      <c r="D8751" s="72" t="n">
        <v>125.28</v>
      </c>
      <c r="E8751" s="71" t="n">
        <v>36</v>
      </c>
      <c r="F8751" s="71" t="n">
        <v>370</v>
      </c>
      <c r="G8751" s="72" t="n">
        <v>1327.8</v>
      </c>
      <c r="H8751" s="72" t="n">
        <v>1150.01</v>
      </c>
      <c r="I8751" s="71" t="n">
        <f aca="false">IF(B8751&gt;=Settings!$B$23,1,0)</f>
        <v>1</v>
      </c>
      <c r="J8751" s="71" t="n">
        <v>1</v>
      </c>
      <c r="K8751" s="71" t="n">
        <f aca="false">F8751*I8751*J8751</f>
        <v>370</v>
      </c>
      <c r="L8751" s="71" t="n">
        <f aca="false">E8751*I8751*J8751</f>
        <v>36</v>
      </c>
      <c r="M8751" s="72" t="n">
        <f aca="false">G8751*I8751*J8751</f>
        <v>1327.8</v>
      </c>
      <c r="N8751" s="72" t="n">
        <f aca="false">D8751*I8751*J8751</f>
        <v>125.28</v>
      </c>
      <c r="O8751" s="71" t="n">
        <f aca="false">F8751*J8751</f>
        <v>370</v>
      </c>
      <c r="P8751" s="71" t="n">
        <f aca="false">E8751*J8751</f>
        <v>36</v>
      </c>
    </row>
    <row r="8752" customFormat="false" ht="15" hidden="false" customHeight="false" outlineLevel="0" collapsed="false">
      <c r="A8752" s="71" t="s">
        <v>59</v>
      </c>
      <c r="B8752" s="71" t="s">
        <v>55</v>
      </c>
      <c r="C8752" s="71" t="s">
        <v>2350</v>
      </c>
      <c r="D8752" s="72" t="n">
        <v>0</v>
      </c>
      <c r="E8752" s="71" t="n">
        <v>0</v>
      </c>
      <c r="F8752" s="71" t="n">
        <v>1</v>
      </c>
      <c r="G8752" s="72" t="n">
        <v>63.59</v>
      </c>
      <c r="H8752" s="72" t="n">
        <v>63.59</v>
      </c>
      <c r="I8752" s="71" t="n">
        <f aca="false">IF(B8752&gt;=Settings!$B$23,1,0)</f>
        <v>1</v>
      </c>
      <c r="J8752" s="71" t="n">
        <v>1</v>
      </c>
      <c r="K8752" s="71" t="n">
        <f aca="false">F8752*I8752*J8752</f>
        <v>1</v>
      </c>
      <c r="L8752" s="71" t="n">
        <f aca="false">E8752*I8752*J8752</f>
        <v>0</v>
      </c>
      <c r="M8752" s="72" t="n">
        <f aca="false">G8752*I8752*J8752</f>
        <v>63.59</v>
      </c>
      <c r="N8752" s="72" t="n">
        <f aca="false">D8752*I8752*J8752</f>
        <v>-0</v>
      </c>
      <c r="O8752" s="71" t="n">
        <f aca="false">F8752*J8752</f>
        <v>1</v>
      </c>
      <c r="P8752" s="71" t="n">
        <f aca="false">E8752*J8752</f>
        <v>0</v>
      </c>
    </row>
    <row r="8753" customFormat="false" ht="15" hidden="false" customHeight="false" outlineLevel="0" collapsed="false">
      <c r="A8753" s="71" t="s">
        <v>59</v>
      </c>
      <c r="B8753" s="71" t="s">
        <v>55</v>
      </c>
      <c r="C8753" s="71" t="s">
        <v>140</v>
      </c>
      <c r="D8753" s="72" t="n">
        <v>0</v>
      </c>
      <c r="E8753" s="71" t="n">
        <v>0</v>
      </c>
      <c r="F8753" s="71" t="n">
        <v>19</v>
      </c>
      <c r="G8753" s="72" t="n">
        <v>1894.54</v>
      </c>
      <c r="H8753" s="72" t="n">
        <v>1805.52</v>
      </c>
      <c r="I8753" s="71" t="n">
        <f aca="false">IF(B8753&gt;=Settings!$B$23,1,0)</f>
        <v>1</v>
      </c>
      <c r="J8753" s="71" t="n">
        <v>1</v>
      </c>
      <c r="K8753" s="71" t="n">
        <f aca="false">F8753*I8753*J8753</f>
        <v>19</v>
      </c>
      <c r="L8753" s="71" t="n">
        <f aca="false">E8753*I8753*J8753</f>
        <v>0</v>
      </c>
      <c r="M8753" s="72" t="n">
        <f aca="false">G8753*I8753*J8753</f>
        <v>1894.54</v>
      </c>
      <c r="N8753" s="72" t="n">
        <f aca="false">D8753*I8753*J8753</f>
        <v>-0</v>
      </c>
      <c r="O8753" s="71" t="n">
        <f aca="false">F8753*J8753</f>
        <v>19</v>
      </c>
      <c r="P8753" s="71" t="n">
        <f aca="false">E8753*J8753</f>
        <v>0</v>
      </c>
    </row>
    <row r="8754" customFormat="false" ht="15" hidden="false" customHeight="false" outlineLevel="0" collapsed="false">
      <c r="A8754" s="71" t="s">
        <v>60</v>
      </c>
      <c r="B8754" s="71" t="s">
        <v>55</v>
      </c>
      <c r="C8754" s="71" t="s">
        <v>2221</v>
      </c>
      <c r="D8754" s="72" t="n">
        <v>0</v>
      </c>
      <c r="E8754" s="71" t="n">
        <v>0</v>
      </c>
      <c r="F8754" s="71" t="n">
        <v>4</v>
      </c>
      <c r="G8754" s="72" t="n">
        <v>331.62</v>
      </c>
      <c r="H8754" s="72" t="n">
        <v>320.73</v>
      </c>
      <c r="I8754" s="71" t="n">
        <f aca="false">IF(B8754&gt;=Settings!$B$23,1,0)</f>
        <v>1</v>
      </c>
      <c r="J8754" s="71" t="n">
        <v>1</v>
      </c>
      <c r="K8754" s="71" t="n">
        <f aca="false">F8754*I8754*J8754</f>
        <v>4</v>
      </c>
      <c r="L8754" s="71" t="n">
        <f aca="false">E8754*I8754*J8754</f>
        <v>0</v>
      </c>
      <c r="M8754" s="72" t="n">
        <f aca="false">G8754*I8754*J8754</f>
        <v>331.62</v>
      </c>
      <c r="N8754" s="72" t="n">
        <f aca="false">D8754*I8754*J8754</f>
        <v>-0</v>
      </c>
      <c r="O8754" s="71" t="n">
        <f aca="false">F8754*J8754</f>
        <v>4</v>
      </c>
      <c r="P8754" s="71" t="n">
        <f aca="false">E8754*J8754</f>
        <v>0</v>
      </c>
    </row>
    <row r="8755" customFormat="false" ht="15" hidden="false" customHeight="false" outlineLevel="0" collapsed="false">
      <c r="A8755" s="71" t="s">
        <v>59</v>
      </c>
      <c r="B8755" s="71" t="s">
        <v>55</v>
      </c>
      <c r="C8755" s="71" t="s">
        <v>172</v>
      </c>
      <c r="D8755" s="72" t="n">
        <v>0</v>
      </c>
      <c r="E8755" s="71" t="n">
        <v>0</v>
      </c>
      <c r="F8755" s="71" t="n">
        <v>2</v>
      </c>
      <c r="G8755" s="72" t="n">
        <v>177.18</v>
      </c>
      <c r="H8755" s="72" t="n">
        <v>177.18</v>
      </c>
      <c r="I8755" s="71" t="n">
        <f aca="false">IF(B8755&gt;=Settings!$B$23,1,0)</f>
        <v>1</v>
      </c>
      <c r="J8755" s="71" t="n">
        <v>1</v>
      </c>
      <c r="K8755" s="71" t="n">
        <f aca="false">F8755*I8755*J8755</f>
        <v>2</v>
      </c>
      <c r="L8755" s="71" t="n">
        <f aca="false">E8755*I8755*J8755</f>
        <v>0</v>
      </c>
      <c r="M8755" s="72" t="n">
        <f aca="false">G8755*I8755*J8755</f>
        <v>177.18</v>
      </c>
      <c r="N8755" s="72" t="n">
        <f aca="false">D8755*I8755*J8755</f>
        <v>-0</v>
      </c>
      <c r="O8755" s="71" t="n">
        <f aca="false">F8755*J8755</f>
        <v>2</v>
      </c>
      <c r="P8755" s="71" t="n">
        <f aca="false">E8755*J8755</f>
        <v>0</v>
      </c>
    </row>
    <row r="8756" customFormat="false" ht="15" hidden="false" customHeight="false" outlineLevel="0" collapsed="false">
      <c r="A8756" s="71" t="s">
        <v>60</v>
      </c>
      <c r="B8756" s="71" t="s">
        <v>55</v>
      </c>
      <c r="C8756" s="71" t="s">
        <v>652</v>
      </c>
      <c r="D8756" s="72" t="n">
        <v>0</v>
      </c>
      <c r="E8756" s="71" t="n">
        <v>0</v>
      </c>
      <c r="F8756" s="71" t="n">
        <v>4</v>
      </c>
      <c r="G8756" s="72" t="n">
        <v>72.54</v>
      </c>
      <c r="H8756" s="72" t="n">
        <v>67.11</v>
      </c>
      <c r="I8756" s="71" t="n">
        <f aca="false">IF(B8756&gt;=Settings!$B$23,1,0)</f>
        <v>1</v>
      </c>
      <c r="J8756" s="71" t="n">
        <v>1</v>
      </c>
      <c r="K8756" s="71" t="n">
        <f aca="false">F8756*I8756*J8756</f>
        <v>4</v>
      </c>
      <c r="L8756" s="71" t="n">
        <f aca="false">E8756*I8756*J8756</f>
        <v>0</v>
      </c>
      <c r="M8756" s="72" t="n">
        <f aca="false">G8756*I8756*J8756</f>
        <v>72.54</v>
      </c>
      <c r="N8756" s="72" t="n">
        <f aca="false">D8756*I8756*J8756</f>
        <v>-0</v>
      </c>
      <c r="O8756" s="71" t="n">
        <f aca="false">F8756*J8756</f>
        <v>4</v>
      </c>
      <c r="P8756" s="71" t="n">
        <f aca="false">E8756*J8756</f>
        <v>0</v>
      </c>
    </row>
    <row r="8757" customFormat="false" ht="15" hidden="false" customHeight="false" outlineLevel="0" collapsed="false">
      <c r="A8757" s="71" t="s">
        <v>60</v>
      </c>
      <c r="B8757" s="71" t="s">
        <v>55</v>
      </c>
      <c r="C8757" s="71" t="s">
        <v>149</v>
      </c>
      <c r="D8757" s="72" t="n">
        <v>0</v>
      </c>
      <c r="E8757" s="71" t="n">
        <v>0</v>
      </c>
      <c r="F8757" s="71" t="n">
        <v>1</v>
      </c>
      <c r="G8757" s="72" t="n">
        <v>68.14</v>
      </c>
      <c r="H8757" s="72" t="n">
        <v>68.14</v>
      </c>
      <c r="I8757" s="71" t="n">
        <f aca="false">IF(B8757&gt;=Settings!$B$23,1,0)</f>
        <v>1</v>
      </c>
      <c r="J8757" s="71" t="n">
        <v>1</v>
      </c>
      <c r="K8757" s="71" t="n">
        <f aca="false">F8757*I8757*J8757</f>
        <v>1</v>
      </c>
      <c r="L8757" s="71" t="n">
        <f aca="false">E8757*I8757*J8757</f>
        <v>0</v>
      </c>
      <c r="M8757" s="72" t="n">
        <f aca="false">G8757*I8757*J8757</f>
        <v>68.14</v>
      </c>
      <c r="N8757" s="72" t="n">
        <f aca="false">D8757*I8757*J8757</f>
        <v>-0</v>
      </c>
      <c r="O8757" s="71" t="n">
        <f aca="false">F8757*J8757</f>
        <v>1</v>
      </c>
      <c r="P8757" s="71" t="n">
        <f aca="false">E8757*J8757</f>
        <v>0</v>
      </c>
    </row>
    <row r="8758" customFormat="false" ht="15" hidden="false" customHeight="false" outlineLevel="0" collapsed="false">
      <c r="A8758" s="71" t="s">
        <v>59</v>
      </c>
      <c r="B8758" s="71" t="s">
        <v>55</v>
      </c>
      <c r="C8758" s="71" t="s">
        <v>1237</v>
      </c>
      <c r="D8758" s="72" t="n">
        <v>77.73</v>
      </c>
      <c r="E8758" s="71" t="n">
        <v>10</v>
      </c>
      <c r="F8758" s="71" t="n">
        <v>117</v>
      </c>
      <c r="G8758" s="72" t="n">
        <v>952.02</v>
      </c>
      <c r="H8758" s="72" t="n">
        <v>826.1</v>
      </c>
      <c r="I8758" s="71" t="n">
        <f aca="false">IF(B8758&gt;=Settings!$B$23,1,0)</f>
        <v>1</v>
      </c>
      <c r="J8758" s="71" t="n">
        <v>1</v>
      </c>
      <c r="K8758" s="71" t="n">
        <f aca="false">F8758*I8758*J8758</f>
        <v>117</v>
      </c>
      <c r="L8758" s="71" t="n">
        <f aca="false">E8758*I8758*J8758</f>
        <v>10</v>
      </c>
      <c r="M8758" s="72" t="n">
        <f aca="false">G8758*I8758*J8758</f>
        <v>952.02</v>
      </c>
      <c r="N8758" s="72" t="n">
        <f aca="false">D8758*I8758*J8758</f>
        <v>77.73</v>
      </c>
      <c r="O8758" s="71" t="n">
        <f aca="false">F8758*J8758</f>
        <v>117</v>
      </c>
      <c r="P8758" s="71" t="n">
        <f aca="false">E8758*J8758</f>
        <v>10</v>
      </c>
    </row>
    <row r="8759" customFormat="false" ht="15" hidden="false" customHeight="false" outlineLevel="0" collapsed="false">
      <c r="A8759" s="71" t="s">
        <v>59</v>
      </c>
      <c r="B8759" s="71" t="s">
        <v>55</v>
      </c>
      <c r="C8759" s="71" t="s">
        <v>970</v>
      </c>
      <c r="D8759" s="72" t="n">
        <v>0</v>
      </c>
      <c r="E8759" s="71" t="n">
        <v>0</v>
      </c>
      <c r="F8759" s="71" t="n">
        <v>4</v>
      </c>
      <c r="G8759" s="72" t="n">
        <v>585.95</v>
      </c>
      <c r="H8759" s="72" t="n">
        <v>564.83</v>
      </c>
      <c r="I8759" s="71" t="n">
        <f aca="false">IF(B8759&gt;=Settings!$B$23,1,0)</f>
        <v>1</v>
      </c>
      <c r="J8759" s="71" t="n">
        <v>1</v>
      </c>
      <c r="K8759" s="71" t="n">
        <f aca="false">F8759*I8759*J8759</f>
        <v>4</v>
      </c>
      <c r="L8759" s="71" t="n">
        <f aca="false">E8759*I8759*J8759</f>
        <v>0</v>
      </c>
      <c r="M8759" s="72" t="n">
        <f aca="false">G8759*I8759*J8759</f>
        <v>585.95</v>
      </c>
      <c r="N8759" s="72" t="n">
        <f aca="false">D8759*I8759*J8759</f>
        <v>-0</v>
      </c>
      <c r="O8759" s="71" t="n">
        <f aca="false">F8759*J8759</f>
        <v>4</v>
      </c>
      <c r="P8759" s="71" t="n">
        <f aca="false">E8759*J8759</f>
        <v>0</v>
      </c>
    </row>
    <row r="8760" customFormat="false" ht="15" hidden="false" customHeight="false" outlineLevel="0" collapsed="false">
      <c r="A8760" s="71" t="s">
        <v>60</v>
      </c>
      <c r="B8760" s="71" t="s">
        <v>55</v>
      </c>
      <c r="C8760" s="71" t="s">
        <v>138</v>
      </c>
      <c r="D8760" s="72" t="n">
        <v>266.75</v>
      </c>
      <c r="E8760" s="71" t="n">
        <v>3</v>
      </c>
      <c r="F8760" s="71" t="n">
        <v>59</v>
      </c>
      <c r="G8760" s="72" t="n">
        <v>5019.15</v>
      </c>
      <c r="H8760" s="72" t="n">
        <v>4527.62</v>
      </c>
      <c r="I8760" s="71" t="n">
        <f aca="false">IF(B8760&gt;=Settings!$B$23,1,0)</f>
        <v>1</v>
      </c>
      <c r="J8760" s="71" t="n">
        <v>1</v>
      </c>
      <c r="K8760" s="71" t="n">
        <f aca="false">F8760*I8760*J8760</f>
        <v>59</v>
      </c>
      <c r="L8760" s="71" t="n">
        <f aca="false">E8760*I8760*J8760</f>
        <v>3</v>
      </c>
      <c r="M8760" s="72" t="n">
        <f aca="false">G8760*I8760*J8760</f>
        <v>5019.15</v>
      </c>
      <c r="N8760" s="72" t="n">
        <f aca="false">D8760*I8760*J8760</f>
        <v>266.75</v>
      </c>
      <c r="O8760" s="71" t="n">
        <f aca="false">F8760*J8760</f>
        <v>59</v>
      </c>
      <c r="P8760" s="71" t="n">
        <f aca="false">E8760*J8760</f>
        <v>3</v>
      </c>
    </row>
    <row r="8761" customFormat="false" ht="15" hidden="false" customHeight="false" outlineLevel="0" collapsed="false">
      <c r="A8761" s="71" t="s">
        <v>59</v>
      </c>
      <c r="B8761" s="71" t="s">
        <v>55</v>
      </c>
      <c r="C8761" s="71" t="s">
        <v>2412</v>
      </c>
      <c r="D8761" s="72" t="n">
        <v>0</v>
      </c>
      <c r="E8761" s="71" t="n">
        <v>0</v>
      </c>
      <c r="F8761" s="71" t="n">
        <v>2</v>
      </c>
      <c r="G8761" s="72" t="n">
        <v>327.18</v>
      </c>
      <c r="H8761" s="72" t="n">
        <v>327.18</v>
      </c>
      <c r="I8761" s="71" t="n">
        <f aca="false">IF(B8761&gt;=Settings!$B$23,1,0)</f>
        <v>1</v>
      </c>
      <c r="J8761" s="71" t="n">
        <v>1</v>
      </c>
      <c r="K8761" s="71" t="n">
        <f aca="false">F8761*I8761*J8761</f>
        <v>2</v>
      </c>
      <c r="L8761" s="71" t="n">
        <f aca="false">E8761*I8761*J8761</f>
        <v>0</v>
      </c>
      <c r="M8761" s="72" t="n">
        <f aca="false">G8761*I8761*J8761</f>
        <v>327.18</v>
      </c>
      <c r="N8761" s="72" t="n">
        <f aca="false">D8761*I8761*J8761</f>
        <v>-0</v>
      </c>
      <c r="O8761" s="71" t="n">
        <f aca="false">F8761*J8761</f>
        <v>2</v>
      </c>
      <c r="P8761" s="71" t="n">
        <f aca="false">E8761*J8761</f>
        <v>0</v>
      </c>
    </row>
    <row r="8762" customFormat="false" ht="15" hidden="false" customHeight="false" outlineLevel="0" collapsed="false">
      <c r="A8762" s="71" t="s">
        <v>59</v>
      </c>
      <c r="B8762" s="71" t="s">
        <v>55</v>
      </c>
      <c r="C8762" s="71" t="s">
        <v>2109</v>
      </c>
      <c r="D8762" s="72" t="n">
        <v>118.14</v>
      </c>
      <c r="E8762" s="71" t="n">
        <v>1</v>
      </c>
      <c r="F8762" s="71" t="n">
        <v>3</v>
      </c>
      <c r="G8762" s="72" t="n">
        <v>327.14</v>
      </c>
      <c r="H8762" s="72" t="n">
        <v>193.33</v>
      </c>
      <c r="I8762" s="71" t="n">
        <f aca="false">IF(B8762&gt;=Settings!$B$23,1,0)</f>
        <v>1</v>
      </c>
      <c r="J8762" s="71" t="n">
        <v>1</v>
      </c>
      <c r="K8762" s="71" t="n">
        <f aca="false">F8762*I8762*J8762</f>
        <v>3</v>
      </c>
      <c r="L8762" s="71" t="n">
        <f aca="false">E8762*I8762*J8762</f>
        <v>1</v>
      </c>
      <c r="M8762" s="72" t="n">
        <f aca="false">G8762*I8762*J8762</f>
        <v>327.14</v>
      </c>
      <c r="N8762" s="72" t="n">
        <f aca="false">D8762*I8762*J8762</f>
        <v>118.14</v>
      </c>
      <c r="O8762" s="71" t="n">
        <f aca="false">F8762*J8762</f>
        <v>3</v>
      </c>
      <c r="P8762" s="71" t="n">
        <f aca="false">E8762*J8762</f>
        <v>1</v>
      </c>
    </row>
    <row r="8763" customFormat="false" ht="15" hidden="false" customHeight="false" outlineLevel="0" collapsed="false">
      <c r="A8763" s="71" t="s">
        <v>60</v>
      </c>
      <c r="B8763" s="71" t="s">
        <v>55</v>
      </c>
      <c r="C8763" s="71" t="s">
        <v>579</v>
      </c>
      <c r="D8763" s="72" t="n">
        <v>0</v>
      </c>
      <c r="E8763" s="71" t="n">
        <v>0</v>
      </c>
      <c r="F8763" s="71" t="n">
        <v>9</v>
      </c>
      <c r="G8763" s="72" t="n">
        <v>1040.49</v>
      </c>
      <c r="H8763" s="72" t="n">
        <v>956.01</v>
      </c>
      <c r="I8763" s="71" t="n">
        <f aca="false">IF(B8763&gt;=Settings!$B$23,1,0)</f>
        <v>1</v>
      </c>
      <c r="J8763" s="71" t="n">
        <v>1</v>
      </c>
      <c r="K8763" s="71" t="n">
        <f aca="false">F8763*I8763*J8763</f>
        <v>9</v>
      </c>
      <c r="L8763" s="71" t="n">
        <f aca="false">E8763*I8763*J8763</f>
        <v>0</v>
      </c>
      <c r="M8763" s="72" t="n">
        <f aca="false">G8763*I8763*J8763</f>
        <v>1040.49</v>
      </c>
      <c r="N8763" s="72" t="n">
        <f aca="false">D8763*I8763*J8763</f>
        <v>-0</v>
      </c>
      <c r="O8763" s="71" t="n">
        <f aca="false">F8763*J8763</f>
        <v>9</v>
      </c>
      <c r="P8763" s="71" t="n">
        <f aca="false">E8763*J8763</f>
        <v>0</v>
      </c>
    </row>
    <row r="8764" customFormat="false" ht="15" hidden="false" customHeight="false" outlineLevel="0" collapsed="false">
      <c r="A8764" s="71" t="s">
        <v>60</v>
      </c>
      <c r="B8764" s="71" t="s">
        <v>55</v>
      </c>
      <c r="C8764" s="71" t="s">
        <v>1087</v>
      </c>
      <c r="D8764" s="72" t="n">
        <v>0</v>
      </c>
      <c r="E8764" s="71" t="n">
        <v>0</v>
      </c>
      <c r="F8764" s="71" t="n">
        <v>3</v>
      </c>
      <c r="G8764" s="72" t="n">
        <v>264.41</v>
      </c>
      <c r="H8764" s="72" t="n">
        <v>249.83</v>
      </c>
      <c r="I8764" s="71" t="n">
        <f aca="false">IF(B8764&gt;=Settings!$B$23,1,0)</f>
        <v>1</v>
      </c>
      <c r="J8764" s="71" t="n">
        <v>1</v>
      </c>
      <c r="K8764" s="71" t="n">
        <f aca="false">F8764*I8764*J8764</f>
        <v>3</v>
      </c>
      <c r="L8764" s="71" t="n">
        <f aca="false">E8764*I8764*J8764</f>
        <v>0</v>
      </c>
      <c r="M8764" s="72" t="n">
        <f aca="false">G8764*I8764*J8764</f>
        <v>264.41</v>
      </c>
      <c r="N8764" s="72" t="n">
        <f aca="false">D8764*I8764*J8764</f>
        <v>-0</v>
      </c>
      <c r="O8764" s="71" t="n">
        <f aca="false">F8764*J8764</f>
        <v>3</v>
      </c>
      <c r="P8764" s="71" t="n">
        <f aca="false">E8764*J8764</f>
        <v>0</v>
      </c>
    </row>
    <row r="8765" customFormat="false" ht="15" hidden="false" customHeight="false" outlineLevel="0" collapsed="false">
      <c r="A8765" s="71" t="s">
        <v>60</v>
      </c>
      <c r="B8765" s="71" t="s">
        <v>55</v>
      </c>
      <c r="C8765" s="71" t="s">
        <v>1126</v>
      </c>
      <c r="D8765" s="72" t="n">
        <v>115.85</v>
      </c>
      <c r="E8765" s="71" t="n">
        <v>2</v>
      </c>
      <c r="F8765" s="71" t="n">
        <v>9</v>
      </c>
      <c r="G8765" s="72" t="n">
        <v>626.85</v>
      </c>
      <c r="H8765" s="72" t="n">
        <v>457.93</v>
      </c>
      <c r="I8765" s="71" t="n">
        <f aca="false">IF(B8765&gt;=Settings!$B$23,1,0)</f>
        <v>1</v>
      </c>
      <c r="J8765" s="71" t="n">
        <v>1</v>
      </c>
      <c r="K8765" s="71" t="n">
        <f aca="false">F8765*I8765*J8765</f>
        <v>9</v>
      </c>
      <c r="L8765" s="71" t="n">
        <f aca="false">E8765*I8765*J8765</f>
        <v>2</v>
      </c>
      <c r="M8765" s="72" t="n">
        <f aca="false">G8765*I8765*J8765</f>
        <v>626.85</v>
      </c>
      <c r="N8765" s="72" t="n">
        <f aca="false">D8765*I8765*J8765</f>
        <v>115.85</v>
      </c>
      <c r="O8765" s="71" t="n">
        <f aca="false">F8765*J8765</f>
        <v>9</v>
      </c>
      <c r="P8765" s="71" t="n">
        <f aca="false">E8765*J8765</f>
        <v>2</v>
      </c>
    </row>
    <row r="8766" customFormat="false" ht="15" hidden="false" customHeight="false" outlineLevel="0" collapsed="false">
      <c r="A8766" s="71" t="s">
        <v>60</v>
      </c>
      <c r="B8766" s="71" t="s">
        <v>55</v>
      </c>
      <c r="C8766" s="71" t="s">
        <v>1034</v>
      </c>
      <c r="D8766" s="72" t="n">
        <v>15.05</v>
      </c>
      <c r="E8766" s="71" t="n">
        <v>2</v>
      </c>
      <c r="F8766" s="71" t="n">
        <v>7</v>
      </c>
      <c r="G8766" s="72" t="n">
        <v>56.96</v>
      </c>
      <c r="H8766" s="72" t="n">
        <v>39.47</v>
      </c>
      <c r="I8766" s="71" t="n">
        <f aca="false">IF(B8766&gt;=Settings!$B$23,1,0)</f>
        <v>1</v>
      </c>
      <c r="J8766" s="71" t="n">
        <v>1</v>
      </c>
      <c r="K8766" s="71" t="n">
        <f aca="false">F8766*I8766*J8766</f>
        <v>7</v>
      </c>
      <c r="L8766" s="71" t="n">
        <f aca="false">E8766*I8766*J8766</f>
        <v>2</v>
      </c>
      <c r="M8766" s="72" t="n">
        <f aca="false">G8766*I8766*J8766</f>
        <v>56.96</v>
      </c>
      <c r="N8766" s="72" t="n">
        <f aca="false">D8766*I8766*J8766</f>
        <v>15.05</v>
      </c>
      <c r="O8766" s="71" t="n">
        <f aca="false">F8766*J8766</f>
        <v>7</v>
      </c>
      <c r="P8766" s="71" t="n">
        <f aca="false">E8766*J8766</f>
        <v>2</v>
      </c>
    </row>
    <row r="8767" customFormat="false" ht="15" hidden="false" customHeight="false" outlineLevel="0" collapsed="false">
      <c r="A8767" s="71" t="s">
        <v>59</v>
      </c>
      <c r="B8767" s="71" t="s">
        <v>55</v>
      </c>
      <c r="C8767" s="71" t="s">
        <v>161</v>
      </c>
      <c r="D8767" s="72" t="n">
        <v>0</v>
      </c>
      <c r="E8767" s="71" t="n">
        <v>0</v>
      </c>
      <c r="F8767" s="71" t="n">
        <v>21</v>
      </c>
      <c r="G8767" s="72" t="n">
        <v>1294.57</v>
      </c>
      <c r="H8767" s="72" t="n">
        <v>1272.1</v>
      </c>
      <c r="I8767" s="71" t="n">
        <f aca="false">IF(B8767&gt;=Settings!$B$23,1,0)</f>
        <v>1</v>
      </c>
      <c r="J8767" s="71" t="n">
        <v>1</v>
      </c>
      <c r="K8767" s="71" t="n">
        <f aca="false">F8767*I8767*J8767</f>
        <v>21</v>
      </c>
      <c r="L8767" s="71" t="n">
        <f aca="false">E8767*I8767*J8767</f>
        <v>0</v>
      </c>
      <c r="M8767" s="72" t="n">
        <f aca="false">G8767*I8767*J8767</f>
        <v>1294.57</v>
      </c>
      <c r="N8767" s="72" t="n">
        <f aca="false">D8767*I8767*J8767</f>
        <v>-0</v>
      </c>
      <c r="O8767" s="71" t="n">
        <f aca="false">F8767*J8767</f>
        <v>21</v>
      </c>
      <c r="P8767" s="71" t="n">
        <f aca="false">E8767*J8767</f>
        <v>0</v>
      </c>
    </row>
    <row r="8768" customFormat="false" ht="15" hidden="false" customHeight="false" outlineLevel="0" collapsed="false">
      <c r="A8768" s="71" t="s">
        <v>62</v>
      </c>
      <c r="B8768" s="71" t="s">
        <v>55</v>
      </c>
      <c r="C8768" s="71" t="s">
        <v>1455</v>
      </c>
      <c r="D8768" s="72" t="n">
        <v>0</v>
      </c>
      <c r="E8768" s="71" t="n">
        <v>0</v>
      </c>
      <c r="F8768" s="71" t="n">
        <v>1</v>
      </c>
      <c r="G8768" s="72" t="n">
        <v>15.41</v>
      </c>
      <c r="H8768" s="72" t="n">
        <v>15.41</v>
      </c>
      <c r="I8768" s="71" t="n">
        <f aca="false">IF(B8768&gt;=Settings!$B$23,1,0)</f>
        <v>1</v>
      </c>
      <c r="J8768" s="71" t="n">
        <v>1</v>
      </c>
      <c r="K8768" s="71" t="n">
        <f aca="false">F8768*I8768*J8768</f>
        <v>1</v>
      </c>
      <c r="L8768" s="71" t="n">
        <f aca="false">E8768*I8768*J8768</f>
        <v>0</v>
      </c>
      <c r="M8768" s="72" t="n">
        <f aca="false">G8768*I8768*J8768</f>
        <v>15.41</v>
      </c>
      <c r="N8768" s="72" t="n">
        <f aca="false">D8768*I8768*J8768</f>
        <v>-0</v>
      </c>
      <c r="O8768" s="71" t="n">
        <f aca="false">F8768*J8768</f>
        <v>1</v>
      </c>
      <c r="P8768" s="71" t="n">
        <f aca="false">E8768*J8768</f>
        <v>0</v>
      </c>
    </row>
    <row r="8769" customFormat="false" ht="15" hidden="false" customHeight="false" outlineLevel="0" collapsed="false">
      <c r="A8769" s="71" t="s">
        <v>59</v>
      </c>
      <c r="B8769" s="71" t="s">
        <v>55</v>
      </c>
      <c r="C8769" s="71" t="s">
        <v>2180</v>
      </c>
      <c r="D8769" s="72" t="n">
        <v>0</v>
      </c>
      <c r="E8769" s="71" t="n">
        <v>0</v>
      </c>
      <c r="F8769" s="71" t="n">
        <v>2</v>
      </c>
      <c r="G8769" s="72" t="n">
        <v>27.18</v>
      </c>
      <c r="H8769" s="72" t="n">
        <v>27.18</v>
      </c>
      <c r="I8769" s="71" t="n">
        <f aca="false">IF(B8769&gt;=Settings!$B$23,1,0)</f>
        <v>1</v>
      </c>
      <c r="J8769" s="71" t="n">
        <v>1</v>
      </c>
      <c r="K8769" s="71" t="n">
        <f aca="false">F8769*I8769*J8769</f>
        <v>2</v>
      </c>
      <c r="L8769" s="71" t="n">
        <f aca="false">E8769*I8769*J8769</f>
        <v>0</v>
      </c>
      <c r="M8769" s="72" t="n">
        <f aca="false">G8769*I8769*J8769</f>
        <v>27.18</v>
      </c>
      <c r="N8769" s="72" t="n">
        <f aca="false">D8769*I8769*J8769</f>
        <v>-0</v>
      </c>
      <c r="O8769" s="71" t="n">
        <f aca="false">F8769*J8769</f>
        <v>2</v>
      </c>
      <c r="P8769" s="71" t="n">
        <f aca="false">E8769*J8769</f>
        <v>0</v>
      </c>
    </row>
    <row r="8770" customFormat="false" ht="15" hidden="false" customHeight="false" outlineLevel="0" collapsed="false">
      <c r="A8770" s="71" t="s">
        <v>59</v>
      </c>
      <c r="B8770" s="71" t="s">
        <v>55</v>
      </c>
      <c r="C8770" s="71" t="s">
        <v>1386</v>
      </c>
      <c r="D8770" s="72" t="n">
        <v>0</v>
      </c>
      <c r="E8770" s="71" t="n">
        <v>0</v>
      </c>
      <c r="F8770" s="71" t="n">
        <v>3</v>
      </c>
      <c r="G8770" s="72" t="n">
        <v>232.94</v>
      </c>
      <c r="H8770" s="72" t="n">
        <v>219.03</v>
      </c>
      <c r="I8770" s="71" t="n">
        <f aca="false">IF(B8770&gt;=Settings!$B$23,1,0)</f>
        <v>1</v>
      </c>
      <c r="J8770" s="71" t="n">
        <v>1</v>
      </c>
      <c r="K8770" s="71" t="n">
        <f aca="false">F8770*I8770*J8770</f>
        <v>3</v>
      </c>
      <c r="L8770" s="71" t="n">
        <f aca="false">E8770*I8770*J8770</f>
        <v>0</v>
      </c>
      <c r="M8770" s="72" t="n">
        <f aca="false">G8770*I8770*J8770</f>
        <v>232.94</v>
      </c>
      <c r="N8770" s="72" t="n">
        <f aca="false">D8770*I8770*J8770</f>
        <v>-0</v>
      </c>
      <c r="O8770" s="71" t="n">
        <f aca="false">F8770*J8770</f>
        <v>3</v>
      </c>
      <c r="P8770" s="71" t="n">
        <f aca="false">E8770*J8770</f>
        <v>0</v>
      </c>
    </row>
    <row r="8771" customFormat="false" ht="15" hidden="false" customHeight="false" outlineLevel="0" collapsed="false">
      <c r="A8771" s="71" t="s">
        <v>61</v>
      </c>
      <c r="B8771" s="71" t="s">
        <v>55</v>
      </c>
      <c r="C8771" s="71" t="s">
        <v>988</v>
      </c>
      <c r="D8771" s="72" t="n">
        <v>0</v>
      </c>
      <c r="E8771" s="71" t="n">
        <v>0</v>
      </c>
      <c r="F8771" s="71" t="n">
        <v>2</v>
      </c>
      <c r="G8771" s="72" t="n">
        <v>336.27</v>
      </c>
      <c r="H8771" s="72" t="n">
        <v>285.84</v>
      </c>
      <c r="I8771" s="71" t="n">
        <f aca="false">IF(B8771&gt;=Settings!$B$23,1,0)</f>
        <v>1</v>
      </c>
      <c r="J8771" s="71" t="n">
        <v>1</v>
      </c>
      <c r="K8771" s="71" t="n">
        <f aca="false">F8771*I8771*J8771</f>
        <v>2</v>
      </c>
      <c r="L8771" s="71" t="n">
        <f aca="false">E8771*I8771*J8771</f>
        <v>0</v>
      </c>
      <c r="M8771" s="72" t="n">
        <f aca="false">G8771*I8771*J8771</f>
        <v>336.27</v>
      </c>
      <c r="N8771" s="72" t="n">
        <f aca="false">D8771*I8771*J8771</f>
        <v>-0</v>
      </c>
      <c r="O8771" s="71" t="n">
        <f aca="false">F8771*J8771</f>
        <v>2</v>
      </c>
      <c r="P8771" s="71" t="n">
        <f aca="false">E8771*J8771</f>
        <v>0</v>
      </c>
    </row>
    <row r="8772" customFormat="false" ht="15" hidden="false" customHeight="false" outlineLevel="0" collapsed="false">
      <c r="A8772" s="71" t="s">
        <v>60</v>
      </c>
      <c r="B8772" s="71" t="s">
        <v>55</v>
      </c>
      <c r="C8772" s="71" t="s">
        <v>169</v>
      </c>
      <c r="D8772" s="72" t="n">
        <v>90.86</v>
      </c>
      <c r="E8772" s="71" t="n">
        <v>1</v>
      </c>
      <c r="F8772" s="71" t="n">
        <v>5</v>
      </c>
      <c r="G8772" s="72" t="n">
        <v>449.75</v>
      </c>
      <c r="H8772" s="72" t="n">
        <v>318.71</v>
      </c>
      <c r="I8772" s="71" t="n">
        <f aca="false">IF(B8772&gt;=Settings!$B$23,1,0)</f>
        <v>1</v>
      </c>
      <c r="J8772" s="71" t="n">
        <v>1</v>
      </c>
      <c r="K8772" s="71" t="n">
        <f aca="false">F8772*I8772*J8772</f>
        <v>5</v>
      </c>
      <c r="L8772" s="71" t="n">
        <f aca="false">E8772*I8772*J8772</f>
        <v>1</v>
      </c>
      <c r="M8772" s="72" t="n">
        <f aca="false">G8772*I8772*J8772</f>
        <v>449.75</v>
      </c>
      <c r="N8772" s="72" t="n">
        <f aca="false">D8772*I8772*J8772</f>
        <v>90.86</v>
      </c>
      <c r="O8772" s="71" t="n">
        <f aca="false">F8772*J8772</f>
        <v>5</v>
      </c>
      <c r="P8772" s="71" t="n">
        <f aca="false">E8772*J8772</f>
        <v>1</v>
      </c>
    </row>
    <row r="8773" customFormat="false" ht="15" hidden="false" customHeight="false" outlineLevel="0" collapsed="false">
      <c r="A8773" s="71" t="s">
        <v>59</v>
      </c>
      <c r="B8773" s="71" t="s">
        <v>55</v>
      </c>
      <c r="C8773" s="71" t="s">
        <v>2221</v>
      </c>
      <c r="D8773" s="72" t="n">
        <v>0</v>
      </c>
      <c r="E8773" s="71" t="n">
        <v>0</v>
      </c>
      <c r="F8773" s="71" t="n">
        <v>3</v>
      </c>
      <c r="G8773" s="72" t="n">
        <v>240.77</v>
      </c>
      <c r="H8773" s="72" t="n">
        <v>240.77</v>
      </c>
      <c r="I8773" s="71" t="n">
        <f aca="false">IF(B8773&gt;=Settings!$B$23,1,0)</f>
        <v>1</v>
      </c>
      <c r="J8773" s="71" t="n">
        <v>1</v>
      </c>
      <c r="K8773" s="71" t="n">
        <f aca="false">F8773*I8773*J8773</f>
        <v>3</v>
      </c>
      <c r="L8773" s="71" t="n">
        <f aca="false">E8773*I8773*J8773</f>
        <v>0</v>
      </c>
      <c r="M8773" s="72" t="n">
        <f aca="false">G8773*I8773*J8773</f>
        <v>240.77</v>
      </c>
      <c r="N8773" s="72" t="n">
        <f aca="false">D8773*I8773*J8773</f>
        <v>-0</v>
      </c>
      <c r="O8773" s="71" t="n">
        <f aca="false">F8773*J8773</f>
        <v>3</v>
      </c>
      <c r="P8773" s="71" t="n">
        <f aca="false">E8773*J8773</f>
        <v>0</v>
      </c>
    </row>
    <row r="8774" customFormat="false" ht="15" hidden="false" customHeight="false" outlineLevel="0" collapsed="false">
      <c r="A8774" s="71" t="s">
        <v>61</v>
      </c>
      <c r="B8774" s="71" t="s">
        <v>55</v>
      </c>
      <c r="C8774" s="71" t="s">
        <v>901</v>
      </c>
      <c r="D8774" s="72" t="n">
        <v>0</v>
      </c>
      <c r="E8774" s="71" t="n">
        <v>0</v>
      </c>
      <c r="F8774" s="71" t="n">
        <v>1</v>
      </c>
      <c r="G8774" s="72" t="n">
        <v>86.32</v>
      </c>
      <c r="H8774" s="72" t="n">
        <v>86.32</v>
      </c>
      <c r="I8774" s="71" t="n">
        <f aca="false">IF(B8774&gt;=Settings!$B$23,1,0)</f>
        <v>1</v>
      </c>
      <c r="J8774" s="71" t="n">
        <v>1</v>
      </c>
      <c r="K8774" s="71" t="n">
        <f aca="false">F8774*I8774*J8774</f>
        <v>1</v>
      </c>
      <c r="L8774" s="71" t="n">
        <f aca="false">E8774*I8774*J8774</f>
        <v>0</v>
      </c>
      <c r="M8774" s="72" t="n">
        <f aca="false">G8774*I8774*J8774</f>
        <v>86.32</v>
      </c>
      <c r="N8774" s="72" t="n">
        <f aca="false">D8774*I8774*J8774</f>
        <v>-0</v>
      </c>
      <c r="O8774" s="71" t="n">
        <f aca="false">F8774*J8774</f>
        <v>1</v>
      </c>
      <c r="P8774" s="71" t="n">
        <f aca="false">E8774*J8774</f>
        <v>0</v>
      </c>
    </row>
    <row r="8775" customFormat="false" ht="15" hidden="false" customHeight="false" outlineLevel="0" collapsed="false">
      <c r="A8775" s="71" t="s">
        <v>61</v>
      </c>
      <c r="B8775" s="71" t="s">
        <v>55</v>
      </c>
      <c r="C8775" s="71" t="s">
        <v>1747</v>
      </c>
      <c r="D8775" s="72" t="n">
        <v>0</v>
      </c>
      <c r="E8775" s="71" t="n">
        <v>0</v>
      </c>
      <c r="F8775" s="71" t="n">
        <v>1</v>
      </c>
      <c r="G8775" s="72" t="n">
        <v>118.14</v>
      </c>
      <c r="H8775" s="72" t="n">
        <v>118.14</v>
      </c>
      <c r="I8775" s="71" t="n">
        <f aca="false">IF(B8775&gt;=Settings!$B$23,1,0)</f>
        <v>1</v>
      </c>
      <c r="J8775" s="71" t="n">
        <v>1</v>
      </c>
      <c r="K8775" s="71" t="n">
        <f aca="false">F8775*I8775*J8775</f>
        <v>1</v>
      </c>
      <c r="L8775" s="71" t="n">
        <f aca="false">E8775*I8775*J8775</f>
        <v>0</v>
      </c>
      <c r="M8775" s="72" t="n">
        <f aca="false">G8775*I8775*J8775</f>
        <v>118.14</v>
      </c>
      <c r="N8775" s="72" t="n">
        <f aca="false">D8775*I8775*J8775</f>
        <v>-0</v>
      </c>
      <c r="O8775" s="71" t="n">
        <f aca="false">F8775*J8775</f>
        <v>1</v>
      </c>
      <c r="P8775" s="71" t="n">
        <f aca="false">E8775*J8775</f>
        <v>0</v>
      </c>
    </row>
    <row r="8776" customFormat="false" ht="15" hidden="false" customHeight="false" outlineLevel="0" collapsed="false">
      <c r="A8776" s="71" t="s">
        <v>59</v>
      </c>
      <c r="B8776" s="71" t="s">
        <v>55</v>
      </c>
      <c r="C8776" s="71" t="s">
        <v>944</v>
      </c>
      <c r="D8776" s="72" t="n">
        <v>396.61</v>
      </c>
      <c r="E8776" s="71" t="n">
        <v>5</v>
      </c>
      <c r="F8776" s="71" t="n">
        <v>43</v>
      </c>
      <c r="G8776" s="72" t="n">
        <v>3820.67</v>
      </c>
      <c r="H8776" s="72" t="n">
        <v>3301.03</v>
      </c>
      <c r="I8776" s="71" t="n">
        <f aca="false">IF(B8776&gt;=Settings!$B$23,1,0)</f>
        <v>1</v>
      </c>
      <c r="J8776" s="71" t="n">
        <v>1</v>
      </c>
      <c r="K8776" s="71" t="n">
        <f aca="false">F8776*I8776*J8776</f>
        <v>43</v>
      </c>
      <c r="L8776" s="71" t="n">
        <f aca="false">E8776*I8776*J8776</f>
        <v>5</v>
      </c>
      <c r="M8776" s="72" t="n">
        <f aca="false">G8776*I8776*J8776</f>
        <v>3820.67</v>
      </c>
      <c r="N8776" s="72" t="n">
        <f aca="false">D8776*I8776*J8776</f>
        <v>396.61</v>
      </c>
      <c r="O8776" s="71" t="n">
        <f aca="false">F8776*J8776</f>
        <v>43</v>
      </c>
      <c r="P8776" s="71" t="n">
        <f aca="false">E8776*J8776</f>
        <v>5</v>
      </c>
    </row>
    <row r="8777" customFormat="false" ht="15" hidden="false" customHeight="false" outlineLevel="0" collapsed="false">
      <c r="A8777" s="71" t="s">
        <v>61</v>
      </c>
      <c r="B8777" s="71" t="s">
        <v>55</v>
      </c>
      <c r="C8777" s="71" t="s">
        <v>114</v>
      </c>
      <c r="D8777" s="72" t="n">
        <v>0</v>
      </c>
      <c r="E8777" s="71" t="n">
        <v>0</v>
      </c>
      <c r="F8777" s="71" t="n">
        <v>12</v>
      </c>
      <c r="G8777" s="72" t="n">
        <v>1058.52</v>
      </c>
      <c r="H8777" s="72" t="n">
        <v>1018.34</v>
      </c>
      <c r="I8777" s="71" t="n">
        <f aca="false">IF(B8777&gt;=Settings!$B$23,1,0)</f>
        <v>1</v>
      </c>
      <c r="J8777" s="71" t="n">
        <v>1</v>
      </c>
      <c r="K8777" s="71" t="n">
        <f aca="false">F8777*I8777*J8777</f>
        <v>12</v>
      </c>
      <c r="L8777" s="71" t="n">
        <f aca="false">E8777*I8777*J8777</f>
        <v>0</v>
      </c>
      <c r="M8777" s="72" t="n">
        <f aca="false">G8777*I8777*J8777</f>
        <v>1058.52</v>
      </c>
      <c r="N8777" s="72" t="n">
        <f aca="false">D8777*I8777*J8777</f>
        <v>-0</v>
      </c>
      <c r="O8777" s="71" t="n">
        <f aca="false">F8777*J8777</f>
        <v>12</v>
      </c>
      <c r="P8777" s="71" t="n">
        <f aca="false">E8777*J8777</f>
        <v>0</v>
      </c>
    </row>
    <row r="8778" customFormat="false" ht="15" hidden="false" customHeight="false" outlineLevel="0" collapsed="false">
      <c r="A8778" s="71" t="s">
        <v>60</v>
      </c>
      <c r="B8778" s="71" t="s">
        <v>55</v>
      </c>
      <c r="C8778" s="71" t="s">
        <v>137</v>
      </c>
      <c r="D8778" s="72" t="n">
        <v>513.02</v>
      </c>
      <c r="E8778" s="71" t="n">
        <v>10</v>
      </c>
      <c r="F8778" s="71" t="n">
        <v>72</v>
      </c>
      <c r="G8778" s="72" t="n">
        <v>4132.99</v>
      </c>
      <c r="H8778" s="72" t="n">
        <v>3380.32</v>
      </c>
      <c r="I8778" s="71" t="n">
        <f aca="false">IF(B8778&gt;=Settings!$B$23,1,0)</f>
        <v>1</v>
      </c>
      <c r="J8778" s="71" t="n">
        <v>1</v>
      </c>
      <c r="K8778" s="71" t="n">
        <f aca="false">F8778*I8778*J8778</f>
        <v>72</v>
      </c>
      <c r="L8778" s="71" t="n">
        <f aca="false">E8778*I8778*J8778</f>
        <v>10</v>
      </c>
      <c r="M8778" s="72" t="n">
        <f aca="false">G8778*I8778*J8778</f>
        <v>4132.99</v>
      </c>
      <c r="N8778" s="72" t="n">
        <f aca="false">D8778*I8778*J8778</f>
        <v>513.02</v>
      </c>
      <c r="O8778" s="71" t="n">
        <f aca="false">F8778*J8778</f>
        <v>72</v>
      </c>
      <c r="P8778" s="71" t="n">
        <f aca="false">E8778*J8778</f>
        <v>10</v>
      </c>
    </row>
    <row r="8779" customFormat="false" ht="15" hidden="false" customHeight="false" outlineLevel="0" collapsed="false">
      <c r="A8779" s="71" t="s">
        <v>59</v>
      </c>
      <c r="B8779" s="71" t="s">
        <v>55</v>
      </c>
      <c r="C8779" s="71" t="s">
        <v>2414</v>
      </c>
      <c r="D8779" s="72" t="n">
        <v>90.86</v>
      </c>
      <c r="E8779" s="71" t="n">
        <v>1</v>
      </c>
      <c r="F8779" s="71" t="n">
        <v>0</v>
      </c>
      <c r="G8779" s="72" t="n">
        <v>0</v>
      </c>
      <c r="H8779" s="72" t="n">
        <v>-90.86</v>
      </c>
      <c r="I8779" s="71" t="n">
        <f aca="false">IF(B8779&gt;=Settings!$B$23,1,0)</f>
        <v>1</v>
      </c>
      <c r="J8779" s="71" t="n">
        <v>1</v>
      </c>
      <c r="K8779" s="71" t="n">
        <f aca="false">F8779*I8779*J8779</f>
        <v>0</v>
      </c>
      <c r="L8779" s="71" t="n">
        <f aca="false">E8779*I8779*J8779</f>
        <v>1</v>
      </c>
      <c r="M8779" s="72" t="n">
        <f aca="false">G8779*I8779*J8779</f>
        <v>0</v>
      </c>
      <c r="N8779" s="72" t="n">
        <f aca="false">D8779*I8779*J8779</f>
        <v>90.86</v>
      </c>
      <c r="O8779" s="71" t="n">
        <f aca="false">F8779*J8779</f>
        <v>0</v>
      </c>
      <c r="P8779" s="71" t="n">
        <f aca="false">E8779*J8779</f>
        <v>1</v>
      </c>
    </row>
    <row r="8780" customFormat="false" ht="15" hidden="false" customHeight="false" outlineLevel="0" collapsed="false">
      <c r="A8780" s="71" t="s">
        <v>59</v>
      </c>
      <c r="B8780" s="71" t="s">
        <v>55</v>
      </c>
      <c r="C8780" s="71" t="s">
        <v>171</v>
      </c>
      <c r="D8780" s="72" t="n">
        <v>0</v>
      </c>
      <c r="E8780" s="71" t="n">
        <v>0</v>
      </c>
      <c r="F8780" s="71" t="n">
        <v>4</v>
      </c>
      <c r="G8780" s="72" t="n">
        <v>327.08</v>
      </c>
      <c r="H8780" s="72" t="n">
        <v>310.73</v>
      </c>
      <c r="I8780" s="71" t="n">
        <f aca="false">IF(B8780&gt;=Settings!$B$23,1,0)</f>
        <v>1</v>
      </c>
      <c r="J8780" s="71" t="n">
        <v>1</v>
      </c>
      <c r="K8780" s="71" t="n">
        <f aca="false">F8780*I8780*J8780</f>
        <v>4</v>
      </c>
      <c r="L8780" s="71" t="n">
        <f aca="false">E8780*I8780*J8780</f>
        <v>0</v>
      </c>
      <c r="M8780" s="72" t="n">
        <f aca="false">G8780*I8780*J8780</f>
        <v>327.08</v>
      </c>
      <c r="N8780" s="72" t="n">
        <f aca="false">D8780*I8780*J8780</f>
        <v>-0</v>
      </c>
      <c r="O8780" s="71" t="n">
        <f aca="false">F8780*J8780</f>
        <v>4</v>
      </c>
      <c r="P8780" s="71" t="n">
        <f aca="false">E8780*J8780</f>
        <v>0</v>
      </c>
    </row>
    <row r="8781" customFormat="false" ht="15" hidden="false" customHeight="false" outlineLevel="0" collapsed="false">
      <c r="A8781" s="71" t="s">
        <v>61</v>
      </c>
      <c r="B8781" s="71" t="s">
        <v>55</v>
      </c>
      <c r="C8781" s="71" t="s">
        <v>949</v>
      </c>
      <c r="D8781" s="72" t="n">
        <v>0</v>
      </c>
      <c r="E8781" s="71" t="n">
        <v>0</v>
      </c>
      <c r="F8781" s="71" t="n">
        <v>1</v>
      </c>
      <c r="G8781" s="72" t="n">
        <v>118.14</v>
      </c>
      <c r="H8781" s="72" t="n">
        <v>118.14</v>
      </c>
      <c r="I8781" s="71" t="n">
        <f aca="false">IF(B8781&gt;=Settings!$B$23,1,0)</f>
        <v>1</v>
      </c>
      <c r="J8781" s="71" t="n">
        <v>1</v>
      </c>
      <c r="K8781" s="71" t="n">
        <f aca="false">F8781*I8781*J8781</f>
        <v>1</v>
      </c>
      <c r="L8781" s="71" t="n">
        <f aca="false">E8781*I8781*J8781</f>
        <v>0</v>
      </c>
      <c r="M8781" s="72" t="n">
        <f aca="false">G8781*I8781*J8781</f>
        <v>118.14</v>
      </c>
      <c r="N8781" s="72" t="n">
        <f aca="false">D8781*I8781*J8781</f>
        <v>-0</v>
      </c>
      <c r="O8781" s="71" t="n">
        <f aca="false">F8781*J8781</f>
        <v>1</v>
      </c>
      <c r="P8781" s="71" t="n">
        <f aca="false">E8781*J8781</f>
        <v>0</v>
      </c>
    </row>
    <row r="8782" customFormat="false" ht="15" hidden="false" customHeight="false" outlineLevel="0" collapsed="false">
      <c r="A8782" s="71" t="s">
        <v>59</v>
      </c>
      <c r="B8782" s="71" t="s">
        <v>55</v>
      </c>
      <c r="C8782" s="71" t="s">
        <v>1095</v>
      </c>
      <c r="D8782" s="72" t="n">
        <v>153.33</v>
      </c>
      <c r="E8782" s="71" t="n">
        <v>2</v>
      </c>
      <c r="F8782" s="71" t="n">
        <v>13</v>
      </c>
      <c r="G8782" s="72" t="n">
        <v>981.22</v>
      </c>
      <c r="H8782" s="72" t="n">
        <v>783.64</v>
      </c>
      <c r="I8782" s="71" t="n">
        <f aca="false">IF(B8782&gt;=Settings!$B$23,1,0)</f>
        <v>1</v>
      </c>
      <c r="J8782" s="71" t="n">
        <v>1</v>
      </c>
      <c r="K8782" s="71" t="n">
        <f aca="false">F8782*I8782*J8782</f>
        <v>13</v>
      </c>
      <c r="L8782" s="71" t="n">
        <f aca="false">E8782*I8782*J8782</f>
        <v>2</v>
      </c>
      <c r="M8782" s="72" t="n">
        <f aca="false">G8782*I8782*J8782</f>
        <v>981.22</v>
      </c>
      <c r="N8782" s="72" t="n">
        <f aca="false">D8782*I8782*J8782</f>
        <v>153.33</v>
      </c>
      <c r="O8782" s="71" t="n">
        <f aca="false">F8782*J8782</f>
        <v>13</v>
      </c>
      <c r="P8782" s="71" t="n">
        <f aca="false">E8782*J8782</f>
        <v>2</v>
      </c>
    </row>
    <row r="8783" customFormat="false" ht="15" hidden="false" customHeight="false" outlineLevel="0" collapsed="false">
      <c r="A8783" s="71" t="s">
        <v>59</v>
      </c>
      <c r="B8783" s="71" t="s">
        <v>55</v>
      </c>
      <c r="C8783" s="71" t="s">
        <v>2269</v>
      </c>
      <c r="D8783" s="72" t="n">
        <v>118.14</v>
      </c>
      <c r="E8783" s="71" t="n">
        <v>1</v>
      </c>
      <c r="F8783" s="71" t="n">
        <v>0</v>
      </c>
      <c r="G8783" s="72" t="n">
        <v>0</v>
      </c>
      <c r="H8783" s="72" t="n">
        <v>-118.14</v>
      </c>
      <c r="I8783" s="71" t="n">
        <f aca="false">IF(B8783&gt;=Settings!$B$23,1,0)</f>
        <v>1</v>
      </c>
      <c r="J8783" s="71" t="n">
        <v>1</v>
      </c>
      <c r="K8783" s="71" t="n">
        <f aca="false">F8783*I8783*J8783</f>
        <v>0</v>
      </c>
      <c r="L8783" s="71" t="n">
        <f aca="false">E8783*I8783*J8783</f>
        <v>1</v>
      </c>
      <c r="M8783" s="72" t="n">
        <f aca="false">G8783*I8783*J8783</f>
        <v>0</v>
      </c>
      <c r="N8783" s="72" t="n">
        <f aca="false">D8783*I8783*J8783</f>
        <v>118.14</v>
      </c>
      <c r="O8783" s="71" t="n">
        <f aca="false">F8783*J8783</f>
        <v>0</v>
      </c>
      <c r="P8783" s="71" t="n">
        <f aca="false">E8783*J8783</f>
        <v>1</v>
      </c>
    </row>
    <row r="8784" customFormat="false" ht="15" hidden="false" customHeight="false" outlineLevel="0" collapsed="false">
      <c r="A8784" s="71" t="s">
        <v>61</v>
      </c>
      <c r="B8784" s="71" t="s">
        <v>55</v>
      </c>
      <c r="C8784" s="71" t="s">
        <v>1420</v>
      </c>
      <c r="D8784" s="72" t="n">
        <v>0</v>
      </c>
      <c r="E8784" s="71" t="n">
        <v>0</v>
      </c>
      <c r="F8784" s="71" t="n">
        <v>3</v>
      </c>
      <c r="G8784" s="72" t="n">
        <v>327.12</v>
      </c>
      <c r="H8784" s="72" t="n">
        <v>278.09</v>
      </c>
      <c r="I8784" s="71" t="n">
        <f aca="false">IF(B8784&gt;=Settings!$B$23,1,0)</f>
        <v>1</v>
      </c>
      <c r="J8784" s="71" t="n">
        <v>1</v>
      </c>
      <c r="K8784" s="71" t="n">
        <f aca="false">F8784*I8784*J8784</f>
        <v>3</v>
      </c>
      <c r="L8784" s="71" t="n">
        <f aca="false">E8784*I8784*J8784</f>
        <v>0</v>
      </c>
      <c r="M8784" s="72" t="n">
        <f aca="false">G8784*I8784*J8784</f>
        <v>327.12</v>
      </c>
      <c r="N8784" s="72" t="n">
        <f aca="false">D8784*I8784*J8784</f>
        <v>-0</v>
      </c>
      <c r="O8784" s="71" t="n">
        <f aca="false">F8784*J8784</f>
        <v>3</v>
      </c>
      <c r="P8784" s="71" t="n">
        <f aca="false">E8784*J8784</f>
        <v>0</v>
      </c>
    </row>
    <row r="8785" customFormat="false" ht="15" hidden="false" customHeight="false" outlineLevel="0" collapsed="false">
      <c r="A8785" s="71" t="s">
        <v>62</v>
      </c>
      <c r="B8785" s="71" t="s">
        <v>55</v>
      </c>
      <c r="C8785" s="71" t="s">
        <v>1029</v>
      </c>
      <c r="D8785" s="72" t="n">
        <v>0</v>
      </c>
      <c r="E8785" s="71" t="n">
        <v>0</v>
      </c>
      <c r="F8785" s="71" t="n">
        <v>3</v>
      </c>
      <c r="G8785" s="72" t="n">
        <v>24.41</v>
      </c>
      <c r="H8785" s="72" t="n">
        <v>23.2</v>
      </c>
      <c r="I8785" s="71" t="n">
        <f aca="false">IF(B8785&gt;=Settings!$B$23,1,0)</f>
        <v>1</v>
      </c>
      <c r="J8785" s="71" t="n">
        <v>1</v>
      </c>
      <c r="K8785" s="71" t="n">
        <f aca="false">F8785*I8785*J8785</f>
        <v>3</v>
      </c>
      <c r="L8785" s="71" t="n">
        <f aca="false">E8785*I8785*J8785</f>
        <v>0</v>
      </c>
      <c r="M8785" s="72" t="n">
        <f aca="false">G8785*I8785*J8785</f>
        <v>24.41</v>
      </c>
      <c r="N8785" s="72" t="n">
        <f aca="false">D8785*I8785*J8785</f>
        <v>-0</v>
      </c>
      <c r="O8785" s="71" t="n">
        <f aca="false">F8785*J8785</f>
        <v>3</v>
      </c>
      <c r="P8785" s="71" t="n">
        <f aca="false">E8785*J8785</f>
        <v>0</v>
      </c>
    </row>
    <row r="8786" customFormat="false" ht="15" hidden="false" customHeight="false" outlineLevel="0" collapsed="false">
      <c r="A8786" s="71" t="s">
        <v>60</v>
      </c>
      <c r="B8786" s="71" t="s">
        <v>55</v>
      </c>
      <c r="C8786" s="71" t="s">
        <v>932</v>
      </c>
      <c r="D8786" s="72" t="n">
        <v>168.14</v>
      </c>
      <c r="E8786" s="71" t="n">
        <v>1</v>
      </c>
      <c r="F8786" s="71" t="n">
        <v>4</v>
      </c>
      <c r="G8786" s="72" t="n">
        <v>672.55</v>
      </c>
      <c r="H8786" s="72" t="n">
        <v>479.21</v>
      </c>
      <c r="I8786" s="71" t="n">
        <f aca="false">IF(B8786&gt;=Settings!$B$23,1,0)</f>
        <v>1</v>
      </c>
      <c r="J8786" s="71" t="n">
        <v>1</v>
      </c>
      <c r="K8786" s="71" t="n">
        <f aca="false">F8786*I8786*J8786</f>
        <v>4</v>
      </c>
      <c r="L8786" s="71" t="n">
        <f aca="false">E8786*I8786*J8786</f>
        <v>1</v>
      </c>
      <c r="M8786" s="72" t="n">
        <f aca="false">G8786*I8786*J8786</f>
        <v>672.55</v>
      </c>
      <c r="N8786" s="72" t="n">
        <f aca="false">D8786*I8786*J8786</f>
        <v>168.14</v>
      </c>
      <c r="O8786" s="71" t="n">
        <f aca="false">F8786*J8786</f>
        <v>4</v>
      </c>
      <c r="P8786" s="71" t="n">
        <f aca="false">E8786*J8786</f>
        <v>1</v>
      </c>
    </row>
    <row r="8787" customFormat="false" ht="15" hidden="false" customHeight="false" outlineLevel="0" collapsed="false">
      <c r="A8787" s="71" t="s">
        <v>61</v>
      </c>
      <c r="B8787" s="71" t="s">
        <v>55</v>
      </c>
      <c r="C8787" s="71" t="s">
        <v>920</v>
      </c>
      <c r="D8787" s="72" t="n">
        <v>0</v>
      </c>
      <c r="E8787" s="71" t="n">
        <v>0</v>
      </c>
      <c r="F8787" s="71" t="n">
        <v>1</v>
      </c>
      <c r="G8787" s="72" t="n">
        <v>145.41</v>
      </c>
      <c r="H8787" s="72" t="n">
        <v>145.41</v>
      </c>
      <c r="I8787" s="71" t="n">
        <f aca="false">IF(B8787&gt;=Settings!$B$23,1,0)</f>
        <v>1</v>
      </c>
      <c r="J8787" s="71" t="n">
        <v>1</v>
      </c>
      <c r="K8787" s="71" t="n">
        <f aca="false">F8787*I8787*J8787</f>
        <v>1</v>
      </c>
      <c r="L8787" s="71" t="n">
        <f aca="false">E8787*I8787*J8787</f>
        <v>0</v>
      </c>
      <c r="M8787" s="72" t="n">
        <f aca="false">G8787*I8787*J8787</f>
        <v>145.41</v>
      </c>
      <c r="N8787" s="72" t="n">
        <f aca="false">D8787*I8787*J8787</f>
        <v>-0</v>
      </c>
      <c r="O8787" s="71" t="n">
        <f aca="false">F8787*J8787</f>
        <v>1</v>
      </c>
      <c r="P8787" s="71" t="n">
        <f aca="false">E8787*J8787</f>
        <v>0</v>
      </c>
    </row>
    <row r="8788" customFormat="false" ht="15" hidden="false" customHeight="false" outlineLevel="0" collapsed="false">
      <c r="A8788" s="71" t="s">
        <v>59</v>
      </c>
      <c r="B8788" s="71" t="s">
        <v>55</v>
      </c>
      <c r="C8788" s="71" t="s">
        <v>1138</v>
      </c>
      <c r="D8788" s="72" t="n">
        <v>59.05</v>
      </c>
      <c r="E8788" s="71" t="n">
        <v>1</v>
      </c>
      <c r="F8788" s="71" t="n">
        <v>13</v>
      </c>
      <c r="G8788" s="72" t="n">
        <v>885.78</v>
      </c>
      <c r="H8788" s="72" t="n">
        <v>793.38</v>
      </c>
      <c r="I8788" s="71" t="n">
        <f aca="false">IF(B8788&gt;=Settings!$B$23,1,0)</f>
        <v>1</v>
      </c>
      <c r="J8788" s="71" t="n">
        <v>1</v>
      </c>
      <c r="K8788" s="71" t="n">
        <f aca="false">F8788*I8788*J8788</f>
        <v>13</v>
      </c>
      <c r="L8788" s="71" t="n">
        <f aca="false">E8788*I8788*J8788</f>
        <v>1</v>
      </c>
      <c r="M8788" s="72" t="n">
        <f aca="false">G8788*I8788*J8788</f>
        <v>885.78</v>
      </c>
      <c r="N8788" s="72" t="n">
        <f aca="false">D8788*I8788*J8788</f>
        <v>59.05</v>
      </c>
      <c r="O8788" s="71" t="n">
        <f aca="false">F8788*J8788</f>
        <v>13</v>
      </c>
      <c r="P8788" s="71" t="n">
        <f aca="false">E8788*J8788</f>
        <v>1</v>
      </c>
    </row>
    <row r="8789" customFormat="false" ht="15" hidden="false" customHeight="false" outlineLevel="0" collapsed="false">
      <c r="A8789" s="71" t="s">
        <v>62</v>
      </c>
      <c r="B8789" s="71" t="s">
        <v>55</v>
      </c>
      <c r="C8789" s="71" t="s">
        <v>139</v>
      </c>
      <c r="D8789" s="72" t="n">
        <v>57.92</v>
      </c>
      <c r="E8789" s="71" t="n">
        <v>1</v>
      </c>
      <c r="F8789" s="71" t="n">
        <v>3</v>
      </c>
      <c r="G8789" s="72" t="n">
        <v>190.77</v>
      </c>
      <c r="H8789" s="72" t="n">
        <v>122.64</v>
      </c>
      <c r="I8789" s="71" t="n">
        <f aca="false">IF(B8789&gt;=Settings!$B$23,1,0)</f>
        <v>1</v>
      </c>
      <c r="J8789" s="71" t="n">
        <v>1</v>
      </c>
      <c r="K8789" s="71" t="n">
        <f aca="false">F8789*I8789*J8789</f>
        <v>3</v>
      </c>
      <c r="L8789" s="71" t="n">
        <f aca="false">E8789*I8789*J8789</f>
        <v>1</v>
      </c>
      <c r="M8789" s="72" t="n">
        <f aca="false">G8789*I8789*J8789</f>
        <v>190.77</v>
      </c>
      <c r="N8789" s="72" t="n">
        <f aca="false">D8789*I8789*J8789</f>
        <v>57.92</v>
      </c>
      <c r="O8789" s="71" t="n">
        <f aca="false">F8789*J8789</f>
        <v>3</v>
      </c>
      <c r="P8789" s="71" t="n">
        <f aca="false">E8789*J8789</f>
        <v>1</v>
      </c>
    </row>
    <row r="8790" customFormat="false" ht="15" hidden="false" customHeight="false" outlineLevel="0" collapsed="false">
      <c r="A8790" s="71" t="s">
        <v>59</v>
      </c>
      <c r="B8790" s="71" t="s">
        <v>55</v>
      </c>
      <c r="C8790" s="71" t="s">
        <v>115</v>
      </c>
      <c r="D8790" s="72" t="n">
        <v>698.56</v>
      </c>
      <c r="E8790" s="71" t="n">
        <v>12</v>
      </c>
      <c r="F8790" s="71" t="n">
        <v>182</v>
      </c>
      <c r="G8790" s="72" t="n">
        <v>10518.68</v>
      </c>
      <c r="H8790" s="72" t="n">
        <v>9197.41</v>
      </c>
      <c r="I8790" s="71" t="n">
        <f aca="false">IF(B8790&gt;=Settings!$B$23,1,0)</f>
        <v>1</v>
      </c>
      <c r="J8790" s="71" t="n">
        <v>1</v>
      </c>
      <c r="K8790" s="71" t="n">
        <f aca="false">F8790*I8790*J8790</f>
        <v>182</v>
      </c>
      <c r="L8790" s="71" t="n">
        <f aca="false">E8790*I8790*J8790</f>
        <v>12</v>
      </c>
      <c r="M8790" s="72" t="n">
        <f aca="false">G8790*I8790*J8790</f>
        <v>10518.68</v>
      </c>
      <c r="N8790" s="72" t="n">
        <f aca="false">D8790*I8790*J8790</f>
        <v>698.56</v>
      </c>
      <c r="O8790" s="71" t="n">
        <f aca="false">F8790*J8790</f>
        <v>182</v>
      </c>
      <c r="P8790" s="71" t="n">
        <f aca="false">E8790*J8790</f>
        <v>12</v>
      </c>
    </row>
    <row r="8791" customFormat="false" ht="15" hidden="false" customHeight="false" outlineLevel="0" collapsed="false">
      <c r="A8791" s="71" t="s">
        <v>59</v>
      </c>
      <c r="B8791" s="71" t="s">
        <v>55</v>
      </c>
      <c r="C8791" s="71" t="s">
        <v>598</v>
      </c>
      <c r="D8791" s="72" t="n">
        <v>80.97</v>
      </c>
      <c r="E8791" s="71" t="n">
        <v>1</v>
      </c>
      <c r="F8791" s="71" t="n">
        <v>1</v>
      </c>
      <c r="G8791" s="72" t="n">
        <v>99.95</v>
      </c>
      <c r="H8791" s="72" t="n">
        <v>0</v>
      </c>
      <c r="I8791" s="71" t="n">
        <f aca="false">IF(B8791&gt;=Settings!$B$23,1,0)</f>
        <v>1</v>
      </c>
      <c r="J8791" s="71" t="n">
        <v>1</v>
      </c>
      <c r="K8791" s="71" t="n">
        <f aca="false">F8791*I8791*J8791</f>
        <v>1</v>
      </c>
      <c r="L8791" s="71" t="n">
        <f aca="false">E8791*I8791*J8791</f>
        <v>1</v>
      </c>
      <c r="M8791" s="72" t="n">
        <f aca="false">G8791*I8791*J8791</f>
        <v>99.95</v>
      </c>
      <c r="N8791" s="72" t="n">
        <f aca="false">D8791*I8791*J8791</f>
        <v>80.97</v>
      </c>
      <c r="O8791" s="71" t="n">
        <f aca="false">F8791*J8791</f>
        <v>1</v>
      </c>
      <c r="P8791" s="71" t="n">
        <f aca="false">E8791*J8791</f>
        <v>1</v>
      </c>
    </row>
    <row r="8792" customFormat="false" ht="15" hidden="false" customHeight="false" outlineLevel="0" collapsed="false">
      <c r="A8792" s="71" t="s">
        <v>61</v>
      </c>
      <c r="B8792" s="71" t="s">
        <v>55</v>
      </c>
      <c r="C8792" s="71" t="s">
        <v>1012</v>
      </c>
      <c r="D8792" s="72" t="n">
        <v>0</v>
      </c>
      <c r="E8792" s="71" t="n">
        <v>0</v>
      </c>
      <c r="F8792" s="71" t="n">
        <v>1</v>
      </c>
      <c r="G8792" s="72" t="n">
        <v>77.22</v>
      </c>
      <c r="H8792" s="72" t="n">
        <v>65.65</v>
      </c>
      <c r="I8792" s="71" t="n">
        <f aca="false">IF(B8792&gt;=Settings!$B$23,1,0)</f>
        <v>1</v>
      </c>
      <c r="J8792" s="71" t="n">
        <v>1</v>
      </c>
      <c r="K8792" s="71" t="n">
        <f aca="false">F8792*I8792*J8792</f>
        <v>1</v>
      </c>
      <c r="L8792" s="71" t="n">
        <f aca="false">E8792*I8792*J8792</f>
        <v>0</v>
      </c>
      <c r="M8792" s="72" t="n">
        <f aca="false">G8792*I8792*J8792</f>
        <v>77.22</v>
      </c>
      <c r="N8792" s="72" t="n">
        <f aca="false">D8792*I8792*J8792</f>
        <v>-0</v>
      </c>
      <c r="O8792" s="71" t="n">
        <f aca="false">F8792*J8792</f>
        <v>1</v>
      </c>
      <c r="P8792" s="71" t="n">
        <f aca="false">E8792*J8792</f>
        <v>0</v>
      </c>
    </row>
    <row r="8793" customFormat="false" ht="15" hidden="false" customHeight="false" outlineLevel="0" collapsed="false">
      <c r="A8793" s="71" t="s">
        <v>59</v>
      </c>
      <c r="B8793" s="71" t="s">
        <v>55</v>
      </c>
      <c r="C8793" s="71" t="s">
        <v>1284</v>
      </c>
      <c r="D8793" s="72" t="n">
        <v>131.77</v>
      </c>
      <c r="E8793" s="71" t="n">
        <v>1</v>
      </c>
      <c r="F8793" s="71" t="n">
        <v>2</v>
      </c>
      <c r="G8793" s="72" t="n">
        <v>263.54</v>
      </c>
      <c r="H8793" s="72" t="n">
        <v>105.42</v>
      </c>
      <c r="I8793" s="71" t="n">
        <f aca="false">IF(B8793&gt;=Settings!$B$23,1,0)</f>
        <v>1</v>
      </c>
      <c r="J8793" s="71" t="n">
        <v>1</v>
      </c>
      <c r="K8793" s="71" t="n">
        <f aca="false">F8793*I8793*J8793</f>
        <v>2</v>
      </c>
      <c r="L8793" s="71" t="n">
        <f aca="false">E8793*I8793*J8793</f>
        <v>1</v>
      </c>
      <c r="M8793" s="72" t="n">
        <f aca="false">G8793*I8793*J8793</f>
        <v>263.54</v>
      </c>
      <c r="N8793" s="72" t="n">
        <f aca="false">D8793*I8793*J8793</f>
        <v>131.77</v>
      </c>
      <c r="O8793" s="71" t="n">
        <f aca="false">F8793*J8793</f>
        <v>2</v>
      </c>
      <c r="P8793" s="71" t="n">
        <f aca="false">E8793*J8793</f>
        <v>1</v>
      </c>
    </row>
    <row r="8794" customFormat="false" ht="15" hidden="false" customHeight="false" outlineLevel="0" collapsed="false">
      <c r="A8794" s="71" t="s">
        <v>60</v>
      </c>
      <c r="B8794" s="71" t="s">
        <v>55</v>
      </c>
      <c r="C8794" s="71" t="s">
        <v>1069</v>
      </c>
      <c r="D8794" s="72" t="n">
        <v>0</v>
      </c>
      <c r="E8794" s="71" t="n">
        <v>0</v>
      </c>
      <c r="F8794" s="71" t="n">
        <v>2</v>
      </c>
      <c r="G8794" s="72" t="n">
        <v>114.46</v>
      </c>
      <c r="H8794" s="72" t="n">
        <v>114.46</v>
      </c>
      <c r="I8794" s="71" t="n">
        <f aca="false">IF(B8794&gt;=Settings!$B$23,1,0)</f>
        <v>1</v>
      </c>
      <c r="J8794" s="71" t="n">
        <v>1</v>
      </c>
      <c r="K8794" s="71" t="n">
        <f aca="false">F8794*I8794*J8794</f>
        <v>2</v>
      </c>
      <c r="L8794" s="71" t="n">
        <f aca="false">E8794*I8794*J8794</f>
        <v>0</v>
      </c>
      <c r="M8794" s="72" t="n">
        <f aca="false">G8794*I8794*J8794</f>
        <v>114.46</v>
      </c>
      <c r="N8794" s="72" t="n">
        <f aca="false">D8794*I8794*J8794</f>
        <v>-0</v>
      </c>
      <c r="O8794" s="71" t="n">
        <f aca="false">F8794*J8794</f>
        <v>2</v>
      </c>
      <c r="P8794" s="71" t="n">
        <f aca="false">E8794*J8794</f>
        <v>0</v>
      </c>
    </row>
    <row r="8795" customFormat="false" ht="15" hidden="false" customHeight="false" outlineLevel="0" collapsed="false">
      <c r="A8795" s="71" t="s">
        <v>59</v>
      </c>
      <c r="B8795" s="71" t="s">
        <v>55</v>
      </c>
      <c r="C8795" s="71" t="s">
        <v>937</v>
      </c>
      <c r="D8795" s="72" t="n">
        <v>182.99</v>
      </c>
      <c r="E8795" s="71" t="n">
        <v>17</v>
      </c>
      <c r="F8795" s="71" t="n">
        <v>123</v>
      </c>
      <c r="G8795" s="72" t="n">
        <v>1335.77</v>
      </c>
      <c r="H8795" s="72" t="n">
        <v>1124.38</v>
      </c>
      <c r="I8795" s="71" t="n">
        <f aca="false">IF(B8795&gt;=Settings!$B$23,1,0)</f>
        <v>1</v>
      </c>
      <c r="J8795" s="71" t="n">
        <v>1</v>
      </c>
      <c r="K8795" s="71" t="n">
        <f aca="false">F8795*I8795*J8795</f>
        <v>123</v>
      </c>
      <c r="L8795" s="71" t="n">
        <f aca="false">E8795*I8795*J8795</f>
        <v>17</v>
      </c>
      <c r="M8795" s="72" t="n">
        <f aca="false">G8795*I8795*J8795</f>
        <v>1335.77</v>
      </c>
      <c r="N8795" s="72" t="n">
        <f aca="false">D8795*I8795*J8795</f>
        <v>182.99</v>
      </c>
      <c r="O8795" s="71" t="n">
        <f aca="false">F8795*J8795</f>
        <v>123</v>
      </c>
      <c r="P8795" s="71" t="n">
        <f aca="false">E8795*J8795</f>
        <v>17</v>
      </c>
    </row>
    <row r="8796" customFormat="false" ht="15" hidden="false" customHeight="false" outlineLevel="0" collapsed="false">
      <c r="A8796" s="71" t="s">
        <v>59</v>
      </c>
      <c r="B8796" s="71" t="s">
        <v>55</v>
      </c>
      <c r="C8796" s="71" t="s">
        <v>1324</v>
      </c>
      <c r="D8796" s="72" t="n">
        <v>0</v>
      </c>
      <c r="E8796" s="71" t="n">
        <v>0</v>
      </c>
      <c r="F8796" s="71" t="n">
        <v>3</v>
      </c>
      <c r="G8796" s="72" t="n">
        <v>331.67</v>
      </c>
      <c r="H8796" s="72" t="n">
        <v>314.64</v>
      </c>
      <c r="I8796" s="71" t="n">
        <f aca="false">IF(B8796&gt;=Settings!$B$23,1,0)</f>
        <v>1</v>
      </c>
      <c r="J8796" s="71" t="n">
        <v>1</v>
      </c>
      <c r="K8796" s="71" t="n">
        <f aca="false">F8796*I8796*J8796</f>
        <v>3</v>
      </c>
      <c r="L8796" s="71" t="n">
        <f aca="false">E8796*I8796*J8796</f>
        <v>0</v>
      </c>
      <c r="M8796" s="72" t="n">
        <f aca="false">G8796*I8796*J8796</f>
        <v>331.67</v>
      </c>
      <c r="N8796" s="72" t="n">
        <f aca="false">D8796*I8796*J8796</f>
        <v>-0</v>
      </c>
      <c r="O8796" s="71" t="n">
        <f aca="false">F8796*J8796</f>
        <v>3</v>
      </c>
      <c r="P8796" s="71" t="n">
        <f aca="false">E8796*J8796</f>
        <v>0</v>
      </c>
    </row>
    <row r="8797" customFormat="false" ht="15" hidden="false" customHeight="false" outlineLevel="0" collapsed="false">
      <c r="A8797" s="71" t="s">
        <v>61</v>
      </c>
      <c r="B8797" s="71" t="s">
        <v>55</v>
      </c>
      <c r="C8797" s="71" t="s">
        <v>1097</v>
      </c>
      <c r="D8797" s="72" t="n">
        <v>0</v>
      </c>
      <c r="E8797" s="71" t="n">
        <v>0</v>
      </c>
      <c r="F8797" s="71" t="n">
        <v>1</v>
      </c>
      <c r="G8797" s="72" t="n">
        <v>109.05</v>
      </c>
      <c r="H8797" s="72" t="n">
        <v>109.05</v>
      </c>
      <c r="I8797" s="71" t="n">
        <f aca="false">IF(B8797&gt;=Settings!$B$23,1,0)</f>
        <v>1</v>
      </c>
      <c r="J8797" s="71" t="n">
        <v>1</v>
      </c>
      <c r="K8797" s="71" t="n">
        <f aca="false">F8797*I8797*J8797</f>
        <v>1</v>
      </c>
      <c r="L8797" s="71" t="n">
        <f aca="false">E8797*I8797*J8797</f>
        <v>0</v>
      </c>
      <c r="M8797" s="72" t="n">
        <f aca="false">G8797*I8797*J8797</f>
        <v>109.05</v>
      </c>
      <c r="N8797" s="72" t="n">
        <f aca="false">D8797*I8797*J8797</f>
        <v>-0</v>
      </c>
      <c r="O8797" s="71" t="n">
        <f aca="false">F8797*J8797</f>
        <v>1</v>
      </c>
      <c r="P8797" s="71" t="n">
        <f aca="false">E8797*J8797</f>
        <v>0</v>
      </c>
    </row>
    <row r="8798" customFormat="false" ht="15" hidden="false" customHeight="false" outlineLevel="0" collapsed="false">
      <c r="A8798" s="71" t="s">
        <v>60</v>
      </c>
      <c r="B8798" s="71" t="s">
        <v>55</v>
      </c>
      <c r="C8798" s="71" t="s">
        <v>1374</v>
      </c>
      <c r="D8798" s="72" t="n">
        <v>0</v>
      </c>
      <c r="E8798" s="71" t="n">
        <v>0</v>
      </c>
      <c r="F8798" s="71" t="n">
        <v>1</v>
      </c>
      <c r="G8798" s="72" t="n">
        <v>149.95</v>
      </c>
      <c r="H8798" s="72" t="n">
        <v>149.95</v>
      </c>
      <c r="I8798" s="71" t="n">
        <f aca="false">IF(B8798&gt;=Settings!$B$23,1,0)</f>
        <v>1</v>
      </c>
      <c r="J8798" s="71" t="n">
        <v>1</v>
      </c>
      <c r="K8798" s="71" t="n">
        <f aca="false">F8798*I8798*J8798</f>
        <v>1</v>
      </c>
      <c r="L8798" s="71" t="n">
        <f aca="false">E8798*I8798*J8798</f>
        <v>0</v>
      </c>
      <c r="M8798" s="72" t="n">
        <f aca="false">G8798*I8798*J8798</f>
        <v>149.95</v>
      </c>
      <c r="N8798" s="72" t="n">
        <f aca="false">D8798*I8798*J8798</f>
        <v>-0</v>
      </c>
      <c r="O8798" s="71" t="n">
        <f aca="false">F8798*J8798</f>
        <v>1</v>
      </c>
      <c r="P8798" s="71" t="n">
        <f aca="false">E8798*J8798</f>
        <v>0</v>
      </c>
    </row>
    <row r="8799" customFormat="false" ht="15" hidden="false" customHeight="false" outlineLevel="0" collapsed="false">
      <c r="A8799" s="71" t="s">
        <v>59</v>
      </c>
      <c r="B8799" s="71" t="s">
        <v>55</v>
      </c>
      <c r="C8799" s="71" t="s">
        <v>2340</v>
      </c>
      <c r="D8799" s="72" t="n">
        <v>0</v>
      </c>
      <c r="E8799" s="71" t="n">
        <v>0</v>
      </c>
      <c r="F8799" s="71" t="n">
        <v>2</v>
      </c>
      <c r="G8799" s="72" t="n">
        <v>87.26</v>
      </c>
      <c r="H8799" s="72" t="n">
        <v>87.26</v>
      </c>
      <c r="I8799" s="71" t="n">
        <f aca="false">IF(B8799&gt;=Settings!$B$23,1,0)</f>
        <v>1</v>
      </c>
      <c r="J8799" s="71" t="n">
        <v>1</v>
      </c>
      <c r="K8799" s="71" t="n">
        <f aca="false">F8799*I8799*J8799</f>
        <v>2</v>
      </c>
      <c r="L8799" s="71" t="n">
        <f aca="false">E8799*I8799*J8799</f>
        <v>0</v>
      </c>
      <c r="M8799" s="72" t="n">
        <f aca="false">G8799*I8799*J8799</f>
        <v>87.26</v>
      </c>
      <c r="N8799" s="72" t="n">
        <f aca="false">D8799*I8799*J8799</f>
        <v>-0</v>
      </c>
      <c r="O8799" s="71" t="n">
        <f aca="false">F8799*J8799</f>
        <v>2</v>
      </c>
      <c r="P8799" s="71" t="n">
        <f aca="false">E8799*J8799</f>
        <v>0</v>
      </c>
    </row>
    <row r="8800" customFormat="false" ht="15" hidden="false" customHeight="false" outlineLevel="0" collapsed="false">
      <c r="A8800" s="71" t="s">
        <v>59</v>
      </c>
      <c r="B8800" s="71" t="s">
        <v>55</v>
      </c>
      <c r="C8800" s="71" t="s">
        <v>655</v>
      </c>
      <c r="D8800" s="72" t="n">
        <v>30.87</v>
      </c>
      <c r="E8800" s="71" t="n">
        <v>1</v>
      </c>
      <c r="F8800" s="71" t="n">
        <v>3</v>
      </c>
      <c r="G8800" s="72" t="n">
        <v>108.94</v>
      </c>
      <c r="H8800" s="72" t="n">
        <v>65.37</v>
      </c>
      <c r="I8800" s="71" t="n">
        <f aca="false">IF(B8800&gt;=Settings!$B$23,1,0)</f>
        <v>1</v>
      </c>
      <c r="J8800" s="71" t="n">
        <v>1</v>
      </c>
      <c r="K8800" s="71" t="n">
        <f aca="false">F8800*I8800*J8800</f>
        <v>3</v>
      </c>
      <c r="L8800" s="71" t="n">
        <f aca="false">E8800*I8800*J8800</f>
        <v>1</v>
      </c>
      <c r="M8800" s="72" t="n">
        <f aca="false">G8800*I8800*J8800</f>
        <v>108.94</v>
      </c>
      <c r="N8800" s="72" t="n">
        <f aca="false">D8800*I8800*J8800</f>
        <v>30.87</v>
      </c>
      <c r="O8800" s="71" t="n">
        <f aca="false">F8800*J8800</f>
        <v>3</v>
      </c>
      <c r="P8800" s="71" t="n">
        <f aca="false">E8800*J8800</f>
        <v>1</v>
      </c>
    </row>
    <row r="8801" customFormat="false" ht="15" hidden="false" customHeight="false" outlineLevel="0" collapsed="false">
      <c r="A8801" s="71" t="s">
        <v>63</v>
      </c>
      <c r="B8801" s="71" t="s">
        <v>55</v>
      </c>
      <c r="C8801" s="71" t="s">
        <v>2279</v>
      </c>
      <c r="D8801" s="72" t="n">
        <v>0</v>
      </c>
      <c r="E8801" s="71" t="n">
        <v>0</v>
      </c>
      <c r="F8801" s="71" t="n">
        <v>1</v>
      </c>
      <c r="G8801" s="72" t="n">
        <v>99.95</v>
      </c>
      <c r="H8801" s="72" t="n">
        <v>99.95</v>
      </c>
      <c r="I8801" s="71" t="n">
        <f aca="false">IF(B8801&gt;=Settings!$B$23,1,0)</f>
        <v>1</v>
      </c>
      <c r="J8801" s="71" t="n">
        <v>1</v>
      </c>
      <c r="K8801" s="71" t="n">
        <f aca="false">F8801*I8801*J8801</f>
        <v>1</v>
      </c>
      <c r="L8801" s="71" t="n">
        <f aca="false">E8801*I8801*J8801</f>
        <v>0</v>
      </c>
      <c r="M8801" s="72" t="n">
        <f aca="false">G8801*I8801*J8801</f>
        <v>99.95</v>
      </c>
      <c r="N8801" s="72" t="n">
        <f aca="false">D8801*I8801*J8801</f>
        <v>-0</v>
      </c>
      <c r="O8801" s="71" t="n">
        <f aca="false">F8801*J8801</f>
        <v>1</v>
      </c>
      <c r="P8801" s="71" t="n">
        <f aca="false">E8801*J8801</f>
        <v>0</v>
      </c>
    </row>
    <row r="8802" customFormat="false" ht="15" hidden="false" customHeight="false" outlineLevel="0" collapsed="false">
      <c r="A8802" s="71" t="s">
        <v>61</v>
      </c>
      <c r="B8802" s="71" t="s">
        <v>55</v>
      </c>
      <c r="C8802" s="71" t="s">
        <v>932</v>
      </c>
      <c r="D8802" s="72" t="n">
        <v>0</v>
      </c>
      <c r="E8802" s="71" t="n">
        <v>0</v>
      </c>
      <c r="F8802" s="71" t="n">
        <v>2</v>
      </c>
      <c r="G8802" s="72" t="n">
        <v>345.37</v>
      </c>
      <c r="H8802" s="72" t="n">
        <v>345.37</v>
      </c>
      <c r="I8802" s="71" t="n">
        <f aca="false">IF(B8802&gt;=Settings!$B$23,1,0)</f>
        <v>1</v>
      </c>
      <c r="J8802" s="71" t="n">
        <v>1</v>
      </c>
      <c r="K8802" s="71" t="n">
        <f aca="false">F8802*I8802*J8802</f>
        <v>2</v>
      </c>
      <c r="L8802" s="71" t="n">
        <f aca="false">E8802*I8802*J8802</f>
        <v>0</v>
      </c>
      <c r="M8802" s="72" t="n">
        <f aca="false">G8802*I8802*J8802</f>
        <v>345.37</v>
      </c>
      <c r="N8802" s="72" t="n">
        <f aca="false">D8802*I8802*J8802</f>
        <v>-0</v>
      </c>
      <c r="O8802" s="71" t="n">
        <f aca="false">F8802*J8802</f>
        <v>2</v>
      </c>
      <c r="P8802" s="71" t="n">
        <f aca="false">E8802*J8802</f>
        <v>0</v>
      </c>
    </row>
    <row r="8803" customFormat="false" ht="15" hidden="false" customHeight="false" outlineLevel="0" collapsed="false">
      <c r="A8803" s="71" t="s">
        <v>61</v>
      </c>
      <c r="B8803" s="71" t="s">
        <v>55</v>
      </c>
      <c r="C8803" s="71" t="s">
        <v>1046</v>
      </c>
      <c r="D8803" s="72" t="n">
        <v>0</v>
      </c>
      <c r="E8803" s="71" t="n">
        <v>0</v>
      </c>
      <c r="F8803" s="71" t="n">
        <v>2</v>
      </c>
      <c r="G8803" s="72" t="n">
        <v>190.8</v>
      </c>
      <c r="H8803" s="72" t="n">
        <v>175.81</v>
      </c>
      <c r="I8803" s="71" t="n">
        <f aca="false">IF(B8803&gt;=Settings!$B$23,1,0)</f>
        <v>1</v>
      </c>
      <c r="J8803" s="71" t="n">
        <v>1</v>
      </c>
      <c r="K8803" s="71" t="n">
        <f aca="false">F8803*I8803*J8803</f>
        <v>2</v>
      </c>
      <c r="L8803" s="71" t="n">
        <f aca="false">E8803*I8803*J8803</f>
        <v>0</v>
      </c>
      <c r="M8803" s="72" t="n">
        <f aca="false">G8803*I8803*J8803</f>
        <v>190.8</v>
      </c>
      <c r="N8803" s="72" t="n">
        <f aca="false">D8803*I8803*J8803</f>
        <v>-0</v>
      </c>
      <c r="O8803" s="71" t="n">
        <f aca="false">F8803*J8803</f>
        <v>2</v>
      </c>
      <c r="P8803" s="71" t="n">
        <f aca="false">E8803*J8803</f>
        <v>0</v>
      </c>
    </row>
    <row r="8804" customFormat="false" ht="15" hidden="false" customHeight="false" outlineLevel="0" collapsed="false">
      <c r="A8804" s="71" t="s">
        <v>62</v>
      </c>
      <c r="B8804" s="71" t="s">
        <v>55</v>
      </c>
      <c r="C8804" s="71" t="s">
        <v>2071</v>
      </c>
      <c r="D8804" s="72" t="n">
        <v>0</v>
      </c>
      <c r="E8804" s="71" t="n">
        <v>0</v>
      </c>
      <c r="F8804" s="71" t="n">
        <v>4</v>
      </c>
      <c r="G8804" s="72" t="n">
        <v>331.64</v>
      </c>
      <c r="H8804" s="72" t="n">
        <v>294.86</v>
      </c>
      <c r="I8804" s="71" t="n">
        <f aca="false">IF(B8804&gt;=Settings!$B$23,1,0)</f>
        <v>1</v>
      </c>
      <c r="J8804" s="71" t="n">
        <v>1</v>
      </c>
      <c r="K8804" s="71" t="n">
        <f aca="false">F8804*I8804*J8804</f>
        <v>4</v>
      </c>
      <c r="L8804" s="71" t="n">
        <f aca="false">E8804*I8804*J8804</f>
        <v>0</v>
      </c>
      <c r="M8804" s="72" t="n">
        <f aca="false">G8804*I8804*J8804</f>
        <v>331.64</v>
      </c>
      <c r="N8804" s="72" t="n">
        <f aca="false">D8804*I8804*J8804</f>
        <v>-0</v>
      </c>
      <c r="O8804" s="71" t="n">
        <f aca="false">F8804*J8804</f>
        <v>4</v>
      </c>
      <c r="P8804" s="71" t="n">
        <f aca="false">E8804*J8804</f>
        <v>0</v>
      </c>
    </row>
    <row r="8805" customFormat="false" ht="15" hidden="false" customHeight="false" outlineLevel="0" collapsed="false">
      <c r="A8805" s="71" t="s">
        <v>59</v>
      </c>
      <c r="B8805" s="71" t="s">
        <v>55</v>
      </c>
      <c r="C8805" s="71" t="s">
        <v>2177</v>
      </c>
      <c r="D8805" s="72" t="n">
        <v>99.95</v>
      </c>
      <c r="E8805" s="71" t="n">
        <v>1</v>
      </c>
      <c r="F8805" s="71" t="n">
        <v>2</v>
      </c>
      <c r="G8805" s="72" t="n">
        <v>209</v>
      </c>
      <c r="H8805" s="72" t="n">
        <v>109.05</v>
      </c>
      <c r="I8805" s="71" t="n">
        <f aca="false">IF(B8805&gt;=Settings!$B$23,1,0)</f>
        <v>1</v>
      </c>
      <c r="J8805" s="71" t="n">
        <v>1</v>
      </c>
      <c r="K8805" s="71" t="n">
        <f aca="false">F8805*I8805*J8805</f>
        <v>2</v>
      </c>
      <c r="L8805" s="71" t="n">
        <f aca="false">E8805*I8805*J8805</f>
        <v>1</v>
      </c>
      <c r="M8805" s="72" t="n">
        <f aca="false">G8805*I8805*J8805</f>
        <v>209</v>
      </c>
      <c r="N8805" s="72" t="n">
        <f aca="false">D8805*I8805*J8805</f>
        <v>99.95</v>
      </c>
      <c r="O8805" s="71" t="n">
        <f aca="false">F8805*J8805</f>
        <v>2</v>
      </c>
      <c r="P8805" s="71" t="n">
        <f aca="false">E8805*J8805</f>
        <v>1</v>
      </c>
    </row>
    <row r="8806" customFormat="false" ht="15" hidden="false" customHeight="false" outlineLevel="0" collapsed="false">
      <c r="A8806" s="71" t="s">
        <v>60</v>
      </c>
      <c r="B8806" s="71" t="s">
        <v>55</v>
      </c>
      <c r="C8806" s="71" t="s">
        <v>894</v>
      </c>
      <c r="D8806" s="72" t="n">
        <v>0</v>
      </c>
      <c r="E8806" s="71" t="n">
        <v>0</v>
      </c>
      <c r="F8806" s="71" t="n">
        <v>1</v>
      </c>
      <c r="G8806" s="72" t="n">
        <v>99.95</v>
      </c>
      <c r="H8806" s="72" t="n">
        <v>99.95</v>
      </c>
      <c r="I8806" s="71" t="n">
        <f aca="false">IF(B8806&gt;=Settings!$B$23,1,0)</f>
        <v>1</v>
      </c>
      <c r="J8806" s="71" t="n">
        <v>1</v>
      </c>
      <c r="K8806" s="71" t="n">
        <f aca="false">F8806*I8806*J8806</f>
        <v>1</v>
      </c>
      <c r="L8806" s="71" t="n">
        <f aca="false">E8806*I8806*J8806</f>
        <v>0</v>
      </c>
      <c r="M8806" s="72" t="n">
        <f aca="false">G8806*I8806*J8806</f>
        <v>99.95</v>
      </c>
      <c r="N8806" s="72" t="n">
        <f aca="false">D8806*I8806*J8806</f>
        <v>-0</v>
      </c>
      <c r="O8806" s="71" t="n">
        <f aca="false">F8806*J8806</f>
        <v>1</v>
      </c>
      <c r="P8806" s="71" t="n">
        <f aca="false">E8806*J8806</f>
        <v>0</v>
      </c>
    </row>
    <row r="8807" customFormat="false" ht="15" hidden="false" customHeight="false" outlineLevel="0" collapsed="false">
      <c r="A8807" s="71" t="s">
        <v>61</v>
      </c>
      <c r="B8807" s="71" t="s">
        <v>55</v>
      </c>
      <c r="C8807" s="71" t="s">
        <v>1248</v>
      </c>
      <c r="D8807" s="72" t="n">
        <v>0</v>
      </c>
      <c r="E8807" s="71" t="n">
        <v>0</v>
      </c>
      <c r="F8807" s="71" t="n">
        <v>3</v>
      </c>
      <c r="G8807" s="72" t="n">
        <v>236.22</v>
      </c>
      <c r="H8807" s="72" t="n">
        <v>223.29</v>
      </c>
      <c r="I8807" s="71" t="n">
        <f aca="false">IF(B8807&gt;=Settings!$B$23,1,0)</f>
        <v>1</v>
      </c>
      <c r="J8807" s="71" t="n">
        <v>1</v>
      </c>
      <c r="K8807" s="71" t="n">
        <f aca="false">F8807*I8807*J8807</f>
        <v>3</v>
      </c>
      <c r="L8807" s="71" t="n">
        <f aca="false">E8807*I8807*J8807</f>
        <v>0</v>
      </c>
      <c r="M8807" s="72" t="n">
        <f aca="false">G8807*I8807*J8807</f>
        <v>236.22</v>
      </c>
      <c r="N8807" s="72" t="n">
        <f aca="false">D8807*I8807*J8807</f>
        <v>-0</v>
      </c>
      <c r="O8807" s="71" t="n">
        <f aca="false">F8807*J8807</f>
        <v>3</v>
      </c>
      <c r="P8807" s="71" t="n">
        <f aca="false">E8807*J8807</f>
        <v>0</v>
      </c>
    </row>
    <row r="8808" customFormat="false" ht="15" hidden="false" customHeight="false" outlineLevel="0" collapsed="false">
      <c r="A8808" s="71" t="s">
        <v>59</v>
      </c>
      <c r="B8808" s="71" t="s">
        <v>55</v>
      </c>
      <c r="C8808" s="71" t="s">
        <v>154</v>
      </c>
      <c r="D8808" s="72" t="n">
        <v>0</v>
      </c>
      <c r="E8808" s="71" t="n">
        <v>0</v>
      </c>
      <c r="F8808" s="71" t="n">
        <v>2</v>
      </c>
      <c r="G8808" s="72" t="n">
        <v>505.35</v>
      </c>
      <c r="H8808" s="72" t="n">
        <v>467.46</v>
      </c>
      <c r="I8808" s="71" t="n">
        <f aca="false">IF(B8808&gt;=Settings!$B$23,1,0)</f>
        <v>1</v>
      </c>
      <c r="J8808" s="71" t="n">
        <v>1</v>
      </c>
      <c r="K8808" s="71" t="n">
        <f aca="false">F8808*I8808*J8808</f>
        <v>2</v>
      </c>
      <c r="L8808" s="71" t="n">
        <f aca="false">E8808*I8808*J8808</f>
        <v>0</v>
      </c>
      <c r="M8808" s="72" t="n">
        <f aca="false">G8808*I8808*J8808</f>
        <v>505.35</v>
      </c>
      <c r="N8808" s="72" t="n">
        <f aca="false">D8808*I8808*J8808</f>
        <v>-0</v>
      </c>
      <c r="O8808" s="71" t="n">
        <f aca="false">F8808*J8808</f>
        <v>2</v>
      </c>
      <c r="P8808" s="71" t="n">
        <f aca="false">E8808*J8808</f>
        <v>0</v>
      </c>
    </row>
    <row r="8809" customFormat="false" ht="15" hidden="false" customHeight="false" outlineLevel="0" collapsed="false">
      <c r="A8809" s="71" t="s">
        <v>60</v>
      </c>
      <c r="B8809" s="71" t="s">
        <v>55</v>
      </c>
      <c r="C8809" s="71" t="s">
        <v>2146</v>
      </c>
      <c r="D8809" s="72" t="n">
        <v>0</v>
      </c>
      <c r="E8809" s="71" t="n">
        <v>0</v>
      </c>
      <c r="F8809" s="71" t="n">
        <v>15</v>
      </c>
      <c r="G8809" s="72" t="n">
        <v>2135.66</v>
      </c>
      <c r="H8809" s="72" t="n">
        <v>2029.8</v>
      </c>
      <c r="I8809" s="71" t="n">
        <f aca="false">IF(B8809&gt;=Settings!$B$23,1,0)</f>
        <v>1</v>
      </c>
      <c r="J8809" s="71" t="n">
        <v>1</v>
      </c>
      <c r="K8809" s="71" t="n">
        <f aca="false">F8809*I8809*J8809</f>
        <v>15</v>
      </c>
      <c r="L8809" s="71" t="n">
        <f aca="false">E8809*I8809*J8809</f>
        <v>0</v>
      </c>
      <c r="M8809" s="72" t="n">
        <f aca="false">G8809*I8809*J8809</f>
        <v>2135.66</v>
      </c>
      <c r="N8809" s="72" t="n">
        <f aca="false">D8809*I8809*J8809</f>
        <v>-0</v>
      </c>
      <c r="O8809" s="71" t="n">
        <f aca="false">F8809*J8809</f>
        <v>15</v>
      </c>
      <c r="P8809" s="71" t="n">
        <f aca="false">E8809*J8809</f>
        <v>0</v>
      </c>
    </row>
    <row r="8810" customFormat="false" ht="15" hidden="false" customHeight="false" outlineLevel="0" collapsed="false">
      <c r="A8810" s="71" t="s">
        <v>60</v>
      </c>
      <c r="B8810" s="71" t="s">
        <v>55</v>
      </c>
      <c r="C8810" s="71" t="s">
        <v>972</v>
      </c>
      <c r="D8810" s="72" t="n">
        <v>240.86</v>
      </c>
      <c r="E8810" s="71" t="n">
        <v>1</v>
      </c>
      <c r="F8810" s="71" t="n">
        <v>1</v>
      </c>
      <c r="G8810" s="72" t="n">
        <v>240.86</v>
      </c>
      <c r="H8810" s="72" t="n">
        <v>0</v>
      </c>
      <c r="I8810" s="71" t="n">
        <f aca="false">IF(B8810&gt;=Settings!$B$23,1,0)</f>
        <v>1</v>
      </c>
      <c r="J8810" s="71" t="n">
        <v>1</v>
      </c>
      <c r="K8810" s="71" t="n">
        <f aca="false">F8810*I8810*J8810</f>
        <v>1</v>
      </c>
      <c r="L8810" s="71" t="n">
        <f aca="false">E8810*I8810*J8810</f>
        <v>1</v>
      </c>
      <c r="M8810" s="72" t="n">
        <f aca="false">G8810*I8810*J8810</f>
        <v>240.86</v>
      </c>
      <c r="N8810" s="72" t="n">
        <f aca="false">D8810*I8810*J8810</f>
        <v>240.86</v>
      </c>
      <c r="O8810" s="71" t="n">
        <f aca="false">F8810*J8810</f>
        <v>1</v>
      </c>
      <c r="P8810" s="71" t="n">
        <f aca="false">E8810*J8810</f>
        <v>1</v>
      </c>
    </row>
    <row r="8811" customFormat="false" ht="15" hidden="false" customHeight="false" outlineLevel="0" collapsed="false">
      <c r="A8811" s="71" t="s">
        <v>59</v>
      </c>
      <c r="B8811" s="71" t="s">
        <v>55</v>
      </c>
      <c r="C8811" s="71" t="s">
        <v>574</v>
      </c>
      <c r="D8811" s="72" t="n">
        <v>272.59</v>
      </c>
      <c r="E8811" s="71" t="n">
        <v>3</v>
      </c>
      <c r="F8811" s="71" t="n">
        <v>27</v>
      </c>
      <c r="G8811" s="72" t="n">
        <v>2266.9</v>
      </c>
      <c r="H8811" s="72" t="n">
        <v>1958.23</v>
      </c>
      <c r="I8811" s="71" t="n">
        <f aca="false">IF(B8811&gt;=Settings!$B$23,1,0)</f>
        <v>1</v>
      </c>
      <c r="J8811" s="71" t="n">
        <v>1</v>
      </c>
      <c r="K8811" s="71" t="n">
        <f aca="false">F8811*I8811*J8811</f>
        <v>27</v>
      </c>
      <c r="L8811" s="71" t="n">
        <f aca="false">E8811*I8811*J8811</f>
        <v>3</v>
      </c>
      <c r="M8811" s="72" t="n">
        <f aca="false">G8811*I8811*J8811</f>
        <v>2266.9</v>
      </c>
      <c r="N8811" s="72" t="n">
        <f aca="false">D8811*I8811*J8811</f>
        <v>272.59</v>
      </c>
      <c r="O8811" s="71" t="n">
        <f aca="false">F8811*J8811</f>
        <v>27</v>
      </c>
      <c r="P8811" s="71" t="n">
        <f aca="false">E8811*J8811</f>
        <v>3</v>
      </c>
    </row>
    <row r="8812" customFormat="false" ht="15" hidden="false" customHeight="false" outlineLevel="0" collapsed="false">
      <c r="A8812" s="71" t="s">
        <v>61</v>
      </c>
      <c r="B8812" s="71" t="s">
        <v>55</v>
      </c>
      <c r="C8812" s="71" t="s">
        <v>155</v>
      </c>
      <c r="D8812" s="72" t="n">
        <v>90.86</v>
      </c>
      <c r="E8812" s="71" t="n">
        <v>1</v>
      </c>
      <c r="F8812" s="71" t="n">
        <v>7</v>
      </c>
      <c r="G8812" s="72" t="n">
        <v>663.3</v>
      </c>
      <c r="H8812" s="72" t="n">
        <v>543.16</v>
      </c>
      <c r="I8812" s="71" t="n">
        <f aca="false">IF(B8812&gt;=Settings!$B$23,1,0)</f>
        <v>1</v>
      </c>
      <c r="J8812" s="71" t="n">
        <v>1</v>
      </c>
      <c r="K8812" s="71" t="n">
        <f aca="false">F8812*I8812*J8812</f>
        <v>7</v>
      </c>
      <c r="L8812" s="71" t="n">
        <f aca="false">E8812*I8812*J8812</f>
        <v>1</v>
      </c>
      <c r="M8812" s="72" t="n">
        <f aca="false">G8812*I8812*J8812</f>
        <v>663.3</v>
      </c>
      <c r="N8812" s="72" t="n">
        <f aca="false">D8812*I8812*J8812</f>
        <v>90.86</v>
      </c>
      <c r="O8812" s="71" t="n">
        <f aca="false">F8812*J8812</f>
        <v>7</v>
      </c>
      <c r="P8812" s="71" t="n">
        <f aca="false">E8812*J8812</f>
        <v>1</v>
      </c>
    </row>
    <row r="8813" customFormat="false" ht="15" hidden="false" customHeight="false" outlineLevel="0" collapsed="false">
      <c r="A8813" s="71" t="s">
        <v>61</v>
      </c>
      <c r="B8813" s="71" t="s">
        <v>55</v>
      </c>
      <c r="C8813" s="71" t="s">
        <v>1479</v>
      </c>
      <c r="D8813" s="72" t="n">
        <v>0</v>
      </c>
      <c r="E8813" s="71" t="n">
        <v>0</v>
      </c>
      <c r="F8813" s="71" t="n">
        <v>6</v>
      </c>
      <c r="G8813" s="72" t="n">
        <v>377</v>
      </c>
      <c r="H8813" s="72" t="n">
        <v>357.27</v>
      </c>
      <c r="I8813" s="71" t="n">
        <f aca="false">IF(B8813&gt;=Settings!$B$23,1,0)</f>
        <v>1</v>
      </c>
      <c r="J8813" s="71" t="n">
        <v>1</v>
      </c>
      <c r="K8813" s="71" t="n">
        <f aca="false">F8813*I8813*J8813</f>
        <v>6</v>
      </c>
      <c r="L8813" s="71" t="n">
        <f aca="false">E8813*I8813*J8813</f>
        <v>0</v>
      </c>
      <c r="M8813" s="72" t="n">
        <f aca="false">G8813*I8813*J8813</f>
        <v>377</v>
      </c>
      <c r="N8813" s="72" t="n">
        <f aca="false">D8813*I8813*J8813</f>
        <v>-0</v>
      </c>
      <c r="O8813" s="71" t="n">
        <f aca="false">F8813*J8813</f>
        <v>6</v>
      </c>
      <c r="P8813" s="71" t="n">
        <f aca="false">E8813*J8813</f>
        <v>0</v>
      </c>
    </row>
    <row r="8814" customFormat="false" ht="15" hidden="false" customHeight="false" outlineLevel="0" collapsed="false">
      <c r="A8814" s="71" t="s">
        <v>59</v>
      </c>
      <c r="B8814" s="71" t="s">
        <v>55</v>
      </c>
      <c r="C8814" s="71" t="s">
        <v>1325</v>
      </c>
      <c r="D8814" s="72" t="n">
        <v>99.95</v>
      </c>
      <c r="E8814" s="71" t="n">
        <v>1</v>
      </c>
      <c r="F8814" s="71" t="n">
        <v>2</v>
      </c>
      <c r="G8814" s="72" t="n">
        <v>245.36</v>
      </c>
      <c r="H8814" s="72" t="n">
        <v>145.41</v>
      </c>
      <c r="I8814" s="71" t="n">
        <f aca="false">IF(B8814&gt;=Settings!$B$23,1,0)</f>
        <v>1</v>
      </c>
      <c r="J8814" s="71" t="n">
        <v>1</v>
      </c>
      <c r="K8814" s="71" t="n">
        <f aca="false">F8814*I8814*J8814</f>
        <v>2</v>
      </c>
      <c r="L8814" s="71" t="n">
        <f aca="false">E8814*I8814*J8814</f>
        <v>1</v>
      </c>
      <c r="M8814" s="72" t="n">
        <f aca="false">G8814*I8814*J8814</f>
        <v>245.36</v>
      </c>
      <c r="N8814" s="72" t="n">
        <f aca="false">D8814*I8814*J8814</f>
        <v>99.95</v>
      </c>
      <c r="O8814" s="71" t="n">
        <f aca="false">F8814*J8814</f>
        <v>2</v>
      </c>
      <c r="P8814" s="71" t="n">
        <f aca="false">E8814*J8814</f>
        <v>1</v>
      </c>
    </row>
    <row r="8815" customFormat="false" ht="15" hidden="false" customHeight="false" outlineLevel="0" collapsed="false">
      <c r="A8815" s="71" t="s">
        <v>60</v>
      </c>
      <c r="B8815" s="71" t="s">
        <v>55</v>
      </c>
      <c r="C8815" s="71" t="s">
        <v>1282</v>
      </c>
      <c r="D8815" s="72" t="n">
        <v>0</v>
      </c>
      <c r="E8815" s="71" t="n">
        <v>0</v>
      </c>
      <c r="F8815" s="71" t="n">
        <v>1</v>
      </c>
      <c r="G8815" s="72" t="n">
        <v>28.14</v>
      </c>
      <c r="H8815" s="72" t="n">
        <v>28.14</v>
      </c>
      <c r="I8815" s="71" t="n">
        <f aca="false">IF(B8815&gt;=Settings!$B$23,1,0)</f>
        <v>1</v>
      </c>
      <c r="J8815" s="71" t="n">
        <v>1</v>
      </c>
      <c r="K8815" s="71" t="n">
        <f aca="false">F8815*I8815*J8815</f>
        <v>1</v>
      </c>
      <c r="L8815" s="71" t="n">
        <f aca="false">E8815*I8815*J8815</f>
        <v>0</v>
      </c>
      <c r="M8815" s="72" t="n">
        <f aca="false">G8815*I8815*J8815</f>
        <v>28.14</v>
      </c>
      <c r="N8815" s="72" t="n">
        <f aca="false">D8815*I8815*J8815</f>
        <v>-0</v>
      </c>
      <c r="O8815" s="71" t="n">
        <f aca="false">F8815*J8815</f>
        <v>1</v>
      </c>
      <c r="P8815" s="71" t="n">
        <f aca="false">E8815*J8815</f>
        <v>0</v>
      </c>
    </row>
    <row r="8816" customFormat="false" ht="15" hidden="false" customHeight="false" outlineLevel="0" collapsed="false">
      <c r="A8816" s="71" t="s">
        <v>59</v>
      </c>
      <c r="B8816" s="71" t="s">
        <v>55</v>
      </c>
      <c r="C8816" s="71" t="s">
        <v>1133</v>
      </c>
      <c r="D8816" s="72" t="n">
        <v>93.59</v>
      </c>
      <c r="E8816" s="71" t="n">
        <v>1</v>
      </c>
      <c r="F8816" s="71" t="n">
        <v>4</v>
      </c>
      <c r="G8816" s="72" t="n">
        <v>355.26</v>
      </c>
      <c r="H8816" s="72" t="n">
        <v>224.79</v>
      </c>
      <c r="I8816" s="71" t="n">
        <f aca="false">IF(B8816&gt;=Settings!$B$23,1,0)</f>
        <v>1</v>
      </c>
      <c r="J8816" s="71" t="n">
        <v>1</v>
      </c>
      <c r="K8816" s="71" t="n">
        <f aca="false">F8816*I8816*J8816</f>
        <v>4</v>
      </c>
      <c r="L8816" s="71" t="n">
        <f aca="false">E8816*I8816*J8816</f>
        <v>1</v>
      </c>
      <c r="M8816" s="72" t="n">
        <f aca="false">G8816*I8816*J8816</f>
        <v>355.26</v>
      </c>
      <c r="N8816" s="72" t="n">
        <f aca="false">D8816*I8816*J8816</f>
        <v>93.59</v>
      </c>
      <c r="O8816" s="71" t="n">
        <f aca="false">F8816*J8816</f>
        <v>4</v>
      </c>
      <c r="P8816" s="71" t="n">
        <f aca="false">E8816*J8816</f>
        <v>1</v>
      </c>
    </row>
    <row r="8817" customFormat="false" ht="15" hidden="false" customHeight="false" outlineLevel="0" collapsed="false">
      <c r="A8817" s="71" t="s">
        <v>59</v>
      </c>
      <c r="B8817" s="71" t="s">
        <v>55</v>
      </c>
      <c r="C8817" s="71" t="s">
        <v>1131</v>
      </c>
      <c r="D8817" s="72" t="n">
        <v>0</v>
      </c>
      <c r="E8817" s="71" t="n">
        <v>0</v>
      </c>
      <c r="F8817" s="71" t="n">
        <v>1</v>
      </c>
      <c r="G8817" s="72" t="n">
        <v>68.14</v>
      </c>
      <c r="H8817" s="72" t="n">
        <v>68.14</v>
      </c>
      <c r="I8817" s="71" t="n">
        <f aca="false">IF(B8817&gt;=Settings!$B$23,1,0)</f>
        <v>1</v>
      </c>
      <c r="J8817" s="71" t="n">
        <v>1</v>
      </c>
      <c r="K8817" s="71" t="n">
        <f aca="false">F8817*I8817*J8817</f>
        <v>1</v>
      </c>
      <c r="L8817" s="71" t="n">
        <f aca="false">E8817*I8817*J8817</f>
        <v>0</v>
      </c>
      <c r="M8817" s="72" t="n">
        <f aca="false">G8817*I8817*J8817</f>
        <v>68.14</v>
      </c>
      <c r="N8817" s="72" t="n">
        <f aca="false">D8817*I8817*J8817</f>
        <v>-0</v>
      </c>
      <c r="O8817" s="71" t="n">
        <f aca="false">F8817*J8817</f>
        <v>1</v>
      </c>
      <c r="P8817" s="71" t="n">
        <f aca="false">E8817*J8817</f>
        <v>0</v>
      </c>
    </row>
    <row r="8818" customFormat="false" ht="15" hidden="false" customHeight="false" outlineLevel="0" collapsed="false">
      <c r="A8818" s="71" t="s">
        <v>59</v>
      </c>
      <c r="B8818" s="71" t="s">
        <v>55</v>
      </c>
      <c r="C8818" s="71" t="s">
        <v>1132</v>
      </c>
      <c r="D8818" s="72" t="n">
        <v>186.32</v>
      </c>
      <c r="E8818" s="71" t="n">
        <v>1</v>
      </c>
      <c r="F8818" s="71" t="n">
        <v>2</v>
      </c>
      <c r="G8818" s="72" t="n">
        <v>372.64</v>
      </c>
      <c r="H8818" s="72" t="n">
        <v>186.32</v>
      </c>
      <c r="I8818" s="71" t="n">
        <f aca="false">IF(B8818&gt;=Settings!$B$23,1,0)</f>
        <v>1</v>
      </c>
      <c r="J8818" s="71" t="n">
        <v>1</v>
      </c>
      <c r="K8818" s="71" t="n">
        <f aca="false">F8818*I8818*J8818</f>
        <v>2</v>
      </c>
      <c r="L8818" s="71" t="n">
        <f aca="false">E8818*I8818*J8818</f>
        <v>1</v>
      </c>
      <c r="M8818" s="72" t="n">
        <f aca="false">G8818*I8818*J8818</f>
        <v>372.64</v>
      </c>
      <c r="N8818" s="72" t="n">
        <f aca="false">D8818*I8818*J8818</f>
        <v>186.32</v>
      </c>
      <c r="O8818" s="71" t="n">
        <f aca="false">F8818*J8818</f>
        <v>2</v>
      </c>
      <c r="P8818" s="71" t="n">
        <f aca="false">E8818*J8818</f>
        <v>1</v>
      </c>
    </row>
    <row r="8819" customFormat="false" ht="15" hidden="false" customHeight="false" outlineLevel="0" collapsed="false">
      <c r="A8819" s="71" t="s">
        <v>59</v>
      </c>
      <c r="B8819" s="71" t="s">
        <v>55</v>
      </c>
      <c r="C8819" s="71" t="s">
        <v>164</v>
      </c>
      <c r="D8819" s="72" t="n">
        <v>0</v>
      </c>
      <c r="E8819" s="71" t="n">
        <v>0</v>
      </c>
      <c r="F8819" s="71" t="n">
        <v>1</v>
      </c>
      <c r="G8819" s="72" t="n">
        <v>95.4</v>
      </c>
      <c r="H8819" s="72" t="n">
        <v>81.1</v>
      </c>
      <c r="I8819" s="71" t="n">
        <f aca="false">IF(B8819&gt;=Settings!$B$23,1,0)</f>
        <v>1</v>
      </c>
      <c r="J8819" s="71" t="n">
        <v>1</v>
      </c>
      <c r="K8819" s="71" t="n">
        <f aca="false">F8819*I8819*J8819</f>
        <v>1</v>
      </c>
      <c r="L8819" s="71" t="n">
        <f aca="false">E8819*I8819*J8819</f>
        <v>0</v>
      </c>
      <c r="M8819" s="72" t="n">
        <f aca="false">G8819*I8819*J8819</f>
        <v>95.4</v>
      </c>
      <c r="N8819" s="72" t="n">
        <f aca="false">D8819*I8819*J8819</f>
        <v>-0</v>
      </c>
      <c r="O8819" s="71" t="n">
        <f aca="false">F8819*J8819</f>
        <v>1</v>
      </c>
      <c r="P8819" s="71" t="n">
        <f aca="false">E8819*J8819</f>
        <v>0</v>
      </c>
    </row>
    <row r="8820" customFormat="false" ht="15" hidden="false" customHeight="false" outlineLevel="0" collapsed="false">
      <c r="A8820" s="71" t="s">
        <v>61</v>
      </c>
      <c r="B8820" s="71" t="s">
        <v>55</v>
      </c>
      <c r="C8820" s="71" t="s">
        <v>2476</v>
      </c>
      <c r="D8820" s="72" t="n">
        <v>0</v>
      </c>
      <c r="E8820" s="71" t="n">
        <v>0</v>
      </c>
      <c r="F8820" s="71" t="n">
        <v>1</v>
      </c>
      <c r="G8820" s="72" t="n">
        <v>108.14</v>
      </c>
      <c r="H8820" s="72" t="n">
        <v>108.14</v>
      </c>
      <c r="I8820" s="71" t="n">
        <f aca="false">IF(B8820&gt;=Settings!$B$23,1,0)</f>
        <v>1</v>
      </c>
      <c r="J8820" s="71" t="n">
        <v>1</v>
      </c>
      <c r="K8820" s="71" t="n">
        <f aca="false">F8820*I8820*J8820</f>
        <v>1</v>
      </c>
      <c r="L8820" s="71" t="n">
        <f aca="false">E8820*I8820*J8820</f>
        <v>0</v>
      </c>
      <c r="M8820" s="72" t="n">
        <f aca="false">G8820*I8820*J8820</f>
        <v>108.14</v>
      </c>
      <c r="N8820" s="72" t="n">
        <f aca="false">D8820*I8820*J8820</f>
        <v>-0</v>
      </c>
      <c r="O8820" s="71" t="n">
        <f aca="false">F8820*J8820</f>
        <v>1</v>
      </c>
      <c r="P8820" s="71" t="n">
        <f aca="false">E8820*J8820</f>
        <v>0</v>
      </c>
    </row>
    <row r="8821" customFormat="false" ht="15" hidden="false" customHeight="false" outlineLevel="0" collapsed="false">
      <c r="A8821" s="71" t="s">
        <v>59</v>
      </c>
      <c r="B8821" s="71" t="s">
        <v>55</v>
      </c>
      <c r="C8821" s="71" t="s">
        <v>663</v>
      </c>
      <c r="D8821" s="72" t="n">
        <v>45.41</v>
      </c>
      <c r="E8821" s="71" t="n">
        <v>1</v>
      </c>
      <c r="F8821" s="71" t="n">
        <v>0</v>
      </c>
      <c r="G8821" s="72" t="n">
        <v>0</v>
      </c>
      <c r="H8821" s="72" t="n">
        <v>-45.41</v>
      </c>
      <c r="I8821" s="71" t="n">
        <f aca="false">IF(B8821&gt;=Settings!$B$23,1,0)</f>
        <v>1</v>
      </c>
      <c r="J8821" s="71" t="n">
        <v>1</v>
      </c>
      <c r="K8821" s="71" t="n">
        <f aca="false">F8821*I8821*J8821</f>
        <v>0</v>
      </c>
      <c r="L8821" s="71" t="n">
        <f aca="false">E8821*I8821*J8821</f>
        <v>1</v>
      </c>
      <c r="M8821" s="72" t="n">
        <f aca="false">G8821*I8821*J8821</f>
        <v>0</v>
      </c>
      <c r="N8821" s="72" t="n">
        <f aca="false">D8821*I8821*J8821</f>
        <v>45.41</v>
      </c>
      <c r="O8821" s="71" t="n">
        <f aca="false">F8821*J8821</f>
        <v>0</v>
      </c>
      <c r="P8821" s="71" t="n">
        <f aca="false">E8821*J8821</f>
        <v>1</v>
      </c>
    </row>
    <row r="8822" customFormat="false" ht="15" hidden="false" customHeight="false" outlineLevel="0" collapsed="false">
      <c r="A8822" s="71" t="s">
        <v>61</v>
      </c>
      <c r="B8822" s="71" t="s">
        <v>55</v>
      </c>
      <c r="C8822" s="71" t="s">
        <v>886</v>
      </c>
      <c r="D8822" s="72" t="n">
        <v>0</v>
      </c>
      <c r="E8822" s="71" t="n">
        <v>0</v>
      </c>
      <c r="F8822" s="71" t="n">
        <v>1</v>
      </c>
      <c r="G8822" s="72" t="n">
        <v>154.5</v>
      </c>
      <c r="H8822" s="72" t="n">
        <v>154.5</v>
      </c>
      <c r="I8822" s="71" t="n">
        <f aca="false">IF(B8822&gt;=Settings!$B$23,1,0)</f>
        <v>1</v>
      </c>
      <c r="J8822" s="71" t="n">
        <v>1</v>
      </c>
      <c r="K8822" s="71" t="n">
        <f aca="false">F8822*I8822*J8822</f>
        <v>1</v>
      </c>
      <c r="L8822" s="71" t="n">
        <f aca="false">E8822*I8822*J8822</f>
        <v>0</v>
      </c>
      <c r="M8822" s="72" t="n">
        <f aca="false">G8822*I8822*J8822</f>
        <v>154.5</v>
      </c>
      <c r="N8822" s="72" t="n">
        <f aca="false">D8822*I8822*J8822</f>
        <v>-0</v>
      </c>
      <c r="O8822" s="71" t="n">
        <f aca="false">F8822*J8822</f>
        <v>1</v>
      </c>
      <c r="P8822" s="71" t="n">
        <f aca="false">E8822*J8822</f>
        <v>0</v>
      </c>
    </row>
    <row r="8823" customFormat="false" ht="15" hidden="false" customHeight="false" outlineLevel="0" collapsed="false">
      <c r="A8823" s="71" t="s">
        <v>61</v>
      </c>
      <c r="B8823" s="71" t="s">
        <v>55</v>
      </c>
      <c r="C8823" s="71" t="s">
        <v>2379</v>
      </c>
      <c r="D8823" s="72" t="n">
        <v>49.95</v>
      </c>
      <c r="E8823" s="71" t="n">
        <v>1</v>
      </c>
      <c r="F8823" s="71" t="n">
        <v>2</v>
      </c>
      <c r="G8823" s="72" t="n">
        <v>99.9</v>
      </c>
      <c r="H8823" s="72" t="n">
        <v>42.46</v>
      </c>
      <c r="I8823" s="71" t="n">
        <f aca="false">IF(B8823&gt;=Settings!$B$23,1,0)</f>
        <v>1</v>
      </c>
      <c r="J8823" s="71" t="n">
        <v>1</v>
      </c>
      <c r="K8823" s="71" t="n">
        <f aca="false">F8823*I8823*J8823</f>
        <v>2</v>
      </c>
      <c r="L8823" s="71" t="n">
        <f aca="false">E8823*I8823*J8823</f>
        <v>1</v>
      </c>
      <c r="M8823" s="72" t="n">
        <f aca="false">G8823*I8823*J8823</f>
        <v>99.9</v>
      </c>
      <c r="N8823" s="72" t="n">
        <f aca="false">D8823*I8823*J8823</f>
        <v>49.95</v>
      </c>
      <c r="O8823" s="71" t="n">
        <f aca="false">F8823*J8823</f>
        <v>2</v>
      </c>
      <c r="P8823" s="71" t="n">
        <f aca="false">E8823*J8823</f>
        <v>1</v>
      </c>
    </row>
    <row r="8824" customFormat="false" ht="15" hidden="false" customHeight="false" outlineLevel="0" collapsed="false">
      <c r="A8824" s="71" t="s">
        <v>59</v>
      </c>
      <c r="B8824" s="71" t="s">
        <v>55</v>
      </c>
      <c r="C8824" s="71" t="s">
        <v>894</v>
      </c>
      <c r="D8824" s="72" t="n">
        <v>0</v>
      </c>
      <c r="E8824" s="71" t="n">
        <v>0</v>
      </c>
      <c r="F8824" s="71" t="n">
        <v>1</v>
      </c>
      <c r="G8824" s="72" t="n">
        <v>99.95</v>
      </c>
      <c r="H8824" s="72" t="n">
        <v>84.97</v>
      </c>
      <c r="I8824" s="71" t="n">
        <f aca="false">IF(B8824&gt;=Settings!$B$23,1,0)</f>
        <v>1</v>
      </c>
      <c r="J8824" s="71" t="n">
        <v>1</v>
      </c>
      <c r="K8824" s="71" t="n">
        <f aca="false">F8824*I8824*J8824</f>
        <v>1</v>
      </c>
      <c r="L8824" s="71" t="n">
        <f aca="false">E8824*I8824*J8824</f>
        <v>0</v>
      </c>
      <c r="M8824" s="72" t="n">
        <f aca="false">G8824*I8824*J8824</f>
        <v>99.95</v>
      </c>
      <c r="N8824" s="72" t="n">
        <f aca="false">D8824*I8824*J8824</f>
        <v>-0</v>
      </c>
      <c r="O8824" s="71" t="n">
        <f aca="false">F8824*J8824</f>
        <v>1</v>
      </c>
      <c r="P8824" s="71" t="n">
        <f aca="false">E8824*J8824</f>
        <v>0</v>
      </c>
    </row>
    <row r="8825" customFormat="false" ht="15" hidden="false" customHeight="false" outlineLevel="0" collapsed="false">
      <c r="A8825" s="71" t="s">
        <v>62</v>
      </c>
      <c r="B8825" s="71" t="s">
        <v>55</v>
      </c>
      <c r="C8825" s="71" t="s">
        <v>927</v>
      </c>
      <c r="D8825" s="72" t="n">
        <v>0</v>
      </c>
      <c r="E8825" s="71" t="n">
        <v>0</v>
      </c>
      <c r="F8825" s="71" t="n">
        <v>1</v>
      </c>
      <c r="G8825" s="72" t="n">
        <v>99.95</v>
      </c>
      <c r="H8825" s="72" t="n">
        <v>99.95</v>
      </c>
      <c r="I8825" s="71" t="n">
        <f aca="false">IF(B8825&gt;=Settings!$B$23,1,0)</f>
        <v>1</v>
      </c>
      <c r="J8825" s="71" t="n">
        <v>1</v>
      </c>
      <c r="K8825" s="71" t="n">
        <f aca="false">F8825*I8825*J8825</f>
        <v>1</v>
      </c>
      <c r="L8825" s="71" t="n">
        <f aca="false">E8825*I8825*J8825</f>
        <v>0</v>
      </c>
      <c r="M8825" s="72" t="n">
        <f aca="false">G8825*I8825*J8825</f>
        <v>99.95</v>
      </c>
      <c r="N8825" s="72" t="n">
        <f aca="false">D8825*I8825*J8825</f>
        <v>-0</v>
      </c>
      <c r="O8825" s="71" t="n">
        <f aca="false">F8825*J8825</f>
        <v>1</v>
      </c>
      <c r="P8825" s="71" t="n">
        <f aca="false">E8825*J8825</f>
        <v>0</v>
      </c>
    </row>
    <row r="8826" customFormat="false" ht="15" hidden="false" customHeight="false" outlineLevel="0" collapsed="false">
      <c r="A8826" s="71" t="s">
        <v>63</v>
      </c>
      <c r="B8826" s="71" t="s">
        <v>55</v>
      </c>
      <c r="C8826" s="71" t="s">
        <v>2423</v>
      </c>
      <c r="D8826" s="72" t="n">
        <v>0</v>
      </c>
      <c r="E8826" s="71" t="n">
        <v>0</v>
      </c>
      <c r="F8826" s="71" t="n">
        <v>1</v>
      </c>
      <c r="G8826" s="72" t="n">
        <v>9.05</v>
      </c>
      <c r="H8826" s="72" t="n">
        <v>9.05</v>
      </c>
      <c r="I8826" s="71" t="n">
        <f aca="false">IF(B8826&gt;=Settings!$B$23,1,0)</f>
        <v>1</v>
      </c>
      <c r="J8826" s="71" t="n">
        <v>1</v>
      </c>
      <c r="K8826" s="71" t="n">
        <f aca="false">F8826*I8826*J8826</f>
        <v>1</v>
      </c>
      <c r="L8826" s="71" t="n">
        <f aca="false">E8826*I8826*J8826</f>
        <v>0</v>
      </c>
      <c r="M8826" s="72" t="n">
        <f aca="false">G8826*I8826*J8826</f>
        <v>9.05</v>
      </c>
      <c r="N8826" s="72" t="n">
        <f aca="false">D8826*I8826*J8826</f>
        <v>-0</v>
      </c>
      <c r="O8826" s="71" t="n">
        <f aca="false">F8826*J8826</f>
        <v>1</v>
      </c>
      <c r="P8826" s="71" t="n">
        <f aca="false">E8826*J8826</f>
        <v>0</v>
      </c>
    </row>
    <row r="8827" customFormat="false" ht="15" hidden="false" customHeight="false" outlineLevel="0" collapsed="false">
      <c r="A8827" s="71" t="s">
        <v>59</v>
      </c>
      <c r="B8827" s="71" t="s">
        <v>55</v>
      </c>
      <c r="C8827" s="71" t="s">
        <v>1057</v>
      </c>
      <c r="D8827" s="72" t="n">
        <v>0</v>
      </c>
      <c r="E8827" s="71" t="n">
        <v>0</v>
      </c>
      <c r="F8827" s="71" t="n">
        <v>4</v>
      </c>
      <c r="G8827" s="72" t="n">
        <v>340.71</v>
      </c>
      <c r="H8827" s="72" t="n">
        <v>311.65</v>
      </c>
      <c r="I8827" s="71" t="n">
        <f aca="false">IF(B8827&gt;=Settings!$B$23,1,0)</f>
        <v>1</v>
      </c>
      <c r="J8827" s="71" t="n">
        <v>1</v>
      </c>
      <c r="K8827" s="71" t="n">
        <f aca="false">F8827*I8827*J8827</f>
        <v>4</v>
      </c>
      <c r="L8827" s="71" t="n">
        <f aca="false">E8827*I8827*J8827</f>
        <v>0</v>
      </c>
      <c r="M8827" s="72" t="n">
        <f aca="false">G8827*I8827*J8827</f>
        <v>340.71</v>
      </c>
      <c r="N8827" s="72" t="n">
        <f aca="false">D8827*I8827*J8827</f>
        <v>-0</v>
      </c>
      <c r="O8827" s="71" t="n">
        <f aca="false">F8827*J8827</f>
        <v>4</v>
      </c>
      <c r="P8827" s="71" t="n">
        <f aca="false">E8827*J8827</f>
        <v>0</v>
      </c>
    </row>
    <row r="8828" customFormat="false" ht="15" hidden="false" customHeight="false" outlineLevel="0" collapsed="false">
      <c r="A8828" s="71" t="s">
        <v>61</v>
      </c>
      <c r="B8828" s="71" t="s">
        <v>55</v>
      </c>
      <c r="C8828" s="71" t="s">
        <v>971</v>
      </c>
      <c r="D8828" s="72" t="n">
        <v>0</v>
      </c>
      <c r="E8828" s="71" t="n">
        <v>0</v>
      </c>
      <c r="F8828" s="71" t="n">
        <v>1</v>
      </c>
      <c r="G8828" s="72" t="n">
        <v>68.14</v>
      </c>
      <c r="H8828" s="72" t="n">
        <v>68.14</v>
      </c>
      <c r="I8828" s="71" t="n">
        <f aca="false">IF(B8828&gt;=Settings!$B$23,1,0)</f>
        <v>1</v>
      </c>
      <c r="J8828" s="71" t="n">
        <v>1</v>
      </c>
      <c r="K8828" s="71" t="n">
        <f aca="false">F8828*I8828*J8828</f>
        <v>1</v>
      </c>
      <c r="L8828" s="71" t="n">
        <f aca="false">E8828*I8828*J8828</f>
        <v>0</v>
      </c>
      <c r="M8828" s="72" t="n">
        <f aca="false">G8828*I8828*J8828</f>
        <v>68.14</v>
      </c>
      <c r="N8828" s="72" t="n">
        <f aca="false">D8828*I8828*J8828</f>
        <v>-0</v>
      </c>
      <c r="O8828" s="71" t="n">
        <f aca="false">F8828*J8828</f>
        <v>1</v>
      </c>
      <c r="P8828" s="71" t="n">
        <f aca="false">E8828*J8828</f>
        <v>0</v>
      </c>
    </row>
    <row r="8829" customFormat="false" ht="15" hidden="false" customHeight="false" outlineLevel="0" collapsed="false">
      <c r="A8829" s="71" t="s">
        <v>62</v>
      </c>
      <c r="B8829" s="71" t="s">
        <v>55</v>
      </c>
      <c r="C8829" s="71" t="s">
        <v>1016</v>
      </c>
      <c r="D8829" s="72" t="n">
        <v>0</v>
      </c>
      <c r="E8829" s="71" t="n">
        <v>0</v>
      </c>
      <c r="F8829" s="71" t="n">
        <v>2</v>
      </c>
      <c r="G8829" s="72" t="n">
        <v>54.46</v>
      </c>
      <c r="H8829" s="72" t="n">
        <v>50.38</v>
      </c>
      <c r="I8829" s="71" t="n">
        <f aca="false">IF(B8829&gt;=Settings!$B$23,1,0)</f>
        <v>1</v>
      </c>
      <c r="J8829" s="71" t="n">
        <v>1</v>
      </c>
      <c r="K8829" s="71" t="n">
        <f aca="false">F8829*I8829*J8829</f>
        <v>2</v>
      </c>
      <c r="L8829" s="71" t="n">
        <f aca="false">E8829*I8829*J8829</f>
        <v>0</v>
      </c>
      <c r="M8829" s="72" t="n">
        <f aca="false">G8829*I8829*J8829</f>
        <v>54.46</v>
      </c>
      <c r="N8829" s="72" t="n">
        <f aca="false">D8829*I8829*J8829</f>
        <v>-0</v>
      </c>
      <c r="O8829" s="71" t="n">
        <f aca="false">F8829*J8829</f>
        <v>2</v>
      </c>
      <c r="P8829" s="71" t="n">
        <f aca="false">E8829*J8829</f>
        <v>0</v>
      </c>
    </row>
    <row r="8830" customFormat="false" ht="15" hidden="false" customHeight="false" outlineLevel="0" collapsed="false">
      <c r="A8830" s="71" t="s">
        <v>61</v>
      </c>
      <c r="B8830" s="71" t="s">
        <v>55</v>
      </c>
      <c r="C8830" s="71" t="s">
        <v>980</v>
      </c>
      <c r="D8830" s="72" t="n">
        <v>6.64</v>
      </c>
      <c r="E8830" s="71" t="n">
        <v>2</v>
      </c>
      <c r="F8830" s="71" t="n">
        <v>23</v>
      </c>
      <c r="G8830" s="72" t="n">
        <v>82.56</v>
      </c>
      <c r="H8830" s="72" t="n">
        <v>73.23</v>
      </c>
      <c r="I8830" s="71" t="n">
        <f aca="false">IF(B8830&gt;=Settings!$B$23,1,0)</f>
        <v>1</v>
      </c>
      <c r="J8830" s="71" t="n">
        <v>1</v>
      </c>
      <c r="K8830" s="71" t="n">
        <f aca="false">F8830*I8830*J8830</f>
        <v>23</v>
      </c>
      <c r="L8830" s="71" t="n">
        <f aca="false">E8830*I8830*J8830</f>
        <v>2</v>
      </c>
      <c r="M8830" s="72" t="n">
        <f aca="false">G8830*I8830*J8830</f>
        <v>82.56</v>
      </c>
      <c r="N8830" s="72" t="n">
        <f aca="false">D8830*I8830*J8830</f>
        <v>6.64</v>
      </c>
      <c r="O8830" s="71" t="n">
        <f aca="false">F8830*J8830</f>
        <v>23</v>
      </c>
      <c r="P8830" s="71" t="n">
        <f aca="false">E8830*J8830</f>
        <v>2</v>
      </c>
    </row>
    <row r="8831" customFormat="false" ht="15" hidden="false" customHeight="false" outlineLevel="0" collapsed="false">
      <c r="A8831" s="71" t="s">
        <v>59</v>
      </c>
      <c r="B8831" s="71" t="s">
        <v>55</v>
      </c>
      <c r="C8831" s="71" t="s">
        <v>128</v>
      </c>
      <c r="D8831" s="72" t="n">
        <v>653.72</v>
      </c>
      <c r="E8831" s="71" t="n">
        <v>9</v>
      </c>
      <c r="F8831" s="71" t="n">
        <v>72</v>
      </c>
      <c r="G8831" s="72" t="n">
        <v>5428.51</v>
      </c>
      <c r="H8831" s="72" t="n">
        <v>4544.68</v>
      </c>
      <c r="I8831" s="71" t="n">
        <f aca="false">IF(B8831&gt;=Settings!$B$23,1,0)</f>
        <v>1</v>
      </c>
      <c r="J8831" s="71" t="n">
        <v>1</v>
      </c>
      <c r="K8831" s="71" t="n">
        <f aca="false">F8831*I8831*J8831</f>
        <v>72</v>
      </c>
      <c r="L8831" s="71" t="n">
        <f aca="false">E8831*I8831*J8831</f>
        <v>9</v>
      </c>
      <c r="M8831" s="72" t="n">
        <f aca="false">G8831*I8831*J8831</f>
        <v>5428.51</v>
      </c>
      <c r="N8831" s="72" t="n">
        <f aca="false">D8831*I8831*J8831</f>
        <v>653.72</v>
      </c>
      <c r="O8831" s="71" t="n">
        <f aca="false">F8831*J8831</f>
        <v>72</v>
      </c>
      <c r="P8831" s="71" t="n">
        <f aca="false">E8831*J8831</f>
        <v>9</v>
      </c>
    </row>
    <row r="8832" customFormat="false" ht="15" hidden="false" customHeight="false" outlineLevel="0" collapsed="false">
      <c r="A8832" s="71" t="s">
        <v>61</v>
      </c>
      <c r="B8832" s="71" t="s">
        <v>55</v>
      </c>
      <c r="C8832" s="71" t="s">
        <v>1369</v>
      </c>
      <c r="D8832" s="72" t="n">
        <v>0</v>
      </c>
      <c r="E8832" s="71" t="n">
        <v>0</v>
      </c>
      <c r="F8832" s="71" t="n">
        <v>3</v>
      </c>
      <c r="G8832" s="72" t="n">
        <v>46.21</v>
      </c>
      <c r="H8832" s="72" t="n">
        <v>41.59</v>
      </c>
      <c r="I8832" s="71" t="n">
        <f aca="false">IF(B8832&gt;=Settings!$B$23,1,0)</f>
        <v>1</v>
      </c>
      <c r="J8832" s="71" t="n">
        <v>1</v>
      </c>
      <c r="K8832" s="71" t="n">
        <f aca="false">F8832*I8832*J8832</f>
        <v>3</v>
      </c>
      <c r="L8832" s="71" t="n">
        <f aca="false">E8832*I8832*J8832</f>
        <v>0</v>
      </c>
      <c r="M8832" s="72" t="n">
        <f aca="false">G8832*I8832*J8832</f>
        <v>46.21</v>
      </c>
      <c r="N8832" s="72" t="n">
        <f aca="false">D8832*I8832*J8832</f>
        <v>-0</v>
      </c>
      <c r="O8832" s="71" t="n">
        <f aca="false">F8832*J8832</f>
        <v>3</v>
      </c>
      <c r="P8832" s="71" t="n">
        <f aca="false">E8832*J8832</f>
        <v>0</v>
      </c>
    </row>
    <row r="8833" customFormat="false" ht="15" hidden="false" customHeight="false" outlineLevel="0" collapsed="false">
      <c r="A8833" s="71" t="s">
        <v>61</v>
      </c>
      <c r="B8833" s="71" t="s">
        <v>55</v>
      </c>
      <c r="C8833" s="71" t="s">
        <v>1770</v>
      </c>
      <c r="D8833" s="72" t="n">
        <v>81.77</v>
      </c>
      <c r="E8833" s="71" t="n">
        <v>1</v>
      </c>
      <c r="F8833" s="71" t="n">
        <v>0</v>
      </c>
      <c r="G8833" s="72" t="n">
        <v>0</v>
      </c>
      <c r="H8833" s="72" t="n">
        <v>-81.77</v>
      </c>
      <c r="I8833" s="71" t="n">
        <f aca="false">IF(B8833&gt;=Settings!$B$23,1,0)</f>
        <v>1</v>
      </c>
      <c r="J8833" s="71" t="n">
        <v>1</v>
      </c>
      <c r="K8833" s="71" t="n">
        <f aca="false">F8833*I8833*J8833</f>
        <v>0</v>
      </c>
      <c r="L8833" s="71" t="n">
        <f aca="false">E8833*I8833*J8833</f>
        <v>1</v>
      </c>
      <c r="M8833" s="72" t="n">
        <f aca="false">G8833*I8833*J8833</f>
        <v>0</v>
      </c>
      <c r="N8833" s="72" t="n">
        <f aca="false">D8833*I8833*J8833</f>
        <v>81.77</v>
      </c>
      <c r="O8833" s="71" t="n">
        <f aca="false">F8833*J8833</f>
        <v>0</v>
      </c>
      <c r="P8833" s="71" t="n">
        <f aca="false">E8833*J8833</f>
        <v>1</v>
      </c>
    </row>
    <row r="8834" customFormat="false" ht="15" hidden="false" customHeight="false" outlineLevel="0" collapsed="false">
      <c r="A8834" s="71" t="s">
        <v>61</v>
      </c>
      <c r="B8834" s="71" t="s">
        <v>55</v>
      </c>
      <c r="C8834" s="71" t="s">
        <v>1220</v>
      </c>
      <c r="D8834" s="72" t="n">
        <v>0</v>
      </c>
      <c r="E8834" s="71" t="n">
        <v>0</v>
      </c>
      <c r="F8834" s="71" t="n">
        <v>3</v>
      </c>
      <c r="G8834" s="72" t="n">
        <v>231.68</v>
      </c>
      <c r="H8834" s="72" t="n">
        <v>219.42</v>
      </c>
      <c r="I8834" s="71" t="n">
        <f aca="false">IF(B8834&gt;=Settings!$B$23,1,0)</f>
        <v>1</v>
      </c>
      <c r="J8834" s="71" t="n">
        <v>1</v>
      </c>
      <c r="K8834" s="71" t="n">
        <f aca="false">F8834*I8834*J8834</f>
        <v>3</v>
      </c>
      <c r="L8834" s="71" t="n">
        <f aca="false">E8834*I8834*J8834</f>
        <v>0</v>
      </c>
      <c r="M8834" s="72" t="n">
        <f aca="false">G8834*I8834*J8834</f>
        <v>231.68</v>
      </c>
      <c r="N8834" s="72" t="n">
        <f aca="false">D8834*I8834*J8834</f>
        <v>-0</v>
      </c>
      <c r="O8834" s="71" t="n">
        <f aca="false">F8834*J8834</f>
        <v>3</v>
      </c>
      <c r="P8834" s="71" t="n">
        <f aca="false">E8834*J8834</f>
        <v>0</v>
      </c>
    </row>
    <row r="8835" customFormat="false" ht="15" hidden="false" customHeight="false" outlineLevel="0" collapsed="false">
      <c r="A8835" s="71" t="s">
        <v>61</v>
      </c>
      <c r="B8835" s="71" t="s">
        <v>55</v>
      </c>
      <c r="C8835" s="71" t="s">
        <v>1293</v>
      </c>
      <c r="D8835" s="72" t="n">
        <v>0</v>
      </c>
      <c r="E8835" s="71" t="n">
        <v>0</v>
      </c>
      <c r="F8835" s="71" t="n">
        <v>2</v>
      </c>
      <c r="G8835" s="72" t="n">
        <v>195.36</v>
      </c>
      <c r="H8835" s="72" t="n">
        <v>195.36</v>
      </c>
      <c r="I8835" s="71" t="n">
        <f aca="false">IF(B8835&gt;=Settings!$B$23,1,0)</f>
        <v>1</v>
      </c>
      <c r="J8835" s="71" t="n">
        <v>1</v>
      </c>
      <c r="K8835" s="71" t="n">
        <f aca="false">F8835*I8835*J8835</f>
        <v>2</v>
      </c>
      <c r="L8835" s="71" t="n">
        <f aca="false">E8835*I8835*J8835</f>
        <v>0</v>
      </c>
      <c r="M8835" s="72" t="n">
        <f aca="false">G8835*I8835*J8835</f>
        <v>195.36</v>
      </c>
      <c r="N8835" s="72" t="n">
        <f aca="false">D8835*I8835*J8835</f>
        <v>-0</v>
      </c>
      <c r="O8835" s="71" t="n">
        <f aca="false">F8835*J8835</f>
        <v>2</v>
      </c>
      <c r="P8835" s="71" t="n">
        <f aca="false">E8835*J8835</f>
        <v>0</v>
      </c>
    </row>
    <row r="8836" customFormat="false" ht="15" hidden="false" customHeight="false" outlineLevel="0" collapsed="false">
      <c r="A8836" s="71" t="s">
        <v>59</v>
      </c>
      <c r="B8836" s="71" t="s">
        <v>55</v>
      </c>
      <c r="C8836" s="71" t="s">
        <v>969</v>
      </c>
      <c r="D8836" s="72" t="n">
        <v>121.23</v>
      </c>
      <c r="E8836" s="71" t="n">
        <v>1</v>
      </c>
      <c r="F8836" s="71" t="n">
        <v>6</v>
      </c>
      <c r="G8836" s="72" t="n">
        <v>744.5</v>
      </c>
      <c r="H8836" s="72" t="n">
        <v>606.92</v>
      </c>
      <c r="I8836" s="71" t="n">
        <f aca="false">IF(B8836&gt;=Settings!$B$23,1,0)</f>
        <v>1</v>
      </c>
      <c r="J8836" s="71" t="n">
        <v>1</v>
      </c>
      <c r="K8836" s="71" t="n">
        <f aca="false">F8836*I8836*J8836</f>
        <v>6</v>
      </c>
      <c r="L8836" s="71" t="n">
        <f aca="false">E8836*I8836*J8836</f>
        <v>1</v>
      </c>
      <c r="M8836" s="72" t="n">
        <f aca="false">G8836*I8836*J8836</f>
        <v>744.5</v>
      </c>
      <c r="N8836" s="72" t="n">
        <f aca="false">D8836*I8836*J8836</f>
        <v>121.23</v>
      </c>
      <c r="O8836" s="71" t="n">
        <f aca="false">F8836*J8836</f>
        <v>6</v>
      </c>
      <c r="P8836" s="71" t="n">
        <f aca="false">E8836*J8836</f>
        <v>1</v>
      </c>
    </row>
    <row r="8837" customFormat="false" ht="15" hidden="false" customHeight="false" outlineLevel="0" collapsed="false">
      <c r="A8837" s="71" t="s">
        <v>63</v>
      </c>
      <c r="B8837" s="71" t="s">
        <v>55</v>
      </c>
      <c r="C8837" s="71" t="s">
        <v>2323</v>
      </c>
      <c r="D8837" s="72" t="n">
        <v>0</v>
      </c>
      <c r="E8837" s="71" t="n">
        <v>0</v>
      </c>
      <c r="F8837" s="71" t="n">
        <v>1</v>
      </c>
      <c r="G8837" s="72" t="n">
        <v>109.05</v>
      </c>
      <c r="H8837" s="72" t="n">
        <v>109.05</v>
      </c>
      <c r="I8837" s="71" t="n">
        <f aca="false">IF(B8837&gt;=Settings!$B$23,1,0)</f>
        <v>1</v>
      </c>
      <c r="J8837" s="71" t="n">
        <v>1</v>
      </c>
      <c r="K8837" s="71" t="n">
        <f aca="false">F8837*I8837*J8837</f>
        <v>1</v>
      </c>
      <c r="L8837" s="71" t="n">
        <f aca="false">E8837*I8837*J8837</f>
        <v>0</v>
      </c>
      <c r="M8837" s="72" t="n">
        <f aca="false">G8837*I8837*J8837</f>
        <v>109.05</v>
      </c>
      <c r="N8837" s="72" t="n">
        <f aca="false">D8837*I8837*J8837</f>
        <v>-0</v>
      </c>
      <c r="O8837" s="71" t="n">
        <f aca="false">F8837*J8837</f>
        <v>1</v>
      </c>
      <c r="P8837" s="71" t="n">
        <f aca="false">E8837*J8837</f>
        <v>0</v>
      </c>
    </row>
    <row r="8838" customFormat="false" ht="15" hidden="false" customHeight="false" outlineLevel="0" collapsed="false">
      <c r="A8838" s="71" t="s">
        <v>61</v>
      </c>
      <c r="B8838" s="71" t="s">
        <v>55</v>
      </c>
      <c r="C8838" s="71" t="s">
        <v>1249</v>
      </c>
      <c r="D8838" s="72" t="n">
        <v>0</v>
      </c>
      <c r="E8838" s="71" t="n">
        <v>0</v>
      </c>
      <c r="F8838" s="71" t="n">
        <v>3</v>
      </c>
      <c r="G8838" s="72" t="n">
        <v>218.02</v>
      </c>
      <c r="H8838" s="72" t="n">
        <v>196.24</v>
      </c>
      <c r="I8838" s="71" t="n">
        <f aca="false">IF(B8838&gt;=Settings!$B$23,1,0)</f>
        <v>1</v>
      </c>
      <c r="J8838" s="71" t="n">
        <v>1</v>
      </c>
      <c r="K8838" s="71" t="n">
        <f aca="false">F8838*I8838*J8838</f>
        <v>3</v>
      </c>
      <c r="L8838" s="71" t="n">
        <f aca="false">E8838*I8838*J8838</f>
        <v>0</v>
      </c>
      <c r="M8838" s="72" t="n">
        <f aca="false">G8838*I8838*J8838</f>
        <v>218.02</v>
      </c>
      <c r="N8838" s="72" t="n">
        <f aca="false">D8838*I8838*J8838</f>
        <v>-0</v>
      </c>
      <c r="O8838" s="71" t="n">
        <f aca="false">F8838*J8838</f>
        <v>3</v>
      </c>
      <c r="P8838" s="71" t="n">
        <f aca="false">E8838*J8838</f>
        <v>0</v>
      </c>
    </row>
    <row r="8839" customFormat="false" ht="15" hidden="false" customHeight="false" outlineLevel="0" collapsed="false">
      <c r="A8839" s="71" t="s">
        <v>61</v>
      </c>
      <c r="B8839" s="71" t="s">
        <v>55</v>
      </c>
      <c r="C8839" s="71" t="s">
        <v>120</v>
      </c>
      <c r="D8839" s="72" t="n">
        <v>63.59</v>
      </c>
      <c r="E8839" s="71" t="n">
        <v>1</v>
      </c>
      <c r="F8839" s="71" t="n">
        <v>10</v>
      </c>
      <c r="G8839" s="72" t="n">
        <v>708.61</v>
      </c>
      <c r="H8839" s="72" t="n">
        <v>623.23</v>
      </c>
      <c r="I8839" s="71" t="n">
        <f aca="false">IF(B8839&gt;=Settings!$B$23,1,0)</f>
        <v>1</v>
      </c>
      <c r="J8839" s="71" t="n">
        <v>1</v>
      </c>
      <c r="K8839" s="71" t="n">
        <f aca="false">F8839*I8839*J8839</f>
        <v>10</v>
      </c>
      <c r="L8839" s="71" t="n">
        <f aca="false">E8839*I8839*J8839</f>
        <v>1</v>
      </c>
      <c r="M8839" s="72" t="n">
        <f aca="false">G8839*I8839*J8839</f>
        <v>708.61</v>
      </c>
      <c r="N8839" s="72" t="n">
        <f aca="false">D8839*I8839*J8839</f>
        <v>63.59</v>
      </c>
      <c r="O8839" s="71" t="n">
        <f aca="false">F8839*J8839</f>
        <v>10</v>
      </c>
      <c r="P8839" s="71" t="n">
        <f aca="false">E8839*J8839</f>
        <v>1</v>
      </c>
    </row>
    <row r="8840" customFormat="false" ht="15" hidden="false" customHeight="false" outlineLevel="0" collapsed="false">
      <c r="A8840" s="71" t="s">
        <v>59</v>
      </c>
      <c r="B8840" s="71" t="s">
        <v>55</v>
      </c>
      <c r="C8840" s="71" t="s">
        <v>166</v>
      </c>
      <c r="D8840" s="72" t="n">
        <v>59.05</v>
      </c>
      <c r="E8840" s="71" t="n">
        <v>1</v>
      </c>
      <c r="F8840" s="71" t="n">
        <v>4</v>
      </c>
      <c r="G8840" s="72" t="n">
        <v>236.19</v>
      </c>
      <c r="H8840" s="72" t="n">
        <v>168.29</v>
      </c>
      <c r="I8840" s="71" t="n">
        <f aca="false">IF(B8840&gt;=Settings!$B$23,1,0)</f>
        <v>1</v>
      </c>
      <c r="J8840" s="71" t="n">
        <v>1</v>
      </c>
      <c r="K8840" s="71" t="n">
        <f aca="false">F8840*I8840*J8840</f>
        <v>4</v>
      </c>
      <c r="L8840" s="71" t="n">
        <f aca="false">E8840*I8840*J8840</f>
        <v>1</v>
      </c>
      <c r="M8840" s="72" t="n">
        <f aca="false">G8840*I8840*J8840</f>
        <v>236.19</v>
      </c>
      <c r="N8840" s="72" t="n">
        <f aca="false">D8840*I8840*J8840</f>
        <v>59.05</v>
      </c>
      <c r="O8840" s="71" t="n">
        <f aca="false">F8840*J8840</f>
        <v>4</v>
      </c>
      <c r="P8840" s="71" t="n">
        <f aca="false">E8840*J8840</f>
        <v>1</v>
      </c>
    </row>
    <row r="8841" customFormat="false" ht="15" hidden="false" customHeight="false" outlineLevel="0" collapsed="false">
      <c r="A8841" s="71" t="s">
        <v>61</v>
      </c>
      <c r="B8841" s="71" t="s">
        <v>55</v>
      </c>
      <c r="C8841" s="71" t="s">
        <v>1229</v>
      </c>
      <c r="D8841" s="72" t="n">
        <v>0</v>
      </c>
      <c r="E8841" s="71" t="n">
        <v>0</v>
      </c>
      <c r="F8841" s="71" t="n">
        <v>1</v>
      </c>
      <c r="G8841" s="72" t="n">
        <v>77.23</v>
      </c>
      <c r="H8841" s="72" t="n">
        <v>65.65</v>
      </c>
      <c r="I8841" s="71" t="n">
        <f aca="false">IF(B8841&gt;=Settings!$B$23,1,0)</f>
        <v>1</v>
      </c>
      <c r="J8841" s="71" t="n">
        <v>1</v>
      </c>
      <c r="K8841" s="71" t="n">
        <f aca="false">F8841*I8841*J8841</f>
        <v>1</v>
      </c>
      <c r="L8841" s="71" t="n">
        <f aca="false">E8841*I8841*J8841</f>
        <v>0</v>
      </c>
      <c r="M8841" s="72" t="n">
        <f aca="false">G8841*I8841*J8841</f>
        <v>77.23</v>
      </c>
      <c r="N8841" s="72" t="n">
        <f aca="false">D8841*I8841*J8841</f>
        <v>-0</v>
      </c>
      <c r="O8841" s="71" t="n">
        <f aca="false">F8841*J8841</f>
        <v>1</v>
      </c>
      <c r="P8841" s="71" t="n">
        <f aca="false">E8841*J8841</f>
        <v>0</v>
      </c>
    </row>
    <row r="8842" customFormat="false" ht="15" hidden="false" customHeight="false" outlineLevel="0" collapsed="false">
      <c r="A8842" s="71" t="s">
        <v>63</v>
      </c>
      <c r="B8842" s="71" t="s">
        <v>55</v>
      </c>
      <c r="C8842" s="71" t="s">
        <v>2436</v>
      </c>
      <c r="D8842" s="72" t="n">
        <v>0</v>
      </c>
      <c r="E8842" s="71" t="n">
        <v>0</v>
      </c>
      <c r="F8842" s="71" t="n">
        <v>1</v>
      </c>
      <c r="G8842" s="72" t="n">
        <v>377.23</v>
      </c>
      <c r="H8842" s="72" t="n">
        <v>377.23</v>
      </c>
      <c r="I8842" s="71" t="n">
        <f aca="false">IF(B8842&gt;=Settings!$B$23,1,0)</f>
        <v>1</v>
      </c>
      <c r="J8842" s="71" t="n">
        <v>1</v>
      </c>
      <c r="K8842" s="71" t="n">
        <f aca="false">F8842*I8842*J8842</f>
        <v>1</v>
      </c>
      <c r="L8842" s="71" t="n">
        <f aca="false">E8842*I8842*J8842</f>
        <v>0</v>
      </c>
      <c r="M8842" s="72" t="n">
        <f aca="false">G8842*I8842*J8842</f>
        <v>377.23</v>
      </c>
      <c r="N8842" s="72" t="n">
        <f aca="false">D8842*I8842*J8842</f>
        <v>-0</v>
      </c>
      <c r="O8842" s="71" t="n">
        <f aca="false">F8842*J8842</f>
        <v>1</v>
      </c>
      <c r="P8842" s="71" t="n">
        <f aca="false">E8842*J8842</f>
        <v>0</v>
      </c>
    </row>
    <row r="8843" customFormat="false" ht="15" hidden="false" customHeight="false" outlineLevel="0" collapsed="false">
      <c r="A8843" s="71" t="s">
        <v>61</v>
      </c>
      <c r="B8843" s="71" t="s">
        <v>55</v>
      </c>
      <c r="C8843" s="71" t="s">
        <v>1213</v>
      </c>
      <c r="D8843" s="72" t="n">
        <v>0</v>
      </c>
      <c r="E8843" s="71" t="n">
        <v>0</v>
      </c>
      <c r="F8843" s="71" t="n">
        <v>10</v>
      </c>
      <c r="G8843" s="72" t="n">
        <v>749.54</v>
      </c>
      <c r="H8843" s="72" t="n">
        <v>729.13</v>
      </c>
      <c r="I8843" s="71" t="n">
        <f aca="false">IF(B8843&gt;=Settings!$B$23,1,0)</f>
        <v>1</v>
      </c>
      <c r="J8843" s="71" t="n">
        <v>1</v>
      </c>
      <c r="K8843" s="71" t="n">
        <f aca="false">F8843*I8843*J8843</f>
        <v>10</v>
      </c>
      <c r="L8843" s="71" t="n">
        <f aca="false">E8843*I8843*J8843</f>
        <v>0</v>
      </c>
      <c r="M8843" s="72" t="n">
        <f aca="false">G8843*I8843*J8843</f>
        <v>749.54</v>
      </c>
      <c r="N8843" s="72" t="n">
        <f aca="false">D8843*I8843*J8843</f>
        <v>-0</v>
      </c>
      <c r="O8843" s="71" t="n">
        <f aca="false">F8843*J8843</f>
        <v>10</v>
      </c>
      <c r="P8843" s="71" t="n">
        <f aca="false">E8843*J8843</f>
        <v>0</v>
      </c>
    </row>
    <row r="8844" customFormat="false" ht="15" hidden="false" customHeight="false" outlineLevel="0" collapsed="false">
      <c r="A8844" s="71" t="s">
        <v>61</v>
      </c>
      <c r="B8844" s="71" t="s">
        <v>55</v>
      </c>
      <c r="C8844" s="71" t="s">
        <v>608</v>
      </c>
      <c r="D8844" s="72" t="n">
        <v>0</v>
      </c>
      <c r="E8844" s="71" t="n">
        <v>0</v>
      </c>
      <c r="F8844" s="71" t="n">
        <v>2</v>
      </c>
      <c r="G8844" s="72" t="n">
        <v>157.18</v>
      </c>
      <c r="H8844" s="72" t="n">
        <v>146.56</v>
      </c>
      <c r="I8844" s="71" t="n">
        <f aca="false">IF(B8844&gt;=Settings!$B$23,1,0)</f>
        <v>1</v>
      </c>
      <c r="J8844" s="71" t="n">
        <v>1</v>
      </c>
      <c r="K8844" s="71" t="n">
        <f aca="false">F8844*I8844*J8844</f>
        <v>2</v>
      </c>
      <c r="L8844" s="71" t="n">
        <f aca="false">E8844*I8844*J8844</f>
        <v>0</v>
      </c>
      <c r="M8844" s="72" t="n">
        <f aca="false">G8844*I8844*J8844</f>
        <v>157.18</v>
      </c>
      <c r="N8844" s="72" t="n">
        <f aca="false">D8844*I8844*J8844</f>
        <v>-0</v>
      </c>
      <c r="O8844" s="71" t="n">
        <f aca="false">F8844*J8844</f>
        <v>2</v>
      </c>
      <c r="P8844" s="71" t="n">
        <f aca="false">E8844*J8844</f>
        <v>0</v>
      </c>
    </row>
    <row r="8845" customFormat="false" ht="15" hidden="false" customHeight="false" outlineLevel="0" collapsed="false">
      <c r="A8845" s="71" t="s">
        <v>61</v>
      </c>
      <c r="B8845" s="71" t="s">
        <v>55</v>
      </c>
      <c r="C8845" s="71" t="s">
        <v>148</v>
      </c>
      <c r="D8845" s="72" t="n">
        <v>445.05</v>
      </c>
      <c r="E8845" s="71" t="n">
        <v>9</v>
      </c>
      <c r="F8845" s="71" t="n">
        <v>143</v>
      </c>
      <c r="G8845" s="72" t="n">
        <v>6765.79</v>
      </c>
      <c r="H8845" s="72" t="n">
        <v>5841.88</v>
      </c>
      <c r="I8845" s="71" t="n">
        <f aca="false">IF(B8845&gt;=Settings!$B$23,1,0)</f>
        <v>1</v>
      </c>
      <c r="J8845" s="71" t="n">
        <v>1</v>
      </c>
      <c r="K8845" s="71" t="n">
        <f aca="false">F8845*I8845*J8845</f>
        <v>143</v>
      </c>
      <c r="L8845" s="71" t="n">
        <f aca="false">E8845*I8845*J8845</f>
        <v>9</v>
      </c>
      <c r="M8845" s="72" t="n">
        <f aca="false">G8845*I8845*J8845</f>
        <v>6765.79</v>
      </c>
      <c r="N8845" s="72" t="n">
        <f aca="false">D8845*I8845*J8845</f>
        <v>445.05</v>
      </c>
      <c r="O8845" s="71" t="n">
        <f aca="false">F8845*J8845</f>
        <v>143</v>
      </c>
      <c r="P8845" s="71" t="n">
        <f aca="false">E8845*J8845</f>
        <v>9</v>
      </c>
    </row>
    <row r="8846" customFormat="false" ht="15" hidden="false" customHeight="false" outlineLevel="0" collapsed="false">
      <c r="A8846" s="71" t="s">
        <v>61</v>
      </c>
      <c r="B8846" s="71" t="s">
        <v>55</v>
      </c>
      <c r="C8846" s="71" t="s">
        <v>963</v>
      </c>
      <c r="D8846" s="72" t="n">
        <v>0</v>
      </c>
      <c r="E8846" s="71" t="n">
        <v>0</v>
      </c>
      <c r="F8846" s="71" t="n">
        <v>10</v>
      </c>
      <c r="G8846" s="72" t="n">
        <v>1272.26</v>
      </c>
      <c r="H8846" s="72" t="n">
        <v>1233.43</v>
      </c>
      <c r="I8846" s="71" t="n">
        <f aca="false">IF(B8846&gt;=Settings!$B$23,1,0)</f>
        <v>1</v>
      </c>
      <c r="J8846" s="71" t="n">
        <v>1</v>
      </c>
      <c r="K8846" s="71" t="n">
        <f aca="false">F8846*I8846*J8846</f>
        <v>10</v>
      </c>
      <c r="L8846" s="71" t="n">
        <f aca="false">E8846*I8846*J8846</f>
        <v>0</v>
      </c>
      <c r="M8846" s="72" t="n">
        <f aca="false">G8846*I8846*J8846</f>
        <v>1272.26</v>
      </c>
      <c r="N8846" s="72" t="n">
        <f aca="false">D8846*I8846*J8846</f>
        <v>-0</v>
      </c>
      <c r="O8846" s="71" t="n">
        <f aca="false">F8846*J8846</f>
        <v>10</v>
      </c>
      <c r="P8846" s="71" t="n">
        <f aca="false">E8846*J8846</f>
        <v>0</v>
      </c>
    </row>
    <row r="8847" customFormat="false" ht="15" hidden="false" customHeight="false" outlineLevel="0" collapsed="false">
      <c r="A8847" s="71" t="s">
        <v>59</v>
      </c>
      <c r="B8847" s="71" t="s">
        <v>55</v>
      </c>
      <c r="C8847" s="71" t="s">
        <v>1367</v>
      </c>
      <c r="D8847" s="72" t="n">
        <v>119.74</v>
      </c>
      <c r="E8847" s="71" t="n">
        <v>1</v>
      </c>
      <c r="F8847" s="71" t="n">
        <v>3</v>
      </c>
      <c r="G8847" s="72" t="n">
        <v>458.95</v>
      </c>
      <c r="H8847" s="72" t="n">
        <v>339.21</v>
      </c>
      <c r="I8847" s="71" t="n">
        <f aca="false">IF(B8847&gt;=Settings!$B$23,1,0)</f>
        <v>1</v>
      </c>
      <c r="J8847" s="71" t="n">
        <v>1</v>
      </c>
      <c r="K8847" s="71" t="n">
        <f aca="false">F8847*I8847*J8847</f>
        <v>3</v>
      </c>
      <c r="L8847" s="71" t="n">
        <f aca="false">E8847*I8847*J8847</f>
        <v>1</v>
      </c>
      <c r="M8847" s="72" t="n">
        <f aca="false">G8847*I8847*J8847</f>
        <v>458.95</v>
      </c>
      <c r="N8847" s="72" t="n">
        <f aca="false">D8847*I8847*J8847</f>
        <v>119.74</v>
      </c>
      <c r="O8847" s="71" t="n">
        <f aca="false">F8847*J8847</f>
        <v>3</v>
      </c>
      <c r="P8847" s="71" t="n">
        <f aca="false">E8847*J8847</f>
        <v>1</v>
      </c>
    </row>
    <row r="8848" customFormat="false" ht="15" hidden="false" customHeight="false" outlineLevel="0" collapsed="false">
      <c r="A8848" s="71" t="s">
        <v>61</v>
      </c>
      <c r="B8848" s="71" t="s">
        <v>55</v>
      </c>
      <c r="C8848" s="71" t="s">
        <v>634</v>
      </c>
      <c r="D8848" s="72" t="n">
        <v>0</v>
      </c>
      <c r="E8848" s="71" t="n">
        <v>0</v>
      </c>
      <c r="F8848" s="71" t="n">
        <v>3</v>
      </c>
      <c r="G8848" s="72" t="n">
        <v>204.4</v>
      </c>
      <c r="H8848" s="72" t="n">
        <v>194.87</v>
      </c>
      <c r="I8848" s="71" t="n">
        <f aca="false">IF(B8848&gt;=Settings!$B$23,1,0)</f>
        <v>1</v>
      </c>
      <c r="J8848" s="71" t="n">
        <v>1</v>
      </c>
      <c r="K8848" s="71" t="n">
        <f aca="false">F8848*I8848*J8848</f>
        <v>3</v>
      </c>
      <c r="L8848" s="71" t="n">
        <f aca="false">E8848*I8848*J8848</f>
        <v>0</v>
      </c>
      <c r="M8848" s="72" t="n">
        <f aca="false">G8848*I8848*J8848</f>
        <v>204.4</v>
      </c>
      <c r="N8848" s="72" t="n">
        <f aca="false">D8848*I8848*J8848</f>
        <v>-0</v>
      </c>
      <c r="O8848" s="71" t="n">
        <f aca="false">F8848*J8848</f>
        <v>3</v>
      </c>
      <c r="P8848" s="71" t="n">
        <f aca="false">E8848*J8848</f>
        <v>0</v>
      </c>
    </row>
    <row r="8849" customFormat="false" ht="15" hidden="false" customHeight="false" outlineLevel="0" collapsed="false">
      <c r="A8849" s="71" t="s">
        <v>61</v>
      </c>
      <c r="B8849" s="71" t="s">
        <v>55</v>
      </c>
      <c r="C8849" s="71" t="s">
        <v>962</v>
      </c>
      <c r="D8849" s="72" t="n">
        <v>59.05</v>
      </c>
      <c r="E8849" s="71" t="n">
        <v>1</v>
      </c>
      <c r="F8849" s="71" t="n">
        <v>2</v>
      </c>
      <c r="G8849" s="72" t="n">
        <v>118.1</v>
      </c>
      <c r="H8849" s="72" t="n">
        <v>59.05</v>
      </c>
      <c r="I8849" s="71" t="n">
        <f aca="false">IF(B8849&gt;=Settings!$B$23,1,0)</f>
        <v>1</v>
      </c>
      <c r="J8849" s="71" t="n">
        <v>1</v>
      </c>
      <c r="K8849" s="71" t="n">
        <f aca="false">F8849*I8849*J8849</f>
        <v>2</v>
      </c>
      <c r="L8849" s="71" t="n">
        <f aca="false">E8849*I8849*J8849</f>
        <v>1</v>
      </c>
      <c r="M8849" s="72" t="n">
        <f aca="false">G8849*I8849*J8849</f>
        <v>118.1</v>
      </c>
      <c r="N8849" s="72" t="n">
        <f aca="false">D8849*I8849*J8849</f>
        <v>59.05</v>
      </c>
      <c r="O8849" s="71" t="n">
        <f aca="false">F8849*J8849</f>
        <v>2</v>
      </c>
      <c r="P8849" s="71" t="n">
        <f aca="false">E8849*J8849</f>
        <v>1</v>
      </c>
    </row>
    <row r="8850" customFormat="false" ht="15" hidden="false" customHeight="false" outlineLevel="0" collapsed="false">
      <c r="A8850" s="71" t="s">
        <v>60</v>
      </c>
      <c r="B8850" s="71" t="s">
        <v>55</v>
      </c>
      <c r="C8850" s="71" t="s">
        <v>123</v>
      </c>
      <c r="D8850" s="72" t="n">
        <v>0</v>
      </c>
      <c r="E8850" s="71" t="n">
        <v>0</v>
      </c>
      <c r="F8850" s="71" t="n">
        <v>5</v>
      </c>
      <c r="G8850" s="72" t="n">
        <v>317.92</v>
      </c>
      <c r="H8850" s="72" t="n">
        <v>289.34</v>
      </c>
      <c r="I8850" s="71" t="n">
        <f aca="false">IF(B8850&gt;=Settings!$B$23,1,0)</f>
        <v>1</v>
      </c>
      <c r="J8850" s="71" t="n">
        <v>1</v>
      </c>
      <c r="K8850" s="71" t="n">
        <f aca="false">F8850*I8850*J8850</f>
        <v>5</v>
      </c>
      <c r="L8850" s="71" t="n">
        <f aca="false">E8850*I8850*J8850</f>
        <v>0</v>
      </c>
      <c r="M8850" s="72" t="n">
        <f aca="false">G8850*I8850*J8850</f>
        <v>317.92</v>
      </c>
      <c r="N8850" s="72" t="n">
        <f aca="false">D8850*I8850*J8850</f>
        <v>-0</v>
      </c>
      <c r="O8850" s="71" t="n">
        <f aca="false">F8850*J8850</f>
        <v>5</v>
      </c>
      <c r="P8850" s="71" t="n">
        <f aca="false">E8850*J8850</f>
        <v>0</v>
      </c>
    </row>
    <row r="8851" customFormat="false" ht="15" hidden="false" customHeight="false" outlineLevel="0" collapsed="false">
      <c r="A8851" s="71" t="s">
        <v>59</v>
      </c>
      <c r="B8851" s="71" t="s">
        <v>55</v>
      </c>
      <c r="C8851" s="71" t="s">
        <v>359</v>
      </c>
      <c r="D8851" s="72" t="n">
        <v>0</v>
      </c>
      <c r="E8851" s="71" t="n">
        <v>0</v>
      </c>
      <c r="F8851" s="71" t="n">
        <v>1</v>
      </c>
      <c r="G8851" s="72" t="n">
        <v>195.72</v>
      </c>
      <c r="H8851" s="72" t="n">
        <v>195.72</v>
      </c>
      <c r="I8851" s="71" t="n">
        <f aca="false">IF(B8851&gt;=Settings!$B$23,1,0)</f>
        <v>1</v>
      </c>
      <c r="J8851" s="71" t="n">
        <v>1</v>
      </c>
      <c r="K8851" s="71" t="n">
        <f aca="false">F8851*I8851*J8851</f>
        <v>1</v>
      </c>
      <c r="L8851" s="71" t="n">
        <f aca="false">E8851*I8851*J8851</f>
        <v>0</v>
      </c>
      <c r="M8851" s="72" t="n">
        <f aca="false">G8851*I8851*J8851</f>
        <v>195.72</v>
      </c>
      <c r="N8851" s="72" t="n">
        <f aca="false">D8851*I8851*J8851</f>
        <v>-0</v>
      </c>
      <c r="O8851" s="71" t="n">
        <f aca="false">F8851*J8851</f>
        <v>1</v>
      </c>
      <c r="P8851" s="71" t="n">
        <f aca="false">E8851*J8851</f>
        <v>0</v>
      </c>
    </row>
    <row r="8852" customFormat="false" ht="15" hidden="false" customHeight="false" outlineLevel="0" collapsed="false">
      <c r="A8852" s="71" t="s">
        <v>59</v>
      </c>
      <c r="B8852" s="71" t="s">
        <v>55</v>
      </c>
      <c r="C8852" s="71" t="s">
        <v>992</v>
      </c>
      <c r="D8852" s="72" t="n">
        <v>0</v>
      </c>
      <c r="E8852" s="71" t="n">
        <v>0</v>
      </c>
      <c r="F8852" s="71" t="n">
        <v>2</v>
      </c>
      <c r="G8852" s="72" t="n">
        <v>459</v>
      </c>
      <c r="H8852" s="72" t="n">
        <v>422.89</v>
      </c>
      <c r="I8852" s="71" t="n">
        <f aca="false">IF(B8852&gt;=Settings!$B$23,1,0)</f>
        <v>1</v>
      </c>
      <c r="J8852" s="71" t="n">
        <v>1</v>
      </c>
      <c r="K8852" s="71" t="n">
        <f aca="false">F8852*I8852*J8852</f>
        <v>2</v>
      </c>
      <c r="L8852" s="71" t="n">
        <f aca="false">E8852*I8852*J8852</f>
        <v>0</v>
      </c>
      <c r="M8852" s="72" t="n">
        <f aca="false">G8852*I8852*J8852</f>
        <v>459</v>
      </c>
      <c r="N8852" s="72" t="n">
        <f aca="false">D8852*I8852*J8852</f>
        <v>-0</v>
      </c>
      <c r="O8852" s="71" t="n">
        <f aca="false">F8852*J8852</f>
        <v>2</v>
      </c>
      <c r="P8852" s="71" t="n">
        <f aca="false">E8852*J8852</f>
        <v>0</v>
      </c>
    </row>
    <row r="8853" customFormat="false" ht="15" hidden="false" customHeight="false" outlineLevel="0" collapsed="false">
      <c r="A8853" s="71" t="s">
        <v>59</v>
      </c>
      <c r="B8853" s="71" t="s">
        <v>55</v>
      </c>
      <c r="C8853" s="71" t="s">
        <v>995</v>
      </c>
      <c r="D8853" s="72" t="n">
        <v>134.88</v>
      </c>
      <c r="E8853" s="71" t="n">
        <v>3</v>
      </c>
      <c r="F8853" s="71" t="n">
        <v>51</v>
      </c>
      <c r="G8853" s="72" t="n">
        <v>2820.14</v>
      </c>
      <c r="H8853" s="72" t="n">
        <v>2595.38</v>
      </c>
      <c r="I8853" s="71" t="n">
        <f aca="false">IF(B8853&gt;=Settings!$B$23,1,0)</f>
        <v>1</v>
      </c>
      <c r="J8853" s="71" t="n">
        <v>1</v>
      </c>
      <c r="K8853" s="71" t="n">
        <f aca="false">F8853*I8853*J8853</f>
        <v>51</v>
      </c>
      <c r="L8853" s="71" t="n">
        <f aca="false">E8853*I8853*J8853</f>
        <v>3</v>
      </c>
      <c r="M8853" s="72" t="n">
        <f aca="false">G8853*I8853*J8853</f>
        <v>2820.14</v>
      </c>
      <c r="N8853" s="72" t="n">
        <f aca="false">D8853*I8853*J8853</f>
        <v>134.88</v>
      </c>
      <c r="O8853" s="71" t="n">
        <f aca="false">F8853*J8853</f>
        <v>51</v>
      </c>
      <c r="P8853" s="71" t="n">
        <f aca="false">E8853*J8853</f>
        <v>3</v>
      </c>
    </row>
    <row r="8854" customFormat="false" ht="15" hidden="false" customHeight="false" outlineLevel="0" collapsed="false">
      <c r="A8854" s="71" t="s">
        <v>60</v>
      </c>
      <c r="B8854" s="71" t="s">
        <v>55</v>
      </c>
      <c r="C8854" s="71" t="s">
        <v>166</v>
      </c>
      <c r="D8854" s="72" t="n">
        <v>77.23</v>
      </c>
      <c r="E8854" s="71" t="n">
        <v>1</v>
      </c>
      <c r="F8854" s="71" t="n">
        <v>18</v>
      </c>
      <c r="G8854" s="72" t="n">
        <v>1080.99</v>
      </c>
      <c r="H8854" s="72" t="n">
        <v>941.81</v>
      </c>
      <c r="I8854" s="71" t="n">
        <f aca="false">IF(B8854&gt;=Settings!$B$23,1,0)</f>
        <v>1</v>
      </c>
      <c r="J8854" s="71" t="n">
        <v>1</v>
      </c>
      <c r="K8854" s="71" t="n">
        <f aca="false">F8854*I8854*J8854</f>
        <v>18</v>
      </c>
      <c r="L8854" s="71" t="n">
        <f aca="false">E8854*I8854*J8854</f>
        <v>1</v>
      </c>
      <c r="M8854" s="72" t="n">
        <f aca="false">G8854*I8854*J8854</f>
        <v>1080.99</v>
      </c>
      <c r="N8854" s="72" t="n">
        <f aca="false">D8854*I8854*J8854</f>
        <v>77.23</v>
      </c>
      <c r="O8854" s="71" t="n">
        <f aca="false">F8854*J8854</f>
        <v>18</v>
      </c>
      <c r="P8854" s="71" t="n">
        <f aca="false">E8854*J8854</f>
        <v>1</v>
      </c>
    </row>
    <row r="8855" customFormat="false" ht="15" hidden="false" customHeight="false" outlineLevel="0" collapsed="false">
      <c r="A8855" s="71" t="s">
        <v>59</v>
      </c>
      <c r="B8855" s="71" t="s">
        <v>55</v>
      </c>
      <c r="C8855" s="71" t="s">
        <v>142</v>
      </c>
      <c r="D8855" s="72" t="n">
        <v>90.82</v>
      </c>
      <c r="E8855" s="71" t="n">
        <v>2</v>
      </c>
      <c r="F8855" s="71" t="n">
        <v>39</v>
      </c>
      <c r="G8855" s="72" t="n">
        <v>1904.56</v>
      </c>
      <c r="H8855" s="72" t="n">
        <v>1750.31</v>
      </c>
      <c r="I8855" s="71" t="n">
        <f aca="false">IF(B8855&gt;=Settings!$B$23,1,0)</f>
        <v>1</v>
      </c>
      <c r="J8855" s="71" t="n">
        <v>1</v>
      </c>
      <c r="K8855" s="71" t="n">
        <f aca="false">F8855*I8855*J8855</f>
        <v>39</v>
      </c>
      <c r="L8855" s="71" t="n">
        <f aca="false">E8855*I8855*J8855</f>
        <v>2</v>
      </c>
      <c r="M8855" s="72" t="n">
        <f aca="false">G8855*I8855*J8855</f>
        <v>1904.56</v>
      </c>
      <c r="N8855" s="72" t="n">
        <f aca="false">D8855*I8855*J8855</f>
        <v>90.82</v>
      </c>
      <c r="O8855" s="71" t="n">
        <f aca="false">F8855*J8855</f>
        <v>39</v>
      </c>
      <c r="P8855" s="71" t="n">
        <f aca="false">E8855*J8855</f>
        <v>2</v>
      </c>
    </row>
    <row r="8856" customFormat="false" ht="15" hidden="false" customHeight="false" outlineLevel="0" collapsed="false">
      <c r="A8856" s="71" t="s">
        <v>59</v>
      </c>
      <c r="B8856" s="71" t="s">
        <v>55</v>
      </c>
      <c r="C8856" s="71" t="s">
        <v>683</v>
      </c>
      <c r="D8856" s="72" t="n">
        <v>0</v>
      </c>
      <c r="E8856" s="71" t="n">
        <v>0</v>
      </c>
      <c r="F8856" s="71" t="n">
        <v>1</v>
      </c>
      <c r="G8856" s="72" t="n">
        <v>22.68</v>
      </c>
      <c r="H8856" s="72" t="n">
        <v>22.68</v>
      </c>
      <c r="I8856" s="71" t="n">
        <f aca="false">IF(B8856&gt;=Settings!$B$23,1,0)</f>
        <v>1</v>
      </c>
      <c r="J8856" s="71" t="n">
        <v>1</v>
      </c>
      <c r="K8856" s="71" t="n">
        <f aca="false">F8856*I8856*J8856</f>
        <v>1</v>
      </c>
      <c r="L8856" s="71" t="n">
        <f aca="false">E8856*I8856*J8856</f>
        <v>0</v>
      </c>
      <c r="M8856" s="72" t="n">
        <f aca="false">G8856*I8856*J8856</f>
        <v>22.68</v>
      </c>
      <c r="N8856" s="72" t="n">
        <f aca="false">D8856*I8856*J8856</f>
        <v>-0</v>
      </c>
      <c r="O8856" s="71" t="n">
        <f aca="false">F8856*J8856</f>
        <v>1</v>
      </c>
      <c r="P8856" s="71" t="n">
        <f aca="false">E8856*J8856</f>
        <v>0</v>
      </c>
    </row>
    <row r="8857" customFormat="false" ht="15" hidden="false" customHeight="false" outlineLevel="0" collapsed="false">
      <c r="A8857" s="71" t="s">
        <v>63</v>
      </c>
      <c r="B8857" s="71" t="s">
        <v>55</v>
      </c>
      <c r="C8857" s="71" t="s">
        <v>2226</v>
      </c>
      <c r="D8857" s="72" t="n">
        <v>0</v>
      </c>
      <c r="E8857" s="71" t="n">
        <v>0</v>
      </c>
      <c r="F8857" s="71" t="n">
        <v>1</v>
      </c>
      <c r="G8857" s="72" t="n">
        <v>40.86</v>
      </c>
      <c r="H8857" s="72" t="n">
        <v>40.86</v>
      </c>
      <c r="I8857" s="71" t="n">
        <f aca="false">IF(B8857&gt;=Settings!$B$23,1,0)</f>
        <v>1</v>
      </c>
      <c r="J8857" s="71" t="n">
        <v>1</v>
      </c>
      <c r="K8857" s="71" t="n">
        <f aca="false">F8857*I8857*J8857</f>
        <v>1</v>
      </c>
      <c r="L8857" s="71" t="n">
        <f aca="false">E8857*I8857*J8857</f>
        <v>0</v>
      </c>
      <c r="M8857" s="72" t="n">
        <f aca="false">G8857*I8857*J8857</f>
        <v>40.86</v>
      </c>
      <c r="N8857" s="72" t="n">
        <f aca="false">D8857*I8857*J8857</f>
        <v>-0</v>
      </c>
      <c r="O8857" s="71" t="n">
        <f aca="false">F8857*J8857</f>
        <v>1</v>
      </c>
      <c r="P8857" s="71" t="n">
        <f aca="false">E8857*J8857</f>
        <v>0</v>
      </c>
    </row>
    <row r="8858" customFormat="false" ht="15" hidden="false" customHeight="false" outlineLevel="0" collapsed="false">
      <c r="A8858" s="71" t="s">
        <v>62</v>
      </c>
      <c r="B8858" s="71" t="s">
        <v>55</v>
      </c>
      <c r="C8858" s="71" t="s">
        <v>163</v>
      </c>
      <c r="D8858" s="72" t="n">
        <v>98.15</v>
      </c>
      <c r="E8858" s="71" t="n">
        <v>1</v>
      </c>
      <c r="F8858" s="71" t="n">
        <v>12</v>
      </c>
      <c r="G8858" s="72" t="n">
        <v>1203.95</v>
      </c>
      <c r="H8858" s="72" t="n">
        <v>865.04</v>
      </c>
      <c r="I8858" s="71" t="n">
        <f aca="false">IF(B8858&gt;=Settings!$B$23,1,0)</f>
        <v>1</v>
      </c>
      <c r="J8858" s="71" t="n">
        <v>1</v>
      </c>
      <c r="K8858" s="71" t="n">
        <f aca="false">F8858*I8858*J8858</f>
        <v>12</v>
      </c>
      <c r="L8858" s="71" t="n">
        <f aca="false">E8858*I8858*J8858</f>
        <v>1</v>
      </c>
      <c r="M8858" s="72" t="n">
        <f aca="false">G8858*I8858*J8858</f>
        <v>1203.95</v>
      </c>
      <c r="N8858" s="72" t="n">
        <f aca="false">D8858*I8858*J8858</f>
        <v>98.15</v>
      </c>
      <c r="O8858" s="71" t="n">
        <f aca="false">F8858*J8858</f>
        <v>12</v>
      </c>
      <c r="P8858" s="71" t="n">
        <f aca="false">E8858*J8858</f>
        <v>1</v>
      </c>
    </row>
    <row r="8859" customFormat="false" ht="15" hidden="false" customHeight="false" outlineLevel="0" collapsed="false">
      <c r="A8859" s="71" t="s">
        <v>60</v>
      </c>
      <c r="B8859" s="71" t="s">
        <v>55</v>
      </c>
      <c r="C8859" s="71" t="s">
        <v>971</v>
      </c>
      <c r="D8859" s="72" t="n">
        <v>0</v>
      </c>
      <c r="E8859" s="71" t="n">
        <v>0</v>
      </c>
      <c r="F8859" s="71" t="n">
        <v>1</v>
      </c>
      <c r="G8859" s="72" t="n">
        <v>90.86</v>
      </c>
      <c r="H8859" s="72" t="n">
        <v>77.24</v>
      </c>
      <c r="I8859" s="71" t="n">
        <f aca="false">IF(B8859&gt;=Settings!$B$23,1,0)</f>
        <v>1</v>
      </c>
      <c r="J8859" s="71" t="n">
        <v>1</v>
      </c>
      <c r="K8859" s="71" t="n">
        <f aca="false">F8859*I8859*J8859</f>
        <v>1</v>
      </c>
      <c r="L8859" s="71" t="n">
        <f aca="false">E8859*I8859*J8859</f>
        <v>0</v>
      </c>
      <c r="M8859" s="72" t="n">
        <f aca="false">G8859*I8859*J8859</f>
        <v>90.86</v>
      </c>
      <c r="N8859" s="72" t="n">
        <f aca="false">D8859*I8859*J8859</f>
        <v>-0</v>
      </c>
      <c r="O8859" s="71" t="n">
        <f aca="false">F8859*J8859</f>
        <v>1</v>
      </c>
      <c r="P8859" s="71" t="n">
        <f aca="false">E8859*J8859</f>
        <v>0</v>
      </c>
    </row>
    <row r="8860" customFormat="false" ht="15" hidden="false" customHeight="false" outlineLevel="0" collapsed="false">
      <c r="A8860" s="71" t="s">
        <v>61</v>
      </c>
      <c r="B8860" s="71" t="s">
        <v>55</v>
      </c>
      <c r="C8860" s="71" t="s">
        <v>921</v>
      </c>
      <c r="D8860" s="72" t="n">
        <v>0</v>
      </c>
      <c r="E8860" s="71" t="n">
        <v>0</v>
      </c>
      <c r="F8860" s="71" t="n">
        <v>1</v>
      </c>
      <c r="G8860" s="72" t="n">
        <v>118.13</v>
      </c>
      <c r="H8860" s="72" t="n">
        <v>100.43</v>
      </c>
      <c r="I8860" s="71" t="n">
        <f aca="false">IF(B8860&gt;=Settings!$B$23,1,0)</f>
        <v>1</v>
      </c>
      <c r="J8860" s="71" t="n">
        <v>1</v>
      </c>
      <c r="K8860" s="71" t="n">
        <f aca="false">F8860*I8860*J8860</f>
        <v>1</v>
      </c>
      <c r="L8860" s="71" t="n">
        <f aca="false">E8860*I8860*J8860</f>
        <v>0</v>
      </c>
      <c r="M8860" s="72" t="n">
        <f aca="false">G8860*I8860*J8860</f>
        <v>118.13</v>
      </c>
      <c r="N8860" s="72" t="n">
        <f aca="false">D8860*I8860*J8860</f>
        <v>-0</v>
      </c>
      <c r="O8860" s="71" t="n">
        <f aca="false">F8860*J8860</f>
        <v>1</v>
      </c>
      <c r="P8860" s="71" t="n">
        <f aca="false">E8860*J8860</f>
        <v>0</v>
      </c>
    </row>
    <row r="8861" customFormat="false" ht="15" hidden="false" customHeight="false" outlineLevel="0" collapsed="false">
      <c r="A8861" s="71" t="s">
        <v>60</v>
      </c>
      <c r="B8861" s="71" t="s">
        <v>55</v>
      </c>
      <c r="C8861" s="71" t="s">
        <v>1372</v>
      </c>
      <c r="D8861" s="72" t="n">
        <v>0</v>
      </c>
      <c r="E8861" s="71" t="n">
        <v>0</v>
      </c>
      <c r="F8861" s="71" t="n">
        <v>10</v>
      </c>
      <c r="G8861" s="72" t="n">
        <v>735.93</v>
      </c>
      <c r="H8861" s="72" t="n">
        <v>735.93</v>
      </c>
      <c r="I8861" s="71" t="n">
        <f aca="false">IF(B8861&gt;=Settings!$B$23,1,0)</f>
        <v>1</v>
      </c>
      <c r="J8861" s="71" t="n">
        <v>1</v>
      </c>
      <c r="K8861" s="71" t="n">
        <f aca="false">F8861*I8861*J8861</f>
        <v>10</v>
      </c>
      <c r="L8861" s="71" t="n">
        <f aca="false">E8861*I8861*J8861</f>
        <v>0</v>
      </c>
      <c r="M8861" s="72" t="n">
        <f aca="false">G8861*I8861*J8861</f>
        <v>735.93</v>
      </c>
      <c r="N8861" s="72" t="n">
        <f aca="false">D8861*I8861*J8861</f>
        <v>-0</v>
      </c>
      <c r="O8861" s="71" t="n">
        <f aca="false">F8861*J8861</f>
        <v>10</v>
      </c>
      <c r="P8861" s="71" t="n">
        <f aca="false">E8861*J8861</f>
        <v>0</v>
      </c>
    </row>
    <row r="8862" customFormat="false" ht="15" hidden="false" customHeight="false" outlineLevel="0" collapsed="false">
      <c r="A8862" s="71" t="s">
        <v>59</v>
      </c>
      <c r="B8862" s="71" t="s">
        <v>55</v>
      </c>
      <c r="C8862" s="71" t="s">
        <v>156</v>
      </c>
      <c r="D8862" s="72" t="n">
        <v>216.71</v>
      </c>
      <c r="E8862" s="71" t="n">
        <v>3</v>
      </c>
      <c r="F8862" s="71" t="n">
        <v>36</v>
      </c>
      <c r="G8862" s="72" t="n">
        <v>3152.82</v>
      </c>
      <c r="H8862" s="72" t="n">
        <v>2832.81</v>
      </c>
      <c r="I8862" s="71" t="n">
        <f aca="false">IF(B8862&gt;=Settings!$B$23,1,0)</f>
        <v>1</v>
      </c>
      <c r="J8862" s="71" t="n">
        <v>1</v>
      </c>
      <c r="K8862" s="71" t="n">
        <f aca="false">F8862*I8862*J8862</f>
        <v>36</v>
      </c>
      <c r="L8862" s="71" t="n">
        <f aca="false">E8862*I8862*J8862</f>
        <v>3</v>
      </c>
      <c r="M8862" s="72" t="n">
        <f aca="false">G8862*I8862*J8862</f>
        <v>3152.82</v>
      </c>
      <c r="N8862" s="72" t="n">
        <f aca="false">D8862*I8862*J8862</f>
        <v>216.71</v>
      </c>
      <c r="O8862" s="71" t="n">
        <f aca="false">F8862*J8862</f>
        <v>36</v>
      </c>
      <c r="P8862" s="71" t="n">
        <f aca="false">E8862*J8862</f>
        <v>3</v>
      </c>
    </row>
    <row r="8863" customFormat="false" ht="15" hidden="false" customHeight="false" outlineLevel="0" collapsed="false">
      <c r="A8863" s="71" t="s">
        <v>60</v>
      </c>
      <c r="B8863" s="71" t="s">
        <v>55</v>
      </c>
      <c r="C8863" s="71" t="s">
        <v>124</v>
      </c>
      <c r="D8863" s="72" t="n">
        <v>139.02</v>
      </c>
      <c r="E8863" s="71" t="n">
        <v>2</v>
      </c>
      <c r="F8863" s="71" t="n">
        <v>5</v>
      </c>
      <c r="G8863" s="72" t="n">
        <v>472.47</v>
      </c>
      <c r="H8863" s="72" t="n">
        <v>274.87</v>
      </c>
      <c r="I8863" s="71" t="n">
        <f aca="false">IF(B8863&gt;=Settings!$B$23,1,0)</f>
        <v>1</v>
      </c>
      <c r="J8863" s="71" t="n">
        <v>1</v>
      </c>
      <c r="K8863" s="71" t="n">
        <f aca="false">F8863*I8863*J8863</f>
        <v>5</v>
      </c>
      <c r="L8863" s="71" t="n">
        <f aca="false">E8863*I8863*J8863</f>
        <v>2</v>
      </c>
      <c r="M8863" s="72" t="n">
        <f aca="false">G8863*I8863*J8863</f>
        <v>472.47</v>
      </c>
      <c r="N8863" s="72" t="n">
        <f aca="false">D8863*I8863*J8863</f>
        <v>139.02</v>
      </c>
      <c r="O8863" s="71" t="n">
        <f aca="false">F8863*J8863</f>
        <v>5</v>
      </c>
      <c r="P8863" s="71" t="n">
        <f aca="false">E8863*J8863</f>
        <v>2</v>
      </c>
    </row>
    <row r="8864" customFormat="false" ht="15" hidden="false" customHeight="false" outlineLevel="0" collapsed="false">
      <c r="A8864" s="71" t="s">
        <v>63</v>
      </c>
      <c r="B8864" s="71" t="s">
        <v>55</v>
      </c>
      <c r="C8864" s="71" t="s">
        <v>191</v>
      </c>
      <c r="D8864" s="72" t="n">
        <v>0</v>
      </c>
      <c r="E8864" s="71" t="n">
        <v>0</v>
      </c>
      <c r="F8864" s="71" t="n">
        <v>1</v>
      </c>
      <c r="G8864" s="72" t="n">
        <v>9.08</v>
      </c>
      <c r="H8864" s="72" t="n">
        <v>9.08</v>
      </c>
      <c r="I8864" s="71" t="n">
        <f aca="false">IF(B8864&gt;=Settings!$B$23,1,0)</f>
        <v>1</v>
      </c>
      <c r="J8864" s="71" t="n">
        <v>1</v>
      </c>
      <c r="K8864" s="71" t="n">
        <f aca="false">F8864*I8864*J8864</f>
        <v>1</v>
      </c>
      <c r="L8864" s="71" t="n">
        <f aca="false">E8864*I8864*J8864</f>
        <v>0</v>
      </c>
      <c r="M8864" s="72" t="n">
        <f aca="false">G8864*I8864*J8864</f>
        <v>9.08</v>
      </c>
      <c r="N8864" s="72" t="n">
        <f aca="false">D8864*I8864*J8864</f>
        <v>-0</v>
      </c>
      <c r="O8864" s="71" t="n">
        <f aca="false">F8864*J8864</f>
        <v>1</v>
      </c>
      <c r="P8864" s="71" t="n">
        <f aca="false">E8864*J8864</f>
        <v>0</v>
      </c>
    </row>
    <row r="8865" customFormat="false" ht="15" hidden="false" customHeight="false" outlineLevel="0" collapsed="false">
      <c r="A8865" s="71" t="s">
        <v>61</v>
      </c>
      <c r="B8865" s="71" t="s">
        <v>55</v>
      </c>
      <c r="C8865" s="71" t="s">
        <v>1658</v>
      </c>
      <c r="D8865" s="72" t="n">
        <v>0</v>
      </c>
      <c r="E8865" s="71" t="n">
        <v>0</v>
      </c>
      <c r="F8865" s="71" t="n">
        <v>1</v>
      </c>
      <c r="G8865" s="72" t="n">
        <v>63.59</v>
      </c>
      <c r="H8865" s="72" t="n">
        <v>63.59</v>
      </c>
      <c r="I8865" s="71" t="n">
        <f aca="false">IF(B8865&gt;=Settings!$B$23,1,0)</f>
        <v>1</v>
      </c>
      <c r="J8865" s="71" t="n">
        <v>1</v>
      </c>
      <c r="K8865" s="71" t="n">
        <f aca="false">F8865*I8865*J8865</f>
        <v>1</v>
      </c>
      <c r="L8865" s="71" t="n">
        <f aca="false">E8865*I8865*J8865</f>
        <v>0</v>
      </c>
      <c r="M8865" s="72" t="n">
        <f aca="false">G8865*I8865*J8865</f>
        <v>63.59</v>
      </c>
      <c r="N8865" s="72" t="n">
        <f aca="false">D8865*I8865*J8865</f>
        <v>-0</v>
      </c>
      <c r="O8865" s="71" t="n">
        <f aca="false">F8865*J8865</f>
        <v>1</v>
      </c>
      <c r="P8865" s="71" t="n">
        <f aca="false">E8865*J8865</f>
        <v>0</v>
      </c>
    </row>
    <row r="8866" customFormat="false" ht="15" hidden="false" customHeight="false" outlineLevel="0" collapsed="false">
      <c r="A8866" s="71" t="s">
        <v>61</v>
      </c>
      <c r="B8866" s="71" t="s">
        <v>55</v>
      </c>
      <c r="C8866" s="71" t="s">
        <v>931</v>
      </c>
      <c r="D8866" s="72" t="n">
        <v>0</v>
      </c>
      <c r="E8866" s="71" t="n">
        <v>0</v>
      </c>
      <c r="F8866" s="71" t="n">
        <v>1</v>
      </c>
      <c r="G8866" s="72" t="n">
        <v>72.68</v>
      </c>
      <c r="H8866" s="72" t="n">
        <v>72.68</v>
      </c>
      <c r="I8866" s="71" t="n">
        <f aca="false">IF(B8866&gt;=Settings!$B$23,1,0)</f>
        <v>1</v>
      </c>
      <c r="J8866" s="71" t="n">
        <v>1</v>
      </c>
      <c r="K8866" s="71" t="n">
        <f aca="false">F8866*I8866*J8866</f>
        <v>1</v>
      </c>
      <c r="L8866" s="71" t="n">
        <f aca="false">E8866*I8866*J8866</f>
        <v>0</v>
      </c>
      <c r="M8866" s="72" t="n">
        <f aca="false">G8866*I8866*J8866</f>
        <v>72.68</v>
      </c>
      <c r="N8866" s="72" t="n">
        <f aca="false">D8866*I8866*J8866</f>
        <v>-0</v>
      </c>
      <c r="O8866" s="71" t="n">
        <f aca="false">F8866*J8866</f>
        <v>1</v>
      </c>
      <c r="P8866" s="71" t="n">
        <f aca="false">E8866*J8866</f>
        <v>0</v>
      </c>
    </row>
    <row r="8867" customFormat="false" ht="15" hidden="false" customHeight="false" outlineLevel="0" collapsed="false">
      <c r="A8867" s="71" t="s">
        <v>59</v>
      </c>
      <c r="B8867" s="71" t="s">
        <v>55</v>
      </c>
      <c r="C8867" s="71" t="s">
        <v>1188</v>
      </c>
      <c r="D8867" s="72" t="n">
        <v>365.64</v>
      </c>
      <c r="E8867" s="71" t="n">
        <v>2</v>
      </c>
      <c r="F8867" s="71" t="n">
        <v>3</v>
      </c>
      <c r="G8867" s="72" t="n">
        <v>538.35</v>
      </c>
      <c r="H8867" s="72" t="n">
        <v>172.71</v>
      </c>
      <c r="I8867" s="71" t="n">
        <f aca="false">IF(B8867&gt;=Settings!$B$23,1,0)</f>
        <v>1</v>
      </c>
      <c r="J8867" s="71" t="n">
        <v>1</v>
      </c>
      <c r="K8867" s="71" t="n">
        <f aca="false">F8867*I8867*J8867</f>
        <v>3</v>
      </c>
      <c r="L8867" s="71" t="n">
        <f aca="false">E8867*I8867*J8867</f>
        <v>2</v>
      </c>
      <c r="M8867" s="72" t="n">
        <f aca="false">G8867*I8867*J8867</f>
        <v>538.35</v>
      </c>
      <c r="N8867" s="72" t="n">
        <f aca="false">D8867*I8867*J8867</f>
        <v>365.64</v>
      </c>
      <c r="O8867" s="71" t="n">
        <f aca="false">F8867*J8867</f>
        <v>3</v>
      </c>
      <c r="P8867" s="71" t="n">
        <f aca="false">E8867*J8867</f>
        <v>2</v>
      </c>
    </row>
    <row r="8868" customFormat="false" ht="15" hidden="false" customHeight="false" outlineLevel="0" collapsed="false">
      <c r="A8868" s="71" t="s">
        <v>60</v>
      </c>
      <c r="B8868" s="71" t="s">
        <v>55</v>
      </c>
      <c r="C8868" s="71" t="s">
        <v>2183</v>
      </c>
      <c r="D8868" s="72" t="n">
        <v>0</v>
      </c>
      <c r="E8868" s="71" t="n">
        <v>0</v>
      </c>
      <c r="F8868" s="71" t="n">
        <v>10</v>
      </c>
      <c r="G8868" s="72" t="n">
        <v>717.7</v>
      </c>
      <c r="H8868" s="72" t="n">
        <v>664.61</v>
      </c>
      <c r="I8868" s="71" t="n">
        <f aca="false">IF(B8868&gt;=Settings!$B$23,1,0)</f>
        <v>1</v>
      </c>
      <c r="J8868" s="71" t="n">
        <v>1</v>
      </c>
      <c r="K8868" s="71" t="n">
        <f aca="false">F8868*I8868*J8868</f>
        <v>10</v>
      </c>
      <c r="L8868" s="71" t="n">
        <f aca="false">E8868*I8868*J8868</f>
        <v>0</v>
      </c>
      <c r="M8868" s="72" t="n">
        <f aca="false">G8868*I8868*J8868</f>
        <v>717.7</v>
      </c>
      <c r="N8868" s="72" t="n">
        <f aca="false">D8868*I8868*J8868</f>
        <v>-0</v>
      </c>
      <c r="O8868" s="71" t="n">
        <f aca="false">F8868*J8868</f>
        <v>10</v>
      </c>
      <c r="P8868" s="71" t="n">
        <f aca="false">E8868*J8868</f>
        <v>0</v>
      </c>
    </row>
    <row r="8869" customFormat="false" ht="15" hidden="false" customHeight="false" outlineLevel="0" collapsed="false">
      <c r="A8869" s="71" t="s">
        <v>60</v>
      </c>
      <c r="B8869" s="71" t="s">
        <v>55</v>
      </c>
      <c r="C8869" s="71" t="s">
        <v>958</v>
      </c>
      <c r="D8869" s="72" t="n">
        <v>15.05</v>
      </c>
      <c r="E8869" s="71" t="n">
        <v>2</v>
      </c>
      <c r="F8869" s="71" t="n">
        <v>31</v>
      </c>
      <c r="G8869" s="72" t="n">
        <v>252.23</v>
      </c>
      <c r="H8869" s="72" t="n">
        <v>226.24</v>
      </c>
      <c r="I8869" s="71" t="n">
        <f aca="false">IF(B8869&gt;=Settings!$B$23,1,0)</f>
        <v>1</v>
      </c>
      <c r="J8869" s="71" t="n">
        <v>1</v>
      </c>
      <c r="K8869" s="71" t="n">
        <f aca="false">F8869*I8869*J8869</f>
        <v>31</v>
      </c>
      <c r="L8869" s="71" t="n">
        <f aca="false">E8869*I8869*J8869</f>
        <v>2</v>
      </c>
      <c r="M8869" s="72" t="n">
        <f aca="false">G8869*I8869*J8869</f>
        <v>252.23</v>
      </c>
      <c r="N8869" s="72" t="n">
        <f aca="false">D8869*I8869*J8869</f>
        <v>15.05</v>
      </c>
      <c r="O8869" s="71" t="n">
        <f aca="false">F8869*J8869</f>
        <v>31</v>
      </c>
      <c r="P8869" s="71" t="n">
        <f aca="false">E8869*J8869</f>
        <v>2</v>
      </c>
    </row>
    <row r="8870" customFormat="false" ht="15" hidden="false" customHeight="false" outlineLevel="0" collapsed="false">
      <c r="A8870" s="71" t="s">
        <v>61</v>
      </c>
      <c r="B8870" s="71" t="s">
        <v>55</v>
      </c>
      <c r="C8870" s="71" t="s">
        <v>992</v>
      </c>
      <c r="D8870" s="72" t="n">
        <v>0</v>
      </c>
      <c r="E8870" s="71" t="n">
        <v>0</v>
      </c>
      <c r="F8870" s="71" t="n">
        <v>1</v>
      </c>
      <c r="G8870" s="72" t="n">
        <v>240.86</v>
      </c>
      <c r="H8870" s="72" t="n">
        <v>240.86</v>
      </c>
      <c r="I8870" s="71" t="n">
        <f aca="false">IF(B8870&gt;=Settings!$B$23,1,0)</f>
        <v>1</v>
      </c>
      <c r="J8870" s="71" t="n">
        <v>1</v>
      </c>
      <c r="K8870" s="71" t="n">
        <f aca="false">F8870*I8870*J8870</f>
        <v>1</v>
      </c>
      <c r="L8870" s="71" t="n">
        <f aca="false">E8870*I8870*J8870</f>
        <v>0</v>
      </c>
      <c r="M8870" s="72" t="n">
        <f aca="false">G8870*I8870*J8870</f>
        <v>240.86</v>
      </c>
      <c r="N8870" s="72" t="n">
        <f aca="false">D8870*I8870*J8870</f>
        <v>-0</v>
      </c>
      <c r="O8870" s="71" t="n">
        <f aca="false">F8870*J8870</f>
        <v>1</v>
      </c>
      <c r="P8870" s="71" t="n">
        <f aca="false">E8870*J8870</f>
        <v>0</v>
      </c>
    </row>
    <row r="8871" customFormat="false" ht="15" hidden="false" customHeight="false" outlineLevel="0" collapsed="false">
      <c r="A8871" s="71" t="s">
        <v>59</v>
      </c>
      <c r="B8871" s="71" t="s">
        <v>55</v>
      </c>
      <c r="C8871" s="71" t="s">
        <v>124</v>
      </c>
      <c r="D8871" s="72" t="n">
        <v>195.36</v>
      </c>
      <c r="E8871" s="71" t="n">
        <v>2</v>
      </c>
      <c r="F8871" s="71" t="n">
        <v>43</v>
      </c>
      <c r="G8871" s="72" t="n">
        <v>4311.56</v>
      </c>
      <c r="H8871" s="72" t="n">
        <v>3958.62</v>
      </c>
      <c r="I8871" s="71" t="n">
        <f aca="false">IF(B8871&gt;=Settings!$B$23,1,0)</f>
        <v>1</v>
      </c>
      <c r="J8871" s="71" t="n">
        <v>1</v>
      </c>
      <c r="K8871" s="71" t="n">
        <f aca="false">F8871*I8871*J8871</f>
        <v>43</v>
      </c>
      <c r="L8871" s="71" t="n">
        <f aca="false">E8871*I8871*J8871</f>
        <v>2</v>
      </c>
      <c r="M8871" s="72" t="n">
        <f aca="false">G8871*I8871*J8871</f>
        <v>4311.56</v>
      </c>
      <c r="N8871" s="72" t="n">
        <f aca="false">D8871*I8871*J8871</f>
        <v>195.36</v>
      </c>
      <c r="O8871" s="71" t="n">
        <f aca="false">F8871*J8871</f>
        <v>43</v>
      </c>
      <c r="P8871" s="71" t="n">
        <f aca="false">E8871*J8871</f>
        <v>2</v>
      </c>
    </row>
    <row r="8872" customFormat="false" ht="15" hidden="false" customHeight="false" outlineLevel="0" collapsed="false">
      <c r="A8872" s="71" t="s">
        <v>59</v>
      </c>
      <c r="B8872" s="71" t="s">
        <v>55</v>
      </c>
      <c r="C8872" s="71" t="s">
        <v>1452</v>
      </c>
      <c r="D8872" s="72" t="n">
        <v>0</v>
      </c>
      <c r="E8872" s="71" t="n">
        <v>0</v>
      </c>
      <c r="F8872" s="71" t="n">
        <v>2</v>
      </c>
      <c r="G8872" s="72" t="n">
        <v>259</v>
      </c>
      <c r="H8872" s="72" t="n">
        <v>259</v>
      </c>
      <c r="I8872" s="71" t="n">
        <f aca="false">IF(B8872&gt;=Settings!$B$23,1,0)</f>
        <v>1</v>
      </c>
      <c r="J8872" s="71" t="n">
        <v>1</v>
      </c>
      <c r="K8872" s="71" t="n">
        <f aca="false">F8872*I8872*J8872</f>
        <v>2</v>
      </c>
      <c r="L8872" s="71" t="n">
        <f aca="false">E8872*I8872*J8872</f>
        <v>0</v>
      </c>
      <c r="M8872" s="72" t="n">
        <f aca="false">G8872*I8872*J8872</f>
        <v>259</v>
      </c>
      <c r="N8872" s="72" t="n">
        <f aca="false">D8872*I8872*J8872</f>
        <v>-0</v>
      </c>
      <c r="O8872" s="71" t="n">
        <f aca="false">F8872*J8872</f>
        <v>2</v>
      </c>
      <c r="P8872" s="71" t="n">
        <f aca="false">E8872*J8872</f>
        <v>0</v>
      </c>
    </row>
    <row r="8873" customFormat="false" ht="15" hidden="false" customHeight="false" outlineLevel="0" collapsed="false">
      <c r="A8873" s="71" t="s">
        <v>59</v>
      </c>
      <c r="B8873" s="71" t="s">
        <v>55</v>
      </c>
      <c r="C8873" s="71" t="s">
        <v>1182</v>
      </c>
      <c r="D8873" s="72" t="n">
        <v>95.06</v>
      </c>
      <c r="E8873" s="71" t="n">
        <v>1</v>
      </c>
      <c r="F8873" s="71" t="n">
        <v>3</v>
      </c>
      <c r="G8873" s="72" t="n">
        <v>249.51</v>
      </c>
      <c r="H8873" s="72" t="n">
        <v>139.01</v>
      </c>
      <c r="I8873" s="71" t="n">
        <f aca="false">IF(B8873&gt;=Settings!$B$23,1,0)</f>
        <v>1</v>
      </c>
      <c r="J8873" s="71" t="n">
        <v>1</v>
      </c>
      <c r="K8873" s="71" t="n">
        <f aca="false">F8873*I8873*J8873</f>
        <v>3</v>
      </c>
      <c r="L8873" s="71" t="n">
        <f aca="false">E8873*I8873*J8873</f>
        <v>1</v>
      </c>
      <c r="M8873" s="72" t="n">
        <f aca="false">G8873*I8873*J8873</f>
        <v>249.51</v>
      </c>
      <c r="N8873" s="72" t="n">
        <f aca="false">D8873*I8873*J8873</f>
        <v>95.06</v>
      </c>
      <c r="O8873" s="71" t="n">
        <f aca="false">F8873*J8873</f>
        <v>3</v>
      </c>
      <c r="P8873" s="71" t="n">
        <f aca="false">E8873*J8873</f>
        <v>1</v>
      </c>
    </row>
    <row r="8874" customFormat="false" ht="15" hidden="false" customHeight="false" outlineLevel="0" collapsed="false">
      <c r="A8874" s="71" t="s">
        <v>60</v>
      </c>
      <c r="B8874" s="71" t="s">
        <v>55</v>
      </c>
      <c r="C8874" s="71" t="s">
        <v>1041</v>
      </c>
      <c r="D8874" s="72" t="n">
        <v>0</v>
      </c>
      <c r="E8874" s="71" t="n">
        <v>0</v>
      </c>
      <c r="F8874" s="71" t="n">
        <v>1</v>
      </c>
      <c r="G8874" s="72" t="n">
        <v>17.26</v>
      </c>
      <c r="H8874" s="72" t="n">
        <v>14.68</v>
      </c>
      <c r="I8874" s="71" t="n">
        <f aca="false">IF(B8874&gt;=Settings!$B$23,1,0)</f>
        <v>1</v>
      </c>
      <c r="J8874" s="71" t="n">
        <v>1</v>
      </c>
      <c r="K8874" s="71" t="n">
        <f aca="false">F8874*I8874*J8874</f>
        <v>1</v>
      </c>
      <c r="L8874" s="71" t="n">
        <f aca="false">E8874*I8874*J8874</f>
        <v>0</v>
      </c>
      <c r="M8874" s="72" t="n">
        <f aca="false">G8874*I8874*J8874</f>
        <v>17.26</v>
      </c>
      <c r="N8874" s="72" t="n">
        <f aca="false">D8874*I8874*J8874</f>
        <v>-0</v>
      </c>
      <c r="O8874" s="71" t="n">
        <f aca="false">F8874*J8874</f>
        <v>1</v>
      </c>
      <c r="P8874" s="71" t="n">
        <f aca="false">E8874*J8874</f>
        <v>0</v>
      </c>
    </row>
    <row r="8875" customFormat="false" ht="15" hidden="false" customHeight="false" outlineLevel="0" collapsed="false">
      <c r="A8875" s="71" t="s">
        <v>61</v>
      </c>
      <c r="B8875" s="71" t="s">
        <v>55</v>
      </c>
      <c r="C8875" s="71" t="s">
        <v>2458</v>
      </c>
      <c r="D8875" s="72" t="n">
        <v>0</v>
      </c>
      <c r="E8875" s="71" t="n">
        <v>0</v>
      </c>
      <c r="F8875" s="71" t="n">
        <v>1</v>
      </c>
      <c r="G8875" s="72" t="n">
        <v>81.77</v>
      </c>
      <c r="H8875" s="72" t="n">
        <v>69.52</v>
      </c>
      <c r="I8875" s="71" t="n">
        <f aca="false">IF(B8875&gt;=Settings!$B$23,1,0)</f>
        <v>1</v>
      </c>
      <c r="J8875" s="71" t="n">
        <v>1</v>
      </c>
      <c r="K8875" s="71" t="n">
        <f aca="false">F8875*I8875*J8875</f>
        <v>1</v>
      </c>
      <c r="L8875" s="71" t="n">
        <f aca="false">E8875*I8875*J8875</f>
        <v>0</v>
      </c>
      <c r="M8875" s="72" t="n">
        <f aca="false">G8875*I8875*J8875</f>
        <v>81.77</v>
      </c>
      <c r="N8875" s="72" t="n">
        <f aca="false">D8875*I8875*J8875</f>
        <v>-0</v>
      </c>
      <c r="O8875" s="71" t="n">
        <f aca="false">F8875*J8875</f>
        <v>1</v>
      </c>
      <c r="P8875" s="71" t="n">
        <f aca="false">E8875*J8875</f>
        <v>0</v>
      </c>
    </row>
    <row r="8876" customFormat="false" ht="15" hidden="false" customHeight="false" outlineLevel="0" collapsed="false">
      <c r="A8876" s="71" t="s">
        <v>61</v>
      </c>
      <c r="B8876" s="71" t="s">
        <v>55</v>
      </c>
      <c r="C8876" s="71" t="s">
        <v>1029</v>
      </c>
      <c r="D8876" s="72" t="n">
        <v>0</v>
      </c>
      <c r="E8876" s="71" t="n">
        <v>0</v>
      </c>
      <c r="F8876" s="71" t="n">
        <v>6</v>
      </c>
      <c r="G8876" s="72" t="n">
        <v>48.83</v>
      </c>
      <c r="H8876" s="72" t="n">
        <v>47.62</v>
      </c>
      <c r="I8876" s="71" t="n">
        <f aca="false">IF(B8876&gt;=Settings!$B$23,1,0)</f>
        <v>1</v>
      </c>
      <c r="J8876" s="71" t="n">
        <v>1</v>
      </c>
      <c r="K8876" s="71" t="n">
        <f aca="false">F8876*I8876*J8876</f>
        <v>6</v>
      </c>
      <c r="L8876" s="71" t="n">
        <f aca="false">E8876*I8876*J8876</f>
        <v>0</v>
      </c>
      <c r="M8876" s="72" t="n">
        <f aca="false">G8876*I8876*J8876</f>
        <v>48.83</v>
      </c>
      <c r="N8876" s="72" t="n">
        <f aca="false">D8876*I8876*J8876</f>
        <v>-0</v>
      </c>
      <c r="O8876" s="71" t="n">
        <f aca="false">F8876*J8876</f>
        <v>6</v>
      </c>
      <c r="P8876" s="71" t="n">
        <f aca="false">E8876*J8876</f>
        <v>0</v>
      </c>
    </row>
    <row r="8877" customFormat="false" ht="15" hidden="false" customHeight="false" outlineLevel="0" collapsed="false">
      <c r="A8877" s="71" t="s">
        <v>61</v>
      </c>
      <c r="B8877" s="71" t="s">
        <v>55</v>
      </c>
      <c r="C8877" s="71" t="s">
        <v>2058</v>
      </c>
      <c r="D8877" s="72" t="n">
        <v>0</v>
      </c>
      <c r="E8877" s="71" t="n">
        <v>0</v>
      </c>
      <c r="F8877" s="71" t="n">
        <v>2</v>
      </c>
      <c r="G8877" s="72" t="n">
        <v>9.08</v>
      </c>
      <c r="H8877" s="72" t="n">
        <v>9.08</v>
      </c>
      <c r="I8877" s="71" t="n">
        <f aca="false">IF(B8877&gt;=Settings!$B$23,1,0)</f>
        <v>1</v>
      </c>
      <c r="J8877" s="71" t="n">
        <v>1</v>
      </c>
      <c r="K8877" s="71" t="n">
        <f aca="false">F8877*I8877*J8877</f>
        <v>2</v>
      </c>
      <c r="L8877" s="71" t="n">
        <f aca="false">E8877*I8877*J8877</f>
        <v>0</v>
      </c>
      <c r="M8877" s="72" t="n">
        <f aca="false">G8877*I8877*J8877</f>
        <v>9.08</v>
      </c>
      <c r="N8877" s="72" t="n">
        <f aca="false">D8877*I8877*J8877</f>
        <v>-0</v>
      </c>
      <c r="O8877" s="71" t="n">
        <f aca="false">F8877*J8877</f>
        <v>2</v>
      </c>
      <c r="P8877" s="71" t="n">
        <f aca="false">E8877*J8877</f>
        <v>0</v>
      </c>
    </row>
    <row r="8878" customFormat="false" ht="15" hidden="false" customHeight="false" outlineLevel="0" collapsed="false">
      <c r="A8878" s="71" t="s">
        <v>59</v>
      </c>
      <c r="B8878" s="71" t="s">
        <v>55</v>
      </c>
      <c r="C8878" s="71" t="s">
        <v>2391</v>
      </c>
      <c r="D8878" s="72" t="n">
        <v>0</v>
      </c>
      <c r="E8878" s="71" t="n">
        <v>0</v>
      </c>
      <c r="F8878" s="71" t="n">
        <v>3</v>
      </c>
      <c r="G8878" s="72" t="n">
        <v>286.23</v>
      </c>
      <c r="H8878" s="72" t="n">
        <v>286.23</v>
      </c>
      <c r="I8878" s="71" t="n">
        <f aca="false">IF(B8878&gt;=Settings!$B$23,1,0)</f>
        <v>1</v>
      </c>
      <c r="J8878" s="71" t="n">
        <v>1</v>
      </c>
      <c r="K8878" s="71" t="n">
        <f aca="false">F8878*I8878*J8878</f>
        <v>3</v>
      </c>
      <c r="L8878" s="71" t="n">
        <f aca="false">E8878*I8878*J8878</f>
        <v>0</v>
      </c>
      <c r="M8878" s="72" t="n">
        <f aca="false">G8878*I8878*J8878</f>
        <v>286.23</v>
      </c>
      <c r="N8878" s="72" t="n">
        <f aca="false">D8878*I8878*J8878</f>
        <v>-0</v>
      </c>
      <c r="O8878" s="71" t="n">
        <f aca="false">F8878*J8878</f>
        <v>3</v>
      </c>
      <c r="P8878" s="71" t="n">
        <f aca="false">E8878*J8878</f>
        <v>0</v>
      </c>
    </row>
    <row r="8879" customFormat="false" ht="15" hidden="false" customHeight="false" outlineLevel="0" collapsed="false">
      <c r="A8879" s="71" t="s">
        <v>60</v>
      </c>
      <c r="B8879" s="71" t="s">
        <v>55</v>
      </c>
      <c r="C8879" s="71" t="s">
        <v>136</v>
      </c>
      <c r="D8879" s="72" t="n">
        <v>205.65</v>
      </c>
      <c r="E8879" s="71" t="n">
        <v>2</v>
      </c>
      <c r="F8879" s="71" t="n">
        <v>16</v>
      </c>
      <c r="G8879" s="72" t="n">
        <v>1824.72</v>
      </c>
      <c r="H8879" s="72" t="n">
        <v>1519.34</v>
      </c>
      <c r="I8879" s="71" t="n">
        <f aca="false">IF(B8879&gt;=Settings!$B$23,1,0)</f>
        <v>1</v>
      </c>
      <c r="J8879" s="71" t="n">
        <v>1</v>
      </c>
      <c r="K8879" s="71" t="n">
        <f aca="false">F8879*I8879*J8879</f>
        <v>16</v>
      </c>
      <c r="L8879" s="71" t="n">
        <f aca="false">E8879*I8879*J8879</f>
        <v>2</v>
      </c>
      <c r="M8879" s="72" t="n">
        <f aca="false">G8879*I8879*J8879</f>
        <v>1824.72</v>
      </c>
      <c r="N8879" s="72" t="n">
        <f aca="false">D8879*I8879*J8879</f>
        <v>205.65</v>
      </c>
      <c r="O8879" s="71" t="n">
        <f aca="false">F8879*J8879</f>
        <v>16</v>
      </c>
      <c r="P8879" s="71" t="n">
        <f aca="false">E8879*J8879</f>
        <v>2</v>
      </c>
    </row>
    <row r="8880" customFormat="false" ht="15" hidden="false" customHeight="false" outlineLevel="0" collapsed="false">
      <c r="A8880" s="71" t="s">
        <v>59</v>
      </c>
      <c r="B8880" s="71" t="s">
        <v>55</v>
      </c>
      <c r="C8880" s="71" t="s">
        <v>1011</v>
      </c>
      <c r="D8880" s="72" t="n">
        <v>0</v>
      </c>
      <c r="E8880" s="71" t="n">
        <v>0</v>
      </c>
      <c r="F8880" s="71" t="n">
        <v>7</v>
      </c>
      <c r="G8880" s="72" t="n">
        <v>936.04</v>
      </c>
      <c r="H8880" s="72" t="n">
        <v>895.16</v>
      </c>
      <c r="I8880" s="71" t="n">
        <f aca="false">IF(B8880&gt;=Settings!$B$23,1,0)</f>
        <v>1</v>
      </c>
      <c r="J8880" s="71" t="n">
        <v>1</v>
      </c>
      <c r="K8880" s="71" t="n">
        <f aca="false">F8880*I8880*J8880</f>
        <v>7</v>
      </c>
      <c r="L8880" s="71" t="n">
        <f aca="false">E8880*I8880*J8880</f>
        <v>0</v>
      </c>
      <c r="M8880" s="72" t="n">
        <f aca="false">G8880*I8880*J8880</f>
        <v>936.04</v>
      </c>
      <c r="N8880" s="72" t="n">
        <f aca="false">D8880*I8880*J8880</f>
        <v>-0</v>
      </c>
      <c r="O8880" s="71" t="n">
        <f aca="false">F8880*J8880</f>
        <v>7</v>
      </c>
      <c r="P8880" s="71" t="n">
        <f aca="false">E8880*J8880</f>
        <v>0</v>
      </c>
    </row>
    <row r="8881" customFormat="false" ht="15" hidden="false" customHeight="false" outlineLevel="0" collapsed="false">
      <c r="A8881" s="71" t="s">
        <v>62</v>
      </c>
      <c r="B8881" s="71" t="s">
        <v>55</v>
      </c>
      <c r="C8881" s="71" t="s">
        <v>980</v>
      </c>
      <c r="D8881" s="72" t="n">
        <v>0</v>
      </c>
      <c r="E8881" s="71" t="n">
        <v>0</v>
      </c>
      <c r="F8881" s="71" t="n">
        <v>8</v>
      </c>
      <c r="G8881" s="72" t="n">
        <v>28.72</v>
      </c>
      <c r="H8881" s="72" t="n">
        <v>28.18</v>
      </c>
      <c r="I8881" s="71" t="n">
        <f aca="false">IF(B8881&gt;=Settings!$B$23,1,0)</f>
        <v>1</v>
      </c>
      <c r="J8881" s="71" t="n">
        <v>1</v>
      </c>
      <c r="K8881" s="71" t="n">
        <f aca="false">F8881*I8881*J8881</f>
        <v>8</v>
      </c>
      <c r="L8881" s="71" t="n">
        <f aca="false">E8881*I8881*J8881</f>
        <v>0</v>
      </c>
      <c r="M8881" s="72" t="n">
        <f aca="false">G8881*I8881*J8881</f>
        <v>28.72</v>
      </c>
      <c r="N8881" s="72" t="n">
        <f aca="false">D8881*I8881*J8881</f>
        <v>-0</v>
      </c>
      <c r="O8881" s="71" t="n">
        <f aca="false">F8881*J8881</f>
        <v>8</v>
      </c>
      <c r="P8881" s="71" t="n">
        <f aca="false">E8881*J8881</f>
        <v>0</v>
      </c>
    </row>
    <row r="8882" customFormat="false" ht="15" hidden="false" customHeight="false" outlineLevel="0" collapsed="false">
      <c r="A8882" s="71" t="s">
        <v>59</v>
      </c>
      <c r="B8882" s="71" t="s">
        <v>55</v>
      </c>
      <c r="C8882" s="71" t="s">
        <v>1024</v>
      </c>
      <c r="D8882" s="72" t="n">
        <v>0</v>
      </c>
      <c r="E8882" s="71" t="n">
        <v>0</v>
      </c>
      <c r="F8882" s="71" t="n">
        <v>2</v>
      </c>
      <c r="G8882" s="72" t="n">
        <v>204.46</v>
      </c>
      <c r="H8882" s="72" t="n">
        <v>182.65</v>
      </c>
      <c r="I8882" s="71" t="n">
        <f aca="false">IF(B8882&gt;=Settings!$B$23,1,0)</f>
        <v>1</v>
      </c>
      <c r="J8882" s="71" t="n">
        <v>1</v>
      </c>
      <c r="K8882" s="71" t="n">
        <f aca="false">F8882*I8882*J8882</f>
        <v>2</v>
      </c>
      <c r="L8882" s="71" t="n">
        <f aca="false">E8882*I8882*J8882</f>
        <v>0</v>
      </c>
      <c r="M8882" s="72" t="n">
        <f aca="false">G8882*I8882*J8882</f>
        <v>204.46</v>
      </c>
      <c r="N8882" s="72" t="n">
        <f aca="false">D8882*I8882*J8882</f>
        <v>-0</v>
      </c>
      <c r="O8882" s="71" t="n">
        <f aca="false">F8882*J8882</f>
        <v>2</v>
      </c>
      <c r="P8882" s="71" t="n">
        <f aca="false">E8882*J8882</f>
        <v>0</v>
      </c>
    </row>
    <row r="8883" customFormat="false" ht="15" hidden="false" customHeight="false" outlineLevel="0" collapsed="false">
      <c r="A8883" s="71" t="s">
        <v>60</v>
      </c>
      <c r="B8883" s="71" t="s">
        <v>55</v>
      </c>
      <c r="C8883" s="71" t="s">
        <v>1786</v>
      </c>
      <c r="D8883" s="72" t="n">
        <v>81.77</v>
      </c>
      <c r="E8883" s="71" t="n">
        <v>1</v>
      </c>
      <c r="F8883" s="71" t="n">
        <v>14</v>
      </c>
      <c r="G8883" s="72" t="n">
        <v>1176.62</v>
      </c>
      <c r="H8883" s="72" t="n">
        <v>1031.53</v>
      </c>
      <c r="I8883" s="71" t="n">
        <f aca="false">IF(B8883&gt;=Settings!$B$23,1,0)</f>
        <v>1</v>
      </c>
      <c r="J8883" s="71" t="n">
        <v>1</v>
      </c>
      <c r="K8883" s="71" t="n">
        <f aca="false">F8883*I8883*J8883</f>
        <v>14</v>
      </c>
      <c r="L8883" s="71" t="n">
        <f aca="false">E8883*I8883*J8883</f>
        <v>1</v>
      </c>
      <c r="M8883" s="72" t="n">
        <f aca="false">G8883*I8883*J8883</f>
        <v>1176.62</v>
      </c>
      <c r="N8883" s="72" t="n">
        <f aca="false">D8883*I8883*J8883</f>
        <v>81.77</v>
      </c>
      <c r="O8883" s="71" t="n">
        <f aca="false">F8883*J8883</f>
        <v>14</v>
      </c>
      <c r="P8883" s="71" t="n">
        <f aca="false">E8883*J8883</f>
        <v>1</v>
      </c>
    </row>
    <row r="8884" customFormat="false" ht="15" hidden="false" customHeight="false" outlineLevel="0" collapsed="false">
      <c r="A8884" s="71" t="s">
        <v>61</v>
      </c>
      <c r="B8884" s="71" t="s">
        <v>55</v>
      </c>
      <c r="C8884" s="71" t="s">
        <v>1383</v>
      </c>
      <c r="D8884" s="72" t="n">
        <v>0</v>
      </c>
      <c r="E8884" s="71" t="n">
        <v>0</v>
      </c>
      <c r="F8884" s="71" t="n">
        <v>1</v>
      </c>
      <c r="G8884" s="72" t="n">
        <v>99.95</v>
      </c>
      <c r="H8884" s="72" t="n">
        <v>99.95</v>
      </c>
      <c r="I8884" s="71" t="n">
        <f aca="false">IF(B8884&gt;=Settings!$B$23,1,0)</f>
        <v>1</v>
      </c>
      <c r="J8884" s="71" t="n">
        <v>1</v>
      </c>
      <c r="K8884" s="71" t="n">
        <f aca="false">F8884*I8884*J8884</f>
        <v>1</v>
      </c>
      <c r="L8884" s="71" t="n">
        <f aca="false">E8884*I8884*J8884</f>
        <v>0</v>
      </c>
      <c r="M8884" s="72" t="n">
        <f aca="false">G8884*I8884*J8884</f>
        <v>99.95</v>
      </c>
      <c r="N8884" s="72" t="n">
        <f aca="false">D8884*I8884*J8884</f>
        <v>-0</v>
      </c>
      <c r="O8884" s="71" t="n">
        <f aca="false">F8884*J8884</f>
        <v>1</v>
      </c>
      <c r="P8884" s="71" t="n">
        <f aca="false">E8884*J8884</f>
        <v>0</v>
      </c>
    </row>
    <row r="8885" customFormat="false" ht="15" hidden="false" customHeight="false" outlineLevel="0" collapsed="false">
      <c r="A8885" s="71" t="s">
        <v>59</v>
      </c>
      <c r="B8885" s="71" t="s">
        <v>55</v>
      </c>
      <c r="C8885" s="71" t="s">
        <v>134</v>
      </c>
      <c r="D8885" s="72" t="n">
        <v>154.45</v>
      </c>
      <c r="E8885" s="71" t="n">
        <v>2</v>
      </c>
      <c r="F8885" s="71" t="n">
        <v>17</v>
      </c>
      <c r="G8885" s="72" t="n">
        <v>1294.64</v>
      </c>
      <c r="H8885" s="72" t="n">
        <v>1081.18</v>
      </c>
      <c r="I8885" s="71" t="n">
        <f aca="false">IF(B8885&gt;=Settings!$B$23,1,0)</f>
        <v>1</v>
      </c>
      <c r="J8885" s="71" t="n">
        <v>1</v>
      </c>
      <c r="K8885" s="71" t="n">
        <f aca="false">F8885*I8885*J8885</f>
        <v>17</v>
      </c>
      <c r="L8885" s="71" t="n">
        <f aca="false">E8885*I8885*J8885</f>
        <v>2</v>
      </c>
      <c r="M8885" s="72" t="n">
        <f aca="false">G8885*I8885*J8885</f>
        <v>1294.64</v>
      </c>
      <c r="N8885" s="72" t="n">
        <f aca="false">D8885*I8885*J8885</f>
        <v>154.45</v>
      </c>
      <c r="O8885" s="71" t="n">
        <f aca="false">F8885*J8885</f>
        <v>17</v>
      </c>
      <c r="P8885" s="71" t="n">
        <f aca="false">E8885*J8885</f>
        <v>2</v>
      </c>
    </row>
    <row r="8886" customFormat="false" ht="15" hidden="false" customHeight="false" outlineLevel="0" collapsed="false">
      <c r="A8886" s="71" t="s">
        <v>61</v>
      </c>
      <c r="B8886" s="71" t="s">
        <v>55</v>
      </c>
      <c r="C8886" s="71" t="s">
        <v>139</v>
      </c>
      <c r="D8886" s="72" t="n">
        <v>0</v>
      </c>
      <c r="E8886" s="71" t="n">
        <v>0</v>
      </c>
      <c r="F8886" s="71" t="n">
        <v>1</v>
      </c>
      <c r="G8886" s="72" t="n">
        <v>68.13</v>
      </c>
      <c r="H8886" s="72" t="n">
        <v>57.92</v>
      </c>
      <c r="I8886" s="71" t="n">
        <f aca="false">IF(B8886&gt;=Settings!$B$23,1,0)</f>
        <v>1</v>
      </c>
      <c r="J8886" s="71" t="n">
        <v>1</v>
      </c>
      <c r="K8886" s="71" t="n">
        <f aca="false">F8886*I8886*J8886</f>
        <v>1</v>
      </c>
      <c r="L8886" s="71" t="n">
        <f aca="false">E8886*I8886*J8886</f>
        <v>0</v>
      </c>
      <c r="M8886" s="72" t="n">
        <f aca="false">G8886*I8886*J8886</f>
        <v>68.13</v>
      </c>
      <c r="N8886" s="72" t="n">
        <f aca="false">D8886*I8886*J8886</f>
        <v>-0</v>
      </c>
      <c r="O8886" s="71" t="n">
        <f aca="false">F8886*J8886</f>
        <v>1</v>
      </c>
      <c r="P8886" s="71" t="n">
        <f aca="false">E8886*J8886</f>
        <v>0</v>
      </c>
    </row>
    <row r="8887" customFormat="false" ht="15" hidden="false" customHeight="false" outlineLevel="0" collapsed="false">
      <c r="A8887" s="71" t="s">
        <v>59</v>
      </c>
      <c r="B8887" s="71" t="s">
        <v>55</v>
      </c>
      <c r="C8887" s="71" t="s">
        <v>1103</v>
      </c>
      <c r="D8887" s="72" t="n">
        <v>0</v>
      </c>
      <c r="E8887" s="71" t="n">
        <v>0</v>
      </c>
      <c r="F8887" s="71" t="n">
        <v>6</v>
      </c>
      <c r="G8887" s="72" t="n">
        <v>579.62</v>
      </c>
      <c r="H8887" s="72" t="n">
        <v>546.32</v>
      </c>
      <c r="I8887" s="71" t="n">
        <f aca="false">IF(B8887&gt;=Settings!$B$23,1,0)</f>
        <v>1</v>
      </c>
      <c r="J8887" s="71" t="n">
        <v>1</v>
      </c>
      <c r="K8887" s="71" t="n">
        <f aca="false">F8887*I8887*J8887</f>
        <v>6</v>
      </c>
      <c r="L8887" s="71" t="n">
        <f aca="false">E8887*I8887*J8887</f>
        <v>0</v>
      </c>
      <c r="M8887" s="72" t="n">
        <f aca="false">G8887*I8887*J8887</f>
        <v>579.62</v>
      </c>
      <c r="N8887" s="72" t="n">
        <f aca="false">D8887*I8887*J8887</f>
        <v>-0</v>
      </c>
      <c r="O8887" s="71" t="n">
        <f aca="false">F8887*J8887</f>
        <v>6</v>
      </c>
      <c r="P8887" s="71" t="n">
        <f aca="false">E8887*J8887</f>
        <v>0</v>
      </c>
    </row>
    <row r="8888" customFormat="false" ht="15" hidden="false" customHeight="false" outlineLevel="0" collapsed="false">
      <c r="A8888" s="71" t="s">
        <v>62</v>
      </c>
      <c r="B8888" s="71" t="s">
        <v>55</v>
      </c>
      <c r="C8888" s="71" t="s">
        <v>958</v>
      </c>
      <c r="D8888" s="72" t="n">
        <v>0</v>
      </c>
      <c r="E8888" s="71" t="n">
        <v>0</v>
      </c>
      <c r="F8888" s="71" t="n">
        <v>1</v>
      </c>
      <c r="G8888" s="72" t="n">
        <v>8.14</v>
      </c>
      <c r="H8888" s="72" t="n">
        <v>8.14</v>
      </c>
      <c r="I8888" s="71" t="n">
        <f aca="false">IF(B8888&gt;=Settings!$B$23,1,0)</f>
        <v>1</v>
      </c>
      <c r="J8888" s="71" t="n">
        <v>1</v>
      </c>
      <c r="K8888" s="71" t="n">
        <f aca="false">F8888*I8888*J8888</f>
        <v>1</v>
      </c>
      <c r="L8888" s="71" t="n">
        <f aca="false">E8888*I8888*J8888</f>
        <v>0</v>
      </c>
      <c r="M8888" s="72" t="n">
        <f aca="false">G8888*I8888*J8888</f>
        <v>8.14</v>
      </c>
      <c r="N8888" s="72" t="n">
        <f aca="false">D8888*I8888*J8888</f>
        <v>-0</v>
      </c>
      <c r="O8888" s="71" t="n">
        <f aca="false">F8888*J8888</f>
        <v>1</v>
      </c>
      <c r="P8888" s="71" t="n">
        <f aca="false">E8888*J8888</f>
        <v>0</v>
      </c>
    </row>
    <row r="8889" customFormat="false" ht="15" hidden="false" customHeight="false" outlineLevel="0" collapsed="false">
      <c r="A8889" s="71" t="s">
        <v>60</v>
      </c>
      <c r="B8889" s="71" t="s">
        <v>55</v>
      </c>
      <c r="C8889" s="71" t="s">
        <v>142</v>
      </c>
      <c r="D8889" s="72" t="n">
        <v>130.32</v>
      </c>
      <c r="E8889" s="71" t="n">
        <v>3</v>
      </c>
      <c r="F8889" s="71" t="n">
        <v>64</v>
      </c>
      <c r="G8889" s="72" t="n">
        <v>2636.93</v>
      </c>
      <c r="H8889" s="72" t="n">
        <v>2326.54</v>
      </c>
      <c r="I8889" s="71" t="n">
        <f aca="false">IF(B8889&gt;=Settings!$B$23,1,0)</f>
        <v>1</v>
      </c>
      <c r="J8889" s="71" t="n">
        <v>1</v>
      </c>
      <c r="K8889" s="71" t="n">
        <f aca="false">F8889*I8889*J8889</f>
        <v>64</v>
      </c>
      <c r="L8889" s="71" t="n">
        <f aca="false">E8889*I8889*J8889</f>
        <v>3</v>
      </c>
      <c r="M8889" s="72" t="n">
        <f aca="false">G8889*I8889*J8889</f>
        <v>2636.93</v>
      </c>
      <c r="N8889" s="72" t="n">
        <f aca="false">D8889*I8889*J8889</f>
        <v>130.32</v>
      </c>
      <c r="O8889" s="71" t="n">
        <f aca="false">F8889*J8889</f>
        <v>64</v>
      </c>
      <c r="P8889" s="71" t="n">
        <f aca="false">E8889*J8889</f>
        <v>3</v>
      </c>
    </row>
    <row r="8890" customFormat="false" ht="15" hidden="false" customHeight="false" outlineLevel="0" collapsed="false">
      <c r="A8890" s="71" t="s">
        <v>62</v>
      </c>
      <c r="B8890" s="71" t="s">
        <v>55</v>
      </c>
      <c r="C8890" s="71" t="s">
        <v>1079</v>
      </c>
      <c r="D8890" s="72" t="n">
        <v>0</v>
      </c>
      <c r="E8890" s="71" t="n">
        <v>0</v>
      </c>
      <c r="F8890" s="71" t="n">
        <v>2</v>
      </c>
      <c r="G8890" s="72" t="n">
        <v>21.72</v>
      </c>
      <c r="H8890" s="72" t="n">
        <v>21.72</v>
      </c>
      <c r="I8890" s="71" t="n">
        <f aca="false">IF(B8890&gt;=Settings!$B$23,1,0)</f>
        <v>1</v>
      </c>
      <c r="J8890" s="71" t="n">
        <v>1</v>
      </c>
      <c r="K8890" s="71" t="n">
        <f aca="false">F8890*I8890*J8890</f>
        <v>2</v>
      </c>
      <c r="L8890" s="71" t="n">
        <f aca="false">E8890*I8890*J8890</f>
        <v>0</v>
      </c>
      <c r="M8890" s="72" t="n">
        <f aca="false">G8890*I8890*J8890</f>
        <v>21.72</v>
      </c>
      <c r="N8890" s="72" t="n">
        <f aca="false">D8890*I8890*J8890</f>
        <v>-0</v>
      </c>
      <c r="O8890" s="71" t="n">
        <f aca="false">F8890*J8890</f>
        <v>2</v>
      </c>
      <c r="P8890" s="71" t="n">
        <f aca="false">E8890*J8890</f>
        <v>0</v>
      </c>
    </row>
    <row r="8891" customFormat="false" ht="15" hidden="false" customHeight="false" outlineLevel="0" collapsed="false">
      <c r="A8891" s="71" t="s">
        <v>61</v>
      </c>
      <c r="B8891" s="71" t="s">
        <v>55</v>
      </c>
      <c r="C8891" s="71" t="s">
        <v>1203</v>
      </c>
      <c r="D8891" s="72" t="n">
        <v>0</v>
      </c>
      <c r="E8891" s="71" t="n">
        <v>0</v>
      </c>
      <c r="F8891" s="71" t="n">
        <v>1</v>
      </c>
      <c r="G8891" s="72" t="n">
        <v>45.4</v>
      </c>
      <c r="H8891" s="72" t="n">
        <v>38.6</v>
      </c>
      <c r="I8891" s="71" t="n">
        <f aca="false">IF(B8891&gt;=Settings!$B$23,1,0)</f>
        <v>1</v>
      </c>
      <c r="J8891" s="71" t="n">
        <v>1</v>
      </c>
      <c r="K8891" s="71" t="n">
        <f aca="false">F8891*I8891*J8891</f>
        <v>1</v>
      </c>
      <c r="L8891" s="71" t="n">
        <f aca="false">E8891*I8891*J8891</f>
        <v>0</v>
      </c>
      <c r="M8891" s="72" t="n">
        <f aca="false">G8891*I8891*J8891</f>
        <v>45.4</v>
      </c>
      <c r="N8891" s="72" t="n">
        <f aca="false">D8891*I8891*J8891</f>
        <v>-0</v>
      </c>
      <c r="O8891" s="71" t="n">
        <f aca="false">F8891*J8891</f>
        <v>1</v>
      </c>
      <c r="P8891" s="71" t="n">
        <f aca="false">E8891*J8891</f>
        <v>0</v>
      </c>
    </row>
    <row r="8892" customFormat="false" ht="15" hidden="false" customHeight="false" outlineLevel="0" collapsed="false">
      <c r="A8892" s="71" t="s">
        <v>59</v>
      </c>
      <c r="B8892" s="71" t="s">
        <v>55</v>
      </c>
      <c r="C8892" s="71" t="s">
        <v>1401</v>
      </c>
      <c r="D8892" s="72" t="n">
        <v>127.47</v>
      </c>
      <c r="E8892" s="71" t="n">
        <v>1</v>
      </c>
      <c r="F8892" s="71" t="n">
        <v>2</v>
      </c>
      <c r="G8892" s="72" t="n">
        <v>299.9</v>
      </c>
      <c r="H8892" s="72" t="n">
        <v>149.95</v>
      </c>
      <c r="I8892" s="71" t="n">
        <f aca="false">IF(B8892&gt;=Settings!$B$23,1,0)</f>
        <v>1</v>
      </c>
      <c r="J8892" s="71" t="n">
        <v>1</v>
      </c>
      <c r="K8892" s="71" t="n">
        <f aca="false">F8892*I8892*J8892</f>
        <v>2</v>
      </c>
      <c r="L8892" s="71" t="n">
        <f aca="false">E8892*I8892*J8892</f>
        <v>1</v>
      </c>
      <c r="M8892" s="72" t="n">
        <f aca="false">G8892*I8892*J8892</f>
        <v>299.9</v>
      </c>
      <c r="N8892" s="72" t="n">
        <f aca="false">D8892*I8892*J8892</f>
        <v>127.47</v>
      </c>
      <c r="O8892" s="71" t="n">
        <f aca="false">F8892*J8892</f>
        <v>2</v>
      </c>
      <c r="P8892" s="71" t="n">
        <f aca="false">E8892*J8892</f>
        <v>1</v>
      </c>
    </row>
    <row r="8893" customFormat="false" ht="15" hidden="false" customHeight="false" outlineLevel="0" collapsed="false">
      <c r="A8893" s="71" t="s">
        <v>59</v>
      </c>
      <c r="B8893" s="71" t="s">
        <v>55</v>
      </c>
      <c r="C8893" s="71" t="s">
        <v>155</v>
      </c>
      <c r="D8893" s="72" t="n">
        <v>0</v>
      </c>
      <c r="E8893" s="71" t="n">
        <v>0</v>
      </c>
      <c r="F8893" s="71" t="n">
        <v>10</v>
      </c>
      <c r="G8893" s="72" t="n">
        <v>1035.87</v>
      </c>
      <c r="H8893" s="72" t="n">
        <v>1011.36</v>
      </c>
      <c r="I8893" s="71" t="n">
        <f aca="false">IF(B8893&gt;=Settings!$B$23,1,0)</f>
        <v>1</v>
      </c>
      <c r="J8893" s="71" t="n">
        <v>1</v>
      </c>
      <c r="K8893" s="71" t="n">
        <f aca="false">F8893*I8893*J8893</f>
        <v>10</v>
      </c>
      <c r="L8893" s="71" t="n">
        <f aca="false">E8893*I8893*J8893</f>
        <v>0</v>
      </c>
      <c r="M8893" s="72" t="n">
        <f aca="false">G8893*I8893*J8893</f>
        <v>1035.87</v>
      </c>
      <c r="N8893" s="72" t="n">
        <f aca="false">D8893*I8893*J8893</f>
        <v>-0</v>
      </c>
      <c r="O8893" s="71" t="n">
        <f aca="false">F8893*J8893</f>
        <v>10</v>
      </c>
      <c r="P8893" s="71" t="n">
        <f aca="false">E8893*J8893</f>
        <v>0</v>
      </c>
    </row>
    <row r="8894" customFormat="false" ht="15" hidden="false" customHeight="false" outlineLevel="0" collapsed="false">
      <c r="A8894" s="71" t="s">
        <v>59</v>
      </c>
      <c r="B8894" s="71" t="s">
        <v>55</v>
      </c>
      <c r="C8894" s="71" t="s">
        <v>2168</v>
      </c>
      <c r="D8894" s="72" t="n">
        <v>0</v>
      </c>
      <c r="E8894" s="71" t="n">
        <v>0</v>
      </c>
      <c r="F8894" s="71" t="n">
        <v>1</v>
      </c>
      <c r="G8894" s="72" t="n">
        <v>79.05</v>
      </c>
      <c r="H8894" s="72" t="n">
        <v>63.24</v>
      </c>
      <c r="I8894" s="71" t="n">
        <f aca="false">IF(B8894&gt;=Settings!$B$23,1,0)</f>
        <v>1</v>
      </c>
      <c r="J8894" s="71" t="n">
        <v>1</v>
      </c>
      <c r="K8894" s="71" t="n">
        <f aca="false">F8894*I8894*J8894</f>
        <v>1</v>
      </c>
      <c r="L8894" s="71" t="n">
        <f aca="false">E8894*I8894*J8894</f>
        <v>0</v>
      </c>
      <c r="M8894" s="72" t="n">
        <f aca="false">G8894*I8894*J8894</f>
        <v>79.05</v>
      </c>
      <c r="N8894" s="72" t="n">
        <f aca="false">D8894*I8894*J8894</f>
        <v>-0</v>
      </c>
      <c r="O8894" s="71" t="n">
        <f aca="false">F8894*J8894</f>
        <v>1</v>
      </c>
      <c r="P8894" s="71" t="n">
        <f aca="false">E8894*J8894</f>
        <v>0</v>
      </c>
    </row>
    <row r="8895" customFormat="false" ht="15" hidden="false" customHeight="false" outlineLevel="0" collapsed="false">
      <c r="A8895" s="71" t="s">
        <v>63</v>
      </c>
      <c r="B8895" s="71" t="s">
        <v>55</v>
      </c>
      <c r="C8895" s="71" t="s">
        <v>2222</v>
      </c>
      <c r="D8895" s="72" t="n">
        <v>0</v>
      </c>
      <c r="E8895" s="71" t="n">
        <v>0</v>
      </c>
      <c r="F8895" s="71" t="n">
        <v>1</v>
      </c>
      <c r="G8895" s="72" t="n">
        <v>63.59</v>
      </c>
      <c r="H8895" s="72" t="n">
        <v>63.59</v>
      </c>
      <c r="I8895" s="71" t="n">
        <f aca="false">IF(B8895&gt;=Settings!$B$23,1,0)</f>
        <v>1</v>
      </c>
      <c r="J8895" s="71" t="n">
        <v>1</v>
      </c>
      <c r="K8895" s="71" t="n">
        <f aca="false">F8895*I8895*J8895</f>
        <v>1</v>
      </c>
      <c r="L8895" s="71" t="n">
        <f aca="false">E8895*I8895*J8895</f>
        <v>0</v>
      </c>
      <c r="M8895" s="72" t="n">
        <f aca="false">G8895*I8895*J8895</f>
        <v>63.59</v>
      </c>
      <c r="N8895" s="72" t="n">
        <f aca="false">D8895*I8895*J8895</f>
        <v>-0</v>
      </c>
      <c r="O8895" s="71" t="n">
        <f aca="false">F8895*J8895</f>
        <v>1</v>
      </c>
      <c r="P8895" s="71" t="n">
        <f aca="false">E8895*J8895</f>
        <v>0</v>
      </c>
    </row>
    <row r="8896" customFormat="false" ht="15" hidden="false" customHeight="false" outlineLevel="0" collapsed="false">
      <c r="A8896" s="71" t="s">
        <v>59</v>
      </c>
      <c r="B8896" s="71" t="s">
        <v>55</v>
      </c>
      <c r="C8896" s="71" t="s">
        <v>1030</v>
      </c>
      <c r="D8896" s="72" t="n">
        <v>0</v>
      </c>
      <c r="E8896" s="71" t="n">
        <v>0</v>
      </c>
      <c r="F8896" s="71" t="n">
        <v>1</v>
      </c>
      <c r="G8896" s="72" t="n">
        <v>90.86</v>
      </c>
      <c r="H8896" s="72" t="n">
        <v>90.86</v>
      </c>
      <c r="I8896" s="71" t="n">
        <f aca="false">IF(B8896&gt;=Settings!$B$23,1,0)</f>
        <v>1</v>
      </c>
      <c r="J8896" s="71" t="n">
        <v>1</v>
      </c>
      <c r="K8896" s="71" t="n">
        <f aca="false">F8896*I8896*J8896</f>
        <v>1</v>
      </c>
      <c r="L8896" s="71" t="n">
        <f aca="false">E8896*I8896*J8896</f>
        <v>0</v>
      </c>
      <c r="M8896" s="72" t="n">
        <f aca="false">G8896*I8896*J8896</f>
        <v>90.86</v>
      </c>
      <c r="N8896" s="72" t="n">
        <f aca="false">D8896*I8896*J8896</f>
        <v>-0</v>
      </c>
      <c r="O8896" s="71" t="n">
        <f aca="false">F8896*J8896</f>
        <v>1</v>
      </c>
      <c r="P8896" s="71" t="n">
        <f aca="false">E8896*J8896</f>
        <v>0</v>
      </c>
    </row>
    <row r="8897" customFormat="false" ht="15" hidden="false" customHeight="false" outlineLevel="0" collapsed="false">
      <c r="A8897" s="71" t="s">
        <v>61</v>
      </c>
      <c r="B8897" s="71" t="s">
        <v>55</v>
      </c>
      <c r="C8897" s="71" t="s">
        <v>149</v>
      </c>
      <c r="D8897" s="72" t="n">
        <v>345.49</v>
      </c>
      <c r="E8897" s="71" t="n">
        <v>5</v>
      </c>
      <c r="F8897" s="71" t="n">
        <v>43</v>
      </c>
      <c r="G8897" s="72" t="n">
        <v>3138.89</v>
      </c>
      <c r="H8897" s="72" t="n">
        <v>2616.39</v>
      </c>
      <c r="I8897" s="71" t="n">
        <f aca="false">IF(B8897&gt;=Settings!$B$23,1,0)</f>
        <v>1</v>
      </c>
      <c r="J8897" s="71" t="n">
        <v>1</v>
      </c>
      <c r="K8897" s="71" t="n">
        <f aca="false">F8897*I8897*J8897</f>
        <v>43</v>
      </c>
      <c r="L8897" s="71" t="n">
        <f aca="false">E8897*I8897*J8897</f>
        <v>5</v>
      </c>
      <c r="M8897" s="72" t="n">
        <f aca="false">G8897*I8897*J8897</f>
        <v>3138.89</v>
      </c>
      <c r="N8897" s="72" t="n">
        <f aca="false">D8897*I8897*J8897</f>
        <v>345.49</v>
      </c>
      <c r="O8897" s="71" t="n">
        <f aca="false">F8897*J8897</f>
        <v>43</v>
      </c>
      <c r="P8897" s="71" t="n">
        <f aca="false">E8897*J8897</f>
        <v>5</v>
      </c>
    </row>
    <row r="8898" customFormat="false" ht="15" hidden="false" customHeight="false" outlineLevel="0" collapsed="false">
      <c r="A8898" s="71" t="s">
        <v>60</v>
      </c>
      <c r="B8898" s="71" t="s">
        <v>55</v>
      </c>
      <c r="C8898" s="71" t="s">
        <v>1164</v>
      </c>
      <c r="D8898" s="72" t="n">
        <v>0</v>
      </c>
      <c r="E8898" s="71" t="n">
        <v>0</v>
      </c>
      <c r="F8898" s="71" t="n">
        <v>4</v>
      </c>
      <c r="G8898" s="72" t="n">
        <v>617.98</v>
      </c>
      <c r="H8898" s="72" t="n">
        <v>559.85</v>
      </c>
      <c r="I8898" s="71" t="n">
        <f aca="false">IF(B8898&gt;=Settings!$B$23,1,0)</f>
        <v>1</v>
      </c>
      <c r="J8898" s="71" t="n">
        <v>1</v>
      </c>
      <c r="K8898" s="71" t="n">
        <f aca="false">F8898*I8898*J8898</f>
        <v>4</v>
      </c>
      <c r="L8898" s="71" t="n">
        <f aca="false">E8898*I8898*J8898</f>
        <v>0</v>
      </c>
      <c r="M8898" s="72" t="n">
        <f aca="false">G8898*I8898*J8898</f>
        <v>617.98</v>
      </c>
      <c r="N8898" s="72" t="n">
        <f aca="false">D8898*I8898*J8898</f>
        <v>-0</v>
      </c>
      <c r="O8898" s="71" t="n">
        <f aca="false">F8898*J8898</f>
        <v>4</v>
      </c>
      <c r="P8898" s="71" t="n">
        <f aca="false">E8898*J8898</f>
        <v>0</v>
      </c>
    </row>
    <row r="8899" customFormat="false" ht="15" hidden="false" customHeight="false" outlineLevel="0" collapsed="false">
      <c r="A8899" s="71" t="s">
        <v>63</v>
      </c>
      <c r="B8899" s="71" t="s">
        <v>55</v>
      </c>
      <c r="C8899" s="71" t="s">
        <v>2284</v>
      </c>
      <c r="D8899" s="72" t="n">
        <v>0</v>
      </c>
      <c r="E8899" s="71" t="n">
        <v>0</v>
      </c>
      <c r="F8899" s="71" t="n">
        <v>1</v>
      </c>
      <c r="G8899" s="72" t="n">
        <v>104.5</v>
      </c>
      <c r="H8899" s="72" t="n">
        <v>104.5</v>
      </c>
      <c r="I8899" s="71" t="n">
        <f aca="false">IF(B8899&gt;=Settings!$B$23,1,0)</f>
        <v>1</v>
      </c>
      <c r="J8899" s="71" t="n">
        <v>1</v>
      </c>
      <c r="K8899" s="71" t="n">
        <f aca="false">F8899*I8899*J8899</f>
        <v>1</v>
      </c>
      <c r="L8899" s="71" t="n">
        <f aca="false">E8899*I8899*J8899</f>
        <v>0</v>
      </c>
      <c r="M8899" s="72" t="n">
        <f aca="false">G8899*I8899*J8899</f>
        <v>104.5</v>
      </c>
      <c r="N8899" s="72" t="n">
        <f aca="false">D8899*I8899*J8899</f>
        <v>-0</v>
      </c>
      <c r="O8899" s="71" t="n">
        <f aca="false">F8899*J8899</f>
        <v>1</v>
      </c>
      <c r="P8899" s="71" t="n">
        <f aca="false">E8899*J8899</f>
        <v>0</v>
      </c>
    </row>
    <row r="8900" customFormat="false" ht="15" hidden="false" customHeight="false" outlineLevel="0" collapsed="false">
      <c r="A8900" s="71" t="s">
        <v>60</v>
      </c>
      <c r="B8900" s="71" t="s">
        <v>55</v>
      </c>
      <c r="C8900" s="71" t="s">
        <v>1389</v>
      </c>
      <c r="D8900" s="72" t="n">
        <v>29</v>
      </c>
      <c r="E8900" s="71" t="n">
        <v>2</v>
      </c>
      <c r="F8900" s="71" t="n">
        <v>25</v>
      </c>
      <c r="G8900" s="72" t="n">
        <v>362.5</v>
      </c>
      <c r="H8900" s="72" t="n">
        <v>311.74</v>
      </c>
      <c r="I8900" s="71" t="n">
        <f aca="false">IF(B8900&gt;=Settings!$B$23,1,0)</f>
        <v>1</v>
      </c>
      <c r="J8900" s="71" t="n">
        <v>1</v>
      </c>
      <c r="K8900" s="71" t="n">
        <f aca="false">F8900*I8900*J8900</f>
        <v>25</v>
      </c>
      <c r="L8900" s="71" t="n">
        <f aca="false">E8900*I8900*J8900</f>
        <v>2</v>
      </c>
      <c r="M8900" s="72" t="n">
        <f aca="false">G8900*I8900*J8900</f>
        <v>362.5</v>
      </c>
      <c r="N8900" s="72" t="n">
        <f aca="false">D8900*I8900*J8900</f>
        <v>29</v>
      </c>
      <c r="O8900" s="71" t="n">
        <f aca="false">F8900*J8900</f>
        <v>25</v>
      </c>
      <c r="P8900" s="71" t="n">
        <f aca="false">E8900*J8900</f>
        <v>2</v>
      </c>
    </row>
    <row r="8901" customFormat="false" ht="15" hidden="false" customHeight="false" outlineLevel="0" collapsed="false">
      <c r="A8901" s="71" t="s">
        <v>60</v>
      </c>
      <c r="B8901" s="71" t="s">
        <v>55</v>
      </c>
      <c r="C8901" s="71" t="s">
        <v>878</v>
      </c>
      <c r="D8901" s="72" t="n">
        <v>92.69</v>
      </c>
      <c r="E8901" s="71" t="n">
        <v>1</v>
      </c>
      <c r="F8901" s="71" t="n">
        <v>2</v>
      </c>
      <c r="G8901" s="72" t="n">
        <v>218.09</v>
      </c>
      <c r="H8901" s="72" t="n">
        <v>109.05</v>
      </c>
      <c r="I8901" s="71" t="n">
        <f aca="false">IF(B8901&gt;=Settings!$B$23,1,0)</f>
        <v>1</v>
      </c>
      <c r="J8901" s="71" t="n">
        <v>1</v>
      </c>
      <c r="K8901" s="71" t="n">
        <f aca="false">F8901*I8901*J8901</f>
        <v>2</v>
      </c>
      <c r="L8901" s="71" t="n">
        <f aca="false">E8901*I8901*J8901</f>
        <v>1</v>
      </c>
      <c r="M8901" s="72" t="n">
        <f aca="false">G8901*I8901*J8901</f>
        <v>218.09</v>
      </c>
      <c r="N8901" s="72" t="n">
        <f aca="false">D8901*I8901*J8901</f>
        <v>92.69</v>
      </c>
      <c r="O8901" s="71" t="n">
        <f aca="false">F8901*J8901</f>
        <v>2</v>
      </c>
      <c r="P8901" s="71" t="n">
        <f aca="false">E8901*J8901</f>
        <v>1</v>
      </c>
    </row>
    <row r="8902" customFormat="false" ht="15" hidden="false" customHeight="false" outlineLevel="0" collapsed="false">
      <c r="A8902" s="71" t="s">
        <v>60</v>
      </c>
      <c r="B8902" s="71" t="s">
        <v>55</v>
      </c>
      <c r="C8902" s="71" t="s">
        <v>141</v>
      </c>
      <c r="D8902" s="72" t="n">
        <v>276.66</v>
      </c>
      <c r="E8902" s="71" t="n">
        <v>4</v>
      </c>
      <c r="F8902" s="71" t="n">
        <v>64</v>
      </c>
      <c r="G8902" s="72" t="n">
        <v>4396.8</v>
      </c>
      <c r="H8902" s="72" t="n">
        <v>3803.35</v>
      </c>
      <c r="I8902" s="71" t="n">
        <f aca="false">IF(B8902&gt;=Settings!$B$23,1,0)</f>
        <v>1</v>
      </c>
      <c r="J8902" s="71" t="n">
        <v>1</v>
      </c>
      <c r="K8902" s="71" t="n">
        <f aca="false">F8902*I8902*J8902</f>
        <v>64</v>
      </c>
      <c r="L8902" s="71" t="n">
        <f aca="false">E8902*I8902*J8902</f>
        <v>4</v>
      </c>
      <c r="M8902" s="72" t="n">
        <f aca="false">G8902*I8902*J8902</f>
        <v>4396.8</v>
      </c>
      <c r="N8902" s="72" t="n">
        <f aca="false">D8902*I8902*J8902</f>
        <v>276.66</v>
      </c>
      <c r="O8902" s="71" t="n">
        <f aca="false">F8902*J8902</f>
        <v>64</v>
      </c>
      <c r="P8902" s="71" t="n">
        <f aca="false">E8902*J8902</f>
        <v>4</v>
      </c>
    </row>
    <row r="8903" customFormat="false" ht="15" hidden="false" customHeight="false" outlineLevel="0" collapsed="false">
      <c r="A8903" s="71" t="s">
        <v>61</v>
      </c>
      <c r="B8903" s="71" t="s">
        <v>55</v>
      </c>
      <c r="C8903" s="71" t="s">
        <v>569</v>
      </c>
      <c r="D8903" s="72" t="n">
        <v>0</v>
      </c>
      <c r="E8903" s="71" t="n">
        <v>0</v>
      </c>
      <c r="F8903" s="71" t="n">
        <v>16</v>
      </c>
      <c r="G8903" s="72" t="n">
        <v>1573.8</v>
      </c>
      <c r="H8903" s="72" t="n">
        <v>1476.47</v>
      </c>
      <c r="I8903" s="71" t="n">
        <f aca="false">IF(B8903&gt;=Settings!$B$23,1,0)</f>
        <v>1</v>
      </c>
      <c r="J8903" s="71" t="n">
        <v>1</v>
      </c>
      <c r="K8903" s="71" t="n">
        <f aca="false">F8903*I8903*J8903</f>
        <v>16</v>
      </c>
      <c r="L8903" s="71" t="n">
        <f aca="false">E8903*I8903*J8903</f>
        <v>0</v>
      </c>
      <c r="M8903" s="72" t="n">
        <f aca="false">G8903*I8903*J8903</f>
        <v>1573.8</v>
      </c>
      <c r="N8903" s="72" t="n">
        <f aca="false">D8903*I8903*J8903</f>
        <v>-0</v>
      </c>
      <c r="O8903" s="71" t="n">
        <f aca="false">F8903*J8903</f>
        <v>16</v>
      </c>
      <c r="P8903" s="71" t="n">
        <f aca="false">E8903*J8903</f>
        <v>0</v>
      </c>
    </row>
    <row r="8904" customFormat="false" ht="15" hidden="false" customHeight="false" outlineLevel="0" collapsed="false">
      <c r="A8904" s="71" t="s">
        <v>59</v>
      </c>
      <c r="B8904" s="71" t="s">
        <v>55</v>
      </c>
      <c r="C8904" s="71" t="s">
        <v>1487</v>
      </c>
      <c r="D8904" s="72" t="n">
        <v>0</v>
      </c>
      <c r="E8904" s="71" t="n">
        <v>0</v>
      </c>
      <c r="F8904" s="71" t="n">
        <v>2</v>
      </c>
      <c r="G8904" s="72" t="n">
        <v>327.19</v>
      </c>
      <c r="H8904" s="72" t="n">
        <v>327.19</v>
      </c>
      <c r="I8904" s="71" t="n">
        <f aca="false">IF(B8904&gt;=Settings!$B$23,1,0)</f>
        <v>1</v>
      </c>
      <c r="J8904" s="71" t="n">
        <v>1</v>
      </c>
      <c r="K8904" s="71" t="n">
        <f aca="false">F8904*I8904*J8904</f>
        <v>2</v>
      </c>
      <c r="L8904" s="71" t="n">
        <f aca="false">E8904*I8904*J8904</f>
        <v>0</v>
      </c>
      <c r="M8904" s="72" t="n">
        <f aca="false">G8904*I8904*J8904</f>
        <v>327.19</v>
      </c>
      <c r="N8904" s="72" t="n">
        <f aca="false">D8904*I8904*J8904</f>
        <v>-0</v>
      </c>
      <c r="O8904" s="71" t="n">
        <f aca="false">F8904*J8904</f>
        <v>2</v>
      </c>
      <c r="P8904" s="71" t="n">
        <f aca="false">E8904*J8904</f>
        <v>0</v>
      </c>
    </row>
    <row r="8905" customFormat="false" ht="15" hidden="false" customHeight="false" outlineLevel="0" collapsed="false">
      <c r="A8905" s="71" t="s">
        <v>59</v>
      </c>
      <c r="B8905" s="71" t="s">
        <v>55</v>
      </c>
      <c r="C8905" s="71" t="s">
        <v>1486</v>
      </c>
      <c r="D8905" s="72" t="n">
        <v>0</v>
      </c>
      <c r="E8905" s="71" t="n">
        <v>0</v>
      </c>
      <c r="F8905" s="71" t="n">
        <v>3</v>
      </c>
      <c r="G8905" s="72" t="n">
        <v>177.14</v>
      </c>
      <c r="H8905" s="72" t="n">
        <v>166.24</v>
      </c>
      <c r="I8905" s="71" t="n">
        <f aca="false">IF(B8905&gt;=Settings!$B$23,1,0)</f>
        <v>1</v>
      </c>
      <c r="J8905" s="71" t="n">
        <v>1</v>
      </c>
      <c r="K8905" s="71" t="n">
        <f aca="false">F8905*I8905*J8905</f>
        <v>3</v>
      </c>
      <c r="L8905" s="71" t="n">
        <f aca="false">E8905*I8905*J8905</f>
        <v>0</v>
      </c>
      <c r="M8905" s="72" t="n">
        <f aca="false">G8905*I8905*J8905</f>
        <v>177.14</v>
      </c>
      <c r="N8905" s="72" t="n">
        <f aca="false">D8905*I8905*J8905</f>
        <v>-0</v>
      </c>
      <c r="O8905" s="71" t="n">
        <f aca="false">F8905*J8905</f>
        <v>3</v>
      </c>
      <c r="P8905" s="71" t="n">
        <f aca="false">E8905*J8905</f>
        <v>0</v>
      </c>
    </row>
    <row r="8906" customFormat="false" ht="15" hidden="false" customHeight="false" outlineLevel="0" collapsed="false">
      <c r="A8906" s="71" t="s">
        <v>60</v>
      </c>
      <c r="B8906" s="71" t="s">
        <v>55</v>
      </c>
      <c r="C8906" s="71" t="s">
        <v>156</v>
      </c>
      <c r="D8906" s="72" t="n">
        <v>0</v>
      </c>
      <c r="E8906" s="71" t="n">
        <v>0</v>
      </c>
      <c r="F8906" s="71" t="n">
        <v>9</v>
      </c>
      <c r="G8906" s="72" t="n">
        <v>813.2</v>
      </c>
      <c r="H8906" s="72" t="n">
        <v>785.96</v>
      </c>
      <c r="I8906" s="71" t="n">
        <f aca="false">IF(B8906&gt;=Settings!$B$23,1,0)</f>
        <v>1</v>
      </c>
      <c r="J8906" s="71" t="n">
        <v>1</v>
      </c>
      <c r="K8906" s="71" t="n">
        <f aca="false">F8906*I8906*J8906</f>
        <v>9</v>
      </c>
      <c r="L8906" s="71" t="n">
        <f aca="false">E8906*I8906*J8906</f>
        <v>0</v>
      </c>
      <c r="M8906" s="72" t="n">
        <f aca="false">G8906*I8906*J8906</f>
        <v>813.2</v>
      </c>
      <c r="N8906" s="72" t="n">
        <f aca="false">D8906*I8906*J8906</f>
        <v>-0</v>
      </c>
      <c r="O8906" s="71" t="n">
        <f aca="false">F8906*J8906</f>
        <v>9</v>
      </c>
      <c r="P8906" s="71" t="n">
        <f aca="false">E8906*J8906</f>
        <v>0</v>
      </c>
    </row>
    <row r="8907" customFormat="false" ht="15" hidden="false" customHeight="false" outlineLevel="0" collapsed="false">
      <c r="A8907" s="71" t="s">
        <v>63</v>
      </c>
      <c r="B8907" s="71" t="s">
        <v>55</v>
      </c>
      <c r="C8907" s="71" t="s">
        <v>2316</v>
      </c>
      <c r="D8907" s="72" t="n">
        <v>0</v>
      </c>
      <c r="E8907" s="71" t="n">
        <v>0</v>
      </c>
      <c r="F8907" s="71" t="n">
        <v>1</v>
      </c>
      <c r="G8907" s="72" t="n">
        <v>15.41</v>
      </c>
      <c r="H8907" s="72" t="n">
        <v>15.41</v>
      </c>
      <c r="I8907" s="71" t="n">
        <f aca="false">IF(B8907&gt;=Settings!$B$23,1,0)</f>
        <v>1</v>
      </c>
      <c r="J8907" s="71" t="n">
        <v>1</v>
      </c>
      <c r="K8907" s="71" t="n">
        <f aca="false">F8907*I8907*J8907</f>
        <v>1</v>
      </c>
      <c r="L8907" s="71" t="n">
        <f aca="false">E8907*I8907*J8907</f>
        <v>0</v>
      </c>
      <c r="M8907" s="72" t="n">
        <f aca="false">G8907*I8907*J8907</f>
        <v>15.41</v>
      </c>
      <c r="N8907" s="72" t="n">
        <f aca="false">D8907*I8907*J8907</f>
        <v>-0</v>
      </c>
      <c r="O8907" s="71" t="n">
        <f aca="false">F8907*J8907</f>
        <v>1</v>
      </c>
      <c r="P8907" s="71" t="n">
        <f aca="false">E8907*J8907</f>
        <v>0</v>
      </c>
    </row>
    <row r="8908" customFormat="false" ht="15" hidden="false" customHeight="false" outlineLevel="0" collapsed="false">
      <c r="A8908" s="71" t="s">
        <v>59</v>
      </c>
      <c r="B8908" s="71" t="s">
        <v>55</v>
      </c>
      <c r="C8908" s="71" t="s">
        <v>1479</v>
      </c>
      <c r="D8908" s="72" t="n">
        <v>59.05</v>
      </c>
      <c r="E8908" s="71" t="n">
        <v>1</v>
      </c>
      <c r="F8908" s="71" t="n">
        <v>60</v>
      </c>
      <c r="G8908" s="72" t="n">
        <v>3788.21</v>
      </c>
      <c r="H8908" s="72" t="n">
        <v>3567.15</v>
      </c>
      <c r="I8908" s="71" t="n">
        <f aca="false">IF(B8908&gt;=Settings!$B$23,1,0)</f>
        <v>1</v>
      </c>
      <c r="J8908" s="71" t="n">
        <v>1</v>
      </c>
      <c r="K8908" s="71" t="n">
        <f aca="false">F8908*I8908*J8908</f>
        <v>60</v>
      </c>
      <c r="L8908" s="71" t="n">
        <f aca="false">E8908*I8908*J8908</f>
        <v>1</v>
      </c>
      <c r="M8908" s="72" t="n">
        <f aca="false">G8908*I8908*J8908</f>
        <v>3788.21</v>
      </c>
      <c r="N8908" s="72" t="n">
        <f aca="false">D8908*I8908*J8908</f>
        <v>59.05</v>
      </c>
      <c r="O8908" s="71" t="n">
        <f aca="false">F8908*J8908</f>
        <v>60</v>
      </c>
      <c r="P8908" s="71" t="n">
        <f aca="false">E8908*J8908</f>
        <v>1</v>
      </c>
    </row>
    <row r="8909" customFormat="false" ht="15" hidden="false" customHeight="false" outlineLevel="0" collapsed="false">
      <c r="A8909" s="71" t="s">
        <v>59</v>
      </c>
      <c r="B8909" s="71" t="s">
        <v>55</v>
      </c>
      <c r="C8909" s="71" t="s">
        <v>1859</v>
      </c>
      <c r="D8909" s="72" t="n">
        <v>0</v>
      </c>
      <c r="E8909" s="71" t="n">
        <v>0</v>
      </c>
      <c r="F8909" s="71" t="n">
        <v>1</v>
      </c>
      <c r="G8909" s="72" t="n">
        <v>97.23</v>
      </c>
      <c r="H8909" s="72" t="n">
        <v>97.23</v>
      </c>
      <c r="I8909" s="71" t="n">
        <f aca="false">IF(B8909&gt;=Settings!$B$23,1,0)</f>
        <v>1</v>
      </c>
      <c r="J8909" s="71" t="n">
        <v>1</v>
      </c>
      <c r="K8909" s="71" t="n">
        <f aca="false">F8909*I8909*J8909</f>
        <v>1</v>
      </c>
      <c r="L8909" s="71" t="n">
        <f aca="false">E8909*I8909*J8909</f>
        <v>0</v>
      </c>
      <c r="M8909" s="72" t="n">
        <f aca="false">G8909*I8909*J8909</f>
        <v>97.23</v>
      </c>
      <c r="N8909" s="72" t="n">
        <f aca="false">D8909*I8909*J8909</f>
        <v>-0</v>
      </c>
      <c r="O8909" s="71" t="n">
        <f aca="false">F8909*J8909</f>
        <v>1</v>
      </c>
      <c r="P8909" s="71" t="n">
        <f aca="false">E8909*J8909</f>
        <v>0</v>
      </c>
    </row>
    <row r="8910" customFormat="false" ht="15" hidden="false" customHeight="false" outlineLevel="0" collapsed="false">
      <c r="A8910" s="71" t="s">
        <v>62</v>
      </c>
      <c r="B8910" s="71" t="s">
        <v>55</v>
      </c>
      <c r="C8910" s="71" t="s">
        <v>1202</v>
      </c>
      <c r="D8910" s="72" t="n">
        <v>0</v>
      </c>
      <c r="E8910" s="71" t="n">
        <v>0</v>
      </c>
      <c r="F8910" s="71" t="n">
        <v>1</v>
      </c>
      <c r="G8910" s="72" t="n">
        <v>9.05</v>
      </c>
      <c r="H8910" s="72" t="n">
        <v>9.05</v>
      </c>
      <c r="I8910" s="71" t="n">
        <f aca="false">IF(B8910&gt;=Settings!$B$23,1,0)</f>
        <v>1</v>
      </c>
      <c r="J8910" s="71" t="n">
        <v>1</v>
      </c>
      <c r="K8910" s="71" t="n">
        <f aca="false">F8910*I8910*J8910</f>
        <v>1</v>
      </c>
      <c r="L8910" s="71" t="n">
        <f aca="false">E8910*I8910*J8910</f>
        <v>0</v>
      </c>
      <c r="M8910" s="72" t="n">
        <f aca="false">G8910*I8910*J8910</f>
        <v>9.05</v>
      </c>
      <c r="N8910" s="72" t="n">
        <f aca="false">D8910*I8910*J8910</f>
        <v>-0</v>
      </c>
      <c r="O8910" s="71" t="n">
        <f aca="false">F8910*J8910</f>
        <v>1</v>
      </c>
      <c r="P8910" s="71" t="n">
        <f aca="false">E8910*J8910</f>
        <v>0</v>
      </c>
    </row>
    <row r="8911" customFormat="false" ht="15" hidden="false" customHeight="false" outlineLevel="0" collapsed="false">
      <c r="A8911" s="71" t="s">
        <v>60</v>
      </c>
      <c r="B8911" s="71" t="s">
        <v>55</v>
      </c>
      <c r="C8911" s="71" t="s">
        <v>126</v>
      </c>
      <c r="D8911" s="72" t="n">
        <v>0</v>
      </c>
      <c r="E8911" s="71" t="n">
        <v>0</v>
      </c>
      <c r="F8911" s="71" t="n">
        <v>11</v>
      </c>
      <c r="G8911" s="72" t="n">
        <v>831.31</v>
      </c>
      <c r="H8911" s="72" t="n">
        <v>808.16</v>
      </c>
      <c r="I8911" s="71" t="n">
        <f aca="false">IF(B8911&gt;=Settings!$B$23,1,0)</f>
        <v>1</v>
      </c>
      <c r="J8911" s="71" t="n">
        <v>1</v>
      </c>
      <c r="K8911" s="71" t="n">
        <f aca="false">F8911*I8911*J8911</f>
        <v>11</v>
      </c>
      <c r="L8911" s="71" t="n">
        <f aca="false">E8911*I8911*J8911</f>
        <v>0</v>
      </c>
      <c r="M8911" s="72" t="n">
        <f aca="false">G8911*I8911*J8911</f>
        <v>831.31</v>
      </c>
      <c r="N8911" s="72" t="n">
        <f aca="false">D8911*I8911*J8911</f>
        <v>-0</v>
      </c>
      <c r="O8911" s="71" t="n">
        <f aca="false">F8911*J8911</f>
        <v>11</v>
      </c>
      <c r="P8911" s="71" t="n">
        <f aca="false">E8911*J8911</f>
        <v>0</v>
      </c>
    </row>
    <row r="8912" customFormat="false" ht="15" hidden="false" customHeight="false" outlineLevel="0" collapsed="false">
      <c r="A8912" s="71" t="s">
        <v>61</v>
      </c>
      <c r="B8912" s="71" t="s">
        <v>55</v>
      </c>
      <c r="C8912" s="71" t="s">
        <v>1074</v>
      </c>
      <c r="D8912" s="72" t="n">
        <v>0</v>
      </c>
      <c r="E8912" s="71" t="n">
        <v>0</v>
      </c>
      <c r="F8912" s="71" t="n">
        <v>3</v>
      </c>
      <c r="G8912" s="72" t="n">
        <v>46.22</v>
      </c>
      <c r="H8912" s="72" t="n">
        <v>43.92</v>
      </c>
      <c r="I8912" s="71" t="n">
        <f aca="false">IF(B8912&gt;=Settings!$B$23,1,0)</f>
        <v>1</v>
      </c>
      <c r="J8912" s="71" t="n">
        <v>1</v>
      </c>
      <c r="K8912" s="71" t="n">
        <f aca="false">F8912*I8912*J8912</f>
        <v>3</v>
      </c>
      <c r="L8912" s="71" t="n">
        <f aca="false">E8912*I8912*J8912</f>
        <v>0</v>
      </c>
      <c r="M8912" s="72" t="n">
        <f aca="false">G8912*I8912*J8912</f>
        <v>46.22</v>
      </c>
      <c r="N8912" s="72" t="n">
        <f aca="false">D8912*I8912*J8912</f>
        <v>-0</v>
      </c>
      <c r="O8912" s="71" t="n">
        <f aca="false">F8912*J8912</f>
        <v>3</v>
      </c>
      <c r="P8912" s="71" t="n">
        <f aca="false">E8912*J8912</f>
        <v>0</v>
      </c>
    </row>
    <row r="8913" customFormat="false" ht="15" hidden="false" customHeight="false" outlineLevel="0" collapsed="false">
      <c r="A8913" s="71" t="s">
        <v>59</v>
      </c>
      <c r="B8913" s="71" t="s">
        <v>55</v>
      </c>
      <c r="C8913" s="71" t="s">
        <v>1154</v>
      </c>
      <c r="D8913" s="72" t="n">
        <v>-931.88</v>
      </c>
      <c r="E8913" s="71" t="n">
        <v>4</v>
      </c>
      <c r="F8913" s="71" t="n">
        <v>22</v>
      </c>
      <c r="G8913" s="72" t="n">
        <v>2319.68</v>
      </c>
      <c r="H8913" s="72" t="n">
        <v>3201.65</v>
      </c>
      <c r="I8913" s="71" t="n">
        <f aca="false">IF(B8913&gt;=Settings!$B$23,1,0)</f>
        <v>1</v>
      </c>
      <c r="J8913" s="71" t="n">
        <v>0</v>
      </c>
      <c r="K8913" s="71" t="n">
        <f aca="false">F8913*I8913*J8913</f>
        <v>0</v>
      </c>
      <c r="L8913" s="71" t="n">
        <f aca="false">E8913*I8913*J8913</f>
        <v>0</v>
      </c>
      <c r="M8913" s="72" t="n">
        <f aca="false">G8913*I8913*J8913</f>
        <v>0</v>
      </c>
      <c r="N8913" s="72" t="n">
        <f aca="false">D8913*I8913*J8913</f>
        <v>-0</v>
      </c>
      <c r="O8913" s="71" t="n">
        <f aca="false">F8913*J8913</f>
        <v>0</v>
      </c>
      <c r="P8913" s="71" t="n">
        <f aca="false">E8913*J8913</f>
        <v>0</v>
      </c>
    </row>
    <row r="8914" customFormat="false" ht="15" hidden="false" customHeight="false" outlineLevel="0" collapsed="false">
      <c r="A8914" s="71" t="s">
        <v>60</v>
      </c>
      <c r="B8914" s="71" t="s">
        <v>55</v>
      </c>
      <c r="C8914" s="71" t="s">
        <v>995</v>
      </c>
      <c r="D8914" s="72" t="n">
        <v>0</v>
      </c>
      <c r="E8914" s="71" t="n">
        <v>0</v>
      </c>
      <c r="F8914" s="71" t="n">
        <v>9</v>
      </c>
      <c r="G8914" s="72" t="n">
        <v>322.29</v>
      </c>
      <c r="H8914" s="72" t="n">
        <v>291.9</v>
      </c>
      <c r="I8914" s="71" t="n">
        <f aca="false">IF(B8914&gt;=Settings!$B$23,1,0)</f>
        <v>1</v>
      </c>
      <c r="J8914" s="71" t="n">
        <v>1</v>
      </c>
      <c r="K8914" s="71" t="n">
        <f aca="false">F8914*I8914*J8914</f>
        <v>9</v>
      </c>
      <c r="L8914" s="71" t="n">
        <f aca="false">E8914*I8914*J8914</f>
        <v>0</v>
      </c>
      <c r="M8914" s="72" t="n">
        <f aca="false">G8914*I8914*J8914</f>
        <v>322.29</v>
      </c>
      <c r="N8914" s="72" t="n">
        <f aca="false">D8914*I8914*J8914</f>
        <v>-0</v>
      </c>
      <c r="O8914" s="71" t="n">
        <f aca="false">F8914*J8914</f>
        <v>9</v>
      </c>
      <c r="P8914" s="71" t="n">
        <f aca="false">E8914*J8914</f>
        <v>0</v>
      </c>
    </row>
    <row r="8915" customFormat="false" ht="15" hidden="false" customHeight="false" outlineLevel="0" collapsed="false">
      <c r="A8915" s="71" t="s">
        <v>59</v>
      </c>
      <c r="B8915" s="71" t="s">
        <v>55</v>
      </c>
      <c r="C8915" s="71" t="s">
        <v>1213</v>
      </c>
      <c r="D8915" s="72" t="n">
        <v>0</v>
      </c>
      <c r="E8915" s="71" t="n">
        <v>0</v>
      </c>
      <c r="F8915" s="71" t="n">
        <v>16</v>
      </c>
      <c r="G8915" s="72" t="n">
        <v>1462.86</v>
      </c>
      <c r="H8915" s="72" t="n">
        <v>1420.64</v>
      </c>
      <c r="I8915" s="71" t="n">
        <f aca="false">IF(B8915&gt;=Settings!$B$23,1,0)</f>
        <v>1</v>
      </c>
      <c r="J8915" s="71" t="n">
        <v>1</v>
      </c>
      <c r="K8915" s="71" t="n">
        <f aca="false">F8915*I8915*J8915</f>
        <v>16</v>
      </c>
      <c r="L8915" s="71" t="n">
        <f aca="false">E8915*I8915*J8915</f>
        <v>0</v>
      </c>
      <c r="M8915" s="72" t="n">
        <f aca="false">G8915*I8915*J8915</f>
        <v>1462.86</v>
      </c>
      <c r="N8915" s="72" t="n">
        <f aca="false">D8915*I8915*J8915</f>
        <v>-0</v>
      </c>
      <c r="O8915" s="71" t="n">
        <f aca="false">F8915*J8915</f>
        <v>16</v>
      </c>
      <c r="P8915" s="71" t="n">
        <f aca="false">E8915*J8915</f>
        <v>0</v>
      </c>
    </row>
    <row r="8916" customFormat="false" ht="15" hidden="false" customHeight="false" outlineLevel="0" collapsed="false">
      <c r="A8916" s="71" t="s">
        <v>62</v>
      </c>
      <c r="B8916" s="71" t="s">
        <v>55</v>
      </c>
      <c r="C8916" s="71" t="s">
        <v>1440</v>
      </c>
      <c r="D8916" s="72" t="n">
        <v>0</v>
      </c>
      <c r="E8916" s="71" t="n">
        <v>0</v>
      </c>
      <c r="F8916" s="71" t="n">
        <v>5</v>
      </c>
      <c r="G8916" s="72" t="n">
        <v>417.93</v>
      </c>
      <c r="H8916" s="72" t="n">
        <v>334.36</v>
      </c>
      <c r="I8916" s="71" t="n">
        <f aca="false">IF(B8916&gt;=Settings!$B$23,1,0)</f>
        <v>1</v>
      </c>
      <c r="J8916" s="71" t="n">
        <v>1</v>
      </c>
      <c r="K8916" s="71" t="n">
        <f aca="false">F8916*I8916*J8916</f>
        <v>5</v>
      </c>
      <c r="L8916" s="71" t="n">
        <f aca="false">E8916*I8916*J8916</f>
        <v>0</v>
      </c>
      <c r="M8916" s="72" t="n">
        <f aca="false">G8916*I8916*J8916</f>
        <v>417.93</v>
      </c>
      <c r="N8916" s="72" t="n">
        <f aca="false">D8916*I8916*J8916</f>
        <v>-0</v>
      </c>
      <c r="O8916" s="71" t="n">
        <f aca="false">F8916*J8916</f>
        <v>5</v>
      </c>
      <c r="P8916" s="71" t="n">
        <f aca="false">E8916*J8916</f>
        <v>0</v>
      </c>
    </row>
    <row r="8917" customFormat="false" ht="15" hidden="false" customHeight="false" outlineLevel="0" collapsed="false">
      <c r="A8917" s="71" t="s">
        <v>59</v>
      </c>
      <c r="B8917" s="71" t="s">
        <v>55</v>
      </c>
      <c r="C8917" s="71" t="s">
        <v>1430</v>
      </c>
      <c r="D8917" s="72" t="n">
        <v>0</v>
      </c>
      <c r="E8917" s="71" t="n">
        <v>0</v>
      </c>
      <c r="F8917" s="71" t="n">
        <v>1</v>
      </c>
      <c r="G8917" s="72" t="n">
        <v>104.5</v>
      </c>
      <c r="H8917" s="72" t="n">
        <v>104.5</v>
      </c>
      <c r="I8917" s="71" t="n">
        <f aca="false">IF(B8917&gt;=Settings!$B$23,1,0)</f>
        <v>1</v>
      </c>
      <c r="J8917" s="71" t="n">
        <v>1</v>
      </c>
      <c r="K8917" s="71" t="n">
        <f aca="false">F8917*I8917*J8917</f>
        <v>1</v>
      </c>
      <c r="L8917" s="71" t="n">
        <f aca="false">E8917*I8917*J8917</f>
        <v>0</v>
      </c>
      <c r="M8917" s="72" t="n">
        <f aca="false">G8917*I8917*J8917</f>
        <v>104.5</v>
      </c>
      <c r="N8917" s="72" t="n">
        <f aca="false">D8917*I8917*J8917</f>
        <v>-0</v>
      </c>
      <c r="O8917" s="71" t="n">
        <f aca="false">F8917*J8917</f>
        <v>1</v>
      </c>
      <c r="P8917" s="71" t="n">
        <f aca="false">E8917*J8917</f>
        <v>0</v>
      </c>
    </row>
    <row r="8918" customFormat="false" ht="15" hidden="false" customHeight="false" outlineLevel="0" collapsed="false">
      <c r="A8918" s="71" t="s">
        <v>61</v>
      </c>
      <c r="B8918" s="71" t="s">
        <v>55</v>
      </c>
      <c r="C8918" s="71" t="s">
        <v>1056</v>
      </c>
      <c r="D8918" s="72" t="n">
        <v>0</v>
      </c>
      <c r="E8918" s="71" t="n">
        <v>0</v>
      </c>
      <c r="F8918" s="71" t="n">
        <v>5</v>
      </c>
      <c r="G8918" s="72" t="n">
        <v>495.22</v>
      </c>
      <c r="H8918" s="72" t="n">
        <v>479.55</v>
      </c>
      <c r="I8918" s="71" t="n">
        <f aca="false">IF(B8918&gt;=Settings!$B$23,1,0)</f>
        <v>1</v>
      </c>
      <c r="J8918" s="71" t="n">
        <v>1</v>
      </c>
      <c r="K8918" s="71" t="n">
        <f aca="false">F8918*I8918*J8918</f>
        <v>5</v>
      </c>
      <c r="L8918" s="71" t="n">
        <f aca="false">E8918*I8918*J8918</f>
        <v>0</v>
      </c>
      <c r="M8918" s="72" t="n">
        <f aca="false">G8918*I8918*J8918</f>
        <v>495.22</v>
      </c>
      <c r="N8918" s="72" t="n">
        <f aca="false">D8918*I8918*J8918</f>
        <v>-0</v>
      </c>
      <c r="O8918" s="71" t="n">
        <f aca="false">F8918*J8918</f>
        <v>5</v>
      </c>
      <c r="P8918" s="71" t="n">
        <f aca="false">E8918*J8918</f>
        <v>0</v>
      </c>
    </row>
    <row r="8919" customFormat="false" ht="15" hidden="false" customHeight="false" outlineLevel="0" collapsed="false">
      <c r="A8919" s="71" t="s">
        <v>63</v>
      </c>
      <c r="B8919" s="71" t="s">
        <v>55</v>
      </c>
      <c r="C8919" s="71" t="s">
        <v>2240</v>
      </c>
      <c r="D8919" s="72" t="n">
        <v>0</v>
      </c>
      <c r="E8919" s="71" t="n">
        <v>0</v>
      </c>
      <c r="F8919" s="71" t="n">
        <v>1</v>
      </c>
      <c r="G8919" s="72" t="n">
        <v>40.86</v>
      </c>
      <c r="H8919" s="72" t="n">
        <v>32.69</v>
      </c>
      <c r="I8919" s="71" t="n">
        <f aca="false">IF(B8919&gt;=Settings!$B$23,1,0)</f>
        <v>1</v>
      </c>
      <c r="J8919" s="71" t="n">
        <v>1</v>
      </c>
      <c r="K8919" s="71" t="n">
        <f aca="false">F8919*I8919*J8919</f>
        <v>1</v>
      </c>
      <c r="L8919" s="71" t="n">
        <f aca="false">E8919*I8919*J8919</f>
        <v>0</v>
      </c>
      <c r="M8919" s="72" t="n">
        <f aca="false">G8919*I8919*J8919</f>
        <v>40.86</v>
      </c>
      <c r="N8919" s="72" t="n">
        <f aca="false">D8919*I8919*J8919</f>
        <v>-0</v>
      </c>
      <c r="O8919" s="71" t="n">
        <f aca="false">F8919*J8919</f>
        <v>1</v>
      </c>
      <c r="P8919" s="71" t="n">
        <f aca="false">E8919*J8919</f>
        <v>0</v>
      </c>
    </row>
    <row r="8920" customFormat="false" ht="15" hidden="false" customHeight="false" outlineLevel="0" collapsed="false">
      <c r="A8920" s="71" t="s">
        <v>62</v>
      </c>
      <c r="B8920" s="71" t="s">
        <v>55</v>
      </c>
      <c r="C8920" s="71" t="s">
        <v>910</v>
      </c>
      <c r="D8920" s="72" t="n">
        <v>0</v>
      </c>
      <c r="E8920" s="71" t="n">
        <v>0</v>
      </c>
      <c r="F8920" s="71" t="n">
        <v>1</v>
      </c>
      <c r="G8920" s="72" t="n">
        <v>63.59</v>
      </c>
      <c r="H8920" s="72" t="n">
        <v>63.59</v>
      </c>
      <c r="I8920" s="71" t="n">
        <f aca="false">IF(B8920&gt;=Settings!$B$23,1,0)</f>
        <v>1</v>
      </c>
      <c r="J8920" s="71" t="n">
        <v>1</v>
      </c>
      <c r="K8920" s="71" t="n">
        <f aca="false">F8920*I8920*J8920</f>
        <v>1</v>
      </c>
      <c r="L8920" s="71" t="n">
        <f aca="false">E8920*I8920*J8920</f>
        <v>0</v>
      </c>
      <c r="M8920" s="72" t="n">
        <f aca="false">G8920*I8920*J8920</f>
        <v>63.59</v>
      </c>
      <c r="N8920" s="72" t="n">
        <f aca="false">D8920*I8920*J8920</f>
        <v>-0</v>
      </c>
      <c r="O8920" s="71" t="n">
        <f aca="false">F8920*J8920</f>
        <v>1</v>
      </c>
      <c r="P8920" s="71" t="n">
        <f aca="false">E8920*J8920</f>
        <v>0</v>
      </c>
    </row>
    <row r="8921" customFormat="false" ht="15" hidden="false" customHeight="false" outlineLevel="0" collapsed="false">
      <c r="A8921" s="71" t="s">
        <v>59</v>
      </c>
      <c r="B8921" s="71" t="s">
        <v>55</v>
      </c>
      <c r="C8921" s="71" t="s">
        <v>2373</v>
      </c>
      <c r="D8921" s="72" t="n">
        <v>103.22</v>
      </c>
      <c r="E8921" s="71" t="n">
        <v>2</v>
      </c>
      <c r="F8921" s="71" t="n">
        <v>8</v>
      </c>
      <c r="G8921" s="72" t="n">
        <v>404.61</v>
      </c>
      <c r="H8921" s="72" t="n">
        <v>292.1</v>
      </c>
      <c r="I8921" s="71" t="n">
        <f aca="false">IF(B8921&gt;=Settings!$B$23,1,0)</f>
        <v>1</v>
      </c>
      <c r="J8921" s="71" t="n">
        <v>1</v>
      </c>
      <c r="K8921" s="71" t="n">
        <f aca="false">F8921*I8921*J8921</f>
        <v>8</v>
      </c>
      <c r="L8921" s="71" t="n">
        <f aca="false">E8921*I8921*J8921</f>
        <v>2</v>
      </c>
      <c r="M8921" s="72" t="n">
        <f aca="false">G8921*I8921*J8921</f>
        <v>404.61</v>
      </c>
      <c r="N8921" s="72" t="n">
        <f aca="false">D8921*I8921*J8921</f>
        <v>103.22</v>
      </c>
      <c r="O8921" s="71" t="n">
        <f aca="false">F8921*J8921</f>
        <v>8</v>
      </c>
      <c r="P8921" s="71" t="n">
        <f aca="false">E8921*J8921</f>
        <v>2</v>
      </c>
    </row>
    <row r="8922" customFormat="false" ht="15" hidden="false" customHeight="false" outlineLevel="0" collapsed="false">
      <c r="A8922" s="71" t="s">
        <v>63</v>
      </c>
      <c r="B8922" s="71" t="s">
        <v>55</v>
      </c>
      <c r="C8922" s="71" t="s">
        <v>181</v>
      </c>
      <c r="D8922" s="72" t="n">
        <v>104.5</v>
      </c>
      <c r="E8922" s="71" t="n">
        <v>1</v>
      </c>
      <c r="F8922" s="71" t="n">
        <v>0</v>
      </c>
      <c r="G8922" s="72" t="n">
        <v>0</v>
      </c>
      <c r="H8922" s="72" t="n">
        <v>-104.5</v>
      </c>
      <c r="I8922" s="71" t="n">
        <f aca="false">IF(B8922&gt;=Settings!$B$23,1,0)</f>
        <v>1</v>
      </c>
      <c r="J8922" s="71" t="n">
        <v>1</v>
      </c>
      <c r="K8922" s="71" t="n">
        <f aca="false">F8922*I8922*J8922</f>
        <v>0</v>
      </c>
      <c r="L8922" s="71" t="n">
        <f aca="false">E8922*I8922*J8922</f>
        <v>1</v>
      </c>
      <c r="M8922" s="72" t="n">
        <f aca="false">G8922*I8922*J8922</f>
        <v>0</v>
      </c>
      <c r="N8922" s="72" t="n">
        <f aca="false">D8922*I8922*J8922</f>
        <v>104.5</v>
      </c>
      <c r="O8922" s="71" t="n">
        <f aca="false">F8922*J8922</f>
        <v>0</v>
      </c>
      <c r="P8922" s="71" t="n">
        <f aca="false">E8922*J8922</f>
        <v>1</v>
      </c>
    </row>
    <row r="8923" customFormat="false" ht="15" hidden="false" customHeight="false" outlineLevel="0" collapsed="false">
      <c r="A8923" s="71" t="s">
        <v>61</v>
      </c>
      <c r="B8923" s="71" t="s">
        <v>55</v>
      </c>
      <c r="C8923" s="71" t="s">
        <v>602</v>
      </c>
      <c r="D8923" s="72" t="n">
        <v>9.08</v>
      </c>
      <c r="E8923" s="71" t="n">
        <v>1</v>
      </c>
      <c r="F8923" s="71" t="n">
        <v>23</v>
      </c>
      <c r="G8923" s="72" t="n">
        <v>208.84</v>
      </c>
      <c r="H8923" s="72" t="n">
        <v>191.61</v>
      </c>
      <c r="I8923" s="71" t="n">
        <f aca="false">IF(B8923&gt;=Settings!$B$23,1,0)</f>
        <v>1</v>
      </c>
      <c r="J8923" s="71" t="n">
        <v>1</v>
      </c>
      <c r="K8923" s="71" t="n">
        <f aca="false">F8923*I8923*J8923</f>
        <v>23</v>
      </c>
      <c r="L8923" s="71" t="n">
        <f aca="false">E8923*I8923*J8923</f>
        <v>1</v>
      </c>
      <c r="M8923" s="72" t="n">
        <f aca="false">G8923*I8923*J8923</f>
        <v>208.84</v>
      </c>
      <c r="N8923" s="72" t="n">
        <f aca="false">D8923*I8923*J8923</f>
        <v>9.08</v>
      </c>
      <c r="O8923" s="71" t="n">
        <f aca="false">F8923*J8923</f>
        <v>23</v>
      </c>
      <c r="P8923" s="71" t="n">
        <f aca="false">E8923*J8923</f>
        <v>1</v>
      </c>
    </row>
    <row r="8924" customFormat="false" ht="15" hidden="false" customHeight="false" outlineLevel="0" collapsed="false">
      <c r="A8924" s="71" t="s">
        <v>59</v>
      </c>
      <c r="B8924" s="71" t="s">
        <v>55</v>
      </c>
      <c r="C8924" s="71" t="s">
        <v>1135</v>
      </c>
      <c r="D8924" s="72" t="n">
        <v>205.79</v>
      </c>
      <c r="E8924" s="71" t="n">
        <v>3</v>
      </c>
      <c r="F8924" s="71" t="n">
        <v>22</v>
      </c>
      <c r="G8924" s="72" t="n">
        <v>1894.4</v>
      </c>
      <c r="H8924" s="72" t="n">
        <v>1566.88</v>
      </c>
      <c r="I8924" s="71" t="n">
        <f aca="false">IF(B8924&gt;=Settings!$B$23,1,0)</f>
        <v>1</v>
      </c>
      <c r="J8924" s="71" t="n">
        <v>1</v>
      </c>
      <c r="K8924" s="71" t="n">
        <f aca="false">F8924*I8924*J8924</f>
        <v>22</v>
      </c>
      <c r="L8924" s="71" t="n">
        <f aca="false">E8924*I8924*J8924</f>
        <v>3</v>
      </c>
      <c r="M8924" s="72" t="n">
        <f aca="false">G8924*I8924*J8924</f>
        <v>1894.4</v>
      </c>
      <c r="N8924" s="72" t="n">
        <f aca="false">D8924*I8924*J8924</f>
        <v>205.79</v>
      </c>
      <c r="O8924" s="71" t="n">
        <f aca="false">F8924*J8924</f>
        <v>22</v>
      </c>
      <c r="P8924" s="71" t="n">
        <f aca="false">E8924*J8924</f>
        <v>3</v>
      </c>
    </row>
    <row r="8925" customFormat="false" ht="15" hidden="false" customHeight="false" outlineLevel="0" collapsed="false">
      <c r="A8925" s="71" t="s">
        <v>59</v>
      </c>
      <c r="B8925" s="71" t="s">
        <v>55</v>
      </c>
      <c r="C8925" s="71" t="s">
        <v>1062</v>
      </c>
      <c r="D8925" s="72" t="n">
        <v>0</v>
      </c>
      <c r="E8925" s="71" t="n">
        <v>0</v>
      </c>
      <c r="F8925" s="71" t="n">
        <v>1</v>
      </c>
      <c r="G8925" s="72" t="n">
        <v>109.05</v>
      </c>
      <c r="H8925" s="72" t="n">
        <v>109.05</v>
      </c>
      <c r="I8925" s="71" t="n">
        <f aca="false">IF(B8925&gt;=Settings!$B$23,1,0)</f>
        <v>1</v>
      </c>
      <c r="J8925" s="71" t="n">
        <v>1</v>
      </c>
      <c r="K8925" s="71" t="n">
        <f aca="false">F8925*I8925*J8925</f>
        <v>1</v>
      </c>
      <c r="L8925" s="71" t="n">
        <f aca="false">E8925*I8925*J8925</f>
        <v>0</v>
      </c>
      <c r="M8925" s="72" t="n">
        <f aca="false">G8925*I8925*J8925</f>
        <v>109.05</v>
      </c>
      <c r="N8925" s="72" t="n">
        <f aca="false">D8925*I8925*J8925</f>
        <v>-0</v>
      </c>
      <c r="O8925" s="71" t="n">
        <f aca="false">F8925*J8925</f>
        <v>1</v>
      </c>
      <c r="P8925" s="71" t="n">
        <f aca="false">E8925*J8925</f>
        <v>0</v>
      </c>
    </row>
    <row r="8926" customFormat="false" ht="15" hidden="false" customHeight="false" outlineLevel="0" collapsed="false">
      <c r="A8926" s="71" t="s">
        <v>59</v>
      </c>
      <c r="B8926" s="71" t="s">
        <v>55</v>
      </c>
      <c r="C8926" s="71" t="s">
        <v>962</v>
      </c>
      <c r="D8926" s="72" t="n">
        <v>0</v>
      </c>
      <c r="E8926" s="71" t="n">
        <v>0</v>
      </c>
      <c r="F8926" s="71" t="n">
        <v>1</v>
      </c>
      <c r="G8926" s="72" t="n">
        <v>59.05</v>
      </c>
      <c r="H8926" s="72" t="n">
        <v>59.05</v>
      </c>
      <c r="I8926" s="71" t="n">
        <f aca="false">IF(B8926&gt;=Settings!$B$23,1,0)</f>
        <v>1</v>
      </c>
      <c r="J8926" s="71" t="n">
        <v>1</v>
      </c>
      <c r="K8926" s="71" t="n">
        <f aca="false">F8926*I8926*J8926</f>
        <v>1</v>
      </c>
      <c r="L8926" s="71" t="n">
        <f aca="false">E8926*I8926*J8926</f>
        <v>0</v>
      </c>
      <c r="M8926" s="72" t="n">
        <f aca="false">G8926*I8926*J8926</f>
        <v>59.05</v>
      </c>
      <c r="N8926" s="72" t="n">
        <f aca="false">D8926*I8926*J8926</f>
        <v>-0</v>
      </c>
      <c r="O8926" s="71" t="n">
        <f aca="false">F8926*J8926</f>
        <v>1</v>
      </c>
      <c r="P8926" s="71" t="n">
        <f aca="false">E8926*J8926</f>
        <v>0</v>
      </c>
    </row>
    <row r="8927" customFormat="false" ht="15" hidden="false" customHeight="false" outlineLevel="0" collapsed="false">
      <c r="A8927" s="71" t="s">
        <v>61</v>
      </c>
      <c r="B8927" s="71" t="s">
        <v>55</v>
      </c>
      <c r="C8927" s="71" t="s">
        <v>1043</v>
      </c>
      <c r="D8927" s="72" t="n">
        <v>0</v>
      </c>
      <c r="E8927" s="71" t="n">
        <v>0</v>
      </c>
      <c r="F8927" s="71" t="n">
        <v>3</v>
      </c>
      <c r="G8927" s="72" t="n">
        <v>163.5</v>
      </c>
      <c r="H8927" s="72" t="n">
        <v>155.33</v>
      </c>
      <c r="I8927" s="71" t="n">
        <f aca="false">IF(B8927&gt;=Settings!$B$23,1,0)</f>
        <v>1</v>
      </c>
      <c r="J8927" s="71" t="n">
        <v>1</v>
      </c>
      <c r="K8927" s="71" t="n">
        <f aca="false">F8927*I8927*J8927</f>
        <v>3</v>
      </c>
      <c r="L8927" s="71" t="n">
        <f aca="false">E8927*I8927*J8927</f>
        <v>0</v>
      </c>
      <c r="M8927" s="72" t="n">
        <f aca="false">G8927*I8927*J8927</f>
        <v>163.5</v>
      </c>
      <c r="N8927" s="72" t="n">
        <f aca="false">D8927*I8927*J8927</f>
        <v>-0</v>
      </c>
      <c r="O8927" s="71" t="n">
        <f aca="false">F8927*J8927</f>
        <v>3</v>
      </c>
      <c r="P8927" s="71" t="n">
        <f aca="false">E8927*J8927</f>
        <v>0</v>
      </c>
    </row>
    <row r="8928" customFormat="false" ht="15" hidden="false" customHeight="false" outlineLevel="0" collapsed="false">
      <c r="A8928" s="71" t="s">
        <v>59</v>
      </c>
      <c r="B8928" s="71" t="s">
        <v>55</v>
      </c>
      <c r="C8928" s="71" t="s">
        <v>1141</v>
      </c>
      <c r="D8928" s="72" t="n">
        <v>0</v>
      </c>
      <c r="E8928" s="71" t="n">
        <v>0</v>
      </c>
      <c r="F8928" s="71" t="n">
        <v>4</v>
      </c>
      <c r="G8928" s="72" t="n">
        <v>368</v>
      </c>
      <c r="H8928" s="72" t="n">
        <v>368</v>
      </c>
      <c r="I8928" s="71" t="n">
        <f aca="false">IF(B8928&gt;=Settings!$B$23,1,0)</f>
        <v>1</v>
      </c>
      <c r="J8928" s="71" t="n">
        <v>1</v>
      </c>
      <c r="K8928" s="71" t="n">
        <f aca="false">F8928*I8928*J8928</f>
        <v>4</v>
      </c>
      <c r="L8928" s="71" t="n">
        <f aca="false">E8928*I8928*J8928</f>
        <v>0</v>
      </c>
      <c r="M8928" s="72" t="n">
        <f aca="false">G8928*I8928*J8928</f>
        <v>368</v>
      </c>
      <c r="N8928" s="72" t="n">
        <f aca="false">D8928*I8928*J8928</f>
        <v>-0</v>
      </c>
      <c r="O8928" s="71" t="n">
        <f aca="false">F8928*J8928</f>
        <v>4</v>
      </c>
      <c r="P8928" s="71" t="n">
        <f aca="false">E8928*J8928</f>
        <v>0</v>
      </c>
    </row>
    <row r="8929" customFormat="false" ht="15" hidden="false" customHeight="false" outlineLevel="0" collapsed="false">
      <c r="A8929" s="71" t="s">
        <v>59</v>
      </c>
      <c r="B8929" s="71" t="s">
        <v>55</v>
      </c>
      <c r="C8929" s="71" t="s">
        <v>883</v>
      </c>
      <c r="D8929" s="72" t="n">
        <v>0</v>
      </c>
      <c r="E8929" s="71" t="n">
        <v>0</v>
      </c>
      <c r="F8929" s="71" t="n">
        <v>3</v>
      </c>
      <c r="G8929" s="72" t="n">
        <v>381.67</v>
      </c>
      <c r="H8929" s="72" t="n">
        <v>338.3</v>
      </c>
      <c r="I8929" s="71" t="n">
        <f aca="false">IF(B8929&gt;=Settings!$B$23,1,0)</f>
        <v>1</v>
      </c>
      <c r="J8929" s="71" t="n">
        <v>1</v>
      </c>
      <c r="K8929" s="71" t="n">
        <f aca="false">F8929*I8929*J8929</f>
        <v>3</v>
      </c>
      <c r="L8929" s="71" t="n">
        <f aca="false">E8929*I8929*J8929</f>
        <v>0</v>
      </c>
      <c r="M8929" s="72" t="n">
        <f aca="false">G8929*I8929*J8929</f>
        <v>381.67</v>
      </c>
      <c r="N8929" s="72" t="n">
        <f aca="false">D8929*I8929*J8929</f>
        <v>-0</v>
      </c>
      <c r="O8929" s="71" t="n">
        <f aca="false">F8929*J8929</f>
        <v>3</v>
      </c>
      <c r="P8929" s="71" t="n">
        <f aca="false">E8929*J8929</f>
        <v>0</v>
      </c>
    </row>
    <row r="8930" customFormat="false" ht="15" hidden="false" customHeight="false" outlineLevel="0" collapsed="false">
      <c r="A8930" s="71" t="s">
        <v>59</v>
      </c>
      <c r="B8930" s="71" t="s">
        <v>55</v>
      </c>
      <c r="C8930" s="71" t="s">
        <v>1142</v>
      </c>
      <c r="D8930" s="72" t="n">
        <v>0</v>
      </c>
      <c r="E8930" s="71" t="n">
        <v>0</v>
      </c>
      <c r="F8930" s="71" t="n">
        <v>2</v>
      </c>
      <c r="G8930" s="72" t="n">
        <v>127.17</v>
      </c>
      <c r="H8930" s="72" t="n">
        <v>117.65</v>
      </c>
      <c r="I8930" s="71" t="n">
        <f aca="false">IF(B8930&gt;=Settings!$B$23,1,0)</f>
        <v>1</v>
      </c>
      <c r="J8930" s="71" t="n">
        <v>1</v>
      </c>
      <c r="K8930" s="71" t="n">
        <f aca="false">F8930*I8930*J8930</f>
        <v>2</v>
      </c>
      <c r="L8930" s="71" t="n">
        <f aca="false">E8930*I8930*J8930</f>
        <v>0</v>
      </c>
      <c r="M8930" s="72" t="n">
        <f aca="false">G8930*I8930*J8930</f>
        <v>127.17</v>
      </c>
      <c r="N8930" s="72" t="n">
        <f aca="false">D8930*I8930*J8930</f>
        <v>-0</v>
      </c>
      <c r="O8930" s="71" t="n">
        <f aca="false">F8930*J8930</f>
        <v>2</v>
      </c>
      <c r="P8930" s="71" t="n">
        <f aca="false">E8930*J8930</f>
        <v>0</v>
      </c>
    </row>
    <row r="8931" customFormat="false" ht="15" hidden="false" customHeight="false" outlineLevel="0" collapsed="false">
      <c r="A8931" s="71" t="s">
        <v>61</v>
      </c>
      <c r="B8931" s="71" t="s">
        <v>55</v>
      </c>
      <c r="C8931" s="71" t="s">
        <v>1237</v>
      </c>
      <c r="D8931" s="72" t="n">
        <v>32.56</v>
      </c>
      <c r="E8931" s="71" t="n">
        <v>4</v>
      </c>
      <c r="F8931" s="71" t="n">
        <v>26</v>
      </c>
      <c r="G8931" s="72" t="n">
        <v>211.54</v>
      </c>
      <c r="H8931" s="72" t="n">
        <v>166.84</v>
      </c>
      <c r="I8931" s="71" t="n">
        <f aca="false">IF(B8931&gt;=Settings!$B$23,1,0)</f>
        <v>1</v>
      </c>
      <c r="J8931" s="71" t="n">
        <v>1</v>
      </c>
      <c r="K8931" s="71" t="n">
        <f aca="false">F8931*I8931*J8931</f>
        <v>26</v>
      </c>
      <c r="L8931" s="71" t="n">
        <f aca="false">E8931*I8931*J8931</f>
        <v>4</v>
      </c>
      <c r="M8931" s="72" t="n">
        <f aca="false">G8931*I8931*J8931</f>
        <v>211.54</v>
      </c>
      <c r="N8931" s="72" t="n">
        <f aca="false">D8931*I8931*J8931</f>
        <v>32.56</v>
      </c>
      <c r="O8931" s="71" t="n">
        <f aca="false">F8931*J8931</f>
        <v>26</v>
      </c>
      <c r="P8931" s="71" t="n">
        <f aca="false">E8931*J8931</f>
        <v>4</v>
      </c>
    </row>
    <row r="8932" customFormat="false" ht="15" hidden="false" customHeight="false" outlineLevel="0" collapsed="false">
      <c r="A8932" s="71" t="s">
        <v>60</v>
      </c>
      <c r="B8932" s="71" t="s">
        <v>55</v>
      </c>
      <c r="C8932" s="71" t="s">
        <v>1325</v>
      </c>
      <c r="D8932" s="72" t="n">
        <v>0</v>
      </c>
      <c r="E8932" s="71" t="n">
        <v>0</v>
      </c>
      <c r="F8932" s="71" t="n">
        <v>18</v>
      </c>
      <c r="G8932" s="72" t="n">
        <v>1880.94</v>
      </c>
      <c r="H8932" s="72" t="n">
        <v>1800.57</v>
      </c>
      <c r="I8932" s="71" t="n">
        <f aca="false">IF(B8932&gt;=Settings!$B$23,1,0)</f>
        <v>1</v>
      </c>
      <c r="J8932" s="71" t="n">
        <v>1</v>
      </c>
      <c r="K8932" s="71" t="n">
        <f aca="false">F8932*I8932*J8932</f>
        <v>18</v>
      </c>
      <c r="L8932" s="71" t="n">
        <f aca="false">E8932*I8932*J8932</f>
        <v>0</v>
      </c>
      <c r="M8932" s="72" t="n">
        <f aca="false">G8932*I8932*J8932</f>
        <v>1880.94</v>
      </c>
      <c r="N8932" s="72" t="n">
        <f aca="false">D8932*I8932*J8932</f>
        <v>-0</v>
      </c>
      <c r="O8932" s="71" t="n">
        <f aca="false">F8932*J8932</f>
        <v>18</v>
      </c>
      <c r="P8932" s="71" t="n">
        <f aca="false">E8932*J8932</f>
        <v>0</v>
      </c>
    </row>
    <row r="8933" customFormat="false" ht="15" hidden="false" customHeight="false" outlineLevel="0" collapsed="false">
      <c r="A8933" s="71" t="s">
        <v>59</v>
      </c>
      <c r="B8933" s="71" t="s">
        <v>55</v>
      </c>
      <c r="C8933" s="71" t="s">
        <v>2154</v>
      </c>
      <c r="D8933" s="72" t="n">
        <v>0</v>
      </c>
      <c r="E8933" s="71" t="n">
        <v>0</v>
      </c>
      <c r="F8933" s="71" t="n">
        <v>1</v>
      </c>
      <c r="G8933" s="72" t="n">
        <v>68.14</v>
      </c>
      <c r="H8933" s="72" t="n">
        <v>68.14</v>
      </c>
      <c r="I8933" s="71" t="n">
        <f aca="false">IF(B8933&gt;=Settings!$B$23,1,0)</f>
        <v>1</v>
      </c>
      <c r="J8933" s="71" t="n">
        <v>1</v>
      </c>
      <c r="K8933" s="71" t="n">
        <f aca="false">F8933*I8933*J8933</f>
        <v>1</v>
      </c>
      <c r="L8933" s="71" t="n">
        <f aca="false">E8933*I8933*J8933</f>
        <v>0</v>
      </c>
      <c r="M8933" s="72" t="n">
        <f aca="false">G8933*I8933*J8933</f>
        <v>68.14</v>
      </c>
      <c r="N8933" s="72" t="n">
        <f aca="false">D8933*I8933*J8933</f>
        <v>-0</v>
      </c>
      <c r="O8933" s="71" t="n">
        <f aca="false">F8933*J8933</f>
        <v>1</v>
      </c>
      <c r="P8933" s="71" t="n">
        <f aca="false">E8933*J8933</f>
        <v>0</v>
      </c>
    </row>
    <row r="8934" customFormat="false" ht="15" hidden="false" customHeight="false" outlineLevel="0" collapsed="false">
      <c r="A8934" s="71" t="s">
        <v>62</v>
      </c>
      <c r="B8934" s="71" t="s">
        <v>55</v>
      </c>
      <c r="C8934" s="71" t="s">
        <v>165</v>
      </c>
      <c r="D8934" s="72" t="n">
        <v>0</v>
      </c>
      <c r="E8934" s="71" t="n">
        <v>0</v>
      </c>
      <c r="F8934" s="71" t="n">
        <v>7</v>
      </c>
      <c r="G8934" s="72" t="n">
        <v>881.46</v>
      </c>
      <c r="H8934" s="72" t="n">
        <v>705.19</v>
      </c>
      <c r="I8934" s="71" t="n">
        <f aca="false">IF(B8934&gt;=Settings!$B$23,1,0)</f>
        <v>1</v>
      </c>
      <c r="J8934" s="71" t="n">
        <v>1</v>
      </c>
      <c r="K8934" s="71" t="n">
        <f aca="false">F8934*I8934*J8934</f>
        <v>7</v>
      </c>
      <c r="L8934" s="71" t="n">
        <f aca="false">E8934*I8934*J8934</f>
        <v>0</v>
      </c>
      <c r="M8934" s="72" t="n">
        <f aca="false">G8934*I8934*J8934</f>
        <v>881.46</v>
      </c>
      <c r="N8934" s="72" t="n">
        <f aca="false">D8934*I8934*J8934</f>
        <v>-0</v>
      </c>
      <c r="O8934" s="71" t="n">
        <f aca="false">F8934*J8934</f>
        <v>7</v>
      </c>
      <c r="P8934" s="71" t="n">
        <f aca="false">E8934*J8934</f>
        <v>0</v>
      </c>
    </row>
    <row r="8935" customFormat="false" ht="15" hidden="false" customHeight="false" outlineLevel="0" collapsed="false">
      <c r="A8935" s="71" t="s">
        <v>60</v>
      </c>
      <c r="B8935" s="71" t="s">
        <v>55</v>
      </c>
      <c r="C8935" s="71" t="s">
        <v>585</v>
      </c>
      <c r="D8935" s="72" t="n">
        <v>0</v>
      </c>
      <c r="E8935" s="71" t="n">
        <v>0</v>
      </c>
      <c r="F8935" s="71" t="n">
        <v>3</v>
      </c>
      <c r="G8935" s="72" t="n">
        <v>222.59</v>
      </c>
      <c r="H8935" s="72" t="n">
        <v>222.59</v>
      </c>
      <c r="I8935" s="71" t="n">
        <f aca="false">IF(B8935&gt;=Settings!$B$23,1,0)</f>
        <v>1</v>
      </c>
      <c r="J8935" s="71" t="n">
        <v>1</v>
      </c>
      <c r="K8935" s="71" t="n">
        <f aca="false">F8935*I8935*J8935</f>
        <v>3</v>
      </c>
      <c r="L8935" s="71" t="n">
        <f aca="false">E8935*I8935*J8935</f>
        <v>0</v>
      </c>
      <c r="M8935" s="72" t="n">
        <f aca="false">G8935*I8935*J8935</f>
        <v>222.59</v>
      </c>
      <c r="N8935" s="72" t="n">
        <f aca="false">D8935*I8935*J8935</f>
        <v>-0</v>
      </c>
      <c r="O8935" s="71" t="n">
        <f aca="false">F8935*J8935</f>
        <v>3</v>
      </c>
      <c r="P8935" s="71" t="n">
        <f aca="false">E8935*J8935</f>
        <v>0</v>
      </c>
    </row>
    <row r="8936" customFormat="false" ht="15" hidden="false" customHeight="false" outlineLevel="0" collapsed="false">
      <c r="A8936" s="71" t="s">
        <v>61</v>
      </c>
      <c r="B8936" s="71" t="s">
        <v>55</v>
      </c>
      <c r="C8936" s="71" t="s">
        <v>897</v>
      </c>
      <c r="D8936" s="72" t="n">
        <v>0</v>
      </c>
      <c r="E8936" s="71" t="n">
        <v>0</v>
      </c>
      <c r="F8936" s="71" t="n">
        <v>2</v>
      </c>
      <c r="G8936" s="72" t="n">
        <v>199.9</v>
      </c>
      <c r="H8936" s="72" t="n">
        <v>169.94</v>
      </c>
      <c r="I8936" s="71" t="n">
        <f aca="false">IF(B8936&gt;=Settings!$B$23,1,0)</f>
        <v>1</v>
      </c>
      <c r="J8936" s="71" t="n">
        <v>1</v>
      </c>
      <c r="K8936" s="71" t="n">
        <f aca="false">F8936*I8936*J8936</f>
        <v>2</v>
      </c>
      <c r="L8936" s="71" t="n">
        <f aca="false">E8936*I8936*J8936</f>
        <v>0</v>
      </c>
      <c r="M8936" s="72" t="n">
        <f aca="false">G8936*I8936*J8936</f>
        <v>199.9</v>
      </c>
      <c r="N8936" s="72" t="n">
        <f aca="false">D8936*I8936*J8936</f>
        <v>-0</v>
      </c>
      <c r="O8936" s="71" t="n">
        <f aca="false">F8936*J8936</f>
        <v>2</v>
      </c>
      <c r="P8936" s="71" t="n">
        <f aca="false">E8936*J8936</f>
        <v>0</v>
      </c>
    </row>
    <row r="8937" customFormat="false" ht="15" hidden="false" customHeight="false" outlineLevel="0" collapsed="false">
      <c r="A8937" s="71" t="s">
        <v>59</v>
      </c>
      <c r="B8937" s="71" t="s">
        <v>55</v>
      </c>
      <c r="C8937" s="71" t="s">
        <v>1069</v>
      </c>
      <c r="D8937" s="72" t="n">
        <v>0</v>
      </c>
      <c r="E8937" s="71" t="n">
        <v>0</v>
      </c>
      <c r="F8937" s="71" t="n">
        <v>1</v>
      </c>
      <c r="G8937" s="72" t="n">
        <v>96.32</v>
      </c>
      <c r="H8937" s="72" t="n">
        <v>96.32</v>
      </c>
      <c r="I8937" s="71" t="n">
        <f aca="false">IF(B8937&gt;=Settings!$B$23,1,0)</f>
        <v>1</v>
      </c>
      <c r="J8937" s="71" t="n">
        <v>1</v>
      </c>
      <c r="K8937" s="71" t="n">
        <f aca="false">F8937*I8937*J8937</f>
        <v>1</v>
      </c>
      <c r="L8937" s="71" t="n">
        <f aca="false">E8937*I8937*J8937</f>
        <v>0</v>
      </c>
      <c r="M8937" s="72" t="n">
        <f aca="false">G8937*I8937*J8937</f>
        <v>96.32</v>
      </c>
      <c r="N8937" s="72" t="n">
        <f aca="false">D8937*I8937*J8937</f>
        <v>-0</v>
      </c>
      <c r="O8937" s="71" t="n">
        <f aca="false">F8937*J8937</f>
        <v>1</v>
      </c>
      <c r="P8937" s="71" t="n">
        <f aca="false">E8937*J8937</f>
        <v>0</v>
      </c>
    </row>
    <row r="8938" customFormat="false" ht="15" hidden="false" customHeight="false" outlineLevel="0" collapsed="false">
      <c r="A8938" s="71" t="s">
        <v>63</v>
      </c>
      <c r="B8938" s="71" t="s">
        <v>55</v>
      </c>
      <c r="C8938" s="71" t="s">
        <v>1154</v>
      </c>
      <c r="D8938" s="72" t="n">
        <v>124.9</v>
      </c>
      <c r="E8938" s="71" t="n">
        <v>1</v>
      </c>
      <c r="F8938" s="71" t="n">
        <v>0</v>
      </c>
      <c r="G8938" s="72" t="n">
        <v>0</v>
      </c>
      <c r="H8938" s="72" t="n">
        <v>-124.9</v>
      </c>
      <c r="I8938" s="71" t="n">
        <f aca="false">IF(B8938&gt;=Settings!$B$23,1,0)</f>
        <v>1</v>
      </c>
      <c r="J8938" s="71" t="n">
        <v>0</v>
      </c>
      <c r="K8938" s="71" t="n">
        <f aca="false">F8938*I8938*J8938</f>
        <v>0</v>
      </c>
      <c r="L8938" s="71" t="n">
        <f aca="false">E8938*I8938*J8938</f>
        <v>0</v>
      </c>
      <c r="M8938" s="72" t="n">
        <f aca="false">G8938*I8938*J8938</f>
        <v>0</v>
      </c>
      <c r="N8938" s="72" t="n">
        <f aca="false">D8938*I8938*J8938</f>
        <v>0</v>
      </c>
      <c r="O8938" s="71" t="n">
        <f aca="false">F8938*J8938</f>
        <v>0</v>
      </c>
      <c r="P8938" s="71" t="n">
        <f aca="false">E8938*J8938</f>
        <v>0</v>
      </c>
    </row>
    <row r="8939" customFormat="false" ht="15" hidden="false" customHeight="false" outlineLevel="0" collapsed="false">
      <c r="A8939" s="71" t="s">
        <v>62</v>
      </c>
      <c r="B8939" s="71" t="s">
        <v>55</v>
      </c>
      <c r="C8939" s="71" t="s">
        <v>166</v>
      </c>
      <c r="D8939" s="72" t="n">
        <v>201.93</v>
      </c>
      <c r="E8939" s="71" t="n">
        <v>3</v>
      </c>
      <c r="F8939" s="71" t="n">
        <v>3</v>
      </c>
      <c r="G8939" s="72" t="n">
        <v>190.78</v>
      </c>
      <c r="H8939" s="72" t="n">
        <v>-22.73</v>
      </c>
      <c r="I8939" s="71" t="n">
        <f aca="false">IF(B8939&gt;=Settings!$B$23,1,0)</f>
        <v>1</v>
      </c>
      <c r="J8939" s="71" t="n">
        <v>1</v>
      </c>
      <c r="K8939" s="71" t="n">
        <f aca="false">F8939*I8939*J8939</f>
        <v>3</v>
      </c>
      <c r="L8939" s="71" t="n">
        <f aca="false">E8939*I8939*J8939</f>
        <v>3</v>
      </c>
      <c r="M8939" s="72" t="n">
        <f aca="false">G8939*I8939*J8939</f>
        <v>190.78</v>
      </c>
      <c r="N8939" s="72" t="n">
        <f aca="false">D8939*I8939*J8939</f>
        <v>201.93</v>
      </c>
      <c r="O8939" s="71" t="n">
        <f aca="false">F8939*J8939</f>
        <v>3</v>
      </c>
      <c r="P8939" s="71" t="n">
        <f aca="false">E8939*J8939</f>
        <v>3</v>
      </c>
    </row>
    <row r="8940" customFormat="false" ht="15" hidden="false" customHeight="false" outlineLevel="0" collapsed="false">
      <c r="A8940" s="71" t="s">
        <v>59</v>
      </c>
      <c r="B8940" s="71" t="s">
        <v>55</v>
      </c>
      <c r="C8940" s="71" t="s">
        <v>922</v>
      </c>
      <c r="D8940" s="72" t="n">
        <v>54.48</v>
      </c>
      <c r="E8940" s="71" t="n">
        <v>6</v>
      </c>
      <c r="F8940" s="71" t="n">
        <v>71</v>
      </c>
      <c r="G8940" s="72" t="n">
        <v>644.62</v>
      </c>
      <c r="H8940" s="72" t="n">
        <v>563</v>
      </c>
      <c r="I8940" s="71" t="n">
        <f aca="false">IF(B8940&gt;=Settings!$B$23,1,0)</f>
        <v>1</v>
      </c>
      <c r="J8940" s="71" t="n">
        <v>1</v>
      </c>
      <c r="K8940" s="71" t="n">
        <f aca="false">F8940*I8940*J8940</f>
        <v>71</v>
      </c>
      <c r="L8940" s="71" t="n">
        <f aca="false">E8940*I8940*J8940</f>
        <v>6</v>
      </c>
      <c r="M8940" s="72" t="n">
        <f aca="false">G8940*I8940*J8940</f>
        <v>644.62</v>
      </c>
      <c r="N8940" s="72" t="n">
        <f aca="false">D8940*I8940*J8940</f>
        <v>54.48</v>
      </c>
      <c r="O8940" s="71" t="n">
        <f aca="false">F8940*J8940</f>
        <v>71</v>
      </c>
      <c r="P8940" s="71" t="n">
        <f aca="false">E8940*J8940</f>
        <v>6</v>
      </c>
    </row>
    <row r="8941" customFormat="false" ht="15" hidden="false" customHeight="false" outlineLevel="0" collapsed="false">
      <c r="A8941" s="71" t="s">
        <v>59</v>
      </c>
      <c r="B8941" s="71" t="s">
        <v>55</v>
      </c>
      <c r="C8941" s="71" t="s">
        <v>1158</v>
      </c>
      <c r="D8941" s="72" t="n">
        <v>183.55</v>
      </c>
      <c r="E8941" s="71" t="n">
        <v>2</v>
      </c>
      <c r="F8941" s="71" t="n">
        <v>10</v>
      </c>
      <c r="G8941" s="72" t="n">
        <v>1013.15</v>
      </c>
      <c r="H8941" s="72" t="n">
        <v>764.43</v>
      </c>
      <c r="I8941" s="71" t="n">
        <f aca="false">IF(B8941&gt;=Settings!$B$23,1,0)</f>
        <v>1</v>
      </c>
      <c r="J8941" s="71" t="n">
        <v>1</v>
      </c>
      <c r="K8941" s="71" t="n">
        <f aca="false">F8941*I8941*J8941</f>
        <v>10</v>
      </c>
      <c r="L8941" s="71" t="n">
        <f aca="false">E8941*I8941*J8941</f>
        <v>2</v>
      </c>
      <c r="M8941" s="72" t="n">
        <f aca="false">G8941*I8941*J8941</f>
        <v>1013.15</v>
      </c>
      <c r="N8941" s="72" t="n">
        <f aca="false">D8941*I8941*J8941</f>
        <v>183.55</v>
      </c>
      <c r="O8941" s="71" t="n">
        <f aca="false">F8941*J8941</f>
        <v>10</v>
      </c>
      <c r="P8941" s="71" t="n">
        <f aca="false">E8941*J8941</f>
        <v>2</v>
      </c>
    </row>
    <row r="8942" customFormat="false" ht="15" hidden="false" customHeight="false" outlineLevel="0" collapsed="false">
      <c r="A8942" s="71" t="s">
        <v>59</v>
      </c>
      <c r="B8942" s="71" t="s">
        <v>55</v>
      </c>
      <c r="C8942" s="71" t="s">
        <v>898</v>
      </c>
      <c r="D8942" s="72" t="n">
        <v>0</v>
      </c>
      <c r="E8942" s="71" t="n">
        <v>0</v>
      </c>
      <c r="F8942" s="71" t="n">
        <v>4</v>
      </c>
      <c r="G8942" s="72" t="n">
        <v>352.94</v>
      </c>
      <c r="H8942" s="72" t="n">
        <v>352.94</v>
      </c>
      <c r="I8942" s="71" t="n">
        <f aca="false">IF(B8942&gt;=Settings!$B$23,1,0)</f>
        <v>1</v>
      </c>
      <c r="J8942" s="71" t="n">
        <v>1</v>
      </c>
      <c r="K8942" s="71" t="n">
        <f aca="false">F8942*I8942*J8942</f>
        <v>4</v>
      </c>
      <c r="L8942" s="71" t="n">
        <f aca="false">E8942*I8942*J8942</f>
        <v>0</v>
      </c>
      <c r="M8942" s="72" t="n">
        <f aca="false">G8942*I8942*J8942</f>
        <v>352.94</v>
      </c>
      <c r="N8942" s="72" t="n">
        <f aca="false">D8942*I8942*J8942</f>
        <v>-0</v>
      </c>
      <c r="O8942" s="71" t="n">
        <f aca="false">F8942*J8942</f>
        <v>4</v>
      </c>
      <c r="P8942" s="71" t="n">
        <f aca="false">E8942*J8942</f>
        <v>0</v>
      </c>
    </row>
    <row r="8943" customFormat="false" ht="15" hidden="false" customHeight="false" outlineLevel="0" collapsed="false">
      <c r="A8943" s="71" t="s">
        <v>59</v>
      </c>
      <c r="B8943" s="71" t="s">
        <v>55</v>
      </c>
      <c r="C8943" s="71" t="s">
        <v>114</v>
      </c>
      <c r="D8943" s="72" t="n">
        <v>728.74</v>
      </c>
      <c r="E8943" s="71" t="n">
        <v>8</v>
      </c>
      <c r="F8943" s="71" t="n">
        <v>134</v>
      </c>
      <c r="G8943" s="72" t="n">
        <v>12203.53</v>
      </c>
      <c r="H8943" s="72" t="n">
        <v>10947.77</v>
      </c>
      <c r="I8943" s="71" t="n">
        <f aca="false">IF(B8943&gt;=Settings!$B$23,1,0)</f>
        <v>1</v>
      </c>
      <c r="J8943" s="71" t="n">
        <v>1</v>
      </c>
      <c r="K8943" s="71" t="n">
        <f aca="false">F8943*I8943*J8943</f>
        <v>134</v>
      </c>
      <c r="L8943" s="71" t="n">
        <f aca="false">E8943*I8943*J8943</f>
        <v>8</v>
      </c>
      <c r="M8943" s="72" t="n">
        <f aca="false">G8943*I8943*J8943</f>
        <v>12203.53</v>
      </c>
      <c r="N8943" s="72" t="n">
        <f aca="false">D8943*I8943*J8943</f>
        <v>728.74</v>
      </c>
      <c r="O8943" s="71" t="n">
        <f aca="false">F8943*J8943</f>
        <v>134</v>
      </c>
      <c r="P8943" s="71" t="n">
        <f aca="false">E8943*J8943</f>
        <v>8</v>
      </c>
    </row>
    <row r="8944" customFormat="false" ht="15" hidden="false" customHeight="false" outlineLevel="0" collapsed="false">
      <c r="A8944" s="71" t="s">
        <v>59</v>
      </c>
      <c r="B8944" s="71" t="s">
        <v>55</v>
      </c>
      <c r="C8944" s="71" t="s">
        <v>1077</v>
      </c>
      <c r="D8944" s="72" t="n">
        <v>267.15</v>
      </c>
      <c r="E8944" s="71" t="n">
        <v>3</v>
      </c>
      <c r="F8944" s="71" t="n">
        <v>6</v>
      </c>
      <c r="G8944" s="72" t="n">
        <v>531.54</v>
      </c>
      <c r="H8944" s="72" t="n">
        <v>239.87</v>
      </c>
      <c r="I8944" s="71" t="n">
        <f aca="false">IF(B8944&gt;=Settings!$B$23,1,0)</f>
        <v>1</v>
      </c>
      <c r="J8944" s="71" t="n">
        <v>1</v>
      </c>
      <c r="K8944" s="71" t="n">
        <f aca="false">F8944*I8944*J8944</f>
        <v>6</v>
      </c>
      <c r="L8944" s="71" t="n">
        <f aca="false">E8944*I8944*J8944</f>
        <v>3</v>
      </c>
      <c r="M8944" s="72" t="n">
        <f aca="false">G8944*I8944*J8944</f>
        <v>531.54</v>
      </c>
      <c r="N8944" s="72" t="n">
        <f aca="false">D8944*I8944*J8944</f>
        <v>267.15</v>
      </c>
      <c r="O8944" s="71" t="n">
        <f aca="false">F8944*J8944</f>
        <v>6</v>
      </c>
      <c r="P8944" s="71" t="n">
        <f aca="false">E8944*J8944</f>
        <v>3</v>
      </c>
    </row>
    <row r="8945" customFormat="false" ht="15" hidden="false" customHeight="false" outlineLevel="0" collapsed="false">
      <c r="A8945" s="71" t="s">
        <v>61</v>
      </c>
      <c r="B8945" s="71" t="s">
        <v>55</v>
      </c>
      <c r="C8945" s="71" t="s">
        <v>995</v>
      </c>
      <c r="D8945" s="72" t="n">
        <v>0</v>
      </c>
      <c r="E8945" s="71" t="n">
        <v>0</v>
      </c>
      <c r="F8945" s="71" t="n">
        <v>1</v>
      </c>
      <c r="G8945" s="72" t="n">
        <v>49.95</v>
      </c>
      <c r="H8945" s="72" t="n">
        <v>49.95</v>
      </c>
      <c r="I8945" s="71" t="n">
        <f aca="false">IF(B8945&gt;=Settings!$B$23,1,0)</f>
        <v>1</v>
      </c>
      <c r="J8945" s="71" t="n">
        <v>1</v>
      </c>
      <c r="K8945" s="71" t="n">
        <f aca="false">F8945*I8945*J8945</f>
        <v>1</v>
      </c>
      <c r="L8945" s="71" t="n">
        <f aca="false">E8945*I8945*J8945</f>
        <v>0</v>
      </c>
      <c r="M8945" s="72" t="n">
        <f aca="false">G8945*I8945*J8945</f>
        <v>49.95</v>
      </c>
      <c r="N8945" s="72" t="n">
        <f aca="false">D8945*I8945*J8945</f>
        <v>-0</v>
      </c>
      <c r="O8945" s="71" t="n">
        <f aca="false">F8945*J8945</f>
        <v>1</v>
      </c>
      <c r="P8945" s="71" t="n">
        <f aca="false">E8945*J8945</f>
        <v>0</v>
      </c>
    </row>
    <row r="8946" customFormat="false" ht="15" hidden="false" customHeight="false" outlineLevel="0" collapsed="false">
      <c r="A8946" s="71" t="s">
        <v>60</v>
      </c>
      <c r="B8946" s="71" t="s">
        <v>55</v>
      </c>
      <c r="C8946" s="71" t="s">
        <v>1132</v>
      </c>
      <c r="D8946" s="72" t="n">
        <v>0</v>
      </c>
      <c r="E8946" s="71" t="n">
        <v>0</v>
      </c>
      <c r="F8946" s="71" t="n">
        <v>1</v>
      </c>
      <c r="G8946" s="72" t="n">
        <v>204.5</v>
      </c>
      <c r="H8946" s="72" t="n">
        <v>173.83</v>
      </c>
      <c r="I8946" s="71" t="n">
        <f aca="false">IF(B8946&gt;=Settings!$B$23,1,0)</f>
        <v>1</v>
      </c>
      <c r="J8946" s="71" t="n">
        <v>1</v>
      </c>
      <c r="K8946" s="71" t="n">
        <f aca="false">F8946*I8946*J8946</f>
        <v>1</v>
      </c>
      <c r="L8946" s="71" t="n">
        <f aca="false">E8946*I8946*J8946</f>
        <v>0</v>
      </c>
      <c r="M8946" s="72" t="n">
        <f aca="false">G8946*I8946*J8946</f>
        <v>204.5</v>
      </c>
      <c r="N8946" s="72" t="n">
        <f aca="false">D8946*I8946*J8946</f>
        <v>-0</v>
      </c>
      <c r="O8946" s="71" t="n">
        <f aca="false">F8946*J8946</f>
        <v>1</v>
      </c>
      <c r="P8946" s="71" t="n">
        <f aca="false">E8946*J8946</f>
        <v>0</v>
      </c>
    </row>
    <row r="8947" customFormat="false" ht="15" hidden="false" customHeight="false" outlineLevel="0" collapsed="false">
      <c r="A8947" s="71" t="s">
        <v>63</v>
      </c>
      <c r="B8947" s="71" t="s">
        <v>55</v>
      </c>
      <c r="C8947" s="71" t="s">
        <v>2229</v>
      </c>
      <c r="D8947" s="72" t="n">
        <v>0</v>
      </c>
      <c r="E8947" s="71" t="n">
        <v>0</v>
      </c>
      <c r="F8947" s="71" t="n">
        <v>2</v>
      </c>
      <c r="G8947" s="72" t="n">
        <v>81.72</v>
      </c>
      <c r="H8947" s="72" t="n">
        <v>81.72</v>
      </c>
      <c r="I8947" s="71" t="n">
        <f aca="false">IF(B8947&gt;=Settings!$B$23,1,0)</f>
        <v>1</v>
      </c>
      <c r="J8947" s="71" t="n">
        <v>1</v>
      </c>
      <c r="K8947" s="71" t="n">
        <f aca="false">F8947*I8947*J8947</f>
        <v>2</v>
      </c>
      <c r="L8947" s="71" t="n">
        <f aca="false">E8947*I8947*J8947</f>
        <v>0</v>
      </c>
      <c r="M8947" s="72" t="n">
        <f aca="false">G8947*I8947*J8947</f>
        <v>81.72</v>
      </c>
      <c r="N8947" s="72" t="n">
        <f aca="false">D8947*I8947*J8947</f>
        <v>-0</v>
      </c>
      <c r="O8947" s="71" t="n">
        <f aca="false">F8947*J8947</f>
        <v>2</v>
      </c>
      <c r="P8947" s="71" t="n">
        <f aca="false">E8947*J8947</f>
        <v>0</v>
      </c>
    </row>
    <row r="8948" customFormat="false" ht="15" hidden="false" customHeight="false" outlineLevel="0" collapsed="false">
      <c r="A8948" s="71" t="s">
        <v>59</v>
      </c>
      <c r="B8948" s="71" t="s">
        <v>55</v>
      </c>
      <c r="C8948" s="71" t="s">
        <v>2144</v>
      </c>
      <c r="D8948" s="72" t="n">
        <v>0</v>
      </c>
      <c r="E8948" s="71" t="n">
        <v>0</v>
      </c>
      <c r="F8948" s="71" t="n">
        <v>5</v>
      </c>
      <c r="G8948" s="72" t="n">
        <v>386.13</v>
      </c>
      <c r="H8948" s="72" t="n">
        <v>373.87</v>
      </c>
      <c r="I8948" s="71" t="n">
        <f aca="false">IF(B8948&gt;=Settings!$B$23,1,0)</f>
        <v>1</v>
      </c>
      <c r="J8948" s="71" t="n">
        <v>1</v>
      </c>
      <c r="K8948" s="71" t="n">
        <f aca="false">F8948*I8948*J8948</f>
        <v>5</v>
      </c>
      <c r="L8948" s="71" t="n">
        <f aca="false">E8948*I8948*J8948</f>
        <v>0</v>
      </c>
      <c r="M8948" s="72" t="n">
        <f aca="false">G8948*I8948*J8948</f>
        <v>386.13</v>
      </c>
      <c r="N8948" s="72" t="n">
        <f aca="false">D8948*I8948*J8948</f>
        <v>-0</v>
      </c>
      <c r="O8948" s="71" t="n">
        <f aca="false">F8948*J8948</f>
        <v>5</v>
      </c>
      <c r="P8948" s="71" t="n">
        <f aca="false">E8948*J8948</f>
        <v>0</v>
      </c>
    </row>
    <row r="8949" customFormat="false" ht="15" hidden="false" customHeight="false" outlineLevel="0" collapsed="false">
      <c r="A8949" s="71" t="s">
        <v>59</v>
      </c>
      <c r="B8949" s="71" t="s">
        <v>55</v>
      </c>
      <c r="C8949" s="71" t="s">
        <v>718</v>
      </c>
      <c r="D8949" s="72" t="n">
        <v>0</v>
      </c>
      <c r="E8949" s="71" t="n">
        <v>0</v>
      </c>
      <c r="F8949" s="71" t="n">
        <v>1</v>
      </c>
      <c r="G8949" s="72" t="n">
        <v>18.18</v>
      </c>
      <c r="H8949" s="72" t="n">
        <v>18.18</v>
      </c>
      <c r="I8949" s="71" t="n">
        <f aca="false">IF(B8949&gt;=Settings!$B$23,1,0)</f>
        <v>1</v>
      </c>
      <c r="J8949" s="71" t="n">
        <v>1</v>
      </c>
      <c r="K8949" s="71" t="n">
        <f aca="false">F8949*I8949*J8949</f>
        <v>1</v>
      </c>
      <c r="L8949" s="71" t="n">
        <f aca="false">E8949*I8949*J8949</f>
        <v>0</v>
      </c>
      <c r="M8949" s="72" t="n">
        <f aca="false">G8949*I8949*J8949</f>
        <v>18.18</v>
      </c>
      <c r="N8949" s="72" t="n">
        <f aca="false">D8949*I8949*J8949</f>
        <v>-0</v>
      </c>
      <c r="O8949" s="71" t="n">
        <f aca="false">F8949*J8949</f>
        <v>1</v>
      </c>
      <c r="P8949" s="71" t="n">
        <f aca="false">E8949*J8949</f>
        <v>0</v>
      </c>
    </row>
    <row r="8950" customFormat="false" ht="15" hidden="false" customHeight="false" outlineLevel="0" collapsed="false">
      <c r="A8950" s="71" t="s">
        <v>62</v>
      </c>
      <c r="B8950" s="71" t="s">
        <v>55</v>
      </c>
      <c r="C8950" s="71" t="s">
        <v>2452</v>
      </c>
      <c r="D8950" s="72" t="n">
        <v>0</v>
      </c>
      <c r="E8950" s="71" t="n">
        <v>0</v>
      </c>
      <c r="F8950" s="71" t="n">
        <v>1</v>
      </c>
      <c r="G8950" s="72" t="n">
        <v>63.58</v>
      </c>
      <c r="H8950" s="72" t="n">
        <v>54.06</v>
      </c>
      <c r="I8950" s="71" t="n">
        <f aca="false">IF(B8950&gt;=Settings!$B$23,1,0)</f>
        <v>1</v>
      </c>
      <c r="J8950" s="71" t="n">
        <v>1</v>
      </c>
      <c r="K8950" s="71" t="n">
        <f aca="false">F8950*I8950*J8950</f>
        <v>1</v>
      </c>
      <c r="L8950" s="71" t="n">
        <f aca="false">E8950*I8950*J8950</f>
        <v>0</v>
      </c>
      <c r="M8950" s="72" t="n">
        <f aca="false">G8950*I8950*J8950</f>
        <v>63.58</v>
      </c>
      <c r="N8950" s="72" t="n">
        <f aca="false">D8950*I8950*J8950</f>
        <v>-0</v>
      </c>
      <c r="O8950" s="71" t="n">
        <f aca="false">F8950*J8950</f>
        <v>1</v>
      </c>
      <c r="P8950" s="71" t="n">
        <f aca="false">E8950*J8950</f>
        <v>0</v>
      </c>
    </row>
    <row r="8951" customFormat="false" ht="15" hidden="false" customHeight="false" outlineLevel="0" collapsed="false">
      <c r="A8951" s="71" t="s">
        <v>60</v>
      </c>
      <c r="B8951" s="71" t="s">
        <v>55</v>
      </c>
      <c r="C8951" s="71" t="s">
        <v>2349</v>
      </c>
      <c r="D8951" s="72" t="n">
        <v>0</v>
      </c>
      <c r="E8951" s="71" t="n">
        <v>0</v>
      </c>
      <c r="F8951" s="71" t="n">
        <v>8</v>
      </c>
      <c r="G8951" s="72" t="n">
        <v>86.88</v>
      </c>
      <c r="H8951" s="72" t="n">
        <v>83.64</v>
      </c>
      <c r="I8951" s="71" t="n">
        <f aca="false">IF(B8951&gt;=Settings!$B$23,1,0)</f>
        <v>1</v>
      </c>
      <c r="J8951" s="71" t="n">
        <v>1</v>
      </c>
      <c r="K8951" s="71" t="n">
        <f aca="false">F8951*I8951*J8951</f>
        <v>8</v>
      </c>
      <c r="L8951" s="71" t="n">
        <f aca="false">E8951*I8951*J8951</f>
        <v>0</v>
      </c>
      <c r="M8951" s="72" t="n">
        <f aca="false">G8951*I8951*J8951</f>
        <v>86.88</v>
      </c>
      <c r="N8951" s="72" t="n">
        <f aca="false">D8951*I8951*J8951</f>
        <v>-0</v>
      </c>
      <c r="O8951" s="71" t="n">
        <f aca="false">F8951*J8951</f>
        <v>8</v>
      </c>
      <c r="P8951" s="71" t="n">
        <f aca="false">E8951*J8951</f>
        <v>0</v>
      </c>
    </row>
    <row r="8952" customFormat="false" ht="15" hidden="false" customHeight="false" outlineLevel="0" collapsed="false">
      <c r="A8952" s="71" t="s">
        <v>60</v>
      </c>
      <c r="B8952" s="71" t="s">
        <v>55</v>
      </c>
      <c r="C8952" s="71" t="s">
        <v>1243</v>
      </c>
      <c r="D8952" s="72" t="n">
        <v>0</v>
      </c>
      <c r="E8952" s="71" t="n">
        <v>0</v>
      </c>
      <c r="F8952" s="71" t="n">
        <v>7</v>
      </c>
      <c r="G8952" s="72" t="n">
        <v>888.18</v>
      </c>
      <c r="H8952" s="72" t="n">
        <v>868.21</v>
      </c>
      <c r="I8952" s="71" t="n">
        <f aca="false">IF(B8952&gt;=Settings!$B$23,1,0)</f>
        <v>1</v>
      </c>
      <c r="J8952" s="71" t="n">
        <v>1</v>
      </c>
      <c r="K8952" s="71" t="n">
        <f aca="false">F8952*I8952*J8952</f>
        <v>7</v>
      </c>
      <c r="L8952" s="71" t="n">
        <f aca="false">E8952*I8952*J8952</f>
        <v>0</v>
      </c>
      <c r="M8952" s="72" t="n">
        <f aca="false">G8952*I8952*J8952</f>
        <v>888.18</v>
      </c>
      <c r="N8952" s="72" t="n">
        <f aca="false">D8952*I8952*J8952</f>
        <v>-0</v>
      </c>
      <c r="O8952" s="71" t="n">
        <f aca="false">F8952*J8952</f>
        <v>7</v>
      </c>
      <c r="P8952" s="71" t="n">
        <f aca="false">E8952*J8952</f>
        <v>0</v>
      </c>
    </row>
    <row r="8953" customFormat="false" ht="15" hidden="false" customHeight="false" outlineLevel="0" collapsed="false">
      <c r="A8953" s="71" t="s">
        <v>59</v>
      </c>
      <c r="B8953" s="71" t="s">
        <v>55</v>
      </c>
      <c r="C8953" s="71" t="s">
        <v>1293</v>
      </c>
      <c r="D8953" s="72" t="n">
        <v>0</v>
      </c>
      <c r="E8953" s="71" t="n">
        <v>0</v>
      </c>
      <c r="F8953" s="71" t="n">
        <v>6</v>
      </c>
      <c r="G8953" s="72" t="n">
        <v>549.72</v>
      </c>
      <c r="H8953" s="72" t="n">
        <v>535.42</v>
      </c>
      <c r="I8953" s="71" t="n">
        <f aca="false">IF(B8953&gt;=Settings!$B$23,1,0)</f>
        <v>1</v>
      </c>
      <c r="J8953" s="71" t="n">
        <v>1</v>
      </c>
      <c r="K8953" s="71" t="n">
        <f aca="false">F8953*I8953*J8953</f>
        <v>6</v>
      </c>
      <c r="L8953" s="71" t="n">
        <f aca="false">E8953*I8953*J8953</f>
        <v>0</v>
      </c>
      <c r="M8953" s="72" t="n">
        <f aca="false">G8953*I8953*J8953</f>
        <v>549.72</v>
      </c>
      <c r="N8953" s="72" t="n">
        <f aca="false">D8953*I8953*J8953</f>
        <v>-0</v>
      </c>
      <c r="O8953" s="71" t="n">
        <f aca="false">F8953*J8953</f>
        <v>6</v>
      </c>
      <c r="P8953" s="71" t="n">
        <f aca="false">E8953*J8953</f>
        <v>0</v>
      </c>
    </row>
    <row r="8954" customFormat="false" ht="15" hidden="false" customHeight="false" outlineLevel="0" collapsed="false">
      <c r="A8954" s="71" t="s">
        <v>59</v>
      </c>
      <c r="B8954" s="71" t="s">
        <v>55</v>
      </c>
      <c r="C8954" s="71" t="s">
        <v>714</v>
      </c>
      <c r="D8954" s="72" t="n">
        <v>0</v>
      </c>
      <c r="E8954" s="71" t="n">
        <v>0</v>
      </c>
      <c r="F8954" s="71" t="n">
        <v>1</v>
      </c>
      <c r="G8954" s="72" t="n">
        <v>86.32</v>
      </c>
      <c r="H8954" s="72" t="n">
        <v>86.32</v>
      </c>
      <c r="I8954" s="71" t="n">
        <f aca="false">IF(B8954&gt;=Settings!$B$23,1,0)</f>
        <v>1</v>
      </c>
      <c r="J8954" s="71" t="n">
        <v>1</v>
      </c>
      <c r="K8954" s="71" t="n">
        <f aca="false">F8954*I8954*J8954</f>
        <v>1</v>
      </c>
      <c r="L8954" s="71" t="n">
        <f aca="false">E8954*I8954*J8954</f>
        <v>0</v>
      </c>
      <c r="M8954" s="72" t="n">
        <f aca="false">G8954*I8954*J8954</f>
        <v>86.32</v>
      </c>
      <c r="N8954" s="72" t="n">
        <f aca="false">D8954*I8954*J8954</f>
        <v>-0</v>
      </c>
      <c r="O8954" s="71" t="n">
        <f aca="false">F8954*J8954</f>
        <v>1</v>
      </c>
      <c r="P8954" s="71" t="n">
        <f aca="false">E8954*J8954</f>
        <v>0</v>
      </c>
    </row>
    <row r="8955" customFormat="false" ht="15" hidden="false" customHeight="false" outlineLevel="0" collapsed="false">
      <c r="A8955" s="71" t="s">
        <v>59</v>
      </c>
      <c r="B8955" s="71" t="s">
        <v>55</v>
      </c>
      <c r="C8955" s="71" t="s">
        <v>927</v>
      </c>
      <c r="D8955" s="72" t="n">
        <v>0</v>
      </c>
      <c r="E8955" s="71" t="n">
        <v>0</v>
      </c>
      <c r="F8955" s="71" t="n">
        <v>1</v>
      </c>
      <c r="G8955" s="72" t="n">
        <v>90.86</v>
      </c>
      <c r="H8955" s="72" t="n">
        <v>72.69</v>
      </c>
      <c r="I8955" s="71" t="n">
        <f aca="false">IF(B8955&gt;=Settings!$B$23,1,0)</f>
        <v>1</v>
      </c>
      <c r="J8955" s="71" t="n">
        <v>1</v>
      </c>
      <c r="K8955" s="71" t="n">
        <f aca="false">F8955*I8955*J8955</f>
        <v>1</v>
      </c>
      <c r="L8955" s="71" t="n">
        <f aca="false">E8955*I8955*J8955</f>
        <v>0</v>
      </c>
      <c r="M8955" s="72" t="n">
        <f aca="false">G8955*I8955*J8955</f>
        <v>90.86</v>
      </c>
      <c r="N8955" s="72" t="n">
        <f aca="false">D8955*I8955*J8955</f>
        <v>-0</v>
      </c>
      <c r="O8955" s="71" t="n">
        <f aca="false">F8955*J8955</f>
        <v>1</v>
      </c>
      <c r="P8955" s="71" t="n">
        <f aca="false">E8955*J8955</f>
        <v>0</v>
      </c>
    </row>
    <row r="8956" customFormat="false" ht="15" hidden="false" customHeight="false" outlineLevel="0" collapsed="false">
      <c r="A8956" s="71" t="s">
        <v>61</v>
      </c>
      <c r="B8956" s="71" t="s">
        <v>55</v>
      </c>
      <c r="C8956" s="71" t="s">
        <v>1188</v>
      </c>
      <c r="D8956" s="72" t="n">
        <v>0</v>
      </c>
      <c r="E8956" s="71" t="n">
        <v>0</v>
      </c>
      <c r="F8956" s="71" t="n">
        <v>4</v>
      </c>
      <c r="G8956" s="72" t="n">
        <v>740.21</v>
      </c>
      <c r="H8956" s="72" t="n">
        <v>713.3</v>
      </c>
      <c r="I8956" s="71" t="n">
        <f aca="false">IF(B8956&gt;=Settings!$B$23,1,0)</f>
        <v>1</v>
      </c>
      <c r="J8956" s="71" t="n">
        <v>1</v>
      </c>
      <c r="K8956" s="71" t="n">
        <f aca="false">F8956*I8956*J8956</f>
        <v>4</v>
      </c>
      <c r="L8956" s="71" t="n">
        <f aca="false">E8956*I8956*J8956</f>
        <v>0</v>
      </c>
      <c r="M8956" s="72" t="n">
        <f aca="false">G8956*I8956*J8956</f>
        <v>740.21</v>
      </c>
      <c r="N8956" s="72" t="n">
        <f aca="false">D8956*I8956*J8956</f>
        <v>-0</v>
      </c>
      <c r="O8956" s="71" t="n">
        <f aca="false">F8956*J8956</f>
        <v>4</v>
      </c>
      <c r="P8956" s="71" t="n">
        <f aca="false">E8956*J8956</f>
        <v>0</v>
      </c>
    </row>
    <row r="8957" customFormat="false" ht="15" hidden="false" customHeight="false" outlineLevel="0" collapsed="false">
      <c r="A8957" s="71" t="s">
        <v>62</v>
      </c>
      <c r="B8957" s="71" t="s">
        <v>55</v>
      </c>
      <c r="C8957" s="71" t="s">
        <v>164</v>
      </c>
      <c r="D8957" s="72" t="n">
        <v>63.59</v>
      </c>
      <c r="E8957" s="71" t="n">
        <v>1</v>
      </c>
      <c r="F8957" s="71" t="n">
        <v>6</v>
      </c>
      <c r="G8957" s="72" t="n">
        <v>517.89</v>
      </c>
      <c r="H8957" s="72" t="n">
        <v>410.03</v>
      </c>
      <c r="I8957" s="71" t="n">
        <f aca="false">IF(B8957&gt;=Settings!$B$23,1,0)</f>
        <v>1</v>
      </c>
      <c r="J8957" s="71" t="n">
        <v>1</v>
      </c>
      <c r="K8957" s="71" t="n">
        <f aca="false">F8957*I8957*J8957</f>
        <v>6</v>
      </c>
      <c r="L8957" s="71" t="n">
        <f aca="false">E8957*I8957*J8957</f>
        <v>1</v>
      </c>
      <c r="M8957" s="72" t="n">
        <f aca="false">G8957*I8957*J8957</f>
        <v>517.89</v>
      </c>
      <c r="N8957" s="72" t="n">
        <f aca="false">D8957*I8957*J8957</f>
        <v>63.59</v>
      </c>
      <c r="O8957" s="71" t="n">
        <f aca="false">F8957*J8957</f>
        <v>6</v>
      </c>
      <c r="P8957" s="71" t="n">
        <f aca="false">E8957*J8957</f>
        <v>1</v>
      </c>
    </row>
    <row r="8958" customFormat="false" ht="15" hidden="false" customHeight="false" outlineLevel="0" collapsed="false">
      <c r="A8958" s="71" t="s">
        <v>59</v>
      </c>
      <c r="B8958" s="71" t="s">
        <v>55</v>
      </c>
      <c r="C8958" s="71" t="s">
        <v>1091</v>
      </c>
      <c r="D8958" s="72" t="n">
        <v>0</v>
      </c>
      <c r="E8958" s="71" t="n">
        <v>0</v>
      </c>
      <c r="F8958" s="71" t="n">
        <v>1</v>
      </c>
      <c r="G8958" s="72" t="n">
        <v>104.5</v>
      </c>
      <c r="H8958" s="72" t="n">
        <v>104.5</v>
      </c>
      <c r="I8958" s="71" t="n">
        <f aca="false">IF(B8958&gt;=Settings!$B$23,1,0)</f>
        <v>1</v>
      </c>
      <c r="J8958" s="71" t="n">
        <v>1</v>
      </c>
      <c r="K8958" s="71" t="n">
        <f aca="false">F8958*I8958*J8958</f>
        <v>1</v>
      </c>
      <c r="L8958" s="71" t="n">
        <f aca="false">E8958*I8958*J8958</f>
        <v>0</v>
      </c>
      <c r="M8958" s="72" t="n">
        <f aca="false">G8958*I8958*J8958</f>
        <v>104.5</v>
      </c>
      <c r="N8958" s="72" t="n">
        <f aca="false">D8958*I8958*J8958</f>
        <v>-0</v>
      </c>
      <c r="O8958" s="71" t="n">
        <f aca="false">F8958*J8958</f>
        <v>1</v>
      </c>
      <c r="P8958" s="71" t="n">
        <f aca="false">E8958*J8958</f>
        <v>0</v>
      </c>
    </row>
    <row r="8959" customFormat="false" ht="15" hidden="false" customHeight="false" outlineLevel="0" collapsed="false">
      <c r="A8959" s="71" t="s">
        <v>59</v>
      </c>
      <c r="B8959" s="71" t="s">
        <v>55</v>
      </c>
      <c r="C8959" s="71" t="s">
        <v>2437</v>
      </c>
      <c r="D8959" s="72" t="n">
        <v>0</v>
      </c>
      <c r="E8959" s="71" t="n">
        <v>0</v>
      </c>
      <c r="F8959" s="71" t="n">
        <v>1</v>
      </c>
      <c r="G8959" s="72" t="n">
        <v>136.32</v>
      </c>
      <c r="H8959" s="72" t="n">
        <v>136.32</v>
      </c>
      <c r="I8959" s="71" t="n">
        <f aca="false">IF(B8959&gt;=Settings!$B$23,1,0)</f>
        <v>1</v>
      </c>
      <c r="J8959" s="71" t="n">
        <v>1</v>
      </c>
      <c r="K8959" s="71" t="n">
        <f aca="false">F8959*I8959*J8959</f>
        <v>1</v>
      </c>
      <c r="L8959" s="71" t="n">
        <f aca="false">E8959*I8959*J8959</f>
        <v>0</v>
      </c>
      <c r="M8959" s="72" t="n">
        <f aca="false">G8959*I8959*J8959</f>
        <v>136.32</v>
      </c>
      <c r="N8959" s="72" t="n">
        <f aca="false">D8959*I8959*J8959</f>
        <v>-0</v>
      </c>
      <c r="O8959" s="71" t="n">
        <f aca="false">F8959*J8959</f>
        <v>1</v>
      </c>
      <c r="P8959" s="71" t="n">
        <f aca="false">E8959*J8959</f>
        <v>0</v>
      </c>
    </row>
    <row r="8960" customFormat="false" ht="15" hidden="false" customHeight="false" outlineLevel="0" collapsed="false">
      <c r="A8960" s="71" t="s">
        <v>60</v>
      </c>
      <c r="B8960" s="71" t="s">
        <v>55</v>
      </c>
      <c r="C8960" s="71" t="s">
        <v>393</v>
      </c>
      <c r="D8960" s="72" t="n">
        <v>68.92</v>
      </c>
      <c r="E8960" s="71" t="n">
        <v>20</v>
      </c>
      <c r="F8960" s="71" t="n">
        <v>190</v>
      </c>
      <c r="G8960" s="72" t="n">
        <v>681.84</v>
      </c>
      <c r="H8960" s="72" t="n">
        <v>583.27</v>
      </c>
      <c r="I8960" s="71" t="n">
        <f aca="false">IF(B8960&gt;=Settings!$B$23,1,0)</f>
        <v>1</v>
      </c>
      <c r="J8960" s="71" t="n">
        <v>1</v>
      </c>
      <c r="K8960" s="71" t="n">
        <f aca="false">F8960*I8960*J8960</f>
        <v>190</v>
      </c>
      <c r="L8960" s="71" t="n">
        <f aca="false">E8960*I8960*J8960</f>
        <v>20</v>
      </c>
      <c r="M8960" s="72" t="n">
        <f aca="false">G8960*I8960*J8960</f>
        <v>681.84</v>
      </c>
      <c r="N8960" s="72" t="n">
        <f aca="false">D8960*I8960*J8960</f>
        <v>68.92</v>
      </c>
      <c r="O8960" s="71" t="n">
        <f aca="false">F8960*J8960</f>
        <v>190</v>
      </c>
      <c r="P8960" s="71" t="n">
        <f aca="false">E8960*J8960</f>
        <v>20</v>
      </c>
    </row>
    <row r="8961" customFormat="false" ht="15" hidden="false" customHeight="false" outlineLevel="0" collapsed="false">
      <c r="A8961" s="71" t="s">
        <v>59</v>
      </c>
      <c r="B8961" s="71" t="s">
        <v>55</v>
      </c>
      <c r="C8961" s="71" t="s">
        <v>1087</v>
      </c>
      <c r="D8961" s="72" t="n">
        <v>0</v>
      </c>
      <c r="E8961" s="71" t="n">
        <v>0</v>
      </c>
      <c r="F8961" s="71" t="n">
        <v>2</v>
      </c>
      <c r="G8961" s="72" t="n">
        <v>180.82</v>
      </c>
      <c r="H8961" s="72" t="n">
        <v>180.82</v>
      </c>
      <c r="I8961" s="71" t="n">
        <f aca="false">IF(B8961&gt;=Settings!$B$23,1,0)</f>
        <v>1</v>
      </c>
      <c r="J8961" s="71" t="n">
        <v>1</v>
      </c>
      <c r="K8961" s="71" t="n">
        <f aca="false">F8961*I8961*J8961</f>
        <v>2</v>
      </c>
      <c r="L8961" s="71" t="n">
        <f aca="false">E8961*I8961*J8961</f>
        <v>0</v>
      </c>
      <c r="M8961" s="72" t="n">
        <f aca="false">G8961*I8961*J8961</f>
        <v>180.82</v>
      </c>
      <c r="N8961" s="72" t="n">
        <f aca="false">D8961*I8961*J8961</f>
        <v>-0</v>
      </c>
      <c r="O8961" s="71" t="n">
        <f aca="false">F8961*J8961</f>
        <v>2</v>
      </c>
      <c r="P8961" s="71" t="n">
        <f aca="false">E8961*J8961</f>
        <v>0</v>
      </c>
    </row>
    <row r="8962" customFormat="false" ht="15" hidden="false" customHeight="false" outlineLevel="0" collapsed="false">
      <c r="A8962" s="71" t="s">
        <v>59</v>
      </c>
      <c r="B8962" s="71" t="s">
        <v>55</v>
      </c>
      <c r="C8962" s="71" t="s">
        <v>120</v>
      </c>
      <c r="D8962" s="72" t="n">
        <v>287.55</v>
      </c>
      <c r="E8962" s="71" t="n">
        <v>4</v>
      </c>
      <c r="F8962" s="71" t="n">
        <v>95</v>
      </c>
      <c r="G8962" s="72" t="n">
        <v>6540.77</v>
      </c>
      <c r="H8962" s="72" t="n">
        <v>5967.76</v>
      </c>
      <c r="I8962" s="71" t="n">
        <f aca="false">IF(B8962&gt;=Settings!$B$23,1,0)</f>
        <v>1</v>
      </c>
      <c r="J8962" s="71" t="n">
        <v>1</v>
      </c>
      <c r="K8962" s="71" t="n">
        <f aca="false">F8962*I8962*J8962</f>
        <v>95</v>
      </c>
      <c r="L8962" s="71" t="n">
        <f aca="false">E8962*I8962*J8962</f>
        <v>4</v>
      </c>
      <c r="M8962" s="72" t="n">
        <f aca="false">G8962*I8962*J8962</f>
        <v>6540.77</v>
      </c>
      <c r="N8962" s="72" t="n">
        <f aca="false">D8962*I8962*J8962</f>
        <v>287.55</v>
      </c>
      <c r="O8962" s="71" t="n">
        <f aca="false">F8962*J8962</f>
        <v>95</v>
      </c>
      <c r="P8962" s="71" t="n">
        <f aca="false">E8962*J8962</f>
        <v>4</v>
      </c>
    </row>
    <row r="8963" customFormat="false" ht="15" hidden="false" customHeight="false" outlineLevel="0" collapsed="false">
      <c r="A8963" s="71" t="s">
        <v>60</v>
      </c>
      <c r="B8963" s="71" t="s">
        <v>55</v>
      </c>
      <c r="C8963" s="71" t="s">
        <v>977</v>
      </c>
      <c r="D8963" s="72" t="n">
        <v>8.14</v>
      </c>
      <c r="E8963" s="71" t="n">
        <v>1</v>
      </c>
      <c r="F8963" s="71" t="n">
        <v>11</v>
      </c>
      <c r="G8963" s="72" t="n">
        <v>89.49</v>
      </c>
      <c r="H8963" s="72" t="n">
        <v>75.27</v>
      </c>
      <c r="I8963" s="71" t="n">
        <f aca="false">IF(B8963&gt;=Settings!$B$23,1,0)</f>
        <v>1</v>
      </c>
      <c r="J8963" s="71" t="n">
        <v>1</v>
      </c>
      <c r="K8963" s="71" t="n">
        <f aca="false">F8963*I8963*J8963</f>
        <v>11</v>
      </c>
      <c r="L8963" s="71" t="n">
        <f aca="false">E8963*I8963*J8963</f>
        <v>1</v>
      </c>
      <c r="M8963" s="72" t="n">
        <f aca="false">G8963*I8963*J8963</f>
        <v>89.49</v>
      </c>
      <c r="N8963" s="72" t="n">
        <f aca="false">D8963*I8963*J8963</f>
        <v>8.14</v>
      </c>
      <c r="O8963" s="71" t="n">
        <f aca="false">F8963*J8963</f>
        <v>11</v>
      </c>
      <c r="P8963" s="71" t="n">
        <f aca="false">E8963*J8963</f>
        <v>1</v>
      </c>
    </row>
    <row r="8964" customFormat="false" ht="15" hidden="false" customHeight="false" outlineLevel="0" collapsed="false">
      <c r="A8964" s="71" t="s">
        <v>59</v>
      </c>
      <c r="B8964" s="71" t="s">
        <v>55</v>
      </c>
      <c r="C8964" s="71" t="s">
        <v>891</v>
      </c>
      <c r="D8964" s="72" t="n">
        <v>0</v>
      </c>
      <c r="E8964" s="71" t="n">
        <v>0</v>
      </c>
      <c r="F8964" s="71" t="n">
        <v>2</v>
      </c>
      <c r="G8964" s="72" t="n">
        <v>231.73</v>
      </c>
      <c r="H8964" s="72" t="n">
        <v>231.73</v>
      </c>
      <c r="I8964" s="71" t="n">
        <f aca="false">IF(B8964&gt;=Settings!$B$23,1,0)</f>
        <v>1</v>
      </c>
      <c r="J8964" s="71" t="n">
        <v>1</v>
      </c>
      <c r="K8964" s="71" t="n">
        <f aca="false">F8964*I8964*J8964</f>
        <v>2</v>
      </c>
      <c r="L8964" s="71" t="n">
        <f aca="false">E8964*I8964*J8964</f>
        <v>0</v>
      </c>
      <c r="M8964" s="72" t="n">
        <f aca="false">G8964*I8964*J8964</f>
        <v>231.73</v>
      </c>
      <c r="N8964" s="72" t="n">
        <f aca="false">D8964*I8964*J8964</f>
        <v>-0</v>
      </c>
      <c r="O8964" s="71" t="n">
        <f aca="false">F8964*J8964</f>
        <v>2</v>
      </c>
      <c r="P8964" s="71" t="n">
        <f aca="false">E8964*J8964</f>
        <v>0</v>
      </c>
    </row>
    <row r="8965" customFormat="false" ht="15" hidden="false" customHeight="false" outlineLevel="0" collapsed="false">
      <c r="A8965" s="71" t="s">
        <v>59</v>
      </c>
      <c r="B8965" s="71" t="s">
        <v>55</v>
      </c>
      <c r="C8965" s="71" t="s">
        <v>2071</v>
      </c>
      <c r="D8965" s="72" t="n">
        <v>0</v>
      </c>
      <c r="E8965" s="71" t="n">
        <v>0</v>
      </c>
      <c r="F8965" s="71" t="n">
        <v>3</v>
      </c>
      <c r="G8965" s="72" t="n">
        <v>254.41</v>
      </c>
      <c r="H8965" s="72" t="n">
        <v>254.41</v>
      </c>
      <c r="I8965" s="71" t="n">
        <f aca="false">IF(B8965&gt;=Settings!$B$23,1,0)</f>
        <v>1</v>
      </c>
      <c r="J8965" s="71" t="n">
        <v>1</v>
      </c>
      <c r="K8965" s="71" t="n">
        <f aca="false">F8965*I8965*J8965</f>
        <v>3</v>
      </c>
      <c r="L8965" s="71" t="n">
        <f aca="false">E8965*I8965*J8965</f>
        <v>0</v>
      </c>
      <c r="M8965" s="72" t="n">
        <f aca="false">G8965*I8965*J8965</f>
        <v>254.41</v>
      </c>
      <c r="N8965" s="72" t="n">
        <f aca="false">D8965*I8965*J8965</f>
        <v>-0</v>
      </c>
      <c r="O8965" s="71" t="n">
        <f aca="false">F8965*J8965</f>
        <v>3</v>
      </c>
      <c r="P8965" s="71" t="n">
        <f aca="false">E8965*J8965</f>
        <v>0</v>
      </c>
    </row>
    <row r="8966" customFormat="false" ht="15" hidden="false" customHeight="false" outlineLevel="0" collapsed="false">
      <c r="A8966" s="71" t="s">
        <v>61</v>
      </c>
      <c r="B8966" s="71" t="s">
        <v>55</v>
      </c>
      <c r="C8966" s="71" t="s">
        <v>1142</v>
      </c>
      <c r="D8966" s="72" t="n">
        <v>0</v>
      </c>
      <c r="E8966" s="71" t="n">
        <v>0</v>
      </c>
      <c r="F8966" s="71" t="n">
        <v>1</v>
      </c>
      <c r="G8966" s="72" t="n">
        <v>63.59</v>
      </c>
      <c r="H8966" s="72" t="n">
        <v>63.59</v>
      </c>
      <c r="I8966" s="71" t="n">
        <f aca="false">IF(B8966&gt;=Settings!$B$23,1,0)</f>
        <v>1</v>
      </c>
      <c r="J8966" s="71" t="n">
        <v>1</v>
      </c>
      <c r="K8966" s="71" t="n">
        <f aca="false">F8966*I8966*J8966</f>
        <v>1</v>
      </c>
      <c r="L8966" s="71" t="n">
        <f aca="false">E8966*I8966*J8966</f>
        <v>0</v>
      </c>
      <c r="M8966" s="72" t="n">
        <f aca="false">G8966*I8966*J8966</f>
        <v>63.59</v>
      </c>
      <c r="N8966" s="72" t="n">
        <f aca="false">D8966*I8966*J8966</f>
        <v>-0</v>
      </c>
      <c r="O8966" s="71" t="n">
        <f aca="false">F8966*J8966</f>
        <v>1</v>
      </c>
      <c r="P8966" s="71" t="n">
        <f aca="false">E8966*J8966</f>
        <v>0</v>
      </c>
    </row>
    <row r="8967" customFormat="false" ht="15" hidden="false" customHeight="false" outlineLevel="0" collapsed="false">
      <c r="A8967" s="71" t="s">
        <v>59</v>
      </c>
      <c r="B8967" s="71" t="s">
        <v>55</v>
      </c>
      <c r="C8967" s="71" t="s">
        <v>1153</v>
      </c>
      <c r="D8967" s="72" t="n">
        <v>0</v>
      </c>
      <c r="E8967" s="71" t="n">
        <v>0</v>
      </c>
      <c r="F8967" s="71" t="n">
        <v>5</v>
      </c>
      <c r="G8967" s="72" t="n">
        <v>472.49</v>
      </c>
      <c r="H8967" s="72" t="n">
        <v>461.6</v>
      </c>
      <c r="I8967" s="71" t="n">
        <f aca="false">IF(B8967&gt;=Settings!$B$23,1,0)</f>
        <v>1</v>
      </c>
      <c r="J8967" s="71" t="n">
        <v>1</v>
      </c>
      <c r="K8967" s="71" t="n">
        <f aca="false">F8967*I8967*J8967</f>
        <v>5</v>
      </c>
      <c r="L8967" s="71" t="n">
        <f aca="false">E8967*I8967*J8967</f>
        <v>0</v>
      </c>
      <c r="M8967" s="72" t="n">
        <f aca="false">G8967*I8967*J8967</f>
        <v>472.49</v>
      </c>
      <c r="N8967" s="72" t="n">
        <f aca="false">D8967*I8967*J8967</f>
        <v>-0</v>
      </c>
      <c r="O8967" s="71" t="n">
        <f aca="false">F8967*J8967</f>
        <v>5</v>
      </c>
      <c r="P8967" s="71" t="n">
        <f aca="false">E8967*J8967</f>
        <v>0</v>
      </c>
    </row>
    <row r="8968" customFormat="false" ht="15" hidden="false" customHeight="false" outlineLevel="0" collapsed="false">
      <c r="A8968" s="71" t="s">
        <v>60</v>
      </c>
      <c r="B8968" s="71" t="s">
        <v>55</v>
      </c>
      <c r="C8968" s="71" t="s">
        <v>572</v>
      </c>
      <c r="D8968" s="72" t="n">
        <v>0</v>
      </c>
      <c r="E8968" s="71" t="n">
        <v>0</v>
      </c>
      <c r="F8968" s="71" t="n">
        <v>1</v>
      </c>
      <c r="G8968" s="72" t="n">
        <v>68.13</v>
      </c>
      <c r="H8968" s="72" t="n">
        <v>57.92</v>
      </c>
      <c r="I8968" s="71" t="n">
        <f aca="false">IF(B8968&gt;=Settings!$B$23,1,0)</f>
        <v>1</v>
      </c>
      <c r="J8968" s="71" t="n">
        <v>1</v>
      </c>
      <c r="K8968" s="71" t="n">
        <f aca="false">F8968*I8968*J8968</f>
        <v>1</v>
      </c>
      <c r="L8968" s="71" t="n">
        <f aca="false">E8968*I8968*J8968</f>
        <v>0</v>
      </c>
      <c r="M8968" s="72" t="n">
        <f aca="false">G8968*I8968*J8968</f>
        <v>68.13</v>
      </c>
      <c r="N8968" s="72" t="n">
        <f aca="false">D8968*I8968*J8968</f>
        <v>-0</v>
      </c>
      <c r="O8968" s="71" t="n">
        <f aca="false">F8968*J8968</f>
        <v>1</v>
      </c>
      <c r="P8968" s="71" t="n">
        <f aca="false">E8968*J8968</f>
        <v>0</v>
      </c>
    </row>
    <row r="8969" customFormat="false" ht="15" hidden="false" customHeight="false" outlineLevel="0" collapsed="false">
      <c r="A8969" s="71" t="s">
        <v>59</v>
      </c>
      <c r="B8969" s="71" t="s">
        <v>55</v>
      </c>
      <c r="C8969" s="71" t="s">
        <v>583</v>
      </c>
      <c r="D8969" s="72" t="n">
        <v>77.89</v>
      </c>
      <c r="E8969" s="71" t="n">
        <v>23</v>
      </c>
      <c r="F8969" s="71" t="n">
        <v>282</v>
      </c>
      <c r="G8969" s="72" t="n">
        <v>1011.93</v>
      </c>
      <c r="H8969" s="72" t="n">
        <v>895.9</v>
      </c>
      <c r="I8969" s="71" t="n">
        <f aca="false">IF(B8969&gt;=Settings!$B$23,1,0)</f>
        <v>1</v>
      </c>
      <c r="J8969" s="71" t="n">
        <v>1</v>
      </c>
      <c r="K8969" s="71" t="n">
        <f aca="false">F8969*I8969*J8969</f>
        <v>282</v>
      </c>
      <c r="L8969" s="71" t="n">
        <f aca="false">E8969*I8969*J8969</f>
        <v>23</v>
      </c>
      <c r="M8969" s="72" t="n">
        <f aca="false">G8969*I8969*J8969</f>
        <v>1011.93</v>
      </c>
      <c r="N8969" s="72" t="n">
        <f aca="false">D8969*I8969*J8969</f>
        <v>77.89</v>
      </c>
      <c r="O8969" s="71" t="n">
        <f aca="false">F8969*J8969</f>
        <v>282</v>
      </c>
      <c r="P8969" s="71" t="n">
        <f aca="false">E8969*J8969</f>
        <v>23</v>
      </c>
    </row>
    <row r="8970" customFormat="false" ht="15" hidden="false" customHeight="false" outlineLevel="0" collapsed="false">
      <c r="A8970" s="71" t="s">
        <v>61</v>
      </c>
      <c r="B8970" s="71" t="s">
        <v>55</v>
      </c>
      <c r="C8970" s="71" t="s">
        <v>1095</v>
      </c>
      <c r="D8970" s="72" t="n">
        <v>0</v>
      </c>
      <c r="E8970" s="71" t="n">
        <v>0</v>
      </c>
      <c r="F8970" s="71" t="n">
        <v>3</v>
      </c>
      <c r="G8970" s="72" t="n">
        <v>231.68</v>
      </c>
      <c r="H8970" s="72" t="n">
        <v>219.42</v>
      </c>
      <c r="I8970" s="71" t="n">
        <f aca="false">IF(B8970&gt;=Settings!$B$23,1,0)</f>
        <v>1</v>
      </c>
      <c r="J8970" s="71" t="n">
        <v>1</v>
      </c>
      <c r="K8970" s="71" t="n">
        <f aca="false">F8970*I8970*J8970</f>
        <v>3</v>
      </c>
      <c r="L8970" s="71" t="n">
        <f aca="false">E8970*I8970*J8970</f>
        <v>0</v>
      </c>
      <c r="M8970" s="72" t="n">
        <f aca="false">G8970*I8970*J8970</f>
        <v>231.68</v>
      </c>
      <c r="N8970" s="72" t="n">
        <f aca="false">D8970*I8970*J8970</f>
        <v>-0</v>
      </c>
      <c r="O8970" s="71" t="n">
        <f aca="false">F8970*J8970</f>
        <v>3</v>
      </c>
      <c r="P8970" s="71" t="n">
        <f aca="false">E8970*J8970</f>
        <v>0</v>
      </c>
    </row>
    <row r="8971" customFormat="false" ht="15" hidden="false" customHeight="false" outlineLevel="0" collapsed="false">
      <c r="A8971" s="71" t="s">
        <v>62</v>
      </c>
      <c r="B8971" s="71" t="s">
        <v>55</v>
      </c>
      <c r="C8971" s="71" t="s">
        <v>170</v>
      </c>
      <c r="D8971" s="72" t="n">
        <v>0</v>
      </c>
      <c r="E8971" s="71" t="n">
        <v>0</v>
      </c>
      <c r="F8971" s="71" t="n">
        <v>1</v>
      </c>
      <c r="G8971" s="72" t="n">
        <v>73.05</v>
      </c>
      <c r="H8971" s="72" t="n">
        <v>73.05</v>
      </c>
      <c r="I8971" s="71" t="n">
        <f aca="false">IF(B8971&gt;=Settings!$B$23,1,0)</f>
        <v>1</v>
      </c>
      <c r="J8971" s="71" t="n">
        <v>1</v>
      </c>
      <c r="K8971" s="71" t="n">
        <f aca="false">F8971*I8971*J8971</f>
        <v>1</v>
      </c>
      <c r="L8971" s="71" t="n">
        <f aca="false">E8971*I8971*J8971</f>
        <v>0</v>
      </c>
      <c r="M8971" s="72" t="n">
        <f aca="false">G8971*I8971*J8971</f>
        <v>73.05</v>
      </c>
      <c r="N8971" s="72" t="n">
        <f aca="false">D8971*I8971*J8971</f>
        <v>-0</v>
      </c>
      <c r="O8971" s="71" t="n">
        <f aca="false">F8971*J8971</f>
        <v>1</v>
      </c>
      <c r="P8971" s="71" t="n">
        <f aca="false">E8971*J8971</f>
        <v>0</v>
      </c>
    </row>
    <row r="8972" customFormat="false" ht="15" hidden="false" customHeight="false" outlineLevel="0" collapsed="false">
      <c r="A8972" s="71" t="s">
        <v>61</v>
      </c>
      <c r="B8972" s="71" t="s">
        <v>55</v>
      </c>
      <c r="C8972" s="71" t="s">
        <v>1109</v>
      </c>
      <c r="D8972" s="72" t="n">
        <v>0</v>
      </c>
      <c r="E8972" s="71" t="n">
        <v>0</v>
      </c>
      <c r="F8972" s="71" t="n">
        <v>3</v>
      </c>
      <c r="G8972" s="72" t="n">
        <v>213.5</v>
      </c>
      <c r="H8972" s="72" t="n">
        <v>203.29</v>
      </c>
      <c r="I8972" s="71" t="n">
        <f aca="false">IF(B8972&gt;=Settings!$B$23,1,0)</f>
        <v>1</v>
      </c>
      <c r="J8972" s="71" t="n">
        <v>1</v>
      </c>
      <c r="K8972" s="71" t="n">
        <f aca="false">F8972*I8972*J8972</f>
        <v>3</v>
      </c>
      <c r="L8972" s="71" t="n">
        <f aca="false">E8972*I8972*J8972</f>
        <v>0</v>
      </c>
      <c r="M8972" s="72" t="n">
        <f aca="false">G8972*I8972*J8972</f>
        <v>213.5</v>
      </c>
      <c r="N8972" s="72" t="n">
        <f aca="false">D8972*I8972*J8972</f>
        <v>-0</v>
      </c>
      <c r="O8972" s="71" t="n">
        <f aca="false">F8972*J8972</f>
        <v>3</v>
      </c>
      <c r="P8972" s="71" t="n">
        <f aca="false">E8972*J8972</f>
        <v>0</v>
      </c>
    </row>
    <row r="8973" customFormat="false" ht="15" hidden="false" customHeight="false" outlineLevel="0" collapsed="false">
      <c r="A8973" s="71" t="s">
        <v>59</v>
      </c>
      <c r="B8973" s="71" t="s">
        <v>55</v>
      </c>
      <c r="C8973" s="71" t="s">
        <v>125</v>
      </c>
      <c r="D8973" s="72" t="n">
        <v>489.33</v>
      </c>
      <c r="E8973" s="71" t="n">
        <v>5</v>
      </c>
      <c r="F8973" s="71" t="n">
        <v>42</v>
      </c>
      <c r="G8973" s="72" t="n">
        <v>4547.89</v>
      </c>
      <c r="H8973" s="72" t="n">
        <v>3878.7</v>
      </c>
      <c r="I8973" s="71" t="n">
        <f aca="false">IF(B8973&gt;=Settings!$B$23,1,0)</f>
        <v>1</v>
      </c>
      <c r="J8973" s="71" t="n">
        <v>1</v>
      </c>
      <c r="K8973" s="71" t="n">
        <f aca="false">F8973*I8973*J8973</f>
        <v>42</v>
      </c>
      <c r="L8973" s="71" t="n">
        <f aca="false">E8973*I8973*J8973</f>
        <v>5</v>
      </c>
      <c r="M8973" s="72" t="n">
        <f aca="false">G8973*I8973*J8973</f>
        <v>4547.89</v>
      </c>
      <c r="N8973" s="72" t="n">
        <f aca="false">D8973*I8973*J8973</f>
        <v>489.33</v>
      </c>
      <c r="O8973" s="71" t="n">
        <f aca="false">F8973*J8973</f>
        <v>42</v>
      </c>
      <c r="P8973" s="71" t="n">
        <f aca="false">E8973*J8973</f>
        <v>5</v>
      </c>
    </row>
    <row r="8974" customFormat="false" ht="15" hidden="false" customHeight="false" outlineLevel="0" collapsed="false">
      <c r="A8974" s="71" t="s">
        <v>59</v>
      </c>
      <c r="B8974" s="71" t="s">
        <v>55</v>
      </c>
      <c r="C8974" s="71" t="s">
        <v>1034</v>
      </c>
      <c r="D8974" s="72" t="n">
        <v>22.79</v>
      </c>
      <c r="E8974" s="71" t="n">
        <v>3</v>
      </c>
      <c r="F8974" s="71" t="n">
        <v>9</v>
      </c>
      <c r="G8974" s="72" t="n">
        <v>73.25</v>
      </c>
      <c r="H8974" s="72" t="n">
        <v>49.25</v>
      </c>
      <c r="I8974" s="71" t="n">
        <f aca="false">IF(B8974&gt;=Settings!$B$23,1,0)</f>
        <v>1</v>
      </c>
      <c r="J8974" s="71" t="n">
        <v>1</v>
      </c>
      <c r="K8974" s="71" t="n">
        <f aca="false">F8974*I8974*J8974</f>
        <v>9</v>
      </c>
      <c r="L8974" s="71" t="n">
        <f aca="false">E8974*I8974*J8974</f>
        <v>3</v>
      </c>
      <c r="M8974" s="72" t="n">
        <f aca="false">G8974*I8974*J8974</f>
        <v>73.25</v>
      </c>
      <c r="N8974" s="72" t="n">
        <f aca="false">D8974*I8974*J8974</f>
        <v>22.79</v>
      </c>
      <c r="O8974" s="71" t="n">
        <f aca="false">F8974*J8974</f>
        <v>9</v>
      </c>
      <c r="P8974" s="71" t="n">
        <f aca="false">E8974*J8974</f>
        <v>3</v>
      </c>
    </row>
    <row r="8975" customFormat="false" ht="15" hidden="false" customHeight="false" outlineLevel="0" collapsed="false">
      <c r="A8975" s="71" t="s">
        <v>61</v>
      </c>
      <c r="B8975" s="71" t="s">
        <v>55</v>
      </c>
      <c r="C8975" s="71" t="s">
        <v>2477</v>
      </c>
      <c r="D8975" s="72" t="n">
        <v>0</v>
      </c>
      <c r="E8975" s="71" t="n">
        <v>0</v>
      </c>
      <c r="F8975" s="71" t="n">
        <v>1</v>
      </c>
      <c r="G8975" s="72" t="n">
        <v>104.5</v>
      </c>
      <c r="H8975" s="72" t="n">
        <v>88.84</v>
      </c>
      <c r="I8975" s="71" t="n">
        <f aca="false">IF(B8975&gt;=Settings!$B$23,1,0)</f>
        <v>1</v>
      </c>
      <c r="J8975" s="71" t="n">
        <v>1</v>
      </c>
      <c r="K8975" s="71" t="n">
        <f aca="false">F8975*I8975*J8975</f>
        <v>1</v>
      </c>
      <c r="L8975" s="71" t="n">
        <f aca="false">E8975*I8975*J8975</f>
        <v>0</v>
      </c>
      <c r="M8975" s="72" t="n">
        <f aca="false">G8975*I8975*J8975</f>
        <v>104.5</v>
      </c>
      <c r="N8975" s="72" t="n">
        <f aca="false">D8975*I8975*J8975</f>
        <v>-0</v>
      </c>
      <c r="O8975" s="71" t="n">
        <f aca="false">F8975*J8975</f>
        <v>1</v>
      </c>
      <c r="P8975" s="71" t="n">
        <f aca="false">E8975*J8975</f>
        <v>0</v>
      </c>
    </row>
    <row r="8976" customFormat="false" ht="15" hidden="false" customHeight="false" outlineLevel="0" collapsed="false">
      <c r="A8976" s="71" t="s">
        <v>59</v>
      </c>
      <c r="B8976" s="71" t="s">
        <v>55</v>
      </c>
      <c r="C8976" s="71" t="s">
        <v>1122</v>
      </c>
      <c r="D8976" s="72" t="n">
        <v>0</v>
      </c>
      <c r="E8976" s="71" t="n">
        <v>0</v>
      </c>
      <c r="F8976" s="71" t="n">
        <v>4</v>
      </c>
      <c r="G8976" s="72" t="n">
        <v>336.18</v>
      </c>
      <c r="H8976" s="72" t="n">
        <v>322.57</v>
      </c>
      <c r="I8976" s="71" t="n">
        <f aca="false">IF(B8976&gt;=Settings!$B$23,1,0)</f>
        <v>1</v>
      </c>
      <c r="J8976" s="71" t="n">
        <v>1</v>
      </c>
      <c r="K8976" s="71" t="n">
        <f aca="false">F8976*I8976*J8976</f>
        <v>4</v>
      </c>
      <c r="L8976" s="71" t="n">
        <f aca="false">E8976*I8976*J8976</f>
        <v>0</v>
      </c>
      <c r="M8976" s="72" t="n">
        <f aca="false">G8976*I8976*J8976</f>
        <v>336.18</v>
      </c>
      <c r="N8976" s="72" t="n">
        <f aca="false">D8976*I8976*J8976</f>
        <v>-0</v>
      </c>
      <c r="O8976" s="71" t="n">
        <f aca="false">F8976*J8976</f>
        <v>4</v>
      </c>
      <c r="P8976" s="71" t="n">
        <f aca="false">E8976*J8976</f>
        <v>0</v>
      </c>
    </row>
    <row r="8977" customFormat="false" ht="15" hidden="false" customHeight="false" outlineLevel="0" collapsed="false">
      <c r="A8977" s="71" t="s">
        <v>59</v>
      </c>
      <c r="B8977" s="71" t="s">
        <v>55</v>
      </c>
      <c r="C8977" s="71" t="s">
        <v>1123</v>
      </c>
      <c r="D8977" s="72" t="n">
        <v>0</v>
      </c>
      <c r="E8977" s="71" t="n">
        <v>0</v>
      </c>
      <c r="F8977" s="71" t="n">
        <v>1</v>
      </c>
      <c r="G8977" s="72" t="n">
        <v>90.86</v>
      </c>
      <c r="H8977" s="72" t="n">
        <v>90.86</v>
      </c>
      <c r="I8977" s="71" t="n">
        <f aca="false">IF(B8977&gt;=Settings!$B$23,1,0)</f>
        <v>1</v>
      </c>
      <c r="J8977" s="71" t="n">
        <v>1</v>
      </c>
      <c r="K8977" s="71" t="n">
        <f aca="false">F8977*I8977*J8977</f>
        <v>1</v>
      </c>
      <c r="L8977" s="71" t="n">
        <f aca="false">E8977*I8977*J8977</f>
        <v>0</v>
      </c>
      <c r="M8977" s="72" t="n">
        <f aca="false">G8977*I8977*J8977</f>
        <v>90.86</v>
      </c>
      <c r="N8977" s="72" t="n">
        <f aca="false">D8977*I8977*J8977</f>
        <v>-0</v>
      </c>
      <c r="O8977" s="71" t="n">
        <f aca="false">F8977*J8977</f>
        <v>1</v>
      </c>
      <c r="P8977" s="71" t="n">
        <f aca="false">E8977*J8977</f>
        <v>0</v>
      </c>
    </row>
    <row r="8978" customFormat="false" ht="15" hidden="false" customHeight="false" outlineLevel="0" collapsed="false">
      <c r="A8978" s="71" t="s">
        <v>59</v>
      </c>
      <c r="B8978" s="71" t="s">
        <v>55</v>
      </c>
      <c r="C8978" s="71" t="s">
        <v>1124</v>
      </c>
      <c r="D8978" s="72" t="n">
        <v>49.95</v>
      </c>
      <c r="E8978" s="71" t="n">
        <v>1</v>
      </c>
      <c r="F8978" s="71" t="n">
        <v>6</v>
      </c>
      <c r="G8978" s="72" t="n">
        <v>231.54</v>
      </c>
      <c r="H8978" s="72" t="n">
        <v>174.33</v>
      </c>
      <c r="I8978" s="71" t="n">
        <f aca="false">IF(B8978&gt;=Settings!$B$23,1,0)</f>
        <v>1</v>
      </c>
      <c r="J8978" s="71" t="n">
        <v>1</v>
      </c>
      <c r="K8978" s="71" t="n">
        <f aca="false">F8978*I8978*J8978</f>
        <v>6</v>
      </c>
      <c r="L8978" s="71" t="n">
        <f aca="false">E8978*I8978*J8978</f>
        <v>1</v>
      </c>
      <c r="M8978" s="72" t="n">
        <f aca="false">G8978*I8978*J8978</f>
        <v>231.54</v>
      </c>
      <c r="N8978" s="72" t="n">
        <f aca="false">D8978*I8978*J8978</f>
        <v>49.95</v>
      </c>
      <c r="O8978" s="71" t="n">
        <f aca="false">F8978*J8978</f>
        <v>6</v>
      </c>
      <c r="P8978" s="71" t="n">
        <f aca="false">E8978*J8978</f>
        <v>1</v>
      </c>
    </row>
    <row r="8979" customFormat="false" ht="15" hidden="false" customHeight="false" outlineLevel="0" collapsed="false">
      <c r="A8979" s="71" t="s">
        <v>60</v>
      </c>
      <c r="B8979" s="71" t="s">
        <v>55</v>
      </c>
      <c r="C8979" s="71" t="s">
        <v>1095</v>
      </c>
      <c r="D8979" s="72" t="n">
        <v>0</v>
      </c>
      <c r="E8979" s="71" t="n">
        <v>0</v>
      </c>
      <c r="F8979" s="71" t="n">
        <v>8</v>
      </c>
      <c r="G8979" s="72" t="n">
        <v>558.74</v>
      </c>
      <c r="H8979" s="72" t="n">
        <v>548.53</v>
      </c>
      <c r="I8979" s="71" t="n">
        <f aca="false">IF(B8979&gt;=Settings!$B$23,1,0)</f>
        <v>1</v>
      </c>
      <c r="J8979" s="71" t="n">
        <v>1</v>
      </c>
      <c r="K8979" s="71" t="n">
        <f aca="false">F8979*I8979*J8979</f>
        <v>8</v>
      </c>
      <c r="L8979" s="71" t="n">
        <f aca="false">E8979*I8979*J8979</f>
        <v>0</v>
      </c>
      <c r="M8979" s="72" t="n">
        <f aca="false">G8979*I8979*J8979</f>
        <v>558.74</v>
      </c>
      <c r="N8979" s="72" t="n">
        <f aca="false">D8979*I8979*J8979</f>
        <v>-0</v>
      </c>
      <c r="O8979" s="71" t="n">
        <f aca="false">F8979*J8979</f>
        <v>8</v>
      </c>
      <c r="P8979" s="71" t="n">
        <f aca="false">E8979*J8979</f>
        <v>0</v>
      </c>
    </row>
    <row r="8980" customFormat="false" ht="15" hidden="false" customHeight="false" outlineLevel="0" collapsed="false">
      <c r="A8980" s="71" t="s">
        <v>60</v>
      </c>
      <c r="B8980" s="71" t="s">
        <v>55</v>
      </c>
      <c r="C8980" s="71" t="s">
        <v>602</v>
      </c>
      <c r="D8980" s="72" t="n">
        <v>0</v>
      </c>
      <c r="E8980" s="71" t="n">
        <v>0</v>
      </c>
      <c r="F8980" s="71" t="n">
        <v>35</v>
      </c>
      <c r="G8980" s="72" t="n">
        <v>317.8</v>
      </c>
      <c r="H8980" s="72" t="n">
        <v>308.29</v>
      </c>
      <c r="I8980" s="71" t="n">
        <f aca="false">IF(B8980&gt;=Settings!$B$23,1,0)</f>
        <v>1</v>
      </c>
      <c r="J8980" s="71" t="n">
        <v>1</v>
      </c>
      <c r="K8980" s="71" t="n">
        <f aca="false">F8980*I8980*J8980</f>
        <v>35</v>
      </c>
      <c r="L8980" s="71" t="n">
        <f aca="false">E8980*I8980*J8980</f>
        <v>0</v>
      </c>
      <c r="M8980" s="72" t="n">
        <f aca="false">G8980*I8980*J8980</f>
        <v>317.8</v>
      </c>
      <c r="N8980" s="72" t="n">
        <f aca="false">D8980*I8980*J8980</f>
        <v>-0</v>
      </c>
      <c r="O8980" s="71" t="n">
        <f aca="false">F8980*J8980</f>
        <v>35</v>
      </c>
      <c r="P8980" s="71" t="n">
        <f aca="false">E8980*J8980</f>
        <v>0</v>
      </c>
    </row>
    <row r="8981" customFormat="false" ht="15" hidden="false" customHeight="false" outlineLevel="0" collapsed="false">
      <c r="A8981" s="71" t="s">
        <v>61</v>
      </c>
      <c r="B8981" s="71" t="s">
        <v>55</v>
      </c>
      <c r="C8981" s="71" t="s">
        <v>1386</v>
      </c>
      <c r="D8981" s="72" t="n">
        <v>0</v>
      </c>
      <c r="E8981" s="71" t="n">
        <v>0</v>
      </c>
      <c r="F8981" s="71" t="n">
        <v>3</v>
      </c>
      <c r="G8981" s="72" t="n">
        <v>232.94</v>
      </c>
      <c r="H8981" s="72" t="n">
        <v>222.51</v>
      </c>
      <c r="I8981" s="71" t="n">
        <f aca="false">IF(B8981&gt;=Settings!$B$23,1,0)</f>
        <v>1</v>
      </c>
      <c r="J8981" s="71" t="n">
        <v>1</v>
      </c>
      <c r="K8981" s="71" t="n">
        <f aca="false">F8981*I8981*J8981</f>
        <v>3</v>
      </c>
      <c r="L8981" s="71" t="n">
        <f aca="false">E8981*I8981*J8981</f>
        <v>0</v>
      </c>
      <c r="M8981" s="72" t="n">
        <f aca="false">G8981*I8981*J8981</f>
        <v>232.94</v>
      </c>
      <c r="N8981" s="72" t="n">
        <f aca="false">D8981*I8981*J8981</f>
        <v>-0</v>
      </c>
      <c r="O8981" s="71" t="n">
        <f aca="false">F8981*J8981</f>
        <v>3</v>
      </c>
      <c r="P8981" s="71" t="n">
        <f aca="false">E8981*J8981</f>
        <v>0</v>
      </c>
    </row>
    <row r="8982" customFormat="false" ht="15" hidden="false" customHeight="false" outlineLevel="0" collapsed="false">
      <c r="A8982" s="71" t="s">
        <v>59</v>
      </c>
      <c r="B8982" s="71" t="s">
        <v>55</v>
      </c>
      <c r="C8982" s="71" t="s">
        <v>2361</v>
      </c>
      <c r="D8982" s="72" t="n">
        <v>0</v>
      </c>
      <c r="E8982" s="71" t="n">
        <v>0</v>
      </c>
      <c r="F8982" s="71" t="n">
        <v>1</v>
      </c>
      <c r="G8982" s="72" t="n">
        <v>90.86</v>
      </c>
      <c r="H8982" s="72" t="n">
        <v>90.86</v>
      </c>
      <c r="I8982" s="71" t="n">
        <f aca="false">IF(B8982&gt;=Settings!$B$23,1,0)</f>
        <v>1</v>
      </c>
      <c r="J8982" s="71" t="n">
        <v>1</v>
      </c>
      <c r="K8982" s="71" t="n">
        <f aca="false">F8982*I8982*J8982</f>
        <v>1</v>
      </c>
      <c r="L8982" s="71" t="n">
        <f aca="false">E8982*I8982*J8982</f>
        <v>0</v>
      </c>
      <c r="M8982" s="72" t="n">
        <f aca="false">G8982*I8982*J8982</f>
        <v>90.86</v>
      </c>
      <c r="N8982" s="72" t="n">
        <f aca="false">D8982*I8982*J8982</f>
        <v>-0</v>
      </c>
      <c r="O8982" s="71" t="n">
        <f aca="false">F8982*J8982</f>
        <v>1</v>
      </c>
      <c r="P8982" s="71" t="n">
        <f aca="false">E8982*J8982</f>
        <v>0</v>
      </c>
    </row>
    <row r="8983" customFormat="false" ht="15" hidden="false" customHeight="false" outlineLevel="0" collapsed="false">
      <c r="A8983" s="71" t="s">
        <v>59</v>
      </c>
      <c r="B8983" s="71" t="s">
        <v>55</v>
      </c>
      <c r="C8983" s="71" t="s">
        <v>1268</v>
      </c>
      <c r="D8983" s="72" t="n">
        <v>0</v>
      </c>
      <c r="E8983" s="71" t="n">
        <v>0</v>
      </c>
      <c r="F8983" s="71" t="n">
        <v>1</v>
      </c>
      <c r="G8983" s="72" t="n">
        <v>121.77</v>
      </c>
      <c r="H8983" s="72" t="n">
        <v>121.77</v>
      </c>
      <c r="I8983" s="71" t="n">
        <f aca="false">IF(B8983&gt;=Settings!$B$23,1,0)</f>
        <v>1</v>
      </c>
      <c r="J8983" s="71" t="n">
        <v>1</v>
      </c>
      <c r="K8983" s="71" t="n">
        <f aca="false">F8983*I8983*J8983</f>
        <v>1</v>
      </c>
      <c r="L8983" s="71" t="n">
        <f aca="false">E8983*I8983*J8983</f>
        <v>0</v>
      </c>
      <c r="M8983" s="72" t="n">
        <f aca="false">G8983*I8983*J8983</f>
        <v>121.77</v>
      </c>
      <c r="N8983" s="72" t="n">
        <f aca="false">D8983*I8983*J8983</f>
        <v>-0</v>
      </c>
      <c r="O8983" s="71" t="n">
        <f aca="false">F8983*J8983</f>
        <v>1</v>
      </c>
      <c r="P8983" s="71" t="n">
        <f aca="false">E8983*J8983</f>
        <v>0</v>
      </c>
    </row>
    <row r="8984" customFormat="false" ht="15" hidden="false" customHeight="false" outlineLevel="0" collapsed="false">
      <c r="A8984" s="71" t="s">
        <v>60</v>
      </c>
      <c r="B8984" s="71" t="s">
        <v>55</v>
      </c>
      <c r="C8984" s="71" t="s">
        <v>1176</v>
      </c>
      <c r="D8984" s="72" t="n">
        <v>0</v>
      </c>
      <c r="E8984" s="71" t="n">
        <v>0</v>
      </c>
      <c r="F8984" s="71" t="n">
        <v>13</v>
      </c>
      <c r="G8984" s="72" t="n">
        <v>1153.96</v>
      </c>
      <c r="H8984" s="72" t="n">
        <v>973.14</v>
      </c>
      <c r="I8984" s="71" t="n">
        <f aca="false">IF(B8984&gt;=Settings!$B$23,1,0)</f>
        <v>1</v>
      </c>
      <c r="J8984" s="71" t="n">
        <v>1</v>
      </c>
      <c r="K8984" s="71" t="n">
        <f aca="false">F8984*I8984*J8984</f>
        <v>13</v>
      </c>
      <c r="L8984" s="71" t="n">
        <f aca="false">E8984*I8984*J8984</f>
        <v>0</v>
      </c>
      <c r="M8984" s="72" t="n">
        <f aca="false">G8984*I8984*J8984</f>
        <v>1153.96</v>
      </c>
      <c r="N8984" s="72" t="n">
        <f aca="false">D8984*I8984*J8984</f>
        <v>-0</v>
      </c>
      <c r="O8984" s="71" t="n">
        <f aca="false">F8984*J8984</f>
        <v>13</v>
      </c>
      <c r="P8984" s="71" t="n">
        <f aca="false">E8984*J8984</f>
        <v>0</v>
      </c>
    </row>
    <row r="8985" customFormat="false" ht="15" hidden="false" customHeight="false" outlineLevel="0" collapsed="false">
      <c r="A8985" s="71" t="s">
        <v>59</v>
      </c>
      <c r="B8985" s="71" t="s">
        <v>55</v>
      </c>
      <c r="C8985" s="71" t="s">
        <v>1561</v>
      </c>
      <c r="D8985" s="72" t="n">
        <v>0</v>
      </c>
      <c r="E8985" s="71" t="n">
        <v>0</v>
      </c>
      <c r="F8985" s="71" t="n">
        <v>1</v>
      </c>
      <c r="G8985" s="72" t="n">
        <v>67.22</v>
      </c>
      <c r="H8985" s="72" t="n">
        <v>53.78</v>
      </c>
      <c r="I8985" s="71" t="n">
        <f aca="false">IF(B8985&gt;=Settings!$B$23,1,0)</f>
        <v>1</v>
      </c>
      <c r="J8985" s="71" t="n">
        <v>1</v>
      </c>
      <c r="K8985" s="71" t="n">
        <f aca="false">F8985*I8985*J8985</f>
        <v>1</v>
      </c>
      <c r="L8985" s="71" t="n">
        <f aca="false">E8985*I8985*J8985</f>
        <v>0</v>
      </c>
      <c r="M8985" s="72" t="n">
        <f aca="false">G8985*I8985*J8985</f>
        <v>67.22</v>
      </c>
      <c r="N8985" s="72" t="n">
        <f aca="false">D8985*I8985*J8985</f>
        <v>-0</v>
      </c>
      <c r="O8985" s="71" t="n">
        <f aca="false">F8985*J8985</f>
        <v>1</v>
      </c>
      <c r="P8985" s="71" t="n">
        <f aca="false">E8985*J8985</f>
        <v>0</v>
      </c>
    </row>
    <row r="8986" customFormat="false" ht="15" hidden="false" customHeight="false" outlineLevel="0" collapsed="false">
      <c r="A8986" s="71" t="s">
        <v>61</v>
      </c>
      <c r="B8986" s="71" t="s">
        <v>55</v>
      </c>
      <c r="C8986" s="71" t="s">
        <v>1404</v>
      </c>
      <c r="D8986" s="72" t="n">
        <v>0</v>
      </c>
      <c r="E8986" s="71" t="n">
        <v>0</v>
      </c>
      <c r="F8986" s="71" t="n">
        <v>1</v>
      </c>
      <c r="G8986" s="72" t="n">
        <v>45.4</v>
      </c>
      <c r="H8986" s="72" t="n">
        <v>38.59</v>
      </c>
      <c r="I8986" s="71" t="n">
        <f aca="false">IF(B8986&gt;=Settings!$B$23,1,0)</f>
        <v>1</v>
      </c>
      <c r="J8986" s="71" t="n">
        <v>1</v>
      </c>
      <c r="K8986" s="71" t="n">
        <f aca="false">F8986*I8986*J8986</f>
        <v>1</v>
      </c>
      <c r="L8986" s="71" t="n">
        <f aca="false">E8986*I8986*J8986</f>
        <v>0</v>
      </c>
      <c r="M8986" s="72" t="n">
        <f aca="false">G8986*I8986*J8986</f>
        <v>45.4</v>
      </c>
      <c r="N8986" s="72" t="n">
        <f aca="false">D8986*I8986*J8986</f>
        <v>-0</v>
      </c>
      <c r="O8986" s="71" t="n">
        <f aca="false">F8986*J8986</f>
        <v>1</v>
      </c>
      <c r="P8986" s="71" t="n">
        <f aca="false">E8986*J8986</f>
        <v>0</v>
      </c>
    </row>
    <row r="8987" customFormat="false" ht="15" hidden="false" customHeight="false" outlineLevel="0" collapsed="false">
      <c r="A8987" s="71" t="s">
        <v>61</v>
      </c>
      <c r="B8987" s="71" t="s">
        <v>55</v>
      </c>
      <c r="C8987" s="71" t="s">
        <v>1695</v>
      </c>
      <c r="D8987" s="72" t="n">
        <v>0</v>
      </c>
      <c r="E8987" s="71" t="n">
        <v>0</v>
      </c>
      <c r="F8987" s="71" t="n">
        <v>1</v>
      </c>
      <c r="G8987" s="72" t="n">
        <v>99.94</v>
      </c>
      <c r="H8987" s="72" t="n">
        <v>89.95</v>
      </c>
      <c r="I8987" s="71" t="n">
        <f aca="false">IF(B8987&gt;=Settings!$B$23,1,0)</f>
        <v>1</v>
      </c>
      <c r="J8987" s="71" t="n">
        <v>1</v>
      </c>
      <c r="K8987" s="71" t="n">
        <f aca="false">F8987*I8987*J8987</f>
        <v>1</v>
      </c>
      <c r="L8987" s="71" t="n">
        <f aca="false">E8987*I8987*J8987</f>
        <v>0</v>
      </c>
      <c r="M8987" s="72" t="n">
        <f aca="false">G8987*I8987*J8987</f>
        <v>99.94</v>
      </c>
      <c r="N8987" s="72" t="n">
        <f aca="false">D8987*I8987*J8987</f>
        <v>-0</v>
      </c>
      <c r="O8987" s="71" t="n">
        <f aca="false">F8987*J8987</f>
        <v>1</v>
      </c>
      <c r="P8987" s="71" t="n">
        <f aca="false">E8987*J8987</f>
        <v>0</v>
      </c>
    </row>
    <row r="8988" customFormat="false" ht="15" hidden="false" customHeight="false" outlineLevel="0" collapsed="false">
      <c r="A8988" s="71" t="s">
        <v>59</v>
      </c>
      <c r="B8988" s="71" t="s">
        <v>55</v>
      </c>
      <c r="C8988" s="71" t="s">
        <v>920</v>
      </c>
      <c r="D8988" s="72" t="n">
        <v>0</v>
      </c>
      <c r="E8988" s="71" t="n">
        <v>0</v>
      </c>
      <c r="F8988" s="71" t="n">
        <v>1</v>
      </c>
      <c r="G8988" s="72" t="n">
        <v>145.4</v>
      </c>
      <c r="H8988" s="72" t="n">
        <v>123.6</v>
      </c>
      <c r="I8988" s="71" t="n">
        <f aca="false">IF(B8988&gt;=Settings!$B$23,1,0)</f>
        <v>1</v>
      </c>
      <c r="J8988" s="71" t="n">
        <v>1</v>
      </c>
      <c r="K8988" s="71" t="n">
        <f aca="false">F8988*I8988*J8988</f>
        <v>1</v>
      </c>
      <c r="L8988" s="71" t="n">
        <f aca="false">E8988*I8988*J8988</f>
        <v>0</v>
      </c>
      <c r="M8988" s="72" t="n">
        <f aca="false">G8988*I8988*J8988</f>
        <v>145.4</v>
      </c>
      <c r="N8988" s="72" t="n">
        <f aca="false">D8988*I8988*J8988</f>
        <v>-0</v>
      </c>
      <c r="O8988" s="71" t="n">
        <f aca="false">F8988*J8988</f>
        <v>1</v>
      </c>
      <c r="P8988" s="71" t="n">
        <f aca="false">E8988*J8988</f>
        <v>0</v>
      </c>
    </row>
    <row r="8989" customFormat="false" ht="15" hidden="false" customHeight="false" outlineLevel="0" collapsed="false">
      <c r="A8989" s="71" t="s">
        <v>61</v>
      </c>
      <c r="B8989" s="71" t="s">
        <v>55</v>
      </c>
      <c r="C8989" s="71" t="s">
        <v>1406</v>
      </c>
      <c r="D8989" s="72" t="n">
        <v>0</v>
      </c>
      <c r="E8989" s="71" t="n">
        <v>0</v>
      </c>
      <c r="F8989" s="71" t="n">
        <v>2</v>
      </c>
      <c r="G8989" s="72" t="n">
        <v>259</v>
      </c>
      <c r="H8989" s="72" t="n">
        <v>259</v>
      </c>
      <c r="I8989" s="71" t="n">
        <f aca="false">IF(B8989&gt;=Settings!$B$23,1,0)</f>
        <v>1</v>
      </c>
      <c r="J8989" s="71" t="n">
        <v>1</v>
      </c>
      <c r="K8989" s="71" t="n">
        <f aca="false">F8989*I8989*J8989</f>
        <v>2</v>
      </c>
      <c r="L8989" s="71" t="n">
        <f aca="false">E8989*I8989*J8989</f>
        <v>0</v>
      </c>
      <c r="M8989" s="72" t="n">
        <f aca="false">G8989*I8989*J8989</f>
        <v>259</v>
      </c>
      <c r="N8989" s="72" t="n">
        <f aca="false">D8989*I8989*J8989</f>
        <v>-0</v>
      </c>
      <c r="O8989" s="71" t="n">
        <f aca="false">F8989*J8989</f>
        <v>2</v>
      </c>
      <c r="P8989" s="71" t="n">
        <f aca="false">E8989*J8989</f>
        <v>0</v>
      </c>
    </row>
    <row r="8990" customFormat="false" ht="15" hidden="false" customHeight="false" outlineLevel="0" collapsed="false">
      <c r="A8990" s="71" t="s">
        <v>60</v>
      </c>
      <c r="B8990" s="71" t="s">
        <v>55</v>
      </c>
      <c r="C8990" s="71" t="s">
        <v>593</v>
      </c>
      <c r="D8990" s="72" t="n">
        <v>0</v>
      </c>
      <c r="E8990" s="71" t="n">
        <v>0</v>
      </c>
      <c r="F8990" s="71" t="n">
        <v>3</v>
      </c>
      <c r="G8990" s="72" t="n">
        <v>240.77</v>
      </c>
      <c r="H8990" s="72" t="n">
        <v>227.84</v>
      </c>
      <c r="I8990" s="71" t="n">
        <f aca="false">IF(B8990&gt;=Settings!$B$23,1,0)</f>
        <v>1</v>
      </c>
      <c r="J8990" s="71" t="n">
        <v>1</v>
      </c>
      <c r="K8990" s="71" t="n">
        <f aca="false">F8990*I8990*J8990</f>
        <v>3</v>
      </c>
      <c r="L8990" s="71" t="n">
        <f aca="false">E8990*I8990*J8990</f>
        <v>0</v>
      </c>
      <c r="M8990" s="72" t="n">
        <f aca="false">G8990*I8990*J8990</f>
        <v>240.77</v>
      </c>
      <c r="N8990" s="72" t="n">
        <f aca="false">D8990*I8990*J8990</f>
        <v>-0</v>
      </c>
      <c r="O8990" s="71" t="n">
        <f aca="false">F8990*J8990</f>
        <v>3</v>
      </c>
      <c r="P8990" s="71" t="n">
        <f aca="false">E8990*J8990</f>
        <v>0</v>
      </c>
    </row>
    <row r="8991" customFormat="false" ht="15" hidden="false" customHeight="false" outlineLevel="0" collapsed="false">
      <c r="A8991" s="71" t="s">
        <v>61</v>
      </c>
      <c r="B8991" s="71" t="s">
        <v>55</v>
      </c>
      <c r="C8991" s="71" t="s">
        <v>944</v>
      </c>
      <c r="D8991" s="72" t="n">
        <v>0</v>
      </c>
      <c r="E8991" s="71" t="n">
        <v>0</v>
      </c>
      <c r="F8991" s="71" t="n">
        <v>3</v>
      </c>
      <c r="G8991" s="72" t="n">
        <v>268.03</v>
      </c>
      <c r="H8991" s="72" t="n">
        <v>241.48</v>
      </c>
      <c r="I8991" s="71" t="n">
        <f aca="false">IF(B8991&gt;=Settings!$B$23,1,0)</f>
        <v>1</v>
      </c>
      <c r="J8991" s="71" t="n">
        <v>1</v>
      </c>
      <c r="K8991" s="71" t="n">
        <f aca="false">F8991*I8991*J8991</f>
        <v>3</v>
      </c>
      <c r="L8991" s="71" t="n">
        <f aca="false">E8991*I8991*J8991</f>
        <v>0</v>
      </c>
      <c r="M8991" s="72" t="n">
        <f aca="false">G8991*I8991*J8991</f>
        <v>268.03</v>
      </c>
      <c r="N8991" s="72" t="n">
        <f aca="false">D8991*I8991*J8991</f>
        <v>-0</v>
      </c>
      <c r="O8991" s="71" t="n">
        <f aca="false">F8991*J8991</f>
        <v>3</v>
      </c>
      <c r="P8991" s="71" t="n">
        <f aca="false">E8991*J8991</f>
        <v>0</v>
      </c>
    </row>
    <row r="8992" customFormat="false" ht="15" hidden="false" customHeight="false" outlineLevel="0" collapsed="false">
      <c r="A8992" s="71" t="s">
        <v>59</v>
      </c>
      <c r="B8992" s="71" t="s">
        <v>55</v>
      </c>
      <c r="C8992" s="71" t="s">
        <v>1211</v>
      </c>
      <c r="D8992" s="72" t="n">
        <v>171.74</v>
      </c>
      <c r="E8992" s="71" t="n">
        <v>2</v>
      </c>
      <c r="F8992" s="71" t="n">
        <v>3</v>
      </c>
      <c r="G8992" s="72" t="n">
        <v>281.68</v>
      </c>
      <c r="H8992" s="72" t="n">
        <v>109.94</v>
      </c>
      <c r="I8992" s="71" t="n">
        <f aca="false">IF(B8992&gt;=Settings!$B$23,1,0)</f>
        <v>1</v>
      </c>
      <c r="J8992" s="71" t="n">
        <v>1</v>
      </c>
      <c r="K8992" s="71" t="n">
        <f aca="false">F8992*I8992*J8992</f>
        <v>3</v>
      </c>
      <c r="L8992" s="71" t="n">
        <f aca="false">E8992*I8992*J8992</f>
        <v>2</v>
      </c>
      <c r="M8992" s="72" t="n">
        <f aca="false">G8992*I8992*J8992</f>
        <v>281.68</v>
      </c>
      <c r="N8992" s="72" t="n">
        <f aca="false">D8992*I8992*J8992</f>
        <v>171.74</v>
      </c>
      <c r="O8992" s="71" t="n">
        <f aca="false">F8992*J8992</f>
        <v>3</v>
      </c>
      <c r="P8992" s="71" t="n">
        <f aca="false">E8992*J8992</f>
        <v>2</v>
      </c>
    </row>
    <row r="8993" customFormat="false" ht="15" hidden="false" customHeight="false" outlineLevel="0" collapsed="false">
      <c r="A8993" s="71" t="s">
        <v>59</v>
      </c>
      <c r="B8993" s="71" t="s">
        <v>55</v>
      </c>
      <c r="C8993" s="71" t="s">
        <v>2183</v>
      </c>
      <c r="D8993" s="72" t="n">
        <v>450.18</v>
      </c>
      <c r="E8993" s="71" t="n">
        <v>7</v>
      </c>
      <c r="F8993" s="71" t="n">
        <v>56</v>
      </c>
      <c r="G8993" s="72" t="n">
        <v>4042.89</v>
      </c>
      <c r="H8993" s="72" t="n">
        <v>3436.79</v>
      </c>
      <c r="I8993" s="71" t="n">
        <f aca="false">IF(B8993&gt;=Settings!$B$23,1,0)</f>
        <v>1</v>
      </c>
      <c r="J8993" s="71" t="n">
        <v>1</v>
      </c>
      <c r="K8993" s="71" t="n">
        <f aca="false">F8993*I8993*J8993</f>
        <v>56</v>
      </c>
      <c r="L8993" s="71" t="n">
        <f aca="false">E8993*I8993*J8993</f>
        <v>7</v>
      </c>
      <c r="M8993" s="72" t="n">
        <f aca="false">G8993*I8993*J8993</f>
        <v>4042.89</v>
      </c>
      <c r="N8993" s="72" t="n">
        <f aca="false">D8993*I8993*J8993</f>
        <v>450.18</v>
      </c>
      <c r="O8993" s="71" t="n">
        <f aca="false">F8993*J8993</f>
        <v>56</v>
      </c>
      <c r="P8993" s="71" t="n">
        <f aca="false">E8993*J8993</f>
        <v>7</v>
      </c>
    </row>
    <row r="8994" customFormat="false" ht="15" hidden="false" customHeight="false" outlineLevel="0" collapsed="false">
      <c r="A8994" s="71" t="s">
        <v>60</v>
      </c>
      <c r="B8994" s="71" t="s">
        <v>55</v>
      </c>
      <c r="C8994" s="71" t="s">
        <v>134</v>
      </c>
      <c r="D8994" s="72" t="n">
        <v>531.26</v>
      </c>
      <c r="E8994" s="71" t="n">
        <v>8</v>
      </c>
      <c r="F8994" s="71" t="n">
        <v>65</v>
      </c>
      <c r="G8994" s="72" t="n">
        <v>4805.94</v>
      </c>
      <c r="H8994" s="72" t="n">
        <v>3964.24</v>
      </c>
      <c r="I8994" s="71" t="n">
        <f aca="false">IF(B8994&gt;=Settings!$B$23,1,0)</f>
        <v>1</v>
      </c>
      <c r="J8994" s="71" t="n">
        <v>1</v>
      </c>
      <c r="K8994" s="71" t="n">
        <f aca="false">F8994*I8994*J8994</f>
        <v>65</v>
      </c>
      <c r="L8994" s="71" t="n">
        <f aca="false">E8994*I8994*J8994</f>
        <v>8</v>
      </c>
      <c r="M8994" s="72" t="n">
        <f aca="false">G8994*I8994*J8994</f>
        <v>4805.94</v>
      </c>
      <c r="N8994" s="72" t="n">
        <f aca="false">D8994*I8994*J8994</f>
        <v>531.26</v>
      </c>
      <c r="O8994" s="71" t="n">
        <f aca="false">F8994*J8994</f>
        <v>65</v>
      </c>
      <c r="P8994" s="71" t="n">
        <f aca="false">E8994*J8994</f>
        <v>8</v>
      </c>
    </row>
    <row r="8995" customFormat="false" ht="15" hidden="false" customHeight="false" outlineLevel="0" collapsed="false">
      <c r="A8995" s="71" t="s">
        <v>59</v>
      </c>
      <c r="B8995" s="71" t="s">
        <v>55</v>
      </c>
      <c r="C8995" s="71" t="s">
        <v>1236</v>
      </c>
      <c r="D8995" s="72" t="n">
        <v>0</v>
      </c>
      <c r="E8995" s="71" t="n">
        <v>0</v>
      </c>
      <c r="F8995" s="71" t="n">
        <v>2</v>
      </c>
      <c r="G8995" s="72" t="n">
        <v>147.65</v>
      </c>
      <c r="H8995" s="72" t="n">
        <v>138.12</v>
      </c>
      <c r="I8995" s="71" t="n">
        <f aca="false">IF(B8995&gt;=Settings!$B$23,1,0)</f>
        <v>1</v>
      </c>
      <c r="J8995" s="71" t="n">
        <v>1</v>
      </c>
      <c r="K8995" s="71" t="n">
        <f aca="false">F8995*I8995*J8995</f>
        <v>2</v>
      </c>
      <c r="L8995" s="71" t="n">
        <f aca="false">E8995*I8995*J8995</f>
        <v>0</v>
      </c>
      <c r="M8995" s="72" t="n">
        <f aca="false">G8995*I8995*J8995</f>
        <v>147.65</v>
      </c>
      <c r="N8995" s="72" t="n">
        <f aca="false">D8995*I8995*J8995</f>
        <v>-0</v>
      </c>
      <c r="O8995" s="71" t="n">
        <f aca="false">F8995*J8995</f>
        <v>2</v>
      </c>
      <c r="P8995" s="71" t="n">
        <f aca="false">E8995*J8995</f>
        <v>0</v>
      </c>
    </row>
    <row r="8996" customFormat="false" ht="15" hidden="false" customHeight="false" outlineLevel="0" collapsed="false">
      <c r="A8996" s="71" t="s">
        <v>59</v>
      </c>
      <c r="B8996" s="71" t="s">
        <v>55</v>
      </c>
      <c r="C8996" s="71" t="s">
        <v>1000</v>
      </c>
      <c r="D8996" s="72" t="n">
        <v>0</v>
      </c>
      <c r="E8996" s="71" t="n">
        <v>0</v>
      </c>
      <c r="F8996" s="71" t="n">
        <v>2</v>
      </c>
      <c r="G8996" s="72" t="n">
        <v>199.9</v>
      </c>
      <c r="H8996" s="72" t="n">
        <v>199.9</v>
      </c>
      <c r="I8996" s="71" t="n">
        <f aca="false">IF(B8996&gt;=Settings!$B$23,1,0)</f>
        <v>1</v>
      </c>
      <c r="J8996" s="71" t="n">
        <v>1</v>
      </c>
      <c r="K8996" s="71" t="n">
        <f aca="false">F8996*I8996*J8996</f>
        <v>2</v>
      </c>
      <c r="L8996" s="71" t="n">
        <f aca="false">E8996*I8996*J8996</f>
        <v>0</v>
      </c>
      <c r="M8996" s="72" t="n">
        <f aca="false">G8996*I8996*J8996</f>
        <v>199.9</v>
      </c>
      <c r="N8996" s="72" t="n">
        <f aca="false">D8996*I8996*J8996</f>
        <v>-0</v>
      </c>
      <c r="O8996" s="71" t="n">
        <f aca="false">F8996*J8996</f>
        <v>2</v>
      </c>
      <c r="P8996" s="71" t="n">
        <f aca="false">E8996*J8996</f>
        <v>0</v>
      </c>
    </row>
    <row r="8997" customFormat="false" ht="15" hidden="false" customHeight="false" outlineLevel="0" collapsed="false">
      <c r="A8997" s="71" t="s">
        <v>61</v>
      </c>
      <c r="B8997" s="71" t="s">
        <v>55</v>
      </c>
      <c r="C8997" s="71" t="s">
        <v>974</v>
      </c>
      <c r="D8997" s="72" t="n">
        <v>0</v>
      </c>
      <c r="E8997" s="71" t="n">
        <v>0</v>
      </c>
      <c r="F8997" s="71" t="n">
        <v>1</v>
      </c>
      <c r="G8997" s="72" t="n">
        <v>118.14</v>
      </c>
      <c r="H8997" s="72" t="n">
        <v>118.14</v>
      </c>
      <c r="I8997" s="71" t="n">
        <f aca="false">IF(B8997&gt;=Settings!$B$23,1,0)</f>
        <v>1</v>
      </c>
      <c r="J8997" s="71" t="n">
        <v>1</v>
      </c>
      <c r="K8997" s="71" t="n">
        <f aca="false">F8997*I8997*J8997</f>
        <v>1</v>
      </c>
      <c r="L8997" s="71" t="n">
        <f aca="false">E8997*I8997*J8997</f>
        <v>0</v>
      </c>
      <c r="M8997" s="72" t="n">
        <f aca="false">G8997*I8997*J8997</f>
        <v>118.14</v>
      </c>
      <c r="N8997" s="72" t="n">
        <f aca="false">D8997*I8997*J8997</f>
        <v>-0</v>
      </c>
      <c r="O8997" s="71" t="n">
        <f aca="false">F8997*J8997</f>
        <v>1</v>
      </c>
      <c r="P8997" s="71" t="n">
        <f aca="false">E8997*J8997</f>
        <v>0</v>
      </c>
    </row>
    <row r="8998" customFormat="false" ht="15" hidden="false" customHeight="false" outlineLevel="0" collapsed="false">
      <c r="A8998" s="71" t="s">
        <v>59</v>
      </c>
      <c r="B8998" s="71" t="s">
        <v>55</v>
      </c>
      <c r="C8998" s="71" t="s">
        <v>1205</v>
      </c>
      <c r="D8998" s="72" t="n">
        <v>0</v>
      </c>
      <c r="E8998" s="71" t="n">
        <v>0</v>
      </c>
      <c r="F8998" s="71" t="n">
        <v>1</v>
      </c>
      <c r="G8998" s="72" t="n">
        <v>86.32</v>
      </c>
      <c r="H8998" s="72" t="n">
        <v>86.32</v>
      </c>
      <c r="I8998" s="71" t="n">
        <f aca="false">IF(B8998&gt;=Settings!$B$23,1,0)</f>
        <v>1</v>
      </c>
      <c r="J8998" s="71" t="n">
        <v>1</v>
      </c>
      <c r="K8998" s="71" t="n">
        <f aca="false">F8998*I8998*J8998</f>
        <v>1</v>
      </c>
      <c r="L8998" s="71" t="n">
        <f aca="false">E8998*I8998*J8998</f>
        <v>0</v>
      </c>
      <c r="M8998" s="72" t="n">
        <f aca="false">G8998*I8998*J8998</f>
        <v>86.32</v>
      </c>
      <c r="N8998" s="72" t="n">
        <f aca="false">D8998*I8998*J8998</f>
        <v>-0</v>
      </c>
      <c r="O8998" s="71" t="n">
        <f aca="false">F8998*J8998</f>
        <v>1</v>
      </c>
      <c r="P8998" s="71" t="n">
        <f aca="false">E8998*J8998</f>
        <v>0</v>
      </c>
    </row>
    <row r="8999" customFormat="false" ht="15" hidden="false" customHeight="false" outlineLevel="0" collapsed="false">
      <c r="A8999" s="71" t="s">
        <v>60</v>
      </c>
      <c r="B8999" s="71" t="s">
        <v>55</v>
      </c>
      <c r="C8999" s="71" t="s">
        <v>1420</v>
      </c>
      <c r="D8999" s="72" t="n">
        <v>84.96</v>
      </c>
      <c r="E8999" s="71" t="n">
        <v>1</v>
      </c>
      <c r="F8999" s="71" t="n">
        <v>14</v>
      </c>
      <c r="G8999" s="72" t="n">
        <v>1458.45</v>
      </c>
      <c r="H8999" s="72" t="n">
        <v>1327.16</v>
      </c>
      <c r="I8999" s="71" t="n">
        <f aca="false">IF(B8999&gt;=Settings!$B$23,1,0)</f>
        <v>1</v>
      </c>
      <c r="J8999" s="71" t="n">
        <v>1</v>
      </c>
      <c r="K8999" s="71" t="n">
        <f aca="false">F8999*I8999*J8999</f>
        <v>14</v>
      </c>
      <c r="L8999" s="71" t="n">
        <f aca="false">E8999*I8999*J8999</f>
        <v>1</v>
      </c>
      <c r="M8999" s="72" t="n">
        <f aca="false">G8999*I8999*J8999</f>
        <v>1458.45</v>
      </c>
      <c r="N8999" s="72" t="n">
        <f aca="false">D8999*I8999*J8999</f>
        <v>84.96</v>
      </c>
      <c r="O8999" s="71" t="n">
        <f aca="false">F8999*J8999</f>
        <v>14</v>
      </c>
      <c r="P8999" s="71" t="n">
        <f aca="false">E8999*J8999</f>
        <v>1</v>
      </c>
    </row>
    <row r="9000" customFormat="false" ht="15" hidden="false" customHeight="false" outlineLevel="0" collapsed="false">
      <c r="A9000" s="71" t="s">
        <v>63</v>
      </c>
      <c r="B9000" s="71" t="s">
        <v>55</v>
      </c>
      <c r="C9000" s="71" t="s">
        <v>2478</v>
      </c>
      <c r="D9000" s="72" t="n">
        <v>0</v>
      </c>
      <c r="E9000" s="71" t="n">
        <v>0</v>
      </c>
      <c r="F9000" s="71" t="n">
        <v>1</v>
      </c>
      <c r="G9000" s="72" t="n">
        <v>31.77</v>
      </c>
      <c r="H9000" s="72" t="n">
        <v>31.77</v>
      </c>
      <c r="I9000" s="71" t="n">
        <f aca="false">IF(B9000&gt;=Settings!$B$23,1,0)</f>
        <v>1</v>
      </c>
      <c r="J9000" s="71" t="n">
        <v>1</v>
      </c>
      <c r="K9000" s="71" t="n">
        <f aca="false">F9000*I9000*J9000</f>
        <v>1</v>
      </c>
      <c r="L9000" s="71" t="n">
        <f aca="false">E9000*I9000*J9000</f>
        <v>0</v>
      </c>
      <c r="M9000" s="72" t="n">
        <f aca="false">G9000*I9000*J9000</f>
        <v>31.77</v>
      </c>
      <c r="N9000" s="72" t="n">
        <f aca="false">D9000*I9000*J9000</f>
        <v>-0</v>
      </c>
      <c r="O9000" s="71" t="n">
        <f aca="false">F9000*J9000</f>
        <v>1</v>
      </c>
      <c r="P9000" s="71" t="n">
        <f aca="false">E9000*J9000</f>
        <v>0</v>
      </c>
    </row>
    <row r="9001" customFormat="false" ht="15" hidden="false" customHeight="false" outlineLevel="0" collapsed="false">
      <c r="A9001" s="71" t="s">
        <v>59</v>
      </c>
      <c r="B9001" s="71" t="s">
        <v>55</v>
      </c>
      <c r="C9001" s="71" t="s">
        <v>365</v>
      </c>
      <c r="D9001" s="72" t="n">
        <v>0</v>
      </c>
      <c r="E9001" s="71" t="n">
        <v>0</v>
      </c>
      <c r="F9001" s="71" t="n">
        <v>1</v>
      </c>
      <c r="G9001" s="72" t="n">
        <v>275.41</v>
      </c>
      <c r="H9001" s="72" t="n">
        <v>275.41</v>
      </c>
      <c r="I9001" s="71" t="n">
        <f aca="false">IF(B9001&gt;=Settings!$B$23,1,0)</f>
        <v>1</v>
      </c>
      <c r="J9001" s="71" t="n">
        <v>1</v>
      </c>
      <c r="K9001" s="71" t="n">
        <f aca="false">F9001*I9001*J9001</f>
        <v>1</v>
      </c>
      <c r="L9001" s="71" t="n">
        <f aca="false">E9001*I9001*J9001</f>
        <v>0</v>
      </c>
      <c r="M9001" s="72" t="n">
        <f aca="false">G9001*I9001*J9001</f>
        <v>275.41</v>
      </c>
      <c r="N9001" s="72" t="n">
        <f aca="false">D9001*I9001*J9001</f>
        <v>-0</v>
      </c>
      <c r="O9001" s="71" t="n">
        <f aca="false">F9001*J9001</f>
        <v>1</v>
      </c>
      <c r="P9001" s="71" t="n">
        <f aca="false">E9001*J9001</f>
        <v>0</v>
      </c>
    </row>
    <row r="9002" customFormat="false" ht="15" hidden="false" customHeight="false" outlineLevel="0" collapsed="false">
      <c r="A9002" s="71" t="s">
        <v>61</v>
      </c>
      <c r="B9002" s="71" t="s">
        <v>55</v>
      </c>
      <c r="C9002" s="71" t="s">
        <v>1225</v>
      </c>
      <c r="D9002" s="72" t="n">
        <v>0</v>
      </c>
      <c r="E9002" s="71" t="n">
        <v>0</v>
      </c>
      <c r="F9002" s="71" t="n">
        <v>4</v>
      </c>
      <c r="G9002" s="72" t="n">
        <v>249.82</v>
      </c>
      <c r="H9002" s="72" t="n">
        <v>239.61</v>
      </c>
      <c r="I9002" s="71" t="n">
        <f aca="false">IF(B9002&gt;=Settings!$B$23,1,0)</f>
        <v>1</v>
      </c>
      <c r="J9002" s="71" t="n">
        <v>1</v>
      </c>
      <c r="K9002" s="71" t="n">
        <f aca="false">F9002*I9002*J9002</f>
        <v>4</v>
      </c>
      <c r="L9002" s="71" t="n">
        <f aca="false">E9002*I9002*J9002</f>
        <v>0</v>
      </c>
      <c r="M9002" s="72" t="n">
        <f aca="false">G9002*I9002*J9002</f>
        <v>249.82</v>
      </c>
      <c r="N9002" s="72" t="n">
        <f aca="false">D9002*I9002*J9002</f>
        <v>-0</v>
      </c>
      <c r="O9002" s="71" t="n">
        <f aca="false">F9002*J9002</f>
        <v>4</v>
      </c>
      <c r="P9002" s="71" t="n">
        <f aca="false">E9002*J9002</f>
        <v>0</v>
      </c>
    </row>
    <row r="9003" customFormat="false" ht="15" hidden="false" customHeight="false" outlineLevel="0" collapsed="false">
      <c r="A9003" s="71" t="s">
        <v>61</v>
      </c>
      <c r="B9003" s="71" t="s">
        <v>55</v>
      </c>
      <c r="C9003" s="71" t="s">
        <v>1022</v>
      </c>
      <c r="D9003" s="72" t="n">
        <v>0</v>
      </c>
      <c r="E9003" s="71" t="n">
        <v>0</v>
      </c>
      <c r="F9003" s="71" t="n">
        <v>3</v>
      </c>
      <c r="G9003" s="72" t="n">
        <v>290.77</v>
      </c>
      <c r="H9003" s="72" t="n">
        <v>275.09</v>
      </c>
      <c r="I9003" s="71" t="n">
        <f aca="false">IF(B9003&gt;=Settings!$B$23,1,0)</f>
        <v>1</v>
      </c>
      <c r="J9003" s="71" t="n">
        <v>1</v>
      </c>
      <c r="K9003" s="71" t="n">
        <f aca="false">F9003*I9003*J9003</f>
        <v>3</v>
      </c>
      <c r="L9003" s="71" t="n">
        <f aca="false">E9003*I9003*J9003</f>
        <v>0</v>
      </c>
      <c r="M9003" s="72" t="n">
        <f aca="false">G9003*I9003*J9003</f>
        <v>290.77</v>
      </c>
      <c r="N9003" s="72" t="n">
        <f aca="false">D9003*I9003*J9003</f>
        <v>-0</v>
      </c>
      <c r="O9003" s="71" t="n">
        <f aca="false">F9003*J9003</f>
        <v>3</v>
      </c>
      <c r="P9003" s="71" t="n">
        <f aca="false">E9003*J9003</f>
        <v>0</v>
      </c>
    </row>
    <row r="9004" customFormat="false" ht="15" hidden="false" customHeight="false" outlineLevel="0" collapsed="false">
      <c r="A9004" s="71" t="s">
        <v>59</v>
      </c>
      <c r="B9004" s="71" t="s">
        <v>55</v>
      </c>
      <c r="C9004" s="71" t="s">
        <v>1406</v>
      </c>
      <c r="D9004" s="72" t="n">
        <v>363.5</v>
      </c>
      <c r="E9004" s="71" t="n">
        <v>3</v>
      </c>
      <c r="F9004" s="71" t="n">
        <v>8</v>
      </c>
      <c r="G9004" s="72" t="n">
        <v>986</v>
      </c>
      <c r="H9004" s="72" t="n">
        <v>606.82</v>
      </c>
      <c r="I9004" s="71" t="n">
        <f aca="false">IF(B9004&gt;=Settings!$B$23,1,0)</f>
        <v>1</v>
      </c>
      <c r="J9004" s="71" t="n">
        <v>1</v>
      </c>
      <c r="K9004" s="71" t="n">
        <f aca="false">F9004*I9004*J9004</f>
        <v>8</v>
      </c>
      <c r="L9004" s="71" t="n">
        <f aca="false">E9004*I9004*J9004</f>
        <v>3</v>
      </c>
      <c r="M9004" s="72" t="n">
        <f aca="false">G9004*I9004*J9004</f>
        <v>986</v>
      </c>
      <c r="N9004" s="72" t="n">
        <f aca="false">D9004*I9004*J9004</f>
        <v>363.5</v>
      </c>
      <c r="O9004" s="71" t="n">
        <f aca="false">F9004*J9004</f>
        <v>8</v>
      </c>
      <c r="P9004" s="71" t="n">
        <f aca="false">E9004*J9004</f>
        <v>3</v>
      </c>
    </row>
    <row r="9005" customFormat="false" ht="15" hidden="false" customHeight="false" outlineLevel="0" collapsed="false">
      <c r="A9005" s="71" t="s">
        <v>63</v>
      </c>
      <c r="B9005" s="71" t="s">
        <v>55</v>
      </c>
      <c r="C9005" s="71" t="s">
        <v>180</v>
      </c>
      <c r="D9005" s="72" t="n">
        <v>0</v>
      </c>
      <c r="E9005" s="71" t="n">
        <v>0</v>
      </c>
      <c r="F9005" s="71" t="n">
        <v>2</v>
      </c>
      <c r="G9005" s="72" t="n">
        <v>209</v>
      </c>
      <c r="H9005" s="72" t="n">
        <v>209</v>
      </c>
      <c r="I9005" s="71" t="n">
        <f aca="false">IF(B9005&gt;=Settings!$B$23,1,0)</f>
        <v>1</v>
      </c>
      <c r="J9005" s="71" t="n">
        <v>1</v>
      </c>
      <c r="K9005" s="71" t="n">
        <f aca="false">F9005*I9005*J9005</f>
        <v>2</v>
      </c>
      <c r="L9005" s="71" t="n">
        <f aca="false">E9005*I9005*J9005</f>
        <v>0</v>
      </c>
      <c r="M9005" s="72" t="n">
        <f aca="false">G9005*I9005*J9005</f>
        <v>209</v>
      </c>
      <c r="N9005" s="72" t="n">
        <f aca="false">D9005*I9005*J9005</f>
        <v>-0</v>
      </c>
      <c r="O9005" s="71" t="n">
        <f aca="false">F9005*J9005</f>
        <v>2</v>
      </c>
      <c r="P9005" s="71" t="n">
        <f aca="false">E9005*J9005</f>
        <v>0</v>
      </c>
    </row>
    <row r="9006" customFormat="false" ht="15" hidden="false" customHeight="false" outlineLevel="0" collapsed="false">
      <c r="A9006" s="71" t="s">
        <v>61</v>
      </c>
      <c r="B9006" s="71" t="s">
        <v>55</v>
      </c>
      <c r="C9006" s="71" t="s">
        <v>1112</v>
      </c>
      <c r="D9006" s="72" t="n">
        <v>0</v>
      </c>
      <c r="E9006" s="71" t="n">
        <v>0</v>
      </c>
      <c r="F9006" s="71" t="n">
        <v>1</v>
      </c>
      <c r="G9006" s="72" t="n">
        <v>95.41</v>
      </c>
      <c r="H9006" s="72" t="n">
        <v>81.11</v>
      </c>
      <c r="I9006" s="71" t="n">
        <f aca="false">IF(B9006&gt;=Settings!$B$23,1,0)</f>
        <v>1</v>
      </c>
      <c r="J9006" s="71" t="n">
        <v>1</v>
      </c>
      <c r="K9006" s="71" t="n">
        <f aca="false">F9006*I9006*J9006</f>
        <v>1</v>
      </c>
      <c r="L9006" s="71" t="n">
        <f aca="false">E9006*I9006*J9006</f>
        <v>0</v>
      </c>
      <c r="M9006" s="72" t="n">
        <f aca="false">G9006*I9006*J9006</f>
        <v>95.41</v>
      </c>
      <c r="N9006" s="72" t="n">
        <f aca="false">D9006*I9006*J9006</f>
        <v>-0</v>
      </c>
      <c r="O9006" s="71" t="n">
        <f aca="false">F9006*J9006</f>
        <v>1</v>
      </c>
      <c r="P9006" s="71" t="n">
        <f aca="false">E9006*J9006</f>
        <v>0</v>
      </c>
    </row>
    <row r="9007" customFormat="false" ht="15" hidden="false" customHeight="false" outlineLevel="0" collapsed="false">
      <c r="A9007" s="71" t="s">
        <v>59</v>
      </c>
      <c r="B9007" s="71" t="s">
        <v>55</v>
      </c>
      <c r="C9007" s="71" t="s">
        <v>901</v>
      </c>
      <c r="D9007" s="72" t="n">
        <v>0</v>
      </c>
      <c r="E9007" s="71" t="n">
        <v>0</v>
      </c>
      <c r="F9007" s="71" t="n">
        <v>1</v>
      </c>
      <c r="G9007" s="72" t="n">
        <v>86.31</v>
      </c>
      <c r="H9007" s="72" t="n">
        <v>73.37</v>
      </c>
      <c r="I9007" s="71" t="n">
        <f aca="false">IF(B9007&gt;=Settings!$B$23,1,0)</f>
        <v>1</v>
      </c>
      <c r="J9007" s="71" t="n">
        <v>1</v>
      </c>
      <c r="K9007" s="71" t="n">
        <f aca="false">F9007*I9007*J9007</f>
        <v>1</v>
      </c>
      <c r="L9007" s="71" t="n">
        <f aca="false">E9007*I9007*J9007</f>
        <v>0</v>
      </c>
      <c r="M9007" s="72" t="n">
        <f aca="false">G9007*I9007*J9007</f>
        <v>86.31</v>
      </c>
      <c r="N9007" s="72" t="n">
        <f aca="false">D9007*I9007*J9007</f>
        <v>-0</v>
      </c>
      <c r="O9007" s="71" t="n">
        <f aca="false">F9007*J9007</f>
        <v>1</v>
      </c>
      <c r="P9007" s="71" t="n">
        <f aca="false">E9007*J9007</f>
        <v>0</v>
      </c>
    </row>
    <row r="9008" customFormat="false" ht="15" hidden="false" customHeight="false" outlineLevel="0" collapsed="false">
      <c r="A9008" s="71" t="s">
        <v>59</v>
      </c>
      <c r="B9008" s="71" t="s">
        <v>55</v>
      </c>
      <c r="C9008" s="71" t="s">
        <v>960</v>
      </c>
      <c r="D9008" s="72" t="n">
        <v>222.6</v>
      </c>
      <c r="E9008" s="71" t="n">
        <v>3</v>
      </c>
      <c r="F9008" s="71" t="n">
        <v>8</v>
      </c>
      <c r="G9008" s="72" t="n">
        <v>595.1</v>
      </c>
      <c r="H9008" s="72" t="n">
        <v>372.5</v>
      </c>
      <c r="I9008" s="71" t="n">
        <f aca="false">IF(B9008&gt;=Settings!$B$23,1,0)</f>
        <v>1</v>
      </c>
      <c r="J9008" s="71" t="n">
        <v>1</v>
      </c>
      <c r="K9008" s="71" t="n">
        <f aca="false">F9008*I9008*J9008</f>
        <v>8</v>
      </c>
      <c r="L9008" s="71" t="n">
        <f aca="false">E9008*I9008*J9008</f>
        <v>3</v>
      </c>
      <c r="M9008" s="72" t="n">
        <f aca="false">G9008*I9008*J9008</f>
        <v>595.1</v>
      </c>
      <c r="N9008" s="72" t="n">
        <f aca="false">D9008*I9008*J9008</f>
        <v>222.6</v>
      </c>
      <c r="O9008" s="71" t="n">
        <f aca="false">F9008*J9008</f>
        <v>8</v>
      </c>
      <c r="P9008" s="71" t="n">
        <f aca="false">E9008*J9008</f>
        <v>3</v>
      </c>
    </row>
    <row r="9009" customFormat="false" ht="15" hidden="false" customHeight="false" outlineLevel="0" collapsed="false">
      <c r="A9009" s="71" t="s">
        <v>59</v>
      </c>
      <c r="B9009" s="71" t="s">
        <v>55</v>
      </c>
      <c r="C9009" s="71" t="s">
        <v>2141</v>
      </c>
      <c r="D9009" s="72" t="n">
        <v>0</v>
      </c>
      <c r="E9009" s="71" t="n">
        <v>0</v>
      </c>
      <c r="F9009" s="71" t="n">
        <v>1</v>
      </c>
      <c r="G9009" s="72" t="n">
        <v>144.5</v>
      </c>
      <c r="H9009" s="72" t="n">
        <v>144.5</v>
      </c>
      <c r="I9009" s="71" t="n">
        <f aca="false">IF(B9009&gt;=Settings!$B$23,1,0)</f>
        <v>1</v>
      </c>
      <c r="J9009" s="71" t="n">
        <v>1</v>
      </c>
      <c r="K9009" s="71" t="n">
        <f aca="false">F9009*I9009*J9009</f>
        <v>1</v>
      </c>
      <c r="L9009" s="71" t="n">
        <f aca="false">E9009*I9009*J9009</f>
        <v>0</v>
      </c>
      <c r="M9009" s="72" t="n">
        <f aca="false">G9009*I9009*J9009</f>
        <v>144.5</v>
      </c>
      <c r="N9009" s="72" t="n">
        <f aca="false">D9009*I9009*J9009</f>
        <v>-0</v>
      </c>
      <c r="O9009" s="71" t="n">
        <f aca="false">F9009*J9009</f>
        <v>1</v>
      </c>
      <c r="P9009" s="71" t="n">
        <f aca="false">E9009*J9009</f>
        <v>0</v>
      </c>
    </row>
    <row r="9010" customFormat="false" ht="15" hidden="false" customHeight="false" outlineLevel="0" collapsed="false">
      <c r="A9010" s="71" t="s">
        <v>61</v>
      </c>
      <c r="B9010" s="71" t="s">
        <v>55</v>
      </c>
      <c r="C9010" s="71" t="s">
        <v>585</v>
      </c>
      <c r="D9010" s="72" t="n">
        <v>0</v>
      </c>
      <c r="E9010" s="71" t="n">
        <v>0</v>
      </c>
      <c r="F9010" s="71" t="n">
        <v>1</v>
      </c>
      <c r="G9010" s="72" t="n">
        <v>86.32</v>
      </c>
      <c r="H9010" s="72" t="n">
        <v>86.32</v>
      </c>
      <c r="I9010" s="71" t="n">
        <f aca="false">IF(B9010&gt;=Settings!$B$23,1,0)</f>
        <v>1</v>
      </c>
      <c r="J9010" s="71" t="n">
        <v>1</v>
      </c>
      <c r="K9010" s="71" t="n">
        <f aca="false">F9010*I9010*J9010</f>
        <v>1</v>
      </c>
      <c r="L9010" s="71" t="n">
        <f aca="false">E9010*I9010*J9010</f>
        <v>0</v>
      </c>
      <c r="M9010" s="72" t="n">
        <f aca="false">G9010*I9010*J9010</f>
        <v>86.32</v>
      </c>
      <c r="N9010" s="72" t="n">
        <f aca="false">D9010*I9010*J9010</f>
        <v>-0</v>
      </c>
      <c r="O9010" s="71" t="n">
        <f aca="false">F9010*J9010</f>
        <v>1</v>
      </c>
      <c r="P9010" s="71" t="n">
        <f aca="false">E9010*J9010</f>
        <v>0</v>
      </c>
    </row>
    <row r="9011" customFormat="false" ht="15" hidden="false" customHeight="false" outlineLevel="0" collapsed="false">
      <c r="A9011" s="71" t="s">
        <v>59</v>
      </c>
      <c r="B9011" s="71" t="s">
        <v>55</v>
      </c>
      <c r="C9011" s="71" t="s">
        <v>621</v>
      </c>
      <c r="D9011" s="72" t="n">
        <v>83.12</v>
      </c>
      <c r="E9011" s="71" t="n">
        <v>1</v>
      </c>
      <c r="F9011" s="71" t="n">
        <v>3</v>
      </c>
      <c r="G9011" s="72" t="n">
        <v>274.59</v>
      </c>
      <c r="H9011" s="72" t="n">
        <v>161.01</v>
      </c>
      <c r="I9011" s="71" t="n">
        <f aca="false">IF(B9011&gt;=Settings!$B$23,1,0)</f>
        <v>1</v>
      </c>
      <c r="J9011" s="71" t="n">
        <v>1</v>
      </c>
      <c r="K9011" s="71" t="n">
        <f aca="false">F9011*I9011*J9011</f>
        <v>3</v>
      </c>
      <c r="L9011" s="71" t="n">
        <f aca="false">E9011*I9011*J9011</f>
        <v>1</v>
      </c>
      <c r="M9011" s="72" t="n">
        <f aca="false">G9011*I9011*J9011</f>
        <v>274.59</v>
      </c>
      <c r="N9011" s="72" t="n">
        <f aca="false">D9011*I9011*J9011</f>
        <v>83.12</v>
      </c>
      <c r="O9011" s="71" t="n">
        <f aca="false">F9011*J9011</f>
        <v>3</v>
      </c>
      <c r="P9011" s="71" t="n">
        <f aca="false">E9011*J9011</f>
        <v>1</v>
      </c>
    </row>
    <row r="9012" customFormat="false" ht="15" hidden="false" customHeight="false" outlineLevel="0" collapsed="false">
      <c r="A9012" s="71" t="s">
        <v>59</v>
      </c>
      <c r="B9012" s="71" t="s">
        <v>55</v>
      </c>
      <c r="C9012" s="71" t="s">
        <v>1102</v>
      </c>
      <c r="D9012" s="72" t="n">
        <v>0</v>
      </c>
      <c r="E9012" s="71" t="n">
        <v>0</v>
      </c>
      <c r="F9012" s="71" t="n">
        <v>1</v>
      </c>
      <c r="G9012" s="72" t="n">
        <v>127.23</v>
      </c>
      <c r="H9012" s="72" t="n">
        <v>108.14</v>
      </c>
      <c r="I9012" s="71" t="n">
        <f aca="false">IF(B9012&gt;=Settings!$B$23,1,0)</f>
        <v>1</v>
      </c>
      <c r="J9012" s="71" t="n">
        <v>1</v>
      </c>
      <c r="K9012" s="71" t="n">
        <f aca="false">F9012*I9012*J9012</f>
        <v>1</v>
      </c>
      <c r="L9012" s="71" t="n">
        <f aca="false">E9012*I9012*J9012</f>
        <v>0</v>
      </c>
      <c r="M9012" s="72" t="n">
        <f aca="false">G9012*I9012*J9012</f>
        <v>127.23</v>
      </c>
      <c r="N9012" s="72" t="n">
        <f aca="false">D9012*I9012*J9012</f>
        <v>-0</v>
      </c>
      <c r="O9012" s="71" t="n">
        <f aca="false">F9012*J9012</f>
        <v>1</v>
      </c>
      <c r="P9012" s="71" t="n">
        <f aca="false">E9012*J9012</f>
        <v>0</v>
      </c>
    </row>
    <row r="9013" customFormat="false" ht="15" hidden="false" customHeight="false" outlineLevel="0" collapsed="false">
      <c r="A9013" s="71" t="s">
        <v>59</v>
      </c>
      <c r="B9013" s="71" t="s">
        <v>55</v>
      </c>
      <c r="C9013" s="71" t="s">
        <v>1097</v>
      </c>
      <c r="D9013" s="72" t="n">
        <v>0</v>
      </c>
      <c r="E9013" s="71" t="n">
        <v>0</v>
      </c>
      <c r="F9013" s="71" t="n">
        <v>4</v>
      </c>
      <c r="G9013" s="72" t="n">
        <v>436.19</v>
      </c>
      <c r="H9013" s="72" t="n">
        <v>436.19</v>
      </c>
      <c r="I9013" s="71" t="n">
        <f aca="false">IF(B9013&gt;=Settings!$B$23,1,0)</f>
        <v>1</v>
      </c>
      <c r="J9013" s="71" t="n">
        <v>1</v>
      </c>
      <c r="K9013" s="71" t="n">
        <f aca="false">F9013*I9013*J9013</f>
        <v>4</v>
      </c>
      <c r="L9013" s="71" t="n">
        <f aca="false">E9013*I9013*J9013</f>
        <v>0</v>
      </c>
      <c r="M9013" s="72" t="n">
        <f aca="false">G9013*I9013*J9013</f>
        <v>436.19</v>
      </c>
      <c r="N9013" s="72" t="n">
        <f aca="false">D9013*I9013*J9013</f>
        <v>-0</v>
      </c>
      <c r="O9013" s="71" t="n">
        <f aca="false">F9013*J9013</f>
        <v>4</v>
      </c>
      <c r="P9013" s="71" t="n">
        <f aca="false">E9013*J9013</f>
        <v>0</v>
      </c>
    </row>
    <row r="9014" customFormat="false" ht="15" hidden="false" customHeight="false" outlineLevel="0" collapsed="false">
      <c r="A9014" s="71" t="s">
        <v>59</v>
      </c>
      <c r="B9014" s="71" t="s">
        <v>55</v>
      </c>
      <c r="C9014" s="71" t="s">
        <v>1027</v>
      </c>
      <c r="D9014" s="72" t="n">
        <v>0</v>
      </c>
      <c r="E9014" s="71" t="n">
        <v>0</v>
      </c>
      <c r="F9014" s="71" t="n">
        <v>1</v>
      </c>
      <c r="G9014" s="72" t="n">
        <v>154</v>
      </c>
      <c r="H9014" s="72" t="n">
        <v>130.9</v>
      </c>
      <c r="I9014" s="71" t="n">
        <f aca="false">IF(B9014&gt;=Settings!$B$23,1,0)</f>
        <v>1</v>
      </c>
      <c r="J9014" s="71" t="n">
        <v>1</v>
      </c>
      <c r="K9014" s="71" t="n">
        <f aca="false">F9014*I9014*J9014</f>
        <v>1</v>
      </c>
      <c r="L9014" s="71" t="n">
        <f aca="false">E9014*I9014*J9014</f>
        <v>0</v>
      </c>
      <c r="M9014" s="72" t="n">
        <f aca="false">G9014*I9014*J9014</f>
        <v>154</v>
      </c>
      <c r="N9014" s="72" t="n">
        <f aca="false">D9014*I9014*J9014</f>
        <v>-0</v>
      </c>
      <c r="O9014" s="71" t="n">
        <f aca="false">F9014*J9014</f>
        <v>1</v>
      </c>
      <c r="P9014" s="71" t="n">
        <f aca="false">E9014*J9014</f>
        <v>0</v>
      </c>
    </row>
    <row r="9015" customFormat="false" ht="15" hidden="false" customHeight="false" outlineLevel="0" collapsed="false">
      <c r="A9015" s="71" t="s">
        <v>62</v>
      </c>
      <c r="B9015" s="71" t="s">
        <v>55</v>
      </c>
      <c r="C9015" s="71" t="s">
        <v>962</v>
      </c>
      <c r="D9015" s="72" t="n">
        <v>0</v>
      </c>
      <c r="E9015" s="71" t="n">
        <v>0</v>
      </c>
      <c r="F9015" s="71" t="n">
        <v>1</v>
      </c>
      <c r="G9015" s="72" t="n">
        <v>59.04</v>
      </c>
      <c r="H9015" s="72" t="n">
        <v>50.19</v>
      </c>
      <c r="I9015" s="71" t="n">
        <f aca="false">IF(B9015&gt;=Settings!$B$23,1,0)</f>
        <v>1</v>
      </c>
      <c r="J9015" s="71" t="n">
        <v>1</v>
      </c>
      <c r="K9015" s="71" t="n">
        <f aca="false">F9015*I9015*J9015</f>
        <v>1</v>
      </c>
      <c r="L9015" s="71" t="n">
        <f aca="false">E9015*I9015*J9015</f>
        <v>0</v>
      </c>
      <c r="M9015" s="72" t="n">
        <f aca="false">G9015*I9015*J9015</f>
        <v>59.04</v>
      </c>
      <c r="N9015" s="72" t="n">
        <f aca="false">D9015*I9015*J9015</f>
        <v>-0</v>
      </c>
      <c r="O9015" s="71" t="n">
        <f aca="false">F9015*J9015</f>
        <v>1</v>
      </c>
      <c r="P9015" s="71" t="n">
        <f aca="false">E9015*J9015</f>
        <v>0</v>
      </c>
    </row>
    <row r="9016" customFormat="false" ht="15" hidden="false" customHeight="false" outlineLevel="0" collapsed="false">
      <c r="A9016" s="71" t="s">
        <v>61</v>
      </c>
      <c r="B9016" s="71" t="s">
        <v>55</v>
      </c>
      <c r="C9016" s="71" t="s">
        <v>1059</v>
      </c>
      <c r="D9016" s="72" t="n">
        <v>0</v>
      </c>
      <c r="E9016" s="71" t="n">
        <v>0</v>
      </c>
      <c r="F9016" s="71" t="n">
        <v>2</v>
      </c>
      <c r="G9016" s="72" t="n">
        <v>113.55</v>
      </c>
      <c r="H9016" s="72" t="n">
        <v>113.55</v>
      </c>
      <c r="I9016" s="71" t="n">
        <f aca="false">IF(B9016&gt;=Settings!$B$23,1,0)</f>
        <v>1</v>
      </c>
      <c r="J9016" s="71" t="n">
        <v>1</v>
      </c>
      <c r="K9016" s="71" t="n">
        <f aca="false">F9016*I9016*J9016</f>
        <v>2</v>
      </c>
      <c r="L9016" s="71" t="n">
        <f aca="false">E9016*I9016*J9016</f>
        <v>0</v>
      </c>
      <c r="M9016" s="72" t="n">
        <f aca="false">G9016*I9016*J9016</f>
        <v>113.55</v>
      </c>
      <c r="N9016" s="72" t="n">
        <f aca="false">D9016*I9016*J9016</f>
        <v>-0</v>
      </c>
      <c r="O9016" s="71" t="n">
        <f aca="false">F9016*J9016</f>
        <v>2</v>
      </c>
      <c r="P9016" s="71" t="n">
        <f aca="false">E9016*J9016</f>
        <v>0</v>
      </c>
    </row>
    <row r="9017" customFormat="false" ht="15" hidden="false" customHeight="false" outlineLevel="0" collapsed="false">
      <c r="A9017" s="71" t="s">
        <v>59</v>
      </c>
      <c r="B9017" s="71" t="s">
        <v>55</v>
      </c>
      <c r="C9017" s="71" t="s">
        <v>1747</v>
      </c>
      <c r="D9017" s="72" t="n">
        <v>0</v>
      </c>
      <c r="E9017" s="71" t="n">
        <v>0</v>
      </c>
      <c r="F9017" s="71" t="n">
        <v>3</v>
      </c>
      <c r="G9017" s="72" t="n">
        <v>372.6</v>
      </c>
      <c r="H9017" s="72" t="n">
        <v>353.52</v>
      </c>
      <c r="I9017" s="71" t="n">
        <f aca="false">IF(B9017&gt;=Settings!$B$23,1,0)</f>
        <v>1</v>
      </c>
      <c r="J9017" s="71" t="n">
        <v>1</v>
      </c>
      <c r="K9017" s="71" t="n">
        <f aca="false">F9017*I9017*J9017</f>
        <v>3</v>
      </c>
      <c r="L9017" s="71" t="n">
        <f aca="false">E9017*I9017*J9017</f>
        <v>0</v>
      </c>
      <c r="M9017" s="72" t="n">
        <f aca="false">G9017*I9017*J9017</f>
        <v>372.6</v>
      </c>
      <c r="N9017" s="72" t="n">
        <f aca="false">D9017*I9017*J9017</f>
        <v>-0</v>
      </c>
      <c r="O9017" s="71" t="n">
        <f aca="false">F9017*J9017</f>
        <v>3</v>
      </c>
      <c r="P9017" s="71" t="n">
        <f aca="false">E9017*J9017</f>
        <v>0</v>
      </c>
    </row>
    <row r="9018" customFormat="false" ht="15" hidden="false" customHeight="false" outlineLevel="0" collapsed="false">
      <c r="A9018" s="71" t="s">
        <v>63</v>
      </c>
      <c r="B9018" s="71" t="s">
        <v>55</v>
      </c>
      <c r="C9018" s="71" t="s">
        <v>2206</v>
      </c>
      <c r="D9018" s="72" t="n">
        <v>0</v>
      </c>
      <c r="E9018" s="71" t="n">
        <v>0</v>
      </c>
      <c r="F9018" s="71" t="n">
        <v>1</v>
      </c>
      <c r="G9018" s="72" t="n">
        <v>113.59</v>
      </c>
      <c r="H9018" s="72" t="n">
        <v>113.59</v>
      </c>
      <c r="I9018" s="71" t="n">
        <f aca="false">IF(B9018&gt;=Settings!$B$23,1,0)</f>
        <v>1</v>
      </c>
      <c r="J9018" s="71" t="n">
        <v>1</v>
      </c>
      <c r="K9018" s="71" t="n">
        <f aca="false">F9018*I9018*J9018</f>
        <v>1</v>
      </c>
      <c r="L9018" s="71" t="n">
        <f aca="false">E9018*I9018*J9018</f>
        <v>0</v>
      </c>
      <c r="M9018" s="72" t="n">
        <f aca="false">G9018*I9018*J9018</f>
        <v>113.59</v>
      </c>
      <c r="N9018" s="72" t="n">
        <f aca="false">D9018*I9018*J9018</f>
        <v>-0</v>
      </c>
      <c r="O9018" s="71" t="n">
        <f aca="false">F9018*J9018</f>
        <v>1</v>
      </c>
      <c r="P9018" s="71" t="n">
        <f aca="false">E9018*J9018</f>
        <v>0</v>
      </c>
    </row>
    <row r="9019" customFormat="false" ht="15" hidden="false" customHeight="false" outlineLevel="0" collapsed="false">
      <c r="A9019" s="71" t="s">
        <v>59</v>
      </c>
      <c r="B9019" s="71" t="s">
        <v>55</v>
      </c>
      <c r="C9019" s="71" t="s">
        <v>972</v>
      </c>
      <c r="D9019" s="72" t="n">
        <v>0</v>
      </c>
      <c r="E9019" s="71" t="n">
        <v>0</v>
      </c>
      <c r="F9019" s="71" t="n">
        <v>1</v>
      </c>
      <c r="G9019" s="72" t="n">
        <v>240.86</v>
      </c>
      <c r="H9019" s="72" t="n">
        <v>240.86</v>
      </c>
      <c r="I9019" s="71" t="n">
        <f aca="false">IF(B9019&gt;=Settings!$B$23,1,0)</f>
        <v>1</v>
      </c>
      <c r="J9019" s="71" t="n">
        <v>1</v>
      </c>
      <c r="K9019" s="71" t="n">
        <f aca="false">F9019*I9019*J9019</f>
        <v>1</v>
      </c>
      <c r="L9019" s="71" t="n">
        <f aca="false">E9019*I9019*J9019</f>
        <v>0</v>
      </c>
      <c r="M9019" s="72" t="n">
        <f aca="false">G9019*I9019*J9019</f>
        <v>240.86</v>
      </c>
      <c r="N9019" s="72" t="n">
        <f aca="false">D9019*I9019*J9019</f>
        <v>-0</v>
      </c>
      <c r="O9019" s="71" t="n">
        <f aca="false">F9019*J9019</f>
        <v>1</v>
      </c>
      <c r="P9019" s="71" t="n">
        <f aca="false">E9019*J9019</f>
        <v>0</v>
      </c>
    </row>
    <row r="9020" customFormat="false" ht="15" hidden="false" customHeight="false" outlineLevel="0" collapsed="false">
      <c r="A9020" s="71" t="s">
        <v>61</v>
      </c>
      <c r="B9020" s="71" t="s">
        <v>55</v>
      </c>
      <c r="C9020" s="71" t="s">
        <v>1062</v>
      </c>
      <c r="D9020" s="72" t="n">
        <v>0</v>
      </c>
      <c r="E9020" s="71" t="n">
        <v>0</v>
      </c>
      <c r="F9020" s="71" t="n">
        <v>2</v>
      </c>
      <c r="G9020" s="72" t="n">
        <v>218.09</v>
      </c>
      <c r="H9020" s="72" t="n">
        <v>201.74</v>
      </c>
      <c r="I9020" s="71" t="n">
        <f aca="false">IF(B9020&gt;=Settings!$B$23,1,0)</f>
        <v>1</v>
      </c>
      <c r="J9020" s="71" t="n">
        <v>1</v>
      </c>
      <c r="K9020" s="71" t="n">
        <f aca="false">F9020*I9020*J9020</f>
        <v>2</v>
      </c>
      <c r="L9020" s="71" t="n">
        <f aca="false">E9020*I9020*J9020</f>
        <v>0</v>
      </c>
      <c r="M9020" s="72" t="n">
        <f aca="false">G9020*I9020*J9020</f>
        <v>218.09</v>
      </c>
      <c r="N9020" s="72" t="n">
        <f aca="false">D9020*I9020*J9020</f>
        <v>-0</v>
      </c>
      <c r="O9020" s="71" t="n">
        <f aca="false">F9020*J9020</f>
        <v>2</v>
      </c>
      <c r="P9020" s="71" t="n">
        <f aca="false">E9020*J9020</f>
        <v>0</v>
      </c>
    </row>
    <row r="9021" customFormat="false" ht="15" hidden="false" customHeight="false" outlineLevel="0" collapsed="false">
      <c r="A9021" s="71" t="s">
        <v>63</v>
      </c>
      <c r="B9021" s="71" t="s">
        <v>55</v>
      </c>
      <c r="C9021" s="71" t="s">
        <v>186</v>
      </c>
      <c r="D9021" s="72" t="n">
        <v>0</v>
      </c>
      <c r="E9021" s="71" t="n">
        <v>0</v>
      </c>
      <c r="F9021" s="71" t="n">
        <v>4</v>
      </c>
      <c r="G9021" s="72" t="n">
        <v>14.36</v>
      </c>
      <c r="H9021" s="72" t="n">
        <v>14.36</v>
      </c>
      <c r="I9021" s="71" t="n">
        <f aca="false">IF(B9021&gt;=Settings!$B$23,1,0)</f>
        <v>1</v>
      </c>
      <c r="J9021" s="71" t="n">
        <v>1</v>
      </c>
      <c r="K9021" s="71" t="n">
        <f aca="false">F9021*I9021*J9021</f>
        <v>4</v>
      </c>
      <c r="L9021" s="71" t="n">
        <f aca="false">E9021*I9021*J9021</f>
        <v>0</v>
      </c>
      <c r="M9021" s="72" t="n">
        <f aca="false">G9021*I9021*J9021</f>
        <v>14.36</v>
      </c>
      <c r="N9021" s="72" t="n">
        <f aca="false">D9021*I9021*J9021</f>
        <v>-0</v>
      </c>
      <c r="O9021" s="71" t="n">
        <f aca="false">F9021*J9021</f>
        <v>4</v>
      </c>
      <c r="P9021" s="71" t="n">
        <f aca="false">E9021*J9021</f>
        <v>0</v>
      </c>
    </row>
    <row r="9022" customFormat="false" ht="15" hidden="false" customHeight="false" outlineLevel="0" collapsed="false">
      <c r="A9022" s="71" t="s">
        <v>60</v>
      </c>
      <c r="B9022" s="71" t="s">
        <v>55</v>
      </c>
      <c r="C9022" s="71" t="s">
        <v>1845</v>
      </c>
      <c r="D9022" s="72" t="n">
        <v>0</v>
      </c>
      <c r="E9022" s="71" t="n">
        <v>0</v>
      </c>
      <c r="F9022" s="71" t="n">
        <v>6</v>
      </c>
      <c r="G9022" s="72" t="n">
        <v>627</v>
      </c>
      <c r="H9022" s="72" t="n">
        <v>595.67</v>
      </c>
      <c r="I9022" s="71" t="n">
        <f aca="false">IF(B9022&gt;=Settings!$B$23,1,0)</f>
        <v>1</v>
      </c>
      <c r="J9022" s="71" t="n">
        <v>1</v>
      </c>
      <c r="K9022" s="71" t="n">
        <f aca="false">F9022*I9022*J9022</f>
        <v>6</v>
      </c>
      <c r="L9022" s="71" t="n">
        <f aca="false">E9022*I9022*J9022</f>
        <v>0</v>
      </c>
      <c r="M9022" s="72" t="n">
        <f aca="false">G9022*I9022*J9022</f>
        <v>627</v>
      </c>
      <c r="N9022" s="72" t="n">
        <f aca="false">D9022*I9022*J9022</f>
        <v>-0</v>
      </c>
      <c r="O9022" s="71" t="n">
        <f aca="false">F9022*J9022</f>
        <v>6</v>
      </c>
      <c r="P9022" s="71" t="n">
        <f aca="false">E9022*J9022</f>
        <v>0</v>
      </c>
    </row>
    <row r="9023" customFormat="false" ht="15" hidden="false" customHeight="false" outlineLevel="0" collapsed="false">
      <c r="A9023" s="71" t="s">
        <v>59</v>
      </c>
      <c r="B9023" s="71" t="s">
        <v>55</v>
      </c>
      <c r="C9023" s="71" t="s">
        <v>1224</v>
      </c>
      <c r="D9023" s="72" t="n">
        <v>95.41</v>
      </c>
      <c r="E9023" s="71" t="n">
        <v>1</v>
      </c>
      <c r="F9023" s="71" t="n">
        <v>1</v>
      </c>
      <c r="G9023" s="72" t="n">
        <v>95.41</v>
      </c>
      <c r="H9023" s="72" t="n">
        <v>0</v>
      </c>
      <c r="I9023" s="71" t="n">
        <f aca="false">IF(B9023&gt;=Settings!$B$23,1,0)</f>
        <v>1</v>
      </c>
      <c r="J9023" s="71" t="n">
        <v>1</v>
      </c>
      <c r="K9023" s="71" t="n">
        <f aca="false">F9023*I9023*J9023</f>
        <v>1</v>
      </c>
      <c r="L9023" s="71" t="n">
        <f aca="false">E9023*I9023*J9023</f>
        <v>1</v>
      </c>
      <c r="M9023" s="72" t="n">
        <f aca="false">G9023*I9023*J9023</f>
        <v>95.41</v>
      </c>
      <c r="N9023" s="72" t="n">
        <f aca="false">D9023*I9023*J9023</f>
        <v>95.41</v>
      </c>
      <c r="O9023" s="71" t="n">
        <f aca="false">F9023*J9023</f>
        <v>1</v>
      </c>
      <c r="P9023" s="71" t="n">
        <f aca="false">E9023*J9023</f>
        <v>1</v>
      </c>
    </row>
    <row r="9024" customFormat="false" ht="15" hidden="false" customHeight="false" outlineLevel="0" collapsed="false">
      <c r="A9024" s="71" t="s">
        <v>61</v>
      </c>
      <c r="B9024" s="71" t="s">
        <v>55</v>
      </c>
      <c r="C9024" s="71" t="s">
        <v>1138</v>
      </c>
      <c r="D9024" s="72" t="n">
        <v>50.18</v>
      </c>
      <c r="E9024" s="71" t="n">
        <v>1</v>
      </c>
      <c r="F9024" s="71" t="n">
        <v>1</v>
      </c>
      <c r="G9024" s="72" t="n">
        <v>59.05</v>
      </c>
      <c r="H9024" s="72" t="n">
        <v>8.87</v>
      </c>
      <c r="I9024" s="71" t="n">
        <f aca="false">IF(B9024&gt;=Settings!$B$23,1,0)</f>
        <v>1</v>
      </c>
      <c r="J9024" s="71" t="n">
        <v>1</v>
      </c>
      <c r="K9024" s="71" t="n">
        <f aca="false">F9024*I9024*J9024</f>
        <v>1</v>
      </c>
      <c r="L9024" s="71" t="n">
        <f aca="false">E9024*I9024*J9024</f>
        <v>1</v>
      </c>
      <c r="M9024" s="72" t="n">
        <f aca="false">G9024*I9024*J9024</f>
        <v>59.05</v>
      </c>
      <c r="N9024" s="72" t="n">
        <f aca="false">D9024*I9024*J9024</f>
        <v>50.18</v>
      </c>
      <c r="O9024" s="71" t="n">
        <f aca="false">F9024*J9024</f>
        <v>1</v>
      </c>
      <c r="P9024" s="71" t="n">
        <f aca="false">E9024*J9024</f>
        <v>1</v>
      </c>
    </row>
    <row r="9025" customFormat="false" ht="15" hidden="false" customHeight="false" outlineLevel="0" collapsed="false">
      <c r="A9025" s="71" t="s">
        <v>61</v>
      </c>
      <c r="B9025" s="71" t="s">
        <v>55</v>
      </c>
      <c r="C9025" s="71" t="s">
        <v>977</v>
      </c>
      <c r="D9025" s="72" t="n">
        <v>0</v>
      </c>
      <c r="E9025" s="71" t="n">
        <v>0</v>
      </c>
      <c r="F9025" s="71" t="n">
        <v>7</v>
      </c>
      <c r="G9025" s="72" t="n">
        <v>56.96</v>
      </c>
      <c r="H9025" s="72" t="n">
        <v>54.53</v>
      </c>
      <c r="I9025" s="71" t="n">
        <f aca="false">IF(B9025&gt;=Settings!$B$23,1,0)</f>
        <v>1</v>
      </c>
      <c r="J9025" s="71" t="n">
        <v>1</v>
      </c>
      <c r="K9025" s="71" t="n">
        <f aca="false">F9025*I9025*J9025</f>
        <v>7</v>
      </c>
      <c r="L9025" s="71" t="n">
        <f aca="false">E9025*I9025*J9025</f>
        <v>0</v>
      </c>
      <c r="M9025" s="72" t="n">
        <f aca="false">G9025*I9025*J9025</f>
        <v>56.96</v>
      </c>
      <c r="N9025" s="72" t="n">
        <f aca="false">D9025*I9025*J9025</f>
        <v>-0</v>
      </c>
      <c r="O9025" s="71" t="n">
        <f aca="false">F9025*J9025</f>
        <v>7</v>
      </c>
      <c r="P9025" s="71" t="n">
        <f aca="false">E9025*J9025</f>
        <v>0</v>
      </c>
    </row>
    <row r="9026" customFormat="false" ht="15" hidden="false" customHeight="false" outlineLevel="0" collapsed="false">
      <c r="A9026" s="71" t="s">
        <v>63</v>
      </c>
      <c r="B9026" s="71" t="s">
        <v>55</v>
      </c>
      <c r="C9026" s="71" t="s">
        <v>2331</v>
      </c>
      <c r="D9026" s="72" t="n">
        <v>0</v>
      </c>
      <c r="E9026" s="71" t="n">
        <v>0</v>
      </c>
      <c r="F9026" s="71" t="n">
        <v>1</v>
      </c>
      <c r="G9026" s="72" t="n">
        <v>31.77</v>
      </c>
      <c r="H9026" s="72" t="n">
        <v>31.77</v>
      </c>
      <c r="I9026" s="71" t="n">
        <f aca="false">IF(B9026&gt;=Settings!$B$23,1,0)</f>
        <v>1</v>
      </c>
      <c r="J9026" s="71" t="n">
        <v>1</v>
      </c>
      <c r="K9026" s="71" t="n">
        <f aca="false">F9026*I9026*J9026</f>
        <v>1</v>
      </c>
      <c r="L9026" s="71" t="n">
        <f aca="false">E9026*I9026*J9026</f>
        <v>0</v>
      </c>
      <c r="M9026" s="72" t="n">
        <f aca="false">G9026*I9026*J9026</f>
        <v>31.77</v>
      </c>
      <c r="N9026" s="72" t="n">
        <f aca="false">D9026*I9026*J9026</f>
        <v>-0</v>
      </c>
      <c r="O9026" s="71" t="n">
        <f aca="false">F9026*J9026</f>
        <v>1</v>
      </c>
      <c r="P9026" s="71" t="n">
        <f aca="false">E9026*J9026</f>
        <v>0</v>
      </c>
    </row>
    <row r="9027" customFormat="false" ht="15" hidden="false" customHeight="false" outlineLevel="0" collapsed="false">
      <c r="A9027" s="71" t="s">
        <v>60</v>
      </c>
      <c r="B9027" s="71" t="s">
        <v>55</v>
      </c>
      <c r="C9027" s="71" t="s">
        <v>908</v>
      </c>
      <c r="D9027" s="72" t="n">
        <v>29</v>
      </c>
      <c r="E9027" s="71" t="n">
        <v>2</v>
      </c>
      <c r="F9027" s="71" t="n">
        <v>41</v>
      </c>
      <c r="G9027" s="72" t="n">
        <v>594.5</v>
      </c>
      <c r="H9027" s="72" t="n">
        <v>540.85</v>
      </c>
      <c r="I9027" s="71" t="n">
        <f aca="false">IF(B9027&gt;=Settings!$B$23,1,0)</f>
        <v>1</v>
      </c>
      <c r="J9027" s="71" t="n">
        <v>1</v>
      </c>
      <c r="K9027" s="71" t="n">
        <f aca="false">F9027*I9027*J9027</f>
        <v>41</v>
      </c>
      <c r="L9027" s="71" t="n">
        <f aca="false">E9027*I9027*J9027</f>
        <v>2</v>
      </c>
      <c r="M9027" s="72" t="n">
        <f aca="false">G9027*I9027*J9027</f>
        <v>594.5</v>
      </c>
      <c r="N9027" s="72" t="n">
        <f aca="false">D9027*I9027*J9027</f>
        <v>29</v>
      </c>
      <c r="O9027" s="71" t="n">
        <f aca="false">F9027*J9027</f>
        <v>41</v>
      </c>
      <c r="P9027" s="71" t="n">
        <f aca="false">E9027*J9027</f>
        <v>2</v>
      </c>
    </row>
    <row r="9028" customFormat="false" ht="15" hidden="false" customHeight="false" outlineLevel="0" collapsed="false">
      <c r="A9028" s="71" t="s">
        <v>59</v>
      </c>
      <c r="B9028" s="71" t="s">
        <v>55</v>
      </c>
      <c r="C9028" s="71" t="s">
        <v>1043</v>
      </c>
      <c r="D9028" s="72" t="n">
        <v>54.5</v>
      </c>
      <c r="E9028" s="71" t="n">
        <v>1</v>
      </c>
      <c r="F9028" s="71" t="n">
        <v>11</v>
      </c>
      <c r="G9028" s="72" t="n">
        <v>626.77</v>
      </c>
      <c r="H9028" s="72" t="n">
        <v>536.86</v>
      </c>
      <c r="I9028" s="71" t="n">
        <f aca="false">IF(B9028&gt;=Settings!$B$23,1,0)</f>
        <v>1</v>
      </c>
      <c r="J9028" s="71" t="n">
        <v>1</v>
      </c>
      <c r="K9028" s="71" t="n">
        <f aca="false">F9028*I9028*J9028</f>
        <v>11</v>
      </c>
      <c r="L9028" s="71" t="n">
        <f aca="false">E9028*I9028*J9028</f>
        <v>1</v>
      </c>
      <c r="M9028" s="72" t="n">
        <f aca="false">G9028*I9028*J9028</f>
        <v>626.77</v>
      </c>
      <c r="N9028" s="72" t="n">
        <f aca="false">D9028*I9028*J9028</f>
        <v>54.5</v>
      </c>
      <c r="O9028" s="71" t="n">
        <f aca="false">F9028*J9028</f>
        <v>11</v>
      </c>
      <c r="P9028" s="71" t="n">
        <f aca="false">E9028*J9028</f>
        <v>1</v>
      </c>
    </row>
    <row r="9029" customFormat="false" ht="15" hidden="false" customHeight="false" outlineLevel="0" collapsed="false">
      <c r="A9029" s="71" t="s">
        <v>60</v>
      </c>
      <c r="B9029" s="71" t="s">
        <v>55</v>
      </c>
      <c r="C9029" s="71" t="s">
        <v>2151</v>
      </c>
      <c r="D9029" s="72" t="n">
        <v>89.95</v>
      </c>
      <c r="E9029" s="71" t="n">
        <v>1</v>
      </c>
      <c r="F9029" s="71" t="n">
        <v>3</v>
      </c>
      <c r="G9029" s="72" t="n">
        <v>254.4</v>
      </c>
      <c r="H9029" s="72" t="n">
        <v>152.6</v>
      </c>
      <c r="I9029" s="71" t="n">
        <f aca="false">IF(B9029&gt;=Settings!$B$23,1,0)</f>
        <v>1</v>
      </c>
      <c r="J9029" s="71" t="n">
        <v>1</v>
      </c>
      <c r="K9029" s="71" t="n">
        <f aca="false">F9029*I9029*J9029</f>
        <v>3</v>
      </c>
      <c r="L9029" s="71" t="n">
        <f aca="false">E9029*I9029*J9029</f>
        <v>1</v>
      </c>
      <c r="M9029" s="72" t="n">
        <f aca="false">G9029*I9029*J9029</f>
        <v>254.4</v>
      </c>
      <c r="N9029" s="72" t="n">
        <f aca="false">D9029*I9029*J9029</f>
        <v>89.95</v>
      </c>
      <c r="O9029" s="71" t="n">
        <f aca="false">F9029*J9029</f>
        <v>3</v>
      </c>
      <c r="P9029" s="71" t="n">
        <f aca="false">E9029*J9029</f>
        <v>1</v>
      </c>
    </row>
    <row r="9030" customFormat="false" ht="15" hidden="false" customHeight="false" outlineLevel="0" collapsed="false">
      <c r="A9030" s="71" t="s">
        <v>59</v>
      </c>
      <c r="B9030" s="71" t="s">
        <v>55</v>
      </c>
      <c r="C9030" s="71" t="s">
        <v>1046</v>
      </c>
      <c r="D9030" s="72" t="n">
        <v>0</v>
      </c>
      <c r="E9030" s="71" t="n">
        <v>0</v>
      </c>
      <c r="F9030" s="71" t="n">
        <v>2</v>
      </c>
      <c r="G9030" s="72" t="n">
        <v>190.81</v>
      </c>
      <c r="H9030" s="72" t="n">
        <v>177.2</v>
      </c>
      <c r="I9030" s="71" t="n">
        <f aca="false">IF(B9030&gt;=Settings!$B$23,1,0)</f>
        <v>1</v>
      </c>
      <c r="J9030" s="71" t="n">
        <v>1</v>
      </c>
      <c r="K9030" s="71" t="n">
        <f aca="false">F9030*I9030*J9030</f>
        <v>2</v>
      </c>
      <c r="L9030" s="71" t="n">
        <f aca="false">E9030*I9030*J9030</f>
        <v>0</v>
      </c>
      <c r="M9030" s="72" t="n">
        <f aca="false">G9030*I9030*J9030</f>
        <v>190.81</v>
      </c>
      <c r="N9030" s="72" t="n">
        <f aca="false">D9030*I9030*J9030</f>
        <v>-0</v>
      </c>
      <c r="O9030" s="71" t="n">
        <f aca="false">F9030*J9030</f>
        <v>2</v>
      </c>
      <c r="P9030" s="71" t="n">
        <f aca="false">E9030*J9030</f>
        <v>0</v>
      </c>
    </row>
    <row r="9031" customFormat="false" ht="15" hidden="false" customHeight="false" outlineLevel="0" collapsed="false">
      <c r="A9031" s="71" t="s">
        <v>61</v>
      </c>
      <c r="B9031" s="71" t="s">
        <v>55</v>
      </c>
      <c r="C9031" s="71" t="s">
        <v>2090</v>
      </c>
      <c r="D9031" s="72" t="n">
        <v>0</v>
      </c>
      <c r="E9031" s="71" t="n">
        <v>0</v>
      </c>
      <c r="F9031" s="71" t="n">
        <v>1</v>
      </c>
      <c r="G9031" s="72" t="n">
        <v>63.59</v>
      </c>
      <c r="H9031" s="72" t="n">
        <v>63.59</v>
      </c>
      <c r="I9031" s="71" t="n">
        <f aca="false">IF(B9031&gt;=Settings!$B$23,1,0)</f>
        <v>1</v>
      </c>
      <c r="J9031" s="71" t="n">
        <v>1</v>
      </c>
      <c r="K9031" s="71" t="n">
        <f aca="false">F9031*I9031*J9031</f>
        <v>1</v>
      </c>
      <c r="L9031" s="71" t="n">
        <f aca="false">E9031*I9031*J9031</f>
        <v>0</v>
      </c>
      <c r="M9031" s="72" t="n">
        <f aca="false">G9031*I9031*J9031</f>
        <v>63.59</v>
      </c>
      <c r="N9031" s="72" t="n">
        <f aca="false">D9031*I9031*J9031</f>
        <v>-0</v>
      </c>
      <c r="O9031" s="71" t="n">
        <f aca="false">F9031*J9031</f>
        <v>1</v>
      </c>
      <c r="P9031" s="71" t="n">
        <f aca="false">E9031*J9031</f>
        <v>0</v>
      </c>
    </row>
    <row r="9032" customFormat="false" ht="15" hidden="false" customHeight="false" outlineLevel="0" collapsed="false">
      <c r="A9032" s="71" t="s">
        <v>61</v>
      </c>
      <c r="B9032" s="71" t="s">
        <v>55</v>
      </c>
      <c r="C9032" s="71" t="s">
        <v>905</v>
      </c>
      <c r="D9032" s="72" t="n">
        <v>0</v>
      </c>
      <c r="E9032" s="71" t="n">
        <v>0</v>
      </c>
      <c r="F9032" s="71" t="n">
        <v>1</v>
      </c>
      <c r="G9032" s="72" t="n">
        <v>63.58</v>
      </c>
      <c r="H9032" s="72" t="n">
        <v>54.06</v>
      </c>
      <c r="I9032" s="71" t="n">
        <f aca="false">IF(B9032&gt;=Settings!$B$23,1,0)</f>
        <v>1</v>
      </c>
      <c r="J9032" s="71" t="n">
        <v>1</v>
      </c>
      <c r="K9032" s="71" t="n">
        <f aca="false">F9032*I9032*J9032</f>
        <v>1</v>
      </c>
      <c r="L9032" s="71" t="n">
        <f aca="false">E9032*I9032*J9032</f>
        <v>0</v>
      </c>
      <c r="M9032" s="72" t="n">
        <f aca="false">G9032*I9032*J9032</f>
        <v>63.58</v>
      </c>
      <c r="N9032" s="72" t="n">
        <f aca="false">D9032*I9032*J9032</f>
        <v>-0</v>
      </c>
      <c r="O9032" s="71" t="n">
        <f aca="false">F9032*J9032</f>
        <v>1</v>
      </c>
      <c r="P9032" s="71" t="n">
        <f aca="false">E9032*J9032</f>
        <v>0</v>
      </c>
    </row>
    <row r="9033" customFormat="false" ht="15" hidden="false" customHeight="false" outlineLevel="0" collapsed="false">
      <c r="A9033" s="71" t="s">
        <v>59</v>
      </c>
      <c r="B9033" s="71" t="s">
        <v>55</v>
      </c>
      <c r="C9033" s="71" t="s">
        <v>881</v>
      </c>
      <c r="D9033" s="72" t="n">
        <v>0</v>
      </c>
      <c r="E9033" s="71" t="n">
        <v>0</v>
      </c>
      <c r="F9033" s="71" t="n">
        <v>5</v>
      </c>
      <c r="G9033" s="72" t="n">
        <v>881.6</v>
      </c>
      <c r="H9033" s="72" t="n">
        <v>815.26</v>
      </c>
      <c r="I9033" s="71" t="n">
        <f aca="false">IF(B9033&gt;=Settings!$B$23,1,0)</f>
        <v>1</v>
      </c>
      <c r="J9033" s="71" t="n">
        <v>1</v>
      </c>
      <c r="K9033" s="71" t="n">
        <f aca="false">F9033*I9033*J9033</f>
        <v>5</v>
      </c>
      <c r="L9033" s="71" t="n">
        <f aca="false">E9033*I9033*J9033</f>
        <v>0</v>
      </c>
      <c r="M9033" s="72" t="n">
        <f aca="false">G9033*I9033*J9033</f>
        <v>881.6</v>
      </c>
      <c r="N9033" s="72" t="n">
        <f aca="false">D9033*I9033*J9033</f>
        <v>-0</v>
      </c>
      <c r="O9033" s="71" t="n">
        <f aca="false">F9033*J9033</f>
        <v>5</v>
      </c>
      <c r="P9033" s="71" t="n">
        <f aca="false">E9033*J9033</f>
        <v>0</v>
      </c>
    </row>
    <row r="9034" customFormat="false" ht="15" hidden="false" customHeight="false" outlineLevel="0" collapsed="false">
      <c r="A9034" s="71" t="s">
        <v>61</v>
      </c>
      <c r="B9034" s="71" t="s">
        <v>55</v>
      </c>
      <c r="C9034" s="71" t="s">
        <v>1040</v>
      </c>
      <c r="D9034" s="72" t="n">
        <v>0</v>
      </c>
      <c r="E9034" s="71" t="n">
        <v>0</v>
      </c>
      <c r="F9034" s="71" t="n">
        <v>1</v>
      </c>
      <c r="G9034" s="72" t="n">
        <v>45.41</v>
      </c>
      <c r="H9034" s="72" t="n">
        <v>45.41</v>
      </c>
      <c r="I9034" s="71" t="n">
        <f aca="false">IF(B9034&gt;=Settings!$B$23,1,0)</f>
        <v>1</v>
      </c>
      <c r="J9034" s="71" t="n">
        <v>1</v>
      </c>
      <c r="K9034" s="71" t="n">
        <f aca="false">F9034*I9034*J9034</f>
        <v>1</v>
      </c>
      <c r="L9034" s="71" t="n">
        <f aca="false">E9034*I9034*J9034</f>
        <v>0</v>
      </c>
      <c r="M9034" s="72" t="n">
        <f aca="false">G9034*I9034*J9034</f>
        <v>45.41</v>
      </c>
      <c r="N9034" s="72" t="n">
        <f aca="false">D9034*I9034*J9034</f>
        <v>-0</v>
      </c>
      <c r="O9034" s="71" t="n">
        <f aca="false">F9034*J9034</f>
        <v>1</v>
      </c>
      <c r="P9034" s="71" t="n">
        <f aca="false">E9034*J9034</f>
        <v>0</v>
      </c>
    </row>
    <row r="9035" customFormat="false" ht="15" hidden="false" customHeight="false" outlineLevel="0" collapsed="false">
      <c r="A9035" s="71" t="s">
        <v>61</v>
      </c>
      <c r="B9035" s="71" t="s">
        <v>55</v>
      </c>
      <c r="C9035" s="71" t="s">
        <v>1252</v>
      </c>
      <c r="D9035" s="72" t="n">
        <v>0</v>
      </c>
      <c r="E9035" s="71" t="n">
        <v>0</v>
      </c>
      <c r="F9035" s="71" t="n">
        <v>16</v>
      </c>
      <c r="G9035" s="72" t="n">
        <v>1331.06</v>
      </c>
      <c r="H9035" s="72" t="n">
        <v>1305.88</v>
      </c>
      <c r="I9035" s="71" t="n">
        <f aca="false">IF(B9035&gt;=Settings!$B$23,1,0)</f>
        <v>1</v>
      </c>
      <c r="J9035" s="71" t="n">
        <v>1</v>
      </c>
      <c r="K9035" s="71" t="n">
        <f aca="false">F9035*I9035*J9035</f>
        <v>16</v>
      </c>
      <c r="L9035" s="71" t="n">
        <f aca="false">E9035*I9035*J9035</f>
        <v>0</v>
      </c>
      <c r="M9035" s="72" t="n">
        <f aca="false">G9035*I9035*J9035</f>
        <v>1331.06</v>
      </c>
      <c r="N9035" s="72" t="n">
        <f aca="false">D9035*I9035*J9035</f>
        <v>-0</v>
      </c>
      <c r="O9035" s="71" t="n">
        <f aca="false">F9035*J9035</f>
        <v>16</v>
      </c>
      <c r="P9035" s="71" t="n">
        <f aca="false">E9035*J9035</f>
        <v>0</v>
      </c>
    </row>
    <row r="9036" customFormat="false" ht="15" hidden="false" customHeight="false" outlineLevel="0" collapsed="false">
      <c r="A9036" s="71" t="s">
        <v>59</v>
      </c>
      <c r="B9036" s="71" t="s">
        <v>55</v>
      </c>
      <c r="C9036" s="71" t="s">
        <v>877</v>
      </c>
      <c r="D9036" s="72" t="n">
        <v>99.95</v>
      </c>
      <c r="E9036" s="71" t="n">
        <v>1</v>
      </c>
      <c r="F9036" s="71" t="n">
        <v>10</v>
      </c>
      <c r="G9036" s="72" t="n">
        <v>1040.43</v>
      </c>
      <c r="H9036" s="72" t="n">
        <v>940.48</v>
      </c>
      <c r="I9036" s="71" t="n">
        <f aca="false">IF(B9036&gt;=Settings!$B$23,1,0)</f>
        <v>1</v>
      </c>
      <c r="J9036" s="71" t="n">
        <v>1</v>
      </c>
      <c r="K9036" s="71" t="n">
        <f aca="false">F9036*I9036*J9036</f>
        <v>10</v>
      </c>
      <c r="L9036" s="71" t="n">
        <f aca="false">E9036*I9036*J9036</f>
        <v>1</v>
      </c>
      <c r="M9036" s="72" t="n">
        <f aca="false">G9036*I9036*J9036</f>
        <v>1040.43</v>
      </c>
      <c r="N9036" s="72" t="n">
        <f aca="false">D9036*I9036*J9036</f>
        <v>99.95</v>
      </c>
      <c r="O9036" s="71" t="n">
        <f aca="false">F9036*J9036</f>
        <v>10</v>
      </c>
      <c r="P9036" s="71" t="n">
        <f aca="false">E9036*J9036</f>
        <v>1</v>
      </c>
    </row>
    <row r="9037" customFormat="false" ht="15" hidden="false" customHeight="false" outlineLevel="0" collapsed="false">
      <c r="A9037" s="71" t="s">
        <v>60</v>
      </c>
      <c r="B9037" s="71" t="s">
        <v>55</v>
      </c>
      <c r="C9037" s="71" t="s">
        <v>881</v>
      </c>
      <c r="D9037" s="72" t="n">
        <v>0</v>
      </c>
      <c r="E9037" s="71" t="n">
        <v>0</v>
      </c>
      <c r="F9037" s="71" t="n">
        <v>3</v>
      </c>
      <c r="G9037" s="72" t="n">
        <v>477.15</v>
      </c>
      <c r="H9037" s="72" t="n">
        <v>477.15</v>
      </c>
      <c r="I9037" s="71" t="n">
        <f aca="false">IF(B9037&gt;=Settings!$B$23,1,0)</f>
        <v>1</v>
      </c>
      <c r="J9037" s="71" t="n">
        <v>1</v>
      </c>
      <c r="K9037" s="71" t="n">
        <f aca="false">F9037*I9037*J9037</f>
        <v>3</v>
      </c>
      <c r="L9037" s="71" t="n">
        <f aca="false">E9037*I9037*J9037</f>
        <v>0</v>
      </c>
      <c r="M9037" s="72" t="n">
        <f aca="false">G9037*I9037*J9037</f>
        <v>477.15</v>
      </c>
      <c r="N9037" s="72" t="n">
        <f aca="false">D9037*I9037*J9037</f>
        <v>-0</v>
      </c>
      <c r="O9037" s="71" t="n">
        <f aca="false">F9037*J9037</f>
        <v>3</v>
      </c>
      <c r="P9037" s="71" t="n">
        <f aca="false">E9037*J9037</f>
        <v>0</v>
      </c>
    </row>
    <row r="9038" customFormat="false" ht="15" hidden="false" customHeight="false" outlineLevel="0" collapsed="false">
      <c r="A9038" s="71" t="s">
        <v>60</v>
      </c>
      <c r="B9038" s="71" t="s">
        <v>55</v>
      </c>
      <c r="C9038" s="71" t="s">
        <v>952</v>
      </c>
      <c r="D9038" s="72" t="n">
        <v>233.05</v>
      </c>
      <c r="E9038" s="71" t="n">
        <v>3</v>
      </c>
      <c r="F9038" s="71" t="n">
        <v>19</v>
      </c>
      <c r="G9038" s="72" t="n">
        <v>1489.96</v>
      </c>
      <c r="H9038" s="72" t="n">
        <v>1177.94</v>
      </c>
      <c r="I9038" s="71" t="n">
        <f aca="false">IF(B9038&gt;=Settings!$B$23,1,0)</f>
        <v>1</v>
      </c>
      <c r="J9038" s="71" t="n">
        <v>1</v>
      </c>
      <c r="K9038" s="71" t="n">
        <f aca="false">F9038*I9038*J9038</f>
        <v>19</v>
      </c>
      <c r="L9038" s="71" t="n">
        <f aca="false">E9038*I9038*J9038</f>
        <v>3</v>
      </c>
      <c r="M9038" s="72" t="n">
        <f aca="false">G9038*I9038*J9038</f>
        <v>1489.96</v>
      </c>
      <c r="N9038" s="72" t="n">
        <f aca="false">D9038*I9038*J9038</f>
        <v>233.05</v>
      </c>
      <c r="O9038" s="71" t="n">
        <f aca="false">F9038*J9038</f>
        <v>19</v>
      </c>
      <c r="P9038" s="71" t="n">
        <f aca="false">E9038*J9038</f>
        <v>3</v>
      </c>
    </row>
    <row r="9039" customFormat="false" ht="15" hidden="false" customHeight="false" outlineLevel="0" collapsed="false">
      <c r="A9039" s="71" t="s">
        <v>59</v>
      </c>
      <c r="B9039" s="71" t="s">
        <v>55</v>
      </c>
      <c r="C9039" s="71" t="s">
        <v>878</v>
      </c>
      <c r="D9039" s="72" t="n">
        <v>109.05</v>
      </c>
      <c r="E9039" s="71" t="n">
        <v>1</v>
      </c>
      <c r="F9039" s="71" t="n">
        <v>10</v>
      </c>
      <c r="G9039" s="72" t="n">
        <v>1135.95</v>
      </c>
      <c r="H9039" s="72" t="n">
        <v>974.19</v>
      </c>
      <c r="I9039" s="71" t="n">
        <f aca="false">IF(B9039&gt;=Settings!$B$23,1,0)</f>
        <v>1</v>
      </c>
      <c r="J9039" s="71" t="n">
        <v>1</v>
      </c>
      <c r="K9039" s="71" t="n">
        <f aca="false">F9039*I9039*J9039</f>
        <v>10</v>
      </c>
      <c r="L9039" s="71" t="n">
        <f aca="false">E9039*I9039*J9039</f>
        <v>1</v>
      </c>
      <c r="M9039" s="72" t="n">
        <f aca="false">G9039*I9039*J9039</f>
        <v>1135.95</v>
      </c>
      <c r="N9039" s="72" t="n">
        <f aca="false">D9039*I9039*J9039</f>
        <v>109.05</v>
      </c>
      <c r="O9039" s="71" t="n">
        <f aca="false">F9039*J9039</f>
        <v>10</v>
      </c>
      <c r="P9039" s="71" t="n">
        <f aca="false">E9039*J9039</f>
        <v>1</v>
      </c>
    </row>
    <row r="9040" customFormat="false" ht="15" hidden="false" customHeight="false" outlineLevel="0" collapsed="false">
      <c r="A9040" s="71" t="s">
        <v>59</v>
      </c>
      <c r="B9040" s="71" t="s">
        <v>55</v>
      </c>
      <c r="C9040" s="71" t="s">
        <v>652</v>
      </c>
      <c r="D9040" s="72" t="n">
        <v>0</v>
      </c>
      <c r="E9040" s="71" t="n">
        <v>0</v>
      </c>
      <c r="F9040" s="71" t="n">
        <v>4</v>
      </c>
      <c r="G9040" s="72" t="n">
        <v>127.08</v>
      </c>
      <c r="H9040" s="72" t="n">
        <v>122.32</v>
      </c>
      <c r="I9040" s="71" t="n">
        <f aca="false">IF(B9040&gt;=Settings!$B$23,1,0)</f>
        <v>1</v>
      </c>
      <c r="J9040" s="71" t="n">
        <v>1</v>
      </c>
      <c r="K9040" s="71" t="n">
        <f aca="false">F9040*I9040*J9040</f>
        <v>4</v>
      </c>
      <c r="L9040" s="71" t="n">
        <f aca="false">E9040*I9040*J9040</f>
        <v>0</v>
      </c>
      <c r="M9040" s="72" t="n">
        <f aca="false">G9040*I9040*J9040</f>
        <v>127.08</v>
      </c>
      <c r="N9040" s="72" t="n">
        <f aca="false">D9040*I9040*J9040</f>
        <v>-0</v>
      </c>
      <c r="O9040" s="71" t="n">
        <f aca="false">F9040*J9040</f>
        <v>4</v>
      </c>
      <c r="P9040" s="71" t="n">
        <f aca="false">E9040*J9040</f>
        <v>0</v>
      </c>
    </row>
    <row r="9041" customFormat="false" ht="15" hidden="false" customHeight="false" outlineLevel="0" collapsed="false">
      <c r="A9041" s="71" t="s">
        <v>61</v>
      </c>
      <c r="B9041" s="71" t="s">
        <v>55</v>
      </c>
      <c r="C9041" s="71" t="s">
        <v>652</v>
      </c>
      <c r="D9041" s="72" t="n">
        <v>0</v>
      </c>
      <c r="E9041" s="71" t="n">
        <v>0</v>
      </c>
      <c r="F9041" s="71" t="n">
        <v>2</v>
      </c>
      <c r="G9041" s="72" t="n">
        <v>63.54</v>
      </c>
      <c r="H9041" s="72" t="n">
        <v>63.54</v>
      </c>
      <c r="I9041" s="71" t="n">
        <f aca="false">IF(B9041&gt;=Settings!$B$23,1,0)</f>
        <v>1</v>
      </c>
      <c r="J9041" s="71" t="n">
        <v>1</v>
      </c>
      <c r="K9041" s="71" t="n">
        <f aca="false">F9041*I9041*J9041</f>
        <v>2</v>
      </c>
      <c r="L9041" s="71" t="n">
        <f aca="false">E9041*I9041*J9041</f>
        <v>0</v>
      </c>
      <c r="M9041" s="72" t="n">
        <f aca="false">G9041*I9041*J9041</f>
        <v>63.54</v>
      </c>
      <c r="N9041" s="72" t="n">
        <f aca="false">D9041*I9041*J9041</f>
        <v>-0</v>
      </c>
      <c r="O9041" s="71" t="n">
        <f aca="false">F9041*J9041</f>
        <v>2</v>
      </c>
      <c r="P9041" s="71" t="n">
        <f aca="false">E9041*J9041</f>
        <v>0</v>
      </c>
    </row>
    <row r="9042" customFormat="false" ht="15" hidden="false" customHeight="false" outlineLevel="0" collapsed="false">
      <c r="A9042" s="71" t="s">
        <v>60</v>
      </c>
      <c r="B9042" s="71" t="s">
        <v>55</v>
      </c>
      <c r="C9042" s="71" t="s">
        <v>1048</v>
      </c>
      <c r="D9042" s="72" t="n">
        <v>0</v>
      </c>
      <c r="E9042" s="71" t="n">
        <v>0</v>
      </c>
      <c r="F9042" s="71" t="n">
        <v>1</v>
      </c>
      <c r="G9042" s="72" t="n">
        <v>231.77</v>
      </c>
      <c r="H9042" s="72" t="n">
        <v>231.77</v>
      </c>
      <c r="I9042" s="71" t="n">
        <f aca="false">IF(B9042&gt;=Settings!$B$23,1,0)</f>
        <v>1</v>
      </c>
      <c r="J9042" s="71" t="n">
        <v>1</v>
      </c>
      <c r="K9042" s="71" t="n">
        <f aca="false">F9042*I9042*J9042</f>
        <v>1</v>
      </c>
      <c r="L9042" s="71" t="n">
        <f aca="false">E9042*I9042*J9042</f>
        <v>0</v>
      </c>
      <c r="M9042" s="72" t="n">
        <f aca="false">G9042*I9042*J9042</f>
        <v>231.77</v>
      </c>
      <c r="N9042" s="72" t="n">
        <f aca="false">D9042*I9042*J9042</f>
        <v>-0</v>
      </c>
      <c r="O9042" s="71" t="n">
        <f aca="false">F9042*J9042</f>
        <v>1</v>
      </c>
      <c r="P9042" s="71" t="n">
        <f aca="false">E9042*J9042</f>
        <v>0</v>
      </c>
    </row>
    <row r="9043" customFormat="false" ht="15" hidden="false" customHeight="false" outlineLevel="0" collapsed="false">
      <c r="A9043" s="71" t="s">
        <v>60</v>
      </c>
      <c r="B9043" s="71" t="s">
        <v>55</v>
      </c>
      <c r="C9043" s="71" t="s">
        <v>1703</v>
      </c>
      <c r="D9043" s="72" t="n">
        <v>0</v>
      </c>
      <c r="E9043" s="71" t="n">
        <v>0</v>
      </c>
      <c r="F9043" s="71" t="n">
        <v>7</v>
      </c>
      <c r="G9043" s="72" t="n">
        <v>610.58</v>
      </c>
      <c r="H9043" s="72" t="n">
        <v>584.42</v>
      </c>
      <c r="I9043" s="71" t="n">
        <f aca="false">IF(B9043&gt;=Settings!$B$23,1,0)</f>
        <v>1</v>
      </c>
      <c r="J9043" s="71" t="n">
        <v>1</v>
      </c>
      <c r="K9043" s="71" t="n">
        <f aca="false">F9043*I9043*J9043</f>
        <v>7</v>
      </c>
      <c r="L9043" s="71" t="n">
        <f aca="false">E9043*I9043*J9043</f>
        <v>0</v>
      </c>
      <c r="M9043" s="72" t="n">
        <f aca="false">G9043*I9043*J9043</f>
        <v>610.58</v>
      </c>
      <c r="N9043" s="72" t="n">
        <f aca="false">D9043*I9043*J9043</f>
        <v>-0</v>
      </c>
      <c r="O9043" s="71" t="n">
        <f aca="false">F9043*J9043</f>
        <v>7</v>
      </c>
      <c r="P9043" s="71" t="n">
        <f aca="false">E9043*J9043</f>
        <v>0</v>
      </c>
    </row>
    <row r="9044" customFormat="false" ht="15" hidden="false" customHeight="false" outlineLevel="0" collapsed="false">
      <c r="A9044" s="71" t="s">
        <v>59</v>
      </c>
      <c r="B9044" s="71" t="s">
        <v>55</v>
      </c>
      <c r="C9044" s="71" t="s">
        <v>118</v>
      </c>
      <c r="D9044" s="72" t="n">
        <v>623.38</v>
      </c>
      <c r="E9044" s="71" t="n">
        <v>6</v>
      </c>
      <c r="F9044" s="71" t="n">
        <v>71</v>
      </c>
      <c r="G9044" s="72" t="n">
        <v>7551.18</v>
      </c>
      <c r="H9044" s="72" t="n">
        <v>6573.57</v>
      </c>
      <c r="I9044" s="71" t="n">
        <f aca="false">IF(B9044&gt;=Settings!$B$23,1,0)</f>
        <v>1</v>
      </c>
      <c r="J9044" s="71" t="n">
        <v>1</v>
      </c>
      <c r="K9044" s="71" t="n">
        <f aca="false">F9044*I9044*J9044</f>
        <v>71</v>
      </c>
      <c r="L9044" s="71" t="n">
        <f aca="false">E9044*I9044*J9044</f>
        <v>6</v>
      </c>
      <c r="M9044" s="72" t="n">
        <f aca="false">G9044*I9044*J9044</f>
        <v>7551.18</v>
      </c>
      <c r="N9044" s="72" t="n">
        <f aca="false">D9044*I9044*J9044</f>
        <v>623.38</v>
      </c>
      <c r="O9044" s="71" t="n">
        <f aca="false">F9044*J9044</f>
        <v>71</v>
      </c>
      <c r="P9044" s="71" t="n">
        <f aca="false">E9044*J9044</f>
        <v>6</v>
      </c>
    </row>
    <row r="9045" customFormat="false" ht="15" hidden="false" customHeight="false" outlineLevel="0" collapsed="false">
      <c r="A9045" s="71" t="s">
        <v>59</v>
      </c>
      <c r="B9045" s="71" t="s">
        <v>55</v>
      </c>
      <c r="C9045" s="71" t="s">
        <v>585</v>
      </c>
      <c r="D9045" s="72" t="n">
        <v>0</v>
      </c>
      <c r="E9045" s="71" t="n">
        <v>0</v>
      </c>
      <c r="F9045" s="71" t="n">
        <v>8</v>
      </c>
      <c r="G9045" s="72" t="n">
        <v>576.92</v>
      </c>
      <c r="H9045" s="72" t="n">
        <v>547.64</v>
      </c>
      <c r="I9045" s="71" t="n">
        <f aca="false">IF(B9045&gt;=Settings!$B$23,1,0)</f>
        <v>1</v>
      </c>
      <c r="J9045" s="71" t="n">
        <v>1</v>
      </c>
      <c r="K9045" s="71" t="n">
        <f aca="false">F9045*I9045*J9045</f>
        <v>8</v>
      </c>
      <c r="L9045" s="71" t="n">
        <f aca="false">E9045*I9045*J9045</f>
        <v>0</v>
      </c>
      <c r="M9045" s="72" t="n">
        <f aca="false">G9045*I9045*J9045</f>
        <v>576.92</v>
      </c>
      <c r="N9045" s="72" t="n">
        <f aca="false">D9045*I9045*J9045</f>
        <v>-0</v>
      </c>
      <c r="O9045" s="71" t="n">
        <f aca="false">F9045*J9045</f>
        <v>8</v>
      </c>
      <c r="P9045" s="71" t="n">
        <f aca="false">E9045*J9045</f>
        <v>0</v>
      </c>
    </row>
    <row r="9046" customFormat="false" ht="15" hidden="false" customHeight="false" outlineLevel="0" collapsed="false">
      <c r="A9046" s="71" t="s">
        <v>59</v>
      </c>
      <c r="B9046" s="71" t="s">
        <v>55</v>
      </c>
      <c r="C9046" s="71" t="s">
        <v>1048</v>
      </c>
      <c r="D9046" s="72" t="n">
        <v>263.59</v>
      </c>
      <c r="E9046" s="71" t="n">
        <v>1</v>
      </c>
      <c r="F9046" s="71" t="n">
        <v>2</v>
      </c>
      <c r="G9046" s="72" t="n">
        <v>495.36</v>
      </c>
      <c r="H9046" s="72" t="n">
        <v>197.02</v>
      </c>
      <c r="I9046" s="71" t="n">
        <f aca="false">IF(B9046&gt;=Settings!$B$23,1,0)</f>
        <v>1</v>
      </c>
      <c r="J9046" s="71" t="n">
        <v>1</v>
      </c>
      <c r="K9046" s="71" t="n">
        <f aca="false">F9046*I9046*J9046</f>
        <v>2</v>
      </c>
      <c r="L9046" s="71" t="n">
        <f aca="false">E9046*I9046*J9046</f>
        <v>1</v>
      </c>
      <c r="M9046" s="72" t="n">
        <f aca="false">G9046*I9046*J9046</f>
        <v>495.36</v>
      </c>
      <c r="N9046" s="72" t="n">
        <f aca="false">D9046*I9046*J9046</f>
        <v>263.59</v>
      </c>
      <c r="O9046" s="71" t="n">
        <f aca="false">F9046*J9046</f>
        <v>2</v>
      </c>
      <c r="P9046" s="71" t="n">
        <f aca="false">E9046*J9046</f>
        <v>1</v>
      </c>
    </row>
    <row r="9047" customFormat="false" ht="15" hidden="false" customHeight="false" outlineLevel="0" collapsed="false">
      <c r="A9047" s="71" t="s">
        <v>59</v>
      </c>
      <c r="B9047" s="71" t="s">
        <v>55</v>
      </c>
      <c r="C9047" s="71" t="s">
        <v>890</v>
      </c>
      <c r="D9047" s="72" t="n">
        <v>0</v>
      </c>
      <c r="E9047" s="71" t="n">
        <v>0</v>
      </c>
      <c r="F9047" s="71" t="n">
        <v>1</v>
      </c>
      <c r="G9047" s="72" t="n">
        <v>31.77</v>
      </c>
      <c r="H9047" s="72" t="n">
        <v>31.77</v>
      </c>
      <c r="I9047" s="71" t="n">
        <f aca="false">IF(B9047&gt;=Settings!$B$23,1,0)</f>
        <v>1</v>
      </c>
      <c r="J9047" s="71" t="n">
        <v>1</v>
      </c>
      <c r="K9047" s="71" t="n">
        <f aca="false">F9047*I9047*J9047</f>
        <v>1</v>
      </c>
      <c r="L9047" s="71" t="n">
        <f aca="false">E9047*I9047*J9047</f>
        <v>0</v>
      </c>
      <c r="M9047" s="72" t="n">
        <f aca="false">G9047*I9047*J9047</f>
        <v>31.77</v>
      </c>
      <c r="N9047" s="72" t="n">
        <f aca="false">D9047*I9047*J9047</f>
        <v>-0</v>
      </c>
      <c r="O9047" s="71" t="n">
        <f aca="false">F9047*J9047</f>
        <v>1</v>
      </c>
      <c r="P9047" s="71" t="n">
        <f aca="false">E9047*J9047</f>
        <v>0</v>
      </c>
    </row>
    <row r="9048" customFormat="false" ht="15" hidden="false" customHeight="false" outlineLevel="0" collapsed="false">
      <c r="A9048" s="71" t="s">
        <v>61</v>
      </c>
      <c r="B9048" s="71" t="s">
        <v>55</v>
      </c>
      <c r="C9048" s="71" t="s">
        <v>891</v>
      </c>
      <c r="D9048" s="72" t="n">
        <v>0</v>
      </c>
      <c r="E9048" s="71" t="n">
        <v>0</v>
      </c>
      <c r="F9048" s="71" t="n">
        <v>1</v>
      </c>
      <c r="G9048" s="72" t="n">
        <v>109.05</v>
      </c>
      <c r="H9048" s="72" t="n">
        <v>109.05</v>
      </c>
      <c r="I9048" s="71" t="n">
        <f aca="false">IF(B9048&gt;=Settings!$B$23,1,0)</f>
        <v>1</v>
      </c>
      <c r="J9048" s="71" t="n">
        <v>1</v>
      </c>
      <c r="K9048" s="71" t="n">
        <f aca="false">F9048*I9048*J9048</f>
        <v>1</v>
      </c>
      <c r="L9048" s="71" t="n">
        <f aca="false">E9048*I9048*J9048</f>
        <v>0</v>
      </c>
      <c r="M9048" s="72" t="n">
        <f aca="false">G9048*I9048*J9048</f>
        <v>109.05</v>
      </c>
      <c r="N9048" s="72" t="n">
        <f aca="false">D9048*I9048*J9048</f>
        <v>-0</v>
      </c>
      <c r="O9048" s="71" t="n">
        <f aca="false">F9048*J9048</f>
        <v>1</v>
      </c>
      <c r="P9048" s="71" t="n">
        <f aca="false">E9048*J9048</f>
        <v>0</v>
      </c>
    </row>
    <row r="9049" customFormat="false" ht="15" hidden="false" customHeight="false" outlineLevel="0" collapsed="false">
      <c r="A9049" s="71" t="s">
        <v>59</v>
      </c>
      <c r="B9049" s="71" t="s">
        <v>55</v>
      </c>
      <c r="C9049" s="71" t="s">
        <v>905</v>
      </c>
      <c r="D9049" s="72" t="n">
        <v>0</v>
      </c>
      <c r="E9049" s="71" t="n">
        <v>0</v>
      </c>
      <c r="F9049" s="71" t="n">
        <v>2</v>
      </c>
      <c r="G9049" s="72" t="n">
        <v>118.09</v>
      </c>
      <c r="H9049" s="72" t="n">
        <v>97.43</v>
      </c>
      <c r="I9049" s="71" t="n">
        <f aca="false">IF(B9049&gt;=Settings!$B$23,1,0)</f>
        <v>1</v>
      </c>
      <c r="J9049" s="71" t="n">
        <v>1</v>
      </c>
      <c r="K9049" s="71" t="n">
        <f aca="false">F9049*I9049*J9049</f>
        <v>2</v>
      </c>
      <c r="L9049" s="71" t="n">
        <f aca="false">E9049*I9049*J9049</f>
        <v>0</v>
      </c>
      <c r="M9049" s="72" t="n">
        <f aca="false">G9049*I9049*J9049</f>
        <v>118.09</v>
      </c>
      <c r="N9049" s="72" t="n">
        <f aca="false">D9049*I9049*J9049</f>
        <v>-0</v>
      </c>
      <c r="O9049" s="71" t="n">
        <f aca="false">F9049*J9049</f>
        <v>2</v>
      </c>
      <c r="P9049" s="71" t="n">
        <f aca="false">E9049*J9049</f>
        <v>0</v>
      </c>
    </row>
    <row r="9050" customFormat="false" ht="15" hidden="false" customHeight="false" outlineLevel="0" collapsed="false">
      <c r="A9050" s="71" t="s">
        <v>59</v>
      </c>
      <c r="B9050" s="71" t="s">
        <v>55</v>
      </c>
      <c r="C9050" s="71" t="s">
        <v>903</v>
      </c>
      <c r="D9050" s="72" t="n">
        <v>0</v>
      </c>
      <c r="E9050" s="71" t="n">
        <v>0</v>
      </c>
      <c r="F9050" s="71" t="n">
        <v>1</v>
      </c>
      <c r="G9050" s="72" t="n">
        <v>159.05</v>
      </c>
      <c r="H9050" s="72" t="n">
        <v>159.05</v>
      </c>
      <c r="I9050" s="71" t="n">
        <f aca="false">IF(B9050&gt;=Settings!$B$23,1,0)</f>
        <v>1</v>
      </c>
      <c r="J9050" s="71" t="n">
        <v>1</v>
      </c>
      <c r="K9050" s="71" t="n">
        <f aca="false">F9050*I9050*J9050</f>
        <v>1</v>
      </c>
      <c r="L9050" s="71" t="n">
        <f aca="false">E9050*I9050*J9050</f>
        <v>0</v>
      </c>
      <c r="M9050" s="72" t="n">
        <f aca="false">G9050*I9050*J9050</f>
        <v>159.05</v>
      </c>
      <c r="N9050" s="72" t="n">
        <f aca="false">D9050*I9050*J9050</f>
        <v>-0</v>
      </c>
      <c r="O9050" s="71" t="n">
        <f aca="false">F9050*J9050</f>
        <v>1</v>
      </c>
      <c r="P9050" s="71" t="n">
        <f aca="false">E9050*J9050</f>
        <v>0</v>
      </c>
    </row>
    <row r="9051" customFormat="false" ht="15" hidden="false" customHeight="false" outlineLevel="0" collapsed="false">
      <c r="A9051" s="71" t="s">
        <v>60</v>
      </c>
      <c r="B9051" s="71" t="s">
        <v>55</v>
      </c>
      <c r="C9051" s="71" t="s">
        <v>1202</v>
      </c>
      <c r="D9051" s="72" t="n">
        <v>34.84</v>
      </c>
      <c r="E9051" s="71" t="n">
        <v>4</v>
      </c>
      <c r="F9051" s="71" t="n">
        <v>34</v>
      </c>
      <c r="G9051" s="72" t="n">
        <v>307.59</v>
      </c>
      <c r="H9051" s="72" t="n">
        <v>257.86</v>
      </c>
      <c r="I9051" s="71" t="n">
        <f aca="false">IF(B9051&gt;=Settings!$B$23,1,0)</f>
        <v>1</v>
      </c>
      <c r="J9051" s="71" t="n">
        <v>1</v>
      </c>
      <c r="K9051" s="71" t="n">
        <f aca="false">F9051*I9051*J9051</f>
        <v>34</v>
      </c>
      <c r="L9051" s="71" t="n">
        <f aca="false">E9051*I9051*J9051</f>
        <v>4</v>
      </c>
      <c r="M9051" s="72" t="n">
        <f aca="false">G9051*I9051*J9051</f>
        <v>307.59</v>
      </c>
      <c r="N9051" s="72" t="n">
        <f aca="false">D9051*I9051*J9051</f>
        <v>34.84</v>
      </c>
      <c r="O9051" s="71" t="n">
        <f aca="false">F9051*J9051</f>
        <v>34</v>
      </c>
      <c r="P9051" s="71" t="n">
        <f aca="false">E9051*J9051</f>
        <v>4</v>
      </c>
    </row>
    <row r="9052" customFormat="false" ht="15" hidden="false" customHeight="false" outlineLevel="0" collapsed="false">
      <c r="A9052" s="71" t="s">
        <v>61</v>
      </c>
      <c r="B9052" s="71" t="s">
        <v>55</v>
      </c>
      <c r="C9052" s="71" t="s">
        <v>890</v>
      </c>
      <c r="D9052" s="72" t="n">
        <v>0</v>
      </c>
      <c r="E9052" s="71" t="n">
        <v>0</v>
      </c>
      <c r="F9052" s="71" t="n">
        <v>1</v>
      </c>
      <c r="G9052" s="72" t="n">
        <v>31.77</v>
      </c>
      <c r="H9052" s="72" t="n">
        <v>31.77</v>
      </c>
      <c r="I9052" s="71" t="n">
        <f aca="false">IF(B9052&gt;=Settings!$B$23,1,0)</f>
        <v>1</v>
      </c>
      <c r="J9052" s="71" t="n">
        <v>1</v>
      </c>
      <c r="K9052" s="71" t="n">
        <f aca="false">F9052*I9052*J9052</f>
        <v>1</v>
      </c>
      <c r="L9052" s="71" t="n">
        <f aca="false">E9052*I9052*J9052</f>
        <v>0</v>
      </c>
      <c r="M9052" s="72" t="n">
        <f aca="false">G9052*I9052*J9052</f>
        <v>31.77</v>
      </c>
      <c r="N9052" s="72" t="n">
        <f aca="false">D9052*I9052*J9052</f>
        <v>-0</v>
      </c>
      <c r="O9052" s="71" t="n">
        <f aca="false">F9052*J9052</f>
        <v>1</v>
      </c>
      <c r="P9052" s="71" t="n">
        <f aca="false">E9052*J9052</f>
        <v>0</v>
      </c>
    </row>
    <row r="9053" customFormat="false" ht="15" hidden="false" customHeight="false" outlineLevel="0" collapsed="false">
      <c r="A9053" s="71" t="s">
        <v>60</v>
      </c>
      <c r="B9053" s="71" t="s">
        <v>55</v>
      </c>
      <c r="C9053" s="71" t="s">
        <v>922</v>
      </c>
      <c r="D9053" s="72" t="n">
        <v>33.6</v>
      </c>
      <c r="E9053" s="71" t="n">
        <v>4</v>
      </c>
      <c r="F9053" s="71" t="n">
        <v>30</v>
      </c>
      <c r="G9053" s="72" t="n">
        <v>272.4</v>
      </c>
      <c r="H9053" s="72" t="n">
        <v>226.58</v>
      </c>
      <c r="I9053" s="71" t="n">
        <f aca="false">IF(B9053&gt;=Settings!$B$23,1,0)</f>
        <v>1</v>
      </c>
      <c r="J9053" s="71" t="n">
        <v>1</v>
      </c>
      <c r="K9053" s="71" t="n">
        <f aca="false">F9053*I9053*J9053</f>
        <v>30</v>
      </c>
      <c r="L9053" s="71" t="n">
        <f aca="false">E9053*I9053*J9053</f>
        <v>4</v>
      </c>
      <c r="M9053" s="72" t="n">
        <f aca="false">G9053*I9053*J9053</f>
        <v>272.4</v>
      </c>
      <c r="N9053" s="72" t="n">
        <f aca="false">D9053*I9053*J9053</f>
        <v>33.6</v>
      </c>
      <c r="O9053" s="71" t="n">
        <f aca="false">F9053*J9053</f>
        <v>30</v>
      </c>
      <c r="P9053" s="71" t="n">
        <f aca="false">E9053*J9053</f>
        <v>4</v>
      </c>
    </row>
    <row r="9054" customFormat="false" ht="15" hidden="false" customHeight="false" outlineLevel="0" collapsed="false">
      <c r="A9054" s="71" t="s">
        <v>61</v>
      </c>
      <c r="B9054" s="71" t="s">
        <v>55</v>
      </c>
      <c r="C9054" s="71" t="s">
        <v>150</v>
      </c>
      <c r="D9054" s="72" t="n">
        <v>86.32</v>
      </c>
      <c r="E9054" s="71" t="n">
        <v>1</v>
      </c>
      <c r="F9054" s="71" t="n">
        <v>27</v>
      </c>
      <c r="G9054" s="72" t="n">
        <v>2512.33</v>
      </c>
      <c r="H9054" s="72" t="n">
        <v>2327.93</v>
      </c>
      <c r="I9054" s="71" t="n">
        <f aca="false">IF(B9054&gt;=Settings!$B$23,1,0)</f>
        <v>1</v>
      </c>
      <c r="J9054" s="71" t="n">
        <v>1</v>
      </c>
      <c r="K9054" s="71" t="n">
        <f aca="false">F9054*I9054*J9054</f>
        <v>27</v>
      </c>
      <c r="L9054" s="71" t="n">
        <f aca="false">E9054*I9054*J9054</f>
        <v>1</v>
      </c>
      <c r="M9054" s="72" t="n">
        <f aca="false">G9054*I9054*J9054</f>
        <v>2512.33</v>
      </c>
      <c r="N9054" s="72" t="n">
        <f aca="false">D9054*I9054*J9054</f>
        <v>86.32</v>
      </c>
      <c r="O9054" s="71" t="n">
        <f aca="false">F9054*J9054</f>
        <v>27</v>
      </c>
      <c r="P9054" s="71" t="n">
        <f aca="false">E9054*J9054</f>
        <v>1</v>
      </c>
    </row>
    <row r="9055" customFormat="false" ht="15" hidden="false" customHeight="false" outlineLevel="0" collapsed="false">
      <c r="A9055" s="71" t="s">
        <v>61</v>
      </c>
      <c r="B9055" s="71" t="s">
        <v>55</v>
      </c>
      <c r="C9055" s="71" t="s">
        <v>152</v>
      </c>
      <c r="D9055" s="72" t="n">
        <v>272.63</v>
      </c>
      <c r="E9055" s="71" t="n">
        <v>2</v>
      </c>
      <c r="F9055" s="71" t="n">
        <v>18</v>
      </c>
      <c r="G9055" s="72" t="n">
        <v>2385.53</v>
      </c>
      <c r="H9055" s="72" t="n">
        <v>2015.47</v>
      </c>
      <c r="I9055" s="71" t="n">
        <f aca="false">IF(B9055&gt;=Settings!$B$23,1,0)</f>
        <v>1</v>
      </c>
      <c r="J9055" s="71" t="n">
        <v>1</v>
      </c>
      <c r="K9055" s="71" t="n">
        <f aca="false">F9055*I9055*J9055</f>
        <v>18</v>
      </c>
      <c r="L9055" s="71" t="n">
        <f aca="false">E9055*I9055*J9055</f>
        <v>2</v>
      </c>
      <c r="M9055" s="72" t="n">
        <f aca="false">G9055*I9055*J9055</f>
        <v>2385.53</v>
      </c>
      <c r="N9055" s="72" t="n">
        <f aca="false">D9055*I9055*J9055</f>
        <v>272.63</v>
      </c>
      <c r="O9055" s="71" t="n">
        <f aca="false">F9055*J9055</f>
        <v>18</v>
      </c>
      <c r="P9055" s="71" t="n">
        <f aca="false">E9055*J9055</f>
        <v>2</v>
      </c>
    </row>
    <row r="9056" customFormat="false" ht="15" hidden="false" customHeight="false" outlineLevel="0" collapsed="false">
      <c r="A9056" s="71" t="s">
        <v>60</v>
      </c>
      <c r="B9056" s="71" t="s">
        <v>55</v>
      </c>
      <c r="C9056" s="71" t="s">
        <v>125</v>
      </c>
      <c r="D9056" s="72" t="n">
        <v>507.5</v>
      </c>
      <c r="E9056" s="71" t="n">
        <v>5</v>
      </c>
      <c r="F9056" s="71" t="n">
        <v>33</v>
      </c>
      <c r="G9056" s="72" t="n">
        <v>3357.43</v>
      </c>
      <c r="H9056" s="72" t="n">
        <v>2633.32</v>
      </c>
      <c r="I9056" s="71" t="n">
        <f aca="false">IF(B9056&gt;=Settings!$B$23,1,0)</f>
        <v>1</v>
      </c>
      <c r="J9056" s="71" t="n">
        <v>1</v>
      </c>
      <c r="K9056" s="71" t="n">
        <f aca="false">F9056*I9056*J9056</f>
        <v>33</v>
      </c>
      <c r="L9056" s="71" t="n">
        <f aca="false">E9056*I9056*J9056</f>
        <v>5</v>
      </c>
      <c r="M9056" s="72" t="n">
        <f aca="false">G9056*I9056*J9056</f>
        <v>3357.43</v>
      </c>
      <c r="N9056" s="72" t="n">
        <f aca="false">D9056*I9056*J9056</f>
        <v>507.5</v>
      </c>
      <c r="O9056" s="71" t="n">
        <f aca="false">F9056*J9056</f>
        <v>33</v>
      </c>
      <c r="P9056" s="71" t="n">
        <f aca="false">E9056*J9056</f>
        <v>5</v>
      </c>
    </row>
    <row r="9057" customFormat="false" ht="15" hidden="false" customHeight="false" outlineLevel="0" collapsed="false">
      <c r="A9057" s="71" t="s">
        <v>62</v>
      </c>
      <c r="B9057" s="71" t="s">
        <v>55</v>
      </c>
      <c r="C9057" s="71" t="s">
        <v>1285</v>
      </c>
      <c r="D9057" s="72" t="n">
        <v>0</v>
      </c>
      <c r="E9057" s="71" t="n">
        <v>0</v>
      </c>
      <c r="F9057" s="71" t="n">
        <v>1</v>
      </c>
      <c r="G9057" s="72" t="n">
        <v>81.77</v>
      </c>
      <c r="H9057" s="72" t="n">
        <v>81.77</v>
      </c>
      <c r="I9057" s="71" t="n">
        <f aca="false">IF(B9057&gt;=Settings!$B$23,1,0)</f>
        <v>1</v>
      </c>
      <c r="J9057" s="71" t="n">
        <v>1</v>
      </c>
      <c r="K9057" s="71" t="n">
        <f aca="false">F9057*I9057*J9057</f>
        <v>1</v>
      </c>
      <c r="L9057" s="71" t="n">
        <f aca="false">E9057*I9057*J9057</f>
        <v>0</v>
      </c>
      <c r="M9057" s="72" t="n">
        <f aca="false">G9057*I9057*J9057</f>
        <v>81.77</v>
      </c>
      <c r="N9057" s="72" t="n">
        <f aca="false">D9057*I9057*J9057</f>
        <v>-0</v>
      </c>
      <c r="O9057" s="71" t="n">
        <f aca="false">F9057*J9057</f>
        <v>1</v>
      </c>
      <c r="P9057" s="71" t="n">
        <f aca="false">E9057*J9057</f>
        <v>0</v>
      </c>
    </row>
    <row r="9058" customFormat="false" ht="15" hidden="false" customHeight="false" outlineLevel="0" collapsed="false">
      <c r="A9058" s="71" t="s">
        <v>61</v>
      </c>
      <c r="B9058" s="71" t="s">
        <v>55</v>
      </c>
      <c r="C9058" s="71" t="s">
        <v>127</v>
      </c>
      <c r="D9058" s="72" t="n">
        <v>0</v>
      </c>
      <c r="E9058" s="71" t="n">
        <v>0</v>
      </c>
      <c r="F9058" s="71" t="n">
        <v>24</v>
      </c>
      <c r="G9058" s="72" t="n">
        <v>2916.99</v>
      </c>
      <c r="H9058" s="72" t="n">
        <v>2792.33</v>
      </c>
      <c r="I9058" s="71" t="n">
        <f aca="false">IF(B9058&gt;=Settings!$B$23,1,0)</f>
        <v>1</v>
      </c>
      <c r="J9058" s="71" t="n">
        <v>1</v>
      </c>
      <c r="K9058" s="71" t="n">
        <f aca="false">F9058*I9058*J9058</f>
        <v>24</v>
      </c>
      <c r="L9058" s="71" t="n">
        <f aca="false">E9058*I9058*J9058</f>
        <v>0</v>
      </c>
      <c r="M9058" s="72" t="n">
        <f aca="false">G9058*I9058*J9058</f>
        <v>2916.99</v>
      </c>
      <c r="N9058" s="72" t="n">
        <f aca="false">D9058*I9058*J9058</f>
        <v>-0</v>
      </c>
      <c r="O9058" s="71" t="n">
        <f aca="false">F9058*J9058</f>
        <v>24</v>
      </c>
      <c r="P9058" s="71" t="n">
        <f aca="false">E9058*J9058</f>
        <v>0</v>
      </c>
    </row>
    <row r="9059" customFormat="false" ht="15" hidden="false" customHeight="false" outlineLevel="0" collapsed="false">
      <c r="A9059" s="71" t="s">
        <v>61</v>
      </c>
      <c r="B9059" s="71" t="s">
        <v>55</v>
      </c>
      <c r="C9059" s="71" t="s">
        <v>1300</v>
      </c>
      <c r="D9059" s="72" t="n">
        <v>0</v>
      </c>
      <c r="E9059" s="71" t="n">
        <v>0</v>
      </c>
      <c r="F9059" s="71" t="n">
        <v>7</v>
      </c>
      <c r="G9059" s="72" t="n">
        <v>196.97</v>
      </c>
      <c r="H9059" s="72" t="n">
        <v>192.75</v>
      </c>
      <c r="I9059" s="71" t="n">
        <f aca="false">IF(B9059&gt;=Settings!$B$23,1,0)</f>
        <v>1</v>
      </c>
      <c r="J9059" s="71" t="n">
        <v>1</v>
      </c>
      <c r="K9059" s="71" t="n">
        <f aca="false">F9059*I9059*J9059</f>
        <v>7</v>
      </c>
      <c r="L9059" s="71" t="n">
        <f aca="false">E9059*I9059*J9059</f>
        <v>0</v>
      </c>
      <c r="M9059" s="72" t="n">
        <f aca="false">G9059*I9059*J9059</f>
        <v>196.97</v>
      </c>
      <c r="N9059" s="72" t="n">
        <f aca="false">D9059*I9059*J9059</f>
        <v>-0</v>
      </c>
      <c r="O9059" s="71" t="n">
        <f aca="false">F9059*J9059</f>
        <v>7</v>
      </c>
      <c r="P9059" s="71" t="n">
        <f aca="false">E9059*J9059</f>
        <v>0</v>
      </c>
    </row>
    <row r="9060" customFormat="false" ht="15" hidden="false" customHeight="false" outlineLevel="0" collapsed="false">
      <c r="A9060" s="71" t="s">
        <v>60</v>
      </c>
      <c r="B9060" s="71" t="s">
        <v>55</v>
      </c>
      <c r="C9060" s="71" t="s">
        <v>2132</v>
      </c>
      <c r="D9060" s="72" t="n">
        <v>0</v>
      </c>
      <c r="E9060" s="71" t="n">
        <v>0</v>
      </c>
      <c r="F9060" s="71" t="n">
        <v>9</v>
      </c>
      <c r="G9060" s="72" t="n">
        <v>1512.89</v>
      </c>
      <c r="H9060" s="72" t="n">
        <v>1435.83</v>
      </c>
      <c r="I9060" s="71" t="n">
        <f aca="false">IF(B9060&gt;=Settings!$B$23,1,0)</f>
        <v>1</v>
      </c>
      <c r="J9060" s="71" t="n">
        <v>1</v>
      </c>
      <c r="K9060" s="71" t="n">
        <f aca="false">F9060*I9060*J9060</f>
        <v>9</v>
      </c>
      <c r="L9060" s="71" t="n">
        <f aca="false">E9060*I9060*J9060</f>
        <v>0</v>
      </c>
      <c r="M9060" s="72" t="n">
        <f aca="false">G9060*I9060*J9060</f>
        <v>1512.89</v>
      </c>
      <c r="N9060" s="72" t="n">
        <f aca="false">D9060*I9060*J9060</f>
        <v>-0</v>
      </c>
      <c r="O9060" s="71" t="n">
        <f aca="false">F9060*J9060</f>
        <v>9</v>
      </c>
      <c r="P9060" s="71" t="n">
        <f aca="false">E9060*J9060</f>
        <v>0</v>
      </c>
    </row>
    <row r="9061" customFormat="false" ht="15" hidden="false" customHeight="false" outlineLevel="0" collapsed="false">
      <c r="A9061" s="71" t="s">
        <v>59</v>
      </c>
      <c r="B9061" s="71" t="s">
        <v>55</v>
      </c>
      <c r="C9061" s="71" t="s">
        <v>1304</v>
      </c>
      <c r="D9061" s="72" t="n">
        <v>0</v>
      </c>
      <c r="E9061" s="71" t="n">
        <v>0</v>
      </c>
      <c r="F9061" s="71" t="n">
        <v>2</v>
      </c>
      <c r="G9061" s="72" t="n">
        <v>518.1</v>
      </c>
      <c r="H9061" s="72" t="n">
        <v>518.1</v>
      </c>
      <c r="I9061" s="71" t="n">
        <f aca="false">IF(B9061&gt;=Settings!$B$23,1,0)</f>
        <v>1</v>
      </c>
      <c r="J9061" s="71" t="n">
        <v>1</v>
      </c>
      <c r="K9061" s="71" t="n">
        <f aca="false">F9061*I9061*J9061</f>
        <v>2</v>
      </c>
      <c r="L9061" s="71" t="n">
        <f aca="false">E9061*I9061*J9061</f>
        <v>0</v>
      </c>
      <c r="M9061" s="72" t="n">
        <f aca="false">G9061*I9061*J9061</f>
        <v>518.1</v>
      </c>
      <c r="N9061" s="72" t="n">
        <f aca="false">D9061*I9061*J9061</f>
        <v>-0</v>
      </c>
      <c r="O9061" s="71" t="n">
        <f aca="false">F9061*J9061</f>
        <v>2</v>
      </c>
      <c r="P9061" s="71" t="n">
        <f aca="false">E9061*J9061</f>
        <v>0</v>
      </c>
    </row>
    <row r="9062" customFormat="false" ht="15" hidden="false" customHeight="false" outlineLevel="0" collapsed="false">
      <c r="A9062" s="71" t="s">
        <v>59</v>
      </c>
      <c r="B9062" s="71" t="s">
        <v>55</v>
      </c>
      <c r="C9062" s="71" t="s">
        <v>1995</v>
      </c>
      <c r="D9062" s="72" t="n">
        <v>0</v>
      </c>
      <c r="E9062" s="71" t="n">
        <v>0</v>
      </c>
      <c r="F9062" s="71" t="n">
        <v>1</v>
      </c>
      <c r="G9062" s="72" t="n">
        <v>27.23</v>
      </c>
      <c r="H9062" s="72" t="n">
        <v>27.23</v>
      </c>
      <c r="I9062" s="71" t="n">
        <f aca="false">IF(B9062&gt;=Settings!$B$23,1,0)</f>
        <v>1</v>
      </c>
      <c r="J9062" s="71" t="n">
        <v>1</v>
      </c>
      <c r="K9062" s="71" t="n">
        <f aca="false">F9062*I9062*J9062</f>
        <v>1</v>
      </c>
      <c r="L9062" s="71" t="n">
        <f aca="false">E9062*I9062*J9062</f>
        <v>0</v>
      </c>
      <c r="M9062" s="72" t="n">
        <f aca="false">G9062*I9062*J9062</f>
        <v>27.23</v>
      </c>
      <c r="N9062" s="72" t="n">
        <f aca="false">D9062*I9062*J9062</f>
        <v>-0</v>
      </c>
      <c r="O9062" s="71" t="n">
        <f aca="false">F9062*J9062</f>
        <v>1</v>
      </c>
      <c r="P9062" s="71" t="n">
        <f aca="false">E9062*J9062</f>
        <v>0</v>
      </c>
    </row>
    <row r="9063" customFormat="false" ht="15" hidden="false" customHeight="false" outlineLevel="0" collapsed="false">
      <c r="A9063" s="71" t="s">
        <v>61</v>
      </c>
      <c r="B9063" s="71" t="s">
        <v>55</v>
      </c>
      <c r="C9063" s="71" t="s">
        <v>2466</v>
      </c>
      <c r="D9063" s="72" t="n">
        <v>0</v>
      </c>
      <c r="E9063" s="71" t="n">
        <v>0</v>
      </c>
      <c r="F9063" s="71" t="n">
        <v>2</v>
      </c>
      <c r="G9063" s="72" t="n">
        <v>163.54</v>
      </c>
      <c r="H9063" s="72" t="n">
        <v>151.28</v>
      </c>
      <c r="I9063" s="71" t="n">
        <f aca="false">IF(B9063&gt;=Settings!$B$23,1,0)</f>
        <v>1</v>
      </c>
      <c r="J9063" s="71" t="n">
        <v>1</v>
      </c>
      <c r="K9063" s="71" t="n">
        <f aca="false">F9063*I9063*J9063</f>
        <v>2</v>
      </c>
      <c r="L9063" s="71" t="n">
        <f aca="false">E9063*I9063*J9063</f>
        <v>0</v>
      </c>
      <c r="M9063" s="72" t="n">
        <f aca="false">G9063*I9063*J9063</f>
        <v>163.54</v>
      </c>
      <c r="N9063" s="72" t="n">
        <f aca="false">D9063*I9063*J9063</f>
        <v>-0</v>
      </c>
      <c r="O9063" s="71" t="n">
        <f aca="false">F9063*J9063</f>
        <v>2</v>
      </c>
      <c r="P9063" s="71" t="n">
        <f aca="false">E9063*J9063</f>
        <v>0</v>
      </c>
    </row>
    <row r="9064" customFormat="false" ht="15" hidden="false" customHeight="false" outlineLevel="0" collapsed="false">
      <c r="A9064" s="71" t="s">
        <v>59</v>
      </c>
      <c r="B9064" s="71" t="s">
        <v>55</v>
      </c>
      <c r="C9064" s="71" t="s">
        <v>2058</v>
      </c>
      <c r="D9064" s="72" t="n">
        <v>12.94</v>
      </c>
      <c r="E9064" s="71" t="n">
        <v>3</v>
      </c>
      <c r="F9064" s="71" t="n">
        <v>23</v>
      </c>
      <c r="G9064" s="72" t="n">
        <v>104.39</v>
      </c>
      <c r="H9064" s="72" t="n">
        <v>89.44</v>
      </c>
      <c r="I9064" s="71" t="n">
        <f aca="false">IF(B9064&gt;=Settings!$B$23,1,0)</f>
        <v>1</v>
      </c>
      <c r="J9064" s="71" t="n">
        <v>1</v>
      </c>
      <c r="K9064" s="71" t="n">
        <f aca="false">F9064*I9064*J9064</f>
        <v>23</v>
      </c>
      <c r="L9064" s="71" t="n">
        <f aca="false">E9064*I9064*J9064</f>
        <v>3</v>
      </c>
      <c r="M9064" s="72" t="n">
        <f aca="false">G9064*I9064*J9064</f>
        <v>104.39</v>
      </c>
      <c r="N9064" s="72" t="n">
        <f aca="false">D9064*I9064*J9064</f>
        <v>12.94</v>
      </c>
      <c r="O9064" s="71" t="n">
        <f aca="false">F9064*J9064</f>
        <v>23</v>
      </c>
      <c r="P9064" s="71" t="n">
        <f aca="false">E9064*J9064</f>
        <v>3</v>
      </c>
    </row>
    <row r="9065" customFormat="false" ht="15" hidden="false" customHeight="false" outlineLevel="0" collapsed="false">
      <c r="A9065" s="71" t="s">
        <v>61</v>
      </c>
      <c r="B9065" s="71" t="s">
        <v>55</v>
      </c>
      <c r="C9065" s="71" t="s">
        <v>637</v>
      </c>
      <c r="D9065" s="72" t="n">
        <v>109.05</v>
      </c>
      <c r="E9065" s="71" t="n">
        <v>1</v>
      </c>
      <c r="F9065" s="71" t="n">
        <v>1</v>
      </c>
      <c r="G9065" s="72" t="n">
        <v>109.05</v>
      </c>
      <c r="H9065" s="72" t="n">
        <v>0</v>
      </c>
      <c r="I9065" s="71" t="n">
        <f aca="false">IF(B9065&gt;=Settings!$B$23,1,0)</f>
        <v>1</v>
      </c>
      <c r="J9065" s="71" t="n">
        <v>1</v>
      </c>
      <c r="K9065" s="71" t="n">
        <f aca="false">F9065*I9065*J9065</f>
        <v>1</v>
      </c>
      <c r="L9065" s="71" t="n">
        <f aca="false">E9065*I9065*J9065</f>
        <v>1</v>
      </c>
      <c r="M9065" s="72" t="n">
        <f aca="false">G9065*I9065*J9065</f>
        <v>109.05</v>
      </c>
      <c r="N9065" s="72" t="n">
        <f aca="false">D9065*I9065*J9065</f>
        <v>109.05</v>
      </c>
      <c r="O9065" s="71" t="n">
        <f aca="false">F9065*J9065</f>
        <v>1</v>
      </c>
      <c r="P9065" s="71" t="n">
        <f aca="false">E9065*J9065</f>
        <v>1</v>
      </c>
    </row>
    <row r="9066" customFormat="false" ht="15" hidden="false" customHeight="false" outlineLevel="0" collapsed="false">
      <c r="A9066" s="71" t="s">
        <v>59</v>
      </c>
      <c r="B9066" s="71" t="s">
        <v>55</v>
      </c>
      <c r="C9066" s="71" t="s">
        <v>1327</v>
      </c>
      <c r="D9066" s="72" t="n">
        <v>0</v>
      </c>
      <c r="E9066" s="71" t="n">
        <v>0</v>
      </c>
      <c r="F9066" s="71" t="n">
        <v>1</v>
      </c>
      <c r="G9066" s="72" t="n">
        <v>274.5</v>
      </c>
      <c r="H9066" s="72" t="n">
        <v>274.5</v>
      </c>
      <c r="I9066" s="71" t="n">
        <f aca="false">IF(B9066&gt;=Settings!$B$23,1,0)</f>
        <v>1</v>
      </c>
      <c r="J9066" s="71" t="n">
        <v>1</v>
      </c>
      <c r="K9066" s="71" t="n">
        <f aca="false">F9066*I9066*J9066</f>
        <v>1</v>
      </c>
      <c r="L9066" s="71" t="n">
        <f aca="false">E9066*I9066*J9066</f>
        <v>0</v>
      </c>
      <c r="M9066" s="72" t="n">
        <f aca="false">G9066*I9066*J9066</f>
        <v>274.5</v>
      </c>
      <c r="N9066" s="72" t="n">
        <f aca="false">D9066*I9066*J9066</f>
        <v>-0</v>
      </c>
      <c r="O9066" s="71" t="n">
        <f aca="false">F9066*J9066</f>
        <v>1</v>
      </c>
      <c r="P9066" s="71" t="n">
        <f aca="false">E9066*J9066</f>
        <v>0</v>
      </c>
    </row>
    <row r="9067" customFormat="false" ht="15" hidden="false" customHeight="false" outlineLevel="0" collapsed="false">
      <c r="A9067" s="71" t="s">
        <v>59</v>
      </c>
      <c r="B9067" s="71" t="s">
        <v>55</v>
      </c>
      <c r="C9067" s="71" t="s">
        <v>379</v>
      </c>
      <c r="D9067" s="72" t="n">
        <v>54.51</v>
      </c>
      <c r="E9067" s="71" t="n">
        <v>1</v>
      </c>
      <c r="F9067" s="71" t="n">
        <v>16</v>
      </c>
      <c r="G9067" s="72" t="n">
        <v>1162.94</v>
      </c>
      <c r="H9067" s="72" t="n">
        <v>1069.61</v>
      </c>
      <c r="I9067" s="71" t="n">
        <f aca="false">IF(B9067&gt;=Settings!$B$23,1,0)</f>
        <v>1</v>
      </c>
      <c r="J9067" s="71" t="n">
        <v>1</v>
      </c>
      <c r="K9067" s="71" t="n">
        <f aca="false">F9067*I9067*J9067</f>
        <v>16</v>
      </c>
      <c r="L9067" s="71" t="n">
        <f aca="false">E9067*I9067*J9067</f>
        <v>1</v>
      </c>
      <c r="M9067" s="72" t="n">
        <f aca="false">G9067*I9067*J9067</f>
        <v>1162.94</v>
      </c>
      <c r="N9067" s="72" t="n">
        <f aca="false">D9067*I9067*J9067</f>
        <v>54.51</v>
      </c>
      <c r="O9067" s="71" t="n">
        <f aca="false">F9067*J9067</f>
        <v>16</v>
      </c>
      <c r="P9067" s="71" t="n">
        <f aca="false">E9067*J9067</f>
        <v>1</v>
      </c>
    </row>
    <row r="9068" customFormat="false" ht="15" hidden="false" customHeight="false" outlineLevel="0" collapsed="false">
      <c r="A9068" s="71" t="s">
        <v>60</v>
      </c>
      <c r="B9068" s="71" t="s">
        <v>55</v>
      </c>
      <c r="C9068" s="71" t="s">
        <v>1188</v>
      </c>
      <c r="D9068" s="72" t="n">
        <v>0</v>
      </c>
      <c r="E9068" s="71" t="n">
        <v>0</v>
      </c>
      <c r="F9068" s="71" t="n">
        <v>2</v>
      </c>
      <c r="G9068" s="72" t="n">
        <v>358.9</v>
      </c>
      <c r="H9068" s="72" t="n">
        <v>331.99</v>
      </c>
      <c r="I9068" s="71" t="n">
        <f aca="false">IF(B9068&gt;=Settings!$B$23,1,0)</f>
        <v>1</v>
      </c>
      <c r="J9068" s="71" t="n">
        <v>1</v>
      </c>
      <c r="K9068" s="71" t="n">
        <f aca="false">F9068*I9068*J9068</f>
        <v>2</v>
      </c>
      <c r="L9068" s="71" t="n">
        <f aca="false">E9068*I9068*J9068</f>
        <v>0</v>
      </c>
      <c r="M9068" s="72" t="n">
        <f aca="false">G9068*I9068*J9068</f>
        <v>358.9</v>
      </c>
      <c r="N9068" s="72" t="n">
        <f aca="false">D9068*I9068*J9068</f>
        <v>-0</v>
      </c>
      <c r="O9068" s="71" t="n">
        <f aca="false">F9068*J9068</f>
        <v>2</v>
      </c>
      <c r="P9068" s="71" t="n">
        <f aca="false">E9068*J9068</f>
        <v>0</v>
      </c>
    </row>
    <row r="9069" customFormat="false" ht="15" hidden="false" customHeight="false" outlineLevel="0" collapsed="false">
      <c r="A9069" s="71" t="s">
        <v>60</v>
      </c>
      <c r="B9069" s="71" t="s">
        <v>55</v>
      </c>
      <c r="C9069" s="71" t="s">
        <v>598</v>
      </c>
      <c r="D9069" s="72" t="n">
        <v>99.95</v>
      </c>
      <c r="E9069" s="71" t="n">
        <v>1</v>
      </c>
      <c r="F9069" s="71" t="n">
        <v>5</v>
      </c>
      <c r="G9069" s="72" t="n">
        <v>527.01</v>
      </c>
      <c r="H9069" s="72" t="n">
        <v>393</v>
      </c>
      <c r="I9069" s="71" t="n">
        <f aca="false">IF(B9069&gt;=Settings!$B$23,1,0)</f>
        <v>1</v>
      </c>
      <c r="J9069" s="71" t="n">
        <v>1</v>
      </c>
      <c r="K9069" s="71" t="n">
        <f aca="false">F9069*I9069*J9069</f>
        <v>5</v>
      </c>
      <c r="L9069" s="71" t="n">
        <f aca="false">E9069*I9069*J9069</f>
        <v>1</v>
      </c>
      <c r="M9069" s="72" t="n">
        <f aca="false">G9069*I9069*J9069</f>
        <v>527.01</v>
      </c>
      <c r="N9069" s="72" t="n">
        <f aca="false">D9069*I9069*J9069</f>
        <v>99.95</v>
      </c>
      <c r="O9069" s="71" t="n">
        <f aca="false">F9069*J9069</f>
        <v>5</v>
      </c>
      <c r="P9069" s="71" t="n">
        <f aca="false">E9069*J9069</f>
        <v>1</v>
      </c>
    </row>
    <row r="9070" customFormat="false" ht="15" hidden="false" customHeight="false" outlineLevel="0" collapsed="false">
      <c r="A9070" s="71" t="s">
        <v>61</v>
      </c>
      <c r="B9070" s="71" t="s">
        <v>55</v>
      </c>
      <c r="C9070" s="71" t="s">
        <v>1129</v>
      </c>
      <c r="D9070" s="72" t="n">
        <v>0</v>
      </c>
      <c r="E9070" s="71" t="n">
        <v>0</v>
      </c>
      <c r="F9070" s="71" t="n">
        <v>1</v>
      </c>
      <c r="G9070" s="72" t="n">
        <v>109.04</v>
      </c>
      <c r="H9070" s="72" t="n">
        <v>92.69</v>
      </c>
      <c r="I9070" s="71" t="n">
        <f aca="false">IF(B9070&gt;=Settings!$B$23,1,0)</f>
        <v>1</v>
      </c>
      <c r="J9070" s="71" t="n">
        <v>1</v>
      </c>
      <c r="K9070" s="71" t="n">
        <f aca="false">F9070*I9070*J9070</f>
        <v>1</v>
      </c>
      <c r="L9070" s="71" t="n">
        <f aca="false">E9070*I9070*J9070</f>
        <v>0</v>
      </c>
      <c r="M9070" s="72" t="n">
        <f aca="false">G9070*I9070*J9070</f>
        <v>109.04</v>
      </c>
      <c r="N9070" s="72" t="n">
        <f aca="false">D9070*I9070*J9070</f>
        <v>-0</v>
      </c>
      <c r="O9070" s="71" t="n">
        <f aca="false">F9070*J9070</f>
        <v>1</v>
      </c>
      <c r="P9070" s="71" t="n">
        <f aca="false">E9070*J9070</f>
        <v>0</v>
      </c>
    </row>
    <row r="9071" customFormat="false" ht="15" hidden="false" customHeight="false" outlineLevel="0" collapsed="false">
      <c r="A9071" s="71" t="s">
        <v>59</v>
      </c>
      <c r="B9071" s="71" t="s">
        <v>55</v>
      </c>
      <c r="C9071" s="71" t="s">
        <v>1176</v>
      </c>
      <c r="D9071" s="72" t="n">
        <v>0</v>
      </c>
      <c r="E9071" s="71" t="n">
        <v>0</v>
      </c>
      <c r="F9071" s="71" t="n">
        <v>3</v>
      </c>
      <c r="G9071" s="72" t="n">
        <v>258.96</v>
      </c>
      <c r="H9071" s="72" t="n">
        <v>247.38</v>
      </c>
      <c r="I9071" s="71" t="n">
        <f aca="false">IF(B9071&gt;=Settings!$B$23,1,0)</f>
        <v>1</v>
      </c>
      <c r="J9071" s="71" t="n">
        <v>1</v>
      </c>
      <c r="K9071" s="71" t="n">
        <f aca="false">F9071*I9071*J9071</f>
        <v>3</v>
      </c>
      <c r="L9071" s="71" t="n">
        <f aca="false">E9071*I9071*J9071</f>
        <v>0</v>
      </c>
      <c r="M9071" s="72" t="n">
        <f aca="false">G9071*I9071*J9071</f>
        <v>258.96</v>
      </c>
      <c r="N9071" s="72" t="n">
        <f aca="false">D9071*I9071*J9071</f>
        <v>-0</v>
      </c>
      <c r="O9071" s="71" t="n">
        <f aca="false">F9071*J9071</f>
        <v>3</v>
      </c>
      <c r="P9071" s="71" t="n">
        <f aca="false">E9071*J9071</f>
        <v>0</v>
      </c>
    </row>
    <row r="9072" customFormat="false" ht="15" hidden="false" customHeight="false" outlineLevel="0" collapsed="false">
      <c r="A9072" s="71" t="s">
        <v>61</v>
      </c>
      <c r="B9072" s="71" t="s">
        <v>55</v>
      </c>
      <c r="C9072" s="71" t="s">
        <v>1103</v>
      </c>
      <c r="D9072" s="72" t="n">
        <v>0</v>
      </c>
      <c r="E9072" s="71" t="n">
        <v>0</v>
      </c>
      <c r="F9072" s="71" t="n">
        <v>4</v>
      </c>
      <c r="G9072" s="72" t="n">
        <v>353.08</v>
      </c>
      <c r="H9072" s="72" t="n">
        <v>340.59</v>
      </c>
      <c r="I9072" s="71" t="n">
        <f aca="false">IF(B9072&gt;=Settings!$B$23,1,0)</f>
        <v>1</v>
      </c>
      <c r="J9072" s="71" t="n">
        <v>1</v>
      </c>
      <c r="K9072" s="71" t="n">
        <f aca="false">F9072*I9072*J9072</f>
        <v>4</v>
      </c>
      <c r="L9072" s="71" t="n">
        <f aca="false">E9072*I9072*J9072</f>
        <v>0</v>
      </c>
      <c r="M9072" s="72" t="n">
        <f aca="false">G9072*I9072*J9072</f>
        <v>353.08</v>
      </c>
      <c r="N9072" s="72" t="n">
        <f aca="false">D9072*I9072*J9072</f>
        <v>-0</v>
      </c>
      <c r="O9072" s="71" t="n">
        <f aca="false">F9072*J9072</f>
        <v>4</v>
      </c>
      <c r="P9072" s="71" t="n">
        <f aca="false">E9072*J9072</f>
        <v>0</v>
      </c>
    </row>
    <row r="9073" customFormat="false" ht="15" hidden="false" customHeight="false" outlineLevel="0" collapsed="false">
      <c r="A9073" s="71" t="s">
        <v>60</v>
      </c>
      <c r="B9073" s="71" t="s">
        <v>55</v>
      </c>
      <c r="C9073" s="71" t="s">
        <v>1252</v>
      </c>
      <c r="D9073" s="72" t="n">
        <v>0</v>
      </c>
      <c r="E9073" s="71" t="n">
        <v>0</v>
      </c>
      <c r="F9073" s="71" t="n">
        <v>7</v>
      </c>
      <c r="G9073" s="72" t="n">
        <v>836.01</v>
      </c>
      <c r="H9073" s="72" t="n">
        <v>745.55</v>
      </c>
      <c r="I9073" s="71" t="n">
        <f aca="false">IF(B9073&gt;=Settings!$B$23,1,0)</f>
        <v>1</v>
      </c>
      <c r="J9073" s="71" t="n">
        <v>1</v>
      </c>
      <c r="K9073" s="71" t="n">
        <f aca="false">F9073*I9073*J9073</f>
        <v>7</v>
      </c>
      <c r="L9073" s="71" t="n">
        <f aca="false">E9073*I9073*J9073</f>
        <v>0</v>
      </c>
      <c r="M9073" s="72" t="n">
        <f aca="false">G9073*I9073*J9073</f>
        <v>836.01</v>
      </c>
      <c r="N9073" s="72" t="n">
        <f aca="false">D9073*I9073*J9073</f>
        <v>-0</v>
      </c>
      <c r="O9073" s="71" t="n">
        <f aca="false">F9073*J9073</f>
        <v>7</v>
      </c>
      <c r="P9073" s="71" t="n">
        <f aca="false">E9073*J9073</f>
        <v>0</v>
      </c>
    </row>
    <row r="9074" customFormat="false" ht="15" hidden="false" customHeight="false" outlineLevel="0" collapsed="false">
      <c r="A9074" s="71" t="s">
        <v>59</v>
      </c>
      <c r="B9074" s="71" t="s">
        <v>55</v>
      </c>
      <c r="C9074" s="71" t="s">
        <v>135</v>
      </c>
      <c r="D9074" s="72" t="n">
        <v>0</v>
      </c>
      <c r="E9074" s="71" t="n">
        <v>0</v>
      </c>
      <c r="F9074" s="71" t="n">
        <v>16</v>
      </c>
      <c r="G9074" s="72" t="n">
        <v>1490.13</v>
      </c>
      <c r="H9074" s="72" t="n">
        <v>1409.99</v>
      </c>
      <c r="I9074" s="71" t="n">
        <f aca="false">IF(B9074&gt;=Settings!$B$23,1,0)</f>
        <v>1</v>
      </c>
      <c r="J9074" s="71" t="n">
        <v>1</v>
      </c>
      <c r="K9074" s="71" t="n">
        <f aca="false">F9074*I9074*J9074</f>
        <v>16</v>
      </c>
      <c r="L9074" s="71" t="n">
        <f aca="false">E9074*I9074*J9074</f>
        <v>0</v>
      </c>
      <c r="M9074" s="72" t="n">
        <f aca="false">G9074*I9074*J9074</f>
        <v>1490.13</v>
      </c>
      <c r="N9074" s="72" t="n">
        <f aca="false">D9074*I9074*J9074</f>
        <v>-0</v>
      </c>
      <c r="O9074" s="71" t="n">
        <f aca="false">F9074*J9074</f>
        <v>16</v>
      </c>
      <c r="P9074" s="71" t="n">
        <f aca="false">E9074*J9074</f>
        <v>0</v>
      </c>
    </row>
    <row r="9075" customFormat="false" ht="15" hidden="false" customHeight="false" outlineLevel="0" collapsed="false">
      <c r="A9075" s="71" t="s">
        <v>63</v>
      </c>
      <c r="B9075" s="71" t="s">
        <v>55</v>
      </c>
      <c r="C9075" s="71" t="s">
        <v>2473</v>
      </c>
      <c r="D9075" s="72" t="n">
        <v>0</v>
      </c>
      <c r="E9075" s="71" t="n">
        <v>0</v>
      </c>
      <c r="F9075" s="71" t="n">
        <v>1</v>
      </c>
      <c r="G9075" s="72" t="n">
        <v>27.23</v>
      </c>
      <c r="H9075" s="72" t="n">
        <v>27.23</v>
      </c>
      <c r="I9075" s="71" t="n">
        <f aca="false">IF(B9075&gt;=Settings!$B$23,1,0)</f>
        <v>1</v>
      </c>
      <c r="J9075" s="71" t="n">
        <v>1</v>
      </c>
      <c r="K9075" s="71" t="n">
        <f aca="false">F9075*I9075*J9075</f>
        <v>1</v>
      </c>
      <c r="L9075" s="71" t="n">
        <f aca="false">E9075*I9075*J9075</f>
        <v>0</v>
      </c>
      <c r="M9075" s="72" t="n">
        <f aca="false">G9075*I9075*J9075</f>
        <v>27.23</v>
      </c>
      <c r="N9075" s="72" t="n">
        <f aca="false">D9075*I9075*J9075</f>
        <v>-0</v>
      </c>
      <c r="O9075" s="71" t="n">
        <f aca="false">F9075*J9075</f>
        <v>1</v>
      </c>
      <c r="P9075" s="71" t="n">
        <f aca="false">E9075*J9075</f>
        <v>0</v>
      </c>
    </row>
    <row r="9076" customFormat="false" ht="15" hidden="false" customHeight="false" outlineLevel="0" collapsed="false">
      <c r="A9076" s="71" t="s">
        <v>59</v>
      </c>
      <c r="B9076" s="71" t="s">
        <v>55</v>
      </c>
      <c r="C9076" s="71" t="s">
        <v>2395</v>
      </c>
      <c r="D9076" s="72" t="n">
        <v>0</v>
      </c>
      <c r="E9076" s="71" t="n">
        <v>0</v>
      </c>
      <c r="F9076" s="71" t="n">
        <v>1</v>
      </c>
      <c r="G9076" s="72" t="n">
        <v>132.8</v>
      </c>
      <c r="H9076" s="72" t="n">
        <v>106.25</v>
      </c>
      <c r="I9076" s="71" t="n">
        <f aca="false">IF(B9076&gt;=Settings!$B$23,1,0)</f>
        <v>1</v>
      </c>
      <c r="J9076" s="71" t="n">
        <v>1</v>
      </c>
      <c r="K9076" s="71" t="n">
        <f aca="false">F9076*I9076*J9076</f>
        <v>1</v>
      </c>
      <c r="L9076" s="71" t="n">
        <f aca="false">E9076*I9076*J9076</f>
        <v>0</v>
      </c>
      <c r="M9076" s="72" t="n">
        <f aca="false">G9076*I9076*J9076</f>
        <v>132.8</v>
      </c>
      <c r="N9076" s="72" t="n">
        <f aca="false">D9076*I9076*J9076</f>
        <v>-0</v>
      </c>
      <c r="O9076" s="71" t="n">
        <f aca="false">F9076*J9076</f>
        <v>1</v>
      </c>
      <c r="P9076" s="71" t="n">
        <f aca="false">E9076*J9076</f>
        <v>0</v>
      </c>
    </row>
    <row r="9077" customFormat="false" ht="15" hidden="false" customHeight="false" outlineLevel="0" collapsed="false">
      <c r="A9077" s="71" t="s">
        <v>61</v>
      </c>
      <c r="B9077" s="71" t="s">
        <v>55</v>
      </c>
      <c r="C9077" s="71" t="s">
        <v>957</v>
      </c>
      <c r="D9077" s="72" t="n">
        <v>0</v>
      </c>
      <c r="E9077" s="71" t="n">
        <v>0</v>
      </c>
      <c r="F9077" s="71" t="n">
        <v>1</v>
      </c>
      <c r="G9077" s="72" t="n">
        <v>59.05</v>
      </c>
      <c r="H9077" s="72" t="n">
        <v>59.05</v>
      </c>
      <c r="I9077" s="71" t="n">
        <f aca="false">IF(B9077&gt;=Settings!$B$23,1,0)</f>
        <v>1</v>
      </c>
      <c r="J9077" s="71" t="n">
        <v>1</v>
      </c>
      <c r="K9077" s="71" t="n">
        <f aca="false">F9077*I9077*J9077</f>
        <v>1</v>
      </c>
      <c r="L9077" s="71" t="n">
        <f aca="false">E9077*I9077*J9077</f>
        <v>0</v>
      </c>
      <c r="M9077" s="72" t="n">
        <f aca="false">G9077*I9077*J9077</f>
        <v>59.05</v>
      </c>
      <c r="N9077" s="72" t="n">
        <f aca="false">D9077*I9077*J9077</f>
        <v>-0</v>
      </c>
      <c r="O9077" s="71" t="n">
        <f aca="false">F9077*J9077</f>
        <v>1</v>
      </c>
      <c r="P9077" s="71" t="n">
        <f aca="false">E9077*J9077</f>
        <v>0</v>
      </c>
    </row>
    <row r="9078" customFormat="false" ht="15" hidden="false" customHeight="false" outlineLevel="0" collapsed="false">
      <c r="A9078" s="71" t="s">
        <v>62</v>
      </c>
      <c r="B9078" s="71" t="s">
        <v>55</v>
      </c>
      <c r="C9078" s="71" t="s">
        <v>1237</v>
      </c>
      <c r="D9078" s="72" t="n">
        <v>0</v>
      </c>
      <c r="E9078" s="71" t="n">
        <v>0</v>
      </c>
      <c r="F9078" s="71" t="n">
        <v>1</v>
      </c>
      <c r="G9078" s="72" t="n">
        <v>8.14</v>
      </c>
      <c r="H9078" s="72" t="n">
        <v>8.14</v>
      </c>
      <c r="I9078" s="71" t="n">
        <f aca="false">IF(B9078&gt;=Settings!$B$23,1,0)</f>
        <v>1</v>
      </c>
      <c r="J9078" s="71" t="n">
        <v>1</v>
      </c>
      <c r="K9078" s="71" t="n">
        <f aca="false">F9078*I9078*J9078</f>
        <v>1</v>
      </c>
      <c r="L9078" s="71" t="n">
        <f aca="false">E9078*I9078*J9078</f>
        <v>0</v>
      </c>
      <c r="M9078" s="72" t="n">
        <f aca="false">G9078*I9078*J9078</f>
        <v>8.14</v>
      </c>
      <c r="N9078" s="72" t="n">
        <f aca="false">D9078*I9078*J9078</f>
        <v>-0</v>
      </c>
      <c r="O9078" s="71" t="n">
        <f aca="false">F9078*J9078</f>
        <v>1</v>
      </c>
      <c r="P9078" s="71" t="n">
        <f aca="false">E9078*J9078</f>
        <v>0</v>
      </c>
    </row>
    <row r="9079" customFormat="false" ht="15" hidden="false" customHeight="false" outlineLevel="0" collapsed="false">
      <c r="A9079" s="71" t="s">
        <v>60</v>
      </c>
      <c r="B9079" s="71" t="s">
        <v>55</v>
      </c>
      <c r="C9079" s="71" t="s">
        <v>143</v>
      </c>
      <c r="D9079" s="72" t="n">
        <v>0</v>
      </c>
      <c r="E9079" s="71" t="n">
        <v>0</v>
      </c>
      <c r="F9079" s="71" t="n">
        <v>25</v>
      </c>
      <c r="G9079" s="72" t="n">
        <v>2568</v>
      </c>
      <c r="H9079" s="72" t="n">
        <v>2437.2</v>
      </c>
      <c r="I9079" s="71" t="n">
        <f aca="false">IF(B9079&gt;=Settings!$B$23,1,0)</f>
        <v>1</v>
      </c>
      <c r="J9079" s="71" t="n">
        <v>1</v>
      </c>
      <c r="K9079" s="71" t="n">
        <f aca="false">F9079*I9079*J9079</f>
        <v>25</v>
      </c>
      <c r="L9079" s="71" t="n">
        <f aca="false">E9079*I9079*J9079</f>
        <v>0</v>
      </c>
      <c r="M9079" s="72" t="n">
        <f aca="false">G9079*I9079*J9079</f>
        <v>2568</v>
      </c>
      <c r="N9079" s="72" t="n">
        <f aca="false">D9079*I9079*J9079</f>
        <v>-0</v>
      </c>
      <c r="O9079" s="71" t="n">
        <f aca="false">F9079*J9079</f>
        <v>25</v>
      </c>
      <c r="P9079" s="71" t="n">
        <f aca="false">E9079*J9079</f>
        <v>0</v>
      </c>
    </row>
    <row r="9080" customFormat="false" ht="15" hidden="false" customHeight="false" outlineLevel="0" collapsed="false">
      <c r="A9080" s="71" t="s">
        <v>59</v>
      </c>
      <c r="B9080" s="71" t="s">
        <v>55</v>
      </c>
      <c r="C9080" s="71" t="s">
        <v>1662</v>
      </c>
      <c r="D9080" s="72" t="n">
        <v>0</v>
      </c>
      <c r="E9080" s="71" t="n">
        <v>0</v>
      </c>
      <c r="F9080" s="71" t="n">
        <v>1</v>
      </c>
      <c r="G9080" s="72" t="n">
        <v>174.45</v>
      </c>
      <c r="H9080" s="72" t="n">
        <v>174.45</v>
      </c>
      <c r="I9080" s="71" t="n">
        <f aca="false">IF(B9080&gt;=Settings!$B$23,1,0)</f>
        <v>1</v>
      </c>
      <c r="J9080" s="71" t="n">
        <v>1</v>
      </c>
      <c r="K9080" s="71" t="n">
        <f aca="false">F9080*I9080*J9080</f>
        <v>1</v>
      </c>
      <c r="L9080" s="71" t="n">
        <f aca="false">E9080*I9080*J9080</f>
        <v>0</v>
      </c>
      <c r="M9080" s="72" t="n">
        <f aca="false">G9080*I9080*J9080</f>
        <v>174.45</v>
      </c>
      <c r="N9080" s="72" t="n">
        <f aca="false">D9080*I9080*J9080</f>
        <v>-0</v>
      </c>
      <c r="O9080" s="71" t="n">
        <f aca="false">F9080*J9080</f>
        <v>1</v>
      </c>
      <c r="P9080" s="71" t="n">
        <f aca="false">E9080*J9080</f>
        <v>0</v>
      </c>
    </row>
    <row r="9081" customFormat="false" ht="15" hidden="false" customHeight="false" outlineLevel="0" collapsed="false">
      <c r="A9081" s="71" t="s">
        <v>61</v>
      </c>
      <c r="B9081" s="71" t="s">
        <v>55</v>
      </c>
      <c r="C9081" s="71" t="s">
        <v>1332</v>
      </c>
      <c r="D9081" s="72" t="n">
        <v>65.65</v>
      </c>
      <c r="E9081" s="71" t="n">
        <v>1</v>
      </c>
      <c r="F9081" s="71" t="n">
        <v>1</v>
      </c>
      <c r="G9081" s="72" t="n">
        <v>90.86</v>
      </c>
      <c r="H9081" s="72" t="n">
        <v>11.59</v>
      </c>
      <c r="I9081" s="71" t="n">
        <f aca="false">IF(B9081&gt;=Settings!$B$23,1,0)</f>
        <v>1</v>
      </c>
      <c r="J9081" s="71" t="n">
        <v>1</v>
      </c>
      <c r="K9081" s="71" t="n">
        <f aca="false">F9081*I9081*J9081</f>
        <v>1</v>
      </c>
      <c r="L9081" s="71" t="n">
        <f aca="false">E9081*I9081*J9081</f>
        <v>1</v>
      </c>
      <c r="M9081" s="72" t="n">
        <f aca="false">G9081*I9081*J9081</f>
        <v>90.86</v>
      </c>
      <c r="N9081" s="72" t="n">
        <f aca="false">D9081*I9081*J9081</f>
        <v>65.65</v>
      </c>
      <c r="O9081" s="71" t="n">
        <f aca="false">F9081*J9081</f>
        <v>1</v>
      </c>
      <c r="P9081" s="71" t="n">
        <f aca="false">E9081*J9081</f>
        <v>1</v>
      </c>
    </row>
    <row r="9082" customFormat="false" ht="15" hidden="false" customHeight="false" outlineLevel="0" collapsed="false">
      <c r="A9082" s="71" t="s">
        <v>61</v>
      </c>
      <c r="B9082" s="71" t="s">
        <v>55</v>
      </c>
      <c r="C9082" s="71" t="s">
        <v>1250</v>
      </c>
      <c r="D9082" s="72" t="n">
        <v>0</v>
      </c>
      <c r="E9082" s="71" t="n">
        <v>0</v>
      </c>
      <c r="F9082" s="71" t="n">
        <v>2</v>
      </c>
      <c r="G9082" s="72" t="n">
        <v>240.81</v>
      </c>
      <c r="H9082" s="72" t="n">
        <v>224.46</v>
      </c>
      <c r="I9082" s="71" t="n">
        <f aca="false">IF(B9082&gt;=Settings!$B$23,1,0)</f>
        <v>1</v>
      </c>
      <c r="J9082" s="71" t="n">
        <v>1</v>
      </c>
      <c r="K9082" s="71" t="n">
        <f aca="false">F9082*I9082*J9082</f>
        <v>2</v>
      </c>
      <c r="L9082" s="71" t="n">
        <f aca="false">E9082*I9082*J9082</f>
        <v>0</v>
      </c>
      <c r="M9082" s="72" t="n">
        <f aca="false">G9082*I9082*J9082</f>
        <v>240.81</v>
      </c>
      <c r="N9082" s="72" t="n">
        <f aca="false">D9082*I9082*J9082</f>
        <v>-0</v>
      </c>
      <c r="O9082" s="71" t="n">
        <f aca="false">F9082*J9082</f>
        <v>2</v>
      </c>
      <c r="P9082" s="71" t="n">
        <f aca="false">E9082*J9082</f>
        <v>0</v>
      </c>
    </row>
    <row r="9083" customFormat="false" ht="15" hidden="false" customHeight="false" outlineLevel="0" collapsed="false">
      <c r="A9083" s="71" t="s">
        <v>63</v>
      </c>
      <c r="B9083" s="71" t="s">
        <v>55</v>
      </c>
      <c r="C9083" s="71" t="s">
        <v>2310</v>
      </c>
      <c r="D9083" s="72" t="n">
        <v>0</v>
      </c>
      <c r="E9083" s="71" t="n">
        <v>0</v>
      </c>
      <c r="F9083" s="71" t="n">
        <v>1</v>
      </c>
      <c r="G9083" s="72" t="n">
        <v>104.5</v>
      </c>
      <c r="H9083" s="72" t="n">
        <v>104.5</v>
      </c>
      <c r="I9083" s="71" t="n">
        <f aca="false">IF(B9083&gt;=Settings!$B$23,1,0)</f>
        <v>1</v>
      </c>
      <c r="J9083" s="71" t="n">
        <v>1</v>
      </c>
      <c r="K9083" s="71" t="n">
        <f aca="false">F9083*I9083*J9083</f>
        <v>1</v>
      </c>
      <c r="L9083" s="71" t="n">
        <f aca="false">E9083*I9083*J9083</f>
        <v>0</v>
      </c>
      <c r="M9083" s="72" t="n">
        <f aca="false">G9083*I9083*J9083</f>
        <v>104.5</v>
      </c>
      <c r="N9083" s="72" t="n">
        <f aca="false">D9083*I9083*J9083</f>
        <v>-0</v>
      </c>
      <c r="O9083" s="71" t="n">
        <f aca="false">F9083*J9083</f>
        <v>1</v>
      </c>
      <c r="P9083" s="71" t="n">
        <f aca="false">E9083*J9083</f>
        <v>0</v>
      </c>
    </row>
    <row r="9084" customFormat="false" ht="15" hidden="false" customHeight="false" outlineLevel="0" collapsed="false">
      <c r="A9084" s="71" t="s">
        <v>61</v>
      </c>
      <c r="B9084" s="71" t="s">
        <v>55</v>
      </c>
      <c r="C9084" s="71" t="s">
        <v>1253</v>
      </c>
      <c r="D9084" s="72" t="n">
        <v>0</v>
      </c>
      <c r="E9084" s="71" t="n">
        <v>0</v>
      </c>
      <c r="F9084" s="71" t="n">
        <v>19</v>
      </c>
      <c r="G9084" s="72" t="n">
        <v>1917.25</v>
      </c>
      <c r="H9084" s="72" t="n">
        <v>1819.17</v>
      </c>
      <c r="I9084" s="71" t="n">
        <f aca="false">IF(B9084&gt;=Settings!$B$23,1,0)</f>
        <v>1</v>
      </c>
      <c r="J9084" s="71" t="n">
        <v>1</v>
      </c>
      <c r="K9084" s="71" t="n">
        <f aca="false">F9084*I9084*J9084</f>
        <v>19</v>
      </c>
      <c r="L9084" s="71" t="n">
        <f aca="false">E9084*I9084*J9084</f>
        <v>0</v>
      </c>
      <c r="M9084" s="72" t="n">
        <f aca="false">G9084*I9084*J9084</f>
        <v>1917.25</v>
      </c>
      <c r="N9084" s="72" t="n">
        <f aca="false">D9084*I9084*J9084</f>
        <v>-0</v>
      </c>
      <c r="O9084" s="71" t="n">
        <f aca="false">F9084*J9084</f>
        <v>19</v>
      </c>
      <c r="P9084" s="71" t="n">
        <f aca="false">E9084*J9084</f>
        <v>0</v>
      </c>
    </row>
    <row r="9085" customFormat="false" ht="15" hidden="false" customHeight="false" outlineLevel="0" collapsed="false">
      <c r="A9085" s="71" t="s">
        <v>60</v>
      </c>
      <c r="B9085" s="71" t="s">
        <v>55</v>
      </c>
      <c r="C9085" s="71" t="s">
        <v>133</v>
      </c>
      <c r="D9085" s="72" t="n">
        <v>366.12</v>
      </c>
      <c r="E9085" s="71" t="n">
        <v>6</v>
      </c>
      <c r="F9085" s="71" t="n">
        <v>126</v>
      </c>
      <c r="G9085" s="72" t="n">
        <v>8411.95</v>
      </c>
      <c r="H9085" s="72" t="n">
        <v>7515.33</v>
      </c>
      <c r="I9085" s="71" t="n">
        <f aca="false">IF(B9085&gt;=Settings!$B$23,1,0)</f>
        <v>1</v>
      </c>
      <c r="J9085" s="71" t="n">
        <v>1</v>
      </c>
      <c r="K9085" s="71" t="n">
        <f aca="false">F9085*I9085*J9085</f>
        <v>126</v>
      </c>
      <c r="L9085" s="71" t="n">
        <f aca="false">E9085*I9085*J9085</f>
        <v>6</v>
      </c>
      <c r="M9085" s="72" t="n">
        <f aca="false">G9085*I9085*J9085</f>
        <v>8411.95</v>
      </c>
      <c r="N9085" s="72" t="n">
        <f aca="false">D9085*I9085*J9085</f>
        <v>366.12</v>
      </c>
      <c r="O9085" s="71" t="n">
        <f aca="false">F9085*J9085</f>
        <v>126</v>
      </c>
      <c r="P9085" s="71" t="n">
        <f aca="false">E9085*J9085</f>
        <v>6</v>
      </c>
    </row>
    <row r="9086" customFormat="false" ht="15" hidden="false" customHeight="false" outlineLevel="0" collapsed="false">
      <c r="A9086" s="71" t="s">
        <v>60</v>
      </c>
      <c r="B9086" s="71" t="s">
        <v>55</v>
      </c>
      <c r="C9086" s="71" t="s">
        <v>117</v>
      </c>
      <c r="D9086" s="72" t="n">
        <v>163.54</v>
      </c>
      <c r="E9086" s="71" t="n">
        <v>2</v>
      </c>
      <c r="F9086" s="71" t="n">
        <v>33</v>
      </c>
      <c r="G9086" s="72" t="n">
        <v>2352.96</v>
      </c>
      <c r="H9086" s="72" t="n">
        <v>2050.56</v>
      </c>
      <c r="I9086" s="71" t="n">
        <f aca="false">IF(B9086&gt;=Settings!$B$23,1,0)</f>
        <v>1</v>
      </c>
      <c r="J9086" s="71" t="n">
        <v>1</v>
      </c>
      <c r="K9086" s="71" t="n">
        <f aca="false">F9086*I9086*J9086</f>
        <v>33</v>
      </c>
      <c r="L9086" s="71" t="n">
        <f aca="false">E9086*I9086*J9086</f>
        <v>2</v>
      </c>
      <c r="M9086" s="72" t="n">
        <f aca="false">G9086*I9086*J9086</f>
        <v>2352.96</v>
      </c>
      <c r="N9086" s="72" t="n">
        <f aca="false">D9086*I9086*J9086</f>
        <v>163.54</v>
      </c>
      <c r="O9086" s="71" t="n">
        <f aca="false">F9086*J9086</f>
        <v>33</v>
      </c>
      <c r="P9086" s="71" t="n">
        <f aca="false">E9086*J9086</f>
        <v>2</v>
      </c>
    </row>
    <row r="9087" customFormat="false" ht="15" hidden="false" customHeight="false" outlineLevel="0" collapsed="false">
      <c r="A9087" s="71" t="s">
        <v>62</v>
      </c>
      <c r="B9087" s="71" t="s">
        <v>55</v>
      </c>
      <c r="C9087" s="71" t="s">
        <v>162</v>
      </c>
      <c r="D9087" s="72" t="n">
        <v>0</v>
      </c>
      <c r="E9087" s="71" t="n">
        <v>0</v>
      </c>
      <c r="F9087" s="71" t="n">
        <v>5</v>
      </c>
      <c r="G9087" s="72" t="n">
        <v>295.19</v>
      </c>
      <c r="H9087" s="72" t="n">
        <v>258.43</v>
      </c>
      <c r="I9087" s="71" t="n">
        <f aca="false">IF(B9087&gt;=Settings!$B$23,1,0)</f>
        <v>1</v>
      </c>
      <c r="J9087" s="71" t="n">
        <v>1</v>
      </c>
      <c r="K9087" s="71" t="n">
        <f aca="false">F9087*I9087*J9087</f>
        <v>5</v>
      </c>
      <c r="L9087" s="71" t="n">
        <f aca="false">E9087*I9087*J9087</f>
        <v>0</v>
      </c>
      <c r="M9087" s="72" t="n">
        <f aca="false">G9087*I9087*J9087</f>
        <v>295.19</v>
      </c>
      <c r="N9087" s="72" t="n">
        <f aca="false">D9087*I9087*J9087</f>
        <v>-0</v>
      </c>
      <c r="O9087" s="71" t="n">
        <f aca="false">F9087*J9087</f>
        <v>5</v>
      </c>
      <c r="P9087" s="71" t="n">
        <f aca="false">E9087*J9087</f>
        <v>0</v>
      </c>
    </row>
    <row r="9088" customFormat="false" ht="15" hidden="false" customHeight="false" outlineLevel="0" collapsed="false">
      <c r="A9088" s="71" t="s">
        <v>60</v>
      </c>
      <c r="B9088" s="71" t="s">
        <v>55</v>
      </c>
      <c r="C9088" s="71" t="s">
        <v>970</v>
      </c>
      <c r="D9088" s="72" t="n">
        <v>0</v>
      </c>
      <c r="E9088" s="71" t="n">
        <v>0</v>
      </c>
      <c r="F9088" s="71" t="n">
        <v>2</v>
      </c>
      <c r="G9088" s="72" t="n">
        <v>303.55</v>
      </c>
      <c r="H9088" s="72" t="n">
        <v>303.55</v>
      </c>
      <c r="I9088" s="71" t="n">
        <f aca="false">IF(B9088&gt;=Settings!$B$23,1,0)</f>
        <v>1</v>
      </c>
      <c r="J9088" s="71" t="n">
        <v>1</v>
      </c>
      <c r="K9088" s="71" t="n">
        <f aca="false">F9088*I9088*J9088</f>
        <v>2</v>
      </c>
      <c r="L9088" s="71" t="n">
        <f aca="false">E9088*I9088*J9088</f>
        <v>0</v>
      </c>
      <c r="M9088" s="72" t="n">
        <f aca="false">G9088*I9088*J9088</f>
        <v>303.55</v>
      </c>
      <c r="N9088" s="72" t="n">
        <f aca="false">D9088*I9088*J9088</f>
        <v>-0</v>
      </c>
      <c r="O9088" s="71" t="n">
        <f aca="false">F9088*J9088</f>
        <v>2</v>
      </c>
      <c r="P9088" s="71" t="n">
        <f aca="false">E9088*J9088</f>
        <v>0</v>
      </c>
    </row>
    <row r="9089" customFormat="false" ht="15" hidden="false" customHeight="false" outlineLevel="0" collapsed="false">
      <c r="A9089" s="71" t="s">
        <v>60</v>
      </c>
      <c r="B9089" s="71" t="s">
        <v>55</v>
      </c>
      <c r="C9089" s="71" t="s">
        <v>2437</v>
      </c>
      <c r="D9089" s="72" t="n">
        <v>0</v>
      </c>
      <c r="E9089" s="71" t="n">
        <v>0</v>
      </c>
      <c r="F9089" s="71" t="n">
        <v>5</v>
      </c>
      <c r="G9089" s="72" t="n">
        <v>672.49</v>
      </c>
      <c r="H9089" s="72" t="n">
        <v>612.54</v>
      </c>
      <c r="I9089" s="71" t="n">
        <f aca="false">IF(B9089&gt;=Settings!$B$23,1,0)</f>
        <v>1</v>
      </c>
      <c r="J9089" s="71" t="n">
        <v>1</v>
      </c>
      <c r="K9089" s="71" t="n">
        <f aca="false">F9089*I9089*J9089</f>
        <v>5</v>
      </c>
      <c r="L9089" s="71" t="n">
        <f aca="false">E9089*I9089*J9089</f>
        <v>0</v>
      </c>
      <c r="M9089" s="72" t="n">
        <f aca="false">G9089*I9089*J9089</f>
        <v>672.49</v>
      </c>
      <c r="N9089" s="72" t="n">
        <f aca="false">D9089*I9089*J9089</f>
        <v>-0</v>
      </c>
      <c r="O9089" s="71" t="n">
        <f aca="false">F9089*J9089</f>
        <v>5</v>
      </c>
      <c r="P9089" s="71" t="n">
        <f aca="false">E9089*J9089</f>
        <v>0</v>
      </c>
    </row>
    <row r="9090" customFormat="false" ht="15" hidden="false" customHeight="false" outlineLevel="0" collapsed="false">
      <c r="A9090" s="71" t="s">
        <v>61</v>
      </c>
      <c r="B9090" s="71" t="s">
        <v>55</v>
      </c>
      <c r="C9090" s="71" t="s">
        <v>2479</v>
      </c>
      <c r="D9090" s="72" t="n">
        <v>0</v>
      </c>
      <c r="E9090" s="71" t="n">
        <v>0</v>
      </c>
      <c r="F9090" s="71" t="n">
        <v>1</v>
      </c>
      <c r="G9090" s="72" t="n">
        <v>99.95</v>
      </c>
      <c r="H9090" s="72" t="n">
        <v>84.96</v>
      </c>
      <c r="I9090" s="71" t="n">
        <f aca="false">IF(B9090&gt;=Settings!$B$23,1,0)</f>
        <v>1</v>
      </c>
      <c r="J9090" s="71" t="n">
        <v>1</v>
      </c>
      <c r="K9090" s="71" t="n">
        <f aca="false">F9090*I9090*J9090</f>
        <v>1</v>
      </c>
      <c r="L9090" s="71" t="n">
        <f aca="false">E9090*I9090*J9090</f>
        <v>0</v>
      </c>
      <c r="M9090" s="72" t="n">
        <f aca="false">G9090*I9090*J9090</f>
        <v>99.95</v>
      </c>
      <c r="N9090" s="72" t="n">
        <f aca="false">D9090*I9090*J9090</f>
        <v>-0</v>
      </c>
      <c r="O9090" s="71" t="n">
        <f aca="false">F9090*J9090</f>
        <v>1</v>
      </c>
      <c r="P9090" s="71" t="n">
        <f aca="false">E9090*J9090</f>
        <v>0</v>
      </c>
    </row>
    <row r="9091" customFormat="false" ht="15" hidden="false" customHeight="false" outlineLevel="0" collapsed="false">
      <c r="A9091" s="71" t="s">
        <v>59</v>
      </c>
      <c r="B9091" s="71" t="s">
        <v>55</v>
      </c>
      <c r="C9091" s="71" t="s">
        <v>167</v>
      </c>
      <c r="D9091" s="72" t="n">
        <v>0</v>
      </c>
      <c r="E9091" s="71" t="n">
        <v>0</v>
      </c>
      <c r="F9091" s="71" t="n">
        <v>5</v>
      </c>
      <c r="G9091" s="72" t="n">
        <v>445.21</v>
      </c>
      <c r="H9091" s="72" t="n">
        <v>427.04</v>
      </c>
      <c r="I9091" s="71" t="n">
        <f aca="false">IF(B9091&gt;=Settings!$B$23,1,0)</f>
        <v>1</v>
      </c>
      <c r="J9091" s="71" t="n">
        <v>1</v>
      </c>
      <c r="K9091" s="71" t="n">
        <f aca="false">F9091*I9091*J9091</f>
        <v>5</v>
      </c>
      <c r="L9091" s="71" t="n">
        <f aca="false">E9091*I9091*J9091</f>
        <v>0</v>
      </c>
      <c r="M9091" s="72" t="n">
        <f aca="false">G9091*I9091*J9091</f>
        <v>445.21</v>
      </c>
      <c r="N9091" s="72" t="n">
        <f aca="false">D9091*I9091*J9091</f>
        <v>-0</v>
      </c>
      <c r="O9091" s="71" t="n">
        <f aca="false">F9091*J9091</f>
        <v>5</v>
      </c>
      <c r="P9091" s="71" t="n">
        <f aca="false">E9091*J9091</f>
        <v>0</v>
      </c>
    </row>
    <row r="9092" customFormat="false" ht="15" hidden="false" customHeight="false" outlineLevel="0" collapsed="false">
      <c r="A9092" s="71" t="s">
        <v>63</v>
      </c>
      <c r="B9092" s="71" t="s">
        <v>55</v>
      </c>
      <c r="C9092" s="71" t="s">
        <v>2299</v>
      </c>
      <c r="D9092" s="72" t="n">
        <v>0</v>
      </c>
      <c r="E9092" s="71" t="n">
        <v>0</v>
      </c>
      <c r="F9092" s="71" t="n">
        <v>3</v>
      </c>
      <c r="G9092" s="72" t="n">
        <v>95.31</v>
      </c>
      <c r="H9092" s="72" t="n">
        <v>95.31</v>
      </c>
      <c r="I9092" s="71" t="n">
        <f aca="false">IF(B9092&gt;=Settings!$B$23,1,0)</f>
        <v>1</v>
      </c>
      <c r="J9092" s="71" t="n">
        <v>1</v>
      </c>
      <c r="K9092" s="71" t="n">
        <f aca="false">F9092*I9092*J9092</f>
        <v>3</v>
      </c>
      <c r="L9092" s="71" t="n">
        <f aca="false">E9092*I9092*J9092</f>
        <v>0</v>
      </c>
      <c r="M9092" s="72" t="n">
        <f aca="false">G9092*I9092*J9092</f>
        <v>95.31</v>
      </c>
      <c r="N9092" s="72" t="n">
        <f aca="false">D9092*I9092*J9092</f>
        <v>-0</v>
      </c>
      <c r="O9092" s="71" t="n">
        <f aca="false">F9092*J9092</f>
        <v>3</v>
      </c>
      <c r="P9092" s="71" t="n">
        <f aca="false">E9092*J9092</f>
        <v>0</v>
      </c>
    </row>
    <row r="9093" customFormat="false" ht="15" hidden="false" customHeight="false" outlineLevel="0" collapsed="false">
      <c r="A9093" s="71" t="s">
        <v>61</v>
      </c>
      <c r="B9093" s="71" t="s">
        <v>55</v>
      </c>
      <c r="C9093" s="71" t="s">
        <v>958</v>
      </c>
      <c r="D9093" s="72" t="n">
        <v>16.28</v>
      </c>
      <c r="E9093" s="71" t="n">
        <v>2</v>
      </c>
      <c r="F9093" s="71" t="n">
        <v>8</v>
      </c>
      <c r="G9093" s="72" t="n">
        <v>65.08</v>
      </c>
      <c r="H9093" s="72" t="n">
        <v>43.93</v>
      </c>
      <c r="I9093" s="71" t="n">
        <f aca="false">IF(B9093&gt;=Settings!$B$23,1,0)</f>
        <v>1</v>
      </c>
      <c r="J9093" s="71" t="n">
        <v>1</v>
      </c>
      <c r="K9093" s="71" t="n">
        <f aca="false">F9093*I9093*J9093</f>
        <v>8</v>
      </c>
      <c r="L9093" s="71" t="n">
        <f aca="false">E9093*I9093*J9093</f>
        <v>2</v>
      </c>
      <c r="M9093" s="72" t="n">
        <f aca="false">G9093*I9093*J9093</f>
        <v>65.08</v>
      </c>
      <c r="N9093" s="72" t="n">
        <f aca="false">D9093*I9093*J9093</f>
        <v>16.28</v>
      </c>
      <c r="O9093" s="71" t="n">
        <f aca="false">F9093*J9093</f>
        <v>8</v>
      </c>
      <c r="P9093" s="71" t="n">
        <f aca="false">E9093*J9093</f>
        <v>2</v>
      </c>
    </row>
    <row r="9094" customFormat="false" ht="15" hidden="false" customHeight="false" outlineLevel="0" collapsed="false">
      <c r="A9094" s="71" t="s">
        <v>61</v>
      </c>
      <c r="B9094" s="71" t="s">
        <v>55</v>
      </c>
      <c r="C9094" s="71" t="s">
        <v>2448</v>
      </c>
      <c r="D9094" s="72" t="n">
        <v>0</v>
      </c>
      <c r="E9094" s="71" t="n">
        <v>0</v>
      </c>
      <c r="F9094" s="71" t="n">
        <v>1</v>
      </c>
      <c r="G9094" s="72" t="n">
        <v>118.14</v>
      </c>
      <c r="H9094" s="72" t="n">
        <v>118.14</v>
      </c>
      <c r="I9094" s="71" t="n">
        <f aca="false">IF(B9094&gt;=Settings!$B$23,1,0)</f>
        <v>1</v>
      </c>
      <c r="J9094" s="71" t="n">
        <v>1</v>
      </c>
      <c r="K9094" s="71" t="n">
        <f aca="false">F9094*I9094*J9094</f>
        <v>1</v>
      </c>
      <c r="L9094" s="71" t="n">
        <f aca="false">E9094*I9094*J9094</f>
        <v>0</v>
      </c>
      <c r="M9094" s="72" t="n">
        <f aca="false">G9094*I9094*J9094</f>
        <v>118.14</v>
      </c>
      <c r="N9094" s="72" t="n">
        <f aca="false">D9094*I9094*J9094</f>
        <v>-0</v>
      </c>
      <c r="O9094" s="71" t="n">
        <f aca="false">F9094*J9094</f>
        <v>1</v>
      </c>
      <c r="P9094" s="71" t="n">
        <f aca="false">E9094*J9094</f>
        <v>0</v>
      </c>
    </row>
    <row r="9095" customFormat="false" ht="15" hidden="false" customHeight="false" outlineLevel="0" collapsed="false">
      <c r="A9095" s="71" t="s">
        <v>59</v>
      </c>
      <c r="B9095" s="71" t="s">
        <v>55</v>
      </c>
      <c r="C9095" s="71" t="s">
        <v>363</v>
      </c>
      <c r="D9095" s="72" t="n">
        <v>86.32</v>
      </c>
      <c r="E9095" s="71" t="n">
        <v>1</v>
      </c>
      <c r="F9095" s="71" t="n">
        <v>1</v>
      </c>
      <c r="G9095" s="72" t="n">
        <v>86.32</v>
      </c>
      <c r="H9095" s="72" t="n">
        <v>0</v>
      </c>
      <c r="I9095" s="71" t="n">
        <f aca="false">IF(B9095&gt;=Settings!$B$23,1,0)</f>
        <v>1</v>
      </c>
      <c r="J9095" s="71" t="n">
        <v>1</v>
      </c>
      <c r="K9095" s="71" t="n">
        <f aca="false">F9095*I9095*J9095</f>
        <v>1</v>
      </c>
      <c r="L9095" s="71" t="n">
        <f aca="false">E9095*I9095*J9095</f>
        <v>1</v>
      </c>
      <c r="M9095" s="72" t="n">
        <f aca="false">G9095*I9095*J9095</f>
        <v>86.32</v>
      </c>
      <c r="N9095" s="72" t="n">
        <f aca="false">D9095*I9095*J9095</f>
        <v>86.32</v>
      </c>
      <c r="O9095" s="71" t="n">
        <f aca="false">F9095*J9095</f>
        <v>1</v>
      </c>
      <c r="P9095" s="71" t="n">
        <f aca="false">E9095*J9095</f>
        <v>1</v>
      </c>
    </row>
    <row r="9096" customFormat="false" ht="15" hidden="false" customHeight="false" outlineLevel="0" collapsed="false">
      <c r="A9096" s="71" t="s">
        <v>61</v>
      </c>
      <c r="B9096" s="71" t="s">
        <v>55</v>
      </c>
      <c r="C9096" s="71" t="s">
        <v>1130</v>
      </c>
      <c r="D9096" s="72" t="n">
        <v>0</v>
      </c>
      <c r="E9096" s="71" t="n">
        <v>0</v>
      </c>
      <c r="F9096" s="71" t="n">
        <v>8</v>
      </c>
      <c r="G9096" s="72" t="n">
        <v>590.57</v>
      </c>
      <c r="H9096" s="72" t="n">
        <v>578.99</v>
      </c>
      <c r="I9096" s="71" t="n">
        <f aca="false">IF(B9096&gt;=Settings!$B$23,1,0)</f>
        <v>1</v>
      </c>
      <c r="J9096" s="71" t="n">
        <v>1</v>
      </c>
      <c r="K9096" s="71" t="n">
        <f aca="false">F9096*I9096*J9096</f>
        <v>8</v>
      </c>
      <c r="L9096" s="71" t="n">
        <f aca="false">E9096*I9096*J9096</f>
        <v>0</v>
      </c>
      <c r="M9096" s="72" t="n">
        <f aca="false">G9096*I9096*J9096</f>
        <v>590.57</v>
      </c>
      <c r="N9096" s="72" t="n">
        <f aca="false">D9096*I9096*J9096</f>
        <v>-0</v>
      </c>
      <c r="O9096" s="71" t="n">
        <f aca="false">F9096*J9096</f>
        <v>8</v>
      </c>
      <c r="P9096" s="71" t="n">
        <f aca="false">E9096*J9096</f>
        <v>0</v>
      </c>
    </row>
    <row r="9097" customFormat="false" ht="15" hidden="false" customHeight="false" outlineLevel="0" collapsed="false">
      <c r="A9097" s="71" t="s">
        <v>60</v>
      </c>
      <c r="B9097" s="71" t="s">
        <v>55</v>
      </c>
      <c r="C9097" s="71" t="s">
        <v>962</v>
      </c>
      <c r="D9097" s="72" t="n">
        <v>118.1</v>
      </c>
      <c r="E9097" s="71" t="n">
        <v>2</v>
      </c>
      <c r="F9097" s="71" t="n">
        <v>8</v>
      </c>
      <c r="G9097" s="72" t="n">
        <v>445.1</v>
      </c>
      <c r="H9097" s="72" t="n">
        <v>327</v>
      </c>
      <c r="I9097" s="71" t="n">
        <f aca="false">IF(B9097&gt;=Settings!$B$23,1,0)</f>
        <v>1</v>
      </c>
      <c r="J9097" s="71" t="n">
        <v>1</v>
      </c>
      <c r="K9097" s="71" t="n">
        <f aca="false">F9097*I9097*J9097</f>
        <v>8</v>
      </c>
      <c r="L9097" s="71" t="n">
        <f aca="false">E9097*I9097*J9097</f>
        <v>2</v>
      </c>
      <c r="M9097" s="72" t="n">
        <f aca="false">G9097*I9097*J9097</f>
        <v>445.1</v>
      </c>
      <c r="N9097" s="72" t="n">
        <f aca="false">D9097*I9097*J9097</f>
        <v>118.1</v>
      </c>
      <c r="O9097" s="71" t="n">
        <f aca="false">F9097*J9097</f>
        <v>8</v>
      </c>
      <c r="P9097" s="71" t="n">
        <f aca="false">E9097*J9097</f>
        <v>2</v>
      </c>
    </row>
    <row r="9098" customFormat="false" ht="15" hidden="false" customHeight="false" outlineLevel="0" collapsed="false">
      <c r="A9098" s="71" t="s">
        <v>62</v>
      </c>
      <c r="B9098" s="71" t="s">
        <v>55</v>
      </c>
      <c r="C9098" s="71" t="s">
        <v>141</v>
      </c>
      <c r="D9098" s="72" t="n">
        <v>0</v>
      </c>
      <c r="E9098" s="71" t="n">
        <v>0</v>
      </c>
      <c r="F9098" s="71" t="n">
        <v>2</v>
      </c>
      <c r="G9098" s="72" t="n">
        <v>145.34</v>
      </c>
      <c r="H9098" s="72" t="n">
        <v>123.56</v>
      </c>
      <c r="I9098" s="71" t="n">
        <f aca="false">IF(B9098&gt;=Settings!$B$23,1,0)</f>
        <v>1</v>
      </c>
      <c r="J9098" s="71" t="n">
        <v>1</v>
      </c>
      <c r="K9098" s="71" t="n">
        <f aca="false">F9098*I9098*J9098</f>
        <v>2</v>
      </c>
      <c r="L9098" s="71" t="n">
        <f aca="false">E9098*I9098*J9098</f>
        <v>0</v>
      </c>
      <c r="M9098" s="72" t="n">
        <f aca="false">G9098*I9098*J9098</f>
        <v>145.34</v>
      </c>
      <c r="N9098" s="72" t="n">
        <f aca="false">D9098*I9098*J9098</f>
        <v>-0</v>
      </c>
      <c r="O9098" s="71" t="n">
        <f aca="false">F9098*J9098</f>
        <v>2</v>
      </c>
      <c r="P9098" s="71" t="n">
        <f aca="false">E9098*J9098</f>
        <v>0</v>
      </c>
    </row>
    <row r="9099" customFormat="false" ht="15" hidden="false" customHeight="false" outlineLevel="0" collapsed="false">
      <c r="A9099" s="71" t="s">
        <v>63</v>
      </c>
      <c r="B9099" s="71" t="s">
        <v>55</v>
      </c>
      <c r="C9099" s="71" t="s">
        <v>2258</v>
      </c>
      <c r="D9099" s="72" t="n">
        <v>0</v>
      </c>
      <c r="E9099" s="71" t="n">
        <v>0</v>
      </c>
      <c r="F9099" s="71" t="n">
        <v>1</v>
      </c>
      <c r="G9099" s="72" t="n">
        <v>177.23</v>
      </c>
      <c r="H9099" s="72" t="n">
        <v>177.23</v>
      </c>
      <c r="I9099" s="71" t="n">
        <f aca="false">IF(B9099&gt;=Settings!$B$23,1,0)</f>
        <v>1</v>
      </c>
      <c r="J9099" s="71" t="n">
        <v>1</v>
      </c>
      <c r="K9099" s="71" t="n">
        <f aca="false">F9099*I9099*J9099</f>
        <v>1</v>
      </c>
      <c r="L9099" s="71" t="n">
        <f aca="false">E9099*I9099*J9099</f>
        <v>0</v>
      </c>
      <c r="M9099" s="72" t="n">
        <f aca="false">G9099*I9099*J9099</f>
        <v>177.23</v>
      </c>
      <c r="N9099" s="72" t="n">
        <f aca="false">D9099*I9099*J9099</f>
        <v>-0</v>
      </c>
      <c r="O9099" s="71" t="n">
        <f aca="false">F9099*J9099</f>
        <v>1</v>
      </c>
      <c r="P9099" s="71" t="n">
        <f aca="false">E9099*J9099</f>
        <v>0</v>
      </c>
    </row>
    <row r="9100" customFormat="false" ht="15" hidden="false" customHeight="false" outlineLevel="0" collapsed="false">
      <c r="A9100" s="71" t="s">
        <v>59</v>
      </c>
      <c r="B9100" s="71" t="s">
        <v>55</v>
      </c>
      <c r="C9100" s="71" t="s">
        <v>595</v>
      </c>
      <c r="D9100" s="72" t="n">
        <v>0</v>
      </c>
      <c r="E9100" s="71" t="n">
        <v>0</v>
      </c>
      <c r="F9100" s="71" t="n">
        <v>5</v>
      </c>
      <c r="G9100" s="72" t="n">
        <v>213.4</v>
      </c>
      <c r="H9100" s="72" t="n">
        <v>206.14</v>
      </c>
      <c r="I9100" s="71" t="n">
        <f aca="false">IF(B9100&gt;=Settings!$B$23,1,0)</f>
        <v>1</v>
      </c>
      <c r="J9100" s="71" t="n">
        <v>1</v>
      </c>
      <c r="K9100" s="71" t="n">
        <f aca="false">F9100*I9100*J9100</f>
        <v>5</v>
      </c>
      <c r="L9100" s="71" t="n">
        <f aca="false">E9100*I9100*J9100</f>
        <v>0</v>
      </c>
      <c r="M9100" s="72" t="n">
        <f aca="false">G9100*I9100*J9100</f>
        <v>213.4</v>
      </c>
      <c r="N9100" s="72" t="n">
        <f aca="false">D9100*I9100*J9100</f>
        <v>-0</v>
      </c>
      <c r="O9100" s="71" t="n">
        <f aca="false">F9100*J9100</f>
        <v>5</v>
      </c>
      <c r="P9100" s="71" t="n">
        <f aca="false">E9100*J9100</f>
        <v>0</v>
      </c>
    </row>
    <row r="9101" customFormat="false" ht="15" hidden="false" customHeight="false" outlineLevel="0" collapsed="false">
      <c r="A9101" s="71" t="s">
        <v>61</v>
      </c>
      <c r="B9101" s="71" t="s">
        <v>55</v>
      </c>
      <c r="C9101" s="71" t="s">
        <v>1020</v>
      </c>
      <c r="D9101" s="72" t="n">
        <v>0</v>
      </c>
      <c r="E9101" s="71" t="n">
        <v>0</v>
      </c>
      <c r="F9101" s="71" t="n">
        <v>3</v>
      </c>
      <c r="G9101" s="72" t="n">
        <v>363.5</v>
      </c>
      <c r="H9101" s="72" t="n">
        <v>347.83</v>
      </c>
      <c r="I9101" s="71" t="n">
        <f aca="false">IF(B9101&gt;=Settings!$B$23,1,0)</f>
        <v>1</v>
      </c>
      <c r="J9101" s="71" t="n">
        <v>1</v>
      </c>
      <c r="K9101" s="71" t="n">
        <f aca="false">F9101*I9101*J9101</f>
        <v>3</v>
      </c>
      <c r="L9101" s="71" t="n">
        <f aca="false">E9101*I9101*J9101</f>
        <v>0</v>
      </c>
      <c r="M9101" s="72" t="n">
        <f aca="false">G9101*I9101*J9101</f>
        <v>363.5</v>
      </c>
      <c r="N9101" s="72" t="n">
        <f aca="false">D9101*I9101*J9101</f>
        <v>-0</v>
      </c>
      <c r="O9101" s="71" t="n">
        <f aca="false">F9101*J9101</f>
        <v>3</v>
      </c>
      <c r="P9101" s="71" t="n">
        <f aca="false">E9101*J9101</f>
        <v>0</v>
      </c>
    </row>
    <row r="9102" customFormat="false" ht="15" hidden="false" customHeight="false" outlineLevel="0" collapsed="false">
      <c r="A9102" s="71" t="s">
        <v>60</v>
      </c>
      <c r="B9102" s="71" t="s">
        <v>55</v>
      </c>
      <c r="C9102" s="71" t="s">
        <v>172</v>
      </c>
      <c r="D9102" s="72" t="n">
        <v>95.41</v>
      </c>
      <c r="E9102" s="71" t="n">
        <v>1</v>
      </c>
      <c r="F9102" s="71" t="n">
        <v>11</v>
      </c>
      <c r="G9102" s="72" t="n">
        <v>981.33</v>
      </c>
      <c r="H9102" s="72" t="n">
        <v>885.92</v>
      </c>
      <c r="I9102" s="71" t="n">
        <f aca="false">IF(B9102&gt;=Settings!$B$23,1,0)</f>
        <v>1</v>
      </c>
      <c r="J9102" s="71" t="n">
        <v>1</v>
      </c>
      <c r="K9102" s="71" t="n">
        <f aca="false">F9102*I9102*J9102</f>
        <v>11</v>
      </c>
      <c r="L9102" s="71" t="n">
        <f aca="false">E9102*I9102*J9102</f>
        <v>1</v>
      </c>
      <c r="M9102" s="72" t="n">
        <f aca="false">G9102*I9102*J9102</f>
        <v>981.33</v>
      </c>
      <c r="N9102" s="72" t="n">
        <f aca="false">D9102*I9102*J9102</f>
        <v>95.41</v>
      </c>
      <c r="O9102" s="71" t="n">
        <f aca="false">F9102*J9102</f>
        <v>11</v>
      </c>
      <c r="P9102" s="71" t="n">
        <f aca="false">E9102*J9102</f>
        <v>1</v>
      </c>
    </row>
    <row r="9103" customFormat="false" ht="15" hidden="false" customHeight="false" outlineLevel="0" collapsed="false">
      <c r="A9103" s="71" t="s">
        <v>61</v>
      </c>
      <c r="B9103" s="71" t="s">
        <v>55</v>
      </c>
      <c r="C9103" s="71" t="s">
        <v>605</v>
      </c>
      <c r="D9103" s="72" t="n">
        <v>0</v>
      </c>
      <c r="E9103" s="71" t="n">
        <v>0</v>
      </c>
      <c r="F9103" s="71" t="n">
        <v>4</v>
      </c>
      <c r="G9103" s="72" t="n">
        <v>444.03</v>
      </c>
      <c r="H9103" s="72" t="n">
        <v>409.22</v>
      </c>
      <c r="I9103" s="71" t="n">
        <f aca="false">IF(B9103&gt;=Settings!$B$23,1,0)</f>
        <v>1</v>
      </c>
      <c r="J9103" s="71" t="n">
        <v>1</v>
      </c>
      <c r="K9103" s="71" t="n">
        <f aca="false">F9103*I9103*J9103</f>
        <v>4</v>
      </c>
      <c r="L9103" s="71" t="n">
        <f aca="false">E9103*I9103*J9103</f>
        <v>0</v>
      </c>
      <c r="M9103" s="72" t="n">
        <f aca="false">G9103*I9103*J9103</f>
        <v>444.03</v>
      </c>
      <c r="N9103" s="72" t="n">
        <f aca="false">D9103*I9103*J9103</f>
        <v>-0</v>
      </c>
      <c r="O9103" s="71" t="n">
        <f aca="false">F9103*J9103</f>
        <v>4</v>
      </c>
      <c r="P9103" s="71" t="n">
        <f aca="false">E9103*J9103</f>
        <v>0</v>
      </c>
    </row>
    <row r="9104" customFormat="false" ht="15" hidden="false" customHeight="false" outlineLevel="0" collapsed="false">
      <c r="A9104" s="71" t="s">
        <v>61</v>
      </c>
      <c r="B9104" s="71" t="s">
        <v>55</v>
      </c>
      <c r="C9104" s="71" t="s">
        <v>663</v>
      </c>
      <c r="D9104" s="72" t="n">
        <v>0</v>
      </c>
      <c r="E9104" s="71" t="n">
        <v>0</v>
      </c>
      <c r="F9104" s="71" t="n">
        <v>1</v>
      </c>
      <c r="G9104" s="72" t="n">
        <v>45.41</v>
      </c>
      <c r="H9104" s="72" t="n">
        <v>45.41</v>
      </c>
      <c r="I9104" s="71" t="n">
        <f aca="false">IF(B9104&gt;=Settings!$B$23,1,0)</f>
        <v>1</v>
      </c>
      <c r="J9104" s="71" t="n">
        <v>1</v>
      </c>
      <c r="K9104" s="71" t="n">
        <f aca="false">F9104*I9104*J9104</f>
        <v>1</v>
      </c>
      <c r="L9104" s="71" t="n">
        <f aca="false">E9104*I9104*J9104</f>
        <v>0</v>
      </c>
      <c r="M9104" s="72" t="n">
        <f aca="false">G9104*I9104*J9104</f>
        <v>45.41</v>
      </c>
      <c r="N9104" s="72" t="n">
        <f aca="false">D9104*I9104*J9104</f>
        <v>-0</v>
      </c>
      <c r="O9104" s="71" t="n">
        <f aca="false">F9104*J9104</f>
        <v>1</v>
      </c>
      <c r="P9104" s="71" t="n">
        <f aca="false">E9104*J9104</f>
        <v>0</v>
      </c>
    </row>
    <row r="9105" customFormat="false" ht="15" hidden="false" customHeight="false" outlineLevel="0" collapsed="false">
      <c r="A9105" s="71" t="s">
        <v>59</v>
      </c>
      <c r="B9105" s="71" t="s">
        <v>55</v>
      </c>
      <c r="C9105" s="71" t="s">
        <v>1641</v>
      </c>
      <c r="D9105" s="72" t="n">
        <v>0</v>
      </c>
      <c r="E9105" s="71" t="n">
        <v>0</v>
      </c>
      <c r="F9105" s="71" t="n">
        <v>1</v>
      </c>
      <c r="G9105" s="72" t="n">
        <v>195.41</v>
      </c>
      <c r="H9105" s="72" t="n">
        <v>195.41</v>
      </c>
      <c r="I9105" s="71" t="n">
        <f aca="false">IF(B9105&gt;=Settings!$B$23,1,0)</f>
        <v>1</v>
      </c>
      <c r="J9105" s="71" t="n">
        <v>1</v>
      </c>
      <c r="K9105" s="71" t="n">
        <f aca="false">F9105*I9105*J9105</f>
        <v>1</v>
      </c>
      <c r="L9105" s="71" t="n">
        <f aca="false">E9105*I9105*J9105</f>
        <v>0</v>
      </c>
      <c r="M9105" s="72" t="n">
        <f aca="false">G9105*I9105*J9105</f>
        <v>195.41</v>
      </c>
      <c r="N9105" s="72" t="n">
        <f aca="false">D9105*I9105*J9105</f>
        <v>-0</v>
      </c>
      <c r="O9105" s="71" t="n">
        <f aca="false">F9105*J9105</f>
        <v>1</v>
      </c>
      <c r="P9105" s="71" t="n">
        <f aca="false">E9105*J9105</f>
        <v>0</v>
      </c>
    </row>
    <row r="9106" customFormat="false" ht="15" hidden="false" customHeight="false" outlineLevel="0" collapsed="false">
      <c r="A9106" s="71" t="s">
        <v>62</v>
      </c>
      <c r="B9106" s="71" t="s">
        <v>55</v>
      </c>
      <c r="C9106" s="71" t="s">
        <v>133</v>
      </c>
      <c r="D9106" s="72" t="n">
        <v>0</v>
      </c>
      <c r="E9106" s="71" t="n">
        <v>0</v>
      </c>
      <c r="F9106" s="71" t="n">
        <v>1</v>
      </c>
      <c r="G9106" s="72" t="n">
        <v>63.59</v>
      </c>
      <c r="H9106" s="72" t="n">
        <v>63.59</v>
      </c>
      <c r="I9106" s="71" t="n">
        <f aca="false">IF(B9106&gt;=Settings!$B$23,1,0)</f>
        <v>1</v>
      </c>
      <c r="J9106" s="71" t="n">
        <v>1</v>
      </c>
      <c r="K9106" s="71" t="n">
        <f aca="false">F9106*I9106*J9106</f>
        <v>1</v>
      </c>
      <c r="L9106" s="71" t="n">
        <f aca="false">E9106*I9106*J9106</f>
        <v>0</v>
      </c>
      <c r="M9106" s="72" t="n">
        <f aca="false">G9106*I9106*J9106</f>
        <v>63.59</v>
      </c>
      <c r="N9106" s="72" t="n">
        <f aca="false">D9106*I9106*J9106</f>
        <v>-0</v>
      </c>
      <c r="O9106" s="71" t="n">
        <f aca="false">F9106*J9106</f>
        <v>1</v>
      </c>
      <c r="P9106" s="71" t="n">
        <f aca="false">E9106*J9106</f>
        <v>0</v>
      </c>
    </row>
    <row r="9107" customFormat="false" ht="15" hidden="false" customHeight="false" outlineLevel="0" collapsed="false">
      <c r="A9107" s="71" t="s">
        <v>60</v>
      </c>
      <c r="B9107" s="71" t="s">
        <v>55</v>
      </c>
      <c r="C9107" s="71" t="s">
        <v>909</v>
      </c>
      <c r="D9107" s="72" t="n">
        <v>17.23</v>
      </c>
      <c r="E9107" s="71" t="n">
        <v>1</v>
      </c>
      <c r="F9107" s="71" t="n">
        <v>1</v>
      </c>
      <c r="G9107" s="72" t="n">
        <v>17.23</v>
      </c>
      <c r="H9107" s="72" t="n">
        <v>0</v>
      </c>
      <c r="I9107" s="71" t="n">
        <f aca="false">IF(B9107&gt;=Settings!$B$23,1,0)</f>
        <v>1</v>
      </c>
      <c r="J9107" s="71" t="n">
        <v>1</v>
      </c>
      <c r="K9107" s="71" t="n">
        <f aca="false">F9107*I9107*J9107</f>
        <v>1</v>
      </c>
      <c r="L9107" s="71" t="n">
        <f aca="false">E9107*I9107*J9107</f>
        <v>1</v>
      </c>
      <c r="M9107" s="72" t="n">
        <f aca="false">G9107*I9107*J9107</f>
        <v>17.23</v>
      </c>
      <c r="N9107" s="72" t="n">
        <f aca="false">D9107*I9107*J9107</f>
        <v>17.23</v>
      </c>
      <c r="O9107" s="71" t="n">
        <f aca="false">F9107*J9107</f>
        <v>1</v>
      </c>
      <c r="P9107" s="71" t="n">
        <f aca="false">E9107*J9107</f>
        <v>1</v>
      </c>
    </row>
    <row r="9108" customFormat="false" ht="15" hidden="false" customHeight="false" outlineLevel="0" collapsed="false">
      <c r="A9108" s="71" t="s">
        <v>59</v>
      </c>
      <c r="B9108" s="71" t="s">
        <v>55</v>
      </c>
      <c r="C9108" s="71" t="s">
        <v>116</v>
      </c>
      <c r="D9108" s="72" t="n">
        <v>777.91</v>
      </c>
      <c r="E9108" s="71" t="n">
        <v>7</v>
      </c>
      <c r="F9108" s="71" t="n">
        <v>61</v>
      </c>
      <c r="G9108" s="72" t="n">
        <v>7597.24</v>
      </c>
      <c r="H9108" s="72" t="n">
        <v>6384.24</v>
      </c>
      <c r="I9108" s="71" t="n">
        <f aca="false">IF(B9108&gt;=Settings!$B$23,1,0)</f>
        <v>1</v>
      </c>
      <c r="J9108" s="71" t="n">
        <v>1</v>
      </c>
      <c r="K9108" s="71" t="n">
        <f aca="false">F9108*I9108*J9108</f>
        <v>61</v>
      </c>
      <c r="L9108" s="71" t="n">
        <f aca="false">E9108*I9108*J9108</f>
        <v>7</v>
      </c>
      <c r="M9108" s="72" t="n">
        <f aca="false">G9108*I9108*J9108</f>
        <v>7597.24</v>
      </c>
      <c r="N9108" s="72" t="n">
        <f aca="false">D9108*I9108*J9108</f>
        <v>777.91</v>
      </c>
      <c r="O9108" s="71" t="n">
        <f aca="false">F9108*J9108</f>
        <v>61</v>
      </c>
      <c r="P9108" s="71" t="n">
        <f aca="false">E9108*J9108</f>
        <v>7</v>
      </c>
    </row>
    <row r="9109" customFormat="false" ht="15" hidden="false" customHeight="false" outlineLevel="0" collapsed="false">
      <c r="A9109" s="71" t="s">
        <v>59</v>
      </c>
      <c r="B9109" s="71" t="s">
        <v>55</v>
      </c>
      <c r="C9109" s="71" t="s">
        <v>1076</v>
      </c>
      <c r="D9109" s="72" t="n">
        <v>163.55</v>
      </c>
      <c r="E9109" s="71" t="n">
        <v>2</v>
      </c>
      <c r="F9109" s="71" t="n">
        <v>10</v>
      </c>
      <c r="G9109" s="72" t="n">
        <v>917.7</v>
      </c>
      <c r="H9109" s="72" t="n">
        <v>711.94</v>
      </c>
      <c r="I9109" s="71" t="n">
        <f aca="false">IF(B9109&gt;=Settings!$B$23,1,0)</f>
        <v>1</v>
      </c>
      <c r="J9109" s="71" t="n">
        <v>1</v>
      </c>
      <c r="K9109" s="71" t="n">
        <f aca="false">F9109*I9109*J9109</f>
        <v>10</v>
      </c>
      <c r="L9109" s="71" t="n">
        <f aca="false">E9109*I9109*J9109</f>
        <v>2</v>
      </c>
      <c r="M9109" s="72" t="n">
        <f aca="false">G9109*I9109*J9109</f>
        <v>917.7</v>
      </c>
      <c r="N9109" s="72" t="n">
        <f aca="false">D9109*I9109*J9109</f>
        <v>163.55</v>
      </c>
      <c r="O9109" s="71" t="n">
        <f aca="false">F9109*J9109</f>
        <v>10</v>
      </c>
      <c r="P9109" s="71" t="n">
        <f aca="false">E9109*J9109</f>
        <v>2</v>
      </c>
    </row>
    <row r="9110" customFormat="false" ht="15" hidden="false" customHeight="false" outlineLevel="0" collapsed="false">
      <c r="A9110" s="71" t="s">
        <v>60</v>
      </c>
      <c r="B9110" s="71" t="s">
        <v>55</v>
      </c>
      <c r="C9110" s="71" t="s">
        <v>1299</v>
      </c>
      <c r="D9110" s="72" t="n">
        <v>55.82</v>
      </c>
      <c r="E9110" s="71" t="n">
        <v>16</v>
      </c>
      <c r="F9110" s="71" t="n">
        <v>147</v>
      </c>
      <c r="G9110" s="72" t="n">
        <v>527.42</v>
      </c>
      <c r="H9110" s="72" t="n">
        <v>443.42</v>
      </c>
      <c r="I9110" s="71" t="n">
        <f aca="false">IF(B9110&gt;=Settings!$B$23,1,0)</f>
        <v>1</v>
      </c>
      <c r="J9110" s="71" t="n">
        <v>1</v>
      </c>
      <c r="K9110" s="71" t="n">
        <f aca="false">F9110*I9110*J9110</f>
        <v>147</v>
      </c>
      <c r="L9110" s="71" t="n">
        <f aca="false">E9110*I9110*J9110</f>
        <v>16</v>
      </c>
      <c r="M9110" s="72" t="n">
        <f aca="false">G9110*I9110*J9110</f>
        <v>527.42</v>
      </c>
      <c r="N9110" s="72" t="n">
        <f aca="false">D9110*I9110*J9110</f>
        <v>55.82</v>
      </c>
      <c r="O9110" s="71" t="n">
        <f aca="false">F9110*J9110</f>
        <v>147</v>
      </c>
      <c r="P9110" s="71" t="n">
        <f aca="false">E9110*J9110</f>
        <v>16</v>
      </c>
    </row>
    <row r="9111" customFormat="false" ht="15" hidden="false" customHeight="false" outlineLevel="0" collapsed="false">
      <c r="A9111" s="71" t="s">
        <v>61</v>
      </c>
      <c r="B9111" s="71" t="s">
        <v>55</v>
      </c>
      <c r="C9111" s="71" t="s">
        <v>1618</v>
      </c>
      <c r="D9111" s="72" t="n">
        <v>0</v>
      </c>
      <c r="E9111" s="71" t="n">
        <v>0</v>
      </c>
      <c r="F9111" s="71" t="n">
        <v>1</v>
      </c>
      <c r="G9111" s="72" t="n">
        <v>49.95</v>
      </c>
      <c r="H9111" s="72" t="n">
        <v>49.95</v>
      </c>
      <c r="I9111" s="71" t="n">
        <f aca="false">IF(B9111&gt;=Settings!$B$23,1,0)</f>
        <v>1</v>
      </c>
      <c r="J9111" s="71" t="n">
        <v>1</v>
      </c>
      <c r="K9111" s="71" t="n">
        <f aca="false">F9111*I9111*J9111</f>
        <v>1</v>
      </c>
      <c r="L9111" s="71" t="n">
        <f aca="false">E9111*I9111*J9111</f>
        <v>0</v>
      </c>
      <c r="M9111" s="72" t="n">
        <f aca="false">G9111*I9111*J9111</f>
        <v>49.95</v>
      </c>
      <c r="N9111" s="72" t="n">
        <f aca="false">D9111*I9111*J9111</f>
        <v>-0</v>
      </c>
      <c r="O9111" s="71" t="n">
        <f aca="false">F9111*J9111</f>
        <v>1</v>
      </c>
      <c r="P9111" s="71" t="n">
        <f aca="false">E9111*J9111</f>
        <v>0</v>
      </c>
    </row>
    <row r="9112" customFormat="false" ht="15" hidden="false" customHeight="false" outlineLevel="0" collapsed="false">
      <c r="A9112" s="71" t="s">
        <v>59</v>
      </c>
      <c r="B9112" s="71" t="s">
        <v>55</v>
      </c>
      <c r="C9112" s="71" t="s">
        <v>169</v>
      </c>
      <c r="D9112" s="72" t="n">
        <v>0</v>
      </c>
      <c r="E9112" s="71" t="n">
        <v>0</v>
      </c>
      <c r="F9112" s="71" t="n">
        <v>1</v>
      </c>
      <c r="G9112" s="72" t="n">
        <v>72.68</v>
      </c>
      <c r="H9112" s="72" t="n">
        <v>72.68</v>
      </c>
      <c r="I9112" s="71" t="n">
        <f aca="false">IF(B9112&gt;=Settings!$B$23,1,0)</f>
        <v>1</v>
      </c>
      <c r="J9112" s="71" t="n">
        <v>1</v>
      </c>
      <c r="K9112" s="71" t="n">
        <f aca="false">F9112*I9112*J9112</f>
        <v>1</v>
      </c>
      <c r="L9112" s="71" t="n">
        <f aca="false">E9112*I9112*J9112</f>
        <v>0</v>
      </c>
      <c r="M9112" s="72" t="n">
        <f aca="false">G9112*I9112*J9112</f>
        <v>72.68</v>
      </c>
      <c r="N9112" s="72" t="n">
        <f aca="false">D9112*I9112*J9112</f>
        <v>-0</v>
      </c>
      <c r="O9112" s="71" t="n">
        <f aca="false">F9112*J9112</f>
        <v>1</v>
      </c>
      <c r="P9112" s="71" t="n">
        <f aca="false">E9112*J9112</f>
        <v>0</v>
      </c>
    </row>
    <row r="9113" customFormat="false" ht="15" hidden="false" customHeight="false" outlineLevel="0" collapsed="false">
      <c r="A9113" s="71" t="s">
        <v>59</v>
      </c>
      <c r="B9113" s="71" t="s">
        <v>55</v>
      </c>
      <c r="C9113" s="71" t="s">
        <v>1279</v>
      </c>
      <c r="D9113" s="72" t="n">
        <v>0</v>
      </c>
      <c r="E9113" s="71" t="n">
        <v>0</v>
      </c>
      <c r="F9113" s="71" t="n">
        <v>1</v>
      </c>
      <c r="G9113" s="72" t="n">
        <v>119.44</v>
      </c>
      <c r="H9113" s="72" t="n">
        <v>119.44</v>
      </c>
      <c r="I9113" s="71" t="n">
        <f aca="false">IF(B9113&gt;=Settings!$B$23,1,0)</f>
        <v>1</v>
      </c>
      <c r="J9113" s="71" t="n">
        <v>1</v>
      </c>
      <c r="K9113" s="71" t="n">
        <f aca="false">F9113*I9113*J9113</f>
        <v>1</v>
      </c>
      <c r="L9113" s="71" t="n">
        <f aca="false">E9113*I9113*J9113</f>
        <v>0</v>
      </c>
      <c r="M9113" s="72" t="n">
        <f aca="false">G9113*I9113*J9113</f>
        <v>119.44</v>
      </c>
      <c r="N9113" s="72" t="n">
        <f aca="false">D9113*I9113*J9113</f>
        <v>-0</v>
      </c>
      <c r="O9113" s="71" t="n">
        <f aca="false">F9113*J9113</f>
        <v>1</v>
      </c>
      <c r="P9113" s="71" t="n">
        <f aca="false">E9113*J9113</f>
        <v>0</v>
      </c>
    </row>
    <row r="9114" customFormat="false" ht="15" hidden="false" customHeight="false" outlineLevel="0" collapsed="false">
      <c r="A9114" s="71" t="s">
        <v>61</v>
      </c>
      <c r="B9114" s="71" t="s">
        <v>55</v>
      </c>
      <c r="C9114" s="71" t="s">
        <v>583</v>
      </c>
      <c r="D9114" s="72" t="n">
        <v>0</v>
      </c>
      <c r="E9114" s="71" t="n">
        <v>0</v>
      </c>
      <c r="F9114" s="71" t="n">
        <v>45</v>
      </c>
      <c r="G9114" s="72" t="n">
        <v>161.48</v>
      </c>
      <c r="H9114" s="72" t="n">
        <v>152.01</v>
      </c>
      <c r="I9114" s="71" t="n">
        <f aca="false">IF(B9114&gt;=Settings!$B$23,1,0)</f>
        <v>1</v>
      </c>
      <c r="J9114" s="71" t="n">
        <v>1</v>
      </c>
      <c r="K9114" s="71" t="n">
        <f aca="false">F9114*I9114*J9114</f>
        <v>45</v>
      </c>
      <c r="L9114" s="71" t="n">
        <f aca="false">E9114*I9114*J9114</f>
        <v>0</v>
      </c>
      <c r="M9114" s="72" t="n">
        <f aca="false">G9114*I9114*J9114</f>
        <v>161.48</v>
      </c>
      <c r="N9114" s="72" t="n">
        <f aca="false">D9114*I9114*J9114</f>
        <v>-0</v>
      </c>
      <c r="O9114" s="71" t="n">
        <f aca="false">F9114*J9114</f>
        <v>45</v>
      </c>
      <c r="P9114" s="71" t="n">
        <f aca="false">E9114*J9114</f>
        <v>0</v>
      </c>
    </row>
    <row r="9115" customFormat="false" ht="15" hidden="false" customHeight="false" outlineLevel="0" collapsed="false">
      <c r="A9115" s="71" t="s">
        <v>60</v>
      </c>
      <c r="B9115" s="71" t="s">
        <v>55</v>
      </c>
      <c r="C9115" s="71" t="s">
        <v>1237</v>
      </c>
      <c r="D9115" s="72" t="n">
        <v>6.92</v>
      </c>
      <c r="E9115" s="71" t="n">
        <v>1</v>
      </c>
      <c r="F9115" s="71" t="n">
        <v>26</v>
      </c>
      <c r="G9115" s="72" t="n">
        <v>211.57</v>
      </c>
      <c r="H9115" s="72" t="n">
        <v>195.76</v>
      </c>
      <c r="I9115" s="71" t="n">
        <f aca="false">IF(B9115&gt;=Settings!$B$23,1,0)</f>
        <v>1</v>
      </c>
      <c r="J9115" s="71" t="n">
        <v>1</v>
      </c>
      <c r="K9115" s="71" t="n">
        <f aca="false">F9115*I9115*J9115</f>
        <v>26</v>
      </c>
      <c r="L9115" s="71" t="n">
        <f aca="false">E9115*I9115*J9115</f>
        <v>1</v>
      </c>
      <c r="M9115" s="72" t="n">
        <f aca="false">G9115*I9115*J9115</f>
        <v>211.57</v>
      </c>
      <c r="N9115" s="72" t="n">
        <f aca="false">D9115*I9115*J9115</f>
        <v>6.92</v>
      </c>
      <c r="O9115" s="71" t="n">
        <f aca="false">F9115*J9115</f>
        <v>26</v>
      </c>
      <c r="P9115" s="71" t="n">
        <f aca="false">E9115*J9115</f>
        <v>1</v>
      </c>
    </row>
    <row r="9116" customFormat="false" ht="15" hidden="false" customHeight="false" outlineLevel="0" collapsed="false">
      <c r="A9116" s="71" t="s">
        <v>59</v>
      </c>
      <c r="B9116" s="71" t="s">
        <v>55</v>
      </c>
      <c r="C9116" s="71" t="s">
        <v>1357</v>
      </c>
      <c r="D9116" s="72" t="n">
        <v>0</v>
      </c>
      <c r="E9116" s="71" t="n">
        <v>0</v>
      </c>
      <c r="F9116" s="71" t="n">
        <v>1</v>
      </c>
      <c r="G9116" s="72" t="n">
        <v>112.68</v>
      </c>
      <c r="H9116" s="72" t="n">
        <v>112.68</v>
      </c>
      <c r="I9116" s="71" t="n">
        <f aca="false">IF(B9116&gt;=Settings!$B$23,1,0)</f>
        <v>1</v>
      </c>
      <c r="J9116" s="71" t="n">
        <v>1</v>
      </c>
      <c r="K9116" s="71" t="n">
        <f aca="false">F9116*I9116*J9116</f>
        <v>1</v>
      </c>
      <c r="L9116" s="71" t="n">
        <f aca="false">E9116*I9116*J9116</f>
        <v>0</v>
      </c>
      <c r="M9116" s="72" t="n">
        <f aca="false">G9116*I9116*J9116</f>
        <v>112.68</v>
      </c>
      <c r="N9116" s="72" t="n">
        <f aca="false">D9116*I9116*J9116</f>
        <v>-0</v>
      </c>
      <c r="O9116" s="71" t="n">
        <f aca="false">F9116*J9116</f>
        <v>1</v>
      </c>
      <c r="P9116" s="71" t="n">
        <f aca="false">E9116*J9116</f>
        <v>0</v>
      </c>
    </row>
    <row r="9117" customFormat="false" ht="15" hidden="false" customHeight="false" outlineLevel="0" collapsed="false">
      <c r="A9117" s="71" t="s">
        <v>59</v>
      </c>
      <c r="B9117" s="71" t="s">
        <v>55</v>
      </c>
      <c r="C9117" s="71" t="s">
        <v>1282</v>
      </c>
      <c r="D9117" s="72" t="n">
        <v>0</v>
      </c>
      <c r="E9117" s="71" t="n">
        <v>0</v>
      </c>
      <c r="F9117" s="71" t="n">
        <v>8</v>
      </c>
      <c r="G9117" s="72" t="n">
        <v>225.1</v>
      </c>
      <c r="H9117" s="72" t="n">
        <v>216.68</v>
      </c>
      <c r="I9117" s="71" t="n">
        <f aca="false">IF(B9117&gt;=Settings!$B$23,1,0)</f>
        <v>1</v>
      </c>
      <c r="J9117" s="71" t="n">
        <v>1</v>
      </c>
      <c r="K9117" s="71" t="n">
        <f aca="false">F9117*I9117*J9117</f>
        <v>8</v>
      </c>
      <c r="L9117" s="71" t="n">
        <f aca="false">E9117*I9117*J9117</f>
        <v>0</v>
      </c>
      <c r="M9117" s="72" t="n">
        <f aca="false">G9117*I9117*J9117</f>
        <v>225.1</v>
      </c>
      <c r="N9117" s="72" t="n">
        <f aca="false">D9117*I9117*J9117</f>
        <v>-0</v>
      </c>
      <c r="O9117" s="71" t="n">
        <f aca="false">F9117*J9117</f>
        <v>8</v>
      </c>
      <c r="P9117" s="71" t="n">
        <f aca="false">E9117*J9117</f>
        <v>0</v>
      </c>
    </row>
    <row r="9118" customFormat="false" ht="15" hidden="false" customHeight="false" outlineLevel="0" collapsed="false">
      <c r="A9118" s="71" t="s">
        <v>59</v>
      </c>
      <c r="B9118" s="71" t="s">
        <v>55</v>
      </c>
      <c r="C9118" s="71" t="s">
        <v>2348</v>
      </c>
      <c r="D9118" s="72" t="n">
        <v>170.08</v>
      </c>
      <c r="E9118" s="71" t="n">
        <v>4</v>
      </c>
      <c r="F9118" s="71" t="n">
        <v>50</v>
      </c>
      <c r="G9118" s="72" t="n">
        <v>2188.5</v>
      </c>
      <c r="H9118" s="72" t="n">
        <v>1852.83</v>
      </c>
      <c r="I9118" s="71" t="n">
        <f aca="false">IF(B9118&gt;=Settings!$B$23,1,0)</f>
        <v>1</v>
      </c>
      <c r="J9118" s="71" t="n">
        <v>1</v>
      </c>
      <c r="K9118" s="71" t="n">
        <f aca="false">F9118*I9118*J9118</f>
        <v>50</v>
      </c>
      <c r="L9118" s="71" t="n">
        <f aca="false">E9118*I9118*J9118</f>
        <v>4</v>
      </c>
      <c r="M9118" s="72" t="n">
        <f aca="false">G9118*I9118*J9118</f>
        <v>2188.5</v>
      </c>
      <c r="N9118" s="72" t="n">
        <f aca="false">D9118*I9118*J9118</f>
        <v>170.08</v>
      </c>
      <c r="O9118" s="71" t="n">
        <f aca="false">F9118*J9118</f>
        <v>50</v>
      </c>
      <c r="P9118" s="71" t="n">
        <f aca="false">E9118*J9118</f>
        <v>4</v>
      </c>
    </row>
    <row r="9119" customFormat="false" ht="15" hidden="false" customHeight="false" outlineLevel="0" collapsed="false">
      <c r="A9119" s="71" t="s">
        <v>60</v>
      </c>
      <c r="B9119" s="71" t="s">
        <v>55</v>
      </c>
      <c r="C9119" s="71" t="s">
        <v>1093</v>
      </c>
      <c r="D9119" s="72" t="n">
        <v>263.51</v>
      </c>
      <c r="E9119" s="71" t="n">
        <v>3</v>
      </c>
      <c r="F9119" s="71" t="n">
        <v>7</v>
      </c>
      <c r="G9119" s="72" t="n">
        <v>676.95</v>
      </c>
      <c r="H9119" s="72" t="n">
        <v>399.82</v>
      </c>
      <c r="I9119" s="71" t="n">
        <f aca="false">IF(B9119&gt;=Settings!$B$23,1,0)</f>
        <v>1</v>
      </c>
      <c r="J9119" s="71" t="n">
        <v>1</v>
      </c>
      <c r="K9119" s="71" t="n">
        <f aca="false">F9119*I9119*J9119</f>
        <v>7</v>
      </c>
      <c r="L9119" s="71" t="n">
        <f aca="false">E9119*I9119*J9119</f>
        <v>3</v>
      </c>
      <c r="M9119" s="72" t="n">
        <f aca="false">G9119*I9119*J9119</f>
        <v>676.95</v>
      </c>
      <c r="N9119" s="72" t="n">
        <f aca="false">D9119*I9119*J9119</f>
        <v>263.51</v>
      </c>
      <c r="O9119" s="71" t="n">
        <f aca="false">F9119*J9119</f>
        <v>7</v>
      </c>
      <c r="P9119" s="71" t="n">
        <f aca="false">E9119*J9119</f>
        <v>3</v>
      </c>
    </row>
    <row r="9120" customFormat="false" ht="15" hidden="false" customHeight="false" outlineLevel="0" collapsed="false">
      <c r="A9120" s="71" t="s">
        <v>62</v>
      </c>
      <c r="B9120" s="71" t="s">
        <v>55</v>
      </c>
      <c r="C9120" s="71" t="s">
        <v>121</v>
      </c>
      <c r="D9120" s="72" t="n">
        <v>0</v>
      </c>
      <c r="E9120" s="71" t="n">
        <v>0</v>
      </c>
      <c r="F9120" s="71" t="n">
        <v>3</v>
      </c>
      <c r="G9120" s="72" t="n">
        <v>177.13</v>
      </c>
      <c r="H9120" s="72" t="n">
        <v>169.65</v>
      </c>
      <c r="I9120" s="71" t="n">
        <f aca="false">IF(B9120&gt;=Settings!$B$23,1,0)</f>
        <v>1</v>
      </c>
      <c r="J9120" s="71" t="n">
        <v>1</v>
      </c>
      <c r="K9120" s="71" t="n">
        <f aca="false">F9120*I9120*J9120</f>
        <v>3</v>
      </c>
      <c r="L9120" s="71" t="n">
        <f aca="false">E9120*I9120*J9120</f>
        <v>0</v>
      </c>
      <c r="M9120" s="72" t="n">
        <f aca="false">G9120*I9120*J9120</f>
        <v>177.13</v>
      </c>
      <c r="N9120" s="72" t="n">
        <f aca="false">D9120*I9120*J9120</f>
        <v>-0</v>
      </c>
      <c r="O9120" s="71" t="n">
        <f aca="false">F9120*J9120</f>
        <v>3</v>
      </c>
      <c r="P9120" s="71" t="n">
        <f aca="false">E9120*J9120</f>
        <v>0</v>
      </c>
    </row>
    <row r="9121" customFormat="false" ht="15" hidden="false" customHeight="false" outlineLevel="0" collapsed="false">
      <c r="A9121" s="71" t="s">
        <v>61</v>
      </c>
      <c r="B9121" s="71" t="s">
        <v>55</v>
      </c>
      <c r="C9121" s="71" t="s">
        <v>151</v>
      </c>
      <c r="D9121" s="72" t="n">
        <v>69.51</v>
      </c>
      <c r="E9121" s="71" t="n">
        <v>1</v>
      </c>
      <c r="F9121" s="71" t="n">
        <v>8</v>
      </c>
      <c r="G9121" s="72" t="n">
        <v>735.98</v>
      </c>
      <c r="H9121" s="72" t="n">
        <v>640.6</v>
      </c>
      <c r="I9121" s="71" t="n">
        <f aca="false">IF(B9121&gt;=Settings!$B$23,1,0)</f>
        <v>1</v>
      </c>
      <c r="J9121" s="71" t="n">
        <v>1</v>
      </c>
      <c r="K9121" s="71" t="n">
        <f aca="false">F9121*I9121*J9121</f>
        <v>8</v>
      </c>
      <c r="L9121" s="71" t="n">
        <f aca="false">E9121*I9121*J9121</f>
        <v>1</v>
      </c>
      <c r="M9121" s="72" t="n">
        <f aca="false">G9121*I9121*J9121</f>
        <v>735.98</v>
      </c>
      <c r="N9121" s="72" t="n">
        <f aca="false">D9121*I9121*J9121</f>
        <v>69.51</v>
      </c>
      <c r="O9121" s="71" t="n">
        <f aca="false">F9121*J9121</f>
        <v>8</v>
      </c>
      <c r="P9121" s="71" t="n">
        <f aca="false">E9121*J9121</f>
        <v>1</v>
      </c>
    </row>
    <row r="9122" customFormat="false" ht="15" hidden="false" customHeight="false" outlineLevel="0" collapsed="false">
      <c r="A9122" s="71" t="s">
        <v>60</v>
      </c>
      <c r="B9122" s="71" t="s">
        <v>55</v>
      </c>
      <c r="C9122" s="71" t="s">
        <v>1268</v>
      </c>
      <c r="D9122" s="72" t="n">
        <v>0</v>
      </c>
      <c r="E9122" s="71" t="n">
        <v>0</v>
      </c>
      <c r="F9122" s="71" t="n">
        <v>4</v>
      </c>
      <c r="G9122" s="72" t="n">
        <v>377.99</v>
      </c>
      <c r="H9122" s="72" t="n">
        <v>344.93</v>
      </c>
      <c r="I9122" s="71" t="n">
        <f aca="false">IF(B9122&gt;=Settings!$B$23,1,0)</f>
        <v>1</v>
      </c>
      <c r="J9122" s="71" t="n">
        <v>1</v>
      </c>
      <c r="K9122" s="71" t="n">
        <f aca="false">F9122*I9122*J9122</f>
        <v>4</v>
      </c>
      <c r="L9122" s="71" t="n">
        <f aca="false">E9122*I9122*J9122</f>
        <v>0</v>
      </c>
      <c r="M9122" s="72" t="n">
        <f aca="false">G9122*I9122*J9122</f>
        <v>377.99</v>
      </c>
      <c r="N9122" s="72" t="n">
        <f aca="false">D9122*I9122*J9122</f>
        <v>-0</v>
      </c>
      <c r="O9122" s="71" t="n">
        <f aca="false">F9122*J9122</f>
        <v>4</v>
      </c>
      <c r="P9122" s="71" t="n">
        <f aca="false">E9122*J9122</f>
        <v>0</v>
      </c>
    </row>
    <row r="9123" customFormat="false" ht="15" hidden="false" customHeight="false" outlineLevel="0" collapsed="false">
      <c r="A9123" s="71" t="s">
        <v>59</v>
      </c>
      <c r="B9123" s="71" t="s">
        <v>55</v>
      </c>
      <c r="C9123" s="71" t="s">
        <v>988</v>
      </c>
      <c r="D9123" s="72" t="n">
        <v>0</v>
      </c>
      <c r="E9123" s="71" t="n">
        <v>0</v>
      </c>
      <c r="F9123" s="71" t="n">
        <v>1</v>
      </c>
      <c r="G9123" s="72" t="n">
        <v>186.31</v>
      </c>
      <c r="H9123" s="72" t="n">
        <v>149.05</v>
      </c>
      <c r="I9123" s="71" t="n">
        <f aca="false">IF(B9123&gt;=Settings!$B$23,1,0)</f>
        <v>1</v>
      </c>
      <c r="J9123" s="71" t="n">
        <v>1</v>
      </c>
      <c r="K9123" s="71" t="n">
        <f aca="false">F9123*I9123*J9123</f>
        <v>1</v>
      </c>
      <c r="L9123" s="71" t="n">
        <f aca="false">E9123*I9123*J9123</f>
        <v>0</v>
      </c>
      <c r="M9123" s="72" t="n">
        <f aca="false">G9123*I9123*J9123</f>
        <v>186.31</v>
      </c>
      <c r="N9123" s="72" t="n">
        <f aca="false">D9123*I9123*J9123</f>
        <v>-0</v>
      </c>
      <c r="O9123" s="71" t="n">
        <f aca="false">F9123*J9123</f>
        <v>1</v>
      </c>
      <c r="P9123" s="71" t="n">
        <f aca="false">E9123*J9123</f>
        <v>0</v>
      </c>
    </row>
    <row r="9124" customFormat="false" ht="15" hidden="false" customHeight="false" outlineLevel="0" collapsed="false">
      <c r="A9124" s="71" t="s">
        <v>62</v>
      </c>
      <c r="B9124" s="71" t="s">
        <v>55</v>
      </c>
      <c r="C9124" s="71" t="s">
        <v>168</v>
      </c>
      <c r="D9124" s="72" t="n">
        <v>86.51</v>
      </c>
      <c r="E9124" s="71" t="n">
        <v>1</v>
      </c>
      <c r="F9124" s="71" t="n">
        <v>5</v>
      </c>
      <c r="G9124" s="72" t="n">
        <v>522.49</v>
      </c>
      <c r="H9124" s="72" t="n">
        <v>420.72</v>
      </c>
      <c r="I9124" s="71" t="n">
        <f aca="false">IF(B9124&gt;=Settings!$B$23,1,0)</f>
        <v>1</v>
      </c>
      <c r="J9124" s="71" t="n">
        <v>1</v>
      </c>
      <c r="K9124" s="71" t="n">
        <f aca="false">F9124*I9124*J9124</f>
        <v>5</v>
      </c>
      <c r="L9124" s="71" t="n">
        <f aca="false">E9124*I9124*J9124</f>
        <v>1</v>
      </c>
      <c r="M9124" s="72" t="n">
        <f aca="false">G9124*I9124*J9124</f>
        <v>522.49</v>
      </c>
      <c r="N9124" s="72" t="n">
        <f aca="false">D9124*I9124*J9124</f>
        <v>86.51</v>
      </c>
      <c r="O9124" s="71" t="n">
        <f aca="false">F9124*J9124</f>
        <v>5</v>
      </c>
      <c r="P9124" s="71" t="n">
        <f aca="false">E9124*J9124</f>
        <v>1</v>
      </c>
    </row>
    <row r="9125" customFormat="false" ht="15" hidden="false" customHeight="false" outlineLevel="0" collapsed="false">
      <c r="A9125" s="71" t="s">
        <v>59</v>
      </c>
      <c r="B9125" s="71" t="s">
        <v>55</v>
      </c>
      <c r="C9125" s="71" t="s">
        <v>2376</v>
      </c>
      <c r="D9125" s="72" t="n">
        <v>0</v>
      </c>
      <c r="E9125" s="71" t="n">
        <v>0</v>
      </c>
      <c r="F9125" s="71" t="n">
        <v>1</v>
      </c>
      <c r="G9125" s="72" t="n">
        <v>54.5</v>
      </c>
      <c r="H9125" s="72" t="n">
        <v>54.5</v>
      </c>
      <c r="I9125" s="71" t="n">
        <f aca="false">IF(B9125&gt;=Settings!$B$23,1,0)</f>
        <v>1</v>
      </c>
      <c r="J9125" s="71" t="n">
        <v>1</v>
      </c>
      <c r="K9125" s="71" t="n">
        <f aca="false">F9125*I9125*J9125</f>
        <v>1</v>
      </c>
      <c r="L9125" s="71" t="n">
        <f aca="false">E9125*I9125*J9125</f>
        <v>0</v>
      </c>
      <c r="M9125" s="72" t="n">
        <f aca="false">G9125*I9125*J9125</f>
        <v>54.5</v>
      </c>
      <c r="N9125" s="72" t="n">
        <f aca="false">D9125*I9125*J9125</f>
        <v>-0</v>
      </c>
      <c r="O9125" s="71" t="n">
        <f aca="false">F9125*J9125</f>
        <v>1</v>
      </c>
      <c r="P9125" s="71" t="n">
        <f aca="false">E9125*J9125</f>
        <v>0</v>
      </c>
    </row>
    <row r="9126" customFormat="false" ht="15" hidden="false" customHeight="false" outlineLevel="0" collapsed="false">
      <c r="A9126" s="71" t="s">
        <v>61</v>
      </c>
      <c r="B9126" s="71" t="s">
        <v>55</v>
      </c>
      <c r="C9126" s="71" t="s">
        <v>574</v>
      </c>
      <c r="D9126" s="72" t="n">
        <v>0</v>
      </c>
      <c r="E9126" s="71" t="n">
        <v>0</v>
      </c>
      <c r="F9126" s="71" t="n">
        <v>2</v>
      </c>
      <c r="G9126" s="72" t="n">
        <v>168.08</v>
      </c>
      <c r="H9126" s="72" t="n">
        <v>157.19</v>
      </c>
      <c r="I9126" s="71" t="n">
        <f aca="false">IF(B9126&gt;=Settings!$B$23,1,0)</f>
        <v>1</v>
      </c>
      <c r="J9126" s="71" t="n">
        <v>1</v>
      </c>
      <c r="K9126" s="71" t="n">
        <f aca="false">F9126*I9126*J9126</f>
        <v>2</v>
      </c>
      <c r="L9126" s="71" t="n">
        <f aca="false">E9126*I9126*J9126</f>
        <v>0</v>
      </c>
      <c r="M9126" s="72" t="n">
        <f aca="false">G9126*I9126*J9126</f>
        <v>168.08</v>
      </c>
      <c r="N9126" s="72" t="n">
        <f aca="false">D9126*I9126*J9126</f>
        <v>-0</v>
      </c>
      <c r="O9126" s="71" t="n">
        <f aca="false">F9126*J9126</f>
        <v>2</v>
      </c>
      <c r="P9126" s="71" t="n">
        <f aca="false">E9126*J9126</f>
        <v>0</v>
      </c>
    </row>
    <row r="9127" customFormat="false" ht="15" hidden="false" customHeight="false" outlineLevel="0" collapsed="false">
      <c r="A9127" s="71" t="s">
        <v>60</v>
      </c>
      <c r="B9127" s="71" t="s">
        <v>55</v>
      </c>
      <c r="C9127" s="71" t="s">
        <v>1262</v>
      </c>
      <c r="D9127" s="72" t="n">
        <v>190.82</v>
      </c>
      <c r="E9127" s="71" t="n">
        <v>2</v>
      </c>
      <c r="F9127" s="71" t="n">
        <v>13</v>
      </c>
      <c r="G9127" s="72" t="n">
        <v>1172.13</v>
      </c>
      <c r="H9127" s="72" t="n">
        <v>967.01</v>
      </c>
      <c r="I9127" s="71" t="n">
        <f aca="false">IF(B9127&gt;=Settings!$B$23,1,0)</f>
        <v>1</v>
      </c>
      <c r="J9127" s="71" t="n">
        <v>1</v>
      </c>
      <c r="K9127" s="71" t="n">
        <f aca="false">F9127*I9127*J9127</f>
        <v>13</v>
      </c>
      <c r="L9127" s="71" t="n">
        <f aca="false">E9127*I9127*J9127</f>
        <v>2</v>
      </c>
      <c r="M9127" s="72" t="n">
        <f aca="false">G9127*I9127*J9127</f>
        <v>1172.13</v>
      </c>
      <c r="N9127" s="72" t="n">
        <f aca="false">D9127*I9127*J9127</f>
        <v>190.82</v>
      </c>
      <c r="O9127" s="71" t="n">
        <f aca="false">F9127*J9127</f>
        <v>13</v>
      </c>
      <c r="P9127" s="71" t="n">
        <f aca="false">E9127*J9127</f>
        <v>2</v>
      </c>
    </row>
    <row r="9128" customFormat="false" ht="15" hidden="false" customHeight="false" outlineLevel="0" collapsed="false">
      <c r="A9128" s="71" t="s">
        <v>60</v>
      </c>
      <c r="B9128" s="71" t="s">
        <v>55</v>
      </c>
      <c r="C9128" s="71" t="s">
        <v>1124</v>
      </c>
      <c r="D9128" s="72" t="n">
        <v>36.32</v>
      </c>
      <c r="E9128" s="71" t="n">
        <v>1</v>
      </c>
      <c r="F9128" s="71" t="n">
        <v>4</v>
      </c>
      <c r="G9128" s="72" t="n">
        <v>163.46</v>
      </c>
      <c r="H9128" s="72" t="n">
        <v>118.97</v>
      </c>
      <c r="I9128" s="71" t="n">
        <f aca="false">IF(B9128&gt;=Settings!$B$23,1,0)</f>
        <v>1</v>
      </c>
      <c r="J9128" s="71" t="n">
        <v>1</v>
      </c>
      <c r="K9128" s="71" t="n">
        <f aca="false">F9128*I9128*J9128</f>
        <v>4</v>
      </c>
      <c r="L9128" s="71" t="n">
        <f aca="false">E9128*I9128*J9128</f>
        <v>1</v>
      </c>
      <c r="M9128" s="72" t="n">
        <f aca="false">G9128*I9128*J9128</f>
        <v>163.46</v>
      </c>
      <c r="N9128" s="72" t="n">
        <f aca="false">D9128*I9128*J9128</f>
        <v>36.32</v>
      </c>
      <c r="O9128" s="71" t="n">
        <f aca="false">F9128*J9128</f>
        <v>4</v>
      </c>
      <c r="P9128" s="71" t="n">
        <f aca="false">E9128*J9128</f>
        <v>1</v>
      </c>
    </row>
    <row r="9129" customFormat="false" ht="15" hidden="false" customHeight="false" outlineLevel="0" collapsed="false">
      <c r="A9129" s="71" t="s">
        <v>59</v>
      </c>
      <c r="B9129" s="71" t="s">
        <v>55</v>
      </c>
      <c r="C9129" s="71" t="s">
        <v>1200</v>
      </c>
      <c r="D9129" s="72" t="n">
        <v>86.32</v>
      </c>
      <c r="E9129" s="71" t="n">
        <v>1</v>
      </c>
      <c r="F9129" s="71" t="n">
        <v>17</v>
      </c>
      <c r="G9129" s="72" t="n">
        <v>1258.34</v>
      </c>
      <c r="H9129" s="72" t="n">
        <v>1115.94</v>
      </c>
      <c r="I9129" s="71" t="n">
        <f aca="false">IF(B9129&gt;=Settings!$B$23,1,0)</f>
        <v>1</v>
      </c>
      <c r="J9129" s="71" t="n">
        <v>1</v>
      </c>
      <c r="K9129" s="71" t="n">
        <f aca="false">F9129*I9129*J9129</f>
        <v>17</v>
      </c>
      <c r="L9129" s="71" t="n">
        <f aca="false">E9129*I9129*J9129</f>
        <v>1</v>
      </c>
      <c r="M9129" s="72" t="n">
        <f aca="false">G9129*I9129*J9129</f>
        <v>1258.34</v>
      </c>
      <c r="N9129" s="72" t="n">
        <f aca="false">D9129*I9129*J9129</f>
        <v>86.32</v>
      </c>
      <c r="O9129" s="71" t="n">
        <f aca="false">F9129*J9129</f>
        <v>17</v>
      </c>
      <c r="P9129" s="71" t="n">
        <f aca="false">E9129*J9129</f>
        <v>1</v>
      </c>
    </row>
    <row r="9130" customFormat="false" ht="15" hidden="false" customHeight="false" outlineLevel="0" collapsed="false">
      <c r="A9130" s="71" t="s">
        <v>59</v>
      </c>
      <c r="B9130" s="71" t="s">
        <v>55</v>
      </c>
      <c r="C9130" s="71" t="s">
        <v>168</v>
      </c>
      <c r="D9130" s="72" t="n">
        <v>0</v>
      </c>
      <c r="E9130" s="71" t="n">
        <v>0</v>
      </c>
      <c r="F9130" s="71" t="n">
        <v>1</v>
      </c>
      <c r="G9130" s="72" t="n">
        <v>88.14</v>
      </c>
      <c r="H9130" s="72" t="n">
        <v>88.14</v>
      </c>
      <c r="I9130" s="71" t="n">
        <f aca="false">IF(B9130&gt;=Settings!$B$23,1,0)</f>
        <v>1</v>
      </c>
      <c r="J9130" s="71" t="n">
        <v>1</v>
      </c>
      <c r="K9130" s="71" t="n">
        <f aca="false">F9130*I9130*J9130</f>
        <v>1</v>
      </c>
      <c r="L9130" s="71" t="n">
        <f aca="false">E9130*I9130*J9130</f>
        <v>0</v>
      </c>
      <c r="M9130" s="72" t="n">
        <f aca="false">G9130*I9130*J9130</f>
        <v>88.14</v>
      </c>
      <c r="N9130" s="72" t="n">
        <f aca="false">D9130*I9130*J9130</f>
        <v>-0</v>
      </c>
      <c r="O9130" s="71" t="n">
        <f aca="false">F9130*J9130</f>
        <v>1</v>
      </c>
      <c r="P9130" s="71" t="n">
        <f aca="false">E9130*J9130</f>
        <v>0</v>
      </c>
    </row>
    <row r="9131" customFormat="false" ht="15" hidden="false" customHeight="false" outlineLevel="0" collapsed="false">
      <c r="A9131" s="71" t="s">
        <v>61</v>
      </c>
      <c r="B9131" s="71" t="s">
        <v>55</v>
      </c>
      <c r="C9131" s="71" t="s">
        <v>1412</v>
      </c>
      <c r="D9131" s="72" t="n">
        <v>0</v>
      </c>
      <c r="E9131" s="71" t="n">
        <v>0</v>
      </c>
      <c r="F9131" s="71" t="n">
        <v>1</v>
      </c>
      <c r="G9131" s="72" t="n">
        <v>137.5</v>
      </c>
      <c r="H9131" s="72" t="n">
        <v>137.5</v>
      </c>
      <c r="I9131" s="71" t="n">
        <f aca="false">IF(B9131&gt;=Settings!$B$23,1,0)</f>
        <v>1</v>
      </c>
      <c r="J9131" s="71" t="n">
        <v>1</v>
      </c>
      <c r="K9131" s="71" t="n">
        <f aca="false">F9131*I9131*J9131</f>
        <v>1</v>
      </c>
      <c r="L9131" s="71" t="n">
        <f aca="false">E9131*I9131*J9131</f>
        <v>0</v>
      </c>
      <c r="M9131" s="72" t="n">
        <f aca="false">G9131*I9131*J9131</f>
        <v>137.5</v>
      </c>
      <c r="N9131" s="72" t="n">
        <f aca="false">D9131*I9131*J9131</f>
        <v>-0</v>
      </c>
      <c r="O9131" s="71" t="n">
        <f aca="false">F9131*J9131</f>
        <v>1</v>
      </c>
      <c r="P9131" s="71" t="n">
        <f aca="false">E9131*J9131</f>
        <v>0</v>
      </c>
    </row>
    <row r="9132" customFormat="false" ht="15" hidden="false" customHeight="false" outlineLevel="0" collapsed="false">
      <c r="A9132" s="71" t="s">
        <v>59</v>
      </c>
      <c r="B9132" s="71" t="s">
        <v>55</v>
      </c>
      <c r="C9132" s="71" t="s">
        <v>1440</v>
      </c>
      <c r="D9132" s="72" t="n">
        <v>0</v>
      </c>
      <c r="E9132" s="71" t="n">
        <v>0</v>
      </c>
      <c r="F9132" s="71" t="n">
        <v>4</v>
      </c>
      <c r="G9132" s="72" t="n">
        <v>336.18</v>
      </c>
      <c r="H9132" s="72" t="n">
        <v>324.6</v>
      </c>
      <c r="I9132" s="71" t="n">
        <f aca="false">IF(B9132&gt;=Settings!$B$23,1,0)</f>
        <v>1</v>
      </c>
      <c r="J9132" s="71" t="n">
        <v>1</v>
      </c>
      <c r="K9132" s="71" t="n">
        <f aca="false">F9132*I9132*J9132</f>
        <v>4</v>
      </c>
      <c r="L9132" s="71" t="n">
        <f aca="false">E9132*I9132*J9132</f>
        <v>0</v>
      </c>
      <c r="M9132" s="72" t="n">
        <f aca="false">G9132*I9132*J9132</f>
        <v>336.18</v>
      </c>
      <c r="N9132" s="72" t="n">
        <f aca="false">D9132*I9132*J9132</f>
        <v>-0</v>
      </c>
      <c r="O9132" s="71" t="n">
        <f aca="false">F9132*J9132</f>
        <v>4</v>
      </c>
      <c r="P9132" s="71" t="n">
        <f aca="false">E9132*J9132</f>
        <v>0</v>
      </c>
    </row>
    <row r="9133" customFormat="false" ht="15" hidden="false" customHeight="false" outlineLevel="0" collapsed="false">
      <c r="A9133" s="71" t="s">
        <v>60</v>
      </c>
      <c r="B9133" s="71" t="s">
        <v>55</v>
      </c>
      <c r="C9133" s="71" t="s">
        <v>1304</v>
      </c>
      <c r="D9133" s="72" t="n">
        <v>0</v>
      </c>
      <c r="E9133" s="71" t="n">
        <v>0</v>
      </c>
      <c r="F9133" s="71" t="n">
        <v>1</v>
      </c>
      <c r="G9133" s="72" t="n">
        <v>299.95</v>
      </c>
      <c r="H9133" s="72" t="n">
        <v>254.96</v>
      </c>
      <c r="I9133" s="71" t="n">
        <f aca="false">IF(B9133&gt;=Settings!$B$23,1,0)</f>
        <v>1</v>
      </c>
      <c r="J9133" s="71" t="n">
        <v>1</v>
      </c>
      <c r="K9133" s="71" t="n">
        <f aca="false">F9133*I9133*J9133</f>
        <v>1</v>
      </c>
      <c r="L9133" s="71" t="n">
        <f aca="false">E9133*I9133*J9133</f>
        <v>0</v>
      </c>
      <c r="M9133" s="72" t="n">
        <f aca="false">G9133*I9133*J9133</f>
        <v>299.95</v>
      </c>
      <c r="N9133" s="72" t="n">
        <f aca="false">D9133*I9133*J9133</f>
        <v>-0</v>
      </c>
      <c r="O9133" s="71" t="n">
        <f aca="false">F9133*J9133</f>
        <v>1</v>
      </c>
      <c r="P9133" s="71" t="n">
        <f aca="false">E9133*J9133</f>
        <v>0</v>
      </c>
    </row>
    <row r="9134" customFormat="false" ht="15" hidden="false" customHeight="false" outlineLevel="0" collapsed="false">
      <c r="A9134" s="71" t="s">
        <v>60</v>
      </c>
      <c r="B9134" s="71" t="s">
        <v>55</v>
      </c>
      <c r="C9134" s="71" t="s">
        <v>121</v>
      </c>
      <c r="D9134" s="72" t="n">
        <v>135.16</v>
      </c>
      <c r="E9134" s="71" t="n">
        <v>2</v>
      </c>
      <c r="F9134" s="71" t="n">
        <v>5</v>
      </c>
      <c r="G9134" s="72" t="n">
        <v>354.3</v>
      </c>
      <c r="H9134" s="72" t="n">
        <v>189.2</v>
      </c>
      <c r="I9134" s="71" t="n">
        <f aca="false">IF(B9134&gt;=Settings!$B$23,1,0)</f>
        <v>1</v>
      </c>
      <c r="J9134" s="71" t="n">
        <v>1</v>
      </c>
      <c r="K9134" s="71" t="n">
        <f aca="false">F9134*I9134*J9134</f>
        <v>5</v>
      </c>
      <c r="L9134" s="71" t="n">
        <f aca="false">E9134*I9134*J9134</f>
        <v>2</v>
      </c>
      <c r="M9134" s="72" t="n">
        <f aca="false">G9134*I9134*J9134</f>
        <v>354.3</v>
      </c>
      <c r="N9134" s="72" t="n">
        <f aca="false">D9134*I9134*J9134</f>
        <v>135.16</v>
      </c>
      <c r="O9134" s="71" t="n">
        <f aca="false">F9134*J9134</f>
        <v>5</v>
      </c>
      <c r="P9134" s="71" t="n">
        <f aca="false">E9134*J9134</f>
        <v>2</v>
      </c>
    </row>
    <row r="9135" customFormat="false" ht="15" hidden="false" customHeight="false" outlineLevel="0" collapsed="false">
      <c r="A9135" s="71" t="s">
        <v>61</v>
      </c>
      <c r="B9135" s="71" t="s">
        <v>55</v>
      </c>
      <c r="C9135" s="71" t="s">
        <v>1008</v>
      </c>
      <c r="D9135" s="72" t="n">
        <v>0</v>
      </c>
      <c r="E9135" s="71" t="n">
        <v>0</v>
      </c>
      <c r="F9135" s="71" t="n">
        <v>5</v>
      </c>
      <c r="G9135" s="72" t="n">
        <v>456.91</v>
      </c>
      <c r="H9135" s="72" t="n">
        <v>442.71</v>
      </c>
      <c r="I9135" s="71" t="n">
        <f aca="false">IF(B9135&gt;=Settings!$B$23,1,0)</f>
        <v>1</v>
      </c>
      <c r="J9135" s="71" t="n">
        <v>1</v>
      </c>
      <c r="K9135" s="71" t="n">
        <f aca="false">F9135*I9135*J9135</f>
        <v>5</v>
      </c>
      <c r="L9135" s="71" t="n">
        <f aca="false">E9135*I9135*J9135</f>
        <v>0</v>
      </c>
      <c r="M9135" s="72" t="n">
        <f aca="false">G9135*I9135*J9135</f>
        <v>456.91</v>
      </c>
      <c r="N9135" s="72" t="n">
        <f aca="false">D9135*I9135*J9135</f>
        <v>-0</v>
      </c>
      <c r="O9135" s="71" t="n">
        <f aca="false">F9135*J9135</f>
        <v>5</v>
      </c>
      <c r="P9135" s="71" t="n">
        <f aca="false">E9135*J9135</f>
        <v>0</v>
      </c>
    </row>
    <row r="9136" customFormat="false" ht="15" hidden="false" customHeight="false" outlineLevel="0" collapsed="false">
      <c r="A9136" s="71" t="s">
        <v>61</v>
      </c>
      <c r="B9136" s="71" t="s">
        <v>55</v>
      </c>
      <c r="C9136" s="71" t="s">
        <v>1007</v>
      </c>
      <c r="D9136" s="72" t="n">
        <v>0</v>
      </c>
      <c r="E9136" s="71" t="n">
        <v>0</v>
      </c>
      <c r="F9136" s="71" t="n">
        <v>7</v>
      </c>
      <c r="G9136" s="72" t="n">
        <v>1132.03</v>
      </c>
      <c r="H9136" s="72" t="n">
        <v>1132.03</v>
      </c>
      <c r="I9136" s="71" t="n">
        <f aca="false">IF(B9136&gt;=Settings!$B$23,1,0)</f>
        <v>1</v>
      </c>
      <c r="J9136" s="71" t="n">
        <v>1</v>
      </c>
      <c r="K9136" s="71" t="n">
        <f aca="false">F9136*I9136*J9136</f>
        <v>7</v>
      </c>
      <c r="L9136" s="71" t="n">
        <f aca="false">E9136*I9136*J9136</f>
        <v>0</v>
      </c>
      <c r="M9136" s="72" t="n">
        <f aca="false">G9136*I9136*J9136</f>
        <v>1132.03</v>
      </c>
      <c r="N9136" s="72" t="n">
        <f aca="false">D9136*I9136*J9136</f>
        <v>-0</v>
      </c>
      <c r="O9136" s="71" t="n">
        <f aca="false">F9136*J9136</f>
        <v>7</v>
      </c>
      <c r="P9136" s="71" t="n">
        <f aca="false">E9136*J9136</f>
        <v>0</v>
      </c>
    </row>
    <row r="9137" customFormat="false" ht="15" hidden="false" customHeight="false" outlineLevel="0" collapsed="false">
      <c r="A9137" s="71" t="s">
        <v>60</v>
      </c>
      <c r="B9137" s="71" t="s">
        <v>55</v>
      </c>
      <c r="C9137" s="71" t="s">
        <v>2301</v>
      </c>
      <c r="D9137" s="72" t="n">
        <v>0</v>
      </c>
      <c r="E9137" s="71" t="n">
        <v>0</v>
      </c>
      <c r="F9137" s="71" t="n">
        <v>5</v>
      </c>
      <c r="G9137" s="72" t="n">
        <v>391.58</v>
      </c>
      <c r="H9137" s="72" t="n">
        <v>365.7</v>
      </c>
      <c r="I9137" s="71" t="n">
        <f aca="false">IF(B9137&gt;=Settings!$B$23,1,0)</f>
        <v>1</v>
      </c>
      <c r="J9137" s="71" t="n">
        <v>1</v>
      </c>
      <c r="K9137" s="71" t="n">
        <f aca="false">F9137*I9137*J9137</f>
        <v>5</v>
      </c>
      <c r="L9137" s="71" t="n">
        <f aca="false">E9137*I9137*J9137</f>
        <v>0</v>
      </c>
      <c r="M9137" s="72" t="n">
        <f aca="false">G9137*I9137*J9137</f>
        <v>391.58</v>
      </c>
      <c r="N9137" s="72" t="n">
        <f aca="false">D9137*I9137*J9137</f>
        <v>-0</v>
      </c>
      <c r="O9137" s="71" t="n">
        <f aca="false">F9137*J9137</f>
        <v>5</v>
      </c>
      <c r="P9137" s="71" t="n">
        <f aca="false">E9137*J9137</f>
        <v>0</v>
      </c>
    </row>
    <row r="9138" customFormat="false" ht="15" hidden="false" customHeight="false" outlineLevel="0" collapsed="false">
      <c r="A9138" s="71" t="s">
        <v>59</v>
      </c>
      <c r="B9138" s="71" t="s">
        <v>55</v>
      </c>
      <c r="C9138" s="71" t="s">
        <v>2146</v>
      </c>
      <c r="D9138" s="72" t="n">
        <v>388.96</v>
      </c>
      <c r="E9138" s="71" t="n">
        <v>3</v>
      </c>
      <c r="F9138" s="71" t="n">
        <v>29</v>
      </c>
      <c r="G9138" s="72" t="n">
        <v>3904.14</v>
      </c>
      <c r="H9138" s="72" t="n">
        <v>3347.2</v>
      </c>
      <c r="I9138" s="71" t="n">
        <f aca="false">IF(B9138&gt;=Settings!$B$23,1,0)</f>
        <v>1</v>
      </c>
      <c r="J9138" s="71" t="n">
        <v>1</v>
      </c>
      <c r="K9138" s="71" t="n">
        <f aca="false">F9138*I9138*J9138</f>
        <v>29</v>
      </c>
      <c r="L9138" s="71" t="n">
        <f aca="false">E9138*I9138*J9138</f>
        <v>3</v>
      </c>
      <c r="M9138" s="72" t="n">
        <f aca="false">G9138*I9138*J9138</f>
        <v>3904.14</v>
      </c>
      <c r="N9138" s="72" t="n">
        <f aca="false">D9138*I9138*J9138</f>
        <v>388.96</v>
      </c>
      <c r="O9138" s="71" t="n">
        <f aca="false">F9138*J9138</f>
        <v>29</v>
      </c>
      <c r="P9138" s="71" t="n">
        <f aca="false">E9138*J9138</f>
        <v>3</v>
      </c>
    </row>
    <row r="9139" customFormat="false" ht="15" hidden="false" customHeight="false" outlineLevel="0" collapsed="false">
      <c r="A9139" s="71" t="s">
        <v>62</v>
      </c>
      <c r="B9139" s="71" t="s">
        <v>55</v>
      </c>
      <c r="C9139" s="71" t="s">
        <v>169</v>
      </c>
      <c r="D9139" s="72" t="n">
        <v>73.38</v>
      </c>
      <c r="E9139" s="71" t="n">
        <v>1</v>
      </c>
      <c r="F9139" s="71" t="n">
        <v>2</v>
      </c>
      <c r="G9139" s="72" t="n">
        <v>158.98</v>
      </c>
      <c r="H9139" s="72" t="n">
        <v>61.78</v>
      </c>
      <c r="I9139" s="71" t="n">
        <f aca="false">IF(B9139&gt;=Settings!$B$23,1,0)</f>
        <v>1</v>
      </c>
      <c r="J9139" s="71" t="n">
        <v>1</v>
      </c>
      <c r="K9139" s="71" t="n">
        <f aca="false">F9139*I9139*J9139</f>
        <v>2</v>
      </c>
      <c r="L9139" s="71" t="n">
        <f aca="false">E9139*I9139*J9139</f>
        <v>1</v>
      </c>
      <c r="M9139" s="72" t="n">
        <f aca="false">G9139*I9139*J9139</f>
        <v>158.98</v>
      </c>
      <c r="N9139" s="72" t="n">
        <f aca="false">D9139*I9139*J9139</f>
        <v>73.38</v>
      </c>
      <c r="O9139" s="71" t="n">
        <f aca="false">F9139*J9139</f>
        <v>2</v>
      </c>
      <c r="P9139" s="71" t="n">
        <f aca="false">E9139*J9139</f>
        <v>1</v>
      </c>
    </row>
    <row r="9140" customFormat="false" ht="15" hidden="false" customHeight="false" outlineLevel="0" collapsed="false">
      <c r="A9140" s="71" t="s">
        <v>59</v>
      </c>
      <c r="B9140" s="71" t="s">
        <v>55</v>
      </c>
      <c r="C9140" s="71" t="s">
        <v>170</v>
      </c>
      <c r="D9140" s="72" t="n">
        <v>0</v>
      </c>
      <c r="E9140" s="71" t="n">
        <v>0</v>
      </c>
      <c r="F9140" s="71" t="n">
        <v>3</v>
      </c>
      <c r="G9140" s="72" t="n">
        <v>178.23</v>
      </c>
      <c r="H9140" s="72" t="n">
        <v>178.23</v>
      </c>
      <c r="I9140" s="71" t="n">
        <f aca="false">IF(B9140&gt;=Settings!$B$23,1,0)</f>
        <v>1</v>
      </c>
      <c r="J9140" s="71" t="n">
        <v>1</v>
      </c>
      <c r="K9140" s="71" t="n">
        <f aca="false">F9140*I9140*J9140</f>
        <v>3</v>
      </c>
      <c r="L9140" s="71" t="n">
        <f aca="false">E9140*I9140*J9140</f>
        <v>0</v>
      </c>
      <c r="M9140" s="72" t="n">
        <f aca="false">G9140*I9140*J9140</f>
        <v>178.23</v>
      </c>
      <c r="N9140" s="72" t="n">
        <f aca="false">D9140*I9140*J9140</f>
        <v>-0</v>
      </c>
      <c r="O9140" s="71" t="n">
        <f aca="false">F9140*J9140</f>
        <v>3</v>
      </c>
      <c r="P9140" s="71" t="n">
        <f aca="false">E9140*J9140</f>
        <v>0</v>
      </c>
    </row>
    <row r="9141" customFormat="false" ht="15" hidden="false" customHeight="false" outlineLevel="0" collapsed="false">
      <c r="A9141" s="71" t="s">
        <v>62</v>
      </c>
      <c r="B9141" s="71" t="s">
        <v>55</v>
      </c>
      <c r="C9141" s="71" t="s">
        <v>605</v>
      </c>
      <c r="D9141" s="72" t="n">
        <v>0</v>
      </c>
      <c r="E9141" s="71" t="n">
        <v>0</v>
      </c>
      <c r="F9141" s="71" t="n">
        <v>1</v>
      </c>
      <c r="G9141" s="72" t="n">
        <v>116.77</v>
      </c>
      <c r="H9141" s="72" t="n">
        <v>116.77</v>
      </c>
      <c r="I9141" s="71" t="n">
        <f aca="false">IF(B9141&gt;=Settings!$B$23,1,0)</f>
        <v>1</v>
      </c>
      <c r="J9141" s="71" t="n">
        <v>1</v>
      </c>
      <c r="K9141" s="71" t="n">
        <f aca="false">F9141*I9141*J9141</f>
        <v>1</v>
      </c>
      <c r="L9141" s="71" t="n">
        <f aca="false">E9141*I9141*J9141</f>
        <v>0</v>
      </c>
      <c r="M9141" s="72" t="n">
        <f aca="false">G9141*I9141*J9141</f>
        <v>116.77</v>
      </c>
      <c r="N9141" s="72" t="n">
        <f aca="false">D9141*I9141*J9141</f>
        <v>-0</v>
      </c>
      <c r="O9141" s="71" t="n">
        <f aca="false">F9141*J9141</f>
        <v>1</v>
      </c>
      <c r="P9141" s="71" t="n">
        <f aca="false">E9141*J9141</f>
        <v>0</v>
      </c>
    </row>
    <row r="9142" customFormat="false" ht="15" hidden="false" customHeight="false" outlineLevel="0" collapsed="false">
      <c r="A9142" s="71" t="s">
        <v>62</v>
      </c>
      <c r="B9142" s="71" t="s">
        <v>55</v>
      </c>
      <c r="C9142" s="71" t="s">
        <v>119</v>
      </c>
      <c r="D9142" s="72" t="n">
        <v>0</v>
      </c>
      <c r="E9142" s="71" t="n">
        <v>0</v>
      </c>
      <c r="F9142" s="71" t="n">
        <v>5</v>
      </c>
      <c r="G9142" s="72" t="n">
        <v>499.76</v>
      </c>
      <c r="H9142" s="72" t="n">
        <v>468.42</v>
      </c>
      <c r="I9142" s="71" t="n">
        <f aca="false">IF(B9142&gt;=Settings!$B$23,1,0)</f>
        <v>1</v>
      </c>
      <c r="J9142" s="71" t="n">
        <v>1</v>
      </c>
      <c r="K9142" s="71" t="n">
        <f aca="false">F9142*I9142*J9142</f>
        <v>5</v>
      </c>
      <c r="L9142" s="71" t="n">
        <f aca="false">E9142*I9142*J9142</f>
        <v>0</v>
      </c>
      <c r="M9142" s="72" t="n">
        <f aca="false">G9142*I9142*J9142</f>
        <v>499.76</v>
      </c>
      <c r="N9142" s="72" t="n">
        <f aca="false">D9142*I9142*J9142</f>
        <v>-0</v>
      </c>
      <c r="O9142" s="71" t="n">
        <f aca="false">F9142*J9142</f>
        <v>5</v>
      </c>
      <c r="P9142" s="71" t="n">
        <f aca="false">E9142*J9142</f>
        <v>0</v>
      </c>
    </row>
    <row r="9143" customFormat="false" ht="15" hidden="false" customHeight="false" outlineLevel="0" collapsed="false">
      <c r="A9143" s="71" t="s">
        <v>60</v>
      </c>
      <c r="B9143" s="71" t="s">
        <v>55</v>
      </c>
      <c r="C9143" s="71" t="s">
        <v>910</v>
      </c>
      <c r="D9143" s="72" t="n">
        <v>77.23</v>
      </c>
      <c r="E9143" s="71" t="n">
        <v>1</v>
      </c>
      <c r="F9143" s="71" t="n">
        <v>13</v>
      </c>
      <c r="G9143" s="72" t="n">
        <v>890.29</v>
      </c>
      <c r="H9143" s="72" t="n">
        <v>760.64</v>
      </c>
      <c r="I9143" s="71" t="n">
        <f aca="false">IF(B9143&gt;=Settings!$B$23,1,0)</f>
        <v>1</v>
      </c>
      <c r="J9143" s="71" t="n">
        <v>1</v>
      </c>
      <c r="K9143" s="71" t="n">
        <f aca="false">F9143*I9143*J9143</f>
        <v>13</v>
      </c>
      <c r="L9143" s="71" t="n">
        <f aca="false">E9143*I9143*J9143</f>
        <v>1</v>
      </c>
      <c r="M9143" s="72" t="n">
        <f aca="false">G9143*I9143*J9143</f>
        <v>890.29</v>
      </c>
      <c r="N9143" s="72" t="n">
        <f aca="false">D9143*I9143*J9143</f>
        <v>77.23</v>
      </c>
      <c r="O9143" s="71" t="n">
        <f aca="false">F9143*J9143</f>
        <v>13</v>
      </c>
      <c r="P9143" s="71" t="n">
        <f aca="false">E9143*J9143</f>
        <v>1</v>
      </c>
    </row>
    <row r="9144" customFormat="false" ht="15" hidden="false" customHeight="false" outlineLevel="0" collapsed="false">
      <c r="A9144" s="71" t="s">
        <v>61</v>
      </c>
      <c r="B9144" s="71" t="s">
        <v>55</v>
      </c>
      <c r="C9144" s="71" t="s">
        <v>1154</v>
      </c>
      <c r="D9144" s="72" t="n">
        <v>-301.76</v>
      </c>
      <c r="E9144" s="71" t="n">
        <v>2</v>
      </c>
      <c r="F9144" s="71" t="n">
        <v>2</v>
      </c>
      <c r="G9144" s="72" t="n">
        <v>167.06</v>
      </c>
      <c r="H9144" s="72" t="n">
        <v>462.06</v>
      </c>
      <c r="I9144" s="71" t="n">
        <f aca="false">IF(B9144&gt;=Settings!$B$23,1,0)</f>
        <v>1</v>
      </c>
      <c r="J9144" s="71" t="n">
        <v>0</v>
      </c>
      <c r="K9144" s="71" t="n">
        <f aca="false">F9144*I9144*J9144</f>
        <v>0</v>
      </c>
      <c r="L9144" s="71" t="n">
        <f aca="false">E9144*I9144*J9144</f>
        <v>0</v>
      </c>
      <c r="M9144" s="72" t="n">
        <f aca="false">G9144*I9144*J9144</f>
        <v>0</v>
      </c>
      <c r="N9144" s="72" t="n">
        <f aca="false">D9144*I9144*J9144</f>
        <v>-0</v>
      </c>
      <c r="O9144" s="71" t="n">
        <f aca="false">F9144*J9144</f>
        <v>0</v>
      </c>
      <c r="P9144" s="71" t="n">
        <f aca="false">E9144*J9144</f>
        <v>0</v>
      </c>
    </row>
    <row r="9145" customFormat="false" ht="15" hidden="false" customHeight="false" outlineLevel="0" collapsed="false">
      <c r="A9145" s="71" t="s">
        <v>61</v>
      </c>
      <c r="B9145" s="71" t="s">
        <v>55</v>
      </c>
      <c r="C9145" s="71" t="s">
        <v>171</v>
      </c>
      <c r="D9145" s="72" t="n">
        <v>0</v>
      </c>
      <c r="E9145" s="71" t="n">
        <v>0</v>
      </c>
      <c r="F9145" s="71" t="n">
        <v>2</v>
      </c>
      <c r="G9145" s="72" t="n">
        <v>154.45</v>
      </c>
      <c r="H9145" s="72" t="n">
        <v>154.45</v>
      </c>
      <c r="I9145" s="71" t="n">
        <f aca="false">IF(B9145&gt;=Settings!$B$23,1,0)</f>
        <v>1</v>
      </c>
      <c r="J9145" s="71" t="n">
        <v>1</v>
      </c>
      <c r="K9145" s="71" t="n">
        <f aca="false">F9145*I9145*J9145</f>
        <v>2</v>
      </c>
      <c r="L9145" s="71" t="n">
        <f aca="false">E9145*I9145*J9145</f>
        <v>0</v>
      </c>
      <c r="M9145" s="72" t="n">
        <f aca="false">G9145*I9145*J9145</f>
        <v>154.45</v>
      </c>
      <c r="N9145" s="72" t="n">
        <f aca="false">D9145*I9145*J9145</f>
        <v>-0</v>
      </c>
      <c r="O9145" s="71" t="n">
        <f aca="false">F9145*J9145</f>
        <v>2</v>
      </c>
      <c r="P9145" s="71" t="n">
        <f aca="false">E9145*J9145</f>
        <v>0</v>
      </c>
    </row>
    <row r="9146" customFormat="false" ht="15" hidden="false" customHeight="false" outlineLevel="0" collapsed="false">
      <c r="A9146" s="71" t="s">
        <v>60</v>
      </c>
      <c r="B9146" s="71" t="s">
        <v>55</v>
      </c>
      <c r="C9146" s="71" t="s">
        <v>1369</v>
      </c>
      <c r="D9146" s="72" t="n">
        <v>0</v>
      </c>
      <c r="E9146" s="71" t="n">
        <v>0</v>
      </c>
      <c r="F9146" s="71" t="n">
        <v>3</v>
      </c>
      <c r="G9146" s="72" t="n">
        <v>46.22</v>
      </c>
      <c r="H9146" s="72" t="n">
        <v>43.91</v>
      </c>
      <c r="I9146" s="71" t="n">
        <f aca="false">IF(B9146&gt;=Settings!$B$23,1,0)</f>
        <v>1</v>
      </c>
      <c r="J9146" s="71" t="n">
        <v>1</v>
      </c>
      <c r="K9146" s="71" t="n">
        <f aca="false">F9146*I9146*J9146</f>
        <v>3</v>
      </c>
      <c r="L9146" s="71" t="n">
        <f aca="false">E9146*I9146*J9146</f>
        <v>0</v>
      </c>
      <c r="M9146" s="72" t="n">
        <f aca="false">G9146*I9146*J9146</f>
        <v>46.22</v>
      </c>
      <c r="N9146" s="72" t="n">
        <f aca="false">D9146*I9146*J9146</f>
        <v>-0</v>
      </c>
      <c r="O9146" s="71" t="n">
        <f aca="false">F9146*J9146</f>
        <v>3</v>
      </c>
      <c r="P9146" s="71" t="n">
        <f aca="false">E9146*J9146</f>
        <v>0</v>
      </c>
    </row>
    <row r="9147" customFormat="false" ht="15" hidden="false" customHeight="false" outlineLevel="0" collapsed="false">
      <c r="A9147" s="71" t="s">
        <v>62</v>
      </c>
      <c r="B9147" s="71" t="s">
        <v>55</v>
      </c>
      <c r="C9147" s="71" t="s">
        <v>1205</v>
      </c>
      <c r="D9147" s="72" t="n">
        <v>0</v>
      </c>
      <c r="E9147" s="71" t="n">
        <v>0</v>
      </c>
      <c r="F9147" s="71" t="n">
        <v>1</v>
      </c>
      <c r="G9147" s="72" t="n">
        <v>59.05</v>
      </c>
      <c r="H9147" s="72" t="n">
        <v>59.05</v>
      </c>
      <c r="I9147" s="71" t="n">
        <f aca="false">IF(B9147&gt;=Settings!$B$23,1,0)</f>
        <v>1</v>
      </c>
      <c r="J9147" s="71" t="n">
        <v>1</v>
      </c>
      <c r="K9147" s="71" t="n">
        <f aca="false">F9147*I9147*J9147</f>
        <v>1</v>
      </c>
      <c r="L9147" s="71" t="n">
        <f aca="false">E9147*I9147*J9147</f>
        <v>0</v>
      </c>
      <c r="M9147" s="72" t="n">
        <f aca="false">G9147*I9147*J9147</f>
        <v>59.05</v>
      </c>
      <c r="N9147" s="72" t="n">
        <f aca="false">D9147*I9147*J9147</f>
        <v>-0</v>
      </c>
      <c r="O9147" s="71" t="n">
        <f aca="false">F9147*J9147</f>
        <v>1</v>
      </c>
      <c r="P9147" s="71" t="n">
        <f aca="false">E9147*J9147</f>
        <v>0</v>
      </c>
    </row>
    <row r="9148" customFormat="false" ht="15" hidden="false" customHeight="false" outlineLevel="0" collapsed="false">
      <c r="A9148" s="71" t="s">
        <v>60</v>
      </c>
      <c r="B9148" s="71" t="s">
        <v>55</v>
      </c>
      <c r="C9148" s="71" t="s">
        <v>378</v>
      </c>
      <c r="D9148" s="72" t="n">
        <v>49.95</v>
      </c>
      <c r="E9148" s="71" t="n">
        <v>1</v>
      </c>
      <c r="F9148" s="71" t="n">
        <v>9</v>
      </c>
      <c r="G9148" s="72" t="n">
        <v>536.85</v>
      </c>
      <c r="H9148" s="72" t="n">
        <v>440.73</v>
      </c>
      <c r="I9148" s="71" t="n">
        <f aca="false">IF(B9148&gt;=Settings!$B$23,1,0)</f>
        <v>1</v>
      </c>
      <c r="J9148" s="71" t="n">
        <v>1</v>
      </c>
      <c r="K9148" s="71" t="n">
        <f aca="false">F9148*I9148*J9148</f>
        <v>9</v>
      </c>
      <c r="L9148" s="71" t="n">
        <f aca="false">E9148*I9148*J9148</f>
        <v>1</v>
      </c>
      <c r="M9148" s="72" t="n">
        <f aca="false">G9148*I9148*J9148</f>
        <v>536.85</v>
      </c>
      <c r="N9148" s="72" t="n">
        <f aca="false">D9148*I9148*J9148</f>
        <v>49.95</v>
      </c>
      <c r="O9148" s="71" t="n">
        <f aca="false">F9148*J9148</f>
        <v>9</v>
      </c>
      <c r="P9148" s="71" t="n">
        <f aca="false">E9148*J9148</f>
        <v>1</v>
      </c>
    </row>
    <row r="9149" customFormat="false" ht="15" hidden="false" customHeight="false" outlineLevel="0" collapsed="false">
      <c r="A9149" s="71" t="s">
        <v>59</v>
      </c>
      <c r="B9149" s="71" t="s">
        <v>55</v>
      </c>
      <c r="C9149" s="71" t="s">
        <v>1395</v>
      </c>
      <c r="D9149" s="72" t="n">
        <v>0</v>
      </c>
      <c r="E9149" s="71" t="n">
        <v>0</v>
      </c>
      <c r="F9149" s="71" t="n">
        <v>2</v>
      </c>
      <c r="G9149" s="72" t="n">
        <v>177.18</v>
      </c>
      <c r="H9149" s="72" t="n">
        <v>177.18</v>
      </c>
      <c r="I9149" s="71" t="n">
        <f aca="false">IF(B9149&gt;=Settings!$B$23,1,0)</f>
        <v>1</v>
      </c>
      <c r="J9149" s="71" t="n">
        <v>1</v>
      </c>
      <c r="K9149" s="71" t="n">
        <f aca="false">F9149*I9149*J9149</f>
        <v>2</v>
      </c>
      <c r="L9149" s="71" t="n">
        <f aca="false">E9149*I9149*J9149</f>
        <v>0</v>
      </c>
      <c r="M9149" s="72" t="n">
        <f aca="false">G9149*I9149*J9149</f>
        <v>177.18</v>
      </c>
      <c r="N9149" s="72" t="n">
        <f aca="false">D9149*I9149*J9149</f>
        <v>-0</v>
      </c>
      <c r="O9149" s="71" t="n">
        <f aca="false">F9149*J9149</f>
        <v>2</v>
      </c>
      <c r="P9149" s="71" t="n">
        <f aca="false">E9149*J9149</f>
        <v>0</v>
      </c>
    </row>
    <row r="9150" customFormat="false" ht="15" hidden="false" customHeight="false" outlineLevel="0" collapsed="false">
      <c r="A9150" s="71" t="s">
        <v>62</v>
      </c>
      <c r="B9150" s="71" t="s">
        <v>55</v>
      </c>
      <c r="C9150" s="71" t="s">
        <v>1211</v>
      </c>
      <c r="D9150" s="72" t="n">
        <v>0</v>
      </c>
      <c r="E9150" s="71" t="n">
        <v>0</v>
      </c>
      <c r="F9150" s="71" t="n">
        <v>1</v>
      </c>
      <c r="G9150" s="72" t="n">
        <v>86.32</v>
      </c>
      <c r="H9150" s="72" t="n">
        <v>86.32</v>
      </c>
      <c r="I9150" s="71" t="n">
        <f aca="false">IF(B9150&gt;=Settings!$B$23,1,0)</f>
        <v>1</v>
      </c>
      <c r="J9150" s="71" t="n">
        <v>1</v>
      </c>
      <c r="K9150" s="71" t="n">
        <f aca="false">F9150*I9150*J9150</f>
        <v>1</v>
      </c>
      <c r="L9150" s="71" t="n">
        <f aca="false">E9150*I9150*J9150</f>
        <v>0</v>
      </c>
      <c r="M9150" s="72" t="n">
        <f aca="false">G9150*I9150*J9150</f>
        <v>86.32</v>
      </c>
      <c r="N9150" s="72" t="n">
        <f aca="false">D9150*I9150*J9150</f>
        <v>-0</v>
      </c>
      <c r="O9150" s="71" t="n">
        <f aca="false">F9150*J9150</f>
        <v>1</v>
      </c>
      <c r="P9150" s="71" t="n">
        <f aca="false">E9150*J9150</f>
        <v>0</v>
      </c>
    </row>
    <row r="9151" customFormat="false" ht="15" hidden="false" customHeight="false" outlineLevel="0" collapsed="false">
      <c r="A9151" s="71" t="s">
        <v>61</v>
      </c>
      <c r="B9151" s="71" t="s">
        <v>55</v>
      </c>
      <c r="C9151" s="71" t="s">
        <v>960</v>
      </c>
      <c r="D9151" s="72" t="n">
        <v>0</v>
      </c>
      <c r="E9151" s="71" t="n">
        <v>0</v>
      </c>
      <c r="F9151" s="71" t="n">
        <v>1</v>
      </c>
      <c r="G9151" s="72" t="n">
        <v>77.23</v>
      </c>
      <c r="H9151" s="72" t="n">
        <v>77.23</v>
      </c>
      <c r="I9151" s="71" t="n">
        <f aca="false">IF(B9151&gt;=Settings!$B$23,1,0)</f>
        <v>1</v>
      </c>
      <c r="J9151" s="71" t="n">
        <v>1</v>
      </c>
      <c r="K9151" s="71" t="n">
        <f aca="false">F9151*I9151*J9151</f>
        <v>1</v>
      </c>
      <c r="L9151" s="71" t="n">
        <f aca="false">E9151*I9151*J9151</f>
        <v>0</v>
      </c>
      <c r="M9151" s="72" t="n">
        <f aca="false">G9151*I9151*J9151</f>
        <v>77.23</v>
      </c>
      <c r="N9151" s="72" t="n">
        <f aca="false">D9151*I9151*J9151</f>
        <v>-0</v>
      </c>
      <c r="O9151" s="71" t="n">
        <f aca="false">F9151*J9151</f>
        <v>1</v>
      </c>
      <c r="P9151" s="71" t="n">
        <f aca="false">E9151*J9151</f>
        <v>0</v>
      </c>
    </row>
    <row r="9152" customFormat="false" ht="15" hidden="false" customHeight="false" outlineLevel="0" collapsed="false">
      <c r="A9152" s="71" t="s">
        <v>59</v>
      </c>
      <c r="B9152" s="71" t="s">
        <v>55</v>
      </c>
      <c r="C9152" s="71" t="s">
        <v>141</v>
      </c>
      <c r="D9152" s="72" t="n">
        <v>63.59</v>
      </c>
      <c r="E9152" s="71" t="n">
        <v>1</v>
      </c>
      <c r="F9152" s="71" t="n">
        <v>15</v>
      </c>
      <c r="G9152" s="72" t="n">
        <v>1044.73</v>
      </c>
      <c r="H9152" s="72" t="n">
        <v>962.1</v>
      </c>
      <c r="I9152" s="71" t="n">
        <f aca="false">IF(B9152&gt;=Settings!$B$23,1,0)</f>
        <v>1</v>
      </c>
      <c r="J9152" s="71" t="n">
        <v>1</v>
      </c>
      <c r="K9152" s="71" t="n">
        <f aca="false">F9152*I9152*J9152</f>
        <v>15</v>
      </c>
      <c r="L9152" s="71" t="n">
        <f aca="false">E9152*I9152*J9152</f>
        <v>1</v>
      </c>
      <c r="M9152" s="72" t="n">
        <f aca="false">G9152*I9152*J9152</f>
        <v>1044.73</v>
      </c>
      <c r="N9152" s="72" t="n">
        <f aca="false">D9152*I9152*J9152</f>
        <v>63.59</v>
      </c>
      <c r="O9152" s="71" t="n">
        <f aca="false">F9152*J9152</f>
        <v>15</v>
      </c>
      <c r="P9152" s="71" t="n">
        <f aca="false">E9152*J9152</f>
        <v>1</v>
      </c>
    </row>
    <row r="9153" customFormat="false" ht="15" hidden="false" customHeight="false" outlineLevel="0" collapsed="false">
      <c r="A9153" s="71" t="s">
        <v>61</v>
      </c>
      <c r="B9153" s="71" t="s">
        <v>55</v>
      </c>
      <c r="C9153" s="71" t="s">
        <v>1324</v>
      </c>
      <c r="D9153" s="72" t="n">
        <v>0</v>
      </c>
      <c r="E9153" s="71" t="n">
        <v>0</v>
      </c>
      <c r="F9153" s="71" t="n">
        <v>3</v>
      </c>
      <c r="G9153" s="72" t="n">
        <v>331.68</v>
      </c>
      <c r="H9153" s="72" t="n">
        <v>316.01</v>
      </c>
      <c r="I9153" s="71" t="n">
        <f aca="false">IF(B9153&gt;=Settings!$B$23,1,0)</f>
        <v>1</v>
      </c>
      <c r="J9153" s="71" t="n">
        <v>1</v>
      </c>
      <c r="K9153" s="71" t="n">
        <f aca="false">F9153*I9153*J9153</f>
        <v>3</v>
      </c>
      <c r="L9153" s="71" t="n">
        <f aca="false">E9153*I9153*J9153</f>
        <v>0</v>
      </c>
      <c r="M9153" s="72" t="n">
        <f aca="false">G9153*I9153*J9153</f>
        <v>331.68</v>
      </c>
      <c r="N9153" s="72" t="n">
        <f aca="false">D9153*I9153*J9153</f>
        <v>-0</v>
      </c>
      <c r="O9153" s="71" t="n">
        <f aca="false">F9153*J9153</f>
        <v>3</v>
      </c>
      <c r="P9153" s="71" t="n">
        <f aca="false">E9153*J9153</f>
        <v>0</v>
      </c>
    </row>
    <row r="9154" customFormat="false" ht="15" hidden="false" customHeight="false" outlineLevel="0" collapsed="false">
      <c r="A9154" s="71" t="s">
        <v>59</v>
      </c>
      <c r="B9154" s="71" t="s">
        <v>55</v>
      </c>
      <c r="C9154" s="71" t="s">
        <v>617</v>
      </c>
      <c r="D9154" s="72" t="n">
        <v>0</v>
      </c>
      <c r="E9154" s="71" t="n">
        <v>0</v>
      </c>
      <c r="F9154" s="71" t="n">
        <v>2</v>
      </c>
      <c r="G9154" s="72" t="n">
        <v>318.08</v>
      </c>
      <c r="H9154" s="72" t="n">
        <v>293.55</v>
      </c>
      <c r="I9154" s="71" t="n">
        <f aca="false">IF(B9154&gt;=Settings!$B$23,1,0)</f>
        <v>1</v>
      </c>
      <c r="J9154" s="71" t="n">
        <v>1</v>
      </c>
      <c r="K9154" s="71" t="n">
        <f aca="false">F9154*I9154*J9154</f>
        <v>2</v>
      </c>
      <c r="L9154" s="71" t="n">
        <f aca="false">E9154*I9154*J9154</f>
        <v>0</v>
      </c>
      <c r="M9154" s="72" t="n">
        <f aca="false">G9154*I9154*J9154</f>
        <v>318.08</v>
      </c>
      <c r="N9154" s="72" t="n">
        <f aca="false">D9154*I9154*J9154</f>
        <v>-0</v>
      </c>
      <c r="O9154" s="71" t="n">
        <f aca="false">F9154*J9154</f>
        <v>2</v>
      </c>
      <c r="P9154" s="71" t="n">
        <f aca="false">E9154*J9154</f>
        <v>0</v>
      </c>
    </row>
    <row r="9155" customFormat="false" ht="15" hidden="false" customHeight="false" outlineLevel="0" collapsed="false">
      <c r="A9155" s="71" t="s">
        <v>61</v>
      </c>
      <c r="B9155" s="71" t="s">
        <v>55</v>
      </c>
      <c r="C9155" s="71" t="s">
        <v>922</v>
      </c>
      <c r="D9155" s="72" t="n">
        <v>18.16</v>
      </c>
      <c r="E9155" s="71" t="n">
        <v>2</v>
      </c>
      <c r="F9155" s="71" t="n">
        <v>27</v>
      </c>
      <c r="G9155" s="72" t="n">
        <v>245.16</v>
      </c>
      <c r="H9155" s="72" t="n">
        <v>213.42</v>
      </c>
      <c r="I9155" s="71" t="n">
        <f aca="false">IF(B9155&gt;=Settings!$B$23,1,0)</f>
        <v>1</v>
      </c>
      <c r="J9155" s="71" t="n">
        <v>1</v>
      </c>
      <c r="K9155" s="71" t="n">
        <f aca="false">F9155*I9155*J9155</f>
        <v>27</v>
      </c>
      <c r="L9155" s="71" t="n">
        <f aca="false">E9155*I9155*J9155</f>
        <v>2</v>
      </c>
      <c r="M9155" s="72" t="n">
        <f aca="false">G9155*I9155*J9155</f>
        <v>245.16</v>
      </c>
      <c r="N9155" s="72" t="n">
        <f aca="false">D9155*I9155*J9155</f>
        <v>18.16</v>
      </c>
      <c r="O9155" s="71" t="n">
        <f aca="false">F9155*J9155</f>
        <v>27</v>
      </c>
      <c r="P9155" s="71" t="n">
        <f aca="false">E9155*J9155</f>
        <v>2</v>
      </c>
    </row>
    <row r="9156" customFormat="false" ht="15" hidden="false" customHeight="false" outlineLevel="0" collapsed="false">
      <c r="A9156" s="71" t="s">
        <v>61</v>
      </c>
      <c r="B9156" s="71" t="s">
        <v>55</v>
      </c>
      <c r="C9156" s="71" t="s">
        <v>122</v>
      </c>
      <c r="D9156" s="72" t="n">
        <v>318</v>
      </c>
      <c r="E9156" s="71" t="n">
        <v>4</v>
      </c>
      <c r="F9156" s="71" t="n">
        <v>56</v>
      </c>
      <c r="G9156" s="72" t="n">
        <v>4310.97</v>
      </c>
      <c r="H9156" s="72" t="n">
        <v>3731.72</v>
      </c>
      <c r="I9156" s="71" t="n">
        <f aca="false">IF(B9156&gt;=Settings!$B$23,1,0)</f>
        <v>1</v>
      </c>
      <c r="J9156" s="71" t="n">
        <v>1</v>
      </c>
      <c r="K9156" s="71" t="n">
        <f aca="false">F9156*I9156*J9156</f>
        <v>56</v>
      </c>
      <c r="L9156" s="71" t="n">
        <f aca="false">E9156*I9156*J9156</f>
        <v>4</v>
      </c>
      <c r="M9156" s="72" t="n">
        <f aca="false">G9156*I9156*J9156</f>
        <v>4310.97</v>
      </c>
      <c r="N9156" s="72" t="n">
        <f aca="false">D9156*I9156*J9156</f>
        <v>318</v>
      </c>
      <c r="O9156" s="71" t="n">
        <f aca="false">F9156*J9156</f>
        <v>56</v>
      </c>
      <c r="P9156" s="71" t="n">
        <f aca="false">E9156*J9156</f>
        <v>4</v>
      </c>
    </row>
    <row r="9157" customFormat="false" ht="15" hidden="false" customHeight="false" outlineLevel="0" collapsed="false">
      <c r="A9157" s="71" t="s">
        <v>61</v>
      </c>
      <c r="B9157" s="71" t="s">
        <v>55</v>
      </c>
      <c r="C9157" s="71" t="s">
        <v>379</v>
      </c>
      <c r="D9157" s="72" t="n">
        <v>0</v>
      </c>
      <c r="E9157" s="71" t="n">
        <v>0</v>
      </c>
      <c r="F9157" s="71" t="n">
        <v>2</v>
      </c>
      <c r="G9157" s="72" t="n">
        <v>163.54</v>
      </c>
      <c r="H9157" s="72" t="n">
        <v>163.54</v>
      </c>
      <c r="I9157" s="71" t="n">
        <f aca="false">IF(B9157&gt;=Settings!$B$23,1,0)</f>
        <v>1</v>
      </c>
      <c r="J9157" s="71" t="n">
        <v>1</v>
      </c>
      <c r="K9157" s="71" t="n">
        <f aca="false">F9157*I9157*J9157</f>
        <v>2</v>
      </c>
      <c r="L9157" s="71" t="n">
        <f aca="false">E9157*I9157*J9157</f>
        <v>0</v>
      </c>
      <c r="M9157" s="72" t="n">
        <f aca="false">G9157*I9157*J9157</f>
        <v>163.54</v>
      </c>
      <c r="N9157" s="72" t="n">
        <f aca="false">D9157*I9157*J9157</f>
        <v>-0</v>
      </c>
      <c r="O9157" s="71" t="n">
        <f aca="false">F9157*J9157</f>
        <v>2</v>
      </c>
      <c r="P9157" s="71" t="n">
        <f aca="false">E9157*J9157</f>
        <v>0</v>
      </c>
    </row>
    <row r="9158" customFormat="false" ht="15" hidden="false" customHeight="false" outlineLevel="0" collapsed="false">
      <c r="A9158" s="71" t="s">
        <v>59</v>
      </c>
      <c r="B9158" s="71" t="s">
        <v>55</v>
      </c>
      <c r="C9158" s="71" t="s">
        <v>1012</v>
      </c>
      <c r="D9158" s="72" t="n">
        <v>0</v>
      </c>
      <c r="E9158" s="71" t="n">
        <v>0</v>
      </c>
      <c r="F9158" s="71" t="n">
        <v>1</v>
      </c>
      <c r="G9158" s="72" t="n">
        <v>77.23</v>
      </c>
      <c r="H9158" s="72" t="n">
        <v>77.23</v>
      </c>
      <c r="I9158" s="71" t="n">
        <f aca="false">IF(B9158&gt;=Settings!$B$23,1,0)</f>
        <v>1</v>
      </c>
      <c r="J9158" s="71" t="n">
        <v>1</v>
      </c>
      <c r="K9158" s="71" t="n">
        <f aca="false">F9158*I9158*J9158</f>
        <v>1</v>
      </c>
      <c r="L9158" s="71" t="n">
        <f aca="false">E9158*I9158*J9158</f>
        <v>0</v>
      </c>
      <c r="M9158" s="72" t="n">
        <f aca="false">G9158*I9158*J9158</f>
        <v>77.23</v>
      </c>
      <c r="N9158" s="72" t="n">
        <f aca="false">D9158*I9158*J9158</f>
        <v>-0</v>
      </c>
      <c r="O9158" s="71" t="n">
        <f aca="false">F9158*J9158</f>
        <v>1</v>
      </c>
      <c r="P9158" s="71" t="n">
        <f aca="false">E9158*J9158</f>
        <v>0</v>
      </c>
    </row>
    <row r="9159" customFormat="false" ht="15" hidden="false" customHeight="false" outlineLevel="0" collapsed="false">
      <c r="A9159" s="71" t="s">
        <v>61</v>
      </c>
      <c r="B9159" s="71" t="s">
        <v>55</v>
      </c>
      <c r="C9159" s="71" t="s">
        <v>918</v>
      </c>
      <c r="D9159" s="72" t="n">
        <v>0</v>
      </c>
      <c r="E9159" s="71" t="n">
        <v>0</v>
      </c>
      <c r="F9159" s="71" t="n">
        <v>1</v>
      </c>
      <c r="G9159" s="72" t="n">
        <v>90.86</v>
      </c>
      <c r="H9159" s="72" t="n">
        <v>90.86</v>
      </c>
      <c r="I9159" s="71" t="n">
        <f aca="false">IF(B9159&gt;=Settings!$B$23,1,0)</f>
        <v>1</v>
      </c>
      <c r="J9159" s="71" t="n">
        <v>1</v>
      </c>
      <c r="K9159" s="71" t="n">
        <f aca="false">F9159*I9159*J9159</f>
        <v>1</v>
      </c>
      <c r="L9159" s="71" t="n">
        <f aca="false">E9159*I9159*J9159</f>
        <v>0</v>
      </c>
      <c r="M9159" s="72" t="n">
        <f aca="false">G9159*I9159*J9159</f>
        <v>90.86</v>
      </c>
      <c r="N9159" s="72" t="n">
        <f aca="false">D9159*I9159*J9159</f>
        <v>-0</v>
      </c>
      <c r="O9159" s="71" t="n">
        <f aca="false">F9159*J9159</f>
        <v>1</v>
      </c>
      <c r="P9159" s="71" t="n">
        <f aca="false">E9159*J9159</f>
        <v>0</v>
      </c>
    </row>
    <row r="9160" customFormat="false" ht="15" hidden="false" customHeight="false" outlineLevel="0" collapsed="false">
      <c r="A9160" s="71" t="s">
        <v>61</v>
      </c>
      <c r="B9160" s="71" t="s">
        <v>55</v>
      </c>
      <c r="C9160" s="71" t="s">
        <v>161</v>
      </c>
      <c r="D9160" s="72" t="n">
        <v>0</v>
      </c>
      <c r="E9160" s="71" t="n">
        <v>0</v>
      </c>
      <c r="F9160" s="71" t="n">
        <v>1</v>
      </c>
      <c r="G9160" s="72" t="n">
        <v>68.14</v>
      </c>
      <c r="H9160" s="72" t="n">
        <v>68.14</v>
      </c>
      <c r="I9160" s="71" t="n">
        <f aca="false">IF(B9160&gt;=Settings!$B$23,1,0)</f>
        <v>1</v>
      </c>
      <c r="J9160" s="71" t="n">
        <v>1</v>
      </c>
      <c r="K9160" s="71" t="n">
        <f aca="false">F9160*I9160*J9160</f>
        <v>1</v>
      </c>
      <c r="L9160" s="71" t="n">
        <f aca="false">E9160*I9160*J9160</f>
        <v>0</v>
      </c>
      <c r="M9160" s="72" t="n">
        <f aca="false">G9160*I9160*J9160</f>
        <v>68.14</v>
      </c>
      <c r="N9160" s="72" t="n">
        <f aca="false">D9160*I9160*J9160</f>
        <v>-0</v>
      </c>
      <c r="O9160" s="71" t="n">
        <f aca="false">F9160*J9160</f>
        <v>1</v>
      </c>
      <c r="P9160" s="71" t="n">
        <f aca="false">E9160*J9160</f>
        <v>0</v>
      </c>
    </row>
    <row r="9161" customFormat="false" ht="15" hidden="false" customHeight="false" outlineLevel="0" collapsed="false">
      <c r="A9161" s="71" t="s">
        <v>59</v>
      </c>
      <c r="B9161" s="71" t="s">
        <v>55</v>
      </c>
      <c r="C9161" s="71" t="s">
        <v>1262</v>
      </c>
      <c r="D9161" s="72" t="n">
        <v>0</v>
      </c>
      <c r="E9161" s="71" t="n">
        <v>0</v>
      </c>
      <c r="F9161" s="71" t="n">
        <v>1</v>
      </c>
      <c r="G9161" s="72" t="n">
        <v>81.77</v>
      </c>
      <c r="H9161" s="72" t="n">
        <v>65.42</v>
      </c>
      <c r="I9161" s="71" t="n">
        <f aca="false">IF(B9161&gt;=Settings!$B$23,1,0)</f>
        <v>1</v>
      </c>
      <c r="J9161" s="71" t="n">
        <v>1</v>
      </c>
      <c r="K9161" s="71" t="n">
        <f aca="false">F9161*I9161*J9161</f>
        <v>1</v>
      </c>
      <c r="L9161" s="71" t="n">
        <f aca="false">E9161*I9161*J9161</f>
        <v>0</v>
      </c>
      <c r="M9161" s="72" t="n">
        <f aca="false">G9161*I9161*J9161</f>
        <v>81.77</v>
      </c>
      <c r="N9161" s="72" t="n">
        <f aca="false">D9161*I9161*J9161</f>
        <v>-0</v>
      </c>
      <c r="O9161" s="71" t="n">
        <f aca="false">F9161*J9161</f>
        <v>1</v>
      </c>
      <c r="P9161" s="71" t="n">
        <f aca="false">E9161*J9161</f>
        <v>0</v>
      </c>
    </row>
    <row r="9162" customFormat="false" ht="15" hidden="false" customHeight="false" outlineLevel="0" collapsed="false">
      <c r="A9162" s="71" t="s">
        <v>59</v>
      </c>
      <c r="B9162" s="71" t="s">
        <v>55</v>
      </c>
      <c r="C9162" s="71" t="s">
        <v>127</v>
      </c>
      <c r="D9162" s="72" t="n">
        <v>469.39</v>
      </c>
      <c r="E9162" s="71" t="n">
        <v>4</v>
      </c>
      <c r="F9162" s="71" t="n">
        <v>29</v>
      </c>
      <c r="G9162" s="72" t="n">
        <v>3575.88</v>
      </c>
      <c r="H9162" s="72" t="n">
        <v>2961.38</v>
      </c>
      <c r="I9162" s="71" t="n">
        <f aca="false">IF(B9162&gt;=Settings!$B$23,1,0)</f>
        <v>1</v>
      </c>
      <c r="J9162" s="71" t="n">
        <v>1</v>
      </c>
      <c r="K9162" s="71" t="n">
        <f aca="false">F9162*I9162*J9162</f>
        <v>29</v>
      </c>
      <c r="L9162" s="71" t="n">
        <f aca="false">E9162*I9162*J9162</f>
        <v>4</v>
      </c>
      <c r="M9162" s="72" t="n">
        <f aca="false">G9162*I9162*J9162</f>
        <v>3575.88</v>
      </c>
      <c r="N9162" s="72" t="n">
        <f aca="false">D9162*I9162*J9162</f>
        <v>469.39</v>
      </c>
      <c r="O9162" s="71" t="n">
        <f aca="false">F9162*J9162</f>
        <v>29</v>
      </c>
      <c r="P9162" s="71" t="n">
        <f aca="false">E9162*J9162</f>
        <v>4</v>
      </c>
    </row>
    <row r="9163" customFormat="false" ht="15" hidden="false" customHeight="false" outlineLevel="0" collapsed="false">
      <c r="A9163" s="71" t="s">
        <v>59</v>
      </c>
      <c r="B9163" s="71" t="s">
        <v>55</v>
      </c>
      <c r="C9163" s="71" t="s">
        <v>1263</v>
      </c>
      <c r="D9163" s="72" t="n">
        <v>0</v>
      </c>
      <c r="E9163" s="71" t="n">
        <v>0</v>
      </c>
      <c r="F9163" s="71" t="n">
        <v>4</v>
      </c>
      <c r="G9163" s="72" t="n">
        <v>363.44</v>
      </c>
      <c r="H9163" s="72" t="n">
        <v>349.82</v>
      </c>
      <c r="I9163" s="71" t="n">
        <f aca="false">IF(B9163&gt;=Settings!$B$23,1,0)</f>
        <v>1</v>
      </c>
      <c r="J9163" s="71" t="n">
        <v>1</v>
      </c>
      <c r="K9163" s="71" t="n">
        <f aca="false">F9163*I9163*J9163</f>
        <v>4</v>
      </c>
      <c r="L9163" s="71" t="n">
        <f aca="false">E9163*I9163*J9163</f>
        <v>0</v>
      </c>
      <c r="M9163" s="72" t="n">
        <f aca="false">G9163*I9163*J9163</f>
        <v>363.44</v>
      </c>
      <c r="N9163" s="72" t="n">
        <f aca="false">D9163*I9163*J9163</f>
        <v>-0</v>
      </c>
      <c r="O9163" s="71" t="n">
        <f aca="false">F9163*J9163</f>
        <v>4</v>
      </c>
      <c r="P9163" s="71" t="n">
        <f aca="false">E9163*J9163</f>
        <v>0</v>
      </c>
    </row>
    <row r="9164" customFormat="false" ht="15" hidden="false" customHeight="false" outlineLevel="0" collapsed="false">
      <c r="A9164" s="71" t="s">
        <v>62</v>
      </c>
      <c r="B9164" s="71" t="s">
        <v>55</v>
      </c>
      <c r="C9164" s="71" t="s">
        <v>583</v>
      </c>
      <c r="D9164" s="72" t="n">
        <v>0</v>
      </c>
      <c r="E9164" s="71" t="n">
        <v>0</v>
      </c>
      <c r="F9164" s="71" t="n">
        <v>5</v>
      </c>
      <c r="G9164" s="72" t="n">
        <v>17.94</v>
      </c>
      <c r="H9164" s="72" t="n">
        <v>17.41</v>
      </c>
      <c r="I9164" s="71" t="n">
        <f aca="false">IF(B9164&gt;=Settings!$B$23,1,0)</f>
        <v>1</v>
      </c>
      <c r="J9164" s="71" t="n">
        <v>1</v>
      </c>
      <c r="K9164" s="71" t="n">
        <f aca="false">F9164*I9164*J9164</f>
        <v>5</v>
      </c>
      <c r="L9164" s="71" t="n">
        <f aca="false">E9164*I9164*J9164</f>
        <v>0</v>
      </c>
      <c r="M9164" s="72" t="n">
        <f aca="false">G9164*I9164*J9164</f>
        <v>17.94</v>
      </c>
      <c r="N9164" s="72" t="n">
        <f aca="false">D9164*I9164*J9164</f>
        <v>-0</v>
      </c>
      <c r="O9164" s="71" t="n">
        <f aca="false">F9164*J9164</f>
        <v>5</v>
      </c>
      <c r="P9164" s="71" t="n">
        <f aca="false">E9164*J9164</f>
        <v>0</v>
      </c>
    </row>
    <row r="9165" customFormat="false" ht="15" hidden="false" customHeight="false" outlineLevel="0" collapsed="false">
      <c r="A9165" s="71" t="s">
        <v>63</v>
      </c>
      <c r="B9165" s="71" t="s">
        <v>55</v>
      </c>
      <c r="C9165" s="71" t="s">
        <v>2217</v>
      </c>
      <c r="D9165" s="72" t="n">
        <v>0</v>
      </c>
      <c r="E9165" s="71" t="n">
        <v>0</v>
      </c>
      <c r="F9165" s="71" t="n">
        <v>4</v>
      </c>
      <c r="G9165" s="72" t="n">
        <v>54.52</v>
      </c>
      <c r="H9165" s="72" t="n">
        <v>54.52</v>
      </c>
      <c r="I9165" s="71" t="n">
        <f aca="false">IF(B9165&gt;=Settings!$B$23,1,0)</f>
        <v>1</v>
      </c>
      <c r="J9165" s="71" t="n">
        <v>1</v>
      </c>
      <c r="K9165" s="71" t="n">
        <f aca="false">F9165*I9165*J9165</f>
        <v>4</v>
      </c>
      <c r="L9165" s="71" t="n">
        <f aca="false">E9165*I9165*J9165</f>
        <v>0</v>
      </c>
      <c r="M9165" s="72" t="n">
        <f aca="false">G9165*I9165*J9165</f>
        <v>54.52</v>
      </c>
      <c r="N9165" s="72" t="n">
        <f aca="false">D9165*I9165*J9165</f>
        <v>-0</v>
      </c>
      <c r="O9165" s="71" t="n">
        <f aca="false">F9165*J9165</f>
        <v>4</v>
      </c>
      <c r="P9165" s="71" t="n">
        <f aca="false">E9165*J9165</f>
        <v>0</v>
      </c>
    </row>
    <row r="9166" customFormat="false" ht="15" hidden="false" customHeight="false" outlineLevel="0" collapsed="false">
      <c r="A9166" s="71" t="s">
        <v>60</v>
      </c>
      <c r="B9166" s="71" t="s">
        <v>55</v>
      </c>
      <c r="C9166" s="71" t="s">
        <v>2058</v>
      </c>
      <c r="D9166" s="72" t="n">
        <v>0</v>
      </c>
      <c r="E9166" s="71" t="n">
        <v>0</v>
      </c>
      <c r="F9166" s="71" t="n">
        <v>13</v>
      </c>
      <c r="G9166" s="72" t="n">
        <v>58.97</v>
      </c>
      <c r="H9166" s="72" t="n">
        <v>55.83</v>
      </c>
      <c r="I9166" s="71" t="n">
        <f aca="false">IF(B9166&gt;=Settings!$B$23,1,0)</f>
        <v>1</v>
      </c>
      <c r="J9166" s="71" t="n">
        <v>1</v>
      </c>
      <c r="K9166" s="71" t="n">
        <f aca="false">F9166*I9166*J9166</f>
        <v>13</v>
      </c>
      <c r="L9166" s="71" t="n">
        <f aca="false">E9166*I9166*J9166</f>
        <v>0</v>
      </c>
      <c r="M9166" s="72" t="n">
        <f aca="false">G9166*I9166*J9166</f>
        <v>58.97</v>
      </c>
      <c r="N9166" s="72" t="n">
        <f aca="false">D9166*I9166*J9166</f>
        <v>-0</v>
      </c>
      <c r="O9166" s="71" t="n">
        <f aca="false">F9166*J9166</f>
        <v>13</v>
      </c>
      <c r="P9166" s="71" t="n">
        <f aca="false">E9166*J9166</f>
        <v>0</v>
      </c>
    </row>
    <row r="9167" customFormat="false" ht="15" hidden="false" customHeight="false" outlineLevel="0" collapsed="false">
      <c r="A9167" s="71" t="s">
        <v>59</v>
      </c>
      <c r="B9167" s="71" t="s">
        <v>55</v>
      </c>
      <c r="C9167" s="71" t="s">
        <v>934</v>
      </c>
      <c r="D9167" s="72" t="n">
        <v>99.95</v>
      </c>
      <c r="E9167" s="71" t="n">
        <v>1</v>
      </c>
      <c r="F9167" s="71" t="n">
        <v>8</v>
      </c>
      <c r="G9167" s="72" t="n">
        <v>704.15</v>
      </c>
      <c r="H9167" s="72" t="n">
        <v>564.02</v>
      </c>
      <c r="I9167" s="71" t="n">
        <f aca="false">IF(B9167&gt;=Settings!$B$23,1,0)</f>
        <v>1</v>
      </c>
      <c r="J9167" s="71" t="n">
        <v>1</v>
      </c>
      <c r="K9167" s="71" t="n">
        <f aca="false">F9167*I9167*J9167</f>
        <v>8</v>
      </c>
      <c r="L9167" s="71" t="n">
        <f aca="false">E9167*I9167*J9167</f>
        <v>1</v>
      </c>
      <c r="M9167" s="72" t="n">
        <f aca="false">G9167*I9167*J9167</f>
        <v>704.15</v>
      </c>
      <c r="N9167" s="72" t="n">
        <f aca="false">D9167*I9167*J9167</f>
        <v>99.95</v>
      </c>
      <c r="O9167" s="71" t="n">
        <f aca="false">F9167*J9167</f>
        <v>8</v>
      </c>
      <c r="P9167" s="71" t="n">
        <f aca="false">E9167*J9167</f>
        <v>1</v>
      </c>
    </row>
    <row r="9168" customFormat="false" ht="15" hidden="false" customHeight="false" outlineLevel="0" collapsed="false">
      <c r="A9168" s="71" t="s">
        <v>59</v>
      </c>
      <c r="B9168" s="71" t="s">
        <v>55</v>
      </c>
      <c r="C9168" s="71" t="s">
        <v>932</v>
      </c>
      <c r="D9168" s="72" t="n">
        <v>0</v>
      </c>
      <c r="E9168" s="71" t="n">
        <v>0</v>
      </c>
      <c r="F9168" s="71" t="n">
        <v>4</v>
      </c>
      <c r="G9168" s="72" t="n">
        <v>722.56</v>
      </c>
      <c r="H9168" s="72" t="n">
        <v>722.56</v>
      </c>
      <c r="I9168" s="71" t="n">
        <f aca="false">IF(B9168&gt;=Settings!$B$23,1,0)</f>
        <v>1</v>
      </c>
      <c r="J9168" s="71" t="n">
        <v>1</v>
      </c>
      <c r="K9168" s="71" t="n">
        <f aca="false">F9168*I9168*J9168</f>
        <v>4</v>
      </c>
      <c r="L9168" s="71" t="n">
        <f aca="false">E9168*I9168*J9168</f>
        <v>0</v>
      </c>
      <c r="M9168" s="72" t="n">
        <f aca="false">G9168*I9168*J9168</f>
        <v>722.56</v>
      </c>
      <c r="N9168" s="72" t="n">
        <f aca="false">D9168*I9168*J9168</f>
        <v>-0</v>
      </c>
      <c r="O9168" s="71" t="n">
        <f aca="false">F9168*J9168</f>
        <v>4</v>
      </c>
      <c r="P9168" s="71" t="n">
        <f aca="false">E9168*J9168</f>
        <v>0</v>
      </c>
    </row>
  </sheetData>
  <autoFilter ref="A1:P9168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true"/>
  </sheetPr>
  <dimension ref="A1:AG17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8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22" min="5" style="0" width="11"/>
    <col collapsed="false" customWidth="true" hidden="false" outlineLevel="0" max="23" min="23" style="0" width="13"/>
    <col collapsed="false" customWidth="true" hidden="false" outlineLevel="0" max="24" min="24" style="0" width="12"/>
    <col collapsed="false" customWidth="true" hidden="false" outlineLevel="0" max="33" min="25" style="0" width="11"/>
  </cols>
  <sheetData>
    <row r="1" customFormat="false" ht="45" hidden="false" customHeight="true" outlineLevel="0" collapsed="false">
      <c r="A1" s="17" t="s">
        <v>16</v>
      </c>
      <c r="B1" s="17" t="s">
        <v>2480</v>
      </c>
      <c r="C1" s="17" t="s">
        <v>2481</v>
      </c>
      <c r="D1" s="17" t="s">
        <v>355</v>
      </c>
      <c r="E1" s="17" t="s">
        <v>2482</v>
      </c>
      <c r="F1" s="17" t="s">
        <v>195</v>
      </c>
      <c r="G1" s="17" t="s">
        <v>212</v>
      </c>
      <c r="H1" s="17" t="s">
        <v>2483</v>
      </c>
      <c r="I1" s="17" t="s">
        <v>2484</v>
      </c>
      <c r="J1" s="17" t="s">
        <v>5</v>
      </c>
      <c r="K1" s="17" t="s">
        <v>2485</v>
      </c>
      <c r="L1" s="17" t="s">
        <v>204</v>
      </c>
      <c r="M1" s="17" t="s">
        <v>23</v>
      </c>
      <c r="N1" s="17" t="s">
        <v>2486</v>
      </c>
      <c r="O1" s="17" t="s">
        <v>2487</v>
      </c>
      <c r="P1" s="17" t="s">
        <v>2488</v>
      </c>
      <c r="Q1" s="17" t="s">
        <v>2489</v>
      </c>
      <c r="R1" s="17" t="s">
        <v>2490</v>
      </c>
      <c r="S1" s="17" t="s">
        <v>2491</v>
      </c>
      <c r="T1" s="17" t="s">
        <v>2492</v>
      </c>
      <c r="U1" s="17" t="s">
        <v>498</v>
      </c>
      <c r="V1" s="17" t="s">
        <v>2493</v>
      </c>
      <c r="W1" s="17" t="s">
        <v>24</v>
      </c>
      <c r="X1" s="17" t="s">
        <v>2494</v>
      </c>
      <c r="Y1" s="17" t="s">
        <v>2495</v>
      </c>
      <c r="Z1" s="17" t="s">
        <v>2496</v>
      </c>
      <c r="AA1" s="17" t="s">
        <v>2497</v>
      </c>
      <c r="AB1" s="17" t="s">
        <v>2498</v>
      </c>
      <c r="AC1" s="17" t="s">
        <v>2499</v>
      </c>
      <c r="AD1" s="17" t="s">
        <v>2500</v>
      </c>
      <c r="AE1" s="17" t="s">
        <v>2501</v>
      </c>
      <c r="AF1" s="17" t="s">
        <v>74</v>
      </c>
      <c r="AG1" s="17" t="s">
        <v>111</v>
      </c>
    </row>
    <row r="2" customFormat="false" ht="15" hidden="false" customHeight="false" outlineLevel="0" collapsed="false">
      <c r="A2" s="71" t="s">
        <v>139</v>
      </c>
      <c r="B2" s="71" t="s">
        <v>592</v>
      </c>
      <c r="C2" s="71" t="s">
        <v>239</v>
      </c>
      <c r="D2" s="71" t="str">
        <f aca="false">IFERROR(INDEX('Brand Map'!$B$4:$B$125,MATCH(C2,'Brand Map'!$A$4:$A$125,0)),"Other")</f>
        <v>AUSMJ</v>
      </c>
      <c r="E2" s="73" t="n">
        <f aca="false">SUMIFS(Detail!$K$2:$K$9168,Detail!$C$2:$C$9168,$A2)</f>
        <v>183</v>
      </c>
      <c r="F2" s="73" t="n">
        <f aca="false">SUMIFS(Detail!$E$2:$E$9168,Detail!$C$2:$C$9168,$A2)</f>
        <v>203</v>
      </c>
      <c r="G2" s="74" t="n">
        <f aca="false">SUMIFS(Detail!$M$2:$M$9168,Detail!$C$2:$C$9168,$A2)</f>
        <v>12619.9</v>
      </c>
      <c r="H2" s="74" t="n">
        <f aca="false">SUMIFS(Detail!$D$2:$D$9168,Detail!$C$2:$C$9168,$A2)</f>
        <v>13653.88</v>
      </c>
      <c r="I2" s="74" t="n">
        <v>315013.67</v>
      </c>
      <c r="J2" s="51" t="n">
        <f aca="false">IF(E2&gt;0,AF2/E2,0)</f>
        <v>0.153005464480874</v>
      </c>
      <c r="K2" s="51" t="n">
        <f aca="false">IF(G2&gt;0,AG2/G2,0)</f>
        <v>0.14603681487175</v>
      </c>
      <c r="L2" s="75" t="n">
        <f aca="false">H2/Settings!$B$16</f>
        <v>0.0272876402770709</v>
      </c>
      <c r="M2" s="76" t="n">
        <f aca="false">H2/Settings!$B$20</f>
        <v>0.00105998057919648</v>
      </c>
      <c r="N2" s="77" t="n">
        <f aca="false">E2*Settings!$B$3</f>
        <v>13.6993719232728</v>
      </c>
      <c r="O2" s="77" t="n">
        <f aca="false">IF(E2&gt;0,(AF2-N2)/SQRT(E2*Settings!$B$3*(1-Settings!$B$3)),0)</f>
        <v>4.01699271285754</v>
      </c>
      <c r="P2" s="77" t="n">
        <f aca="false">MAX(0,AF2-N2)</f>
        <v>14.3006280767272</v>
      </c>
      <c r="Q2" s="51" t="n">
        <f aca="false">IF(E2&gt;=Settings!$B$4,(AF2+Settings!$B$7*Settings!$B$3)/(E2+Settings!$B$7),Settings!$B$3)</f>
        <v>0.14199905481665</v>
      </c>
      <c r="R2" s="78" t="n">
        <f aca="false">PERCENTRANK($H$2:$H$1780,H2,6)</f>
        <v>0.998313</v>
      </c>
      <c r="S2" s="78" t="n">
        <f aca="false">PERCENTRANK($Q$2:$Q$1780,Q2,6)</f>
        <v>0.99775</v>
      </c>
      <c r="T2" s="78" t="n">
        <f aca="false">PERCENTRANK($F$2:$F$1780,F2,6)</f>
        <v>0.997188</v>
      </c>
      <c r="U2" s="79" t="n">
        <f aca="false">IF(F2&gt;0,ROUND((Settings!$B$8*T2+Settings!$B$9*R2+Settings!$B$10*S2)/SUM(Settings!$B$8:$B$10),10),0)</f>
        <v>0.9977503333</v>
      </c>
      <c r="V2" s="71" t="n">
        <f aca="false">IF(U2&gt;0,RANK(U2,$U$2:$U$1780)+COUNTIF($U$2:U2,U2)-1,"")</f>
        <v>1</v>
      </c>
      <c r="W2" s="71" t="str">
        <f aca="false">IF(V2="","",IF(V2&lt;=Settings!$B$11,"1 - Fix first",IF(V2&lt;=Settings!$B$12,"2 - Review","3 - Monitor")))</f>
        <v>1 - Fix first</v>
      </c>
      <c r="X2" s="71" t="str">
        <f aca="false">IF(AND(E2&gt;=Settings!$B$4,AF2&gt;=Settings!$B$5,O2&gt;=Settings!$B$6),"HIGH RATE","")</f>
        <v>HIGH RATE</v>
      </c>
      <c r="Y2" s="71" t="n">
        <f aca="false">IF(F2&gt;0,RANK(F2,$F$2:$F$1780)+COUNTIF($F$2:F2,F2)-1,"")</f>
        <v>6</v>
      </c>
      <c r="Z2" s="71" t="n">
        <f aca="false">IF(H2&gt;0,RANK(H2,$H$2:$H$1780)+COUNTIF($H$2:H2,H2)-1,"")</f>
        <v>4</v>
      </c>
      <c r="AA2" s="71" t="n">
        <f aca="false">IF(AC2="","",RANK(AC2,$AC$2:$AC$1780)+COUNTIF($AC$2:AC2,AC2)-1)</f>
        <v>9</v>
      </c>
      <c r="AB2" s="71" t="n">
        <f aca="false">IF(AD2="","",RANK(AD2,$AD$2:$AD$1780)+COUNTIF($AD$2:AD2,AD2)-1)</f>
        <v>2</v>
      </c>
      <c r="AC2" s="71" t="n">
        <f aca="false">IF(AND(AF2&gt;0,E2&gt;=Settings!$B$4),ROUND(J2,10),"")</f>
        <v>0.1530054645</v>
      </c>
      <c r="AD2" s="71" t="n">
        <f aca="false">IF(X2="HIGH RATE",ROUND(O2,10),"")</f>
        <v>4.0169927129</v>
      </c>
      <c r="AE2" s="71" t="s">
        <v>60</v>
      </c>
      <c r="AF2" s="73" t="n">
        <f aca="false">SUMIFS(Detail!$L$2:$L$9168,Detail!$C$2:$C$9168,$A2)</f>
        <v>28</v>
      </c>
      <c r="AG2" s="74" t="n">
        <f aca="false">SUMIFS(Detail!$N$2:$N$9168,Detail!$C$2:$C$9168,$A2)</f>
        <v>1842.97</v>
      </c>
    </row>
    <row r="3" customFormat="false" ht="15" hidden="false" customHeight="false" outlineLevel="0" collapsed="false">
      <c r="A3" s="71" t="s">
        <v>164</v>
      </c>
      <c r="B3" s="71" t="s">
        <v>2502</v>
      </c>
      <c r="C3" s="71" t="s">
        <v>217</v>
      </c>
      <c r="D3" s="71" t="str">
        <f aca="false">IFERROR(INDEX('Brand Map'!$B$4:$B$125,MATCH(C3,'Brand Map'!$A$4:$A$125,0)),"Other")</f>
        <v>AUMJ</v>
      </c>
      <c r="E3" s="73" t="n">
        <f aca="false">SUMIFS(Detail!$K$2:$K$9168,Detail!$C$2:$C$9168,$A3)</f>
        <v>152</v>
      </c>
      <c r="F3" s="73" t="n">
        <f aca="false">SUMIFS(Detail!$E$2:$E$9168,Detail!$C$2:$C$9168,$A3)</f>
        <v>106</v>
      </c>
      <c r="G3" s="74" t="n">
        <f aca="false">SUMIFS(Detail!$M$2:$M$9168,Detail!$C$2:$C$9168,$A3)</f>
        <v>13621.95</v>
      </c>
      <c r="H3" s="74" t="n">
        <f aca="false">SUMIFS(Detail!$D$2:$D$9168,Detail!$C$2:$C$9168,$A3)</f>
        <v>8978.84</v>
      </c>
      <c r="I3" s="74" t="n">
        <v>224824.44</v>
      </c>
      <c r="J3" s="51" t="n">
        <f aca="false">IF(E3&gt;0,AF3/E3,0)</f>
        <v>0.125</v>
      </c>
      <c r="K3" s="51" t="n">
        <f aca="false">IF(G3&gt;0,AG3/G3,0)</f>
        <v>0.116384218118551</v>
      </c>
      <c r="L3" s="75" t="n">
        <f aca="false">H3/Settings!$B$16</f>
        <v>0.0179444491987168</v>
      </c>
      <c r="M3" s="76" t="n">
        <f aca="false">H3/Settings!$B$20</f>
        <v>0.000697046994972308</v>
      </c>
      <c r="N3" s="77" t="n">
        <f aca="false">E3*Settings!$B$3</f>
        <v>11.3787132914616</v>
      </c>
      <c r="O3" s="77" t="n">
        <f aca="false">IF(E3&gt;0,(AF3-N3)/SQRT(E3*Settings!$B$3*(1-Settings!$B$3)),0)</f>
        <v>2.34897277219731</v>
      </c>
      <c r="P3" s="77" t="n">
        <f aca="false">MAX(0,AF3-N3)</f>
        <v>7.62128670853845</v>
      </c>
      <c r="Q3" s="51" t="n">
        <f aca="false">IF(E3&gt;=Settings!$B$4,(AF3+Settings!$B$7*Settings!$B$3)/(E3+Settings!$B$7),Settings!$B$3)</f>
        <v>0.116735157560145</v>
      </c>
      <c r="R3" s="78" t="n">
        <f aca="false">PERCENTRANK($H$2:$H$1780,H3,6)</f>
        <v>0.996063</v>
      </c>
      <c r="S3" s="78" t="n">
        <f aca="false">PERCENTRANK($Q$2:$Q$1780,Q3,6)</f>
        <v>0.992126</v>
      </c>
      <c r="T3" s="78" t="n">
        <f aca="false">PERCENTRANK($F$2:$F$1780,F3,6)</f>
        <v>0.992688</v>
      </c>
      <c r="U3" s="79" t="n">
        <f aca="false">IF(F3&gt;0,ROUND((Settings!$B$8*T3+Settings!$B$9*R3+Settings!$B$10*S3)/SUM(Settings!$B$8:$B$10),10),0)</f>
        <v>0.9936256667</v>
      </c>
      <c r="V3" s="71" t="n">
        <f aca="false">IF(U3&gt;0,RANK(U3,$U$2:$U$1780)+COUNTIF($U$2:U3,U3)-1,"")</f>
        <v>2</v>
      </c>
      <c r="W3" s="71" t="str">
        <f aca="false">IF(V3="","",IF(V3&lt;=Settings!$B$11,"1 - Fix first",IF(V3&lt;=Settings!$B$12,"2 - Review","3 - Monitor")))</f>
        <v>1 - Fix first</v>
      </c>
      <c r="X3" s="71" t="str">
        <f aca="false">IF(AND(E3&gt;=Settings!$B$4,AF3&gt;=Settings!$B$5,O3&gt;=Settings!$B$6),"HIGH RATE","")</f>
        <v/>
      </c>
      <c r="Y3" s="71" t="n">
        <f aca="false">IF(F3&gt;0,RANK(F3,$F$2:$F$1780)+COUNTIF($F$2:F3,F3)-1,"")</f>
        <v>14</v>
      </c>
      <c r="Z3" s="71" t="n">
        <f aca="false">IF(H3&gt;0,RANK(H3,$H$2:$H$1780)+COUNTIF($H$2:H3,H3)-1,"")</f>
        <v>8</v>
      </c>
      <c r="AA3" s="71" t="n">
        <f aca="false">IF(AC3="","",RANK(AC3,$AC$2:$AC$1780)+COUNTIF($AC$2:AC3,AC3)-1)</f>
        <v>20</v>
      </c>
      <c r="AB3" s="71" t="str">
        <f aca="false">IF(AD3="","",RANK(AD3,$AD$2:$AD$1780)+COUNTIF($AD$2:AD3,AD3)-1)</f>
        <v/>
      </c>
      <c r="AC3" s="71" t="n">
        <f aca="false">IF(AND(AF3&gt;0,E3&gt;=Settings!$B$4),ROUND(J3,10),"")</f>
        <v>0.125</v>
      </c>
      <c r="AD3" s="71" t="str">
        <f aca="false">IF(X3="HIGH RATE",ROUND(O3,10),"")</f>
        <v/>
      </c>
      <c r="AE3" s="71" t="s">
        <v>60</v>
      </c>
      <c r="AF3" s="73" t="n">
        <f aca="false">SUMIFS(Detail!$L$2:$L$9168,Detail!$C$2:$C$9168,$A3)</f>
        <v>19</v>
      </c>
      <c r="AG3" s="74" t="n">
        <f aca="false">SUMIFS(Detail!$N$2:$N$9168,Detail!$C$2:$C$9168,$A3)</f>
        <v>1585.38</v>
      </c>
    </row>
    <row r="4" customFormat="false" ht="15" hidden="false" customHeight="false" outlineLevel="0" collapsed="false">
      <c r="A4" s="71" t="s">
        <v>134</v>
      </c>
      <c r="B4" s="71" t="s">
        <v>565</v>
      </c>
      <c r="C4" s="71" t="s">
        <v>225</v>
      </c>
      <c r="D4" s="71" t="str">
        <f aca="false">IFERROR(INDEX('Brand Map'!$B$4:$B$125,MATCH(C4,'Brand Map'!$A$4:$A$125,0)),"Other")</f>
        <v>AUSGF</v>
      </c>
      <c r="E4" s="73" t="n">
        <f aca="false">SUMIFS(Detail!$K$2:$K$9168,Detail!$C$2:$C$9168,$A4)</f>
        <v>769</v>
      </c>
      <c r="F4" s="73" t="n">
        <f aca="false">SUMIFS(Detail!$E$2:$E$9168,Detail!$C$2:$C$9168,$A4)</f>
        <v>419</v>
      </c>
      <c r="G4" s="74" t="n">
        <f aca="false">SUMIFS(Detail!$M$2:$M$9168,Detail!$C$2:$C$9168,$A4)</f>
        <v>55575.79</v>
      </c>
      <c r="H4" s="74" t="n">
        <f aca="false">SUMIFS(Detail!$D$2:$D$9168,Detail!$C$2:$C$9168,$A4)</f>
        <v>25834.89</v>
      </c>
      <c r="I4" s="74" t="n">
        <v>663971.03</v>
      </c>
      <c r="J4" s="51" t="n">
        <f aca="false">IF(E4&gt;0,AF4/E4,0)</f>
        <v>0.102730819245774</v>
      </c>
      <c r="K4" s="51" t="n">
        <f aca="false">IF(G4&gt;0,AG4/G4,0)</f>
        <v>0.090406092293065</v>
      </c>
      <c r="L4" s="75" t="n">
        <f aca="false">H4/Settings!$B$16</f>
        <v>0.0516317109069141</v>
      </c>
      <c r="M4" s="76" t="n">
        <f aca="false">H4/Settings!$B$20</f>
        <v>0.00200561903764185</v>
      </c>
      <c r="N4" s="77" t="n">
        <f aca="false">E4*Settings!$B$3</f>
        <v>57.5673060600917</v>
      </c>
      <c r="O4" s="77" t="n">
        <f aca="false">IF(E4&gt;0,(AF4-N4)/SQRT(E4*Settings!$B$3*(1-Settings!$B$3)),0)</f>
        <v>2.93687234137098</v>
      </c>
      <c r="P4" s="77" t="n">
        <f aca="false">MAX(0,AF4-N4)</f>
        <v>21.4326939399083</v>
      </c>
      <c r="Q4" s="51" t="n">
        <f aca="false">IF(E4&gt;=Settings!$B$4,(AF4+Settings!$B$7*Settings!$B$3)/(E4+Settings!$B$7),Settings!$B$3)</f>
        <v>0.101684353787167</v>
      </c>
      <c r="R4" s="78" t="n">
        <f aca="false">PERCENTRANK($H$2:$H$1780,H4,6)</f>
        <v>0.999438</v>
      </c>
      <c r="S4" s="78" t="n">
        <f aca="false">PERCENTRANK($Q$2:$Q$1780,Q4,6)</f>
        <v>0.980315</v>
      </c>
      <c r="T4" s="78" t="n">
        <f aca="false">PERCENTRANK($F$2:$F$1780,F4,6)</f>
        <v>1</v>
      </c>
      <c r="U4" s="79" t="n">
        <f aca="false">IF(F4&gt;0,ROUND((Settings!$B$8*T4+Settings!$B$9*R4+Settings!$B$10*S4)/SUM(Settings!$B$8:$B$10),10),0)</f>
        <v>0.993251</v>
      </c>
      <c r="V4" s="71" t="n">
        <f aca="false">IF(U4&gt;0,RANK(U4,$U$2:$U$1780)+COUNTIF($U$2:U4,U4)-1,"")</f>
        <v>3</v>
      </c>
      <c r="W4" s="71" t="str">
        <f aca="false">IF(V4="","",IF(V4&lt;=Settings!$B$11,"1 - Fix first",IF(V4&lt;=Settings!$B$12,"2 - Review","3 - Monitor")))</f>
        <v>1 - Fix first</v>
      </c>
      <c r="X4" s="71" t="str">
        <f aca="false">IF(AND(E4&gt;=Settings!$B$4,AF4&gt;=Settings!$B$5,O4&gt;=Settings!$B$6),"HIGH RATE","")</f>
        <v/>
      </c>
      <c r="Y4" s="71" t="n">
        <f aca="false">IF(F4&gt;0,RANK(F4,$F$2:$F$1780)+COUNTIF($F$2:F4,F4)-1,"")</f>
        <v>1</v>
      </c>
      <c r="Z4" s="71" t="n">
        <f aca="false">IF(H4&gt;0,RANK(H4,$H$2:$H$1780)+COUNTIF($H$2:H4,H4)-1,"")</f>
        <v>2</v>
      </c>
      <c r="AA4" s="71" t="n">
        <f aca="false">IF(AC4="","",RANK(AC4,$AC$2:$AC$1780)+COUNTIF($AC$2:AC4,AC4)-1)</f>
        <v>47</v>
      </c>
      <c r="AB4" s="71" t="str">
        <f aca="false">IF(AD4="","",RANK(AD4,$AD$2:$AD$1780)+COUNTIF($AD$2:AD4,AD4)-1)</f>
        <v/>
      </c>
      <c r="AC4" s="71" t="n">
        <f aca="false">IF(AND(AF4&gt;0,E4&gt;=Settings!$B$4),ROUND(J4,10),"")</f>
        <v>0.1027308192</v>
      </c>
      <c r="AD4" s="71" t="str">
        <f aca="false">IF(X4="HIGH RATE",ROUND(O4,10),"")</f>
        <v/>
      </c>
      <c r="AE4" s="71" t="s">
        <v>60</v>
      </c>
      <c r="AF4" s="73" t="n">
        <f aca="false">SUMIFS(Detail!$L$2:$L$9168,Detail!$C$2:$C$9168,$A4)</f>
        <v>79</v>
      </c>
      <c r="AG4" s="74" t="n">
        <f aca="false">SUMIFS(Detail!$N$2:$N$9168,Detail!$C$2:$C$9168,$A4)</f>
        <v>5024.39</v>
      </c>
    </row>
    <row r="5" customFormat="false" ht="15" hidden="false" customHeight="false" outlineLevel="0" collapsed="false">
      <c r="A5" s="71" t="s">
        <v>119</v>
      </c>
      <c r="B5" s="71" t="s">
        <v>560</v>
      </c>
      <c r="C5" s="71" t="s">
        <v>217</v>
      </c>
      <c r="D5" s="71" t="str">
        <f aca="false">IFERROR(INDEX('Brand Map'!$B$4:$B$125,MATCH(C5,'Brand Map'!$A$4:$A$125,0)),"Other")</f>
        <v>AUMJ</v>
      </c>
      <c r="E5" s="73" t="n">
        <f aca="false">SUMIFS(Detail!$K$2:$K$9168,Detail!$C$2:$C$9168,$A5)</f>
        <v>1348</v>
      </c>
      <c r="F5" s="73" t="n">
        <f aca="false">SUMIFS(Detail!$E$2:$E$9168,Detail!$C$2:$C$9168,$A5)</f>
        <v>335</v>
      </c>
      <c r="G5" s="74" t="n">
        <f aca="false">SUMIFS(Detail!$M$2:$M$9168,Detail!$C$2:$C$9168,$A5)</f>
        <v>129080.57</v>
      </c>
      <c r="H5" s="74" t="n">
        <f aca="false">SUMIFS(Detail!$D$2:$D$9168,Detail!$C$2:$C$9168,$A5)</f>
        <v>30439.34</v>
      </c>
      <c r="I5" s="74" t="n">
        <v>534323.8</v>
      </c>
      <c r="J5" s="51" t="n">
        <f aca="false">IF(E5&gt;0,AF5/E5,0)</f>
        <v>0.0919881305637982</v>
      </c>
      <c r="K5" s="51" t="n">
        <f aca="false">IF(G5&gt;0,AG5/G5,0)</f>
        <v>0.083275895047566</v>
      </c>
      <c r="L5" s="75" t="n">
        <f aca="false">H5/Settings!$B$16</f>
        <v>0.0608338260034112</v>
      </c>
      <c r="M5" s="76" t="n">
        <f aca="false">H5/Settings!$B$20</f>
        <v>0.00236307256571454</v>
      </c>
      <c r="N5" s="77" t="n">
        <f aca="false">E5*Settings!$B$3</f>
        <v>100.911220505856</v>
      </c>
      <c r="O5" s="77" t="n">
        <f aca="false">IF(E5&gt;0,(AF5-N5)/SQRT(E5*Settings!$B$3*(1-Settings!$B$3)),0)</f>
        <v>2.38961264017912</v>
      </c>
      <c r="P5" s="77" t="n">
        <f aca="false">MAX(0,AF5-N5)</f>
        <v>23.0887794941436</v>
      </c>
      <c r="Q5" s="51" t="n">
        <f aca="false">IF(E5&gt;=Settings!$B$4,(AF5+Settings!$B$7*Settings!$B$3)/(E5+Settings!$B$7),Settings!$B$3)</f>
        <v>0.0916152385166519</v>
      </c>
      <c r="R5" s="78" t="n">
        <f aca="false">PERCENTRANK($H$2:$H$1780,H5,6)</f>
        <v>1</v>
      </c>
      <c r="S5" s="78" t="n">
        <f aca="false">PERCENTRANK($Q$2:$Q$1780,Q5,6)</f>
        <v>0.970191</v>
      </c>
      <c r="T5" s="78" t="n">
        <f aca="false">PERCENTRANK($F$2:$F$1780,F5,6)</f>
        <v>0.998313</v>
      </c>
      <c r="U5" s="79" t="n">
        <f aca="false">IF(F5&gt;0,ROUND((Settings!$B$8*T5+Settings!$B$9*R5+Settings!$B$10*S5)/SUM(Settings!$B$8:$B$10),10),0)</f>
        <v>0.9895013333</v>
      </c>
      <c r="V5" s="71" t="n">
        <f aca="false">IF(U5&gt;0,RANK(U5,$U$2:$U$1780)+COUNTIF($U$2:U5,U5)-1,"")</f>
        <v>4</v>
      </c>
      <c r="W5" s="71" t="str">
        <f aca="false">IF(V5="","",IF(V5&lt;=Settings!$B$11,"1 - Fix first",IF(V5&lt;=Settings!$B$12,"2 - Review","3 - Monitor")))</f>
        <v>1 - Fix first</v>
      </c>
      <c r="X5" s="71" t="str">
        <f aca="false">IF(AND(E5&gt;=Settings!$B$4,AF5&gt;=Settings!$B$5,O5&gt;=Settings!$B$6),"HIGH RATE","")</f>
        <v/>
      </c>
      <c r="Y5" s="71" t="n">
        <f aca="false">IF(F5&gt;0,RANK(F5,$F$2:$F$1780)+COUNTIF($F$2:F5,F5)-1,"")</f>
        <v>4</v>
      </c>
      <c r="Z5" s="71" t="n">
        <f aca="false">IF(H5&gt;0,RANK(H5,$H$2:$H$1780)+COUNTIF($H$2:H5,H5)-1,"")</f>
        <v>1</v>
      </c>
      <c r="AA5" s="71" t="n">
        <f aca="false">IF(AC5="","",RANK(AC5,$AC$2:$AC$1780)+COUNTIF($AC$2:AC5,AC5)-1)</f>
        <v>68</v>
      </c>
      <c r="AB5" s="71" t="str">
        <f aca="false">IF(AD5="","",RANK(AD5,$AD$2:$AD$1780)+COUNTIF($AD$2:AD5,AD5)-1)</f>
        <v/>
      </c>
      <c r="AC5" s="71" t="n">
        <f aca="false">IF(AND(AF5&gt;0,E5&gt;=Settings!$B$4),ROUND(J5,10),"")</f>
        <v>0.0919881306</v>
      </c>
      <c r="AD5" s="71" t="str">
        <f aca="false">IF(X5="HIGH RATE",ROUND(O5,10),"")</f>
        <v/>
      </c>
      <c r="AE5" s="71" t="s">
        <v>60</v>
      </c>
      <c r="AF5" s="73" t="n">
        <f aca="false">SUMIFS(Detail!$L$2:$L$9168,Detail!$C$2:$C$9168,$A5)</f>
        <v>124</v>
      </c>
      <c r="AG5" s="74" t="n">
        <f aca="false">SUMIFS(Detail!$N$2:$N$9168,Detail!$C$2:$C$9168,$A5)</f>
        <v>10749.3</v>
      </c>
    </row>
    <row r="6" customFormat="false" ht="15" hidden="false" customHeight="false" outlineLevel="0" collapsed="false">
      <c r="A6" s="71" t="s">
        <v>136</v>
      </c>
      <c r="B6" s="71" t="s">
        <v>2503</v>
      </c>
      <c r="C6" s="71" t="s">
        <v>232</v>
      </c>
      <c r="D6" s="71" t="str">
        <f aca="false">IFERROR(INDEX('Brand Map'!$B$4:$B$125,MATCH(C6,'Brand Map'!$A$4:$A$125,0)),"Other")</f>
        <v>GF</v>
      </c>
      <c r="E6" s="73" t="n">
        <f aca="false">SUMIFS(Detail!$K$2:$K$9168,Detail!$C$2:$C$9168,$A6)</f>
        <v>274</v>
      </c>
      <c r="F6" s="73" t="n">
        <f aca="false">SUMIFS(Detail!$E$2:$E$9168,Detail!$C$2:$C$9168,$A6)</f>
        <v>56</v>
      </c>
      <c r="G6" s="74" t="n">
        <f aca="false">SUMIFS(Detail!$M$2:$M$9168,Detail!$C$2:$C$9168,$A6)</f>
        <v>30994.67</v>
      </c>
      <c r="H6" s="74" t="n">
        <f aca="false">SUMIFS(Detail!$D$2:$D$9168,Detail!$C$2:$C$9168,$A6)</f>
        <v>6386.94</v>
      </c>
      <c r="I6" s="74" t="n">
        <v>124899.04</v>
      </c>
      <c r="J6" s="51" t="n">
        <f aca="false">IF(E6&gt;0,AF6/E6,0)</f>
        <v>0.105839416058394</v>
      </c>
      <c r="K6" s="51" t="n">
        <f aca="false">IF(G6&gt;0,AG6/G6,0)</f>
        <v>0.100807977629702</v>
      </c>
      <c r="L6" s="75" t="n">
        <f aca="false">H6/Settings!$B$16</f>
        <v>0.012764468502084</v>
      </c>
      <c r="M6" s="76" t="n">
        <f aca="false">H6/Settings!$B$20</f>
        <v>0.000495832126874789</v>
      </c>
      <c r="N6" s="77" t="n">
        <f aca="false">E6*Settings!$B$3</f>
        <v>20.5116279069767</v>
      </c>
      <c r="O6" s="77" t="n">
        <f aca="false">IF(E6&gt;0,(AF6-N6)/SQRT(E6*Settings!$B$3*(1-Settings!$B$3)),0)</f>
        <v>1.94859060515058</v>
      </c>
      <c r="P6" s="77" t="n">
        <f aca="false">MAX(0,AF6-N6)</f>
        <v>8.48837209302326</v>
      </c>
      <c r="Q6" s="51" t="n">
        <f aca="false">IF(E6&gt;=Settings!$B$4,(AF6+Settings!$B$7*Settings!$B$3)/(E6+Settings!$B$7),Settings!$B$3)</f>
        <v>0.102782232486666</v>
      </c>
      <c r="R6" s="78" t="n">
        <f aca="false">PERCENTRANK($H$2:$H$1780,H6,6)</f>
        <v>0.993813</v>
      </c>
      <c r="S6" s="78" t="n">
        <f aca="false">PERCENTRANK($Q$2:$Q$1780,Q6,6)</f>
        <v>0.982565</v>
      </c>
      <c r="T6" s="78" t="n">
        <f aca="false">PERCENTRANK($F$2:$F$1780,F6,6)</f>
        <v>0.98144</v>
      </c>
      <c r="U6" s="79" t="n">
        <f aca="false">IF(F6&gt;0,ROUND((Settings!$B$8*T6+Settings!$B$9*R6+Settings!$B$10*S6)/SUM(Settings!$B$8:$B$10),10),0)</f>
        <v>0.9859393333</v>
      </c>
      <c r="V6" s="71" t="n">
        <f aca="false">IF(U6&gt;0,RANK(U6,$U$2:$U$1780)+COUNTIF($U$2:U6,U6)-1,"")</f>
        <v>5</v>
      </c>
      <c r="W6" s="71" t="str">
        <f aca="false">IF(V6="","",IF(V6&lt;=Settings!$B$11,"1 - Fix first",IF(V6&lt;=Settings!$B$12,"2 - Review","3 - Monitor")))</f>
        <v>1 - Fix first</v>
      </c>
      <c r="X6" s="71" t="str">
        <f aca="false">IF(AND(E6&gt;=Settings!$B$4,AF6&gt;=Settings!$B$5,O6&gt;=Settings!$B$6),"HIGH RATE","")</f>
        <v/>
      </c>
      <c r="Y6" s="71" t="n">
        <f aca="false">IF(F6&gt;0,RANK(F6,$F$2:$F$1780)+COUNTIF($F$2:F6,F6)-1,"")</f>
        <v>34</v>
      </c>
      <c r="Z6" s="71" t="n">
        <f aca="false">IF(H6&gt;0,RANK(H6,$H$2:$H$1780)+COUNTIF($H$2:H6,H6)-1,"")</f>
        <v>12</v>
      </c>
      <c r="AA6" s="71" t="n">
        <f aca="false">IF(AC6="","",RANK(AC6,$AC$2:$AC$1780)+COUNTIF($AC$2:AC6,AC6)-1)</f>
        <v>41</v>
      </c>
      <c r="AB6" s="71" t="str">
        <f aca="false">IF(AD6="","",RANK(AD6,$AD$2:$AD$1780)+COUNTIF($AD$2:AD6,AD6)-1)</f>
        <v/>
      </c>
      <c r="AC6" s="71" t="n">
        <f aca="false">IF(AND(AF6&gt;0,E6&gt;=Settings!$B$4),ROUND(J6,10),"")</f>
        <v>0.1058394161</v>
      </c>
      <c r="AD6" s="71" t="str">
        <f aca="false">IF(X6="HIGH RATE",ROUND(O6,10),"")</f>
        <v/>
      </c>
      <c r="AE6" s="71" t="s">
        <v>60</v>
      </c>
      <c r="AF6" s="73" t="n">
        <f aca="false">SUMIFS(Detail!$L$2:$L$9168,Detail!$C$2:$C$9168,$A6)</f>
        <v>29</v>
      </c>
      <c r="AG6" s="74" t="n">
        <f aca="false">SUMIFS(Detail!$N$2:$N$9168,Detail!$C$2:$C$9168,$A6)</f>
        <v>3124.51</v>
      </c>
    </row>
    <row r="7" customFormat="false" ht="15" hidden="false" customHeight="false" outlineLevel="0" collapsed="false">
      <c r="A7" s="71" t="s">
        <v>166</v>
      </c>
      <c r="B7" s="71" t="s">
        <v>2504</v>
      </c>
      <c r="C7" s="71" t="s">
        <v>217</v>
      </c>
      <c r="D7" s="71" t="str">
        <f aca="false">IFERROR(INDEX('Brand Map'!$B$4:$B$125,MATCH(C7,'Brand Map'!$A$4:$A$125,0)),"Other")</f>
        <v>AUMJ</v>
      </c>
      <c r="E7" s="73" t="n">
        <f aca="false">SUMIFS(Detail!$K$2:$K$9168,Detail!$C$2:$C$9168,$A7)</f>
        <v>166</v>
      </c>
      <c r="F7" s="73" t="n">
        <f aca="false">SUMIFS(Detail!$E$2:$E$9168,Detail!$C$2:$C$9168,$A7)</f>
        <v>48</v>
      </c>
      <c r="G7" s="74" t="n">
        <f aca="false">SUMIFS(Detail!$M$2:$M$9168,Detail!$C$2:$C$9168,$A7)</f>
        <v>10019.66</v>
      </c>
      <c r="H7" s="74" t="n">
        <f aca="false">SUMIFS(Detail!$D$2:$D$9168,Detail!$C$2:$C$9168,$A7)</f>
        <v>3223.36</v>
      </c>
      <c r="I7" s="74" t="n">
        <v>50955.01</v>
      </c>
      <c r="J7" s="51" t="n">
        <f aca="false">IF(E7&gt;0,AF7/E7,0)</f>
        <v>0.126506024096386</v>
      </c>
      <c r="K7" s="51" t="n">
        <f aca="false">IF(G7&gt;0,AG7/G7,0)</f>
        <v>0.125644981965456</v>
      </c>
      <c r="L7" s="75" t="n">
        <f aca="false">H7/Settings!$B$16</f>
        <v>0.00644197020652732</v>
      </c>
      <c r="M7" s="76" t="n">
        <f aca="false">H7/Settings!$B$20</f>
        <v>0.000250236489536949</v>
      </c>
      <c r="N7" s="77" t="n">
        <f aca="false">E7*Settings!$B$3</f>
        <v>12.4267526735699</v>
      </c>
      <c r="O7" s="77" t="n">
        <f aca="false">IF(E7&gt;0,(AF7-N7)/SQRT(E7*Settings!$B$3*(1-Settings!$B$3)),0)</f>
        <v>2.52849899617317</v>
      </c>
      <c r="P7" s="77" t="n">
        <f aca="false">MAX(0,AF7-N7)</f>
        <v>8.57324732643015</v>
      </c>
      <c r="Q7" s="51" t="n">
        <f aca="false">IF(E7&gt;=Settings!$B$4,(AF7+Settings!$B$7*Settings!$B$3)/(E7+Settings!$B$7),Settings!$B$3)</f>
        <v>0.118601013652788</v>
      </c>
      <c r="R7" s="78" t="n">
        <f aca="false">PERCENTRANK($H$2:$H$1780,H7,6)</f>
        <v>0.980315</v>
      </c>
      <c r="S7" s="78" t="n">
        <f aca="false">PERCENTRANK($Q$2:$Q$1780,Q7,6)</f>
        <v>0.992688</v>
      </c>
      <c r="T7" s="78" t="n">
        <f aca="false">PERCENTRANK($F$2:$F$1780,F7,6)</f>
        <v>0.978065</v>
      </c>
      <c r="U7" s="79" t="n">
        <f aca="false">IF(F7&gt;0,ROUND((Settings!$B$8*T7+Settings!$B$9*R7+Settings!$B$10*S7)/SUM(Settings!$B$8:$B$10),10),0)</f>
        <v>0.9836893333</v>
      </c>
      <c r="V7" s="71" t="n">
        <f aca="false">IF(U7&gt;0,RANK(U7,$U$2:$U$1780)+COUNTIF($U$2:U7,U7)-1,"")</f>
        <v>6</v>
      </c>
      <c r="W7" s="71" t="str">
        <f aca="false">IF(V7="","",IF(V7&lt;=Settings!$B$11,"1 - Fix first",IF(V7&lt;=Settings!$B$12,"2 - Review","3 - Monitor")))</f>
        <v>1 - Fix first</v>
      </c>
      <c r="X7" s="71" t="str">
        <f aca="false">IF(AND(E7&gt;=Settings!$B$4,AF7&gt;=Settings!$B$5,O7&gt;=Settings!$B$6),"HIGH RATE","")</f>
        <v/>
      </c>
      <c r="Y7" s="71" t="n">
        <f aca="false">IF(F7&gt;0,RANK(F7,$F$2:$F$1780)+COUNTIF($F$2:F7,F7)-1,"")</f>
        <v>39</v>
      </c>
      <c r="Z7" s="71" t="n">
        <f aca="false">IF(H7&gt;0,RANK(H7,$H$2:$H$1780)+COUNTIF($H$2:H7,H7)-1,"")</f>
        <v>36</v>
      </c>
      <c r="AA7" s="71" t="n">
        <f aca="false">IF(AC7="","",RANK(AC7,$AC$2:$AC$1780)+COUNTIF($AC$2:AC7,AC7)-1)</f>
        <v>19</v>
      </c>
      <c r="AB7" s="71" t="str">
        <f aca="false">IF(AD7="","",RANK(AD7,$AD$2:$AD$1780)+COUNTIF($AD$2:AD7,AD7)-1)</f>
        <v/>
      </c>
      <c r="AC7" s="71" t="n">
        <f aca="false">IF(AND(AF7&gt;0,E7&gt;=Settings!$B$4),ROUND(J7,10),"")</f>
        <v>0.1265060241</v>
      </c>
      <c r="AD7" s="71" t="str">
        <f aca="false">IF(X7="HIGH RATE",ROUND(O7,10),"")</f>
        <v/>
      </c>
      <c r="AE7" s="71" t="s">
        <v>60</v>
      </c>
      <c r="AF7" s="73" t="n">
        <f aca="false">SUMIFS(Detail!$L$2:$L$9168,Detail!$C$2:$C$9168,$A7)</f>
        <v>21</v>
      </c>
      <c r="AG7" s="74" t="n">
        <f aca="false">SUMIFS(Detail!$N$2:$N$9168,Detail!$C$2:$C$9168,$A7)</f>
        <v>1258.92</v>
      </c>
    </row>
    <row r="8" customFormat="false" ht="15" hidden="false" customHeight="false" outlineLevel="0" collapsed="false">
      <c r="A8" s="71" t="s">
        <v>962</v>
      </c>
      <c r="B8" s="71" t="s">
        <v>2505</v>
      </c>
      <c r="C8" s="71" t="s">
        <v>229</v>
      </c>
      <c r="D8" s="71" t="str">
        <f aca="false">IFERROR(INDEX('Brand Map'!$B$4:$B$125,MATCH(C8,'Brand Map'!$A$4:$A$125,0)),"Other")</f>
        <v>MJ</v>
      </c>
      <c r="E8" s="73" t="n">
        <f aca="false">SUMIFS(Detail!$K$2:$K$9168,Detail!$C$2:$C$9168,$A8)</f>
        <v>124</v>
      </c>
      <c r="F8" s="73" t="n">
        <f aca="false">SUMIFS(Detail!$E$2:$E$9168,Detail!$C$2:$C$9168,$A8)</f>
        <v>47</v>
      </c>
      <c r="G8" s="74" t="n">
        <f aca="false">SUMIFS(Detail!$M$2:$M$9168,Detail!$C$2:$C$9168,$A8)</f>
        <v>7641.71</v>
      </c>
      <c r="H8" s="74" t="n">
        <f aca="false">SUMIFS(Detail!$D$2:$D$9168,Detail!$C$2:$C$9168,$A8)</f>
        <v>3421.93</v>
      </c>
      <c r="I8" s="74" t="n">
        <v>90373.07</v>
      </c>
      <c r="J8" s="51" t="n">
        <f aca="false">IF(E8&gt;0,AF8/E8,0)</f>
        <v>0.112903225806452</v>
      </c>
      <c r="K8" s="51" t="n">
        <f aca="false">IF(G8&gt;0,AG8/G8,0)</f>
        <v>0.110475273204558</v>
      </c>
      <c r="L8" s="75" t="n">
        <f aca="false">H8/Settings!$B$16</f>
        <v>0.00683881760300495</v>
      </c>
      <c r="M8" s="76" t="n">
        <f aca="false">H8/Settings!$B$20</f>
        <v>0.000265651913109666</v>
      </c>
      <c r="N8" s="77" t="n">
        <f aca="false">E8*Settings!$B$3</f>
        <v>9.28263452724495</v>
      </c>
      <c r="O8" s="77" t="n">
        <f aca="false">IF(E8&gt;0,(AF8-N8)/SQRT(E8*Settings!$B$3*(1-Settings!$B$3)),0)</f>
        <v>1.60975639224271</v>
      </c>
      <c r="P8" s="77" t="n">
        <f aca="false">MAX(0,AF8-N8)</f>
        <v>4.71736547275505</v>
      </c>
      <c r="Q8" s="51" t="n">
        <f aca="false">IF(E8&gt;=Settings!$B$4,(AF8+Settings!$B$7*Settings!$B$3)/(E8+Settings!$B$7),Settings!$B$3)</f>
        <v>0.105492199194457</v>
      </c>
      <c r="R8" s="78" t="n">
        <f aca="false">PERCENTRANK($H$2:$H$1780,H8,6)</f>
        <v>0.982565</v>
      </c>
      <c r="S8" s="78" t="n">
        <f aca="false">PERCENTRANK($Q$2:$Q$1780,Q8,6)</f>
        <v>0.987064</v>
      </c>
      <c r="T8" s="78" t="n">
        <f aca="false">PERCENTRANK($F$2:$F$1780,F8,6)</f>
        <v>0.977503</v>
      </c>
      <c r="U8" s="79" t="n">
        <f aca="false">IF(F8&gt;0,ROUND((Settings!$B$8*T8+Settings!$B$9*R8+Settings!$B$10*S8)/SUM(Settings!$B$8:$B$10),10),0)</f>
        <v>0.9823773333</v>
      </c>
      <c r="V8" s="71" t="n">
        <f aca="false">IF(U8&gt;0,RANK(U8,$U$2:$U$1780)+COUNTIF($U$2:U8,U8)-1,"")</f>
        <v>7</v>
      </c>
      <c r="W8" s="71" t="str">
        <f aca="false">IF(V8="","",IF(V8&lt;=Settings!$B$11,"1 - Fix first",IF(V8&lt;=Settings!$B$12,"2 - Review","3 - Monitor")))</f>
        <v>1 - Fix first</v>
      </c>
      <c r="X8" s="71" t="str">
        <f aca="false">IF(AND(E8&gt;=Settings!$B$4,AF8&gt;=Settings!$B$5,O8&gt;=Settings!$B$6),"HIGH RATE","")</f>
        <v/>
      </c>
      <c r="Y8" s="71" t="n">
        <f aca="false">IF(F8&gt;0,RANK(F8,$F$2:$F$1780)+COUNTIF($F$2:F8,F8)-1,"")</f>
        <v>41</v>
      </c>
      <c r="Z8" s="71" t="n">
        <f aca="false">IF(H8&gt;0,RANK(H8,$H$2:$H$1780)+COUNTIF($H$2:H8,H8)-1,"")</f>
        <v>32</v>
      </c>
      <c r="AA8" s="71" t="n">
        <f aca="false">IF(AC8="","",RANK(AC8,$AC$2:$AC$1780)+COUNTIF($AC$2:AC8,AC8)-1)</f>
        <v>32</v>
      </c>
      <c r="AB8" s="71" t="str">
        <f aca="false">IF(AD8="","",RANK(AD8,$AD$2:$AD$1780)+COUNTIF($AD$2:AD8,AD8)-1)</f>
        <v/>
      </c>
      <c r="AC8" s="71" t="n">
        <f aca="false">IF(AND(AF8&gt;0,E8&gt;=Settings!$B$4),ROUND(J8,10),"")</f>
        <v>0.1129032258</v>
      </c>
      <c r="AD8" s="71" t="str">
        <f aca="false">IF(X8="HIGH RATE",ROUND(O8,10),"")</f>
        <v/>
      </c>
      <c r="AE8" s="71" t="s">
        <v>60</v>
      </c>
      <c r="AF8" s="73" t="n">
        <f aca="false">SUMIFS(Detail!$L$2:$L$9168,Detail!$C$2:$C$9168,$A8)</f>
        <v>14</v>
      </c>
      <c r="AG8" s="74" t="n">
        <f aca="false">SUMIFS(Detail!$N$2:$N$9168,Detail!$C$2:$C$9168,$A8)</f>
        <v>844.22</v>
      </c>
    </row>
    <row r="9" customFormat="false" ht="15" hidden="false" customHeight="false" outlineLevel="0" collapsed="false">
      <c r="A9" s="71" t="s">
        <v>140</v>
      </c>
      <c r="B9" s="71" t="s">
        <v>567</v>
      </c>
      <c r="C9" s="71" t="s">
        <v>253</v>
      </c>
      <c r="D9" s="71" t="str">
        <f aca="false">IFERROR(INDEX('Brand Map'!$B$4:$B$125,MATCH(C9,'Brand Map'!$A$4:$A$125,0)),"Other")</f>
        <v>AUBC</v>
      </c>
      <c r="E9" s="73" t="n">
        <f aca="false">SUMIFS(Detail!$K$2:$K$9168,Detail!$C$2:$C$9168,$A9)</f>
        <v>192</v>
      </c>
      <c r="F9" s="73" t="n">
        <f aca="false">SUMIFS(Detail!$E$2:$E$9168,Detail!$C$2:$C$9168,$A9)</f>
        <v>36</v>
      </c>
      <c r="G9" s="74" t="n">
        <f aca="false">SUMIFS(Detail!$M$2:$M$9168,Detail!$C$2:$C$9168,$A9)</f>
        <v>21434.37</v>
      </c>
      <c r="H9" s="74" t="n">
        <f aca="false">SUMIFS(Detail!$D$2:$D$9168,Detail!$C$2:$C$9168,$A9)</f>
        <v>4334.25</v>
      </c>
      <c r="I9" s="74" t="n">
        <v>72193.49</v>
      </c>
      <c r="J9" s="51" t="n">
        <f aca="false">IF(E9&gt;0,AF9/E9,0)</f>
        <v>0.109375</v>
      </c>
      <c r="K9" s="51" t="n">
        <f aca="false">IF(G9&gt;0,AG9/G9,0)</f>
        <v>0.11066945284606</v>
      </c>
      <c r="L9" s="75" t="n">
        <f aca="false">H9/Settings!$B$16</f>
        <v>0.00866211325065803</v>
      </c>
      <c r="M9" s="76" t="n">
        <f aca="false">H9/Settings!$B$20</f>
        <v>0.000336477310872978</v>
      </c>
      <c r="N9" s="77" t="n">
        <f aca="false">E9*Settings!$B$3</f>
        <v>14.3731115260567</v>
      </c>
      <c r="O9" s="77" t="n">
        <f aca="false">IF(E9&gt;0,(AF9-N9)/SQRT(E9*Settings!$B$3*(1-Settings!$B$3)),0)</f>
        <v>1.81731630992967</v>
      </c>
      <c r="P9" s="77" t="n">
        <f aca="false">MAX(0,AF9-N9)</f>
        <v>6.6268884739433</v>
      </c>
      <c r="Q9" s="51" t="n">
        <f aca="false">IF(E9&gt;=Settings!$B$4,(AF9+Settings!$B$7*Settings!$B$3)/(E9+Settings!$B$7),Settings!$B$3)</f>
        <v>0.104710804846605</v>
      </c>
      <c r="R9" s="78" t="n">
        <f aca="false">PERCENTRANK($H$2:$H$1780,H9,6)</f>
        <v>0.987064</v>
      </c>
      <c r="S9" s="78" t="n">
        <f aca="false">PERCENTRANK($Q$2:$Q$1780,Q9,6)</f>
        <v>0.985939</v>
      </c>
      <c r="T9" s="78" t="n">
        <f aca="false">PERCENTRANK($F$2:$F$1780,F9,6)</f>
        <v>0.970754</v>
      </c>
      <c r="U9" s="79" t="n">
        <f aca="false">IF(F9&gt;0,ROUND((Settings!$B$8*T9+Settings!$B$9*R9+Settings!$B$10*S9)/SUM(Settings!$B$8:$B$10),10),0)</f>
        <v>0.9812523333</v>
      </c>
      <c r="V9" s="71" t="n">
        <f aca="false">IF(U9&gt;0,RANK(U9,$U$2:$U$1780)+COUNTIF($U$2:U9,U9)-1,"")</f>
        <v>8</v>
      </c>
      <c r="W9" s="71" t="str">
        <f aca="false">IF(V9="","",IF(V9&lt;=Settings!$B$11,"1 - Fix first",IF(V9&lt;=Settings!$B$12,"2 - Review","3 - Monitor")))</f>
        <v>1 - Fix first</v>
      </c>
      <c r="X9" s="71" t="str">
        <f aca="false">IF(AND(E9&gt;=Settings!$B$4,AF9&gt;=Settings!$B$5,O9&gt;=Settings!$B$6),"HIGH RATE","")</f>
        <v/>
      </c>
      <c r="Y9" s="71" t="n">
        <f aca="false">IF(F9&gt;0,RANK(F9,$F$2:$F$1780)+COUNTIF($F$2:F9,F9)-1,"")</f>
        <v>51</v>
      </c>
      <c r="Z9" s="71" t="n">
        <f aca="false">IF(H9&gt;0,RANK(H9,$H$2:$H$1780)+COUNTIF($H$2:H9,H9)-1,"")</f>
        <v>24</v>
      </c>
      <c r="AA9" s="71" t="n">
        <f aca="false">IF(AC9="","",RANK(AC9,$AC$2:$AC$1780)+COUNTIF($AC$2:AC9,AC9)-1)</f>
        <v>35</v>
      </c>
      <c r="AB9" s="71" t="str">
        <f aca="false">IF(AD9="","",RANK(AD9,$AD$2:$AD$1780)+COUNTIF($AD$2:AD9,AD9)-1)</f>
        <v/>
      </c>
      <c r="AC9" s="71" t="n">
        <f aca="false">IF(AND(AF9&gt;0,E9&gt;=Settings!$B$4),ROUND(J9,10),"")</f>
        <v>0.109375</v>
      </c>
      <c r="AD9" s="71" t="str">
        <f aca="false">IF(X9="HIGH RATE",ROUND(O9,10),"")</f>
        <v/>
      </c>
      <c r="AE9" s="71" t="s">
        <v>60</v>
      </c>
      <c r="AF9" s="73" t="n">
        <f aca="false">SUMIFS(Detail!$L$2:$L$9168,Detail!$C$2:$C$9168,$A9)</f>
        <v>21</v>
      </c>
      <c r="AG9" s="74" t="n">
        <f aca="false">SUMIFS(Detail!$N$2:$N$9168,Detail!$C$2:$C$9168,$A9)</f>
        <v>2372.13</v>
      </c>
    </row>
    <row r="10" customFormat="false" ht="15" hidden="false" customHeight="false" outlineLevel="0" collapsed="false">
      <c r="A10" s="71" t="s">
        <v>172</v>
      </c>
      <c r="B10" s="71" t="s">
        <v>2506</v>
      </c>
      <c r="C10" s="71" t="s">
        <v>217</v>
      </c>
      <c r="D10" s="71" t="str">
        <f aca="false">IFERROR(INDEX('Brand Map'!$B$4:$B$125,MATCH(C10,'Brand Map'!$A$4:$A$125,0)),"Other")</f>
        <v>AUMJ</v>
      </c>
      <c r="E10" s="73" t="n">
        <f aca="false">SUMIFS(Detail!$K$2:$K$9168,Detail!$C$2:$C$9168,$A10)</f>
        <v>85</v>
      </c>
      <c r="F10" s="73" t="n">
        <f aca="false">SUMIFS(Detail!$E$2:$E$9168,Detail!$C$2:$C$9168,$A10)</f>
        <v>40</v>
      </c>
      <c r="G10" s="74" t="n">
        <f aca="false">SUMIFS(Detail!$M$2:$M$9168,Detail!$C$2:$C$9168,$A10)</f>
        <v>7114.2</v>
      </c>
      <c r="H10" s="74" t="n">
        <f aca="false">SUMIFS(Detail!$D$2:$D$9168,Detail!$C$2:$C$9168,$A10)</f>
        <v>3723.61</v>
      </c>
      <c r="I10" s="74" t="n">
        <v>43258.15</v>
      </c>
      <c r="J10" s="51" t="n">
        <f aca="false">IF(E10&gt;0,AF10/E10,0)</f>
        <v>0.105882352941176</v>
      </c>
      <c r="K10" s="51" t="n">
        <f aca="false">IF(G10&gt;0,AG10/G10,0)</f>
        <v>0.0985985774929015</v>
      </c>
      <c r="L10" s="75" t="n">
        <f aca="false">H10/Settings!$B$16</f>
        <v>0.00744173306137919</v>
      </c>
      <c r="M10" s="76" t="n">
        <f aca="false">H10/Settings!$B$20</f>
        <v>0.000289071991587871</v>
      </c>
      <c r="N10" s="77" t="n">
        <f aca="false">E10*Settings!$B$3</f>
        <v>6.36309624851468</v>
      </c>
      <c r="O10" s="77" t="n">
        <f aca="false">IF(E10&gt;0,(AF10-N10)/SQRT(E10*Settings!$B$3*(1-Settings!$B$3)),0)</f>
        <v>1.08681667230534</v>
      </c>
      <c r="P10" s="77" t="n">
        <f aca="false">MAX(0,AF10-N10)</f>
        <v>2.63690375148532</v>
      </c>
      <c r="Q10" s="51" t="n">
        <f aca="false">IF(E10&gt;=Settings!$B$4,(AF10+Settings!$B$7*Settings!$B$3)/(E10+Settings!$B$7),Settings!$B$3)</f>
        <v>0.0977895537038814</v>
      </c>
      <c r="R10" s="78" t="n">
        <f aca="false">PERCENTRANK($H$2:$H$1780,H10,6)</f>
        <v>0.985377</v>
      </c>
      <c r="S10" s="78" t="n">
        <f aca="false">PERCENTRANK($Q$2:$Q$1780,Q10,6)</f>
        <v>0.97694</v>
      </c>
      <c r="T10" s="78" t="n">
        <f aca="false">PERCENTRANK($F$2:$F$1780,F10,6)</f>
        <v>0.973566</v>
      </c>
      <c r="U10" s="79" t="n">
        <f aca="false">IF(F10&gt;0,ROUND((Settings!$B$8*T10+Settings!$B$9*R10+Settings!$B$10*S10)/SUM(Settings!$B$8:$B$10),10),0)</f>
        <v>0.9786276667</v>
      </c>
      <c r="V10" s="71" t="n">
        <f aca="false">IF(U10&gt;0,RANK(U10,$U$2:$U$1780)+COUNTIF($U$2:U10,U10)-1,"")</f>
        <v>9</v>
      </c>
      <c r="W10" s="71" t="str">
        <f aca="false">IF(V10="","",IF(V10&lt;=Settings!$B$11,"1 - Fix first",IF(V10&lt;=Settings!$B$12,"2 - Review","3 - Monitor")))</f>
        <v>1 - Fix first</v>
      </c>
      <c r="X10" s="71" t="str">
        <f aca="false">IF(AND(E10&gt;=Settings!$B$4,AF10&gt;=Settings!$B$5,O10&gt;=Settings!$B$6),"HIGH RATE","")</f>
        <v/>
      </c>
      <c r="Y10" s="71" t="n">
        <f aca="false">IF(F10&gt;0,RANK(F10,$F$2:$F$1780)+COUNTIF($F$2:F10,F10)-1,"")</f>
        <v>47</v>
      </c>
      <c r="Z10" s="71" t="n">
        <f aca="false">IF(H10&gt;0,RANK(H10,$H$2:$H$1780)+COUNTIF($H$2:H10,H10)-1,"")</f>
        <v>27</v>
      </c>
      <c r="AA10" s="71" t="n">
        <f aca="false">IF(AC10="","",RANK(AC10,$AC$2:$AC$1780)+COUNTIF($AC$2:AC10,AC10)-1)</f>
        <v>40</v>
      </c>
      <c r="AB10" s="71" t="str">
        <f aca="false">IF(AD10="","",RANK(AD10,$AD$2:$AD$1780)+COUNTIF($AD$2:AD10,AD10)-1)</f>
        <v/>
      </c>
      <c r="AC10" s="71" t="n">
        <f aca="false">IF(AND(AF10&gt;0,E10&gt;=Settings!$B$4),ROUND(J10,10),"")</f>
        <v>0.1058823529</v>
      </c>
      <c r="AD10" s="71" t="str">
        <f aca="false">IF(X10="HIGH RATE",ROUND(O10,10),"")</f>
        <v/>
      </c>
      <c r="AE10" s="71" t="s">
        <v>60</v>
      </c>
      <c r="AF10" s="73" t="n">
        <f aca="false">SUMIFS(Detail!$L$2:$L$9168,Detail!$C$2:$C$9168,$A10)</f>
        <v>9</v>
      </c>
      <c r="AG10" s="74" t="n">
        <f aca="false">SUMIFS(Detail!$N$2:$N$9168,Detail!$C$2:$C$9168,$A10)</f>
        <v>701.45</v>
      </c>
    </row>
    <row r="11" customFormat="false" ht="15" hidden="false" customHeight="false" outlineLevel="0" collapsed="false">
      <c r="A11" s="71" t="s">
        <v>1095</v>
      </c>
      <c r="B11" s="71" t="s">
        <v>2507</v>
      </c>
      <c r="C11" s="71" t="s">
        <v>213</v>
      </c>
      <c r="D11" s="71" t="str">
        <f aca="false">IFERROR(INDEX('Brand Map'!$B$4:$B$125,MATCH(C11,'Brand Map'!$A$4:$A$125,0)),"Other")</f>
        <v>AU</v>
      </c>
      <c r="E11" s="73" t="n">
        <f aca="false">SUMIFS(Detail!$K$2:$K$9168,Detail!$C$2:$C$9168,$A11)</f>
        <v>176</v>
      </c>
      <c r="F11" s="73" t="n">
        <f aca="false">SUMIFS(Detail!$E$2:$E$9168,Detail!$C$2:$C$9168,$A11)</f>
        <v>34</v>
      </c>
      <c r="G11" s="74" t="n">
        <f aca="false">SUMIFS(Detail!$M$2:$M$9168,Detail!$C$2:$C$9168,$A11)</f>
        <v>13062.46</v>
      </c>
      <c r="H11" s="74" t="n">
        <f aca="false">SUMIFS(Detail!$D$2:$D$9168,Detail!$C$2:$C$9168,$A11)</f>
        <v>2661.08</v>
      </c>
      <c r="I11" s="74" t="n">
        <v>29988.9</v>
      </c>
      <c r="J11" s="51" t="n">
        <f aca="false">IF(E11&gt;0,AF11/E11,0)</f>
        <v>0.136363636363636</v>
      </c>
      <c r="K11" s="51" t="n">
        <f aca="false">IF(G11&gt;0,AG11/G11,0)</f>
        <v>0.135324433529366</v>
      </c>
      <c r="L11" s="75" t="n">
        <f aca="false">H11/Settings!$B$16</f>
        <v>0.00531823875620028</v>
      </c>
      <c r="M11" s="76" t="n">
        <f aca="false">H11/Settings!$B$20</f>
        <v>0.000206585462863901</v>
      </c>
      <c r="N11" s="77" t="n">
        <f aca="false">E11*Settings!$B$3</f>
        <v>13.1753522322186</v>
      </c>
      <c r="O11" s="77" t="n">
        <f aca="false">IF(E11&gt;0,(AF11-N11)/SQRT(E11*Settings!$B$3*(1-Settings!$B$3)),0)</f>
        <v>3.10047987232879</v>
      </c>
      <c r="P11" s="77" t="n">
        <f aca="false">MAX(0,AF11-N11)</f>
        <v>10.8246477677814</v>
      </c>
      <c r="Q11" s="51" t="n">
        <f aca="false">IF(E11&gt;=Settings!$B$4,(AF11+Settings!$B$7*Settings!$B$3)/(E11+Settings!$B$7),Settings!$B$3)</f>
        <v>0.12740678968906</v>
      </c>
      <c r="R11" s="78" t="n">
        <f aca="false">PERCENTRANK($H$2:$H$1780,H11,6)</f>
        <v>0.974128</v>
      </c>
      <c r="S11" s="78" t="n">
        <f aca="false">PERCENTRANK($Q$2:$Q$1780,Q11,6)</f>
        <v>0.994938</v>
      </c>
      <c r="T11" s="78" t="n">
        <f aca="false">PERCENTRANK($F$2:$F$1780,F11,6)</f>
        <v>0.966254</v>
      </c>
      <c r="U11" s="79" t="n">
        <f aca="false">IF(F11&gt;0,ROUND((Settings!$B$8*T11+Settings!$B$9*R11+Settings!$B$10*S11)/SUM(Settings!$B$8:$B$10),10),0)</f>
        <v>0.97844</v>
      </c>
      <c r="V11" s="71" t="n">
        <f aca="false">IF(U11&gt;0,RANK(U11,$U$2:$U$1780)+COUNTIF($U$2:U11,U11)-1,"")</f>
        <v>10</v>
      </c>
      <c r="W11" s="71" t="str">
        <f aca="false">IF(V11="","",IF(V11&lt;=Settings!$B$11,"1 - Fix first",IF(V11&lt;=Settings!$B$12,"2 - Review","3 - Monitor")))</f>
        <v>1 - Fix first</v>
      </c>
      <c r="X11" s="71" t="str">
        <f aca="false">IF(AND(E11&gt;=Settings!$B$4,AF11&gt;=Settings!$B$5,O11&gt;=Settings!$B$6),"HIGH RATE","")</f>
        <v>HIGH RATE</v>
      </c>
      <c r="Y11" s="71" t="n">
        <f aca="false">IF(F11&gt;0,RANK(F11,$F$2:$F$1780)+COUNTIF($F$2:F11,F11)-1,"")</f>
        <v>56</v>
      </c>
      <c r="Z11" s="71" t="n">
        <f aca="false">IF(H11&gt;0,RANK(H11,$H$2:$H$1780)+COUNTIF($H$2:H11,H11)-1,"")</f>
        <v>47</v>
      </c>
      <c r="AA11" s="71" t="n">
        <f aca="false">IF(AC11="","",RANK(AC11,$AC$2:$AC$1780)+COUNTIF($AC$2:AC11,AC11)-1)</f>
        <v>12</v>
      </c>
      <c r="AB11" s="71" t="n">
        <f aca="false">IF(AD11="","",RANK(AD11,$AD$2:$AD$1780)+COUNTIF($AD$2:AD11,AD11)-1)</f>
        <v>7</v>
      </c>
      <c r="AC11" s="71" t="n">
        <f aca="false">IF(AND(AF11&gt;0,E11&gt;=Settings!$B$4),ROUND(J11,10),"")</f>
        <v>0.1363636364</v>
      </c>
      <c r="AD11" s="71" t="n">
        <f aca="false">IF(X11="HIGH RATE",ROUND(O11,10),"")</f>
        <v>3.1004798723</v>
      </c>
      <c r="AE11" s="71" t="s">
        <v>59</v>
      </c>
      <c r="AF11" s="73" t="n">
        <f aca="false">SUMIFS(Detail!$L$2:$L$9168,Detail!$C$2:$C$9168,$A11)</f>
        <v>24</v>
      </c>
      <c r="AG11" s="74" t="n">
        <f aca="false">SUMIFS(Detail!$N$2:$N$9168,Detail!$C$2:$C$9168,$A11)</f>
        <v>1767.67</v>
      </c>
    </row>
    <row r="12" customFormat="false" ht="15" hidden="false" customHeight="false" outlineLevel="0" collapsed="false">
      <c r="A12" s="71" t="s">
        <v>135</v>
      </c>
      <c r="B12" s="71" t="s">
        <v>564</v>
      </c>
      <c r="C12" s="71" t="s">
        <v>232</v>
      </c>
      <c r="D12" s="71" t="str">
        <f aca="false">IFERROR(INDEX('Brand Map'!$B$4:$B$125,MATCH(C12,'Brand Map'!$A$4:$A$125,0)),"Other")</f>
        <v>GF</v>
      </c>
      <c r="E12" s="73" t="n">
        <f aca="false">SUMIFS(Detail!$K$2:$K$9168,Detail!$C$2:$C$9168,$A12)</f>
        <v>514</v>
      </c>
      <c r="F12" s="73" t="n">
        <f aca="false">SUMIFS(Detail!$E$2:$E$9168,Detail!$C$2:$C$9168,$A12)</f>
        <v>70</v>
      </c>
      <c r="G12" s="74" t="n">
        <f aca="false">SUMIFS(Detail!$M$2:$M$9168,Detail!$C$2:$C$9168,$A12)</f>
        <v>47704.04</v>
      </c>
      <c r="H12" s="74" t="n">
        <f aca="false">SUMIFS(Detail!$D$2:$D$9168,Detail!$C$2:$C$9168,$A12)</f>
        <v>6992.71</v>
      </c>
      <c r="I12" s="74" t="n">
        <v>129592.59</v>
      </c>
      <c r="J12" s="51" t="n">
        <f aca="false">IF(E12&gt;0,AF12/E12,0)</f>
        <v>0.0836575875486381</v>
      </c>
      <c r="K12" s="51" t="n">
        <f aca="false">IF(G12&gt;0,AG12/G12,0)</f>
        <v>0.0774162943012793</v>
      </c>
      <c r="L12" s="75" t="n">
        <f aca="false">H12/Settings!$B$16</f>
        <v>0.0139751158675685</v>
      </c>
      <c r="M12" s="76" t="n">
        <f aca="false">H12/Settings!$B$20</f>
        <v>0.000542859377404298</v>
      </c>
      <c r="N12" s="77" t="n">
        <f aca="false">E12*Settings!$B$3</f>
        <v>38.4780173145476</v>
      </c>
      <c r="O12" s="77" t="n">
        <f aca="false">IF(E12&gt;0,(AF12-N12)/SQRT(E12*Settings!$B$3*(1-Settings!$B$3)),0)</f>
        <v>0.757912050930706</v>
      </c>
      <c r="P12" s="77" t="n">
        <f aca="false">MAX(0,AF12-N12)</f>
        <v>4.52198268545239</v>
      </c>
      <c r="Q12" s="51" t="n">
        <f aca="false">IF(E12&gt;=Settings!$B$4,(AF12+Settings!$B$7*Settings!$B$3)/(E12+Settings!$B$7),Settings!$B$3)</f>
        <v>0.0831724240366661</v>
      </c>
      <c r="R12" s="78" t="n">
        <f aca="false">PERCENTRANK($H$2:$H$1780,H12,6)</f>
        <v>0.994376</v>
      </c>
      <c r="S12" s="78" t="n">
        <f aca="false">PERCENTRANK($Q$2:$Q$1780,Q12,6)</f>
        <v>0.951069</v>
      </c>
      <c r="T12" s="78" t="n">
        <f aca="false">PERCENTRANK($F$2:$F$1780,F12,6)</f>
        <v>0.984252</v>
      </c>
      <c r="U12" s="79" t="n">
        <f aca="false">IF(F12&gt;0,ROUND((Settings!$B$8*T12+Settings!$B$9*R12+Settings!$B$10*S12)/SUM(Settings!$B$8:$B$10),10),0)</f>
        <v>0.9765656667</v>
      </c>
      <c r="V12" s="71" t="n">
        <f aca="false">IF(U12&gt;0,RANK(U12,$U$2:$U$1780)+COUNTIF($U$2:U12,U12)-1,"")</f>
        <v>11</v>
      </c>
      <c r="W12" s="71" t="str">
        <f aca="false">IF(V12="","",IF(V12&lt;=Settings!$B$11,"1 - Fix first",IF(V12&lt;=Settings!$B$12,"2 - Review","3 - Monitor")))</f>
        <v>1 - Fix first</v>
      </c>
      <c r="X12" s="71" t="str">
        <f aca="false">IF(AND(E12&gt;=Settings!$B$4,AF12&gt;=Settings!$B$5,O12&gt;=Settings!$B$6),"HIGH RATE","")</f>
        <v/>
      </c>
      <c r="Y12" s="71" t="n">
        <f aca="false">IF(F12&gt;0,RANK(F12,$F$2:$F$1780)+COUNTIF($F$2:F12,F12)-1,"")</f>
        <v>28</v>
      </c>
      <c r="Z12" s="71" t="n">
        <f aca="false">IF(H12&gt;0,RANK(H12,$H$2:$H$1780)+COUNTIF($H$2:H12,H12)-1,"")</f>
        <v>11</v>
      </c>
      <c r="AA12" s="71" t="n">
        <f aca="false">IF(AC12="","",RANK(AC12,$AC$2:$AC$1780)+COUNTIF($AC$2:AC12,AC12)-1)</f>
        <v>90</v>
      </c>
      <c r="AB12" s="71" t="str">
        <f aca="false">IF(AD12="","",RANK(AD12,$AD$2:$AD$1780)+COUNTIF($AD$2:AD12,AD12)-1)</f>
        <v/>
      </c>
      <c r="AC12" s="71" t="n">
        <f aca="false">IF(AND(AF12&gt;0,E12&gt;=Settings!$B$4),ROUND(J12,10),"")</f>
        <v>0.0836575875</v>
      </c>
      <c r="AD12" s="71" t="str">
        <f aca="false">IF(X12="HIGH RATE",ROUND(O12,10),"")</f>
        <v/>
      </c>
      <c r="AE12" s="71" t="s">
        <v>60</v>
      </c>
      <c r="AF12" s="73" t="n">
        <f aca="false">SUMIFS(Detail!$L$2:$L$9168,Detail!$C$2:$C$9168,$A12)</f>
        <v>43</v>
      </c>
      <c r="AG12" s="74" t="n">
        <f aca="false">SUMIFS(Detail!$N$2:$N$9168,Detail!$C$2:$C$9168,$A12)</f>
        <v>3693.07</v>
      </c>
    </row>
    <row r="13" customFormat="false" ht="15" hidden="false" customHeight="false" outlineLevel="0" collapsed="false">
      <c r="A13" s="71" t="s">
        <v>1242</v>
      </c>
      <c r="B13" s="71" t="s">
        <v>580</v>
      </c>
      <c r="C13" s="71" t="s">
        <v>221</v>
      </c>
      <c r="D13" s="71" t="str">
        <f aca="false">IFERROR(INDEX('Brand Map'!$B$4:$B$125,MATCH(C13,'Brand Map'!$A$4:$A$125,0)),"Other")</f>
        <v>DC</v>
      </c>
      <c r="E13" s="73" t="n">
        <f aca="false">SUMIFS(Detail!$K$2:$K$9168,Detail!$C$2:$C$9168,$A13)</f>
        <v>223</v>
      </c>
      <c r="F13" s="73" t="n">
        <f aca="false">SUMIFS(Detail!$E$2:$E$9168,Detail!$C$2:$C$9168,$A13)</f>
        <v>28</v>
      </c>
      <c r="G13" s="74" t="n">
        <f aca="false">SUMIFS(Detail!$M$2:$M$9168,Detail!$C$2:$C$9168,$A13)</f>
        <v>23862.07</v>
      </c>
      <c r="H13" s="74" t="n">
        <f aca="false">SUMIFS(Detail!$D$2:$D$9168,Detail!$C$2:$C$9168,$A13)</f>
        <v>2889.28</v>
      </c>
      <c r="I13" s="74" t="n">
        <v>29719.48</v>
      </c>
      <c r="J13" s="51" t="n">
        <f aca="false">IF(E13&gt;0,AF13/E13,0)</f>
        <v>0.112107623318386</v>
      </c>
      <c r="K13" s="51" t="n">
        <f aca="false">IF(G13&gt;0,AG13/G13,0)</f>
        <v>0.107352798814185</v>
      </c>
      <c r="L13" s="75" t="n">
        <f aca="false">H13/Settings!$B$16</f>
        <v>0.00577430249128712</v>
      </c>
      <c r="M13" s="76" t="n">
        <f aca="false">H13/Settings!$B$20</f>
        <v>0.00022430112816729</v>
      </c>
      <c r="N13" s="77" t="n">
        <f aca="false">E13*Settings!$B$3</f>
        <v>16.6937701578679</v>
      </c>
      <c r="O13" s="77" t="n">
        <f aca="false">IF(E13&gt;0,(AF13-N13)/SQRT(E13*Settings!$B$3*(1-Settings!$B$3)),0)</f>
        <v>2.11360092173853</v>
      </c>
      <c r="P13" s="77" t="n">
        <f aca="false">MAX(0,AF13-N13)</f>
        <v>8.30622984213207</v>
      </c>
      <c r="Q13" s="51" t="n">
        <f aca="false">IF(E13&gt;=Settings!$B$4,(AF13+Settings!$B$7*Settings!$B$3)/(E13+Settings!$B$7),Settings!$B$3)</f>
        <v>0.107690903857496</v>
      </c>
      <c r="R13" s="78" t="n">
        <f aca="false">PERCENTRANK($H$2:$H$1780,H13,6)</f>
        <v>0.977503</v>
      </c>
      <c r="S13" s="78" t="n">
        <f aca="false">PERCENTRANK($Q$2:$Q$1780,Q13,6)</f>
        <v>0.989876</v>
      </c>
      <c r="T13" s="78" t="n">
        <f aca="false">PERCENTRANK($F$2:$F$1780,F13,6)</f>
        <v>0.961755</v>
      </c>
      <c r="U13" s="79" t="n">
        <f aca="false">IF(F13&gt;0,ROUND((Settings!$B$8*T13+Settings!$B$9*R13+Settings!$B$10*S13)/SUM(Settings!$B$8:$B$10),10),0)</f>
        <v>0.976378</v>
      </c>
      <c r="V13" s="71" t="n">
        <f aca="false">IF(U13&gt;0,RANK(U13,$U$2:$U$1780)+COUNTIF($U$2:U13,U13)-1,"")</f>
        <v>12</v>
      </c>
      <c r="W13" s="71" t="str">
        <f aca="false">IF(V13="","",IF(V13&lt;=Settings!$B$11,"1 - Fix first",IF(V13&lt;=Settings!$B$12,"2 - Review","3 - Monitor")))</f>
        <v>1 - Fix first</v>
      </c>
      <c r="X13" s="71" t="str">
        <f aca="false">IF(AND(E13&gt;=Settings!$B$4,AF13&gt;=Settings!$B$5,O13&gt;=Settings!$B$6),"HIGH RATE","")</f>
        <v/>
      </c>
      <c r="Y13" s="71" t="n">
        <f aca="false">IF(F13&gt;0,RANK(F13,$F$2:$F$1780)+COUNTIF($F$2:F13,F13)-1,"")</f>
        <v>69</v>
      </c>
      <c r="Z13" s="71" t="n">
        <f aca="false">IF(H13&gt;0,RANK(H13,$H$2:$H$1780)+COUNTIF($H$2:H13,H13)-1,"")</f>
        <v>41</v>
      </c>
      <c r="AA13" s="71" t="n">
        <f aca="false">IF(AC13="","",RANK(AC13,$AC$2:$AC$1780)+COUNTIF($AC$2:AC13,AC13)-1)</f>
        <v>33</v>
      </c>
      <c r="AB13" s="71" t="str">
        <f aca="false">IF(AD13="","",RANK(AD13,$AD$2:$AD$1780)+COUNTIF($AD$2:AD13,AD13)-1)</f>
        <v/>
      </c>
      <c r="AC13" s="71" t="n">
        <f aca="false">IF(AND(AF13&gt;0,E13&gt;=Settings!$B$4),ROUND(J13,10),"")</f>
        <v>0.1121076233</v>
      </c>
      <c r="AD13" s="71" t="str">
        <f aca="false">IF(X13="HIGH RATE",ROUND(O13,10),"")</f>
        <v/>
      </c>
      <c r="AE13" s="71" t="s">
        <v>59</v>
      </c>
      <c r="AF13" s="73" t="n">
        <f aca="false">SUMIFS(Detail!$L$2:$L$9168,Detail!$C$2:$C$9168,$A13)</f>
        <v>25</v>
      </c>
      <c r="AG13" s="74" t="n">
        <f aca="false">SUMIFS(Detail!$N$2:$N$9168,Detail!$C$2:$C$9168,$A13)</f>
        <v>2561.66</v>
      </c>
    </row>
    <row r="14" customFormat="false" ht="15" hidden="false" customHeight="false" outlineLevel="0" collapsed="false">
      <c r="A14" s="71" t="s">
        <v>124</v>
      </c>
      <c r="B14" s="71" t="s">
        <v>2508</v>
      </c>
      <c r="C14" s="71" t="s">
        <v>213</v>
      </c>
      <c r="D14" s="71" t="str">
        <f aca="false">IFERROR(INDEX('Brand Map'!$B$4:$B$125,MATCH(C14,'Brand Map'!$A$4:$A$125,0)),"Other")</f>
        <v>AU</v>
      </c>
      <c r="E14" s="73" t="n">
        <f aca="false">SUMIFS(Detail!$K$2:$K$9168,Detail!$C$2:$C$9168,$A14)</f>
        <v>412</v>
      </c>
      <c r="F14" s="73" t="n">
        <f aca="false">SUMIFS(Detail!$E$2:$E$9168,Detail!$C$2:$C$9168,$A14)</f>
        <v>41</v>
      </c>
      <c r="G14" s="74" t="n">
        <f aca="false">SUMIFS(Detail!$M$2:$M$9168,Detail!$C$2:$C$9168,$A14)</f>
        <v>37964.14</v>
      </c>
      <c r="H14" s="74" t="n">
        <f aca="false">SUMIFS(Detail!$D$2:$D$9168,Detail!$C$2:$C$9168,$A14)</f>
        <v>3718.19</v>
      </c>
      <c r="I14" s="74" t="n">
        <v>56727.11</v>
      </c>
      <c r="J14" s="51" t="n">
        <f aca="false">IF(E14&gt;0,AF14/E14,0)</f>
        <v>0.0922330097087379</v>
      </c>
      <c r="K14" s="51" t="n">
        <f aca="false">IF(G14&gt;0,AG14/G14,0)</f>
        <v>0.0894841816514216</v>
      </c>
      <c r="L14" s="75" t="n">
        <f aca="false">H14/Settings!$B$16</f>
        <v>0.00743090104803926</v>
      </c>
      <c r="M14" s="76" t="n">
        <f aca="false">H14/Settings!$B$20</f>
        <v>0.000288651225128868</v>
      </c>
      <c r="N14" s="77" t="n">
        <f aca="false">E14*Settings!$B$3</f>
        <v>30.84230181633</v>
      </c>
      <c r="O14" s="77" t="n">
        <f aca="false">IF(E14&gt;0,(AF14-N14)/SQRT(E14*Settings!$B$3*(1-Settings!$B$3)),0)</f>
        <v>1.33997362623253</v>
      </c>
      <c r="P14" s="77" t="n">
        <f aca="false">MAX(0,AF14-N14)</f>
        <v>7.15769818367</v>
      </c>
      <c r="Q14" s="51" t="n">
        <f aca="false">IF(E14&gt;=Settings!$B$4,(AF14+Settings!$B$7*Settings!$B$3)/(E14+Settings!$B$7),Settings!$B$3)</f>
        <v>0.0910538431582497</v>
      </c>
      <c r="R14" s="78" t="n">
        <f aca="false">PERCENTRANK($H$2:$H$1780,H14,6)</f>
        <v>0.984814</v>
      </c>
      <c r="S14" s="78" t="n">
        <f aca="false">PERCENTRANK($Q$2:$Q$1780,Q14,6)</f>
        <v>0.969066</v>
      </c>
      <c r="T14" s="78" t="n">
        <f aca="false">PERCENTRANK($F$2:$F$1780,F14,6)</f>
        <v>0.974691</v>
      </c>
      <c r="U14" s="79" t="n">
        <f aca="false">IF(F14&gt;0,ROUND((Settings!$B$8*T14+Settings!$B$9*R14+Settings!$B$10*S14)/SUM(Settings!$B$8:$B$10),10),0)</f>
        <v>0.9761903333</v>
      </c>
      <c r="V14" s="71" t="n">
        <f aca="false">IF(U14&gt;0,RANK(U14,$U$2:$U$1780)+COUNTIF($U$2:U14,U14)-1,"")</f>
        <v>13</v>
      </c>
      <c r="W14" s="71" t="str">
        <f aca="false">IF(V14="","",IF(V14&lt;=Settings!$B$11,"1 - Fix first",IF(V14&lt;=Settings!$B$12,"2 - Review","3 - Monitor")))</f>
        <v>1 - Fix first</v>
      </c>
      <c r="X14" s="71" t="str">
        <f aca="false">IF(AND(E14&gt;=Settings!$B$4,AF14&gt;=Settings!$B$5,O14&gt;=Settings!$B$6),"HIGH RATE","")</f>
        <v/>
      </c>
      <c r="Y14" s="71" t="n">
        <f aca="false">IF(F14&gt;0,RANK(F14,$F$2:$F$1780)+COUNTIF($F$2:F14,F14)-1,"")</f>
        <v>44</v>
      </c>
      <c r="Z14" s="71" t="n">
        <f aca="false">IF(H14&gt;0,RANK(H14,$H$2:$H$1780)+COUNTIF($H$2:H14,H14)-1,"")</f>
        <v>28</v>
      </c>
      <c r="AA14" s="71" t="n">
        <f aca="false">IF(AC14="","",RANK(AC14,$AC$2:$AC$1780)+COUNTIF($AC$2:AC14,AC14)-1)</f>
        <v>67</v>
      </c>
      <c r="AB14" s="71" t="str">
        <f aca="false">IF(AD14="","",RANK(AD14,$AD$2:$AD$1780)+COUNTIF($AD$2:AD14,AD14)-1)</f>
        <v/>
      </c>
      <c r="AC14" s="71" t="n">
        <f aca="false">IF(AND(AF14&gt;0,E14&gt;=Settings!$B$4),ROUND(J14,10),"")</f>
        <v>0.0922330097</v>
      </c>
      <c r="AD14" s="71" t="str">
        <f aca="false">IF(X14="HIGH RATE",ROUND(O14,10),"")</f>
        <v/>
      </c>
      <c r="AE14" s="71" t="s">
        <v>59</v>
      </c>
      <c r="AF14" s="73" t="n">
        <f aca="false">SUMIFS(Detail!$L$2:$L$9168,Detail!$C$2:$C$9168,$A14)</f>
        <v>38</v>
      </c>
      <c r="AG14" s="74" t="n">
        <f aca="false">SUMIFS(Detail!$N$2:$N$9168,Detail!$C$2:$C$9168,$A14)</f>
        <v>3397.19</v>
      </c>
    </row>
    <row r="15" customFormat="false" ht="15" hidden="false" customHeight="false" outlineLevel="0" collapsed="false">
      <c r="A15" s="71" t="s">
        <v>1126</v>
      </c>
      <c r="B15" s="71" t="s">
        <v>2509</v>
      </c>
      <c r="C15" s="71" t="s">
        <v>217</v>
      </c>
      <c r="D15" s="71" t="str">
        <f aca="false">IFERROR(INDEX('Brand Map'!$B$4:$B$125,MATCH(C15,'Brand Map'!$A$4:$A$125,0)),"Other")</f>
        <v>AUMJ</v>
      </c>
      <c r="E15" s="73" t="n">
        <f aca="false">SUMIFS(Detail!$K$2:$K$9168,Detail!$C$2:$C$9168,$A15)</f>
        <v>119</v>
      </c>
      <c r="F15" s="73" t="n">
        <f aca="false">SUMIFS(Detail!$E$2:$E$9168,Detail!$C$2:$C$9168,$A15)</f>
        <v>34</v>
      </c>
      <c r="G15" s="74" t="n">
        <f aca="false">SUMIFS(Detail!$M$2:$M$9168,Detail!$C$2:$C$9168,$A15)</f>
        <v>8881.71</v>
      </c>
      <c r="H15" s="74" t="n">
        <f aca="false">SUMIFS(Detail!$D$2:$D$9168,Detail!$C$2:$C$9168,$A15)</f>
        <v>3293.44</v>
      </c>
      <c r="I15" s="74" t="n">
        <v>84661.01</v>
      </c>
      <c r="J15" s="51" t="n">
        <f aca="false">IF(E15&gt;0,AF15/E15,0)</f>
        <v>0.109243697478992</v>
      </c>
      <c r="K15" s="51" t="n">
        <f aca="false">IF(G15&gt;0,AG15/G15,0)</f>
        <v>0.100432236585072</v>
      </c>
      <c r="L15" s="75" t="n">
        <f aca="false">H15/Settings!$B$16</f>
        <v>0.00658202693989668</v>
      </c>
      <c r="M15" s="76" t="n">
        <f aca="false">H15/Settings!$B$20</f>
        <v>0.000255676953272538</v>
      </c>
      <c r="N15" s="77" t="n">
        <f aca="false">E15*Settings!$B$3</f>
        <v>8.90833474792056</v>
      </c>
      <c r="O15" s="77" t="n">
        <f aca="false">IF(E15&gt;0,(AF15-N15)/SQRT(E15*Settings!$B$3*(1-Settings!$B$3)),0)</f>
        <v>1.4252731117175</v>
      </c>
      <c r="P15" s="77" t="n">
        <f aca="false">MAX(0,AF15-N15)</f>
        <v>4.09166525207944</v>
      </c>
      <c r="Q15" s="51" t="n">
        <f aca="false">IF(E15&gt;=Settings!$B$4,(AF15+Settings!$B$7*Settings!$B$3)/(E15+Settings!$B$7),Settings!$B$3)</f>
        <v>0.102320796482861</v>
      </c>
      <c r="R15" s="78" t="n">
        <f aca="false">PERCENTRANK($H$2:$H$1780,H15,6)</f>
        <v>0.980877</v>
      </c>
      <c r="S15" s="78" t="n">
        <f aca="false">PERCENTRANK($Q$2:$Q$1780,Q15,6)</f>
        <v>0.98144</v>
      </c>
      <c r="T15" s="78" t="n">
        <f aca="false">PERCENTRANK($F$2:$F$1780,F15,6)</f>
        <v>0.966254</v>
      </c>
      <c r="U15" s="79" t="n">
        <f aca="false">IF(F15&gt;0,ROUND((Settings!$B$8*T15+Settings!$B$9*R15+Settings!$B$10*S15)/SUM(Settings!$B$8:$B$10),10),0)</f>
        <v>0.9761903333</v>
      </c>
      <c r="V15" s="71" t="n">
        <f aca="false">IF(U15&gt;0,RANK(U15,$U$2:$U$1780)+COUNTIF($U$2:U15,U15)-1,"")</f>
        <v>14</v>
      </c>
      <c r="W15" s="71" t="str">
        <f aca="false">IF(V15="","",IF(V15&lt;=Settings!$B$11,"1 - Fix first",IF(V15&lt;=Settings!$B$12,"2 - Review","3 - Monitor")))</f>
        <v>1 - Fix first</v>
      </c>
      <c r="X15" s="71" t="str">
        <f aca="false">IF(AND(E15&gt;=Settings!$B$4,AF15&gt;=Settings!$B$5,O15&gt;=Settings!$B$6),"HIGH RATE","")</f>
        <v/>
      </c>
      <c r="Y15" s="71" t="n">
        <f aca="false">IF(F15&gt;0,RANK(F15,$F$2:$F$1780)+COUNTIF($F$2:F15,F15)-1,"")</f>
        <v>57</v>
      </c>
      <c r="Z15" s="71" t="n">
        <f aca="false">IF(H15&gt;0,RANK(H15,$H$2:$H$1780)+COUNTIF($H$2:H15,H15)-1,"")</f>
        <v>35</v>
      </c>
      <c r="AA15" s="71" t="n">
        <f aca="false">IF(AC15="","",RANK(AC15,$AC$2:$AC$1780)+COUNTIF($AC$2:AC15,AC15)-1)</f>
        <v>36</v>
      </c>
      <c r="AB15" s="71" t="str">
        <f aca="false">IF(AD15="","",RANK(AD15,$AD$2:$AD$1780)+COUNTIF($AD$2:AD15,AD15)-1)</f>
        <v/>
      </c>
      <c r="AC15" s="71" t="n">
        <f aca="false">IF(AND(AF15&gt;0,E15&gt;=Settings!$B$4),ROUND(J15,10),"")</f>
        <v>0.1092436975</v>
      </c>
      <c r="AD15" s="71" t="str">
        <f aca="false">IF(X15="HIGH RATE",ROUND(O15,10),"")</f>
        <v/>
      </c>
      <c r="AE15" s="71" t="s">
        <v>60</v>
      </c>
      <c r="AF15" s="73" t="n">
        <f aca="false">SUMIFS(Detail!$L$2:$L$9168,Detail!$C$2:$C$9168,$A15)</f>
        <v>13</v>
      </c>
      <c r="AG15" s="74" t="n">
        <f aca="false">SUMIFS(Detail!$N$2:$N$9168,Detail!$C$2:$C$9168,$A15)</f>
        <v>892.01</v>
      </c>
    </row>
    <row r="16" customFormat="false" ht="15" hidden="false" customHeight="false" outlineLevel="0" collapsed="false">
      <c r="A16" s="71" t="s">
        <v>137</v>
      </c>
      <c r="B16" s="71" t="s">
        <v>2510</v>
      </c>
      <c r="C16" s="71" t="s">
        <v>229</v>
      </c>
      <c r="D16" s="71" t="str">
        <f aca="false">IFERROR(INDEX('Brand Map'!$B$4:$B$125,MATCH(C16,'Brand Map'!$A$4:$A$125,0)),"Other")</f>
        <v>MJ</v>
      </c>
      <c r="E16" s="73" t="n">
        <f aca="false">SUMIFS(Detail!$K$2:$K$9168,Detail!$C$2:$C$9168,$A16)</f>
        <v>771</v>
      </c>
      <c r="F16" s="73" t="n">
        <f aca="false">SUMIFS(Detail!$E$2:$E$9168,Detail!$C$2:$C$9168,$A16)</f>
        <v>104</v>
      </c>
      <c r="G16" s="74" t="n">
        <f aca="false">SUMIFS(Detail!$M$2:$M$9168,Detail!$C$2:$C$9168,$A16)</f>
        <v>43675.64</v>
      </c>
      <c r="H16" s="74" t="n">
        <f aca="false">SUMIFS(Detail!$D$2:$D$9168,Detail!$C$2:$C$9168,$A16)</f>
        <v>6020.46</v>
      </c>
      <c r="I16" s="74" t="n">
        <v>117905.53</v>
      </c>
      <c r="J16" s="51" t="n">
        <f aca="false">IF(E16&gt;0,AF16/E16,0)</f>
        <v>0.0791180285343709</v>
      </c>
      <c r="K16" s="51" t="n">
        <f aca="false">IF(G16&gt;0,AG16/G16,0)</f>
        <v>0.0736156356266331</v>
      </c>
      <c r="L16" s="75" t="n">
        <f aca="false">H16/Settings!$B$16</f>
        <v>0.0120320485299779</v>
      </c>
      <c r="M16" s="76" t="n">
        <f aca="false">H16/Settings!$B$20</f>
        <v>0.000467381482613676</v>
      </c>
      <c r="N16" s="77" t="n">
        <f aca="false">E16*Settings!$B$3</f>
        <v>57.7170259718214</v>
      </c>
      <c r="O16" s="77" t="n">
        <f aca="false">IF(E16&gt;0,(AF16-N16)/SQRT(E16*Settings!$B$3*(1-Settings!$B$3)),0)</f>
        <v>0.449274464121993</v>
      </c>
      <c r="P16" s="77" t="n">
        <f aca="false">MAX(0,AF16-N16)</f>
        <v>3.28297402817857</v>
      </c>
      <c r="Q16" s="51" t="n">
        <f aca="false">IF(E16&gt;=Settings!$B$4,(AF16+Settings!$B$7*Settings!$B$3)/(E16+Settings!$B$7),Settings!$B$3)</f>
        <v>0.0789585501572364</v>
      </c>
      <c r="R16" s="78" t="n">
        <f aca="false">PERCENTRANK($H$2:$H$1780,H16,6)</f>
        <v>0.991564</v>
      </c>
      <c r="S16" s="78" t="n">
        <f aca="false">PERCENTRANK($Q$2:$Q$1780,Q16,6)</f>
        <v>0.943757</v>
      </c>
      <c r="T16" s="78" t="n">
        <f aca="false">PERCENTRANK($F$2:$F$1780,F16,6)</f>
        <v>0.991564</v>
      </c>
      <c r="U16" s="79" t="n">
        <f aca="false">IF(F16&gt;0,ROUND((Settings!$B$8*T16+Settings!$B$9*R16+Settings!$B$10*S16)/SUM(Settings!$B$8:$B$10),10),0)</f>
        <v>0.9756283333</v>
      </c>
      <c r="V16" s="71" t="n">
        <f aca="false">IF(U16&gt;0,RANK(U16,$U$2:$U$1780)+COUNTIF($U$2:U16,U16)-1,"")</f>
        <v>15</v>
      </c>
      <c r="W16" s="71" t="str">
        <f aca="false">IF(V16="","",IF(V16&lt;=Settings!$B$11,"1 - Fix first",IF(V16&lt;=Settings!$B$12,"2 - Review","3 - Monitor")))</f>
        <v>1 - Fix first</v>
      </c>
      <c r="X16" s="71" t="str">
        <f aca="false">IF(AND(E16&gt;=Settings!$B$4,AF16&gt;=Settings!$B$5,O16&gt;=Settings!$B$6),"HIGH RATE","")</f>
        <v/>
      </c>
      <c r="Y16" s="71" t="n">
        <f aca="false">IF(F16&gt;0,RANK(F16,$F$2:$F$1780)+COUNTIF($F$2:F16,F16)-1,"")</f>
        <v>15</v>
      </c>
      <c r="Z16" s="71" t="n">
        <f aca="false">IF(H16&gt;0,RANK(H16,$H$2:$H$1780)+COUNTIF($H$2:H16,H16)-1,"")</f>
        <v>16</v>
      </c>
      <c r="AA16" s="71" t="n">
        <f aca="false">IF(AC16="","",RANK(AC16,$AC$2:$AC$1780)+COUNTIF($AC$2:AC16,AC16)-1)</f>
        <v>103</v>
      </c>
      <c r="AB16" s="71" t="str">
        <f aca="false">IF(AD16="","",RANK(AD16,$AD$2:$AD$1780)+COUNTIF($AD$2:AD16,AD16)-1)</f>
        <v/>
      </c>
      <c r="AC16" s="71" t="n">
        <f aca="false">IF(AND(AF16&gt;0,E16&gt;=Settings!$B$4),ROUND(J16,10),"")</f>
        <v>0.0791180285</v>
      </c>
      <c r="AD16" s="71" t="str">
        <f aca="false">IF(X16="HIGH RATE",ROUND(O16,10),"")</f>
        <v/>
      </c>
      <c r="AE16" s="71" t="s">
        <v>60</v>
      </c>
      <c r="AF16" s="73" t="n">
        <f aca="false">SUMIFS(Detail!$L$2:$L$9168,Detail!$C$2:$C$9168,$A16)</f>
        <v>61</v>
      </c>
      <c r="AG16" s="74" t="n">
        <f aca="false">SUMIFS(Detail!$N$2:$N$9168,Detail!$C$2:$C$9168,$A16)</f>
        <v>3215.21</v>
      </c>
    </row>
    <row r="17" customFormat="false" ht="15" hidden="false" customHeight="false" outlineLevel="0" collapsed="false">
      <c r="A17" s="71" t="s">
        <v>1296</v>
      </c>
      <c r="B17" s="71" t="s">
        <v>2511</v>
      </c>
      <c r="C17" s="71" t="s">
        <v>235</v>
      </c>
      <c r="D17" s="71" t="str">
        <f aca="false">IFERROR(INDEX('Brand Map'!$B$4:$B$125,MATCH(C17,'Brand Map'!$A$4:$A$125,0)),"Other")</f>
        <v>AURP</v>
      </c>
      <c r="E17" s="73" t="n">
        <f aca="false">SUMIFS(Detail!$K$2:$K$9168,Detail!$C$2:$C$9168,$A17)</f>
        <v>622</v>
      </c>
      <c r="F17" s="73" t="n">
        <f aca="false">SUMIFS(Detail!$E$2:$E$9168,Detail!$C$2:$C$9168,$A17)</f>
        <v>96</v>
      </c>
      <c r="G17" s="74" t="n">
        <f aca="false">SUMIFS(Detail!$M$2:$M$9168,Detail!$C$2:$C$9168,$A17)</f>
        <v>12974.98</v>
      </c>
      <c r="H17" s="74" t="n">
        <f aca="false">SUMIFS(Detail!$D$2:$D$9168,Detail!$C$2:$C$9168,$A17)</f>
        <v>1962.91</v>
      </c>
      <c r="I17" s="74" t="n">
        <v>49209.2</v>
      </c>
      <c r="J17" s="51" t="n">
        <f aca="false">IF(E17&gt;0,AF17/E17,0)</f>
        <v>0.0916398713826367</v>
      </c>
      <c r="K17" s="51" t="n">
        <f aca="false">IF(G17&gt;0,AG17/G17,0)</f>
        <v>0.0861804796616257</v>
      </c>
      <c r="L17" s="75" t="n">
        <f aca="false">H17/Settings!$B$16</f>
        <v>0.003922927547061</v>
      </c>
      <c r="M17" s="76" t="n">
        <f aca="false">H17/Settings!$B$20</f>
        <v>0.000152384998162468</v>
      </c>
      <c r="N17" s="77" t="n">
        <f aca="false">E17*Settings!$B$3</f>
        <v>46.5628925479545</v>
      </c>
      <c r="O17" s="77" t="n">
        <f aca="false">IF(E17&gt;0,(AF17-N17)/SQRT(E17*Settings!$B$3*(1-Settings!$B$3)),0)</f>
        <v>1.59021717298</v>
      </c>
      <c r="P17" s="77" t="n">
        <f aca="false">MAX(0,AF17-N17)</f>
        <v>10.4371074520455</v>
      </c>
      <c r="Q17" s="51" t="n">
        <f aca="false">IF(E17&gt;=Settings!$B$4,(AF17+Settings!$B$7*Settings!$B$3)/(E17+Settings!$B$7),Settings!$B$3)</f>
        <v>0.0908677893802858</v>
      </c>
      <c r="R17" s="78" t="n">
        <f aca="false">PERCENTRANK($H$2:$H$1780,H17,6)</f>
        <v>0.966817</v>
      </c>
      <c r="S17" s="78" t="n">
        <f aca="false">PERCENTRANK($Q$2:$Q$1780,Q17,6)</f>
        <v>0.968504</v>
      </c>
      <c r="T17" s="78" t="n">
        <f aca="false">PERCENTRANK($F$2:$F$1780,F17,6)</f>
        <v>0.989876</v>
      </c>
      <c r="U17" s="79" t="n">
        <f aca="false">IF(F17&gt;0,ROUND((Settings!$B$8*T17+Settings!$B$9*R17+Settings!$B$10*S17)/SUM(Settings!$B$8:$B$10),10),0)</f>
        <v>0.9750656667</v>
      </c>
      <c r="V17" s="71" t="n">
        <f aca="false">IF(U17&gt;0,RANK(U17,$U$2:$U$1780)+COUNTIF($U$2:U17,U17)-1,"")</f>
        <v>16</v>
      </c>
      <c r="W17" s="71" t="str">
        <f aca="false">IF(V17="","",IF(V17&lt;=Settings!$B$11,"1 - Fix first",IF(V17&lt;=Settings!$B$12,"2 - Review","3 - Monitor")))</f>
        <v>1 - Fix first</v>
      </c>
      <c r="X17" s="71" t="str">
        <f aca="false">IF(AND(E17&gt;=Settings!$B$4,AF17&gt;=Settings!$B$5,O17&gt;=Settings!$B$6),"HIGH RATE","")</f>
        <v/>
      </c>
      <c r="Y17" s="71" t="n">
        <f aca="false">IF(F17&gt;0,RANK(F17,$F$2:$F$1780)+COUNTIF($F$2:F17,F17)-1,"")</f>
        <v>19</v>
      </c>
      <c r="Z17" s="71" t="n">
        <f aca="false">IF(H17&gt;0,RANK(H17,$H$2:$H$1780)+COUNTIF($H$2:H17,H17)-1,"")</f>
        <v>60</v>
      </c>
      <c r="AA17" s="71" t="n">
        <f aca="false">IF(AC17="","",RANK(AC17,$AC$2:$AC$1780)+COUNTIF($AC$2:AC17,AC17)-1)</f>
        <v>69</v>
      </c>
      <c r="AB17" s="71" t="str">
        <f aca="false">IF(AD17="","",RANK(AD17,$AD$2:$AD$1780)+COUNTIF($AD$2:AD17,AD17)-1)</f>
        <v/>
      </c>
      <c r="AC17" s="71" t="n">
        <f aca="false">IF(AND(AF17&gt;0,E17&gt;=Settings!$B$4),ROUND(J17,10),"")</f>
        <v>0.0916398714</v>
      </c>
      <c r="AD17" s="71" t="str">
        <f aca="false">IF(X17="HIGH RATE",ROUND(O17,10),"")</f>
        <v/>
      </c>
      <c r="AE17" s="71" t="s">
        <v>60</v>
      </c>
      <c r="AF17" s="73" t="n">
        <f aca="false">SUMIFS(Detail!$L$2:$L$9168,Detail!$C$2:$C$9168,$A17)</f>
        <v>57</v>
      </c>
      <c r="AG17" s="74" t="n">
        <f aca="false">SUMIFS(Detail!$N$2:$N$9168,Detail!$C$2:$C$9168,$A17)</f>
        <v>1118.19</v>
      </c>
    </row>
    <row r="18" customFormat="false" ht="15" hidden="false" customHeight="false" outlineLevel="0" collapsed="false">
      <c r="A18" s="71" t="s">
        <v>121</v>
      </c>
      <c r="B18" s="71" t="s">
        <v>561</v>
      </c>
      <c r="C18" s="71" t="s">
        <v>229</v>
      </c>
      <c r="D18" s="71" t="str">
        <f aca="false">IFERROR(INDEX('Brand Map'!$B$4:$B$125,MATCH(C18,'Brand Map'!$A$4:$A$125,0)),"Other")</f>
        <v>MJ</v>
      </c>
      <c r="E18" s="73" t="n">
        <f aca="false">SUMIFS(Detail!$K$2:$K$9168,Detail!$C$2:$C$9168,$A18)</f>
        <v>653</v>
      </c>
      <c r="F18" s="73" t="n">
        <f aca="false">SUMIFS(Detail!$E$2:$E$9168,Detail!$C$2:$C$9168,$A18)</f>
        <v>70</v>
      </c>
      <c r="G18" s="74" t="n">
        <f aca="false">SUMIFS(Detail!$M$2:$M$9168,Detail!$C$2:$C$9168,$A18)</f>
        <v>44265.78</v>
      </c>
      <c r="H18" s="74" t="n">
        <f aca="false">SUMIFS(Detail!$D$2:$D$9168,Detail!$C$2:$C$9168,$A18)</f>
        <v>4429.38</v>
      </c>
      <c r="I18" s="74" t="n">
        <v>174752.96</v>
      </c>
      <c r="J18" s="51" t="n">
        <f aca="false">IF(E18&gt;0,AF18/E18,0)</f>
        <v>0.0826952526799387</v>
      </c>
      <c r="K18" s="51" t="n">
        <f aca="false">IF(G18&gt;0,AG18/G18,0)</f>
        <v>0.0801596628366201</v>
      </c>
      <c r="L18" s="75" t="n">
        <f aca="false">H18/Settings!$B$16</f>
        <v>0.00885223307151171</v>
      </c>
      <c r="M18" s="76" t="n">
        <f aca="false">H18/Settings!$B$20</f>
        <v>0.000343862460918163</v>
      </c>
      <c r="N18" s="77" t="n">
        <f aca="false">E18*Settings!$B$3</f>
        <v>48.8835511797657</v>
      </c>
      <c r="O18" s="77" t="n">
        <f aca="false">IF(E18&gt;0,(AF18-N18)/SQRT(E18*Settings!$B$3*(1-Settings!$B$3)),0)</f>
        <v>0.760822802804304</v>
      </c>
      <c r="P18" s="77" t="n">
        <f aca="false">MAX(0,AF18-N18)</f>
        <v>5.11644882023425</v>
      </c>
      <c r="Q18" s="51" t="n">
        <f aca="false">IF(E18&gt;=Settings!$B$4,(AF18+Settings!$B$7*Settings!$B$3)/(E18+Settings!$B$7),Settings!$B$3)</f>
        <v>0.0823510961580474</v>
      </c>
      <c r="R18" s="78" t="n">
        <f aca="false">PERCENTRANK($H$2:$H$1780,H18,6)</f>
        <v>0.987627</v>
      </c>
      <c r="S18" s="78" t="n">
        <f aca="false">PERCENTRANK($Q$2:$Q$1780,Q18,6)</f>
        <v>0.949944</v>
      </c>
      <c r="T18" s="78" t="n">
        <f aca="false">PERCENTRANK($F$2:$F$1780,F18,6)</f>
        <v>0.984252</v>
      </c>
      <c r="U18" s="79" t="n">
        <f aca="false">IF(F18&gt;0,ROUND((Settings!$B$8*T18+Settings!$B$9*R18+Settings!$B$10*S18)/SUM(Settings!$B$8:$B$10),10),0)</f>
        <v>0.973941</v>
      </c>
      <c r="V18" s="71" t="n">
        <f aca="false">IF(U18&gt;0,RANK(U18,$U$2:$U$1780)+COUNTIF($U$2:U18,U18)-1,"")</f>
        <v>17</v>
      </c>
      <c r="W18" s="71" t="str">
        <f aca="false">IF(V18="","",IF(V18&lt;=Settings!$B$11,"1 - Fix first",IF(V18&lt;=Settings!$B$12,"2 - Review","3 - Monitor")))</f>
        <v>1 - Fix first</v>
      </c>
      <c r="X18" s="71" t="str">
        <f aca="false">IF(AND(E18&gt;=Settings!$B$4,AF18&gt;=Settings!$B$5,O18&gt;=Settings!$B$6),"HIGH RATE","")</f>
        <v/>
      </c>
      <c r="Y18" s="71" t="n">
        <f aca="false">IF(F18&gt;0,RANK(F18,$F$2:$F$1780)+COUNTIF($F$2:F18,F18)-1,"")</f>
        <v>29</v>
      </c>
      <c r="Z18" s="71" t="n">
        <f aca="false">IF(H18&gt;0,RANK(H18,$H$2:$H$1780)+COUNTIF($H$2:H18,H18)-1,"")</f>
        <v>23</v>
      </c>
      <c r="AA18" s="71" t="n">
        <f aca="false">IF(AC18="","",RANK(AC18,$AC$2:$AC$1780)+COUNTIF($AC$2:AC18,AC18)-1)</f>
        <v>94</v>
      </c>
      <c r="AB18" s="71" t="str">
        <f aca="false">IF(AD18="","",RANK(AD18,$AD$2:$AD$1780)+COUNTIF($AD$2:AD18,AD18)-1)</f>
        <v/>
      </c>
      <c r="AC18" s="71" t="n">
        <f aca="false">IF(AND(AF18&gt;0,E18&gt;=Settings!$B$4),ROUND(J18,10),"")</f>
        <v>0.0826952527</v>
      </c>
      <c r="AD18" s="71" t="str">
        <f aca="false">IF(X18="HIGH RATE",ROUND(O18,10),"")</f>
        <v/>
      </c>
      <c r="AE18" s="71" t="s">
        <v>59</v>
      </c>
      <c r="AF18" s="73" t="n">
        <f aca="false">SUMIFS(Detail!$L$2:$L$9168,Detail!$C$2:$C$9168,$A18)</f>
        <v>54</v>
      </c>
      <c r="AG18" s="74" t="n">
        <f aca="false">SUMIFS(Detail!$N$2:$N$9168,Detail!$C$2:$C$9168,$A18)</f>
        <v>3548.33</v>
      </c>
    </row>
    <row r="19" customFormat="false" ht="15" hidden="false" customHeight="false" outlineLevel="0" collapsed="false">
      <c r="A19" s="71" t="s">
        <v>1188</v>
      </c>
      <c r="B19" s="71" t="s">
        <v>2512</v>
      </c>
      <c r="C19" s="71" t="s">
        <v>213</v>
      </c>
      <c r="D19" s="71" t="str">
        <f aca="false">IFERROR(INDEX('Brand Map'!$B$4:$B$125,MATCH(C19,'Brand Map'!$A$4:$A$125,0)),"Other")</f>
        <v>AU</v>
      </c>
      <c r="E19" s="73" t="n">
        <f aca="false">SUMIFS(Detail!$K$2:$K$9168,Detail!$C$2:$C$9168,$A19)</f>
        <v>62</v>
      </c>
      <c r="F19" s="73" t="n">
        <f aca="false">SUMIFS(Detail!$E$2:$E$9168,Detail!$C$2:$C$9168,$A19)</f>
        <v>15</v>
      </c>
      <c r="G19" s="74" t="n">
        <f aca="false">SUMIFS(Detail!$M$2:$M$9168,Detail!$C$2:$C$9168,$A19)</f>
        <v>11807.97</v>
      </c>
      <c r="H19" s="74" t="n">
        <f aca="false">SUMIFS(Detail!$D$2:$D$9168,Detail!$C$2:$C$9168,$A19)</f>
        <v>2729.11</v>
      </c>
      <c r="I19" s="74" t="n">
        <v>21976.04</v>
      </c>
      <c r="J19" s="51" t="n">
        <f aca="false">IF(E19&gt;0,AF19/E19,0)</f>
        <v>0.209677419354839</v>
      </c>
      <c r="K19" s="51" t="n">
        <f aca="false">IF(G19&gt;0,AG19/G19,0)</f>
        <v>0.201395328748295</v>
      </c>
      <c r="L19" s="75" t="n">
        <f aca="false">H19/Settings!$B$16</f>
        <v>0.00545419851035435</v>
      </c>
      <c r="M19" s="76" t="n">
        <f aca="false">H19/Settings!$B$20</f>
        <v>0.000211866780614074</v>
      </c>
      <c r="N19" s="77" t="n">
        <f aca="false">E19*Settings!$B$3</f>
        <v>4.64131726362248</v>
      </c>
      <c r="O19" s="77" t="n">
        <f aca="false">IF(E19&gt;0,(AF19-N19)/SQRT(E19*Settings!$B$3*(1-Settings!$B$3)),0)</f>
        <v>4.03379175084213</v>
      </c>
      <c r="P19" s="77" t="n">
        <f aca="false">MAX(0,AF19-N19)</f>
        <v>8.35868273637752</v>
      </c>
      <c r="Q19" s="51" t="n">
        <f aca="false">IF(E19&gt;=Settings!$B$4,(AF19+Settings!$B$7*Settings!$B$3)/(E19+Settings!$B$7),Settings!$B$3)</f>
        <v>0.165715202999417</v>
      </c>
      <c r="R19" s="78" t="n">
        <f aca="false">PERCENTRANK($H$2:$H$1780,H19,6)</f>
        <v>0.975253</v>
      </c>
      <c r="S19" s="78" t="n">
        <f aca="false">PERCENTRANK($Q$2:$Q$1780,Q19,6)</f>
        <v>1</v>
      </c>
      <c r="T19" s="78" t="n">
        <f aca="false">PERCENTRANK($F$2:$F$1780,F19,6)</f>
        <v>0.940945</v>
      </c>
      <c r="U19" s="79" t="n">
        <f aca="false">IF(F19&gt;0,ROUND((Settings!$B$8*T19+Settings!$B$9*R19+Settings!$B$10*S19)/SUM(Settings!$B$8:$B$10),10),0)</f>
        <v>0.972066</v>
      </c>
      <c r="V19" s="71" t="n">
        <f aca="false">IF(U19&gt;0,RANK(U19,$U$2:$U$1780)+COUNTIF($U$2:U19,U19)-1,"")</f>
        <v>18</v>
      </c>
      <c r="W19" s="71" t="str">
        <f aca="false">IF(V19="","",IF(V19&lt;=Settings!$B$11,"1 - Fix first",IF(V19&lt;=Settings!$B$12,"2 - Review","3 - Monitor")))</f>
        <v>1 - Fix first</v>
      </c>
      <c r="X19" s="71" t="str">
        <f aca="false">IF(AND(E19&gt;=Settings!$B$4,AF19&gt;=Settings!$B$5,O19&gt;=Settings!$B$6),"HIGH RATE","")</f>
        <v>HIGH RATE</v>
      </c>
      <c r="Y19" s="71" t="n">
        <f aca="false">IF(F19&gt;0,RANK(F19,$F$2:$F$1780)+COUNTIF($F$2:F19,F19)-1,"")</f>
        <v>102</v>
      </c>
      <c r="Z19" s="71" t="n">
        <f aca="false">IF(H19&gt;0,RANK(H19,$H$2:$H$1780)+COUNTIF($H$2:H19,H19)-1,"")</f>
        <v>45</v>
      </c>
      <c r="AA19" s="71" t="n">
        <f aca="false">IF(AC19="","",RANK(AC19,$AC$2:$AC$1780)+COUNTIF($AC$2:AC19,AC19)-1)</f>
        <v>3</v>
      </c>
      <c r="AB19" s="71" t="n">
        <f aca="false">IF(AD19="","",RANK(AD19,$AD$2:$AD$1780)+COUNTIF($AD$2:AD19,AD19)-1)</f>
        <v>1</v>
      </c>
      <c r="AC19" s="71" t="n">
        <f aca="false">IF(AND(AF19&gt;0,E19&gt;=Settings!$B$4),ROUND(J19,10),"")</f>
        <v>0.2096774194</v>
      </c>
      <c r="AD19" s="71" t="n">
        <f aca="false">IF(X19="HIGH RATE",ROUND(O19,10),"")</f>
        <v>4.0337917508</v>
      </c>
      <c r="AE19" s="71" t="s">
        <v>59</v>
      </c>
      <c r="AF19" s="73" t="n">
        <f aca="false">SUMIFS(Detail!$L$2:$L$9168,Detail!$C$2:$C$9168,$A19)</f>
        <v>13</v>
      </c>
      <c r="AG19" s="74" t="n">
        <f aca="false">SUMIFS(Detail!$N$2:$N$9168,Detail!$C$2:$C$9168,$A19)</f>
        <v>2378.07</v>
      </c>
    </row>
    <row r="20" customFormat="false" ht="15" hidden="false" customHeight="false" outlineLevel="0" collapsed="false">
      <c r="A20" s="71" t="s">
        <v>1062</v>
      </c>
      <c r="B20" s="71" t="s">
        <v>2513</v>
      </c>
      <c r="C20" s="71" t="s">
        <v>213</v>
      </c>
      <c r="D20" s="71" t="str">
        <f aca="false">IFERROR(INDEX('Brand Map'!$B$4:$B$125,MATCH(C20,'Brand Map'!$A$4:$A$125,0)),"Other")</f>
        <v>AU</v>
      </c>
      <c r="E20" s="73" t="n">
        <f aca="false">SUMIFS(Detail!$K$2:$K$9168,Detail!$C$2:$C$9168,$A20)</f>
        <v>38</v>
      </c>
      <c r="F20" s="73" t="n">
        <f aca="false">SUMIFS(Detail!$E$2:$E$9168,Detail!$C$2:$C$9168,$A20)</f>
        <v>25</v>
      </c>
      <c r="G20" s="74" t="n">
        <f aca="false">SUMIFS(Detail!$M$2:$M$9168,Detail!$C$2:$C$9168,$A20)</f>
        <v>4311.86</v>
      </c>
      <c r="H20" s="74" t="n">
        <f aca="false">SUMIFS(Detail!$D$2:$D$9168,Detail!$C$2:$C$9168,$A20)</f>
        <v>3303.38</v>
      </c>
      <c r="I20" s="74" t="n">
        <v>43432.31</v>
      </c>
      <c r="J20" s="51" t="n">
        <f aca="false">IF(E20&gt;0,AF20/E20,0)</f>
        <v>0.105263157894737</v>
      </c>
      <c r="K20" s="51" t="n">
        <f aca="false">IF(G20&gt;0,AG20/G20,0)</f>
        <v>0.10638100494914</v>
      </c>
      <c r="L20" s="75" t="n">
        <f aca="false">H20/Settings!$B$16</f>
        <v>0.00660189229277469</v>
      </c>
      <c r="M20" s="76" t="n">
        <f aca="false">H20/Settings!$B$20</f>
        <v>0.000256448617221336</v>
      </c>
      <c r="N20" s="77" t="n">
        <f aca="false">E20*Settings!$B$3</f>
        <v>2.84467832286539</v>
      </c>
      <c r="O20" s="77" t="n">
        <f aca="false">IF(E20&gt;0,(AF20-N20)/SQRT(E20*Settings!$B$3*(1-Settings!$B$3)),0)</f>
        <v>0.712168237858873</v>
      </c>
      <c r="P20" s="77" t="n">
        <f aca="false">MAX(0,AF20-N20)</f>
        <v>1.15532167713461</v>
      </c>
      <c r="Q20" s="51" t="n">
        <f aca="false">IF(E20&gt;=Settings!$B$4,(AF20+Settings!$B$7*Settings!$B$3)/(E20+Settings!$B$7),Settings!$B$3)</f>
        <v>0.0918499805286229</v>
      </c>
      <c r="R20" s="78" t="n">
        <f aca="false">PERCENTRANK($H$2:$H$1780,H20,6)</f>
        <v>0.98144</v>
      </c>
      <c r="S20" s="78" t="n">
        <f aca="false">PERCENTRANK($Q$2:$Q$1780,Q20,6)</f>
        <v>0.970754</v>
      </c>
      <c r="T20" s="78" t="n">
        <f aca="false">PERCENTRANK($F$2:$F$1780,F20,6)</f>
        <v>0.958943</v>
      </c>
      <c r="U20" s="79" t="n">
        <f aca="false">IF(F20&gt;0,ROUND((Settings!$B$8*T20+Settings!$B$9*R20+Settings!$B$10*S20)/SUM(Settings!$B$8:$B$10),10),0)</f>
        <v>0.970379</v>
      </c>
      <c r="V20" s="71" t="n">
        <f aca="false">IF(U20&gt;0,RANK(U20,$U$2:$U$1780)+COUNTIF($U$2:U20,U20)-1,"")</f>
        <v>19</v>
      </c>
      <c r="W20" s="71" t="str">
        <f aca="false">IF(V20="","",IF(V20&lt;=Settings!$B$11,"1 - Fix first",IF(V20&lt;=Settings!$B$12,"2 - Review","3 - Monitor")))</f>
        <v>1 - Fix first</v>
      </c>
      <c r="X20" s="71" t="str">
        <f aca="false">IF(AND(E20&gt;=Settings!$B$4,AF20&gt;=Settings!$B$5,O20&gt;=Settings!$B$6),"HIGH RATE","")</f>
        <v/>
      </c>
      <c r="Y20" s="71" t="n">
        <f aca="false">IF(F20&gt;0,RANK(F20,$F$2:$F$1780)+COUNTIF($F$2:F20,F20)-1,"")</f>
        <v>72</v>
      </c>
      <c r="Z20" s="71" t="n">
        <f aca="false">IF(H20&gt;0,RANK(H20,$H$2:$H$1780)+COUNTIF($H$2:H20,H20)-1,"")</f>
        <v>34</v>
      </c>
      <c r="AA20" s="71" t="n">
        <f aca="false">IF(AC20="","",RANK(AC20,$AC$2:$AC$1780)+COUNTIF($AC$2:AC20,AC20)-1)</f>
        <v>42</v>
      </c>
      <c r="AB20" s="71" t="str">
        <f aca="false">IF(AD20="","",RANK(AD20,$AD$2:$AD$1780)+COUNTIF($AD$2:AD20,AD20)-1)</f>
        <v/>
      </c>
      <c r="AC20" s="71" t="n">
        <f aca="false">IF(AND(AF20&gt;0,E20&gt;=Settings!$B$4),ROUND(J20,10),"")</f>
        <v>0.1052631579</v>
      </c>
      <c r="AD20" s="71" t="str">
        <f aca="false">IF(X20="HIGH RATE",ROUND(O20,10),"")</f>
        <v/>
      </c>
      <c r="AE20" s="71" t="s">
        <v>60</v>
      </c>
      <c r="AF20" s="73" t="n">
        <f aca="false">SUMIFS(Detail!$L$2:$L$9168,Detail!$C$2:$C$9168,$A20)</f>
        <v>4</v>
      </c>
      <c r="AG20" s="74" t="n">
        <f aca="false">SUMIFS(Detail!$N$2:$N$9168,Detail!$C$2:$C$9168,$A20)</f>
        <v>458.7</v>
      </c>
    </row>
    <row r="21" customFormat="false" ht="15" hidden="false" customHeight="false" outlineLevel="0" collapsed="false">
      <c r="A21" s="71" t="s">
        <v>1262</v>
      </c>
      <c r="B21" s="71" t="s">
        <v>2514</v>
      </c>
      <c r="C21" s="71" t="s">
        <v>217</v>
      </c>
      <c r="D21" s="71" t="str">
        <f aca="false">IFERROR(INDEX('Brand Map'!$B$4:$B$125,MATCH(C21,'Brand Map'!$A$4:$A$125,0)),"Other")</f>
        <v>AUMJ</v>
      </c>
      <c r="E21" s="73" t="n">
        <f aca="false">SUMIFS(Detail!$K$2:$K$9168,Detail!$C$2:$C$9168,$A21)</f>
        <v>171</v>
      </c>
      <c r="F21" s="73" t="n">
        <f aca="false">SUMIFS(Detail!$E$2:$E$9168,Detail!$C$2:$C$9168,$A21)</f>
        <v>55</v>
      </c>
      <c r="G21" s="74" t="n">
        <f aca="false">SUMIFS(Detail!$M$2:$M$9168,Detail!$C$2:$C$9168,$A21)</f>
        <v>15235.62</v>
      </c>
      <c r="H21" s="74" t="n">
        <f aca="false">SUMIFS(Detail!$D$2:$D$9168,Detail!$C$2:$C$9168,$A21)</f>
        <v>5585.45</v>
      </c>
      <c r="I21" s="74" t="n">
        <v>159468.03</v>
      </c>
      <c r="J21" s="51" t="n">
        <f aca="false">IF(E21&gt;0,AF21/E21,0)</f>
        <v>0.0760233918128655</v>
      </c>
      <c r="K21" s="51" t="n">
        <f aca="false">IF(G21&gt;0,AG21/G21,0)</f>
        <v>0.0736268035038942</v>
      </c>
      <c r="L21" s="75" t="n">
        <f aca="false">H21/Settings!$B$16</f>
        <v>0.0111626695404944</v>
      </c>
      <c r="M21" s="76" t="n">
        <f aca="false">H21/Settings!$B$20</f>
        <v>0.000433610704508386</v>
      </c>
      <c r="N21" s="77" t="n">
        <f aca="false">E21*Settings!$B$3</f>
        <v>12.8010524528942</v>
      </c>
      <c r="O21" s="77" t="n">
        <f aca="false">IF(E21&gt;0,(AF21-N21)/SQRT(E21*Settings!$B$3*(1-Settings!$B$3)),0)</f>
        <v>0.0578112035139011</v>
      </c>
      <c r="P21" s="77" t="n">
        <f aca="false">MAX(0,AF21-N21)</f>
        <v>0.198947547105753</v>
      </c>
      <c r="Q21" s="51" t="n">
        <f aca="false">IF(E21&gt;=Settings!$B$4,(AF21+Settings!$B$7*Settings!$B$3)/(E21+Settings!$B$7),Settings!$B$3)</f>
        <v>0.0758497446564495</v>
      </c>
      <c r="R21" s="78" t="n">
        <f aca="false">PERCENTRANK($H$2:$H$1780,H21,6)</f>
        <v>0.990439</v>
      </c>
      <c r="S21" s="78" t="n">
        <f aca="false">PERCENTRANK($Q$2:$Q$1780,Q21,6)</f>
        <v>0.93757</v>
      </c>
      <c r="T21" s="78" t="n">
        <f aca="false">PERCENTRANK($F$2:$F$1780,F21,6)</f>
        <v>0.980315</v>
      </c>
      <c r="U21" s="79" t="n">
        <f aca="false">IF(F21&gt;0,ROUND((Settings!$B$8*T21+Settings!$B$9*R21+Settings!$B$10*S21)/SUM(Settings!$B$8:$B$10),10),0)</f>
        <v>0.9694413333</v>
      </c>
      <c r="V21" s="71" t="n">
        <f aca="false">IF(U21&gt;0,RANK(U21,$U$2:$U$1780)+COUNTIF($U$2:U21,U21)-1,"")</f>
        <v>20</v>
      </c>
      <c r="W21" s="71" t="str">
        <f aca="false">IF(V21="","",IF(V21&lt;=Settings!$B$11,"1 - Fix first",IF(V21&lt;=Settings!$B$12,"2 - Review","3 - Monitor")))</f>
        <v>1 - Fix first</v>
      </c>
      <c r="X21" s="71" t="str">
        <f aca="false">IF(AND(E21&gt;=Settings!$B$4,AF21&gt;=Settings!$B$5,O21&gt;=Settings!$B$6),"HIGH RATE","")</f>
        <v/>
      </c>
      <c r="Y21" s="71" t="n">
        <f aca="false">IF(F21&gt;0,RANK(F21,$F$2:$F$1780)+COUNTIF($F$2:F21,F21)-1,"")</f>
        <v>35</v>
      </c>
      <c r="Z21" s="71" t="n">
        <f aca="false">IF(H21&gt;0,RANK(H21,$H$2:$H$1780)+COUNTIF($H$2:H21,H21)-1,"")</f>
        <v>18</v>
      </c>
      <c r="AA21" s="71" t="n">
        <f aca="false">IF(AC21="","",RANK(AC21,$AC$2:$AC$1780)+COUNTIF($AC$2:AC21,AC21)-1)</f>
        <v>112</v>
      </c>
      <c r="AB21" s="71" t="str">
        <f aca="false">IF(AD21="","",RANK(AD21,$AD$2:$AD$1780)+COUNTIF($AD$2:AD21,AD21)-1)</f>
        <v/>
      </c>
      <c r="AC21" s="71" t="n">
        <f aca="false">IF(AND(AF21&gt;0,E21&gt;=Settings!$B$4),ROUND(J21,10),"")</f>
        <v>0.0760233918</v>
      </c>
      <c r="AD21" s="71" t="str">
        <f aca="false">IF(X21="HIGH RATE",ROUND(O21,10),"")</f>
        <v/>
      </c>
      <c r="AE21" s="71" t="s">
        <v>60</v>
      </c>
      <c r="AF21" s="73" t="n">
        <f aca="false">SUMIFS(Detail!$L$2:$L$9168,Detail!$C$2:$C$9168,$A21)</f>
        <v>13</v>
      </c>
      <c r="AG21" s="74" t="n">
        <f aca="false">SUMIFS(Detail!$N$2:$N$9168,Detail!$C$2:$C$9168,$A21)</f>
        <v>1121.75</v>
      </c>
    </row>
    <row r="22" customFormat="false" ht="15" hidden="false" customHeight="false" outlineLevel="0" collapsed="false">
      <c r="A22" s="71" t="s">
        <v>1268</v>
      </c>
      <c r="B22" s="71" t="s">
        <v>2515</v>
      </c>
      <c r="C22" s="71" t="s">
        <v>217</v>
      </c>
      <c r="D22" s="71" t="str">
        <f aca="false">IFERROR(INDEX('Brand Map'!$B$4:$B$125,MATCH(C22,'Brand Map'!$A$4:$A$125,0)),"Other")</f>
        <v>AUMJ</v>
      </c>
      <c r="E22" s="73" t="n">
        <f aca="false">SUMIFS(Detail!$K$2:$K$9168,Detail!$C$2:$C$9168,$A22)</f>
        <v>38</v>
      </c>
      <c r="F22" s="73" t="n">
        <f aca="false">SUMIFS(Detail!$E$2:$E$9168,Detail!$C$2:$C$9168,$A22)</f>
        <v>16</v>
      </c>
      <c r="G22" s="74" t="n">
        <f aca="false">SUMIFS(Detail!$M$2:$M$9168,Detail!$C$2:$C$9168,$A22)</f>
        <v>3852.78</v>
      </c>
      <c r="H22" s="74" t="n">
        <f aca="false">SUMIFS(Detail!$D$2:$D$9168,Detail!$C$2:$C$9168,$A22)</f>
        <v>1832.99</v>
      </c>
      <c r="I22" s="74" t="n">
        <v>16714.51</v>
      </c>
      <c r="J22" s="51" t="n">
        <f aca="false">IF(E22&gt;0,AF22/E22,0)</f>
        <v>0.236842105263158</v>
      </c>
      <c r="K22" s="51" t="n">
        <f aca="false">IF(G22&gt;0,AG22/G22,0)</f>
        <v>0.244426102710251</v>
      </c>
      <c r="L22" s="75" t="n">
        <f aca="false">H22/Settings!$B$16</f>
        <v>0.00366327899113426</v>
      </c>
      <c r="M22" s="76" t="n">
        <f aca="false">H22/Settings!$B$20</f>
        <v>0.000142299024296489</v>
      </c>
      <c r="N22" s="77" t="n">
        <f aca="false">E22*Settings!$B$3</f>
        <v>2.84467832286539</v>
      </c>
      <c r="O22" s="77" t="n">
        <f aca="false">IF(E22&gt;0,(AF22-N22)/SQRT(E22*Settings!$B$3*(1-Settings!$B$3)),0)</f>
        <v>3.7942892261241</v>
      </c>
      <c r="P22" s="77" t="n">
        <f aca="false">MAX(0,AF22-N22)</f>
        <v>6.15532167713461</v>
      </c>
      <c r="Q22" s="51" t="n">
        <f aca="false">IF(E22&gt;=Settings!$B$4,(AF22+Settings!$B$7*Settings!$B$3)/(E22+Settings!$B$7),Settings!$B$3)</f>
        <v>0.165379392293329</v>
      </c>
      <c r="R22" s="78" t="n">
        <f aca="false">PERCENTRANK($H$2:$H$1780,H22,6)</f>
        <v>0.964004</v>
      </c>
      <c r="S22" s="78" t="n">
        <f aca="false">PERCENTRANK($Q$2:$Q$1780,Q22,6)</f>
        <v>0.999438</v>
      </c>
      <c r="T22" s="78" t="n">
        <f aca="false">PERCENTRANK($F$2:$F$1780,F22,6)</f>
        <v>0.943757</v>
      </c>
      <c r="U22" s="79" t="n">
        <f aca="false">IF(F22&gt;0,ROUND((Settings!$B$8*T22+Settings!$B$9*R22+Settings!$B$10*S22)/SUM(Settings!$B$8:$B$10),10),0)</f>
        <v>0.9690663333</v>
      </c>
      <c r="V22" s="71" t="n">
        <f aca="false">IF(U22&gt;0,RANK(U22,$U$2:$U$1780)+COUNTIF($U$2:U22,U22)-1,"")</f>
        <v>21</v>
      </c>
      <c r="W22" s="71" t="str">
        <f aca="false">IF(V22="","",IF(V22&lt;=Settings!$B$11,"1 - Fix first",IF(V22&lt;=Settings!$B$12,"2 - Review","3 - Monitor")))</f>
        <v>1 - Fix first</v>
      </c>
      <c r="X22" s="71" t="str">
        <f aca="false">IF(AND(E22&gt;=Settings!$B$4,AF22&gt;=Settings!$B$5,O22&gt;=Settings!$B$6),"HIGH RATE","")</f>
        <v>HIGH RATE</v>
      </c>
      <c r="Y22" s="71" t="n">
        <f aca="false">IF(F22&gt;0,RANK(F22,$F$2:$F$1780)+COUNTIF($F$2:F22,F22)-1,"")</f>
        <v>96</v>
      </c>
      <c r="Z22" s="71" t="n">
        <f aca="false">IF(H22&gt;0,RANK(H22,$H$2:$H$1780)+COUNTIF($H$2:H22,H22)-1,"")</f>
        <v>65</v>
      </c>
      <c r="AA22" s="71" t="n">
        <f aca="false">IF(AC22="","",RANK(AC22,$AC$2:$AC$1780)+COUNTIF($AC$2:AC22,AC22)-1)</f>
        <v>1</v>
      </c>
      <c r="AB22" s="71" t="n">
        <f aca="false">IF(AD22="","",RANK(AD22,$AD$2:$AD$1780)+COUNTIF($AD$2:AD22,AD22)-1)</f>
        <v>3</v>
      </c>
      <c r="AC22" s="71" t="n">
        <f aca="false">IF(AND(AF22&gt;0,E22&gt;=Settings!$B$4),ROUND(J22,10),"")</f>
        <v>0.2368421053</v>
      </c>
      <c r="AD22" s="71" t="n">
        <f aca="false">IF(X22="HIGH RATE",ROUND(O22,10),"")</f>
        <v>3.7942892261</v>
      </c>
      <c r="AE22" s="71" t="s">
        <v>60</v>
      </c>
      <c r="AF22" s="73" t="n">
        <f aca="false">SUMIFS(Detail!$L$2:$L$9168,Detail!$C$2:$C$9168,$A22)</f>
        <v>9</v>
      </c>
      <c r="AG22" s="74" t="n">
        <f aca="false">SUMIFS(Detail!$N$2:$N$9168,Detail!$C$2:$C$9168,$A22)</f>
        <v>941.72</v>
      </c>
    </row>
    <row r="23" customFormat="false" ht="15" hidden="false" customHeight="false" outlineLevel="0" collapsed="false">
      <c r="A23" s="71" t="s">
        <v>944</v>
      </c>
      <c r="B23" s="71" t="s">
        <v>2503</v>
      </c>
      <c r="C23" s="71" t="s">
        <v>225</v>
      </c>
      <c r="D23" s="71" t="str">
        <f aca="false">IFERROR(INDEX('Brand Map'!$B$4:$B$125,MATCH(C23,'Brand Map'!$A$4:$A$125,0)),"Other")</f>
        <v>AUSGF</v>
      </c>
      <c r="E23" s="73" t="n">
        <f aca="false">SUMIFS(Detail!$K$2:$K$9168,Detail!$C$2:$C$9168,$A23)</f>
        <v>315</v>
      </c>
      <c r="F23" s="73" t="n">
        <f aca="false">SUMIFS(Detail!$E$2:$E$9168,Detail!$C$2:$C$9168,$A23)</f>
        <v>40</v>
      </c>
      <c r="G23" s="74" t="n">
        <f aca="false">SUMIFS(Detail!$M$2:$M$9168,Detail!$C$2:$C$9168,$A23)</f>
        <v>28298.5</v>
      </c>
      <c r="H23" s="74" t="n">
        <f aca="false">SUMIFS(Detail!$D$2:$D$9168,Detail!$C$2:$C$9168,$A23)</f>
        <v>3482.27</v>
      </c>
      <c r="I23" s="74" t="n">
        <v>95200.07</v>
      </c>
      <c r="J23" s="51" t="n">
        <f aca="false">IF(E23&gt;0,AF23/E23,0)</f>
        <v>0.0825396825396825</v>
      </c>
      <c r="K23" s="51" t="n">
        <f aca="false">IF(G23&gt;0,AG23/G23,0)</f>
        <v>0.076651765994664</v>
      </c>
      <c r="L23" s="75" t="n">
        <f aca="false">H23/Settings!$B$16</f>
        <v>0.00695940868878559</v>
      </c>
      <c r="M23" s="76" t="n">
        <f aca="false">H23/Settings!$B$20</f>
        <v>0.000270336239334059</v>
      </c>
      <c r="N23" s="77" t="n">
        <f aca="false">E23*Settings!$B$3</f>
        <v>23.5808860974368</v>
      </c>
      <c r="O23" s="77" t="n">
        <f aca="false">IF(E23&gt;0,(AF23-N23)/SQRT(E23*Settings!$B$3*(1-Settings!$B$3)),0)</f>
        <v>0.517931729214582</v>
      </c>
      <c r="P23" s="77" t="n">
        <f aca="false">MAX(0,AF23-N23)</f>
        <v>2.41911390256323</v>
      </c>
      <c r="Q23" s="51" t="n">
        <f aca="false">IF(E23&gt;=Settings!$B$4,(AF23+Settings!$B$7*Settings!$B$3)/(E23+Settings!$B$7),Settings!$B$3)</f>
        <v>0.0818718802201344</v>
      </c>
      <c r="R23" s="78" t="n">
        <f aca="false">PERCENTRANK($H$2:$H$1780,H23,6)</f>
        <v>0.983127</v>
      </c>
      <c r="S23" s="78" t="n">
        <f aca="false">PERCENTRANK($Q$2:$Q$1780,Q23,6)</f>
        <v>0.949381</v>
      </c>
      <c r="T23" s="78" t="n">
        <f aca="false">PERCENTRANK($F$2:$F$1780,F23,6)</f>
        <v>0.973566</v>
      </c>
      <c r="U23" s="79" t="n">
        <f aca="false">IF(F23&gt;0,ROUND((Settings!$B$8*T23+Settings!$B$9*R23+Settings!$B$10*S23)/SUM(Settings!$B$8:$B$10),10),0)</f>
        <v>0.9686913333</v>
      </c>
      <c r="V23" s="71" t="n">
        <f aca="false">IF(U23&gt;0,RANK(U23,$U$2:$U$1780)+COUNTIF($U$2:U23,U23)-1,"")</f>
        <v>22</v>
      </c>
      <c r="W23" s="71" t="str">
        <f aca="false">IF(V23="","",IF(V23&lt;=Settings!$B$11,"1 - Fix first",IF(V23&lt;=Settings!$B$12,"2 - Review","3 - Monitor")))</f>
        <v>1 - Fix first</v>
      </c>
      <c r="X23" s="71" t="str">
        <f aca="false">IF(AND(E23&gt;=Settings!$B$4,AF23&gt;=Settings!$B$5,O23&gt;=Settings!$B$6),"HIGH RATE","")</f>
        <v/>
      </c>
      <c r="Y23" s="71" t="n">
        <f aca="false">IF(F23&gt;0,RANK(F23,$F$2:$F$1780)+COUNTIF($F$2:F23,F23)-1,"")</f>
        <v>48</v>
      </c>
      <c r="Z23" s="71" t="n">
        <f aca="false">IF(H23&gt;0,RANK(H23,$H$2:$H$1780)+COUNTIF($H$2:H23,H23)-1,"")</f>
        <v>31</v>
      </c>
      <c r="AA23" s="71" t="n">
        <f aca="false">IF(AC23="","",RANK(AC23,$AC$2:$AC$1780)+COUNTIF($AC$2:AC23,AC23)-1)</f>
        <v>96</v>
      </c>
      <c r="AB23" s="71" t="str">
        <f aca="false">IF(AD23="","",RANK(AD23,$AD$2:$AD$1780)+COUNTIF($AD$2:AD23,AD23)-1)</f>
        <v/>
      </c>
      <c r="AC23" s="71" t="n">
        <f aca="false">IF(AND(AF23&gt;0,E23&gt;=Settings!$B$4),ROUND(J23,10),"")</f>
        <v>0.0825396825</v>
      </c>
      <c r="AD23" s="71" t="str">
        <f aca="false">IF(X23="HIGH RATE",ROUND(O23,10),"")</f>
        <v/>
      </c>
      <c r="AE23" s="71" t="s">
        <v>59</v>
      </c>
      <c r="AF23" s="73" t="n">
        <f aca="false">SUMIFS(Detail!$L$2:$L$9168,Detail!$C$2:$C$9168,$A23)</f>
        <v>26</v>
      </c>
      <c r="AG23" s="74" t="n">
        <f aca="false">SUMIFS(Detail!$N$2:$N$9168,Detail!$C$2:$C$9168,$A23)</f>
        <v>2169.13</v>
      </c>
    </row>
    <row r="24" customFormat="false" ht="15" hidden="false" customHeight="false" outlineLevel="0" collapsed="false">
      <c r="A24" s="71" t="s">
        <v>937</v>
      </c>
      <c r="B24" s="71" t="s">
        <v>2516</v>
      </c>
      <c r="C24" s="71" t="s">
        <v>235</v>
      </c>
      <c r="D24" s="71" t="str">
        <f aca="false">IFERROR(INDEX('Brand Map'!$B$4:$B$125,MATCH(C24,'Brand Map'!$A$4:$A$125,0)),"Other")</f>
        <v>AURP</v>
      </c>
      <c r="E24" s="73" t="n">
        <f aca="false">SUMIFS(Detail!$K$2:$K$9168,Detail!$C$2:$C$9168,$A24)</f>
        <v>1126</v>
      </c>
      <c r="F24" s="73" t="n">
        <f aca="false">SUMIFS(Detail!$E$2:$E$9168,Detail!$C$2:$C$9168,$A24)</f>
        <v>112</v>
      </c>
      <c r="G24" s="74" t="n">
        <f aca="false">SUMIFS(Detail!$M$2:$M$9168,Detail!$C$2:$C$9168,$A24)</f>
        <v>12262.08</v>
      </c>
      <c r="H24" s="74" t="n">
        <f aca="false">SUMIFS(Detail!$D$2:$D$9168,Detail!$C$2:$C$9168,$A24)</f>
        <v>1180.39</v>
      </c>
      <c r="I24" s="74" t="n">
        <v>25437</v>
      </c>
      <c r="J24" s="51" t="n">
        <f aca="false">IF(E24&gt;0,AF24/E24,0)</f>
        <v>0.086145648312611</v>
      </c>
      <c r="K24" s="51" t="n">
        <f aca="false">IF(G24&gt;0,AG24/G24,0)</f>
        <v>0.083168597823534</v>
      </c>
      <c r="L24" s="75" t="n">
        <f aca="false">H24/Settings!$B$16</f>
        <v>0.0023590406321611</v>
      </c>
      <c r="M24" s="76" t="n">
        <f aca="false">H24/Settings!$B$20</f>
        <v>9.16362584025734E-005</v>
      </c>
      <c r="N24" s="77" t="n">
        <f aca="false">E24*Settings!$B$3</f>
        <v>84.2923103038533</v>
      </c>
      <c r="O24" s="77" t="n">
        <f aca="false">IF(E24&gt;0,(AF24-N24)/SQRT(E24*Settings!$B$3*(1-Settings!$B$3)),0)</f>
        <v>1.43902680282021</v>
      </c>
      <c r="P24" s="77" t="n">
        <f aca="false">MAX(0,AF24-N24)</f>
        <v>12.7076896961467</v>
      </c>
      <c r="Q24" s="51" t="n">
        <f aca="false">IF(E24&gt;=Settings!$B$4,(AF24+Settings!$B$7*Settings!$B$3)/(E24+Settings!$B$7),Settings!$B$3)</f>
        <v>0.0858527670207148</v>
      </c>
      <c r="R24" s="78" t="n">
        <f aca="false">PERCENTRANK($H$2:$H$1780,H24,6)</f>
        <v>0.951069</v>
      </c>
      <c r="S24" s="78" t="n">
        <f aca="false">PERCENTRANK($Q$2:$Q$1780,Q24,6)</f>
        <v>0.96063</v>
      </c>
      <c r="T24" s="78" t="n">
        <f aca="false">PERCENTRANK($F$2:$F$1780,F24,6)</f>
        <v>0.993813</v>
      </c>
      <c r="U24" s="79" t="n">
        <f aca="false">IF(F24&gt;0,ROUND((Settings!$B$8*T24+Settings!$B$9*R24+Settings!$B$10*S24)/SUM(Settings!$B$8:$B$10),10),0)</f>
        <v>0.968504</v>
      </c>
      <c r="V24" s="71" t="n">
        <f aca="false">IF(U24&gt;0,RANK(U24,$U$2:$U$1780)+COUNTIF($U$2:U24,U24)-1,"")</f>
        <v>23</v>
      </c>
      <c r="W24" s="71" t="str">
        <f aca="false">IF(V24="","",IF(V24&lt;=Settings!$B$11,"1 - Fix first",IF(V24&lt;=Settings!$B$12,"2 - Review","3 - Monitor")))</f>
        <v>1 - Fix first</v>
      </c>
      <c r="X24" s="71" t="str">
        <f aca="false">IF(AND(E24&gt;=Settings!$B$4,AF24&gt;=Settings!$B$5,O24&gt;=Settings!$B$6),"HIGH RATE","")</f>
        <v/>
      </c>
      <c r="Y24" s="71" t="n">
        <f aca="false">IF(F24&gt;0,RANK(F24,$F$2:$F$1780)+COUNTIF($F$2:F24,F24)-1,"")</f>
        <v>12</v>
      </c>
      <c r="Z24" s="71" t="n">
        <f aca="false">IF(H24&gt;0,RANK(H24,$H$2:$H$1780)+COUNTIF($H$2:H24,H24)-1,"")</f>
        <v>88</v>
      </c>
      <c r="AA24" s="71" t="n">
        <f aca="false">IF(AC24="","",RANK(AC24,$AC$2:$AC$1780)+COUNTIF($AC$2:AC24,AC24)-1)</f>
        <v>86</v>
      </c>
      <c r="AB24" s="71" t="str">
        <f aca="false">IF(AD24="","",RANK(AD24,$AD$2:$AD$1780)+COUNTIF($AD$2:AD24,AD24)-1)</f>
        <v/>
      </c>
      <c r="AC24" s="71" t="n">
        <f aca="false">IF(AND(AF24&gt;0,E24&gt;=Settings!$B$4),ROUND(J24,10),"")</f>
        <v>0.0861456483</v>
      </c>
      <c r="AD24" s="71" t="str">
        <f aca="false">IF(X24="HIGH RATE",ROUND(O24,10),"")</f>
        <v/>
      </c>
      <c r="AE24" s="71" t="s">
        <v>59</v>
      </c>
      <c r="AF24" s="73" t="n">
        <f aca="false">SUMIFS(Detail!$L$2:$L$9168,Detail!$C$2:$C$9168,$A24)</f>
        <v>97</v>
      </c>
      <c r="AG24" s="74" t="n">
        <f aca="false">SUMIFS(Detail!$N$2:$N$9168,Detail!$C$2:$C$9168,$A24)</f>
        <v>1019.82</v>
      </c>
    </row>
    <row r="25" customFormat="false" ht="15" hidden="false" customHeight="false" outlineLevel="0" collapsed="false">
      <c r="A25" s="71" t="s">
        <v>1406</v>
      </c>
      <c r="B25" s="71" t="s">
        <v>2517</v>
      </c>
      <c r="C25" s="71" t="s">
        <v>213</v>
      </c>
      <c r="D25" s="71" t="str">
        <f aca="false">IFERROR(INDEX('Brand Map'!$B$4:$B$125,MATCH(C25,'Brand Map'!$A$4:$A$125,0)),"Other")</f>
        <v>AU</v>
      </c>
      <c r="E25" s="73" t="n">
        <f aca="false">SUMIFS(Detail!$K$2:$K$9168,Detail!$C$2:$C$9168,$A25)</f>
        <v>111</v>
      </c>
      <c r="F25" s="73" t="n">
        <f aca="false">SUMIFS(Detail!$E$2:$E$9168,Detail!$C$2:$C$9168,$A25)</f>
        <v>16</v>
      </c>
      <c r="G25" s="74" t="n">
        <f aca="false">SUMIFS(Detail!$M$2:$M$9168,Detail!$C$2:$C$9168,$A25)</f>
        <v>12881.23</v>
      </c>
      <c r="H25" s="74" t="n">
        <f aca="false">SUMIFS(Detail!$D$2:$D$9168,Detail!$C$2:$C$9168,$A25)</f>
        <v>1912.71</v>
      </c>
      <c r="I25" s="74" t="n">
        <v>38950.18</v>
      </c>
      <c r="J25" s="51" t="n">
        <f aca="false">IF(E25&gt;0,AF25/E25,0)</f>
        <v>0.144144144144144</v>
      </c>
      <c r="K25" s="51" t="n">
        <f aca="false">IF(G25&gt;0,AG25/G25,0)</f>
        <v>0.148488149035457</v>
      </c>
      <c r="L25" s="75" t="n">
        <f aca="false">H25/Settings!$B$16</f>
        <v>0.00382260151944768</v>
      </c>
      <c r="M25" s="76" t="n">
        <f aca="false">H25/Settings!$B$20</f>
        <v>0.000148487862324474</v>
      </c>
      <c r="N25" s="77" t="n">
        <f aca="false">E25*Settings!$B$3</f>
        <v>8.30945510100153</v>
      </c>
      <c r="O25" s="77" t="n">
        <f aca="false">IF(E25&gt;0,(AF25-N25)/SQRT(E25*Settings!$B$3*(1-Settings!$B$3)),0)</f>
        <v>2.77374862195491</v>
      </c>
      <c r="P25" s="77" t="n">
        <f aca="false">MAX(0,AF25-N25)</f>
        <v>7.69054489899847</v>
      </c>
      <c r="Q25" s="51" t="n">
        <f aca="false">IF(E25&gt;=Settings!$B$4,(AF25+Settings!$B$7*Settings!$B$3)/(E25+Settings!$B$7),Settings!$B$3)</f>
        <v>0.129402827488981</v>
      </c>
      <c r="R25" s="78" t="n">
        <f aca="false">PERCENTRANK($H$2:$H$1780,H25,6)</f>
        <v>0.965129</v>
      </c>
      <c r="S25" s="78" t="n">
        <f aca="false">PERCENTRANK($Q$2:$Q$1780,Q25,6)</f>
        <v>0.995501</v>
      </c>
      <c r="T25" s="78" t="n">
        <f aca="false">PERCENTRANK($F$2:$F$1780,F25,6)</f>
        <v>0.943757</v>
      </c>
      <c r="U25" s="79" t="n">
        <f aca="false">IF(F25&gt;0,ROUND((Settings!$B$8*T25+Settings!$B$9*R25+Settings!$B$10*S25)/SUM(Settings!$B$8:$B$10),10),0)</f>
        <v>0.968129</v>
      </c>
      <c r="V25" s="71" t="n">
        <f aca="false">IF(U25&gt;0,RANK(U25,$U$2:$U$1780)+COUNTIF($U$2:U25,U25)-1,"")</f>
        <v>24</v>
      </c>
      <c r="W25" s="71" t="str">
        <f aca="false">IF(V25="","",IF(V25&lt;=Settings!$B$11,"1 - Fix first",IF(V25&lt;=Settings!$B$12,"2 - Review","3 - Monitor")))</f>
        <v>1 - Fix first</v>
      </c>
      <c r="X25" s="71" t="str">
        <f aca="false">IF(AND(E25&gt;=Settings!$B$4,AF25&gt;=Settings!$B$5,O25&gt;=Settings!$B$6),"HIGH RATE","")</f>
        <v/>
      </c>
      <c r="Y25" s="71" t="n">
        <f aca="false">IF(F25&gt;0,RANK(F25,$F$2:$F$1780)+COUNTIF($F$2:F25,F25)-1,"")</f>
        <v>97</v>
      </c>
      <c r="Z25" s="71" t="n">
        <f aca="false">IF(H25&gt;0,RANK(H25,$H$2:$H$1780)+COUNTIF($H$2:H25,H25)-1,"")</f>
        <v>63</v>
      </c>
      <c r="AA25" s="71" t="n">
        <f aca="false">IF(AC25="","",RANK(AC25,$AC$2:$AC$1780)+COUNTIF($AC$2:AC25,AC25)-1)</f>
        <v>11</v>
      </c>
      <c r="AB25" s="71" t="str">
        <f aca="false">IF(AD25="","",RANK(AD25,$AD$2:$AD$1780)+COUNTIF($AD$2:AD25,AD25)-1)</f>
        <v/>
      </c>
      <c r="AC25" s="71" t="n">
        <f aca="false">IF(AND(AF25&gt;0,E25&gt;=Settings!$B$4),ROUND(J25,10),"")</f>
        <v>0.1441441441</v>
      </c>
      <c r="AD25" s="71" t="str">
        <f aca="false">IF(X25="HIGH RATE",ROUND(O25,10),"")</f>
        <v/>
      </c>
      <c r="AE25" s="71" t="s">
        <v>59</v>
      </c>
      <c r="AF25" s="73" t="n">
        <f aca="false">SUMIFS(Detail!$L$2:$L$9168,Detail!$C$2:$C$9168,$A25)</f>
        <v>16</v>
      </c>
      <c r="AG25" s="74" t="n">
        <f aca="false">SUMIFS(Detail!$N$2:$N$9168,Detail!$C$2:$C$9168,$A25)</f>
        <v>1912.71</v>
      </c>
    </row>
    <row r="26" customFormat="false" ht="15" hidden="false" customHeight="false" outlineLevel="0" collapsed="false">
      <c r="A26" s="71" t="s">
        <v>2160</v>
      </c>
      <c r="B26" s="71" t="s">
        <v>2518</v>
      </c>
      <c r="C26" s="71" t="s">
        <v>213</v>
      </c>
      <c r="D26" s="71" t="str">
        <f aca="false">IFERROR(INDEX('Brand Map'!$B$4:$B$125,MATCH(C26,'Brand Map'!$A$4:$A$125,0)),"Other")</f>
        <v>AU</v>
      </c>
      <c r="E26" s="73" t="n">
        <f aca="false">SUMIFS(Detail!$K$2:$K$9168,Detail!$C$2:$C$9168,$A26)</f>
        <v>291</v>
      </c>
      <c r="F26" s="73" t="n">
        <f aca="false">SUMIFS(Detail!$E$2:$E$9168,Detail!$C$2:$C$9168,$A26)</f>
        <v>29</v>
      </c>
      <c r="G26" s="74" t="n">
        <f aca="false">SUMIFS(Detail!$M$2:$M$9168,Detail!$C$2:$C$9168,$A26)</f>
        <v>23877.78</v>
      </c>
      <c r="H26" s="74" t="n">
        <f aca="false">SUMIFS(Detail!$D$2:$D$9168,Detail!$C$2:$C$9168,$A26)</f>
        <v>2324.71</v>
      </c>
      <c r="I26" s="74" t="n">
        <v>52182.76</v>
      </c>
      <c r="J26" s="51" t="n">
        <f aca="false">IF(E26&gt;0,AF26/E26,0)</f>
        <v>0.0927835051546392</v>
      </c>
      <c r="K26" s="51" t="n">
        <f aca="false">IF(G26&gt;0,AG26/G26,0)</f>
        <v>0.0908899403545891</v>
      </c>
      <c r="L26" s="75" t="n">
        <f aca="false">H26/Settings!$B$16</f>
        <v>0.00464599441539764</v>
      </c>
      <c r="M26" s="76" t="n">
        <f aca="false">H26/Settings!$B$20</f>
        <v>0.000180472323783704</v>
      </c>
      <c r="N26" s="77" t="n">
        <f aca="false">E26*Settings!$B$3</f>
        <v>21.7842471566797</v>
      </c>
      <c r="O26" s="77" t="n">
        <f aca="false">IF(E26&gt;0,(AF26-N26)/SQRT(E26*Settings!$B$3*(1-Settings!$B$3)),0)</f>
        <v>1.16182839354985</v>
      </c>
      <c r="P26" s="77" t="n">
        <f aca="false">MAX(0,AF26-N26)</f>
        <v>5.21575284332032</v>
      </c>
      <c r="Q26" s="51" t="n">
        <f aca="false">IF(E26&gt;=Settings!$B$4,(AF26+Settings!$B$7*Settings!$B$3)/(E26+Settings!$B$7),Settings!$B$3)</f>
        <v>0.0911084070901756</v>
      </c>
      <c r="R26" s="78" t="n">
        <f aca="false">PERCENTRANK($H$2:$H$1780,H26,6)</f>
        <v>0.970191</v>
      </c>
      <c r="S26" s="78" t="n">
        <f aca="false">PERCENTRANK($Q$2:$Q$1780,Q26,6)</f>
        <v>0.969629</v>
      </c>
      <c r="T26" s="78" t="n">
        <f aca="false">PERCENTRANK($F$2:$F$1780,F26,6)</f>
        <v>0.962317</v>
      </c>
      <c r="U26" s="79" t="n">
        <f aca="false">IF(F26&gt;0,ROUND((Settings!$B$8*T26+Settings!$B$9*R26+Settings!$B$10*S26)/SUM(Settings!$B$8:$B$10),10),0)</f>
        <v>0.967379</v>
      </c>
      <c r="V26" s="71" t="n">
        <f aca="false">IF(U26&gt;0,RANK(U26,$U$2:$U$1780)+COUNTIF($U$2:U26,U26)-1,"")</f>
        <v>25</v>
      </c>
      <c r="W26" s="71" t="str">
        <f aca="false">IF(V26="","",IF(V26&lt;=Settings!$B$11,"1 - Fix first",IF(V26&lt;=Settings!$B$12,"2 - Review","3 - Monitor")))</f>
        <v>1 - Fix first</v>
      </c>
      <c r="X26" s="71" t="str">
        <f aca="false">IF(AND(E26&gt;=Settings!$B$4,AF26&gt;=Settings!$B$5,O26&gt;=Settings!$B$6),"HIGH RATE","")</f>
        <v/>
      </c>
      <c r="Y26" s="71" t="n">
        <f aca="false">IF(F26&gt;0,RANK(F26,$F$2:$F$1780)+COUNTIF($F$2:F26,F26)-1,"")</f>
        <v>67</v>
      </c>
      <c r="Z26" s="71" t="n">
        <f aca="false">IF(H26&gt;0,RANK(H26,$H$2:$H$1780)+COUNTIF($H$2:H26,H26)-1,"")</f>
        <v>54</v>
      </c>
      <c r="AA26" s="71" t="n">
        <f aca="false">IF(AC26="","",RANK(AC26,$AC$2:$AC$1780)+COUNTIF($AC$2:AC26,AC26)-1)</f>
        <v>65</v>
      </c>
      <c r="AB26" s="71" t="str">
        <f aca="false">IF(AD26="","",RANK(AD26,$AD$2:$AD$1780)+COUNTIF($AD$2:AD26,AD26)-1)</f>
        <v/>
      </c>
      <c r="AC26" s="71" t="n">
        <f aca="false">IF(AND(AF26&gt;0,E26&gt;=Settings!$B$4),ROUND(J26,10),"")</f>
        <v>0.0927835052</v>
      </c>
      <c r="AD26" s="71" t="str">
        <f aca="false">IF(X26="HIGH RATE",ROUND(O26,10),"")</f>
        <v/>
      </c>
      <c r="AE26" s="71" t="s">
        <v>59</v>
      </c>
      <c r="AF26" s="73" t="n">
        <f aca="false">SUMIFS(Detail!$L$2:$L$9168,Detail!$C$2:$C$9168,$A26)</f>
        <v>27</v>
      </c>
      <c r="AG26" s="74" t="n">
        <f aca="false">SUMIFS(Detail!$N$2:$N$9168,Detail!$C$2:$C$9168,$A26)</f>
        <v>2170.25</v>
      </c>
    </row>
    <row r="27" customFormat="false" ht="15" hidden="false" customHeight="false" outlineLevel="0" collapsed="false">
      <c r="A27" s="71" t="s">
        <v>602</v>
      </c>
      <c r="B27" s="71" t="s">
        <v>603</v>
      </c>
      <c r="C27" s="71" t="s">
        <v>304</v>
      </c>
      <c r="D27" s="71" t="str">
        <f aca="false">IFERROR(INDEX('Brand Map'!$B$4:$B$125,MATCH(C27,'Brand Map'!$A$4:$A$125,0)),"Other")</f>
        <v>AUSRP</v>
      </c>
      <c r="E27" s="73" t="n">
        <f aca="false">SUMIFS(Detail!$K$2:$K$9168,Detail!$C$2:$C$9168,$A27)</f>
        <v>927</v>
      </c>
      <c r="F27" s="73" t="n">
        <f aca="false">SUMIFS(Detail!$E$2:$E$9168,Detail!$C$2:$C$9168,$A27)</f>
        <v>152</v>
      </c>
      <c r="G27" s="74" t="n">
        <f aca="false">SUMIFS(Detail!$M$2:$M$9168,Detail!$C$2:$C$9168,$A27)</f>
        <v>8416.82</v>
      </c>
      <c r="H27" s="74" t="n">
        <f aca="false">SUMIFS(Detail!$D$2:$D$9168,Detail!$C$2:$C$9168,$A27)</f>
        <v>1385.93</v>
      </c>
      <c r="I27" s="74" t="n">
        <v>26266.74</v>
      </c>
      <c r="J27" s="51" t="n">
        <f aca="false">IF(E27&gt;0,AF27/E27,0)</f>
        <v>0.0819848975188781</v>
      </c>
      <c r="K27" s="51" t="n">
        <f aca="false">IF(G27&gt;0,AG27/G27,0)</f>
        <v>0.0790286592798705</v>
      </c>
      <c r="L27" s="75" t="n">
        <f aca="false">H27/Settings!$B$16</f>
        <v>0.00276981775797069</v>
      </c>
      <c r="M27" s="76" t="n">
        <f aca="false">H27/Settings!$B$20</f>
        <v>0.000107592778325705</v>
      </c>
      <c r="N27" s="77" t="n">
        <f aca="false">E27*Settings!$B$3</f>
        <v>69.3951790867425</v>
      </c>
      <c r="O27" s="77" t="n">
        <f aca="false">IF(E27&gt;0,(AF27-N27)/SQRT(E27*Settings!$B$3*(1-Settings!$B$3)),0)</f>
        <v>0.824313962641016</v>
      </c>
      <c r="P27" s="77" t="n">
        <f aca="false">MAX(0,AF27-N27)</f>
        <v>6.60482091325751</v>
      </c>
      <c r="Q27" s="51" t="n">
        <f aca="false">IF(E27&gt;=Settings!$B$4,(AF27+Settings!$B$7*Settings!$B$3)/(E27+Settings!$B$7),Settings!$B$3)</f>
        <v>0.0817615451159314</v>
      </c>
      <c r="R27" s="78" t="n">
        <f aca="false">PERCENTRANK($H$2:$H$1780,H27,6)</f>
        <v>0.957255</v>
      </c>
      <c r="S27" s="78" t="n">
        <f aca="false">PERCENTRANK($Q$2:$Q$1780,Q27,6)</f>
        <v>0.948819</v>
      </c>
      <c r="T27" s="78" t="n">
        <f aca="false">PERCENTRANK($F$2:$F$1780,F27,6)</f>
        <v>0.996063</v>
      </c>
      <c r="U27" s="79" t="n">
        <f aca="false">IF(F27&gt;0,ROUND((Settings!$B$8*T27+Settings!$B$9*R27+Settings!$B$10*S27)/SUM(Settings!$B$8:$B$10),10),0)</f>
        <v>0.967379</v>
      </c>
      <c r="V27" s="71" t="n">
        <f aca="false">IF(U27&gt;0,RANK(U27,$U$2:$U$1780)+COUNTIF($U$2:U27,U27)-1,"")</f>
        <v>26</v>
      </c>
      <c r="W27" s="71" t="str">
        <f aca="false">IF(V27="","",IF(V27&lt;=Settings!$B$11,"1 - Fix first",IF(V27&lt;=Settings!$B$12,"2 - Review","3 - Monitor")))</f>
        <v>2 - Review</v>
      </c>
      <c r="X27" s="71" t="str">
        <f aca="false">IF(AND(E27&gt;=Settings!$B$4,AF27&gt;=Settings!$B$5,O27&gt;=Settings!$B$6),"HIGH RATE","")</f>
        <v/>
      </c>
      <c r="Y27" s="71" t="n">
        <f aca="false">IF(F27&gt;0,RANK(F27,$F$2:$F$1780)+COUNTIF($F$2:F27,F27)-1,"")</f>
        <v>8</v>
      </c>
      <c r="Z27" s="71" t="n">
        <f aca="false">IF(H27&gt;0,RANK(H27,$H$2:$H$1780)+COUNTIF($H$2:H27,H27)-1,"")</f>
        <v>77</v>
      </c>
      <c r="AA27" s="71" t="n">
        <f aca="false">IF(AC27="","",RANK(AC27,$AC$2:$AC$1780)+COUNTIF($AC$2:AC27,AC27)-1)</f>
        <v>99</v>
      </c>
      <c r="AB27" s="71" t="str">
        <f aca="false">IF(AD27="","",RANK(AD27,$AD$2:$AD$1780)+COUNTIF($AD$2:AD27,AD27)-1)</f>
        <v/>
      </c>
      <c r="AC27" s="71" t="n">
        <f aca="false">IF(AND(AF27&gt;0,E27&gt;=Settings!$B$4),ROUND(J27,10),"")</f>
        <v>0.0819848975</v>
      </c>
      <c r="AD27" s="71" t="str">
        <f aca="false">IF(X27="HIGH RATE",ROUND(O27,10),"")</f>
        <v/>
      </c>
      <c r="AE27" s="71" t="s">
        <v>60</v>
      </c>
      <c r="AF27" s="73" t="n">
        <f aca="false">SUMIFS(Detail!$L$2:$L$9168,Detail!$C$2:$C$9168,$A27)</f>
        <v>76</v>
      </c>
      <c r="AG27" s="74" t="n">
        <f aca="false">SUMIFS(Detail!$N$2:$N$9168,Detail!$C$2:$C$9168,$A27)</f>
        <v>665.17</v>
      </c>
    </row>
    <row r="28" customFormat="false" ht="15" hidden="false" customHeight="false" outlineLevel="0" collapsed="false">
      <c r="A28" s="71" t="s">
        <v>153</v>
      </c>
      <c r="B28" s="71" t="s">
        <v>2519</v>
      </c>
      <c r="C28" s="71" t="s">
        <v>213</v>
      </c>
      <c r="D28" s="71" t="str">
        <f aca="false">IFERROR(INDEX('Brand Map'!$B$4:$B$125,MATCH(C28,'Brand Map'!$A$4:$A$125,0)),"Other")</f>
        <v>AU</v>
      </c>
      <c r="E28" s="73" t="n">
        <f aca="false">SUMIFS(Detail!$K$2:$K$9168,Detail!$C$2:$C$9168,$A28)</f>
        <v>48</v>
      </c>
      <c r="F28" s="73" t="n">
        <f aca="false">SUMIFS(Detail!$E$2:$E$9168,Detail!$C$2:$C$9168,$A28)</f>
        <v>11</v>
      </c>
      <c r="G28" s="74" t="n">
        <f aca="false">SUMIFS(Detail!$M$2:$M$9168,Detail!$C$2:$C$9168,$A28)</f>
        <v>13580.48</v>
      </c>
      <c r="H28" s="74" t="n">
        <f aca="false">SUMIFS(Detail!$D$2:$D$9168,Detail!$C$2:$C$9168,$A28)</f>
        <v>2932.31</v>
      </c>
      <c r="I28" s="74" t="n">
        <v>24509.44</v>
      </c>
      <c r="J28" s="51" t="n">
        <f aca="false">IF(E28&gt;0,AF28/E28,0)</f>
        <v>0.166666666666667</v>
      </c>
      <c r="K28" s="51" t="n">
        <f aca="false">IF(G28&gt;0,AG28/G28,0)</f>
        <v>0.156463541789392</v>
      </c>
      <c r="L28" s="75" t="n">
        <f aca="false">H28/Settings!$B$16</f>
        <v>0.00586029908427918</v>
      </c>
      <c r="M28" s="76" t="n">
        <f aca="false">H28/Settings!$B$20</f>
        <v>0.000227641641217267</v>
      </c>
      <c r="N28" s="77" t="n">
        <f aca="false">E28*Settings!$B$3</f>
        <v>3.59327788151417</v>
      </c>
      <c r="O28" s="77" t="n">
        <f aca="false">IF(E28&gt;0,(AF28-N28)/SQRT(E28*Settings!$B$3*(1-Settings!$B$3)),0)</f>
        <v>2.41694364127023</v>
      </c>
      <c r="P28" s="77" t="n">
        <f aca="false">MAX(0,AF28-N28)</f>
        <v>4.40672211848583</v>
      </c>
      <c r="Q28" s="51" t="n">
        <f aca="false">IF(E28&gt;=Settings!$B$4,(AF28+Settings!$B$7*Settings!$B$3)/(E28+Settings!$B$7),Settings!$B$3)</f>
        <v>0.131356393281364</v>
      </c>
      <c r="R28" s="78" t="n">
        <f aca="false">PERCENTRANK($H$2:$H$1780,H28,6)</f>
        <v>0.978628</v>
      </c>
      <c r="S28" s="78" t="n">
        <f aca="false">PERCENTRANK($Q$2:$Q$1780,Q28,6)</f>
        <v>0.996625</v>
      </c>
      <c r="T28" s="78" t="n">
        <f aca="false">PERCENTRANK($F$2:$F$1780,F28,6)</f>
        <v>0.925759</v>
      </c>
      <c r="U28" s="79" t="n">
        <f aca="false">IF(F28&gt;0,ROUND((Settings!$B$8*T28+Settings!$B$9*R28+Settings!$B$10*S28)/SUM(Settings!$B$8:$B$10),10),0)</f>
        <v>0.967004</v>
      </c>
      <c r="V28" s="71" t="n">
        <f aca="false">IF(U28&gt;0,RANK(U28,$U$2:$U$1780)+COUNTIF($U$2:U28,U28)-1,"")</f>
        <v>27</v>
      </c>
      <c r="W28" s="71" t="str">
        <f aca="false">IF(V28="","",IF(V28&lt;=Settings!$B$11,"1 - Fix first",IF(V28&lt;=Settings!$B$12,"2 - Review","3 - Monitor")))</f>
        <v>2 - Review</v>
      </c>
      <c r="X28" s="71" t="str">
        <f aca="false">IF(AND(E28&gt;=Settings!$B$4,AF28&gt;=Settings!$B$5,O28&gt;=Settings!$B$6),"HIGH RATE","")</f>
        <v/>
      </c>
      <c r="Y28" s="71" t="n">
        <f aca="false">IF(F28&gt;0,RANK(F28,$F$2:$F$1780)+COUNTIF($F$2:F28,F28)-1,"")</f>
        <v>126</v>
      </c>
      <c r="Z28" s="71" t="n">
        <f aca="false">IF(H28&gt;0,RANK(H28,$H$2:$H$1780)+COUNTIF($H$2:H28,H28)-1,"")</f>
        <v>39</v>
      </c>
      <c r="AA28" s="71" t="n">
        <f aca="false">IF(AC28="","",RANK(AC28,$AC$2:$AC$1780)+COUNTIF($AC$2:AC28,AC28)-1)</f>
        <v>5</v>
      </c>
      <c r="AB28" s="71" t="str">
        <f aca="false">IF(AD28="","",RANK(AD28,$AD$2:$AD$1780)+COUNTIF($AD$2:AD28,AD28)-1)</f>
        <v/>
      </c>
      <c r="AC28" s="71" t="n">
        <f aca="false">IF(AND(AF28&gt;0,E28&gt;=Settings!$B$4),ROUND(J28,10),"")</f>
        <v>0.1666666667</v>
      </c>
      <c r="AD28" s="71" t="str">
        <f aca="false">IF(X28="HIGH RATE",ROUND(O28,10),"")</f>
        <v/>
      </c>
      <c r="AE28" s="71" t="s">
        <v>61</v>
      </c>
      <c r="AF28" s="73" t="n">
        <f aca="false">SUMIFS(Detail!$L$2:$L$9168,Detail!$C$2:$C$9168,$A28)</f>
        <v>8</v>
      </c>
      <c r="AG28" s="74" t="n">
        <f aca="false">SUMIFS(Detail!$N$2:$N$9168,Detail!$C$2:$C$9168,$A28)</f>
        <v>2124.85</v>
      </c>
    </row>
    <row r="29" customFormat="false" ht="15" hidden="false" customHeight="false" outlineLevel="0" collapsed="false">
      <c r="A29" s="71" t="s">
        <v>123</v>
      </c>
      <c r="B29" s="71" t="s">
        <v>2520</v>
      </c>
      <c r="C29" s="71" t="s">
        <v>213</v>
      </c>
      <c r="D29" s="71" t="str">
        <f aca="false">IFERROR(INDEX('Brand Map'!$B$4:$B$125,MATCH(C29,'Brand Map'!$A$4:$A$125,0)),"Other")</f>
        <v>AU</v>
      </c>
      <c r="E29" s="73" t="n">
        <f aca="false">SUMIFS(Detail!$K$2:$K$9168,Detail!$C$2:$C$9168,$A29)</f>
        <v>527</v>
      </c>
      <c r="F29" s="73" t="n">
        <f aca="false">SUMIFS(Detail!$E$2:$E$9168,Detail!$C$2:$C$9168,$A29)</f>
        <v>46</v>
      </c>
      <c r="G29" s="74" t="n">
        <f aca="false">SUMIFS(Detail!$M$2:$M$9168,Detail!$C$2:$C$9168,$A29)</f>
        <v>36674.82</v>
      </c>
      <c r="H29" s="74" t="n">
        <f aca="false">SUMIFS(Detail!$D$2:$D$9168,Detail!$C$2:$C$9168,$A29)</f>
        <v>3175.22</v>
      </c>
      <c r="I29" s="74" t="n">
        <v>63772.22</v>
      </c>
      <c r="J29" s="51" t="n">
        <f aca="false">IF(E29&gt;0,AF29/E29,0)</f>
        <v>0.0777988614800759</v>
      </c>
      <c r="K29" s="51" t="n">
        <f aca="false">IF(G29&gt;0,AG29/G29,0)</f>
        <v>0.0771578429014785</v>
      </c>
      <c r="L29" s="75" t="n">
        <f aca="false">H29/Settings!$B$16</f>
        <v>0.00634576114339375</v>
      </c>
      <c r="M29" s="76" t="n">
        <f aca="false">H29/Settings!$B$20</f>
        <v>0.000246499276006252</v>
      </c>
      <c r="N29" s="77" t="n">
        <f aca="false">E29*Settings!$B$3</f>
        <v>39.451196740791</v>
      </c>
      <c r="O29" s="77" t="n">
        <f aca="false">IF(E29&gt;0,(AF29-N29)/SQRT(E29*Settings!$B$3*(1-Settings!$B$3)),0)</f>
        <v>0.256367178161943</v>
      </c>
      <c r="P29" s="77" t="n">
        <f aca="false">MAX(0,AF29-N29)</f>
        <v>1.54880325920896</v>
      </c>
      <c r="Q29" s="51" t="n">
        <f aca="false">IF(E29&gt;=Settings!$B$4,(AF29+Settings!$B$7*Settings!$B$3)/(E29+Settings!$B$7),Settings!$B$3)</f>
        <v>0.0776405721291676</v>
      </c>
      <c r="R29" s="78" t="n">
        <f aca="false">PERCENTRANK($H$2:$H$1780,H29,6)</f>
        <v>0.979753</v>
      </c>
      <c r="S29" s="78" t="n">
        <f aca="false">PERCENTRANK($Q$2:$Q$1780,Q29,6)</f>
        <v>0.940382</v>
      </c>
      <c r="T29" s="78" t="n">
        <f aca="false">PERCENTRANK($F$2:$F$1780,F29,6)</f>
        <v>0.97694</v>
      </c>
      <c r="U29" s="79" t="n">
        <f aca="false">IF(F29&gt;0,ROUND((Settings!$B$8*T29+Settings!$B$9*R29+Settings!$B$10*S29)/SUM(Settings!$B$8:$B$10),10),0)</f>
        <v>0.9656916667</v>
      </c>
      <c r="V29" s="71" t="n">
        <f aca="false">IF(U29&gt;0,RANK(U29,$U$2:$U$1780)+COUNTIF($U$2:U29,U29)-1,"")</f>
        <v>29</v>
      </c>
      <c r="W29" s="71" t="str">
        <f aca="false">IF(V29="","",IF(V29&lt;=Settings!$B$11,"1 - Fix first",IF(V29&lt;=Settings!$B$12,"2 - Review","3 - Monitor")))</f>
        <v>2 - Review</v>
      </c>
      <c r="X29" s="71" t="str">
        <f aca="false">IF(AND(E29&gt;=Settings!$B$4,AF29&gt;=Settings!$B$5,O29&gt;=Settings!$B$6),"HIGH RATE","")</f>
        <v/>
      </c>
      <c r="Y29" s="71" t="n">
        <f aca="false">IF(F29&gt;0,RANK(F29,$F$2:$F$1780)+COUNTIF($F$2:F29,F29)-1,"")</f>
        <v>42</v>
      </c>
      <c r="Z29" s="71" t="n">
        <f aca="false">IF(H29&gt;0,RANK(H29,$H$2:$H$1780)+COUNTIF($H$2:H29,H29)-1,"")</f>
        <v>37</v>
      </c>
      <c r="AA29" s="71" t="n">
        <f aca="false">IF(AC29="","",RANK(AC29,$AC$2:$AC$1780)+COUNTIF($AC$2:AC29,AC29)-1)</f>
        <v>109</v>
      </c>
      <c r="AB29" s="71" t="str">
        <f aca="false">IF(AD29="","",RANK(AD29,$AD$2:$AD$1780)+COUNTIF($AD$2:AD29,AD29)-1)</f>
        <v/>
      </c>
      <c r="AC29" s="71" t="n">
        <f aca="false">IF(AND(AF29&gt;0,E29&gt;=Settings!$B$4),ROUND(J29,10),"")</f>
        <v>0.0777988615</v>
      </c>
      <c r="AD29" s="71" t="str">
        <f aca="false">IF(X29="HIGH RATE",ROUND(O29,10),"")</f>
        <v/>
      </c>
      <c r="AE29" s="71" t="s">
        <v>59</v>
      </c>
      <c r="AF29" s="73" t="n">
        <f aca="false">SUMIFS(Detail!$L$2:$L$9168,Detail!$C$2:$C$9168,$A29)</f>
        <v>41</v>
      </c>
      <c r="AG29" s="74" t="n">
        <f aca="false">SUMIFS(Detail!$N$2:$N$9168,Detail!$C$2:$C$9168,$A29)</f>
        <v>2829.75</v>
      </c>
    </row>
    <row r="30" customFormat="false" ht="15" hidden="false" customHeight="false" outlineLevel="0" collapsed="false">
      <c r="A30" s="71" t="s">
        <v>908</v>
      </c>
      <c r="B30" s="71" t="s">
        <v>2521</v>
      </c>
      <c r="C30" s="71" t="s">
        <v>235</v>
      </c>
      <c r="D30" s="71" t="str">
        <f aca="false">IFERROR(INDEX('Brand Map'!$B$4:$B$125,MATCH(C30,'Brand Map'!$A$4:$A$125,0)),"Other")</f>
        <v>AURP</v>
      </c>
      <c r="E30" s="73" t="n">
        <f aca="false">SUMIFS(Detail!$K$2:$K$9168,Detail!$C$2:$C$9168,$A30)</f>
        <v>276</v>
      </c>
      <c r="F30" s="73" t="n">
        <f aca="false">SUMIFS(Detail!$E$2:$E$9168,Detail!$C$2:$C$9168,$A30)</f>
        <v>51</v>
      </c>
      <c r="G30" s="74" t="n">
        <f aca="false">SUMIFS(Detail!$M$2:$M$9168,Detail!$C$2:$C$9168,$A30)</f>
        <v>4001.97</v>
      </c>
      <c r="H30" s="74" t="n">
        <f aca="false">SUMIFS(Detail!$D$2:$D$9168,Detail!$C$2:$C$9168,$A30)</f>
        <v>710.97</v>
      </c>
      <c r="I30" s="74" t="n">
        <v>21656.95</v>
      </c>
      <c r="J30" s="51" t="n">
        <f aca="false">IF(E30&gt;0,AF30/E30,0)</f>
        <v>0.130434782608696</v>
      </c>
      <c r="K30" s="51" t="n">
        <f aca="false">IF(G30&gt;0,AG30/G30,0)</f>
        <v>0.123948955139594</v>
      </c>
      <c r="L30" s="75" t="n">
        <f aca="false">H30/Settings!$B$16</f>
        <v>0.00142089234765423</v>
      </c>
      <c r="M30" s="76" t="n">
        <f aca="false">H30/Settings!$B$20</f>
        <v>5.51941567079335E-005</v>
      </c>
      <c r="N30" s="77" t="n">
        <f aca="false">E30*Settings!$B$3</f>
        <v>20.6613478187065</v>
      </c>
      <c r="O30" s="77" t="n">
        <f aca="false">IF(E30&gt;0,(AF30-N30)/SQRT(E30*Settings!$B$3*(1-Settings!$B$3)),0)</f>
        <v>3.50835987492602</v>
      </c>
      <c r="P30" s="77" t="n">
        <f aca="false">MAX(0,AF30-N30)</f>
        <v>15.3386521812935</v>
      </c>
      <c r="Q30" s="51" t="n">
        <f aca="false">IF(E30&gt;=Settings!$B$4,(AF30+Settings!$B$7*Settings!$B$3)/(E30+Settings!$B$7),Settings!$B$3)</f>
        <v>0.124986270182831</v>
      </c>
      <c r="R30" s="78" t="n">
        <f aca="false">PERCENTRANK($H$2:$H$1780,H30,6)</f>
        <v>0.922947</v>
      </c>
      <c r="S30" s="78" t="n">
        <f aca="false">PERCENTRANK($Q$2:$Q$1780,Q30,6)</f>
        <v>0.994376</v>
      </c>
      <c r="T30" s="78" t="n">
        <f aca="false">PERCENTRANK($F$2:$F$1780,F30,6)</f>
        <v>0.979753</v>
      </c>
      <c r="U30" s="79" t="n">
        <f aca="false">IF(F30&gt;0,ROUND((Settings!$B$8*T30+Settings!$B$9*R30+Settings!$B$10*S30)/SUM(Settings!$B$8:$B$10),10),0)</f>
        <v>0.965692</v>
      </c>
      <c r="V30" s="71" t="n">
        <f aca="false">IF(U30&gt;0,RANK(U30,$U$2:$U$1780)+COUNTIF($U$2:U30,U30)-1,"")</f>
        <v>28</v>
      </c>
      <c r="W30" s="71" t="str">
        <f aca="false">IF(V30="","",IF(V30&lt;=Settings!$B$11,"1 - Fix first",IF(V30&lt;=Settings!$B$12,"2 - Review","3 - Monitor")))</f>
        <v>2 - Review</v>
      </c>
      <c r="X30" s="71" t="str">
        <f aca="false">IF(AND(E30&gt;=Settings!$B$4,AF30&gt;=Settings!$B$5,O30&gt;=Settings!$B$6),"HIGH RATE","")</f>
        <v>HIGH RATE</v>
      </c>
      <c r="Y30" s="71" t="n">
        <f aca="false">IF(F30&gt;0,RANK(F30,$F$2:$F$1780)+COUNTIF($F$2:F30,F30)-1,"")</f>
        <v>37</v>
      </c>
      <c r="Z30" s="71" t="n">
        <f aca="false">IF(H30&gt;0,RANK(H30,$H$2:$H$1780)+COUNTIF($H$2:H30,H30)-1,"")</f>
        <v>138</v>
      </c>
      <c r="AA30" s="71" t="n">
        <f aca="false">IF(AC30="","",RANK(AC30,$AC$2:$AC$1780)+COUNTIF($AC$2:AC30,AC30)-1)</f>
        <v>13</v>
      </c>
      <c r="AB30" s="71" t="n">
        <f aca="false">IF(AD30="","",RANK(AD30,$AD$2:$AD$1780)+COUNTIF($AD$2:AD30,AD30)-1)</f>
        <v>4</v>
      </c>
      <c r="AC30" s="71" t="n">
        <f aca="false">IF(AND(AF30&gt;0,E30&gt;=Settings!$B$4),ROUND(J30,10),"")</f>
        <v>0.1304347826</v>
      </c>
      <c r="AD30" s="71" t="n">
        <f aca="false">IF(X30="HIGH RATE",ROUND(O30,10),"")</f>
        <v>3.5083598749</v>
      </c>
      <c r="AE30" s="71" t="s">
        <v>60</v>
      </c>
      <c r="AF30" s="73" t="n">
        <f aca="false">SUMIFS(Detail!$L$2:$L$9168,Detail!$C$2:$C$9168,$A30)</f>
        <v>36</v>
      </c>
      <c r="AG30" s="74" t="n">
        <f aca="false">SUMIFS(Detail!$N$2:$N$9168,Detail!$C$2:$C$9168,$A30)</f>
        <v>496.04</v>
      </c>
    </row>
    <row r="31" customFormat="false" ht="15" hidden="false" customHeight="false" outlineLevel="0" collapsed="false">
      <c r="A31" s="71" t="s">
        <v>1064</v>
      </c>
      <c r="B31" s="71" t="s">
        <v>2522</v>
      </c>
      <c r="C31" s="71" t="s">
        <v>217</v>
      </c>
      <c r="D31" s="71" t="str">
        <f aca="false">IFERROR(INDEX('Brand Map'!$B$4:$B$125,MATCH(C31,'Brand Map'!$A$4:$A$125,0)),"Other")</f>
        <v>AUMJ</v>
      </c>
      <c r="E31" s="73" t="n">
        <f aca="false">SUMIFS(Detail!$K$2:$K$9168,Detail!$C$2:$C$9168,$A31)</f>
        <v>57</v>
      </c>
      <c r="F31" s="73" t="n">
        <f aca="false">SUMIFS(Detail!$E$2:$E$9168,Detail!$C$2:$C$9168,$A31)</f>
        <v>18</v>
      </c>
      <c r="G31" s="74" t="n">
        <f aca="false">SUMIFS(Detail!$M$2:$M$9168,Detail!$C$2:$C$9168,$A31)</f>
        <v>3760.03</v>
      </c>
      <c r="H31" s="74" t="n">
        <f aca="false">SUMIFS(Detail!$D$2:$D$9168,Detail!$C$2:$C$9168,$A31)</f>
        <v>1165.43</v>
      </c>
      <c r="I31" s="74" t="n">
        <v>28770.43</v>
      </c>
      <c r="J31" s="51" t="n">
        <f aca="false">IF(E31&gt;0,AF31/E31,0)</f>
        <v>0.192982456140351</v>
      </c>
      <c r="K31" s="51" t="n">
        <f aca="false">IF(G31&gt;0,AG31/G31,0)</f>
        <v>0.192642079983404</v>
      </c>
      <c r="L31" s="75" t="n">
        <f aca="false">H31/Settings!$B$16</f>
        <v>0.00232914267652175</v>
      </c>
      <c r="M31" s="76" t="n">
        <f aca="false">H31/Settings!$B$20</f>
        <v>9.04748808699762E-005</v>
      </c>
      <c r="N31" s="77" t="n">
        <f aca="false">E31*Settings!$B$3</f>
        <v>4.26701748429808</v>
      </c>
      <c r="O31" s="77" t="n">
        <f aca="false">IF(E31&gt;0,(AF31-N31)/SQRT(E31*Settings!$B$3*(1-Settings!$B$3)),0)</f>
        <v>3.38876564580978</v>
      </c>
      <c r="P31" s="77" t="n">
        <f aca="false">MAX(0,AF31-N31)</f>
        <v>6.73298251570192</v>
      </c>
      <c r="Q31" s="51" t="n">
        <f aca="false">IF(E31&gt;=Settings!$B$4,(AF31+Settings!$B$7*Settings!$B$3)/(E31+Settings!$B$7),Settings!$B$3)</f>
        <v>0.152250559493636</v>
      </c>
      <c r="R31" s="78" t="n">
        <f aca="false">PERCENTRANK($H$2:$H$1780,H31,6)</f>
        <v>0.949944</v>
      </c>
      <c r="S31" s="78" t="n">
        <f aca="false">PERCENTRANK($Q$2:$Q$1780,Q31,6)</f>
        <v>0.998313</v>
      </c>
      <c r="T31" s="78" t="n">
        <f aca="false">PERCENTRANK($F$2:$F$1780,F31,6)</f>
        <v>0.947694</v>
      </c>
      <c r="U31" s="79" t="n">
        <f aca="false">IF(F31&gt;0,ROUND((Settings!$B$8*T31+Settings!$B$9*R31+Settings!$B$10*S31)/SUM(Settings!$B$8:$B$10),10),0)</f>
        <v>0.965317</v>
      </c>
      <c r="V31" s="71" t="n">
        <f aca="false">IF(U31&gt;0,RANK(U31,$U$2:$U$1780)+COUNTIF($U$2:U31,U31)-1,"")</f>
        <v>30</v>
      </c>
      <c r="W31" s="71" t="str">
        <f aca="false">IF(V31="","",IF(V31&lt;=Settings!$B$11,"1 - Fix first",IF(V31&lt;=Settings!$B$12,"2 - Review","3 - Monitor")))</f>
        <v>2 - Review</v>
      </c>
      <c r="X31" s="71" t="str">
        <f aca="false">IF(AND(E31&gt;=Settings!$B$4,AF31&gt;=Settings!$B$5,O31&gt;=Settings!$B$6),"HIGH RATE","")</f>
        <v>HIGH RATE</v>
      </c>
      <c r="Y31" s="71" t="n">
        <f aca="false">IF(F31&gt;0,RANK(F31,$F$2:$F$1780)+COUNTIF($F$2:F31,F31)-1,"")</f>
        <v>90</v>
      </c>
      <c r="Z31" s="71" t="n">
        <f aca="false">IF(H31&gt;0,RANK(H31,$H$2:$H$1780)+COUNTIF($H$2:H31,H31)-1,"")</f>
        <v>90</v>
      </c>
      <c r="AA31" s="71" t="n">
        <f aca="false">IF(AC31="","",RANK(AC31,$AC$2:$AC$1780)+COUNTIF($AC$2:AC31,AC31)-1)</f>
        <v>4</v>
      </c>
      <c r="AB31" s="71" t="n">
        <f aca="false">IF(AD31="","",RANK(AD31,$AD$2:$AD$1780)+COUNTIF($AD$2:AD31,AD31)-1)</f>
        <v>5</v>
      </c>
      <c r="AC31" s="71" t="n">
        <f aca="false">IF(AND(AF31&gt;0,E31&gt;=Settings!$B$4),ROUND(J31,10),"")</f>
        <v>0.1929824561</v>
      </c>
      <c r="AD31" s="71" t="n">
        <f aca="false">IF(X31="HIGH RATE",ROUND(O31,10),"")</f>
        <v>3.3887656458</v>
      </c>
      <c r="AE31" s="71" t="s">
        <v>60</v>
      </c>
      <c r="AF31" s="73" t="n">
        <f aca="false">SUMIFS(Detail!$L$2:$L$9168,Detail!$C$2:$C$9168,$A31)</f>
        <v>11</v>
      </c>
      <c r="AG31" s="74" t="n">
        <f aca="false">SUMIFS(Detail!$N$2:$N$9168,Detail!$C$2:$C$9168,$A31)</f>
        <v>724.34</v>
      </c>
    </row>
    <row r="32" customFormat="false" ht="15" hidden="false" customHeight="false" outlineLevel="0" collapsed="false">
      <c r="A32" s="71" t="s">
        <v>150</v>
      </c>
      <c r="B32" s="71" t="s">
        <v>2523</v>
      </c>
      <c r="C32" s="71" t="s">
        <v>213</v>
      </c>
      <c r="D32" s="71" t="str">
        <f aca="false">IFERROR(INDEX('Brand Map'!$B$4:$B$125,MATCH(C32,'Brand Map'!$A$4:$A$125,0)),"Other")</f>
        <v>AU</v>
      </c>
      <c r="E32" s="73" t="n">
        <f aca="false">SUMIFS(Detail!$K$2:$K$9168,Detail!$C$2:$C$9168,$A32)</f>
        <v>317</v>
      </c>
      <c r="F32" s="73" t="n">
        <f aca="false">SUMIFS(Detail!$E$2:$E$9168,Detail!$C$2:$C$9168,$A32)</f>
        <v>36</v>
      </c>
      <c r="G32" s="74" t="n">
        <f aca="false">SUMIFS(Detail!$M$2:$M$9168,Detail!$C$2:$C$9168,$A32)</f>
        <v>29370.97</v>
      </c>
      <c r="H32" s="74" t="n">
        <f aca="false">SUMIFS(Detail!$D$2:$D$9168,Detail!$C$2:$C$9168,$A32)</f>
        <v>3306.37</v>
      </c>
      <c r="I32" s="74" t="n">
        <v>52318.76</v>
      </c>
      <c r="J32" s="51" t="n">
        <f aca="false">IF(E32&gt;0,AF32/E32,0)</f>
        <v>0.0788643533123028</v>
      </c>
      <c r="K32" s="51" t="n">
        <f aca="false">IF(G32&gt;0,AG32/G32,0)</f>
        <v>0.0747499997446458</v>
      </c>
      <c r="L32" s="75" t="n">
        <f aca="false">H32/Settings!$B$16</f>
        <v>0.00660786788684967</v>
      </c>
      <c r="M32" s="76" t="n">
        <f aca="false">H32/Settings!$B$20</f>
        <v>0.00025668073746348</v>
      </c>
      <c r="N32" s="77" t="n">
        <f aca="false">E32*Settings!$B$3</f>
        <v>23.7306060091665</v>
      </c>
      <c r="O32" s="77" t="n">
        <f aca="false">IF(E32&gt;0,(AF32-N32)/SQRT(E32*Settings!$B$3*(1-Settings!$B$3)),0)</f>
        <v>0.270918263863992</v>
      </c>
      <c r="P32" s="77" t="n">
        <f aca="false">MAX(0,AF32-N32)</f>
        <v>1.26939399083347</v>
      </c>
      <c r="Q32" s="51" t="n">
        <f aca="false">IF(E32&gt;=Settings!$B$4,(AF32+Settings!$B$7*Settings!$B$3)/(E32+Settings!$B$7),Settings!$B$3)</f>
        <v>0.07851815180388</v>
      </c>
      <c r="R32" s="78" t="n">
        <f aca="false">PERCENTRANK($H$2:$H$1780,H32,6)</f>
        <v>0.982002</v>
      </c>
      <c r="S32" s="78" t="n">
        <f aca="false">PERCENTRANK($Q$2:$Q$1780,Q32,6)</f>
        <v>0.942632</v>
      </c>
      <c r="T32" s="78" t="n">
        <f aca="false">PERCENTRANK($F$2:$F$1780,F32,6)</f>
        <v>0.970754</v>
      </c>
      <c r="U32" s="79" t="n">
        <f aca="false">IF(F32&gt;0,ROUND((Settings!$B$8*T32+Settings!$B$9*R32+Settings!$B$10*S32)/SUM(Settings!$B$8:$B$10),10),0)</f>
        <v>0.9651293333</v>
      </c>
      <c r="V32" s="71" t="n">
        <f aca="false">IF(U32&gt;0,RANK(U32,$U$2:$U$1780)+COUNTIF($U$2:U32,U32)-1,"")</f>
        <v>31</v>
      </c>
      <c r="W32" s="71" t="str">
        <f aca="false">IF(V32="","",IF(V32&lt;=Settings!$B$11,"1 - Fix first",IF(V32&lt;=Settings!$B$12,"2 - Review","3 - Monitor")))</f>
        <v>2 - Review</v>
      </c>
      <c r="X32" s="71" t="str">
        <f aca="false">IF(AND(E32&gt;=Settings!$B$4,AF32&gt;=Settings!$B$5,O32&gt;=Settings!$B$6),"HIGH RATE","")</f>
        <v/>
      </c>
      <c r="Y32" s="71" t="n">
        <f aca="false">IF(F32&gt;0,RANK(F32,$F$2:$F$1780)+COUNTIF($F$2:F32,F32)-1,"")</f>
        <v>52</v>
      </c>
      <c r="Z32" s="71" t="n">
        <f aca="false">IF(H32&gt;0,RANK(H32,$H$2:$H$1780)+COUNTIF($H$2:H32,H32)-1,"")</f>
        <v>33</v>
      </c>
      <c r="AA32" s="71" t="n">
        <f aca="false">IF(AC32="","",RANK(AC32,$AC$2:$AC$1780)+COUNTIF($AC$2:AC32,AC32)-1)</f>
        <v>105</v>
      </c>
      <c r="AB32" s="71" t="str">
        <f aca="false">IF(AD32="","",RANK(AD32,$AD$2:$AD$1780)+COUNTIF($AD$2:AD32,AD32)-1)</f>
        <v/>
      </c>
      <c r="AC32" s="71" t="n">
        <f aca="false">IF(AND(AF32&gt;0,E32&gt;=Settings!$B$4),ROUND(J32,10),"")</f>
        <v>0.0788643533</v>
      </c>
      <c r="AD32" s="71" t="str">
        <f aca="false">IF(X32="HIGH RATE",ROUND(O32,10),"")</f>
        <v/>
      </c>
      <c r="AE32" s="71" t="s">
        <v>61</v>
      </c>
      <c r="AF32" s="73" t="n">
        <f aca="false">SUMIFS(Detail!$L$2:$L$9168,Detail!$C$2:$C$9168,$A32)</f>
        <v>25</v>
      </c>
      <c r="AG32" s="74" t="n">
        <f aca="false">SUMIFS(Detail!$N$2:$N$9168,Detail!$C$2:$C$9168,$A32)</f>
        <v>2195.48</v>
      </c>
    </row>
    <row r="33" customFormat="false" ht="15" hidden="false" customHeight="false" outlineLevel="0" collapsed="false">
      <c r="A33" s="71" t="s">
        <v>151</v>
      </c>
      <c r="B33" s="71" t="s">
        <v>2524</v>
      </c>
      <c r="C33" s="71" t="s">
        <v>213</v>
      </c>
      <c r="D33" s="71" t="str">
        <f aca="false">IFERROR(INDEX('Brand Map'!$B$4:$B$125,MATCH(C33,'Brand Map'!$A$4:$A$125,0)),"Other")</f>
        <v>AU</v>
      </c>
      <c r="E33" s="73" t="n">
        <f aca="false">SUMIFS(Detail!$K$2:$K$9168,Detail!$C$2:$C$9168,$A33)</f>
        <v>190</v>
      </c>
      <c r="F33" s="73" t="n">
        <f aca="false">SUMIFS(Detail!$E$2:$E$9168,Detail!$C$2:$C$9168,$A33)</f>
        <v>23</v>
      </c>
      <c r="G33" s="74" t="n">
        <f aca="false">SUMIFS(Detail!$M$2:$M$9168,Detail!$C$2:$C$9168,$A33)</f>
        <v>17531.99</v>
      </c>
      <c r="H33" s="74" t="n">
        <f aca="false">SUMIFS(Detail!$D$2:$D$9168,Detail!$C$2:$C$9168,$A33)</f>
        <v>2216.75</v>
      </c>
      <c r="I33" s="74" t="n">
        <v>32086.71</v>
      </c>
      <c r="J33" s="51" t="n">
        <f aca="false">IF(E33&gt;0,AF33/E33,0)</f>
        <v>0.0947368421052632</v>
      </c>
      <c r="K33" s="51" t="n">
        <f aca="false">IF(G33&gt;0,AG33/G33,0)</f>
        <v>0.0883214056133959</v>
      </c>
      <c r="L33" s="75" t="n">
        <f aca="false">H33/Settings!$B$16</f>
        <v>0.00443023350023561</v>
      </c>
      <c r="M33" s="76" t="n">
        <f aca="false">H33/Settings!$B$20</f>
        <v>0.000172091152766378</v>
      </c>
      <c r="N33" s="77" t="n">
        <f aca="false">E33*Settings!$B$3</f>
        <v>14.2233916143269</v>
      </c>
      <c r="O33" s="77" t="n">
        <f aca="false">IF(E33&gt;0,(AF33-N33)/SQRT(E33*Settings!$B$3*(1-Settings!$B$3)),0)</f>
        <v>1.04111002769749</v>
      </c>
      <c r="P33" s="77" t="n">
        <f aca="false">MAX(0,AF33-N33)</f>
        <v>3.77660838567306</v>
      </c>
      <c r="Q33" s="51" t="n">
        <f aca="false">IF(E33&gt;=Settings!$B$4,(AF33+Settings!$B$7*Settings!$B$3)/(E33+Settings!$B$7),Settings!$B$3)</f>
        <v>0.092026357617938</v>
      </c>
      <c r="R33" s="78" t="n">
        <f aca="false">PERCENTRANK($H$2:$H$1780,H33,6)</f>
        <v>0.969066</v>
      </c>
      <c r="S33" s="78" t="n">
        <f aca="false">PERCENTRANK($Q$2:$Q$1780,Q33,6)</f>
        <v>0.971316</v>
      </c>
      <c r="T33" s="78" t="n">
        <f aca="false">PERCENTRANK($F$2:$F$1780,F33,6)</f>
        <v>0.955006</v>
      </c>
      <c r="U33" s="79" t="n">
        <f aca="false">IF(F33&gt;0,ROUND((Settings!$B$8*T33+Settings!$B$9*R33+Settings!$B$10*S33)/SUM(Settings!$B$8:$B$10),10),0)</f>
        <v>0.9651293333</v>
      </c>
      <c r="V33" s="71" t="n">
        <f aca="false">IF(U33&gt;0,RANK(U33,$U$2:$U$1780)+COUNTIF($U$2:U33,U33)-1,"")</f>
        <v>32</v>
      </c>
      <c r="W33" s="71" t="str">
        <f aca="false">IF(V33="","",IF(V33&lt;=Settings!$B$11,"1 - Fix first",IF(V33&lt;=Settings!$B$12,"2 - Review","3 - Monitor")))</f>
        <v>2 - Review</v>
      </c>
      <c r="X33" s="71" t="str">
        <f aca="false">IF(AND(E33&gt;=Settings!$B$4,AF33&gt;=Settings!$B$5,O33&gt;=Settings!$B$6),"HIGH RATE","")</f>
        <v/>
      </c>
      <c r="Y33" s="71" t="n">
        <f aca="false">IF(F33&gt;0,RANK(F33,$F$2:$F$1780)+COUNTIF($F$2:F33,F33)-1,"")</f>
        <v>80</v>
      </c>
      <c r="Z33" s="71" t="n">
        <f aca="false">IF(H33&gt;0,RANK(H33,$H$2:$H$1780)+COUNTIF($H$2:H33,H33)-1,"")</f>
        <v>56</v>
      </c>
      <c r="AA33" s="71" t="n">
        <f aca="false">IF(AC33="","",RANK(AC33,$AC$2:$AC$1780)+COUNTIF($AC$2:AC33,AC33)-1)</f>
        <v>59</v>
      </c>
      <c r="AB33" s="71" t="str">
        <f aca="false">IF(AD33="","",RANK(AD33,$AD$2:$AD$1780)+COUNTIF($AD$2:AD33,AD33)-1)</f>
        <v/>
      </c>
      <c r="AC33" s="71" t="n">
        <f aca="false">IF(AND(AF33&gt;0,E33&gt;=Settings!$B$4),ROUND(J33,10),"")</f>
        <v>0.0947368421</v>
      </c>
      <c r="AD33" s="71" t="str">
        <f aca="false">IF(X33="HIGH RATE",ROUND(O33,10),"")</f>
        <v/>
      </c>
      <c r="AE33" s="71" t="s">
        <v>61</v>
      </c>
      <c r="AF33" s="73" t="n">
        <f aca="false">SUMIFS(Detail!$L$2:$L$9168,Detail!$C$2:$C$9168,$A33)</f>
        <v>18</v>
      </c>
      <c r="AG33" s="74" t="n">
        <f aca="false">SUMIFS(Detail!$N$2:$N$9168,Detail!$C$2:$C$9168,$A33)</f>
        <v>1548.45</v>
      </c>
    </row>
    <row r="34" customFormat="false" ht="15" hidden="false" customHeight="false" outlineLevel="0" collapsed="false">
      <c r="A34" s="71" t="s">
        <v>932</v>
      </c>
      <c r="B34" s="71" t="s">
        <v>2525</v>
      </c>
      <c r="C34" s="71" t="s">
        <v>213</v>
      </c>
      <c r="D34" s="71" t="str">
        <f aca="false">IFERROR(INDEX('Brand Map'!$B$4:$B$125,MATCH(C34,'Brand Map'!$A$4:$A$125,0)),"Other")</f>
        <v>AU</v>
      </c>
      <c r="E34" s="73" t="n">
        <f aca="false">SUMIFS(Detail!$K$2:$K$9168,Detail!$C$2:$C$9168,$A34)</f>
        <v>71</v>
      </c>
      <c r="F34" s="73" t="n">
        <f aca="false">SUMIFS(Detail!$E$2:$E$9168,Detail!$C$2:$C$9168,$A34)</f>
        <v>12</v>
      </c>
      <c r="G34" s="74" t="n">
        <f aca="false">SUMIFS(Detail!$M$2:$M$9168,Detail!$C$2:$C$9168,$A34)</f>
        <v>12669.6</v>
      </c>
      <c r="H34" s="74" t="n">
        <f aca="false">SUMIFS(Detail!$D$2:$D$9168,Detail!$C$2:$C$9168,$A34)</f>
        <v>2215.18</v>
      </c>
      <c r="I34" s="74" t="n">
        <v>19098.37</v>
      </c>
      <c r="J34" s="51" t="n">
        <f aca="false">IF(E34&gt;0,AF34/E34,0)</f>
        <v>0.154929577464789</v>
      </c>
      <c r="K34" s="51" t="n">
        <f aca="false">IF(G34&gt;0,AG34/G34,0)</f>
        <v>0.156907084675128</v>
      </c>
      <c r="L34" s="75" t="n">
        <f aca="false">H34/Settings!$B$16</f>
        <v>0.00442709581371463</v>
      </c>
      <c r="M34" s="76" t="n">
        <f aca="false">H34/Settings!$B$20</f>
        <v>0.000171969270231205</v>
      </c>
      <c r="N34" s="77" t="n">
        <f aca="false">E34*Settings!$B$3</f>
        <v>5.31505686640638</v>
      </c>
      <c r="O34" s="77" t="n">
        <f aca="false">IF(E34&gt;0,(AF34-N34)/SQRT(E34*Settings!$B$3*(1-Settings!$B$3)),0)</f>
        <v>2.5637072249856</v>
      </c>
      <c r="P34" s="77" t="n">
        <f aca="false">MAX(0,AF34-N34)</f>
        <v>5.68494313359362</v>
      </c>
      <c r="Q34" s="51" t="n">
        <f aca="false">IF(E34&gt;=Settings!$B$4,(AF34+Settings!$B$7*Settings!$B$3)/(E34+Settings!$B$7),Settings!$B$3)</f>
        <v>0.131146521544023</v>
      </c>
      <c r="R34" s="78" t="n">
        <f aca="false">PERCENTRANK($H$2:$H$1780,H34,6)</f>
        <v>0.968504</v>
      </c>
      <c r="S34" s="78" t="n">
        <f aca="false">PERCENTRANK($Q$2:$Q$1780,Q34,6)</f>
        <v>0.996063</v>
      </c>
      <c r="T34" s="78" t="n">
        <f aca="false">PERCENTRANK($F$2:$F$1780,F34,6)</f>
        <v>0.930259</v>
      </c>
      <c r="U34" s="79" t="n">
        <f aca="false">IF(F34&gt;0,ROUND((Settings!$B$8*T34+Settings!$B$9*R34+Settings!$B$10*S34)/SUM(Settings!$B$8:$B$10),10),0)</f>
        <v>0.964942</v>
      </c>
      <c r="V34" s="71" t="n">
        <f aca="false">IF(U34&gt;0,RANK(U34,$U$2:$U$1780)+COUNTIF($U$2:U34,U34)-1,"")</f>
        <v>33</v>
      </c>
      <c r="W34" s="71" t="str">
        <f aca="false">IF(V34="","",IF(V34&lt;=Settings!$B$11,"1 - Fix first",IF(V34&lt;=Settings!$B$12,"2 - Review","3 - Monitor")))</f>
        <v>2 - Review</v>
      </c>
      <c r="X34" s="71" t="str">
        <f aca="false">IF(AND(E34&gt;=Settings!$B$4,AF34&gt;=Settings!$B$5,O34&gt;=Settings!$B$6),"HIGH RATE","")</f>
        <v/>
      </c>
      <c r="Y34" s="71" t="n">
        <f aca="false">IF(F34&gt;0,RANK(F34,$F$2:$F$1780)+COUNTIF($F$2:F34,F34)-1,"")</f>
        <v>118</v>
      </c>
      <c r="Z34" s="71" t="n">
        <f aca="false">IF(H34&gt;0,RANK(H34,$H$2:$H$1780)+COUNTIF($H$2:H34,H34)-1,"")</f>
        <v>57</v>
      </c>
      <c r="AA34" s="71" t="n">
        <f aca="false">IF(AC34="","",RANK(AC34,$AC$2:$AC$1780)+COUNTIF($AC$2:AC34,AC34)-1)</f>
        <v>7</v>
      </c>
      <c r="AB34" s="71" t="str">
        <f aca="false">IF(AD34="","",RANK(AD34,$AD$2:$AD$1780)+COUNTIF($AD$2:AD34,AD34)-1)</f>
        <v/>
      </c>
      <c r="AC34" s="71" t="n">
        <f aca="false">IF(AND(AF34&gt;0,E34&gt;=Settings!$B$4),ROUND(J34,10),"")</f>
        <v>0.1549295775</v>
      </c>
      <c r="AD34" s="71" t="str">
        <f aca="false">IF(X34="HIGH RATE",ROUND(O34,10),"")</f>
        <v/>
      </c>
      <c r="AE34" s="71" t="s">
        <v>60</v>
      </c>
      <c r="AF34" s="73" t="n">
        <f aca="false">SUMIFS(Detail!$L$2:$L$9168,Detail!$C$2:$C$9168,$A34)</f>
        <v>11</v>
      </c>
      <c r="AG34" s="74" t="n">
        <f aca="false">SUMIFS(Detail!$N$2:$N$9168,Detail!$C$2:$C$9168,$A34)</f>
        <v>1987.95</v>
      </c>
    </row>
    <row r="35" customFormat="false" ht="15" hidden="false" customHeight="false" outlineLevel="0" collapsed="false">
      <c r="A35" s="71" t="s">
        <v>583</v>
      </c>
      <c r="B35" s="71" t="s">
        <v>584</v>
      </c>
      <c r="C35" s="71" t="s">
        <v>283</v>
      </c>
      <c r="D35" s="71" t="str">
        <f aca="false">IFERROR(INDEX('Brand Map'!$B$4:$B$125,MATCH(C35,'Brand Map'!$A$4:$A$125,0)),"Other")</f>
        <v>RP</v>
      </c>
      <c r="E35" s="73" t="n">
        <f aca="false">SUMIFS(Detail!$K$2:$K$9168,Detail!$C$2:$C$9168,$A35)</f>
        <v>3220</v>
      </c>
      <c r="F35" s="73" t="n">
        <f aca="false">SUMIFS(Detail!$E$2:$E$9168,Detail!$C$2:$C$9168,$A35)</f>
        <v>336</v>
      </c>
      <c r="G35" s="74" t="n">
        <f aca="false">SUMIFS(Detail!$M$2:$M$9168,Detail!$C$2:$C$9168,$A35)</f>
        <v>11555.99</v>
      </c>
      <c r="H35" s="74" t="n">
        <f aca="false">SUMIFS(Detail!$D$2:$D$9168,Detail!$C$2:$C$9168,$A35)</f>
        <v>1172.41</v>
      </c>
      <c r="I35" s="74" t="n">
        <v>22245.03</v>
      </c>
      <c r="J35" s="51" t="n">
        <f aca="false">IF(E35&gt;0,AF35/E35,0)</f>
        <v>0.0785714285714286</v>
      </c>
      <c r="K35" s="51" t="n">
        <f aca="false">IF(G35&gt;0,AG35/G35,0)</f>
        <v>0.0750450632096428</v>
      </c>
      <c r="L35" s="75" t="n">
        <f aca="false">H35/Settings!$B$16</f>
        <v>0.00234309239111818</v>
      </c>
      <c r="M35" s="76" t="n">
        <f aca="false">H35/Settings!$B$20</f>
        <v>9.10167535422709E-005</v>
      </c>
      <c r="N35" s="77" t="n">
        <f aca="false">E35*Settings!$B$3</f>
        <v>241.049057884909</v>
      </c>
      <c r="O35" s="77" t="n">
        <f aca="false">IF(E35&gt;0,(AF35-N35)/SQRT(E35*Settings!$B$3*(1-Settings!$B$3)),0)</f>
        <v>0.800286855710565</v>
      </c>
      <c r="P35" s="77" t="n">
        <f aca="false">MAX(0,AF35-N35)</f>
        <v>11.9509421150908</v>
      </c>
      <c r="Q35" s="51" t="n">
        <f aca="false">IF(E35&gt;=Settings!$B$4,(AF35+Settings!$B$7*Settings!$B$3)/(E35+Settings!$B$7),Settings!$B$3)</f>
        <v>0.0785371688233681</v>
      </c>
      <c r="R35" s="78" t="n">
        <f aca="false">PERCENTRANK($H$2:$H$1780,H35,6)</f>
        <v>0.950506</v>
      </c>
      <c r="S35" s="78" t="n">
        <f aca="false">PERCENTRANK($Q$2:$Q$1780,Q35,6)</f>
        <v>0.943195</v>
      </c>
      <c r="T35" s="78" t="n">
        <f aca="false">PERCENTRANK($F$2:$F$1780,F35,6)</f>
        <v>0.998875</v>
      </c>
      <c r="U35" s="79" t="n">
        <f aca="false">IF(F35&gt;0,ROUND((Settings!$B$8*T35+Settings!$B$9*R35+Settings!$B$10*S35)/SUM(Settings!$B$8:$B$10),10),0)</f>
        <v>0.964192</v>
      </c>
      <c r="V35" s="71" t="n">
        <f aca="false">IF(U35&gt;0,RANK(U35,$U$2:$U$1780)+COUNTIF($U$2:U35,U35)-1,"")</f>
        <v>34</v>
      </c>
      <c r="W35" s="71" t="str">
        <f aca="false">IF(V35="","",IF(V35&lt;=Settings!$B$11,"1 - Fix first",IF(V35&lt;=Settings!$B$12,"2 - Review","3 - Monitor")))</f>
        <v>2 - Review</v>
      </c>
      <c r="X35" s="71" t="str">
        <f aca="false">IF(AND(E35&gt;=Settings!$B$4,AF35&gt;=Settings!$B$5,O35&gt;=Settings!$B$6),"HIGH RATE","")</f>
        <v/>
      </c>
      <c r="Y35" s="71" t="n">
        <f aca="false">IF(F35&gt;0,RANK(F35,$F$2:$F$1780)+COUNTIF($F$2:F35,F35)-1,"")</f>
        <v>3</v>
      </c>
      <c r="Z35" s="71" t="n">
        <f aca="false">IF(H35&gt;0,RANK(H35,$H$2:$H$1780)+COUNTIF($H$2:H35,H35)-1,"")</f>
        <v>89</v>
      </c>
      <c r="AA35" s="71" t="n">
        <f aca="false">IF(AC35="","",RANK(AC35,$AC$2:$AC$1780)+COUNTIF($AC$2:AC35,AC35)-1)</f>
        <v>106</v>
      </c>
      <c r="AB35" s="71" t="str">
        <f aca="false">IF(AD35="","",RANK(AD35,$AD$2:$AD$1780)+COUNTIF($AD$2:AD35,AD35)-1)</f>
        <v/>
      </c>
      <c r="AC35" s="71" t="n">
        <f aca="false">IF(AND(AF35&gt;0,E35&gt;=Settings!$B$4),ROUND(J35,10),"")</f>
        <v>0.0785714286</v>
      </c>
      <c r="AD35" s="71" t="str">
        <f aca="false">IF(X35="HIGH RATE",ROUND(O35,10),"")</f>
        <v/>
      </c>
      <c r="AE35" s="71" t="s">
        <v>59</v>
      </c>
      <c r="AF35" s="73" t="n">
        <f aca="false">SUMIFS(Detail!$L$2:$L$9168,Detail!$C$2:$C$9168,$A35)</f>
        <v>253</v>
      </c>
      <c r="AG35" s="74" t="n">
        <f aca="false">SUMIFS(Detail!$N$2:$N$9168,Detail!$C$2:$C$9168,$A35)</f>
        <v>867.22</v>
      </c>
    </row>
    <row r="36" customFormat="false" ht="15" hidden="false" customHeight="false" outlineLevel="0" collapsed="false">
      <c r="A36" s="71" t="s">
        <v>927</v>
      </c>
      <c r="B36" s="71" t="s">
        <v>2526</v>
      </c>
      <c r="C36" s="71" t="s">
        <v>217</v>
      </c>
      <c r="D36" s="71" t="str">
        <f aca="false">IFERROR(INDEX('Brand Map'!$B$4:$B$125,MATCH(C36,'Brand Map'!$A$4:$A$125,0)),"Other")</f>
        <v>AUMJ</v>
      </c>
      <c r="E36" s="73" t="n">
        <f aca="false">SUMIFS(Detail!$K$2:$K$9168,Detail!$C$2:$C$9168,$A36)</f>
        <v>105</v>
      </c>
      <c r="F36" s="73" t="n">
        <f aca="false">SUMIFS(Detail!$E$2:$E$9168,Detail!$C$2:$C$9168,$A36)</f>
        <v>25</v>
      </c>
      <c r="G36" s="74" t="n">
        <f aca="false">SUMIFS(Detail!$M$2:$M$9168,Detail!$C$2:$C$9168,$A36)</f>
        <v>9585.78</v>
      </c>
      <c r="H36" s="74" t="n">
        <f aca="false">SUMIFS(Detail!$D$2:$D$9168,Detail!$C$2:$C$9168,$A36)</f>
        <v>2874.25</v>
      </c>
      <c r="I36" s="74" t="n">
        <v>42074.22</v>
      </c>
      <c r="J36" s="51" t="n">
        <f aca="false">IF(E36&gt;0,AF36/E36,0)</f>
        <v>0.0857142857142857</v>
      </c>
      <c r="K36" s="51" t="n">
        <f aca="false">IF(G36&gt;0,AG36/G36,0)</f>
        <v>0.0750956103728648</v>
      </c>
      <c r="L36" s="75" t="n">
        <f aca="false">H36/Settings!$B$16</f>
        <v>0.00574426463879652</v>
      </c>
      <c r="M36" s="76" t="n">
        <f aca="false">H36/Settings!$B$20</f>
        <v>0.000223134316381532</v>
      </c>
      <c r="N36" s="77" t="n">
        <f aca="false">E36*Settings!$B$3</f>
        <v>7.86029536581226</v>
      </c>
      <c r="O36" s="77" t="n">
        <f aca="false">IF(E36&gt;0,(AF36-N36)/SQRT(E36*Settings!$B$3*(1-Settings!$B$3)),0)</f>
        <v>0.422638582905344</v>
      </c>
      <c r="P36" s="77" t="n">
        <f aca="false">MAX(0,AF36-N36)</f>
        <v>1.13970463418774</v>
      </c>
      <c r="Q36" s="51" t="n">
        <f aca="false">IF(E36&gt;=Settings!$B$4,(AF36+Settings!$B$7*Settings!$B$3)/(E36+Settings!$B$7),Settings!$B$3)</f>
        <v>0.0833022124144175</v>
      </c>
      <c r="R36" s="78" t="n">
        <f aca="false">PERCENTRANK($H$2:$H$1780,H36,6)</f>
        <v>0.97694</v>
      </c>
      <c r="S36" s="78" t="n">
        <f aca="false">PERCENTRANK($Q$2:$Q$1780,Q36,6)</f>
        <v>0.95613</v>
      </c>
      <c r="T36" s="78" t="n">
        <f aca="false">PERCENTRANK($F$2:$F$1780,F36,6)</f>
        <v>0.958943</v>
      </c>
      <c r="U36" s="79" t="n">
        <f aca="false">IF(F36&gt;0,ROUND((Settings!$B$8*T36+Settings!$B$9*R36+Settings!$B$10*S36)/SUM(Settings!$B$8:$B$10),10),0)</f>
        <v>0.9640043333</v>
      </c>
      <c r="V36" s="71" t="n">
        <f aca="false">IF(U36&gt;0,RANK(U36,$U$2:$U$1780)+COUNTIF($U$2:U36,U36)-1,"")</f>
        <v>35</v>
      </c>
      <c r="W36" s="71" t="str">
        <f aca="false">IF(V36="","",IF(V36&lt;=Settings!$B$11,"1 - Fix first",IF(V36&lt;=Settings!$B$12,"2 - Review","3 - Monitor")))</f>
        <v>2 - Review</v>
      </c>
      <c r="X36" s="71" t="str">
        <f aca="false">IF(AND(E36&gt;=Settings!$B$4,AF36&gt;=Settings!$B$5,O36&gt;=Settings!$B$6),"HIGH RATE","")</f>
        <v/>
      </c>
      <c r="Y36" s="71" t="n">
        <f aca="false">IF(F36&gt;0,RANK(F36,$F$2:$F$1780)+COUNTIF($F$2:F36,F36)-1,"")</f>
        <v>73</v>
      </c>
      <c r="Z36" s="71" t="n">
        <f aca="false">IF(H36&gt;0,RANK(H36,$H$2:$H$1780)+COUNTIF($H$2:H36,H36)-1,"")</f>
        <v>42</v>
      </c>
      <c r="AA36" s="71" t="n">
        <f aca="false">IF(AC36="","",RANK(AC36,$AC$2:$AC$1780)+COUNTIF($AC$2:AC36,AC36)-1)</f>
        <v>87</v>
      </c>
      <c r="AB36" s="71" t="str">
        <f aca="false">IF(AD36="","",RANK(AD36,$AD$2:$AD$1780)+COUNTIF($AD$2:AD36,AD36)-1)</f>
        <v/>
      </c>
      <c r="AC36" s="71" t="n">
        <f aca="false">IF(AND(AF36&gt;0,E36&gt;=Settings!$B$4),ROUND(J36,10),"")</f>
        <v>0.0857142857</v>
      </c>
      <c r="AD36" s="71" t="str">
        <f aca="false">IF(X36="HIGH RATE",ROUND(O36,10),"")</f>
        <v/>
      </c>
      <c r="AE36" s="71" t="s">
        <v>60</v>
      </c>
      <c r="AF36" s="73" t="n">
        <f aca="false">SUMIFS(Detail!$L$2:$L$9168,Detail!$C$2:$C$9168,$A36)</f>
        <v>9</v>
      </c>
      <c r="AG36" s="74" t="n">
        <f aca="false">SUMIFS(Detail!$N$2:$N$9168,Detail!$C$2:$C$9168,$A36)</f>
        <v>719.85</v>
      </c>
    </row>
    <row r="37" customFormat="false" ht="15" hidden="false" customHeight="false" outlineLevel="0" collapsed="false">
      <c r="A37" s="71" t="s">
        <v>143</v>
      </c>
      <c r="B37" s="71" t="s">
        <v>587</v>
      </c>
      <c r="C37" s="71" t="s">
        <v>274</v>
      </c>
      <c r="D37" s="71" t="str">
        <f aca="false">IFERROR(INDEX('Brand Map'!$B$4:$B$125,MATCH(C37,'Brand Map'!$A$4:$A$125,0)),"Other")</f>
        <v>BLXNZ</v>
      </c>
      <c r="E37" s="73" t="n">
        <f aca="false">SUMIFS(Detail!$K$2:$K$9168,Detail!$C$2:$C$9168,$A37)</f>
        <v>144</v>
      </c>
      <c r="F37" s="73" t="n">
        <f aca="false">SUMIFS(Detail!$E$2:$E$9168,Detail!$C$2:$C$9168,$A37)</f>
        <v>24</v>
      </c>
      <c r="G37" s="74" t="n">
        <f aca="false">SUMIFS(Detail!$M$2:$M$9168,Detail!$C$2:$C$9168,$A37)</f>
        <v>14617.28</v>
      </c>
      <c r="H37" s="74" t="n">
        <f aca="false">SUMIFS(Detail!$D$2:$D$9168,Detail!$C$2:$C$9168,$A37)</f>
        <v>2433.31</v>
      </c>
      <c r="I37" s="74" t="n">
        <v>37305.64</v>
      </c>
      <c r="J37" s="51" t="n">
        <f aca="false">IF(E37&gt;0,AF37/E37,0)</f>
        <v>0.0902777777777778</v>
      </c>
      <c r="K37" s="51" t="n">
        <f aca="false">IF(G37&gt;0,AG37/G37,0)</f>
        <v>0.0841736629523413</v>
      </c>
      <c r="L37" s="75" t="n">
        <f aca="false">H37/Settings!$B$16</f>
        <v>0.00486303438748542</v>
      </c>
      <c r="M37" s="76" t="n">
        <f aca="false">H37/Settings!$B$20</f>
        <v>0.000188903179401355</v>
      </c>
      <c r="N37" s="77" t="n">
        <f aca="false">E37*Settings!$B$3</f>
        <v>10.7798336445425</v>
      </c>
      <c r="O37" s="77" t="n">
        <f aca="false">IF(E37&gt;0,(AF37-N37)/SQRT(E37*Settings!$B$3*(1-Settings!$B$3)),0)</f>
        <v>0.703033059577664</v>
      </c>
      <c r="P37" s="77" t="n">
        <f aca="false">MAX(0,AF37-N37)</f>
        <v>2.22016635545748</v>
      </c>
      <c r="Q37" s="51" t="n">
        <f aca="false">IF(E37&gt;=Settings!$B$4,(AF37+Settings!$B$7*Settings!$B$3)/(E37+Settings!$B$7),Settings!$B$3)</f>
        <v>0.0876195326203814</v>
      </c>
      <c r="R37" s="78" t="n">
        <f aca="false">PERCENTRANK($H$2:$H$1780,H37,6)</f>
        <v>0.972441</v>
      </c>
      <c r="S37" s="78" t="n">
        <f aca="false">PERCENTRANK($Q$2:$Q$1780,Q37,6)</f>
        <v>0.96288</v>
      </c>
      <c r="T37" s="78" t="n">
        <f aca="false">PERCENTRANK($F$2:$F$1780,F37,6)</f>
        <v>0.95613</v>
      </c>
      <c r="U37" s="79" t="n">
        <f aca="false">IF(F37&gt;0,ROUND((Settings!$B$8*T37+Settings!$B$9*R37+Settings!$B$10*S37)/SUM(Settings!$B$8:$B$10),10),0)</f>
        <v>0.963817</v>
      </c>
      <c r="V37" s="71" t="n">
        <f aca="false">IF(U37&gt;0,RANK(U37,$U$2:$U$1780)+COUNTIF($U$2:U37,U37)-1,"")</f>
        <v>37</v>
      </c>
      <c r="W37" s="71" t="str">
        <f aca="false">IF(V37="","",IF(V37&lt;=Settings!$B$11,"1 - Fix first",IF(V37&lt;=Settings!$B$12,"2 - Review","3 - Monitor")))</f>
        <v>2 - Review</v>
      </c>
      <c r="X37" s="71" t="str">
        <f aca="false">IF(AND(E37&gt;=Settings!$B$4,AF37&gt;=Settings!$B$5,O37&gt;=Settings!$B$6),"HIGH RATE","")</f>
        <v/>
      </c>
      <c r="Y37" s="71" t="n">
        <f aca="false">IF(F37&gt;0,RANK(F37,$F$2:$F$1780)+COUNTIF($F$2:F37,F37)-1,"")</f>
        <v>75</v>
      </c>
      <c r="Z37" s="71" t="n">
        <f aca="false">IF(H37&gt;0,RANK(H37,$H$2:$H$1780)+COUNTIF($H$2:H37,H37)-1,"")</f>
        <v>50</v>
      </c>
      <c r="AA37" s="71" t="n">
        <f aca="false">IF(AC37="","",RANK(AC37,$AC$2:$AC$1780)+COUNTIF($AC$2:AC37,AC37)-1)</f>
        <v>75</v>
      </c>
      <c r="AB37" s="71" t="str">
        <f aca="false">IF(AD37="","",RANK(AD37,$AD$2:$AD$1780)+COUNTIF($AD$2:AD37,AD37)-1)</f>
        <v/>
      </c>
      <c r="AC37" s="71" t="n">
        <f aca="false">IF(AND(AF37&gt;0,E37&gt;=Settings!$B$4),ROUND(J37,10),"")</f>
        <v>0.0902777778</v>
      </c>
      <c r="AD37" s="71" t="str">
        <f aca="false">IF(X37="HIGH RATE",ROUND(O37,10),"")</f>
        <v/>
      </c>
      <c r="AE37" s="71" t="s">
        <v>60</v>
      </c>
      <c r="AF37" s="73" t="n">
        <f aca="false">SUMIFS(Detail!$L$2:$L$9168,Detail!$C$2:$C$9168,$A37)</f>
        <v>13</v>
      </c>
      <c r="AG37" s="74" t="n">
        <f aca="false">SUMIFS(Detail!$N$2:$N$9168,Detail!$C$2:$C$9168,$A37)</f>
        <v>1230.39</v>
      </c>
    </row>
    <row r="38" customFormat="false" ht="15" hidden="false" customHeight="false" outlineLevel="0" collapsed="false">
      <c r="A38" s="71" t="s">
        <v>958</v>
      </c>
      <c r="B38" s="71" t="s">
        <v>2527</v>
      </c>
      <c r="C38" s="71" t="s">
        <v>235</v>
      </c>
      <c r="D38" s="71" t="str">
        <f aca="false">IFERROR(INDEX('Brand Map'!$B$4:$B$125,MATCH(C38,'Brand Map'!$A$4:$A$125,0)),"Other")</f>
        <v>AURP</v>
      </c>
      <c r="E38" s="73" t="n">
        <f aca="false">SUMIFS(Detail!$K$2:$K$9168,Detail!$C$2:$C$9168,$A38)</f>
        <v>567</v>
      </c>
      <c r="F38" s="73" t="n">
        <f aca="false">SUMIFS(Detail!$E$2:$E$9168,Detail!$C$2:$C$9168,$A38)</f>
        <v>92</v>
      </c>
      <c r="G38" s="74" t="n">
        <f aca="false">SUMIFS(Detail!$M$2:$M$9168,Detail!$C$2:$C$9168,$A38)</f>
        <v>4613.88</v>
      </c>
      <c r="H38" s="74" t="n">
        <f aca="false">SUMIFS(Detail!$D$2:$D$9168,Detail!$C$2:$C$9168,$A38)</f>
        <v>750.47</v>
      </c>
      <c r="I38" s="74" t="n">
        <v>15040.36</v>
      </c>
      <c r="J38" s="51" t="n">
        <f aca="false">IF(E38&gt;0,AF38/E38,0)</f>
        <v>0.0970017636684303</v>
      </c>
      <c r="K38" s="51" t="n">
        <f aca="false">IF(G38&gt;0,AG38/G38,0)</f>
        <v>0.0943089113717739</v>
      </c>
      <c r="L38" s="75" t="n">
        <f aca="false">H38/Settings!$B$16</f>
        <v>0.00149983414229021</v>
      </c>
      <c r="M38" s="76" t="n">
        <f aca="false">H38/Settings!$B$20</f>
        <v>5.82606281342432E-005</v>
      </c>
      <c r="N38" s="77" t="n">
        <f aca="false">E38*Settings!$B$3</f>
        <v>42.4455949753862</v>
      </c>
      <c r="O38" s="77" t="n">
        <f aca="false">IF(E38&gt;0,(AF38-N38)/SQRT(E38*Settings!$B$3*(1-Settings!$B$3)),0)</f>
        <v>2.00343881200339</v>
      </c>
      <c r="P38" s="77" t="n">
        <f aca="false">MAX(0,AF38-N38)</f>
        <v>12.5544050246138</v>
      </c>
      <c r="Q38" s="51" t="n">
        <f aca="false">IF(E38&gt;=Settings!$B$4,(AF38+Settings!$B$7*Settings!$B$3)/(E38+Settings!$B$7),Settings!$B$3)</f>
        <v>0.0958891100099604</v>
      </c>
      <c r="R38" s="78" t="n">
        <f aca="false">PERCENTRANK($H$2:$H$1780,H38,6)</f>
        <v>0.928009</v>
      </c>
      <c r="S38" s="78" t="n">
        <f aca="false">PERCENTRANK($Q$2:$Q$1780,Q38,6)</f>
        <v>0.974691</v>
      </c>
      <c r="T38" s="78" t="n">
        <f aca="false">PERCENTRANK($F$2:$F$1780,F38,6)</f>
        <v>0.988751</v>
      </c>
      <c r="U38" s="79" t="n">
        <f aca="false">IF(F38&gt;0,ROUND((Settings!$B$8*T38+Settings!$B$9*R38+Settings!$B$10*S38)/SUM(Settings!$B$8:$B$10),10),0)</f>
        <v>0.963817</v>
      </c>
      <c r="V38" s="71" t="n">
        <f aca="false">IF(U38&gt;0,RANK(U38,$U$2:$U$1780)+COUNTIF($U$2:U38,U38)-1,"")</f>
        <v>38</v>
      </c>
      <c r="W38" s="71" t="str">
        <f aca="false">IF(V38="","",IF(V38&lt;=Settings!$B$11,"1 - Fix first",IF(V38&lt;=Settings!$B$12,"2 - Review","3 - Monitor")))</f>
        <v>2 - Review</v>
      </c>
      <c r="X38" s="71" t="str">
        <f aca="false">IF(AND(E38&gt;=Settings!$B$4,AF38&gt;=Settings!$B$5,O38&gt;=Settings!$B$6),"HIGH RATE","")</f>
        <v/>
      </c>
      <c r="Y38" s="71" t="n">
        <f aca="false">IF(F38&gt;0,RANK(F38,$F$2:$F$1780)+COUNTIF($F$2:F38,F38)-1,"")</f>
        <v>21</v>
      </c>
      <c r="Z38" s="71" t="n">
        <f aca="false">IF(H38&gt;0,RANK(H38,$H$2:$H$1780)+COUNTIF($H$2:H38,H38)-1,"")</f>
        <v>129</v>
      </c>
      <c r="AA38" s="71" t="n">
        <f aca="false">IF(AC38="","",RANK(AC38,$AC$2:$AC$1780)+COUNTIF($AC$2:AC38,AC38)-1)</f>
        <v>55</v>
      </c>
      <c r="AB38" s="71" t="str">
        <f aca="false">IF(AD38="","",RANK(AD38,$AD$2:$AD$1780)+COUNTIF($AD$2:AD38,AD38)-1)</f>
        <v/>
      </c>
      <c r="AC38" s="71" t="n">
        <f aca="false">IF(AND(AF38&gt;0,E38&gt;=Settings!$B$4),ROUND(J38,10),"")</f>
        <v>0.0970017637</v>
      </c>
      <c r="AD38" s="71" t="str">
        <f aca="false">IF(X38="HIGH RATE",ROUND(O38,10),"")</f>
        <v/>
      </c>
      <c r="AE38" s="71" t="s">
        <v>60</v>
      </c>
      <c r="AF38" s="73" t="n">
        <f aca="false">SUMIFS(Detail!$L$2:$L$9168,Detail!$C$2:$C$9168,$A38)</f>
        <v>55</v>
      </c>
      <c r="AG38" s="74" t="n">
        <f aca="false">SUMIFS(Detail!$N$2:$N$9168,Detail!$C$2:$C$9168,$A38)</f>
        <v>435.13</v>
      </c>
    </row>
    <row r="39" customFormat="false" ht="15" hidden="false" customHeight="false" outlineLevel="0" collapsed="false">
      <c r="A39" s="71" t="s">
        <v>1202</v>
      </c>
      <c r="B39" s="71" t="s">
        <v>2528</v>
      </c>
      <c r="C39" s="71" t="s">
        <v>283</v>
      </c>
      <c r="D39" s="71" t="str">
        <f aca="false">IFERROR(INDEX('Brand Map'!$B$4:$B$125,MATCH(C39,'Brand Map'!$A$4:$A$125,0)),"Other")</f>
        <v>RP</v>
      </c>
      <c r="E39" s="73" t="n">
        <f aca="false">SUMIFS(Detail!$K$2:$K$9168,Detail!$C$2:$C$9168,$A39)</f>
        <v>836</v>
      </c>
      <c r="F39" s="73" t="n">
        <f aca="false">SUMIFS(Detail!$E$2:$E$9168,Detail!$C$2:$C$9168,$A39)</f>
        <v>88</v>
      </c>
      <c r="G39" s="74" t="n">
        <f aca="false">SUMIFS(Detail!$M$2:$M$9168,Detail!$C$2:$C$9168,$A39)</f>
        <v>7584.7</v>
      </c>
      <c r="H39" s="74" t="n">
        <f aca="false">SUMIFS(Detail!$D$2:$D$9168,Detail!$C$2:$C$9168,$A39)</f>
        <v>748.77</v>
      </c>
      <c r="I39" s="74" t="n">
        <v>8740.03</v>
      </c>
      <c r="J39" s="51" t="n">
        <f aca="false">IF(E39&gt;0,AF39/E39,0)</f>
        <v>0.0980861244019139</v>
      </c>
      <c r="K39" s="51" t="n">
        <f aca="false">IF(G39&gt;0,AG39/G39,0)</f>
        <v>0.0915619602621066</v>
      </c>
      <c r="L39" s="75" t="n">
        <f aca="false">H39/Settings!$B$16</f>
        <v>0.00149643664733119</v>
      </c>
      <c r="M39" s="76" t="n">
        <f aca="false">H39/Settings!$B$20</f>
        <v>5.81286534146298E-005</v>
      </c>
      <c r="N39" s="77" t="n">
        <f aca="false">E39*Settings!$B$3</f>
        <v>62.5829231030385</v>
      </c>
      <c r="O39" s="77" t="n">
        <f aca="false">IF(E39&gt;0,(AF39-N39)/SQRT(E39*Settings!$B$3*(1-Settings!$B$3)),0)</f>
        <v>2.55183264338757</v>
      </c>
      <c r="P39" s="77" t="n">
        <f aca="false">MAX(0,AF39-N39)</f>
        <v>19.4170768969615</v>
      </c>
      <c r="Q39" s="51" t="n">
        <f aca="false">IF(E39&gt;=Settings!$B$4,(AF39+Settings!$B$7*Settings!$B$3)/(E39+Settings!$B$7),Settings!$B$3)</f>
        <v>0.0972815227204923</v>
      </c>
      <c r="R39" s="78" t="n">
        <f aca="false">PERCENTRANK($H$2:$H$1780,H39,6)</f>
        <v>0.927447</v>
      </c>
      <c r="S39" s="78" t="n">
        <f aca="false">PERCENTRANK($Q$2:$Q$1780,Q39,6)</f>
        <v>0.975816</v>
      </c>
      <c r="T39" s="78" t="n">
        <f aca="false">PERCENTRANK($F$2:$F$1780,F39,6)</f>
        <v>0.988189</v>
      </c>
      <c r="U39" s="79" t="n">
        <f aca="false">IF(F39&gt;0,ROUND((Settings!$B$8*T39+Settings!$B$9*R39+Settings!$B$10*S39)/SUM(Settings!$B$8:$B$10),10),0)</f>
        <v>0.9638173333</v>
      </c>
      <c r="V39" s="71" t="n">
        <f aca="false">IF(U39&gt;0,RANK(U39,$U$2:$U$1780)+COUNTIF($U$2:U39,U39)-1,"")</f>
        <v>36</v>
      </c>
      <c r="W39" s="71" t="str">
        <f aca="false">IF(V39="","",IF(V39&lt;=Settings!$B$11,"1 - Fix first",IF(V39&lt;=Settings!$B$12,"2 - Review","3 - Monitor")))</f>
        <v>2 - Review</v>
      </c>
      <c r="X39" s="71" t="str">
        <f aca="false">IF(AND(E39&gt;=Settings!$B$4,AF39&gt;=Settings!$B$5,O39&gt;=Settings!$B$6),"HIGH RATE","")</f>
        <v/>
      </c>
      <c r="Y39" s="71" t="n">
        <f aca="false">IF(F39&gt;0,RANK(F39,$F$2:$F$1780)+COUNTIF($F$2:F39,F39)-1,"")</f>
        <v>22</v>
      </c>
      <c r="Z39" s="71" t="n">
        <f aca="false">IF(H39&gt;0,RANK(H39,$H$2:$H$1780)+COUNTIF($H$2:H39,H39)-1,"")</f>
        <v>130</v>
      </c>
      <c r="AA39" s="71" t="n">
        <f aca="false">IF(AC39="","",RANK(AC39,$AC$2:$AC$1780)+COUNTIF($AC$2:AC39,AC39)-1)</f>
        <v>52</v>
      </c>
      <c r="AB39" s="71" t="str">
        <f aca="false">IF(AD39="","",RANK(AD39,$AD$2:$AD$1780)+COUNTIF($AD$2:AD39,AD39)-1)</f>
        <v/>
      </c>
      <c r="AC39" s="71" t="n">
        <f aca="false">IF(AND(AF39&gt;0,E39&gt;=Settings!$B$4),ROUND(J39,10),"")</f>
        <v>0.0980861244</v>
      </c>
      <c r="AD39" s="71" t="str">
        <f aca="false">IF(X39="HIGH RATE",ROUND(O39,10),"")</f>
        <v/>
      </c>
      <c r="AE39" s="71" t="s">
        <v>59</v>
      </c>
      <c r="AF39" s="73" t="n">
        <f aca="false">SUMIFS(Detail!$L$2:$L$9168,Detail!$C$2:$C$9168,$A39)</f>
        <v>82</v>
      </c>
      <c r="AG39" s="74" t="n">
        <f aca="false">SUMIFS(Detail!$N$2:$N$9168,Detail!$C$2:$C$9168,$A39)</f>
        <v>694.47</v>
      </c>
    </row>
    <row r="40" customFormat="false" ht="15" hidden="false" customHeight="false" outlineLevel="0" collapsed="false">
      <c r="A40" s="71" t="s">
        <v>922</v>
      </c>
      <c r="B40" s="71" t="s">
        <v>2529</v>
      </c>
      <c r="C40" s="71" t="s">
        <v>235</v>
      </c>
      <c r="D40" s="71" t="str">
        <f aca="false">IFERROR(INDEX('Brand Map'!$B$4:$B$125,MATCH(C40,'Brand Map'!$A$4:$A$125,0)),"Other")</f>
        <v>AURP</v>
      </c>
      <c r="E40" s="73" t="n">
        <f aca="false">SUMIFS(Detail!$K$2:$K$9168,Detail!$C$2:$C$9168,$A40)</f>
        <v>772</v>
      </c>
      <c r="F40" s="73" t="n">
        <f aca="false">SUMIFS(Detail!$E$2:$E$9168,Detail!$C$2:$C$9168,$A40)</f>
        <v>93</v>
      </c>
      <c r="G40" s="74" t="n">
        <f aca="false">SUMIFS(Detail!$M$2:$M$9168,Detail!$C$2:$C$9168,$A40)</f>
        <v>7009.42</v>
      </c>
      <c r="H40" s="74" t="n">
        <f aca="false">SUMIFS(Detail!$D$2:$D$9168,Detail!$C$2:$C$9168,$A40)</f>
        <v>820.3</v>
      </c>
      <c r="I40" s="74" t="n">
        <v>15783.44</v>
      </c>
      <c r="J40" s="51" t="n">
        <f aca="false">IF(E40&gt;0,AF40/E40,0)</f>
        <v>0.0906735751295337</v>
      </c>
      <c r="K40" s="51" t="n">
        <f aca="false">IF(G40&gt;0,AG40/G40,0)</f>
        <v>0.0868716669852855</v>
      </c>
      <c r="L40" s="75" t="n">
        <f aca="false">H40/Settings!$B$16</f>
        <v>0.00163939124404794</v>
      </c>
      <c r="M40" s="76" t="n">
        <f aca="false">H40/Settings!$B$20</f>
        <v>6.36816838228306E-005</v>
      </c>
      <c r="N40" s="77" t="n">
        <f aca="false">E40*Settings!$B$3</f>
        <v>57.7918859276863</v>
      </c>
      <c r="O40" s="77" t="n">
        <f aca="false">IF(E40&gt;0,(AF40-N40)/SQRT(E40*Settings!$B$3*(1-Settings!$B$3)),0)</f>
        <v>1.66959603760516</v>
      </c>
      <c r="P40" s="77" t="n">
        <f aca="false">MAX(0,AF40-N40)</f>
        <v>12.2081140723137</v>
      </c>
      <c r="Q40" s="51" t="n">
        <f aca="false">IF(E40&gt;=Settings!$B$4,(AF40+Settings!$B$7*Settings!$B$3)/(E40+Settings!$B$7),Settings!$B$3)</f>
        <v>0.0900820432368409</v>
      </c>
      <c r="R40" s="78" t="n">
        <f aca="false">PERCENTRANK($H$2:$H$1780,H40,6)</f>
        <v>0.933633</v>
      </c>
      <c r="S40" s="78" t="n">
        <f aca="false">PERCENTRANK($Q$2:$Q$1780,Q40,6)</f>
        <v>0.967379</v>
      </c>
      <c r="T40" s="78" t="n">
        <f aca="false">PERCENTRANK($F$2:$F$1780,F40,6)</f>
        <v>0.989314</v>
      </c>
      <c r="U40" s="79" t="n">
        <f aca="false">IF(F40&gt;0,ROUND((Settings!$B$8*T40+Settings!$B$9*R40+Settings!$B$10*S40)/SUM(Settings!$B$8:$B$10),10),0)</f>
        <v>0.963442</v>
      </c>
      <c r="V40" s="71" t="n">
        <f aca="false">IF(U40&gt;0,RANK(U40,$U$2:$U$1780)+COUNTIF($U$2:U40,U40)-1,"")</f>
        <v>39</v>
      </c>
      <c r="W40" s="71" t="str">
        <f aca="false">IF(V40="","",IF(V40&lt;=Settings!$B$11,"1 - Fix first",IF(V40&lt;=Settings!$B$12,"2 - Review","3 - Monitor")))</f>
        <v>2 - Review</v>
      </c>
      <c r="X40" s="71" t="str">
        <f aca="false">IF(AND(E40&gt;=Settings!$B$4,AF40&gt;=Settings!$B$5,O40&gt;=Settings!$B$6),"HIGH RATE","")</f>
        <v/>
      </c>
      <c r="Y40" s="71" t="n">
        <f aca="false">IF(F40&gt;0,RANK(F40,$F$2:$F$1780)+COUNTIF($F$2:F40,F40)-1,"")</f>
        <v>20</v>
      </c>
      <c r="Z40" s="71" t="n">
        <f aca="false">IF(H40&gt;0,RANK(H40,$H$2:$H$1780)+COUNTIF($H$2:H40,H40)-1,"")</f>
        <v>119</v>
      </c>
      <c r="AA40" s="71" t="n">
        <f aca="false">IF(AC40="","",RANK(AC40,$AC$2:$AC$1780)+COUNTIF($AC$2:AC40,AC40)-1)</f>
        <v>74</v>
      </c>
      <c r="AB40" s="71" t="str">
        <f aca="false">IF(AD40="","",RANK(AD40,$AD$2:$AD$1780)+COUNTIF($AD$2:AD40,AD40)-1)</f>
        <v/>
      </c>
      <c r="AC40" s="71" t="n">
        <f aca="false">IF(AND(AF40&gt;0,E40&gt;=Settings!$B$4),ROUND(J40,10),"")</f>
        <v>0.0906735751</v>
      </c>
      <c r="AD40" s="71" t="str">
        <f aca="false">IF(X40="HIGH RATE",ROUND(O40,10),"")</f>
        <v/>
      </c>
      <c r="AE40" s="71" t="s">
        <v>59</v>
      </c>
      <c r="AF40" s="73" t="n">
        <f aca="false">SUMIFS(Detail!$L$2:$L$9168,Detail!$C$2:$C$9168,$A40)</f>
        <v>70</v>
      </c>
      <c r="AG40" s="74" t="n">
        <f aca="false">SUMIFS(Detail!$N$2:$N$9168,Detail!$C$2:$C$9168,$A40)</f>
        <v>608.92</v>
      </c>
    </row>
    <row r="41" customFormat="false" ht="15" hidden="false" customHeight="false" outlineLevel="0" collapsed="false">
      <c r="A41" s="71" t="s">
        <v>162</v>
      </c>
      <c r="B41" s="71" t="s">
        <v>2530</v>
      </c>
      <c r="C41" s="71" t="s">
        <v>229</v>
      </c>
      <c r="D41" s="71" t="str">
        <f aca="false">IFERROR(INDEX('Brand Map'!$B$4:$B$125,MATCH(C41,'Brand Map'!$A$4:$A$125,0)),"Other")</f>
        <v>MJ</v>
      </c>
      <c r="E41" s="73" t="n">
        <f aca="false">SUMIFS(Detail!$K$2:$K$9168,Detail!$C$2:$C$9168,$A41)</f>
        <v>31</v>
      </c>
      <c r="F41" s="73" t="n">
        <f aca="false">SUMIFS(Detail!$E$2:$E$9168,Detail!$C$2:$C$9168,$A41)</f>
        <v>20</v>
      </c>
      <c r="G41" s="74" t="n">
        <f aca="false">SUMIFS(Detail!$M$2:$M$9168,Detail!$C$2:$C$9168,$A41)</f>
        <v>1890.29</v>
      </c>
      <c r="H41" s="74" t="n">
        <f aca="false">SUMIFS(Detail!$D$2:$D$9168,Detail!$C$2:$C$9168,$A41)</f>
        <v>1238.24</v>
      </c>
      <c r="I41" s="74" t="n">
        <v>22556.08</v>
      </c>
      <c r="J41" s="51" t="n">
        <f aca="false">IF(E41&gt;0,AF41/E41,0)</f>
        <v>0.129032258064516</v>
      </c>
      <c r="K41" s="51" t="n">
        <f aca="false">IF(G41&gt;0,AG41/G41,0)</f>
        <v>0.142025826725</v>
      </c>
      <c r="L41" s="75" t="n">
        <f aca="false">H41/Settings!$B$16</f>
        <v>0.00247465538708999</v>
      </c>
      <c r="M41" s="76" t="n">
        <f aca="false">H41/Settings!$B$20</f>
        <v>9.61272804788269E-005</v>
      </c>
      <c r="N41" s="77" t="n">
        <f aca="false">E41*Settings!$B$3</f>
        <v>2.32065863181124</v>
      </c>
      <c r="O41" s="77" t="n">
        <f aca="false">IF(E41&gt;0,(AF41-N41)/SQRT(E41*Settings!$B$3*(1-Settings!$B$3)),0)</f>
        <v>1.14611874692026</v>
      </c>
      <c r="P41" s="77" t="n">
        <f aca="false">MAX(0,AF41-N41)</f>
        <v>1.67934136818876</v>
      </c>
      <c r="Q41" s="51" t="n">
        <f aca="false">IF(E41&gt;=Settings!$B$4,(AF41+Settings!$B$7*Settings!$B$3)/(E41+Settings!$B$7),Settings!$B$3)</f>
        <v>0.102390142228629</v>
      </c>
      <c r="R41" s="78" t="n">
        <f aca="false">PERCENTRANK($H$2:$H$1780,H41,6)</f>
        <v>0.955006</v>
      </c>
      <c r="S41" s="78" t="n">
        <f aca="false">PERCENTRANK($Q$2:$Q$1780,Q41,6)</f>
        <v>0.982002</v>
      </c>
      <c r="T41" s="78" t="n">
        <f aca="false">PERCENTRANK($F$2:$F$1780,F41,6)</f>
        <v>0.952193</v>
      </c>
      <c r="U41" s="79" t="n">
        <f aca="false">IF(F41&gt;0,ROUND((Settings!$B$8*T41+Settings!$B$9*R41+Settings!$B$10*S41)/SUM(Settings!$B$8:$B$10),10),0)</f>
        <v>0.963067</v>
      </c>
      <c r="V41" s="71" t="n">
        <f aca="false">IF(U41&gt;0,RANK(U41,$U$2:$U$1780)+COUNTIF($U$2:U41,U41)-1,"")</f>
        <v>40</v>
      </c>
      <c r="W41" s="71" t="str">
        <f aca="false">IF(V41="","",IF(V41&lt;=Settings!$B$11,"1 - Fix first",IF(V41&lt;=Settings!$B$12,"2 - Review","3 - Monitor")))</f>
        <v>2 - Review</v>
      </c>
      <c r="X41" s="71" t="str">
        <f aca="false">IF(AND(E41&gt;=Settings!$B$4,AF41&gt;=Settings!$B$5,O41&gt;=Settings!$B$6),"HIGH RATE","")</f>
        <v/>
      </c>
      <c r="Y41" s="71" t="n">
        <f aca="false">IF(F41&gt;0,RANK(F41,$F$2:$F$1780)+COUNTIF($F$2:F41,F41)-1,"")</f>
        <v>84</v>
      </c>
      <c r="Z41" s="71" t="n">
        <f aca="false">IF(H41&gt;0,RANK(H41,$H$2:$H$1780)+COUNTIF($H$2:H41,H41)-1,"")</f>
        <v>81</v>
      </c>
      <c r="AA41" s="71" t="n">
        <f aca="false">IF(AC41="","",RANK(AC41,$AC$2:$AC$1780)+COUNTIF($AC$2:AC41,AC41)-1)</f>
        <v>14</v>
      </c>
      <c r="AB41" s="71" t="str">
        <f aca="false">IF(AD41="","",RANK(AD41,$AD$2:$AD$1780)+COUNTIF($AD$2:AD41,AD41)-1)</f>
        <v/>
      </c>
      <c r="AC41" s="71" t="n">
        <f aca="false">IF(AND(AF41&gt;0,E41&gt;=Settings!$B$4),ROUND(J41,10),"")</f>
        <v>0.1290322581</v>
      </c>
      <c r="AD41" s="71" t="str">
        <f aca="false">IF(X41="HIGH RATE",ROUND(O41,10),"")</f>
        <v/>
      </c>
      <c r="AE41" s="71" t="s">
        <v>62</v>
      </c>
      <c r="AF41" s="73" t="n">
        <f aca="false">SUMIFS(Detail!$L$2:$L$9168,Detail!$C$2:$C$9168,$A41)</f>
        <v>4</v>
      </c>
      <c r="AG41" s="74" t="n">
        <f aca="false">SUMIFS(Detail!$N$2:$N$9168,Detail!$C$2:$C$9168,$A41)</f>
        <v>268.47</v>
      </c>
    </row>
    <row r="42" customFormat="false" ht="15" hidden="false" customHeight="false" outlineLevel="0" collapsed="false">
      <c r="A42" s="71" t="s">
        <v>141</v>
      </c>
      <c r="B42" s="71" t="s">
        <v>2531</v>
      </c>
      <c r="C42" s="71" t="s">
        <v>217</v>
      </c>
      <c r="D42" s="71" t="str">
        <f aca="false">IFERROR(INDEX('Brand Map'!$B$4:$B$125,MATCH(C42,'Brand Map'!$A$4:$A$125,0)),"Other")</f>
        <v>AUMJ</v>
      </c>
      <c r="E42" s="73" t="n">
        <f aca="false">SUMIFS(Detail!$K$2:$K$9168,Detail!$C$2:$C$9168,$A42)</f>
        <v>347</v>
      </c>
      <c r="F42" s="73" t="n">
        <f aca="false">SUMIFS(Detail!$E$2:$E$9168,Detail!$C$2:$C$9168,$A42)</f>
        <v>33</v>
      </c>
      <c r="G42" s="74" t="n">
        <f aca="false">SUMIFS(Detail!$M$2:$M$9168,Detail!$C$2:$C$9168,$A42)</f>
        <v>23822.11</v>
      </c>
      <c r="H42" s="74" t="n">
        <f aca="false">SUMIFS(Detail!$D$2:$D$9168,Detail!$C$2:$C$9168,$A42)</f>
        <v>2389.19</v>
      </c>
      <c r="I42" s="74" t="n">
        <v>35465.37</v>
      </c>
      <c r="J42" s="51" t="n">
        <f aca="false">IF(E42&gt;0,AF42/E42,0)</f>
        <v>0.0835734870317003</v>
      </c>
      <c r="K42" s="51" t="n">
        <f aca="false">IF(G42&gt;0,AG42/G42,0)</f>
        <v>0.0809647004400534</v>
      </c>
      <c r="L42" s="75" t="n">
        <f aca="false">H42/Settings!$B$16</f>
        <v>0.0047748594006667</v>
      </c>
      <c r="M42" s="76" t="n">
        <f aca="false">H42/Settings!$B$20</f>
        <v>0.00018547804726645</v>
      </c>
      <c r="N42" s="77" t="n">
        <f aca="false">E42*Settings!$B$3</f>
        <v>25.9764046851129</v>
      </c>
      <c r="O42" s="77" t="n">
        <f aca="false">IF(E42&gt;0,(AF42-N42)/SQRT(E42*Settings!$B$3*(1-Settings!$B$3)),0)</f>
        <v>0.616780171215905</v>
      </c>
      <c r="P42" s="77" t="n">
        <f aca="false">MAX(0,AF42-N42)</f>
        <v>3.02359531488711</v>
      </c>
      <c r="Q42" s="51" t="n">
        <f aca="false">IF(E42&gt;=Settings!$B$4,(AF42+Settings!$B$7*Settings!$B$3)/(E42+Settings!$B$7),Settings!$B$3)</f>
        <v>0.0828801025887171</v>
      </c>
      <c r="R42" s="78" t="n">
        <f aca="false">PERCENTRANK($H$2:$H$1780,H42,6)</f>
        <v>0.970754</v>
      </c>
      <c r="S42" s="78" t="n">
        <f aca="false">PERCENTRANK($Q$2:$Q$1780,Q42,6)</f>
        <v>0.950506</v>
      </c>
      <c r="T42" s="78" t="n">
        <f aca="false">PERCENTRANK($F$2:$F$1780,F42,6)</f>
        <v>0.965692</v>
      </c>
      <c r="U42" s="79" t="n">
        <f aca="false">IF(F42&gt;0,ROUND((Settings!$B$8*T42+Settings!$B$9*R42+Settings!$B$10*S42)/SUM(Settings!$B$8:$B$10),10),0)</f>
        <v>0.9623173333</v>
      </c>
      <c r="V42" s="71" t="n">
        <f aca="false">IF(U42&gt;0,RANK(U42,$U$2:$U$1780)+COUNTIF($U$2:U42,U42)-1,"")</f>
        <v>41</v>
      </c>
      <c r="W42" s="71" t="str">
        <f aca="false">IF(V42="","",IF(V42&lt;=Settings!$B$11,"1 - Fix first",IF(V42&lt;=Settings!$B$12,"2 - Review","3 - Monitor")))</f>
        <v>2 - Review</v>
      </c>
      <c r="X42" s="71" t="str">
        <f aca="false">IF(AND(E42&gt;=Settings!$B$4,AF42&gt;=Settings!$B$5,O42&gt;=Settings!$B$6),"HIGH RATE","")</f>
        <v/>
      </c>
      <c r="Y42" s="71" t="n">
        <f aca="false">IF(F42&gt;0,RANK(F42,$F$2:$F$1780)+COUNTIF($F$2:F42,F42)-1,"")</f>
        <v>62</v>
      </c>
      <c r="Z42" s="71" t="n">
        <f aca="false">IF(H42&gt;0,RANK(H42,$H$2:$H$1780)+COUNTIF($H$2:H42,H42)-1,"")</f>
        <v>53</v>
      </c>
      <c r="AA42" s="71" t="n">
        <f aca="false">IF(AC42="","",RANK(AC42,$AC$2:$AC$1780)+COUNTIF($AC$2:AC42,AC42)-1)</f>
        <v>91</v>
      </c>
      <c r="AB42" s="71" t="str">
        <f aca="false">IF(AD42="","",RANK(AD42,$AD$2:$AD$1780)+COUNTIF($AD$2:AD42,AD42)-1)</f>
        <v/>
      </c>
      <c r="AC42" s="71" t="n">
        <f aca="false">IF(AND(AF42&gt;0,E42&gt;=Settings!$B$4),ROUND(J42,10),"")</f>
        <v>0.083573487</v>
      </c>
      <c r="AD42" s="71" t="str">
        <f aca="false">IF(X42="HIGH RATE",ROUND(O42,10),"")</f>
        <v/>
      </c>
      <c r="AE42" s="71" t="s">
        <v>60</v>
      </c>
      <c r="AF42" s="73" t="n">
        <f aca="false">SUMIFS(Detail!$L$2:$L$9168,Detail!$C$2:$C$9168,$A42)</f>
        <v>29</v>
      </c>
      <c r="AG42" s="74" t="n">
        <f aca="false">SUMIFS(Detail!$N$2:$N$9168,Detail!$C$2:$C$9168,$A42)</f>
        <v>1928.75</v>
      </c>
    </row>
    <row r="43" customFormat="false" ht="15" hidden="false" customHeight="false" outlineLevel="0" collapsed="false">
      <c r="A43" s="71" t="s">
        <v>1079</v>
      </c>
      <c r="B43" s="71" t="s">
        <v>2532</v>
      </c>
      <c r="C43" s="71" t="s">
        <v>235</v>
      </c>
      <c r="D43" s="71" t="str">
        <f aca="false">IFERROR(INDEX('Brand Map'!$B$4:$B$125,MATCH(C43,'Brand Map'!$A$4:$A$125,0)),"Other")</f>
        <v>AURP</v>
      </c>
      <c r="E43" s="73" t="n">
        <f aca="false">SUMIFS(Detail!$K$2:$K$9168,Detail!$C$2:$C$9168,$A43)</f>
        <v>615</v>
      </c>
      <c r="F43" s="73" t="n">
        <f aca="false">SUMIFS(Detail!$E$2:$E$9168,Detail!$C$2:$C$9168,$A43)</f>
        <v>67</v>
      </c>
      <c r="G43" s="74" t="n">
        <f aca="false">SUMIFS(Detail!$M$2:$M$9168,Detail!$C$2:$C$9168,$A43)</f>
        <v>6700.79</v>
      </c>
      <c r="H43" s="74" t="n">
        <f aca="false">SUMIFS(Detail!$D$2:$D$9168,Detail!$C$2:$C$9168,$A43)</f>
        <v>700.65</v>
      </c>
      <c r="I43" s="74" t="n">
        <v>16634.96</v>
      </c>
      <c r="J43" s="51" t="n">
        <f aca="false">IF(E43&gt;0,AF43/E43,0)</f>
        <v>0.0943089430894309</v>
      </c>
      <c r="K43" s="51" t="n">
        <f aca="false">IF(G43&gt;0,AG43/G43,0)</f>
        <v>0.090702738035366</v>
      </c>
      <c r="L43" s="75" t="n">
        <f aca="false">H43/Settings!$B$16</f>
        <v>0.00140026755472655</v>
      </c>
      <c r="M43" s="76" t="n">
        <f aca="false">H43/Settings!$B$20</f>
        <v>5.43929925276926E-005</v>
      </c>
      <c r="N43" s="77" t="n">
        <f aca="false">E43*Settings!$B$3</f>
        <v>46.0388728569004</v>
      </c>
      <c r="O43" s="77" t="n">
        <f aca="false">IF(E43&gt;0,(AF43-N43)/SQRT(E43*Settings!$B$3*(1-Settings!$B$3)),0)</f>
        <v>1.83276180617514</v>
      </c>
      <c r="P43" s="77" t="n">
        <f aca="false">MAX(0,AF43-N43)</f>
        <v>11.9611271430996</v>
      </c>
      <c r="Q43" s="51" t="n">
        <f aca="false">IF(E43&gt;=Settings!$B$4,(AF43+Settings!$B$7*Settings!$B$3)/(E43+Settings!$B$7),Settings!$B$3)</f>
        <v>0.093404339032475</v>
      </c>
      <c r="R43" s="78" t="n">
        <f aca="false">PERCENTRANK($H$2:$H$1780,H43,6)</f>
        <v>0.92126</v>
      </c>
      <c r="S43" s="78" t="n">
        <f aca="false">PERCENTRANK($Q$2:$Q$1780,Q43,6)</f>
        <v>0.973566</v>
      </c>
      <c r="T43" s="78" t="n">
        <f aca="false">PERCENTRANK($F$2:$F$1780,F43,6)</f>
        <v>0.98369</v>
      </c>
      <c r="U43" s="79" t="n">
        <f aca="false">IF(F43&gt;0,ROUND((Settings!$B$8*T43+Settings!$B$9*R43+Settings!$B$10*S43)/SUM(Settings!$B$8:$B$10),10),0)</f>
        <v>0.9595053333</v>
      </c>
      <c r="V43" s="71" t="n">
        <f aca="false">IF(U43&gt;0,RANK(U43,$U$2:$U$1780)+COUNTIF($U$2:U43,U43)-1,"")</f>
        <v>42</v>
      </c>
      <c r="W43" s="71" t="str">
        <f aca="false">IF(V43="","",IF(V43&lt;=Settings!$B$11,"1 - Fix first",IF(V43&lt;=Settings!$B$12,"2 - Review","3 - Monitor")))</f>
        <v>2 - Review</v>
      </c>
      <c r="X43" s="71" t="str">
        <f aca="false">IF(AND(E43&gt;=Settings!$B$4,AF43&gt;=Settings!$B$5,O43&gt;=Settings!$B$6),"HIGH RATE","")</f>
        <v/>
      </c>
      <c r="Y43" s="71" t="n">
        <f aca="false">IF(F43&gt;0,RANK(F43,$F$2:$F$1780)+COUNTIF($F$2:F43,F43)-1,"")</f>
        <v>30</v>
      </c>
      <c r="Z43" s="71" t="n">
        <f aca="false">IF(H43&gt;0,RANK(H43,$H$2:$H$1780)+COUNTIF($H$2:H43,H43)-1,"")</f>
        <v>141</v>
      </c>
      <c r="AA43" s="71" t="n">
        <f aca="false">IF(AC43="","",RANK(AC43,$AC$2:$AC$1780)+COUNTIF($AC$2:AC43,AC43)-1)</f>
        <v>61</v>
      </c>
      <c r="AB43" s="71" t="str">
        <f aca="false">IF(AD43="","",RANK(AD43,$AD$2:$AD$1780)+COUNTIF($AD$2:AD43,AD43)-1)</f>
        <v/>
      </c>
      <c r="AC43" s="71" t="n">
        <f aca="false">IF(AND(AF43&gt;0,E43&gt;=Settings!$B$4),ROUND(J43,10),"")</f>
        <v>0.0943089431</v>
      </c>
      <c r="AD43" s="71" t="str">
        <f aca="false">IF(X43="HIGH RATE",ROUND(O43,10),"")</f>
        <v/>
      </c>
      <c r="AE43" s="71" t="s">
        <v>59</v>
      </c>
      <c r="AF43" s="73" t="n">
        <f aca="false">SUMIFS(Detail!$L$2:$L$9168,Detail!$C$2:$C$9168,$A43)</f>
        <v>58</v>
      </c>
      <c r="AG43" s="74" t="n">
        <f aca="false">SUMIFS(Detail!$N$2:$N$9168,Detail!$C$2:$C$9168,$A43)</f>
        <v>607.78</v>
      </c>
    </row>
    <row r="44" customFormat="false" ht="15" hidden="false" customHeight="false" outlineLevel="0" collapsed="false">
      <c r="A44" s="71" t="s">
        <v>378</v>
      </c>
      <c r="B44" s="71" t="s">
        <v>377</v>
      </c>
      <c r="C44" s="71" t="s">
        <v>262</v>
      </c>
      <c r="D44" s="71" t="str">
        <f aca="false">IFERROR(INDEX('Brand Map'!$B$4:$B$125,MATCH(C44,'Brand Map'!$A$4:$A$125,0)),"Other")</f>
        <v>DCMJ</v>
      </c>
      <c r="E44" s="73" t="n">
        <f aca="false">SUMIFS(Detail!$K$2:$K$9168,Detail!$C$2:$C$9168,$A44)</f>
        <v>110</v>
      </c>
      <c r="F44" s="73" t="n">
        <f aca="false">SUMIFS(Detail!$E$2:$E$9168,Detail!$C$2:$C$9168,$A44)</f>
        <v>18</v>
      </c>
      <c r="G44" s="74" t="n">
        <f aca="false">SUMIFS(Detail!$M$2:$M$9168,Detail!$C$2:$C$9168,$A44)</f>
        <v>6556.45</v>
      </c>
      <c r="H44" s="74" t="n">
        <f aca="false">SUMIFS(Detail!$D$2:$D$9168,Detail!$C$2:$C$9168,$A44)</f>
        <v>941.68</v>
      </c>
      <c r="I44" s="74" t="n">
        <v>9931.68</v>
      </c>
      <c r="J44" s="51" t="n">
        <f aca="false">IF(E44&gt;0,AF44/E44,0)</f>
        <v>0.127272727272727</v>
      </c>
      <c r="K44" s="51" t="n">
        <f aca="false">IF(G44&gt;0,AG44/G44,0)</f>
        <v>0.109208489350182</v>
      </c>
      <c r="L44" s="75" t="n">
        <f aca="false">H44/Settings!$B$16</f>
        <v>0.00188197238412174</v>
      </c>
      <c r="M44" s="76" t="n">
        <f aca="false">H44/Settings!$B$20</f>
        <v>7.31046788032221E-005</v>
      </c>
      <c r="N44" s="77" t="n">
        <f aca="false">E44*Settings!$B$3</f>
        <v>8.23459514513665</v>
      </c>
      <c r="O44" s="77" t="n">
        <f aca="false">IF(E44&gt;0,(AF44-N44)/SQRT(E44*Settings!$B$3*(1-Settings!$B$3)),0)</f>
        <v>2.08883888602296</v>
      </c>
      <c r="P44" s="77" t="n">
        <f aca="false">MAX(0,AF44-N44)</f>
        <v>5.76540485486335</v>
      </c>
      <c r="Q44" s="51" t="n">
        <f aca="false">IF(E44&gt;=Settings!$B$4,(AF44+Settings!$B$7*Settings!$B$3)/(E44+Settings!$B$7),Settings!$B$3)</f>
        <v>0.116041419113903</v>
      </c>
      <c r="R44" s="78" t="n">
        <f aca="false">PERCENTRANK($H$2:$H$1780,H44,6)</f>
        <v>0.938695</v>
      </c>
      <c r="S44" s="78" t="n">
        <f aca="false">PERCENTRANK($Q$2:$Q$1780,Q44,6)</f>
        <v>0.991564</v>
      </c>
      <c r="T44" s="78" t="n">
        <f aca="false">PERCENTRANK($F$2:$F$1780,F44,6)</f>
        <v>0.947694</v>
      </c>
      <c r="U44" s="79" t="n">
        <f aca="false">IF(F44&gt;0,ROUND((Settings!$B$8*T44+Settings!$B$9*R44+Settings!$B$10*S44)/SUM(Settings!$B$8:$B$10),10),0)</f>
        <v>0.9593176667</v>
      </c>
      <c r="V44" s="71" t="n">
        <f aca="false">IF(U44&gt;0,RANK(U44,$U$2:$U$1780)+COUNTIF($U$2:U44,U44)-1,"")</f>
        <v>43</v>
      </c>
      <c r="W44" s="71" t="str">
        <f aca="false">IF(V44="","",IF(V44&lt;=Settings!$B$11,"1 - Fix first",IF(V44&lt;=Settings!$B$12,"2 - Review","3 - Monitor")))</f>
        <v>2 - Review</v>
      </c>
      <c r="X44" s="71" t="str">
        <f aca="false">IF(AND(E44&gt;=Settings!$B$4,AF44&gt;=Settings!$B$5,O44&gt;=Settings!$B$6),"HIGH RATE","")</f>
        <v/>
      </c>
      <c r="Y44" s="71" t="n">
        <f aca="false">IF(F44&gt;0,RANK(F44,$F$2:$F$1780)+COUNTIF($F$2:F44,F44)-1,"")</f>
        <v>91</v>
      </c>
      <c r="Z44" s="71" t="n">
        <f aca="false">IF(H44&gt;0,RANK(H44,$H$2:$H$1780)+COUNTIF($H$2:H44,H44)-1,"")</f>
        <v>110</v>
      </c>
      <c r="AA44" s="71" t="n">
        <f aca="false">IF(AC44="","",RANK(AC44,$AC$2:$AC$1780)+COUNTIF($AC$2:AC44,AC44)-1)</f>
        <v>18</v>
      </c>
      <c r="AB44" s="71" t="str">
        <f aca="false">IF(AD44="","",RANK(AD44,$AD$2:$AD$1780)+COUNTIF($AD$2:AD44,AD44)-1)</f>
        <v/>
      </c>
      <c r="AC44" s="71" t="n">
        <f aca="false">IF(AND(AF44&gt;0,E44&gt;=Settings!$B$4),ROUND(J44,10),"")</f>
        <v>0.1272727273</v>
      </c>
      <c r="AD44" s="71" t="str">
        <f aca="false">IF(X44="HIGH RATE",ROUND(O44,10),"")</f>
        <v/>
      </c>
      <c r="AE44" s="71" t="s">
        <v>60</v>
      </c>
      <c r="AF44" s="73" t="n">
        <f aca="false">SUMIFS(Detail!$L$2:$L$9168,Detail!$C$2:$C$9168,$A44)</f>
        <v>14</v>
      </c>
      <c r="AG44" s="74" t="n">
        <f aca="false">SUMIFS(Detail!$N$2:$N$9168,Detail!$C$2:$C$9168,$A44)</f>
        <v>716.02</v>
      </c>
    </row>
    <row r="45" customFormat="false" ht="15" hidden="false" customHeight="false" outlineLevel="0" collapsed="false">
      <c r="A45" s="71" t="s">
        <v>1093</v>
      </c>
      <c r="B45" s="71" t="s">
        <v>2533</v>
      </c>
      <c r="C45" s="71" t="s">
        <v>268</v>
      </c>
      <c r="D45" s="71" t="str">
        <f aca="false">IFERROR(INDEX('Brand Map'!$B$4:$B$125,MATCH(C45,'Brand Map'!$A$4:$A$125,0)),"Other")</f>
        <v>SB</v>
      </c>
      <c r="E45" s="73" t="n">
        <f aca="false">SUMIFS(Detail!$K$2:$K$9168,Detail!$C$2:$C$9168,$A45)</f>
        <v>114</v>
      </c>
      <c r="F45" s="73" t="n">
        <f aca="false">SUMIFS(Detail!$E$2:$E$9168,Detail!$C$2:$C$9168,$A45)</f>
        <v>15</v>
      </c>
      <c r="G45" s="74" t="n">
        <f aca="false">SUMIFS(Detail!$M$2:$M$9168,Detail!$C$2:$C$9168,$A45)</f>
        <v>10859.18</v>
      </c>
      <c r="H45" s="74" t="n">
        <f aca="false">SUMIFS(Detail!$D$2:$D$9168,Detail!$C$2:$C$9168,$A45)</f>
        <v>1383.44</v>
      </c>
      <c r="I45" s="74" t="n">
        <v>29075.03</v>
      </c>
      <c r="J45" s="51" t="n">
        <f aca="false">IF(E45&gt;0,AF45/E45,0)</f>
        <v>0.105263157894737</v>
      </c>
      <c r="K45" s="51" t="n">
        <f aca="false">IF(G45&gt;0,AG45/G45,0)</f>
        <v>0.0956416598675038</v>
      </c>
      <c r="L45" s="75" t="n">
        <f aca="false">H45/Settings!$B$16</f>
        <v>0.00276484142711896</v>
      </c>
      <c r="M45" s="76" t="n">
        <f aca="false">H45/Settings!$B$20</f>
        <v>0.000107399474177565</v>
      </c>
      <c r="N45" s="77" t="n">
        <f aca="false">E45*Settings!$B$3</f>
        <v>8.53403496859616</v>
      </c>
      <c r="O45" s="77" t="n">
        <f aca="false">IF(E45&gt;0,(AF45-N45)/SQRT(E45*Settings!$B$3*(1-Settings!$B$3)),0)</f>
        <v>1.23351157150837</v>
      </c>
      <c r="P45" s="77" t="n">
        <f aca="false">MAX(0,AF45-N45)</f>
        <v>3.46596503140384</v>
      </c>
      <c r="Q45" s="51" t="n">
        <f aca="false">IF(E45&gt;=Settings!$B$4,(AF45+Settings!$B$7*Settings!$B$3)/(E45+Settings!$B$7),Settings!$B$3)</f>
        <v>0.0989291574718497</v>
      </c>
      <c r="R45" s="78" t="n">
        <f aca="false">PERCENTRANK($H$2:$H$1780,H45,6)</f>
        <v>0.956693</v>
      </c>
      <c r="S45" s="78" t="n">
        <f aca="false">PERCENTRANK($Q$2:$Q$1780,Q45,6)</f>
        <v>0.978628</v>
      </c>
      <c r="T45" s="78" t="n">
        <f aca="false">PERCENTRANK($F$2:$F$1780,F45,6)</f>
        <v>0.940945</v>
      </c>
      <c r="U45" s="79" t="n">
        <f aca="false">IF(F45&gt;0,ROUND((Settings!$B$8*T45+Settings!$B$9*R45+Settings!$B$10*S45)/SUM(Settings!$B$8:$B$10),10),0)</f>
        <v>0.9587553333</v>
      </c>
      <c r="V45" s="71" t="n">
        <f aca="false">IF(U45&gt;0,RANK(U45,$U$2:$U$1780)+COUNTIF($U$2:U45,U45)-1,"")</f>
        <v>44</v>
      </c>
      <c r="W45" s="71" t="str">
        <f aca="false">IF(V45="","",IF(V45&lt;=Settings!$B$11,"1 - Fix first",IF(V45&lt;=Settings!$B$12,"2 - Review","3 - Monitor")))</f>
        <v>2 - Review</v>
      </c>
      <c r="X45" s="71" t="str">
        <f aca="false">IF(AND(E45&gt;=Settings!$B$4,AF45&gt;=Settings!$B$5,O45&gt;=Settings!$B$6),"HIGH RATE","")</f>
        <v/>
      </c>
      <c r="Y45" s="71" t="n">
        <f aca="false">IF(F45&gt;0,RANK(F45,$F$2:$F$1780)+COUNTIF($F$2:F45,F45)-1,"")</f>
        <v>103</v>
      </c>
      <c r="Z45" s="71" t="n">
        <f aca="false">IF(H45&gt;0,RANK(H45,$H$2:$H$1780)+COUNTIF($H$2:H45,H45)-1,"")</f>
        <v>78</v>
      </c>
      <c r="AA45" s="71" t="n">
        <f aca="false">IF(AC45="","",RANK(AC45,$AC$2:$AC$1780)+COUNTIF($AC$2:AC45,AC45)-1)</f>
        <v>43</v>
      </c>
      <c r="AB45" s="71" t="str">
        <f aca="false">IF(AD45="","",RANK(AD45,$AD$2:$AD$1780)+COUNTIF($AD$2:AD45,AD45)-1)</f>
        <v/>
      </c>
      <c r="AC45" s="71" t="n">
        <f aca="false">IF(AND(AF45&gt;0,E45&gt;=Settings!$B$4),ROUND(J45,10),"")</f>
        <v>0.1052631579</v>
      </c>
      <c r="AD45" s="71" t="str">
        <f aca="false">IF(X45="HIGH RATE",ROUND(O45,10),"")</f>
        <v/>
      </c>
      <c r="AE45" s="71" t="s">
        <v>60</v>
      </c>
      <c r="AF45" s="73" t="n">
        <f aca="false">SUMIFS(Detail!$L$2:$L$9168,Detail!$C$2:$C$9168,$A45)</f>
        <v>12</v>
      </c>
      <c r="AG45" s="74" t="n">
        <f aca="false">SUMIFS(Detail!$N$2:$N$9168,Detail!$C$2:$C$9168,$A45)</f>
        <v>1038.59</v>
      </c>
    </row>
    <row r="46" customFormat="false" ht="15" hidden="false" customHeight="false" outlineLevel="0" collapsed="false">
      <c r="A46" s="71" t="s">
        <v>1420</v>
      </c>
      <c r="B46" s="71" t="s">
        <v>2534</v>
      </c>
      <c r="C46" s="71" t="s">
        <v>213</v>
      </c>
      <c r="D46" s="71" t="str">
        <f aca="false">IFERROR(INDEX('Brand Map'!$B$4:$B$125,MATCH(C46,'Brand Map'!$A$4:$A$125,0)),"Other")</f>
        <v>AU</v>
      </c>
      <c r="E46" s="73" t="n">
        <f aca="false">SUMIFS(Detail!$K$2:$K$9168,Detail!$C$2:$C$9168,$A46)</f>
        <v>113</v>
      </c>
      <c r="F46" s="73" t="n">
        <f aca="false">SUMIFS(Detail!$E$2:$E$9168,Detail!$C$2:$C$9168,$A46)</f>
        <v>17</v>
      </c>
      <c r="G46" s="74" t="n">
        <f aca="false">SUMIFS(Detail!$M$2:$M$9168,Detail!$C$2:$C$9168,$A46)</f>
        <v>11840.27</v>
      </c>
      <c r="H46" s="74" t="n">
        <f aca="false">SUMIFS(Detail!$D$2:$D$9168,Detail!$C$2:$C$9168,$A46)</f>
        <v>1937.84</v>
      </c>
      <c r="I46" s="74" t="n">
        <v>44979.65</v>
      </c>
      <c r="J46" s="51" t="n">
        <f aca="false">IF(E46&gt;0,AF46/E46,0)</f>
        <v>0.0884955752212389</v>
      </c>
      <c r="K46" s="51" t="n">
        <f aca="false">IF(G46&gt;0,AG46/G46,0)</f>
        <v>0.087529253978161</v>
      </c>
      <c r="L46" s="75" t="n">
        <f aca="false">H46/Settings!$B$16</f>
        <v>0.00387282448904774</v>
      </c>
      <c r="M46" s="76" t="n">
        <f aca="false">H46/Settings!$B$20</f>
        <v>0.000150438759209111</v>
      </c>
      <c r="N46" s="77" t="n">
        <f aca="false">E46*Settings!$B$3</f>
        <v>8.45917501273129</v>
      </c>
      <c r="O46" s="77" t="n">
        <f aca="false">IF(E46&gt;0,(AF46-N46)/SQRT(E46*Settings!$B$3*(1-Settings!$B$3)),0)</f>
        <v>0.550789392655851</v>
      </c>
      <c r="P46" s="77" t="n">
        <f aca="false">MAX(0,AF46-N46)</f>
        <v>1.54082498726871</v>
      </c>
      <c r="Q46" s="51" t="n">
        <f aca="false">IF(E46&gt;=Settings!$B$4,(AF46+Settings!$B$7*Settings!$B$3)/(E46+Settings!$B$7),Settings!$B$3)</f>
        <v>0.0856349557758487</v>
      </c>
      <c r="R46" s="78" t="n">
        <f aca="false">PERCENTRANK($H$2:$H$1780,H46,6)</f>
        <v>0.966254</v>
      </c>
      <c r="S46" s="78" t="n">
        <f aca="false">PERCENTRANK($Q$2:$Q$1780,Q46,6)</f>
        <v>0.959505</v>
      </c>
      <c r="T46" s="78" t="n">
        <f aca="false">PERCENTRANK($F$2:$F$1780,F46,6)</f>
        <v>0.947132</v>
      </c>
      <c r="U46" s="79" t="n">
        <f aca="false">IF(F46&gt;0,ROUND((Settings!$B$8*T46+Settings!$B$9*R46+Settings!$B$10*S46)/SUM(Settings!$B$8:$B$10),10),0)</f>
        <v>0.9576303333</v>
      </c>
      <c r="V46" s="71" t="n">
        <f aca="false">IF(U46&gt;0,RANK(U46,$U$2:$U$1780)+COUNTIF($U$2:U46,U46)-1,"")</f>
        <v>45</v>
      </c>
      <c r="W46" s="71" t="str">
        <f aca="false">IF(V46="","",IF(V46&lt;=Settings!$B$11,"1 - Fix first",IF(V46&lt;=Settings!$B$12,"2 - Review","3 - Monitor")))</f>
        <v>2 - Review</v>
      </c>
      <c r="X46" s="71" t="str">
        <f aca="false">IF(AND(E46&gt;=Settings!$B$4,AF46&gt;=Settings!$B$5,O46&gt;=Settings!$B$6),"HIGH RATE","")</f>
        <v/>
      </c>
      <c r="Y46" s="71" t="n">
        <f aca="false">IF(F46&gt;0,RANK(F46,$F$2:$F$1780)+COUNTIF($F$2:F46,F46)-1,"")</f>
        <v>95</v>
      </c>
      <c r="Z46" s="71" t="n">
        <f aca="false">IF(H46&gt;0,RANK(H46,$H$2:$H$1780)+COUNTIF($H$2:H46,H46)-1,"")</f>
        <v>61</v>
      </c>
      <c r="AA46" s="71" t="n">
        <f aca="false">IF(AC46="","",RANK(AC46,$AC$2:$AC$1780)+COUNTIF($AC$2:AC46,AC46)-1)</f>
        <v>79</v>
      </c>
      <c r="AB46" s="71" t="str">
        <f aca="false">IF(AD46="","",RANK(AD46,$AD$2:$AD$1780)+COUNTIF($AD$2:AD46,AD46)-1)</f>
        <v/>
      </c>
      <c r="AC46" s="71" t="n">
        <f aca="false">IF(AND(AF46&gt;0,E46&gt;=Settings!$B$4),ROUND(J46,10),"")</f>
        <v>0.0884955752</v>
      </c>
      <c r="AD46" s="71" t="str">
        <f aca="false">IF(X46="HIGH RATE",ROUND(O46,10),"")</f>
        <v/>
      </c>
      <c r="AE46" s="71" t="s">
        <v>60</v>
      </c>
      <c r="AF46" s="73" t="n">
        <f aca="false">SUMIFS(Detail!$L$2:$L$9168,Detail!$C$2:$C$9168,$A46)</f>
        <v>10</v>
      </c>
      <c r="AG46" s="74" t="n">
        <f aca="false">SUMIFS(Detail!$N$2:$N$9168,Detail!$C$2:$C$9168,$A46)</f>
        <v>1036.37</v>
      </c>
    </row>
    <row r="47" customFormat="false" ht="15" hidden="false" customHeight="false" outlineLevel="0" collapsed="false">
      <c r="A47" s="71" t="s">
        <v>2146</v>
      </c>
      <c r="B47" s="71" t="s">
        <v>2535</v>
      </c>
      <c r="C47" s="71" t="s">
        <v>213</v>
      </c>
      <c r="D47" s="71" t="str">
        <f aca="false">IFERROR(INDEX('Brand Map'!$B$4:$B$125,MATCH(C47,'Brand Map'!$A$4:$A$125,0)),"Other")</f>
        <v>AU</v>
      </c>
      <c r="E47" s="73" t="n">
        <f aca="false">SUMIFS(Detail!$K$2:$K$9168,Detail!$C$2:$C$9168,$A47)</f>
        <v>303</v>
      </c>
      <c r="F47" s="73" t="n">
        <f aca="false">SUMIFS(Detail!$E$2:$E$9168,Detail!$C$2:$C$9168,$A47)</f>
        <v>24</v>
      </c>
      <c r="G47" s="74" t="n">
        <f aca="false">SUMIFS(Detail!$M$2:$M$9168,Detail!$C$2:$C$9168,$A47)</f>
        <v>42176.84</v>
      </c>
      <c r="H47" s="74" t="n">
        <f aca="false">SUMIFS(Detail!$D$2:$D$9168,Detail!$C$2:$C$9168,$A47)</f>
        <v>3157.91</v>
      </c>
      <c r="I47" s="74" t="n">
        <v>63754.56</v>
      </c>
      <c r="J47" s="51" t="n">
        <f aca="false">IF(E47&gt;0,AF47/E47,0)</f>
        <v>0.0759075907590759</v>
      </c>
      <c r="K47" s="51" t="n">
        <f aca="false">IF(G47&gt;0,AG47/G47,0)</f>
        <v>0.0711667825280415</v>
      </c>
      <c r="L47" s="75" t="n">
        <f aca="false">H47/Settings!$B$16</f>
        <v>0.00631116665060518</v>
      </c>
      <c r="M47" s="76" t="n">
        <f aca="false">H47/Settings!$B$20</f>
        <v>0.000245155462831836</v>
      </c>
      <c r="N47" s="77" t="n">
        <f aca="false">E47*Settings!$B$3</f>
        <v>22.6825666270582</v>
      </c>
      <c r="O47" s="77" t="n">
        <f aca="false">IF(E47&gt;0,(AF47-N47)/SQRT(E47*Settings!$B$3*(1-Settings!$B$3)),0)</f>
        <v>0.069295135194902</v>
      </c>
      <c r="P47" s="77" t="n">
        <f aca="false">MAX(0,AF47-N47)</f>
        <v>0.317433372941775</v>
      </c>
      <c r="Q47" s="51" t="n">
        <f aca="false">IF(E47&gt;=Settings!$B$4,(AF47+Settings!$B$7*Settings!$B$3)/(E47+Settings!$B$7),Settings!$B$3)</f>
        <v>0.0758132092370762</v>
      </c>
      <c r="R47" s="78" t="n">
        <f aca="false">PERCENTRANK($H$2:$H$1780,H47,6)</f>
        <v>0.97919</v>
      </c>
      <c r="S47" s="78" t="n">
        <f aca="false">PERCENTRANK($Q$2:$Q$1780,Q47,6)</f>
        <v>0.937008</v>
      </c>
      <c r="T47" s="78" t="n">
        <f aca="false">PERCENTRANK($F$2:$F$1780,F47,6)</f>
        <v>0.95613</v>
      </c>
      <c r="U47" s="79" t="n">
        <f aca="false">IF(F47&gt;0,ROUND((Settings!$B$8*T47+Settings!$B$9*R47+Settings!$B$10*S47)/SUM(Settings!$B$8:$B$10),10),0)</f>
        <v>0.9574426667</v>
      </c>
      <c r="V47" s="71" t="n">
        <f aca="false">IF(U47&gt;0,RANK(U47,$U$2:$U$1780)+COUNTIF($U$2:U47,U47)-1,"")</f>
        <v>46</v>
      </c>
      <c r="W47" s="71" t="str">
        <f aca="false">IF(V47="","",IF(V47&lt;=Settings!$B$11,"1 - Fix first",IF(V47&lt;=Settings!$B$12,"2 - Review","3 - Monitor")))</f>
        <v>2 - Review</v>
      </c>
      <c r="X47" s="71" t="str">
        <f aca="false">IF(AND(E47&gt;=Settings!$B$4,AF47&gt;=Settings!$B$5,O47&gt;=Settings!$B$6),"HIGH RATE","")</f>
        <v/>
      </c>
      <c r="Y47" s="71" t="n">
        <f aca="false">IF(F47&gt;0,RANK(F47,$F$2:$F$1780)+COUNTIF($F$2:F47,F47)-1,"")</f>
        <v>76</v>
      </c>
      <c r="Z47" s="71" t="n">
        <f aca="false">IF(H47&gt;0,RANK(H47,$H$2:$H$1780)+COUNTIF($H$2:H47,H47)-1,"")</f>
        <v>38</v>
      </c>
      <c r="AA47" s="71" t="n">
        <f aca="false">IF(AC47="","",RANK(AC47,$AC$2:$AC$1780)+COUNTIF($AC$2:AC47,AC47)-1)</f>
        <v>113</v>
      </c>
      <c r="AB47" s="71" t="str">
        <f aca="false">IF(AD47="","",RANK(AD47,$AD$2:$AD$1780)+COUNTIF($AD$2:AD47,AD47)-1)</f>
        <v/>
      </c>
      <c r="AC47" s="71" t="n">
        <f aca="false">IF(AND(AF47&gt;0,E47&gt;=Settings!$B$4),ROUND(J47,10),"")</f>
        <v>0.0759075908</v>
      </c>
      <c r="AD47" s="71" t="str">
        <f aca="false">IF(X47="HIGH RATE",ROUND(O47,10),"")</f>
        <v/>
      </c>
      <c r="AE47" s="71" t="s">
        <v>59</v>
      </c>
      <c r="AF47" s="73" t="n">
        <f aca="false">SUMIFS(Detail!$L$2:$L$9168,Detail!$C$2:$C$9168,$A47)</f>
        <v>23</v>
      </c>
      <c r="AG47" s="74" t="n">
        <f aca="false">SUMIFS(Detail!$N$2:$N$9168,Detail!$C$2:$C$9168,$A47)</f>
        <v>3001.59</v>
      </c>
    </row>
    <row r="48" customFormat="false" ht="15" hidden="false" customHeight="false" outlineLevel="0" collapsed="false">
      <c r="A48" s="71" t="s">
        <v>155</v>
      </c>
      <c r="B48" s="71" t="s">
        <v>2536</v>
      </c>
      <c r="C48" s="71" t="s">
        <v>213</v>
      </c>
      <c r="D48" s="71" t="str">
        <f aca="false">IFERROR(INDEX('Brand Map'!$B$4:$B$125,MATCH(C48,'Brand Map'!$A$4:$A$125,0)),"Other")</f>
        <v>AU</v>
      </c>
      <c r="E48" s="73" t="n">
        <f aca="false">SUMIFS(Detail!$K$2:$K$9168,Detail!$C$2:$C$9168,$A48)</f>
        <v>170</v>
      </c>
      <c r="F48" s="73" t="n">
        <f aca="false">SUMIFS(Detail!$E$2:$E$9168,Detail!$C$2:$C$9168,$A48)</f>
        <v>18</v>
      </c>
      <c r="G48" s="74" t="n">
        <f aca="false">SUMIFS(Detail!$M$2:$M$9168,Detail!$C$2:$C$9168,$A48)</f>
        <v>17273.66</v>
      </c>
      <c r="H48" s="74" t="n">
        <f aca="false">SUMIFS(Detail!$D$2:$D$9168,Detail!$C$2:$C$9168,$A48)</f>
        <v>1726.97</v>
      </c>
      <c r="I48" s="74" t="n">
        <v>94981.77</v>
      </c>
      <c r="J48" s="51" t="n">
        <f aca="false">IF(E48&gt;0,AF48/E48,0)</f>
        <v>0.0882352941176471</v>
      </c>
      <c r="K48" s="51" t="n">
        <f aca="false">IF(G48&gt;0,AG48/G48,0)</f>
        <v>0.0858521008286605</v>
      </c>
      <c r="L48" s="75" t="n">
        <f aca="false">H48/Settings!$B$16</f>
        <v>0.0034513952172784</v>
      </c>
      <c r="M48" s="76" t="n">
        <f aca="false">H48/Settings!$B$20</f>
        <v>0.000134068459723898</v>
      </c>
      <c r="N48" s="77" t="n">
        <f aca="false">E48*Settings!$B$3</f>
        <v>12.7261924970294</v>
      </c>
      <c r="O48" s="77" t="n">
        <f aca="false">IF(E48&gt;0,(AF48-N48)/SQRT(E48*Settings!$B$3*(1-Settings!$B$3)),0)</f>
        <v>0.6626751901623</v>
      </c>
      <c r="P48" s="77" t="n">
        <f aca="false">MAX(0,AF48-N48)</f>
        <v>2.27380750297063</v>
      </c>
      <c r="Q48" s="51" t="n">
        <f aca="false">IF(E48&gt;=Settings!$B$4,(AF48+Settings!$B$7*Settings!$B$3)/(E48+Settings!$B$7),Settings!$B$3)</f>
        <v>0.0862289933797318</v>
      </c>
      <c r="R48" s="78" t="n">
        <f aca="false">PERCENTRANK($H$2:$H$1780,H48,6)</f>
        <v>0.963442</v>
      </c>
      <c r="S48" s="78" t="n">
        <f aca="false">PERCENTRANK($Q$2:$Q$1780,Q48,6)</f>
        <v>0.961192</v>
      </c>
      <c r="T48" s="78" t="n">
        <f aca="false">PERCENTRANK($F$2:$F$1780,F48,6)</f>
        <v>0.947694</v>
      </c>
      <c r="U48" s="79" t="n">
        <f aca="false">IF(F48&gt;0,ROUND((Settings!$B$8*T48+Settings!$B$9*R48+Settings!$B$10*S48)/SUM(Settings!$B$8:$B$10),10),0)</f>
        <v>0.9574426667</v>
      </c>
      <c r="V48" s="71" t="n">
        <f aca="false">IF(U48&gt;0,RANK(U48,$U$2:$U$1780)+COUNTIF($U$2:U48,U48)-1,"")</f>
        <v>47</v>
      </c>
      <c r="W48" s="71" t="str">
        <f aca="false">IF(V48="","",IF(V48&lt;=Settings!$B$11,"1 - Fix first",IF(V48&lt;=Settings!$B$12,"2 - Review","3 - Monitor")))</f>
        <v>2 - Review</v>
      </c>
      <c r="X48" s="71" t="str">
        <f aca="false">IF(AND(E48&gt;=Settings!$B$4,AF48&gt;=Settings!$B$5,O48&gt;=Settings!$B$6),"HIGH RATE","")</f>
        <v/>
      </c>
      <c r="Y48" s="71" t="n">
        <f aca="false">IF(F48&gt;0,RANK(F48,$F$2:$F$1780)+COUNTIF($F$2:F48,F48)-1,"")</f>
        <v>92</v>
      </c>
      <c r="Z48" s="71" t="n">
        <f aca="false">IF(H48&gt;0,RANK(H48,$H$2:$H$1780)+COUNTIF($H$2:H48,H48)-1,"")</f>
        <v>66</v>
      </c>
      <c r="AA48" s="71" t="n">
        <f aca="false">IF(AC48="","",RANK(AC48,$AC$2:$AC$1780)+COUNTIF($AC$2:AC48,AC48)-1)</f>
        <v>80</v>
      </c>
      <c r="AB48" s="71" t="str">
        <f aca="false">IF(AD48="","",RANK(AD48,$AD$2:$AD$1780)+COUNTIF($AD$2:AD48,AD48)-1)</f>
        <v/>
      </c>
      <c r="AC48" s="71" t="n">
        <f aca="false">IF(AND(AF48&gt;0,E48&gt;=Settings!$B$4),ROUND(J48,10),"")</f>
        <v>0.0882352941</v>
      </c>
      <c r="AD48" s="71" t="str">
        <f aca="false">IF(X48="HIGH RATE",ROUND(O48,10),"")</f>
        <v/>
      </c>
      <c r="AE48" s="71" t="s">
        <v>59</v>
      </c>
      <c r="AF48" s="73" t="n">
        <f aca="false">SUMIFS(Detail!$L$2:$L$9168,Detail!$C$2:$C$9168,$A48)</f>
        <v>15</v>
      </c>
      <c r="AG48" s="74" t="n">
        <f aca="false">SUMIFS(Detail!$N$2:$N$9168,Detail!$C$2:$C$9168,$A48)</f>
        <v>1482.98</v>
      </c>
    </row>
    <row r="49" customFormat="false" ht="15" hidden="false" customHeight="false" outlineLevel="0" collapsed="false">
      <c r="A49" s="71" t="s">
        <v>579</v>
      </c>
      <c r="B49" s="71" t="s">
        <v>580</v>
      </c>
      <c r="C49" s="71" t="s">
        <v>277</v>
      </c>
      <c r="D49" s="71" t="str">
        <f aca="false">IFERROR(INDEX('Brand Map'!$B$4:$B$125,MATCH(C49,'Brand Map'!$A$4:$A$125,0)),"Other")</f>
        <v>DCB</v>
      </c>
      <c r="E49" s="73" t="n">
        <f aca="false">SUMIFS(Detail!$K$2:$K$9168,Detail!$C$2:$C$9168,$A49)</f>
        <v>87</v>
      </c>
      <c r="F49" s="73" t="n">
        <f aca="false">SUMIFS(Detail!$E$2:$E$9168,Detail!$C$2:$C$9168,$A49)</f>
        <v>12</v>
      </c>
      <c r="G49" s="74" t="n">
        <f aca="false">SUMIFS(Detail!$M$2:$M$9168,Detail!$C$2:$C$9168,$A49)</f>
        <v>9778.6</v>
      </c>
      <c r="H49" s="74" t="n">
        <f aca="false">SUMIFS(Detail!$D$2:$D$9168,Detail!$C$2:$C$9168,$A49)</f>
        <v>1216.35</v>
      </c>
      <c r="I49" s="74" t="n">
        <v>25799.14</v>
      </c>
      <c r="J49" s="51" t="n">
        <f aca="false">IF(E49&gt;0,AF49/E49,0)</f>
        <v>0.114942528735632</v>
      </c>
      <c r="K49" s="51" t="n">
        <f aca="false">IF(G49&gt;0,AG49/G49,0)</f>
        <v>0.0970660421737263</v>
      </c>
      <c r="L49" s="75" t="n">
        <f aca="false">H49/Settings!$B$16</f>
        <v>0.00243090764317653</v>
      </c>
      <c r="M49" s="76" t="n">
        <f aca="false">H49/Settings!$B$20</f>
        <v>9.44279118833354E-005</v>
      </c>
      <c r="N49" s="77" t="n">
        <f aca="false">E49*Settings!$B$3</f>
        <v>6.51281616024444</v>
      </c>
      <c r="O49" s="77" t="n">
        <f aca="false">IF(E49&gt;0,(AF49-N49)/SQRT(E49*Settings!$B$3*(1-Settings!$B$3)),0)</f>
        <v>1.42064868597759</v>
      </c>
      <c r="P49" s="77" t="n">
        <f aca="false">MAX(0,AF49-N49)</f>
        <v>3.48718383975556</v>
      </c>
      <c r="Q49" s="51" t="n">
        <f aca="false">IF(E49&gt;=Settings!$B$4,(AF49+Settings!$B$7*Settings!$B$3)/(E49+Settings!$B$7),Settings!$B$3)</f>
        <v>0.104664945948259</v>
      </c>
      <c r="R49" s="78" t="n">
        <f aca="false">PERCENTRANK($H$2:$H$1780,H49,6)</f>
        <v>0.954443</v>
      </c>
      <c r="S49" s="78" t="n">
        <f aca="false">PERCENTRANK($Q$2:$Q$1780,Q49,6)</f>
        <v>0.985377</v>
      </c>
      <c r="T49" s="78" t="n">
        <f aca="false">PERCENTRANK($F$2:$F$1780,F49,6)</f>
        <v>0.930259</v>
      </c>
      <c r="U49" s="79" t="n">
        <f aca="false">IF(F49&gt;0,ROUND((Settings!$B$8*T49+Settings!$B$9*R49+Settings!$B$10*S49)/SUM(Settings!$B$8:$B$10),10),0)</f>
        <v>0.956693</v>
      </c>
      <c r="V49" s="71" t="n">
        <f aca="false">IF(U49&gt;0,RANK(U49,$U$2:$U$1780)+COUNTIF($U$2:U49,U49)-1,"")</f>
        <v>48</v>
      </c>
      <c r="W49" s="71" t="str">
        <f aca="false">IF(V49="","",IF(V49&lt;=Settings!$B$11,"1 - Fix first",IF(V49&lt;=Settings!$B$12,"2 - Review","3 - Monitor")))</f>
        <v>2 - Review</v>
      </c>
      <c r="X49" s="71" t="str">
        <f aca="false">IF(AND(E49&gt;=Settings!$B$4,AF49&gt;=Settings!$B$5,O49&gt;=Settings!$B$6),"HIGH RATE","")</f>
        <v/>
      </c>
      <c r="Y49" s="71" t="n">
        <f aca="false">IF(F49&gt;0,RANK(F49,$F$2:$F$1780)+COUNTIF($F$2:F49,F49)-1,"")</f>
        <v>119</v>
      </c>
      <c r="Z49" s="71" t="n">
        <f aca="false">IF(H49&gt;0,RANK(H49,$H$2:$H$1780)+COUNTIF($H$2:H49,H49)-1,"")</f>
        <v>82</v>
      </c>
      <c r="AA49" s="71" t="n">
        <f aca="false">IF(AC49="","",RANK(AC49,$AC$2:$AC$1780)+COUNTIF($AC$2:AC49,AC49)-1)</f>
        <v>30</v>
      </c>
      <c r="AB49" s="71" t="str">
        <f aca="false">IF(AD49="","",RANK(AD49,$AD$2:$AD$1780)+COUNTIF($AD$2:AD49,AD49)-1)</f>
        <v/>
      </c>
      <c r="AC49" s="71" t="n">
        <f aca="false">IF(AND(AF49&gt;0,E49&gt;=Settings!$B$4),ROUND(J49,10),"")</f>
        <v>0.1149425287</v>
      </c>
      <c r="AD49" s="71" t="str">
        <f aca="false">IF(X49="HIGH RATE",ROUND(O49,10),"")</f>
        <v/>
      </c>
      <c r="AE49" s="71" t="s">
        <v>60</v>
      </c>
      <c r="AF49" s="73" t="n">
        <f aca="false">SUMIFS(Detail!$L$2:$L$9168,Detail!$C$2:$C$9168,$A49)</f>
        <v>10</v>
      </c>
      <c r="AG49" s="74" t="n">
        <f aca="false">SUMIFS(Detail!$N$2:$N$9168,Detail!$C$2:$C$9168,$A49)</f>
        <v>949.17</v>
      </c>
    </row>
    <row r="50" customFormat="false" ht="15" hidden="false" customHeight="false" outlineLevel="0" collapsed="false">
      <c r="A50" s="71" t="s">
        <v>1158</v>
      </c>
      <c r="B50" s="71" t="s">
        <v>2537</v>
      </c>
      <c r="C50" s="71" t="s">
        <v>213</v>
      </c>
      <c r="D50" s="71" t="str">
        <f aca="false">IFERROR(INDEX('Brand Map'!$B$4:$B$125,MATCH(C50,'Brand Map'!$A$4:$A$125,0)),"Other")</f>
        <v>AU</v>
      </c>
      <c r="E50" s="73" t="n">
        <f aca="false">SUMIFS(Detail!$K$2:$K$9168,Detail!$C$2:$C$9168,$A50)</f>
        <v>135</v>
      </c>
      <c r="F50" s="73" t="n">
        <f aca="false">SUMIFS(Detail!$E$2:$E$9168,Detail!$C$2:$C$9168,$A50)</f>
        <v>14</v>
      </c>
      <c r="G50" s="74" t="n">
        <f aca="false">SUMIFS(Detail!$M$2:$M$9168,Detail!$C$2:$C$9168,$A50)</f>
        <v>13720.76</v>
      </c>
      <c r="H50" s="74" t="n">
        <f aca="false">SUMIFS(Detail!$D$2:$D$9168,Detail!$C$2:$C$9168,$A50)</f>
        <v>1393.97</v>
      </c>
      <c r="I50" s="74" t="n">
        <v>22749.91</v>
      </c>
      <c r="J50" s="51" t="n">
        <f aca="false">IF(E50&gt;0,AF50/E50,0)</f>
        <v>0.0962962962962963</v>
      </c>
      <c r="K50" s="51" t="n">
        <f aca="false">IF(G50&gt;0,AG50/G50,0)</f>
        <v>0.0886787612348004</v>
      </c>
      <c r="L50" s="75" t="n">
        <f aca="false">H50/Settings!$B$16</f>
        <v>0.0027858859106004</v>
      </c>
      <c r="M50" s="76" t="n">
        <f aca="false">H50/Settings!$B$20</f>
        <v>0.000108216941117288</v>
      </c>
      <c r="N50" s="77" t="n">
        <f aca="false">E50*Settings!$B$3</f>
        <v>10.1060940417586</v>
      </c>
      <c r="O50" s="77" t="n">
        <f aca="false">IF(E50&gt;0,(AF50-N50)/SQRT(E50*Settings!$B$3*(1-Settings!$B$3)),0)</f>
        <v>0.946431108040551</v>
      </c>
      <c r="P50" s="77" t="n">
        <f aca="false">MAX(0,AF50-N50)</f>
        <v>2.89390595824139</v>
      </c>
      <c r="Q50" s="51" t="n">
        <f aca="false">IF(E50&gt;=Settings!$B$4,(AF50+Settings!$B$7*Settings!$B$3)/(E50+Settings!$B$7),Settings!$B$3)</f>
        <v>0.0923987798542204</v>
      </c>
      <c r="R50" s="78" t="n">
        <f aca="false">PERCENTRANK($H$2:$H$1780,H50,6)</f>
        <v>0.957818</v>
      </c>
      <c r="S50" s="78" t="n">
        <f aca="false">PERCENTRANK($Q$2:$Q$1780,Q50,6)</f>
        <v>0.971879</v>
      </c>
      <c r="T50" s="78" t="n">
        <f aca="false">PERCENTRANK($F$2:$F$1780,F50,6)</f>
        <v>0.938133</v>
      </c>
      <c r="U50" s="79" t="n">
        <f aca="false">IF(F50&gt;0,ROUND((Settings!$B$8*T50+Settings!$B$9*R50+Settings!$B$10*S50)/SUM(Settings!$B$8:$B$10),10),0)</f>
        <v>0.9559433333</v>
      </c>
      <c r="V50" s="71" t="n">
        <f aca="false">IF(U50&gt;0,RANK(U50,$U$2:$U$1780)+COUNTIF($U$2:U50,U50)-1,"")</f>
        <v>49</v>
      </c>
      <c r="W50" s="71" t="str">
        <f aca="false">IF(V50="","",IF(V50&lt;=Settings!$B$11,"1 - Fix first",IF(V50&lt;=Settings!$B$12,"2 - Review","3 - Monitor")))</f>
        <v>2 - Review</v>
      </c>
      <c r="X50" s="71" t="str">
        <f aca="false">IF(AND(E50&gt;=Settings!$B$4,AF50&gt;=Settings!$B$5,O50&gt;=Settings!$B$6),"HIGH RATE","")</f>
        <v/>
      </c>
      <c r="Y50" s="71" t="n">
        <f aca="false">IF(F50&gt;0,RANK(F50,$F$2:$F$1780)+COUNTIF($F$2:F50,F50)-1,"")</f>
        <v>107</v>
      </c>
      <c r="Z50" s="71" t="n">
        <f aca="false">IF(H50&gt;0,RANK(H50,$H$2:$H$1780)+COUNTIF($H$2:H50,H50)-1,"")</f>
        <v>76</v>
      </c>
      <c r="AA50" s="71" t="n">
        <f aca="false">IF(AC50="","",RANK(AC50,$AC$2:$AC$1780)+COUNTIF($AC$2:AC50,AC50)-1)</f>
        <v>56</v>
      </c>
      <c r="AB50" s="71" t="str">
        <f aca="false">IF(AD50="","",RANK(AD50,$AD$2:$AD$1780)+COUNTIF($AD$2:AD50,AD50)-1)</f>
        <v/>
      </c>
      <c r="AC50" s="71" t="n">
        <f aca="false">IF(AND(AF50&gt;0,E50&gt;=Settings!$B$4),ROUND(J50,10),"")</f>
        <v>0.0962962963</v>
      </c>
      <c r="AD50" s="71" t="str">
        <f aca="false">IF(X50="HIGH RATE",ROUND(O50,10),"")</f>
        <v/>
      </c>
      <c r="AE50" s="71" t="s">
        <v>59</v>
      </c>
      <c r="AF50" s="73" t="n">
        <f aca="false">SUMIFS(Detail!$L$2:$L$9168,Detail!$C$2:$C$9168,$A50)</f>
        <v>13</v>
      </c>
      <c r="AG50" s="74" t="n">
        <f aca="false">SUMIFS(Detail!$N$2:$N$9168,Detail!$C$2:$C$9168,$A50)</f>
        <v>1216.74</v>
      </c>
    </row>
    <row r="51" customFormat="false" ht="15" hidden="false" customHeight="false" outlineLevel="0" collapsed="false">
      <c r="A51" s="71" t="s">
        <v>1703</v>
      </c>
      <c r="B51" s="71" t="s">
        <v>728</v>
      </c>
      <c r="C51" s="71" t="s">
        <v>274</v>
      </c>
      <c r="D51" s="71" t="str">
        <f aca="false">IFERROR(INDEX('Brand Map'!$B$4:$B$125,MATCH(C51,'Brand Map'!$A$4:$A$125,0)),"Other")</f>
        <v>BLXNZ</v>
      </c>
      <c r="E51" s="73" t="n">
        <f aca="false">SUMIFS(Detail!$K$2:$K$9168,Detail!$C$2:$C$9168,$A51)</f>
        <v>63</v>
      </c>
      <c r="F51" s="73" t="n">
        <f aca="false">SUMIFS(Detail!$E$2:$E$9168,Detail!$C$2:$C$9168,$A51)</f>
        <v>16</v>
      </c>
      <c r="G51" s="74" t="n">
        <f aca="false">SUMIFS(Detail!$M$2:$M$9168,Detail!$C$2:$C$9168,$A51)</f>
        <v>5473.35</v>
      </c>
      <c r="H51" s="74" t="n">
        <f aca="false">SUMIFS(Detail!$D$2:$D$9168,Detail!$C$2:$C$9168,$A51)</f>
        <v>1425.89</v>
      </c>
      <c r="I51" s="74" t="n">
        <v>21047.09</v>
      </c>
      <c r="J51" s="51" t="n">
        <f aca="false">IF(E51&gt;0,AF51/E51,0)</f>
        <v>0.0952380952380952</v>
      </c>
      <c r="K51" s="51" t="n">
        <f aca="false">IF(G51&gt;0,AG51/G51,0)</f>
        <v>0.0885819470708067</v>
      </c>
      <c r="L51" s="75" t="n">
        <f aca="false">H51/Settings!$B$16</f>
        <v>0.00284967887477205</v>
      </c>
      <c r="M51" s="76" t="n">
        <f aca="false">H51/Settings!$B$20</f>
        <v>0.000110694960558498</v>
      </c>
      <c r="N51" s="77" t="n">
        <f aca="false">E51*Settings!$B$3</f>
        <v>4.71617721948735</v>
      </c>
      <c r="O51" s="77" t="n">
        <f aca="false">IF(E51&gt;0,(AF51-N51)/SQRT(E51*Settings!$B$3*(1-Settings!$B$3)),0)</f>
        <v>0.614619421908989</v>
      </c>
      <c r="P51" s="77" t="n">
        <f aca="false">MAX(0,AF51-N51)</f>
        <v>1.28382278051265</v>
      </c>
      <c r="Q51" s="51" t="n">
        <f aca="false">IF(E51&gt;=Settings!$B$4,(AF51+Settings!$B$7*Settings!$B$3)/(E51+Settings!$B$7),Settings!$B$3)</f>
        <v>0.0886645018918963</v>
      </c>
      <c r="R51" s="78" t="n">
        <f aca="false">PERCENTRANK($H$2:$H$1780,H51,6)</f>
        <v>0.95838</v>
      </c>
      <c r="S51" s="78" t="n">
        <f aca="false">PERCENTRANK($Q$2:$Q$1780,Q51,6)</f>
        <v>0.964567</v>
      </c>
      <c r="T51" s="78" t="n">
        <f aca="false">PERCENTRANK($F$2:$F$1780,F51,6)</f>
        <v>0.943757</v>
      </c>
      <c r="U51" s="79" t="n">
        <f aca="false">IF(F51&gt;0,ROUND((Settings!$B$8*T51+Settings!$B$9*R51+Settings!$B$10*S51)/SUM(Settings!$B$8:$B$10),10),0)</f>
        <v>0.955568</v>
      </c>
      <c r="V51" s="71" t="n">
        <f aca="false">IF(U51&gt;0,RANK(U51,$U$2:$U$1780)+COUNTIF($U$2:U51,U51)-1,"")</f>
        <v>50</v>
      </c>
      <c r="W51" s="71" t="str">
        <f aca="false">IF(V51="","",IF(V51&lt;=Settings!$B$11,"1 - Fix first",IF(V51&lt;=Settings!$B$12,"2 - Review","3 - Monitor")))</f>
        <v>2 - Review</v>
      </c>
      <c r="X51" s="71" t="str">
        <f aca="false">IF(AND(E51&gt;=Settings!$B$4,AF51&gt;=Settings!$B$5,O51&gt;=Settings!$B$6),"HIGH RATE","")</f>
        <v/>
      </c>
      <c r="Y51" s="71" t="n">
        <f aca="false">IF(F51&gt;0,RANK(F51,$F$2:$F$1780)+COUNTIF($F$2:F51,F51)-1,"")</f>
        <v>98</v>
      </c>
      <c r="Z51" s="71" t="n">
        <f aca="false">IF(H51&gt;0,RANK(H51,$H$2:$H$1780)+COUNTIF($H$2:H51,H51)-1,"")</f>
        <v>75</v>
      </c>
      <c r="AA51" s="71" t="n">
        <f aca="false">IF(AC51="","",RANK(AC51,$AC$2:$AC$1780)+COUNTIF($AC$2:AC51,AC51)-1)</f>
        <v>58</v>
      </c>
      <c r="AB51" s="71" t="str">
        <f aca="false">IF(AD51="","",RANK(AD51,$AD$2:$AD$1780)+COUNTIF($AD$2:AD51,AD51)-1)</f>
        <v/>
      </c>
      <c r="AC51" s="71" t="n">
        <f aca="false">IF(AND(AF51&gt;0,E51&gt;=Settings!$B$4),ROUND(J51,10),"")</f>
        <v>0.0952380952</v>
      </c>
      <c r="AD51" s="71" t="str">
        <f aca="false">IF(X51="HIGH RATE",ROUND(O51,10),"")</f>
        <v/>
      </c>
      <c r="AE51" s="71" t="s">
        <v>60</v>
      </c>
      <c r="AF51" s="73" t="n">
        <f aca="false">SUMIFS(Detail!$L$2:$L$9168,Detail!$C$2:$C$9168,$A51)</f>
        <v>6</v>
      </c>
      <c r="AG51" s="74" t="n">
        <f aca="false">SUMIFS(Detail!$N$2:$N$9168,Detail!$C$2:$C$9168,$A51)</f>
        <v>484.84</v>
      </c>
    </row>
    <row r="52" customFormat="false" ht="15" hidden="false" customHeight="false" outlineLevel="0" collapsed="false">
      <c r="A52" s="71" t="s">
        <v>1237</v>
      </c>
      <c r="B52" s="71" t="s">
        <v>2538</v>
      </c>
      <c r="C52" s="71" t="s">
        <v>235</v>
      </c>
      <c r="D52" s="71" t="str">
        <f aca="false">IFERROR(INDEX('Brand Map'!$B$4:$B$125,MATCH(C52,'Brand Map'!$A$4:$A$125,0)),"Other")</f>
        <v>AURP</v>
      </c>
      <c r="E52" s="73" t="n">
        <f aca="false">SUMIFS(Detail!$K$2:$K$9168,Detail!$C$2:$C$9168,$A52)</f>
        <v>1206</v>
      </c>
      <c r="F52" s="73" t="n">
        <f aca="false">SUMIFS(Detail!$E$2:$E$9168,Detail!$C$2:$C$9168,$A52)</f>
        <v>104</v>
      </c>
      <c r="G52" s="74" t="n">
        <f aca="false">SUMIFS(Detail!$M$2:$M$9168,Detail!$C$2:$C$9168,$A52)</f>
        <v>9821.13</v>
      </c>
      <c r="H52" s="74" t="n">
        <f aca="false">SUMIFS(Detail!$D$2:$D$9168,Detail!$C$2:$C$9168,$A52)</f>
        <v>811.9</v>
      </c>
      <c r="I52" s="74" t="n">
        <v>15181.69</v>
      </c>
      <c r="J52" s="51" t="n">
        <f aca="false">IF(E52&gt;0,AF52/E52,0)</f>
        <v>0.0771144278606965</v>
      </c>
      <c r="K52" s="51" t="n">
        <f aca="false">IF(G52&gt;0,AG52/G52,0)</f>
        <v>0.073637147660198</v>
      </c>
      <c r="L52" s="75" t="n">
        <f aca="false">H52/Settings!$B$16</f>
        <v>0.0016226036218975</v>
      </c>
      <c r="M52" s="76" t="n">
        <f aca="false">H52/Settings!$B$20</f>
        <v>6.30295734435647E-005</v>
      </c>
      <c r="N52" s="77" t="n">
        <f aca="false">E52*Settings!$B$3</f>
        <v>90.2811067730436</v>
      </c>
      <c r="O52" s="77" t="n">
        <f aca="false">IF(E52&gt;0,(AF52-N52)/SQRT(E52*Settings!$B$3*(1-Settings!$B$3)),0)</f>
        <v>0.297502058995436</v>
      </c>
      <c r="P52" s="77" t="n">
        <f aca="false">MAX(0,AF52-N52)</f>
        <v>2.71889322695637</v>
      </c>
      <c r="Q52" s="51" t="n">
        <f aca="false">IF(E52&gt;=Settings!$B$4,(AF52+Settings!$B$7*Settings!$B$3)/(E52+Settings!$B$7),Settings!$B$3)</f>
        <v>0.0770597076666233</v>
      </c>
      <c r="R52" s="78" t="n">
        <f aca="false">PERCENTRANK($H$2:$H$1780,H52,6)</f>
        <v>0.933071</v>
      </c>
      <c r="S52" s="78" t="n">
        <f aca="false">PERCENTRANK($Q$2:$Q$1780,Q52,6)</f>
        <v>0.938695</v>
      </c>
      <c r="T52" s="78" t="n">
        <f aca="false">PERCENTRANK($F$2:$F$1780,F52,6)</f>
        <v>0.991564</v>
      </c>
      <c r="U52" s="79" t="n">
        <f aca="false">IF(F52&gt;0,ROUND((Settings!$B$8*T52+Settings!$B$9*R52+Settings!$B$10*S52)/SUM(Settings!$B$8:$B$10),10),0)</f>
        <v>0.9544433333</v>
      </c>
      <c r="V52" s="71" t="n">
        <f aca="false">IF(U52&gt;0,RANK(U52,$U$2:$U$1780)+COUNTIF($U$2:U52,U52)-1,"")</f>
        <v>51</v>
      </c>
      <c r="W52" s="71" t="str">
        <f aca="false">IF(V52="","",IF(V52&lt;=Settings!$B$11,"1 - Fix first",IF(V52&lt;=Settings!$B$12,"2 - Review","3 - Monitor")))</f>
        <v>2 - Review</v>
      </c>
      <c r="X52" s="71" t="str">
        <f aca="false">IF(AND(E52&gt;=Settings!$B$4,AF52&gt;=Settings!$B$5,O52&gt;=Settings!$B$6),"HIGH RATE","")</f>
        <v/>
      </c>
      <c r="Y52" s="71" t="n">
        <f aca="false">IF(F52&gt;0,RANK(F52,$F$2:$F$1780)+COUNTIF($F$2:F52,F52)-1,"")</f>
        <v>16</v>
      </c>
      <c r="Z52" s="71" t="n">
        <f aca="false">IF(H52&gt;0,RANK(H52,$H$2:$H$1780)+COUNTIF($H$2:H52,H52)-1,"")</f>
        <v>120</v>
      </c>
      <c r="AA52" s="71" t="n">
        <f aca="false">IF(AC52="","",RANK(AC52,$AC$2:$AC$1780)+COUNTIF($AC$2:AC52,AC52)-1)</f>
        <v>111</v>
      </c>
      <c r="AB52" s="71" t="str">
        <f aca="false">IF(AD52="","",RANK(AD52,$AD$2:$AD$1780)+COUNTIF($AD$2:AD52,AD52)-1)</f>
        <v/>
      </c>
      <c r="AC52" s="71" t="n">
        <f aca="false">IF(AND(AF52&gt;0,E52&gt;=Settings!$B$4),ROUND(J52,10),"")</f>
        <v>0.0771144279</v>
      </c>
      <c r="AD52" s="71" t="str">
        <f aca="false">IF(X52="HIGH RATE",ROUND(O52,10),"")</f>
        <v/>
      </c>
      <c r="AE52" s="71" t="s">
        <v>59</v>
      </c>
      <c r="AF52" s="73" t="n">
        <f aca="false">SUMIFS(Detail!$L$2:$L$9168,Detail!$C$2:$C$9168,$A52)</f>
        <v>93</v>
      </c>
      <c r="AG52" s="74" t="n">
        <f aca="false">SUMIFS(Detail!$N$2:$N$9168,Detail!$C$2:$C$9168,$A52)</f>
        <v>723.2</v>
      </c>
    </row>
    <row r="53" customFormat="false" ht="15" hidden="false" customHeight="false" outlineLevel="0" collapsed="false">
      <c r="A53" s="71" t="s">
        <v>1285</v>
      </c>
      <c r="B53" s="71" t="s">
        <v>2539</v>
      </c>
      <c r="C53" s="71" t="s">
        <v>217</v>
      </c>
      <c r="D53" s="71" t="str">
        <f aca="false">IFERROR(INDEX('Brand Map'!$B$4:$B$125,MATCH(C53,'Brand Map'!$A$4:$A$125,0)),"Other")</f>
        <v>AUMJ</v>
      </c>
      <c r="E53" s="73" t="n">
        <f aca="false">SUMIFS(Detail!$K$2:$K$9168,Detail!$C$2:$C$9168,$A53)</f>
        <v>40</v>
      </c>
      <c r="F53" s="73" t="n">
        <f aca="false">SUMIFS(Detail!$E$2:$E$9168,Detail!$C$2:$C$9168,$A53)</f>
        <v>15</v>
      </c>
      <c r="G53" s="74" t="n">
        <f aca="false">SUMIFS(Detail!$M$2:$M$9168,Detail!$C$2:$C$9168,$A53)</f>
        <v>2857.15</v>
      </c>
      <c r="H53" s="74" t="n">
        <f aca="false">SUMIFS(Detail!$D$2:$D$9168,Detail!$C$2:$C$9168,$A53)</f>
        <v>1281.35</v>
      </c>
      <c r="I53" s="74" t="n">
        <v>44569.71</v>
      </c>
      <c r="J53" s="51" t="n">
        <f aca="false">IF(E53&gt;0,AF53/E53,0)</f>
        <v>0.1</v>
      </c>
      <c r="K53" s="51" t="n">
        <f aca="false">IF(G53&gt;0,AG53/G53,0)</f>
        <v>0.0864112839717901</v>
      </c>
      <c r="L53" s="75" t="n">
        <f aca="false">H53/Settings!$B$16</f>
        <v>0.00256081186219776</v>
      </c>
      <c r="M53" s="76" t="n">
        <f aca="false">H53/Settings!$B$20</f>
        <v>9.94740041038449E-005</v>
      </c>
      <c r="N53" s="77" t="n">
        <f aca="false">E53*Settings!$B$3</f>
        <v>2.99439823459515</v>
      </c>
      <c r="O53" s="77" t="n">
        <f aca="false">IF(E53&gt;0,(AF53-N53)/SQRT(E53*Settings!$B$3*(1-Settings!$B$3)),0)</f>
        <v>0.604181618587138</v>
      </c>
      <c r="P53" s="77" t="n">
        <f aca="false">MAX(0,AF53-N53)</f>
        <v>1.00560176540485</v>
      </c>
      <c r="Q53" s="51" t="n">
        <f aca="false">IF(E53&gt;=Settings!$B$4,(AF53+Settings!$B$7*Settings!$B$3)/(E53+Settings!$B$7),Settings!$B$3)</f>
        <v>0.0892256953706623</v>
      </c>
      <c r="R53" s="78" t="n">
        <f aca="false">PERCENTRANK($H$2:$H$1780,H53,6)</f>
        <v>0.955568</v>
      </c>
      <c r="S53" s="78" t="n">
        <f aca="false">PERCENTRANK($Q$2:$Q$1780,Q53,6)</f>
        <v>0.965129</v>
      </c>
      <c r="T53" s="78" t="n">
        <f aca="false">PERCENTRANK($F$2:$F$1780,F53,6)</f>
        <v>0.940945</v>
      </c>
      <c r="U53" s="79" t="n">
        <f aca="false">IF(F53&gt;0,ROUND((Settings!$B$8*T53+Settings!$B$9*R53+Settings!$B$10*S53)/SUM(Settings!$B$8:$B$10),10),0)</f>
        <v>0.9538806667</v>
      </c>
      <c r="V53" s="71" t="n">
        <f aca="false">IF(U53&gt;0,RANK(U53,$U$2:$U$1780)+COUNTIF($U$2:U53,U53)-1,"")</f>
        <v>52</v>
      </c>
      <c r="W53" s="71" t="str">
        <f aca="false">IF(V53="","",IF(V53&lt;=Settings!$B$11,"1 - Fix first",IF(V53&lt;=Settings!$B$12,"2 - Review","3 - Monitor")))</f>
        <v>2 - Review</v>
      </c>
      <c r="X53" s="71" t="str">
        <f aca="false">IF(AND(E53&gt;=Settings!$B$4,AF53&gt;=Settings!$B$5,O53&gt;=Settings!$B$6),"HIGH RATE","")</f>
        <v/>
      </c>
      <c r="Y53" s="71" t="n">
        <f aca="false">IF(F53&gt;0,RANK(F53,$F$2:$F$1780)+COUNTIF($F$2:F53,F53)-1,"")</f>
        <v>104</v>
      </c>
      <c r="Z53" s="71" t="n">
        <f aca="false">IF(H53&gt;0,RANK(H53,$H$2:$H$1780)+COUNTIF($H$2:H53,H53)-1,"")</f>
        <v>80</v>
      </c>
      <c r="AA53" s="71" t="n">
        <f aca="false">IF(AC53="","",RANK(AC53,$AC$2:$AC$1780)+COUNTIF($AC$2:AC53,AC53)-1)</f>
        <v>48</v>
      </c>
      <c r="AB53" s="71" t="str">
        <f aca="false">IF(AD53="","",RANK(AD53,$AD$2:$AD$1780)+COUNTIF($AD$2:AD53,AD53)-1)</f>
        <v/>
      </c>
      <c r="AC53" s="71" t="n">
        <f aca="false">IF(AND(AF53&gt;0,E53&gt;=Settings!$B$4),ROUND(J53,10),"")</f>
        <v>0.1</v>
      </c>
      <c r="AD53" s="71" t="str">
        <f aca="false">IF(X53="HIGH RATE",ROUND(O53,10),"")</f>
        <v/>
      </c>
      <c r="AE53" s="71" t="s">
        <v>60</v>
      </c>
      <c r="AF53" s="73" t="n">
        <f aca="false">SUMIFS(Detail!$L$2:$L$9168,Detail!$C$2:$C$9168,$A53)</f>
        <v>4</v>
      </c>
      <c r="AG53" s="74" t="n">
        <f aca="false">SUMIFS(Detail!$N$2:$N$9168,Detail!$C$2:$C$9168,$A53)</f>
        <v>246.89</v>
      </c>
    </row>
    <row r="54" customFormat="false" ht="15" hidden="false" customHeight="false" outlineLevel="0" collapsed="false">
      <c r="A54" s="71" t="s">
        <v>1325</v>
      </c>
      <c r="B54" s="71" t="s">
        <v>2540</v>
      </c>
      <c r="C54" s="71" t="s">
        <v>265</v>
      </c>
      <c r="D54" s="71" t="str">
        <f aca="false">IFERROR(INDEX('Brand Map'!$B$4:$B$125,MATCH(C54,'Brand Map'!$A$4:$A$125,0)),"Other")</f>
        <v>AUFS</v>
      </c>
      <c r="E54" s="73" t="n">
        <f aca="false">SUMIFS(Detail!$K$2:$K$9168,Detail!$C$2:$C$9168,$A54)</f>
        <v>69</v>
      </c>
      <c r="F54" s="73" t="n">
        <f aca="false">SUMIFS(Detail!$E$2:$E$9168,Detail!$C$2:$C$9168,$A54)</f>
        <v>14</v>
      </c>
      <c r="G54" s="74" t="n">
        <f aca="false">SUMIFS(Detail!$M$2:$M$9168,Detail!$C$2:$C$9168,$A54)</f>
        <v>7287.56</v>
      </c>
      <c r="H54" s="74" t="n">
        <f aca="false">SUMIFS(Detail!$D$2:$D$9168,Detail!$C$2:$C$9168,$A54)</f>
        <v>1691.72</v>
      </c>
      <c r="I54" s="74" t="n">
        <v>30915.84</v>
      </c>
      <c r="J54" s="51" t="n">
        <f aca="false">IF(E54&gt;0,AF54/E54,0)</f>
        <v>0.0869565217391304</v>
      </c>
      <c r="K54" s="51" t="n">
        <f aca="false">IF(G54&gt;0,AG54/G54,0)</f>
        <v>0.0776213163253545</v>
      </c>
      <c r="L54" s="75" t="n">
        <f aca="false">H54/Settings!$B$16</f>
        <v>0.00338094716003996</v>
      </c>
      <c r="M54" s="76" t="n">
        <f aca="false">H54/Settings!$B$20</f>
        <v>0.000131331925096622</v>
      </c>
      <c r="N54" s="77" t="n">
        <f aca="false">E54*Settings!$B$3</f>
        <v>5.16533695467663</v>
      </c>
      <c r="O54" s="77" t="n">
        <f aca="false">IF(E54&gt;0,(AF54-N54)/SQRT(E54*Settings!$B$3*(1-Settings!$B$3)),0)</f>
        <v>0.381819510956424</v>
      </c>
      <c r="P54" s="77" t="n">
        <f aca="false">MAX(0,AF54-N54)</f>
        <v>0.834663045323374</v>
      </c>
      <c r="Q54" s="51" t="n">
        <f aca="false">IF(E54&gt;=Settings!$B$4,(AF54+Settings!$B$7*Settings!$B$3)/(E54+Settings!$B$7),Settings!$B$3)</f>
        <v>0.0832908957166299</v>
      </c>
      <c r="R54" s="78" t="n">
        <f aca="false">PERCENTRANK($H$2:$H$1780,H54,6)</f>
        <v>0.962317</v>
      </c>
      <c r="S54" s="78" t="n">
        <f aca="false">PERCENTRANK($Q$2:$Q$1780,Q54,6)</f>
        <v>0.954443</v>
      </c>
      <c r="T54" s="78" t="n">
        <f aca="false">PERCENTRANK($F$2:$F$1780,F54,6)</f>
        <v>0.938133</v>
      </c>
      <c r="U54" s="79" t="n">
        <f aca="false">IF(F54&gt;0,ROUND((Settings!$B$8*T54+Settings!$B$9*R54+Settings!$B$10*S54)/SUM(Settings!$B$8:$B$10),10),0)</f>
        <v>0.951631</v>
      </c>
      <c r="V54" s="71" t="n">
        <f aca="false">IF(U54&gt;0,RANK(U54,$U$2:$U$1780)+COUNTIF($U$2:U54,U54)-1,"")</f>
        <v>53</v>
      </c>
      <c r="W54" s="71" t="str">
        <f aca="false">IF(V54="","",IF(V54&lt;=Settings!$B$11,"1 - Fix first",IF(V54&lt;=Settings!$B$12,"2 - Review","3 - Monitor")))</f>
        <v>2 - Review</v>
      </c>
      <c r="X54" s="71" t="str">
        <f aca="false">IF(AND(E54&gt;=Settings!$B$4,AF54&gt;=Settings!$B$5,O54&gt;=Settings!$B$6),"HIGH RATE","")</f>
        <v/>
      </c>
      <c r="Y54" s="71" t="n">
        <f aca="false">IF(F54&gt;0,RANK(F54,$F$2:$F$1780)+COUNTIF($F$2:F54,F54)-1,"")</f>
        <v>108</v>
      </c>
      <c r="Z54" s="71" t="n">
        <f aca="false">IF(H54&gt;0,RANK(H54,$H$2:$H$1780)+COUNTIF($H$2:H54,H54)-1,"")</f>
        <v>68</v>
      </c>
      <c r="AA54" s="71" t="n">
        <f aca="false">IF(AC54="","",RANK(AC54,$AC$2:$AC$1780)+COUNTIF($AC$2:AC54,AC54)-1)</f>
        <v>82</v>
      </c>
      <c r="AB54" s="71" t="str">
        <f aca="false">IF(AD54="","",RANK(AD54,$AD$2:$AD$1780)+COUNTIF($AD$2:AD54,AD54)-1)</f>
        <v/>
      </c>
      <c r="AC54" s="71" t="n">
        <f aca="false">IF(AND(AF54&gt;0,E54&gt;=Settings!$B$4),ROUND(J54,10),"")</f>
        <v>0.0869565217</v>
      </c>
      <c r="AD54" s="71" t="str">
        <f aca="false">IF(X54="HIGH RATE",ROUND(O54,10),"")</f>
        <v/>
      </c>
      <c r="AE54" s="71" t="s">
        <v>60</v>
      </c>
      <c r="AF54" s="73" t="n">
        <f aca="false">SUMIFS(Detail!$L$2:$L$9168,Detail!$C$2:$C$9168,$A54)</f>
        <v>6</v>
      </c>
      <c r="AG54" s="74" t="n">
        <f aca="false">SUMIFS(Detail!$N$2:$N$9168,Detail!$C$2:$C$9168,$A54)</f>
        <v>565.67</v>
      </c>
    </row>
    <row r="55" customFormat="false" ht="15" hidden="false" customHeight="false" outlineLevel="0" collapsed="false">
      <c r="A55" s="71" t="s">
        <v>1083</v>
      </c>
      <c r="B55" s="71" t="s">
        <v>2541</v>
      </c>
      <c r="C55" s="71" t="s">
        <v>229</v>
      </c>
      <c r="D55" s="71" t="str">
        <f aca="false">IFERROR(INDEX('Brand Map'!$B$4:$B$125,MATCH(C55,'Brand Map'!$A$4:$A$125,0)),"Other")</f>
        <v>MJ</v>
      </c>
      <c r="E55" s="73" t="n">
        <f aca="false">SUMIFS(Detail!$K$2:$K$9168,Detail!$C$2:$C$9168,$A55)</f>
        <v>40</v>
      </c>
      <c r="F55" s="73" t="n">
        <f aca="false">SUMIFS(Detail!$E$2:$E$9168,Detail!$C$2:$C$9168,$A55)</f>
        <v>12</v>
      </c>
      <c r="G55" s="74" t="n">
        <f aca="false">SUMIFS(Detail!$M$2:$M$9168,Detail!$C$2:$C$9168,$A55)</f>
        <v>3096.41</v>
      </c>
      <c r="H55" s="74" t="n">
        <f aca="false">SUMIFS(Detail!$D$2:$D$9168,Detail!$C$2:$C$9168,$A55)</f>
        <v>913.78</v>
      </c>
      <c r="I55" s="74" t="n">
        <v>13672.72</v>
      </c>
      <c r="J55" s="51" t="n">
        <f aca="false">IF(E55&gt;0,AF55/E55,0)</f>
        <v>0.125</v>
      </c>
      <c r="K55" s="51" t="n">
        <f aca="false">IF(G55&gt;0,AG55/G55,0)</f>
        <v>0.132043237168204</v>
      </c>
      <c r="L55" s="75" t="n">
        <f aca="false">H55/Settings!$B$16</f>
        <v>0.00182621349626493</v>
      </c>
      <c r="M55" s="76" t="n">
        <f aca="false">H55/Settings!$B$20</f>
        <v>7.09387407578034E-005</v>
      </c>
      <c r="N55" s="77" t="n">
        <f aca="false">E55*Settings!$B$3</f>
        <v>2.99439823459515</v>
      </c>
      <c r="O55" s="77" t="n">
        <f aca="false">IF(E55&gt;0,(AF55-N55)/SQRT(E55*Settings!$B$3*(1-Settings!$B$3)),0)</f>
        <v>1.20499760695595</v>
      </c>
      <c r="P55" s="77" t="n">
        <f aca="false">MAX(0,AF55-N55)</f>
        <v>2.00560176540485</v>
      </c>
      <c r="Q55" s="51" t="n">
        <f aca="false">IF(E55&gt;=Settings!$B$4,(AF55+Settings!$B$7*Settings!$B$3)/(E55+Settings!$B$7),Settings!$B$3)</f>
        <v>0.103511409656377</v>
      </c>
      <c r="R55" s="78" t="n">
        <f aca="false">PERCENTRANK($H$2:$H$1780,H55,6)</f>
        <v>0.938133</v>
      </c>
      <c r="S55" s="78" t="n">
        <f aca="false">PERCENTRANK($Q$2:$Q$1780,Q55,6)</f>
        <v>0.98369</v>
      </c>
      <c r="T55" s="78" t="n">
        <f aca="false">PERCENTRANK($F$2:$F$1780,F55,6)</f>
        <v>0.930259</v>
      </c>
      <c r="U55" s="79" t="n">
        <f aca="false">IF(F55&gt;0,ROUND((Settings!$B$8*T55+Settings!$B$9*R55+Settings!$B$10*S55)/SUM(Settings!$B$8:$B$10),10),0)</f>
        <v>0.950694</v>
      </c>
      <c r="V55" s="71" t="n">
        <f aca="false">IF(U55&gt;0,RANK(U55,$U$2:$U$1780)+COUNTIF($U$2:U55,U55)-1,"")</f>
        <v>54</v>
      </c>
      <c r="W55" s="71" t="str">
        <f aca="false">IF(V55="","",IF(V55&lt;=Settings!$B$11,"1 - Fix first",IF(V55&lt;=Settings!$B$12,"2 - Review","3 - Monitor")))</f>
        <v>2 - Review</v>
      </c>
      <c r="X55" s="71" t="str">
        <f aca="false">IF(AND(E55&gt;=Settings!$B$4,AF55&gt;=Settings!$B$5,O55&gt;=Settings!$B$6),"HIGH RATE","")</f>
        <v/>
      </c>
      <c r="Y55" s="71" t="n">
        <f aca="false">IF(F55&gt;0,RANK(F55,$F$2:$F$1780)+COUNTIF($F$2:F55,F55)-1,"")</f>
        <v>120</v>
      </c>
      <c r="Z55" s="71" t="n">
        <f aca="false">IF(H55&gt;0,RANK(H55,$H$2:$H$1780)+COUNTIF($H$2:H55,H55)-1,"")</f>
        <v>111</v>
      </c>
      <c r="AA55" s="71" t="n">
        <f aca="false">IF(AC55="","",RANK(AC55,$AC$2:$AC$1780)+COUNTIF($AC$2:AC55,AC55)-1)</f>
        <v>21</v>
      </c>
      <c r="AB55" s="71" t="str">
        <f aca="false">IF(AD55="","",RANK(AD55,$AD$2:$AD$1780)+COUNTIF($AD$2:AD55,AD55)-1)</f>
        <v/>
      </c>
      <c r="AC55" s="71" t="n">
        <f aca="false">IF(AND(AF55&gt;0,E55&gt;=Settings!$B$4),ROUND(J55,10),"")</f>
        <v>0.125</v>
      </c>
      <c r="AD55" s="71" t="str">
        <f aca="false">IF(X55="HIGH RATE",ROUND(O55,10),"")</f>
        <v/>
      </c>
      <c r="AE55" s="71" t="s">
        <v>62</v>
      </c>
      <c r="AF55" s="73" t="n">
        <f aca="false">SUMIFS(Detail!$L$2:$L$9168,Detail!$C$2:$C$9168,$A55)</f>
        <v>5</v>
      </c>
      <c r="AG55" s="74" t="n">
        <f aca="false">SUMIFS(Detail!$N$2:$N$9168,Detail!$C$2:$C$9168,$A55)</f>
        <v>408.86</v>
      </c>
    </row>
    <row r="56" customFormat="false" ht="15" hidden="false" customHeight="false" outlineLevel="0" collapsed="false">
      <c r="A56" s="71" t="s">
        <v>882</v>
      </c>
      <c r="B56" s="71" t="s">
        <v>2542</v>
      </c>
      <c r="C56" s="71" t="s">
        <v>271</v>
      </c>
      <c r="D56" s="71" t="str">
        <f aca="false">IFERROR(INDEX('Brand Map'!$B$4:$B$125,MATCH(C56,'Brand Map'!$A$4:$A$125,0)),"Other")</f>
        <v>LF</v>
      </c>
      <c r="E56" s="73" t="n">
        <f aca="false">SUMIFS(Detail!$K$2:$K$9168,Detail!$C$2:$C$9168,$A56)</f>
        <v>101</v>
      </c>
      <c r="F56" s="73" t="n">
        <f aca="false">SUMIFS(Detail!$E$2:$E$9168,Detail!$C$2:$C$9168,$A56)</f>
        <v>12</v>
      </c>
      <c r="G56" s="74" t="n">
        <f aca="false">SUMIFS(Detail!$M$2:$M$9168,Detail!$C$2:$C$9168,$A56)</f>
        <v>8997.95</v>
      </c>
      <c r="H56" s="74" t="n">
        <f aca="false">SUMIFS(Detail!$D$2:$D$9168,Detail!$C$2:$C$9168,$A56)</f>
        <v>1086.73</v>
      </c>
      <c r="I56" s="74" t="n">
        <v>13034.19</v>
      </c>
      <c r="J56" s="51" t="n">
        <f aca="false">IF(E56&gt;0,AF56/E56,0)</f>
        <v>0.099009900990099</v>
      </c>
      <c r="K56" s="51" t="n">
        <f aca="false">IF(G56&gt;0,AG56/G56,0)</f>
        <v>0.0978511772125873</v>
      </c>
      <c r="L56" s="75" t="n">
        <f aca="false">H56/Settings!$B$16</f>
        <v>0.00217185864518373</v>
      </c>
      <c r="M56" s="76" t="n">
        <f aca="false">H56/Settings!$B$20</f>
        <v>8.43652276737592E-005</v>
      </c>
      <c r="N56" s="77" t="n">
        <f aca="false">E56*Settings!$B$3</f>
        <v>7.56085554235274</v>
      </c>
      <c r="O56" s="77" t="n">
        <f aca="false">IF(E56&gt;0,(AF56-N56)/SQRT(E56*Settings!$B$3*(1-Settings!$B$3)),0)</f>
        <v>0.922249252758179</v>
      </c>
      <c r="P56" s="77" t="n">
        <f aca="false">MAX(0,AF56-N56)</f>
        <v>2.43914445764726</v>
      </c>
      <c r="Q56" s="51" t="n">
        <f aca="false">IF(E56&gt;=Settings!$B$4,(AF56+Settings!$B$7*Settings!$B$3)/(E56+Settings!$B$7),Settings!$B$3)</f>
        <v>0.0934793792056974</v>
      </c>
      <c r="R56" s="78" t="n">
        <f aca="false">PERCENTRANK($H$2:$H$1780,H56,6)</f>
        <v>0.946007</v>
      </c>
      <c r="S56" s="78" t="n">
        <f aca="false">PERCENTRANK($Q$2:$Q$1780,Q56,6)</f>
        <v>0.974128</v>
      </c>
      <c r="T56" s="78" t="n">
        <f aca="false">PERCENTRANK($F$2:$F$1780,F56,6)</f>
        <v>0.930259</v>
      </c>
      <c r="U56" s="79" t="n">
        <f aca="false">IF(F56&gt;0,ROUND((Settings!$B$8*T56+Settings!$B$9*R56+Settings!$B$10*S56)/SUM(Settings!$B$8:$B$10),10),0)</f>
        <v>0.9501313333</v>
      </c>
      <c r="V56" s="71" t="n">
        <f aca="false">IF(U56&gt;0,RANK(U56,$U$2:$U$1780)+COUNTIF($U$2:U56,U56)-1,"")</f>
        <v>55</v>
      </c>
      <c r="W56" s="71" t="str">
        <f aca="false">IF(V56="","",IF(V56&lt;=Settings!$B$11,"1 - Fix first",IF(V56&lt;=Settings!$B$12,"2 - Review","3 - Monitor")))</f>
        <v>2 - Review</v>
      </c>
      <c r="X56" s="71" t="str">
        <f aca="false">IF(AND(E56&gt;=Settings!$B$4,AF56&gt;=Settings!$B$5,O56&gt;=Settings!$B$6),"HIGH RATE","")</f>
        <v/>
      </c>
      <c r="Y56" s="71" t="n">
        <f aca="false">IF(F56&gt;0,RANK(F56,$F$2:$F$1780)+COUNTIF($F$2:F56,F56)-1,"")</f>
        <v>121</v>
      </c>
      <c r="Z56" s="71" t="n">
        <f aca="false">IF(H56&gt;0,RANK(H56,$H$2:$H$1780)+COUNTIF($H$2:H56,H56)-1,"")</f>
        <v>97</v>
      </c>
      <c r="AA56" s="71" t="n">
        <f aca="false">IF(AC56="","",RANK(AC56,$AC$2:$AC$1780)+COUNTIF($AC$2:AC56,AC56)-1)</f>
        <v>51</v>
      </c>
      <c r="AB56" s="71" t="str">
        <f aca="false">IF(AD56="","",RANK(AD56,$AD$2:$AD$1780)+COUNTIF($AD$2:AD56,AD56)-1)</f>
        <v/>
      </c>
      <c r="AC56" s="71" t="n">
        <f aca="false">IF(AND(AF56&gt;0,E56&gt;=Settings!$B$4),ROUND(J56,10),"")</f>
        <v>0.099009901</v>
      </c>
      <c r="AD56" s="71" t="str">
        <f aca="false">IF(X56="HIGH RATE",ROUND(O56,10),"")</f>
        <v/>
      </c>
      <c r="AE56" s="71" t="s">
        <v>59</v>
      </c>
      <c r="AF56" s="73" t="n">
        <f aca="false">SUMIFS(Detail!$L$2:$L$9168,Detail!$C$2:$C$9168,$A56)</f>
        <v>10</v>
      </c>
      <c r="AG56" s="74" t="n">
        <f aca="false">SUMIFS(Detail!$N$2:$N$9168,Detail!$C$2:$C$9168,$A56)</f>
        <v>880.46</v>
      </c>
    </row>
    <row r="57" customFormat="false" ht="15" hidden="false" customHeight="false" outlineLevel="0" collapsed="false">
      <c r="A57" s="71" t="s">
        <v>2359</v>
      </c>
      <c r="B57" s="71" t="s">
        <v>2543</v>
      </c>
      <c r="C57" s="71" t="s">
        <v>213</v>
      </c>
      <c r="D57" s="71" t="str">
        <f aca="false">IFERROR(INDEX('Brand Map'!$B$4:$B$125,MATCH(C57,'Brand Map'!$A$4:$A$125,0)),"Other")</f>
        <v>AU</v>
      </c>
      <c r="E57" s="73" t="n">
        <f aca="false">SUMIFS(Detail!$K$2:$K$9168,Detail!$C$2:$C$9168,$A57)</f>
        <v>96</v>
      </c>
      <c r="F57" s="73" t="n">
        <f aca="false">SUMIFS(Detail!$E$2:$E$9168,Detail!$C$2:$C$9168,$A57)</f>
        <v>13</v>
      </c>
      <c r="G57" s="74" t="n">
        <f aca="false">SUMIFS(Detail!$M$2:$M$9168,Detail!$C$2:$C$9168,$A57)</f>
        <v>6963.63</v>
      </c>
      <c r="H57" s="74" t="n">
        <f aca="false">SUMIFS(Detail!$D$2:$D$9168,Detail!$C$2:$C$9168,$A57)</f>
        <v>911.98</v>
      </c>
      <c r="I57" s="74" t="n">
        <v>8167.37</v>
      </c>
      <c r="J57" s="51" t="n">
        <f aca="false">IF(E57&gt;0,AF57/E57,0)</f>
        <v>0.104166666666667</v>
      </c>
      <c r="K57" s="51" t="n">
        <f aca="false">IF(G57&gt;0,AG57/G57,0)</f>
        <v>0.10131353905937</v>
      </c>
      <c r="L57" s="75" t="n">
        <f aca="false">H57/Settings!$B$16</f>
        <v>0.00182261614866127</v>
      </c>
      <c r="M57" s="76" t="n">
        <f aca="false">H57/Settings!$B$20</f>
        <v>7.07990028193893E-005</v>
      </c>
      <c r="N57" s="77" t="n">
        <f aca="false">E57*Settings!$B$3</f>
        <v>7.18655576302835</v>
      </c>
      <c r="O57" s="77" t="n">
        <f aca="false">IF(E57&gt;0,(AF57-N57)/SQRT(E57*Settings!$B$3*(1-Settings!$B$3)),0)</f>
        <v>1.09112415988822</v>
      </c>
      <c r="P57" s="77" t="n">
        <f aca="false">MAX(0,AF57-N57)</f>
        <v>2.81344423697165</v>
      </c>
      <c r="Q57" s="51" t="n">
        <f aca="false">IF(E57&gt;=Settings!$B$4,(AF57+Settings!$B$7*Settings!$B$3)/(E57+Settings!$B$7),Settings!$B$3)</f>
        <v>0.0971888783805267</v>
      </c>
      <c r="R57" s="78" t="n">
        <f aca="false">PERCENTRANK($H$2:$H$1780,H57,6)</f>
        <v>0.93757</v>
      </c>
      <c r="S57" s="78" t="n">
        <f aca="false">PERCENTRANK($Q$2:$Q$1780,Q57,6)</f>
        <v>0.975253</v>
      </c>
      <c r="T57" s="78" t="n">
        <f aca="false">PERCENTRANK($F$2:$F$1780,F57,6)</f>
        <v>0.934758</v>
      </c>
      <c r="U57" s="79" t="n">
        <f aca="false">IF(F57&gt;0,ROUND((Settings!$B$8*T57+Settings!$B$9*R57+Settings!$B$10*S57)/SUM(Settings!$B$8:$B$10),10),0)</f>
        <v>0.9491936667</v>
      </c>
      <c r="V57" s="71" t="n">
        <f aca="false">IF(U57&gt;0,RANK(U57,$U$2:$U$1780)+COUNTIF($U$2:U57,U57)-1,"")</f>
        <v>56</v>
      </c>
      <c r="W57" s="71" t="str">
        <f aca="false">IF(V57="","",IF(V57&lt;=Settings!$B$11,"1 - Fix first",IF(V57&lt;=Settings!$B$12,"2 - Review","3 - Monitor")))</f>
        <v>2 - Review</v>
      </c>
      <c r="X57" s="71" t="str">
        <f aca="false">IF(AND(E57&gt;=Settings!$B$4,AF57&gt;=Settings!$B$5,O57&gt;=Settings!$B$6),"HIGH RATE","")</f>
        <v/>
      </c>
      <c r="Y57" s="71" t="n">
        <f aca="false">IF(F57&gt;0,RANK(F57,$F$2:$F$1780)+COUNTIF($F$2:F57,F57)-1,"")</f>
        <v>112</v>
      </c>
      <c r="Z57" s="71" t="n">
        <f aca="false">IF(H57&gt;0,RANK(H57,$H$2:$H$1780)+COUNTIF($H$2:H57,H57)-1,"")</f>
        <v>112</v>
      </c>
      <c r="AA57" s="71" t="n">
        <f aca="false">IF(AC57="","",RANK(AC57,$AC$2:$AC$1780)+COUNTIF($AC$2:AC57,AC57)-1)</f>
        <v>45</v>
      </c>
      <c r="AB57" s="71" t="str">
        <f aca="false">IF(AD57="","",RANK(AD57,$AD$2:$AD$1780)+COUNTIF($AD$2:AD57,AD57)-1)</f>
        <v/>
      </c>
      <c r="AC57" s="71" t="n">
        <f aca="false">IF(AND(AF57&gt;0,E57&gt;=Settings!$B$4),ROUND(J57,10),"")</f>
        <v>0.1041666667</v>
      </c>
      <c r="AD57" s="71" t="str">
        <f aca="false">IF(X57="HIGH RATE",ROUND(O57,10),"")</f>
        <v/>
      </c>
      <c r="AE57" s="71" t="s">
        <v>59</v>
      </c>
      <c r="AF57" s="73" t="n">
        <f aca="false">SUMIFS(Detail!$L$2:$L$9168,Detail!$C$2:$C$9168,$A57)</f>
        <v>10</v>
      </c>
      <c r="AG57" s="74" t="n">
        <f aca="false">SUMIFS(Detail!$N$2:$N$9168,Detail!$C$2:$C$9168,$A57)</f>
        <v>705.51</v>
      </c>
    </row>
    <row r="58" customFormat="false" ht="15" hidden="false" customHeight="false" outlineLevel="0" collapsed="false">
      <c r="A58" s="71" t="s">
        <v>1077</v>
      </c>
      <c r="B58" s="71" t="s">
        <v>2544</v>
      </c>
      <c r="C58" s="71" t="s">
        <v>277</v>
      </c>
      <c r="D58" s="71" t="str">
        <f aca="false">IFERROR(INDEX('Brand Map'!$B$4:$B$125,MATCH(C58,'Brand Map'!$A$4:$A$125,0)),"Other")</f>
        <v>DCB</v>
      </c>
      <c r="E58" s="73" t="n">
        <f aca="false">SUMIFS(Detail!$K$2:$K$9168,Detail!$C$2:$C$9168,$A58)</f>
        <v>95</v>
      </c>
      <c r="F58" s="73" t="n">
        <f aca="false">SUMIFS(Detail!$E$2:$E$9168,Detail!$C$2:$C$9168,$A58)</f>
        <v>12</v>
      </c>
      <c r="G58" s="74" t="n">
        <f aca="false">SUMIFS(Detail!$M$2:$M$9168,Detail!$C$2:$C$9168,$A58)</f>
        <v>8176.37</v>
      </c>
      <c r="H58" s="74" t="n">
        <f aca="false">SUMIFS(Detail!$D$2:$D$9168,Detail!$C$2:$C$9168,$A58)</f>
        <v>957.93</v>
      </c>
      <c r="I58" s="74" t="n">
        <v>17201.65</v>
      </c>
      <c r="J58" s="51" t="n">
        <f aca="false">IF(E58&gt;0,AF58/E58,0)</f>
        <v>0.105263157894737</v>
      </c>
      <c r="K58" s="51" t="n">
        <f aca="false">IF(G58&gt;0,AG58/G58,0)</f>
        <v>0.096515935555754</v>
      </c>
      <c r="L58" s="75" t="n">
        <f aca="false">H58/Settings!$B$16</f>
        <v>0.00191444843887705</v>
      </c>
      <c r="M58" s="76" t="n">
        <f aca="false">H58/Settings!$B$20</f>
        <v>7.43662018583495E-005</v>
      </c>
      <c r="N58" s="77" t="n">
        <f aca="false">E58*Settings!$B$3</f>
        <v>7.11169580716347</v>
      </c>
      <c r="O58" s="77" t="n">
        <f aca="false">IF(E58&gt;0,(AF58-N58)/SQRT(E58*Settings!$B$3*(1-Settings!$B$3)),0)</f>
        <v>1.1260368544313</v>
      </c>
      <c r="P58" s="77" t="n">
        <f aca="false">MAX(0,AF58-N58)</f>
        <v>2.88830419283653</v>
      </c>
      <c r="Q58" s="51" t="n">
        <f aca="false">IF(E58&gt;=Settings!$B$4,(AF58+Settings!$B$7*Settings!$B$3)/(E58+Settings!$B$7),Settings!$B$3)</f>
        <v>0.0979663894075709</v>
      </c>
      <c r="R58" s="78" t="n">
        <f aca="false">PERCENTRANK($H$2:$H$1780,H58,6)</f>
        <v>0.939258</v>
      </c>
      <c r="S58" s="78" t="n">
        <f aca="false">PERCENTRANK($Q$2:$Q$1780,Q58,6)</f>
        <v>0.977503</v>
      </c>
      <c r="T58" s="78" t="n">
        <f aca="false">PERCENTRANK($F$2:$F$1780,F58,6)</f>
        <v>0.930259</v>
      </c>
      <c r="U58" s="79" t="n">
        <f aca="false">IF(F58&gt;0,ROUND((Settings!$B$8*T58+Settings!$B$9*R58+Settings!$B$10*S58)/SUM(Settings!$B$8:$B$10),10),0)</f>
        <v>0.9490066667</v>
      </c>
      <c r="V58" s="71" t="n">
        <f aca="false">IF(U58&gt;0,RANK(U58,$U$2:$U$1780)+COUNTIF($U$2:U58,U58)-1,"")</f>
        <v>57</v>
      </c>
      <c r="W58" s="71" t="str">
        <f aca="false">IF(V58="","",IF(V58&lt;=Settings!$B$11,"1 - Fix first",IF(V58&lt;=Settings!$B$12,"2 - Review","3 - Monitor")))</f>
        <v>2 - Review</v>
      </c>
      <c r="X58" s="71" t="str">
        <f aca="false">IF(AND(E58&gt;=Settings!$B$4,AF58&gt;=Settings!$B$5,O58&gt;=Settings!$B$6),"HIGH RATE","")</f>
        <v/>
      </c>
      <c r="Y58" s="71" t="n">
        <f aca="false">IF(F58&gt;0,RANK(F58,$F$2:$F$1780)+COUNTIF($F$2:F58,F58)-1,"")</f>
        <v>122</v>
      </c>
      <c r="Z58" s="71" t="n">
        <f aca="false">IF(H58&gt;0,RANK(H58,$H$2:$H$1780)+COUNTIF($H$2:H58,H58)-1,"")</f>
        <v>109</v>
      </c>
      <c r="AA58" s="71" t="n">
        <f aca="false">IF(AC58="","",RANK(AC58,$AC$2:$AC$1780)+COUNTIF($AC$2:AC58,AC58)-1)</f>
        <v>44</v>
      </c>
      <c r="AB58" s="71" t="str">
        <f aca="false">IF(AD58="","",RANK(AD58,$AD$2:$AD$1780)+COUNTIF($AD$2:AD58,AD58)-1)</f>
        <v/>
      </c>
      <c r="AC58" s="71" t="n">
        <f aca="false">IF(AND(AF58&gt;0,E58&gt;=Settings!$B$4),ROUND(J58,10),"")</f>
        <v>0.1052631579</v>
      </c>
      <c r="AD58" s="71" t="str">
        <f aca="false">IF(X58="HIGH RATE",ROUND(O58,10),"")</f>
        <v/>
      </c>
      <c r="AE58" s="71" t="s">
        <v>59</v>
      </c>
      <c r="AF58" s="73" t="n">
        <f aca="false">SUMIFS(Detail!$L$2:$L$9168,Detail!$C$2:$C$9168,$A58)</f>
        <v>10</v>
      </c>
      <c r="AG58" s="74" t="n">
        <f aca="false">SUMIFS(Detail!$N$2:$N$9168,Detail!$C$2:$C$9168,$A58)</f>
        <v>789.15</v>
      </c>
    </row>
    <row r="59" customFormat="false" ht="15" hidden="false" customHeight="false" outlineLevel="0" collapsed="false">
      <c r="A59" s="71" t="s">
        <v>1066</v>
      </c>
      <c r="B59" s="71" t="s">
        <v>2545</v>
      </c>
      <c r="C59" s="71" t="s">
        <v>235</v>
      </c>
      <c r="D59" s="71" t="str">
        <f aca="false">IFERROR(INDEX('Brand Map'!$B$4:$B$125,MATCH(C59,'Brand Map'!$A$4:$A$125,0)),"Other")</f>
        <v>AURP</v>
      </c>
      <c r="E59" s="73" t="n">
        <f aca="false">SUMIFS(Detail!$K$2:$K$9168,Detail!$C$2:$C$9168,$A59)</f>
        <v>381</v>
      </c>
      <c r="F59" s="73" t="n">
        <f aca="false">SUMIFS(Detail!$E$2:$E$9168,Detail!$C$2:$C$9168,$A59)</f>
        <v>35</v>
      </c>
      <c r="G59" s="74" t="n">
        <f aca="false">SUMIFS(Detail!$M$2:$M$9168,Detail!$C$2:$C$9168,$A59)</f>
        <v>6928.53</v>
      </c>
      <c r="H59" s="74" t="n">
        <f aca="false">SUMIFS(Detail!$D$2:$D$9168,Detail!$C$2:$C$9168,$A59)</f>
        <v>612.2</v>
      </c>
      <c r="I59" s="74" t="n">
        <v>10757.22</v>
      </c>
      <c r="J59" s="51" t="n">
        <f aca="false">IF(E59&gt;0,AF59/E59,0)</f>
        <v>0.0866141732283465</v>
      </c>
      <c r="K59" s="51" t="n">
        <f aca="false">IF(G59&gt;0,AG59/G59,0)</f>
        <v>0.0831229712507559</v>
      </c>
      <c r="L59" s="75" t="n">
        <f aca="false">H59/Settings!$B$16</f>
        <v>0.00122349789053535</v>
      </c>
      <c r="M59" s="76" t="n">
        <f aca="false">H59/Settings!$B$20</f>
        <v>4.75264254983992E-005</v>
      </c>
      <c r="N59" s="77" t="n">
        <f aca="false">E59*Settings!$B$3</f>
        <v>28.5216431845188</v>
      </c>
      <c r="O59" s="77" t="n">
        <f aca="false">IF(E59&gt;0,(AF59-N59)/SQRT(E59*Settings!$B$3*(1-Settings!$B$3)),0)</f>
        <v>0.87182171547572</v>
      </c>
      <c r="P59" s="77" t="n">
        <f aca="false">MAX(0,AF59-N59)</f>
        <v>4.47835681548124</v>
      </c>
      <c r="Q59" s="51" t="n">
        <f aca="false">IF(E59&gt;=Settings!$B$4,(AF59+Settings!$B$7*Settings!$B$3)/(E59+Settings!$B$7),Settings!$B$3)</f>
        <v>0.0857562011580203</v>
      </c>
      <c r="R59" s="78" t="n">
        <f aca="false">PERCENTRANK($H$2:$H$1780,H59,6)</f>
        <v>0.915636</v>
      </c>
      <c r="S59" s="78" t="n">
        <f aca="false">PERCENTRANK($Q$2:$Q$1780,Q59,6)</f>
        <v>0.960067</v>
      </c>
      <c r="T59" s="78" t="n">
        <f aca="false">PERCENTRANK($F$2:$F$1780,F59,6)</f>
        <v>0.969629</v>
      </c>
      <c r="U59" s="79" t="n">
        <f aca="false">IF(F59&gt;0,ROUND((Settings!$B$8*T59+Settings!$B$9*R59+Settings!$B$10*S59)/SUM(Settings!$B$8:$B$10),10),0)</f>
        <v>0.948444</v>
      </c>
      <c r="V59" s="71" t="n">
        <f aca="false">IF(U59&gt;0,RANK(U59,$U$2:$U$1780)+COUNTIF($U$2:U59,U59)-1,"")</f>
        <v>58</v>
      </c>
      <c r="W59" s="71" t="str">
        <f aca="false">IF(V59="","",IF(V59&lt;=Settings!$B$11,"1 - Fix first",IF(V59&lt;=Settings!$B$12,"2 - Review","3 - Monitor")))</f>
        <v>2 - Review</v>
      </c>
      <c r="X59" s="71" t="str">
        <f aca="false">IF(AND(E59&gt;=Settings!$B$4,AF59&gt;=Settings!$B$5,O59&gt;=Settings!$B$6),"HIGH RATE","")</f>
        <v/>
      </c>
      <c r="Y59" s="71" t="n">
        <f aca="false">IF(F59&gt;0,RANK(F59,$F$2:$F$1780)+COUNTIF($F$2:F59,F59)-1,"")</f>
        <v>54</v>
      </c>
      <c r="Z59" s="71" t="n">
        <f aca="false">IF(H59&gt;0,RANK(H59,$H$2:$H$1780)+COUNTIF($H$2:H59,H59)-1,"")</f>
        <v>151</v>
      </c>
      <c r="AA59" s="71" t="n">
        <f aca="false">IF(AC59="","",RANK(AC59,$AC$2:$AC$1780)+COUNTIF($AC$2:AC59,AC59)-1)</f>
        <v>83</v>
      </c>
      <c r="AB59" s="71" t="str">
        <f aca="false">IF(AD59="","",RANK(AD59,$AD$2:$AD$1780)+COUNTIF($AD$2:AD59,AD59)-1)</f>
        <v/>
      </c>
      <c r="AC59" s="71" t="n">
        <f aca="false">IF(AND(AF59&gt;0,E59&gt;=Settings!$B$4),ROUND(J59,10),"")</f>
        <v>0.0866141732</v>
      </c>
      <c r="AD59" s="71" t="str">
        <f aca="false">IF(X59="HIGH RATE",ROUND(O59,10),"")</f>
        <v/>
      </c>
      <c r="AE59" s="71" t="s">
        <v>59</v>
      </c>
      <c r="AF59" s="73" t="n">
        <f aca="false">SUMIFS(Detail!$L$2:$L$9168,Detail!$C$2:$C$9168,$A59)</f>
        <v>33</v>
      </c>
      <c r="AG59" s="74" t="n">
        <f aca="false">SUMIFS(Detail!$N$2:$N$9168,Detail!$C$2:$C$9168,$A59)</f>
        <v>575.92</v>
      </c>
    </row>
    <row r="60" customFormat="false" ht="15" hidden="false" customHeight="false" outlineLevel="0" collapsed="false">
      <c r="A60" s="71" t="s">
        <v>1135</v>
      </c>
      <c r="B60" s="71" t="s">
        <v>2546</v>
      </c>
      <c r="C60" s="71" t="s">
        <v>213</v>
      </c>
      <c r="D60" s="71" t="str">
        <f aca="false">IFERROR(INDEX('Brand Map'!$B$4:$B$125,MATCH(C60,'Brand Map'!$A$4:$A$125,0)),"Other")</f>
        <v>AU</v>
      </c>
      <c r="E60" s="73" t="n">
        <f aca="false">SUMIFS(Detail!$K$2:$K$9168,Detail!$C$2:$C$9168,$A60)</f>
        <v>182</v>
      </c>
      <c r="F60" s="73" t="n">
        <f aca="false">SUMIFS(Detail!$E$2:$E$9168,Detail!$C$2:$C$9168,$A60)</f>
        <v>16</v>
      </c>
      <c r="G60" s="74" t="n">
        <f aca="false">SUMIFS(Detail!$M$2:$M$9168,Detail!$C$2:$C$9168,$A60)</f>
        <v>14786.75</v>
      </c>
      <c r="H60" s="74" t="n">
        <f aca="false">SUMIFS(Detail!$D$2:$D$9168,Detail!$C$2:$C$9168,$A60)</f>
        <v>1203.2</v>
      </c>
      <c r="I60" s="74" t="n">
        <v>20589.42</v>
      </c>
      <c r="J60" s="51" t="n">
        <f aca="false">IF(E60&gt;0,AF60/E60,0)</f>
        <v>0.0824175824175824</v>
      </c>
      <c r="K60" s="51" t="n">
        <f aca="false">IF(G60&gt;0,AG60/G60,0)</f>
        <v>0.0746107156745059</v>
      </c>
      <c r="L60" s="75" t="n">
        <f aca="false">H60/Settings!$B$16</f>
        <v>0.00240462702040532</v>
      </c>
      <c r="M60" s="76" t="n">
        <f aca="false">H60/Settings!$B$20</f>
        <v>9.34070486110323E-005</v>
      </c>
      <c r="N60" s="77" t="n">
        <f aca="false">E60*Settings!$B$3</f>
        <v>13.6245119674079</v>
      </c>
      <c r="O60" s="77" t="n">
        <f aca="false">IF(E60&gt;0,(AF60-N60)/SQRT(E60*Settings!$B$3*(1-Settings!$B$3)),0)</f>
        <v>0.38742942235725</v>
      </c>
      <c r="P60" s="77" t="n">
        <f aca="false">MAX(0,AF60-N60)</f>
        <v>1.37548803259209</v>
      </c>
      <c r="Q60" s="51" t="n">
        <f aca="false">IF(E60&gt;=Settings!$B$4,(AF60+Settings!$B$7*Settings!$B$3)/(E60+Settings!$B$7),Settings!$B$3)</f>
        <v>0.0813481069620111</v>
      </c>
      <c r="R60" s="78" t="n">
        <f aca="false">PERCENTRANK($H$2:$H$1780,H60,6)</f>
        <v>0.952756</v>
      </c>
      <c r="S60" s="78" t="n">
        <f aca="false">PERCENTRANK($Q$2:$Q$1780,Q60,6)</f>
        <v>0.946569</v>
      </c>
      <c r="T60" s="78" t="n">
        <f aca="false">PERCENTRANK($F$2:$F$1780,F60,6)</f>
        <v>0.943757</v>
      </c>
      <c r="U60" s="79" t="n">
        <f aca="false">IF(F60&gt;0,ROUND((Settings!$B$8*T60+Settings!$B$9*R60+Settings!$B$10*S60)/SUM(Settings!$B$8:$B$10),10),0)</f>
        <v>0.947694</v>
      </c>
      <c r="V60" s="71" t="n">
        <f aca="false">IF(U60&gt;0,RANK(U60,$U$2:$U$1780)+COUNTIF($U$2:U60,U60)-1,"")</f>
        <v>59</v>
      </c>
      <c r="W60" s="71" t="str">
        <f aca="false">IF(V60="","",IF(V60&lt;=Settings!$B$11,"1 - Fix first",IF(V60&lt;=Settings!$B$12,"2 - Review","3 - Monitor")))</f>
        <v>2 - Review</v>
      </c>
      <c r="X60" s="71" t="str">
        <f aca="false">IF(AND(E60&gt;=Settings!$B$4,AF60&gt;=Settings!$B$5,O60&gt;=Settings!$B$6),"HIGH RATE","")</f>
        <v/>
      </c>
      <c r="Y60" s="71" t="n">
        <f aca="false">IF(F60&gt;0,RANK(F60,$F$2:$F$1780)+COUNTIF($F$2:F60,F60)-1,"")</f>
        <v>99</v>
      </c>
      <c r="Z60" s="71" t="n">
        <f aca="false">IF(H60&gt;0,RANK(H60,$H$2:$H$1780)+COUNTIF($H$2:H60,H60)-1,"")</f>
        <v>85</v>
      </c>
      <c r="AA60" s="71" t="n">
        <f aca="false">IF(AC60="","",RANK(AC60,$AC$2:$AC$1780)+COUNTIF($AC$2:AC60,AC60)-1)</f>
        <v>97</v>
      </c>
      <c r="AB60" s="71" t="str">
        <f aca="false">IF(AD60="","",RANK(AD60,$AD$2:$AD$1780)+COUNTIF($AD$2:AD60,AD60)-1)</f>
        <v/>
      </c>
      <c r="AC60" s="71" t="n">
        <f aca="false">IF(AND(AF60&gt;0,E60&gt;=Settings!$B$4),ROUND(J60,10),"")</f>
        <v>0.0824175824</v>
      </c>
      <c r="AD60" s="71" t="str">
        <f aca="false">IF(X60="HIGH RATE",ROUND(O60,10),"")</f>
        <v/>
      </c>
      <c r="AE60" s="71" t="s">
        <v>59</v>
      </c>
      <c r="AF60" s="73" t="n">
        <f aca="false">SUMIFS(Detail!$L$2:$L$9168,Detail!$C$2:$C$9168,$A60)</f>
        <v>15</v>
      </c>
      <c r="AG60" s="74" t="n">
        <f aca="false">SUMIFS(Detail!$N$2:$N$9168,Detail!$C$2:$C$9168,$A60)</f>
        <v>1103.25</v>
      </c>
    </row>
    <row r="61" customFormat="false" ht="15" hidden="false" customHeight="false" outlineLevel="0" collapsed="false">
      <c r="A61" s="71" t="s">
        <v>1117</v>
      </c>
      <c r="B61" s="71" t="s">
        <v>2547</v>
      </c>
      <c r="C61" s="71" t="s">
        <v>235</v>
      </c>
      <c r="D61" s="71" t="str">
        <f aca="false">IFERROR(INDEX('Brand Map'!$B$4:$B$125,MATCH(C61,'Brand Map'!$A$4:$A$125,0)),"Other")</f>
        <v>AURP</v>
      </c>
      <c r="E61" s="73" t="n">
        <f aca="false">SUMIFS(Detail!$K$2:$K$9168,Detail!$C$2:$C$9168,$A61)</f>
        <v>79</v>
      </c>
      <c r="F61" s="73" t="n">
        <f aca="false">SUMIFS(Detail!$E$2:$E$9168,Detail!$C$2:$C$9168,$A61)</f>
        <v>24</v>
      </c>
      <c r="G61" s="74" t="n">
        <f aca="false">SUMIFS(Detail!$M$2:$M$9168,Detail!$C$2:$C$9168,$A61)</f>
        <v>1647.95</v>
      </c>
      <c r="H61" s="74" t="n">
        <f aca="false">SUMIFS(Detail!$D$2:$D$9168,Detail!$C$2:$C$9168,$A61)</f>
        <v>507.78</v>
      </c>
      <c r="I61" s="74" t="n">
        <v>10288.56</v>
      </c>
      <c r="J61" s="51" t="n">
        <f aca="false">IF(E61&gt;0,AF61/E61,0)</f>
        <v>0.113924050632911</v>
      </c>
      <c r="K61" s="51" t="n">
        <f aca="false">IF(G61&gt;0,AG61/G61,0)</f>
        <v>0.11013683667587</v>
      </c>
      <c r="L61" s="75" t="n">
        <f aca="false">H61/Settings!$B$16</f>
        <v>0.00101481175899386</v>
      </c>
      <c r="M61" s="76" t="n">
        <f aca="false">H61/Settings!$B$20</f>
        <v>3.94200724266206E-005</v>
      </c>
      <c r="N61" s="77" t="n">
        <f aca="false">E61*Settings!$B$3</f>
        <v>5.91393651332541</v>
      </c>
      <c r="O61" s="77" t="n">
        <f aca="false">IF(E61&gt;0,(AF61-N61)/SQRT(E61*Settings!$B$3*(1-Settings!$B$3)),0)</f>
        <v>1.31935840279628</v>
      </c>
      <c r="P61" s="77" t="n">
        <f aca="false">MAX(0,AF61-N61)</f>
        <v>3.08606348667459</v>
      </c>
      <c r="Q61" s="51" t="n">
        <f aca="false">IF(E61&gt;=Settings!$B$4,(AF61+Settings!$B$7*Settings!$B$3)/(E61+Settings!$B$7),Settings!$B$3)</f>
        <v>0.103172464916939</v>
      </c>
      <c r="R61" s="78" t="n">
        <f aca="false">PERCENTRANK($H$2:$H$1780,H61,6)</f>
        <v>0.903825</v>
      </c>
      <c r="S61" s="78" t="n">
        <f aca="false">PERCENTRANK($Q$2:$Q$1780,Q61,6)</f>
        <v>0.983127</v>
      </c>
      <c r="T61" s="78" t="n">
        <f aca="false">PERCENTRANK($F$2:$F$1780,F61,6)</f>
        <v>0.95613</v>
      </c>
      <c r="U61" s="79" t="n">
        <f aca="false">IF(F61&gt;0,ROUND((Settings!$B$8*T61+Settings!$B$9*R61+Settings!$B$10*S61)/SUM(Settings!$B$8:$B$10),10),0)</f>
        <v>0.947694</v>
      </c>
      <c r="V61" s="71" t="n">
        <f aca="false">IF(U61&gt;0,RANK(U61,$U$2:$U$1780)+COUNTIF($U$2:U61,U61)-1,"")</f>
        <v>60</v>
      </c>
      <c r="W61" s="71" t="str">
        <f aca="false">IF(V61="","",IF(V61&lt;=Settings!$B$11,"1 - Fix first",IF(V61&lt;=Settings!$B$12,"2 - Review","3 - Monitor")))</f>
        <v>2 - Review</v>
      </c>
      <c r="X61" s="71" t="str">
        <f aca="false">IF(AND(E61&gt;=Settings!$B$4,AF61&gt;=Settings!$B$5,O61&gt;=Settings!$B$6),"HIGH RATE","")</f>
        <v/>
      </c>
      <c r="Y61" s="71" t="n">
        <f aca="false">IF(F61&gt;0,RANK(F61,$F$2:$F$1780)+COUNTIF($F$2:F61,F61)-1,"")</f>
        <v>77</v>
      </c>
      <c r="Z61" s="71" t="n">
        <f aca="false">IF(H61&gt;0,RANK(H61,$H$2:$H$1780)+COUNTIF($H$2:H61,H61)-1,"")</f>
        <v>172</v>
      </c>
      <c r="AA61" s="71" t="n">
        <f aca="false">IF(AC61="","",RANK(AC61,$AC$2:$AC$1780)+COUNTIF($AC$2:AC61,AC61)-1)</f>
        <v>31</v>
      </c>
      <c r="AB61" s="71" t="str">
        <f aca="false">IF(AD61="","",RANK(AD61,$AD$2:$AD$1780)+COUNTIF($AD$2:AD61,AD61)-1)</f>
        <v/>
      </c>
      <c r="AC61" s="71" t="n">
        <f aca="false">IF(AND(AF61&gt;0,E61&gt;=Settings!$B$4),ROUND(J61,10),"")</f>
        <v>0.1139240506</v>
      </c>
      <c r="AD61" s="71" t="str">
        <f aca="false">IF(X61="HIGH RATE",ROUND(O61,10),"")</f>
        <v/>
      </c>
      <c r="AE61" s="71" t="s">
        <v>60</v>
      </c>
      <c r="AF61" s="73" t="n">
        <f aca="false">SUMIFS(Detail!$L$2:$L$9168,Detail!$C$2:$C$9168,$A61)</f>
        <v>9</v>
      </c>
      <c r="AG61" s="74" t="n">
        <f aca="false">SUMIFS(Detail!$N$2:$N$9168,Detail!$C$2:$C$9168,$A61)</f>
        <v>181.5</v>
      </c>
    </row>
    <row r="62" customFormat="false" ht="15" hidden="false" customHeight="false" outlineLevel="0" collapsed="false">
      <c r="A62" s="71" t="s">
        <v>611</v>
      </c>
      <c r="B62" s="71" t="s">
        <v>612</v>
      </c>
      <c r="C62" s="71" t="s">
        <v>610</v>
      </c>
      <c r="D62" s="71" t="str">
        <f aca="false">IFERROR(INDEX('Brand Map'!$B$4:$B$125,MATCH(C62,'Brand Map'!$A$4:$A$125,0)),"Other")</f>
        <v>Other (small prefixes)</v>
      </c>
      <c r="E62" s="73" t="n">
        <f aca="false">SUMIFS(Detail!$K$2:$K$9168,Detail!$C$2:$C$9168,$A62)</f>
        <v>161</v>
      </c>
      <c r="F62" s="73" t="n">
        <f aca="false">SUMIFS(Detail!$E$2:$E$9168,Detail!$C$2:$C$9168,$A62)</f>
        <v>20</v>
      </c>
      <c r="G62" s="74" t="n">
        <f aca="false">SUMIFS(Detail!$M$2:$M$9168,Detail!$C$2:$C$9168,$A62)</f>
        <v>5798.25</v>
      </c>
      <c r="H62" s="74" t="n">
        <f aca="false">SUMIFS(Detail!$D$2:$D$9168,Detail!$C$2:$C$9168,$A62)</f>
        <v>709.32</v>
      </c>
      <c r="I62" s="74" t="n">
        <v>12085.17</v>
      </c>
      <c r="J62" s="51" t="n">
        <f aca="false">IF(E62&gt;0,AF62/E62,0)</f>
        <v>0.093167701863354</v>
      </c>
      <c r="K62" s="51" t="n">
        <f aca="false">IF(G62&gt;0,AG62/G62,0)</f>
        <v>0.0919225628422369</v>
      </c>
      <c r="L62" s="75" t="n">
        <f aca="false">H62/Settings!$B$16</f>
        <v>0.00141759477901754</v>
      </c>
      <c r="M62" s="76" t="n">
        <f aca="false">H62/Settings!$B$20</f>
        <v>5.50660635977206E-005</v>
      </c>
      <c r="N62" s="77" t="n">
        <f aca="false">E62*Settings!$B$3</f>
        <v>12.0524528942455</v>
      </c>
      <c r="O62" s="77" t="n">
        <f aca="false">IF(E62&gt;0,(AF62-N62)/SQRT(E62*Settings!$B$3*(1-Settings!$B$3)),0)</f>
        <v>0.882712533838578</v>
      </c>
      <c r="P62" s="77" t="n">
        <f aca="false">MAX(0,AF62-N62)</f>
        <v>2.94754710575454</v>
      </c>
      <c r="Q62" s="51" t="n">
        <f aca="false">IF(E62&gt;=Settings!$B$4,(AF62+Settings!$B$7*Settings!$B$3)/(E62+Settings!$B$7),Settings!$B$3)</f>
        <v>0.0902921396646406</v>
      </c>
      <c r="R62" s="78" t="n">
        <f aca="false">PERCENTRANK($H$2:$H$1780,H62,6)</f>
        <v>0.921822</v>
      </c>
      <c r="S62" s="78" t="n">
        <f aca="false">PERCENTRANK($Q$2:$Q$1780,Q62,6)</f>
        <v>0.967942</v>
      </c>
      <c r="T62" s="78" t="n">
        <f aca="false">PERCENTRANK($F$2:$F$1780,F62,6)</f>
        <v>0.952193</v>
      </c>
      <c r="U62" s="79" t="n">
        <f aca="false">IF(F62&gt;0,ROUND((Settings!$B$8*T62+Settings!$B$9*R62+Settings!$B$10*S62)/SUM(Settings!$B$8:$B$10),10),0)</f>
        <v>0.947319</v>
      </c>
      <c r="V62" s="71" t="n">
        <f aca="false">IF(U62&gt;0,RANK(U62,$U$2:$U$1780)+COUNTIF($U$2:U62,U62)-1,"")</f>
        <v>61</v>
      </c>
      <c r="W62" s="71" t="str">
        <f aca="false">IF(V62="","",IF(V62&lt;=Settings!$B$11,"1 - Fix first",IF(V62&lt;=Settings!$B$12,"2 - Review","3 - Monitor")))</f>
        <v>2 - Review</v>
      </c>
      <c r="X62" s="71" t="str">
        <f aca="false">IF(AND(E62&gt;=Settings!$B$4,AF62&gt;=Settings!$B$5,O62&gt;=Settings!$B$6),"HIGH RATE","")</f>
        <v/>
      </c>
      <c r="Y62" s="71" t="n">
        <f aca="false">IF(F62&gt;0,RANK(F62,$F$2:$F$1780)+COUNTIF($F$2:F62,F62)-1,"")</f>
        <v>85</v>
      </c>
      <c r="Z62" s="71" t="n">
        <f aca="false">IF(H62&gt;0,RANK(H62,$H$2:$H$1780)+COUNTIF($H$2:H62,H62)-1,"")</f>
        <v>140</v>
      </c>
      <c r="AA62" s="71" t="n">
        <f aca="false">IF(AC62="","",RANK(AC62,$AC$2:$AC$1780)+COUNTIF($AC$2:AC62,AC62)-1)</f>
        <v>63</v>
      </c>
      <c r="AB62" s="71" t="str">
        <f aca="false">IF(AD62="","",RANK(AD62,$AD$2:$AD$1780)+COUNTIF($AD$2:AD62,AD62)-1)</f>
        <v/>
      </c>
      <c r="AC62" s="71" t="n">
        <f aca="false">IF(AND(AF62&gt;0,E62&gt;=Settings!$B$4),ROUND(J62,10),"")</f>
        <v>0.0931677019</v>
      </c>
      <c r="AD62" s="71" t="str">
        <f aca="false">IF(X62="HIGH RATE",ROUND(O62,10),"")</f>
        <v/>
      </c>
      <c r="AE62" s="71" t="s">
        <v>59</v>
      </c>
      <c r="AF62" s="73" t="n">
        <f aca="false">SUMIFS(Detail!$L$2:$L$9168,Detail!$C$2:$C$9168,$A62)</f>
        <v>15</v>
      </c>
      <c r="AG62" s="74" t="n">
        <f aca="false">SUMIFS(Detail!$N$2:$N$9168,Detail!$C$2:$C$9168,$A62)</f>
        <v>532.99</v>
      </c>
    </row>
    <row r="63" customFormat="false" ht="15" hidden="false" customHeight="false" outlineLevel="0" collapsed="false">
      <c r="A63" s="71" t="s">
        <v>2349</v>
      </c>
      <c r="B63" s="71" t="s">
        <v>2548</v>
      </c>
      <c r="C63" s="71" t="s">
        <v>283</v>
      </c>
      <c r="D63" s="71" t="str">
        <f aca="false">IFERROR(INDEX('Brand Map'!$B$4:$B$125,MATCH(C63,'Brand Map'!$A$4:$A$125,0)),"Other")</f>
        <v>RP</v>
      </c>
      <c r="E63" s="73" t="n">
        <f aca="false">SUMIFS(Detail!$K$2:$K$9168,Detail!$C$2:$C$9168,$A63)</f>
        <v>295</v>
      </c>
      <c r="F63" s="73" t="n">
        <f aca="false">SUMIFS(Detail!$E$2:$E$9168,Detail!$C$2:$C$9168,$A63)</f>
        <v>35</v>
      </c>
      <c r="G63" s="74" t="n">
        <f aca="false">SUMIFS(Detail!$M$2:$M$9168,Detail!$C$2:$C$9168,$A63)</f>
        <v>3204.8</v>
      </c>
      <c r="H63" s="74" t="n">
        <f aca="false">SUMIFS(Detail!$D$2:$D$9168,Detail!$C$2:$C$9168,$A63)</f>
        <v>358.96</v>
      </c>
      <c r="I63" s="74" t="n">
        <v>3844.94</v>
      </c>
      <c r="J63" s="51" t="n">
        <f aca="false">IF(E63&gt;0,AF63/E63,0)</f>
        <v>0.115254237288136</v>
      </c>
      <c r="K63" s="51" t="n">
        <f aca="false">IF(G63&gt;0,AG63/G63,0)</f>
        <v>0.108618322516226</v>
      </c>
      <c r="L63" s="75" t="n">
        <f aca="false">H63/Settings!$B$16</f>
        <v>0.000717391053228634</v>
      </c>
      <c r="M63" s="76" t="n">
        <f aca="false">H63/Settings!$B$20</f>
        <v>2.7866850207294E-005</v>
      </c>
      <c r="N63" s="77" t="n">
        <f aca="false">E63*Settings!$B$3</f>
        <v>22.0836869801392</v>
      </c>
      <c r="O63" s="77" t="n">
        <f aca="false">IF(E63&gt;0,(AF63-N63)/SQRT(E63*Settings!$B$3*(1-Settings!$B$3)),0)</f>
        <v>2.63634578293821</v>
      </c>
      <c r="P63" s="77" t="n">
        <f aca="false">MAX(0,AF63-N63)</f>
        <v>11.9163130198608</v>
      </c>
      <c r="Q63" s="51" t="n">
        <f aca="false">IF(E63&gt;=Settings!$B$4,(AF63+Settings!$B$7*Settings!$B$3)/(E63+Settings!$B$7),Settings!$B$3)</f>
        <v>0.111525534387527</v>
      </c>
      <c r="R63" s="78" t="n">
        <f aca="false">PERCENTRANK($H$2:$H$1780,H63,6)</f>
        <v>0.881327</v>
      </c>
      <c r="S63" s="78" t="n">
        <f aca="false">PERCENTRANK($Q$2:$Q$1780,Q63,6)</f>
        <v>0.991001</v>
      </c>
      <c r="T63" s="78" t="n">
        <f aca="false">PERCENTRANK($F$2:$F$1780,F63,6)</f>
        <v>0.969629</v>
      </c>
      <c r="U63" s="79" t="n">
        <f aca="false">IF(F63&gt;0,ROUND((Settings!$B$8*T63+Settings!$B$9*R63+Settings!$B$10*S63)/SUM(Settings!$B$8:$B$10),10),0)</f>
        <v>0.947319</v>
      </c>
      <c r="V63" s="71" t="n">
        <f aca="false">IF(U63&gt;0,RANK(U63,$U$2:$U$1780)+COUNTIF($U$2:U63,U63)-1,"")</f>
        <v>62</v>
      </c>
      <c r="W63" s="71" t="str">
        <f aca="false">IF(V63="","",IF(V63&lt;=Settings!$B$11,"1 - Fix first",IF(V63&lt;=Settings!$B$12,"2 - Review","3 - Monitor")))</f>
        <v>2 - Review</v>
      </c>
      <c r="X63" s="71" t="str">
        <f aca="false">IF(AND(E63&gt;=Settings!$B$4,AF63&gt;=Settings!$B$5,O63&gt;=Settings!$B$6),"HIGH RATE","")</f>
        <v/>
      </c>
      <c r="Y63" s="71" t="n">
        <f aca="false">IF(F63&gt;0,RANK(F63,$F$2:$F$1780)+COUNTIF($F$2:F63,F63)-1,"")</f>
        <v>55</v>
      </c>
      <c r="Z63" s="71" t="n">
        <f aca="false">IF(H63&gt;0,RANK(H63,$H$2:$H$1780)+COUNTIF($H$2:H63,H63)-1,"")</f>
        <v>212</v>
      </c>
      <c r="AA63" s="71" t="n">
        <f aca="false">IF(AC63="","",RANK(AC63,$AC$2:$AC$1780)+COUNTIF($AC$2:AC63,AC63)-1)</f>
        <v>29</v>
      </c>
      <c r="AB63" s="71" t="str">
        <f aca="false">IF(AD63="","",RANK(AD63,$AD$2:$AD$1780)+COUNTIF($AD$2:AD63,AD63)-1)</f>
        <v/>
      </c>
      <c r="AC63" s="71" t="n">
        <f aca="false">IF(AND(AF63&gt;0,E63&gt;=Settings!$B$4),ROUND(J63,10),"")</f>
        <v>0.1152542373</v>
      </c>
      <c r="AD63" s="71" t="str">
        <f aca="false">IF(X63="HIGH RATE",ROUND(O63,10),"")</f>
        <v/>
      </c>
      <c r="AE63" s="71" t="s">
        <v>59</v>
      </c>
      <c r="AF63" s="73" t="n">
        <f aca="false">SUMIFS(Detail!$L$2:$L$9168,Detail!$C$2:$C$9168,$A63)</f>
        <v>34</v>
      </c>
      <c r="AG63" s="74" t="n">
        <f aca="false">SUMIFS(Detail!$N$2:$N$9168,Detail!$C$2:$C$9168,$A63)</f>
        <v>348.1</v>
      </c>
    </row>
    <row r="64" customFormat="false" ht="15" hidden="false" customHeight="false" outlineLevel="0" collapsed="false">
      <c r="A64" s="71" t="s">
        <v>1124</v>
      </c>
      <c r="B64" s="71" t="s">
        <v>2549</v>
      </c>
      <c r="C64" s="71" t="s">
        <v>289</v>
      </c>
      <c r="D64" s="71" t="str">
        <f aca="false">IFERROR(INDEX('Brand Map'!$B$4:$B$125,MATCH(C64,'Brand Map'!$A$4:$A$125,0)),"Other")</f>
        <v>AUSTRT</v>
      </c>
      <c r="E64" s="73" t="n">
        <f aca="false">SUMIFS(Detail!$K$2:$K$9168,Detail!$C$2:$C$9168,$A64)</f>
        <v>91</v>
      </c>
      <c r="F64" s="73" t="n">
        <f aca="false">SUMIFS(Detail!$E$2:$E$9168,Detail!$C$2:$C$9168,$A64)</f>
        <v>18</v>
      </c>
      <c r="G64" s="74" t="n">
        <f aca="false">SUMIFS(Detail!$M$2:$M$9168,Detail!$C$2:$C$9168,$A64)</f>
        <v>3495.63</v>
      </c>
      <c r="H64" s="74" t="n">
        <f aca="false">SUMIFS(Detail!$D$2:$D$9168,Detail!$C$2:$C$9168,$A64)</f>
        <v>595.32</v>
      </c>
      <c r="I64" s="74" t="n">
        <v>17461.22</v>
      </c>
      <c r="J64" s="51" t="n">
        <f aca="false">IF(E64&gt;0,AF64/E64,0)</f>
        <v>0.10989010989011</v>
      </c>
      <c r="K64" s="51" t="n">
        <f aca="false">IF(G64&gt;0,AG64/G64,0)</f>
        <v>0.090578808397914</v>
      </c>
      <c r="L64" s="75" t="n">
        <f aca="false">H64/Settings!$B$16</f>
        <v>0.00118976276411876</v>
      </c>
      <c r="M64" s="76" t="n">
        <f aca="false">H64/Settings!$B$20</f>
        <v>4.62159941648269E-005</v>
      </c>
      <c r="N64" s="77" t="n">
        <f aca="false">E64*Settings!$B$3</f>
        <v>6.81225598370396</v>
      </c>
      <c r="O64" s="77" t="n">
        <f aca="false">IF(E64&gt;0,(AF64-N64)/SQRT(E64*Settings!$B$3*(1-Settings!$B$3)),0)</f>
        <v>1.26979677552921</v>
      </c>
      <c r="P64" s="77" t="n">
        <f aca="false">MAX(0,AF64-N64)</f>
        <v>3.18774401629604</v>
      </c>
      <c r="Q64" s="51" t="n">
        <f aca="false">IF(E64&gt;=Settings!$B$4,(AF64+Settings!$B$7*Settings!$B$3)/(E64+Settings!$B$7),Settings!$B$3)</f>
        <v>0.101204947735094</v>
      </c>
      <c r="R64" s="78" t="n">
        <f aca="false">PERCENTRANK($H$2:$H$1780,H64,6)</f>
        <v>0.912823</v>
      </c>
      <c r="S64" s="78" t="n">
        <f aca="false">PERCENTRANK($Q$2:$Q$1780,Q64,6)</f>
        <v>0.979753</v>
      </c>
      <c r="T64" s="78" t="n">
        <f aca="false">PERCENTRANK($F$2:$F$1780,F64,6)</f>
        <v>0.947694</v>
      </c>
      <c r="U64" s="79" t="n">
        <f aca="false">IF(F64&gt;0,ROUND((Settings!$B$8*T64+Settings!$B$9*R64+Settings!$B$10*S64)/SUM(Settings!$B$8:$B$10),10),0)</f>
        <v>0.9467566667</v>
      </c>
      <c r="V64" s="71" t="n">
        <f aca="false">IF(U64&gt;0,RANK(U64,$U$2:$U$1780)+COUNTIF($U$2:U64,U64)-1,"")</f>
        <v>63</v>
      </c>
      <c r="W64" s="71" t="str">
        <f aca="false">IF(V64="","",IF(V64&lt;=Settings!$B$11,"1 - Fix first",IF(V64&lt;=Settings!$B$12,"2 - Review","3 - Monitor")))</f>
        <v>2 - Review</v>
      </c>
      <c r="X64" s="71" t="str">
        <f aca="false">IF(AND(E64&gt;=Settings!$B$4,AF64&gt;=Settings!$B$5,O64&gt;=Settings!$B$6),"HIGH RATE","")</f>
        <v/>
      </c>
      <c r="Y64" s="71" t="n">
        <f aca="false">IF(F64&gt;0,RANK(F64,$F$2:$F$1780)+COUNTIF($F$2:F64,F64)-1,"")</f>
        <v>93</v>
      </c>
      <c r="Z64" s="71" t="n">
        <f aca="false">IF(H64&gt;0,RANK(H64,$H$2:$H$1780)+COUNTIF($H$2:H64,H64)-1,"")</f>
        <v>156</v>
      </c>
      <c r="AA64" s="71" t="n">
        <f aca="false">IF(AC64="","",RANK(AC64,$AC$2:$AC$1780)+COUNTIF($AC$2:AC64,AC64)-1)</f>
        <v>34</v>
      </c>
      <c r="AB64" s="71" t="str">
        <f aca="false">IF(AD64="","",RANK(AD64,$AD$2:$AD$1780)+COUNTIF($AD$2:AD64,AD64)-1)</f>
        <v/>
      </c>
      <c r="AC64" s="71" t="n">
        <f aca="false">IF(AND(AF64&gt;0,E64&gt;=Settings!$B$4),ROUND(J64,10),"")</f>
        <v>0.1098901099</v>
      </c>
      <c r="AD64" s="71" t="str">
        <f aca="false">IF(X64="HIGH RATE",ROUND(O64,10),"")</f>
        <v/>
      </c>
      <c r="AE64" s="71" t="s">
        <v>60</v>
      </c>
      <c r="AF64" s="73" t="n">
        <f aca="false">SUMIFS(Detail!$L$2:$L$9168,Detail!$C$2:$C$9168,$A64)</f>
        <v>10</v>
      </c>
      <c r="AG64" s="74" t="n">
        <f aca="false">SUMIFS(Detail!$N$2:$N$9168,Detail!$C$2:$C$9168,$A64)</f>
        <v>316.63</v>
      </c>
    </row>
    <row r="65" customFormat="false" ht="15" hidden="false" customHeight="false" outlineLevel="0" collapsed="false">
      <c r="A65" s="71" t="s">
        <v>598</v>
      </c>
      <c r="B65" s="71" t="s">
        <v>599</v>
      </c>
      <c r="C65" s="71" t="s">
        <v>597</v>
      </c>
      <c r="D65" s="71" t="str">
        <f aca="false">IFERROR(INDEX('Brand Map'!$B$4:$B$125,MATCH(C65,'Brand Map'!$A$4:$A$125,0)),"Other")</f>
        <v>Other (small prefixes)</v>
      </c>
      <c r="E65" s="73" t="n">
        <f aca="false">SUMIFS(Detail!$K$2:$K$9168,Detail!$C$2:$C$9168,$A65)</f>
        <v>36</v>
      </c>
      <c r="F65" s="73" t="n">
        <f aca="false">SUMIFS(Detail!$E$2:$E$9168,Detail!$C$2:$C$9168,$A65)</f>
        <v>8</v>
      </c>
      <c r="G65" s="74" t="n">
        <f aca="false">SUMIFS(Detail!$M$2:$M$9168,Detail!$C$2:$C$9168,$A65)</f>
        <v>3786.33</v>
      </c>
      <c r="H65" s="74" t="n">
        <f aca="false">SUMIFS(Detail!$D$2:$D$9168,Detail!$C$2:$C$9168,$A65)</f>
        <v>735.3</v>
      </c>
      <c r="I65" s="74" t="n">
        <v>2864.44</v>
      </c>
      <c r="J65" s="51" t="n">
        <f aca="false">IF(E65&gt;0,AF65/E65,0)</f>
        <v>0.222222222222222</v>
      </c>
      <c r="K65" s="51" t="n">
        <f aca="false">IF(G65&gt;0,AG65/G65,0)</f>
        <v>0.194198603925173</v>
      </c>
      <c r="L65" s="75" t="n">
        <f aca="false">H65/Settings!$B$16</f>
        <v>0.0014695164960971</v>
      </c>
      <c r="M65" s="76" t="n">
        <f aca="false">H65/Settings!$B$20</f>
        <v>5.70829478421642E-005</v>
      </c>
      <c r="N65" s="77" t="n">
        <f aca="false">E65*Settings!$B$3</f>
        <v>2.69495841113563</v>
      </c>
      <c r="O65" s="77" t="n">
        <f aca="false">IF(E65&gt;0,(AF65-N65)/SQRT(E65*Settings!$B$3*(1-Settings!$B$3)),0)</f>
        <v>3.35976591144906</v>
      </c>
      <c r="P65" s="77" t="n">
        <f aca="false">MAX(0,AF65-N65)</f>
        <v>5.30504158886437</v>
      </c>
      <c r="Q65" s="51" t="n">
        <f aca="false">IF(E65&gt;=Settings!$B$4,(AF65+Settings!$B$7*Settings!$B$3)/(E65+Settings!$B$7),Settings!$B$3)</f>
        <v>0.155239373877975</v>
      </c>
      <c r="R65" s="78" t="n">
        <f aca="false">PERCENTRANK($H$2:$H$1780,H65,6)</f>
        <v>0.925759</v>
      </c>
      <c r="S65" s="78" t="n">
        <f aca="false">PERCENTRANK($Q$2:$Q$1780,Q65,6)</f>
        <v>0.998875</v>
      </c>
      <c r="T65" s="78" t="n">
        <f aca="false">PERCENTRANK($F$2:$F$1780,F65,6)</f>
        <v>0.912823</v>
      </c>
      <c r="U65" s="79" t="n">
        <f aca="false">IF(F65&gt;0,ROUND((Settings!$B$8*T65+Settings!$B$9*R65+Settings!$B$10*S65)/SUM(Settings!$B$8:$B$10),10),0)</f>
        <v>0.945819</v>
      </c>
      <c r="V65" s="71" t="n">
        <f aca="false">IF(U65&gt;0,RANK(U65,$U$2:$U$1780)+COUNTIF($U$2:U65,U65)-1,"")</f>
        <v>64</v>
      </c>
      <c r="W65" s="71" t="str">
        <f aca="false">IF(V65="","",IF(V65&lt;=Settings!$B$11,"1 - Fix first",IF(V65&lt;=Settings!$B$12,"2 - Review","3 - Monitor")))</f>
        <v>2 - Review</v>
      </c>
      <c r="X65" s="71" t="str">
        <f aca="false">IF(AND(E65&gt;=Settings!$B$4,AF65&gt;=Settings!$B$5,O65&gt;=Settings!$B$6),"HIGH RATE","")</f>
        <v>HIGH RATE</v>
      </c>
      <c r="Y65" s="71" t="n">
        <f aca="false">IF(F65&gt;0,RANK(F65,$F$2:$F$1780)+COUNTIF($F$2:F65,F65)-1,"")</f>
        <v>149</v>
      </c>
      <c r="Z65" s="71" t="n">
        <f aca="false">IF(H65&gt;0,RANK(H65,$H$2:$H$1780)+COUNTIF($H$2:H65,H65)-1,"")</f>
        <v>133</v>
      </c>
      <c r="AA65" s="71" t="n">
        <f aca="false">IF(AC65="","",RANK(AC65,$AC$2:$AC$1780)+COUNTIF($AC$2:AC65,AC65)-1)</f>
        <v>2</v>
      </c>
      <c r="AB65" s="71" t="n">
        <f aca="false">IF(AD65="","",RANK(AD65,$AD$2:$AD$1780)+COUNTIF($AD$2:AD65,AD65)-1)</f>
        <v>6</v>
      </c>
      <c r="AC65" s="71" t="n">
        <f aca="false">IF(AND(AF65&gt;0,E65&gt;=Settings!$B$4),ROUND(J65,10),"")</f>
        <v>0.2222222222</v>
      </c>
      <c r="AD65" s="71" t="n">
        <f aca="false">IF(X65="HIGH RATE",ROUND(O65,10),"")</f>
        <v>3.3597659114</v>
      </c>
      <c r="AE65" s="71" t="s">
        <v>60</v>
      </c>
      <c r="AF65" s="73" t="n">
        <f aca="false">SUMIFS(Detail!$L$2:$L$9168,Detail!$C$2:$C$9168,$A65)</f>
        <v>8</v>
      </c>
      <c r="AG65" s="74" t="n">
        <f aca="false">SUMIFS(Detail!$N$2:$N$9168,Detail!$C$2:$C$9168,$A65)</f>
        <v>735.3</v>
      </c>
    </row>
    <row r="66" customFormat="false" ht="15" hidden="false" customHeight="false" outlineLevel="0" collapsed="false">
      <c r="A66" s="71" t="s">
        <v>1430</v>
      </c>
      <c r="B66" s="71" t="s">
        <v>2550</v>
      </c>
      <c r="C66" s="71" t="s">
        <v>265</v>
      </c>
      <c r="D66" s="71" t="str">
        <f aca="false">IFERROR(INDEX('Brand Map'!$B$4:$B$125,MATCH(C66,'Brand Map'!$A$4:$A$125,0)),"Other")</f>
        <v>AUFS</v>
      </c>
      <c r="E66" s="73" t="n">
        <f aca="false">SUMIFS(Detail!$K$2:$K$9168,Detail!$C$2:$C$9168,$A66)</f>
        <v>37</v>
      </c>
      <c r="F66" s="73" t="n">
        <f aca="false">SUMIFS(Detail!$E$2:$E$9168,Detail!$C$2:$C$9168,$A66)</f>
        <v>9</v>
      </c>
      <c r="G66" s="74" t="n">
        <f aca="false">SUMIFS(Detail!$M$2:$M$9168,Detail!$C$2:$C$9168,$A66)</f>
        <v>4130.07</v>
      </c>
      <c r="H66" s="74" t="n">
        <f aca="false">SUMIFS(Detail!$D$2:$D$9168,Detail!$C$2:$C$9168,$A66)</f>
        <v>1098.66</v>
      </c>
      <c r="I66" s="74" t="n">
        <v>15330.78</v>
      </c>
      <c r="J66" s="51" t="n">
        <f aca="false">IF(E66&gt;0,AF66/E66,0)</f>
        <v>0.108108108108108</v>
      </c>
      <c r="K66" s="51" t="n">
        <f aca="false">IF(G66&gt;0,AG66/G66,0)</f>
        <v>0.122118995561819</v>
      </c>
      <c r="L66" s="75" t="n">
        <f aca="false">H66/Settings!$B$16</f>
        <v>0.00219570106569025</v>
      </c>
      <c r="M66" s="76" t="n">
        <f aca="false">H66/Settings!$B$20</f>
        <v>8.52913796766927E-005</v>
      </c>
      <c r="N66" s="77" t="n">
        <f aca="false">E66*Settings!$B$3</f>
        <v>2.76981836700051</v>
      </c>
      <c r="O66" s="77" t="n">
        <f aca="false">IF(E66&gt;0,(AF66-N66)/SQRT(E66*Settings!$B$3*(1-Settings!$B$3)),0)</f>
        <v>0.768492889285751</v>
      </c>
      <c r="P66" s="77" t="n">
        <f aca="false">MAX(0,AF66-N66)</f>
        <v>1.23018163299949</v>
      </c>
      <c r="Q66" s="51" t="n">
        <f aca="false">IF(E66&gt;=Settings!$B$4,(AF66+Settings!$B$7*Settings!$B$3)/(E66+Settings!$B$7),Settings!$B$3)</f>
        <v>0.0932208757603934</v>
      </c>
      <c r="R66" s="78" t="n">
        <f aca="false">PERCENTRANK($H$2:$H$1780,H66,6)</f>
        <v>0.947132</v>
      </c>
      <c r="S66" s="78" t="n">
        <f aca="false">PERCENTRANK($Q$2:$Q$1780,Q66,6)</f>
        <v>0.972441</v>
      </c>
      <c r="T66" s="78" t="n">
        <f aca="false">PERCENTRANK($F$2:$F$1780,F66,6)</f>
        <v>0.917323</v>
      </c>
      <c r="U66" s="79" t="n">
        <f aca="false">IF(F66&gt;0,ROUND((Settings!$B$8*T66+Settings!$B$9*R66+Settings!$B$10*S66)/SUM(Settings!$B$8:$B$10),10),0)</f>
        <v>0.945632</v>
      </c>
      <c r="V66" s="71" t="n">
        <f aca="false">IF(U66&gt;0,RANK(U66,$U$2:$U$1780)+COUNTIF($U$2:U66,U66)-1,"")</f>
        <v>65</v>
      </c>
      <c r="W66" s="71" t="str">
        <f aca="false">IF(V66="","",IF(V66&lt;=Settings!$B$11,"1 - Fix first",IF(V66&lt;=Settings!$B$12,"2 - Review","3 - Monitor")))</f>
        <v>2 - Review</v>
      </c>
      <c r="X66" s="71" t="str">
        <f aca="false">IF(AND(E66&gt;=Settings!$B$4,AF66&gt;=Settings!$B$5,O66&gt;=Settings!$B$6),"HIGH RATE","")</f>
        <v/>
      </c>
      <c r="Y66" s="71" t="n">
        <f aca="false">IF(F66&gt;0,RANK(F66,$F$2:$F$1780)+COUNTIF($F$2:F66,F66)-1,"")</f>
        <v>139</v>
      </c>
      <c r="Z66" s="71" t="n">
        <f aca="false">IF(H66&gt;0,RANK(H66,$H$2:$H$1780)+COUNTIF($H$2:H66,H66)-1,"")</f>
        <v>95</v>
      </c>
      <c r="AA66" s="71" t="n">
        <f aca="false">IF(AC66="","",RANK(AC66,$AC$2:$AC$1780)+COUNTIF($AC$2:AC66,AC66)-1)</f>
        <v>37</v>
      </c>
      <c r="AB66" s="71" t="str">
        <f aca="false">IF(AD66="","",RANK(AD66,$AD$2:$AD$1780)+COUNTIF($AD$2:AD66,AD66)-1)</f>
        <v/>
      </c>
      <c r="AC66" s="71" t="n">
        <f aca="false">IF(AND(AF66&gt;0,E66&gt;=Settings!$B$4),ROUND(J66,10),"")</f>
        <v>0.1081081081</v>
      </c>
      <c r="AD66" s="71" t="str">
        <f aca="false">IF(X66="HIGH RATE",ROUND(O66,10),"")</f>
        <v/>
      </c>
      <c r="AE66" s="71" t="s">
        <v>60</v>
      </c>
      <c r="AF66" s="73" t="n">
        <f aca="false">SUMIFS(Detail!$L$2:$L$9168,Detail!$C$2:$C$9168,$A66)</f>
        <v>4</v>
      </c>
      <c r="AG66" s="74" t="n">
        <f aca="false">SUMIFS(Detail!$N$2:$N$9168,Detail!$C$2:$C$9168,$A66)</f>
        <v>504.36</v>
      </c>
    </row>
    <row r="67" customFormat="false" ht="15" hidden="false" customHeight="false" outlineLevel="0" collapsed="false">
      <c r="A67" s="71" t="s">
        <v>2139</v>
      </c>
      <c r="B67" s="71" t="s">
        <v>2551</v>
      </c>
      <c r="C67" s="71" t="s">
        <v>213</v>
      </c>
      <c r="D67" s="71" t="str">
        <f aca="false">IFERROR(INDEX('Brand Map'!$B$4:$B$125,MATCH(C67,'Brand Map'!$A$4:$A$125,0)),"Other")</f>
        <v>AU</v>
      </c>
      <c r="E67" s="73" t="n">
        <f aca="false">SUMIFS(Detail!$K$2:$K$9168,Detail!$C$2:$C$9168,$A67)</f>
        <v>106</v>
      </c>
      <c r="F67" s="73" t="n">
        <f aca="false">SUMIFS(Detail!$E$2:$E$9168,Detail!$C$2:$C$9168,$A67)</f>
        <v>12</v>
      </c>
      <c r="G67" s="74" t="n">
        <f aca="false">SUMIFS(Detail!$M$2:$M$9168,Detail!$C$2:$C$9168,$A67)</f>
        <v>9395.05</v>
      </c>
      <c r="H67" s="74" t="n">
        <f aca="false">SUMIFS(Detail!$D$2:$D$9168,Detail!$C$2:$C$9168,$A67)</f>
        <v>962.48</v>
      </c>
      <c r="I67" s="74" t="n">
        <v>15431.18</v>
      </c>
      <c r="J67" s="51" t="n">
        <f aca="false">IF(E67&gt;0,AF67/E67,0)</f>
        <v>0.0943396226415094</v>
      </c>
      <c r="K67" s="51" t="n">
        <f aca="false">IF(G67&gt;0,AG67/G67,0)</f>
        <v>0.0860037998733376</v>
      </c>
      <c r="L67" s="75" t="n">
        <f aca="false">H67/Settings!$B$16</f>
        <v>0.00192354173420853</v>
      </c>
      <c r="M67" s="76" t="n">
        <f aca="false">H67/Settings!$B$20</f>
        <v>7.47194283137852E-005</v>
      </c>
      <c r="N67" s="77" t="n">
        <f aca="false">E67*Settings!$B$3</f>
        <v>7.93515532167714</v>
      </c>
      <c r="O67" s="77" t="n">
        <f aca="false">IF(E67&gt;0,(AF67-N67)/SQRT(E67*Settings!$B$3*(1-Settings!$B$3)),0)</f>
        <v>0.762089420981681</v>
      </c>
      <c r="P67" s="77" t="n">
        <f aca="false">MAX(0,AF67-N67)</f>
        <v>2.06484467832287</v>
      </c>
      <c r="Q67" s="51" t="n">
        <f aca="false">IF(E67&gt;=Settings!$B$4,(AF67+Settings!$B$7*Settings!$B$3)/(E67+Settings!$B$7),Settings!$B$3)</f>
        <v>0.090042637323135</v>
      </c>
      <c r="R67" s="78" t="n">
        <f aca="false">PERCENTRANK($H$2:$H$1780,H67,6)</f>
        <v>0.93982</v>
      </c>
      <c r="S67" s="78" t="n">
        <f aca="false">PERCENTRANK($Q$2:$Q$1780,Q67,6)</f>
        <v>0.966817</v>
      </c>
      <c r="T67" s="78" t="n">
        <f aca="false">PERCENTRANK($F$2:$F$1780,F67,6)</f>
        <v>0.930259</v>
      </c>
      <c r="U67" s="79" t="n">
        <f aca="false">IF(F67&gt;0,ROUND((Settings!$B$8*T67+Settings!$B$9*R67+Settings!$B$10*S67)/SUM(Settings!$B$8:$B$10),10),0)</f>
        <v>0.945632</v>
      </c>
      <c r="V67" s="71" t="n">
        <f aca="false">IF(U67&gt;0,RANK(U67,$U$2:$U$1780)+COUNTIF($U$2:U67,U67)-1,"")</f>
        <v>66</v>
      </c>
      <c r="W67" s="71" t="str">
        <f aca="false">IF(V67="","",IF(V67&lt;=Settings!$B$11,"1 - Fix first",IF(V67&lt;=Settings!$B$12,"2 - Review","3 - Monitor")))</f>
        <v>2 - Review</v>
      </c>
      <c r="X67" s="71" t="str">
        <f aca="false">IF(AND(E67&gt;=Settings!$B$4,AF67&gt;=Settings!$B$5,O67&gt;=Settings!$B$6),"HIGH RATE","")</f>
        <v/>
      </c>
      <c r="Y67" s="71" t="n">
        <f aca="false">IF(F67&gt;0,RANK(F67,$F$2:$F$1780)+COUNTIF($F$2:F67,F67)-1,"")</f>
        <v>123</v>
      </c>
      <c r="Z67" s="71" t="n">
        <f aca="false">IF(H67&gt;0,RANK(H67,$H$2:$H$1780)+COUNTIF($H$2:H67,H67)-1,"")</f>
        <v>108</v>
      </c>
      <c r="AA67" s="71" t="n">
        <f aca="false">IF(AC67="","",RANK(AC67,$AC$2:$AC$1780)+COUNTIF($AC$2:AC67,AC67)-1)</f>
        <v>60</v>
      </c>
      <c r="AB67" s="71" t="str">
        <f aca="false">IF(AD67="","",RANK(AD67,$AD$2:$AD$1780)+COUNTIF($AD$2:AD67,AD67)-1)</f>
        <v/>
      </c>
      <c r="AC67" s="71" t="n">
        <f aca="false">IF(AND(AF67&gt;0,E67&gt;=Settings!$B$4),ROUND(J67,10),"")</f>
        <v>0.0943396226</v>
      </c>
      <c r="AD67" s="71" t="str">
        <f aca="false">IF(X67="HIGH RATE",ROUND(O67,10),"")</f>
        <v/>
      </c>
      <c r="AE67" s="71" t="s">
        <v>59</v>
      </c>
      <c r="AF67" s="73" t="n">
        <f aca="false">SUMIFS(Detail!$L$2:$L$9168,Detail!$C$2:$C$9168,$A67)</f>
        <v>10</v>
      </c>
      <c r="AG67" s="74" t="n">
        <f aca="false">SUMIFS(Detail!$N$2:$N$9168,Detail!$C$2:$C$9168,$A67)</f>
        <v>808.01</v>
      </c>
    </row>
    <row r="68" customFormat="false" ht="15" hidden="false" customHeight="false" outlineLevel="0" collapsed="false">
      <c r="A68" s="71" t="s">
        <v>1255</v>
      </c>
      <c r="B68" s="71" t="s">
        <v>2552</v>
      </c>
      <c r="C68" s="71" t="s">
        <v>213</v>
      </c>
      <c r="D68" s="71" t="str">
        <f aca="false">IFERROR(INDEX('Brand Map'!$B$4:$B$125,MATCH(C68,'Brand Map'!$A$4:$A$125,0)),"Other")</f>
        <v>AU</v>
      </c>
      <c r="E68" s="73" t="n">
        <f aca="false">SUMIFS(Detail!$K$2:$K$9168,Detail!$C$2:$C$9168,$A68)</f>
        <v>103</v>
      </c>
      <c r="F68" s="73" t="n">
        <f aca="false">SUMIFS(Detail!$E$2:$E$9168,Detail!$C$2:$C$9168,$A68)</f>
        <v>12</v>
      </c>
      <c r="G68" s="74" t="n">
        <f aca="false">SUMIFS(Detail!$M$2:$M$9168,Detail!$C$2:$C$9168,$A68)</f>
        <v>8504.1</v>
      </c>
      <c r="H68" s="74" t="n">
        <f aca="false">SUMIFS(Detail!$D$2:$D$9168,Detail!$C$2:$C$9168,$A68)</f>
        <v>1112.19</v>
      </c>
      <c r="I68" s="74" t="n">
        <v>19110.56</v>
      </c>
      <c r="J68" s="51" t="n">
        <f aca="false">IF(E68&gt;0,AF68/E68,0)</f>
        <v>0.087378640776699</v>
      </c>
      <c r="K68" s="51" t="n">
        <f aca="false">IF(G68&gt;0,AG68/G68,0)</f>
        <v>0.0919956256393975</v>
      </c>
      <c r="L68" s="75" t="n">
        <f aca="false">H68/Settings!$B$16</f>
        <v>0.00222274112851113</v>
      </c>
      <c r="M68" s="76" t="n">
        <f aca="false">H68/Settings!$B$20</f>
        <v>8.63417431804388E-005</v>
      </c>
      <c r="N68" s="77" t="n">
        <f aca="false">E68*Settings!$B$3</f>
        <v>7.7105754540825</v>
      </c>
      <c r="O68" s="77" t="n">
        <f aca="false">IF(E68&gt;0,(AF68-N68)/SQRT(E68*Settings!$B$3*(1-Settings!$B$3)),0)</f>
        <v>0.482779474688721</v>
      </c>
      <c r="P68" s="77" t="n">
        <f aca="false">MAX(0,AF68-N68)</f>
        <v>1.2894245459175</v>
      </c>
      <c r="Q68" s="51" t="n">
        <f aca="false">IF(E68&gt;=Settings!$B$4,(AF68+Settings!$B$7*Settings!$B$3)/(E68+Settings!$B$7),Settings!$B$3)</f>
        <v>0.0845548772627546</v>
      </c>
      <c r="R68" s="78" t="n">
        <f aca="false">PERCENTRANK($H$2:$H$1780,H68,6)</f>
        <v>0.948256</v>
      </c>
      <c r="S68" s="78" t="n">
        <f aca="false">PERCENTRANK($Q$2:$Q$1780,Q68,6)</f>
        <v>0.957255</v>
      </c>
      <c r="T68" s="78" t="n">
        <f aca="false">PERCENTRANK($F$2:$F$1780,F68,6)</f>
        <v>0.930259</v>
      </c>
      <c r="U68" s="79" t="n">
        <f aca="false">IF(F68&gt;0,ROUND((Settings!$B$8*T68+Settings!$B$9*R68+Settings!$B$10*S68)/SUM(Settings!$B$8:$B$10),10),0)</f>
        <v>0.9452566667</v>
      </c>
      <c r="V68" s="71" t="n">
        <f aca="false">IF(U68&gt;0,RANK(U68,$U$2:$U$1780)+COUNTIF($U$2:U68,U68)-1,"")</f>
        <v>67</v>
      </c>
      <c r="W68" s="71" t="str">
        <f aca="false">IF(V68="","",IF(V68&lt;=Settings!$B$11,"1 - Fix first",IF(V68&lt;=Settings!$B$12,"2 - Review","3 - Monitor")))</f>
        <v>2 - Review</v>
      </c>
      <c r="X68" s="71" t="str">
        <f aca="false">IF(AND(E68&gt;=Settings!$B$4,AF68&gt;=Settings!$B$5,O68&gt;=Settings!$B$6),"HIGH RATE","")</f>
        <v/>
      </c>
      <c r="Y68" s="71" t="n">
        <f aca="false">IF(F68&gt;0,RANK(F68,$F$2:$F$1780)+COUNTIF($F$2:F68,F68)-1,"")</f>
        <v>124</v>
      </c>
      <c r="Z68" s="71" t="n">
        <f aca="false">IF(H68&gt;0,RANK(H68,$H$2:$H$1780)+COUNTIF($H$2:H68,H68)-1,"")</f>
        <v>93</v>
      </c>
      <c r="AA68" s="71" t="n">
        <f aca="false">IF(AC68="","",RANK(AC68,$AC$2:$AC$1780)+COUNTIF($AC$2:AC68,AC68)-1)</f>
        <v>81</v>
      </c>
      <c r="AB68" s="71" t="str">
        <f aca="false">IF(AD68="","",RANK(AD68,$AD$2:$AD$1780)+COUNTIF($AD$2:AD68,AD68)-1)</f>
        <v/>
      </c>
      <c r="AC68" s="71" t="n">
        <f aca="false">IF(AND(AF68&gt;0,E68&gt;=Settings!$B$4),ROUND(J68,10),"")</f>
        <v>0.0873786408</v>
      </c>
      <c r="AD68" s="71" t="str">
        <f aca="false">IF(X68="HIGH RATE",ROUND(O68,10),"")</f>
        <v/>
      </c>
      <c r="AE68" s="71" t="s">
        <v>59</v>
      </c>
      <c r="AF68" s="73" t="n">
        <f aca="false">SUMIFS(Detail!$L$2:$L$9168,Detail!$C$2:$C$9168,$A68)</f>
        <v>9</v>
      </c>
      <c r="AG68" s="74" t="n">
        <f aca="false">SUMIFS(Detail!$N$2:$N$9168,Detail!$C$2:$C$9168,$A68)</f>
        <v>782.34</v>
      </c>
    </row>
    <row r="69" customFormat="false" ht="15" hidden="false" customHeight="false" outlineLevel="0" collapsed="false">
      <c r="A69" s="71" t="s">
        <v>960</v>
      </c>
      <c r="B69" s="71" t="s">
        <v>2553</v>
      </c>
      <c r="C69" s="71" t="s">
        <v>213</v>
      </c>
      <c r="D69" s="71" t="str">
        <f aca="false">IFERROR(INDEX('Brand Map'!$B$4:$B$125,MATCH(C69,'Brand Map'!$A$4:$A$125,0)),"Other")</f>
        <v>AU</v>
      </c>
      <c r="E69" s="73" t="n">
        <f aca="false">SUMIFS(Detail!$K$2:$K$9168,Detail!$C$2:$C$9168,$A69)</f>
        <v>67</v>
      </c>
      <c r="F69" s="73" t="n">
        <f aca="false">SUMIFS(Detail!$E$2:$E$9168,Detail!$C$2:$C$9168,$A69)</f>
        <v>10</v>
      </c>
      <c r="G69" s="74" t="n">
        <f aca="false">SUMIFS(Detail!$M$2:$M$9168,Detail!$C$2:$C$9168,$A69)</f>
        <v>4810.6</v>
      </c>
      <c r="H69" s="74" t="n">
        <f aca="false">SUMIFS(Detail!$D$2:$D$9168,Detail!$C$2:$C$9168,$A69)</f>
        <v>714.58</v>
      </c>
      <c r="I69" s="74" t="n">
        <v>16447.38</v>
      </c>
      <c r="J69" s="51" t="n">
        <f aca="false">IF(E69&gt;0,AF69/E69,0)</f>
        <v>0.119402985074627</v>
      </c>
      <c r="K69" s="51" t="n">
        <f aca="false">IF(G69&gt;0,AG69/G69,0)</f>
        <v>0.114829750966615</v>
      </c>
      <c r="L69" s="75" t="n">
        <f aca="false">H69/Settings!$B$16</f>
        <v>0.00142810702812602</v>
      </c>
      <c r="M69" s="76" t="n">
        <f aca="false">H69/Settings!$B$20</f>
        <v>5.54744089066418E-005</v>
      </c>
      <c r="N69" s="77" t="n">
        <f aca="false">E69*Settings!$B$3</f>
        <v>5.01561704294687</v>
      </c>
      <c r="O69" s="77" t="n">
        <f aca="false">IF(E69&gt;0,(AF69-N69)/SQRT(E69*Settings!$B$3*(1-Settings!$B$3)),0)</f>
        <v>1.38544288515116</v>
      </c>
      <c r="P69" s="77" t="n">
        <f aca="false">MAX(0,AF69-N69)</f>
        <v>2.98438295705313</v>
      </c>
      <c r="Q69" s="51" t="n">
        <f aca="false">IF(E69&gt;=Settings!$B$4,(AF69+Settings!$B$7*Settings!$B$3)/(E69+Settings!$B$7),Settings!$B$3)</f>
        <v>0.105626790473674</v>
      </c>
      <c r="R69" s="78" t="n">
        <f aca="false">PERCENTRANK($H$2:$H$1780,H69,6)</f>
        <v>0.924072</v>
      </c>
      <c r="S69" s="78" t="n">
        <f aca="false">PERCENTRANK($Q$2:$Q$1780,Q69,6)</f>
        <v>0.987627</v>
      </c>
      <c r="T69" s="78" t="n">
        <f aca="false">PERCENTRANK($F$2:$F$1780,F69,6)</f>
        <v>0.922947</v>
      </c>
      <c r="U69" s="79" t="n">
        <f aca="false">IF(F69&gt;0,ROUND((Settings!$B$8*T69+Settings!$B$9*R69+Settings!$B$10*S69)/SUM(Settings!$B$8:$B$10),10),0)</f>
        <v>0.944882</v>
      </c>
      <c r="V69" s="71" t="n">
        <f aca="false">IF(U69&gt;0,RANK(U69,$U$2:$U$1780)+COUNTIF($U$2:U69,U69)-1,"")</f>
        <v>68</v>
      </c>
      <c r="W69" s="71" t="str">
        <f aca="false">IF(V69="","",IF(V69&lt;=Settings!$B$11,"1 - Fix first",IF(V69&lt;=Settings!$B$12,"2 - Review","3 - Monitor")))</f>
        <v>2 - Review</v>
      </c>
      <c r="X69" s="71" t="str">
        <f aca="false">IF(AND(E69&gt;=Settings!$B$4,AF69&gt;=Settings!$B$5,O69&gt;=Settings!$B$6),"HIGH RATE","")</f>
        <v/>
      </c>
      <c r="Y69" s="71" t="n">
        <f aca="false">IF(F69&gt;0,RANK(F69,$F$2:$F$1780)+COUNTIF($F$2:F69,F69)-1,"")</f>
        <v>134</v>
      </c>
      <c r="Z69" s="71" t="n">
        <f aca="false">IF(H69&gt;0,RANK(H69,$H$2:$H$1780)+COUNTIF($H$2:H69,H69)-1,"")</f>
        <v>136</v>
      </c>
      <c r="AA69" s="71" t="n">
        <f aca="false">IF(AC69="","",RANK(AC69,$AC$2:$AC$1780)+COUNTIF($AC$2:AC69,AC69)-1)</f>
        <v>26</v>
      </c>
      <c r="AB69" s="71" t="str">
        <f aca="false">IF(AD69="","",RANK(AD69,$AD$2:$AD$1780)+COUNTIF($AD$2:AD69,AD69)-1)</f>
        <v/>
      </c>
      <c r="AC69" s="71" t="n">
        <f aca="false">IF(AND(AF69&gt;0,E69&gt;=Settings!$B$4),ROUND(J69,10),"")</f>
        <v>0.1194029851</v>
      </c>
      <c r="AD69" s="71" t="str">
        <f aca="false">IF(X69="HIGH RATE",ROUND(O69,10),"")</f>
        <v/>
      </c>
      <c r="AE69" s="71" t="s">
        <v>59</v>
      </c>
      <c r="AF69" s="73" t="n">
        <f aca="false">SUMIFS(Detail!$L$2:$L$9168,Detail!$C$2:$C$9168,$A69)</f>
        <v>8</v>
      </c>
      <c r="AG69" s="74" t="n">
        <f aca="false">SUMIFS(Detail!$N$2:$N$9168,Detail!$C$2:$C$9168,$A69)</f>
        <v>552.4</v>
      </c>
    </row>
    <row r="70" customFormat="false" ht="15" hidden="false" customHeight="false" outlineLevel="0" collapsed="false">
      <c r="A70" s="71" t="s">
        <v>1074</v>
      </c>
      <c r="B70" s="71" t="s">
        <v>2554</v>
      </c>
      <c r="C70" s="71" t="s">
        <v>235</v>
      </c>
      <c r="D70" s="71" t="str">
        <f aca="false">IFERROR(INDEX('Brand Map'!$B$4:$B$125,MATCH(C70,'Brand Map'!$A$4:$A$125,0)),"Other")</f>
        <v>AURP</v>
      </c>
      <c r="E70" s="73" t="n">
        <f aca="false">SUMIFS(Detail!$K$2:$K$9168,Detail!$C$2:$C$9168,$A70)</f>
        <v>240</v>
      </c>
      <c r="F70" s="73" t="n">
        <f aca="false">SUMIFS(Detail!$E$2:$E$9168,Detail!$C$2:$C$9168,$A70)</f>
        <v>27</v>
      </c>
      <c r="G70" s="74" t="n">
        <f aca="false">SUMIFS(Detail!$M$2:$M$9168,Detail!$C$2:$C$9168,$A70)</f>
        <v>3697.77</v>
      </c>
      <c r="H70" s="74" t="n">
        <f aca="false">SUMIFS(Detail!$D$2:$D$9168,Detail!$C$2:$C$9168,$A70)</f>
        <v>396.77</v>
      </c>
      <c r="I70" s="74" t="n">
        <v>9283.31</v>
      </c>
      <c r="J70" s="51" t="n">
        <f aca="false">IF(E70&gt;0,AF70/E70,0)</f>
        <v>0.104166666666667</v>
      </c>
      <c r="K70" s="51" t="n">
        <f aca="false">IF(G70&gt;0,AG70/G70,0)</f>
        <v>0.0989650519096645</v>
      </c>
      <c r="L70" s="75" t="n">
        <f aca="false">H70/Settings!$B$16</f>
        <v>0.00079295533817006</v>
      </c>
      <c r="M70" s="76" t="n">
        <f aca="false">H70/Settings!$B$20</f>
        <v>3.08021232358704E-005</v>
      </c>
      <c r="N70" s="77" t="n">
        <f aca="false">E70*Settings!$B$3</f>
        <v>17.9663894075709</v>
      </c>
      <c r="O70" s="77" t="n">
        <f aca="false">IF(E70&gt;0,(AF70-N70)/SQRT(E70*Settings!$B$3*(1-Settings!$B$3)),0)</f>
        <v>1.72521877764225</v>
      </c>
      <c r="P70" s="77" t="n">
        <f aca="false">MAX(0,AF70-N70)</f>
        <v>7.03361059242913</v>
      </c>
      <c r="Q70" s="51" t="n">
        <f aca="false">IF(E70&gt;=Settings!$B$4,(AF70+Settings!$B$7*Settings!$B$3)/(E70+Settings!$B$7),Settings!$B$3)</f>
        <v>0.100910365466468</v>
      </c>
      <c r="R70" s="78" t="n">
        <f aca="false">PERCENTRANK($H$2:$H$1780,H70,6)</f>
        <v>0.889201</v>
      </c>
      <c r="S70" s="78" t="n">
        <f aca="false">PERCENTRANK($Q$2:$Q$1780,Q70,6)</f>
        <v>0.97919</v>
      </c>
      <c r="T70" s="78" t="n">
        <f aca="false">PERCENTRANK($F$2:$F$1780,F70,6)</f>
        <v>0.96063</v>
      </c>
      <c r="U70" s="79" t="n">
        <f aca="false">IF(F70&gt;0,ROUND((Settings!$B$8*T70+Settings!$B$9*R70+Settings!$B$10*S70)/SUM(Settings!$B$8:$B$10),10),0)</f>
        <v>0.943007</v>
      </c>
      <c r="V70" s="71" t="n">
        <f aca="false">IF(U70&gt;0,RANK(U70,$U$2:$U$1780)+COUNTIF($U$2:U70,U70)-1,"")</f>
        <v>69</v>
      </c>
      <c r="W70" s="71" t="str">
        <f aca="false">IF(V70="","",IF(V70&lt;=Settings!$B$11,"1 - Fix first",IF(V70&lt;=Settings!$B$12,"2 - Review","3 - Monitor")))</f>
        <v>2 - Review</v>
      </c>
      <c r="X70" s="71" t="str">
        <f aca="false">IF(AND(E70&gt;=Settings!$B$4,AF70&gt;=Settings!$B$5,O70&gt;=Settings!$B$6),"HIGH RATE","")</f>
        <v/>
      </c>
      <c r="Y70" s="71" t="n">
        <f aca="false">IF(F70&gt;0,RANK(F70,$F$2:$F$1780)+COUNTIF($F$2:F70,F70)-1,"")</f>
        <v>70</v>
      </c>
      <c r="Z70" s="71" t="n">
        <f aca="false">IF(H70&gt;0,RANK(H70,$H$2:$H$1780)+COUNTIF($H$2:H70,H70)-1,"")</f>
        <v>198</v>
      </c>
      <c r="AA70" s="71" t="n">
        <f aca="false">IF(AC70="","",RANK(AC70,$AC$2:$AC$1780)+COUNTIF($AC$2:AC70,AC70)-1)</f>
        <v>46</v>
      </c>
      <c r="AB70" s="71" t="str">
        <f aca="false">IF(AD70="","",RANK(AD70,$AD$2:$AD$1780)+COUNTIF($AD$2:AD70,AD70)-1)</f>
        <v/>
      </c>
      <c r="AC70" s="71" t="n">
        <f aca="false">IF(AND(AF70&gt;0,E70&gt;=Settings!$B$4),ROUND(J70,10),"")</f>
        <v>0.1041666667</v>
      </c>
      <c r="AD70" s="71" t="str">
        <f aca="false">IF(X70="HIGH RATE",ROUND(O70,10),"")</f>
        <v/>
      </c>
      <c r="AE70" s="71" t="s">
        <v>59</v>
      </c>
      <c r="AF70" s="73" t="n">
        <f aca="false">SUMIFS(Detail!$L$2:$L$9168,Detail!$C$2:$C$9168,$A70)</f>
        <v>25</v>
      </c>
      <c r="AG70" s="74" t="n">
        <f aca="false">SUMIFS(Detail!$N$2:$N$9168,Detail!$C$2:$C$9168,$A70)</f>
        <v>365.95</v>
      </c>
    </row>
    <row r="71" customFormat="false" ht="15" hidden="false" customHeight="false" outlineLevel="0" collapsed="false">
      <c r="A71" s="71" t="s">
        <v>1022</v>
      </c>
      <c r="B71" s="71" t="s">
        <v>2555</v>
      </c>
      <c r="C71" s="71" t="s">
        <v>271</v>
      </c>
      <c r="D71" s="71" t="str">
        <f aca="false">IFERROR(INDEX('Brand Map'!$B$4:$B$125,MATCH(C71,'Brand Map'!$A$4:$A$125,0)),"Other")</f>
        <v>LF</v>
      </c>
      <c r="E71" s="73" t="n">
        <f aca="false">SUMIFS(Detail!$K$2:$K$9168,Detail!$C$2:$C$9168,$A71)</f>
        <v>84</v>
      </c>
      <c r="F71" s="73" t="n">
        <f aca="false">SUMIFS(Detail!$E$2:$E$9168,Detail!$C$2:$C$9168,$A71)</f>
        <v>9</v>
      </c>
      <c r="G71" s="74" t="n">
        <f aca="false">SUMIFS(Detail!$M$2:$M$9168,Detail!$C$2:$C$9168,$A71)</f>
        <v>7627.9</v>
      </c>
      <c r="H71" s="74" t="n">
        <f aca="false">SUMIFS(Detail!$D$2:$D$9168,Detail!$C$2:$C$9168,$A71)</f>
        <v>794.14</v>
      </c>
      <c r="I71" s="74" t="n">
        <v>13344.3</v>
      </c>
      <c r="J71" s="51" t="n">
        <f aca="false">IF(E71&gt;0,AF71/E71,0)</f>
        <v>0.107142857142857</v>
      </c>
      <c r="K71" s="51" t="n">
        <f aca="false">IF(G71&gt;0,AG71/G71,0)</f>
        <v>0.104109912295651</v>
      </c>
      <c r="L71" s="75" t="n">
        <f aca="false">H71/Settings!$B$16</f>
        <v>0.00158710979220801</v>
      </c>
      <c r="M71" s="76" t="n">
        <f aca="false">H71/Settings!$B$20</f>
        <v>6.16508257845455E-005</v>
      </c>
      <c r="N71" s="77" t="n">
        <f aca="false">E71*Settings!$B$3</f>
        <v>6.28823629264981</v>
      </c>
      <c r="O71" s="77" t="n">
        <f aca="false">IF(E71&gt;0,(AF71-N71)/SQRT(E71*Settings!$B$3*(1-Settings!$B$3)),0)</f>
        <v>1.12430379845221</v>
      </c>
      <c r="P71" s="77" t="n">
        <f aca="false">MAX(0,AF71-N71)</f>
        <v>2.7117637073502</v>
      </c>
      <c r="Q71" s="51" t="n">
        <f aca="false">IF(E71&gt;=Settings!$B$4,(AF71+Settings!$B$7*Settings!$B$3)/(E71+Settings!$B$7),Settings!$B$3)</f>
        <v>0.098647356806547</v>
      </c>
      <c r="R71" s="78" t="n">
        <f aca="false">PERCENTRANK($H$2:$H$1780,H71,6)</f>
        <v>0.931946</v>
      </c>
      <c r="S71" s="78" t="n">
        <f aca="false">PERCENTRANK($Q$2:$Q$1780,Q71,6)</f>
        <v>0.978065</v>
      </c>
      <c r="T71" s="78" t="n">
        <f aca="false">PERCENTRANK($F$2:$F$1780,F71,6)</f>
        <v>0.917323</v>
      </c>
      <c r="U71" s="79" t="n">
        <f aca="false">IF(F71&gt;0,ROUND((Settings!$B$8*T71+Settings!$B$9*R71+Settings!$B$10*S71)/SUM(Settings!$B$8:$B$10),10),0)</f>
        <v>0.9424446667</v>
      </c>
      <c r="V71" s="71" t="n">
        <f aca="false">IF(U71&gt;0,RANK(U71,$U$2:$U$1780)+COUNTIF($U$2:U71,U71)-1,"")</f>
        <v>70</v>
      </c>
      <c r="W71" s="71" t="str">
        <f aca="false">IF(V71="","",IF(V71&lt;=Settings!$B$11,"1 - Fix first",IF(V71&lt;=Settings!$B$12,"2 - Review","3 - Monitor")))</f>
        <v>2 - Review</v>
      </c>
      <c r="X71" s="71" t="str">
        <f aca="false">IF(AND(E71&gt;=Settings!$B$4,AF71&gt;=Settings!$B$5,O71&gt;=Settings!$B$6),"HIGH RATE","")</f>
        <v/>
      </c>
      <c r="Y71" s="71" t="n">
        <f aca="false">IF(F71&gt;0,RANK(F71,$F$2:$F$1780)+COUNTIF($F$2:F71,F71)-1,"")</f>
        <v>140</v>
      </c>
      <c r="Z71" s="71" t="n">
        <f aca="false">IF(H71&gt;0,RANK(H71,$H$2:$H$1780)+COUNTIF($H$2:H71,H71)-1,"")</f>
        <v>122</v>
      </c>
      <c r="AA71" s="71" t="n">
        <f aca="false">IF(AC71="","",RANK(AC71,$AC$2:$AC$1780)+COUNTIF($AC$2:AC71,AC71)-1)</f>
        <v>39</v>
      </c>
      <c r="AB71" s="71" t="str">
        <f aca="false">IF(AD71="","",RANK(AD71,$AD$2:$AD$1780)+COUNTIF($AD$2:AD71,AD71)-1)</f>
        <v/>
      </c>
      <c r="AC71" s="71" t="n">
        <f aca="false">IF(AND(AF71&gt;0,E71&gt;=Settings!$B$4),ROUND(J71,10),"")</f>
        <v>0.1071428571</v>
      </c>
      <c r="AD71" s="71" t="str">
        <f aca="false">IF(X71="HIGH RATE",ROUND(O71,10),"")</f>
        <v/>
      </c>
      <c r="AE71" s="71" t="s">
        <v>59</v>
      </c>
      <c r="AF71" s="73" t="n">
        <f aca="false">SUMIFS(Detail!$L$2:$L$9168,Detail!$C$2:$C$9168,$A71)</f>
        <v>9</v>
      </c>
      <c r="AG71" s="74" t="n">
        <f aca="false">SUMIFS(Detail!$N$2:$N$9168,Detail!$C$2:$C$9168,$A71)</f>
        <v>794.14</v>
      </c>
    </row>
    <row r="72" customFormat="false" ht="15" hidden="false" customHeight="false" outlineLevel="0" collapsed="false">
      <c r="A72" s="71" t="s">
        <v>1205</v>
      </c>
      <c r="B72" s="71" t="s">
        <v>2556</v>
      </c>
      <c r="C72" s="71" t="s">
        <v>217</v>
      </c>
      <c r="D72" s="71" t="str">
        <f aca="false">IFERROR(INDEX('Brand Map'!$B$4:$B$125,MATCH(C72,'Brand Map'!$A$4:$A$125,0)),"Other")</f>
        <v>AUMJ</v>
      </c>
      <c r="E72" s="73" t="n">
        <f aca="false">SUMIFS(Detail!$K$2:$K$9168,Detail!$C$2:$C$9168,$A72)</f>
        <v>73</v>
      </c>
      <c r="F72" s="73" t="n">
        <f aca="false">SUMIFS(Detail!$E$2:$E$9168,Detail!$C$2:$C$9168,$A72)</f>
        <v>10</v>
      </c>
      <c r="G72" s="74" t="n">
        <f aca="false">SUMIFS(Detail!$M$2:$M$9168,Detail!$C$2:$C$9168,$A72)</f>
        <v>5422.1</v>
      </c>
      <c r="H72" s="74" t="n">
        <f aca="false">SUMIFS(Detail!$D$2:$D$9168,Detail!$C$2:$C$9168,$A72)</f>
        <v>879.62</v>
      </c>
      <c r="I72" s="74" t="n">
        <v>31184.08</v>
      </c>
      <c r="J72" s="51" t="n">
        <f aca="false">IF(E72&gt;0,AF72/E72,0)</f>
        <v>0.0958904109589041</v>
      </c>
      <c r="K72" s="51" t="n">
        <f aca="false">IF(G72&gt;0,AG72/G72,0)</f>
        <v>0.100841002563582</v>
      </c>
      <c r="L72" s="75" t="n">
        <f aca="false">H72/Settings!$B$16</f>
        <v>0.00175794383285316</v>
      </c>
      <c r="M72" s="76" t="n">
        <f aca="false">H72/Settings!$B$20</f>
        <v>6.82868252154556E-005</v>
      </c>
      <c r="N72" s="77" t="n">
        <f aca="false">E72*Settings!$B$3</f>
        <v>5.46477677813614</v>
      </c>
      <c r="O72" s="77" t="n">
        <f aca="false">IF(E72&gt;0,(AF72-N72)/SQRT(E72*Settings!$B$3*(1-Settings!$B$3)),0)</f>
        <v>0.682781236458697</v>
      </c>
      <c r="P72" s="77" t="n">
        <f aca="false">MAX(0,AF72-N72)</f>
        <v>1.53522322186386</v>
      </c>
      <c r="Q72" s="51" t="n">
        <f aca="false">IF(E72&gt;=Settings!$B$4,(AF72+Settings!$B$7*Settings!$B$3)/(E72+Settings!$B$7),Settings!$B$3)</f>
        <v>0.0897650356887996</v>
      </c>
      <c r="R72" s="78" t="n">
        <f aca="false">PERCENTRANK($H$2:$H$1780,H72,6)</f>
        <v>0.935883</v>
      </c>
      <c r="S72" s="78" t="n">
        <f aca="false">PERCENTRANK($Q$2:$Q$1780,Q72,6)</f>
        <v>0.965692</v>
      </c>
      <c r="T72" s="78" t="n">
        <f aca="false">PERCENTRANK($F$2:$F$1780,F72,6)</f>
        <v>0.922947</v>
      </c>
      <c r="U72" s="79" t="n">
        <f aca="false">IF(F72&gt;0,ROUND((Settings!$B$8*T72+Settings!$B$9*R72+Settings!$B$10*S72)/SUM(Settings!$B$8:$B$10),10),0)</f>
        <v>0.9415073333</v>
      </c>
      <c r="V72" s="71" t="n">
        <f aca="false">IF(U72&gt;0,RANK(U72,$U$2:$U$1780)+COUNTIF($U$2:U72,U72)-1,"")</f>
        <v>71</v>
      </c>
      <c r="W72" s="71" t="str">
        <f aca="false">IF(V72="","",IF(V72&lt;=Settings!$B$11,"1 - Fix first",IF(V72&lt;=Settings!$B$12,"2 - Review","3 - Monitor")))</f>
        <v>2 - Review</v>
      </c>
      <c r="X72" s="71" t="str">
        <f aca="false">IF(AND(E72&gt;=Settings!$B$4,AF72&gt;=Settings!$B$5,O72&gt;=Settings!$B$6),"HIGH RATE","")</f>
        <v/>
      </c>
      <c r="Y72" s="71" t="n">
        <f aca="false">IF(F72&gt;0,RANK(F72,$F$2:$F$1780)+COUNTIF($F$2:F72,F72)-1,"")</f>
        <v>135</v>
      </c>
      <c r="Z72" s="71" t="n">
        <f aca="false">IF(H72&gt;0,RANK(H72,$H$2:$H$1780)+COUNTIF($H$2:H72,H72)-1,"")</f>
        <v>115</v>
      </c>
      <c r="AA72" s="71" t="n">
        <f aca="false">IF(AC72="","",RANK(AC72,$AC$2:$AC$1780)+COUNTIF($AC$2:AC72,AC72)-1)</f>
        <v>57</v>
      </c>
      <c r="AB72" s="71" t="str">
        <f aca="false">IF(AD72="","",RANK(AD72,$AD$2:$AD$1780)+COUNTIF($AD$2:AD72,AD72)-1)</f>
        <v/>
      </c>
      <c r="AC72" s="71" t="n">
        <f aca="false">IF(AND(AF72&gt;0,E72&gt;=Settings!$B$4),ROUND(J72,10),"")</f>
        <v>0.095890411</v>
      </c>
      <c r="AD72" s="71" t="str">
        <f aca="false">IF(X72="HIGH RATE",ROUND(O72,10),"")</f>
        <v/>
      </c>
      <c r="AE72" s="71" t="s">
        <v>60</v>
      </c>
      <c r="AF72" s="73" t="n">
        <f aca="false">SUMIFS(Detail!$L$2:$L$9168,Detail!$C$2:$C$9168,$A72)</f>
        <v>7</v>
      </c>
      <c r="AG72" s="74" t="n">
        <f aca="false">SUMIFS(Detail!$N$2:$N$9168,Detail!$C$2:$C$9168,$A72)</f>
        <v>546.77</v>
      </c>
    </row>
    <row r="73" customFormat="false" ht="15" hidden="false" customHeight="false" outlineLevel="0" collapsed="false">
      <c r="A73" s="71" t="s">
        <v>1391</v>
      </c>
      <c r="B73" s="71" t="s">
        <v>2557</v>
      </c>
      <c r="C73" s="71" t="s">
        <v>217</v>
      </c>
      <c r="D73" s="71" t="str">
        <f aca="false">IFERROR(INDEX('Brand Map'!$B$4:$B$125,MATCH(C73,'Brand Map'!$A$4:$A$125,0)),"Other")</f>
        <v>AUMJ</v>
      </c>
      <c r="E73" s="73" t="n">
        <f aca="false">SUMIFS(Detail!$K$2:$K$9168,Detail!$C$2:$C$9168,$A73)</f>
        <v>33</v>
      </c>
      <c r="F73" s="73" t="n">
        <f aca="false">SUMIFS(Detail!$E$2:$E$9168,Detail!$C$2:$C$9168,$A73)</f>
        <v>11</v>
      </c>
      <c r="G73" s="74" t="n">
        <f aca="false">SUMIFS(Detail!$M$2:$M$9168,Detail!$C$2:$C$9168,$A73)</f>
        <v>3146.61</v>
      </c>
      <c r="H73" s="74" t="n">
        <f aca="false">SUMIFS(Detail!$D$2:$D$9168,Detail!$C$2:$C$9168,$A73)</f>
        <v>1049.71</v>
      </c>
      <c r="I73" s="74" t="n">
        <v>22644.76</v>
      </c>
      <c r="J73" s="51" t="n">
        <f aca="false">IF(E73&gt;0,AF73/E73,0)</f>
        <v>0.0909090909090909</v>
      </c>
      <c r="K73" s="51" t="n">
        <f aca="false">IF(G73&gt;0,AG73/G73,0)</f>
        <v>0.0851900934656662</v>
      </c>
      <c r="L73" s="75" t="n">
        <f aca="false">H73/Settings!$B$16</f>
        <v>0.00209787319613503</v>
      </c>
      <c r="M73" s="76" t="n">
        <f aca="false">H73/Settings!$B$20</f>
        <v>8.1491284073709E-005</v>
      </c>
      <c r="N73" s="77" t="n">
        <f aca="false">E73*Settings!$B$3</f>
        <v>2.470378543541</v>
      </c>
      <c r="O73" s="77" t="n">
        <f aca="false">IF(E73&gt;0,(AF73-N73)/SQRT(E73*Settings!$B$3*(1-Settings!$B$3)),0)</f>
        <v>0.350332217625571</v>
      </c>
      <c r="P73" s="77" t="n">
        <f aca="false">MAX(0,AF73-N73)</f>
        <v>0.529621456459005</v>
      </c>
      <c r="Q73" s="51" t="n">
        <f aca="false">IF(E73&gt;=Settings!$B$4,(AF73+Settings!$B$7*Settings!$B$3)/(E73+Settings!$B$7),Settings!$B$3)</f>
        <v>0.0832666456499422</v>
      </c>
      <c r="R73" s="78" t="n">
        <f aca="false">PERCENTRANK($H$2:$H$1780,H73,6)</f>
        <v>0.942632</v>
      </c>
      <c r="S73" s="78" t="n">
        <f aca="false">PERCENTRANK($Q$2:$Q$1780,Q73,6)</f>
        <v>0.951631</v>
      </c>
      <c r="T73" s="78" t="n">
        <f aca="false">PERCENTRANK($F$2:$F$1780,F73,6)</f>
        <v>0.925759</v>
      </c>
      <c r="U73" s="79" t="n">
        <f aca="false">IF(F73&gt;0,ROUND((Settings!$B$8*T73+Settings!$B$9*R73+Settings!$B$10*S73)/SUM(Settings!$B$8:$B$10),10),0)</f>
        <v>0.9400073333</v>
      </c>
      <c r="V73" s="71" t="n">
        <f aca="false">IF(U73&gt;0,RANK(U73,$U$2:$U$1780)+COUNTIF($U$2:U73,U73)-1,"")</f>
        <v>72</v>
      </c>
      <c r="W73" s="71" t="str">
        <f aca="false">IF(V73="","",IF(V73&lt;=Settings!$B$11,"1 - Fix first",IF(V73&lt;=Settings!$B$12,"2 - Review","3 - Monitor")))</f>
        <v>2 - Review</v>
      </c>
      <c r="X73" s="71" t="str">
        <f aca="false">IF(AND(E73&gt;=Settings!$B$4,AF73&gt;=Settings!$B$5,O73&gt;=Settings!$B$6),"HIGH RATE","")</f>
        <v/>
      </c>
      <c r="Y73" s="71" t="n">
        <f aca="false">IF(F73&gt;0,RANK(F73,$F$2:$F$1780)+COUNTIF($F$2:F73,F73)-1,"")</f>
        <v>127</v>
      </c>
      <c r="Z73" s="71" t="n">
        <f aca="false">IF(H73&gt;0,RANK(H73,$H$2:$H$1780)+COUNTIF($H$2:H73,H73)-1,"")</f>
        <v>103</v>
      </c>
      <c r="AA73" s="71" t="n">
        <f aca="false">IF(AC73="","",RANK(AC73,$AC$2:$AC$1780)+COUNTIF($AC$2:AC73,AC73)-1)</f>
        <v>70</v>
      </c>
      <c r="AB73" s="71" t="str">
        <f aca="false">IF(AD73="","",RANK(AD73,$AD$2:$AD$1780)+COUNTIF($AD$2:AD73,AD73)-1)</f>
        <v/>
      </c>
      <c r="AC73" s="71" t="n">
        <f aca="false">IF(AND(AF73&gt;0,E73&gt;=Settings!$B$4),ROUND(J73,10),"")</f>
        <v>0.0909090909</v>
      </c>
      <c r="AD73" s="71" t="str">
        <f aca="false">IF(X73="HIGH RATE",ROUND(O73,10),"")</f>
        <v/>
      </c>
      <c r="AE73" s="71" t="s">
        <v>60</v>
      </c>
      <c r="AF73" s="73" t="n">
        <f aca="false">SUMIFS(Detail!$L$2:$L$9168,Detail!$C$2:$C$9168,$A73)</f>
        <v>3</v>
      </c>
      <c r="AG73" s="74" t="n">
        <f aca="false">SUMIFS(Detail!$N$2:$N$9168,Detail!$C$2:$C$9168,$A73)</f>
        <v>268.06</v>
      </c>
    </row>
    <row r="74" customFormat="false" ht="15" hidden="false" customHeight="false" outlineLevel="0" collapsed="false">
      <c r="A74" s="71" t="s">
        <v>1250</v>
      </c>
      <c r="B74" s="71" t="s">
        <v>2558</v>
      </c>
      <c r="C74" s="71" t="s">
        <v>213</v>
      </c>
      <c r="D74" s="71" t="str">
        <f aca="false">IFERROR(INDEX('Brand Map'!$B$4:$B$125,MATCH(C74,'Brand Map'!$A$4:$A$125,0)),"Other")</f>
        <v>AU</v>
      </c>
      <c r="E74" s="73" t="n">
        <f aca="false">SUMIFS(Detail!$K$2:$K$9168,Detail!$C$2:$C$9168,$A74)</f>
        <v>41</v>
      </c>
      <c r="F74" s="73" t="n">
        <f aca="false">SUMIFS(Detail!$E$2:$E$9168,Detail!$C$2:$C$9168,$A74)</f>
        <v>7</v>
      </c>
      <c r="G74" s="74" t="n">
        <f aca="false">SUMIFS(Detail!$M$2:$M$9168,Detail!$C$2:$C$9168,$A74)</f>
        <v>4102.59</v>
      </c>
      <c r="H74" s="74" t="n">
        <f aca="false">SUMIFS(Detail!$D$2:$D$9168,Detail!$C$2:$C$9168,$A74)</f>
        <v>751.94</v>
      </c>
      <c r="I74" s="74" t="n">
        <v>15221.37</v>
      </c>
      <c r="J74" s="51" t="n">
        <f aca="false">IF(E74&gt;0,AF74/E74,0)</f>
        <v>0.121951219512195</v>
      </c>
      <c r="K74" s="51" t="n">
        <f aca="false">IF(G74&gt;0,AG74/G74,0)</f>
        <v>0.128465189063494</v>
      </c>
      <c r="L74" s="75" t="n">
        <f aca="false">H74/Settings!$B$16</f>
        <v>0.00150277197616653</v>
      </c>
      <c r="M74" s="76" t="n">
        <f aca="false">H74/Settings!$B$20</f>
        <v>5.83747474506147E-005</v>
      </c>
      <c r="N74" s="77" t="n">
        <f aca="false">E74*Settings!$B$3</f>
        <v>3.06925819046002</v>
      </c>
      <c r="O74" s="77" t="n">
        <f aca="false">IF(E74&gt;0,(AF74-N74)/SQRT(E74*Settings!$B$3*(1-Settings!$B$3)),0)</f>
        <v>1.14578662855786</v>
      </c>
      <c r="P74" s="77" t="n">
        <f aca="false">MAX(0,AF74-N74)</f>
        <v>1.93074180953998</v>
      </c>
      <c r="Q74" s="51" t="n">
        <f aca="false">IF(E74&gt;=Settings!$B$4,(AF74+Settings!$B$7*Settings!$B$3)/(E74+Settings!$B$7),Settings!$B$3)</f>
        <v>0.102053502478118</v>
      </c>
      <c r="R74" s="78" t="n">
        <f aca="false">PERCENTRANK($H$2:$H$1780,H74,6)</f>
        <v>0.929134</v>
      </c>
      <c r="S74" s="78" t="n">
        <f aca="false">PERCENTRANK($Q$2:$Q$1780,Q74,6)</f>
        <v>0.980877</v>
      </c>
      <c r="T74" s="78" t="n">
        <f aca="false">PERCENTRANK($F$2:$F$1780,F74,6)</f>
        <v>0.908324</v>
      </c>
      <c r="U74" s="79" t="n">
        <f aca="false">IF(F74&gt;0,ROUND((Settings!$B$8*T74+Settings!$B$9*R74+Settings!$B$10*S74)/SUM(Settings!$B$8:$B$10),10),0)</f>
        <v>0.939445</v>
      </c>
      <c r="V74" s="71" t="n">
        <f aca="false">IF(U74&gt;0,RANK(U74,$U$2:$U$1780)+COUNTIF($U$2:U74,U74)-1,"")</f>
        <v>73</v>
      </c>
      <c r="W74" s="71" t="str">
        <f aca="false">IF(V74="","",IF(V74&lt;=Settings!$B$11,"1 - Fix first",IF(V74&lt;=Settings!$B$12,"2 - Review","3 - Monitor")))</f>
        <v>2 - Review</v>
      </c>
      <c r="X74" s="71" t="str">
        <f aca="false">IF(AND(E74&gt;=Settings!$B$4,AF74&gt;=Settings!$B$5,O74&gt;=Settings!$B$6),"HIGH RATE","")</f>
        <v/>
      </c>
      <c r="Y74" s="71" t="n">
        <f aca="false">IF(F74&gt;0,RANK(F74,$F$2:$F$1780)+COUNTIF($F$2:F74,F74)-1,"")</f>
        <v>157</v>
      </c>
      <c r="Z74" s="71" t="n">
        <f aca="false">IF(H74&gt;0,RANK(H74,$H$2:$H$1780)+COUNTIF($H$2:H74,H74)-1,"")</f>
        <v>127</v>
      </c>
      <c r="AA74" s="71" t="n">
        <f aca="false">IF(AC74="","",RANK(AC74,$AC$2:$AC$1780)+COUNTIF($AC$2:AC74,AC74)-1)</f>
        <v>25</v>
      </c>
      <c r="AB74" s="71" t="str">
        <f aca="false">IF(AD74="","",RANK(AD74,$AD$2:$AD$1780)+COUNTIF($AD$2:AD74,AD74)-1)</f>
        <v/>
      </c>
      <c r="AC74" s="71" t="n">
        <f aca="false">IF(AND(AF74&gt;0,E74&gt;=Settings!$B$4),ROUND(J74,10),"")</f>
        <v>0.1219512195</v>
      </c>
      <c r="AD74" s="71" t="str">
        <f aca="false">IF(X74="HIGH RATE",ROUND(O74,10),"")</f>
        <v/>
      </c>
      <c r="AE74" s="71" t="s">
        <v>61</v>
      </c>
      <c r="AF74" s="73" t="n">
        <f aca="false">SUMIFS(Detail!$L$2:$L$9168,Detail!$C$2:$C$9168,$A74)</f>
        <v>5</v>
      </c>
      <c r="AG74" s="74" t="n">
        <f aca="false">SUMIFS(Detail!$N$2:$N$9168,Detail!$C$2:$C$9168,$A74)</f>
        <v>527.04</v>
      </c>
    </row>
    <row r="75" customFormat="false" ht="15" hidden="false" customHeight="false" outlineLevel="0" collapsed="false">
      <c r="A75" s="71" t="s">
        <v>1372</v>
      </c>
      <c r="B75" s="71" t="s">
        <v>2559</v>
      </c>
      <c r="C75" s="71" t="s">
        <v>217</v>
      </c>
      <c r="D75" s="71" t="str">
        <f aca="false">IFERROR(INDEX('Brand Map'!$B$4:$B$125,MATCH(C75,'Brand Map'!$A$4:$A$125,0)),"Other")</f>
        <v>AUMJ</v>
      </c>
      <c r="E75" s="73" t="n">
        <f aca="false">SUMIFS(Detail!$K$2:$K$9168,Detail!$C$2:$C$9168,$A75)</f>
        <v>38</v>
      </c>
      <c r="F75" s="73" t="n">
        <f aca="false">SUMIFS(Detail!$E$2:$E$9168,Detail!$C$2:$C$9168,$A75)</f>
        <v>13</v>
      </c>
      <c r="G75" s="74" t="n">
        <f aca="false">SUMIFS(Detail!$M$2:$M$9168,Detail!$C$2:$C$9168,$A75)</f>
        <v>2766.41</v>
      </c>
      <c r="H75" s="74" t="n">
        <f aca="false">SUMIFS(Detail!$D$2:$D$9168,Detail!$C$2:$C$9168,$A75)</f>
        <v>1052.82</v>
      </c>
      <c r="I75" s="74" t="n">
        <v>24511.36</v>
      </c>
      <c r="J75" s="51" t="n">
        <f aca="false">IF(E75&gt;0,AF75/E75,0)</f>
        <v>0.0789473684210526</v>
      </c>
      <c r="K75" s="51" t="n">
        <f aca="false">IF(G75&gt;0,AG75/G75,0)</f>
        <v>0.0603453573403798</v>
      </c>
      <c r="L75" s="75" t="n">
        <f aca="false">H75/Settings!$B$16</f>
        <v>0.00210408861338358</v>
      </c>
      <c r="M75" s="76" t="n">
        <f aca="false">H75/Settings!$B$20</f>
        <v>8.17327201784134E-005</v>
      </c>
      <c r="N75" s="77" t="n">
        <f aca="false">E75*Settings!$B$3</f>
        <v>2.84467832286539</v>
      </c>
      <c r="O75" s="77" t="n">
        <f aca="false">IF(E75&gt;0,(AF75-N75)/SQRT(E75*Settings!$B$3*(1-Settings!$B$3)),0)</f>
        <v>0.0957440402058283</v>
      </c>
      <c r="P75" s="77" t="n">
        <f aca="false">MAX(0,AF75-N75)</f>
        <v>0.155321677134612</v>
      </c>
      <c r="Q75" s="51" t="n">
        <f aca="false">IF(E75&gt;=Settings!$B$4,(AF75+Settings!$B$7*Settings!$B$3)/(E75+Settings!$B$7),Settings!$B$3)</f>
        <v>0.0771440981756818</v>
      </c>
      <c r="R75" s="78" t="n">
        <f aca="false">PERCENTRANK($H$2:$H$1780,H75,6)</f>
        <v>0.943195</v>
      </c>
      <c r="S75" s="78" t="n">
        <f aca="false">PERCENTRANK($Q$2:$Q$1780,Q75,6)</f>
        <v>0.93982</v>
      </c>
      <c r="T75" s="78" t="n">
        <f aca="false">PERCENTRANK($F$2:$F$1780,F75,6)</f>
        <v>0.934758</v>
      </c>
      <c r="U75" s="79" t="n">
        <f aca="false">IF(F75&gt;0,ROUND((Settings!$B$8*T75+Settings!$B$9*R75+Settings!$B$10*S75)/SUM(Settings!$B$8:$B$10),10),0)</f>
        <v>0.9392576667</v>
      </c>
      <c r="V75" s="71" t="n">
        <f aca="false">IF(U75&gt;0,RANK(U75,$U$2:$U$1780)+COUNTIF($U$2:U75,U75)-1,"")</f>
        <v>74</v>
      </c>
      <c r="W75" s="71" t="str">
        <f aca="false">IF(V75="","",IF(V75&lt;=Settings!$B$11,"1 - Fix first",IF(V75&lt;=Settings!$B$12,"2 - Review","3 - Monitor")))</f>
        <v>2 - Review</v>
      </c>
      <c r="X75" s="71" t="str">
        <f aca="false">IF(AND(E75&gt;=Settings!$B$4,AF75&gt;=Settings!$B$5,O75&gt;=Settings!$B$6),"HIGH RATE","")</f>
        <v/>
      </c>
      <c r="Y75" s="71" t="n">
        <f aca="false">IF(F75&gt;0,RANK(F75,$F$2:$F$1780)+COUNTIF($F$2:F75,F75)-1,"")</f>
        <v>113</v>
      </c>
      <c r="Z75" s="71" t="n">
        <f aca="false">IF(H75&gt;0,RANK(H75,$H$2:$H$1780)+COUNTIF($H$2:H75,H75)-1,"")</f>
        <v>102</v>
      </c>
      <c r="AA75" s="71" t="n">
        <f aca="false">IF(AC75="","",RANK(AC75,$AC$2:$AC$1780)+COUNTIF($AC$2:AC75,AC75)-1)</f>
        <v>104</v>
      </c>
      <c r="AB75" s="71" t="str">
        <f aca="false">IF(AD75="","",RANK(AD75,$AD$2:$AD$1780)+COUNTIF($AD$2:AD75,AD75)-1)</f>
        <v/>
      </c>
      <c r="AC75" s="71" t="n">
        <f aca="false">IF(AND(AF75&gt;0,E75&gt;=Settings!$B$4),ROUND(J75,10),"")</f>
        <v>0.0789473684</v>
      </c>
      <c r="AD75" s="71" t="str">
        <f aca="false">IF(X75="HIGH RATE",ROUND(O75,10),"")</f>
        <v/>
      </c>
      <c r="AE75" s="71" t="s">
        <v>60</v>
      </c>
      <c r="AF75" s="73" t="n">
        <f aca="false">SUMIFS(Detail!$L$2:$L$9168,Detail!$C$2:$C$9168,$A75)</f>
        <v>3</v>
      </c>
      <c r="AG75" s="74" t="n">
        <f aca="false">SUMIFS(Detail!$N$2:$N$9168,Detail!$C$2:$C$9168,$A75)</f>
        <v>166.94</v>
      </c>
    </row>
    <row r="76" customFormat="false" ht="15" hidden="false" customHeight="false" outlineLevel="0" collapsed="false">
      <c r="A76" s="71" t="s">
        <v>2151</v>
      </c>
      <c r="B76" s="71" t="s">
        <v>2560</v>
      </c>
      <c r="C76" s="71" t="s">
        <v>286</v>
      </c>
      <c r="D76" s="71" t="str">
        <f aca="false">IFERROR(INDEX('Brand Map'!$B$4:$B$125,MATCH(C76,'Brand Map'!$A$4:$A$125,0)),"Other")</f>
        <v>DCS</v>
      </c>
      <c r="E76" s="73" t="n">
        <f aca="false">SUMIFS(Detail!$K$2:$K$9168,Detail!$C$2:$C$9168,$A76)</f>
        <v>47</v>
      </c>
      <c r="F76" s="73" t="n">
        <f aca="false">SUMIFS(Detail!$E$2:$E$9168,Detail!$C$2:$C$9168,$A76)</f>
        <v>8</v>
      </c>
      <c r="G76" s="74" t="n">
        <f aca="false">SUMIFS(Detail!$M$2:$M$9168,Detail!$C$2:$C$9168,$A76)</f>
        <v>4000.41</v>
      </c>
      <c r="H76" s="74" t="n">
        <f aca="false">SUMIFS(Detail!$D$2:$D$9168,Detail!$C$2:$C$9168,$A76)</f>
        <v>609.82</v>
      </c>
      <c r="I76" s="74" t="n">
        <v>8206.86</v>
      </c>
      <c r="J76" s="51" t="n">
        <f aca="false">IF(E76&gt;0,AF76/E76,0)</f>
        <v>0.127659574468085</v>
      </c>
      <c r="K76" s="51" t="n">
        <f aca="false">IF(G76&gt;0,AG76/G76,0)</f>
        <v>0.111328588819646</v>
      </c>
      <c r="L76" s="75" t="n">
        <f aca="false">H76/Settings!$B$16</f>
        <v>0.00121874139759273</v>
      </c>
      <c r="M76" s="76" t="n">
        <f aca="false">H76/Settings!$B$20</f>
        <v>4.73416608909406E-005</v>
      </c>
      <c r="N76" s="77" t="n">
        <f aca="false">E76*Settings!$B$3</f>
        <v>3.5184179256493</v>
      </c>
      <c r="O76" s="77" t="n">
        <f aca="false">IF(E76&gt;0,(AF76-N76)/SQRT(E76*Settings!$B$3*(1-Settings!$B$3)),0)</f>
        <v>1.37547021761408</v>
      </c>
      <c r="P76" s="77" t="n">
        <f aca="false">MAX(0,AF76-N76)</f>
        <v>2.4815820743507</v>
      </c>
      <c r="Q76" s="51" t="n">
        <f aca="false">IF(E76&gt;=Settings!$B$4,(AF76+Settings!$B$7*Settings!$B$3)/(E76+Settings!$B$7),Settings!$B$3)</f>
        <v>0.10708829449281</v>
      </c>
      <c r="R76" s="78" t="n">
        <f aca="false">PERCENTRANK($H$2:$H$1780,H76,6)</f>
        <v>0.915073</v>
      </c>
      <c r="S76" s="78" t="n">
        <f aca="false">PERCENTRANK($Q$2:$Q$1780,Q76,6)</f>
        <v>0.988751</v>
      </c>
      <c r="T76" s="78" t="n">
        <f aca="false">PERCENTRANK($F$2:$F$1780,F76,6)</f>
        <v>0.912823</v>
      </c>
      <c r="U76" s="79" t="n">
        <f aca="false">IF(F76&gt;0,ROUND((Settings!$B$8*T76+Settings!$B$9*R76+Settings!$B$10*S76)/SUM(Settings!$B$8:$B$10),10),0)</f>
        <v>0.9388823333</v>
      </c>
      <c r="V76" s="71" t="n">
        <f aca="false">IF(U76&gt;0,RANK(U76,$U$2:$U$1780)+COUNTIF($U$2:U76,U76)-1,"")</f>
        <v>75</v>
      </c>
      <c r="W76" s="71" t="str">
        <f aca="false">IF(V76="","",IF(V76&lt;=Settings!$B$11,"1 - Fix first",IF(V76&lt;=Settings!$B$12,"2 - Review","3 - Monitor")))</f>
        <v>2 - Review</v>
      </c>
      <c r="X76" s="71" t="str">
        <f aca="false">IF(AND(E76&gt;=Settings!$B$4,AF76&gt;=Settings!$B$5,O76&gt;=Settings!$B$6),"HIGH RATE","")</f>
        <v/>
      </c>
      <c r="Y76" s="71" t="n">
        <f aca="false">IF(F76&gt;0,RANK(F76,$F$2:$F$1780)+COUNTIF($F$2:F76,F76)-1,"")</f>
        <v>150</v>
      </c>
      <c r="Z76" s="71" t="n">
        <f aca="false">IF(H76&gt;0,RANK(H76,$H$2:$H$1780)+COUNTIF($H$2:H76,H76)-1,"")</f>
        <v>152</v>
      </c>
      <c r="AA76" s="71" t="n">
        <f aca="false">IF(AC76="","",RANK(AC76,$AC$2:$AC$1780)+COUNTIF($AC$2:AC76,AC76)-1)</f>
        <v>16</v>
      </c>
      <c r="AB76" s="71" t="str">
        <f aca="false">IF(AD76="","",RANK(AD76,$AD$2:$AD$1780)+COUNTIF($AD$2:AD76,AD76)-1)</f>
        <v/>
      </c>
      <c r="AC76" s="71" t="n">
        <f aca="false">IF(AND(AF76&gt;0,E76&gt;=Settings!$B$4),ROUND(J76,10),"")</f>
        <v>0.1276595745</v>
      </c>
      <c r="AD76" s="71" t="str">
        <f aca="false">IF(X76="HIGH RATE",ROUND(O76,10),"")</f>
        <v/>
      </c>
      <c r="AE76" s="71" t="s">
        <v>60</v>
      </c>
      <c r="AF76" s="73" t="n">
        <f aca="false">SUMIFS(Detail!$L$2:$L$9168,Detail!$C$2:$C$9168,$A76)</f>
        <v>6</v>
      </c>
      <c r="AG76" s="74" t="n">
        <f aca="false">SUMIFS(Detail!$N$2:$N$9168,Detail!$C$2:$C$9168,$A76)</f>
        <v>445.36</v>
      </c>
    </row>
    <row r="77" customFormat="false" ht="15" hidden="false" customHeight="false" outlineLevel="0" collapsed="false">
      <c r="A77" s="71" t="s">
        <v>1043</v>
      </c>
      <c r="B77" s="71" t="s">
        <v>2561</v>
      </c>
      <c r="C77" s="71" t="s">
        <v>213</v>
      </c>
      <c r="D77" s="71" t="str">
        <f aca="false">IFERROR(INDEX('Brand Map'!$B$4:$B$125,MATCH(C77,'Brand Map'!$A$4:$A$125,0)),"Other")</f>
        <v>AU</v>
      </c>
      <c r="E77" s="73" t="n">
        <f aca="false">SUMIFS(Detail!$K$2:$K$9168,Detail!$C$2:$C$9168,$A77)</f>
        <v>53</v>
      </c>
      <c r="F77" s="73" t="n">
        <f aca="false">SUMIFS(Detail!$E$2:$E$9168,Detail!$C$2:$C$9168,$A77)</f>
        <v>9</v>
      </c>
      <c r="G77" s="74" t="n">
        <f aca="false">SUMIFS(Detail!$M$2:$M$9168,Detail!$C$2:$C$9168,$A77)</f>
        <v>3065.75</v>
      </c>
      <c r="H77" s="74" t="n">
        <f aca="false">SUMIFS(Detail!$D$2:$D$9168,Detail!$C$2:$C$9168,$A77)</f>
        <v>520.3</v>
      </c>
      <c r="I77" s="74" t="n">
        <v>9869.26</v>
      </c>
      <c r="J77" s="51" t="n">
        <f aca="false">IF(E77&gt;0,AF77/E77,0)</f>
        <v>0.150943396226415</v>
      </c>
      <c r="K77" s="51" t="n">
        <f aca="false">IF(G77&gt;0,AG77/G77,0)</f>
        <v>0.146897170349833</v>
      </c>
      <c r="L77" s="75" t="n">
        <f aca="false">H77/Settings!$B$16</f>
        <v>0.00103983331010379</v>
      </c>
      <c r="M77" s="76" t="n">
        <f aca="false">H77/Settings!$B$20</f>
        <v>4.03920274204788E-005</v>
      </c>
      <c r="N77" s="77" t="n">
        <f aca="false">E77*Settings!$B$3</f>
        <v>3.96757766083857</v>
      </c>
      <c r="O77" s="77" t="n">
        <f aca="false">IF(E77&gt;0,(AF77-N77)/SQRT(E77*Settings!$B$3*(1-Settings!$B$3)),0)</f>
        <v>2.1047453275807</v>
      </c>
      <c r="P77" s="77" t="n">
        <f aca="false">MAX(0,AF77-N77)</f>
        <v>4.03242233916143</v>
      </c>
      <c r="Q77" s="51" t="n">
        <f aca="false">IF(E77&gt;=Settings!$B$4,(AF77+Settings!$B$7*Settings!$B$3)/(E77+Settings!$B$7),Settings!$B$3)</f>
        <v>0.123443357541522</v>
      </c>
      <c r="R77" s="78" t="n">
        <f aca="false">PERCENTRANK($H$2:$H$1780,H77,6)</f>
        <v>0.904949</v>
      </c>
      <c r="S77" s="78" t="n">
        <f aca="false">PERCENTRANK($Q$2:$Q$1780,Q77,6)</f>
        <v>0.993813</v>
      </c>
      <c r="T77" s="78" t="n">
        <f aca="false">PERCENTRANK($F$2:$F$1780,F77,6)</f>
        <v>0.917323</v>
      </c>
      <c r="U77" s="79" t="n">
        <f aca="false">IF(F77&gt;0,ROUND((Settings!$B$8*T77+Settings!$B$9*R77+Settings!$B$10*S77)/SUM(Settings!$B$8:$B$10),10),0)</f>
        <v>0.938695</v>
      </c>
      <c r="V77" s="71" t="n">
        <f aca="false">IF(U77&gt;0,RANK(U77,$U$2:$U$1780)+COUNTIF($U$2:U77,U77)-1,"")</f>
        <v>76</v>
      </c>
      <c r="W77" s="71" t="str">
        <f aca="false">IF(V77="","",IF(V77&lt;=Settings!$B$11,"1 - Fix first",IF(V77&lt;=Settings!$B$12,"2 - Review","3 - Monitor")))</f>
        <v>2 - Review</v>
      </c>
      <c r="X77" s="71" t="str">
        <f aca="false">IF(AND(E77&gt;=Settings!$B$4,AF77&gt;=Settings!$B$5,O77&gt;=Settings!$B$6),"HIGH RATE","")</f>
        <v/>
      </c>
      <c r="Y77" s="71" t="n">
        <f aca="false">IF(F77&gt;0,RANK(F77,$F$2:$F$1780)+COUNTIF($F$2:F77,F77)-1,"")</f>
        <v>141</v>
      </c>
      <c r="Z77" s="71" t="n">
        <f aca="false">IF(H77&gt;0,RANK(H77,$H$2:$H$1780)+COUNTIF($H$2:H77,H77)-1,"")</f>
        <v>170</v>
      </c>
      <c r="AA77" s="71" t="n">
        <f aca="false">IF(AC77="","",RANK(AC77,$AC$2:$AC$1780)+COUNTIF($AC$2:AC77,AC77)-1)</f>
        <v>10</v>
      </c>
      <c r="AB77" s="71" t="str">
        <f aca="false">IF(AD77="","",RANK(AD77,$AD$2:$AD$1780)+COUNTIF($AD$2:AD77,AD77)-1)</f>
        <v/>
      </c>
      <c r="AC77" s="71" t="n">
        <f aca="false">IF(AND(AF77&gt;0,E77&gt;=Settings!$B$4),ROUND(J77,10),"")</f>
        <v>0.1509433962</v>
      </c>
      <c r="AD77" s="71" t="str">
        <f aca="false">IF(X77="HIGH RATE",ROUND(O77,10),"")</f>
        <v/>
      </c>
      <c r="AE77" s="71" t="s">
        <v>59</v>
      </c>
      <c r="AF77" s="73" t="n">
        <f aca="false">SUMIFS(Detail!$L$2:$L$9168,Detail!$C$2:$C$9168,$A77)</f>
        <v>8</v>
      </c>
      <c r="AG77" s="74" t="n">
        <f aca="false">SUMIFS(Detail!$N$2:$N$9168,Detail!$C$2:$C$9168,$A77)</f>
        <v>450.35</v>
      </c>
    </row>
    <row r="78" customFormat="false" ht="15" hidden="false" customHeight="false" outlineLevel="0" collapsed="false">
      <c r="A78" s="71" t="s">
        <v>1034</v>
      </c>
      <c r="B78" s="71" t="s">
        <v>2562</v>
      </c>
      <c r="C78" s="71" t="s">
        <v>235</v>
      </c>
      <c r="D78" s="71" t="str">
        <f aca="false">IFERROR(INDEX('Brand Map'!$B$4:$B$125,MATCH(C78,'Brand Map'!$A$4:$A$125,0)),"Other")</f>
        <v>AURP</v>
      </c>
      <c r="E78" s="73" t="n">
        <f aca="false">SUMIFS(Detail!$K$2:$K$9168,Detail!$C$2:$C$9168,$A78)</f>
        <v>207</v>
      </c>
      <c r="F78" s="73" t="n">
        <f aca="false">SUMIFS(Detail!$E$2:$E$9168,Detail!$C$2:$C$9168,$A78)</f>
        <v>34</v>
      </c>
      <c r="G78" s="74" t="n">
        <f aca="false">SUMIFS(Detail!$M$2:$M$9168,Detail!$C$2:$C$9168,$A78)</f>
        <v>1684.3</v>
      </c>
      <c r="H78" s="74" t="n">
        <f aca="false">SUMIFS(Detail!$D$2:$D$9168,Detail!$C$2:$C$9168,$A78)</f>
        <v>271.41</v>
      </c>
      <c r="I78" s="74" t="n">
        <v>3517.71</v>
      </c>
      <c r="J78" s="51" t="n">
        <f aca="false">IF(E78&gt;0,AF78/E78,0)</f>
        <v>0.115942028985507</v>
      </c>
      <c r="K78" s="51" t="n">
        <f aca="false">IF(G78&gt;0,AG78/G78,0)</f>
        <v>0.110651309149201</v>
      </c>
      <c r="L78" s="75" t="n">
        <f aca="false">H78/Settings!$B$16</f>
        <v>0.000542420062839268</v>
      </c>
      <c r="M78" s="76" t="n">
        <f aca="false">H78/Settings!$B$20</f>
        <v>2.10701521472077E-005</v>
      </c>
      <c r="N78" s="77" t="n">
        <f aca="false">E78*Settings!$B$3</f>
        <v>15.4960108640299</v>
      </c>
      <c r="O78" s="77" t="n">
        <f aca="false">IF(E78&gt;0,(AF78-N78)/SQRT(E78*Settings!$B$3*(1-Settings!$B$3)),0)</f>
        <v>2.24599611563516</v>
      </c>
      <c r="P78" s="77" t="n">
        <f aca="false">MAX(0,AF78-N78)</f>
        <v>8.50398913597012</v>
      </c>
      <c r="Q78" s="51" t="n">
        <f aca="false">IF(E78&gt;=Settings!$B$4,(AF78+Settings!$B$7*Settings!$B$3)/(E78+Settings!$B$7),Settings!$B$3)</f>
        <v>0.110741766565175</v>
      </c>
      <c r="R78" s="78" t="n">
        <f aca="false">PERCENTRANK($H$2:$H$1780,H78,6)</f>
        <v>0.855456</v>
      </c>
      <c r="S78" s="78" t="n">
        <f aca="false">PERCENTRANK($Q$2:$Q$1780,Q78,6)</f>
        <v>0.990439</v>
      </c>
      <c r="T78" s="78" t="n">
        <f aca="false">PERCENTRANK($F$2:$F$1780,F78,6)</f>
        <v>0.966254</v>
      </c>
      <c r="U78" s="79" t="n">
        <f aca="false">IF(F78&gt;0,ROUND((Settings!$B$8*T78+Settings!$B$9*R78+Settings!$B$10*S78)/SUM(Settings!$B$8:$B$10),10),0)</f>
        <v>0.937383</v>
      </c>
      <c r="V78" s="71" t="n">
        <f aca="false">IF(U78&gt;0,RANK(U78,$U$2:$U$1780)+COUNTIF($U$2:U78,U78)-1,"")</f>
        <v>77</v>
      </c>
      <c r="W78" s="71" t="str">
        <f aca="false">IF(V78="","",IF(V78&lt;=Settings!$B$11,"1 - Fix first",IF(V78&lt;=Settings!$B$12,"2 - Review","3 - Monitor")))</f>
        <v>2 - Review</v>
      </c>
      <c r="X78" s="71" t="str">
        <f aca="false">IF(AND(E78&gt;=Settings!$B$4,AF78&gt;=Settings!$B$5,O78&gt;=Settings!$B$6),"HIGH RATE","")</f>
        <v/>
      </c>
      <c r="Y78" s="71" t="n">
        <f aca="false">IF(F78&gt;0,RANK(F78,$F$2:$F$1780)+COUNTIF($F$2:F78,F78)-1,"")</f>
        <v>58</v>
      </c>
      <c r="Z78" s="71" t="n">
        <f aca="false">IF(H78&gt;0,RANK(H78,$H$2:$H$1780)+COUNTIF($H$2:H78,H78)-1,"")</f>
        <v>258</v>
      </c>
      <c r="AA78" s="71" t="n">
        <f aca="false">IF(AC78="","",RANK(AC78,$AC$2:$AC$1780)+COUNTIF($AC$2:AC78,AC78)-1)</f>
        <v>28</v>
      </c>
      <c r="AB78" s="71" t="str">
        <f aca="false">IF(AD78="","",RANK(AD78,$AD$2:$AD$1780)+COUNTIF($AD$2:AD78,AD78)-1)</f>
        <v/>
      </c>
      <c r="AC78" s="71" t="n">
        <f aca="false">IF(AND(AF78&gt;0,E78&gt;=Settings!$B$4),ROUND(J78,10),"")</f>
        <v>0.115942029</v>
      </c>
      <c r="AD78" s="71" t="str">
        <f aca="false">IF(X78="HIGH RATE",ROUND(O78,10),"")</f>
        <v/>
      </c>
      <c r="AE78" s="71" t="s">
        <v>60</v>
      </c>
      <c r="AF78" s="73" t="n">
        <f aca="false">SUMIFS(Detail!$L$2:$L$9168,Detail!$C$2:$C$9168,$A78)</f>
        <v>24</v>
      </c>
      <c r="AG78" s="74" t="n">
        <f aca="false">SUMIFS(Detail!$N$2:$N$9168,Detail!$C$2:$C$9168,$A78)</f>
        <v>186.37</v>
      </c>
    </row>
    <row r="79" customFormat="false" ht="15" hidden="false" customHeight="false" outlineLevel="0" collapsed="false">
      <c r="A79" s="71" t="s">
        <v>2273</v>
      </c>
      <c r="B79" s="71" t="s">
        <v>2563</v>
      </c>
      <c r="C79" s="71" t="s">
        <v>213</v>
      </c>
      <c r="D79" s="71" t="str">
        <f aca="false">IFERROR(INDEX('Brand Map'!$B$4:$B$125,MATCH(C79,'Brand Map'!$A$4:$A$125,0)),"Other")</f>
        <v>AU</v>
      </c>
      <c r="E79" s="73" t="n">
        <f aca="false">SUMIFS(Detail!$K$2:$K$9168,Detail!$C$2:$C$9168,$A79)</f>
        <v>39</v>
      </c>
      <c r="F79" s="73" t="n">
        <f aca="false">SUMIFS(Detail!$E$2:$E$9168,Detail!$C$2:$C$9168,$A79)</f>
        <v>6</v>
      </c>
      <c r="G79" s="74" t="n">
        <f aca="false">SUMIFS(Detail!$M$2:$M$9168,Detail!$C$2:$C$9168,$A79)</f>
        <v>4002.66</v>
      </c>
      <c r="H79" s="74" t="n">
        <f aca="false">SUMIFS(Detail!$D$2:$D$9168,Detail!$C$2:$C$9168,$A79)</f>
        <v>608.81</v>
      </c>
      <c r="I79" s="74" t="n">
        <v>6698.58</v>
      </c>
      <c r="J79" s="51" t="n">
        <f aca="false">IF(E79&gt;0,AF79/E79,0)</f>
        <v>0.153846153846154</v>
      </c>
      <c r="K79" s="51" t="n">
        <f aca="false">IF(G79&gt;0,AG79/G79,0)</f>
        <v>0.152101352600521</v>
      </c>
      <c r="L79" s="75" t="n">
        <f aca="false">H79/Settings!$B$16</f>
        <v>0.00121672288588178</v>
      </c>
      <c r="M79" s="76" t="n">
        <f aca="false">H79/Settings!$B$20</f>
        <v>4.72632523810526E-005</v>
      </c>
      <c r="N79" s="77" t="n">
        <f aca="false">E79*Settings!$B$3</f>
        <v>2.91953827873027</v>
      </c>
      <c r="O79" s="77" t="n">
        <f aca="false">IF(E79&gt;0,(AF79-N79)/SQRT(E79*Settings!$B$3*(1-Settings!$B$3)),0)</f>
        <v>1.87436855522942</v>
      </c>
      <c r="P79" s="77" t="n">
        <f aca="false">MAX(0,AF79-N79)</f>
        <v>3.08046172126973</v>
      </c>
      <c r="Q79" s="51" t="n">
        <f aca="false">IF(E79&gt;=Settings!$B$4,(AF79+Settings!$B$7*Settings!$B$3)/(E79+Settings!$B$7),Settings!$B$3)</f>
        <v>0.119504328636904</v>
      </c>
      <c r="R79" s="78" t="n">
        <f aca="false">PERCENTRANK($H$2:$H$1780,H79,6)</f>
        <v>0.914511</v>
      </c>
      <c r="S79" s="78" t="n">
        <f aca="false">PERCENTRANK($Q$2:$Q$1780,Q79,6)</f>
        <v>0.993251</v>
      </c>
      <c r="T79" s="78" t="n">
        <f aca="false">PERCENTRANK($F$2:$F$1780,F79,6)</f>
        <v>0.898763</v>
      </c>
      <c r="U79" s="79" t="n">
        <f aca="false">IF(F79&gt;0,ROUND((Settings!$B$8*T79+Settings!$B$9*R79+Settings!$B$10*S79)/SUM(Settings!$B$8:$B$10),10),0)</f>
        <v>0.9355083333</v>
      </c>
      <c r="V79" s="71" t="n">
        <f aca="false">IF(U79&gt;0,RANK(U79,$U$2:$U$1780)+COUNTIF($U$2:U79,U79)-1,"")</f>
        <v>78</v>
      </c>
      <c r="W79" s="71" t="str">
        <f aca="false">IF(V79="","",IF(V79&lt;=Settings!$B$11,"1 - Fix first",IF(V79&lt;=Settings!$B$12,"2 - Review","3 - Monitor")))</f>
        <v>2 - Review</v>
      </c>
      <c r="X79" s="71" t="str">
        <f aca="false">IF(AND(E79&gt;=Settings!$B$4,AF79&gt;=Settings!$B$5,O79&gt;=Settings!$B$6),"HIGH RATE","")</f>
        <v/>
      </c>
      <c r="Y79" s="71" t="n">
        <f aca="false">IF(F79&gt;0,RANK(F79,$F$2:$F$1780)+COUNTIF($F$2:F79,F79)-1,"")</f>
        <v>165</v>
      </c>
      <c r="Z79" s="71" t="n">
        <f aca="false">IF(H79&gt;0,RANK(H79,$H$2:$H$1780)+COUNTIF($H$2:H79,H79)-1,"")</f>
        <v>153</v>
      </c>
      <c r="AA79" s="71" t="n">
        <f aca="false">IF(AC79="","",RANK(AC79,$AC$2:$AC$1780)+COUNTIF($AC$2:AC79,AC79)-1)</f>
        <v>8</v>
      </c>
      <c r="AB79" s="71" t="str">
        <f aca="false">IF(AD79="","",RANK(AD79,$AD$2:$AD$1780)+COUNTIF($AD$2:AD79,AD79)-1)</f>
        <v/>
      </c>
      <c r="AC79" s="71" t="n">
        <f aca="false">IF(AND(AF79&gt;0,E79&gt;=Settings!$B$4),ROUND(J79,10),"")</f>
        <v>0.1538461538</v>
      </c>
      <c r="AD79" s="71" t="str">
        <f aca="false">IF(X79="HIGH RATE",ROUND(O79,10),"")</f>
        <v/>
      </c>
      <c r="AE79" s="71" t="s">
        <v>59</v>
      </c>
      <c r="AF79" s="73" t="n">
        <f aca="false">SUMIFS(Detail!$L$2:$L$9168,Detail!$C$2:$C$9168,$A79)</f>
        <v>6</v>
      </c>
      <c r="AG79" s="74" t="n">
        <f aca="false">SUMIFS(Detail!$N$2:$N$9168,Detail!$C$2:$C$9168,$A79)</f>
        <v>608.81</v>
      </c>
    </row>
    <row r="80" customFormat="false" ht="15" hidden="false" customHeight="false" outlineLevel="0" collapsed="false">
      <c r="A80" s="71" t="s">
        <v>2373</v>
      </c>
      <c r="B80" s="71" t="s">
        <v>2564</v>
      </c>
      <c r="C80" s="71" t="s">
        <v>232</v>
      </c>
      <c r="D80" s="71" t="str">
        <f aca="false">IFERROR(INDEX('Brand Map'!$B$4:$B$125,MATCH(C80,'Brand Map'!$A$4:$A$125,0)),"Other")</f>
        <v>GF</v>
      </c>
      <c r="E80" s="73" t="n">
        <f aca="false">SUMIFS(Detail!$K$2:$K$9168,Detail!$C$2:$C$9168,$A80)</f>
        <v>48</v>
      </c>
      <c r="F80" s="73" t="n">
        <f aca="false">SUMIFS(Detail!$E$2:$E$9168,Detail!$C$2:$C$9168,$A80)</f>
        <v>9</v>
      </c>
      <c r="G80" s="74" t="n">
        <f aca="false">SUMIFS(Detail!$M$2:$M$9168,Detail!$C$2:$C$9168,$A80)</f>
        <v>2373.83</v>
      </c>
      <c r="H80" s="74" t="n">
        <f aca="false">SUMIFS(Detail!$D$2:$D$9168,Detail!$C$2:$C$9168,$A80)</f>
        <v>417.6</v>
      </c>
      <c r="I80" s="74" t="n">
        <v>3083.67</v>
      </c>
      <c r="J80" s="51" t="n">
        <f aca="false">IF(E80&gt;0,AF80/E80,0)</f>
        <v>0.166666666666667</v>
      </c>
      <c r="K80" s="51" t="n">
        <f aca="false">IF(G80&gt;0,AG80/G80,0)</f>
        <v>0.156788818070376</v>
      </c>
      <c r="L80" s="75" t="n">
        <f aca="false">H80/Settings!$B$16</f>
        <v>0.000834584644050249</v>
      </c>
      <c r="M80" s="76" t="n">
        <f aca="false">H80/Settings!$B$20</f>
        <v>3.24192017120737E-005</v>
      </c>
      <c r="N80" s="77" t="n">
        <f aca="false">E80*Settings!$B$3</f>
        <v>3.59327788151417</v>
      </c>
      <c r="O80" s="77" t="n">
        <f aca="false">IF(E80&gt;0,(AF80-N80)/SQRT(E80*Settings!$B$3*(1-Settings!$B$3)),0)</f>
        <v>2.41694364127023</v>
      </c>
      <c r="P80" s="77" t="n">
        <f aca="false">MAX(0,AF80-N80)</f>
        <v>4.40672211848583</v>
      </c>
      <c r="Q80" s="51" t="n">
        <f aca="false">IF(E80&gt;=Settings!$B$4,(AF80+Settings!$B$7*Settings!$B$3)/(E80+Settings!$B$7),Settings!$B$3)</f>
        <v>0.131356393281364</v>
      </c>
      <c r="R80" s="78" t="n">
        <f aca="false">PERCENTRANK($H$2:$H$1780,H80,6)</f>
        <v>0.892576</v>
      </c>
      <c r="S80" s="78" t="n">
        <f aca="false">PERCENTRANK($Q$2:$Q$1780,Q80,6)</f>
        <v>0.996625</v>
      </c>
      <c r="T80" s="78" t="n">
        <f aca="false">PERCENTRANK($F$2:$F$1780,F80,6)</f>
        <v>0.917323</v>
      </c>
      <c r="U80" s="79" t="n">
        <f aca="false">IF(F80&gt;0,ROUND((Settings!$B$8*T80+Settings!$B$9*R80+Settings!$B$10*S80)/SUM(Settings!$B$8:$B$10),10),0)</f>
        <v>0.935508</v>
      </c>
      <c r="V80" s="71" t="n">
        <f aca="false">IF(U80&gt;0,RANK(U80,$U$2:$U$1780)+COUNTIF($U$2:U80,U80)-1,"")</f>
        <v>79</v>
      </c>
      <c r="W80" s="71" t="str">
        <f aca="false">IF(V80="","",IF(V80&lt;=Settings!$B$11,"1 - Fix first",IF(V80&lt;=Settings!$B$12,"2 - Review","3 - Monitor")))</f>
        <v>2 - Review</v>
      </c>
      <c r="X80" s="71" t="str">
        <f aca="false">IF(AND(E80&gt;=Settings!$B$4,AF80&gt;=Settings!$B$5,O80&gt;=Settings!$B$6),"HIGH RATE","")</f>
        <v/>
      </c>
      <c r="Y80" s="71" t="n">
        <f aca="false">IF(F80&gt;0,RANK(F80,$F$2:$F$1780)+COUNTIF($F$2:F80,F80)-1,"")</f>
        <v>142</v>
      </c>
      <c r="Z80" s="71" t="n">
        <f aca="false">IF(H80&gt;0,RANK(H80,$H$2:$H$1780)+COUNTIF($H$2:H80,H80)-1,"")</f>
        <v>192</v>
      </c>
      <c r="AA80" s="71" t="n">
        <f aca="false">IF(AC80="","",RANK(AC80,$AC$2:$AC$1780)+COUNTIF($AC$2:AC80,AC80)-1)</f>
        <v>6</v>
      </c>
      <c r="AB80" s="71" t="str">
        <f aca="false">IF(AD80="","",RANK(AD80,$AD$2:$AD$1780)+COUNTIF($AD$2:AD80,AD80)-1)</f>
        <v/>
      </c>
      <c r="AC80" s="71" t="n">
        <f aca="false">IF(AND(AF80&gt;0,E80&gt;=Settings!$B$4),ROUND(J80,10),"")</f>
        <v>0.1666666667</v>
      </c>
      <c r="AD80" s="71" t="str">
        <f aca="false">IF(X80="HIGH RATE",ROUND(O80,10),"")</f>
        <v/>
      </c>
      <c r="AE80" s="71" t="s">
        <v>59</v>
      </c>
      <c r="AF80" s="73" t="n">
        <f aca="false">SUMIFS(Detail!$L$2:$L$9168,Detail!$C$2:$C$9168,$A80)</f>
        <v>8</v>
      </c>
      <c r="AG80" s="74" t="n">
        <f aca="false">SUMIFS(Detail!$N$2:$N$9168,Detail!$C$2:$C$9168,$A80)</f>
        <v>372.19</v>
      </c>
    </row>
    <row r="81" customFormat="false" ht="15" hidden="false" customHeight="false" outlineLevel="0" collapsed="false">
      <c r="A81" s="71" t="s">
        <v>588</v>
      </c>
      <c r="B81" s="71" t="s">
        <v>589</v>
      </c>
      <c r="C81" s="71" t="s">
        <v>286</v>
      </c>
      <c r="D81" s="71" t="str">
        <f aca="false">IFERROR(INDEX('Brand Map'!$B$4:$B$125,MATCH(C81,'Brand Map'!$A$4:$A$125,0)),"Other")</f>
        <v>DCS</v>
      </c>
      <c r="E81" s="73" t="n">
        <f aca="false">SUMIFS(Detail!$K$2:$K$9168,Detail!$C$2:$C$9168,$A81)</f>
        <v>79</v>
      </c>
      <c r="F81" s="73" t="n">
        <f aca="false">SUMIFS(Detail!$E$2:$E$9168,Detail!$C$2:$C$9168,$A81)</f>
        <v>8</v>
      </c>
      <c r="G81" s="74" t="n">
        <f aca="false">SUMIFS(Detail!$M$2:$M$9168,Detail!$C$2:$C$9168,$A81)</f>
        <v>9107.19</v>
      </c>
      <c r="H81" s="74" t="n">
        <f aca="false">SUMIFS(Detail!$D$2:$D$9168,Detail!$C$2:$C$9168,$A81)</f>
        <v>798.41</v>
      </c>
      <c r="I81" s="74" t="n">
        <v>13934.6</v>
      </c>
      <c r="J81" s="51" t="n">
        <f aca="false">IF(E81&gt;0,AF81/E81,0)</f>
        <v>0.0886075949367089</v>
      </c>
      <c r="K81" s="51" t="n">
        <f aca="false">IF(G81&gt;0,AG81/G81,0)</f>
        <v>0.0758938816473578</v>
      </c>
      <c r="L81" s="75" t="n">
        <f aca="false">H81/Settings!$B$16</f>
        <v>0.00159564350013448</v>
      </c>
      <c r="M81" s="76" t="n">
        <f aca="false">H81/Settings!$B$20</f>
        <v>6.1982315227339E-005</v>
      </c>
      <c r="N81" s="77" t="n">
        <f aca="false">E81*Settings!$B$3</f>
        <v>5.91393651332541</v>
      </c>
      <c r="O81" s="77" t="n">
        <f aca="false">IF(E81&gt;0,(AF81-N81)/SQRT(E81*Settings!$B$3*(1-Settings!$B$3)),0)</f>
        <v>0.464315459905972</v>
      </c>
      <c r="P81" s="77" t="n">
        <f aca="false">MAX(0,AF81-N81)</f>
        <v>1.08606348667459</v>
      </c>
      <c r="Q81" s="51" t="n">
        <f aca="false">IF(E81&gt;=Settings!$B$4,(AF81+Settings!$B$7*Settings!$B$3)/(E81+Settings!$B$7),Settings!$B$3)</f>
        <v>0.0848238410637281</v>
      </c>
      <c r="R81" s="78" t="n">
        <f aca="false">PERCENTRANK($H$2:$H$1780,H81,6)</f>
        <v>0.932508</v>
      </c>
      <c r="S81" s="78" t="n">
        <f aca="false">PERCENTRANK($Q$2:$Q$1780,Q81,6)</f>
        <v>0.95838</v>
      </c>
      <c r="T81" s="78" t="n">
        <f aca="false">PERCENTRANK($F$2:$F$1780,F81,6)</f>
        <v>0.912823</v>
      </c>
      <c r="U81" s="79" t="n">
        <f aca="false">IF(F81&gt;0,ROUND((Settings!$B$8*T81+Settings!$B$9*R81+Settings!$B$10*S81)/SUM(Settings!$B$8:$B$10),10),0)</f>
        <v>0.9345703333</v>
      </c>
      <c r="V81" s="71" t="n">
        <f aca="false">IF(U81&gt;0,RANK(U81,$U$2:$U$1780)+COUNTIF($U$2:U81,U81)-1,"")</f>
        <v>80</v>
      </c>
      <c r="W81" s="71" t="str">
        <f aca="false">IF(V81="","",IF(V81&lt;=Settings!$B$11,"1 - Fix first",IF(V81&lt;=Settings!$B$12,"2 - Review","3 - Monitor")))</f>
        <v>2 - Review</v>
      </c>
      <c r="X81" s="71" t="str">
        <f aca="false">IF(AND(E81&gt;=Settings!$B$4,AF81&gt;=Settings!$B$5,O81&gt;=Settings!$B$6),"HIGH RATE","")</f>
        <v/>
      </c>
      <c r="Y81" s="71" t="n">
        <f aca="false">IF(F81&gt;0,RANK(F81,$F$2:$F$1780)+COUNTIF($F$2:F81,F81)-1,"")</f>
        <v>151</v>
      </c>
      <c r="Z81" s="71" t="n">
        <f aca="false">IF(H81&gt;0,RANK(H81,$H$2:$H$1780)+COUNTIF($H$2:H81,H81)-1,"")</f>
        <v>121</v>
      </c>
      <c r="AA81" s="71" t="n">
        <f aca="false">IF(AC81="","",RANK(AC81,$AC$2:$AC$1780)+COUNTIF($AC$2:AC81,AC81)-1)</f>
        <v>78</v>
      </c>
      <c r="AB81" s="71" t="str">
        <f aca="false">IF(AD81="","",RANK(AD81,$AD$2:$AD$1780)+COUNTIF($AD$2:AD81,AD81)-1)</f>
        <v/>
      </c>
      <c r="AC81" s="71" t="n">
        <f aca="false">IF(AND(AF81&gt;0,E81&gt;=Settings!$B$4),ROUND(J81,10),"")</f>
        <v>0.0886075949</v>
      </c>
      <c r="AD81" s="71" t="str">
        <f aca="false">IF(X81="HIGH RATE",ROUND(O81,10),"")</f>
        <v/>
      </c>
      <c r="AE81" s="71" t="s">
        <v>60</v>
      </c>
      <c r="AF81" s="73" t="n">
        <f aca="false">SUMIFS(Detail!$L$2:$L$9168,Detail!$C$2:$C$9168,$A81)</f>
        <v>7</v>
      </c>
      <c r="AG81" s="74" t="n">
        <f aca="false">SUMIFS(Detail!$N$2:$N$9168,Detail!$C$2:$C$9168,$A81)</f>
        <v>691.18</v>
      </c>
    </row>
    <row r="82" customFormat="false" ht="15" hidden="false" customHeight="false" outlineLevel="0" collapsed="false">
      <c r="A82" s="71" t="s">
        <v>2367</v>
      </c>
      <c r="B82" s="71" t="s">
        <v>2565</v>
      </c>
      <c r="C82" s="71" t="s">
        <v>213</v>
      </c>
      <c r="D82" s="71" t="str">
        <f aca="false">IFERROR(INDEX('Brand Map'!$B$4:$B$125,MATCH(C82,'Brand Map'!$A$4:$A$125,0)),"Other")</f>
        <v>AU</v>
      </c>
      <c r="E82" s="73" t="n">
        <f aca="false">SUMIFS(Detail!$K$2:$K$9168,Detail!$C$2:$C$9168,$A82)</f>
        <v>47</v>
      </c>
      <c r="F82" s="73" t="n">
        <f aca="false">SUMIFS(Detail!$E$2:$E$9168,Detail!$C$2:$C$9168,$A82)</f>
        <v>6</v>
      </c>
      <c r="G82" s="74" t="n">
        <f aca="false">SUMIFS(Detail!$M$2:$M$9168,Detail!$C$2:$C$9168,$A82)</f>
        <v>4934.18</v>
      </c>
      <c r="H82" s="74" t="n">
        <f aca="false">SUMIFS(Detail!$D$2:$D$9168,Detail!$C$2:$C$9168,$A82)</f>
        <v>602.71</v>
      </c>
      <c r="I82" s="74" t="n">
        <v>6767.2</v>
      </c>
      <c r="J82" s="51" t="n">
        <f aca="false">IF(E82&gt;0,AF82/E82,0)</f>
        <v>0.127659574468085</v>
      </c>
      <c r="K82" s="51" t="n">
        <f aca="false">IF(G82&gt;0,AG82/G82,0)</f>
        <v>0.122149982367891</v>
      </c>
      <c r="L82" s="75" t="n">
        <f aca="false">H82/Settings!$B$16</f>
        <v>0.00120453187455825</v>
      </c>
      <c r="M82" s="76" t="n">
        <f aca="false">H82/Settings!$B$20</f>
        <v>4.67896960342048E-005</v>
      </c>
      <c r="N82" s="77" t="n">
        <f aca="false">E82*Settings!$B$3</f>
        <v>3.5184179256493</v>
      </c>
      <c r="O82" s="77" t="n">
        <f aca="false">IF(E82&gt;0,(AF82-N82)/SQRT(E82*Settings!$B$3*(1-Settings!$B$3)),0)</f>
        <v>1.37547021761408</v>
      </c>
      <c r="P82" s="77" t="n">
        <f aca="false">MAX(0,AF82-N82)</f>
        <v>2.4815820743507</v>
      </c>
      <c r="Q82" s="51" t="n">
        <f aca="false">IF(E82&gt;=Settings!$B$4,(AF82+Settings!$B$7*Settings!$B$3)/(E82+Settings!$B$7),Settings!$B$3)</f>
        <v>0.10708829449281</v>
      </c>
      <c r="R82" s="78" t="n">
        <f aca="false">PERCENTRANK($H$2:$H$1780,H82,6)</f>
        <v>0.913948</v>
      </c>
      <c r="S82" s="78" t="n">
        <f aca="false">PERCENTRANK($Q$2:$Q$1780,Q82,6)</f>
        <v>0.988751</v>
      </c>
      <c r="T82" s="78" t="n">
        <f aca="false">PERCENTRANK($F$2:$F$1780,F82,6)</f>
        <v>0.898763</v>
      </c>
      <c r="U82" s="79" t="n">
        <f aca="false">IF(F82&gt;0,ROUND((Settings!$B$8*T82+Settings!$B$9*R82+Settings!$B$10*S82)/SUM(Settings!$B$8:$B$10),10),0)</f>
        <v>0.9338206667</v>
      </c>
      <c r="V82" s="71" t="n">
        <f aca="false">IF(U82&gt;0,RANK(U82,$U$2:$U$1780)+COUNTIF($U$2:U82,U82)-1,"")</f>
        <v>81</v>
      </c>
      <c r="W82" s="71" t="str">
        <f aca="false">IF(V82="","",IF(V82&lt;=Settings!$B$11,"1 - Fix first",IF(V82&lt;=Settings!$B$12,"2 - Review","3 - Monitor")))</f>
        <v>2 - Review</v>
      </c>
      <c r="X82" s="71" t="str">
        <f aca="false">IF(AND(E82&gt;=Settings!$B$4,AF82&gt;=Settings!$B$5,O82&gt;=Settings!$B$6),"HIGH RATE","")</f>
        <v/>
      </c>
      <c r="Y82" s="71" t="n">
        <f aca="false">IF(F82&gt;0,RANK(F82,$F$2:$F$1780)+COUNTIF($F$2:F82,F82)-1,"")</f>
        <v>166</v>
      </c>
      <c r="Z82" s="71" t="n">
        <f aca="false">IF(H82&gt;0,RANK(H82,$H$2:$H$1780)+COUNTIF($H$2:H82,H82)-1,"")</f>
        <v>154</v>
      </c>
      <c r="AA82" s="71" t="n">
        <f aca="false">IF(AC82="","",RANK(AC82,$AC$2:$AC$1780)+COUNTIF($AC$2:AC82,AC82)-1)</f>
        <v>17</v>
      </c>
      <c r="AB82" s="71" t="str">
        <f aca="false">IF(AD82="","",RANK(AD82,$AD$2:$AD$1780)+COUNTIF($AD$2:AD82,AD82)-1)</f>
        <v/>
      </c>
      <c r="AC82" s="71" t="n">
        <f aca="false">IF(AND(AF82&gt;0,E82&gt;=Settings!$B$4),ROUND(J82,10),"")</f>
        <v>0.1276595745</v>
      </c>
      <c r="AD82" s="71" t="str">
        <f aca="false">IF(X82="HIGH RATE",ROUND(O82,10),"")</f>
        <v/>
      </c>
      <c r="AE82" s="71" t="s">
        <v>60</v>
      </c>
      <c r="AF82" s="73" t="n">
        <f aca="false">SUMIFS(Detail!$L$2:$L$9168,Detail!$C$2:$C$9168,$A82)</f>
        <v>6</v>
      </c>
      <c r="AG82" s="74" t="n">
        <f aca="false">SUMIFS(Detail!$N$2:$N$9168,Detail!$C$2:$C$9168,$A82)</f>
        <v>602.71</v>
      </c>
    </row>
    <row r="83" customFormat="false" ht="15" hidden="false" customHeight="false" outlineLevel="0" collapsed="false">
      <c r="A83" s="71" t="s">
        <v>1300</v>
      </c>
      <c r="B83" s="71" t="s">
        <v>2566</v>
      </c>
      <c r="C83" s="71" t="s">
        <v>235</v>
      </c>
      <c r="D83" s="71" t="str">
        <f aca="false">IFERROR(INDEX('Brand Map'!$B$4:$B$125,MATCH(C83,'Brand Map'!$A$4:$A$125,0)),"Other")</f>
        <v>AURP</v>
      </c>
      <c r="E83" s="73" t="n">
        <f aca="false">SUMIFS(Detail!$K$2:$K$9168,Detail!$C$2:$C$9168,$A83)</f>
        <v>182</v>
      </c>
      <c r="F83" s="73" t="n">
        <f aca="false">SUMIFS(Detail!$E$2:$E$9168,Detail!$C$2:$C$9168,$A83)</f>
        <v>19</v>
      </c>
      <c r="G83" s="74" t="n">
        <f aca="false">SUMIFS(Detail!$M$2:$M$9168,Detail!$C$2:$C$9168,$A83)</f>
        <v>5120.91</v>
      </c>
      <c r="H83" s="74" t="n">
        <f aca="false">SUMIFS(Detail!$D$2:$D$9168,Detail!$C$2:$C$9168,$A83)</f>
        <v>518.74</v>
      </c>
      <c r="I83" s="74" t="n">
        <v>12696.42</v>
      </c>
      <c r="J83" s="51" t="n">
        <f aca="false">IF(E83&gt;0,AF83/E83,0)</f>
        <v>0.0824175824175824</v>
      </c>
      <c r="K83" s="51" t="n">
        <f aca="false">IF(G83&gt;0,AG83/G83,0)</f>
        <v>0.0796772448646823</v>
      </c>
      <c r="L83" s="75" t="n">
        <f aca="false">H83/Settings!$B$16</f>
        <v>0.00103671560884728</v>
      </c>
      <c r="M83" s="76" t="n">
        <f aca="false">H83/Settings!$B$20</f>
        <v>4.02709212071866E-005</v>
      </c>
      <c r="N83" s="77" t="n">
        <f aca="false">E83*Settings!$B$3</f>
        <v>13.6245119674079</v>
      </c>
      <c r="O83" s="77" t="n">
        <f aca="false">IF(E83&gt;0,(AF83-N83)/SQRT(E83*Settings!$B$3*(1-Settings!$B$3)),0)</f>
        <v>0.38742942235725</v>
      </c>
      <c r="P83" s="77" t="n">
        <f aca="false">MAX(0,AF83-N83)</f>
        <v>1.37548803259209</v>
      </c>
      <c r="Q83" s="51" t="n">
        <f aca="false">IF(E83&gt;=Settings!$B$4,(AF83+Settings!$B$7*Settings!$B$3)/(E83+Settings!$B$7),Settings!$B$3)</f>
        <v>0.0813481069620111</v>
      </c>
      <c r="R83" s="78" t="n">
        <f aca="false">PERCENTRANK($H$2:$H$1780,H83,6)</f>
        <v>0.904387</v>
      </c>
      <c r="S83" s="78" t="n">
        <f aca="false">PERCENTRANK($Q$2:$Q$1780,Q83,6)</f>
        <v>0.946569</v>
      </c>
      <c r="T83" s="78" t="n">
        <f aca="false">PERCENTRANK($F$2:$F$1780,F83,6)</f>
        <v>0.950506</v>
      </c>
      <c r="U83" s="79" t="n">
        <f aca="false">IF(F83&gt;0,ROUND((Settings!$B$8*T83+Settings!$B$9*R83+Settings!$B$10*S83)/SUM(Settings!$B$8:$B$10),10),0)</f>
        <v>0.9338206667</v>
      </c>
      <c r="V83" s="71" t="n">
        <f aca="false">IF(U83&gt;0,RANK(U83,$U$2:$U$1780)+COUNTIF($U$2:U83,U83)-1,"")</f>
        <v>82</v>
      </c>
      <c r="W83" s="71" t="str">
        <f aca="false">IF(V83="","",IF(V83&lt;=Settings!$B$11,"1 - Fix first",IF(V83&lt;=Settings!$B$12,"2 - Review","3 - Monitor")))</f>
        <v>2 - Review</v>
      </c>
      <c r="X83" s="71" t="str">
        <f aca="false">IF(AND(E83&gt;=Settings!$B$4,AF83&gt;=Settings!$B$5,O83&gt;=Settings!$B$6),"HIGH RATE","")</f>
        <v/>
      </c>
      <c r="Y83" s="71" t="n">
        <f aca="false">IF(F83&gt;0,RANK(F83,$F$2:$F$1780)+COUNTIF($F$2:F83,F83)-1,"")</f>
        <v>87</v>
      </c>
      <c r="Z83" s="71" t="n">
        <f aca="false">IF(H83&gt;0,RANK(H83,$H$2:$H$1780)+COUNTIF($H$2:H83,H83)-1,"")</f>
        <v>171</v>
      </c>
      <c r="AA83" s="71" t="n">
        <f aca="false">IF(AC83="","",RANK(AC83,$AC$2:$AC$1780)+COUNTIF($AC$2:AC83,AC83)-1)</f>
        <v>98</v>
      </c>
      <c r="AB83" s="71" t="str">
        <f aca="false">IF(AD83="","",RANK(AD83,$AD$2:$AD$1780)+COUNTIF($AD$2:AD83,AD83)-1)</f>
        <v/>
      </c>
      <c r="AC83" s="71" t="n">
        <f aca="false">IF(AND(AF83&gt;0,E83&gt;=Settings!$B$4),ROUND(J83,10),"")</f>
        <v>0.0824175824</v>
      </c>
      <c r="AD83" s="71" t="str">
        <f aca="false">IF(X83="HIGH RATE",ROUND(O83,10),"")</f>
        <v/>
      </c>
      <c r="AE83" s="71" t="s">
        <v>59</v>
      </c>
      <c r="AF83" s="73" t="n">
        <f aca="false">SUMIFS(Detail!$L$2:$L$9168,Detail!$C$2:$C$9168,$A83)</f>
        <v>15</v>
      </c>
      <c r="AG83" s="74" t="n">
        <f aca="false">SUMIFS(Detail!$N$2:$N$9168,Detail!$C$2:$C$9168,$A83)</f>
        <v>408.02</v>
      </c>
    </row>
    <row r="84" customFormat="false" ht="15" hidden="false" customHeight="false" outlineLevel="0" collapsed="false">
      <c r="A84" s="71" t="s">
        <v>1097</v>
      </c>
      <c r="B84" s="71" t="s">
        <v>2567</v>
      </c>
      <c r="C84" s="71" t="s">
        <v>213</v>
      </c>
      <c r="D84" s="71" t="str">
        <f aca="false">IFERROR(INDEX('Brand Map'!$B$4:$B$125,MATCH(C84,'Brand Map'!$A$4:$A$125,0)),"Other")</f>
        <v>AU</v>
      </c>
      <c r="E84" s="73" t="n">
        <f aca="false">SUMIFS(Detail!$K$2:$K$9168,Detail!$C$2:$C$9168,$A84)</f>
        <v>48</v>
      </c>
      <c r="F84" s="73" t="n">
        <f aca="false">SUMIFS(Detail!$E$2:$E$9168,Detail!$C$2:$C$9168,$A84)</f>
        <v>6</v>
      </c>
      <c r="G84" s="74" t="n">
        <f aca="false">SUMIFS(Detail!$M$2:$M$9168,Detail!$C$2:$C$9168,$A84)</f>
        <v>4879.65</v>
      </c>
      <c r="H84" s="74" t="n">
        <f aca="false">SUMIFS(Detail!$D$2:$D$9168,Detail!$C$2:$C$9168,$A84)</f>
        <v>536.36</v>
      </c>
      <c r="I84" s="74" t="n">
        <v>14302.9</v>
      </c>
      <c r="J84" s="51" t="n">
        <f aca="false">IF(E84&gt;0,AF84/E84,0)</f>
        <v>0.125</v>
      </c>
      <c r="K84" s="51" t="n">
        <f aca="false">IF(G84&gt;0,AG84/G84,0)</f>
        <v>0.109917719508571</v>
      </c>
      <c r="L84" s="75" t="n">
        <f aca="false">H84/Settings!$B$16</f>
        <v>0.00107192964483427</v>
      </c>
      <c r="M84" s="76" t="n">
        <f aca="false">H84/Settings!$B$20</f>
        <v>4.16388003598847E-005</v>
      </c>
      <c r="N84" s="77" t="n">
        <f aca="false">E84*Settings!$B$3</f>
        <v>3.59327788151417</v>
      </c>
      <c r="O84" s="77" t="n">
        <f aca="false">IF(E84&gt;0,(AF84-N84)/SQRT(E84*Settings!$B$3*(1-Settings!$B$3)),0)</f>
        <v>1.32000874213903</v>
      </c>
      <c r="P84" s="77" t="n">
        <f aca="false">MAX(0,AF84-N84)</f>
        <v>2.40672211848583</v>
      </c>
      <c r="Q84" s="51" t="n">
        <f aca="false">IF(E84&gt;=Settings!$B$4,(AF84+Settings!$B$7*Settings!$B$3)/(E84+Settings!$B$7),Settings!$B$3)</f>
        <v>0.105715367640338</v>
      </c>
      <c r="R84" s="78" t="n">
        <f aca="false">PERCENTRANK($H$2:$H$1780,H84,6)</f>
        <v>0.907762</v>
      </c>
      <c r="S84" s="78" t="n">
        <f aca="false">PERCENTRANK($Q$2:$Q$1780,Q84,6)</f>
        <v>0.988189</v>
      </c>
      <c r="T84" s="78" t="n">
        <f aca="false">PERCENTRANK($F$2:$F$1780,F84,6)</f>
        <v>0.898763</v>
      </c>
      <c r="U84" s="79" t="n">
        <f aca="false">IF(F84&gt;0,ROUND((Settings!$B$8*T84+Settings!$B$9*R84+Settings!$B$10*S84)/SUM(Settings!$B$8:$B$10),10),0)</f>
        <v>0.9315713333</v>
      </c>
      <c r="V84" s="71" t="n">
        <f aca="false">IF(U84&gt;0,RANK(U84,$U$2:$U$1780)+COUNTIF($U$2:U84,U84)-1,"")</f>
        <v>83</v>
      </c>
      <c r="W84" s="71" t="str">
        <f aca="false">IF(V84="","",IF(V84&lt;=Settings!$B$11,"1 - Fix first",IF(V84&lt;=Settings!$B$12,"2 - Review","3 - Monitor")))</f>
        <v>2 - Review</v>
      </c>
      <c r="X84" s="71" t="str">
        <f aca="false">IF(AND(E84&gt;=Settings!$B$4,AF84&gt;=Settings!$B$5,O84&gt;=Settings!$B$6),"HIGH RATE","")</f>
        <v/>
      </c>
      <c r="Y84" s="71" t="n">
        <f aca="false">IF(F84&gt;0,RANK(F84,$F$2:$F$1780)+COUNTIF($F$2:F84,F84)-1,"")</f>
        <v>167</v>
      </c>
      <c r="Z84" s="71" t="n">
        <f aca="false">IF(H84&gt;0,RANK(H84,$H$2:$H$1780)+COUNTIF($H$2:H84,H84)-1,"")</f>
        <v>165</v>
      </c>
      <c r="AA84" s="71" t="n">
        <f aca="false">IF(AC84="","",RANK(AC84,$AC$2:$AC$1780)+COUNTIF($AC$2:AC84,AC84)-1)</f>
        <v>22</v>
      </c>
      <c r="AB84" s="71" t="str">
        <f aca="false">IF(AD84="","",RANK(AD84,$AD$2:$AD$1780)+COUNTIF($AD$2:AD84,AD84)-1)</f>
        <v/>
      </c>
      <c r="AC84" s="71" t="n">
        <f aca="false">IF(AND(AF84&gt;0,E84&gt;=Settings!$B$4),ROUND(J84,10),"")</f>
        <v>0.125</v>
      </c>
      <c r="AD84" s="71" t="str">
        <f aca="false">IF(X84="HIGH RATE",ROUND(O84,10),"")</f>
        <v/>
      </c>
      <c r="AE84" s="71" t="s">
        <v>59</v>
      </c>
      <c r="AF84" s="73" t="n">
        <f aca="false">SUMIFS(Detail!$L$2:$L$9168,Detail!$C$2:$C$9168,$A84)</f>
        <v>6</v>
      </c>
      <c r="AG84" s="74" t="n">
        <f aca="false">SUMIFS(Detail!$N$2:$N$9168,Detail!$C$2:$C$9168,$A84)</f>
        <v>536.36</v>
      </c>
    </row>
    <row r="85" customFormat="false" ht="15" hidden="false" customHeight="false" outlineLevel="0" collapsed="false">
      <c r="A85" s="71" t="s">
        <v>1076</v>
      </c>
      <c r="B85" s="71" t="s">
        <v>2568</v>
      </c>
      <c r="C85" s="71" t="s">
        <v>213</v>
      </c>
      <c r="D85" s="71" t="str">
        <f aca="false">IFERROR(INDEX('Brand Map'!$B$4:$B$125,MATCH(C85,'Brand Map'!$A$4:$A$125,0)),"Other")</f>
        <v>AU</v>
      </c>
      <c r="E85" s="73" t="n">
        <f aca="false">SUMIFS(Detail!$K$2:$K$9168,Detail!$C$2:$C$9168,$A85)</f>
        <v>109</v>
      </c>
      <c r="F85" s="73" t="n">
        <f aca="false">SUMIFS(Detail!$E$2:$E$9168,Detail!$C$2:$C$9168,$A85)</f>
        <v>9</v>
      </c>
      <c r="G85" s="74" t="n">
        <f aca="false">SUMIFS(Detail!$M$2:$M$9168,Detail!$C$2:$C$9168,$A85)</f>
        <v>10071.98</v>
      </c>
      <c r="H85" s="74" t="n">
        <f aca="false">SUMIFS(Detail!$D$2:$D$9168,Detail!$C$2:$C$9168,$A85)</f>
        <v>782.09</v>
      </c>
      <c r="I85" s="74" t="n">
        <v>54456.45</v>
      </c>
      <c r="J85" s="51" t="n">
        <f aca="false">IF(E85&gt;0,AF85/E85,0)</f>
        <v>0.0825688073394496</v>
      </c>
      <c r="K85" s="51" t="n">
        <f aca="false">IF(G85&gt;0,AG85/G85,0)</f>
        <v>0.0776500747618641</v>
      </c>
      <c r="L85" s="75" t="n">
        <f aca="false">H85/Settings!$B$16</f>
        <v>0.00156302754852792</v>
      </c>
      <c r="M85" s="76" t="n">
        <f aca="false">H85/Settings!$B$20</f>
        <v>6.0715357919051E-005</v>
      </c>
      <c r="N85" s="77" t="n">
        <f aca="false">E85*Settings!$B$3</f>
        <v>8.15973518927177</v>
      </c>
      <c r="O85" s="77" t="n">
        <f aca="false">IF(E85&gt;0,(AF85-N85)/SQRT(E85*Settings!$B$3*(1-Settings!$B$3)),0)</f>
        <v>0.305825999726816</v>
      </c>
      <c r="P85" s="77" t="n">
        <f aca="false">MAX(0,AF85-N85)</f>
        <v>0.840264810728229</v>
      </c>
      <c r="Q85" s="51" t="n">
        <f aca="false">IF(E85&gt;=Settings!$B$4,(AF85+Settings!$B$7*Settings!$B$3)/(E85+Settings!$B$7),Settings!$B$3)</f>
        <v>0.0809050264456573</v>
      </c>
      <c r="R85" s="78" t="n">
        <f aca="false">PERCENTRANK($H$2:$H$1780,H85,6)</f>
        <v>0.930821</v>
      </c>
      <c r="S85" s="78" t="n">
        <f aca="false">PERCENTRANK($Q$2:$Q$1780,Q85,6)</f>
        <v>0.946007</v>
      </c>
      <c r="T85" s="78" t="n">
        <f aca="false">PERCENTRANK($F$2:$F$1780,F85,6)</f>
        <v>0.917323</v>
      </c>
      <c r="U85" s="79" t="n">
        <f aca="false">IF(F85&gt;0,ROUND((Settings!$B$8*T85+Settings!$B$9*R85+Settings!$B$10*S85)/SUM(Settings!$B$8:$B$10),10),0)</f>
        <v>0.9313836667</v>
      </c>
      <c r="V85" s="71" t="n">
        <f aca="false">IF(U85&gt;0,RANK(U85,$U$2:$U$1780)+COUNTIF($U$2:U85,U85)-1,"")</f>
        <v>84</v>
      </c>
      <c r="W85" s="71" t="str">
        <f aca="false">IF(V85="","",IF(V85&lt;=Settings!$B$11,"1 - Fix first",IF(V85&lt;=Settings!$B$12,"2 - Review","3 - Monitor")))</f>
        <v>2 - Review</v>
      </c>
      <c r="X85" s="71" t="str">
        <f aca="false">IF(AND(E85&gt;=Settings!$B$4,AF85&gt;=Settings!$B$5,O85&gt;=Settings!$B$6),"HIGH RATE","")</f>
        <v/>
      </c>
      <c r="Y85" s="71" t="n">
        <f aca="false">IF(F85&gt;0,RANK(F85,$F$2:$F$1780)+COUNTIF($F$2:F85,F85)-1,"")</f>
        <v>143</v>
      </c>
      <c r="Z85" s="71" t="n">
        <f aca="false">IF(H85&gt;0,RANK(H85,$H$2:$H$1780)+COUNTIF($H$2:H85,H85)-1,"")</f>
        <v>124</v>
      </c>
      <c r="AA85" s="71" t="n">
        <f aca="false">IF(AC85="","",RANK(AC85,$AC$2:$AC$1780)+COUNTIF($AC$2:AC85,AC85)-1)</f>
        <v>95</v>
      </c>
      <c r="AB85" s="71" t="str">
        <f aca="false">IF(AD85="","",RANK(AD85,$AD$2:$AD$1780)+COUNTIF($AD$2:AD85,AD85)-1)</f>
        <v/>
      </c>
      <c r="AC85" s="71" t="n">
        <f aca="false">IF(AND(AF85&gt;0,E85&gt;=Settings!$B$4),ROUND(J85,10),"")</f>
        <v>0.0825688073</v>
      </c>
      <c r="AD85" s="71" t="str">
        <f aca="false">IF(X85="HIGH RATE",ROUND(O85,10),"")</f>
        <v/>
      </c>
      <c r="AE85" s="71" t="s">
        <v>59</v>
      </c>
      <c r="AF85" s="73" t="n">
        <f aca="false">SUMIFS(Detail!$L$2:$L$9168,Detail!$C$2:$C$9168,$A85)</f>
        <v>9</v>
      </c>
      <c r="AG85" s="74" t="n">
        <f aca="false">SUMIFS(Detail!$N$2:$N$9168,Detail!$C$2:$C$9168,$A85)</f>
        <v>782.09</v>
      </c>
    </row>
    <row r="86" customFormat="false" ht="15" hidden="false" customHeight="false" outlineLevel="0" collapsed="false">
      <c r="A86" s="71" t="s">
        <v>1293</v>
      </c>
      <c r="B86" s="71" t="s">
        <v>2569</v>
      </c>
      <c r="C86" s="71" t="s">
        <v>213</v>
      </c>
      <c r="D86" s="71" t="str">
        <f aca="false">IFERROR(INDEX('Brand Map'!$B$4:$B$125,MATCH(C86,'Brand Map'!$A$4:$A$125,0)),"Other")</f>
        <v>AU</v>
      </c>
      <c r="E86" s="73" t="n">
        <f aca="false">SUMIFS(Detail!$K$2:$K$9168,Detail!$C$2:$C$9168,$A86)</f>
        <v>81</v>
      </c>
      <c r="F86" s="73" t="n">
        <f aca="false">SUMIFS(Detail!$E$2:$E$9168,Detail!$C$2:$C$9168,$A86)</f>
        <v>7</v>
      </c>
      <c r="G86" s="74" t="n">
        <f aca="false">SUMIFS(Detail!$M$2:$M$9168,Detail!$C$2:$C$9168,$A86)</f>
        <v>7537.14</v>
      </c>
      <c r="H86" s="74" t="n">
        <f aca="false">SUMIFS(Detail!$D$2:$D$9168,Detail!$C$2:$C$9168,$A86)</f>
        <v>645.14</v>
      </c>
      <c r="I86" s="74" t="n">
        <v>16437.65</v>
      </c>
      <c r="J86" s="51" t="n">
        <f aca="false">IF(E86&gt;0,AF86/E86,0)</f>
        <v>0.0864197530864198</v>
      </c>
      <c r="K86" s="51" t="n">
        <f aca="false">IF(G86&gt;0,AG86/G86,0)</f>
        <v>0.0855948012110695</v>
      </c>
      <c r="L86" s="75" t="n">
        <f aca="false">H86/Settings!$B$16</f>
        <v>0.00128932935168242</v>
      </c>
      <c r="M86" s="76" t="n">
        <f aca="false">H86/Settings!$B$20</f>
        <v>5.00836297713775E-005</v>
      </c>
      <c r="N86" s="77" t="n">
        <f aca="false">E86*Settings!$B$3</f>
        <v>6.06365642505517</v>
      </c>
      <c r="O86" s="77" t="n">
        <f aca="false">IF(E86&gt;0,(AF86-N86)/SQRT(E86*Settings!$B$3*(1-Settings!$B$3)),0)</f>
        <v>0.395334032329728</v>
      </c>
      <c r="P86" s="77" t="n">
        <f aca="false">MAX(0,AF86-N86)</f>
        <v>0.93634357494483</v>
      </c>
      <c r="Q86" s="51" t="n">
        <f aca="false">IF(E86&gt;=Settings!$B$4,(AF86+Settings!$B$7*Settings!$B$3)/(E86+Settings!$B$7),Settings!$B$3)</f>
        <v>0.0832954835670843</v>
      </c>
      <c r="R86" s="78" t="n">
        <f aca="false">PERCENTRANK($H$2:$H$1780,H86,6)</f>
        <v>0.917323</v>
      </c>
      <c r="S86" s="78" t="n">
        <f aca="false">PERCENTRANK($Q$2:$Q$1780,Q86,6)</f>
        <v>0.955006</v>
      </c>
      <c r="T86" s="78" t="n">
        <f aca="false">PERCENTRANK($F$2:$F$1780,F86,6)</f>
        <v>0.908324</v>
      </c>
      <c r="U86" s="79" t="n">
        <f aca="false">IF(F86&gt;0,ROUND((Settings!$B$8*T86+Settings!$B$9*R86+Settings!$B$10*S86)/SUM(Settings!$B$8:$B$10),10),0)</f>
        <v>0.9268843333</v>
      </c>
      <c r="V86" s="71" t="n">
        <f aca="false">IF(U86&gt;0,RANK(U86,$U$2:$U$1780)+COUNTIF($U$2:U86,U86)-1,"")</f>
        <v>85</v>
      </c>
      <c r="W86" s="71" t="str">
        <f aca="false">IF(V86="","",IF(V86&lt;=Settings!$B$11,"1 - Fix first",IF(V86&lt;=Settings!$B$12,"2 - Review","3 - Monitor")))</f>
        <v>2 - Review</v>
      </c>
      <c r="X86" s="71" t="str">
        <f aca="false">IF(AND(E86&gt;=Settings!$B$4,AF86&gt;=Settings!$B$5,O86&gt;=Settings!$B$6),"HIGH RATE","")</f>
        <v/>
      </c>
      <c r="Y86" s="71" t="n">
        <f aca="false">IF(F86&gt;0,RANK(F86,$F$2:$F$1780)+COUNTIF($F$2:F86,F86)-1,"")</f>
        <v>158</v>
      </c>
      <c r="Z86" s="71" t="n">
        <f aca="false">IF(H86&gt;0,RANK(H86,$H$2:$H$1780)+COUNTIF($H$2:H86,H86)-1,"")</f>
        <v>148</v>
      </c>
      <c r="AA86" s="71" t="n">
        <f aca="false">IF(AC86="","",RANK(AC86,$AC$2:$AC$1780)+COUNTIF($AC$2:AC86,AC86)-1)</f>
        <v>84</v>
      </c>
      <c r="AB86" s="71" t="str">
        <f aca="false">IF(AD86="","",RANK(AD86,$AD$2:$AD$1780)+COUNTIF($AD$2:AD86,AD86)-1)</f>
        <v/>
      </c>
      <c r="AC86" s="71" t="n">
        <f aca="false">IF(AND(AF86&gt;0,E86&gt;=Settings!$B$4),ROUND(J86,10),"")</f>
        <v>0.0864197531</v>
      </c>
      <c r="AD86" s="71" t="str">
        <f aca="false">IF(X86="HIGH RATE",ROUND(O86,10),"")</f>
        <v/>
      </c>
      <c r="AE86" s="71" t="s">
        <v>59</v>
      </c>
      <c r="AF86" s="73" t="n">
        <f aca="false">SUMIFS(Detail!$L$2:$L$9168,Detail!$C$2:$C$9168,$A86)</f>
        <v>7</v>
      </c>
      <c r="AG86" s="74" t="n">
        <f aca="false">SUMIFS(Detail!$N$2:$N$9168,Detail!$C$2:$C$9168,$A86)</f>
        <v>645.14</v>
      </c>
    </row>
    <row r="87" customFormat="false" ht="15" hidden="false" customHeight="false" outlineLevel="0" collapsed="false">
      <c r="A87" s="71" t="s">
        <v>2221</v>
      </c>
      <c r="B87" s="71" t="s">
        <v>2570</v>
      </c>
      <c r="C87" s="71" t="s">
        <v>597</v>
      </c>
      <c r="D87" s="71" t="str">
        <f aca="false">IFERROR(INDEX('Brand Map'!$B$4:$B$125,MATCH(C87,'Brand Map'!$A$4:$A$125,0)),"Other")</f>
        <v>Other (small prefixes)</v>
      </c>
      <c r="E87" s="73" t="n">
        <f aca="false">SUMIFS(Detail!$K$2:$K$9168,Detail!$C$2:$C$9168,$A87)</f>
        <v>39</v>
      </c>
      <c r="F87" s="73" t="n">
        <f aca="false">SUMIFS(Detail!$E$2:$E$9168,Detail!$C$2:$C$9168,$A87)</f>
        <v>5</v>
      </c>
      <c r="G87" s="74" t="n">
        <f aca="false">SUMIFS(Detail!$M$2:$M$9168,Detail!$C$2:$C$9168,$A87)</f>
        <v>3037.66</v>
      </c>
      <c r="H87" s="74" t="n">
        <f aca="false">SUMIFS(Detail!$D$2:$D$9168,Detail!$C$2:$C$9168,$A87)</f>
        <v>381.59</v>
      </c>
      <c r="I87" s="74" t="n">
        <v>2619.61</v>
      </c>
      <c r="J87" s="51" t="n">
        <f aca="false">IF(E87&gt;0,AF87/E87,0)</f>
        <v>0.128205128205128</v>
      </c>
      <c r="K87" s="51" t="n">
        <f aca="false">IF(G87&gt;0,AG87/G87,0)</f>
        <v>0.125619720442709</v>
      </c>
      <c r="L87" s="75" t="n">
        <f aca="false">H87/Settings!$B$16</f>
        <v>0.000762617706712487</v>
      </c>
      <c r="M87" s="76" t="n">
        <f aca="false">H87/Settings!$B$20</f>
        <v>2.96236666219114E-005</v>
      </c>
      <c r="N87" s="77" t="n">
        <f aca="false">E87*Settings!$B$3</f>
        <v>2.91953827873027</v>
      </c>
      <c r="O87" s="77" t="n">
        <f aca="false">IF(E87&gt;0,(AF87-N87)/SQRT(E87*Settings!$B$3*(1-Settings!$B$3)),0)</f>
        <v>1.26589855143505</v>
      </c>
      <c r="P87" s="77" t="n">
        <f aca="false">MAX(0,AF87-N87)</f>
        <v>2.08046172126973</v>
      </c>
      <c r="Q87" s="51" t="n">
        <f aca="false">IF(E87&gt;=Settings!$B$4,(AF87+Settings!$B$7*Settings!$B$3)/(E87+Settings!$B$7),Settings!$B$3)</f>
        <v>0.105011575013715</v>
      </c>
      <c r="R87" s="78" t="n">
        <f aca="false">PERCENTRANK($H$2:$H$1780,H87,6)</f>
        <v>0.886389</v>
      </c>
      <c r="S87" s="78" t="n">
        <f aca="false">PERCENTRANK($Q$2:$Q$1780,Q87,6)</f>
        <v>0.986502</v>
      </c>
      <c r="T87" s="78" t="n">
        <f aca="false">PERCENTRANK($F$2:$F$1780,F87,6)</f>
        <v>0.889764</v>
      </c>
      <c r="U87" s="79" t="n">
        <f aca="false">IF(F87&gt;0,ROUND((Settings!$B$8*T87+Settings!$B$9*R87+Settings!$B$10*S87)/SUM(Settings!$B$8:$B$10),10),0)</f>
        <v>0.920885</v>
      </c>
      <c r="V87" s="71" t="n">
        <f aca="false">IF(U87&gt;0,RANK(U87,$U$2:$U$1780)+COUNTIF($U$2:U87,U87)-1,"")</f>
        <v>86</v>
      </c>
      <c r="W87" s="71" t="str">
        <f aca="false">IF(V87="","",IF(V87&lt;=Settings!$B$11,"1 - Fix first",IF(V87&lt;=Settings!$B$12,"2 - Review","3 - Monitor")))</f>
        <v>2 - Review</v>
      </c>
      <c r="X87" s="71" t="str">
        <f aca="false">IF(AND(E87&gt;=Settings!$B$4,AF87&gt;=Settings!$B$5,O87&gt;=Settings!$B$6),"HIGH RATE","")</f>
        <v/>
      </c>
      <c r="Y87" s="71" t="n">
        <f aca="false">IF(F87&gt;0,RANK(F87,$F$2:$F$1780)+COUNTIF($F$2:F87,F87)-1,"")</f>
        <v>182</v>
      </c>
      <c r="Z87" s="71" t="n">
        <f aca="false">IF(H87&gt;0,RANK(H87,$H$2:$H$1780)+COUNTIF($H$2:H87,H87)-1,"")</f>
        <v>203</v>
      </c>
      <c r="AA87" s="71" t="n">
        <f aca="false">IF(AC87="","",RANK(AC87,$AC$2:$AC$1780)+COUNTIF($AC$2:AC87,AC87)-1)</f>
        <v>15</v>
      </c>
      <c r="AB87" s="71" t="str">
        <f aca="false">IF(AD87="","",RANK(AD87,$AD$2:$AD$1780)+COUNTIF($AD$2:AD87,AD87)-1)</f>
        <v/>
      </c>
      <c r="AC87" s="71" t="n">
        <f aca="false">IF(AND(AF87&gt;0,E87&gt;=Settings!$B$4),ROUND(J87,10),"")</f>
        <v>0.1282051282</v>
      </c>
      <c r="AD87" s="71" t="str">
        <f aca="false">IF(X87="HIGH RATE",ROUND(O87,10),"")</f>
        <v/>
      </c>
      <c r="AE87" s="71" t="s">
        <v>60</v>
      </c>
      <c r="AF87" s="73" t="n">
        <f aca="false">SUMIFS(Detail!$L$2:$L$9168,Detail!$C$2:$C$9168,$A87)</f>
        <v>5</v>
      </c>
      <c r="AG87" s="74" t="n">
        <f aca="false">SUMIFS(Detail!$N$2:$N$9168,Detail!$C$2:$C$9168,$A87)</f>
        <v>381.59</v>
      </c>
    </row>
    <row r="88" customFormat="false" ht="15" hidden="false" customHeight="false" outlineLevel="0" collapsed="false">
      <c r="A88" s="71" t="s">
        <v>1845</v>
      </c>
      <c r="B88" s="71" t="s">
        <v>2571</v>
      </c>
      <c r="C88" s="71" t="s">
        <v>213</v>
      </c>
      <c r="D88" s="71" t="str">
        <f aca="false">IFERROR(INDEX('Brand Map'!$B$4:$B$125,MATCH(C88,'Brand Map'!$A$4:$A$125,0)),"Other")</f>
        <v>AU</v>
      </c>
      <c r="E88" s="73" t="n">
        <f aca="false">SUMIFS(Detail!$K$2:$K$9168,Detail!$C$2:$C$9168,$A88)</f>
        <v>41</v>
      </c>
      <c r="F88" s="73" t="n">
        <f aca="false">SUMIFS(Detail!$E$2:$E$9168,Detail!$C$2:$C$9168,$A88)</f>
        <v>5</v>
      </c>
      <c r="G88" s="74" t="n">
        <f aca="false">SUMIFS(Detail!$M$2:$M$9168,Detail!$C$2:$C$9168,$A88)</f>
        <v>4402.68</v>
      </c>
      <c r="H88" s="74" t="n">
        <f aca="false">SUMIFS(Detail!$D$2:$D$9168,Detail!$C$2:$C$9168,$A88)</f>
        <v>507.11</v>
      </c>
      <c r="I88" s="74" t="n">
        <v>10683.77</v>
      </c>
      <c r="J88" s="51" t="n">
        <f aca="false">IF(E88&gt;0,AF88/E88,0)</f>
        <v>0.0975609756097561</v>
      </c>
      <c r="K88" s="51" t="n">
        <f aca="false">IF(G88&gt;0,AG88/G88,0)</f>
        <v>0.092986544559223</v>
      </c>
      <c r="L88" s="75" t="n">
        <f aca="false">H88/Settings!$B$16</f>
        <v>0.00101347274627472</v>
      </c>
      <c r="M88" s="76" t="n">
        <f aca="false">H88/Settings!$B$20</f>
        <v>3.93680588606554E-005</v>
      </c>
      <c r="N88" s="77" t="n">
        <f aca="false">E88*Settings!$B$3</f>
        <v>3.06925819046002</v>
      </c>
      <c r="O88" s="77" t="n">
        <f aca="false">IF(E88&gt;0,(AF88-N88)/SQRT(E88*Settings!$B$3*(1-Settings!$B$3)),0)</f>
        <v>0.552342894705709</v>
      </c>
      <c r="P88" s="77" t="n">
        <f aca="false">MAX(0,AF88-N88)</f>
        <v>0.930741809539976</v>
      </c>
      <c r="Q88" s="51" t="n">
        <f aca="false">IF(E88&gt;=Settings!$B$4,(AF88+Settings!$B$7*Settings!$B$3)/(E88+Settings!$B$7),Settings!$B$3)</f>
        <v>0.0879689954358642</v>
      </c>
      <c r="R88" s="78" t="n">
        <f aca="false">PERCENTRANK($H$2:$H$1780,H88,6)</f>
        <v>0.903262</v>
      </c>
      <c r="S88" s="78" t="n">
        <f aca="false">PERCENTRANK($Q$2:$Q$1780,Q88,6)</f>
        <v>0.963442</v>
      </c>
      <c r="T88" s="78" t="n">
        <f aca="false">PERCENTRANK($F$2:$F$1780,F88,6)</f>
        <v>0.889764</v>
      </c>
      <c r="U88" s="79" t="n">
        <f aca="false">IF(F88&gt;0,ROUND((Settings!$B$8*T88+Settings!$B$9*R88+Settings!$B$10*S88)/SUM(Settings!$B$8:$B$10),10),0)</f>
        <v>0.9188226667</v>
      </c>
      <c r="V88" s="71" t="n">
        <f aca="false">IF(U88&gt;0,RANK(U88,$U$2:$U$1780)+COUNTIF($U$2:U88,U88)-1,"")</f>
        <v>87</v>
      </c>
      <c r="W88" s="71" t="str">
        <f aca="false">IF(V88="","",IF(V88&lt;=Settings!$B$11,"1 - Fix first",IF(V88&lt;=Settings!$B$12,"2 - Review","3 - Monitor")))</f>
        <v>2 - Review</v>
      </c>
      <c r="X88" s="71" t="str">
        <f aca="false">IF(AND(E88&gt;=Settings!$B$4,AF88&gt;=Settings!$B$5,O88&gt;=Settings!$B$6),"HIGH RATE","")</f>
        <v/>
      </c>
      <c r="Y88" s="71" t="n">
        <f aca="false">IF(F88&gt;0,RANK(F88,$F$2:$F$1780)+COUNTIF($F$2:F88,F88)-1,"")</f>
        <v>183</v>
      </c>
      <c r="Z88" s="71" t="n">
        <f aca="false">IF(H88&gt;0,RANK(H88,$H$2:$H$1780)+COUNTIF($H$2:H88,H88)-1,"")</f>
        <v>173</v>
      </c>
      <c r="AA88" s="71" t="n">
        <f aca="false">IF(AC88="","",RANK(AC88,$AC$2:$AC$1780)+COUNTIF($AC$2:AC88,AC88)-1)</f>
        <v>53</v>
      </c>
      <c r="AB88" s="71" t="str">
        <f aca="false">IF(AD88="","",RANK(AD88,$AD$2:$AD$1780)+COUNTIF($AD$2:AD88,AD88)-1)</f>
        <v/>
      </c>
      <c r="AC88" s="71" t="n">
        <f aca="false">IF(AND(AF88&gt;0,E88&gt;=Settings!$B$4),ROUND(J88,10),"")</f>
        <v>0.0975609756</v>
      </c>
      <c r="AD88" s="71" t="str">
        <f aca="false">IF(X88="HIGH RATE",ROUND(O88,10),"")</f>
        <v/>
      </c>
      <c r="AE88" s="71" t="s">
        <v>59</v>
      </c>
      <c r="AF88" s="73" t="n">
        <f aca="false">SUMIFS(Detail!$L$2:$L$9168,Detail!$C$2:$C$9168,$A88)</f>
        <v>4</v>
      </c>
      <c r="AG88" s="74" t="n">
        <f aca="false">SUMIFS(Detail!$N$2:$N$9168,Detail!$C$2:$C$9168,$A88)</f>
        <v>409.39</v>
      </c>
    </row>
    <row r="89" customFormat="false" ht="15" hidden="false" customHeight="false" outlineLevel="0" collapsed="false">
      <c r="A89" s="71" t="s">
        <v>1248</v>
      </c>
      <c r="B89" s="71" t="s">
        <v>2572</v>
      </c>
      <c r="C89" s="71" t="s">
        <v>221</v>
      </c>
      <c r="D89" s="71" t="str">
        <f aca="false">IFERROR(INDEX('Brand Map'!$B$4:$B$125,MATCH(C89,'Brand Map'!$A$4:$A$125,0)),"Other")</f>
        <v>DC</v>
      </c>
      <c r="E89" s="73" t="n">
        <f aca="false">SUMIFS(Detail!$K$2:$K$9168,Detail!$C$2:$C$9168,$A89)</f>
        <v>59</v>
      </c>
      <c r="F89" s="73" t="n">
        <f aca="false">SUMIFS(Detail!$E$2:$E$9168,Detail!$C$2:$C$9168,$A89)</f>
        <v>6</v>
      </c>
      <c r="G89" s="74" t="n">
        <f aca="false">SUMIFS(Detail!$M$2:$M$9168,Detail!$C$2:$C$9168,$A89)</f>
        <v>4528.96</v>
      </c>
      <c r="H89" s="74" t="n">
        <f aca="false">SUMIFS(Detail!$D$2:$D$9168,Detail!$C$2:$C$9168,$A89)</f>
        <v>466.03</v>
      </c>
      <c r="I89" s="74" t="n">
        <v>9540.36</v>
      </c>
      <c r="J89" s="51" t="n">
        <f aca="false">IF(E89&gt;0,AF89/E89,0)</f>
        <v>0.0847457627118644</v>
      </c>
      <c r="K89" s="51" t="n">
        <f aca="false">IF(G89&gt;0,AG89/G89,0)</f>
        <v>0.0766334875998022</v>
      </c>
      <c r="L89" s="75" t="n">
        <f aca="false">H89/Settings!$B$16</f>
        <v>0.000931373279853299</v>
      </c>
      <c r="M89" s="76" t="n">
        <f aca="false">H89/Settings!$B$20</f>
        <v>3.61789285772934E-005</v>
      </c>
      <c r="N89" s="77" t="n">
        <f aca="false">E89*Settings!$B$3</f>
        <v>4.41673739602784</v>
      </c>
      <c r="O89" s="77" t="n">
        <f aca="false">IF(E89&gt;0,(AF89-N89)/SQRT(E89*Settings!$B$3*(1-Settings!$B$3)),0)</f>
        <v>0.28854237586653</v>
      </c>
      <c r="P89" s="77" t="n">
        <f aca="false">MAX(0,AF89-N89)</f>
        <v>0.583262603972161</v>
      </c>
      <c r="Q89" s="51" t="n">
        <f aca="false">IF(E89&gt;=Settings!$B$4,(AF89+Settings!$B$7*Settings!$B$3)/(E89+Settings!$B$7),Settings!$B$3)</f>
        <v>0.0814134682690602</v>
      </c>
      <c r="R89" s="78" t="n">
        <f aca="false">PERCENTRANK($H$2:$H$1780,H89,6)</f>
        <v>0.898763</v>
      </c>
      <c r="S89" s="78" t="n">
        <f aca="false">PERCENTRANK($Q$2:$Q$1780,Q89,6)</f>
        <v>0.948256</v>
      </c>
      <c r="T89" s="78" t="n">
        <f aca="false">PERCENTRANK($F$2:$F$1780,F89,6)</f>
        <v>0.898763</v>
      </c>
      <c r="U89" s="79" t="n">
        <f aca="false">IF(F89&gt;0,ROUND((Settings!$B$8*T89+Settings!$B$9*R89+Settings!$B$10*S89)/SUM(Settings!$B$8:$B$10),10),0)</f>
        <v>0.9152606667</v>
      </c>
      <c r="V89" s="71" t="n">
        <f aca="false">IF(U89&gt;0,RANK(U89,$U$2:$U$1780)+COUNTIF($U$2:U89,U89)-1,"")</f>
        <v>88</v>
      </c>
      <c r="W89" s="71" t="str">
        <f aca="false">IF(V89="","",IF(V89&lt;=Settings!$B$11,"1 - Fix first",IF(V89&lt;=Settings!$B$12,"2 - Review","3 - Monitor")))</f>
        <v>2 - Review</v>
      </c>
      <c r="X89" s="71" t="str">
        <f aca="false">IF(AND(E89&gt;=Settings!$B$4,AF89&gt;=Settings!$B$5,O89&gt;=Settings!$B$6),"HIGH RATE","")</f>
        <v/>
      </c>
      <c r="Y89" s="71" t="n">
        <f aca="false">IF(F89&gt;0,RANK(F89,$F$2:$F$1780)+COUNTIF($F$2:F89,F89)-1,"")</f>
        <v>168</v>
      </c>
      <c r="Z89" s="71" t="n">
        <f aca="false">IF(H89&gt;0,RANK(H89,$H$2:$H$1780)+COUNTIF($H$2:H89,H89)-1,"")</f>
        <v>181</v>
      </c>
      <c r="AA89" s="71" t="n">
        <f aca="false">IF(AC89="","",RANK(AC89,$AC$2:$AC$1780)+COUNTIF($AC$2:AC89,AC89)-1)</f>
        <v>89</v>
      </c>
      <c r="AB89" s="71" t="str">
        <f aca="false">IF(AD89="","",RANK(AD89,$AD$2:$AD$1780)+COUNTIF($AD$2:AD89,AD89)-1)</f>
        <v/>
      </c>
      <c r="AC89" s="71" t="n">
        <f aca="false">IF(AND(AF89&gt;0,E89&gt;=Settings!$B$4),ROUND(J89,10),"")</f>
        <v>0.0847457627</v>
      </c>
      <c r="AD89" s="71" t="str">
        <f aca="false">IF(X89="HIGH RATE",ROUND(O89,10),"")</f>
        <v/>
      </c>
      <c r="AE89" s="71" t="s">
        <v>59</v>
      </c>
      <c r="AF89" s="73" t="n">
        <f aca="false">SUMIFS(Detail!$L$2:$L$9168,Detail!$C$2:$C$9168,$A89)</f>
        <v>5</v>
      </c>
      <c r="AG89" s="74" t="n">
        <f aca="false">SUMIFS(Detail!$N$2:$N$9168,Detail!$C$2:$C$9168,$A89)</f>
        <v>347.07</v>
      </c>
    </row>
    <row r="90" customFormat="false" ht="15" hidden="false" customHeight="false" outlineLevel="0" collapsed="false">
      <c r="A90" s="71" t="s">
        <v>1142</v>
      </c>
      <c r="B90" s="71" t="s">
        <v>2573</v>
      </c>
      <c r="C90" s="71" t="s">
        <v>213</v>
      </c>
      <c r="D90" s="71" t="str">
        <f aca="false">IFERROR(INDEX('Brand Map'!$B$4:$B$125,MATCH(C90,'Brand Map'!$A$4:$A$125,0)),"Other")</f>
        <v>AU</v>
      </c>
      <c r="E90" s="73" t="n">
        <f aca="false">SUMIFS(Detail!$K$2:$K$9168,Detail!$C$2:$C$9168,$A90)</f>
        <v>45</v>
      </c>
      <c r="F90" s="73" t="n">
        <f aca="false">SUMIFS(Detail!$E$2:$E$9168,Detail!$C$2:$C$9168,$A90)</f>
        <v>6</v>
      </c>
      <c r="G90" s="74" t="n">
        <f aca="false">SUMIFS(Detail!$M$2:$M$9168,Detail!$C$2:$C$9168,$A90)</f>
        <v>3170.53</v>
      </c>
      <c r="H90" s="74" t="n">
        <f aca="false">SUMIFS(Detail!$D$2:$D$9168,Detail!$C$2:$C$9168,$A90)</f>
        <v>413.36</v>
      </c>
      <c r="I90" s="74" t="n">
        <v>7270.19</v>
      </c>
      <c r="J90" s="51" t="n">
        <f aca="false">IF(E90&gt;0,AF90/E90,0)</f>
        <v>0.0888888888888889</v>
      </c>
      <c r="K90" s="51" t="n">
        <f aca="false">IF(G90&gt;0,AG90/G90,0)</f>
        <v>0.0902625113151429</v>
      </c>
      <c r="L90" s="75" t="n">
        <f aca="false">H90/Settings!$B$16</f>
        <v>0.000826110891917172</v>
      </c>
      <c r="M90" s="76" t="n">
        <f aca="false">H90/Settings!$B$20</f>
        <v>3.20900412349205E-005</v>
      </c>
      <c r="N90" s="77" t="n">
        <f aca="false">E90*Settings!$B$3</f>
        <v>3.36869801391954</v>
      </c>
      <c r="O90" s="77" t="n">
        <f aca="false">IF(E90&gt;0,(AF90-N90)/SQRT(E90*Settings!$B$3*(1-Settings!$B$3)),0)</f>
        <v>0.357604006276255</v>
      </c>
      <c r="P90" s="77" t="n">
        <f aca="false">MAX(0,AF90-N90)</f>
        <v>0.631301986080461</v>
      </c>
      <c r="Q90" s="51" t="n">
        <f aca="false">IF(E90&gt;=Settings!$B$4,(AF90+Settings!$B$7*Settings!$B$3)/(E90+Settings!$B$7),Settings!$B$3)</f>
        <v>0.0832773156792848</v>
      </c>
      <c r="R90" s="78" t="n">
        <f aca="false">PERCENTRANK($H$2:$H$1780,H90,6)</f>
        <v>0.892013</v>
      </c>
      <c r="S90" s="78" t="n">
        <f aca="false">PERCENTRANK($Q$2:$Q$1780,Q90,6)</f>
        <v>0.953318</v>
      </c>
      <c r="T90" s="78" t="n">
        <f aca="false">PERCENTRANK($F$2:$F$1780,F90,6)</f>
        <v>0.898763</v>
      </c>
      <c r="U90" s="79" t="n">
        <f aca="false">IF(F90&gt;0,ROUND((Settings!$B$8*T90+Settings!$B$9*R90+Settings!$B$10*S90)/SUM(Settings!$B$8:$B$10),10),0)</f>
        <v>0.914698</v>
      </c>
      <c r="V90" s="71" t="n">
        <f aca="false">IF(U90&gt;0,RANK(U90,$U$2:$U$1780)+COUNTIF($U$2:U90,U90)-1,"")</f>
        <v>89</v>
      </c>
      <c r="W90" s="71" t="str">
        <f aca="false">IF(V90="","",IF(V90&lt;=Settings!$B$11,"1 - Fix first",IF(V90&lt;=Settings!$B$12,"2 - Review","3 - Monitor")))</f>
        <v>2 - Review</v>
      </c>
      <c r="X90" s="71" t="str">
        <f aca="false">IF(AND(E90&gt;=Settings!$B$4,AF90&gt;=Settings!$B$5,O90&gt;=Settings!$B$6),"HIGH RATE","")</f>
        <v/>
      </c>
      <c r="Y90" s="71" t="n">
        <f aca="false">IF(F90&gt;0,RANK(F90,$F$2:$F$1780)+COUNTIF($F$2:F90,F90)-1,"")</f>
        <v>169</v>
      </c>
      <c r="Z90" s="71" t="n">
        <f aca="false">IF(H90&gt;0,RANK(H90,$H$2:$H$1780)+COUNTIF($H$2:H90,H90)-1,"")</f>
        <v>193</v>
      </c>
      <c r="AA90" s="71" t="n">
        <f aca="false">IF(AC90="","",RANK(AC90,$AC$2:$AC$1780)+COUNTIF($AC$2:AC90,AC90)-1)</f>
        <v>76</v>
      </c>
      <c r="AB90" s="71" t="str">
        <f aca="false">IF(AD90="","",RANK(AD90,$AD$2:$AD$1780)+COUNTIF($AD$2:AD90,AD90)-1)</f>
        <v/>
      </c>
      <c r="AC90" s="71" t="n">
        <f aca="false">IF(AND(AF90&gt;0,E90&gt;=Settings!$B$4),ROUND(J90,10),"")</f>
        <v>0.0888888889</v>
      </c>
      <c r="AD90" s="71" t="str">
        <f aca="false">IF(X90="HIGH RATE",ROUND(O90,10),"")</f>
        <v/>
      </c>
      <c r="AE90" s="71" t="s">
        <v>59</v>
      </c>
      <c r="AF90" s="73" t="n">
        <f aca="false">SUMIFS(Detail!$L$2:$L$9168,Detail!$C$2:$C$9168,$A90)</f>
        <v>4</v>
      </c>
      <c r="AG90" s="74" t="n">
        <f aca="false">SUMIFS(Detail!$N$2:$N$9168,Detail!$C$2:$C$9168,$A90)</f>
        <v>286.18</v>
      </c>
    </row>
    <row r="91" customFormat="false" ht="15" hidden="false" customHeight="false" outlineLevel="0" collapsed="false">
      <c r="A91" s="71" t="s">
        <v>1282</v>
      </c>
      <c r="B91" s="71" t="s">
        <v>2574</v>
      </c>
      <c r="C91" s="71" t="s">
        <v>235</v>
      </c>
      <c r="D91" s="71" t="str">
        <f aca="false">IFERROR(INDEX('Brand Map'!$B$4:$B$125,MATCH(C91,'Brand Map'!$A$4:$A$125,0)),"Other")</f>
        <v>AURP</v>
      </c>
      <c r="E91" s="73" t="n">
        <f aca="false">SUMIFS(Detail!$K$2:$K$9168,Detail!$C$2:$C$9168,$A91)</f>
        <v>81</v>
      </c>
      <c r="F91" s="73" t="n">
        <f aca="false">SUMIFS(Detail!$E$2:$E$9168,Detail!$C$2:$C$9168,$A91)</f>
        <v>11</v>
      </c>
      <c r="G91" s="74" t="n">
        <f aca="false">SUMIFS(Detail!$M$2:$M$9168,Detail!$C$2:$C$9168,$A91)</f>
        <v>2279.1</v>
      </c>
      <c r="H91" s="74" t="n">
        <f aca="false">SUMIFS(Detail!$D$2:$D$9168,Detail!$C$2:$C$9168,$A91)</f>
        <v>296.44</v>
      </c>
      <c r="I91" s="74" t="n">
        <v>8253.21</v>
      </c>
      <c r="J91" s="51" t="n">
        <f aca="false">IF(E91&gt;0,AF91/E91,0)</f>
        <v>0.0864197530864198</v>
      </c>
      <c r="K91" s="51" t="n">
        <f aca="false">IF(G91&gt;0,AG91/G91,0)</f>
        <v>0.0808696415251635</v>
      </c>
      <c r="L91" s="75" t="n">
        <f aca="false">H91/Settings!$B$16</f>
        <v>0.000592443179794674</v>
      </c>
      <c r="M91" s="76" t="n">
        <f aca="false">H91/Settings!$B$20</f>
        <v>2.30132858130439E-005</v>
      </c>
      <c r="N91" s="77" t="n">
        <f aca="false">E91*Settings!$B$3</f>
        <v>6.06365642505517</v>
      </c>
      <c r="O91" s="77" t="n">
        <f aca="false">IF(E91&gt;0,(AF91-N91)/SQRT(E91*Settings!$B$3*(1-Settings!$B$3)),0)</f>
        <v>0.395334032329728</v>
      </c>
      <c r="P91" s="77" t="n">
        <f aca="false">MAX(0,AF91-N91)</f>
        <v>0.93634357494483</v>
      </c>
      <c r="Q91" s="51" t="n">
        <f aca="false">IF(E91&gt;=Settings!$B$4,(AF91+Settings!$B$7*Settings!$B$3)/(E91+Settings!$B$7),Settings!$B$3)</f>
        <v>0.0832954835670843</v>
      </c>
      <c r="R91" s="78" t="n">
        <f aca="false">PERCENTRANK($H$2:$H$1780,H91,6)</f>
        <v>0.862205</v>
      </c>
      <c r="S91" s="78" t="n">
        <f aca="false">PERCENTRANK($Q$2:$Q$1780,Q91,6)</f>
        <v>0.955006</v>
      </c>
      <c r="T91" s="78" t="n">
        <f aca="false">PERCENTRANK($F$2:$F$1780,F91,6)</f>
        <v>0.925759</v>
      </c>
      <c r="U91" s="79" t="n">
        <f aca="false">IF(F91&gt;0,ROUND((Settings!$B$8*T91+Settings!$B$9*R91+Settings!$B$10*S91)/SUM(Settings!$B$8:$B$10),10),0)</f>
        <v>0.9143233333</v>
      </c>
      <c r="V91" s="71" t="n">
        <f aca="false">IF(U91&gt;0,RANK(U91,$U$2:$U$1780)+COUNTIF($U$2:U91,U91)-1,"")</f>
        <v>90</v>
      </c>
      <c r="W91" s="71" t="str">
        <f aca="false">IF(V91="","",IF(V91&lt;=Settings!$B$11,"1 - Fix first",IF(V91&lt;=Settings!$B$12,"2 - Review","3 - Monitor")))</f>
        <v>2 - Review</v>
      </c>
      <c r="X91" s="71" t="str">
        <f aca="false">IF(AND(E91&gt;=Settings!$B$4,AF91&gt;=Settings!$B$5,O91&gt;=Settings!$B$6),"HIGH RATE","")</f>
        <v/>
      </c>
      <c r="Y91" s="71" t="n">
        <f aca="false">IF(F91&gt;0,RANK(F91,$F$2:$F$1780)+COUNTIF($F$2:F91,F91)-1,"")</f>
        <v>128</v>
      </c>
      <c r="Z91" s="71" t="n">
        <f aca="false">IF(H91&gt;0,RANK(H91,$H$2:$H$1780)+COUNTIF($H$2:H91,H91)-1,"")</f>
        <v>246</v>
      </c>
      <c r="AA91" s="71" t="n">
        <f aca="false">IF(AC91="","",RANK(AC91,$AC$2:$AC$1780)+COUNTIF($AC$2:AC91,AC91)-1)</f>
        <v>85</v>
      </c>
      <c r="AB91" s="71" t="str">
        <f aca="false">IF(AD91="","",RANK(AD91,$AD$2:$AD$1780)+COUNTIF($AD$2:AD91,AD91)-1)</f>
        <v/>
      </c>
      <c r="AC91" s="71" t="n">
        <f aca="false">IF(AND(AF91&gt;0,E91&gt;=Settings!$B$4),ROUND(J91,10),"")</f>
        <v>0.0864197531</v>
      </c>
      <c r="AD91" s="71" t="str">
        <f aca="false">IF(X91="HIGH RATE",ROUND(O91,10),"")</f>
        <v/>
      </c>
      <c r="AE91" s="71" t="s">
        <v>59</v>
      </c>
      <c r="AF91" s="73" t="n">
        <f aca="false">SUMIFS(Detail!$L$2:$L$9168,Detail!$C$2:$C$9168,$A91)</f>
        <v>7</v>
      </c>
      <c r="AG91" s="74" t="n">
        <f aca="false">SUMIFS(Detail!$N$2:$N$9168,Detail!$C$2:$C$9168,$A91)</f>
        <v>184.31</v>
      </c>
    </row>
    <row r="92" customFormat="false" ht="15" hidden="false" customHeight="false" outlineLevel="0" collapsed="false">
      <c r="A92" s="71" t="s">
        <v>970</v>
      </c>
      <c r="B92" s="71" t="s">
        <v>2575</v>
      </c>
      <c r="C92" s="71" t="s">
        <v>253</v>
      </c>
      <c r="D92" s="71" t="str">
        <f aca="false">IFERROR(INDEX('Brand Map'!$B$4:$B$125,MATCH(C92,'Brand Map'!$A$4:$A$125,0)),"Other")</f>
        <v>AUBC</v>
      </c>
      <c r="E92" s="73" t="n">
        <f aca="false">SUMIFS(Detail!$K$2:$K$9168,Detail!$C$2:$C$9168,$A92)</f>
        <v>33</v>
      </c>
      <c r="F92" s="73" t="n">
        <f aca="false">SUMIFS(Detail!$E$2:$E$9168,Detail!$C$2:$C$9168,$A92)</f>
        <v>4</v>
      </c>
      <c r="G92" s="74" t="n">
        <f aca="false">SUMIFS(Detail!$M$2:$M$9168,Detail!$C$2:$C$9168,$A92)</f>
        <v>5065.46</v>
      </c>
      <c r="H92" s="74" t="n">
        <f aca="false">SUMIFS(Detail!$D$2:$D$9168,Detail!$C$2:$C$9168,$A92)</f>
        <v>651.63</v>
      </c>
      <c r="I92" s="74" t="n">
        <v>13607.23</v>
      </c>
      <c r="J92" s="51" t="n">
        <f aca="false">IF(E92&gt;0,AF92/E92,0)</f>
        <v>0.0909090909090909</v>
      </c>
      <c r="K92" s="51" t="n">
        <f aca="false">IF(G92&gt;0,AG92/G92,0)</f>
        <v>0.0891686046282075</v>
      </c>
      <c r="L92" s="75" t="n">
        <f aca="false">H92/Settings!$B$16</f>
        <v>0.00130229978832008</v>
      </c>
      <c r="M92" s="76" t="n">
        <f aca="false">H92/Settings!$B$20</f>
        <v>5.05874626715483E-005</v>
      </c>
      <c r="N92" s="77" t="n">
        <f aca="false">E92*Settings!$B$3</f>
        <v>2.470378543541</v>
      </c>
      <c r="O92" s="77" t="n">
        <f aca="false">IF(E92&gt;0,(AF92-N92)/SQRT(E92*Settings!$B$3*(1-Settings!$B$3)),0)</f>
        <v>0.350332217625571</v>
      </c>
      <c r="P92" s="77" t="n">
        <f aca="false">MAX(0,AF92-N92)</f>
        <v>0.529621456459005</v>
      </c>
      <c r="Q92" s="51" t="n">
        <f aca="false">IF(E92&gt;=Settings!$B$4,(AF92+Settings!$B$7*Settings!$B$3)/(E92+Settings!$B$7),Settings!$B$3)</f>
        <v>0.0832666456499422</v>
      </c>
      <c r="R92" s="78" t="n">
        <f aca="false">PERCENTRANK($H$2:$H$1780,H92,6)</f>
        <v>0.917885</v>
      </c>
      <c r="S92" s="78" t="n">
        <f aca="false">PERCENTRANK($Q$2:$Q$1780,Q92,6)</f>
        <v>0.951631</v>
      </c>
      <c r="T92" s="78" t="n">
        <f aca="false">PERCENTRANK($F$2:$F$1780,F92,6)</f>
        <v>0.871766</v>
      </c>
      <c r="U92" s="79" t="n">
        <f aca="false">IF(F92&gt;0,ROUND((Settings!$B$8*T92+Settings!$B$9*R92+Settings!$B$10*S92)/SUM(Settings!$B$8:$B$10),10),0)</f>
        <v>0.9137606667</v>
      </c>
      <c r="V92" s="71" t="n">
        <f aca="false">IF(U92&gt;0,RANK(U92,$U$2:$U$1780)+COUNTIF($U$2:U92,U92)-1,"")</f>
        <v>91</v>
      </c>
      <c r="W92" s="71" t="str">
        <f aca="false">IF(V92="","",IF(V92&lt;=Settings!$B$11,"1 - Fix first",IF(V92&lt;=Settings!$B$12,"2 - Review","3 - Monitor")))</f>
        <v>2 - Review</v>
      </c>
      <c r="X92" s="71" t="str">
        <f aca="false">IF(AND(E92&gt;=Settings!$B$4,AF92&gt;=Settings!$B$5,O92&gt;=Settings!$B$6),"HIGH RATE","")</f>
        <v/>
      </c>
      <c r="Y92" s="71" t="n">
        <f aca="false">IF(F92&gt;0,RANK(F92,$F$2:$F$1780)+COUNTIF($F$2:F92,F92)-1,"")</f>
        <v>198</v>
      </c>
      <c r="Z92" s="71" t="n">
        <f aca="false">IF(H92&gt;0,RANK(H92,$H$2:$H$1780)+COUNTIF($H$2:H92,H92)-1,"")</f>
        <v>147</v>
      </c>
      <c r="AA92" s="71" t="n">
        <f aca="false">IF(AC92="","",RANK(AC92,$AC$2:$AC$1780)+COUNTIF($AC$2:AC92,AC92)-1)</f>
        <v>71</v>
      </c>
      <c r="AB92" s="71" t="str">
        <f aca="false">IF(AD92="","",RANK(AD92,$AD$2:$AD$1780)+COUNTIF($AD$2:AD92,AD92)-1)</f>
        <v/>
      </c>
      <c r="AC92" s="71" t="n">
        <f aca="false">IF(AND(AF92&gt;0,E92&gt;=Settings!$B$4),ROUND(J92,10),"")</f>
        <v>0.0909090909</v>
      </c>
      <c r="AD92" s="71" t="str">
        <f aca="false">IF(X92="HIGH RATE",ROUND(O92,10),"")</f>
        <v/>
      </c>
      <c r="AE92" s="71" t="s">
        <v>60</v>
      </c>
      <c r="AF92" s="73" t="n">
        <f aca="false">SUMIFS(Detail!$L$2:$L$9168,Detail!$C$2:$C$9168,$A92)</f>
        <v>3</v>
      </c>
      <c r="AG92" s="74" t="n">
        <f aca="false">SUMIFS(Detail!$N$2:$N$9168,Detail!$C$2:$C$9168,$A92)</f>
        <v>451.68</v>
      </c>
    </row>
    <row r="93" customFormat="false" ht="15" hidden="false" customHeight="false" outlineLevel="0" collapsed="false">
      <c r="A93" s="71" t="s">
        <v>1280</v>
      </c>
      <c r="B93" s="71" t="s">
        <v>2576</v>
      </c>
      <c r="C93" s="71" t="s">
        <v>213</v>
      </c>
      <c r="D93" s="71" t="str">
        <f aca="false">IFERROR(INDEX('Brand Map'!$B$4:$B$125,MATCH(C93,'Brand Map'!$A$4:$A$125,0)),"Other")</f>
        <v>AU</v>
      </c>
      <c r="E93" s="73" t="n">
        <f aca="false">SUMIFS(Detail!$K$2:$K$9168,Detail!$C$2:$C$9168,$A93)</f>
        <v>64</v>
      </c>
      <c r="F93" s="73" t="n">
        <f aca="false">SUMIFS(Detail!$E$2:$E$9168,Detail!$C$2:$C$9168,$A93)</f>
        <v>6</v>
      </c>
      <c r="G93" s="74" t="n">
        <f aca="false">SUMIFS(Detail!$M$2:$M$9168,Detail!$C$2:$C$9168,$A93)</f>
        <v>5574.31</v>
      </c>
      <c r="H93" s="74" t="n">
        <f aca="false">SUMIFS(Detail!$D$2:$D$9168,Detail!$C$2:$C$9168,$A93)</f>
        <v>477.98</v>
      </c>
      <c r="I93" s="74" t="n">
        <v>11937.4</v>
      </c>
      <c r="J93" s="51" t="n">
        <f aca="false">IF(E93&gt;0,AF93/E93,0)</f>
        <v>0.078125</v>
      </c>
      <c r="K93" s="51" t="n">
        <f aca="false">IF(G93&gt;0,AG93/G93,0)</f>
        <v>0.0710312128317227</v>
      </c>
      <c r="L93" s="75" t="n">
        <f aca="false">H93/Settings!$B$16</f>
        <v>0.00095525567088874</v>
      </c>
      <c r="M93" s="76" t="n">
        <f aca="false">H93/Settings!$B$20</f>
        <v>3.7106633223987E-005</v>
      </c>
      <c r="N93" s="77" t="n">
        <f aca="false">E93*Settings!$B$3</f>
        <v>4.79103717535223</v>
      </c>
      <c r="O93" s="77" t="n">
        <f aca="false">IF(E93&gt;0,(AF93-N93)/SQRT(E93*Settings!$B$3*(1-Settings!$B$3)),0)</f>
        <v>0.0992545717952561</v>
      </c>
      <c r="P93" s="77" t="n">
        <f aca="false">MAX(0,AF93-N93)</f>
        <v>0.208962824647768</v>
      </c>
      <c r="Q93" s="51" t="n">
        <f aca="false">IF(E93&gt;=Settings!$B$4,(AF93+Settings!$B$7*Settings!$B$3)/(E93+Settings!$B$7),Settings!$B$3)</f>
        <v>0.0770829646377272</v>
      </c>
      <c r="R93" s="78" t="n">
        <f aca="false">PERCENTRANK($H$2:$H$1780,H93,6)</f>
        <v>0.901575</v>
      </c>
      <c r="S93" s="78" t="n">
        <f aca="false">PERCENTRANK($Q$2:$Q$1780,Q93,6)</f>
        <v>0.939258</v>
      </c>
      <c r="T93" s="78" t="n">
        <f aca="false">PERCENTRANK($F$2:$F$1780,F93,6)</f>
        <v>0.898763</v>
      </c>
      <c r="U93" s="79" t="n">
        <f aca="false">IF(F93&gt;0,ROUND((Settings!$B$8*T93+Settings!$B$9*R93+Settings!$B$10*S93)/SUM(Settings!$B$8:$B$10),10),0)</f>
        <v>0.9131986667</v>
      </c>
      <c r="V93" s="71" t="n">
        <f aca="false">IF(U93&gt;0,RANK(U93,$U$2:$U$1780)+COUNTIF($U$2:U93,U93)-1,"")</f>
        <v>92</v>
      </c>
      <c r="W93" s="71" t="str">
        <f aca="false">IF(V93="","",IF(V93&lt;=Settings!$B$11,"1 - Fix first",IF(V93&lt;=Settings!$B$12,"2 - Review","3 - Monitor")))</f>
        <v>2 - Review</v>
      </c>
      <c r="X93" s="71" t="str">
        <f aca="false">IF(AND(E93&gt;=Settings!$B$4,AF93&gt;=Settings!$B$5,O93&gt;=Settings!$B$6),"HIGH RATE","")</f>
        <v/>
      </c>
      <c r="Y93" s="71" t="n">
        <f aca="false">IF(F93&gt;0,RANK(F93,$F$2:$F$1780)+COUNTIF($F$2:F93,F93)-1,"")</f>
        <v>170</v>
      </c>
      <c r="Z93" s="71" t="n">
        <f aca="false">IF(H93&gt;0,RANK(H93,$H$2:$H$1780)+COUNTIF($H$2:H93,H93)-1,"")</f>
        <v>176</v>
      </c>
      <c r="AA93" s="71" t="n">
        <f aca="false">IF(AC93="","",RANK(AC93,$AC$2:$AC$1780)+COUNTIF($AC$2:AC93,AC93)-1)</f>
        <v>108</v>
      </c>
      <c r="AB93" s="71" t="str">
        <f aca="false">IF(AD93="","",RANK(AD93,$AD$2:$AD$1780)+COUNTIF($AD$2:AD93,AD93)-1)</f>
        <v/>
      </c>
      <c r="AC93" s="71" t="n">
        <f aca="false">IF(AND(AF93&gt;0,E93&gt;=Settings!$B$4),ROUND(J93,10),"")</f>
        <v>0.078125</v>
      </c>
      <c r="AD93" s="71" t="str">
        <f aca="false">IF(X93="HIGH RATE",ROUND(O93,10),"")</f>
        <v/>
      </c>
      <c r="AE93" s="71" t="s">
        <v>59</v>
      </c>
      <c r="AF93" s="73" t="n">
        <f aca="false">SUMIFS(Detail!$L$2:$L$9168,Detail!$C$2:$C$9168,$A93)</f>
        <v>5</v>
      </c>
      <c r="AG93" s="74" t="n">
        <f aca="false">SUMIFS(Detail!$N$2:$N$9168,Detail!$C$2:$C$9168,$A93)</f>
        <v>395.95</v>
      </c>
    </row>
    <row r="94" customFormat="false" ht="15" hidden="false" customHeight="false" outlineLevel="0" collapsed="false">
      <c r="A94" s="71" t="s">
        <v>1029</v>
      </c>
      <c r="B94" s="71" t="s">
        <v>2577</v>
      </c>
      <c r="C94" s="71" t="s">
        <v>235</v>
      </c>
      <c r="D94" s="71" t="str">
        <f aca="false">IFERROR(INDEX('Brand Map'!$B$4:$B$125,MATCH(C94,'Brand Map'!$A$4:$A$125,0)),"Other")</f>
        <v>AURP</v>
      </c>
      <c r="E94" s="73" t="n">
        <f aca="false">SUMIFS(Detail!$K$2:$K$9168,Detail!$C$2:$C$9168,$A94)</f>
        <v>195</v>
      </c>
      <c r="F94" s="73" t="n">
        <f aca="false">SUMIFS(Detail!$E$2:$E$9168,Detail!$C$2:$C$9168,$A94)</f>
        <v>21</v>
      </c>
      <c r="G94" s="74" t="n">
        <f aca="false">SUMIFS(Detail!$M$2:$M$9168,Detail!$C$2:$C$9168,$A94)</f>
        <v>1586.8</v>
      </c>
      <c r="H94" s="74" t="n">
        <f aca="false">SUMIFS(Detail!$D$2:$D$9168,Detail!$C$2:$C$9168,$A94)</f>
        <v>163.66</v>
      </c>
      <c r="I94" s="74" t="n">
        <v>3509.64</v>
      </c>
      <c r="J94" s="51" t="n">
        <f aca="false">IF(E94&gt;0,AF94/E94,0)</f>
        <v>0.0923076923076923</v>
      </c>
      <c r="K94" s="51" t="n">
        <f aca="false">IF(G94&gt;0,AG94/G94,0)</f>
        <v>0.0880136123014873</v>
      </c>
      <c r="L94" s="75" t="n">
        <f aca="false">H94/Settings!$B$16</f>
        <v>0.000327078838230996</v>
      </c>
      <c r="M94" s="76" t="n">
        <f aca="false">H94/Settings!$B$20</f>
        <v>1.2705283889363E-005</v>
      </c>
      <c r="N94" s="77" t="n">
        <f aca="false">E94*Settings!$B$3</f>
        <v>14.5976913936513</v>
      </c>
      <c r="O94" s="77" t="n">
        <f aca="false">IF(E94&gt;0,(AF94-N94)/SQRT(E94*Settings!$B$3*(1-Settings!$B$3)),0)</f>
        <v>0.925822806571991</v>
      </c>
      <c r="P94" s="77" t="n">
        <f aca="false">MAX(0,AF94-N94)</f>
        <v>3.40230860634867</v>
      </c>
      <c r="Q94" s="51" t="n">
        <f aca="false">IF(E94&gt;=Settings!$B$4,(AF94+Settings!$B$7*Settings!$B$3)/(E94+Settings!$B$7),Settings!$B$3)</f>
        <v>0.0899813274486505</v>
      </c>
      <c r="R94" s="78" t="n">
        <f aca="false">PERCENTRANK($H$2:$H$1780,H94,6)</f>
        <v>0.813273</v>
      </c>
      <c r="S94" s="78" t="n">
        <f aca="false">PERCENTRANK($Q$2:$Q$1780,Q94,6)</f>
        <v>0.966254</v>
      </c>
      <c r="T94" s="78" t="n">
        <f aca="false">PERCENTRANK($F$2:$F$1780,F94,6)</f>
        <v>0.953881</v>
      </c>
      <c r="U94" s="79" t="n">
        <f aca="false">IF(F94&gt;0,ROUND((Settings!$B$8*T94+Settings!$B$9*R94+Settings!$B$10*S94)/SUM(Settings!$B$8:$B$10),10),0)</f>
        <v>0.911136</v>
      </c>
      <c r="V94" s="71" t="n">
        <f aca="false">IF(U94&gt;0,RANK(U94,$U$2:$U$1780)+COUNTIF($U$2:U94,U94)-1,"")</f>
        <v>93</v>
      </c>
      <c r="W94" s="71" t="str">
        <f aca="false">IF(V94="","",IF(V94&lt;=Settings!$B$11,"1 - Fix first",IF(V94&lt;=Settings!$B$12,"2 - Review","3 - Monitor")))</f>
        <v>2 - Review</v>
      </c>
      <c r="X94" s="71" t="str">
        <f aca="false">IF(AND(E94&gt;=Settings!$B$4,AF94&gt;=Settings!$B$5,O94&gt;=Settings!$B$6),"HIGH RATE","")</f>
        <v/>
      </c>
      <c r="Y94" s="71" t="n">
        <f aca="false">IF(F94&gt;0,RANK(F94,$F$2:$F$1780)+COUNTIF($F$2:F94,F94)-1,"")</f>
        <v>83</v>
      </c>
      <c r="Z94" s="71" t="n">
        <f aca="false">IF(H94&gt;0,RANK(H94,$H$2:$H$1780)+COUNTIF($H$2:H94,H94)-1,"")</f>
        <v>333</v>
      </c>
      <c r="AA94" s="71" t="n">
        <f aca="false">IF(AC94="","",RANK(AC94,$AC$2:$AC$1780)+COUNTIF($AC$2:AC94,AC94)-1)</f>
        <v>66</v>
      </c>
      <c r="AB94" s="71" t="str">
        <f aca="false">IF(AD94="","",RANK(AD94,$AD$2:$AD$1780)+COUNTIF($AD$2:AD94,AD94)-1)</f>
        <v/>
      </c>
      <c r="AC94" s="71" t="n">
        <f aca="false">IF(AND(AF94&gt;0,E94&gt;=Settings!$B$4),ROUND(J94,10),"")</f>
        <v>0.0923076923</v>
      </c>
      <c r="AD94" s="71" t="str">
        <f aca="false">IF(X94="HIGH RATE",ROUND(O94,10),"")</f>
        <v/>
      </c>
      <c r="AE94" s="71" t="s">
        <v>59</v>
      </c>
      <c r="AF94" s="73" t="n">
        <f aca="false">SUMIFS(Detail!$L$2:$L$9168,Detail!$C$2:$C$9168,$A94)</f>
        <v>18</v>
      </c>
      <c r="AG94" s="74" t="n">
        <f aca="false">SUMIFS(Detail!$N$2:$N$9168,Detail!$C$2:$C$9168,$A94)</f>
        <v>139.66</v>
      </c>
    </row>
    <row r="95" customFormat="false" ht="15" hidden="false" customHeight="false" outlineLevel="0" collapsed="false">
      <c r="A95" s="71" t="s">
        <v>1225</v>
      </c>
      <c r="B95" s="71" t="s">
        <v>2578</v>
      </c>
      <c r="C95" s="71" t="s">
        <v>292</v>
      </c>
      <c r="D95" s="71" t="str">
        <f aca="false">IFERROR(INDEX('Brand Map'!$B$4:$B$125,MATCH(C95,'Brand Map'!$A$4:$A$125,0)),"Other")</f>
        <v>RBC</v>
      </c>
      <c r="E95" s="73" t="n">
        <f aca="false">SUMIFS(Detail!$K$2:$K$9168,Detail!$C$2:$C$9168,$A95)</f>
        <v>40</v>
      </c>
      <c r="F95" s="73" t="n">
        <f aca="false">SUMIFS(Detail!$E$2:$E$9168,Detail!$C$2:$C$9168,$A95)</f>
        <v>5</v>
      </c>
      <c r="G95" s="74" t="n">
        <f aca="false">SUMIFS(Detail!$M$2:$M$9168,Detail!$C$2:$C$9168,$A95)</f>
        <v>2507.26</v>
      </c>
      <c r="H95" s="74" t="n">
        <f aca="false">SUMIFS(Detail!$D$2:$D$9168,Detail!$C$2:$C$9168,$A95)</f>
        <v>268.69</v>
      </c>
      <c r="I95" s="74" t="n">
        <v>3126.92</v>
      </c>
      <c r="J95" s="51" t="n">
        <f aca="false">IF(E95&gt;0,AF95/E95,0)</f>
        <v>0.125</v>
      </c>
      <c r="K95" s="51" t="n">
        <f aca="false">IF(G95&gt;0,AG95/G95,0)</f>
        <v>0.107164793439851</v>
      </c>
      <c r="L95" s="75" t="n">
        <f aca="false">H95/Settings!$B$16</f>
        <v>0.000536984070904841</v>
      </c>
      <c r="M95" s="76" t="n">
        <f aca="false">H95/Settings!$B$20</f>
        <v>2.08589925958263E-005</v>
      </c>
      <c r="N95" s="77" t="n">
        <f aca="false">E95*Settings!$B$3</f>
        <v>2.99439823459515</v>
      </c>
      <c r="O95" s="77" t="n">
        <f aca="false">IF(E95&gt;0,(AF95-N95)/SQRT(E95*Settings!$B$3*(1-Settings!$B$3)),0)</f>
        <v>1.20499760695595</v>
      </c>
      <c r="P95" s="77" t="n">
        <f aca="false">MAX(0,AF95-N95)</f>
        <v>2.00560176540485</v>
      </c>
      <c r="Q95" s="51" t="n">
        <f aca="false">IF(E95&gt;=Settings!$B$4,(AF95+Settings!$B$7*Settings!$B$3)/(E95+Settings!$B$7),Settings!$B$3)</f>
        <v>0.103511409656377</v>
      </c>
      <c r="R95" s="78" t="n">
        <f aca="false">PERCENTRANK($H$2:$H$1780,H95,6)</f>
        <v>0.854331</v>
      </c>
      <c r="S95" s="78" t="n">
        <f aca="false">PERCENTRANK($Q$2:$Q$1780,Q95,6)</f>
        <v>0.98369</v>
      </c>
      <c r="T95" s="78" t="n">
        <f aca="false">PERCENTRANK($F$2:$F$1780,F95,6)</f>
        <v>0.889764</v>
      </c>
      <c r="U95" s="79" t="n">
        <f aca="false">IF(F95&gt;0,ROUND((Settings!$B$8*T95+Settings!$B$9*R95+Settings!$B$10*S95)/SUM(Settings!$B$8:$B$10),10),0)</f>
        <v>0.9092616667</v>
      </c>
      <c r="V95" s="71" t="n">
        <f aca="false">IF(U95&gt;0,RANK(U95,$U$2:$U$1780)+COUNTIF($U$2:U95,U95)-1,"")</f>
        <v>94</v>
      </c>
      <c r="W95" s="71" t="str">
        <f aca="false">IF(V95="","",IF(V95&lt;=Settings!$B$11,"1 - Fix first",IF(V95&lt;=Settings!$B$12,"2 - Review","3 - Monitor")))</f>
        <v>2 - Review</v>
      </c>
      <c r="X95" s="71" t="str">
        <f aca="false">IF(AND(E95&gt;=Settings!$B$4,AF95&gt;=Settings!$B$5,O95&gt;=Settings!$B$6),"HIGH RATE","")</f>
        <v/>
      </c>
      <c r="Y95" s="71" t="n">
        <f aca="false">IF(F95&gt;0,RANK(F95,$F$2:$F$1780)+COUNTIF($F$2:F95,F95)-1,"")</f>
        <v>184</v>
      </c>
      <c r="Z95" s="71" t="n">
        <f aca="false">IF(H95&gt;0,RANK(H95,$H$2:$H$1780)+COUNTIF($H$2:H95,H95)-1,"")</f>
        <v>260</v>
      </c>
      <c r="AA95" s="71" t="n">
        <f aca="false">IF(AC95="","",RANK(AC95,$AC$2:$AC$1780)+COUNTIF($AC$2:AC95,AC95)-1)</f>
        <v>23</v>
      </c>
      <c r="AB95" s="71" t="str">
        <f aca="false">IF(AD95="","",RANK(AD95,$AD$2:$AD$1780)+COUNTIF($AD$2:AD95,AD95)-1)</f>
        <v/>
      </c>
      <c r="AC95" s="71" t="n">
        <f aca="false">IF(AND(AF95&gt;0,E95&gt;=Settings!$B$4),ROUND(J95,10),"")</f>
        <v>0.125</v>
      </c>
      <c r="AD95" s="71" t="str">
        <f aca="false">IF(X95="HIGH RATE",ROUND(O95,10),"")</f>
        <v/>
      </c>
      <c r="AE95" s="71" t="s">
        <v>61</v>
      </c>
      <c r="AF95" s="73" t="n">
        <f aca="false">SUMIFS(Detail!$L$2:$L$9168,Detail!$C$2:$C$9168,$A95)</f>
        <v>5</v>
      </c>
      <c r="AG95" s="74" t="n">
        <f aca="false">SUMIFS(Detail!$N$2:$N$9168,Detail!$C$2:$C$9168,$A95)</f>
        <v>268.69</v>
      </c>
    </row>
    <row r="96" customFormat="false" ht="15" hidden="false" customHeight="false" outlineLevel="0" collapsed="false">
      <c r="A96" s="71" t="s">
        <v>891</v>
      </c>
      <c r="B96" s="71" t="s">
        <v>2579</v>
      </c>
      <c r="C96" s="71" t="s">
        <v>213</v>
      </c>
      <c r="D96" s="71" t="str">
        <f aca="false">IFERROR(INDEX('Brand Map'!$B$4:$B$125,MATCH(C96,'Brand Map'!$A$4:$A$125,0)),"Other")</f>
        <v>AU</v>
      </c>
      <c r="E96" s="73" t="n">
        <f aca="false">SUMIFS(Detail!$K$2:$K$9168,Detail!$C$2:$C$9168,$A96)</f>
        <v>30</v>
      </c>
      <c r="F96" s="73" t="n">
        <f aca="false">SUMIFS(Detail!$E$2:$E$9168,Detail!$C$2:$C$9168,$A96)</f>
        <v>4</v>
      </c>
      <c r="G96" s="74" t="n">
        <f aca="false">SUMIFS(Detail!$M$2:$M$9168,Detail!$C$2:$C$9168,$A96)</f>
        <v>3189.52</v>
      </c>
      <c r="H96" s="74" t="n">
        <f aca="false">SUMIFS(Detail!$D$2:$D$9168,Detail!$C$2:$C$9168,$A96)</f>
        <v>392.57</v>
      </c>
      <c r="I96" s="74" t="n">
        <v>9878.27</v>
      </c>
      <c r="J96" s="51" t="n">
        <f aca="false">IF(E96&gt;0,AF96/E96,0)</f>
        <v>0.1</v>
      </c>
      <c r="K96" s="51" t="n">
        <f aca="false">IF(G96&gt;0,AG96/G96,0)</f>
        <v>0.0931676239684968</v>
      </c>
      <c r="L96" s="75" t="n">
        <f aca="false">H96/Settings!$B$16</f>
        <v>0.000784561527094842</v>
      </c>
      <c r="M96" s="76" t="n">
        <f aca="false">H96/Settings!$B$20</f>
        <v>3.04760680462375E-005</v>
      </c>
      <c r="N96" s="77" t="n">
        <f aca="false">E96*Settings!$B$3</f>
        <v>2.24579867594636</v>
      </c>
      <c r="O96" s="77" t="n">
        <f aca="false">IF(E96&gt;0,(AF96-N96)/SQRT(E96*Settings!$B$3*(1-Settings!$B$3)),0)</f>
        <v>0.523236630196062</v>
      </c>
      <c r="P96" s="77" t="n">
        <f aca="false">MAX(0,AF96-N96)</f>
        <v>0.754201324053641</v>
      </c>
      <c r="Q96" s="51" t="n">
        <f aca="false">IF(E96&gt;=Settings!$B$4,(AF96+Settings!$B$7*Settings!$B$3)/(E96+Settings!$B$7),Settings!$B$3)</f>
        <v>0.0874299779324393</v>
      </c>
      <c r="R96" s="78" t="n">
        <f aca="false">PERCENTRANK($H$2:$H$1780,H96,6)</f>
        <v>0.888076</v>
      </c>
      <c r="S96" s="78" t="n">
        <f aca="false">PERCENTRANK($Q$2:$Q$1780,Q96,6)</f>
        <v>0.961755</v>
      </c>
      <c r="T96" s="78" t="n">
        <f aca="false">PERCENTRANK($F$2:$F$1780,F96,6)</f>
        <v>0.871766</v>
      </c>
      <c r="U96" s="79" t="n">
        <f aca="false">IF(F96&gt;0,ROUND((Settings!$B$8*T96+Settings!$B$9*R96+Settings!$B$10*S96)/SUM(Settings!$B$8:$B$10),10),0)</f>
        <v>0.907199</v>
      </c>
      <c r="V96" s="71" t="n">
        <f aca="false">IF(U96&gt;0,RANK(U96,$U$2:$U$1780)+COUNTIF($U$2:U96,U96)-1,"")</f>
        <v>95</v>
      </c>
      <c r="W96" s="71" t="str">
        <f aca="false">IF(V96="","",IF(V96&lt;=Settings!$B$11,"1 - Fix first",IF(V96&lt;=Settings!$B$12,"2 - Review","3 - Monitor")))</f>
        <v>2 - Review</v>
      </c>
      <c r="X96" s="71" t="str">
        <f aca="false">IF(AND(E96&gt;=Settings!$B$4,AF96&gt;=Settings!$B$5,O96&gt;=Settings!$B$6),"HIGH RATE","")</f>
        <v/>
      </c>
      <c r="Y96" s="71" t="n">
        <f aca="false">IF(F96&gt;0,RANK(F96,$F$2:$F$1780)+COUNTIF($F$2:F96,F96)-1,"")</f>
        <v>199</v>
      </c>
      <c r="Z96" s="71" t="n">
        <f aca="false">IF(H96&gt;0,RANK(H96,$H$2:$H$1780)+COUNTIF($H$2:H96,H96)-1,"")</f>
        <v>200</v>
      </c>
      <c r="AA96" s="71" t="n">
        <f aca="false">IF(AC96="","",RANK(AC96,$AC$2:$AC$1780)+COUNTIF($AC$2:AC96,AC96)-1)</f>
        <v>49</v>
      </c>
      <c r="AB96" s="71" t="str">
        <f aca="false">IF(AD96="","",RANK(AD96,$AD$2:$AD$1780)+COUNTIF($AD$2:AD96,AD96)-1)</f>
        <v/>
      </c>
      <c r="AC96" s="71" t="n">
        <f aca="false">IF(AND(AF96&gt;0,E96&gt;=Settings!$B$4),ROUND(J96,10),"")</f>
        <v>0.1</v>
      </c>
      <c r="AD96" s="71" t="str">
        <f aca="false">IF(X96="HIGH RATE",ROUND(O96,10),"")</f>
        <v/>
      </c>
      <c r="AE96" s="71" t="s">
        <v>59</v>
      </c>
      <c r="AF96" s="73" t="n">
        <f aca="false">SUMIFS(Detail!$L$2:$L$9168,Detail!$C$2:$C$9168,$A96)</f>
        <v>3</v>
      </c>
      <c r="AG96" s="74" t="n">
        <f aca="false">SUMIFS(Detail!$N$2:$N$9168,Detail!$C$2:$C$9168,$A96)</f>
        <v>297.16</v>
      </c>
    </row>
    <row r="97" customFormat="false" ht="15" hidden="false" customHeight="false" outlineLevel="0" collapsed="false">
      <c r="A97" s="71" t="s">
        <v>1024</v>
      </c>
      <c r="B97" s="71" t="s">
        <v>2580</v>
      </c>
      <c r="C97" s="71" t="s">
        <v>271</v>
      </c>
      <c r="D97" s="71" t="str">
        <f aca="false">IFERROR(INDEX('Brand Map'!$B$4:$B$125,MATCH(C97,'Brand Map'!$A$4:$A$125,0)),"Other")</f>
        <v>LF</v>
      </c>
      <c r="E97" s="73" t="n">
        <f aca="false">SUMIFS(Detail!$K$2:$K$9168,Detail!$C$2:$C$9168,$A97)</f>
        <v>30</v>
      </c>
      <c r="F97" s="73" t="n">
        <f aca="false">SUMIFS(Detail!$E$2:$E$9168,Detail!$C$2:$C$9168,$A97)</f>
        <v>4</v>
      </c>
      <c r="G97" s="74" t="n">
        <f aca="false">SUMIFS(Detail!$M$2:$M$9168,Detail!$C$2:$C$9168,$A97)</f>
        <v>2853.19</v>
      </c>
      <c r="H97" s="74" t="n">
        <f aca="false">SUMIFS(Detail!$D$2:$D$9168,Detail!$C$2:$C$9168,$A97)</f>
        <v>378.92</v>
      </c>
      <c r="I97" s="74" t="n">
        <v>6226.06</v>
      </c>
      <c r="J97" s="51" t="n">
        <f aca="false">IF(E97&gt;0,AF97/E97,0)</f>
        <v>0.1</v>
      </c>
      <c r="K97" s="51" t="n">
        <f aca="false">IF(G97&gt;0,AG97/G97,0)</f>
        <v>0.0993659728234012</v>
      </c>
      <c r="L97" s="75" t="n">
        <f aca="false">H97/Settings!$B$16</f>
        <v>0.000757281641100384</v>
      </c>
      <c r="M97" s="76" t="n">
        <f aca="false">H97/Settings!$B$20</f>
        <v>2.94163886799305E-005</v>
      </c>
      <c r="N97" s="77" t="n">
        <f aca="false">E97*Settings!$B$3</f>
        <v>2.24579867594636</v>
      </c>
      <c r="O97" s="77" t="n">
        <f aca="false">IF(E97&gt;0,(AF97-N97)/SQRT(E97*Settings!$B$3*(1-Settings!$B$3)),0)</f>
        <v>0.523236630196062</v>
      </c>
      <c r="P97" s="77" t="n">
        <f aca="false">MAX(0,AF97-N97)</f>
        <v>0.754201324053641</v>
      </c>
      <c r="Q97" s="51" t="n">
        <f aca="false">IF(E97&gt;=Settings!$B$4,(AF97+Settings!$B$7*Settings!$B$3)/(E97+Settings!$B$7),Settings!$B$3)</f>
        <v>0.0874299779324393</v>
      </c>
      <c r="R97" s="78" t="n">
        <f aca="false">PERCENTRANK($H$2:$H$1780,H97,6)</f>
        <v>0.885827</v>
      </c>
      <c r="S97" s="78" t="n">
        <f aca="false">PERCENTRANK($Q$2:$Q$1780,Q97,6)</f>
        <v>0.961755</v>
      </c>
      <c r="T97" s="78" t="n">
        <f aca="false">PERCENTRANK($F$2:$F$1780,F97,6)</f>
        <v>0.871766</v>
      </c>
      <c r="U97" s="79" t="n">
        <f aca="false">IF(F97&gt;0,ROUND((Settings!$B$8*T97+Settings!$B$9*R97+Settings!$B$10*S97)/SUM(Settings!$B$8:$B$10),10),0)</f>
        <v>0.9064493333</v>
      </c>
      <c r="V97" s="71" t="n">
        <f aca="false">IF(U97&gt;0,RANK(U97,$U$2:$U$1780)+COUNTIF($U$2:U97,U97)-1,"")</f>
        <v>96</v>
      </c>
      <c r="W97" s="71" t="str">
        <f aca="false">IF(V97="","",IF(V97&lt;=Settings!$B$11,"1 - Fix first",IF(V97&lt;=Settings!$B$12,"2 - Review","3 - Monitor")))</f>
        <v>2 - Review</v>
      </c>
      <c r="X97" s="71" t="str">
        <f aca="false">IF(AND(E97&gt;=Settings!$B$4,AF97&gt;=Settings!$B$5,O97&gt;=Settings!$B$6),"HIGH RATE","")</f>
        <v/>
      </c>
      <c r="Y97" s="71" t="n">
        <f aca="false">IF(F97&gt;0,RANK(F97,$F$2:$F$1780)+COUNTIF($F$2:F97,F97)-1,"")</f>
        <v>200</v>
      </c>
      <c r="Z97" s="71" t="n">
        <f aca="false">IF(H97&gt;0,RANK(H97,$H$2:$H$1780)+COUNTIF($H$2:H97,H97)-1,"")</f>
        <v>204</v>
      </c>
      <c r="AA97" s="71" t="n">
        <f aca="false">IF(AC97="","",RANK(AC97,$AC$2:$AC$1780)+COUNTIF($AC$2:AC97,AC97)-1)</f>
        <v>50</v>
      </c>
      <c r="AB97" s="71" t="str">
        <f aca="false">IF(AD97="","",RANK(AD97,$AD$2:$AD$1780)+COUNTIF($AD$2:AD97,AD97)-1)</f>
        <v/>
      </c>
      <c r="AC97" s="71" t="n">
        <f aca="false">IF(AND(AF97&gt;0,E97&gt;=Settings!$B$4),ROUND(J97,10),"")</f>
        <v>0.1</v>
      </c>
      <c r="AD97" s="71" t="str">
        <f aca="false">IF(X97="HIGH RATE",ROUND(O97,10),"")</f>
        <v/>
      </c>
      <c r="AE97" s="71" t="s">
        <v>59</v>
      </c>
      <c r="AF97" s="73" t="n">
        <f aca="false">SUMIFS(Detail!$L$2:$L$9168,Detail!$C$2:$C$9168,$A97)</f>
        <v>3</v>
      </c>
      <c r="AG97" s="74" t="n">
        <f aca="false">SUMIFS(Detail!$N$2:$N$9168,Detail!$C$2:$C$9168,$A97)</f>
        <v>283.51</v>
      </c>
    </row>
    <row r="98" customFormat="false" ht="15" hidden="false" customHeight="false" outlineLevel="0" collapsed="false">
      <c r="A98" s="71" t="s">
        <v>2249</v>
      </c>
      <c r="B98" s="71" t="s">
        <v>2581</v>
      </c>
      <c r="C98" s="71" t="s">
        <v>213</v>
      </c>
      <c r="D98" s="71" t="str">
        <f aca="false">IFERROR(INDEX('Brand Map'!$B$4:$B$125,MATCH(C98,'Brand Map'!$A$4:$A$125,0)),"Other")</f>
        <v>AU</v>
      </c>
      <c r="E98" s="73" t="n">
        <f aca="false">SUMIFS(Detail!$K$2:$K$9168,Detail!$C$2:$C$9168,$A98)</f>
        <v>37</v>
      </c>
      <c r="F98" s="73" t="n">
        <f aca="false">SUMIFS(Detail!$E$2:$E$9168,Detail!$C$2:$C$9168,$A98)</f>
        <v>4</v>
      </c>
      <c r="G98" s="74" t="n">
        <f aca="false">SUMIFS(Detail!$M$2:$M$9168,Detail!$C$2:$C$9168,$A98)</f>
        <v>2898.25</v>
      </c>
      <c r="H98" s="74" t="n">
        <f aca="false">SUMIFS(Detail!$D$2:$D$9168,Detail!$C$2:$C$9168,$A98)</f>
        <v>330.5</v>
      </c>
      <c r="I98" s="74" t="n">
        <v>4179.7</v>
      </c>
      <c r="J98" s="51" t="n">
        <f aca="false">IF(E98&gt;0,AF98/E98,0)</f>
        <v>0.108108108108108</v>
      </c>
      <c r="K98" s="51" t="n">
        <f aca="false">IF(G98&gt;0,AG98/G98,0)</f>
        <v>0.114034331061848</v>
      </c>
      <c r="L98" s="75" t="n">
        <f aca="false">H98/Settings!$B$16</f>
        <v>0.000660512990561799</v>
      </c>
      <c r="M98" s="76" t="n">
        <f aca="false">H98/Settings!$B$20</f>
        <v>2.56574381365909E-005</v>
      </c>
      <c r="N98" s="77" t="n">
        <f aca="false">E98*Settings!$B$3</f>
        <v>2.76981836700051</v>
      </c>
      <c r="O98" s="77" t="n">
        <f aca="false">IF(E98&gt;0,(AF98-N98)/SQRT(E98*Settings!$B$3*(1-Settings!$B$3)),0)</f>
        <v>0.768492889285751</v>
      </c>
      <c r="P98" s="77" t="n">
        <f aca="false">MAX(0,AF98-N98)</f>
        <v>1.23018163299949</v>
      </c>
      <c r="Q98" s="51" t="n">
        <f aca="false">IF(E98&gt;=Settings!$B$4,(AF98+Settings!$B$7*Settings!$B$3)/(E98+Settings!$B$7),Settings!$B$3)</f>
        <v>0.0932208757603934</v>
      </c>
      <c r="R98" s="78" t="n">
        <f aca="false">PERCENTRANK($H$2:$H$1780,H98,6)</f>
        <v>0.873453</v>
      </c>
      <c r="S98" s="78" t="n">
        <f aca="false">PERCENTRANK($Q$2:$Q$1780,Q98,6)</f>
        <v>0.972441</v>
      </c>
      <c r="T98" s="78" t="n">
        <f aca="false">PERCENTRANK($F$2:$F$1780,F98,6)</f>
        <v>0.871766</v>
      </c>
      <c r="U98" s="79" t="n">
        <f aca="false">IF(F98&gt;0,ROUND((Settings!$B$8*T98+Settings!$B$9*R98+Settings!$B$10*S98)/SUM(Settings!$B$8:$B$10),10),0)</f>
        <v>0.9058866667</v>
      </c>
      <c r="V98" s="71" t="n">
        <f aca="false">IF(U98&gt;0,RANK(U98,$U$2:$U$1780)+COUNTIF($U$2:U98,U98)-1,"")</f>
        <v>97</v>
      </c>
      <c r="W98" s="71" t="str">
        <f aca="false">IF(V98="","",IF(V98&lt;=Settings!$B$11,"1 - Fix first",IF(V98&lt;=Settings!$B$12,"2 - Review","3 - Monitor")))</f>
        <v>2 - Review</v>
      </c>
      <c r="X98" s="71" t="str">
        <f aca="false">IF(AND(E98&gt;=Settings!$B$4,AF98&gt;=Settings!$B$5,O98&gt;=Settings!$B$6),"HIGH RATE","")</f>
        <v/>
      </c>
      <c r="Y98" s="71" t="n">
        <f aca="false">IF(F98&gt;0,RANK(F98,$F$2:$F$1780)+COUNTIF($F$2:F98,F98)-1,"")</f>
        <v>201</v>
      </c>
      <c r="Z98" s="71" t="n">
        <f aca="false">IF(H98&gt;0,RANK(H98,$H$2:$H$1780)+COUNTIF($H$2:H98,H98)-1,"")</f>
        <v>226</v>
      </c>
      <c r="AA98" s="71" t="n">
        <f aca="false">IF(AC98="","",RANK(AC98,$AC$2:$AC$1780)+COUNTIF($AC$2:AC98,AC98)-1)</f>
        <v>38</v>
      </c>
      <c r="AB98" s="71" t="str">
        <f aca="false">IF(AD98="","",RANK(AD98,$AD$2:$AD$1780)+COUNTIF($AD$2:AD98,AD98)-1)</f>
        <v/>
      </c>
      <c r="AC98" s="71" t="n">
        <f aca="false">IF(AND(AF98&gt;0,E98&gt;=Settings!$B$4),ROUND(J98,10),"")</f>
        <v>0.1081081081</v>
      </c>
      <c r="AD98" s="71" t="str">
        <f aca="false">IF(X98="HIGH RATE",ROUND(O98,10),"")</f>
        <v/>
      </c>
      <c r="AE98" s="71" t="s">
        <v>59</v>
      </c>
      <c r="AF98" s="73" t="n">
        <f aca="false">SUMIFS(Detail!$L$2:$L$9168,Detail!$C$2:$C$9168,$A98)</f>
        <v>4</v>
      </c>
      <c r="AG98" s="74" t="n">
        <f aca="false">SUMIFS(Detail!$N$2:$N$9168,Detail!$C$2:$C$9168,$A98)</f>
        <v>330.5</v>
      </c>
    </row>
    <row r="99" customFormat="false" ht="15" hidden="false" customHeight="false" outlineLevel="0" collapsed="false">
      <c r="A99" s="71" t="s">
        <v>877</v>
      </c>
      <c r="B99" s="71" t="s">
        <v>2582</v>
      </c>
      <c r="C99" s="71" t="s">
        <v>295</v>
      </c>
      <c r="D99" s="71" t="str">
        <f aca="false">IFERROR(INDEX('Brand Map'!$B$4:$B$125,MATCH(C99,'Brand Map'!$A$4:$A$125,0)),"Other")</f>
        <v>AUDC</v>
      </c>
      <c r="E99" s="73" t="n">
        <f aca="false">SUMIFS(Detail!$K$2:$K$9168,Detail!$C$2:$C$9168,$A99)</f>
        <v>45</v>
      </c>
      <c r="F99" s="73" t="n">
        <f aca="false">SUMIFS(Detail!$E$2:$E$9168,Detail!$C$2:$C$9168,$A99)</f>
        <v>4</v>
      </c>
      <c r="G99" s="74" t="n">
        <f aca="false">SUMIFS(Detail!$M$2:$M$9168,Detail!$C$2:$C$9168,$A99)</f>
        <v>4720.51</v>
      </c>
      <c r="H99" s="74" t="n">
        <f aca="false">SUMIFS(Detail!$D$2:$D$9168,Detail!$C$2:$C$9168,$A99)</f>
        <v>404.36</v>
      </c>
      <c r="I99" s="74" t="n">
        <v>9459.85</v>
      </c>
      <c r="J99" s="51" t="n">
        <f aca="false">IF(E99&gt;0,AF99/E99,0)</f>
        <v>0.0888888888888889</v>
      </c>
      <c r="K99" s="51" t="n">
        <f aca="false">IF(G99&gt;0,AG99/G99,0)</f>
        <v>0.0856602358643452</v>
      </c>
      <c r="L99" s="75" t="n">
        <f aca="false">H99/Settings!$B$16</f>
        <v>0.000808124153898847</v>
      </c>
      <c r="M99" s="76" t="n">
        <f aca="false">H99/Settings!$B$20</f>
        <v>3.13913515428499E-005</v>
      </c>
      <c r="N99" s="77" t="n">
        <f aca="false">E99*Settings!$B$3</f>
        <v>3.36869801391954</v>
      </c>
      <c r="O99" s="77" t="n">
        <f aca="false">IF(E99&gt;0,(AF99-N99)/SQRT(E99*Settings!$B$3*(1-Settings!$B$3)),0)</f>
        <v>0.357604006276255</v>
      </c>
      <c r="P99" s="77" t="n">
        <f aca="false">MAX(0,AF99-N99)</f>
        <v>0.631301986080461</v>
      </c>
      <c r="Q99" s="51" t="n">
        <f aca="false">IF(E99&gt;=Settings!$B$4,(AF99+Settings!$B$7*Settings!$B$3)/(E99+Settings!$B$7),Settings!$B$3)</f>
        <v>0.0832773156792848</v>
      </c>
      <c r="R99" s="78" t="n">
        <f aca="false">PERCENTRANK($H$2:$H$1780,H99,6)</f>
        <v>0.889764</v>
      </c>
      <c r="S99" s="78" t="n">
        <f aca="false">PERCENTRANK($Q$2:$Q$1780,Q99,6)</f>
        <v>0.953318</v>
      </c>
      <c r="T99" s="78" t="n">
        <f aca="false">PERCENTRANK($F$2:$F$1780,F99,6)</f>
        <v>0.871766</v>
      </c>
      <c r="U99" s="79" t="n">
        <f aca="false">IF(F99&gt;0,ROUND((Settings!$B$8*T99+Settings!$B$9*R99+Settings!$B$10*S99)/SUM(Settings!$B$8:$B$10),10),0)</f>
        <v>0.9049493333</v>
      </c>
      <c r="V99" s="71" t="n">
        <f aca="false">IF(U99&gt;0,RANK(U99,$U$2:$U$1780)+COUNTIF($U$2:U99,U99)-1,"")</f>
        <v>98</v>
      </c>
      <c r="W99" s="71" t="str">
        <f aca="false">IF(V99="","",IF(V99&lt;=Settings!$B$11,"1 - Fix first",IF(V99&lt;=Settings!$B$12,"2 - Review","3 - Monitor")))</f>
        <v>2 - Review</v>
      </c>
      <c r="X99" s="71" t="str">
        <f aca="false">IF(AND(E99&gt;=Settings!$B$4,AF99&gt;=Settings!$B$5,O99&gt;=Settings!$B$6),"HIGH RATE","")</f>
        <v/>
      </c>
      <c r="Y99" s="71" t="n">
        <f aca="false">IF(F99&gt;0,RANK(F99,$F$2:$F$1780)+COUNTIF($F$2:F99,F99)-1,"")</f>
        <v>202</v>
      </c>
      <c r="Z99" s="71" t="n">
        <f aca="false">IF(H99&gt;0,RANK(H99,$H$2:$H$1780)+COUNTIF($H$2:H99,H99)-1,"")</f>
        <v>197</v>
      </c>
      <c r="AA99" s="71" t="n">
        <f aca="false">IF(AC99="","",RANK(AC99,$AC$2:$AC$1780)+COUNTIF($AC$2:AC99,AC99)-1)</f>
        <v>77</v>
      </c>
      <c r="AB99" s="71" t="str">
        <f aca="false">IF(AD99="","",RANK(AD99,$AD$2:$AD$1780)+COUNTIF($AD$2:AD99,AD99)-1)</f>
        <v/>
      </c>
      <c r="AC99" s="71" t="n">
        <f aca="false">IF(AND(AF99&gt;0,E99&gt;=Settings!$B$4),ROUND(J99,10),"")</f>
        <v>0.0888888889</v>
      </c>
      <c r="AD99" s="71" t="str">
        <f aca="false">IF(X99="HIGH RATE",ROUND(O99,10),"")</f>
        <v/>
      </c>
      <c r="AE99" s="71" t="s">
        <v>59</v>
      </c>
      <c r="AF99" s="73" t="n">
        <f aca="false">SUMIFS(Detail!$L$2:$L$9168,Detail!$C$2:$C$9168,$A99)</f>
        <v>4</v>
      </c>
      <c r="AG99" s="74" t="n">
        <f aca="false">SUMIFS(Detail!$N$2:$N$9168,Detail!$C$2:$C$9168,$A99)</f>
        <v>404.36</v>
      </c>
    </row>
    <row r="100" customFormat="false" ht="15" hidden="false" customHeight="false" outlineLevel="0" collapsed="false">
      <c r="A100" s="71" t="s">
        <v>909</v>
      </c>
      <c r="B100" s="71" t="s">
        <v>2583</v>
      </c>
      <c r="C100" s="71" t="s">
        <v>235</v>
      </c>
      <c r="D100" s="71" t="str">
        <f aca="false">IFERROR(INDEX('Brand Map'!$B$4:$B$125,MATCH(C100,'Brand Map'!$A$4:$A$125,0)),"Other")</f>
        <v>AURP</v>
      </c>
      <c r="E100" s="73" t="n">
        <f aca="false">SUMIFS(Detail!$K$2:$K$9168,Detail!$C$2:$C$9168,$A100)</f>
        <v>145</v>
      </c>
      <c r="F100" s="73" t="n">
        <f aca="false">SUMIFS(Detail!$E$2:$E$9168,Detail!$C$2:$C$9168,$A100)</f>
        <v>13</v>
      </c>
      <c r="G100" s="74" t="n">
        <f aca="false">SUMIFS(Detail!$M$2:$M$9168,Detail!$C$2:$C$9168,$A100)</f>
        <v>2499.95</v>
      </c>
      <c r="H100" s="74" t="n">
        <f aca="false">SUMIFS(Detail!$D$2:$D$9168,Detail!$C$2:$C$9168,$A100)</f>
        <v>214.24</v>
      </c>
      <c r="I100" s="74" t="n">
        <v>3567.96</v>
      </c>
      <c r="J100" s="51" t="n">
        <f aca="false">IF(E100&gt;0,AF100/E100,0)</f>
        <v>0.0827586206896552</v>
      </c>
      <c r="K100" s="51" t="n">
        <f aca="false">IF(G100&gt;0,AG100/G100,0)</f>
        <v>0.0792535850717014</v>
      </c>
      <c r="L100" s="75" t="n">
        <f aca="false">H100/Settings!$B$16</f>
        <v>0.000428164305893978</v>
      </c>
      <c r="M100" s="76" t="n">
        <f aca="false">H100/Settings!$B$20</f>
        <v>1.66319199587995E-005</v>
      </c>
      <c r="N100" s="77" t="n">
        <f aca="false">E100*Settings!$B$3</f>
        <v>10.8546936004074</v>
      </c>
      <c r="O100" s="77" t="n">
        <f aca="false">IF(E100&gt;0,(AF100-N100)/SQRT(E100*Settings!$B$3*(1-Settings!$B$3)),0)</f>
        <v>0.361417488095343</v>
      </c>
      <c r="P100" s="77" t="n">
        <f aca="false">MAX(0,AF100-N100)</f>
        <v>1.1453063995926</v>
      </c>
      <c r="Q100" s="51" t="n">
        <f aca="false">IF(E100&gt;=Settings!$B$4,(AF100+Settings!$B$7*Settings!$B$3)/(E100+Settings!$B$7),Settings!$B$3)</f>
        <v>0.0814045638625506</v>
      </c>
      <c r="R100" s="78" t="n">
        <f aca="false">PERCENTRANK($H$2:$H$1780,H100,6)</f>
        <v>0.830709</v>
      </c>
      <c r="S100" s="78" t="n">
        <f aca="false">PERCENTRANK($Q$2:$Q$1780,Q100,6)</f>
        <v>0.947694</v>
      </c>
      <c r="T100" s="78" t="n">
        <f aca="false">PERCENTRANK($F$2:$F$1780,F100,6)</f>
        <v>0.934758</v>
      </c>
      <c r="U100" s="79" t="n">
        <f aca="false">IF(F100&gt;0,ROUND((Settings!$B$8*T100+Settings!$B$9*R100+Settings!$B$10*S100)/SUM(Settings!$B$8:$B$10),10),0)</f>
        <v>0.904387</v>
      </c>
      <c r="V100" s="71" t="n">
        <f aca="false">IF(U100&gt;0,RANK(U100,$U$2:$U$1780)+COUNTIF($U$2:U100,U100)-1,"")</f>
        <v>99</v>
      </c>
      <c r="W100" s="71" t="str">
        <f aca="false">IF(V100="","",IF(V100&lt;=Settings!$B$11,"1 - Fix first",IF(V100&lt;=Settings!$B$12,"2 - Review","3 - Monitor")))</f>
        <v>2 - Review</v>
      </c>
      <c r="X100" s="71" t="str">
        <f aca="false">IF(AND(E100&gt;=Settings!$B$4,AF100&gt;=Settings!$B$5,O100&gt;=Settings!$B$6),"HIGH RATE","")</f>
        <v/>
      </c>
      <c r="Y100" s="71" t="n">
        <f aca="false">IF(F100&gt;0,RANK(F100,$F$2:$F$1780)+COUNTIF($F$2:F100,F100)-1,"")</f>
        <v>114</v>
      </c>
      <c r="Z100" s="71" t="n">
        <f aca="false">IF(H100&gt;0,RANK(H100,$H$2:$H$1780)+COUNTIF($H$2:H100,H100)-1,"")</f>
        <v>302</v>
      </c>
      <c r="AA100" s="71" t="n">
        <f aca="false">IF(AC100="","",RANK(AC100,$AC$2:$AC$1780)+COUNTIF($AC$2:AC100,AC100)-1)</f>
        <v>93</v>
      </c>
      <c r="AB100" s="71" t="str">
        <f aca="false">IF(AD100="","",RANK(AD100,$AD$2:$AD$1780)+COUNTIF($AD$2:AD100,AD100)-1)</f>
        <v/>
      </c>
      <c r="AC100" s="71" t="n">
        <f aca="false">IF(AND(AF100&gt;0,E100&gt;=Settings!$B$4),ROUND(J100,10),"")</f>
        <v>0.0827586207</v>
      </c>
      <c r="AD100" s="71" t="str">
        <f aca="false">IF(X100="HIGH RATE",ROUND(O100,10),"")</f>
        <v/>
      </c>
      <c r="AE100" s="71" t="s">
        <v>59</v>
      </c>
      <c r="AF100" s="73" t="n">
        <f aca="false">SUMIFS(Detail!$L$2:$L$9168,Detail!$C$2:$C$9168,$A100)</f>
        <v>12</v>
      </c>
      <c r="AG100" s="74" t="n">
        <f aca="false">SUMIFS(Detail!$N$2:$N$9168,Detail!$C$2:$C$9168,$A100)</f>
        <v>198.13</v>
      </c>
    </row>
    <row r="101" customFormat="false" ht="15" hidden="false" customHeight="false" outlineLevel="0" collapsed="false">
      <c r="A101" s="71" t="s">
        <v>966</v>
      </c>
      <c r="B101" s="71" t="s">
        <v>2584</v>
      </c>
      <c r="C101" s="71" t="s">
        <v>213</v>
      </c>
      <c r="D101" s="71" t="str">
        <f aca="false">IFERROR(INDEX('Brand Map'!$B$4:$B$125,MATCH(C101,'Brand Map'!$A$4:$A$125,0)),"Other")</f>
        <v>AU</v>
      </c>
      <c r="E101" s="73" t="n">
        <f aca="false">SUMIFS(Detail!$K$2:$K$9168,Detail!$C$2:$C$9168,$A101)</f>
        <v>41</v>
      </c>
      <c r="F101" s="73" t="n">
        <f aca="false">SUMIFS(Detail!$E$2:$E$9168,Detail!$C$2:$C$9168,$A101)</f>
        <v>4</v>
      </c>
      <c r="G101" s="74" t="n">
        <f aca="false">SUMIFS(Detail!$M$2:$M$9168,Detail!$C$2:$C$9168,$A101)</f>
        <v>3388.91</v>
      </c>
      <c r="H101" s="74" t="n">
        <f aca="false">SUMIFS(Detail!$D$2:$D$9168,Detail!$C$2:$C$9168,$A101)</f>
        <v>327.08</v>
      </c>
      <c r="I101" s="74" t="n">
        <v>6493.67</v>
      </c>
      <c r="J101" s="51" t="n">
        <f aca="false">IF(E101&gt;0,AF101/E101,0)</f>
        <v>0.0975609756097561</v>
      </c>
      <c r="K101" s="51" t="n">
        <f aca="false">IF(G101&gt;0,AG101/G101,0)</f>
        <v>0.0965148085962743</v>
      </c>
      <c r="L101" s="75" t="n">
        <f aca="false">H101/Settings!$B$16</f>
        <v>0.000653678030114836</v>
      </c>
      <c r="M101" s="76" t="n">
        <f aca="false">H101/Settings!$B$20</f>
        <v>2.53919360536041E-005</v>
      </c>
      <c r="N101" s="77" t="n">
        <f aca="false">E101*Settings!$B$3</f>
        <v>3.06925819046002</v>
      </c>
      <c r="O101" s="77" t="n">
        <f aca="false">IF(E101&gt;0,(AF101-N101)/SQRT(E101*Settings!$B$3*(1-Settings!$B$3)),0)</f>
        <v>0.552342894705709</v>
      </c>
      <c r="P101" s="77" t="n">
        <f aca="false">MAX(0,AF101-N101)</f>
        <v>0.930741809539976</v>
      </c>
      <c r="Q101" s="51" t="n">
        <f aca="false">IF(E101&gt;=Settings!$B$4,(AF101+Settings!$B$7*Settings!$B$3)/(E101+Settings!$B$7),Settings!$B$3)</f>
        <v>0.0879689954358642</v>
      </c>
      <c r="R101" s="78" t="n">
        <f aca="false">PERCENTRANK($H$2:$H$1780,H101,6)</f>
        <v>0.872891</v>
      </c>
      <c r="S101" s="78" t="n">
        <f aca="false">PERCENTRANK($Q$2:$Q$1780,Q101,6)</f>
        <v>0.963442</v>
      </c>
      <c r="T101" s="78" t="n">
        <f aca="false">PERCENTRANK($F$2:$F$1780,F101,6)</f>
        <v>0.871766</v>
      </c>
      <c r="U101" s="79" t="n">
        <f aca="false">IF(F101&gt;0,ROUND((Settings!$B$8*T101+Settings!$B$9*R101+Settings!$B$10*S101)/SUM(Settings!$B$8:$B$10),10),0)</f>
        <v>0.9026996667</v>
      </c>
      <c r="V101" s="71" t="n">
        <f aca="false">IF(U101&gt;0,RANK(U101,$U$2:$U$1780)+COUNTIF($U$2:U101,U101)-1,"")</f>
        <v>100</v>
      </c>
      <c r="W101" s="71" t="str">
        <f aca="false">IF(V101="","",IF(V101&lt;=Settings!$B$11,"1 - Fix first",IF(V101&lt;=Settings!$B$12,"2 - Review","3 - Monitor")))</f>
        <v>2 - Review</v>
      </c>
      <c r="X101" s="71" t="str">
        <f aca="false">IF(AND(E101&gt;=Settings!$B$4,AF101&gt;=Settings!$B$5,O101&gt;=Settings!$B$6),"HIGH RATE","")</f>
        <v/>
      </c>
      <c r="Y101" s="71" t="n">
        <f aca="false">IF(F101&gt;0,RANK(F101,$F$2:$F$1780)+COUNTIF($F$2:F101,F101)-1,"")</f>
        <v>203</v>
      </c>
      <c r="Z101" s="71" t="n">
        <f aca="false">IF(H101&gt;0,RANK(H101,$H$2:$H$1780)+COUNTIF($H$2:H101,H101)-1,"")</f>
        <v>227</v>
      </c>
      <c r="AA101" s="71" t="n">
        <f aca="false">IF(AC101="","",RANK(AC101,$AC$2:$AC$1780)+COUNTIF($AC$2:AC101,AC101)-1)</f>
        <v>54</v>
      </c>
      <c r="AB101" s="71" t="str">
        <f aca="false">IF(AD101="","",RANK(AD101,$AD$2:$AD$1780)+COUNTIF($AD$2:AD101,AD101)-1)</f>
        <v/>
      </c>
      <c r="AC101" s="71" t="n">
        <f aca="false">IF(AND(AF101&gt;0,E101&gt;=Settings!$B$4),ROUND(J101,10),"")</f>
        <v>0.0975609756</v>
      </c>
      <c r="AD101" s="71" t="str">
        <f aca="false">IF(X101="HIGH RATE",ROUND(O101,10),"")</f>
        <v/>
      </c>
      <c r="AE101" s="71" t="s">
        <v>61</v>
      </c>
      <c r="AF101" s="73" t="n">
        <f aca="false">SUMIFS(Detail!$L$2:$L$9168,Detail!$C$2:$C$9168,$A101)</f>
        <v>4</v>
      </c>
      <c r="AG101" s="74" t="n">
        <f aca="false">SUMIFS(Detail!$N$2:$N$9168,Detail!$C$2:$C$9168,$A101)</f>
        <v>327.08</v>
      </c>
    </row>
    <row r="102" customFormat="false" ht="15" hidden="false" customHeight="false" outlineLevel="0" collapsed="false">
      <c r="A102" s="71" t="s">
        <v>1103</v>
      </c>
      <c r="B102" s="71" t="s">
        <v>2585</v>
      </c>
      <c r="C102" s="71" t="s">
        <v>310</v>
      </c>
      <c r="D102" s="71" t="str">
        <f aca="false">IFERROR(INDEX('Brand Map'!$B$4:$B$125,MATCH(C102,'Brand Map'!$A$4:$A$125,0)),"Other")</f>
        <v>GBAU</v>
      </c>
      <c r="E102" s="73" t="n">
        <f aca="false">SUMIFS(Detail!$K$2:$K$9168,Detail!$C$2:$C$9168,$A102)</f>
        <v>43</v>
      </c>
      <c r="F102" s="73" t="n">
        <f aca="false">SUMIFS(Detail!$E$2:$E$9168,Detail!$C$2:$C$9168,$A102)</f>
        <v>4</v>
      </c>
      <c r="G102" s="74" t="n">
        <f aca="false">SUMIFS(Detail!$M$2:$M$9168,Detail!$C$2:$C$9168,$A102)</f>
        <v>4022.73</v>
      </c>
      <c r="H102" s="74" t="n">
        <f aca="false">SUMIFS(Detail!$D$2:$D$9168,Detail!$C$2:$C$9168,$A102)</f>
        <v>340.59</v>
      </c>
      <c r="I102" s="74" t="n">
        <v>8292.24</v>
      </c>
      <c r="J102" s="51" t="n">
        <f aca="false">IF(E102&gt;0,AF102/E102,0)</f>
        <v>0.0930232558139535</v>
      </c>
      <c r="K102" s="51" t="n">
        <f aca="false">IF(G102&gt;0,AG102/G102,0)</f>
        <v>0.0846663832770283</v>
      </c>
      <c r="L102" s="75" t="n">
        <f aca="false">H102/Settings!$B$16</f>
        <v>0.000680678122406787</v>
      </c>
      <c r="M102" s="76" t="n">
        <f aca="false">H102/Settings!$B$20</f>
        <v>2.644074691359E-005</v>
      </c>
      <c r="N102" s="77" t="n">
        <f aca="false">E102*Settings!$B$3</f>
        <v>3.21897810218978</v>
      </c>
      <c r="O102" s="77" t="n">
        <f aca="false">IF(E102&gt;0,(AF102-N102)/SQRT(E102*Settings!$B$3*(1-Settings!$B$3)),0)</f>
        <v>0.452585316327892</v>
      </c>
      <c r="P102" s="77" t="n">
        <f aca="false">MAX(0,AF102-N102)</f>
        <v>0.781021897810219</v>
      </c>
      <c r="Q102" s="51" t="n">
        <f aca="false">IF(E102&gt;=Settings!$B$4,(AF102+Settings!$B$7*Settings!$B$3)/(E102+Settings!$B$7),Settings!$B$3)</f>
        <v>0.0855588859718679</v>
      </c>
      <c r="R102" s="78" t="n">
        <f aca="false">PERCENTRANK($H$2:$H$1780,H102,6)</f>
        <v>0.876828</v>
      </c>
      <c r="S102" s="78" t="n">
        <f aca="false">PERCENTRANK($Q$2:$Q$1780,Q102,6)</f>
        <v>0.958943</v>
      </c>
      <c r="T102" s="78" t="n">
        <f aca="false">PERCENTRANK($F$2:$F$1780,F102,6)</f>
        <v>0.871766</v>
      </c>
      <c r="U102" s="79" t="n">
        <f aca="false">IF(F102&gt;0,ROUND((Settings!$B$8*T102+Settings!$B$9*R102+Settings!$B$10*S102)/SUM(Settings!$B$8:$B$10),10),0)</f>
        <v>0.9025123333</v>
      </c>
      <c r="V102" s="71" t="n">
        <f aca="false">IF(U102&gt;0,RANK(U102,$U$2:$U$1780)+COUNTIF($U$2:U102,U102)-1,"")</f>
        <v>101</v>
      </c>
      <c r="W102" s="71" t="str">
        <f aca="false">IF(V102="","",IF(V102&lt;=Settings!$B$11,"1 - Fix first",IF(V102&lt;=Settings!$B$12,"2 - Review","3 - Monitor")))</f>
        <v>3 - Monitor</v>
      </c>
      <c r="X102" s="71" t="str">
        <f aca="false">IF(AND(E102&gt;=Settings!$B$4,AF102&gt;=Settings!$B$5,O102&gt;=Settings!$B$6),"HIGH RATE","")</f>
        <v/>
      </c>
      <c r="Y102" s="71" t="n">
        <f aca="false">IF(F102&gt;0,RANK(F102,$F$2:$F$1780)+COUNTIF($F$2:F102,F102)-1,"")</f>
        <v>204</v>
      </c>
      <c r="Z102" s="71" t="n">
        <f aca="false">IF(H102&gt;0,RANK(H102,$H$2:$H$1780)+COUNTIF($H$2:H102,H102)-1,"")</f>
        <v>220</v>
      </c>
      <c r="AA102" s="71" t="n">
        <f aca="false">IF(AC102="","",RANK(AC102,$AC$2:$AC$1780)+COUNTIF($AC$2:AC102,AC102)-1)</f>
        <v>64</v>
      </c>
      <c r="AB102" s="71" t="str">
        <f aca="false">IF(AD102="","",RANK(AD102,$AD$2:$AD$1780)+COUNTIF($AD$2:AD102,AD102)-1)</f>
        <v/>
      </c>
      <c r="AC102" s="71" t="n">
        <f aca="false">IF(AND(AF102&gt;0,E102&gt;=Settings!$B$4),ROUND(J102,10),"")</f>
        <v>0.0930232558</v>
      </c>
      <c r="AD102" s="71" t="str">
        <f aca="false">IF(X102="HIGH RATE",ROUND(O102,10),"")</f>
        <v/>
      </c>
      <c r="AE102" s="71" t="s">
        <v>59</v>
      </c>
      <c r="AF102" s="73" t="n">
        <f aca="false">SUMIFS(Detail!$L$2:$L$9168,Detail!$C$2:$C$9168,$A102)</f>
        <v>4</v>
      </c>
      <c r="AG102" s="74" t="n">
        <f aca="false">SUMIFS(Detail!$N$2:$N$9168,Detail!$C$2:$C$9168,$A102)</f>
        <v>340.59</v>
      </c>
    </row>
    <row r="103" customFormat="false" ht="15" hidden="false" customHeight="false" outlineLevel="0" collapsed="false">
      <c r="A103" s="71" t="s">
        <v>1000</v>
      </c>
      <c r="B103" s="71" t="s">
        <v>2586</v>
      </c>
      <c r="C103" s="71" t="s">
        <v>213</v>
      </c>
      <c r="D103" s="71" t="str">
        <f aca="false">IFERROR(INDEX('Brand Map'!$B$4:$B$125,MATCH(C103,'Brand Map'!$A$4:$A$125,0)),"Other")</f>
        <v>AU</v>
      </c>
      <c r="E103" s="73" t="n">
        <f aca="false">SUMIFS(Detail!$K$2:$K$9168,Detail!$C$2:$C$9168,$A103)</f>
        <v>37</v>
      </c>
      <c r="F103" s="73" t="n">
        <f aca="false">SUMIFS(Detail!$E$2:$E$9168,Detail!$C$2:$C$9168,$A103)</f>
        <v>4</v>
      </c>
      <c r="G103" s="74" t="n">
        <f aca="false">SUMIFS(Detail!$M$2:$M$9168,Detail!$C$2:$C$9168,$A103)</f>
        <v>4180.02</v>
      </c>
      <c r="H103" s="74" t="n">
        <f aca="false">SUMIFS(Detail!$D$2:$D$9168,Detail!$C$2:$C$9168,$A103)</f>
        <v>417.99</v>
      </c>
      <c r="I103" s="74" t="n">
        <v>11724.68</v>
      </c>
      <c r="J103" s="51" t="n">
        <f aca="false">IF(E103&gt;0,AF103/E103,0)</f>
        <v>0.0810810810810811</v>
      </c>
      <c r="K103" s="51" t="n">
        <f aca="false">IF(G103&gt;0,AG103/G103,0)</f>
        <v>0.0760857603552136</v>
      </c>
      <c r="L103" s="75" t="n">
        <f aca="false">H103/Settings!$B$16</f>
        <v>0.000835364069364376</v>
      </c>
      <c r="M103" s="76" t="n">
        <f aca="false">H103/Settings!$B$20</f>
        <v>3.24494782653968E-005</v>
      </c>
      <c r="N103" s="77" t="n">
        <f aca="false">E103*Settings!$B$3</f>
        <v>2.76981836700051</v>
      </c>
      <c r="O103" s="77" t="n">
        <f aca="false">IF(E103&gt;0,(AF103-N103)/SQRT(E103*Settings!$B$3*(1-Settings!$B$3)),0)</f>
        <v>0.143794171087551</v>
      </c>
      <c r="P103" s="77" t="n">
        <f aca="false">MAX(0,AF103-N103)</f>
        <v>0.230181632999491</v>
      </c>
      <c r="Q103" s="51" t="n">
        <f aca="false">IF(E103&gt;=Settings!$B$4,(AF103+Settings!$B$7*Settings!$B$3)/(E103+Settings!$B$7),Settings!$B$3)</f>
        <v>0.0782955026260651</v>
      </c>
      <c r="R103" s="78" t="n">
        <f aca="false">PERCENTRANK($H$2:$H$1780,H103,6)</f>
        <v>0.893138</v>
      </c>
      <c r="S103" s="78" t="n">
        <f aca="false">PERCENTRANK($Q$2:$Q$1780,Q103,6)</f>
        <v>0.941507</v>
      </c>
      <c r="T103" s="78" t="n">
        <f aca="false">PERCENTRANK($F$2:$F$1780,F103,6)</f>
        <v>0.871766</v>
      </c>
      <c r="U103" s="79" t="n">
        <f aca="false">IF(F103&gt;0,ROUND((Settings!$B$8*T103+Settings!$B$9*R103+Settings!$B$10*S103)/SUM(Settings!$B$8:$B$10),10),0)</f>
        <v>0.902137</v>
      </c>
      <c r="V103" s="71" t="n">
        <f aca="false">IF(U103&gt;0,RANK(U103,$U$2:$U$1780)+COUNTIF($U$2:U103,U103)-1,"")</f>
        <v>103</v>
      </c>
      <c r="W103" s="71" t="str">
        <f aca="false">IF(V103="","",IF(V103&lt;=Settings!$B$11,"1 - Fix first",IF(V103&lt;=Settings!$B$12,"2 - Review","3 - Monitor")))</f>
        <v>3 - Monitor</v>
      </c>
      <c r="X103" s="71" t="str">
        <f aca="false">IF(AND(E103&gt;=Settings!$B$4,AF103&gt;=Settings!$B$5,O103&gt;=Settings!$B$6),"HIGH RATE","")</f>
        <v/>
      </c>
      <c r="Y103" s="71" t="n">
        <f aca="false">IF(F103&gt;0,RANK(F103,$F$2:$F$1780)+COUNTIF($F$2:F103,F103)-1,"")</f>
        <v>205</v>
      </c>
      <c r="Z103" s="71" t="n">
        <f aca="false">IF(H103&gt;0,RANK(H103,$H$2:$H$1780)+COUNTIF($H$2:H103,H103)-1,"")</f>
        <v>191</v>
      </c>
      <c r="AA103" s="71" t="n">
        <f aca="false">IF(AC103="","",RANK(AC103,$AC$2:$AC$1780)+COUNTIF($AC$2:AC103,AC103)-1)</f>
        <v>101</v>
      </c>
      <c r="AB103" s="71" t="str">
        <f aca="false">IF(AD103="","",RANK(AD103,$AD$2:$AD$1780)+COUNTIF($AD$2:AD103,AD103)-1)</f>
        <v/>
      </c>
      <c r="AC103" s="71" t="n">
        <f aca="false">IF(AND(AF103&gt;0,E103&gt;=Settings!$B$4),ROUND(J103,10),"")</f>
        <v>0.0810810811</v>
      </c>
      <c r="AD103" s="71" t="str">
        <f aca="false">IF(X103="HIGH RATE",ROUND(O103,10),"")</f>
        <v/>
      </c>
      <c r="AE103" s="71" t="s">
        <v>59</v>
      </c>
      <c r="AF103" s="73" t="n">
        <f aca="false">SUMIFS(Detail!$L$2:$L$9168,Detail!$C$2:$C$9168,$A103)</f>
        <v>3</v>
      </c>
      <c r="AG103" s="74" t="n">
        <f aca="false">SUMIFS(Detail!$N$2:$N$9168,Detail!$C$2:$C$9168,$A103)</f>
        <v>318.04</v>
      </c>
    </row>
    <row r="104" customFormat="false" ht="15" hidden="false" customHeight="false" outlineLevel="0" collapsed="false">
      <c r="A104" s="71" t="s">
        <v>2350</v>
      </c>
      <c r="B104" s="71" t="s">
        <v>2587</v>
      </c>
      <c r="C104" s="71" t="s">
        <v>232</v>
      </c>
      <c r="D104" s="71" t="str">
        <f aca="false">IFERROR(INDEX('Brand Map'!$B$4:$B$125,MATCH(C104,'Brand Map'!$A$4:$A$125,0)),"Other")</f>
        <v>GF</v>
      </c>
      <c r="E104" s="73" t="n">
        <f aca="false">SUMIFS(Detail!$K$2:$K$9168,Detail!$C$2:$C$9168,$A104)</f>
        <v>34</v>
      </c>
      <c r="F104" s="73" t="n">
        <f aca="false">SUMIFS(Detail!$E$2:$E$9168,Detail!$C$2:$C$9168,$A104)</f>
        <v>4</v>
      </c>
      <c r="G104" s="74" t="n">
        <f aca="false">SUMIFS(Detail!$M$2:$M$9168,Detail!$C$2:$C$9168,$A104)</f>
        <v>2357.49</v>
      </c>
      <c r="H104" s="74" t="n">
        <f aca="false">SUMIFS(Detail!$D$2:$D$9168,Detail!$C$2:$C$9168,$A104)</f>
        <v>276.64</v>
      </c>
      <c r="I104" s="74" t="n">
        <v>2318.82</v>
      </c>
      <c r="J104" s="51" t="n">
        <f aca="false">IF(E104&gt;0,AF104/E104,0)</f>
        <v>0.117647058823529</v>
      </c>
      <c r="K104" s="51" t="n">
        <f aca="false">IF(G104&gt;0,AG104/G104,0)</f>
        <v>0.117345142503256</v>
      </c>
      <c r="L104" s="75" t="n">
        <f aca="false">H104/Settings!$B$16</f>
        <v>0.00055287235615436</v>
      </c>
      <c r="M104" s="76" t="n">
        <f aca="false">H104/Settings!$B$20</f>
        <v>2.14761684904887E-005</v>
      </c>
      <c r="N104" s="77" t="n">
        <f aca="false">E104*Settings!$B$3</f>
        <v>2.54523849940587</v>
      </c>
      <c r="O104" s="77" t="n">
        <f aca="false">IF(E104&gt;0,(AF104-N104)/SQRT(E104*Settings!$B$3*(1-Settings!$B$3)),0)</f>
        <v>0.948033791549172</v>
      </c>
      <c r="P104" s="77" t="n">
        <f aca="false">MAX(0,AF104-N104)</f>
        <v>1.45476150059413</v>
      </c>
      <c r="Q104" s="51" t="n">
        <f aca="false">IF(E104&gt;=Settings!$B$4,(AF104+Settings!$B$7*Settings!$B$3)/(E104+Settings!$B$7),Settings!$B$3)</f>
        <v>0.0975906043116619</v>
      </c>
      <c r="R104" s="78" t="n">
        <f aca="false">PERCENTRANK($H$2:$H$1780,H104,6)</f>
        <v>0.858268</v>
      </c>
      <c r="S104" s="78" t="n">
        <f aca="false">PERCENTRANK($Q$2:$Q$1780,Q104,6)</f>
        <v>0.976378</v>
      </c>
      <c r="T104" s="78" t="n">
        <f aca="false">PERCENTRANK($F$2:$F$1780,F104,6)</f>
        <v>0.871766</v>
      </c>
      <c r="U104" s="79" t="n">
        <f aca="false">IF(F104&gt;0,ROUND((Settings!$B$8*T104+Settings!$B$9*R104+Settings!$B$10*S104)/SUM(Settings!$B$8:$B$10),10),0)</f>
        <v>0.9021373333</v>
      </c>
      <c r="V104" s="71" t="n">
        <f aca="false">IF(U104&gt;0,RANK(U104,$U$2:$U$1780)+COUNTIF($U$2:U104,U104)-1,"")</f>
        <v>102</v>
      </c>
      <c r="W104" s="71" t="str">
        <f aca="false">IF(V104="","",IF(V104&lt;=Settings!$B$11,"1 - Fix first",IF(V104&lt;=Settings!$B$12,"2 - Review","3 - Monitor")))</f>
        <v>3 - Monitor</v>
      </c>
      <c r="X104" s="71" t="str">
        <f aca="false">IF(AND(E104&gt;=Settings!$B$4,AF104&gt;=Settings!$B$5,O104&gt;=Settings!$B$6),"HIGH RATE","")</f>
        <v/>
      </c>
      <c r="Y104" s="71" t="n">
        <f aca="false">IF(F104&gt;0,RANK(F104,$F$2:$F$1780)+COUNTIF($F$2:F104,F104)-1,"")</f>
        <v>206</v>
      </c>
      <c r="Z104" s="71" t="n">
        <f aca="false">IF(H104&gt;0,RANK(H104,$H$2:$H$1780)+COUNTIF($H$2:H104,H104)-1,"")</f>
        <v>253</v>
      </c>
      <c r="AA104" s="71" t="n">
        <f aca="false">IF(AC104="","",RANK(AC104,$AC$2:$AC$1780)+COUNTIF($AC$2:AC104,AC104)-1)</f>
        <v>27</v>
      </c>
      <c r="AB104" s="71" t="str">
        <f aca="false">IF(AD104="","",RANK(AD104,$AD$2:$AD$1780)+COUNTIF($AD$2:AD104,AD104)-1)</f>
        <v/>
      </c>
      <c r="AC104" s="71" t="n">
        <f aca="false">IF(AND(AF104&gt;0,E104&gt;=Settings!$B$4),ROUND(J104,10),"")</f>
        <v>0.1176470588</v>
      </c>
      <c r="AD104" s="71" t="str">
        <f aca="false">IF(X104="HIGH RATE",ROUND(O104,10),"")</f>
        <v/>
      </c>
      <c r="AE104" s="71" t="s">
        <v>59</v>
      </c>
      <c r="AF104" s="73" t="n">
        <f aca="false">SUMIFS(Detail!$L$2:$L$9168,Detail!$C$2:$C$9168,$A104)</f>
        <v>4</v>
      </c>
      <c r="AG104" s="74" t="n">
        <f aca="false">SUMIFS(Detail!$N$2:$N$9168,Detail!$C$2:$C$9168,$A104)</f>
        <v>276.64</v>
      </c>
    </row>
    <row r="105" customFormat="false" ht="15" hidden="false" customHeight="false" outlineLevel="0" collapsed="false">
      <c r="A105" s="71" t="s">
        <v>2058</v>
      </c>
      <c r="B105" s="71" t="s">
        <v>2588</v>
      </c>
      <c r="C105" s="71" t="s">
        <v>235</v>
      </c>
      <c r="D105" s="71" t="str">
        <f aca="false">IFERROR(INDEX('Brand Map'!$B$4:$B$125,MATCH(C105,'Brand Map'!$A$4:$A$125,0)),"Other")</f>
        <v>AURP</v>
      </c>
      <c r="E105" s="73" t="n">
        <f aca="false">SUMIFS(Detail!$K$2:$K$9168,Detail!$C$2:$C$9168,$A105)</f>
        <v>298</v>
      </c>
      <c r="F105" s="73" t="n">
        <f aca="false">SUMIFS(Detail!$E$2:$E$9168,Detail!$C$2:$C$9168,$A105)</f>
        <v>29</v>
      </c>
      <c r="G105" s="74" t="n">
        <f aca="false">SUMIFS(Detail!$M$2:$M$9168,Detail!$C$2:$C$9168,$A105)</f>
        <v>1352.36</v>
      </c>
      <c r="H105" s="74" t="n">
        <f aca="false">SUMIFS(Detail!$D$2:$D$9168,Detail!$C$2:$C$9168,$A105)</f>
        <v>127.79</v>
      </c>
      <c r="I105" s="74" t="n">
        <v>2155.04</v>
      </c>
      <c r="J105" s="51" t="n">
        <f aca="false">IF(E105&gt;0,AF105/E105,0)</f>
        <v>0.0771812080536913</v>
      </c>
      <c r="K105" s="51" t="n">
        <f aca="false">IF(G105&gt;0,AG105/G105,0)</f>
        <v>0.0731905705581354</v>
      </c>
      <c r="L105" s="75" t="n">
        <f aca="false">H105/Settings!$B$16</f>
        <v>0.000255391694595741</v>
      </c>
      <c r="M105" s="76" t="n">
        <f aca="false">H105/Settings!$B$20</f>
        <v>9.92061730552179E-006</v>
      </c>
      <c r="N105" s="77" t="n">
        <f aca="false">E105*Settings!$B$3</f>
        <v>22.3082668477338</v>
      </c>
      <c r="O105" s="77" t="n">
        <f aca="false">IF(E105&gt;0,(AF105-N105)/SQRT(E105*Settings!$B$3*(1-Settings!$B$3)),0)</f>
        <v>0.152265648033274</v>
      </c>
      <c r="P105" s="77" t="n">
        <f aca="false">MAX(0,AF105-N105)</f>
        <v>0.691733152266167</v>
      </c>
      <c r="Q105" s="51" t="n">
        <f aca="false">IF(E105&gt;=Settings!$B$4,(AF105+Settings!$B$7*Settings!$B$3)/(E105+Settings!$B$7),Settings!$B$3)</f>
        <v>0.0769688984022755</v>
      </c>
      <c r="R105" s="78" t="n">
        <f aca="false">PERCENTRANK($H$2:$H$1780,H105,6)</f>
        <v>0.789651</v>
      </c>
      <c r="S105" s="78" t="n">
        <f aca="false">PERCENTRANK($Q$2:$Q$1780,Q105,6)</f>
        <v>0.938133</v>
      </c>
      <c r="T105" s="78" t="n">
        <f aca="false">PERCENTRANK($F$2:$F$1780,F105,6)</f>
        <v>0.962317</v>
      </c>
      <c r="U105" s="79" t="n">
        <f aca="false">IF(F105&gt;0,ROUND((Settings!$B$8*T105+Settings!$B$9*R105+Settings!$B$10*S105)/SUM(Settings!$B$8:$B$10),10),0)</f>
        <v>0.8967003333</v>
      </c>
      <c r="V105" s="71" t="n">
        <f aca="false">IF(U105&gt;0,RANK(U105,$U$2:$U$1780)+COUNTIF($U$2:U105,U105)-1,"")</f>
        <v>104</v>
      </c>
      <c r="W105" s="71" t="str">
        <f aca="false">IF(V105="","",IF(V105&lt;=Settings!$B$11,"1 - Fix first",IF(V105&lt;=Settings!$B$12,"2 - Review","3 - Monitor")))</f>
        <v>3 - Monitor</v>
      </c>
      <c r="X105" s="71" t="str">
        <f aca="false">IF(AND(E105&gt;=Settings!$B$4,AF105&gt;=Settings!$B$5,O105&gt;=Settings!$B$6),"HIGH RATE","")</f>
        <v/>
      </c>
      <c r="Y105" s="71" t="n">
        <f aca="false">IF(F105&gt;0,RANK(F105,$F$2:$F$1780)+COUNTIF($F$2:F105,F105)-1,"")</f>
        <v>68</v>
      </c>
      <c r="Z105" s="71" t="n">
        <f aca="false">IF(H105&gt;0,RANK(H105,$H$2:$H$1780)+COUNTIF($H$2:H105,H105)-1,"")</f>
        <v>375</v>
      </c>
      <c r="AA105" s="71" t="n">
        <f aca="false">IF(AC105="","",RANK(AC105,$AC$2:$AC$1780)+COUNTIF($AC$2:AC105,AC105)-1)</f>
        <v>110</v>
      </c>
      <c r="AB105" s="71" t="str">
        <f aca="false">IF(AD105="","",RANK(AD105,$AD$2:$AD$1780)+COUNTIF($AD$2:AD105,AD105)-1)</f>
        <v/>
      </c>
      <c r="AC105" s="71" t="n">
        <f aca="false">IF(AND(AF105&gt;0,E105&gt;=Settings!$B$4),ROUND(J105,10),"")</f>
        <v>0.0771812081</v>
      </c>
      <c r="AD105" s="71" t="str">
        <f aca="false">IF(X105="HIGH RATE",ROUND(O105,10),"")</f>
        <v/>
      </c>
      <c r="AE105" s="71" t="s">
        <v>59</v>
      </c>
      <c r="AF105" s="73" t="n">
        <f aca="false">SUMIFS(Detail!$L$2:$L$9168,Detail!$C$2:$C$9168,$A105)</f>
        <v>23</v>
      </c>
      <c r="AG105" s="74" t="n">
        <f aca="false">SUMIFS(Detail!$N$2:$N$9168,Detail!$C$2:$C$9168,$A105)</f>
        <v>98.98</v>
      </c>
    </row>
    <row r="106" customFormat="false" ht="15" hidden="false" customHeight="false" outlineLevel="0" collapsed="false">
      <c r="A106" s="71" t="s">
        <v>1223</v>
      </c>
      <c r="B106" s="71" t="s">
        <v>2589</v>
      </c>
      <c r="C106" s="71" t="s">
        <v>298</v>
      </c>
      <c r="D106" s="71" t="str">
        <f aca="false">IFERROR(INDEX('Brand Map'!$B$4:$B$125,MATCH(C106,'Brand Map'!$A$4:$A$125,0)),"Other")</f>
        <v>FBAU</v>
      </c>
      <c r="E106" s="73" t="n">
        <f aca="false">SUMIFS(Detail!$K$2:$K$9168,Detail!$C$2:$C$9168,$A106)</f>
        <v>40</v>
      </c>
      <c r="F106" s="73" t="n">
        <f aca="false">SUMIFS(Detail!$E$2:$E$9168,Detail!$C$2:$C$9168,$A106)</f>
        <v>5</v>
      </c>
      <c r="G106" s="74" t="n">
        <f aca="false">SUMIFS(Detail!$M$2:$M$9168,Detail!$C$2:$C$9168,$A106)</f>
        <v>2348.16</v>
      </c>
      <c r="H106" s="74" t="n">
        <f aca="false">SUMIFS(Detail!$D$2:$D$9168,Detail!$C$2:$C$9168,$A106)</f>
        <v>273.19</v>
      </c>
      <c r="I106" s="74" t="n">
        <v>5366.35</v>
      </c>
      <c r="J106" s="51" t="n">
        <f aca="false">IF(E106&gt;0,AF106/E106,0)</f>
        <v>0.075</v>
      </c>
      <c r="K106" s="51" t="n">
        <f aca="false">IF(G106&gt;0,AG106/G106,0)</f>
        <v>0.0676018669937313</v>
      </c>
      <c r="L106" s="75" t="n">
        <f aca="false">H106/Settings!$B$16</f>
        <v>0.000545977439914003</v>
      </c>
      <c r="M106" s="76" t="n">
        <f aca="false">H106/Settings!$B$20</f>
        <v>2.12083374418616E-005</v>
      </c>
      <c r="N106" s="77" t="n">
        <f aca="false">E106*Settings!$B$3</f>
        <v>2.99439823459515</v>
      </c>
      <c r="O106" s="77" t="n">
        <f aca="false">IF(E106&gt;0,(AF106-N106)/SQRT(E106*Settings!$B$3*(1-Settings!$B$3)),0)</f>
        <v>0.00336563021832791</v>
      </c>
      <c r="P106" s="77" t="n">
        <f aca="false">MAX(0,AF106-N106)</f>
        <v>0.00560176540485458</v>
      </c>
      <c r="Q106" s="51" t="n">
        <f aca="false">IF(E106&gt;=Settings!$B$4,(AF106+Settings!$B$7*Settings!$B$3)/(E106+Settings!$B$7),Settings!$B$3)</f>
        <v>0.074939981084948</v>
      </c>
      <c r="R106" s="78" t="n">
        <f aca="false">PERCENTRANK($H$2:$H$1780,H106,6)</f>
        <v>0.857143</v>
      </c>
      <c r="S106" s="78" t="n">
        <f aca="false">PERCENTRANK($Q$2:$Q$1780,Q106,6)</f>
        <v>0.935883</v>
      </c>
      <c r="T106" s="78" t="n">
        <f aca="false">PERCENTRANK($F$2:$F$1780,F106,6)</f>
        <v>0.889764</v>
      </c>
      <c r="U106" s="79" t="n">
        <f aca="false">IF(F106&gt;0,ROUND((Settings!$B$8*T106+Settings!$B$9*R106+Settings!$B$10*S106)/SUM(Settings!$B$8:$B$10),10),0)</f>
        <v>0.8942633333</v>
      </c>
      <c r="V106" s="71" t="n">
        <f aca="false">IF(U106&gt;0,RANK(U106,$U$2:$U$1780)+COUNTIF($U$2:U106,U106)-1,"")</f>
        <v>105</v>
      </c>
      <c r="W106" s="71" t="str">
        <f aca="false">IF(V106="","",IF(V106&lt;=Settings!$B$11,"1 - Fix first",IF(V106&lt;=Settings!$B$12,"2 - Review","3 - Monitor")))</f>
        <v>3 - Monitor</v>
      </c>
      <c r="X106" s="71" t="str">
        <f aca="false">IF(AND(E106&gt;=Settings!$B$4,AF106&gt;=Settings!$B$5,O106&gt;=Settings!$B$6),"HIGH RATE","")</f>
        <v/>
      </c>
      <c r="Y106" s="71" t="n">
        <f aca="false">IF(F106&gt;0,RANK(F106,$F$2:$F$1780)+COUNTIF($F$2:F106,F106)-1,"")</f>
        <v>185</v>
      </c>
      <c r="Z106" s="71" t="n">
        <f aca="false">IF(H106&gt;0,RANK(H106,$H$2:$H$1780)+COUNTIF($H$2:H106,H106)-1,"")</f>
        <v>255</v>
      </c>
      <c r="AA106" s="71" t="n">
        <f aca="false">IF(AC106="","",RANK(AC106,$AC$2:$AC$1780)+COUNTIF($AC$2:AC106,AC106)-1)</f>
        <v>114</v>
      </c>
      <c r="AB106" s="71" t="str">
        <f aca="false">IF(AD106="","",RANK(AD106,$AD$2:$AD$1780)+COUNTIF($AD$2:AD106,AD106)-1)</f>
        <v/>
      </c>
      <c r="AC106" s="71" t="n">
        <f aca="false">IF(AND(AF106&gt;0,E106&gt;=Settings!$B$4),ROUND(J106,10),"")</f>
        <v>0.075</v>
      </c>
      <c r="AD106" s="71" t="str">
        <f aca="false">IF(X106="HIGH RATE",ROUND(O106,10),"")</f>
        <v/>
      </c>
      <c r="AE106" s="71" t="s">
        <v>59</v>
      </c>
      <c r="AF106" s="73" t="n">
        <f aca="false">SUMIFS(Detail!$L$2:$L$9168,Detail!$C$2:$C$9168,$A106)</f>
        <v>3</v>
      </c>
      <c r="AG106" s="74" t="n">
        <f aca="false">SUMIFS(Detail!$N$2:$N$9168,Detail!$C$2:$C$9168,$A106)</f>
        <v>158.74</v>
      </c>
    </row>
    <row r="107" customFormat="false" ht="15" hidden="false" customHeight="false" outlineLevel="0" collapsed="false">
      <c r="A107" s="71" t="s">
        <v>652</v>
      </c>
      <c r="B107" s="71" t="s">
        <v>653</v>
      </c>
      <c r="C107" s="71" t="s">
        <v>651</v>
      </c>
      <c r="D107" s="71" t="str">
        <f aca="false">IFERROR(INDEX('Brand Map'!$B$4:$B$125,MATCH(C107,'Brand Map'!$A$4:$A$125,0)),"Other")</f>
        <v>Other (small prefixes)</v>
      </c>
      <c r="E107" s="73" t="n">
        <f aca="false">SUMIFS(Detail!$K$2:$K$9168,Detail!$C$2:$C$9168,$A107)</f>
        <v>44</v>
      </c>
      <c r="F107" s="73" t="n">
        <f aca="false">SUMIFS(Detail!$E$2:$E$9168,Detail!$C$2:$C$9168,$A107)</f>
        <v>7</v>
      </c>
      <c r="G107" s="74" t="n">
        <f aca="false">SUMIFS(Detail!$M$2:$M$9168,Detail!$C$2:$C$9168,$A107)</f>
        <v>1302.46</v>
      </c>
      <c r="H107" s="74" t="n">
        <f aca="false">SUMIFS(Detail!$D$2:$D$9168,Detail!$C$2:$C$9168,$A107)</f>
        <v>164.2</v>
      </c>
      <c r="I107" s="74" t="n">
        <v>6598.96</v>
      </c>
      <c r="J107" s="51" t="n">
        <f aca="false">IF(E107&gt;0,AF107/E107,0)</f>
        <v>0.0909090909090909</v>
      </c>
      <c r="K107" s="51" t="n">
        <f aca="false">IF(G107&gt;0,AG107/G107,0)</f>
        <v>0.0708966110283617</v>
      </c>
      <c r="L107" s="75" t="n">
        <f aca="false">H107/Settings!$B$16</f>
        <v>0.000328158042512095</v>
      </c>
      <c r="M107" s="76" t="n">
        <f aca="false">H107/Settings!$B$20</f>
        <v>1.27472052708872E-005</v>
      </c>
      <c r="N107" s="77" t="n">
        <f aca="false">E107*Settings!$B$3</f>
        <v>3.29383805805466</v>
      </c>
      <c r="O107" s="77" t="n">
        <f aca="false">IF(E107&gt;0,(AF107-N107)/SQRT(E107*Settings!$B$3*(1-Settings!$B$3)),0)</f>
        <v>0.404528800303844</v>
      </c>
      <c r="P107" s="77" t="n">
        <f aca="false">MAX(0,AF107-N107)</f>
        <v>0.70616194194534</v>
      </c>
      <c r="Q107" s="51" t="n">
        <f aca="false">IF(E107&gt;=Settings!$B$4,(AF107+Settings!$B$7*Settings!$B$3)/(E107+Settings!$B$7),Settings!$B$3)</f>
        <v>0.0844026848100859</v>
      </c>
      <c r="R107" s="78" t="n">
        <f aca="false">PERCENTRANK($H$2:$H$1780,H107,6)</f>
        <v>0.813836</v>
      </c>
      <c r="S107" s="78" t="n">
        <f aca="false">PERCENTRANK($Q$2:$Q$1780,Q107,6)</f>
        <v>0.956693</v>
      </c>
      <c r="T107" s="78" t="n">
        <f aca="false">PERCENTRANK($F$2:$F$1780,F107,6)</f>
        <v>0.908324</v>
      </c>
      <c r="U107" s="79" t="n">
        <f aca="false">IF(F107&gt;0,ROUND((Settings!$B$8*T107+Settings!$B$9*R107+Settings!$B$10*S107)/SUM(Settings!$B$8:$B$10),10),0)</f>
        <v>0.892951</v>
      </c>
      <c r="V107" s="71" t="n">
        <f aca="false">IF(U107&gt;0,RANK(U107,$U$2:$U$1780)+COUNTIF($U$2:U107,U107)-1,"")</f>
        <v>106</v>
      </c>
      <c r="W107" s="71" t="str">
        <f aca="false">IF(V107="","",IF(V107&lt;=Settings!$B$11,"1 - Fix first",IF(V107&lt;=Settings!$B$12,"2 - Review","3 - Monitor")))</f>
        <v>3 - Monitor</v>
      </c>
      <c r="X107" s="71" t="str">
        <f aca="false">IF(AND(E107&gt;=Settings!$B$4,AF107&gt;=Settings!$B$5,O107&gt;=Settings!$B$6),"HIGH RATE","")</f>
        <v/>
      </c>
      <c r="Y107" s="71" t="n">
        <f aca="false">IF(F107&gt;0,RANK(F107,$F$2:$F$1780)+COUNTIF($F$2:F107,F107)-1,"")</f>
        <v>159</v>
      </c>
      <c r="Z107" s="71" t="n">
        <f aca="false">IF(H107&gt;0,RANK(H107,$H$2:$H$1780)+COUNTIF($H$2:H107,H107)-1,"")</f>
        <v>332</v>
      </c>
      <c r="AA107" s="71" t="n">
        <f aca="false">IF(AC107="","",RANK(AC107,$AC$2:$AC$1780)+COUNTIF($AC$2:AC107,AC107)-1)</f>
        <v>72</v>
      </c>
      <c r="AB107" s="71" t="str">
        <f aca="false">IF(AD107="","",RANK(AD107,$AD$2:$AD$1780)+COUNTIF($AD$2:AD107,AD107)-1)</f>
        <v/>
      </c>
      <c r="AC107" s="71" t="n">
        <f aca="false">IF(AND(AF107&gt;0,E107&gt;=Settings!$B$4),ROUND(J107,10),"")</f>
        <v>0.0909090909</v>
      </c>
      <c r="AD107" s="71" t="str">
        <f aca="false">IF(X107="HIGH RATE",ROUND(O107,10),"")</f>
        <v/>
      </c>
      <c r="AE107" s="71" t="s">
        <v>60</v>
      </c>
      <c r="AF107" s="73" t="n">
        <f aca="false">SUMIFS(Detail!$L$2:$L$9168,Detail!$C$2:$C$9168,$A107)</f>
        <v>4</v>
      </c>
      <c r="AG107" s="74" t="n">
        <f aca="false">SUMIFS(Detail!$N$2:$N$9168,Detail!$C$2:$C$9168,$A107)</f>
        <v>92.34</v>
      </c>
    </row>
    <row r="108" customFormat="false" ht="15" hidden="false" customHeight="false" outlineLevel="0" collapsed="false">
      <c r="A108" s="71" t="s">
        <v>975</v>
      </c>
      <c r="B108" s="71" t="s">
        <v>2590</v>
      </c>
      <c r="C108" s="71" t="s">
        <v>213</v>
      </c>
      <c r="D108" s="71" t="str">
        <f aca="false">IFERROR(INDEX('Brand Map'!$B$4:$B$125,MATCH(C108,'Brand Map'!$A$4:$A$125,0)),"Other")</f>
        <v>AU</v>
      </c>
      <c r="E108" s="73" t="n">
        <f aca="false">SUMIFS(Detail!$K$2:$K$9168,Detail!$C$2:$C$9168,$A108)</f>
        <v>36</v>
      </c>
      <c r="F108" s="73" t="n">
        <f aca="false">SUMIFS(Detail!$E$2:$E$9168,Detail!$C$2:$C$9168,$A108)</f>
        <v>4</v>
      </c>
      <c r="G108" s="74" t="n">
        <f aca="false">SUMIFS(Detail!$M$2:$M$9168,Detail!$C$2:$C$9168,$A108)</f>
        <v>2834.71</v>
      </c>
      <c r="H108" s="74" t="n">
        <f aca="false">SUMIFS(Detail!$D$2:$D$9168,Detail!$C$2:$C$9168,$A108)</f>
        <v>292.79</v>
      </c>
      <c r="I108" s="74" t="n">
        <v>6921.4</v>
      </c>
      <c r="J108" s="51" t="n">
        <f aca="false">IF(E108&gt;0,AF108/E108,0)</f>
        <v>0.0833333333333333</v>
      </c>
      <c r="K108" s="51" t="n">
        <f aca="false">IF(G108&gt;0,AG108/G108,0)</f>
        <v>0.0792497292492001</v>
      </c>
      <c r="L108" s="75" t="n">
        <f aca="false">H108/Settings!$B$16</f>
        <v>0.00058514855826502</v>
      </c>
      <c r="M108" s="76" t="n">
        <f aca="false">H108/Settings!$B$20</f>
        <v>2.27299283268153E-005</v>
      </c>
      <c r="N108" s="77" t="n">
        <f aca="false">E108*Settings!$B$3</f>
        <v>2.69495841113563</v>
      </c>
      <c r="O108" s="77" t="n">
        <f aca="false">IF(E108&gt;0,(AF108-N108)/SQRT(E108*Settings!$B$3*(1-Settings!$B$3)),0)</f>
        <v>0.193187614964609</v>
      </c>
      <c r="P108" s="77" t="n">
        <f aca="false">MAX(0,AF108-N108)</f>
        <v>0.305041588864369</v>
      </c>
      <c r="Q108" s="51" t="n">
        <f aca="false">IF(E108&gt;=Settings!$B$4,(AF108+Settings!$B$7*Settings!$B$3)/(E108+Settings!$B$7),Settings!$B$3)</f>
        <v>0.0794817981203994</v>
      </c>
      <c r="R108" s="78" t="n">
        <f aca="false">PERCENTRANK($H$2:$H$1780,H108,6)</f>
        <v>0.861642</v>
      </c>
      <c r="S108" s="78" t="n">
        <f aca="false">PERCENTRANK($Q$2:$Q$1780,Q108,6)</f>
        <v>0.944882</v>
      </c>
      <c r="T108" s="78" t="n">
        <f aca="false">PERCENTRANK($F$2:$F$1780,F108,6)</f>
        <v>0.871766</v>
      </c>
      <c r="U108" s="79" t="n">
        <f aca="false">IF(F108&gt;0,ROUND((Settings!$B$8*T108+Settings!$B$9*R108+Settings!$B$10*S108)/SUM(Settings!$B$8:$B$10),10),0)</f>
        <v>0.8927633333</v>
      </c>
      <c r="V108" s="71" t="n">
        <f aca="false">IF(U108&gt;0,RANK(U108,$U$2:$U$1780)+COUNTIF($U$2:U108,U108)-1,"")</f>
        <v>107</v>
      </c>
      <c r="W108" s="71" t="str">
        <f aca="false">IF(V108="","",IF(V108&lt;=Settings!$B$11,"1 - Fix first",IF(V108&lt;=Settings!$B$12,"2 - Review","3 - Monitor")))</f>
        <v>3 - Monitor</v>
      </c>
      <c r="X108" s="71" t="str">
        <f aca="false">IF(AND(E108&gt;=Settings!$B$4,AF108&gt;=Settings!$B$5,O108&gt;=Settings!$B$6),"HIGH RATE","")</f>
        <v/>
      </c>
      <c r="Y108" s="71" t="n">
        <f aca="false">IF(F108&gt;0,RANK(F108,$F$2:$F$1780)+COUNTIF($F$2:F108,F108)-1,"")</f>
        <v>207</v>
      </c>
      <c r="Z108" s="71" t="n">
        <f aca="false">IF(H108&gt;0,RANK(H108,$H$2:$H$1780)+COUNTIF($H$2:H108,H108)-1,"")</f>
        <v>247</v>
      </c>
      <c r="AA108" s="71" t="n">
        <f aca="false">IF(AC108="","",RANK(AC108,$AC$2:$AC$1780)+COUNTIF($AC$2:AC108,AC108)-1)</f>
        <v>92</v>
      </c>
      <c r="AB108" s="71" t="str">
        <f aca="false">IF(AD108="","",RANK(AD108,$AD$2:$AD$1780)+COUNTIF($AD$2:AD108,AD108)-1)</f>
        <v/>
      </c>
      <c r="AC108" s="71" t="n">
        <f aca="false">IF(AND(AF108&gt;0,E108&gt;=Settings!$B$4),ROUND(J108,10),"")</f>
        <v>0.0833333333</v>
      </c>
      <c r="AD108" s="71" t="str">
        <f aca="false">IF(X108="HIGH RATE",ROUND(O108,10),"")</f>
        <v/>
      </c>
      <c r="AE108" s="71" t="s">
        <v>59</v>
      </c>
      <c r="AF108" s="73" t="n">
        <f aca="false">SUMIFS(Detail!$L$2:$L$9168,Detail!$C$2:$C$9168,$A108)</f>
        <v>3</v>
      </c>
      <c r="AG108" s="74" t="n">
        <f aca="false">SUMIFS(Detail!$N$2:$N$9168,Detail!$C$2:$C$9168,$A108)</f>
        <v>224.65</v>
      </c>
    </row>
    <row r="109" customFormat="false" ht="15" hidden="false" customHeight="false" outlineLevel="0" collapsed="false">
      <c r="A109" s="71" t="s">
        <v>1367</v>
      </c>
      <c r="B109" s="71" t="s">
        <v>2591</v>
      </c>
      <c r="C109" s="71" t="s">
        <v>221</v>
      </c>
      <c r="D109" s="71" t="str">
        <f aca="false">IFERROR(INDEX('Brand Map'!$B$4:$B$125,MATCH(C109,'Brand Map'!$A$4:$A$125,0)),"Other")</f>
        <v>DC</v>
      </c>
      <c r="E109" s="73" t="n">
        <f aca="false">SUMIFS(Detail!$K$2:$K$9168,Detail!$C$2:$C$9168,$A109)</f>
        <v>35</v>
      </c>
      <c r="F109" s="73" t="n">
        <f aca="false">SUMIFS(Detail!$E$2:$E$9168,Detail!$C$2:$C$9168,$A109)</f>
        <v>3</v>
      </c>
      <c r="G109" s="74" t="n">
        <f aca="false">SUMIFS(Detail!$M$2:$M$9168,Detail!$C$2:$C$9168,$A109)</f>
        <v>5243.79</v>
      </c>
      <c r="H109" s="74" t="n">
        <f aca="false">SUMIFS(Detail!$D$2:$D$9168,Detail!$C$2:$C$9168,$A109)</f>
        <v>374.66</v>
      </c>
      <c r="I109" s="74" t="n">
        <v>10678.04</v>
      </c>
      <c r="J109" s="51" t="n">
        <f aca="false">IF(E109&gt;0,AF109/E109,0)</f>
        <v>0.0857142857142857</v>
      </c>
      <c r="K109" s="51" t="n">
        <f aca="false">IF(G109&gt;0,AG109/G109,0)</f>
        <v>0.0714483226826398</v>
      </c>
      <c r="L109" s="75" t="n">
        <f aca="false">H109/Settings!$B$16</f>
        <v>0.000748767918438377</v>
      </c>
      <c r="M109" s="76" t="n">
        <f aca="false">H109/Settings!$B$20</f>
        <v>2.90856755590171E-005</v>
      </c>
      <c r="N109" s="77" t="n">
        <f aca="false">E109*Settings!$B$3</f>
        <v>2.62009845527075</v>
      </c>
      <c r="O109" s="77" t="n">
        <f aca="false">IF(E109&gt;0,(AF109-N109)/SQRT(E109*Settings!$B$3*(1-Settings!$B$3)),0)</f>
        <v>0.244010499610322</v>
      </c>
      <c r="P109" s="77" t="n">
        <f aca="false">MAX(0,AF109-N109)</f>
        <v>0.379901544729248</v>
      </c>
      <c r="Q109" s="51" t="n">
        <f aca="false">IF(E109&gt;=Settings!$B$4,(AF109+Settings!$B$7*Settings!$B$3)/(E109+Settings!$B$7),Settings!$B$3)</f>
        <v>0.0807045950145594</v>
      </c>
      <c r="R109" s="78" t="n">
        <f aca="false">PERCENTRANK($H$2:$H$1780,H109,6)</f>
        <v>0.884139</v>
      </c>
      <c r="S109" s="78" t="n">
        <f aca="false">PERCENTRANK($Q$2:$Q$1780,Q109,6)</f>
        <v>0.945444</v>
      </c>
      <c r="T109" s="78" t="n">
        <f aca="false">PERCENTRANK($F$2:$F$1780,F109,6)</f>
        <v>0.84252</v>
      </c>
      <c r="U109" s="79" t="n">
        <f aca="false">IF(F109&gt;0,ROUND((Settings!$B$8*T109+Settings!$B$9*R109+Settings!$B$10*S109)/SUM(Settings!$B$8:$B$10),10),0)</f>
        <v>0.890701</v>
      </c>
      <c r="V109" s="71" t="n">
        <f aca="false">IF(U109&gt;0,RANK(U109,$U$2:$U$1780)+COUNTIF($U$2:U109,U109)-1,"")</f>
        <v>108</v>
      </c>
      <c r="W109" s="71" t="str">
        <f aca="false">IF(V109="","",IF(V109&lt;=Settings!$B$11,"1 - Fix first",IF(V109&lt;=Settings!$B$12,"2 - Review","3 - Monitor")))</f>
        <v>3 - Monitor</v>
      </c>
      <c r="X109" s="71" t="str">
        <f aca="false">IF(AND(E109&gt;=Settings!$B$4,AF109&gt;=Settings!$B$5,O109&gt;=Settings!$B$6),"HIGH RATE","")</f>
        <v/>
      </c>
      <c r="Y109" s="71" t="n">
        <f aca="false">IF(F109&gt;0,RANK(F109,$F$2:$F$1780)+COUNTIF($F$2:F109,F109)-1,"")</f>
        <v>230</v>
      </c>
      <c r="Z109" s="71" t="n">
        <f aca="false">IF(H109&gt;0,RANK(H109,$H$2:$H$1780)+COUNTIF($H$2:H109,H109)-1,"")</f>
        <v>207</v>
      </c>
      <c r="AA109" s="71" t="n">
        <f aca="false">IF(AC109="","",RANK(AC109,$AC$2:$AC$1780)+COUNTIF($AC$2:AC109,AC109)-1)</f>
        <v>88</v>
      </c>
      <c r="AB109" s="71" t="str">
        <f aca="false">IF(AD109="","",RANK(AD109,$AD$2:$AD$1780)+COUNTIF($AD$2:AD109,AD109)-1)</f>
        <v/>
      </c>
      <c r="AC109" s="71" t="n">
        <f aca="false">IF(AND(AF109&gt;0,E109&gt;=Settings!$B$4),ROUND(J109,10),"")</f>
        <v>0.0857142857</v>
      </c>
      <c r="AD109" s="71" t="str">
        <f aca="false">IF(X109="HIGH RATE",ROUND(O109,10),"")</f>
        <v/>
      </c>
      <c r="AE109" s="71" t="s">
        <v>59</v>
      </c>
      <c r="AF109" s="73" t="n">
        <f aca="false">SUMIFS(Detail!$L$2:$L$9168,Detail!$C$2:$C$9168,$A109)</f>
        <v>3</v>
      </c>
      <c r="AG109" s="74" t="n">
        <f aca="false">SUMIFS(Detail!$N$2:$N$9168,Detail!$C$2:$C$9168,$A109)</f>
        <v>374.66</v>
      </c>
    </row>
    <row r="110" customFormat="false" ht="15" hidden="false" customHeight="false" outlineLevel="0" collapsed="false">
      <c r="A110" s="71" t="s">
        <v>1339</v>
      </c>
      <c r="B110" s="71" t="s">
        <v>2592</v>
      </c>
      <c r="C110" s="71" t="s">
        <v>229</v>
      </c>
      <c r="D110" s="71" t="str">
        <f aca="false">IFERROR(INDEX('Brand Map'!$B$4:$B$125,MATCH(C110,'Brand Map'!$A$4:$A$125,0)),"Other")</f>
        <v>MJ</v>
      </c>
      <c r="E110" s="73" t="n">
        <f aca="false">SUMIFS(Detail!$K$2:$K$9168,Detail!$C$2:$C$9168,$A110)</f>
        <v>49</v>
      </c>
      <c r="F110" s="73" t="n">
        <f aca="false">SUMIFS(Detail!$E$2:$E$9168,Detail!$C$2:$C$9168,$A110)</f>
        <v>4</v>
      </c>
      <c r="G110" s="74" t="n">
        <f aca="false">SUMIFS(Detail!$M$2:$M$9168,Detail!$C$2:$C$9168,$A110)</f>
        <v>3302.2</v>
      </c>
      <c r="H110" s="74" t="n">
        <f aca="false">SUMIFS(Detail!$D$2:$D$9168,Detail!$C$2:$C$9168,$A110)</f>
        <v>272.1</v>
      </c>
      <c r="I110" s="74" t="n">
        <v>4658.91</v>
      </c>
      <c r="J110" s="51" t="n">
        <f aca="false">IF(E110&gt;0,AF110/E110,0)</f>
        <v>0.0816326530612245</v>
      </c>
      <c r="K110" s="51" t="n">
        <f aca="false">IF(G110&gt;0,AG110/G110,0)</f>
        <v>0.0823996123796257</v>
      </c>
      <c r="L110" s="75" t="n">
        <f aca="false">H110/Settings!$B$16</f>
        <v>0.000543799046087339</v>
      </c>
      <c r="M110" s="76" t="n">
        <f aca="false">H110/Settings!$B$20</f>
        <v>2.11237183569331E-005</v>
      </c>
      <c r="N110" s="77" t="n">
        <f aca="false">E110*Settings!$B$3</f>
        <v>3.66813783737905</v>
      </c>
      <c r="O110" s="77" t="n">
        <f aca="false">IF(E110&gt;0,(AF110-N110)/SQRT(E110*Settings!$B$3*(1-Settings!$B$3)),0)</f>
        <v>0.180148717985123</v>
      </c>
      <c r="P110" s="77" t="n">
        <f aca="false">MAX(0,AF110-N110)</f>
        <v>0.331862162620947</v>
      </c>
      <c r="Q110" s="51" t="n">
        <f aca="false">IF(E110&gt;=Settings!$B$4,(AF110+Settings!$B$7*Settings!$B$3)/(E110+Settings!$B$7),Settings!$B$3)</f>
        <v>0.0790607427334982</v>
      </c>
      <c r="R110" s="78" t="n">
        <f aca="false">PERCENTRANK($H$2:$H$1780,H110,6)</f>
        <v>0.856018</v>
      </c>
      <c r="S110" s="78" t="n">
        <f aca="false">PERCENTRANK($Q$2:$Q$1780,Q110,6)</f>
        <v>0.944319</v>
      </c>
      <c r="T110" s="78" t="n">
        <f aca="false">PERCENTRANK($F$2:$F$1780,F110,6)</f>
        <v>0.871766</v>
      </c>
      <c r="U110" s="79" t="n">
        <f aca="false">IF(F110&gt;0,ROUND((Settings!$B$8*T110+Settings!$B$9*R110+Settings!$B$10*S110)/SUM(Settings!$B$8:$B$10),10),0)</f>
        <v>0.890701</v>
      </c>
      <c r="V110" s="71" t="n">
        <f aca="false">IF(U110&gt;0,RANK(U110,$U$2:$U$1780)+COUNTIF($U$2:U110,U110)-1,"")</f>
        <v>109</v>
      </c>
      <c r="W110" s="71" t="str">
        <f aca="false">IF(V110="","",IF(V110&lt;=Settings!$B$11,"1 - Fix first",IF(V110&lt;=Settings!$B$12,"2 - Review","3 - Monitor")))</f>
        <v>3 - Monitor</v>
      </c>
      <c r="X110" s="71" t="str">
        <f aca="false">IF(AND(E110&gt;=Settings!$B$4,AF110&gt;=Settings!$B$5,O110&gt;=Settings!$B$6),"HIGH RATE","")</f>
        <v/>
      </c>
      <c r="Y110" s="71" t="n">
        <f aca="false">IF(F110&gt;0,RANK(F110,$F$2:$F$1780)+COUNTIF($F$2:F110,F110)-1,"")</f>
        <v>208</v>
      </c>
      <c r="Z110" s="71" t="n">
        <f aca="false">IF(H110&gt;0,RANK(H110,$H$2:$H$1780)+COUNTIF($H$2:H110,H110)-1,"")</f>
        <v>257</v>
      </c>
      <c r="AA110" s="71" t="n">
        <f aca="false">IF(AC110="","",RANK(AC110,$AC$2:$AC$1780)+COUNTIF($AC$2:AC110,AC110)-1)</f>
        <v>100</v>
      </c>
      <c r="AB110" s="71" t="str">
        <f aca="false">IF(AD110="","",RANK(AD110,$AD$2:$AD$1780)+COUNTIF($AD$2:AD110,AD110)-1)</f>
        <v/>
      </c>
      <c r="AC110" s="71" t="n">
        <f aca="false">IF(AND(AF110&gt;0,E110&gt;=Settings!$B$4),ROUND(J110,10),"")</f>
        <v>0.0816326531</v>
      </c>
      <c r="AD110" s="71" t="str">
        <f aca="false">IF(X110="HIGH RATE",ROUND(O110,10),"")</f>
        <v/>
      </c>
      <c r="AE110" s="71" t="s">
        <v>59</v>
      </c>
      <c r="AF110" s="73" t="n">
        <f aca="false">SUMIFS(Detail!$L$2:$L$9168,Detail!$C$2:$C$9168,$A110)</f>
        <v>4</v>
      </c>
      <c r="AG110" s="74" t="n">
        <f aca="false">SUMIFS(Detail!$N$2:$N$9168,Detail!$C$2:$C$9168,$A110)</f>
        <v>272.1</v>
      </c>
    </row>
    <row r="111" customFormat="false" ht="15" hidden="false" customHeight="false" outlineLevel="0" collapsed="false">
      <c r="A111" s="71" t="s">
        <v>163</v>
      </c>
      <c r="B111" s="71" t="s">
        <v>2593</v>
      </c>
      <c r="C111" s="71" t="s">
        <v>243</v>
      </c>
      <c r="D111" s="71" t="str">
        <f aca="false">IFERROR(INDEX('Brand Map'!$B$4:$B$125,MATCH(C111,'Brand Map'!$A$4:$A$125,0)),"Other")</f>
        <v>AUDNAT</v>
      </c>
      <c r="E111" s="73" t="n">
        <f aca="false">SUMIFS(Detail!$K$2:$K$9168,Detail!$C$2:$C$9168,$A111)</f>
        <v>33</v>
      </c>
      <c r="F111" s="73" t="n">
        <f aca="false">SUMIFS(Detail!$E$2:$E$9168,Detail!$C$2:$C$9168,$A111)</f>
        <v>3</v>
      </c>
      <c r="G111" s="74" t="n">
        <f aca="false">SUMIFS(Detail!$M$2:$M$9168,Detail!$C$2:$C$9168,$A111)</f>
        <v>3280.15</v>
      </c>
      <c r="H111" s="74" t="n">
        <f aca="false">SUMIFS(Detail!$D$2:$D$9168,Detail!$C$2:$C$9168,$A111)</f>
        <v>259.88</v>
      </c>
      <c r="I111" s="74" t="n">
        <v>3644.23</v>
      </c>
      <c r="J111" s="51" t="n">
        <f aca="false">IF(E111&gt;0,AF111/E111,0)</f>
        <v>0.0909090909090909</v>
      </c>
      <c r="K111" s="51" t="n">
        <f aca="false">IF(G111&gt;0,AG111/G111,0)</f>
        <v>0.0792280840815207</v>
      </c>
      <c r="L111" s="75" t="n">
        <f aca="false">H111/Settings!$B$16</f>
        <v>0.000519377052911347</v>
      </c>
      <c r="M111" s="76" t="n">
        <f aca="false">H111/Settings!$B$20</f>
        <v>2.01750530194773E-005</v>
      </c>
      <c r="N111" s="77" t="n">
        <f aca="false">E111*Settings!$B$3</f>
        <v>2.470378543541</v>
      </c>
      <c r="O111" s="77" t="n">
        <f aca="false">IF(E111&gt;0,(AF111-N111)/SQRT(E111*Settings!$B$3*(1-Settings!$B$3)),0)</f>
        <v>0.350332217625571</v>
      </c>
      <c r="P111" s="77" t="n">
        <f aca="false">MAX(0,AF111-N111)</f>
        <v>0.529621456459005</v>
      </c>
      <c r="Q111" s="51" t="n">
        <f aca="false">IF(E111&gt;=Settings!$B$4,(AF111+Settings!$B$7*Settings!$B$3)/(E111+Settings!$B$7),Settings!$B$3)</f>
        <v>0.0832666456499422</v>
      </c>
      <c r="R111" s="78" t="n">
        <f aca="false">PERCENTRANK($H$2:$H$1780,H111,6)</f>
        <v>0.851519</v>
      </c>
      <c r="S111" s="78" t="n">
        <f aca="false">PERCENTRANK($Q$2:$Q$1780,Q111,6)</f>
        <v>0.951631</v>
      </c>
      <c r="T111" s="78" t="n">
        <f aca="false">PERCENTRANK($F$2:$F$1780,F111,6)</f>
        <v>0.84252</v>
      </c>
      <c r="U111" s="79" t="n">
        <f aca="false">IF(F111&gt;0,ROUND((Settings!$B$8*T111+Settings!$B$9*R111+Settings!$B$10*S111)/SUM(Settings!$B$8:$B$10),10),0)</f>
        <v>0.88189</v>
      </c>
      <c r="V111" s="71" t="n">
        <f aca="false">IF(U111&gt;0,RANK(U111,$U$2:$U$1780)+COUNTIF($U$2:U111,U111)-1,"")</f>
        <v>110</v>
      </c>
      <c r="W111" s="71" t="str">
        <f aca="false">IF(V111="","",IF(V111&lt;=Settings!$B$11,"1 - Fix first",IF(V111&lt;=Settings!$B$12,"2 - Review","3 - Monitor")))</f>
        <v>3 - Monitor</v>
      </c>
      <c r="X111" s="71" t="str">
        <f aca="false">IF(AND(E111&gt;=Settings!$B$4,AF111&gt;=Settings!$B$5,O111&gt;=Settings!$B$6),"HIGH RATE","")</f>
        <v/>
      </c>
      <c r="Y111" s="71" t="n">
        <f aca="false">IF(F111&gt;0,RANK(F111,$F$2:$F$1780)+COUNTIF($F$2:F111,F111)-1,"")</f>
        <v>231</v>
      </c>
      <c r="Z111" s="71" t="n">
        <f aca="false">IF(H111&gt;0,RANK(H111,$H$2:$H$1780)+COUNTIF($H$2:H111,H111)-1,"")</f>
        <v>265</v>
      </c>
      <c r="AA111" s="71" t="n">
        <f aca="false">IF(AC111="","",RANK(AC111,$AC$2:$AC$1780)+COUNTIF($AC$2:AC111,AC111)-1)</f>
        <v>73</v>
      </c>
      <c r="AB111" s="71" t="str">
        <f aca="false">IF(AD111="","",RANK(AD111,$AD$2:$AD$1780)+COUNTIF($AD$2:AD111,AD111)-1)</f>
        <v/>
      </c>
      <c r="AC111" s="71" t="n">
        <f aca="false">IF(AND(AF111&gt;0,E111&gt;=Settings!$B$4),ROUND(J111,10),"")</f>
        <v>0.0909090909</v>
      </c>
      <c r="AD111" s="71" t="str">
        <f aca="false">IF(X111="HIGH RATE",ROUND(O111,10),"")</f>
        <v/>
      </c>
      <c r="AE111" s="71" t="s">
        <v>62</v>
      </c>
      <c r="AF111" s="73" t="n">
        <f aca="false">SUMIFS(Detail!$L$2:$L$9168,Detail!$C$2:$C$9168,$A111)</f>
        <v>3</v>
      </c>
      <c r="AG111" s="74" t="n">
        <f aca="false">SUMIFS(Detail!$N$2:$N$9168,Detail!$C$2:$C$9168,$A111)</f>
        <v>259.88</v>
      </c>
    </row>
    <row r="112" customFormat="false" ht="15" hidden="false" customHeight="false" outlineLevel="0" collapsed="false">
      <c r="A112" s="71" t="s">
        <v>980</v>
      </c>
      <c r="B112" s="71" t="s">
        <v>2594</v>
      </c>
      <c r="C112" s="71" t="s">
        <v>283</v>
      </c>
      <c r="D112" s="71" t="str">
        <f aca="false">IFERROR(INDEX('Brand Map'!$B$4:$B$125,MATCH(C112,'Brand Map'!$A$4:$A$125,0)),"Other")</f>
        <v>RP</v>
      </c>
      <c r="E112" s="73" t="n">
        <f aca="false">SUMIFS(Detail!$K$2:$K$9168,Detail!$C$2:$C$9168,$A112)</f>
        <v>204</v>
      </c>
      <c r="F112" s="73" t="n">
        <f aca="false">SUMIFS(Detail!$E$2:$E$9168,Detail!$C$2:$C$9168,$A112)</f>
        <v>22</v>
      </c>
      <c r="G112" s="74" t="n">
        <f aca="false">SUMIFS(Detail!$M$2:$M$9168,Detail!$C$2:$C$9168,$A112)</f>
        <v>732.5</v>
      </c>
      <c r="H112" s="74" t="n">
        <f aca="false">SUMIFS(Detail!$D$2:$D$9168,Detail!$C$2:$C$9168,$A112)</f>
        <v>74.85</v>
      </c>
      <c r="I112" s="74" t="n">
        <v>1458.43</v>
      </c>
      <c r="J112" s="51" t="n">
        <f aca="false">IF(E112&gt;0,AF112/E112,0)</f>
        <v>0.0784313725490196</v>
      </c>
      <c r="K112" s="51" t="n">
        <f aca="false">IF(G112&gt;0,AG112/G112,0)</f>
        <v>0.072778156996587</v>
      </c>
      <c r="L112" s="75" t="n">
        <f aca="false">H112/Settings!$B$16</f>
        <v>0.000149589704519064</v>
      </c>
      <c r="M112" s="76" t="n">
        <f aca="false">H112/Settings!$B$20</f>
        <v>5.81076927238677E-006</v>
      </c>
      <c r="N112" s="77" t="n">
        <f aca="false">E112*Settings!$B$3</f>
        <v>15.2714309964352</v>
      </c>
      <c r="O112" s="77" t="n">
        <f aca="false">IF(E112&gt;0,(AF112-N112)/SQRT(E112*Settings!$B$3*(1-Settings!$B$3)),0)</f>
        <v>0.193832717131932</v>
      </c>
      <c r="P112" s="77" t="n">
        <f aca="false">MAX(0,AF112-N112)</f>
        <v>0.728569003564759</v>
      </c>
      <c r="Q112" s="51" t="n">
        <f aca="false">IF(E112&gt;=Settings!$B$4,(AF112+Settings!$B$7*Settings!$B$3)/(E112+Settings!$B$7),Settings!$B$3)</f>
        <v>0.0779734986151554</v>
      </c>
      <c r="R112" s="78" t="n">
        <f aca="false">PERCENTRANK($H$2:$H$1780,H112,6)</f>
        <v>0.724972</v>
      </c>
      <c r="S112" s="78" t="n">
        <f aca="false">PERCENTRANK($Q$2:$Q$1780,Q112,6)</f>
        <v>0.940945</v>
      </c>
      <c r="T112" s="78" t="n">
        <f aca="false">PERCENTRANK($F$2:$F$1780,F112,6)</f>
        <v>0.954443</v>
      </c>
      <c r="U112" s="79" t="n">
        <f aca="false">IF(F112&gt;0,ROUND((Settings!$B$8*T112+Settings!$B$9*R112+Settings!$B$10*S112)/SUM(Settings!$B$8:$B$10),10),0)</f>
        <v>0.8734533333</v>
      </c>
      <c r="V112" s="71" t="n">
        <f aca="false">IF(U112&gt;0,RANK(U112,$U$2:$U$1780)+COUNTIF($U$2:U112,U112)-1,"")</f>
        <v>111</v>
      </c>
      <c r="W112" s="71" t="str">
        <f aca="false">IF(V112="","",IF(V112&lt;=Settings!$B$11,"1 - Fix first",IF(V112&lt;=Settings!$B$12,"2 - Review","3 - Monitor")))</f>
        <v>3 - Monitor</v>
      </c>
      <c r="X112" s="71" t="str">
        <f aca="false">IF(AND(E112&gt;=Settings!$B$4,AF112&gt;=Settings!$B$5,O112&gt;=Settings!$B$6),"HIGH RATE","")</f>
        <v/>
      </c>
      <c r="Y112" s="71" t="n">
        <f aca="false">IF(F112&gt;0,RANK(F112,$F$2:$F$1780)+COUNTIF($F$2:F112,F112)-1,"")</f>
        <v>82</v>
      </c>
      <c r="Z112" s="71" t="n">
        <f aca="false">IF(H112&gt;0,RANK(H112,$H$2:$H$1780)+COUNTIF($H$2:H112,H112)-1,"")</f>
        <v>490</v>
      </c>
      <c r="AA112" s="71" t="n">
        <f aca="false">IF(AC112="","",RANK(AC112,$AC$2:$AC$1780)+COUNTIF($AC$2:AC112,AC112)-1)</f>
        <v>107</v>
      </c>
      <c r="AB112" s="71" t="str">
        <f aca="false">IF(AD112="","",RANK(AD112,$AD$2:$AD$1780)+COUNTIF($AD$2:AD112,AD112)-1)</f>
        <v/>
      </c>
      <c r="AC112" s="71" t="n">
        <f aca="false">IF(AND(AF112&gt;0,E112&gt;=Settings!$B$4),ROUND(J112,10),"")</f>
        <v>0.0784313725</v>
      </c>
      <c r="AD112" s="71" t="str">
        <f aca="false">IF(X112="HIGH RATE",ROUND(O112,10),"")</f>
        <v/>
      </c>
      <c r="AE112" s="71" t="s">
        <v>61</v>
      </c>
      <c r="AF112" s="73" t="n">
        <f aca="false">SUMIFS(Detail!$L$2:$L$9168,Detail!$C$2:$C$9168,$A112)</f>
        <v>16</v>
      </c>
      <c r="AG112" s="74" t="n">
        <f aca="false">SUMIFS(Detail!$N$2:$N$9168,Detail!$C$2:$C$9168,$A112)</f>
        <v>53.31</v>
      </c>
    </row>
    <row r="113" customFormat="false" ht="15" hidden="false" customHeight="false" outlineLevel="0" collapsed="false">
      <c r="A113" s="71" t="s">
        <v>1122</v>
      </c>
      <c r="B113" s="71" t="s">
        <v>2595</v>
      </c>
      <c r="C113" s="71" t="s">
        <v>213</v>
      </c>
      <c r="D113" s="71" t="str">
        <f aca="false">IFERROR(INDEX('Brand Map'!$B$4:$B$125,MATCH(C113,'Brand Map'!$A$4:$A$125,0)),"Other")</f>
        <v>AU</v>
      </c>
      <c r="E113" s="73" t="n">
        <f aca="false">SUMIFS(Detail!$K$2:$K$9168,Detail!$C$2:$C$9168,$A113)</f>
        <v>40</v>
      </c>
      <c r="F113" s="73" t="n">
        <f aca="false">SUMIFS(Detail!$E$2:$E$9168,Detail!$C$2:$C$9168,$A113)</f>
        <v>3</v>
      </c>
      <c r="G113" s="74" t="n">
        <f aca="false">SUMIFS(Detail!$M$2:$M$9168,Detail!$C$2:$C$9168,$A113)</f>
        <v>3384.47</v>
      </c>
      <c r="H113" s="74" t="n">
        <f aca="false">SUMIFS(Detail!$D$2:$D$9168,Detail!$C$2:$C$9168,$A113)</f>
        <v>227.15</v>
      </c>
      <c r="I113" s="74" t="n">
        <v>11604.88</v>
      </c>
      <c r="J113" s="51" t="n">
        <f aca="false">IF(E113&gt;0,AF113/E113,0)</f>
        <v>0.075</v>
      </c>
      <c r="K113" s="51" t="n">
        <f aca="false">IF(G113&gt;0,AG113/G113,0)</f>
        <v>0.067115382910766</v>
      </c>
      <c r="L113" s="75" t="n">
        <f aca="false">H113/Settings!$B$16</f>
        <v>0.000453965282318041</v>
      </c>
      <c r="M113" s="76" t="n">
        <f aca="false">H113/Settings!$B$20</f>
        <v>1.76341515059807E-005</v>
      </c>
      <c r="N113" s="77" t="n">
        <f aca="false">E113*Settings!$B$3</f>
        <v>2.99439823459515</v>
      </c>
      <c r="O113" s="77" t="n">
        <f aca="false">IF(E113&gt;0,(AF113-N113)/SQRT(E113*Settings!$B$3*(1-Settings!$B$3)),0)</f>
        <v>0.00336563021832791</v>
      </c>
      <c r="P113" s="77" t="n">
        <f aca="false">MAX(0,AF113-N113)</f>
        <v>0.00560176540485458</v>
      </c>
      <c r="Q113" s="51" t="n">
        <f aca="false">IF(E113&gt;=Settings!$B$4,(AF113+Settings!$B$7*Settings!$B$3)/(E113+Settings!$B$7),Settings!$B$3)</f>
        <v>0.074939981084948</v>
      </c>
      <c r="R113" s="78" t="n">
        <f aca="false">PERCENTRANK($H$2:$H$1780,H113,6)</f>
        <v>0.83802</v>
      </c>
      <c r="S113" s="78" t="n">
        <f aca="false">PERCENTRANK($Q$2:$Q$1780,Q113,6)</f>
        <v>0.935883</v>
      </c>
      <c r="T113" s="78" t="n">
        <f aca="false">PERCENTRANK($F$2:$F$1780,F113,6)</f>
        <v>0.84252</v>
      </c>
      <c r="U113" s="79" t="n">
        <f aca="false">IF(F113&gt;0,ROUND((Settings!$B$8*T113+Settings!$B$9*R113+Settings!$B$10*S113)/SUM(Settings!$B$8:$B$10),10),0)</f>
        <v>0.872141</v>
      </c>
      <c r="V113" s="71" t="n">
        <f aca="false">IF(U113&gt;0,RANK(U113,$U$2:$U$1780)+COUNTIF($U$2:U113,U113)-1,"")</f>
        <v>112</v>
      </c>
      <c r="W113" s="71" t="str">
        <f aca="false">IF(V113="","",IF(V113&lt;=Settings!$B$11,"1 - Fix first",IF(V113&lt;=Settings!$B$12,"2 - Review","3 - Monitor")))</f>
        <v>3 - Monitor</v>
      </c>
      <c r="X113" s="71" t="str">
        <f aca="false">IF(AND(E113&gt;=Settings!$B$4,AF113&gt;=Settings!$B$5,O113&gt;=Settings!$B$6),"HIGH RATE","")</f>
        <v/>
      </c>
      <c r="Y113" s="71" t="n">
        <f aca="false">IF(F113&gt;0,RANK(F113,$F$2:$F$1780)+COUNTIF($F$2:F113,F113)-1,"")</f>
        <v>232</v>
      </c>
      <c r="Z113" s="71" t="n">
        <f aca="false">IF(H113&gt;0,RANK(H113,$H$2:$H$1780)+COUNTIF($H$2:H113,H113)-1,"")</f>
        <v>289</v>
      </c>
      <c r="AA113" s="71" t="n">
        <f aca="false">IF(AC113="","",RANK(AC113,$AC$2:$AC$1780)+COUNTIF($AC$2:AC113,AC113)-1)</f>
        <v>115</v>
      </c>
      <c r="AB113" s="71" t="str">
        <f aca="false">IF(AD113="","",RANK(AD113,$AD$2:$AD$1780)+COUNTIF($AD$2:AD113,AD113)-1)</f>
        <v/>
      </c>
      <c r="AC113" s="71" t="n">
        <f aca="false">IF(AND(AF113&gt;0,E113&gt;=Settings!$B$4),ROUND(J113,10),"")</f>
        <v>0.075</v>
      </c>
      <c r="AD113" s="71" t="str">
        <f aca="false">IF(X113="HIGH RATE",ROUND(O113,10),"")</f>
        <v/>
      </c>
      <c r="AE113" s="71" t="s">
        <v>59</v>
      </c>
      <c r="AF113" s="73" t="n">
        <f aca="false">SUMIFS(Detail!$L$2:$L$9168,Detail!$C$2:$C$9168,$A113)</f>
        <v>3</v>
      </c>
      <c r="AG113" s="74" t="n">
        <f aca="false">SUMIFS(Detail!$N$2:$N$9168,Detail!$C$2:$C$9168,$A113)</f>
        <v>227.15</v>
      </c>
    </row>
    <row r="114" customFormat="false" ht="15" hidden="false" customHeight="false" outlineLevel="0" collapsed="false">
      <c r="A114" s="71" t="s">
        <v>634</v>
      </c>
      <c r="B114" s="71" t="s">
        <v>635</v>
      </c>
      <c r="C114" s="71" t="s">
        <v>633</v>
      </c>
      <c r="D114" s="71" t="str">
        <f aca="false">IFERROR(INDEX('Brand Map'!$B$4:$B$125,MATCH(C114,'Brand Map'!$A$4:$A$125,0)),"Other")</f>
        <v>Other (small prefixes)</v>
      </c>
      <c r="E114" s="73" t="n">
        <f aca="false">SUMIFS(Detail!$K$2:$K$9168,Detail!$C$2:$C$9168,$A114)</f>
        <v>37</v>
      </c>
      <c r="F114" s="73" t="n">
        <f aca="false">SUMIFS(Detail!$E$2:$E$9168,Detail!$C$2:$C$9168,$A114)</f>
        <v>3</v>
      </c>
      <c r="G114" s="74" t="n">
        <f aca="false">SUMIFS(Detail!$M$2:$M$9168,Detail!$C$2:$C$9168,$A114)</f>
        <v>2452.23</v>
      </c>
      <c r="H114" s="74" t="n">
        <f aca="false">SUMIFS(Detail!$D$2:$D$9168,Detail!$C$2:$C$9168,$A114)</f>
        <v>190.77</v>
      </c>
      <c r="I114" s="74" t="n">
        <v>19940.55</v>
      </c>
      <c r="J114" s="51" t="n">
        <f aca="false">IF(E114&gt;0,AF114/E114,0)</f>
        <v>0.0810810810810811</v>
      </c>
      <c r="K114" s="51" t="n">
        <f aca="false">IF(G114&gt;0,AG114/G114,0)</f>
        <v>0.0777944972535203</v>
      </c>
      <c r="L114" s="75" t="n">
        <f aca="false">H114/Settings!$B$16</f>
        <v>0.000381258890195081</v>
      </c>
      <c r="M114" s="76" t="n">
        <f aca="false">H114/Settings!$B$20</f>
        <v>1.48098925062555E-005</v>
      </c>
      <c r="N114" s="77" t="n">
        <f aca="false">E114*Settings!$B$3</f>
        <v>2.76981836700051</v>
      </c>
      <c r="O114" s="77" t="n">
        <f aca="false">IF(E114&gt;0,(AF114-N114)/SQRT(E114*Settings!$B$3*(1-Settings!$B$3)),0)</f>
        <v>0.143794171087551</v>
      </c>
      <c r="P114" s="77" t="n">
        <f aca="false">MAX(0,AF114-N114)</f>
        <v>0.230181632999491</v>
      </c>
      <c r="Q114" s="51" t="n">
        <f aca="false">IF(E114&gt;=Settings!$B$4,(AF114+Settings!$B$7*Settings!$B$3)/(E114+Settings!$B$7),Settings!$B$3)</f>
        <v>0.0782955026260651</v>
      </c>
      <c r="R114" s="78" t="n">
        <f aca="false">PERCENTRANK($H$2:$H$1780,H114,6)</f>
        <v>0.826772</v>
      </c>
      <c r="S114" s="78" t="n">
        <f aca="false">PERCENTRANK($Q$2:$Q$1780,Q114,6)</f>
        <v>0.941507</v>
      </c>
      <c r="T114" s="78" t="n">
        <f aca="false">PERCENTRANK($F$2:$F$1780,F114,6)</f>
        <v>0.84252</v>
      </c>
      <c r="U114" s="79" t="n">
        <f aca="false">IF(F114&gt;0,ROUND((Settings!$B$8*T114+Settings!$B$9*R114+Settings!$B$10*S114)/SUM(Settings!$B$8:$B$10),10),0)</f>
        <v>0.8702663333</v>
      </c>
      <c r="V114" s="71" t="n">
        <f aca="false">IF(U114&gt;0,RANK(U114,$U$2:$U$1780)+COUNTIF($U$2:U114,U114)-1,"")</f>
        <v>113</v>
      </c>
      <c r="W114" s="71" t="str">
        <f aca="false">IF(V114="","",IF(V114&lt;=Settings!$B$11,"1 - Fix first",IF(V114&lt;=Settings!$B$12,"2 - Review","3 - Monitor")))</f>
        <v>3 - Monitor</v>
      </c>
      <c r="X114" s="71" t="str">
        <f aca="false">IF(AND(E114&gt;=Settings!$B$4,AF114&gt;=Settings!$B$5,O114&gt;=Settings!$B$6),"HIGH RATE","")</f>
        <v/>
      </c>
      <c r="Y114" s="71" t="n">
        <f aca="false">IF(F114&gt;0,RANK(F114,$F$2:$F$1780)+COUNTIF($F$2:F114,F114)-1,"")</f>
        <v>233</v>
      </c>
      <c r="Z114" s="71" t="n">
        <f aca="false">IF(H114&gt;0,RANK(H114,$H$2:$H$1780)+COUNTIF($H$2:H114,H114)-1,"")</f>
        <v>309</v>
      </c>
      <c r="AA114" s="71" t="n">
        <f aca="false">IF(AC114="","",RANK(AC114,$AC$2:$AC$1780)+COUNTIF($AC$2:AC114,AC114)-1)</f>
        <v>102</v>
      </c>
      <c r="AB114" s="71" t="str">
        <f aca="false">IF(AD114="","",RANK(AD114,$AD$2:$AD$1780)+COUNTIF($AD$2:AD114,AD114)-1)</f>
        <v/>
      </c>
      <c r="AC114" s="71" t="n">
        <f aca="false">IF(AND(AF114&gt;0,E114&gt;=Settings!$B$4),ROUND(J114,10),"")</f>
        <v>0.0810810811</v>
      </c>
      <c r="AD114" s="71" t="str">
        <f aca="false">IF(X114="HIGH RATE",ROUND(O114,10),"")</f>
        <v/>
      </c>
      <c r="AE114" s="71" t="s">
        <v>59</v>
      </c>
      <c r="AF114" s="73" t="n">
        <f aca="false">SUMIFS(Detail!$L$2:$L$9168,Detail!$C$2:$C$9168,$A114)</f>
        <v>3</v>
      </c>
      <c r="AG114" s="74" t="n">
        <f aca="false">SUMIFS(Detail!$N$2:$N$9168,Detail!$C$2:$C$9168,$A114)</f>
        <v>190.77</v>
      </c>
    </row>
    <row r="115" customFormat="false" ht="15" hidden="false" customHeight="false" outlineLevel="0" collapsed="false">
      <c r="A115" s="71" t="s">
        <v>926</v>
      </c>
      <c r="B115" s="71" t="s">
        <v>2596</v>
      </c>
      <c r="C115" s="71" t="s">
        <v>283</v>
      </c>
      <c r="D115" s="71" t="str">
        <f aca="false">IFERROR(INDEX('Brand Map'!$B$4:$B$125,MATCH(C115,'Brand Map'!$A$4:$A$125,0)),"Other")</f>
        <v>RP</v>
      </c>
      <c r="E115" s="73" t="n">
        <f aca="false">SUMIFS(Detail!$K$2:$K$9168,Detail!$C$2:$C$9168,$A115)</f>
        <v>49</v>
      </c>
      <c r="F115" s="73" t="n">
        <f aca="false">SUMIFS(Detail!$E$2:$E$9168,Detail!$C$2:$C$9168,$A115)</f>
        <v>6</v>
      </c>
      <c r="G115" s="74" t="n">
        <f aca="false">SUMIFS(Detail!$M$2:$M$9168,Detail!$C$2:$C$9168,$A115)</f>
        <v>576.73</v>
      </c>
      <c r="H115" s="74" t="n">
        <f aca="false">SUMIFS(Detail!$D$2:$D$9168,Detail!$C$2:$C$9168,$A115)</f>
        <v>70.62</v>
      </c>
      <c r="I115" s="74" t="n">
        <v>549.71</v>
      </c>
      <c r="J115" s="51" t="n">
        <f aca="false">IF(E115&gt;0,AF115/E115,0)</f>
        <v>0.122448979591837</v>
      </c>
      <c r="K115" s="51" t="n">
        <f aca="false">IF(G115&gt;0,AG115/G115,0)</f>
        <v>0.122448979591837</v>
      </c>
      <c r="L115" s="75" t="n">
        <f aca="false">H115/Settings!$B$16</f>
        <v>0.000141135937650452</v>
      </c>
      <c r="M115" s="76" t="n">
        <f aca="false">H115/Settings!$B$20</f>
        <v>5.48238511711361E-006</v>
      </c>
      <c r="N115" s="77" t="n">
        <f aca="false">E115*Settings!$B$3</f>
        <v>3.66813783737905</v>
      </c>
      <c r="O115" s="77" t="n">
        <f aca="false">IF(E115&gt;0,(AF115-N115)/SQRT(E115*Settings!$B$3*(1-Settings!$B$3)),0)</f>
        <v>1.26583270535122</v>
      </c>
      <c r="P115" s="77" t="n">
        <f aca="false">MAX(0,AF115-N115)</f>
        <v>2.33186216262095</v>
      </c>
      <c r="Q115" s="51" t="n">
        <f aca="false">IF(E115&gt;=Settings!$B$4,(AF115+Settings!$B$7*Settings!$B$3)/(E115+Settings!$B$7),Settings!$B$3)</f>
        <v>0.104377198429701</v>
      </c>
      <c r="R115" s="78" t="n">
        <f aca="false">PERCENTRANK($H$2:$H$1780,H115,6)</f>
        <v>0.722722</v>
      </c>
      <c r="S115" s="78" t="n">
        <f aca="false">PERCENTRANK($Q$2:$Q$1780,Q115,6)</f>
        <v>0.984814</v>
      </c>
      <c r="T115" s="78" t="n">
        <f aca="false">PERCENTRANK($F$2:$F$1780,F115,6)</f>
        <v>0.898763</v>
      </c>
      <c r="U115" s="79" t="n">
        <f aca="false">IF(F115&gt;0,ROUND((Settings!$B$8*T115+Settings!$B$9*R115+Settings!$B$10*S115)/SUM(Settings!$B$8:$B$10),10),0)</f>
        <v>0.8687663333</v>
      </c>
      <c r="V115" s="71" t="n">
        <f aca="false">IF(U115&gt;0,RANK(U115,$U$2:$U$1780)+COUNTIF($U$2:U115,U115)-1,"")</f>
        <v>114</v>
      </c>
      <c r="W115" s="71" t="str">
        <f aca="false">IF(V115="","",IF(V115&lt;=Settings!$B$11,"1 - Fix first",IF(V115&lt;=Settings!$B$12,"2 - Review","3 - Monitor")))</f>
        <v>3 - Monitor</v>
      </c>
      <c r="X115" s="71" t="str">
        <f aca="false">IF(AND(E115&gt;=Settings!$B$4,AF115&gt;=Settings!$B$5,O115&gt;=Settings!$B$6),"HIGH RATE","")</f>
        <v/>
      </c>
      <c r="Y115" s="71" t="n">
        <f aca="false">IF(F115&gt;0,RANK(F115,$F$2:$F$1780)+COUNTIF($F$2:F115,F115)-1,"")</f>
        <v>171</v>
      </c>
      <c r="Z115" s="71" t="n">
        <f aca="false">IF(H115&gt;0,RANK(H115,$H$2:$H$1780)+COUNTIF($H$2:H115,H115)-1,"")</f>
        <v>494</v>
      </c>
      <c r="AA115" s="71" t="n">
        <f aca="false">IF(AC115="","",RANK(AC115,$AC$2:$AC$1780)+COUNTIF($AC$2:AC115,AC115)-1)</f>
        <v>24</v>
      </c>
      <c r="AB115" s="71" t="str">
        <f aca="false">IF(AD115="","",RANK(AD115,$AD$2:$AD$1780)+COUNTIF($AD$2:AD115,AD115)-1)</f>
        <v/>
      </c>
      <c r="AC115" s="71" t="n">
        <f aca="false">IF(AND(AF115&gt;0,E115&gt;=Settings!$B$4),ROUND(J115,10),"")</f>
        <v>0.1224489796</v>
      </c>
      <c r="AD115" s="71" t="str">
        <f aca="false">IF(X115="HIGH RATE",ROUND(O115,10),"")</f>
        <v/>
      </c>
      <c r="AE115" s="71" t="s">
        <v>60</v>
      </c>
      <c r="AF115" s="73" t="n">
        <f aca="false">SUMIFS(Detail!$L$2:$L$9168,Detail!$C$2:$C$9168,$A115)</f>
        <v>6</v>
      </c>
      <c r="AG115" s="74" t="n">
        <f aca="false">SUMIFS(Detail!$N$2:$N$9168,Detail!$C$2:$C$9168,$A115)</f>
        <v>70.62</v>
      </c>
    </row>
    <row r="116" customFormat="false" ht="15" hidden="false" customHeight="false" outlineLevel="0" collapsed="false">
      <c r="A116" s="71" t="s">
        <v>2372</v>
      </c>
      <c r="B116" s="71" t="s">
        <v>2597</v>
      </c>
      <c r="C116" s="71" t="s">
        <v>229</v>
      </c>
      <c r="D116" s="71" t="str">
        <f aca="false">IFERROR(INDEX('Brand Map'!$B$4:$B$125,MATCH(C116,'Brand Map'!$A$4:$A$125,0)),"Other")</f>
        <v>MJ</v>
      </c>
      <c r="E116" s="73" t="n">
        <f aca="false">SUMIFS(Detail!$K$2:$K$9168,Detail!$C$2:$C$9168,$A116)</f>
        <v>32</v>
      </c>
      <c r="F116" s="73" t="n">
        <f aca="false">SUMIFS(Detail!$E$2:$E$9168,Detail!$C$2:$C$9168,$A116)</f>
        <v>4</v>
      </c>
      <c r="G116" s="74" t="n">
        <f aca="false">SUMIFS(Detail!$M$2:$M$9168,Detail!$C$2:$C$9168,$A116)</f>
        <v>866.66</v>
      </c>
      <c r="H116" s="74" t="n">
        <f aca="false">SUMIFS(Detail!$D$2:$D$9168,Detail!$C$2:$C$9168,$A116)</f>
        <v>88.26</v>
      </c>
      <c r="I116" s="74" t="n">
        <v>2699.72</v>
      </c>
      <c r="J116" s="51" t="n">
        <f aca="false">IF(E116&gt;0,AF116/E116,0)</f>
        <v>0.09375</v>
      </c>
      <c r="K116" s="51" t="n">
        <f aca="false">IF(G116&gt;0,AG116/G116,0)</f>
        <v>0.0795929199455381</v>
      </c>
      <c r="L116" s="75" t="n">
        <f aca="false">H116/Settings!$B$16</f>
        <v>0.000176389944166367</v>
      </c>
      <c r="M116" s="76" t="n">
        <f aca="false">H116/Settings!$B$20</f>
        <v>6.8518169135719E-006</v>
      </c>
      <c r="N116" s="77" t="n">
        <f aca="false">E116*Settings!$B$3</f>
        <v>2.39551858767612</v>
      </c>
      <c r="O116" s="77" t="n">
        <f aca="false">IF(E116&gt;0,(AF116-N116)/SQRT(E116*Settings!$B$3*(1-Settings!$B$3)),0)</f>
        <v>0.406049928770538</v>
      </c>
      <c r="P116" s="77" t="n">
        <f aca="false">MAX(0,AF116-N116)</f>
        <v>0.604481412323884</v>
      </c>
      <c r="Q116" s="51" t="n">
        <f aca="false">IF(E116&gt;=Settings!$B$4,(AF116+Settings!$B$7*Settings!$B$3)/(E116+Settings!$B$7),Settings!$B$3)</f>
        <v>0.084609656063651</v>
      </c>
      <c r="R116" s="78" t="n">
        <f aca="false">PERCENTRANK($H$2:$H$1780,H116,6)</f>
        <v>0.74297</v>
      </c>
      <c r="S116" s="78" t="n">
        <f aca="false">PERCENTRANK($Q$2:$Q$1780,Q116,6)</f>
        <v>0.957818</v>
      </c>
      <c r="T116" s="78" t="n">
        <f aca="false">PERCENTRANK($F$2:$F$1780,F116,6)</f>
        <v>0.871766</v>
      </c>
      <c r="U116" s="79" t="n">
        <f aca="false">IF(F116&gt;0,ROUND((Settings!$B$8*T116+Settings!$B$9*R116+Settings!$B$10*S116)/SUM(Settings!$B$8:$B$10),10),0)</f>
        <v>0.857518</v>
      </c>
      <c r="V116" s="71" t="n">
        <f aca="false">IF(U116&gt;0,RANK(U116,$U$2:$U$1780)+COUNTIF($U$2:U116,U116)-1,"")</f>
        <v>115</v>
      </c>
      <c r="W116" s="71" t="str">
        <f aca="false">IF(V116="","",IF(V116&lt;=Settings!$B$11,"1 - Fix first",IF(V116&lt;=Settings!$B$12,"2 - Review","3 - Monitor")))</f>
        <v>3 - Monitor</v>
      </c>
      <c r="X116" s="71" t="str">
        <f aca="false">IF(AND(E116&gt;=Settings!$B$4,AF116&gt;=Settings!$B$5,O116&gt;=Settings!$B$6),"HIGH RATE","")</f>
        <v/>
      </c>
      <c r="Y116" s="71" t="n">
        <f aca="false">IF(F116&gt;0,RANK(F116,$F$2:$F$1780)+COUNTIF($F$2:F116,F116)-1,"")</f>
        <v>209</v>
      </c>
      <c r="Z116" s="71" t="n">
        <f aca="false">IF(H116&gt;0,RANK(H116,$H$2:$H$1780)+COUNTIF($H$2:H116,H116)-1,"")</f>
        <v>458</v>
      </c>
      <c r="AA116" s="71" t="n">
        <f aca="false">IF(AC116="","",RANK(AC116,$AC$2:$AC$1780)+COUNTIF($AC$2:AC116,AC116)-1)</f>
        <v>62</v>
      </c>
      <c r="AB116" s="71" t="str">
        <f aca="false">IF(AD116="","",RANK(AD116,$AD$2:$AD$1780)+COUNTIF($AD$2:AD116,AD116)-1)</f>
        <v/>
      </c>
      <c r="AC116" s="71" t="n">
        <f aca="false">IF(AND(AF116&gt;0,E116&gt;=Settings!$B$4),ROUND(J116,10),"")</f>
        <v>0.09375</v>
      </c>
      <c r="AD116" s="71" t="str">
        <f aca="false">IF(X116="HIGH RATE",ROUND(O116,10),"")</f>
        <v/>
      </c>
      <c r="AE116" s="71" t="s">
        <v>59</v>
      </c>
      <c r="AF116" s="73" t="n">
        <f aca="false">SUMIFS(Detail!$L$2:$L$9168,Detail!$C$2:$C$9168,$A116)</f>
        <v>3</v>
      </c>
      <c r="AG116" s="74" t="n">
        <f aca="false">SUMIFS(Detail!$N$2:$N$9168,Detail!$C$2:$C$9168,$A116)</f>
        <v>68.98</v>
      </c>
    </row>
    <row r="117" customFormat="false" ht="15" hidden="false" customHeight="false" outlineLevel="0" collapsed="false">
      <c r="A117" s="71" t="s">
        <v>133</v>
      </c>
      <c r="B117" s="71" t="s">
        <v>2598</v>
      </c>
      <c r="C117" s="71" t="s">
        <v>217</v>
      </c>
      <c r="D117" s="71" t="str">
        <f aca="false">IFERROR(INDEX('Brand Map'!$B$4:$B$125,MATCH(C117,'Brand Map'!$A$4:$A$125,0)),"Other")</f>
        <v>AUMJ</v>
      </c>
      <c r="E117" s="73" t="n">
        <f aca="false">SUMIFS(Detail!$K$2:$K$9168,Detail!$C$2:$C$9168,$A117)</f>
        <v>983</v>
      </c>
      <c r="F117" s="73" t="n">
        <f aca="false">SUMIFS(Detail!$E$2:$E$9168,Detail!$C$2:$C$9168,$A117)</f>
        <v>172</v>
      </c>
      <c r="G117" s="74" t="n">
        <f aca="false">SUMIFS(Detail!$M$2:$M$9168,Detail!$C$2:$C$9168,$A117)</f>
        <v>66112.02</v>
      </c>
      <c r="H117" s="74" t="n">
        <f aca="false">SUMIFS(Detail!$D$2:$D$9168,Detail!$C$2:$C$9168,$A117)</f>
        <v>14074.44</v>
      </c>
      <c r="I117" s="74" t="n">
        <v>322323.75</v>
      </c>
      <c r="J117" s="51" t="n">
        <f aca="false">IF(E117&gt;0,AF117/E117,0)</f>
        <v>0.0732451678535097</v>
      </c>
      <c r="K117" s="51" t="n">
        <f aca="false">IF(G117&gt;0,AG117/G117,0)</f>
        <v>0.0677457745202763</v>
      </c>
      <c r="L117" s="75" t="n">
        <f aca="false">H117/Settings!$B$16</f>
        <v>0.0281281405594027</v>
      </c>
      <c r="M117" s="76" t="n">
        <f aca="false">H117/Settings!$B$20</f>
        <v>0.00109262957218505</v>
      </c>
      <c r="N117" s="77" t="n">
        <f aca="false">E117*Settings!$B$3</f>
        <v>73.5873366151757</v>
      </c>
      <c r="O117" s="77" t="n">
        <f aca="false">IF(E117&gt;0,(AF117-N117)/SQRT(E117*Settings!$B$3*(1-Settings!$B$3)),0)</f>
        <v>-0.192381697389208</v>
      </c>
      <c r="P117" s="77" t="n">
        <f aca="false">MAX(0,AF117-N117)</f>
        <v>0</v>
      </c>
      <c r="Q117" s="51" t="n">
        <f aca="false">IF(E117&gt;=Settings!$B$4,(AF117+Settings!$B$7*Settings!$B$3)/(E117+Settings!$B$7),Settings!$B$3)</f>
        <v>0.0732929898084367</v>
      </c>
      <c r="R117" s="78" t="n">
        <f aca="false">PERCENTRANK($H$2:$H$1780,H117,6)</f>
        <v>0.998875</v>
      </c>
      <c r="S117" s="78" t="n">
        <f aca="false">PERCENTRANK($Q$2:$Q$1780,Q117,6)</f>
        <v>0.06018</v>
      </c>
      <c r="T117" s="78" t="n">
        <f aca="false">PERCENTRANK($F$2:$F$1780,F117,6)</f>
        <v>0.996625</v>
      </c>
      <c r="U117" s="79" t="n">
        <f aca="false">IF(F117&gt;0,ROUND((Settings!$B$8*T117+Settings!$B$9*R117+Settings!$B$10*S117)/SUM(Settings!$B$8:$B$10),10),0)</f>
        <v>0.6852266667</v>
      </c>
      <c r="V117" s="71" t="n">
        <f aca="false">IF(U117&gt;0,RANK(U117,$U$2:$U$1780)+COUNTIF($U$2:U117,U117)-1,"")</f>
        <v>116</v>
      </c>
      <c r="W117" s="71" t="str">
        <f aca="false">IF(V117="","",IF(V117&lt;=Settings!$B$11,"1 - Fix first",IF(V117&lt;=Settings!$B$12,"2 - Review","3 - Monitor")))</f>
        <v>3 - Monitor</v>
      </c>
      <c r="X117" s="71" t="str">
        <f aca="false">IF(AND(E117&gt;=Settings!$B$4,AF117&gt;=Settings!$B$5,O117&gt;=Settings!$B$6),"HIGH RATE","")</f>
        <v/>
      </c>
      <c r="Y117" s="71" t="n">
        <f aca="false">IF(F117&gt;0,RANK(F117,$F$2:$F$1780)+COUNTIF($F$2:F117,F117)-1,"")</f>
        <v>7</v>
      </c>
      <c r="Z117" s="71" t="n">
        <f aca="false">IF(H117&gt;0,RANK(H117,$H$2:$H$1780)+COUNTIF($H$2:H117,H117)-1,"")</f>
        <v>3</v>
      </c>
      <c r="AA117" s="71" t="n">
        <f aca="false">IF(AC117="","",RANK(AC117,$AC$2:$AC$1780)+COUNTIF($AC$2:AC117,AC117)-1)</f>
        <v>121</v>
      </c>
      <c r="AB117" s="71" t="str">
        <f aca="false">IF(AD117="","",RANK(AD117,$AD$2:$AD$1780)+COUNTIF($AD$2:AD117,AD117)-1)</f>
        <v/>
      </c>
      <c r="AC117" s="71" t="n">
        <f aca="false">IF(AND(AF117&gt;0,E117&gt;=Settings!$B$4),ROUND(J117,10),"")</f>
        <v>0.0732451679</v>
      </c>
      <c r="AD117" s="71" t="str">
        <f aca="false">IF(X117="HIGH RATE",ROUND(O117,10),"")</f>
        <v/>
      </c>
      <c r="AE117" s="71" t="s">
        <v>60</v>
      </c>
      <c r="AF117" s="73" t="n">
        <f aca="false">SUMIFS(Detail!$L$2:$L$9168,Detail!$C$2:$C$9168,$A117)</f>
        <v>72</v>
      </c>
      <c r="AG117" s="74" t="n">
        <f aca="false">SUMIFS(Detail!$N$2:$N$9168,Detail!$C$2:$C$9168,$A117)</f>
        <v>4478.81</v>
      </c>
    </row>
    <row r="118" customFormat="false" ht="15" hidden="false" customHeight="false" outlineLevel="0" collapsed="false">
      <c r="A118" s="71" t="s">
        <v>114</v>
      </c>
      <c r="B118" s="71" t="s">
        <v>558</v>
      </c>
      <c r="C118" s="71" t="s">
        <v>213</v>
      </c>
      <c r="D118" s="71" t="str">
        <f aca="false">IFERROR(INDEX('Brand Map'!$B$4:$B$125,MATCH(C118,'Brand Map'!$A$4:$A$125,0)),"Other")</f>
        <v>AU</v>
      </c>
      <c r="E118" s="73" t="n">
        <f aca="false">SUMIFS(Detail!$K$2:$K$9168,Detail!$C$2:$C$9168,$A118)</f>
        <v>1235</v>
      </c>
      <c r="F118" s="73" t="n">
        <f aca="false">SUMIFS(Detail!$E$2:$E$9168,Detail!$C$2:$C$9168,$A118)</f>
        <v>108</v>
      </c>
      <c r="G118" s="74" t="n">
        <f aca="false">SUMIFS(Detail!$M$2:$M$9168,Detail!$C$2:$C$9168,$A118)</f>
        <v>110895.6</v>
      </c>
      <c r="H118" s="74" t="n">
        <f aca="false">SUMIFS(Detail!$D$2:$D$9168,Detail!$C$2:$C$9168,$A118)</f>
        <v>9388.55</v>
      </c>
      <c r="I118" s="74" t="n">
        <v>187746.09</v>
      </c>
      <c r="J118" s="51" t="n">
        <f aca="false">IF(E118&gt;0,AF118/E118,0)</f>
        <v>0.0704453441295547</v>
      </c>
      <c r="K118" s="51" t="n">
        <f aca="false">IF(G118&gt;0,AG118/G118,0)</f>
        <v>0.0671355761635268</v>
      </c>
      <c r="L118" s="75" t="n">
        <f aca="false">H118/Settings!$B$16</f>
        <v>0.0187632654691043</v>
      </c>
      <c r="M118" s="76" t="n">
        <f aca="false">H118/Settings!$B$20</f>
        <v>0.000728853678721</v>
      </c>
      <c r="N118" s="77" t="n">
        <f aca="false">E118*Settings!$B$3</f>
        <v>92.4520454931251</v>
      </c>
      <c r="O118" s="77" t="n">
        <f aca="false">IF(E118&gt;0,(AF118-N118)/SQRT(E118*Settings!$B$3*(1-Settings!$B$3)),0)</f>
        <v>-0.589518541565712</v>
      </c>
      <c r="P118" s="77" t="n">
        <f aca="false">MAX(0,AF118-N118)</f>
        <v>0</v>
      </c>
      <c r="Q118" s="51" t="n">
        <f aca="false">IF(E118&gt;=Settings!$B$4,(AF118+Settings!$B$7*Settings!$B$3)/(E118+Settings!$B$7),Settings!$B$3)</f>
        <v>0.070550038479009</v>
      </c>
      <c r="R118" s="78" t="n">
        <f aca="false">PERCENTRANK($H$2:$H$1780,H118,6)</f>
        <v>0.996625</v>
      </c>
      <c r="S118" s="78" t="n">
        <f aca="false">PERCENTRANK($Q$2:$Q$1780,Q118,6)</f>
        <v>0.0534308</v>
      </c>
      <c r="T118" s="78" t="n">
        <f aca="false">PERCENTRANK($F$2:$F$1780,F118,6)</f>
        <v>0.993251</v>
      </c>
      <c r="U118" s="79" t="n">
        <f aca="false">IF(F118&gt;0,ROUND((Settings!$B$8*T118+Settings!$B$9*R118+Settings!$B$10*S118)/SUM(Settings!$B$8:$B$10),10),0)</f>
        <v>0.6811022667</v>
      </c>
      <c r="V118" s="71" t="n">
        <f aca="false">IF(U118&gt;0,RANK(U118,$U$2:$U$1780)+COUNTIF($U$2:U118,U118)-1,"")</f>
        <v>117</v>
      </c>
      <c r="W118" s="71" t="str">
        <f aca="false">IF(V118="","",IF(V118&lt;=Settings!$B$11,"1 - Fix first",IF(V118&lt;=Settings!$B$12,"2 - Review","3 - Monitor")))</f>
        <v>3 - Monitor</v>
      </c>
      <c r="X118" s="71" t="str">
        <f aca="false">IF(AND(E118&gt;=Settings!$B$4,AF118&gt;=Settings!$B$5,O118&gt;=Settings!$B$6),"HIGH RATE","")</f>
        <v/>
      </c>
      <c r="Y118" s="71" t="n">
        <f aca="false">IF(F118&gt;0,RANK(F118,$F$2:$F$1780)+COUNTIF($F$2:F118,F118)-1,"")</f>
        <v>13</v>
      </c>
      <c r="Z118" s="71" t="n">
        <f aca="false">IF(H118&gt;0,RANK(H118,$H$2:$H$1780)+COUNTIF($H$2:H118,H118)-1,"")</f>
        <v>7</v>
      </c>
      <c r="AA118" s="71" t="n">
        <f aca="false">IF(AC118="","",RANK(AC118,$AC$2:$AC$1780)+COUNTIF($AC$2:AC118,AC118)-1)</f>
        <v>131</v>
      </c>
      <c r="AB118" s="71" t="str">
        <f aca="false">IF(AD118="","",RANK(AD118,$AD$2:$AD$1780)+COUNTIF($AD$2:AD118,AD118)-1)</f>
        <v/>
      </c>
      <c r="AC118" s="71" t="n">
        <f aca="false">IF(AND(AF118&gt;0,E118&gt;=Settings!$B$4),ROUND(J118,10),"")</f>
        <v>0.0704453441</v>
      </c>
      <c r="AD118" s="71" t="str">
        <f aca="false">IF(X118="HIGH RATE",ROUND(O118,10),"")</f>
        <v/>
      </c>
      <c r="AE118" s="71" t="s">
        <v>59</v>
      </c>
      <c r="AF118" s="73" t="n">
        <f aca="false">SUMIFS(Detail!$L$2:$L$9168,Detail!$C$2:$C$9168,$A118)</f>
        <v>87</v>
      </c>
      <c r="AG118" s="74" t="n">
        <f aca="false">SUMIFS(Detail!$N$2:$N$9168,Detail!$C$2:$C$9168,$A118)</f>
        <v>7445.04</v>
      </c>
    </row>
    <row r="119" customFormat="false" ht="15" hidden="false" customHeight="false" outlineLevel="0" collapsed="false">
      <c r="A119" s="71" t="s">
        <v>115</v>
      </c>
      <c r="B119" s="71" t="s">
        <v>2599</v>
      </c>
      <c r="C119" s="71" t="s">
        <v>213</v>
      </c>
      <c r="D119" s="71" t="str">
        <f aca="false">IFERROR(INDEX('Brand Map'!$B$4:$B$125,MATCH(C119,'Brand Map'!$A$4:$A$125,0)),"Other")</f>
        <v>AU</v>
      </c>
      <c r="E119" s="73" t="n">
        <f aca="false">SUMIFS(Detail!$K$2:$K$9168,Detail!$C$2:$C$9168,$A119)</f>
        <v>1256</v>
      </c>
      <c r="F119" s="73" t="n">
        <f aca="false">SUMIFS(Detail!$E$2:$E$9168,Detail!$C$2:$C$9168,$A119)</f>
        <v>97</v>
      </c>
      <c r="G119" s="74" t="n">
        <f aca="false">SUMIFS(Detail!$M$2:$M$9168,Detail!$C$2:$C$9168,$A119)</f>
        <v>71753.3</v>
      </c>
      <c r="H119" s="74" t="n">
        <f aca="false">SUMIFS(Detail!$D$2:$D$9168,Detail!$C$2:$C$9168,$A119)</f>
        <v>5315.16</v>
      </c>
      <c r="I119" s="74" t="n">
        <v>78241.15</v>
      </c>
      <c r="J119" s="51" t="n">
        <f aca="false">IF(E119&gt;0,AF119/E119,0)</f>
        <v>0.0740445859872611</v>
      </c>
      <c r="K119" s="51" t="n">
        <f aca="false">IF(G119&gt;0,AG119/G119,0)</f>
        <v>0.0707617628736239</v>
      </c>
      <c r="L119" s="75" t="n">
        <f aca="false">H119/Settings!$B$16</f>
        <v>0.0106224878272752</v>
      </c>
      <c r="M119" s="76" t="n">
        <f aca="false">H119/Settings!$B$20</f>
        <v>0.000412627500411747</v>
      </c>
      <c r="N119" s="77" t="n">
        <f aca="false">E119*Settings!$B$3</f>
        <v>94.0241045662876</v>
      </c>
      <c r="O119" s="77" t="n">
        <f aca="false">IF(E119&gt;0,(AF119-N119)/SQRT(E119*Settings!$B$3*(1-Settings!$B$3)),0)</f>
        <v>-0.109804707587205</v>
      </c>
      <c r="P119" s="77" t="n">
        <f aca="false">MAX(0,AF119-N119)</f>
        <v>0</v>
      </c>
      <c r="Q119" s="51" t="n">
        <f aca="false">IF(E119&gt;=Settings!$B$4,(AF119+Settings!$B$7*Settings!$B$3)/(E119+Settings!$B$7),Settings!$B$3)</f>
        <v>0.0740636070575011</v>
      </c>
      <c r="R119" s="78" t="n">
        <f aca="false">PERCENTRANK($H$2:$H$1780,H119,6)</f>
        <v>0.989314</v>
      </c>
      <c r="S119" s="78" t="n">
        <f aca="false">PERCENTRANK($Q$2:$Q$1780,Q119,6)</f>
        <v>0.0624297</v>
      </c>
      <c r="T119" s="78" t="n">
        <f aca="false">PERCENTRANK($F$2:$F$1780,F119,6)</f>
        <v>0.990439</v>
      </c>
      <c r="U119" s="79" t="n">
        <f aca="false">IF(F119&gt;0,ROUND((Settings!$B$8*T119+Settings!$B$9*R119+Settings!$B$10*S119)/SUM(Settings!$B$8:$B$10),10),0)</f>
        <v>0.6807275667</v>
      </c>
      <c r="V119" s="71" t="n">
        <f aca="false">IF(U119&gt;0,RANK(U119,$U$2:$U$1780)+COUNTIF($U$2:U119,U119)-1,"")</f>
        <v>118</v>
      </c>
      <c r="W119" s="71" t="str">
        <f aca="false">IF(V119="","",IF(V119&lt;=Settings!$B$11,"1 - Fix first",IF(V119&lt;=Settings!$B$12,"2 - Review","3 - Monitor")))</f>
        <v>3 - Monitor</v>
      </c>
      <c r="X119" s="71" t="str">
        <f aca="false">IF(AND(E119&gt;=Settings!$B$4,AF119&gt;=Settings!$B$5,O119&gt;=Settings!$B$6),"HIGH RATE","")</f>
        <v/>
      </c>
      <c r="Y119" s="71" t="n">
        <f aca="false">IF(F119&gt;0,RANK(F119,$F$2:$F$1780)+COUNTIF($F$2:F119,F119)-1,"")</f>
        <v>17</v>
      </c>
      <c r="Z119" s="71" t="n">
        <f aca="false">IF(H119&gt;0,RANK(H119,$H$2:$H$1780)+COUNTIF($H$2:H119,H119)-1,"")</f>
        <v>20</v>
      </c>
      <c r="AA119" s="71" t="n">
        <f aca="false">IF(AC119="","",RANK(AC119,$AC$2:$AC$1780)+COUNTIF($AC$2:AC119,AC119)-1)</f>
        <v>119</v>
      </c>
      <c r="AB119" s="71" t="str">
        <f aca="false">IF(AD119="","",RANK(AD119,$AD$2:$AD$1780)+COUNTIF($AD$2:AD119,AD119)-1)</f>
        <v/>
      </c>
      <c r="AC119" s="71" t="n">
        <f aca="false">IF(AND(AF119&gt;0,E119&gt;=Settings!$B$4),ROUND(J119,10),"")</f>
        <v>0.074044586</v>
      </c>
      <c r="AD119" s="71" t="str">
        <f aca="false">IF(X119="HIGH RATE",ROUND(O119,10),"")</f>
        <v/>
      </c>
      <c r="AE119" s="71" t="s">
        <v>59</v>
      </c>
      <c r="AF119" s="73" t="n">
        <f aca="false">SUMIFS(Detail!$L$2:$L$9168,Detail!$C$2:$C$9168,$A119)</f>
        <v>93</v>
      </c>
      <c r="AG119" s="74" t="n">
        <f aca="false">SUMIFS(Detail!$N$2:$N$9168,Detail!$C$2:$C$9168,$A119)</f>
        <v>5077.39</v>
      </c>
    </row>
    <row r="120" customFormat="false" ht="15" hidden="false" customHeight="false" outlineLevel="0" collapsed="false">
      <c r="A120" s="71" t="s">
        <v>142</v>
      </c>
      <c r="B120" s="71" t="s">
        <v>576</v>
      </c>
      <c r="C120" s="71" t="s">
        <v>256</v>
      </c>
      <c r="D120" s="71" t="str">
        <f aca="false">IFERROR(INDEX('Brand Map'!$B$4:$B$125,MATCH(C120,'Brand Map'!$A$4:$A$125,0)),"Other")</f>
        <v>AUCH</v>
      </c>
      <c r="E120" s="73" t="n">
        <f aca="false">SUMIFS(Detail!$K$2:$K$9168,Detail!$C$2:$C$9168,$A120)</f>
        <v>618</v>
      </c>
      <c r="F120" s="73" t="n">
        <f aca="false">SUMIFS(Detail!$E$2:$E$9168,Detail!$C$2:$C$9168,$A120)</f>
        <v>116</v>
      </c>
      <c r="G120" s="74" t="n">
        <f aca="false">SUMIFS(Detail!$M$2:$M$9168,Detail!$C$2:$C$9168,$A120)</f>
        <v>26925.91</v>
      </c>
      <c r="H120" s="74" t="n">
        <f aca="false">SUMIFS(Detail!$D$2:$D$9168,Detail!$C$2:$C$9168,$A120)</f>
        <v>5309.56</v>
      </c>
      <c r="I120" s="74" t="n">
        <v>112490.14</v>
      </c>
      <c r="J120" s="51" t="n">
        <f aca="false">IF(E120&gt;0,AF120/E120,0)</f>
        <v>0.0663430420711974</v>
      </c>
      <c r="K120" s="51" t="n">
        <f aca="false">IF(G120&gt;0,AG120/G120,0)</f>
        <v>0.0628272173530997</v>
      </c>
      <c r="L120" s="75" t="n">
        <f aca="false">H120/Settings!$B$16</f>
        <v>0.0106112960791749</v>
      </c>
      <c r="M120" s="76" t="n">
        <f aca="false">H120/Settings!$B$20</f>
        <v>0.000412192760158903</v>
      </c>
      <c r="N120" s="77" t="n">
        <f aca="false">E120*Settings!$B$3</f>
        <v>46.263452724495</v>
      </c>
      <c r="O120" s="77" t="n">
        <f aca="false">IF(E120&gt;0,(AF120-N120)/SQRT(E120*Settings!$B$3*(1-Settings!$B$3)),0)</f>
        <v>-0.804540601482435</v>
      </c>
      <c r="P120" s="77" t="n">
        <f aca="false">MAX(0,AF120-N120)</f>
        <v>0</v>
      </c>
      <c r="Q120" s="51" t="n">
        <f aca="false">IF(E120&gt;=Settings!$B$4,(AF120+Settings!$B$7*Settings!$B$3)/(E120+Settings!$B$7),Settings!$B$3)</f>
        <v>0.0667373436357197</v>
      </c>
      <c r="R120" s="78" t="n">
        <f aca="false">PERCENTRANK($H$2:$H$1780,H120,6)</f>
        <v>0.988751</v>
      </c>
      <c r="S120" s="78" t="n">
        <f aca="false">PERCENTRANK($Q$2:$Q$1780,Q120,6)</f>
        <v>0.0438695</v>
      </c>
      <c r="T120" s="78" t="n">
        <f aca="false">PERCENTRANK($F$2:$F$1780,F120,6)</f>
        <v>0.994938</v>
      </c>
      <c r="U120" s="79" t="n">
        <f aca="false">IF(F120&gt;0,ROUND((Settings!$B$8*T120+Settings!$B$9*R120+Settings!$B$10*S120)/SUM(Settings!$B$8:$B$10),10),0)</f>
        <v>0.6758528333</v>
      </c>
      <c r="V120" s="71" t="n">
        <f aca="false">IF(U120&gt;0,RANK(U120,$U$2:$U$1780)+COUNTIF($U$2:U120,U120)-1,"")</f>
        <v>119</v>
      </c>
      <c r="W120" s="71" t="str">
        <f aca="false">IF(V120="","",IF(V120&lt;=Settings!$B$11,"1 - Fix first",IF(V120&lt;=Settings!$B$12,"2 - Review","3 - Monitor")))</f>
        <v>3 - Monitor</v>
      </c>
      <c r="X120" s="71" t="str">
        <f aca="false">IF(AND(E120&gt;=Settings!$B$4,AF120&gt;=Settings!$B$5,O120&gt;=Settings!$B$6),"HIGH RATE","")</f>
        <v/>
      </c>
      <c r="Y120" s="71" t="n">
        <f aca="false">IF(F120&gt;0,RANK(F120,$F$2:$F$1780)+COUNTIF($F$2:F120,F120)-1,"")</f>
        <v>10</v>
      </c>
      <c r="Z120" s="71" t="n">
        <f aca="false">IF(H120&gt;0,RANK(H120,$H$2:$H$1780)+COUNTIF($H$2:H120,H120)-1,"")</f>
        <v>21</v>
      </c>
      <c r="AA120" s="71" t="n">
        <f aca="false">IF(AC120="","",RANK(AC120,$AC$2:$AC$1780)+COUNTIF($AC$2:AC120,AC120)-1)</f>
        <v>147</v>
      </c>
      <c r="AB120" s="71" t="str">
        <f aca="false">IF(AD120="","",RANK(AD120,$AD$2:$AD$1780)+COUNTIF($AD$2:AD120,AD120)-1)</f>
        <v/>
      </c>
      <c r="AC120" s="71" t="n">
        <f aca="false">IF(AND(AF120&gt;0,E120&gt;=Settings!$B$4),ROUND(J120,10),"")</f>
        <v>0.0663430421</v>
      </c>
      <c r="AD120" s="71" t="str">
        <f aca="false">IF(X120="HIGH RATE",ROUND(O120,10),"")</f>
        <v/>
      </c>
      <c r="AE120" s="71" t="s">
        <v>60</v>
      </c>
      <c r="AF120" s="73" t="n">
        <f aca="false">SUMIFS(Detail!$L$2:$L$9168,Detail!$C$2:$C$9168,$A120)</f>
        <v>41</v>
      </c>
      <c r="AG120" s="74" t="n">
        <f aca="false">SUMIFS(Detail!$N$2:$N$9168,Detail!$C$2:$C$9168,$A120)</f>
        <v>1691.68</v>
      </c>
    </row>
    <row r="121" customFormat="false" ht="15" hidden="false" customHeight="false" outlineLevel="0" collapsed="false">
      <c r="A121" s="71" t="s">
        <v>118</v>
      </c>
      <c r="B121" s="71" t="s">
        <v>589</v>
      </c>
      <c r="C121" s="71" t="s">
        <v>221</v>
      </c>
      <c r="D121" s="71" t="str">
        <f aca="false">IFERROR(INDEX('Brand Map'!$B$4:$B$125,MATCH(C121,'Brand Map'!$A$4:$A$125,0)),"Other")</f>
        <v>DC</v>
      </c>
      <c r="E121" s="73" t="n">
        <f aca="false">SUMIFS(Detail!$K$2:$K$9168,Detail!$C$2:$C$9168,$A121)</f>
        <v>849</v>
      </c>
      <c r="F121" s="73" t="n">
        <f aca="false">SUMIFS(Detail!$E$2:$E$9168,Detail!$C$2:$C$9168,$A121)</f>
        <v>62</v>
      </c>
      <c r="G121" s="74" t="n">
        <f aca="false">SUMIFS(Detail!$M$2:$M$9168,Detail!$C$2:$C$9168,$A121)</f>
        <v>90349.5</v>
      </c>
      <c r="H121" s="74" t="n">
        <f aca="false">SUMIFS(Detail!$D$2:$D$9168,Detail!$C$2:$C$9168,$A121)</f>
        <v>6122.41</v>
      </c>
      <c r="I121" s="74" t="n">
        <v>147616.21</v>
      </c>
      <c r="J121" s="51" t="n">
        <f aca="false">IF(E121&gt;0,AF121/E121,0)</f>
        <v>0.0694935217903416</v>
      </c>
      <c r="K121" s="51" t="n">
        <f aca="false">IF(G121&gt;0,AG121/G121,0)</f>
        <v>0.0642887896446577</v>
      </c>
      <c r="L121" s="75" t="n">
        <f aca="false">H121/Settings!$B$16</f>
        <v>0.0122357983011966</v>
      </c>
      <c r="M121" s="76" t="n">
        <f aca="false">H121/Settings!$B$20</f>
        <v>0.000475296084181075</v>
      </c>
      <c r="N121" s="77" t="n">
        <f aca="false">E121*Settings!$B$3</f>
        <v>63.556102529282</v>
      </c>
      <c r="O121" s="77" t="n">
        <f aca="false">IF(E121&gt;0,(AF121-N121)/SQRT(E121*Settings!$B$3*(1-Settings!$B$3)),0)</f>
        <v>-0.59417054762133</v>
      </c>
      <c r="P121" s="77" t="n">
        <f aca="false">MAX(0,AF121-N121)</f>
        <v>0</v>
      </c>
      <c r="Q121" s="51" t="n">
        <f aca="false">IF(E121&gt;=Settings!$B$4,(AF121+Settings!$B$7*Settings!$B$3)/(E121+Settings!$B$7),Settings!$B$3)</f>
        <v>0.0696766765369128</v>
      </c>
      <c r="R121" s="78" t="n">
        <f aca="false">PERCENTRANK($H$2:$H$1780,H121,6)</f>
        <v>0.992688</v>
      </c>
      <c r="S121" s="78" t="n">
        <f aca="false">PERCENTRANK($Q$2:$Q$1780,Q121,6)</f>
        <v>0.0511811</v>
      </c>
      <c r="T121" s="78" t="n">
        <f aca="false">PERCENTRANK($F$2:$F$1780,F121,6)</f>
        <v>0.982565</v>
      </c>
      <c r="U121" s="79" t="n">
        <f aca="false">IF(F121&gt;0,ROUND((Settings!$B$8*T121+Settings!$B$9*R121+Settings!$B$10*S121)/SUM(Settings!$B$8:$B$10),10),0)</f>
        <v>0.6754780333</v>
      </c>
      <c r="V121" s="71" t="n">
        <f aca="false">IF(U121&gt;0,RANK(U121,$U$2:$U$1780)+COUNTIF($U$2:U121,U121)-1,"")</f>
        <v>120</v>
      </c>
      <c r="W121" s="71" t="str">
        <f aca="false">IF(V121="","",IF(V121&lt;=Settings!$B$11,"1 - Fix first",IF(V121&lt;=Settings!$B$12,"2 - Review","3 - Monitor")))</f>
        <v>3 - Monitor</v>
      </c>
      <c r="X121" s="71" t="str">
        <f aca="false">IF(AND(E121&gt;=Settings!$B$4,AF121&gt;=Settings!$B$5,O121&gt;=Settings!$B$6),"HIGH RATE","")</f>
        <v/>
      </c>
      <c r="Y121" s="71" t="n">
        <f aca="false">IF(F121&gt;0,RANK(F121,$F$2:$F$1780)+COUNTIF($F$2:F121,F121)-1,"")</f>
        <v>31</v>
      </c>
      <c r="Z121" s="71" t="n">
        <f aca="false">IF(H121&gt;0,RANK(H121,$H$2:$H$1780)+COUNTIF($H$2:H121,H121)-1,"")</f>
        <v>14</v>
      </c>
      <c r="AA121" s="71" t="n">
        <f aca="false">IF(AC121="","",RANK(AC121,$AC$2:$AC$1780)+COUNTIF($AC$2:AC121,AC121)-1)</f>
        <v>134</v>
      </c>
      <c r="AB121" s="71" t="str">
        <f aca="false">IF(AD121="","",RANK(AD121,$AD$2:$AD$1780)+COUNTIF($AD$2:AD121,AD121)-1)</f>
        <v/>
      </c>
      <c r="AC121" s="71" t="n">
        <f aca="false">IF(AND(AF121&gt;0,E121&gt;=Settings!$B$4),ROUND(J121,10),"")</f>
        <v>0.0694935218</v>
      </c>
      <c r="AD121" s="71" t="str">
        <f aca="false">IF(X121="HIGH RATE",ROUND(O121,10),"")</f>
        <v/>
      </c>
      <c r="AE121" s="71" t="s">
        <v>59</v>
      </c>
      <c r="AF121" s="73" t="n">
        <f aca="false">SUMIFS(Detail!$L$2:$L$9168,Detail!$C$2:$C$9168,$A121)</f>
        <v>59</v>
      </c>
      <c r="AG121" s="74" t="n">
        <f aca="false">SUMIFS(Detail!$N$2:$N$9168,Detail!$C$2:$C$9168,$A121)</f>
        <v>5808.46</v>
      </c>
    </row>
    <row r="122" customFormat="false" ht="15" hidden="false" customHeight="false" outlineLevel="0" collapsed="false">
      <c r="A122" s="71" t="s">
        <v>117</v>
      </c>
      <c r="B122" s="71" t="s">
        <v>566</v>
      </c>
      <c r="C122" s="71" t="s">
        <v>259</v>
      </c>
      <c r="D122" s="71" t="str">
        <f aca="false">IFERROR(INDEX('Brand Map'!$B$4:$B$125,MATCH(C122,'Brand Map'!$A$4:$A$125,0)),"Other")</f>
        <v>MDM</v>
      </c>
      <c r="E122" s="73" t="n">
        <f aca="false">SUMIFS(Detail!$K$2:$K$9168,Detail!$C$2:$C$9168,$A122)</f>
        <v>1144</v>
      </c>
      <c r="F122" s="73" t="n">
        <f aca="false">SUMIFS(Detail!$E$2:$E$9168,Detail!$C$2:$C$9168,$A122)</f>
        <v>85</v>
      </c>
      <c r="G122" s="74" t="n">
        <f aca="false">SUMIFS(Detail!$M$2:$M$9168,Detail!$C$2:$C$9168,$A122)</f>
        <v>81088.25</v>
      </c>
      <c r="H122" s="74" t="n">
        <f aca="false">SUMIFS(Detail!$D$2:$D$9168,Detail!$C$2:$C$9168,$A122)</f>
        <v>5835.37</v>
      </c>
      <c r="I122" s="74" t="n">
        <v>241050.77</v>
      </c>
      <c r="J122" s="51" t="n">
        <f aca="false">IF(E122&gt;0,AF122/E122,0)</f>
        <v>0.0690559440559441</v>
      </c>
      <c r="K122" s="51" t="n">
        <f aca="false">IF(G122&gt;0,AG122/G122,0)</f>
        <v>0.0666772312881336</v>
      </c>
      <c r="L122" s="75" t="n">
        <f aca="false">H122/Settings!$B$16</f>
        <v>0.0116621412699988</v>
      </c>
      <c r="M122" s="76" t="n">
        <f aca="false">H122/Settings!$B$20</f>
        <v>0.000453012540935305</v>
      </c>
      <c r="N122" s="77" t="n">
        <f aca="false">E122*Settings!$B$3</f>
        <v>85.6397895094212</v>
      </c>
      <c r="O122" s="77" t="n">
        <f aca="false">IF(E122&gt;0,(AF122-N122)/SQRT(E122*Settings!$B$3*(1-Settings!$B$3)),0)</f>
        <v>-0.745955252812296</v>
      </c>
      <c r="P122" s="77" t="n">
        <f aca="false">MAX(0,AF122-N122)</f>
        <v>0</v>
      </c>
      <c r="Q122" s="51" t="n">
        <f aca="false">IF(E122&gt;=Settings!$B$4,(AF122+Settings!$B$7*Settings!$B$3)/(E122+Settings!$B$7),Settings!$B$3)</f>
        <v>0.0692042578159679</v>
      </c>
      <c r="R122" s="78" t="n">
        <f aca="false">PERCENTRANK($H$2:$H$1780,H122,6)</f>
        <v>0.991001</v>
      </c>
      <c r="S122" s="78" t="n">
        <f aca="false">PERCENTRANK($Q$2:$Q$1780,Q122,6)</f>
        <v>0.048369</v>
      </c>
      <c r="T122" s="78" t="n">
        <f aca="false">PERCENTRANK($F$2:$F$1780,F122,6)</f>
        <v>0.987064</v>
      </c>
      <c r="U122" s="79" t="n">
        <f aca="false">IF(F122&gt;0,ROUND((Settings!$B$8*T122+Settings!$B$9*R122+Settings!$B$10*S122)/SUM(Settings!$B$8:$B$10),10),0)</f>
        <v>0.675478</v>
      </c>
      <c r="V122" s="71" t="n">
        <f aca="false">IF(U122&gt;0,RANK(U122,$U$2:$U$1780)+COUNTIF($U$2:U122,U122)-1,"")</f>
        <v>121</v>
      </c>
      <c r="W122" s="71" t="str">
        <f aca="false">IF(V122="","",IF(V122&lt;=Settings!$B$11,"1 - Fix first",IF(V122&lt;=Settings!$B$12,"2 - Review","3 - Monitor")))</f>
        <v>3 - Monitor</v>
      </c>
      <c r="X122" s="71" t="str">
        <f aca="false">IF(AND(E122&gt;=Settings!$B$4,AF122&gt;=Settings!$B$5,O122&gt;=Settings!$B$6),"HIGH RATE","")</f>
        <v/>
      </c>
      <c r="Y122" s="71" t="n">
        <f aca="false">IF(F122&gt;0,RANK(F122,$F$2:$F$1780)+COUNTIF($F$2:F122,F122)-1,"")</f>
        <v>23</v>
      </c>
      <c r="Z122" s="71" t="n">
        <f aca="false">IF(H122&gt;0,RANK(H122,$H$2:$H$1780)+COUNTIF($H$2:H122,H122)-1,"")</f>
        <v>17</v>
      </c>
      <c r="AA122" s="71" t="n">
        <f aca="false">IF(AC122="","",RANK(AC122,$AC$2:$AC$1780)+COUNTIF($AC$2:AC122,AC122)-1)</f>
        <v>138</v>
      </c>
      <c r="AB122" s="71" t="str">
        <f aca="false">IF(AD122="","",RANK(AD122,$AD$2:$AD$1780)+COUNTIF($AD$2:AD122,AD122)-1)</f>
        <v/>
      </c>
      <c r="AC122" s="71" t="n">
        <f aca="false">IF(AND(AF122&gt;0,E122&gt;=Settings!$B$4),ROUND(J122,10),"")</f>
        <v>0.0690559441</v>
      </c>
      <c r="AD122" s="71" t="str">
        <f aca="false">IF(X122="HIGH RATE",ROUND(O122,10),"")</f>
        <v/>
      </c>
      <c r="AE122" s="71" t="s">
        <v>59</v>
      </c>
      <c r="AF122" s="73" t="n">
        <f aca="false">SUMIFS(Detail!$L$2:$L$9168,Detail!$C$2:$C$9168,$A122)</f>
        <v>79</v>
      </c>
      <c r="AG122" s="74" t="n">
        <f aca="false">SUMIFS(Detail!$N$2:$N$9168,Detail!$C$2:$C$9168,$A122)</f>
        <v>5406.74</v>
      </c>
    </row>
    <row r="123" customFormat="false" ht="15" hidden="false" customHeight="false" outlineLevel="0" collapsed="false">
      <c r="A123" s="71" t="s">
        <v>138</v>
      </c>
      <c r="B123" s="71" t="s">
        <v>2600</v>
      </c>
      <c r="C123" s="71" t="s">
        <v>213</v>
      </c>
      <c r="D123" s="71" t="str">
        <f aca="false">IFERROR(INDEX('Brand Map'!$B$4:$B$125,MATCH(C123,'Brand Map'!$A$4:$A$125,0)),"Other")</f>
        <v>AU</v>
      </c>
      <c r="E123" s="73" t="n">
        <f aca="false">SUMIFS(Detail!$K$2:$K$9168,Detail!$C$2:$C$9168,$A123)</f>
        <v>567</v>
      </c>
      <c r="F123" s="73" t="n">
        <f aca="false">SUMIFS(Detail!$E$2:$E$9168,Detail!$C$2:$C$9168,$A123)</f>
        <v>129</v>
      </c>
      <c r="G123" s="74" t="n">
        <f aca="false">SUMIFS(Detail!$M$2:$M$9168,Detail!$C$2:$C$9168,$A123)</f>
        <v>48114.29</v>
      </c>
      <c r="H123" s="74" t="n">
        <f aca="false">SUMIFS(Detail!$D$2:$D$9168,Detail!$C$2:$C$9168,$A123)</f>
        <v>11840.22</v>
      </c>
      <c r="I123" s="74" t="n">
        <v>227138.83</v>
      </c>
      <c r="J123" s="51" t="n">
        <f aca="false">IF(E123&gt;0,AF123/E123,0)</f>
        <v>0.0582010582010582</v>
      </c>
      <c r="K123" s="51" t="n">
        <f aca="false">IF(G123&gt;0,AG123/G123,0)</f>
        <v>0.0535452149454975</v>
      </c>
      <c r="L123" s="75" t="n">
        <f aca="false">H123/Settings!$B$16</f>
        <v>0.0236629928021471</v>
      </c>
      <c r="M123" s="76" t="n">
        <f aca="false">H123/Settings!$B$20</f>
        <v>0.000919182185094179</v>
      </c>
      <c r="N123" s="77" t="n">
        <f aca="false">E123*Settings!$B$3</f>
        <v>42.4455949753862</v>
      </c>
      <c r="O123" s="77" t="n">
        <f aca="false">IF(E123&gt;0,(AF123-N123)/SQRT(E123*Settings!$B$3*(1-Settings!$B$3)),0)</f>
        <v>-1.507333206078</v>
      </c>
      <c r="P123" s="77" t="n">
        <f aca="false">MAX(0,AF123-N123)</f>
        <v>0</v>
      </c>
      <c r="Q123" s="51" t="n">
        <f aca="false">IF(E123&gt;=Settings!$B$4,(AF123+Settings!$B$7*Settings!$B$3)/(E123+Settings!$B$7),Settings!$B$3)</f>
        <v>0.0590381887369286</v>
      </c>
      <c r="R123" s="78" t="n">
        <f aca="false">PERCENTRANK($H$2:$H$1780,H123,6)</f>
        <v>0.99775</v>
      </c>
      <c r="S123" s="78" t="n">
        <f aca="false">PERCENTRANK($Q$2:$Q$1780,Q123,6)</f>
        <v>0.0309336</v>
      </c>
      <c r="T123" s="78" t="n">
        <f aca="false">PERCENTRANK($F$2:$F$1780,F123,6)</f>
        <v>0.995501</v>
      </c>
      <c r="U123" s="79" t="n">
        <f aca="false">IF(F123&gt;0,ROUND((Settings!$B$8*T123+Settings!$B$9*R123+Settings!$B$10*S123)/SUM(Settings!$B$8:$B$10),10),0)</f>
        <v>0.6747282</v>
      </c>
      <c r="V123" s="71" t="n">
        <f aca="false">IF(U123&gt;0,RANK(U123,$U$2:$U$1780)+COUNTIF($U$2:U123,U123)-1,"")</f>
        <v>122</v>
      </c>
      <c r="W123" s="71" t="str">
        <f aca="false">IF(V123="","",IF(V123&lt;=Settings!$B$11,"1 - Fix first",IF(V123&lt;=Settings!$B$12,"2 - Review","3 - Monitor")))</f>
        <v>3 - Monitor</v>
      </c>
      <c r="X123" s="71" t="str">
        <f aca="false">IF(AND(E123&gt;=Settings!$B$4,AF123&gt;=Settings!$B$5,O123&gt;=Settings!$B$6),"HIGH RATE","")</f>
        <v/>
      </c>
      <c r="Y123" s="71" t="n">
        <f aca="false">IF(F123&gt;0,RANK(F123,$F$2:$F$1780)+COUNTIF($F$2:F123,F123)-1,"")</f>
        <v>9</v>
      </c>
      <c r="Z123" s="71" t="n">
        <f aca="false">IF(H123&gt;0,RANK(H123,$H$2:$H$1780)+COUNTIF($H$2:H123,H123)-1,"")</f>
        <v>5</v>
      </c>
      <c r="AA123" s="71" t="n">
        <f aca="false">IF(AC123="","",RANK(AC123,$AC$2:$AC$1780)+COUNTIF($AC$2:AC123,AC123)-1)</f>
        <v>167</v>
      </c>
      <c r="AB123" s="71" t="str">
        <f aca="false">IF(AD123="","",RANK(AD123,$AD$2:$AD$1780)+COUNTIF($AD$2:AD123,AD123)-1)</f>
        <v/>
      </c>
      <c r="AC123" s="71" t="n">
        <f aca="false">IF(AND(AF123&gt;0,E123&gt;=Settings!$B$4),ROUND(J123,10),"")</f>
        <v>0.0582010582</v>
      </c>
      <c r="AD123" s="71" t="str">
        <f aca="false">IF(X123="HIGH RATE",ROUND(O123,10),"")</f>
        <v/>
      </c>
      <c r="AE123" s="71" t="s">
        <v>60</v>
      </c>
      <c r="AF123" s="73" t="n">
        <f aca="false">SUMIFS(Detail!$L$2:$L$9168,Detail!$C$2:$C$9168,$A123)</f>
        <v>33</v>
      </c>
      <c r="AG123" s="74" t="n">
        <f aca="false">SUMIFS(Detail!$N$2:$N$9168,Detail!$C$2:$C$9168,$A123)</f>
        <v>2576.29</v>
      </c>
    </row>
    <row r="124" customFormat="false" ht="15" hidden="false" customHeight="false" outlineLevel="0" collapsed="false">
      <c r="A124" s="71" t="s">
        <v>161</v>
      </c>
      <c r="B124" s="71" t="s">
        <v>2601</v>
      </c>
      <c r="C124" s="71" t="s">
        <v>229</v>
      </c>
      <c r="D124" s="71" t="str">
        <f aca="false">IFERROR(INDEX('Brand Map'!$B$4:$B$125,MATCH(C124,'Brand Map'!$A$4:$A$125,0)),"Other")</f>
        <v>MJ</v>
      </c>
      <c r="E124" s="73" t="n">
        <f aca="false">SUMIFS(Detail!$K$2:$K$9168,Detail!$C$2:$C$9168,$A124)</f>
        <v>311</v>
      </c>
      <c r="F124" s="73" t="n">
        <f aca="false">SUMIFS(Detail!$E$2:$E$9168,Detail!$C$2:$C$9168,$A124)</f>
        <v>97</v>
      </c>
      <c r="G124" s="74" t="n">
        <f aca="false">SUMIFS(Detail!$M$2:$M$9168,Detail!$C$2:$C$9168,$A124)</f>
        <v>18906.12</v>
      </c>
      <c r="H124" s="74" t="n">
        <f aca="false">SUMIFS(Detail!$D$2:$D$9168,Detail!$C$2:$C$9168,$A124)</f>
        <v>5347.79</v>
      </c>
      <c r="I124" s="74" t="n">
        <v>280357.17</v>
      </c>
      <c r="J124" s="51" t="n">
        <f aca="false">IF(E124&gt;0,AF124/E124,0)</f>
        <v>0.0643086816720257</v>
      </c>
      <c r="K124" s="51" t="n">
        <f aca="false">IF(G124&gt;0,AG124/G124,0)</f>
        <v>0.058529724766372</v>
      </c>
      <c r="L124" s="75" t="n">
        <f aca="false">H124/Settings!$B$16</f>
        <v>0.0106876997452239</v>
      </c>
      <c r="M124" s="76" t="n">
        <f aca="false">H124/Settings!$B$20</f>
        <v>0.000415160638706443</v>
      </c>
      <c r="N124" s="77" t="n">
        <f aca="false">E124*Settings!$B$3</f>
        <v>23.2814462739773</v>
      </c>
      <c r="O124" s="77" t="n">
        <f aca="false">IF(E124&gt;0,(AF124-N124)/SQRT(E124*Settings!$B$3*(1-Settings!$B$3)),0)</f>
        <v>-0.707060507200506</v>
      </c>
      <c r="P124" s="77" t="n">
        <f aca="false">MAX(0,AF124-N124)</f>
        <v>0</v>
      </c>
      <c r="Q124" s="51" t="n">
        <f aca="false">IF(E124&gt;=Settings!$B$4,(AF124+Settings!$B$7*Settings!$B$3)/(E124+Settings!$B$7),Settings!$B$3)</f>
        <v>0.0652369462637723</v>
      </c>
      <c r="R124" s="78" t="n">
        <f aca="false">PERCENTRANK($H$2:$H$1780,H124,6)</f>
        <v>0.989876</v>
      </c>
      <c r="S124" s="78" t="n">
        <f aca="false">PERCENTRANK($Q$2:$Q$1780,Q124,6)</f>
        <v>0.0421822</v>
      </c>
      <c r="T124" s="78" t="n">
        <f aca="false">PERCENTRANK($F$2:$F$1780,F124,6)</f>
        <v>0.990439</v>
      </c>
      <c r="U124" s="79" t="n">
        <f aca="false">IF(F124&gt;0,ROUND((Settings!$B$8*T124+Settings!$B$9*R124+Settings!$B$10*S124)/SUM(Settings!$B$8:$B$10),10),0)</f>
        <v>0.6741657333</v>
      </c>
      <c r="V124" s="71" t="n">
        <f aca="false">IF(U124&gt;0,RANK(U124,$U$2:$U$1780)+COUNTIF($U$2:U124,U124)-1,"")</f>
        <v>123</v>
      </c>
      <c r="W124" s="71" t="str">
        <f aca="false">IF(V124="","",IF(V124&lt;=Settings!$B$11,"1 - Fix first",IF(V124&lt;=Settings!$B$12,"2 - Review","3 - Monitor")))</f>
        <v>3 - Monitor</v>
      </c>
      <c r="X124" s="71" t="str">
        <f aca="false">IF(AND(E124&gt;=Settings!$B$4,AF124&gt;=Settings!$B$5,O124&gt;=Settings!$B$6),"HIGH RATE","")</f>
        <v/>
      </c>
      <c r="Y124" s="71" t="n">
        <f aca="false">IF(F124&gt;0,RANK(F124,$F$2:$F$1780)+COUNTIF($F$2:F124,F124)-1,"")</f>
        <v>18</v>
      </c>
      <c r="Z124" s="71" t="n">
        <f aca="false">IF(H124&gt;0,RANK(H124,$H$2:$H$1780)+COUNTIF($H$2:H124,H124)-1,"")</f>
        <v>19</v>
      </c>
      <c r="AA124" s="71" t="n">
        <f aca="false">IF(AC124="","",RANK(AC124,$AC$2:$AC$1780)+COUNTIF($AC$2:AC124,AC124)-1)</f>
        <v>152</v>
      </c>
      <c r="AB124" s="71" t="str">
        <f aca="false">IF(AD124="","",RANK(AD124,$AD$2:$AD$1780)+COUNTIF($AD$2:AD124,AD124)-1)</f>
        <v/>
      </c>
      <c r="AC124" s="71" t="n">
        <f aca="false">IF(AND(AF124&gt;0,E124&gt;=Settings!$B$4),ROUND(J124,10),"")</f>
        <v>0.0643086817</v>
      </c>
      <c r="AD124" s="71" t="str">
        <f aca="false">IF(X124="HIGH RATE",ROUND(O124,10),"")</f>
        <v/>
      </c>
      <c r="AE124" s="71" t="s">
        <v>62</v>
      </c>
      <c r="AF124" s="73" t="n">
        <f aca="false">SUMIFS(Detail!$L$2:$L$9168,Detail!$C$2:$C$9168,$A124)</f>
        <v>20</v>
      </c>
      <c r="AG124" s="74" t="n">
        <f aca="false">SUMIFS(Detail!$N$2:$N$9168,Detail!$C$2:$C$9168,$A124)</f>
        <v>1106.57</v>
      </c>
    </row>
    <row r="125" customFormat="false" ht="15" hidden="false" customHeight="false" outlineLevel="0" collapsed="false">
      <c r="A125" s="71" t="s">
        <v>125</v>
      </c>
      <c r="B125" s="71" t="s">
        <v>562</v>
      </c>
      <c r="C125" s="71" t="s">
        <v>243</v>
      </c>
      <c r="D125" s="71" t="str">
        <f aca="false">IFERROR(INDEX('Brand Map'!$B$4:$B$125,MATCH(C125,'Brand Map'!$A$4:$A$125,0)),"Other")</f>
        <v>AUDNAT</v>
      </c>
      <c r="E125" s="73" t="n">
        <f aca="false">SUMIFS(Detail!$K$2:$K$9168,Detail!$C$2:$C$9168,$A125)</f>
        <v>802</v>
      </c>
      <c r="F125" s="73" t="n">
        <f aca="false">SUMIFS(Detail!$E$2:$E$9168,Detail!$C$2:$C$9168,$A125)</f>
        <v>62</v>
      </c>
      <c r="G125" s="74" t="n">
        <f aca="false">SUMIFS(Detail!$M$2:$M$9168,Detail!$C$2:$C$9168,$A125)</f>
        <v>85969.59</v>
      </c>
      <c r="H125" s="74" t="n">
        <f aca="false">SUMIFS(Detail!$D$2:$D$9168,Detail!$C$2:$C$9168,$A125)</f>
        <v>6090.57</v>
      </c>
      <c r="I125" s="74" t="n">
        <v>124368.22</v>
      </c>
      <c r="J125" s="51" t="n">
        <f aca="false">IF(E125&gt;0,AF125/E125,0)</f>
        <v>0.0685785536159601</v>
      </c>
      <c r="K125" s="51" t="n">
        <f aca="false">IF(G125&gt;0,AG125/G125,0)</f>
        <v>0.0621615154847197</v>
      </c>
      <c r="L125" s="75" t="n">
        <f aca="false">H125/Settings!$B$16</f>
        <v>0.0121721652191406</v>
      </c>
      <c r="M125" s="76" t="n">
        <f aca="false">H125/Settings!$B$20</f>
        <v>0.000472824275314906</v>
      </c>
      <c r="N125" s="77" t="n">
        <f aca="false">E125*Settings!$B$3</f>
        <v>60.0376846036327</v>
      </c>
      <c r="O125" s="77" t="n">
        <f aca="false">IF(E125&gt;0,(AF125-N125)/SQRT(E125*Settings!$B$3*(1-Settings!$B$3)),0)</f>
        <v>-0.675951080636624</v>
      </c>
      <c r="P125" s="77" t="n">
        <f aca="false">MAX(0,AF125-N125)</f>
        <v>0</v>
      </c>
      <c r="Q125" s="51" t="n">
        <f aca="false">IF(E125&gt;=Settings!$B$4,(AF125+Settings!$B$7*Settings!$B$3)/(E125+Settings!$B$7),Settings!$B$3)</f>
        <v>0.0688050464855125</v>
      </c>
      <c r="R125" s="78" t="n">
        <f aca="false">PERCENTRANK($H$2:$H$1780,H125,6)</f>
        <v>0.992126</v>
      </c>
      <c r="S125" s="78" t="n">
        <f aca="false">PERCENTRANK($Q$2:$Q$1780,Q125,6)</f>
        <v>0.0472441</v>
      </c>
      <c r="T125" s="78" t="n">
        <f aca="false">PERCENTRANK($F$2:$F$1780,F125,6)</f>
        <v>0.982565</v>
      </c>
      <c r="U125" s="79" t="n">
        <f aca="false">IF(F125&gt;0,ROUND((Settings!$B$8*T125+Settings!$B$9*R125+Settings!$B$10*S125)/SUM(Settings!$B$8:$B$10),10),0)</f>
        <v>0.6739783667</v>
      </c>
      <c r="V125" s="71" t="n">
        <f aca="false">IF(U125&gt;0,RANK(U125,$U$2:$U$1780)+COUNTIF($U$2:U125,U125)-1,"")</f>
        <v>124</v>
      </c>
      <c r="W125" s="71" t="str">
        <f aca="false">IF(V125="","",IF(V125&lt;=Settings!$B$11,"1 - Fix first",IF(V125&lt;=Settings!$B$12,"2 - Review","3 - Monitor")))</f>
        <v>3 - Monitor</v>
      </c>
      <c r="X125" s="71" t="str">
        <f aca="false">IF(AND(E125&gt;=Settings!$B$4,AF125&gt;=Settings!$B$5,O125&gt;=Settings!$B$6),"HIGH RATE","")</f>
        <v/>
      </c>
      <c r="Y125" s="71" t="n">
        <f aca="false">IF(F125&gt;0,RANK(F125,$F$2:$F$1780)+COUNTIF($F$2:F125,F125)-1,"")</f>
        <v>32</v>
      </c>
      <c r="Z125" s="71" t="n">
        <f aca="false">IF(H125&gt;0,RANK(H125,$H$2:$H$1780)+COUNTIF($H$2:H125,H125)-1,"")</f>
        <v>15</v>
      </c>
      <c r="AA125" s="71" t="n">
        <f aca="false">IF(AC125="","",RANK(AC125,$AC$2:$AC$1780)+COUNTIF($AC$2:AC125,AC125)-1)</f>
        <v>140</v>
      </c>
      <c r="AB125" s="71" t="str">
        <f aca="false">IF(AD125="","",RANK(AD125,$AD$2:$AD$1780)+COUNTIF($AD$2:AD125,AD125)-1)</f>
        <v/>
      </c>
      <c r="AC125" s="71" t="n">
        <f aca="false">IF(AND(AF125&gt;0,E125&gt;=Settings!$B$4),ROUND(J125,10),"")</f>
        <v>0.0685785536</v>
      </c>
      <c r="AD125" s="71" t="str">
        <f aca="false">IF(X125="HIGH RATE",ROUND(O125,10),"")</f>
        <v/>
      </c>
      <c r="AE125" s="71" t="s">
        <v>59</v>
      </c>
      <c r="AF125" s="73" t="n">
        <f aca="false">SUMIFS(Detail!$L$2:$L$9168,Detail!$C$2:$C$9168,$A125)</f>
        <v>55</v>
      </c>
      <c r="AG125" s="74" t="n">
        <f aca="false">SUMIFS(Detail!$N$2:$N$9168,Detail!$C$2:$C$9168,$A125)</f>
        <v>5344</v>
      </c>
    </row>
    <row r="126" customFormat="false" ht="15" hidden="false" customHeight="false" outlineLevel="0" collapsed="false">
      <c r="A126" s="71" t="s">
        <v>120</v>
      </c>
      <c r="B126" s="71" t="s">
        <v>2602</v>
      </c>
      <c r="C126" s="71" t="s">
        <v>213</v>
      </c>
      <c r="D126" s="71" t="str">
        <f aca="false">IFERROR(INDEX('Brand Map'!$B$4:$B$125,MATCH(C126,'Brand Map'!$A$4:$A$125,0)),"Other")</f>
        <v>AU</v>
      </c>
      <c r="E126" s="73" t="n">
        <f aca="false">SUMIFS(Detail!$K$2:$K$9168,Detail!$C$2:$C$9168,$A126)</f>
        <v>719</v>
      </c>
      <c r="F126" s="73" t="n">
        <f aca="false">SUMIFS(Detail!$E$2:$E$9168,Detail!$C$2:$C$9168,$A126)</f>
        <v>55</v>
      </c>
      <c r="G126" s="74" t="n">
        <f aca="false">SUMIFS(Detail!$M$2:$M$9168,Detail!$C$2:$C$9168,$A126)</f>
        <v>49409.99</v>
      </c>
      <c r="H126" s="74" t="n">
        <f aca="false">SUMIFS(Detail!$D$2:$D$9168,Detail!$C$2:$C$9168,$A126)</f>
        <v>3653.51</v>
      </c>
      <c r="I126" s="74" t="n">
        <v>77119</v>
      </c>
      <c r="J126" s="51" t="n">
        <f aca="false">IF(E126&gt;0,AF126/E126,0)</f>
        <v>0.0709318497913769</v>
      </c>
      <c r="K126" s="51" t="n">
        <f aca="false">IF(G126&gt;0,AG126/G126,0)</f>
        <v>0.0686474536829495</v>
      </c>
      <c r="L126" s="75" t="n">
        <f aca="false">H126/Settings!$B$16</f>
        <v>0.0073016363574809</v>
      </c>
      <c r="M126" s="76" t="n">
        <f aca="false">H126/Settings!$B$20</f>
        <v>0.000283629975208521</v>
      </c>
      <c r="N126" s="77" t="n">
        <f aca="false">E126*Settings!$B$3</f>
        <v>53.8243082668477</v>
      </c>
      <c r="O126" s="77" t="n">
        <f aca="false">IF(E126&gt;0,(AF126-N126)/SQRT(E126*Settings!$B$3*(1-Settings!$B$3)),0)</f>
        <v>-0.400238745743234</v>
      </c>
      <c r="P126" s="77" t="n">
        <f aca="false">MAX(0,AF126-N126)</f>
        <v>0</v>
      </c>
      <c r="Q126" s="51" t="n">
        <f aca="false">IF(E126&gt;=Settings!$B$4,(AF126+Settings!$B$7*Settings!$B$3)/(E126+Settings!$B$7),Settings!$B$3)</f>
        <v>0.0710891838130125</v>
      </c>
      <c r="R126" s="78" t="n">
        <f aca="false">PERCENTRANK($H$2:$H$1780,H126,6)</f>
        <v>0.984252</v>
      </c>
      <c r="S126" s="78" t="n">
        <f aca="false">PERCENTRANK($Q$2:$Q$1780,Q126,6)</f>
        <v>0.0556805</v>
      </c>
      <c r="T126" s="78" t="n">
        <f aca="false">PERCENTRANK($F$2:$F$1780,F126,6)</f>
        <v>0.980315</v>
      </c>
      <c r="U126" s="79" t="n">
        <f aca="false">IF(F126&gt;0,ROUND((Settings!$B$8*T126+Settings!$B$9*R126+Settings!$B$10*S126)/SUM(Settings!$B$8:$B$10),10),0)</f>
        <v>0.6734158333</v>
      </c>
      <c r="V126" s="71" t="n">
        <f aca="false">IF(U126&gt;0,RANK(U126,$U$2:$U$1780)+COUNTIF($U$2:U126,U126)-1,"")</f>
        <v>125</v>
      </c>
      <c r="W126" s="71" t="str">
        <f aca="false">IF(V126="","",IF(V126&lt;=Settings!$B$11,"1 - Fix first",IF(V126&lt;=Settings!$B$12,"2 - Review","3 - Monitor")))</f>
        <v>3 - Monitor</v>
      </c>
      <c r="X126" s="71" t="str">
        <f aca="false">IF(AND(E126&gt;=Settings!$B$4,AF126&gt;=Settings!$B$5,O126&gt;=Settings!$B$6),"HIGH RATE","")</f>
        <v/>
      </c>
      <c r="Y126" s="71" t="n">
        <f aca="false">IF(F126&gt;0,RANK(F126,$F$2:$F$1780)+COUNTIF($F$2:F126,F126)-1,"")</f>
        <v>36</v>
      </c>
      <c r="Z126" s="71" t="n">
        <f aca="false">IF(H126&gt;0,RANK(H126,$H$2:$H$1780)+COUNTIF($H$2:H126,H126)-1,"")</f>
        <v>29</v>
      </c>
      <c r="AA126" s="71" t="n">
        <f aca="false">IF(AC126="","",RANK(AC126,$AC$2:$AC$1780)+COUNTIF($AC$2:AC126,AC126)-1)</f>
        <v>128</v>
      </c>
      <c r="AB126" s="71" t="str">
        <f aca="false">IF(AD126="","",RANK(AD126,$AD$2:$AD$1780)+COUNTIF($AD$2:AD126,AD126)-1)</f>
        <v/>
      </c>
      <c r="AC126" s="71" t="n">
        <f aca="false">IF(AND(AF126&gt;0,E126&gt;=Settings!$B$4),ROUND(J126,10),"")</f>
        <v>0.0709318498</v>
      </c>
      <c r="AD126" s="71" t="str">
        <f aca="false">IF(X126="HIGH RATE",ROUND(O126,10),"")</f>
        <v/>
      </c>
      <c r="AE126" s="71" t="s">
        <v>59</v>
      </c>
      <c r="AF126" s="73" t="n">
        <f aca="false">SUMIFS(Detail!$L$2:$L$9168,Detail!$C$2:$C$9168,$A126)</f>
        <v>51</v>
      </c>
      <c r="AG126" s="74" t="n">
        <f aca="false">SUMIFS(Detail!$N$2:$N$9168,Detail!$C$2:$C$9168,$A126)</f>
        <v>3391.87</v>
      </c>
    </row>
    <row r="127" customFormat="false" ht="15" hidden="false" customHeight="false" outlineLevel="0" collapsed="false">
      <c r="A127" s="71" t="s">
        <v>156</v>
      </c>
      <c r="B127" s="71" t="s">
        <v>2603</v>
      </c>
      <c r="C127" s="71" t="s">
        <v>229</v>
      </c>
      <c r="D127" s="71" t="str">
        <f aca="false">IFERROR(INDEX('Brand Map'!$B$4:$B$125,MATCH(C127,'Brand Map'!$A$4:$A$125,0)),"Other")</f>
        <v>MJ</v>
      </c>
      <c r="E127" s="73" t="n">
        <f aca="false">SUMIFS(Detail!$K$2:$K$9168,Detail!$C$2:$C$9168,$A127)</f>
        <v>420</v>
      </c>
      <c r="F127" s="73" t="n">
        <f aca="false">SUMIFS(Detail!$E$2:$E$9168,Detail!$C$2:$C$9168,$A127)</f>
        <v>41</v>
      </c>
      <c r="G127" s="74" t="n">
        <f aca="false">SUMIFS(Detail!$M$2:$M$9168,Detail!$C$2:$C$9168,$A127)</f>
        <v>36706.96</v>
      </c>
      <c r="H127" s="74" t="n">
        <f aca="false">SUMIFS(Detail!$D$2:$D$9168,Detail!$C$2:$C$9168,$A127)</f>
        <v>3521.71</v>
      </c>
      <c r="I127" s="74" t="n">
        <v>62375.22</v>
      </c>
      <c r="J127" s="51" t="n">
        <f aca="false">IF(E127&gt;0,AF127/E127,0)</f>
        <v>0.0738095238095238</v>
      </c>
      <c r="K127" s="51" t="n">
        <f aca="false">IF(G127&gt;0,AG127/G127,0)</f>
        <v>0.0687330141204829</v>
      </c>
      <c r="L127" s="75" t="n">
        <f aca="false">H127/Settings!$B$16</f>
        <v>0.00703823057183478</v>
      </c>
      <c r="M127" s="76" t="n">
        <f aca="false">H127/Settings!$B$20</f>
        <v>0.000273398052829088</v>
      </c>
      <c r="N127" s="77" t="n">
        <f aca="false">E127*Settings!$B$3</f>
        <v>31.441181463249</v>
      </c>
      <c r="O127" s="77" t="n">
        <f aca="false">IF(E127&gt;0,(AF127-N127)/SQRT(E127*Settings!$B$3*(1-Settings!$B$3)),0)</f>
        <v>-0.0818020313502381</v>
      </c>
      <c r="P127" s="77" t="n">
        <f aca="false">MAX(0,AF127-N127)</f>
        <v>0</v>
      </c>
      <c r="Q127" s="51" t="n">
        <f aca="false">IF(E127&gt;=Settings!$B$4,(AF127+Settings!$B$7*Settings!$B$3)/(E127+Settings!$B$7),Settings!$B$3)</f>
        <v>0.0738795526132141</v>
      </c>
      <c r="R127" s="78" t="n">
        <f aca="false">PERCENTRANK($H$2:$H$1780,H127,6)</f>
        <v>0.98369</v>
      </c>
      <c r="S127" s="78" t="n">
        <f aca="false">PERCENTRANK($Q$2:$Q$1780,Q127,6)</f>
        <v>0.0607424</v>
      </c>
      <c r="T127" s="78" t="n">
        <f aca="false">PERCENTRANK($F$2:$F$1780,F127,6)</f>
        <v>0.974691</v>
      </c>
      <c r="U127" s="79" t="n">
        <f aca="false">IF(F127&gt;0,ROUND((Settings!$B$8*T127+Settings!$B$9*R127+Settings!$B$10*S127)/SUM(Settings!$B$8:$B$10),10),0)</f>
        <v>0.6730411333</v>
      </c>
      <c r="V127" s="71" t="n">
        <f aca="false">IF(U127&gt;0,RANK(U127,$U$2:$U$1780)+COUNTIF($U$2:U127,U127)-1,"")</f>
        <v>126</v>
      </c>
      <c r="W127" s="71" t="str">
        <f aca="false">IF(V127="","",IF(V127&lt;=Settings!$B$11,"1 - Fix first",IF(V127&lt;=Settings!$B$12,"2 - Review","3 - Monitor")))</f>
        <v>3 - Monitor</v>
      </c>
      <c r="X127" s="71" t="str">
        <f aca="false">IF(AND(E127&gt;=Settings!$B$4,AF127&gt;=Settings!$B$5,O127&gt;=Settings!$B$6),"HIGH RATE","")</f>
        <v/>
      </c>
      <c r="Y127" s="71" t="n">
        <f aca="false">IF(F127&gt;0,RANK(F127,$F$2:$F$1780)+COUNTIF($F$2:F127,F127)-1,"")</f>
        <v>45</v>
      </c>
      <c r="Z127" s="71" t="n">
        <f aca="false">IF(H127&gt;0,RANK(H127,$H$2:$H$1780)+COUNTIF($H$2:H127,H127)-1,"")</f>
        <v>30</v>
      </c>
      <c r="AA127" s="71" t="n">
        <f aca="false">IF(AC127="","",RANK(AC127,$AC$2:$AC$1780)+COUNTIF($AC$2:AC127,AC127)-1)</f>
        <v>120</v>
      </c>
      <c r="AB127" s="71" t="str">
        <f aca="false">IF(AD127="","",RANK(AD127,$AD$2:$AD$1780)+COUNTIF($AD$2:AD127,AD127)-1)</f>
        <v/>
      </c>
      <c r="AC127" s="71" t="n">
        <f aca="false">IF(AND(AF127&gt;0,E127&gt;=Settings!$B$4),ROUND(J127,10),"")</f>
        <v>0.0738095238</v>
      </c>
      <c r="AD127" s="71" t="str">
        <f aca="false">IF(X127="HIGH RATE",ROUND(O127,10),"")</f>
        <v/>
      </c>
      <c r="AE127" s="71" t="s">
        <v>59</v>
      </c>
      <c r="AF127" s="73" t="n">
        <f aca="false">SUMIFS(Detail!$L$2:$L$9168,Detail!$C$2:$C$9168,$A127)</f>
        <v>31</v>
      </c>
      <c r="AG127" s="74" t="n">
        <f aca="false">SUMIFS(Detail!$N$2:$N$9168,Detail!$C$2:$C$9168,$A127)</f>
        <v>2522.98</v>
      </c>
    </row>
    <row r="128" customFormat="false" ht="15" hidden="false" customHeight="false" outlineLevel="0" collapsed="false">
      <c r="A128" s="71" t="s">
        <v>910</v>
      </c>
      <c r="B128" s="71" t="s">
        <v>2604</v>
      </c>
      <c r="C128" s="71" t="s">
        <v>217</v>
      </c>
      <c r="D128" s="71" t="str">
        <f aca="false">IFERROR(INDEX('Brand Map'!$B$4:$B$125,MATCH(C128,'Brand Map'!$A$4:$A$125,0)),"Other")</f>
        <v>AUMJ</v>
      </c>
      <c r="E128" s="73" t="n">
        <f aca="false">SUMIFS(Detail!$K$2:$K$9168,Detail!$C$2:$C$9168,$A128)</f>
        <v>246</v>
      </c>
      <c r="F128" s="73" t="n">
        <f aca="false">SUMIFS(Detail!$E$2:$E$9168,Detail!$C$2:$C$9168,$A128)</f>
        <v>115</v>
      </c>
      <c r="G128" s="74" t="n">
        <f aca="false">SUMIFS(Detail!$M$2:$M$9168,Detail!$C$2:$C$9168,$A128)</f>
        <v>17005.78</v>
      </c>
      <c r="H128" s="74" t="n">
        <f aca="false">SUMIFS(Detail!$D$2:$D$9168,Detail!$C$2:$C$9168,$A128)</f>
        <v>9879.04</v>
      </c>
      <c r="I128" s="74" t="n">
        <v>169366.16</v>
      </c>
      <c r="J128" s="51" t="n">
        <f aca="false">IF(E128&gt;0,AF128/E128,0)</f>
        <v>0.0528455284552846</v>
      </c>
      <c r="K128" s="51" t="n">
        <f aca="false">IF(G128&gt;0,AG128/G128,0)</f>
        <v>0.0587406164257094</v>
      </c>
      <c r="L128" s="75" t="n">
        <f aca="false">H128/Settings!$B$16</f>
        <v>0.0197435227058385</v>
      </c>
      <c r="M128" s="76" t="n">
        <f aca="false">H128/Settings!$B$20</f>
        <v>0.000766931490616965</v>
      </c>
      <c r="N128" s="77" t="n">
        <f aca="false">E128*Settings!$B$3</f>
        <v>18.4155491427601</v>
      </c>
      <c r="O128" s="77" t="n">
        <f aca="false">IF(E128&gt;0,(AF128-N128)/SQRT(E128*Settings!$B$3*(1-Settings!$B$3)),0)</f>
        <v>-1.31203803306714</v>
      </c>
      <c r="P128" s="77" t="n">
        <f aca="false">MAX(0,AF128-N128)</f>
        <v>0</v>
      </c>
      <c r="Q128" s="51" t="n">
        <f aca="false">IF(E128&gt;=Settings!$B$4,(AF128+Settings!$B$7*Settings!$B$3)/(E128+Settings!$B$7),Settings!$B$3)</f>
        <v>0.0552384009998057</v>
      </c>
      <c r="R128" s="78" t="n">
        <f aca="false">PERCENTRANK($H$2:$H$1780,H128,6)</f>
        <v>0.997188</v>
      </c>
      <c r="S128" s="78" t="n">
        <f aca="false">PERCENTRANK($Q$2:$Q$1780,Q128,6)</f>
        <v>0.0247469</v>
      </c>
      <c r="T128" s="78" t="n">
        <f aca="false">PERCENTRANK($F$2:$F$1780,F128,6)</f>
        <v>0.994376</v>
      </c>
      <c r="U128" s="79" t="n">
        <f aca="false">IF(F128&gt;0,ROUND((Settings!$B$8*T128+Settings!$B$9*R128+Settings!$B$10*S128)/SUM(Settings!$B$8:$B$10),10),0)</f>
        <v>0.6721036333</v>
      </c>
      <c r="V128" s="71" t="n">
        <f aca="false">IF(U128&gt;0,RANK(U128,$U$2:$U$1780)+COUNTIF($U$2:U128,U128)-1,"")</f>
        <v>127</v>
      </c>
      <c r="W128" s="71" t="str">
        <f aca="false">IF(V128="","",IF(V128&lt;=Settings!$B$11,"1 - Fix first",IF(V128&lt;=Settings!$B$12,"2 - Review","3 - Monitor")))</f>
        <v>3 - Monitor</v>
      </c>
      <c r="X128" s="71" t="str">
        <f aca="false">IF(AND(E128&gt;=Settings!$B$4,AF128&gt;=Settings!$B$5,O128&gt;=Settings!$B$6),"HIGH RATE","")</f>
        <v/>
      </c>
      <c r="Y128" s="71" t="n">
        <f aca="false">IF(F128&gt;0,RANK(F128,$F$2:$F$1780)+COUNTIF($F$2:F128,F128)-1,"")</f>
        <v>11</v>
      </c>
      <c r="Z128" s="71" t="n">
        <f aca="false">IF(H128&gt;0,RANK(H128,$H$2:$H$1780)+COUNTIF($H$2:H128,H128)-1,"")</f>
        <v>6</v>
      </c>
      <c r="AA128" s="71" t="n">
        <f aca="false">IF(AC128="","",RANK(AC128,$AC$2:$AC$1780)+COUNTIF($AC$2:AC128,AC128)-1)</f>
        <v>179</v>
      </c>
      <c r="AB128" s="71" t="str">
        <f aca="false">IF(AD128="","",RANK(AD128,$AD$2:$AD$1780)+COUNTIF($AD$2:AD128,AD128)-1)</f>
        <v/>
      </c>
      <c r="AC128" s="71" t="n">
        <f aca="false">IF(AND(AF128&gt;0,E128&gt;=Settings!$B$4),ROUND(J128,10),"")</f>
        <v>0.0528455285</v>
      </c>
      <c r="AD128" s="71" t="str">
        <f aca="false">IF(X128="HIGH RATE",ROUND(O128,10),"")</f>
        <v/>
      </c>
      <c r="AE128" s="71" t="s">
        <v>60</v>
      </c>
      <c r="AF128" s="73" t="n">
        <f aca="false">SUMIFS(Detail!$L$2:$L$9168,Detail!$C$2:$C$9168,$A128)</f>
        <v>13</v>
      </c>
      <c r="AG128" s="74" t="n">
        <f aca="false">SUMIFS(Detail!$N$2:$N$9168,Detail!$C$2:$C$9168,$A128)</f>
        <v>998.93</v>
      </c>
    </row>
    <row r="129" customFormat="false" ht="15" hidden="false" customHeight="false" outlineLevel="0" collapsed="false">
      <c r="A129" s="71" t="s">
        <v>116</v>
      </c>
      <c r="B129" s="71" t="s">
        <v>559</v>
      </c>
      <c r="C129" s="71" t="s">
        <v>221</v>
      </c>
      <c r="D129" s="71" t="str">
        <f aca="false">IFERROR(INDEX('Brand Map'!$B$4:$B$125,MATCH(C129,'Brand Map'!$A$4:$A$125,0)),"Other")</f>
        <v>DC</v>
      </c>
      <c r="E129" s="73" t="n">
        <f aca="false">SUMIFS(Detail!$K$2:$K$9168,Detail!$C$2:$C$9168,$A129)</f>
        <v>1192</v>
      </c>
      <c r="F129" s="73" t="n">
        <f aca="false">SUMIFS(Detail!$E$2:$E$9168,Detail!$C$2:$C$9168,$A129)</f>
        <v>75</v>
      </c>
      <c r="G129" s="74" t="n">
        <f aca="false">SUMIFS(Detail!$M$2:$M$9168,Detail!$C$2:$C$9168,$A129)</f>
        <v>149057.23</v>
      </c>
      <c r="H129" s="74" t="n">
        <f aca="false">SUMIFS(Detail!$D$2:$D$9168,Detail!$C$2:$C$9168,$A129)</f>
        <v>8683.47</v>
      </c>
      <c r="I129" s="74" t="n">
        <v>199229.79</v>
      </c>
      <c r="J129" s="51" t="n">
        <f aca="false">IF(E129&gt;0,AF129/E129,0)</f>
        <v>0.0570469798657718</v>
      </c>
      <c r="K129" s="51" t="n">
        <f aca="false">IF(G129&gt;0,AG129/G129,0)</f>
        <v>0.0514270257135464</v>
      </c>
      <c r="L129" s="75" t="n">
        <f aca="false">H129/Settings!$B$16</f>
        <v>0.0173541444422199</v>
      </c>
      <c r="M129" s="76" t="n">
        <f aca="false">H129/Settings!$B$20</f>
        <v>0.000674116775600432</v>
      </c>
      <c r="N129" s="77" t="n">
        <f aca="false">E129*Settings!$B$3</f>
        <v>89.2330673909353</v>
      </c>
      <c r="O129" s="77" t="n">
        <f aca="false">IF(E129&gt;0,(AF129-N129)/SQRT(E129*Settings!$B$3*(1-Settings!$B$3)),0)</f>
        <v>-2.33693206363118</v>
      </c>
      <c r="P129" s="77" t="n">
        <f aca="false">MAX(0,AF129-N129)</f>
        <v>0</v>
      </c>
      <c r="Q129" s="51" t="n">
        <f aca="false">IF(E129&gt;=Settings!$B$4,(AF129+Settings!$B$7*Settings!$B$3)/(E129+Settings!$B$7),Settings!$B$3)</f>
        <v>0.0574842869688595</v>
      </c>
      <c r="R129" s="78" t="n">
        <f aca="false">PERCENTRANK($H$2:$H$1780,H129,6)</f>
        <v>0.995501</v>
      </c>
      <c r="S129" s="78" t="n">
        <f aca="false">PERCENTRANK($Q$2:$Q$1780,Q129,6)</f>
        <v>0.0281215</v>
      </c>
      <c r="T129" s="78" t="n">
        <f aca="false">PERCENTRANK($F$2:$F$1780,F129,6)</f>
        <v>0.985939</v>
      </c>
      <c r="U129" s="79" t="n">
        <f aca="false">IF(F129&gt;0,ROUND((Settings!$B$8*T129+Settings!$B$9*R129+Settings!$B$10*S129)/SUM(Settings!$B$8:$B$10),10),0)</f>
        <v>0.6698538333</v>
      </c>
      <c r="V129" s="71" t="n">
        <f aca="false">IF(U129&gt;0,RANK(U129,$U$2:$U$1780)+COUNTIF($U$2:U129,U129)-1,"")</f>
        <v>128</v>
      </c>
      <c r="W129" s="71" t="str">
        <f aca="false">IF(V129="","",IF(V129&lt;=Settings!$B$11,"1 - Fix first",IF(V129&lt;=Settings!$B$12,"2 - Review","3 - Monitor")))</f>
        <v>3 - Monitor</v>
      </c>
      <c r="X129" s="71" t="str">
        <f aca="false">IF(AND(E129&gt;=Settings!$B$4,AF129&gt;=Settings!$B$5,O129&gt;=Settings!$B$6),"HIGH RATE","")</f>
        <v/>
      </c>
      <c r="Y129" s="71" t="n">
        <f aca="false">IF(F129&gt;0,RANK(F129,$F$2:$F$1780)+COUNTIF($F$2:F129,F129)-1,"")</f>
        <v>26</v>
      </c>
      <c r="Z129" s="71" t="n">
        <f aca="false">IF(H129&gt;0,RANK(H129,$H$2:$H$1780)+COUNTIF($H$2:H129,H129)-1,"")</f>
        <v>9</v>
      </c>
      <c r="AA129" s="71" t="n">
        <f aca="false">IF(AC129="","",RANK(AC129,$AC$2:$AC$1780)+COUNTIF($AC$2:AC129,AC129)-1)</f>
        <v>169</v>
      </c>
      <c r="AB129" s="71" t="str">
        <f aca="false">IF(AD129="","",RANK(AD129,$AD$2:$AD$1780)+COUNTIF($AD$2:AD129,AD129)-1)</f>
        <v/>
      </c>
      <c r="AC129" s="71" t="n">
        <f aca="false">IF(AND(AF129&gt;0,E129&gt;=Settings!$B$4),ROUND(J129,10),"")</f>
        <v>0.0570469799</v>
      </c>
      <c r="AD129" s="71" t="str">
        <f aca="false">IF(X129="HIGH RATE",ROUND(O129,10),"")</f>
        <v/>
      </c>
      <c r="AE129" s="71" t="s">
        <v>59</v>
      </c>
      <c r="AF129" s="73" t="n">
        <f aca="false">SUMIFS(Detail!$L$2:$L$9168,Detail!$C$2:$C$9168,$A129)</f>
        <v>68</v>
      </c>
      <c r="AG129" s="74" t="n">
        <f aca="false">SUMIFS(Detail!$N$2:$N$9168,Detail!$C$2:$C$9168,$A129)</f>
        <v>7665.57</v>
      </c>
    </row>
    <row r="130" customFormat="false" ht="15" hidden="false" customHeight="false" outlineLevel="0" collapsed="false">
      <c r="A130" s="71" t="s">
        <v>1299</v>
      </c>
      <c r="B130" s="71" t="s">
        <v>2605</v>
      </c>
      <c r="C130" s="71" t="s">
        <v>235</v>
      </c>
      <c r="D130" s="71" t="str">
        <f aca="false">IFERROR(INDEX('Brand Map'!$B$4:$B$125,MATCH(C130,'Brand Map'!$A$4:$A$125,0)),"Other")</f>
        <v>AURP</v>
      </c>
      <c r="E130" s="73" t="n">
        <f aca="false">SUMIFS(Detail!$K$2:$K$9168,Detail!$C$2:$C$9168,$A130)</f>
        <v>4680</v>
      </c>
      <c r="F130" s="73" t="n">
        <f aca="false">SUMIFS(Detail!$E$2:$E$9168,Detail!$C$2:$C$9168,$A130)</f>
        <v>410</v>
      </c>
      <c r="G130" s="74" t="n">
        <f aca="false">SUMIFS(Detail!$M$2:$M$9168,Detail!$C$2:$C$9168,$A130)</f>
        <v>16798.22</v>
      </c>
      <c r="H130" s="74" t="n">
        <f aca="false">SUMIFS(Detail!$D$2:$D$9168,Detail!$C$2:$C$9168,$A130)</f>
        <v>1427.63</v>
      </c>
      <c r="I130" s="74" t="n">
        <v>38926.51</v>
      </c>
      <c r="J130" s="51" t="n">
        <f aca="false">IF(E130&gt;0,AF130/E130,0)</f>
        <v>0.0692307692307692</v>
      </c>
      <c r="K130" s="51" t="n">
        <f aca="false">IF(G130&gt;0,AG130/G130,0)</f>
        <v>0.0664272762233141</v>
      </c>
      <c r="L130" s="75" t="n">
        <f aca="false">H130/Settings!$B$16</f>
        <v>0.00285315631078893</v>
      </c>
      <c r="M130" s="76" t="n">
        <f aca="false">H130/Settings!$B$20</f>
        <v>0.000110830040565632</v>
      </c>
      <c r="N130" s="77" t="n">
        <f aca="false">E130*Settings!$B$3</f>
        <v>350.344593447632</v>
      </c>
      <c r="O130" s="77" t="n">
        <f aca="false">IF(E130&gt;0,(AF130-N130)/SQRT(E130*Settings!$B$3*(1-Settings!$B$3)),0)</f>
        <v>-1.46332250291615</v>
      </c>
      <c r="P130" s="77" t="n">
        <f aca="false">MAX(0,AF130-N130)</f>
        <v>0</v>
      </c>
      <c r="Q130" s="51" t="n">
        <f aca="false">IF(E130&gt;=Settings!$B$4,(AF130+Settings!$B$7*Settings!$B$3)/(E130+Settings!$B$7),Settings!$B$3)</f>
        <v>0.0692666239227062</v>
      </c>
      <c r="R130" s="78" t="n">
        <f aca="false">PERCENTRANK($H$2:$H$1780,H130,6)</f>
        <v>0.958943</v>
      </c>
      <c r="S130" s="78" t="n">
        <f aca="false">PERCENTRANK($Q$2:$Q$1780,Q130,6)</f>
        <v>0.0489314</v>
      </c>
      <c r="T130" s="78" t="n">
        <f aca="false">PERCENTRANK($F$2:$F$1780,F130,6)</f>
        <v>0.999438</v>
      </c>
      <c r="U130" s="79" t="n">
        <f aca="false">IF(F130&gt;0,ROUND((Settings!$B$8*T130+Settings!$B$9*R130+Settings!$B$10*S130)/SUM(Settings!$B$8:$B$10),10),0)</f>
        <v>0.6691041333</v>
      </c>
      <c r="V130" s="71" t="n">
        <f aca="false">IF(U130&gt;0,RANK(U130,$U$2:$U$1780)+COUNTIF($U$2:U130,U130)-1,"")</f>
        <v>129</v>
      </c>
      <c r="W130" s="71" t="str">
        <f aca="false">IF(V130="","",IF(V130&lt;=Settings!$B$11,"1 - Fix first",IF(V130&lt;=Settings!$B$12,"2 - Review","3 - Monitor")))</f>
        <v>3 - Monitor</v>
      </c>
      <c r="X130" s="71" t="str">
        <f aca="false">IF(AND(E130&gt;=Settings!$B$4,AF130&gt;=Settings!$B$5,O130&gt;=Settings!$B$6),"HIGH RATE","")</f>
        <v/>
      </c>
      <c r="Y130" s="71" t="n">
        <f aca="false">IF(F130&gt;0,RANK(F130,$F$2:$F$1780)+COUNTIF($F$2:F130,F130)-1,"")</f>
        <v>2</v>
      </c>
      <c r="Z130" s="71" t="n">
        <f aca="false">IF(H130&gt;0,RANK(H130,$H$2:$H$1780)+COUNTIF($H$2:H130,H130)-1,"")</f>
        <v>74</v>
      </c>
      <c r="AA130" s="71" t="n">
        <f aca="false">IF(AC130="","",RANK(AC130,$AC$2:$AC$1780)+COUNTIF($AC$2:AC130,AC130)-1)</f>
        <v>136</v>
      </c>
      <c r="AB130" s="71" t="str">
        <f aca="false">IF(AD130="","",RANK(AD130,$AD$2:$AD$1780)+COUNTIF($AD$2:AD130,AD130)-1)</f>
        <v/>
      </c>
      <c r="AC130" s="71" t="n">
        <f aca="false">IF(AND(AF130&gt;0,E130&gt;=Settings!$B$4),ROUND(J130,10),"")</f>
        <v>0.0692307692</v>
      </c>
      <c r="AD130" s="71" t="str">
        <f aca="false">IF(X130="HIGH RATE",ROUND(O130,10),"")</f>
        <v/>
      </c>
      <c r="AE130" s="71" t="s">
        <v>59</v>
      </c>
      <c r="AF130" s="73" t="n">
        <f aca="false">SUMIFS(Detail!$L$2:$L$9168,Detail!$C$2:$C$9168,$A130)</f>
        <v>324</v>
      </c>
      <c r="AG130" s="74" t="n">
        <f aca="false">SUMIFS(Detail!$N$2:$N$9168,Detail!$C$2:$C$9168,$A130)</f>
        <v>1115.86</v>
      </c>
    </row>
    <row r="131" customFormat="false" ht="15" hidden="false" customHeight="false" outlineLevel="0" collapsed="false">
      <c r="A131" s="71" t="s">
        <v>152</v>
      </c>
      <c r="B131" s="71" t="s">
        <v>2606</v>
      </c>
      <c r="C131" s="71" t="s">
        <v>243</v>
      </c>
      <c r="D131" s="71" t="str">
        <f aca="false">IFERROR(INDEX('Brand Map'!$B$4:$B$125,MATCH(C131,'Brand Map'!$A$4:$A$125,0)),"Other")</f>
        <v>AUDNAT</v>
      </c>
      <c r="E131" s="73" t="n">
        <f aca="false">SUMIFS(Detail!$K$2:$K$9168,Detail!$C$2:$C$9168,$A131)</f>
        <v>353</v>
      </c>
      <c r="F131" s="73" t="n">
        <f aca="false">SUMIFS(Detail!$E$2:$E$9168,Detail!$C$2:$C$9168,$A131)</f>
        <v>31</v>
      </c>
      <c r="G131" s="74" t="n">
        <f aca="false">SUMIFS(Detail!$M$2:$M$9168,Detail!$C$2:$C$9168,$A131)</f>
        <v>47173.87</v>
      </c>
      <c r="H131" s="74" t="n">
        <f aca="false">SUMIFS(Detail!$D$2:$D$9168,Detail!$C$2:$C$9168,$A131)</f>
        <v>4128.81</v>
      </c>
      <c r="I131" s="74" t="n">
        <v>99458.16</v>
      </c>
      <c r="J131" s="51" t="n">
        <f aca="false">IF(E131&gt;0,AF131/E131,0)</f>
        <v>0.0708215297450425</v>
      </c>
      <c r="K131" s="51" t="n">
        <f aca="false">IF(G131&gt;0,AG131/G131,0)</f>
        <v>0.0680565321437482</v>
      </c>
      <c r="L131" s="75" t="n">
        <f aca="false">H131/Settings!$B$16</f>
        <v>0.00825153597749308</v>
      </c>
      <c r="M131" s="76" t="n">
        <f aca="false">H131/Settings!$B$20</f>
        <v>0.000320528554168647</v>
      </c>
      <c r="N131" s="77" t="n">
        <f aca="false">E131*Settings!$B$3</f>
        <v>26.4255644203022</v>
      </c>
      <c r="O131" s="77" t="n">
        <f aca="false">IF(E131&gt;0,(AF131-N131)/SQRT(E131*Settings!$B$3*(1-Settings!$B$3)),0)</f>
        <v>-0.2883174788797</v>
      </c>
      <c r="P131" s="77" t="n">
        <f aca="false">MAX(0,AF131-N131)</f>
        <v>0</v>
      </c>
      <c r="Q131" s="51" t="n">
        <f aca="false">IF(E131&gt;=Settings!$B$4,(AF131+Settings!$B$7*Settings!$B$3)/(E131+Settings!$B$7),Settings!$B$3)</f>
        <v>0.0711378555507738</v>
      </c>
      <c r="R131" s="78" t="n">
        <f aca="false">PERCENTRANK($H$2:$H$1780,H131,6)</f>
        <v>0.985939</v>
      </c>
      <c r="S131" s="78" t="n">
        <f aca="false">PERCENTRANK($Q$2:$Q$1780,Q131,6)</f>
        <v>0.056243</v>
      </c>
      <c r="T131" s="78" t="n">
        <f aca="false">PERCENTRANK($F$2:$F$1780,F131,6)</f>
        <v>0.964567</v>
      </c>
      <c r="U131" s="79" t="n">
        <f aca="false">IF(F131&gt;0,ROUND((Settings!$B$8*T131+Settings!$B$9*R131+Settings!$B$10*S131)/SUM(Settings!$B$8:$B$10),10),0)</f>
        <v>0.6689163333</v>
      </c>
      <c r="V131" s="71" t="n">
        <f aca="false">IF(U131&gt;0,RANK(U131,$U$2:$U$1780)+COUNTIF($U$2:U131,U131)-1,"")</f>
        <v>130</v>
      </c>
      <c r="W131" s="71" t="str">
        <f aca="false">IF(V131="","",IF(V131&lt;=Settings!$B$11,"1 - Fix first",IF(V131&lt;=Settings!$B$12,"2 - Review","3 - Monitor")))</f>
        <v>3 - Monitor</v>
      </c>
      <c r="X131" s="71" t="str">
        <f aca="false">IF(AND(E131&gt;=Settings!$B$4,AF131&gt;=Settings!$B$5,O131&gt;=Settings!$B$6),"HIGH RATE","")</f>
        <v/>
      </c>
      <c r="Y131" s="71" t="n">
        <f aca="false">IF(F131&gt;0,RANK(F131,$F$2:$F$1780)+COUNTIF($F$2:F131,F131)-1,"")</f>
        <v>63</v>
      </c>
      <c r="Z131" s="71" t="n">
        <f aca="false">IF(H131&gt;0,RANK(H131,$H$2:$H$1780)+COUNTIF($H$2:H131,H131)-1,"")</f>
        <v>26</v>
      </c>
      <c r="AA131" s="71" t="n">
        <f aca="false">IF(AC131="","",RANK(AC131,$AC$2:$AC$1780)+COUNTIF($AC$2:AC131,AC131)-1)</f>
        <v>129</v>
      </c>
      <c r="AB131" s="71" t="str">
        <f aca="false">IF(AD131="","",RANK(AD131,$AD$2:$AD$1780)+COUNTIF($AD$2:AD131,AD131)-1)</f>
        <v/>
      </c>
      <c r="AC131" s="71" t="n">
        <f aca="false">IF(AND(AF131&gt;0,E131&gt;=Settings!$B$4),ROUND(J131,10),"")</f>
        <v>0.0708215297</v>
      </c>
      <c r="AD131" s="71" t="str">
        <f aca="false">IF(X131="HIGH RATE",ROUND(O131,10),"")</f>
        <v/>
      </c>
      <c r="AE131" s="71" t="s">
        <v>59</v>
      </c>
      <c r="AF131" s="73" t="n">
        <f aca="false">SUMIFS(Detail!$L$2:$L$9168,Detail!$C$2:$C$9168,$A131)</f>
        <v>25</v>
      </c>
      <c r="AG131" s="74" t="n">
        <f aca="false">SUMIFS(Detail!$N$2:$N$9168,Detail!$C$2:$C$9168,$A131)</f>
        <v>3210.49</v>
      </c>
    </row>
    <row r="132" customFormat="false" ht="15" hidden="false" customHeight="false" outlineLevel="0" collapsed="false">
      <c r="A132" s="71" t="s">
        <v>122</v>
      </c>
      <c r="B132" s="71" t="s">
        <v>2607</v>
      </c>
      <c r="C132" s="71" t="s">
        <v>213</v>
      </c>
      <c r="D132" s="71" t="str">
        <f aca="false">IFERROR(INDEX('Brand Map'!$B$4:$B$125,MATCH(C132,'Brand Map'!$A$4:$A$125,0)),"Other")</f>
        <v>AU</v>
      </c>
      <c r="E132" s="73" t="n">
        <f aca="false">SUMIFS(Detail!$K$2:$K$9168,Detail!$C$2:$C$9168,$A132)</f>
        <v>1358</v>
      </c>
      <c r="F132" s="73" t="n">
        <f aca="false">SUMIFS(Detail!$E$2:$E$9168,Detail!$C$2:$C$9168,$A132)</f>
        <v>80</v>
      </c>
      <c r="G132" s="74" t="n">
        <f aca="false">SUMIFS(Detail!$M$2:$M$9168,Detail!$C$2:$C$9168,$A132)</f>
        <v>106176.2</v>
      </c>
      <c r="H132" s="74" t="n">
        <f aca="false">SUMIFS(Detail!$D$2:$D$9168,Detail!$C$2:$C$9168,$A132)</f>
        <v>6215.17</v>
      </c>
      <c r="I132" s="74" t="n">
        <v>128783.2</v>
      </c>
      <c r="J132" s="51" t="n">
        <f aca="false">IF(E132&gt;0,AF132/E132,0)</f>
        <v>0.0559646539027982</v>
      </c>
      <c r="K132" s="51" t="n">
        <f aca="false">IF(G132&gt;0,AG132/G132,0)</f>
        <v>0.0539572898634534</v>
      </c>
      <c r="L132" s="75" t="n">
        <f aca="false">H132/Settings!$B$16</f>
        <v>0.0124211816143721</v>
      </c>
      <c r="M132" s="76" t="n">
        <f aca="false">H132/Settings!$B$20</f>
        <v>0.000482497245940683</v>
      </c>
      <c r="N132" s="77" t="n">
        <f aca="false">E132*Settings!$B$3</f>
        <v>101.659820064505</v>
      </c>
      <c r="O132" s="77" t="n">
        <f aca="false">IF(E132&gt;0,(AF132-N132)/SQRT(E132*Settings!$B$3*(1-Settings!$B$3)),0)</f>
        <v>-2.6459107971312</v>
      </c>
      <c r="P132" s="77" t="n">
        <f aca="false">MAX(0,AF132-N132)</f>
        <v>0</v>
      </c>
      <c r="Q132" s="51" t="n">
        <f aca="false">IF(E132&gt;=Settings!$B$4,(AF132+Settings!$B$7*Settings!$B$3)/(E132+Settings!$B$7),Settings!$B$3)</f>
        <v>0.0563730538011141</v>
      </c>
      <c r="R132" s="78" t="n">
        <f aca="false">PERCENTRANK($H$2:$H$1780,H132,6)</f>
        <v>0.993251</v>
      </c>
      <c r="S132" s="78" t="n">
        <f aca="false">PERCENTRANK($Q$2:$Q$1780,Q132,6)</f>
        <v>0.0264342</v>
      </c>
      <c r="T132" s="78" t="n">
        <f aca="false">PERCENTRANK($F$2:$F$1780,F132,6)</f>
        <v>0.986502</v>
      </c>
      <c r="U132" s="79" t="n">
        <f aca="false">IF(F132&gt;0,ROUND((Settings!$B$8*T132+Settings!$B$9*R132+Settings!$B$10*S132)/SUM(Settings!$B$8:$B$10),10),0)</f>
        <v>0.6687290667</v>
      </c>
      <c r="V132" s="71" t="n">
        <f aca="false">IF(U132&gt;0,RANK(U132,$U$2:$U$1780)+COUNTIF($U$2:U132,U132)-1,"")</f>
        <v>131</v>
      </c>
      <c r="W132" s="71" t="str">
        <f aca="false">IF(V132="","",IF(V132&lt;=Settings!$B$11,"1 - Fix first",IF(V132&lt;=Settings!$B$12,"2 - Review","3 - Monitor")))</f>
        <v>3 - Monitor</v>
      </c>
      <c r="X132" s="71" t="str">
        <f aca="false">IF(AND(E132&gt;=Settings!$B$4,AF132&gt;=Settings!$B$5,O132&gt;=Settings!$B$6),"HIGH RATE","")</f>
        <v/>
      </c>
      <c r="Y132" s="71" t="n">
        <f aca="false">IF(F132&gt;0,RANK(F132,$F$2:$F$1780)+COUNTIF($F$2:F132,F132)-1,"")</f>
        <v>25</v>
      </c>
      <c r="Z132" s="71" t="n">
        <f aca="false">IF(H132&gt;0,RANK(H132,$H$2:$H$1780)+COUNTIF($H$2:H132,H132)-1,"")</f>
        <v>13</v>
      </c>
      <c r="AA132" s="71" t="n">
        <f aca="false">IF(AC132="","",RANK(AC132,$AC$2:$AC$1780)+COUNTIF($AC$2:AC132,AC132)-1)</f>
        <v>173</v>
      </c>
      <c r="AB132" s="71" t="str">
        <f aca="false">IF(AD132="","",RANK(AD132,$AD$2:$AD$1780)+COUNTIF($AD$2:AD132,AD132)-1)</f>
        <v/>
      </c>
      <c r="AC132" s="71" t="n">
        <f aca="false">IF(AND(AF132&gt;0,E132&gt;=Settings!$B$4),ROUND(J132,10),"")</f>
        <v>0.0559646539</v>
      </c>
      <c r="AD132" s="71" t="str">
        <f aca="false">IF(X132="HIGH RATE",ROUND(O132,10),"")</f>
        <v/>
      </c>
      <c r="AE132" s="71" t="s">
        <v>59</v>
      </c>
      <c r="AF132" s="73" t="n">
        <f aca="false">SUMIFS(Detail!$L$2:$L$9168,Detail!$C$2:$C$9168,$A132)</f>
        <v>76</v>
      </c>
      <c r="AG132" s="74" t="n">
        <f aca="false">SUMIFS(Detail!$N$2:$N$9168,Detail!$C$2:$C$9168,$A132)</f>
        <v>5728.98</v>
      </c>
    </row>
    <row r="133" customFormat="false" ht="15" hidden="false" customHeight="false" outlineLevel="0" collapsed="false">
      <c r="A133" s="71" t="s">
        <v>952</v>
      </c>
      <c r="B133" s="71" t="s">
        <v>2608</v>
      </c>
      <c r="C133" s="71" t="s">
        <v>217</v>
      </c>
      <c r="D133" s="71" t="str">
        <f aca="false">IFERROR(INDEX('Brand Map'!$B$4:$B$125,MATCH(C133,'Brand Map'!$A$4:$A$125,0)),"Other")</f>
        <v>AUMJ</v>
      </c>
      <c r="E133" s="73" t="n">
        <f aca="false">SUMIFS(Detail!$K$2:$K$9168,Detail!$C$2:$C$9168,$A133)</f>
        <v>280</v>
      </c>
      <c r="F133" s="73" t="n">
        <f aca="false">SUMIFS(Detail!$E$2:$E$9168,Detail!$C$2:$C$9168,$A133)</f>
        <v>74</v>
      </c>
      <c r="G133" s="74" t="n">
        <f aca="false">SUMIFS(Detail!$M$2:$M$9168,Detail!$C$2:$C$9168,$A133)</f>
        <v>22295.27</v>
      </c>
      <c r="H133" s="74" t="n">
        <f aca="false">SUMIFS(Detail!$D$2:$D$9168,Detail!$C$2:$C$9168,$A133)</f>
        <v>8226.91</v>
      </c>
      <c r="I133" s="74" t="n">
        <v>123548.43</v>
      </c>
      <c r="J133" s="51" t="n">
        <f aca="false">IF(E133&gt;0,AF133/E133,0)</f>
        <v>0.0535714285714286</v>
      </c>
      <c r="K133" s="51" t="n">
        <f aca="false">IF(G133&gt;0,AG133/G133,0)</f>
        <v>0.0505640882572851</v>
      </c>
      <c r="L133" s="75" t="n">
        <f aca="false">H133/Settings!$B$16</f>
        <v>0.0164416972078147</v>
      </c>
      <c r="M133" s="76" t="n">
        <f aca="false">H133/Settings!$B$20</f>
        <v>0.000638673023843573</v>
      </c>
      <c r="N133" s="77" t="n">
        <f aca="false">E133*Settings!$B$3</f>
        <v>20.960787642166</v>
      </c>
      <c r="O133" s="77" t="n">
        <f aca="false">IF(E133&gt;0,(AF133-N133)/SQRT(E133*Settings!$B$3*(1-Settings!$B$3)),0)</f>
        <v>-1.35361796995331</v>
      </c>
      <c r="P133" s="77" t="n">
        <f aca="false">MAX(0,AF133-N133)</f>
        <v>0</v>
      </c>
      <c r="Q133" s="51" t="n">
        <f aca="false">IF(E133&gt;=Settings!$B$4,(AF133+Settings!$B$7*Settings!$B$3)/(E133+Settings!$B$7),Settings!$B$3)</f>
        <v>0.055631608632085</v>
      </c>
      <c r="R133" s="78" t="n">
        <f aca="false">PERCENTRANK($H$2:$H$1780,H133,6)</f>
        <v>0.994938</v>
      </c>
      <c r="S133" s="78" t="n">
        <f aca="false">PERCENTRANK($Q$2:$Q$1780,Q133,6)</f>
        <v>0.0253093</v>
      </c>
      <c r="T133" s="78" t="n">
        <f aca="false">PERCENTRANK($F$2:$F$1780,F133,6)</f>
        <v>0.985377</v>
      </c>
      <c r="U133" s="79" t="n">
        <f aca="false">IF(F133&gt;0,ROUND((Settings!$B$8*T133+Settings!$B$9*R133+Settings!$B$10*S133)/SUM(Settings!$B$8:$B$10),10),0)</f>
        <v>0.6685414333</v>
      </c>
      <c r="V133" s="71" t="n">
        <f aca="false">IF(U133&gt;0,RANK(U133,$U$2:$U$1780)+COUNTIF($U$2:U133,U133)-1,"")</f>
        <v>132</v>
      </c>
      <c r="W133" s="71" t="str">
        <f aca="false">IF(V133="","",IF(V133&lt;=Settings!$B$11,"1 - Fix first",IF(V133&lt;=Settings!$B$12,"2 - Review","3 - Monitor")))</f>
        <v>3 - Monitor</v>
      </c>
      <c r="X133" s="71" t="str">
        <f aca="false">IF(AND(E133&gt;=Settings!$B$4,AF133&gt;=Settings!$B$5,O133&gt;=Settings!$B$6),"HIGH RATE","")</f>
        <v/>
      </c>
      <c r="Y133" s="71" t="n">
        <f aca="false">IF(F133&gt;0,RANK(F133,$F$2:$F$1780)+COUNTIF($F$2:F133,F133)-1,"")</f>
        <v>27</v>
      </c>
      <c r="Z133" s="71" t="n">
        <f aca="false">IF(H133&gt;0,RANK(H133,$H$2:$H$1780)+COUNTIF($H$2:H133,H133)-1,"")</f>
        <v>10</v>
      </c>
      <c r="AA133" s="71" t="n">
        <f aca="false">IF(AC133="","",RANK(AC133,$AC$2:$AC$1780)+COUNTIF($AC$2:AC133,AC133)-1)</f>
        <v>177</v>
      </c>
      <c r="AB133" s="71" t="str">
        <f aca="false">IF(AD133="","",RANK(AD133,$AD$2:$AD$1780)+COUNTIF($AD$2:AD133,AD133)-1)</f>
        <v/>
      </c>
      <c r="AC133" s="71" t="n">
        <f aca="false">IF(AND(AF133&gt;0,E133&gt;=Settings!$B$4),ROUND(J133,10),"")</f>
        <v>0.0535714286</v>
      </c>
      <c r="AD133" s="71" t="str">
        <f aca="false">IF(X133="HIGH RATE",ROUND(O133,10),"")</f>
        <v/>
      </c>
      <c r="AE133" s="71" t="s">
        <v>60</v>
      </c>
      <c r="AF133" s="73" t="n">
        <f aca="false">SUMIFS(Detail!$L$2:$L$9168,Detail!$C$2:$C$9168,$A133)</f>
        <v>15</v>
      </c>
      <c r="AG133" s="74" t="n">
        <f aca="false">SUMIFS(Detail!$N$2:$N$9168,Detail!$C$2:$C$9168,$A133)</f>
        <v>1127.34</v>
      </c>
    </row>
    <row r="134" customFormat="false" ht="15" hidden="false" customHeight="false" outlineLevel="0" collapsed="false">
      <c r="A134" s="71" t="s">
        <v>1483</v>
      </c>
      <c r="B134" s="71" t="s">
        <v>565</v>
      </c>
      <c r="C134" s="71" t="s">
        <v>232</v>
      </c>
      <c r="D134" s="71" t="str">
        <f aca="false">IFERROR(INDEX('Brand Map'!$B$4:$B$125,MATCH(C134,'Brand Map'!$A$4:$A$125,0)),"Other")</f>
        <v>GF</v>
      </c>
      <c r="E134" s="73" t="n">
        <f aca="false">SUMIFS(Detail!$K$2:$K$9168,Detail!$C$2:$C$9168,$A134)</f>
        <v>0</v>
      </c>
      <c r="F134" s="73" t="n">
        <f aca="false">SUMIFS(Detail!$E$2:$E$9168,Detail!$C$2:$C$9168,$A134)</f>
        <v>31</v>
      </c>
      <c r="G134" s="74" t="n">
        <f aca="false">SUMIFS(Detail!$M$2:$M$9168,Detail!$C$2:$C$9168,$A134)</f>
        <v>0</v>
      </c>
      <c r="H134" s="74" t="n">
        <f aca="false">SUMIFS(Detail!$D$2:$D$9168,Detail!$C$2:$C$9168,$A134)</f>
        <v>2403.45</v>
      </c>
      <c r="I134" s="74" t="n">
        <v>52544.43</v>
      </c>
      <c r="J134" s="51" t="n">
        <f aca="false">IF(E134&gt;0,AF134/E134,0)</f>
        <v>0</v>
      </c>
      <c r="K134" s="51" t="n">
        <f aca="false">IF(G134&gt;0,AG134/G134,0)</f>
        <v>0</v>
      </c>
      <c r="L134" s="75" t="n">
        <f aca="false">H134/Settings!$B$16</f>
        <v>0.00480335838779351</v>
      </c>
      <c r="M134" s="76" t="n">
        <f aca="false">H134/Settings!$B$20</f>
        <v>0.000186585082267441</v>
      </c>
      <c r="N134" s="77" t="n">
        <f aca="false">E134*Settings!$B$3</f>
        <v>0</v>
      </c>
      <c r="O134" s="77" t="n">
        <f aca="false">IF(E134&gt;0,(AF134-N134)/SQRT(E134*Settings!$B$3*(1-Settings!$B$3)),0)</f>
        <v>0</v>
      </c>
      <c r="P134" s="77" t="n">
        <f aca="false">MAX(0,AF134-N134)</f>
        <v>0</v>
      </c>
      <c r="Q134" s="51" t="n">
        <f aca="false">IF(E134&gt;=Settings!$B$4,(AF134+Settings!$B$7*Settings!$B$3)/(E134+Settings!$B$7),Settings!$B$3)</f>
        <v>0.0748599558648786</v>
      </c>
      <c r="R134" s="78" t="n">
        <f aca="false">PERCENTRANK($H$2:$H$1780,H134,6)</f>
        <v>0.971316</v>
      </c>
      <c r="S134" s="78" t="n">
        <f aca="false">PERCENTRANK($Q$2:$Q$1780,Q134,6)</f>
        <v>0.0646794</v>
      </c>
      <c r="T134" s="78" t="n">
        <f aca="false">PERCENTRANK($F$2:$F$1780,F134,6)</f>
        <v>0.964567</v>
      </c>
      <c r="U134" s="79" t="n">
        <f aca="false">IF(F134&gt;0,ROUND((Settings!$B$8*T134+Settings!$B$9*R134+Settings!$B$10*S134)/SUM(Settings!$B$8:$B$10),10),0)</f>
        <v>0.6668541333</v>
      </c>
      <c r="V134" s="71" t="n">
        <f aca="false">IF(U134&gt;0,RANK(U134,$U$2:$U$1780)+COUNTIF($U$2:U134,U134)-1,"")</f>
        <v>133</v>
      </c>
      <c r="W134" s="71" t="str">
        <f aca="false">IF(V134="","",IF(V134&lt;=Settings!$B$11,"1 - Fix first",IF(V134&lt;=Settings!$B$12,"2 - Review","3 - Monitor")))</f>
        <v>3 - Monitor</v>
      </c>
      <c r="X134" s="71" t="str">
        <f aca="false">IF(AND(E134&gt;=Settings!$B$4,AF134&gt;=Settings!$B$5,O134&gt;=Settings!$B$6),"HIGH RATE","")</f>
        <v/>
      </c>
      <c r="Y134" s="71" t="n">
        <f aca="false">IF(F134&gt;0,RANK(F134,$F$2:$F$1780)+COUNTIF($F$2:F134,F134)-1,"")</f>
        <v>64</v>
      </c>
      <c r="Z134" s="71" t="n">
        <f aca="false">IF(H134&gt;0,RANK(H134,$H$2:$H$1780)+COUNTIF($H$2:H134,H134)-1,"")</f>
        <v>52</v>
      </c>
      <c r="AA134" s="71" t="str">
        <f aca="false">IF(AC134="","",RANK(AC134,$AC$2:$AC$1780)+COUNTIF($AC$2:AC134,AC134)-1)</f>
        <v/>
      </c>
      <c r="AB134" s="71" t="str">
        <f aca="false">IF(AD134="","",RANK(AD134,$AD$2:$AD$1780)+COUNTIF($AD$2:AD134,AD134)-1)</f>
        <v/>
      </c>
      <c r="AC134" s="71" t="str">
        <f aca="false">IF(AND(AF134&gt;0,E134&gt;=Settings!$B$4),ROUND(J134,10),"")</f>
        <v/>
      </c>
      <c r="AD134" s="71" t="str">
        <f aca="false">IF(X134="HIGH RATE",ROUND(O134,10),"")</f>
        <v/>
      </c>
      <c r="AE134" s="71" t="s">
        <v>60</v>
      </c>
      <c r="AF134" s="73" t="n">
        <f aca="false">SUMIFS(Detail!$L$2:$L$9168,Detail!$C$2:$C$9168,$A134)</f>
        <v>0</v>
      </c>
      <c r="AG134" s="74" t="n">
        <f aca="false">SUMIFS(Detail!$N$2:$N$9168,Detail!$C$2:$C$9168,$A134)</f>
        <v>0</v>
      </c>
    </row>
    <row r="135" customFormat="false" ht="15" hidden="false" customHeight="false" outlineLevel="0" collapsed="false">
      <c r="A135" s="71" t="s">
        <v>149</v>
      </c>
      <c r="B135" s="71" t="s">
        <v>563</v>
      </c>
      <c r="C135" s="71" t="s">
        <v>235</v>
      </c>
      <c r="D135" s="71" t="str">
        <f aca="false">IFERROR(INDEX('Brand Map'!$B$4:$B$125,MATCH(C135,'Brand Map'!$A$4:$A$125,0)),"Other")</f>
        <v>AURP</v>
      </c>
      <c r="E135" s="73" t="n">
        <f aca="false">SUMIFS(Detail!$K$2:$K$9168,Detail!$C$2:$C$9168,$A135)</f>
        <v>508</v>
      </c>
      <c r="F135" s="73" t="n">
        <f aca="false">SUMIFS(Detail!$E$2:$E$9168,Detail!$C$2:$C$9168,$A135)</f>
        <v>41</v>
      </c>
      <c r="G135" s="74" t="n">
        <f aca="false">SUMIFS(Detail!$M$2:$M$9168,Detail!$C$2:$C$9168,$A135)</f>
        <v>35963.07</v>
      </c>
      <c r="H135" s="74" t="n">
        <f aca="false">SUMIFS(Detail!$D$2:$D$9168,Detail!$C$2:$C$9168,$A135)</f>
        <v>2915.48</v>
      </c>
      <c r="I135" s="74" t="n">
        <v>102834.09</v>
      </c>
      <c r="J135" s="51" t="n">
        <f aca="false">IF(E135&gt;0,AF135/E135,0)</f>
        <v>0.0669291338582677</v>
      </c>
      <c r="K135" s="51" t="n">
        <f aca="false">IF(G135&gt;0,AG135/G135,0)</f>
        <v>0.0646999825098358</v>
      </c>
      <c r="L135" s="75" t="n">
        <f aca="false">H135/Settings!$B$16</f>
        <v>0.00582666388418491</v>
      </c>
      <c r="M135" s="76" t="n">
        <f aca="false">H135/Settings!$B$20</f>
        <v>0.000226335091493095</v>
      </c>
      <c r="N135" s="77" t="n">
        <f aca="false">E135*Settings!$B$3</f>
        <v>38.0288575793583</v>
      </c>
      <c r="O135" s="77" t="n">
        <f aca="false">IF(E135&gt;0,(AF135-N135)/SQRT(E135*Settings!$B$3*(1-Settings!$B$3)),0)</f>
        <v>-0.679237314146224</v>
      </c>
      <c r="P135" s="77" t="n">
        <f aca="false">MAX(0,AF135-N135)</f>
        <v>0</v>
      </c>
      <c r="Q135" s="51" t="n">
        <f aca="false">IF(E135&gt;=Settings!$B$4,(AF135+Settings!$B$7*Settings!$B$3)/(E135+Settings!$B$7),Settings!$B$3)</f>
        <v>0.0673713730036178</v>
      </c>
      <c r="R135" s="78" t="n">
        <f aca="false">PERCENTRANK($H$2:$H$1780,H135,6)</f>
        <v>0.978065</v>
      </c>
      <c r="S135" s="78" t="n">
        <f aca="false">PERCENTRANK($Q$2:$Q$1780,Q135,6)</f>
        <v>0.0455568</v>
      </c>
      <c r="T135" s="78" t="n">
        <f aca="false">PERCENTRANK($F$2:$F$1780,F135,6)</f>
        <v>0.974691</v>
      </c>
      <c r="U135" s="79" t="n">
        <f aca="false">IF(F135&gt;0,ROUND((Settings!$B$8*T135+Settings!$B$9*R135+Settings!$B$10*S135)/SUM(Settings!$B$8:$B$10),10),0)</f>
        <v>0.6661042667</v>
      </c>
      <c r="V135" s="71" t="n">
        <f aca="false">IF(U135&gt;0,RANK(U135,$U$2:$U$1780)+COUNTIF($U$2:U135,U135)-1,"")</f>
        <v>134</v>
      </c>
      <c r="W135" s="71" t="str">
        <f aca="false">IF(V135="","",IF(V135&lt;=Settings!$B$11,"1 - Fix first",IF(V135&lt;=Settings!$B$12,"2 - Review","3 - Monitor")))</f>
        <v>3 - Monitor</v>
      </c>
      <c r="X135" s="71" t="str">
        <f aca="false">IF(AND(E135&gt;=Settings!$B$4,AF135&gt;=Settings!$B$5,O135&gt;=Settings!$B$6),"HIGH RATE","")</f>
        <v/>
      </c>
      <c r="Y135" s="71" t="n">
        <f aca="false">IF(F135&gt;0,RANK(F135,$F$2:$F$1780)+COUNTIF($F$2:F135,F135)-1,"")</f>
        <v>46</v>
      </c>
      <c r="Z135" s="71" t="n">
        <f aca="false">IF(H135&gt;0,RANK(H135,$H$2:$H$1780)+COUNTIF($H$2:H135,H135)-1,"")</f>
        <v>40</v>
      </c>
      <c r="AA135" s="71" t="n">
        <f aca="false">IF(AC135="","",RANK(AC135,$AC$2:$AC$1780)+COUNTIF($AC$2:AC135,AC135)-1)</f>
        <v>144</v>
      </c>
      <c r="AB135" s="71" t="str">
        <f aca="false">IF(AD135="","",RANK(AD135,$AD$2:$AD$1780)+COUNTIF($AD$2:AD135,AD135)-1)</f>
        <v/>
      </c>
      <c r="AC135" s="71" t="n">
        <f aca="false">IF(AND(AF135&gt;0,E135&gt;=Settings!$B$4),ROUND(J135,10),"")</f>
        <v>0.0669291339</v>
      </c>
      <c r="AD135" s="71" t="str">
        <f aca="false">IF(X135="HIGH RATE",ROUND(O135,10),"")</f>
        <v/>
      </c>
      <c r="AE135" s="71" t="s">
        <v>61</v>
      </c>
      <c r="AF135" s="73" t="n">
        <f aca="false">SUMIFS(Detail!$L$2:$L$9168,Detail!$C$2:$C$9168,$A135)</f>
        <v>34</v>
      </c>
      <c r="AG135" s="74" t="n">
        <f aca="false">SUMIFS(Detail!$N$2:$N$9168,Detail!$C$2:$C$9168,$A135)</f>
        <v>2326.81</v>
      </c>
    </row>
    <row r="136" customFormat="false" ht="15" hidden="false" customHeight="false" outlineLevel="0" collapsed="false">
      <c r="A136" s="71" t="s">
        <v>1116</v>
      </c>
      <c r="B136" s="71" t="s">
        <v>2609</v>
      </c>
      <c r="C136" s="71" t="s">
        <v>235</v>
      </c>
      <c r="D136" s="71" t="str">
        <f aca="false">IFERROR(INDEX('Brand Map'!$B$4:$B$125,MATCH(C136,'Brand Map'!$A$4:$A$125,0)),"Other")</f>
        <v>AURP</v>
      </c>
      <c r="E136" s="73" t="n">
        <f aca="false">SUMIFS(Detail!$K$2:$K$9168,Detail!$C$2:$C$9168,$A136)</f>
        <v>574</v>
      </c>
      <c r="F136" s="73" t="n">
        <f aca="false">SUMIFS(Detail!$E$2:$E$9168,Detail!$C$2:$C$9168,$A136)</f>
        <v>85</v>
      </c>
      <c r="G136" s="74" t="n">
        <f aca="false">SUMIFS(Detail!$M$2:$M$9168,Detail!$C$2:$C$9168,$A136)</f>
        <v>7822.18</v>
      </c>
      <c r="H136" s="74" t="n">
        <f aca="false">SUMIFS(Detail!$D$2:$D$9168,Detail!$C$2:$C$9168,$A136)</f>
        <v>1209.72</v>
      </c>
      <c r="I136" s="74" t="n">
        <v>21919.22</v>
      </c>
      <c r="J136" s="51" t="n">
        <f aca="false">IF(E136&gt;0,AF136/E136,0)</f>
        <v>0.0714285714285714</v>
      </c>
      <c r="K136" s="51" t="n">
        <f aca="false">IF(G136&gt;0,AG136/G136,0)</f>
        <v>0.0686483819088796</v>
      </c>
      <c r="L136" s="75" t="n">
        <f aca="false">H136/Settings!$B$16</f>
        <v>0.00241765741283637</v>
      </c>
      <c r="M136" s="76" t="n">
        <f aca="false">H136/Settings!$B$20</f>
        <v>9.39132104768434E-005</v>
      </c>
      <c r="N136" s="77" t="n">
        <f aca="false">E136*Settings!$B$3</f>
        <v>42.9696146664403</v>
      </c>
      <c r="O136" s="77" t="n">
        <f aca="false">IF(E136&gt;0,(AF136-N136)/SQRT(E136*Settings!$B$3*(1-Settings!$B$3)),0)</f>
        <v>-0.312389767709356</v>
      </c>
      <c r="P136" s="77" t="n">
        <f aca="false">MAX(0,AF136-N136)</f>
        <v>0</v>
      </c>
      <c r="Q136" s="51" t="n">
        <f aca="false">IF(E136&gt;=Settings!$B$4,(AF136+Settings!$B$7*Settings!$B$3)/(E136+Settings!$B$7),Settings!$B$3)</f>
        <v>0.0715990044303748</v>
      </c>
      <c r="R136" s="78" t="n">
        <f aca="false">PERCENTRANK($H$2:$H$1780,H136,6)</f>
        <v>0.953881</v>
      </c>
      <c r="S136" s="78" t="n">
        <f aca="false">PERCENTRANK($Q$2:$Q$1780,Q136,6)</f>
        <v>0.0568054</v>
      </c>
      <c r="T136" s="78" t="n">
        <f aca="false">PERCENTRANK($F$2:$F$1780,F136,6)</f>
        <v>0.987064</v>
      </c>
      <c r="U136" s="79" t="n">
        <f aca="false">IF(F136&gt;0,ROUND((Settings!$B$8*T136+Settings!$B$9*R136+Settings!$B$10*S136)/SUM(Settings!$B$8:$B$10),10),0)</f>
        <v>0.6659168</v>
      </c>
      <c r="V136" s="71" t="n">
        <f aca="false">IF(U136&gt;0,RANK(U136,$U$2:$U$1780)+COUNTIF($U$2:U136,U136)-1,"")</f>
        <v>135</v>
      </c>
      <c r="W136" s="71" t="str">
        <f aca="false">IF(V136="","",IF(V136&lt;=Settings!$B$11,"1 - Fix first",IF(V136&lt;=Settings!$B$12,"2 - Review","3 - Monitor")))</f>
        <v>3 - Monitor</v>
      </c>
      <c r="X136" s="71" t="str">
        <f aca="false">IF(AND(E136&gt;=Settings!$B$4,AF136&gt;=Settings!$B$5,O136&gt;=Settings!$B$6),"HIGH RATE","")</f>
        <v/>
      </c>
      <c r="Y136" s="71" t="n">
        <f aca="false">IF(F136&gt;0,RANK(F136,$F$2:$F$1780)+COUNTIF($F$2:F136,F136)-1,"")</f>
        <v>24</v>
      </c>
      <c r="Z136" s="71" t="n">
        <f aca="false">IF(H136&gt;0,RANK(H136,$H$2:$H$1780)+COUNTIF($H$2:H136,H136)-1,"")</f>
        <v>83</v>
      </c>
      <c r="AA136" s="71" t="n">
        <f aca="false">IF(AC136="","",RANK(AC136,$AC$2:$AC$1780)+COUNTIF($AC$2:AC136,AC136)-1)</f>
        <v>124</v>
      </c>
      <c r="AB136" s="71" t="str">
        <f aca="false">IF(AD136="","",RANK(AD136,$AD$2:$AD$1780)+COUNTIF($AD$2:AD136,AD136)-1)</f>
        <v/>
      </c>
      <c r="AC136" s="71" t="n">
        <f aca="false">IF(AND(AF136&gt;0,E136&gt;=Settings!$B$4),ROUND(J136,10),"")</f>
        <v>0.0714285714</v>
      </c>
      <c r="AD136" s="71" t="str">
        <f aca="false">IF(X136="HIGH RATE",ROUND(O136,10),"")</f>
        <v/>
      </c>
      <c r="AE136" s="71" t="s">
        <v>60</v>
      </c>
      <c r="AF136" s="73" t="n">
        <f aca="false">SUMIFS(Detail!$L$2:$L$9168,Detail!$C$2:$C$9168,$A136)</f>
        <v>41</v>
      </c>
      <c r="AG136" s="74" t="n">
        <f aca="false">SUMIFS(Detail!$N$2:$N$9168,Detail!$C$2:$C$9168,$A136)</f>
        <v>536.98</v>
      </c>
    </row>
    <row r="137" customFormat="false" ht="15" hidden="false" customHeight="false" outlineLevel="0" collapsed="false">
      <c r="A137" s="71" t="s">
        <v>1128</v>
      </c>
      <c r="B137" s="71" t="s">
        <v>2610</v>
      </c>
      <c r="C137" s="71" t="s">
        <v>243</v>
      </c>
      <c r="D137" s="71" t="str">
        <f aca="false">IFERROR(INDEX('Brand Map'!$B$4:$B$125,MATCH(C137,'Brand Map'!$A$4:$A$125,0)),"Other")</f>
        <v>AUDNAT</v>
      </c>
      <c r="E137" s="73" t="n">
        <f aca="false">SUMIFS(Detail!$K$2:$K$9168,Detail!$C$2:$C$9168,$A137)</f>
        <v>374</v>
      </c>
      <c r="F137" s="73" t="n">
        <f aca="false">SUMIFS(Detail!$E$2:$E$9168,Detail!$C$2:$C$9168,$A137)</f>
        <v>34</v>
      </c>
      <c r="G137" s="74" t="n">
        <f aca="false">SUMIFS(Detail!$M$2:$M$9168,Detail!$C$2:$C$9168,$A137)</f>
        <v>34682.55</v>
      </c>
      <c r="H137" s="74" t="n">
        <f aca="false">SUMIFS(Detail!$D$2:$D$9168,Detail!$C$2:$C$9168,$A137)</f>
        <v>2872.37</v>
      </c>
      <c r="I137" s="74" t="n">
        <v>72969.36</v>
      </c>
      <c r="J137" s="51" t="n">
        <f aca="false">IF(E137&gt;0,AF137/E137,0)</f>
        <v>0.0695187165775401</v>
      </c>
      <c r="K137" s="51" t="n">
        <f aca="false">IF(G137&gt;0,AG137/G137,0)</f>
        <v>0.0630028645529236</v>
      </c>
      <c r="L137" s="75" t="n">
        <f aca="false">H137/Settings!$B$16</f>
        <v>0.00574050740907714</v>
      </c>
      <c r="M137" s="76" t="n">
        <f aca="false">H137/Settings!$B$20</f>
        <v>0.000222988367868077</v>
      </c>
      <c r="N137" s="77" t="n">
        <f aca="false">E137*Settings!$B$3</f>
        <v>27.9976234934646</v>
      </c>
      <c r="O137" s="77" t="n">
        <f aca="false">IF(E137&gt;0,(AF137-N137)/SQRT(E137*Settings!$B$3*(1-Settings!$B$3)),0)</f>
        <v>-0.392508722931212</v>
      </c>
      <c r="P137" s="77" t="n">
        <f aca="false">MAX(0,AF137-N137)</f>
        <v>0</v>
      </c>
      <c r="Q137" s="51" t="n">
        <f aca="false">IF(E137&gt;=Settings!$B$4,(AF137+Settings!$B$7*Settings!$B$3)/(E137+Settings!$B$7),Settings!$B$3)</f>
        <v>0.069915343257293</v>
      </c>
      <c r="R137" s="78" t="n">
        <f aca="false">PERCENTRANK($H$2:$H$1780,H137,6)</f>
        <v>0.976378</v>
      </c>
      <c r="S137" s="78" t="n">
        <f aca="false">PERCENTRANK($Q$2:$Q$1780,Q137,6)</f>
        <v>0.0517435</v>
      </c>
      <c r="T137" s="78" t="n">
        <f aca="false">PERCENTRANK($F$2:$F$1780,F137,6)</f>
        <v>0.966254</v>
      </c>
      <c r="U137" s="79" t="n">
        <f aca="false">IF(F137&gt;0,ROUND((Settings!$B$8*T137+Settings!$B$9*R137+Settings!$B$10*S137)/SUM(Settings!$B$8:$B$10),10),0)</f>
        <v>0.6647918333</v>
      </c>
      <c r="V137" s="71" t="n">
        <f aca="false">IF(U137&gt;0,RANK(U137,$U$2:$U$1780)+COUNTIF($U$2:U137,U137)-1,"")</f>
        <v>137</v>
      </c>
      <c r="W137" s="71" t="str">
        <f aca="false">IF(V137="","",IF(V137&lt;=Settings!$B$11,"1 - Fix first",IF(V137&lt;=Settings!$B$12,"2 - Review","3 - Monitor")))</f>
        <v>3 - Monitor</v>
      </c>
      <c r="X137" s="71" t="str">
        <f aca="false">IF(AND(E137&gt;=Settings!$B$4,AF137&gt;=Settings!$B$5,O137&gt;=Settings!$B$6),"HIGH RATE","")</f>
        <v/>
      </c>
      <c r="Y137" s="71" t="n">
        <f aca="false">IF(F137&gt;0,RANK(F137,$F$2:$F$1780)+COUNTIF($F$2:F137,F137)-1,"")</f>
        <v>59</v>
      </c>
      <c r="Z137" s="71" t="n">
        <f aca="false">IF(H137&gt;0,RANK(H137,$H$2:$H$1780)+COUNTIF($H$2:H137,H137)-1,"")</f>
        <v>43</v>
      </c>
      <c r="AA137" s="71" t="n">
        <f aca="false">IF(AC137="","",RANK(AC137,$AC$2:$AC$1780)+COUNTIF($AC$2:AC137,AC137)-1)</f>
        <v>133</v>
      </c>
      <c r="AB137" s="71" t="str">
        <f aca="false">IF(AD137="","",RANK(AD137,$AD$2:$AD$1780)+COUNTIF($AD$2:AD137,AD137)-1)</f>
        <v/>
      </c>
      <c r="AC137" s="71" t="n">
        <f aca="false">IF(AND(AF137&gt;0,E137&gt;=Settings!$B$4),ROUND(J137,10),"")</f>
        <v>0.0695187166</v>
      </c>
      <c r="AD137" s="71" t="str">
        <f aca="false">IF(X137="HIGH RATE",ROUND(O137,10),"")</f>
        <v/>
      </c>
      <c r="AE137" s="71" t="s">
        <v>59</v>
      </c>
      <c r="AF137" s="73" t="n">
        <f aca="false">SUMIFS(Detail!$L$2:$L$9168,Detail!$C$2:$C$9168,$A137)</f>
        <v>26</v>
      </c>
      <c r="AG137" s="74" t="n">
        <f aca="false">SUMIFS(Detail!$N$2:$N$9168,Detail!$C$2:$C$9168,$A137)</f>
        <v>2185.1</v>
      </c>
    </row>
    <row r="138" customFormat="false" ht="15" hidden="false" customHeight="false" outlineLevel="0" collapsed="false">
      <c r="A138" s="71" t="s">
        <v>1059</v>
      </c>
      <c r="B138" s="71" t="s">
        <v>2611</v>
      </c>
      <c r="C138" s="71" t="s">
        <v>232</v>
      </c>
      <c r="D138" s="71" t="str">
        <f aca="false">IFERROR(INDEX('Brand Map'!$B$4:$B$125,MATCH(C138,'Brand Map'!$A$4:$A$125,0)),"Other")</f>
        <v>GF</v>
      </c>
      <c r="E138" s="73" t="n">
        <f aca="false">SUMIFS(Detail!$K$2:$K$9168,Detail!$C$2:$C$9168,$A138)</f>
        <v>629</v>
      </c>
      <c r="F138" s="73" t="n">
        <f aca="false">SUMIFS(Detail!$E$2:$E$9168,Detail!$C$2:$C$9168,$A138)</f>
        <v>49</v>
      </c>
      <c r="G138" s="74" t="n">
        <f aca="false">SUMIFS(Detail!$M$2:$M$9168,Detail!$C$2:$C$9168,$A138)</f>
        <v>37953.64</v>
      </c>
      <c r="H138" s="74" t="n">
        <f aca="false">SUMIFS(Detail!$D$2:$D$9168,Detail!$C$2:$C$9168,$A138)</f>
        <v>2843.02</v>
      </c>
      <c r="I138" s="74" t="n">
        <v>50872.75</v>
      </c>
      <c r="J138" s="51" t="n">
        <f aca="false">IF(E138&gt;0,AF138/E138,0)</f>
        <v>0.0635930047694754</v>
      </c>
      <c r="K138" s="51" t="n">
        <f aca="false">IF(G138&gt;0,AG138/G138,0)</f>
        <v>0.0609886166386149</v>
      </c>
      <c r="L138" s="75" t="n">
        <f aca="false">H138/Settings!$B$16</f>
        <v>0.00568185065787294</v>
      </c>
      <c r="M138" s="76" t="n">
        <f aca="false">H138/Settings!$B$20</f>
        <v>0.000220709863150047</v>
      </c>
      <c r="N138" s="77" t="n">
        <f aca="false">E138*Settings!$B$3</f>
        <v>47.0869122390087</v>
      </c>
      <c r="O138" s="77" t="n">
        <f aca="false">IF(E138&gt;0,(AF138-N138)/SQRT(E138*Settings!$B$3*(1-Settings!$B$3)),0)</f>
        <v>-1.07375007911146</v>
      </c>
      <c r="P138" s="77" t="n">
        <f aca="false">MAX(0,AF138-N138)</f>
        <v>0</v>
      </c>
      <c r="Q138" s="51" t="n">
        <f aca="false">IF(E138&gt;=Settings!$B$4,(AF138+Settings!$B$7*Settings!$B$3)/(E138+Settings!$B$7),Settings!$B$3)</f>
        <v>0.064105916048477</v>
      </c>
      <c r="R138" s="78" t="n">
        <f aca="false">PERCENTRANK($H$2:$H$1780,H138,6)</f>
        <v>0.975816</v>
      </c>
      <c r="S138" s="78" t="n">
        <f aca="false">PERCENTRANK($Q$2:$Q$1780,Q138,6)</f>
        <v>0.0393701</v>
      </c>
      <c r="T138" s="78" t="n">
        <f aca="false">PERCENTRANK($F$2:$F$1780,F138,6)</f>
        <v>0.97919</v>
      </c>
      <c r="U138" s="79" t="n">
        <f aca="false">IF(F138&gt;0,ROUND((Settings!$B$8*T138+Settings!$B$9*R138+Settings!$B$10*S138)/SUM(Settings!$B$8:$B$10),10),0)</f>
        <v>0.6647920333</v>
      </c>
      <c r="V138" s="71" t="n">
        <f aca="false">IF(U138&gt;0,RANK(U138,$U$2:$U$1780)+COUNTIF($U$2:U138,U138)-1,"")</f>
        <v>136</v>
      </c>
      <c r="W138" s="71" t="str">
        <f aca="false">IF(V138="","",IF(V138&lt;=Settings!$B$11,"1 - Fix first",IF(V138&lt;=Settings!$B$12,"2 - Review","3 - Monitor")))</f>
        <v>3 - Monitor</v>
      </c>
      <c r="X138" s="71" t="str">
        <f aca="false">IF(AND(E138&gt;=Settings!$B$4,AF138&gt;=Settings!$B$5,O138&gt;=Settings!$B$6),"HIGH RATE","")</f>
        <v/>
      </c>
      <c r="Y138" s="71" t="n">
        <f aca="false">IF(F138&gt;0,RANK(F138,$F$2:$F$1780)+COUNTIF($F$2:F138,F138)-1,"")</f>
        <v>38</v>
      </c>
      <c r="Z138" s="71" t="n">
        <f aca="false">IF(H138&gt;0,RANK(H138,$H$2:$H$1780)+COUNTIF($H$2:H138,H138)-1,"")</f>
        <v>44</v>
      </c>
      <c r="AA138" s="71" t="n">
        <f aca="false">IF(AC138="","",RANK(AC138,$AC$2:$AC$1780)+COUNTIF($AC$2:AC138,AC138)-1)</f>
        <v>154</v>
      </c>
      <c r="AB138" s="71" t="str">
        <f aca="false">IF(AD138="","",RANK(AD138,$AD$2:$AD$1780)+COUNTIF($AD$2:AD138,AD138)-1)</f>
        <v/>
      </c>
      <c r="AC138" s="71" t="n">
        <f aca="false">IF(AND(AF138&gt;0,E138&gt;=Settings!$B$4),ROUND(J138,10),"")</f>
        <v>0.0635930048</v>
      </c>
      <c r="AD138" s="71" t="str">
        <f aca="false">IF(X138="HIGH RATE",ROUND(O138,10),"")</f>
        <v/>
      </c>
      <c r="AE138" s="71" t="s">
        <v>59</v>
      </c>
      <c r="AF138" s="73" t="n">
        <f aca="false">SUMIFS(Detail!$L$2:$L$9168,Detail!$C$2:$C$9168,$A138)</f>
        <v>40</v>
      </c>
      <c r="AG138" s="74" t="n">
        <f aca="false">SUMIFS(Detail!$N$2:$N$9168,Detail!$C$2:$C$9168,$A138)</f>
        <v>2314.74</v>
      </c>
    </row>
    <row r="139" customFormat="false" ht="15" hidden="false" customHeight="false" outlineLevel="0" collapsed="false">
      <c r="A139" s="71" t="s">
        <v>393</v>
      </c>
      <c r="B139" s="71" t="s">
        <v>394</v>
      </c>
      <c r="C139" s="71" t="s">
        <v>307</v>
      </c>
      <c r="D139" s="71" t="str">
        <f aca="false">IFERROR(INDEX('Brand Map'!$B$4:$B$125,MATCH(C139,'Brand Map'!$A$4:$A$125,0)),"Other")</f>
        <v>SC</v>
      </c>
      <c r="E139" s="73" t="n">
        <f aca="false">SUMIFS(Detail!$K$2:$K$9168,Detail!$C$2:$C$9168,$A139)</f>
        <v>4233</v>
      </c>
      <c r="F139" s="73" t="n">
        <f aca="false">SUMIFS(Detail!$E$2:$E$9168,Detail!$C$2:$C$9168,$A139)</f>
        <v>329</v>
      </c>
      <c r="G139" s="74" t="n">
        <f aca="false">SUMIFS(Detail!$M$2:$M$9168,Detail!$C$2:$C$9168,$A139)</f>
        <v>15194.12</v>
      </c>
      <c r="H139" s="74" t="n">
        <f aca="false">SUMIFS(Detail!$D$2:$D$9168,Detail!$C$2:$C$9168,$A139)</f>
        <v>1189.07</v>
      </c>
      <c r="I139" s="74" t="n">
        <v>29444.82</v>
      </c>
      <c r="J139" s="51" t="n">
        <f aca="false">IF(E139&gt;0,AF139/E139,0)</f>
        <v>0.0647295062603355</v>
      </c>
      <c r="K139" s="51" t="n">
        <f aca="false">IF(G139&gt;0,AG139/G139,0)</f>
        <v>0.0616488483702906</v>
      </c>
      <c r="L139" s="75" t="n">
        <f aca="false">H139/Settings!$B$16</f>
        <v>0.00237638784171655</v>
      </c>
      <c r="M139" s="76" t="n">
        <f aca="false">H139/Settings!$B$20</f>
        <v>9.23101057944815E-005</v>
      </c>
      <c r="N139" s="77" t="n">
        <f aca="false">E139*Settings!$B$3</f>
        <v>316.882193176031</v>
      </c>
      <c r="O139" s="77" t="n">
        <f aca="false">IF(E139&gt;0,(AF139-N139)/SQRT(E139*Settings!$B$3*(1-Settings!$B$3)),0)</f>
        <v>-2.50451900466216</v>
      </c>
      <c r="P139" s="77" t="n">
        <f aca="false">MAX(0,AF139-N139)</f>
        <v>0</v>
      </c>
      <c r="Q139" s="51" t="n">
        <f aca="false">IF(E139&gt;=Settings!$B$4,(AF139+Settings!$B$7*Settings!$B$3)/(E139+Settings!$B$7),Settings!$B$3)</f>
        <v>0.0648007972498115</v>
      </c>
      <c r="R139" s="78" t="n">
        <f aca="false">PERCENTRANK($H$2:$H$1780,H139,6)</f>
        <v>0.952193</v>
      </c>
      <c r="S139" s="78" t="n">
        <f aca="false">PERCENTRANK($Q$2:$Q$1780,Q139,6)</f>
        <v>0.0416198</v>
      </c>
      <c r="T139" s="78" t="n">
        <f aca="false">PERCENTRANK($F$2:$F$1780,F139,6)</f>
        <v>0.99775</v>
      </c>
      <c r="U139" s="79" t="n">
        <f aca="false">IF(F139&gt;0,ROUND((Settings!$B$8*T139+Settings!$B$9*R139+Settings!$B$10*S139)/SUM(Settings!$B$8:$B$10),10),0)</f>
        <v>0.6638542667</v>
      </c>
      <c r="V139" s="71" t="n">
        <f aca="false">IF(U139&gt;0,RANK(U139,$U$2:$U$1780)+COUNTIF($U$2:U139,U139)-1,"")</f>
        <v>138</v>
      </c>
      <c r="W139" s="71" t="str">
        <f aca="false">IF(V139="","",IF(V139&lt;=Settings!$B$11,"1 - Fix first",IF(V139&lt;=Settings!$B$12,"2 - Review","3 - Monitor")))</f>
        <v>3 - Monitor</v>
      </c>
      <c r="X139" s="71" t="str">
        <f aca="false">IF(AND(E139&gt;=Settings!$B$4,AF139&gt;=Settings!$B$5,O139&gt;=Settings!$B$6),"HIGH RATE","")</f>
        <v/>
      </c>
      <c r="Y139" s="71" t="n">
        <f aca="false">IF(F139&gt;0,RANK(F139,$F$2:$F$1780)+COUNTIF($F$2:F139,F139)-1,"")</f>
        <v>5</v>
      </c>
      <c r="Z139" s="71" t="n">
        <f aca="false">IF(H139&gt;0,RANK(H139,$H$2:$H$1780)+COUNTIF($H$2:H139,H139)-1,"")</f>
        <v>86</v>
      </c>
      <c r="AA139" s="71" t="n">
        <f aca="false">IF(AC139="","",RANK(AC139,$AC$2:$AC$1780)+COUNTIF($AC$2:AC139,AC139)-1)</f>
        <v>150</v>
      </c>
      <c r="AB139" s="71" t="str">
        <f aca="false">IF(AD139="","",RANK(AD139,$AD$2:$AD$1780)+COUNTIF($AD$2:AD139,AD139)-1)</f>
        <v/>
      </c>
      <c r="AC139" s="71" t="n">
        <f aca="false">IF(AND(AF139&gt;0,E139&gt;=Settings!$B$4),ROUND(J139,10),"")</f>
        <v>0.0647295063</v>
      </c>
      <c r="AD139" s="71" t="str">
        <f aca="false">IF(X139="HIGH RATE",ROUND(O139,10),"")</f>
        <v/>
      </c>
      <c r="AE139" s="71" t="s">
        <v>59</v>
      </c>
      <c r="AF139" s="73" t="n">
        <f aca="false">SUMIFS(Detail!$L$2:$L$9168,Detail!$C$2:$C$9168,$A139)</f>
        <v>274</v>
      </c>
      <c r="AG139" s="74" t="n">
        <f aca="false">SUMIFS(Detail!$N$2:$N$9168,Detail!$C$2:$C$9168,$A139)</f>
        <v>936.7</v>
      </c>
    </row>
    <row r="140" customFormat="false" ht="15" hidden="false" customHeight="false" outlineLevel="0" collapsed="false">
      <c r="A140" s="71" t="s">
        <v>358</v>
      </c>
      <c r="B140" s="71" t="s">
        <v>700</v>
      </c>
      <c r="C140" s="71" t="s">
        <v>280</v>
      </c>
      <c r="D140" s="71" t="str">
        <f aca="false">IFERROR(INDEX('Brand Map'!$B$4:$B$125,MATCH(C140,'Brand Map'!$A$4:$A$125,0)),"Other")</f>
        <v>AL</v>
      </c>
      <c r="E140" s="73" t="n">
        <f aca="false">SUMIFS(Detail!$K$2:$K$9168,Detail!$C$2:$C$9168,$A140)</f>
        <v>2</v>
      </c>
      <c r="F140" s="73" t="n">
        <f aca="false">SUMIFS(Detail!$E$2:$E$9168,Detail!$C$2:$C$9168,$A140)</f>
        <v>19</v>
      </c>
      <c r="G140" s="74" t="n">
        <f aca="false">SUMIFS(Detail!$M$2:$M$9168,Detail!$C$2:$C$9168,$A140)</f>
        <v>254.45</v>
      </c>
      <c r="H140" s="74" t="n">
        <f aca="false">SUMIFS(Detail!$D$2:$D$9168,Detail!$C$2:$C$9168,$A140)</f>
        <v>2692.59</v>
      </c>
      <c r="I140" s="74" t="n">
        <v>41327.22</v>
      </c>
      <c r="J140" s="51" t="n">
        <f aca="false">IF(E140&gt;0,AF140/E140,0)</f>
        <v>1</v>
      </c>
      <c r="K140" s="51" t="n">
        <f aca="false">IF(G140&gt;0,AG140/G140,0)</f>
        <v>0.831872666535665</v>
      </c>
      <c r="L140" s="75" t="n">
        <f aca="false">H140/Settings!$B$16</f>
        <v>0.00538121232452888</v>
      </c>
      <c r="M140" s="76" t="n">
        <f aca="false">H140/Settings!$B$20</f>
        <v>0.000209031653108028</v>
      </c>
      <c r="N140" s="77" t="n">
        <f aca="false">E140*Settings!$B$3</f>
        <v>0.149719911729757</v>
      </c>
      <c r="O140" s="77" t="n">
        <f aca="false">IF(E140&gt;0,(AF140-N140)/SQRT(E140*Settings!$B$3*(1-Settings!$B$3)),0)</f>
        <v>4.97157452805264</v>
      </c>
      <c r="P140" s="77" t="n">
        <f aca="false">MAX(0,AF140-N140)</f>
        <v>1.85028008827024</v>
      </c>
      <c r="Q140" s="51" t="n">
        <f aca="false">IF(E140&gt;=Settings!$B$4,(AF140+Settings!$B$7*Settings!$B$3)/(E140+Settings!$B$7),Settings!$B$3)</f>
        <v>0.0748599558648786</v>
      </c>
      <c r="R140" s="78" t="n">
        <f aca="false">PERCENTRANK($H$2:$H$1780,H140,6)</f>
        <v>0.974691</v>
      </c>
      <c r="S140" s="78" t="n">
        <f aca="false">PERCENTRANK($Q$2:$Q$1780,Q140,6)</f>
        <v>0.0646794</v>
      </c>
      <c r="T140" s="78" t="n">
        <f aca="false">PERCENTRANK($F$2:$F$1780,F140,6)</f>
        <v>0.950506</v>
      </c>
      <c r="U140" s="79" t="n">
        <f aca="false">IF(F140&gt;0,ROUND((Settings!$B$8*T140+Settings!$B$9*R140+Settings!$B$10*S140)/SUM(Settings!$B$8:$B$10),10),0)</f>
        <v>0.6632921333</v>
      </c>
      <c r="V140" s="71" t="n">
        <f aca="false">IF(U140&gt;0,RANK(U140,$U$2:$U$1780)+COUNTIF($U$2:U140,U140)-1,"")</f>
        <v>139</v>
      </c>
      <c r="W140" s="71" t="str">
        <f aca="false">IF(V140="","",IF(V140&lt;=Settings!$B$11,"1 - Fix first",IF(V140&lt;=Settings!$B$12,"2 - Review","3 - Monitor")))</f>
        <v>3 - Monitor</v>
      </c>
      <c r="X140" s="71" t="str">
        <f aca="false">IF(AND(E140&gt;=Settings!$B$4,AF140&gt;=Settings!$B$5,O140&gt;=Settings!$B$6),"HIGH RATE","")</f>
        <v/>
      </c>
      <c r="Y140" s="71" t="n">
        <f aca="false">IF(F140&gt;0,RANK(F140,$F$2:$F$1780)+COUNTIF($F$2:F140,F140)-1,"")</f>
        <v>88</v>
      </c>
      <c r="Z140" s="71" t="n">
        <f aca="false">IF(H140&gt;0,RANK(H140,$H$2:$H$1780)+COUNTIF($H$2:H140,H140)-1,"")</f>
        <v>46</v>
      </c>
      <c r="AA140" s="71" t="str">
        <f aca="false">IF(AC140="","",RANK(AC140,$AC$2:$AC$1780)+COUNTIF($AC$2:AC140,AC140)-1)</f>
        <v/>
      </c>
      <c r="AB140" s="71" t="str">
        <f aca="false">IF(AD140="","",RANK(AD140,$AD$2:$AD$1780)+COUNTIF($AD$2:AD140,AD140)-1)</f>
        <v/>
      </c>
      <c r="AC140" s="71" t="str">
        <f aca="false">IF(AND(AF140&gt;0,E140&gt;=Settings!$B$4),ROUND(J140,10),"")</f>
        <v/>
      </c>
      <c r="AD140" s="71" t="str">
        <f aca="false">IF(X140="HIGH RATE",ROUND(O140,10),"")</f>
        <v/>
      </c>
      <c r="AE140" s="71" t="s">
        <v>60</v>
      </c>
      <c r="AF140" s="73" t="n">
        <f aca="false">SUMIFS(Detail!$L$2:$L$9168,Detail!$C$2:$C$9168,$A140)</f>
        <v>2</v>
      </c>
      <c r="AG140" s="74" t="n">
        <f aca="false">SUMIFS(Detail!$N$2:$N$9168,Detail!$C$2:$C$9168,$A140)</f>
        <v>211.67</v>
      </c>
    </row>
    <row r="141" customFormat="false" ht="15" hidden="false" customHeight="false" outlineLevel="0" collapsed="false">
      <c r="A141" s="71" t="s">
        <v>1786</v>
      </c>
      <c r="B141" s="71" t="s">
        <v>2612</v>
      </c>
      <c r="C141" s="71" t="s">
        <v>217</v>
      </c>
      <c r="D141" s="71" t="str">
        <f aca="false">IFERROR(INDEX('Brand Map'!$B$4:$B$125,MATCH(C141,'Brand Map'!$A$4:$A$125,0)),"Other")</f>
        <v>AUMJ</v>
      </c>
      <c r="E141" s="73" t="n">
        <f aca="false">SUMIFS(Detail!$K$2:$K$9168,Detail!$C$2:$C$9168,$A141)</f>
        <v>113</v>
      </c>
      <c r="F141" s="73" t="n">
        <f aca="false">SUMIFS(Detail!$E$2:$E$9168,Detail!$C$2:$C$9168,$A141)</f>
        <v>24</v>
      </c>
      <c r="G141" s="74" t="n">
        <f aca="false">SUMIFS(Detail!$M$2:$M$9168,Detail!$C$2:$C$9168,$A141)</f>
        <v>9476.55</v>
      </c>
      <c r="H141" s="74" t="n">
        <f aca="false">SUMIFS(Detail!$D$2:$D$9168,Detail!$C$2:$C$9168,$A141)</f>
        <v>2561.34</v>
      </c>
      <c r="I141" s="74" t="n">
        <v>51286.85</v>
      </c>
      <c r="J141" s="51" t="n">
        <f aca="false">IF(E141&gt;0,AF141/E141,0)</f>
        <v>0.0707964601769912</v>
      </c>
      <c r="K141" s="51" t="n">
        <f aca="false">IF(G141&gt;0,AG141/G141,0)</f>
        <v>0.0768254269750067</v>
      </c>
      <c r="L141" s="75" t="n">
        <f aca="false">H141/Settings!$B$16</f>
        <v>0.00511890572842832</v>
      </c>
      <c r="M141" s="76" t="n">
        <f aca="false">H141/Settings!$B$20</f>
        <v>0.000198842428431999</v>
      </c>
      <c r="N141" s="77" t="n">
        <f aca="false">E141*Settings!$B$3</f>
        <v>8.45917501273129</v>
      </c>
      <c r="O141" s="77" t="n">
        <f aca="false">IF(E141&gt;0,(AF141-N141)/SQRT(E141*Settings!$B$3*(1-Settings!$B$3)),0)</f>
        <v>-0.164138515713791</v>
      </c>
      <c r="P141" s="77" t="n">
        <f aca="false">MAX(0,AF141-N141)</f>
        <v>0</v>
      </c>
      <c r="Q141" s="51" t="n">
        <f aca="false">IF(E141&gt;=Settings!$B$4,(AF141+Settings!$B$7*Settings!$B$3)/(E141+Settings!$B$7),Settings!$B$3)</f>
        <v>0.0716489417898347</v>
      </c>
      <c r="R141" s="78" t="n">
        <f aca="false">PERCENTRANK($H$2:$H$1780,H141,6)</f>
        <v>0.973566</v>
      </c>
      <c r="S141" s="78" t="n">
        <f aca="false">PERCENTRANK($Q$2:$Q$1780,Q141,6)</f>
        <v>0.0573678</v>
      </c>
      <c r="T141" s="78" t="n">
        <f aca="false">PERCENTRANK($F$2:$F$1780,F141,6)</f>
        <v>0.95613</v>
      </c>
      <c r="U141" s="79" t="n">
        <f aca="false">IF(F141&gt;0,ROUND((Settings!$B$8*T141+Settings!$B$9*R141+Settings!$B$10*S141)/SUM(Settings!$B$8:$B$10),10),0)</f>
        <v>0.6623546</v>
      </c>
      <c r="V141" s="71" t="n">
        <f aca="false">IF(U141&gt;0,RANK(U141,$U$2:$U$1780)+COUNTIF($U$2:U141,U141)-1,"")</f>
        <v>140</v>
      </c>
      <c r="W141" s="71" t="str">
        <f aca="false">IF(V141="","",IF(V141&lt;=Settings!$B$11,"1 - Fix first",IF(V141&lt;=Settings!$B$12,"2 - Review","3 - Monitor")))</f>
        <v>3 - Monitor</v>
      </c>
      <c r="X141" s="71" t="str">
        <f aca="false">IF(AND(E141&gt;=Settings!$B$4,AF141&gt;=Settings!$B$5,O141&gt;=Settings!$B$6),"HIGH RATE","")</f>
        <v/>
      </c>
      <c r="Y141" s="71" t="n">
        <f aca="false">IF(F141&gt;0,RANK(F141,$F$2:$F$1780)+COUNTIF($F$2:F141,F141)-1,"")</f>
        <v>78</v>
      </c>
      <c r="Z141" s="71" t="n">
        <f aca="false">IF(H141&gt;0,RANK(H141,$H$2:$H$1780)+COUNTIF($H$2:H141,H141)-1,"")</f>
        <v>48</v>
      </c>
      <c r="AA141" s="71" t="n">
        <f aca="false">IF(AC141="","",RANK(AC141,$AC$2:$AC$1780)+COUNTIF($AC$2:AC141,AC141)-1)</f>
        <v>130</v>
      </c>
      <c r="AB141" s="71" t="str">
        <f aca="false">IF(AD141="","",RANK(AD141,$AD$2:$AD$1780)+COUNTIF($AD$2:AD141,AD141)-1)</f>
        <v/>
      </c>
      <c r="AC141" s="71" t="n">
        <f aca="false">IF(AND(AF141&gt;0,E141&gt;=Settings!$B$4),ROUND(J141,10),"")</f>
        <v>0.0707964602</v>
      </c>
      <c r="AD141" s="71" t="str">
        <f aca="false">IF(X141="HIGH RATE",ROUND(O141,10),"")</f>
        <v/>
      </c>
      <c r="AE141" s="71" t="s">
        <v>60</v>
      </c>
      <c r="AF141" s="73" t="n">
        <f aca="false">SUMIFS(Detail!$L$2:$L$9168,Detail!$C$2:$C$9168,$A141)</f>
        <v>8</v>
      </c>
      <c r="AG141" s="74" t="n">
        <f aca="false">SUMIFS(Detail!$N$2:$N$9168,Detail!$C$2:$C$9168,$A141)</f>
        <v>728.04</v>
      </c>
    </row>
    <row r="142" customFormat="false" ht="15" hidden="false" customHeight="false" outlineLevel="0" collapsed="false">
      <c r="A142" s="71" t="s">
        <v>127</v>
      </c>
      <c r="B142" s="71" t="s">
        <v>2613</v>
      </c>
      <c r="C142" s="71" t="s">
        <v>221</v>
      </c>
      <c r="D142" s="71" t="str">
        <f aca="false">IFERROR(INDEX('Brand Map'!$B$4:$B$125,MATCH(C142,'Brand Map'!$A$4:$A$125,0)),"Other")</f>
        <v>DC</v>
      </c>
      <c r="E142" s="73" t="n">
        <f aca="false">SUMIFS(Detail!$K$2:$K$9168,Detail!$C$2:$C$9168,$A142)</f>
        <v>549</v>
      </c>
      <c r="F142" s="73" t="n">
        <f aca="false">SUMIFS(Detail!$E$2:$E$9168,Detail!$C$2:$C$9168,$A142)</f>
        <v>39</v>
      </c>
      <c r="G142" s="74" t="n">
        <f aca="false">SUMIFS(Detail!$M$2:$M$9168,Detail!$C$2:$C$9168,$A142)</f>
        <v>66336.47</v>
      </c>
      <c r="H142" s="74" t="n">
        <f aca="false">SUMIFS(Detail!$D$2:$D$9168,Detail!$C$2:$C$9168,$A142)</f>
        <v>4565.17</v>
      </c>
      <c r="I142" s="74" t="n">
        <v>116268.78</v>
      </c>
      <c r="J142" s="51" t="n">
        <f aca="false">IF(E142&gt;0,AF142/E142,0)</f>
        <v>0.0528233151183971</v>
      </c>
      <c r="K142" s="51" t="n">
        <f aca="false">IF(G142&gt;0,AG142/G142,0)</f>
        <v>0.0482240010660803</v>
      </c>
      <c r="L142" s="75" t="n">
        <f aca="false">H142/Settings!$B$16</f>
        <v>0.0091236129776793</v>
      </c>
      <c r="M142" s="76" t="n">
        <f aca="false">H142/Settings!$B$20</f>
        <v>0.000354404135727748</v>
      </c>
      <c r="N142" s="77" t="n">
        <f aca="false">E142*Settings!$B$3</f>
        <v>41.0981157698184</v>
      </c>
      <c r="O142" s="77" t="n">
        <f aca="false">IF(E142&gt;0,(AF142-N142)/SQRT(E142*Settings!$B$3*(1-Settings!$B$3)),0)</f>
        <v>-1.96201824088887</v>
      </c>
      <c r="P142" s="77" t="n">
        <f aca="false">MAX(0,AF142-N142)</f>
        <v>0</v>
      </c>
      <c r="Q142" s="51" t="n">
        <f aca="false">IF(E142&gt;=Settings!$B$4,(AF142+Settings!$B$7*Settings!$B$3)/(E142+Settings!$B$7),Settings!$B$3)</f>
        <v>0.0539651099757277</v>
      </c>
      <c r="R142" s="78" t="n">
        <f aca="false">PERCENTRANK($H$2:$H$1780,H142,6)</f>
        <v>0.988189</v>
      </c>
      <c r="S142" s="78" t="n">
        <f aca="false">PERCENTRANK($Q$2:$Q$1780,Q142,6)</f>
        <v>0.0219348</v>
      </c>
      <c r="T142" s="78" t="n">
        <f aca="false">PERCENTRANK($F$2:$F$1780,F142,6)</f>
        <v>0.973003</v>
      </c>
      <c r="U142" s="79" t="n">
        <f aca="false">IF(F142&gt;0,ROUND((Settings!$B$8*T142+Settings!$B$9*R142+Settings!$B$10*S142)/SUM(Settings!$B$8:$B$10),10),0)</f>
        <v>0.6610422667</v>
      </c>
      <c r="V142" s="71" t="n">
        <f aca="false">IF(U142&gt;0,RANK(U142,$U$2:$U$1780)+COUNTIF($U$2:U142,U142)-1,"")</f>
        <v>141</v>
      </c>
      <c r="W142" s="71" t="str">
        <f aca="false">IF(V142="","",IF(V142&lt;=Settings!$B$11,"1 - Fix first",IF(V142&lt;=Settings!$B$12,"2 - Review","3 - Monitor")))</f>
        <v>3 - Monitor</v>
      </c>
      <c r="X142" s="71" t="str">
        <f aca="false">IF(AND(E142&gt;=Settings!$B$4,AF142&gt;=Settings!$B$5,O142&gt;=Settings!$B$6),"HIGH RATE","")</f>
        <v/>
      </c>
      <c r="Y142" s="71" t="n">
        <f aca="false">IF(F142&gt;0,RANK(F142,$F$2:$F$1780)+COUNTIF($F$2:F142,F142)-1,"")</f>
        <v>49</v>
      </c>
      <c r="Z142" s="71" t="n">
        <f aca="false">IF(H142&gt;0,RANK(H142,$H$2:$H$1780)+COUNTIF($H$2:H142,H142)-1,"")</f>
        <v>22</v>
      </c>
      <c r="AA142" s="71" t="n">
        <f aca="false">IF(AC142="","",RANK(AC142,$AC$2:$AC$1780)+COUNTIF($AC$2:AC142,AC142)-1)</f>
        <v>180</v>
      </c>
      <c r="AB142" s="71" t="str">
        <f aca="false">IF(AD142="","",RANK(AD142,$AD$2:$AD$1780)+COUNTIF($AD$2:AD142,AD142)-1)</f>
        <v/>
      </c>
      <c r="AC142" s="71" t="n">
        <f aca="false">IF(AND(AF142&gt;0,E142&gt;=Settings!$B$4),ROUND(J142,10),"")</f>
        <v>0.0528233151</v>
      </c>
      <c r="AD142" s="71" t="str">
        <f aca="false">IF(X142="HIGH RATE",ROUND(O142,10),"")</f>
        <v/>
      </c>
      <c r="AE142" s="71" t="s">
        <v>59</v>
      </c>
      <c r="AF142" s="73" t="n">
        <f aca="false">SUMIFS(Detail!$L$2:$L$9168,Detail!$C$2:$C$9168,$A142)</f>
        <v>29</v>
      </c>
      <c r="AG142" s="74" t="n">
        <f aca="false">SUMIFS(Detail!$N$2:$N$9168,Detail!$C$2:$C$9168,$A142)</f>
        <v>3199.01</v>
      </c>
    </row>
    <row r="143" customFormat="false" ht="15" hidden="false" customHeight="false" outlineLevel="0" collapsed="false">
      <c r="A143" s="71" t="s">
        <v>126</v>
      </c>
      <c r="B143" s="71" t="s">
        <v>2614</v>
      </c>
      <c r="C143" s="71" t="s">
        <v>221</v>
      </c>
      <c r="D143" s="71" t="str">
        <f aca="false">IFERROR(INDEX('Brand Map'!$B$4:$B$125,MATCH(C143,'Brand Map'!$A$4:$A$125,0)),"Other")</f>
        <v>DC</v>
      </c>
      <c r="E143" s="73" t="n">
        <f aca="false">SUMIFS(Detail!$K$2:$K$9168,Detail!$C$2:$C$9168,$A143)</f>
        <v>551</v>
      </c>
      <c r="F143" s="73" t="n">
        <f aca="false">SUMIFS(Detail!$E$2:$E$9168,Detail!$C$2:$C$9168,$A143)</f>
        <v>36</v>
      </c>
      <c r="G143" s="74" t="n">
        <f aca="false">SUMIFS(Detail!$M$2:$M$9168,Detail!$C$2:$C$9168,$A143)</f>
        <v>41010.17</v>
      </c>
      <c r="H143" s="74" t="n">
        <f aca="false">SUMIFS(Detail!$D$2:$D$9168,Detail!$C$2:$C$9168,$A143)</f>
        <v>2433.11</v>
      </c>
      <c r="I143" s="74" t="n">
        <v>63905.05</v>
      </c>
      <c r="J143" s="51" t="n">
        <f aca="false">IF(E143&gt;0,AF143/E143,0)</f>
        <v>0.0635208711433757</v>
      </c>
      <c r="K143" s="51" t="n">
        <f aca="false">IF(G143&gt;0,AG143/G143,0)</f>
        <v>0.0576678906719967</v>
      </c>
      <c r="L143" s="75" t="n">
        <f aca="false">H143/Settings!$B$16</f>
        <v>0.00486263468219612</v>
      </c>
      <c r="M143" s="76" t="n">
        <f aca="false">H143/Settings!$B$20</f>
        <v>0.000188887652963754</v>
      </c>
      <c r="N143" s="77" t="n">
        <f aca="false">E143*Settings!$B$3</f>
        <v>41.2478356815481</v>
      </c>
      <c r="O143" s="77" t="n">
        <f aca="false">IF(E143&gt;0,(AF143-N143)/SQRT(E143*Settings!$B$3*(1-Settings!$B$3)),0)</f>
        <v>-1.01140541965489</v>
      </c>
      <c r="P143" s="77" t="n">
        <f aca="false">MAX(0,AF143-N143)</f>
        <v>0</v>
      </c>
      <c r="Q143" s="51" t="n">
        <f aca="false">IF(E143&gt;=Settings!$B$4,(AF143+Settings!$B$7*Settings!$B$3)/(E143+Settings!$B$7),Settings!$B$3)</f>
        <v>0.0641063660515428</v>
      </c>
      <c r="R143" s="78" t="n">
        <f aca="false">PERCENTRANK($H$2:$H$1780,H143,6)</f>
        <v>0.971879</v>
      </c>
      <c r="S143" s="78" t="n">
        <f aca="false">PERCENTRANK($Q$2:$Q$1780,Q143,6)</f>
        <v>0.0399325</v>
      </c>
      <c r="T143" s="78" t="n">
        <f aca="false">PERCENTRANK($F$2:$F$1780,F143,6)</f>
        <v>0.970754</v>
      </c>
      <c r="U143" s="79" t="n">
        <f aca="false">IF(F143&gt;0,ROUND((Settings!$B$8*T143+Settings!$B$9*R143+Settings!$B$10*S143)/SUM(Settings!$B$8:$B$10),10),0)</f>
        <v>0.6608551667</v>
      </c>
      <c r="V143" s="71" t="n">
        <f aca="false">IF(U143&gt;0,RANK(U143,$U$2:$U$1780)+COUNTIF($U$2:U143,U143)-1,"")</f>
        <v>142</v>
      </c>
      <c r="W143" s="71" t="str">
        <f aca="false">IF(V143="","",IF(V143&lt;=Settings!$B$11,"1 - Fix first",IF(V143&lt;=Settings!$B$12,"2 - Review","3 - Monitor")))</f>
        <v>3 - Monitor</v>
      </c>
      <c r="X143" s="71" t="str">
        <f aca="false">IF(AND(E143&gt;=Settings!$B$4,AF143&gt;=Settings!$B$5,O143&gt;=Settings!$B$6),"HIGH RATE","")</f>
        <v/>
      </c>
      <c r="Y143" s="71" t="n">
        <f aca="false">IF(F143&gt;0,RANK(F143,$F$2:$F$1780)+COUNTIF($F$2:F143,F143)-1,"")</f>
        <v>53</v>
      </c>
      <c r="Z143" s="71" t="n">
        <f aca="false">IF(H143&gt;0,RANK(H143,$H$2:$H$1780)+COUNTIF($H$2:H143,H143)-1,"")</f>
        <v>51</v>
      </c>
      <c r="AA143" s="71" t="n">
        <f aca="false">IF(AC143="","",RANK(AC143,$AC$2:$AC$1780)+COUNTIF($AC$2:AC143,AC143)-1)</f>
        <v>155</v>
      </c>
      <c r="AB143" s="71" t="str">
        <f aca="false">IF(AD143="","",RANK(AD143,$AD$2:$AD$1780)+COUNTIF($AD$2:AD143,AD143)-1)</f>
        <v/>
      </c>
      <c r="AC143" s="71" t="n">
        <f aca="false">IF(AND(AF143&gt;0,E143&gt;=Settings!$B$4),ROUND(J143,10),"")</f>
        <v>0.0635208711</v>
      </c>
      <c r="AD143" s="71" t="str">
        <f aca="false">IF(X143="HIGH RATE",ROUND(O143,10),"")</f>
        <v/>
      </c>
      <c r="AE143" s="71" t="s">
        <v>59</v>
      </c>
      <c r="AF143" s="73" t="n">
        <f aca="false">SUMIFS(Detail!$L$2:$L$9168,Detail!$C$2:$C$9168,$A143)</f>
        <v>35</v>
      </c>
      <c r="AG143" s="74" t="n">
        <f aca="false">SUMIFS(Detail!$N$2:$N$9168,Detail!$C$2:$C$9168,$A143)</f>
        <v>2364.97</v>
      </c>
    </row>
    <row r="144" customFormat="false" ht="15" hidden="false" customHeight="false" outlineLevel="0" collapsed="false">
      <c r="A144" s="71" t="s">
        <v>169</v>
      </c>
      <c r="B144" s="71" t="s">
        <v>2615</v>
      </c>
      <c r="C144" s="71" t="s">
        <v>217</v>
      </c>
      <c r="D144" s="71" t="str">
        <f aca="false">IFERROR(INDEX('Brand Map'!$B$4:$B$125,MATCH(C144,'Brand Map'!$A$4:$A$125,0)),"Other")</f>
        <v>AUMJ</v>
      </c>
      <c r="E144" s="73" t="n">
        <f aca="false">SUMIFS(Detail!$K$2:$K$9168,Detail!$C$2:$C$9168,$A144)</f>
        <v>70</v>
      </c>
      <c r="F144" s="73" t="n">
        <f aca="false">SUMIFS(Detail!$E$2:$E$9168,Detail!$C$2:$C$9168,$A144)</f>
        <v>24</v>
      </c>
      <c r="G144" s="74" t="n">
        <f aca="false">SUMIFS(Detail!$M$2:$M$9168,Detail!$C$2:$C$9168,$A144)</f>
        <v>5612.08</v>
      </c>
      <c r="H144" s="74" t="n">
        <f aca="false">SUMIFS(Detail!$D$2:$D$9168,Detail!$C$2:$C$9168,$A144)</f>
        <v>2079.38</v>
      </c>
      <c r="I144" s="74" t="n">
        <v>42264.19</v>
      </c>
      <c r="J144" s="51" t="n">
        <f aca="false">IF(E144&gt;0,AF144/E144,0)</f>
        <v>0.0714285714285714</v>
      </c>
      <c r="K144" s="51" t="n">
        <f aca="false">IF(G144&gt;0,AG144/G144,0)</f>
        <v>0.0705478182777152</v>
      </c>
      <c r="L144" s="75" t="n">
        <f aca="false">H144/Settings!$B$16</f>
        <v>0.00415569592228258</v>
      </c>
      <c r="M144" s="76" t="n">
        <f aca="false">H144/Settings!$B$20</f>
        <v>0.000161426819099741</v>
      </c>
      <c r="N144" s="77" t="n">
        <f aca="false">E144*Settings!$B$3</f>
        <v>5.2401969105415</v>
      </c>
      <c r="O144" s="77" t="n">
        <f aca="false">IF(E144&gt;0,(AF144-N144)/SQRT(E144*Settings!$B$3*(1-Settings!$B$3)),0)</f>
        <v>-0.109091238928318</v>
      </c>
      <c r="P144" s="77" t="n">
        <f aca="false">MAX(0,AF144-N144)</f>
        <v>0</v>
      </c>
      <c r="Q144" s="51" t="n">
        <f aca="false">IF(E144&gt;=Settings!$B$4,(AF144+Settings!$B$7*Settings!$B$3)/(E144+Settings!$B$7),Settings!$B$3)</f>
        <v>0.0724579867594636</v>
      </c>
      <c r="R144" s="78" t="n">
        <f aca="false">PERCENTRANK($H$2:$H$1780,H144,6)</f>
        <v>0.967942</v>
      </c>
      <c r="S144" s="78" t="n">
        <f aca="false">PERCENTRANK($Q$2:$Q$1780,Q144,6)</f>
        <v>0.0584927</v>
      </c>
      <c r="T144" s="78" t="n">
        <f aca="false">PERCENTRANK($F$2:$F$1780,F144,6)</f>
        <v>0.95613</v>
      </c>
      <c r="U144" s="79" t="n">
        <f aca="false">IF(F144&gt;0,ROUND((Settings!$B$8*T144+Settings!$B$9*R144+Settings!$B$10*S144)/SUM(Settings!$B$8:$B$10),10),0)</f>
        <v>0.6608549</v>
      </c>
      <c r="V144" s="71" t="n">
        <f aca="false">IF(U144&gt;0,RANK(U144,$U$2:$U$1780)+COUNTIF($U$2:U144,U144)-1,"")</f>
        <v>143</v>
      </c>
      <c r="W144" s="71" t="str">
        <f aca="false">IF(V144="","",IF(V144&lt;=Settings!$B$11,"1 - Fix first",IF(V144&lt;=Settings!$B$12,"2 - Review","3 - Monitor")))</f>
        <v>3 - Monitor</v>
      </c>
      <c r="X144" s="71" t="str">
        <f aca="false">IF(AND(E144&gt;=Settings!$B$4,AF144&gt;=Settings!$B$5,O144&gt;=Settings!$B$6),"HIGH RATE","")</f>
        <v/>
      </c>
      <c r="Y144" s="71" t="n">
        <f aca="false">IF(F144&gt;0,RANK(F144,$F$2:$F$1780)+COUNTIF($F$2:F144,F144)-1,"")</f>
        <v>79</v>
      </c>
      <c r="Z144" s="71" t="n">
        <f aca="false">IF(H144&gt;0,RANK(H144,$H$2:$H$1780)+COUNTIF($H$2:H144,H144)-1,"")</f>
        <v>58</v>
      </c>
      <c r="AA144" s="71" t="n">
        <f aca="false">IF(AC144="","",RANK(AC144,$AC$2:$AC$1780)+COUNTIF($AC$2:AC144,AC144)-1)</f>
        <v>125</v>
      </c>
      <c r="AB144" s="71" t="str">
        <f aca="false">IF(AD144="","",RANK(AD144,$AD$2:$AD$1780)+COUNTIF($AD$2:AD144,AD144)-1)</f>
        <v/>
      </c>
      <c r="AC144" s="71" t="n">
        <f aca="false">IF(AND(AF144&gt;0,E144&gt;=Settings!$B$4),ROUND(J144,10),"")</f>
        <v>0.0714285714</v>
      </c>
      <c r="AD144" s="71" t="str">
        <f aca="false">IF(X144="HIGH RATE",ROUND(O144,10),"")</f>
        <v/>
      </c>
      <c r="AE144" s="71" t="s">
        <v>60</v>
      </c>
      <c r="AF144" s="73" t="n">
        <f aca="false">SUMIFS(Detail!$L$2:$L$9168,Detail!$C$2:$C$9168,$A144)</f>
        <v>5</v>
      </c>
      <c r="AG144" s="74" t="n">
        <f aca="false">SUMIFS(Detail!$N$2:$N$9168,Detail!$C$2:$C$9168,$A144)</f>
        <v>395.92</v>
      </c>
    </row>
    <row r="145" customFormat="false" ht="15" hidden="false" customHeight="false" outlineLevel="0" collapsed="false">
      <c r="A145" s="71" t="s">
        <v>128</v>
      </c>
      <c r="B145" s="71" t="s">
        <v>2560</v>
      </c>
      <c r="C145" s="71" t="s">
        <v>221</v>
      </c>
      <c r="D145" s="71" t="str">
        <f aca="false">IFERROR(INDEX('Brand Map'!$B$4:$B$125,MATCH(C145,'Brand Map'!$A$4:$A$125,0)),"Other")</f>
        <v>DC</v>
      </c>
      <c r="E145" s="73" t="n">
        <f aca="false">SUMIFS(Detail!$K$2:$K$9168,Detail!$C$2:$C$9168,$A145)</f>
        <v>997</v>
      </c>
      <c r="F145" s="73" t="n">
        <f aca="false">SUMIFS(Detail!$E$2:$E$9168,Detail!$C$2:$C$9168,$A145)</f>
        <v>60</v>
      </c>
      <c r="G145" s="74" t="n">
        <f aca="false">SUMIFS(Detail!$M$2:$M$9168,Detail!$C$2:$C$9168,$A145)</f>
        <v>74888.84</v>
      </c>
      <c r="H145" s="74" t="n">
        <f aca="false">SUMIFS(Detail!$D$2:$D$9168,Detail!$C$2:$C$9168,$A145)</f>
        <v>4255.73</v>
      </c>
      <c r="I145" s="74" t="n">
        <v>145068.57</v>
      </c>
      <c r="J145" s="51" t="n">
        <f aca="false">IF(E145&gt;0,AF145/E145,0)</f>
        <v>0.0481444332998997</v>
      </c>
      <c r="K145" s="51" t="n">
        <f aca="false">IF(G145&gt;0,AG145/G145,0)</f>
        <v>0.0440522246038262</v>
      </c>
      <c r="L145" s="75" t="n">
        <f aca="false">H145/Settings!$B$16</f>
        <v>0.00850518895408038</v>
      </c>
      <c r="M145" s="76" t="n">
        <f aca="false">H145/Settings!$B$20</f>
        <v>0.000330381631470602</v>
      </c>
      <c r="N145" s="77" t="n">
        <f aca="false">E145*Settings!$B$3</f>
        <v>74.635375997284</v>
      </c>
      <c r="O145" s="77" t="n">
        <f aca="false">IF(E145&gt;0,(AF145-N145)/SQRT(E145*Settings!$B$3*(1-Settings!$B$3)),0)</f>
        <v>-3.20540366807714</v>
      </c>
      <c r="P145" s="77" t="n">
        <f aca="false">MAX(0,AF145-N145)</f>
        <v>0</v>
      </c>
      <c r="Q145" s="51" t="n">
        <f aca="false">IF(E145&gt;=Settings!$B$4,(AF145+Settings!$B$7*Settings!$B$3)/(E145+Settings!$B$7),Settings!$B$3)</f>
        <v>0.0489248283115349</v>
      </c>
      <c r="R145" s="78" t="n">
        <f aca="false">PERCENTRANK($H$2:$H$1780,H145,6)</f>
        <v>0.986502</v>
      </c>
      <c r="S145" s="78" t="n">
        <f aca="false">PERCENTRANK($Q$2:$Q$1780,Q145,6)</f>
        <v>0.0123735</v>
      </c>
      <c r="T145" s="78" t="n">
        <f aca="false">PERCENTRANK($F$2:$F$1780,F145,6)</f>
        <v>0.982002</v>
      </c>
      <c r="U145" s="79" t="n">
        <f aca="false">IF(F145&gt;0,ROUND((Settings!$B$8*T145+Settings!$B$9*R145+Settings!$B$10*S145)/SUM(Settings!$B$8:$B$10),10),0)</f>
        <v>0.6602925</v>
      </c>
      <c r="V145" s="71" t="n">
        <f aca="false">IF(U145&gt;0,RANK(U145,$U$2:$U$1780)+COUNTIF($U$2:U145,U145)-1,"")</f>
        <v>144</v>
      </c>
      <c r="W145" s="71" t="str">
        <f aca="false">IF(V145="","",IF(V145&lt;=Settings!$B$11,"1 - Fix first",IF(V145&lt;=Settings!$B$12,"2 - Review","3 - Monitor")))</f>
        <v>3 - Monitor</v>
      </c>
      <c r="X145" s="71" t="str">
        <f aca="false">IF(AND(E145&gt;=Settings!$B$4,AF145&gt;=Settings!$B$5,O145&gt;=Settings!$B$6),"HIGH RATE","")</f>
        <v/>
      </c>
      <c r="Y145" s="71" t="n">
        <f aca="false">IF(F145&gt;0,RANK(F145,$F$2:$F$1780)+COUNTIF($F$2:F145,F145)-1,"")</f>
        <v>33</v>
      </c>
      <c r="Z145" s="71" t="n">
        <f aca="false">IF(H145&gt;0,RANK(H145,$H$2:$H$1780)+COUNTIF($H$2:H145,H145)-1,"")</f>
        <v>25</v>
      </c>
      <c r="AA145" s="71" t="n">
        <f aca="false">IF(AC145="","",RANK(AC145,$AC$2:$AC$1780)+COUNTIF($AC$2:AC145,AC145)-1)</f>
        <v>195</v>
      </c>
      <c r="AB145" s="71" t="str">
        <f aca="false">IF(AD145="","",RANK(AD145,$AD$2:$AD$1780)+COUNTIF($AD$2:AD145,AD145)-1)</f>
        <v/>
      </c>
      <c r="AC145" s="71" t="n">
        <f aca="false">IF(AND(AF145&gt;0,E145&gt;=Settings!$B$4),ROUND(J145,10),"")</f>
        <v>0.0481444333</v>
      </c>
      <c r="AD145" s="71" t="str">
        <f aca="false">IF(X145="HIGH RATE",ROUND(O145,10),"")</f>
        <v/>
      </c>
      <c r="AE145" s="71" t="s">
        <v>59</v>
      </c>
      <c r="AF145" s="73" t="n">
        <f aca="false">SUMIFS(Detail!$L$2:$L$9168,Detail!$C$2:$C$9168,$A145)</f>
        <v>48</v>
      </c>
      <c r="AG145" s="74" t="n">
        <f aca="false">SUMIFS(Detail!$N$2:$N$9168,Detail!$C$2:$C$9168,$A145)</f>
        <v>3299.02</v>
      </c>
    </row>
    <row r="146" customFormat="false" ht="15" hidden="false" customHeight="false" outlineLevel="0" collapsed="false">
      <c r="A146" s="71" t="s">
        <v>1322</v>
      </c>
      <c r="B146" s="71" t="s">
        <v>2616</v>
      </c>
      <c r="C146" s="71" t="s">
        <v>217</v>
      </c>
      <c r="D146" s="71" t="str">
        <f aca="false">IFERROR(INDEX('Brand Map'!$B$4:$B$125,MATCH(C146,'Brand Map'!$A$4:$A$125,0)),"Other")</f>
        <v>AUMJ</v>
      </c>
      <c r="E146" s="73" t="n">
        <f aca="false">SUMIFS(Detail!$K$2:$K$9168,Detail!$C$2:$C$9168,$A146)</f>
        <v>73</v>
      </c>
      <c r="F146" s="73" t="n">
        <f aca="false">SUMIFS(Detail!$E$2:$E$9168,Detail!$C$2:$C$9168,$A146)</f>
        <v>27</v>
      </c>
      <c r="G146" s="74" t="n">
        <f aca="false">SUMIFS(Detail!$M$2:$M$9168,Detail!$C$2:$C$9168,$A146)</f>
        <v>4550.14</v>
      </c>
      <c r="H146" s="74" t="n">
        <f aca="false">SUMIFS(Detail!$D$2:$D$9168,Detail!$C$2:$C$9168,$A146)</f>
        <v>2469.52</v>
      </c>
      <c r="I146" s="74" t="n">
        <v>49225.19</v>
      </c>
      <c r="J146" s="51" t="n">
        <f aca="false">IF(E146&gt;0,AF146/E146,0)</f>
        <v>0.0547945205479452</v>
      </c>
      <c r="K146" s="51" t="n">
        <f aca="false">IF(G146&gt;0,AG146/G146,0)</f>
        <v>0.0470666836624807</v>
      </c>
      <c r="L146" s="75" t="n">
        <f aca="false">H146/Settings!$B$16</f>
        <v>0.00493540103011248</v>
      </c>
      <c r="M146" s="76" t="n">
        <f aca="false">H146/Settings!$B$20</f>
        <v>0.000191714240929119</v>
      </c>
      <c r="N146" s="77" t="n">
        <f aca="false">E146*Settings!$B$3</f>
        <v>5.46477677813614</v>
      </c>
      <c r="O146" s="77" t="n">
        <f aca="false">IF(E146&gt;0,(AF146-N146)/SQRT(E146*Settings!$B$3*(1-Settings!$B$3)),0)</f>
        <v>-0.651450606966176</v>
      </c>
      <c r="P146" s="77" t="n">
        <f aca="false">MAX(0,AF146-N146)</f>
        <v>0</v>
      </c>
      <c r="Q146" s="51" t="n">
        <f aca="false">IF(E146&gt;=Settings!$B$4,(AF146+Settings!$B$7*Settings!$B$3)/(E146+Settings!$B$7),Settings!$B$3)</f>
        <v>0.0606388220965666</v>
      </c>
      <c r="R146" s="78" t="n">
        <f aca="false">PERCENTRANK($H$2:$H$1780,H146,6)</f>
        <v>0.973003</v>
      </c>
      <c r="S146" s="78" t="n">
        <f aca="false">PERCENTRANK($Q$2:$Q$1780,Q146,6)</f>
        <v>0.0343082</v>
      </c>
      <c r="T146" s="78" t="n">
        <f aca="false">PERCENTRANK($F$2:$F$1780,F146,6)</f>
        <v>0.96063</v>
      </c>
      <c r="U146" s="79" t="n">
        <f aca="false">IF(F146&gt;0,ROUND((Settings!$B$8*T146+Settings!$B$9*R146+Settings!$B$10*S146)/SUM(Settings!$B$8:$B$10),10),0)</f>
        <v>0.6559804</v>
      </c>
      <c r="V146" s="71" t="n">
        <f aca="false">IF(U146&gt;0,RANK(U146,$U$2:$U$1780)+COUNTIF($U$2:U146,U146)-1,"")</f>
        <v>145</v>
      </c>
      <c r="W146" s="71" t="str">
        <f aca="false">IF(V146="","",IF(V146&lt;=Settings!$B$11,"1 - Fix first",IF(V146&lt;=Settings!$B$12,"2 - Review","3 - Monitor")))</f>
        <v>3 - Monitor</v>
      </c>
      <c r="X146" s="71" t="str">
        <f aca="false">IF(AND(E146&gt;=Settings!$B$4,AF146&gt;=Settings!$B$5,O146&gt;=Settings!$B$6),"HIGH RATE","")</f>
        <v/>
      </c>
      <c r="Y146" s="71" t="n">
        <f aca="false">IF(F146&gt;0,RANK(F146,$F$2:$F$1780)+COUNTIF($F$2:F146,F146)-1,"")</f>
        <v>71</v>
      </c>
      <c r="Z146" s="71" t="n">
        <f aca="false">IF(H146&gt;0,RANK(H146,$H$2:$H$1780)+COUNTIF($H$2:H146,H146)-1,"")</f>
        <v>49</v>
      </c>
      <c r="AA146" s="71" t="n">
        <f aca="false">IF(AC146="","",RANK(AC146,$AC$2:$AC$1780)+COUNTIF($AC$2:AC146,AC146)-1)</f>
        <v>175</v>
      </c>
      <c r="AB146" s="71" t="str">
        <f aca="false">IF(AD146="","",RANK(AD146,$AD$2:$AD$1780)+COUNTIF($AD$2:AD146,AD146)-1)</f>
        <v/>
      </c>
      <c r="AC146" s="71" t="n">
        <f aca="false">IF(AND(AF146&gt;0,E146&gt;=Settings!$B$4),ROUND(J146,10),"")</f>
        <v>0.0547945205</v>
      </c>
      <c r="AD146" s="71" t="str">
        <f aca="false">IF(X146="HIGH RATE",ROUND(O146,10),"")</f>
        <v/>
      </c>
      <c r="AE146" s="71" t="s">
        <v>60</v>
      </c>
      <c r="AF146" s="73" t="n">
        <f aca="false">SUMIFS(Detail!$L$2:$L$9168,Detail!$C$2:$C$9168,$A146)</f>
        <v>4</v>
      </c>
      <c r="AG146" s="74" t="n">
        <f aca="false">SUMIFS(Detail!$N$2:$N$9168,Detail!$C$2:$C$9168,$A146)</f>
        <v>214.16</v>
      </c>
    </row>
    <row r="147" customFormat="false" ht="15" hidden="false" customHeight="false" outlineLevel="0" collapsed="false">
      <c r="A147" s="71" t="s">
        <v>995</v>
      </c>
      <c r="B147" s="71" t="s">
        <v>2617</v>
      </c>
      <c r="C147" s="71" t="s">
        <v>213</v>
      </c>
      <c r="D147" s="71" t="str">
        <f aca="false">IFERROR(INDEX('Brand Map'!$B$4:$B$125,MATCH(C147,'Brand Map'!$A$4:$A$125,0)),"Other")</f>
        <v>AU</v>
      </c>
      <c r="E147" s="73" t="n">
        <f aca="false">SUMIFS(Detail!$K$2:$K$9168,Detail!$C$2:$C$9168,$A147)</f>
        <v>364</v>
      </c>
      <c r="F147" s="73" t="n">
        <f aca="false">SUMIFS(Detail!$E$2:$E$9168,Detail!$C$2:$C$9168,$A147)</f>
        <v>30</v>
      </c>
      <c r="G147" s="74" t="n">
        <f aca="false">SUMIFS(Detail!$M$2:$M$9168,Detail!$C$2:$C$9168,$A147)</f>
        <v>18740.99</v>
      </c>
      <c r="H147" s="74" t="n">
        <f aca="false">SUMIFS(Detail!$D$2:$D$9168,Detail!$C$2:$C$9168,$A147)</f>
        <v>1592.51</v>
      </c>
      <c r="I147" s="74" t="n">
        <v>32872.9</v>
      </c>
      <c r="J147" s="51" t="n">
        <f aca="false">IF(E147&gt;0,AF147/E147,0)</f>
        <v>0.0659340659340659</v>
      </c>
      <c r="K147" s="51" t="n">
        <f aca="false">IF(G147&gt;0,AG147/G147,0)</f>
        <v>0.0632586645636116</v>
      </c>
      <c r="L147" s="75" t="n">
        <f aca="false">H147/Settings!$B$16</f>
        <v>0.00318267335128463</v>
      </c>
      <c r="M147" s="76" t="n">
        <f aca="false">H147/Settings!$B$20</f>
        <v>0.000123630035724364</v>
      </c>
      <c r="N147" s="77" t="n">
        <f aca="false">E147*Settings!$B$3</f>
        <v>27.2490239348158</v>
      </c>
      <c r="O147" s="77" t="n">
        <f aca="false">IF(E147&gt;0,(AF147-N147)/SQRT(E147*Settings!$B$3*(1-Settings!$B$3)),0)</f>
        <v>-0.647103420939058</v>
      </c>
      <c r="P147" s="77" t="n">
        <f aca="false">MAX(0,AF147-N147)</f>
        <v>0</v>
      </c>
      <c r="Q147" s="51" t="n">
        <f aca="false">IF(E147&gt;=Settings!$B$4,(AF147+Settings!$B$7*Settings!$B$3)/(E147+Settings!$B$7),Settings!$B$3)</f>
        <v>0.0666137022232141</v>
      </c>
      <c r="R147" s="78" t="n">
        <f aca="false">PERCENTRANK($H$2:$H$1780,H147,6)</f>
        <v>0.961192</v>
      </c>
      <c r="S147" s="78" t="n">
        <f aca="false">PERCENTRANK($Q$2:$Q$1780,Q147,6)</f>
        <v>0.0433071</v>
      </c>
      <c r="T147" s="78" t="n">
        <f aca="false">PERCENTRANK($F$2:$F$1780,F147,6)</f>
        <v>0.963442</v>
      </c>
      <c r="U147" s="79" t="n">
        <f aca="false">IF(F147&gt;0,ROUND((Settings!$B$8*T147+Settings!$B$9*R147+Settings!$B$10*S147)/SUM(Settings!$B$8:$B$10),10),0)</f>
        <v>0.6559803667</v>
      </c>
      <c r="V147" s="71" t="n">
        <f aca="false">IF(U147&gt;0,RANK(U147,$U$2:$U$1780)+COUNTIF($U$2:U147,U147)-1,"")</f>
        <v>146</v>
      </c>
      <c r="W147" s="71" t="str">
        <f aca="false">IF(V147="","",IF(V147&lt;=Settings!$B$11,"1 - Fix first",IF(V147&lt;=Settings!$B$12,"2 - Review","3 - Monitor")))</f>
        <v>3 - Monitor</v>
      </c>
      <c r="X147" s="71" t="str">
        <f aca="false">IF(AND(E147&gt;=Settings!$B$4,AF147&gt;=Settings!$B$5,O147&gt;=Settings!$B$6),"HIGH RATE","")</f>
        <v/>
      </c>
      <c r="Y147" s="71" t="n">
        <f aca="false">IF(F147&gt;0,RANK(F147,$F$2:$F$1780)+COUNTIF($F$2:F147,F147)-1,"")</f>
        <v>65</v>
      </c>
      <c r="Z147" s="71" t="n">
        <f aca="false">IF(H147&gt;0,RANK(H147,$H$2:$H$1780)+COUNTIF($H$2:H147,H147)-1,"")</f>
        <v>70</v>
      </c>
      <c r="AA147" s="71" t="n">
        <f aca="false">IF(AC147="","",RANK(AC147,$AC$2:$AC$1780)+COUNTIF($AC$2:AC147,AC147)-1)</f>
        <v>148</v>
      </c>
      <c r="AB147" s="71" t="str">
        <f aca="false">IF(AD147="","",RANK(AD147,$AD$2:$AD$1780)+COUNTIF($AD$2:AD147,AD147)-1)</f>
        <v/>
      </c>
      <c r="AC147" s="71" t="n">
        <f aca="false">IF(AND(AF147&gt;0,E147&gt;=Settings!$B$4),ROUND(J147,10),"")</f>
        <v>0.0659340659</v>
      </c>
      <c r="AD147" s="71" t="str">
        <f aca="false">IF(X147="HIGH RATE",ROUND(O147,10),"")</f>
        <v/>
      </c>
      <c r="AE147" s="71" t="s">
        <v>59</v>
      </c>
      <c r="AF147" s="73" t="n">
        <f aca="false">SUMIFS(Detail!$L$2:$L$9168,Detail!$C$2:$C$9168,$A147)</f>
        <v>24</v>
      </c>
      <c r="AG147" s="74" t="n">
        <f aca="false">SUMIFS(Detail!$N$2:$N$9168,Detail!$C$2:$C$9168,$A147)</f>
        <v>1185.53</v>
      </c>
    </row>
    <row r="148" customFormat="false" ht="15" hidden="false" customHeight="false" outlineLevel="0" collapsed="false">
      <c r="A148" s="71" t="s">
        <v>2183</v>
      </c>
      <c r="B148" s="71" t="s">
        <v>2618</v>
      </c>
      <c r="C148" s="71" t="s">
        <v>213</v>
      </c>
      <c r="D148" s="71" t="str">
        <f aca="false">IFERROR(INDEX('Brand Map'!$B$4:$B$125,MATCH(C148,'Brand Map'!$A$4:$A$125,0)),"Other")</f>
        <v>AU</v>
      </c>
      <c r="E148" s="73" t="n">
        <f aca="false">SUMIFS(Detail!$K$2:$K$9168,Detail!$C$2:$C$9168,$A148)</f>
        <v>454</v>
      </c>
      <c r="F148" s="73" t="n">
        <f aca="false">SUMIFS(Detail!$E$2:$E$9168,Detail!$C$2:$C$9168,$A148)</f>
        <v>30</v>
      </c>
      <c r="G148" s="74" t="n">
        <f aca="false">SUMIFS(Detail!$M$2:$M$9168,Detail!$C$2:$C$9168,$A148)</f>
        <v>31388.17</v>
      </c>
      <c r="H148" s="74" t="n">
        <f aca="false">SUMIFS(Detail!$D$2:$D$9168,Detail!$C$2:$C$9168,$A148)</f>
        <v>1929.03</v>
      </c>
      <c r="I148" s="74" t="n">
        <v>41924.09</v>
      </c>
      <c r="J148" s="51" t="n">
        <f aca="false">IF(E148&gt;0,AF148/E148,0)</f>
        <v>0.0594713656387665</v>
      </c>
      <c r="K148" s="51" t="n">
        <f aca="false">IF(G148&gt;0,AG148/G148,0)</f>
        <v>0.0559433697472647</v>
      </c>
      <c r="L148" s="75" t="n">
        <f aca="false">H148/Settings!$B$16</f>
        <v>0.00385521747105424</v>
      </c>
      <c r="M148" s="76" t="n">
        <f aca="false">H148/Settings!$B$20</f>
        <v>0.000149754819632762</v>
      </c>
      <c r="N148" s="77" t="n">
        <f aca="false">E148*Settings!$B$3</f>
        <v>33.9864199626549</v>
      </c>
      <c r="O148" s="77" t="n">
        <f aca="false">IF(E148&gt;0,(AF148-N148)/SQRT(E148*Settings!$B$3*(1-Settings!$B$3)),0)</f>
        <v>-1.24594318376553</v>
      </c>
      <c r="P148" s="77" t="n">
        <f aca="false">MAX(0,AF148-N148)</f>
        <v>0</v>
      </c>
      <c r="Q148" s="51" t="n">
        <f aca="false">IF(E148&gt;=Settings!$B$4,(AF148+Settings!$B$7*Settings!$B$3)/(E148+Settings!$B$7),Settings!$B$3)</f>
        <v>0.0604252038759222</v>
      </c>
      <c r="R148" s="78" t="n">
        <f aca="false">PERCENTRANK($H$2:$H$1780,H148,6)</f>
        <v>0.965692</v>
      </c>
      <c r="S148" s="78" t="n">
        <f aca="false">PERCENTRANK($Q$2:$Q$1780,Q148,6)</f>
        <v>0.0331834</v>
      </c>
      <c r="T148" s="78" t="n">
        <f aca="false">PERCENTRANK($F$2:$F$1780,F148,6)</f>
        <v>0.963442</v>
      </c>
      <c r="U148" s="79" t="n">
        <f aca="false">IF(F148&gt;0,ROUND((Settings!$B$8*T148+Settings!$B$9*R148+Settings!$B$10*S148)/SUM(Settings!$B$8:$B$10),10),0)</f>
        <v>0.6541058</v>
      </c>
      <c r="V148" s="71" t="n">
        <f aca="false">IF(U148&gt;0,RANK(U148,$U$2:$U$1780)+COUNTIF($U$2:U148,U148)-1,"")</f>
        <v>147</v>
      </c>
      <c r="W148" s="71" t="str">
        <f aca="false">IF(V148="","",IF(V148&lt;=Settings!$B$11,"1 - Fix first",IF(V148&lt;=Settings!$B$12,"2 - Review","3 - Monitor")))</f>
        <v>3 - Monitor</v>
      </c>
      <c r="X148" s="71" t="str">
        <f aca="false">IF(AND(E148&gt;=Settings!$B$4,AF148&gt;=Settings!$B$5,O148&gt;=Settings!$B$6),"HIGH RATE","")</f>
        <v/>
      </c>
      <c r="Y148" s="71" t="n">
        <f aca="false">IF(F148&gt;0,RANK(F148,$F$2:$F$1780)+COUNTIF($F$2:F148,F148)-1,"")</f>
        <v>66</v>
      </c>
      <c r="Z148" s="71" t="n">
        <f aca="false">IF(H148&gt;0,RANK(H148,$H$2:$H$1780)+COUNTIF($H$2:H148,H148)-1,"")</f>
        <v>62</v>
      </c>
      <c r="AA148" s="71" t="n">
        <f aca="false">IF(AC148="","",RANK(AC148,$AC$2:$AC$1780)+COUNTIF($AC$2:AC148,AC148)-1)</f>
        <v>162</v>
      </c>
      <c r="AB148" s="71" t="str">
        <f aca="false">IF(AD148="","",RANK(AD148,$AD$2:$AD$1780)+COUNTIF($AD$2:AD148,AD148)-1)</f>
        <v/>
      </c>
      <c r="AC148" s="71" t="n">
        <f aca="false">IF(AND(AF148&gt;0,E148&gt;=Settings!$B$4),ROUND(J148,10),"")</f>
        <v>0.0594713656</v>
      </c>
      <c r="AD148" s="71" t="str">
        <f aca="false">IF(X148="HIGH RATE",ROUND(O148,10),"")</f>
        <v/>
      </c>
      <c r="AE148" s="71" t="s">
        <v>59</v>
      </c>
      <c r="AF148" s="73" t="n">
        <f aca="false">SUMIFS(Detail!$L$2:$L$9168,Detail!$C$2:$C$9168,$A148)</f>
        <v>27</v>
      </c>
      <c r="AG148" s="74" t="n">
        <f aca="false">SUMIFS(Detail!$N$2:$N$9168,Detail!$C$2:$C$9168,$A148)</f>
        <v>1755.96</v>
      </c>
    </row>
    <row r="149" customFormat="false" ht="15" hidden="false" customHeight="false" outlineLevel="0" collapsed="false">
      <c r="A149" s="71" t="s">
        <v>1252</v>
      </c>
      <c r="B149" s="71" t="s">
        <v>2619</v>
      </c>
      <c r="C149" s="71" t="s">
        <v>253</v>
      </c>
      <c r="D149" s="71" t="str">
        <f aca="false">IFERROR(INDEX('Brand Map'!$B$4:$B$125,MATCH(C149,'Brand Map'!$A$4:$A$125,0)),"Other")</f>
        <v>AUBC</v>
      </c>
      <c r="E149" s="73" t="n">
        <f aca="false">SUMIFS(Detail!$K$2:$K$9168,Detail!$C$2:$C$9168,$A149)</f>
        <v>233</v>
      </c>
      <c r="F149" s="73" t="n">
        <f aca="false">SUMIFS(Detail!$E$2:$E$9168,Detail!$C$2:$C$9168,$A149)</f>
        <v>23</v>
      </c>
      <c r="G149" s="74" t="n">
        <f aca="false">SUMIFS(Detail!$M$2:$M$9168,Detail!$C$2:$C$9168,$A149)</f>
        <v>21000.36</v>
      </c>
      <c r="H149" s="74" t="n">
        <f aca="false">SUMIFS(Detail!$D$2:$D$9168,Detail!$C$2:$C$9168,$A149)</f>
        <v>2285.51</v>
      </c>
      <c r="I149" s="74" t="n">
        <v>46430.42</v>
      </c>
      <c r="J149" s="51" t="n">
        <f aca="false">IF(E149&gt;0,AF149/E149,0)</f>
        <v>0.0600858369098712</v>
      </c>
      <c r="K149" s="51" t="n">
        <f aca="false">IF(G149&gt;0,AG149/G149,0)</f>
        <v>0.0577028203326038</v>
      </c>
      <c r="L149" s="75" t="n">
        <f aca="false">H149/Settings!$B$16</f>
        <v>0.0045676521786956</v>
      </c>
      <c r="M149" s="76" t="n">
        <f aca="false">H149/Settings!$B$20</f>
        <v>0.000177429142013797</v>
      </c>
      <c r="N149" s="77" t="n">
        <f aca="false">E149*Settings!$B$3</f>
        <v>17.4423697165167</v>
      </c>
      <c r="O149" s="77" t="n">
        <f aca="false">IF(E149&gt;0,(AF149-N149)/SQRT(E149*Settings!$B$3*(1-Settings!$B$3)),0)</f>
        <v>-0.856941210851631</v>
      </c>
      <c r="P149" s="77" t="n">
        <f aca="false">MAX(0,AF149-N149)</f>
        <v>0</v>
      </c>
      <c r="Q149" s="51" t="n">
        <f aca="false">IF(E149&gt;=Settings!$B$4,(AF149+Settings!$B$7*Settings!$B$3)/(E149+Settings!$B$7),Settings!$B$3)</f>
        <v>0.0617710976271725</v>
      </c>
      <c r="R149" s="78" t="n">
        <f aca="false">PERCENTRANK($H$2:$H$1780,H149,6)</f>
        <v>0.969629</v>
      </c>
      <c r="S149" s="78" t="n">
        <f aca="false">PERCENTRANK($Q$2:$Q$1780,Q149,6)</f>
        <v>0.0365579</v>
      </c>
      <c r="T149" s="78" t="n">
        <f aca="false">PERCENTRANK($F$2:$F$1780,F149,6)</f>
        <v>0.955006</v>
      </c>
      <c r="U149" s="79" t="n">
        <f aca="false">IF(F149&gt;0,ROUND((Settings!$B$8*T149+Settings!$B$9*R149+Settings!$B$10*S149)/SUM(Settings!$B$8:$B$10),10),0)</f>
        <v>0.6537309667</v>
      </c>
      <c r="V149" s="71" t="n">
        <f aca="false">IF(U149&gt;0,RANK(U149,$U$2:$U$1780)+COUNTIF($U$2:U149,U149)-1,"")</f>
        <v>148</v>
      </c>
      <c r="W149" s="71" t="str">
        <f aca="false">IF(V149="","",IF(V149&lt;=Settings!$B$11,"1 - Fix first",IF(V149&lt;=Settings!$B$12,"2 - Review","3 - Monitor")))</f>
        <v>3 - Monitor</v>
      </c>
      <c r="X149" s="71" t="str">
        <f aca="false">IF(AND(E149&gt;=Settings!$B$4,AF149&gt;=Settings!$B$5,O149&gt;=Settings!$B$6),"HIGH RATE","")</f>
        <v/>
      </c>
      <c r="Y149" s="71" t="n">
        <f aca="false">IF(F149&gt;0,RANK(F149,$F$2:$F$1780)+COUNTIF($F$2:F149,F149)-1,"")</f>
        <v>81</v>
      </c>
      <c r="Z149" s="71" t="n">
        <f aca="false">IF(H149&gt;0,RANK(H149,$H$2:$H$1780)+COUNTIF($H$2:H149,H149)-1,"")</f>
        <v>55</v>
      </c>
      <c r="AA149" s="71" t="n">
        <f aca="false">IF(AC149="","",RANK(AC149,$AC$2:$AC$1780)+COUNTIF($AC$2:AC149,AC149)-1)</f>
        <v>161</v>
      </c>
      <c r="AB149" s="71" t="str">
        <f aca="false">IF(AD149="","",RANK(AD149,$AD$2:$AD$1780)+COUNTIF($AD$2:AD149,AD149)-1)</f>
        <v/>
      </c>
      <c r="AC149" s="71" t="n">
        <f aca="false">IF(AND(AF149&gt;0,E149&gt;=Settings!$B$4),ROUND(J149,10),"")</f>
        <v>0.0600858369</v>
      </c>
      <c r="AD149" s="71" t="str">
        <f aca="false">IF(X149="HIGH RATE",ROUND(O149,10),"")</f>
        <v/>
      </c>
      <c r="AE149" s="71" t="s">
        <v>60</v>
      </c>
      <c r="AF149" s="73" t="n">
        <f aca="false">SUMIFS(Detail!$L$2:$L$9168,Detail!$C$2:$C$9168,$A149)</f>
        <v>14</v>
      </c>
      <c r="AG149" s="74" t="n">
        <f aca="false">SUMIFS(Detail!$N$2:$N$9168,Detail!$C$2:$C$9168,$A149)</f>
        <v>1211.78</v>
      </c>
    </row>
    <row r="150" customFormat="false" ht="15" hidden="false" customHeight="false" outlineLevel="0" collapsed="false">
      <c r="A150" s="71" t="s">
        <v>595</v>
      </c>
      <c r="B150" s="71" t="s">
        <v>596</v>
      </c>
      <c r="C150" s="71" t="s">
        <v>289</v>
      </c>
      <c r="D150" s="71" t="str">
        <f aca="false">IFERROR(INDEX('Brand Map'!$B$4:$B$125,MATCH(C150,'Brand Map'!$A$4:$A$125,0)),"Other")</f>
        <v>AUSTRT</v>
      </c>
      <c r="E150" s="73" t="n">
        <f aca="false">SUMIFS(Detail!$K$2:$K$9168,Detail!$C$2:$C$9168,$A150)</f>
        <v>179</v>
      </c>
      <c r="F150" s="73" t="n">
        <f aca="false">SUMIFS(Detail!$E$2:$E$9168,Detail!$C$2:$C$9168,$A150)</f>
        <v>43</v>
      </c>
      <c r="G150" s="74" t="n">
        <f aca="false">SUMIFS(Detail!$M$2:$M$9168,Detail!$C$2:$C$9168,$A150)</f>
        <v>6686.8</v>
      </c>
      <c r="H150" s="74" t="n">
        <f aca="false">SUMIFS(Detail!$D$2:$D$9168,Detail!$C$2:$C$9168,$A150)</f>
        <v>1542.65</v>
      </c>
      <c r="I150" s="74" t="n">
        <v>42090.76</v>
      </c>
      <c r="J150" s="51" t="n">
        <f aca="false">IF(E150&gt;0,AF150/E150,0)</f>
        <v>0.0502793296089386</v>
      </c>
      <c r="K150" s="51" t="n">
        <f aca="false">IF(G150&gt;0,AG150/G150,0)</f>
        <v>0.0444368008613986</v>
      </c>
      <c r="L150" s="75" t="n">
        <f aca="false">H150/Settings!$B$16</f>
        <v>0.00308302682266311</v>
      </c>
      <c r="M150" s="76" t="n">
        <f aca="false">H150/Settings!$B$20</f>
        <v>0.000119759294830293</v>
      </c>
      <c r="N150" s="77" t="n">
        <f aca="false">E150*Settings!$B$3</f>
        <v>13.3999320998133</v>
      </c>
      <c r="O150" s="77" t="n">
        <f aca="false">IF(E150&gt;0,(AF150-N150)/SQRT(E150*Settings!$B$3*(1-Settings!$B$3)),0)</f>
        <v>-1.24965731533114</v>
      </c>
      <c r="P150" s="77" t="n">
        <f aca="false">MAX(0,AF150-N150)</f>
        <v>0</v>
      </c>
      <c r="Q150" s="51" t="n">
        <f aca="false">IF(E150&gt;=Settings!$B$4,(AF150+Settings!$B$7*Settings!$B$3)/(E150+Settings!$B$7),Settings!$B$3)</f>
        <v>0.0538076491672075</v>
      </c>
      <c r="R150" s="78" t="n">
        <f aca="false">PERCENTRANK($H$2:$H$1780,H150,6)</f>
        <v>0.96063</v>
      </c>
      <c r="S150" s="78" t="n">
        <f aca="false">PERCENTRANK($Q$2:$Q$1780,Q150,6)</f>
        <v>0.0213723</v>
      </c>
      <c r="T150" s="78" t="n">
        <f aca="false">PERCENTRANK($F$2:$F$1780,F150,6)</f>
        <v>0.976378</v>
      </c>
      <c r="U150" s="79" t="n">
        <f aca="false">IF(F150&gt;0,ROUND((Settings!$B$8*T150+Settings!$B$9*R150+Settings!$B$10*S150)/SUM(Settings!$B$8:$B$10),10),0)</f>
        <v>0.6527934333</v>
      </c>
      <c r="V150" s="71" t="n">
        <f aca="false">IF(U150&gt;0,RANK(U150,$U$2:$U$1780)+COUNTIF($U$2:U150,U150)-1,"")</f>
        <v>149</v>
      </c>
      <c r="W150" s="71" t="str">
        <f aca="false">IF(V150="","",IF(V150&lt;=Settings!$B$11,"1 - Fix first",IF(V150&lt;=Settings!$B$12,"2 - Review","3 - Monitor")))</f>
        <v>3 - Monitor</v>
      </c>
      <c r="X150" s="71" t="str">
        <f aca="false">IF(AND(E150&gt;=Settings!$B$4,AF150&gt;=Settings!$B$5,O150&gt;=Settings!$B$6),"HIGH RATE","")</f>
        <v/>
      </c>
      <c r="Y150" s="71" t="n">
        <f aca="false">IF(F150&gt;0,RANK(F150,$F$2:$F$1780)+COUNTIF($F$2:F150,F150)-1,"")</f>
        <v>43</v>
      </c>
      <c r="Z150" s="71" t="n">
        <f aca="false">IF(H150&gt;0,RANK(H150,$H$2:$H$1780)+COUNTIF($H$2:H150,H150)-1,"")</f>
        <v>71</v>
      </c>
      <c r="AA150" s="71" t="n">
        <f aca="false">IF(AC150="","",RANK(AC150,$AC$2:$AC$1780)+COUNTIF($AC$2:AC150,AC150)-1)</f>
        <v>185</v>
      </c>
      <c r="AB150" s="71" t="str">
        <f aca="false">IF(AD150="","",RANK(AD150,$AD$2:$AD$1780)+COUNTIF($AD$2:AD150,AD150)-1)</f>
        <v/>
      </c>
      <c r="AC150" s="71" t="n">
        <f aca="false">IF(AND(AF150&gt;0,E150&gt;=Settings!$B$4),ROUND(J150,10),"")</f>
        <v>0.0502793296</v>
      </c>
      <c r="AD150" s="71" t="str">
        <f aca="false">IF(X150="HIGH RATE",ROUND(O150,10),"")</f>
        <v/>
      </c>
      <c r="AE150" s="71" t="s">
        <v>60</v>
      </c>
      <c r="AF150" s="73" t="n">
        <f aca="false">SUMIFS(Detail!$L$2:$L$9168,Detail!$C$2:$C$9168,$A150)</f>
        <v>9</v>
      </c>
      <c r="AG150" s="74" t="n">
        <f aca="false">SUMIFS(Detail!$N$2:$N$9168,Detail!$C$2:$C$9168,$A150)</f>
        <v>297.14</v>
      </c>
    </row>
    <row r="151" customFormat="false" ht="15" hidden="false" customHeight="false" outlineLevel="0" collapsed="false">
      <c r="A151" s="71" t="s">
        <v>1479</v>
      </c>
      <c r="B151" s="71" t="s">
        <v>2620</v>
      </c>
      <c r="C151" s="71" t="s">
        <v>213</v>
      </c>
      <c r="D151" s="71" t="str">
        <f aca="false">IFERROR(INDEX('Brand Map'!$B$4:$B$125,MATCH(C151,'Brand Map'!$A$4:$A$125,0)),"Other")</f>
        <v>AU</v>
      </c>
      <c r="E151" s="73" t="n">
        <f aca="false">SUMIFS(Detail!$K$2:$K$9168,Detail!$C$2:$C$9168,$A151)</f>
        <v>618</v>
      </c>
      <c r="F151" s="73" t="n">
        <f aca="false">SUMIFS(Detail!$E$2:$E$9168,Detail!$C$2:$C$9168,$A151)</f>
        <v>34</v>
      </c>
      <c r="G151" s="74" t="n">
        <f aca="false">SUMIFS(Detail!$M$2:$M$9168,Detail!$C$2:$C$9168,$A151)</f>
        <v>38927.75</v>
      </c>
      <c r="H151" s="74" t="n">
        <f aca="false">SUMIFS(Detail!$D$2:$D$9168,Detail!$C$2:$C$9168,$A151)</f>
        <v>2051.32</v>
      </c>
      <c r="I151" s="74" t="n">
        <v>51519.26</v>
      </c>
      <c r="J151" s="51" t="n">
        <f aca="false">IF(E151&gt;0,AF151/E151,0)</f>
        <v>0.0533980582524272</v>
      </c>
      <c r="K151" s="51" t="n">
        <f aca="false">IF(G151&gt;0,AG151/G151,0)</f>
        <v>0.0508405957189922</v>
      </c>
      <c r="L151" s="75" t="n">
        <f aca="false">H151/Settings!$B$16</f>
        <v>0.00409961727019434</v>
      </c>
      <c r="M151" s="76" t="n">
        <f aca="false">H151/Settings!$B$20</f>
        <v>0.000159248459904241</v>
      </c>
      <c r="N151" s="77" t="n">
        <f aca="false">E151*Settings!$B$3</f>
        <v>46.263452724495</v>
      </c>
      <c r="O151" s="77" t="n">
        <f aca="false">IF(E151&gt;0,(AF151-N151)/SQRT(E151*Settings!$B$3*(1-Settings!$B$3)),0)</f>
        <v>-2.02737381548779</v>
      </c>
      <c r="P151" s="77" t="n">
        <f aca="false">MAX(0,AF151-N151)</f>
        <v>0</v>
      </c>
      <c r="Q151" s="51" t="n">
        <f aca="false">IF(E151&gt;=Settings!$B$4,(AF151+Settings!$B$7*Settings!$B$3)/(E151+Settings!$B$7),Settings!$B$3)</f>
        <v>0.054391664623374</v>
      </c>
      <c r="R151" s="78" t="n">
        <f aca="false">PERCENTRANK($H$2:$H$1780,H151,6)</f>
        <v>0.967379</v>
      </c>
      <c r="S151" s="78" t="n">
        <f aca="false">PERCENTRANK($Q$2:$Q$1780,Q151,6)</f>
        <v>0.023622</v>
      </c>
      <c r="T151" s="78" t="n">
        <f aca="false">PERCENTRANK($F$2:$F$1780,F151,6)</f>
        <v>0.966254</v>
      </c>
      <c r="U151" s="79" t="n">
        <f aca="false">IF(F151&gt;0,ROUND((Settings!$B$8*T151+Settings!$B$9*R151+Settings!$B$10*S151)/SUM(Settings!$B$8:$B$10),10),0)</f>
        <v>0.6524183333</v>
      </c>
      <c r="V151" s="71" t="n">
        <f aca="false">IF(U151&gt;0,RANK(U151,$U$2:$U$1780)+COUNTIF($U$2:U151,U151)-1,"")</f>
        <v>150</v>
      </c>
      <c r="W151" s="71" t="str">
        <f aca="false">IF(V151="","",IF(V151&lt;=Settings!$B$11,"1 - Fix first",IF(V151&lt;=Settings!$B$12,"2 - Review","3 - Monitor")))</f>
        <v>3 - Monitor</v>
      </c>
      <c r="X151" s="71" t="str">
        <f aca="false">IF(AND(E151&gt;=Settings!$B$4,AF151&gt;=Settings!$B$5,O151&gt;=Settings!$B$6),"HIGH RATE","")</f>
        <v/>
      </c>
      <c r="Y151" s="71" t="n">
        <f aca="false">IF(F151&gt;0,RANK(F151,$F$2:$F$1780)+COUNTIF($F$2:F151,F151)-1,"")</f>
        <v>60</v>
      </c>
      <c r="Z151" s="71" t="n">
        <f aca="false">IF(H151&gt;0,RANK(H151,$H$2:$H$1780)+COUNTIF($H$2:H151,H151)-1,"")</f>
        <v>59</v>
      </c>
      <c r="AA151" s="71" t="n">
        <f aca="false">IF(AC151="","",RANK(AC151,$AC$2:$AC$1780)+COUNTIF($AC$2:AC151,AC151)-1)</f>
        <v>178</v>
      </c>
      <c r="AB151" s="71" t="str">
        <f aca="false">IF(AD151="","",RANK(AD151,$AD$2:$AD$1780)+COUNTIF($AD$2:AD151,AD151)-1)</f>
        <v/>
      </c>
      <c r="AC151" s="71" t="n">
        <f aca="false">IF(AND(AF151&gt;0,E151&gt;=Settings!$B$4),ROUND(J151,10),"")</f>
        <v>0.0533980583</v>
      </c>
      <c r="AD151" s="71" t="str">
        <f aca="false">IF(X151="HIGH RATE",ROUND(O151,10),"")</f>
        <v/>
      </c>
      <c r="AE151" s="71" t="s">
        <v>59</v>
      </c>
      <c r="AF151" s="73" t="n">
        <f aca="false">SUMIFS(Detail!$L$2:$L$9168,Detail!$C$2:$C$9168,$A151)</f>
        <v>33</v>
      </c>
      <c r="AG151" s="74" t="n">
        <f aca="false">SUMIFS(Detail!$N$2:$N$9168,Detail!$C$2:$C$9168,$A151)</f>
        <v>1979.11</v>
      </c>
    </row>
    <row r="152" customFormat="false" ht="15" hidden="false" customHeight="false" outlineLevel="0" collapsed="false">
      <c r="A152" s="71" t="s">
        <v>1455</v>
      </c>
      <c r="B152" s="71" t="s">
        <v>2621</v>
      </c>
      <c r="C152" s="71" t="s">
        <v>235</v>
      </c>
      <c r="D152" s="71" t="str">
        <f aca="false">IFERROR(INDEX('Brand Map'!$B$4:$B$125,MATCH(C152,'Brand Map'!$A$4:$A$125,0)),"Other")</f>
        <v>AURP</v>
      </c>
      <c r="E152" s="73" t="n">
        <f aca="false">SUMIFS(Detail!$K$2:$K$9168,Detail!$C$2:$C$9168,$A152)</f>
        <v>347</v>
      </c>
      <c r="F152" s="73" t="n">
        <f aca="false">SUMIFS(Detail!$E$2:$E$9168,Detail!$C$2:$C$9168,$A152)</f>
        <v>48</v>
      </c>
      <c r="G152" s="74" t="n">
        <f aca="false">SUMIFS(Detail!$M$2:$M$9168,Detail!$C$2:$C$9168,$A152)</f>
        <v>5346.52</v>
      </c>
      <c r="H152" s="74" t="n">
        <f aca="false">SUMIFS(Detail!$D$2:$D$9168,Detail!$C$2:$C$9168,$A152)</f>
        <v>743.79</v>
      </c>
      <c r="I152" s="74" t="n">
        <v>22364.86</v>
      </c>
      <c r="J152" s="51" t="n">
        <f aca="false">IF(E152&gt;0,AF152/E152,0)</f>
        <v>0.069164265129683</v>
      </c>
      <c r="K152" s="51" t="n">
        <f aca="false">IF(G152&gt;0,AG152/G152,0)</f>
        <v>0.0657119023215101</v>
      </c>
      <c r="L152" s="75" t="n">
        <f aca="false">H152/Settings!$B$16</f>
        <v>0.00148648398562772</v>
      </c>
      <c r="M152" s="76" t="n">
        <f aca="false">H152/Settings!$B$20</f>
        <v>5.77420451183508E-005</v>
      </c>
      <c r="N152" s="77" t="n">
        <f aca="false">E152*Settings!$B$3</f>
        <v>25.9764046851129</v>
      </c>
      <c r="O152" s="77" t="n">
        <f aca="false">IF(E152&gt;0,(AF152-N152)/SQRT(E152*Settings!$B$3*(1-Settings!$B$3)),0)</f>
        <v>-0.403164806504985</v>
      </c>
      <c r="P152" s="77" t="n">
        <f aca="false">MAX(0,AF152-N152)</f>
        <v>0</v>
      </c>
      <c r="Q152" s="51" t="n">
        <f aca="false">IF(E152&gt;=Settings!$B$4,(AF152+Settings!$B$7*Settings!$B$3)/(E152+Settings!$B$7),Settings!$B$3)</f>
        <v>0.0696175031192211</v>
      </c>
      <c r="R152" s="78" t="n">
        <f aca="false">PERCENTRANK($H$2:$H$1780,H152,6)</f>
        <v>0.926322</v>
      </c>
      <c r="S152" s="78" t="n">
        <f aca="false">PERCENTRANK($Q$2:$Q$1780,Q152,6)</f>
        <v>0.0506187</v>
      </c>
      <c r="T152" s="78" t="n">
        <f aca="false">PERCENTRANK($F$2:$F$1780,F152,6)</f>
        <v>0.978065</v>
      </c>
      <c r="U152" s="79" t="n">
        <f aca="false">IF(F152&gt;0,ROUND((Settings!$B$8*T152+Settings!$B$9*R152+Settings!$B$10*S152)/SUM(Settings!$B$8:$B$10),10),0)</f>
        <v>0.6516685667</v>
      </c>
      <c r="V152" s="71" t="n">
        <f aca="false">IF(U152&gt;0,RANK(U152,$U$2:$U$1780)+COUNTIF($U$2:U152,U152)-1,"")</f>
        <v>151</v>
      </c>
      <c r="W152" s="71" t="str">
        <f aca="false">IF(V152="","",IF(V152&lt;=Settings!$B$11,"1 - Fix first",IF(V152&lt;=Settings!$B$12,"2 - Review","3 - Monitor")))</f>
        <v>3 - Monitor</v>
      </c>
      <c r="X152" s="71" t="str">
        <f aca="false">IF(AND(E152&gt;=Settings!$B$4,AF152&gt;=Settings!$B$5,O152&gt;=Settings!$B$6),"HIGH RATE","")</f>
        <v/>
      </c>
      <c r="Y152" s="71" t="n">
        <f aca="false">IF(F152&gt;0,RANK(F152,$F$2:$F$1780)+COUNTIF($F$2:F152,F152)-1,"")</f>
        <v>40</v>
      </c>
      <c r="Z152" s="71" t="n">
        <f aca="false">IF(H152&gt;0,RANK(H152,$H$2:$H$1780)+COUNTIF($H$2:H152,H152)-1,"")</f>
        <v>132</v>
      </c>
      <c r="AA152" s="71" t="n">
        <f aca="false">IF(AC152="","",RANK(AC152,$AC$2:$AC$1780)+COUNTIF($AC$2:AC152,AC152)-1)</f>
        <v>137</v>
      </c>
      <c r="AB152" s="71" t="str">
        <f aca="false">IF(AD152="","",RANK(AD152,$AD$2:$AD$1780)+COUNTIF($AD$2:AD152,AD152)-1)</f>
        <v/>
      </c>
      <c r="AC152" s="71" t="n">
        <f aca="false">IF(AND(AF152&gt;0,E152&gt;=Settings!$B$4),ROUND(J152,10),"")</f>
        <v>0.0691642651</v>
      </c>
      <c r="AD152" s="71" t="str">
        <f aca="false">IF(X152="HIGH RATE",ROUND(O152,10),"")</f>
        <v/>
      </c>
      <c r="AE152" s="71" t="s">
        <v>60</v>
      </c>
      <c r="AF152" s="73" t="n">
        <f aca="false">SUMIFS(Detail!$L$2:$L$9168,Detail!$C$2:$C$9168,$A152)</f>
        <v>24</v>
      </c>
      <c r="AG152" s="74" t="n">
        <f aca="false">SUMIFS(Detail!$N$2:$N$9168,Detail!$C$2:$C$9168,$A152)</f>
        <v>351.33</v>
      </c>
    </row>
    <row r="153" customFormat="false" ht="15" hidden="false" customHeight="false" outlineLevel="0" collapsed="false">
      <c r="A153" s="71" t="s">
        <v>2071</v>
      </c>
      <c r="B153" s="71" t="s">
        <v>2622</v>
      </c>
      <c r="C153" s="71" t="s">
        <v>217</v>
      </c>
      <c r="D153" s="71" t="str">
        <f aca="false">IFERROR(INDEX('Brand Map'!$B$4:$B$125,MATCH(C153,'Brand Map'!$A$4:$A$125,0)),"Other")</f>
        <v>AUMJ</v>
      </c>
      <c r="E153" s="73" t="n">
        <f aca="false">SUMIFS(Detail!$K$2:$K$9168,Detail!$C$2:$C$9168,$A153)</f>
        <v>48</v>
      </c>
      <c r="F153" s="73" t="n">
        <f aca="false">SUMIFS(Detail!$E$2:$E$9168,Detail!$C$2:$C$9168,$A153)</f>
        <v>16</v>
      </c>
      <c r="G153" s="74" t="n">
        <f aca="false">SUMIFS(Detail!$M$2:$M$9168,Detail!$C$2:$C$9168,$A153)</f>
        <v>4098.68</v>
      </c>
      <c r="H153" s="74" t="n">
        <f aca="false">SUMIFS(Detail!$D$2:$D$9168,Detail!$C$2:$C$9168,$A153)</f>
        <v>1675.33</v>
      </c>
      <c r="I153" s="74" t="n">
        <v>24724.87</v>
      </c>
      <c r="J153" s="51" t="n">
        <f aca="false">IF(E153&gt;0,AF153/E153,0)</f>
        <v>0.0625</v>
      </c>
      <c r="K153" s="51" t="n">
        <f aca="false">IF(G153&gt;0,AG153/G153,0)</f>
        <v>0.0551445831340822</v>
      </c>
      <c r="L153" s="75" t="n">
        <f aca="false">H153/Settings!$B$16</f>
        <v>0.00334819131158214</v>
      </c>
      <c r="M153" s="76" t="n">
        <f aca="false">H153/Settings!$B$20</f>
        <v>0.000130059533535173</v>
      </c>
      <c r="N153" s="77" t="n">
        <f aca="false">E153*Settings!$B$3</f>
        <v>3.59327788151417</v>
      </c>
      <c r="O153" s="77" t="n">
        <f aca="false">IF(E153&gt;0,(AF153-N153)/SQRT(E153*Settings!$B$3*(1-Settings!$B$3)),0)</f>
        <v>-0.32539360655776</v>
      </c>
      <c r="P153" s="77" t="n">
        <f aca="false">MAX(0,AF153-N153)</f>
        <v>0</v>
      </c>
      <c r="Q153" s="51" t="n">
        <f aca="false">IF(E153&gt;=Settings!$B$4,(AF153+Settings!$B$7*Settings!$B$3)/(E153+Settings!$B$7),Settings!$B$3)</f>
        <v>0.0672538291787995</v>
      </c>
      <c r="R153" s="78" t="n">
        <f aca="false">PERCENTRANK($H$2:$H$1780,H153,6)</f>
        <v>0.961755</v>
      </c>
      <c r="S153" s="78" t="n">
        <f aca="false">PERCENTRANK($Q$2:$Q$1780,Q153,6)</f>
        <v>0.0444319</v>
      </c>
      <c r="T153" s="78" t="n">
        <f aca="false">PERCENTRANK($F$2:$F$1780,F153,6)</f>
        <v>0.943757</v>
      </c>
      <c r="U153" s="79" t="n">
        <f aca="false">IF(F153&gt;0,ROUND((Settings!$B$8*T153+Settings!$B$9*R153+Settings!$B$10*S153)/SUM(Settings!$B$8:$B$10),10),0)</f>
        <v>0.6499813</v>
      </c>
      <c r="V153" s="71" t="n">
        <f aca="false">IF(U153&gt;0,RANK(U153,$U$2:$U$1780)+COUNTIF($U$2:U153,U153)-1,"")</f>
        <v>152</v>
      </c>
      <c r="W153" s="71" t="str">
        <f aca="false">IF(V153="","",IF(V153&lt;=Settings!$B$11,"1 - Fix first",IF(V153&lt;=Settings!$B$12,"2 - Review","3 - Monitor")))</f>
        <v>3 - Monitor</v>
      </c>
      <c r="X153" s="71" t="str">
        <f aca="false">IF(AND(E153&gt;=Settings!$B$4,AF153&gt;=Settings!$B$5,O153&gt;=Settings!$B$6),"HIGH RATE","")</f>
        <v/>
      </c>
      <c r="Y153" s="71" t="n">
        <f aca="false">IF(F153&gt;0,RANK(F153,$F$2:$F$1780)+COUNTIF($F$2:F153,F153)-1,"")</f>
        <v>100</v>
      </c>
      <c r="Z153" s="71" t="n">
        <f aca="false">IF(H153&gt;0,RANK(H153,$H$2:$H$1780)+COUNTIF($H$2:H153,H153)-1,"")</f>
        <v>69</v>
      </c>
      <c r="AA153" s="71" t="n">
        <f aca="false">IF(AC153="","",RANK(AC153,$AC$2:$AC$1780)+COUNTIF($AC$2:AC153,AC153)-1)</f>
        <v>156</v>
      </c>
      <c r="AB153" s="71" t="str">
        <f aca="false">IF(AD153="","",RANK(AD153,$AD$2:$AD$1780)+COUNTIF($AD$2:AD153,AD153)-1)</f>
        <v/>
      </c>
      <c r="AC153" s="71" t="n">
        <f aca="false">IF(AND(AF153&gt;0,E153&gt;=Settings!$B$4),ROUND(J153,10),"")</f>
        <v>0.0625</v>
      </c>
      <c r="AD153" s="71" t="str">
        <f aca="false">IF(X153="HIGH RATE",ROUND(O153,10),"")</f>
        <v/>
      </c>
      <c r="AE153" s="71" t="s">
        <v>60</v>
      </c>
      <c r="AF153" s="73" t="n">
        <f aca="false">SUMIFS(Detail!$L$2:$L$9168,Detail!$C$2:$C$9168,$A153)</f>
        <v>3</v>
      </c>
      <c r="AG153" s="74" t="n">
        <f aca="false">SUMIFS(Detail!$N$2:$N$9168,Detail!$C$2:$C$9168,$A153)</f>
        <v>226.02</v>
      </c>
    </row>
    <row r="154" customFormat="false" ht="15" hidden="false" customHeight="false" outlineLevel="0" collapsed="false">
      <c r="A154" s="71" t="s">
        <v>170</v>
      </c>
      <c r="B154" s="71" t="s">
        <v>2623</v>
      </c>
      <c r="C154" s="71" t="s">
        <v>256</v>
      </c>
      <c r="D154" s="71" t="str">
        <f aca="false">IFERROR(INDEX('Brand Map'!$B$4:$B$125,MATCH(C154,'Brand Map'!$A$4:$A$125,0)),"Other")</f>
        <v>AUCH</v>
      </c>
      <c r="E154" s="73" t="n">
        <f aca="false">SUMIFS(Detail!$K$2:$K$9168,Detail!$C$2:$C$9168,$A154)</f>
        <v>42</v>
      </c>
      <c r="F154" s="73" t="n">
        <f aca="false">SUMIFS(Detail!$E$2:$E$9168,Detail!$C$2:$C$9168,$A154)</f>
        <v>16</v>
      </c>
      <c r="G154" s="74" t="n">
        <f aca="false">SUMIFS(Detail!$M$2:$M$9168,Detail!$C$2:$C$9168,$A154)</f>
        <v>2765.1</v>
      </c>
      <c r="H154" s="74" t="n">
        <f aca="false">SUMIFS(Detail!$D$2:$D$9168,Detail!$C$2:$C$9168,$A154)</f>
        <v>1083.65</v>
      </c>
      <c r="I154" s="74" t="n">
        <v>28825.07</v>
      </c>
      <c r="J154" s="51" t="n">
        <f aca="false">IF(E154&gt;0,AF154/E154,0)</f>
        <v>0.0714285714285714</v>
      </c>
      <c r="K154" s="51" t="n">
        <f aca="false">IF(G154&gt;0,AG154/G154,0)</f>
        <v>0.0621966655817149</v>
      </c>
      <c r="L154" s="75" t="n">
        <f aca="false">H154/Settings!$B$16</f>
        <v>0.00216570318372857</v>
      </c>
      <c r="M154" s="76" t="n">
        <f aca="false">H154/Settings!$B$20</f>
        <v>8.41261205346951E-005</v>
      </c>
      <c r="N154" s="77" t="n">
        <f aca="false">E154*Settings!$B$3</f>
        <v>3.1441181463249</v>
      </c>
      <c r="O154" s="77" t="n">
        <f aca="false">IF(E154&gt;0,(AF154-N154)/SQRT(E154*Settings!$B$3*(1-Settings!$B$3)),0)</f>
        <v>-0.0845017103173017</v>
      </c>
      <c r="P154" s="77" t="n">
        <f aca="false">MAX(0,AF154-N154)</f>
        <v>0</v>
      </c>
      <c r="Q154" s="51" t="n">
        <f aca="false">IF(E154&gt;=Settings!$B$4,(AF154+Settings!$B$7*Settings!$B$3)/(E154+Settings!$B$7),Settings!$B$3)</f>
        <v>0.0728583149436994</v>
      </c>
      <c r="R154" s="78" t="n">
        <f aca="false">PERCENTRANK($H$2:$H$1780,H154,6)</f>
        <v>0.944319</v>
      </c>
      <c r="S154" s="78" t="n">
        <f aca="false">PERCENTRANK($Q$2:$Q$1780,Q154,6)</f>
        <v>0.0590551</v>
      </c>
      <c r="T154" s="78" t="n">
        <f aca="false">PERCENTRANK($F$2:$F$1780,F154,6)</f>
        <v>0.943757</v>
      </c>
      <c r="U154" s="79" t="n">
        <f aca="false">IF(F154&gt;0,ROUND((Settings!$B$8*T154+Settings!$B$9*R154+Settings!$B$10*S154)/SUM(Settings!$B$8:$B$10),10),0)</f>
        <v>0.6490437</v>
      </c>
      <c r="V154" s="71" t="n">
        <f aca="false">IF(U154&gt;0,RANK(U154,$U$2:$U$1780)+COUNTIF($U$2:U154,U154)-1,"")</f>
        <v>153</v>
      </c>
      <c r="W154" s="71" t="str">
        <f aca="false">IF(V154="","",IF(V154&lt;=Settings!$B$11,"1 - Fix first",IF(V154&lt;=Settings!$B$12,"2 - Review","3 - Monitor")))</f>
        <v>3 - Monitor</v>
      </c>
      <c r="X154" s="71" t="str">
        <f aca="false">IF(AND(E154&gt;=Settings!$B$4,AF154&gt;=Settings!$B$5,O154&gt;=Settings!$B$6),"HIGH RATE","")</f>
        <v/>
      </c>
      <c r="Y154" s="71" t="n">
        <f aca="false">IF(F154&gt;0,RANK(F154,$F$2:$F$1780)+COUNTIF($F$2:F154,F154)-1,"")</f>
        <v>101</v>
      </c>
      <c r="Z154" s="71" t="n">
        <f aca="false">IF(H154&gt;0,RANK(H154,$H$2:$H$1780)+COUNTIF($H$2:H154,H154)-1,"")</f>
        <v>100</v>
      </c>
      <c r="AA154" s="71" t="n">
        <f aca="false">IF(AC154="","",RANK(AC154,$AC$2:$AC$1780)+COUNTIF($AC$2:AC154,AC154)-1)</f>
        <v>126</v>
      </c>
      <c r="AB154" s="71" t="str">
        <f aca="false">IF(AD154="","",RANK(AD154,$AD$2:$AD$1780)+COUNTIF($AD$2:AD154,AD154)-1)</f>
        <v/>
      </c>
      <c r="AC154" s="71" t="n">
        <f aca="false">IF(AND(AF154&gt;0,E154&gt;=Settings!$B$4),ROUND(J154,10),"")</f>
        <v>0.0714285714</v>
      </c>
      <c r="AD154" s="71" t="str">
        <f aca="false">IF(X154="HIGH RATE",ROUND(O154,10),"")</f>
        <v/>
      </c>
      <c r="AE154" s="71" t="s">
        <v>62</v>
      </c>
      <c r="AF154" s="73" t="n">
        <f aca="false">SUMIFS(Detail!$L$2:$L$9168,Detail!$C$2:$C$9168,$A154)</f>
        <v>3</v>
      </c>
      <c r="AG154" s="74" t="n">
        <f aca="false">SUMIFS(Detail!$N$2:$N$9168,Detail!$C$2:$C$9168,$A154)</f>
        <v>171.98</v>
      </c>
    </row>
    <row r="155" customFormat="false" ht="15" hidden="false" customHeight="false" outlineLevel="0" collapsed="false">
      <c r="A155" s="71" t="s">
        <v>148</v>
      </c>
      <c r="B155" s="71" t="s">
        <v>571</v>
      </c>
      <c r="C155" s="71" t="s">
        <v>292</v>
      </c>
      <c r="D155" s="71" t="str">
        <f aca="false">IFERROR(INDEX('Brand Map'!$B$4:$B$125,MATCH(C155,'Brand Map'!$A$4:$A$125,0)),"Other")</f>
        <v>RBC</v>
      </c>
      <c r="E155" s="73" t="n">
        <f aca="false">SUMIFS(Detail!$K$2:$K$9168,Detail!$C$2:$C$9168,$A155)</f>
        <v>680</v>
      </c>
      <c r="F155" s="73" t="n">
        <f aca="false">SUMIFS(Detail!$E$2:$E$9168,Detail!$C$2:$C$9168,$A155)</f>
        <v>34</v>
      </c>
      <c r="G155" s="74" t="n">
        <f aca="false">SUMIFS(Detail!$M$2:$M$9168,Detail!$C$2:$C$9168,$A155)</f>
        <v>32640.23</v>
      </c>
      <c r="H155" s="74" t="n">
        <f aca="false">SUMIFS(Detail!$D$2:$D$9168,Detail!$C$2:$C$9168,$A155)</f>
        <v>1500.02</v>
      </c>
      <c r="I155" s="74" t="n">
        <v>34234.82</v>
      </c>
      <c r="J155" s="51" t="n">
        <f aca="false">IF(E155&gt;0,AF155/E155,0)</f>
        <v>0.05</v>
      </c>
      <c r="K155" s="51" t="n">
        <f aca="false">IF(G155&gt;0,AG155/G155,0)</f>
        <v>0.0459561712647245</v>
      </c>
      <c r="L155" s="75" t="n">
        <f aca="false">H155/Settings!$B$16</f>
        <v>0.00299782964024965</v>
      </c>
      <c r="M155" s="76" t="n">
        <f aca="false">H155/Settings!$B$20</f>
        <v>0.000116449834655519</v>
      </c>
      <c r="N155" s="77" t="n">
        <f aca="false">E155*Settings!$B$3</f>
        <v>50.9047699881175</v>
      </c>
      <c r="O155" s="77" t="n">
        <f aca="false">IF(E155&gt;0,(AF155-N155)/SQRT(E155*Settings!$B$3*(1-Settings!$B$3)),0)</f>
        <v>-2.46335093271754</v>
      </c>
      <c r="P155" s="77" t="n">
        <f aca="false">MAX(0,AF155-N155)</f>
        <v>0</v>
      </c>
      <c r="Q155" s="51" t="n">
        <f aca="false">IF(E155&gt;=Settings!$B$4,(AF155+Settings!$B$7*Settings!$B$3)/(E155+Settings!$B$7),Settings!$B$3)</f>
        <v>0.051050420670347</v>
      </c>
      <c r="R155" s="78" t="n">
        <f aca="false">PERCENTRANK($H$2:$H$1780,H155,6)</f>
        <v>0.959505</v>
      </c>
      <c r="S155" s="78" t="n">
        <f aca="false">PERCENTRANK($Q$2:$Q$1780,Q155,6)</f>
        <v>0.0146232</v>
      </c>
      <c r="T155" s="78" t="n">
        <f aca="false">PERCENTRANK($F$2:$F$1780,F155,6)</f>
        <v>0.966254</v>
      </c>
      <c r="U155" s="79" t="n">
        <f aca="false">IF(F155&gt;0,ROUND((Settings!$B$8*T155+Settings!$B$9*R155+Settings!$B$10*S155)/SUM(Settings!$B$8:$B$10),10),0)</f>
        <v>0.6467940667</v>
      </c>
      <c r="V155" s="71" t="n">
        <f aca="false">IF(U155&gt;0,RANK(U155,$U$2:$U$1780)+COUNTIF($U$2:U155,U155)-1,"")</f>
        <v>154</v>
      </c>
      <c r="W155" s="71" t="str">
        <f aca="false">IF(V155="","",IF(V155&lt;=Settings!$B$11,"1 - Fix first",IF(V155&lt;=Settings!$B$12,"2 - Review","3 - Monitor")))</f>
        <v>3 - Monitor</v>
      </c>
      <c r="X155" s="71" t="str">
        <f aca="false">IF(AND(E155&gt;=Settings!$B$4,AF155&gt;=Settings!$B$5,O155&gt;=Settings!$B$6),"HIGH RATE","")</f>
        <v/>
      </c>
      <c r="Y155" s="71" t="n">
        <f aca="false">IF(F155&gt;0,RANK(F155,$F$2:$F$1780)+COUNTIF($F$2:F155,F155)-1,"")</f>
        <v>61</v>
      </c>
      <c r="Z155" s="71" t="n">
        <f aca="false">IF(H155&gt;0,RANK(H155,$H$2:$H$1780)+COUNTIF($H$2:H155,H155)-1,"")</f>
        <v>73</v>
      </c>
      <c r="AA155" s="71" t="n">
        <f aca="false">IF(AC155="","",RANK(AC155,$AC$2:$AC$1780)+COUNTIF($AC$2:AC155,AC155)-1)</f>
        <v>186</v>
      </c>
      <c r="AB155" s="71" t="str">
        <f aca="false">IF(AD155="","",RANK(AD155,$AD$2:$AD$1780)+COUNTIF($AD$2:AD155,AD155)-1)</f>
        <v/>
      </c>
      <c r="AC155" s="71" t="n">
        <f aca="false">IF(AND(AF155&gt;0,E155&gt;=Settings!$B$4),ROUND(J155,10),"")</f>
        <v>0.05</v>
      </c>
      <c r="AD155" s="71" t="str">
        <f aca="false">IF(X155="HIGH RATE",ROUND(O155,10),"")</f>
        <v/>
      </c>
      <c r="AE155" s="71" t="s">
        <v>61</v>
      </c>
      <c r="AF155" s="73" t="n">
        <f aca="false">SUMIFS(Detail!$L$2:$L$9168,Detail!$C$2:$C$9168,$A155)</f>
        <v>34</v>
      </c>
      <c r="AG155" s="74" t="n">
        <f aca="false">SUMIFS(Detail!$N$2:$N$9168,Detail!$C$2:$C$9168,$A155)</f>
        <v>1500.02</v>
      </c>
    </row>
    <row r="156" customFormat="false" ht="15" hidden="false" customHeight="false" outlineLevel="0" collapsed="false">
      <c r="A156" s="71" t="s">
        <v>574</v>
      </c>
      <c r="B156" s="71" t="s">
        <v>575</v>
      </c>
      <c r="C156" s="71" t="s">
        <v>268</v>
      </c>
      <c r="D156" s="71" t="str">
        <f aca="false">IFERROR(INDEX('Brand Map'!$B$4:$B$125,MATCH(C156,'Brand Map'!$A$4:$A$125,0)),"Other")</f>
        <v>SB</v>
      </c>
      <c r="E156" s="73" t="n">
        <f aca="false">SUMIFS(Detail!$K$2:$K$9168,Detail!$C$2:$C$9168,$A156)</f>
        <v>173</v>
      </c>
      <c r="F156" s="73" t="n">
        <f aca="false">SUMIFS(Detail!$E$2:$E$9168,Detail!$C$2:$C$9168,$A156)</f>
        <v>14</v>
      </c>
      <c r="G156" s="74" t="n">
        <f aca="false">SUMIFS(Detail!$M$2:$M$9168,Detail!$C$2:$C$9168,$A156)</f>
        <v>13896.24</v>
      </c>
      <c r="H156" s="74" t="n">
        <f aca="false">SUMIFS(Detail!$D$2:$D$9168,Detail!$C$2:$C$9168,$A156)</f>
        <v>1111.17</v>
      </c>
      <c r="I156" s="74" t="n">
        <v>18546.66</v>
      </c>
      <c r="J156" s="51" t="n">
        <f aca="false">IF(E156&gt;0,AF156/E156,0)</f>
        <v>0.069364161849711</v>
      </c>
      <c r="K156" s="51" t="n">
        <f aca="false">IF(G156&gt;0,AG156/G156,0)</f>
        <v>0.0695015342279638</v>
      </c>
      <c r="L156" s="75" t="n">
        <f aca="false">H156/Settings!$B$16</f>
        <v>0.00222070263153572</v>
      </c>
      <c r="M156" s="76" t="n">
        <f aca="false">H156/Settings!$B$20</f>
        <v>8.62625583486708E-005</v>
      </c>
      <c r="N156" s="77" t="n">
        <f aca="false">E156*Settings!$B$3</f>
        <v>12.950772364624</v>
      </c>
      <c r="O156" s="77" t="n">
        <f aca="false">IF(E156&gt;0,(AF156-N156)/SQRT(E156*Settings!$B$3*(1-Settings!$B$3)),0)</f>
        <v>-0.274678694899134</v>
      </c>
      <c r="P156" s="77" t="n">
        <f aca="false">MAX(0,AF156-N156)</f>
        <v>0</v>
      </c>
      <c r="Q156" s="51" t="n">
        <f aca="false">IF(E156&gt;=Settings!$B$4,(AF156+Settings!$B$7*Settings!$B$3)/(E156+Settings!$B$7),Settings!$B$3)</f>
        <v>0.0701763481573712</v>
      </c>
      <c r="R156" s="78" t="n">
        <f aca="false">PERCENTRANK($H$2:$H$1780,H156,6)</f>
        <v>0.947694</v>
      </c>
      <c r="S156" s="78" t="n">
        <f aca="false">PERCENTRANK($Q$2:$Q$1780,Q156,6)</f>
        <v>0.0528684</v>
      </c>
      <c r="T156" s="78" t="n">
        <f aca="false">PERCENTRANK($F$2:$F$1780,F156,6)</f>
        <v>0.938133</v>
      </c>
      <c r="U156" s="79" t="n">
        <f aca="false">IF(F156&gt;0,ROUND((Settings!$B$8*T156+Settings!$B$9*R156+Settings!$B$10*S156)/SUM(Settings!$B$8:$B$10),10),0)</f>
        <v>0.6462318</v>
      </c>
      <c r="V156" s="71" t="n">
        <f aca="false">IF(U156&gt;0,RANK(U156,$U$2:$U$1780)+COUNTIF($U$2:U156,U156)-1,"")</f>
        <v>155</v>
      </c>
      <c r="W156" s="71" t="str">
        <f aca="false">IF(V156="","",IF(V156&lt;=Settings!$B$11,"1 - Fix first",IF(V156&lt;=Settings!$B$12,"2 - Review","3 - Monitor")))</f>
        <v>3 - Monitor</v>
      </c>
      <c r="X156" s="71" t="str">
        <f aca="false">IF(AND(E156&gt;=Settings!$B$4,AF156&gt;=Settings!$B$5,O156&gt;=Settings!$B$6),"HIGH RATE","")</f>
        <v/>
      </c>
      <c r="Y156" s="71" t="n">
        <f aca="false">IF(F156&gt;0,RANK(F156,$F$2:$F$1780)+COUNTIF($F$2:F156,F156)-1,"")</f>
        <v>109</v>
      </c>
      <c r="Z156" s="71" t="n">
        <f aca="false">IF(H156&gt;0,RANK(H156,$H$2:$H$1780)+COUNTIF($H$2:H156,H156)-1,"")</f>
        <v>94</v>
      </c>
      <c r="AA156" s="71" t="n">
        <f aca="false">IF(AC156="","",RANK(AC156,$AC$2:$AC$1780)+COUNTIF($AC$2:AC156,AC156)-1)</f>
        <v>135</v>
      </c>
      <c r="AB156" s="71" t="str">
        <f aca="false">IF(AD156="","",RANK(AD156,$AD$2:$AD$1780)+COUNTIF($AD$2:AD156,AD156)-1)</f>
        <v/>
      </c>
      <c r="AC156" s="71" t="n">
        <f aca="false">IF(AND(AF156&gt;0,E156&gt;=Settings!$B$4),ROUND(J156,10),"")</f>
        <v>0.0693641618</v>
      </c>
      <c r="AD156" s="71" t="str">
        <f aca="false">IF(X156="HIGH RATE",ROUND(O156,10),"")</f>
        <v/>
      </c>
      <c r="AE156" s="71" t="s">
        <v>59</v>
      </c>
      <c r="AF156" s="73" t="n">
        <f aca="false">SUMIFS(Detail!$L$2:$L$9168,Detail!$C$2:$C$9168,$A156)</f>
        <v>12</v>
      </c>
      <c r="AG156" s="74" t="n">
        <f aca="false">SUMIFS(Detail!$N$2:$N$9168,Detail!$C$2:$C$9168,$A156)</f>
        <v>965.81</v>
      </c>
    </row>
    <row r="157" customFormat="false" ht="15" hidden="false" customHeight="false" outlineLevel="0" collapsed="false">
      <c r="A157" s="71" t="s">
        <v>154</v>
      </c>
      <c r="B157" s="71" t="s">
        <v>2624</v>
      </c>
      <c r="C157" s="71" t="s">
        <v>213</v>
      </c>
      <c r="D157" s="71" t="str">
        <f aca="false">IFERROR(INDEX('Brand Map'!$B$4:$B$125,MATCH(C157,'Brand Map'!$A$4:$A$125,0)),"Other")</f>
        <v>AU</v>
      </c>
      <c r="E157" s="73" t="n">
        <f aca="false">SUMIFS(Detail!$K$2:$K$9168,Detail!$C$2:$C$9168,$A157)</f>
        <v>23</v>
      </c>
      <c r="F157" s="73" t="n">
        <f aca="false">SUMIFS(Detail!$E$2:$E$9168,Detail!$C$2:$C$9168,$A157)</f>
        <v>7</v>
      </c>
      <c r="G157" s="74" t="n">
        <f aca="false">SUMIFS(Detail!$M$2:$M$9168,Detail!$C$2:$C$9168,$A157)</f>
        <v>5707.06</v>
      </c>
      <c r="H157" s="74" t="n">
        <f aca="false">SUMIFS(Detail!$D$2:$D$9168,Detail!$C$2:$C$9168,$A157)</f>
        <v>1720.43</v>
      </c>
      <c r="I157" s="74" t="n">
        <v>7353.34</v>
      </c>
      <c r="J157" s="51" t="n">
        <f aca="false">IF(E157&gt;0,AF157/E157,0)</f>
        <v>0.304347826086957</v>
      </c>
      <c r="K157" s="51" t="n">
        <f aca="false">IF(G157&gt;0,AG157/G157,0)</f>
        <v>0.301456441670492</v>
      </c>
      <c r="L157" s="75" t="n">
        <f aca="false">H157/Settings!$B$16</f>
        <v>0.00343832485431841</v>
      </c>
      <c r="M157" s="76" t="n">
        <f aca="false">H157/Settings!$B$20</f>
        <v>0.000133560745214327</v>
      </c>
      <c r="N157" s="77" t="n">
        <f aca="false">E157*Settings!$B$3</f>
        <v>1.72177898489221</v>
      </c>
      <c r="O157" s="77" t="n">
        <f aca="false">IF(E157&gt;0,(AF157-N157)/SQRT(E157*Settings!$B$3*(1-Settings!$B$3)),0)</f>
        <v>4.18210690577638</v>
      </c>
      <c r="P157" s="77" t="n">
        <f aca="false">MAX(0,AF157-N157)</f>
        <v>5.27822101510779</v>
      </c>
      <c r="Q157" s="51" t="n">
        <f aca="false">IF(E157&gt;=Settings!$B$4,(AF157+Settings!$B$7*Settings!$B$3)/(E157+Settings!$B$7),Settings!$B$3)</f>
        <v>0.0748599558648786</v>
      </c>
      <c r="R157" s="78" t="n">
        <f aca="false">PERCENTRANK($H$2:$H$1780,H157,6)</f>
        <v>0.96288</v>
      </c>
      <c r="S157" s="78" t="n">
        <f aca="false">PERCENTRANK($Q$2:$Q$1780,Q157,6)</f>
        <v>0.0646794</v>
      </c>
      <c r="T157" s="78" t="n">
        <f aca="false">PERCENTRANK($F$2:$F$1780,F157,6)</f>
        <v>0.908324</v>
      </c>
      <c r="U157" s="79" t="n">
        <f aca="false">IF(F157&gt;0,ROUND((Settings!$B$8*T157+Settings!$B$9*R157+Settings!$B$10*S157)/SUM(Settings!$B$8:$B$10),10),0)</f>
        <v>0.6452944667</v>
      </c>
      <c r="V157" s="71" t="n">
        <f aca="false">IF(U157&gt;0,RANK(U157,$U$2:$U$1780)+COUNTIF($U$2:U157,U157)-1,"")</f>
        <v>157</v>
      </c>
      <c r="W157" s="71" t="str">
        <f aca="false">IF(V157="","",IF(V157&lt;=Settings!$B$11,"1 - Fix first",IF(V157&lt;=Settings!$B$12,"2 - Review","3 - Monitor")))</f>
        <v>3 - Monitor</v>
      </c>
      <c r="X157" s="71" t="str">
        <f aca="false">IF(AND(E157&gt;=Settings!$B$4,AF157&gt;=Settings!$B$5,O157&gt;=Settings!$B$6),"HIGH RATE","")</f>
        <v/>
      </c>
      <c r="Y157" s="71" t="n">
        <f aca="false">IF(F157&gt;0,RANK(F157,$F$2:$F$1780)+COUNTIF($F$2:F157,F157)-1,"")</f>
        <v>160</v>
      </c>
      <c r="Z157" s="71" t="n">
        <f aca="false">IF(H157&gt;0,RANK(H157,$H$2:$H$1780)+COUNTIF($H$2:H157,H157)-1,"")</f>
        <v>67</v>
      </c>
      <c r="AA157" s="71" t="str">
        <f aca="false">IF(AC157="","",RANK(AC157,$AC$2:$AC$1780)+COUNTIF($AC$2:AC157,AC157)-1)</f>
        <v/>
      </c>
      <c r="AB157" s="71" t="str">
        <f aca="false">IF(AD157="","",RANK(AD157,$AD$2:$AD$1780)+COUNTIF($AD$2:AD157,AD157)-1)</f>
        <v/>
      </c>
      <c r="AC157" s="71" t="str">
        <f aca="false">IF(AND(AF157&gt;0,E157&gt;=Settings!$B$4),ROUND(J157,10),"")</f>
        <v/>
      </c>
      <c r="AD157" s="71" t="str">
        <f aca="false">IF(X157="HIGH RATE",ROUND(O157,10),"")</f>
        <v/>
      </c>
      <c r="AE157" s="71" t="s">
        <v>59</v>
      </c>
      <c r="AF157" s="73" t="n">
        <f aca="false">SUMIFS(Detail!$L$2:$L$9168,Detail!$C$2:$C$9168,$A157)</f>
        <v>7</v>
      </c>
      <c r="AG157" s="74" t="n">
        <f aca="false">SUMIFS(Detail!$N$2:$N$9168,Detail!$C$2:$C$9168,$A157)</f>
        <v>1720.43</v>
      </c>
    </row>
    <row r="158" customFormat="false" ht="15" hidden="false" customHeight="false" outlineLevel="0" collapsed="false">
      <c r="A158" s="71" t="s">
        <v>2348</v>
      </c>
      <c r="B158" s="71" t="s">
        <v>2625</v>
      </c>
      <c r="C158" s="71" t="s">
        <v>229</v>
      </c>
      <c r="D158" s="71" t="str">
        <f aca="false">IFERROR(INDEX('Brand Map'!$B$4:$B$125,MATCH(C158,'Brand Map'!$A$4:$A$125,0)),"Other")</f>
        <v>MJ</v>
      </c>
      <c r="E158" s="73" t="n">
        <f aca="false">SUMIFS(Detail!$K$2:$K$9168,Detail!$C$2:$C$9168,$A158)</f>
        <v>407</v>
      </c>
      <c r="F158" s="73" t="n">
        <f aca="false">SUMIFS(Detail!$E$2:$E$9168,Detail!$C$2:$C$9168,$A158)</f>
        <v>25</v>
      </c>
      <c r="G158" s="74" t="n">
        <f aca="false">SUMIFS(Detail!$M$2:$M$9168,Detail!$C$2:$C$9168,$A158)</f>
        <v>17944.07</v>
      </c>
      <c r="H158" s="74" t="n">
        <f aca="false">SUMIFS(Detail!$D$2:$D$9168,Detail!$C$2:$C$9168,$A158)</f>
        <v>1085.57</v>
      </c>
      <c r="I158" s="74" t="n">
        <v>19239.13</v>
      </c>
      <c r="J158" s="51" t="n">
        <f aca="false">IF(E158&gt;0,AF158/E158,0)</f>
        <v>0.058968058968059</v>
      </c>
      <c r="K158" s="51" t="n">
        <f aca="false">IF(G158&gt;0,AG158/G158,0)</f>
        <v>0.0582203480035466</v>
      </c>
      <c r="L158" s="75" t="n">
        <f aca="false">H158/Settings!$B$16</f>
        <v>0.00216954035450582</v>
      </c>
      <c r="M158" s="76" t="n">
        <f aca="false">H158/Settings!$B$20</f>
        <v>8.42751743356701E-005</v>
      </c>
      <c r="N158" s="77" t="n">
        <f aca="false">E158*Settings!$B$3</f>
        <v>30.4680020370056</v>
      </c>
      <c r="O158" s="77" t="n">
        <f aca="false">IF(E158&gt;0,(AF158-N158)/SQRT(E158*Settings!$B$3*(1-Settings!$B$3)),0)</f>
        <v>-1.21827244178193</v>
      </c>
      <c r="P158" s="77" t="n">
        <f aca="false">MAX(0,AF158-N158)</f>
        <v>0</v>
      </c>
      <c r="Q158" s="51" t="n">
        <f aca="false">IF(E158&gt;=Settings!$B$4,(AF158+Settings!$B$7*Settings!$B$3)/(E158+Settings!$B$7),Settings!$B$3)</f>
        <v>0.0600590358717308</v>
      </c>
      <c r="R158" s="78" t="n">
        <f aca="false">PERCENTRANK($H$2:$H$1780,H158,6)</f>
        <v>0.944882</v>
      </c>
      <c r="S158" s="78" t="n">
        <f aca="false">PERCENTRANK($Q$2:$Q$1780,Q158,6)</f>
        <v>0.0320585</v>
      </c>
      <c r="T158" s="78" t="n">
        <f aca="false">PERCENTRANK($F$2:$F$1780,F158,6)</f>
        <v>0.958943</v>
      </c>
      <c r="U158" s="79" t="n">
        <f aca="false">IF(F158&gt;0,ROUND((Settings!$B$8*T158+Settings!$B$9*R158+Settings!$B$10*S158)/SUM(Settings!$B$8:$B$10),10),0)</f>
        <v>0.6452945</v>
      </c>
      <c r="V158" s="71" t="n">
        <f aca="false">IF(U158&gt;0,RANK(U158,$U$2:$U$1780)+COUNTIF($U$2:U158,U158)-1,"")</f>
        <v>156</v>
      </c>
      <c r="W158" s="71" t="str">
        <f aca="false">IF(V158="","",IF(V158&lt;=Settings!$B$11,"1 - Fix first",IF(V158&lt;=Settings!$B$12,"2 - Review","3 - Monitor")))</f>
        <v>3 - Monitor</v>
      </c>
      <c r="X158" s="71" t="str">
        <f aca="false">IF(AND(E158&gt;=Settings!$B$4,AF158&gt;=Settings!$B$5,O158&gt;=Settings!$B$6),"HIGH RATE","")</f>
        <v/>
      </c>
      <c r="Y158" s="71" t="n">
        <f aca="false">IF(F158&gt;0,RANK(F158,$F$2:$F$1780)+COUNTIF($F$2:F158,F158)-1,"")</f>
        <v>74</v>
      </c>
      <c r="Z158" s="71" t="n">
        <f aca="false">IF(H158&gt;0,RANK(H158,$H$2:$H$1780)+COUNTIF($H$2:H158,H158)-1,"")</f>
        <v>99</v>
      </c>
      <c r="AA158" s="71" t="n">
        <f aca="false">IF(AC158="","",RANK(AC158,$AC$2:$AC$1780)+COUNTIF($AC$2:AC158,AC158)-1)</f>
        <v>163</v>
      </c>
      <c r="AB158" s="71" t="str">
        <f aca="false">IF(AD158="","",RANK(AD158,$AD$2:$AD$1780)+COUNTIF($AD$2:AD158,AD158)-1)</f>
        <v/>
      </c>
      <c r="AC158" s="71" t="n">
        <f aca="false">IF(AND(AF158&gt;0,E158&gt;=Settings!$B$4),ROUND(J158,10),"")</f>
        <v>0.058968059</v>
      </c>
      <c r="AD158" s="71" t="str">
        <f aca="false">IF(X158="HIGH RATE",ROUND(O158,10),"")</f>
        <v/>
      </c>
      <c r="AE158" s="71" t="s">
        <v>59</v>
      </c>
      <c r="AF158" s="73" t="n">
        <f aca="false">SUMIFS(Detail!$L$2:$L$9168,Detail!$C$2:$C$9168,$A158)</f>
        <v>24</v>
      </c>
      <c r="AG158" s="74" t="n">
        <f aca="false">SUMIFS(Detail!$N$2:$N$9168,Detail!$C$2:$C$9168,$A158)</f>
        <v>1044.71</v>
      </c>
    </row>
    <row r="159" customFormat="false" ht="15" hidden="false" customHeight="false" outlineLevel="0" collapsed="false">
      <c r="A159" s="71" t="s">
        <v>171</v>
      </c>
      <c r="B159" s="71" t="s">
        <v>2626</v>
      </c>
      <c r="C159" s="71" t="s">
        <v>229</v>
      </c>
      <c r="D159" s="71" t="str">
        <f aca="false">IFERROR(INDEX('Brand Map'!$B$4:$B$125,MATCH(C159,'Brand Map'!$A$4:$A$125,0)),"Other")</f>
        <v>MJ</v>
      </c>
      <c r="E159" s="73" t="n">
        <f aca="false">SUMIFS(Detail!$K$2:$K$9168,Detail!$C$2:$C$9168,$A159)</f>
        <v>42</v>
      </c>
      <c r="F159" s="73" t="n">
        <f aca="false">SUMIFS(Detail!$E$2:$E$9168,Detail!$C$2:$C$9168,$A159)</f>
        <v>11</v>
      </c>
      <c r="G159" s="74" t="n">
        <f aca="false">SUMIFS(Detail!$M$2:$M$9168,Detail!$C$2:$C$9168,$A159)</f>
        <v>3149.15</v>
      </c>
      <c r="H159" s="74" t="n">
        <f aca="false">SUMIFS(Detail!$D$2:$D$9168,Detail!$C$2:$C$9168,$A159)</f>
        <v>1085.95</v>
      </c>
      <c r="I159" s="74" t="n">
        <v>16988.49</v>
      </c>
      <c r="J159" s="51" t="n">
        <f aca="false">IF(E159&gt;0,AF159/E159,0)</f>
        <v>0.0714285714285714</v>
      </c>
      <c r="K159" s="51" t="n">
        <f aca="false">IF(G159&gt;0,AG159/G159,0)</f>
        <v>0.0842830605083911</v>
      </c>
      <c r="L159" s="75" t="n">
        <f aca="false">H159/Settings!$B$16</f>
        <v>0.00217029979455548</v>
      </c>
      <c r="M159" s="76" t="n">
        <f aca="false">H159/Settings!$B$20</f>
        <v>8.43046745671131E-005</v>
      </c>
      <c r="N159" s="77" t="n">
        <f aca="false">E159*Settings!$B$3</f>
        <v>3.1441181463249</v>
      </c>
      <c r="O159" s="77" t="n">
        <f aca="false">IF(E159&gt;0,(AF159-N159)/SQRT(E159*Settings!$B$3*(1-Settings!$B$3)),0)</f>
        <v>-0.0845017103173017</v>
      </c>
      <c r="P159" s="77" t="n">
        <f aca="false">MAX(0,AF159-N159)</f>
        <v>0</v>
      </c>
      <c r="Q159" s="51" t="n">
        <f aca="false">IF(E159&gt;=Settings!$B$4,(AF159+Settings!$B$7*Settings!$B$3)/(E159+Settings!$B$7),Settings!$B$3)</f>
        <v>0.0728583149436994</v>
      </c>
      <c r="R159" s="78" t="n">
        <f aca="false">PERCENTRANK($H$2:$H$1780,H159,6)</f>
        <v>0.945444</v>
      </c>
      <c r="S159" s="78" t="n">
        <f aca="false">PERCENTRANK($Q$2:$Q$1780,Q159,6)</f>
        <v>0.0590551</v>
      </c>
      <c r="T159" s="78" t="n">
        <f aca="false">PERCENTRANK($F$2:$F$1780,F159,6)</f>
        <v>0.925759</v>
      </c>
      <c r="U159" s="79" t="n">
        <f aca="false">IF(F159&gt;0,ROUND((Settings!$B$8*T159+Settings!$B$9*R159+Settings!$B$10*S159)/SUM(Settings!$B$8:$B$10),10),0)</f>
        <v>0.6434193667</v>
      </c>
      <c r="V159" s="71" t="n">
        <f aca="false">IF(U159&gt;0,RANK(U159,$U$2:$U$1780)+COUNTIF($U$2:U159,U159)-1,"")</f>
        <v>158</v>
      </c>
      <c r="W159" s="71" t="str">
        <f aca="false">IF(V159="","",IF(V159&lt;=Settings!$B$11,"1 - Fix first",IF(V159&lt;=Settings!$B$12,"2 - Review","3 - Monitor")))</f>
        <v>3 - Monitor</v>
      </c>
      <c r="X159" s="71" t="str">
        <f aca="false">IF(AND(E159&gt;=Settings!$B$4,AF159&gt;=Settings!$B$5,O159&gt;=Settings!$B$6),"HIGH RATE","")</f>
        <v/>
      </c>
      <c r="Y159" s="71" t="n">
        <f aca="false">IF(F159&gt;0,RANK(F159,$F$2:$F$1780)+COUNTIF($F$2:F159,F159)-1,"")</f>
        <v>129</v>
      </c>
      <c r="Z159" s="71" t="n">
        <f aca="false">IF(H159&gt;0,RANK(H159,$H$2:$H$1780)+COUNTIF($H$2:H159,H159)-1,"")</f>
        <v>98</v>
      </c>
      <c r="AA159" s="71" t="n">
        <f aca="false">IF(AC159="","",RANK(AC159,$AC$2:$AC$1780)+COUNTIF($AC$2:AC159,AC159)-1)</f>
        <v>127</v>
      </c>
      <c r="AB159" s="71" t="str">
        <f aca="false">IF(AD159="","",RANK(AD159,$AD$2:$AD$1780)+COUNTIF($AD$2:AD159,AD159)-1)</f>
        <v/>
      </c>
      <c r="AC159" s="71" t="n">
        <f aca="false">IF(AND(AF159&gt;0,E159&gt;=Settings!$B$4),ROUND(J159,10),"")</f>
        <v>0.0714285714</v>
      </c>
      <c r="AD159" s="71" t="str">
        <f aca="false">IF(X159="HIGH RATE",ROUND(O159,10),"")</f>
        <v/>
      </c>
      <c r="AE159" s="71" t="s">
        <v>62</v>
      </c>
      <c r="AF159" s="73" t="n">
        <f aca="false">SUMIFS(Detail!$L$2:$L$9168,Detail!$C$2:$C$9168,$A159)</f>
        <v>3</v>
      </c>
      <c r="AG159" s="74" t="n">
        <f aca="false">SUMIFS(Detail!$N$2:$N$9168,Detail!$C$2:$C$9168,$A159)</f>
        <v>265.42</v>
      </c>
    </row>
    <row r="160" customFormat="false" ht="15" hidden="false" customHeight="false" outlineLevel="0" collapsed="false">
      <c r="A160" s="71" t="s">
        <v>1253</v>
      </c>
      <c r="B160" s="71" t="s">
        <v>2627</v>
      </c>
      <c r="C160" s="71" t="s">
        <v>213</v>
      </c>
      <c r="D160" s="71" t="str">
        <f aca="false">IFERROR(INDEX('Brand Map'!$B$4:$B$125,MATCH(C160,'Brand Map'!$A$4:$A$125,0)),"Other")</f>
        <v>AU</v>
      </c>
      <c r="E160" s="73" t="n">
        <f aca="false">SUMIFS(Detail!$K$2:$K$9168,Detail!$C$2:$C$9168,$A160)</f>
        <v>311</v>
      </c>
      <c r="F160" s="73" t="n">
        <f aca="false">SUMIFS(Detail!$E$2:$E$9168,Detail!$C$2:$C$9168,$A160)</f>
        <v>19</v>
      </c>
      <c r="G160" s="74" t="n">
        <f aca="false">SUMIFS(Detail!$M$2:$M$9168,Detail!$C$2:$C$9168,$A160)</f>
        <v>31276.57</v>
      </c>
      <c r="H160" s="74" t="n">
        <f aca="false">SUMIFS(Detail!$D$2:$D$9168,Detail!$C$2:$C$9168,$A160)</f>
        <v>1886.95</v>
      </c>
      <c r="I160" s="74" t="n">
        <v>42501.49</v>
      </c>
      <c r="J160" s="51" t="n">
        <f aca="false">IF(E160&gt;0,AF160/E160,0)</f>
        <v>0.0482315112540193</v>
      </c>
      <c r="K160" s="51" t="n">
        <f aca="false">IF(G160&gt;0,AG160/G160,0)</f>
        <v>0.0454541530609015</v>
      </c>
      <c r="L160" s="75" t="n">
        <f aca="false">H160/Settings!$B$16</f>
        <v>0.00377111947818634</v>
      </c>
      <c r="M160" s="76" t="n">
        <f aca="false">H160/Settings!$B$20</f>
        <v>0.000146488057161392</v>
      </c>
      <c r="N160" s="77" t="n">
        <f aca="false">E160*Settings!$B$3</f>
        <v>23.2814462739773</v>
      </c>
      <c r="O160" s="77" t="n">
        <f aca="false">IF(E160&gt;0,(AF160-N160)/SQRT(E160*Settings!$B$3*(1-Settings!$B$3)),0)</f>
        <v>-1.78442159765578</v>
      </c>
      <c r="P160" s="77" t="n">
        <f aca="false">MAX(0,AF160-N160)</f>
        <v>0</v>
      </c>
      <c r="Q160" s="51" t="n">
        <f aca="false">IF(E160&gt;=Settings!$B$4,(AF160+Settings!$B$7*Settings!$B$3)/(E160+Settings!$B$7),Settings!$B$3)</f>
        <v>0.0505741896655319</v>
      </c>
      <c r="R160" s="78" t="n">
        <f aca="false">PERCENTRANK($H$2:$H$1780,H160,6)</f>
        <v>0.964567</v>
      </c>
      <c r="S160" s="78" t="n">
        <f aca="false">PERCENTRANK($Q$2:$Q$1780,Q160,6)</f>
        <v>0.0134983</v>
      </c>
      <c r="T160" s="78" t="n">
        <f aca="false">PERCENTRANK($F$2:$F$1780,F160,6)</f>
        <v>0.950506</v>
      </c>
      <c r="U160" s="79" t="n">
        <f aca="false">IF(F160&gt;0,ROUND((Settings!$B$8*T160+Settings!$B$9*R160+Settings!$B$10*S160)/SUM(Settings!$B$8:$B$10),10),0)</f>
        <v>0.6428571</v>
      </c>
      <c r="V160" s="71" t="n">
        <f aca="false">IF(U160&gt;0,RANK(U160,$U$2:$U$1780)+COUNTIF($U$2:U160,U160)-1,"")</f>
        <v>159</v>
      </c>
      <c r="W160" s="71" t="str">
        <f aca="false">IF(V160="","",IF(V160&lt;=Settings!$B$11,"1 - Fix first",IF(V160&lt;=Settings!$B$12,"2 - Review","3 - Monitor")))</f>
        <v>3 - Monitor</v>
      </c>
      <c r="X160" s="71" t="str">
        <f aca="false">IF(AND(E160&gt;=Settings!$B$4,AF160&gt;=Settings!$B$5,O160&gt;=Settings!$B$6),"HIGH RATE","")</f>
        <v/>
      </c>
      <c r="Y160" s="71" t="n">
        <f aca="false">IF(F160&gt;0,RANK(F160,$F$2:$F$1780)+COUNTIF($F$2:F160,F160)-1,"")</f>
        <v>89</v>
      </c>
      <c r="Z160" s="71" t="n">
        <f aca="false">IF(H160&gt;0,RANK(H160,$H$2:$H$1780)+COUNTIF($H$2:H160,H160)-1,"")</f>
        <v>64</v>
      </c>
      <c r="AA160" s="71" t="n">
        <f aca="false">IF(AC160="","",RANK(AC160,$AC$2:$AC$1780)+COUNTIF($AC$2:AC160,AC160)-1)</f>
        <v>194</v>
      </c>
      <c r="AB160" s="71" t="str">
        <f aca="false">IF(AD160="","",RANK(AD160,$AD$2:$AD$1780)+COUNTIF($AD$2:AD160,AD160)-1)</f>
        <v/>
      </c>
      <c r="AC160" s="71" t="n">
        <f aca="false">IF(AND(AF160&gt;0,E160&gt;=Settings!$B$4),ROUND(J160,10),"")</f>
        <v>0.0482315113</v>
      </c>
      <c r="AD160" s="71" t="str">
        <f aca="false">IF(X160="HIGH RATE",ROUND(O160,10),"")</f>
        <v/>
      </c>
      <c r="AE160" s="71" t="s">
        <v>59</v>
      </c>
      <c r="AF160" s="73" t="n">
        <f aca="false">SUMIFS(Detail!$L$2:$L$9168,Detail!$C$2:$C$9168,$A160)</f>
        <v>15</v>
      </c>
      <c r="AG160" s="74" t="n">
        <f aca="false">SUMIFS(Detail!$N$2:$N$9168,Detail!$C$2:$C$9168,$A160)</f>
        <v>1421.65</v>
      </c>
    </row>
    <row r="161" customFormat="false" ht="15" hidden="false" customHeight="false" outlineLevel="0" collapsed="false">
      <c r="A161" s="71" t="s">
        <v>934</v>
      </c>
      <c r="B161" s="71" t="s">
        <v>2628</v>
      </c>
      <c r="C161" s="71" t="s">
        <v>213</v>
      </c>
      <c r="D161" s="71" t="str">
        <f aca="false">IFERROR(INDEX('Brand Map'!$B$4:$B$125,MATCH(C161,'Brand Map'!$A$4:$A$125,0)),"Other")</f>
        <v>AU</v>
      </c>
      <c r="E161" s="73" t="n">
        <f aca="false">SUMIFS(Detail!$K$2:$K$9168,Detail!$C$2:$C$9168,$A161)</f>
        <v>189</v>
      </c>
      <c r="F161" s="73" t="n">
        <f aca="false">SUMIFS(Detail!$E$2:$E$9168,Detail!$C$2:$C$9168,$A161)</f>
        <v>15</v>
      </c>
      <c r="G161" s="74" t="n">
        <f aca="false">SUMIFS(Detail!$M$2:$M$9168,Detail!$C$2:$C$9168,$A161)</f>
        <v>13468.33</v>
      </c>
      <c r="H161" s="74" t="n">
        <f aca="false">SUMIFS(Detail!$D$2:$D$9168,Detail!$C$2:$C$9168,$A161)</f>
        <v>1141.89</v>
      </c>
      <c r="I161" s="74" t="n">
        <v>47943.51</v>
      </c>
      <c r="J161" s="51" t="n">
        <f aca="false">IF(E161&gt;0,AF161/E161,0)</f>
        <v>0.0582010582010582</v>
      </c>
      <c r="K161" s="51" t="n">
        <f aca="false">IF(G161&gt;0,AG161/G161,0)</f>
        <v>0.0571533367537029</v>
      </c>
      <c r="L161" s="75" t="n">
        <f aca="false">H161/Settings!$B$16</f>
        <v>0.0022820973639716</v>
      </c>
      <c r="M161" s="76" t="n">
        <f aca="false">H161/Settings!$B$20</f>
        <v>8.86474191642716E-005</v>
      </c>
      <c r="N161" s="77" t="n">
        <f aca="false">E161*Settings!$B$3</f>
        <v>14.1485316584621</v>
      </c>
      <c r="O161" s="77" t="n">
        <f aca="false">IF(E161&gt;0,(AF161-N161)/SQRT(E161*Settings!$B$3*(1-Settings!$B$3)),0)</f>
        <v>-0.870259232287596</v>
      </c>
      <c r="P161" s="77" t="n">
        <f aca="false">MAX(0,AF161-N161)</f>
        <v>0</v>
      </c>
      <c r="Q161" s="51" t="n">
        <f aca="false">IF(E161&gt;=Settings!$B$4,(AF161+Settings!$B$7*Settings!$B$3)/(E161+Settings!$B$7),Settings!$B$3)</f>
        <v>0.060483098976924</v>
      </c>
      <c r="R161" s="78" t="n">
        <f aca="false">PERCENTRANK($H$2:$H$1780,H161,6)</f>
        <v>0.949381</v>
      </c>
      <c r="S161" s="78" t="n">
        <f aca="false">PERCENTRANK($Q$2:$Q$1780,Q161,6)</f>
        <v>0.0337458</v>
      </c>
      <c r="T161" s="78" t="n">
        <f aca="false">PERCENTRANK($F$2:$F$1780,F161,6)</f>
        <v>0.940945</v>
      </c>
      <c r="U161" s="79" t="n">
        <f aca="false">IF(F161&gt;0,ROUND((Settings!$B$8*T161+Settings!$B$9*R161+Settings!$B$10*S161)/SUM(Settings!$B$8:$B$10),10),0)</f>
        <v>0.6413572667</v>
      </c>
      <c r="V161" s="71" t="n">
        <f aca="false">IF(U161&gt;0,RANK(U161,$U$2:$U$1780)+COUNTIF($U$2:U161,U161)-1,"")</f>
        <v>160</v>
      </c>
      <c r="W161" s="71" t="str">
        <f aca="false">IF(V161="","",IF(V161&lt;=Settings!$B$11,"1 - Fix first",IF(V161&lt;=Settings!$B$12,"2 - Review","3 - Monitor")))</f>
        <v>3 - Monitor</v>
      </c>
      <c r="X161" s="71" t="str">
        <f aca="false">IF(AND(E161&gt;=Settings!$B$4,AF161&gt;=Settings!$B$5,O161&gt;=Settings!$B$6),"HIGH RATE","")</f>
        <v/>
      </c>
      <c r="Y161" s="71" t="n">
        <f aca="false">IF(F161&gt;0,RANK(F161,$F$2:$F$1780)+COUNTIF($F$2:F161,F161)-1,"")</f>
        <v>105</v>
      </c>
      <c r="Z161" s="71" t="n">
        <f aca="false">IF(H161&gt;0,RANK(H161,$H$2:$H$1780)+COUNTIF($H$2:H161,H161)-1,"")</f>
        <v>91</v>
      </c>
      <c r="AA161" s="71" t="n">
        <f aca="false">IF(AC161="","",RANK(AC161,$AC$2:$AC$1780)+COUNTIF($AC$2:AC161,AC161)-1)</f>
        <v>168</v>
      </c>
      <c r="AB161" s="71" t="str">
        <f aca="false">IF(AD161="","",RANK(AD161,$AD$2:$AD$1780)+COUNTIF($AD$2:AD161,AD161)-1)</f>
        <v/>
      </c>
      <c r="AC161" s="71" t="n">
        <f aca="false">IF(AND(AF161&gt;0,E161&gt;=Settings!$B$4),ROUND(J161,10),"")</f>
        <v>0.0582010582</v>
      </c>
      <c r="AD161" s="71" t="str">
        <f aca="false">IF(X161="HIGH RATE",ROUND(O161,10),"")</f>
        <v/>
      </c>
      <c r="AE161" s="71" t="s">
        <v>61</v>
      </c>
      <c r="AF161" s="73" t="n">
        <f aca="false">SUMIFS(Detail!$L$2:$L$9168,Detail!$C$2:$C$9168,$A161)</f>
        <v>11</v>
      </c>
      <c r="AG161" s="74" t="n">
        <f aca="false">SUMIFS(Detail!$N$2:$N$9168,Detail!$C$2:$C$9168,$A161)</f>
        <v>769.76</v>
      </c>
    </row>
    <row r="162" customFormat="false" ht="15" hidden="false" customHeight="false" outlineLevel="0" collapsed="false">
      <c r="A162" s="71" t="s">
        <v>972</v>
      </c>
      <c r="B162" s="71" t="s">
        <v>2629</v>
      </c>
      <c r="C162" s="71" t="s">
        <v>213</v>
      </c>
      <c r="D162" s="71" t="str">
        <f aca="false">IFERROR(INDEX('Brand Map'!$B$4:$B$125,MATCH(C162,'Brand Map'!$A$4:$A$125,0)),"Other")</f>
        <v>AU</v>
      </c>
      <c r="E162" s="73" t="n">
        <f aca="false">SUMIFS(Detail!$K$2:$K$9168,Detail!$C$2:$C$9168,$A162)</f>
        <v>19</v>
      </c>
      <c r="F162" s="73" t="n">
        <f aca="false">SUMIFS(Detail!$E$2:$E$9168,Detail!$C$2:$C$9168,$A162)</f>
        <v>6</v>
      </c>
      <c r="G162" s="74" t="n">
        <f aca="false">SUMIFS(Detail!$M$2:$M$9168,Detail!$C$2:$C$9168,$A162)</f>
        <v>5002.71</v>
      </c>
      <c r="H162" s="74" t="n">
        <f aca="false">SUMIFS(Detail!$D$2:$D$9168,Detail!$C$2:$C$9168,$A162)</f>
        <v>1504.25</v>
      </c>
      <c r="I162" s="74" t="n">
        <v>9353.17</v>
      </c>
      <c r="J162" s="51" t="n">
        <f aca="false">IF(E162&gt;0,AF162/E162,0)</f>
        <v>0.315789473684211</v>
      </c>
      <c r="K162" s="51" t="n">
        <f aca="false">IF(G162&gt;0,AG162/G162,0)</f>
        <v>0.300687027631024</v>
      </c>
      <c r="L162" s="75" t="n">
        <f aca="false">H162/Settings!$B$16</f>
        <v>0.00300628340711826</v>
      </c>
      <c r="M162" s="76" t="n">
        <f aca="false">H162/Settings!$B$20</f>
        <v>0.000116778218810792</v>
      </c>
      <c r="N162" s="77" t="n">
        <f aca="false">E162*Settings!$B$3</f>
        <v>1.42233916143269</v>
      </c>
      <c r="O162" s="77" t="n">
        <f aca="false">IF(E162&gt;0,(AF162-N162)/SQRT(E162*Settings!$B$3*(1-Settings!$B$3)),0)</f>
        <v>3.99060083231924</v>
      </c>
      <c r="P162" s="77" t="n">
        <f aca="false">MAX(0,AF162-N162)</f>
        <v>4.57766083856731</v>
      </c>
      <c r="Q162" s="51" t="n">
        <f aca="false">IF(E162&gt;=Settings!$B$4,(AF162+Settings!$B$7*Settings!$B$3)/(E162+Settings!$B$7),Settings!$B$3)</f>
        <v>0.0748599558648786</v>
      </c>
      <c r="R162" s="78" t="n">
        <f aca="false">PERCENTRANK($H$2:$H$1780,H162,6)</f>
        <v>0.960067</v>
      </c>
      <c r="S162" s="78" t="n">
        <f aca="false">PERCENTRANK($Q$2:$Q$1780,Q162,6)</f>
        <v>0.0646794</v>
      </c>
      <c r="T162" s="78" t="n">
        <f aca="false">PERCENTRANK($F$2:$F$1780,F162,6)</f>
        <v>0.898763</v>
      </c>
      <c r="U162" s="79" t="n">
        <f aca="false">IF(F162&gt;0,ROUND((Settings!$B$8*T162+Settings!$B$9*R162+Settings!$B$10*S162)/SUM(Settings!$B$8:$B$10),10),0)</f>
        <v>0.6411698</v>
      </c>
      <c r="V162" s="71" t="n">
        <f aca="false">IF(U162&gt;0,RANK(U162,$U$2:$U$1780)+COUNTIF($U$2:U162,U162)-1,"")</f>
        <v>161</v>
      </c>
      <c r="W162" s="71" t="str">
        <f aca="false">IF(V162="","",IF(V162&lt;=Settings!$B$11,"1 - Fix first",IF(V162&lt;=Settings!$B$12,"2 - Review","3 - Monitor")))</f>
        <v>3 - Monitor</v>
      </c>
      <c r="X162" s="71" t="str">
        <f aca="false">IF(AND(E162&gt;=Settings!$B$4,AF162&gt;=Settings!$B$5,O162&gt;=Settings!$B$6),"HIGH RATE","")</f>
        <v/>
      </c>
      <c r="Y162" s="71" t="n">
        <f aca="false">IF(F162&gt;0,RANK(F162,$F$2:$F$1780)+COUNTIF($F$2:F162,F162)-1,"")</f>
        <v>172</v>
      </c>
      <c r="Z162" s="71" t="n">
        <f aca="false">IF(H162&gt;0,RANK(H162,$H$2:$H$1780)+COUNTIF($H$2:H162,H162)-1,"")</f>
        <v>72</v>
      </c>
      <c r="AA162" s="71" t="str">
        <f aca="false">IF(AC162="","",RANK(AC162,$AC$2:$AC$1780)+COUNTIF($AC$2:AC162,AC162)-1)</f>
        <v/>
      </c>
      <c r="AB162" s="71" t="str">
        <f aca="false">IF(AD162="","",RANK(AD162,$AD$2:$AD$1780)+COUNTIF($AD$2:AD162,AD162)-1)</f>
        <v/>
      </c>
      <c r="AC162" s="71" t="str">
        <f aca="false">IF(AND(AF162&gt;0,E162&gt;=Settings!$B$4),ROUND(J162,10),"")</f>
        <v/>
      </c>
      <c r="AD162" s="71" t="str">
        <f aca="false">IF(X162="HIGH RATE",ROUND(O162,10),"")</f>
        <v/>
      </c>
      <c r="AE162" s="71" t="s">
        <v>59</v>
      </c>
      <c r="AF162" s="73" t="n">
        <f aca="false">SUMIFS(Detail!$L$2:$L$9168,Detail!$C$2:$C$9168,$A162)</f>
        <v>6</v>
      </c>
      <c r="AG162" s="74" t="n">
        <f aca="false">SUMIFS(Detail!$N$2:$N$9168,Detail!$C$2:$C$9168,$A162)</f>
        <v>1504.25</v>
      </c>
    </row>
    <row r="163" customFormat="false" ht="15" hidden="false" customHeight="false" outlineLevel="0" collapsed="false">
      <c r="A163" s="71" t="s">
        <v>1176</v>
      </c>
      <c r="B163" s="71" t="s">
        <v>2630</v>
      </c>
      <c r="C163" s="71" t="s">
        <v>268</v>
      </c>
      <c r="D163" s="71" t="str">
        <f aca="false">IFERROR(INDEX('Brand Map'!$B$4:$B$125,MATCH(C163,'Brand Map'!$A$4:$A$125,0)),"Other")</f>
        <v>SB</v>
      </c>
      <c r="E163" s="73" t="n">
        <f aca="false">SUMIFS(Detail!$K$2:$K$9168,Detail!$C$2:$C$9168,$A163)</f>
        <v>122</v>
      </c>
      <c r="F163" s="73" t="n">
        <f aca="false">SUMIFS(Detail!$E$2:$E$9168,Detail!$C$2:$C$9168,$A163)</f>
        <v>13</v>
      </c>
      <c r="G163" s="74" t="n">
        <f aca="false">SUMIFS(Detail!$M$2:$M$9168,Detail!$C$2:$C$9168,$A163)</f>
        <v>9953.23</v>
      </c>
      <c r="H163" s="74" t="n">
        <f aca="false">SUMIFS(Detail!$D$2:$D$9168,Detail!$C$2:$C$9168,$A163)</f>
        <v>1037.17</v>
      </c>
      <c r="I163" s="74" t="n">
        <v>23715</v>
      </c>
      <c r="J163" s="51" t="n">
        <f aca="false">IF(E163&gt;0,AF163/E163,0)</f>
        <v>0.0655737704918033</v>
      </c>
      <c r="K163" s="51" t="n">
        <f aca="false">IF(G163&gt;0,AG163/G163,0)</f>
        <v>0.0598398710770273</v>
      </c>
      <c r="L163" s="75" t="n">
        <f aca="false">H163/Settings!$B$16</f>
        <v>0.00207281167449616</v>
      </c>
      <c r="M163" s="76" t="n">
        <f aca="false">H163/Settings!$B$20</f>
        <v>8.05177764360907E-005</v>
      </c>
      <c r="N163" s="77" t="n">
        <f aca="false">E163*Settings!$B$3</f>
        <v>9.13291461551519</v>
      </c>
      <c r="O163" s="77" t="n">
        <f aca="false">IF(E163&gt;0,(AF163-N163)/SQRT(E163*Settings!$B$3*(1-Settings!$B$3)),0)</f>
        <v>-0.38975234881085</v>
      </c>
      <c r="P163" s="77" t="n">
        <f aca="false">MAX(0,AF163-N163)</f>
        <v>0</v>
      </c>
      <c r="Q163" s="51" t="n">
        <f aca="false">IF(E163&gt;=Settings!$B$4,(AF163+Settings!$B$7*Settings!$B$3)/(E163+Settings!$B$7),Settings!$B$3)</f>
        <v>0.0674065702364892</v>
      </c>
      <c r="R163" s="78" t="n">
        <f aca="false">PERCENTRANK($H$2:$H$1780,H163,6)</f>
        <v>0.94207</v>
      </c>
      <c r="S163" s="78" t="n">
        <f aca="false">PERCENTRANK($Q$2:$Q$1780,Q163,6)</f>
        <v>0.0461192</v>
      </c>
      <c r="T163" s="78" t="n">
        <f aca="false">PERCENTRANK($F$2:$F$1780,F163,6)</f>
        <v>0.934758</v>
      </c>
      <c r="U163" s="79" t="n">
        <f aca="false">IF(F163&gt;0,ROUND((Settings!$B$8*T163+Settings!$B$9*R163+Settings!$B$10*S163)/SUM(Settings!$B$8:$B$10),10),0)</f>
        <v>0.6409824</v>
      </c>
      <c r="V163" s="71" t="n">
        <f aca="false">IF(U163&gt;0,RANK(U163,$U$2:$U$1780)+COUNTIF($U$2:U163,U163)-1,"")</f>
        <v>164</v>
      </c>
      <c r="W163" s="71" t="str">
        <f aca="false">IF(V163="","",IF(V163&lt;=Settings!$B$11,"1 - Fix first",IF(V163&lt;=Settings!$B$12,"2 - Review","3 - Monitor")))</f>
        <v>3 - Monitor</v>
      </c>
      <c r="X163" s="71" t="str">
        <f aca="false">IF(AND(E163&gt;=Settings!$B$4,AF163&gt;=Settings!$B$5,O163&gt;=Settings!$B$6),"HIGH RATE","")</f>
        <v/>
      </c>
      <c r="Y163" s="71" t="n">
        <f aca="false">IF(F163&gt;0,RANK(F163,$F$2:$F$1780)+COUNTIF($F$2:F163,F163)-1,"")</f>
        <v>115</v>
      </c>
      <c r="Z163" s="71" t="n">
        <f aca="false">IF(H163&gt;0,RANK(H163,$H$2:$H$1780)+COUNTIF($H$2:H163,H163)-1,"")</f>
        <v>104</v>
      </c>
      <c r="AA163" s="71" t="n">
        <f aca="false">IF(AC163="","",RANK(AC163,$AC$2:$AC$1780)+COUNTIF($AC$2:AC163,AC163)-1)</f>
        <v>149</v>
      </c>
      <c r="AB163" s="71" t="str">
        <f aca="false">IF(AD163="","",RANK(AD163,$AD$2:$AD$1780)+COUNTIF($AD$2:AD163,AD163)-1)</f>
        <v/>
      </c>
      <c r="AC163" s="71" t="n">
        <f aca="false">IF(AND(AF163&gt;0,E163&gt;=Settings!$B$4),ROUND(J163,10),"")</f>
        <v>0.0655737705</v>
      </c>
      <c r="AD163" s="71" t="str">
        <f aca="false">IF(X163="HIGH RATE",ROUND(O163,10),"")</f>
        <v/>
      </c>
      <c r="AE163" s="71" t="s">
        <v>60</v>
      </c>
      <c r="AF163" s="73" t="n">
        <f aca="false">SUMIFS(Detail!$L$2:$L$9168,Detail!$C$2:$C$9168,$A163)</f>
        <v>8</v>
      </c>
      <c r="AG163" s="74" t="n">
        <f aca="false">SUMIFS(Detail!$N$2:$N$9168,Detail!$C$2:$C$9168,$A163)</f>
        <v>595.6</v>
      </c>
    </row>
    <row r="164" customFormat="false" ht="15" hidden="false" customHeight="false" outlineLevel="0" collapsed="false">
      <c r="A164" s="71" t="s">
        <v>572</v>
      </c>
      <c r="B164" s="71" t="s">
        <v>573</v>
      </c>
      <c r="C164" s="71" t="s">
        <v>271</v>
      </c>
      <c r="D164" s="71" t="str">
        <f aca="false">IFERROR(INDEX('Brand Map'!$B$4:$B$125,MATCH(C164,'Brand Map'!$A$4:$A$125,0)),"Other")</f>
        <v>LF</v>
      </c>
      <c r="E164" s="73" t="n">
        <f aca="false">SUMIFS(Detail!$K$2:$K$9168,Detail!$C$2:$C$9168,$A164)</f>
        <v>162</v>
      </c>
      <c r="F164" s="73" t="n">
        <f aca="false">SUMIFS(Detail!$E$2:$E$9168,Detail!$C$2:$C$9168,$A164)</f>
        <v>14</v>
      </c>
      <c r="G164" s="74" t="n">
        <f aca="false">SUMIFS(Detail!$M$2:$M$9168,Detail!$C$2:$C$9168,$A164)</f>
        <v>10851.24</v>
      </c>
      <c r="H164" s="74" t="n">
        <f aca="false">SUMIFS(Detail!$D$2:$D$9168,Detail!$C$2:$C$9168,$A164)</f>
        <v>887.11</v>
      </c>
      <c r="I164" s="74" t="n">
        <v>17894.51</v>
      </c>
      <c r="J164" s="51" t="n">
        <f aca="false">IF(E164&gt;0,AF164/E164,0)</f>
        <v>0.0679012345679012</v>
      </c>
      <c r="K164" s="51" t="n">
        <f aca="false">IF(G164&gt;0,AG164/G164,0)</f>
        <v>0.0641714679612653</v>
      </c>
      <c r="L164" s="75" t="n">
        <f aca="false">H164/Settings!$B$16</f>
        <v>0.0017729127959373</v>
      </c>
      <c r="M164" s="76" t="n">
        <f aca="false">H164/Settings!$B$20</f>
        <v>6.88682903036343E-005</v>
      </c>
      <c r="N164" s="77" t="n">
        <f aca="false">E164*Settings!$B$3</f>
        <v>12.1273128501103</v>
      </c>
      <c r="O164" s="77" t="n">
        <f aca="false">IF(E164&gt;0,(AF164-N164)/SQRT(E164*Settings!$B$3*(1-Settings!$B$3)),0)</f>
        <v>-0.336556844452575</v>
      </c>
      <c r="P164" s="77" t="n">
        <f aca="false">MAX(0,AF164-N164)</f>
        <v>0</v>
      </c>
      <c r="Q164" s="51" t="n">
        <f aca="false">IF(E164&gt;=Settings!$B$4,(AF164+Settings!$B$7*Settings!$B$3)/(E164+Settings!$B$7),Settings!$B$3)</f>
        <v>0.068988534770554</v>
      </c>
      <c r="R164" s="78" t="n">
        <f aca="false">PERCENTRANK($H$2:$H$1780,H164,6)</f>
        <v>0.937008</v>
      </c>
      <c r="S164" s="78" t="n">
        <f aca="false">PERCENTRANK($Q$2:$Q$1780,Q164,6)</f>
        <v>0.0478065</v>
      </c>
      <c r="T164" s="78" t="n">
        <f aca="false">PERCENTRANK($F$2:$F$1780,F164,6)</f>
        <v>0.938133</v>
      </c>
      <c r="U164" s="79" t="n">
        <f aca="false">IF(F164&gt;0,ROUND((Settings!$B$8*T164+Settings!$B$9*R164+Settings!$B$10*S164)/SUM(Settings!$B$8:$B$10),10),0)</f>
        <v>0.6409825</v>
      </c>
      <c r="V164" s="71" t="n">
        <f aca="false">IF(U164&gt;0,RANK(U164,$U$2:$U$1780)+COUNTIF($U$2:U164,U164)-1,"")</f>
        <v>162</v>
      </c>
      <c r="W164" s="71" t="str">
        <f aca="false">IF(V164="","",IF(V164&lt;=Settings!$B$11,"1 - Fix first",IF(V164&lt;=Settings!$B$12,"2 - Review","3 - Monitor")))</f>
        <v>3 - Monitor</v>
      </c>
      <c r="X164" s="71" t="str">
        <f aca="false">IF(AND(E164&gt;=Settings!$B$4,AF164&gt;=Settings!$B$5,O164&gt;=Settings!$B$6),"HIGH RATE","")</f>
        <v/>
      </c>
      <c r="Y164" s="71" t="n">
        <f aca="false">IF(F164&gt;0,RANK(F164,$F$2:$F$1780)+COUNTIF($F$2:F164,F164)-1,"")</f>
        <v>110</v>
      </c>
      <c r="Z164" s="71" t="n">
        <f aca="false">IF(H164&gt;0,RANK(H164,$H$2:$H$1780)+COUNTIF($H$2:H164,H164)-1,"")</f>
        <v>113</v>
      </c>
      <c r="AA164" s="71" t="n">
        <f aca="false">IF(AC164="","",RANK(AC164,$AC$2:$AC$1780)+COUNTIF($AC$2:AC164,AC164)-1)</f>
        <v>143</v>
      </c>
      <c r="AB164" s="71" t="str">
        <f aca="false">IF(AD164="","",RANK(AD164,$AD$2:$AD$1780)+COUNTIF($AD$2:AD164,AD164)-1)</f>
        <v/>
      </c>
      <c r="AC164" s="71" t="n">
        <f aca="false">IF(AND(AF164&gt;0,E164&gt;=Settings!$B$4),ROUND(J164,10),"")</f>
        <v>0.0679012346</v>
      </c>
      <c r="AD164" s="71" t="str">
        <f aca="false">IF(X164="HIGH RATE",ROUND(O164,10),"")</f>
        <v/>
      </c>
      <c r="AE164" s="71" t="s">
        <v>59</v>
      </c>
      <c r="AF164" s="73" t="n">
        <f aca="false">SUMIFS(Detail!$L$2:$L$9168,Detail!$C$2:$C$9168,$A164)</f>
        <v>11</v>
      </c>
      <c r="AG164" s="74" t="n">
        <f aca="false">SUMIFS(Detail!$N$2:$N$9168,Detail!$C$2:$C$9168,$A164)</f>
        <v>696.34</v>
      </c>
    </row>
    <row r="165" customFormat="false" ht="15" hidden="false" customHeight="false" outlineLevel="0" collapsed="false">
      <c r="A165" s="71" t="s">
        <v>1087</v>
      </c>
      <c r="B165" s="71" t="s">
        <v>2631</v>
      </c>
      <c r="C165" s="71" t="s">
        <v>213</v>
      </c>
      <c r="D165" s="71" t="str">
        <f aca="false">IFERROR(INDEX('Brand Map'!$B$4:$B$125,MATCH(C165,'Brand Map'!$A$4:$A$125,0)),"Other")</f>
        <v>AU</v>
      </c>
      <c r="E165" s="73" t="n">
        <f aca="false">SUMIFS(Detail!$K$2:$K$9168,Detail!$C$2:$C$9168,$A165)</f>
        <v>22</v>
      </c>
      <c r="F165" s="73" t="n">
        <f aca="false">SUMIFS(Detail!$E$2:$E$9168,Detail!$C$2:$C$9168,$A165)</f>
        <v>10</v>
      </c>
      <c r="G165" s="74" t="n">
        <f aca="false">SUMIFS(Detail!$M$2:$M$9168,Detail!$C$2:$C$9168,$A165)</f>
        <v>1943.51</v>
      </c>
      <c r="H165" s="74" t="n">
        <f aca="false">SUMIFS(Detail!$D$2:$D$9168,Detail!$C$2:$C$9168,$A165)</f>
        <v>864.51</v>
      </c>
      <c r="I165" s="74" t="n">
        <v>29206.62</v>
      </c>
      <c r="J165" s="51" t="n">
        <f aca="false">IF(E165&gt;0,AF165/E165,0)</f>
        <v>0</v>
      </c>
      <c r="K165" s="51" t="n">
        <f aca="false">IF(G165&gt;0,AG165/G165,0)</f>
        <v>0</v>
      </c>
      <c r="L165" s="75" t="n">
        <f aca="false">H165/Settings!$B$16</f>
        <v>0.00172774609824684</v>
      </c>
      <c r="M165" s="76" t="n">
        <f aca="false">H165/Settings!$B$20</f>
        <v>6.71138028546572E-005</v>
      </c>
      <c r="N165" s="77" t="n">
        <f aca="false">E165*Settings!$B$3</f>
        <v>1.64691902902733</v>
      </c>
      <c r="O165" s="77" t="n">
        <f aca="false">IF(E165&gt;0,(AF165-N165)/SQRT(E165*Settings!$B$3*(1-Settings!$B$3)),0)</f>
        <v>-1.33423516901577</v>
      </c>
      <c r="P165" s="77" t="n">
        <f aca="false">MAX(0,AF165-N165)</f>
        <v>0</v>
      </c>
      <c r="Q165" s="51" t="n">
        <f aca="false">IF(E165&gt;=Settings!$B$4,(AF165+Settings!$B$7*Settings!$B$3)/(E165+Settings!$B$7),Settings!$B$3)</f>
        <v>0.0748599558648786</v>
      </c>
      <c r="R165" s="78" t="n">
        <f aca="false">PERCENTRANK($H$2:$H$1780,H165,6)</f>
        <v>0.935321</v>
      </c>
      <c r="S165" s="78" t="n">
        <f aca="false">PERCENTRANK($Q$2:$Q$1780,Q165,6)</f>
        <v>0.0646794</v>
      </c>
      <c r="T165" s="78" t="n">
        <f aca="false">PERCENTRANK($F$2:$F$1780,F165,6)</f>
        <v>0.922947</v>
      </c>
      <c r="U165" s="79" t="n">
        <f aca="false">IF(F165&gt;0,ROUND((Settings!$B$8*T165+Settings!$B$9*R165+Settings!$B$10*S165)/SUM(Settings!$B$8:$B$10),10),0)</f>
        <v>0.6409824667</v>
      </c>
      <c r="V165" s="71" t="n">
        <f aca="false">IF(U165&gt;0,RANK(U165,$U$2:$U$1780)+COUNTIF($U$2:U165,U165)-1,"")</f>
        <v>163</v>
      </c>
      <c r="W165" s="71" t="str">
        <f aca="false">IF(V165="","",IF(V165&lt;=Settings!$B$11,"1 - Fix first",IF(V165&lt;=Settings!$B$12,"2 - Review","3 - Monitor")))</f>
        <v>3 - Monitor</v>
      </c>
      <c r="X165" s="71" t="str">
        <f aca="false">IF(AND(E165&gt;=Settings!$B$4,AF165&gt;=Settings!$B$5,O165&gt;=Settings!$B$6),"HIGH RATE","")</f>
        <v/>
      </c>
      <c r="Y165" s="71" t="n">
        <f aca="false">IF(F165&gt;0,RANK(F165,$F$2:$F$1780)+COUNTIF($F$2:F165,F165)-1,"")</f>
        <v>136</v>
      </c>
      <c r="Z165" s="71" t="n">
        <f aca="false">IF(H165&gt;0,RANK(H165,$H$2:$H$1780)+COUNTIF($H$2:H165,H165)-1,"")</f>
        <v>116</v>
      </c>
      <c r="AA165" s="71" t="str">
        <f aca="false">IF(AC165="","",RANK(AC165,$AC$2:$AC$1780)+COUNTIF($AC$2:AC165,AC165)-1)</f>
        <v/>
      </c>
      <c r="AB165" s="71" t="str">
        <f aca="false">IF(AD165="","",RANK(AD165,$AD$2:$AD$1780)+COUNTIF($AD$2:AD165,AD165)-1)</f>
        <v/>
      </c>
      <c r="AC165" s="71" t="str">
        <f aca="false">IF(AND(AF165&gt;0,E165&gt;=Settings!$B$4),ROUND(J165,10),"")</f>
        <v/>
      </c>
      <c r="AD165" s="71" t="str">
        <f aca="false">IF(X165="HIGH RATE",ROUND(O165,10),"")</f>
        <v/>
      </c>
      <c r="AE165" s="71" t="s">
        <v>60</v>
      </c>
      <c r="AF165" s="73" t="n">
        <f aca="false">SUMIFS(Detail!$L$2:$L$9168,Detail!$C$2:$C$9168,$A165)</f>
        <v>0</v>
      </c>
      <c r="AG165" s="74" t="n">
        <f aca="false">SUMIFS(Detail!$N$2:$N$9168,Detail!$C$2:$C$9168,$A165)</f>
        <v>0</v>
      </c>
    </row>
    <row r="166" customFormat="false" ht="15" hidden="false" customHeight="false" outlineLevel="0" collapsed="false">
      <c r="A166" s="71" t="s">
        <v>1211</v>
      </c>
      <c r="B166" s="71" t="s">
        <v>2632</v>
      </c>
      <c r="C166" s="71" t="s">
        <v>217</v>
      </c>
      <c r="D166" s="71" t="str">
        <f aca="false">IFERROR(INDEX('Brand Map'!$B$4:$B$125,MATCH(C166,'Brand Map'!$A$4:$A$125,0)),"Other")</f>
        <v>AUMJ</v>
      </c>
      <c r="E166" s="73" t="n">
        <f aca="false">SUMIFS(Detail!$K$2:$K$9168,Detail!$C$2:$C$9168,$A166)</f>
        <v>40</v>
      </c>
      <c r="F166" s="73" t="n">
        <f aca="false">SUMIFS(Detail!$E$2:$E$9168,Detail!$C$2:$C$9168,$A166)</f>
        <v>12</v>
      </c>
      <c r="G166" s="74" t="n">
        <f aca="false">SUMIFS(Detail!$M$2:$M$9168,Detail!$C$2:$C$9168,$A166)</f>
        <v>3745.41</v>
      </c>
      <c r="H166" s="74" t="n">
        <f aca="false">SUMIFS(Detail!$D$2:$D$9168,Detail!$C$2:$C$9168,$A166)</f>
        <v>1362.34</v>
      </c>
      <c r="I166" s="74" t="n">
        <v>19124.2</v>
      </c>
      <c r="J166" s="51" t="n">
        <f aca="false">IF(E166&gt;0,AF166/E166,0)</f>
        <v>0.05</v>
      </c>
      <c r="K166" s="51" t="n">
        <f aca="false">IF(G166&gt;0,AG166/G166,0)</f>
        <v>0.0458534579658836</v>
      </c>
      <c r="L166" s="75" t="n">
        <f aca="false">H166/Settings!$B$16</f>
        <v>0.00272267251909822</v>
      </c>
      <c r="M166" s="76" t="n">
        <f aca="false">H166/Settings!$B$20</f>
        <v>0.0001057614350106</v>
      </c>
      <c r="N166" s="77" t="n">
        <f aca="false">E166*Settings!$B$3</f>
        <v>2.99439823459515</v>
      </c>
      <c r="O166" s="77" t="n">
        <f aca="false">IF(E166&gt;0,(AF166-N166)/SQRT(E166*Settings!$B$3*(1-Settings!$B$3)),0)</f>
        <v>-0.597450358150482</v>
      </c>
      <c r="P166" s="77" t="n">
        <f aca="false">MAX(0,AF166-N166)</f>
        <v>0</v>
      </c>
      <c r="Q166" s="51" t="n">
        <f aca="false">IF(E166&gt;=Settings!$B$4,(AF166+Settings!$B$7*Settings!$B$3)/(E166+Settings!$B$7),Settings!$B$3)</f>
        <v>0.0606542667992337</v>
      </c>
      <c r="R166" s="78" t="n">
        <f aca="false">PERCENTRANK($H$2:$H$1780,H166,6)</f>
        <v>0.95613</v>
      </c>
      <c r="S166" s="78" t="n">
        <f aca="false">PERCENTRANK($Q$2:$Q$1780,Q166,6)</f>
        <v>0.0348706</v>
      </c>
      <c r="T166" s="78" t="n">
        <f aca="false">PERCENTRANK($F$2:$F$1780,F166,6)</f>
        <v>0.930259</v>
      </c>
      <c r="U166" s="79" t="n">
        <f aca="false">IF(F166&gt;0,ROUND((Settings!$B$8*T166+Settings!$B$9*R166+Settings!$B$10*S166)/SUM(Settings!$B$8:$B$10),10),0)</f>
        <v>0.6404198667</v>
      </c>
      <c r="V166" s="71" t="n">
        <f aca="false">IF(U166&gt;0,RANK(U166,$U$2:$U$1780)+COUNTIF($U$2:U166,U166)-1,"")</f>
        <v>165</v>
      </c>
      <c r="W166" s="71" t="str">
        <f aca="false">IF(V166="","",IF(V166&lt;=Settings!$B$11,"1 - Fix first",IF(V166&lt;=Settings!$B$12,"2 - Review","3 - Monitor")))</f>
        <v>3 - Monitor</v>
      </c>
      <c r="X166" s="71" t="str">
        <f aca="false">IF(AND(E166&gt;=Settings!$B$4,AF166&gt;=Settings!$B$5,O166&gt;=Settings!$B$6),"HIGH RATE","")</f>
        <v/>
      </c>
      <c r="Y166" s="71" t="n">
        <f aca="false">IF(F166&gt;0,RANK(F166,$F$2:$F$1780)+COUNTIF($F$2:F166,F166)-1,"")</f>
        <v>125</v>
      </c>
      <c r="Z166" s="71" t="n">
        <f aca="false">IF(H166&gt;0,RANK(H166,$H$2:$H$1780)+COUNTIF($H$2:H166,H166)-1,"")</f>
        <v>79</v>
      </c>
      <c r="AA166" s="71" t="n">
        <f aca="false">IF(AC166="","",RANK(AC166,$AC$2:$AC$1780)+COUNTIF($AC$2:AC166,AC166)-1)</f>
        <v>187</v>
      </c>
      <c r="AB166" s="71" t="str">
        <f aca="false">IF(AD166="","",RANK(AD166,$AD$2:$AD$1780)+COUNTIF($AD$2:AD166,AD166)-1)</f>
        <v/>
      </c>
      <c r="AC166" s="71" t="n">
        <f aca="false">IF(AND(AF166&gt;0,E166&gt;=Settings!$B$4),ROUND(J166,10),"")</f>
        <v>0.05</v>
      </c>
      <c r="AD166" s="71" t="str">
        <f aca="false">IF(X166="HIGH RATE",ROUND(O166,10),"")</f>
        <v/>
      </c>
      <c r="AE166" s="71" t="s">
        <v>62</v>
      </c>
      <c r="AF166" s="73" t="n">
        <f aca="false">SUMIFS(Detail!$L$2:$L$9168,Detail!$C$2:$C$9168,$A166)</f>
        <v>2</v>
      </c>
      <c r="AG166" s="74" t="n">
        <f aca="false">SUMIFS(Detail!$N$2:$N$9168,Detail!$C$2:$C$9168,$A166)</f>
        <v>171.74</v>
      </c>
    </row>
    <row r="167" customFormat="false" ht="15" hidden="false" customHeight="false" outlineLevel="0" collapsed="false">
      <c r="A167" s="71" t="s">
        <v>1210</v>
      </c>
      <c r="B167" s="71" t="s">
        <v>2633</v>
      </c>
      <c r="C167" s="71" t="s">
        <v>246</v>
      </c>
      <c r="D167" s="71" t="str">
        <f aca="false">IFERROR(INDEX('Brand Map'!$B$4:$B$125,MATCH(C167,'Brand Map'!$A$4:$A$125,0)),"Other")</f>
        <v>FYF</v>
      </c>
      <c r="E167" s="73" t="n">
        <f aca="false">SUMIFS(Detail!$K$2:$K$9168,Detail!$C$2:$C$9168,$A167)</f>
        <v>0</v>
      </c>
      <c r="F167" s="73" t="n">
        <f aca="false">SUMIFS(Detail!$E$2:$E$9168,Detail!$C$2:$C$9168,$A167)</f>
        <v>11</v>
      </c>
      <c r="G167" s="74" t="n">
        <f aca="false">SUMIFS(Detail!$M$2:$M$9168,Detail!$C$2:$C$9168,$A167)</f>
        <v>0</v>
      </c>
      <c r="H167" s="74" t="n">
        <f aca="false">SUMIFS(Detail!$D$2:$D$9168,Detail!$C$2:$C$9168,$A167)</f>
        <v>769.45</v>
      </c>
      <c r="I167" s="74" t="n">
        <v>10842.25</v>
      </c>
      <c r="J167" s="51" t="n">
        <f aca="false">IF(E167&gt;0,AF167/E167,0)</f>
        <v>0</v>
      </c>
      <c r="K167" s="51" t="n">
        <f aca="false">IF(G167&gt;0,AG167/G167,0)</f>
        <v>0</v>
      </c>
      <c r="L167" s="75" t="n">
        <f aca="false">H167/Settings!$B$16</f>
        <v>0.00153776617424441</v>
      </c>
      <c r="M167" s="76" t="n">
        <f aca="false">H167/Settings!$B$20</f>
        <v>5.9734087062632E-005</v>
      </c>
      <c r="N167" s="77" t="n">
        <f aca="false">E167*Settings!$B$3</f>
        <v>0</v>
      </c>
      <c r="O167" s="77" t="n">
        <f aca="false">IF(E167&gt;0,(AF167-N167)/SQRT(E167*Settings!$B$3*(1-Settings!$B$3)),0)</f>
        <v>0</v>
      </c>
      <c r="P167" s="77" t="n">
        <f aca="false">MAX(0,AF167-N167)</f>
        <v>0</v>
      </c>
      <c r="Q167" s="51" t="n">
        <f aca="false">IF(E167&gt;=Settings!$B$4,(AF167+Settings!$B$7*Settings!$B$3)/(E167+Settings!$B$7),Settings!$B$3)</f>
        <v>0.0748599558648786</v>
      </c>
      <c r="R167" s="78" t="n">
        <f aca="false">PERCENTRANK($H$2:$H$1780,H167,6)</f>
        <v>0.930259</v>
      </c>
      <c r="S167" s="78" t="n">
        <f aca="false">PERCENTRANK($Q$2:$Q$1780,Q167,6)</f>
        <v>0.0646794</v>
      </c>
      <c r="T167" s="78" t="n">
        <f aca="false">PERCENTRANK($F$2:$F$1780,F167,6)</f>
        <v>0.925759</v>
      </c>
      <c r="U167" s="79" t="n">
        <f aca="false">IF(F167&gt;0,ROUND((Settings!$B$8*T167+Settings!$B$9*R167+Settings!$B$10*S167)/SUM(Settings!$B$8:$B$10),10),0)</f>
        <v>0.6402324667</v>
      </c>
      <c r="V167" s="71" t="n">
        <f aca="false">IF(U167&gt;0,RANK(U167,$U$2:$U$1780)+COUNTIF($U$2:U167,U167)-1,"")</f>
        <v>166</v>
      </c>
      <c r="W167" s="71" t="str">
        <f aca="false">IF(V167="","",IF(V167&lt;=Settings!$B$11,"1 - Fix first",IF(V167&lt;=Settings!$B$12,"2 - Review","3 - Monitor")))</f>
        <v>3 - Monitor</v>
      </c>
      <c r="X167" s="71" t="str">
        <f aca="false">IF(AND(E167&gt;=Settings!$B$4,AF167&gt;=Settings!$B$5,O167&gt;=Settings!$B$6),"HIGH RATE","")</f>
        <v/>
      </c>
      <c r="Y167" s="71" t="n">
        <f aca="false">IF(F167&gt;0,RANK(F167,$F$2:$F$1780)+COUNTIF($F$2:F167,F167)-1,"")</f>
        <v>130</v>
      </c>
      <c r="Z167" s="71" t="n">
        <f aca="false">IF(H167&gt;0,RANK(H167,$H$2:$H$1780)+COUNTIF($H$2:H167,H167)-1,"")</f>
        <v>125</v>
      </c>
      <c r="AA167" s="71" t="str">
        <f aca="false">IF(AC167="","",RANK(AC167,$AC$2:$AC$1780)+COUNTIF($AC$2:AC167,AC167)-1)</f>
        <v/>
      </c>
      <c r="AB167" s="71" t="str">
        <f aca="false">IF(AD167="","",RANK(AD167,$AD$2:$AD$1780)+COUNTIF($AD$2:AD167,AD167)-1)</f>
        <v/>
      </c>
      <c r="AC167" s="71" t="str">
        <f aca="false">IF(AND(AF167&gt;0,E167&gt;=Settings!$B$4),ROUND(J167,10),"")</f>
        <v/>
      </c>
      <c r="AD167" s="71" t="str">
        <f aca="false">IF(X167="HIGH RATE",ROUND(O167,10),"")</f>
        <v/>
      </c>
      <c r="AE167" s="71" t="s">
        <v>60</v>
      </c>
      <c r="AF167" s="73" t="n">
        <f aca="false">SUMIFS(Detail!$L$2:$L$9168,Detail!$C$2:$C$9168,$A167)</f>
        <v>0</v>
      </c>
      <c r="AG167" s="74" t="n">
        <f aca="false">SUMIFS(Detail!$N$2:$N$9168,Detail!$C$2:$C$9168,$A167)</f>
        <v>0</v>
      </c>
    </row>
    <row r="168" customFormat="false" ht="15" hidden="false" customHeight="false" outlineLevel="0" collapsed="false">
      <c r="A168" s="71" t="s">
        <v>167</v>
      </c>
      <c r="B168" s="71" t="s">
        <v>568</v>
      </c>
      <c r="C168" s="71" t="s">
        <v>262</v>
      </c>
      <c r="D168" s="71" t="str">
        <f aca="false">IFERROR(INDEX('Brand Map'!$B$4:$B$125,MATCH(C168,'Brand Map'!$A$4:$A$125,0)),"Other")</f>
        <v>DCMJ</v>
      </c>
      <c r="E168" s="73" t="n">
        <f aca="false">SUMIFS(Detail!$K$2:$K$9168,Detail!$C$2:$C$9168,$A168)</f>
        <v>133</v>
      </c>
      <c r="F168" s="73" t="n">
        <f aca="false">SUMIFS(Detail!$E$2:$E$9168,Detail!$C$2:$C$9168,$A168)</f>
        <v>13</v>
      </c>
      <c r="G168" s="74" t="n">
        <f aca="false">SUMIFS(Detail!$M$2:$M$9168,Detail!$C$2:$C$9168,$A168)</f>
        <v>11535.32</v>
      </c>
      <c r="H168" s="74" t="n">
        <f aca="false">SUMIFS(Detail!$D$2:$D$9168,Detail!$C$2:$C$9168,$A168)</f>
        <v>1072.34</v>
      </c>
      <c r="I168" s="74" t="n">
        <v>31832.92</v>
      </c>
      <c r="J168" s="51" t="n">
        <f aca="false">IF(E168&gt;0,AF168/E168,0)</f>
        <v>0.0601503759398496</v>
      </c>
      <c r="K168" s="51" t="n">
        <f aca="false">IF(G168&gt;0,AG168/G168,0)</f>
        <v>0.0515997822340429</v>
      </c>
      <c r="L168" s="75" t="n">
        <f aca="false">H168/Settings!$B$16</f>
        <v>0.00214309984961888</v>
      </c>
      <c r="M168" s="76" t="n">
        <f aca="false">H168/Settings!$B$20</f>
        <v>8.32481004883264E-005</v>
      </c>
      <c r="N168" s="77" t="n">
        <f aca="false">E168*Settings!$B$3</f>
        <v>9.95637413002886</v>
      </c>
      <c r="O168" s="77" t="n">
        <f aca="false">IF(E168&gt;0,(AF168-N168)/SQRT(E168*Settings!$B$3*(1-Settings!$B$3)),0)</f>
        <v>-0.644610785410252</v>
      </c>
      <c r="P168" s="77" t="n">
        <f aca="false">MAX(0,AF168-N168)</f>
        <v>0</v>
      </c>
      <c r="Q168" s="51" t="n">
        <f aca="false">IF(E168&gt;=Settings!$B$4,(AF168+Settings!$B$7*Settings!$B$3)/(E168+Settings!$B$7),Settings!$B$3)</f>
        <v>0.062857660588628</v>
      </c>
      <c r="R168" s="78" t="n">
        <f aca="false">PERCENTRANK($H$2:$H$1780,H168,6)</f>
        <v>0.943757</v>
      </c>
      <c r="S168" s="78" t="n">
        <f aca="false">PERCENTRANK($Q$2:$Q$1780,Q168,6)</f>
        <v>0.0376828</v>
      </c>
      <c r="T168" s="78" t="n">
        <f aca="false">PERCENTRANK($F$2:$F$1780,F168,6)</f>
        <v>0.934758</v>
      </c>
      <c r="U168" s="79" t="n">
        <f aca="false">IF(F168&gt;0,ROUND((Settings!$B$8*T168+Settings!$B$9*R168+Settings!$B$10*S168)/SUM(Settings!$B$8:$B$10),10),0)</f>
        <v>0.6387326</v>
      </c>
      <c r="V168" s="71" t="n">
        <f aca="false">IF(U168&gt;0,RANK(U168,$U$2:$U$1780)+COUNTIF($U$2:U168,U168)-1,"")</f>
        <v>167</v>
      </c>
      <c r="W168" s="71" t="str">
        <f aca="false">IF(V168="","",IF(V168&lt;=Settings!$B$11,"1 - Fix first",IF(V168&lt;=Settings!$B$12,"2 - Review","3 - Monitor")))</f>
        <v>3 - Monitor</v>
      </c>
      <c r="X168" s="71" t="str">
        <f aca="false">IF(AND(E168&gt;=Settings!$B$4,AF168&gt;=Settings!$B$5,O168&gt;=Settings!$B$6),"HIGH RATE","")</f>
        <v/>
      </c>
      <c r="Y168" s="71" t="n">
        <f aca="false">IF(F168&gt;0,RANK(F168,$F$2:$F$1780)+COUNTIF($F$2:F168,F168)-1,"")</f>
        <v>116</v>
      </c>
      <c r="Z168" s="71" t="n">
        <f aca="false">IF(H168&gt;0,RANK(H168,$H$2:$H$1780)+COUNTIF($H$2:H168,H168)-1,"")</f>
        <v>101</v>
      </c>
      <c r="AA168" s="71" t="n">
        <f aca="false">IF(AC168="","",RANK(AC168,$AC$2:$AC$1780)+COUNTIF($AC$2:AC168,AC168)-1)</f>
        <v>160</v>
      </c>
      <c r="AB168" s="71" t="str">
        <f aca="false">IF(AD168="","",RANK(AD168,$AD$2:$AD$1780)+COUNTIF($AD$2:AD168,AD168)-1)</f>
        <v/>
      </c>
      <c r="AC168" s="71" t="n">
        <f aca="false">IF(AND(AF168&gt;0,E168&gt;=Settings!$B$4),ROUND(J168,10),"")</f>
        <v>0.0601503759</v>
      </c>
      <c r="AD168" s="71" t="str">
        <f aca="false">IF(X168="HIGH RATE",ROUND(O168,10),"")</f>
        <v/>
      </c>
      <c r="AE168" s="71" t="s">
        <v>62</v>
      </c>
      <c r="AF168" s="73" t="n">
        <f aca="false">SUMIFS(Detail!$L$2:$L$9168,Detail!$C$2:$C$9168,$A168)</f>
        <v>8</v>
      </c>
      <c r="AG168" s="74" t="n">
        <f aca="false">SUMIFS(Detail!$N$2:$N$9168,Detail!$C$2:$C$9168,$A168)</f>
        <v>595.22</v>
      </c>
    </row>
    <row r="169" customFormat="false" ht="15" hidden="false" customHeight="false" outlineLevel="0" collapsed="false">
      <c r="A169" s="71" t="s">
        <v>1440</v>
      </c>
      <c r="B169" s="71" t="s">
        <v>2634</v>
      </c>
      <c r="C169" s="71" t="s">
        <v>262</v>
      </c>
      <c r="D169" s="71" t="str">
        <f aca="false">IFERROR(INDEX('Brand Map'!$B$4:$B$125,MATCH(C169,'Brand Map'!$A$4:$A$125,0)),"Other")</f>
        <v>DCMJ</v>
      </c>
      <c r="E169" s="73" t="n">
        <f aca="false">SUMIFS(Detail!$K$2:$K$9168,Detail!$C$2:$C$9168,$A169)</f>
        <v>108</v>
      </c>
      <c r="F169" s="73" t="n">
        <f aca="false">SUMIFS(Detail!$E$2:$E$9168,Detail!$C$2:$C$9168,$A169)</f>
        <v>10</v>
      </c>
      <c r="G169" s="74" t="n">
        <f aca="false">SUMIFS(Detail!$M$2:$M$9168,Detail!$C$2:$C$9168,$A169)</f>
        <v>9049.28</v>
      </c>
      <c r="H169" s="74" t="n">
        <f aca="false">SUMIFS(Detail!$D$2:$D$9168,Detail!$C$2:$C$9168,$A169)</f>
        <v>762.09</v>
      </c>
      <c r="I169" s="74" t="n">
        <v>27056.58</v>
      </c>
      <c r="J169" s="51" t="n">
        <f aca="false">IF(E169&gt;0,AF169/E169,0)</f>
        <v>0.0740740740740741</v>
      </c>
      <c r="K169" s="51" t="n">
        <f aca="false">IF(G169&gt;0,AG169/G169,0)</f>
        <v>0.0651886116906538</v>
      </c>
      <c r="L169" s="75" t="n">
        <f aca="false">H169/Settings!$B$16</f>
        <v>0.00152305701959831</v>
      </c>
      <c r="M169" s="76" t="n">
        <f aca="false">H169/Settings!$B$20</f>
        <v>5.91627141588943E-005</v>
      </c>
      <c r="N169" s="77" t="n">
        <f aca="false">E169*Settings!$B$3</f>
        <v>8.08487523340689</v>
      </c>
      <c r="O169" s="77" t="n">
        <f aca="false">IF(E169&gt;0,(AF169-N169)/SQRT(E169*Settings!$B$3*(1-Settings!$B$3)),0)</f>
        <v>-0.0310342018653087</v>
      </c>
      <c r="P169" s="77" t="n">
        <f aca="false">MAX(0,AF169-N169)</f>
        <v>0</v>
      </c>
      <c r="Q169" s="51" t="n">
        <f aca="false">IF(E169&gt;=Settings!$B$4,(AF169+Settings!$B$7*Settings!$B$3)/(E169+Settings!$B$7),Settings!$B$3)</f>
        <v>0.0742449179416403</v>
      </c>
      <c r="R169" s="78" t="n">
        <f aca="false">PERCENTRANK($H$2:$H$1780,H169,6)</f>
        <v>0.929696</v>
      </c>
      <c r="S169" s="78" t="n">
        <f aca="false">PERCENTRANK($Q$2:$Q$1780,Q169,6)</f>
        <v>0.0629921</v>
      </c>
      <c r="T169" s="78" t="n">
        <f aca="false">PERCENTRANK($F$2:$F$1780,F169,6)</f>
        <v>0.922947</v>
      </c>
      <c r="U169" s="79" t="n">
        <f aca="false">IF(F169&gt;0,ROUND((Settings!$B$8*T169+Settings!$B$9*R169+Settings!$B$10*S169)/SUM(Settings!$B$8:$B$10),10),0)</f>
        <v>0.6385450333</v>
      </c>
      <c r="V169" s="71" t="n">
        <f aca="false">IF(U169&gt;0,RANK(U169,$U$2:$U$1780)+COUNTIF($U$2:U169,U169)-1,"")</f>
        <v>168</v>
      </c>
      <c r="W169" s="71" t="str">
        <f aca="false">IF(V169="","",IF(V169&lt;=Settings!$B$11,"1 - Fix first",IF(V169&lt;=Settings!$B$12,"2 - Review","3 - Monitor")))</f>
        <v>3 - Monitor</v>
      </c>
      <c r="X169" s="71" t="str">
        <f aca="false">IF(AND(E169&gt;=Settings!$B$4,AF169&gt;=Settings!$B$5,O169&gt;=Settings!$B$6),"HIGH RATE","")</f>
        <v/>
      </c>
      <c r="Y169" s="71" t="n">
        <f aca="false">IF(F169&gt;0,RANK(F169,$F$2:$F$1780)+COUNTIF($F$2:F169,F169)-1,"")</f>
        <v>137</v>
      </c>
      <c r="Z169" s="71" t="n">
        <f aca="false">IF(H169&gt;0,RANK(H169,$H$2:$H$1780)+COUNTIF($H$2:H169,H169)-1,"")</f>
        <v>126</v>
      </c>
      <c r="AA169" s="71" t="n">
        <f aca="false">IF(AC169="","",RANK(AC169,$AC$2:$AC$1780)+COUNTIF($AC$2:AC169,AC169)-1)</f>
        <v>117</v>
      </c>
      <c r="AB169" s="71" t="str">
        <f aca="false">IF(AD169="","",RANK(AD169,$AD$2:$AD$1780)+COUNTIF($AD$2:AD169,AD169)-1)</f>
        <v/>
      </c>
      <c r="AC169" s="71" t="n">
        <f aca="false">IF(AND(AF169&gt;0,E169&gt;=Settings!$B$4),ROUND(J169,10),"")</f>
        <v>0.0740740741</v>
      </c>
      <c r="AD169" s="71" t="str">
        <f aca="false">IF(X169="HIGH RATE",ROUND(O169,10),"")</f>
        <v/>
      </c>
      <c r="AE169" s="71" t="s">
        <v>59</v>
      </c>
      <c r="AF169" s="73" t="n">
        <f aca="false">SUMIFS(Detail!$L$2:$L$9168,Detail!$C$2:$C$9168,$A169)</f>
        <v>8</v>
      </c>
      <c r="AG169" s="74" t="n">
        <f aca="false">SUMIFS(Detail!$N$2:$N$9168,Detail!$C$2:$C$9168,$A169)</f>
        <v>589.91</v>
      </c>
    </row>
    <row r="170" customFormat="false" ht="15" hidden="false" customHeight="false" outlineLevel="0" collapsed="false">
      <c r="A170" s="71" t="s">
        <v>1308</v>
      </c>
      <c r="B170" s="71" t="s">
        <v>2635</v>
      </c>
      <c r="C170" s="71" t="s">
        <v>217</v>
      </c>
      <c r="D170" s="71" t="str">
        <f aca="false">IFERROR(INDEX('Brand Map'!$B$4:$B$125,MATCH(C170,'Brand Map'!$A$4:$A$125,0)),"Other")</f>
        <v>AUMJ</v>
      </c>
      <c r="E170" s="73" t="n">
        <f aca="false">SUMIFS(Detail!$K$2:$K$9168,Detail!$C$2:$C$9168,$A170)</f>
        <v>28</v>
      </c>
      <c r="F170" s="73" t="n">
        <f aca="false">SUMIFS(Detail!$E$2:$E$9168,Detail!$C$2:$C$9168,$A170)</f>
        <v>10</v>
      </c>
      <c r="G170" s="74" t="n">
        <f aca="false">SUMIFS(Detail!$M$2:$M$9168,Detail!$C$2:$C$9168,$A170)</f>
        <v>2296.86</v>
      </c>
      <c r="H170" s="74" t="n">
        <f aca="false">SUMIFS(Detail!$D$2:$D$9168,Detail!$C$2:$C$9168,$A170)</f>
        <v>730.77</v>
      </c>
      <c r="I170" s="74" t="n">
        <v>24704.09</v>
      </c>
      <c r="J170" s="51" t="n">
        <f aca="false">IF(E170&gt;0,AF170/E170,0)</f>
        <v>0.0357142857142857</v>
      </c>
      <c r="K170" s="51" t="n">
        <f aca="false">IF(G170&gt;0,AG170/G170,0)</f>
        <v>0.0356007767125554</v>
      </c>
      <c r="L170" s="75" t="n">
        <f aca="false">H170/Settings!$B$16</f>
        <v>0.00146046317129454</v>
      </c>
      <c r="M170" s="76" t="n">
        <f aca="false">H170/Settings!$B$20</f>
        <v>5.67312740304887E-005</v>
      </c>
      <c r="N170" s="77" t="n">
        <f aca="false">E170*Settings!$B$3</f>
        <v>2.0960787642166</v>
      </c>
      <c r="O170" s="77" t="n">
        <f aca="false">IF(E170&gt;0,(AF170-N170)/SQRT(E170*Settings!$B$3*(1-Settings!$B$3)),0)</f>
        <v>-0.787107815800544</v>
      </c>
      <c r="P170" s="77" t="n">
        <f aca="false">MAX(0,AF170-N170)</f>
        <v>0</v>
      </c>
      <c r="Q170" s="51" t="n">
        <f aca="false">IF(E170&gt;=Settings!$B$4,(AF170+Settings!$B$7*Settings!$B$3)/(E170+Settings!$B$7),Settings!$B$3)</f>
        <v>0.0748599558648786</v>
      </c>
      <c r="R170" s="78" t="n">
        <f aca="false">PERCENTRANK($H$2:$H$1780,H170,6)</f>
        <v>0.925197</v>
      </c>
      <c r="S170" s="78" t="n">
        <f aca="false">PERCENTRANK($Q$2:$Q$1780,Q170,6)</f>
        <v>0.0646794</v>
      </c>
      <c r="T170" s="78" t="n">
        <f aca="false">PERCENTRANK($F$2:$F$1780,F170,6)</f>
        <v>0.922947</v>
      </c>
      <c r="U170" s="79" t="n">
        <f aca="false">IF(F170&gt;0,ROUND((Settings!$B$8*T170+Settings!$B$9*R170+Settings!$B$10*S170)/SUM(Settings!$B$8:$B$10),10),0)</f>
        <v>0.6376078</v>
      </c>
      <c r="V170" s="71" t="n">
        <f aca="false">IF(U170&gt;0,RANK(U170,$U$2:$U$1780)+COUNTIF($U$2:U170,U170)-1,"")</f>
        <v>169</v>
      </c>
      <c r="W170" s="71" t="str">
        <f aca="false">IF(V170="","",IF(V170&lt;=Settings!$B$11,"1 - Fix first",IF(V170&lt;=Settings!$B$12,"2 - Review","3 - Monitor")))</f>
        <v>3 - Monitor</v>
      </c>
      <c r="X170" s="71" t="str">
        <f aca="false">IF(AND(E170&gt;=Settings!$B$4,AF170&gt;=Settings!$B$5,O170&gt;=Settings!$B$6),"HIGH RATE","")</f>
        <v/>
      </c>
      <c r="Y170" s="71" t="n">
        <f aca="false">IF(F170&gt;0,RANK(F170,$F$2:$F$1780)+COUNTIF($F$2:F170,F170)-1,"")</f>
        <v>138</v>
      </c>
      <c r="Z170" s="71" t="n">
        <f aca="false">IF(H170&gt;0,RANK(H170,$H$2:$H$1780)+COUNTIF($H$2:H170,H170)-1,"")</f>
        <v>134</v>
      </c>
      <c r="AA170" s="71" t="str">
        <f aca="false">IF(AC170="","",RANK(AC170,$AC$2:$AC$1780)+COUNTIF($AC$2:AC170,AC170)-1)</f>
        <v/>
      </c>
      <c r="AB170" s="71" t="str">
        <f aca="false">IF(AD170="","",RANK(AD170,$AD$2:$AD$1780)+COUNTIF($AD$2:AD170,AD170)-1)</f>
        <v/>
      </c>
      <c r="AC170" s="71" t="str">
        <f aca="false">IF(AND(AF170&gt;0,E170&gt;=Settings!$B$4),ROUND(J170,10),"")</f>
        <v/>
      </c>
      <c r="AD170" s="71" t="str">
        <f aca="false">IF(X170="HIGH RATE",ROUND(O170,10),"")</f>
        <v/>
      </c>
      <c r="AE170" s="71" t="s">
        <v>60</v>
      </c>
      <c r="AF170" s="73" t="n">
        <f aca="false">SUMIFS(Detail!$L$2:$L$9168,Detail!$C$2:$C$9168,$A170)</f>
        <v>1</v>
      </c>
      <c r="AG170" s="74" t="n">
        <f aca="false">SUMIFS(Detail!$N$2:$N$9168,Detail!$C$2:$C$9168,$A170)</f>
        <v>81.77</v>
      </c>
    </row>
    <row r="171" customFormat="false" ht="15" hidden="false" customHeight="false" outlineLevel="0" collapsed="false">
      <c r="A171" s="71" t="s">
        <v>1287</v>
      </c>
      <c r="B171" s="71" t="s">
        <v>2636</v>
      </c>
      <c r="C171" s="71" t="s">
        <v>217</v>
      </c>
      <c r="D171" s="71" t="str">
        <f aca="false">IFERROR(INDEX('Brand Map'!$B$4:$B$125,MATCH(C171,'Brand Map'!$A$4:$A$125,0)),"Other")</f>
        <v>AUMJ</v>
      </c>
      <c r="E171" s="73" t="n">
        <f aca="false">SUMIFS(Detail!$K$2:$K$9168,Detail!$C$2:$C$9168,$A171)</f>
        <v>30</v>
      </c>
      <c r="F171" s="73" t="n">
        <f aca="false">SUMIFS(Detail!$E$2:$E$9168,Detail!$C$2:$C$9168,$A171)</f>
        <v>8</v>
      </c>
      <c r="G171" s="74" t="n">
        <f aca="false">SUMIFS(Detail!$M$2:$M$9168,Detail!$C$2:$C$9168,$A171)</f>
        <v>2903.07</v>
      </c>
      <c r="H171" s="74" t="n">
        <f aca="false">SUMIFS(Detail!$D$2:$D$9168,Detail!$C$2:$C$9168,$A171)</f>
        <v>963.88</v>
      </c>
      <c r="I171" s="74" t="n">
        <v>9794.78</v>
      </c>
      <c r="J171" s="51" t="n">
        <f aca="false">IF(E171&gt;0,AF171/E171,0)</f>
        <v>0.0666666666666667</v>
      </c>
      <c r="K171" s="51" t="n">
        <f aca="false">IF(G171&gt;0,AG171/G171,0)</f>
        <v>0.0636946405012625</v>
      </c>
      <c r="L171" s="75" t="n">
        <f aca="false">H171/Settings!$B$16</f>
        <v>0.00192633967123361</v>
      </c>
      <c r="M171" s="76" t="n">
        <f aca="false">H171/Settings!$B$20</f>
        <v>7.48281133769962E-005</v>
      </c>
      <c r="N171" s="77" t="n">
        <f aca="false">E171*Settings!$B$3</f>
        <v>2.24579867594636</v>
      </c>
      <c r="O171" s="77" t="n">
        <f aca="false">IF(E171&gt;0,(AF171-N171)/SQRT(E171*Settings!$B$3*(1-Settings!$B$3)),0)</f>
        <v>-0.170525915040265</v>
      </c>
      <c r="P171" s="77" t="n">
        <f aca="false">MAX(0,AF171-N171)</f>
        <v>0</v>
      </c>
      <c r="Q171" s="51" t="n">
        <f aca="false">IF(E171&gt;=Settings!$B$4,(AF171+Settings!$B$7*Settings!$B$3)/(E171+Settings!$B$7),Settings!$B$3)</f>
        <v>0.0707633112657727</v>
      </c>
      <c r="R171" s="78" t="n">
        <f aca="false">PERCENTRANK($H$2:$H$1780,H171,6)</f>
        <v>0.940382</v>
      </c>
      <c r="S171" s="78" t="n">
        <f aca="false">PERCENTRANK($Q$2:$Q$1780,Q171,6)</f>
        <v>0.0539933</v>
      </c>
      <c r="T171" s="78" t="n">
        <f aca="false">PERCENTRANK($F$2:$F$1780,F171,6)</f>
        <v>0.912823</v>
      </c>
      <c r="U171" s="79" t="n">
        <f aca="false">IF(F171&gt;0,ROUND((Settings!$B$8*T171+Settings!$B$9*R171+Settings!$B$10*S171)/SUM(Settings!$B$8:$B$10),10),0)</f>
        <v>0.6357327667</v>
      </c>
      <c r="V171" s="71" t="n">
        <f aca="false">IF(U171&gt;0,RANK(U171,$U$2:$U$1780)+COUNTIF($U$2:U171,U171)-1,"")</f>
        <v>170</v>
      </c>
      <c r="W171" s="71" t="str">
        <f aca="false">IF(V171="","",IF(V171&lt;=Settings!$B$11,"1 - Fix first",IF(V171&lt;=Settings!$B$12,"2 - Review","3 - Monitor")))</f>
        <v>3 - Monitor</v>
      </c>
      <c r="X171" s="71" t="str">
        <f aca="false">IF(AND(E171&gt;=Settings!$B$4,AF171&gt;=Settings!$B$5,O171&gt;=Settings!$B$6),"HIGH RATE","")</f>
        <v/>
      </c>
      <c r="Y171" s="71" t="n">
        <f aca="false">IF(F171&gt;0,RANK(F171,$F$2:$F$1780)+COUNTIF($F$2:F171,F171)-1,"")</f>
        <v>152</v>
      </c>
      <c r="Z171" s="71" t="n">
        <f aca="false">IF(H171&gt;0,RANK(H171,$H$2:$H$1780)+COUNTIF($H$2:H171,H171)-1,"")</f>
        <v>107</v>
      </c>
      <c r="AA171" s="71" t="n">
        <f aca="false">IF(AC171="","",RANK(AC171,$AC$2:$AC$1780)+COUNTIF($AC$2:AC171,AC171)-1)</f>
        <v>145</v>
      </c>
      <c r="AB171" s="71" t="str">
        <f aca="false">IF(AD171="","",RANK(AD171,$AD$2:$AD$1780)+COUNTIF($AD$2:AD171,AD171)-1)</f>
        <v/>
      </c>
      <c r="AC171" s="71" t="n">
        <f aca="false">IF(AND(AF171&gt;0,E171&gt;=Settings!$B$4),ROUND(J171,10),"")</f>
        <v>0.0666666667</v>
      </c>
      <c r="AD171" s="71" t="str">
        <f aca="false">IF(X171="HIGH RATE",ROUND(O171,10),"")</f>
        <v/>
      </c>
      <c r="AE171" s="71" t="s">
        <v>60</v>
      </c>
      <c r="AF171" s="73" t="n">
        <f aca="false">SUMIFS(Detail!$L$2:$L$9168,Detail!$C$2:$C$9168,$A171)</f>
        <v>2</v>
      </c>
      <c r="AG171" s="74" t="n">
        <f aca="false">SUMIFS(Detail!$N$2:$N$9168,Detail!$C$2:$C$9168,$A171)</f>
        <v>184.91</v>
      </c>
    </row>
    <row r="172" customFormat="false" ht="15" hidden="false" customHeight="false" outlineLevel="0" collapsed="false">
      <c r="A172" s="71" t="s">
        <v>1048</v>
      </c>
      <c r="B172" s="71" t="s">
        <v>2637</v>
      </c>
      <c r="C172" s="71" t="s">
        <v>213</v>
      </c>
      <c r="D172" s="71" t="str">
        <f aca="false">IFERROR(INDEX('Brand Map'!$B$4:$B$125,MATCH(C172,'Brand Map'!$A$4:$A$125,0)),"Other")</f>
        <v>AU</v>
      </c>
      <c r="E172" s="73" t="n">
        <f aca="false">SUMIFS(Detail!$K$2:$K$9168,Detail!$C$2:$C$9168,$A172)</f>
        <v>26</v>
      </c>
      <c r="F172" s="73" t="n">
        <f aca="false">SUMIFS(Detail!$E$2:$E$9168,Detail!$C$2:$C$9168,$A172)</f>
        <v>5</v>
      </c>
      <c r="G172" s="74" t="n">
        <f aca="false">SUMIFS(Detail!$M$2:$M$9168,Detail!$C$2:$C$9168,$A172)</f>
        <v>6412.4</v>
      </c>
      <c r="H172" s="74" t="n">
        <f aca="false">SUMIFS(Detail!$D$2:$D$9168,Detail!$C$2:$C$9168,$A172)</f>
        <v>1187.73</v>
      </c>
      <c r="I172" s="74" t="n">
        <v>8722.49</v>
      </c>
      <c r="J172" s="51" t="n">
        <f aca="false">IF(E172&gt;0,AF172/E172,0)</f>
        <v>0.153846153846154</v>
      </c>
      <c r="K172" s="51" t="n">
        <f aca="false">IF(G172&gt;0,AG172/G172,0)</f>
        <v>0.154500654980974</v>
      </c>
      <c r="L172" s="75" t="n">
        <f aca="false">H172/Settings!$B$16</f>
        <v>0.00237370981627826</v>
      </c>
      <c r="M172" s="76" t="n">
        <f aca="false">H172/Settings!$B$20</f>
        <v>9.2206078662551E-005</v>
      </c>
      <c r="N172" s="77" t="n">
        <f aca="false">E172*Settings!$B$3</f>
        <v>1.94635885248684</v>
      </c>
      <c r="O172" s="77" t="n">
        <f aca="false">IF(E172&gt;0,(AF172-N172)/SQRT(E172*Settings!$B$3*(1-Settings!$B$3)),0)</f>
        <v>1.53041551674327</v>
      </c>
      <c r="P172" s="77" t="n">
        <f aca="false">MAX(0,AF172-N172)</f>
        <v>2.05364114751316</v>
      </c>
      <c r="Q172" s="51" t="n">
        <f aca="false">IF(E172&gt;=Settings!$B$4,(AF172+Settings!$B$7*Settings!$B$3)/(E172+Settings!$B$7),Settings!$B$3)</f>
        <v>0.0748599558648786</v>
      </c>
      <c r="R172" s="78" t="n">
        <f aca="false">PERCENTRANK($H$2:$H$1780,H172,6)</f>
        <v>0.951631</v>
      </c>
      <c r="S172" s="78" t="n">
        <f aca="false">PERCENTRANK($Q$2:$Q$1780,Q172,6)</f>
        <v>0.0646794</v>
      </c>
      <c r="T172" s="78" t="n">
        <f aca="false">PERCENTRANK($F$2:$F$1780,F172,6)</f>
        <v>0.889764</v>
      </c>
      <c r="U172" s="79" t="n">
        <f aca="false">IF(F172&gt;0,ROUND((Settings!$B$8*T172+Settings!$B$9*R172+Settings!$B$10*S172)/SUM(Settings!$B$8:$B$10),10),0)</f>
        <v>0.6353581333</v>
      </c>
      <c r="V172" s="71" t="n">
        <f aca="false">IF(U172&gt;0,RANK(U172,$U$2:$U$1780)+COUNTIF($U$2:U172,U172)-1,"")</f>
        <v>171</v>
      </c>
      <c r="W172" s="71" t="str">
        <f aca="false">IF(V172="","",IF(V172&lt;=Settings!$B$11,"1 - Fix first",IF(V172&lt;=Settings!$B$12,"2 - Review","3 - Monitor")))</f>
        <v>3 - Monitor</v>
      </c>
      <c r="X172" s="71" t="str">
        <f aca="false">IF(AND(E172&gt;=Settings!$B$4,AF172&gt;=Settings!$B$5,O172&gt;=Settings!$B$6),"HIGH RATE","")</f>
        <v/>
      </c>
      <c r="Y172" s="71" t="n">
        <f aca="false">IF(F172&gt;0,RANK(F172,$F$2:$F$1780)+COUNTIF($F$2:F172,F172)-1,"")</f>
        <v>186</v>
      </c>
      <c r="Z172" s="71" t="n">
        <f aca="false">IF(H172&gt;0,RANK(H172,$H$2:$H$1780)+COUNTIF($H$2:H172,H172)-1,"")</f>
        <v>87</v>
      </c>
      <c r="AA172" s="71" t="str">
        <f aca="false">IF(AC172="","",RANK(AC172,$AC$2:$AC$1780)+COUNTIF($AC$2:AC172,AC172)-1)</f>
        <v/>
      </c>
      <c r="AB172" s="71" t="str">
        <f aca="false">IF(AD172="","",RANK(AD172,$AD$2:$AD$1780)+COUNTIF($AD$2:AD172,AD172)-1)</f>
        <v/>
      </c>
      <c r="AC172" s="71" t="str">
        <f aca="false">IF(AND(AF172&gt;0,E172&gt;=Settings!$B$4),ROUND(J172,10),"")</f>
        <v/>
      </c>
      <c r="AD172" s="71" t="str">
        <f aca="false">IF(X172="HIGH RATE",ROUND(O172,10),"")</f>
        <v/>
      </c>
      <c r="AE172" s="71" t="s">
        <v>59</v>
      </c>
      <c r="AF172" s="73" t="n">
        <f aca="false">SUMIFS(Detail!$L$2:$L$9168,Detail!$C$2:$C$9168,$A172)</f>
        <v>4</v>
      </c>
      <c r="AG172" s="74" t="n">
        <f aca="false">SUMIFS(Detail!$N$2:$N$9168,Detail!$C$2:$C$9168,$A172)</f>
        <v>990.72</v>
      </c>
    </row>
    <row r="173" customFormat="false" ht="15" hidden="false" customHeight="false" outlineLevel="0" collapsed="false">
      <c r="A173" s="71" t="s">
        <v>1389</v>
      </c>
      <c r="B173" s="71" t="s">
        <v>2638</v>
      </c>
      <c r="C173" s="71" t="s">
        <v>235</v>
      </c>
      <c r="D173" s="71" t="str">
        <f aca="false">IFERROR(INDEX('Brand Map'!$B$4:$B$125,MATCH(C173,'Brand Map'!$A$4:$A$125,0)),"Other")</f>
        <v>AURP</v>
      </c>
      <c r="E173" s="73" t="n">
        <f aca="false">SUMIFS(Detail!$K$2:$K$9168,Detail!$C$2:$C$9168,$A173)</f>
        <v>566</v>
      </c>
      <c r="F173" s="73" t="n">
        <f aca="false">SUMIFS(Detail!$E$2:$E$9168,Detail!$C$2:$C$9168,$A173)</f>
        <v>38</v>
      </c>
      <c r="G173" s="74" t="n">
        <f aca="false">SUMIFS(Detail!$M$2:$M$9168,Detail!$C$2:$C$9168,$A173)</f>
        <v>8206.96</v>
      </c>
      <c r="H173" s="74" t="n">
        <f aca="false">SUMIFS(Detail!$D$2:$D$9168,Detail!$C$2:$C$9168,$A173)</f>
        <v>529.25</v>
      </c>
      <c r="I173" s="74" t="n">
        <v>11608.1</v>
      </c>
      <c r="J173" s="51" t="n">
        <f aca="false">IF(E173&gt;0,AF173/E173,0)</f>
        <v>0.0565371024734982</v>
      </c>
      <c r="K173" s="51" t="n">
        <f aca="false">IF(G173&gt;0,AG173/G173,0)</f>
        <v>0.0542405470478716</v>
      </c>
      <c r="L173" s="75" t="n">
        <f aca="false">H173/Settings!$B$16</f>
        <v>0.00105772012179979</v>
      </c>
      <c r="M173" s="76" t="n">
        <f aca="false">H173/Settings!$B$20</f>
        <v>4.1086835503149E-005</v>
      </c>
      <c r="N173" s="77" t="n">
        <f aca="false">E173*Settings!$B$3</f>
        <v>42.3707350195213</v>
      </c>
      <c r="O173" s="77" t="n">
        <f aca="false">IF(E173&gt;0,(AF173-N173)/SQRT(E173*Settings!$B$3*(1-Settings!$B$3)),0)</f>
        <v>-1.65642889999657</v>
      </c>
      <c r="P173" s="77" t="n">
        <f aca="false">MAX(0,AF173-N173)</f>
        <v>0</v>
      </c>
      <c r="Q173" s="51" t="n">
        <f aca="false">IF(E173&gt;=Settings!$B$4,(AF173+Settings!$B$7*Settings!$B$3)/(E173+Settings!$B$7),Settings!$B$3)</f>
        <v>0.0574593937515879</v>
      </c>
      <c r="R173" s="78" t="n">
        <f aca="false">PERCENTRANK($H$2:$H$1780,H173,6)</f>
        <v>0.905512</v>
      </c>
      <c r="S173" s="78" t="n">
        <f aca="false">PERCENTRANK($Q$2:$Q$1780,Q173,6)</f>
        <v>0.0275591</v>
      </c>
      <c r="T173" s="78" t="n">
        <f aca="false">PERCENTRANK($F$2:$F$1780,F173,6)</f>
        <v>0.972441</v>
      </c>
      <c r="U173" s="79" t="n">
        <f aca="false">IF(F173&gt;0,ROUND((Settings!$B$8*T173+Settings!$B$9*R173+Settings!$B$10*S173)/SUM(Settings!$B$8:$B$10),10),0)</f>
        <v>0.6351707</v>
      </c>
      <c r="V173" s="71" t="n">
        <f aca="false">IF(U173&gt;0,RANK(U173,$U$2:$U$1780)+COUNTIF($U$2:U173,U173)-1,"")</f>
        <v>172</v>
      </c>
      <c r="W173" s="71" t="str">
        <f aca="false">IF(V173="","",IF(V173&lt;=Settings!$B$11,"1 - Fix first",IF(V173&lt;=Settings!$B$12,"2 - Review","3 - Monitor")))</f>
        <v>3 - Monitor</v>
      </c>
      <c r="X173" s="71" t="str">
        <f aca="false">IF(AND(E173&gt;=Settings!$B$4,AF173&gt;=Settings!$B$5,O173&gt;=Settings!$B$6),"HIGH RATE","")</f>
        <v/>
      </c>
      <c r="Y173" s="71" t="n">
        <f aca="false">IF(F173&gt;0,RANK(F173,$F$2:$F$1780)+COUNTIF($F$2:F173,F173)-1,"")</f>
        <v>50</v>
      </c>
      <c r="Z173" s="71" t="n">
        <f aca="false">IF(H173&gt;0,RANK(H173,$H$2:$H$1780)+COUNTIF($H$2:H173,H173)-1,"")</f>
        <v>169</v>
      </c>
      <c r="AA173" s="71" t="n">
        <f aca="false">IF(AC173="","",RANK(AC173,$AC$2:$AC$1780)+COUNTIF($AC$2:AC173,AC173)-1)</f>
        <v>171</v>
      </c>
      <c r="AB173" s="71" t="str">
        <f aca="false">IF(AD173="","",RANK(AD173,$AD$2:$AD$1780)+COUNTIF($AD$2:AD173,AD173)-1)</f>
        <v/>
      </c>
      <c r="AC173" s="71" t="n">
        <f aca="false">IF(AND(AF173&gt;0,E173&gt;=Settings!$B$4),ROUND(J173,10),"")</f>
        <v>0.0565371025</v>
      </c>
      <c r="AD173" s="71" t="str">
        <f aca="false">IF(X173="HIGH RATE",ROUND(O173,10),"")</f>
        <v/>
      </c>
      <c r="AE173" s="71" t="s">
        <v>59</v>
      </c>
      <c r="AF173" s="73" t="n">
        <f aca="false">SUMIFS(Detail!$L$2:$L$9168,Detail!$C$2:$C$9168,$A173)</f>
        <v>32</v>
      </c>
      <c r="AG173" s="74" t="n">
        <f aca="false">SUMIFS(Detail!$N$2:$N$9168,Detail!$C$2:$C$9168,$A173)</f>
        <v>445.15</v>
      </c>
    </row>
    <row r="174" customFormat="false" ht="15" hidden="false" customHeight="false" outlineLevel="0" collapsed="false">
      <c r="A174" s="71" t="s">
        <v>2102</v>
      </c>
      <c r="B174" s="71" t="s">
        <v>2639</v>
      </c>
      <c r="C174" s="71" t="s">
        <v>213</v>
      </c>
      <c r="D174" s="71" t="str">
        <f aca="false">IFERROR(INDEX('Brand Map'!$B$4:$B$125,MATCH(C174,'Brand Map'!$A$4:$A$125,0)),"Other")</f>
        <v>AU</v>
      </c>
      <c r="E174" s="73" t="n">
        <f aca="false">SUMIFS(Detail!$K$2:$K$9168,Detail!$C$2:$C$9168,$A174)</f>
        <v>25</v>
      </c>
      <c r="F174" s="73" t="n">
        <f aca="false">SUMIFS(Detail!$E$2:$E$9168,Detail!$C$2:$C$9168,$A174)</f>
        <v>9</v>
      </c>
      <c r="G174" s="74" t="n">
        <f aca="false">SUMIFS(Detail!$M$2:$M$9168,Detail!$C$2:$C$9168,$A174)</f>
        <v>1994.28</v>
      </c>
      <c r="H174" s="74" t="n">
        <f aca="false">SUMIFS(Detail!$D$2:$D$9168,Detail!$C$2:$C$9168,$A174)</f>
        <v>690</v>
      </c>
      <c r="I174" s="74" t="n">
        <v>29261.4</v>
      </c>
      <c r="J174" s="51" t="n">
        <f aca="false">IF(E174&gt;0,AF174/E174,0)</f>
        <v>0.08</v>
      </c>
      <c r="K174" s="51" t="n">
        <f aca="false">IF(G174&gt;0,AG174/G174,0)</f>
        <v>0.071524560242293</v>
      </c>
      <c r="L174" s="75" t="n">
        <f aca="false">H174/Settings!$B$16</f>
        <v>0.00137898324807153</v>
      </c>
      <c r="M174" s="76" t="n">
        <f aca="false">H174/Settings!$B$20</f>
        <v>5.35662097254091E-005</v>
      </c>
      <c r="N174" s="77" t="n">
        <f aca="false">E174*Settings!$B$3</f>
        <v>1.87149889662197</v>
      </c>
      <c r="O174" s="77" t="n">
        <f aca="false">IF(E174&gt;0,(AF174-N174)/SQRT(E174*Settings!$B$3*(1-Settings!$B$3)),0)</f>
        <v>0.0976581132074851</v>
      </c>
      <c r="P174" s="77" t="n">
        <f aca="false">MAX(0,AF174-N174)</f>
        <v>0.128501103378034</v>
      </c>
      <c r="Q174" s="51" t="n">
        <f aca="false">IF(E174&gt;=Settings!$B$4,(AF174+Settings!$B$7*Settings!$B$3)/(E174+Settings!$B$7),Settings!$B$3)</f>
        <v>0.0748599558648786</v>
      </c>
      <c r="R174" s="78" t="n">
        <f aca="false">PERCENTRANK($H$2:$H$1780,H174,6)</f>
        <v>0.920697</v>
      </c>
      <c r="S174" s="78" t="n">
        <f aca="false">PERCENTRANK($Q$2:$Q$1780,Q174,6)</f>
        <v>0.0646794</v>
      </c>
      <c r="T174" s="78" t="n">
        <f aca="false">PERCENTRANK($F$2:$F$1780,F174,6)</f>
        <v>0.917323</v>
      </c>
      <c r="U174" s="79" t="n">
        <f aca="false">IF(F174&gt;0,ROUND((Settings!$B$8*T174+Settings!$B$9*R174+Settings!$B$10*S174)/SUM(Settings!$B$8:$B$10),10),0)</f>
        <v>0.6342331333</v>
      </c>
      <c r="V174" s="71" t="n">
        <f aca="false">IF(U174&gt;0,RANK(U174,$U$2:$U$1780)+COUNTIF($U$2:U174,U174)-1,"")</f>
        <v>173</v>
      </c>
      <c r="W174" s="71" t="str">
        <f aca="false">IF(V174="","",IF(V174&lt;=Settings!$B$11,"1 - Fix first",IF(V174&lt;=Settings!$B$12,"2 - Review","3 - Monitor")))</f>
        <v>3 - Monitor</v>
      </c>
      <c r="X174" s="71" t="str">
        <f aca="false">IF(AND(E174&gt;=Settings!$B$4,AF174&gt;=Settings!$B$5,O174&gt;=Settings!$B$6),"HIGH RATE","")</f>
        <v/>
      </c>
      <c r="Y174" s="71" t="n">
        <f aca="false">IF(F174&gt;0,RANK(F174,$F$2:$F$1780)+COUNTIF($F$2:F174,F174)-1,"")</f>
        <v>144</v>
      </c>
      <c r="Z174" s="71" t="n">
        <f aca="false">IF(H174&gt;0,RANK(H174,$H$2:$H$1780)+COUNTIF($H$2:H174,H174)-1,"")</f>
        <v>142</v>
      </c>
      <c r="AA174" s="71" t="str">
        <f aca="false">IF(AC174="","",RANK(AC174,$AC$2:$AC$1780)+COUNTIF($AC$2:AC174,AC174)-1)</f>
        <v/>
      </c>
      <c r="AB174" s="71" t="str">
        <f aca="false">IF(AD174="","",RANK(AD174,$AD$2:$AD$1780)+COUNTIF($AD$2:AD174,AD174)-1)</f>
        <v/>
      </c>
      <c r="AC174" s="71" t="str">
        <f aca="false">IF(AND(AF174&gt;0,E174&gt;=Settings!$B$4),ROUND(J174,10),"")</f>
        <v/>
      </c>
      <c r="AD174" s="71" t="str">
        <f aca="false">IF(X174="HIGH RATE",ROUND(O174,10),"")</f>
        <v/>
      </c>
      <c r="AE174" s="71" t="s">
        <v>60</v>
      </c>
      <c r="AF174" s="73" t="n">
        <f aca="false">SUMIFS(Detail!$L$2:$L$9168,Detail!$C$2:$C$9168,$A174)</f>
        <v>2</v>
      </c>
      <c r="AG174" s="74" t="n">
        <f aca="false">SUMIFS(Detail!$N$2:$N$9168,Detail!$C$2:$C$9168,$A174)</f>
        <v>142.64</v>
      </c>
    </row>
    <row r="175" customFormat="false" ht="15" hidden="false" customHeight="false" outlineLevel="0" collapsed="false">
      <c r="A175" s="71" t="s">
        <v>1200</v>
      </c>
      <c r="B175" s="71" t="s">
        <v>2640</v>
      </c>
      <c r="C175" s="71" t="s">
        <v>213</v>
      </c>
      <c r="D175" s="71" t="str">
        <f aca="false">IFERROR(INDEX('Brand Map'!$B$4:$B$125,MATCH(C175,'Brand Map'!$A$4:$A$125,0)),"Other")</f>
        <v>AU</v>
      </c>
      <c r="E175" s="73" t="n">
        <f aca="false">SUMIFS(Detail!$K$2:$K$9168,Detail!$C$2:$C$9168,$A175)</f>
        <v>203</v>
      </c>
      <c r="F175" s="73" t="n">
        <f aca="false">SUMIFS(Detail!$E$2:$E$9168,Detail!$C$2:$C$9168,$A175)</f>
        <v>14</v>
      </c>
      <c r="G175" s="74" t="n">
        <f aca="false">SUMIFS(Detail!$M$2:$M$9168,Detail!$C$2:$C$9168,$A175)</f>
        <v>15359.06</v>
      </c>
      <c r="H175" s="74" t="n">
        <f aca="false">SUMIFS(Detail!$D$2:$D$9168,Detail!$C$2:$C$9168,$A175)</f>
        <v>1092.02</v>
      </c>
      <c r="I175" s="74" t="n">
        <v>25883.11</v>
      </c>
      <c r="J175" s="51" t="n">
        <f aca="false">IF(E175&gt;0,AF175/E175,0)</f>
        <v>0.0492610837438424</v>
      </c>
      <c r="K175" s="51" t="n">
        <f aca="false">IF(G175&gt;0,AG175/G175,0)</f>
        <v>0.0452397477449792</v>
      </c>
      <c r="L175" s="75" t="n">
        <f aca="false">H175/Settings!$B$16</f>
        <v>0.00218243085008562</v>
      </c>
      <c r="M175" s="76" t="n">
        <f aca="false">H175/Settings!$B$20</f>
        <v>8.47759019483207E-005</v>
      </c>
      <c r="N175" s="77" t="n">
        <f aca="false">E175*Settings!$B$3</f>
        <v>15.1965710405704</v>
      </c>
      <c r="O175" s="77" t="n">
        <f aca="false">IF(E175&gt;0,(AF175-N175)/SQRT(E175*Settings!$B$3*(1-Settings!$B$3)),0)</f>
        <v>-1.38592690772962</v>
      </c>
      <c r="P175" s="77" t="n">
        <f aca="false">MAX(0,AF175-N175)</f>
        <v>0</v>
      </c>
      <c r="Q175" s="51" t="n">
        <f aca="false">IF(E175&gt;=Settings!$B$4,(AF175+Settings!$B$7*Settings!$B$3)/(E175+Settings!$B$7),Settings!$B$3)</f>
        <v>0.0525570758624307</v>
      </c>
      <c r="R175" s="78" t="n">
        <f aca="false">PERCENTRANK($H$2:$H$1780,H175,6)</f>
        <v>0.946569</v>
      </c>
      <c r="S175" s="78" t="n">
        <f aca="false">PERCENTRANK($Q$2:$Q$1780,Q175,6)</f>
        <v>0.0168729</v>
      </c>
      <c r="T175" s="78" t="n">
        <f aca="false">PERCENTRANK($F$2:$F$1780,F175,6)</f>
        <v>0.938133</v>
      </c>
      <c r="U175" s="79" t="n">
        <f aca="false">IF(F175&gt;0,ROUND((Settings!$B$8*T175+Settings!$B$9*R175+Settings!$B$10*S175)/SUM(Settings!$B$8:$B$10),10),0)</f>
        <v>0.6338583</v>
      </c>
      <c r="V175" s="71" t="n">
        <f aca="false">IF(U175&gt;0,RANK(U175,$U$2:$U$1780)+COUNTIF($U$2:U175,U175)-1,"")</f>
        <v>174</v>
      </c>
      <c r="W175" s="71" t="str">
        <f aca="false">IF(V175="","",IF(V175&lt;=Settings!$B$11,"1 - Fix first",IF(V175&lt;=Settings!$B$12,"2 - Review","3 - Monitor")))</f>
        <v>3 - Monitor</v>
      </c>
      <c r="X175" s="71" t="str">
        <f aca="false">IF(AND(E175&gt;=Settings!$B$4,AF175&gt;=Settings!$B$5,O175&gt;=Settings!$B$6),"HIGH RATE","")</f>
        <v/>
      </c>
      <c r="Y175" s="71" t="n">
        <f aca="false">IF(F175&gt;0,RANK(F175,$F$2:$F$1780)+COUNTIF($F$2:F175,F175)-1,"")</f>
        <v>111</v>
      </c>
      <c r="Z175" s="71" t="n">
        <f aca="false">IF(H175&gt;0,RANK(H175,$H$2:$H$1780)+COUNTIF($H$2:H175,H175)-1,"")</f>
        <v>96</v>
      </c>
      <c r="AA175" s="71" t="n">
        <f aca="false">IF(AC175="","",RANK(AC175,$AC$2:$AC$1780)+COUNTIF($AC$2:AC175,AC175)-1)</f>
        <v>191</v>
      </c>
      <c r="AB175" s="71" t="str">
        <f aca="false">IF(AD175="","",RANK(AD175,$AD$2:$AD$1780)+COUNTIF($AD$2:AD175,AD175)-1)</f>
        <v/>
      </c>
      <c r="AC175" s="71" t="n">
        <f aca="false">IF(AND(AF175&gt;0,E175&gt;=Settings!$B$4),ROUND(J175,10),"")</f>
        <v>0.0492610837</v>
      </c>
      <c r="AD175" s="71" t="str">
        <f aca="false">IF(X175="HIGH RATE",ROUND(O175,10),"")</f>
        <v/>
      </c>
      <c r="AE175" s="71" t="s">
        <v>59</v>
      </c>
      <c r="AF175" s="73" t="n">
        <f aca="false">SUMIFS(Detail!$L$2:$L$9168,Detail!$C$2:$C$9168,$A175)</f>
        <v>10</v>
      </c>
      <c r="AG175" s="74" t="n">
        <f aca="false">SUMIFS(Detail!$N$2:$N$9168,Detail!$C$2:$C$9168,$A175)</f>
        <v>694.84</v>
      </c>
    </row>
    <row r="176" customFormat="false" ht="15" hidden="false" customHeight="false" outlineLevel="0" collapsed="false">
      <c r="A176" s="71" t="s">
        <v>2132</v>
      </c>
      <c r="B176" s="71" t="s">
        <v>2613</v>
      </c>
      <c r="C176" s="71" t="s">
        <v>286</v>
      </c>
      <c r="D176" s="71" t="str">
        <f aca="false">IFERROR(INDEX('Brand Map'!$B$4:$B$125,MATCH(C176,'Brand Map'!$A$4:$A$125,0)),"Other")</f>
        <v>DCS</v>
      </c>
      <c r="E176" s="73" t="n">
        <f aca="false">SUMIFS(Detail!$K$2:$K$9168,Detail!$C$2:$C$9168,$A176)</f>
        <v>41</v>
      </c>
      <c r="F176" s="73" t="n">
        <f aca="false">SUMIFS(Detail!$E$2:$E$9168,Detail!$C$2:$C$9168,$A176)</f>
        <v>6</v>
      </c>
      <c r="G176" s="74" t="n">
        <f aca="false">SUMIFS(Detail!$M$2:$M$9168,Detail!$C$2:$C$9168,$A176)</f>
        <v>6997.91</v>
      </c>
      <c r="H176" s="74" t="n">
        <f aca="false">SUMIFS(Detail!$D$2:$D$9168,Detail!$C$2:$C$9168,$A176)</f>
        <v>967.81</v>
      </c>
      <c r="I176" s="74" t="n">
        <v>11723.35</v>
      </c>
      <c r="J176" s="51" t="n">
        <f aca="false">IF(E176&gt;0,AF176/E176,0)</f>
        <v>0.0731707317073171</v>
      </c>
      <c r="K176" s="51" t="n">
        <f aca="false">IF(G176&gt;0,AG176/G176,0)</f>
        <v>0.0648465041705309</v>
      </c>
      <c r="L176" s="75" t="n">
        <f aca="false">H176/Settings!$B$16</f>
        <v>0.00193419388016827</v>
      </c>
      <c r="M176" s="76" t="n">
        <f aca="false">H176/Settings!$B$20</f>
        <v>7.5133207875867E-005</v>
      </c>
      <c r="N176" s="77" t="n">
        <f aca="false">E176*Settings!$B$3</f>
        <v>3.06925819046002</v>
      </c>
      <c r="O176" s="77" t="n">
        <f aca="false">IF(E176&gt;0,(AF176-N176)/SQRT(E176*Settings!$B$3*(1-Settings!$B$3)),0)</f>
        <v>-0.0411008391464398</v>
      </c>
      <c r="P176" s="77" t="n">
        <f aca="false">MAX(0,AF176-N176)</f>
        <v>0</v>
      </c>
      <c r="Q176" s="51" t="n">
        <f aca="false">IF(E176&gt;=Settings!$B$4,(AF176+Settings!$B$7*Settings!$B$3)/(E176+Settings!$B$7),Settings!$B$3)</f>
        <v>0.0738844883936107</v>
      </c>
      <c r="R176" s="78" t="n">
        <f aca="false">PERCENTRANK($H$2:$H$1780,H176,6)</f>
        <v>0.940945</v>
      </c>
      <c r="S176" s="78" t="n">
        <f aca="false">PERCENTRANK($Q$2:$Q$1780,Q176,6)</f>
        <v>0.0613048</v>
      </c>
      <c r="T176" s="78" t="n">
        <f aca="false">PERCENTRANK($F$2:$F$1780,F176,6)</f>
        <v>0.898763</v>
      </c>
      <c r="U176" s="79" t="n">
        <f aca="false">IF(F176&gt;0,ROUND((Settings!$B$8*T176+Settings!$B$9*R176+Settings!$B$10*S176)/SUM(Settings!$B$8:$B$10),10),0)</f>
        <v>0.6336709333</v>
      </c>
      <c r="V176" s="71" t="n">
        <f aca="false">IF(U176&gt;0,RANK(U176,$U$2:$U$1780)+COUNTIF($U$2:U176,U176)-1,"")</f>
        <v>175</v>
      </c>
      <c r="W176" s="71" t="str">
        <f aca="false">IF(V176="","",IF(V176&lt;=Settings!$B$11,"1 - Fix first",IF(V176&lt;=Settings!$B$12,"2 - Review","3 - Monitor")))</f>
        <v>3 - Monitor</v>
      </c>
      <c r="X176" s="71" t="str">
        <f aca="false">IF(AND(E176&gt;=Settings!$B$4,AF176&gt;=Settings!$B$5,O176&gt;=Settings!$B$6),"HIGH RATE","")</f>
        <v/>
      </c>
      <c r="Y176" s="71" t="n">
        <f aca="false">IF(F176&gt;0,RANK(F176,$F$2:$F$1780)+COUNTIF($F$2:F176,F176)-1,"")</f>
        <v>173</v>
      </c>
      <c r="Z176" s="71" t="n">
        <f aca="false">IF(H176&gt;0,RANK(H176,$H$2:$H$1780)+COUNTIF($H$2:H176,H176)-1,"")</f>
        <v>106</v>
      </c>
      <c r="AA176" s="71" t="n">
        <f aca="false">IF(AC176="","",RANK(AC176,$AC$2:$AC$1780)+COUNTIF($AC$2:AC176,AC176)-1)</f>
        <v>122</v>
      </c>
      <c r="AB176" s="71" t="str">
        <f aca="false">IF(AD176="","",RANK(AD176,$AD$2:$AD$1780)+COUNTIF($AD$2:AD176,AD176)-1)</f>
        <v/>
      </c>
      <c r="AC176" s="71" t="n">
        <f aca="false">IF(AND(AF176&gt;0,E176&gt;=Settings!$B$4),ROUND(J176,10),"")</f>
        <v>0.0731707317</v>
      </c>
      <c r="AD176" s="71" t="str">
        <f aca="false">IF(X176="HIGH RATE",ROUND(O176,10),"")</f>
        <v/>
      </c>
      <c r="AE176" s="71" t="s">
        <v>60</v>
      </c>
      <c r="AF176" s="73" t="n">
        <f aca="false">SUMIFS(Detail!$L$2:$L$9168,Detail!$C$2:$C$9168,$A176)</f>
        <v>3</v>
      </c>
      <c r="AG176" s="74" t="n">
        <f aca="false">SUMIFS(Detail!$N$2:$N$9168,Detail!$C$2:$C$9168,$A176)</f>
        <v>453.79</v>
      </c>
    </row>
    <row r="177" customFormat="false" ht="15" hidden="false" customHeight="false" outlineLevel="0" collapsed="false">
      <c r="A177" s="71" t="s">
        <v>739</v>
      </c>
      <c r="B177" s="71" t="s">
        <v>740</v>
      </c>
      <c r="C177" s="71" t="s">
        <v>738</v>
      </c>
      <c r="D177" s="71" t="str">
        <f aca="false">IFERROR(INDEX('Brand Map'!$B$4:$B$125,MATCH(C177,'Brand Map'!$A$4:$A$125,0)),"Other")</f>
        <v>Other (small prefixes)</v>
      </c>
      <c r="E177" s="73" t="n">
        <f aca="false">SUMIFS(Detail!$K$2:$K$9168,Detail!$C$2:$C$9168,$A177)</f>
        <v>0</v>
      </c>
      <c r="F177" s="73" t="n">
        <f aca="false">SUMIFS(Detail!$E$2:$E$9168,Detail!$C$2:$C$9168,$A177)</f>
        <v>11</v>
      </c>
      <c r="G177" s="74" t="n">
        <f aca="false">SUMIFS(Detail!$M$2:$M$9168,Detail!$C$2:$C$9168,$A177)</f>
        <v>0</v>
      </c>
      <c r="H177" s="74" t="n">
        <f aca="false">SUMIFS(Detail!$D$2:$D$9168,Detail!$C$2:$C$9168,$A177)</f>
        <v>554.45</v>
      </c>
      <c r="I177" s="74" t="n">
        <v>8090.7</v>
      </c>
      <c r="J177" s="51" t="n">
        <f aca="false">IF(E177&gt;0,AF177/E177,0)</f>
        <v>0</v>
      </c>
      <c r="K177" s="51" t="n">
        <f aca="false">IF(G177&gt;0,AG177/G177,0)</f>
        <v>0</v>
      </c>
      <c r="L177" s="75" t="n">
        <f aca="false">H177/Settings!$B$16</f>
        <v>0.0011080829882511</v>
      </c>
      <c r="M177" s="76" t="n">
        <f aca="false">H177/Settings!$B$20</f>
        <v>4.30431666409465E-005</v>
      </c>
      <c r="N177" s="77" t="n">
        <f aca="false">E177*Settings!$B$3</f>
        <v>0</v>
      </c>
      <c r="O177" s="77" t="n">
        <f aca="false">IF(E177&gt;0,(AF177-N177)/SQRT(E177*Settings!$B$3*(1-Settings!$B$3)),0)</f>
        <v>0</v>
      </c>
      <c r="P177" s="77" t="n">
        <f aca="false">MAX(0,AF177-N177)</f>
        <v>0</v>
      </c>
      <c r="Q177" s="51" t="n">
        <f aca="false">IF(E177&gt;=Settings!$B$4,(AF177+Settings!$B$7*Settings!$B$3)/(E177+Settings!$B$7),Settings!$B$3)</f>
        <v>0.0748599558648786</v>
      </c>
      <c r="R177" s="78" t="n">
        <f aca="false">PERCENTRANK($H$2:$H$1780,H177,6)</f>
        <v>0.909449</v>
      </c>
      <c r="S177" s="78" t="n">
        <f aca="false">PERCENTRANK($Q$2:$Q$1780,Q177,6)</f>
        <v>0.0646794</v>
      </c>
      <c r="T177" s="78" t="n">
        <f aca="false">PERCENTRANK($F$2:$F$1780,F177,6)</f>
        <v>0.925759</v>
      </c>
      <c r="U177" s="79" t="n">
        <f aca="false">IF(F177&gt;0,ROUND((Settings!$B$8*T177+Settings!$B$9*R177+Settings!$B$10*S177)/SUM(Settings!$B$8:$B$10),10),0)</f>
        <v>0.6332958</v>
      </c>
      <c r="V177" s="71" t="n">
        <f aca="false">IF(U177&gt;0,RANK(U177,$U$2:$U$1780)+COUNTIF($U$2:U177,U177)-1,"")</f>
        <v>176</v>
      </c>
      <c r="W177" s="71" t="str">
        <f aca="false">IF(V177="","",IF(V177&lt;=Settings!$B$11,"1 - Fix first",IF(V177&lt;=Settings!$B$12,"2 - Review","3 - Monitor")))</f>
        <v>3 - Monitor</v>
      </c>
      <c r="X177" s="71" t="str">
        <f aca="false">IF(AND(E177&gt;=Settings!$B$4,AF177&gt;=Settings!$B$5,O177&gt;=Settings!$B$6),"HIGH RATE","")</f>
        <v/>
      </c>
      <c r="Y177" s="71" t="n">
        <f aca="false">IF(F177&gt;0,RANK(F177,$F$2:$F$1780)+COUNTIF($F$2:F177,F177)-1,"")</f>
        <v>131</v>
      </c>
      <c r="Z177" s="71" t="n">
        <f aca="false">IF(H177&gt;0,RANK(H177,$H$2:$H$1780)+COUNTIF($H$2:H177,H177)-1,"")</f>
        <v>162</v>
      </c>
      <c r="AA177" s="71" t="str">
        <f aca="false">IF(AC177="","",RANK(AC177,$AC$2:$AC$1780)+COUNTIF($AC$2:AC177,AC177)-1)</f>
        <v/>
      </c>
      <c r="AB177" s="71" t="str">
        <f aca="false">IF(AD177="","",RANK(AD177,$AD$2:$AD$1780)+COUNTIF($AD$2:AD177,AD177)-1)</f>
        <v/>
      </c>
      <c r="AC177" s="71" t="str">
        <f aca="false">IF(AND(AF177&gt;0,E177&gt;=Settings!$B$4),ROUND(J177,10),"")</f>
        <v/>
      </c>
      <c r="AD177" s="71" t="str">
        <f aca="false">IF(X177="HIGH RATE",ROUND(O177,10),"")</f>
        <v/>
      </c>
      <c r="AE177" s="71" t="s">
        <v>60</v>
      </c>
      <c r="AF177" s="73" t="n">
        <f aca="false">SUMIFS(Detail!$L$2:$L$9168,Detail!$C$2:$C$9168,$A177)</f>
        <v>0</v>
      </c>
      <c r="AG177" s="74" t="n">
        <f aca="false">SUMIFS(Detail!$N$2:$N$9168,Detail!$C$2:$C$9168,$A177)</f>
        <v>0</v>
      </c>
    </row>
    <row r="178" customFormat="false" ht="15" hidden="false" customHeight="false" outlineLevel="0" collapsed="false">
      <c r="A178" s="71" t="s">
        <v>1324</v>
      </c>
      <c r="B178" s="71" t="s">
        <v>2641</v>
      </c>
      <c r="C178" s="71" t="s">
        <v>253</v>
      </c>
      <c r="D178" s="71" t="str">
        <f aca="false">IFERROR(INDEX('Brand Map'!$B$4:$B$125,MATCH(C178,'Brand Map'!$A$4:$A$125,0)),"Other")</f>
        <v>AUBC</v>
      </c>
      <c r="E178" s="73" t="n">
        <f aca="false">SUMIFS(Detail!$K$2:$K$9168,Detail!$C$2:$C$9168,$A178)</f>
        <v>77</v>
      </c>
      <c r="F178" s="73" t="n">
        <f aca="false">SUMIFS(Detail!$E$2:$E$9168,Detail!$C$2:$C$9168,$A178)</f>
        <v>8</v>
      </c>
      <c r="G178" s="74" t="n">
        <f aca="false">SUMIFS(Detail!$M$2:$M$9168,Detail!$C$2:$C$9168,$A178)</f>
        <v>9460.52</v>
      </c>
      <c r="H178" s="74" t="n">
        <f aca="false">SUMIFS(Detail!$D$2:$D$9168,Detail!$C$2:$C$9168,$A178)</f>
        <v>1205.68</v>
      </c>
      <c r="I178" s="74" t="n">
        <v>26545.06</v>
      </c>
      <c r="J178" s="51" t="n">
        <f aca="false">IF(E178&gt;0,AF178/E178,0)</f>
        <v>0.051948051948052</v>
      </c>
      <c r="K178" s="51" t="n">
        <f aca="false">IF(G178&gt;0,AG178/G178,0)</f>
        <v>0.0546555580454351</v>
      </c>
      <c r="L178" s="75" t="n">
        <f aca="false">H178/Settings!$B$16</f>
        <v>0.00240958336599259</v>
      </c>
      <c r="M178" s="76" t="n">
        <f aca="false">H178/Settings!$B$20</f>
        <v>9.35995764372917E-005</v>
      </c>
      <c r="N178" s="77" t="n">
        <f aca="false">E178*Settings!$B$3</f>
        <v>5.76421660159565</v>
      </c>
      <c r="O178" s="77" t="n">
        <f aca="false">IF(E178&gt;0,(AF178-N178)/SQRT(E178*Settings!$B$3*(1-Settings!$B$3)),0)</f>
        <v>-0.763973015175367</v>
      </c>
      <c r="P178" s="77" t="n">
        <f aca="false">MAX(0,AF178-N178)</f>
        <v>0</v>
      </c>
      <c r="Q178" s="51" t="n">
        <f aca="false">IF(E178&gt;=Settings!$B$4,(AF178+Settings!$B$7*Settings!$B$3)/(E178+Settings!$B$7),Settings!$B$3)</f>
        <v>0.0583719502424893</v>
      </c>
      <c r="R178" s="78" t="n">
        <f aca="false">PERCENTRANK($H$2:$H$1780,H178,6)</f>
        <v>0.953318</v>
      </c>
      <c r="S178" s="78" t="n">
        <f aca="false">PERCENTRANK($Q$2:$Q$1780,Q178,6)</f>
        <v>0.0303712</v>
      </c>
      <c r="T178" s="78" t="n">
        <f aca="false">PERCENTRANK($F$2:$F$1780,F178,6)</f>
        <v>0.912823</v>
      </c>
      <c r="U178" s="79" t="n">
        <f aca="false">IF(F178&gt;0,ROUND((Settings!$B$8*T178+Settings!$B$9*R178+Settings!$B$10*S178)/SUM(Settings!$B$8:$B$10),10),0)</f>
        <v>0.6321707333</v>
      </c>
      <c r="V178" s="71" t="n">
        <f aca="false">IF(U178&gt;0,RANK(U178,$U$2:$U$1780)+COUNTIF($U$2:U178,U178)-1,"")</f>
        <v>178</v>
      </c>
      <c r="W178" s="71" t="str">
        <f aca="false">IF(V178="","",IF(V178&lt;=Settings!$B$11,"1 - Fix first",IF(V178&lt;=Settings!$B$12,"2 - Review","3 - Monitor")))</f>
        <v>3 - Monitor</v>
      </c>
      <c r="X178" s="71" t="str">
        <f aca="false">IF(AND(E178&gt;=Settings!$B$4,AF178&gt;=Settings!$B$5,O178&gt;=Settings!$B$6),"HIGH RATE","")</f>
        <v/>
      </c>
      <c r="Y178" s="71" t="n">
        <f aca="false">IF(F178&gt;0,RANK(F178,$F$2:$F$1780)+COUNTIF($F$2:F178,F178)-1,"")</f>
        <v>153</v>
      </c>
      <c r="Z178" s="71" t="n">
        <f aca="false">IF(H178&gt;0,RANK(H178,$H$2:$H$1780)+COUNTIF($H$2:H178,H178)-1,"")</f>
        <v>84</v>
      </c>
      <c r="AA178" s="71" t="n">
        <f aca="false">IF(AC178="","",RANK(AC178,$AC$2:$AC$1780)+COUNTIF($AC$2:AC178,AC178)-1)</f>
        <v>182</v>
      </c>
      <c r="AB178" s="71" t="str">
        <f aca="false">IF(AD178="","",RANK(AD178,$AD$2:$AD$1780)+COUNTIF($AD$2:AD178,AD178)-1)</f>
        <v/>
      </c>
      <c r="AC178" s="71" t="n">
        <f aca="false">IF(AND(AF178&gt;0,E178&gt;=Settings!$B$4),ROUND(J178,10),"")</f>
        <v>0.0519480519</v>
      </c>
      <c r="AD178" s="71" t="str">
        <f aca="false">IF(X178="HIGH RATE",ROUND(O178,10),"")</f>
        <v/>
      </c>
      <c r="AE178" s="71" t="s">
        <v>60</v>
      </c>
      <c r="AF178" s="73" t="n">
        <f aca="false">SUMIFS(Detail!$L$2:$L$9168,Detail!$C$2:$C$9168,$A178)</f>
        <v>4</v>
      </c>
      <c r="AG178" s="74" t="n">
        <f aca="false">SUMIFS(Detail!$N$2:$N$9168,Detail!$C$2:$C$9168,$A178)</f>
        <v>517.07</v>
      </c>
    </row>
    <row r="179" customFormat="false" ht="15" hidden="false" customHeight="false" outlineLevel="0" collapsed="false">
      <c r="A179" s="71" t="s">
        <v>878</v>
      </c>
      <c r="B179" s="71" t="s">
        <v>2642</v>
      </c>
      <c r="C179" s="71" t="s">
        <v>213</v>
      </c>
      <c r="D179" s="71" t="str">
        <f aca="false">IFERROR(INDEX('Brand Map'!$B$4:$B$125,MATCH(C179,'Brand Map'!$A$4:$A$125,0)),"Other")</f>
        <v>AU</v>
      </c>
      <c r="E179" s="73" t="n">
        <f aca="false">SUMIFS(Detail!$K$2:$K$9168,Detail!$C$2:$C$9168,$A179)</f>
        <v>103</v>
      </c>
      <c r="F179" s="73" t="n">
        <f aca="false">SUMIFS(Detail!$E$2:$E$9168,Detail!$C$2:$C$9168,$A179)</f>
        <v>8</v>
      </c>
      <c r="G179" s="74" t="n">
        <f aca="false">SUMIFS(Detail!$M$2:$M$9168,Detail!$C$2:$C$9168,$A179)</f>
        <v>12204.62</v>
      </c>
      <c r="H179" s="74" t="n">
        <f aca="false">SUMIFS(Detail!$D$2:$D$9168,Detail!$C$2:$C$9168,$A179)</f>
        <v>835.15</v>
      </c>
      <c r="I179" s="74" t="n">
        <v>31712.39</v>
      </c>
      <c r="J179" s="51" t="n">
        <f aca="false">IF(E179&gt;0,AF179/E179,0)</f>
        <v>0.0679611650485437</v>
      </c>
      <c r="K179" s="51" t="n">
        <f aca="false">IF(G179&gt;0,AG179/G179,0)</f>
        <v>0.0595676063654583</v>
      </c>
      <c r="L179" s="75" t="n">
        <f aca="false">H179/Settings!$B$16</f>
        <v>0.00166906936177817</v>
      </c>
      <c r="M179" s="76" t="n">
        <f aca="false">H179/Settings!$B$20</f>
        <v>6.4834521814747E-005</v>
      </c>
      <c r="N179" s="77" t="n">
        <f aca="false">E179*Settings!$B$3</f>
        <v>7.7105754540825</v>
      </c>
      <c r="O179" s="77" t="n">
        <f aca="false">IF(E179&gt;0,(AF179-N179)/SQRT(E179*Settings!$B$3*(1-Settings!$B$3)),0)</f>
        <v>-0.266049879021457</v>
      </c>
      <c r="P179" s="77" t="n">
        <f aca="false">MAX(0,AF179-N179)</f>
        <v>0</v>
      </c>
      <c r="Q179" s="51" t="n">
        <f aca="false">IF(E179&gt;=Settings!$B$4,(AF179+Settings!$B$7*Settings!$B$3)/(E179+Settings!$B$7),Settings!$B$3)</f>
        <v>0.0695172832777922</v>
      </c>
      <c r="R179" s="78" t="n">
        <f aca="false">PERCENTRANK($H$2:$H$1780,H179,6)</f>
        <v>0.934196</v>
      </c>
      <c r="S179" s="78" t="n">
        <f aca="false">PERCENTRANK($Q$2:$Q$1780,Q179,6)</f>
        <v>0.0494938</v>
      </c>
      <c r="T179" s="78" t="n">
        <f aca="false">PERCENTRANK($F$2:$F$1780,F179,6)</f>
        <v>0.912823</v>
      </c>
      <c r="U179" s="79" t="n">
        <f aca="false">IF(F179&gt;0,ROUND((Settings!$B$8*T179+Settings!$B$9*R179+Settings!$B$10*S179)/SUM(Settings!$B$8:$B$10),10),0)</f>
        <v>0.6321709333</v>
      </c>
      <c r="V179" s="71" t="n">
        <f aca="false">IF(U179&gt;0,RANK(U179,$U$2:$U$1780)+COUNTIF($U$2:U179,U179)-1,"")</f>
        <v>177</v>
      </c>
      <c r="W179" s="71" t="str">
        <f aca="false">IF(V179="","",IF(V179&lt;=Settings!$B$11,"1 - Fix first",IF(V179&lt;=Settings!$B$12,"2 - Review","3 - Monitor")))</f>
        <v>3 - Monitor</v>
      </c>
      <c r="X179" s="71" t="str">
        <f aca="false">IF(AND(E179&gt;=Settings!$B$4,AF179&gt;=Settings!$B$5,O179&gt;=Settings!$B$6),"HIGH RATE","")</f>
        <v/>
      </c>
      <c r="Y179" s="71" t="n">
        <f aca="false">IF(F179&gt;0,RANK(F179,$F$2:$F$1780)+COUNTIF($F$2:F179,F179)-1,"")</f>
        <v>154</v>
      </c>
      <c r="Z179" s="71" t="n">
        <f aca="false">IF(H179&gt;0,RANK(H179,$H$2:$H$1780)+COUNTIF($H$2:H179,H179)-1,"")</f>
        <v>118</v>
      </c>
      <c r="AA179" s="71" t="n">
        <f aca="false">IF(AC179="","",RANK(AC179,$AC$2:$AC$1780)+COUNTIF($AC$2:AC179,AC179)-1)</f>
        <v>142</v>
      </c>
      <c r="AB179" s="71" t="str">
        <f aca="false">IF(AD179="","",RANK(AD179,$AD$2:$AD$1780)+COUNTIF($AD$2:AD179,AD179)-1)</f>
        <v/>
      </c>
      <c r="AC179" s="71" t="n">
        <f aca="false">IF(AND(AF179&gt;0,E179&gt;=Settings!$B$4),ROUND(J179,10),"")</f>
        <v>0.067961165</v>
      </c>
      <c r="AD179" s="71" t="str">
        <f aca="false">IF(X179="HIGH RATE",ROUND(O179,10),"")</f>
        <v/>
      </c>
      <c r="AE179" s="71" t="s">
        <v>59</v>
      </c>
      <c r="AF179" s="73" t="n">
        <f aca="false">SUMIFS(Detail!$L$2:$L$9168,Detail!$C$2:$C$9168,$A179)</f>
        <v>7</v>
      </c>
      <c r="AG179" s="74" t="n">
        <f aca="false">SUMIFS(Detail!$N$2:$N$9168,Detail!$C$2:$C$9168,$A179)</f>
        <v>727</v>
      </c>
    </row>
    <row r="180" customFormat="false" ht="15" hidden="false" customHeight="false" outlineLevel="0" collapsed="false">
      <c r="A180" s="71" t="s">
        <v>963</v>
      </c>
      <c r="B180" s="71" t="s">
        <v>2643</v>
      </c>
      <c r="C180" s="71" t="s">
        <v>213</v>
      </c>
      <c r="D180" s="71" t="str">
        <f aca="false">IFERROR(INDEX('Brand Map'!$B$4:$B$125,MATCH(C180,'Brand Map'!$A$4:$A$125,0)),"Other")</f>
        <v>AU</v>
      </c>
      <c r="E180" s="73" t="n">
        <f aca="false">SUMIFS(Detail!$K$2:$K$9168,Detail!$C$2:$C$9168,$A180)</f>
        <v>95</v>
      </c>
      <c r="F180" s="73" t="n">
        <f aca="false">SUMIFS(Detail!$E$2:$E$9168,Detail!$C$2:$C$9168,$A180)</f>
        <v>9</v>
      </c>
      <c r="G180" s="74" t="n">
        <f aca="false">SUMIFS(Detail!$M$2:$M$9168,Detail!$C$2:$C$9168,$A180)</f>
        <v>12122.8</v>
      </c>
      <c r="H180" s="74" t="n">
        <f aca="false">SUMIFS(Detail!$D$2:$D$9168,Detail!$C$2:$C$9168,$A180)</f>
        <v>1138.96</v>
      </c>
      <c r="I180" s="74" t="n">
        <v>29565.3</v>
      </c>
      <c r="J180" s="51" t="n">
        <f aca="false">IF(E180&gt;0,AF180/E180,0)</f>
        <v>0.0526315789473684</v>
      </c>
      <c r="K180" s="51" t="n">
        <f aca="false">IF(G180&gt;0,AG180/G180,0)</f>
        <v>0.0479394199359884</v>
      </c>
      <c r="L180" s="75" t="n">
        <f aca="false">H180/Settings!$B$16</f>
        <v>0.00227624168148341</v>
      </c>
      <c r="M180" s="76" t="n">
        <f aca="false">H180/Settings!$B$20</f>
        <v>8.84199568534087E-005</v>
      </c>
      <c r="N180" s="77" t="n">
        <f aca="false">E180*Settings!$B$3</f>
        <v>7.11169580716347</v>
      </c>
      <c r="O180" s="77" t="n">
        <f aca="false">IF(E180&gt;0,(AF180-N180)/SQRT(E180*Settings!$B$3*(1-Settings!$B$3)),0)</f>
        <v>-0.823267614994143</v>
      </c>
      <c r="P180" s="77" t="n">
        <f aca="false">MAX(0,AF180-N180)</f>
        <v>0</v>
      </c>
      <c r="Q180" s="51" t="n">
        <f aca="false">IF(E180&gt;=Settings!$B$4,(AF180+Settings!$B$7*Settings!$B$3)/(E180+Settings!$B$7),Settings!$B$3)</f>
        <v>0.0579663894075709</v>
      </c>
      <c r="R180" s="78" t="n">
        <f aca="false">PERCENTRANK($H$2:$H$1780,H180,6)</f>
        <v>0.948819</v>
      </c>
      <c r="S180" s="78" t="n">
        <f aca="false">PERCENTRANK($Q$2:$Q$1780,Q180,6)</f>
        <v>0.0286839</v>
      </c>
      <c r="T180" s="78" t="n">
        <f aca="false">PERCENTRANK($F$2:$F$1780,F180,6)</f>
        <v>0.917323</v>
      </c>
      <c r="U180" s="79" t="n">
        <f aca="false">IF(F180&gt;0,ROUND((Settings!$B$8*T180+Settings!$B$9*R180+Settings!$B$10*S180)/SUM(Settings!$B$8:$B$10),10),0)</f>
        <v>0.6316086333</v>
      </c>
      <c r="V180" s="71" t="n">
        <f aca="false">IF(U180&gt;0,RANK(U180,$U$2:$U$1780)+COUNTIF($U$2:U180,U180)-1,"")</f>
        <v>179</v>
      </c>
      <c r="W180" s="71" t="str">
        <f aca="false">IF(V180="","",IF(V180&lt;=Settings!$B$11,"1 - Fix first",IF(V180&lt;=Settings!$B$12,"2 - Review","3 - Monitor")))</f>
        <v>3 - Monitor</v>
      </c>
      <c r="X180" s="71" t="str">
        <f aca="false">IF(AND(E180&gt;=Settings!$B$4,AF180&gt;=Settings!$B$5,O180&gt;=Settings!$B$6),"HIGH RATE","")</f>
        <v/>
      </c>
      <c r="Y180" s="71" t="n">
        <f aca="false">IF(F180&gt;0,RANK(F180,$F$2:$F$1780)+COUNTIF($F$2:F180,F180)-1,"")</f>
        <v>145</v>
      </c>
      <c r="Z180" s="71" t="n">
        <f aca="false">IF(H180&gt;0,RANK(H180,$H$2:$H$1780)+COUNTIF($H$2:H180,H180)-1,"")</f>
        <v>92</v>
      </c>
      <c r="AA180" s="71" t="n">
        <f aca="false">IF(AC180="","",RANK(AC180,$AC$2:$AC$1780)+COUNTIF($AC$2:AC180,AC180)-1)</f>
        <v>181</v>
      </c>
      <c r="AB180" s="71" t="str">
        <f aca="false">IF(AD180="","",RANK(AD180,$AD$2:$AD$1780)+COUNTIF($AD$2:AD180,AD180)-1)</f>
        <v/>
      </c>
      <c r="AC180" s="71" t="n">
        <f aca="false">IF(AND(AF180&gt;0,E180&gt;=Settings!$B$4),ROUND(J180,10),"")</f>
        <v>0.0526315789</v>
      </c>
      <c r="AD180" s="71" t="str">
        <f aca="false">IF(X180="HIGH RATE",ROUND(O180,10),"")</f>
        <v/>
      </c>
      <c r="AE180" s="71" t="s">
        <v>61</v>
      </c>
      <c r="AF180" s="73" t="n">
        <f aca="false">SUMIFS(Detail!$L$2:$L$9168,Detail!$C$2:$C$9168,$A180)</f>
        <v>5</v>
      </c>
      <c r="AG180" s="74" t="n">
        <f aca="false">SUMIFS(Detail!$N$2:$N$9168,Detail!$C$2:$C$9168,$A180)</f>
        <v>581.16</v>
      </c>
    </row>
    <row r="181" customFormat="false" ht="15" hidden="false" customHeight="false" outlineLevel="0" collapsed="false">
      <c r="A181" s="71" t="s">
        <v>2399</v>
      </c>
      <c r="B181" s="71" t="s">
        <v>2644</v>
      </c>
      <c r="C181" s="71" t="s">
        <v>232</v>
      </c>
      <c r="D181" s="71" t="str">
        <f aca="false">IFERROR(INDEX('Brand Map'!$B$4:$B$125,MATCH(C181,'Brand Map'!$A$4:$A$125,0)),"Other")</f>
        <v>GF</v>
      </c>
      <c r="E181" s="73" t="n">
        <f aca="false">SUMIFS(Detail!$K$2:$K$9168,Detail!$C$2:$C$9168,$A181)</f>
        <v>23</v>
      </c>
      <c r="F181" s="73" t="n">
        <f aca="false">SUMIFS(Detail!$E$2:$E$9168,Detail!$C$2:$C$9168,$A181)</f>
        <v>5</v>
      </c>
      <c r="G181" s="74" t="n">
        <f aca="false">SUMIFS(Detail!$M$2:$M$9168,Detail!$C$2:$C$9168,$A181)</f>
        <v>3712.51</v>
      </c>
      <c r="H181" s="74" t="n">
        <f aca="false">SUMIFS(Detail!$D$2:$D$9168,Detail!$C$2:$C$9168,$A181)</f>
        <v>751.83</v>
      </c>
      <c r="I181" s="74" t="n">
        <v>3079.78</v>
      </c>
      <c r="J181" s="51" t="n">
        <f aca="false">IF(E181&gt;0,AF181/E181,0)</f>
        <v>0.217391304347826</v>
      </c>
      <c r="K181" s="51" t="n">
        <f aca="false">IF(G181&gt;0,AG181/G181,0)</f>
        <v>0.202512585824685</v>
      </c>
      <c r="L181" s="75" t="n">
        <f aca="false">H181/Settings!$B$16</f>
        <v>0.00150255213825742</v>
      </c>
      <c r="M181" s="76" t="n">
        <f aca="false">H181/Settings!$B$20</f>
        <v>5.83662079099338E-005</v>
      </c>
      <c r="N181" s="77" t="n">
        <f aca="false">E181*Settings!$B$3</f>
        <v>1.72177898489221</v>
      </c>
      <c r="O181" s="77" t="n">
        <f aca="false">IF(E181&gt;0,(AF181-N181)/SQRT(E181*Settings!$B$3*(1-Settings!$B$3)),0)</f>
        <v>2.59744158243884</v>
      </c>
      <c r="P181" s="77" t="n">
        <f aca="false">MAX(0,AF181-N181)</f>
        <v>3.27822101510779</v>
      </c>
      <c r="Q181" s="51" t="n">
        <f aca="false">IF(E181&gt;=Settings!$B$4,(AF181+Settings!$B$7*Settings!$B$3)/(E181+Settings!$B$7),Settings!$B$3)</f>
        <v>0.0748599558648786</v>
      </c>
      <c r="R181" s="78" t="n">
        <f aca="false">PERCENTRANK($H$2:$H$1780,H181,6)</f>
        <v>0.928571</v>
      </c>
      <c r="S181" s="78" t="n">
        <f aca="false">PERCENTRANK($Q$2:$Q$1780,Q181,6)</f>
        <v>0.0646794</v>
      </c>
      <c r="T181" s="78" t="n">
        <f aca="false">PERCENTRANK($F$2:$F$1780,F181,6)</f>
        <v>0.889764</v>
      </c>
      <c r="U181" s="79" t="n">
        <f aca="false">IF(F181&gt;0,ROUND((Settings!$B$8*T181+Settings!$B$9*R181+Settings!$B$10*S181)/SUM(Settings!$B$8:$B$10),10),0)</f>
        <v>0.6276714667</v>
      </c>
      <c r="V181" s="71" t="n">
        <f aca="false">IF(U181&gt;0,RANK(U181,$U$2:$U$1780)+COUNTIF($U$2:U181,U181)-1,"")</f>
        <v>181</v>
      </c>
      <c r="W181" s="71" t="str">
        <f aca="false">IF(V181="","",IF(V181&lt;=Settings!$B$11,"1 - Fix first",IF(V181&lt;=Settings!$B$12,"2 - Review","3 - Monitor")))</f>
        <v>3 - Monitor</v>
      </c>
      <c r="X181" s="71" t="str">
        <f aca="false">IF(AND(E181&gt;=Settings!$B$4,AF181&gt;=Settings!$B$5,O181&gt;=Settings!$B$6),"HIGH RATE","")</f>
        <v/>
      </c>
      <c r="Y181" s="71" t="n">
        <f aca="false">IF(F181&gt;0,RANK(F181,$F$2:$F$1780)+COUNTIF($F$2:F181,F181)-1,"")</f>
        <v>187</v>
      </c>
      <c r="Z181" s="71" t="n">
        <f aca="false">IF(H181&gt;0,RANK(H181,$H$2:$H$1780)+COUNTIF($H$2:H181,H181)-1,"")</f>
        <v>128</v>
      </c>
      <c r="AA181" s="71" t="str">
        <f aca="false">IF(AC181="","",RANK(AC181,$AC$2:$AC$1780)+COUNTIF($AC$2:AC181,AC181)-1)</f>
        <v/>
      </c>
      <c r="AB181" s="71" t="str">
        <f aca="false">IF(AD181="","",RANK(AD181,$AD$2:$AD$1780)+COUNTIF($AD$2:AD181,AD181)-1)</f>
        <v/>
      </c>
      <c r="AC181" s="71" t="str">
        <f aca="false">IF(AND(AF181&gt;0,E181&gt;=Settings!$B$4),ROUND(J181,10),"")</f>
        <v/>
      </c>
      <c r="AD181" s="71" t="str">
        <f aca="false">IF(X181="HIGH RATE",ROUND(O181,10),"")</f>
        <v/>
      </c>
      <c r="AE181" s="71" t="s">
        <v>59</v>
      </c>
      <c r="AF181" s="73" t="n">
        <f aca="false">SUMIFS(Detail!$L$2:$L$9168,Detail!$C$2:$C$9168,$A181)</f>
        <v>5</v>
      </c>
      <c r="AG181" s="74" t="n">
        <f aca="false">SUMIFS(Detail!$N$2:$N$9168,Detail!$C$2:$C$9168,$A181)</f>
        <v>751.83</v>
      </c>
    </row>
    <row r="182" customFormat="false" ht="15" hidden="false" customHeight="false" outlineLevel="0" collapsed="false">
      <c r="A182" s="71" t="s">
        <v>168</v>
      </c>
      <c r="B182" s="71" t="s">
        <v>2645</v>
      </c>
      <c r="C182" s="71" t="s">
        <v>217</v>
      </c>
      <c r="D182" s="71" t="str">
        <f aca="false">IFERROR(INDEX('Brand Map'!$B$4:$B$125,MATCH(C182,'Brand Map'!$A$4:$A$125,0)),"Other")</f>
        <v>AUMJ</v>
      </c>
      <c r="E182" s="73" t="n">
        <f aca="false">SUMIFS(Detail!$K$2:$K$9168,Detail!$C$2:$C$9168,$A182)</f>
        <v>44</v>
      </c>
      <c r="F182" s="73" t="n">
        <f aca="false">SUMIFS(Detail!$E$2:$E$9168,Detail!$C$2:$C$9168,$A182)</f>
        <v>7</v>
      </c>
      <c r="G182" s="74" t="n">
        <f aca="false">SUMIFS(Detail!$M$2:$M$9168,Detail!$C$2:$C$9168,$A182)</f>
        <v>4232.55</v>
      </c>
      <c r="H182" s="74" t="n">
        <f aca="false">SUMIFS(Detail!$D$2:$D$9168,Detail!$C$2:$C$9168,$A182)</f>
        <v>677.4</v>
      </c>
      <c r="I182" s="74" t="n">
        <v>18543.2</v>
      </c>
      <c r="J182" s="51" t="n">
        <f aca="false">IF(E182&gt;0,AF182/E182,0)</f>
        <v>0.0681818181818182</v>
      </c>
      <c r="K182" s="51" t="n">
        <f aca="false">IF(G182&gt;0,AG182/G182,0)</f>
        <v>0.0640677605698692</v>
      </c>
      <c r="L182" s="75" t="n">
        <f aca="false">H182/Settings!$B$16</f>
        <v>0.00135380181484588</v>
      </c>
      <c r="M182" s="76" t="n">
        <f aca="false">H182/Settings!$B$20</f>
        <v>5.25880441565103E-005</v>
      </c>
      <c r="N182" s="77" t="n">
        <f aca="false">E182*Settings!$B$3</f>
        <v>3.29383805805466</v>
      </c>
      <c r="O182" s="77" t="n">
        <f aca="false">IF(E182&gt;0,(AF182-N182)/SQRT(E182*Settings!$B$3*(1-Settings!$B$3)),0)</f>
        <v>-0.168326767626431</v>
      </c>
      <c r="P182" s="77" t="n">
        <f aca="false">MAX(0,AF182-N182)</f>
        <v>0</v>
      </c>
      <c r="Q182" s="51" t="n">
        <f aca="false">IF(E182&gt;=Settings!$B$4,(AF182+Settings!$B$7*Settings!$B$3)/(E182+Settings!$B$7),Settings!$B$3)</f>
        <v>0.0708891712965724</v>
      </c>
      <c r="R182" s="78" t="n">
        <f aca="false">PERCENTRANK($H$2:$H$1780,H182,6)</f>
        <v>0.920135</v>
      </c>
      <c r="S182" s="78" t="n">
        <f aca="false">PERCENTRANK($Q$2:$Q$1780,Q182,6)</f>
        <v>0.0545557</v>
      </c>
      <c r="T182" s="78" t="n">
        <f aca="false">PERCENTRANK($F$2:$F$1780,F182,6)</f>
        <v>0.908324</v>
      </c>
      <c r="U182" s="79" t="n">
        <f aca="false">IF(F182&gt;0,ROUND((Settings!$B$8*T182+Settings!$B$9*R182+Settings!$B$10*S182)/SUM(Settings!$B$8:$B$10),10),0)</f>
        <v>0.6276715667</v>
      </c>
      <c r="V182" s="71" t="n">
        <f aca="false">IF(U182&gt;0,RANK(U182,$U$2:$U$1780)+COUNTIF($U$2:U182,U182)-1,"")</f>
        <v>180</v>
      </c>
      <c r="W182" s="71" t="str">
        <f aca="false">IF(V182="","",IF(V182&lt;=Settings!$B$11,"1 - Fix first",IF(V182&lt;=Settings!$B$12,"2 - Review","3 - Monitor")))</f>
        <v>3 - Monitor</v>
      </c>
      <c r="X182" s="71" t="str">
        <f aca="false">IF(AND(E182&gt;=Settings!$B$4,AF182&gt;=Settings!$B$5,O182&gt;=Settings!$B$6),"HIGH RATE","")</f>
        <v/>
      </c>
      <c r="Y182" s="71" t="n">
        <f aca="false">IF(F182&gt;0,RANK(F182,$F$2:$F$1780)+COUNTIF($F$2:F182,F182)-1,"")</f>
        <v>161</v>
      </c>
      <c r="Z182" s="71" t="n">
        <f aca="false">IF(H182&gt;0,RANK(H182,$H$2:$H$1780)+COUNTIF($H$2:H182,H182)-1,"")</f>
        <v>143</v>
      </c>
      <c r="AA182" s="71" t="n">
        <f aca="false">IF(AC182="","",RANK(AC182,$AC$2:$AC$1780)+COUNTIF($AC$2:AC182,AC182)-1)</f>
        <v>141</v>
      </c>
      <c r="AB182" s="71" t="str">
        <f aca="false">IF(AD182="","",RANK(AD182,$AD$2:$AD$1780)+COUNTIF($AD$2:AD182,AD182)-1)</f>
        <v/>
      </c>
      <c r="AC182" s="71" t="n">
        <f aca="false">IF(AND(AF182&gt;0,E182&gt;=Settings!$B$4),ROUND(J182,10),"")</f>
        <v>0.0681818182</v>
      </c>
      <c r="AD182" s="71" t="str">
        <f aca="false">IF(X182="HIGH RATE",ROUND(O182,10),"")</f>
        <v/>
      </c>
      <c r="AE182" s="71" t="s">
        <v>62</v>
      </c>
      <c r="AF182" s="73" t="n">
        <f aca="false">SUMIFS(Detail!$L$2:$L$9168,Detail!$C$2:$C$9168,$A182)</f>
        <v>3</v>
      </c>
      <c r="AG182" s="74" t="n">
        <f aca="false">SUMIFS(Detail!$N$2:$N$9168,Detail!$C$2:$C$9168,$A182)</f>
        <v>271.17</v>
      </c>
    </row>
    <row r="183" customFormat="false" ht="15" hidden="false" customHeight="false" outlineLevel="0" collapsed="false">
      <c r="A183" s="71" t="s">
        <v>915</v>
      </c>
      <c r="B183" s="71" t="s">
        <v>2646</v>
      </c>
      <c r="C183" s="71" t="s">
        <v>213</v>
      </c>
      <c r="D183" s="71" t="str">
        <f aca="false">IFERROR(INDEX('Brand Map'!$B$4:$B$125,MATCH(C183,'Brand Map'!$A$4:$A$125,0)),"Other")</f>
        <v>AU</v>
      </c>
      <c r="E183" s="73" t="n">
        <f aca="false">SUMIFS(Detail!$K$2:$K$9168,Detail!$C$2:$C$9168,$A183)</f>
        <v>11</v>
      </c>
      <c r="F183" s="73" t="n">
        <f aca="false">SUMIFS(Detail!$E$2:$E$9168,Detail!$C$2:$C$9168,$A183)</f>
        <v>4</v>
      </c>
      <c r="G183" s="74" t="n">
        <f aca="false">SUMIFS(Detail!$M$2:$M$9168,Detail!$C$2:$C$9168,$A183)</f>
        <v>2881.31</v>
      </c>
      <c r="H183" s="74" t="n">
        <f aca="false">SUMIFS(Detail!$D$2:$D$9168,Detail!$C$2:$C$9168,$A183)</f>
        <v>1017.55</v>
      </c>
      <c r="I183" s="74" t="n">
        <v>6041.83</v>
      </c>
      <c r="J183" s="51" t="n">
        <f aca="false">IF(E183&gt;0,AF183/E183,0)</f>
        <v>0.363636363636364</v>
      </c>
      <c r="K183" s="51" t="n">
        <f aca="false">IF(G183&gt;0,AG183/G183,0)</f>
        <v>0.353155335593879</v>
      </c>
      <c r="L183" s="75" t="n">
        <f aca="false">H183/Settings!$B$16</f>
        <v>0.00203360058561621</v>
      </c>
      <c r="M183" s="76" t="n">
        <f aca="false">H183/Settings!$B$20</f>
        <v>7.89946329073769E-005</v>
      </c>
      <c r="N183" s="77" t="n">
        <f aca="false">E183*Settings!$B$3</f>
        <v>0.823459514513665</v>
      </c>
      <c r="O183" s="77" t="n">
        <f aca="false">IF(E183&gt;0,(AF183-N183)/SQRT(E183*Settings!$B$3*(1-Settings!$B$3)),0)</f>
        <v>3.63939780773357</v>
      </c>
      <c r="P183" s="77" t="n">
        <f aca="false">MAX(0,AF183-N183)</f>
        <v>3.17654048548634</v>
      </c>
      <c r="Q183" s="51" t="n">
        <f aca="false">IF(E183&gt;=Settings!$B$4,(AF183+Settings!$B$7*Settings!$B$3)/(E183+Settings!$B$7),Settings!$B$3)</f>
        <v>0.0748599558648786</v>
      </c>
      <c r="R183" s="78" t="n">
        <f aca="false">PERCENTRANK($H$2:$H$1780,H183,6)</f>
        <v>0.941507</v>
      </c>
      <c r="S183" s="78" t="n">
        <f aca="false">PERCENTRANK($Q$2:$Q$1780,Q183,6)</f>
        <v>0.0646794</v>
      </c>
      <c r="T183" s="78" t="n">
        <f aca="false">PERCENTRANK($F$2:$F$1780,F183,6)</f>
        <v>0.871766</v>
      </c>
      <c r="U183" s="79" t="n">
        <f aca="false">IF(F183&gt;0,ROUND((Settings!$B$8*T183+Settings!$B$9*R183+Settings!$B$10*S183)/SUM(Settings!$B$8:$B$10),10),0)</f>
        <v>0.6259841333</v>
      </c>
      <c r="V183" s="71" t="n">
        <f aca="false">IF(U183&gt;0,RANK(U183,$U$2:$U$1780)+COUNTIF($U$2:U183,U183)-1,"")</f>
        <v>182</v>
      </c>
      <c r="W183" s="71" t="str">
        <f aca="false">IF(V183="","",IF(V183&lt;=Settings!$B$11,"1 - Fix first",IF(V183&lt;=Settings!$B$12,"2 - Review","3 - Monitor")))</f>
        <v>3 - Monitor</v>
      </c>
      <c r="X183" s="71" t="str">
        <f aca="false">IF(AND(E183&gt;=Settings!$B$4,AF183&gt;=Settings!$B$5,O183&gt;=Settings!$B$6),"HIGH RATE","")</f>
        <v/>
      </c>
      <c r="Y183" s="71" t="n">
        <f aca="false">IF(F183&gt;0,RANK(F183,$F$2:$F$1780)+COUNTIF($F$2:F183,F183)-1,"")</f>
        <v>210</v>
      </c>
      <c r="Z183" s="71" t="n">
        <f aca="false">IF(H183&gt;0,RANK(H183,$H$2:$H$1780)+COUNTIF($H$2:H183,H183)-1,"")</f>
        <v>105</v>
      </c>
      <c r="AA183" s="71" t="str">
        <f aca="false">IF(AC183="","",RANK(AC183,$AC$2:$AC$1780)+COUNTIF($AC$2:AC183,AC183)-1)</f>
        <v/>
      </c>
      <c r="AB183" s="71" t="str">
        <f aca="false">IF(AD183="","",RANK(AD183,$AD$2:$AD$1780)+COUNTIF($AD$2:AD183,AD183)-1)</f>
        <v/>
      </c>
      <c r="AC183" s="71" t="str">
        <f aca="false">IF(AND(AF183&gt;0,E183&gt;=Settings!$B$4),ROUND(J183,10),"")</f>
        <v/>
      </c>
      <c r="AD183" s="71" t="str">
        <f aca="false">IF(X183="HIGH RATE",ROUND(O183,10),"")</f>
        <v/>
      </c>
      <c r="AE183" s="71" t="s">
        <v>59</v>
      </c>
      <c r="AF183" s="73" t="n">
        <f aca="false">SUMIFS(Detail!$L$2:$L$9168,Detail!$C$2:$C$9168,$A183)</f>
        <v>4</v>
      </c>
      <c r="AG183" s="74" t="n">
        <f aca="false">SUMIFS(Detail!$N$2:$N$9168,Detail!$C$2:$C$9168,$A183)</f>
        <v>1017.55</v>
      </c>
    </row>
    <row r="184" customFormat="false" ht="15" hidden="false" customHeight="false" outlineLevel="0" collapsed="false">
      <c r="A184" s="71" t="s">
        <v>886</v>
      </c>
      <c r="B184" s="71" t="s">
        <v>2647</v>
      </c>
      <c r="C184" s="71" t="s">
        <v>295</v>
      </c>
      <c r="D184" s="71" t="str">
        <f aca="false">IFERROR(INDEX('Brand Map'!$B$4:$B$125,MATCH(C184,'Brand Map'!$A$4:$A$125,0)),"Other")</f>
        <v>AUDC</v>
      </c>
      <c r="E184" s="73" t="n">
        <f aca="false">SUMIFS(Detail!$K$2:$K$9168,Detail!$C$2:$C$9168,$A184)</f>
        <v>41</v>
      </c>
      <c r="F184" s="73" t="n">
        <f aca="false">SUMIFS(Detail!$E$2:$E$9168,Detail!$C$2:$C$9168,$A184)</f>
        <v>5</v>
      </c>
      <c r="G184" s="74" t="n">
        <f aca="false">SUMIFS(Detail!$M$2:$M$9168,Detail!$C$2:$C$9168,$A184)</f>
        <v>5529.9</v>
      </c>
      <c r="H184" s="74" t="n">
        <f aca="false">SUMIFS(Detail!$D$2:$D$9168,Detail!$C$2:$C$9168,$A184)</f>
        <v>711.15</v>
      </c>
      <c r="I184" s="74" t="n">
        <v>11492.02</v>
      </c>
      <c r="J184" s="51" t="n">
        <f aca="false">IF(E184&gt;0,AF184/E184,0)</f>
        <v>0.0731707317073171</v>
      </c>
      <c r="K184" s="51" t="n">
        <f aca="false">IF(G184&gt;0,AG184/G184,0)</f>
        <v>0.0598184415631386</v>
      </c>
      <c r="L184" s="75" t="n">
        <f aca="false">H184/Settings!$B$16</f>
        <v>0.00142125208241459</v>
      </c>
      <c r="M184" s="76" t="n">
        <f aca="false">H184/Settings!$B$20</f>
        <v>5.52081305017749E-005</v>
      </c>
      <c r="N184" s="77" t="n">
        <f aca="false">E184*Settings!$B$3</f>
        <v>3.06925819046002</v>
      </c>
      <c r="O184" s="77" t="n">
        <f aca="false">IF(E184&gt;0,(AF184-N184)/SQRT(E184*Settings!$B$3*(1-Settings!$B$3)),0)</f>
        <v>-0.0411008391464398</v>
      </c>
      <c r="P184" s="77" t="n">
        <f aca="false">MAX(0,AF184-N184)</f>
        <v>0</v>
      </c>
      <c r="Q184" s="51" t="n">
        <f aca="false">IF(E184&gt;=Settings!$B$4,(AF184+Settings!$B$7*Settings!$B$3)/(E184+Settings!$B$7),Settings!$B$3)</f>
        <v>0.0738844883936107</v>
      </c>
      <c r="R184" s="78" t="n">
        <f aca="false">PERCENTRANK($H$2:$H$1780,H184,6)</f>
        <v>0.92351</v>
      </c>
      <c r="S184" s="78" t="n">
        <f aca="false">PERCENTRANK($Q$2:$Q$1780,Q184,6)</f>
        <v>0.0613048</v>
      </c>
      <c r="T184" s="78" t="n">
        <f aca="false">PERCENTRANK($F$2:$F$1780,F184,6)</f>
        <v>0.889764</v>
      </c>
      <c r="U184" s="79" t="n">
        <f aca="false">IF(F184&gt;0,ROUND((Settings!$B$8*T184+Settings!$B$9*R184+Settings!$B$10*S184)/SUM(Settings!$B$8:$B$10),10),0)</f>
        <v>0.6248596</v>
      </c>
      <c r="V184" s="71" t="n">
        <f aca="false">IF(U184&gt;0,RANK(U184,$U$2:$U$1780)+COUNTIF($U$2:U184,U184)-1,"")</f>
        <v>183</v>
      </c>
      <c r="W184" s="71" t="str">
        <f aca="false">IF(V184="","",IF(V184&lt;=Settings!$B$11,"1 - Fix first",IF(V184&lt;=Settings!$B$12,"2 - Review","3 - Monitor")))</f>
        <v>3 - Monitor</v>
      </c>
      <c r="X184" s="71" t="str">
        <f aca="false">IF(AND(E184&gt;=Settings!$B$4,AF184&gt;=Settings!$B$5,O184&gt;=Settings!$B$6),"HIGH RATE","")</f>
        <v/>
      </c>
      <c r="Y184" s="71" t="n">
        <f aca="false">IF(F184&gt;0,RANK(F184,$F$2:$F$1780)+COUNTIF($F$2:F184,F184)-1,"")</f>
        <v>188</v>
      </c>
      <c r="Z184" s="71" t="n">
        <f aca="false">IF(H184&gt;0,RANK(H184,$H$2:$H$1780)+COUNTIF($H$2:H184,H184)-1,"")</f>
        <v>137</v>
      </c>
      <c r="AA184" s="71" t="n">
        <f aca="false">IF(AC184="","",RANK(AC184,$AC$2:$AC$1780)+COUNTIF($AC$2:AC184,AC184)-1)</f>
        <v>123</v>
      </c>
      <c r="AB184" s="71" t="str">
        <f aca="false">IF(AD184="","",RANK(AD184,$AD$2:$AD$1780)+COUNTIF($AD$2:AD184,AD184)-1)</f>
        <v/>
      </c>
      <c r="AC184" s="71" t="n">
        <f aca="false">IF(AND(AF184&gt;0,E184&gt;=Settings!$B$4),ROUND(J184,10),"")</f>
        <v>0.0731707317</v>
      </c>
      <c r="AD184" s="71" t="str">
        <f aca="false">IF(X184="HIGH RATE",ROUND(O184,10),"")</f>
        <v/>
      </c>
      <c r="AE184" s="71" t="s">
        <v>61</v>
      </c>
      <c r="AF184" s="73" t="n">
        <f aca="false">SUMIFS(Detail!$L$2:$L$9168,Detail!$C$2:$C$9168,$A184)</f>
        <v>3</v>
      </c>
      <c r="AG184" s="74" t="n">
        <f aca="false">SUMIFS(Detail!$N$2:$N$9168,Detail!$C$2:$C$9168,$A184)</f>
        <v>330.79</v>
      </c>
    </row>
    <row r="185" customFormat="false" ht="15" hidden="false" customHeight="false" outlineLevel="0" collapsed="false">
      <c r="A185" s="71" t="s">
        <v>577</v>
      </c>
      <c r="B185" s="71" t="s">
        <v>578</v>
      </c>
      <c r="C185" s="71" t="s">
        <v>265</v>
      </c>
      <c r="D185" s="71" t="str">
        <f aca="false">IFERROR(INDEX('Brand Map'!$B$4:$B$125,MATCH(C185,'Brand Map'!$A$4:$A$125,0)),"Other")</f>
        <v>AUFS</v>
      </c>
      <c r="E185" s="73" t="n">
        <f aca="false">SUMIFS(Detail!$K$2:$K$9168,Detail!$C$2:$C$9168,$A185)</f>
        <v>81</v>
      </c>
      <c r="F185" s="73" t="n">
        <f aca="false">SUMIFS(Detail!$E$2:$E$9168,Detail!$C$2:$C$9168,$A185)</f>
        <v>6</v>
      </c>
      <c r="G185" s="74" t="n">
        <f aca="false">SUMIFS(Detail!$M$2:$M$9168,Detail!$C$2:$C$9168,$A185)</f>
        <v>8532.37</v>
      </c>
      <c r="H185" s="74" t="n">
        <f aca="false">SUMIFS(Detail!$D$2:$D$9168,Detail!$C$2:$C$9168,$A185)</f>
        <v>566.55</v>
      </c>
      <c r="I185" s="74" t="n">
        <v>15323.69</v>
      </c>
      <c r="J185" s="51" t="n">
        <f aca="false">IF(E185&gt;0,AF185/E185,0)</f>
        <v>0.0740740740740741</v>
      </c>
      <c r="K185" s="51" t="n">
        <f aca="false">IF(G185&gt;0,AG185/G185,0)</f>
        <v>0.0664000740708619</v>
      </c>
      <c r="L185" s="75" t="n">
        <f aca="false">H185/Settings!$B$16</f>
        <v>0.00113226515825352</v>
      </c>
      <c r="M185" s="76" t="n">
        <f aca="false">H185/Settings!$B$20</f>
        <v>4.39825161158414E-005</v>
      </c>
      <c r="N185" s="77" t="n">
        <f aca="false">E185*Settings!$B$3</f>
        <v>6.06365642505517</v>
      </c>
      <c r="O185" s="77" t="n">
        <f aca="false">IF(E185&gt;0,(AF185-N185)/SQRT(E185*Settings!$B$3*(1-Settings!$B$3)),0)</f>
        <v>-0.0268764072015319</v>
      </c>
      <c r="P185" s="77" t="n">
        <f aca="false">MAX(0,AF185-N185)</f>
        <v>0</v>
      </c>
      <c r="Q185" s="51" t="n">
        <f aca="false">IF(E185&gt;=Settings!$B$4,(AF185+Settings!$B$7*Settings!$B$3)/(E185+Settings!$B$7),Settings!$B$3)</f>
        <v>0.0742864745580753</v>
      </c>
      <c r="R185" s="78" t="n">
        <f aca="false">PERCENTRANK($H$2:$H$1780,H185,6)</f>
        <v>0.911136</v>
      </c>
      <c r="S185" s="78" t="n">
        <f aca="false">PERCENTRANK($Q$2:$Q$1780,Q185,6)</f>
        <v>0.0635546</v>
      </c>
      <c r="T185" s="78" t="n">
        <f aca="false">PERCENTRANK($F$2:$F$1780,F185,6)</f>
        <v>0.898763</v>
      </c>
      <c r="U185" s="79" t="n">
        <f aca="false">IF(F185&gt;0,ROUND((Settings!$B$8*T185+Settings!$B$9*R185+Settings!$B$10*S185)/SUM(Settings!$B$8:$B$10),10),0)</f>
        <v>0.6244845333</v>
      </c>
      <c r="V185" s="71" t="n">
        <f aca="false">IF(U185&gt;0,RANK(U185,$U$2:$U$1780)+COUNTIF($U$2:U185,U185)-1,"")</f>
        <v>184</v>
      </c>
      <c r="W185" s="71" t="str">
        <f aca="false">IF(V185="","",IF(V185&lt;=Settings!$B$11,"1 - Fix first",IF(V185&lt;=Settings!$B$12,"2 - Review","3 - Monitor")))</f>
        <v>3 - Monitor</v>
      </c>
      <c r="X185" s="71" t="str">
        <f aca="false">IF(AND(E185&gt;=Settings!$B$4,AF185&gt;=Settings!$B$5,O185&gt;=Settings!$B$6),"HIGH RATE","")</f>
        <v/>
      </c>
      <c r="Y185" s="71" t="n">
        <f aca="false">IF(F185&gt;0,RANK(F185,$F$2:$F$1780)+COUNTIF($F$2:F185,F185)-1,"")</f>
        <v>174</v>
      </c>
      <c r="Z185" s="71" t="n">
        <f aca="false">IF(H185&gt;0,RANK(H185,$H$2:$H$1780)+COUNTIF($H$2:H185,H185)-1,"")</f>
        <v>159</v>
      </c>
      <c r="AA185" s="71" t="n">
        <f aca="false">IF(AC185="","",RANK(AC185,$AC$2:$AC$1780)+COUNTIF($AC$2:AC185,AC185)-1)</f>
        <v>118</v>
      </c>
      <c r="AB185" s="71" t="str">
        <f aca="false">IF(AD185="","",RANK(AD185,$AD$2:$AD$1780)+COUNTIF($AD$2:AD185,AD185)-1)</f>
        <v/>
      </c>
      <c r="AC185" s="71" t="n">
        <f aca="false">IF(AND(AF185&gt;0,E185&gt;=Settings!$B$4),ROUND(J185,10),"")</f>
        <v>0.0740740741</v>
      </c>
      <c r="AD185" s="71" t="str">
        <f aca="false">IF(X185="HIGH RATE",ROUND(O185,10),"")</f>
        <v/>
      </c>
      <c r="AE185" s="71" t="s">
        <v>60</v>
      </c>
      <c r="AF185" s="73" t="n">
        <f aca="false">SUMIFS(Detail!$L$2:$L$9168,Detail!$C$2:$C$9168,$A185)</f>
        <v>6</v>
      </c>
      <c r="AG185" s="74" t="n">
        <f aca="false">SUMIFS(Detail!$N$2:$N$9168,Detail!$C$2:$C$9168,$A185)</f>
        <v>566.55</v>
      </c>
    </row>
    <row r="186" customFormat="false" ht="15" hidden="false" customHeight="false" outlineLevel="0" collapsed="false">
      <c r="A186" s="71" t="s">
        <v>956</v>
      </c>
      <c r="B186" s="71" t="s">
        <v>2648</v>
      </c>
      <c r="C186" s="71" t="s">
        <v>213</v>
      </c>
      <c r="D186" s="71" t="str">
        <f aca="false">IFERROR(INDEX('Brand Map'!$B$4:$B$125,MATCH(C186,'Brand Map'!$A$4:$A$125,0)),"Other")</f>
        <v>AU</v>
      </c>
      <c r="E186" s="73" t="n">
        <f aca="false">SUMIFS(Detail!$K$2:$K$9168,Detail!$C$2:$C$9168,$A186)</f>
        <v>0</v>
      </c>
      <c r="F186" s="73" t="n">
        <f aca="false">SUMIFS(Detail!$E$2:$E$9168,Detail!$C$2:$C$9168,$A186)</f>
        <v>9</v>
      </c>
      <c r="G186" s="74" t="n">
        <f aca="false">SUMIFS(Detail!$M$2:$M$9168,Detail!$C$2:$C$9168,$A186)</f>
        <v>0</v>
      </c>
      <c r="H186" s="74" t="n">
        <f aca="false">SUMIFS(Detail!$D$2:$D$9168,Detail!$C$2:$C$9168,$A186)</f>
        <v>408.72</v>
      </c>
      <c r="I186" s="74" t="n">
        <v>11681.61</v>
      </c>
      <c r="J186" s="51" t="n">
        <f aca="false">IF(E186&gt;0,AF186/E186,0)</f>
        <v>0</v>
      </c>
      <c r="K186" s="51" t="n">
        <f aca="false">IF(G186&gt;0,AG186/G186,0)</f>
        <v>0</v>
      </c>
      <c r="L186" s="75" t="n">
        <f aca="false">H186/Settings!$B$16</f>
        <v>0.000816837729205502</v>
      </c>
      <c r="M186" s="76" t="n">
        <f aca="false">H186/Settings!$B$20</f>
        <v>3.17298278825641E-005</v>
      </c>
      <c r="N186" s="77" t="n">
        <f aca="false">E186*Settings!$B$3</f>
        <v>0</v>
      </c>
      <c r="O186" s="77" t="n">
        <f aca="false">IF(E186&gt;0,(AF186-N186)/SQRT(E186*Settings!$B$3*(1-Settings!$B$3)),0)</f>
        <v>0</v>
      </c>
      <c r="P186" s="77" t="n">
        <f aca="false">MAX(0,AF186-N186)</f>
        <v>0</v>
      </c>
      <c r="Q186" s="51" t="n">
        <f aca="false">IF(E186&gt;=Settings!$B$4,(AF186+Settings!$B$7*Settings!$B$3)/(E186+Settings!$B$7),Settings!$B$3)</f>
        <v>0.0748599558648786</v>
      </c>
      <c r="R186" s="78" t="n">
        <f aca="false">PERCENTRANK($H$2:$H$1780,H186,6)</f>
        <v>0.890889</v>
      </c>
      <c r="S186" s="78" t="n">
        <f aca="false">PERCENTRANK($Q$2:$Q$1780,Q186,6)</f>
        <v>0.0646794</v>
      </c>
      <c r="T186" s="78" t="n">
        <f aca="false">PERCENTRANK($F$2:$F$1780,F186,6)</f>
        <v>0.917323</v>
      </c>
      <c r="U186" s="79" t="n">
        <f aca="false">IF(F186&gt;0,ROUND((Settings!$B$8*T186+Settings!$B$9*R186+Settings!$B$10*S186)/SUM(Settings!$B$8:$B$10),10),0)</f>
        <v>0.6242971333</v>
      </c>
      <c r="V186" s="71" t="n">
        <f aca="false">IF(U186&gt;0,RANK(U186,$U$2:$U$1780)+COUNTIF($U$2:U186,U186)-1,"")</f>
        <v>185</v>
      </c>
      <c r="W186" s="71" t="str">
        <f aca="false">IF(V186="","",IF(V186&lt;=Settings!$B$11,"1 - Fix first",IF(V186&lt;=Settings!$B$12,"2 - Review","3 - Monitor")))</f>
        <v>3 - Monitor</v>
      </c>
      <c r="X186" s="71" t="str">
        <f aca="false">IF(AND(E186&gt;=Settings!$B$4,AF186&gt;=Settings!$B$5,O186&gt;=Settings!$B$6),"HIGH RATE","")</f>
        <v/>
      </c>
      <c r="Y186" s="71" t="n">
        <f aca="false">IF(F186&gt;0,RANK(F186,$F$2:$F$1780)+COUNTIF($F$2:F186,F186)-1,"")</f>
        <v>146</v>
      </c>
      <c r="Z186" s="71" t="n">
        <f aca="false">IF(H186&gt;0,RANK(H186,$H$2:$H$1780)+COUNTIF($H$2:H186,H186)-1,"")</f>
        <v>195</v>
      </c>
      <c r="AA186" s="71" t="str">
        <f aca="false">IF(AC186="","",RANK(AC186,$AC$2:$AC$1780)+COUNTIF($AC$2:AC186,AC186)-1)</f>
        <v/>
      </c>
      <c r="AB186" s="71" t="str">
        <f aca="false">IF(AD186="","",RANK(AD186,$AD$2:$AD$1780)+COUNTIF($AD$2:AD186,AD186)-1)</f>
        <v/>
      </c>
      <c r="AC186" s="71" t="str">
        <f aca="false">IF(AND(AF186&gt;0,E186&gt;=Settings!$B$4),ROUND(J186,10),"")</f>
        <v/>
      </c>
      <c r="AD186" s="71" t="str">
        <f aca="false">IF(X186="HIGH RATE",ROUND(O186,10),"")</f>
        <v/>
      </c>
      <c r="AE186" s="71" t="s">
        <v>60</v>
      </c>
      <c r="AF186" s="73" t="n">
        <f aca="false">SUMIFS(Detail!$L$2:$L$9168,Detail!$C$2:$C$9168,$A186)</f>
        <v>0</v>
      </c>
      <c r="AG186" s="74" t="n">
        <f aca="false">SUMIFS(Detail!$N$2:$N$9168,Detail!$C$2:$C$9168,$A186)</f>
        <v>0</v>
      </c>
    </row>
    <row r="187" customFormat="false" ht="15" hidden="false" customHeight="false" outlineLevel="0" collapsed="false">
      <c r="A187" s="71" t="s">
        <v>1057</v>
      </c>
      <c r="B187" s="71" t="s">
        <v>2649</v>
      </c>
      <c r="C187" s="71" t="s">
        <v>229</v>
      </c>
      <c r="D187" s="71" t="str">
        <f aca="false">IFERROR(INDEX('Brand Map'!$B$4:$B$125,MATCH(C187,'Brand Map'!$A$4:$A$125,0)),"Other")</f>
        <v>MJ</v>
      </c>
      <c r="E187" s="73" t="n">
        <f aca="false">SUMIFS(Detail!$K$2:$K$9168,Detail!$C$2:$C$9168,$A187)</f>
        <v>25</v>
      </c>
      <c r="F187" s="73" t="n">
        <f aca="false">SUMIFS(Detail!$E$2:$E$9168,Detail!$C$2:$C$9168,$A187)</f>
        <v>6</v>
      </c>
      <c r="G187" s="74" t="n">
        <f aca="false">SUMIFS(Detail!$M$2:$M$9168,Detail!$C$2:$C$9168,$A187)</f>
        <v>2153.69</v>
      </c>
      <c r="H187" s="74" t="n">
        <f aca="false">SUMIFS(Detail!$D$2:$D$9168,Detail!$C$2:$C$9168,$A187)</f>
        <v>537.66</v>
      </c>
      <c r="I187" s="74" t="n">
        <v>11354.58</v>
      </c>
      <c r="J187" s="51" t="n">
        <f aca="false">IF(E187&gt;0,AF187/E187,0)</f>
        <v>0.08</v>
      </c>
      <c r="K187" s="51" t="n">
        <f aca="false">IF(G187&gt;0,AG187/G187,0)</f>
        <v>0.0759347909866322</v>
      </c>
      <c r="L187" s="75" t="n">
        <f aca="false">H187/Settings!$B$16</f>
        <v>0.0010745277292147</v>
      </c>
      <c r="M187" s="76" t="n">
        <f aca="false">H187/Settings!$B$20</f>
        <v>4.17397222042949E-005</v>
      </c>
      <c r="N187" s="77" t="n">
        <f aca="false">E187*Settings!$B$3</f>
        <v>1.87149889662197</v>
      </c>
      <c r="O187" s="77" t="n">
        <f aca="false">IF(E187&gt;0,(AF187-N187)/SQRT(E187*Settings!$B$3*(1-Settings!$B$3)),0)</f>
        <v>0.0976581132074851</v>
      </c>
      <c r="P187" s="77" t="n">
        <f aca="false">MAX(0,AF187-N187)</f>
        <v>0.128501103378034</v>
      </c>
      <c r="Q187" s="51" t="n">
        <f aca="false">IF(E187&gt;=Settings!$B$4,(AF187+Settings!$B$7*Settings!$B$3)/(E187+Settings!$B$7),Settings!$B$3)</f>
        <v>0.0748599558648786</v>
      </c>
      <c r="R187" s="78" t="n">
        <f aca="false">PERCENTRANK($H$2:$H$1780,H187,6)</f>
        <v>0.908324</v>
      </c>
      <c r="S187" s="78" t="n">
        <f aca="false">PERCENTRANK($Q$2:$Q$1780,Q187,6)</f>
        <v>0.0646794</v>
      </c>
      <c r="T187" s="78" t="n">
        <f aca="false">PERCENTRANK($F$2:$F$1780,F187,6)</f>
        <v>0.898763</v>
      </c>
      <c r="U187" s="79" t="n">
        <f aca="false">IF(F187&gt;0,ROUND((Settings!$B$8*T187+Settings!$B$9*R187+Settings!$B$10*S187)/SUM(Settings!$B$8:$B$10),10),0)</f>
        <v>0.6239221333</v>
      </c>
      <c r="V187" s="71" t="n">
        <f aca="false">IF(U187&gt;0,RANK(U187,$U$2:$U$1780)+COUNTIF($U$2:U187,U187)-1,"")</f>
        <v>186</v>
      </c>
      <c r="W187" s="71" t="str">
        <f aca="false">IF(V187="","",IF(V187&lt;=Settings!$B$11,"1 - Fix first",IF(V187&lt;=Settings!$B$12,"2 - Review","3 - Monitor")))</f>
        <v>3 - Monitor</v>
      </c>
      <c r="X187" s="71" t="str">
        <f aca="false">IF(AND(E187&gt;=Settings!$B$4,AF187&gt;=Settings!$B$5,O187&gt;=Settings!$B$6),"HIGH RATE","")</f>
        <v/>
      </c>
      <c r="Y187" s="71" t="n">
        <f aca="false">IF(F187&gt;0,RANK(F187,$F$2:$F$1780)+COUNTIF($F$2:F187,F187)-1,"")</f>
        <v>175</v>
      </c>
      <c r="Z187" s="71" t="n">
        <f aca="false">IF(H187&gt;0,RANK(H187,$H$2:$H$1780)+COUNTIF($H$2:H187,H187)-1,"")</f>
        <v>164</v>
      </c>
      <c r="AA187" s="71" t="str">
        <f aca="false">IF(AC187="","",RANK(AC187,$AC$2:$AC$1780)+COUNTIF($AC$2:AC187,AC187)-1)</f>
        <v/>
      </c>
      <c r="AB187" s="71" t="str">
        <f aca="false">IF(AD187="","",RANK(AD187,$AD$2:$AD$1780)+COUNTIF($AD$2:AD187,AD187)-1)</f>
        <v/>
      </c>
      <c r="AC187" s="71" t="str">
        <f aca="false">IF(AND(AF187&gt;0,E187&gt;=Settings!$B$4),ROUND(J187,10),"")</f>
        <v/>
      </c>
      <c r="AD187" s="71" t="str">
        <f aca="false">IF(X187="HIGH RATE",ROUND(O187,10),"")</f>
        <v/>
      </c>
      <c r="AE187" s="71" t="s">
        <v>62</v>
      </c>
      <c r="AF187" s="73" t="n">
        <f aca="false">SUMIFS(Detail!$L$2:$L$9168,Detail!$C$2:$C$9168,$A187)</f>
        <v>2</v>
      </c>
      <c r="AG187" s="74" t="n">
        <f aca="false">SUMIFS(Detail!$N$2:$N$9168,Detail!$C$2:$C$9168,$A187)</f>
        <v>163.54</v>
      </c>
    </row>
    <row r="188" customFormat="false" ht="15" hidden="false" customHeight="false" outlineLevel="0" collapsed="false">
      <c r="A188" s="71" t="s">
        <v>365</v>
      </c>
      <c r="B188" s="71" t="s">
        <v>2650</v>
      </c>
      <c r="C188" s="71" t="s">
        <v>213</v>
      </c>
      <c r="D188" s="71" t="str">
        <f aca="false">IFERROR(INDEX('Brand Map'!$B$4:$B$125,MATCH(C188,'Brand Map'!$A$4:$A$125,0)),"Other")</f>
        <v>AU</v>
      </c>
      <c r="E188" s="73" t="n">
        <f aca="false">SUMIFS(Detail!$K$2:$K$9168,Detail!$C$2:$C$9168,$A188)</f>
        <v>10</v>
      </c>
      <c r="F188" s="73" t="n">
        <f aca="false">SUMIFS(Detail!$E$2:$E$9168,Detail!$C$2:$C$9168,$A188)</f>
        <v>4</v>
      </c>
      <c r="G188" s="74" t="n">
        <f aca="false">SUMIFS(Detail!$M$2:$M$9168,Detail!$C$2:$C$9168,$A188)</f>
        <v>2328.62</v>
      </c>
      <c r="H188" s="74" t="n">
        <f aca="false">SUMIFS(Detail!$D$2:$D$9168,Detail!$C$2:$C$9168,$A188)</f>
        <v>856.87</v>
      </c>
      <c r="I188" s="74" t="n">
        <v>4186.48</v>
      </c>
      <c r="J188" s="51" t="n">
        <f aca="false">IF(E188&gt;0,AF188/E188,0)</f>
        <v>0.4</v>
      </c>
      <c r="K188" s="51" t="n">
        <f aca="false">IF(G188&gt;0,AG188/G188,0)</f>
        <v>0.367973306078278</v>
      </c>
      <c r="L188" s="75" t="n">
        <f aca="false">H188/Settings!$B$16</f>
        <v>0.00171247735619573</v>
      </c>
      <c r="M188" s="76" t="n">
        <f aca="false">H188/Settings!$B$20</f>
        <v>6.65206929382773E-005</v>
      </c>
      <c r="N188" s="77" t="n">
        <f aca="false">E188*Settings!$B$3</f>
        <v>0.748599558648786</v>
      </c>
      <c r="O188" s="77" t="n">
        <f aca="false">IF(E188&gt;0,(AF188-N188)/SQRT(E188*Settings!$B$3*(1-Settings!$B$3)),0)</f>
        <v>3.90698673950643</v>
      </c>
      <c r="P188" s="77" t="n">
        <f aca="false">MAX(0,AF188-N188)</f>
        <v>3.25140044135121</v>
      </c>
      <c r="Q188" s="51" t="n">
        <f aca="false">IF(E188&gt;=Settings!$B$4,(AF188+Settings!$B$7*Settings!$B$3)/(E188+Settings!$B$7),Settings!$B$3)</f>
        <v>0.0748599558648786</v>
      </c>
      <c r="R188" s="78" t="n">
        <f aca="false">PERCENTRANK($H$2:$H$1780,H188,6)</f>
        <v>0.934758</v>
      </c>
      <c r="S188" s="78" t="n">
        <f aca="false">PERCENTRANK($Q$2:$Q$1780,Q188,6)</f>
        <v>0.0646794</v>
      </c>
      <c r="T188" s="78" t="n">
        <f aca="false">PERCENTRANK($F$2:$F$1780,F188,6)</f>
        <v>0.871766</v>
      </c>
      <c r="U188" s="79" t="n">
        <f aca="false">IF(F188&gt;0,ROUND((Settings!$B$8*T188+Settings!$B$9*R188+Settings!$B$10*S188)/SUM(Settings!$B$8:$B$10),10),0)</f>
        <v>0.6237344667</v>
      </c>
      <c r="V188" s="71" t="n">
        <f aca="false">IF(U188&gt;0,RANK(U188,$U$2:$U$1780)+COUNTIF($U$2:U188,U188)-1,"")</f>
        <v>187</v>
      </c>
      <c r="W188" s="71" t="str">
        <f aca="false">IF(V188="","",IF(V188&lt;=Settings!$B$11,"1 - Fix first",IF(V188&lt;=Settings!$B$12,"2 - Review","3 - Monitor")))</f>
        <v>3 - Monitor</v>
      </c>
      <c r="X188" s="71" t="str">
        <f aca="false">IF(AND(E188&gt;=Settings!$B$4,AF188&gt;=Settings!$B$5,O188&gt;=Settings!$B$6),"HIGH RATE","")</f>
        <v/>
      </c>
      <c r="Y188" s="71" t="n">
        <f aca="false">IF(F188&gt;0,RANK(F188,$F$2:$F$1780)+COUNTIF($F$2:F188,F188)-1,"")</f>
        <v>211</v>
      </c>
      <c r="Z188" s="71" t="n">
        <f aca="false">IF(H188&gt;0,RANK(H188,$H$2:$H$1780)+COUNTIF($H$2:H188,H188)-1,"")</f>
        <v>117</v>
      </c>
      <c r="AA188" s="71" t="str">
        <f aca="false">IF(AC188="","",RANK(AC188,$AC$2:$AC$1780)+COUNTIF($AC$2:AC188,AC188)-1)</f>
        <v/>
      </c>
      <c r="AB188" s="71" t="str">
        <f aca="false">IF(AD188="","",RANK(AD188,$AD$2:$AD$1780)+COUNTIF($AD$2:AD188,AD188)-1)</f>
        <v/>
      </c>
      <c r="AC188" s="71" t="str">
        <f aca="false">IF(AND(AF188&gt;0,E188&gt;=Settings!$B$4),ROUND(J188,10),"")</f>
        <v/>
      </c>
      <c r="AD188" s="71" t="str">
        <f aca="false">IF(X188="HIGH RATE",ROUND(O188,10),"")</f>
        <v/>
      </c>
      <c r="AE188" s="71" t="s">
        <v>59</v>
      </c>
      <c r="AF188" s="73" t="n">
        <f aca="false">SUMIFS(Detail!$L$2:$L$9168,Detail!$C$2:$C$9168,$A188)</f>
        <v>4</v>
      </c>
      <c r="AG188" s="74" t="n">
        <f aca="false">SUMIFS(Detail!$N$2:$N$9168,Detail!$C$2:$C$9168,$A188)</f>
        <v>856.87</v>
      </c>
    </row>
    <row r="189" customFormat="false" ht="15" hidden="false" customHeight="false" outlineLevel="0" collapsed="false">
      <c r="A189" s="71" t="s">
        <v>2236</v>
      </c>
      <c r="B189" s="71" t="s">
        <v>2651</v>
      </c>
      <c r="C189" s="71" t="s">
        <v>277</v>
      </c>
      <c r="D189" s="71" t="str">
        <f aca="false">IFERROR(INDEX('Brand Map'!$B$4:$B$125,MATCH(C189,'Brand Map'!$A$4:$A$125,0)),"Other")</f>
        <v>DCB</v>
      </c>
      <c r="E189" s="73" t="n">
        <f aca="false">SUMIFS(Detail!$K$2:$K$9168,Detail!$C$2:$C$9168,$A189)</f>
        <v>22</v>
      </c>
      <c r="F189" s="73" t="n">
        <f aca="false">SUMIFS(Detail!$E$2:$E$9168,Detail!$C$2:$C$9168,$A189)</f>
        <v>5</v>
      </c>
      <c r="G189" s="74" t="n">
        <f aca="false">SUMIFS(Detail!$M$2:$M$9168,Detail!$C$2:$C$9168,$A189)</f>
        <v>3161.74</v>
      </c>
      <c r="H189" s="74" t="n">
        <f aca="false">SUMIFS(Detail!$D$2:$D$9168,Detail!$C$2:$C$9168,$A189)</f>
        <v>619.12</v>
      </c>
      <c r="I189" s="74" t="n">
        <v>3991.04</v>
      </c>
      <c r="J189" s="51" t="n">
        <f aca="false">IF(E189&gt;0,AF189/E189,0)</f>
        <v>0.181818181818182</v>
      </c>
      <c r="K189" s="51" t="n">
        <f aca="false">IF(G189&gt;0,AG189/G189,0)</f>
        <v>0.15147039288493</v>
      </c>
      <c r="L189" s="75" t="n">
        <f aca="false">H189/Settings!$B$16</f>
        <v>0.001237327693545</v>
      </c>
      <c r="M189" s="76" t="n">
        <f aca="false">H189/Settings!$B$20</f>
        <v>4.80636402394135E-005</v>
      </c>
      <c r="N189" s="77" t="n">
        <f aca="false">E189*Settings!$B$3</f>
        <v>1.64691902902733</v>
      </c>
      <c r="O189" s="77" t="n">
        <f aca="false">IF(E189&gt;0,(AF189-N189)/SQRT(E189*Settings!$B$3*(1-Settings!$B$3)),0)</f>
        <v>1.90632528477598</v>
      </c>
      <c r="P189" s="77" t="n">
        <f aca="false">MAX(0,AF189-N189)</f>
        <v>2.35308097097267</v>
      </c>
      <c r="Q189" s="51" t="n">
        <f aca="false">IF(E189&gt;=Settings!$B$4,(AF189+Settings!$B$7*Settings!$B$3)/(E189+Settings!$B$7),Settings!$B$3)</f>
        <v>0.0748599558648786</v>
      </c>
      <c r="R189" s="78" t="n">
        <f aca="false">PERCENTRANK($H$2:$H$1780,H189,6)</f>
        <v>0.916198</v>
      </c>
      <c r="S189" s="78" t="n">
        <f aca="false">PERCENTRANK($Q$2:$Q$1780,Q189,6)</f>
        <v>0.0646794</v>
      </c>
      <c r="T189" s="78" t="n">
        <f aca="false">PERCENTRANK($F$2:$F$1780,F189,6)</f>
        <v>0.889764</v>
      </c>
      <c r="U189" s="79" t="n">
        <f aca="false">IF(F189&gt;0,ROUND((Settings!$B$8*T189+Settings!$B$9*R189+Settings!$B$10*S189)/SUM(Settings!$B$8:$B$10),10),0)</f>
        <v>0.6235471333</v>
      </c>
      <c r="V189" s="71" t="n">
        <f aca="false">IF(U189&gt;0,RANK(U189,$U$2:$U$1780)+COUNTIF($U$2:U189,U189)-1,"")</f>
        <v>188</v>
      </c>
      <c r="W189" s="71" t="str">
        <f aca="false">IF(V189="","",IF(V189&lt;=Settings!$B$11,"1 - Fix first",IF(V189&lt;=Settings!$B$12,"2 - Review","3 - Monitor")))</f>
        <v>3 - Monitor</v>
      </c>
      <c r="X189" s="71" t="str">
        <f aca="false">IF(AND(E189&gt;=Settings!$B$4,AF189&gt;=Settings!$B$5,O189&gt;=Settings!$B$6),"HIGH RATE","")</f>
        <v/>
      </c>
      <c r="Y189" s="71" t="n">
        <f aca="false">IF(F189&gt;0,RANK(F189,$F$2:$F$1780)+COUNTIF($F$2:F189,F189)-1,"")</f>
        <v>189</v>
      </c>
      <c r="Z189" s="71" t="n">
        <f aca="false">IF(H189&gt;0,RANK(H189,$H$2:$H$1780)+COUNTIF($H$2:H189,H189)-1,"")</f>
        <v>150</v>
      </c>
      <c r="AA189" s="71" t="str">
        <f aca="false">IF(AC189="","",RANK(AC189,$AC$2:$AC$1780)+COUNTIF($AC$2:AC189,AC189)-1)</f>
        <v/>
      </c>
      <c r="AB189" s="71" t="str">
        <f aca="false">IF(AD189="","",RANK(AD189,$AD$2:$AD$1780)+COUNTIF($AD$2:AD189,AD189)-1)</f>
        <v/>
      </c>
      <c r="AC189" s="71" t="str">
        <f aca="false">IF(AND(AF189&gt;0,E189&gt;=Settings!$B$4),ROUND(J189,10),"")</f>
        <v/>
      </c>
      <c r="AD189" s="71" t="str">
        <f aca="false">IF(X189="HIGH RATE",ROUND(O189,10),"")</f>
        <v/>
      </c>
      <c r="AE189" s="71" t="s">
        <v>60</v>
      </c>
      <c r="AF189" s="73" t="n">
        <f aca="false">SUMIFS(Detail!$L$2:$L$9168,Detail!$C$2:$C$9168,$A189)</f>
        <v>4</v>
      </c>
      <c r="AG189" s="74" t="n">
        <f aca="false">SUMIFS(Detail!$N$2:$N$9168,Detail!$C$2:$C$9168,$A189)</f>
        <v>478.91</v>
      </c>
    </row>
    <row r="190" customFormat="false" ht="15" hidden="false" customHeight="false" outlineLevel="0" collapsed="false">
      <c r="A190" s="71" t="s">
        <v>2301</v>
      </c>
      <c r="B190" s="71" t="s">
        <v>568</v>
      </c>
      <c r="C190" s="71" t="s">
        <v>262</v>
      </c>
      <c r="D190" s="71" t="str">
        <f aca="false">IFERROR(INDEX('Brand Map'!$B$4:$B$125,MATCH(C190,'Brand Map'!$A$4:$A$125,0)),"Other")</f>
        <v>DCMJ</v>
      </c>
      <c r="E190" s="73" t="n">
        <f aca="false">SUMIFS(Detail!$K$2:$K$9168,Detail!$C$2:$C$9168,$A190)</f>
        <v>58</v>
      </c>
      <c r="F190" s="73" t="n">
        <f aca="false">SUMIFS(Detail!$E$2:$E$9168,Detail!$C$2:$C$9168,$A190)</f>
        <v>7</v>
      </c>
      <c r="G190" s="74" t="n">
        <f aca="false">SUMIFS(Detail!$M$2:$M$9168,Detail!$C$2:$C$9168,$A190)</f>
        <v>4708.18</v>
      </c>
      <c r="H190" s="74" t="n">
        <f aca="false">SUMIFS(Detail!$D$2:$D$9168,Detail!$C$2:$C$9168,$A190)</f>
        <v>531.83</v>
      </c>
      <c r="I190" s="74" t="n">
        <v>8160.54</v>
      </c>
      <c r="J190" s="51" t="n">
        <f aca="false">IF(E190&gt;0,AF190/E190,0)</f>
        <v>0.0689655172413793</v>
      </c>
      <c r="K190" s="51" t="n">
        <f aca="false">IF(G190&gt;0,AG190/G190,0)</f>
        <v>0.0574319588460934</v>
      </c>
      <c r="L190" s="75" t="n">
        <f aca="false">H190/Settings!$B$16</f>
        <v>0.00106287632003171</v>
      </c>
      <c r="M190" s="76" t="n">
        <f aca="false">H190/Settings!$B$20</f>
        <v>4.12871265482092E-005</v>
      </c>
      <c r="N190" s="77" t="n">
        <f aca="false">E190*Settings!$B$3</f>
        <v>4.34187744016296</v>
      </c>
      <c r="O190" s="77" t="n">
        <f aca="false">IF(E190&gt;0,(AF190-N190)/SQRT(E190*Settings!$B$3*(1-Settings!$B$3)),0)</f>
        <v>-0.17057992674348</v>
      </c>
      <c r="P190" s="77" t="n">
        <f aca="false">MAX(0,AF190-N190)</f>
        <v>0</v>
      </c>
      <c r="Q190" s="51" t="n">
        <f aca="false">IF(E190&gt;=Settings!$B$4,(AF190+Settings!$B$7*Settings!$B$3)/(E190+Settings!$B$7),Settings!$B$3)</f>
        <v>0.0709749849539359</v>
      </c>
      <c r="R190" s="78" t="n">
        <f aca="false">PERCENTRANK($H$2:$H$1780,H190,6)</f>
        <v>0.906637</v>
      </c>
      <c r="S190" s="78" t="n">
        <f aca="false">PERCENTRANK($Q$2:$Q$1780,Q190,6)</f>
        <v>0.0551181</v>
      </c>
      <c r="T190" s="78" t="n">
        <f aca="false">PERCENTRANK($F$2:$F$1780,F190,6)</f>
        <v>0.908324</v>
      </c>
      <c r="U190" s="79" t="n">
        <f aca="false">IF(F190&gt;0,ROUND((Settings!$B$8*T190+Settings!$B$9*R190+Settings!$B$10*S190)/SUM(Settings!$B$8:$B$10),10),0)</f>
        <v>0.6233597</v>
      </c>
      <c r="V190" s="71" t="n">
        <f aca="false">IF(U190&gt;0,RANK(U190,$U$2:$U$1780)+COUNTIF($U$2:U190,U190)-1,"")</f>
        <v>189</v>
      </c>
      <c r="W190" s="71" t="str">
        <f aca="false">IF(V190="","",IF(V190&lt;=Settings!$B$11,"1 - Fix first",IF(V190&lt;=Settings!$B$12,"2 - Review","3 - Monitor")))</f>
        <v>3 - Monitor</v>
      </c>
      <c r="X190" s="71" t="str">
        <f aca="false">IF(AND(E190&gt;=Settings!$B$4,AF190&gt;=Settings!$B$5,O190&gt;=Settings!$B$6),"HIGH RATE","")</f>
        <v/>
      </c>
      <c r="Y190" s="71" t="n">
        <f aca="false">IF(F190&gt;0,RANK(F190,$F$2:$F$1780)+COUNTIF($F$2:F190,F190)-1,"")</f>
        <v>162</v>
      </c>
      <c r="Z190" s="71" t="n">
        <f aca="false">IF(H190&gt;0,RANK(H190,$H$2:$H$1780)+COUNTIF($H$2:H190,H190)-1,"")</f>
        <v>167</v>
      </c>
      <c r="AA190" s="71" t="n">
        <f aca="false">IF(AC190="","",RANK(AC190,$AC$2:$AC$1780)+COUNTIF($AC$2:AC190,AC190)-1)</f>
        <v>139</v>
      </c>
      <c r="AB190" s="71" t="str">
        <f aca="false">IF(AD190="","",RANK(AD190,$AD$2:$AD$1780)+COUNTIF($AD$2:AD190,AD190)-1)</f>
        <v/>
      </c>
      <c r="AC190" s="71" t="n">
        <f aca="false">IF(AND(AF190&gt;0,E190&gt;=Settings!$B$4),ROUND(J190,10),"")</f>
        <v>0.0689655172</v>
      </c>
      <c r="AD190" s="71" t="str">
        <f aca="false">IF(X190="HIGH RATE",ROUND(O190,10),"")</f>
        <v/>
      </c>
      <c r="AE190" s="71" t="s">
        <v>60</v>
      </c>
      <c r="AF190" s="73" t="n">
        <f aca="false">SUMIFS(Detail!$L$2:$L$9168,Detail!$C$2:$C$9168,$A190)</f>
        <v>4</v>
      </c>
      <c r="AG190" s="74" t="n">
        <f aca="false">SUMIFS(Detail!$N$2:$N$9168,Detail!$C$2:$C$9168,$A190)</f>
        <v>270.4</v>
      </c>
    </row>
    <row r="191" customFormat="false" ht="15" hidden="false" customHeight="false" outlineLevel="0" collapsed="false">
      <c r="A191" s="71" t="s">
        <v>1747</v>
      </c>
      <c r="B191" s="71" t="s">
        <v>2652</v>
      </c>
      <c r="C191" s="71" t="s">
        <v>265</v>
      </c>
      <c r="D191" s="71" t="str">
        <f aca="false">IFERROR(INDEX('Brand Map'!$B$4:$B$125,MATCH(C191,'Brand Map'!$A$4:$A$125,0)),"Other")</f>
        <v>AUFS</v>
      </c>
      <c r="E191" s="73" t="n">
        <f aca="false">SUMIFS(Detail!$K$2:$K$9168,Detail!$C$2:$C$9168,$A191)</f>
        <v>21</v>
      </c>
      <c r="F191" s="73" t="n">
        <f aca="false">SUMIFS(Detail!$E$2:$E$9168,Detail!$C$2:$C$9168,$A191)</f>
        <v>4</v>
      </c>
      <c r="G191" s="74" t="n">
        <f aca="false">SUMIFS(Detail!$M$2:$M$9168,Detail!$C$2:$C$9168,$A191)</f>
        <v>2508.17</v>
      </c>
      <c r="H191" s="74" t="n">
        <f aca="false">SUMIFS(Detail!$D$2:$D$9168,Detail!$C$2:$C$9168,$A191)</f>
        <v>792.99</v>
      </c>
      <c r="I191" s="74" t="n">
        <v>9798.89</v>
      </c>
      <c r="J191" s="51" t="n">
        <f aca="false">IF(E191&gt;0,AF191/E191,0)</f>
        <v>0.0476190476190476</v>
      </c>
      <c r="K191" s="51" t="n">
        <f aca="false">IF(G191&gt;0,AG191/G191,0)</f>
        <v>0.0471020704338223</v>
      </c>
      <c r="L191" s="75" t="n">
        <f aca="false">H191/Settings!$B$16</f>
        <v>0.00158481148679456</v>
      </c>
      <c r="M191" s="76" t="n">
        <f aca="false">H191/Settings!$B$20</f>
        <v>6.15615487683365E-005</v>
      </c>
      <c r="N191" s="77" t="n">
        <f aca="false">E191*Settings!$B$3</f>
        <v>1.57205907316245</v>
      </c>
      <c r="O191" s="77" t="n">
        <f aca="false">IF(E191&gt;0,(AF191-N191)/SQRT(E191*Settings!$B$3*(1-Settings!$B$3)),0)</f>
        <v>-0.474354153462777</v>
      </c>
      <c r="P191" s="77" t="n">
        <f aca="false">MAX(0,AF191-N191)</f>
        <v>0</v>
      </c>
      <c r="Q191" s="51" t="n">
        <f aca="false">IF(E191&gt;=Settings!$B$4,(AF191+Settings!$B$7*Settings!$B$3)/(E191+Settings!$B$7),Settings!$B$3)</f>
        <v>0.0748599558648786</v>
      </c>
      <c r="R191" s="78" t="n">
        <f aca="false">PERCENTRANK($H$2:$H$1780,H191,6)</f>
        <v>0.931384</v>
      </c>
      <c r="S191" s="78" t="n">
        <f aca="false">PERCENTRANK($Q$2:$Q$1780,Q191,6)</f>
        <v>0.0646794</v>
      </c>
      <c r="T191" s="78" t="n">
        <f aca="false">PERCENTRANK($F$2:$F$1780,F191,6)</f>
        <v>0.871766</v>
      </c>
      <c r="U191" s="79" t="n">
        <f aca="false">IF(F191&gt;0,ROUND((Settings!$B$8*T191+Settings!$B$9*R191+Settings!$B$10*S191)/SUM(Settings!$B$8:$B$10),10),0)</f>
        <v>0.6226098</v>
      </c>
      <c r="V191" s="71" t="n">
        <f aca="false">IF(U191&gt;0,RANK(U191,$U$2:$U$1780)+COUNTIF($U$2:U191,U191)-1,"")</f>
        <v>190</v>
      </c>
      <c r="W191" s="71" t="str">
        <f aca="false">IF(V191="","",IF(V191&lt;=Settings!$B$11,"1 - Fix first",IF(V191&lt;=Settings!$B$12,"2 - Review","3 - Monitor")))</f>
        <v>3 - Monitor</v>
      </c>
      <c r="X191" s="71" t="str">
        <f aca="false">IF(AND(E191&gt;=Settings!$B$4,AF191&gt;=Settings!$B$5,O191&gt;=Settings!$B$6),"HIGH RATE","")</f>
        <v/>
      </c>
      <c r="Y191" s="71" t="n">
        <f aca="false">IF(F191&gt;0,RANK(F191,$F$2:$F$1780)+COUNTIF($F$2:F191,F191)-1,"")</f>
        <v>212</v>
      </c>
      <c r="Z191" s="71" t="n">
        <f aca="false">IF(H191&gt;0,RANK(H191,$H$2:$H$1780)+COUNTIF($H$2:H191,H191)-1,"")</f>
        <v>123</v>
      </c>
      <c r="AA191" s="71" t="str">
        <f aca="false">IF(AC191="","",RANK(AC191,$AC$2:$AC$1780)+COUNTIF($AC$2:AC191,AC191)-1)</f>
        <v/>
      </c>
      <c r="AB191" s="71" t="str">
        <f aca="false">IF(AD191="","",RANK(AD191,$AD$2:$AD$1780)+COUNTIF($AD$2:AD191,AD191)-1)</f>
        <v/>
      </c>
      <c r="AC191" s="71" t="str">
        <f aca="false">IF(AND(AF191&gt;0,E191&gt;=Settings!$B$4),ROUND(J191,10),"")</f>
        <v/>
      </c>
      <c r="AD191" s="71" t="str">
        <f aca="false">IF(X191="HIGH RATE",ROUND(O191,10),"")</f>
        <v/>
      </c>
      <c r="AE191" s="71" t="s">
        <v>60</v>
      </c>
      <c r="AF191" s="73" t="n">
        <f aca="false">SUMIFS(Detail!$L$2:$L$9168,Detail!$C$2:$C$9168,$A191)</f>
        <v>1</v>
      </c>
      <c r="AG191" s="74" t="n">
        <f aca="false">SUMIFS(Detail!$N$2:$N$9168,Detail!$C$2:$C$9168,$A191)</f>
        <v>118.14</v>
      </c>
    </row>
    <row r="192" customFormat="false" ht="15" hidden="false" customHeight="false" outlineLevel="0" collapsed="false">
      <c r="A192" s="71" t="s">
        <v>1759</v>
      </c>
      <c r="B192" s="71" t="s">
        <v>2653</v>
      </c>
      <c r="C192" s="71" t="s">
        <v>213</v>
      </c>
      <c r="D192" s="71" t="str">
        <f aca="false">IFERROR(INDEX('Brand Map'!$B$4:$B$125,MATCH(C192,'Brand Map'!$A$4:$A$125,0)),"Other")</f>
        <v>AU</v>
      </c>
      <c r="E192" s="73" t="n">
        <f aca="false">SUMIFS(Detail!$K$2:$K$9168,Detail!$C$2:$C$9168,$A192)</f>
        <v>11</v>
      </c>
      <c r="F192" s="73" t="n">
        <f aca="false">SUMIFS(Detail!$E$2:$E$9168,Detail!$C$2:$C$9168,$A192)</f>
        <v>5</v>
      </c>
      <c r="G192" s="74" t="n">
        <f aca="false">SUMIFS(Detail!$M$2:$M$9168,Detail!$C$2:$C$9168,$A192)</f>
        <v>1499.49</v>
      </c>
      <c r="H192" s="74" t="n">
        <f aca="false">SUMIFS(Detail!$D$2:$D$9168,Detail!$C$2:$C$9168,$A192)</f>
        <v>564.32</v>
      </c>
      <c r="I192" s="74" t="n">
        <v>8312.08</v>
      </c>
      <c r="J192" s="51" t="n">
        <f aca="false">IF(E192&gt;0,AF192/E192,0)</f>
        <v>0.0909090909090909</v>
      </c>
      <c r="K192" s="51" t="n">
        <f aca="false">IF(G192&gt;0,AG192/G192,0)</f>
        <v>0.0721245223375948</v>
      </c>
      <c r="L192" s="75" t="n">
        <f aca="false">H192/Settings!$B$16</f>
        <v>0.00112780844427787</v>
      </c>
      <c r="M192" s="76" t="n">
        <f aca="false">H192/Settings!$B$20</f>
        <v>4.38093963365839E-005</v>
      </c>
      <c r="N192" s="77" t="n">
        <f aca="false">E192*Settings!$B$3</f>
        <v>0.823459514513665</v>
      </c>
      <c r="O192" s="77" t="n">
        <f aca="false">IF(E192&gt;0,(AF192-N192)/SQRT(E192*Settings!$B$3*(1-Settings!$B$3)),0)</f>
        <v>0.202264400151922</v>
      </c>
      <c r="P192" s="77" t="n">
        <f aca="false">MAX(0,AF192-N192)</f>
        <v>0.176540485486335</v>
      </c>
      <c r="Q192" s="51" t="n">
        <f aca="false">IF(E192&gt;=Settings!$B$4,(AF192+Settings!$B$7*Settings!$B$3)/(E192+Settings!$B$7),Settings!$B$3)</f>
        <v>0.0748599558648786</v>
      </c>
      <c r="R192" s="78" t="n">
        <f aca="false">PERCENTRANK($H$2:$H$1780,H192,6)</f>
        <v>0.910574</v>
      </c>
      <c r="S192" s="78" t="n">
        <f aca="false">PERCENTRANK($Q$2:$Q$1780,Q192,6)</f>
        <v>0.0646794</v>
      </c>
      <c r="T192" s="78" t="n">
        <f aca="false">PERCENTRANK($F$2:$F$1780,F192,6)</f>
        <v>0.889764</v>
      </c>
      <c r="U192" s="79" t="n">
        <f aca="false">IF(F192&gt;0,ROUND((Settings!$B$8*T192+Settings!$B$9*R192+Settings!$B$10*S192)/SUM(Settings!$B$8:$B$10),10),0)</f>
        <v>0.6216724667</v>
      </c>
      <c r="V192" s="71" t="n">
        <f aca="false">IF(U192&gt;0,RANK(U192,$U$2:$U$1780)+COUNTIF($U$2:U192,U192)-1,"")</f>
        <v>191</v>
      </c>
      <c r="W192" s="71" t="str">
        <f aca="false">IF(V192="","",IF(V192&lt;=Settings!$B$11,"1 - Fix first",IF(V192&lt;=Settings!$B$12,"2 - Review","3 - Monitor")))</f>
        <v>3 - Monitor</v>
      </c>
      <c r="X192" s="71" t="str">
        <f aca="false">IF(AND(E192&gt;=Settings!$B$4,AF192&gt;=Settings!$B$5,O192&gt;=Settings!$B$6),"HIGH RATE","")</f>
        <v/>
      </c>
      <c r="Y192" s="71" t="n">
        <f aca="false">IF(F192&gt;0,RANK(F192,$F$2:$F$1780)+COUNTIF($F$2:F192,F192)-1,"")</f>
        <v>190</v>
      </c>
      <c r="Z192" s="71" t="n">
        <f aca="false">IF(H192&gt;0,RANK(H192,$H$2:$H$1780)+COUNTIF($H$2:H192,H192)-1,"")</f>
        <v>160</v>
      </c>
      <c r="AA192" s="71" t="str">
        <f aca="false">IF(AC192="","",RANK(AC192,$AC$2:$AC$1780)+COUNTIF($AC$2:AC192,AC192)-1)</f>
        <v/>
      </c>
      <c r="AB192" s="71" t="str">
        <f aca="false">IF(AD192="","",RANK(AD192,$AD$2:$AD$1780)+COUNTIF($AD$2:AD192,AD192)-1)</f>
        <v/>
      </c>
      <c r="AC192" s="71" t="str">
        <f aca="false">IF(AND(AF192&gt;0,E192&gt;=Settings!$B$4),ROUND(J192,10),"")</f>
        <v/>
      </c>
      <c r="AD192" s="71" t="str">
        <f aca="false">IF(X192="HIGH RATE",ROUND(O192,10),"")</f>
        <v/>
      </c>
      <c r="AE192" s="71" t="s">
        <v>60</v>
      </c>
      <c r="AF192" s="73" t="n">
        <f aca="false">SUMIFS(Detail!$L$2:$L$9168,Detail!$C$2:$C$9168,$A192)</f>
        <v>1</v>
      </c>
      <c r="AG192" s="74" t="n">
        <f aca="false">SUMIFS(Detail!$N$2:$N$9168,Detail!$C$2:$C$9168,$A192)</f>
        <v>108.15</v>
      </c>
    </row>
    <row r="193" customFormat="false" ht="15" hidden="false" customHeight="false" outlineLevel="0" collapsed="false">
      <c r="A193" s="71" t="s">
        <v>179</v>
      </c>
      <c r="B193" s="71" t="s">
        <v>2654</v>
      </c>
      <c r="C193" s="71" t="s">
        <v>213</v>
      </c>
      <c r="D193" s="71" t="str">
        <f aca="false">IFERROR(INDEX('Brand Map'!$B$4:$B$125,MATCH(C193,'Brand Map'!$A$4:$A$125,0)),"Other")</f>
        <v>AU</v>
      </c>
      <c r="E193" s="73" t="n">
        <f aca="false">SUMIFS(Detail!$K$2:$K$9168,Detail!$C$2:$C$9168,$A193)</f>
        <v>25</v>
      </c>
      <c r="F193" s="73" t="n">
        <f aca="false">SUMIFS(Detail!$E$2:$E$9168,Detail!$C$2:$C$9168,$A193)</f>
        <v>5</v>
      </c>
      <c r="G193" s="74" t="n">
        <f aca="false">SUMIFS(Detail!$M$2:$M$9168,Detail!$C$2:$C$9168,$A193)</f>
        <v>2862.47</v>
      </c>
      <c r="H193" s="74" t="n">
        <f aca="false">SUMIFS(Detail!$D$2:$D$9168,Detail!$C$2:$C$9168,$A193)</f>
        <v>562.53</v>
      </c>
      <c r="I193" s="74" t="n">
        <v>13717.09</v>
      </c>
      <c r="J193" s="51" t="n">
        <f aca="false">IF(E193&gt;0,AF193/E193,0)</f>
        <v>0.04</v>
      </c>
      <c r="K193" s="51" t="n">
        <f aca="false">IF(G193&gt;0,AG193/G193,0)</f>
        <v>0.0396825119564572</v>
      </c>
      <c r="L193" s="75" t="n">
        <f aca="false">H193/Settings!$B$16</f>
        <v>0.00112423108193867</v>
      </c>
      <c r="M193" s="76" t="n">
        <f aca="false">H193/Settings!$B$20</f>
        <v>4.36704347200498E-005</v>
      </c>
      <c r="N193" s="77" t="n">
        <f aca="false">E193*Settings!$B$3</f>
        <v>1.87149889662197</v>
      </c>
      <c r="O193" s="77" t="n">
        <f aca="false">IF(E193&gt;0,(AF193-N193)/SQRT(E193*Settings!$B$3*(1-Settings!$B$3)),0)</f>
        <v>-0.662320677948784</v>
      </c>
      <c r="P193" s="77" t="n">
        <f aca="false">MAX(0,AF193-N193)</f>
        <v>0</v>
      </c>
      <c r="Q193" s="51" t="n">
        <f aca="false">IF(E193&gt;=Settings!$B$4,(AF193+Settings!$B$7*Settings!$B$3)/(E193+Settings!$B$7),Settings!$B$3)</f>
        <v>0.0748599558648786</v>
      </c>
      <c r="R193" s="78" t="n">
        <f aca="false">PERCENTRANK($H$2:$H$1780,H193,6)</f>
        <v>0.910011</v>
      </c>
      <c r="S193" s="78" t="n">
        <f aca="false">PERCENTRANK($Q$2:$Q$1780,Q193,6)</f>
        <v>0.0646794</v>
      </c>
      <c r="T193" s="78" t="n">
        <f aca="false">PERCENTRANK($F$2:$F$1780,F193,6)</f>
        <v>0.889764</v>
      </c>
      <c r="U193" s="79" t="n">
        <f aca="false">IF(F193&gt;0,ROUND((Settings!$B$8*T193+Settings!$B$9*R193+Settings!$B$10*S193)/SUM(Settings!$B$8:$B$10),10),0)</f>
        <v>0.6214848</v>
      </c>
      <c r="V193" s="71" t="n">
        <f aca="false">IF(U193&gt;0,RANK(U193,$U$2:$U$1780)+COUNTIF($U$2:U193,U193)-1,"")</f>
        <v>192</v>
      </c>
      <c r="W193" s="71" t="str">
        <f aca="false">IF(V193="","",IF(V193&lt;=Settings!$B$11,"1 - Fix first",IF(V193&lt;=Settings!$B$12,"2 - Review","3 - Monitor")))</f>
        <v>3 - Monitor</v>
      </c>
      <c r="X193" s="71" t="str">
        <f aca="false">IF(AND(E193&gt;=Settings!$B$4,AF193&gt;=Settings!$B$5,O193&gt;=Settings!$B$6),"HIGH RATE","")</f>
        <v/>
      </c>
      <c r="Y193" s="71" t="n">
        <f aca="false">IF(F193&gt;0,RANK(F193,$F$2:$F$1780)+COUNTIF($F$2:F193,F193)-1,"")</f>
        <v>191</v>
      </c>
      <c r="Z193" s="71" t="n">
        <f aca="false">IF(H193&gt;0,RANK(H193,$H$2:$H$1780)+COUNTIF($H$2:H193,H193)-1,"")</f>
        <v>161</v>
      </c>
      <c r="AA193" s="71" t="str">
        <f aca="false">IF(AC193="","",RANK(AC193,$AC$2:$AC$1780)+COUNTIF($AC$2:AC193,AC193)-1)</f>
        <v/>
      </c>
      <c r="AB193" s="71" t="str">
        <f aca="false">IF(AD193="","",RANK(AD193,$AD$2:$AD$1780)+COUNTIF($AD$2:AD193,AD193)-1)</f>
        <v/>
      </c>
      <c r="AC193" s="71" t="str">
        <f aca="false">IF(AND(AF193&gt;0,E193&gt;=Settings!$B$4),ROUND(J193,10),"")</f>
        <v/>
      </c>
      <c r="AD193" s="71" t="str">
        <f aca="false">IF(X193="HIGH RATE",ROUND(O193,10),"")</f>
        <v/>
      </c>
      <c r="AE193" s="71" t="s">
        <v>63</v>
      </c>
      <c r="AF193" s="73" t="n">
        <f aca="false">SUMIFS(Detail!$L$2:$L$9168,Detail!$C$2:$C$9168,$A193)</f>
        <v>1</v>
      </c>
      <c r="AG193" s="74" t="n">
        <f aca="false">SUMIFS(Detail!$N$2:$N$9168,Detail!$C$2:$C$9168,$A193)</f>
        <v>113.59</v>
      </c>
    </row>
    <row r="194" customFormat="false" ht="15" hidden="false" customHeight="false" outlineLevel="0" collapsed="false">
      <c r="A194" s="71" t="s">
        <v>1462</v>
      </c>
      <c r="B194" s="71" t="s">
        <v>2655</v>
      </c>
      <c r="C194" s="71" t="s">
        <v>213</v>
      </c>
      <c r="D194" s="71" t="str">
        <f aca="false">IFERROR(INDEX('Brand Map'!$B$4:$B$125,MATCH(C194,'Brand Map'!$A$4:$A$125,0)),"Other")</f>
        <v>AU</v>
      </c>
      <c r="E194" s="73" t="n">
        <f aca="false">SUMIFS(Detail!$K$2:$K$9168,Detail!$C$2:$C$9168,$A194)</f>
        <v>241</v>
      </c>
      <c r="F194" s="73" t="n">
        <f aca="false">SUMIFS(Detail!$E$2:$E$9168,Detail!$C$2:$C$9168,$A194)</f>
        <v>13</v>
      </c>
      <c r="G194" s="74" t="n">
        <f aca="false">SUMIFS(Detail!$M$2:$M$9168,Detail!$C$2:$C$9168,$A194)</f>
        <v>10943.42</v>
      </c>
      <c r="H194" s="74" t="n">
        <f aca="false">SUMIFS(Detail!$D$2:$D$9168,Detail!$C$2:$C$9168,$A194)</f>
        <v>567.63</v>
      </c>
      <c r="I194" s="74" t="n">
        <v>25633.71</v>
      </c>
      <c r="J194" s="51" t="n">
        <f aca="false">IF(E194&gt;0,AF194/E194,0)</f>
        <v>0.049792531120332</v>
      </c>
      <c r="K194" s="51" t="n">
        <f aca="false">IF(G194&gt;0,AG194/G194,0)</f>
        <v>0.0477199997806901</v>
      </c>
      <c r="L194" s="75" t="n">
        <f aca="false">H194/Settings!$B$16</f>
        <v>0.00113442356681572</v>
      </c>
      <c r="M194" s="76" t="n">
        <f aca="false">H194/Settings!$B$20</f>
        <v>4.40663588788898E-005</v>
      </c>
      <c r="N194" s="77" t="n">
        <f aca="false">E194*Settings!$B$3</f>
        <v>18.0412493634358</v>
      </c>
      <c r="O194" s="77" t="n">
        <f aca="false">IF(E194&gt;0,(AF194-N194)/SQRT(E194*Settings!$B$3*(1-Settings!$B$3)),0)</f>
        <v>-1.47873284027252</v>
      </c>
      <c r="P194" s="77" t="n">
        <f aca="false">MAX(0,AF194-N194)</f>
        <v>0</v>
      </c>
      <c r="Q194" s="51" t="n">
        <f aca="false">IF(E194&gt;=Settings!$B$4,(AF194+Settings!$B$7*Settings!$B$3)/(E194+Settings!$B$7),Settings!$B$3)</f>
        <v>0.05256752278947</v>
      </c>
      <c r="R194" s="78" t="n">
        <f aca="false">PERCENTRANK($H$2:$H$1780,H194,6)</f>
        <v>0.911699</v>
      </c>
      <c r="S194" s="78" t="n">
        <f aca="false">PERCENTRANK($Q$2:$Q$1780,Q194,6)</f>
        <v>0.0174353</v>
      </c>
      <c r="T194" s="78" t="n">
        <f aca="false">PERCENTRANK($F$2:$F$1780,F194,6)</f>
        <v>0.934758</v>
      </c>
      <c r="U194" s="79" t="n">
        <f aca="false">IF(F194&gt;0,ROUND((Settings!$B$8*T194+Settings!$B$9*R194+Settings!$B$10*S194)/SUM(Settings!$B$8:$B$10),10),0)</f>
        <v>0.6212974333</v>
      </c>
      <c r="V194" s="71" t="n">
        <f aca="false">IF(U194&gt;0,RANK(U194,$U$2:$U$1780)+COUNTIF($U$2:U194,U194)-1,"")</f>
        <v>193</v>
      </c>
      <c r="W194" s="71" t="str">
        <f aca="false">IF(V194="","",IF(V194&lt;=Settings!$B$11,"1 - Fix first",IF(V194&lt;=Settings!$B$12,"2 - Review","3 - Monitor")))</f>
        <v>3 - Monitor</v>
      </c>
      <c r="X194" s="71" t="str">
        <f aca="false">IF(AND(E194&gt;=Settings!$B$4,AF194&gt;=Settings!$B$5,O194&gt;=Settings!$B$6),"HIGH RATE","")</f>
        <v/>
      </c>
      <c r="Y194" s="71" t="n">
        <f aca="false">IF(F194&gt;0,RANK(F194,$F$2:$F$1780)+COUNTIF($F$2:F194,F194)-1,"")</f>
        <v>117</v>
      </c>
      <c r="Z194" s="71" t="n">
        <f aca="false">IF(H194&gt;0,RANK(H194,$H$2:$H$1780)+COUNTIF($H$2:H194,H194)-1,"")</f>
        <v>158</v>
      </c>
      <c r="AA194" s="71" t="n">
        <f aca="false">IF(AC194="","",RANK(AC194,$AC$2:$AC$1780)+COUNTIF($AC$2:AC194,AC194)-1)</f>
        <v>190</v>
      </c>
      <c r="AB194" s="71" t="str">
        <f aca="false">IF(AD194="","",RANK(AD194,$AD$2:$AD$1780)+COUNTIF($AD$2:AD194,AD194)-1)</f>
        <v/>
      </c>
      <c r="AC194" s="71" t="n">
        <f aca="false">IF(AND(AF194&gt;0,E194&gt;=Settings!$B$4),ROUND(J194,10),"")</f>
        <v>0.0497925311</v>
      </c>
      <c r="AD194" s="71" t="str">
        <f aca="false">IF(X194="HIGH RATE",ROUND(O194,10),"")</f>
        <v/>
      </c>
      <c r="AE194" s="71" t="s">
        <v>59</v>
      </c>
      <c r="AF194" s="73" t="n">
        <f aca="false">SUMIFS(Detail!$L$2:$L$9168,Detail!$C$2:$C$9168,$A194)</f>
        <v>12</v>
      </c>
      <c r="AG194" s="74" t="n">
        <f aca="false">SUMIFS(Detail!$N$2:$N$9168,Detail!$C$2:$C$9168,$A194)</f>
        <v>522.22</v>
      </c>
    </row>
    <row r="195" customFormat="false" ht="15" hidden="false" customHeight="false" outlineLevel="0" collapsed="false">
      <c r="A195" s="71" t="s">
        <v>2269</v>
      </c>
      <c r="B195" s="71" t="s">
        <v>2656</v>
      </c>
      <c r="C195" s="71" t="s">
        <v>213</v>
      </c>
      <c r="D195" s="71" t="str">
        <f aca="false">IFERROR(INDEX('Brand Map'!$B$4:$B$125,MATCH(C195,'Brand Map'!$A$4:$A$125,0)),"Other")</f>
        <v>AU</v>
      </c>
      <c r="E195" s="73" t="n">
        <f aca="false">SUMIFS(Detail!$K$2:$K$9168,Detail!$C$2:$C$9168,$A195)</f>
        <v>26</v>
      </c>
      <c r="F195" s="73" t="n">
        <f aca="false">SUMIFS(Detail!$E$2:$E$9168,Detail!$C$2:$C$9168,$A195)</f>
        <v>5</v>
      </c>
      <c r="G195" s="74" t="n">
        <f aca="false">SUMIFS(Detail!$M$2:$M$9168,Detail!$C$2:$C$9168,$A195)</f>
        <v>3076.08</v>
      </c>
      <c r="H195" s="74" t="n">
        <f aca="false">SUMIFS(Detail!$D$2:$D$9168,Detail!$C$2:$C$9168,$A195)</f>
        <v>549.35</v>
      </c>
      <c r="I195" s="74" t="n">
        <v>5656.18</v>
      </c>
      <c r="J195" s="51" t="n">
        <f aca="false">IF(E195&gt;0,AF195/E195,0)</f>
        <v>0.115384615384615</v>
      </c>
      <c r="K195" s="51" t="n">
        <f aca="false">IF(G195&gt;0,AG195/G195,0)</f>
        <v>0.107536214922889</v>
      </c>
      <c r="L195" s="75" t="n">
        <f aca="false">H195/Settings!$B$16</f>
        <v>0.00109789050337405</v>
      </c>
      <c r="M195" s="76" t="n">
        <f aca="false">H195/Settings!$B$20</f>
        <v>4.26472424821065E-005</v>
      </c>
      <c r="N195" s="77" t="n">
        <f aca="false">E195*Settings!$B$3</f>
        <v>1.94635885248684</v>
      </c>
      <c r="O195" s="77" t="n">
        <f aca="false">IF(E195&gt;0,(AF195-N195)/SQRT(E195*Settings!$B$3*(1-Settings!$B$3)),0)</f>
        <v>0.785195000200484</v>
      </c>
      <c r="P195" s="77" t="n">
        <f aca="false">MAX(0,AF195-N195)</f>
        <v>1.05364114751316</v>
      </c>
      <c r="Q195" s="51" t="n">
        <f aca="false">IF(E195&gt;=Settings!$B$4,(AF195+Settings!$B$7*Settings!$B$3)/(E195+Settings!$B$7),Settings!$B$3)</f>
        <v>0.0748599558648786</v>
      </c>
      <c r="R195" s="78" t="n">
        <f aca="false">PERCENTRANK($H$2:$H$1780,H195,6)</f>
        <v>0.908886</v>
      </c>
      <c r="S195" s="78" t="n">
        <f aca="false">PERCENTRANK($Q$2:$Q$1780,Q195,6)</f>
        <v>0.0646794</v>
      </c>
      <c r="T195" s="78" t="n">
        <f aca="false">PERCENTRANK($F$2:$F$1780,F195,6)</f>
        <v>0.889764</v>
      </c>
      <c r="U195" s="79" t="n">
        <f aca="false">IF(F195&gt;0,ROUND((Settings!$B$8*T195+Settings!$B$9*R195+Settings!$B$10*S195)/SUM(Settings!$B$8:$B$10),10),0)</f>
        <v>0.6211098</v>
      </c>
      <c r="V195" s="71" t="n">
        <f aca="false">IF(U195&gt;0,RANK(U195,$U$2:$U$1780)+COUNTIF($U$2:U195,U195)-1,"")</f>
        <v>194</v>
      </c>
      <c r="W195" s="71" t="str">
        <f aca="false">IF(V195="","",IF(V195&lt;=Settings!$B$11,"1 - Fix first",IF(V195&lt;=Settings!$B$12,"2 - Review","3 - Monitor")))</f>
        <v>3 - Monitor</v>
      </c>
      <c r="X195" s="71" t="str">
        <f aca="false">IF(AND(E195&gt;=Settings!$B$4,AF195&gt;=Settings!$B$5,O195&gt;=Settings!$B$6),"HIGH RATE","")</f>
        <v/>
      </c>
      <c r="Y195" s="71" t="n">
        <f aca="false">IF(F195&gt;0,RANK(F195,$F$2:$F$1780)+COUNTIF($F$2:F195,F195)-1,"")</f>
        <v>192</v>
      </c>
      <c r="Z195" s="71" t="n">
        <f aca="false">IF(H195&gt;0,RANK(H195,$H$2:$H$1780)+COUNTIF($H$2:H195,H195)-1,"")</f>
        <v>163</v>
      </c>
      <c r="AA195" s="71" t="str">
        <f aca="false">IF(AC195="","",RANK(AC195,$AC$2:$AC$1780)+COUNTIF($AC$2:AC195,AC195)-1)</f>
        <v/>
      </c>
      <c r="AB195" s="71" t="str">
        <f aca="false">IF(AD195="","",RANK(AD195,$AD$2:$AD$1780)+COUNTIF($AD$2:AD195,AD195)-1)</f>
        <v/>
      </c>
      <c r="AC195" s="71" t="str">
        <f aca="false">IF(AND(AF195&gt;0,E195&gt;=Settings!$B$4),ROUND(J195,10),"")</f>
        <v/>
      </c>
      <c r="AD195" s="71" t="str">
        <f aca="false">IF(X195="HIGH RATE",ROUND(O195,10),"")</f>
        <v/>
      </c>
      <c r="AE195" s="71" t="s">
        <v>59</v>
      </c>
      <c r="AF195" s="73" t="n">
        <f aca="false">SUMIFS(Detail!$L$2:$L$9168,Detail!$C$2:$C$9168,$A195)</f>
        <v>3</v>
      </c>
      <c r="AG195" s="74" t="n">
        <f aca="false">SUMIFS(Detail!$N$2:$N$9168,Detail!$C$2:$C$9168,$A195)</f>
        <v>330.79</v>
      </c>
    </row>
    <row r="196" customFormat="false" ht="15" hidden="false" customHeight="false" outlineLevel="0" collapsed="false">
      <c r="A196" s="71" t="s">
        <v>2283</v>
      </c>
      <c r="B196" s="71" t="s">
        <v>2657</v>
      </c>
      <c r="C196" s="71" t="s">
        <v>213</v>
      </c>
      <c r="D196" s="71" t="str">
        <f aca="false">IFERROR(INDEX('Brand Map'!$B$4:$B$125,MATCH(C196,'Brand Map'!$A$4:$A$125,0)),"Other")</f>
        <v>AU</v>
      </c>
      <c r="E196" s="73" t="n">
        <f aca="false">SUMIFS(Detail!$K$2:$K$9168,Detail!$C$2:$C$9168,$A196)</f>
        <v>163</v>
      </c>
      <c r="F196" s="73" t="n">
        <f aca="false">SUMIFS(Detail!$E$2:$E$9168,Detail!$C$2:$C$9168,$A196)</f>
        <v>11</v>
      </c>
      <c r="G196" s="74" t="n">
        <f aca="false">SUMIFS(Detail!$M$2:$M$9168,Detail!$C$2:$C$9168,$A196)</f>
        <v>9946.89</v>
      </c>
      <c r="H196" s="74" t="n">
        <f aca="false">SUMIFS(Detail!$D$2:$D$9168,Detail!$C$2:$C$9168,$A196)</f>
        <v>664.07</v>
      </c>
      <c r="I196" s="74" t="n">
        <v>16862.6</v>
      </c>
      <c r="J196" s="51" t="n">
        <f aca="false">IF(E196&gt;0,AF196/E196,0)</f>
        <v>0.049079754601227</v>
      </c>
      <c r="K196" s="51" t="n">
        <f aca="false">IF(G196&gt;0,AG196/G196,0)</f>
        <v>0.0493179275130217</v>
      </c>
      <c r="L196" s="75" t="n">
        <f aca="false">H196/Settings!$B$16</f>
        <v>0.00132716145731429</v>
      </c>
      <c r="M196" s="76" t="n">
        <f aca="false">H196/Settings!$B$20</f>
        <v>5.15532070903658E-005</v>
      </c>
      <c r="N196" s="77" t="n">
        <f aca="false">E196*Settings!$B$3</f>
        <v>12.2021728059752</v>
      </c>
      <c r="O196" s="77" t="n">
        <f aca="false">IF(E196&gt;0,(AF196-N196)/SQRT(E196*Settings!$B$3*(1-Settings!$B$3)),0)</f>
        <v>-1.25069548656622</v>
      </c>
      <c r="P196" s="77" t="n">
        <f aca="false">MAX(0,AF196-N196)</f>
        <v>0</v>
      </c>
      <c r="Q196" s="51" t="n">
        <f aca="false">IF(E196&gt;=Settings!$B$4,(AF196+Settings!$B$7*Settings!$B$3)/(E196+Settings!$B$7),Settings!$B$3)</f>
        <v>0.0530870397717428</v>
      </c>
      <c r="R196" s="78" t="n">
        <f aca="false">PERCENTRANK($H$2:$H$1780,H196,6)</f>
        <v>0.918448</v>
      </c>
      <c r="S196" s="78" t="n">
        <f aca="false">PERCENTRANK($Q$2:$Q$1780,Q196,6)</f>
        <v>0.0185602</v>
      </c>
      <c r="T196" s="78" t="n">
        <f aca="false">PERCENTRANK($F$2:$F$1780,F196,6)</f>
        <v>0.925759</v>
      </c>
      <c r="U196" s="79" t="n">
        <f aca="false">IF(F196&gt;0,ROUND((Settings!$B$8*T196+Settings!$B$9*R196+Settings!$B$10*S196)/SUM(Settings!$B$8:$B$10),10),0)</f>
        <v>0.6209224</v>
      </c>
      <c r="V196" s="71" t="n">
        <f aca="false">IF(U196&gt;0,RANK(U196,$U$2:$U$1780)+COUNTIF($U$2:U196,U196)-1,"")</f>
        <v>195</v>
      </c>
      <c r="W196" s="71" t="str">
        <f aca="false">IF(V196="","",IF(V196&lt;=Settings!$B$11,"1 - Fix first",IF(V196&lt;=Settings!$B$12,"2 - Review","3 - Monitor")))</f>
        <v>3 - Monitor</v>
      </c>
      <c r="X196" s="71" t="str">
        <f aca="false">IF(AND(E196&gt;=Settings!$B$4,AF196&gt;=Settings!$B$5,O196&gt;=Settings!$B$6),"HIGH RATE","")</f>
        <v/>
      </c>
      <c r="Y196" s="71" t="n">
        <f aca="false">IF(F196&gt;0,RANK(F196,$F$2:$F$1780)+COUNTIF($F$2:F196,F196)-1,"")</f>
        <v>132</v>
      </c>
      <c r="Z196" s="71" t="n">
        <f aca="false">IF(H196&gt;0,RANK(H196,$H$2:$H$1780)+COUNTIF($H$2:H196,H196)-1,"")</f>
        <v>146</v>
      </c>
      <c r="AA196" s="71" t="n">
        <f aca="false">IF(AC196="","",RANK(AC196,$AC$2:$AC$1780)+COUNTIF($AC$2:AC196,AC196)-1)</f>
        <v>192</v>
      </c>
      <c r="AB196" s="71" t="str">
        <f aca="false">IF(AD196="","",RANK(AD196,$AD$2:$AD$1780)+COUNTIF($AD$2:AD196,AD196)-1)</f>
        <v/>
      </c>
      <c r="AC196" s="71" t="n">
        <f aca="false">IF(AND(AF196&gt;0,E196&gt;=Settings!$B$4),ROUND(J196,10),"")</f>
        <v>0.0490797546</v>
      </c>
      <c r="AD196" s="71" t="str">
        <f aca="false">IF(X196="HIGH RATE",ROUND(O196,10),"")</f>
        <v/>
      </c>
      <c r="AE196" s="71" t="s">
        <v>59</v>
      </c>
      <c r="AF196" s="73" t="n">
        <f aca="false">SUMIFS(Detail!$L$2:$L$9168,Detail!$C$2:$C$9168,$A196)</f>
        <v>8</v>
      </c>
      <c r="AG196" s="74" t="n">
        <f aca="false">SUMIFS(Detail!$N$2:$N$9168,Detail!$C$2:$C$9168,$A196)</f>
        <v>490.56</v>
      </c>
    </row>
    <row r="197" customFormat="false" ht="15" hidden="false" customHeight="false" outlineLevel="0" collapsed="false">
      <c r="A197" s="71" t="s">
        <v>1132</v>
      </c>
      <c r="B197" s="71" t="s">
        <v>2658</v>
      </c>
      <c r="C197" s="71" t="s">
        <v>213</v>
      </c>
      <c r="D197" s="71" t="str">
        <f aca="false">IFERROR(INDEX('Brand Map'!$B$4:$B$125,MATCH(C197,'Brand Map'!$A$4:$A$125,0)),"Other")</f>
        <v>AU</v>
      </c>
      <c r="E197" s="73" t="n">
        <f aca="false">SUMIFS(Detail!$K$2:$K$9168,Detail!$C$2:$C$9168,$A197)</f>
        <v>10</v>
      </c>
      <c r="F197" s="73" t="n">
        <f aca="false">SUMIFS(Detail!$E$2:$E$9168,Detail!$C$2:$C$9168,$A197)</f>
        <v>4</v>
      </c>
      <c r="G197" s="74" t="n">
        <f aca="false">SUMIFS(Detail!$M$2:$M$9168,Detail!$C$2:$C$9168,$A197)</f>
        <v>1922.26</v>
      </c>
      <c r="H197" s="74" t="n">
        <f aca="false">SUMIFS(Detail!$D$2:$D$9168,Detail!$C$2:$C$9168,$A197)</f>
        <v>726.19</v>
      </c>
      <c r="I197" s="74" t="n">
        <v>2484.62</v>
      </c>
      <c r="J197" s="51" t="n">
        <f aca="false">IF(E197&gt;0,AF197/E197,0)</f>
        <v>0.4</v>
      </c>
      <c r="K197" s="51" t="n">
        <f aca="false">IF(G197&gt;0,AG197/G197,0)</f>
        <v>0.377779280638415</v>
      </c>
      <c r="L197" s="75" t="n">
        <f aca="false">H197/Settings!$B$16</f>
        <v>0.00145130992016966</v>
      </c>
      <c r="M197" s="76" t="n">
        <f aca="false">H197/Settings!$B$20</f>
        <v>5.63757186094128E-005</v>
      </c>
      <c r="N197" s="77" t="n">
        <f aca="false">E197*Settings!$B$3</f>
        <v>0.748599558648786</v>
      </c>
      <c r="O197" s="77" t="n">
        <f aca="false">IF(E197&gt;0,(AF197-N197)/SQRT(E197*Settings!$B$3*(1-Settings!$B$3)),0)</f>
        <v>3.90698673950643</v>
      </c>
      <c r="P197" s="77" t="n">
        <f aca="false">MAX(0,AF197-N197)</f>
        <v>3.25140044135121</v>
      </c>
      <c r="Q197" s="51" t="n">
        <f aca="false">IF(E197&gt;=Settings!$B$4,(AF197+Settings!$B$7*Settings!$B$3)/(E197+Settings!$B$7),Settings!$B$3)</f>
        <v>0.0748599558648786</v>
      </c>
      <c r="R197" s="78" t="n">
        <f aca="false">PERCENTRANK($H$2:$H$1780,H197,6)</f>
        <v>0.924634</v>
      </c>
      <c r="S197" s="78" t="n">
        <f aca="false">PERCENTRANK($Q$2:$Q$1780,Q197,6)</f>
        <v>0.0646794</v>
      </c>
      <c r="T197" s="78" t="n">
        <f aca="false">PERCENTRANK($F$2:$F$1780,F197,6)</f>
        <v>0.871766</v>
      </c>
      <c r="U197" s="79" t="n">
        <f aca="false">IF(F197&gt;0,ROUND((Settings!$B$8*T197+Settings!$B$9*R197+Settings!$B$10*S197)/SUM(Settings!$B$8:$B$10),10),0)</f>
        <v>0.6203598</v>
      </c>
      <c r="V197" s="71" t="n">
        <f aca="false">IF(U197&gt;0,RANK(U197,$U$2:$U$1780)+COUNTIF($U$2:U197,U197)-1,"")</f>
        <v>196</v>
      </c>
      <c r="W197" s="71" t="str">
        <f aca="false">IF(V197="","",IF(V197&lt;=Settings!$B$11,"1 - Fix first",IF(V197&lt;=Settings!$B$12,"2 - Review","3 - Monitor")))</f>
        <v>3 - Monitor</v>
      </c>
      <c r="X197" s="71" t="str">
        <f aca="false">IF(AND(E197&gt;=Settings!$B$4,AF197&gt;=Settings!$B$5,O197&gt;=Settings!$B$6),"HIGH RATE","")</f>
        <v/>
      </c>
      <c r="Y197" s="71" t="n">
        <f aca="false">IF(F197&gt;0,RANK(F197,$F$2:$F$1780)+COUNTIF($F$2:F197,F197)-1,"")</f>
        <v>213</v>
      </c>
      <c r="Z197" s="71" t="n">
        <f aca="false">IF(H197&gt;0,RANK(H197,$H$2:$H$1780)+COUNTIF($H$2:H197,H197)-1,"")</f>
        <v>135</v>
      </c>
      <c r="AA197" s="71" t="str">
        <f aca="false">IF(AC197="","",RANK(AC197,$AC$2:$AC$1780)+COUNTIF($AC$2:AC197,AC197)-1)</f>
        <v/>
      </c>
      <c r="AB197" s="71" t="str">
        <f aca="false">IF(AD197="","",RANK(AD197,$AD$2:$AD$1780)+COUNTIF($AD$2:AD197,AD197)-1)</f>
        <v/>
      </c>
      <c r="AC197" s="71" t="str">
        <f aca="false">IF(AND(AF197&gt;0,E197&gt;=Settings!$B$4),ROUND(J197,10),"")</f>
        <v/>
      </c>
      <c r="AD197" s="71" t="str">
        <f aca="false">IF(X197="HIGH RATE",ROUND(O197,10),"")</f>
        <v/>
      </c>
      <c r="AE197" s="71" t="s">
        <v>60</v>
      </c>
      <c r="AF197" s="73" t="n">
        <f aca="false">SUMIFS(Detail!$L$2:$L$9168,Detail!$C$2:$C$9168,$A197)</f>
        <v>4</v>
      </c>
      <c r="AG197" s="74" t="n">
        <f aca="false">SUMIFS(Detail!$N$2:$N$9168,Detail!$C$2:$C$9168,$A197)</f>
        <v>726.19</v>
      </c>
    </row>
    <row r="198" customFormat="false" ht="15" hidden="false" customHeight="false" outlineLevel="0" collapsed="false">
      <c r="A198" s="71" t="s">
        <v>1274</v>
      </c>
      <c r="B198" s="71" t="s">
        <v>2659</v>
      </c>
      <c r="C198" s="71" t="s">
        <v>221</v>
      </c>
      <c r="D198" s="71" t="str">
        <f aca="false">IFERROR(INDEX('Brand Map'!$B$4:$B$125,MATCH(C198,'Brand Map'!$A$4:$A$125,0)),"Other")</f>
        <v>DC</v>
      </c>
      <c r="E198" s="73" t="n">
        <f aca="false">SUMIFS(Detail!$K$2:$K$9168,Detail!$C$2:$C$9168,$A198)</f>
        <v>158</v>
      </c>
      <c r="F198" s="73" t="n">
        <f aca="false">SUMIFS(Detail!$E$2:$E$9168,Detail!$C$2:$C$9168,$A198)</f>
        <v>9</v>
      </c>
      <c r="G198" s="74" t="n">
        <f aca="false">SUMIFS(Detail!$M$2:$M$9168,Detail!$C$2:$C$9168,$A198)</f>
        <v>12949.27</v>
      </c>
      <c r="H198" s="74" t="n">
        <f aca="false">SUMIFS(Detail!$D$2:$D$9168,Detail!$C$2:$C$9168,$A198)</f>
        <v>669.8</v>
      </c>
      <c r="I198" s="74" t="n">
        <v>67015.42</v>
      </c>
      <c r="J198" s="51" t="n">
        <f aca="false">IF(E198&gt;0,AF198/E198,0)</f>
        <v>0.0506329113924051</v>
      </c>
      <c r="K198" s="51" t="n">
        <f aca="false">IF(G198&gt;0,AG198/G198,0)</f>
        <v>0.0461122518875581</v>
      </c>
      <c r="L198" s="75" t="n">
        <f aca="false">H198/Settings!$B$16</f>
        <v>0.00133861301385263</v>
      </c>
      <c r="M198" s="76" t="n">
        <f aca="false">H198/Settings!$B$20</f>
        <v>5.19980395276508E-005</v>
      </c>
      <c r="N198" s="77" t="n">
        <f aca="false">E198*Settings!$B$3</f>
        <v>11.8278730266508</v>
      </c>
      <c r="O198" s="77" t="n">
        <f aca="false">IF(E198&gt;0,(AF198-N198)/SQRT(E198*Settings!$B$3*(1-Settings!$B$3)),0)</f>
        <v>-1.15717876875178</v>
      </c>
      <c r="P198" s="77" t="n">
        <f aca="false">MAX(0,AF198-N198)</f>
        <v>0</v>
      </c>
      <c r="Q198" s="51" t="n">
        <f aca="false">IF(E198&gt;=Settings!$B$4,(AF198+Settings!$B$7*Settings!$B$3)/(E198+Settings!$B$7),Settings!$B$3)</f>
        <v>0.0544989291273743</v>
      </c>
      <c r="R198" s="78" t="n">
        <f aca="false">PERCENTRANK($H$2:$H$1780,H198,6)</f>
        <v>0.91901</v>
      </c>
      <c r="S198" s="78" t="n">
        <f aca="false">PERCENTRANK($Q$2:$Q$1780,Q198,6)</f>
        <v>0.0241845</v>
      </c>
      <c r="T198" s="78" t="n">
        <f aca="false">PERCENTRANK($F$2:$F$1780,F198,6)</f>
        <v>0.917323</v>
      </c>
      <c r="U198" s="79" t="n">
        <f aca="false">IF(F198&gt;0,ROUND((Settings!$B$8*T198+Settings!$B$9*R198+Settings!$B$10*S198)/SUM(Settings!$B$8:$B$10),10),0)</f>
        <v>0.6201725</v>
      </c>
      <c r="V198" s="71" t="n">
        <f aca="false">IF(U198&gt;0,RANK(U198,$U$2:$U$1780)+COUNTIF($U$2:U198,U198)-1,"")</f>
        <v>197</v>
      </c>
      <c r="W198" s="71" t="str">
        <f aca="false">IF(V198="","",IF(V198&lt;=Settings!$B$11,"1 - Fix first",IF(V198&lt;=Settings!$B$12,"2 - Review","3 - Monitor")))</f>
        <v>3 - Monitor</v>
      </c>
      <c r="X198" s="71" t="str">
        <f aca="false">IF(AND(E198&gt;=Settings!$B$4,AF198&gt;=Settings!$B$5,O198&gt;=Settings!$B$6),"HIGH RATE","")</f>
        <v/>
      </c>
      <c r="Y198" s="71" t="n">
        <f aca="false">IF(F198&gt;0,RANK(F198,$F$2:$F$1780)+COUNTIF($F$2:F198,F198)-1,"")</f>
        <v>147</v>
      </c>
      <c r="Z198" s="71" t="n">
        <f aca="false">IF(H198&gt;0,RANK(H198,$H$2:$H$1780)+COUNTIF($H$2:H198,H198)-1,"")</f>
        <v>145</v>
      </c>
      <c r="AA198" s="71" t="n">
        <f aca="false">IF(AC198="","",RANK(AC198,$AC$2:$AC$1780)+COUNTIF($AC$2:AC198,AC198)-1)</f>
        <v>183</v>
      </c>
      <c r="AB198" s="71" t="str">
        <f aca="false">IF(AD198="","",RANK(AD198,$AD$2:$AD$1780)+COUNTIF($AD$2:AD198,AD198)-1)</f>
        <v/>
      </c>
      <c r="AC198" s="71" t="n">
        <f aca="false">IF(AND(AF198&gt;0,E198&gt;=Settings!$B$4),ROUND(J198,10),"")</f>
        <v>0.0506329114</v>
      </c>
      <c r="AD198" s="71" t="str">
        <f aca="false">IF(X198="HIGH RATE",ROUND(O198,10),"")</f>
        <v/>
      </c>
      <c r="AE198" s="71" t="s">
        <v>59</v>
      </c>
      <c r="AF198" s="73" t="n">
        <f aca="false">SUMIFS(Detail!$L$2:$L$9168,Detail!$C$2:$C$9168,$A198)</f>
        <v>8</v>
      </c>
      <c r="AG198" s="74" t="n">
        <f aca="false">SUMIFS(Detail!$N$2:$N$9168,Detail!$C$2:$C$9168,$A198)</f>
        <v>597.12</v>
      </c>
    </row>
    <row r="199" customFormat="false" ht="15" hidden="false" customHeight="false" outlineLevel="0" collapsed="false">
      <c r="A199" s="71" t="s">
        <v>1269</v>
      </c>
      <c r="B199" s="71" t="s">
        <v>2660</v>
      </c>
      <c r="C199" s="71" t="s">
        <v>217</v>
      </c>
      <c r="D199" s="71" t="str">
        <f aca="false">IFERROR(INDEX('Brand Map'!$B$4:$B$125,MATCH(C199,'Brand Map'!$A$4:$A$125,0)),"Other")</f>
        <v>AUMJ</v>
      </c>
      <c r="E199" s="73" t="n">
        <f aca="false">SUMIFS(Detail!$K$2:$K$9168,Detail!$C$2:$C$9168,$A199)</f>
        <v>45</v>
      </c>
      <c r="F199" s="73" t="n">
        <f aca="false">SUMIFS(Detail!$E$2:$E$9168,Detail!$C$2:$C$9168,$A199)</f>
        <v>6</v>
      </c>
      <c r="G199" s="74" t="n">
        <f aca="false">SUMIFS(Detail!$M$2:$M$9168,Detail!$C$2:$C$9168,$A199)</f>
        <v>3343.29</v>
      </c>
      <c r="H199" s="74" t="n">
        <f aca="false">SUMIFS(Detail!$D$2:$D$9168,Detail!$C$2:$C$9168,$A199)</f>
        <v>536.01</v>
      </c>
      <c r="I199" s="74" t="n">
        <v>14167.29</v>
      </c>
      <c r="J199" s="51" t="n">
        <f aca="false">IF(E199&gt;0,AF199/E199,0)</f>
        <v>0.0666666666666667</v>
      </c>
      <c r="K199" s="51" t="n">
        <f aca="false">IF(G199&gt;0,AG199/G199,0)</f>
        <v>0.0652201873005333</v>
      </c>
      <c r="L199" s="75" t="n">
        <f aca="false">H199/Settings!$B$16</f>
        <v>0.001071230160578</v>
      </c>
      <c r="M199" s="76" t="n">
        <f aca="false">H199/Settings!$B$20</f>
        <v>4.1611629094082E-005</v>
      </c>
      <c r="N199" s="77" t="n">
        <f aca="false">E199*Settings!$B$3</f>
        <v>3.36869801391954</v>
      </c>
      <c r="O199" s="77" t="n">
        <f aca="false">IF(E199&gt;0,(AF199-N199)/SQRT(E199*Settings!$B$3*(1-Settings!$B$3)),0)</f>
        <v>-0.208850739884923</v>
      </c>
      <c r="P199" s="77" t="n">
        <f aca="false">MAX(0,AF199-N199)</f>
        <v>0</v>
      </c>
      <c r="Q199" s="51" t="n">
        <f aca="false">IF(E199&gt;=Settings!$B$4,(AF199+Settings!$B$7*Settings!$B$3)/(E199+Settings!$B$7),Settings!$B$3)</f>
        <v>0.0699439823459515</v>
      </c>
      <c r="R199" s="78" t="n">
        <f aca="false">PERCENTRANK($H$2:$H$1780,H199,6)</f>
        <v>0.907199</v>
      </c>
      <c r="S199" s="78" t="n">
        <f aca="false">PERCENTRANK($Q$2:$Q$1780,Q199,6)</f>
        <v>0.052306</v>
      </c>
      <c r="T199" s="78" t="n">
        <f aca="false">PERCENTRANK($F$2:$F$1780,F199,6)</f>
        <v>0.898763</v>
      </c>
      <c r="U199" s="79" t="n">
        <f aca="false">IF(F199&gt;0,ROUND((Settings!$B$8*T199+Settings!$B$9*R199+Settings!$B$10*S199)/SUM(Settings!$B$8:$B$10),10),0)</f>
        <v>0.6194226667</v>
      </c>
      <c r="V199" s="71" t="n">
        <f aca="false">IF(U199&gt;0,RANK(U199,$U$2:$U$1780)+COUNTIF($U$2:U199,U199)-1,"")</f>
        <v>198</v>
      </c>
      <c r="W199" s="71" t="str">
        <f aca="false">IF(V199="","",IF(V199&lt;=Settings!$B$11,"1 - Fix first",IF(V199&lt;=Settings!$B$12,"2 - Review","3 - Monitor")))</f>
        <v>3 - Monitor</v>
      </c>
      <c r="X199" s="71" t="str">
        <f aca="false">IF(AND(E199&gt;=Settings!$B$4,AF199&gt;=Settings!$B$5,O199&gt;=Settings!$B$6),"HIGH RATE","")</f>
        <v/>
      </c>
      <c r="Y199" s="71" t="n">
        <f aca="false">IF(F199&gt;0,RANK(F199,$F$2:$F$1780)+COUNTIF($F$2:F199,F199)-1,"")</f>
        <v>176</v>
      </c>
      <c r="Z199" s="71" t="n">
        <f aca="false">IF(H199&gt;0,RANK(H199,$H$2:$H$1780)+COUNTIF($H$2:H199,H199)-1,"")</f>
        <v>166</v>
      </c>
      <c r="AA199" s="71" t="n">
        <f aca="false">IF(AC199="","",RANK(AC199,$AC$2:$AC$1780)+COUNTIF($AC$2:AC199,AC199)-1)</f>
        <v>146</v>
      </c>
      <c r="AB199" s="71" t="str">
        <f aca="false">IF(AD199="","",RANK(AD199,$AD$2:$AD$1780)+COUNTIF($AD$2:AD199,AD199)-1)</f>
        <v/>
      </c>
      <c r="AC199" s="71" t="n">
        <f aca="false">IF(AND(AF199&gt;0,E199&gt;=Settings!$B$4),ROUND(J199,10),"")</f>
        <v>0.0666666667</v>
      </c>
      <c r="AD199" s="71" t="str">
        <f aca="false">IF(X199="HIGH RATE",ROUND(O199,10),"")</f>
        <v/>
      </c>
      <c r="AE199" s="71" t="s">
        <v>60</v>
      </c>
      <c r="AF199" s="73" t="n">
        <f aca="false">SUMIFS(Detail!$L$2:$L$9168,Detail!$C$2:$C$9168,$A199)</f>
        <v>3</v>
      </c>
      <c r="AG199" s="74" t="n">
        <f aca="false">SUMIFS(Detail!$N$2:$N$9168,Detail!$C$2:$C$9168,$A199)</f>
        <v>218.05</v>
      </c>
    </row>
    <row r="200" customFormat="false" ht="15" hidden="false" customHeight="false" outlineLevel="0" collapsed="false">
      <c r="A200" s="71" t="s">
        <v>1131</v>
      </c>
      <c r="B200" s="71" t="s">
        <v>2661</v>
      </c>
      <c r="C200" s="71" t="s">
        <v>262</v>
      </c>
      <c r="D200" s="71" t="str">
        <f aca="false">IFERROR(INDEX('Brand Map'!$B$4:$B$125,MATCH(C200,'Brand Map'!$A$4:$A$125,0)),"Other")</f>
        <v>DCMJ</v>
      </c>
      <c r="E200" s="73" t="n">
        <f aca="false">SUMIFS(Detail!$K$2:$K$9168,Detail!$C$2:$C$9168,$A200)</f>
        <v>85</v>
      </c>
      <c r="F200" s="73" t="n">
        <f aca="false">SUMIFS(Detail!$E$2:$E$9168,Detail!$C$2:$C$9168,$A200)</f>
        <v>9</v>
      </c>
      <c r="G200" s="74" t="n">
        <f aca="false">SUMIFS(Detail!$M$2:$M$9168,Detail!$C$2:$C$9168,$A200)</f>
        <v>6262.18</v>
      </c>
      <c r="H200" s="74" t="n">
        <f aca="false">SUMIFS(Detail!$D$2:$D$9168,Detail!$C$2:$C$9168,$A200)</f>
        <v>634.55</v>
      </c>
      <c r="I200" s="74" t="n">
        <v>35511.74</v>
      </c>
      <c r="J200" s="51" t="n">
        <f aca="false">IF(E200&gt;0,AF200/E200,0)</f>
        <v>0.0470588235294118</v>
      </c>
      <c r="K200" s="51" t="n">
        <f aca="false">IF(G200&gt;0,AG200/G200,0)</f>
        <v>0.0425874056638423</v>
      </c>
      <c r="L200" s="75" t="n">
        <f aca="false">H200/Settings!$B$16</f>
        <v>0.00126816495661419</v>
      </c>
      <c r="M200" s="76" t="n">
        <f aca="false">H200/Settings!$B$20</f>
        <v>4.92615049003744E-005</v>
      </c>
      <c r="N200" s="77" t="n">
        <f aca="false">E200*Settings!$B$3</f>
        <v>6.36309624851468</v>
      </c>
      <c r="O200" s="77" t="n">
        <f aca="false">IF(E200&gt;0,(AF200-N200)/SQRT(E200*Settings!$B$3*(1-Settings!$B$3)),0)</f>
        <v>-0.973965166419638</v>
      </c>
      <c r="P200" s="77" t="n">
        <f aca="false">MAX(0,AF200-N200)</f>
        <v>0</v>
      </c>
      <c r="Q200" s="51" t="n">
        <f aca="false">IF(E200&gt;=Settings!$B$4,(AF200+Settings!$B$7*Settings!$B$3)/(E200+Settings!$B$7),Settings!$B$3)</f>
        <v>0.0543112928343162</v>
      </c>
      <c r="R200" s="78" t="n">
        <f aca="false">PERCENTRANK($H$2:$H$1780,H200,6)</f>
        <v>0.91676</v>
      </c>
      <c r="S200" s="78" t="n">
        <f aca="false">PERCENTRANK($Q$2:$Q$1780,Q200,6)</f>
        <v>0.0230596</v>
      </c>
      <c r="T200" s="78" t="n">
        <f aca="false">PERCENTRANK($F$2:$F$1780,F200,6)</f>
        <v>0.917323</v>
      </c>
      <c r="U200" s="79" t="n">
        <f aca="false">IF(F200&gt;0,ROUND((Settings!$B$8*T200+Settings!$B$9*R200+Settings!$B$10*S200)/SUM(Settings!$B$8:$B$10),10),0)</f>
        <v>0.6190475333</v>
      </c>
      <c r="V200" s="71" t="n">
        <f aca="false">IF(U200&gt;0,RANK(U200,$U$2:$U$1780)+COUNTIF($U$2:U200,U200)-1,"")</f>
        <v>199</v>
      </c>
      <c r="W200" s="71" t="str">
        <f aca="false">IF(V200="","",IF(V200&lt;=Settings!$B$11,"1 - Fix first",IF(V200&lt;=Settings!$B$12,"2 - Review","3 - Monitor")))</f>
        <v>3 - Monitor</v>
      </c>
      <c r="X200" s="71" t="str">
        <f aca="false">IF(AND(E200&gt;=Settings!$B$4,AF200&gt;=Settings!$B$5,O200&gt;=Settings!$B$6),"HIGH RATE","")</f>
        <v/>
      </c>
      <c r="Y200" s="71" t="n">
        <f aca="false">IF(F200&gt;0,RANK(F200,$F$2:$F$1780)+COUNTIF($F$2:F200,F200)-1,"")</f>
        <v>148</v>
      </c>
      <c r="Z200" s="71" t="n">
        <f aca="false">IF(H200&gt;0,RANK(H200,$H$2:$H$1780)+COUNTIF($H$2:H200,H200)-1,"")</f>
        <v>149</v>
      </c>
      <c r="AA200" s="71" t="n">
        <f aca="false">IF(AC200="","",RANK(AC200,$AC$2:$AC$1780)+COUNTIF($AC$2:AC200,AC200)-1)</f>
        <v>197</v>
      </c>
      <c r="AB200" s="71" t="str">
        <f aca="false">IF(AD200="","",RANK(AD200,$AD$2:$AD$1780)+COUNTIF($AD$2:AD200,AD200)-1)</f>
        <v/>
      </c>
      <c r="AC200" s="71" t="n">
        <f aca="false">IF(AND(AF200&gt;0,E200&gt;=Settings!$B$4),ROUND(J200,10),"")</f>
        <v>0.0470588235</v>
      </c>
      <c r="AD200" s="71" t="str">
        <f aca="false">IF(X200="HIGH RATE",ROUND(O200,10),"")</f>
        <v/>
      </c>
      <c r="AE200" s="71" t="s">
        <v>61</v>
      </c>
      <c r="AF200" s="73" t="n">
        <f aca="false">SUMIFS(Detail!$L$2:$L$9168,Detail!$C$2:$C$9168,$A200)</f>
        <v>4</v>
      </c>
      <c r="AG200" s="74" t="n">
        <f aca="false">SUMIFS(Detail!$N$2:$N$9168,Detail!$C$2:$C$9168,$A200)</f>
        <v>266.69</v>
      </c>
    </row>
    <row r="201" customFormat="false" ht="15" hidden="false" customHeight="false" outlineLevel="0" collapsed="false">
      <c r="A201" s="71" t="s">
        <v>2339</v>
      </c>
      <c r="B201" s="71" t="s">
        <v>2662</v>
      </c>
      <c r="C201" s="71" t="s">
        <v>213</v>
      </c>
      <c r="D201" s="71" t="str">
        <f aca="false">IFERROR(INDEX('Brand Map'!$B$4:$B$125,MATCH(C201,'Brand Map'!$A$4:$A$125,0)),"Other")</f>
        <v>AU</v>
      </c>
      <c r="E201" s="73" t="n">
        <f aca="false">SUMIFS(Detail!$K$2:$K$9168,Detail!$C$2:$C$9168,$A201)</f>
        <v>67</v>
      </c>
      <c r="F201" s="73" t="n">
        <f aca="false">SUMIFS(Detail!$E$2:$E$9168,Detail!$C$2:$C$9168,$A201)</f>
        <v>5</v>
      </c>
      <c r="G201" s="74" t="n">
        <f aca="false">SUMIFS(Detail!$M$2:$M$9168,Detail!$C$2:$C$9168,$A201)</f>
        <v>7207.8</v>
      </c>
      <c r="H201" s="74" t="n">
        <f aca="false">SUMIFS(Detail!$D$2:$D$9168,Detail!$C$2:$C$9168,$A201)</f>
        <v>484.57</v>
      </c>
      <c r="I201" s="74" t="n">
        <v>7955.51</v>
      </c>
      <c r="J201" s="51" t="n">
        <f aca="false">IF(E201&gt;0,AF201/E201,0)</f>
        <v>0.0746268656716418</v>
      </c>
      <c r="K201" s="51" t="n">
        <f aca="false">IF(G201&gt;0,AG201/G201,0)</f>
        <v>0.0672285579511085</v>
      </c>
      <c r="L201" s="75" t="n">
        <f aca="false">H201/Settings!$B$16</f>
        <v>0.000968425960171047</v>
      </c>
      <c r="M201" s="76" t="n">
        <f aca="false">H201/Settings!$B$20</f>
        <v>3.76182293429587E-005</v>
      </c>
      <c r="N201" s="77" t="n">
        <f aca="false">E201*Settings!$B$3</f>
        <v>5.01561704294687</v>
      </c>
      <c r="O201" s="77" t="n">
        <f aca="false">IF(E201&gt;0,(AF201-N201)/SQRT(E201*Settings!$B$3*(1-Settings!$B$3)),0)</f>
        <v>-0.00724991442090363</v>
      </c>
      <c r="P201" s="77" t="n">
        <f aca="false">MAX(0,AF201-N201)</f>
        <v>0</v>
      </c>
      <c r="Q201" s="51" t="n">
        <f aca="false">IF(E201&gt;=Settings!$B$4,(AF201+Settings!$B$7*Settings!$B$3)/(E201+Settings!$B$7),Settings!$B$3)</f>
        <v>0.0746989554221274</v>
      </c>
      <c r="R201" s="78" t="n">
        <f aca="false">PERCENTRANK($H$2:$H$1780,H201,6)</f>
        <v>0.9027</v>
      </c>
      <c r="S201" s="78" t="n">
        <f aca="false">PERCENTRANK($Q$2:$Q$1780,Q201,6)</f>
        <v>0.064117</v>
      </c>
      <c r="T201" s="78" t="n">
        <f aca="false">PERCENTRANK($F$2:$F$1780,F201,6)</f>
        <v>0.889764</v>
      </c>
      <c r="U201" s="79" t="n">
        <f aca="false">IF(F201&gt;0,ROUND((Settings!$B$8*T201+Settings!$B$9*R201+Settings!$B$10*S201)/SUM(Settings!$B$8:$B$10),10),0)</f>
        <v>0.6188603333</v>
      </c>
      <c r="V201" s="71" t="n">
        <f aca="false">IF(U201&gt;0,RANK(U201,$U$2:$U$1780)+COUNTIF($U$2:U201,U201)-1,"")</f>
        <v>200</v>
      </c>
      <c r="W201" s="71" t="str">
        <f aca="false">IF(V201="","",IF(V201&lt;=Settings!$B$11,"1 - Fix first",IF(V201&lt;=Settings!$B$12,"2 - Review","3 - Monitor")))</f>
        <v>3 - Monitor</v>
      </c>
      <c r="X201" s="71" t="str">
        <f aca="false">IF(AND(E201&gt;=Settings!$B$4,AF201&gt;=Settings!$B$5,O201&gt;=Settings!$B$6),"HIGH RATE","")</f>
        <v/>
      </c>
      <c r="Y201" s="71" t="n">
        <f aca="false">IF(F201&gt;0,RANK(F201,$F$2:$F$1780)+COUNTIF($F$2:F201,F201)-1,"")</f>
        <v>193</v>
      </c>
      <c r="Z201" s="71" t="n">
        <f aca="false">IF(H201&gt;0,RANK(H201,$H$2:$H$1780)+COUNTIF($H$2:H201,H201)-1,"")</f>
        <v>174</v>
      </c>
      <c r="AA201" s="71" t="n">
        <f aca="false">IF(AC201="","",RANK(AC201,$AC$2:$AC$1780)+COUNTIF($AC$2:AC201,AC201)-1)</f>
        <v>116</v>
      </c>
      <c r="AB201" s="71" t="str">
        <f aca="false">IF(AD201="","",RANK(AD201,$AD$2:$AD$1780)+COUNTIF($AD$2:AD201,AD201)-1)</f>
        <v/>
      </c>
      <c r="AC201" s="71" t="n">
        <f aca="false">IF(AND(AF201&gt;0,E201&gt;=Settings!$B$4),ROUND(J201,10),"")</f>
        <v>0.0746268657</v>
      </c>
      <c r="AD201" s="71" t="str">
        <f aca="false">IF(X201="HIGH RATE",ROUND(O201,10),"")</f>
        <v/>
      </c>
      <c r="AE201" s="71" t="s">
        <v>59</v>
      </c>
      <c r="AF201" s="73" t="n">
        <f aca="false">SUMIFS(Detail!$L$2:$L$9168,Detail!$C$2:$C$9168,$A201)</f>
        <v>5</v>
      </c>
      <c r="AG201" s="74" t="n">
        <f aca="false">SUMIFS(Detail!$N$2:$N$9168,Detail!$C$2:$C$9168,$A201)</f>
        <v>484.57</v>
      </c>
    </row>
    <row r="202" customFormat="false" ht="15" hidden="false" customHeight="false" outlineLevel="0" collapsed="false">
      <c r="A202" s="71" t="s">
        <v>1069</v>
      </c>
      <c r="B202" s="71" t="s">
        <v>2663</v>
      </c>
      <c r="C202" s="71" t="s">
        <v>256</v>
      </c>
      <c r="D202" s="71" t="str">
        <f aca="false">IFERROR(INDEX('Brand Map'!$B$4:$B$125,MATCH(C202,'Brand Map'!$A$4:$A$125,0)),"Other")</f>
        <v>AUCH</v>
      </c>
      <c r="E202" s="73" t="n">
        <f aca="false">SUMIFS(Detail!$K$2:$K$9168,Detail!$C$2:$C$9168,$A202)</f>
        <v>23</v>
      </c>
      <c r="F202" s="73" t="n">
        <f aca="false">SUMIFS(Detail!$E$2:$E$9168,Detail!$C$2:$C$9168,$A202)</f>
        <v>6</v>
      </c>
      <c r="G202" s="74" t="n">
        <f aca="false">SUMIFS(Detail!$M$2:$M$9168,Detail!$C$2:$C$9168,$A202)</f>
        <v>1281.67</v>
      </c>
      <c r="H202" s="74" t="n">
        <f aca="false">SUMIFS(Detail!$D$2:$D$9168,Detail!$C$2:$C$9168,$A202)</f>
        <v>395.11</v>
      </c>
      <c r="I202" s="74" t="n">
        <v>6801.73</v>
      </c>
      <c r="J202" s="51" t="n">
        <f aca="false">IF(E202&gt;0,AF202/E202,0)</f>
        <v>0.0434782608695652</v>
      </c>
      <c r="K202" s="51" t="n">
        <f aca="false">IF(G202&gt;0,AG202/G202,0)</f>
        <v>0.0379582887950877</v>
      </c>
      <c r="L202" s="75" t="n">
        <f aca="false">H202/Settings!$B$16</f>
        <v>0.000789637784268903</v>
      </c>
      <c r="M202" s="76" t="n">
        <f aca="false">H202/Settings!$B$20</f>
        <v>3.06732538037774E-005</v>
      </c>
      <c r="N202" s="77" t="n">
        <f aca="false">E202*Settings!$B$3</f>
        <v>1.72177898489221</v>
      </c>
      <c r="O202" s="77" t="n">
        <f aca="false">IF(E202&gt;0,(AF202-N202)/SQRT(E202*Settings!$B$3*(1-Settings!$B$3)),0)</f>
        <v>-0.571889064236224</v>
      </c>
      <c r="P202" s="77" t="n">
        <f aca="false">MAX(0,AF202-N202)</f>
        <v>0</v>
      </c>
      <c r="Q202" s="51" t="n">
        <f aca="false">IF(E202&gt;=Settings!$B$4,(AF202+Settings!$B$7*Settings!$B$3)/(E202+Settings!$B$7),Settings!$B$3)</f>
        <v>0.0748599558648786</v>
      </c>
      <c r="R202" s="78" t="n">
        <f aca="false">PERCENTRANK($H$2:$H$1780,H202,6)</f>
        <v>0.888639</v>
      </c>
      <c r="S202" s="78" t="n">
        <f aca="false">PERCENTRANK($Q$2:$Q$1780,Q202,6)</f>
        <v>0.0646794</v>
      </c>
      <c r="T202" s="78" t="n">
        <f aca="false">PERCENTRANK($F$2:$F$1780,F202,6)</f>
        <v>0.898763</v>
      </c>
      <c r="U202" s="79" t="n">
        <f aca="false">IF(F202&gt;0,ROUND((Settings!$B$8*T202+Settings!$B$9*R202+Settings!$B$10*S202)/SUM(Settings!$B$8:$B$10),10),0)</f>
        <v>0.6173604667</v>
      </c>
      <c r="V202" s="71" t="n">
        <f aca="false">IF(U202&gt;0,RANK(U202,$U$2:$U$1780)+COUNTIF($U$2:U202,U202)-1,"")</f>
        <v>201</v>
      </c>
      <c r="W202" s="71" t="str">
        <f aca="false">IF(V202="","",IF(V202&lt;=Settings!$B$11,"1 - Fix first",IF(V202&lt;=Settings!$B$12,"2 - Review","3 - Monitor")))</f>
        <v>3 - Monitor</v>
      </c>
      <c r="X202" s="71" t="str">
        <f aca="false">IF(AND(E202&gt;=Settings!$B$4,AF202&gt;=Settings!$B$5,O202&gt;=Settings!$B$6),"HIGH RATE","")</f>
        <v/>
      </c>
      <c r="Y202" s="71" t="n">
        <f aca="false">IF(F202&gt;0,RANK(F202,$F$2:$F$1780)+COUNTIF($F$2:F202,F202)-1,"")</f>
        <v>177</v>
      </c>
      <c r="Z202" s="71" t="n">
        <f aca="false">IF(H202&gt;0,RANK(H202,$H$2:$H$1780)+COUNTIF($H$2:H202,H202)-1,"")</f>
        <v>199</v>
      </c>
      <c r="AA202" s="71" t="str">
        <f aca="false">IF(AC202="","",RANK(AC202,$AC$2:$AC$1780)+COUNTIF($AC$2:AC202,AC202)-1)</f>
        <v/>
      </c>
      <c r="AB202" s="71" t="str">
        <f aca="false">IF(AD202="","",RANK(AD202,$AD$2:$AD$1780)+COUNTIF($AD$2:AD202,AD202)-1)</f>
        <v/>
      </c>
      <c r="AC202" s="71" t="str">
        <f aca="false">IF(AND(AF202&gt;0,E202&gt;=Settings!$B$4),ROUND(J202,10),"")</f>
        <v/>
      </c>
      <c r="AD202" s="71" t="str">
        <f aca="false">IF(X202="HIGH RATE",ROUND(O202,10),"")</f>
        <v/>
      </c>
      <c r="AE202" s="71" t="s">
        <v>60</v>
      </c>
      <c r="AF202" s="73" t="n">
        <f aca="false">SUMIFS(Detail!$L$2:$L$9168,Detail!$C$2:$C$9168,$A202)</f>
        <v>1</v>
      </c>
      <c r="AG202" s="74" t="n">
        <f aca="false">SUMIFS(Detail!$N$2:$N$9168,Detail!$C$2:$C$9168,$A202)</f>
        <v>48.65</v>
      </c>
    </row>
    <row r="203" customFormat="false" ht="15" hidden="false" customHeight="false" outlineLevel="0" collapsed="false">
      <c r="A203" s="71" t="s">
        <v>1138</v>
      </c>
      <c r="B203" s="71" t="s">
        <v>2664</v>
      </c>
      <c r="C203" s="71" t="s">
        <v>298</v>
      </c>
      <c r="D203" s="71" t="str">
        <f aca="false">IFERROR(INDEX('Brand Map'!$B$4:$B$125,MATCH(C203,'Brand Map'!$A$4:$A$125,0)),"Other")</f>
        <v>FBAU</v>
      </c>
      <c r="E203" s="73" t="n">
        <f aca="false">SUMIFS(Detail!$K$2:$K$9168,Detail!$C$2:$C$9168,$A203)</f>
        <v>131</v>
      </c>
      <c r="F203" s="73" t="n">
        <f aca="false">SUMIFS(Detail!$E$2:$E$9168,Detail!$C$2:$C$9168,$A203)</f>
        <v>8</v>
      </c>
      <c r="G203" s="74" t="n">
        <f aca="false">SUMIFS(Detail!$M$2:$M$9168,Detail!$C$2:$C$9168,$A203)</f>
        <v>8474.98</v>
      </c>
      <c r="H203" s="74" t="n">
        <f aca="false">SUMIFS(Detail!$D$2:$D$9168,Detail!$C$2:$C$9168,$A203)</f>
        <v>468.31</v>
      </c>
      <c r="I203" s="74" t="n">
        <v>18161.58</v>
      </c>
      <c r="J203" s="51" t="n">
        <f aca="false">IF(E203&gt;0,AF203/E203,0)</f>
        <v>0.0610687022900763</v>
      </c>
      <c r="K203" s="51" t="n">
        <f aca="false">IF(G203&gt;0,AG203/G203,0)</f>
        <v>0.0552579475113806</v>
      </c>
      <c r="L203" s="75" t="n">
        <f aca="false">H203/Settings!$B$16</f>
        <v>0.000935929920151274</v>
      </c>
      <c r="M203" s="76" t="n">
        <f aca="false">H203/Settings!$B$20</f>
        <v>3.63559299659512E-005</v>
      </c>
      <c r="N203" s="77" t="n">
        <f aca="false">E203*Settings!$B$3</f>
        <v>9.8066542182991</v>
      </c>
      <c r="O203" s="77" t="n">
        <f aca="false">IF(E203&gt;0,(AF203-N203)/SQRT(E203*Settings!$B$3*(1-Settings!$B$3)),0)</f>
        <v>-0.599806086534748</v>
      </c>
      <c r="P203" s="77" t="n">
        <f aca="false">MAX(0,AF203-N203)</f>
        <v>0</v>
      </c>
      <c r="Q203" s="51" t="n">
        <f aca="false">IF(E203&gt;=Settings!$B$4,(AF203+Settings!$B$7*Settings!$B$3)/(E203+Settings!$B$7),Settings!$B$3)</f>
        <v>0.0636385010928345</v>
      </c>
      <c r="R203" s="78" t="n">
        <f aca="false">PERCENTRANK($H$2:$H$1780,H203,6)</f>
        <v>0.899325</v>
      </c>
      <c r="S203" s="78" t="n">
        <f aca="false">PERCENTRANK($Q$2:$Q$1780,Q203,6)</f>
        <v>0.0388076</v>
      </c>
      <c r="T203" s="78" t="n">
        <f aca="false">PERCENTRANK($F$2:$F$1780,F203,6)</f>
        <v>0.912823</v>
      </c>
      <c r="U203" s="79" t="n">
        <f aca="false">IF(F203&gt;0,ROUND((Settings!$B$8*T203+Settings!$B$9*R203+Settings!$B$10*S203)/SUM(Settings!$B$8:$B$10),10),0)</f>
        <v>0.6169852</v>
      </c>
      <c r="V203" s="71" t="n">
        <f aca="false">IF(U203&gt;0,RANK(U203,$U$2:$U$1780)+COUNTIF($U$2:U203,U203)-1,"")</f>
        <v>202</v>
      </c>
      <c r="W203" s="71" t="str">
        <f aca="false">IF(V203="","",IF(V203&lt;=Settings!$B$11,"1 - Fix first",IF(V203&lt;=Settings!$B$12,"2 - Review","3 - Monitor")))</f>
        <v>3 - Monitor</v>
      </c>
      <c r="X203" s="71" t="str">
        <f aca="false">IF(AND(E203&gt;=Settings!$B$4,AF203&gt;=Settings!$B$5,O203&gt;=Settings!$B$6),"HIGH RATE","")</f>
        <v/>
      </c>
      <c r="Y203" s="71" t="n">
        <f aca="false">IF(F203&gt;0,RANK(F203,$F$2:$F$1780)+COUNTIF($F$2:F203,F203)-1,"")</f>
        <v>155</v>
      </c>
      <c r="Z203" s="71" t="n">
        <f aca="false">IF(H203&gt;0,RANK(H203,$H$2:$H$1780)+COUNTIF($H$2:H203,H203)-1,"")</f>
        <v>180</v>
      </c>
      <c r="AA203" s="71" t="n">
        <f aca="false">IF(AC203="","",RANK(AC203,$AC$2:$AC$1780)+COUNTIF($AC$2:AC203,AC203)-1)</f>
        <v>159</v>
      </c>
      <c r="AB203" s="71" t="str">
        <f aca="false">IF(AD203="","",RANK(AD203,$AD$2:$AD$1780)+COUNTIF($AD$2:AD203,AD203)-1)</f>
        <v/>
      </c>
      <c r="AC203" s="71" t="n">
        <f aca="false">IF(AND(AF203&gt;0,E203&gt;=Settings!$B$4),ROUND(J203,10),"")</f>
        <v>0.0610687023</v>
      </c>
      <c r="AD203" s="71" t="str">
        <f aca="false">IF(X203="HIGH RATE",ROUND(O203,10),"")</f>
        <v/>
      </c>
      <c r="AE203" s="71" t="s">
        <v>59</v>
      </c>
      <c r="AF203" s="73" t="n">
        <f aca="false">SUMIFS(Detail!$L$2:$L$9168,Detail!$C$2:$C$9168,$A203)</f>
        <v>8</v>
      </c>
      <c r="AG203" s="74" t="n">
        <f aca="false">SUMIFS(Detail!$N$2:$N$9168,Detail!$C$2:$C$9168,$A203)</f>
        <v>468.31</v>
      </c>
    </row>
    <row r="204" customFormat="false" ht="15" hidden="false" customHeight="false" outlineLevel="0" collapsed="false">
      <c r="A204" s="71" t="s">
        <v>964</v>
      </c>
      <c r="B204" s="71" t="s">
        <v>2665</v>
      </c>
      <c r="C204" s="71" t="s">
        <v>213</v>
      </c>
      <c r="D204" s="71" t="str">
        <f aca="false">IFERROR(INDEX('Brand Map'!$B$4:$B$125,MATCH(C204,'Brand Map'!$A$4:$A$125,0)),"Other")</f>
        <v>AU</v>
      </c>
      <c r="E204" s="73" t="n">
        <f aca="false">SUMIFS(Detail!$K$2:$K$9168,Detail!$C$2:$C$9168,$A204)</f>
        <v>17</v>
      </c>
      <c r="F204" s="73" t="n">
        <f aca="false">SUMIFS(Detail!$E$2:$E$9168,Detail!$C$2:$C$9168,$A204)</f>
        <v>4</v>
      </c>
      <c r="G204" s="74" t="n">
        <f aca="false">SUMIFS(Detail!$M$2:$M$9168,Detail!$C$2:$C$9168,$A204)</f>
        <v>2359.75</v>
      </c>
      <c r="H204" s="74" t="n">
        <f aca="false">SUMIFS(Detail!$D$2:$D$9168,Detail!$C$2:$C$9168,$A204)</f>
        <v>595.63</v>
      </c>
      <c r="I204" s="74" t="n">
        <v>7032.64</v>
      </c>
      <c r="J204" s="51" t="n">
        <f aca="false">IF(E204&gt;0,AF204/E204,0)</f>
        <v>0.117647058823529</v>
      </c>
      <c r="K204" s="51" t="n">
        <f aca="false">IF(G204&gt;0,AG204/G204,0)</f>
        <v>0.128916198749868</v>
      </c>
      <c r="L204" s="75" t="n">
        <f aca="false">H204/Settings!$B$16</f>
        <v>0.00119038230731717</v>
      </c>
      <c r="M204" s="76" t="n">
        <f aca="false">H204/Settings!$B$20</f>
        <v>4.62400601431093E-005</v>
      </c>
      <c r="N204" s="77" t="n">
        <f aca="false">E204*Settings!$B$3</f>
        <v>1.27261924970294</v>
      </c>
      <c r="O204" s="77" t="n">
        <f aca="false">IF(E204&gt;0,(AF204-N204)/SQRT(E204*Settings!$B$3*(1-Settings!$B$3)),0)</f>
        <v>0.670361122798413</v>
      </c>
      <c r="P204" s="77" t="n">
        <f aca="false">MAX(0,AF204-N204)</f>
        <v>0.727380750297063</v>
      </c>
      <c r="Q204" s="51" t="n">
        <f aca="false">IF(E204&gt;=Settings!$B$4,(AF204+Settings!$B$7*Settings!$B$3)/(E204+Settings!$B$7),Settings!$B$3)</f>
        <v>0.0748599558648786</v>
      </c>
      <c r="R204" s="78" t="n">
        <f aca="false">PERCENTRANK($H$2:$H$1780,H204,6)</f>
        <v>0.913386</v>
      </c>
      <c r="S204" s="78" t="n">
        <f aca="false">PERCENTRANK($Q$2:$Q$1780,Q204,6)</f>
        <v>0.0646794</v>
      </c>
      <c r="T204" s="78" t="n">
        <f aca="false">PERCENTRANK($F$2:$F$1780,F204,6)</f>
        <v>0.871766</v>
      </c>
      <c r="U204" s="79" t="n">
        <f aca="false">IF(F204&gt;0,ROUND((Settings!$B$8*T204+Settings!$B$9*R204+Settings!$B$10*S204)/SUM(Settings!$B$8:$B$10),10),0)</f>
        <v>0.6166104667</v>
      </c>
      <c r="V204" s="71" t="n">
        <f aca="false">IF(U204&gt;0,RANK(U204,$U$2:$U$1780)+COUNTIF($U$2:U204,U204)-1,"")</f>
        <v>203</v>
      </c>
      <c r="W204" s="71" t="str">
        <f aca="false">IF(V204="","",IF(V204&lt;=Settings!$B$11,"1 - Fix first",IF(V204&lt;=Settings!$B$12,"2 - Review","3 - Monitor")))</f>
        <v>3 - Monitor</v>
      </c>
      <c r="X204" s="71" t="str">
        <f aca="false">IF(AND(E204&gt;=Settings!$B$4,AF204&gt;=Settings!$B$5,O204&gt;=Settings!$B$6),"HIGH RATE","")</f>
        <v/>
      </c>
      <c r="Y204" s="71" t="n">
        <f aca="false">IF(F204&gt;0,RANK(F204,$F$2:$F$1780)+COUNTIF($F$2:F204,F204)-1,"")</f>
        <v>214</v>
      </c>
      <c r="Z204" s="71" t="n">
        <f aca="false">IF(H204&gt;0,RANK(H204,$H$2:$H$1780)+COUNTIF($H$2:H204,H204)-1,"")</f>
        <v>155</v>
      </c>
      <c r="AA204" s="71" t="str">
        <f aca="false">IF(AC204="","",RANK(AC204,$AC$2:$AC$1780)+COUNTIF($AC$2:AC204,AC204)-1)</f>
        <v/>
      </c>
      <c r="AB204" s="71" t="str">
        <f aca="false">IF(AD204="","",RANK(AD204,$AD$2:$AD$1780)+COUNTIF($AD$2:AD204,AD204)-1)</f>
        <v/>
      </c>
      <c r="AC204" s="71" t="str">
        <f aca="false">IF(AND(AF204&gt;0,E204&gt;=Settings!$B$4),ROUND(J204,10),"")</f>
        <v/>
      </c>
      <c r="AD204" s="71" t="str">
        <f aca="false">IF(X204="HIGH RATE",ROUND(O204,10),"")</f>
        <v/>
      </c>
      <c r="AE204" s="71" t="s">
        <v>61</v>
      </c>
      <c r="AF204" s="73" t="n">
        <f aca="false">SUMIFS(Detail!$L$2:$L$9168,Detail!$C$2:$C$9168,$A204)</f>
        <v>2</v>
      </c>
      <c r="AG204" s="74" t="n">
        <f aca="false">SUMIFS(Detail!$N$2:$N$9168,Detail!$C$2:$C$9168,$A204)</f>
        <v>304.21</v>
      </c>
    </row>
    <row r="205" customFormat="false" ht="15" hidden="false" customHeight="false" outlineLevel="0" collapsed="false">
      <c r="A205" s="71" t="s">
        <v>1304</v>
      </c>
      <c r="B205" s="71" t="s">
        <v>2666</v>
      </c>
      <c r="C205" s="71" t="s">
        <v>213</v>
      </c>
      <c r="D205" s="71" t="str">
        <f aca="false">IFERROR(INDEX('Brand Map'!$B$4:$B$125,MATCH(C205,'Brand Map'!$A$4:$A$125,0)),"Other")</f>
        <v>AU</v>
      </c>
      <c r="E205" s="73" t="n">
        <f aca="false">SUMIFS(Detail!$K$2:$K$9168,Detail!$C$2:$C$9168,$A205)</f>
        <v>9</v>
      </c>
      <c r="F205" s="73" t="n">
        <f aca="false">SUMIFS(Detail!$E$2:$E$9168,Detail!$C$2:$C$9168,$A205)</f>
        <v>3</v>
      </c>
      <c r="G205" s="74" t="n">
        <f aca="false">SUMIFS(Detail!$M$2:$M$9168,Detail!$C$2:$C$9168,$A205)</f>
        <v>2535.95</v>
      </c>
      <c r="H205" s="74" t="n">
        <f aca="false">SUMIFS(Detail!$D$2:$D$9168,Detail!$C$2:$C$9168,$A205)</f>
        <v>882.16</v>
      </c>
      <c r="I205" s="74" t="n">
        <v>7851.95</v>
      </c>
      <c r="J205" s="51" t="n">
        <f aca="false">IF(E205&gt;0,AF205/E205,0)</f>
        <v>0.222222222222222</v>
      </c>
      <c r="K205" s="51" t="n">
        <f aca="false">IF(G205&gt;0,AG205/G205,0)</f>
        <v>0.23656223505984</v>
      </c>
      <c r="L205" s="75" t="n">
        <f aca="false">H205/Settings!$B$16</f>
        <v>0.00176302009002722</v>
      </c>
      <c r="M205" s="76" t="n">
        <f aca="false">H205/Settings!$B$20</f>
        <v>6.84840109729955E-005</v>
      </c>
      <c r="N205" s="77" t="n">
        <f aca="false">E205*Settings!$B$3</f>
        <v>0.673739602783908</v>
      </c>
      <c r="O205" s="77" t="n">
        <f aca="false">IF(E205&gt;0,(AF205-N205)/SQRT(E205*Settings!$B$3*(1-Settings!$B$3)),0)</f>
        <v>1.67988295572453</v>
      </c>
      <c r="P205" s="77" t="n">
        <f aca="false">MAX(0,AF205-N205)</f>
        <v>1.32626039721609</v>
      </c>
      <c r="Q205" s="51" t="n">
        <f aca="false">IF(E205&gt;=Settings!$B$4,(AF205+Settings!$B$7*Settings!$B$3)/(E205+Settings!$B$7),Settings!$B$3)</f>
        <v>0.0748599558648786</v>
      </c>
      <c r="R205" s="78" t="n">
        <f aca="false">PERCENTRANK($H$2:$H$1780,H205,6)</f>
        <v>0.936445</v>
      </c>
      <c r="S205" s="78" t="n">
        <f aca="false">PERCENTRANK($Q$2:$Q$1780,Q205,6)</f>
        <v>0.0646794</v>
      </c>
      <c r="T205" s="78" t="n">
        <f aca="false">PERCENTRANK($F$2:$F$1780,F205,6)</f>
        <v>0.84252</v>
      </c>
      <c r="U205" s="79" t="n">
        <f aca="false">IF(F205&gt;0,ROUND((Settings!$B$8*T205+Settings!$B$9*R205+Settings!$B$10*S205)/SUM(Settings!$B$8:$B$10),10),0)</f>
        <v>0.6145481333</v>
      </c>
      <c r="V205" s="71" t="n">
        <f aca="false">IF(U205&gt;0,RANK(U205,$U$2:$U$1780)+COUNTIF($U$2:U205,U205)-1,"")</f>
        <v>205</v>
      </c>
      <c r="W205" s="71" t="str">
        <f aca="false">IF(V205="","",IF(V205&lt;=Settings!$B$11,"1 - Fix first",IF(V205&lt;=Settings!$B$12,"2 - Review","3 - Monitor")))</f>
        <v>3 - Monitor</v>
      </c>
      <c r="X205" s="71" t="str">
        <f aca="false">IF(AND(E205&gt;=Settings!$B$4,AF205&gt;=Settings!$B$5,O205&gt;=Settings!$B$6),"HIGH RATE","")</f>
        <v/>
      </c>
      <c r="Y205" s="71" t="n">
        <f aca="false">IF(F205&gt;0,RANK(F205,$F$2:$F$1780)+COUNTIF($F$2:F205,F205)-1,"")</f>
        <v>234</v>
      </c>
      <c r="Z205" s="71" t="n">
        <f aca="false">IF(H205&gt;0,RANK(H205,$H$2:$H$1780)+COUNTIF($H$2:H205,H205)-1,"")</f>
        <v>114</v>
      </c>
      <c r="AA205" s="71" t="str">
        <f aca="false">IF(AC205="","",RANK(AC205,$AC$2:$AC$1780)+COUNTIF($AC$2:AC205,AC205)-1)</f>
        <v/>
      </c>
      <c r="AB205" s="71" t="str">
        <f aca="false">IF(AD205="","",RANK(AD205,$AD$2:$AD$1780)+COUNTIF($AD$2:AD205,AD205)-1)</f>
        <v/>
      </c>
      <c r="AC205" s="71" t="str">
        <f aca="false">IF(AND(AF205&gt;0,E205&gt;=Settings!$B$4),ROUND(J205,10),"")</f>
        <v/>
      </c>
      <c r="AD205" s="71" t="str">
        <f aca="false">IF(X205="HIGH RATE",ROUND(O205,10),"")</f>
        <v/>
      </c>
      <c r="AE205" s="71" t="s">
        <v>59</v>
      </c>
      <c r="AF205" s="73" t="n">
        <f aca="false">SUMIFS(Detail!$L$2:$L$9168,Detail!$C$2:$C$9168,$A205)</f>
        <v>2</v>
      </c>
      <c r="AG205" s="74" t="n">
        <f aca="false">SUMIFS(Detail!$N$2:$N$9168,Detail!$C$2:$C$9168,$A205)</f>
        <v>599.91</v>
      </c>
    </row>
    <row r="206" customFormat="false" ht="15" hidden="false" customHeight="false" outlineLevel="0" collapsed="false">
      <c r="A206" s="71" t="s">
        <v>593</v>
      </c>
      <c r="B206" s="71" t="s">
        <v>594</v>
      </c>
      <c r="C206" s="71" t="s">
        <v>319</v>
      </c>
      <c r="D206" s="71" t="str">
        <f aca="false">IFERROR(INDEX('Brand Map'!$B$4:$B$125,MATCH(C206,'Brand Map'!$A$4:$A$125,0)),"Other")</f>
        <v>HF</v>
      </c>
      <c r="E206" s="73" t="n">
        <f aca="false">SUMIFS(Detail!$K$2:$K$9168,Detail!$C$2:$C$9168,$A206)</f>
        <v>143</v>
      </c>
      <c r="F206" s="73" t="n">
        <f aca="false">SUMIFS(Detail!$E$2:$E$9168,Detail!$C$2:$C$9168,$A206)</f>
        <v>8</v>
      </c>
      <c r="G206" s="74" t="n">
        <f aca="false">SUMIFS(Detail!$M$2:$M$9168,Detail!$C$2:$C$9168,$A206)</f>
        <v>11611.72</v>
      </c>
      <c r="H206" s="74" t="n">
        <f aca="false">SUMIFS(Detail!$D$2:$D$9168,Detail!$C$2:$C$9168,$A206)</f>
        <v>709.45</v>
      </c>
      <c r="I206" s="74" t="n">
        <v>43538.83</v>
      </c>
      <c r="J206" s="51" t="n">
        <f aca="false">IF(E206&gt;0,AF206/E206,0)</f>
        <v>0.034965034965035</v>
      </c>
      <c r="K206" s="51" t="n">
        <f aca="false">IF(G206&gt;0,AG206/G206,0)</f>
        <v>0.0340371624531077</v>
      </c>
      <c r="L206" s="75" t="n">
        <f aca="false">H206/Settings!$B$16</f>
        <v>0.00141785458745558</v>
      </c>
      <c r="M206" s="76" t="n">
        <f aca="false">H206/Settings!$B$20</f>
        <v>5.50761557821616E-005</v>
      </c>
      <c r="N206" s="77" t="n">
        <f aca="false">E206*Settings!$B$3</f>
        <v>10.7049736886776</v>
      </c>
      <c r="O206" s="77" t="n">
        <f aca="false">IF(E206&gt;0,(AF206-N206)/SQRT(E206*Settings!$B$3*(1-Settings!$B$3)),0)</f>
        <v>-1.81283010156839</v>
      </c>
      <c r="P206" s="77" t="n">
        <f aca="false">MAX(0,AF206-N206)</f>
        <v>0</v>
      </c>
      <c r="Q206" s="51" t="n">
        <f aca="false">IF(E206&gt;=Settings!$B$4,(AF206+Settings!$B$7*Settings!$B$3)/(E206+Settings!$B$7),Settings!$B$3)</f>
        <v>0.0418832293407304</v>
      </c>
      <c r="R206" s="78" t="n">
        <f aca="false">PERCENTRANK($H$2:$H$1780,H206,6)</f>
        <v>0.922385</v>
      </c>
      <c r="S206" s="78" t="n">
        <f aca="false">PERCENTRANK($Q$2:$Q$1780,Q206,6)</f>
        <v>0.00843645</v>
      </c>
      <c r="T206" s="78" t="n">
        <f aca="false">PERCENTRANK($F$2:$F$1780,F206,6)</f>
        <v>0.912823</v>
      </c>
      <c r="U206" s="79" t="n">
        <f aca="false">IF(F206&gt;0,ROUND((Settings!$B$8*T206+Settings!$B$9*R206+Settings!$B$10*S206)/SUM(Settings!$B$8:$B$10),10),0)</f>
        <v>0.61454815</v>
      </c>
      <c r="V206" s="71" t="n">
        <f aca="false">IF(U206&gt;0,RANK(U206,$U$2:$U$1780)+COUNTIF($U$2:U206,U206)-1,"")</f>
        <v>204</v>
      </c>
      <c r="W206" s="71" t="str">
        <f aca="false">IF(V206="","",IF(V206&lt;=Settings!$B$11,"1 - Fix first",IF(V206&lt;=Settings!$B$12,"2 - Review","3 - Monitor")))</f>
        <v>3 - Monitor</v>
      </c>
      <c r="X206" s="71" t="str">
        <f aca="false">IF(AND(E206&gt;=Settings!$B$4,AF206&gt;=Settings!$B$5,O206&gt;=Settings!$B$6),"HIGH RATE","")</f>
        <v/>
      </c>
      <c r="Y206" s="71" t="n">
        <f aca="false">IF(F206&gt;0,RANK(F206,$F$2:$F$1780)+COUNTIF($F$2:F206,F206)-1,"")</f>
        <v>156</v>
      </c>
      <c r="Z206" s="71" t="n">
        <f aca="false">IF(H206&gt;0,RANK(H206,$H$2:$H$1780)+COUNTIF($H$2:H206,H206)-1,"")</f>
        <v>139</v>
      </c>
      <c r="AA206" s="71" t="n">
        <f aca="false">IF(AC206="","",RANK(AC206,$AC$2:$AC$1780)+COUNTIF($AC$2:AC206,AC206)-1)</f>
        <v>201</v>
      </c>
      <c r="AB206" s="71" t="str">
        <f aca="false">IF(AD206="","",RANK(AD206,$AD$2:$AD$1780)+COUNTIF($AD$2:AD206,AD206)-1)</f>
        <v/>
      </c>
      <c r="AC206" s="71" t="n">
        <f aca="false">IF(AND(AF206&gt;0,E206&gt;=Settings!$B$4),ROUND(J206,10),"")</f>
        <v>0.034965035</v>
      </c>
      <c r="AD206" s="71" t="str">
        <f aca="false">IF(X206="HIGH RATE",ROUND(O206,10),"")</f>
        <v/>
      </c>
      <c r="AE206" s="71" t="s">
        <v>61</v>
      </c>
      <c r="AF206" s="73" t="n">
        <f aca="false">SUMIFS(Detail!$L$2:$L$9168,Detail!$C$2:$C$9168,$A206)</f>
        <v>5</v>
      </c>
      <c r="AG206" s="74" t="n">
        <f aca="false">SUMIFS(Detail!$N$2:$N$9168,Detail!$C$2:$C$9168,$A206)</f>
        <v>395.23</v>
      </c>
    </row>
    <row r="207" customFormat="false" ht="15" hidden="false" customHeight="false" outlineLevel="0" collapsed="false">
      <c r="A207" s="71" t="s">
        <v>1182</v>
      </c>
      <c r="B207" s="71" t="s">
        <v>2667</v>
      </c>
      <c r="C207" s="71" t="s">
        <v>213</v>
      </c>
      <c r="D207" s="71" t="str">
        <f aca="false">IFERROR(INDEX('Brand Map'!$B$4:$B$125,MATCH(C207,'Brand Map'!$A$4:$A$125,0)),"Other")</f>
        <v>AU</v>
      </c>
      <c r="E207" s="73" t="n">
        <f aca="false">SUMIFS(Detail!$K$2:$K$9168,Detail!$C$2:$C$9168,$A207)</f>
        <v>16</v>
      </c>
      <c r="F207" s="73" t="n">
        <f aca="false">SUMIFS(Detail!$E$2:$E$9168,Detail!$C$2:$C$9168,$A207)</f>
        <v>5</v>
      </c>
      <c r="G207" s="74" t="n">
        <f aca="false">SUMIFS(Detail!$M$2:$M$9168,Detail!$C$2:$C$9168,$A207)</f>
        <v>1338.44</v>
      </c>
      <c r="H207" s="74" t="n">
        <f aca="false">SUMIFS(Detail!$D$2:$D$9168,Detail!$C$2:$C$9168,$A207)</f>
        <v>372.98</v>
      </c>
      <c r="I207" s="74" t="n">
        <v>4530.09</v>
      </c>
      <c r="J207" s="51" t="n">
        <f aca="false">IF(E207&gt;0,AF207/E207,0)</f>
        <v>0.125</v>
      </c>
      <c r="K207" s="51" t="n">
        <f aca="false">IF(G207&gt;0,AG207/G207,0)</f>
        <v>0.134948148590897</v>
      </c>
      <c r="L207" s="75" t="n">
        <f aca="false">H207/Settings!$B$16</f>
        <v>0.00074541039400829</v>
      </c>
      <c r="M207" s="76" t="n">
        <f aca="false">H207/Settings!$B$20</f>
        <v>2.89552534831639E-005</v>
      </c>
      <c r="N207" s="77" t="n">
        <f aca="false">E207*Settings!$B$3</f>
        <v>1.19775929383806</v>
      </c>
      <c r="O207" s="77" t="n">
        <f aca="false">IF(E207&gt;0,(AF207-N207)/SQRT(E207*Settings!$B$3*(1-Settings!$B$3)),0)</f>
        <v>0.76210740260663</v>
      </c>
      <c r="P207" s="77" t="n">
        <f aca="false">MAX(0,AF207-N207)</f>
        <v>0.802240706161942</v>
      </c>
      <c r="Q207" s="51" t="n">
        <f aca="false">IF(E207&gt;=Settings!$B$4,(AF207+Settings!$B$7*Settings!$B$3)/(E207+Settings!$B$7),Settings!$B$3)</f>
        <v>0.0748599558648786</v>
      </c>
      <c r="R207" s="78" t="n">
        <f aca="false">PERCENTRANK($H$2:$H$1780,H207,6)</f>
        <v>0.883577</v>
      </c>
      <c r="S207" s="78" t="n">
        <f aca="false">PERCENTRANK($Q$2:$Q$1780,Q207,6)</f>
        <v>0.0646794</v>
      </c>
      <c r="T207" s="78" t="n">
        <f aca="false">PERCENTRANK($F$2:$F$1780,F207,6)</f>
        <v>0.889764</v>
      </c>
      <c r="U207" s="79" t="n">
        <f aca="false">IF(F207&gt;0,ROUND((Settings!$B$8*T207+Settings!$B$9*R207+Settings!$B$10*S207)/SUM(Settings!$B$8:$B$10),10),0)</f>
        <v>0.6126734667</v>
      </c>
      <c r="V207" s="71" t="n">
        <f aca="false">IF(U207&gt;0,RANK(U207,$U$2:$U$1780)+COUNTIF($U$2:U207,U207)-1,"")</f>
        <v>206</v>
      </c>
      <c r="W207" s="71" t="str">
        <f aca="false">IF(V207="","",IF(V207&lt;=Settings!$B$11,"1 - Fix first",IF(V207&lt;=Settings!$B$12,"2 - Review","3 - Monitor")))</f>
        <v>3 - Monitor</v>
      </c>
      <c r="X207" s="71" t="str">
        <f aca="false">IF(AND(E207&gt;=Settings!$B$4,AF207&gt;=Settings!$B$5,O207&gt;=Settings!$B$6),"HIGH RATE","")</f>
        <v/>
      </c>
      <c r="Y207" s="71" t="n">
        <f aca="false">IF(F207&gt;0,RANK(F207,$F$2:$F$1780)+COUNTIF($F$2:F207,F207)-1,"")</f>
        <v>194</v>
      </c>
      <c r="Z207" s="71" t="n">
        <f aca="false">IF(H207&gt;0,RANK(H207,$H$2:$H$1780)+COUNTIF($H$2:H207,H207)-1,"")</f>
        <v>208</v>
      </c>
      <c r="AA207" s="71" t="str">
        <f aca="false">IF(AC207="","",RANK(AC207,$AC$2:$AC$1780)+COUNTIF($AC$2:AC207,AC207)-1)</f>
        <v/>
      </c>
      <c r="AB207" s="71" t="str">
        <f aca="false">IF(AD207="","",RANK(AD207,$AD$2:$AD$1780)+COUNTIF($AD$2:AD207,AD207)-1)</f>
        <v/>
      </c>
      <c r="AC207" s="71" t="str">
        <f aca="false">IF(AND(AF207&gt;0,E207&gt;=Settings!$B$4),ROUND(J207,10),"")</f>
        <v/>
      </c>
      <c r="AD207" s="71" t="str">
        <f aca="false">IF(X207="HIGH RATE",ROUND(O207,10),"")</f>
        <v/>
      </c>
      <c r="AE207" s="71" t="s">
        <v>61</v>
      </c>
      <c r="AF207" s="73" t="n">
        <f aca="false">SUMIFS(Detail!$L$2:$L$9168,Detail!$C$2:$C$9168,$A207)</f>
        <v>2</v>
      </c>
      <c r="AG207" s="74" t="n">
        <f aca="false">SUMIFS(Detail!$N$2:$N$9168,Detail!$C$2:$C$9168,$A207)</f>
        <v>180.62</v>
      </c>
    </row>
    <row r="208" customFormat="false" ht="15" hidden="false" customHeight="false" outlineLevel="0" collapsed="false">
      <c r="A208" s="71" t="s">
        <v>2209</v>
      </c>
      <c r="B208" s="71" t="s">
        <v>2634</v>
      </c>
      <c r="C208" s="71" t="s">
        <v>262</v>
      </c>
      <c r="D208" s="71" t="str">
        <f aca="false">IFERROR(INDEX('Brand Map'!$B$4:$B$125,MATCH(C208,'Brand Map'!$A$4:$A$125,0)),"Other")</f>
        <v>DCMJ</v>
      </c>
      <c r="E208" s="73" t="n">
        <f aca="false">SUMIFS(Detail!$K$2:$K$9168,Detail!$C$2:$C$9168,$A208)</f>
        <v>51</v>
      </c>
      <c r="F208" s="73" t="n">
        <f aca="false">SUMIFS(Detail!$E$2:$E$9168,Detail!$C$2:$C$9168,$A208)</f>
        <v>6</v>
      </c>
      <c r="G208" s="74" t="n">
        <f aca="false">SUMIFS(Detail!$M$2:$M$9168,Detail!$C$2:$C$9168,$A208)</f>
        <v>3890.27</v>
      </c>
      <c r="H208" s="74" t="n">
        <f aca="false">SUMIFS(Detail!$D$2:$D$9168,Detail!$C$2:$C$9168,$A208)</f>
        <v>429.28</v>
      </c>
      <c r="I208" s="74" t="n">
        <v>5390.44</v>
      </c>
      <c r="J208" s="51" t="n">
        <f aca="false">IF(E208&gt;0,AF208/E208,0)</f>
        <v>0.0588235294117647</v>
      </c>
      <c r="K208" s="51" t="n">
        <f aca="false">IF(G208&gt;0,AG208/G208,0)</f>
        <v>0.0517316278818694</v>
      </c>
      <c r="L208" s="75" t="n">
        <f aca="false">H208/Settings!$B$16</f>
        <v>0.000857927432945141</v>
      </c>
      <c r="M208" s="76" t="n">
        <f aca="false">H208/Settings!$B$20</f>
        <v>3.33259456680053E-005</v>
      </c>
      <c r="N208" s="77" t="n">
        <f aca="false">E208*Settings!$B$3</f>
        <v>3.81785774910881</v>
      </c>
      <c r="O208" s="77" t="n">
        <f aca="false">IF(E208&gt;0,(AF208-N208)/SQRT(E208*Settings!$B$3*(1-Settings!$B$3)),0)</f>
        <v>-0.435175224203937</v>
      </c>
      <c r="P208" s="77" t="n">
        <f aca="false">MAX(0,AF208-N208)</f>
        <v>0</v>
      </c>
      <c r="Q208" s="51" t="n">
        <f aca="false">IF(E208&gt;=Settings!$B$4,(AF208+Settings!$B$7*Settings!$B$3)/(E208+Settings!$B$7),Settings!$B$3)</f>
        <v>0.0647629466166217</v>
      </c>
      <c r="R208" s="78" t="n">
        <f aca="false">PERCENTRANK($H$2:$H$1780,H208,6)</f>
        <v>0.894263</v>
      </c>
      <c r="S208" s="78" t="n">
        <f aca="false">PERCENTRANK($Q$2:$Q$1780,Q208,6)</f>
        <v>0.0404949</v>
      </c>
      <c r="T208" s="78" t="n">
        <f aca="false">PERCENTRANK($F$2:$F$1780,F208,6)</f>
        <v>0.898763</v>
      </c>
      <c r="U208" s="79" t="n">
        <f aca="false">IF(F208&gt;0,ROUND((Settings!$B$8*T208+Settings!$B$9*R208+Settings!$B$10*S208)/SUM(Settings!$B$8:$B$10),10),0)</f>
        <v>0.6111736333</v>
      </c>
      <c r="V208" s="71" t="n">
        <f aca="false">IF(U208&gt;0,RANK(U208,$U$2:$U$1780)+COUNTIF($U$2:U208,U208)-1,"")</f>
        <v>207</v>
      </c>
      <c r="W208" s="71" t="str">
        <f aca="false">IF(V208="","",IF(V208&lt;=Settings!$B$11,"1 - Fix first",IF(V208&lt;=Settings!$B$12,"2 - Review","3 - Monitor")))</f>
        <v>3 - Monitor</v>
      </c>
      <c r="X208" s="71" t="str">
        <f aca="false">IF(AND(E208&gt;=Settings!$B$4,AF208&gt;=Settings!$B$5,O208&gt;=Settings!$B$6),"HIGH RATE","")</f>
        <v/>
      </c>
      <c r="Y208" s="71" t="n">
        <f aca="false">IF(F208&gt;0,RANK(F208,$F$2:$F$1780)+COUNTIF($F$2:F208,F208)-1,"")</f>
        <v>178</v>
      </c>
      <c r="Z208" s="71" t="n">
        <f aca="false">IF(H208&gt;0,RANK(H208,$H$2:$H$1780)+COUNTIF($H$2:H208,H208)-1,"")</f>
        <v>189</v>
      </c>
      <c r="AA208" s="71" t="n">
        <f aca="false">IF(AC208="","",RANK(AC208,$AC$2:$AC$1780)+COUNTIF($AC$2:AC208,AC208)-1)</f>
        <v>164</v>
      </c>
      <c r="AB208" s="71" t="str">
        <f aca="false">IF(AD208="","",RANK(AD208,$AD$2:$AD$1780)+COUNTIF($AD$2:AD208,AD208)-1)</f>
        <v/>
      </c>
      <c r="AC208" s="71" t="n">
        <f aca="false">IF(AND(AF208&gt;0,E208&gt;=Settings!$B$4),ROUND(J208,10),"")</f>
        <v>0.0588235294</v>
      </c>
      <c r="AD208" s="71" t="str">
        <f aca="false">IF(X208="HIGH RATE",ROUND(O208,10),"")</f>
        <v/>
      </c>
      <c r="AE208" s="71" t="s">
        <v>60</v>
      </c>
      <c r="AF208" s="73" t="n">
        <f aca="false">SUMIFS(Detail!$L$2:$L$9168,Detail!$C$2:$C$9168,$A208)</f>
        <v>3</v>
      </c>
      <c r="AG208" s="74" t="n">
        <f aca="false">SUMIFS(Detail!$N$2:$N$9168,Detail!$C$2:$C$9168,$A208)</f>
        <v>201.25</v>
      </c>
    </row>
    <row r="209" customFormat="false" ht="15" hidden="false" customHeight="false" outlineLevel="0" collapsed="false">
      <c r="A209" s="71" t="s">
        <v>1118</v>
      </c>
      <c r="B209" s="71" t="s">
        <v>2668</v>
      </c>
      <c r="C209" s="71" t="s">
        <v>213</v>
      </c>
      <c r="D209" s="71" t="str">
        <f aca="false">IFERROR(INDEX('Brand Map'!$B$4:$B$125,MATCH(C209,'Brand Map'!$A$4:$A$125,0)),"Other")</f>
        <v>AU</v>
      </c>
      <c r="E209" s="73" t="n">
        <f aca="false">SUMIFS(Detail!$K$2:$K$9168,Detail!$C$2:$C$9168,$A209)</f>
        <v>41</v>
      </c>
      <c r="F209" s="73" t="n">
        <f aca="false">SUMIFS(Detail!$E$2:$E$9168,Detail!$C$2:$C$9168,$A209)</f>
        <v>6</v>
      </c>
      <c r="G209" s="74" t="n">
        <f aca="false">SUMIFS(Detail!$M$2:$M$9168,Detail!$C$2:$C$9168,$A209)</f>
        <v>2620.8</v>
      </c>
      <c r="H209" s="74" t="n">
        <f aca="false">SUMIFS(Detail!$D$2:$D$9168,Detail!$C$2:$C$9168,$A209)</f>
        <v>454.75</v>
      </c>
      <c r="I209" s="74" t="n">
        <v>15720.65</v>
      </c>
      <c r="J209" s="51" t="n">
        <f aca="false">IF(E209&gt;0,AF209/E209,0)</f>
        <v>0.0487804878048781</v>
      </c>
      <c r="K209" s="51" t="n">
        <f aca="false">IF(G209&gt;0,AG209/G209,0)</f>
        <v>0.0419413919413919</v>
      </c>
      <c r="L209" s="75" t="n">
        <f aca="false">H209/Settings!$B$16</f>
        <v>0.000908829901536999</v>
      </c>
      <c r="M209" s="76" t="n">
        <f aca="false">H209/Settings!$B$20</f>
        <v>3.53032374965649E-005</v>
      </c>
      <c r="N209" s="77" t="n">
        <f aca="false">E209*Settings!$B$3</f>
        <v>3.06925819046002</v>
      </c>
      <c r="O209" s="77" t="n">
        <f aca="false">IF(E209&gt;0,(AF209-N209)/SQRT(E209*Settings!$B$3*(1-Settings!$B$3)),0)</f>
        <v>-0.634544572998589</v>
      </c>
      <c r="P209" s="77" t="n">
        <f aca="false">MAX(0,AF209-N209)</f>
        <v>0</v>
      </c>
      <c r="Q209" s="51" t="n">
        <f aca="false">IF(E209&gt;=Settings!$B$4,(AF209+Settings!$B$7*Settings!$B$3)/(E209+Settings!$B$7),Settings!$B$3)</f>
        <v>0.0597999813513572</v>
      </c>
      <c r="R209" s="78" t="n">
        <f aca="false">PERCENTRANK($H$2:$H$1780,H209,6)</f>
        <v>0.897075</v>
      </c>
      <c r="S209" s="78" t="n">
        <f aca="false">PERCENTRANK($Q$2:$Q$1780,Q209,6)</f>
        <v>0.0314961</v>
      </c>
      <c r="T209" s="78" t="n">
        <f aca="false">PERCENTRANK($F$2:$F$1780,F209,6)</f>
        <v>0.898763</v>
      </c>
      <c r="U209" s="79" t="n">
        <f aca="false">IF(F209&gt;0,ROUND((Settings!$B$8*T209+Settings!$B$9*R209+Settings!$B$10*S209)/SUM(Settings!$B$8:$B$10),10),0)</f>
        <v>0.6091113667</v>
      </c>
      <c r="V209" s="71" t="n">
        <f aca="false">IF(U209&gt;0,RANK(U209,$U$2:$U$1780)+COUNTIF($U$2:U209,U209)-1,"")</f>
        <v>208</v>
      </c>
      <c r="W209" s="71" t="str">
        <f aca="false">IF(V209="","",IF(V209&lt;=Settings!$B$11,"1 - Fix first",IF(V209&lt;=Settings!$B$12,"2 - Review","3 - Monitor")))</f>
        <v>3 - Monitor</v>
      </c>
      <c r="X209" s="71" t="str">
        <f aca="false">IF(AND(E209&gt;=Settings!$B$4,AF209&gt;=Settings!$B$5,O209&gt;=Settings!$B$6),"HIGH RATE","")</f>
        <v/>
      </c>
      <c r="Y209" s="71" t="n">
        <f aca="false">IF(F209&gt;0,RANK(F209,$F$2:$F$1780)+COUNTIF($F$2:F209,F209)-1,"")</f>
        <v>179</v>
      </c>
      <c r="Z209" s="71" t="n">
        <f aca="false">IF(H209&gt;0,RANK(H209,$H$2:$H$1780)+COUNTIF($H$2:H209,H209)-1,"")</f>
        <v>184</v>
      </c>
      <c r="AA209" s="71" t="n">
        <f aca="false">IF(AC209="","",RANK(AC209,$AC$2:$AC$1780)+COUNTIF($AC$2:AC209,AC209)-1)</f>
        <v>193</v>
      </c>
      <c r="AB209" s="71" t="str">
        <f aca="false">IF(AD209="","",RANK(AD209,$AD$2:$AD$1780)+COUNTIF($AD$2:AD209,AD209)-1)</f>
        <v/>
      </c>
      <c r="AC209" s="71" t="n">
        <f aca="false">IF(AND(AF209&gt;0,E209&gt;=Settings!$B$4),ROUND(J209,10),"")</f>
        <v>0.0487804878</v>
      </c>
      <c r="AD209" s="71" t="str">
        <f aca="false">IF(X209="HIGH RATE",ROUND(O209,10),"")</f>
        <v/>
      </c>
      <c r="AE209" s="71" t="s">
        <v>61</v>
      </c>
      <c r="AF209" s="73" t="n">
        <f aca="false">SUMIFS(Detail!$L$2:$L$9168,Detail!$C$2:$C$9168,$A209)</f>
        <v>2</v>
      </c>
      <c r="AG209" s="74" t="n">
        <f aca="false">SUMIFS(Detail!$N$2:$N$9168,Detail!$C$2:$C$9168,$A209)</f>
        <v>109.92</v>
      </c>
    </row>
    <row r="210" customFormat="false" ht="15" hidden="false" customHeight="false" outlineLevel="0" collapsed="false">
      <c r="A210" s="71" t="s">
        <v>992</v>
      </c>
      <c r="B210" s="71" t="s">
        <v>2669</v>
      </c>
      <c r="C210" s="71" t="s">
        <v>213</v>
      </c>
      <c r="D210" s="71" t="str">
        <f aca="false">IFERROR(INDEX('Brand Map'!$B$4:$B$125,MATCH(C210,'Brand Map'!$A$4:$A$125,0)),"Other")</f>
        <v>AU</v>
      </c>
      <c r="E210" s="73" t="n">
        <f aca="false">SUMIFS(Detail!$K$2:$K$9168,Detail!$C$2:$C$9168,$A210)</f>
        <v>12</v>
      </c>
      <c r="F210" s="73" t="n">
        <f aca="false">SUMIFS(Detail!$E$2:$E$9168,Detail!$C$2:$C$9168,$A210)</f>
        <v>3</v>
      </c>
      <c r="G210" s="74" t="n">
        <f aca="false">SUMIFS(Detail!$M$2:$M$9168,Detail!$C$2:$C$9168,$A210)</f>
        <v>2776.7</v>
      </c>
      <c r="H210" s="74" t="n">
        <f aca="false">SUMIFS(Detail!$D$2:$D$9168,Detail!$C$2:$C$9168,$A210)</f>
        <v>677.13</v>
      </c>
      <c r="I210" s="74" t="n">
        <v>4429.14</v>
      </c>
      <c r="J210" s="51" t="n">
        <f aca="false">IF(E210&gt;0,AF210/E210,0)</f>
        <v>0.25</v>
      </c>
      <c r="K210" s="51" t="n">
        <f aca="false">IF(G210&gt;0,AG210/G210,0)</f>
        <v>0.243861418230273</v>
      </c>
      <c r="L210" s="75" t="n">
        <f aca="false">H210/Settings!$B$16</f>
        <v>0.00135326221270533</v>
      </c>
      <c r="M210" s="76" t="n">
        <f aca="false">H210/Settings!$B$20</f>
        <v>5.25670834657482E-005</v>
      </c>
      <c r="N210" s="77" t="n">
        <f aca="false">E210*Settings!$B$3</f>
        <v>0.898319470378544</v>
      </c>
      <c r="O210" s="77" t="n">
        <f aca="false">IF(E210&gt;0,(AF210-N210)/SQRT(E210*Settings!$B$3*(1-Settings!$B$3)),0)</f>
        <v>2.30540671976631</v>
      </c>
      <c r="P210" s="77" t="n">
        <f aca="false">MAX(0,AF210-N210)</f>
        <v>2.10168052962146</v>
      </c>
      <c r="Q210" s="51" t="n">
        <f aca="false">IF(E210&gt;=Settings!$B$4,(AF210+Settings!$B$7*Settings!$B$3)/(E210+Settings!$B$7),Settings!$B$3)</f>
        <v>0.0748599558648786</v>
      </c>
      <c r="R210" s="78" t="n">
        <f aca="false">PERCENTRANK($H$2:$H$1780,H210,6)</f>
        <v>0.919573</v>
      </c>
      <c r="S210" s="78" t="n">
        <f aca="false">PERCENTRANK($Q$2:$Q$1780,Q210,6)</f>
        <v>0.0646794</v>
      </c>
      <c r="T210" s="78" t="n">
        <f aca="false">PERCENTRANK($F$2:$F$1780,F210,6)</f>
        <v>0.84252</v>
      </c>
      <c r="U210" s="79" t="n">
        <f aca="false">IF(F210&gt;0,ROUND((Settings!$B$8*T210+Settings!$B$9*R210+Settings!$B$10*S210)/SUM(Settings!$B$8:$B$10),10),0)</f>
        <v>0.6089241333</v>
      </c>
      <c r="V210" s="71" t="n">
        <f aca="false">IF(U210&gt;0,RANK(U210,$U$2:$U$1780)+COUNTIF($U$2:U210,U210)-1,"")</f>
        <v>209</v>
      </c>
      <c r="W210" s="71" t="str">
        <f aca="false">IF(V210="","",IF(V210&lt;=Settings!$B$11,"1 - Fix first",IF(V210&lt;=Settings!$B$12,"2 - Review","3 - Monitor")))</f>
        <v>3 - Monitor</v>
      </c>
      <c r="X210" s="71" t="str">
        <f aca="false">IF(AND(E210&gt;=Settings!$B$4,AF210&gt;=Settings!$B$5,O210&gt;=Settings!$B$6),"HIGH RATE","")</f>
        <v/>
      </c>
      <c r="Y210" s="71" t="n">
        <f aca="false">IF(F210&gt;0,RANK(F210,$F$2:$F$1780)+COUNTIF($F$2:F210,F210)-1,"")</f>
        <v>235</v>
      </c>
      <c r="Z210" s="71" t="n">
        <f aca="false">IF(H210&gt;0,RANK(H210,$H$2:$H$1780)+COUNTIF($H$2:H210,H210)-1,"")</f>
        <v>144</v>
      </c>
      <c r="AA210" s="71" t="str">
        <f aca="false">IF(AC210="","",RANK(AC210,$AC$2:$AC$1780)+COUNTIF($AC$2:AC210,AC210)-1)</f>
        <v/>
      </c>
      <c r="AB210" s="71" t="str">
        <f aca="false">IF(AD210="","",RANK(AD210,$AD$2:$AD$1780)+COUNTIF($AD$2:AD210,AD210)-1)</f>
        <v/>
      </c>
      <c r="AC210" s="71" t="str">
        <f aca="false">IF(AND(AF210&gt;0,E210&gt;=Settings!$B$4),ROUND(J210,10),"")</f>
        <v/>
      </c>
      <c r="AD210" s="71" t="str">
        <f aca="false">IF(X210="HIGH RATE",ROUND(O210,10),"")</f>
        <v/>
      </c>
      <c r="AE210" s="71" t="s">
        <v>59</v>
      </c>
      <c r="AF210" s="73" t="n">
        <f aca="false">SUMIFS(Detail!$L$2:$L$9168,Detail!$C$2:$C$9168,$A210)</f>
        <v>3</v>
      </c>
      <c r="AG210" s="74" t="n">
        <f aca="false">SUMIFS(Detail!$N$2:$N$9168,Detail!$C$2:$C$9168,$A210)</f>
        <v>677.13</v>
      </c>
    </row>
    <row r="211" customFormat="false" ht="15" hidden="false" customHeight="false" outlineLevel="0" collapsed="false">
      <c r="A211" s="71" t="s">
        <v>1100</v>
      </c>
      <c r="B211" s="71" t="s">
        <v>2670</v>
      </c>
      <c r="C211" s="71" t="s">
        <v>301</v>
      </c>
      <c r="D211" s="71" t="str">
        <f aca="false">IFERROR(INDEX('Brand Map'!$B$4:$B$125,MATCH(C211,'Brand Map'!$A$4:$A$125,0)),"Other")</f>
        <v>WBAU</v>
      </c>
      <c r="E211" s="73" t="n">
        <f aca="false">SUMIFS(Detail!$K$2:$K$9168,Detail!$C$2:$C$9168,$A211)</f>
        <v>21</v>
      </c>
      <c r="F211" s="73" t="n">
        <f aca="false">SUMIFS(Detail!$E$2:$E$9168,Detail!$C$2:$C$9168,$A211)</f>
        <v>4</v>
      </c>
      <c r="G211" s="74" t="n">
        <f aca="false">SUMIFS(Detail!$M$2:$M$9168,Detail!$C$2:$C$9168,$A211)</f>
        <v>2188.98</v>
      </c>
      <c r="H211" s="74" t="n">
        <f aca="false">SUMIFS(Detail!$D$2:$D$9168,Detail!$C$2:$C$9168,$A211)</f>
        <v>406.02</v>
      </c>
      <c r="I211" s="74" t="n">
        <v>5463.02</v>
      </c>
      <c r="J211" s="51" t="n">
        <f aca="false">IF(E211&gt;0,AF211/E211,0)</f>
        <v>0.142857142857143</v>
      </c>
      <c r="K211" s="51" t="n">
        <f aca="false">IF(G211&gt;0,AG211/G211,0)</f>
        <v>0.127031768220815</v>
      </c>
      <c r="L211" s="75" t="n">
        <f aca="false">H211/Settings!$B$16</f>
        <v>0.000811441707800005</v>
      </c>
      <c r="M211" s="76" t="n">
        <f aca="false">H211/Settings!$B$20</f>
        <v>3.15202209749429E-005</v>
      </c>
      <c r="N211" s="77" t="n">
        <f aca="false">E211*Settings!$B$3</f>
        <v>1.57205907316245</v>
      </c>
      <c r="O211" s="77" t="n">
        <f aca="false">IF(E211&gt;0,(AF211-N211)/SQRT(E211*Settings!$B$3*(1-Settings!$B$3)),0)</f>
        <v>1.18405553083943</v>
      </c>
      <c r="P211" s="77" t="n">
        <f aca="false">MAX(0,AF211-N211)</f>
        <v>1.42794092683755</v>
      </c>
      <c r="Q211" s="51" t="n">
        <f aca="false">IF(E211&gt;=Settings!$B$4,(AF211+Settings!$B$7*Settings!$B$3)/(E211+Settings!$B$7),Settings!$B$3)</f>
        <v>0.0748599558648786</v>
      </c>
      <c r="R211" s="78" t="n">
        <f aca="false">PERCENTRANK($H$2:$H$1780,H211,6)</f>
        <v>0.890326</v>
      </c>
      <c r="S211" s="78" t="n">
        <f aca="false">PERCENTRANK($Q$2:$Q$1780,Q211,6)</f>
        <v>0.0646794</v>
      </c>
      <c r="T211" s="78" t="n">
        <f aca="false">PERCENTRANK($F$2:$F$1780,F211,6)</f>
        <v>0.871766</v>
      </c>
      <c r="U211" s="79" t="n">
        <f aca="false">IF(F211&gt;0,ROUND((Settings!$B$8*T211+Settings!$B$9*R211+Settings!$B$10*S211)/SUM(Settings!$B$8:$B$10),10),0)</f>
        <v>0.6089238</v>
      </c>
      <c r="V211" s="71" t="n">
        <f aca="false">IF(U211&gt;0,RANK(U211,$U$2:$U$1780)+COUNTIF($U$2:U211,U211)-1,"")</f>
        <v>210</v>
      </c>
      <c r="W211" s="71" t="str">
        <f aca="false">IF(V211="","",IF(V211&lt;=Settings!$B$11,"1 - Fix first",IF(V211&lt;=Settings!$B$12,"2 - Review","3 - Monitor")))</f>
        <v>3 - Monitor</v>
      </c>
      <c r="X211" s="71" t="str">
        <f aca="false">IF(AND(E211&gt;=Settings!$B$4,AF211&gt;=Settings!$B$5,O211&gt;=Settings!$B$6),"HIGH RATE","")</f>
        <v/>
      </c>
      <c r="Y211" s="71" t="n">
        <f aca="false">IF(F211&gt;0,RANK(F211,$F$2:$F$1780)+COUNTIF($F$2:F211,F211)-1,"")</f>
        <v>215</v>
      </c>
      <c r="Z211" s="71" t="n">
        <f aca="false">IF(H211&gt;0,RANK(H211,$H$2:$H$1780)+COUNTIF($H$2:H211,H211)-1,"")</f>
        <v>196</v>
      </c>
      <c r="AA211" s="71" t="str">
        <f aca="false">IF(AC211="","",RANK(AC211,$AC$2:$AC$1780)+COUNTIF($AC$2:AC211,AC211)-1)</f>
        <v/>
      </c>
      <c r="AB211" s="71" t="str">
        <f aca="false">IF(AD211="","",RANK(AD211,$AD$2:$AD$1780)+COUNTIF($AD$2:AD211,AD211)-1)</f>
        <v/>
      </c>
      <c r="AC211" s="71" t="str">
        <f aca="false">IF(AND(AF211&gt;0,E211&gt;=Settings!$B$4),ROUND(J211,10),"")</f>
        <v/>
      </c>
      <c r="AD211" s="71" t="str">
        <f aca="false">IF(X211="HIGH RATE",ROUND(O211,10),"")</f>
        <v/>
      </c>
      <c r="AE211" s="71" t="s">
        <v>61</v>
      </c>
      <c r="AF211" s="73" t="n">
        <f aca="false">SUMIFS(Detail!$L$2:$L$9168,Detail!$C$2:$C$9168,$A211)</f>
        <v>3</v>
      </c>
      <c r="AG211" s="74" t="n">
        <f aca="false">SUMIFS(Detail!$N$2:$N$9168,Detail!$C$2:$C$9168,$A211)</f>
        <v>278.07</v>
      </c>
    </row>
    <row r="212" customFormat="false" ht="15" hidden="false" customHeight="false" outlineLevel="0" collapsed="false">
      <c r="A212" s="71" t="s">
        <v>360</v>
      </c>
      <c r="B212" s="71" t="s">
        <v>2671</v>
      </c>
      <c r="C212" s="71" t="s">
        <v>235</v>
      </c>
      <c r="D212" s="71" t="str">
        <f aca="false">IFERROR(INDEX('Brand Map'!$B$4:$B$125,MATCH(C212,'Brand Map'!$A$4:$A$125,0)),"Other")</f>
        <v>AURP</v>
      </c>
      <c r="E212" s="73" t="n">
        <f aca="false">SUMIFS(Detail!$K$2:$K$9168,Detail!$C$2:$C$9168,$A212)</f>
        <v>6</v>
      </c>
      <c r="F212" s="73" t="n">
        <f aca="false">SUMIFS(Detail!$E$2:$E$9168,Detail!$C$2:$C$9168,$A212)</f>
        <v>18</v>
      </c>
      <c r="G212" s="74" t="n">
        <f aca="false">SUMIFS(Detail!$M$2:$M$9168,Detail!$C$2:$C$9168,$A212)</f>
        <v>54.28</v>
      </c>
      <c r="H212" s="74" t="n">
        <f aca="false">SUMIFS(Detail!$D$2:$D$9168,Detail!$C$2:$C$9168,$A212)</f>
        <v>156.73</v>
      </c>
      <c r="I212" s="74" t="n">
        <v>7121.33</v>
      </c>
      <c r="J212" s="51" t="n">
        <f aca="false">IF(E212&gt;0,AF212/E212,0)</f>
        <v>0.5</v>
      </c>
      <c r="K212" s="51" t="n">
        <f aca="false">IF(G212&gt;0,AG212/G212,0)</f>
        <v>0.449705232129698</v>
      </c>
      <c r="L212" s="75" t="n">
        <f aca="false">H212/Settings!$B$16</f>
        <v>0.000313229049956886</v>
      </c>
      <c r="M212" s="76" t="n">
        <f aca="false">H212/Settings!$B$20</f>
        <v>1.21672928264687E-005</v>
      </c>
      <c r="N212" s="77" t="n">
        <f aca="false">E212*Settings!$B$3</f>
        <v>0.449159735189272</v>
      </c>
      <c r="O212" s="77" t="n">
        <f aca="false">IF(E212&gt;0,(AF212-N212)/SQRT(E212*Settings!$B$3*(1-Settings!$B$3)),0)</f>
        <v>3.95711904202734</v>
      </c>
      <c r="P212" s="77" t="n">
        <f aca="false">MAX(0,AF212-N212)</f>
        <v>2.55084026481073</v>
      </c>
      <c r="Q212" s="51" t="n">
        <f aca="false">IF(E212&gt;=Settings!$B$4,(AF212+Settings!$B$7*Settings!$B$3)/(E212+Settings!$B$7),Settings!$B$3)</f>
        <v>0.0748599558648786</v>
      </c>
      <c r="R212" s="78" t="n">
        <f aca="false">PERCENTRANK($H$2:$H$1780,H212,6)</f>
        <v>0.809336</v>
      </c>
      <c r="S212" s="78" t="n">
        <f aca="false">PERCENTRANK($Q$2:$Q$1780,Q212,6)</f>
        <v>0.0646794</v>
      </c>
      <c r="T212" s="78" t="n">
        <f aca="false">PERCENTRANK($F$2:$F$1780,F212,6)</f>
        <v>0.947694</v>
      </c>
      <c r="U212" s="79" t="n">
        <f aca="false">IF(F212&gt;0,ROUND((Settings!$B$8*T212+Settings!$B$9*R212+Settings!$B$10*S212)/SUM(Settings!$B$8:$B$10),10),0)</f>
        <v>0.6072364667</v>
      </c>
      <c r="V212" s="71" t="n">
        <f aca="false">IF(U212&gt;0,RANK(U212,$U$2:$U$1780)+COUNTIF($U$2:U212,U212)-1,"")</f>
        <v>211</v>
      </c>
      <c r="W212" s="71" t="str">
        <f aca="false">IF(V212="","",IF(V212&lt;=Settings!$B$11,"1 - Fix first",IF(V212&lt;=Settings!$B$12,"2 - Review","3 - Monitor")))</f>
        <v>3 - Monitor</v>
      </c>
      <c r="X212" s="71" t="str">
        <f aca="false">IF(AND(E212&gt;=Settings!$B$4,AF212&gt;=Settings!$B$5,O212&gt;=Settings!$B$6),"HIGH RATE","")</f>
        <v/>
      </c>
      <c r="Y212" s="71" t="n">
        <f aca="false">IF(F212&gt;0,RANK(F212,$F$2:$F$1780)+COUNTIF($F$2:F212,F212)-1,"")</f>
        <v>94</v>
      </c>
      <c r="Z212" s="71" t="n">
        <f aca="false">IF(H212&gt;0,RANK(H212,$H$2:$H$1780)+COUNTIF($H$2:H212,H212)-1,"")</f>
        <v>340</v>
      </c>
      <c r="AA212" s="71" t="str">
        <f aca="false">IF(AC212="","",RANK(AC212,$AC$2:$AC$1780)+COUNTIF($AC$2:AC212,AC212)-1)</f>
        <v/>
      </c>
      <c r="AB212" s="71" t="str">
        <f aca="false">IF(AD212="","",RANK(AD212,$AD$2:$AD$1780)+COUNTIF($AD$2:AD212,AD212)-1)</f>
        <v/>
      </c>
      <c r="AC212" s="71" t="str">
        <f aca="false">IF(AND(AF212&gt;0,E212&gt;=Settings!$B$4),ROUND(J212,10),"")</f>
        <v/>
      </c>
      <c r="AD212" s="71" t="str">
        <f aca="false">IF(X212="HIGH RATE",ROUND(O212,10),"")</f>
        <v/>
      </c>
      <c r="AE212" s="71" t="s">
        <v>60</v>
      </c>
      <c r="AF212" s="73" t="n">
        <f aca="false">SUMIFS(Detail!$L$2:$L$9168,Detail!$C$2:$C$9168,$A212)</f>
        <v>3</v>
      </c>
      <c r="AG212" s="74" t="n">
        <f aca="false">SUMIFS(Detail!$N$2:$N$9168,Detail!$C$2:$C$9168,$A212)</f>
        <v>24.41</v>
      </c>
    </row>
    <row r="213" customFormat="false" ht="15" hidden="false" customHeight="false" outlineLevel="0" collapsed="false">
      <c r="A213" s="71" t="s">
        <v>1055</v>
      </c>
      <c r="B213" s="71" t="s">
        <v>2672</v>
      </c>
      <c r="C213" s="71" t="s">
        <v>213</v>
      </c>
      <c r="D213" s="71" t="str">
        <f aca="false">IFERROR(INDEX('Brand Map'!$B$4:$B$125,MATCH(C213,'Brand Map'!$A$4:$A$125,0)),"Other")</f>
        <v>AU</v>
      </c>
      <c r="E213" s="73" t="n">
        <f aca="false">SUMIFS(Detail!$K$2:$K$9168,Detail!$C$2:$C$9168,$A213)</f>
        <v>17</v>
      </c>
      <c r="F213" s="73" t="n">
        <f aca="false">SUMIFS(Detail!$E$2:$E$9168,Detail!$C$2:$C$9168,$A213)</f>
        <v>4</v>
      </c>
      <c r="G213" s="74" t="n">
        <f aca="false">SUMIFS(Detail!$M$2:$M$9168,Detail!$C$2:$C$9168,$A213)</f>
        <v>1690.1</v>
      </c>
      <c r="H213" s="74" t="n">
        <f aca="false">SUMIFS(Detail!$D$2:$D$9168,Detail!$C$2:$C$9168,$A213)</f>
        <v>356.68</v>
      </c>
      <c r="I213" s="74" t="n">
        <v>2424.62</v>
      </c>
      <c r="J213" s="51" t="n">
        <f aca="false">IF(E213&gt;0,AF213/E213,0)</f>
        <v>0.176470588235294</v>
      </c>
      <c r="K213" s="51" t="n">
        <f aca="false">IF(G213&gt;0,AG213/G213,0)</f>
        <v>0.154588485888409</v>
      </c>
      <c r="L213" s="75" t="n">
        <f aca="false">H213/Settings!$B$16</f>
        <v>0.000712834412930658</v>
      </c>
      <c r="M213" s="76" t="n">
        <f aca="false">H213/Settings!$B$20</f>
        <v>2.76898488186361E-005</v>
      </c>
      <c r="N213" s="77" t="n">
        <f aca="false">E213*Settings!$B$3</f>
        <v>1.27261924970294</v>
      </c>
      <c r="O213" s="77" t="n">
        <f aca="false">IF(E213&gt;0,(AF213-N213)/SQRT(E213*Settings!$B$3*(1-Settings!$B$3)),0)</f>
        <v>1.59197077843563</v>
      </c>
      <c r="P213" s="77" t="n">
        <f aca="false">MAX(0,AF213-N213)</f>
        <v>1.72738075029706</v>
      </c>
      <c r="Q213" s="51" t="n">
        <f aca="false">IF(E213&gt;=Settings!$B$4,(AF213+Settings!$B$7*Settings!$B$3)/(E213+Settings!$B$7),Settings!$B$3)</f>
        <v>0.0748599558648786</v>
      </c>
      <c r="R213" s="78" t="n">
        <f aca="false">PERCENTRANK($H$2:$H$1780,H213,6)</f>
        <v>0.880765</v>
      </c>
      <c r="S213" s="78" t="n">
        <f aca="false">PERCENTRANK($Q$2:$Q$1780,Q213,6)</f>
        <v>0.0646794</v>
      </c>
      <c r="T213" s="78" t="n">
        <f aca="false">PERCENTRANK($F$2:$F$1780,F213,6)</f>
        <v>0.871766</v>
      </c>
      <c r="U213" s="79" t="n">
        <f aca="false">IF(F213&gt;0,ROUND((Settings!$B$8*T213+Settings!$B$9*R213+Settings!$B$10*S213)/SUM(Settings!$B$8:$B$10),10),0)</f>
        <v>0.6057368</v>
      </c>
      <c r="V213" s="71" t="n">
        <f aca="false">IF(U213&gt;0,RANK(U213,$U$2:$U$1780)+COUNTIF($U$2:U213,U213)-1,"")</f>
        <v>212</v>
      </c>
      <c r="W213" s="71" t="str">
        <f aca="false">IF(V213="","",IF(V213&lt;=Settings!$B$11,"1 - Fix first",IF(V213&lt;=Settings!$B$12,"2 - Review","3 - Monitor")))</f>
        <v>3 - Monitor</v>
      </c>
      <c r="X213" s="71" t="str">
        <f aca="false">IF(AND(E213&gt;=Settings!$B$4,AF213&gt;=Settings!$B$5,O213&gt;=Settings!$B$6),"HIGH RATE","")</f>
        <v/>
      </c>
      <c r="Y213" s="71" t="n">
        <f aca="false">IF(F213&gt;0,RANK(F213,$F$2:$F$1780)+COUNTIF($F$2:F213,F213)-1,"")</f>
        <v>216</v>
      </c>
      <c r="Z213" s="71" t="n">
        <f aca="false">IF(H213&gt;0,RANK(H213,$H$2:$H$1780)+COUNTIF($H$2:H213,H213)-1,"")</f>
        <v>213</v>
      </c>
      <c r="AA213" s="71" t="str">
        <f aca="false">IF(AC213="","",RANK(AC213,$AC$2:$AC$1780)+COUNTIF($AC$2:AC213,AC213)-1)</f>
        <v/>
      </c>
      <c r="AB213" s="71" t="str">
        <f aca="false">IF(AD213="","",RANK(AD213,$AD$2:$AD$1780)+COUNTIF($AD$2:AD213,AD213)-1)</f>
        <v/>
      </c>
      <c r="AC213" s="71" t="str">
        <f aca="false">IF(AND(AF213&gt;0,E213&gt;=Settings!$B$4),ROUND(J213,10),"")</f>
        <v/>
      </c>
      <c r="AD213" s="71" t="str">
        <f aca="false">IF(X213="HIGH RATE",ROUND(O213,10),"")</f>
        <v/>
      </c>
      <c r="AE213" s="71" t="s">
        <v>59</v>
      </c>
      <c r="AF213" s="73" t="n">
        <f aca="false">SUMIFS(Detail!$L$2:$L$9168,Detail!$C$2:$C$9168,$A213)</f>
        <v>3</v>
      </c>
      <c r="AG213" s="74" t="n">
        <f aca="false">SUMIFS(Detail!$N$2:$N$9168,Detail!$C$2:$C$9168,$A213)</f>
        <v>261.27</v>
      </c>
    </row>
    <row r="214" customFormat="false" ht="15" hidden="false" customHeight="false" outlineLevel="0" collapsed="false">
      <c r="A214" s="71" t="s">
        <v>363</v>
      </c>
      <c r="B214" s="71" t="s">
        <v>2673</v>
      </c>
      <c r="C214" s="71" t="s">
        <v>268</v>
      </c>
      <c r="D214" s="71" t="str">
        <f aca="false">IFERROR(INDEX('Brand Map'!$B$4:$B$125,MATCH(C214,'Brand Map'!$A$4:$A$125,0)),"Other")</f>
        <v>SB</v>
      </c>
      <c r="E214" s="73" t="n">
        <f aca="false">SUMIFS(Detail!$K$2:$K$9168,Detail!$C$2:$C$9168,$A214)</f>
        <v>7</v>
      </c>
      <c r="F214" s="73" t="n">
        <f aca="false">SUMIFS(Detail!$E$2:$E$9168,Detail!$C$2:$C$9168,$A214)</f>
        <v>4</v>
      </c>
      <c r="G214" s="74" t="n">
        <f aca="false">SUMIFS(Detail!$M$2:$M$9168,Detail!$C$2:$C$9168,$A214)</f>
        <v>563.32</v>
      </c>
      <c r="H214" s="74" t="n">
        <f aca="false">SUMIFS(Detail!$D$2:$D$9168,Detail!$C$2:$C$9168,$A214)</f>
        <v>349.82</v>
      </c>
      <c r="I214" s="74" t="n">
        <v>10219.49</v>
      </c>
      <c r="J214" s="51" t="n">
        <f aca="false">IF(E214&gt;0,AF214/E214,0)</f>
        <v>0.428571428571429</v>
      </c>
      <c r="K214" s="51" t="n">
        <f aca="false">IF(G214&gt;0,AG214/G214,0)</f>
        <v>0.43548959738692</v>
      </c>
      <c r="L214" s="75" t="n">
        <f aca="false">H214/Settings!$B$16</f>
        <v>0.000699124521507802</v>
      </c>
      <c r="M214" s="76" t="n">
        <f aca="false">H214/Settings!$B$20</f>
        <v>2.71572920089023E-005</v>
      </c>
      <c r="N214" s="77" t="n">
        <f aca="false">E214*Settings!$B$3</f>
        <v>0.524019691054151</v>
      </c>
      <c r="O214" s="77" t="n">
        <f aca="false">IF(E214&gt;0,(AF214-N214)/SQRT(E214*Settings!$B$3*(1-Settings!$B$3)),0)</f>
        <v>3.5560646124413</v>
      </c>
      <c r="P214" s="77" t="n">
        <f aca="false">MAX(0,AF214-N214)</f>
        <v>2.47598030894585</v>
      </c>
      <c r="Q214" s="51" t="n">
        <f aca="false">IF(E214&gt;=Settings!$B$4,(AF214+Settings!$B$7*Settings!$B$3)/(E214+Settings!$B$7),Settings!$B$3)</f>
        <v>0.0748599558648786</v>
      </c>
      <c r="R214" s="78" t="n">
        <f aca="false">PERCENTRANK($H$2:$H$1780,H214,6)</f>
        <v>0.878515</v>
      </c>
      <c r="S214" s="78" t="n">
        <f aca="false">PERCENTRANK($Q$2:$Q$1780,Q214,6)</f>
        <v>0.0646794</v>
      </c>
      <c r="T214" s="78" t="n">
        <f aca="false">PERCENTRANK($F$2:$F$1780,F214,6)</f>
        <v>0.871766</v>
      </c>
      <c r="U214" s="79" t="n">
        <f aca="false">IF(F214&gt;0,ROUND((Settings!$B$8*T214+Settings!$B$9*R214+Settings!$B$10*S214)/SUM(Settings!$B$8:$B$10),10),0)</f>
        <v>0.6049868</v>
      </c>
      <c r="V214" s="71" t="n">
        <f aca="false">IF(U214&gt;0,RANK(U214,$U$2:$U$1780)+COUNTIF($U$2:U214,U214)-1,"")</f>
        <v>213</v>
      </c>
      <c r="W214" s="71" t="str">
        <f aca="false">IF(V214="","",IF(V214&lt;=Settings!$B$11,"1 - Fix first",IF(V214&lt;=Settings!$B$12,"2 - Review","3 - Monitor")))</f>
        <v>3 - Monitor</v>
      </c>
      <c r="X214" s="71" t="str">
        <f aca="false">IF(AND(E214&gt;=Settings!$B$4,AF214&gt;=Settings!$B$5,O214&gt;=Settings!$B$6),"HIGH RATE","")</f>
        <v/>
      </c>
      <c r="Y214" s="71" t="n">
        <f aca="false">IF(F214&gt;0,RANK(F214,$F$2:$F$1780)+COUNTIF($F$2:F214,F214)-1,"")</f>
        <v>217</v>
      </c>
      <c r="Z214" s="71" t="n">
        <f aca="false">IF(H214&gt;0,RANK(H214,$H$2:$H$1780)+COUNTIF($H$2:H214,H214)-1,"")</f>
        <v>217</v>
      </c>
      <c r="AA214" s="71" t="str">
        <f aca="false">IF(AC214="","",RANK(AC214,$AC$2:$AC$1780)+COUNTIF($AC$2:AC214,AC214)-1)</f>
        <v/>
      </c>
      <c r="AB214" s="71" t="str">
        <f aca="false">IF(AD214="","",RANK(AD214,$AD$2:$AD$1780)+COUNTIF($AD$2:AD214,AD214)-1)</f>
        <v/>
      </c>
      <c r="AC214" s="71" t="str">
        <f aca="false">IF(AND(AF214&gt;0,E214&gt;=Settings!$B$4),ROUND(J214,10),"")</f>
        <v/>
      </c>
      <c r="AD214" s="71" t="str">
        <f aca="false">IF(X214="HIGH RATE",ROUND(O214,10),"")</f>
        <v/>
      </c>
      <c r="AE214" s="71" t="s">
        <v>61</v>
      </c>
      <c r="AF214" s="73" t="n">
        <f aca="false">SUMIFS(Detail!$L$2:$L$9168,Detail!$C$2:$C$9168,$A214)</f>
        <v>3</v>
      </c>
      <c r="AG214" s="74" t="n">
        <f aca="false">SUMIFS(Detail!$N$2:$N$9168,Detail!$C$2:$C$9168,$A214)</f>
        <v>245.32</v>
      </c>
    </row>
    <row r="215" customFormat="false" ht="15" hidden="false" customHeight="false" outlineLevel="0" collapsed="false">
      <c r="A215" s="71" t="s">
        <v>1602</v>
      </c>
      <c r="B215" s="71" t="s">
        <v>2674</v>
      </c>
      <c r="C215" s="71" t="s">
        <v>217</v>
      </c>
      <c r="D215" s="71" t="str">
        <f aca="false">IFERROR(INDEX('Brand Map'!$B$4:$B$125,MATCH(C215,'Brand Map'!$A$4:$A$125,0)),"Other")</f>
        <v>AUMJ</v>
      </c>
      <c r="E215" s="73" t="n">
        <f aca="false">SUMIFS(Detail!$K$2:$K$9168,Detail!$C$2:$C$9168,$A215)</f>
        <v>15</v>
      </c>
      <c r="F215" s="73" t="n">
        <f aca="false">SUMIFS(Detail!$E$2:$E$9168,Detail!$C$2:$C$9168,$A215)</f>
        <v>4</v>
      </c>
      <c r="G215" s="74" t="n">
        <f aca="false">SUMIFS(Detail!$M$2:$M$9168,Detail!$C$2:$C$9168,$A215)</f>
        <v>1062.97</v>
      </c>
      <c r="H215" s="74" t="n">
        <f aca="false">SUMIFS(Detail!$D$2:$D$9168,Detail!$C$2:$C$9168,$A215)</f>
        <v>341.52</v>
      </c>
      <c r="I215" s="74" t="n">
        <v>4136.43</v>
      </c>
      <c r="J215" s="51" t="n">
        <f aca="false">IF(E215&gt;0,AF215/E215,0)</f>
        <v>0.133333333333333</v>
      </c>
      <c r="K215" s="51" t="n">
        <f aca="false">IF(G215&gt;0,AG215/G215,0)</f>
        <v>0.145488583873487</v>
      </c>
      <c r="L215" s="75" t="n">
        <f aca="false">H215/Settings!$B$16</f>
        <v>0.000682536752002014</v>
      </c>
      <c r="M215" s="76" t="n">
        <f aca="false">H215/Settings!$B$20</f>
        <v>2.65129448484373E-005</v>
      </c>
      <c r="N215" s="77" t="n">
        <f aca="false">E215*Settings!$B$3</f>
        <v>1.12289933797318</v>
      </c>
      <c r="O215" s="77" t="n">
        <f aca="false">IF(E215&gt;0,(AF215-N215)/SQRT(E215*Settings!$B$3*(1-Settings!$B$3)),0)</f>
        <v>0.860548369646679</v>
      </c>
      <c r="P215" s="77" t="n">
        <f aca="false">MAX(0,AF215-N215)</f>
        <v>0.877100662026821</v>
      </c>
      <c r="Q215" s="51" t="n">
        <f aca="false">IF(E215&gt;=Settings!$B$4,(AF215+Settings!$B$7*Settings!$B$3)/(E215+Settings!$B$7),Settings!$B$3)</f>
        <v>0.0748599558648786</v>
      </c>
      <c r="R215" s="78" t="n">
        <f aca="false">PERCENTRANK($H$2:$H$1780,H215,6)</f>
        <v>0.877953</v>
      </c>
      <c r="S215" s="78" t="n">
        <f aca="false">PERCENTRANK($Q$2:$Q$1780,Q215,6)</f>
        <v>0.0646794</v>
      </c>
      <c r="T215" s="78" t="n">
        <f aca="false">PERCENTRANK($F$2:$F$1780,F215,6)</f>
        <v>0.871766</v>
      </c>
      <c r="U215" s="79" t="n">
        <f aca="false">IF(F215&gt;0,ROUND((Settings!$B$8*T215+Settings!$B$9*R215+Settings!$B$10*S215)/SUM(Settings!$B$8:$B$10),10),0)</f>
        <v>0.6047994667</v>
      </c>
      <c r="V215" s="71" t="n">
        <f aca="false">IF(U215&gt;0,RANK(U215,$U$2:$U$1780)+COUNTIF($U$2:U215,U215)-1,"")</f>
        <v>214</v>
      </c>
      <c r="W215" s="71" t="str">
        <f aca="false">IF(V215="","",IF(V215&lt;=Settings!$B$11,"1 - Fix first",IF(V215&lt;=Settings!$B$12,"2 - Review","3 - Monitor")))</f>
        <v>3 - Monitor</v>
      </c>
      <c r="X215" s="71" t="str">
        <f aca="false">IF(AND(E215&gt;=Settings!$B$4,AF215&gt;=Settings!$B$5,O215&gt;=Settings!$B$6),"HIGH RATE","")</f>
        <v/>
      </c>
      <c r="Y215" s="71" t="n">
        <f aca="false">IF(F215&gt;0,RANK(F215,$F$2:$F$1780)+COUNTIF($F$2:F215,F215)-1,"")</f>
        <v>218</v>
      </c>
      <c r="Z215" s="71" t="n">
        <f aca="false">IF(H215&gt;0,RANK(H215,$H$2:$H$1780)+COUNTIF($H$2:H215,H215)-1,"")</f>
        <v>218</v>
      </c>
      <c r="AA215" s="71" t="str">
        <f aca="false">IF(AC215="","",RANK(AC215,$AC$2:$AC$1780)+COUNTIF($AC$2:AC215,AC215)-1)</f>
        <v/>
      </c>
      <c r="AB215" s="71" t="str">
        <f aca="false">IF(AD215="","",RANK(AD215,$AD$2:$AD$1780)+COUNTIF($AD$2:AD215,AD215)-1)</f>
        <v/>
      </c>
      <c r="AC215" s="71" t="str">
        <f aca="false">IF(AND(AF215&gt;0,E215&gt;=Settings!$B$4),ROUND(J215,10),"")</f>
        <v/>
      </c>
      <c r="AD215" s="71" t="str">
        <f aca="false">IF(X215="HIGH RATE",ROUND(O215,10),"")</f>
        <v/>
      </c>
      <c r="AE215" s="71" t="s">
        <v>60</v>
      </c>
      <c r="AF215" s="73" t="n">
        <f aca="false">SUMIFS(Detail!$L$2:$L$9168,Detail!$C$2:$C$9168,$A215)</f>
        <v>2</v>
      </c>
      <c r="AG215" s="74" t="n">
        <f aca="false">SUMIFS(Detail!$N$2:$N$9168,Detail!$C$2:$C$9168,$A215)</f>
        <v>154.65</v>
      </c>
    </row>
    <row r="216" customFormat="false" ht="15" hidden="false" customHeight="false" outlineLevel="0" collapsed="false">
      <c r="A216" s="71" t="s">
        <v>1403</v>
      </c>
      <c r="B216" s="71" t="s">
        <v>2675</v>
      </c>
      <c r="C216" s="71" t="s">
        <v>213</v>
      </c>
      <c r="D216" s="71" t="str">
        <f aca="false">IFERROR(INDEX('Brand Map'!$B$4:$B$125,MATCH(C216,'Brand Map'!$A$4:$A$125,0)),"Other")</f>
        <v>AU</v>
      </c>
      <c r="E216" s="73" t="n">
        <f aca="false">SUMIFS(Detail!$K$2:$K$9168,Detail!$C$2:$C$9168,$A216)</f>
        <v>29</v>
      </c>
      <c r="F216" s="73" t="n">
        <f aca="false">SUMIFS(Detail!$E$2:$E$9168,Detail!$C$2:$C$9168,$A216)</f>
        <v>3</v>
      </c>
      <c r="G216" s="74" t="n">
        <f aca="false">SUMIFS(Detail!$M$2:$M$9168,Detail!$C$2:$C$9168,$A216)</f>
        <v>5748.63</v>
      </c>
      <c r="H216" s="74" t="n">
        <f aca="false">SUMIFS(Detail!$D$2:$D$9168,Detail!$C$2:$C$9168,$A216)</f>
        <v>531.69</v>
      </c>
      <c r="I216" s="74" t="n">
        <v>10614.53</v>
      </c>
      <c r="J216" s="51" t="n">
        <f aca="false">IF(E216&gt;0,AF216/E216,0)</f>
        <v>0.0689655172413793</v>
      </c>
      <c r="K216" s="51" t="n">
        <f aca="false">IF(G216&gt;0,AG216/G216,0)</f>
        <v>0.0584974159060507</v>
      </c>
      <c r="L216" s="75" t="n">
        <f aca="false">H216/Settings!$B$16</f>
        <v>0.00106259652632921</v>
      </c>
      <c r="M216" s="76" t="n">
        <f aca="false">H216/Settings!$B$20</f>
        <v>4.12762580418881E-005</v>
      </c>
      <c r="N216" s="77" t="n">
        <f aca="false">E216*Settings!$B$3</f>
        <v>2.17093872008148</v>
      </c>
      <c r="O216" s="77" t="n">
        <f aca="false">IF(E216&gt;0,(AF216-N216)/SQRT(E216*Settings!$B$3*(1-Settings!$B$3)),0)</f>
        <v>-0.120618222934619</v>
      </c>
      <c r="P216" s="77" t="n">
        <f aca="false">MAX(0,AF216-N216)</f>
        <v>0</v>
      </c>
      <c r="Q216" s="51" t="n">
        <f aca="false">IF(E216&gt;=Settings!$B$4,(AF216+Settings!$B$7*Settings!$B$3)/(E216+Settings!$B$7),Settings!$B$3)</f>
        <v>0.0748599558648786</v>
      </c>
      <c r="R216" s="78" t="n">
        <f aca="false">PERCENTRANK($H$2:$H$1780,H216,6)</f>
        <v>0.906074</v>
      </c>
      <c r="S216" s="78" t="n">
        <f aca="false">PERCENTRANK($Q$2:$Q$1780,Q216,6)</f>
        <v>0.0646794</v>
      </c>
      <c r="T216" s="78" t="n">
        <f aca="false">PERCENTRANK($F$2:$F$1780,F216,6)</f>
        <v>0.84252</v>
      </c>
      <c r="U216" s="79" t="n">
        <f aca="false">IF(F216&gt;0,ROUND((Settings!$B$8*T216+Settings!$B$9*R216+Settings!$B$10*S216)/SUM(Settings!$B$8:$B$10),10),0)</f>
        <v>0.6044244667</v>
      </c>
      <c r="V216" s="71" t="n">
        <f aca="false">IF(U216&gt;0,RANK(U216,$U$2:$U$1780)+COUNTIF($U$2:U216,U216)-1,"")</f>
        <v>215</v>
      </c>
      <c r="W216" s="71" t="str">
        <f aca="false">IF(V216="","",IF(V216&lt;=Settings!$B$11,"1 - Fix first",IF(V216&lt;=Settings!$B$12,"2 - Review","3 - Monitor")))</f>
        <v>3 - Monitor</v>
      </c>
      <c r="X216" s="71" t="str">
        <f aca="false">IF(AND(E216&gt;=Settings!$B$4,AF216&gt;=Settings!$B$5,O216&gt;=Settings!$B$6),"HIGH RATE","")</f>
        <v/>
      </c>
      <c r="Y216" s="71" t="n">
        <f aca="false">IF(F216&gt;0,RANK(F216,$F$2:$F$1780)+COUNTIF($F$2:F216,F216)-1,"")</f>
        <v>236</v>
      </c>
      <c r="Z216" s="71" t="n">
        <f aca="false">IF(H216&gt;0,RANK(H216,$H$2:$H$1780)+COUNTIF($H$2:H216,H216)-1,"")</f>
        <v>168</v>
      </c>
      <c r="AA216" s="71" t="str">
        <f aca="false">IF(AC216="","",RANK(AC216,$AC$2:$AC$1780)+COUNTIF($AC$2:AC216,AC216)-1)</f>
        <v/>
      </c>
      <c r="AB216" s="71" t="str">
        <f aca="false">IF(AD216="","",RANK(AD216,$AD$2:$AD$1780)+COUNTIF($AD$2:AD216,AD216)-1)</f>
        <v/>
      </c>
      <c r="AC216" s="71" t="str">
        <f aca="false">IF(AND(AF216&gt;0,E216&gt;=Settings!$B$4),ROUND(J216,10),"")</f>
        <v/>
      </c>
      <c r="AD216" s="71" t="str">
        <f aca="false">IF(X216="HIGH RATE",ROUND(O216,10),"")</f>
        <v/>
      </c>
      <c r="AE216" s="71" t="s">
        <v>59</v>
      </c>
      <c r="AF216" s="73" t="n">
        <f aca="false">SUMIFS(Detail!$L$2:$L$9168,Detail!$C$2:$C$9168,$A216)</f>
        <v>2</v>
      </c>
      <c r="AG216" s="74" t="n">
        <f aca="false">SUMIFS(Detail!$N$2:$N$9168,Detail!$C$2:$C$9168,$A216)</f>
        <v>336.28</v>
      </c>
    </row>
    <row r="217" customFormat="false" ht="15" hidden="false" customHeight="false" outlineLevel="0" collapsed="false">
      <c r="A217" s="71" t="s">
        <v>379</v>
      </c>
      <c r="B217" s="71" t="s">
        <v>377</v>
      </c>
      <c r="C217" s="71" t="s">
        <v>262</v>
      </c>
      <c r="D217" s="71" t="str">
        <f aca="false">IFERROR(INDEX('Brand Map'!$B$4:$B$125,MATCH(C217,'Brand Map'!$A$4:$A$125,0)),"Other")</f>
        <v>DCMJ</v>
      </c>
      <c r="E217" s="73" t="n">
        <f aca="false">SUMIFS(Detail!$K$2:$K$9168,Detail!$C$2:$C$9168,$A217)</f>
        <v>118</v>
      </c>
      <c r="F217" s="73" t="n">
        <f aca="false">SUMIFS(Detail!$E$2:$E$9168,Detail!$C$2:$C$9168,$A217)</f>
        <v>7</v>
      </c>
      <c r="G217" s="74" t="n">
        <f aca="false">SUMIFS(Detail!$M$2:$M$9168,Detail!$C$2:$C$9168,$A217)</f>
        <v>8629.01</v>
      </c>
      <c r="H217" s="74" t="n">
        <f aca="false">SUMIFS(Detail!$D$2:$D$9168,Detail!$C$2:$C$9168,$A217)</f>
        <v>435.85</v>
      </c>
      <c r="I217" s="74" t="n">
        <v>67363.33</v>
      </c>
      <c r="J217" s="51" t="n">
        <f aca="false">IF(E217&gt;0,AF217/E217,0)</f>
        <v>0.0338983050847458</v>
      </c>
      <c r="K217" s="51" t="n">
        <f aca="false">IF(G217&gt;0,AG217/G217,0)</f>
        <v>0.0304565645421665</v>
      </c>
      <c r="L217" s="75" t="n">
        <f aca="false">H217/Settings!$B$16</f>
        <v>0.000871057751698518</v>
      </c>
      <c r="M217" s="76" t="n">
        <f aca="false">H217/Settings!$B$20</f>
        <v>3.38359891432168E-005</v>
      </c>
      <c r="N217" s="77" t="n">
        <f aca="false">E217*Settings!$B$3</f>
        <v>8.83347479205568</v>
      </c>
      <c r="O217" s="77" t="n">
        <f aca="false">IF(E217&gt;0,(AF217-N217)/SQRT(E217*Settings!$B$3*(1-Settings!$B$3)),0)</f>
        <v>-1.69079101456873</v>
      </c>
      <c r="P217" s="77" t="n">
        <f aca="false">MAX(0,AF217-N217)</f>
        <v>0</v>
      </c>
      <c r="Q217" s="51" t="n">
        <f aca="false">IF(E217&gt;=Settings!$B$4,(AF217+Settings!$B$7*Settings!$B$3)/(E217+Settings!$B$7),Settings!$B$3)</f>
        <v>0.042201342405043</v>
      </c>
      <c r="R217" s="78" t="n">
        <f aca="false">PERCENTRANK($H$2:$H$1780,H217,6)</f>
        <v>0.895388</v>
      </c>
      <c r="S217" s="78" t="n">
        <f aca="false">PERCENTRANK($Q$2:$Q$1780,Q217,6)</f>
        <v>0.00899888</v>
      </c>
      <c r="T217" s="78" t="n">
        <f aca="false">PERCENTRANK($F$2:$F$1780,F217,6)</f>
        <v>0.908324</v>
      </c>
      <c r="U217" s="79" t="n">
        <f aca="false">IF(F217&gt;0,ROUND((Settings!$B$8*T217+Settings!$B$9*R217+Settings!$B$10*S217)/SUM(Settings!$B$8:$B$10),10),0)</f>
        <v>0.60423696</v>
      </c>
      <c r="V217" s="71" t="n">
        <f aca="false">IF(U217&gt;0,RANK(U217,$U$2:$U$1780)+COUNTIF($U$2:U217,U217)-1,"")</f>
        <v>216</v>
      </c>
      <c r="W217" s="71" t="str">
        <f aca="false">IF(V217="","",IF(V217&lt;=Settings!$B$11,"1 - Fix first",IF(V217&lt;=Settings!$B$12,"2 - Review","3 - Monitor")))</f>
        <v>3 - Monitor</v>
      </c>
      <c r="X217" s="71" t="str">
        <f aca="false">IF(AND(E217&gt;=Settings!$B$4,AF217&gt;=Settings!$B$5,O217&gt;=Settings!$B$6),"HIGH RATE","")</f>
        <v/>
      </c>
      <c r="Y217" s="71" t="n">
        <f aca="false">IF(F217&gt;0,RANK(F217,$F$2:$F$1780)+COUNTIF($F$2:F217,F217)-1,"")</f>
        <v>163</v>
      </c>
      <c r="Z217" s="71" t="n">
        <f aca="false">IF(H217&gt;0,RANK(H217,$H$2:$H$1780)+COUNTIF($H$2:H217,H217)-1,"")</f>
        <v>187</v>
      </c>
      <c r="AA217" s="71" t="n">
        <f aca="false">IF(AC217="","",RANK(AC217,$AC$2:$AC$1780)+COUNTIF($AC$2:AC217,AC217)-1)</f>
        <v>202</v>
      </c>
      <c r="AB217" s="71" t="str">
        <f aca="false">IF(AD217="","",RANK(AD217,$AD$2:$AD$1780)+COUNTIF($AD$2:AD217,AD217)-1)</f>
        <v/>
      </c>
      <c r="AC217" s="71" t="n">
        <f aca="false">IF(AND(AF217&gt;0,E217&gt;=Settings!$B$4),ROUND(J217,10),"")</f>
        <v>0.0338983051</v>
      </c>
      <c r="AD217" s="71" t="str">
        <f aca="false">IF(X217="HIGH RATE",ROUND(O217,10),"")</f>
        <v/>
      </c>
      <c r="AE217" s="71" t="s">
        <v>59</v>
      </c>
      <c r="AF217" s="73" t="n">
        <f aca="false">SUMIFS(Detail!$L$2:$L$9168,Detail!$C$2:$C$9168,$A217)</f>
        <v>4</v>
      </c>
      <c r="AG217" s="74" t="n">
        <f aca="false">SUMIFS(Detail!$N$2:$N$9168,Detail!$C$2:$C$9168,$A217)</f>
        <v>262.81</v>
      </c>
    </row>
    <row r="218" customFormat="false" ht="15" hidden="false" customHeight="false" outlineLevel="0" collapsed="false">
      <c r="A218" s="71" t="s">
        <v>2231</v>
      </c>
      <c r="B218" s="71" t="s">
        <v>2676</v>
      </c>
      <c r="C218" s="71" t="s">
        <v>213</v>
      </c>
      <c r="D218" s="71" t="str">
        <f aca="false">IFERROR(INDEX('Brand Map'!$B$4:$B$125,MATCH(C218,'Brand Map'!$A$4:$A$125,0)),"Other")</f>
        <v>AU</v>
      </c>
      <c r="E218" s="73" t="n">
        <f aca="false">SUMIFS(Detail!$K$2:$K$9168,Detail!$C$2:$C$9168,$A218)</f>
        <v>22</v>
      </c>
      <c r="F218" s="73" t="n">
        <f aca="false">SUMIFS(Detail!$E$2:$E$9168,Detail!$C$2:$C$9168,$A218)</f>
        <v>4</v>
      </c>
      <c r="G218" s="74" t="n">
        <f aca="false">SUMIFS(Detail!$M$2:$M$9168,Detail!$C$2:$C$9168,$A218)</f>
        <v>1976.23</v>
      </c>
      <c r="H218" s="74" t="n">
        <f aca="false">SUMIFS(Detail!$D$2:$D$9168,Detail!$C$2:$C$9168,$A218)</f>
        <v>339.38</v>
      </c>
      <c r="I218" s="74" t="n">
        <v>3486.34</v>
      </c>
      <c r="J218" s="51" t="n">
        <f aca="false">IF(E218&gt;0,AF218/E218,0)</f>
        <v>0.136363636363636</v>
      </c>
      <c r="K218" s="51" t="n">
        <f aca="false">IF(G218&gt;0,AG218/G218,0)</f>
        <v>0.132651563836193</v>
      </c>
      <c r="L218" s="75" t="n">
        <f aca="false">H218/Settings!$B$16</f>
        <v>0.000678259905406546</v>
      </c>
      <c r="M218" s="76" t="n">
        <f aca="false">H218/Settings!$B$20</f>
        <v>2.63468119661005E-005</v>
      </c>
      <c r="N218" s="77" t="n">
        <f aca="false">E218*Settings!$B$3</f>
        <v>1.64691902902733</v>
      </c>
      <c r="O218" s="77" t="n">
        <f aca="false">IF(E218&gt;0,(AF218-N218)/SQRT(E218*Settings!$B$3*(1-Settings!$B$3)),0)</f>
        <v>1.09618517132804</v>
      </c>
      <c r="P218" s="77" t="n">
        <f aca="false">MAX(0,AF218-N218)</f>
        <v>1.35308097097267</v>
      </c>
      <c r="Q218" s="51" t="n">
        <f aca="false">IF(E218&gt;=Settings!$B$4,(AF218+Settings!$B$7*Settings!$B$3)/(E218+Settings!$B$7),Settings!$B$3)</f>
        <v>0.0748599558648786</v>
      </c>
      <c r="R218" s="78" t="n">
        <f aca="false">PERCENTRANK($H$2:$H$1780,H218,6)</f>
        <v>0.875703</v>
      </c>
      <c r="S218" s="78" t="n">
        <f aca="false">PERCENTRANK($Q$2:$Q$1780,Q218,6)</f>
        <v>0.0646794</v>
      </c>
      <c r="T218" s="78" t="n">
        <f aca="false">PERCENTRANK($F$2:$F$1780,F218,6)</f>
        <v>0.871766</v>
      </c>
      <c r="U218" s="79" t="n">
        <f aca="false">IF(F218&gt;0,ROUND((Settings!$B$8*T218+Settings!$B$9*R218+Settings!$B$10*S218)/SUM(Settings!$B$8:$B$10),10),0)</f>
        <v>0.6040494667</v>
      </c>
      <c r="V218" s="71" t="n">
        <f aca="false">IF(U218&gt;0,RANK(U218,$U$2:$U$1780)+COUNTIF($U$2:U218,U218)-1,"")</f>
        <v>217</v>
      </c>
      <c r="W218" s="71" t="str">
        <f aca="false">IF(V218="","",IF(V218&lt;=Settings!$B$11,"1 - Fix first",IF(V218&lt;=Settings!$B$12,"2 - Review","3 - Monitor")))</f>
        <v>3 - Monitor</v>
      </c>
      <c r="X218" s="71" t="str">
        <f aca="false">IF(AND(E218&gt;=Settings!$B$4,AF218&gt;=Settings!$B$5,O218&gt;=Settings!$B$6),"HIGH RATE","")</f>
        <v/>
      </c>
      <c r="Y218" s="71" t="n">
        <f aca="false">IF(F218&gt;0,RANK(F218,$F$2:$F$1780)+COUNTIF($F$2:F218,F218)-1,"")</f>
        <v>219</v>
      </c>
      <c r="Z218" s="71" t="n">
        <f aca="false">IF(H218&gt;0,RANK(H218,$H$2:$H$1780)+COUNTIF($H$2:H218,H218)-1,"")</f>
        <v>222</v>
      </c>
      <c r="AA218" s="71" t="str">
        <f aca="false">IF(AC218="","",RANK(AC218,$AC$2:$AC$1780)+COUNTIF($AC$2:AC218,AC218)-1)</f>
        <v/>
      </c>
      <c r="AB218" s="71" t="str">
        <f aca="false">IF(AD218="","",RANK(AD218,$AD$2:$AD$1780)+COUNTIF($AD$2:AD218,AD218)-1)</f>
        <v/>
      </c>
      <c r="AC218" s="71" t="str">
        <f aca="false">IF(AND(AF218&gt;0,E218&gt;=Settings!$B$4),ROUND(J218,10),"")</f>
        <v/>
      </c>
      <c r="AD218" s="71" t="str">
        <f aca="false">IF(X218="HIGH RATE",ROUND(O218,10),"")</f>
        <v/>
      </c>
      <c r="AE218" s="71" t="s">
        <v>59</v>
      </c>
      <c r="AF218" s="73" t="n">
        <f aca="false">SUMIFS(Detail!$L$2:$L$9168,Detail!$C$2:$C$9168,$A218)</f>
        <v>3</v>
      </c>
      <c r="AG218" s="74" t="n">
        <f aca="false">SUMIFS(Detail!$N$2:$N$9168,Detail!$C$2:$C$9168,$A218)</f>
        <v>262.15</v>
      </c>
    </row>
    <row r="219" customFormat="false" ht="15" hidden="false" customHeight="false" outlineLevel="0" collapsed="false">
      <c r="A219" s="71" t="s">
        <v>2211</v>
      </c>
      <c r="B219" s="71" t="s">
        <v>2677</v>
      </c>
      <c r="C219" s="71" t="s">
        <v>213</v>
      </c>
      <c r="D219" s="71" t="str">
        <f aca="false">IFERROR(INDEX('Brand Map'!$B$4:$B$125,MATCH(C219,'Brand Map'!$A$4:$A$125,0)),"Other")</f>
        <v>AU</v>
      </c>
      <c r="E219" s="73" t="n">
        <f aca="false">SUMIFS(Detail!$K$2:$K$9168,Detail!$C$2:$C$9168,$A219)</f>
        <v>79</v>
      </c>
      <c r="F219" s="73" t="n">
        <f aca="false">SUMIFS(Detail!$E$2:$E$9168,Detail!$C$2:$C$9168,$A219)</f>
        <v>5</v>
      </c>
      <c r="G219" s="74" t="n">
        <f aca="false">SUMIFS(Detail!$M$2:$M$9168,Detail!$C$2:$C$9168,$A219)</f>
        <v>6809.85</v>
      </c>
      <c r="H219" s="74" t="n">
        <f aca="false">SUMIFS(Detail!$D$2:$D$9168,Detail!$C$2:$C$9168,$A219)</f>
        <v>435.46</v>
      </c>
      <c r="I219" s="74" t="n">
        <v>10440.24</v>
      </c>
      <c r="J219" s="51" t="n">
        <f aca="false">IF(E219&gt;0,AF219/E219,0)</f>
        <v>0.0506329113924051</v>
      </c>
      <c r="K219" s="51" t="n">
        <f aca="false">IF(G219&gt;0,AG219/G219,0)</f>
        <v>0.0486001894314853</v>
      </c>
      <c r="L219" s="75" t="n">
        <f aca="false">H219/Settings!$B$16</f>
        <v>0.00087027832638439</v>
      </c>
      <c r="M219" s="76" t="n">
        <f aca="false">H219/Settings!$B$20</f>
        <v>3.38057125898937E-005</v>
      </c>
      <c r="N219" s="77" t="n">
        <f aca="false">E219*Settings!$B$3</f>
        <v>5.91393651332541</v>
      </c>
      <c r="O219" s="77" t="n">
        <f aca="false">IF(E219&gt;0,(AF219-N219)/SQRT(E219*Settings!$B$3*(1-Settings!$B$3)),0)</f>
        <v>-0.818248954429484</v>
      </c>
      <c r="P219" s="77" t="n">
        <f aca="false">MAX(0,AF219-N219)</f>
        <v>0</v>
      </c>
      <c r="Q219" s="51" t="n">
        <f aca="false">IF(E219&gt;=Settings!$B$4,(AF219+Settings!$B$7*Settings!$B$3)/(E219+Settings!$B$7),Settings!$B$3)</f>
        <v>0.0573009052839116</v>
      </c>
      <c r="R219" s="78" t="n">
        <f aca="false">PERCENTRANK($H$2:$H$1780,H219,6)</f>
        <v>0.894826</v>
      </c>
      <c r="S219" s="78" t="n">
        <f aca="false">PERCENTRANK($Q$2:$Q$1780,Q219,6)</f>
        <v>0.0269966</v>
      </c>
      <c r="T219" s="78" t="n">
        <f aca="false">PERCENTRANK($F$2:$F$1780,F219,6)</f>
        <v>0.889764</v>
      </c>
      <c r="U219" s="79" t="n">
        <f aca="false">IF(F219&gt;0,ROUND((Settings!$B$8*T219+Settings!$B$9*R219+Settings!$B$10*S219)/SUM(Settings!$B$8:$B$10),10),0)</f>
        <v>0.6038622</v>
      </c>
      <c r="V219" s="71" t="n">
        <f aca="false">IF(U219&gt;0,RANK(U219,$U$2:$U$1780)+COUNTIF($U$2:U219,U219)-1,"")</f>
        <v>218</v>
      </c>
      <c r="W219" s="71" t="str">
        <f aca="false">IF(V219="","",IF(V219&lt;=Settings!$B$11,"1 - Fix first",IF(V219&lt;=Settings!$B$12,"2 - Review","3 - Monitor")))</f>
        <v>3 - Monitor</v>
      </c>
      <c r="X219" s="71" t="str">
        <f aca="false">IF(AND(E219&gt;=Settings!$B$4,AF219&gt;=Settings!$B$5,O219&gt;=Settings!$B$6),"HIGH RATE","")</f>
        <v/>
      </c>
      <c r="Y219" s="71" t="n">
        <f aca="false">IF(F219&gt;0,RANK(F219,$F$2:$F$1780)+COUNTIF($F$2:F219,F219)-1,"")</f>
        <v>195</v>
      </c>
      <c r="Z219" s="71" t="n">
        <f aca="false">IF(H219&gt;0,RANK(H219,$H$2:$H$1780)+COUNTIF($H$2:H219,H219)-1,"")</f>
        <v>188</v>
      </c>
      <c r="AA219" s="71" t="n">
        <f aca="false">IF(AC219="","",RANK(AC219,$AC$2:$AC$1780)+COUNTIF($AC$2:AC219,AC219)-1)</f>
        <v>184</v>
      </c>
      <c r="AB219" s="71" t="str">
        <f aca="false">IF(AD219="","",RANK(AD219,$AD$2:$AD$1780)+COUNTIF($AD$2:AD219,AD219)-1)</f>
        <v/>
      </c>
      <c r="AC219" s="71" t="n">
        <f aca="false">IF(AND(AF219&gt;0,E219&gt;=Settings!$B$4),ROUND(J219,10),"")</f>
        <v>0.0506329114</v>
      </c>
      <c r="AD219" s="71" t="str">
        <f aca="false">IF(X219="HIGH RATE",ROUND(O219,10),"")</f>
        <v/>
      </c>
      <c r="AE219" s="71" t="s">
        <v>59</v>
      </c>
      <c r="AF219" s="73" t="n">
        <f aca="false">SUMIFS(Detail!$L$2:$L$9168,Detail!$C$2:$C$9168,$A219)</f>
        <v>4</v>
      </c>
      <c r="AG219" s="74" t="n">
        <f aca="false">SUMIFS(Detail!$N$2:$N$9168,Detail!$C$2:$C$9168,$A219)</f>
        <v>330.96</v>
      </c>
    </row>
    <row r="220" customFormat="false" ht="15" hidden="false" customHeight="false" outlineLevel="0" collapsed="false">
      <c r="A220" s="71" t="s">
        <v>1243</v>
      </c>
      <c r="B220" s="71" t="s">
        <v>2678</v>
      </c>
      <c r="C220" s="71" t="s">
        <v>213</v>
      </c>
      <c r="D220" s="71" t="str">
        <f aca="false">IFERROR(INDEX('Brand Map'!$B$4:$B$125,MATCH(C220,'Brand Map'!$A$4:$A$125,0)),"Other")</f>
        <v>AU</v>
      </c>
      <c r="E220" s="73" t="n">
        <f aca="false">SUMIFS(Detail!$K$2:$K$9168,Detail!$C$2:$C$9168,$A220)</f>
        <v>72</v>
      </c>
      <c r="F220" s="73" t="n">
        <f aca="false">SUMIFS(Detail!$E$2:$E$9168,Detail!$C$2:$C$9168,$A220)</f>
        <v>4</v>
      </c>
      <c r="G220" s="74" t="n">
        <f aca="false">SUMIFS(Detail!$M$2:$M$9168,Detail!$C$2:$C$9168,$A220)</f>
        <v>8912.98</v>
      </c>
      <c r="H220" s="74" t="n">
        <f aca="false">SUMIFS(Detail!$D$2:$D$9168,Detail!$C$2:$C$9168,$A220)</f>
        <v>473.57</v>
      </c>
      <c r="I220" s="74" t="n">
        <v>11124.48</v>
      </c>
      <c r="J220" s="51" t="n">
        <f aca="false">IF(E220&gt;0,AF220/E220,0)</f>
        <v>0.0555555555555556</v>
      </c>
      <c r="K220" s="51" t="n">
        <f aca="false">IF(G220&gt;0,AG220/G220,0)</f>
        <v>0.0531326223103833</v>
      </c>
      <c r="L220" s="75" t="n">
        <f aca="false">H220/Settings!$B$16</f>
        <v>0.000946442169259761</v>
      </c>
      <c r="M220" s="76" t="n">
        <f aca="false">H220/Settings!$B$20</f>
        <v>3.67642752748725E-005</v>
      </c>
      <c r="N220" s="77" t="n">
        <f aca="false">E220*Settings!$B$3</f>
        <v>5.38991682227126</v>
      </c>
      <c r="O220" s="77" t="n">
        <f aca="false">IF(E220&gt;0,(AF220-N220)/SQRT(E220*Settings!$B$3*(1-Settings!$B$3)),0)</f>
        <v>-0.622435049475459</v>
      </c>
      <c r="P220" s="77" t="n">
        <f aca="false">MAX(0,AF220-N220)</f>
        <v>0</v>
      </c>
      <c r="Q220" s="51" t="n">
        <f aca="false">IF(E220&gt;=Settings!$B$4,(AF220+Settings!$B$7*Settings!$B$3)/(E220+Settings!$B$7),Settings!$B$3)</f>
        <v>0.0612333203524153</v>
      </c>
      <c r="R220" s="78" t="n">
        <f aca="false">PERCENTRANK($H$2:$H$1780,H220,6)</f>
        <v>0.90045</v>
      </c>
      <c r="S220" s="78" t="n">
        <f aca="false">PERCENTRANK($Q$2:$Q$1780,Q220,6)</f>
        <v>0.0354331</v>
      </c>
      <c r="T220" s="78" t="n">
        <f aca="false">PERCENTRANK($F$2:$F$1780,F220,6)</f>
        <v>0.871766</v>
      </c>
      <c r="U220" s="79" t="n">
        <f aca="false">IF(F220&gt;0,ROUND((Settings!$B$8*T220+Settings!$B$9*R220+Settings!$B$10*S220)/SUM(Settings!$B$8:$B$10),10),0)</f>
        <v>0.6025497</v>
      </c>
      <c r="V220" s="71" t="n">
        <f aca="false">IF(U220&gt;0,RANK(U220,$U$2:$U$1780)+COUNTIF($U$2:U220,U220)-1,"")</f>
        <v>219</v>
      </c>
      <c r="W220" s="71" t="str">
        <f aca="false">IF(V220="","",IF(V220&lt;=Settings!$B$11,"1 - Fix first",IF(V220&lt;=Settings!$B$12,"2 - Review","3 - Monitor")))</f>
        <v>3 - Monitor</v>
      </c>
      <c r="X220" s="71" t="str">
        <f aca="false">IF(AND(E220&gt;=Settings!$B$4,AF220&gt;=Settings!$B$5,O220&gt;=Settings!$B$6),"HIGH RATE","")</f>
        <v/>
      </c>
      <c r="Y220" s="71" t="n">
        <f aca="false">IF(F220&gt;0,RANK(F220,$F$2:$F$1780)+COUNTIF($F$2:F220,F220)-1,"")</f>
        <v>220</v>
      </c>
      <c r="Z220" s="71" t="n">
        <f aca="false">IF(H220&gt;0,RANK(H220,$H$2:$H$1780)+COUNTIF($H$2:H220,H220)-1,"")</f>
        <v>178</v>
      </c>
      <c r="AA220" s="71" t="n">
        <f aca="false">IF(AC220="","",RANK(AC220,$AC$2:$AC$1780)+COUNTIF($AC$2:AC220,AC220)-1)</f>
        <v>174</v>
      </c>
      <c r="AB220" s="71" t="str">
        <f aca="false">IF(AD220="","",RANK(AD220,$AD$2:$AD$1780)+COUNTIF($AD$2:AD220,AD220)-1)</f>
        <v/>
      </c>
      <c r="AC220" s="71" t="n">
        <f aca="false">IF(AND(AF220&gt;0,E220&gt;=Settings!$B$4),ROUND(J220,10),"")</f>
        <v>0.0555555556</v>
      </c>
      <c r="AD220" s="71" t="str">
        <f aca="false">IF(X220="HIGH RATE",ROUND(O220,10),"")</f>
        <v/>
      </c>
      <c r="AE220" s="71" t="s">
        <v>59</v>
      </c>
      <c r="AF220" s="73" t="n">
        <f aca="false">SUMIFS(Detail!$L$2:$L$9168,Detail!$C$2:$C$9168,$A220)</f>
        <v>4</v>
      </c>
      <c r="AG220" s="74" t="n">
        <f aca="false">SUMIFS(Detail!$N$2:$N$9168,Detail!$C$2:$C$9168,$A220)</f>
        <v>473.57</v>
      </c>
    </row>
    <row r="221" customFormat="false" ht="15" hidden="false" customHeight="false" outlineLevel="0" collapsed="false">
      <c r="A221" s="71" t="s">
        <v>1374</v>
      </c>
      <c r="B221" s="71" t="s">
        <v>2679</v>
      </c>
      <c r="C221" s="71" t="s">
        <v>213</v>
      </c>
      <c r="D221" s="71" t="str">
        <f aca="false">IFERROR(INDEX('Brand Map'!$B$4:$B$125,MATCH(C221,'Brand Map'!$A$4:$A$125,0)),"Other")</f>
        <v>AU</v>
      </c>
      <c r="E221" s="73" t="n">
        <f aca="false">SUMIFS(Detail!$K$2:$K$9168,Detail!$C$2:$C$9168,$A221)</f>
        <v>4</v>
      </c>
      <c r="F221" s="73" t="n">
        <f aca="false">SUMIFS(Detail!$E$2:$E$9168,Detail!$C$2:$C$9168,$A221)</f>
        <v>3</v>
      </c>
      <c r="G221" s="74" t="n">
        <f aca="false">SUMIFS(Detail!$M$2:$M$9168,Detail!$C$2:$C$9168,$A221)</f>
        <v>607.08</v>
      </c>
      <c r="H221" s="74" t="n">
        <f aca="false">SUMIFS(Detail!$D$2:$D$9168,Detail!$C$2:$C$9168,$A221)</f>
        <v>463.55</v>
      </c>
      <c r="I221" s="74" t="n">
        <v>4058.9</v>
      </c>
      <c r="J221" s="51" t="n">
        <f aca="false">IF(E221&gt;0,AF221/E221,0)</f>
        <v>0.25</v>
      </c>
      <c r="K221" s="51" t="n">
        <f aca="false">IF(G221&gt;0,AG221/G221,0)</f>
        <v>0.220152203992884</v>
      </c>
      <c r="L221" s="75" t="n">
        <f aca="false">H221/Settings!$B$16</f>
        <v>0.000926416934266027</v>
      </c>
      <c r="M221" s="76" t="n">
        <f aca="false">H221/Settings!$B$20</f>
        <v>3.59864007510339E-005</v>
      </c>
      <c r="N221" s="77" t="n">
        <f aca="false">E221*Settings!$B$3</f>
        <v>0.299439823459515</v>
      </c>
      <c r="O221" s="77" t="n">
        <f aca="false">IF(E221&gt;0,(AF221-N221)/SQRT(E221*Settings!$B$3*(1-Settings!$B$3)),0)</f>
        <v>1.33102719024865</v>
      </c>
      <c r="P221" s="77" t="n">
        <f aca="false">MAX(0,AF221-N221)</f>
        <v>0.700560176540485</v>
      </c>
      <c r="Q221" s="51" t="n">
        <f aca="false">IF(E221&gt;=Settings!$B$4,(AF221+Settings!$B$7*Settings!$B$3)/(E221+Settings!$B$7),Settings!$B$3)</f>
        <v>0.0748599558648786</v>
      </c>
      <c r="R221" s="78" t="n">
        <f aca="false">PERCENTRANK($H$2:$H$1780,H221,6)</f>
        <v>0.8982</v>
      </c>
      <c r="S221" s="78" t="n">
        <f aca="false">PERCENTRANK($Q$2:$Q$1780,Q221,6)</f>
        <v>0.0646794</v>
      </c>
      <c r="T221" s="78" t="n">
        <f aca="false">PERCENTRANK($F$2:$F$1780,F221,6)</f>
        <v>0.84252</v>
      </c>
      <c r="U221" s="79" t="n">
        <f aca="false">IF(F221&gt;0,ROUND((Settings!$B$8*T221+Settings!$B$9*R221+Settings!$B$10*S221)/SUM(Settings!$B$8:$B$10),10),0)</f>
        <v>0.6017998</v>
      </c>
      <c r="V221" s="71" t="n">
        <f aca="false">IF(U221&gt;0,RANK(U221,$U$2:$U$1780)+COUNTIF($U$2:U221,U221)-1,"")</f>
        <v>220</v>
      </c>
      <c r="W221" s="71" t="str">
        <f aca="false">IF(V221="","",IF(V221&lt;=Settings!$B$11,"1 - Fix first",IF(V221&lt;=Settings!$B$12,"2 - Review","3 - Monitor")))</f>
        <v>3 - Monitor</v>
      </c>
      <c r="X221" s="71" t="str">
        <f aca="false">IF(AND(E221&gt;=Settings!$B$4,AF221&gt;=Settings!$B$5,O221&gt;=Settings!$B$6),"HIGH RATE","")</f>
        <v/>
      </c>
      <c r="Y221" s="71" t="n">
        <f aca="false">IF(F221&gt;0,RANK(F221,$F$2:$F$1780)+COUNTIF($F$2:F221,F221)-1,"")</f>
        <v>237</v>
      </c>
      <c r="Z221" s="71" t="n">
        <f aca="false">IF(H221&gt;0,RANK(H221,$H$2:$H$1780)+COUNTIF($H$2:H221,H221)-1,"")</f>
        <v>182</v>
      </c>
      <c r="AA221" s="71" t="str">
        <f aca="false">IF(AC221="","",RANK(AC221,$AC$2:$AC$1780)+COUNTIF($AC$2:AC221,AC221)-1)</f>
        <v/>
      </c>
      <c r="AB221" s="71" t="str">
        <f aca="false">IF(AD221="","",RANK(AD221,$AD$2:$AD$1780)+COUNTIF($AD$2:AD221,AD221)-1)</f>
        <v/>
      </c>
      <c r="AC221" s="71" t="str">
        <f aca="false">IF(AND(AF221&gt;0,E221&gt;=Settings!$B$4),ROUND(J221,10),"")</f>
        <v/>
      </c>
      <c r="AD221" s="71" t="str">
        <f aca="false">IF(X221="HIGH RATE",ROUND(O221,10),"")</f>
        <v/>
      </c>
      <c r="AE221" s="71" t="s">
        <v>60</v>
      </c>
      <c r="AF221" s="73" t="n">
        <f aca="false">SUMIFS(Detail!$L$2:$L$9168,Detail!$C$2:$C$9168,$A221)</f>
        <v>1</v>
      </c>
      <c r="AG221" s="74" t="n">
        <f aca="false">SUMIFS(Detail!$N$2:$N$9168,Detail!$C$2:$C$9168,$A221)</f>
        <v>133.65</v>
      </c>
    </row>
    <row r="222" customFormat="false" ht="15" hidden="false" customHeight="false" outlineLevel="0" collapsed="false">
      <c r="A222" s="71" t="s">
        <v>2013</v>
      </c>
      <c r="B222" s="71" t="s">
        <v>2680</v>
      </c>
      <c r="C222" s="71" t="s">
        <v>313</v>
      </c>
      <c r="D222" s="71" t="str">
        <f aca="false">IFERROR(INDEX('Brand Map'!$B$4:$B$125,MATCH(C222,'Brand Map'!$A$4:$A$125,0)),"Other")</f>
        <v>GWC</v>
      </c>
      <c r="E222" s="73" t="n">
        <f aca="false">SUMIFS(Detail!$K$2:$K$9168,Detail!$C$2:$C$9168,$A222)</f>
        <v>8</v>
      </c>
      <c r="F222" s="73" t="n">
        <f aca="false">SUMIFS(Detail!$E$2:$E$9168,Detail!$C$2:$C$9168,$A222)</f>
        <v>3</v>
      </c>
      <c r="G222" s="74" t="n">
        <f aca="false">SUMIFS(Detail!$M$2:$M$9168,Detail!$C$2:$C$9168,$A222)</f>
        <v>1163.26</v>
      </c>
      <c r="H222" s="74" t="n">
        <f aca="false">SUMIFS(Detail!$D$2:$D$9168,Detail!$C$2:$C$9168,$A222)</f>
        <v>443.5</v>
      </c>
      <c r="I222" s="74" t="n">
        <v>11737.32</v>
      </c>
      <c r="J222" s="51" t="n">
        <f aca="false">IF(E222&gt;0,AF222/E222,0)</f>
        <v>0</v>
      </c>
      <c r="K222" s="51" t="n">
        <f aca="false">IF(G222&gt;0,AG222/G222,0)</f>
        <v>0</v>
      </c>
      <c r="L222" s="75" t="n">
        <f aca="false">H222/Settings!$B$16</f>
        <v>0.000886346479014093</v>
      </c>
      <c r="M222" s="76" t="n">
        <f aca="false">H222/Settings!$B$20</f>
        <v>3.44298753814767E-005</v>
      </c>
      <c r="N222" s="77" t="n">
        <f aca="false">E222*Settings!$B$3</f>
        <v>0.598879646919029</v>
      </c>
      <c r="O222" s="77" t="n">
        <f aca="false">IF(E222&gt;0,(AF222-N222)/SQRT(E222*Settings!$B$3*(1-Settings!$B$3)),0)</f>
        <v>-0.804574079585767</v>
      </c>
      <c r="P222" s="77" t="n">
        <f aca="false">MAX(0,AF222-N222)</f>
        <v>0</v>
      </c>
      <c r="Q222" s="51" t="n">
        <f aca="false">IF(E222&gt;=Settings!$B$4,(AF222+Settings!$B$7*Settings!$B$3)/(E222+Settings!$B$7),Settings!$B$3)</f>
        <v>0.0748599558648786</v>
      </c>
      <c r="R222" s="78" t="n">
        <f aca="false">PERCENTRANK($H$2:$H$1780,H222,6)</f>
        <v>0.896513</v>
      </c>
      <c r="S222" s="78" t="n">
        <f aca="false">PERCENTRANK($Q$2:$Q$1780,Q222,6)</f>
        <v>0.0646794</v>
      </c>
      <c r="T222" s="78" t="n">
        <f aca="false">PERCENTRANK($F$2:$F$1780,F222,6)</f>
        <v>0.84252</v>
      </c>
      <c r="U222" s="79" t="n">
        <f aca="false">IF(F222&gt;0,ROUND((Settings!$B$8*T222+Settings!$B$9*R222+Settings!$B$10*S222)/SUM(Settings!$B$8:$B$10),10),0)</f>
        <v>0.6012374667</v>
      </c>
      <c r="V222" s="71" t="n">
        <f aca="false">IF(U222&gt;0,RANK(U222,$U$2:$U$1780)+COUNTIF($U$2:U222,U222)-1,"")</f>
        <v>221</v>
      </c>
      <c r="W222" s="71" t="str">
        <f aca="false">IF(V222="","",IF(V222&lt;=Settings!$B$11,"1 - Fix first",IF(V222&lt;=Settings!$B$12,"2 - Review","3 - Monitor")))</f>
        <v>3 - Monitor</v>
      </c>
      <c r="X222" s="71" t="str">
        <f aca="false">IF(AND(E222&gt;=Settings!$B$4,AF222&gt;=Settings!$B$5,O222&gt;=Settings!$B$6),"HIGH RATE","")</f>
        <v/>
      </c>
      <c r="Y222" s="71" t="n">
        <f aca="false">IF(F222&gt;0,RANK(F222,$F$2:$F$1780)+COUNTIF($F$2:F222,F222)-1,"")</f>
        <v>238</v>
      </c>
      <c r="Z222" s="71" t="n">
        <f aca="false">IF(H222&gt;0,RANK(H222,$H$2:$H$1780)+COUNTIF($H$2:H222,H222)-1,"")</f>
        <v>185</v>
      </c>
      <c r="AA222" s="71" t="str">
        <f aca="false">IF(AC222="","",RANK(AC222,$AC$2:$AC$1780)+COUNTIF($AC$2:AC222,AC222)-1)</f>
        <v/>
      </c>
      <c r="AB222" s="71" t="str">
        <f aca="false">IF(AD222="","",RANK(AD222,$AD$2:$AD$1780)+COUNTIF($AD$2:AD222,AD222)-1)</f>
        <v/>
      </c>
      <c r="AC222" s="71" t="str">
        <f aca="false">IF(AND(AF222&gt;0,E222&gt;=Settings!$B$4),ROUND(J222,10),"")</f>
        <v/>
      </c>
      <c r="AD222" s="71" t="str">
        <f aca="false">IF(X222="HIGH RATE",ROUND(O222,10),"")</f>
        <v/>
      </c>
      <c r="AE222" s="71" t="s">
        <v>60</v>
      </c>
      <c r="AF222" s="73" t="n">
        <f aca="false">SUMIFS(Detail!$L$2:$L$9168,Detail!$C$2:$C$9168,$A222)</f>
        <v>0</v>
      </c>
      <c r="AG222" s="74" t="n">
        <f aca="false">SUMIFS(Detail!$N$2:$N$9168,Detail!$C$2:$C$9168,$A222)</f>
        <v>0</v>
      </c>
    </row>
    <row r="223" customFormat="false" ht="15" hidden="false" customHeight="false" outlineLevel="0" collapsed="false">
      <c r="A223" s="71" t="s">
        <v>617</v>
      </c>
      <c r="B223" s="71" t="s">
        <v>618</v>
      </c>
      <c r="C223" s="71" t="s">
        <v>616</v>
      </c>
      <c r="D223" s="71" t="str">
        <f aca="false">IFERROR(INDEX('Brand Map'!$B$4:$B$125,MATCH(C223,'Brand Map'!$A$4:$A$125,0)),"Other")</f>
        <v>Other (small prefixes)</v>
      </c>
      <c r="E223" s="73" t="n">
        <f aca="false">SUMIFS(Detail!$K$2:$K$9168,Detail!$C$2:$C$9168,$A223)</f>
        <v>18</v>
      </c>
      <c r="F223" s="73" t="n">
        <f aca="false">SUMIFS(Detail!$E$2:$E$9168,Detail!$C$2:$C$9168,$A223)</f>
        <v>3</v>
      </c>
      <c r="G223" s="74" t="n">
        <f aca="false">SUMIFS(Detail!$M$2:$M$9168,Detail!$C$2:$C$9168,$A223)</f>
        <v>2844.59</v>
      </c>
      <c r="H223" s="74" t="n">
        <f aca="false">SUMIFS(Detail!$D$2:$D$9168,Detail!$C$2:$C$9168,$A223)</f>
        <v>441.69</v>
      </c>
      <c r="I223" s="74" t="n">
        <v>9447.72</v>
      </c>
      <c r="J223" s="51" t="n">
        <f aca="false">IF(E223&gt;0,AF223/E223,0)</f>
        <v>0.166666666666667</v>
      </c>
      <c r="K223" s="51" t="n">
        <f aca="false">IF(G223&gt;0,AG223/G223,0)</f>
        <v>0.15527369497889</v>
      </c>
      <c r="L223" s="75" t="n">
        <f aca="false">H223/Settings!$B$16</f>
        <v>0.000882729146145964</v>
      </c>
      <c r="M223" s="76" t="n">
        <f aca="false">H223/Settings!$B$20</f>
        <v>3.42893611211826E-005</v>
      </c>
      <c r="N223" s="77" t="n">
        <f aca="false">E223*Settings!$B$3</f>
        <v>1.34747920556782</v>
      </c>
      <c r="O223" s="77" t="n">
        <f aca="false">IF(E223&gt;0,(AF223-N223)/SQRT(E223*Settings!$B$3*(1-Settings!$B$3)),0)</f>
        <v>1.48006966454411</v>
      </c>
      <c r="P223" s="77" t="n">
        <f aca="false">MAX(0,AF223-N223)</f>
        <v>1.65252079443218</v>
      </c>
      <c r="Q223" s="51" t="n">
        <f aca="false">IF(E223&gt;=Settings!$B$4,(AF223+Settings!$B$7*Settings!$B$3)/(E223+Settings!$B$7),Settings!$B$3)</f>
        <v>0.0748599558648786</v>
      </c>
      <c r="R223" s="78" t="n">
        <f aca="false">PERCENTRANK($H$2:$H$1780,H223,6)</f>
        <v>0.895951</v>
      </c>
      <c r="S223" s="78" t="n">
        <f aca="false">PERCENTRANK($Q$2:$Q$1780,Q223,6)</f>
        <v>0.0646794</v>
      </c>
      <c r="T223" s="78" t="n">
        <f aca="false">PERCENTRANK($F$2:$F$1780,F223,6)</f>
        <v>0.84252</v>
      </c>
      <c r="U223" s="79" t="n">
        <f aca="false">IF(F223&gt;0,ROUND((Settings!$B$8*T223+Settings!$B$9*R223+Settings!$B$10*S223)/SUM(Settings!$B$8:$B$10),10),0)</f>
        <v>0.6010501333</v>
      </c>
      <c r="V223" s="71" t="n">
        <f aca="false">IF(U223&gt;0,RANK(U223,$U$2:$U$1780)+COUNTIF($U$2:U223,U223)-1,"")</f>
        <v>222</v>
      </c>
      <c r="W223" s="71" t="str">
        <f aca="false">IF(V223="","",IF(V223&lt;=Settings!$B$11,"1 - Fix first",IF(V223&lt;=Settings!$B$12,"2 - Review","3 - Monitor")))</f>
        <v>3 - Monitor</v>
      </c>
      <c r="X223" s="71" t="str">
        <f aca="false">IF(AND(E223&gt;=Settings!$B$4,AF223&gt;=Settings!$B$5,O223&gt;=Settings!$B$6),"HIGH RATE","")</f>
        <v/>
      </c>
      <c r="Y223" s="71" t="n">
        <f aca="false">IF(F223&gt;0,RANK(F223,$F$2:$F$1780)+COUNTIF($F$2:F223,F223)-1,"")</f>
        <v>239</v>
      </c>
      <c r="Z223" s="71" t="n">
        <f aca="false">IF(H223&gt;0,RANK(H223,$H$2:$H$1780)+COUNTIF($H$2:H223,H223)-1,"")</f>
        <v>186</v>
      </c>
      <c r="AA223" s="71" t="str">
        <f aca="false">IF(AC223="","",RANK(AC223,$AC$2:$AC$1780)+COUNTIF($AC$2:AC223,AC223)-1)</f>
        <v/>
      </c>
      <c r="AB223" s="71" t="str">
        <f aca="false">IF(AD223="","",RANK(AD223,$AD$2:$AD$1780)+COUNTIF($AD$2:AD223,AD223)-1)</f>
        <v/>
      </c>
      <c r="AC223" s="71" t="str">
        <f aca="false">IF(AND(AF223&gt;0,E223&gt;=Settings!$B$4),ROUND(J223,10),"")</f>
        <v/>
      </c>
      <c r="AD223" s="71" t="str">
        <f aca="false">IF(X223="HIGH RATE",ROUND(O223,10),"")</f>
        <v/>
      </c>
      <c r="AE223" s="71" t="s">
        <v>59</v>
      </c>
      <c r="AF223" s="73" t="n">
        <f aca="false">SUMIFS(Detail!$L$2:$L$9168,Detail!$C$2:$C$9168,$A223)</f>
        <v>3</v>
      </c>
      <c r="AG223" s="74" t="n">
        <f aca="false">SUMIFS(Detail!$N$2:$N$9168,Detail!$C$2:$C$9168,$A223)</f>
        <v>441.69</v>
      </c>
    </row>
    <row r="224" customFormat="false" ht="15" hidden="false" customHeight="false" outlineLevel="0" collapsed="false">
      <c r="A224" s="71" t="s">
        <v>1054</v>
      </c>
      <c r="B224" s="71" t="s">
        <v>2681</v>
      </c>
      <c r="C224" s="71" t="s">
        <v>704</v>
      </c>
      <c r="D224" s="71" t="str">
        <f aca="false">IFERROR(INDEX('Brand Map'!$B$4:$B$125,MATCH(C224,'Brand Map'!$A$4:$A$125,0)),"Other")</f>
        <v>Other (small prefixes)</v>
      </c>
      <c r="E224" s="73" t="n">
        <f aca="false">SUMIFS(Detail!$K$2:$K$9168,Detail!$C$2:$C$9168,$A224)</f>
        <v>0</v>
      </c>
      <c r="F224" s="73" t="n">
        <f aca="false">SUMIFS(Detail!$E$2:$E$9168,Detail!$C$2:$C$9168,$A224)</f>
        <v>4</v>
      </c>
      <c r="G224" s="74" t="n">
        <f aca="false">SUMIFS(Detail!$M$2:$M$9168,Detail!$C$2:$C$9168,$A224)</f>
        <v>0</v>
      </c>
      <c r="H224" s="74" t="n">
        <f aca="false">SUMIFS(Detail!$D$2:$D$9168,Detail!$C$2:$C$9168,$A224)</f>
        <v>304.8</v>
      </c>
      <c r="I224" s="74" t="n">
        <v>4795.62</v>
      </c>
      <c r="J224" s="51" t="n">
        <f aca="false">IF(E224&gt;0,AF224/E224,0)</f>
        <v>0</v>
      </c>
      <c r="K224" s="51" t="n">
        <f aca="false">IF(G224&gt;0,AG224/G224,0)</f>
        <v>0</v>
      </c>
      <c r="L224" s="75" t="n">
        <f aca="false">H224/Settings!$B$16</f>
        <v>0.000609150860887251</v>
      </c>
      <c r="M224" s="76" t="n">
        <f aca="false">H224/Settings!$B$20</f>
        <v>2.36622909047894E-005</v>
      </c>
      <c r="N224" s="77" t="n">
        <f aca="false">E224*Settings!$B$3</f>
        <v>0</v>
      </c>
      <c r="O224" s="77" t="n">
        <f aca="false">IF(E224&gt;0,(AF224-N224)/SQRT(E224*Settings!$B$3*(1-Settings!$B$3)),0)</f>
        <v>0</v>
      </c>
      <c r="P224" s="77" t="n">
        <f aca="false">MAX(0,AF224-N224)</f>
        <v>0</v>
      </c>
      <c r="Q224" s="51" t="n">
        <f aca="false">IF(E224&gt;=Settings!$B$4,(AF224+Settings!$B$7*Settings!$B$3)/(E224+Settings!$B$7),Settings!$B$3)</f>
        <v>0.0748599558648786</v>
      </c>
      <c r="R224" s="78" t="n">
        <f aca="false">PERCENTRANK($H$2:$H$1780,H224,6)</f>
        <v>0.866142</v>
      </c>
      <c r="S224" s="78" t="n">
        <f aca="false">PERCENTRANK($Q$2:$Q$1780,Q224,6)</f>
        <v>0.0646794</v>
      </c>
      <c r="T224" s="78" t="n">
        <f aca="false">PERCENTRANK($F$2:$F$1780,F224,6)</f>
        <v>0.871766</v>
      </c>
      <c r="U224" s="79" t="n">
        <f aca="false">IF(F224&gt;0,ROUND((Settings!$B$8*T224+Settings!$B$9*R224+Settings!$B$10*S224)/SUM(Settings!$B$8:$B$10),10),0)</f>
        <v>0.6008624667</v>
      </c>
      <c r="V224" s="71" t="n">
        <f aca="false">IF(U224&gt;0,RANK(U224,$U$2:$U$1780)+COUNTIF($U$2:U224,U224)-1,"")</f>
        <v>223</v>
      </c>
      <c r="W224" s="71" t="str">
        <f aca="false">IF(V224="","",IF(V224&lt;=Settings!$B$11,"1 - Fix first",IF(V224&lt;=Settings!$B$12,"2 - Review","3 - Monitor")))</f>
        <v>3 - Monitor</v>
      </c>
      <c r="X224" s="71" t="str">
        <f aca="false">IF(AND(E224&gt;=Settings!$B$4,AF224&gt;=Settings!$B$5,O224&gt;=Settings!$B$6),"HIGH RATE","")</f>
        <v/>
      </c>
      <c r="Y224" s="71" t="n">
        <f aca="false">IF(F224&gt;0,RANK(F224,$F$2:$F$1780)+COUNTIF($F$2:F224,F224)-1,"")</f>
        <v>221</v>
      </c>
      <c r="Z224" s="71" t="n">
        <f aca="false">IF(H224&gt;0,RANK(H224,$H$2:$H$1780)+COUNTIF($H$2:H224,H224)-1,"")</f>
        <v>239</v>
      </c>
      <c r="AA224" s="71" t="str">
        <f aca="false">IF(AC224="","",RANK(AC224,$AC$2:$AC$1780)+COUNTIF($AC$2:AC224,AC224)-1)</f>
        <v/>
      </c>
      <c r="AB224" s="71" t="str">
        <f aca="false">IF(AD224="","",RANK(AD224,$AD$2:$AD$1780)+COUNTIF($AD$2:AD224,AD224)-1)</f>
        <v/>
      </c>
      <c r="AC224" s="71" t="str">
        <f aca="false">IF(AND(AF224&gt;0,E224&gt;=Settings!$B$4),ROUND(J224,10),"")</f>
        <v/>
      </c>
      <c r="AD224" s="71" t="str">
        <f aca="false">IF(X224="HIGH RATE",ROUND(O224,10),"")</f>
        <v/>
      </c>
      <c r="AE224" s="71" t="s">
        <v>60</v>
      </c>
      <c r="AF224" s="73" t="n">
        <f aca="false">SUMIFS(Detail!$L$2:$L$9168,Detail!$C$2:$C$9168,$A224)</f>
        <v>0</v>
      </c>
      <c r="AG224" s="74" t="n">
        <f aca="false">SUMIFS(Detail!$N$2:$N$9168,Detail!$C$2:$C$9168,$A224)</f>
        <v>0</v>
      </c>
    </row>
    <row r="225" customFormat="false" ht="15" hidden="false" customHeight="false" outlineLevel="0" collapsed="false">
      <c r="A225" s="71" t="s">
        <v>1401</v>
      </c>
      <c r="B225" s="71" t="s">
        <v>2682</v>
      </c>
      <c r="C225" s="71" t="s">
        <v>295</v>
      </c>
      <c r="D225" s="71" t="str">
        <f aca="false">IFERROR(INDEX('Brand Map'!$B$4:$B$125,MATCH(C225,'Brand Map'!$A$4:$A$125,0)),"Other")</f>
        <v>AUDC</v>
      </c>
      <c r="E225" s="73" t="n">
        <f aca="false">SUMIFS(Detail!$K$2:$K$9168,Detail!$C$2:$C$9168,$A225)</f>
        <v>22</v>
      </c>
      <c r="F225" s="73" t="n">
        <f aca="false">SUMIFS(Detail!$E$2:$E$9168,Detail!$C$2:$C$9168,$A225)</f>
        <v>3</v>
      </c>
      <c r="G225" s="74" t="n">
        <f aca="false">SUMIFS(Detail!$M$2:$M$9168,Detail!$C$2:$C$9168,$A225)</f>
        <v>3103.48</v>
      </c>
      <c r="H225" s="74" t="n">
        <f aca="false">SUMIFS(Detail!$D$2:$D$9168,Detail!$C$2:$C$9168,$A225)</f>
        <v>427.37</v>
      </c>
      <c r="I225" s="74" t="n">
        <v>7194.75</v>
      </c>
      <c r="J225" s="51" t="n">
        <f aca="false">IF(E225&gt;0,AF225/E225,0)</f>
        <v>0.0909090909090909</v>
      </c>
      <c r="K225" s="51" t="n">
        <f aca="false">IF(G225&gt;0,AG225/G225,0)</f>
        <v>0.0893899751246987</v>
      </c>
      <c r="L225" s="75" t="n">
        <f aca="false">H225/Settings!$B$16</f>
        <v>0.000854110247432363</v>
      </c>
      <c r="M225" s="76" t="n">
        <f aca="false">H225/Settings!$B$20</f>
        <v>3.31776681889103E-005</v>
      </c>
      <c r="N225" s="77" t="n">
        <f aca="false">E225*Settings!$B$3</f>
        <v>1.64691902902733</v>
      </c>
      <c r="O225" s="77" t="n">
        <f aca="false">IF(E225&gt;0,(AF225-N225)/SQRT(E225*Settings!$B$3*(1-Settings!$B$3)),0)</f>
        <v>0.286045057880107</v>
      </c>
      <c r="P225" s="77" t="n">
        <f aca="false">MAX(0,AF225-N225)</f>
        <v>0.35308097097267</v>
      </c>
      <c r="Q225" s="51" t="n">
        <f aca="false">IF(E225&gt;=Settings!$B$4,(AF225+Settings!$B$7*Settings!$B$3)/(E225+Settings!$B$7),Settings!$B$3)</f>
        <v>0.0748599558648786</v>
      </c>
      <c r="R225" s="78" t="n">
        <f aca="false">PERCENTRANK($H$2:$H$1780,H225,6)</f>
        <v>0.893701</v>
      </c>
      <c r="S225" s="78" t="n">
        <f aca="false">PERCENTRANK($Q$2:$Q$1780,Q225,6)</f>
        <v>0.0646794</v>
      </c>
      <c r="T225" s="78" t="n">
        <f aca="false">PERCENTRANK($F$2:$F$1780,F225,6)</f>
        <v>0.84252</v>
      </c>
      <c r="U225" s="79" t="n">
        <f aca="false">IF(F225&gt;0,ROUND((Settings!$B$8*T225+Settings!$B$9*R225+Settings!$B$10*S225)/SUM(Settings!$B$8:$B$10),10),0)</f>
        <v>0.6003001333</v>
      </c>
      <c r="V225" s="71" t="n">
        <f aca="false">IF(U225&gt;0,RANK(U225,$U$2:$U$1780)+COUNTIF($U$2:U225,U225)-1,"")</f>
        <v>224</v>
      </c>
      <c r="W225" s="71" t="str">
        <f aca="false">IF(V225="","",IF(V225&lt;=Settings!$B$11,"1 - Fix first",IF(V225&lt;=Settings!$B$12,"2 - Review","3 - Monitor")))</f>
        <v>3 - Monitor</v>
      </c>
      <c r="X225" s="71" t="str">
        <f aca="false">IF(AND(E225&gt;=Settings!$B$4,AF225&gt;=Settings!$B$5,O225&gt;=Settings!$B$6),"HIGH RATE","")</f>
        <v/>
      </c>
      <c r="Y225" s="71" t="n">
        <f aca="false">IF(F225&gt;0,RANK(F225,$F$2:$F$1780)+COUNTIF($F$2:F225,F225)-1,"")</f>
        <v>240</v>
      </c>
      <c r="Z225" s="71" t="n">
        <f aca="false">IF(H225&gt;0,RANK(H225,$H$2:$H$1780)+COUNTIF($H$2:H225,H225)-1,"")</f>
        <v>190</v>
      </c>
      <c r="AA225" s="71" t="str">
        <f aca="false">IF(AC225="","",RANK(AC225,$AC$2:$AC$1780)+COUNTIF($AC$2:AC225,AC225)-1)</f>
        <v/>
      </c>
      <c r="AB225" s="71" t="str">
        <f aca="false">IF(AD225="","",RANK(AD225,$AD$2:$AD$1780)+COUNTIF($AD$2:AD225,AD225)-1)</f>
        <v/>
      </c>
      <c r="AC225" s="71" t="str">
        <f aca="false">IF(AND(AF225&gt;0,E225&gt;=Settings!$B$4),ROUND(J225,10),"")</f>
        <v/>
      </c>
      <c r="AD225" s="71" t="str">
        <f aca="false">IF(X225="HIGH RATE",ROUND(O225,10),"")</f>
        <v/>
      </c>
      <c r="AE225" s="71" t="s">
        <v>61</v>
      </c>
      <c r="AF225" s="73" t="n">
        <f aca="false">SUMIFS(Detail!$L$2:$L$9168,Detail!$C$2:$C$9168,$A225)</f>
        <v>2</v>
      </c>
      <c r="AG225" s="74" t="n">
        <f aca="false">SUMIFS(Detail!$N$2:$N$9168,Detail!$C$2:$C$9168,$A225)</f>
        <v>277.42</v>
      </c>
    </row>
    <row r="226" customFormat="false" ht="15" hidden="false" customHeight="false" outlineLevel="0" collapsed="false">
      <c r="A226" s="71" t="s">
        <v>1565</v>
      </c>
      <c r="B226" s="71" t="s">
        <v>2683</v>
      </c>
      <c r="C226" s="71" t="s">
        <v>837</v>
      </c>
      <c r="D226" s="71" t="str">
        <f aca="false">IFERROR(INDEX('Brand Map'!$B$4:$B$125,MATCH(C226,'Brand Map'!$A$4:$A$125,0)),"Other")</f>
        <v>Other (small prefixes)</v>
      </c>
      <c r="E226" s="73" t="n">
        <f aca="false">SUMIFS(Detail!$K$2:$K$9168,Detail!$C$2:$C$9168,$A226)</f>
        <v>0</v>
      </c>
      <c r="F226" s="73" t="n">
        <f aca="false">SUMIFS(Detail!$E$2:$E$9168,Detail!$C$2:$C$9168,$A226)</f>
        <v>4</v>
      </c>
      <c r="G226" s="74" t="n">
        <f aca="false">SUMIFS(Detail!$M$2:$M$9168,Detail!$C$2:$C$9168,$A226)</f>
        <v>0</v>
      </c>
      <c r="H226" s="74" t="n">
        <f aca="false">SUMIFS(Detail!$D$2:$D$9168,Detail!$C$2:$C$9168,$A226)</f>
        <v>299.8</v>
      </c>
      <c r="I226" s="74" t="n">
        <v>9593.6</v>
      </c>
      <c r="J226" s="51" t="n">
        <f aca="false">IF(E226&gt;0,AF226/E226,0)</f>
        <v>0</v>
      </c>
      <c r="K226" s="51" t="n">
        <f aca="false">IF(G226&gt;0,AG226/G226,0)</f>
        <v>0</v>
      </c>
      <c r="L226" s="75" t="n">
        <f aca="false">H226/Settings!$B$16</f>
        <v>0.000599158228654848</v>
      </c>
      <c r="M226" s="76" t="n">
        <f aca="false">H226/Settings!$B$20</f>
        <v>2.32741299647502E-005</v>
      </c>
      <c r="N226" s="77" t="n">
        <f aca="false">E226*Settings!$B$3</f>
        <v>0</v>
      </c>
      <c r="O226" s="77" t="n">
        <f aca="false">IF(E226&gt;0,(AF226-N226)/SQRT(E226*Settings!$B$3*(1-Settings!$B$3)),0)</f>
        <v>0</v>
      </c>
      <c r="P226" s="77" t="n">
        <f aca="false">MAX(0,AF226-N226)</f>
        <v>0</v>
      </c>
      <c r="Q226" s="51" t="n">
        <f aca="false">IF(E226&gt;=Settings!$B$4,(AF226+Settings!$B$7*Settings!$B$3)/(E226+Settings!$B$7),Settings!$B$3)</f>
        <v>0.0748599558648786</v>
      </c>
      <c r="R226" s="78" t="n">
        <f aca="false">PERCENTRANK($H$2:$H$1780,H226,6)</f>
        <v>0.86333</v>
      </c>
      <c r="S226" s="78" t="n">
        <f aca="false">PERCENTRANK($Q$2:$Q$1780,Q226,6)</f>
        <v>0.0646794</v>
      </c>
      <c r="T226" s="78" t="n">
        <f aca="false">PERCENTRANK($F$2:$F$1780,F226,6)</f>
        <v>0.871766</v>
      </c>
      <c r="U226" s="79" t="n">
        <f aca="false">IF(F226&gt;0,ROUND((Settings!$B$8*T226+Settings!$B$9*R226+Settings!$B$10*S226)/SUM(Settings!$B$8:$B$10),10),0)</f>
        <v>0.5999251333</v>
      </c>
      <c r="V226" s="71" t="n">
        <f aca="false">IF(U226&gt;0,RANK(U226,$U$2:$U$1780)+COUNTIF($U$2:U226,U226)-1,"")</f>
        <v>225</v>
      </c>
      <c r="W226" s="71" t="str">
        <f aca="false">IF(V226="","",IF(V226&lt;=Settings!$B$11,"1 - Fix first",IF(V226&lt;=Settings!$B$12,"2 - Review","3 - Monitor")))</f>
        <v>3 - Monitor</v>
      </c>
      <c r="X226" s="71" t="str">
        <f aca="false">IF(AND(E226&gt;=Settings!$B$4,AF226&gt;=Settings!$B$5,O226&gt;=Settings!$B$6),"HIGH RATE","")</f>
        <v/>
      </c>
      <c r="Y226" s="71" t="n">
        <f aca="false">IF(F226&gt;0,RANK(F226,$F$2:$F$1780)+COUNTIF($F$2:F226,F226)-1,"")</f>
        <v>222</v>
      </c>
      <c r="Z226" s="71" t="n">
        <f aca="false">IF(H226&gt;0,RANK(H226,$H$2:$H$1780)+COUNTIF($H$2:H226,H226)-1,"")</f>
        <v>244</v>
      </c>
      <c r="AA226" s="71" t="str">
        <f aca="false">IF(AC226="","",RANK(AC226,$AC$2:$AC$1780)+COUNTIF($AC$2:AC226,AC226)-1)</f>
        <v/>
      </c>
      <c r="AB226" s="71" t="str">
        <f aca="false">IF(AD226="","",RANK(AD226,$AD$2:$AD$1780)+COUNTIF($AD$2:AD226,AD226)-1)</f>
        <v/>
      </c>
      <c r="AC226" s="71" t="str">
        <f aca="false">IF(AND(AF226&gt;0,E226&gt;=Settings!$B$4),ROUND(J226,10),"")</f>
        <v/>
      </c>
      <c r="AD226" s="71" t="str">
        <f aca="false">IF(X226="HIGH RATE",ROUND(O226,10),"")</f>
        <v/>
      </c>
      <c r="AE226" s="71" t="s">
        <v>60</v>
      </c>
      <c r="AF226" s="73" t="n">
        <f aca="false">SUMIFS(Detail!$L$2:$L$9168,Detail!$C$2:$C$9168,$A226)</f>
        <v>0</v>
      </c>
      <c r="AG226" s="74" t="n">
        <f aca="false">SUMIFS(Detail!$N$2:$N$9168,Detail!$C$2:$C$9168,$A226)</f>
        <v>0</v>
      </c>
    </row>
    <row r="227" customFormat="false" ht="15" hidden="false" customHeight="false" outlineLevel="0" collapsed="false">
      <c r="A227" s="71" t="s">
        <v>1213</v>
      </c>
      <c r="B227" s="71" t="s">
        <v>2684</v>
      </c>
      <c r="C227" s="71" t="s">
        <v>213</v>
      </c>
      <c r="D227" s="71" t="str">
        <f aca="false">IFERROR(INDEX('Brand Map'!$B$4:$B$125,MATCH(C227,'Brand Map'!$A$4:$A$125,0)),"Other")</f>
        <v>AU</v>
      </c>
      <c r="E227" s="73" t="n">
        <f aca="false">SUMIFS(Detail!$K$2:$K$9168,Detail!$C$2:$C$9168,$A227)</f>
        <v>155</v>
      </c>
      <c r="F227" s="73" t="n">
        <f aca="false">SUMIFS(Detail!$E$2:$E$9168,Detail!$C$2:$C$9168,$A227)</f>
        <v>6</v>
      </c>
      <c r="G227" s="74" t="n">
        <f aca="false">SUMIFS(Detail!$M$2:$M$9168,Detail!$C$2:$C$9168,$A227)</f>
        <v>12847.19</v>
      </c>
      <c r="H227" s="74" t="n">
        <f aca="false">SUMIFS(Detail!$D$2:$D$9168,Detail!$C$2:$C$9168,$A227)</f>
        <v>462.25</v>
      </c>
      <c r="I227" s="74" t="n">
        <v>23973.65</v>
      </c>
      <c r="J227" s="51" t="n">
        <f aca="false">IF(E227&gt;0,AF227/E227,0)</f>
        <v>0.0258064516129032</v>
      </c>
      <c r="K227" s="51" t="n">
        <f aca="false">IF(G227&gt;0,AG227/G227,0)</f>
        <v>0.0228968358061179</v>
      </c>
      <c r="L227" s="75" t="n">
        <f aca="false">H227/Settings!$B$16</f>
        <v>0.000923818849885602</v>
      </c>
      <c r="M227" s="76" t="n">
        <f aca="false">H227/Settings!$B$20</f>
        <v>3.58854789066237E-005</v>
      </c>
      <c r="N227" s="77" t="n">
        <f aca="false">E227*Settings!$B$3</f>
        <v>11.6032931590562</v>
      </c>
      <c r="O227" s="77" t="n">
        <f aca="false">IF(E227&gt;0,(AF227-N227)/SQRT(E227*Settings!$B$3*(1-Settings!$B$3)),0)</f>
        <v>-2.32063780850078</v>
      </c>
      <c r="P227" s="77" t="n">
        <f aca="false">MAX(0,AF227-N227)</f>
        <v>0</v>
      </c>
      <c r="Q227" s="51" t="n">
        <f aca="false">IF(E227&gt;=Settings!$B$4,(AF227+Settings!$B$7*Settings!$B$3)/(E227+Settings!$B$7),Settings!$B$3)</f>
        <v>0.0337610739240344</v>
      </c>
      <c r="R227" s="78" t="n">
        <f aca="false">PERCENTRANK($H$2:$H$1780,H227,6)</f>
        <v>0.897638</v>
      </c>
      <c r="S227" s="78" t="n">
        <f aca="false">PERCENTRANK($Q$2:$Q$1780,Q227,6)</f>
        <v>0.00281215</v>
      </c>
      <c r="T227" s="78" t="n">
        <f aca="false">PERCENTRANK($F$2:$F$1780,F227,6)</f>
        <v>0.898763</v>
      </c>
      <c r="U227" s="79" t="n">
        <f aca="false">IF(F227&gt;0,ROUND((Settings!$B$8*T227+Settings!$B$9*R227+Settings!$B$10*S227)/SUM(Settings!$B$8:$B$10),10),0)</f>
        <v>0.5997377167</v>
      </c>
      <c r="V227" s="71" t="n">
        <f aca="false">IF(U227&gt;0,RANK(U227,$U$2:$U$1780)+COUNTIF($U$2:U227,U227)-1,"")</f>
        <v>226</v>
      </c>
      <c r="W227" s="71" t="str">
        <f aca="false">IF(V227="","",IF(V227&lt;=Settings!$B$11,"1 - Fix first",IF(V227&lt;=Settings!$B$12,"2 - Review","3 - Monitor")))</f>
        <v>3 - Monitor</v>
      </c>
      <c r="X227" s="71" t="str">
        <f aca="false">IF(AND(E227&gt;=Settings!$B$4,AF227&gt;=Settings!$B$5,O227&gt;=Settings!$B$6),"HIGH RATE","")</f>
        <v/>
      </c>
      <c r="Y227" s="71" t="n">
        <f aca="false">IF(F227&gt;0,RANK(F227,$F$2:$F$1780)+COUNTIF($F$2:F227,F227)-1,"")</f>
        <v>180</v>
      </c>
      <c r="Z227" s="71" t="n">
        <f aca="false">IF(H227&gt;0,RANK(H227,$H$2:$H$1780)+COUNTIF($H$2:H227,H227)-1,"")</f>
        <v>183</v>
      </c>
      <c r="AA227" s="71" t="n">
        <f aca="false">IF(AC227="","",RANK(AC227,$AC$2:$AC$1780)+COUNTIF($AC$2:AC227,AC227)-1)</f>
        <v>213</v>
      </c>
      <c r="AB227" s="71" t="str">
        <f aca="false">IF(AD227="","",RANK(AD227,$AD$2:$AD$1780)+COUNTIF($AD$2:AD227,AD227)-1)</f>
        <v/>
      </c>
      <c r="AC227" s="71" t="n">
        <f aca="false">IF(AND(AF227&gt;0,E227&gt;=Settings!$B$4),ROUND(J227,10),"")</f>
        <v>0.0258064516</v>
      </c>
      <c r="AD227" s="71" t="str">
        <f aca="false">IF(X227="HIGH RATE",ROUND(O227,10),"")</f>
        <v/>
      </c>
      <c r="AE227" s="71" t="s">
        <v>59</v>
      </c>
      <c r="AF227" s="73" t="n">
        <f aca="false">SUMIFS(Detail!$L$2:$L$9168,Detail!$C$2:$C$9168,$A227)</f>
        <v>4</v>
      </c>
      <c r="AG227" s="74" t="n">
        <f aca="false">SUMIFS(Detail!$N$2:$N$9168,Detail!$C$2:$C$9168,$A227)</f>
        <v>294.16</v>
      </c>
    </row>
    <row r="228" customFormat="false" ht="15" hidden="false" customHeight="false" outlineLevel="0" collapsed="false">
      <c r="A228" s="71" t="s">
        <v>1190</v>
      </c>
      <c r="B228" s="71" t="s">
        <v>2685</v>
      </c>
      <c r="C228" s="71" t="s">
        <v>213</v>
      </c>
      <c r="D228" s="71" t="str">
        <f aca="false">IFERROR(INDEX('Brand Map'!$B$4:$B$125,MATCH(C228,'Brand Map'!$A$4:$A$125,0)),"Other")</f>
        <v>AU</v>
      </c>
      <c r="E228" s="73" t="n">
        <f aca="false">SUMIFS(Detail!$K$2:$K$9168,Detail!$C$2:$C$9168,$A228)</f>
        <v>10</v>
      </c>
      <c r="F228" s="73" t="n">
        <f aca="false">SUMIFS(Detail!$E$2:$E$9168,Detail!$C$2:$C$9168,$A228)</f>
        <v>3</v>
      </c>
      <c r="G228" s="74" t="n">
        <f aca="false">SUMIFS(Detail!$M$2:$M$9168,Detail!$C$2:$C$9168,$A228)</f>
        <v>1472.27</v>
      </c>
      <c r="H228" s="74" t="n">
        <f aca="false">SUMIFS(Detail!$D$2:$D$9168,Detail!$C$2:$C$9168,$A228)</f>
        <v>412.26</v>
      </c>
      <c r="I228" s="74" t="n">
        <v>4374.44</v>
      </c>
      <c r="J228" s="51" t="n">
        <f aca="false">IF(E228&gt;0,AF228/E228,0)</f>
        <v>0.2</v>
      </c>
      <c r="K228" s="51" t="n">
        <f aca="false">IF(G228&gt;0,AG228/G228,0)</f>
        <v>0.179002492749292</v>
      </c>
      <c r="L228" s="75" t="n">
        <f aca="false">H228/Settings!$B$16</f>
        <v>0.000823912512826043</v>
      </c>
      <c r="M228" s="76" t="n">
        <f aca="false">H228/Settings!$B$20</f>
        <v>3.20046458281118E-005</v>
      </c>
      <c r="N228" s="77" t="n">
        <f aca="false">E228*Settings!$B$3</f>
        <v>0.748599558648786</v>
      </c>
      <c r="O228" s="77" t="n">
        <f aca="false">IF(E228&gt;0,(AF228-N228)/SQRT(E228*Settings!$B$3*(1-Settings!$B$3)),0)</f>
        <v>1.50372278603119</v>
      </c>
      <c r="P228" s="77" t="n">
        <f aca="false">MAX(0,AF228-N228)</f>
        <v>1.25140044135121</v>
      </c>
      <c r="Q228" s="51" t="n">
        <f aca="false">IF(E228&gt;=Settings!$B$4,(AF228+Settings!$B$7*Settings!$B$3)/(E228+Settings!$B$7),Settings!$B$3)</f>
        <v>0.0748599558648786</v>
      </c>
      <c r="R228" s="78" t="n">
        <f aca="false">PERCENTRANK($H$2:$H$1780,H228,6)</f>
        <v>0.891451</v>
      </c>
      <c r="S228" s="78" t="n">
        <f aca="false">PERCENTRANK($Q$2:$Q$1780,Q228,6)</f>
        <v>0.0646794</v>
      </c>
      <c r="T228" s="78" t="n">
        <f aca="false">PERCENTRANK($F$2:$F$1780,F228,6)</f>
        <v>0.84252</v>
      </c>
      <c r="U228" s="79" t="n">
        <f aca="false">IF(F228&gt;0,ROUND((Settings!$B$8*T228+Settings!$B$9*R228+Settings!$B$10*S228)/SUM(Settings!$B$8:$B$10),10),0)</f>
        <v>0.5995501333</v>
      </c>
      <c r="V228" s="71" t="n">
        <f aca="false">IF(U228&gt;0,RANK(U228,$U$2:$U$1780)+COUNTIF($U$2:U228,U228)-1,"")</f>
        <v>227</v>
      </c>
      <c r="W228" s="71" t="str">
        <f aca="false">IF(V228="","",IF(V228&lt;=Settings!$B$11,"1 - Fix first",IF(V228&lt;=Settings!$B$12,"2 - Review","3 - Monitor")))</f>
        <v>3 - Monitor</v>
      </c>
      <c r="X228" s="71" t="str">
        <f aca="false">IF(AND(E228&gt;=Settings!$B$4,AF228&gt;=Settings!$B$5,O228&gt;=Settings!$B$6),"HIGH RATE","")</f>
        <v/>
      </c>
      <c r="Y228" s="71" t="n">
        <f aca="false">IF(F228&gt;0,RANK(F228,$F$2:$F$1780)+COUNTIF($F$2:F228,F228)-1,"")</f>
        <v>241</v>
      </c>
      <c r="Z228" s="71" t="n">
        <f aca="false">IF(H228&gt;0,RANK(H228,$H$2:$H$1780)+COUNTIF($H$2:H228,H228)-1,"")</f>
        <v>194</v>
      </c>
      <c r="AA228" s="71" t="str">
        <f aca="false">IF(AC228="","",RANK(AC228,$AC$2:$AC$1780)+COUNTIF($AC$2:AC228,AC228)-1)</f>
        <v/>
      </c>
      <c r="AB228" s="71" t="str">
        <f aca="false">IF(AD228="","",RANK(AD228,$AD$2:$AD$1780)+COUNTIF($AD$2:AD228,AD228)-1)</f>
        <v/>
      </c>
      <c r="AC228" s="71" t="str">
        <f aca="false">IF(AND(AF228&gt;0,E228&gt;=Settings!$B$4),ROUND(J228,10),"")</f>
        <v/>
      </c>
      <c r="AD228" s="71" t="str">
        <f aca="false">IF(X228="HIGH RATE",ROUND(O228,10),"")</f>
        <v/>
      </c>
      <c r="AE228" s="71" t="s">
        <v>59</v>
      </c>
      <c r="AF228" s="73" t="n">
        <f aca="false">SUMIFS(Detail!$L$2:$L$9168,Detail!$C$2:$C$9168,$A228)</f>
        <v>2</v>
      </c>
      <c r="AG228" s="74" t="n">
        <f aca="false">SUMIFS(Detail!$N$2:$N$9168,Detail!$C$2:$C$9168,$A228)</f>
        <v>263.54</v>
      </c>
    </row>
    <row r="229" customFormat="false" ht="15" hidden="false" customHeight="false" outlineLevel="0" collapsed="false">
      <c r="A229" s="71" t="s">
        <v>1112</v>
      </c>
      <c r="B229" s="71" t="s">
        <v>2686</v>
      </c>
      <c r="C229" s="71" t="s">
        <v>213</v>
      </c>
      <c r="D229" s="71" t="str">
        <f aca="false">IFERROR(INDEX('Brand Map'!$B$4:$B$125,MATCH(C229,'Brand Map'!$A$4:$A$125,0)),"Other")</f>
        <v>AU</v>
      </c>
      <c r="E229" s="73" t="n">
        <f aca="false">SUMIFS(Detail!$K$2:$K$9168,Detail!$C$2:$C$9168,$A229)</f>
        <v>51</v>
      </c>
      <c r="F229" s="73" t="n">
        <f aca="false">SUMIFS(Detail!$E$2:$E$9168,Detail!$C$2:$C$9168,$A229)</f>
        <v>4</v>
      </c>
      <c r="G229" s="74" t="n">
        <f aca="false">SUMIFS(Detail!$M$2:$M$9168,Detail!$C$2:$C$9168,$A229)</f>
        <v>5220.36</v>
      </c>
      <c r="H229" s="74" t="n">
        <f aca="false">SUMIFS(Detail!$D$2:$D$9168,Detail!$C$2:$C$9168,$A229)</f>
        <v>376.88</v>
      </c>
      <c r="I229" s="74" t="n">
        <v>9784.59</v>
      </c>
      <c r="J229" s="51" t="n">
        <f aca="false">IF(E229&gt;0,AF229/E229,0)</f>
        <v>0.0588235294117647</v>
      </c>
      <c r="K229" s="51" t="n">
        <f aca="false">IF(G229&gt;0,AG229/G229,0)</f>
        <v>0.0520902772988836</v>
      </c>
      <c r="L229" s="75" t="n">
        <f aca="false">H229/Settings!$B$16</f>
        <v>0.000753204647149564</v>
      </c>
      <c r="M229" s="76" t="n">
        <f aca="false">H229/Settings!$B$20</f>
        <v>2.92580190163945E-005</v>
      </c>
      <c r="N229" s="77" t="n">
        <f aca="false">E229*Settings!$B$3</f>
        <v>3.81785774910881</v>
      </c>
      <c r="O229" s="77" t="n">
        <f aca="false">IF(E229&gt;0,(AF229-N229)/SQRT(E229*Settings!$B$3*(1-Settings!$B$3)),0)</f>
        <v>-0.435175224203937</v>
      </c>
      <c r="P229" s="77" t="n">
        <f aca="false">MAX(0,AF229-N229)</f>
        <v>0</v>
      </c>
      <c r="Q229" s="51" t="n">
        <f aca="false">IF(E229&gt;=Settings!$B$4,(AF229+Settings!$B$7*Settings!$B$3)/(E229+Settings!$B$7),Settings!$B$3)</f>
        <v>0.0647629466166217</v>
      </c>
      <c r="R229" s="78" t="n">
        <f aca="false">PERCENTRANK($H$2:$H$1780,H229,6)</f>
        <v>0.885264</v>
      </c>
      <c r="S229" s="78" t="n">
        <f aca="false">PERCENTRANK($Q$2:$Q$1780,Q229,6)</f>
        <v>0.0404949</v>
      </c>
      <c r="T229" s="78" t="n">
        <f aca="false">PERCENTRANK($F$2:$F$1780,F229,6)</f>
        <v>0.871766</v>
      </c>
      <c r="U229" s="79" t="n">
        <f aca="false">IF(F229&gt;0,ROUND((Settings!$B$8*T229+Settings!$B$9*R229+Settings!$B$10*S229)/SUM(Settings!$B$8:$B$10),10),0)</f>
        <v>0.5991749667</v>
      </c>
      <c r="V229" s="71" t="n">
        <f aca="false">IF(U229&gt;0,RANK(U229,$U$2:$U$1780)+COUNTIF($U$2:U229,U229)-1,"")</f>
        <v>228</v>
      </c>
      <c r="W229" s="71" t="str">
        <f aca="false">IF(V229="","",IF(V229&lt;=Settings!$B$11,"1 - Fix first",IF(V229&lt;=Settings!$B$12,"2 - Review","3 - Monitor")))</f>
        <v>3 - Monitor</v>
      </c>
      <c r="X229" s="71" t="str">
        <f aca="false">IF(AND(E229&gt;=Settings!$B$4,AF229&gt;=Settings!$B$5,O229&gt;=Settings!$B$6),"HIGH RATE","")</f>
        <v/>
      </c>
      <c r="Y229" s="71" t="n">
        <f aca="false">IF(F229&gt;0,RANK(F229,$F$2:$F$1780)+COUNTIF($F$2:F229,F229)-1,"")</f>
        <v>223</v>
      </c>
      <c r="Z229" s="71" t="n">
        <f aca="false">IF(H229&gt;0,RANK(H229,$H$2:$H$1780)+COUNTIF($H$2:H229,H229)-1,"")</f>
        <v>205</v>
      </c>
      <c r="AA229" s="71" t="n">
        <f aca="false">IF(AC229="","",RANK(AC229,$AC$2:$AC$1780)+COUNTIF($AC$2:AC229,AC229)-1)</f>
        <v>165</v>
      </c>
      <c r="AB229" s="71" t="str">
        <f aca="false">IF(AD229="","",RANK(AD229,$AD$2:$AD$1780)+COUNTIF($AD$2:AD229,AD229)-1)</f>
        <v/>
      </c>
      <c r="AC229" s="71" t="n">
        <f aca="false">IF(AND(AF229&gt;0,E229&gt;=Settings!$B$4),ROUND(J229,10),"")</f>
        <v>0.0588235294</v>
      </c>
      <c r="AD229" s="71" t="str">
        <f aca="false">IF(X229="HIGH RATE",ROUND(O229,10),"")</f>
        <v/>
      </c>
      <c r="AE229" s="71" t="s">
        <v>61</v>
      </c>
      <c r="AF229" s="73" t="n">
        <f aca="false">SUMIFS(Detail!$L$2:$L$9168,Detail!$C$2:$C$9168,$A229)</f>
        <v>3</v>
      </c>
      <c r="AG229" s="74" t="n">
        <f aca="false">SUMIFS(Detail!$N$2:$N$9168,Detail!$C$2:$C$9168,$A229)</f>
        <v>271.93</v>
      </c>
    </row>
    <row r="230" customFormat="false" ht="15" hidden="false" customHeight="false" outlineLevel="0" collapsed="false">
      <c r="A230" s="71" t="s">
        <v>977</v>
      </c>
      <c r="B230" s="71" t="s">
        <v>2687</v>
      </c>
      <c r="C230" s="71" t="s">
        <v>235</v>
      </c>
      <c r="D230" s="71" t="str">
        <f aca="false">IFERROR(INDEX('Brand Map'!$B$4:$B$125,MATCH(C230,'Brand Map'!$A$4:$A$125,0)),"Other")</f>
        <v>AURP</v>
      </c>
      <c r="E230" s="73" t="n">
        <f aca="false">SUMIFS(Detail!$K$2:$K$9168,Detail!$C$2:$C$9168,$A230)</f>
        <v>239</v>
      </c>
      <c r="F230" s="73" t="n">
        <f aca="false">SUMIFS(Detail!$E$2:$E$9168,Detail!$C$2:$C$9168,$A230)</f>
        <v>20</v>
      </c>
      <c r="G230" s="74" t="n">
        <f aca="false">SUMIFS(Detail!$M$2:$M$9168,Detail!$C$2:$C$9168,$A230)</f>
        <v>1944.85</v>
      </c>
      <c r="H230" s="74" t="n">
        <f aca="false">SUMIFS(Detail!$D$2:$D$9168,Detail!$C$2:$C$9168,$A230)</f>
        <v>161.82</v>
      </c>
      <c r="I230" s="74" t="n">
        <v>4543.39</v>
      </c>
      <c r="J230" s="51" t="n">
        <f aca="false">IF(E230&gt;0,AF230/E230,0)</f>
        <v>0.0585774058577406</v>
      </c>
      <c r="K230" s="51" t="n">
        <f aca="false">IF(G230&gt;0,AG230/G230,0)</f>
        <v>0.0566984600354783</v>
      </c>
      <c r="L230" s="75" t="n">
        <f aca="false">H230/Settings!$B$16</f>
        <v>0.000323401549569471</v>
      </c>
      <c r="M230" s="76" t="n">
        <f aca="false">H230/Settings!$B$20</f>
        <v>1.25624406634286E-005</v>
      </c>
      <c r="N230" s="77" t="n">
        <f aca="false">E230*Settings!$B$3</f>
        <v>17.891529451706</v>
      </c>
      <c r="O230" s="77" t="n">
        <f aca="false">IF(E230&gt;0,(AF230-N230)/SQRT(E230*Settings!$B$3*(1-Settings!$B$3)),0)</f>
        <v>-0.95651734122354</v>
      </c>
      <c r="P230" s="77" t="n">
        <f aca="false">MAX(0,AF230-N230)</f>
        <v>0</v>
      </c>
      <c r="Q230" s="51" t="n">
        <f aca="false">IF(E230&gt;=Settings!$B$4,(AF230+Settings!$B$7*Settings!$B$3)/(E230+Settings!$B$7),Settings!$B$3)</f>
        <v>0.0603933036280534</v>
      </c>
      <c r="R230" s="78" t="n">
        <f aca="false">PERCENTRANK($H$2:$H$1780,H230,6)</f>
        <v>0.811586</v>
      </c>
      <c r="S230" s="78" t="n">
        <f aca="false">PERCENTRANK($Q$2:$Q$1780,Q230,6)</f>
        <v>0.0326209</v>
      </c>
      <c r="T230" s="78" t="n">
        <f aca="false">PERCENTRANK($F$2:$F$1780,F230,6)</f>
        <v>0.952193</v>
      </c>
      <c r="U230" s="79" t="n">
        <f aca="false">IF(F230&gt;0,ROUND((Settings!$B$8*T230+Settings!$B$9*R230+Settings!$B$10*S230)/SUM(Settings!$B$8:$B$10),10),0)</f>
        <v>0.5987999667</v>
      </c>
      <c r="V230" s="71" t="n">
        <f aca="false">IF(U230&gt;0,RANK(U230,$U$2:$U$1780)+COUNTIF($U$2:U230,U230)-1,"")</f>
        <v>229</v>
      </c>
      <c r="W230" s="71" t="str">
        <f aca="false">IF(V230="","",IF(V230&lt;=Settings!$B$11,"1 - Fix first",IF(V230&lt;=Settings!$B$12,"2 - Review","3 - Monitor")))</f>
        <v>3 - Monitor</v>
      </c>
      <c r="X230" s="71" t="str">
        <f aca="false">IF(AND(E230&gt;=Settings!$B$4,AF230&gt;=Settings!$B$5,O230&gt;=Settings!$B$6),"HIGH RATE","")</f>
        <v/>
      </c>
      <c r="Y230" s="71" t="n">
        <f aca="false">IF(F230&gt;0,RANK(F230,$F$2:$F$1780)+COUNTIF($F$2:F230,F230)-1,"")</f>
        <v>86</v>
      </c>
      <c r="Z230" s="71" t="n">
        <f aca="false">IF(H230&gt;0,RANK(H230,$H$2:$H$1780)+COUNTIF($H$2:H230,H230)-1,"")</f>
        <v>336</v>
      </c>
      <c r="AA230" s="71" t="n">
        <f aca="false">IF(AC230="","",RANK(AC230,$AC$2:$AC$1780)+COUNTIF($AC$2:AC230,AC230)-1)</f>
        <v>166</v>
      </c>
      <c r="AB230" s="71" t="str">
        <f aca="false">IF(AD230="","",RANK(AD230,$AD$2:$AD$1780)+COUNTIF($AD$2:AD230,AD230)-1)</f>
        <v/>
      </c>
      <c r="AC230" s="71" t="n">
        <f aca="false">IF(AND(AF230&gt;0,E230&gt;=Settings!$B$4),ROUND(J230,10),"")</f>
        <v>0.0585774059</v>
      </c>
      <c r="AD230" s="71" t="str">
        <f aca="false">IF(X230="HIGH RATE",ROUND(O230,10),"")</f>
        <v/>
      </c>
      <c r="AE230" s="71" t="s">
        <v>60</v>
      </c>
      <c r="AF230" s="73" t="n">
        <f aca="false">SUMIFS(Detail!$L$2:$L$9168,Detail!$C$2:$C$9168,$A230)</f>
        <v>14</v>
      </c>
      <c r="AG230" s="74" t="n">
        <f aca="false">SUMIFS(Detail!$N$2:$N$9168,Detail!$C$2:$C$9168,$A230)</f>
        <v>110.27</v>
      </c>
    </row>
    <row r="231" customFormat="false" ht="15" hidden="false" customHeight="false" outlineLevel="0" collapsed="false">
      <c r="A231" s="71" t="s">
        <v>900</v>
      </c>
      <c r="B231" s="71" t="s">
        <v>2688</v>
      </c>
      <c r="C231" s="71" t="s">
        <v>246</v>
      </c>
      <c r="D231" s="71" t="str">
        <f aca="false">IFERROR(INDEX('Brand Map'!$B$4:$B$125,MATCH(C231,'Brand Map'!$A$4:$A$125,0)),"Other")</f>
        <v>FYF</v>
      </c>
      <c r="E231" s="73" t="n">
        <f aca="false">SUMIFS(Detail!$K$2:$K$9168,Detail!$C$2:$C$9168,$A231)</f>
        <v>0</v>
      </c>
      <c r="F231" s="73" t="n">
        <f aca="false">SUMIFS(Detail!$E$2:$E$9168,Detail!$C$2:$C$9168,$A231)</f>
        <v>4</v>
      </c>
      <c r="G231" s="74" t="n">
        <f aca="false">SUMIFS(Detail!$M$2:$M$9168,Detail!$C$2:$C$9168,$A231)</f>
        <v>0</v>
      </c>
      <c r="H231" s="74" t="n">
        <f aca="false">SUMIFS(Detail!$D$2:$D$9168,Detail!$C$2:$C$9168,$A231)</f>
        <v>279.8</v>
      </c>
      <c r="I231" s="74" t="n">
        <v>5945.75</v>
      </c>
      <c r="J231" s="51" t="n">
        <f aca="false">IF(E231&gt;0,AF231/E231,0)</f>
        <v>0</v>
      </c>
      <c r="K231" s="51" t="n">
        <f aca="false">IF(G231&gt;0,AG231/G231,0)</f>
        <v>0</v>
      </c>
      <c r="L231" s="75" t="n">
        <f aca="false">H231/Settings!$B$16</f>
        <v>0.000559187699725239</v>
      </c>
      <c r="M231" s="76" t="n">
        <f aca="false">H231/Settings!$B$20</f>
        <v>2.17214862045934E-005</v>
      </c>
      <c r="N231" s="77" t="n">
        <f aca="false">E231*Settings!$B$3</f>
        <v>0</v>
      </c>
      <c r="O231" s="77" t="n">
        <f aca="false">IF(E231&gt;0,(AF231-N231)/SQRT(E231*Settings!$B$3*(1-Settings!$B$3)),0)</f>
        <v>0</v>
      </c>
      <c r="P231" s="77" t="n">
        <f aca="false">MAX(0,AF231-N231)</f>
        <v>0</v>
      </c>
      <c r="Q231" s="51" t="n">
        <f aca="false">IF(E231&gt;=Settings!$B$4,(AF231+Settings!$B$7*Settings!$B$3)/(E231+Settings!$B$7),Settings!$B$3)</f>
        <v>0.0748599558648786</v>
      </c>
      <c r="R231" s="78" t="n">
        <f aca="false">PERCENTRANK($H$2:$H$1780,H231,6)</f>
        <v>0.85883</v>
      </c>
      <c r="S231" s="78" t="n">
        <f aca="false">PERCENTRANK($Q$2:$Q$1780,Q231,6)</f>
        <v>0.0646794</v>
      </c>
      <c r="T231" s="78" t="n">
        <f aca="false">PERCENTRANK($F$2:$F$1780,F231,6)</f>
        <v>0.871766</v>
      </c>
      <c r="U231" s="79" t="n">
        <f aca="false">IF(F231&gt;0,ROUND((Settings!$B$8*T231+Settings!$B$9*R231+Settings!$B$10*S231)/SUM(Settings!$B$8:$B$10),10),0)</f>
        <v>0.5984251333</v>
      </c>
      <c r="V231" s="71" t="n">
        <f aca="false">IF(U231&gt;0,RANK(U231,$U$2:$U$1780)+COUNTIF($U$2:U231,U231)-1,"")</f>
        <v>230</v>
      </c>
      <c r="W231" s="71" t="str">
        <f aca="false">IF(V231="","",IF(V231&lt;=Settings!$B$11,"1 - Fix first",IF(V231&lt;=Settings!$B$12,"2 - Review","3 - Monitor")))</f>
        <v>3 - Monitor</v>
      </c>
      <c r="X231" s="71" t="str">
        <f aca="false">IF(AND(E231&gt;=Settings!$B$4,AF231&gt;=Settings!$B$5,O231&gt;=Settings!$B$6),"HIGH RATE","")</f>
        <v/>
      </c>
      <c r="Y231" s="71" t="n">
        <f aca="false">IF(F231&gt;0,RANK(F231,$F$2:$F$1780)+COUNTIF($F$2:F231,F231)-1,"")</f>
        <v>224</v>
      </c>
      <c r="Z231" s="71" t="n">
        <f aca="false">IF(H231&gt;0,RANK(H231,$H$2:$H$1780)+COUNTIF($H$2:H231,H231)-1,"")</f>
        <v>252</v>
      </c>
      <c r="AA231" s="71" t="str">
        <f aca="false">IF(AC231="","",RANK(AC231,$AC$2:$AC$1780)+COUNTIF($AC$2:AC231,AC231)-1)</f>
        <v/>
      </c>
      <c r="AB231" s="71" t="str">
        <f aca="false">IF(AD231="","",RANK(AD231,$AD$2:$AD$1780)+COUNTIF($AD$2:AD231,AD231)-1)</f>
        <v/>
      </c>
      <c r="AC231" s="71" t="str">
        <f aca="false">IF(AND(AF231&gt;0,E231&gt;=Settings!$B$4),ROUND(J231,10),"")</f>
        <v/>
      </c>
      <c r="AD231" s="71" t="str">
        <f aca="false">IF(X231="HIGH RATE",ROUND(O231,10),"")</f>
        <v/>
      </c>
      <c r="AE231" s="71" t="s">
        <v>60</v>
      </c>
      <c r="AF231" s="73" t="n">
        <f aca="false">SUMIFS(Detail!$L$2:$L$9168,Detail!$C$2:$C$9168,$A231)</f>
        <v>0</v>
      </c>
      <c r="AG231" s="74" t="n">
        <f aca="false">SUMIFS(Detail!$N$2:$N$9168,Detail!$C$2:$C$9168,$A231)</f>
        <v>0</v>
      </c>
    </row>
    <row r="232" customFormat="false" ht="15" hidden="false" customHeight="false" outlineLevel="0" collapsed="false">
      <c r="A232" s="71" t="s">
        <v>569</v>
      </c>
      <c r="B232" s="71" t="s">
        <v>570</v>
      </c>
      <c r="C232" s="71" t="s">
        <v>298</v>
      </c>
      <c r="D232" s="71" t="str">
        <f aca="false">IFERROR(INDEX('Brand Map'!$B$4:$B$125,MATCH(C232,'Brand Map'!$A$4:$A$125,0)),"Other")</f>
        <v>FBAU</v>
      </c>
      <c r="E232" s="73" t="n">
        <f aca="false">SUMIFS(Detail!$K$2:$K$9168,Detail!$C$2:$C$9168,$A232)</f>
        <v>179</v>
      </c>
      <c r="F232" s="73" t="n">
        <f aca="false">SUMIFS(Detail!$E$2:$E$9168,Detail!$C$2:$C$9168,$A232)</f>
        <v>5</v>
      </c>
      <c r="G232" s="74" t="n">
        <f aca="false">SUMIFS(Detail!$M$2:$M$9168,Detail!$C$2:$C$9168,$A232)</f>
        <v>17521.58</v>
      </c>
      <c r="H232" s="74" t="n">
        <f aca="false">SUMIFS(Detail!$D$2:$D$9168,Detail!$C$2:$C$9168,$A232)</f>
        <v>474.62</v>
      </c>
      <c r="I232" s="74" t="n">
        <v>32285.7</v>
      </c>
      <c r="J232" s="51" t="n">
        <f aca="false">IF(E232&gt;0,AF232/E232,0)</f>
        <v>0.0223463687150838</v>
      </c>
      <c r="K232" s="51" t="n">
        <f aca="false">IF(G232&gt;0,AG232/G232,0)</f>
        <v>0.0205272583865154</v>
      </c>
      <c r="L232" s="75" t="n">
        <f aca="false">H232/Settings!$B$16</f>
        <v>0.000948540622028566</v>
      </c>
      <c r="M232" s="76" t="n">
        <f aca="false">H232/Settings!$B$20</f>
        <v>3.68457890722807E-005</v>
      </c>
      <c r="N232" s="77" t="n">
        <f aca="false">E232*Settings!$B$3</f>
        <v>13.3999320998133</v>
      </c>
      <c r="O232" s="77" t="n">
        <f aca="false">IF(E232&gt;0,(AF232-N232)/SQRT(E232*Settings!$B$3*(1-Settings!$B$3)),0)</f>
        <v>-2.66974436097462</v>
      </c>
      <c r="P232" s="77" t="n">
        <f aca="false">MAX(0,AF232-N232)</f>
        <v>0</v>
      </c>
      <c r="Q232" s="51" t="n">
        <f aca="false">IF(E232&gt;=Settings!$B$4,(AF232+Settings!$B$7*Settings!$B$3)/(E232+Settings!$B$7),Settings!$B$3)</f>
        <v>0.0298842041911309</v>
      </c>
      <c r="R232" s="78" t="n">
        <f aca="false">PERCENTRANK($H$2:$H$1780,H232,6)</f>
        <v>0.901012</v>
      </c>
      <c r="S232" s="78" t="n">
        <f aca="false">PERCENTRANK($Q$2:$Q$1780,Q232,6)</f>
        <v>0.00168729</v>
      </c>
      <c r="T232" s="78" t="n">
        <f aca="false">PERCENTRANK($F$2:$F$1780,F232,6)</f>
        <v>0.889764</v>
      </c>
      <c r="U232" s="79" t="n">
        <f aca="false">IF(F232&gt;0,ROUND((Settings!$B$8*T232+Settings!$B$9*R232+Settings!$B$10*S232)/SUM(Settings!$B$8:$B$10),10),0)</f>
        <v>0.5974877633</v>
      </c>
      <c r="V232" s="71" t="n">
        <f aca="false">IF(U232&gt;0,RANK(U232,$U$2:$U$1780)+COUNTIF($U$2:U232,U232)-1,"")</f>
        <v>231</v>
      </c>
      <c r="W232" s="71" t="str">
        <f aca="false">IF(V232="","",IF(V232&lt;=Settings!$B$11,"1 - Fix first",IF(V232&lt;=Settings!$B$12,"2 - Review","3 - Monitor")))</f>
        <v>3 - Monitor</v>
      </c>
      <c r="X232" s="71" t="str">
        <f aca="false">IF(AND(E232&gt;=Settings!$B$4,AF232&gt;=Settings!$B$5,O232&gt;=Settings!$B$6),"HIGH RATE","")</f>
        <v/>
      </c>
      <c r="Y232" s="71" t="n">
        <f aca="false">IF(F232&gt;0,RANK(F232,$F$2:$F$1780)+COUNTIF($F$2:F232,F232)-1,"")</f>
        <v>196</v>
      </c>
      <c r="Z232" s="71" t="n">
        <f aca="false">IF(H232&gt;0,RANK(H232,$H$2:$H$1780)+COUNTIF($H$2:H232,H232)-1,"")</f>
        <v>177</v>
      </c>
      <c r="AA232" s="71" t="n">
        <f aca="false">IF(AC232="","",RANK(AC232,$AC$2:$AC$1780)+COUNTIF($AC$2:AC232,AC232)-1)</f>
        <v>219</v>
      </c>
      <c r="AB232" s="71" t="str">
        <f aca="false">IF(AD232="","",RANK(AD232,$AD$2:$AD$1780)+COUNTIF($AD$2:AD232,AD232)-1)</f>
        <v/>
      </c>
      <c r="AC232" s="71" t="n">
        <f aca="false">IF(AND(AF232&gt;0,E232&gt;=Settings!$B$4),ROUND(J232,10),"")</f>
        <v>0.0223463687</v>
      </c>
      <c r="AD232" s="71" t="str">
        <f aca="false">IF(X232="HIGH RATE",ROUND(O232,10),"")</f>
        <v/>
      </c>
      <c r="AE232" s="71" t="s">
        <v>61</v>
      </c>
      <c r="AF232" s="73" t="n">
        <f aca="false">SUMIFS(Detail!$L$2:$L$9168,Detail!$C$2:$C$9168,$A232)</f>
        <v>4</v>
      </c>
      <c r="AG232" s="74" t="n">
        <f aca="false">SUMIFS(Detail!$N$2:$N$9168,Detail!$C$2:$C$9168,$A232)</f>
        <v>359.67</v>
      </c>
    </row>
    <row r="233" customFormat="false" ht="15" hidden="false" customHeight="false" outlineLevel="0" collapsed="false">
      <c r="A233" s="71" t="s">
        <v>2130</v>
      </c>
      <c r="B233" s="71" t="s">
        <v>2689</v>
      </c>
      <c r="C233" s="71" t="s">
        <v>213</v>
      </c>
      <c r="D233" s="71" t="str">
        <f aca="false">IFERROR(INDEX('Brand Map'!$B$4:$B$125,MATCH(C233,'Brand Map'!$A$4:$A$125,0)),"Other")</f>
        <v>AU</v>
      </c>
      <c r="E233" s="73" t="n">
        <f aca="false">SUMIFS(Detail!$K$2:$K$9168,Detail!$C$2:$C$9168,$A233)</f>
        <v>15</v>
      </c>
      <c r="F233" s="73" t="n">
        <f aca="false">SUMIFS(Detail!$E$2:$E$9168,Detail!$C$2:$C$9168,$A233)</f>
        <v>3</v>
      </c>
      <c r="G233" s="74" t="n">
        <f aca="false">SUMIFS(Detail!$M$2:$M$9168,Detail!$C$2:$C$9168,$A233)</f>
        <v>2031.1</v>
      </c>
      <c r="H233" s="74" t="n">
        <f aca="false">SUMIFS(Detail!$D$2:$D$9168,Detail!$C$2:$C$9168,$A233)</f>
        <v>374.87</v>
      </c>
      <c r="I233" s="74" t="n">
        <v>3781.45</v>
      </c>
      <c r="J233" s="51" t="n">
        <f aca="false">IF(E233&gt;0,AF233/E233,0)</f>
        <v>0.2</v>
      </c>
      <c r="K233" s="51" t="n">
        <f aca="false">IF(G233&gt;0,AG233/G233,0)</f>
        <v>0.184565014031805</v>
      </c>
      <c r="L233" s="75" t="n">
        <f aca="false">H233/Settings!$B$16</f>
        <v>0.000749187608992138</v>
      </c>
      <c r="M233" s="76" t="n">
        <f aca="false">H233/Settings!$B$20</f>
        <v>2.91019783184987E-005</v>
      </c>
      <c r="N233" s="77" t="n">
        <f aca="false">E233*Settings!$B$3</f>
        <v>1.12289933797318</v>
      </c>
      <c r="O233" s="77" t="n">
        <f aca="false">IF(E233&gt;0,(AF233-N233)/SQRT(E233*Settings!$B$3*(1-Settings!$B$3)),0)</f>
        <v>1.84167677018637</v>
      </c>
      <c r="P233" s="77" t="n">
        <f aca="false">MAX(0,AF233-N233)</f>
        <v>1.87710066202682</v>
      </c>
      <c r="Q233" s="51" t="n">
        <f aca="false">IF(E233&gt;=Settings!$B$4,(AF233+Settings!$B$7*Settings!$B$3)/(E233+Settings!$B$7),Settings!$B$3)</f>
        <v>0.0748599558648786</v>
      </c>
      <c r="R233" s="78" t="n">
        <f aca="false">PERCENTRANK($H$2:$H$1780,H233,6)</f>
        <v>0.884702</v>
      </c>
      <c r="S233" s="78" t="n">
        <f aca="false">PERCENTRANK($Q$2:$Q$1780,Q233,6)</f>
        <v>0.0646794</v>
      </c>
      <c r="T233" s="78" t="n">
        <f aca="false">PERCENTRANK($F$2:$F$1780,F233,6)</f>
        <v>0.84252</v>
      </c>
      <c r="U233" s="79" t="n">
        <f aca="false">IF(F233&gt;0,ROUND((Settings!$B$8*T233+Settings!$B$9*R233+Settings!$B$10*S233)/SUM(Settings!$B$8:$B$10),10),0)</f>
        <v>0.5973004667</v>
      </c>
      <c r="V233" s="71" t="n">
        <f aca="false">IF(U233&gt;0,RANK(U233,$U$2:$U$1780)+COUNTIF($U$2:U233,U233)-1,"")</f>
        <v>232</v>
      </c>
      <c r="W233" s="71" t="str">
        <f aca="false">IF(V233="","",IF(V233&lt;=Settings!$B$11,"1 - Fix first",IF(V233&lt;=Settings!$B$12,"2 - Review","3 - Monitor")))</f>
        <v>3 - Monitor</v>
      </c>
      <c r="X233" s="71" t="str">
        <f aca="false">IF(AND(E233&gt;=Settings!$B$4,AF233&gt;=Settings!$B$5,O233&gt;=Settings!$B$6),"HIGH RATE","")</f>
        <v/>
      </c>
      <c r="Y233" s="71" t="n">
        <f aca="false">IF(F233&gt;0,RANK(F233,$F$2:$F$1780)+COUNTIF($F$2:F233,F233)-1,"")</f>
        <v>242</v>
      </c>
      <c r="Z233" s="71" t="n">
        <f aca="false">IF(H233&gt;0,RANK(H233,$H$2:$H$1780)+COUNTIF($H$2:H233,H233)-1,"")</f>
        <v>206</v>
      </c>
      <c r="AA233" s="71" t="str">
        <f aca="false">IF(AC233="","",RANK(AC233,$AC$2:$AC$1780)+COUNTIF($AC$2:AC233,AC233)-1)</f>
        <v/>
      </c>
      <c r="AB233" s="71" t="str">
        <f aca="false">IF(AD233="","",RANK(AD233,$AD$2:$AD$1780)+COUNTIF($AD$2:AD233,AD233)-1)</f>
        <v/>
      </c>
      <c r="AC233" s="71" t="str">
        <f aca="false">IF(AND(AF233&gt;0,E233&gt;=Settings!$B$4),ROUND(J233,10),"")</f>
        <v/>
      </c>
      <c r="AD233" s="71" t="str">
        <f aca="false">IF(X233="HIGH RATE",ROUND(O233,10),"")</f>
        <v/>
      </c>
      <c r="AE233" s="71" t="s">
        <v>60</v>
      </c>
      <c r="AF233" s="73" t="n">
        <f aca="false">SUMIFS(Detail!$L$2:$L$9168,Detail!$C$2:$C$9168,$A233)</f>
        <v>3</v>
      </c>
      <c r="AG233" s="74" t="n">
        <f aca="false">SUMIFS(Detail!$N$2:$N$9168,Detail!$C$2:$C$9168,$A233)</f>
        <v>374.87</v>
      </c>
    </row>
    <row r="234" customFormat="false" ht="15" hidden="false" customHeight="false" outlineLevel="0" collapsed="false">
      <c r="A234" s="71" t="s">
        <v>2392</v>
      </c>
      <c r="B234" s="71" t="s">
        <v>2690</v>
      </c>
      <c r="C234" s="71" t="s">
        <v>213</v>
      </c>
      <c r="D234" s="71" t="str">
        <f aca="false">IFERROR(INDEX('Brand Map'!$B$4:$B$125,MATCH(C234,'Brand Map'!$A$4:$A$125,0)),"Other")</f>
        <v>AU</v>
      </c>
      <c r="E234" s="73" t="n">
        <f aca="false">SUMIFS(Detail!$K$2:$K$9168,Detail!$C$2:$C$9168,$A234)</f>
        <v>0</v>
      </c>
      <c r="F234" s="73" t="n">
        <f aca="false">SUMIFS(Detail!$E$2:$E$9168,Detail!$C$2:$C$9168,$A234)</f>
        <v>2</v>
      </c>
      <c r="G234" s="74" t="n">
        <f aca="false">SUMIFS(Detail!$M$2:$M$9168,Detail!$C$2:$C$9168,$A234)</f>
        <v>0</v>
      </c>
      <c r="H234" s="74" t="n">
        <f aca="false">SUMIFS(Detail!$D$2:$D$9168,Detail!$C$2:$C$9168,$A234)</f>
        <v>747.52</v>
      </c>
      <c r="I234" s="74" t="n">
        <v>0</v>
      </c>
      <c r="J234" s="51" t="n">
        <f aca="false">IF(E234&gt;0,AF234/E234,0)</f>
        <v>0</v>
      </c>
      <c r="K234" s="51" t="n">
        <f aca="false">IF(G234&gt;0,AG234/G234,0)</f>
        <v>0</v>
      </c>
      <c r="L234" s="75" t="n">
        <f aca="false">H234/Settings!$B$16</f>
        <v>0.00149393848927309</v>
      </c>
      <c r="M234" s="76" t="n">
        <f aca="false">H234/Settings!$B$20</f>
        <v>5.803161317962E-005</v>
      </c>
      <c r="N234" s="77" t="n">
        <f aca="false">E234*Settings!$B$3</f>
        <v>0</v>
      </c>
      <c r="O234" s="77" t="n">
        <f aca="false">IF(E234&gt;0,(AF234-N234)/SQRT(E234*Settings!$B$3*(1-Settings!$B$3)),0)</f>
        <v>0</v>
      </c>
      <c r="P234" s="77" t="n">
        <f aca="false">MAX(0,AF234-N234)</f>
        <v>2</v>
      </c>
      <c r="Q234" s="51" t="n">
        <f aca="false">IF(E234&gt;=Settings!$B$4,(AF234+Settings!$B$7*Settings!$B$3)/(E234+Settings!$B$7),Settings!$B$3)</f>
        <v>0.0748599558648786</v>
      </c>
      <c r="R234" s="78" t="n">
        <f aca="false">PERCENTRANK($H$2:$H$1780,H234,6)</f>
        <v>0.926884</v>
      </c>
      <c r="S234" s="78" t="n">
        <f aca="false">PERCENTRANK($Q$2:$Q$1780,Q234,6)</f>
        <v>0.0646794</v>
      </c>
      <c r="T234" s="78" t="n">
        <f aca="false">PERCENTRANK($F$2:$F$1780,F234,6)</f>
        <v>0.799775</v>
      </c>
      <c r="U234" s="79" t="n">
        <f aca="false">IF(F234&gt;0,ROUND((Settings!$B$8*T234+Settings!$B$9*R234+Settings!$B$10*S234)/SUM(Settings!$B$8:$B$10),10),0)</f>
        <v>0.5971128</v>
      </c>
      <c r="V234" s="71" t="n">
        <f aca="false">IF(U234&gt;0,RANK(U234,$U$2:$U$1780)+COUNTIF($U$2:U234,U234)-1,"")</f>
        <v>233</v>
      </c>
      <c r="W234" s="71" t="str">
        <f aca="false">IF(V234="","",IF(V234&lt;=Settings!$B$11,"1 - Fix first",IF(V234&lt;=Settings!$B$12,"2 - Review","3 - Monitor")))</f>
        <v>3 - Monitor</v>
      </c>
      <c r="X234" s="71" t="str">
        <f aca="false">IF(AND(E234&gt;=Settings!$B$4,AF234&gt;=Settings!$B$5,O234&gt;=Settings!$B$6),"HIGH RATE","")</f>
        <v/>
      </c>
      <c r="Y234" s="71" t="n">
        <f aca="false">IF(F234&gt;0,RANK(F234,$F$2:$F$1780)+COUNTIF($F$2:F234,F234)-1,"")</f>
        <v>282</v>
      </c>
      <c r="Z234" s="71" t="n">
        <f aca="false">IF(H234&gt;0,RANK(H234,$H$2:$H$1780)+COUNTIF($H$2:H234,H234)-1,"")</f>
        <v>131</v>
      </c>
      <c r="AA234" s="71" t="str">
        <f aca="false">IF(AC234="","",RANK(AC234,$AC$2:$AC$1780)+COUNTIF($AC$2:AC234,AC234)-1)</f>
        <v/>
      </c>
      <c r="AB234" s="71" t="str">
        <f aca="false">IF(AD234="","",RANK(AD234,$AD$2:$AD$1780)+COUNTIF($AD$2:AD234,AD234)-1)</f>
        <v/>
      </c>
      <c r="AC234" s="71" t="str">
        <f aca="false">IF(AND(AF234&gt;0,E234&gt;=Settings!$B$4),ROUND(J234,10),"")</f>
        <v/>
      </c>
      <c r="AD234" s="71" t="str">
        <f aca="false">IF(X234="HIGH RATE",ROUND(O234,10),"")</f>
        <v/>
      </c>
      <c r="AE234" s="71" t="s">
        <v>61</v>
      </c>
      <c r="AF234" s="73" t="n">
        <f aca="false">SUMIFS(Detail!$L$2:$L$9168,Detail!$C$2:$C$9168,$A234)</f>
        <v>2</v>
      </c>
      <c r="AG234" s="74" t="n">
        <f aca="false">SUMIFS(Detail!$N$2:$N$9168,Detail!$C$2:$C$9168,$A234)</f>
        <v>747.52</v>
      </c>
    </row>
    <row r="235" customFormat="false" ht="15" hidden="false" customHeight="false" outlineLevel="0" collapsed="false">
      <c r="A235" s="71" t="s">
        <v>948</v>
      </c>
      <c r="B235" s="71" t="s">
        <v>2691</v>
      </c>
      <c r="C235" s="71" t="s">
        <v>213</v>
      </c>
      <c r="D235" s="71" t="str">
        <f aca="false">IFERROR(INDEX('Brand Map'!$B$4:$B$125,MATCH(C235,'Brand Map'!$A$4:$A$125,0)),"Other")</f>
        <v>AU</v>
      </c>
      <c r="E235" s="73" t="n">
        <f aca="false">SUMIFS(Detail!$K$2:$K$9168,Detail!$C$2:$C$9168,$A235)</f>
        <v>7</v>
      </c>
      <c r="F235" s="73" t="n">
        <f aca="false">SUMIFS(Detail!$E$2:$E$9168,Detail!$C$2:$C$9168,$A235)</f>
        <v>3</v>
      </c>
      <c r="G235" s="74" t="n">
        <f aca="false">SUMIFS(Detail!$M$2:$M$9168,Detail!$C$2:$C$9168,$A235)</f>
        <v>804.2</v>
      </c>
      <c r="H235" s="74" t="n">
        <f aca="false">SUMIFS(Detail!$D$2:$D$9168,Detail!$C$2:$C$9168,$A235)</f>
        <v>364.81</v>
      </c>
      <c r="I235" s="74" t="n">
        <v>2824.11</v>
      </c>
      <c r="J235" s="51" t="n">
        <f aca="false">IF(E235&gt;0,AF235/E235,0)</f>
        <v>0.285714285714286</v>
      </c>
      <c r="K235" s="51" t="n">
        <f aca="false">IF(G235&gt;0,AG235/G235,0)</f>
        <v>0.261303158418304</v>
      </c>
      <c r="L235" s="75" t="n">
        <f aca="false">H235/Settings!$B$16</f>
        <v>0.000729082432940544</v>
      </c>
      <c r="M235" s="76" t="n">
        <f aca="false">H235/Settings!$B$20</f>
        <v>2.83209985071399E-005</v>
      </c>
      <c r="N235" s="77" t="n">
        <f aca="false">E235*Settings!$B$3</f>
        <v>0.524019691054151</v>
      </c>
      <c r="O235" s="77" t="n">
        <f aca="false">IF(E235&gt;0,(AF235-N235)/SQRT(E235*Settings!$B$3*(1-Settings!$B$3)),0)</f>
        <v>2.11983969595345</v>
      </c>
      <c r="P235" s="77" t="n">
        <f aca="false">MAX(0,AF235-N235)</f>
        <v>1.47598030894585</v>
      </c>
      <c r="Q235" s="51" t="n">
        <f aca="false">IF(E235&gt;=Settings!$B$4,(AF235+Settings!$B$7*Settings!$B$3)/(E235+Settings!$B$7),Settings!$B$3)</f>
        <v>0.0748599558648786</v>
      </c>
      <c r="R235" s="78" t="n">
        <f aca="false">PERCENTRANK($H$2:$H$1780,H235,6)</f>
        <v>0.882452</v>
      </c>
      <c r="S235" s="78" t="n">
        <f aca="false">PERCENTRANK($Q$2:$Q$1780,Q235,6)</f>
        <v>0.0646794</v>
      </c>
      <c r="T235" s="78" t="n">
        <f aca="false">PERCENTRANK($F$2:$F$1780,F235,6)</f>
        <v>0.84252</v>
      </c>
      <c r="U235" s="79" t="n">
        <f aca="false">IF(F235&gt;0,ROUND((Settings!$B$8*T235+Settings!$B$9*R235+Settings!$B$10*S235)/SUM(Settings!$B$8:$B$10),10),0)</f>
        <v>0.5965504667</v>
      </c>
      <c r="V235" s="71" t="n">
        <f aca="false">IF(U235&gt;0,RANK(U235,$U$2:$U$1780)+COUNTIF($U$2:U235,U235)-1,"")</f>
        <v>234</v>
      </c>
      <c r="W235" s="71" t="str">
        <f aca="false">IF(V235="","",IF(V235&lt;=Settings!$B$11,"1 - Fix first",IF(V235&lt;=Settings!$B$12,"2 - Review","3 - Monitor")))</f>
        <v>3 - Monitor</v>
      </c>
      <c r="X235" s="71" t="str">
        <f aca="false">IF(AND(E235&gt;=Settings!$B$4,AF235&gt;=Settings!$B$5,O235&gt;=Settings!$B$6),"HIGH RATE","")</f>
        <v/>
      </c>
      <c r="Y235" s="71" t="n">
        <f aca="false">IF(F235&gt;0,RANK(F235,$F$2:$F$1780)+COUNTIF($F$2:F235,F235)-1,"")</f>
        <v>243</v>
      </c>
      <c r="Z235" s="71" t="n">
        <f aca="false">IF(H235&gt;0,RANK(H235,$H$2:$H$1780)+COUNTIF($H$2:H235,H235)-1,"")</f>
        <v>210</v>
      </c>
      <c r="AA235" s="71" t="str">
        <f aca="false">IF(AC235="","",RANK(AC235,$AC$2:$AC$1780)+COUNTIF($AC$2:AC235,AC235)-1)</f>
        <v/>
      </c>
      <c r="AB235" s="71" t="str">
        <f aca="false">IF(AD235="","",RANK(AD235,$AD$2:$AD$1780)+COUNTIF($AD$2:AD235,AD235)-1)</f>
        <v/>
      </c>
      <c r="AC235" s="71" t="str">
        <f aca="false">IF(AND(AF235&gt;0,E235&gt;=Settings!$B$4),ROUND(J235,10),"")</f>
        <v/>
      </c>
      <c r="AD235" s="71" t="str">
        <f aca="false">IF(X235="HIGH RATE",ROUND(O235,10),"")</f>
        <v/>
      </c>
      <c r="AE235" s="71" t="s">
        <v>61</v>
      </c>
      <c r="AF235" s="73" t="n">
        <f aca="false">SUMIFS(Detail!$L$2:$L$9168,Detail!$C$2:$C$9168,$A235)</f>
        <v>2</v>
      </c>
      <c r="AG235" s="74" t="n">
        <f aca="false">SUMIFS(Detail!$N$2:$N$9168,Detail!$C$2:$C$9168,$A235)</f>
        <v>210.14</v>
      </c>
    </row>
    <row r="236" customFormat="false" ht="15" hidden="false" customHeight="false" outlineLevel="0" collapsed="false">
      <c r="A236" s="71" t="s">
        <v>1130</v>
      </c>
      <c r="B236" s="71" t="s">
        <v>2692</v>
      </c>
      <c r="C236" s="71" t="s">
        <v>213</v>
      </c>
      <c r="D236" s="71" t="str">
        <f aca="false">IFERROR(INDEX('Brand Map'!$B$4:$B$125,MATCH(C236,'Brand Map'!$A$4:$A$125,0)),"Other")</f>
        <v>AU</v>
      </c>
      <c r="E236" s="73" t="n">
        <f aca="false">SUMIFS(Detail!$K$2:$K$9168,Detail!$C$2:$C$9168,$A236)</f>
        <v>59</v>
      </c>
      <c r="F236" s="73" t="n">
        <f aca="false">SUMIFS(Detail!$E$2:$E$9168,Detail!$C$2:$C$9168,$A236)</f>
        <v>5</v>
      </c>
      <c r="G236" s="74" t="n">
        <f aca="false">SUMIFS(Detail!$M$2:$M$9168,Detail!$C$2:$C$9168,$A236)</f>
        <v>4392.87</v>
      </c>
      <c r="H236" s="74" t="n">
        <f aca="false">SUMIFS(Detail!$D$2:$D$9168,Detail!$C$2:$C$9168,$A236)</f>
        <v>389.94</v>
      </c>
      <c r="I236" s="74" t="n">
        <v>11282.24</v>
      </c>
      <c r="J236" s="51" t="n">
        <f aca="false">IF(E236&gt;0,AF236/E236,0)</f>
        <v>0.0338983050847458</v>
      </c>
      <c r="K236" s="51" t="n">
        <f aca="false">IF(G236&gt;0,AG236/G236,0)</f>
        <v>0.0322135642529827</v>
      </c>
      <c r="L236" s="75" t="n">
        <f aca="false">H236/Settings!$B$16</f>
        <v>0.000779305402540599</v>
      </c>
      <c r="M236" s="76" t="n">
        <f aca="false">H236/Settings!$B$20</f>
        <v>3.02718953917769E-005</v>
      </c>
      <c r="N236" s="77" t="n">
        <f aca="false">E236*Settings!$B$3</f>
        <v>4.41673739602784</v>
      </c>
      <c r="O236" s="77" t="n">
        <f aca="false">IF(E236&gt;0,(AF236-N236)/SQRT(E236*Settings!$B$3*(1-Settings!$B$3)),0)</f>
        <v>-1.19556979197083</v>
      </c>
      <c r="P236" s="77" t="n">
        <f aca="false">MAX(0,AF236-N236)</f>
        <v>0</v>
      </c>
      <c r="Q236" s="51" t="n">
        <f aca="false">IF(E236&gt;=Settings!$B$4,(AF236+Settings!$B$7*Settings!$B$3)/(E236+Settings!$B$7),Settings!$B$3)</f>
        <v>0.0477056031005209</v>
      </c>
      <c r="R236" s="78" t="n">
        <f aca="false">PERCENTRANK($H$2:$H$1780,H236,6)</f>
        <v>0.887514</v>
      </c>
      <c r="S236" s="78" t="n">
        <f aca="false">PERCENTRANK($Q$2:$Q$1780,Q236,6)</f>
        <v>0.011811</v>
      </c>
      <c r="T236" s="78" t="n">
        <f aca="false">PERCENTRANK($F$2:$F$1780,F236,6)</f>
        <v>0.889764</v>
      </c>
      <c r="U236" s="79" t="n">
        <f aca="false">IF(F236&gt;0,ROUND((Settings!$B$8*T236+Settings!$B$9*R236+Settings!$B$10*S236)/SUM(Settings!$B$8:$B$10),10),0)</f>
        <v>0.596363</v>
      </c>
      <c r="V236" s="71" t="n">
        <f aca="false">IF(U236&gt;0,RANK(U236,$U$2:$U$1780)+COUNTIF($U$2:U236,U236)-1,"")</f>
        <v>236</v>
      </c>
      <c r="W236" s="71" t="str">
        <f aca="false">IF(V236="","",IF(V236&lt;=Settings!$B$11,"1 - Fix first",IF(V236&lt;=Settings!$B$12,"2 - Review","3 - Monitor")))</f>
        <v>3 - Monitor</v>
      </c>
      <c r="X236" s="71" t="str">
        <f aca="false">IF(AND(E236&gt;=Settings!$B$4,AF236&gt;=Settings!$B$5,O236&gt;=Settings!$B$6),"HIGH RATE","")</f>
        <v/>
      </c>
      <c r="Y236" s="71" t="n">
        <f aca="false">IF(F236&gt;0,RANK(F236,$F$2:$F$1780)+COUNTIF($F$2:F236,F236)-1,"")</f>
        <v>197</v>
      </c>
      <c r="Z236" s="71" t="n">
        <f aca="false">IF(H236&gt;0,RANK(H236,$H$2:$H$1780)+COUNTIF($H$2:H236,H236)-1,"")</f>
        <v>201</v>
      </c>
      <c r="AA236" s="71" t="n">
        <f aca="false">IF(AC236="","",RANK(AC236,$AC$2:$AC$1780)+COUNTIF($AC$2:AC236,AC236)-1)</f>
        <v>203</v>
      </c>
      <c r="AB236" s="71" t="str">
        <f aca="false">IF(AD236="","",RANK(AD236,$AD$2:$AD$1780)+COUNTIF($AD$2:AD236,AD236)-1)</f>
        <v/>
      </c>
      <c r="AC236" s="71" t="n">
        <f aca="false">IF(AND(AF236&gt;0,E236&gt;=Settings!$B$4),ROUND(J236,10),"")</f>
        <v>0.0338983051</v>
      </c>
      <c r="AD236" s="71" t="str">
        <f aca="false">IF(X236="HIGH RATE",ROUND(O236,10),"")</f>
        <v/>
      </c>
      <c r="AE236" s="71" t="s">
        <v>61</v>
      </c>
      <c r="AF236" s="73" t="n">
        <f aca="false">SUMIFS(Detail!$L$2:$L$9168,Detail!$C$2:$C$9168,$A236)</f>
        <v>2</v>
      </c>
      <c r="AG236" s="74" t="n">
        <f aca="false">SUMIFS(Detail!$N$2:$N$9168,Detail!$C$2:$C$9168,$A236)</f>
        <v>141.51</v>
      </c>
    </row>
    <row r="237" customFormat="false" ht="15" hidden="false" customHeight="false" outlineLevel="0" collapsed="false">
      <c r="A237" s="71" t="s">
        <v>880</v>
      </c>
      <c r="B237" s="71" t="s">
        <v>2693</v>
      </c>
      <c r="C237" s="71" t="s">
        <v>246</v>
      </c>
      <c r="D237" s="71" t="str">
        <f aca="false">IFERROR(INDEX('Brand Map'!$B$4:$B$125,MATCH(C237,'Brand Map'!$A$4:$A$125,0)),"Other")</f>
        <v>FYF</v>
      </c>
      <c r="E237" s="73" t="n">
        <f aca="false">SUMIFS(Detail!$K$2:$K$9168,Detail!$C$2:$C$9168,$A237)</f>
        <v>0</v>
      </c>
      <c r="F237" s="73" t="n">
        <f aca="false">SUMIFS(Detail!$E$2:$E$9168,Detail!$C$2:$C$9168,$A237)</f>
        <v>3</v>
      </c>
      <c r="G237" s="74" t="n">
        <f aca="false">SUMIFS(Detail!$M$2:$M$9168,Detail!$C$2:$C$9168,$A237)</f>
        <v>0</v>
      </c>
      <c r="H237" s="74" t="n">
        <f aca="false">SUMIFS(Detail!$D$2:$D$9168,Detail!$C$2:$C$9168,$A237)</f>
        <v>359.85</v>
      </c>
      <c r="I237" s="74" t="n">
        <v>7316.95</v>
      </c>
      <c r="J237" s="51" t="n">
        <f aca="false">IF(E237&gt;0,AF237/E237,0)</f>
        <v>0</v>
      </c>
      <c r="K237" s="51" t="n">
        <f aca="false">IF(G237&gt;0,AG237/G237,0)</f>
        <v>0</v>
      </c>
      <c r="L237" s="75" t="n">
        <f aca="false">H237/Settings!$B$16</f>
        <v>0.000719169741766001</v>
      </c>
      <c r="M237" s="76" t="n">
        <f aca="false">H237/Settings!$B$20</f>
        <v>2.7935942854621E-005</v>
      </c>
      <c r="N237" s="77" t="n">
        <f aca="false">E237*Settings!$B$3</f>
        <v>0</v>
      </c>
      <c r="O237" s="77" t="n">
        <f aca="false">IF(E237&gt;0,(AF237-N237)/SQRT(E237*Settings!$B$3*(1-Settings!$B$3)),0)</f>
        <v>0</v>
      </c>
      <c r="P237" s="77" t="n">
        <f aca="false">MAX(0,AF237-N237)</f>
        <v>0</v>
      </c>
      <c r="Q237" s="51" t="n">
        <f aca="false">IF(E237&gt;=Settings!$B$4,(AF237+Settings!$B$7*Settings!$B$3)/(E237+Settings!$B$7),Settings!$B$3)</f>
        <v>0.0748599558648786</v>
      </c>
      <c r="R237" s="78" t="n">
        <f aca="false">PERCENTRANK($H$2:$H$1780,H237,6)</f>
        <v>0.88189</v>
      </c>
      <c r="S237" s="78" t="n">
        <f aca="false">PERCENTRANK($Q$2:$Q$1780,Q237,6)</f>
        <v>0.0646794</v>
      </c>
      <c r="T237" s="78" t="n">
        <f aca="false">PERCENTRANK($F$2:$F$1780,F237,6)</f>
        <v>0.84252</v>
      </c>
      <c r="U237" s="79" t="n">
        <f aca="false">IF(F237&gt;0,ROUND((Settings!$B$8*T237+Settings!$B$9*R237+Settings!$B$10*S237)/SUM(Settings!$B$8:$B$10),10),0)</f>
        <v>0.5963631333</v>
      </c>
      <c r="V237" s="71" t="n">
        <f aca="false">IF(U237&gt;0,RANK(U237,$U$2:$U$1780)+COUNTIF($U$2:U237,U237)-1,"")</f>
        <v>235</v>
      </c>
      <c r="W237" s="71" t="str">
        <f aca="false">IF(V237="","",IF(V237&lt;=Settings!$B$11,"1 - Fix first",IF(V237&lt;=Settings!$B$12,"2 - Review","3 - Monitor")))</f>
        <v>3 - Monitor</v>
      </c>
      <c r="X237" s="71" t="str">
        <f aca="false">IF(AND(E237&gt;=Settings!$B$4,AF237&gt;=Settings!$B$5,O237&gt;=Settings!$B$6),"HIGH RATE","")</f>
        <v/>
      </c>
      <c r="Y237" s="71" t="n">
        <f aca="false">IF(F237&gt;0,RANK(F237,$F$2:$F$1780)+COUNTIF($F$2:F237,F237)-1,"")</f>
        <v>244</v>
      </c>
      <c r="Z237" s="71" t="n">
        <f aca="false">IF(H237&gt;0,RANK(H237,$H$2:$H$1780)+COUNTIF($H$2:H237,H237)-1,"")</f>
        <v>211</v>
      </c>
      <c r="AA237" s="71" t="str">
        <f aca="false">IF(AC237="","",RANK(AC237,$AC$2:$AC$1780)+COUNTIF($AC$2:AC237,AC237)-1)</f>
        <v/>
      </c>
      <c r="AB237" s="71" t="str">
        <f aca="false">IF(AD237="","",RANK(AD237,$AD$2:$AD$1780)+COUNTIF($AD$2:AD237,AD237)-1)</f>
        <v/>
      </c>
      <c r="AC237" s="71" t="str">
        <f aca="false">IF(AND(AF237&gt;0,E237&gt;=Settings!$B$4),ROUND(J237,10),"")</f>
        <v/>
      </c>
      <c r="AD237" s="71" t="str">
        <f aca="false">IF(X237="HIGH RATE",ROUND(O237,10),"")</f>
        <v/>
      </c>
      <c r="AE237" s="71" t="s">
        <v>60</v>
      </c>
      <c r="AF237" s="73" t="n">
        <f aca="false">SUMIFS(Detail!$L$2:$L$9168,Detail!$C$2:$C$9168,$A237)</f>
        <v>0</v>
      </c>
      <c r="AG237" s="74" t="n">
        <f aca="false">SUMIFS(Detail!$N$2:$N$9168,Detail!$C$2:$C$9168,$A237)</f>
        <v>0</v>
      </c>
    </row>
    <row r="238" customFormat="false" ht="15" hidden="false" customHeight="false" outlineLevel="0" collapsed="false">
      <c r="A238" s="71" t="s">
        <v>2351</v>
      </c>
      <c r="B238" s="71" t="s">
        <v>2694</v>
      </c>
      <c r="C238" s="71" t="s">
        <v>213</v>
      </c>
      <c r="D238" s="71" t="str">
        <f aca="false">IFERROR(INDEX('Brand Map'!$B$4:$B$125,MATCH(C238,'Brand Map'!$A$4:$A$125,0)),"Other")</f>
        <v>AU</v>
      </c>
      <c r="E238" s="73" t="n">
        <f aca="false">SUMIFS(Detail!$K$2:$K$9168,Detail!$C$2:$C$9168,$A238)</f>
        <v>22</v>
      </c>
      <c r="F238" s="73" t="n">
        <f aca="false">SUMIFS(Detail!$E$2:$E$9168,Detail!$C$2:$C$9168,$A238)</f>
        <v>3</v>
      </c>
      <c r="G238" s="74" t="n">
        <f aca="false">SUMIFS(Detail!$M$2:$M$9168,Detail!$C$2:$C$9168,$A238)</f>
        <v>2489.92</v>
      </c>
      <c r="H238" s="74" t="n">
        <f aca="false">SUMIFS(Detail!$D$2:$D$9168,Detail!$C$2:$C$9168,$A238)</f>
        <v>349.87</v>
      </c>
      <c r="I238" s="74" t="n">
        <v>3093.6</v>
      </c>
      <c r="J238" s="51" t="n">
        <f aca="false">IF(E238&gt;0,AF238/E238,0)</f>
        <v>0.0909090909090909</v>
      </c>
      <c r="K238" s="51" t="n">
        <f aca="false">IF(G238&gt;0,AG238/G238,0)</f>
        <v>0.0985453347898728</v>
      </c>
      <c r="L238" s="75" t="n">
        <f aca="false">H238/Settings!$B$16</f>
        <v>0.000699224447830126</v>
      </c>
      <c r="M238" s="76" t="n">
        <f aca="false">H238/Settings!$B$20</f>
        <v>2.71611736183027E-005</v>
      </c>
      <c r="N238" s="77" t="n">
        <f aca="false">E238*Settings!$B$3</f>
        <v>1.64691902902733</v>
      </c>
      <c r="O238" s="77" t="n">
        <f aca="false">IF(E238&gt;0,(AF238-N238)/SQRT(E238*Settings!$B$3*(1-Settings!$B$3)),0)</f>
        <v>0.286045057880107</v>
      </c>
      <c r="P238" s="77" t="n">
        <f aca="false">MAX(0,AF238-N238)</f>
        <v>0.35308097097267</v>
      </c>
      <c r="Q238" s="51" t="n">
        <f aca="false">IF(E238&gt;=Settings!$B$4,(AF238+Settings!$B$7*Settings!$B$3)/(E238+Settings!$B$7),Settings!$B$3)</f>
        <v>0.0748599558648786</v>
      </c>
      <c r="R238" s="78" t="n">
        <f aca="false">PERCENTRANK($H$2:$H$1780,H238,6)</f>
        <v>0.879078</v>
      </c>
      <c r="S238" s="78" t="n">
        <f aca="false">PERCENTRANK($Q$2:$Q$1780,Q238,6)</f>
        <v>0.0646794</v>
      </c>
      <c r="T238" s="78" t="n">
        <f aca="false">PERCENTRANK($F$2:$F$1780,F238,6)</f>
        <v>0.84252</v>
      </c>
      <c r="U238" s="79" t="n">
        <f aca="false">IF(F238&gt;0,ROUND((Settings!$B$8*T238+Settings!$B$9*R238+Settings!$B$10*S238)/SUM(Settings!$B$8:$B$10),10),0)</f>
        <v>0.5954258</v>
      </c>
      <c r="V238" s="71" t="n">
        <f aca="false">IF(U238&gt;0,RANK(U238,$U$2:$U$1780)+COUNTIF($U$2:U238,U238)-1,"")</f>
        <v>237</v>
      </c>
      <c r="W238" s="71" t="str">
        <f aca="false">IF(V238="","",IF(V238&lt;=Settings!$B$11,"1 - Fix first",IF(V238&lt;=Settings!$B$12,"2 - Review","3 - Monitor")))</f>
        <v>3 - Monitor</v>
      </c>
      <c r="X238" s="71" t="str">
        <f aca="false">IF(AND(E238&gt;=Settings!$B$4,AF238&gt;=Settings!$B$5,O238&gt;=Settings!$B$6),"HIGH RATE","")</f>
        <v/>
      </c>
      <c r="Y238" s="71" t="n">
        <f aca="false">IF(F238&gt;0,RANK(F238,$F$2:$F$1780)+COUNTIF($F$2:F238,F238)-1,"")</f>
        <v>245</v>
      </c>
      <c r="Z238" s="71" t="n">
        <f aca="false">IF(H238&gt;0,RANK(H238,$H$2:$H$1780)+COUNTIF($H$2:H238,H238)-1,"")</f>
        <v>216</v>
      </c>
      <c r="AA238" s="71" t="str">
        <f aca="false">IF(AC238="","",RANK(AC238,$AC$2:$AC$1780)+COUNTIF($AC$2:AC238,AC238)-1)</f>
        <v/>
      </c>
      <c r="AB238" s="71" t="str">
        <f aca="false">IF(AD238="","",RANK(AD238,$AD$2:$AD$1780)+COUNTIF($AD$2:AD238,AD238)-1)</f>
        <v/>
      </c>
      <c r="AC238" s="71" t="str">
        <f aca="false">IF(AND(AF238&gt;0,E238&gt;=Settings!$B$4),ROUND(J238,10),"")</f>
        <v/>
      </c>
      <c r="AD238" s="71" t="str">
        <f aca="false">IF(X238="HIGH RATE",ROUND(O238,10),"")</f>
        <v/>
      </c>
      <c r="AE238" s="71" t="s">
        <v>59</v>
      </c>
      <c r="AF238" s="73" t="n">
        <f aca="false">SUMIFS(Detail!$L$2:$L$9168,Detail!$C$2:$C$9168,$A238)</f>
        <v>2</v>
      </c>
      <c r="AG238" s="74" t="n">
        <f aca="false">SUMIFS(Detail!$N$2:$N$9168,Detail!$C$2:$C$9168,$A238)</f>
        <v>245.37</v>
      </c>
    </row>
    <row r="239" customFormat="false" ht="15" hidden="false" customHeight="false" outlineLevel="0" collapsed="false">
      <c r="A239" s="71" t="s">
        <v>881</v>
      </c>
      <c r="B239" s="71" t="s">
        <v>2695</v>
      </c>
      <c r="C239" s="71" t="s">
        <v>213</v>
      </c>
      <c r="D239" s="71" t="str">
        <f aca="false">IFERROR(INDEX('Brand Map'!$B$4:$B$125,MATCH(C239,'Brand Map'!$A$4:$A$125,0)),"Other")</f>
        <v>AU</v>
      </c>
      <c r="E239" s="73" t="n">
        <f aca="false">SUMIFS(Detail!$K$2:$K$9168,Detail!$C$2:$C$9168,$A239)</f>
        <v>53</v>
      </c>
      <c r="F239" s="73" t="n">
        <f aca="false">SUMIFS(Detail!$E$2:$E$9168,Detail!$C$2:$C$9168,$A239)</f>
        <v>3</v>
      </c>
      <c r="G239" s="74" t="n">
        <f aca="false">SUMIFS(Detail!$M$2:$M$9168,Detail!$C$2:$C$9168,$A239)</f>
        <v>8983.97</v>
      </c>
      <c r="H239" s="74" t="n">
        <f aca="false">SUMIFS(Detail!$D$2:$D$9168,Detail!$C$2:$C$9168,$A239)</f>
        <v>478.52</v>
      </c>
      <c r="I239" s="74" t="n">
        <v>14725.93</v>
      </c>
      <c r="J239" s="51" t="n">
        <f aca="false">IF(E239&gt;0,AF239/E239,0)</f>
        <v>0.0566037735849057</v>
      </c>
      <c r="K239" s="51" t="n">
        <f aca="false">IF(G239&gt;0,AG239/G239,0)</f>
        <v>0.0532637575592973</v>
      </c>
      <c r="L239" s="75" t="n">
        <f aca="false">H239/Settings!$B$16</f>
        <v>0.00095633487516984</v>
      </c>
      <c r="M239" s="76" t="n">
        <f aca="false">H239/Settings!$B$20</f>
        <v>3.71485546055113E-005</v>
      </c>
      <c r="N239" s="77" t="n">
        <f aca="false">E239*Settings!$B$3</f>
        <v>3.96757766083857</v>
      </c>
      <c r="O239" s="77" t="n">
        <f aca="false">IF(E239&gt;0,(AF239-N239)/SQRT(E239*Settings!$B$3*(1-Settings!$B$3)),0)</f>
        <v>-0.505032555976004</v>
      </c>
      <c r="P239" s="77" t="n">
        <f aca="false">MAX(0,AF239-N239)</f>
        <v>0</v>
      </c>
      <c r="Q239" s="51" t="n">
        <f aca="false">IF(E239&gt;=Settings!$B$4,(AF239+Settings!$B$7*Settings!$B$3)/(E239+Settings!$B$7),Settings!$B$3)</f>
        <v>0.0632023936861007</v>
      </c>
      <c r="R239" s="78" t="n">
        <f aca="false">PERCENTRANK($H$2:$H$1780,H239,6)</f>
        <v>0.902137</v>
      </c>
      <c r="S239" s="78" t="n">
        <f aca="false">PERCENTRANK($Q$2:$Q$1780,Q239,6)</f>
        <v>0.0382452</v>
      </c>
      <c r="T239" s="78" t="n">
        <f aca="false">PERCENTRANK($F$2:$F$1780,F239,6)</f>
        <v>0.84252</v>
      </c>
      <c r="U239" s="79" t="n">
        <f aca="false">IF(F239&gt;0,ROUND((Settings!$B$8*T239+Settings!$B$9*R239+Settings!$B$10*S239)/SUM(Settings!$B$8:$B$10),10),0)</f>
        <v>0.5943007333</v>
      </c>
      <c r="V239" s="71" t="n">
        <f aca="false">IF(U239&gt;0,RANK(U239,$U$2:$U$1780)+COUNTIF($U$2:U239,U239)-1,"")</f>
        <v>238</v>
      </c>
      <c r="W239" s="71" t="str">
        <f aca="false">IF(V239="","",IF(V239&lt;=Settings!$B$11,"1 - Fix first",IF(V239&lt;=Settings!$B$12,"2 - Review","3 - Monitor")))</f>
        <v>3 - Monitor</v>
      </c>
      <c r="X239" s="71" t="str">
        <f aca="false">IF(AND(E239&gt;=Settings!$B$4,AF239&gt;=Settings!$B$5,O239&gt;=Settings!$B$6),"HIGH RATE","")</f>
        <v/>
      </c>
      <c r="Y239" s="71" t="n">
        <f aca="false">IF(F239&gt;0,RANK(F239,$F$2:$F$1780)+COUNTIF($F$2:F239,F239)-1,"")</f>
        <v>246</v>
      </c>
      <c r="Z239" s="71" t="n">
        <f aca="false">IF(H239&gt;0,RANK(H239,$H$2:$H$1780)+COUNTIF($H$2:H239,H239)-1,"")</f>
        <v>175</v>
      </c>
      <c r="AA239" s="71" t="n">
        <f aca="false">IF(AC239="","",RANK(AC239,$AC$2:$AC$1780)+COUNTIF($AC$2:AC239,AC239)-1)</f>
        <v>170</v>
      </c>
      <c r="AB239" s="71" t="str">
        <f aca="false">IF(AD239="","",RANK(AD239,$AD$2:$AD$1780)+COUNTIF($AD$2:AD239,AD239)-1)</f>
        <v/>
      </c>
      <c r="AC239" s="71" t="n">
        <f aca="false">IF(AND(AF239&gt;0,E239&gt;=Settings!$B$4),ROUND(J239,10),"")</f>
        <v>0.0566037736</v>
      </c>
      <c r="AD239" s="71" t="str">
        <f aca="false">IF(X239="HIGH RATE",ROUND(O239,10),"")</f>
        <v/>
      </c>
      <c r="AE239" s="71" t="s">
        <v>59</v>
      </c>
      <c r="AF239" s="73" t="n">
        <f aca="false">SUMIFS(Detail!$L$2:$L$9168,Detail!$C$2:$C$9168,$A239)</f>
        <v>3</v>
      </c>
      <c r="AG239" s="74" t="n">
        <f aca="false">SUMIFS(Detail!$N$2:$N$9168,Detail!$C$2:$C$9168,$A239)</f>
        <v>478.52</v>
      </c>
    </row>
    <row r="240" customFormat="false" ht="15" hidden="false" customHeight="false" outlineLevel="0" collapsed="false">
      <c r="A240" s="71" t="s">
        <v>182</v>
      </c>
      <c r="B240" s="71" t="s">
        <v>2696</v>
      </c>
      <c r="C240" s="71" t="s">
        <v>213</v>
      </c>
      <c r="D240" s="71" t="str">
        <f aca="false">IFERROR(INDEX('Brand Map'!$B$4:$B$125,MATCH(C240,'Brand Map'!$A$4:$A$125,0)),"Other")</f>
        <v>AU</v>
      </c>
      <c r="E240" s="73" t="n">
        <f aca="false">SUMIFS(Detail!$K$2:$K$9168,Detail!$C$2:$C$9168,$A240)</f>
        <v>23</v>
      </c>
      <c r="F240" s="73" t="n">
        <f aca="false">SUMIFS(Detail!$E$2:$E$9168,Detail!$C$2:$C$9168,$A240)</f>
        <v>3</v>
      </c>
      <c r="G240" s="74" t="n">
        <f aca="false">SUMIFS(Detail!$M$2:$M$9168,Detail!$C$2:$C$9168,$A240)</f>
        <v>2403.5</v>
      </c>
      <c r="H240" s="74" t="n">
        <f aca="false">SUMIFS(Detail!$D$2:$D$9168,Detail!$C$2:$C$9168,$A240)</f>
        <v>336.92</v>
      </c>
      <c r="I240" s="74" t="n">
        <v>5284.33</v>
      </c>
      <c r="J240" s="51" t="n">
        <f aca="false">IF(E240&gt;0,AF240/E240,0)</f>
        <v>0.0434782608695652</v>
      </c>
      <c r="K240" s="51" t="n">
        <f aca="false">IF(G240&gt;0,AG240/G240,0)</f>
        <v>0.0369586020386936</v>
      </c>
      <c r="L240" s="75" t="n">
        <f aca="false">H240/Settings!$B$16</f>
        <v>0.000673343530348204</v>
      </c>
      <c r="M240" s="76" t="n">
        <f aca="false">H240/Settings!$B$20</f>
        <v>2.61558367836012E-005</v>
      </c>
      <c r="N240" s="77" t="n">
        <f aca="false">E240*Settings!$B$3</f>
        <v>1.72177898489221</v>
      </c>
      <c r="O240" s="77" t="n">
        <f aca="false">IF(E240&gt;0,(AF240-N240)/SQRT(E240*Settings!$B$3*(1-Settings!$B$3)),0)</f>
        <v>-0.571889064236224</v>
      </c>
      <c r="P240" s="77" t="n">
        <f aca="false">MAX(0,AF240-N240)</f>
        <v>0</v>
      </c>
      <c r="Q240" s="51" t="n">
        <f aca="false">IF(E240&gt;=Settings!$B$4,(AF240+Settings!$B$7*Settings!$B$3)/(E240+Settings!$B$7),Settings!$B$3)</f>
        <v>0.0748599558648786</v>
      </c>
      <c r="R240" s="78" t="n">
        <f aca="false">PERCENTRANK($H$2:$H$1780,H240,6)</f>
        <v>0.875141</v>
      </c>
      <c r="S240" s="78" t="n">
        <f aca="false">PERCENTRANK($Q$2:$Q$1780,Q240,6)</f>
        <v>0.0646794</v>
      </c>
      <c r="T240" s="78" t="n">
        <f aca="false">PERCENTRANK($F$2:$F$1780,F240,6)</f>
        <v>0.84252</v>
      </c>
      <c r="U240" s="79" t="n">
        <f aca="false">IF(F240&gt;0,ROUND((Settings!$B$8*T240+Settings!$B$9*R240+Settings!$B$10*S240)/SUM(Settings!$B$8:$B$10),10),0)</f>
        <v>0.5941134667</v>
      </c>
      <c r="V240" s="71" t="n">
        <f aca="false">IF(U240&gt;0,RANK(U240,$U$2:$U$1780)+COUNTIF($U$2:U240,U240)-1,"")</f>
        <v>239</v>
      </c>
      <c r="W240" s="71" t="str">
        <f aca="false">IF(V240="","",IF(V240&lt;=Settings!$B$11,"1 - Fix first",IF(V240&lt;=Settings!$B$12,"2 - Review","3 - Monitor")))</f>
        <v>3 - Monitor</v>
      </c>
      <c r="X240" s="71" t="str">
        <f aca="false">IF(AND(E240&gt;=Settings!$B$4,AF240&gt;=Settings!$B$5,O240&gt;=Settings!$B$6),"HIGH RATE","")</f>
        <v/>
      </c>
      <c r="Y240" s="71" t="n">
        <f aca="false">IF(F240&gt;0,RANK(F240,$F$2:$F$1780)+COUNTIF($F$2:F240,F240)-1,"")</f>
        <v>247</v>
      </c>
      <c r="Z240" s="71" t="n">
        <f aca="false">IF(H240&gt;0,RANK(H240,$H$2:$H$1780)+COUNTIF($H$2:H240,H240)-1,"")</f>
        <v>223</v>
      </c>
      <c r="AA240" s="71" t="str">
        <f aca="false">IF(AC240="","",RANK(AC240,$AC$2:$AC$1780)+COUNTIF($AC$2:AC240,AC240)-1)</f>
        <v/>
      </c>
      <c r="AB240" s="71" t="str">
        <f aca="false">IF(AD240="","",RANK(AD240,$AD$2:$AD$1780)+COUNTIF($AD$2:AD240,AD240)-1)</f>
        <v/>
      </c>
      <c r="AC240" s="71" t="str">
        <f aca="false">IF(AND(AF240&gt;0,E240&gt;=Settings!$B$4),ROUND(J240,10),"")</f>
        <v/>
      </c>
      <c r="AD240" s="71" t="str">
        <f aca="false">IF(X240="HIGH RATE",ROUND(O240,10),"")</f>
        <v/>
      </c>
      <c r="AE240" s="71" t="s">
        <v>63</v>
      </c>
      <c r="AF240" s="73" t="n">
        <f aca="false">SUMIFS(Detail!$L$2:$L$9168,Detail!$C$2:$C$9168,$A240)</f>
        <v>1</v>
      </c>
      <c r="AG240" s="74" t="n">
        <f aca="false">SUMIFS(Detail!$N$2:$N$9168,Detail!$C$2:$C$9168,$A240)</f>
        <v>88.83</v>
      </c>
    </row>
    <row r="241" customFormat="false" ht="15" hidden="false" customHeight="false" outlineLevel="0" collapsed="false">
      <c r="A241" s="71" t="s">
        <v>1369</v>
      </c>
      <c r="B241" s="71" t="s">
        <v>2697</v>
      </c>
      <c r="C241" s="71" t="s">
        <v>235</v>
      </c>
      <c r="D241" s="71" t="str">
        <f aca="false">IFERROR(INDEX('Brand Map'!$B$4:$B$125,MATCH(C241,'Brand Map'!$A$4:$A$125,0)),"Other")</f>
        <v>AURP</v>
      </c>
      <c r="E241" s="73" t="n">
        <f aca="false">SUMIFS(Detail!$K$2:$K$9168,Detail!$C$2:$C$9168,$A241)</f>
        <v>156</v>
      </c>
      <c r="F241" s="73" t="n">
        <f aca="false">SUMIFS(Detail!$E$2:$E$9168,Detail!$C$2:$C$9168,$A241)</f>
        <v>11</v>
      </c>
      <c r="G241" s="74" t="n">
        <f aca="false">SUMIFS(Detail!$M$2:$M$9168,Detail!$C$2:$C$9168,$A241)</f>
        <v>2403.57</v>
      </c>
      <c r="H241" s="74" t="n">
        <f aca="false">SUMIFS(Detail!$D$2:$D$9168,Detail!$C$2:$C$9168,$A241)</f>
        <v>162.57</v>
      </c>
      <c r="I241" s="74" t="n">
        <v>7195.41</v>
      </c>
      <c r="J241" s="51" t="n">
        <f aca="false">IF(E241&gt;0,AF241/E241,0)</f>
        <v>0.0641025641025641</v>
      </c>
      <c r="K241" s="51" t="n">
        <f aca="false">IF(G241&gt;0,AG241/G241,0)</f>
        <v>0.0612255935961923</v>
      </c>
      <c r="L241" s="75" t="n">
        <f aca="false">H241/Settings!$B$16</f>
        <v>0.000324900444404332</v>
      </c>
      <c r="M241" s="76" t="n">
        <f aca="false">H241/Settings!$B$20</f>
        <v>1.26206648044344E-005</v>
      </c>
      <c r="N241" s="77" t="n">
        <f aca="false">E241*Settings!$B$3</f>
        <v>11.6781531149211</v>
      </c>
      <c r="O241" s="77" t="n">
        <f aca="false">IF(E241&gt;0,(AF241-N241)/SQRT(E241*Settings!$B$3*(1-Settings!$B$3)),0)</f>
        <v>-0.510552916101783</v>
      </c>
      <c r="P241" s="77" t="n">
        <f aca="false">MAX(0,AF241-N241)</f>
        <v>0</v>
      </c>
      <c r="Q241" s="51" t="n">
        <f aca="false">IF(E241&gt;=Settings!$B$4,(AF241+Settings!$B$7*Settings!$B$3)/(E241+Settings!$B$7),Settings!$B$3)</f>
        <v>0.0658376272900342</v>
      </c>
      <c r="R241" s="78" t="n">
        <f aca="false">PERCENTRANK($H$2:$H$1780,H241,6)</f>
        <v>0.812711</v>
      </c>
      <c r="S241" s="78" t="n">
        <f aca="false">PERCENTRANK($Q$2:$Q$1780,Q241,6)</f>
        <v>0.0427447</v>
      </c>
      <c r="T241" s="78" t="n">
        <f aca="false">PERCENTRANK($F$2:$F$1780,F241,6)</f>
        <v>0.925759</v>
      </c>
      <c r="U241" s="79" t="n">
        <f aca="false">IF(F241&gt;0,ROUND((Settings!$B$8*T241+Settings!$B$9*R241+Settings!$B$10*S241)/SUM(Settings!$B$8:$B$10),10),0)</f>
        <v>0.5937382333</v>
      </c>
      <c r="V241" s="71" t="n">
        <f aca="false">IF(U241&gt;0,RANK(U241,$U$2:$U$1780)+COUNTIF($U$2:U241,U241)-1,"")</f>
        <v>240</v>
      </c>
      <c r="W241" s="71" t="str">
        <f aca="false">IF(V241="","",IF(V241&lt;=Settings!$B$11,"1 - Fix first",IF(V241&lt;=Settings!$B$12,"2 - Review","3 - Monitor")))</f>
        <v>3 - Monitor</v>
      </c>
      <c r="X241" s="71" t="str">
        <f aca="false">IF(AND(E241&gt;=Settings!$B$4,AF241&gt;=Settings!$B$5,O241&gt;=Settings!$B$6),"HIGH RATE","")</f>
        <v/>
      </c>
      <c r="Y241" s="71" t="n">
        <f aca="false">IF(F241&gt;0,RANK(F241,$F$2:$F$1780)+COUNTIF($F$2:F241,F241)-1,"")</f>
        <v>133</v>
      </c>
      <c r="Z241" s="71" t="n">
        <f aca="false">IF(H241&gt;0,RANK(H241,$H$2:$H$1780)+COUNTIF($H$2:H241,H241)-1,"")</f>
        <v>334</v>
      </c>
      <c r="AA241" s="71" t="n">
        <f aca="false">IF(AC241="","",RANK(AC241,$AC$2:$AC$1780)+COUNTIF($AC$2:AC241,AC241)-1)</f>
        <v>153</v>
      </c>
      <c r="AB241" s="71" t="str">
        <f aca="false">IF(AD241="","",RANK(AD241,$AD$2:$AD$1780)+COUNTIF($AD$2:AD241,AD241)-1)</f>
        <v/>
      </c>
      <c r="AC241" s="71" t="n">
        <f aca="false">IF(AND(AF241&gt;0,E241&gt;=Settings!$B$4),ROUND(J241,10),"")</f>
        <v>0.0641025641</v>
      </c>
      <c r="AD241" s="71" t="str">
        <f aca="false">IF(X241="HIGH RATE",ROUND(O241,10),"")</f>
        <v/>
      </c>
      <c r="AE241" s="71" t="s">
        <v>59</v>
      </c>
      <c r="AF241" s="73" t="n">
        <f aca="false">SUMIFS(Detail!$L$2:$L$9168,Detail!$C$2:$C$9168,$A241)</f>
        <v>10</v>
      </c>
      <c r="AG241" s="74" t="n">
        <f aca="false">SUMIFS(Detail!$N$2:$N$9168,Detail!$C$2:$C$9168,$A241)</f>
        <v>147.16</v>
      </c>
    </row>
    <row r="242" customFormat="false" ht="15" hidden="false" customHeight="false" outlineLevel="0" collapsed="false">
      <c r="A242" s="71" t="s">
        <v>997</v>
      </c>
      <c r="B242" s="71" t="s">
        <v>2698</v>
      </c>
      <c r="C242" s="71" t="s">
        <v>213</v>
      </c>
      <c r="D242" s="71" t="str">
        <f aca="false">IFERROR(INDEX('Brand Map'!$B$4:$B$125,MATCH(C242,'Brand Map'!$A$4:$A$125,0)),"Other")</f>
        <v>AU</v>
      </c>
      <c r="E242" s="73" t="n">
        <f aca="false">SUMIFS(Detail!$K$2:$K$9168,Detail!$C$2:$C$9168,$A242)</f>
        <v>43</v>
      </c>
      <c r="F242" s="73" t="n">
        <f aca="false">SUMIFS(Detail!$E$2:$E$9168,Detail!$C$2:$C$9168,$A242)</f>
        <v>3</v>
      </c>
      <c r="G242" s="74" t="n">
        <f aca="false">SUMIFS(Detail!$M$2:$M$9168,Detail!$C$2:$C$9168,$A242)</f>
        <v>4852.5</v>
      </c>
      <c r="H242" s="74" t="n">
        <f aca="false">SUMIFS(Detail!$D$2:$D$9168,Detail!$C$2:$C$9168,$A242)</f>
        <v>340.77</v>
      </c>
      <c r="I242" s="74" t="n">
        <v>8980.95</v>
      </c>
      <c r="J242" s="51" t="n">
        <f aca="false">IF(E242&gt;0,AF242/E242,0)</f>
        <v>0.0697674418604651</v>
      </c>
      <c r="K242" s="51" t="n">
        <f aca="false">IF(G242&gt;0,AG242/G242,0)</f>
        <v>0.070225656877898</v>
      </c>
      <c r="L242" s="75" t="n">
        <f aca="false">H242/Settings!$B$16</f>
        <v>0.000681037857167154</v>
      </c>
      <c r="M242" s="76" t="n">
        <f aca="false">H242/Settings!$B$20</f>
        <v>2.64547207074314E-005</v>
      </c>
      <c r="N242" s="77" t="n">
        <f aca="false">E242*Settings!$B$3</f>
        <v>3.21897810218978</v>
      </c>
      <c r="O242" s="77" t="n">
        <f aca="false">IF(E242&gt;0,(AF242-N242)/SQRT(E242*Settings!$B$3*(1-Settings!$B$3)),0)</f>
        <v>-0.126893079344269</v>
      </c>
      <c r="P242" s="77" t="n">
        <f aca="false">MAX(0,AF242-N242)</f>
        <v>0</v>
      </c>
      <c r="Q242" s="51" t="n">
        <f aca="false">IF(E242&gt;=Settings!$B$4,(AF242+Settings!$B$7*Settings!$B$3)/(E242+Settings!$B$7),Settings!$B$3)</f>
        <v>0.0718602558348816</v>
      </c>
      <c r="R242" s="78" t="n">
        <f aca="false">PERCENTRANK($H$2:$H$1780,H242,6)</f>
        <v>0.87739</v>
      </c>
      <c r="S242" s="78" t="n">
        <f aca="false">PERCENTRANK($Q$2:$Q$1780,Q242,6)</f>
        <v>0.0579303</v>
      </c>
      <c r="T242" s="78" t="n">
        <f aca="false">PERCENTRANK($F$2:$F$1780,F242,6)</f>
        <v>0.84252</v>
      </c>
      <c r="U242" s="79" t="n">
        <f aca="false">IF(F242&gt;0,ROUND((Settings!$B$8*T242+Settings!$B$9*R242+Settings!$B$10*S242)/SUM(Settings!$B$8:$B$10),10),0)</f>
        <v>0.5926134333</v>
      </c>
      <c r="V242" s="71" t="n">
        <f aca="false">IF(U242&gt;0,RANK(U242,$U$2:$U$1780)+COUNTIF($U$2:U242,U242)-1,"")</f>
        <v>243</v>
      </c>
      <c r="W242" s="71" t="str">
        <f aca="false">IF(V242="","",IF(V242&lt;=Settings!$B$11,"1 - Fix first",IF(V242&lt;=Settings!$B$12,"2 - Review","3 - Monitor")))</f>
        <v>3 - Monitor</v>
      </c>
      <c r="X242" s="71" t="str">
        <f aca="false">IF(AND(E242&gt;=Settings!$B$4,AF242&gt;=Settings!$B$5,O242&gt;=Settings!$B$6),"HIGH RATE","")</f>
        <v/>
      </c>
      <c r="Y242" s="71" t="n">
        <f aca="false">IF(F242&gt;0,RANK(F242,$F$2:$F$1780)+COUNTIF($F$2:F242,F242)-1,"")</f>
        <v>248</v>
      </c>
      <c r="Z242" s="71" t="n">
        <f aca="false">IF(H242&gt;0,RANK(H242,$H$2:$H$1780)+COUNTIF($H$2:H242,H242)-1,"")</f>
        <v>219</v>
      </c>
      <c r="AA242" s="71" t="n">
        <f aca="false">IF(AC242="","",RANK(AC242,$AC$2:$AC$1780)+COUNTIF($AC$2:AC242,AC242)-1)</f>
        <v>132</v>
      </c>
      <c r="AB242" s="71" t="str">
        <f aca="false">IF(AD242="","",RANK(AD242,$AD$2:$AD$1780)+COUNTIF($AD$2:AD242,AD242)-1)</f>
        <v/>
      </c>
      <c r="AC242" s="71" t="n">
        <f aca="false">IF(AND(AF242&gt;0,E242&gt;=Settings!$B$4),ROUND(J242,10),"")</f>
        <v>0.0697674419</v>
      </c>
      <c r="AD242" s="71" t="str">
        <f aca="false">IF(X242="HIGH RATE",ROUND(O242,10),"")</f>
        <v/>
      </c>
      <c r="AE242" s="71" t="s">
        <v>59</v>
      </c>
      <c r="AF242" s="73" t="n">
        <f aca="false">SUMIFS(Detail!$L$2:$L$9168,Detail!$C$2:$C$9168,$A242)</f>
        <v>3</v>
      </c>
      <c r="AG242" s="74" t="n">
        <f aca="false">SUMIFS(Detail!$N$2:$N$9168,Detail!$C$2:$C$9168,$A242)</f>
        <v>340.77</v>
      </c>
    </row>
    <row r="243" customFormat="false" ht="15" hidden="false" customHeight="false" outlineLevel="0" collapsed="false">
      <c r="A243" s="71" t="s">
        <v>1581</v>
      </c>
      <c r="B243" s="71" t="s">
        <v>2699</v>
      </c>
      <c r="C243" s="71" t="s">
        <v>213</v>
      </c>
      <c r="D243" s="71" t="str">
        <f aca="false">IFERROR(INDEX('Brand Map'!$B$4:$B$125,MATCH(C243,'Brand Map'!$A$4:$A$125,0)),"Other")</f>
        <v>AU</v>
      </c>
      <c r="E243" s="73" t="n">
        <f aca="false">SUMIFS(Detail!$K$2:$K$9168,Detail!$C$2:$C$9168,$A243)</f>
        <v>0</v>
      </c>
      <c r="F243" s="73" t="n">
        <f aca="false">SUMIFS(Detail!$E$2:$E$9168,Detail!$C$2:$C$9168,$A243)</f>
        <v>3</v>
      </c>
      <c r="G243" s="74" t="n">
        <f aca="false">SUMIFS(Detail!$M$2:$M$9168,Detail!$C$2:$C$9168,$A243)</f>
        <v>0</v>
      </c>
      <c r="H243" s="74" t="n">
        <f aca="false">SUMIFS(Detail!$D$2:$D$9168,Detail!$C$2:$C$9168,$A243)</f>
        <v>314.85</v>
      </c>
      <c r="I243" s="74" t="n">
        <v>5019.81</v>
      </c>
      <c r="J243" s="51" t="n">
        <f aca="false">IF(E243&gt;0,AF243/E243,0)</f>
        <v>0</v>
      </c>
      <c r="K243" s="51" t="n">
        <f aca="false">IF(G243&gt;0,AG243/G243,0)</f>
        <v>0</v>
      </c>
      <c r="L243" s="75" t="n">
        <f aca="false">H243/Settings!$B$16</f>
        <v>0.00062923605167438</v>
      </c>
      <c r="M243" s="76" t="n">
        <f aca="false">H243/Settings!$B$20</f>
        <v>2.44424943942682E-005</v>
      </c>
      <c r="N243" s="77" t="n">
        <f aca="false">E243*Settings!$B$3</f>
        <v>0</v>
      </c>
      <c r="O243" s="77" t="n">
        <f aca="false">IF(E243&gt;0,(AF243-N243)/SQRT(E243*Settings!$B$3*(1-Settings!$B$3)),0)</f>
        <v>0</v>
      </c>
      <c r="P243" s="77" t="n">
        <f aca="false">MAX(0,AF243-N243)</f>
        <v>0</v>
      </c>
      <c r="Q243" s="51" t="n">
        <f aca="false">IF(E243&gt;=Settings!$B$4,(AF243+Settings!$B$7*Settings!$B$3)/(E243+Settings!$B$7),Settings!$B$3)</f>
        <v>0.0748599558648786</v>
      </c>
      <c r="R243" s="78" t="n">
        <f aca="false">PERCENTRANK($H$2:$H$1780,H243,6)</f>
        <v>0.870641</v>
      </c>
      <c r="S243" s="78" t="n">
        <f aca="false">PERCENTRANK($Q$2:$Q$1780,Q243,6)</f>
        <v>0.0646794</v>
      </c>
      <c r="T243" s="78" t="n">
        <f aca="false">PERCENTRANK($F$2:$F$1780,F243,6)</f>
        <v>0.84252</v>
      </c>
      <c r="U243" s="79" t="n">
        <f aca="false">IF(F243&gt;0,ROUND((Settings!$B$8*T243+Settings!$B$9*R243+Settings!$B$10*S243)/SUM(Settings!$B$8:$B$10),10),0)</f>
        <v>0.5926134667</v>
      </c>
      <c r="V243" s="71" t="n">
        <f aca="false">IF(U243&gt;0,RANK(U243,$U$2:$U$1780)+COUNTIF($U$2:U243,U243)-1,"")</f>
        <v>241</v>
      </c>
      <c r="W243" s="71" t="str">
        <f aca="false">IF(V243="","",IF(V243&lt;=Settings!$B$11,"1 - Fix first",IF(V243&lt;=Settings!$B$12,"2 - Review","3 - Monitor")))</f>
        <v>3 - Monitor</v>
      </c>
      <c r="X243" s="71" t="str">
        <f aca="false">IF(AND(E243&gt;=Settings!$B$4,AF243&gt;=Settings!$B$5,O243&gt;=Settings!$B$6),"HIGH RATE","")</f>
        <v/>
      </c>
      <c r="Y243" s="71" t="n">
        <f aca="false">IF(F243&gt;0,RANK(F243,$F$2:$F$1780)+COUNTIF($F$2:F243,F243)-1,"")</f>
        <v>249</v>
      </c>
      <c r="Z243" s="71" t="n">
        <f aca="false">IF(H243&gt;0,RANK(H243,$H$2:$H$1780)+COUNTIF($H$2:H243,H243)-1,"")</f>
        <v>230</v>
      </c>
      <c r="AA243" s="71" t="str">
        <f aca="false">IF(AC243="","",RANK(AC243,$AC$2:$AC$1780)+COUNTIF($AC$2:AC243,AC243)-1)</f>
        <v/>
      </c>
      <c r="AB243" s="71" t="str">
        <f aca="false">IF(AD243="","",RANK(AD243,$AD$2:$AD$1780)+COUNTIF($AD$2:AD243,AD243)-1)</f>
        <v/>
      </c>
      <c r="AC243" s="71" t="str">
        <f aca="false">IF(AND(AF243&gt;0,E243&gt;=Settings!$B$4),ROUND(J243,10),"")</f>
        <v/>
      </c>
      <c r="AD243" s="71" t="str">
        <f aca="false">IF(X243="HIGH RATE",ROUND(O243,10),"")</f>
        <v/>
      </c>
      <c r="AE243" s="71" t="s">
        <v>60</v>
      </c>
      <c r="AF243" s="73" t="n">
        <f aca="false">SUMIFS(Detail!$L$2:$L$9168,Detail!$C$2:$C$9168,$A243)</f>
        <v>0</v>
      </c>
      <c r="AG243" s="74" t="n">
        <f aca="false">SUMIFS(Detail!$N$2:$N$9168,Detail!$C$2:$C$9168,$A243)</f>
        <v>0</v>
      </c>
    </row>
    <row r="244" customFormat="false" ht="15" hidden="false" customHeight="false" outlineLevel="0" collapsed="false">
      <c r="A244" s="71" t="s">
        <v>1094</v>
      </c>
      <c r="B244" s="71" t="s">
        <v>2700</v>
      </c>
      <c r="C244" s="71" t="s">
        <v>246</v>
      </c>
      <c r="D244" s="71" t="str">
        <f aca="false">IFERROR(INDEX('Brand Map'!$B$4:$B$125,MATCH(C244,'Brand Map'!$A$4:$A$125,0)),"Other")</f>
        <v>FYF</v>
      </c>
      <c r="E244" s="73" t="n">
        <f aca="false">SUMIFS(Detail!$K$2:$K$9168,Detail!$C$2:$C$9168,$A244)</f>
        <v>0</v>
      </c>
      <c r="F244" s="73" t="n">
        <f aca="false">SUMIFS(Detail!$E$2:$E$9168,Detail!$C$2:$C$9168,$A244)</f>
        <v>3</v>
      </c>
      <c r="G244" s="74" t="n">
        <f aca="false">SUMIFS(Detail!$M$2:$M$9168,Detail!$C$2:$C$9168,$A244)</f>
        <v>0</v>
      </c>
      <c r="H244" s="74" t="n">
        <f aca="false">SUMIFS(Detail!$D$2:$D$9168,Detail!$C$2:$C$9168,$A244)</f>
        <v>314.85</v>
      </c>
      <c r="I244" s="74" t="n">
        <v>3463.35</v>
      </c>
      <c r="J244" s="51" t="n">
        <f aca="false">IF(E244&gt;0,AF244/E244,0)</f>
        <v>0</v>
      </c>
      <c r="K244" s="51" t="n">
        <f aca="false">IF(G244&gt;0,AG244/G244,0)</f>
        <v>0</v>
      </c>
      <c r="L244" s="75" t="n">
        <f aca="false">H244/Settings!$B$16</f>
        <v>0.00062923605167438</v>
      </c>
      <c r="M244" s="76" t="n">
        <f aca="false">H244/Settings!$B$20</f>
        <v>2.44424943942682E-005</v>
      </c>
      <c r="N244" s="77" t="n">
        <f aca="false">E244*Settings!$B$3</f>
        <v>0</v>
      </c>
      <c r="O244" s="77" t="n">
        <f aca="false">IF(E244&gt;0,(AF244-N244)/SQRT(E244*Settings!$B$3*(1-Settings!$B$3)),0)</f>
        <v>0</v>
      </c>
      <c r="P244" s="77" t="n">
        <f aca="false">MAX(0,AF244-N244)</f>
        <v>0</v>
      </c>
      <c r="Q244" s="51" t="n">
        <f aca="false">IF(E244&gt;=Settings!$B$4,(AF244+Settings!$B$7*Settings!$B$3)/(E244+Settings!$B$7),Settings!$B$3)</f>
        <v>0.0748599558648786</v>
      </c>
      <c r="R244" s="78" t="n">
        <f aca="false">PERCENTRANK($H$2:$H$1780,H244,6)</f>
        <v>0.870641</v>
      </c>
      <c r="S244" s="78" t="n">
        <f aca="false">PERCENTRANK($Q$2:$Q$1780,Q244,6)</f>
        <v>0.0646794</v>
      </c>
      <c r="T244" s="78" t="n">
        <f aca="false">PERCENTRANK($F$2:$F$1780,F244,6)</f>
        <v>0.84252</v>
      </c>
      <c r="U244" s="79" t="n">
        <f aca="false">IF(F244&gt;0,ROUND((Settings!$B$8*T244+Settings!$B$9*R244+Settings!$B$10*S244)/SUM(Settings!$B$8:$B$10),10),0)</f>
        <v>0.5926134667</v>
      </c>
      <c r="V244" s="71" t="n">
        <f aca="false">IF(U244&gt;0,RANK(U244,$U$2:$U$1780)+COUNTIF($U$2:U244,U244)-1,"")</f>
        <v>242</v>
      </c>
      <c r="W244" s="71" t="str">
        <f aca="false">IF(V244="","",IF(V244&lt;=Settings!$B$11,"1 - Fix first",IF(V244&lt;=Settings!$B$12,"2 - Review","3 - Monitor")))</f>
        <v>3 - Monitor</v>
      </c>
      <c r="X244" s="71" t="str">
        <f aca="false">IF(AND(E244&gt;=Settings!$B$4,AF244&gt;=Settings!$B$5,O244&gt;=Settings!$B$6),"HIGH RATE","")</f>
        <v/>
      </c>
      <c r="Y244" s="71" t="n">
        <f aca="false">IF(F244&gt;0,RANK(F244,$F$2:$F$1780)+COUNTIF($F$2:F244,F244)-1,"")</f>
        <v>250</v>
      </c>
      <c r="Z244" s="71" t="n">
        <f aca="false">IF(H244&gt;0,RANK(H244,$H$2:$H$1780)+COUNTIF($H$2:H244,H244)-1,"")</f>
        <v>231</v>
      </c>
      <c r="AA244" s="71" t="str">
        <f aca="false">IF(AC244="","",RANK(AC244,$AC$2:$AC$1780)+COUNTIF($AC$2:AC244,AC244)-1)</f>
        <v/>
      </c>
      <c r="AB244" s="71" t="str">
        <f aca="false">IF(AD244="","",RANK(AD244,$AD$2:$AD$1780)+COUNTIF($AD$2:AD244,AD244)-1)</f>
        <v/>
      </c>
      <c r="AC244" s="71" t="str">
        <f aca="false">IF(AND(AF244&gt;0,E244&gt;=Settings!$B$4),ROUND(J244,10),"")</f>
        <v/>
      </c>
      <c r="AD244" s="71" t="str">
        <f aca="false">IF(X244="HIGH RATE",ROUND(O244,10),"")</f>
        <v/>
      </c>
      <c r="AE244" s="71" t="s">
        <v>60</v>
      </c>
      <c r="AF244" s="73" t="n">
        <f aca="false">SUMIFS(Detail!$L$2:$L$9168,Detail!$C$2:$C$9168,$A244)</f>
        <v>0</v>
      </c>
      <c r="AG244" s="74" t="n">
        <f aca="false">SUMIFS(Detail!$N$2:$N$9168,Detail!$C$2:$C$9168,$A244)</f>
        <v>0</v>
      </c>
    </row>
    <row r="245" customFormat="false" ht="15" hidden="false" customHeight="false" outlineLevel="0" collapsed="false">
      <c r="A245" s="71" t="s">
        <v>1668</v>
      </c>
      <c r="B245" s="71" t="s">
        <v>2701</v>
      </c>
      <c r="C245" s="71" t="s">
        <v>213</v>
      </c>
      <c r="D245" s="71" t="str">
        <f aca="false">IFERROR(INDEX('Brand Map'!$B$4:$B$125,MATCH(C245,'Brand Map'!$A$4:$A$125,0)),"Other")</f>
        <v>AU</v>
      </c>
      <c r="E245" s="73" t="n">
        <f aca="false">SUMIFS(Detail!$K$2:$K$9168,Detail!$C$2:$C$9168,$A245)</f>
        <v>6</v>
      </c>
      <c r="F245" s="73" t="n">
        <f aca="false">SUMIFS(Detail!$E$2:$E$9168,Detail!$C$2:$C$9168,$A245)</f>
        <v>2</v>
      </c>
      <c r="G245" s="74" t="n">
        <f aca="false">SUMIFS(Detail!$M$2:$M$9168,Detail!$C$2:$C$9168,$A245)</f>
        <v>2008.81</v>
      </c>
      <c r="H245" s="74" t="n">
        <f aca="false">SUMIFS(Detail!$D$2:$D$9168,Detail!$C$2:$C$9168,$A245)</f>
        <v>589.01</v>
      </c>
      <c r="I245" s="74" t="n">
        <v>3664.82</v>
      </c>
      <c r="J245" s="51" t="n">
        <f aca="false">IF(E245&gt;0,AF245/E245,0)</f>
        <v>0.333333333333333</v>
      </c>
      <c r="K245" s="51" t="n">
        <f aca="false">IF(G245&gt;0,AG245/G245,0)</f>
        <v>0.293213394995047</v>
      </c>
      <c r="L245" s="75" t="n">
        <f aca="false">H245/Settings!$B$16</f>
        <v>0.00117715206224147</v>
      </c>
      <c r="M245" s="76" t="n">
        <f aca="false">H245/Settings!$B$20</f>
        <v>4.57261350584974E-005</v>
      </c>
      <c r="N245" s="77" t="n">
        <f aca="false">E245*Settings!$B$3</f>
        <v>0.449159735189272</v>
      </c>
      <c r="O245" s="77" t="n">
        <f aca="false">IF(E245&gt;0,(AF245-N245)/SQRT(E245*Settings!$B$3*(1-Settings!$B$3)),0)</f>
        <v>2.40581883063564</v>
      </c>
      <c r="P245" s="77" t="n">
        <f aca="false">MAX(0,AF245-N245)</f>
        <v>1.55084026481073</v>
      </c>
      <c r="Q245" s="51" t="n">
        <f aca="false">IF(E245&gt;=Settings!$B$4,(AF245+Settings!$B$7*Settings!$B$3)/(E245+Settings!$B$7),Settings!$B$3)</f>
        <v>0.0748599558648786</v>
      </c>
      <c r="R245" s="78" t="n">
        <f aca="false">PERCENTRANK($H$2:$H$1780,H245,6)</f>
        <v>0.912261</v>
      </c>
      <c r="S245" s="78" t="n">
        <f aca="false">PERCENTRANK($Q$2:$Q$1780,Q245,6)</f>
        <v>0.0646794</v>
      </c>
      <c r="T245" s="78" t="n">
        <f aca="false">PERCENTRANK($F$2:$F$1780,F245,6)</f>
        <v>0.799775</v>
      </c>
      <c r="U245" s="79" t="n">
        <f aca="false">IF(F245&gt;0,ROUND((Settings!$B$8*T245+Settings!$B$9*R245+Settings!$B$10*S245)/SUM(Settings!$B$8:$B$10),10),0)</f>
        <v>0.5922384667</v>
      </c>
      <c r="V245" s="71" t="n">
        <f aca="false">IF(U245&gt;0,RANK(U245,$U$2:$U$1780)+COUNTIF($U$2:U245,U245)-1,"")</f>
        <v>244</v>
      </c>
      <c r="W245" s="71" t="str">
        <f aca="false">IF(V245="","",IF(V245&lt;=Settings!$B$11,"1 - Fix first",IF(V245&lt;=Settings!$B$12,"2 - Review","3 - Monitor")))</f>
        <v>3 - Monitor</v>
      </c>
      <c r="X245" s="71" t="str">
        <f aca="false">IF(AND(E245&gt;=Settings!$B$4,AF245&gt;=Settings!$B$5,O245&gt;=Settings!$B$6),"HIGH RATE","")</f>
        <v/>
      </c>
      <c r="Y245" s="71" t="n">
        <f aca="false">IF(F245&gt;0,RANK(F245,$F$2:$F$1780)+COUNTIF($F$2:F245,F245)-1,"")</f>
        <v>283</v>
      </c>
      <c r="Z245" s="71" t="n">
        <f aca="false">IF(H245&gt;0,RANK(H245,$H$2:$H$1780)+COUNTIF($H$2:H245,H245)-1,"")</f>
        <v>157</v>
      </c>
      <c r="AA245" s="71" t="str">
        <f aca="false">IF(AC245="","",RANK(AC245,$AC$2:$AC$1780)+COUNTIF($AC$2:AC245,AC245)-1)</f>
        <v/>
      </c>
      <c r="AB245" s="71" t="str">
        <f aca="false">IF(AD245="","",RANK(AD245,$AD$2:$AD$1780)+COUNTIF($AD$2:AD245,AD245)-1)</f>
        <v/>
      </c>
      <c r="AC245" s="71" t="str">
        <f aca="false">IF(AND(AF245&gt;0,E245&gt;=Settings!$B$4),ROUND(J245,10),"")</f>
        <v/>
      </c>
      <c r="AD245" s="71" t="str">
        <f aca="false">IF(X245="HIGH RATE",ROUND(O245,10),"")</f>
        <v/>
      </c>
      <c r="AE245" s="71" t="s">
        <v>60</v>
      </c>
      <c r="AF245" s="73" t="n">
        <f aca="false">SUMIFS(Detail!$L$2:$L$9168,Detail!$C$2:$C$9168,$A245)</f>
        <v>2</v>
      </c>
      <c r="AG245" s="74" t="n">
        <f aca="false">SUMIFS(Detail!$N$2:$N$9168,Detail!$C$2:$C$9168,$A245)</f>
        <v>589.01</v>
      </c>
    </row>
    <row r="246" customFormat="false" ht="15" hidden="false" customHeight="false" outlineLevel="0" collapsed="false">
      <c r="A246" s="71" t="s">
        <v>1046</v>
      </c>
      <c r="B246" s="71" t="s">
        <v>2702</v>
      </c>
      <c r="C246" s="71" t="s">
        <v>213</v>
      </c>
      <c r="D246" s="71" t="str">
        <f aca="false">IFERROR(INDEX('Brand Map'!$B$4:$B$125,MATCH(C246,'Brand Map'!$A$4:$A$125,0)),"Other")</f>
        <v>AU</v>
      </c>
      <c r="E246" s="73" t="n">
        <f aca="false">SUMIFS(Detail!$K$2:$K$9168,Detail!$C$2:$C$9168,$A246)</f>
        <v>21</v>
      </c>
      <c r="F246" s="73" t="n">
        <f aca="false">SUMIFS(Detail!$E$2:$E$9168,Detail!$C$2:$C$9168,$A246)</f>
        <v>3</v>
      </c>
      <c r="G246" s="74" t="n">
        <f aca="false">SUMIFS(Detail!$M$2:$M$9168,Detail!$C$2:$C$9168,$A246)</f>
        <v>2085.35</v>
      </c>
      <c r="H246" s="74" t="n">
        <f aca="false">SUMIFS(Detail!$D$2:$D$9168,Detail!$C$2:$C$9168,$A246)</f>
        <v>308.95</v>
      </c>
      <c r="I246" s="74" t="n">
        <v>5071.95</v>
      </c>
      <c r="J246" s="51" t="n">
        <f aca="false">IF(E246&gt;0,AF246/E246,0)</f>
        <v>0.0476190476190476</v>
      </c>
      <c r="K246" s="51" t="n">
        <f aca="false">IF(G246&gt;0,AG246/G246,0)</f>
        <v>0.0479296041431894</v>
      </c>
      <c r="L246" s="75" t="n">
        <f aca="false">H246/Settings!$B$16</f>
        <v>0.000617444745640145</v>
      </c>
      <c r="M246" s="76" t="n">
        <f aca="false">H246/Settings!$B$20</f>
        <v>2.3984464485022E-005</v>
      </c>
      <c r="N246" s="77" t="n">
        <f aca="false">E246*Settings!$B$3</f>
        <v>1.57205907316245</v>
      </c>
      <c r="O246" s="77" t="n">
        <f aca="false">IF(E246&gt;0,(AF246-N246)/SQRT(E246*Settings!$B$3*(1-Settings!$B$3)),0)</f>
        <v>-0.474354153462777</v>
      </c>
      <c r="P246" s="77" t="n">
        <f aca="false">MAX(0,AF246-N246)</f>
        <v>0</v>
      </c>
      <c r="Q246" s="51" t="n">
        <f aca="false">IF(E246&gt;=Settings!$B$4,(AF246+Settings!$B$7*Settings!$B$3)/(E246+Settings!$B$7),Settings!$B$3)</f>
        <v>0.0748599558648786</v>
      </c>
      <c r="R246" s="78" t="n">
        <f aca="false">PERCENTRANK($H$2:$H$1780,H246,6)</f>
        <v>0.867829</v>
      </c>
      <c r="S246" s="78" t="n">
        <f aca="false">PERCENTRANK($Q$2:$Q$1780,Q246,6)</f>
        <v>0.0646794</v>
      </c>
      <c r="T246" s="78" t="n">
        <f aca="false">PERCENTRANK($F$2:$F$1780,F246,6)</f>
        <v>0.84252</v>
      </c>
      <c r="U246" s="79" t="n">
        <f aca="false">IF(F246&gt;0,ROUND((Settings!$B$8*T246+Settings!$B$9*R246+Settings!$B$10*S246)/SUM(Settings!$B$8:$B$10),10),0)</f>
        <v>0.5916761333</v>
      </c>
      <c r="V246" s="71" t="n">
        <f aca="false">IF(U246&gt;0,RANK(U246,$U$2:$U$1780)+COUNTIF($U$2:U246,U246)-1,"")</f>
        <v>245</v>
      </c>
      <c r="W246" s="71" t="str">
        <f aca="false">IF(V246="","",IF(V246&lt;=Settings!$B$11,"1 - Fix first",IF(V246&lt;=Settings!$B$12,"2 - Review","3 - Monitor")))</f>
        <v>3 - Monitor</v>
      </c>
      <c r="X246" s="71" t="str">
        <f aca="false">IF(AND(E246&gt;=Settings!$B$4,AF246&gt;=Settings!$B$5,O246&gt;=Settings!$B$6),"HIGH RATE","")</f>
        <v/>
      </c>
      <c r="Y246" s="71" t="n">
        <f aca="false">IF(F246&gt;0,RANK(F246,$F$2:$F$1780)+COUNTIF($F$2:F246,F246)-1,"")</f>
        <v>251</v>
      </c>
      <c r="Z246" s="71" t="n">
        <f aca="false">IF(H246&gt;0,RANK(H246,$H$2:$H$1780)+COUNTIF($H$2:H246,H246)-1,"")</f>
        <v>236</v>
      </c>
      <c r="AA246" s="71" t="str">
        <f aca="false">IF(AC246="","",RANK(AC246,$AC$2:$AC$1780)+COUNTIF($AC$2:AC246,AC246)-1)</f>
        <v/>
      </c>
      <c r="AB246" s="71" t="str">
        <f aca="false">IF(AD246="","",RANK(AD246,$AD$2:$AD$1780)+COUNTIF($AD$2:AD246,AD246)-1)</f>
        <v/>
      </c>
      <c r="AC246" s="71" t="str">
        <f aca="false">IF(AND(AF246&gt;0,E246&gt;=Settings!$B$4),ROUND(J246,10),"")</f>
        <v/>
      </c>
      <c r="AD246" s="71" t="str">
        <f aca="false">IF(X246="HIGH RATE",ROUND(O246,10),"")</f>
        <v/>
      </c>
      <c r="AE246" s="71" t="s">
        <v>61</v>
      </c>
      <c r="AF246" s="73" t="n">
        <f aca="false">SUMIFS(Detail!$L$2:$L$9168,Detail!$C$2:$C$9168,$A246)</f>
        <v>1</v>
      </c>
      <c r="AG246" s="74" t="n">
        <f aca="false">SUMIFS(Detail!$N$2:$N$9168,Detail!$C$2:$C$9168,$A246)</f>
        <v>99.95</v>
      </c>
    </row>
    <row r="247" customFormat="false" ht="15" hidden="false" customHeight="false" outlineLevel="0" collapsed="false">
      <c r="A247" s="71" t="s">
        <v>2414</v>
      </c>
      <c r="B247" s="71" t="s">
        <v>2703</v>
      </c>
      <c r="C247" s="71" t="s">
        <v>271</v>
      </c>
      <c r="D247" s="71" t="str">
        <f aca="false">IFERROR(INDEX('Brand Map'!$B$4:$B$125,MATCH(C247,'Brand Map'!$A$4:$A$125,0)),"Other")</f>
        <v>LF</v>
      </c>
      <c r="E247" s="73" t="n">
        <f aca="false">SUMIFS(Detail!$K$2:$K$9168,Detail!$C$2:$C$9168,$A247)</f>
        <v>25</v>
      </c>
      <c r="F247" s="73" t="n">
        <f aca="false">SUMIFS(Detail!$E$2:$E$9168,Detail!$C$2:$C$9168,$A247)</f>
        <v>3</v>
      </c>
      <c r="G247" s="74" t="n">
        <f aca="false">SUMIFS(Detail!$M$2:$M$9168,Detail!$C$2:$C$9168,$A247)</f>
        <v>2503.38</v>
      </c>
      <c r="H247" s="74" t="n">
        <f aca="false">SUMIFS(Detail!$D$2:$D$9168,Detail!$C$2:$C$9168,$A247)</f>
        <v>302.59</v>
      </c>
      <c r="I247" s="74" t="n">
        <v>4145.85</v>
      </c>
      <c r="J247" s="51" t="n">
        <f aca="false">IF(E247&gt;0,AF247/E247,0)</f>
        <v>0.12</v>
      </c>
      <c r="K247" s="51" t="n">
        <f aca="false">IF(G247&gt;0,AG247/G247,0)</f>
        <v>0.120872580271473</v>
      </c>
      <c r="L247" s="75" t="n">
        <f aca="false">H247/Settings!$B$16</f>
        <v>0.000604734117440529</v>
      </c>
      <c r="M247" s="76" t="n">
        <f aca="false">H247/Settings!$B$20</f>
        <v>2.34907237692921E-005</v>
      </c>
      <c r="N247" s="77" t="n">
        <f aca="false">E247*Settings!$B$3</f>
        <v>1.87149889662197</v>
      </c>
      <c r="O247" s="77" t="n">
        <f aca="false">IF(E247&gt;0,(AF247-N247)/SQRT(E247*Settings!$B$3*(1-Settings!$B$3)),0)</f>
        <v>0.857636904363754</v>
      </c>
      <c r="P247" s="77" t="n">
        <f aca="false">MAX(0,AF247-N247)</f>
        <v>1.12850110337803</v>
      </c>
      <c r="Q247" s="51" t="n">
        <f aca="false">IF(E247&gt;=Settings!$B$4,(AF247+Settings!$B$7*Settings!$B$3)/(E247+Settings!$B$7),Settings!$B$3)</f>
        <v>0.0748599558648786</v>
      </c>
      <c r="R247" s="78" t="n">
        <f aca="false">PERCENTRANK($H$2:$H$1780,H247,6)</f>
        <v>0.865017</v>
      </c>
      <c r="S247" s="78" t="n">
        <f aca="false">PERCENTRANK($Q$2:$Q$1780,Q247,6)</f>
        <v>0.0646794</v>
      </c>
      <c r="T247" s="78" t="n">
        <f aca="false">PERCENTRANK($F$2:$F$1780,F247,6)</f>
        <v>0.84252</v>
      </c>
      <c r="U247" s="79" t="n">
        <f aca="false">IF(F247&gt;0,ROUND((Settings!$B$8*T247+Settings!$B$9*R247+Settings!$B$10*S247)/SUM(Settings!$B$8:$B$10),10),0)</f>
        <v>0.5907388</v>
      </c>
      <c r="V247" s="71" t="n">
        <f aca="false">IF(U247&gt;0,RANK(U247,$U$2:$U$1780)+COUNTIF($U$2:U247,U247)-1,"")</f>
        <v>246</v>
      </c>
      <c r="W247" s="71" t="str">
        <f aca="false">IF(V247="","",IF(V247&lt;=Settings!$B$11,"1 - Fix first",IF(V247&lt;=Settings!$B$12,"2 - Review","3 - Monitor")))</f>
        <v>3 - Monitor</v>
      </c>
      <c r="X247" s="71" t="str">
        <f aca="false">IF(AND(E247&gt;=Settings!$B$4,AF247&gt;=Settings!$B$5,O247&gt;=Settings!$B$6),"HIGH RATE","")</f>
        <v/>
      </c>
      <c r="Y247" s="71" t="n">
        <f aca="false">IF(F247&gt;0,RANK(F247,$F$2:$F$1780)+COUNTIF($F$2:F247,F247)-1,"")</f>
        <v>252</v>
      </c>
      <c r="Z247" s="71" t="n">
        <f aca="false">IF(H247&gt;0,RANK(H247,$H$2:$H$1780)+COUNTIF($H$2:H247,H247)-1,"")</f>
        <v>241</v>
      </c>
      <c r="AA247" s="71" t="str">
        <f aca="false">IF(AC247="","",RANK(AC247,$AC$2:$AC$1780)+COUNTIF($AC$2:AC247,AC247)-1)</f>
        <v/>
      </c>
      <c r="AB247" s="71" t="str">
        <f aca="false">IF(AD247="","",RANK(AD247,$AD$2:$AD$1780)+COUNTIF($AD$2:AD247,AD247)-1)</f>
        <v/>
      </c>
      <c r="AC247" s="71" t="str">
        <f aca="false">IF(AND(AF247&gt;0,E247&gt;=Settings!$B$4),ROUND(J247,10),"")</f>
        <v/>
      </c>
      <c r="AD247" s="71" t="str">
        <f aca="false">IF(X247="HIGH RATE",ROUND(O247,10),"")</f>
        <v/>
      </c>
      <c r="AE247" s="71" t="s">
        <v>59</v>
      </c>
      <c r="AF247" s="73" t="n">
        <f aca="false">SUMIFS(Detail!$L$2:$L$9168,Detail!$C$2:$C$9168,$A247)</f>
        <v>3</v>
      </c>
      <c r="AG247" s="74" t="n">
        <f aca="false">SUMIFS(Detail!$N$2:$N$9168,Detail!$C$2:$C$9168,$A247)</f>
        <v>302.59</v>
      </c>
    </row>
    <row r="248" customFormat="false" ht="15" hidden="false" customHeight="false" outlineLevel="0" collapsed="false">
      <c r="A248" s="71" t="s">
        <v>1148</v>
      </c>
      <c r="B248" s="71" t="s">
        <v>2704</v>
      </c>
      <c r="C248" s="71" t="s">
        <v>217</v>
      </c>
      <c r="D248" s="71" t="str">
        <f aca="false">IFERROR(INDEX('Brand Map'!$B$4:$B$125,MATCH(C248,'Brand Map'!$A$4:$A$125,0)),"Other")</f>
        <v>AUMJ</v>
      </c>
      <c r="E248" s="73" t="n">
        <f aca="false">SUMIFS(Detail!$K$2:$K$9168,Detail!$C$2:$C$9168,$A248)</f>
        <v>28</v>
      </c>
      <c r="F248" s="73" t="n">
        <f aca="false">SUMIFS(Detail!$E$2:$E$9168,Detail!$C$2:$C$9168,$A248)</f>
        <v>3</v>
      </c>
      <c r="G248" s="74" t="n">
        <f aca="false">SUMIFS(Detail!$M$2:$M$9168,Detail!$C$2:$C$9168,$A248)</f>
        <v>2270.53</v>
      </c>
      <c r="H248" s="74" t="n">
        <f aca="false">SUMIFS(Detail!$D$2:$D$9168,Detail!$C$2:$C$9168,$A248)</f>
        <v>301.24</v>
      </c>
      <c r="I248" s="74" t="n">
        <v>20982.77</v>
      </c>
      <c r="J248" s="51" t="n">
        <f aca="false">IF(E248&gt;0,AF248/E248,0)</f>
        <v>0.0357142857142857</v>
      </c>
      <c r="K248" s="51" t="n">
        <f aca="false">IF(G248&gt;0,AG248/G248,0)</f>
        <v>0.0288126560758942</v>
      </c>
      <c r="L248" s="75" t="n">
        <f aca="false">H248/Settings!$B$16</f>
        <v>0.00060203610673778</v>
      </c>
      <c r="M248" s="76" t="n">
        <f aca="false">H248/Settings!$B$20</f>
        <v>2.33859203154815E-005</v>
      </c>
      <c r="N248" s="77" t="n">
        <f aca="false">E248*Settings!$B$3</f>
        <v>2.0960787642166</v>
      </c>
      <c r="O248" s="77" t="n">
        <f aca="false">IF(E248&gt;0,(AF248-N248)/SQRT(E248*Settings!$B$3*(1-Settings!$B$3)),0)</f>
        <v>-0.787107815800544</v>
      </c>
      <c r="P248" s="77" t="n">
        <f aca="false">MAX(0,AF248-N248)</f>
        <v>0</v>
      </c>
      <c r="Q248" s="51" t="n">
        <f aca="false">IF(E248&gt;=Settings!$B$4,(AF248+Settings!$B$7*Settings!$B$3)/(E248+Settings!$B$7),Settings!$B$3)</f>
        <v>0.0748599558648786</v>
      </c>
      <c r="R248" s="78" t="n">
        <f aca="false">PERCENTRANK($H$2:$H$1780,H248,6)</f>
        <v>0.864454</v>
      </c>
      <c r="S248" s="78" t="n">
        <f aca="false">PERCENTRANK($Q$2:$Q$1780,Q248,6)</f>
        <v>0.0646794</v>
      </c>
      <c r="T248" s="78" t="n">
        <f aca="false">PERCENTRANK($F$2:$F$1780,F248,6)</f>
        <v>0.84252</v>
      </c>
      <c r="U248" s="79" t="n">
        <f aca="false">IF(F248&gt;0,ROUND((Settings!$B$8*T248+Settings!$B$9*R248+Settings!$B$10*S248)/SUM(Settings!$B$8:$B$10),10),0)</f>
        <v>0.5905511333</v>
      </c>
      <c r="V248" s="71" t="n">
        <f aca="false">IF(U248&gt;0,RANK(U248,$U$2:$U$1780)+COUNTIF($U$2:U248,U248)-1,"")</f>
        <v>247</v>
      </c>
      <c r="W248" s="71" t="str">
        <f aca="false">IF(V248="","",IF(V248&lt;=Settings!$B$11,"1 - Fix first",IF(V248&lt;=Settings!$B$12,"2 - Review","3 - Monitor")))</f>
        <v>3 - Monitor</v>
      </c>
      <c r="X248" s="71" t="str">
        <f aca="false">IF(AND(E248&gt;=Settings!$B$4,AF248&gt;=Settings!$B$5,O248&gt;=Settings!$B$6),"HIGH RATE","")</f>
        <v/>
      </c>
      <c r="Y248" s="71" t="n">
        <f aca="false">IF(F248&gt;0,RANK(F248,$F$2:$F$1780)+COUNTIF($F$2:F248,F248)-1,"")</f>
        <v>253</v>
      </c>
      <c r="Z248" s="71" t="n">
        <f aca="false">IF(H248&gt;0,RANK(H248,$H$2:$H$1780)+COUNTIF($H$2:H248,H248)-1,"")</f>
        <v>242</v>
      </c>
      <c r="AA248" s="71" t="str">
        <f aca="false">IF(AC248="","",RANK(AC248,$AC$2:$AC$1780)+COUNTIF($AC$2:AC248,AC248)-1)</f>
        <v/>
      </c>
      <c r="AB248" s="71" t="str">
        <f aca="false">IF(AD248="","",RANK(AD248,$AD$2:$AD$1780)+COUNTIF($AD$2:AD248,AD248)-1)</f>
        <v/>
      </c>
      <c r="AC248" s="71" t="str">
        <f aca="false">IF(AND(AF248&gt;0,E248&gt;=Settings!$B$4),ROUND(J248,10),"")</f>
        <v/>
      </c>
      <c r="AD248" s="71" t="str">
        <f aca="false">IF(X248="HIGH RATE",ROUND(O248,10),"")</f>
        <v/>
      </c>
      <c r="AE248" s="71" t="s">
        <v>62</v>
      </c>
      <c r="AF248" s="73" t="n">
        <f aca="false">SUMIFS(Detail!$L$2:$L$9168,Detail!$C$2:$C$9168,$A248)</f>
        <v>1</v>
      </c>
      <c r="AG248" s="74" t="n">
        <f aca="false">SUMIFS(Detail!$N$2:$N$9168,Detail!$C$2:$C$9168,$A248)</f>
        <v>65.42</v>
      </c>
    </row>
    <row r="249" customFormat="false" ht="15" hidden="false" customHeight="false" outlineLevel="0" collapsed="false">
      <c r="A249" s="71" t="s">
        <v>1171</v>
      </c>
      <c r="B249" s="71" t="s">
        <v>2705</v>
      </c>
      <c r="C249" s="71" t="s">
        <v>246</v>
      </c>
      <c r="D249" s="71" t="str">
        <f aca="false">IFERROR(INDEX('Brand Map'!$B$4:$B$125,MATCH(C249,'Brand Map'!$A$4:$A$125,0)),"Other")</f>
        <v>FYF</v>
      </c>
      <c r="E249" s="73" t="n">
        <f aca="false">SUMIFS(Detail!$K$2:$K$9168,Detail!$C$2:$C$9168,$A249)</f>
        <v>0</v>
      </c>
      <c r="F249" s="73" t="n">
        <f aca="false">SUMIFS(Detail!$E$2:$E$9168,Detail!$C$2:$C$9168,$A249)</f>
        <v>3</v>
      </c>
      <c r="G249" s="74" t="n">
        <f aca="false">SUMIFS(Detail!$M$2:$M$9168,Detail!$C$2:$C$9168,$A249)</f>
        <v>0</v>
      </c>
      <c r="H249" s="74" t="n">
        <f aca="false">SUMIFS(Detail!$D$2:$D$9168,Detail!$C$2:$C$9168,$A249)</f>
        <v>299.85</v>
      </c>
      <c r="I249" s="74" t="n">
        <v>4297.85</v>
      </c>
      <c r="J249" s="51" t="n">
        <f aca="false">IF(E249&gt;0,AF249/E249,0)</f>
        <v>0</v>
      </c>
      <c r="K249" s="51" t="n">
        <f aca="false">IF(G249&gt;0,AG249/G249,0)</f>
        <v>0</v>
      </c>
      <c r="L249" s="75" t="n">
        <f aca="false">H249/Settings!$B$16</f>
        <v>0.000599258154977172</v>
      </c>
      <c r="M249" s="76" t="n">
        <f aca="false">H249/Settings!$B$20</f>
        <v>2.32780115741506E-005</v>
      </c>
      <c r="N249" s="77" t="n">
        <f aca="false">E249*Settings!$B$3</f>
        <v>0</v>
      </c>
      <c r="O249" s="77" t="n">
        <f aca="false">IF(E249&gt;0,(AF249-N249)/SQRT(E249*Settings!$B$3*(1-Settings!$B$3)),0)</f>
        <v>0</v>
      </c>
      <c r="P249" s="77" t="n">
        <f aca="false">MAX(0,AF249-N249)</f>
        <v>0</v>
      </c>
      <c r="Q249" s="51" t="n">
        <f aca="false">IF(E249&gt;=Settings!$B$4,(AF249+Settings!$B$7*Settings!$B$3)/(E249+Settings!$B$7),Settings!$B$3)</f>
        <v>0.0748599558648786</v>
      </c>
      <c r="R249" s="78" t="n">
        <f aca="false">PERCENTRANK($H$2:$H$1780,H249,6)</f>
        <v>0.863892</v>
      </c>
      <c r="S249" s="78" t="n">
        <f aca="false">PERCENTRANK($Q$2:$Q$1780,Q249,6)</f>
        <v>0.0646794</v>
      </c>
      <c r="T249" s="78" t="n">
        <f aca="false">PERCENTRANK($F$2:$F$1780,F249,6)</f>
        <v>0.84252</v>
      </c>
      <c r="U249" s="79" t="n">
        <f aca="false">IF(F249&gt;0,ROUND((Settings!$B$8*T249+Settings!$B$9*R249+Settings!$B$10*S249)/SUM(Settings!$B$8:$B$10),10),0)</f>
        <v>0.5903638</v>
      </c>
      <c r="V249" s="71" t="n">
        <f aca="false">IF(U249&gt;0,RANK(U249,$U$2:$U$1780)+COUNTIF($U$2:U249,U249)-1,"")</f>
        <v>248</v>
      </c>
      <c r="W249" s="71" t="str">
        <f aca="false">IF(V249="","",IF(V249&lt;=Settings!$B$11,"1 - Fix first",IF(V249&lt;=Settings!$B$12,"2 - Review","3 - Monitor")))</f>
        <v>3 - Monitor</v>
      </c>
      <c r="X249" s="71" t="str">
        <f aca="false">IF(AND(E249&gt;=Settings!$B$4,AF249&gt;=Settings!$B$5,O249&gt;=Settings!$B$6),"HIGH RATE","")</f>
        <v/>
      </c>
      <c r="Y249" s="71" t="n">
        <f aca="false">IF(F249&gt;0,RANK(F249,$F$2:$F$1780)+COUNTIF($F$2:F249,F249)-1,"")</f>
        <v>254</v>
      </c>
      <c r="Z249" s="71" t="n">
        <f aca="false">IF(H249&gt;0,RANK(H249,$H$2:$H$1780)+COUNTIF($H$2:H249,H249)-1,"")</f>
        <v>243</v>
      </c>
      <c r="AA249" s="71" t="str">
        <f aca="false">IF(AC249="","",RANK(AC249,$AC$2:$AC$1780)+COUNTIF($AC$2:AC249,AC249)-1)</f>
        <v/>
      </c>
      <c r="AB249" s="71" t="str">
        <f aca="false">IF(AD249="","",RANK(AD249,$AD$2:$AD$1780)+COUNTIF($AD$2:AD249,AD249)-1)</f>
        <v/>
      </c>
      <c r="AC249" s="71" t="str">
        <f aca="false">IF(AND(AF249&gt;0,E249&gt;=Settings!$B$4),ROUND(J249,10),"")</f>
        <v/>
      </c>
      <c r="AD249" s="71" t="str">
        <f aca="false">IF(X249="HIGH RATE",ROUND(O249,10),"")</f>
        <v/>
      </c>
      <c r="AE249" s="71" t="s">
        <v>60</v>
      </c>
      <c r="AF249" s="73" t="n">
        <f aca="false">SUMIFS(Detail!$L$2:$L$9168,Detail!$C$2:$C$9168,$A249)</f>
        <v>0</v>
      </c>
      <c r="AG249" s="74" t="n">
        <f aca="false">SUMIFS(Detail!$N$2:$N$9168,Detail!$C$2:$C$9168,$A249)</f>
        <v>0</v>
      </c>
    </row>
    <row r="250" customFormat="false" ht="15" hidden="false" customHeight="false" outlineLevel="0" collapsed="false">
      <c r="A250" s="71" t="s">
        <v>955</v>
      </c>
      <c r="B250" s="71" t="s">
        <v>2706</v>
      </c>
      <c r="C250" s="71" t="s">
        <v>213</v>
      </c>
      <c r="D250" s="71" t="str">
        <f aca="false">IFERROR(INDEX('Brand Map'!$B$4:$B$125,MATCH(C250,'Brand Map'!$A$4:$A$125,0)),"Other")</f>
        <v>AU</v>
      </c>
      <c r="E250" s="73" t="n">
        <f aca="false">SUMIFS(Detail!$K$2:$K$9168,Detail!$C$2:$C$9168,$A250)</f>
        <v>15</v>
      </c>
      <c r="F250" s="73" t="n">
        <f aca="false">SUMIFS(Detail!$E$2:$E$9168,Detail!$C$2:$C$9168,$A250)</f>
        <v>3</v>
      </c>
      <c r="G250" s="74" t="n">
        <f aca="false">SUMIFS(Detail!$M$2:$M$9168,Detail!$C$2:$C$9168,$A250)</f>
        <v>1562.94</v>
      </c>
      <c r="H250" s="74" t="n">
        <f aca="false">SUMIFS(Detail!$D$2:$D$9168,Detail!$C$2:$C$9168,$A250)</f>
        <v>298.06</v>
      </c>
      <c r="I250" s="74" t="n">
        <v>8142.18</v>
      </c>
      <c r="J250" s="51" t="n">
        <f aca="false">IF(E250&gt;0,AF250/E250,0)</f>
        <v>0.2</v>
      </c>
      <c r="K250" s="51" t="n">
        <f aca="false">IF(G250&gt;0,AG250/G250,0)</f>
        <v>0.190704697557168</v>
      </c>
      <c r="L250" s="75" t="n">
        <f aca="false">H250/Settings!$B$16</f>
        <v>0.000595680792637972</v>
      </c>
      <c r="M250" s="76" t="n">
        <f aca="false">H250/Settings!$B$20</f>
        <v>2.31390499576166E-005</v>
      </c>
      <c r="N250" s="77" t="n">
        <f aca="false">E250*Settings!$B$3</f>
        <v>1.12289933797318</v>
      </c>
      <c r="O250" s="77" t="n">
        <f aca="false">IF(E250&gt;0,(AF250-N250)/SQRT(E250*Settings!$B$3*(1-Settings!$B$3)),0)</f>
        <v>1.84167677018637</v>
      </c>
      <c r="P250" s="77" t="n">
        <f aca="false">MAX(0,AF250-N250)</f>
        <v>1.87710066202682</v>
      </c>
      <c r="Q250" s="51" t="n">
        <f aca="false">IF(E250&gt;=Settings!$B$4,(AF250+Settings!$B$7*Settings!$B$3)/(E250+Settings!$B$7),Settings!$B$3)</f>
        <v>0.0748599558648786</v>
      </c>
      <c r="R250" s="78" t="n">
        <f aca="false">PERCENTRANK($H$2:$H$1780,H250,6)</f>
        <v>0.862767</v>
      </c>
      <c r="S250" s="78" t="n">
        <f aca="false">PERCENTRANK($Q$2:$Q$1780,Q250,6)</f>
        <v>0.0646794</v>
      </c>
      <c r="T250" s="78" t="n">
        <f aca="false">PERCENTRANK($F$2:$F$1780,F250,6)</f>
        <v>0.84252</v>
      </c>
      <c r="U250" s="79" t="n">
        <f aca="false">IF(F250&gt;0,ROUND((Settings!$B$8*T250+Settings!$B$9*R250+Settings!$B$10*S250)/SUM(Settings!$B$8:$B$10),10),0)</f>
        <v>0.5899888</v>
      </c>
      <c r="V250" s="71" t="n">
        <f aca="false">IF(U250&gt;0,RANK(U250,$U$2:$U$1780)+COUNTIF($U$2:U250,U250)-1,"")</f>
        <v>249</v>
      </c>
      <c r="W250" s="71" t="str">
        <f aca="false">IF(V250="","",IF(V250&lt;=Settings!$B$11,"1 - Fix first",IF(V250&lt;=Settings!$B$12,"2 - Review","3 - Monitor")))</f>
        <v>3 - Monitor</v>
      </c>
      <c r="X250" s="71" t="str">
        <f aca="false">IF(AND(E250&gt;=Settings!$B$4,AF250&gt;=Settings!$B$5,O250&gt;=Settings!$B$6),"HIGH RATE","")</f>
        <v/>
      </c>
      <c r="Y250" s="71" t="n">
        <f aca="false">IF(F250&gt;0,RANK(F250,$F$2:$F$1780)+COUNTIF($F$2:F250,F250)-1,"")</f>
        <v>255</v>
      </c>
      <c r="Z250" s="71" t="n">
        <f aca="false">IF(H250&gt;0,RANK(H250,$H$2:$H$1780)+COUNTIF($H$2:H250,H250)-1,"")</f>
        <v>245</v>
      </c>
      <c r="AA250" s="71" t="str">
        <f aca="false">IF(AC250="","",RANK(AC250,$AC$2:$AC$1780)+COUNTIF($AC$2:AC250,AC250)-1)</f>
        <v/>
      </c>
      <c r="AB250" s="71" t="str">
        <f aca="false">IF(AD250="","",RANK(AD250,$AD$2:$AD$1780)+COUNTIF($AD$2:AD250,AD250)-1)</f>
        <v/>
      </c>
      <c r="AC250" s="71" t="str">
        <f aca="false">IF(AND(AF250&gt;0,E250&gt;=Settings!$B$4),ROUND(J250,10),"")</f>
        <v/>
      </c>
      <c r="AD250" s="71" t="str">
        <f aca="false">IF(X250="HIGH RATE",ROUND(O250,10),"")</f>
        <v/>
      </c>
      <c r="AE250" s="71" t="s">
        <v>59</v>
      </c>
      <c r="AF250" s="73" t="n">
        <f aca="false">SUMIFS(Detail!$L$2:$L$9168,Detail!$C$2:$C$9168,$A250)</f>
        <v>3</v>
      </c>
      <c r="AG250" s="74" t="n">
        <f aca="false">SUMIFS(Detail!$N$2:$N$9168,Detail!$C$2:$C$9168,$A250)</f>
        <v>298.06</v>
      </c>
    </row>
    <row r="251" customFormat="false" ht="15" hidden="false" customHeight="false" outlineLevel="0" collapsed="false">
      <c r="A251" s="71" t="s">
        <v>894</v>
      </c>
      <c r="B251" s="71" t="s">
        <v>2707</v>
      </c>
      <c r="C251" s="71" t="s">
        <v>268</v>
      </c>
      <c r="D251" s="71" t="str">
        <f aca="false">IFERROR(INDEX('Brand Map'!$B$4:$B$125,MATCH(C251,'Brand Map'!$A$4:$A$125,0)),"Other")</f>
        <v>SB</v>
      </c>
      <c r="E251" s="73" t="n">
        <f aca="false">SUMIFS(Detail!$K$2:$K$9168,Detail!$C$2:$C$9168,$A251)</f>
        <v>32</v>
      </c>
      <c r="F251" s="73" t="n">
        <f aca="false">SUMIFS(Detail!$E$2:$E$9168,Detail!$C$2:$C$9168,$A251)</f>
        <v>4</v>
      </c>
      <c r="G251" s="74" t="n">
        <f aca="false">SUMIFS(Detail!$M$2:$M$9168,Detail!$C$2:$C$9168,$A251)</f>
        <v>2703.03</v>
      </c>
      <c r="H251" s="74" t="n">
        <f aca="false">SUMIFS(Detail!$D$2:$D$9168,Detail!$C$2:$C$9168,$A251)</f>
        <v>352.75</v>
      </c>
      <c r="I251" s="74" t="n">
        <v>6022.85</v>
      </c>
      <c r="J251" s="51" t="n">
        <f aca="false">IF(E251&gt;0,AF251/E251,0)</f>
        <v>0.03125</v>
      </c>
      <c r="K251" s="51" t="n">
        <f aca="false">IF(G251&gt;0,AG251/G251,0)</f>
        <v>0.0242838592246479</v>
      </c>
      <c r="L251" s="75" t="n">
        <f aca="false">H251/Settings!$B$16</f>
        <v>0.00070498020399599</v>
      </c>
      <c r="M251" s="76" t="n">
        <f aca="false">H251/Settings!$B$20</f>
        <v>2.73847543197653E-005</v>
      </c>
      <c r="N251" s="77" t="n">
        <f aca="false">E251*Settings!$B$3</f>
        <v>2.39551858767612</v>
      </c>
      <c r="O251" s="77" t="n">
        <f aca="false">IF(E251&gt;0,(AF251-N251)/SQRT(E251*Settings!$B$3*(1-Settings!$B$3)),0)</f>
        <v>-0.937415463190844</v>
      </c>
      <c r="P251" s="77" t="n">
        <f aca="false">MAX(0,AF251-N251)</f>
        <v>0</v>
      </c>
      <c r="Q251" s="51" t="n">
        <f aca="false">IF(E251&gt;=Settings!$B$4,(AF251+Settings!$B$7*Settings!$B$3)/(E251+Settings!$B$7),Settings!$B$3)</f>
        <v>0.0523515915475219</v>
      </c>
      <c r="R251" s="78" t="n">
        <f aca="false">PERCENTRANK($H$2:$H$1780,H251,6)</f>
        <v>0.880202</v>
      </c>
      <c r="S251" s="78" t="n">
        <f aca="false">PERCENTRANK($Q$2:$Q$1780,Q251,6)</f>
        <v>0.0163105</v>
      </c>
      <c r="T251" s="78" t="n">
        <f aca="false">PERCENTRANK($F$2:$F$1780,F251,6)</f>
        <v>0.871766</v>
      </c>
      <c r="U251" s="79" t="n">
        <f aca="false">IF(F251&gt;0,ROUND((Settings!$B$8*T251+Settings!$B$9*R251+Settings!$B$10*S251)/SUM(Settings!$B$8:$B$10),10),0)</f>
        <v>0.5894261667</v>
      </c>
      <c r="V251" s="71" t="n">
        <f aca="false">IF(U251&gt;0,RANK(U251,$U$2:$U$1780)+COUNTIF($U$2:U251,U251)-1,"")</f>
        <v>250</v>
      </c>
      <c r="W251" s="71" t="str">
        <f aca="false">IF(V251="","",IF(V251&lt;=Settings!$B$11,"1 - Fix first",IF(V251&lt;=Settings!$B$12,"2 - Review","3 - Monitor")))</f>
        <v>3 - Monitor</v>
      </c>
      <c r="X251" s="71" t="str">
        <f aca="false">IF(AND(E251&gt;=Settings!$B$4,AF251&gt;=Settings!$B$5,O251&gt;=Settings!$B$6),"HIGH RATE","")</f>
        <v/>
      </c>
      <c r="Y251" s="71" t="n">
        <f aca="false">IF(F251&gt;0,RANK(F251,$F$2:$F$1780)+COUNTIF($F$2:F251,F251)-1,"")</f>
        <v>225</v>
      </c>
      <c r="Z251" s="71" t="n">
        <f aca="false">IF(H251&gt;0,RANK(H251,$H$2:$H$1780)+COUNTIF($H$2:H251,H251)-1,"")</f>
        <v>214</v>
      </c>
      <c r="AA251" s="71" t="n">
        <f aca="false">IF(AC251="","",RANK(AC251,$AC$2:$AC$1780)+COUNTIF($AC$2:AC251,AC251)-1)</f>
        <v>208</v>
      </c>
      <c r="AB251" s="71" t="str">
        <f aca="false">IF(AD251="","",RANK(AD251,$AD$2:$AD$1780)+COUNTIF($AD$2:AD251,AD251)-1)</f>
        <v/>
      </c>
      <c r="AC251" s="71" t="n">
        <f aca="false">IF(AND(AF251&gt;0,E251&gt;=Settings!$B$4),ROUND(J251,10),"")</f>
        <v>0.03125</v>
      </c>
      <c r="AD251" s="71" t="str">
        <f aca="false">IF(X251="HIGH RATE",ROUND(O251,10),"")</f>
        <v/>
      </c>
      <c r="AE251" s="71" t="s">
        <v>60</v>
      </c>
      <c r="AF251" s="73" t="n">
        <f aca="false">SUMIFS(Detail!$L$2:$L$9168,Detail!$C$2:$C$9168,$A251)</f>
        <v>1</v>
      </c>
      <c r="AG251" s="74" t="n">
        <f aca="false">SUMIFS(Detail!$N$2:$N$9168,Detail!$C$2:$C$9168,$A251)</f>
        <v>65.64</v>
      </c>
    </row>
    <row r="252" customFormat="false" ht="15" hidden="false" customHeight="false" outlineLevel="0" collapsed="false">
      <c r="A252" s="71" t="s">
        <v>991</v>
      </c>
      <c r="B252" s="71" t="s">
        <v>2708</v>
      </c>
      <c r="C252" s="71" t="s">
        <v>301</v>
      </c>
      <c r="D252" s="71" t="str">
        <f aca="false">IFERROR(INDEX('Brand Map'!$B$4:$B$125,MATCH(C252,'Brand Map'!$A$4:$A$125,0)),"Other")</f>
        <v>WBAU</v>
      </c>
      <c r="E252" s="73" t="n">
        <f aca="false">SUMIFS(Detail!$K$2:$K$9168,Detail!$C$2:$C$9168,$A252)</f>
        <v>10</v>
      </c>
      <c r="F252" s="73" t="n">
        <f aca="false">SUMIFS(Detail!$E$2:$E$9168,Detail!$C$2:$C$9168,$A252)</f>
        <v>3</v>
      </c>
      <c r="G252" s="74" t="n">
        <f aca="false">SUMIFS(Detail!$M$2:$M$9168,Detail!$C$2:$C$9168,$A252)</f>
        <v>1024.89</v>
      </c>
      <c r="H252" s="74" t="n">
        <f aca="false">SUMIFS(Detail!$D$2:$D$9168,Detail!$C$2:$C$9168,$A252)</f>
        <v>274.38</v>
      </c>
      <c r="I252" s="74" t="n">
        <v>3036.72</v>
      </c>
      <c r="J252" s="51" t="n">
        <f aca="false">IF(E252&gt;0,AF252/E252,0)</f>
        <v>0.3</v>
      </c>
      <c r="K252" s="51" t="n">
        <f aca="false">IF(G252&gt;0,AG252/G252,0)</f>
        <v>0.267716535433071</v>
      </c>
      <c r="L252" s="75" t="n">
        <f aca="false">H252/Settings!$B$16</f>
        <v>0.000548355686385314</v>
      </c>
      <c r="M252" s="76" t="n">
        <f aca="false">H252/Settings!$B$20</f>
        <v>2.1300719745591E-005</v>
      </c>
      <c r="N252" s="77" t="n">
        <f aca="false">E252*Settings!$B$3</f>
        <v>0.748599558648786</v>
      </c>
      <c r="O252" s="77" t="n">
        <f aca="false">IF(E252&gt;0,(AF252-N252)/SQRT(E252*Settings!$B$3*(1-Settings!$B$3)),0)</f>
        <v>2.70535476276881</v>
      </c>
      <c r="P252" s="77" t="n">
        <f aca="false">MAX(0,AF252-N252)</f>
        <v>2.25140044135121</v>
      </c>
      <c r="Q252" s="51" t="n">
        <f aca="false">IF(E252&gt;=Settings!$B$4,(AF252+Settings!$B$7*Settings!$B$3)/(E252+Settings!$B$7),Settings!$B$3)</f>
        <v>0.0748599558648786</v>
      </c>
      <c r="R252" s="78" t="n">
        <f aca="false">PERCENTRANK($H$2:$H$1780,H252,6)</f>
        <v>0.857705</v>
      </c>
      <c r="S252" s="78" t="n">
        <f aca="false">PERCENTRANK($Q$2:$Q$1780,Q252,6)</f>
        <v>0.0646794</v>
      </c>
      <c r="T252" s="78" t="n">
        <f aca="false">PERCENTRANK($F$2:$F$1780,F252,6)</f>
        <v>0.84252</v>
      </c>
      <c r="U252" s="79" t="n">
        <f aca="false">IF(F252&gt;0,ROUND((Settings!$B$8*T252+Settings!$B$9*R252+Settings!$B$10*S252)/SUM(Settings!$B$8:$B$10),10),0)</f>
        <v>0.5883014667</v>
      </c>
      <c r="V252" s="71" t="n">
        <f aca="false">IF(U252&gt;0,RANK(U252,$U$2:$U$1780)+COUNTIF($U$2:U252,U252)-1,"")</f>
        <v>251</v>
      </c>
      <c r="W252" s="71" t="str">
        <f aca="false">IF(V252="","",IF(V252&lt;=Settings!$B$11,"1 - Fix first",IF(V252&lt;=Settings!$B$12,"2 - Review","3 - Monitor")))</f>
        <v>3 - Monitor</v>
      </c>
      <c r="X252" s="71" t="str">
        <f aca="false">IF(AND(E252&gt;=Settings!$B$4,AF252&gt;=Settings!$B$5,O252&gt;=Settings!$B$6),"HIGH RATE","")</f>
        <v/>
      </c>
      <c r="Y252" s="71" t="n">
        <f aca="false">IF(F252&gt;0,RANK(F252,$F$2:$F$1780)+COUNTIF($F$2:F252,F252)-1,"")</f>
        <v>256</v>
      </c>
      <c r="Z252" s="71" t="n">
        <f aca="false">IF(H252&gt;0,RANK(H252,$H$2:$H$1780)+COUNTIF($H$2:H252,H252)-1,"")</f>
        <v>254</v>
      </c>
      <c r="AA252" s="71" t="str">
        <f aca="false">IF(AC252="","",RANK(AC252,$AC$2:$AC$1780)+COUNTIF($AC$2:AC252,AC252)-1)</f>
        <v/>
      </c>
      <c r="AB252" s="71" t="str">
        <f aca="false">IF(AD252="","",RANK(AD252,$AD$2:$AD$1780)+COUNTIF($AD$2:AD252,AD252)-1)</f>
        <v/>
      </c>
      <c r="AC252" s="71" t="str">
        <f aca="false">IF(AND(AF252&gt;0,E252&gt;=Settings!$B$4),ROUND(J252,10),"")</f>
        <v/>
      </c>
      <c r="AD252" s="71" t="str">
        <f aca="false">IF(X252="HIGH RATE",ROUND(O252,10),"")</f>
        <v/>
      </c>
      <c r="AE252" s="71" t="s">
        <v>59</v>
      </c>
      <c r="AF252" s="73" t="n">
        <f aca="false">SUMIFS(Detail!$L$2:$L$9168,Detail!$C$2:$C$9168,$A252)</f>
        <v>3</v>
      </c>
      <c r="AG252" s="74" t="n">
        <f aca="false">SUMIFS(Detail!$N$2:$N$9168,Detail!$C$2:$C$9168,$A252)</f>
        <v>274.38</v>
      </c>
    </row>
    <row r="253" customFormat="false" ht="15" hidden="false" customHeight="false" outlineLevel="0" collapsed="false">
      <c r="A253" s="71" t="s">
        <v>1356</v>
      </c>
      <c r="B253" s="71" t="s">
        <v>2709</v>
      </c>
      <c r="C253" s="71" t="s">
        <v>213</v>
      </c>
      <c r="D253" s="71" t="str">
        <f aca="false">IFERROR(INDEX('Brand Map'!$B$4:$B$125,MATCH(C253,'Brand Map'!$A$4:$A$125,0)),"Other")</f>
        <v>AU</v>
      </c>
      <c r="E253" s="73" t="n">
        <f aca="false">SUMIFS(Detail!$K$2:$K$9168,Detail!$C$2:$C$9168,$A253)</f>
        <v>8</v>
      </c>
      <c r="F253" s="73" t="n">
        <f aca="false">SUMIFS(Detail!$E$2:$E$9168,Detail!$C$2:$C$9168,$A253)</f>
        <v>2</v>
      </c>
      <c r="G253" s="74" t="n">
        <f aca="false">SUMIFS(Detail!$M$2:$M$9168,Detail!$C$2:$C$9168,$A253)</f>
        <v>1866.9</v>
      </c>
      <c r="H253" s="74" t="n">
        <f aca="false">SUMIFS(Detail!$D$2:$D$9168,Detail!$C$2:$C$9168,$A253)</f>
        <v>471.73</v>
      </c>
      <c r="I253" s="74" t="n">
        <v>3188.5</v>
      </c>
      <c r="J253" s="51" t="n">
        <f aca="false">IF(E253&gt;0,AF253/E253,0)</f>
        <v>0.25</v>
      </c>
      <c r="K253" s="51" t="n">
        <f aca="false">IF(G253&gt;0,AG253/G253,0)</f>
        <v>0.252680914885639</v>
      </c>
      <c r="L253" s="75" t="n">
        <f aca="false">H253/Settings!$B$16</f>
        <v>0.000942764880598237</v>
      </c>
      <c r="M253" s="76" t="n">
        <f aca="false">H253/Settings!$B$20</f>
        <v>3.6621432048938E-005</v>
      </c>
      <c r="N253" s="77" t="n">
        <f aca="false">E253*Settings!$B$3</f>
        <v>0.598879646919029</v>
      </c>
      <c r="O253" s="77" t="n">
        <f aca="false">IF(E253&gt;0,(AF253-N253)/SQRT(E253*Settings!$B$3*(1-Settings!$B$3)),0)</f>
        <v>1.882356704337</v>
      </c>
      <c r="P253" s="77" t="n">
        <f aca="false">MAX(0,AF253-N253)</f>
        <v>1.40112035308097</v>
      </c>
      <c r="Q253" s="51" t="n">
        <f aca="false">IF(E253&gt;=Settings!$B$4,(AF253+Settings!$B$7*Settings!$B$3)/(E253+Settings!$B$7),Settings!$B$3)</f>
        <v>0.0748599558648786</v>
      </c>
      <c r="R253" s="78" t="n">
        <f aca="false">PERCENTRANK($H$2:$H$1780,H253,6)</f>
        <v>0.899888</v>
      </c>
      <c r="S253" s="78" t="n">
        <f aca="false">PERCENTRANK($Q$2:$Q$1780,Q253,6)</f>
        <v>0.0646794</v>
      </c>
      <c r="T253" s="78" t="n">
        <f aca="false">PERCENTRANK($F$2:$F$1780,F253,6)</f>
        <v>0.799775</v>
      </c>
      <c r="U253" s="79" t="n">
        <f aca="false">IF(F253&gt;0,ROUND((Settings!$B$8*T253+Settings!$B$9*R253+Settings!$B$10*S253)/SUM(Settings!$B$8:$B$10),10),0)</f>
        <v>0.5881141333</v>
      </c>
      <c r="V253" s="71" t="n">
        <f aca="false">IF(U253&gt;0,RANK(U253,$U$2:$U$1780)+COUNTIF($U$2:U253,U253)-1,"")</f>
        <v>252</v>
      </c>
      <c r="W253" s="71" t="str">
        <f aca="false">IF(V253="","",IF(V253&lt;=Settings!$B$11,"1 - Fix first",IF(V253&lt;=Settings!$B$12,"2 - Review","3 - Monitor")))</f>
        <v>3 - Monitor</v>
      </c>
      <c r="X253" s="71" t="str">
        <f aca="false">IF(AND(E253&gt;=Settings!$B$4,AF253&gt;=Settings!$B$5,O253&gt;=Settings!$B$6),"HIGH RATE","")</f>
        <v/>
      </c>
      <c r="Y253" s="71" t="n">
        <f aca="false">IF(F253&gt;0,RANK(F253,$F$2:$F$1780)+COUNTIF($F$2:F253,F253)-1,"")</f>
        <v>284</v>
      </c>
      <c r="Z253" s="71" t="n">
        <f aca="false">IF(H253&gt;0,RANK(H253,$H$2:$H$1780)+COUNTIF($H$2:H253,H253)-1,"")</f>
        <v>179</v>
      </c>
      <c r="AA253" s="71" t="str">
        <f aca="false">IF(AC253="","",RANK(AC253,$AC$2:$AC$1780)+COUNTIF($AC$2:AC253,AC253)-1)</f>
        <v/>
      </c>
      <c r="AB253" s="71" t="str">
        <f aca="false">IF(AD253="","",RANK(AD253,$AD$2:$AD$1780)+COUNTIF($AD$2:AD253,AD253)-1)</f>
        <v/>
      </c>
      <c r="AC253" s="71" t="str">
        <f aca="false">IF(AND(AF253&gt;0,E253&gt;=Settings!$B$4),ROUND(J253,10),"")</f>
        <v/>
      </c>
      <c r="AD253" s="71" t="str">
        <f aca="false">IF(X253="HIGH RATE",ROUND(O253,10),"")</f>
        <v/>
      </c>
      <c r="AE253" s="71" t="s">
        <v>59</v>
      </c>
      <c r="AF253" s="73" t="n">
        <f aca="false">SUMIFS(Detail!$L$2:$L$9168,Detail!$C$2:$C$9168,$A253)</f>
        <v>2</v>
      </c>
      <c r="AG253" s="74" t="n">
        <f aca="false">SUMIFS(Detail!$N$2:$N$9168,Detail!$C$2:$C$9168,$A253)</f>
        <v>471.73</v>
      </c>
    </row>
    <row r="254" customFormat="false" ht="15" hidden="false" customHeight="false" outlineLevel="0" collapsed="false">
      <c r="A254" s="71" t="s">
        <v>1220</v>
      </c>
      <c r="B254" s="71" t="s">
        <v>2710</v>
      </c>
      <c r="C254" s="71" t="s">
        <v>213</v>
      </c>
      <c r="D254" s="71" t="str">
        <f aca="false">IFERROR(INDEX('Brand Map'!$B$4:$B$125,MATCH(C254,'Brand Map'!$A$4:$A$125,0)),"Other")</f>
        <v>AU</v>
      </c>
      <c r="E254" s="73" t="n">
        <f aca="false">SUMIFS(Detail!$K$2:$K$9168,Detail!$C$2:$C$9168,$A254)</f>
        <v>71</v>
      </c>
      <c r="F254" s="73" t="n">
        <f aca="false">SUMIFS(Detail!$E$2:$E$9168,Detail!$C$2:$C$9168,$A254)</f>
        <v>4</v>
      </c>
      <c r="G254" s="74" t="n">
        <f aca="false">SUMIFS(Detail!$M$2:$M$9168,Detail!$C$2:$C$9168,$A254)</f>
        <v>5728.47</v>
      </c>
      <c r="H254" s="74" t="n">
        <f aca="false">SUMIFS(Detail!$D$2:$D$9168,Detail!$C$2:$C$9168,$A254)</f>
        <v>318</v>
      </c>
      <c r="I254" s="74" t="n">
        <v>20369.52</v>
      </c>
      <c r="J254" s="51" t="n">
        <f aca="false">IF(E254&gt;0,AF254/E254,0)</f>
        <v>0.0422535211267606</v>
      </c>
      <c r="K254" s="51" t="n">
        <f aca="false">IF(G254&gt;0,AG254/G254,0)</f>
        <v>0.0396510761163103</v>
      </c>
      <c r="L254" s="75" t="n">
        <f aca="false">H254/Settings!$B$16</f>
        <v>0.000635531409980793</v>
      </c>
      <c r="M254" s="76" t="n">
        <f aca="false">H254/Settings!$B$20</f>
        <v>2.46870357864929E-005</v>
      </c>
      <c r="N254" s="77" t="n">
        <f aca="false">E254*Settings!$B$3</f>
        <v>5.31505686640638</v>
      </c>
      <c r="O254" s="77" t="n">
        <f aca="false">IF(E254&gt;0,(AF254-N254)/SQRT(E254*Settings!$B$3*(1-Settings!$B$3)),0)</f>
        <v>-1.04400833485678</v>
      </c>
      <c r="P254" s="77" t="n">
        <f aca="false">MAX(0,AF254-N254)</f>
        <v>0</v>
      </c>
      <c r="Q254" s="51" t="n">
        <f aca="false">IF(E254&gt;=Settings!$B$4,(AF254+Settings!$B$7*Settings!$B$3)/(E254+Settings!$B$7),Settings!$B$3)</f>
        <v>0.0519386007519442</v>
      </c>
      <c r="R254" s="78" t="n">
        <f aca="false">PERCENTRANK($H$2:$H$1780,H254,6)</f>
        <v>0.872328</v>
      </c>
      <c r="S254" s="78" t="n">
        <f aca="false">PERCENTRANK($Q$2:$Q$1780,Q254,6)</f>
        <v>0.015748</v>
      </c>
      <c r="T254" s="78" t="n">
        <f aca="false">PERCENTRANK($F$2:$F$1780,F254,6)</f>
        <v>0.871766</v>
      </c>
      <c r="U254" s="79" t="n">
        <f aca="false">IF(F254&gt;0,ROUND((Settings!$B$8*T254+Settings!$B$9*R254+Settings!$B$10*S254)/SUM(Settings!$B$8:$B$10),10),0)</f>
        <v>0.586614</v>
      </c>
      <c r="V254" s="71" t="n">
        <f aca="false">IF(U254&gt;0,RANK(U254,$U$2:$U$1780)+COUNTIF($U$2:U254,U254)-1,"")</f>
        <v>254</v>
      </c>
      <c r="W254" s="71" t="str">
        <f aca="false">IF(V254="","",IF(V254&lt;=Settings!$B$11,"1 - Fix first",IF(V254&lt;=Settings!$B$12,"2 - Review","3 - Monitor")))</f>
        <v>3 - Monitor</v>
      </c>
      <c r="X254" s="71" t="str">
        <f aca="false">IF(AND(E254&gt;=Settings!$B$4,AF254&gt;=Settings!$B$5,O254&gt;=Settings!$B$6),"HIGH RATE","")</f>
        <v/>
      </c>
      <c r="Y254" s="71" t="n">
        <f aca="false">IF(F254&gt;0,RANK(F254,$F$2:$F$1780)+COUNTIF($F$2:F254,F254)-1,"")</f>
        <v>226</v>
      </c>
      <c r="Z254" s="71" t="n">
        <f aca="false">IF(H254&gt;0,RANK(H254,$H$2:$H$1780)+COUNTIF($H$2:H254,H254)-1,"")</f>
        <v>228</v>
      </c>
      <c r="AA254" s="71" t="n">
        <f aca="false">IF(AC254="","",RANK(AC254,$AC$2:$AC$1780)+COUNTIF($AC$2:AC254,AC254)-1)</f>
        <v>199</v>
      </c>
      <c r="AB254" s="71" t="str">
        <f aca="false">IF(AD254="","",RANK(AD254,$AD$2:$AD$1780)+COUNTIF($AD$2:AD254,AD254)-1)</f>
        <v/>
      </c>
      <c r="AC254" s="71" t="n">
        <f aca="false">IF(AND(AF254&gt;0,E254&gt;=Settings!$B$4),ROUND(J254,10),"")</f>
        <v>0.0422535211</v>
      </c>
      <c r="AD254" s="71" t="str">
        <f aca="false">IF(X254="HIGH RATE",ROUND(O254,10),"")</f>
        <v/>
      </c>
      <c r="AE254" s="71" t="s">
        <v>61</v>
      </c>
      <c r="AF254" s="73" t="n">
        <f aca="false">SUMIFS(Detail!$L$2:$L$9168,Detail!$C$2:$C$9168,$A254)</f>
        <v>3</v>
      </c>
      <c r="AG254" s="74" t="n">
        <f aca="false">SUMIFS(Detail!$N$2:$N$9168,Detail!$C$2:$C$9168,$A254)</f>
        <v>227.14</v>
      </c>
    </row>
    <row r="255" customFormat="false" ht="15" hidden="false" customHeight="false" outlineLevel="0" collapsed="false">
      <c r="A255" s="71" t="s">
        <v>1770</v>
      </c>
      <c r="B255" s="71" t="s">
        <v>2711</v>
      </c>
      <c r="C255" s="71" t="s">
        <v>213</v>
      </c>
      <c r="D255" s="71" t="str">
        <f aca="false">IFERROR(INDEX('Brand Map'!$B$4:$B$125,MATCH(C255,'Brand Map'!$A$4:$A$125,0)),"Other")</f>
        <v>AU</v>
      </c>
      <c r="E255" s="73" t="n">
        <f aca="false">SUMIFS(Detail!$K$2:$K$9168,Detail!$C$2:$C$9168,$A255)</f>
        <v>16</v>
      </c>
      <c r="F255" s="73" t="n">
        <f aca="false">SUMIFS(Detail!$E$2:$E$9168,Detail!$C$2:$C$9168,$A255)</f>
        <v>3</v>
      </c>
      <c r="G255" s="74" t="n">
        <f aca="false">SUMIFS(Detail!$M$2:$M$9168,Detail!$C$2:$C$9168,$A255)</f>
        <v>1340.36</v>
      </c>
      <c r="H255" s="74" t="n">
        <f aca="false">SUMIFS(Detail!$D$2:$D$9168,Detail!$C$2:$C$9168,$A255)</f>
        <v>261.67</v>
      </c>
      <c r="I255" s="74" t="n">
        <v>11281.76</v>
      </c>
      <c r="J255" s="51" t="n">
        <f aca="false">IF(E255&gt;0,AF255/E255,0)</f>
        <v>0.0625</v>
      </c>
      <c r="K255" s="51" t="n">
        <f aca="false">IF(G255&gt;0,AG255/G255,0)</f>
        <v>0.0610059983884927</v>
      </c>
      <c r="L255" s="75" t="n">
        <f aca="false">H255/Settings!$B$16</f>
        <v>0.000522954415250548</v>
      </c>
      <c r="M255" s="76" t="n">
        <f aca="false">H255/Settings!$B$20</f>
        <v>2.03140146360113E-005</v>
      </c>
      <c r="N255" s="77" t="n">
        <f aca="false">E255*Settings!$B$3</f>
        <v>1.19775929383806</v>
      </c>
      <c r="O255" s="77" t="n">
        <f aca="false">IF(E255&gt;0,(AF255-N255)/SQRT(E255*Settings!$B$3*(1-Settings!$B$3)),0)</f>
        <v>-0.187866086338706</v>
      </c>
      <c r="P255" s="77" t="n">
        <f aca="false">MAX(0,AF255-N255)</f>
        <v>0</v>
      </c>
      <c r="Q255" s="51" t="n">
        <f aca="false">IF(E255&gt;=Settings!$B$4,(AF255+Settings!$B$7*Settings!$B$3)/(E255+Settings!$B$7),Settings!$B$3)</f>
        <v>0.0748599558648786</v>
      </c>
      <c r="R255" s="78" t="n">
        <f aca="false">PERCENTRANK($H$2:$H$1780,H255,6)</f>
        <v>0.852643</v>
      </c>
      <c r="S255" s="78" t="n">
        <f aca="false">PERCENTRANK($Q$2:$Q$1780,Q255,6)</f>
        <v>0.0646794</v>
      </c>
      <c r="T255" s="78" t="n">
        <f aca="false">PERCENTRANK($F$2:$F$1780,F255,6)</f>
        <v>0.84252</v>
      </c>
      <c r="U255" s="79" t="n">
        <f aca="false">IF(F255&gt;0,ROUND((Settings!$B$8*T255+Settings!$B$9*R255+Settings!$B$10*S255)/SUM(Settings!$B$8:$B$10),10),0)</f>
        <v>0.5866141333</v>
      </c>
      <c r="V255" s="71" t="n">
        <f aca="false">IF(U255&gt;0,RANK(U255,$U$2:$U$1780)+COUNTIF($U$2:U255,U255)-1,"")</f>
        <v>253</v>
      </c>
      <c r="W255" s="71" t="str">
        <f aca="false">IF(V255="","",IF(V255&lt;=Settings!$B$11,"1 - Fix first",IF(V255&lt;=Settings!$B$12,"2 - Review","3 - Monitor")))</f>
        <v>3 - Monitor</v>
      </c>
      <c r="X255" s="71" t="str">
        <f aca="false">IF(AND(E255&gt;=Settings!$B$4,AF255&gt;=Settings!$B$5,O255&gt;=Settings!$B$6),"HIGH RATE","")</f>
        <v/>
      </c>
      <c r="Y255" s="71" t="n">
        <f aca="false">IF(F255&gt;0,RANK(F255,$F$2:$F$1780)+COUNTIF($F$2:F255,F255)-1,"")</f>
        <v>257</v>
      </c>
      <c r="Z255" s="71" t="n">
        <f aca="false">IF(H255&gt;0,RANK(H255,$H$2:$H$1780)+COUNTIF($H$2:H255,H255)-1,"")</f>
        <v>263</v>
      </c>
      <c r="AA255" s="71" t="str">
        <f aca="false">IF(AC255="","",RANK(AC255,$AC$2:$AC$1780)+COUNTIF($AC$2:AC255,AC255)-1)</f>
        <v/>
      </c>
      <c r="AB255" s="71" t="str">
        <f aca="false">IF(AD255="","",RANK(AD255,$AD$2:$AD$1780)+COUNTIF($AD$2:AD255,AD255)-1)</f>
        <v/>
      </c>
      <c r="AC255" s="71" t="str">
        <f aca="false">IF(AND(AF255&gt;0,E255&gt;=Settings!$B$4),ROUND(J255,10),"")</f>
        <v/>
      </c>
      <c r="AD255" s="71" t="str">
        <f aca="false">IF(X255="HIGH RATE",ROUND(O255,10),"")</f>
        <v/>
      </c>
      <c r="AE255" s="71" t="s">
        <v>60</v>
      </c>
      <c r="AF255" s="73" t="n">
        <f aca="false">SUMIFS(Detail!$L$2:$L$9168,Detail!$C$2:$C$9168,$A255)</f>
        <v>1</v>
      </c>
      <c r="AG255" s="74" t="n">
        <f aca="false">SUMIFS(Detail!$N$2:$N$9168,Detail!$C$2:$C$9168,$A255)</f>
        <v>81.77</v>
      </c>
    </row>
    <row r="256" customFormat="false" ht="15" hidden="false" customHeight="false" outlineLevel="0" collapsed="false">
      <c r="A256" s="71" t="s">
        <v>1012</v>
      </c>
      <c r="B256" s="71" t="s">
        <v>2712</v>
      </c>
      <c r="C256" s="71" t="s">
        <v>229</v>
      </c>
      <c r="D256" s="71" t="str">
        <f aca="false">IFERROR(INDEX('Brand Map'!$B$4:$B$125,MATCH(C256,'Brand Map'!$A$4:$A$125,0)),"Other")</f>
        <v>MJ</v>
      </c>
      <c r="E256" s="73" t="n">
        <f aca="false">SUMIFS(Detail!$K$2:$K$9168,Detail!$C$2:$C$9168,$A256)</f>
        <v>19</v>
      </c>
      <c r="F256" s="73" t="n">
        <f aca="false">SUMIFS(Detail!$E$2:$E$9168,Detail!$C$2:$C$9168,$A256)</f>
        <v>3</v>
      </c>
      <c r="G256" s="74" t="n">
        <f aca="false">SUMIFS(Detail!$M$2:$M$9168,Detail!$C$2:$C$9168,$A256)</f>
        <v>1571.83</v>
      </c>
      <c r="H256" s="74" t="n">
        <f aca="false">SUMIFS(Detail!$D$2:$D$9168,Detail!$C$2:$C$9168,$A256)</f>
        <v>260.41</v>
      </c>
      <c r="I256" s="74" t="n">
        <v>4967.2</v>
      </c>
      <c r="J256" s="51" t="n">
        <f aca="false">IF(E256&gt;0,AF256/E256,0)</f>
        <v>0.0526315789473684</v>
      </c>
      <c r="K256" s="51" t="n">
        <f aca="false">IF(G256&gt;0,AG256/G256,0)</f>
        <v>0.0520221652468778</v>
      </c>
      <c r="L256" s="75" t="n">
        <f aca="false">H256/Settings!$B$16</f>
        <v>0.000520436271927982</v>
      </c>
      <c r="M256" s="76" t="n">
        <f aca="false">H256/Settings!$B$20</f>
        <v>2.02161980791214E-005</v>
      </c>
      <c r="N256" s="77" t="n">
        <f aca="false">E256*Settings!$B$3</f>
        <v>1.42233916143269</v>
      </c>
      <c r="O256" s="77" t="n">
        <f aca="false">IF(E256&gt;0,(AF256-N256)/SQRT(E256*Settings!$B$3*(1-Settings!$B$3)),0)</f>
        <v>-0.368176470160206</v>
      </c>
      <c r="P256" s="77" t="n">
        <f aca="false">MAX(0,AF256-N256)</f>
        <v>0</v>
      </c>
      <c r="Q256" s="51" t="n">
        <f aca="false">IF(E256&gt;=Settings!$B$4,(AF256+Settings!$B$7*Settings!$B$3)/(E256+Settings!$B$7),Settings!$B$3)</f>
        <v>0.0748599558648786</v>
      </c>
      <c r="R256" s="78" t="n">
        <f aca="false">PERCENTRANK($H$2:$H$1780,H256,6)</f>
        <v>0.852081</v>
      </c>
      <c r="S256" s="78" t="n">
        <f aca="false">PERCENTRANK($Q$2:$Q$1780,Q256,6)</f>
        <v>0.0646794</v>
      </c>
      <c r="T256" s="78" t="n">
        <f aca="false">PERCENTRANK($F$2:$F$1780,F256,6)</f>
        <v>0.84252</v>
      </c>
      <c r="U256" s="79" t="n">
        <f aca="false">IF(F256&gt;0,ROUND((Settings!$B$8*T256+Settings!$B$9*R256+Settings!$B$10*S256)/SUM(Settings!$B$8:$B$10),10),0)</f>
        <v>0.5864268</v>
      </c>
      <c r="V256" s="71" t="n">
        <f aca="false">IF(U256&gt;0,RANK(U256,$U$2:$U$1780)+COUNTIF($U$2:U256,U256)-1,"")</f>
        <v>255</v>
      </c>
      <c r="W256" s="71" t="str">
        <f aca="false">IF(V256="","",IF(V256&lt;=Settings!$B$11,"1 - Fix first",IF(V256&lt;=Settings!$B$12,"2 - Review","3 - Monitor")))</f>
        <v>3 - Monitor</v>
      </c>
      <c r="X256" s="71" t="str">
        <f aca="false">IF(AND(E256&gt;=Settings!$B$4,AF256&gt;=Settings!$B$5,O256&gt;=Settings!$B$6),"HIGH RATE","")</f>
        <v/>
      </c>
      <c r="Y256" s="71" t="n">
        <f aca="false">IF(F256&gt;0,RANK(F256,$F$2:$F$1780)+COUNTIF($F$2:F256,F256)-1,"")</f>
        <v>258</v>
      </c>
      <c r="Z256" s="71" t="n">
        <f aca="false">IF(H256&gt;0,RANK(H256,$H$2:$H$1780)+COUNTIF($H$2:H256,H256)-1,"")</f>
        <v>264</v>
      </c>
      <c r="AA256" s="71" t="str">
        <f aca="false">IF(AC256="","",RANK(AC256,$AC$2:$AC$1780)+COUNTIF($AC$2:AC256,AC256)-1)</f>
        <v/>
      </c>
      <c r="AB256" s="71" t="str">
        <f aca="false">IF(AD256="","",RANK(AD256,$AD$2:$AD$1780)+COUNTIF($AD$2:AD256,AD256)-1)</f>
        <v/>
      </c>
      <c r="AC256" s="71" t="str">
        <f aca="false">IF(AND(AF256&gt;0,E256&gt;=Settings!$B$4),ROUND(J256,10),"")</f>
        <v/>
      </c>
      <c r="AD256" s="71" t="str">
        <f aca="false">IF(X256="HIGH RATE",ROUND(O256,10),"")</f>
        <v/>
      </c>
      <c r="AE256" s="71" t="s">
        <v>59</v>
      </c>
      <c r="AF256" s="73" t="n">
        <f aca="false">SUMIFS(Detail!$L$2:$L$9168,Detail!$C$2:$C$9168,$A256)</f>
        <v>1</v>
      </c>
      <c r="AG256" s="74" t="n">
        <f aca="false">SUMIFS(Detail!$N$2:$N$9168,Detail!$C$2:$C$9168,$A256)</f>
        <v>81.77</v>
      </c>
    </row>
    <row r="257" customFormat="false" ht="15" hidden="false" customHeight="false" outlineLevel="0" collapsed="false">
      <c r="A257" s="71" t="s">
        <v>1385</v>
      </c>
      <c r="B257" s="71" t="s">
        <v>2713</v>
      </c>
      <c r="C257" s="71" t="s">
        <v>246</v>
      </c>
      <c r="D257" s="71" t="str">
        <f aca="false">IFERROR(INDEX('Brand Map'!$B$4:$B$125,MATCH(C257,'Brand Map'!$A$4:$A$125,0)),"Other")</f>
        <v>FYF</v>
      </c>
      <c r="E257" s="73" t="n">
        <f aca="false">SUMIFS(Detail!$K$2:$K$9168,Detail!$C$2:$C$9168,$A257)</f>
        <v>0</v>
      </c>
      <c r="F257" s="73" t="n">
        <f aca="false">SUMIFS(Detail!$E$2:$E$9168,Detail!$C$2:$C$9168,$A257)</f>
        <v>3</v>
      </c>
      <c r="G257" s="74" t="n">
        <f aca="false">SUMIFS(Detail!$M$2:$M$9168,Detail!$C$2:$C$9168,$A257)</f>
        <v>0</v>
      </c>
      <c r="H257" s="74" t="n">
        <f aca="false">SUMIFS(Detail!$D$2:$D$9168,Detail!$C$2:$C$9168,$A257)</f>
        <v>254.85</v>
      </c>
      <c r="I257" s="74" t="n">
        <v>7305.7</v>
      </c>
      <c r="J257" s="51" t="n">
        <f aca="false">IF(E257&gt;0,AF257/E257,0)</f>
        <v>0</v>
      </c>
      <c r="K257" s="51" t="n">
        <f aca="false">IF(G257&gt;0,AG257/G257,0)</f>
        <v>0</v>
      </c>
      <c r="L257" s="75" t="n">
        <f aca="false">H257/Settings!$B$16</f>
        <v>0.000509324464885551</v>
      </c>
      <c r="M257" s="76" t="n">
        <f aca="false">H257/Settings!$B$20</f>
        <v>1.97845631137979E-005</v>
      </c>
      <c r="N257" s="77" t="n">
        <f aca="false">E257*Settings!$B$3</f>
        <v>0</v>
      </c>
      <c r="O257" s="77" t="n">
        <f aca="false">IF(E257&gt;0,(AF257-N257)/SQRT(E257*Settings!$B$3*(1-Settings!$B$3)),0)</f>
        <v>0</v>
      </c>
      <c r="P257" s="77" t="n">
        <f aca="false">MAX(0,AF257-N257)</f>
        <v>0</v>
      </c>
      <c r="Q257" s="51" t="n">
        <f aca="false">IF(E257&gt;=Settings!$B$4,(AF257+Settings!$B$7*Settings!$B$3)/(E257+Settings!$B$7),Settings!$B$3)</f>
        <v>0.0748599558648786</v>
      </c>
      <c r="R257" s="78" t="n">
        <f aca="false">PERCENTRANK($H$2:$H$1780,H257,6)</f>
        <v>0.849831</v>
      </c>
      <c r="S257" s="78" t="n">
        <f aca="false">PERCENTRANK($Q$2:$Q$1780,Q257,6)</f>
        <v>0.0646794</v>
      </c>
      <c r="T257" s="78" t="n">
        <f aca="false">PERCENTRANK($F$2:$F$1780,F257,6)</f>
        <v>0.84252</v>
      </c>
      <c r="U257" s="79" t="n">
        <f aca="false">IF(F257&gt;0,ROUND((Settings!$B$8*T257+Settings!$B$9*R257+Settings!$B$10*S257)/SUM(Settings!$B$8:$B$10),10),0)</f>
        <v>0.5856768</v>
      </c>
      <c r="V257" s="71" t="n">
        <f aca="false">IF(U257&gt;0,RANK(U257,$U$2:$U$1780)+COUNTIF($U$2:U257,U257)-1,"")</f>
        <v>256</v>
      </c>
      <c r="W257" s="71" t="str">
        <f aca="false">IF(V257="","",IF(V257&lt;=Settings!$B$11,"1 - Fix first",IF(V257&lt;=Settings!$B$12,"2 - Review","3 - Monitor")))</f>
        <v>3 - Monitor</v>
      </c>
      <c r="X257" s="71" t="str">
        <f aca="false">IF(AND(E257&gt;=Settings!$B$4,AF257&gt;=Settings!$B$5,O257&gt;=Settings!$B$6),"HIGH RATE","")</f>
        <v/>
      </c>
      <c r="Y257" s="71" t="n">
        <f aca="false">IF(F257&gt;0,RANK(F257,$F$2:$F$1780)+COUNTIF($F$2:F257,F257)-1,"")</f>
        <v>259</v>
      </c>
      <c r="Z257" s="71" t="n">
        <f aca="false">IF(H257&gt;0,RANK(H257,$H$2:$H$1780)+COUNTIF($H$2:H257,H257)-1,"")</f>
        <v>267</v>
      </c>
      <c r="AA257" s="71" t="str">
        <f aca="false">IF(AC257="","",RANK(AC257,$AC$2:$AC$1780)+COUNTIF($AC$2:AC257,AC257)-1)</f>
        <v/>
      </c>
      <c r="AB257" s="71" t="str">
        <f aca="false">IF(AD257="","",RANK(AD257,$AD$2:$AD$1780)+COUNTIF($AD$2:AD257,AD257)-1)</f>
        <v/>
      </c>
      <c r="AC257" s="71" t="str">
        <f aca="false">IF(AND(AF257&gt;0,E257&gt;=Settings!$B$4),ROUND(J257,10),"")</f>
        <v/>
      </c>
      <c r="AD257" s="71" t="str">
        <f aca="false">IF(X257="HIGH RATE",ROUND(O257,10),"")</f>
        <v/>
      </c>
      <c r="AE257" s="71" t="s">
        <v>60</v>
      </c>
      <c r="AF257" s="73" t="n">
        <f aca="false">SUMIFS(Detail!$L$2:$L$9168,Detail!$C$2:$C$9168,$A257)</f>
        <v>0</v>
      </c>
      <c r="AG257" s="74" t="n">
        <f aca="false">SUMIFS(Detail!$N$2:$N$9168,Detail!$C$2:$C$9168,$A257)</f>
        <v>0</v>
      </c>
    </row>
    <row r="258" customFormat="false" ht="15" hidden="false" customHeight="false" outlineLevel="0" collapsed="false">
      <c r="A258" s="71" t="s">
        <v>1481</v>
      </c>
      <c r="B258" s="71" t="s">
        <v>2714</v>
      </c>
      <c r="C258" s="71" t="s">
        <v>246</v>
      </c>
      <c r="D258" s="71" t="str">
        <f aca="false">IFERROR(INDEX('Brand Map'!$B$4:$B$125,MATCH(C258,'Brand Map'!$A$4:$A$125,0)),"Other")</f>
        <v>FYF</v>
      </c>
      <c r="E258" s="73" t="n">
        <f aca="false">SUMIFS(Detail!$K$2:$K$9168,Detail!$C$2:$C$9168,$A258)</f>
        <v>0</v>
      </c>
      <c r="F258" s="73" t="n">
        <f aca="false">SUMIFS(Detail!$E$2:$E$9168,Detail!$C$2:$C$9168,$A258)</f>
        <v>3</v>
      </c>
      <c r="G258" s="74" t="n">
        <f aca="false">SUMIFS(Detail!$M$2:$M$9168,Detail!$C$2:$C$9168,$A258)</f>
        <v>0</v>
      </c>
      <c r="H258" s="74" t="n">
        <f aca="false">SUMIFS(Detail!$D$2:$D$9168,Detail!$C$2:$C$9168,$A258)</f>
        <v>254.85</v>
      </c>
      <c r="I258" s="74" t="n">
        <v>4587.3</v>
      </c>
      <c r="J258" s="51" t="n">
        <f aca="false">IF(E258&gt;0,AF258/E258,0)</f>
        <v>0</v>
      </c>
      <c r="K258" s="51" t="n">
        <f aca="false">IF(G258&gt;0,AG258/G258,0)</f>
        <v>0</v>
      </c>
      <c r="L258" s="75" t="n">
        <f aca="false">H258/Settings!$B$16</f>
        <v>0.000509324464885551</v>
      </c>
      <c r="M258" s="76" t="n">
        <f aca="false">H258/Settings!$B$20</f>
        <v>1.97845631137979E-005</v>
      </c>
      <c r="N258" s="77" t="n">
        <f aca="false">E258*Settings!$B$3</f>
        <v>0</v>
      </c>
      <c r="O258" s="77" t="n">
        <f aca="false">IF(E258&gt;0,(AF258-N258)/SQRT(E258*Settings!$B$3*(1-Settings!$B$3)),0)</f>
        <v>0</v>
      </c>
      <c r="P258" s="77" t="n">
        <f aca="false">MAX(0,AF258-N258)</f>
        <v>0</v>
      </c>
      <c r="Q258" s="51" t="n">
        <f aca="false">IF(E258&gt;=Settings!$B$4,(AF258+Settings!$B$7*Settings!$B$3)/(E258+Settings!$B$7),Settings!$B$3)</f>
        <v>0.0748599558648786</v>
      </c>
      <c r="R258" s="78" t="n">
        <f aca="false">PERCENTRANK($H$2:$H$1780,H258,6)</f>
        <v>0.849831</v>
      </c>
      <c r="S258" s="78" t="n">
        <f aca="false">PERCENTRANK($Q$2:$Q$1780,Q258,6)</f>
        <v>0.0646794</v>
      </c>
      <c r="T258" s="78" t="n">
        <f aca="false">PERCENTRANK($F$2:$F$1780,F258,6)</f>
        <v>0.84252</v>
      </c>
      <c r="U258" s="79" t="n">
        <f aca="false">IF(F258&gt;0,ROUND((Settings!$B$8*T258+Settings!$B$9*R258+Settings!$B$10*S258)/SUM(Settings!$B$8:$B$10),10),0)</f>
        <v>0.5856768</v>
      </c>
      <c r="V258" s="71" t="n">
        <f aca="false">IF(U258&gt;0,RANK(U258,$U$2:$U$1780)+COUNTIF($U$2:U258,U258)-1,"")</f>
        <v>257</v>
      </c>
      <c r="W258" s="71" t="str">
        <f aca="false">IF(V258="","",IF(V258&lt;=Settings!$B$11,"1 - Fix first",IF(V258&lt;=Settings!$B$12,"2 - Review","3 - Monitor")))</f>
        <v>3 - Monitor</v>
      </c>
      <c r="X258" s="71" t="str">
        <f aca="false">IF(AND(E258&gt;=Settings!$B$4,AF258&gt;=Settings!$B$5,O258&gt;=Settings!$B$6),"HIGH RATE","")</f>
        <v/>
      </c>
      <c r="Y258" s="71" t="n">
        <f aca="false">IF(F258&gt;0,RANK(F258,$F$2:$F$1780)+COUNTIF($F$2:F258,F258)-1,"")</f>
        <v>260</v>
      </c>
      <c r="Z258" s="71" t="n">
        <f aca="false">IF(H258&gt;0,RANK(H258,$H$2:$H$1780)+COUNTIF($H$2:H258,H258)-1,"")</f>
        <v>268</v>
      </c>
      <c r="AA258" s="71" t="str">
        <f aca="false">IF(AC258="","",RANK(AC258,$AC$2:$AC$1780)+COUNTIF($AC$2:AC258,AC258)-1)</f>
        <v/>
      </c>
      <c r="AB258" s="71" t="str">
        <f aca="false">IF(AD258="","",RANK(AD258,$AD$2:$AD$1780)+COUNTIF($AD$2:AD258,AD258)-1)</f>
        <v/>
      </c>
      <c r="AC258" s="71" t="str">
        <f aca="false">IF(AND(AF258&gt;0,E258&gt;=Settings!$B$4),ROUND(J258,10),"")</f>
        <v/>
      </c>
      <c r="AD258" s="71" t="str">
        <f aca="false">IF(X258="HIGH RATE",ROUND(O258,10),"")</f>
        <v/>
      </c>
      <c r="AE258" s="71" t="s">
        <v>60</v>
      </c>
      <c r="AF258" s="73" t="n">
        <f aca="false">SUMIFS(Detail!$L$2:$L$9168,Detail!$C$2:$C$9168,$A258)</f>
        <v>0</v>
      </c>
      <c r="AG258" s="74" t="n">
        <f aca="false">SUMIFS(Detail!$N$2:$N$9168,Detail!$C$2:$C$9168,$A258)</f>
        <v>0</v>
      </c>
    </row>
    <row r="259" customFormat="false" ht="15" hidden="false" customHeight="false" outlineLevel="0" collapsed="false">
      <c r="A259" s="71" t="s">
        <v>961</v>
      </c>
      <c r="B259" s="71" t="s">
        <v>2633</v>
      </c>
      <c r="C259" s="71" t="s">
        <v>246</v>
      </c>
      <c r="D259" s="71" t="str">
        <f aca="false">IFERROR(INDEX('Brand Map'!$B$4:$B$125,MATCH(C259,'Brand Map'!$A$4:$A$125,0)),"Other")</f>
        <v>FYF</v>
      </c>
      <c r="E259" s="73" t="n">
        <f aca="false">SUMIFS(Detail!$K$2:$K$9168,Detail!$C$2:$C$9168,$A259)</f>
        <v>0</v>
      </c>
      <c r="F259" s="73" t="n">
        <f aca="false">SUMIFS(Detail!$E$2:$E$9168,Detail!$C$2:$C$9168,$A259)</f>
        <v>3</v>
      </c>
      <c r="G259" s="74" t="n">
        <f aca="false">SUMIFS(Detail!$M$2:$M$9168,Detail!$C$2:$C$9168,$A259)</f>
        <v>0</v>
      </c>
      <c r="H259" s="74" t="n">
        <f aca="false">SUMIFS(Detail!$D$2:$D$9168,Detail!$C$2:$C$9168,$A259)</f>
        <v>254.85</v>
      </c>
      <c r="I259" s="74" t="n">
        <v>2803.35</v>
      </c>
      <c r="J259" s="51" t="n">
        <f aca="false">IF(E259&gt;0,AF259/E259,0)</f>
        <v>0</v>
      </c>
      <c r="K259" s="51" t="n">
        <f aca="false">IF(G259&gt;0,AG259/G259,0)</f>
        <v>0</v>
      </c>
      <c r="L259" s="75" t="n">
        <f aca="false">H259/Settings!$B$16</f>
        <v>0.000509324464885551</v>
      </c>
      <c r="M259" s="76" t="n">
        <f aca="false">H259/Settings!$B$20</f>
        <v>1.97845631137978E-005</v>
      </c>
      <c r="N259" s="77" t="n">
        <f aca="false">E259*Settings!$B$3</f>
        <v>0</v>
      </c>
      <c r="O259" s="77" t="n">
        <f aca="false">IF(E259&gt;0,(AF259-N259)/SQRT(E259*Settings!$B$3*(1-Settings!$B$3)),0)</f>
        <v>0</v>
      </c>
      <c r="P259" s="77" t="n">
        <f aca="false">MAX(0,AF259-N259)</f>
        <v>0</v>
      </c>
      <c r="Q259" s="51" t="n">
        <f aca="false">IF(E259&gt;=Settings!$B$4,(AF259+Settings!$B$7*Settings!$B$3)/(E259+Settings!$B$7),Settings!$B$3)</f>
        <v>0.0748599558648786</v>
      </c>
      <c r="R259" s="78" t="n">
        <f aca="false">PERCENTRANK($H$2:$H$1780,H259,6)</f>
        <v>0.849269</v>
      </c>
      <c r="S259" s="78" t="n">
        <f aca="false">PERCENTRANK($Q$2:$Q$1780,Q259,6)</f>
        <v>0.0646794</v>
      </c>
      <c r="T259" s="78" t="n">
        <f aca="false">PERCENTRANK($F$2:$F$1780,F259,6)</f>
        <v>0.84252</v>
      </c>
      <c r="U259" s="79" t="n">
        <f aca="false">IF(F259&gt;0,ROUND((Settings!$B$8*T259+Settings!$B$9*R259+Settings!$B$10*S259)/SUM(Settings!$B$8:$B$10),10),0)</f>
        <v>0.5854894667</v>
      </c>
      <c r="V259" s="71" t="n">
        <f aca="false">IF(U259&gt;0,RANK(U259,$U$2:$U$1780)+COUNTIF($U$2:U259,U259)-1,"")</f>
        <v>258</v>
      </c>
      <c r="W259" s="71" t="str">
        <f aca="false">IF(V259="","",IF(V259&lt;=Settings!$B$11,"1 - Fix first",IF(V259&lt;=Settings!$B$12,"2 - Review","3 - Monitor")))</f>
        <v>3 - Monitor</v>
      </c>
      <c r="X259" s="71" t="str">
        <f aca="false">IF(AND(E259&gt;=Settings!$B$4,AF259&gt;=Settings!$B$5,O259&gt;=Settings!$B$6),"HIGH RATE","")</f>
        <v/>
      </c>
      <c r="Y259" s="71" t="n">
        <f aca="false">IF(F259&gt;0,RANK(F259,$F$2:$F$1780)+COUNTIF($F$2:F259,F259)-1,"")</f>
        <v>261</v>
      </c>
      <c r="Z259" s="71" t="n">
        <f aca="false">IF(H259&gt;0,RANK(H259,$H$2:$H$1780)+COUNTIF($H$2:H259,H259)-1,"")</f>
        <v>271</v>
      </c>
      <c r="AA259" s="71" t="str">
        <f aca="false">IF(AC259="","",RANK(AC259,$AC$2:$AC$1780)+COUNTIF($AC$2:AC259,AC259)-1)</f>
        <v/>
      </c>
      <c r="AB259" s="71" t="str">
        <f aca="false">IF(AD259="","",RANK(AD259,$AD$2:$AD$1780)+COUNTIF($AD$2:AD259,AD259)-1)</f>
        <v/>
      </c>
      <c r="AC259" s="71" t="str">
        <f aca="false">IF(AND(AF259&gt;0,E259&gt;=Settings!$B$4),ROUND(J259,10),"")</f>
        <v/>
      </c>
      <c r="AD259" s="71" t="str">
        <f aca="false">IF(X259="HIGH RATE",ROUND(O259,10),"")</f>
        <v/>
      </c>
      <c r="AE259" s="71" t="s">
        <v>60</v>
      </c>
      <c r="AF259" s="73" t="n">
        <f aca="false">SUMIFS(Detail!$L$2:$L$9168,Detail!$C$2:$C$9168,$A259)</f>
        <v>0</v>
      </c>
      <c r="AG259" s="74" t="n">
        <f aca="false">SUMIFS(Detail!$N$2:$N$9168,Detail!$C$2:$C$9168,$A259)</f>
        <v>0</v>
      </c>
    </row>
    <row r="260" customFormat="false" ht="15" hidden="false" customHeight="false" outlineLevel="0" collapsed="false">
      <c r="A260" s="71" t="s">
        <v>893</v>
      </c>
      <c r="B260" s="71" t="s">
        <v>2715</v>
      </c>
      <c r="C260" s="71" t="s">
        <v>213</v>
      </c>
      <c r="D260" s="71" t="str">
        <f aca="false">IFERROR(INDEX('Brand Map'!$B$4:$B$125,MATCH(C260,'Brand Map'!$A$4:$A$125,0)),"Other")</f>
        <v>AU</v>
      </c>
      <c r="E260" s="73" t="n">
        <f aca="false">SUMIFS(Detail!$K$2:$K$9168,Detail!$C$2:$C$9168,$A260)</f>
        <v>106</v>
      </c>
      <c r="F260" s="73" t="n">
        <f aca="false">SUMIFS(Detail!$E$2:$E$9168,Detail!$C$2:$C$9168,$A260)</f>
        <v>6</v>
      </c>
      <c r="G260" s="74" t="n">
        <f aca="false">SUMIFS(Detail!$M$2:$M$9168,Detail!$C$2:$C$9168,$A260)</f>
        <v>4494.83</v>
      </c>
      <c r="H260" s="74" t="n">
        <f aca="false">SUMIFS(Detail!$D$2:$D$9168,Detail!$C$2:$C$9168,$A260)</f>
        <v>226.34</v>
      </c>
      <c r="I260" s="74" t="n">
        <v>6975.79</v>
      </c>
      <c r="J260" s="51" t="n">
        <f aca="false">IF(E260&gt;0,AF260/E260,0)</f>
        <v>0.0471698113207547</v>
      </c>
      <c r="K260" s="51" t="n">
        <f aca="false">IF(G260&gt;0,AG260/G260,0)</f>
        <v>0.0412651868924965</v>
      </c>
      <c r="L260" s="75" t="n">
        <f aca="false">H260/Settings!$B$16</f>
        <v>0.000452346475896392</v>
      </c>
      <c r="M260" s="76" t="n">
        <f aca="false">H260/Settings!$B$20</f>
        <v>1.75712694336943E-005</v>
      </c>
      <c r="N260" s="77" t="n">
        <f aca="false">E260*Settings!$B$3</f>
        <v>7.93515532167714</v>
      </c>
      <c r="O260" s="77" t="n">
        <f aca="false">IF(E260&gt;0,(AF260-N260)/SQRT(E260*Settings!$B$3*(1-Settings!$B$3)),0)</f>
        <v>-1.08330221787194</v>
      </c>
      <c r="P260" s="77" t="n">
        <f aca="false">MAX(0,AF260-N260)</f>
        <v>0</v>
      </c>
      <c r="Q260" s="51" t="n">
        <f aca="false">IF(E260&gt;=Settings!$B$4,(AF260+Settings!$B$7*Settings!$B$3)/(E260+Settings!$B$7),Settings!$B$3)</f>
        <v>0.0532779314407821</v>
      </c>
      <c r="R260" s="78" t="n">
        <f aca="false">PERCENTRANK($H$2:$H$1780,H260,6)</f>
        <v>0.836895</v>
      </c>
      <c r="S260" s="78" t="n">
        <f aca="false">PERCENTRANK($Q$2:$Q$1780,Q260,6)</f>
        <v>0.0208099</v>
      </c>
      <c r="T260" s="78" t="n">
        <f aca="false">PERCENTRANK($F$2:$F$1780,F260,6)</f>
        <v>0.898763</v>
      </c>
      <c r="U260" s="79" t="n">
        <f aca="false">IF(F260&gt;0,ROUND((Settings!$B$8*T260+Settings!$B$9*R260+Settings!$B$10*S260)/SUM(Settings!$B$8:$B$10),10),0)</f>
        <v>0.5854893</v>
      </c>
      <c r="V260" s="71" t="n">
        <f aca="false">IF(U260&gt;0,RANK(U260,$U$2:$U$1780)+COUNTIF($U$2:U260,U260)-1,"")</f>
        <v>259</v>
      </c>
      <c r="W260" s="71" t="str">
        <f aca="false">IF(V260="","",IF(V260&lt;=Settings!$B$11,"1 - Fix first",IF(V260&lt;=Settings!$B$12,"2 - Review","3 - Monitor")))</f>
        <v>3 - Monitor</v>
      </c>
      <c r="X260" s="71" t="str">
        <f aca="false">IF(AND(E260&gt;=Settings!$B$4,AF260&gt;=Settings!$B$5,O260&gt;=Settings!$B$6),"HIGH RATE","")</f>
        <v/>
      </c>
      <c r="Y260" s="71" t="n">
        <f aca="false">IF(F260&gt;0,RANK(F260,$F$2:$F$1780)+COUNTIF($F$2:F260,F260)-1,"")</f>
        <v>181</v>
      </c>
      <c r="Z260" s="71" t="n">
        <f aca="false">IF(H260&gt;0,RANK(H260,$H$2:$H$1780)+COUNTIF($H$2:H260,H260)-1,"")</f>
        <v>291</v>
      </c>
      <c r="AA260" s="71" t="n">
        <f aca="false">IF(AC260="","",RANK(AC260,$AC$2:$AC$1780)+COUNTIF($AC$2:AC260,AC260)-1)</f>
        <v>196</v>
      </c>
      <c r="AB260" s="71" t="str">
        <f aca="false">IF(AD260="","",RANK(AD260,$AD$2:$AD$1780)+COUNTIF($AD$2:AD260,AD260)-1)</f>
        <v/>
      </c>
      <c r="AC260" s="71" t="n">
        <f aca="false">IF(AND(AF260&gt;0,E260&gt;=Settings!$B$4),ROUND(J260,10),"")</f>
        <v>0.0471698113</v>
      </c>
      <c r="AD260" s="71" t="str">
        <f aca="false">IF(X260="HIGH RATE",ROUND(O260,10),"")</f>
        <v/>
      </c>
      <c r="AE260" s="71" t="s">
        <v>59</v>
      </c>
      <c r="AF260" s="73" t="n">
        <f aca="false">SUMIFS(Detail!$L$2:$L$9168,Detail!$C$2:$C$9168,$A260)</f>
        <v>5</v>
      </c>
      <c r="AG260" s="74" t="n">
        <f aca="false">SUMIFS(Detail!$N$2:$N$9168,Detail!$C$2:$C$9168,$A260)</f>
        <v>185.48</v>
      </c>
    </row>
    <row r="261" customFormat="false" ht="15" hidden="false" customHeight="false" outlineLevel="0" collapsed="false">
      <c r="A261" s="71" t="s">
        <v>2347</v>
      </c>
      <c r="B261" s="71" t="s">
        <v>2716</v>
      </c>
      <c r="C261" s="71" t="s">
        <v>213</v>
      </c>
      <c r="D261" s="71" t="str">
        <f aca="false">IFERROR(INDEX('Brand Map'!$B$4:$B$125,MATCH(C261,'Brand Map'!$A$4:$A$125,0)),"Other")</f>
        <v>AU</v>
      </c>
      <c r="E261" s="73" t="n">
        <f aca="false">SUMIFS(Detail!$K$2:$K$9168,Detail!$C$2:$C$9168,$A261)</f>
        <v>18</v>
      </c>
      <c r="F261" s="73" t="n">
        <f aca="false">SUMIFS(Detail!$E$2:$E$9168,Detail!$C$2:$C$9168,$A261)</f>
        <v>3</v>
      </c>
      <c r="G261" s="74" t="n">
        <f aca="false">SUMIFS(Detail!$M$2:$M$9168,Detail!$C$2:$C$9168,$A261)</f>
        <v>1708.24</v>
      </c>
      <c r="H261" s="74" t="n">
        <f aca="false">SUMIFS(Detail!$D$2:$D$9168,Detail!$C$2:$C$9168,$A261)</f>
        <v>247.15</v>
      </c>
      <c r="I261" s="74" t="n">
        <v>2307.28</v>
      </c>
      <c r="J261" s="51" t="n">
        <f aca="false">IF(E261&gt;0,AF261/E261,0)</f>
        <v>0.111111111111111</v>
      </c>
      <c r="K261" s="51" t="n">
        <f aca="false">IF(G261&gt;0,AG261/G261,0)</f>
        <v>0.10212850653304</v>
      </c>
      <c r="L261" s="75" t="n">
        <f aca="false">H261/Settings!$B$16</f>
        <v>0.000493935811247651</v>
      </c>
      <c r="M261" s="76" t="n">
        <f aca="false">H261/Settings!$B$20</f>
        <v>1.91867952661375E-005</v>
      </c>
      <c r="N261" s="77" t="n">
        <f aca="false">E261*Settings!$B$3</f>
        <v>1.34747920556782</v>
      </c>
      <c r="O261" s="77" t="n">
        <f aca="false">IF(E261&gt;0,(AF261-N261)/SQRT(E261*Settings!$B$3*(1-Settings!$B$3)),0)</f>
        <v>0.584426069903192</v>
      </c>
      <c r="P261" s="77" t="n">
        <f aca="false">MAX(0,AF261-N261)</f>
        <v>0.652520794432185</v>
      </c>
      <c r="Q261" s="51" t="n">
        <f aca="false">IF(E261&gt;=Settings!$B$4,(AF261+Settings!$B$7*Settings!$B$3)/(E261+Settings!$B$7),Settings!$B$3)</f>
        <v>0.0748599558648786</v>
      </c>
      <c r="R261" s="78" t="n">
        <f aca="false">PERCENTRANK($H$2:$H$1780,H261,6)</f>
        <v>0.847019</v>
      </c>
      <c r="S261" s="78" t="n">
        <f aca="false">PERCENTRANK($Q$2:$Q$1780,Q261,6)</f>
        <v>0.0646794</v>
      </c>
      <c r="T261" s="78" t="n">
        <f aca="false">PERCENTRANK($F$2:$F$1780,F261,6)</f>
        <v>0.84252</v>
      </c>
      <c r="U261" s="79" t="n">
        <f aca="false">IF(F261&gt;0,ROUND((Settings!$B$8*T261+Settings!$B$9*R261+Settings!$B$10*S261)/SUM(Settings!$B$8:$B$10),10),0)</f>
        <v>0.5847394667</v>
      </c>
      <c r="V261" s="71" t="n">
        <f aca="false">IF(U261&gt;0,RANK(U261,$U$2:$U$1780)+COUNTIF($U$2:U261,U261)-1,"")</f>
        <v>260</v>
      </c>
      <c r="W261" s="71" t="str">
        <f aca="false">IF(V261="","",IF(V261&lt;=Settings!$B$11,"1 - Fix first",IF(V261&lt;=Settings!$B$12,"2 - Review","3 - Monitor")))</f>
        <v>3 - Monitor</v>
      </c>
      <c r="X261" s="71" t="str">
        <f aca="false">IF(AND(E261&gt;=Settings!$B$4,AF261&gt;=Settings!$B$5,O261&gt;=Settings!$B$6),"HIGH RATE","")</f>
        <v/>
      </c>
      <c r="Y261" s="71" t="n">
        <f aca="false">IF(F261&gt;0,RANK(F261,$F$2:$F$1780)+COUNTIF($F$2:F261,F261)-1,"")</f>
        <v>262</v>
      </c>
      <c r="Z261" s="71" t="n">
        <f aca="false">IF(H261&gt;0,RANK(H261,$H$2:$H$1780)+COUNTIF($H$2:H261,H261)-1,"")</f>
        <v>273</v>
      </c>
      <c r="AA261" s="71" t="str">
        <f aca="false">IF(AC261="","",RANK(AC261,$AC$2:$AC$1780)+COUNTIF($AC$2:AC261,AC261)-1)</f>
        <v/>
      </c>
      <c r="AB261" s="71" t="str">
        <f aca="false">IF(AD261="","",RANK(AD261,$AD$2:$AD$1780)+COUNTIF($AD$2:AD261,AD261)-1)</f>
        <v/>
      </c>
      <c r="AC261" s="71" t="str">
        <f aca="false">IF(AND(AF261&gt;0,E261&gt;=Settings!$B$4),ROUND(J261,10),"")</f>
        <v/>
      </c>
      <c r="AD261" s="71" t="str">
        <f aca="false">IF(X261="HIGH RATE",ROUND(O261,10),"")</f>
        <v/>
      </c>
      <c r="AE261" s="71" t="s">
        <v>59</v>
      </c>
      <c r="AF261" s="73" t="n">
        <f aca="false">SUMIFS(Detail!$L$2:$L$9168,Detail!$C$2:$C$9168,$A261)</f>
        <v>2</v>
      </c>
      <c r="AG261" s="74" t="n">
        <f aca="false">SUMIFS(Detail!$N$2:$N$9168,Detail!$C$2:$C$9168,$A261)</f>
        <v>174.46</v>
      </c>
    </row>
    <row r="262" customFormat="false" ht="15" hidden="false" customHeight="false" outlineLevel="0" collapsed="false">
      <c r="A262" s="71" t="s">
        <v>2268</v>
      </c>
      <c r="B262" s="71" t="s">
        <v>2717</v>
      </c>
      <c r="C262" s="71" t="s">
        <v>213</v>
      </c>
      <c r="D262" s="71" t="str">
        <f aca="false">IFERROR(INDEX('Brand Map'!$B$4:$B$125,MATCH(C262,'Brand Map'!$A$4:$A$125,0)),"Other")</f>
        <v>AU</v>
      </c>
      <c r="E262" s="73" t="n">
        <f aca="false">SUMIFS(Detail!$K$2:$K$9168,Detail!$C$2:$C$9168,$A262)</f>
        <v>28</v>
      </c>
      <c r="F262" s="73" t="n">
        <f aca="false">SUMIFS(Detail!$E$2:$E$9168,Detail!$C$2:$C$9168,$A262)</f>
        <v>2</v>
      </c>
      <c r="G262" s="74" t="n">
        <f aca="false">SUMIFS(Detail!$M$2:$M$9168,Detail!$C$2:$C$9168,$A262)</f>
        <v>5394.16</v>
      </c>
      <c r="H262" s="74" t="n">
        <f aca="false">SUMIFS(Detail!$D$2:$D$9168,Detail!$C$2:$C$9168,$A262)</f>
        <v>381.73</v>
      </c>
      <c r="I262" s="74" t="n">
        <v>8245.8</v>
      </c>
      <c r="J262" s="51" t="n">
        <f aca="false">IF(E262&gt;0,AF262/E262,0)</f>
        <v>0.0714285714285714</v>
      </c>
      <c r="K262" s="51" t="n">
        <f aca="false">IF(G262&gt;0,AG262/G262,0)</f>
        <v>0.0707672742373233</v>
      </c>
      <c r="L262" s="75" t="n">
        <f aca="false">H262/Settings!$B$16</f>
        <v>0.000762897500414994</v>
      </c>
      <c r="M262" s="76" t="n">
        <f aca="false">H262/Settings!$B$20</f>
        <v>2.96345351282325E-005</v>
      </c>
      <c r="N262" s="77" t="n">
        <f aca="false">E262*Settings!$B$3</f>
        <v>2.0960787642166</v>
      </c>
      <c r="O262" s="77" t="n">
        <f aca="false">IF(E262&gt;0,(AF262-N262)/SQRT(E262*Settings!$B$3*(1-Settings!$B$3)),0)</f>
        <v>-0.0689953575566221</v>
      </c>
      <c r="P262" s="77" t="n">
        <f aca="false">MAX(0,AF262-N262)</f>
        <v>0</v>
      </c>
      <c r="Q262" s="51" t="n">
        <f aca="false">IF(E262&gt;=Settings!$B$4,(AF262+Settings!$B$7*Settings!$B$3)/(E262+Settings!$B$7),Settings!$B$3)</f>
        <v>0.0748599558648786</v>
      </c>
      <c r="R262" s="78" t="n">
        <f aca="false">PERCENTRANK($H$2:$H$1780,H262,6)</f>
        <v>0.886952</v>
      </c>
      <c r="S262" s="78" t="n">
        <f aca="false">PERCENTRANK($Q$2:$Q$1780,Q262,6)</f>
        <v>0.0646794</v>
      </c>
      <c r="T262" s="78" t="n">
        <f aca="false">PERCENTRANK($F$2:$F$1780,F262,6)</f>
        <v>0.799775</v>
      </c>
      <c r="U262" s="79" t="n">
        <f aca="false">IF(F262&gt;0,ROUND((Settings!$B$8*T262+Settings!$B$9*R262+Settings!$B$10*S262)/SUM(Settings!$B$8:$B$10),10),0)</f>
        <v>0.5838021333</v>
      </c>
      <c r="V262" s="71" t="n">
        <f aca="false">IF(U262&gt;0,RANK(U262,$U$2:$U$1780)+COUNTIF($U$2:U262,U262)-1,"")</f>
        <v>261</v>
      </c>
      <c r="W262" s="71" t="str">
        <f aca="false">IF(V262="","",IF(V262&lt;=Settings!$B$11,"1 - Fix first",IF(V262&lt;=Settings!$B$12,"2 - Review","3 - Monitor")))</f>
        <v>3 - Monitor</v>
      </c>
      <c r="X262" s="71" t="str">
        <f aca="false">IF(AND(E262&gt;=Settings!$B$4,AF262&gt;=Settings!$B$5,O262&gt;=Settings!$B$6),"HIGH RATE","")</f>
        <v/>
      </c>
      <c r="Y262" s="71" t="n">
        <f aca="false">IF(F262&gt;0,RANK(F262,$F$2:$F$1780)+COUNTIF($F$2:F262,F262)-1,"")</f>
        <v>285</v>
      </c>
      <c r="Z262" s="71" t="n">
        <f aca="false">IF(H262&gt;0,RANK(H262,$H$2:$H$1780)+COUNTIF($H$2:H262,H262)-1,"")</f>
        <v>202</v>
      </c>
      <c r="AA262" s="71" t="str">
        <f aca="false">IF(AC262="","",RANK(AC262,$AC$2:$AC$1780)+COUNTIF($AC$2:AC262,AC262)-1)</f>
        <v/>
      </c>
      <c r="AB262" s="71" t="str">
        <f aca="false">IF(AD262="","",RANK(AD262,$AD$2:$AD$1780)+COUNTIF($AD$2:AD262,AD262)-1)</f>
        <v/>
      </c>
      <c r="AC262" s="71" t="str">
        <f aca="false">IF(AND(AF262&gt;0,E262&gt;=Settings!$B$4),ROUND(J262,10),"")</f>
        <v/>
      </c>
      <c r="AD262" s="71" t="str">
        <f aca="false">IF(X262="HIGH RATE",ROUND(O262,10),"")</f>
        <v/>
      </c>
      <c r="AE262" s="71" t="s">
        <v>60</v>
      </c>
      <c r="AF262" s="73" t="n">
        <f aca="false">SUMIFS(Detail!$L$2:$L$9168,Detail!$C$2:$C$9168,$A262)</f>
        <v>2</v>
      </c>
      <c r="AG262" s="74" t="n">
        <f aca="false">SUMIFS(Detail!$N$2:$N$9168,Detail!$C$2:$C$9168,$A262)</f>
        <v>381.73</v>
      </c>
    </row>
    <row r="263" customFormat="false" ht="15" hidden="false" customHeight="false" outlineLevel="0" collapsed="false">
      <c r="A263" s="71" t="s">
        <v>1580</v>
      </c>
      <c r="B263" s="71" t="s">
        <v>2718</v>
      </c>
      <c r="C263" s="71" t="s">
        <v>217</v>
      </c>
      <c r="D263" s="71" t="str">
        <f aca="false">IFERROR(INDEX('Brand Map'!$B$4:$B$125,MATCH(C263,'Brand Map'!$A$4:$A$125,0)),"Other")</f>
        <v>AUMJ</v>
      </c>
      <c r="E263" s="73" t="n">
        <f aca="false">SUMIFS(Detail!$K$2:$K$9168,Detail!$C$2:$C$9168,$A263)</f>
        <v>8</v>
      </c>
      <c r="F263" s="73" t="n">
        <f aca="false">SUMIFS(Detail!$E$2:$E$9168,Detail!$C$2:$C$9168,$A263)</f>
        <v>3</v>
      </c>
      <c r="G263" s="74" t="n">
        <f aca="false">SUMIFS(Detail!$M$2:$M$9168,Detail!$C$2:$C$9168,$A263)</f>
        <v>473.26</v>
      </c>
      <c r="H263" s="74" t="n">
        <f aca="false">SUMIFS(Detail!$D$2:$D$9168,Detail!$C$2:$C$9168,$A263)</f>
        <v>229.21</v>
      </c>
      <c r="I263" s="74" t="n">
        <v>3887.62</v>
      </c>
      <c r="J263" s="51" t="n">
        <f aca="false">IF(E263&gt;0,AF263/E263,0)</f>
        <v>0</v>
      </c>
      <c r="K263" s="51" t="n">
        <f aca="false">IF(G263&gt;0,AG263/G263,0)</f>
        <v>0</v>
      </c>
      <c r="L263" s="75" t="n">
        <f aca="false">H263/Settings!$B$16</f>
        <v>0.000458082246797791</v>
      </c>
      <c r="M263" s="76" t="n">
        <f aca="false">H263/Settings!$B$20</f>
        <v>1.77940738132768E-005</v>
      </c>
      <c r="N263" s="77" t="n">
        <f aca="false">E263*Settings!$B$3</f>
        <v>0.598879646919029</v>
      </c>
      <c r="O263" s="77" t="n">
        <f aca="false">IF(E263&gt;0,(AF263-N263)/SQRT(E263*Settings!$B$3*(1-Settings!$B$3)),0)</f>
        <v>-0.804574079585767</v>
      </c>
      <c r="P263" s="77" t="n">
        <f aca="false">MAX(0,AF263-N263)</f>
        <v>0</v>
      </c>
      <c r="Q263" s="51" t="n">
        <f aca="false">IF(E263&gt;=Settings!$B$4,(AF263+Settings!$B$7*Settings!$B$3)/(E263+Settings!$B$7),Settings!$B$3)</f>
        <v>0.0748599558648786</v>
      </c>
      <c r="R263" s="78" t="n">
        <f aca="false">PERCENTRANK($H$2:$H$1780,H263,6)</f>
        <v>0.839708</v>
      </c>
      <c r="S263" s="78" t="n">
        <f aca="false">PERCENTRANK($Q$2:$Q$1780,Q263,6)</f>
        <v>0.0646794</v>
      </c>
      <c r="T263" s="78" t="n">
        <f aca="false">PERCENTRANK($F$2:$F$1780,F263,6)</f>
        <v>0.84252</v>
      </c>
      <c r="U263" s="79" t="n">
        <f aca="false">IF(F263&gt;0,ROUND((Settings!$B$8*T263+Settings!$B$9*R263+Settings!$B$10*S263)/SUM(Settings!$B$8:$B$10),10),0)</f>
        <v>0.5823024667</v>
      </c>
      <c r="V263" s="71" t="n">
        <f aca="false">IF(U263&gt;0,RANK(U263,$U$2:$U$1780)+COUNTIF($U$2:U263,U263)-1,"")</f>
        <v>262</v>
      </c>
      <c r="W263" s="71" t="str">
        <f aca="false">IF(V263="","",IF(V263&lt;=Settings!$B$11,"1 - Fix first",IF(V263&lt;=Settings!$B$12,"2 - Review","3 - Monitor")))</f>
        <v>3 - Monitor</v>
      </c>
      <c r="X263" s="71" t="str">
        <f aca="false">IF(AND(E263&gt;=Settings!$B$4,AF263&gt;=Settings!$B$5,O263&gt;=Settings!$B$6),"HIGH RATE","")</f>
        <v/>
      </c>
      <c r="Y263" s="71" t="n">
        <f aca="false">IF(F263&gt;0,RANK(F263,$F$2:$F$1780)+COUNTIF($F$2:F263,F263)-1,"")</f>
        <v>263</v>
      </c>
      <c r="Z263" s="71" t="n">
        <f aca="false">IF(H263&gt;0,RANK(H263,$H$2:$H$1780)+COUNTIF($H$2:H263,H263)-1,"")</f>
        <v>286</v>
      </c>
      <c r="AA263" s="71" t="str">
        <f aca="false">IF(AC263="","",RANK(AC263,$AC$2:$AC$1780)+COUNTIF($AC$2:AC263,AC263)-1)</f>
        <v/>
      </c>
      <c r="AB263" s="71" t="str">
        <f aca="false">IF(AD263="","",RANK(AD263,$AD$2:$AD$1780)+COUNTIF($AD$2:AD263,AD263)-1)</f>
        <v/>
      </c>
      <c r="AC263" s="71" t="str">
        <f aca="false">IF(AND(AF263&gt;0,E263&gt;=Settings!$B$4),ROUND(J263,10),"")</f>
        <v/>
      </c>
      <c r="AD263" s="71" t="str">
        <f aca="false">IF(X263="HIGH RATE",ROUND(O263,10),"")</f>
        <v/>
      </c>
      <c r="AE263" s="71" t="s">
        <v>60</v>
      </c>
      <c r="AF263" s="73" t="n">
        <f aca="false">SUMIFS(Detail!$L$2:$L$9168,Detail!$C$2:$C$9168,$A263)</f>
        <v>0</v>
      </c>
      <c r="AG263" s="74" t="n">
        <f aca="false">SUMIFS(Detail!$N$2:$N$9168,Detail!$C$2:$C$9168,$A263)</f>
        <v>0</v>
      </c>
    </row>
    <row r="264" customFormat="false" ht="15" hidden="false" customHeight="false" outlineLevel="0" collapsed="false">
      <c r="A264" s="71" t="s">
        <v>1189</v>
      </c>
      <c r="B264" s="71" t="s">
        <v>2614</v>
      </c>
      <c r="C264" s="71" t="s">
        <v>277</v>
      </c>
      <c r="D264" s="71" t="str">
        <f aca="false">IFERROR(INDEX('Brand Map'!$B$4:$B$125,MATCH(C264,'Brand Map'!$A$4:$A$125,0)),"Other")</f>
        <v>DCB</v>
      </c>
      <c r="E264" s="73" t="n">
        <f aca="false">SUMIFS(Detail!$K$2:$K$9168,Detail!$C$2:$C$9168,$A264)</f>
        <v>52</v>
      </c>
      <c r="F264" s="73" t="n">
        <f aca="false">SUMIFS(Detail!$E$2:$E$9168,Detail!$C$2:$C$9168,$A264)</f>
        <v>4</v>
      </c>
      <c r="G264" s="74" t="n">
        <f aca="false">SUMIFS(Detail!$M$2:$M$9168,Detail!$C$2:$C$9168,$A264)</f>
        <v>4085.58</v>
      </c>
      <c r="H264" s="74" t="n">
        <f aca="false">SUMIFS(Detail!$D$2:$D$9168,Detail!$C$2:$C$9168,$A264)</f>
        <v>286.74</v>
      </c>
      <c r="I264" s="74" t="n">
        <v>7310.49</v>
      </c>
      <c r="J264" s="51" t="n">
        <f aca="false">IF(E264&gt;0,AF264/E264,0)</f>
        <v>0.0192307692307692</v>
      </c>
      <c r="K264" s="51" t="n">
        <f aca="false">IF(G264&gt;0,AG264/G264,0)</f>
        <v>0.0153001532218192</v>
      </c>
      <c r="L264" s="75" t="n">
        <f aca="false">H264/Settings!$B$16</f>
        <v>0.000573057473263813</v>
      </c>
      <c r="M264" s="76" t="n">
        <f aca="false">H264/Settings!$B$20</f>
        <v>2.22602535893678E-005</v>
      </c>
      <c r="N264" s="77" t="n">
        <f aca="false">E264*Settings!$B$3</f>
        <v>3.89271770497369</v>
      </c>
      <c r="O264" s="77" t="n">
        <f aca="false">IF(E264&gt;0,(AF264-N264)/SQRT(E264*Settings!$B$3*(1-Settings!$B$3)),0)</f>
        <v>-1.52431898524265</v>
      </c>
      <c r="P264" s="77" t="n">
        <f aca="false">MAX(0,AF264-N264)</f>
        <v>0</v>
      </c>
      <c r="Q264" s="51" t="n">
        <f aca="false">IF(E264&gt;=Settings!$B$4,(AF264+Settings!$B$7*Settings!$B$3)/(E264+Settings!$B$7),Settings!$B$3)</f>
        <v>0.0395829106822727</v>
      </c>
      <c r="R264" s="78" t="n">
        <f aca="false">PERCENTRANK($H$2:$H$1780,H264,6)</f>
        <v>0.860517</v>
      </c>
      <c r="S264" s="78" t="n">
        <f aca="false">PERCENTRANK($Q$2:$Q$1780,Q264,6)</f>
        <v>0.00731159</v>
      </c>
      <c r="T264" s="78" t="n">
        <f aca="false">PERCENTRANK($F$2:$F$1780,F264,6)</f>
        <v>0.871766</v>
      </c>
      <c r="U264" s="79" t="n">
        <f aca="false">IF(F264&gt;0,ROUND((Settings!$B$8*T264+Settings!$B$9*R264+Settings!$B$10*S264)/SUM(Settings!$B$8:$B$10),10),0)</f>
        <v>0.5798648633</v>
      </c>
      <c r="V264" s="71" t="n">
        <f aca="false">IF(U264&gt;0,RANK(U264,$U$2:$U$1780)+COUNTIF($U$2:U264,U264)-1,"")</f>
        <v>263</v>
      </c>
      <c r="W264" s="71" t="str">
        <f aca="false">IF(V264="","",IF(V264&lt;=Settings!$B$11,"1 - Fix first",IF(V264&lt;=Settings!$B$12,"2 - Review","3 - Monitor")))</f>
        <v>3 - Monitor</v>
      </c>
      <c r="X264" s="71" t="str">
        <f aca="false">IF(AND(E264&gt;=Settings!$B$4,AF264&gt;=Settings!$B$5,O264&gt;=Settings!$B$6),"HIGH RATE","")</f>
        <v/>
      </c>
      <c r="Y264" s="71" t="n">
        <f aca="false">IF(F264&gt;0,RANK(F264,$F$2:$F$1780)+COUNTIF($F$2:F264,F264)-1,"")</f>
        <v>227</v>
      </c>
      <c r="Z264" s="71" t="n">
        <f aca="false">IF(H264&gt;0,RANK(H264,$H$2:$H$1780)+COUNTIF($H$2:H264,H264)-1,"")</f>
        <v>249</v>
      </c>
      <c r="AA264" s="71" t="n">
        <f aca="false">IF(AC264="","",RANK(AC264,$AC$2:$AC$1780)+COUNTIF($AC$2:AC264,AC264)-1)</f>
        <v>221</v>
      </c>
      <c r="AB264" s="71" t="str">
        <f aca="false">IF(AD264="","",RANK(AD264,$AD$2:$AD$1780)+COUNTIF($AD$2:AD264,AD264)-1)</f>
        <v/>
      </c>
      <c r="AC264" s="71" t="n">
        <f aca="false">IF(AND(AF264&gt;0,E264&gt;=Settings!$B$4),ROUND(J264,10),"")</f>
        <v>0.0192307692</v>
      </c>
      <c r="AD264" s="71" t="str">
        <f aca="false">IF(X264="HIGH RATE",ROUND(O264,10),"")</f>
        <v/>
      </c>
      <c r="AE264" s="71" t="s">
        <v>60</v>
      </c>
      <c r="AF264" s="73" t="n">
        <f aca="false">SUMIFS(Detail!$L$2:$L$9168,Detail!$C$2:$C$9168,$A264)</f>
        <v>1</v>
      </c>
      <c r="AG264" s="74" t="n">
        <f aca="false">SUMIFS(Detail!$N$2:$N$9168,Detail!$C$2:$C$9168,$A264)</f>
        <v>62.51</v>
      </c>
    </row>
    <row r="265" customFormat="false" ht="15" hidden="false" customHeight="false" outlineLevel="0" collapsed="false">
      <c r="A265" s="71" t="s">
        <v>971</v>
      </c>
      <c r="B265" s="71" t="s">
        <v>2719</v>
      </c>
      <c r="C265" s="71" t="s">
        <v>229</v>
      </c>
      <c r="D265" s="71" t="str">
        <f aca="false">IFERROR(INDEX('Brand Map'!$B$4:$B$125,MATCH(C265,'Brand Map'!$A$4:$A$125,0)),"Other")</f>
        <v>MJ</v>
      </c>
      <c r="E265" s="73" t="n">
        <f aca="false">SUMIFS(Detail!$K$2:$K$9168,Detail!$C$2:$C$9168,$A265)</f>
        <v>24</v>
      </c>
      <c r="F265" s="73" t="n">
        <f aca="false">SUMIFS(Detail!$E$2:$E$9168,Detail!$C$2:$C$9168,$A265)</f>
        <v>3</v>
      </c>
      <c r="G265" s="74" t="n">
        <f aca="false">SUMIFS(Detail!$M$2:$M$9168,Detail!$C$2:$C$9168,$A265)</f>
        <v>1867.1</v>
      </c>
      <c r="H265" s="74" t="n">
        <f aca="false">SUMIFS(Detail!$D$2:$D$9168,Detail!$C$2:$C$9168,$A265)</f>
        <v>216.32</v>
      </c>
      <c r="I265" s="74" t="n">
        <v>10465.32</v>
      </c>
      <c r="J265" s="51" t="n">
        <f aca="false">IF(E265&gt;0,AF265/E265,0)</f>
        <v>0.0833333333333333</v>
      </c>
      <c r="K265" s="51" t="n">
        <f aca="false">IF(G265&gt;0,AG265/G265,0)</f>
        <v>0.0778587113705747</v>
      </c>
      <c r="L265" s="75" t="n">
        <f aca="false">H265/Settings!$B$16</f>
        <v>0.000432321240902658</v>
      </c>
      <c r="M265" s="76" t="n">
        <f aca="false">H265/Settings!$B$20</f>
        <v>1.67933949098558E-005</v>
      </c>
      <c r="N265" s="77" t="n">
        <f aca="false">E265*Settings!$B$3</f>
        <v>1.79663894075709</v>
      </c>
      <c r="O265" s="77" t="n">
        <f aca="false">IF(E265&gt;0,(AF265-N265)/SQRT(E265*Settings!$B$3*(1-Settings!$B$3)),0)</f>
        <v>0.157737027096185</v>
      </c>
      <c r="P265" s="77" t="n">
        <f aca="false">MAX(0,AF265-N265)</f>
        <v>0.203361059242913</v>
      </c>
      <c r="Q265" s="51" t="n">
        <f aca="false">IF(E265&gt;=Settings!$B$4,(AF265+Settings!$B$7*Settings!$B$3)/(E265+Settings!$B$7),Settings!$B$3)</f>
        <v>0.0748599558648786</v>
      </c>
      <c r="R265" s="78" t="n">
        <f aca="false">PERCENTRANK($H$2:$H$1780,H265,6)</f>
        <v>0.831834</v>
      </c>
      <c r="S265" s="78" t="n">
        <f aca="false">PERCENTRANK($Q$2:$Q$1780,Q265,6)</f>
        <v>0.0646794</v>
      </c>
      <c r="T265" s="78" t="n">
        <f aca="false">PERCENTRANK($F$2:$F$1780,F265,6)</f>
        <v>0.84252</v>
      </c>
      <c r="U265" s="79" t="n">
        <f aca="false">IF(F265&gt;0,ROUND((Settings!$B$8*T265+Settings!$B$9*R265+Settings!$B$10*S265)/SUM(Settings!$B$8:$B$10),10),0)</f>
        <v>0.5796778</v>
      </c>
      <c r="V265" s="71" t="n">
        <f aca="false">IF(U265&gt;0,RANK(U265,$U$2:$U$1780)+COUNTIF($U$2:U265,U265)-1,"")</f>
        <v>264</v>
      </c>
      <c r="W265" s="71" t="str">
        <f aca="false">IF(V265="","",IF(V265&lt;=Settings!$B$11,"1 - Fix first",IF(V265&lt;=Settings!$B$12,"2 - Review","3 - Monitor")))</f>
        <v>3 - Monitor</v>
      </c>
      <c r="X265" s="71" t="str">
        <f aca="false">IF(AND(E265&gt;=Settings!$B$4,AF265&gt;=Settings!$B$5,O265&gt;=Settings!$B$6),"HIGH RATE","")</f>
        <v/>
      </c>
      <c r="Y265" s="71" t="n">
        <f aca="false">IF(F265&gt;0,RANK(F265,$F$2:$F$1780)+COUNTIF($F$2:F265,F265)-1,"")</f>
        <v>264</v>
      </c>
      <c r="Z265" s="71" t="n">
        <f aca="false">IF(H265&gt;0,RANK(H265,$H$2:$H$1780)+COUNTIF($H$2:H265,H265)-1,"")</f>
        <v>300</v>
      </c>
      <c r="AA265" s="71" t="str">
        <f aca="false">IF(AC265="","",RANK(AC265,$AC$2:$AC$1780)+COUNTIF($AC$2:AC265,AC265)-1)</f>
        <v/>
      </c>
      <c r="AB265" s="71" t="str">
        <f aca="false">IF(AD265="","",RANK(AD265,$AD$2:$AD$1780)+COUNTIF($AD$2:AD265,AD265)-1)</f>
        <v/>
      </c>
      <c r="AC265" s="71" t="str">
        <f aca="false">IF(AND(AF265&gt;0,E265&gt;=Settings!$B$4),ROUND(J265,10),"")</f>
        <v/>
      </c>
      <c r="AD265" s="71" t="str">
        <f aca="false">IF(X265="HIGH RATE",ROUND(O265,10),"")</f>
        <v/>
      </c>
      <c r="AE265" s="71" t="s">
        <v>59</v>
      </c>
      <c r="AF265" s="73" t="n">
        <f aca="false">SUMIFS(Detail!$L$2:$L$9168,Detail!$C$2:$C$9168,$A265)</f>
        <v>2</v>
      </c>
      <c r="AG265" s="74" t="n">
        <f aca="false">SUMIFS(Detail!$N$2:$N$9168,Detail!$C$2:$C$9168,$A265)</f>
        <v>145.37</v>
      </c>
    </row>
    <row r="266" customFormat="false" ht="15" hidden="false" customHeight="false" outlineLevel="0" collapsed="false">
      <c r="A266" s="71" t="s">
        <v>2148</v>
      </c>
      <c r="B266" s="71" t="s">
        <v>2720</v>
      </c>
      <c r="C266" s="71" t="s">
        <v>316</v>
      </c>
      <c r="D266" s="71" t="str">
        <f aca="false">IFERROR(INDEX('Brand Map'!$B$4:$B$125,MATCH(C266,'Brand Map'!$A$4:$A$125,0)),"Other")</f>
        <v>OR</v>
      </c>
      <c r="E266" s="73" t="n">
        <f aca="false">SUMIFS(Detail!$K$2:$K$9168,Detail!$C$2:$C$9168,$A266)</f>
        <v>0</v>
      </c>
      <c r="F266" s="73" t="n">
        <f aca="false">SUMIFS(Detail!$E$2:$E$9168,Detail!$C$2:$C$9168,$A266)</f>
        <v>2</v>
      </c>
      <c r="G266" s="74" t="n">
        <f aca="false">SUMIFS(Detail!$M$2:$M$9168,Detail!$C$2:$C$9168,$A266)</f>
        <v>0</v>
      </c>
      <c r="H266" s="74" t="n">
        <f aca="false">SUMIFS(Detail!$D$2:$D$9168,Detail!$C$2:$C$9168,$A266)</f>
        <v>336.27</v>
      </c>
      <c r="I266" s="74" t="n">
        <v>1470.6</v>
      </c>
      <c r="J266" s="51" t="n">
        <f aca="false">IF(E266&gt;0,AF266/E266,0)</f>
        <v>0</v>
      </c>
      <c r="K266" s="51" t="n">
        <f aca="false">IF(G266&gt;0,AG266/G266,0)</f>
        <v>0</v>
      </c>
      <c r="L266" s="75" t="n">
        <f aca="false">H266/Settings!$B$16</f>
        <v>0.000672044488157991</v>
      </c>
      <c r="M266" s="76" t="n">
        <f aca="false">H266/Settings!$B$20</f>
        <v>2.61053758613961E-005</v>
      </c>
      <c r="N266" s="77" t="n">
        <f aca="false">E266*Settings!$B$3</f>
        <v>0</v>
      </c>
      <c r="O266" s="77" t="n">
        <f aca="false">IF(E266&gt;0,(AF266-N266)/SQRT(E266*Settings!$B$3*(1-Settings!$B$3)),0)</f>
        <v>0</v>
      </c>
      <c r="P266" s="77" t="n">
        <f aca="false">MAX(0,AF266-N266)</f>
        <v>0</v>
      </c>
      <c r="Q266" s="51" t="n">
        <f aca="false">IF(E266&gt;=Settings!$B$4,(AF266+Settings!$B$7*Settings!$B$3)/(E266+Settings!$B$7),Settings!$B$3)</f>
        <v>0.0748599558648786</v>
      </c>
      <c r="R266" s="78" t="n">
        <f aca="false">PERCENTRANK($H$2:$H$1780,H266,6)</f>
        <v>0.874016</v>
      </c>
      <c r="S266" s="78" t="n">
        <f aca="false">PERCENTRANK($Q$2:$Q$1780,Q266,6)</f>
        <v>0.0646794</v>
      </c>
      <c r="T266" s="78" t="n">
        <f aca="false">PERCENTRANK($F$2:$F$1780,F266,6)</f>
        <v>0.799775</v>
      </c>
      <c r="U266" s="79" t="n">
        <f aca="false">IF(F266&gt;0,ROUND((Settings!$B$8*T266+Settings!$B$9*R266+Settings!$B$10*S266)/SUM(Settings!$B$8:$B$10),10),0)</f>
        <v>0.5794901333</v>
      </c>
      <c r="V266" s="71" t="n">
        <f aca="false">IF(U266&gt;0,RANK(U266,$U$2:$U$1780)+COUNTIF($U$2:U266,U266)-1,"")</f>
        <v>265</v>
      </c>
      <c r="W266" s="71" t="str">
        <f aca="false">IF(V266="","",IF(V266&lt;=Settings!$B$11,"1 - Fix first",IF(V266&lt;=Settings!$B$12,"2 - Review","3 - Monitor")))</f>
        <v>3 - Monitor</v>
      </c>
      <c r="X266" s="71" t="str">
        <f aca="false">IF(AND(E266&gt;=Settings!$B$4,AF266&gt;=Settings!$B$5,O266&gt;=Settings!$B$6),"HIGH RATE","")</f>
        <v/>
      </c>
      <c r="Y266" s="71" t="n">
        <f aca="false">IF(F266&gt;0,RANK(F266,$F$2:$F$1780)+COUNTIF($F$2:F266,F266)-1,"")</f>
        <v>286</v>
      </c>
      <c r="Z266" s="71" t="n">
        <f aca="false">IF(H266&gt;0,RANK(H266,$H$2:$H$1780)+COUNTIF($H$2:H266,H266)-1,"")</f>
        <v>225</v>
      </c>
      <c r="AA266" s="71" t="str">
        <f aca="false">IF(AC266="","",RANK(AC266,$AC$2:$AC$1780)+COUNTIF($AC$2:AC266,AC266)-1)</f>
        <v/>
      </c>
      <c r="AB266" s="71" t="str">
        <f aca="false">IF(AD266="","",RANK(AD266,$AD$2:$AD$1780)+COUNTIF($AD$2:AD266,AD266)-1)</f>
        <v/>
      </c>
      <c r="AC266" s="71" t="str">
        <f aca="false">IF(AND(AF266&gt;0,E266&gt;=Settings!$B$4),ROUND(J266,10),"")</f>
        <v/>
      </c>
      <c r="AD266" s="71" t="str">
        <f aca="false">IF(X266="HIGH RATE",ROUND(O266,10),"")</f>
        <v/>
      </c>
      <c r="AE266" s="71" t="s">
        <v>61</v>
      </c>
      <c r="AF266" s="73" t="n">
        <f aca="false">SUMIFS(Detail!$L$2:$L$9168,Detail!$C$2:$C$9168,$A266)</f>
        <v>0</v>
      </c>
      <c r="AG266" s="74" t="n">
        <f aca="false">SUMIFS(Detail!$N$2:$N$9168,Detail!$C$2:$C$9168,$A266)</f>
        <v>0</v>
      </c>
    </row>
    <row r="267" customFormat="false" ht="15" hidden="false" customHeight="false" outlineLevel="0" collapsed="false">
      <c r="A267" s="71" t="s">
        <v>1386</v>
      </c>
      <c r="B267" s="71" t="s">
        <v>2721</v>
      </c>
      <c r="C267" s="71" t="s">
        <v>604</v>
      </c>
      <c r="D267" s="71" t="str">
        <f aca="false">IFERROR(INDEX('Brand Map'!$B$4:$B$125,MATCH(C267,'Brand Map'!$A$4:$A$125,0)),"Other")</f>
        <v>Other (small prefixes)</v>
      </c>
      <c r="E267" s="73" t="n">
        <f aca="false">SUMIFS(Detail!$K$2:$K$9168,Detail!$C$2:$C$9168,$A267)</f>
        <v>29</v>
      </c>
      <c r="F267" s="73" t="n">
        <f aca="false">SUMIFS(Detail!$E$2:$E$9168,Detail!$C$2:$C$9168,$A267)</f>
        <v>3</v>
      </c>
      <c r="G267" s="74" t="n">
        <f aca="false">SUMIFS(Detail!$M$2:$M$9168,Detail!$C$2:$C$9168,$A267)</f>
        <v>2120.96</v>
      </c>
      <c r="H267" s="74" t="n">
        <f aca="false">SUMIFS(Detail!$D$2:$D$9168,Detail!$C$2:$C$9168,$A267)</f>
        <v>209.93</v>
      </c>
      <c r="I267" s="74" t="n">
        <v>6021.48</v>
      </c>
      <c r="J267" s="51" t="n">
        <f aca="false">IF(E267&gt;0,AF267/E267,0)</f>
        <v>0.103448275862069</v>
      </c>
      <c r="K267" s="51" t="n">
        <f aca="false">IF(G267&gt;0,AG267/G267,0)</f>
        <v>0.0989787643331322</v>
      </c>
      <c r="L267" s="75" t="n">
        <f aca="false">H267/Settings!$B$16</f>
        <v>0.000419550656909647</v>
      </c>
      <c r="M267" s="76" t="n">
        <f aca="false">H267/Settings!$B$20</f>
        <v>1.62973252284857E-005</v>
      </c>
      <c r="N267" s="77" t="n">
        <f aca="false">E267*Settings!$B$3</f>
        <v>2.17093872008148</v>
      </c>
      <c r="O267" s="77" t="n">
        <f aca="false">IF(E267&gt;0,(AF267-N267)/SQRT(E267*Settings!$B$3*(1-Settings!$B$3)),0)</f>
        <v>0.585004370221133</v>
      </c>
      <c r="P267" s="77" t="n">
        <f aca="false">MAX(0,AF267-N267)</f>
        <v>0.82906127991852</v>
      </c>
      <c r="Q267" s="51" t="n">
        <f aca="false">IF(E267&gt;=Settings!$B$4,(AF267+Settings!$B$7*Settings!$B$3)/(E267+Settings!$B$7),Settings!$B$3)</f>
        <v>0.0748599558648786</v>
      </c>
      <c r="R267" s="78" t="n">
        <f aca="false">PERCENTRANK($H$2:$H$1780,H267,6)</f>
        <v>0.829584</v>
      </c>
      <c r="S267" s="78" t="n">
        <f aca="false">PERCENTRANK($Q$2:$Q$1780,Q267,6)</f>
        <v>0.0646794</v>
      </c>
      <c r="T267" s="78" t="n">
        <f aca="false">PERCENTRANK($F$2:$F$1780,F267,6)</f>
        <v>0.84252</v>
      </c>
      <c r="U267" s="79" t="n">
        <f aca="false">IF(F267&gt;0,ROUND((Settings!$B$8*T267+Settings!$B$9*R267+Settings!$B$10*S267)/SUM(Settings!$B$8:$B$10),10),0)</f>
        <v>0.5789278</v>
      </c>
      <c r="V267" s="71" t="n">
        <f aca="false">IF(U267&gt;0,RANK(U267,$U$2:$U$1780)+COUNTIF($U$2:U267,U267)-1,"")</f>
        <v>266</v>
      </c>
      <c r="W267" s="71" t="str">
        <f aca="false">IF(V267="","",IF(V267&lt;=Settings!$B$11,"1 - Fix first",IF(V267&lt;=Settings!$B$12,"2 - Review","3 - Monitor")))</f>
        <v>3 - Monitor</v>
      </c>
      <c r="X267" s="71" t="str">
        <f aca="false">IF(AND(E267&gt;=Settings!$B$4,AF267&gt;=Settings!$B$5,O267&gt;=Settings!$B$6),"HIGH RATE","")</f>
        <v/>
      </c>
      <c r="Y267" s="71" t="n">
        <f aca="false">IF(F267&gt;0,RANK(F267,$F$2:$F$1780)+COUNTIF($F$2:F267,F267)-1,"")</f>
        <v>265</v>
      </c>
      <c r="Z267" s="71" t="n">
        <f aca="false">IF(H267&gt;0,RANK(H267,$H$2:$H$1780)+COUNTIF($H$2:H267,H267)-1,"")</f>
        <v>304</v>
      </c>
      <c r="AA267" s="71" t="str">
        <f aca="false">IF(AC267="","",RANK(AC267,$AC$2:$AC$1780)+COUNTIF($AC$2:AC267,AC267)-1)</f>
        <v/>
      </c>
      <c r="AB267" s="71" t="str">
        <f aca="false">IF(AD267="","",RANK(AD267,$AD$2:$AD$1780)+COUNTIF($AD$2:AD267,AD267)-1)</f>
        <v/>
      </c>
      <c r="AC267" s="71" t="str">
        <f aca="false">IF(AND(AF267&gt;0,E267&gt;=Settings!$B$4),ROUND(J267,10),"")</f>
        <v/>
      </c>
      <c r="AD267" s="71" t="str">
        <f aca="false">IF(X267="HIGH RATE",ROUND(O267,10),"")</f>
        <v/>
      </c>
      <c r="AE267" s="71" t="s">
        <v>59</v>
      </c>
      <c r="AF267" s="73" t="n">
        <f aca="false">SUMIFS(Detail!$L$2:$L$9168,Detail!$C$2:$C$9168,$A267)</f>
        <v>3</v>
      </c>
      <c r="AG267" s="74" t="n">
        <f aca="false">SUMIFS(Detail!$N$2:$N$9168,Detail!$C$2:$C$9168,$A267)</f>
        <v>209.93</v>
      </c>
    </row>
    <row r="268" customFormat="false" ht="15" hidden="false" customHeight="false" outlineLevel="0" collapsed="false">
      <c r="A268" s="71" t="s">
        <v>2274</v>
      </c>
      <c r="B268" s="71" t="s">
        <v>2722</v>
      </c>
      <c r="C268" s="71" t="s">
        <v>213</v>
      </c>
      <c r="D268" s="71" t="str">
        <f aca="false">IFERROR(INDEX('Brand Map'!$B$4:$B$125,MATCH(C268,'Brand Map'!$A$4:$A$125,0)),"Other")</f>
        <v>AU</v>
      </c>
      <c r="E268" s="73" t="n">
        <f aca="false">SUMIFS(Detail!$K$2:$K$9168,Detail!$C$2:$C$9168,$A268)</f>
        <v>8</v>
      </c>
      <c r="F268" s="73" t="n">
        <f aca="false">SUMIFS(Detail!$E$2:$E$9168,Detail!$C$2:$C$9168,$A268)</f>
        <v>2</v>
      </c>
      <c r="G268" s="74" t="n">
        <f aca="false">SUMIFS(Detail!$M$2:$M$9168,Detail!$C$2:$C$9168,$A268)</f>
        <v>1336.02</v>
      </c>
      <c r="H268" s="74" t="n">
        <f aca="false">SUMIFS(Detail!$D$2:$D$9168,Detail!$C$2:$C$9168,$A268)</f>
        <v>315.38</v>
      </c>
      <c r="I268" s="74" t="n">
        <v>1309.68</v>
      </c>
      <c r="J268" s="51" t="n">
        <f aca="false">IF(E268&gt;0,AF268/E268,0)</f>
        <v>0.25</v>
      </c>
      <c r="K268" s="51" t="n">
        <f aca="false">IF(G268&gt;0,AG268/G268,0)</f>
        <v>0.236059340429035</v>
      </c>
      <c r="L268" s="75" t="n">
        <f aca="false">H268/Settings!$B$16</f>
        <v>0.000630295270691014</v>
      </c>
      <c r="M268" s="76" t="n">
        <f aca="false">H268/Settings!$B$20</f>
        <v>2.44836394539124E-005</v>
      </c>
      <c r="N268" s="77" t="n">
        <f aca="false">E268*Settings!$B$3</f>
        <v>0.598879646919029</v>
      </c>
      <c r="O268" s="77" t="n">
        <f aca="false">IF(E268&gt;0,(AF268-N268)/SQRT(E268*Settings!$B$3*(1-Settings!$B$3)),0)</f>
        <v>1.882356704337</v>
      </c>
      <c r="P268" s="77" t="n">
        <f aca="false">MAX(0,AF268-N268)</f>
        <v>1.40112035308097</v>
      </c>
      <c r="Q268" s="51" t="n">
        <f aca="false">IF(E268&gt;=Settings!$B$4,(AF268+Settings!$B$7*Settings!$B$3)/(E268+Settings!$B$7),Settings!$B$3)</f>
        <v>0.0748599558648786</v>
      </c>
      <c r="R268" s="78" t="n">
        <f aca="false">PERCENTRANK($H$2:$H$1780,H268,6)</f>
        <v>0.871766</v>
      </c>
      <c r="S268" s="78" t="n">
        <f aca="false">PERCENTRANK($Q$2:$Q$1780,Q268,6)</f>
        <v>0.0646794</v>
      </c>
      <c r="T268" s="78" t="n">
        <f aca="false">PERCENTRANK($F$2:$F$1780,F268,6)</f>
        <v>0.799775</v>
      </c>
      <c r="U268" s="79" t="n">
        <f aca="false">IF(F268&gt;0,ROUND((Settings!$B$8*T268+Settings!$B$9*R268+Settings!$B$10*S268)/SUM(Settings!$B$8:$B$10),10),0)</f>
        <v>0.5787401333</v>
      </c>
      <c r="V268" s="71" t="n">
        <f aca="false">IF(U268&gt;0,RANK(U268,$U$2:$U$1780)+COUNTIF($U$2:U268,U268)-1,"")</f>
        <v>267</v>
      </c>
      <c r="W268" s="71" t="str">
        <f aca="false">IF(V268="","",IF(V268&lt;=Settings!$B$11,"1 - Fix first",IF(V268&lt;=Settings!$B$12,"2 - Review","3 - Monitor")))</f>
        <v>3 - Monitor</v>
      </c>
      <c r="X268" s="71" t="str">
        <f aca="false">IF(AND(E268&gt;=Settings!$B$4,AF268&gt;=Settings!$B$5,O268&gt;=Settings!$B$6),"HIGH RATE","")</f>
        <v/>
      </c>
      <c r="Y268" s="71" t="n">
        <f aca="false">IF(F268&gt;0,RANK(F268,$F$2:$F$1780)+COUNTIF($F$2:F268,F268)-1,"")</f>
        <v>287</v>
      </c>
      <c r="Z268" s="71" t="n">
        <f aca="false">IF(H268&gt;0,RANK(H268,$H$2:$H$1780)+COUNTIF($H$2:H268,H268)-1,"")</f>
        <v>229</v>
      </c>
      <c r="AA268" s="71" t="str">
        <f aca="false">IF(AC268="","",RANK(AC268,$AC$2:$AC$1780)+COUNTIF($AC$2:AC268,AC268)-1)</f>
        <v/>
      </c>
      <c r="AB268" s="71" t="str">
        <f aca="false">IF(AD268="","",RANK(AD268,$AD$2:$AD$1780)+COUNTIF($AD$2:AD268,AD268)-1)</f>
        <v/>
      </c>
      <c r="AC268" s="71" t="str">
        <f aca="false">IF(AND(AF268&gt;0,E268&gt;=Settings!$B$4),ROUND(J268,10),"")</f>
        <v/>
      </c>
      <c r="AD268" s="71" t="str">
        <f aca="false">IF(X268="HIGH RATE",ROUND(O268,10),"")</f>
        <v/>
      </c>
      <c r="AE268" s="71" t="s">
        <v>59</v>
      </c>
      <c r="AF268" s="73" t="n">
        <f aca="false">SUMIFS(Detail!$L$2:$L$9168,Detail!$C$2:$C$9168,$A268)</f>
        <v>2</v>
      </c>
      <c r="AG268" s="74" t="n">
        <f aca="false">SUMIFS(Detail!$N$2:$N$9168,Detail!$C$2:$C$9168,$A268)</f>
        <v>315.38</v>
      </c>
    </row>
    <row r="269" customFormat="false" ht="15" hidden="false" customHeight="false" outlineLevel="0" collapsed="false">
      <c r="A269" s="71" t="s">
        <v>1306</v>
      </c>
      <c r="B269" s="71" t="s">
        <v>2723</v>
      </c>
      <c r="C269" s="71" t="s">
        <v>213</v>
      </c>
      <c r="D269" s="71" t="str">
        <f aca="false">IFERROR(INDEX('Brand Map'!$B$4:$B$125,MATCH(C269,'Brand Map'!$A$4:$A$125,0)),"Other")</f>
        <v>AU</v>
      </c>
      <c r="E269" s="73" t="n">
        <f aca="false">SUMIFS(Detail!$K$2:$K$9168,Detail!$C$2:$C$9168,$A269)</f>
        <v>0</v>
      </c>
      <c r="F269" s="73" t="n">
        <f aca="false">SUMIFS(Detail!$E$2:$E$9168,Detail!$C$2:$C$9168,$A269)</f>
        <v>3</v>
      </c>
      <c r="G269" s="74" t="n">
        <f aca="false">SUMIFS(Detail!$M$2:$M$9168,Detail!$C$2:$C$9168,$A269)</f>
        <v>0</v>
      </c>
      <c r="H269" s="74" t="n">
        <f aca="false">SUMIFS(Detail!$D$2:$D$9168,Detail!$C$2:$C$9168,$A269)</f>
        <v>200.28</v>
      </c>
      <c r="I269" s="74" t="n">
        <v>6111.96</v>
      </c>
      <c r="J269" s="51" t="n">
        <f aca="false">IF(E269&gt;0,AF269/E269,0)</f>
        <v>0</v>
      </c>
      <c r="K269" s="51" t="n">
        <f aca="false">IF(G269&gt;0,AG269/G269,0)</f>
        <v>0</v>
      </c>
      <c r="L269" s="75" t="n">
        <f aca="false">H269/Settings!$B$16</f>
        <v>0.000400264876701111</v>
      </c>
      <c r="M269" s="76" t="n">
        <f aca="false">H269/Settings!$B$20</f>
        <v>1.55481746142101E-005</v>
      </c>
      <c r="N269" s="77" t="n">
        <f aca="false">E269*Settings!$B$3</f>
        <v>0</v>
      </c>
      <c r="O269" s="77" t="n">
        <f aca="false">IF(E269&gt;0,(AF269-N269)/SQRT(E269*Settings!$B$3*(1-Settings!$B$3)),0)</f>
        <v>0</v>
      </c>
      <c r="P269" s="77" t="n">
        <f aca="false">MAX(0,AF269-N269)</f>
        <v>1</v>
      </c>
      <c r="Q269" s="51" t="n">
        <f aca="false">IF(E269&gt;=Settings!$B$4,(AF269+Settings!$B$7*Settings!$B$3)/(E269+Settings!$B$7),Settings!$B$3)</f>
        <v>0.0748599558648786</v>
      </c>
      <c r="R269" s="78" t="n">
        <f aca="false">PERCENTRANK($H$2:$H$1780,H269,6)</f>
        <v>0.829021</v>
      </c>
      <c r="S269" s="78" t="n">
        <f aca="false">PERCENTRANK($Q$2:$Q$1780,Q269,6)</f>
        <v>0.0646794</v>
      </c>
      <c r="T269" s="78" t="n">
        <f aca="false">PERCENTRANK($F$2:$F$1780,F269,6)</f>
        <v>0.84252</v>
      </c>
      <c r="U269" s="79" t="n">
        <f aca="false">IF(F269&gt;0,ROUND((Settings!$B$8*T269+Settings!$B$9*R269+Settings!$B$10*S269)/SUM(Settings!$B$8:$B$10),10),0)</f>
        <v>0.5787401333</v>
      </c>
      <c r="V269" s="71" t="n">
        <f aca="false">IF(U269&gt;0,RANK(U269,$U$2:$U$1780)+COUNTIF($U$2:U269,U269)-1,"")</f>
        <v>268</v>
      </c>
      <c r="W269" s="71" t="str">
        <f aca="false">IF(V269="","",IF(V269&lt;=Settings!$B$11,"1 - Fix first",IF(V269&lt;=Settings!$B$12,"2 - Review","3 - Monitor")))</f>
        <v>3 - Monitor</v>
      </c>
      <c r="X269" s="71" t="str">
        <f aca="false">IF(AND(E269&gt;=Settings!$B$4,AF269&gt;=Settings!$B$5,O269&gt;=Settings!$B$6),"HIGH RATE","")</f>
        <v/>
      </c>
      <c r="Y269" s="71" t="n">
        <f aca="false">IF(F269&gt;0,RANK(F269,$F$2:$F$1780)+COUNTIF($F$2:F269,F269)-1,"")</f>
        <v>266</v>
      </c>
      <c r="Z269" s="71" t="n">
        <f aca="false">IF(H269&gt;0,RANK(H269,$H$2:$H$1780)+COUNTIF($H$2:H269,H269)-1,"")</f>
        <v>305</v>
      </c>
      <c r="AA269" s="71" t="str">
        <f aca="false">IF(AC269="","",RANK(AC269,$AC$2:$AC$1780)+COUNTIF($AC$2:AC269,AC269)-1)</f>
        <v/>
      </c>
      <c r="AB269" s="71" t="str">
        <f aca="false">IF(AD269="","",RANK(AD269,$AD$2:$AD$1780)+COUNTIF($AD$2:AD269,AD269)-1)</f>
        <v/>
      </c>
      <c r="AC269" s="71" t="str">
        <f aca="false">IF(AND(AF269&gt;0,E269&gt;=Settings!$B$4),ROUND(J269,10),"")</f>
        <v/>
      </c>
      <c r="AD269" s="71" t="str">
        <f aca="false">IF(X269="HIGH RATE",ROUND(O269,10),"")</f>
        <v/>
      </c>
      <c r="AE269" s="71" t="s">
        <v>60</v>
      </c>
      <c r="AF269" s="73" t="n">
        <f aca="false">SUMIFS(Detail!$L$2:$L$9168,Detail!$C$2:$C$9168,$A269)</f>
        <v>1</v>
      </c>
      <c r="AG269" s="74" t="n">
        <f aca="false">SUMIFS(Detail!$N$2:$N$9168,Detail!$C$2:$C$9168,$A269)</f>
        <v>63.59</v>
      </c>
    </row>
    <row r="270" customFormat="false" ht="15" hidden="false" customHeight="false" outlineLevel="0" collapsed="false">
      <c r="A270" s="71" t="s">
        <v>901</v>
      </c>
      <c r="B270" s="71" t="s">
        <v>2724</v>
      </c>
      <c r="C270" s="71" t="s">
        <v>213</v>
      </c>
      <c r="D270" s="71" t="str">
        <f aca="false">IFERROR(INDEX('Brand Map'!$B$4:$B$125,MATCH(C270,'Brand Map'!$A$4:$A$125,0)),"Other")</f>
        <v>AU</v>
      </c>
      <c r="E270" s="73" t="n">
        <f aca="false">SUMIFS(Detail!$K$2:$K$9168,Detail!$C$2:$C$9168,$A270)</f>
        <v>4</v>
      </c>
      <c r="F270" s="73" t="n">
        <f aca="false">SUMIFS(Detail!$E$2:$E$9168,Detail!$C$2:$C$9168,$A270)</f>
        <v>2</v>
      </c>
      <c r="G270" s="74" t="n">
        <f aca="false">SUMIFS(Detail!$M$2:$M$9168,Detail!$C$2:$C$9168,$A270)</f>
        <v>381.63</v>
      </c>
      <c r="H270" s="74" t="n">
        <f aca="false">SUMIFS(Detail!$D$2:$D$9168,Detail!$C$2:$C$9168,$A270)</f>
        <v>311.9</v>
      </c>
      <c r="I270" s="74" t="n">
        <v>8646.68</v>
      </c>
      <c r="J270" s="51" t="n">
        <f aca="false">IF(E270&gt;0,AF270/E270,0)</f>
        <v>0</v>
      </c>
      <c r="K270" s="51" t="n">
        <f aca="false">IF(G270&gt;0,AG270/G270,0)</f>
        <v>0</v>
      </c>
      <c r="L270" s="75" t="n">
        <f aca="false">H270/Settings!$B$16</f>
        <v>0.000623340398657262</v>
      </c>
      <c r="M270" s="76" t="n">
        <f aca="false">H270/Settings!$B$20</f>
        <v>2.42134794396451E-005</v>
      </c>
      <c r="N270" s="77" t="n">
        <f aca="false">E270*Settings!$B$3</f>
        <v>0.299439823459515</v>
      </c>
      <c r="O270" s="77" t="n">
        <f aca="false">IF(E270&gt;0,(AF270-N270)/SQRT(E270*Settings!$B$3*(1-Settings!$B$3)),0)</f>
        <v>-0.568919787642021</v>
      </c>
      <c r="P270" s="77" t="n">
        <f aca="false">MAX(0,AF270-N270)</f>
        <v>0</v>
      </c>
      <c r="Q270" s="51" t="n">
        <f aca="false">IF(E270&gt;=Settings!$B$4,(AF270+Settings!$B$7*Settings!$B$3)/(E270+Settings!$B$7),Settings!$B$3)</f>
        <v>0.0748599558648786</v>
      </c>
      <c r="R270" s="78" t="n">
        <f aca="false">PERCENTRANK($H$2:$H$1780,H270,6)</f>
        <v>0.870079</v>
      </c>
      <c r="S270" s="78" t="n">
        <f aca="false">PERCENTRANK($Q$2:$Q$1780,Q270,6)</f>
        <v>0.0646794</v>
      </c>
      <c r="T270" s="78" t="n">
        <f aca="false">PERCENTRANK($F$2:$F$1780,F270,6)</f>
        <v>0.799775</v>
      </c>
      <c r="U270" s="79" t="n">
        <f aca="false">IF(F270&gt;0,ROUND((Settings!$B$8*T270+Settings!$B$9*R270+Settings!$B$10*S270)/SUM(Settings!$B$8:$B$10),10),0)</f>
        <v>0.5781778</v>
      </c>
      <c r="V270" s="71" t="n">
        <f aca="false">IF(U270&gt;0,RANK(U270,$U$2:$U$1780)+COUNTIF($U$2:U270,U270)-1,"")</f>
        <v>269</v>
      </c>
      <c r="W270" s="71" t="str">
        <f aca="false">IF(V270="","",IF(V270&lt;=Settings!$B$11,"1 - Fix first",IF(V270&lt;=Settings!$B$12,"2 - Review","3 - Monitor")))</f>
        <v>3 - Monitor</v>
      </c>
      <c r="X270" s="71" t="str">
        <f aca="false">IF(AND(E270&gt;=Settings!$B$4,AF270&gt;=Settings!$B$5,O270&gt;=Settings!$B$6),"HIGH RATE","")</f>
        <v/>
      </c>
      <c r="Y270" s="71" t="n">
        <f aca="false">IF(F270&gt;0,RANK(F270,$F$2:$F$1780)+COUNTIF($F$2:F270,F270)-1,"")</f>
        <v>288</v>
      </c>
      <c r="Z270" s="71" t="n">
        <f aca="false">IF(H270&gt;0,RANK(H270,$H$2:$H$1780)+COUNTIF($H$2:H270,H270)-1,"")</f>
        <v>232</v>
      </c>
      <c r="AA270" s="71" t="str">
        <f aca="false">IF(AC270="","",RANK(AC270,$AC$2:$AC$1780)+COUNTIF($AC$2:AC270,AC270)-1)</f>
        <v/>
      </c>
      <c r="AB270" s="71" t="str">
        <f aca="false">IF(AD270="","",RANK(AD270,$AD$2:$AD$1780)+COUNTIF($AD$2:AD270,AD270)-1)</f>
        <v/>
      </c>
      <c r="AC270" s="71" t="str">
        <f aca="false">IF(AND(AF270&gt;0,E270&gt;=Settings!$B$4),ROUND(J270,10),"")</f>
        <v/>
      </c>
      <c r="AD270" s="71" t="str">
        <f aca="false">IF(X270="HIGH RATE",ROUND(O270,10),"")</f>
        <v/>
      </c>
      <c r="AE270" s="71" t="s">
        <v>61</v>
      </c>
      <c r="AF270" s="73" t="n">
        <f aca="false">SUMIFS(Detail!$L$2:$L$9168,Detail!$C$2:$C$9168,$A270)</f>
        <v>0</v>
      </c>
      <c r="AG270" s="74" t="n">
        <f aca="false">SUMIFS(Detail!$N$2:$N$9168,Detail!$C$2:$C$9168,$A270)</f>
        <v>0</v>
      </c>
    </row>
    <row r="271" customFormat="false" ht="15" hidden="false" customHeight="false" outlineLevel="0" collapsed="false">
      <c r="A271" s="71" t="s">
        <v>359</v>
      </c>
      <c r="B271" s="71" t="s">
        <v>2725</v>
      </c>
      <c r="C271" s="71" t="s">
        <v>213</v>
      </c>
      <c r="D271" s="71" t="str">
        <f aca="false">IFERROR(INDEX('Brand Map'!$B$4:$B$125,MATCH(C271,'Brand Map'!$A$4:$A$125,0)),"Other")</f>
        <v>AU</v>
      </c>
      <c r="E271" s="73" t="n">
        <f aca="false">SUMIFS(Detail!$K$2:$K$9168,Detail!$C$2:$C$9168,$A271)</f>
        <v>3</v>
      </c>
      <c r="F271" s="73" t="n">
        <f aca="false">SUMIFS(Detail!$E$2:$E$9168,Detail!$C$2:$C$9168,$A271)</f>
        <v>2</v>
      </c>
      <c r="G271" s="74" t="n">
        <f aca="false">SUMIFS(Detail!$M$2:$M$9168,Detail!$C$2:$C$9168,$A271)</f>
        <v>541.08</v>
      </c>
      <c r="H271" s="74" t="n">
        <f aca="false">SUMIFS(Detail!$D$2:$D$9168,Detail!$C$2:$C$9168,$A271)</f>
        <v>310.83</v>
      </c>
      <c r="I271" s="74" t="n">
        <v>784.57</v>
      </c>
      <c r="J271" s="51" t="n">
        <f aca="false">IF(E271&gt;0,AF271/E271,0)</f>
        <v>0.666666666666667</v>
      </c>
      <c r="K271" s="51" t="n">
        <f aca="false">IF(G271&gt;0,AG271/G271,0)</f>
        <v>0.574462186737636</v>
      </c>
      <c r="L271" s="75" t="n">
        <f aca="false">H271/Settings!$B$16</f>
        <v>0.000621201975359528</v>
      </c>
      <c r="M271" s="76" t="n">
        <f aca="false">H271/Settings!$B$20</f>
        <v>2.41304129984767E-005</v>
      </c>
      <c r="N271" s="77" t="n">
        <f aca="false">E271*Settings!$B$3</f>
        <v>0.224579867594636</v>
      </c>
      <c r="O271" s="77" t="n">
        <f aca="false">IF(E271&gt;0,(AF271-N271)/SQRT(E271*Settings!$B$3*(1-Settings!$B$3)),0)</f>
        <v>3.89504060771114</v>
      </c>
      <c r="P271" s="77" t="n">
        <f aca="false">MAX(0,AF271-N271)</f>
        <v>1.77542013240536</v>
      </c>
      <c r="Q271" s="51" t="n">
        <f aca="false">IF(E271&gt;=Settings!$B$4,(AF271+Settings!$B$7*Settings!$B$3)/(E271+Settings!$B$7),Settings!$B$3)</f>
        <v>0.0748599558648786</v>
      </c>
      <c r="R271" s="78" t="n">
        <f aca="false">PERCENTRANK($H$2:$H$1780,H271,6)</f>
        <v>0.868954</v>
      </c>
      <c r="S271" s="78" t="n">
        <f aca="false">PERCENTRANK($Q$2:$Q$1780,Q271,6)</f>
        <v>0.0646794</v>
      </c>
      <c r="T271" s="78" t="n">
        <f aca="false">PERCENTRANK($F$2:$F$1780,F271,6)</f>
        <v>0.799775</v>
      </c>
      <c r="U271" s="79" t="n">
        <f aca="false">IF(F271&gt;0,ROUND((Settings!$B$8*T271+Settings!$B$9*R271+Settings!$B$10*S271)/SUM(Settings!$B$8:$B$10),10),0)</f>
        <v>0.5778028</v>
      </c>
      <c r="V271" s="71" t="n">
        <f aca="false">IF(U271&gt;0,RANK(U271,$U$2:$U$1780)+COUNTIF($U$2:U271,U271)-1,"")</f>
        <v>270</v>
      </c>
      <c r="W271" s="71" t="str">
        <f aca="false">IF(V271="","",IF(V271&lt;=Settings!$B$11,"1 - Fix first",IF(V271&lt;=Settings!$B$12,"2 - Review","3 - Monitor")))</f>
        <v>3 - Monitor</v>
      </c>
      <c r="X271" s="71" t="str">
        <f aca="false">IF(AND(E271&gt;=Settings!$B$4,AF271&gt;=Settings!$B$5,O271&gt;=Settings!$B$6),"HIGH RATE","")</f>
        <v/>
      </c>
      <c r="Y271" s="71" t="n">
        <f aca="false">IF(F271&gt;0,RANK(F271,$F$2:$F$1780)+COUNTIF($F$2:F271,F271)-1,"")</f>
        <v>289</v>
      </c>
      <c r="Z271" s="71" t="n">
        <f aca="false">IF(H271&gt;0,RANK(H271,$H$2:$H$1780)+COUNTIF($H$2:H271,H271)-1,"")</f>
        <v>234</v>
      </c>
      <c r="AA271" s="71" t="str">
        <f aca="false">IF(AC271="","",RANK(AC271,$AC$2:$AC$1780)+COUNTIF($AC$2:AC271,AC271)-1)</f>
        <v/>
      </c>
      <c r="AB271" s="71" t="str">
        <f aca="false">IF(AD271="","",RANK(AD271,$AD$2:$AD$1780)+COUNTIF($AD$2:AD271,AD271)-1)</f>
        <v/>
      </c>
      <c r="AC271" s="71" t="str">
        <f aca="false">IF(AND(AF271&gt;0,E271&gt;=Settings!$B$4),ROUND(J271,10),"")</f>
        <v/>
      </c>
      <c r="AD271" s="71" t="str">
        <f aca="false">IF(X271="HIGH RATE",ROUND(O271,10),"")</f>
        <v/>
      </c>
      <c r="AE271" s="71" t="s">
        <v>59</v>
      </c>
      <c r="AF271" s="73" t="n">
        <f aca="false">SUMIFS(Detail!$L$2:$L$9168,Detail!$C$2:$C$9168,$A271)</f>
        <v>2</v>
      </c>
      <c r="AG271" s="74" t="n">
        <f aca="false">SUMIFS(Detail!$N$2:$N$9168,Detail!$C$2:$C$9168,$A271)</f>
        <v>310.83</v>
      </c>
    </row>
    <row r="272" customFormat="false" ht="15" hidden="false" customHeight="false" outlineLevel="0" collapsed="false">
      <c r="A272" s="71" t="s">
        <v>1755</v>
      </c>
      <c r="B272" s="71" t="s">
        <v>2726</v>
      </c>
      <c r="C272" s="71" t="s">
        <v>322</v>
      </c>
      <c r="D272" s="71" t="str">
        <f aca="false">IFERROR(INDEX('Brand Map'!$B$4:$B$125,MATCH(C272,'Brand Map'!$A$4:$A$125,0)),"Other")</f>
        <v>AUV</v>
      </c>
      <c r="E272" s="73" t="n">
        <f aca="false">SUMIFS(Detail!$K$2:$K$9168,Detail!$C$2:$C$9168,$A272)</f>
        <v>0</v>
      </c>
      <c r="F272" s="73" t="n">
        <f aca="false">SUMIFS(Detail!$E$2:$E$9168,Detail!$C$2:$C$9168,$A272)</f>
        <v>2</v>
      </c>
      <c r="G272" s="74" t="n">
        <f aca="false">SUMIFS(Detail!$M$2:$M$9168,Detail!$C$2:$C$9168,$A272)</f>
        <v>0</v>
      </c>
      <c r="H272" s="74" t="n">
        <f aca="false">SUMIFS(Detail!$D$2:$D$9168,Detail!$C$2:$C$9168,$A272)</f>
        <v>309.9</v>
      </c>
      <c r="I272" s="74" t="n">
        <v>11931.15</v>
      </c>
      <c r="J272" s="51" t="n">
        <f aca="false">IF(E272&gt;0,AF272/E272,0)</f>
        <v>0</v>
      </c>
      <c r="K272" s="51" t="n">
        <f aca="false">IF(G272&gt;0,AG272/G272,0)</f>
        <v>0</v>
      </c>
      <c r="L272" s="75" t="n">
        <f aca="false">H272/Settings!$B$16</f>
        <v>0.000619343345764301</v>
      </c>
      <c r="M272" s="76" t="n">
        <f aca="false">H272/Settings!$B$20</f>
        <v>2.40582150636294E-005</v>
      </c>
      <c r="N272" s="77" t="n">
        <f aca="false">E272*Settings!$B$3</f>
        <v>0</v>
      </c>
      <c r="O272" s="77" t="n">
        <f aca="false">IF(E272&gt;0,(AF272-N272)/SQRT(E272*Settings!$B$3*(1-Settings!$B$3)),0)</f>
        <v>0</v>
      </c>
      <c r="P272" s="77" t="n">
        <f aca="false">MAX(0,AF272-N272)</f>
        <v>0</v>
      </c>
      <c r="Q272" s="51" t="n">
        <f aca="false">IF(E272&gt;=Settings!$B$4,(AF272+Settings!$B$7*Settings!$B$3)/(E272+Settings!$B$7),Settings!$B$3)</f>
        <v>0.0748599558648786</v>
      </c>
      <c r="R272" s="78" t="n">
        <f aca="false">PERCENTRANK($H$2:$H$1780,H272,6)</f>
        <v>0.868391</v>
      </c>
      <c r="S272" s="78" t="n">
        <f aca="false">PERCENTRANK($Q$2:$Q$1780,Q272,6)</f>
        <v>0.0646794</v>
      </c>
      <c r="T272" s="78" t="n">
        <f aca="false">PERCENTRANK($F$2:$F$1780,F272,6)</f>
        <v>0.799775</v>
      </c>
      <c r="U272" s="79" t="n">
        <f aca="false">IF(F272&gt;0,ROUND((Settings!$B$8*T272+Settings!$B$9*R272+Settings!$B$10*S272)/SUM(Settings!$B$8:$B$10),10),0)</f>
        <v>0.5776151333</v>
      </c>
      <c r="V272" s="71" t="n">
        <f aca="false">IF(U272&gt;0,RANK(U272,$U$2:$U$1780)+COUNTIF($U$2:U272,U272)-1,"")</f>
        <v>272</v>
      </c>
      <c r="W272" s="71" t="str">
        <f aca="false">IF(V272="","",IF(V272&lt;=Settings!$B$11,"1 - Fix first",IF(V272&lt;=Settings!$B$12,"2 - Review","3 - Monitor")))</f>
        <v>3 - Monitor</v>
      </c>
      <c r="X272" s="71" t="str">
        <f aca="false">IF(AND(E272&gt;=Settings!$B$4,AF272&gt;=Settings!$B$5,O272&gt;=Settings!$B$6),"HIGH RATE","")</f>
        <v/>
      </c>
      <c r="Y272" s="71" t="n">
        <f aca="false">IF(F272&gt;0,RANK(F272,$F$2:$F$1780)+COUNTIF($F$2:F272,F272)-1,"")</f>
        <v>290</v>
      </c>
      <c r="Z272" s="71" t="n">
        <f aca="false">IF(H272&gt;0,RANK(H272,$H$2:$H$1780)+COUNTIF($H$2:H272,H272)-1,"")</f>
        <v>235</v>
      </c>
      <c r="AA272" s="71" t="str">
        <f aca="false">IF(AC272="","",RANK(AC272,$AC$2:$AC$1780)+COUNTIF($AC$2:AC272,AC272)-1)</f>
        <v/>
      </c>
      <c r="AB272" s="71" t="str">
        <f aca="false">IF(AD272="","",RANK(AD272,$AD$2:$AD$1780)+COUNTIF($AD$2:AD272,AD272)-1)</f>
        <v/>
      </c>
      <c r="AC272" s="71" t="str">
        <f aca="false">IF(AND(AF272&gt;0,E272&gt;=Settings!$B$4),ROUND(J272,10),"")</f>
        <v/>
      </c>
      <c r="AD272" s="71" t="str">
        <f aca="false">IF(X272="HIGH RATE",ROUND(O272,10),"")</f>
        <v/>
      </c>
      <c r="AE272" s="71" t="s">
        <v>60</v>
      </c>
      <c r="AF272" s="73" t="n">
        <f aca="false">SUMIFS(Detail!$L$2:$L$9168,Detail!$C$2:$C$9168,$A272)</f>
        <v>0</v>
      </c>
      <c r="AG272" s="74" t="n">
        <f aca="false">SUMIFS(Detail!$N$2:$N$9168,Detail!$C$2:$C$9168,$A272)</f>
        <v>0</v>
      </c>
    </row>
    <row r="273" customFormat="false" ht="15" hidden="false" customHeight="false" outlineLevel="0" collapsed="false">
      <c r="A273" s="71" t="s">
        <v>2376</v>
      </c>
      <c r="B273" s="71" t="s">
        <v>2727</v>
      </c>
      <c r="C273" s="71" t="s">
        <v>232</v>
      </c>
      <c r="D273" s="71" t="str">
        <f aca="false">IFERROR(INDEX('Brand Map'!$B$4:$B$125,MATCH(C273,'Brand Map'!$A$4:$A$125,0)),"Other")</f>
        <v>GF</v>
      </c>
      <c r="E273" s="73" t="n">
        <f aca="false">SUMIFS(Detail!$K$2:$K$9168,Detail!$C$2:$C$9168,$A273)</f>
        <v>8</v>
      </c>
      <c r="F273" s="73" t="n">
        <f aca="false">SUMIFS(Detail!$E$2:$E$9168,Detail!$C$2:$C$9168,$A273)</f>
        <v>3</v>
      </c>
      <c r="G273" s="74" t="n">
        <f aca="false">SUMIFS(Detail!$M$2:$M$9168,Detail!$C$2:$C$9168,$A273)</f>
        <v>504.16</v>
      </c>
      <c r="H273" s="74" t="n">
        <f aca="false">SUMIFS(Detail!$D$2:$D$9168,Detail!$C$2:$C$9168,$A273)</f>
        <v>189.87</v>
      </c>
      <c r="I273" s="74" t="n">
        <v>450.84</v>
      </c>
      <c r="J273" s="51" t="n">
        <f aca="false">IF(E273&gt;0,AF273/E273,0)</f>
        <v>0.375</v>
      </c>
      <c r="K273" s="51" t="n">
        <f aca="false">IF(G273&gt;0,AG273/G273,0)</f>
        <v>0.376606632814979</v>
      </c>
      <c r="L273" s="75" t="n">
        <f aca="false">H273/Settings!$B$16</f>
        <v>0.000379460216393249</v>
      </c>
      <c r="M273" s="76" t="n">
        <f aca="false">H273/Settings!$B$20</f>
        <v>1.47400235370484E-005</v>
      </c>
      <c r="N273" s="77" t="n">
        <f aca="false">E273*Settings!$B$3</f>
        <v>0.598879646919029</v>
      </c>
      <c r="O273" s="77" t="n">
        <f aca="false">IF(E273&gt;0,(AF273-N273)/SQRT(E273*Settings!$B$3*(1-Settings!$B$3)),0)</f>
        <v>3.22582209629838</v>
      </c>
      <c r="P273" s="77" t="n">
        <f aca="false">MAX(0,AF273-N273)</f>
        <v>2.40112035308097</v>
      </c>
      <c r="Q273" s="51" t="n">
        <f aca="false">IF(E273&gt;=Settings!$B$4,(AF273+Settings!$B$7*Settings!$B$3)/(E273+Settings!$B$7),Settings!$B$3)</f>
        <v>0.0748599558648786</v>
      </c>
      <c r="R273" s="78" t="n">
        <f aca="false">PERCENTRANK($H$2:$H$1780,H273,6)</f>
        <v>0.825647</v>
      </c>
      <c r="S273" s="78" t="n">
        <f aca="false">PERCENTRANK($Q$2:$Q$1780,Q273,6)</f>
        <v>0.0646794</v>
      </c>
      <c r="T273" s="78" t="n">
        <f aca="false">PERCENTRANK($F$2:$F$1780,F273,6)</f>
        <v>0.84252</v>
      </c>
      <c r="U273" s="79" t="n">
        <f aca="false">IF(F273&gt;0,ROUND((Settings!$B$8*T273+Settings!$B$9*R273+Settings!$B$10*S273)/SUM(Settings!$B$8:$B$10),10),0)</f>
        <v>0.5776154667</v>
      </c>
      <c r="V273" s="71" t="n">
        <f aca="false">IF(U273&gt;0,RANK(U273,$U$2:$U$1780)+COUNTIF($U$2:U273,U273)-1,"")</f>
        <v>271</v>
      </c>
      <c r="W273" s="71" t="str">
        <f aca="false">IF(V273="","",IF(V273&lt;=Settings!$B$11,"1 - Fix first",IF(V273&lt;=Settings!$B$12,"2 - Review","3 - Monitor")))</f>
        <v>3 - Monitor</v>
      </c>
      <c r="X273" s="71" t="str">
        <f aca="false">IF(AND(E273&gt;=Settings!$B$4,AF273&gt;=Settings!$B$5,O273&gt;=Settings!$B$6),"HIGH RATE","")</f>
        <v/>
      </c>
      <c r="Y273" s="71" t="n">
        <f aca="false">IF(F273&gt;0,RANK(F273,$F$2:$F$1780)+COUNTIF($F$2:F273,F273)-1,"")</f>
        <v>267</v>
      </c>
      <c r="Z273" s="71" t="n">
        <f aca="false">IF(H273&gt;0,RANK(H273,$H$2:$H$1780)+COUNTIF($H$2:H273,H273)-1,"")</f>
        <v>311</v>
      </c>
      <c r="AA273" s="71" t="str">
        <f aca="false">IF(AC273="","",RANK(AC273,$AC$2:$AC$1780)+COUNTIF($AC$2:AC273,AC273)-1)</f>
        <v/>
      </c>
      <c r="AB273" s="71" t="str">
        <f aca="false">IF(AD273="","",RANK(AD273,$AD$2:$AD$1780)+COUNTIF($AD$2:AD273,AD273)-1)</f>
        <v/>
      </c>
      <c r="AC273" s="71" t="str">
        <f aca="false">IF(AND(AF273&gt;0,E273&gt;=Settings!$B$4),ROUND(J273,10),"")</f>
        <v/>
      </c>
      <c r="AD273" s="71" t="str">
        <f aca="false">IF(X273="HIGH RATE",ROUND(O273,10),"")</f>
        <v/>
      </c>
      <c r="AE273" s="71" t="s">
        <v>59</v>
      </c>
      <c r="AF273" s="73" t="n">
        <f aca="false">SUMIFS(Detail!$L$2:$L$9168,Detail!$C$2:$C$9168,$A273)</f>
        <v>3</v>
      </c>
      <c r="AG273" s="74" t="n">
        <f aca="false">SUMIFS(Detail!$N$2:$N$9168,Detail!$C$2:$C$9168,$A273)</f>
        <v>189.87</v>
      </c>
    </row>
    <row r="274" customFormat="false" ht="15" hidden="false" customHeight="false" outlineLevel="0" collapsed="false">
      <c r="A274" s="71" t="s">
        <v>1263</v>
      </c>
      <c r="B274" s="71" t="s">
        <v>2728</v>
      </c>
      <c r="C274" s="71" t="s">
        <v>213</v>
      </c>
      <c r="D274" s="71" t="str">
        <f aca="false">IFERROR(INDEX('Brand Map'!$B$4:$B$125,MATCH(C274,'Brand Map'!$A$4:$A$125,0)),"Other")</f>
        <v>AU</v>
      </c>
      <c r="E274" s="73" t="n">
        <f aca="false">SUMIFS(Detail!$K$2:$K$9168,Detail!$C$2:$C$9168,$A274)</f>
        <v>30</v>
      </c>
      <c r="F274" s="73" t="n">
        <f aca="false">SUMIFS(Detail!$E$2:$E$9168,Detail!$C$2:$C$9168,$A274)</f>
        <v>3</v>
      </c>
      <c r="G274" s="74" t="n">
        <f aca="false">SUMIFS(Detail!$M$2:$M$9168,Detail!$C$2:$C$9168,$A274)</f>
        <v>2953.1</v>
      </c>
      <c r="H274" s="74" t="n">
        <f aca="false">SUMIFS(Detail!$D$2:$D$9168,Detail!$C$2:$C$9168,$A274)</f>
        <v>370.33</v>
      </c>
      <c r="I274" s="74" t="n">
        <v>7975.26</v>
      </c>
      <c r="J274" s="51" t="n">
        <f aca="false">IF(E274&gt;0,AF274/E274,0)</f>
        <v>0</v>
      </c>
      <c r="K274" s="51" t="n">
        <f aca="false">IF(G274&gt;0,AG274/G274,0)</f>
        <v>0</v>
      </c>
      <c r="L274" s="75" t="n">
        <f aca="false">H274/Settings!$B$16</f>
        <v>0.000740114298925117</v>
      </c>
      <c r="M274" s="76" t="n">
        <f aca="false">H274/Settings!$B$20</f>
        <v>2.87495281849431E-005</v>
      </c>
      <c r="N274" s="77" t="n">
        <f aca="false">E274*Settings!$B$3</f>
        <v>2.24579867594636</v>
      </c>
      <c r="O274" s="77" t="n">
        <f aca="false">IF(E274&gt;0,(AF274-N274)/SQRT(E274*Settings!$B$3*(1-Settings!$B$3)),0)</f>
        <v>-1.55805100551292</v>
      </c>
      <c r="P274" s="77" t="n">
        <f aca="false">MAX(0,AF274-N274)</f>
        <v>0</v>
      </c>
      <c r="Q274" s="51" t="n">
        <f aca="false">IF(E274&gt;=Settings!$B$4,(AF274+Settings!$B$7*Settings!$B$3)/(E274+Settings!$B$7),Settings!$B$3)</f>
        <v>0.0374299779324393</v>
      </c>
      <c r="R274" s="78" t="n">
        <f aca="false">PERCENTRANK($H$2:$H$1780,H274,6)</f>
        <v>0.883015</v>
      </c>
      <c r="S274" s="78" t="n">
        <f aca="false">PERCENTRANK($Q$2:$Q$1780,Q274,6)</f>
        <v>0.00618673</v>
      </c>
      <c r="T274" s="78" t="n">
        <f aca="false">PERCENTRANK($F$2:$F$1780,F274,6)</f>
        <v>0.84252</v>
      </c>
      <c r="U274" s="79" t="n">
        <f aca="false">IF(F274&gt;0,ROUND((Settings!$B$8*T274+Settings!$B$9*R274+Settings!$B$10*S274)/SUM(Settings!$B$8:$B$10),10),0)</f>
        <v>0.5772405767</v>
      </c>
      <c r="V274" s="71" t="n">
        <f aca="false">IF(U274&gt;0,RANK(U274,$U$2:$U$1780)+COUNTIF($U$2:U274,U274)-1,"")</f>
        <v>273</v>
      </c>
      <c r="W274" s="71" t="str">
        <f aca="false">IF(V274="","",IF(V274&lt;=Settings!$B$11,"1 - Fix first",IF(V274&lt;=Settings!$B$12,"2 - Review","3 - Monitor")))</f>
        <v>3 - Monitor</v>
      </c>
      <c r="X274" s="71" t="str">
        <f aca="false">IF(AND(E274&gt;=Settings!$B$4,AF274&gt;=Settings!$B$5,O274&gt;=Settings!$B$6),"HIGH RATE","")</f>
        <v/>
      </c>
      <c r="Y274" s="71" t="n">
        <f aca="false">IF(F274&gt;0,RANK(F274,$F$2:$F$1780)+COUNTIF($F$2:F274,F274)-1,"")</f>
        <v>268</v>
      </c>
      <c r="Z274" s="71" t="n">
        <f aca="false">IF(H274&gt;0,RANK(H274,$H$2:$H$1780)+COUNTIF($H$2:H274,H274)-1,"")</f>
        <v>209</v>
      </c>
      <c r="AA274" s="71" t="str">
        <f aca="false">IF(AC274="","",RANK(AC274,$AC$2:$AC$1780)+COUNTIF($AC$2:AC274,AC274)-1)</f>
        <v/>
      </c>
      <c r="AB274" s="71" t="str">
        <f aca="false">IF(AD274="","",RANK(AD274,$AD$2:$AD$1780)+COUNTIF($AD$2:AD274,AD274)-1)</f>
        <v/>
      </c>
      <c r="AC274" s="71" t="str">
        <f aca="false">IF(AND(AF274&gt;0,E274&gt;=Settings!$B$4),ROUND(J274,10),"")</f>
        <v/>
      </c>
      <c r="AD274" s="71" t="str">
        <f aca="false">IF(X274="HIGH RATE",ROUND(O274,10),"")</f>
        <v/>
      </c>
      <c r="AE274" s="71" t="s">
        <v>59</v>
      </c>
      <c r="AF274" s="73" t="n">
        <f aca="false">SUMIFS(Detail!$L$2:$L$9168,Detail!$C$2:$C$9168,$A274)</f>
        <v>0</v>
      </c>
      <c r="AG274" s="74" t="n">
        <f aca="false">SUMIFS(Detail!$N$2:$N$9168,Detail!$C$2:$C$9168,$A274)</f>
        <v>0</v>
      </c>
    </row>
    <row r="275" customFormat="false" ht="15" hidden="false" customHeight="false" outlineLevel="0" collapsed="false">
      <c r="A275" s="71" t="s">
        <v>1487</v>
      </c>
      <c r="B275" s="71" t="s">
        <v>2729</v>
      </c>
      <c r="C275" s="71" t="s">
        <v>213</v>
      </c>
      <c r="D275" s="71" t="str">
        <f aca="false">IFERROR(INDEX('Brand Map'!$B$4:$B$125,MATCH(C275,'Brand Map'!$A$4:$A$125,0)),"Other")</f>
        <v>AU</v>
      </c>
      <c r="E275" s="73" t="n">
        <f aca="false">SUMIFS(Detail!$K$2:$K$9168,Detail!$C$2:$C$9168,$A275)</f>
        <v>8</v>
      </c>
      <c r="F275" s="73" t="n">
        <f aca="false">SUMIFS(Detail!$E$2:$E$9168,Detail!$C$2:$C$9168,$A275)</f>
        <v>2</v>
      </c>
      <c r="G275" s="74" t="n">
        <f aca="false">SUMIFS(Detail!$M$2:$M$9168,Detail!$C$2:$C$9168,$A275)</f>
        <v>1326.93</v>
      </c>
      <c r="H275" s="74" t="n">
        <f aca="false">SUMIFS(Detail!$D$2:$D$9168,Detail!$C$2:$C$9168,$A275)</f>
        <v>308.1</v>
      </c>
      <c r="I275" s="74" t="n">
        <v>3373.9</v>
      </c>
      <c r="J275" s="51" t="n">
        <f aca="false">IF(E275&gt;0,AF275/E275,0)</f>
        <v>0.25</v>
      </c>
      <c r="K275" s="51" t="n">
        <f aca="false">IF(G275&gt;0,AG275/G275,0)</f>
        <v>0.232190092921254</v>
      </c>
      <c r="L275" s="75" t="n">
        <f aca="false">H275/Settings!$B$16</f>
        <v>0.000615745998160636</v>
      </c>
      <c r="M275" s="76" t="n">
        <f aca="false">H275/Settings!$B$20</f>
        <v>2.39184771252153E-005</v>
      </c>
      <c r="N275" s="77" t="n">
        <f aca="false">E275*Settings!$B$3</f>
        <v>0.598879646919029</v>
      </c>
      <c r="O275" s="77" t="n">
        <f aca="false">IF(E275&gt;0,(AF275-N275)/SQRT(E275*Settings!$B$3*(1-Settings!$B$3)),0)</f>
        <v>1.882356704337</v>
      </c>
      <c r="P275" s="77" t="n">
        <f aca="false">MAX(0,AF275-N275)</f>
        <v>1.40112035308097</v>
      </c>
      <c r="Q275" s="51" t="n">
        <f aca="false">IF(E275&gt;=Settings!$B$4,(AF275+Settings!$B$7*Settings!$B$3)/(E275+Settings!$B$7),Settings!$B$3)</f>
        <v>0.0748599558648786</v>
      </c>
      <c r="R275" s="78" t="n">
        <f aca="false">PERCENTRANK($H$2:$H$1780,H275,6)</f>
        <v>0.867267</v>
      </c>
      <c r="S275" s="78" t="n">
        <f aca="false">PERCENTRANK($Q$2:$Q$1780,Q275,6)</f>
        <v>0.0646794</v>
      </c>
      <c r="T275" s="78" t="n">
        <f aca="false">PERCENTRANK($F$2:$F$1780,F275,6)</f>
        <v>0.799775</v>
      </c>
      <c r="U275" s="79" t="n">
        <f aca="false">IF(F275&gt;0,ROUND((Settings!$B$8*T275+Settings!$B$9*R275+Settings!$B$10*S275)/SUM(Settings!$B$8:$B$10),10),0)</f>
        <v>0.5772404667</v>
      </c>
      <c r="V275" s="71" t="n">
        <f aca="false">IF(U275&gt;0,RANK(U275,$U$2:$U$1780)+COUNTIF($U$2:U275,U275)-1,"")</f>
        <v>274</v>
      </c>
      <c r="W275" s="71" t="str">
        <f aca="false">IF(V275="","",IF(V275&lt;=Settings!$B$11,"1 - Fix first",IF(V275&lt;=Settings!$B$12,"2 - Review","3 - Monitor")))</f>
        <v>3 - Monitor</v>
      </c>
      <c r="X275" s="71" t="str">
        <f aca="false">IF(AND(E275&gt;=Settings!$B$4,AF275&gt;=Settings!$B$5,O275&gt;=Settings!$B$6),"HIGH RATE","")</f>
        <v/>
      </c>
      <c r="Y275" s="71" t="n">
        <f aca="false">IF(F275&gt;0,RANK(F275,$F$2:$F$1780)+COUNTIF($F$2:F275,F275)-1,"")</f>
        <v>291</v>
      </c>
      <c r="Z275" s="71" t="n">
        <f aca="false">IF(H275&gt;0,RANK(H275,$H$2:$H$1780)+COUNTIF($H$2:H275,H275)-1,"")</f>
        <v>237</v>
      </c>
      <c r="AA275" s="71" t="str">
        <f aca="false">IF(AC275="","",RANK(AC275,$AC$2:$AC$1780)+COUNTIF($AC$2:AC275,AC275)-1)</f>
        <v/>
      </c>
      <c r="AB275" s="71" t="str">
        <f aca="false">IF(AD275="","",RANK(AD275,$AD$2:$AD$1780)+COUNTIF($AD$2:AD275,AD275)-1)</f>
        <v/>
      </c>
      <c r="AC275" s="71" t="str">
        <f aca="false">IF(AND(AF275&gt;0,E275&gt;=Settings!$B$4),ROUND(J275,10),"")</f>
        <v/>
      </c>
      <c r="AD275" s="71" t="str">
        <f aca="false">IF(X275="HIGH RATE",ROUND(O275,10),"")</f>
        <v/>
      </c>
      <c r="AE275" s="71" t="s">
        <v>59</v>
      </c>
      <c r="AF275" s="73" t="n">
        <f aca="false">SUMIFS(Detail!$L$2:$L$9168,Detail!$C$2:$C$9168,$A275)</f>
        <v>2</v>
      </c>
      <c r="AG275" s="74" t="n">
        <f aca="false">SUMIFS(Detail!$N$2:$N$9168,Detail!$C$2:$C$9168,$A275)</f>
        <v>308.1</v>
      </c>
    </row>
    <row r="276" customFormat="false" ht="15" hidden="false" customHeight="false" outlineLevel="0" collapsed="false">
      <c r="A276" s="71" t="s">
        <v>1780</v>
      </c>
      <c r="B276" s="71" t="s">
        <v>2730</v>
      </c>
      <c r="C276" s="71" t="s">
        <v>313</v>
      </c>
      <c r="D276" s="71" t="str">
        <f aca="false">IFERROR(INDEX('Brand Map'!$B$4:$B$125,MATCH(C276,'Brand Map'!$A$4:$A$125,0)),"Other")</f>
        <v>GWC</v>
      </c>
      <c r="E276" s="73" t="n">
        <f aca="false">SUMIFS(Detail!$K$2:$K$9168,Detail!$C$2:$C$9168,$A276)</f>
        <v>1</v>
      </c>
      <c r="F276" s="73" t="n">
        <f aca="false">SUMIFS(Detail!$E$2:$E$9168,Detail!$C$2:$C$9168,$A276)</f>
        <v>2</v>
      </c>
      <c r="G276" s="74" t="n">
        <f aca="false">SUMIFS(Detail!$M$2:$M$9168,Detail!$C$2:$C$9168,$A276)</f>
        <v>163.58</v>
      </c>
      <c r="H276" s="74" t="n">
        <f aca="false">SUMIFS(Detail!$D$2:$D$9168,Detail!$C$2:$C$9168,$A276)</f>
        <v>307.55</v>
      </c>
      <c r="I276" s="74" t="n">
        <v>1854.3</v>
      </c>
      <c r="J276" s="51" t="n">
        <f aca="false">IF(E276&gt;0,AF276/E276,0)</f>
        <v>0</v>
      </c>
      <c r="K276" s="51" t="n">
        <f aca="false">IF(G276&gt;0,AG276/G276,0)</f>
        <v>0</v>
      </c>
      <c r="L276" s="75" t="n">
        <f aca="false">H276/Settings!$B$16</f>
        <v>0.000614646808615072</v>
      </c>
      <c r="M276" s="76" t="n">
        <f aca="false">H276/Settings!$B$20</f>
        <v>2.3875779421811E-005</v>
      </c>
      <c r="N276" s="77" t="n">
        <f aca="false">E276*Settings!$B$3</f>
        <v>0.0748599558648786</v>
      </c>
      <c r="O276" s="77" t="n">
        <f aca="false">IF(E276&gt;0,(AF276-N276)/SQRT(E276*Settings!$B$3*(1-Settings!$B$3)),0)</f>
        <v>-0.28445989382101</v>
      </c>
      <c r="P276" s="77" t="n">
        <f aca="false">MAX(0,AF276-N276)</f>
        <v>0</v>
      </c>
      <c r="Q276" s="51" t="n">
        <f aca="false">IF(E276&gt;=Settings!$B$4,(AF276+Settings!$B$7*Settings!$B$3)/(E276+Settings!$B$7),Settings!$B$3)</f>
        <v>0.0748599558648786</v>
      </c>
      <c r="R276" s="78" t="n">
        <f aca="false">PERCENTRANK($H$2:$H$1780,H276,6)</f>
        <v>0.866704</v>
      </c>
      <c r="S276" s="78" t="n">
        <f aca="false">PERCENTRANK($Q$2:$Q$1780,Q276,6)</f>
        <v>0.0646794</v>
      </c>
      <c r="T276" s="78" t="n">
        <f aca="false">PERCENTRANK($F$2:$F$1780,F276,6)</f>
        <v>0.799775</v>
      </c>
      <c r="U276" s="79" t="n">
        <f aca="false">IF(F276&gt;0,ROUND((Settings!$B$8*T276+Settings!$B$9*R276+Settings!$B$10*S276)/SUM(Settings!$B$8:$B$10),10),0)</f>
        <v>0.5770528</v>
      </c>
      <c r="V276" s="71" t="n">
        <f aca="false">IF(U276&gt;0,RANK(U276,$U$2:$U$1780)+COUNTIF($U$2:U276,U276)-1,"")</f>
        <v>275</v>
      </c>
      <c r="W276" s="71" t="str">
        <f aca="false">IF(V276="","",IF(V276&lt;=Settings!$B$11,"1 - Fix first",IF(V276&lt;=Settings!$B$12,"2 - Review","3 - Monitor")))</f>
        <v>3 - Monitor</v>
      </c>
      <c r="X276" s="71" t="str">
        <f aca="false">IF(AND(E276&gt;=Settings!$B$4,AF276&gt;=Settings!$B$5,O276&gt;=Settings!$B$6),"HIGH RATE","")</f>
        <v/>
      </c>
      <c r="Y276" s="71" t="n">
        <f aca="false">IF(F276&gt;0,RANK(F276,$F$2:$F$1780)+COUNTIF($F$2:F276,F276)-1,"")</f>
        <v>292</v>
      </c>
      <c r="Z276" s="71" t="n">
        <f aca="false">IF(H276&gt;0,RANK(H276,$H$2:$H$1780)+COUNTIF($H$2:H276,H276)-1,"")</f>
        <v>238</v>
      </c>
      <c r="AA276" s="71" t="str">
        <f aca="false">IF(AC276="","",RANK(AC276,$AC$2:$AC$1780)+COUNTIF($AC$2:AC276,AC276)-1)</f>
        <v/>
      </c>
      <c r="AB276" s="71" t="str">
        <f aca="false">IF(AD276="","",RANK(AD276,$AD$2:$AD$1780)+COUNTIF($AD$2:AD276,AD276)-1)</f>
        <v/>
      </c>
      <c r="AC276" s="71" t="str">
        <f aca="false">IF(AND(AF276&gt;0,E276&gt;=Settings!$B$4),ROUND(J276,10),"")</f>
        <v/>
      </c>
      <c r="AD276" s="71" t="str">
        <f aca="false">IF(X276="HIGH RATE",ROUND(O276,10),"")</f>
        <v/>
      </c>
      <c r="AE276" s="71" t="s">
        <v>60</v>
      </c>
      <c r="AF276" s="73" t="n">
        <f aca="false">SUMIFS(Detail!$L$2:$L$9168,Detail!$C$2:$C$9168,$A276)</f>
        <v>0</v>
      </c>
      <c r="AG276" s="74" t="n">
        <f aca="false">SUMIFS(Detail!$N$2:$N$9168,Detail!$C$2:$C$9168,$A276)</f>
        <v>0</v>
      </c>
    </row>
    <row r="277" customFormat="false" ht="15" hidden="false" customHeight="false" outlineLevel="0" collapsed="false">
      <c r="A277" s="71" t="s">
        <v>2412</v>
      </c>
      <c r="B277" s="71" t="s">
        <v>2731</v>
      </c>
      <c r="C277" s="71" t="s">
        <v>271</v>
      </c>
      <c r="D277" s="71" t="str">
        <f aca="false">IFERROR(INDEX('Brand Map'!$B$4:$B$125,MATCH(C277,'Brand Map'!$A$4:$A$125,0)),"Other")</f>
        <v>LF</v>
      </c>
      <c r="E277" s="73" t="n">
        <f aca="false">SUMIFS(Detail!$K$2:$K$9168,Detail!$C$2:$C$9168,$A277)</f>
        <v>9</v>
      </c>
      <c r="F277" s="73" t="n">
        <f aca="false">SUMIFS(Detail!$E$2:$E$9168,Detail!$C$2:$C$9168,$A277)</f>
        <v>2</v>
      </c>
      <c r="G277" s="74" t="n">
        <f aca="false">SUMIFS(Detail!$M$2:$M$9168,Detail!$C$2:$C$9168,$A277)</f>
        <v>1499.54</v>
      </c>
      <c r="H277" s="74" t="n">
        <f aca="false">SUMIFS(Detail!$D$2:$D$9168,Detail!$C$2:$C$9168,$A277)</f>
        <v>302.65</v>
      </c>
      <c r="I277" s="74" t="n">
        <v>1735.45</v>
      </c>
      <c r="J277" s="51" t="n">
        <f aca="false">IF(E277&gt;0,AF277/E277,0)</f>
        <v>0.111111111111111</v>
      </c>
      <c r="K277" s="51" t="n">
        <f aca="false">IF(G277&gt;0,AG277/G277,0)</f>
        <v>0.0927351054323326</v>
      </c>
      <c r="L277" s="75" t="n">
        <f aca="false">H277/Settings!$B$16</f>
        <v>0.000604854029027318</v>
      </c>
      <c r="M277" s="76" t="n">
        <f aca="false">H277/Settings!$B$20</f>
        <v>2.34953817005726E-005</v>
      </c>
      <c r="N277" s="77" t="n">
        <f aca="false">E277*Settings!$B$3</f>
        <v>0.673739602783908</v>
      </c>
      <c r="O277" s="77" t="n">
        <f aca="false">IF(E277&gt;0,(AF277-N277)/SQRT(E277*Settings!$B$3*(1-Settings!$B$3)),0)</f>
        <v>0.41325163713075</v>
      </c>
      <c r="P277" s="77" t="n">
        <f aca="false">MAX(0,AF277-N277)</f>
        <v>0.326260397216092</v>
      </c>
      <c r="Q277" s="51" t="n">
        <f aca="false">IF(E277&gt;=Settings!$B$4,(AF277+Settings!$B$7*Settings!$B$3)/(E277+Settings!$B$7),Settings!$B$3)</f>
        <v>0.0748599558648786</v>
      </c>
      <c r="R277" s="78" t="n">
        <f aca="false">PERCENTRANK($H$2:$H$1780,H277,6)</f>
        <v>0.865579</v>
      </c>
      <c r="S277" s="78" t="n">
        <f aca="false">PERCENTRANK($Q$2:$Q$1780,Q277,6)</f>
        <v>0.0646794</v>
      </c>
      <c r="T277" s="78" t="n">
        <f aca="false">PERCENTRANK($F$2:$F$1780,F277,6)</f>
        <v>0.799775</v>
      </c>
      <c r="U277" s="79" t="n">
        <f aca="false">IF(F277&gt;0,ROUND((Settings!$B$8*T277+Settings!$B$9*R277+Settings!$B$10*S277)/SUM(Settings!$B$8:$B$10),10),0)</f>
        <v>0.5766778</v>
      </c>
      <c r="V277" s="71" t="n">
        <f aca="false">IF(U277&gt;0,RANK(U277,$U$2:$U$1780)+COUNTIF($U$2:U277,U277)-1,"")</f>
        <v>276</v>
      </c>
      <c r="W277" s="71" t="str">
        <f aca="false">IF(V277="","",IF(V277&lt;=Settings!$B$11,"1 - Fix first",IF(V277&lt;=Settings!$B$12,"2 - Review","3 - Monitor")))</f>
        <v>3 - Monitor</v>
      </c>
      <c r="X277" s="71" t="str">
        <f aca="false">IF(AND(E277&gt;=Settings!$B$4,AF277&gt;=Settings!$B$5,O277&gt;=Settings!$B$6),"HIGH RATE","")</f>
        <v/>
      </c>
      <c r="Y277" s="71" t="n">
        <f aca="false">IF(F277&gt;0,RANK(F277,$F$2:$F$1780)+COUNTIF($F$2:F277,F277)-1,"")</f>
        <v>293</v>
      </c>
      <c r="Z277" s="71" t="n">
        <f aca="false">IF(H277&gt;0,RANK(H277,$H$2:$H$1780)+COUNTIF($H$2:H277,H277)-1,"")</f>
        <v>240</v>
      </c>
      <c r="AA277" s="71" t="str">
        <f aca="false">IF(AC277="","",RANK(AC277,$AC$2:$AC$1780)+COUNTIF($AC$2:AC277,AC277)-1)</f>
        <v/>
      </c>
      <c r="AB277" s="71" t="str">
        <f aca="false">IF(AD277="","",RANK(AD277,$AD$2:$AD$1780)+COUNTIF($AD$2:AD277,AD277)-1)</f>
        <v/>
      </c>
      <c r="AC277" s="71" t="str">
        <f aca="false">IF(AND(AF277&gt;0,E277&gt;=Settings!$B$4),ROUND(J277,10),"")</f>
        <v/>
      </c>
      <c r="AD277" s="71" t="str">
        <f aca="false">IF(X277="HIGH RATE",ROUND(O277,10),"")</f>
        <v/>
      </c>
      <c r="AE277" s="71" t="s">
        <v>59</v>
      </c>
      <c r="AF277" s="73" t="n">
        <f aca="false">SUMIFS(Detail!$L$2:$L$9168,Detail!$C$2:$C$9168,$A277)</f>
        <v>1</v>
      </c>
      <c r="AG277" s="74" t="n">
        <f aca="false">SUMIFS(Detail!$N$2:$N$9168,Detail!$C$2:$C$9168,$A277)</f>
        <v>139.06</v>
      </c>
    </row>
    <row r="278" customFormat="false" ht="15" hidden="false" customHeight="false" outlineLevel="0" collapsed="false">
      <c r="A278" s="71" t="s">
        <v>787</v>
      </c>
      <c r="B278" s="71" t="s">
        <v>788</v>
      </c>
      <c r="C278" s="71" t="s">
        <v>786</v>
      </c>
      <c r="D278" s="71" t="str">
        <f aca="false">IFERROR(INDEX('Brand Map'!$B$4:$B$125,MATCH(C278,'Brand Map'!$A$4:$A$125,0)),"Other")</f>
        <v>Other (small prefixes)</v>
      </c>
      <c r="E278" s="73" t="n">
        <f aca="false">SUMIFS(Detail!$K$2:$K$9168,Detail!$C$2:$C$9168,$A278)</f>
        <v>0</v>
      </c>
      <c r="F278" s="73" t="n">
        <f aca="false">SUMIFS(Detail!$E$2:$E$9168,Detail!$C$2:$C$9168,$A278)</f>
        <v>15</v>
      </c>
      <c r="G278" s="74" t="n">
        <f aca="false">SUMIFS(Detail!$M$2:$M$9168,Detail!$C$2:$C$9168,$A278)</f>
        <v>0</v>
      </c>
      <c r="H278" s="74" t="n">
        <f aca="false">SUMIFS(Detail!$D$2:$D$9168,Detail!$C$2:$C$9168,$A278)</f>
        <v>70.55</v>
      </c>
      <c r="I278" s="74" t="n">
        <v>1958.38</v>
      </c>
      <c r="J278" s="51" t="n">
        <f aca="false">IF(E278&gt;0,AF278/E278,0)</f>
        <v>0</v>
      </c>
      <c r="K278" s="51" t="n">
        <f aca="false">IF(G278&gt;0,AG278/G278,0)</f>
        <v>0</v>
      </c>
      <c r="L278" s="75" t="n">
        <f aca="false">H278/Settings!$B$16</f>
        <v>0.000140996040799198</v>
      </c>
      <c r="M278" s="76" t="n">
        <f aca="false">H278/Settings!$B$20</f>
        <v>5.47695086395306E-006</v>
      </c>
      <c r="N278" s="77" t="n">
        <f aca="false">E278*Settings!$B$3</f>
        <v>0</v>
      </c>
      <c r="O278" s="77" t="n">
        <f aca="false">IF(E278&gt;0,(AF278-N278)/SQRT(E278*Settings!$B$3*(1-Settings!$B$3)),0)</f>
        <v>0</v>
      </c>
      <c r="P278" s="77" t="n">
        <f aca="false">MAX(0,AF278-N278)</f>
        <v>0</v>
      </c>
      <c r="Q278" s="51" t="n">
        <f aca="false">IF(E278&gt;=Settings!$B$4,(AF278+Settings!$B$7*Settings!$B$3)/(E278+Settings!$B$7),Settings!$B$3)</f>
        <v>0.0748599558648786</v>
      </c>
      <c r="R278" s="78" t="n">
        <f aca="false">PERCENTRANK($H$2:$H$1780,H278,6)</f>
        <v>0.72216</v>
      </c>
      <c r="S278" s="78" t="n">
        <f aca="false">PERCENTRANK($Q$2:$Q$1780,Q278,6)</f>
        <v>0.0646794</v>
      </c>
      <c r="T278" s="78" t="n">
        <f aca="false">PERCENTRANK($F$2:$F$1780,F278,6)</f>
        <v>0.940945</v>
      </c>
      <c r="U278" s="79" t="n">
        <f aca="false">IF(F278&gt;0,ROUND((Settings!$B$8*T278+Settings!$B$9*R278+Settings!$B$10*S278)/SUM(Settings!$B$8:$B$10),10),0)</f>
        <v>0.5759281333</v>
      </c>
      <c r="V278" s="71" t="n">
        <f aca="false">IF(U278&gt;0,RANK(U278,$U$2:$U$1780)+COUNTIF($U$2:U278,U278)-1,"")</f>
        <v>277</v>
      </c>
      <c r="W278" s="71" t="str">
        <f aca="false">IF(V278="","",IF(V278&lt;=Settings!$B$11,"1 - Fix first",IF(V278&lt;=Settings!$B$12,"2 - Review","3 - Monitor")))</f>
        <v>3 - Monitor</v>
      </c>
      <c r="X278" s="71" t="str">
        <f aca="false">IF(AND(E278&gt;=Settings!$B$4,AF278&gt;=Settings!$B$5,O278&gt;=Settings!$B$6),"HIGH RATE","")</f>
        <v/>
      </c>
      <c r="Y278" s="71" t="n">
        <f aca="false">IF(F278&gt;0,RANK(F278,$F$2:$F$1780)+COUNTIF($F$2:F278,F278)-1,"")</f>
        <v>106</v>
      </c>
      <c r="Z278" s="71" t="n">
        <f aca="false">IF(H278&gt;0,RANK(H278,$H$2:$H$1780)+COUNTIF($H$2:H278,H278)-1,"")</f>
        <v>495</v>
      </c>
      <c r="AA278" s="71" t="str">
        <f aca="false">IF(AC278="","",RANK(AC278,$AC$2:$AC$1780)+COUNTIF($AC$2:AC278,AC278)-1)</f>
        <v/>
      </c>
      <c r="AB278" s="71" t="str">
        <f aca="false">IF(AD278="","",RANK(AD278,$AD$2:$AD$1780)+COUNTIF($AD$2:AD278,AD278)-1)</f>
        <v/>
      </c>
      <c r="AC278" s="71" t="str">
        <f aca="false">IF(AND(AF278&gt;0,E278&gt;=Settings!$B$4),ROUND(J278,10),"")</f>
        <v/>
      </c>
      <c r="AD278" s="71" t="str">
        <f aca="false">IF(X278="HIGH RATE",ROUND(O278,10),"")</f>
        <v/>
      </c>
      <c r="AE278" s="71" t="s">
        <v>61</v>
      </c>
      <c r="AF278" s="73" t="n">
        <f aca="false">SUMIFS(Detail!$L$2:$L$9168,Detail!$C$2:$C$9168,$A278)</f>
        <v>0</v>
      </c>
      <c r="AG278" s="74" t="n">
        <f aca="false">SUMIFS(Detail!$N$2:$N$9168,Detail!$C$2:$C$9168,$A278)</f>
        <v>0</v>
      </c>
    </row>
    <row r="279" customFormat="false" ht="15" hidden="false" customHeight="false" outlineLevel="0" collapsed="false">
      <c r="A279" s="71" t="s">
        <v>928</v>
      </c>
      <c r="B279" s="71" t="s">
        <v>700</v>
      </c>
      <c r="C279" s="71" t="s">
        <v>213</v>
      </c>
      <c r="D279" s="71" t="str">
        <f aca="false">IFERROR(INDEX('Brand Map'!$B$4:$B$125,MATCH(C279,'Brand Map'!$A$4:$A$125,0)),"Other")</f>
        <v>AU</v>
      </c>
      <c r="E279" s="73" t="n">
        <f aca="false">SUMIFS(Detail!$K$2:$K$9168,Detail!$C$2:$C$9168,$A279)</f>
        <v>7</v>
      </c>
      <c r="F279" s="73" t="n">
        <f aca="false">SUMIFS(Detail!$E$2:$E$9168,Detail!$C$2:$C$9168,$A279)</f>
        <v>2</v>
      </c>
      <c r="G279" s="74" t="n">
        <f aca="false">SUMIFS(Detail!$M$2:$M$9168,Detail!$C$2:$C$9168,$A279)</f>
        <v>908.76</v>
      </c>
      <c r="H279" s="74" t="n">
        <f aca="false">SUMIFS(Detail!$D$2:$D$9168,Detail!$C$2:$C$9168,$A279)</f>
        <v>286.27</v>
      </c>
      <c r="I279" s="74" t="n">
        <v>1765.97</v>
      </c>
      <c r="J279" s="51" t="n">
        <f aca="false">IF(E279&gt;0,AF279/E279,0)</f>
        <v>0.285714285714286</v>
      </c>
      <c r="K279" s="51" t="n">
        <f aca="false">IF(G279&gt;0,AG279/G279,0)</f>
        <v>0.315011664245785</v>
      </c>
      <c r="L279" s="75" t="n">
        <f aca="false">H279/Settings!$B$16</f>
        <v>0.000572118165833967</v>
      </c>
      <c r="M279" s="76" t="n">
        <f aca="false">H279/Settings!$B$20</f>
        <v>2.22237664610042E-005</v>
      </c>
      <c r="N279" s="77" t="n">
        <f aca="false">E279*Settings!$B$3</f>
        <v>0.524019691054151</v>
      </c>
      <c r="O279" s="77" t="n">
        <f aca="false">IF(E279&gt;0,(AF279-N279)/SQRT(E279*Settings!$B$3*(1-Settings!$B$3)),0)</f>
        <v>2.11983969595345</v>
      </c>
      <c r="P279" s="77" t="n">
        <f aca="false">MAX(0,AF279-N279)</f>
        <v>1.47598030894585</v>
      </c>
      <c r="Q279" s="51" t="n">
        <f aca="false">IF(E279&gt;=Settings!$B$4,(AF279+Settings!$B$7*Settings!$B$3)/(E279+Settings!$B$7),Settings!$B$3)</f>
        <v>0.0748599558648786</v>
      </c>
      <c r="R279" s="78" t="n">
        <f aca="false">PERCENTRANK($H$2:$H$1780,H279,6)</f>
        <v>0.859955</v>
      </c>
      <c r="S279" s="78" t="n">
        <f aca="false">PERCENTRANK($Q$2:$Q$1780,Q279,6)</f>
        <v>0.0646794</v>
      </c>
      <c r="T279" s="78" t="n">
        <f aca="false">PERCENTRANK($F$2:$F$1780,F279,6)</f>
        <v>0.799775</v>
      </c>
      <c r="U279" s="79" t="n">
        <f aca="false">IF(F279&gt;0,ROUND((Settings!$B$8*T279+Settings!$B$9*R279+Settings!$B$10*S279)/SUM(Settings!$B$8:$B$10),10),0)</f>
        <v>0.5748031333</v>
      </c>
      <c r="V279" s="71" t="n">
        <f aca="false">IF(U279&gt;0,RANK(U279,$U$2:$U$1780)+COUNTIF($U$2:U279,U279)-1,"")</f>
        <v>278</v>
      </c>
      <c r="W279" s="71" t="str">
        <f aca="false">IF(V279="","",IF(V279&lt;=Settings!$B$11,"1 - Fix first",IF(V279&lt;=Settings!$B$12,"2 - Review","3 - Monitor")))</f>
        <v>3 - Monitor</v>
      </c>
      <c r="X279" s="71" t="str">
        <f aca="false">IF(AND(E279&gt;=Settings!$B$4,AF279&gt;=Settings!$B$5,O279&gt;=Settings!$B$6),"HIGH RATE","")</f>
        <v/>
      </c>
      <c r="Y279" s="71" t="n">
        <f aca="false">IF(F279&gt;0,RANK(F279,$F$2:$F$1780)+COUNTIF($F$2:F279,F279)-1,"")</f>
        <v>294</v>
      </c>
      <c r="Z279" s="71" t="n">
        <f aca="false">IF(H279&gt;0,RANK(H279,$H$2:$H$1780)+COUNTIF($H$2:H279,H279)-1,"")</f>
        <v>250</v>
      </c>
      <c r="AA279" s="71" t="str">
        <f aca="false">IF(AC279="","",RANK(AC279,$AC$2:$AC$1780)+COUNTIF($AC$2:AC279,AC279)-1)</f>
        <v/>
      </c>
      <c r="AB279" s="71" t="str">
        <f aca="false">IF(AD279="","",RANK(AD279,$AD$2:$AD$1780)+COUNTIF($AD$2:AD279,AD279)-1)</f>
        <v/>
      </c>
      <c r="AC279" s="71" t="str">
        <f aca="false">IF(AND(AF279&gt;0,E279&gt;=Settings!$B$4),ROUND(J279,10),"")</f>
        <v/>
      </c>
      <c r="AD279" s="71" t="str">
        <f aca="false">IF(X279="HIGH RATE",ROUND(O279,10),"")</f>
        <v/>
      </c>
      <c r="AE279" s="71" t="s">
        <v>59</v>
      </c>
      <c r="AF279" s="73" t="n">
        <f aca="false">SUMIFS(Detail!$L$2:$L$9168,Detail!$C$2:$C$9168,$A279)</f>
        <v>2</v>
      </c>
      <c r="AG279" s="74" t="n">
        <f aca="false">SUMIFS(Detail!$N$2:$N$9168,Detail!$C$2:$C$9168,$A279)</f>
        <v>286.27</v>
      </c>
    </row>
    <row r="280" customFormat="false" ht="15" hidden="false" customHeight="false" outlineLevel="0" collapsed="false">
      <c r="A280" s="71" t="s">
        <v>1802</v>
      </c>
      <c r="B280" s="71" t="s">
        <v>2732</v>
      </c>
      <c r="C280" s="71" t="s">
        <v>213</v>
      </c>
      <c r="D280" s="71" t="str">
        <f aca="false">IFERROR(INDEX('Brand Map'!$B$4:$B$125,MATCH(C280,'Brand Map'!$A$4:$A$125,0)),"Other")</f>
        <v>AU</v>
      </c>
      <c r="E280" s="73" t="n">
        <f aca="false">SUMIFS(Detail!$K$2:$K$9168,Detail!$C$2:$C$9168,$A280)</f>
        <v>10</v>
      </c>
      <c r="F280" s="73" t="n">
        <f aca="false">SUMIFS(Detail!$E$2:$E$9168,Detail!$C$2:$C$9168,$A280)</f>
        <v>2</v>
      </c>
      <c r="G280" s="74" t="n">
        <f aca="false">SUMIFS(Detail!$M$2:$M$9168,Detail!$C$2:$C$9168,$A280)</f>
        <v>1519.56</v>
      </c>
      <c r="H280" s="74" t="n">
        <f aca="false">SUMIFS(Detail!$D$2:$D$9168,Detail!$C$2:$C$9168,$A280)</f>
        <v>285.37</v>
      </c>
      <c r="I280" s="74" t="n">
        <v>1904.51</v>
      </c>
      <c r="J280" s="51" t="n">
        <f aca="false">IF(E280&gt;0,AF280/E280,0)</f>
        <v>0.1</v>
      </c>
      <c r="K280" s="51" t="n">
        <f aca="false">IF(G280&gt;0,AG280/G280,0)</f>
        <v>0.104069599094475</v>
      </c>
      <c r="L280" s="75" t="n">
        <f aca="false">H280/Settings!$B$16</f>
        <v>0.000570319492032135</v>
      </c>
      <c r="M280" s="76" t="n">
        <f aca="false">H280/Settings!$B$20</f>
        <v>2.21538974917971E-005</v>
      </c>
      <c r="N280" s="77" t="n">
        <f aca="false">E280*Settings!$B$3</f>
        <v>0.748599558648786</v>
      </c>
      <c r="O280" s="77" t="n">
        <f aca="false">IF(E280&gt;0,(AF280-N280)/SQRT(E280*Settings!$B$3*(1-Settings!$B$3)),0)</f>
        <v>0.302090809293569</v>
      </c>
      <c r="P280" s="77" t="n">
        <f aca="false">MAX(0,AF280-N280)</f>
        <v>0.251400441351214</v>
      </c>
      <c r="Q280" s="51" t="n">
        <f aca="false">IF(E280&gt;=Settings!$B$4,(AF280+Settings!$B$7*Settings!$B$3)/(E280+Settings!$B$7),Settings!$B$3)</f>
        <v>0.0748599558648786</v>
      </c>
      <c r="R280" s="78" t="n">
        <f aca="false">PERCENTRANK($H$2:$H$1780,H280,6)</f>
        <v>0.859393</v>
      </c>
      <c r="S280" s="78" t="n">
        <f aca="false">PERCENTRANK($Q$2:$Q$1780,Q280,6)</f>
        <v>0.0646794</v>
      </c>
      <c r="T280" s="78" t="n">
        <f aca="false">PERCENTRANK($F$2:$F$1780,F280,6)</f>
        <v>0.799775</v>
      </c>
      <c r="U280" s="79" t="n">
        <f aca="false">IF(F280&gt;0,ROUND((Settings!$B$8*T280+Settings!$B$9*R280+Settings!$B$10*S280)/SUM(Settings!$B$8:$B$10),10),0)</f>
        <v>0.5746158</v>
      </c>
      <c r="V280" s="71" t="n">
        <f aca="false">IF(U280&gt;0,RANK(U280,$U$2:$U$1780)+COUNTIF($U$2:U280,U280)-1,"")</f>
        <v>279</v>
      </c>
      <c r="W280" s="71" t="str">
        <f aca="false">IF(V280="","",IF(V280&lt;=Settings!$B$11,"1 - Fix first",IF(V280&lt;=Settings!$B$12,"2 - Review","3 - Monitor")))</f>
        <v>3 - Monitor</v>
      </c>
      <c r="X280" s="71" t="str">
        <f aca="false">IF(AND(E280&gt;=Settings!$B$4,AF280&gt;=Settings!$B$5,O280&gt;=Settings!$B$6),"HIGH RATE","")</f>
        <v/>
      </c>
      <c r="Y280" s="71" t="n">
        <f aca="false">IF(F280&gt;0,RANK(F280,$F$2:$F$1780)+COUNTIF($F$2:F280,F280)-1,"")</f>
        <v>295</v>
      </c>
      <c r="Z280" s="71" t="n">
        <f aca="false">IF(H280&gt;0,RANK(H280,$H$2:$H$1780)+COUNTIF($H$2:H280,H280)-1,"")</f>
        <v>251</v>
      </c>
      <c r="AA280" s="71" t="str">
        <f aca="false">IF(AC280="","",RANK(AC280,$AC$2:$AC$1780)+COUNTIF($AC$2:AC280,AC280)-1)</f>
        <v/>
      </c>
      <c r="AB280" s="71" t="str">
        <f aca="false">IF(AD280="","",RANK(AD280,$AD$2:$AD$1780)+COUNTIF($AD$2:AD280,AD280)-1)</f>
        <v/>
      </c>
      <c r="AC280" s="71" t="str">
        <f aca="false">IF(AND(AF280&gt;0,E280&gt;=Settings!$B$4),ROUND(J280,10),"")</f>
        <v/>
      </c>
      <c r="AD280" s="71" t="str">
        <f aca="false">IF(X280="HIGH RATE",ROUND(O280,10),"")</f>
        <v/>
      </c>
      <c r="AE280" s="71" t="s">
        <v>59</v>
      </c>
      <c r="AF280" s="73" t="n">
        <f aca="false">SUMIFS(Detail!$L$2:$L$9168,Detail!$C$2:$C$9168,$A280)</f>
        <v>1</v>
      </c>
      <c r="AG280" s="74" t="n">
        <f aca="false">SUMIFS(Detail!$N$2:$N$9168,Detail!$C$2:$C$9168,$A280)</f>
        <v>158.14</v>
      </c>
    </row>
    <row r="281" customFormat="false" ht="15" hidden="false" customHeight="false" outlineLevel="0" collapsed="false">
      <c r="A281" s="71" t="s">
        <v>969</v>
      </c>
      <c r="B281" s="71" t="s">
        <v>2733</v>
      </c>
      <c r="C281" s="71" t="s">
        <v>213</v>
      </c>
      <c r="D281" s="71" t="str">
        <f aca="false">IFERROR(INDEX('Brand Map'!$B$4:$B$125,MATCH(C281,'Brand Map'!$A$4:$A$125,0)),"Other")</f>
        <v>AU</v>
      </c>
      <c r="E281" s="73" t="n">
        <f aca="false">SUMIFS(Detail!$K$2:$K$9168,Detail!$C$2:$C$9168,$A281)</f>
        <v>143</v>
      </c>
      <c r="F281" s="73" t="n">
        <f aca="false">SUMIFS(Detail!$E$2:$E$9168,Detail!$C$2:$C$9168,$A281)</f>
        <v>3</v>
      </c>
      <c r="G281" s="74" t="n">
        <f aca="false">SUMIFS(Detail!$M$2:$M$9168,Detail!$C$2:$C$9168,$A281)</f>
        <v>17306.28</v>
      </c>
      <c r="H281" s="74" t="n">
        <f aca="false">SUMIFS(Detail!$D$2:$D$9168,Detail!$C$2:$C$9168,$A281)</f>
        <v>350.88</v>
      </c>
      <c r="I281" s="74" t="n">
        <v>43289.45</v>
      </c>
      <c r="J281" s="51" t="n">
        <f aca="false">IF(E281&gt;0,AF281/E281,0)</f>
        <v>0.013986013986014</v>
      </c>
      <c r="K281" s="51" t="n">
        <f aca="false">IF(G281&gt;0,AG281/G281,0)</f>
        <v>0.0135979540374939</v>
      </c>
      <c r="L281" s="75" t="n">
        <f aca="false">H281/Settings!$B$16</f>
        <v>0.000701242959541071</v>
      </c>
      <c r="M281" s="76" t="n">
        <f aca="false">H281/Settings!$B$20</f>
        <v>2.72395821281907E-005</v>
      </c>
      <c r="N281" s="77" t="n">
        <f aca="false">E281*Settings!$B$3</f>
        <v>10.7049736886776</v>
      </c>
      <c r="O281" s="77" t="n">
        <f aca="false">IF(E281&gt;0,(AF281-N281)/SQRT(E281*Settings!$B$3*(1-Settings!$B$3)),0)</f>
        <v>-2.7661193893873</v>
      </c>
      <c r="P281" s="77" t="n">
        <f aca="false">MAX(0,AF281-N281)</f>
        <v>0</v>
      </c>
      <c r="Q281" s="51" t="n">
        <f aca="false">IF(E281&gt;=Settings!$B$4,(AF281+Settings!$B$7*Settings!$B$3)/(E281+Settings!$B$7),Settings!$B$3)</f>
        <v>0.0245421888783027</v>
      </c>
      <c r="R281" s="78" t="n">
        <f aca="false">PERCENTRANK($H$2:$H$1780,H281,6)</f>
        <v>0.87964</v>
      </c>
      <c r="S281" s="78" t="n">
        <f aca="false">PERCENTRANK($Q$2:$Q$1780,Q281,6)</f>
        <v>0</v>
      </c>
      <c r="T281" s="78" t="n">
        <f aca="false">PERCENTRANK($F$2:$F$1780,F281,6)</f>
        <v>0.84252</v>
      </c>
      <c r="U281" s="79" t="n">
        <f aca="false">IF(F281&gt;0,ROUND((Settings!$B$8*T281+Settings!$B$9*R281+Settings!$B$10*S281)/SUM(Settings!$B$8:$B$10),10),0)</f>
        <v>0.5740533333</v>
      </c>
      <c r="V281" s="71" t="n">
        <f aca="false">IF(U281&gt;0,RANK(U281,$U$2:$U$1780)+COUNTIF($U$2:U281,U281)-1,"")</f>
        <v>280</v>
      </c>
      <c r="W281" s="71" t="str">
        <f aca="false">IF(V281="","",IF(V281&lt;=Settings!$B$11,"1 - Fix first",IF(V281&lt;=Settings!$B$12,"2 - Review","3 - Monitor")))</f>
        <v>3 - Monitor</v>
      </c>
      <c r="X281" s="71" t="str">
        <f aca="false">IF(AND(E281&gt;=Settings!$B$4,AF281&gt;=Settings!$B$5,O281&gt;=Settings!$B$6),"HIGH RATE","")</f>
        <v/>
      </c>
      <c r="Y281" s="71" t="n">
        <f aca="false">IF(F281&gt;0,RANK(F281,$F$2:$F$1780)+COUNTIF($F$2:F281,F281)-1,"")</f>
        <v>269</v>
      </c>
      <c r="Z281" s="71" t="n">
        <f aca="false">IF(H281&gt;0,RANK(H281,$H$2:$H$1780)+COUNTIF($H$2:H281,H281)-1,"")</f>
        <v>215</v>
      </c>
      <c r="AA281" s="71" t="n">
        <f aca="false">IF(AC281="","",RANK(AC281,$AC$2:$AC$1780)+COUNTIF($AC$2:AC281,AC281)-1)</f>
        <v>224</v>
      </c>
      <c r="AB281" s="71" t="str">
        <f aca="false">IF(AD281="","",RANK(AD281,$AD$2:$AD$1780)+COUNTIF($AD$2:AD281,AD281)-1)</f>
        <v/>
      </c>
      <c r="AC281" s="71" t="n">
        <f aca="false">IF(AND(AF281&gt;0,E281&gt;=Settings!$B$4),ROUND(J281,10),"")</f>
        <v>0.013986014</v>
      </c>
      <c r="AD281" s="71" t="str">
        <f aca="false">IF(X281="HIGH RATE",ROUND(O281,10),"")</f>
        <v/>
      </c>
      <c r="AE281" s="71" t="s">
        <v>59</v>
      </c>
      <c r="AF281" s="73" t="n">
        <f aca="false">SUMIFS(Detail!$L$2:$L$9168,Detail!$C$2:$C$9168,$A281)</f>
        <v>2</v>
      </c>
      <c r="AG281" s="74" t="n">
        <f aca="false">SUMIFS(Detail!$N$2:$N$9168,Detail!$C$2:$C$9168,$A281)</f>
        <v>235.33</v>
      </c>
    </row>
    <row r="282" customFormat="false" ht="15" hidden="false" customHeight="false" outlineLevel="0" collapsed="false">
      <c r="A282" s="71" t="s">
        <v>984</v>
      </c>
      <c r="B282" s="71" t="s">
        <v>2734</v>
      </c>
      <c r="C282" s="71" t="s">
        <v>213</v>
      </c>
      <c r="D282" s="71" t="str">
        <f aca="false">IFERROR(INDEX('Brand Map'!$B$4:$B$125,MATCH(C282,'Brand Map'!$A$4:$A$125,0)),"Other")</f>
        <v>AU</v>
      </c>
      <c r="E282" s="73" t="n">
        <f aca="false">SUMIFS(Detail!$K$2:$K$9168,Detail!$C$2:$C$9168,$A282)</f>
        <v>11</v>
      </c>
      <c r="F282" s="73" t="n">
        <f aca="false">SUMIFS(Detail!$E$2:$E$9168,Detail!$C$2:$C$9168,$A282)</f>
        <v>2</v>
      </c>
      <c r="G282" s="74" t="n">
        <f aca="false">SUMIFS(Detail!$M$2:$M$9168,Detail!$C$2:$C$9168,$A282)</f>
        <v>1626.75</v>
      </c>
      <c r="H282" s="74" t="n">
        <f aca="false">SUMIFS(Detail!$D$2:$D$9168,Detail!$C$2:$C$9168,$A282)</f>
        <v>272.64</v>
      </c>
      <c r="I282" s="74" t="n">
        <v>3170.7</v>
      </c>
      <c r="J282" s="51" t="n">
        <f aca="false">IF(E282&gt;0,AF282/E282,0)</f>
        <v>0.181818181818182</v>
      </c>
      <c r="K282" s="51" t="n">
        <f aca="false">IF(G282&gt;0,AG282/G282,0)</f>
        <v>0.167597971415399</v>
      </c>
      <c r="L282" s="75" t="n">
        <f aca="false">H282/Settings!$B$16</f>
        <v>0.000544878250368438</v>
      </c>
      <c r="M282" s="76" t="n">
        <f aca="false">H282/Settings!$B$20</f>
        <v>2.11656397384573E-005</v>
      </c>
      <c r="N282" s="77" t="n">
        <f aca="false">E282*Settings!$B$3</f>
        <v>0.823459514513665</v>
      </c>
      <c r="O282" s="77" t="n">
        <f aca="false">IF(E282&gt;0,(AF282-N282)/SQRT(E282*Settings!$B$3*(1-Settings!$B$3)),0)</f>
        <v>1.34797553601247</v>
      </c>
      <c r="P282" s="77" t="n">
        <f aca="false">MAX(0,AF282-N282)</f>
        <v>1.17654048548634</v>
      </c>
      <c r="Q282" s="51" t="n">
        <f aca="false">IF(E282&gt;=Settings!$B$4,(AF282+Settings!$B$7*Settings!$B$3)/(E282+Settings!$B$7),Settings!$B$3)</f>
        <v>0.0748599558648786</v>
      </c>
      <c r="R282" s="78" t="n">
        <f aca="false">PERCENTRANK($H$2:$H$1780,H282,6)</f>
        <v>0.85658</v>
      </c>
      <c r="S282" s="78" t="n">
        <f aca="false">PERCENTRANK($Q$2:$Q$1780,Q282,6)</f>
        <v>0.0646794</v>
      </c>
      <c r="T282" s="78" t="n">
        <f aca="false">PERCENTRANK($F$2:$F$1780,F282,6)</f>
        <v>0.799775</v>
      </c>
      <c r="U282" s="79" t="n">
        <f aca="false">IF(F282&gt;0,ROUND((Settings!$B$8*T282+Settings!$B$9*R282+Settings!$B$10*S282)/SUM(Settings!$B$8:$B$10),10),0)</f>
        <v>0.5736781333</v>
      </c>
      <c r="V282" s="71" t="n">
        <f aca="false">IF(U282&gt;0,RANK(U282,$U$2:$U$1780)+COUNTIF($U$2:U282,U282)-1,"")</f>
        <v>281</v>
      </c>
      <c r="W282" s="71" t="str">
        <f aca="false">IF(V282="","",IF(V282&lt;=Settings!$B$11,"1 - Fix first",IF(V282&lt;=Settings!$B$12,"2 - Review","3 - Monitor")))</f>
        <v>3 - Monitor</v>
      </c>
      <c r="X282" s="71" t="str">
        <f aca="false">IF(AND(E282&gt;=Settings!$B$4,AF282&gt;=Settings!$B$5,O282&gt;=Settings!$B$6),"HIGH RATE","")</f>
        <v/>
      </c>
      <c r="Y282" s="71" t="n">
        <f aca="false">IF(F282&gt;0,RANK(F282,$F$2:$F$1780)+COUNTIF($F$2:F282,F282)-1,"")</f>
        <v>296</v>
      </c>
      <c r="Z282" s="71" t="n">
        <f aca="false">IF(H282&gt;0,RANK(H282,$H$2:$H$1780)+COUNTIF($H$2:H282,H282)-1,"")</f>
        <v>256</v>
      </c>
      <c r="AA282" s="71" t="str">
        <f aca="false">IF(AC282="","",RANK(AC282,$AC$2:$AC$1780)+COUNTIF($AC$2:AC282,AC282)-1)</f>
        <v/>
      </c>
      <c r="AB282" s="71" t="str">
        <f aca="false">IF(AD282="","",RANK(AD282,$AD$2:$AD$1780)+COUNTIF($AD$2:AD282,AD282)-1)</f>
        <v/>
      </c>
      <c r="AC282" s="71" t="str">
        <f aca="false">IF(AND(AF282&gt;0,E282&gt;=Settings!$B$4),ROUND(J282,10),"")</f>
        <v/>
      </c>
      <c r="AD282" s="71" t="str">
        <f aca="false">IF(X282="HIGH RATE",ROUND(O282,10),"")</f>
        <v/>
      </c>
      <c r="AE282" s="71" t="s">
        <v>59</v>
      </c>
      <c r="AF282" s="73" t="n">
        <f aca="false">SUMIFS(Detail!$L$2:$L$9168,Detail!$C$2:$C$9168,$A282)</f>
        <v>2</v>
      </c>
      <c r="AG282" s="74" t="n">
        <f aca="false">SUMIFS(Detail!$N$2:$N$9168,Detail!$C$2:$C$9168,$A282)</f>
        <v>272.64</v>
      </c>
    </row>
    <row r="283" customFormat="false" ht="15" hidden="false" customHeight="false" outlineLevel="0" collapsed="false">
      <c r="A283" s="71" t="s">
        <v>1256</v>
      </c>
      <c r="B283" s="71" t="s">
        <v>2735</v>
      </c>
      <c r="C283" s="71" t="s">
        <v>246</v>
      </c>
      <c r="D283" s="71" t="str">
        <f aca="false">IFERROR(INDEX('Brand Map'!$B$4:$B$125,MATCH(C283,'Brand Map'!$A$4:$A$125,0)),"Other")</f>
        <v>FYF</v>
      </c>
      <c r="E283" s="73" t="n">
        <f aca="false">SUMIFS(Detail!$K$2:$K$9168,Detail!$C$2:$C$9168,$A283)</f>
        <v>0</v>
      </c>
      <c r="F283" s="73" t="n">
        <f aca="false">SUMIFS(Detail!$E$2:$E$9168,Detail!$C$2:$C$9168,$A283)</f>
        <v>2</v>
      </c>
      <c r="G283" s="74" t="n">
        <f aca="false">SUMIFS(Detail!$M$2:$M$9168,Detail!$C$2:$C$9168,$A283)</f>
        <v>0</v>
      </c>
      <c r="H283" s="74" t="n">
        <f aca="false">SUMIFS(Detail!$D$2:$D$9168,Detail!$C$2:$C$9168,$A283)</f>
        <v>269.9</v>
      </c>
      <c r="I283" s="74" t="n">
        <v>944.65</v>
      </c>
      <c r="J283" s="51" t="n">
        <f aca="false">IF(E283&gt;0,AF283/E283,0)</f>
        <v>0</v>
      </c>
      <c r="K283" s="51" t="n">
        <f aca="false">IF(G283&gt;0,AG283/G283,0)</f>
        <v>0</v>
      </c>
      <c r="L283" s="75" t="n">
        <f aca="false">H283/Settings!$B$16</f>
        <v>0.000539402287905082</v>
      </c>
      <c r="M283" s="76" t="n">
        <f aca="false">H283/Settings!$B$20</f>
        <v>2.09529275433158E-005</v>
      </c>
      <c r="N283" s="77" t="n">
        <f aca="false">E283*Settings!$B$3</f>
        <v>0</v>
      </c>
      <c r="O283" s="77" t="n">
        <f aca="false">IF(E283&gt;0,(AF283-N283)/SQRT(E283*Settings!$B$3*(1-Settings!$B$3)),0)</f>
        <v>0</v>
      </c>
      <c r="P283" s="77" t="n">
        <f aca="false">MAX(0,AF283-N283)</f>
        <v>0</v>
      </c>
      <c r="Q283" s="51" t="n">
        <f aca="false">IF(E283&gt;=Settings!$B$4,(AF283+Settings!$B$7*Settings!$B$3)/(E283+Settings!$B$7),Settings!$B$3)</f>
        <v>0.0748599558648786</v>
      </c>
      <c r="R283" s="78" t="n">
        <f aca="false">PERCENTRANK($H$2:$H$1780,H283,6)</f>
        <v>0.854893</v>
      </c>
      <c r="S283" s="78" t="n">
        <f aca="false">PERCENTRANK($Q$2:$Q$1780,Q283,6)</f>
        <v>0.0646794</v>
      </c>
      <c r="T283" s="78" t="n">
        <f aca="false">PERCENTRANK($F$2:$F$1780,F283,6)</f>
        <v>0.799775</v>
      </c>
      <c r="U283" s="79" t="n">
        <f aca="false">IF(F283&gt;0,ROUND((Settings!$B$8*T283+Settings!$B$9*R283+Settings!$B$10*S283)/SUM(Settings!$B$8:$B$10),10),0)</f>
        <v>0.5731158</v>
      </c>
      <c r="V283" s="71" t="n">
        <f aca="false">IF(U283&gt;0,RANK(U283,$U$2:$U$1780)+COUNTIF($U$2:U283,U283)-1,"")</f>
        <v>282</v>
      </c>
      <c r="W283" s="71" t="str">
        <f aca="false">IF(V283="","",IF(V283&lt;=Settings!$B$11,"1 - Fix first",IF(V283&lt;=Settings!$B$12,"2 - Review","3 - Monitor")))</f>
        <v>3 - Monitor</v>
      </c>
      <c r="X283" s="71" t="str">
        <f aca="false">IF(AND(E283&gt;=Settings!$B$4,AF283&gt;=Settings!$B$5,O283&gt;=Settings!$B$6),"HIGH RATE","")</f>
        <v/>
      </c>
      <c r="Y283" s="71" t="n">
        <f aca="false">IF(F283&gt;0,RANK(F283,$F$2:$F$1780)+COUNTIF($F$2:F283,F283)-1,"")</f>
        <v>297</v>
      </c>
      <c r="Z283" s="71" t="n">
        <f aca="false">IF(H283&gt;0,RANK(H283,$H$2:$H$1780)+COUNTIF($H$2:H283,H283)-1,"")</f>
        <v>259</v>
      </c>
      <c r="AA283" s="71" t="str">
        <f aca="false">IF(AC283="","",RANK(AC283,$AC$2:$AC$1780)+COUNTIF($AC$2:AC283,AC283)-1)</f>
        <v/>
      </c>
      <c r="AB283" s="71" t="str">
        <f aca="false">IF(AD283="","",RANK(AD283,$AD$2:$AD$1780)+COUNTIF($AD$2:AD283,AD283)-1)</f>
        <v/>
      </c>
      <c r="AC283" s="71" t="str">
        <f aca="false">IF(AND(AF283&gt;0,E283&gt;=Settings!$B$4),ROUND(J283,10),"")</f>
        <v/>
      </c>
      <c r="AD283" s="71" t="str">
        <f aca="false">IF(X283="HIGH RATE",ROUND(O283,10),"")</f>
        <v/>
      </c>
      <c r="AE283" s="71" t="s">
        <v>60</v>
      </c>
      <c r="AF283" s="73" t="n">
        <f aca="false">SUMIFS(Detail!$L$2:$L$9168,Detail!$C$2:$C$9168,$A283)</f>
        <v>0</v>
      </c>
      <c r="AG283" s="74" t="n">
        <f aca="false">SUMIFS(Detail!$N$2:$N$9168,Detail!$C$2:$C$9168,$A283)</f>
        <v>0</v>
      </c>
    </row>
    <row r="284" customFormat="false" ht="15" hidden="false" customHeight="false" outlineLevel="0" collapsed="false">
      <c r="A284" s="71" t="s">
        <v>1153</v>
      </c>
      <c r="B284" s="71" t="s">
        <v>2736</v>
      </c>
      <c r="C284" s="71" t="s">
        <v>213</v>
      </c>
      <c r="D284" s="71" t="str">
        <f aca="false">IFERROR(INDEX('Brand Map'!$B$4:$B$125,MATCH(C284,'Brand Map'!$A$4:$A$125,0)),"Other")</f>
        <v>AU</v>
      </c>
      <c r="E284" s="73" t="n">
        <f aca="false">SUMIFS(Detail!$K$2:$K$9168,Detail!$C$2:$C$9168,$A284)</f>
        <v>60</v>
      </c>
      <c r="F284" s="73" t="n">
        <f aca="false">SUMIFS(Detail!$E$2:$E$9168,Detail!$C$2:$C$9168,$A284)</f>
        <v>3</v>
      </c>
      <c r="G284" s="74" t="n">
        <f aca="false">SUMIFS(Detail!$M$2:$M$9168,Detail!$C$2:$C$9168,$A284)</f>
        <v>5215.29</v>
      </c>
      <c r="H284" s="74" t="n">
        <f aca="false">SUMIFS(Detail!$D$2:$D$9168,Detail!$C$2:$C$9168,$A284)</f>
        <v>245.33</v>
      </c>
      <c r="I284" s="74" t="n">
        <v>9372.66</v>
      </c>
      <c r="J284" s="51" t="n">
        <f aca="false">IF(E284&gt;0,AF284/E284,0)</f>
        <v>0.05</v>
      </c>
      <c r="K284" s="51" t="n">
        <f aca="false">IF(G284&gt;0,AG284/G284,0)</f>
        <v>0.0470405289063504</v>
      </c>
      <c r="L284" s="75" t="n">
        <f aca="false">H284/Settings!$B$16</f>
        <v>0.000490298493115056</v>
      </c>
      <c r="M284" s="76" t="n">
        <f aca="false">H284/Settings!$B$20</f>
        <v>1.90455046839632E-005</v>
      </c>
      <c r="N284" s="77" t="n">
        <f aca="false">E284*Settings!$B$3</f>
        <v>4.49159735189272</v>
      </c>
      <c r="O284" s="77" t="n">
        <f aca="false">IF(E284&gt;0,(AF284-N284)/SQRT(E284*Settings!$B$3*(1-Settings!$B$3)),0)</f>
        <v>-0.731724262055871</v>
      </c>
      <c r="P284" s="77" t="n">
        <f aca="false">MAX(0,AF284-N284)</f>
        <v>0</v>
      </c>
      <c r="Q284" s="51" t="n">
        <f aca="false">IF(E284&gt;=Settings!$B$4,(AF284+Settings!$B$7*Settings!$B$3)/(E284+Settings!$B$7),Settings!$B$3)</f>
        <v>0.0582866519549595</v>
      </c>
      <c r="R284" s="78" t="n">
        <f aca="false">PERCENTRANK($H$2:$H$1780,H284,6)</f>
        <v>0.845332</v>
      </c>
      <c r="S284" s="78" t="n">
        <f aca="false">PERCENTRANK($Q$2:$Q$1780,Q284,6)</f>
        <v>0.0292463</v>
      </c>
      <c r="T284" s="78" t="n">
        <f aca="false">PERCENTRANK($F$2:$F$1780,F284,6)</f>
        <v>0.84252</v>
      </c>
      <c r="U284" s="79" t="n">
        <f aca="false">IF(F284&gt;0,ROUND((Settings!$B$8*T284+Settings!$B$9*R284+Settings!$B$10*S284)/SUM(Settings!$B$8:$B$10),10),0)</f>
        <v>0.5723661</v>
      </c>
      <c r="V284" s="71" t="n">
        <f aca="false">IF(U284&gt;0,RANK(U284,$U$2:$U$1780)+COUNTIF($U$2:U284,U284)-1,"")</f>
        <v>283</v>
      </c>
      <c r="W284" s="71" t="str">
        <f aca="false">IF(V284="","",IF(V284&lt;=Settings!$B$11,"1 - Fix first",IF(V284&lt;=Settings!$B$12,"2 - Review","3 - Monitor")))</f>
        <v>3 - Monitor</v>
      </c>
      <c r="X284" s="71" t="str">
        <f aca="false">IF(AND(E284&gt;=Settings!$B$4,AF284&gt;=Settings!$B$5,O284&gt;=Settings!$B$6),"HIGH RATE","")</f>
        <v/>
      </c>
      <c r="Y284" s="71" t="n">
        <f aca="false">IF(F284&gt;0,RANK(F284,$F$2:$F$1780)+COUNTIF($F$2:F284,F284)-1,"")</f>
        <v>270</v>
      </c>
      <c r="Z284" s="71" t="n">
        <f aca="false">IF(H284&gt;0,RANK(H284,$H$2:$H$1780)+COUNTIF($H$2:H284,H284)-1,"")</f>
        <v>276</v>
      </c>
      <c r="AA284" s="71" t="n">
        <f aca="false">IF(AC284="","",RANK(AC284,$AC$2:$AC$1780)+COUNTIF($AC$2:AC284,AC284)-1)</f>
        <v>188</v>
      </c>
      <c r="AB284" s="71" t="str">
        <f aca="false">IF(AD284="","",RANK(AD284,$AD$2:$AD$1780)+COUNTIF($AD$2:AD284,AD284)-1)</f>
        <v/>
      </c>
      <c r="AC284" s="71" t="n">
        <f aca="false">IF(AND(AF284&gt;0,E284&gt;=Settings!$B$4),ROUND(J284,10),"")</f>
        <v>0.05</v>
      </c>
      <c r="AD284" s="71" t="str">
        <f aca="false">IF(X284="HIGH RATE",ROUND(O284,10),"")</f>
        <v/>
      </c>
      <c r="AE284" s="71" t="s">
        <v>59</v>
      </c>
      <c r="AF284" s="73" t="n">
        <f aca="false">SUMIFS(Detail!$L$2:$L$9168,Detail!$C$2:$C$9168,$A284)</f>
        <v>3</v>
      </c>
      <c r="AG284" s="74" t="n">
        <f aca="false">SUMIFS(Detail!$N$2:$N$9168,Detail!$C$2:$C$9168,$A284)</f>
        <v>245.33</v>
      </c>
    </row>
    <row r="285" customFormat="false" ht="15" hidden="false" customHeight="false" outlineLevel="0" collapsed="false">
      <c r="A285" s="71" t="s">
        <v>918</v>
      </c>
      <c r="B285" s="71" t="s">
        <v>2737</v>
      </c>
      <c r="C285" s="71" t="s">
        <v>213</v>
      </c>
      <c r="D285" s="71" t="str">
        <f aca="false">IFERROR(INDEX('Brand Map'!$B$4:$B$125,MATCH(C285,'Brand Map'!$A$4:$A$125,0)),"Other")</f>
        <v>AU</v>
      </c>
      <c r="E285" s="73" t="n">
        <f aca="false">SUMIFS(Detail!$K$2:$K$9168,Detail!$C$2:$C$9168,$A285)</f>
        <v>55</v>
      </c>
      <c r="F285" s="73" t="n">
        <f aca="false">SUMIFS(Detail!$E$2:$E$9168,Detail!$C$2:$C$9168,$A285)</f>
        <v>3</v>
      </c>
      <c r="G285" s="74" t="n">
        <f aca="false">SUMIFS(Detail!$M$2:$M$9168,Detail!$C$2:$C$9168,$A285)</f>
        <v>4442.75</v>
      </c>
      <c r="H285" s="74" t="n">
        <f aca="false">SUMIFS(Detail!$D$2:$D$9168,Detail!$C$2:$C$9168,$A285)</f>
        <v>227.13</v>
      </c>
      <c r="I285" s="74" t="n">
        <v>7657.36</v>
      </c>
      <c r="J285" s="51" t="n">
        <f aca="false">IF(E285&gt;0,AF285/E285,0)</f>
        <v>0.0545454545454545</v>
      </c>
      <c r="K285" s="51" t="n">
        <f aca="false">IF(G285&gt;0,AG285/G285,0)</f>
        <v>0.0511237409262281</v>
      </c>
      <c r="L285" s="75" t="n">
        <f aca="false">H285/Settings!$B$16</f>
        <v>0.000453925311789112</v>
      </c>
      <c r="M285" s="76" t="n">
        <f aca="false">H285/Settings!$B$20</f>
        <v>1.76325988622205E-005</v>
      </c>
      <c r="N285" s="77" t="n">
        <f aca="false">E285*Settings!$B$3</f>
        <v>4.11729757256833</v>
      </c>
      <c r="O285" s="77" t="n">
        <f aca="false">IF(E285&gt;0,(AF285-N285)/SQRT(E285*Settings!$B$3*(1-Settings!$B$3)),0)</f>
        <v>-0.572478244777159</v>
      </c>
      <c r="P285" s="77" t="n">
        <f aca="false">MAX(0,AF285-N285)</f>
        <v>0</v>
      </c>
      <c r="Q285" s="51" t="n">
        <f aca="false">IF(E285&gt;=Settings!$B$4,(AF285+Settings!$B$7*Settings!$B$3)/(E285+Settings!$B$7),Settings!$B$3)</f>
        <v>0.0617152785405454</v>
      </c>
      <c r="R285" s="78" t="n">
        <f aca="false">PERCENTRANK($H$2:$H$1780,H285,6)</f>
        <v>0.837458</v>
      </c>
      <c r="S285" s="78" t="n">
        <f aca="false">PERCENTRANK($Q$2:$Q$1780,Q285,6)</f>
        <v>0.0359955</v>
      </c>
      <c r="T285" s="78" t="n">
        <f aca="false">PERCENTRANK($F$2:$F$1780,F285,6)</f>
        <v>0.84252</v>
      </c>
      <c r="U285" s="79" t="n">
        <f aca="false">IF(F285&gt;0,ROUND((Settings!$B$8*T285+Settings!$B$9*R285+Settings!$B$10*S285)/SUM(Settings!$B$8:$B$10),10),0)</f>
        <v>0.5719911667</v>
      </c>
      <c r="V285" s="71" t="n">
        <f aca="false">IF(U285&gt;0,RANK(U285,$U$2:$U$1780)+COUNTIF($U$2:U285,U285)-1,"")</f>
        <v>284</v>
      </c>
      <c r="W285" s="71" t="str">
        <f aca="false">IF(V285="","",IF(V285&lt;=Settings!$B$11,"1 - Fix first",IF(V285&lt;=Settings!$B$12,"2 - Review","3 - Monitor")))</f>
        <v>3 - Monitor</v>
      </c>
      <c r="X285" s="71" t="str">
        <f aca="false">IF(AND(E285&gt;=Settings!$B$4,AF285&gt;=Settings!$B$5,O285&gt;=Settings!$B$6),"HIGH RATE","")</f>
        <v/>
      </c>
      <c r="Y285" s="71" t="n">
        <f aca="false">IF(F285&gt;0,RANK(F285,$F$2:$F$1780)+COUNTIF($F$2:F285,F285)-1,"")</f>
        <v>271</v>
      </c>
      <c r="Z285" s="71" t="n">
        <f aca="false">IF(H285&gt;0,RANK(H285,$H$2:$H$1780)+COUNTIF($H$2:H285,H285)-1,"")</f>
        <v>290</v>
      </c>
      <c r="AA285" s="71" t="n">
        <f aca="false">IF(AC285="","",RANK(AC285,$AC$2:$AC$1780)+COUNTIF($AC$2:AC285,AC285)-1)</f>
        <v>176</v>
      </c>
      <c r="AB285" s="71" t="str">
        <f aca="false">IF(AD285="","",RANK(AD285,$AD$2:$AD$1780)+COUNTIF($AD$2:AD285,AD285)-1)</f>
        <v/>
      </c>
      <c r="AC285" s="71" t="n">
        <f aca="false">IF(AND(AF285&gt;0,E285&gt;=Settings!$B$4),ROUND(J285,10),"")</f>
        <v>0.0545454545</v>
      </c>
      <c r="AD285" s="71" t="str">
        <f aca="false">IF(X285="HIGH RATE",ROUND(O285,10),"")</f>
        <v/>
      </c>
      <c r="AE285" s="71" t="s">
        <v>59</v>
      </c>
      <c r="AF285" s="73" t="n">
        <f aca="false">SUMIFS(Detail!$L$2:$L$9168,Detail!$C$2:$C$9168,$A285)</f>
        <v>3</v>
      </c>
      <c r="AG285" s="74" t="n">
        <f aca="false">SUMIFS(Detail!$N$2:$N$9168,Detail!$C$2:$C$9168,$A285)</f>
        <v>227.13</v>
      </c>
    </row>
    <row r="286" customFormat="false" ht="15" hidden="false" customHeight="false" outlineLevel="0" collapsed="false">
      <c r="A286" s="71" t="s">
        <v>1995</v>
      </c>
      <c r="B286" s="71" t="s">
        <v>2738</v>
      </c>
      <c r="C286" s="71" t="s">
        <v>235</v>
      </c>
      <c r="D286" s="71" t="str">
        <f aca="false">IFERROR(INDEX('Brand Map'!$B$4:$B$125,MATCH(C286,'Brand Map'!$A$4:$A$125,0)),"Other")</f>
        <v>AURP</v>
      </c>
      <c r="E286" s="73" t="n">
        <f aca="false">SUMIFS(Detail!$K$2:$K$9168,Detail!$C$2:$C$9168,$A286)</f>
        <v>9</v>
      </c>
      <c r="F286" s="73" t="n">
        <f aca="false">SUMIFS(Detail!$E$2:$E$9168,Detail!$C$2:$C$9168,$A286)</f>
        <v>7</v>
      </c>
      <c r="G286" s="74" t="n">
        <f aca="false">SUMIFS(Detail!$M$2:$M$9168,Detail!$C$2:$C$9168,$A286)</f>
        <v>245.06</v>
      </c>
      <c r="H286" s="74" t="n">
        <f aca="false">SUMIFS(Detail!$D$2:$D$9168,Detail!$C$2:$C$9168,$A286)</f>
        <v>86.93</v>
      </c>
      <c r="I286" s="74" t="n">
        <v>2343.95</v>
      </c>
      <c r="J286" s="51" t="n">
        <f aca="false">IF(E286&gt;0,AF286/E286,0)</f>
        <v>0.111111111111111</v>
      </c>
      <c r="K286" s="51" t="n">
        <f aca="false">IF(G286&gt;0,AG286/G286,0)</f>
        <v>0.111115645148127</v>
      </c>
      <c r="L286" s="75" t="n">
        <f aca="false">H286/Settings!$B$16</f>
        <v>0.000173731903992548</v>
      </c>
      <c r="M286" s="76" t="n">
        <f aca="false">H286/Settings!$B$20</f>
        <v>6.74856610352147E-006</v>
      </c>
      <c r="N286" s="77" t="n">
        <f aca="false">E286*Settings!$B$3</f>
        <v>0.673739602783908</v>
      </c>
      <c r="O286" s="77" t="n">
        <f aca="false">IF(E286&gt;0,(AF286-N286)/SQRT(E286*Settings!$B$3*(1-Settings!$B$3)),0)</f>
        <v>0.41325163713075</v>
      </c>
      <c r="P286" s="77" t="n">
        <f aca="false">MAX(0,AF286-N286)</f>
        <v>0.326260397216092</v>
      </c>
      <c r="Q286" s="51" t="n">
        <f aca="false">IF(E286&gt;=Settings!$B$4,(AF286+Settings!$B$7*Settings!$B$3)/(E286+Settings!$B$7),Settings!$B$3)</f>
        <v>0.0748599558648786</v>
      </c>
      <c r="R286" s="78" t="n">
        <f aca="false">PERCENTRANK($H$2:$H$1780,H286,6)</f>
        <v>0.741845</v>
      </c>
      <c r="S286" s="78" t="n">
        <f aca="false">PERCENTRANK($Q$2:$Q$1780,Q286,6)</f>
        <v>0.0646794</v>
      </c>
      <c r="T286" s="78" t="n">
        <f aca="false">PERCENTRANK($F$2:$F$1780,F286,6)</f>
        <v>0.908324</v>
      </c>
      <c r="U286" s="79" t="n">
        <f aca="false">IF(F286&gt;0,ROUND((Settings!$B$8*T286+Settings!$B$9*R286+Settings!$B$10*S286)/SUM(Settings!$B$8:$B$10),10),0)</f>
        <v>0.5716161333</v>
      </c>
      <c r="V286" s="71" t="n">
        <f aca="false">IF(U286&gt;0,RANK(U286,$U$2:$U$1780)+COUNTIF($U$2:U286,U286)-1,"")</f>
        <v>285</v>
      </c>
      <c r="W286" s="71" t="str">
        <f aca="false">IF(V286="","",IF(V286&lt;=Settings!$B$11,"1 - Fix first",IF(V286&lt;=Settings!$B$12,"2 - Review","3 - Monitor")))</f>
        <v>3 - Monitor</v>
      </c>
      <c r="X286" s="71" t="str">
        <f aca="false">IF(AND(E286&gt;=Settings!$B$4,AF286&gt;=Settings!$B$5,O286&gt;=Settings!$B$6),"HIGH RATE","")</f>
        <v/>
      </c>
      <c r="Y286" s="71" t="n">
        <f aca="false">IF(F286&gt;0,RANK(F286,$F$2:$F$1780)+COUNTIF($F$2:F286,F286)-1,"")</f>
        <v>164</v>
      </c>
      <c r="Z286" s="71" t="n">
        <f aca="false">IF(H286&gt;0,RANK(H286,$H$2:$H$1780)+COUNTIF($H$2:H286,H286)-1,"")</f>
        <v>460</v>
      </c>
      <c r="AA286" s="71" t="str">
        <f aca="false">IF(AC286="","",RANK(AC286,$AC$2:$AC$1780)+COUNTIF($AC$2:AC286,AC286)-1)</f>
        <v/>
      </c>
      <c r="AB286" s="71" t="str">
        <f aca="false">IF(AD286="","",RANK(AD286,$AD$2:$AD$1780)+COUNTIF($AD$2:AD286,AD286)-1)</f>
        <v/>
      </c>
      <c r="AC286" s="71" t="str">
        <f aca="false">IF(AND(AF286&gt;0,E286&gt;=Settings!$B$4),ROUND(J286,10),"")</f>
        <v/>
      </c>
      <c r="AD286" s="71" t="str">
        <f aca="false">IF(X286="HIGH RATE",ROUND(O286,10),"")</f>
        <v/>
      </c>
      <c r="AE286" s="71" t="s">
        <v>60</v>
      </c>
      <c r="AF286" s="73" t="n">
        <f aca="false">SUMIFS(Detail!$L$2:$L$9168,Detail!$C$2:$C$9168,$A286)</f>
        <v>1</v>
      </c>
      <c r="AG286" s="74" t="n">
        <f aca="false">SUMIFS(Detail!$N$2:$N$9168,Detail!$C$2:$C$9168,$A286)</f>
        <v>27.23</v>
      </c>
    </row>
    <row r="287" customFormat="false" ht="15" hidden="false" customHeight="false" outlineLevel="0" collapsed="false">
      <c r="A287" s="71" t="s">
        <v>637</v>
      </c>
      <c r="B287" s="71" t="s">
        <v>638</v>
      </c>
      <c r="C287" s="71" t="s">
        <v>636</v>
      </c>
      <c r="D287" s="71" t="str">
        <f aca="false">IFERROR(INDEX('Brand Map'!$B$4:$B$125,MATCH(C287,'Brand Map'!$A$4:$A$125,0)),"Other")</f>
        <v>Other (small prefixes)</v>
      </c>
      <c r="E287" s="73" t="n">
        <f aca="false">SUMIFS(Detail!$K$2:$K$9168,Detail!$C$2:$C$9168,$A287)</f>
        <v>20</v>
      </c>
      <c r="F287" s="73" t="n">
        <f aca="false">SUMIFS(Detail!$E$2:$E$9168,Detail!$C$2:$C$9168,$A287)</f>
        <v>2</v>
      </c>
      <c r="G287" s="74" t="n">
        <f aca="false">SUMIFS(Detail!$M$2:$M$9168,Detail!$C$2:$C$9168,$A287)</f>
        <v>2349.1</v>
      </c>
      <c r="H287" s="74" t="n">
        <f aca="false">SUMIFS(Detail!$D$2:$D$9168,Detail!$C$2:$C$9168,$A287)</f>
        <v>249.91</v>
      </c>
      <c r="I287" s="74" t="n">
        <v>4050.52</v>
      </c>
      <c r="J287" s="51" t="n">
        <f aca="false">IF(E287&gt;0,AF287/E287,0)</f>
        <v>0.05</v>
      </c>
      <c r="K287" s="51" t="n">
        <f aca="false">IF(G287&gt;0,AG287/G287,0)</f>
        <v>0.0464220339704568</v>
      </c>
      <c r="L287" s="75" t="n">
        <f aca="false">H287/Settings!$B$16</f>
        <v>0.000499451744239937</v>
      </c>
      <c r="M287" s="76" t="n">
        <f aca="false">H287/Settings!$B$20</f>
        <v>1.94010601050391E-005</v>
      </c>
      <c r="N287" s="77" t="n">
        <f aca="false">E287*Settings!$B$3</f>
        <v>1.49719911729757</v>
      </c>
      <c r="O287" s="77" t="n">
        <f aca="false">IF(E287&gt;0,(AF287-N287)/SQRT(E287*Settings!$B$3*(1-Settings!$B$3)),0)</f>
        <v>-0.422461199670537</v>
      </c>
      <c r="P287" s="77" t="n">
        <f aca="false">MAX(0,AF287-N287)</f>
        <v>0</v>
      </c>
      <c r="Q287" s="51" t="n">
        <f aca="false">IF(E287&gt;=Settings!$B$4,(AF287+Settings!$B$7*Settings!$B$3)/(E287+Settings!$B$7),Settings!$B$3)</f>
        <v>0.0748599558648786</v>
      </c>
      <c r="R287" s="78" t="n">
        <f aca="false">PERCENTRANK($H$2:$H$1780,H287,6)</f>
        <v>0.848144</v>
      </c>
      <c r="S287" s="78" t="n">
        <f aca="false">PERCENTRANK($Q$2:$Q$1780,Q287,6)</f>
        <v>0.0646794</v>
      </c>
      <c r="T287" s="78" t="n">
        <f aca="false">PERCENTRANK($F$2:$F$1780,F287,6)</f>
        <v>0.799775</v>
      </c>
      <c r="U287" s="79" t="n">
        <f aca="false">IF(F287&gt;0,ROUND((Settings!$B$8*T287+Settings!$B$9*R287+Settings!$B$10*S287)/SUM(Settings!$B$8:$B$10),10),0)</f>
        <v>0.5708661333</v>
      </c>
      <c r="V287" s="71" t="n">
        <f aca="false">IF(U287&gt;0,RANK(U287,$U$2:$U$1780)+COUNTIF($U$2:U287,U287)-1,"")</f>
        <v>286</v>
      </c>
      <c r="W287" s="71" t="str">
        <f aca="false">IF(V287="","",IF(V287&lt;=Settings!$B$11,"1 - Fix first",IF(V287&lt;=Settings!$B$12,"2 - Review","3 - Monitor")))</f>
        <v>3 - Monitor</v>
      </c>
      <c r="X287" s="71" t="str">
        <f aca="false">IF(AND(E287&gt;=Settings!$B$4,AF287&gt;=Settings!$B$5,O287&gt;=Settings!$B$6),"HIGH RATE","")</f>
        <v/>
      </c>
      <c r="Y287" s="71" t="n">
        <f aca="false">IF(F287&gt;0,RANK(F287,$F$2:$F$1780)+COUNTIF($F$2:F287,F287)-1,"")</f>
        <v>298</v>
      </c>
      <c r="Z287" s="71" t="n">
        <f aca="false">IF(H287&gt;0,RANK(H287,$H$2:$H$1780)+COUNTIF($H$2:H287,H287)-1,"")</f>
        <v>271</v>
      </c>
      <c r="AA287" s="71" t="str">
        <f aca="false">IF(AC287="","",RANK(AC287,$AC$2:$AC$1780)+COUNTIF($AC$2:AC287,AC287)-1)</f>
        <v/>
      </c>
      <c r="AB287" s="71" t="str">
        <f aca="false">IF(AD287="","",RANK(AD287,$AD$2:$AD$1780)+COUNTIF($AD$2:AD287,AD287)-1)</f>
        <v/>
      </c>
      <c r="AC287" s="71" t="str">
        <f aca="false">IF(AND(AF287&gt;0,E287&gt;=Settings!$B$4),ROUND(J287,10),"")</f>
        <v/>
      </c>
      <c r="AD287" s="71" t="str">
        <f aca="false">IF(X287="HIGH RATE",ROUND(O287,10),"")</f>
        <v/>
      </c>
      <c r="AE287" s="71" t="s">
        <v>61</v>
      </c>
      <c r="AF287" s="73" t="n">
        <f aca="false">SUMIFS(Detail!$L$2:$L$9168,Detail!$C$2:$C$9168,$A287)</f>
        <v>1</v>
      </c>
      <c r="AG287" s="74" t="n">
        <f aca="false">SUMIFS(Detail!$N$2:$N$9168,Detail!$C$2:$C$9168,$A287)</f>
        <v>109.05</v>
      </c>
    </row>
    <row r="288" customFormat="false" ht="15" hidden="false" customHeight="false" outlineLevel="0" collapsed="false">
      <c r="A288" s="71" t="s">
        <v>663</v>
      </c>
      <c r="B288" s="71" t="s">
        <v>664</v>
      </c>
      <c r="C288" s="71" t="s">
        <v>662</v>
      </c>
      <c r="D288" s="71" t="str">
        <f aca="false">IFERROR(INDEX('Brand Map'!$B$4:$B$125,MATCH(C288,'Brand Map'!$A$4:$A$125,0)),"Other")</f>
        <v>Other (small prefixes)</v>
      </c>
      <c r="E288" s="73" t="n">
        <f aca="false">SUMIFS(Detail!$K$2:$K$9168,Detail!$C$2:$C$9168,$A288)</f>
        <v>18</v>
      </c>
      <c r="F288" s="73" t="n">
        <f aca="false">SUMIFS(Detail!$E$2:$E$9168,Detail!$C$2:$C$9168,$A288)</f>
        <v>3</v>
      </c>
      <c r="G288" s="74" t="n">
        <f aca="false">SUMIFS(Detail!$M$2:$M$9168,Detail!$C$2:$C$9168,$A288)</f>
        <v>864.32</v>
      </c>
      <c r="H288" s="74" t="n">
        <f aca="false">SUMIFS(Detail!$D$2:$D$9168,Detail!$C$2:$C$9168,$A288)</f>
        <v>152.91</v>
      </c>
      <c r="I288" s="74" t="n">
        <v>18660.78</v>
      </c>
      <c r="J288" s="51" t="n">
        <f aca="false">IF(E288&gt;0,AF288/E288,0)</f>
        <v>0.0555555555555556</v>
      </c>
      <c r="K288" s="51" t="n">
        <f aca="false">IF(G288&gt;0,AG288/G288,0)</f>
        <v>0.0525384116993706</v>
      </c>
      <c r="L288" s="75" t="n">
        <f aca="false">H288/Settings!$B$16</f>
        <v>0.00030559467893133</v>
      </c>
      <c r="M288" s="76" t="n">
        <f aca="false">H288/Settings!$B$20</f>
        <v>1.18707378682787E-005</v>
      </c>
      <c r="N288" s="77" t="n">
        <f aca="false">E288*Settings!$B$3</f>
        <v>1.34747920556782</v>
      </c>
      <c r="O288" s="77" t="n">
        <f aca="false">IF(E288&gt;0,(AF288-N288)/SQRT(E288*Settings!$B$3*(1-Settings!$B$3)),0)</f>
        <v>-0.31121752473773</v>
      </c>
      <c r="P288" s="77" t="n">
        <f aca="false">MAX(0,AF288-N288)</f>
        <v>0</v>
      </c>
      <c r="Q288" s="51" t="n">
        <f aca="false">IF(E288&gt;=Settings!$B$4,(AF288+Settings!$B$7*Settings!$B$3)/(E288+Settings!$B$7),Settings!$B$3)</f>
        <v>0.0748599558648786</v>
      </c>
      <c r="R288" s="78" t="n">
        <f aca="false">PERCENTRANK($H$2:$H$1780,H288,6)</f>
        <v>0.805399</v>
      </c>
      <c r="S288" s="78" t="n">
        <f aca="false">PERCENTRANK($Q$2:$Q$1780,Q288,6)</f>
        <v>0.0646794</v>
      </c>
      <c r="T288" s="78" t="n">
        <f aca="false">PERCENTRANK($F$2:$F$1780,F288,6)</f>
        <v>0.84252</v>
      </c>
      <c r="U288" s="79" t="n">
        <f aca="false">IF(F288&gt;0,ROUND((Settings!$B$8*T288+Settings!$B$9*R288+Settings!$B$10*S288)/SUM(Settings!$B$8:$B$10),10),0)</f>
        <v>0.5708661333</v>
      </c>
      <c r="V288" s="71" t="n">
        <f aca="false">IF(U288&gt;0,RANK(U288,$U$2:$U$1780)+COUNTIF($U$2:U288,U288)-1,"")</f>
        <v>287</v>
      </c>
      <c r="W288" s="71" t="str">
        <f aca="false">IF(V288="","",IF(V288&lt;=Settings!$B$11,"1 - Fix first",IF(V288&lt;=Settings!$B$12,"2 - Review","3 - Monitor")))</f>
        <v>3 - Monitor</v>
      </c>
      <c r="X288" s="71" t="str">
        <f aca="false">IF(AND(E288&gt;=Settings!$B$4,AF288&gt;=Settings!$B$5,O288&gt;=Settings!$B$6),"HIGH RATE","")</f>
        <v/>
      </c>
      <c r="Y288" s="71" t="n">
        <f aca="false">IF(F288&gt;0,RANK(F288,$F$2:$F$1780)+COUNTIF($F$2:F288,F288)-1,"")</f>
        <v>272</v>
      </c>
      <c r="Z288" s="71" t="n">
        <f aca="false">IF(H288&gt;0,RANK(H288,$H$2:$H$1780)+COUNTIF($H$2:H288,H288)-1,"")</f>
        <v>347</v>
      </c>
      <c r="AA288" s="71" t="str">
        <f aca="false">IF(AC288="","",RANK(AC288,$AC$2:$AC$1780)+COUNTIF($AC$2:AC288,AC288)-1)</f>
        <v/>
      </c>
      <c r="AB288" s="71" t="str">
        <f aca="false">IF(AD288="","",RANK(AD288,$AD$2:$AD$1780)+COUNTIF($AD$2:AD288,AD288)-1)</f>
        <v/>
      </c>
      <c r="AC288" s="71" t="str">
        <f aca="false">IF(AND(AF288&gt;0,E288&gt;=Settings!$B$4),ROUND(J288,10),"")</f>
        <v/>
      </c>
      <c r="AD288" s="71" t="str">
        <f aca="false">IF(X288="HIGH RATE",ROUND(O288,10),"")</f>
        <v/>
      </c>
      <c r="AE288" s="71" t="s">
        <v>59</v>
      </c>
      <c r="AF288" s="73" t="n">
        <f aca="false">SUMIFS(Detail!$L$2:$L$9168,Detail!$C$2:$C$9168,$A288)</f>
        <v>1</v>
      </c>
      <c r="AG288" s="74" t="n">
        <f aca="false">SUMIFS(Detail!$N$2:$N$9168,Detail!$C$2:$C$9168,$A288)</f>
        <v>45.41</v>
      </c>
    </row>
    <row r="289" customFormat="false" ht="15" hidden="false" customHeight="false" outlineLevel="0" collapsed="false">
      <c r="A289" s="71" t="s">
        <v>1375</v>
      </c>
      <c r="B289" s="71" t="s">
        <v>2739</v>
      </c>
      <c r="C289" s="71" t="s">
        <v>310</v>
      </c>
      <c r="D289" s="71" t="str">
        <f aca="false">IFERROR(INDEX('Brand Map'!$B$4:$B$125,MATCH(C289,'Brand Map'!$A$4:$A$125,0)),"Other")</f>
        <v>GBAU</v>
      </c>
      <c r="E289" s="73" t="n">
        <f aca="false">SUMIFS(Detail!$K$2:$K$9168,Detail!$C$2:$C$9168,$A289)</f>
        <v>21</v>
      </c>
      <c r="F289" s="73" t="n">
        <f aca="false">SUMIFS(Detail!$E$2:$E$9168,Detail!$C$2:$C$9168,$A289)</f>
        <v>2</v>
      </c>
      <c r="G289" s="74" t="n">
        <f aca="false">SUMIFS(Detail!$M$2:$M$9168,Detail!$C$2:$C$9168,$A289)</f>
        <v>2726.31</v>
      </c>
      <c r="H289" s="74" t="n">
        <f aca="false">SUMIFS(Detail!$D$2:$D$9168,Detail!$C$2:$C$9168,$A289)</f>
        <v>246.41</v>
      </c>
      <c r="I289" s="74" t="n">
        <v>4032.7</v>
      </c>
      <c r="J289" s="51" t="n">
        <f aca="false">IF(E289&gt;0,AF289/E289,0)</f>
        <v>0.0952380952380952</v>
      </c>
      <c r="K289" s="51" t="n">
        <f aca="false">IF(G289&gt;0,AG289/G289,0)</f>
        <v>0.0903822382634403</v>
      </c>
      <c r="L289" s="75" t="n">
        <f aca="false">H289/Settings!$B$16</f>
        <v>0.000492456901677255</v>
      </c>
      <c r="M289" s="76" t="n">
        <f aca="false">H289/Settings!$B$20</f>
        <v>1.91293474470117E-005</v>
      </c>
      <c r="N289" s="77" t="n">
        <f aca="false">E289*Settings!$B$3</f>
        <v>1.57205907316245</v>
      </c>
      <c r="O289" s="77" t="n">
        <f aca="false">IF(E289&gt;0,(AF289-N289)/SQRT(E289*Settings!$B$3*(1-Settings!$B$3)),0)</f>
        <v>0.354850688688327</v>
      </c>
      <c r="P289" s="77" t="n">
        <f aca="false">MAX(0,AF289-N289)</f>
        <v>0.427940926837549</v>
      </c>
      <c r="Q289" s="51" t="n">
        <f aca="false">IF(E289&gt;=Settings!$B$4,(AF289+Settings!$B$7*Settings!$B$3)/(E289+Settings!$B$7),Settings!$B$3)</f>
        <v>0.0748599558648786</v>
      </c>
      <c r="R289" s="78" t="n">
        <f aca="false">PERCENTRANK($H$2:$H$1780,H289,6)</f>
        <v>0.846457</v>
      </c>
      <c r="S289" s="78" t="n">
        <f aca="false">PERCENTRANK($Q$2:$Q$1780,Q289,6)</f>
        <v>0.0646794</v>
      </c>
      <c r="T289" s="78" t="n">
        <f aca="false">PERCENTRANK($F$2:$F$1780,F289,6)</f>
        <v>0.799775</v>
      </c>
      <c r="U289" s="79" t="n">
        <f aca="false">IF(F289&gt;0,ROUND((Settings!$B$8*T289+Settings!$B$9*R289+Settings!$B$10*S289)/SUM(Settings!$B$8:$B$10),10),0)</f>
        <v>0.5703038</v>
      </c>
      <c r="V289" s="71" t="n">
        <f aca="false">IF(U289&gt;0,RANK(U289,$U$2:$U$1780)+COUNTIF($U$2:U289,U289)-1,"")</f>
        <v>288</v>
      </c>
      <c r="W289" s="71" t="str">
        <f aca="false">IF(V289="","",IF(V289&lt;=Settings!$B$11,"1 - Fix first",IF(V289&lt;=Settings!$B$12,"2 - Review","3 - Monitor")))</f>
        <v>3 - Monitor</v>
      </c>
      <c r="X289" s="71" t="str">
        <f aca="false">IF(AND(E289&gt;=Settings!$B$4,AF289&gt;=Settings!$B$5,O289&gt;=Settings!$B$6),"HIGH RATE","")</f>
        <v/>
      </c>
      <c r="Y289" s="71" t="n">
        <f aca="false">IF(F289&gt;0,RANK(F289,$F$2:$F$1780)+COUNTIF($F$2:F289,F289)-1,"")</f>
        <v>299</v>
      </c>
      <c r="Z289" s="71" t="n">
        <f aca="false">IF(H289&gt;0,RANK(H289,$H$2:$H$1780)+COUNTIF($H$2:H289,H289)-1,"")</f>
        <v>274</v>
      </c>
      <c r="AA289" s="71" t="str">
        <f aca="false">IF(AC289="","",RANK(AC289,$AC$2:$AC$1780)+COUNTIF($AC$2:AC289,AC289)-1)</f>
        <v/>
      </c>
      <c r="AB289" s="71" t="str">
        <f aca="false">IF(AD289="","",RANK(AD289,$AD$2:$AD$1780)+COUNTIF($AD$2:AD289,AD289)-1)</f>
        <v/>
      </c>
      <c r="AC289" s="71" t="str">
        <f aca="false">IF(AND(AF289&gt;0,E289&gt;=Settings!$B$4),ROUND(J289,10),"")</f>
        <v/>
      </c>
      <c r="AD289" s="71" t="str">
        <f aca="false">IF(X289="HIGH RATE",ROUND(O289,10),"")</f>
        <v/>
      </c>
      <c r="AE289" s="71" t="s">
        <v>59</v>
      </c>
      <c r="AF289" s="73" t="n">
        <f aca="false">SUMIFS(Detail!$L$2:$L$9168,Detail!$C$2:$C$9168,$A289)</f>
        <v>2</v>
      </c>
      <c r="AG289" s="74" t="n">
        <f aca="false">SUMIFS(Detail!$N$2:$N$9168,Detail!$C$2:$C$9168,$A289)</f>
        <v>246.41</v>
      </c>
    </row>
    <row r="290" customFormat="false" ht="15" hidden="false" customHeight="false" outlineLevel="0" collapsed="false">
      <c r="A290" s="71" t="s">
        <v>1674</v>
      </c>
      <c r="B290" s="71" t="s">
        <v>2740</v>
      </c>
      <c r="C290" s="71" t="s">
        <v>213</v>
      </c>
      <c r="D290" s="71" t="str">
        <f aca="false">IFERROR(INDEX('Brand Map'!$B$4:$B$125,MATCH(C290,'Brand Map'!$A$4:$A$125,0)),"Other")</f>
        <v>AU</v>
      </c>
      <c r="E290" s="73" t="n">
        <f aca="false">SUMIFS(Detail!$K$2:$K$9168,Detail!$C$2:$C$9168,$A290)</f>
        <v>0</v>
      </c>
      <c r="F290" s="73" t="n">
        <f aca="false">SUMIFS(Detail!$E$2:$E$9168,Detail!$C$2:$C$9168,$A290)</f>
        <v>3</v>
      </c>
      <c r="G290" s="74" t="n">
        <f aca="false">SUMIFS(Detail!$M$2:$M$9168,Detail!$C$2:$C$9168,$A290)</f>
        <v>0</v>
      </c>
      <c r="H290" s="74" t="n">
        <f aca="false">SUMIFS(Detail!$D$2:$D$9168,Detail!$C$2:$C$9168,$A290)</f>
        <v>148.35</v>
      </c>
      <c r="I290" s="74" t="n">
        <v>4054.9</v>
      </c>
      <c r="J290" s="51" t="n">
        <f aca="false">IF(E290&gt;0,AF290/E290,0)</f>
        <v>0</v>
      </c>
      <c r="K290" s="51" t="n">
        <f aca="false">IF(G290&gt;0,AG290/G290,0)</f>
        <v>0</v>
      </c>
      <c r="L290" s="75" t="n">
        <f aca="false">H290/Settings!$B$16</f>
        <v>0.000296481398335379</v>
      </c>
      <c r="M290" s="76" t="n">
        <f aca="false">H290/Settings!$B$20</f>
        <v>1.1516735090963E-005</v>
      </c>
      <c r="N290" s="77" t="n">
        <f aca="false">E290*Settings!$B$3</f>
        <v>0</v>
      </c>
      <c r="O290" s="77" t="n">
        <f aca="false">IF(E290&gt;0,(AF290-N290)/SQRT(E290*Settings!$B$3*(1-Settings!$B$3)),0)</f>
        <v>0</v>
      </c>
      <c r="P290" s="77" t="n">
        <f aca="false">MAX(0,AF290-N290)</f>
        <v>0</v>
      </c>
      <c r="Q290" s="51" t="n">
        <f aca="false">IF(E290&gt;=Settings!$B$4,(AF290+Settings!$B$7*Settings!$B$3)/(E290+Settings!$B$7),Settings!$B$3)</f>
        <v>0.0748599558648786</v>
      </c>
      <c r="R290" s="78" t="n">
        <f aca="false">PERCENTRANK($H$2:$H$1780,H290,6)</f>
        <v>0.80315</v>
      </c>
      <c r="S290" s="78" t="n">
        <f aca="false">PERCENTRANK($Q$2:$Q$1780,Q290,6)</f>
        <v>0.0646794</v>
      </c>
      <c r="T290" s="78" t="n">
        <f aca="false">PERCENTRANK($F$2:$F$1780,F290,6)</f>
        <v>0.84252</v>
      </c>
      <c r="U290" s="79" t="n">
        <f aca="false">IF(F290&gt;0,ROUND((Settings!$B$8*T290+Settings!$B$9*R290+Settings!$B$10*S290)/SUM(Settings!$B$8:$B$10),10),0)</f>
        <v>0.5701164667</v>
      </c>
      <c r="V290" s="71" t="n">
        <f aca="false">IF(U290&gt;0,RANK(U290,$U$2:$U$1780)+COUNTIF($U$2:U290,U290)-1,"")</f>
        <v>289</v>
      </c>
      <c r="W290" s="71" t="str">
        <f aca="false">IF(V290="","",IF(V290&lt;=Settings!$B$11,"1 - Fix first",IF(V290&lt;=Settings!$B$12,"2 - Review","3 - Monitor")))</f>
        <v>3 - Monitor</v>
      </c>
      <c r="X290" s="71" t="str">
        <f aca="false">IF(AND(E290&gt;=Settings!$B$4,AF290&gt;=Settings!$B$5,O290&gt;=Settings!$B$6),"HIGH RATE","")</f>
        <v/>
      </c>
      <c r="Y290" s="71" t="n">
        <f aca="false">IF(F290&gt;0,RANK(F290,$F$2:$F$1780)+COUNTIF($F$2:F290,F290)-1,"")</f>
        <v>273</v>
      </c>
      <c r="Z290" s="71" t="n">
        <f aca="false">IF(H290&gt;0,RANK(H290,$H$2:$H$1780)+COUNTIF($H$2:H290,H290)-1,"")</f>
        <v>351</v>
      </c>
      <c r="AA290" s="71" t="str">
        <f aca="false">IF(AC290="","",RANK(AC290,$AC$2:$AC$1780)+COUNTIF($AC$2:AC290,AC290)-1)</f>
        <v/>
      </c>
      <c r="AB290" s="71" t="str">
        <f aca="false">IF(AD290="","",RANK(AD290,$AD$2:$AD$1780)+COUNTIF($AD$2:AD290,AD290)-1)</f>
        <v/>
      </c>
      <c r="AC290" s="71" t="str">
        <f aca="false">IF(AND(AF290&gt;0,E290&gt;=Settings!$B$4),ROUND(J290,10),"")</f>
        <v/>
      </c>
      <c r="AD290" s="71" t="str">
        <f aca="false">IF(X290="HIGH RATE",ROUND(O290,10),"")</f>
        <v/>
      </c>
      <c r="AE290" s="71" t="s">
        <v>60</v>
      </c>
      <c r="AF290" s="73" t="n">
        <f aca="false">SUMIFS(Detail!$L$2:$L$9168,Detail!$C$2:$C$9168,$A290)</f>
        <v>0</v>
      </c>
      <c r="AG290" s="74" t="n">
        <f aca="false">SUMIFS(Detail!$N$2:$N$9168,Detail!$C$2:$C$9168,$A290)</f>
        <v>0</v>
      </c>
    </row>
    <row r="291" customFormat="false" ht="15" hidden="false" customHeight="false" outlineLevel="0" collapsed="false">
      <c r="A291" s="71" t="s">
        <v>1196</v>
      </c>
      <c r="B291" s="71" t="s">
        <v>2741</v>
      </c>
      <c r="C291" s="71" t="s">
        <v>246</v>
      </c>
      <c r="D291" s="71" t="str">
        <f aca="false">IFERROR(INDEX('Brand Map'!$B$4:$B$125,MATCH(C291,'Brand Map'!$A$4:$A$125,0)),"Other")</f>
        <v>FYF</v>
      </c>
      <c r="E291" s="73" t="n">
        <f aca="false">SUMIFS(Detail!$K$2:$K$9168,Detail!$C$2:$C$9168,$A291)</f>
        <v>0</v>
      </c>
      <c r="F291" s="73" t="n">
        <f aca="false">SUMIFS(Detail!$E$2:$E$9168,Detail!$C$2:$C$9168,$A291)</f>
        <v>2</v>
      </c>
      <c r="G291" s="74" t="n">
        <f aca="false">SUMIFS(Detail!$M$2:$M$9168,Detail!$C$2:$C$9168,$A291)</f>
        <v>0</v>
      </c>
      <c r="H291" s="74" t="n">
        <f aca="false">SUMIFS(Detail!$D$2:$D$9168,Detail!$C$2:$C$9168,$A291)</f>
        <v>239.9</v>
      </c>
      <c r="I291" s="74" t="n">
        <v>2878.8</v>
      </c>
      <c r="J291" s="51" t="n">
        <f aca="false">IF(E291&gt;0,AF291/E291,0)</f>
        <v>0</v>
      </c>
      <c r="K291" s="51" t="n">
        <f aca="false">IF(G291&gt;0,AG291/G291,0)</f>
        <v>0</v>
      </c>
      <c r="L291" s="75" t="n">
        <f aca="false">H291/Settings!$B$16</f>
        <v>0.000479446494510667</v>
      </c>
      <c r="M291" s="76" t="n">
        <f aca="false">H291/Settings!$B$20</f>
        <v>1.86239619030807E-005</v>
      </c>
      <c r="N291" s="77" t="n">
        <f aca="false">E291*Settings!$B$3</f>
        <v>0</v>
      </c>
      <c r="O291" s="77" t="n">
        <f aca="false">IF(E291&gt;0,(AF291-N291)/SQRT(E291*Settings!$B$3*(1-Settings!$B$3)),0)</f>
        <v>0</v>
      </c>
      <c r="P291" s="77" t="n">
        <f aca="false">MAX(0,AF291-N291)</f>
        <v>0</v>
      </c>
      <c r="Q291" s="51" t="n">
        <f aca="false">IF(E291&gt;=Settings!$B$4,(AF291+Settings!$B$7*Settings!$B$3)/(E291+Settings!$B$7),Settings!$B$3)</f>
        <v>0.0748599558648786</v>
      </c>
      <c r="R291" s="78" t="n">
        <f aca="false">PERCENTRANK($H$2:$H$1780,H291,6)</f>
        <v>0.844769</v>
      </c>
      <c r="S291" s="78" t="n">
        <f aca="false">PERCENTRANK($Q$2:$Q$1780,Q291,6)</f>
        <v>0.0646794</v>
      </c>
      <c r="T291" s="78" t="n">
        <f aca="false">PERCENTRANK($F$2:$F$1780,F291,6)</f>
        <v>0.799775</v>
      </c>
      <c r="U291" s="79" t="n">
        <f aca="false">IF(F291&gt;0,ROUND((Settings!$B$8*T291+Settings!$B$9*R291+Settings!$B$10*S291)/SUM(Settings!$B$8:$B$10),10),0)</f>
        <v>0.5697411333</v>
      </c>
      <c r="V291" s="71" t="n">
        <f aca="false">IF(U291&gt;0,RANK(U291,$U$2:$U$1780)+COUNTIF($U$2:U291,U291)-1,"")</f>
        <v>290</v>
      </c>
      <c r="W291" s="71" t="str">
        <f aca="false">IF(V291="","",IF(V291&lt;=Settings!$B$11,"1 - Fix first",IF(V291&lt;=Settings!$B$12,"2 - Review","3 - Monitor")))</f>
        <v>3 - Monitor</v>
      </c>
      <c r="X291" s="71" t="str">
        <f aca="false">IF(AND(E291&gt;=Settings!$B$4,AF291&gt;=Settings!$B$5,O291&gt;=Settings!$B$6),"HIGH RATE","")</f>
        <v/>
      </c>
      <c r="Y291" s="71" t="n">
        <f aca="false">IF(F291&gt;0,RANK(F291,$F$2:$F$1780)+COUNTIF($F$2:F291,F291)-1,"")</f>
        <v>300</v>
      </c>
      <c r="Z291" s="71" t="n">
        <f aca="false">IF(H291&gt;0,RANK(H291,$H$2:$H$1780)+COUNTIF($H$2:H291,H291)-1,"")</f>
        <v>277</v>
      </c>
      <c r="AA291" s="71" t="str">
        <f aca="false">IF(AC291="","",RANK(AC291,$AC$2:$AC$1780)+COUNTIF($AC$2:AC291,AC291)-1)</f>
        <v/>
      </c>
      <c r="AB291" s="71" t="str">
        <f aca="false">IF(AD291="","",RANK(AD291,$AD$2:$AD$1780)+COUNTIF($AD$2:AD291,AD291)-1)</f>
        <v/>
      </c>
      <c r="AC291" s="71" t="str">
        <f aca="false">IF(AND(AF291&gt;0,E291&gt;=Settings!$B$4),ROUND(J291,10),"")</f>
        <v/>
      </c>
      <c r="AD291" s="71" t="str">
        <f aca="false">IF(X291="HIGH RATE",ROUND(O291,10),"")</f>
        <v/>
      </c>
      <c r="AE291" s="71" t="s">
        <v>60</v>
      </c>
      <c r="AF291" s="73" t="n">
        <f aca="false">SUMIFS(Detail!$L$2:$L$9168,Detail!$C$2:$C$9168,$A291)</f>
        <v>0</v>
      </c>
      <c r="AG291" s="74" t="n">
        <f aca="false">SUMIFS(Detail!$N$2:$N$9168,Detail!$C$2:$C$9168,$A291)</f>
        <v>0</v>
      </c>
    </row>
    <row r="292" customFormat="false" ht="15" hidden="false" customHeight="false" outlineLevel="0" collapsed="false">
      <c r="A292" s="71" t="s">
        <v>590</v>
      </c>
      <c r="B292" s="71" t="s">
        <v>591</v>
      </c>
      <c r="C292" s="71" t="s">
        <v>301</v>
      </c>
      <c r="D292" s="71" t="str">
        <f aca="false">IFERROR(INDEX('Brand Map'!$B$4:$B$125,MATCH(C292,'Brand Map'!$A$4:$A$125,0)),"Other")</f>
        <v>WBAU</v>
      </c>
      <c r="E292" s="73" t="n">
        <f aca="false">SUMIFS(Detail!$K$2:$K$9168,Detail!$C$2:$C$9168,$A292)</f>
        <v>50</v>
      </c>
      <c r="F292" s="73" t="n">
        <f aca="false">SUMIFS(Detail!$E$2:$E$9168,Detail!$C$2:$C$9168,$A292)</f>
        <v>3</v>
      </c>
      <c r="G292" s="74" t="n">
        <f aca="false">SUMIFS(Detail!$M$2:$M$9168,Detail!$C$2:$C$9168,$A292)</f>
        <v>4078.9</v>
      </c>
      <c r="H292" s="74" t="n">
        <f aca="false">SUMIFS(Detail!$D$2:$D$9168,Detail!$C$2:$C$9168,$A292)</f>
        <v>247.87</v>
      </c>
      <c r="I292" s="74" t="n">
        <v>5408.75</v>
      </c>
      <c r="J292" s="51" t="n">
        <f aca="false">IF(E292&gt;0,AF292/E292,0)</f>
        <v>0.04</v>
      </c>
      <c r="K292" s="51" t="n">
        <f aca="false">IF(G292&gt;0,AG292/G292,0)</f>
        <v>0.0438402510480767</v>
      </c>
      <c r="L292" s="75" t="n">
        <f aca="false">H292/Settings!$B$16</f>
        <v>0.000495374750289117</v>
      </c>
      <c r="M292" s="76" t="n">
        <f aca="false">H292/Settings!$B$20</f>
        <v>1.92426904415031E-005</v>
      </c>
      <c r="N292" s="77" t="n">
        <f aca="false">E292*Settings!$B$3</f>
        <v>3.74299779324393</v>
      </c>
      <c r="O292" s="77" t="n">
        <f aca="false">IF(E292&gt;0,(AF292-N292)/SQRT(E292*Settings!$B$3*(1-Settings!$B$3)),0)</f>
        <v>-0.936662885395313</v>
      </c>
      <c r="P292" s="77" t="n">
        <f aca="false">MAX(0,AF292-N292)</f>
        <v>0</v>
      </c>
      <c r="Q292" s="51" t="n">
        <f aca="false">IF(E292&gt;=Settings!$B$4,(AF292+Settings!$B$7*Settings!$B$3)/(E292+Settings!$B$7),Settings!$B$3)</f>
        <v>0.0530724834493295</v>
      </c>
      <c r="R292" s="78" t="n">
        <f aca="false">PERCENTRANK($H$2:$H$1780,H292,6)</f>
        <v>0.847582</v>
      </c>
      <c r="S292" s="78" t="n">
        <f aca="false">PERCENTRANK($Q$2:$Q$1780,Q292,6)</f>
        <v>0.0179978</v>
      </c>
      <c r="T292" s="78" t="n">
        <f aca="false">PERCENTRANK($F$2:$F$1780,F292,6)</f>
        <v>0.84252</v>
      </c>
      <c r="U292" s="79" t="n">
        <f aca="false">IF(F292&gt;0,ROUND((Settings!$B$8*T292+Settings!$B$9*R292+Settings!$B$10*S292)/SUM(Settings!$B$8:$B$10),10),0)</f>
        <v>0.5693666</v>
      </c>
      <c r="V292" s="71" t="n">
        <f aca="false">IF(U292&gt;0,RANK(U292,$U$2:$U$1780)+COUNTIF($U$2:U292,U292)-1,"")</f>
        <v>291</v>
      </c>
      <c r="W292" s="71" t="str">
        <f aca="false">IF(V292="","",IF(V292&lt;=Settings!$B$11,"1 - Fix first",IF(V292&lt;=Settings!$B$12,"2 - Review","3 - Monitor")))</f>
        <v>3 - Monitor</v>
      </c>
      <c r="X292" s="71" t="str">
        <f aca="false">IF(AND(E292&gt;=Settings!$B$4,AF292&gt;=Settings!$B$5,O292&gt;=Settings!$B$6),"HIGH RATE","")</f>
        <v/>
      </c>
      <c r="Y292" s="71" t="n">
        <f aca="false">IF(F292&gt;0,RANK(F292,$F$2:$F$1780)+COUNTIF($F$2:F292,F292)-1,"")</f>
        <v>274</v>
      </c>
      <c r="Z292" s="71" t="n">
        <f aca="false">IF(H292&gt;0,RANK(H292,$H$2:$H$1780)+COUNTIF($H$2:H292,H292)-1,"")</f>
        <v>272</v>
      </c>
      <c r="AA292" s="71" t="n">
        <f aca="false">IF(AC292="","",RANK(AC292,$AC$2:$AC$1780)+COUNTIF($AC$2:AC292,AC292)-1)</f>
        <v>200</v>
      </c>
      <c r="AB292" s="71" t="str">
        <f aca="false">IF(AD292="","",RANK(AD292,$AD$2:$AD$1780)+COUNTIF($AD$2:AD292,AD292)-1)</f>
        <v/>
      </c>
      <c r="AC292" s="71" t="n">
        <f aca="false">IF(AND(AF292&gt;0,E292&gt;=Settings!$B$4),ROUND(J292,10),"")</f>
        <v>0.04</v>
      </c>
      <c r="AD292" s="71" t="str">
        <f aca="false">IF(X292="HIGH RATE",ROUND(O292,10),"")</f>
        <v/>
      </c>
      <c r="AE292" s="71" t="s">
        <v>59</v>
      </c>
      <c r="AF292" s="73" t="n">
        <f aca="false">SUMIFS(Detail!$L$2:$L$9168,Detail!$C$2:$C$9168,$A292)</f>
        <v>2</v>
      </c>
      <c r="AG292" s="74" t="n">
        <f aca="false">SUMIFS(Detail!$N$2:$N$9168,Detail!$C$2:$C$9168,$A292)</f>
        <v>178.82</v>
      </c>
    </row>
    <row r="293" customFormat="false" ht="15" hidden="false" customHeight="false" outlineLevel="0" collapsed="false">
      <c r="A293" s="71" t="s">
        <v>1284</v>
      </c>
      <c r="B293" s="71" t="s">
        <v>2742</v>
      </c>
      <c r="C293" s="71" t="s">
        <v>221</v>
      </c>
      <c r="D293" s="71" t="str">
        <f aca="false">IFERROR(INDEX('Brand Map'!$B$4:$B$125,MATCH(C293,'Brand Map'!$A$4:$A$125,0)),"Other")</f>
        <v>DC</v>
      </c>
      <c r="E293" s="73" t="n">
        <f aca="false">SUMIFS(Detail!$K$2:$K$9168,Detail!$C$2:$C$9168,$A293)</f>
        <v>18</v>
      </c>
      <c r="F293" s="73" t="n">
        <f aca="false">SUMIFS(Detail!$E$2:$E$9168,Detail!$C$2:$C$9168,$A293)</f>
        <v>2</v>
      </c>
      <c r="G293" s="74" t="n">
        <f aca="false">SUMIFS(Detail!$M$2:$M$9168,Detail!$C$2:$C$9168,$A293)</f>
        <v>2199.07</v>
      </c>
      <c r="H293" s="74" t="n">
        <f aca="false">SUMIFS(Detail!$D$2:$D$9168,Detail!$C$2:$C$9168,$A293)</f>
        <v>237.19</v>
      </c>
      <c r="I293" s="74" t="n">
        <v>5512.61</v>
      </c>
      <c r="J293" s="51" t="n">
        <f aca="false">IF(E293&gt;0,AF293/E293,0)</f>
        <v>0.111111111111111</v>
      </c>
      <c r="K293" s="51" t="n">
        <f aca="false">IF(G293&gt;0,AG293/G293,0)</f>
        <v>0.107859231402366</v>
      </c>
      <c r="L293" s="75" t="n">
        <f aca="false">H293/Settings!$B$16</f>
        <v>0.000474030487840705</v>
      </c>
      <c r="M293" s="76" t="n">
        <f aca="false">H293/Settings!$B$20</f>
        <v>1.84135786735794E-005</v>
      </c>
      <c r="N293" s="77" t="n">
        <f aca="false">E293*Settings!$B$3</f>
        <v>1.34747920556782</v>
      </c>
      <c r="O293" s="77" t="n">
        <f aca="false">IF(E293&gt;0,(AF293-N293)/SQRT(E293*Settings!$B$3*(1-Settings!$B$3)),0)</f>
        <v>0.584426069903192</v>
      </c>
      <c r="P293" s="77" t="n">
        <f aca="false">MAX(0,AF293-N293)</f>
        <v>0.652520794432185</v>
      </c>
      <c r="Q293" s="51" t="n">
        <f aca="false">IF(E293&gt;=Settings!$B$4,(AF293+Settings!$B$7*Settings!$B$3)/(E293+Settings!$B$7),Settings!$B$3)</f>
        <v>0.0748599558648786</v>
      </c>
      <c r="R293" s="78" t="n">
        <f aca="false">PERCENTRANK($H$2:$H$1780,H293,6)</f>
        <v>0.843082</v>
      </c>
      <c r="S293" s="78" t="n">
        <f aca="false">PERCENTRANK($Q$2:$Q$1780,Q293,6)</f>
        <v>0.0646794</v>
      </c>
      <c r="T293" s="78" t="n">
        <f aca="false">PERCENTRANK($F$2:$F$1780,F293,6)</f>
        <v>0.799775</v>
      </c>
      <c r="U293" s="79" t="n">
        <f aca="false">IF(F293&gt;0,ROUND((Settings!$B$8*T293+Settings!$B$9*R293+Settings!$B$10*S293)/SUM(Settings!$B$8:$B$10),10),0)</f>
        <v>0.5691788</v>
      </c>
      <c r="V293" s="71" t="n">
        <f aca="false">IF(U293&gt;0,RANK(U293,$U$2:$U$1780)+COUNTIF($U$2:U293,U293)-1,"")</f>
        <v>292</v>
      </c>
      <c r="W293" s="71" t="str">
        <f aca="false">IF(V293="","",IF(V293&lt;=Settings!$B$11,"1 - Fix first",IF(V293&lt;=Settings!$B$12,"2 - Review","3 - Monitor")))</f>
        <v>3 - Monitor</v>
      </c>
      <c r="X293" s="71" t="str">
        <f aca="false">IF(AND(E293&gt;=Settings!$B$4,AF293&gt;=Settings!$B$5,O293&gt;=Settings!$B$6),"HIGH RATE","")</f>
        <v/>
      </c>
      <c r="Y293" s="71" t="n">
        <f aca="false">IF(F293&gt;0,RANK(F293,$F$2:$F$1780)+COUNTIF($F$2:F293,F293)-1,"")</f>
        <v>301</v>
      </c>
      <c r="Z293" s="71" t="n">
        <f aca="false">IF(H293&gt;0,RANK(H293,$H$2:$H$1780)+COUNTIF($H$2:H293,H293)-1,"")</f>
        <v>280</v>
      </c>
      <c r="AA293" s="71" t="str">
        <f aca="false">IF(AC293="","",RANK(AC293,$AC$2:$AC$1780)+COUNTIF($AC$2:AC293,AC293)-1)</f>
        <v/>
      </c>
      <c r="AB293" s="71" t="str">
        <f aca="false">IF(AD293="","",RANK(AD293,$AD$2:$AD$1780)+COUNTIF($AD$2:AD293,AD293)-1)</f>
        <v/>
      </c>
      <c r="AC293" s="71" t="str">
        <f aca="false">IF(AND(AF293&gt;0,E293&gt;=Settings!$B$4),ROUND(J293,10),"")</f>
        <v/>
      </c>
      <c r="AD293" s="71" t="str">
        <f aca="false">IF(X293="HIGH RATE",ROUND(O293,10),"")</f>
        <v/>
      </c>
      <c r="AE293" s="71" t="s">
        <v>59</v>
      </c>
      <c r="AF293" s="73" t="n">
        <f aca="false">SUMIFS(Detail!$L$2:$L$9168,Detail!$C$2:$C$9168,$A293)</f>
        <v>2</v>
      </c>
      <c r="AG293" s="74" t="n">
        <f aca="false">SUMIFS(Detail!$N$2:$N$9168,Detail!$C$2:$C$9168,$A293)</f>
        <v>237.19</v>
      </c>
    </row>
    <row r="294" customFormat="false" ht="15" hidden="false" customHeight="false" outlineLevel="0" collapsed="false">
      <c r="A294" s="71" t="s">
        <v>362</v>
      </c>
      <c r="B294" s="71" t="s">
        <v>2743</v>
      </c>
      <c r="C294" s="71" t="s">
        <v>213</v>
      </c>
      <c r="D294" s="71" t="str">
        <f aca="false">IFERROR(INDEX('Brand Map'!$B$4:$B$125,MATCH(C294,'Brand Map'!$A$4:$A$125,0)),"Other")</f>
        <v>AU</v>
      </c>
      <c r="E294" s="73" t="n">
        <f aca="false">SUMIFS(Detail!$K$2:$K$9168,Detail!$C$2:$C$9168,$A294)</f>
        <v>4</v>
      </c>
      <c r="F294" s="73" t="n">
        <f aca="false">SUMIFS(Detail!$E$2:$E$9168,Detail!$C$2:$C$9168,$A294)</f>
        <v>2</v>
      </c>
      <c r="G294" s="74" t="n">
        <f aca="false">SUMIFS(Detail!$M$2:$M$9168,Detail!$C$2:$C$9168,$A294)</f>
        <v>517.98</v>
      </c>
      <c r="H294" s="74" t="n">
        <f aca="false">SUMIFS(Detail!$D$2:$D$9168,Detail!$C$2:$C$9168,$A294)</f>
        <v>236.05</v>
      </c>
      <c r="I294" s="74" t="n">
        <v>1180.43</v>
      </c>
      <c r="J294" s="51" t="n">
        <f aca="false">IF(E294&gt;0,AF294/E294,0)</f>
        <v>0.5</v>
      </c>
      <c r="K294" s="51" t="n">
        <f aca="false">IF(G294&gt;0,AG294/G294,0)</f>
        <v>0.455712575775126</v>
      </c>
      <c r="L294" s="75" t="n">
        <f aca="false">H294/Settings!$B$16</f>
        <v>0.000471752167691718</v>
      </c>
      <c r="M294" s="76" t="n">
        <f aca="false">H294/Settings!$B$20</f>
        <v>1.83250779792505E-005</v>
      </c>
      <c r="N294" s="77" t="n">
        <f aca="false">E294*Settings!$B$3</f>
        <v>0.299439823459515</v>
      </c>
      <c r="O294" s="77" t="n">
        <f aca="false">IF(E294&gt;0,(AF294-N294)/SQRT(E294*Settings!$B$3*(1-Settings!$B$3)),0)</f>
        <v>3.23097416813932</v>
      </c>
      <c r="P294" s="77" t="n">
        <f aca="false">MAX(0,AF294-N294)</f>
        <v>1.70056017654049</v>
      </c>
      <c r="Q294" s="51" t="n">
        <f aca="false">IF(E294&gt;=Settings!$B$4,(AF294+Settings!$B$7*Settings!$B$3)/(E294+Settings!$B$7),Settings!$B$3)</f>
        <v>0.0748599558648786</v>
      </c>
      <c r="R294" s="78" t="n">
        <f aca="false">PERCENTRANK($H$2:$H$1780,H294,6)</f>
        <v>0.84252</v>
      </c>
      <c r="S294" s="78" t="n">
        <f aca="false">PERCENTRANK($Q$2:$Q$1780,Q294,6)</f>
        <v>0.0646794</v>
      </c>
      <c r="T294" s="78" t="n">
        <f aca="false">PERCENTRANK($F$2:$F$1780,F294,6)</f>
        <v>0.799775</v>
      </c>
      <c r="U294" s="79" t="n">
        <f aca="false">IF(F294&gt;0,ROUND((Settings!$B$8*T294+Settings!$B$9*R294+Settings!$B$10*S294)/SUM(Settings!$B$8:$B$10),10),0)</f>
        <v>0.5689914667</v>
      </c>
      <c r="V294" s="71" t="n">
        <f aca="false">IF(U294&gt;0,RANK(U294,$U$2:$U$1780)+COUNTIF($U$2:U294,U294)-1,"")</f>
        <v>293</v>
      </c>
      <c r="W294" s="71" t="str">
        <f aca="false">IF(V294="","",IF(V294&lt;=Settings!$B$11,"1 - Fix first",IF(V294&lt;=Settings!$B$12,"2 - Review","3 - Monitor")))</f>
        <v>3 - Monitor</v>
      </c>
      <c r="X294" s="71" t="str">
        <f aca="false">IF(AND(E294&gt;=Settings!$B$4,AF294&gt;=Settings!$B$5,O294&gt;=Settings!$B$6),"HIGH RATE","")</f>
        <v/>
      </c>
      <c r="Y294" s="71" t="n">
        <f aca="false">IF(F294&gt;0,RANK(F294,$F$2:$F$1780)+COUNTIF($F$2:F294,F294)-1,"")</f>
        <v>302</v>
      </c>
      <c r="Z294" s="71" t="n">
        <f aca="false">IF(H294&gt;0,RANK(H294,$H$2:$H$1780)+COUNTIF($H$2:H294,H294)-1,"")</f>
        <v>281</v>
      </c>
      <c r="AA294" s="71" t="str">
        <f aca="false">IF(AC294="","",RANK(AC294,$AC$2:$AC$1780)+COUNTIF($AC$2:AC294,AC294)-1)</f>
        <v/>
      </c>
      <c r="AB294" s="71" t="str">
        <f aca="false">IF(AD294="","",RANK(AD294,$AD$2:$AD$1780)+COUNTIF($AD$2:AD294,AD294)-1)</f>
        <v/>
      </c>
      <c r="AC294" s="71" t="str">
        <f aca="false">IF(AND(AF294&gt;0,E294&gt;=Settings!$B$4),ROUND(J294,10),"")</f>
        <v/>
      </c>
      <c r="AD294" s="71" t="str">
        <f aca="false">IF(X294="HIGH RATE",ROUND(O294,10),"")</f>
        <v/>
      </c>
      <c r="AE294" s="71" t="s">
        <v>61</v>
      </c>
      <c r="AF294" s="73" t="n">
        <f aca="false">SUMIFS(Detail!$L$2:$L$9168,Detail!$C$2:$C$9168,$A294)</f>
        <v>2</v>
      </c>
      <c r="AG294" s="74" t="n">
        <f aca="false">SUMIFS(Detail!$N$2:$N$9168,Detail!$C$2:$C$9168,$A294)</f>
        <v>236.05</v>
      </c>
    </row>
    <row r="295" customFormat="false" ht="15" hidden="false" customHeight="false" outlineLevel="0" collapsed="false">
      <c r="A295" s="71" t="s">
        <v>2120</v>
      </c>
      <c r="B295" s="71" t="s">
        <v>2726</v>
      </c>
      <c r="C295" s="71" t="s">
        <v>322</v>
      </c>
      <c r="D295" s="71" t="str">
        <f aca="false">IFERROR(INDEX('Brand Map'!$B$4:$B$125,MATCH(C295,'Brand Map'!$A$4:$A$125,0)),"Other")</f>
        <v>AUV</v>
      </c>
      <c r="E295" s="73" t="n">
        <f aca="false">SUMIFS(Detail!$K$2:$K$9168,Detail!$C$2:$C$9168,$A295)</f>
        <v>0</v>
      </c>
      <c r="F295" s="73" t="n">
        <f aca="false">SUMIFS(Detail!$E$2:$E$9168,Detail!$C$2:$C$9168,$A295)</f>
        <v>2</v>
      </c>
      <c r="G295" s="74" t="n">
        <f aca="false">SUMIFS(Detail!$M$2:$M$9168,Detail!$C$2:$C$9168,$A295)</f>
        <v>0</v>
      </c>
      <c r="H295" s="74" t="n">
        <f aca="false">SUMIFS(Detail!$D$2:$D$9168,Detail!$C$2:$C$9168,$A295)</f>
        <v>234.9</v>
      </c>
      <c r="I295" s="74" t="n">
        <v>10170.9</v>
      </c>
      <c r="J295" s="51" t="n">
        <f aca="false">IF(E295&gt;0,AF295/E295,0)</f>
        <v>0</v>
      </c>
      <c r="K295" s="51" t="n">
        <f aca="false">IF(G295&gt;0,AG295/G295,0)</f>
        <v>0</v>
      </c>
      <c r="L295" s="75" t="n">
        <f aca="false">H295/Settings!$B$16</f>
        <v>0.000469453862278265</v>
      </c>
      <c r="M295" s="76" t="n">
        <f aca="false">H295/Settings!$B$20</f>
        <v>1.82358009630415E-005</v>
      </c>
      <c r="N295" s="77" t="n">
        <f aca="false">E295*Settings!$B$3</f>
        <v>0</v>
      </c>
      <c r="O295" s="77" t="n">
        <f aca="false">IF(E295&gt;0,(AF295-N295)/SQRT(E295*Settings!$B$3*(1-Settings!$B$3)),0)</f>
        <v>0</v>
      </c>
      <c r="P295" s="77" t="n">
        <f aca="false">MAX(0,AF295-N295)</f>
        <v>0</v>
      </c>
      <c r="Q295" s="51" t="n">
        <f aca="false">IF(E295&gt;=Settings!$B$4,(AF295+Settings!$B$7*Settings!$B$3)/(E295+Settings!$B$7),Settings!$B$3)</f>
        <v>0.0748599558648786</v>
      </c>
      <c r="R295" s="78" t="n">
        <f aca="false">PERCENTRANK($H$2:$H$1780,H295,6)</f>
        <v>0.841957</v>
      </c>
      <c r="S295" s="78" t="n">
        <f aca="false">PERCENTRANK($Q$2:$Q$1780,Q295,6)</f>
        <v>0.0646794</v>
      </c>
      <c r="T295" s="78" t="n">
        <f aca="false">PERCENTRANK($F$2:$F$1780,F295,6)</f>
        <v>0.799775</v>
      </c>
      <c r="U295" s="79" t="n">
        <f aca="false">IF(F295&gt;0,ROUND((Settings!$B$8*T295+Settings!$B$9*R295+Settings!$B$10*S295)/SUM(Settings!$B$8:$B$10),10),0)</f>
        <v>0.5688038</v>
      </c>
      <c r="V295" s="71" t="n">
        <f aca="false">IF(U295&gt;0,RANK(U295,$U$2:$U$1780)+COUNTIF($U$2:U295,U295)-1,"")</f>
        <v>294</v>
      </c>
      <c r="W295" s="71" t="str">
        <f aca="false">IF(V295="","",IF(V295&lt;=Settings!$B$11,"1 - Fix first",IF(V295&lt;=Settings!$B$12,"2 - Review","3 - Monitor")))</f>
        <v>3 - Monitor</v>
      </c>
      <c r="X295" s="71" t="str">
        <f aca="false">IF(AND(E295&gt;=Settings!$B$4,AF295&gt;=Settings!$B$5,O295&gt;=Settings!$B$6),"HIGH RATE","")</f>
        <v/>
      </c>
      <c r="Y295" s="71" t="n">
        <f aca="false">IF(F295&gt;0,RANK(F295,$F$2:$F$1780)+COUNTIF($F$2:F295,F295)-1,"")</f>
        <v>303</v>
      </c>
      <c r="Z295" s="71" t="n">
        <f aca="false">IF(H295&gt;0,RANK(H295,$H$2:$H$1780)+COUNTIF($H$2:H295,H295)-1,"")</f>
        <v>282</v>
      </c>
      <c r="AA295" s="71" t="str">
        <f aca="false">IF(AC295="","",RANK(AC295,$AC$2:$AC$1780)+COUNTIF($AC$2:AC295,AC295)-1)</f>
        <v/>
      </c>
      <c r="AB295" s="71" t="str">
        <f aca="false">IF(AD295="","",RANK(AD295,$AD$2:$AD$1780)+COUNTIF($AD$2:AD295,AD295)-1)</f>
        <v/>
      </c>
      <c r="AC295" s="71" t="str">
        <f aca="false">IF(AND(AF295&gt;0,E295&gt;=Settings!$B$4),ROUND(J295,10),"")</f>
        <v/>
      </c>
      <c r="AD295" s="71" t="str">
        <f aca="false">IF(X295="HIGH RATE",ROUND(O295,10),"")</f>
        <v/>
      </c>
      <c r="AE295" s="71" t="s">
        <v>60</v>
      </c>
      <c r="AF295" s="73" t="n">
        <f aca="false">SUMIFS(Detail!$L$2:$L$9168,Detail!$C$2:$C$9168,$A295)</f>
        <v>0</v>
      </c>
      <c r="AG295" s="74" t="n">
        <f aca="false">SUMIFS(Detail!$N$2:$N$9168,Detail!$C$2:$C$9168,$A295)</f>
        <v>0</v>
      </c>
    </row>
    <row r="296" customFormat="false" ht="15" hidden="false" customHeight="false" outlineLevel="0" collapsed="false">
      <c r="A296" s="71" t="s">
        <v>1275</v>
      </c>
      <c r="B296" s="71" t="s">
        <v>2744</v>
      </c>
      <c r="C296" s="71" t="s">
        <v>704</v>
      </c>
      <c r="D296" s="71" t="str">
        <f aca="false">IFERROR(INDEX('Brand Map'!$B$4:$B$125,MATCH(C296,'Brand Map'!$A$4:$A$125,0)),"Other")</f>
        <v>Other (small prefixes)</v>
      </c>
      <c r="E296" s="73" t="n">
        <f aca="false">SUMIFS(Detail!$K$2:$K$9168,Detail!$C$2:$C$9168,$A296)</f>
        <v>0</v>
      </c>
      <c r="F296" s="73" t="n">
        <f aca="false">SUMIFS(Detail!$E$2:$E$9168,Detail!$C$2:$C$9168,$A296)</f>
        <v>2</v>
      </c>
      <c r="G296" s="74" t="n">
        <f aca="false">SUMIFS(Detail!$M$2:$M$9168,Detail!$C$2:$C$9168,$A296)</f>
        <v>0</v>
      </c>
      <c r="H296" s="74" t="n">
        <f aca="false">SUMIFS(Detail!$D$2:$D$9168,Detail!$C$2:$C$9168,$A296)</f>
        <v>234.9</v>
      </c>
      <c r="I296" s="74" t="n">
        <v>3477.26</v>
      </c>
      <c r="J296" s="51" t="n">
        <f aca="false">IF(E296&gt;0,AF296/E296,0)</f>
        <v>0</v>
      </c>
      <c r="K296" s="51" t="n">
        <f aca="false">IF(G296&gt;0,AG296/G296,0)</f>
        <v>0</v>
      </c>
      <c r="L296" s="75" t="n">
        <f aca="false">H296/Settings!$B$16</f>
        <v>0.000469453862278265</v>
      </c>
      <c r="M296" s="76" t="n">
        <f aca="false">H296/Settings!$B$20</f>
        <v>1.82358009630415E-005</v>
      </c>
      <c r="N296" s="77" t="n">
        <f aca="false">E296*Settings!$B$3</f>
        <v>0</v>
      </c>
      <c r="O296" s="77" t="n">
        <f aca="false">IF(E296&gt;0,(AF296-N296)/SQRT(E296*Settings!$B$3*(1-Settings!$B$3)),0)</f>
        <v>0</v>
      </c>
      <c r="P296" s="77" t="n">
        <f aca="false">MAX(0,AF296-N296)</f>
        <v>0</v>
      </c>
      <c r="Q296" s="51" t="n">
        <f aca="false">IF(E296&gt;=Settings!$B$4,(AF296+Settings!$B$7*Settings!$B$3)/(E296+Settings!$B$7),Settings!$B$3)</f>
        <v>0.0748599558648786</v>
      </c>
      <c r="R296" s="78" t="n">
        <f aca="false">PERCENTRANK($H$2:$H$1780,H296,6)</f>
        <v>0.841395</v>
      </c>
      <c r="S296" s="78" t="n">
        <f aca="false">PERCENTRANK($Q$2:$Q$1780,Q296,6)</f>
        <v>0.0646794</v>
      </c>
      <c r="T296" s="78" t="n">
        <f aca="false">PERCENTRANK($F$2:$F$1780,F296,6)</f>
        <v>0.799775</v>
      </c>
      <c r="U296" s="79" t="n">
        <f aca="false">IF(F296&gt;0,ROUND((Settings!$B$8*T296+Settings!$B$9*R296+Settings!$B$10*S296)/SUM(Settings!$B$8:$B$10),10),0)</f>
        <v>0.5686164667</v>
      </c>
      <c r="V296" s="71" t="n">
        <f aca="false">IF(U296&gt;0,RANK(U296,$U$2:$U$1780)+COUNTIF($U$2:U296,U296)-1,"")</f>
        <v>295</v>
      </c>
      <c r="W296" s="71" t="str">
        <f aca="false">IF(V296="","",IF(V296&lt;=Settings!$B$11,"1 - Fix first",IF(V296&lt;=Settings!$B$12,"2 - Review","3 - Monitor")))</f>
        <v>3 - Monitor</v>
      </c>
      <c r="X296" s="71" t="str">
        <f aca="false">IF(AND(E296&gt;=Settings!$B$4,AF296&gt;=Settings!$B$5,O296&gt;=Settings!$B$6),"HIGH RATE","")</f>
        <v/>
      </c>
      <c r="Y296" s="71" t="n">
        <f aca="false">IF(F296&gt;0,RANK(F296,$F$2:$F$1780)+COUNTIF($F$2:F296,F296)-1,"")</f>
        <v>304</v>
      </c>
      <c r="Z296" s="71" t="n">
        <f aca="false">IF(H296&gt;0,RANK(H296,$H$2:$H$1780)+COUNTIF($H$2:H296,H296)-1,"")</f>
        <v>284</v>
      </c>
      <c r="AA296" s="71" t="str">
        <f aca="false">IF(AC296="","",RANK(AC296,$AC$2:$AC$1780)+COUNTIF($AC$2:AC296,AC296)-1)</f>
        <v/>
      </c>
      <c r="AB296" s="71" t="str">
        <f aca="false">IF(AD296="","",RANK(AD296,$AD$2:$AD$1780)+COUNTIF($AD$2:AD296,AD296)-1)</f>
        <v/>
      </c>
      <c r="AC296" s="71" t="str">
        <f aca="false">IF(AND(AF296&gt;0,E296&gt;=Settings!$B$4),ROUND(J296,10),"")</f>
        <v/>
      </c>
      <c r="AD296" s="71" t="str">
        <f aca="false">IF(X296="HIGH RATE",ROUND(O296,10),"")</f>
        <v/>
      </c>
      <c r="AE296" s="71" t="s">
        <v>60</v>
      </c>
      <c r="AF296" s="73" t="n">
        <f aca="false">SUMIFS(Detail!$L$2:$L$9168,Detail!$C$2:$C$9168,$A296)</f>
        <v>0</v>
      </c>
      <c r="AG296" s="74" t="n">
        <f aca="false">SUMIFS(Detail!$N$2:$N$9168,Detail!$C$2:$C$9168,$A296)</f>
        <v>0</v>
      </c>
    </row>
    <row r="297" customFormat="false" ht="15" hidden="false" customHeight="false" outlineLevel="0" collapsed="false">
      <c r="A297" s="71" t="s">
        <v>1491</v>
      </c>
      <c r="B297" s="71" t="s">
        <v>2745</v>
      </c>
      <c r="C297" s="71" t="s">
        <v>246</v>
      </c>
      <c r="D297" s="71" t="str">
        <f aca="false">IFERROR(INDEX('Brand Map'!$B$4:$B$125,MATCH(C297,'Brand Map'!$A$4:$A$125,0)),"Other")</f>
        <v>FYF</v>
      </c>
      <c r="E297" s="73" t="n">
        <f aca="false">SUMIFS(Detail!$K$2:$K$9168,Detail!$C$2:$C$9168,$A297)</f>
        <v>0</v>
      </c>
      <c r="F297" s="73" t="n">
        <f aca="false">SUMIFS(Detail!$E$2:$E$9168,Detail!$C$2:$C$9168,$A297)</f>
        <v>2</v>
      </c>
      <c r="G297" s="74" t="n">
        <f aca="false">SUMIFS(Detail!$M$2:$M$9168,Detail!$C$2:$C$9168,$A297)</f>
        <v>0</v>
      </c>
      <c r="H297" s="74" t="n">
        <f aca="false">SUMIFS(Detail!$D$2:$D$9168,Detail!$C$2:$C$9168,$A297)</f>
        <v>229.9</v>
      </c>
      <c r="I297" s="74" t="n">
        <v>229.9</v>
      </c>
      <c r="J297" s="51" t="n">
        <f aca="false">IF(E297&gt;0,AF297/E297,0)</f>
        <v>0</v>
      </c>
      <c r="K297" s="51" t="n">
        <f aca="false">IF(G297&gt;0,AG297/G297,0)</f>
        <v>0</v>
      </c>
      <c r="L297" s="75" t="n">
        <f aca="false">H297/Settings!$B$16</f>
        <v>0.000459461230045863</v>
      </c>
      <c r="M297" s="76" t="n">
        <f aca="false">H297/Settings!$B$20</f>
        <v>1.78476400230023E-005</v>
      </c>
      <c r="N297" s="77" t="n">
        <f aca="false">E297*Settings!$B$3</f>
        <v>0</v>
      </c>
      <c r="O297" s="77" t="n">
        <f aca="false">IF(E297&gt;0,(AF297-N297)/SQRT(E297*Settings!$B$3*(1-Settings!$B$3)),0)</f>
        <v>0</v>
      </c>
      <c r="P297" s="77" t="n">
        <f aca="false">MAX(0,AF297-N297)</f>
        <v>0</v>
      </c>
      <c r="Q297" s="51" t="n">
        <f aca="false">IF(E297&gt;=Settings!$B$4,(AF297+Settings!$B$7*Settings!$B$3)/(E297+Settings!$B$7),Settings!$B$3)</f>
        <v>0.0748599558648786</v>
      </c>
      <c r="R297" s="78" t="n">
        <f aca="false">PERCENTRANK($H$2:$H$1780,H297,6)</f>
        <v>0.84027</v>
      </c>
      <c r="S297" s="78" t="n">
        <f aca="false">PERCENTRANK($Q$2:$Q$1780,Q297,6)</f>
        <v>0.0646794</v>
      </c>
      <c r="T297" s="78" t="n">
        <f aca="false">PERCENTRANK($F$2:$F$1780,F297,6)</f>
        <v>0.799775</v>
      </c>
      <c r="U297" s="79" t="n">
        <f aca="false">IF(F297&gt;0,ROUND((Settings!$B$8*T297+Settings!$B$9*R297+Settings!$B$10*S297)/SUM(Settings!$B$8:$B$10),10),0)</f>
        <v>0.5682414667</v>
      </c>
      <c r="V297" s="71" t="n">
        <f aca="false">IF(U297&gt;0,RANK(U297,$U$2:$U$1780)+COUNTIF($U$2:U297,U297)-1,"")</f>
        <v>296</v>
      </c>
      <c r="W297" s="71" t="str">
        <f aca="false">IF(V297="","",IF(V297&lt;=Settings!$B$11,"1 - Fix first",IF(V297&lt;=Settings!$B$12,"2 - Review","3 - Monitor")))</f>
        <v>3 - Monitor</v>
      </c>
      <c r="X297" s="71" t="str">
        <f aca="false">IF(AND(E297&gt;=Settings!$B$4,AF297&gt;=Settings!$B$5,O297&gt;=Settings!$B$6),"HIGH RATE","")</f>
        <v/>
      </c>
      <c r="Y297" s="71" t="n">
        <f aca="false">IF(F297&gt;0,RANK(F297,$F$2:$F$1780)+COUNTIF($F$2:F297,F297)-1,"")</f>
        <v>305</v>
      </c>
      <c r="Z297" s="71" t="n">
        <f aca="false">IF(H297&gt;0,RANK(H297,$H$2:$H$1780)+COUNTIF($H$2:H297,H297)-1,"")</f>
        <v>285</v>
      </c>
      <c r="AA297" s="71" t="str">
        <f aca="false">IF(AC297="","",RANK(AC297,$AC$2:$AC$1780)+COUNTIF($AC$2:AC297,AC297)-1)</f>
        <v/>
      </c>
      <c r="AB297" s="71" t="str">
        <f aca="false">IF(AD297="","",RANK(AD297,$AD$2:$AD$1780)+COUNTIF($AD$2:AD297,AD297)-1)</f>
        <v/>
      </c>
      <c r="AC297" s="71" t="str">
        <f aca="false">IF(AND(AF297&gt;0,E297&gt;=Settings!$B$4),ROUND(J297,10),"")</f>
        <v/>
      </c>
      <c r="AD297" s="71" t="str">
        <f aca="false">IF(X297="HIGH RATE",ROUND(O297,10),"")</f>
        <v/>
      </c>
      <c r="AE297" s="71" t="s">
        <v>60</v>
      </c>
      <c r="AF297" s="73" t="n">
        <f aca="false">SUMIFS(Detail!$L$2:$L$9168,Detail!$C$2:$C$9168,$A297)</f>
        <v>0</v>
      </c>
      <c r="AG297" s="74" t="n">
        <f aca="false">SUMIFS(Detail!$N$2:$N$9168,Detail!$C$2:$C$9168,$A297)</f>
        <v>0</v>
      </c>
    </row>
    <row r="298" customFormat="false" ht="15" hidden="false" customHeight="false" outlineLevel="0" collapsed="false">
      <c r="A298" s="71" t="s">
        <v>2437</v>
      </c>
      <c r="B298" s="71" t="s">
        <v>2746</v>
      </c>
      <c r="C298" s="71" t="s">
        <v>597</v>
      </c>
      <c r="D298" s="71" t="str">
        <f aca="false">IFERROR(INDEX('Brand Map'!$B$4:$B$125,MATCH(C298,'Brand Map'!$A$4:$A$125,0)),"Other")</f>
        <v>Other (small prefixes)</v>
      </c>
      <c r="E298" s="73" t="n">
        <f aca="false">SUMIFS(Detail!$K$2:$K$9168,Detail!$C$2:$C$9168,$A298)</f>
        <v>27</v>
      </c>
      <c r="F298" s="73" t="n">
        <f aca="false">SUMIFS(Detail!$E$2:$E$9168,Detail!$C$2:$C$9168,$A298)</f>
        <v>2</v>
      </c>
      <c r="G298" s="74" t="n">
        <f aca="false">SUMIFS(Detail!$M$2:$M$9168,Detail!$C$2:$C$9168,$A298)</f>
        <v>3598.71</v>
      </c>
      <c r="H298" s="74" t="n">
        <f aca="false">SUMIFS(Detail!$D$2:$D$9168,Detail!$C$2:$C$9168,$A298)</f>
        <v>228.1</v>
      </c>
      <c r="I298" s="74" t="n">
        <v>3051.25</v>
      </c>
      <c r="J298" s="51" t="n">
        <f aca="false">IF(E298&gt;0,AF298/E298,0)</f>
        <v>0.0740740740740741</v>
      </c>
      <c r="K298" s="51" t="n">
        <f aca="false">IF(G298&gt;0,AG298/G298,0)</f>
        <v>0.0633838236479183</v>
      </c>
      <c r="L298" s="75" t="n">
        <f aca="false">H298/Settings!$B$16</f>
        <v>0.000455863882442198</v>
      </c>
      <c r="M298" s="76" t="n">
        <f aca="false">H298/Settings!$B$20</f>
        <v>1.77079020845881E-005</v>
      </c>
      <c r="N298" s="77" t="n">
        <f aca="false">E298*Settings!$B$3</f>
        <v>2.02121880835172</v>
      </c>
      <c r="O298" s="77" t="n">
        <f aca="false">IF(E298&gt;0,(AF298-N298)/SQRT(E298*Settings!$B$3*(1-Settings!$B$3)),0)</f>
        <v>-0.0155171009326543</v>
      </c>
      <c r="P298" s="77" t="n">
        <f aca="false">MAX(0,AF298-N298)</f>
        <v>0</v>
      </c>
      <c r="Q298" s="51" t="n">
        <f aca="false">IF(E298&gt;=Settings!$B$4,(AF298+Settings!$B$7*Settings!$B$3)/(E298+Settings!$B$7),Settings!$B$3)</f>
        <v>0.0748599558648786</v>
      </c>
      <c r="R298" s="78" t="n">
        <f aca="false">PERCENTRANK($H$2:$H$1780,H298,6)</f>
        <v>0.839145</v>
      </c>
      <c r="S298" s="78" t="n">
        <f aca="false">PERCENTRANK($Q$2:$Q$1780,Q298,6)</f>
        <v>0.0646794</v>
      </c>
      <c r="T298" s="78" t="n">
        <f aca="false">PERCENTRANK($F$2:$F$1780,F298,6)</f>
        <v>0.799775</v>
      </c>
      <c r="U298" s="79" t="n">
        <f aca="false">IF(F298&gt;0,ROUND((Settings!$B$8*T298+Settings!$B$9*R298+Settings!$B$10*S298)/SUM(Settings!$B$8:$B$10),10),0)</f>
        <v>0.5678664667</v>
      </c>
      <c r="V298" s="71" t="n">
        <f aca="false">IF(U298&gt;0,RANK(U298,$U$2:$U$1780)+COUNTIF($U$2:U298,U298)-1,"")</f>
        <v>297</v>
      </c>
      <c r="W298" s="71" t="str">
        <f aca="false">IF(V298="","",IF(V298&lt;=Settings!$B$11,"1 - Fix first",IF(V298&lt;=Settings!$B$12,"2 - Review","3 - Monitor")))</f>
        <v>3 - Monitor</v>
      </c>
      <c r="X298" s="71" t="str">
        <f aca="false">IF(AND(E298&gt;=Settings!$B$4,AF298&gt;=Settings!$B$5,O298&gt;=Settings!$B$6),"HIGH RATE","")</f>
        <v/>
      </c>
      <c r="Y298" s="71" t="n">
        <f aca="false">IF(F298&gt;0,RANK(F298,$F$2:$F$1780)+COUNTIF($F$2:F298,F298)-1,"")</f>
        <v>306</v>
      </c>
      <c r="Z298" s="71" t="n">
        <f aca="false">IF(H298&gt;0,RANK(H298,$H$2:$H$1780)+COUNTIF($H$2:H298,H298)-1,"")</f>
        <v>287</v>
      </c>
      <c r="AA298" s="71" t="str">
        <f aca="false">IF(AC298="","",RANK(AC298,$AC$2:$AC$1780)+COUNTIF($AC$2:AC298,AC298)-1)</f>
        <v/>
      </c>
      <c r="AB298" s="71" t="str">
        <f aca="false">IF(AD298="","",RANK(AD298,$AD$2:$AD$1780)+COUNTIF($AD$2:AD298,AD298)-1)</f>
        <v/>
      </c>
      <c r="AC298" s="71" t="str">
        <f aca="false">IF(AND(AF298&gt;0,E298&gt;=Settings!$B$4),ROUND(J298,10),"")</f>
        <v/>
      </c>
      <c r="AD298" s="71" t="str">
        <f aca="false">IF(X298="HIGH RATE",ROUND(O298,10),"")</f>
        <v/>
      </c>
      <c r="AE298" s="71" t="s">
        <v>60</v>
      </c>
      <c r="AF298" s="73" t="n">
        <f aca="false">SUMIFS(Detail!$L$2:$L$9168,Detail!$C$2:$C$9168,$A298)</f>
        <v>2</v>
      </c>
      <c r="AG298" s="74" t="n">
        <f aca="false">SUMIFS(Detail!$N$2:$N$9168,Detail!$C$2:$C$9168,$A298)</f>
        <v>228.1</v>
      </c>
    </row>
    <row r="299" customFormat="false" ht="15" hidden="false" customHeight="false" outlineLevel="0" collapsed="false">
      <c r="A299" s="71" t="s">
        <v>165</v>
      </c>
      <c r="B299" s="71" t="s">
        <v>2747</v>
      </c>
      <c r="C299" s="71" t="s">
        <v>243</v>
      </c>
      <c r="D299" s="71" t="str">
        <f aca="false">IFERROR(INDEX('Brand Map'!$B$4:$B$125,MATCH(C299,'Brand Map'!$A$4:$A$125,0)),"Other")</f>
        <v>AUDNAT</v>
      </c>
      <c r="E299" s="73" t="n">
        <f aca="false">SUMIFS(Detail!$K$2:$K$9168,Detail!$C$2:$C$9168,$A299)</f>
        <v>16</v>
      </c>
      <c r="F299" s="73" t="n">
        <f aca="false">SUMIFS(Detail!$E$2:$E$9168,Detail!$C$2:$C$9168,$A299)</f>
        <v>2</v>
      </c>
      <c r="G299" s="74" t="n">
        <f aca="false">SUMIFS(Detail!$M$2:$M$9168,Detail!$C$2:$C$9168,$A299)</f>
        <v>2026.47</v>
      </c>
      <c r="H299" s="74" t="n">
        <f aca="false">SUMIFS(Detail!$D$2:$D$9168,Detail!$C$2:$C$9168,$A299)</f>
        <v>225.16</v>
      </c>
      <c r="I299" s="74" t="n">
        <v>2185.79</v>
      </c>
      <c r="J299" s="51" t="n">
        <f aca="false">IF(E299&gt;0,AF299/E299,0)</f>
        <v>0.125</v>
      </c>
      <c r="K299" s="51" t="n">
        <f aca="false">IF(G299&gt;0,AG299/G299,0)</f>
        <v>0.111109466214649</v>
      </c>
      <c r="L299" s="75" t="n">
        <f aca="false">H299/Settings!$B$16</f>
        <v>0.000449988214689545</v>
      </c>
      <c r="M299" s="76" t="n">
        <f aca="false">H299/Settings!$B$20</f>
        <v>1.74796634518451E-005</v>
      </c>
      <c r="N299" s="77" t="n">
        <f aca="false">E299*Settings!$B$3</f>
        <v>1.19775929383806</v>
      </c>
      <c r="O299" s="77" t="n">
        <f aca="false">IF(E299&gt;0,(AF299-N299)/SQRT(E299*Settings!$B$3*(1-Settings!$B$3)),0)</f>
        <v>0.76210740260663</v>
      </c>
      <c r="P299" s="77" t="n">
        <f aca="false">MAX(0,AF299-N299)</f>
        <v>0.802240706161942</v>
      </c>
      <c r="Q299" s="51" t="n">
        <f aca="false">IF(E299&gt;=Settings!$B$4,(AF299+Settings!$B$7*Settings!$B$3)/(E299+Settings!$B$7),Settings!$B$3)</f>
        <v>0.0748599558648786</v>
      </c>
      <c r="R299" s="78" t="n">
        <f aca="false">PERCENTRANK($H$2:$H$1780,H299,6)</f>
        <v>0.836333</v>
      </c>
      <c r="S299" s="78" t="n">
        <f aca="false">PERCENTRANK($Q$2:$Q$1780,Q299,6)</f>
        <v>0.0646794</v>
      </c>
      <c r="T299" s="78" t="n">
        <f aca="false">PERCENTRANK($F$2:$F$1780,F299,6)</f>
        <v>0.799775</v>
      </c>
      <c r="U299" s="79" t="n">
        <f aca="false">IF(F299&gt;0,ROUND((Settings!$B$8*T299+Settings!$B$9*R299+Settings!$B$10*S299)/SUM(Settings!$B$8:$B$10),10),0)</f>
        <v>0.5669291333</v>
      </c>
      <c r="V299" s="71" t="n">
        <f aca="false">IF(U299&gt;0,RANK(U299,$U$2:$U$1780)+COUNTIF($U$2:U299,U299)-1,"")</f>
        <v>298</v>
      </c>
      <c r="W299" s="71" t="str">
        <f aca="false">IF(V299="","",IF(V299&lt;=Settings!$B$11,"1 - Fix first",IF(V299&lt;=Settings!$B$12,"2 - Review","3 - Monitor")))</f>
        <v>3 - Monitor</v>
      </c>
      <c r="X299" s="71" t="str">
        <f aca="false">IF(AND(E299&gt;=Settings!$B$4,AF299&gt;=Settings!$B$5,O299&gt;=Settings!$B$6),"HIGH RATE","")</f>
        <v/>
      </c>
      <c r="Y299" s="71" t="n">
        <f aca="false">IF(F299&gt;0,RANK(F299,$F$2:$F$1780)+COUNTIF($F$2:F299,F299)-1,"")</f>
        <v>307</v>
      </c>
      <c r="Z299" s="71" t="n">
        <f aca="false">IF(H299&gt;0,RANK(H299,$H$2:$H$1780)+COUNTIF($H$2:H299,H299)-1,"")</f>
        <v>292</v>
      </c>
      <c r="AA299" s="71" t="str">
        <f aca="false">IF(AC299="","",RANK(AC299,$AC$2:$AC$1780)+COUNTIF($AC$2:AC299,AC299)-1)</f>
        <v/>
      </c>
      <c r="AB299" s="71" t="str">
        <f aca="false">IF(AD299="","",RANK(AD299,$AD$2:$AD$1780)+COUNTIF($AD$2:AD299,AD299)-1)</f>
        <v/>
      </c>
      <c r="AC299" s="71" t="str">
        <f aca="false">IF(AND(AF299&gt;0,E299&gt;=Settings!$B$4),ROUND(J299,10),"")</f>
        <v/>
      </c>
      <c r="AD299" s="71" t="str">
        <f aca="false">IF(X299="HIGH RATE",ROUND(O299,10),"")</f>
        <v/>
      </c>
      <c r="AE299" s="71" t="s">
        <v>62</v>
      </c>
      <c r="AF299" s="73" t="n">
        <f aca="false">SUMIFS(Detail!$L$2:$L$9168,Detail!$C$2:$C$9168,$A299)</f>
        <v>2</v>
      </c>
      <c r="AG299" s="74" t="n">
        <f aca="false">SUMIFS(Detail!$N$2:$N$9168,Detail!$C$2:$C$9168,$A299)</f>
        <v>225.16</v>
      </c>
    </row>
    <row r="300" customFormat="false" ht="15" hidden="false" customHeight="false" outlineLevel="0" collapsed="false">
      <c r="A300" s="71" t="s">
        <v>1511</v>
      </c>
      <c r="B300" s="71" t="s">
        <v>2748</v>
      </c>
      <c r="C300" s="71" t="s">
        <v>213</v>
      </c>
      <c r="D300" s="71" t="str">
        <f aca="false">IFERROR(INDEX('Brand Map'!$B$4:$B$125,MATCH(C300,'Brand Map'!$A$4:$A$125,0)),"Other")</f>
        <v>AU</v>
      </c>
      <c r="E300" s="73" t="n">
        <f aca="false">SUMIFS(Detail!$K$2:$K$9168,Detail!$C$2:$C$9168,$A300)</f>
        <v>17</v>
      </c>
      <c r="F300" s="73" t="n">
        <f aca="false">SUMIFS(Detail!$E$2:$E$9168,Detail!$C$2:$C$9168,$A300)</f>
        <v>2</v>
      </c>
      <c r="G300" s="74" t="n">
        <f aca="false">SUMIFS(Detail!$M$2:$M$9168,Detail!$C$2:$C$9168,$A300)</f>
        <v>2040.54</v>
      </c>
      <c r="H300" s="74" t="n">
        <f aca="false">SUMIFS(Detail!$D$2:$D$9168,Detail!$C$2:$C$9168,$A300)</f>
        <v>224.46</v>
      </c>
      <c r="I300" s="74" t="n">
        <v>7499.84</v>
      </c>
      <c r="J300" s="51" t="n">
        <f aca="false">IF(E300&gt;0,AF300/E300,0)</f>
        <v>0.0588235294117647</v>
      </c>
      <c r="K300" s="51" t="n">
        <f aca="false">IF(G300&gt;0,AG300/G300,0)</f>
        <v>0.0463161712095818</v>
      </c>
      <c r="L300" s="75" t="n">
        <f aca="false">H300/Settings!$B$16</f>
        <v>0.000448589246177009</v>
      </c>
      <c r="M300" s="76" t="n">
        <f aca="false">H300/Settings!$B$20</f>
        <v>1.74253209202396E-005</v>
      </c>
      <c r="N300" s="77" t="n">
        <f aca="false">E300*Settings!$B$3</f>
        <v>1.27261924970294</v>
      </c>
      <c r="O300" s="77" t="n">
        <f aca="false">IF(E300&gt;0,(AF300-N300)/SQRT(E300*Settings!$B$3*(1-Settings!$B$3)),0)</f>
        <v>-0.251248532838799</v>
      </c>
      <c r="P300" s="77" t="n">
        <f aca="false">MAX(0,AF300-N300)</f>
        <v>0</v>
      </c>
      <c r="Q300" s="51" t="n">
        <f aca="false">IF(E300&gt;=Settings!$B$4,(AF300+Settings!$B$7*Settings!$B$3)/(E300+Settings!$B$7),Settings!$B$3)</f>
        <v>0.0748599558648786</v>
      </c>
      <c r="R300" s="78" t="n">
        <f aca="false">PERCENTRANK($H$2:$H$1780,H300,6)</f>
        <v>0.835771</v>
      </c>
      <c r="S300" s="78" t="n">
        <f aca="false">PERCENTRANK($Q$2:$Q$1780,Q300,6)</f>
        <v>0.0646794</v>
      </c>
      <c r="T300" s="78" t="n">
        <f aca="false">PERCENTRANK($F$2:$F$1780,F300,6)</f>
        <v>0.799775</v>
      </c>
      <c r="U300" s="79" t="n">
        <f aca="false">IF(F300&gt;0,ROUND((Settings!$B$8*T300+Settings!$B$9*R300+Settings!$B$10*S300)/SUM(Settings!$B$8:$B$10),10),0)</f>
        <v>0.5667418</v>
      </c>
      <c r="V300" s="71" t="n">
        <f aca="false">IF(U300&gt;0,RANK(U300,$U$2:$U$1780)+COUNTIF($U$2:U300,U300)-1,"")</f>
        <v>299</v>
      </c>
      <c r="W300" s="71" t="str">
        <f aca="false">IF(V300="","",IF(V300&lt;=Settings!$B$11,"1 - Fix first",IF(V300&lt;=Settings!$B$12,"2 - Review","3 - Monitor")))</f>
        <v>3 - Monitor</v>
      </c>
      <c r="X300" s="71" t="str">
        <f aca="false">IF(AND(E300&gt;=Settings!$B$4,AF300&gt;=Settings!$B$5,O300&gt;=Settings!$B$6),"HIGH RATE","")</f>
        <v/>
      </c>
      <c r="Y300" s="71" t="n">
        <f aca="false">IF(F300&gt;0,RANK(F300,$F$2:$F$1780)+COUNTIF($F$2:F300,F300)-1,"")</f>
        <v>308</v>
      </c>
      <c r="Z300" s="71" t="n">
        <f aca="false">IF(H300&gt;0,RANK(H300,$H$2:$H$1780)+COUNTIF($H$2:H300,H300)-1,"")</f>
        <v>293</v>
      </c>
      <c r="AA300" s="71" t="str">
        <f aca="false">IF(AC300="","",RANK(AC300,$AC$2:$AC$1780)+COUNTIF($AC$2:AC300,AC300)-1)</f>
        <v/>
      </c>
      <c r="AB300" s="71" t="str">
        <f aca="false">IF(AD300="","",RANK(AD300,$AD$2:$AD$1780)+COUNTIF($AD$2:AD300,AD300)-1)</f>
        <v/>
      </c>
      <c r="AC300" s="71" t="str">
        <f aca="false">IF(AND(AF300&gt;0,E300&gt;=Settings!$B$4),ROUND(J300,10),"")</f>
        <v/>
      </c>
      <c r="AD300" s="71" t="str">
        <f aca="false">IF(X300="HIGH RATE",ROUND(O300,10),"")</f>
        <v/>
      </c>
      <c r="AE300" s="71" t="s">
        <v>60</v>
      </c>
      <c r="AF300" s="73" t="n">
        <f aca="false">SUMIFS(Detail!$L$2:$L$9168,Detail!$C$2:$C$9168,$A300)</f>
        <v>1</v>
      </c>
      <c r="AG300" s="74" t="n">
        <f aca="false">SUMIFS(Detail!$N$2:$N$9168,Detail!$C$2:$C$9168,$A300)</f>
        <v>94.51</v>
      </c>
    </row>
    <row r="301" customFormat="false" ht="15" hidden="false" customHeight="false" outlineLevel="0" collapsed="false">
      <c r="A301" s="71" t="s">
        <v>181</v>
      </c>
      <c r="B301" s="71" t="s">
        <v>2749</v>
      </c>
      <c r="C301" s="71" t="s">
        <v>213</v>
      </c>
      <c r="D301" s="71" t="str">
        <f aca="false">IFERROR(INDEX('Brand Map'!$B$4:$B$125,MATCH(C301,'Brand Map'!$A$4:$A$125,0)),"Other")</f>
        <v>AU</v>
      </c>
      <c r="E301" s="73" t="n">
        <f aca="false">SUMIFS(Detail!$K$2:$K$9168,Detail!$C$2:$C$9168,$A301)</f>
        <v>6</v>
      </c>
      <c r="F301" s="73" t="n">
        <f aca="false">SUMIFS(Detail!$E$2:$E$9168,Detail!$C$2:$C$9168,$A301)</f>
        <v>2</v>
      </c>
      <c r="G301" s="74" t="n">
        <f aca="false">SUMIFS(Detail!$M$2:$M$9168,Detail!$C$2:$C$9168,$A301)</f>
        <v>627</v>
      </c>
      <c r="H301" s="74" t="n">
        <f aca="false">SUMIFS(Detail!$D$2:$D$9168,Detail!$C$2:$C$9168,$A301)</f>
        <v>222.64</v>
      </c>
      <c r="I301" s="74" t="n">
        <v>1119.1</v>
      </c>
      <c r="J301" s="51" t="n">
        <f aca="false">IF(E301&gt;0,AF301/E301,0)</f>
        <v>0.166666666666667</v>
      </c>
      <c r="K301" s="51" t="n">
        <f aca="false">IF(G301&gt;0,AG301/G301,0)</f>
        <v>0.166666666666667</v>
      </c>
      <c r="L301" s="75" t="n">
        <f aca="false">H301/Settings!$B$16</f>
        <v>0.000444951928044414</v>
      </c>
      <c r="M301" s="76" t="n">
        <f aca="false">H301/Settings!$B$20</f>
        <v>1.72840303380653E-005</v>
      </c>
      <c r="N301" s="77" t="n">
        <f aca="false">E301*Settings!$B$3</f>
        <v>0.449159735189272</v>
      </c>
      <c r="O301" s="77" t="n">
        <f aca="false">IF(E301&gt;0,(AF301-N301)/SQRT(E301*Settings!$B$3*(1-Settings!$B$3)),0)</f>
        <v>0.854518619243943</v>
      </c>
      <c r="P301" s="77" t="n">
        <f aca="false">MAX(0,AF301-N301)</f>
        <v>0.550840264810728</v>
      </c>
      <c r="Q301" s="51" t="n">
        <f aca="false">IF(E301&gt;=Settings!$B$4,(AF301+Settings!$B$7*Settings!$B$3)/(E301+Settings!$B$7),Settings!$B$3)</f>
        <v>0.0748599558648786</v>
      </c>
      <c r="R301" s="78" t="n">
        <f aca="false">PERCENTRANK($H$2:$H$1780,H301,6)</f>
        <v>0.834646</v>
      </c>
      <c r="S301" s="78" t="n">
        <f aca="false">PERCENTRANK($Q$2:$Q$1780,Q301,6)</f>
        <v>0.0646794</v>
      </c>
      <c r="T301" s="78" t="n">
        <f aca="false">PERCENTRANK($F$2:$F$1780,F301,6)</f>
        <v>0.799775</v>
      </c>
      <c r="U301" s="79" t="n">
        <f aca="false">IF(F301&gt;0,ROUND((Settings!$B$8*T301+Settings!$B$9*R301+Settings!$B$10*S301)/SUM(Settings!$B$8:$B$10),10),0)</f>
        <v>0.5663668</v>
      </c>
      <c r="V301" s="71" t="n">
        <f aca="false">IF(U301&gt;0,RANK(U301,$U$2:$U$1780)+COUNTIF($U$2:U301,U301)-1,"")</f>
        <v>300</v>
      </c>
      <c r="W301" s="71" t="str">
        <f aca="false">IF(V301="","",IF(V301&lt;=Settings!$B$11,"1 - Fix first",IF(V301&lt;=Settings!$B$12,"2 - Review","3 - Monitor")))</f>
        <v>3 - Monitor</v>
      </c>
      <c r="X301" s="71" t="str">
        <f aca="false">IF(AND(E301&gt;=Settings!$B$4,AF301&gt;=Settings!$B$5,O301&gt;=Settings!$B$6),"HIGH RATE","")</f>
        <v/>
      </c>
      <c r="Y301" s="71" t="n">
        <f aca="false">IF(F301&gt;0,RANK(F301,$F$2:$F$1780)+COUNTIF($F$2:F301,F301)-1,"")</f>
        <v>309</v>
      </c>
      <c r="Z301" s="71" t="n">
        <f aca="false">IF(H301&gt;0,RANK(H301,$H$2:$H$1780)+COUNTIF($H$2:H301,H301)-1,"")</f>
        <v>294</v>
      </c>
      <c r="AA301" s="71" t="str">
        <f aca="false">IF(AC301="","",RANK(AC301,$AC$2:$AC$1780)+COUNTIF($AC$2:AC301,AC301)-1)</f>
        <v/>
      </c>
      <c r="AB301" s="71" t="str">
        <f aca="false">IF(AD301="","",RANK(AD301,$AD$2:$AD$1780)+COUNTIF($AD$2:AD301,AD301)-1)</f>
        <v/>
      </c>
      <c r="AC301" s="71" t="str">
        <f aca="false">IF(AND(AF301&gt;0,E301&gt;=Settings!$B$4),ROUND(J301,10),"")</f>
        <v/>
      </c>
      <c r="AD301" s="71" t="str">
        <f aca="false">IF(X301="HIGH RATE",ROUND(O301,10),"")</f>
        <v/>
      </c>
      <c r="AE301" s="71" t="s">
        <v>63</v>
      </c>
      <c r="AF301" s="73" t="n">
        <f aca="false">SUMIFS(Detail!$L$2:$L$9168,Detail!$C$2:$C$9168,$A301)</f>
        <v>1</v>
      </c>
      <c r="AG301" s="74" t="n">
        <f aca="false">SUMIFS(Detail!$N$2:$N$9168,Detail!$C$2:$C$9168,$A301)</f>
        <v>104.5</v>
      </c>
    </row>
    <row r="302" customFormat="false" ht="15" hidden="false" customHeight="false" outlineLevel="0" collapsed="false">
      <c r="A302" s="71" t="s">
        <v>2109</v>
      </c>
      <c r="B302" s="71" t="s">
        <v>2750</v>
      </c>
      <c r="C302" s="71" t="s">
        <v>213</v>
      </c>
      <c r="D302" s="71" t="str">
        <f aca="false">IFERROR(INDEX('Brand Map'!$B$4:$B$125,MATCH(C302,'Brand Map'!$A$4:$A$125,0)),"Other")</f>
        <v>AU</v>
      </c>
      <c r="E302" s="73" t="n">
        <f aca="false">SUMIFS(Detail!$K$2:$K$9168,Detail!$C$2:$C$9168,$A302)</f>
        <v>22</v>
      </c>
      <c r="F302" s="73" t="n">
        <f aca="false">SUMIFS(Detail!$E$2:$E$9168,Detail!$C$2:$C$9168,$A302)</f>
        <v>2</v>
      </c>
      <c r="G302" s="74" t="n">
        <f aca="false">SUMIFS(Detail!$M$2:$M$9168,Detail!$C$2:$C$9168,$A302)</f>
        <v>2417.17</v>
      </c>
      <c r="H302" s="74" t="n">
        <f aca="false">SUMIFS(Detail!$D$2:$D$9168,Detail!$C$2:$C$9168,$A302)</f>
        <v>222.64</v>
      </c>
      <c r="I302" s="74" t="n">
        <v>4716.76</v>
      </c>
      <c r="J302" s="51" t="n">
        <f aca="false">IF(E302&gt;0,AF302/E302,0)</f>
        <v>0.0909090909090909</v>
      </c>
      <c r="K302" s="51" t="n">
        <f aca="false">IF(G302&gt;0,AG302/G302,0)</f>
        <v>0.0921077127384503</v>
      </c>
      <c r="L302" s="75" t="n">
        <f aca="false">H302/Settings!$B$16</f>
        <v>0.000444951928044414</v>
      </c>
      <c r="M302" s="76" t="n">
        <f aca="false">H302/Settings!$B$20</f>
        <v>1.72840303380653E-005</v>
      </c>
      <c r="N302" s="77" t="n">
        <f aca="false">E302*Settings!$B$3</f>
        <v>1.64691902902733</v>
      </c>
      <c r="O302" s="77" t="n">
        <f aca="false">IF(E302&gt;0,(AF302-N302)/SQRT(E302*Settings!$B$3*(1-Settings!$B$3)),0)</f>
        <v>0.286045057880107</v>
      </c>
      <c r="P302" s="77" t="n">
        <f aca="false">MAX(0,AF302-N302)</f>
        <v>0.35308097097267</v>
      </c>
      <c r="Q302" s="51" t="n">
        <f aca="false">IF(E302&gt;=Settings!$B$4,(AF302+Settings!$B$7*Settings!$B$3)/(E302+Settings!$B$7),Settings!$B$3)</f>
        <v>0.0748599558648786</v>
      </c>
      <c r="R302" s="78" t="n">
        <f aca="false">PERCENTRANK($H$2:$H$1780,H302,6)</f>
        <v>0.834646</v>
      </c>
      <c r="S302" s="78" t="n">
        <f aca="false">PERCENTRANK($Q$2:$Q$1780,Q302,6)</f>
        <v>0.0646794</v>
      </c>
      <c r="T302" s="78" t="n">
        <f aca="false">PERCENTRANK($F$2:$F$1780,F302,6)</f>
        <v>0.799775</v>
      </c>
      <c r="U302" s="79" t="n">
        <f aca="false">IF(F302&gt;0,ROUND((Settings!$B$8*T302+Settings!$B$9*R302+Settings!$B$10*S302)/SUM(Settings!$B$8:$B$10),10),0)</f>
        <v>0.5663668</v>
      </c>
      <c r="V302" s="71" t="n">
        <f aca="false">IF(U302&gt;0,RANK(U302,$U$2:$U$1780)+COUNTIF($U$2:U302,U302)-1,"")</f>
        <v>301</v>
      </c>
      <c r="W302" s="71" t="str">
        <f aca="false">IF(V302="","",IF(V302&lt;=Settings!$B$11,"1 - Fix first",IF(V302&lt;=Settings!$B$12,"2 - Review","3 - Monitor")))</f>
        <v>3 - Monitor</v>
      </c>
      <c r="X302" s="71" t="str">
        <f aca="false">IF(AND(E302&gt;=Settings!$B$4,AF302&gt;=Settings!$B$5,O302&gt;=Settings!$B$6),"HIGH RATE","")</f>
        <v/>
      </c>
      <c r="Y302" s="71" t="n">
        <f aca="false">IF(F302&gt;0,RANK(F302,$F$2:$F$1780)+COUNTIF($F$2:F302,F302)-1,"")</f>
        <v>310</v>
      </c>
      <c r="Z302" s="71" t="n">
        <f aca="false">IF(H302&gt;0,RANK(H302,$H$2:$H$1780)+COUNTIF($H$2:H302,H302)-1,"")</f>
        <v>295</v>
      </c>
      <c r="AA302" s="71" t="str">
        <f aca="false">IF(AC302="","",RANK(AC302,$AC$2:$AC$1780)+COUNTIF($AC$2:AC302,AC302)-1)</f>
        <v/>
      </c>
      <c r="AB302" s="71" t="str">
        <f aca="false">IF(AD302="","",RANK(AD302,$AD$2:$AD$1780)+COUNTIF($AD$2:AD302,AD302)-1)</f>
        <v/>
      </c>
      <c r="AC302" s="71" t="str">
        <f aca="false">IF(AND(AF302&gt;0,E302&gt;=Settings!$B$4),ROUND(J302,10),"")</f>
        <v/>
      </c>
      <c r="AD302" s="71" t="str">
        <f aca="false">IF(X302="HIGH RATE",ROUND(O302,10),"")</f>
        <v/>
      </c>
      <c r="AE302" s="71" t="s">
        <v>59</v>
      </c>
      <c r="AF302" s="73" t="n">
        <f aca="false">SUMIFS(Detail!$L$2:$L$9168,Detail!$C$2:$C$9168,$A302)</f>
        <v>2</v>
      </c>
      <c r="AG302" s="74" t="n">
        <f aca="false">SUMIFS(Detail!$N$2:$N$9168,Detail!$C$2:$C$9168,$A302)</f>
        <v>222.64</v>
      </c>
    </row>
    <row r="303" customFormat="false" ht="15" hidden="false" customHeight="false" outlineLevel="0" collapsed="false">
      <c r="A303" s="71" t="s">
        <v>2352</v>
      </c>
      <c r="B303" s="71" t="s">
        <v>2751</v>
      </c>
      <c r="C303" s="71" t="s">
        <v>213</v>
      </c>
      <c r="D303" s="71" t="str">
        <f aca="false">IFERROR(INDEX('Brand Map'!$B$4:$B$125,MATCH(C303,'Brand Map'!$A$4:$A$125,0)),"Other")</f>
        <v>AU</v>
      </c>
      <c r="E303" s="73" t="n">
        <f aca="false">SUMIFS(Detail!$K$2:$K$9168,Detail!$C$2:$C$9168,$A303)</f>
        <v>9</v>
      </c>
      <c r="F303" s="73" t="n">
        <f aca="false">SUMIFS(Detail!$E$2:$E$9168,Detail!$C$2:$C$9168,$A303)</f>
        <v>2</v>
      </c>
      <c r="G303" s="74" t="n">
        <f aca="false">SUMIFS(Detail!$M$2:$M$9168,Detail!$C$2:$C$9168,$A303)</f>
        <v>835.94</v>
      </c>
      <c r="H303" s="74" t="n">
        <f aca="false">SUMIFS(Detail!$D$2:$D$9168,Detail!$C$2:$C$9168,$A303)</f>
        <v>218.56</v>
      </c>
      <c r="I303" s="74" t="n">
        <v>770.09</v>
      </c>
      <c r="J303" s="51" t="n">
        <f aca="false">IF(E303&gt;0,AF303/E303,0)</f>
        <v>0.222222222222222</v>
      </c>
      <c r="K303" s="51" t="n">
        <f aca="false">IF(G303&gt;0,AG303/G303,0)</f>
        <v>0.261454171352011</v>
      </c>
      <c r="L303" s="75" t="n">
        <f aca="false">H303/Settings!$B$16</f>
        <v>0.000436797940142774</v>
      </c>
      <c r="M303" s="76" t="n">
        <f aca="false">H303/Settings!$B$20</f>
        <v>1.69672910109934E-005</v>
      </c>
      <c r="N303" s="77" t="n">
        <f aca="false">E303*Settings!$B$3</f>
        <v>0.673739602783908</v>
      </c>
      <c r="O303" s="77" t="n">
        <f aca="false">IF(E303&gt;0,(AF303-N303)/SQRT(E303*Settings!$B$3*(1-Settings!$B$3)),0)</f>
        <v>1.67988295572453</v>
      </c>
      <c r="P303" s="77" t="n">
        <f aca="false">MAX(0,AF303-N303)</f>
        <v>1.32626039721609</v>
      </c>
      <c r="Q303" s="51" t="n">
        <f aca="false">IF(E303&gt;=Settings!$B$4,(AF303+Settings!$B$7*Settings!$B$3)/(E303+Settings!$B$7),Settings!$B$3)</f>
        <v>0.0748599558648786</v>
      </c>
      <c r="R303" s="78" t="n">
        <f aca="false">PERCENTRANK($H$2:$H$1780,H303,6)</f>
        <v>0.833521</v>
      </c>
      <c r="S303" s="78" t="n">
        <f aca="false">PERCENTRANK($Q$2:$Q$1780,Q303,6)</f>
        <v>0.0646794</v>
      </c>
      <c r="T303" s="78" t="n">
        <f aca="false">PERCENTRANK($F$2:$F$1780,F303,6)</f>
        <v>0.799775</v>
      </c>
      <c r="U303" s="79" t="n">
        <f aca="false">IF(F303&gt;0,ROUND((Settings!$B$8*T303+Settings!$B$9*R303+Settings!$B$10*S303)/SUM(Settings!$B$8:$B$10),10),0)</f>
        <v>0.5659918</v>
      </c>
      <c r="V303" s="71" t="n">
        <f aca="false">IF(U303&gt;0,RANK(U303,$U$2:$U$1780)+COUNTIF($U$2:U303,U303)-1,"")</f>
        <v>302</v>
      </c>
      <c r="W303" s="71" t="str">
        <f aca="false">IF(V303="","",IF(V303&lt;=Settings!$B$11,"1 - Fix first",IF(V303&lt;=Settings!$B$12,"2 - Review","3 - Monitor")))</f>
        <v>3 - Monitor</v>
      </c>
      <c r="X303" s="71" t="str">
        <f aca="false">IF(AND(E303&gt;=Settings!$B$4,AF303&gt;=Settings!$B$5,O303&gt;=Settings!$B$6),"HIGH RATE","")</f>
        <v/>
      </c>
      <c r="Y303" s="71" t="n">
        <f aca="false">IF(F303&gt;0,RANK(F303,$F$2:$F$1780)+COUNTIF($F$2:F303,F303)-1,"")</f>
        <v>311</v>
      </c>
      <c r="Z303" s="71" t="n">
        <f aca="false">IF(H303&gt;0,RANK(H303,$H$2:$H$1780)+COUNTIF($H$2:H303,H303)-1,"")</f>
        <v>297</v>
      </c>
      <c r="AA303" s="71" t="str">
        <f aca="false">IF(AC303="","",RANK(AC303,$AC$2:$AC$1780)+COUNTIF($AC$2:AC303,AC303)-1)</f>
        <v/>
      </c>
      <c r="AB303" s="71" t="str">
        <f aca="false">IF(AD303="","",RANK(AD303,$AD$2:$AD$1780)+COUNTIF($AD$2:AD303,AD303)-1)</f>
        <v/>
      </c>
      <c r="AC303" s="71" t="str">
        <f aca="false">IF(AND(AF303&gt;0,E303&gt;=Settings!$B$4),ROUND(J303,10),"")</f>
        <v/>
      </c>
      <c r="AD303" s="71" t="str">
        <f aca="false">IF(X303="HIGH RATE",ROUND(O303,10),"")</f>
        <v/>
      </c>
      <c r="AE303" s="71" t="s">
        <v>59</v>
      </c>
      <c r="AF303" s="73" t="n">
        <f aca="false">SUMIFS(Detail!$L$2:$L$9168,Detail!$C$2:$C$9168,$A303)</f>
        <v>2</v>
      </c>
      <c r="AG303" s="74" t="n">
        <f aca="false">SUMIFS(Detail!$N$2:$N$9168,Detail!$C$2:$C$9168,$A303)</f>
        <v>218.56</v>
      </c>
    </row>
    <row r="304" customFormat="false" ht="15" hidden="false" customHeight="false" outlineLevel="0" collapsed="false">
      <c r="A304" s="71" t="s">
        <v>600</v>
      </c>
      <c r="B304" s="71" t="s">
        <v>601</v>
      </c>
      <c r="C304" s="71" t="s">
        <v>325</v>
      </c>
      <c r="D304" s="71" t="str">
        <f aca="false">IFERROR(INDEX('Brand Map'!$B$4:$B$125,MATCH(C304,'Brand Map'!$A$4:$A$125,0)),"Other")</f>
        <v>GBGC</v>
      </c>
      <c r="E304" s="73" t="n">
        <f aca="false">SUMIFS(Detail!$K$2:$K$9168,Detail!$C$2:$C$9168,$A304)</f>
        <v>22</v>
      </c>
      <c r="F304" s="73" t="n">
        <f aca="false">SUMIFS(Detail!$E$2:$E$9168,Detail!$C$2:$C$9168,$A304)</f>
        <v>2</v>
      </c>
      <c r="G304" s="74" t="n">
        <f aca="false">SUMIFS(Detail!$M$2:$M$9168,Detail!$C$2:$C$9168,$A304)</f>
        <v>2722.97</v>
      </c>
      <c r="H304" s="74" t="n">
        <f aca="false">SUMIFS(Detail!$D$2:$D$9168,Detail!$C$2:$C$9168,$A304)</f>
        <v>218.1</v>
      </c>
      <c r="I304" s="74" t="n">
        <v>7923.24</v>
      </c>
      <c r="J304" s="51" t="n">
        <f aca="false">IF(E304&gt;0,AF304/E304,0)</f>
        <v>0.0909090909090909</v>
      </c>
      <c r="K304" s="51" t="n">
        <f aca="false">IF(G304&gt;0,AG304/G304,0)</f>
        <v>0.0800963653657587</v>
      </c>
      <c r="L304" s="75" t="n">
        <f aca="false">H304/Settings!$B$16</f>
        <v>0.000435878617977393</v>
      </c>
      <c r="M304" s="76" t="n">
        <f aca="false">H304/Settings!$B$20</f>
        <v>1.69315802045098E-005</v>
      </c>
      <c r="N304" s="77" t="n">
        <f aca="false">E304*Settings!$B$3</f>
        <v>1.64691902902733</v>
      </c>
      <c r="O304" s="77" t="n">
        <f aca="false">IF(E304&gt;0,(AF304-N304)/SQRT(E304*Settings!$B$3*(1-Settings!$B$3)),0)</f>
        <v>0.286045057880107</v>
      </c>
      <c r="P304" s="77" t="n">
        <f aca="false">MAX(0,AF304-N304)</f>
        <v>0.35308097097267</v>
      </c>
      <c r="Q304" s="51" t="n">
        <f aca="false">IF(E304&gt;=Settings!$B$4,(AF304+Settings!$B$7*Settings!$B$3)/(E304+Settings!$B$7),Settings!$B$3)</f>
        <v>0.0748599558648786</v>
      </c>
      <c r="R304" s="78" t="n">
        <f aca="false">PERCENTRANK($H$2:$H$1780,H304,6)</f>
        <v>0.832958</v>
      </c>
      <c r="S304" s="78" t="n">
        <f aca="false">PERCENTRANK($Q$2:$Q$1780,Q304,6)</f>
        <v>0.0646794</v>
      </c>
      <c r="T304" s="78" t="n">
        <f aca="false">PERCENTRANK($F$2:$F$1780,F304,6)</f>
        <v>0.799775</v>
      </c>
      <c r="U304" s="79" t="n">
        <f aca="false">IF(F304&gt;0,ROUND((Settings!$B$8*T304+Settings!$B$9*R304+Settings!$B$10*S304)/SUM(Settings!$B$8:$B$10),10),0)</f>
        <v>0.5658041333</v>
      </c>
      <c r="V304" s="71" t="n">
        <f aca="false">IF(U304&gt;0,RANK(U304,$U$2:$U$1780)+COUNTIF($U$2:U304,U304)-1,"")</f>
        <v>303</v>
      </c>
      <c r="W304" s="71" t="str">
        <f aca="false">IF(V304="","",IF(V304&lt;=Settings!$B$11,"1 - Fix first",IF(V304&lt;=Settings!$B$12,"2 - Review","3 - Monitor")))</f>
        <v>3 - Monitor</v>
      </c>
      <c r="X304" s="71" t="str">
        <f aca="false">IF(AND(E304&gt;=Settings!$B$4,AF304&gt;=Settings!$B$5,O304&gt;=Settings!$B$6),"HIGH RATE","")</f>
        <v/>
      </c>
      <c r="Y304" s="71" t="n">
        <f aca="false">IF(F304&gt;0,RANK(F304,$F$2:$F$1780)+COUNTIF($F$2:F304,F304)-1,"")</f>
        <v>312</v>
      </c>
      <c r="Z304" s="71" t="n">
        <f aca="false">IF(H304&gt;0,RANK(H304,$H$2:$H$1780)+COUNTIF($H$2:H304,H304)-1,"")</f>
        <v>298</v>
      </c>
      <c r="AA304" s="71" t="str">
        <f aca="false">IF(AC304="","",RANK(AC304,$AC$2:$AC$1780)+COUNTIF($AC$2:AC304,AC304)-1)</f>
        <v/>
      </c>
      <c r="AB304" s="71" t="str">
        <f aca="false">IF(AD304="","",RANK(AD304,$AD$2:$AD$1780)+COUNTIF($AD$2:AD304,AD304)-1)</f>
        <v/>
      </c>
      <c r="AC304" s="71" t="str">
        <f aca="false">IF(AND(AF304&gt;0,E304&gt;=Settings!$B$4),ROUND(J304,10),"")</f>
        <v/>
      </c>
      <c r="AD304" s="71" t="str">
        <f aca="false">IF(X304="HIGH RATE",ROUND(O304,10),"")</f>
        <v/>
      </c>
      <c r="AE304" s="71" t="s">
        <v>61</v>
      </c>
      <c r="AF304" s="73" t="n">
        <f aca="false">SUMIFS(Detail!$L$2:$L$9168,Detail!$C$2:$C$9168,$A304)</f>
        <v>2</v>
      </c>
      <c r="AG304" s="74" t="n">
        <f aca="false">SUMIFS(Detail!$N$2:$N$9168,Detail!$C$2:$C$9168,$A304)</f>
        <v>218.1</v>
      </c>
    </row>
    <row r="305" customFormat="false" ht="15" hidden="false" customHeight="false" outlineLevel="0" collapsed="false">
      <c r="A305" s="71" t="s">
        <v>608</v>
      </c>
      <c r="B305" s="71" t="s">
        <v>609</v>
      </c>
      <c r="C305" s="71" t="s">
        <v>607</v>
      </c>
      <c r="D305" s="71" t="str">
        <f aca="false">IFERROR(INDEX('Brand Map'!$B$4:$B$125,MATCH(C305,'Brand Map'!$A$4:$A$125,0)),"Other")</f>
        <v>Other (small prefixes)</v>
      </c>
      <c r="E305" s="73" t="n">
        <f aca="false">SUMIFS(Detail!$K$2:$K$9168,Detail!$C$2:$C$9168,$A305)</f>
        <v>63</v>
      </c>
      <c r="F305" s="73" t="n">
        <f aca="false">SUMIFS(Detail!$E$2:$E$9168,Detail!$C$2:$C$9168,$A305)</f>
        <v>3</v>
      </c>
      <c r="G305" s="74" t="n">
        <f aca="false">SUMIFS(Detail!$M$2:$M$9168,Detail!$C$2:$C$9168,$A305)</f>
        <v>5190.64</v>
      </c>
      <c r="H305" s="74" t="n">
        <f aca="false">SUMIFS(Detail!$D$2:$D$9168,Detail!$C$2:$C$9168,$A305)</f>
        <v>254.93</v>
      </c>
      <c r="I305" s="74" t="n">
        <v>14136.47</v>
      </c>
      <c r="J305" s="51" t="n">
        <f aca="false">IF(E305&gt;0,AF305/E305,0)</f>
        <v>0.0158730158730159</v>
      </c>
      <c r="K305" s="51" t="n">
        <f aca="false">IF(G305&gt;0,AG305/G305,0)</f>
        <v>0.0141350584898972</v>
      </c>
      <c r="L305" s="75" t="n">
        <f aca="false">H305/Settings!$B$16</f>
        <v>0.000509484347001269</v>
      </c>
      <c r="M305" s="76" t="n">
        <f aca="false">H305/Settings!$B$20</f>
        <v>1.97907736888385E-005</v>
      </c>
      <c r="N305" s="77" t="n">
        <f aca="false">E305*Settings!$B$3</f>
        <v>4.71617721948735</v>
      </c>
      <c r="O305" s="77" t="n">
        <f aca="false">IF(E305&gt;0,(AF305-N305)/SQRT(E305*Settings!$B$3*(1-Settings!$B$3)),0)</f>
        <v>-1.77908877223742</v>
      </c>
      <c r="P305" s="77" t="n">
        <f aca="false">MAX(0,AF305-N305)</f>
        <v>0</v>
      </c>
      <c r="Q305" s="51" t="n">
        <f aca="false">IF(E305&gt;=Settings!$B$4,(AF305+Settings!$B$7*Settings!$B$3)/(E305+Settings!$B$7),Settings!$B$3)</f>
        <v>0.0349010610316813</v>
      </c>
      <c r="R305" s="78" t="n">
        <f aca="false">PERCENTRANK($H$2:$H$1780,H305,6)</f>
        <v>0.850956</v>
      </c>
      <c r="S305" s="78" t="n">
        <f aca="false">PERCENTRANK($Q$2:$Q$1780,Q305,6)</f>
        <v>0.00337458</v>
      </c>
      <c r="T305" s="78" t="n">
        <f aca="false">PERCENTRANK($F$2:$F$1780,F305,6)</f>
        <v>0.84252</v>
      </c>
      <c r="U305" s="79" t="n">
        <f aca="false">IF(F305&gt;0,ROUND((Settings!$B$8*T305+Settings!$B$9*R305+Settings!$B$10*S305)/SUM(Settings!$B$8:$B$10),10),0)</f>
        <v>0.56561686</v>
      </c>
      <c r="V305" s="71" t="n">
        <f aca="false">IF(U305&gt;0,RANK(U305,$U$2:$U$1780)+COUNTIF($U$2:U305,U305)-1,"")</f>
        <v>304</v>
      </c>
      <c r="W305" s="71" t="str">
        <f aca="false">IF(V305="","",IF(V305&lt;=Settings!$B$11,"1 - Fix first",IF(V305&lt;=Settings!$B$12,"2 - Review","3 - Monitor")))</f>
        <v>3 - Monitor</v>
      </c>
      <c r="X305" s="71" t="str">
        <f aca="false">IF(AND(E305&gt;=Settings!$B$4,AF305&gt;=Settings!$B$5,O305&gt;=Settings!$B$6),"HIGH RATE","")</f>
        <v/>
      </c>
      <c r="Y305" s="71" t="n">
        <f aca="false">IF(F305&gt;0,RANK(F305,$F$2:$F$1780)+COUNTIF($F$2:F305,F305)-1,"")</f>
        <v>275</v>
      </c>
      <c r="Z305" s="71" t="n">
        <f aca="false">IF(H305&gt;0,RANK(H305,$H$2:$H$1780)+COUNTIF($H$2:H305,H305)-1,"")</f>
        <v>266</v>
      </c>
      <c r="AA305" s="71" t="n">
        <f aca="false">IF(AC305="","",RANK(AC305,$AC$2:$AC$1780)+COUNTIF($AC$2:AC305,AC305)-1)</f>
        <v>223</v>
      </c>
      <c r="AB305" s="71" t="str">
        <f aca="false">IF(AD305="","",RANK(AD305,$AD$2:$AD$1780)+COUNTIF($AD$2:AD305,AD305)-1)</f>
        <v/>
      </c>
      <c r="AC305" s="71" t="n">
        <f aca="false">IF(AND(AF305&gt;0,E305&gt;=Settings!$B$4),ROUND(J305,10),"")</f>
        <v>0.0158730159</v>
      </c>
      <c r="AD305" s="71" t="str">
        <f aca="false">IF(X305="HIGH RATE",ROUND(O305,10),"")</f>
        <v/>
      </c>
      <c r="AE305" s="71" t="s">
        <v>62</v>
      </c>
      <c r="AF305" s="73" t="n">
        <f aca="false">SUMIFS(Detail!$L$2:$L$9168,Detail!$C$2:$C$9168,$A305)</f>
        <v>1</v>
      </c>
      <c r="AG305" s="74" t="n">
        <f aca="false">SUMIFS(Detail!$N$2:$N$9168,Detail!$C$2:$C$9168,$A305)</f>
        <v>73.37</v>
      </c>
    </row>
    <row r="306" customFormat="false" ht="15" hidden="false" customHeight="false" outlineLevel="0" collapsed="false">
      <c r="A306" s="71" t="s">
        <v>1383</v>
      </c>
      <c r="B306" s="71" t="s">
        <v>2752</v>
      </c>
      <c r="C306" s="71" t="s">
        <v>213</v>
      </c>
      <c r="D306" s="71" t="str">
        <f aca="false">IFERROR(INDEX('Brand Map'!$B$4:$B$125,MATCH(C306,'Brand Map'!$A$4:$A$125,0)),"Other")</f>
        <v>AU</v>
      </c>
      <c r="E306" s="73" t="n">
        <f aca="false">SUMIFS(Detail!$K$2:$K$9168,Detail!$C$2:$C$9168,$A306)</f>
        <v>15</v>
      </c>
      <c r="F306" s="73" t="n">
        <f aca="false">SUMIFS(Detail!$E$2:$E$9168,Detail!$C$2:$C$9168,$A306)</f>
        <v>2</v>
      </c>
      <c r="G306" s="74" t="n">
        <f aca="false">SUMIFS(Detail!$M$2:$M$9168,Detail!$C$2:$C$9168,$A306)</f>
        <v>1544.71</v>
      </c>
      <c r="H306" s="74" t="n">
        <f aca="false">SUMIFS(Detail!$D$2:$D$9168,Detail!$C$2:$C$9168,$A306)</f>
        <v>218.09</v>
      </c>
      <c r="I306" s="74" t="n">
        <v>15084.73</v>
      </c>
      <c r="J306" s="51" t="n">
        <f aca="false">IF(E306&gt;0,AF306/E306,0)</f>
        <v>0.0666666666666667</v>
      </c>
      <c r="K306" s="51" t="n">
        <f aca="false">IF(G306&gt;0,AG306/G306,0)</f>
        <v>0.0764803749571117</v>
      </c>
      <c r="L306" s="75" t="n">
        <f aca="false">H306/Settings!$B$16</f>
        <v>0.000435858632712928</v>
      </c>
      <c r="M306" s="76" t="n">
        <f aca="false">H306/Settings!$B$20</f>
        <v>1.69308038826297E-005</v>
      </c>
      <c r="N306" s="77" t="n">
        <f aca="false">E306*Settings!$B$3</f>
        <v>1.12289933797318</v>
      </c>
      <c r="O306" s="77" t="n">
        <f aca="false">IF(E306&gt;0,(AF306-N306)/SQRT(E306*Settings!$B$3*(1-Settings!$B$3)),0)</f>
        <v>-0.120580030893013</v>
      </c>
      <c r="P306" s="77" t="n">
        <f aca="false">MAX(0,AF306-N306)</f>
        <v>0</v>
      </c>
      <c r="Q306" s="51" t="n">
        <f aca="false">IF(E306&gt;=Settings!$B$4,(AF306+Settings!$B$7*Settings!$B$3)/(E306+Settings!$B$7),Settings!$B$3)</f>
        <v>0.0748599558648786</v>
      </c>
      <c r="R306" s="78" t="n">
        <f aca="false">PERCENTRANK($H$2:$H$1780,H306,6)</f>
        <v>0.832396</v>
      </c>
      <c r="S306" s="78" t="n">
        <f aca="false">PERCENTRANK($Q$2:$Q$1780,Q306,6)</f>
        <v>0.0646794</v>
      </c>
      <c r="T306" s="78" t="n">
        <f aca="false">PERCENTRANK($F$2:$F$1780,F306,6)</f>
        <v>0.799775</v>
      </c>
      <c r="U306" s="79" t="n">
        <f aca="false">IF(F306&gt;0,ROUND((Settings!$B$8*T306+Settings!$B$9*R306+Settings!$B$10*S306)/SUM(Settings!$B$8:$B$10),10),0)</f>
        <v>0.5656168</v>
      </c>
      <c r="V306" s="71" t="n">
        <f aca="false">IF(U306&gt;0,RANK(U306,$U$2:$U$1780)+COUNTIF($U$2:U306,U306)-1,"")</f>
        <v>305</v>
      </c>
      <c r="W306" s="71" t="str">
        <f aca="false">IF(V306="","",IF(V306&lt;=Settings!$B$11,"1 - Fix first",IF(V306&lt;=Settings!$B$12,"2 - Review","3 - Monitor")))</f>
        <v>3 - Monitor</v>
      </c>
      <c r="X306" s="71" t="str">
        <f aca="false">IF(AND(E306&gt;=Settings!$B$4,AF306&gt;=Settings!$B$5,O306&gt;=Settings!$B$6),"HIGH RATE","")</f>
        <v/>
      </c>
      <c r="Y306" s="71" t="n">
        <f aca="false">IF(F306&gt;0,RANK(F306,$F$2:$F$1780)+COUNTIF($F$2:F306,F306)-1,"")</f>
        <v>313</v>
      </c>
      <c r="Z306" s="71" t="n">
        <f aca="false">IF(H306&gt;0,RANK(H306,$H$2:$H$1780)+COUNTIF($H$2:H306,H306)-1,"")</f>
        <v>299</v>
      </c>
      <c r="AA306" s="71" t="str">
        <f aca="false">IF(AC306="","",RANK(AC306,$AC$2:$AC$1780)+COUNTIF($AC$2:AC306,AC306)-1)</f>
        <v/>
      </c>
      <c r="AB306" s="71" t="str">
        <f aca="false">IF(AD306="","",RANK(AD306,$AD$2:$AD$1780)+COUNTIF($AD$2:AD306,AD306)-1)</f>
        <v/>
      </c>
      <c r="AC306" s="71" t="str">
        <f aca="false">IF(AND(AF306&gt;0,E306&gt;=Settings!$B$4),ROUND(J306,10),"")</f>
        <v/>
      </c>
      <c r="AD306" s="71" t="str">
        <f aca="false">IF(X306="HIGH RATE",ROUND(O306,10),"")</f>
        <v/>
      </c>
      <c r="AE306" s="71" t="s">
        <v>61</v>
      </c>
      <c r="AF306" s="73" t="n">
        <f aca="false">SUMIFS(Detail!$L$2:$L$9168,Detail!$C$2:$C$9168,$A306)</f>
        <v>1</v>
      </c>
      <c r="AG306" s="74" t="n">
        <f aca="false">SUMIFS(Detail!$N$2:$N$9168,Detail!$C$2:$C$9168,$A306)</f>
        <v>118.14</v>
      </c>
    </row>
    <row r="307" customFormat="false" ht="15" hidden="false" customHeight="false" outlineLevel="0" collapsed="false">
      <c r="A307" s="71" t="s">
        <v>2144</v>
      </c>
      <c r="B307" s="71" t="s">
        <v>2753</v>
      </c>
      <c r="C307" s="71" t="s">
        <v>607</v>
      </c>
      <c r="D307" s="71" t="str">
        <f aca="false">IFERROR(INDEX('Brand Map'!$B$4:$B$125,MATCH(C307,'Brand Map'!$A$4:$A$125,0)),"Other")</f>
        <v>Other (small prefixes)</v>
      </c>
      <c r="E307" s="73" t="n">
        <f aca="false">SUMIFS(Detail!$K$2:$K$9168,Detail!$C$2:$C$9168,$A307)</f>
        <v>9</v>
      </c>
      <c r="F307" s="73" t="n">
        <f aca="false">SUMIFS(Detail!$E$2:$E$9168,Detail!$C$2:$C$9168,$A307)</f>
        <v>2</v>
      </c>
      <c r="G307" s="74" t="n">
        <f aca="false">SUMIFS(Detail!$M$2:$M$9168,Detail!$C$2:$C$9168,$A307)</f>
        <v>704.12</v>
      </c>
      <c r="H307" s="74" t="n">
        <f aca="false">SUMIFS(Detail!$D$2:$D$9168,Detail!$C$2:$C$9168,$A307)</f>
        <v>212.41</v>
      </c>
      <c r="I307" s="74" t="n">
        <v>3008.97</v>
      </c>
      <c r="J307" s="51" t="n">
        <f aca="false">IF(E307&gt;0,AF307/E307,0)</f>
        <v>0</v>
      </c>
      <c r="K307" s="51" t="n">
        <f aca="false">IF(G307&gt;0,AG307/G307,0)</f>
        <v>0</v>
      </c>
      <c r="L307" s="75" t="n">
        <f aca="false">H307/Settings!$B$16</f>
        <v>0.000424507002496919</v>
      </c>
      <c r="M307" s="76" t="n">
        <f aca="false">H307/Settings!$B$20</f>
        <v>1.64898530547451E-005</v>
      </c>
      <c r="N307" s="77" t="n">
        <f aca="false">E307*Settings!$B$3</f>
        <v>0.673739602783908</v>
      </c>
      <c r="O307" s="77" t="n">
        <f aca="false">IF(E307&gt;0,(AF307-N307)/SQRT(E307*Settings!$B$3*(1-Settings!$B$3)),0)</f>
        <v>-0.853379681463031</v>
      </c>
      <c r="P307" s="77" t="n">
        <f aca="false">MAX(0,AF307-N307)</f>
        <v>0</v>
      </c>
      <c r="Q307" s="51" t="n">
        <f aca="false">IF(E307&gt;=Settings!$B$4,(AF307+Settings!$B$7*Settings!$B$3)/(E307+Settings!$B$7),Settings!$B$3)</f>
        <v>0.0748599558648786</v>
      </c>
      <c r="R307" s="78" t="n">
        <f aca="false">PERCENTRANK($H$2:$H$1780,H307,6)</f>
        <v>0.830146</v>
      </c>
      <c r="S307" s="78" t="n">
        <f aca="false">PERCENTRANK($Q$2:$Q$1780,Q307,6)</f>
        <v>0.0646794</v>
      </c>
      <c r="T307" s="78" t="n">
        <f aca="false">PERCENTRANK($F$2:$F$1780,F307,6)</f>
        <v>0.799775</v>
      </c>
      <c r="U307" s="79" t="n">
        <f aca="false">IF(F307&gt;0,ROUND((Settings!$B$8*T307+Settings!$B$9*R307+Settings!$B$10*S307)/SUM(Settings!$B$8:$B$10),10),0)</f>
        <v>0.5648668</v>
      </c>
      <c r="V307" s="71" t="n">
        <f aca="false">IF(U307&gt;0,RANK(U307,$U$2:$U$1780)+COUNTIF($U$2:U307,U307)-1,"")</f>
        <v>306</v>
      </c>
      <c r="W307" s="71" t="str">
        <f aca="false">IF(V307="","",IF(V307&lt;=Settings!$B$11,"1 - Fix first",IF(V307&lt;=Settings!$B$12,"2 - Review","3 - Monitor")))</f>
        <v>3 - Monitor</v>
      </c>
      <c r="X307" s="71" t="str">
        <f aca="false">IF(AND(E307&gt;=Settings!$B$4,AF307&gt;=Settings!$B$5,O307&gt;=Settings!$B$6),"HIGH RATE","")</f>
        <v/>
      </c>
      <c r="Y307" s="71" t="n">
        <f aca="false">IF(F307&gt;0,RANK(F307,$F$2:$F$1780)+COUNTIF($F$2:F307,F307)-1,"")</f>
        <v>314</v>
      </c>
      <c r="Z307" s="71" t="n">
        <f aca="false">IF(H307&gt;0,RANK(H307,$H$2:$H$1780)+COUNTIF($H$2:H307,H307)-1,"")</f>
        <v>303</v>
      </c>
      <c r="AA307" s="71" t="str">
        <f aca="false">IF(AC307="","",RANK(AC307,$AC$2:$AC$1780)+COUNTIF($AC$2:AC307,AC307)-1)</f>
        <v/>
      </c>
      <c r="AB307" s="71" t="str">
        <f aca="false">IF(AD307="","",RANK(AD307,$AD$2:$AD$1780)+COUNTIF($AD$2:AD307,AD307)-1)</f>
        <v/>
      </c>
      <c r="AC307" s="71" t="str">
        <f aca="false">IF(AND(AF307&gt;0,E307&gt;=Settings!$B$4),ROUND(J307,10),"")</f>
        <v/>
      </c>
      <c r="AD307" s="71" t="str">
        <f aca="false">IF(X307="HIGH RATE",ROUND(O307,10),"")</f>
        <v/>
      </c>
      <c r="AE307" s="71" t="s">
        <v>62</v>
      </c>
      <c r="AF307" s="73" t="n">
        <f aca="false">SUMIFS(Detail!$L$2:$L$9168,Detail!$C$2:$C$9168,$A307)</f>
        <v>0</v>
      </c>
      <c r="AG307" s="74" t="n">
        <f aca="false">SUMIFS(Detail!$N$2:$N$9168,Detail!$C$2:$C$9168,$A307)</f>
        <v>0</v>
      </c>
    </row>
    <row r="308" customFormat="false" ht="15" hidden="false" customHeight="false" outlineLevel="0" collapsed="false">
      <c r="A308" s="71" t="s">
        <v>621</v>
      </c>
      <c r="B308" s="71" t="s">
        <v>622</v>
      </c>
      <c r="C308" s="71" t="s">
        <v>331</v>
      </c>
      <c r="D308" s="71" t="str">
        <f aca="false">IFERROR(INDEX('Brand Map'!$B$4:$B$125,MATCH(C308,'Brand Map'!$A$4:$A$125,0)),"Other")</f>
        <v>MDDC</v>
      </c>
      <c r="E308" s="73" t="n">
        <f aca="false">SUMIFS(Detail!$K$2:$K$9168,Detail!$C$2:$C$9168,$A308)</f>
        <v>11</v>
      </c>
      <c r="F308" s="73" t="n">
        <f aca="false">SUMIFS(Detail!$E$2:$E$9168,Detail!$C$2:$C$9168,$A308)</f>
        <v>2</v>
      </c>
      <c r="G308" s="74" t="n">
        <f aca="false">SUMIFS(Detail!$M$2:$M$9168,Detail!$C$2:$C$9168,$A308)</f>
        <v>1056.87</v>
      </c>
      <c r="H308" s="74" t="n">
        <f aca="false">SUMIFS(Detail!$D$2:$D$9168,Detail!$C$2:$C$9168,$A308)</f>
        <v>199.67</v>
      </c>
      <c r="I308" s="74" t="n">
        <v>6342.58</v>
      </c>
      <c r="J308" s="51" t="n">
        <f aca="false">IF(E308&gt;0,AF308/E308,0)</f>
        <v>0.181818181818182</v>
      </c>
      <c r="K308" s="51" t="n">
        <f aca="false">IF(G308&gt;0,AG308/G308,0)</f>
        <v>0.188925790305336</v>
      </c>
      <c r="L308" s="75" t="n">
        <f aca="false">H308/Settings!$B$16</f>
        <v>0.000399045775568758</v>
      </c>
      <c r="M308" s="76" t="n">
        <f aca="false">H308/Settings!$B$20</f>
        <v>1.55008189795253E-005</v>
      </c>
      <c r="N308" s="77" t="n">
        <f aca="false">E308*Settings!$B$3</f>
        <v>0.823459514513665</v>
      </c>
      <c r="O308" s="77" t="n">
        <f aca="false">IF(E308&gt;0,(AF308-N308)/SQRT(E308*Settings!$B$3*(1-Settings!$B$3)),0)</f>
        <v>1.34797553601247</v>
      </c>
      <c r="P308" s="77" t="n">
        <f aca="false">MAX(0,AF308-N308)</f>
        <v>1.17654048548634</v>
      </c>
      <c r="Q308" s="51" t="n">
        <f aca="false">IF(E308&gt;=Settings!$B$4,(AF308+Settings!$B$7*Settings!$B$3)/(E308+Settings!$B$7),Settings!$B$3)</f>
        <v>0.0748599558648786</v>
      </c>
      <c r="R308" s="78" t="n">
        <f aca="false">PERCENTRANK($H$2:$H$1780,H308,6)</f>
        <v>0.828459</v>
      </c>
      <c r="S308" s="78" t="n">
        <f aca="false">PERCENTRANK($Q$2:$Q$1780,Q308,6)</f>
        <v>0.0646794</v>
      </c>
      <c r="T308" s="78" t="n">
        <f aca="false">PERCENTRANK($F$2:$F$1780,F308,6)</f>
        <v>0.799775</v>
      </c>
      <c r="U308" s="79" t="n">
        <f aca="false">IF(F308&gt;0,ROUND((Settings!$B$8*T308+Settings!$B$9*R308+Settings!$B$10*S308)/SUM(Settings!$B$8:$B$10),10),0)</f>
        <v>0.5643044667</v>
      </c>
      <c r="V308" s="71" t="n">
        <f aca="false">IF(U308&gt;0,RANK(U308,$U$2:$U$1780)+COUNTIF($U$2:U308,U308)-1,"")</f>
        <v>307</v>
      </c>
      <c r="W308" s="71" t="str">
        <f aca="false">IF(V308="","",IF(V308&lt;=Settings!$B$11,"1 - Fix first",IF(V308&lt;=Settings!$B$12,"2 - Review","3 - Monitor")))</f>
        <v>3 - Monitor</v>
      </c>
      <c r="X308" s="71" t="str">
        <f aca="false">IF(AND(E308&gt;=Settings!$B$4,AF308&gt;=Settings!$B$5,O308&gt;=Settings!$B$6),"HIGH RATE","")</f>
        <v/>
      </c>
      <c r="Y308" s="71" t="n">
        <f aca="false">IF(F308&gt;0,RANK(F308,$F$2:$F$1780)+COUNTIF($F$2:F308,F308)-1,"")</f>
        <v>315</v>
      </c>
      <c r="Z308" s="71" t="n">
        <f aca="false">IF(H308&gt;0,RANK(H308,$H$2:$H$1780)+COUNTIF($H$2:H308,H308)-1,"")</f>
        <v>306</v>
      </c>
      <c r="AA308" s="71" t="str">
        <f aca="false">IF(AC308="","",RANK(AC308,$AC$2:$AC$1780)+COUNTIF($AC$2:AC308,AC308)-1)</f>
        <v/>
      </c>
      <c r="AB308" s="71" t="str">
        <f aca="false">IF(AD308="","",RANK(AD308,$AD$2:$AD$1780)+COUNTIF($AD$2:AD308,AD308)-1)</f>
        <v/>
      </c>
      <c r="AC308" s="71" t="str">
        <f aca="false">IF(AND(AF308&gt;0,E308&gt;=Settings!$B$4),ROUND(J308,10),"")</f>
        <v/>
      </c>
      <c r="AD308" s="71" t="str">
        <f aca="false">IF(X308="HIGH RATE",ROUND(O308,10),"")</f>
        <v/>
      </c>
      <c r="AE308" s="71" t="s">
        <v>59</v>
      </c>
      <c r="AF308" s="73" t="n">
        <f aca="false">SUMIFS(Detail!$L$2:$L$9168,Detail!$C$2:$C$9168,$A308)</f>
        <v>2</v>
      </c>
      <c r="AG308" s="74" t="n">
        <f aca="false">SUMIFS(Detail!$N$2:$N$9168,Detail!$C$2:$C$9168,$A308)</f>
        <v>199.67</v>
      </c>
    </row>
    <row r="309" customFormat="false" ht="15" hidden="false" customHeight="false" outlineLevel="0" collapsed="false">
      <c r="A309" s="71" t="s">
        <v>605</v>
      </c>
      <c r="B309" s="71" t="s">
        <v>606</v>
      </c>
      <c r="C309" s="71" t="s">
        <v>604</v>
      </c>
      <c r="D309" s="71" t="str">
        <f aca="false">IFERROR(INDEX('Brand Map'!$B$4:$B$125,MATCH(C309,'Brand Map'!$A$4:$A$125,0)),"Other")</f>
        <v>Other (small prefixes)</v>
      </c>
      <c r="E309" s="73" t="n">
        <f aca="false">SUMIFS(Detail!$K$2:$K$9168,Detail!$C$2:$C$9168,$A309)</f>
        <v>28</v>
      </c>
      <c r="F309" s="73" t="n">
        <f aca="false">SUMIFS(Detail!$E$2:$E$9168,Detail!$C$2:$C$9168,$A309)</f>
        <v>2</v>
      </c>
      <c r="G309" s="74" t="n">
        <f aca="false">SUMIFS(Detail!$M$2:$M$9168,Detail!$C$2:$C$9168,$A309)</f>
        <v>3144.44</v>
      </c>
      <c r="H309" s="74" t="n">
        <f aca="false">SUMIFS(Detail!$D$2:$D$9168,Detail!$C$2:$C$9168,$A309)</f>
        <v>194.03</v>
      </c>
      <c r="I309" s="74" t="n">
        <v>8724.32</v>
      </c>
      <c r="J309" s="51" t="n">
        <f aca="false">IF(E309&gt;0,AF309/E309,0)</f>
        <v>0.0357142857142857</v>
      </c>
      <c r="K309" s="51" t="n">
        <f aca="false">IF(G309&gt;0,AG309/G309,0)</f>
        <v>0.0268982712343056</v>
      </c>
      <c r="L309" s="75" t="n">
        <f aca="false">H309/Settings!$B$16</f>
        <v>0.000387774086410608</v>
      </c>
      <c r="M309" s="76" t="n">
        <f aca="false">H309/Settings!$B$20</f>
        <v>1.50629734391611E-005</v>
      </c>
      <c r="N309" s="77" t="n">
        <f aca="false">E309*Settings!$B$3</f>
        <v>2.0960787642166</v>
      </c>
      <c r="O309" s="77" t="n">
        <f aca="false">IF(E309&gt;0,(AF309-N309)/SQRT(E309*Settings!$B$3*(1-Settings!$B$3)),0)</f>
        <v>-0.787107815800544</v>
      </c>
      <c r="P309" s="77" t="n">
        <f aca="false">MAX(0,AF309-N309)</f>
        <v>0</v>
      </c>
      <c r="Q309" s="51" t="n">
        <f aca="false">IF(E309&gt;=Settings!$B$4,(AF309+Settings!$B$7*Settings!$B$3)/(E309+Settings!$B$7),Settings!$B$3)</f>
        <v>0.0748599558648786</v>
      </c>
      <c r="R309" s="78" t="n">
        <f aca="false">PERCENTRANK($H$2:$H$1780,H309,6)</f>
        <v>0.827334</v>
      </c>
      <c r="S309" s="78" t="n">
        <f aca="false">PERCENTRANK($Q$2:$Q$1780,Q309,6)</f>
        <v>0.0646794</v>
      </c>
      <c r="T309" s="78" t="n">
        <f aca="false">PERCENTRANK($F$2:$F$1780,F309,6)</f>
        <v>0.799775</v>
      </c>
      <c r="U309" s="79" t="n">
        <f aca="false">IF(F309&gt;0,ROUND((Settings!$B$8*T309+Settings!$B$9*R309+Settings!$B$10*S309)/SUM(Settings!$B$8:$B$10),10),0)</f>
        <v>0.5639294667</v>
      </c>
      <c r="V309" s="71" t="n">
        <f aca="false">IF(U309&gt;0,RANK(U309,$U$2:$U$1780)+COUNTIF($U$2:U309,U309)-1,"")</f>
        <v>308</v>
      </c>
      <c r="W309" s="71" t="str">
        <f aca="false">IF(V309="","",IF(V309&lt;=Settings!$B$11,"1 - Fix first",IF(V309&lt;=Settings!$B$12,"2 - Review","3 - Monitor")))</f>
        <v>3 - Monitor</v>
      </c>
      <c r="X309" s="71" t="str">
        <f aca="false">IF(AND(E309&gt;=Settings!$B$4,AF309&gt;=Settings!$B$5,O309&gt;=Settings!$B$6),"HIGH RATE","")</f>
        <v/>
      </c>
      <c r="Y309" s="71" t="n">
        <f aca="false">IF(F309&gt;0,RANK(F309,$F$2:$F$1780)+COUNTIF($F$2:F309,F309)-1,"")</f>
        <v>316</v>
      </c>
      <c r="Z309" s="71" t="n">
        <f aca="false">IF(H309&gt;0,RANK(H309,$H$2:$H$1780)+COUNTIF($H$2:H309,H309)-1,"")</f>
        <v>308</v>
      </c>
      <c r="AA309" s="71" t="str">
        <f aca="false">IF(AC309="","",RANK(AC309,$AC$2:$AC$1780)+COUNTIF($AC$2:AC309,AC309)-1)</f>
        <v/>
      </c>
      <c r="AB309" s="71" t="str">
        <f aca="false">IF(AD309="","",RANK(AD309,$AD$2:$AD$1780)+COUNTIF($AD$2:AD309,AD309)-1)</f>
        <v/>
      </c>
      <c r="AC309" s="71" t="str">
        <f aca="false">IF(AND(AF309&gt;0,E309&gt;=Settings!$B$4),ROUND(J309,10),"")</f>
        <v/>
      </c>
      <c r="AD309" s="71" t="str">
        <f aca="false">IF(X309="HIGH RATE",ROUND(O309,10),"")</f>
        <v/>
      </c>
      <c r="AE309" s="71" t="s">
        <v>59</v>
      </c>
      <c r="AF309" s="73" t="n">
        <f aca="false">SUMIFS(Detail!$L$2:$L$9168,Detail!$C$2:$C$9168,$A309)</f>
        <v>1</v>
      </c>
      <c r="AG309" s="74" t="n">
        <f aca="false">SUMIFS(Detail!$N$2:$N$9168,Detail!$C$2:$C$9168,$A309)</f>
        <v>84.58</v>
      </c>
    </row>
    <row r="310" customFormat="false" ht="15" hidden="false" customHeight="false" outlineLevel="0" collapsed="false">
      <c r="A310" s="71" t="s">
        <v>1008</v>
      </c>
      <c r="B310" s="71" t="s">
        <v>2754</v>
      </c>
      <c r="C310" s="71" t="s">
        <v>298</v>
      </c>
      <c r="D310" s="71" t="str">
        <f aca="false">IFERROR(INDEX('Brand Map'!$B$4:$B$125,MATCH(C310,'Brand Map'!$A$4:$A$125,0)),"Other")</f>
        <v>FBAU</v>
      </c>
      <c r="E310" s="73" t="n">
        <f aca="false">SUMIFS(Detail!$K$2:$K$9168,Detail!$C$2:$C$9168,$A310)</f>
        <v>78</v>
      </c>
      <c r="F310" s="73" t="n">
        <f aca="false">SUMIFS(Detail!$E$2:$E$9168,Detail!$C$2:$C$9168,$A310)</f>
        <v>3</v>
      </c>
      <c r="G310" s="74" t="n">
        <f aca="false">SUMIFS(Detail!$M$2:$M$9168,Detail!$C$2:$C$9168,$A310)</f>
        <v>6977.01</v>
      </c>
      <c r="H310" s="74" t="n">
        <f aca="false">SUMIFS(Detail!$D$2:$D$9168,Detail!$C$2:$C$9168,$A310)</f>
        <v>246.07</v>
      </c>
      <c r="I310" s="74" t="n">
        <v>21393.73</v>
      </c>
      <c r="J310" s="51" t="n">
        <f aca="false">IF(E310&gt;0,AF310/E310,0)</f>
        <v>0.0128205128205128</v>
      </c>
      <c r="K310" s="51" t="n">
        <f aca="false">IF(G310&gt;0,AG310/G310,0)</f>
        <v>0.0108613861811865</v>
      </c>
      <c r="L310" s="75" t="n">
        <f aca="false">H310/Settings!$B$16</f>
        <v>0.000491777402685452</v>
      </c>
      <c r="M310" s="76" t="n">
        <f aca="false">H310/Settings!$B$20</f>
        <v>1.9102952503089E-005</v>
      </c>
      <c r="N310" s="77" t="n">
        <f aca="false">E310*Settings!$B$3</f>
        <v>5.83907655746053</v>
      </c>
      <c r="O310" s="77" t="n">
        <f aca="false">IF(E310&gt;0,(AF310-N310)/SQRT(E310*Settings!$B$3*(1-Settings!$B$3)),0)</f>
        <v>-2.08202849245657</v>
      </c>
      <c r="P310" s="77" t="n">
        <f aca="false">MAX(0,AF310-N310)</f>
        <v>0</v>
      </c>
      <c r="Q310" s="51" t="n">
        <f aca="false">IF(E310&gt;=Settings!$B$4,(AF310+Settings!$B$7*Settings!$B$3)/(E310+Settings!$B$7),Settings!$B$3)</f>
        <v>0.0300536914439478</v>
      </c>
      <c r="R310" s="78" t="n">
        <f aca="false">PERCENTRANK($H$2:$H$1780,H310,6)</f>
        <v>0.845894</v>
      </c>
      <c r="S310" s="78" t="n">
        <f aca="false">PERCENTRANK($Q$2:$Q$1780,Q310,6)</f>
        <v>0.00224972</v>
      </c>
      <c r="T310" s="78" t="n">
        <f aca="false">PERCENTRANK($F$2:$F$1780,F310,6)</f>
        <v>0.84252</v>
      </c>
      <c r="U310" s="79" t="n">
        <f aca="false">IF(F310&gt;0,ROUND((Settings!$B$8*T310+Settings!$B$9*R310+Settings!$B$10*S310)/SUM(Settings!$B$8:$B$10),10),0)</f>
        <v>0.5635545733</v>
      </c>
      <c r="V310" s="71" t="n">
        <f aca="false">IF(U310&gt;0,RANK(U310,$U$2:$U$1780)+COUNTIF($U$2:U310,U310)-1,"")</f>
        <v>309</v>
      </c>
      <c r="W310" s="71" t="str">
        <f aca="false">IF(V310="","",IF(V310&lt;=Settings!$B$11,"1 - Fix first",IF(V310&lt;=Settings!$B$12,"2 - Review","3 - Monitor")))</f>
        <v>3 - Monitor</v>
      </c>
      <c r="X310" s="71" t="str">
        <f aca="false">IF(AND(E310&gt;=Settings!$B$4,AF310&gt;=Settings!$B$5,O310&gt;=Settings!$B$6),"HIGH RATE","")</f>
        <v/>
      </c>
      <c r="Y310" s="71" t="n">
        <f aca="false">IF(F310&gt;0,RANK(F310,$F$2:$F$1780)+COUNTIF($F$2:F310,F310)-1,"")</f>
        <v>276</v>
      </c>
      <c r="Z310" s="71" t="n">
        <f aca="false">IF(H310&gt;0,RANK(H310,$H$2:$H$1780)+COUNTIF($H$2:H310,H310)-1,"")</f>
        <v>275</v>
      </c>
      <c r="AA310" s="71" t="n">
        <f aca="false">IF(AC310="","",RANK(AC310,$AC$2:$AC$1780)+COUNTIF($AC$2:AC310,AC310)-1)</f>
        <v>225</v>
      </c>
      <c r="AB310" s="71" t="str">
        <f aca="false">IF(AD310="","",RANK(AD310,$AD$2:$AD$1780)+COUNTIF($AD$2:AD310,AD310)-1)</f>
        <v/>
      </c>
      <c r="AC310" s="71" t="n">
        <f aca="false">IF(AND(AF310&gt;0,E310&gt;=Settings!$B$4),ROUND(J310,10),"")</f>
        <v>0.0128205128</v>
      </c>
      <c r="AD310" s="71" t="str">
        <f aca="false">IF(X310="HIGH RATE",ROUND(O310,10),"")</f>
        <v/>
      </c>
      <c r="AE310" s="71" t="s">
        <v>61</v>
      </c>
      <c r="AF310" s="73" t="n">
        <f aca="false">SUMIFS(Detail!$L$2:$L$9168,Detail!$C$2:$C$9168,$A310)</f>
        <v>1</v>
      </c>
      <c r="AG310" s="74" t="n">
        <f aca="false">SUMIFS(Detail!$N$2:$N$9168,Detail!$C$2:$C$9168,$A310)</f>
        <v>75.78</v>
      </c>
    </row>
    <row r="311" customFormat="false" ht="15" hidden="false" customHeight="false" outlineLevel="0" collapsed="false">
      <c r="A311" s="71" t="s">
        <v>1224</v>
      </c>
      <c r="B311" s="71" t="s">
        <v>2755</v>
      </c>
      <c r="C311" s="71" t="s">
        <v>310</v>
      </c>
      <c r="D311" s="71" t="str">
        <f aca="false">IFERROR(INDEX('Brand Map'!$B$4:$B$125,MATCH(C311,'Brand Map'!$A$4:$A$125,0)),"Other")</f>
        <v>GBAU</v>
      </c>
      <c r="E311" s="73" t="n">
        <f aca="false">SUMIFS(Detail!$K$2:$K$9168,Detail!$C$2:$C$9168,$A311)</f>
        <v>19</v>
      </c>
      <c r="F311" s="73" t="n">
        <f aca="false">SUMIFS(Detail!$E$2:$E$9168,Detail!$C$2:$C$9168,$A311)</f>
        <v>2</v>
      </c>
      <c r="G311" s="74" t="n">
        <f aca="false">SUMIFS(Detail!$M$2:$M$9168,Detail!$C$2:$C$9168,$A311)</f>
        <v>2020.04</v>
      </c>
      <c r="H311" s="74" t="n">
        <f aca="false">SUMIFS(Detail!$D$2:$D$9168,Detail!$C$2:$C$9168,$A311)</f>
        <v>190.41</v>
      </c>
      <c r="I311" s="74" t="n">
        <v>3632.82</v>
      </c>
      <c r="J311" s="51" t="n">
        <f aca="false">IF(E311&gt;0,AF311/E311,0)</f>
        <v>0.105263157894737</v>
      </c>
      <c r="K311" s="51" t="n">
        <f aca="false">IF(G311&gt;0,AG311/G311,0)</f>
        <v>0.0942605096928774</v>
      </c>
      <c r="L311" s="75" t="n">
        <f aca="false">H311/Settings!$B$16</f>
        <v>0.000380539420674348</v>
      </c>
      <c r="M311" s="76" t="n">
        <f aca="false">H311/Settings!$B$20</f>
        <v>1.47819449185727E-005</v>
      </c>
      <c r="N311" s="77" t="n">
        <f aca="false">E311*Settings!$B$3</f>
        <v>1.42233916143269</v>
      </c>
      <c r="O311" s="77" t="n">
        <f aca="false">IF(E311&gt;0,(AF311-N311)/SQRT(E311*Settings!$B$3*(1-Settings!$B$3)),0)</f>
        <v>0.503578990335683</v>
      </c>
      <c r="P311" s="77" t="n">
        <f aca="false">MAX(0,AF311-N311)</f>
        <v>0.577660838567306</v>
      </c>
      <c r="Q311" s="51" t="n">
        <f aca="false">IF(E311&gt;=Settings!$B$4,(AF311+Settings!$B$7*Settings!$B$3)/(E311+Settings!$B$7),Settings!$B$3)</f>
        <v>0.0748599558648786</v>
      </c>
      <c r="R311" s="78" t="n">
        <f aca="false">PERCENTRANK($H$2:$H$1780,H311,6)</f>
        <v>0.826209</v>
      </c>
      <c r="S311" s="78" t="n">
        <f aca="false">PERCENTRANK($Q$2:$Q$1780,Q311,6)</f>
        <v>0.0646794</v>
      </c>
      <c r="T311" s="78" t="n">
        <f aca="false">PERCENTRANK($F$2:$F$1780,F311,6)</f>
        <v>0.799775</v>
      </c>
      <c r="U311" s="79" t="n">
        <f aca="false">IF(F311&gt;0,ROUND((Settings!$B$8*T311+Settings!$B$9*R311+Settings!$B$10*S311)/SUM(Settings!$B$8:$B$10),10),0)</f>
        <v>0.5635544667</v>
      </c>
      <c r="V311" s="71" t="n">
        <f aca="false">IF(U311&gt;0,RANK(U311,$U$2:$U$1780)+COUNTIF($U$2:U311,U311)-1,"")</f>
        <v>310</v>
      </c>
      <c r="W311" s="71" t="str">
        <f aca="false">IF(V311="","",IF(V311&lt;=Settings!$B$11,"1 - Fix first",IF(V311&lt;=Settings!$B$12,"2 - Review","3 - Monitor")))</f>
        <v>3 - Monitor</v>
      </c>
      <c r="X311" s="71" t="str">
        <f aca="false">IF(AND(E311&gt;=Settings!$B$4,AF311&gt;=Settings!$B$5,O311&gt;=Settings!$B$6),"HIGH RATE","")</f>
        <v/>
      </c>
      <c r="Y311" s="71" t="n">
        <f aca="false">IF(F311&gt;0,RANK(F311,$F$2:$F$1780)+COUNTIF($F$2:F311,F311)-1,"")</f>
        <v>317</v>
      </c>
      <c r="Z311" s="71" t="n">
        <f aca="false">IF(H311&gt;0,RANK(H311,$H$2:$H$1780)+COUNTIF($H$2:H311,H311)-1,"")</f>
        <v>310</v>
      </c>
      <c r="AA311" s="71" t="str">
        <f aca="false">IF(AC311="","",RANK(AC311,$AC$2:$AC$1780)+COUNTIF($AC$2:AC311,AC311)-1)</f>
        <v/>
      </c>
      <c r="AB311" s="71" t="str">
        <f aca="false">IF(AD311="","",RANK(AD311,$AD$2:$AD$1780)+COUNTIF($AD$2:AD311,AD311)-1)</f>
        <v/>
      </c>
      <c r="AC311" s="71" t="str">
        <f aca="false">IF(AND(AF311&gt;0,E311&gt;=Settings!$B$4),ROUND(J311,10),"")</f>
        <v/>
      </c>
      <c r="AD311" s="71" t="str">
        <f aca="false">IF(X311="HIGH RATE",ROUND(O311,10),"")</f>
        <v/>
      </c>
      <c r="AE311" s="71" t="s">
        <v>59</v>
      </c>
      <c r="AF311" s="73" t="n">
        <f aca="false">SUMIFS(Detail!$L$2:$L$9168,Detail!$C$2:$C$9168,$A311)</f>
        <v>2</v>
      </c>
      <c r="AG311" s="74" t="n">
        <f aca="false">SUMIFS(Detail!$N$2:$N$9168,Detail!$C$2:$C$9168,$A311)</f>
        <v>190.41</v>
      </c>
    </row>
    <row r="312" customFormat="false" ht="15" hidden="false" customHeight="false" outlineLevel="0" collapsed="false">
      <c r="A312" s="71" t="s">
        <v>951</v>
      </c>
      <c r="B312" s="71" t="s">
        <v>2756</v>
      </c>
      <c r="C312" s="71" t="s">
        <v>213</v>
      </c>
      <c r="D312" s="71" t="str">
        <f aca="false">IFERROR(INDEX('Brand Map'!$B$4:$B$125,MATCH(C312,'Brand Map'!$A$4:$A$125,0)),"Other")</f>
        <v>AU</v>
      </c>
      <c r="E312" s="73" t="n">
        <f aca="false">SUMIFS(Detail!$K$2:$K$9168,Detail!$C$2:$C$9168,$A312)</f>
        <v>26</v>
      </c>
      <c r="F312" s="73" t="n">
        <f aca="false">SUMIFS(Detail!$E$2:$E$9168,Detail!$C$2:$C$9168,$A312)</f>
        <v>2</v>
      </c>
      <c r="G312" s="74" t="n">
        <f aca="false">SUMIFS(Detail!$M$2:$M$9168,Detail!$C$2:$C$9168,$A312)</f>
        <v>2462.38</v>
      </c>
      <c r="H312" s="74" t="n">
        <f aca="false">SUMIFS(Detail!$D$2:$D$9168,Detail!$C$2:$C$9168,$A312)</f>
        <v>188.81</v>
      </c>
      <c r="I312" s="74" t="n">
        <v>3721.48</v>
      </c>
      <c r="J312" s="51" t="n">
        <f aca="false">IF(E312&gt;0,AF312/E312,0)</f>
        <v>0.0384615384615385</v>
      </c>
      <c r="K312" s="51" t="n">
        <f aca="false">IF(G312&gt;0,AG312/G312,0)</f>
        <v>0.0368992600654651</v>
      </c>
      <c r="L312" s="75" t="n">
        <f aca="false">H312/Settings!$B$16</f>
        <v>0.00037734177835998</v>
      </c>
      <c r="M312" s="76" t="n">
        <f aca="false">H312/Settings!$B$20</f>
        <v>1.46577334177601E-005</v>
      </c>
      <c r="N312" s="77" t="n">
        <f aca="false">E312*Settings!$B$3</f>
        <v>1.94635885248684</v>
      </c>
      <c r="O312" s="77" t="n">
        <f aca="false">IF(E312&gt;0,(AF312-N312)/SQRT(E312*Settings!$B$3*(1-Settings!$B$3)),0)</f>
        <v>-0.705246032885081</v>
      </c>
      <c r="P312" s="77" t="n">
        <f aca="false">MAX(0,AF312-N312)</f>
        <v>0</v>
      </c>
      <c r="Q312" s="51" t="n">
        <f aca="false">IF(E312&gt;=Settings!$B$4,(AF312+Settings!$B$7*Settings!$B$3)/(E312+Settings!$B$7),Settings!$B$3)</f>
        <v>0.0748599558648786</v>
      </c>
      <c r="R312" s="78" t="n">
        <f aca="false">PERCENTRANK($H$2:$H$1780,H312,6)</f>
        <v>0.825084</v>
      </c>
      <c r="S312" s="78" t="n">
        <f aca="false">PERCENTRANK($Q$2:$Q$1780,Q312,6)</f>
        <v>0.0646794</v>
      </c>
      <c r="T312" s="78" t="n">
        <f aca="false">PERCENTRANK($F$2:$F$1780,F312,6)</f>
        <v>0.799775</v>
      </c>
      <c r="U312" s="79" t="n">
        <f aca="false">IF(F312&gt;0,ROUND((Settings!$B$8*T312+Settings!$B$9*R312+Settings!$B$10*S312)/SUM(Settings!$B$8:$B$10),10),0)</f>
        <v>0.5631794667</v>
      </c>
      <c r="V312" s="71" t="n">
        <f aca="false">IF(U312&gt;0,RANK(U312,$U$2:$U$1780)+COUNTIF($U$2:U312,U312)-1,"")</f>
        <v>311</v>
      </c>
      <c r="W312" s="71" t="str">
        <f aca="false">IF(V312="","",IF(V312&lt;=Settings!$B$11,"1 - Fix first",IF(V312&lt;=Settings!$B$12,"2 - Review","3 - Monitor")))</f>
        <v>3 - Monitor</v>
      </c>
      <c r="X312" s="71" t="str">
        <f aca="false">IF(AND(E312&gt;=Settings!$B$4,AF312&gt;=Settings!$B$5,O312&gt;=Settings!$B$6),"HIGH RATE","")</f>
        <v/>
      </c>
      <c r="Y312" s="71" t="n">
        <f aca="false">IF(F312&gt;0,RANK(F312,$F$2:$F$1780)+COUNTIF($F$2:F312,F312)-1,"")</f>
        <v>318</v>
      </c>
      <c r="Z312" s="71" t="n">
        <f aca="false">IF(H312&gt;0,RANK(H312,$H$2:$H$1780)+COUNTIF($H$2:H312,H312)-1,"")</f>
        <v>312</v>
      </c>
      <c r="AA312" s="71" t="str">
        <f aca="false">IF(AC312="","",RANK(AC312,$AC$2:$AC$1780)+COUNTIF($AC$2:AC312,AC312)-1)</f>
        <v/>
      </c>
      <c r="AB312" s="71" t="str">
        <f aca="false">IF(AD312="","",RANK(AD312,$AD$2:$AD$1780)+COUNTIF($AD$2:AD312,AD312)-1)</f>
        <v/>
      </c>
      <c r="AC312" s="71" t="str">
        <f aca="false">IF(AND(AF312&gt;0,E312&gt;=Settings!$B$4),ROUND(J312,10),"")</f>
        <v/>
      </c>
      <c r="AD312" s="71" t="str">
        <f aca="false">IF(X312="HIGH RATE",ROUND(O312,10),"")</f>
        <v/>
      </c>
      <c r="AE312" s="71" t="s">
        <v>61</v>
      </c>
      <c r="AF312" s="73" t="n">
        <f aca="false">SUMIFS(Detail!$L$2:$L$9168,Detail!$C$2:$C$9168,$A312)</f>
        <v>1</v>
      </c>
      <c r="AG312" s="74" t="n">
        <f aca="false">SUMIFS(Detail!$N$2:$N$9168,Detail!$C$2:$C$9168,$A312)</f>
        <v>90.86</v>
      </c>
    </row>
    <row r="313" customFormat="false" ht="15" hidden="false" customHeight="false" outlineLevel="0" collapsed="false">
      <c r="A313" s="71" t="s">
        <v>1109</v>
      </c>
      <c r="B313" s="71" t="s">
        <v>2757</v>
      </c>
      <c r="C313" s="71" t="s">
        <v>213</v>
      </c>
      <c r="D313" s="71" t="str">
        <f aca="false">IFERROR(INDEX('Brand Map'!$B$4:$B$125,MATCH(C313,'Brand Map'!$A$4:$A$125,0)),"Other")</f>
        <v>AU</v>
      </c>
      <c r="E313" s="73" t="n">
        <f aca="false">SUMIFS(Detail!$K$2:$K$9168,Detail!$C$2:$C$9168,$A313)</f>
        <v>79</v>
      </c>
      <c r="F313" s="73" t="n">
        <f aca="false">SUMIFS(Detail!$E$2:$E$9168,Detail!$C$2:$C$9168,$A313)</f>
        <v>3</v>
      </c>
      <c r="G313" s="74" t="n">
        <f aca="false">SUMIFS(Detail!$M$2:$M$9168,Detail!$C$2:$C$9168,$A313)</f>
        <v>6237.23</v>
      </c>
      <c r="H313" s="74" t="n">
        <f aca="false">SUMIFS(Detail!$D$2:$D$9168,Detail!$C$2:$C$9168,$A313)</f>
        <v>227.83</v>
      </c>
      <c r="I313" s="74" t="n">
        <v>10648.56</v>
      </c>
      <c r="J313" s="51" t="n">
        <f aca="false">IF(E313&gt;0,AF313/E313,0)</f>
        <v>0.0253164556962025</v>
      </c>
      <c r="K313" s="51" t="n">
        <f aca="false">IF(G313&gt;0,AG313/G313,0)</f>
        <v>0.0226879560317641</v>
      </c>
      <c r="L313" s="75" t="n">
        <f aca="false">H313/Settings!$B$16</f>
        <v>0.000455324280301648</v>
      </c>
      <c r="M313" s="76" t="n">
        <f aca="false">H313/Settings!$B$20</f>
        <v>1.7686941393826E-005</v>
      </c>
      <c r="N313" s="77" t="n">
        <f aca="false">E313*Settings!$B$3</f>
        <v>5.91393651332541</v>
      </c>
      <c r="O313" s="77" t="n">
        <f aca="false">IF(E313&gt;0,(AF313-N313)/SQRT(E313*Settings!$B$3*(1-Settings!$B$3)),0)</f>
        <v>-1.67329189731979</v>
      </c>
      <c r="P313" s="77" t="n">
        <f aca="false">MAX(0,AF313-N313)</f>
        <v>0</v>
      </c>
      <c r="Q313" s="51" t="n">
        <f aca="false">IF(E313&gt;=Settings!$B$4,(AF313+Settings!$B$7*Settings!$B$3)/(E313+Settings!$B$7),Settings!$B$3)</f>
        <v>0.0389522814307005</v>
      </c>
      <c r="R313" s="78" t="n">
        <f aca="false">PERCENTRANK($H$2:$H$1780,H313,6)</f>
        <v>0.838583</v>
      </c>
      <c r="S313" s="78" t="n">
        <f aca="false">PERCENTRANK($Q$2:$Q$1780,Q313,6)</f>
        <v>0.00674916</v>
      </c>
      <c r="T313" s="78" t="n">
        <f aca="false">PERCENTRANK($F$2:$F$1780,F313,6)</f>
        <v>0.84252</v>
      </c>
      <c r="U313" s="79" t="n">
        <f aca="false">IF(F313&gt;0,ROUND((Settings!$B$8*T313+Settings!$B$9*R313+Settings!$B$10*S313)/SUM(Settings!$B$8:$B$10),10),0)</f>
        <v>0.5626173867</v>
      </c>
      <c r="V313" s="71" t="n">
        <f aca="false">IF(U313&gt;0,RANK(U313,$U$2:$U$1780)+COUNTIF($U$2:U313,U313)-1,"")</f>
        <v>312</v>
      </c>
      <c r="W313" s="71" t="str">
        <f aca="false">IF(V313="","",IF(V313&lt;=Settings!$B$11,"1 - Fix first",IF(V313&lt;=Settings!$B$12,"2 - Review","3 - Monitor")))</f>
        <v>3 - Monitor</v>
      </c>
      <c r="X313" s="71" t="str">
        <f aca="false">IF(AND(E313&gt;=Settings!$B$4,AF313&gt;=Settings!$B$5,O313&gt;=Settings!$B$6),"HIGH RATE","")</f>
        <v/>
      </c>
      <c r="Y313" s="71" t="n">
        <f aca="false">IF(F313&gt;0,RANK(F313,$F$2:$F$1780)+COUNTIF($F$2:F313,F313)-1,"")</f>
        <v>277</v>
      </c>
      <c r="Z313" s="71" t="n">
        <f aca="false">IF(H313&gt;0,RANK(H313,$H$2:$H$1780)+COUNTIF($H$2:H313,H313)-1,"")</f>
        <v>288</v>
      </c>
      <c r="AA313" s="71" t="n">
        <f aca="false">IF(AC313="","",RANK(AC313,$AC$2:$AC$1780)+COUNTIF($AC$2:AC313,AC313)-1)</f>
        <v>215</v>
      </c>
      <c r="AB313" s="71" t="str">
        <f aca="false">IF(AD313="","",RANK(AD313,$AD$2:$AD$1780)+COUNTIF($AD$2:AD313,AD313)-1)</f>
        <v/>
      </c>
      <c r="AC313" s="71" t="n">
        <f aca="false">IF(AND(AF313&gt;0,E313&gt;=Settings!$B$4),ROUND(J313,10),"")</f>
        <v>0.0253164557</v>
      </c>
      <c r="AD313" s="71" t="str">
        <f aca="false">IF(X313="HIGH RATE",ROUND(O313,10),"")</f>
        <v/>
      </c>
      <c r="AE313" s="71" t="s">
        <v>59</v>
      </c>
      <c r="AF313" s="73" t="n">
        <f aca="false">SUMIFS(Detail!$L$2:$L$9168,Detail!$C$2:$C$9168,$A313)</f>
        <v>2</v>
      </c>
      <c r="AG313" s="74" t="n">
        <f aca="false">SUMIFS(Detail!$N$2:$N$9168,Detail!$C$2:$C$9168,$A313)</f>
        <v>141.51</v>
      </c>
    </row>
    <row r="314" customFormat="false" ht="15" hidden="false" customHeight="false" outlineLevel="0" collapsed="false">
      <c r="A314" s="71" t="s">
        <v>364</v>
      </c>
      <c r="B314" s="71" t="s">
        <v>672</v>
      </c>
      <c r="C314" s="71" t="s">
        <v>671</v>
      </c>
      <c r="D314" s="71" t="str">
        <f aca="false">IFERROR(INDEX('Brand Map'!$B$4:$B$125,MATCH(C314,'Brand Map'!$A$4:$A$125,0)),"Other")</f>
        <v>Other (small prefixes)</v>
      </c>
      <c r="E314" s="73" t="n">
        <f aca="false">SUMIFS(Detail!$K$2:$K$9168,Detail!$C$2:$C$9168,$A314)</f>
        <v>5</v>
      </c>
      <c r="F314" s="73" t="n">
        <f aca="false">SUMIFS(Detail!$E$2:$E$9168,Detail!$C$2:$C$9168,$A314)</f>
        <v>2</v>
      </c>
      <c r="G314" s="74" t="n">
        <f aca="false">SUMIFS(Detail!$M$2:$M$9168,Detail!$C$2:$C$9168,$A314)</f>
        <v>508.85</v>
      </c>
      <c r="H314" s="74" t="n">
        <f aca="false">SUMIFS(Detail!$D$2:$D$9168,Detail!$C$2:$C$9168,$A314)</f>
        <v>181.72</v>
      </c>
      <c r="I314" s="74" t="n">
        <v>832.66</v>
      </c>
      <c r="J314" s="51" t="n">
        <f aca="false">IF(E314&gt;0,AF314/E314,0)</f>
        <v>0.4</v>
      </c>
      <c r="K314" s="51" t="n">
        <f aca="false">IF(G314&gt;0,AG314/G314,0)</f>
        <v>0.357118993809571</v>
      </c>
      <c r="L314" s="75" t="n">
        <f aca="false">H314/Settings!$B$16</f>
        <v>0.000363172225854433</v>
      </c>
      <c r="M314" s="76" t="n">
        <f aca="false">H314/Settings!$B$20</f>
        <v>1.41073212047846E-005</v>
      </c>
      <c r="N314" s="77" t="n">
        <f aca="false">E314*Settings!$B$3</f>
        <v>0.374299779324393</v>
      </c>
      <c r="O314" s="77" t="n">
        <f aca="false">IF(E314&gt;0,(AF314-N314)/SQRT(E314*Settings!$B$3*(1-Settings!$B$3)),0)</f>
        <v>2.76265681751091</v>
      </c>
      <c r="P314" s="77" t="n">
        <f aca="false">MAX(0,AF314-N314)</f>
        <v>1.62570022067561</v>
      </c>
      <c r="Q314" s="51" t="n">
        <f aca="false">IF(E314&gt;=Settings!$B$4,(AF314+Settings!$B$7*Settings!$B$3)/(E314+Settings!$B$7),Settings!$B$3)</f>
        <v>0.0748599558648786</v>
      </c>
      <c r="R314" s="78" t="n">
        <f aca="false">PERCENTRANK($H$2:$H$1780,H314,6)</f>
        <v>0.82171</v>
      </c>
      <c r="S314" s="78" t="n">
        <f aca="false">PERCENTRANK($Q$2:$Q$1780,Q314,6)</f>
        <v>0.0646794</v>
      </c>
      <c r="T314" s="78" t="n">
        <f aca="false">PERCENTRANK($F$2:$F$1780,F314,6)</f>
        <v>0.799775</v>
      </c>
      <c r="U314" s="79" t="n">
        <f aca="false">IF(F314&gt;0,ROUND((Settings!$B$8*T314+Settings!$B$9*R314+Settings!$B$10*S314)/SUM(Settings!$B$8:$B$10),10),0)</f>
        <v>0.5620548</v>
      </c>
      <c r="V314" s="71" t="n">
        <f aca="false">IF(U314&gt;0,RANK(U314,$U$2:$U$1780)+COUNTIF($U$2:U314,U314)-1,"")</f>
        <v>313</v>
      </c>
      <c r="W314" s="71" t="str">
        <f aca="false">IF(V314="","",IF(V314&lt;=Settings!$B$11,"1 - Fix first",IF(V314&lt;=Settings!$B$12,"2 - Review","3 - Monitor")))</f>
        <v>3 - Monitor</v>
      </c>
      <c r="X314" s="71" t="str">
        <f aca="false">IF(AND(E314&gt;=Settings!$B$4,AF314&gt;=Settings!$B$5,O314&gt;=Settings!$B$6),"HIGH RATE","")</f>
        <v/>
      </c>
      <c r="Y314" s="71" t="n">
        <f aca="false">IF(F314&gt;0,RANK(F314,$F$2:$F$1780)+COUNTIF($F$2:F314,F314)-1,"")</f>
        <v>319</v>
      </c>
      <c r="Z314" s="71" t="n">
        <f aca="false">IF(H314&gt;0,RANK(H314,$H$2:$H$1780)+COUNTIF($H$2:H314,H314)-1,"")</f>
        <v>317</v>
      </c>
      <c r="AA314" s="71" t="str">
        <f aca="false">IF(AC314="","",RANK(AC314,$AC$2:$AC$1780)+COUNTIF($AC$2:AC314,AC314)-1)</f>
        <v/>
      </c>
      <c r="AB314" s="71" t="str">
        <f aca="false">IF(AD314="","",RANK(AD314,$AD$2:$AD$1780)+COUNTIF($AD$2:AD314,AD314)-1)</f>
        <v/>
      </c>
      <c r="AC314" s="71" t="str">
        <f aca="false">IF(AND(AF314&gt;0,E314&gt;=Settings!$B$4),ROUND(J314,10),"")</f>
        <v/>
      </c>
      <c r="AD314" s="71" t="str">
        <f aca="false">IF(X314="HIGH RATE",ROUND(O314,10),"")</f>
        <v/>
      </c>
      <c r="AE314" s="71" t="s">
        <v>59</v>
      </c>
      <c r="AF314" s="73" t="n">
        <f aca="false">SUMIFS(Detail!$L$2:$L$9168,Detail!$C$2:$C$9168,$A314)</f>
        <v>2</v>
      </c>
      <c r="AG314" s="74" t="n">
        <f aca="false">SUMIFS(Detail!$N$2:$N$9168,Detail!$C$2:$C$9168,$A314)</f>
        <v>181.72</v>
      </c>
    </row>
    <row r="315" customFormat="false" ht="15" hidden="false" customHeight="false" outlineLevel="0" collapsed="false">
      <c r="A315" s="71" t="s">
        <v>1474</v>
      </c>
      <c r="B315" s="71" t="s">
        <v>2758</v>
      </c>
      <c r="C315" s="71" t="s">
        <v>246</v>
      </c>
      <c r="D315" s="71" t="str">
        <f aca="false">IFERROR(INDEX('Brand Map'!$B$4:$B$125,MATCH(C315,'Brand Map'!$A$4:$A$125,0)),"Other")</f>
        <v>FYF</v>
      </c>
      <c r="E315" s="73" t="n">
        <f aca="false">SUMIFS(Detail!$K$2:$K$9168,Detail!$C$2:$C$9168,$A315)</f>
        <v>0</v>
      </c>
      <c r="F315" s="73" t="n">
        <f aca="false">SUMIFS(Detail!$E$2:$E$9168,Detail!$C$2:$C$9168,$A315)</f>
        <v>2</v>
      </c>
      <c r="G315" s="74" t="n">
        <f aca="false">SUMIFS(Detail!$M$2:$M$9168,Detail!$C$2:$C$9168,$A315)</f>
        <v>0</v>
      </c>
      <c r="H315" s="74" t="n">
        <f aca="false">SUMIFS(Detail!$D$2:$D$9168,Detail!$C$2:$C$9168,$A315)</f>
        <v>179.9</v>
      </c>
      <c r="I315" s="74" t="n">
        <v>4047.75</v>
      </c>
      <c r="J315" s="51" t="n">
        <f aca="false">IF(E315&gt;0,AF315/E315,0)</f>
        <v>0</v>
      </c>
      <c r="K315" s="51" t="n">
        <f aca="false">IF(G315&gt;0,AG315/G315,0)</f>
        <v>0</v>
      </c>
      <c r="L315" s="75" t="n">
        <f aca="false">H315/Settings!$B$16</f>
        <v>0.000359534907721839</v>
      </c>
      <c r="M315" s="76" t="n">
        <f aca="false">H315/Settings!$B$20</f>
        <v>1.39660306226103E-005</v>
      </c>
      <c r="N315" s="77" t="n">
        <f aca="false">E315*Settings!$B$3</f>
        <v>0</v>
      </c>
      <c r="O315" s="77" t="n">
        <f aca="false">IF(E315&gt;0,(AF315-N315)/SQRT(E315*Settings!$B$3*(1-Settings!$B$3)),0)</f>
        <v>0</v>
      </c>
      <c r="P315" s="77" t="n">
        <f aca="false">MAX(0,AF315-N315)</f>
        <v>0</v>
      </c>
      <c r="Q315" s="51" t="n">
        <f aca="false">IF(E315&gt;=Settings!$B$4,(AF315+Settings!$B$7*Settings!$B$3)/(E315+Settings!$B$7),Settings!$B$3)</f>
        <v>0.0748599558648786</v>
      </c>
      <c r="R315" s="78" t="n">
        <f aca="false">PERCENTRANK($H$2:$H$1780,H315,6)</f>
        <v>0.820585</v>
      </c>
      <c r="S315" s="78" t="n">
        <f aca="false">PERCENTRANK($Q$2:$Q$1780,Q315,6)</f>
        <v>0.0646794</v>
      </c>
      <c r="T315" s="78" t="n">
        <f aca="false">PERCENTRANK($F$2:$F$1780,F315,6)</f>
        <v>0.799775</v>
      </c>
      <c r="U315" s="79" t="n">
        <f aca="false">IF(F315&gt;0,ROUND((Settings!$B$8*T315+Settings!$B$9*R315+Settings!$B$10*S315)/SUM(Settings!$B$8:$B$10),10),0)</f>
        <v>0.5616798</v>
      </c>
      <c r="V315" s="71" t="n">
        <f aca="false">IF(U315&gt;0,RANK(U315,$U$2:$U$1780)+COUNTIF($U$2:U315,U315)-1,"")</f>
        <v>314</v>
      </c>
      <c r="W315" s="71" t="str">
        <f aca="false">IF(V315="","",IF(V315&lt;=Settings!$B$11,"1 - Fix first",IF(V315&lt;=Settings!$B$12,"2 - Review","3 - Monitor")))</f>
        <v>3 - Monitor</v>
      </c>
      <c r="X315" s="71" t="str">
        <f aca="false">IF(AND(E315&gt;=Settings!$B$4,AF315&gt;=Settings!$B$5,O315&gt;=Settings!$B$6),"HIGH RATE","")</f>
        <v/>
      </c>
      <c r="Y315" s="71" t="n">
        <f aca="false">IF(F315&gt;0,RANK(F315,$F$2:$F$1780)+COUNTIF($F$2:F315,F315)-1,"")</f>
        <v>320</v>
      </c>
      <c r="Z315" s="71" t="n">
        <f aca="false">IF(H315&gt;0,RANK(H315,$H$2:$H$1780)+COUNTIF($H$2:H315,H315)-1,"")</f>
        <v>320</v>
      </c>
      <c r="AA315" s="71" t="str">
        <f aca="false">IF(AC315="","",RANK(AC315,$AC$2:$AC$1780)+COUNTIF($AC$2:AC315,AC315)-1)</f>
        <v/>
      </c>
      <c r="AB315" s="71" t="str">
        <f aca="false">IF(AD315="","",RANK(AD315,$AD$2:$AD$1780)+COUNTIF($AD$2:AD315,AD315)-1)</f>
        <v/>
      </c>
      <c r="AC315" s="71" t="str">
        <f aca="false">IF(AND(AF315&gt;0,E315&gt;=Settings!$B$4),ROUND(J315,10),"")</f>
        <v/>
      </c>
      <c r="AD315" s="71" t="str">
        <f aca="false">IF(X315="HIGH RATE",ROUND(O315,10),"")</f>
        <v/>
      </c>
      <c r="AE315" s="71" t="s">
        <v>60</v>
      </c>
      <c r="AF315" s="73" t="n">
        <f aca="false">SUMIFS(Detail!$L$2:$L$9168,Detail!$C$2:$C$9168,$A315)</f>
        <v>0</v>
      </c>
      <c r="AG315" s="74" t="n">
        <f aca="false">SUMIFS(Detail!$N$2:$N$9168,Detail!$C$2:$C$9168,$A315)</f>
        <v>0</v>
      </c>
    </row>
    <row r="316" customFormat="false" ht="15" hidden="false" customHeight="false" outlineLevel="0" collapsed="false">
      <c r="A316" s="71" t="s">
        <v>627</v>
      </c>
      <c r="B316" s="71" t="s">
        <v>628</v>
      </c>
      <c r="C316" s="71" t="s">
        <v>626</v>
      </c>
      <c r="D316" s="71" t="str">
        <f aca="false">IFERROR(INDEX('Brand Map'!$B$4:$B$125,MATCH(C316,'Brand Map'!$A$4:$A$125,0)),"Other")</f>
        <v>Other (small prefixes)</v>
      </c>
      <c r="E316" s="73" t="n">
        <f aca="false">SUMIFS(Detail!$K$2:$K$9168,Detail!$C$2:$C$9168,$A316)</f>
        <v>17</v>
      </c>
      <c r="F316" s="73" t="n">
        <f aca="false">SUMIFS(Detail!$E$2:$E$9168,Detail!$C$2:$C$9168,$A316)</f>
        <v>2</v>
      </c>
      <c r="G316" s="74" t="n">
        <f aca="false">SUMIFS(Detail!$M$2:$M$9168,Detail!$C$2:$C$9168,$A316)</f>
        <v>1462.82</v>
      </c>
      <c r="H316" s="74" t="n">
        <f aca="false">SUMIFS(Detail!$D$2:$D$9168,Detail!$C$2:$C$9168,$A316)</f>
        <v>172.63</v>
      </c>
      <c r="I316" s="74" t="n">
        <v>2633.27</v>
      </c>
      <c r="J316" s="51" t="n">
        <f aca="false">IF(E316&gt;0,AF316/E316,0)</f>
        <v>0.117647058823529</v>
      </c>
      <c r="K316" s="51" t="n">
        <f aca="false">IF(G316&gt;0,AG316/G316,0)</f>
        <v>0.11801178545549</v>
      </c>
      <c r="L316" s="75" t="n">
        <f aca="false">H316/Settings!$B$16</f>
        <v>0.000345005620455925</v>
      </c>
      <c r="M316" s="76" t="n">
        <f aca="false">H316/Settings!$B$20</f>
        <v>1.34016446157933E-005</v>
      </c>
      <c r="N316" s="77" t="n">
        <f aca="false">E316*Settings!$B$3</f>
        <v>1.27261924970294</v>
      </c>
      <c r="O316" s="77" t="n">
        <f aca="false">IF(E316&gt;0,(AF316-N316)/SQRT(E316*Settings!$B$3*(1-Settings!$B$3)),0)</f>
        <v>0.670361122798413</v>
      </c>
      <c r="P316" s="77" t="n">
        <f aca="false">MAX(0,AF316-N316)</f>
        <v>0.727380750297063</v>
      </c>
      <c r="Q316" s="51" t="n">
        <f aca="false">IF(E316&gt;=Settings!$B$4,(AF316+Settings!$B$7*Settings!$B$3)/(E316+Settings!$B$7),Settings!$B$3)</f>
        <v>0.0748599558648786</v>
      </c>
      <c r="R316" s="78" t="n">
        <f aca="false">PERCENTRANK($H$2:$H$1780,H316,6)</f>
        <v>0.81946</v>
      </c>
      <c r="S316" s="78" t="n">
        <f aca="false">PERCENTRANK($Q$2:$Q$1780,Q316,6)</f>
        <v>0.0646794</v>
      </c>
      <c r="T316" s="78" t="n">
        <f aca="false">PERCENTRANK($F$2:$F$1780,F316,6)</f>
        <v>0.799775</v>
      </c>
      <c r="U316" s="79" t="n">
        <f aca="false">IF(F316&gt;0,ROUND((Settings!$B$8*T316+Settings!$B$9*R316+Settings!$B$10*S316)/SUM(Settings!$B$8:$B$10),10),0)</f>
        <v>0.5613048</v>
      </c>
      <c r="V316" s="71" t="n">
        <f aca="false">IF(U316&gt;0,RANK(U316,$U$2:$U$1780)+COUNTIF($U$2:U316,U316)-1,"")</f>
        <v>315</v>
      </c>
      <c r="W316" s="71" t="str">
        <f aca="false">IF(V316="","",IF(V316&lt;=Settings!$B$11,"1 - Fix first",IF(V316&lt;=Settings!$B$12,"2 - Review","3 - Monitor")))</f>
        <v>3 - Monitor</v>
      </c>
      <c r="X316" s="71" t="str">
        <f aca="false">IF(AND(E316&gt;=Settings!$B$4,AF316&gt;=Settings!$B$5,O316&gt;=Settings!$B$6),"HIGH RATE","")</f>
        <v/>
      </c>
      <c r="Y316" s="71" t="n">
        <f aca="false">IF(F316&gt;0,RANK(F316,$F$2:$F$1780)+COUNTIF($F$2:F316,F316)-1,"")</f>
        <v>321</v>
      </c>
      <c r="Z316" s="71" t="n">
        <f aca="false">IF(H316&gt;0,RANK(H316,$H$2:$H$1780)+COUNTIF($H$2:H316,H316)-1,"")</f>
        <v>322</v>
      </c>
      <c r="AA316" s="71" t="str">
        <f aca="false">IF(AC316="","",RANK(AC316,$AC$2:$AC$1780)+COUNTIF($AC$2:AC316,AC316)-1)</f>
        <v/>
      </c>
      <c r="AB316" s="71" t="str">
        <f aca="false">IF(AD316="","",RANK(AD316,$AD$2:$AD$1780)+COUNTIF($AD$2:AD316,AD316)-1)</f>
        <v/>
      </c>
      <c r="AC316" s="71" t="str">
        <f aca="false">IF(AND(AF316&gt;0,E316&gt;=Settings!$B$4),ROUND(J316,10),"")</f>
        <v/>
      </c>
      <c r="AD316" s="71" t="str">
        <f aca="false">IF(X316="HIGH RATE",ROUND(O316,10),"")</f>
        <v/>
      </c>
      <c r="AE316" s="71" t="s">
        <v>59</v>
      </c>
      <c r="AF316" s="73" t="n">
        <f aca="false">SUMIFS(Detail!$L$2:$L$9168,Detail!$C$2:$C$9168,$A316)</f>
        <v>2</v>
      </c>
      <c r="AG316" s="74" t="n">
        <f aca="false">SUMIFS(Detail!$N$2:$N$9168,Detail!$C$2:$C$9168,$A316)</f>
        <v>172.63</v>
      </c>
    </row>
    <row r="317" customFormat="false" ht="15" hidden="false" customHeight="false" outlineLevel="0" collapsed="false">
      <c r="A317" s="71" t="s">
        <v>1348</v>
      </c>
      <c r="B317" s="71" t="s">
        <v>2598</v>
      </c>
      <c r="C317" s="71" t="s">
        <v>217</v>
      </c>
      <c r="D317" s="71" t="str">
        <f aca="false">IFERROR(INDEX('Brand Map'!$B$4:$B$125,MATCH(C317,'Brand Map'!$A$4:$A$125,0)),"Other")</f>
        <v>AUMJ</v>
      </c>
      <c r="E317" s="73" t="n">
        <f aca="false">SUMIFS(Detail!$K$2:$K$9168,Detail!$C$2:$C$9168,$A317)</f>
        <v>10</v>
      </c>
      <c r="F317" s="73" t="n">
        <f aca="false">SUMIFS(Detail!$E$2:$E$9168,Detail!$C$2:$C$9168,$A317)</f>
        <v>2</v>
      </c>
      <c r="G317" s="74" t="n">
        <f aca="false">SUMIFS(Detail!$M$2:$M$9168,Detail!$C$2:$C$9168,$A317)</f>
        <v>545</v>
      </c>
      <c r="H317" s="74" t="n">
        <f aca="false">SUMIFS(Detail!$D$2:$D$9168,Detail!$C$2:$C$9168,$A317)</f>
        <v>169.9</v>
      </c>
      <c r="I317" s="74" t="n">
        <v>4803.34</v>
      </c>
      <c r="J317" s="51" t="n">
        <f aca="false">IF(E317&gt;0,AF317/E317,0)</f>
        <v>0</v>
      </c>
      <c r="K317" s="51" t="n">
        <f aca="false">IF(G317&gt;0,AG317/G317,0)</f>
        <v>0</v>
      </c>
      <c r="L317" s="75" t="n">
        <f aca="false">H317/Settings!$B$16</f>
        <v>0.000339549643257034</v>
      </c>
      <c r="M317" s="76" t="n">
        <f aca="false">H317/Settings!$B$20</f>
        <v>1.31897087425319E-005</v>
      </c>
      <c r="N317" s="77" t="n">
        <f aca="false">E317*Settings!$B$3</f>
        <v>0.748599558648786</v>
      </c>
      <c r="O317" s="77" t="n">
        <f aca="false">IF(E317&gt;0,(AF317-N317)/SQRT(E317*Settings!$B$3*(1-Settings!$B$3)),0)</f>
        <v>-0.899541167444051</v>
      </c>
      <c r="P317" s="77" t="n">
        <f aca="false">MAX(0,AF317-N317)</f>
        <v>0</v>
      </c>
      <c r="Q317" s="51" t="n">
        <f aca="false">IF(E317&gt;=Settings!$B$4,(AF317+Settings!$B$7*Settings!$B$3)/(E317+Settings!$B$7),Settings!$B$3)</f>
        <v>0.0748599558648786</v>
      </c>
      <c r="R317" s="78" t="n">
        <f aca="false">PERCENTRANK($H$2:$H$1780,H317,6)</f>
        <v>0.816648</v>
      </c>
      <c r="S317" s="78" t="n">
        <f aca="false">PERCENTRANK($Q$2:$Q$1780,Q317,6)</f>
        <v>0.0646794</v>
      </c>
      <c r="T317" s="78" t="n">
        <f aca="false">PERCENTRANK($F$2:$F$1780,F317,6)</f>
        <v>0.799775</v>
      </c>
      <c r="U317" s="79" t="n">
        <f aca="false">IF(F317&gt;0,ROUND((Settings!$B$8*T317+Settings!$B$9*R317+Settings!$B$10*S317)/SUM(Settings!$B$8:$B$10),10),0)</f>
        <v>0.5603674667</v>
      </c>
      <c r="V317" s="71" t="n">
        <f aca="false">IF(U317&gt;0,RANK(U317,$U$2:$U$1780)+COUNTIF($U$2:U317,U317)-1,"")</f>
        <v>316</v>
      </c>
      <c r="W317" s="71" t="str">
        <f aca="false">IF(V317="","",IF(V317&lt;=Settings!$B$11,"1 - Fix first",IF(V317&lt;=Settings!$B$12,"2 - Review","3 - Monitor")))</f>
        <v>3 - Monitor</v>
      </c>
      <c r="X317" s="71" t="str">
        <f aca="false">IF(AND(E317&gt;=Settings!$B$4,AF317&gt;=Settings!$B$5,O317&gt;=Settings!$B$6),"HIGH RATE","")</f>
        <v/>
      </c>
      <c r="Y317" s="71" t="n">
        <f aca="false">IF(F317&gt;0,RANK(F317,$F$2:$F$1780)+COUNTIF($F$2:F317,F317)-1,"")</f>
        <v>322</v>
      </c>
      <c r="Z317" s="71" t="n">
        <f aca="false">IF(H317&gt;0,RANK(H317,$H$2:$H$1780)+COUNTIF($H$2:H317,H317)-1,"")</f>
        <v>325</v>
      </c>
      <c r="AA317" s="71" t="str">
        <f aca="false">IF(AC317="","",RANK(AC317,$AC$2:$AC$1780)+COUNTIF($AC$2:AC317,AC317)-1)</f>
        <v/>
      </c>
      <c r="AB317" s="71" t="str">
        <f aca="false">IF(AD317="","",RANK(AD317,$AD$2:$AD$1780)+COUNTIF($AD$2:AD317,AD317)-1)</f>
        <v/>
      </c>
      <c r="AC317" s="71" t="str">
        <f aca="false">IF(AND(AF317&gt;0,E317&gt;=Settings!$B$4),ROUND(J317,10),"")</f>
        <v/>
      </c>
      <c r="AD317" s="71" t="str">
        <f aca="false">IF(X317="HIGH RATE",ROUND(O317,10),"")</f>
        <v/>
      </c>
      <c r="AE317" s="71" t="s">
        <v>60</v>
      </c>
      <c r="AF317" s="73" t="n">
        <f aca="false">SUMIFS(Detail!$L$2:$L$9168,Detail!$C$2:$C$9168,$A317)</f>
        <v>0</v>
      </c>
      <c r="AG317" s="74" t="n">
        <f aca="false">SUMIFS(Detail!$N$2:$N$9168,Detail!$C$2:$C$9168,$A317)</f>
        <v>0</v>
      </c>
    </row>
    <row r="318" customFormat="false" ht="15" hidden="false" customHeight="false" outlineLevel="0" collapsed="false">
      <c r="A318" s="71" t="s">
        <v>1174</v>
      </c>
      <c r="B318" s="71" t="s">
        <v>2713</v>
      </c>
      <c r="C318" s="71" t="s">
        <v>246</v>
      </c>
      <c r="D318" s="71" t="str">
        <f aca="false">IFERROR(INDEX('Brand Map'!$B$4:$B$125,MATCH(C318,'Brand Map'!$A$4:$A$125,0)),"Other")</f>
        <v>FYF</v>
      </c>
      <c r="E318" s="73" t="n">
        <f aca="false">SUMIFS(Detail!$K$2:$K$9168,Detail!$C$2:$C$9168,$A318)</f>
        <v>0</v>
      </c>
      <c r="F318" s="73" t="n">
        <f aca="false">SUMIFS(Detail!$E$2:$E$9168,Detail!$C$2:$C$9168,$A318)</f>
        <v>2</v>
      </c>
      <c r="G318" s="74" t="n">
        <f aca="false">SUMIFS(Detail!$M$2:$M$9168,Detail!$C$2:$C$9168,$A318)</f>
        <v>0</v>
      </c>
      <c r="H318" s="74" t="n">
        <f aca="false">SUMIFS(Detail!$D$2:$D$9168,Detail!$C$2:$C$9168,$A318)</f>
        <v>169.9</v>
      </c>
      <c r="I318" s="74" t="n">
        <v>3228.1</v>
      </c>
      <c r="J318" s="51" t="n">
        <f aca="false">IF(E318&gt;0,AF318/E318,0)</f>
        <v>0</v>
      </c>
      <c r="K318" s="51" t="n">
        <f aca="false">IF(G318&gt;0,AG318/G318,0)</f>
        <v>0</v>
      </c>
      <c r="L318" s="75" t="n">
        <f aca="false">H318/Settings!$B$16</f>
        <v>0.000339549643257034</v>
      </c>
      <c r="M318" s="76" t="n">
        <f aca="false">H318/Settings!$B$20</f>
        <v>1.31897087425319E-005</v>
      </c>
      <c r="N318" s="77" t="n">
        <f aca="false">E318*Settings!$B$3</f>
        <v>0</v>
      </c>
      <c r="O318" s="77" t="n">
        <f aca="false">IF(E318&gt;0,(AF318-N318)/SQRT(E318*Settings!$B$3*(1-Settings!$B$3)),0)</f>
        <v>0</v>
      </c>
      <c r="P318" s="77" t="n">
        <f aca="false">MAX(0,AF318-N318)</f>
        <v>0</v>
      </c>
      <c r="Q318" s="51" t="n">
        <f aca="false">IF(E318&gt;=Settings!$B$4,(AF318+Settings!$B$7*Settings!$B$3)/(E318+Settings!$B$7),Settings!$B$3)</f>
        <v>0.0748599558648786</v>
      </c>
      <c r="R318" s="78" t="n">
        <f aca="false">PERCENTRANK($H$2:$H$1780,H318,6)</f>
        <v>0.816648</v>
      </c>
      <c r="S318" s="78" t="n">
        <f aca="false">PERCENTRANK($Q$2:$Q$1780,Q318,6)</f>
        <v>0.0646794</v>
      </c>
      <c r="T318" s="78" t="n">
        <f aca="false">PERCENTRANK($F$2:$F$1780,F318,6)</f>
        <v>0.799775</v>
      </c>
      <c r="U318" s="79" t="n">
        <f aca="false">IF(F318&gt;0,ROUND((Settings!$B$8*T318+Settings!$B$9*R318+Settings!$B$10*S318)/SUM(Settings!$B$8:$B$10),10),0)</f>
        <v>0.5603674667</v>
      </c>
      <c r="V318" s="71" t="n">
        <f aca="false">IF(U318&gt;0,RANK(U318,$U$2:$U$1780)+COUNTIF($U$2:U318,U318)-1,"")</f>
        <v>317</v>
      </c>
      <c r="W318" s="71" t="str">
        <f aca="false">IF(V318="","",IF(V318&lt;=Settings!$B$11,"1 - Fix first",IF(V318&lt;=Settings!$B$12,"2 - Review","3 - Monitor")))</f>
        <v>3 - Monitor</v>
      </c>
      <c r="X318" s="71" t="str">
        <f aca="false">IF(AND(E318&gt;=Settings!$B$4,AF318&gt;=Settings!$B$5,O318&gt;=Settings!$B$6),"HIGH RATE","")</f>
        <v/>
      </c>
      <c r="Y318" s="71" t="n">
        <f aca="false">IF(F318&gt;0,RANK(F318,$F$2:$F$1780)+COUNTIF($F$2:F318,F318)-1,"")</f>
        <v>323</v>
      </c>
      <c r="Z318" s="71" t="n">
        <f aca="false">IF(H318&gt;0,RANK(H318,$H$2:$H$1780)+COUNTIF($H$2:H318,H318)-1,"")</f>
        <v>326</v>
      </c>
      <c r="AA318" s="71" t="str">
        <f aca="false">IF(AC318="","",RANK(AC318,$AC$2:$AC$1780)+COUNTIF($AC$2:AC318,AC318)-1)</f>
        <v/>
      </c>
      <c r="AB318" s="71" t="str">
        <f aca="false">IF(AD318="","",RANK(AD318,$AD$2:$AD$1780)+COUNTIF($AD$2:AD318,AD318)-1)</f>
        <v/>
      </c>
      <c r="AC318" s="71" t="str">
        <f aca="false">IF(AND(AF318&gt;0,E318&gt;=Settings!$B$4),ROUND(J318,10),"")</f>
        <v/>
      </c>
      <c r="AD318" s="71" t="str">
        <f aca="false">IF(X318="HIGH RATE",ROUND(O318,10),"")</f>
        <v/>
      </c>
      <c r="AE318" s="71" t="s">
        <v>60</v>
      </c>
      <c r="AF318" s="73" t="n">
        <f aca="false">SUMIFS(Detail!$L$2:$L$9168,Detail!$C$2:$C$9168,$A318)</f>
        <v>0</v>
      </c>
      <c r="AG318" s="74" t="n">
        <f aca="false">SUMIFS(Detail!$N$2:$N$9168,Detail!$C$2:$C$9168,$A318)</f>
        <v>0</v>
      </c>
    </row>
    <row r="319" customFormat="false" ht="15" hidden="false" customHeight="false" outlineLevel="0" collapsed="false">
      <c r="A319" s="71" t="s">
        <v>2089</v>
      </c>
      <c r="B319" s="71" t="s">
        <v>831</v>
      </c>
      <c r="C319" s="71" t="s">
        <v>829</v>
      </c>
      <c r="D319" s="71" t="str">
        <f aca="false">IFERROR(INDEX('Brand Map'!$B$4:$B$125,MATCH(C319,'Brand Map'!$A$4:$A$125,0)),"Other")</f>
        <v>Other (small prefixes)</v>
      </c>
      <c r="E319" s="73" t="n">
        <f aca="false">SUMIFS(Detail!$K$2:$K$9168,Detail!$C$2:$C$9168,$A319)</f>
        <v>0</v>
      </c>
      <c r="F319" s="73" t="n">
        <f aca="false">SUMIFS(Detail!$E$2:$E$9168,Detail!$C$2:$C$9168,$A319)</f>
        <v>2</v>
      </c>
      <c r="G319" s="74" t="n">
        <f aca="false">SUMIFS(Detail!$M$2:$M$9168,Detail!$C$2:$C$9168,$A319)</f>
        <v>0</v>
      </c>
      <c r="H319" s="74" t="n">
        <f aca="false">SUMIFS(Detail!$D$2:$D$9168,Detail!$C$2:$C$9168,$A319)</f>
        <v>169.9</v>
      </c>
      <c r="I319" s="74" t="n">
        <v>1189.3</v>
      </c>
      <c r="J319" s="51" t="n">
        <f aca="false">IF(E319&gt;0,AF319/E319,0)</f>
        <v>0</v>
      </c>
      <c r="K319" s="51" t="n">
        <f aca="false">IF(G319&gt;0,AG319/G319,0)</f>
        <v>0</v>
      </c>
      <c r="L319" s="75" t="n">
        <f aca="false">H319/Settings!$B$16</f>
        <v>0.000339549643257034</v>
      </c>
      <c r="M319" s="76" t="n">
        <f aca="false">H319/Settings!$B$20</f>
        <v>1.31897087425319E-005</v>
      </c>
      <c r="N319" s="77" t="n">
        <f aca="false">E319*Settings!$B$3</f>
        <v>0</v>
      </c>
      <c r="O319" s="77" t="n">
        <f aca="false">IF(E319&gt;0,(AF319-N319)/SQRT(E319*Settings!$B$3*(1-Settings!$B$3)),0)</f>
        <v>0</v>
      </c>
      <c r="P319" s="77" t="n">
        <f aca="false">MAX(0,AF319-N319)</f>
        <v>0</v>
      </c>
      <c r="Q319" s="51" t="n">
        <f aca="false">IF(E319&gt;=Settings!$B$4,(AF319+Settings!$B$7*Settings!$B$3)/(E319+Settings!$B$7),Settings!$B$3)</f>
        <v>0.0748599558648786</v>
      </c>
      <c r="R319" s="78" t="n">
        <f aca="false">PERCENTRANK($H$2:$H$1780,H319,6)</f>
        <v>0.816648</v>
      </c>
      <c r="S319" s="78" t="n">
        <f aca="false">PERCENTRANK($Q$2:$Q$1780,Q319,6)</f>
        <v>0.0646794</v>
      </c>
      <c r="T319" s="78" t="n">
        <f aca="false">PERCENTRANK($F$2:$F$1780,F319,6)</f>
        <v>0.799775</v>
      </c>
      <c r="U319" s="79" t="n">
        <f aca="false">IF(F319&gt;0,ROUND((Settings!$B$8*T319+Settings!$B$9*R319+Settings!$B$10*S319)/SUM(Settings!$B$8:$B$10),10),0)</f>
        <v>0.5603674667</v>
      </c>
      <c r="V319" s="71" t="n">
        <f aca="false">IF(U319&gt;0,RANK(U319,$U$2:$U$1780)+COUNTIF($U$2:U319,U319)-1,"")</f>
        <v>318</v>
      </c>
      <c r="W319" s="71" t="str">
        <f aca="false">IF(V319="","",IF(V319&lt;=Settings!$B$11,"1 - Fix first",IF(V319&lt;=Settings!$B$12,"2 - Review","3 - Monitor")))</f>
        <v>3 - Monitor</v>
      </c>
      <c r="X319" s="71" t="str">
        <f aca="false">IF(AND(E319&gt;=Settings!$B$4,AF319&gt;=Settings!$B$5,O319&gt;=Settings!$B$6),"HIGH RATE","")</f>
        <v/>
      </c>
      <c r="Y319" s="71" t="n">
        <f aca="false">IF(F319&gt;0,RANK(F319,$F$2:$F$1780)+COUNTIF($F$2:F319,F319)-1,"")</f>
        <v>324</v>
      </c>
      <c r="Z319" s="71" t="n">
        <f aca="false">IF(H319&gt;0,RANK(H319,$H$2:$H$1780)+COUNTIF($H$2:H319,H319)-1,"")</f>
        <v>327</v>
      </c>
      <c r="AA319" s="71" t="str">
        <f aca="false">IF(AC319="","",RANK(AC319,$AC$2:$AC$1780)+COUNTIF($AC$2:AC319,AC319)-1)</f>
        <v/>
      </c>
      <c r="AB319" s="71" t="str">
        <f aca="false">IF(AD319="","",RANK(AD319,$AD$2:$AD$1780)+COUNTIF($AD$2:AD319,AD319)-1)</f>
        <v/>
      </c>
      <c r="AC319" s="71" t="str">
        <f aca="false">IF(AND(AF319&gt;0,E319&gt;=Settings!$B$4),ROUND(J319,10),"")</f>
        <v/>
      </c>
      <c r="AD319" s="71" t="str">
        <f aca="false">IF(X319="HIGH RATE",ROUND(O319,10),"")</f>
        <v/>
      </c>
      <c r="AE319" s="71" t="s">
        <v>60</v>
      </c>
      <c r="AF319" s="73" t="n">
        <f aca="false">SUMIFS(Detail!$L$2:$L$9168,Detail!$C$2:$C$9168,$A319)</f>
        <v>0</v>
      </c>
      <c r="AG319" s="74" t="n">
        <f aca="false">SUMIFS(Detail!$N$2:$N$9168,Detail!$C$2:$C$9168,$A319)</f>
        <v>0</v>
      </c>
    </row>
    <row r="320" customFormat="false" ht="15" hidden="false" customHeight="false" outlineLevel="0" collapsed="false">
      <c r="A320" s="71" t="s">
        <v>1239</v>
      </c>
      <c r="B320" s="71" t="s">
        <v>2759</v>
      </c>
      <c r="C320" s="71" t="s">
        <v>213</v>
      </c>
      <c r="D320" s="71" t="str">
        <f aca="false">IFERROR(INDEX('Brand Map'!$B$4:$B$125,MATCH(C320,'Brand Map'!$A$4:$A$125,0)),"Other")</f>
        <v>AU</v>
      </c>
      <c r="E320" s="73" t="n">
        <f aca="false">SUMIFS(Detail!$K$2:$K$9168,Detail!$C$2:$C$9168,$A320)</f>
        <v>13</v>
      </c>
      <c r="F320" s="73" t="n">
        <f aca="false">SUMIFS(Detail!$E$2:$E$9168,Detail!$C$2:$C$9168,$A320)</f>
        <v>2</v>
      </c>
      <c r="G320" s="74" t="n">
        <f aca="false">SUMIFS(Detail!$M$2:$M$9168,Detail!$C$2:$C$9168,$A320)</f>
        <v>1175.74</v>
      </c>
      <c r="H320" s="74" t="n">
        <f aca="false">SUMIFS(Detail!$D$2:$D$9168,Detail!$C$2:$C$9168,$A320)</f>
        <v>162.1</v>
      </c>
      <c r="I320" s="74" t="n">
        <v>2466.98</v>
      </c>
      <c r="J320" s="51" t="n">
        <f aca="false">IF(E320&gt;0,AF320/E320,0)</f>
        <v>0.153846153846154</v>
      </c>
      <c r="K320" s="51" t="n">
        <f aca="false">IF(G320&gt;0,AG320/G320,0)</f>
        <v>0.137870617653563</v>
      </c>
      <c r="L320" s="75" t="n">
        <f aca="false">H320/Settings!$B$16</f>
        <v>0.000323961136974486</v>
      </c>
      <c r="M320" s="76" t="n">
        <f aca="false">H320/Settings!$B$20</f>
        <v>1.25841776760708E-005</v>
      </c>
      <c r="N320" s="77" t="n">
        <f aca="false">E320*Settings!$B$3</f>
        <v>0.973179426243422</v>
      </c>
      <c r="O320" s="77" t="n">
        <f aca="false">IF(E320&gt;0,(AF320-N320)/SQRT(E320*Settings!$B$3*(1-Settings!$B$3)),0)</f>
        <v>1.08216718992228</v>
      </c>
      <c r="P320" s="77" t="n">
        <f aca="false">MAX(0,AF320-N320)</f>
        <v>1.02682057375658</v>
      </c>
      <c r="Q320" s="51" t="n">
        <f aca="false">IF(E320&gt;=Settings!$B$4,(AF320+Settings!$B$7*Settings!$B$3)/(E320+Settings!$B$7),Settings!$B$3)</f>
        <v>0.0748599558648786</v>
      </c>
      <c r="R320" s="78" t="n">
        <f aca="false">PERCENTRANK($H$2:$H$1780,H320,6)</f>
        <v>0.812148</v>
      </c>
      <c r="S320" s="78" t="n">
        <f aca="false">PERCENTRANK($Q$2:$Q$1780,Q320,6)</f>
        <v>0.0646794</v>
      </c>
      <c r="T320" s="78" t="n">
        <f aca="false">PERCENTRANK($F$2:$F$1780,F320,6)</f>
        <v>0.799775</v>
      </c>
      <c r="U320" s="79" t="n">
        <f aca="false">IF(F320&gt;0,ROUND((Settings!$B$8*T320+Settings!$B$9*R320+Settings!$B$10*S320)/SUM(Settings!$B$8:$B$10),10),0)</f>
        <v>0.5588674667</v>
      </c>
      <c r="V320" s="71" t="n">
        <f aca="false">IF(U320&gt;0,RANK(U320,$U$2:$U$1780)+COUNTIF($U$2:U320,U320)-1,"")</f>
        <v>319</v>
      </c>
      <c r="W320" s="71" t="str">
        <f aca="false">IF(V320="","",IF(V320&lt;=Settings!$B$11,"1 - Fix first",IF(V320&lt;=Settings!$B$12,"2 - Review","3 - Monitor")))</f>
        <v>3 - Monitor</v>
      </c>
      <c r="X320" s="71" t="str">
        <f aca="false">IF(AND(E320&gt;=Settings!$B$4,AF320&gt;=Settings!$B$5,O320&gt;=Settings!$B$6),"HIGH RATE","")</f>
        <v/>
      </c>
      <c r="Y320" s="71" t="n">
        <f aca="false">IF(F320&gt;0,RANK(F320,$F$2:$F$1780)+COUNTIF($F$2:F320,F320)-1,"")</f>
        <v>325</v>
      </c>
      <c r="Z320" s="71" t="n">
        <f aca="false">IF(H320&gt;0,RANK(H320,$H$2:$H$1780)+COUNTIF($H$2:H320,H320)-1,"")</f>
        <v>335</v>
      </c>
      <c r="AA320" s="71" t="str">
        <f aca="false">IF(AC320="","",RANK(AC320,$AC$2:$AC$1780)+COUNTIF($AC$2:AC320,AC320)-1)</f>
        <v/>
      </c>
      <c r="AB320" s="71" t="str">
        <f aca="false">IF(AD320="","",RANK(AD320,$AD$2:$AD$1780)+COUNTIF($AD$2:AD320,AD320)-1)</f>
        <v/>
      </c>
      <c r="AC320" s="71" t="str">
        <f aca="false">IF(AND(AF320&gt;0,E320&gt;=Settings!$B$4),ROUND(J320,10),"")</f>
        <v/>
      </c>
      <c r="AD320" s="71" t="str">
        <f aca="false">IF(X320="HIGH RATE",ROUND(O320,10),"")</f>
        <v/>
      </c>
      <c r="AE320" s="71" t="s">
        <v>59</v>
      </c>
      <c r="AF320" s="73" t="n">
        <f aca="false">SUMIFS(Detail!$L$2:$L$9168,Detail!$C$2:$C$9168,$A320)</f>
        <v>2</v>
      </c>
      <c r="AG320" s="74" t="n">
        <f aca="false">SUMIFS(Detail!$N$2:$N$9168,Detail!$C$2:$C$9168,$A320)</f>
        <v>162.1</v>
      </c>
    </row>
    <row r="321" customFormat="false" ht="15" hidden="false" customHeight="false" outlineLevel="0" collapsed="false">
      <c r="A321" s="71" t="s">
        <v>1084</v>
      </c>
      <c r="B321" s="71" t="s">
        <v>2760</v>
      </c>
      <c r="C321" s="71" t="s">
        <v>229</v>
      </c>
      <c r="D321" s="71" t="str">
        <f aca="false">IFERROR(INDEX('Brand Map'!$B$4:$B$125,MATCH(C321,'Brand Map'!$A$4:$A$125,0)),"Other")</f>
        <v>MJ</v>
      </c>
      <c r="E321" s="73" t="n">
        <f aca="false">SUMIFS(Detail!$K$2:$K$9168,Detail!$C$2:$C$9168,$A321)</f>
        <v>60</v>
      </c>
      <c r="F321" s="73" t="n">
        <f aca="false">SUMIFS(Detail!$E$2:$E$9168,Detail!$C$2:$C$9168,$A321)</f>
        <v>3</v>
      </c>
      <c r="G321" s="74" t="n">
        <f aca="false">SUMIFS(Detail!$M$2:$M$9168,Detail!$C$2:$C$9168,$A321)</f>
        <v>3128.9</v>
      </c>
      <c r="H321" s="74" t="n">
        <f aca="false">SUMIFS(Detail!$D$2:$D$9168,Detail!$C$2:$C$9168,$A321)</f>
        <v>149.85</v>
      </c>
      <c r="I321" s="74" t="n">
        <v>6631.16</v>
      </c>
      <c r="J321" s="51" t="n">
        <f aca="false">IF(E321&gt;0,AF321/E321,0)</f>
        <v>0.05</v>
      </c>
      <c r="K321" s="51" t="n">
        <f aca="false">IF(G321&gt;0,AG321/G321,0)</f>
        <v>0.0478922304963406</v>
      </c>
      <c r="L321" s="75" t="n">
        <f aca="false">H321/Settings!$B$16</f>
        <v>0.0002994791880051</v>
      </c>
      <c r="M321" s="76" t="n">
        <f aca="false">H321/Settings!$B$20</f>
        <v>1.16331833729747E-005</v>
      </c>
      <c r="N321" s="77" t="n">
        <f aca="false">E321*Settings!$B$3</f>
        <v>4.49159735189272</v>
      </c>
      <c r="O321" s="77" t="n">
        <f aca="false">IF(E321&gt;0,(AF321-N321)/SQRT(E321*Settings!$B$3*(1-Settings!$B$3)),0)</f>
        <v>-0.731724262055871</v>
      </c>
      <c r="P321" s="77" t="n">
        <f aca="false">MAX(0,AF321-N321)</f>
        <v>0</v>
      </c>
      <c r="Q321" s="51" t="n">
        <f aca="false">IF(E321&gt;=Settings!$B$4,(AF321+Settings!$B$7*Settings!$B$3)/(E321+Settings!$B$7),Settings!$B$3)</f>
        <v>0.0582866519549595</v>
      </c>
      <c r="R321" s="78" t="n">
        <f aca="false">PERCENTRANK($H$2:$H$1780,H321,6)</f>
        <v>0.803712</v>
      </c>
      <c r="S321" s="78" t="n">
        <f aca="false">PERCENTRANK($Q$2:$Q$1780,Q321,6)</f>
        <v>0.0292463</v>
      </c>
      <c r="T321" s="78" t="n">
        <f aca="false">PERCENTRANK($F$2:$F$1780,F321,6)</f>
        <v>0.84252</v>
      </c>
      <c r="U321" s="79" t="n">
        <f aca="false">IF(F321&gt;0,ROUND((Settings!$B$8*T321+Settings!$B$9*R321+Settings!$B$10*S321)/SUM(Settings!$B$8:$B$10),10),0)</f>
        <v>0.5584927667</v>
      </c>
      <c r="V321" s="71" t="n">
        <f aca="false">IF(U321&gt;0,RANK(U321,$U$2:$U$1780)+COUNTIF($U$2:U321,U321)-1,"")</f>
        <v>320</v>
      </c>
      <c r="W321" s="71" t="str">
        <f aca="false">IF(V321="","",IF(V321&lt;=Settings!$B$11,"1 - Fix first",IF(V321&lt;=Settings!$B$12,"2 - Review","3 - Monitor")))</f>
        <v>3 - Monitor</v>
      </c>
      <c r="X321" s="71" t="str">
        <f aca="false">IF(AND(E321&gt;=Settings!$B$4,AF321&gt;=Settings!$B$5,O321&gt;=Settings!$B$6),"HIGH RATE","")</f>
        <v/>
      </c>
      <c r="Y321" s="71" t="n">
        <f aca="false">IF(F321&gt;0,RANK(F321,$F$2:$F$1780)+COUNTIF($F$2:F321,F321)-1,"")</f>
        <v>278</v>
      </c>
      <c r="Z321" s="71" t="n">
        <f aca="false">IF(H321&gt;0,RANK(H321,$H$2:$H$1780)+COUNTIF($H$2:H321,H321)-1,"")</f>
        <v>350</v>
      </c>
      <c r="AA321" s="71" t="n">
        <f aca="false">IF(AC321="","",RANK(AC321,$AC$2:$AC$1780)+COUNTIF($AC$2:AC321,AC321)-1)</f>
        <v>189</v>
      </c>
      <c r="AB321" s="71" t="str">
        <f aca="false">IF(AD321="","",RANK(AD321,$AD$2:$AD$1780)+COUNTIF($AD$2:AD321,AD321)-1)</f>
        <v/>
      </c>
      <c r="AC321" s="71" t="n">
        <f aca="false">IF(AND(AF321&gt;0,E321&gt;=Settings!$B$4),ROUND(J321,10),"")</f>
        <v>0.05</v>
      </c>
      <c r="AD321" s="71" t="str">
        <f aca="false">IF(X321="HIGH RATE",ROUND(O321,10),"")</f>
        <v/>
      </c>
      <c r="AE321" s="71" t="s">
        <v>59</v>
      </c>
      <c r="AF321" s="73" t="n">
        <f aca="false">SUMIFS(Detail!$L$2:$L$9168,Detail!$C$2:$C$9168,$A321)</f>
        <v>3</v>
      </c>
      <c r="AG321" s="74" t="n">
        <f aca="false">SUMIFS(Detail!$N$2:$N$9168,Detail!$C$2:$C$9168,$A321)</f>
        <v>149.85</v>
      </c>
    </row>
    <row r="322" customFormat="false" ht="15" hidden="false" customHeight="false" outlineLevel="0" collapsed="false">
      <c r="A322" s="71" t="s">
        <v>1011</v>
      </c>
      <c r="B322" s="71" t="s">
        <v>2651</v>
      </c>
      <c r="C322" s="71" t="s">
        <v>221</v>
      </c>
      <c r="D322" s="71" t="str">
        <f aca="false">IFERROR(INDEX('Brand Map'!$B$4:$B$125,MATCH(C322,'Brand Map'!$A$4:$A$125,0)),"Other")</f>
        <v>DC</v>
      </c>
      <c r="E322" s="73" t="n">
        <f aca="false">SUMIFS(Detail!$K$2:$K$9168,Detail!$C$2:$C$9168,$A322)</f>
        <v>46</v>
      </c>
      <c r="F322" s="73" t="n">
        <f aca="false">SUMIFS(Detail!$E$2:$E$9168,Detail!$C$2:$C$9168,$A322)</f>
        <v>2</v>
      </c>
      <c r="G322" s="74" t="n">
        <f aca="false">SUMIFS(Detail!$M$2:$M$9168,Detail!$C$2:$C$9168,$A322)</f>
        <v>6093.28</v>
      </c>
      <c r="H322" s="74" t="n">
        <f aca="false">SUMIFS(Detail!$D$2:$D$9168,Detail!$C$2:$C$9168,$A322)</f>
        <v>251.51</v>
      </c>
      <c r="I322" s="74" t="n">
        <v>7957</v>
      </c>
      <c r="J322" s="51" t="n">
        <f aca="false">IF(E322&gt;0,AF322/E322,0)</f>
        <v>0.0434782608695652</v>
      </c>
      <c r="K322" s="51" t="n">
        <f aca="false">IF(G322&gt;0,AG322/G322,0)</f>
        <v>0.0412766194890108</v>
      </c>
      <c r="L322" s="75" t="n">
        <f aca="false">H322/Settings!$B$16</f>
        <v>0.000502649386554306</v>
      </c>
      <c r="M322" s="76" t="n">
        <f aca="false">H322/Settings!$B$20</f>
        <v>1.95252716058517E-005</v>
      </c>
      <c r="N322" s="77" t="n">
        <f aca="false">E322*Settings!$B$3</f>
        <v>3.44355796978442</v>
      </c>
      <c r="O322" s="77" t="n">
        <f aca="false">IF(E322&gt;0,(AF322-N322)/SQRT(E322*Settings!$B$3*(1-Settings!$B$3)),0)</f>
        <v>-0.808773270815727</v>
      </c>
      <c r="P322" s="77" t="n">
        <f aca="false">MAX(0,AF322-N322)</f>
        <v>0</v>
      </c>
      <c r="Q322" s="51" t="n">
        <f aca="false">IF(E322&gt;=Settings!$B$4,(AF322+Settings!$B$7*Settings!$B$3)/(E322+Settings!$B$7),Settings!$B$3)</f>
        <v>0.0558657720519258</v>
      </c>
      <c r="R322" s="78" t="n">
        <f aca="false">PERCENTRANK($H$2:$H$1780,H322,6)</f>
        <v>0.848706</v>
      </c>
      <c r="S322" s="78" t="n">
        <f aca="false">PERCENTRANK($Q$2:$Q$1780,Q322,6)</f>
        <v>0.0258718</v>
      </c>
      <c r="T322" s="78" t="n">
        <f aca="false">PERCENTRANK($F$2:$F$1780,F322,6)</f>
        <v>0.799775</v>
      </c>
      <c r="U322" s="79" t="n">
        <f aca="false">IF(F322&gt;0,ROUND((Settings!$B$8*T322+Settings!$B$9*R322+Settings!$B$10*S322)/SUM(Settings!$B$8:$B$10),10),0)</f>
        <v>0.5581176</v>
      </c>
      <c r="V322" s="71" t="n">
        <f aca="false">IF(U322&gt;0,RANK(U322,$U$2:$U$1780)+COUNTIF($U$2:U322,U322)-1,"")</f>
        <v>321</v>
      </c>
      <c r="W322" s="71" t="str">
        <f aca="false">IF(V322="","",IF(V322&lt;=Settings!$B$11,"1 - Fix first",IF(V322&lt;=Settings!$B$12,"2 - Review","3 - Monitor")))</f>
        <v>3 - Monitor</v>
      </c>
      <c r="X322" s="71" t="str">
        <f aca="false">IF(AND(E322&gt;=Settings!$B$4,AF322&gt;=Settings!$B$5,O322&gt;=Settings!$B$6),"HIGH RATE","")</f>
        <v/>
      </c>
      <c r="Y322" s="71" t="n">
        <f aca="false">IF(F322&gt;0,RANK(F322,$F$2:$F$1780)+COUNTIF($F$2:F322,F322)-1,"")</f>
        <v>326</v>
      </c>
      <c r="Z322" s="71" t="n">
        <f aca="false">IF(H322&gt;0,RANK(H322,$H$2:$H$1780)+COUNTIF($H$2:H322,H322)-1,"")</f>
        <v>270</v>
      </c>
      <c r="AA322" s="71" t="n">
        <f aca="false">IF(AC322="","",RANK(AC322,$AC$2:$AC$1780)+COUNTIF($AC$2:AC322,AC322)-1)</f>
        <v>198</v>
      </c>
      <c r="AB322" s="71" t="str">
        <f aca="false">IF(AD322="","",RANK(AD322,$AD$2:$AD$1780)+COUNTIF($AD$2:AD322,AD322)-1)</f>
        <v/>
      </c>
      <c r="AC322" s="71" t="n">
        <f aca="false">IF(AND(AF322&gt;0,E322&gt;=Settings!$B$4),ROUND(J322,10),"")</f>
        <v>0.0434782609</v>
      </c>
      <c r="AD322" s="71" t="str">
        <f aca="false">IF(X322="HIGH RATE",ROUND(O322,10),"")</f>
        <v/>
      </c>
      <c r="AE322" s="71" t="s">
        <v>59</v>
      </c>
      <c r="AF322" s="73" t="n">
        <f aca="false">SUMIFS(Detail!$L$2:$L$9168,Detail!$C$2:$C$9168,$A322)</f>
        <v>2</v>
      </c>
      <c r="AG322" s="74" t="n">
        <f aca="false">SUMIFS(Detail!$N$2:$N$9168,Detail!$C$2:$C$9168,$A322)</f>
        <v>251.51</v>
      </c>
    </row>
    <row r="323" customFormat="false" ht="15" hidden="false" customHeight="false" outlineLevel="0" collapsed="false">
      <c r="A323" s="71" t="s">
        <v>2361</v>
      </c>
      <c r="B323" s="71" t="s">
        <v>2761</v>
      </c>
      <c r="C323" s="71" t="s">
        <v>213</v>
      </c>
      <c r="D323" s="71" t="str">
        <f aca="false">IFERROR(INDEX('Brand Map'!$B$4:$B$125,MATCH(C323,'Brand Map'!$A$4:$A$125,0)),"Other")</f>
        <v>AU</v>
      </c>
      <c r="E323" s="73" t="n">
        <f aca="false">SUMIFS(Detail!$K$2:$K$9168,Detail!$C$2:$C$9168,$A323)</f>
        <v>11</v>
      </c>
      <c r="F323" s="73" t="n">
        <f aca="false">SUMIFS(Detail!$E$2:$E$9168,Detail!$C$2:$C$9168,$A323)</f>
        <v>2</v>
      </c>
      <c r="G323" s="74" t="n">
        <f aca="false">SUMIFS(Detail!$M$2:$M$9168,Detail!$C$2:$C$9168,$A323)</f>
        <v>867.66</v>
      </c>
      <c r="H323" s="74" t="n">
        <f aca="false">SUMIFS(Detail!$D$2:$D$9168,Detail!$C$2:$C$9168,$A323)</f>
        <v>156.51</v>
      </c>
      <c r="I323" s="74" t="n">
        <v>1317.16</v>
      </c>
      <c r="J323" s="51" t="n">
        <f aca="false">IF(E323&gt;0,AF323/E323,0)</f>
        <v>0.181818181818182</v>
      </c>
      <c r="K323" s="51" t="n">
        <f aca="false">IF(G323&gt;0,AG323/G323,0)</f>
        <v>0.180381716340502</v>
      </c>
      <c r="L323" s="75" t="n">
        <f aca="false">H323/Settings!$B$16</f>
        <v>0.00031278937413866</v>
      </c>
      <c r="M323" s="76" t="n">
        <f aca="false">H323/Settings!$B$20</f>
        <v>1.21502137451069E-005</v>
      </c>
      <c r="N323" s="77" t="n">
        <f aca="false">E323*Settings!$B$3</f>
        <v>0.823459514513665</v>
      </c>
      <c r="O323" s="77" t="n">
        <f aca="false">IF(E323&gt;0,(AF323-N323)/SQRT(E323*Settings!$B$3*(1-Settings!$B$3)),0)</f>
        <v>1.34797553601247</v>
      </c>
      <c r="P323" s="77" t="n">
        <f aca="false">MAX(0,AF323-N323)</f>
        <v>1.17654048548634</v>
      </c>
      <c r="Q323" s="51" t="n">
        <f aca="false">IF(E323&gt;=Settings!$B$4,(AF323+Settings!$B$7*Settings!$B$3)/(E323+Settings!$B$7),Settings!$B$3)</f>
        <v>0.0748599558648786</v>
      </c>
      <c r="R323" s="78" t="n">
        <f aca="false">PERCENTRANK($H$2:$H$1780,H323,6)</f>
        <v>0.808774</v>
      </c>
      <c r="S323" s="78" t="n">
        <f aca="false">PERCENTRANK($Q$2:$Q$1780,Q323,6)</f>
        <v>0.0646794</v>
      </c>
      <c r="T323" s="78" t="n">
        <f aca="false">PERCENTRANK($F$2:$F$1780,F323,6)</f>
        <v>0.799775</v>
      </c>
      <c r="U323" s="79" t="n">
        <f aca="false">IF(F323&gt;0,ROUND((Settings!$B$8*T323+Settings!$B$9*R323+Settings!$B$10*S323)/SUM(Settings!$B$8:$B$10),10),0)</f>
        <v>0.5577428</v>
      </c>
      <c r="V323" s="71" t="n">
        <f aca="false">IF(U323&gt;0,RANK(U323,$U$2:$U$1780)+COUNTIF($U$2:U323,U323)-1,"")</f>
        <v>322</v>
      </c>
      <c r="W323" s="71" t="str">
        <f aca="false">IF(V323="","",IF(V323&lt;=Settings!$B$11,"1 - Fix first",IF(V323&lt;=Settings!$B$12,"2 - Review","3 - Monitor")))</f>
        <v>3 - Monitor</v>
      </c>
      <c r="X323" s="71" t="str">
        <f aca="false">IF(AND(E323&gt;=Settings!$B$4,AF323&gt;=Settings!$B$5,O323&gt;=Settings!$B$6),"HIGH RATE","")</f>
        <v/>
      </c>
      <c r="Y323" s="71" t="n">
        <f aca="false">IF(F323&gt;0,RANK(F323,$F$2:$F$1780)+COUNTIF($F$2:F323,F323)-1,"")</f>
        <v>327</v>
      </c>
      <c r="Z323" s="71" t="n">
        <f aca="false">IF(H323&gt;0,RANK(H323,$H$2:$H$1780)+COUNTIF($H$2:H323,H323)-1,"")</f>
        <v>341</v>
      </c>
      <c r="AA323" s="71" t="str">
        <f aca="false">IF(AC323="","",RANK(AC323,$AC$2:$AC$1780)+COUNTIF($AC$2:AC323,AC323)-1)</f>
        <v/>
      </c>
      <c r="AB323" s="71" t="str">
        <f aca="false">IF(AD323="","",RANK(AD323,$AD$2:$AD$1780)+COUNTIF($AD$2:AD323,AD323)-1)</f>
        <v/>
      </c>
      <c r="AC323" s="71" t="str">
        <f aca="false">IF(AND(AF323&gt;0,E323&gt;=Settings!$B$4),ROUND(J323,10),"")</f>
        <v/>
      </c>
      <c r="AD323" s="71" t="str">
        <f aca="false">IF(X323="HIGH RATE",ROUND(O323,10),"")</f>
        <v/>
      </c>
      <c r="AE323" s="71" t="s">
        <v>59</v>
      </c>
      <c r="AF323" s="73" t="n">
        <f aca="false">SUMIFS(Detail!$L$2:$L$9168,Detail!$C$2:$C$9168,$A323)</f>
        <v>2</v>
      </c>
      <c r="AG323" s="74" t="n">
        <f aca="false">SUMIFS(Detail!$N$2:$N$9168,Detail!$C$2:$C$9168,$A323)</f>
        <v>156.51</v>
      </c>
    </row>
    <row r="324" customFormat="false" ht="15" hidden="false" customHeight="false" outlineLevel="0" collapsed="false">
      <c r="A324" s="71" t="s">
        <v>1152</v>
      </c>
      <c r="B324" s="71" t="s">
        <v>2762</v>
      </c>
      <c r="C324" s="71" t="s">
        <v>246</v>
      </c>
      <c r="D324" s="71" t="str">
        <f aca="false">IFERROR(INDEX('Brand Map'!$B$4:$B$125,MATCH(C324,'Brand Map'!$A$4:$A$125,0)),"Other")</f>
        <v>FYF</v>
      </c>
      <c r="E324" s="73" t="n">
        <f aca="false">SUMIFS(Detail!$K$2:$K$9168,Detail!$C$2:$C$9168,$A324)</f>
        <v>0</v>
      </c>
      <c r="F324" s="73" t="n">
        <f aca="false">SUMIFS(Detail!$E$2:$E$9168,Detail!$C$2:$C$9168,$A324)</f>
        <v>2</v>
      </c>
      <c r="G324" s="74" t="n">
        <f aca="false">SUMIFS(Detail!$M$2:$M$9168,Detail!$C$2:$C$9168,$A324)</f>
        <v>0</v>
      </c>
      <c r="H324" s="74" t="n">
        <f aca="false">SUMIFS(Detail!$D$2:$D$9168,Detail!$C$2:$C$9168,$A324)</f>
        <v>155.9</v>
      </c>
      <c r="I324" s="74" t="n">
        <v>701.55</v>
      </c>
      <c r="J324" s="51" t="n">
        <f aca="false">IF(E324&gt;0,AF324/E324,0)</f>
        <v>0</v>
      </c>
      <c r="K324" s="51" t="n">
        <f aca="false">IF(G324&gt;0,AG324/G324,0)</f>
        <v>0</v>
      </c>
      <c r="L324" s="75" t="n">
        <f aca="false">H324/Settings!$B$16</f>
        <v>0.000311570273006307</v>
      </c>
      <c r="M324" s="76" t="n">
        <f aca="false">H324/Settings!$B$20</f>
        <v>1.21028581104221E-005</v>
      </c>
      <c r="N324" s="77" t="n">
        <f aca="false">E324*Settings!$B$3</f>
        <v>0</v>
      </c>
      <c r="O324" s="77" t="n">
        <f aca="false">IF(E324&gt;0,(AF324-N324)/SQRT(E324*Settings!$B$3*(1-Settings!$B$3)),0)</f>
        <v>0</v>
      </c>
      <c r="P324" s="77" t="n">
        <f aca="false">MAX(0,AF324-N324)</f>
        <v>0</v>
      </c>
      <c r="Q324" s="51" t="n">
        <f aca="false">IF(E324&gt;=Settings!$B$4,(AF324+Settings!$B$7*Settings!$B$3)/(E324+Settings!$B$7),Settings!$B$3)</f>
        <v>0.0748599558648786</v>
      </c>
      <c r="R324" s="78" t="n">
        <f aca="false">PERCENTRANK($H$2:$H$1780,H324,6)</f>
        <v>0.807649</v>
      </c>
      <c r="S324" s="78" t="n">
        <f aca="false">PERCENTRANK($Q$2:$Q$1780,Q324,6)</f>
        <v>0.0646794</v>
      </c>
      <c r="T324" s="78" t="n">
        <f aca="false">PERCENTRANK($F$2:$F$1780,F324,6)</f>
        <v>0.799775</v>
      </c>
      <c r="U324" s="79" t="n">
        <f aca="false">IF(F324&gt;0,ROUND((Settings!$B$8*T324+Settings!$B$9*R324+Settings!$B$10*S324)/SUM(Settings!$B$8:$B$10),10),0)</f>
        <v>0.5573678</v>
      </c>
      <c r="V324" s="71" t="n">
        <f aca="false">IF(U324&gt;0,RANK(U324,$U$2:$U$1780)+COUNTIF($U$2:U324,U324)-1,"")</f>
        <v>323</v>
      </c>
      <c r="W324" s="71" t="str">
        <f aca="false">IF(V324="","",IF(V324&lt;=Settings!$B$11,"1 - Fix first",IF(V324&lt;=Settings!$B$12,"2 - Review","3 - Monitor")))</f>
        <v>3 - Monitor</v>
      </c>
      <c r="X324" s="71" t="str">
        <f aca="false">IF(AND(E324&gt;=Settings!$B$4,AF324&gt;=Settings!$B$5,O324&gt;=Settings!$B$6),"HIGH RATE","")</f>
        <v/>
      </c>
      <c r="Y324" s="71" t="n">
        <f aca="false">IF(F324&gt;0,RANK(F324,$F$2:$F$1780)+COUNTIF($F$2:F324,F324)-1,"")</f>
        <v>328</v>
      </c>
      <c r="Z324" s="71" t="n">
        <f aca="false">IF(H324&gt;0,RANK(H324,$H$2:$H$1780)+COUNTIF($H$2:H324,H324)-1,"")</f>
        <v>343</v>
      </c>
      <c r="AA324" s="71" t="str">
        <f aca="false">IF(AC324="","",RANK(AC324,$AC$2:$AC$1780)+COUNTIF($AC$2:AC324,AC324)-1)</f>
        <v/>
      </c>
      <c r="AB324" s="71" t="str">
        <f aca="false">IF(AD324="","",RANK(AD324,$AD$2:$AD$1780)+COUNTIF($AD$2:AD324,AD324)-1)</f>
        <v/>
      </c>
      <c r="AC324" s="71" t="str">
        <f aca="false">IF(AND(AF324&gt;0,E324&gt;=Settings!$B$4),ROUND(J324,10),"")</f>
        <v/>
      </c>
      <c r="AD324" s="71" t="str">
        <f aca="false">IF(X324="HIGH RATE",ROUND(O324,10),"")</f>
        <v/>
      </c>
      <c r="AE324" s="71" t="s">
        <v>60</v>
      </c>
      <c r="AF324" s="73" t="n">
        <f aca="false">SUMIFS(Detail!$L$2:$L$9168,Detail!$C$2:$C$9168,$A324)</f>
        <v>0</v>
      </c>
      <c r="AG324" s="74" t="n">
        <f aca="false">SUMIFS(Detail!$N$2:$N$9168,Detail!$C$2:$C$9168,$A324)</f>
        <v>0</v>
      </c>
    </row>
    <row r="325" customFormat="false" ht="15" hidden="false" customHeight="false" outlineLevel="0" collapsed="false">
      <c r="A325" s="71" t="s">
        <v>1229</v>
      </c>
      <c r="B325" s="71" t="s">
        <v>2763</v>
      </c>
      <c r="C325" s="71" t="s">
        <v>213</v>
      </c>
      <c r="D325" s="71" t="str">
        <f aca="false">IFERROR(INDEX('Brand Map'!$B$4:$B$125,MATCH(C325,'Brand Map'!$A$4:$A$125,0)),"Other")</f>
        <v>AU</v>
      </c>
      <c r="E325" s="73" t="n">
        <f aca="false">SUMIFS(Detail!$K$2:$K$9168,Detail!$C$2:$C$9168,$A325)</f>
        <v>9</v>
      </c>
      <c r="F325" s="73" t="n">
        <f aca="false">SUMIFS(Detail!$E$2:$E$9168,Detail!$C$2:$C$9168,$A325)</f>
        <v>2</v>
      </c>
      <c r="G325" s="74" t="n">
        <f aca="false">SUMIFS(Detail!$M$2:$M$9168,Detail!$C$2:$C$9168,$A325)</f>
        <v>690.51</v>
      </c>
      <c r="H325" s="74" t="n">
        <f aca="false">SUMIFS(Detail!$D$2:$D$9168,Detail!$C$2:$C$9168,$A325)</f>
        <v>154.46</v>
      </c>
      <c r="I325" s="74" t="n">
        <v>2401.78</v>
      </c>
      <c r="J325" s="51" t="n">
        <f aca="false">IF(E325&gt;0,AF325/E325,0)</f>
        <v>0.222222222222222</v>
      </c>
      <c r="K325" s="51" t="n">
        <f aca="false">IF(G325&gt;0,AG325/G325,0)</f>
        <v>0.22368973657152</v>
      </c>
      <c r="L325" s="75" t="n">
        <f aca="false">H325/Settings!$B$16</f>
        <v>0.000308692394923375</v>
      </c>
      <c r="M325" s="76" t="n">
        <f aca="false">H325/Settings!$B$20</f>
        <v>1.19910677596909E-005</v>
      </c>
      <c r="N325" s="77" t="n">
        <f aca="false">E325*Settings!$B$3</f>
        <v>0.673739602783908</v>
      </c>
      <c r="O325" s="77" t="n">
        <f aca="false">IF(E325&gt;0,(AF325-N325)/SQRT(E325*Settings!$B$3*(1-Settings!$B$3)),0)</f>
        <v>1.67988295572453</v>
      </c>
      <c r="P325" s="77" t="n">
        <f aca="false">MAX(0,AF325-N325)</f>
        <v>1.32626039721609</v>
      </c>
      <c r="Q325" s="51" t="n">
        <f aca="false">IF(E325&gt;=Settings!$B$4,(AF325+Settings!$B$7*Settings!$B$3)/(E325+Settings!$B$7),Settings!$B$3)</f>
        <v>0.0748599558648786</v>
      </c>
      <c r="R325" s="78" t="n">
        <f aca="false">PERCENTRANK($H$2:$H$1780,H325,6)</f>
        <v>0.805962</v>
      </c>
      <c r="S325" s="78" t="n">
        <f aca="false">PERCENTRANK($Q$2:$Q$1780,Q325,6)</f>
        <v>0.0646794</v>
      </c>
      <c r="T325" s="78" t="n">
        <f aca="false">PERCENTRANK($F$2:$F$1780,F325,6)</f>
        <v>0.799775</v>
      </c>
      <c r="U325" s="79" t="n">
        <f aca="false">IF(F325&gt;0,ROUND((Settings!$B$8*T325+Settings!$B$9*R325+Settings!$B$10*S325)/SUM(Settings!$B$8:$B$10),10),0)</f>
        <v>0.5568054667</v>
      </c>
      <c r="V325" s="71" t="n">
        <f aca="false">IF(U325&gt;0,RANK(U325,$U$2:$U$1780)+COUNTIF($U$2:U325,U325)-1,"")</f>
        <v>324</v>
      </c>
      <c r="W325" s="71" t="str">
        <f aca="false">IF(V325="","",IF(V325&lt;=Settings!$B$11,"1 - Fix first",IF(V325&lt;=Settings!$B$12,"2 - Review","3 - Monitor")))</f>
        <v>3 - Monitor</v>
      </c>
      <c r="X325" s="71" t="str">
        <f aca="false">IF(AND(E325&gt;=Settings!$B$4,AF325&gt;=Settings!$B$5,O325&gt;=Settings!$B$6),"HIGH RATE","")</f>
        <v/>
      </c>
      <c r="Y325" s="71" t="n">
        <f aca="false">IF(F325&gt;0,RANK(F325,$F$2:$F$1780)+COUNTIF($F$2:F325,F325)-1,"")</f>
        <v>329</v>
      </c>
      <c r="Z325" s="71" t="n">
        <f aca="false">IF(H325&gt;0,RANK(H325,$H$2:$H$1780)+COUNTIF($H$2:H325,H325)-1,"")</f>
        <v>346</v>
      </c>
      <c r="AA325" s="71" t="str">
        <f aca="false">IF(AC325="","",RANK(AC325,$AC$2:$AC$1780)+COUNTIF($AC$2:AC325,AC325)-1)</f>
        <v/>
      </c>
      <c r="AB325" s="71" t="str">
        <f aca="false">IF(AD325="","",RANK(AD325,$AD$2:$AD$1780)+COUNTIF($AD$2:AD325,AD325)-1)</f>
        <v/>
      </c>
      <c r="AC325" s="71" t="str">
        <f aca="false">IF(AND(AF325&gt;0,E325&gt;=Settings!$B$4),ROUND(J325,10),"")</f>
        <v/>
      </c>
      <c r="AD325" s="71" t="str">
        <f aca="false">IF(X325="HIGH RATE",ROUND(O325,10),"")</f>
        <v/>
      </c>
      <c r="AE325" s="71" t="s">
        <v>61</v>
      </c>
      <c r="AF325" s="73" t="n">
        <f aca="false">SUMIFS(Detail!$L$2:$L$9168,Detail!$C$2:$C$9168,$A325)</f>
        <v>2</v>
      </c>
      <c r="AG325" s="74" t="n">
        <f aca="false">SUMIFS(Detail!$N$2:$N$9168,Detail!$C$2:$C$9168,$A325)</f>
        <v>154.46</v>
      </c>
    </row>
    <row r="326" customFormat="false" ht="15" hidden="false" customHeight="false" outlineLevel="0" collapsed="false">
      <c r="A326" s="71" t="s">
        <v>2265</v>
      </c>
      <c r="B326" s="71" t="s">
        <v>2764</v>
      </c>
      <c r="C326" s="71" t="s">
        <v>213</v>
      </c>
      <c r="D326" s="71" t="str">
        <f aca="false">IFERROR(INDEX('Brand Map'!$B$4:$B$125,MATCH(C326,'Brand Map'!$A$4:$A$125,0)),"Other")</f>
        <v>AU</v>
      </c>
      <c r="E326" s="73" t="n">
        <f aca="false">SUMIFS(Detail!$K$2:$K$9168,Detail!$C$2:$C$9168,$A326)</f>
        <v>0</v>
      </c>
      <c r="F326" s="73" t="n">
        <f aca="false">SUMIFS(Detail!$E$2:$E$9168,Detail!$C$2:$C$9168,$A326)</f>
        <v>2</v>
      </c>
      <c r="G326" s="74" t="n">
        <f aca="false">SUMIFS(Detail!$M$2:$M$9168,Detail!$C$2:$C$9168,$A326)</f>
        <v>0</v>
      </c>
      <c r="H326" s="74" t="n">
        <f aca="false">SUMIFS(Detail!$D$2:$D$9168,Detail!$C$2:$C$9168,$A326)</f>
        <v>152.63</v>
      </c>
      <c r="I326" s="74" t="n">
        <v>726.81</v>
      </c>
      <c r="J326" s="51" t="n">
        <f aca="false">IF(E326&gt;0,AF326/E326,0)</f>
        <v>0</v>
      </c>
      <c r="K326" s="51" t="n">
        <f aca="false">IF(G326&gt;0,AG326/G326,0)</f>
        <v>0</v>
      </c>
      <c r="L326" s="75" t="n">
        <f aca="false">H326/Settings!$B$16</f>
        <v>0.000305035091526316</v>
      </c>
      <c r="M326" s="76" t="n">
        <f aca="false">H326/Settings!$B$20</f>
        <v>1.18490008556365E-005</v>
      </c>
      <c r="N326" s="77" t="n">
        <f aca="false">E326*Settings!$B$3</f>
        <v>0</v>
      </c>
      <c r="O326" s="77" t="n">
        <f aca="false">IF(E326&gt;0,(AF326-N326)/SQRT(E326*Settings!$B$3*(1-Settings!$B$3)),0)</f>
        <v>0</v>
      </c>
      <c r="P326" s="77" t="n">
        <f aca="false">MAX(0,AF326-N326)</f>
        <v>0</v>
      </c>
      <c r="Q326" s="51" t="n">
        <f aca="false">IF(E326&gt;=Settings!$B$4,(AF326+Settings!$B$7*Settings!$B$3)/(E326+Settings!$B$7),Settings!$B$3)</f>
        <v>0.0748599558648786</v>
      </c>
      <c r="R326" s="78" t="n">
        <f aca="false">PERCENTRANK($H$2:$H$1780,H326,6)</f>
        <v>0.804837</v>
      </c>
      <c r="S326" s="78" t="n">
        <f aca="false">PERCENTRANK($Q$2:$Q$1780,Q326,6)</f>
        <v>0.0646794</v>
      </c>
      <c r="T326" s="78" t="n">
        <f aca="false">PERCENTRANK($F$2:$F$1780,F326,6)</f>
        <v>0.799775</v>
      </c>
      <c r="U326" s="79" t="n">
        <f aca="false">IF(F326&gt;0,ROUND((Settings!$B$8*T326+Settings!$B$9*R326+Settings!$B$10*S326)/SUM(Settings!$B$8:$B$10),10),0)</f>
        <v>0.5564304667</v>
      </c>
      <c r="V326" s="71" t="n">
        <f aca="false">IF(U326&gt;0,RANK(U326,$U$2:$U$1780)+COUNTIF($U$2:U326,U326)-1,"")</f>
        <v>325</v>
      </c>
      <c r="W326" s="71" t="str">
        <f aca="false">IF(V326="","",IF(V326&lt;=Settings!$B$11,"1 - Fix first",IF(V326&lt;=Settings!$B$12,"2 - Review","3 - Monitor")))</f>
        <v>3 - Monitor</v>
      </c>
      <c r="X326" s="71" t="str">
        <f aca="false">IF(AND(E326&gt;=Settings!$B$4,AF326&gt;=Settings!$B$5,O326&gt;=Settings!$B$6),"HIGH RATE","")</f>
        <v/>
      </c>
      <c r="Y326" s="71" t="n">
        <f aca="false">IF(F326&gt;0,RANK(F326,$F$2:$F$1780)+COUNTIF($F$2:F326,F326)-1,"")</f>
        <v>330</v>
      </c>
      <c r="Z326" s="71" t="n">
        <f aca="false">IF(H326&gt;0,RANK(H326,$H$2:$H$1780)+COUNTIF($H$2:H326,H326)-1,"")</f>
        <v>348</v>
      </c>
      <c r="AA326" s="71" t="str">
        <f aca="false">IF(AC326="","",RANK(AC326,$AC$2:$AC$1780)+COUNTIF($AC$2:AC326,AC326)-1)</f>
        <v/>
      </c>
      <c r="AB326" s="71" t="str">
        <f aca="false">IF(AD326="","",RANK(AD326,$AD$2:$AD$1780)+COUNTIF($AD$2:AD326,AD326)-1)</f>
        <v/>
      </c>
      <c r="AC326" s="71" t="str">
        <f aca="false">IF(AND(AF326&gt;0,E326&gt;=Settings!$B$4),ROUND(J326,10),"")</f>
        <v/>
      </c>
      <c r="AD326" s="71" t="str">
        <f aca="false">IF(X326="HIGH RATE",ROUND(O326,10),"")</f>
        <v/>
      </c>
      <c r="AE326" s="71" t="s">
        <v>63</v>
      </c>
      <c r="AF326" s="73" t="n">
        <f aca="false">SUMIFS(Detail!$L$2:$L$9168,Detail!$C$2:$C$9168,$A326)</f>
        <v>0</v>
      </c>
      <c r="AG326" s="74" t="n">
        <f aca="false">SUMIFS(Detail!$N$2:$N$9168,Detail!$C$2:$C$9168,$A326)</f>
        <v>0</v>
      </c>
    </row>
    <row r="327" customFormat="false" ht="15" hidden="false" customHeight="false" outlineLevel="0" collapsed="false">
      <c r="A327" s="71" t="s">
        <v>976</v>
      </c>
      <c r="B327" s="71" t="s">
        <v>560</v>
      </c>
      <c r="C327" s="71" t="s">
        <v>217</v>
      </c>
      <c r="D327" s="71" t="str">
        <f aca="false">IFERROR(INDEX('Brand Map'!$B$4:$B$125,MATCH(C327,'Brand Map'!$A$4:$A$125,0)),"Other")</f>
        <v>AUMJ</v>
      </c>
      <c r="E327" s="73" t="n">
        <f aca="false">SUMIFS(Detail!$K$2:$K$9168,Detail!$C$2:$C$9168,$A327)</f>
        <v>32</v>
      </c>
      <c r="F327" s="73" t="n">
        <f aca="false">SUMIFS(Detail!$E$2:$E$9168,Detail!$C$2:$C$9168,$A327)</f>
        <v>2</v>
      </c>
      <c r="G327" s="74" t="n">
        <f aca="false">SUMIFS(Detail!$M$2:$M$9168,Detail!$C$2:$C$9168,$A327)</f>
        <v>2907.52</v>
      </c>
      <c r="H327" s="74" t="n">
        <f aca="false">SUMIFS(Detail!$D$2:$D$9168,Detail!$C$2:$C$9168,$A327)</f>
        <v>181.72</v>
      </c>
      <c r="I327" s="74" t="n">
        <v>4744.36</v>
      </c>
      <c r="J327" s="51" t="n">
        <f aca="false">IF(E327&gt;0,AF327/E327,0)</f>
        <v>0.0625</v>
      </c>
      <c r="K327" s="51" t="n">
        <f aca="false">IF(G327&gt;0,AG327/G327,0)</f>
        <v>0.0625</v>
      </c>
      <c r="L327" s="75" t="n">
        <f aca="false">H327/Settings!$B$16</f>
        <v>0.000363172225854433</v>
      </c>
      <c r="M327" s="76" t="n">
        <f aca="false">H327/Settings!$B$20</f>
        <v>1.41073212047846E-005</v>
      </c>
      <c r="N327" s="77" t="n">
        <f aca="false">E327*Settings!$B$3</f>
        <v>2.39551858767612</v>
      </c>
      <c r="O327" s="77" t="n">
        <f aca="false">IF(E327&gt;0,(AF327-N327)/SQRT(E327*Settings!$B$3*(1-Settings!$B$3)),0)</f>
        <v>-0.265682767210153</v>
      </c>
      <c r="P327" s="77" t="n">
        <f aca="false">MAX(0,AF327-N327)</f>
        <v>0</v>
      </c>
      <c r="Q327" s="51" t="n">
        <f aca="false">IF(E327&gt;=Settings!$B$4,(AF327+Settings!$B$7*Settings!$B$3)/(E327+Settings!$B$7),Settings!$B$3)</f>
        <v>0.0684806238055864</v>
      </c>
      <c r="R327" s="78" t="n">
        <f aca="false">PERCENTRANK($H$2:$H$1780,H327,6)</f>
        <v>0.82171</v>
      </c>
      <c r="S327" s="78" t="n">
        <f aca="false">PERCENTRANK($Q$2:$Q$1780,Q327,6)</f>
        <v>0.0466817</v>
      </c>
      <c r="T327" s="78" t="n">
        <f aca="false">PERCENTRANK($F$2:$F$1780,F327,6)</f>
        <v>0.799775</v>
      </c>
      <c r="U327" s="79" t="n">
        <f aca="false">IF(F327&gt;0,ROUND((Settings!$B$8*T327+Settings!$B$9*R327+Settings!$B$10*S327)/SUM(Settings!$B$8:$B$10),10),0)</f>
        <v>0.5560555667</v>
      </c>
      <c r="V327" s="71" t="n">
        <f aca="false">IF(U327&gt;0,RANK(U327,$U$2:$U$1780)+COUNTIF($U$2:U327,U327)-1,"")</f>
        <v>326</v>
      </c>
      <c r="W327" s="71" t="str">
        <f aca="false">IF(V327="","",IF(V327&lt;=Settings!$B$11,"1 - Fix first",IF(V327&lt;=Settings!$B$12,"2 - Review","3 - Monitor")))</f>
        <v>3 - Monitor</v>
      </c>
      <c r="X327" s="71" t="str">
        <f aca="false">IF(AND(E327&gt;=Settings!$B$4,AF327&gt;=Settings!$B$5,O327&gt;=Settings!$B$6),"HIGH RATE","")</f>
        <v/>
      </c>
      <c r="Y327" s="71" t="n">
        <f aca="false">IF(F327&gt;0,RANK(F327,$F$2:$F$1780)+COUNTIF($F$2:F327,F327)-1,"")</f>
        <v>331</v>
      </c>
      <c r="Z327" s="71" t="n">
        <f aca="false">IF(H327&gt;0,RANK(H327,$H$2:$H$1780)+COUNTIF($H$2:H327,H327)-1,"")</f>
        <v>318</v>
      </c>
      <c r="AA327" s="71" t="n">
        <f aca="false">IF(AC327="","",RANK(AC327,$AC$2:$AC$1780)+COUNTIF($AC$2:AC327,AC327)-1)</f>
        <v>157</v>
      </c>
      <c r="AB327" s="71" t="str">
        <f aca="false">IF(AD327="","",RANK(AD327,$AD$2:$AD$1780)+COUNTIF($AD$2:AD327,AD327)-1)</f>
        <v/>
      </c>
      <c r="AC327" s="71" t="n">
        <f aca="false">IF(AND(AF327&gt;0,E327&gt;=Settings!$B$4),ROUND(J327,10),"")</f>
        <v>0.0625</v>
      </c>
      <c r="AD327" s="71" t="str">
        <f aca="false">IF(X327="HIGH RATE",ROUND(O327,10),"")</f>
        <v/>
      </c>
      <c r="AE327" s="71" t="s">
        <v>61</v>
      </c>
      <c r="AF327" s="73" t="n">
        <f aca="false">SUMIFS(Detail!$L$2:$L$9168,Detail!$C$2:$C$9168,$A327)</f>
        <v>2</v>
      </c>
      <c r="AG327" s="74" t="n">
        <f aca="false">SUMIFS(Detail!$N$2:$N$9168,Detail!$C$2:$C$9168,$A327)</f>
        <v>181.72</v>
      </c>
    </row>
    <row r="328" customFormat="false" ht="15" hidden="false" customHeight="false" outlineLevel="0" collapsed="false">
      <c r="A328" s="71" t="s">
        <v>655</v>
      </c>
      <c r="B328" s="71" t="s">
        <v>656</v>
      </c>
      <c r="C328" s="71" t="s">
        <v>654</v>
      </c>
      <c r="D328" s="71" t="str">
        <f aca="false">IFERROR(INDEX('Brand Map'!$B$4:$B$125,MATCH(C328,'Brand Map'!$A$4:$A$125,0)),"Other")</f>
        <v>Other (small prefixes)</v>
      </c>
      <c r="E328" s="73" t="n">
        <f aca="false">SUMIFS(Detail!$K$2:$K$9168,Detail!$C$2:$C$9168,$A328)</f>
        <v>26</v>
      </c>
      <c r="F328" s="73" t="n">
        <f aca="false">SUMIFS(Detail!$E$2:$E$9168,Detail!$C$2:$C$9168,$A328)</f>
        <v>3</v>
      </c>
      <c r="G328" s="74" t="n">
        <f aca="false">SUMIFS(Detail!$M$2:$M$9168,Detail!$C$2:$C$9168,$A328)</f>
        <v>957.85</v>
      </c>
      <c r="H328" s="74" t="n">
        <f aca="false">SUMIFS(Detail!$D$2:$D$9168,Detail!$C$2:$C$9168,$A328)</f>
        <v>103.51</v>
      </c>
      <c r="I328" s="74" t="n">
        <v>2585.08</v>
      </c>
      <c r="J328" s="51" t="n">
        <f aca="false">IF(E328&gt;0,AF328/E328,0)</f>
        <v>0.115384615384615</v>
      </c>
      <c r="K328" s="51" t="n">
        <f aca="false">IF(G328&gt;0,AG328/G328,0)</f>
        <v>0.108064937098711</v>
      </c>
      <c r="L328" s="75" t="n">
        <f aca="false">H328/Settings!$B$16</f>
        <v>0.000206867472475195</v>
      </c>
      <c r="M328" s="76" t="n">
        <f aca="false">H328/Settings!$B$20</f>
        <v>8.03570778069145E-006</v>
      </c>
      <c r="N328" s="77" t="n">
        <f aca="false">E328*Settings!$B$3</f>
        <v>1.94635885248684</v>
      </c>
      <c r="O328" s="77" t="n">
        <f aca="false">IF(E328&gt;0,(AF328-N328)/SQRT(E328*Settings!$B$3*(1-Settings!$B$3)),0)</f>
        <v>0.785195000200484</v>
      </c>
      <c r="P328" s="77" t="n">
        <f aca="false">MAX(0,AF328-N328)</f>
        <v>1.05364114751316</v>
      </c>
      <c r="Q328" s="51" t="n">
        <f aca="false">IF(E328&gt;=Settings!$B$4,(AF328+Settings!$B$7*Settings!$B$3)/(E328+Settings!$B$7),Settings!$B$3)</f>
        <v>0.0748599558648786</v>
      </c>
      <c r="R328" s="78" t="n">
        <f aca="false">PERCENTRANK($H$2:$H$1780,H328,6)</f>
        <v>0.759843</v>
      </c>
      <c r="S328" s="78" t="n">
        <f aca="false">PERCENTRANK($Q$2:$Q$1780,Q328,6)</f>
        <v>0.0646794</v>
      </c>
      <c r="T328" s="78" t="n">
        <f aca="false">PERCENTRANK($F$2:$F$1780,F328,6)</f>
        <v>0.84252</v>
      </c>
      <c r="U328" s="79" t="n">
        <f aca="false">IF(F328&gt;0,ROUND((Settings!$B$8*T328+Settings!$B$9*R328+Settings!$B$10*S328)/SUM(Settings!$B$8:$B$10),10),0)</f>
        <v>0.5556808</v>
      </c>
      <c r="V328" s="71" t="n">
        <f aca="false">IF(U328&gt;0,RANK(U328,$U$2:$U$1780)+COUNTIF($U$2:U328,U328)-1,"")</f>
        <v>327</v>
      </c>
      <c r="W328" s="71" t="str">
        <f aca="false">IF(V328="","",IF(V328&lt;=Settings!$B$11,"1 - Fix first",IF(V328&lt;=Settings!$B$12,"2 - Review","3 - Monitor")))</f>
        <v>3 - Monitor</v>
      </c>
      <c r="X328" s="71" t="str">
        <f aca="false">IF(AND(E328&gt;=Settings!$B$4,AF328&gt;=Settings!$B$5,O328&gt;=Settings!$B$6),"HIGH RATE","")</f>
        <v/>
      </c>
      <c r="Y328" s="71" t="n">
        <f aca="false">IF(F328&gt;0,RANK(F328,$F$2:$F$1780)+COUNTIF($F$2:F328,F328)-1,"")</f>
        <v>279</v>
      </c>
      <c r="Z328" s="71" t="n">
        <f aca="false">IF(H328&gt;0,RANK(H328,$H$2:$H$1780)+COUNTIF($H$2:H328,H328)-1,"")</f>
        <v>428</v>
      </c>
      <c r="AA328" s="71" t="str">
        <f aca="false">IF(AC328="","",RANK(AC328,$AC$2:$AC$1780)+COUNTIF($AC$2:AC328,AC328)-1)</f>
        <v/>
      </c>
      <c r="AB328" s="71" t="str">
        <f aca="false">IF(AD328="","",RANK(AD328,$AD$2:$AD$1780)+COUNTIF($AD$2:AD328,AD328)-1)</f>
        <v/>
      </c>
      <c r="AC328" s="71" t="str">
        <f aca="false">IF(AND(AF328&gt;0,E328&gt;=Settings!$B$4),ROUND(J328,10),"")</f>
        <v/>
      </c>
      <c r="AD328" s="71" t="str">
        <f aca="false">IF(X328="HIGH RATE",ROUND(O328,10),"")</f>
        <v/>
      </c>
      <c r="AE328" s="71" t="s">
        <v>59</v>
      </c>
      <c r="AF328" s="73" t="n">
        <f aca="false">SUMIFS(Detail!$L$2:$L$9168,Detail!$C$2:$C$9168,$A328)</f>
        <v>3</v>
      </c>
      <c r="AG328" s="74" t="n">
        <f aca="false">SUMIFS(Detail!$N$2:$N$9168,Detail!$C$2:$C$9168,$A328)</f>
        <v>103.51</v>
      </c>
    </row>
    <row r="329" customFormat="false" ht="15" hidden="false" customHeight="false" outlineLevel="0" collapsed="false">
      <c r="A329" s="71" t="s">
        <v>1078</v>
      </c>
      <c r="B329" s="71" t="s">
        <v>2765</v>
      </c>
      <c r="C329" s="71" t="s">
        <v>298</v>
      </c>
      <c r="D329" s="71" t="str">
        <f aca="false">IFERROR(INDEX('Brand Map'!$B$4:$B$125,MATCH(C329,'Brand Map'!$A$4:$A$125,0)),"Other")</f>
        <v>FBAU</v>
      </c>
      <c r="E329" s="73" t="n">
        <f aca="false">SUMIFS(Detail!$K$2:$K$9168,Detail!$C$2:$C$9168,$A329)</f>
        <v>31</v>
      </c>
      <c r="F329" s="73" t="n">
        <f aca="false">SUMIFS(Detail!$E$2:$E$9168,Detail!$C$2:$C$9168,$A329)</f>
        <v>2</v>
      </c>
      <c r="G329" s="74" t="n">
        <f aca="false">SUMIFS(Detail!$M$2:$M$9168,Detail!$C$2:$C$9168,$A329)</f>
        <v>3725.76</v>
      </c>
      <c r="H329" s="74" t="n">
        <f aca="false">SUMIFS(Detail!$D$2:$D$9168,Detail!$C$2:$C$9168,$A329)</f>
        <v>237.41</v>
      </c>
      <c r="I329" s="74" t="n">
        <v>5662.87</v>
      </c>
      <c r="J329" s="51" t="n">
        <f aca="false">IF(E329&gt;0,AF329/E329,0)</f>
        <v>0.032258064516129</v>
      </c>
      <c r="K329" s="51" t="n">
        <f aca="false">IF(G329&gt;0,AG329/G329,0)</f>
        <v>0.0378070514472215</v>
      </c>
      <c r="L329" s="75" t="n">
        <f aca="false">H329/Settings!$B$16</f>
        <v>0.000474470163658931</v>
      </c>
      <c r="M329" s="76" t="n">
        <f aca="false">H329/Settings!$B$20</f>
        <v>1.84306577549411E-005</v>
      </c>
      <c r="N329" s="77" t="n">
        <f aca="false">E329*Settings!$B$3</f>
        <v>2.32065863181124</v>
      </c>
      <c r="O329" s="77" t="n">
        <f aca="false">IF(E329&gt;0,(AF329-N329)/SQRT(E329*Settings!$B$3*(1-Settings!$B$3)),0)</f>
        <v>-0.901324557873209</v>
      </c>
      <c r="P329" s="77" t="n">
        <f aca="false">MAX(0,AF329-N329)</f>
        <v>0</v>
      </c>
      <c r="Q329" s="51" t="n">
        <f aca="false">IF(E329&gt;=Settings!$B$4,(AF329+Settings!$B$7*Settings!$B$3)/(E329+Settings!$B$7),Settings!$B$3)</f>
        <v>0.0532098143597764</v>
      </c>
      <c r="R329" s="78" t="n">
        <f aca="false">PERCENTRANK($H$2:$H$1780,H329,6)</f>
        <v>0.843645</v>
      </c>
      <c r="S329" s="78" t="n">
        <f aca="false">PERCENTRANK($Q$2:$Q$1780,Q329,6)</f>
        <v>0.0191226</v>
      </c>
      <c r="T329" s="78" t="n">
        <f aca="false">PERCENTRANK($F$2:$F$1780,F329,6)</f>
        <v>0.799775</v>
      </c>
      <c r="U329" s="79" t="n">
        <f aca="false">IF(F329&gt;0,ROUND((Settings!$B$8*T329+Settings!$B$9*R329+Settings!$B$10*S329)/SUM(Settings!$B$8:$B$10),10),0)</f>
        <v>0.5541808667</v>
      </c>
      <c r="V329" s="71" t="n">
        <f aca="false">IF(U329&gt;0,RANK(U329,$U$2:$U$1780)+COUNTIF($U$2:U329,U329)-1,"")</f>
        <v>328</v>
      </c>
      <c r="W329" s="71" t="str">
        <f aca="false">IF(V329="","",IF(V329&lt;=Settings!$B$11,"1 - Fix first",IF(V329&lt;=Settings!$B$12,"2 - Review","3 - Monitor")))</f>
        <v>3 - Monitor</v>
      </c>
      <c r="X329" s="71" t="str">
        <f aca="false">IF(AND(E329&gt;=Settings!$B$4,AF329&gt;=Settings!$B$5,O329&gt;=Settings!$B$6),"HIGH RATE","")</f>
        <v/>
      </c>
      <c r="Y329" s="71" t="n">
        <f aca="false">IF(F329&gt;0,RANK(F329,$F$2:$F$1780)+COUNTIF($F$2:F329,F329)-1,"")</f>
        <v>332</v>
      </c>
      <c r="Z329" s="71" t="n">
        <f aca="false">IF(H329&gt;0,RANK(H329,$H$2:$H$1780)+COUNTIF($H$2:H329,H329)-1,"")</f>
        <v>279</v>
      </c>
      <c r="AA329" s="71" t="n">
        <f aca="false">IF(AC329="","",RANK(AC329,$AC$2:$AC$1780)+COUNTIF($AC$2:AC329,AC329)-1)</f>
        <v>205</v>
      </c>
      <c r="AB329" s="71" t="str">
        <f aca="false">IF(AD329="","",RANK(AD329,$AD$2:$AD$1780)+COUNTIF($AD$2:AD329,AD329)-1)</f>
        <v/>
      </c>
      <c r="AC329" s="71" t="n">
        <f aca="false">IF(AND(AF329&gt;0,E329&gt;=Settings!$B$4),ROUND(J329,10),"")</f>
        <v>0.0322580645</v>
      </c>
      <c r="AD329" s="71" t="str">
        <f aca="false">IF(X329="HIGH RATE",ROUND(O329,10),"")</f>
        <v/>
      </c>
      <c r="AE329" s="71" t="s">
        <v>59</v>
      </c>
      <c r="AF329" s="73" t="n">
        <f aca="false">SUMIFS(Detail!$L$2:$L$9168,Detail!$C$2:$C$9168,$A329)</f>
        <v>1</v>
      </c>
      <c r="AG329" s="74" t="n">
        <f aca="false">SUMIFS(Detail!$N$2:$N$9168,Detail!$C$2:$C$9168,$A329)</f>
        <v>140.86</v>
      </c>
    </row>
    <row r="330" customFormat="false" ht="15" hidden="false" customHeight="false" outlineLevel="0" collapsed="false">
      <c r="A330" s="71" t="s">
        <v>959</v>
      </c>
      <c r="B330" s="71" t="s">
        <v>752</v>
      </c>
      <c r="C330" s="71" t="s">
        <v>750</v>
      </c>
      <c r="D330" s="71" t="str">
        <f aca="false">IFERROR(INDEX('Brand Map'!$B$4:$B$125,MATCH(C330,'Brand Map'!$A$4:$A$125,0)),"Other")</f>
        <v>Other (small prefixes)</v>
      </c>
      <c r="E330" s="73" t="n">
        <f aca="false">SUMIFS(Detail!$K$2:$K$9168,Detail!$C$2:$C$9168,$A330)</f>
        <v>0</v>
      </c>
      <c r="F330" s="73" t="n">
        <f aca="false">SUMIFS(Detail!$E$2:$E$9168,Detail!$C$2:$C$9168,$A330)</f>
        <v>2</v>
      </c>
      <c r="G330" s="74" t="n">
        <f aca="false">SUMIFS(Detail!$M$2:$M$9168,Detail!$C$2:$C$9168,$A330)</f>
        <v>0</v>
      </c>
      <c r="H330" s="74" t="n">
        <f aca="false">SUMIFS(Detail!$D$2:$D$9168,Detail!$C$2:$C$9168,$A330)</f>
        <v>139.9</v>
      </c>
      <c r="I330" s="74" t="n">
        <v>629.55</v>
      </c>
      <c r="J330" s="51" t="n">
        <f aca="false">IF(E330&gt;0,AF330/E330,0)</f>
        <v>0</v>
      </c>
      <c r="K330" s="51" t="n">
        <f aca="false">IF(G330&gt;0,AG330/G330,0)</f>
        <v>0</v>
      </c>
      <c r="L330" s="75" t="n">
        <f aca="false">H330/Settings!$B$16</f>
        <v>0.000279593849862619</v>
      </c>
      <c r="M330" s="76" t="n">
        <f aca="false">H330/Settings!$B$20</f>
        <v>1.08607431022967E-005</v>
      </c>
      <c r="N330" s="77" t="n">
        <f aca="false">E330*Settings!$B$3</f>
        <v>0</v>
      </c>
      <c r="O330" s="77" t="n">
        <f aca="false">IF(E330&gt;0,(AF330-N330)/SQRT(E330*Settings!$B$3*(1-Settings!$B$3)),0)</f>
        <v>0</v>
      </c>
      <c r="P330" s="77" t="n">
        <f aca="false">MAX(0,AF330-N330)</f>
        <v>0</v>
      </c>
      <c r="Q330" s="51" t="n">
        <f aca="false">IF(E330&gt;=Settings!$B$4,(AF330+Settings!$B$7*Settings!$B$3)/(E330+Settings!$B$7),Settings!$B$3)</f>
        <v>0.0748599558648786</v>
      </c>
      <c r="R330" s="78" t="n">
        <f aca="false">PERCENTRANK($H$2:$H$1780,H330,6)</f>
        <v>0.794713</v>
      </c>
      <c r="S330" s="78" t="n">
        <f aca="false">PERCENTRANK($Q$2:$Q$1780,Q330,6)</f>
        <v>0.0646794</v>
      </c>
      <c r="T330" s="78" t="n">
        <f aca="false">PERCENTRANK($F$2:$F$1780,F330,6)</f>
        <v>0.799775</v>
      </c>
      <c r="U330" s="79" t="n">
        <f aca="false">IF(F330&gt;0,ROUND((Settings!$B$8*T330+Settings!$B$9*R330+Settings!$B$10*S330)/SUM(Settings!$B$8:$B$10),10),0)</f>
        <v>0.5530558</v>
      </c>
      <c r="V330" s="71" t="n">
        <f aca="false">IF(U330&gt;0,RANK(U330,$U$2:$U$1780)+COUNTIF($U$2:U330,U330)-1,"")</f>
        <v>329</v>
      </c>
      <c r="W330" s="71" t="str">
        <f aca="false">IF(V330="","",IF(V330&lt;=Settings!$B$11,"1 - Fix first",IF(V330&lt;=Settings!$B$12,"2 - Review","3 - Monitor")))</f>
        <v>3 - Monitor</v>
      </c>
      <c r="X330" s="71" t="str">
        <f aca="false">IF(AND(E330&gt;=Settings!$B$4,AF330&gt;=Settings!$B$5,O330&gt;=Settings!$B$6),"HIGH RATE","")</f>
        <v/>
      </c>
      <c r="Y330" s="71" t="n">
        <f aca="false">IF(F330&gt;0,RANK(F330,$F$2:$F$1780)+COUNTIF($F$2:F330,F330)-1,"")</f>
        <v>333</v>
      </c>
      <c r="Z330" s="71" t="n">
        <f aca="false">IF(H330&gt;0,RANK(H330,$H$2:$H$1780)+COUNTIF($H$2:H330,H330)-1,"")</f>
        <v>365</v>
      </c>
      <c r="AA330" s="71" t="str">
        <f aca="false">IF(AC330="","",RANK(AC330,$AC$2:$AC$1780)+COUNTIF($AC$2:AC330,AC330)-1)</f>
        <v/>
      </c>
      <c r="AB330" s="71" t="str">
        <f aca="false">IF(AD330="","",RANK(AD330,$AD$2:$AD$1780)+COUNTIF($AD$2:AD330,AD330)-1)</f>
        <v/>
      </c>
      <c r="AC330" s="71" t="str">
        <f aca="false">IF(AND(AF330&gt;0,E330&gt;=Settings!$B$4),ROUND(J330,10),"")</f>
        <v/>
      </c>
      <c r="AD330" s="71" t="str">
        <f aca="false">IF(X330="HIGH RATE",ROUND(O330,10),"")</f>
        <v/>
      </c>
      <c r="AE330" s="71" t="s">
        <v>60</v>
      </c>
      <c r="AF330" s="73" t="n">
        <f aca="false">SUMIFS(Detail!$L$2:$L$9168,Detail!$C$2:$C$9168,$A330)</f>
        <v>0</v>
      </c>
      <c r="AG330" s="74" t="n">
        <f aca="false">SUMIFS(Detail!$N$2:$N$9168,Detail!$C$2:$C$9168,$A330)</f>
        <v>0</v>
      </c>
    </row>
    <row r="331" customFormat="false" ht="15" hidden="false" customHeight="false" outlineLevel="0" collapsed="false">
      <c r="A331" s="71" t="s">
        <v>1134</v>
      </c>
      <c r="B331" s="71" t="s">
        <v>2714</v>
      </c>
      <c r="C331" s="71" t="s">
        <v>246</v>
      </c>
      <c r="D331" s="71" t="str">
        <f aca="false">IFERROR(INDEX('Brand Map'!$B$4:$B$125,MATCH(C331,'Brand Map'!$A$4:$A$125,0)),"Other")</f>
        <v>FYF</v>
      </c>
      <c r="E331" s="73" t="n">
        <f aca="false">SUMIFS(Detail!$K$2:$K$9168,Detail!$C$2:$C$9168,$A331)</f>
        <v>0</v>
      </c>
      <c r="F331" s="73" t="n">
        <f aca="false">SUMIFS(Detail!$E$2:$E$9168,Detail!$C$2:$C$9168,$A331)</f>
        <v>2</v>
      </c>
      <c r="G331" s="74" t="n">
        <f aca="false">SUMIFS(Detail!$M$2:$M$9168,Detail!$C$2:$C$9168,$A331)</f>
        <v>0</v>
      </c>
      <c r="H331" s="74" t="n">
        <f aca="false">SUMIFS(Detail!$D$2:$D$9168,Detail!$C$2:$C$9168,$A331)</f>
        <v>139.9</v>
      </c>
      <c r="I331" s="74" t="n">
        <v>7624.55</v>
      </c>
      <c r="J331" s="51" t="n">
        <f aca="false">IF(E331&gt;0,AF331/E331,0)</f>
        <v>0</v>
      </c>
      <c r="K331" s="51" t="n">
        <f aca="false">IF(G331&gt;0,AG331/G331,0)</f>
        <v>0</v>
      </c>
      <c r="L331" s="75" t="n">
        <f aca="false">H331/Settings!$B$16</f>
        <v>0.000279593849862619</v>
      </c>
      <c r="M331" s="76" t="n">
        <f aca="false">H331/Settings!$B$20</f>
        <v>1.08607431022967E-005</v>
      </c>
      <c r="N331" s="77" t="n">
        <f aca="false">E331*Settings!$B$3</f>
        <v>0</v>
      </c>
      <c r="O331" s="77" t="n">
        <f aca="false">IF(E331&gt;0,(AF331-N331)/SQRT(E331*Settings!$B$3*(1-Settings!$B$3)),0)</f>
        <v>0</v>
      </c>
      <c r="P331" s="77" t="n">
        <f aca="false">MAX(0,AF331-N331)</f>
        <v>0</v>
      </c>
      <c r="Q331" s="51" t="n">
        <f aca="false">IF(E331&gt;=Settings!$B$4,(AF331+Settings!$B$7*Settings!$B$3)/(E331+Settings!$B$7),Settings!$B$3)</f>
        <v>0.0748599558648786</v>
      </c>
      <c r="R331" s="78" t="n">
        <f aca="false">PERCENTRANK($H$2:$H$1780,H331,6)</f>
        <v>0.794713</v>
      </c>
      <c r="S331" s="78" t="n">
        <f aca="false">PERCENTRANK($Q$2:$Q$1780,Q331,6)</f>
        <v>0.0646794</v>
      </c>
      <c r="T331" s="78" t="n">
        <f aca="false">PERCENTRANK($F$2:$F$1780,F331,6)</f>
        <v>0.799775</v>
      </c>
      <c r="U331" s="79" t="n">
        <f aca="false">IF(F331&gt;0,ROUND((Settings!$B$8*T331+Settings!$B$9*R331+Settings!$B$10*S331)/SUM(Settings!$B$8:$B$10),10),0)</f>
        <v>0.5530558</v>
      </c>
      <c r="V331" s="71" t="n">
        <f aca="false">IF(U331&gt;0,RANK(U331,$U$2:$U$1780)+COUNTIF($U$2:U331,U331)-1,"")</f>
        <v>330</v>
      </c>
      <c r="W331" s="71" t="str">
        <f aca="false">IF(V331="","",IF(V331&lt;=Settings!$B$11,"1 - Fix first",IF(V331&lt;=Settings!$B$12,"2 - Review","3 - Monitor")))</f>
        <v>3 - Monitor</v>
      </c>
      <c r="X331" s="71" t="str">
        <f aca="false">IF(AND(E331&gt;=Settings!$B$4,AF331&gt;=Settings!$B$5,O331&gt;=Settings!$B$6),"HIGH RATE","")</f>
        <v/>
      </c>
      <c r="Y331" s="71" t="n">
        <f aca="false">IF(F331&gt;0,RANK(F331,$F$2:$F$1780)+COUNTIF($F$2:F331,F331)-1,"")</f>
        <v>334</v>
      </c>
      <c r="Z331" s="71" t="n">
        <f aca="false">IF(H331&gt;0,RANK(H331,$H$2:$H$1780)+COUNTIF($H$2:H331,H331)-1,"")</f>
        <v>366</v>
      </c>
      <c r="AA331" s="71" t="str">
        <f aca="false">IF(AC331="","",RANK(AC331,$AC$2:$AC$1780)+COUNTIF($AC$2:AC331,AC331)-1)</f>
        <v/>
      </c>
      <c r="AB331" s="71" t="str">
        <f aca="false">IF(AD331="","",RANK(AD331,$AD$2:$AD$1780)+COUNTIF($AD$2:AD331,AD331)-1)</f>
        <v/>
      </c>
      <c r="AC331" s="71" t="str">
        <f aca="false">IF(AND(AF331&gt;0,E331&gt;=Settings!$B$4),ROUND(J331,10),"")</f>
        <v/>
      </c>
      <c r="AD331" s="71" t="str">
        <f aca="false">IF(X331="HIGH RATE",ROUND(O331,10),"")</f>
        <v/>
      </c>
      <c r="AE331" s="71" t="s">
        <v>60</v>
      </c>
      <c r="AF331" s="73" t="n">
        <f aca="false">SUMIFS(Detail!$L$2:$L$9168,Detail!$C$2:$C$9168,$A331)</f>
        <v>0</v>
      </c>
      <c r="AG331" s="74" t="n">
        <f aca="false">SUMIFS(Detail!$N$2:$N$9168,Detail!$C$2:$C$9168,$A331)</f>
        <v>0</v>
      </c>
    </row>
    <row r="332" customFormat="false" ht="15" hidden="false" customHeight="false" outlineLevel="0" collapsed="false">
      <c r="A332" s="71" t="s">
        <v>2254</v>
      </c>
      <c r="B332" s="71" t="s">
        <v>2766</v>
      </c>
      <c r="C332" s="71" t="s">
        <v>271</v>
      </c>
      <c r="D332" s="71" t="str">
        <f aca="false">IFERROR(INDEX('Brand Map'!$B$4:$B$125,MATCH(C332,'Brand Map'!$A$4:$A$125,0)),"Other")</f>
        <v>LF</v>
      </c>
      <c r="E332" s="73" t="n">
        <f aca="false">SUMIFS(Detail!$K$2:$K$9168,Detail!$C$2:$C$9168,$A332)</f>
        <v>8</v>
      </c>
      <c r="F332" s="73" t="n">
        <f aca="false">SUMIFS(Detail!$E$2:$E$9168,Detail!$C$2:$C$9168,$A332)</f>
        <v>2</v>
      </c>
      <c r="G332" s="74" t="n">
        <f aca="false">SUMIFS(Detail!$M$2:$M$9168,Detail!$C$2:$C$9168,$A332)</f>
        <v>478.43</v>
      </c>
      <c r="H332" s="74" t="n">
        <f aca="false">SUMIFS(Detail!$D$2:$D$9168,Detail!$C$2:$C$9168,$A332)</f>
        <v>135.69</v>
      </c>
      <c r="I332" s="74" t="n">
        <v>919.92</v>
      </c>
      <c r="J332" s="51" t="n">
        <f aca="false">IF(E332&gt;0,AF332/E332,0)</f>
        <v>0.25</v>
      </c>
      <c r="K332" s="51" t="n">
        <f aca="false">IF(G332&gt;0,AG332/G332,0)</f>
        <v>0.283615157912338</v>
      </c>
      <c r="L332" s="75" t="n">
        <f aca="false">H332/Settings!$B$16</f>
        <v>0.000271180053522936</v>
      </c>
      <c r="M332" s="76" t="n">
        <f aca="false">H332/Settings!$B$20</f>
        <v>1.05339115907837E-005</v>
      </c>
      <c r="N332" s="77" t="n">
        <f aca="false">E332*Settings!$B$3</f>
        <v>0.598879646919029</v>
      </c>
      <c r="O332" s="77" t="n">
        <f aca="false">IF(E332&gt;0,(AF332-N332)/SQRT(E332*Settings!$B$3*(1-Settings!$B$3)),0)</f>
        <v>1.882356704337</v>
      </c>
      <c r="P332" s="77" t="n">
        <f aca="false">MAX(0,AF332-N332)</f>
        <v>1.40112035308097</v>
      </c>
      <c r="Q332" s="51" t="n">
        <f aca="false">IF(E332&gt;=Settings!$B$4,(AF332+Settings!$B$7*Settings!$B$3)/(E332+Settings!$B$7),Settings!$B$3)</f>
        <v>0.0748599558648786</v>
      </c>
      <c r="R332" s="78" t="n">
        <f aca="false">PERCENTRANK($H$2:$H$1780,H332,6)</f>
        <v>0.794151</v>
      </c>
      <c r="S332" s="78" t="n">
        <f aca="false">PERCENTRANK($Q$2:$Q$1780,Q332,6)</f>
        <v>0.0646794</v>
      </c>
      <c r="T332" s="78" t="n">
        <f aca="false">PERCENTRANK($F$2:$F$1780,F332,6)</f>
        <v>0.799775</v>
      </c>
      <c r="U332" s="79" t="n">
        <f aca="false">IF(F332&gt;0,ROUND((Settings!$B$8*T332+Settings!$B$9*R332+Settings!$B$10*S332)/SUM(Settings!$B$8:$B$10),10),0)</f>
        <v>0.5528684667</v>
      </c>
      <c r="V332" s="71" t="n">
        <f aca="false">IF(U332&gt;0,RANK(U332,$U$2:$U$1780)+COUNTIF($U$2:U332,U332)-1,"")</f>
        <v>331</v>
      </c>
      <c r="W332" s="71" t="str">
        <f aca="false">IF(V332="","",IF(V332&lt;=Settings!$B$11,"1 - Fix first",IF(V332&lt;=Settings!$B$12,"2 - Review","3 - Monitor")))</f>
        <v>3 - Monitor</v>
      </c>
      <c r="X332" s="71" t="str">
        <f aca="false">IF(AND(E332&gt;=Settings!$B$4,AF332&gt;=Settings!$B$5,O332&gt;=Settings!$B$6),"HIGH RATE","")</f>
        <v/>
      </c>
      <c r="Y332" s="71" t="n">
        <f aca="false">IF(F332&gt;0,RANK(F332,$F$2:$F$1780)+COUNTIF($F$2:F332,F332)-1,"")</f>
        <v>335</v>
      </c>
      <c r="Z332" s="71" t="n">
        <f aca="false">IF(H332&gt;0,RANK(H332,$H$2:$H$1780)+COUNTIF($H$2:H332,H332)-1,"")</f>
        <v>367</v>
      </c>
      <c r="AA332" s="71" t="str">
        <f aca="false">IF(AC332="","",RANK(AC332,$AC$2:$AC$1780)+COUNTIF($AC$2:AC332,AC332)-1)</f>
        <v/>
      </c>
      <c r="AB332" s="71" t="str">
        <f aca="false">IF(AD332="","",RANK(AD332,$AD$2:$AD$1780)+COUNTIF($AD$2:AD332,AD332)-1)</f>
        <v/>
      </c>
      <c r="AC332" s="71" t="str">
        <f aca="false">IF(AND(AF332&gt;0,E332&gt;=Settings!$B$4),ROUND(J332,10),"")</f>
        <v/>
      </c>
      <c r="AD332" s="71" t="str">
        <f aca="false">IF(X332="HIGH RATE",ROUND(O332,10),"")</f>
        <v/>
      </c>
      <c r="AE332" s="71" t="s">
        <v>59</v>
      </c>
      <c r="AF332" s="73" t="n">
        <f aca="false">SUMIFS(Detail!$L$2:$L$9168,Detail!$C$2:$C$9168,$A332)</f>
        <v>2</v>
      </c>
      <c r="AG332" s="74" t="n">
        <f aca="false">SUMIFS(Detail!$N$2:$N$9168,Detail!$C$2:$C$9168,$A332)</f>
        <v>135.69</v>
      </c>
    </row>
    <row r="333" customFormat="false" ht="15" hidden="false" customHeight="false" outlineLevel="0" collapsed="false">
      <c r="A333" s="71" t="s">
        <v>1332</v>
      </c>
      <c r="B333" s="71" t="s">
        <v>2767</v>
      </c>
      <c r="C333" s="71" t="s">
        <v>316</v>
      </c>
      <c r="D333" s="71" t="str">
        <f aca="false">IFERROR(INDEX('Brand Map'!$B$4:$B$125,MATCH(C333,'Brand Map'!$A$4:$A$125,0)),"Other")</f>
        <v>OR</v>
      </c>
      <c r="E333" s="73" t="n">
        <f aca="false">SUMIFS(Detail!$K$2:$K$9168,Detail!$C$2:$C$9168,$A333)</f>
        <v>10</v>
      </c>
      <c r="F333" s="73" t="n">
        <f aca="false">SUMIFS(Detail!$E$2:$E$9168,Detail!$C$2:$C$9168,$A333)</f>
        <v>2</v>
      </c>
      <c r="G333" s="74" t="n">
        <f aca="false">SUMIFS(Detail!$M$2:$M$9168,Detail!$C$2:$C$9168,$A333)</f>
        <v>822.25</v>
      </c>
      <c r="H333" s="74" t="n">
        <f aca="false">SUMIFS(Detail!$D$2:$D$9168,Detail!$C$2:$C$9168,$A333)</f>
        <v>131.3</v>
      </c>
      <c r="I333" s="74" t="n">
        <v>4632.25</v>
      </c>
      <c r="J333" s="51" t="n">
        <f aca="false">IF(E333&gt;0,AF333/E333,0)</f>
        <v>0.2</v>
      </c>
      <c r="K333" s="51" t="n">
        <f aca="false">IF(G333&gt;0,AG333/G333,0)</f>
        <v>0.159683794466403</v>
      </c>
      <c r="L333" s="75" t="n">
        <f aca="false">H333/Settings!$B$16</f>
        <v>0.000262406522422887</v>
      </c>
      <c r="M333" s="76" t="n">
        <f aca="false">H333/Settings!$B$20</f>
        <v>1.01931062854293E-005</v>
      </c>
      <c r="N333" s="77" t="n">
        <f aca="false">E333*Settings!$B$3</f>
        <v>0.748599558648786</v>
      </c>
      <c r="O333" s="77" t="n">
        <f aca="false">IF(E333&gt;0,(AF333-N333)/SQRT(E333*Settings!$B$3*(1-Settings!$B$3)),0)</f>
        <v>1.50372278603119</v>
      </c>
      <c r="P333" s="77" t="n">
        <f aca="false">MAX(0,AF333-N333)</f>
        <v>1.25140044135121</v>
      </c>
      <c r="Q333" s="51" t="n">
        <f aca="false">IF(E333&gt;=Settings!$B$4,(AF333+Settings!$B$7*Settings!$B$3)/(E333+Settings!$B$7),Settings!$B$3)</f>
        <v>0.0748599558648786</v>
      </c>
      <c r="R333" s="78" t="n">
        <f aca="false">PERCENTRANK($H$2:$H$1780,H333,6)</f>
        <v>0.791901</v>
      </c>
      <c r="S333" s="78" t="n">
        <f aca="false">PERCENTRANK($Q$2:$Q$1780,Q333,6)</f>
        <v>0.0646794</v>
      </c>
      <c r="T333" s="78" t="n">
        <f aca="false">PERCENTRANK($F$2:$F$1780,F333,6)</f>
        <v>0.799775</v>
      </c>
      <c r="U333" s="79" t="n">
        <f aca="false">IF(F333&gt;0,ROUND((Settings!$B$8*T333+Settings!$B$9*R333+Settings!$B$10*S333)/SUM(Settings!$B$8:$B$10),10),0)</f>
        <v>0.5521184667</v>
      </c>
      <c r="V333" s="71" t="n">
        <f aca="false">IF(U333&gt;0,RANK(U333,$U$2:$U$1780)+COUNTIF($U$2:U333,U333)-1,"")</f>
        <v>332</v>
      </c>
      <c r="W333" s="71" t="str">
        <f aca="false">IF(V333="","",IF(V333&lt;=Settings!$B$11,"1 - Fix first",IF(V333&lt;=Settings!$B$12,"2 - Review","3 - Monitor")))</f>
        <v>3 - Monitor</v>
      </c>
      <c r="X333" s="71" t="str">
        <f aca="false">IF(AND(E333&gt;=Settings!$B$4,AF333&gt;=Settings!$B$5,O333&gt;=Settings!$B$6),"HIGH RATE","")</f>
        <v/>
      </c>
      <c r="Y333" s="71" t="n">
        <f aca="false">IF(F333&gt;0,RANK(F333,$F$2:$F$1780)+COUNTIF($F$2:F333,F333)-1,"")</f>
        <v>336</v>
      </c>
      <c r="Z333" s="71" t="n">
        <f aca="false">IF(H333&gt;0,RANK(H333,$H$2:$H$1780)+COUNTIF($H$2:H333,H333)-1,"")</f>
        <v>371</v>
      </c>
      <c r="AA333" s="71" t="str">
        <f aca="false">IF(AC333="","",RANK(AC333,$AC$2:$AC$1780)+COUNTIF($AC$2:AC333,AC333)-1)</f>
        <v/>
      </c>
      <c r="AB333" s="71" t="str">
        <f aca="false">IF(AD333="","",RANK(AD333,$AD$2:$AD$1780)+COUNTIF($AD$2:AD333,AD333)-1)</f>
        <v/>
      </c>
      <c r="AC333" s="71" t="str">
        <f aca="false">IF(AND(AF333&gt;0,E333&gt;=Settings!$B$4),ROUND(J333,10),"")</f>
        <v/>
      </c>
      <c r="AD333" s="71" t="str">
        <f aca="false">IF(X333="HIGH RATE",ROUND(O333,10),"")</f>
        <v/>
      </c>
      <c r="AE333" s="71" t="s">
        <v>61</v>
      </c>
      <c r="AF333" s="73" t="n">
        <f aca="false">SUMIFS(Detail!$L$2:$L$9168,Detail!$C$2:$C$9168,$A333)</f>
        <v>2</v>
      </c>
      <c r="AG333" s="74" t="n">
        <f aca="false">SUMIFS(Detail!$N$2:$N$9168,Detail!$C$2:$C$9168,$A333)</f>
        <v>131.3</v>
      </c>
    </row>
    <row r="334" customFormat="false" ht="15" hidden="false" customHeight="false" outlineLevel="0" collapsed="false">
      <c r="A334" s="71" t="s">
        <v>990</v>
      </c>
      <c r="B334" s="71" t="s">
        <v>2768</v>
      </c>
      <c r="C334" s="71" t="s">
        <v>310</v>
      </c>
      <c r="D334" s="71" t="str">
        <f aca="false">IFERROR(INDEX('Brand Map'!$B$4:$B$125,MATCH(C334,'Brand Map'!$A$4:$A$125,0)),"Other")</f>
        <v>GBAU</v>
      </c>
      <c r="E334" s="73" t="n">
        <f aca="false">SUMIFS(Detail!$K$2:$K$9168,Detail!$C$2:$C$9168,$A334)</f>
        <v>12</v>
      </c>
      <c r="F334" s="73" t="n">
        <f aca="false">SUMIFS(Detail!$E$2:$E$9168,Detail!$C$2:$C$9168,$A334)</f>
        <v>2</v>
      </c>
      <c r="G334" s="74" t="n">
        <f aca="false">SUMIFS(Detail!$M$2:$M$9168,Detail!$C$2:$C$9168,$A334)</f>
        <v>937.26</v>
      </c>
      <c r="H334" s="74" t="n">
        <f aca="false">SUMIFS(Detail!$D$2:$D$9168,Detail!$C$2:$C$9168,$A334)</f>
        <v>130.09</v>
      </c>
      <c r="I334" s="74" t="n">
        <v>4401.19</v>
      </c>
      <c r="J334" s="51" t="n">
        <f aca="false">IF(E334&gt;0,AF334/E334,0)</f>
        <v>0.0833333333333333</v>
      </c>
      <c r="K334" s="51" t="n">
        <f aca="false">IF(G334&gt;0,AG334/G334,0)</f>
        <v>0.0717303629729211</v>
      </c>
      <c r="L334" s="75" t="n">
        <f aca="false">H334/Settings!$B$16</f>
        <v>0.000259988305422646</v>
      </c>
      <c r="M334" s="76" t="n">
        <f aca="false">H334/Settings!$B$20</f>
        <v>1.00991713379398E-005</v>
      </c>
      <c r="N334" s="77" t="n">
        <f aca="false">E334*Settings!$B$3</f>
        <v>0.898319470378544</v>
      </c>
      <c r="O334" s="77" t="n">
        <f aca="false">IF(E334&gt;0,(AF334-N334)/SQRT(E334*Settings!$B$3*(1-Settings!$B$3)),0)</f>
        <v>0.111536921503919</v>
      </c>
      <c r="P334" s="77" t="n">
        <f aca="false">MAX(0,AF334-N334)</f>
        <v>0.101680529621456</v>
      </c>
      <c r="Q334" s="51" t="n">
        <f aca="false">IF(E334&gt;=Settings!$B$4,(AF334+Settings!$B$7*Settings!$B$3)/(E334+Settings!$B$7),Settings!$B$3)</f>
        <v>0.0748599558648786</v>
      </c>
      <c r="R334" s="78" t="n">
        <f aca="false">PERCENTRANK($H$2:$H$1780,H334,6)</f>
        <v>0.791339</v>
      </c>
      <c r="S334" s="78" t="n">
        <f aca="false">PERCENTRANK($Q$2:$Q$1780,Q334,6)</f>
        <v>0.0646794</v>
      </c>
      <c r="T334" s="78" t="n">
        <f aca="false">PERCENTRANK($F$2:$F$1780,F334,6)</f>
        <v>0.799775</v>
      </c>
      <c r="U334" s="79" t="n">
        <f aca="false">IF(F334&gt;0,ROUND((Settings!$B$8*T334+Settings!$B$9*R334+Settings!$B$10*S334)/SUM(Settings!$B$8:$B$10),10),0)</f>
        <v>0.5519311333</v>
      </c>
      <c r="V334" s="71" t="n">
        <f aca="false">IF(U334&gt;0,RANK(U334,$U$2:$U$1780)+COUNTIF($U$2:U334,U334)-1,"")</f>
        <v>333</v>
      </c>
      <c r="W334" s="71" t="str">
        <f aca="false">IF(V334="","",IF(V334&lt;=Settings!$B$11,"1 - Fix first",IF(V334&lt;=Settings!$B$12,"2 - Review","3 - Monitor")))</f>
        <v>3 - Monitor</v>
      </c>
      <c r="X334" s="71" t="str">
        <f aca="false">IF(AND(E334&gt;=Settings!$B$4,AF334&gt;=Settings!$B$5,O334&gt;=Settings!$B$6),"HIGH RATE","")</f>
        <v/>
      </c>
      <c r="Y334" s="71" t="n">
        <f aca="false">IF(F334&gt;0,RANK(F334,$F$2:$F$1780)+COUNTIF($F$2:F334,F334)-1,"")</f>
        <v>337</v>
      </c>
      <c r="Z334" s="71" t="n">
        <f aca="false">IF(H334&gt;0,RANK(H334,$H$2:$H$1780)+COUNTIF($H$2:H334,H334)-1,"")</f>
        <v>372</v>
      </c>
      <c r="AA334" s="71" t="str">
        <f aca="false">IF(AC334="","",RANK(AC334,$AC$2:$AC$1780)+COUNTIF($AC$2:AC334,AC334)-1)</f>
        <v/>
      </c>
      <c r="AB334" s="71" t="str">
        <f aca="false">IF(AD334="","",RANK(AD334,$AD$2:$AD$1780)+COUNTIF($AD$2:AD334,AD334)-1)</f>
        <v/>
      </c>
      <c r="AC334" s="71" t="str">
        <f aca="false">IF(AND(AF334&gt;0,E334&gt;=Settings!$B$4),ROUND(J334,10),"")</f>
        <v/>
      </c>
      <c r="AD334" s="71" t="str">
        <f aca="false">IF(X334="HIGH RATE",ROUND(O334,10),"")</f>
        <v/>
      </c>
      <c r="AE334" s="71" t="s">
        <v>61</v>
      </c>
      <c r="AF334" s="73" t="n">
        <f aca="false">SUMIFS(Detail!$L$2:$L$9168,Detail!$C$2:$C$9168,$A334)</f>
        <v>1</v>
      </c>
      <c r="AG334" s="74" t="n">
        <f aca="false">SUMIFS(Detail!$N$2:$N$9168,Detail!$C$2:$C$9168,$A334)</f>
        <v>67.23</v>
      </c>
    </row>
    <row r="335" customFormat="false" ht="15" hidden="false" customHeight="false" outlineLevel="0" collapsed="false">
      <c r="A335" s="71" t="s">
        <v>1447</v>
      </c>
      <c r="B335" s="71" t="s">
        <v>2769</v>
      </c>
      <c r="C335" s="71" t="s">
        <v>213</v>
      </c>
      <c r="D335" s="71" t="str">
        <f aca="false">IFERROR(INDEX('Brand Map'!$B$4:$B$125,MATCH(C335,'Brand Map'!$A$4:$A$125,0)),"Other")</f>
        <v>AU</v>
      </c>
      <c r="E335" s="73" t="n">
        <f aca="false">SUMIFS(Detail!$K$2:$K$9168,Detail!$C$2:$C$9168,$A335)</f>
        <v>31</v>
      </c>
      <c r="F335" s="73" t="n">
        <f aca="false">SUMIFS(Detail!$E$2:$E$9168,Detail!$C$2:$C$9168,$A335)</f>
        <v>2</v>
      </c>
      <c r="G335" s="74" t="n">
        <f aca="false">SUMIFS(Detail!$M$2:$M$9168,Detail!$C$2:$C$9168,$A335)</f>
        <v>2721.31</v>
      </c>
      <c r="H335" s="74" t="n">
        <f aca="false">SUMIFS(Detail!$D$2:$D$9168,Detail!$C$2:$C$9168,$A335)</f>
        <v>146.74</v>
      </c>
      <c r="I335" s="74" t="n">
        <v>8475.89</v>
      </c>
      <c r="J335" s="51" t="n">
        <f aca="false">IF(E335&gt;0,AF335/E335,0)</f>
        <v>0.0645161290322581</v>
      </c>
      <c r="K335" s="51" t="n">
        <f aca="false">IF(G335&gt;0,AG335/G335,0)</f>
        <v>0.0539225593556045</v>
      </c>
      <c r="L335" s="75" t="n">
        <f aca="false">H335/Settings!$B$16</f>
        <v>0.000293263770756546</v>
      </c>
      <c r="M335" s="76" t="n">
        <f aca="false">H335/Settings!$B$20</f>
        <v>1.13917472682703E-005</v>
      </c>
      <c r="N335" s="77" t="n">
        <f aca="false">E335*Settings!$B$3</f>
        <v>2.32065863181124</v>
      </c>
      <c r="O335" s="77" t="n">
        <f aca="false">IF(E335&gt;0,(AF335-N335)/SQRT(E335*Settings!$B$3*(1-Settings!$B$3)),0)</f>
        <v>-0.218843456275385</v>
      </c>
      <c r="P335" s="77" t="n">
        <f aca="false">MAX(0,AF335-N335)</f>
        <v>0</v>
      </c>
      <c r="Q335" s="51" t="n">
        <f aca="false">IF(E335&gt;=Settings!$B$4,(AF335+Settings!$B$7*Settings!$B$3)/(E335+Settings!$B$7),Settings!$B$3)</f>
        <v>0.0696032569827272</v>
      </c>
      <c r="R335" s="78" t="n">
        <f aca="false">PERCENTRANK($H$2:$H$1780,H335,6)</f>
        <v>0.801462</v>
      </c>
      <c r="S335" s="78" t="n">
        <f aca="false">PERCENTRANK($Q$2:$Q$1780,Q335,6)</f>
        <v>0.0500562</v>
      </c>
      <c r="T335" s="78" t="n">
        <f aca="false">PERCENTRANK($F$2:$F$1780,F335,6)</f>
        <v>0.799775</v>
      </c>
      <c r="U335" s="79" t="n">
        <f aca="false">IF(F335&gt;0,ROUND((Settings!$B$8*T335+Settings!$B$9*R335+Settings!$B$10*S335)/SUM(Settings!$B$8:$B$10),10),0)</f>
        <v>0.5504310667</v>
      </c>
      <c r="V335" s="71" t="n">
        <f aca="false">IF(U335&gt;0,RANK(U335,$U$2:$U$1780)+COUNTIF($U$2:U335,U335)-1,"")</f>
        <v>334</v>
      </c>
      <c r="W335" s="71" t="str">
        <f aca="false">IF(V335="","",IF(V335&lt;=Settings!$B$11,"1 - Fix first",IF(V335&lt;=Settings!$B$12,"2 - Review","3 - Monitor")))</f>
        <v>3 - Monitor</v>
      </c>
      <c r="X335" s="71" t="str">
        <f aca="false">IF(AND(E335&gt;=Settings!$B$4,AF335&gt;=Settings!$B$5,O335&gt;=Settings!$B$6),"HIGH RATE","")</f>
        <v/>
      </c>
      <c r="Y335" s="71" t="n">
        <f aca="false">IF(F335&gt;0,RANK(F335,$F$2:$F$1780)+COUNTIF($F$2:F335,F335)-1,"")</f>
        <v>338</v>
      </c>
      <c r="Z335" s="71" t="n">
        <f aca="false">IF(H335&gt;0,RANK(H335,$H$2:$H$1780)+COUNTIF($H$2:H335,H335)-1,"")</f>
        <v>354</v>
      </c>
      <c r="AA335" s="71" t="n">
        <f aca="false">IF(AC335="","",RANK(AC335,$AC$2:$AC$1780)+COUNTIF($AC$2:AC335,AC335)-1)</f>
        <v>151</v>
      </c>
      <c r="AB335" s="71" t="str">
        <f aca="false">IF(AD335="","",RANK(AD335,$AD$2:$AD$1780)+COUNTIF($AD$2:AD335,AD335)-1)</f>
        <v/>
      </c>
      <c r="AC335" s="71" t="n">
        <f aca="false">IF(AND(AF335&gt;0,E335&gt;=Settings!$B$4),ROUND(J335,10),"")</f>
        <v>0.064516129</v>
      </c>
      <c r="AD335" s="71" t="str">
        <f aca="false">IF(X335="HIGH RATE",ROUND(O335,10),"")</f>
        <v/>
      </c>
      <c r="AE335" s="71" t="s">
        <v>59</v>
      </c>
      <c r="AF335" s="73" t="n">
        <f aca="false">SUMIFS(Detail!$L$2:$L$9168,Detail!$C$2:$C$9168,$A335)</f>
        <v>2</v>
      </c>
      <c r="AG335" s="74" t="n">
        <f aca="false">SUMIFS(Detail!$N$2:$N$9168,Detail!$C$2:$C$9168,$A335)</f>
        <v>146.74</v>
      </c>
    </row>
    <row r="336" customFormat="false" ht="15" hidden="false" customHeight="false" outlineLevel="0" collapsed="false">
      <c r="A336" s="71" t="s">
        <v>2018</v>
      </c>
      <c r="B336" s="71" t="s">
        <v>2770</v>
      </c>
      <c r="C336" s="71" t="s">
        <v>280</v>
      </c>
      <c r="D336" s="71" t="str">
        <f aca="false">IFERROR(INDEX('Brand Map'!$B$4:$B$125,MATCH(C336,'Brand Map'!$A$4:$A$125,0)),"Other")</f>
        <v>AL</v>
      </c>
      <c r="E336" s="73" t="n">
        <f aca="false">SUMIFS(Detail!$K$2:$K$9168,Detail!$C$2:$C$9168,$A336)</f>
        <v>0</v>
      </c>
      <c r="F336" s="73" t="n">
        <f aca="false">SUMIFS(Detail!$E$2:$E$9168,Detail!$C$2:$C$9168,$A336)</f>
        <v>2</v>
      </c>
      <c r="G336" s="74" t="n">
        <f aca="false">SUMIFS(Detail!$M$2:$M$9168,Detail!$C$2:$C$9168,$A336)</f>
        <v>0</v>
      </c>
      <c r="H336" s="74" t="n">
        <f aca="false">SUMIFS(Detail!$D$2:$D$9168,Detail!$C$2:$C$9168,$A336)</f>
        <v>124.9</v>
      </c>
      <c r="I336" s="74" t="n">
        <v>4257</v>
      </c>
      <c r="J336" s="51" t="n">
        <f aca="false">IF(E336&gt;0,AF336/E336,0)</f>
        <v>0</v>
      </c>
      <c r="K336" s="51" t="n">
        <f aca="false">IF(G336&gt;0,AG336/G336,0)</f>
        <v>0</v>
      </c>
      <c r="L336" s="75" t="n">
        <f aca="false">H336/Settings!$B$16</f>
        <v>0.000249615953165412</v>
      </c>
      <c r="M336" s="76" t="n">
        <f aca="false">H336/Settings!$B$20</f>
        <v>9.69626028217913E-006</v>
      </c>
      <c r="N336" s="77" t="n">
        <f aca="false">E336*Settings!$B$3</f>
        <v>0</v>
      </c>
      <c r="O336" s="77" t="n">
        <f aca="false">IF(E336&gt;0,(AF336-N336)/SQRT(E336*Settings!$B$3*(1-Settings!$B$3)),0)</f>
        <v>0</v>
      </c>
      <c r="P336" s="77" t="n">
        <f aca="false">MAX(0,AF336-N336)</f>
        <v>0</v>
      </c>
      <c r="Q336" s="51" t="n">
        <f aca="false">IF(E336&gt;=Settings!$B$4,(AF336+Settings!$B$7*Settings!$B$3)/(E336+Settings!$B$7),Settings!$B$3)</f>
        <v>0.0748599558648786</v>
      </c>
      <c r="R336" s="78" t="n">
        <f aca="false">PERCENTRANK($H$2:$H$1780,H336,6)</f>
        <v>0.783465</v>
      </c>
      <c r="S336" s="78" t="n">
        <f aca="false">PERCENTRANK($Q$2:$Q$1780,Q336,6)</f>
        <v>0.0646794</v>
      </c>
      <c r="T336" s="78" t="n">
        <f aca="false">PERCENTRANK($F$2:$F$1780,F336,6)</f>
        <v>0.799775</v>
      </c>
      <c r="U336" s="79" t="n">
        <f aca="false">IF(F336&gt;0,ROUND((Settings!$B$8*T336+Settings!$B$9*R336+Settings!$B$10*S336)/SUM(Settings!$B$8:$B$10),10),0)</f>
        <v>0.5493064667</v>
      </c>
      <c r="V336" s="71" t="n">
        <f aca="false">IF(U336&gt;0,RANK(U336,$U$2:$U$1780)+COUNTIF($U$2:U336,U336)-1,"")</f>
        <v>335</v>
      </c>
      <c r="W336" s="71" t="str">
        <f aca="false">IF(V336="","",IF(V336&lt;=Settings!$B$11,"1 - Fix first",IF(V336&lt;=Settings!$B$12,"2 - Review","3 - Monitor")))</f>
        <v>3 - Monitor</v>
      </c>
      <c r="X336" s="71" t="str">
        <f aca="false">IF(AND(E336&gt;=Settings!$B$4,AF336&gt;=Settings!$B$5,O336&gt;=Settings!$B$6),"HIGH RATE","")</f>
        <v/>
      </c>
      <c r="Y336" s="71" t="n">
        <f aca="false">IF(F336&gt;0,RANK(F336,$F$2:$F$1780)+COUNTIF($F$2:F336,F336)-1,"")</f>
        <v>339</v>
      </c>
      <c r="Z336" s="71" t="n">
        <f aca="false">IF(H336&gt;0,RANK(H336,$H$2:$H$1780)+COUNTIF($H$2:H336,H336)-1,"")</f>
        <v>386</v>
      </c>
      <c r="AA336" s="71" t="str">
        <f aca="false">IF(AC336="","",RANK(AC336,$AC$2:$AC$1780)+COUNTIF($AC$2:AC336,AC336)-1)</f>
        <v/>
      </c>
      <c r="AB336" s="71" t="str">
        <f aca="false">IF(AD336="","",RANK(AD336,$AD$2:$AD$1780)+COUNTIF($AD$2:AD336,AD336)-1)</f>
        <v/>
      </c>
      <c r="AC336" s="71" t="str">
        <f aca="false">IF(AND(AF336&gt;0,E336&gt;=Settings!$B$4),ROUND(J336,10),"")</f>
        <v/>
      </c>
      <c r="AD336" s="71" t="str">
        <f aca="false">IF(X336="HIGH RATE",ROUND(O336,10),"")</f>
        <v/>
      </c>
      <c r="AE336" s="71" t="s">
        <v>60</v>
      </c>
      <c r="AF336" s="73" t="n">
        <f aca="false">SUMIFS(Detail!$L$2:$L$9168,Detail!$C$2:$C$9168,$A336)</f>
        <v>0</v>
      </c>
      <c r="AG336" s="74" t="n">
        <f aca="false">SUMIFS(Detail!$N$2:$N$9168,Detail!$C$2:$C$9168,$A336)</f>
        <v>0</v>
      </c>
    </row>
    <row r="337" customFormat="false" ht="15" hidden="false" customHeight="false" outlineLevel="0" collapsed="false">
      <c r="A337" s="71" t="s">
        <v>658</v>
      </c>
      <c r="B337" s="71" t="s">
        <v>659</v>
      </c>
      <c r="C337" s="71" t="s">
        <v>657</v>
      </c>
      <c r="D337" s="71" t="str">
        <f aca="false">IFERROR(INDEX('Brand Map'!$B$4:$B$125,MATCH(C337,'Brand Map'!$A$4:$A$125,0)),"Other")</f>
        <v>Other (small prefixes)</v>
      </c>
      <c r="E337" s="73" t="n">
        <f aca="false">SUMIFS(Detail!$K$2:$K$9168,Detail!$C$2:$C$9168,$A337)</f>
        <v>6</v>
      </c>
      <c r="F337" s="73" t="n">
        <f aca="false">SUMIFS(Detail!$E$2:$E$9168,Detail!$C$2:$C$9168,$A337)</f>
        <v>2</v>
      </c>
      <c r="G337" s="74" t="n">
        <f aca="false">SUMIFS(Detail!$M$2:$M$9168,Detail!$C$2:$C$9168,$A337)</f>
        <v>482.45</v>
      </c>
      <c r="H337" s="74" t="n">
        <f aca="false">SUMIFS(Detail!$D$2:$D$9168,Detail!$C$2:$C$9168,$A337)</f>
        <v>123.56</v>
      </c>
      <c r="I337" s="74" t="n">
        <v>6065</v>
      </c>
      <c r="J337" s="51" t="n">
        <f aca="false">IF(E337&gt;0,AF337/E337,0)</f>
        <v>0</v>
      </c>
      <c r="K337" s="51" t="n">
        <f aca="false">IF(G337&gt;0,AG337/G337,0)</f>
        <v>0</v>
      </c>
      <c r="L337" s="75" t="n">
        <f aca="false">H337/Settings!$B$16</f>
        <v>0.000246937927727128</v>
      </c>
      <c r="M337" s="76" t="n">
        <f aca="false">H337/Settings!$B$20</f>
        <v>9.59223315024863E-006</v>
      </c>
      <c r="N337" s="77" t="n">
        <f aca="false">E337*Settings!$B$3</f>
        <v>0.449159735189272</v>
      </c>
      <c r="O337" s="77" t="n">
        <f aca="false">IF(E337&gt;0,(AF337-N337)/SQRT(E337*Settings!$B$3*(1-Settings!$B$3)),0)</f>
        <v>-0.696781592147757</v>
      </c>
      <c r="P337" s="77" t="n">
        <f aca="false">MAX(0,AF337-N337)</f>
        <v>0</v>
      </c>
      <c r="Q337" s="51" t="n">
        <f aca="false">IF(E337&gt;=Settings!$B$4,(AF337+Settings!$B$7*Settings!$B$3)/(E337+Settings!$B$7),Settings!$B$3)</f>
        <v>0.0748599558648786</v>
      </c>
      <c r="R337" s="78" t="n">
        <f aca="false">PERCENTRANK($H$2:$H$1780,H337,6)</f>
        <v>0.781215</v>
      </c>
      <c r="S337" s="78" t="n">
        <f aca="false">PERCENTRANK($Q$2:$Q$1780,Q337,6)</f>
        <v>0.0646794</v>
      </c>
      <c r="T337" s="78" t="n">
        <f aca="false">PERCENTRANK($F$2:$F$1780,F337,6)</f>
        <v>0.799775</v>
      </c>
      <c r="U337" s="79" t="n">
        <f aca="false">IF(F337&gt;0,ROUND((Settings!$B$8*T337+Settings!$B$9*R337+Settings!$B$10*S337)/SUM(Settings!$B$8:$B$10),10),0)</f>
        <v>0.5485564667</v>
      </c>
      <c r="V337" s="71" t="n">
        <f aca="false">IF(U337&gt;0,RANK(U337,$U$2:$U$1780)+COUNTIF($U$2:U337,U337)-1,"")</f>
        <v>336</v>
      </c>
      <c r="W337" s="71" t="str">
        <f aca="false">IF(V337="","",IF(V337&lt;=Settings!$B$11,"1 - Fix first",IF(V337&lt;=Settings!$B$12,"2 - Review","3 - Monitor")))</f>
        <v>3 - Monitor</v>
      </c>
      <c r="X337" s="71" t="str">
        <f aca="false">IF(AND(E337&gt;=Settings!$B$4,AF337&gt;=Settings!$B$5,O337&gt;=Settings!$B$6),"HIGH RATE","")</f>
        <v/>
      </c>
      <c r="Y337" s="71" t="n">
        <f aca="false">IF(F337&gt;0,RANK(F337,$F$2:$F$1780)+COUNTIF($F$2:F337,F337)-1,"")</f>
        <v>340</v>
      </c>
      <c r="Z337" s="71" t="n">
        <f aca="false">IF(H337&gt;0,RANK(H337,$H$2:$H$1780)+COUNTIF($H$2:H337,H337)-1,"")</f>
        <v>390</v>
      </c>
      <c r="AA337" s="71" t="str">
        <f aca="false">IF(AC337="","",RANK(AC337,$AC$2:$AC$1780)+COUNTIF($AC$2:AC337,AC337)-1)</f>
        <v/>
      </c>
      <c r="AB337" s="71" t="str">
        <f aca="false">IF(AD337="","",RANK(AD337,$AD$2:$AD$1780)+COUNTIF($AD$2:AD337,AD337)-1)</f>
        <v/>
      </c>
      <c r="AC337" s="71" t="str">
        <f aca="false">IF(AND(AF337&gt;0,E337&gt;=Settings!$B$4),ROUND(J337,10),"")</f>
        <v/>
      </c>
      <c r="AD337" s="71" t="str">
        <f aca="false">IF(X337="HIGH RATE",ROUND(O337,10),"")</f>
        <v/>
      </c>
      <c r="AE337" s="71" t="s">
        <v>59</v>
      </c>
      <c r="AF337" s="73" t="n">
        <f aca="false">SUMIFS(Detail!$L$2:$L$9168,Detail!$C$2:$C$9168,$A337)</f>
        <v>0</v>
      </c>
      <c r="AG337" s="74" t="n">
        <f aca="false">SUMIFS(Detail!$N$2:$N$9168,Detail!$C$2:$C$9168,$A337)</f>
        <v>0</v>
      </c>
    </row>
    <row r="338" customFormat="false" ht="15" hidden="false" customHeight="false" outlineLevel="0" collapsed="false">
      <c r="A338" s="71" t="s">
        <v>1232</v>
      </c>
      <c r="B338" s="71" t="s">
        <v>2502</v>
      </c>
      <c r="C338" s="71" t="s">
        <v>217</v>
      </c>
      <c r="D338" s="71" t="str">
        <f aca="false">IFERROR(INDEX('Brand Map'!$B$4:$B$125,MATCH(C338,'Brand Map'!$A$4:$A$125,0)),"Other")</f>
        <v>AUMJ</v>
      </c>
      <c r="E338" s="73" t="n">
        <f aca="false">SUMIFS(Detail!$K$2:$K$9168,Detail!$C$2:$C$9168,$A338)</f>
        <v>5</v>
      </c>
      <c r="F338" s="73" t="n">
        <f aca="false">SUMIFS(Detail!$E$2:$E$9168,Detail!$C$2:$C$9168,$A338)</f>
        <v>2</v>
      </c>
      <c r="G338" s="74" t="n">
        <f aca="false">SUMIFS(Detail!$M$2:$M$9168,Detail!$C$2:$C$9168,$A338)</f>
        <v>317.93</v>
      </c>
      <c r="H338" s="74" t="n">
        <f aca="false">SUMIFS(Detail!$D$2:$D$9168,Detail!$C$2:$C$9168,$A338)</f>
        <v>121.51</v>
      </c>
      <c r="I338" s="74" t="n">
        <v>1654.14</v>
      </c>
      <c r="J338" s="51" t="n">
        <f aca="false">IF(E338&gt;0,AF338/E338,0)</f>
        <v>0.2</v>
      </c>
      <c r="K338" s="51" t="n">
        <f aca="false">IF(G338&gt;0,AG338/G338,0)</f>
        <v>0.20001258138584</v>
      </c>
      <c r="L338" s="75" t="n">
        <f aca="false">H338/Settings!$B$16</f>
        <v>0.000242840948511843</v>
      </c>
      <c r="M338" s="76" t="n">
        <f aca="false">H338/Settings!$B$20</f>
        <v>9.43308716483256E-006</v>
      </c>
      <c r="N338" s="77" t="n">
        <f aca="false">E338*Settings!$B$3</f>
        <v>0.374299779324393</v>
      </c>
      <c r="O338" s="77" t="n">
        <f aca="false">IF(E338&gt;0,(AF338-N338)/SQRT(E338*Settings!$B$3*(1-Settings!$B$3)),0)</f>
        <v>1.06329257902738</v>
      </c>
      <c r="P338" s="77" t="n">
        <f aca="false">MAX(0,AF338-N338)</f>
        <v>0.625700220675607</v>
      </c>
      <c r="Q338" s="51" t="n">
        <f aca="false">IF(E338&gt;=Settings!$B$4,(AF338+Settings!$B$7*Settings!$B$3)/(E338+Settings!$B$7),Settings!$B$3)</f>
        <v>0.0748599558648786</v>
      </c>
      <c r="R338" s="78" t="n">
        <f aca="false">PERCENTRANK($H$2:$H$1780,H338,6)</f>
        <v>0.780652</v>
      </c>
      <c r="S338" s="78" t="n">
        <f aca="false">PERCENTRANK($Q$2:$Q$1780,Q338,6)</f>
        <v>0.0646794</v>
      </c>
      <c r="T338" s="78" t="n">
        <f aca="false">PERCENTRANK($F$2:$F$1780,F338,6)</f>
        <v>0.799775</v>
      </c>
      <c r="U338" s="79" t="n">
        <f aca="false">IF(F338&gt;0,ROUND((Settings!$B$8*T338+Settings!$B$9*R338+Settings!$B$10*S338)/SUM(Settings!$B$8:$B$10),10),0)</f>
        <v>0.5483688</v>
      </c>
      <c r="V338" s="71" t="n">
        <f aca="false">IF(U338&gt;0,RANK(U338,$U$2:$U$1780)+COUNTIF($U$2:U338,U338)-1,"")</f>
        <v>337</v>
      </c>
      <c r="W338" s="71" t="str">
        <f aca="false">IF(V338="","",IF(V338&lt;=Settings!$B$11,"1 - Fix first",IF(V338&lt;=Settings!$B$12,"2 - Review","3 - Monitor")))</f>
        <v>3 - Monitor</v>
      </c>
      <c r="X338" s="71" t="str">
        <f aca="false">IF(AND(E338&gt;=Settings!$B$4,AF338&gt;=Settings!$B$5,O338&gt;=Settings!$B$6),"HIGH RATE","")</f>
        <v/>
      </c>
      <c r="Y338" s="71" t="n">
        <f aca="false">IF(F338&gt;0,RANK(F338,$F$2:$F$1780)+COUNTIF($F$2:F338,F338)-1,"")</f>
        <v>341</v>
      </c>
      <c r="Z338" s="71" t="n">
        <f aca="false">IF(H338&gt;0,RANK(H338,$H$2:$H$1780)+COUNTIF($H$2:H338,H338)-1,"")</f>
        <v>391</v>
      </c>
      <c r="AA338" s="71" t="str">
        <f aca="false">IF(AC338="","",RANK(AC338,$AC$2:$AC$1780)+COUNTIF($AC$2:AC338,AC338)-1)</f>
        <v/>
      </c>
      <c r="AB338" s="71" t="str">
        <f aca="false">IF(AD338="","",RANK(AD338,$AD$2:$AD$1780)+COUNTIF($AD$2:AD338,AD338)-1)</f>
        <v/>
      </c>
      <c r="AC338" s="71" t="str">
        <f aca="false">IF(AND(AF338&gt;0,E338&gt;=Settings!$B$4),ROUND(J338,10),"")</f>
        <v/>
      </c>
      <c r="AD338" s="71" t="str">
        <f aca="false">IF(X338="HIGH RATE",ROUND(O338,10),"")</f>
        <v/>
      </c>
      <c r="AE338" s="71" t="s">
        <v>61</v>
      </c>
      <c r="AF338" s="73" t="n">
        <f aca="false">SUMIFS(Detail!$L$2:$L$9168,Detail!$C$2:$C$9168,$A338)</f>
        <v>1</v>
      </c>
      <c r="AG338" s="74" t="n">
        <f aca="false">SUMIFS(Detail!$N$2:$N$9168,Detail!$C$2:$C$9168,$A338)</f>
        <v>63.59</v>
      </c>
    </row>
    <row r="339" customFormat="false" ht="15" hidden="false" customHeight="false" outlineLevel="0" collapsed="false">
      <c r="A339" s="71" t="s">
        <v>361</v>
      </c>
      <c r="B339" s="71" t="s">
        <v>2771</v>
      </c>
      <c r="C339" s="71" t="s">
        <v>217</v>
      </c>
      <c r="D339" s="71" t="str">
        <f aca="false">IFERROR(INDEX('Brand Map'!$B$4:$B$125,MATCH(C339,'Brand Map'!$A$4:$A$125,0)),"Other")</f>
        <v>AUMJ</v>
      </c>
      <c r="E339" s="73" t="n">
        <f aca="false">SUMIFS(Detail!$K$2:$K$9168,Detail!$C$2:$C$9168,$A339)</f>
        <v>2</v>
      </c>
      <c r="F339" s="73" t="n">
        <f aca="false">SUMIFS(Detail!$E$2:$E$9168,Detail!$C$2:$C$9168,$A339)</f>
        <v>2</v>
      </c>
      <c r="G339" s="74" t="n">
        <f aca="false">SUMIFS(Detail!$M$2:$M$9168,Detail!$C$2:$C$9168,$A339)</f>
        <v>123.54</v>
      </c>
      <c r="H339" s="74" t="n">
        <f aca="false">SUMIFS(Detail!$D$2:$D$9168,Detail!$C$2:$C$9168,$A339)</f>
        <v>118.37</v>
      </c>
      <c r="I339" s="74" t="n">
        <v>6439.16</v>
      </c>
      <c r="J339" s="51" t="n">
        <f aca="false">IF(E339&gt;0,AF339/E339,0)</f>
        <v>0.5</v>
      </c>
      <c r="K339" s="51" t="n">
        <f aca="false">IF(G339&gt;0,AG339/G339,0)</f>
        <v>0.595677513355998</v>
      </c>
      <c r="L339" s="75" t="n">
        <f aca="false">H339/Settings!$B$16</f>
        <v>0.000236565575469895</v>
      </c>
      <c r="M339" s="76" t="n">
        <f aca="false">H339/Settings!$B$20</f>
        <v>9.18932209448794E-006</v>
      </c>
      <c r="N339" s="77" t="n">
        <f aca="false">E339*Settings!$B$3</f>
        <v>0.149719911729757</v>
      </c>
      <c r="O339" s="77" t="n">
        <f aca="false">IF(E339&gt;0,(AF339-N339)/SQRT(E339*Settings!$B$3*(1-Settings!$B$3)),0)</f>
        <v>2.28464374412988</v>
      </c>
      <c r="P339" s="77" t="n">
        <f aca="false">MAX(0,AF339-N339)</f>
        <v>0.850280088270243</v>
      </c>
      <c r="Q339" s="51" t="n">
        <f aca="false">IF(E339&gt;=Settings!$B$4,(AF339+Settings!$B$7*Settings!$B$3)/(E339+Settings!$B$7),Settings!$B$3)</f>
        <v>0.0748599558648786</v>
      </c>
      <c r="R339" s="78" t="n">
        <f aca="false">PERCENTRANK($H$2:$H$1780,H339,6)</f>
        <v>0.77784</v>
      </c>
      <c r="S339" s="78" t="n">
        <f aca="false">PERCENTRANK($Q$2:$Q$1780,Q339,6)</f>
        <v>0.0646794</v>
      </c>
      <c r="T339" s="78" t="n">
        <f aca="false">PERCENTRANK($F$2:$F$1780,F339,6)</f>
        <v>0.799775</v>
      </c>
      <c r="U339" s="79" t="n">
        <f aca="false">IF(F339&gt;0,ROUND((Settings!$B$8*T339+Settings!$B$9*R339+Settings!$B$10*S339)/SUM(Settings!$B$8:$B$10),10),0)</f>
        <v>0.5474314667</v>
      </c>
      <c r="V339" s="71" t="n">
        <f aca="false">IF(U339&gt;0,RANK(U339,$U$2:$U$1780)+COUNTIF($U$2:U339,U339)-1,"")</f>
        <v>338</v>
      </c>
      <c r="W339" s="71" t="str">
        <f aca="false">IF(V339="","",IF(V339&lt;=Settings!$B$11,"1 - Fix first",IF(V339&lt;=Settings!$B$12,"2 - Review","3 - Monitor")))</f>
        <v>3 - Monitor</v>
      </c>
      <c r="X339" s="71" t="str">
        <f aca="false">IF(AND(E339&gt;=Settings!$B$4,AF339&gt;=Settings!$B$5,O339&gt;=Settings!$B$6),"HIGH RATE","")</f>
        <v/>
      </c>
      <c r="Y339" s="71" t="n">
        <f aca="false">IF(F339&gt;0,RANK(F339,$F$2:$F$1780)+COUNTIF($F$2:F339,F339)-1,"")</f>
        <v>342</v>
      </c>
      <c r="Z339" s="71" t="n">
        <f aca="false">IF(H339&gt;0,RANK(H339,$H$2:$H$1780)+COUNTIF($H$2:H339,H339)-1,"")</f>
        <v>396</v>
      </c>
      <c r="AA339" s="71" t="str">
        <f aca="false">IF(AC339="","",RANK(AC339,$AC$2:$AC$1780)+COUNTIF($AC$2:AC339,AC339)-1)</f>
        <v/>
      </c>
      <c r="AB339" s="71" t="str">
        <f aca="false">IF(AD339="","",RANK(AD339,$AD$2:$AD$1780)+COUNTIF($AD$2:AD339,AD339)-1)</f>
        <v/>
      </c>
      <c r="AC339" s="71" t="str">
        <f aca="false">IF(AND(AF339&gt;0,E339&gt;=Settings!$B$4),ROUND(J339,10),"")</f>
        <v/>
      </c>
      <c r="AD339" s="71" t="str">
        <f aca="false">IF(X339="HIGH RATE",ROUND(O339,10),"")</f>
        <v/>
      </c>
      <c r="AE339" s="71" t="s">
        <v>62</v>
      </c>
      <c r="AF339" s="73" t="n">
        <f aca="false">SUMIFS(Detail!$L$2:$L$9168,Detail!$C$2:$C$9168,$A339)</f>
        <v>1</v>
      </c>
      <c r="AG339" s="74" t="n">
        <f aca="false">SUMIFS(Detail!$N$2:$N$9168,Detail!$C$2:$C$9168,$A339)</f>
        <v>73.59</v>
      </c>
    </row>
    <row r="340" customFormat="false" ht="15" hidden="false" customHeight="false" outlineLevel="0" collapsed="false">
      <c r="A340" s="71" t="s">
        <v>178</v>
      </c>
      <c r="B340" s="71" t="s">
        <v>2772</v>
      </c>
      <c r="C340" s="71" t="s">
        <v>213</v>
      </c>
      <c r="D340" s="71" t="str">
        <f aca="false">IFERROR(INDEX('Brand Map'!$B$4:$B$125,MATCH(C340,'Brand Map'!$A$4:$A$125,0)),"Other")</f>
        <v>AU</v>
      </c>
      <c r="E340" s="73" t="n">
        <f aca="false">SUMIFS(Detail!$K$2:$K$9168,Detail!$C$2:$C$9168,$A340)</f>
        <v>7</v>
      </c>
      <c r="F340" s="73" t="n">
        <f aca="false">SUMIFS(Detail!$E$2:$E$9168,Detail!$C$2:$C$9168,$A340)</f>
        <v>2</v>
      </c>
      <c r="G340" s="74" t="n">
        <f aca="false">SUMIFS(Detail!$M$2:$M$9168,Detail!$C$2:$C$9168,$A340)</f>
        <v>426.98</v>
      </c>
      <c r="H340" s="74" t="n">
        <f aca="false">SUMIFS(Detail!$D$2:$D$9168,Detail!$C$2:$C$9168,$A340)</f>
        <v>118.1</v>
      </c>
      <c r="I340" s="74" t="n">
        <v>606.88</v>
      </c>
      <c r="J340" s="51" t="n">
        <f aca="false">IF(E340&gt;0,AF340/E340,0)</f>
        <v>0.285714285714286</v>
      </c>
      <c r="K340" s="51" t="n">
        <f aca="false">IF(G340&gt;0,AG340/G340,0)</f>
        <v>0.276593751463769</v>
      </c>
      <c r="L340" s="75" t="n">
        <f aca="false">H340/Settings!$B$16</f>
        <v>0.000236025973329345</v>
      </c>
      <c r="M340" s="76" t="n">
        <f aca="false">H340/Settings!$B$20</f>
        <v>9.16836140372582E-006</v>
      </c>
      <c r="N340" s="77" t="n">
        <f aca="false">E340*Settings!$B$3</f>
        <v>0.524019691054151</v>
      </c>
      <c r="O340" s="77" t="n">
        <f aca="false">IF(E340&gt;0,(AF340-N340)/SQRT(E340*Settings!$B$3*(1-Settings!$B$3)),0)</f>
        <v>2.11983969595345</v>
      </c>
      <c r="P340" s="77" t="n">
        <f aca="false">MAX(0,AF340-N340)</f>
        <v>1.47598030894585</v>
      </c>
      <c r="Q340" s="51" t="n">
        <f aca="false">IF(E340&gt;=Settings!$B$4,(AF340+Settings!$B$7*Settings!$B$3)/(E340+Settings!$B$7),Settings!$B$3)</f>
        <v>0.0748599558648786</v>
      </c>
      <c r="R340" s="78" t="n">
        <f aca="false">PERCENTRANK($H$2:$H$1780,H340,6)</f>
        <v>0.776715</v>
      </c>
      <c r="S340" s="78" t="n">
        <f aca="false">PERCENTRANK($Q$2:$Q$1780,Q340,6)</f>
        <v>0.0646794</v>
      </c>
      <c r="T340" s="78" t="n">
        <f aca="false">PERCENTRANK($F$2:$F$1780,F340,6)</f>
        <v>0.799775</v>
      </c>
      <c r="U340" s="79" t="n">
        <f aca="false">IF(F340&gt;0,ROUND((Settings!$B$8*T340+Settings!$B$9*R340+Settings!$B$10*S340)/SUM(Settings!$B$8:$B$10),10),0)</f>
        <v>0.5470564667</v>
      </c>
      <c r="V340" s="71" t="n">
        <f aca="false">IF(U340&gt;0,RANK(U340,$U$2:$U$1780)+COUNTIF($U$2:U340,U340)-1,"")</f>
        <v>339</v>
      </c>
      <c r="W340" s="71" t="str">
        <f aca="false">IF(V340="","",IF(V340&lt;=Settings!$B$11,"1 - Fix first",IF(V340&lt;=Settings!$B$12,"2 - Review","3 - Monitor")))</f>
        <v>3 - Monitor</v>
      </c>
      <c r="X340" s="71" t="str">
        <f aca="false">IF(AND(E340&gt;=Settings!$B$4,AF340&gt;=Settings!$B$5,O340&gt;=Settings!$B$6),"HIGH RATE","")</f>
        <v/>
      </c>
      <c r="Y340" s="71" t="n">
        <f aca="false">IF(F340&gt;0,RANK(F340,$F$2:$F$1780)+COUNTIF($F$2:F340,F340)-1,"")</f>
        <v>343</v>
      </c>
      <c r="Z340" s="71" t="n">
        <f aca="false">IF(H340&gt;0,RANK(H340,$H$2:$H$1780)+COUNTIF($H$2:H340,H340)-1,"")</f>
        <v>398</v>
      </c>
      <c r="AA340" s="71" t="str">
        <f aca="false">IF(AC340="","",RANK(AC340,$AC$2:$AC$1780)+COUNTIF($AC$2:AC340,AC340)-1)</f>
        <v/>
      </c>
      <c r="AB340" s="71" t="str">
        <f aca="false">IF(AD340="","",RANK(AD340,$AD$2:$AD$1780)+COUNTIF($AD$2:AD340,AD340)-1)</f>
        <v/>
      </c>
      <c r="AC340" s="71" t="str">
        <f aca="false">IF(AND(AF340&gt;0,E340&gt;=Settings!$B$4),ROUND(J340,10),"")</f>
        <v/>
      </c>
      <c r="AD340" s="71" t="str">
        <f aca="false">IF(X340="HIGH RATE",ROUND(O340,10),"")</f>
        <v/>
      </c>
      <c r="AE340" s="71" t="s">
        <v>63</v>
      </c>
      <c r="AF340" s="73" t="n">
        <f aca="false">SUMIFS(Detail!$L$2:$L$9168,Detail!$C$2:$C$9168,$A340)</f>
        <v>2</v>
      </c>
      <c r="AG340" s="74" t="n">
        <f aca="false">SUMIFS(Detail!$N$2:$N$9168,Detail!$C$2:$C$9168,$A340)</f>
        <v>118.1</v>
      </c>
    </row>
    <row r="341" customFormat="false" ht="15" hidden="false" customHeight="false" outlineLevel="0" collapsed="false">
      <c r="A341" s="71" t="s">
        <v>1439</v>
      </c>
      <c r="B341" s="71" t="s">
        <v>2773</v>
      </c>
      <c r="C341" s="71" t="s">
        <v>232</v>
      </c>
      <c r="D341" s="71" t="str">
        <f aca="false">IFERROR(INDEX('Brand Map'!$B$4:$B$125,MATCH(C341,'Brand Map'!$A$4:$A$125,0)),"Other")</f>
        <v>GF</v>
      </c>
      <c r="E341" s="73" t="n">
        <f aca="false">SUMIFS(Detail!$K$2:$K$9168,Detail!$C$2:$C$9168,$A341)</f>
        <v>10</v>
      </c>
      <c r="F341" s="73" t="n">
        <f aca="false">SUMIFS(Detail!$E$2:$E$9168,Detail!$C$2:$C$9168,$A341)</f>
        <v>2</v>
      </c>
      <c r="G341" s="74" t="n">
        <f aca="false">SUMIFS(Detail!$M$2:$M$9168,Detail!$C$2:$C$9168,$A341)</f>
        <v>667.69</v>
      </c>
      <c r="H341" s="74" t="n">
        <f aca="false">SUMIFS(Detail!$D$2:$D$9168,Detail!$C$2:$C$9168,$A341)</f>
        <v>117.64</v>
      </c>
      <c r="I341" s="74" t="n">
        <v>3350.68</v>
      </c>
      <c r="J341" s="51" t="n">
        <f aca="false">IF(E341&gt;0,AF341/E341,0)</f>
        <v>0.1</v>
      </c>
      <c r="K341" s="51" t="n">
        <f aca="false">IF(G341&gt;0,AG341/G341,0)</f>
        <v>0.0952388084290614</v>
      </c>
      <c r="L341" s="75" t="n">
        <f aca="false">H341/Settings!$B$16</f>
        <v>0.000235106651163964</v>
      </c>
      <c r="M341" s="76" t="n">
        <f aca="false">H341/Settings!$B$20</f>
        <v>9.13265059724222E-006</v>
      </c>
      <c r="N341" s="77" t="n">
        <f aca="false">E341*Settings!$B$3</f>
        <v>0.748599558648786</v>
      </c>
      <c r="O341" s="77" t="n">
        <f aca="false">IF(E341&gt;0,(AF341-N341)/SQRT(E341*Settings!$B$3*(1-Settings!$B$3)),0)</f>
        <v>0.302090809293569</v>
      </c>
      <c r="P341" s="77" t="n">
        <f aca="false">MAX(0,AF341-N341)</f>
        <v>0.251400441351214</v>
      </c>
      <c r="Q341" s="51" t="n">
        <f aca="false">IF(E341&gt;=Settings!$B$4,(AF341+Settings!$B$7*Settings!$B$3)/(E341+Settings!$B$7),Settings!$B$3)</f>
        <v>0.0748599558648786</v>
      </c>
      <c r="R341" s="78" t="n">
        <f aca="false">PERCENTRANK($H$2:$H$1780,H341,6)</f>
        <v>0.776153</v>
      </c>
      <c r="S341" s="78" t="n">
        <f aca="false">PERCENTRANK($Q$2:$Q$1780,Q341,6)</f>
        <v>0.0646794</v>
      </c>
      <c r="T341" s="78" t="n">
        <f aca="false">PERCENTRANK($F$2:$F$1780,F341,6)</f>
        <v>0.799775</v>
      </c>
      <c r="U341" s="79" t="n">
        <f aca="false">IF(F341&gt;0,ROUND((Settings!$B$8*T341+Settings!$B$9*R341+Settings!$B$10*S341)/SUM(Settings!$B$8:$B$10),10),0)</f>
        <v>0.5468691333</v>
      </c>
      <c r="V341" s="71" t="n">
        <f aca="false">IF(U341&gt;0,RANK(U341,$U$2:$U$1780)+COUNTIF($U$2:U341,U341)-1,"")</f>
        <v>341</v>
      </c>
      <c r="W341" s="71" t="str">
        <f aca="false">IF(V341="","",IF(V341&lt;=Settings!$B$11,"1 - Fix first",IF(V341&lt;=Settings!$B$12,"2 - Review","3 - Monitor")))</f>
        <v>3 - Monitor</v>
      </c>
      <c r="X341" s="71" t="str">
        <f aca="false">IF(AND(E341&gt;=Settings!$B$4,AF341&gt;=Settings!$B$5,O341&gt;=Settings!$B$6),"HIGH RATE","")</f>
        <v/>
      </c>
      <c r="Y341" s="71" t="n">
        <f aca="false">IF(F341&gt;0,RANK(F341,$F$2:$F$1780)+COUNTIF($F$2:F341,F341)-1,"")</f>
        <v>344</v>
      </c>
      <c r="Z341" s="71" t="n">
        <f aca="false">IF(H341&gt;0,RANK(H341,$H$2:$H$1780)+COUNTIF($H$2:H341,H341)-1,"")</f>
        <v>399</v>
      </c>
      <c r="AA341" s="71" t="str">
        <f aca="false">IF(AC341="","",RANK(AC341,$AC$2:$AC$1780)+COUNTIF($AC$2:AC341,AC341)-1)</f>
        <v/>
      </c>
      <c r="AB341" s="71" t="str">
        <f aca="false">IF(AD341="","",RANK(AD341,$AD$2:$AD$1780)+COUNTIF($AD$2:AD341,AD341)-1)</f>
        <v/>
      </c>
      <c r="AC341" s="71" t="str">
        <f aca="false">IF(AND(AF341&gt;0,E341&gt;=Settings!$B$4),ROUND(J341,10),"")</f>
        <v/>
      </c>
      <c r="AD341" s="71" t="str">
        <f aca="false">IF(X341="HIGH RATE",ROUND(O341,10),"")</f>
        <v/>
      </c>
      <c r="AE341" s="71" t="s">
        <v>59</v>
      </c>
      <c r="AF341" s="73" t="n">
        <f aca="false">SUMIFS(Detail!$L$2:$L$9168,Detail!$C$2:$C$9168,$A341)</f>
        <v>1</v>
      </c>
      <c r="AG341" s="74" t="n">
        <f aca="false">SUMIFS(Detail!$N$2:$N$9168,Detail!$C$2:$C$9168,$A341)</f>
        <v>63.59</v>
      </c>
    </row>
    <row r="342" customFormat="false" ht="15" hidden="false" customHeight="false" outlineLevel="0" collapsed="false">
      <c r="A342" s="71" t="s">
        <v>1111</v>
      </c>
      <c r="B342" s="71" t="s">
        <v>2774</v>
      </c>
      <c r="C342" s="71" t="s">
        <v>213</v>
      </c>
      <c r="D342" s="71" t="str">
        <f aca="false">IFERROR(INDEX('Brand Map'!$B$4:$B$125,MATCH(C342,'Brand Map'!$A$4:$A$125,0)),"Other")</f>
        <v>AU</v>
      </c>
      <c r="E342" s="73" t="n">
        <f aca="false">SUMIFS(Detail!$K$2:$K$9168,Detail!$C$2:$C$9168,$A342)</f>
        <v>48</v>
      </c>
      <c r="F342" s="73" t="n">
        <f aca="false">SUMIFS(Detail!$E$2:$E$9168,Detail!$C$2:$C$9168,$A342)</f>
        <v>3</v>
      </c>
      <c r="G342" s="74" t="n">
        <f aca="false">SUMIFS(Detail!$M$2:$M$9168,Detail!$C$2:$C$9168,$A342)</f>
        <v>1524.96</v>
      </c>
      <c r="H342" s="74" t="n">
        <f aca="false">SUMIFS(Detail!$D$2:$D$9168,Detail!$C$2:$C$9168,$A342)</f>
        <v>95.31</v>
      </c>
      <c r="I342" s="74" t="n">
        <v>8379.45</v>
      </c>
      <c r="J342" s="51" t="n">
        <f aca="false">IF(E342&gt;0,AF342/E342,0)</f>
        <v>0.0625</v>
      </c>
      <c r="K342" s="51" t="n">
        <f aca="false">IF(G342&gt;0,AG342/G342,0)</f>
        <v>0.0625</v>
      </c>
      <c r="L342" s="75" t="n">
        <f aca="false">H342/Settings!$B$16</f>
        <v>0.000190479555614055</v>
      </c>
      <c r="M342" s="76" t="n">
        <f aca="false">H342/Settings!$B$20</f>
        <v>7.39912383902716E-006</v>
      </c>
      <c r="N342" s="77" t="n">
        <f aca="false">E342*Settings!$B$3</f>
        <v>3.59327788151417</v>
      </c>
      <c r="O342" s="77" t="n">
        <f aca="false">IF(E342&gt;0,(AF342-N342)/SQRT(E342*Settings!$B$3*(1-Settings!$B$3)),0)</f>
        <v>-0.32539360655776</v>
      </c>
      <c r="P342" s="77" t="n">
        <f aca="false">MAX(0,AF342-N342)</f>
        <v>0</v>
      </c>
      <c r="Q342" s="51" t="n">
        <f aca="false">IF(E342&gt;=Settings!$B$4,(AF342+Settings!$B$7*Settings!$B$3)/(E342+Settings!$B$7),Settings!$B$3)</f>
        <v>0.0672538291787995</v>
      </c>
      <c r="R342" s="78" t="n">
        <f aca="false">PERCENTRANK($H$2:$H$1780,H342,6)</f>
        <v>0.753656</v>
      </c>
      <c r="S342" s="78" t="n">
        <f aca="false">PERCENTRANK($Q$2:$Q$1780,Q342,6)</f>
        <v>0.0444319</v>
      </c>
      <c r="T342" s="78" t="n">
        <f aca="false">PERCENTRANK($F$2:$F$1780,F342,6)</f>
        <v>0.84252</v>
      </c>
      <c r="U342" s="79" t="n">
        <f aca="false">IF(F342&gt;0,ROUND((Settings!$B$8*T342+Settings!$B$9*R342+Settings!$B$10*S342)/SUM(Settings!$B$8:$B$10),10),0)</f>
        <v>0.5468693</v>
      </c>
      <c r="V342" s="71" t="n">
        <f aca="false">IF(U342&gt;0,RANK(U342,$U$2:$U$1780)+COUNTIF($U$2:U342,U342)-1,"")</f>
        <v>340</v>
      </c>
      <c r="W342" s="71" t="str">
        <f aca="false">IF(V342="","",IF(V342&lt;=Settings!$B$11,"1 - Fix first",IF(V342&lt;=Settings!$B$12,"2 - Review","3 - Monitor")))</f>
        <v>3 - Monitor</v>
      </c>
      <c r="X342" s="71" t="str">
        <f aca="false">IF(AND(E342&gt;=Settings!$B$4,AF342&gt;=Settings!$B$5,O342&gt;=Settings!$B$6),"HIGH RATE","")</f>
        <v/>
      </c>
      <c r="Y342" s="71" t="n">
        <f aca="false">IF(F342&gt;0,RANK(F342,$F$2:$F$1780)+COUNTIF($F$2:F342,F342)-1,"")</f>
        <v>280</v>
      </c>
      <c r="Z342" s="71" t="n">
        <f aca="false">IF(H342&gt;0,RANK(H342,$H$2:$H$1780)+COUNTIF($H$2:H342,H342)-1,"")</f>
        <v>439</v>
      </c>
      <c r="AA342" s="71" t="n">
        <f aca="false">IF(AC342="","",RANK(AC342,$AC$2:$AC$1780)+COUNTIF($AC$2:AC342,AC342)-1)</f>
        <v>158</v>
      </c>
      <c r="AB342" s="71" t="str">
        <f aca="false">IF(AD342="","",RANK(AD342,$AD$2:$AD$1780)+COUNTIF($AD$2:AD342,AD342)-1)</f>
        <v/>
      </c>
      <c r="AC342" s="71" t="n">
        <f aca="false">IF(AND(AF342&gt;0,E342&gt;=Settings!$B$4),ROUND(J342,10),"")</f>
        <v>0.0625</v>
      </c>
      <c r="AD342" s="71" t="str">
        <f aca="false">IF(X342="HIGH RATE",ROUND(O342,10),"")</f>
        <v/>
      </c>
      <c r="AE342" s="71" t="s">
        <v>59</v>
      </c>
      <c r="AF342" s="73" t="n">
        <f aca="false">SUMIFS(Detail!$L$2:$L$9168,Detail!$C$2:$C$9168,$A342)</f>
        <v>3</v>
      </c>
      <c r="AG342" s="74" t="n">
        <f aca="false">SUMIFS(Detail!$N$2:$N$9168,Detail!$C$2:$C$9168,$A342)</f>
        <v>95.31</v>
      </c>
    </row>
    <row r="343" customFormat="false" ht="15" hidden="false" customHeight="false" outlineLevel="0" collapsed="false">
      <c r="A343" s="71" t="s">
        <v>1201</v>
      </c>
      <c r="B343" s="71" t="s">
        <v>2775</v>
      </c>
      <c r="C343" s="71" t="s">
        <v>246</v>
      </c>
      <c r="D343" s="71" t="str">
        <f aca="false">IFERROR(INDEX('Brand Map'!$B$4:$B$125,MATCH(C343,'Brand Map'!$A$4:$A$125,0)),"Other")</f>
        <v>FYF</v>
      </c>
      <c r="E343" s="73" t="n">
        <f aca="false">SUMIFS(Detail!$K$2:$K$9168,Detail!$C$2:$C$9168,$A343)</f>
        <v>0</v>
      </c>
      <c r="F343" s="73" t="n">
        <f aca="false">SUMIFS(Detail!$E$2:$E$9168,Detail!$C$2:$C$9168,$A343)</f>
        <v>2</v>
      </c>
      <c r="G343" s="74" t="n">
        <f aca="false">SUMIFS(Detail!$M$2:$M$9168,Detail!$C$2:$C$9168,$A343)</f>
        <v>0</v>
      </c>
      <c r="H343" s="74" t="n">
        <f aca="false">SUMIFS(Detail!$D$2:$D$9168,Detail!$C$2:$C$9168,$A343)</f>
        <v>109.9</v>
      </c>
      <c r="I343" s="74" t="n">
        <v>329.7</v>
      </c>
      <c r="J343" s="51" t="n">
        <f aca="false">IF(E343&gt;0,AF343/E343,0)</f>
        <v>0</v>
      </c>
      <c r="K343" s="51" t="n">
        <f aca="false">IF(G343&gt;0,AG343/G343,0)</f>
        <v>0</v>
      </c>
      <c r="L343" s="75" t="n">
        <f aca="false">H343/Settings!$B$16</f>
        <v>0.000219638056468205</v>
      </c>
      <c r="M343" s="76" t="n">
        <f aca="false">H343/Settings!$B$20</f>
        <v>8.53177746206154E-006</v>
      </c>
      <c r="N343" s="77" t="n">
        <f aca="false">E343*Settings!$B$3</f>
        <v>0</v>
      </c>
      <c r="O343" s="77" t="n">
        <f aca="false">IF(E343&gt;0,(AF343-N343)/SQRT(E343*Settings!$B$3*(1-Settings!$B$3)),0)</f>
        <v>0</v>
      </c>
      <c r="P343" s="77" t="n">
        <f aca="false">MAX(0,AF343-N343)</f>
        <v>0</v>
      </c>
      <c r="Q343" s="51" t="n">
        <f aca="false">IF(E343&gt;=Settings!$B$4,(AF343+Settings!$B$7*Settings!$B$3)/(E343+Settings!$B$7),Settings!$B$3)</f>
        <v>0.0748599558648786</v>
      </c>
      <c r="R343" s="78" t="n">
        <f aca="false">PERCENTRANK($H$2:$H$1780,H343,6)</f>
        <v>0.766029</v>
      </c>
      <c r="S343" s="78" t="n">
        <f aca="false">PERCENTRANK($Q$2:$Q$1780,Q343,6)</f>
        <v>0.0646794</v>
      </c>
      <c r="T343" s="78" t="n">
        <f aca="false">PERCENTRANK($F$2:$F$1780,F343,6)</f>
        <v>0.799775</v>
      </c>
      <c r="U343" s="79" t="n">
        <f aca="false">IF(F343&gt;0,ROUND((Settings!$B$8*T343+Settings!$B$9*R343+Settings!$B$10*S343)/SUM(Settings!$B$8:$B$10),10),0)</f>
        <v>0.5434944667</v>
      </c>
      <c r="V343" s="71" t="n">
        <f aca="false">IF(U343&gt;0,RANK(U343,$U$2:$U$1780)+COUNTIF($U$2:U343,U343)-1,"")</f>
        <v>342</v>
      </c>
      <c r="W343" s="71" t="str">
        <f aca="false">IF(V343="","",IF(V343&lt;=Settings!$B$11,"1 - Fix first",IF(V343&lt;=Settings!$B$12,"2 - Review","3 - Monitor")))</f>
        <v>3 - Monitor</v>
      </c>
      <c r="X343" s="71" t="str">
        <f aca="false">IF(AND(E343&gt;=Settings!$B$4,AF343&gt;=Settings!$B$5,O343&gt;=Settings!$B$6),"HIGH RATE","")</f>
        <v/>
      </c>
      <c r="Y343" s="71" t="n">
        <f aca="false">IF(F343&gt;0,RANK(F343,$F$2:$F$1780)+COUNTIF($F$2:F343,F343)-1,"")</f>
        <v>345</v>
      </c>
      <c r="Z343" s="71" t="n">
        <f aca="false">IF(H343&gt;0,RANK(H343,$H$2:$H$1780)+COUNTIF($H$2:H343,H343)-1,"")</f>
        <v>417</v>
      </c>
      <c r="AA343" s="71" t="str">
        <f aca="false">IF(AC343="","",RANK(AC343,$AC$2:$AC$1780)+COUNTIF($AC$2:AC343,AC343)-1)</f>
        <v/>
      </c>
      <c r="AB343" s="71" t="str">
        <f aca="false">IF(AD343="","",RANK(AD343,$AD$2:$AD$1780)+COUNTIF($AD$2:AD343,AD343)-1)</f>
        <v/>
      </c>
      <c r="AC343" s="71" t="str">
        <f aca="false">IF(AND(AF343&gt;0,E343&gt;=Settings!$B$4),ROUND(J343,10),"")</f>
        <v/>
      </c>
      <c r="AD343" s="71" t="str">
        <f aca="false">IF(X343="HIGH RATE",ROUND(O343,10),"")</f>
        <v/>
      </c>
      <c r="AE343" s="71" t="s">
        <v>60</v>
      </c>
      <c r="AF343" s="73" t="n">
        <f aca="false">SUMIFS(Detail!$L$2:$L$9168,Detail!$C$2:$C$9168,$A343)</f>
        <v>0</v>
      </c>
      <c r="AG343" s="74" t="n">
        <f aca="false">SUMIFS(Detail!$N$2:$N$9168,Detail!$C$2:$C$9168,$A343)</f>
        <v>0</v>
      </c>
    </row>
    <row r="344" customFormat="false" ht="15" hidden="false" customHeight="false" outlineLevel="0" collapsed="false">
      <c r="A344" s="71" t="s">
        <v>1236</v>
      </c>
      <c r="B344" s="71" t="s">
        <v>2776</v>
      </c>
      <c r="C344" s="71" t="s">
        <v>325</v>
      </c>
      <c r="D344" s="71" t="str">
        <f aca="false">IFERROR(INDEX('Brand Map'!$B$4:$B$125,MATCH(C344,'Brand Map'!$A$4:$A$125,0)),"Other")</f>
        <v>GBGC</v>
      </c>
      <c r="E344" s="73" t="n">
        <f aca="false">SUMIFS(Detail!$K$2:$K$9168,Detail!$C$2:$C$9168,$A344)</f>
        <v>30</v>
      </c>
      <c r="F344" s="73" t="n">
        <f aca="false">SUMIFS(Detail!$E$2:$E$9168,Detail!$C$2:$C$9168,$A344)</f>
        <v>2</v>
      </c>
      <c r="G344" s="74" t="n">
        <f aca="false">SUMIFS(Detail!$M$2:$M$9168,Detail!$C$2:$C$9168,$A344)</f>
        <v>2049.49</v>
      </c>
      <c r="H344" s="74" t="n">
        <f aca="false">SUMIFS(Detail!$D$2:$D$9168,Detail!$C$2:$C$9168,$A344)</f>
        <v>155.54</v>
      </c>
      <c r="I344" s="74" t="n">
        <v>6217.35</v>
      </c>
      <c r="J344" s="51" t="n">
        <f aca="false">IF(E344&gt;0,AF344/E344,0)</f>
        <v>0.0333333333333333</v>
      </c>
      <c r="K344" s="51" t="n">
        <f aca="false">IF(G344&gt;0,AG344/G344,0)</f>
        <v>0.0310272311648264</v>
      </c>
      <c r="L344" s="75" t="n">
        <f aca="false">H344/Settings!$B$16</f>
        <v>0.000310850803485574</v>
      </c>
      <c r="M344" s="76" t="n">
        <f aca="false">H344/Settings!$B$20</f>
        <v>1.20749105227393E-005</v>
      </c>
      <c r="N344" s="77" t="n">
        <f aca="false">E344*Settings!$B$3</f>
        <v>2.24579867594636</v>
      </c>
      <c r="O344" s="77" t="n">
        <f aca="false">IF(E344&gt;0,(AF344-N344)/SQRT(E344*Settings!$B$3*(1-Settings!$B$3)),0)</f>
        <v>-0.864288460276592</v>
      </c>
      <c r="P344" s="77" t="n">
        <f aca="false">MAX(0,AF344-N344)</f>
        <v>0</v>
      </c>
      <c r="Q344" s="51" t="n">
        <f aca="false">IF(E344&gt;=Settings!$B$4,(AF344+Settings!$B$7*Settings!$B$3)/(E344+Settings!$B$7),Settings!$B$3)</f>
        <v>0.054096644599106</v>
      </c>
      <c r="R344" s="78" t="n">
        <f aca="false">PERCENTRANK($H$2:$H$1780,H344,6)</f>
        <v>0.807087</v>
      </c>
      <c r="S344" s="78" t="n">
        <f aca="false">PERCENTRANK($Q$2:$Q$1780,Q344,6)</f>
        <v>0.0224972</v>
      </c>
      <c r="T344" s="78" t="n">
        <f aca="false">PERCENTRANK($F$2:$F$1780,F344,6)</f>
        <v>0.799775</v>
      </c>
      <c r="U344" s="79" t="n">
        <f aca="false">IF(F344&gt;0,ROUND((Settings!$B$8*T344+Settings!$B$9*R344+Settings!$B$10*S344)/SUM(Settings!$B$8:$B$10),10),0)</f>
        <v>0.5431197333</v>
      </c>
      <c r="V344" s="71" t="n">
        <f aca="false">IF(U344&gt;0,RANK(U344,$U$2:$U$1780)+COUNTIF($U$2:U344,U344)-1,"")</f>
        <v>343</v>
      </c>
      <c r="W344" s="71" t="str">
        <f aca="false">IF(V344="","",IF(V344&lt;=Settings!$B$11,"1 - Fix first",IF(V344&lt;=Settings!$B$12,"2 - Review","3 - Monitor")))</f>
        <v>3 - Monitor</v>
      </c>
      <c r="X344" s="71" t="str">
        <f aca="false">IF(AND(E344&gt;=Settings!$B$4,AF344&gt;=Settings!$B$5,O344&gt;=Settings!$B$6),"HIGH RATE","")</f>
        <v/>
      </c>
      <c r="Y344" s="71" t="n">
        <f aca="false">IF(F344&gt;0,RANK(F344,$F$2:$F$1780)+COUNTIF($F$2:F344,F344)-1,"")</f>
        <v>346</v>
      </c>
      <c r="Z344" s="71" t="n">
        <f aca="false">IF(H344&gt;0,RANK(H344,$H$2:$H$1780)+COUNTIF($H$2:H344,H344)-1,"")</f>
        <v>344</v>
      </c>
      <c r="AA344" s="71" t="n">
        <f aca="false">IF(AC344="","",RANK(AC344,$AC$2:$AC$1780)+COUNTIF($AC$2:AC344,AC344)-1)</f>
        <v>204</v>
      </c>
      <c r="AB344" s="71" t="str">
        <f aca="false">IF(AD344="","",RANK(AD344,$AD$2:$AD$1780)+COUNTIF($AD$2:AD344,AD344)-1)</f>
        <v/>
      </c>
      <c r="AC344" s="71" t="n">
        <f aca="false">IF(AND(AF344&gt;0,E344&gt;=Settings!$B$4),ROUND(J344,10),"")</f>
        <v>0.0333333333</v>
      </c>
      <c r="AD344" s="71" t="str">
        <f aca="false">IF(X344="HIGH RATE",ROUND(O344,10),"")</f>
        <v/>
      </c>
      <c r="AE344" s="71" t="s">
        <v>61</v>
      </c>
      <c r="AF344" s="73" t="n">
        <f aca="false">SUMIFS(Detail!$L$2:$L$9168,Detail!$C$2:$C$9168,$A344)</f>
        <v>1</v>
      </c>
      <c r="AG344" s="74" t="n">
        <f aca="false">SUMIFS(Detail!$N$2:$N$9168,Detail!$C$2:$C$9168,$A344)</f>
        <v>63.59</v>
      </c>
    </row>
    <row r="345" customFormat="false" ht="15" hidden="false" customHeight="false" outlineLevel="0" collapsed="false">
      <c r="A345" s="71" t="s">
        <v>1806</v>
      </c>
      <c r="B345" s="71" t="s">
        <v>565</v>
      </c>
      <c r="C345" s="71" t="s">
        <v>225</v>
      </c>
      <c r="D345" s="71" t="str">
        <f aca="false">IFERROR(INDEX('Brand Map'!$B$4:$B$125,MATCH(C345,'Brand Map'!$A$4:$A$125,0)),"Other")</f>
        <v>AUSGF</v>
      </c>
      <c r="E345" s="73" t="n">
        <f aca="false">SUMIFS(Detail!$K$2:$K$9168,Detail!$C$2:$C$9168,$A345)</f>
        <v>0</v>
      </c>
      <c r="F345" s="73" t="n">
        <f aca="false">SUMIFS(Detail!$E$2:$E$9168,Detail!$C$2:$C$9168,$A345)</f>
        <v>2</v>
      </c>
      <c r="G345" s="74" t="n">
        <f aca="false">SUMIFS(Detail!$M$2:$M$9168,Detail!$C$2:$C$9168,$A345)</f>
        <v>0</v>
      </c>
      <c r="H345" s="74" t="n">
        <f aca="false">SUMIFS(Detail!$D$2:$D$9168,Detail!$C$2:$C$9168,$A345)</f>
        <v>105.9</v>
      </c>
      <c r="I345" s="74" t="n">
        <v>6989.4</v>
      </c>
      <c r="J345" s="51" t="n">
        <f aca="false">IF(E345&gt;0,AF345/E345,0)</f>
        <v>0</v>
      </c>
      <c r="K345" s="51" t="n">
        <f aca="false">IF(G345&gt;0,AG345/G345,0)</f>
        <v>0</v>
      </c>
      <c r="L345" s="75" t="n">
        <f aca="false">H345/Settings!$B$16</f>
        <v>0.000211643950682283</v>
      </c>
      <c r="M345" s="76" t="n">
        <f aca="false">H345/Settings!$B$20</f>
        <v>8.22124871003018E-006</v>
      </c>
      <c r="N345" s="77" t="n">
        <f aca="false">E345*Settings!$B$3</f>
        <v>0</v>
      </c>
      <c r="O345" s="77" t="n">
        <f aca="false">IF(E345&gt;0,(AF345-N345)/SQRT(E345*Settings!$B$3*(1-Settings!$B$3)),0)</f>
        <v>0</v>
      </c>
      <c r="P345" s="77" t="n">
        <f aca="false">MAX(0,AF345-N345)</f>
        <v>0</v>
      </c>
      <c r="Q345" s="51" t="n">
        <f aca="false">IF(E345&gt;=Settings!$B$4,(AF345+Settings!$B$7*Settings!$B$3)/(E345+Settings!$B$7),Settings!$B$3)</f>
        <v>0.0748599558648786</v>
      </c>
      <c r="R345" s="78" t="n">
        <f aca="false">PERCENTRANK($H$2:$H$1780,H345,6)</f>
        <v>0.762655</v>
      </c>
      <c r="S345" s="78" t="n">
        <f aca="false">PERCENTRANK($Q$2:$Q$1780,Q345,6)</f>
        <v>0.0646794</v>
      </c>
      <c r="T345" s="78" t="n">
        <f aca="false">PERCENTRANK($F$2:$F$1780,F345,6)</f>
        <v>0.799775</v>
      </c>
      <c r="U345" s="79" t="n">
        <f aca="false">IF(F345&gt;0,ROUND((Settings!$B$8*T345+Settings!$B$9*R345+Settings!$B$10*S345)/SUM(Settings!$B$8:$B$10),10),0)</f>
        <v>0.5423698</v>
      </c>
      <c r="V345" s="71" t="n">
        <f aca="false">IF(U345&gt;0,RANK(U345,$U$2:$U$1780)+COUNTIF($U$2:U345,U345)-1,"")</f>
        <v>344</v>
      </c>
      <c r="W345" s="71" t="str">
        <f aca="false">IF(V345="","",IF(V345&lt;=Settings!$B$11,"1 - Fix first",IF(V345&lt;=Settings!$B$12,"2 - Review","3 - Monitor")))</f>
        <v>3 - Monitor</v>
      </c>
      <c r="X345" s="71" t="str">
        <f aca="false">IF(AND(E345&gt;=Settings!$B$4,AF345&gt;=Settings!$B$5,O345&gt;=Settings!$B$6),"HIGH RATE","")</f>
        <v/>
      </c>
      <c r="Y345" s="71" t="n">
        <f aca="false">IF(F345&gt;0,RANK(F345,$F$2:$F$1780)+COUNTIF($F$2:F345,F345)-1,"")</f>
        <v>347</v>
      </c>
      <c r="Z345" s="71" t="n">
        <f aca="false">IF(H345&gt;0,RANK(H345,$H$2:$H$1780)+COUNTIF($H$2:H345,H345)-1,"")</f>
        <v>423</v>
      </c>
      <c r="AA345" s="71" t="str">
        <f aca="false">IF(AC345="","",RANK(AC345,$AC$2:$AC$1780)+COUNTIF($AC$2:AC345,AC345)-1)</f>
        <v/>
      </c>
      <c r="AB345" s="71" t="str">
        <f aca="false">IF(AD345="","",RANK(AD345,$AD$2:$AD$1780)+COUNTIF($AD$2:AD345,AD345)-1)</f>
        <v/>
      </c>
      <c r="AC345" s="71" t="str">
        <f aca="false">IF(AND(AF345&gt;0,E345&gt;=Settings!$B$4),ROUND(J345,10),"")</f>
        <v/>
      </c>
      <c r="AD345" s="71" t="str">
        <f aca="false">IF(X345="HIGH RATE",ROUND(O345,10),"")</f>
        <v/>
      </c>
      <c r="AE345" s="71" t="s">
        <v>60</v>
      </c>
      <c r="AF345" s="73" t="n">
        <f aca="false">SUMIFS(Detail!$L$2:$L$9168,Detail!$C$2:$C$9168,$A345)</f>
        <v>0</v>
      </c>
      <c r="AG345" s="74" t="n">
        <f aca="false">SUMIFS(Detail!$N$2:$N$9168,Detail!$C$2:$C$9168,$A345)</f>
        <v>0</v>
      </c>
    </row>
    <row r="346" customFormat="false" ht="15" hidden="false" customHeight="false" outlineLevel="0" collapsed="false">
      <c r="A346" s="71" t="s">
        <v>177</v>
      </c>
      <c r="B346" s="71" t="s">
        <v>2777</v>
      </c>
      <c r="C346" s="71" t="s">
        <v>213</v>
      </c>
      <c r="D346" s="71" t="str">
        <f aca="false">IFERROR(INDEX('Brand Map'!$B$4:$B$125,MATCH(C346,'Brand Map'!$A$4:$A$125,0)),"Other")</f>
        <v>AU</v>
      </c>
      <c r="E346" s="73" t="n">
        <f aca="false">SUMIFS(Detail!$K$2:$K$9168,Detail!$C$2:$C$9168,$A346)</f>
        <v>6</v>
      </c>
      <c r="F346" s="73" t="n">
        <f aca="false">SUMIFS(Detail!$E$2:$E$9168,Detail!$C$2:$C$9168,$A346)</f>
        <v>1</v>
      </c>
      <c r="G346" s="74" t="n">
        <f aca="false">SUMIFS(Detail!$M$2:$M$9168,Detail!$C$2:$C$9168,$A346)</f>
        <v>2399.7</v>
      </c>
      <c r="H346" s="74" t="n">
        <f aca="false">SUMIFS(Detail!$D$2:$D$9168,Detail!$C$2:$C$9168,$A346)</f>
        <v>339.96</v>
      </c>
      <c r="I346" s="74" t="n">
        <v>4328.55</v>
      </c>
      <c r="J346" s="51" t="n">
        <f aca="false">IF(E346&gt;0,AF346/E346,0)</f>
        <v>0.166666666666667</v>
      </c>
      <c r="K346" s="51" t="n">
        <f aca="false">IF(G346&gt;0,AG346/G346,0)</f>
        <v>0.141667708463558</v>
      </c>
      <c r="L346" s="75" t="n">
        <f aca="false">H346/Settings!$B$16</f>
        <v>0.000679419050745504</v>
      </c>
      <c r="M346" s="76" t="n">
        <f aca="false">H346/Settings!$B$20</f>
        <v>2.6391838635145E-005</v>
      </c>
      <c r="N346" s="77" t="n">
        <f aca="false">E346*Settings!$B$3</f>
        <v>0.449159735189272</v>
      </c>
      <c r="O346" s="77" t="n">
        <f aca="false">IF(E346&gt;0,(AF346-N346)/SQRT(E346*Settings!$B$3*(1-Settings!$B$3)),0)</f>
        <v>0.854518619243943</v>
      </c>
      <c r="P346" s="77" t="n">
        <f aca="false">MAX(0,AF346-N346)</f>
        <v>0.550840264810728</v>
      </c>
      <c r="Q346" s="51" t="n">
        <f aca="false">IF(E346&gt;=Settings!$B$4,(AF346+Settings!$B$7*Settings!$B$3)/(E346+Settings!$B$7),Settings!$B$3)</f>
        <v>0.0748599558648786</v>
      </c>
      <c r="R346" s="78" t="n">
        <f aca="false">PERCENTRANK($H$2:$H$1780,H346,6)</f>
        <v>0.876265</v>
      </c>
      <c r="S346" s="78" t="n">
        <f aca="false">PERCENTRANK($Q$2:$Q$1780,Q346,6)</f>
        <v>0.0646794</v>
      </c>
      <c r="T346" s="78" t="n">
        <f aca="false">PERCENTRANK($F$2:$F$1780,F346,6)</f>
        <v>0.685039</v>
      </c>
      <c r="U346" s="79" t="n">
        <f aca="false">IF(F346&gt;0,ROUND((Settings!$B$8*T346+Settings!$B$9*R346+Settings!$B$10*S346)/SUM(Settings!$B$8:$B$10),10),0)</f>
        <v>0.5419944667</v>
      </c>
      <c r="V346" s="71" t="n">
        <f aca="false">IF(U346&gt;0,RANK(U346,$U$2:$U$1780)+COUNTIF($U$2:U346,U346)-1,"")</f>
        <v>346</v>
      </c>
      <c r="W346" s="71" t="str">
        <f aca="false">IF(V346="","",IF(V346&lt;=Settings!$B$11,"1 - Fix first",IF(V346&lt;=Settings!$B$12,"2 - Review","3 - Monitor")))</f>
        <v>3 - Monitor</v>
      </c>
      <c r="X346" s="71" t="str">
        <f aca="false">IF(AND(E346&gt;=Settings!$B$4,AF346&gt;=Settings!$B$5,O346&gt;=Settings!$B$6),"HIGH RATE","")</f>
        <v/>
      </c>
      <c r="Y346" s="71" t="n">
        <f aca="false">IF(F346&gt;0,RANK(F346,$F$2:$F$1780)+COUNTIF($F$2:F346,F346)-1,"")</f>
        <v>358</v>
      </c>
      <c r="Z346" s="71" t="n">
        <f aca="false">IF(H346&gt;0,RANK(H346,$H$2:$H$1780)+COUNTIF($H$2:H346,H346)-1,"")</f>
        <v>221</v>
      </c>
      <c r="AA346" s="71" t="str">
        <f aca="false">IF(AC346="","",RANK(AC346,$AC$2:$AC$1780)+COUNTIF($AC$2:AC346,AC346)-1)</f>
        <v/>
      </c>
      <c r="AB346" s="71" t="str">
        <f aca="false">IF(AD346="","",RANK(AD346,$AD$2:$AD$1780)+COUNTIF($AD$2:AD346,AD346)-1)</f>
        <v/>
      </c>
      <c r="AC346" s="71" t="str">
        <f aca="false">IF(AND(AF346&gt;0,E346&gt;=Settings!$B$4),ROUND(J346,10),"")</f>
        <v/>
      </c>
      <c r="AD346" s="71" t="str">
        <f aca="false">IF(X346="HIGH RATE",ROUND(O346,10),"")</f>
        <v/>
      </c>
      <c r="AE346" s="71" t="s">
        <v>63</v>
      </c>
      <c r="AF346" s="73" t="n">
        <f aca="false">SUMIFS(Detail!$L$2:$L$9168,Detail!$C$2:$C$9168,$A346)</f>
        <v>1</v>
      </c>
      <c r="AG346" s="74" t="n">
        <f aca="false">SUMIFS(Detail!$N$2:$N$9168,Detail!$C$2:$C$9168,$A346)</f>
        <v>339.96</v>
      </c>
    </row>
    <row r="347" customFormat="false" ht="15" hidden="false" customHeight="false" outlineLevel="0" collapsed="false">
      <c r="A347" s="71" t="s">
        <v>1041</v>
      </c>
      <c r="B347" s="71" t="s">
        <v>2778</v>
      </c>
      <c r="C347" s="71" t="s">
        <v>235</v>
      </c>
      <c r="D347" s="71" t="str">
        <f aca="false">IFERROR(INDEX('Brand Map'!$B$4:$B$125,MATCH(C347,'Brand Map'!$A$4:$A$125,0)),"Other")</f>
        <v>AURP</v>
      </c>
      <c r="E347" s="73" t="n">
        <f aca="false">SUMIFS(Detail!$K$2:$K$9168,Detail!$C$2:$C$9168,$A347)</f>
        <v>71</v>
      </c>
      <c r="F347" s="73" t="n">
        <f aca="false">SUMIFS(Detail!$E$2:$E$9168,Detail!$C$2:$C$9168,$A347)</f>
        <v>4</v>
      </c>
      <c r="G347" s="74" t="n">
        <f aca="false">SUMIFS(Detail!$M$2:$M$9168,Detail!$C$2:$C$9168,$A347)</f>
        <v>1225.47</v>
      </c>
      <c r="H347" s="74" t="n">
        <f aca="false">SUMIFS(Detail!$D$2:$D$9168,Detail!$C$2:$C$9168,$A347)</f>
        <v>63.86</v>
      </c>
      <c r="I347" s="74" t="n">
        <v>1725.65</v>
      </c>
      <c r="J347" s="51" t="n">
        <f aca="false">IF(E347&gt;0,AF347/E347,0)</f>
        <v>0.0563380281690141</v>
      </c>
      <c r="K347" s="51" t="n">
        <f aca="false">IF(G347&gt;0,AG347/G347,0)</f>
        <v>0.0521106187829975</v>
      </c>
      <c r="L347" s="75" t="n">
        <f aca="false">H347/Settings!$B$16</f>
        <v>0.000127625898872244</v>
      </c>
      <c r="M347" s="76" t="n">
        <f aca="false">H347/Settings!$B$20</f>
        <v>4.95759152618062E-006</v>
      </c>
      <c r="N347" s="77" t="n">
        <f aca="false">E347*Settings!$B$3</f>
        <v>5.31505686640638</v>
      </c>
      <c r="O347" s="77" t="n">
        <f aca="false">IF(E347&gt;0,(AF347-N347)/SQRT(E347*Settings!$B$3*(1-Settings!$B$3)),0)</f>
        <v>-0.593043889876485</v>
      </c>
      <c r="P347" s="77" t="n">
        <f aca="false">MAX(0,AF347-N347)</f>
        <v>0</v>
      </c>
      <c r="Q347" s="51" t="n">
        <f aca="false">IF(E347&gt;=Settings!$B$4,(AF347+Settings!$B$7*Settings!$B$3)/(E347+Settings!$B$7),Settings!$B$3)</f>
        <v>0.0618395908509541</v>
      </c>
      <c r="R347" s="78" t="n">
        <f aca="false">PERCENTRANK($H$2:$H$1780,H347,6)</f>
        <v>0.717098</v>
      </c>
      <c r="S347" s="78" t="n">
        <f aca="false">PERCENTRANK($Q$2:$Q$1780,Q347,6)</f>
        <v>0.0371204</v>
      </c>
      <c r="T347" s="78" t="n">
        <f aca="false">PERCENTRANK($F$2:$F$1780,F347,6)</f>
        <v>0.871766</v>
      </c>
      <c r="U347" s="79" t="n">
        <f aca="false">IF(F347&gt;0,ROUND((Settings!$B$8*T347+Settings!$B$9*R347+Settings!$B$10*S347)/SUM(Settings!$B$8:$B$10),10),0)</f>
        <v>0.5419948</v>
      </c>
      <c r="V347" s="71" t="n">
        <f aca="false">IF(U347&gt;0,RANK(U347,$U$2:$U$1780)+COUNTIF($U$2:U347,U347)-1,"")</f>
        <v>345</v>
      </c>
      <c r="W347" s="71" t="str">
        <f aca="false">IF(V347="","",IF(V347&lt;=Settings!$B$11,"1 - Fix first",IF(V347&lt;=Settings!$B$12,"2 - Review","3 - Monitor")))</f>
        <v>3 - Monitor</v>
      </c>
      <c r="X347" s="71" t="str">
        <f aca="false">IF(AND(E347&gt;=Settings!$B$4,AF347&gt;=Settings!$B$5,O347&gt;=Settings!$B$6),"HIGH RATE","")</f>
        <v/>
      </c>
      <c r="Y347" s="71" t="n">
        <f aca="false">IF(F347&gt;0,RANK(F347,$F$2:$F$1780)+COUNTIF($F$2:F347,F347)-1,"")</f>
        <v>228</v>
      </c>
      <c r="Z347" s="71" t="n">
        <f aca="false">IF(H347&gt;0,RANK(H347,$H$2:$H$1780)+COUNTIF($H$2:H347,H347)-1,"")</f>
        <v>504</v>
      </c>
      <c r="AA347" s="71" t="n">
        <f aca="false">IF(AC347="","",RANK(AC347,$AC$2:$AC$1780)+COUNTIF($AC$2:AC347,AC347)-1)</f>
        <v>172</v>
      </c>
      <c r="AB347" s="71" t="str">
        <f aca="false">IF(AD347="","",RANK(AD347,$AD$2:$AD$1780)+COUNTIF($AD$2:AD347,AD347)-1)</f>
        <v/>
      </c>
      <c r="AC347" s="71" t="n">
        <f aca="false">IF(AND(AF347&gt;0,E347&gt;=Settings!$B$4),ROUND(J347,10),"")</f>
        <v>0.0563380282</v>
      </c>
      <c r="AD347" s="71" t="str">
        <f aca="false">IF(X347="HIGH RATE",ROUND(O347,10),"")</f>
        <v/>
      </c>
      <c r="AE347" s="71" t="s">
        <v>59</v>
      </c>
      <c r="AF347" s="73" t="n">
        <f aca="false">SUMIFS(Detail!$L$2:$L$9168,Detail!$C$2:$C$9168,$A347)</f>
        <v>4</v>
      </c>
      <c r="AG347" s="74" t="n">
        <f aca="false">SUMIFS(Detail!$N$2:$N$9168,Detail!$C$2:$C$9168,$A347)</f>
        <v>63.86</v>
      </c>
    </row>
    <row r="348" customFormat="false" ht="15" hidden="false" customHeight="false" outlineLevel="0" collapsed="false">
      <c r="A348" s="71" t="s">
        <v>2304</v>
      </c>
      <c r="B348" s="71" t="s">
        <v>2779</v>
      </c>
      <c r="C348" s="71" t="s">
        <v>213</v>
      </c>
      <c r="D348" s="71" t="str">
        <f aca="false">IFERROR(INDEX('Brand Map'!$B$4:$B$125,MATCH(C348,'Brand Map'!$A$4:$A$125,0)),"Other")</f>
        <v>AU</v>
      </c>
      <c r="E348" s="73" t="n">
        <f aca="false">SUMIFS(Detail!$K$2:$K$9168,Detail!$C$2:$C$9168,$A348)</f>
        <v>0</v>
      </c>
      <c r="F348" s="73" t="n">
        <f aca="false">SUMIFS(Detail!$E$2:$E$9168,Detail!$C$2:$C$9168,$A348)</f>
        <v>1</v>
      </c>
      <c r="G348" s="74" t="n">
        <f aca="false">SUMIFS(Detail!$M$2:$M$9168,Detail!$C$2:$C$9168,$A348)</f>
        <v>0</v>
      </c>
      <c r="H348" s="74" t="n">
        <f aca="false">SUMIFS(Detail!$D$2:$D$9168,Detail!$C$2:$C$9168,$A348)</f>
        <v>336.32</v>
      </c>
      <c r="I348" s="74" t="n">
        <v>1715.23</v>
      </c>
      <c r="J348" s="51" t="n">
        <f aca="false">IF(E348&gt;0,AF348/E348,0)</f>
        <v>0</v>
      </c>
      <c r="K348" s="51" t="n">
        <f aca="false">IF(G348&gt;0,AG348/G348,0)</f>
        <v>0</v>
      </c>
      <c r="L348" s="75" t="n">
        <f aca="false">H348/Settings!$B$16</f>
        <v>0.000672144414480315</v>
      </c>
      <c r="M348" s="76" t="n">
        <f aca="false">H348/Settings!$B$20</f>
        <v>2.61092574707965E-005</v>
      </c>
      <c r="N348" s="77" t="n">
        <f aca="false">E348*Settings!$B$3</f>
        <v>0</v>
      </c>
      <c r="O348" s="77" t="n">
        <f aca="false">IF(E348&gt;0,(AF348-N348)/SQRT(E348*Settings!$B$3*(1-Settings!$B$3)),0)</f>
        <v>0</v>
      </c>
      <c r="P348" s="77" t="n">
        <f aca="false">MAX(0,AF348-N348)</f>
        <v>0</v>
      </c>
      <c r="Q348" s="51" t="n">
        <f aca="false">IF(E348&gt;=Settings!$B$4,(AF348+Settings!$B$7*Settings!$B$3)/(E348+Settings!$B$7),Settings!$B$3)</f>
        <v>0.0748599558648786</v>
      </c>
      <c r="R348" s="78" t="n">
        <f aca="false">PERCENTRANK($H$2:$H$1780,H348,6)</f>
        <v>0.874578</v>
      </c>
      <c r="S348" s="78" t="n">
        <f aca="false">PERCENTRANK($Q$2:$Q$1780,Q348,6)</f>
        <v>0.0646794</v>
      </c>
      <c r="T348" s="78" t="n">
        <f aca="false">PERCENTRANK($F$2:$F$1780,F348,6)</f>
        <v>0.685039</v>
      </c>
      <c r="U348" s="79" t="n">
        <f aca="false">IF(F348&gt;0,ROUND((Settings!$B$8*T348+Settings!$B$9*R348+Settings!$B$10*S348)/SUM(Settings!$B$8:$B$10),10),0)</f>
        <v>0.5414321333</v>
      </c>
      <c r="V348" s="71" t="n">
        <f aca="false">IF(U348&gt;0,RANK(U348,$U$2:$U$1780)+COUNTIF($U$2:U348,U348)-1,"")</f>
        <v>347</v>
      </c>
      <c r="W348" s="71" t="str">
        <f aca="false">IF(V348="","",IF(V348&lt;=Settings!$B$11,"1 - Fix first",IF(V348&lt;=Settings!$B$12,"2 - Review","3 - Monitor")))</f>
        <v>3 - Monitor</v>
      </c>
      <c r="X348" s="71" t="str">
        <f aca="false">IF(AND(E348&gt;=Settings!$B$4,AF348&gt;=Settings!$B$5,O348&gt;=Settings!$B$6),"HIGH RATE","")</f>
        <v/>
      </c>
      <c r="Y348" s="71" t="n">
        <f aca="false">IF(F348&gt;0,RANK(F348,$F$2:$F$1780)+COUNTIF($F$2:F348,F348)-1,"")</f>
        <v>359</v>
      </c>
      <c r="Z348" s="71" t="n">
        <f aca="false">IF(H348&gt;0,RANK(H348,$H$2:$H$1780)+COUNTIF($H$2:H348,H348)-1,"")</f>
        <v>224</v>
      </c>
      <c r="AA348" s="71" t="str">
        <f aca="false">IF(AC348="","",RANK(AC348,$AC$2:$AC$1780)+COUNTIF($AC$2:AC348,AC348)-1)</f>
        <v/>
      </c>
      <c r="AB348" s="71" t="str">
        <f aca="false">IF(AD348="","",RANK(AD348,$AD$2:$AD$1780)+COUNTIF($AD$2:AD348,AD348)-1)</f>
        <v/>
      </c>
      <c r="AC348" s="71" t="str">
        <f aca="false">IF(AND(AF348&gt;0,E348&gt;=Settings!$B$4),ROUND(J348,10),"")</f>
        <v/>
      </c>
      <c r="AD348" s="71" t="str">
        <f aca="false">IF(X348="HIGH RATE",ROUND(O348,10),"")</f>
        <v/>
      </c>
      <c r="AE348" s="71" t="s">
        <v>63</v>
      </c>
      <c r="AF348" s="73" t="n">
        <f aca="false">SUMIFS(Detail!$L$2:$L$9168,Detail!$C$2:$C$9168,$A348)</f>
        <v>0</v>
      </c>
      <c r="AG348" s="74" t="n">
        <f aca="false">SUMIFS(Detail!$N$2:$N$9168,Detail!$C$2:$C$9168,$A348)</f>
        <v>0</v>
      </c>
    </row>
    <row r="349" customFormat="false" ht="15" hidden="false" customHeight="false" outlineLevel="0" collapsed="false">
      <c r="A349" s="71" t="s">
        <v>2203</v>
      </c>
      <c r="B349" s="71" t="s">
        <v>2780</v>
      </c>
      <c r="C349" s="71" t="s">
        <v>213</v>
      </c>
      <c r="D349" s="71" t="str">
        <f aca="false">IFERROR(INDEX('Brand Map'!$B$4:$B$125,MATCH(C349,'Brand Map'!$A$4:$A$125,0)),"Other")</f>
        <v>AU</v>
      </c>
      <c r="E349" s="73" t="n">
        <f aca="false">SUMIFS(Detail!$K$2:$K$9168,Detail!$C$2:$C$9168,$A349)</f>
        <v>2</v>
      </c>
      <c r="F349" s="73" t="n">
        <f aca="false">SUMIFS(Detail!$E$2:$E$9168,Detail!$C$2:$C$9168,$A349)</f>
        <v>1</v>
      </c>
      <c r="G349" s="74" t="n">
        <f aca="false">SUMIFS(Detail!$M$2:$M$9168,Detail!$C$2:$C$9168,$A349)</f>
        <v>623.06</v>
      </c>
      <c r="H349" s="74" t="n">
        <f aca="false">SUMIFS(Detail!$D$2:$D$9168,Detail!$C$2:$C$9168,$A349)</f>
        <v>311.53</v>
      </c>
      <c r="I349" s="74" t="n">
        <v>1207.75</v>
      </c>
      <c r="J349" s="51" t="n">
        <f aca="false">IF(E349&gt;0,AF349/E349,0)</f>
        <v>0.5</v>
      </c>
      <c r="K349" s="51" t="n">
        <f aca="false">IF(G349&gt;0,AG349/G349,0)</f>
        <v>0.5</v>
      </c>
      <c r="L349" s="75" t="n">
        <f aca="false">H349/Settings!$B$16</f>
        <v>0.000622600943872064</v>
      </c>
      <c r="M349" s="76" t="n">
        <f aca="false">H349/Settings!$B$20</f>
        <v>2.41847555300822E-005</v>
      </c>
      <c r="N349" s="77" t="n">
        <f aca="false">E349*Settings!$B$3</f>
        <v>0.149719911729757</v>
      </c>
      <c r="O349" s="77" t="n">
        <f aca="false">IF(E349&gt;0,(AF349-N349)/SQRT(E349*Settings!$B$3*(1-Settings!$B$3)),0)</f>
        <v>2.28464374412988</v>
      </c>
      <c r="P349" s="77" t="n">
        <f aca="false">MAX(0,AF349-N349)</f>
        <v>0.850280088270243</v>
      </c>
      <c r="Q349" s="51" t="n">
        <f aca="false">IF(E349&gt;=Settings!$B$4,(AF349+Settings!$B$7*Settings!$B$3)/(E349+Settings!$B$7),Settings!$B$3)</f>
        <v>0.0748599558648786</v>
      </c>
      <c r="R349" s="78" t="n">
        <f aca="false">PERCENTRANK($H$2:$H$1780,H349,6)</f>
        <v>0.869516</v>
      </c>
      <c r="S349" s="78" t="n">
        <f aca="false">PERCENTRANK($Q$2:$Q$1780,Q349,6)</f>
        <v>0.0646794</v>
      </c>
      <c r="T349" s="78" t="n">
        <f aca="false">PERCENTRANK($F$2:$F$1780,F349,6)</f>
        <v>0.685039</v>
      </c>
      <c r="U349" s="79" t="n">
        <f aca="false">IF(F349&gt;0,ROUND((Settings!$B$8*T349+Settings!$B$9*R349+Settings!$B$10*S349)/SUM(Settings!$B$8:$B$10),10),0)</f>
        <v>0.5397448</v>
      </c>
      <c r="V349" s="71" t="n">
        <f aca="false">IF(U349&gt;0,RANK(U349,$U$2:$U$1780)+COUNTIF($U$2:U349,U349)-1,"")</f>
        <v>348</v>
      </c>
      <c r="W349" s="71" t="str">
        <f aca="false">IF(V349="","",IF(V349&lt;=Settings!$B$11,"1 - Fix first",IF(V349&lt;=Settings!$B$12,"2 - Review","3 - Monitor")))</f>
        <v>3 - Monitor</v>
      </c>
      <c r="X349" s="71" t="str">
        <f aca="false">IF(AND(E349&gt;=Settings!$B$4,AF349&gt;=Settings!$B$5,O349&gt;=Settings!$B$6),"HIGH RATE","")</f>
        <v/>
      </c>
      <c r="Y349" s="71" t="n">
        <f aca="false">IF(F349&gt;0,RANK(F349,$F$2:$F$1780)+COUNTIF($F$2:F349,F349)-1,"")</f>
        <v>360</v>
      </c>
      <c r="Z349" s="71" t="n">
        <f aca="false">IF(H349&gt;0,RANK(H349,$H$2:$H$1780)+COUNTIF($H$2:H349,H349)-1,"")</f>
        <v>233</v>
      </c>
      <c r="AA349" s="71" t="str">
        <f aca="false">IF(AC349="","",RANK(AC349,$AC$2:$AC$1780)+COUNTIF($AC$2:AC349,AC349)-1)</f>
        <v/>
      </c>
      <c r="AB349" s="71" t="str">
        <f aca="false">IF(AD349="","",RANK(AD349,$AD$2:$AD$1780)+COUNTIF($AD$2:AD349,AD349)-1)</f>
        <v/>
      </c>
      <c r="AC349" s="71" t="str">
        <f aca="false">IF(AND(AF349&gt;0,E349&gt;=Settings!$B$4),ROUND(J349,10),"")</f>
        <v/>
      </c>
      <c r="AD349" s="71" t="str">
        <f aca="false">IF(X349="HIGH RATE",ROUND(O349,10),"")</f>
        <v/>
      </c>
      <c r="AE349" s="71" t="s">
        <v>59</v>
      </c>
      <c r="AF349" s="73" t="n">
        <f aca="false">SUMIFS(Detail!$L$2:$L$9168,Detail!$C$2:$C$9168,$A349)</f>
        <v>1</v>
      </c>
      <c r="AG349" s="74" t="n">
        <f aca="false">SUMIFS(Detail!$N$2:$N$9168,Detail!$C$2:$C$9168,$A349)</f>
        <v>311.53</v>
      </c>
    </row>
    <row r="350" customFormat="false" ht="15" hidden="false" customHeight="false" outlineLevel="0" collapsed="false">
      <c r="A350" s="71" t="s">
        <v>2389</v>
      </c>
      <c r="B350" s="71" t="s">
        <v>2669</v>
      </c>
      <c r="C350" s="71" t="s">
        <v>232</v>
      </c>
      <c r="D350" s="71" t="str">
        <f aca="false">IFERROR(INDEX('Brand Map'!$B$4:$B$125,MATCH(C350,'Brand Map'!$A$4:$A$125,0)),"Other")</f>
        <v>GF</v>
      </c>
      <c r="E350" s="73" t="n">
        <f aca="false">SUMIFS(Detail!$K$2:$K$9168,Detail!$C$2:$C$9168,$A350)</f>
        <v>1</v>
      </c>
      <c r="F350" s="73" t="n">
        <f aca="false">SUMIFS(Detail!$E$2:$E$9168,Detail!$C$2:$C$9168,$A350)</f>
        <v>1</v>
      </c>
      <c r="G350" s="74" t="n">
        <f aca="false">SUMIFS(Detail!$M$2:$M$9168,Detail!$C$2:$C$9168,$A350)</f>
        <v>236.31</v>
      </c>
      <c r="H350" s="74" t="n">
        <f aca="false">SUMIFS(Detail!$D$2:$D$9168,Detail!$C$2:$C$9168,$A350)</f>
        <v>290.86</v>
      </c>
      <c r="I350" s="74" t="n">
        <v>200.87</v>
      </c>
      <c r="J350" s="51" t="n">
        <f aca="false">IF(E350&gt;0,AF350/E350,0)</f>
        <v>0</v>
      </c>
      <c r="K350" s="51" t="n">
        <f aca="false">IF(G350&gt;0,AG350/G350,0)</f>
        <v>0</v>
      </c>
      <c r="L350" s="75" t="n">
        <f aca="false">H350/Settings!$B$16</f>
        <v>0.000581291402223313</v>
      </c>
      <c r="M350" s="76" t="n">
        <f aca="false">H350/Settings!$B$20</f>
        <v>2.25800982039601E-005</v>
      </c>
      <c r="N350" s="77" t="n">
        <f aca="false">E350*Settings!$B$3</f>
        <v>0.0748599558648786</v>
      </c>
      <c r="O350" s="77" t="n">
        <f aca="false">IF(E350&gt;0,(AF350-N350)/SQRT(E350*Settings!$B$3*(1-Settings!$B$3)),0)</f>
        <v>-0.28445989382101</v>
      </c>
      <c r="P350" s="77" t="n">
        <f aca="false">MAX(0,AF350-N350)</f>
        <v>0</v>
      </c>
      <c r="Q350" s="51" t="n">
        <f aca="false">IF(E350&gt;=Settings!$B$4,(AF350+Settings!$B$7*Settings!$B$3)/(E350+Settings!$B$7),Settings!$B$3)</f>
        <v>0.0748599558648786</v>
      </c>
      <c r="R350" s="78" t="n">
        <f aca="false">PERCENTRANK($H$2:$H$1780,H350,6)</f>
        <v>0.86108</v>
      </c>
      <c r="S350" s="78" t="n">
        <f aca="false">PERCENTRANK($Q$2:$Q$1780,Q350,6)</f>
        <v>0.0646794</v>
      </c>
      <c r="T350" s="78" t="n">
        <f aca="false">PERCENTRANK($F$2:$F$1780,F350,6)</f>
        <v>0.685039</v>
      </c>
      <c r="U350" s="79" t="n">
        <f aca="false">IF(F350&gt;0,ROUND((Settings!$B$8*T350+Settings!$B$9*R350+Settings!$B$10*S350)/SUM(Settings!$B$8:$B$10),10),0)</f>
        <v>0.5369328</v>
      </c>
      <c r="V350" s="71" t="n">
        <f aca="false">IF(U350&gt;0,RANK(U350,$U$2:$U$1780)+COUNTIF($U$2:U350,U350)-1,"")</f>
        <v>349</v>
      </c>
      <c r="W350" s="71" t="str">
        <f aca="false">IF(V350="","",IF(V350&lt;=Settings!$B$11,"1 - Fix first",IF(V350&lt;=Settings!$B$12,"2 - Review","3 - Monitor")))</f>
        <v>3 - Monitor</v>
      </c>
      <c r="X350" s="71" t="str">
        <f aca="false">IF(AND(E350&gt;=Settings!$B$4,AF350&gt;=Settings!$B$5,O350&gt;=Settings!$B$6),"HIGH RATE","")</f>
        <v/>
      </c>
      <c r="Y350" s="71" t="n">
        <f aca="false">IF(F350&gt;0,RANK(F350,$F$2:$F$1780)+COUNTIF($F$2:F350,F350)-1,"")</f>
        <v>361</v>
      </c>
      <c r="Z350" s="71" t="n">
        <f aca="false">IF(H350&gt;0,RANK(H350,$H$2:$H$1780)+COUNTIF($H$2:H350,H350)-1,"")</f>
        <v>248</v>
      </c>
      <c r="AA350" s="71" t="str">
        <f aca="false">IF(AC350="","",RANK(AC350,$AC$2:$AC$1780)+COUNTIF($AC$2:AC350,AC350)-1)</f>
        <v/>
      </c>
      <c r="AB350" s="71" t="str">
        <f aca="false">IF(AD350="","",RANK(AD350,$AD$2:$AD$1780)+COUNTIF($AD$2:AD350,AD350)-1)</f>
        <v/>
      </c>
      <c r="AC350" s="71" t="str">
        <f aca="false">IF(AND(AF350&gt;0,E350&gt;=Settings!$B$4),ROUND(J350,10),"")</f>
        <v/>
      </c>
      <c r="AD350" s="71" t="str">
        <f aca="false">IF(X350="HIGH RATE",ROUND(O350,10),"")</f>
        <v/>
      </c>
      <c r="AE350" s="71" t="s">
        <v>59</v>
      </c>
      <c r="AF350" s="73" t="n">
        <f aca="false">SUMIFS(Detail!$L$2:$L$9168,Detail!$C$2:$C$9168,$A350)</f>
        <v>0</v>
      </c>
      <c r="AG350" s="74" t="n">
        <f aca="false">SUMIFS(Detail!$N$2:$N$9168,Detail!$C$2:$C$9168,$A350)</f>
        <v>0</v>
      </c>
    </row>
    <row r="351" customFormat="false" ht="15" hidden="false" customHeight="false" outlineLevel="0" collapsed="false">
      <c r="A351" s="71" t="s">
        <v>1365</v>
      </c>
      <c r="B351" s="71" t="s">
        <v>2781</v>
      </c>
      <c r="C351" s="71" t="s">
        <v>289</v>
      </c>
      <c r="D351" s="71" t="str">
        <f aca="false">IFERROR(INDEX('Brand Map'!$B$4:$B$125,MATCH(C351,'Brand Map'!$A$4:$A$125,0)),"Other")</f>
        <v>AUSTRT</v>
      </c>
      <c r="E351" s="73" t="n">
        <f aca="false">SUMIFS(Detail!$K$2:$K$9168,Detail!$C$2:$C$9168,$A351)</f>
        <v>11</v>
      </c>
      <c r="F351" s="73" t="n">
        <f aca="false">SUMIFS(Detail!$E$2:$E$9168,Detail!$C$2:$C$9168,$A351)</f>
        <v>2</v>
      </c>
      <c r="G351" s="74" t="n">
        <f aca="false">SUMIFS(Detail!$M$2:$M$9168,Detail!$C$2:$C$9168,$A351)</f>
        <v>485.84</v>
      </c>
      <c r="H351" s="74" t="n">
        <f aca="false">SUMIFS(Detail!$D$2:$D$9168,Detail!$C$2:$C$9168,$A351)</f>
        <v>90.81</v>
      </c>
      <c r="I351" s="74" t="n">
        <v>2282.51</v>
      </c>
      <c r="J351" s="51" t="n">
        <f aca="false">IF(E351&gt;0,AF351/E351,0)</f>
        <v>0.0909090909090909</v>
      </c>
      <c r="K351" s="51" t="n">
        <f aca="false">IF(G351&gt;0,AG351/G351,0)</f>
        <v>0.102811625226412</v>
      </c>
      <c r="L351" s="75" t="n">
        <f aca="false">H351/Settings!$B$16</f>
        <v>0.000181486186604893</v>
      </c>
      <c r="M351" s="76" t="n">
        <f aca="false">H351/Settings!$B$20</f>
        <v>7.04977899299189E-006</v>
      </c>
      <c r="N351" s="77" t="n">
        <f aca="false">E351*Settings!$B$3</f>
        <v>0.823459514513665</v>
      </c>
      <c r="O351" s="77" t="n">
        <f aca="false">IF(E351&gt;0,(AF351-N351)/SQRT(E351*Settings!$B$3*(1-Settings!$B$3)),0)</f>
        <v>0.202264400151922</v>
      </c>
      <c r="P351" s="77" t="n">
        <f aca="false">MAX(0,AF351-N351)</f>
        <v>0.176540485486335</v>
      </c>
      <c r="Q351" s="51" t="n">
        <f aca="false">IF(E351&gt;=Settings!$B$4,(AF351+Settings!$B$7*Settings!$B$3)/(E351+Settings!$B$7),Settings!$B$3)</f>
        <v>0.0748599558648786</v>
      </c>
      <c r="R351" s="78" t="n">
        <f aca="false">PERCENTRANK($H$2:$H$1780,H351,6)</f>
        <v>0.745219</v>
      </c>
      <c r="S351" s="78" t="n">
        <f aca="false">PERCENTRANK($Q$2:$Q$1780,Q351,6)</f>
        <v>0.0646794</v>
      </c>
      <c r="T351" s="78" t="n">
        <f aca="false">PERCENTRANK($F$2:$F$1780,F351,6)</f>
        <v>0.799775</v>
      </c>
      <c r="U351" s="79" t="n">
        <f aca="false">IF(F351&gt;0,ROUND((Settings!$B$8*T351+Settings!$B$9*R351+Settings!$B$10*S351)/SUM(Settings!$B$8:$B$10),10),0)</f>
        <v>0.5365578</v>
      </c>
      <c r="V351" s="71" t="n">
        <f aca="false">IF(U351&gt;0,RANK(U351,$U$2:$U$1780)+COUNTIF($U$2:U351,U351)-1,"")</f>
        <v>350</v>
      </c>
      <c r="W351" s="71" t="str">
        <f aca="false">IF(V351="","",IF(V351&lt;=Settings!$B$11,"1 - Fix first",IF(V351&lt;=Settings!$B$12,"2 - Review","3 - Monitor")))</f>
        <v>3 - Monitor</v>
      </c>
      <c r="X351" s="71" t="str">
        <f aca="false">IF(AND(E351&gt;=Settings!$B$4,AF351&gt;=Settings!$B$5,O351&gt;=Settings!$B$6),"HIGH RATE","")</f>
        <v/>
      </c>
      <c r="Y351" s="71" t="n">
        <f aca="false">IF(F351&gt;0,RANK(F351,$F$2:$F$1780)+COUNTIF($F$2:F351,F351)-1,"")</f>
        <v>348</v>
      </c>
      <c r="Z351" s="71" t="n">
        <f aca="false">IF(H351&gt;0,RANK(H351,$H$2:$H$1780)+COUNTIF($H$2:H351,H351)-1,"")</f>
        <v>454</v>
      </c>
      <c r="AA351" s="71" t="str">
        <f aca="false">IF(AC351="","",RANK(AC351,$AC$2:$AC$1780)+COUNTIF($AC$2:AC351,AC351)-1)</f>
        <v/>
      </c>
      <c r="AB351" s="71" t="str">
        <f aca="false">IF(AD351="","",RANK(AD351,$AD$2:$AD$1780)+COUNTIF($AD$2:AD351,AD351)-1)</f>
        <v/>
      </c>
      <c r="AC351" s="71" t="str">
        <f aca="false">IF(AND(AF351&gt;0,E351&gt;=Settings!$B$4),ROUND(J351,10),"")</f>
        <v/>
      </c>
      <c r="AD351" s="71" t="str">
        <f aca="false">IF(X351="HIGH RATE",ROUND(O351,10),"")</f>
        <v/>
      </c>
      <c r="AE351" s="71" t="s">
        <v>59</v>
      </c>
      <c r="AF351" s="73" t="n">
        <f aca="false">SUMIFS(Detail!$L$2:$L$9168,Detail!$C$2:$C$9168,$A351)</f>
        <v>1</v>
      </c>
      <c r="AG351" s="74" t="n">
        <f aca="false">SUMIFS(Detail!$N$2:$N$9168,Detail!$C$2:$C$9168,$A351)</f>
        <v>49.95</v>
      </c>
    </row>
    <row r="352" customFormat="false" ht="15" hidden="false" customHeight="false" outlineLevel="0" collapsed="false">
      <c r="A352" s="71" t="s">
        <v>1319</v>
      </c>
      <c r="B352" s="71" t="s">
        <v>2782</v>
      </c>
      <c r="C352" s="71" t="s">
        <v>246</v>
      </c>
      <c r="D352" s="71" t="str">
        <f aca="false">IFERROR(INDEX('Brand Map'!$B$4:$B$125,MATCH(C352,'Brand Map'!$A$4:$A$125,0)),"Other")</f>
        <v>FYF</v>
      </c>
      <c r="E352" s="73" t="n">
        <f aca="false">SUMIFS(Detail!$K$2:$K$9168,Detail!$C$2:$C$9168,$A352)</f>
        <v>0</v>
      </c>
      <c r="F352" s="73" t="n">
        <f aca="false">SUMIFS(Detail!$E$2:$E$9168,Detail!$C$2:$C$9168,$A352)</f>
        <v>2</v>
      </c>
      <c r="G352" s="74" t="n">
        <f aca="false">SUMIFS(Detail!$M$2:$M$9168,Detail!$C$2:$C$9168,$A352)</f>
        <v>0</v>
      </c>
      <c r="H352" s="74" t="n">
        <f aca="false">SUMIFS(Detail!$D$2:$D$9168,Detail!$C$2:$C$9168,$A352)</f>
        <v>89.9</v>
      </c>
      <c r="I352" s="74" t="n">
        <v>224.75</v>
      </c>
      <c r="J352" s="51" t="n">
        <f aca="false">IF(E352&gt;0,AF352/E352,0)</f>
        <v>0</v>
      </c>
      <c r="K352" s="51" t="n">
        <f aca="false">IF(G352&gt;0,AG352/G352,0)</f>
        <v>0</v>
      </c>
      <c r="L352" s="75" t="n">
        <f aca="false">H352/Settings!$B$16</f>
        <v>0.000179667527538595</v>
      </c>
      <c r="M352" s="76" t="n">
        <f aca="false">H352/Settings!$B$20</f>
        <v>6.97913370190475E-006</v>
      </c>
      <c r="N352" s="77" t="n">
        <f aca="false">E352*Settings!$B$3</f>
        <v>0</v>
      </c>
      <c r="O352" s="77" t="n">
        <f aca="false">IF(E352&gt;0,(AF352-N352)/SQRT(E352*Settings!$B$3*(1-Settings!$B$3)),0)</f>
        <v>0</v>
      </c>
      <c r="P352" s="77" t="n">
        <f aca="false">MAX(0,AF352-N352)</f>
        <v>0</v>
      </c>
      <c r="Q352" s="51" t="n">
        <f aca="false">IF(E352&gt;=Settings!$B$4,(AF352+Settings!$B$7*Settings!$B$3)/(E352+Settings!$B$7),Settings!$B$3)</f>
        <v>0.0748599558648786</v>
      </c>
      <c r="R352" s="78" t="n">
        <f aca="false">PERCENTRANK($H$2:$H$1780,H352,6)</f>
        <v>0.743532</v>
      </c>
      <c r="S352" s="78" t="n">
        <f aca="false">PERCENTRANK($Q$2:$Q$1780,Q352,6)</f>
        <v>0.0646794</v>
      </c>
      <c r="T352" s="78" t="n">
        <f aca="false">PERCENTRANK($F$2:$F$1780,F352,6)</f>
        <v>0.799775</v>
      </c>
      <c r="U352" s="79" t="n">
        <f aca="false">IF(F352&gt;0,ROUND((Settings!$B$8*T352+Settings!$B$9*R352+Settings!$B$10*S352)/SUM(Settings!$B$8:$B$10),10),0)</f>
        <v>0.5359954667</v>
      </c>
      <c r="V352" s="71" t="n">
        <f aca="false">IF(U352&gt;0,RANK(U352,$U$2:$U$1780)+COUNTIF($U$2:U352,U352)-1,"")</f>
        <v>351</v>
      </c>
      <c r="W352" s="71" t="str">
        <f aca="false">IF(V352="","",IF(V352&lt;=Settings!$B$11,"1 - Fix first",IF(V352&lt;=Settings!$B$12,"2 - Review","3 - Monitor")))</f>
        <v>3 - Monitor</v>
      </c>
      <c r="X352" s="71" t="str">
        <f aca="false">IF(AND(E352&gt;=Settings!$B$4,AF352&gt;=Settings!$B$5,O352&gt;=Settings!$B$6),"HIGH RATE","")</f>
        <v/>
      </c>
      <c r="Y352" s="71" t="n">
        <f aca="false">IF(F352&gt;0,RANK(F352,$F$2:$F$1780)+COUNTIF($F$2:F352,F352)-1,"")</f>
        <v>349</v>
      </c>
      <c r="Z352" s="71" t="n">
        <f aca="false">IF(H352&gt;0,RANK(H352,$H$2:$H$1780)+COUNTIF($H$2:H352,H352)-1,"")</f>
        <v>457</v>
      </c>
      <c r="AA352" s="71" t="str">
        <f aca="false">IF(AC352="","",RANK(AC352,$AC$2:$AC$1780)+COUNTIF($AC$2:AC352,AC352)-1)</f>
        <v/>
      </c>
      <c r="AB352" s="71" t="str">
        <f aca="false">IF(AD352="","",RANK(AD352,$AD$2:$AD$1780)+COUNTIF($AD$2:AD352,AD352)-1)</f>
        <v/>
      </c>
      <c r="AC352" s="71" t="str">
        <f aca="false">IF(AND(AF352&gt;0,E352&gt;=Settings!$B$4),ROUND(J352,10),"")</f>
        <v/>
      </c>
      <c r="AD352" s="71" t="str">
        <f aca="false">IF(X352="HIGH RATE",ROUND(O352,10),"")</f>
        <v/>
      </c>
      <c r="AE352" s="71" t="s">
        <v>60</v>
      </c>
      <c r="AF352" s="73" t="n">
        <f aca="false">SUMIFS(Detail!$L$2:$L$9168,Detail!$C$2:$C$9168,$A352)</f>
        <v>0</v>
      </c>
      <c r="AG352" s="74" t="n">
        <f aca="false">SUMIFS(Detail!$N$2:$N$9168,Detail!$C$2:$C$9168,$A352)</f>
        <v>0</v>
      </c>
    </row>
    <row r="353" customFormat="false" ht="15" hidden="false" customHeight="false" outlineLevel="0" collapsed="false">
      <c r="A353" s="71" t="s">
        <v>1329</v>
      </c>
      <c r="B353" s="71" t="s">
        <v>2621</v>
      </c>
      <c r="C353" s="71" t="s">
        <v>235</v>
      </c>
      <c r="D353" s="71" t="str">
        <f aca="false">IFERROR(INDEX('Brand Map'!$B$4:$B$125,MATCH(C353,'Brand Map'!$A$4:$A$125,0)),"Other")</f>
        <v>AURP</v>
      </c>
      <c r="E353" s="73" t="n">
        <f aca="false">SUMIFS(Detail!$K$2:$K$9168,Detail!$C$2:$C$9168,$A353)</f>
        <v>5</v>
      </c>
      <c r="F353" s="73" t="n">
        <f aca="false">SUMIFS(Detail!$E$2:$E$9168,Detail!$C$2:$C$9168,$A353)</f>
        <v>3</v>
      </c>
      <c r="G353" s="74" t="n">
        <f aca="false">SUMIFS(Detail!$M$2:$M$9168,Detail!$C$2:$C$9168,$A353)</f>
        <v>63.38</v>
      </c>
      <c r="H353" s="74" t="n">
        <f aca="false">SUMIFS(Detail!$D$2:$D$9168,Detail!$C$2:$C$9168,$A353)</f>
        <v>41.85</v>
      </c>
      <c r="I353" s="74" t="n">
        <v>1616.98</v>
      </c>
      <c r="J353" s="51" t="n">
        <f aca="false">IF(E353&gt;0,AF353/E353,0)</f>
        <v>0</v>
      </c>
      <c r="K353" s="51" t="n">
        <f aca="false">IF(G353&gt;0,AG353/G353,0)</f>
        <v>0</v>
      </c>
      <c r="L353" s="75" t="n">
        <f aca="false">H353/Settings!$B$16</f>
        <v>8.36383317852081E-005</v>
      </c>
      <c r="M353" s="76" t="n">
        <f aca="false">H353/Settings!$B$20</f>
        <v>3.24890706812808E-006</v>
      </c>
      <c r="N353" s="77" t="n">
        <f aca="false">E353*Settings!$B$3</f>
        <v>0.374299779324393</v>
      </c>
      <c r="O353" s="77" t="n">
        <f aca="false">IF(E353&gt;0,(AF353-N353)/SQRT(E353*Settings!$B$3*(1-Settings!$B$3)),0)</f>
        <v>-0.636071659456152</v>
      </c>
      <c r="P353" s="77" t="n">
        <f aca="false">MAX(0,AF353-N353)</f>
        <v>0</v>
      </c>
      <c r="Q353" s="51" t="n">
        <f aca="false">IF(E353&gt;=Settings!$B$4,(AF353+Settings!$B$7*Settings!$B$3)/(E353+Settings!$B$7),Settings!$B$3)</f>
        <v>0.0748599558648786</v>
      </c>
      <c r="R353" s="78" t="n">
        <f aca="false">PERCENTRANK($H$2:$H$1780,H353,6)</f>
        <v>0.69685</v>
      </c>
      <c r="S353" s="78" t="n">
        <f aca="false">PERCENTRANK($Q$2:$Q$1780,Q353,6)</f>
        <v>0.0646794</v>
      </c>
      <c r="T353" s="78" t="n">
        <f aca="false">PERCENTRANK($F$2:$F$1780,F353,6)</f>
        <v>0.84252</v>
      </c>
      <c r="U353" s="79" t="n">
        <f aca="false">IF(F353&gt;0,ROUND((Settings!$B$8*T353+Settings!$B$9*R353+Settings!$B$10*S353)/SUM(Settings!$B$8:$B$10),10),0)</f>
        <v>0.5346831333</v>
      </c>
      <c r="V353" s="71" t="n">
        <f aca="false">IF(U353&gt;0,RANK(U353,$U$2:$U$1780)+COUNTIF($U$2:U353,U353)-1,"")</f>
        <v>352</v>
      </c>
      <c r="W353" s="71" t="str">
        <f aca="false">IF(V353="","",IF(V353&lt;=Settings!$B$11,"1 - Fix first",IF(V353&lt;=Settings!$B$12,"2 - Review","3 - Monitor")))</f>
        <v>3 - Monitor</v>
      </c>
      <c r="X353" s="71" t="str">
        <f aca="false">IF(AND(E353&gt;=Settings!$B$4,AF353&gt;=Settings!$B$5,O353&gt;=Settings!$B$6),"HIGH RATE","")</f>
        <v/>
      </c>
      <c r="Y353" s="71" t="n">
        <f aca="false">IF(F353&gt;0,RANK(F353,$F$2:$F$1780)+COUNTIF($F$2:F353,F353)-1,"")</f>
        <v>281</v>
      </c>
      <c r="Z353" s="71" t="n">
        <f aca="false">IF(H353&gt;0,RANK(H353,$H$2:$H$1780)+COUNTIF($H$2:H353,H353)-1,"")</f>
        <v>540</v>
      </c>
      <c r="AA353" s="71" t="str">
        <f aca="false">IF(AC353="","",RANK(AC353,$AC$2:$AC$1780)+COUNTIF($AC$2:AC353,AC353)-1)</f>
        <v/>
      </c>
      <c r="AB353" s="71" t="str">
        <f aca="false">IF(AD353="","",RANK(AD353,$AD$2:$AD$1780)+COUNTIF($AD$2:AD353,AD353)-1)</f>
        <v/>
      </c>
      <c r="AC353" s="71" t="str">
        <f aca="false">IF(AND(AF353&gt;0,E353&gt;=Settings!$B$4),ROUND(J353,10),"")</f>
        <v/>
      </c>
      <c r="AD353" s="71" t="str">
        <f aca="false">IF(X353="HIGH RATE",ROUND(O353,10),"")</f>
        <v/>
      </c>
      <c r="AE353" s="71" t="s">
        <v>60</v>
      </c>
      <c r="AF353" s="73" t="n">
        <f aca="false">SUMIFS(Detail!$L$2:$L$9168,Detail!$C$2:$C$9168,$A353)</f>
        <v>0</v>
      </c>
      <c r="AG353" s="74" t="n">
        <f aca="false">SUMIFS(Detail!$N$2:$N$9168,Detail!$C$2:$C$9168,$A353)</f>
        <v>0</v>
      </c>
    </row>
    <row r="354" customFormat="false" ht="15" hidden="false" customHeight="false" outlineLevel="0" collapsed="false">
      <c r="A354" s="71" t="s">
        <v>2204</v>
      </c>
      <c r="B354" s="71" t="s">
        <v>2783</v>
      </c>
      <c r="C354" s="71" t="s">
        <v>213</v>
      </c>
      <c r="D354" s="71" t="str">
        <f aca="false">IFERROR(INDEX('Brand Map'!$B$4:$B$125,MATCH(C354,'Brand Map'!$A$4:$A$125,0)),"Other")</f>
        <v>AU</v>
      </c>
      <c r="E354" s="73" t="n">
        <f aca="false">SUMIFS(Detail!$K$2:$K$9168,Detail!$C$2:$C$9168,$A354)</f>
        <v>2</v>
      </c>
      <c r="F354" s="73" t="n">
        <f aca="false">SUMIFS(Detail!$E$2:$E$9168,Detail!$C$2:$C$9168,$A354)</f>
        <v>1</v>
      </c>
      <c r="G354" s="74" t="n">
        <f aca="false">SUMIFS(Detail!$M$2:$M$9168,Detail!$C$2:$C$9168,$A354)</f>
        <v>509</v>
      </c>
      <c r="H354" s="74" t="n">
        <f aca="false">SUMIFS(Detail!$D$2:$D$9168,Detail!$C$2:$C$9168,$A354)</f>
        <v>265.46</v>
      </c>
      <c r="I354" s="74" t="n">
        <v>1072.09</v>
      </c>
      <c r="J354" s="51" t="n">
        <f aca="false">IF(E354&gt;0,AF354/E354,0)</f>
        <v>0</v>
      </c>
      <c r="K354" s="51" t="n">
        <f aca="false">IF(G354&gt;0,AG354/G354,0)</f>
        <v>0</v>
      </c>
      <c r="L354" s="75" t="n">
        <f aca="false">H354/Settings!$B$16</f>
        <v>0.000530528830482709</v>
      </c>
      <c r="M354" s="76" t="n">
        <f aca="false">H354/Settings!$B$20</f>
        <v>2.0608240628561E-005</v>
      </c>
      <c r="N354" s="77" t="n">
        <f aca="false">E354*Settings!$B$3</f>
        <v>0.149719911729757</v>
      </c>
      <c r="O354" s="77" t="n">
        <f aca="false">IF(E354&gt;0,(AF354-N354)/SQRT(E354*Settings!$B$3*(1-Settings!$B$3)),0)</f>
        <v>-0.402287039792884</v>
      </c>
      <c r="P354" s="77" t="n">
        <f aca="false">MAX(0,AF354-N354)</f>
        <v>0</v>
      </c>
      <c r="Q354" s="51" t="n">
        <f aca="false">IF(E354&gt;=Settings!$B$4,(AF354+Settings!$B$7*Settings!$B$3)/(E354+Settings!$B$7),Settings!$B$3)</f>
        <v>0.0748599558648786</v>
      </c>
      <c r="R354" s="78" t="n">
        <f aca="false">PERCENTRANK($H$2:$H$1780,H354,6)</f>
        <v>0.853768</v>
      </c>
      <c r="S354" s="78" t="n">
        <f aca="false">PERCENTRANK($Q$2:$Q$1780,Q354,6)</f>
        <v>0.0646794</v>
      </c>
      <c r="T354" s="78" t="n">
        <f aca="false">PERCENTRANK($F$2:$F$1780,F354,6)</f>
        <v>0.685039</v>
      </c>
      <c r="U354" s="79" t="n">
        <f aca="false">IF(F354&gt;0,ROUND((Settings!$B$8*T354+Settings!$B$9*R354+Settings!$B$10*S354)/SUM(Settings!$B$8:$B$10),10),0)</f>
        <v>0.5344954667</v>
      </c>
      <c r="V354" s="71" t="n">
        <f aca="false">IF(U354&gt;0,RANK(U354,$U$2:$U$1780)+COUNTIF($U$2:U354,U354)-1,"")</f>
        <v>353</v>
      </c>
      <c r="W354" s="71" t="str">
        <f aca="false">IF(V354="","",IF(V354&lt;=Settings!$B$11,"1 - Fix first",IF(V354&lt;=Settings!$B$12,"2 - Review","3 - Monitor")))</f>
        <v>3 - Monitor</v>
      </c>
      <c r="X354" s="71" t="str">
        <f aca="false">IF(AND(E354&gt;=Settings!$B$4,AF354&gt;=Settings!$B$5,O354&gt;=Settings!$B$6),"HIGH RATE","")</f>
        <v/>
      </c>
      <c r="Y354" s="71" t="n">
        <f aca="false">IF(F354&gt;0,RANK(F354,$F$2:$F$1780)+COUNTIF($F$2:F354,F354)-1,"")</f>
        <v>362</v>
      </c>
      <c r="Z354" s="71" t="n">
        <f aca="false">IF(H354&gt;0,RANK(H354,$H$2:$H$1780)+COUNTIF($H$2:H354,H354)-1,"")</f>
        <v>261</v>
      </c>
      <c r="AA354" s="71" t="str">
        <f aca="false">IF(AC354="","",RANK(AC354,$AC$2:$AC$1780)+COUNTIF($AC$2:AC354,AC354)-1)</f>
        <v/>
      </c>
      <c r="AB354" s="71" t="str">
        <f aca="false">IF(AD354="","",RANK(AD354,$AD$2:$AD$1780)+COUNTIF($AD$2:AD354,AD354)-1)</f>
        <v/>
      </c>
      <c r="AC354" s="71" t="str">
        <f aca="false">IF(AND(AF354&gt;0,E354&gt;=Settings!$B$4),ROUND(J354,10),"")</f>
        <v/>
      </c>
      <c r="AD354" s="71" t="str">
        <f aca="false">IF(X354="HIGH RATE",ROUND(O354,10),"")</f>
        <v/>
      </c>
      <c r="AE354" s="71" t="s">
        <v>63</v>
      </c>
      <c r="AF354" s="73" t="n">
        <f aca="false">SUMIFS(Detail!$L$2:$L$9168,Detail!$C$2:$C$9168,$A354)</f>
        <v>0</v>
      </c>
      <c r="AG354" s="74" t="n">
        <f aca="false">SUMIFS(Detail!$N$2:$N$9168,Detail!$C$2:$C$9168,$A354)</f>
        <v>0</v>
      </c>
    </row>
    <row r="355" customFormat="false" ht="15" hidden="false" customHeight="false" outlineLevel="0" collapsed="false">
      <c r="A355" s="71" t="s">
        <v>887</v>
      </c>
      <c r="B355" s="71" t="s">
        <v>2784</v>
      </c>
      <c r="C355" s="71" t="s">
        <v>271</v>
      </c>
      <c r="D355" s="71" t="str">
        <f aca="false">IFERROR(INDEX('Brand Map'!$B$4:$B$125,MATCH(C355,'Brand Map'!$A$4:$A$125,0)),"Other")</f>
        <v>LF</v>
      </c>
      <c r="E355" s="73" t="n">
        <f aca="false">SUMIFS(Detail!$K$2:$K$9168,Detail!$C$2:$C$9168,$A355)</f>
        <v>2</v>
      </c>
      <c r="F355" s="73" t="n">
        <f aca="false">SUMIFS(Detail!$E$2:$E$9168,Detail!$C$2:$C$9168,$A355)</f>
        <v>1</v>
      </c>
      <c r="G355" s="74" t="n">
        <f aca="false">SUMIFS(Detail!$M$2:$M$9168,Detail!$C$2:$C$9168,$A355)</f>
        <v>553.54</v>
      </c>
      <c r="H355" s="74" t="n">
        <f aca="false">SUMIFS(Detail!$D$2:$D$9168,Detail!$C$2:$C$9168,$A355)</f>
        <v>263.59</v>
      </c>
      <c r="I355" s="74" t="n">
        <v>1353.54</v>
      </c>
      <c r="J355" s="51" t="n">
        <f aca="false">IF(E355&gt;0,AF355/E355,0)</f>
        <v>0</v>
      </c>
      <c r="K355" s="51" t="n">
        <f aca="false">IF(G355&gt;0,AG355/G355,0)</f>
        <v>0</v>
      </c>
      <c r="L355" s="75" t="n">
        <f aca="false">H355/Settings!$B$16</f>
        <v>0.00052679158602779</v>
      </c>
      <c r="M355" s="76" t="n">
        <f aca="false">H355/Settings!$B$20</f>
        <v>2.04630684369864E-005</v>
      </c>
      <c r="N355" s="77" t="n">
        <f aca="false">E355*Settings!$B$3</f>
        <v>0.149719911729757</v>
      </c>
      <c r="O355" s="77" t="n">
        <f aca="false">IF(E355&gt;0,(AF355-N355)/SQRT(E355*Settings!$B$3*(1-Settings!$B$3)),0)</f>
        <v>-0.402287039792884</v>
      </c>
      <c r="P355" s="77" t="n">
        <f aca="false">MAX(0,AF355-N355)</f>
        <v>0</v>
      </c>
      <c r="Q355" s="51" t="n">
        <f aca="false">IF(E355&gt;=Settings!$B$4,(AF355+Settings!$B$7*Settings!$B$3)/(E355+Settings!$B$7),Settings!$B$3)</f>
        <v>0.0748599558648786</v>
      </c>
      <c r="R355" s="78" t="n">
        <f aca="false">PERCENTRANK($H$2:$H$1780,H355,6)</f>
        <v>0.853206</v>
      </c>
      <c r="S355" s="78" t="n">
        <f aca="false">PERCENTRANK($Q$2:$Q$1780,Q355,6)</f>
        <v>0.0646794</v>
      </c>
      <c r="T355" s="78" t="n">
        <f aca="false">PERCENTRANK($F$2:$F$1780,F355,6)</f>
        <v>0.685039</v>
      </c>
      <c r="U355" s="79" t="n">
        <f aca="false">IF(F355&gt;0,ROUND((Settings!$B$8*T355+Settings!$B$9*R355+Settings!$B$10*S355)/SUM(Settings!$B$8:$B$10),10),0)</f>
        <v>0.5343081333</v>
      </c>
      <c r="V355" s="71" t="n">
        <f aca="false">IF(U355&gt;0,RANK(U355,$U$2:$U$1780)+COUNTIF($U$2:U355,U355)-1,"")</f>
        <v>354</v>
      </c>
      <c r="W355" s="71" t="str">
        <f aca="false">IF(V355="","",IF(V355&lt;=Settings!$B$11,"1 - Fix first",IF(V355&lt;=Settings!$B$12,"2 - Review","3 - Monitor")))</f>
        <v>3 - Monitor</v>
      </c>
      <c r="X355" s="71" t="str">
        <f aca="false">IF(AND(E355&gt;=Settings!$B$4,AF355&gt;=Settings!$B$5,O355&gt;=Settings!$B$6),"HIGH RATE","")</f>
        <v/>
      </c>
      <c r="Y355" s="71" t="n">
        <f aca="false">IF(F355&gt;0,RANK(F355,$F$2:$F$1780)+COUNTIF($F$2:F355,F355)-1,"")</f>
        <v>363</v>
      </c>
      <c r="Z355" s="71" t="n">
        <f aca="false">IF(H355&gt;0,RANK(H355,$H$2:$H$1780)+COUNTIF($H$2:H355,H355)-1,"")</f>
        <v>262</v>
      </c>
      <c r="AA355" s="71" t="str">
        <f aca="false">IF(AC355="","",RANK(AC355,$AC$2:$AC$1780)+COUNTIF($AC$2:AC355,AC355)-1)</f>
        <v/>
      </c>
      <c r="AB355" s="71" t="str">
        <f aca="false">IF(AD355="","",RANK(AD355,$AD$2:$AD$1780)+COUNTIF($AD$2:AD355,AD355)-1)</f>
        <v/>
      </c>
      <c r="AC355" s="71" t="str">
        <f aca="false">IF(AND(AF355&gt;0,E355&gt;=Settings!$B$4),ROUND(J355,10),"")</f>
        <v/>
      </c>
      <c r="AD355" s="71" t="str">
        <f aca="false">IF(X355="HIGH RATE",ROUND(O355,10),"")</f>
        <v/>
      </c>
      <c r="AE355" s="71" t="s">
        <v>61</v>
      </c>
      <c r="AF355" s="73" t="n">
        <f aca="false">SUMIFS(Detail!$L$2:$L$9168,Detail!$C$2:$C$9168,$A355)</f>
        <v>0</v>
      </c>
      <c r="AG355" s="74" t="n">
        <f aca="false">SUMIFS(Detail!$N$2:$N$9168,Detail!$C$2:$C$9168,$A355)</f>
        <v>0</v>
      </c>
    </row>
    <row r="356" customFormat="false" ht="15" hidden="false" customHeight="false" outlineLevel="0" collapsed="false">
      <c r="A356" s="71" t="s">
        <v>585</v>
      </c>
      <c r="B356" s="71" t="s">
        <v>586</v>
      </c>
      <c r="C356" s="71" t="s">
        <v>295</v>
      </c>
      <c r="D356" s="71" t="str">
        <f aca="false">IFERROR(INDEX('Brand Map'!$B$4:$B$125,MATCH(C356,'Brand Map'!$A$4:$A$125,0)),"Other")</f>
        <v>AUDC</v>
      </c>
      <c r="E356" s="73" t="n">
        <f aca="false">SUMIFS(Detail!$K$2:$K$9168,Detail!$C$2:$C$9168,$A356)</f>
        <v>75</v>
      </c>
      <c r="F356" s="73" t="n">
        <f aca="false">SUMIFS(Detail!$E$2:$E$9168,Detail!$C$2:$C$9168,$A356)</f>
        <v>2</v>
      </c>
      <c r="G356" s="74" t="n">
        <f aca="false">SUMIFS(Detail!$M$2:$M$9168,Detail!$C$2:$C$9168,$A356)</f>
        <v>5628.27</v>
      </c>
      <c r="H356" s="74" t="n">
        <f aca="false">SUMIFS(Detail!$D$2:$D$9168,Detail!$C$2:$C$9168,$A356)</f>
        <v>134.47</v>
      </c>
      <c r="I356" s="74" t="n">
        <v>28060.87</v>
      </c>
      <c r="J356" s="51" t="n">
        <f aca="false">IF(E356&gt;0,AF356/E356,0)</f>
        <v>0.0266666666666667</v>
      </c>
      <c r="K356" s="51" t="n">
        <f aca="false">IF(G356&gt;0,AG356/G356,0)</f>
        <v>0.0238918886265229</v>
      </c>
      <c r="L356" s="75" t="n">
        <f aca="false">H356/Settings!$B$16</f>
        <v>0.00026874185125823</v>
      </c>
      <c r="M356" s="76" t="n">
        <f aca="false">H356/Settings!$B$20</f>
        <v>1.04392003214142E-005</v>
      </c>
      <c r="N356" s="77" t="n">
        <f aca="false">E356*Settings!$B$3</f>
        <v>5.6144966898659</v>
      </c>
      <c r="O356" s="77" t="n">
        <f aca="false">IF(E356&gt;0,(AF356-N356)/SQRT(E356*Settings!$B$3*(1-Settings!$B$3)),0)</f>
        <v>-1.58594702476324</v>
      </c>
      <c r="P356" s="77" t="n">
        <f aca="false">MAX(0,AF356-N356)</f>
        <v>0</v>
      </c>
      <c r="Q356" s="51" t="n">
        <f aca="false">IF(E356&gt;=Settings!$B$4,(AF356+Settings!$B$7*Settings!$B$3)/(E356+Settings!$B$7),Settings!$B$3)</f>
        <v>0.0404361778661558</v>
      </c>
      <c r="R356" s="78" t="n">
        <f aca="false">PERCENTRANK($H$2:$H$1780,H356,6)</f>
        <v>0.793588</v>
      </c>
      <c r="S356" s="78" t="n">
        <f aca="false">PERCENTRANK($Q$2:$Q$1780,Q356,6)</f>
        <v>0.00787402</v>
      </c>
      <c r="T356" s="78" t="n">
        <f aca="false">PERCENTRANK($F$2:$F$1780,F356,6)</f>
        <v>0.799775</v>
      </c>
      <c r="U356" s="79" t="n">
        <f aca="false">IF(F356&gt;0,ROUND((Settings!$B$8*T356+Settings!$B$9*R356+Settings!$B$10*S356)/SUM(Settings!$B$8:$B$10),10),0)</f>
        <v>0.5337456733</v>
      </c>
      <c r="V356" s="71" t="n">
        <f aca="false">IF(U356&gt;0,RANK(U356,$U$2:$U$1780)+COUNTIF($U$2:U356,U356)-1,"")</f>
        <v>355</v>
      </c>
      <c r="W356" s="71" t="str">
        <f aca="false">IF(V356="","",IF(V356&lt;=Settings!$B$11,"1 - Fix first",IF(V356&lt;=Settings!$B$12,"2 - Review","3 - Monitor")))</f>
        <v>3 - Monitor</v>
      </c>
      <c r="X356" s="71" t="str">
        <f aca="false">IF(AND(E356&gt;=Settings!$B$4,AF356&gt;=Settings!$B$5,O356&gt;=Settings!$B$6),"HIGH RATE","")</f>
        <v/>
      </c>
      <c r="Y356" s="71" t="n">
        <f aca="false">IF(F356&gt;0,RANK(F356,$F$2:$F$1780)+COUNTIF($F$2:F356,F356)-1,"")</f>
        <v>350</v>
      </c>
      <c r="Z356" s="71" t="n">
        <f aca="false">IF(H356&gt;0,RANK(H356,$H$2:$H$1780)+COUNTIF($H$2:H356,H356)-1,"")</f>
        <v>368</v>
      </c>
      <c r="AA356" s="71" t="n">
        <f aca="false">IF(AC356="","",RANK(AC356,$AC$2:$AC$1780)+COUNTIF($AC$2:AC356,AC356)-1)</f>
        <v>212</v>
      </c>
      <c r="AB356" s="71" t="str">
        <f aca="false">IF(AD356="","",RANK(AD356,$AD$2:$AD$1780)+COUNTIF($AD$2:AD356,AD356)-1)</f>
        <v/>
      </c>
      <c r="AC356" s="71" t="n">
        <f aca="false">IF(AND(AF356&gt;0,E356&gt;=Settings!$B$4),ROUND(J356,10),"")</f>
        <v>0.0266666667</v>
      </c>
      <c r="AD356" s="71" t="str">
        <f aca="false">IF(X356="HIGH RATE",ROUND(O356,10),"")</f>
        <v/>
      </c>
      <c r="AE356" s="71" t="s">
        <v>59</v>
      </c>
      <c r="AF356" s="73" t="n">
        <f aca="false">SUMIFS(Detail!$L$2:$L$9168,Detail!$C$2:$C$9168,$A356)</f>
        <v>2</v>
      </c>
      <c r="AG356" s="74" t="n">
        <f aca="false">SUMIFS(Detail!$N$2:$N$9168,Detail!$C$2:$C$9168,$A356)</f>
        <v>134.47</v>
      </c>
    </row>
    <row r="357" customFormat="false" ht="15" hidden="false" customHeight="false" outlineLevel="0" collapsed="false">
      <c r="A357" s="71" t="s">
        <v>1956</v>
      </c>
      <c r="B357" s="71" t="s">
        <v>2785</v>
      </c>
      <c r="C357" s="71" t="s">
        <v>654</v>
      </c>
      <c r="D357" s="71" t="str">
        <f aca="false">IFERROR(INDEX('Brand Map'!$B$4:$B$125,MATCH(C357,'Brand Map'!$A$4:$A$125,0)),"Other")</f>
        <v>Other (small prefixes)</v>
      </c>
      <c r="E357" s="73" t="n">
        <f aca="false">SUMIFS(Detail!$K$2:$K$9168,Detail!$C$2:$C$9168,$A357)</f>
        <v>0</v>
      </c>
      <c r="F357" s="73" t="n">
        <f aca="false">SUMIFS(Detail!$E$2:$E$9168,Detail!$C$2:$C$9168,$A357)</f>
        <v>2</v>
      </c>
      <c r="G357" s="74" t="n">
        <f aca="false">SUMIFS(Detail!$M$2:$M$9168,Detail!$C$2:$C$9168,$A357)</f>
        <v>0</v>
      </c>
      <c r="H357" s="74" t="n">
        <f aca="false">SUMIFS(Detail!$D$2:$D$9168,Detail!$C$2:$C$9168,$A357)</f>
        <v>84.9</v>
      </c>
      <c r="I357" s="74" t="n">
        <v>224.7</v>
      </c>
      <c r="J357" s="51" t="n">
        <f aca="false">IF(E357&gt;0,AF357/E357,0)</f>
        <v>0</v>
      </c>
      <c r="K357" s="51" t="n">
        <f aca="false">IF(G357&gt;0,AG357/G357,0)</f>
        <v>0</v>
      </c>
      <c r="L357" s="75" t="n">
        <f aca="false">H357/Settings!$B$16</f>
        <v>0.000169674895306193</v>
      </c>
      <c r="M357" s="76" t="n">
        <f aca="false">H357/Settings!$B$20</f>
        <v>6.59097276186556E-006</v>
      </c>
      <c r="N357" s="77" t="n">
        <f aca="false">E357*Settings!$B$3</f>
        <v>0</v>
      </c>
      <c r="O357" s="77" t="n">
        <f aca="false">IF(E357&gt;0,(AF357-N357)/SQRT(E357*Settings!$B$3*(1-Settings!$B$3)),0)</f>
        <v>0</v>
      </c>
      <c r="P357" s="77" t="n">
        <f aca="false">MAX(0,AF357-N357)</f>
        <v>0</v>
      </c>
      <c r="Q357" s="51" t="n">
        <f aca="false">IF(E357&gt;=Settings!$B$4,(AF357+Settings!$B$7*Settings!$B$3)/(E357+Settings!$B$7),Settings!$B$3)</f>
        <v>0.0748599558648786</v>
      </c>
      <c r="R357" s="78" t="n">
        <f aca="false">PERCENTRANK($H$2:$H$1780,H357,6)</f>
        <v>0.735096</v>
      </c>
      <c r="S357" s="78" t="n">
        <f aca="false">PERCENTRANK($Q$2:$Q$1780,Q357,6)</f>
        <v>0.0646794</v>
      </c>
      <c r="T357" s="78" t="n">
        <f aca="false">PERCENTRANK($F$2:$F$1780,F357,6)</f>
        <v>0.799775</v>
      </c>
      <c r="U357" s="79" t="n">
        <f aca="false">IF(F357&gt;0,ROUND((Settings!$B$8*T357+Settings!$B$9*R357+Settings!$B$10*S357)/SUM(Settings!$B$8:$B$10),10),0)</f>
        <v>0.5331834667</v>
      </c>
      <c r="V357" s="71" t="n">
        <f aca="false">IF(U357&gt;0,RANK(U357,$U$2:$U$1780)+COUNTIF($U$2:U357,U357)-1,"")</f>
        <v>356</v>
      </c>
      <c r="W357" s="71" t="str">
        <f aca="false">IF(V357="","",IF(V357&lt;=Settings!$B$11,"1 - Fix first",IF(V357&lt;=Settings!$B$12,"2 - Review","3 - Monitor")))</f>
        <v>3 - Monitor</v>
      </c>
      <c r="X357" s="71" t="str">
        <f aca="false">IF(AND(E357&gt;=Settings!$B$4,AF357&gt;=Settings!$B$5,O357&gt;=Settings!$B$6),"HIGH RATE","")</f>
        <v/>
      </c>
      <c r="Y357" s="71" t="n">
        <f aca="false">IF(F357&gt;0,RANK(F357,$F$2:$F$1780)+COUNTIF($F$2:F357,F357)-1,"")</f>
        <v>351</v>
      </c>
      <c r="Z357" s="71" t="n">
        <f aca="false">IF(H357&gt;0,RANK(H357,$H$2:$H$1780)+COUNTIF($H$2:H357,H357)-1,"")</f>
        <v>472</v>
      </c>
      <c r="AA357" s="71" t="str">
        <f aca="false">IF(AC357="","",RANK(AC357,$AC$2:$AC$1780)+COUNTIF($AC$2:AC357,AC357)-1)</f>
        <v/>
      </c>
      <c r="AB357" s="71" t="str">
        <f aca="false">IF(AD357="","",RANK(AD357,$AD$2:$AD$1780)+COUNTIF($AD$2:AD357,AD357)-1)</f>
        <v/>
      </c>
      <c r="AC357" s="71" t="str">
        <f aca="false">IF(AND(AF357&gt;0,E357&gt;=Settings!$B$4),ROUND(J357,10),"")</f>
        <v/>
      </c>
      <c r="AD357" s="71" t="str">
        <f aca="false">IF(X357="HIGH RATE",ROUND(O357,10),"")</f>
        <v/>
      </c>
      <c r="AE357" s="71" t="s">
        <v>60</v>
      </c>
      <c r="AF357" s="73" t="n">
        <f aca="false">SUMIFS(Detail!$L$2:$L$9168,Detail!$C$2:$C$9168,$A357)</f>
        <v>0</v>
      </c>
      <c r="AG357" s="74" t="n">
        <f aca="false">SUMIFS(Detail!$N$2:$N$9168,Detail!$C$2:$C$9168,$A357)</f>
        <v>0</v>
      </c>
    </row>
    <row r="358" customFormat="false" ht="15" hidden="false" customHeight="false" outlineLevel="0" collapsed="false">
      <c r="A358" s="71" t="s">
        <v>1218</v>
      </c>
      <c r="B358" s="71" t="s">
        <v>2786</v>
      </c>
      <c r="C358" s="71" t="s">
        <v>213</v>
      </c>
      <c r="D358" s="71" t="str">
        <f aca="false">IFERROR(INDEX('Brand Map'!$B$4:$B$125,MATCH(C358,'Brand Map'!$A$4:$A$125,0)),"Other")</f>
        <v>AU</v>
      </c>
      <c r="E358" s="73" t="n">
        <f aca="false">SUMIFS(Detail!$K$2:$K$9168,Detail!$C$2:$C$9168,$A358)</f>
        <v>0</v>
      </c>
      <c r="F358" s="73" t="n">
        <f aca="false">SUMIFS(Detail!$E$2:$E$9168,Detail!$C$2:$C$9168,$A358)</f>
        <v>1</v>
      </c>
      <c r="G358" s="74" t="n">
        <f aca="false">SUMIFS(Detail!$M$2:$M$9168,Detail!$C$2:$C$9168,$A358)</f>
        <v>0</v>
      </c>
      <c r="H358" s="74" t="n">
        <f aca="false">SUMIFS(Detail!$D$2:$D$9168,Detail!$C$2:$C$9168,$A358)</f>
        <v>239.05</v>
      </c>
      <c r="I358" s="74" t="n">
        <v>236.6</v>
      </c>
      <c r="J358" s="51" t="n">
        <f aca="false">IF(E358&gt;0,AF358/E358,0)</f>
        <v>0</v>
      </c>
      <c r="K358" s="51" t="n">
        <f aca="false">IF(G358&gt;0,AG358/G358,0)</f>
        <v>0</v>
      </c>
      <c r="L358" s="75" t="n">
        <f aca="false">H358/Settings!$B$16</f>
        <v>0.000477747747031159</v>
      </c>
      <c r="M358" s="76" t="n">
        <f aca="false">H358/Settings!$B$20</f>
        <v>1.8557974543274E-005</v>
      </c>
      <c r="N358" s="77" t="n">
        <f aca="false">E358*Settings!$B$3</f>
        <v>0</v>
      </c>
      <c r="O358" s="77" t="n">
        <f aca="false">IF(E358&gt;0,(AF358-N358)/SQRT(E358*Settings!$B$3*(1-Settings!$B$3)),0)</f>
        <v>0</v>
      </c>
      <c r="P358" s="77" t="n">
        <f aca="false">MAX(0,AF358-N358)</f>
        <v>0</v>
      </c>
      <c r="Q358" s="51" t="n">
        <f aca="false">IF(E358&gt;=Settings!$B$4,(AF358+Settings!$B$7*Settings!$B$3)/(E358+Settings!$B$7),Settings!$B$3)</f>
        <v>0.0748599558648786</v>
      </c>
      <c r="R358" s="78" t="n">
        <f aca="false">PERCENTRANK($H$2:$H$1780,H358,6)</f>
        <v>0.844207</v>
      </c>
      <c r="S358" s="78" t="n">
        <f aca="false">PERCENTRANK($Q$2:$Q$1780,Q358,6)</f>
        <v>0.0646794</v>
      </c>
      <c r="T358" s="78" t="n">
        <f aca="false">PERCENTRANK($F$2:$F$1780,F358,6)</f>
        <v>0.685039</v>
      </c>
      <c r="U358" s="79" t="n">
        <f aca="false">IF(F358&gt;0,ROUND((Settings!$B$8*T358+Settings!$B$9*R358+Settings!$B$10*S358)/SUM(Settings!$B$8:$B$10),10),0)</f>
        <v>0.5313084667</v>
      </c>
      <c r="V358" s="71" t="n">
        <f aca="false">IF(U358&gt;0,RANK(U358,$U$2:$U$1780)+COUNTIF($U$2:U358,U358)-1,"")</f>
        <v>357</v>
      </c>
      <c r="W358" s="71" t="str">
        <f aca="false">IF(V358="","",IF(V358&lt;=Settings!$B$11,"1 - Fix first",IF(V358&lt;=Settings!$B$12,"2 - Review","3 - Monitor")))</f>
        <v>3 - Monitor</v>
      </c>
      <c r="X358" s="71" t="str">
        <f aca="false">IF(AND(E358&gt;=Settings!$B$4,AF358&gt;=Settings!$B$5,O358&gt;=Settings!$B$6),"HIGH RATE","")</f>
        <v/>
      </c>
      <c r="Y358" s="71" t="n">
        <f aca="false">IF(F358&gt;0,RANK(F358,$F$2:$F$1780)+COUNTIF($F$2:F358,F358)-1,"")</f>
        <v>364</v>
      </c>
      <c r="Z358" s="71" t="n">
        <f aca="false">IF(H358&gt;0,RANK(H358,$H$2:$H$1780)+COUNTIF($H$2:H358,H358)-1,"")</f>
        <v>278</v>
      </c>
      <c r="AA358" s="71" t="str">
        <f aca="false">IF(AC358="","",RANK(AC358,$AC$2:$AC$1780)+COUNTIF($AC$2:AC358,AC358)-1)</f>
        <v/>
      </c>
      <c r="AB358" s="71" t="str">
        <f aca="false">IF(AD358="","",RANK(AD358,$AD$2:$AD$1780)+COUNTIF($AD$2:AD358,AD358)-1)</f>
        <v/>
      </c>
      <c r="AC358" s="71" t="str">
        <f aca="false">IF(AND(AF358&gt;0,E358&gt;=Settings!$B$4),ROUND(J358,10),"")</f>
        <v/>
      </c>
      <c r="AD358" s="71" t="str">
        <f aca="false">IF(X358="HIGH RATE",ROUND(O358,10),"")</f>
        <v/>
      </c>
      <c r="AE358" s="71" t="s">
        <v>60</v>
      </c>
      <c r="AF358" s="73" t="n">
        <f aca="false">SUMIFS(Detail!$L$2:$L$9168,Detail!$C$2:$C$9168,$A358)</f>
        <v>0</v>
      </c>
      <c r="AG358" s="74" t="n">
        <f aca="false">SUMIFS(Detail!$N$2:$N$9168,Detail!$C$2:$C$9168,$A358)</f>
        <v>0</v>
      </c>
    </row>
    <row r="359" customFormat="false" ht="15" hidden="false" customHeight="false" outlineLevel="0" collapsed="false">
      <c r="A359" s="71" t="s">
        <v>2410</v>
      </c>
      <c r="B359" s="71" t="s">
        <v>2787</v>
      </c>
      <c r="C359" s="71" t="s">
        <v>232</v>
      </c>
      <c r="D359" s="71" t="str">
        <f aca="false">IFERROR(INDEX('Brand Map'!$B$4:$B$125,MATCH(C359,'Brand Map'!$A$4:$A$125,0)),"Other")</f>
        <v>GF</v>
      </c>
      <c r="E359" s="73" t="n">
        <f aca="false">SUMIFS(Detail!$K$2:$K$9168,Detail!$C$2:$C$9168,$A359)</f>
        <v>4</v>
      </c>
      <c r="F359" s="73" t="n">
        <f aca="false">SUMIFS(Detail!$E$2:$E$9168,Detail!$C$2:$C$9168,$A359)</f>
        <v>1</v>
      </c>
      <c r="G359" s="74" t="n">
        <f aca="false">SUMIFS(Detail!$M$2:$M$9168,Detail!$C$2:$C$9168,$A359)</f>
        <v>981.62</v>
      </c>
      <c r="H359" s="74" t="n">
        <f aca="false">SUMIFS(Detail!$D$2:$D$9168,Detail!$C$2:$C$9168,$A359)</f>
        <v>231.78</v>
      </c>
      <c r="I359" s="74" t="n">
        <v>1209.78</v>
      </c>
      <c r="J359" s="51" t="n">
        <f aca="false">IF(E359&gt;0,AF359/E359,0)</f>
        <v>0.25</v>
      </c>
      <c r="K359" s="51" t="n">
        <f aca="false">IF(G359&gt;0,AG359/G359,0)</f>
        <v>0.236119883457957</v>
      </c>
      <c r="L359" s="75" t="n">
        <f aca="false">H359/Settings!$B$16</f>
        <v>0.000463218459765246</v>
      </c>
      <c r="M359" s="76" t="n">
        <f aca="false">H359/Settings!$B$20</f>
        <v>1.7993588536457E-005</v>
      </c>
      <c r="N359" s="77" t="n">
        <f aca="false">E359*Settings!$B$3</f>
        <v>0.299439823459515</v>
      </c>
      <c r="O359" s="77" t="n">
        <f aca="false">IF(E359&gt;0,(AF359-N359)/SQRT(E359*Settings!$B$3*(1-Settings!$B$3)),0)</f>
        <v>1.33102719024865</v>
      </c>
      <c r="P359" s="77" t="n">
        <f aca="false">MAX(0,AF359-N359)</f>
        <v>0.700560176540485</v>
      </c>
      <c r="Q359" s="51" t="n">
        <f aca="false">IF(E359&gt;=Settings!$B$4,(AF359+Settings!$B$7*Settings!$B$3)/(E359+Settings!$B$7),Settings!$B$3)</f>
        <v>0.0748599558648786</v>
      </c>
      <c r="R359" s="78" t="n">
        <f aca="false">PERCENTRANK($H$2:$H$1780,H359,6)</f>
        <v>0.840832</v>
      </c>
      <c r="S359" s="78" t="n">
        <f aca="false">PERCENTRANK($Q$2:$Q$1780,Q359,6)</f>
        <v>0.0646794</v>
      </c>
      <c r="T359" s="78" t="n">
        <f aca="false">PERCENTRANK($F$2:$F$1780,F359,6)</f>
        <v>0.685039</v>
      </c>
      <c r="U359" s="79" t="n">
        <f aca="false">IF(F359&gt;0,ROUND((Settings!$B$8*T359+Settings!$B$9*R359+Settings!$B$10*S359)/SUM(Settings!$B$8:$B$10),10),0)</f>
        <v>0.5301834667</v>
      </c>
      <c r="V359" s="71" t="n">
        <f aca="false">IF(U359&gt;0,RANK(U359,$U$2:$U$1780)+COUNTIF($U$2:U359,U359)-1,"")</f>
        <v>358</v>
      </c>
      <c r="W359" s="71" t="str">
        <f aca="false">IF(V359="","",IF(V359&lt;=Settings!$B$11,"1 - Fix first",IF(V359&lt;=Settings!$B$12,"2 - Review","3 - Monitor")))</f>
        <v>3 - Monitor</v>
      </c>
      <c r="X359" s="71" t="str">
        <f aca="false">IF(AND(E359&gt;=Settings!$B$4,AF359&gt;=Settings!$B$5,O359&gt;=Settings!$B$6),"HIGH RATE","")</f>
        <v/>
      </c>
      <c r="Y359" s="71" t="n">
        <f aca="false">IF(F359&gt;0,RANK(F359,$F$2:$F$1780)+COUNTIF($F$2:F359,F359)-1,"")</f>
        <v>365</v>
      </c>
      <c r="Z359" s="71" t="n">
        <f aca="false">IF(H359&gt;0,RANK(H359,$H$2:$H$1780)+COUNTIF($H$2:H359,H359)-1,"")</f>
        <v>284</v>
      </c>
      <c r="AA359" s="71" t="str">
        <f aca="false">IF(AC359="","",RANK(AC359,$AC$2:$AC$1780)+COUNTIF($AC$2:AC359,AC359)-1)</f>
        <v/>
      </c>
      <c r="AB359" s="71" t="str">
        <f aca="false">IF(AD359="","",RANK(AD359,$AD$2:$AD$1780)+COUNTIF($AD$2:AD359,AD359)-1)</f>
        <v/>
      </c>
      <c r="AC359" s="71" t="str">
        <f aca="false">IF(AND(AF359&gt;0,E359&gt;=Settings!$B$4),ROUND(J359,10),"")</f>
        <v/>
      </c>
      <c r="AD359" s="71" t="str">
        <f aca="false">IF(X359="HIGH RATE",ROUND(O359,10),"")</f>
        <v/>
      </c>
      <c r="AE359" s="71" t="s">
        <v>59</v>
      </c>
      <c r="AF359" s="73" t="n">
        <f aca="false">SUMIFS(Detail!$L$2:$L$9168,Detail!$C$2:$C$9168,$A359)</f>
        <v>1</v>
      </c>
      <c r="AG359" s="74" t="n">
        <f aca="false">SUMIFS(Detail!$N$2:$N$9168,Detail!$C$2:$C$9168,$A359)</f>
        <v>231.78</v>
      </c>
    </row>
    <row r="360" customFormat="false" ht="15" hidden="false" customHeight="false" outlineLevel="0" collapsed="false">
      <c r="A360" s="71" t="s">
        <v>190</v>
      </c>
      <c r="B360" s="71" t="s">
        <v>2788</v>
      </c>
      <c r="C360" s="71" t="s">
        <v>213</v>
      </c>
      <c r="D360" s="71" t="str">
        <f aca="false">IFERROR(INDEX('Brand Map'!$B$4:$B$125,MATCH(C360,'Brand Map'!$A$4:$A$125,0)),"Other")</f>
        <v>AU</v>
      </c>
      <c r="E360" s="73" t="n">
        <f aca="false">SUMIFS(Detail!$K$2:$K$9168,Detail!$C$2:$C$9168,$A360)</f>
        <v>0</v>
      </c>
      <c r="F360" s="73" t="n">
        <f aca="false">SUMIFS(Detail!$E$2:$E$9168,Detail!$C$2:$C$9168,$A360)</f>
        <v>2</v>
      </c>
      <c r="G360" s="74" t="n">
        <f aca="false">SUMIFS(Detail!$M$2:$M$9168,Detail!$C$2:$C$9168,$A360)</f>
        <v>0</v>
      </c>
      <c r="H360" s="74" t="n">
        <f aca="false">SUMIFS(Detail!$D$2:$D$9168,Detail!$C$2:$C$9168,$A360)</f>
        <v>66.72</v>
      </c>
      <c r="I360" s="74" t="n">
        <v>508.36</v>
      </c>
      <c r="J360" s="51" t="n">
        <f aca="false">IF(E360&gt;0,AF360/E360,0)</f>
        <v>0</v>
      </c>
      <c r="K360" s="51" t="n">
        <f aca="false">IF(G360&gt;0,AG360/G360,0)</f>
        <v>0</v>
      </c>
      <c r="L360" s="75" t="n">
        <f aca="false">H360/Settings!$B$16</f>
        <v>0.000133341684509178</v>
      </c>
      <c r="M360" s="76" t="n">
        <f aca="false">H360/Settings!$B$20</f>
        <v>5.17961958388304E-006</v>
      </c>
      <c r="N360" s="77" t="n">
        <f aca="false">E360*Settings!$B$3</f>
        <v>0</v>
      </c>
      <c r="O360" s="77" t="n">
        <f aca="false">IF(E360&gt;0,(AF360-N360)/SQRT(E360*Settings!$B$3*(1-Settings!$B$3)),0)</f>
        <v>0</v>
      </c>
      <c r="P360" s="77" t="n">
        <f aca="false">MAX(0,AF360-N360)</f>
        <v>0</v>
      </c>
      <c r="Q360" s="51" t="n">
        <f aca="false">IF(E360&gt;=Settings!$B$4,(AF360+Settings!$B$7*Settings!$B$3)/(E360+Settings!$B$7),Settings!$B$3)</f>
        <v>0.0748599558648786</v>
      </c>
      <c r="R360" s="78" t="n">
        <f aca="false">PERCENTRANK($H$2:$H$1780,H360,6)</f>
        <v>0.71991</v>
      </c>
      <c r="S360" s="78" t="n">
        <f aca="false">PERCENTRANK($Q$2:$Q$1780,Q360,6)</f>
        <v>0.0646794</v>
      </c>
      <c r="T360" s="78" t="n">
        <f aca="false">PERCENTRANK($F$2:$F$1780,F360,6)</f>
        <v>0.799775</v>
      </c>
      <c r="U360" s="79" t="n">
        <f aca="false">IF(F360&gt;0,ROUND((Settings!$B$8*T360+Settings!$B$9*R360+Settings!$B$10*S360)/SUM(Settings!$B$8:$B$10),10),0)</f>
        <v>0.5281214667</v>
      </c>
      <c r="V360" s="71" t="n">
        <f aca="false">IF(U360&gt;0,RANK(U360,$U$2:$U$1780)+COUNTIF($U$2:U360,U360)-1,"")</f>
        <v>359</v>
      </c>
      <c r="W360" s="71" t="str">
        <f aca="false">IF(V360="","",IF(V360&lt;=Settings!$B$11,"1 - Fix first",IF(V360&lt;=Settings!$B$12,"2 - Review","3 - Monitor")))</f>
        <v>3 - Monitor</v>
      </c>
      <c r="X360" s="71" t="str">
        <f aca="false">IF(AND(E360&gt;=Settings!$B$4,AF360&gt;=Settings!$B$5,O360&gt;=Settings!$B$6),"HIGH RATE","")</f>
        <v/>
      </c>
      <c r="Y360" s="71" t="n">
        <f aca="false">IF(F360&gt;0,RANK(F360,$F$2:$F$1780)+COUNTIF($F$2:F360,F360)-1,"")</f>
        <v>352</v>
      </c>
      <c r="Z360" s="71" t="n">
        <f aca="false">IF(H360&gt;0,RANK(H360,$H$2:$H$1780)+COUNTIF($H$2:H360,H360)-1,"")</f>
        <v>499</v>
      </c>
      <c r="AA360" s="71" t="str">
        <f aca="false">IF(AC360="","",RANK(AC360,$AC$2:$AC$1780)+COUNTIF($AC$2:AC360,AC360)-1)</f>
        <v/>
      </c>
      <c r="AB360" s="71" t="str">
        <f aca="false">IF(AD360="","",RANK(AD360,$AD$2:$AD$1780)+COUNTIF($AD$2:AD360,AD360)-1)</f>
        <v/>
      </c>
      <c r="AC360" s="71" t="str">
        <f aca="false">IF(AND(AF360&gt;0,E360&gt;=Settings!$B$4),ROUND(J360,10),"")</f>
        <v/>
      </c>
      <c r="AD360" s="71" t="str">
        <f aca="false">IF(X360="HIGH RATE",ROUND(O360,10),"")</f>
        <v/>
      </c>
      <c r="AE360" s="71" t="s">
        <v>63</v>
      </c>
      <c r="AF360" s="73" t="n">
        <f aca="false">SUMIFS(Detail!$L$2:$L$9168,Detail!$C$2:$C$9168,$A360)</f>
        <v>0</v>
      </c>
      <c r="AG360" s="74" t="n">
        <f aca="false">SUMIFS(Detail!$N$2:$N$9168,Detail!$C$2:$C$9168,$A360)</f>
        <v>0</v>
      </c>
    </row>
    <row r="361" customFormat="false" ht="15" hidden="false" customHeight="false" outlineLevel="0" collapsed="false">
      <c r="A361" s="71" t="s">
        <v>2227</v>
      </c>
      <c r="B361" s="71" t="s">
        <v>2789</v>
      </c>
      <c r="C361" s="71" t="s">
        <v>213</v>
      </c>
      <c r="D361" s="71" t="str">
        <f aca="false">IFERROR(INDEX('Brand Map'!$B$4:$B$125,MATCH(C361,'Brand Map'!$A$4:$A$125,0)),"Other")</f>
        <v>AU</v>
      </c>
      <c r="E361" s="73" t="n">
        <f aca="false">SUMIFS(Detail!$K$2:$K$9168,Detail!$C$2:$C$9168,$A361)</f>
        <v>5</v>
      </c>
      <c r="F361" s="73" t="n">
        <f aca="false">SUMIFS(Detail!$E$2:$E$9168,Detail!$C$2:$C$9168,$A361)</f>
        <v>1</v>
      </c>
      <c r="G361" s="74" t="n">
        <f aca="false">SUMIFS(Detail!$M$2:$M$9168,Detail!$C$2:$C$9168,$A361)</f>
        <v>999.75</v>
      </c>
      <c r="H361" s="74" t="n">
        <f aca="false">SUMIFS(Detail!$D$2:$D$9168,Detail!$C$2:$C$9168,$A361)</f>
        <v>219.95</v>
      </c>
      <c r="I361" s="74" t="n">
        <v>4326.99</v>
      </c>
      <c r="J361" s="51" t="n">
        <f aca="false">IF(E361&gt;0,AF361/E361,0)</f>
        <v>0</v>
      </c>
      <c r="K361" s="51" t="n">
        <f aca="false">IF(G361&gt;0,AG361/G361,0)</f>
        <v>0</v>
      </c>
      <c r="L361" s="75" t="n">
        <f aca="false">H361/Settings!$B$16</f>
        <v>0.000439575891903382</v>
      </c>
      <c r="M361" s="76" t="n">
        <f aca="false">H361/Settings!$B$20</f>
        <v>1.70751997523243E-005</v>
      </c>
      <c r="N361" s="77" t="n">
        <f aca="false">E361*Settings!$B$3</f>
        <v>0.374299779324393</v>
      </c>
      <c r="O361" s="77" t="n">
        <f aca="false">IF(E361&gt;0,(AF361-N361)/SQRT(E361*Settings!$B$3*(1-Settings!$B$3)),0)</f>
        <v>-0.636071659456152</v>
      </c>
      <c r="P361" s="77" t="n">
        <f aca="false">MAX(0,AF361-N361)</f>
        <v>0</v>
      </c>
      <c r="Q361" s="51" t="n">
        <f aca="false">IF(E361&gt;=Settings!$B$4,(AF361+Settings!$B$7*Settings!$B$3)/(E361+Settings!$B$7),Settings!$B$3)</f>
        <v>0.0748599558648786</v>
      </c>
      <c r="R361" s="78" t="n">
        <f aca="false">PERCENTRANK($H$2:$H$1780,H361,6)</f>
        <v>0.834083</v>
      </c>
      <c r="S361" s="78" t="n">
        <f aca="false">PERCENTRANK($Q$2:$Q$1780,Q361,6)</f>
        <v>0.0646794</v>
      </c>
      <c r="T361" s="78" t="n">
        <f aca="false">PERCENTRANK($F$2:$F$1780,F361,6)</f>
        <v>0.685039</v>
      </c>
      <c r="U361" s="79" t="n">
        <f aca="false">IF(F361&gt;0,ROUND((Settings!$B$8*T361+Settings!$B$9*R361+Settings!$B$10*S361)/SUM(Settings!$B$8:$B$10),10),0)</f>
        <v>0.5279338</v>
      </c>
      <c r="V361" s="71" t="n">
        <f aca="false">IF(U361&gt;0,RANK(U361,$U$2:$U$1780)+COUNTIF($U$2:U361,U361)-1,"")</f>
        <v>360</v>
      </c>
      <c r="W361" s="71" t="str">
        <f aca="false">IF(V361="","",IF(V361&lt;=Settings!$B$11,"1 - Fix first",IF(V361&lt;=Settings!$B$12,"2 - Review","3 - Monitor")))</f>
        <v>3 - Monitor</v>
      </c>
      <c r="X361" s="71" t="str">
        <f aca="false">IF(AND(E361&gt;=Settings!$B$4,AF361&gt;=Settings!$B$5,O361&gt;=Settings!$B$6),"HIGH RATE","")</f>
        <v/>
      </c>
      <c r="Y361" s="71" t="n">
        <f aca="false">IF(F361&gt;0,RANK(F361,$F$2:$F$1780)+COUNTIF($F$2:F361,F361)-1,"")</f>
        <v>366</v>
      </c>
      <c r="Z361" s="71" t="n">
        <f aca="false">IF(H361&gt;0,RANK(H361,$H$2:$H$1780)+COUNTIF($H$2:H361,H361)-1,"")</f>
        <v>296</v>
      </c>
      <c r="AA361" s="71" t="str">
        <f aca="false">IF(AC361="","",RANK(AC361,$AC$2:$AC$1780)+COUNTIF($AC$2:AC361,AC361)-1)</f>
        <v/>
      </c>
      <c r="AB361" s="71" t="str">
        <f aca="false">IF(AD361="","",RANK(AD361,$AD$2:$AD$1780)+COUNTIF($AD$2:AD361,AD361)-1)</f>
        <v/>
      </c>
      <c r="AC361" s="71" t="str">
        <f aca="false">IF(AND(AF361&gt;0,E361&gt;=Settings!$B$4),ROUND(J361,10),"")</f>
        <v/>
      </c>
      <c r="AD361" s="71" t="str">
        <f aca="false">IF(X361="HIGH RATE",ROUND(O361,10),"")</f>
        <v/>
      </c>
      <c r="AE361" s="71" t="s">
        <v>63</v>
      </c>
      <c r="AF361" s="73" t="n">
        <f aca="false">SUMIFS(Detail!$L$2:$L$9168,Detail!$C$2:$C$9168,$A361)</f>
        <v>0</v>
      </c>
      <c r="AG361" s="74" t="n">
        <f aca="false">SUMIFS(Detail!$N$2:$N$9168,Detail!$C$2:$C$9168,$A361)</f>
        <v>0</v>
      </c>
    </row>
    <row r="362" customFormat="false" ht="15" hidden="false" customHeight="false" outlineLevel="0" collapsed="false">
      <c r="A362" s="71" t="s">
        <v>2258</v>
      </c>
      <c r="B362" s="71" t="s">
        <v>2790</v>
      </c>
      <c r="C362" s="71" t="s">
        <v>213</v>
      </c>
      <c r="D362" s="71" t="str">
        <f aca="false">IFERROR(INDEX('Brand Map'!$B$4:$B$125,MATCH(C362,'Brand Map'!$A$4:$A$125,0)),"Other")</f>
        <v>AU</v>
      </c>
      <c r="E362" s="73" t="n">
        <f aca="false">SUMIFS(Detail!$K$2:$K$9168,Detail!$C$2:$C$9168,$A362)</f>
        <v>1</v>
      </c>
      <c r="F362" s="73" t="n">
        <f aca="false">SUMIFS(Detail!$E$2:$E$9168,Detail!$C$2:$C$9168,$A362)</f>
        <v>1</v>
      </c>
      <c r="G362" s="74" t="n">
        <f aca="false">SUMIFS(Detail!$M$2:$M$9168,Detail!$C$2:$C$9168,$A362)</f>
        <v>177.23</v>
      </c>
      <c r="H362" s="74" t="n">
        <f aca="false">SUMIFS(Detail!$D$2:$D$9168,Detail!$C$2:$C$9168,$A362)</f>
        <v>214.95</v>
      </c>
      <c r="I362" s="74" t="n">
        <v>1593.95</v>
      </c>
      <c r="J362" s="51" t="n">
        <f aca="false">IF(E362&gt;0,AF362/E362,0)</f>
        <v>0</v>
      </c>
      <c r="K362" s="51" t="n">
        <f aca="false">IF(G362&gt;0,AG362/G362,0)</f>
        <v>0</v>
      </c>
      <c r="L362" s="75" t="n">
        <f aca="false">H362/Settings!$B$16</f>
        <v>0.000429583259670979</v>
      </c>
      <c r="M362" s="76" t="n">
        <f aca="false">H362/Settings!$B$20</f>
        <v>1.66870388122851E-005</v>
      </c>
      <c r="N362" s="77" t="n">
        <f aca="false">E362*Settings!$B$3</f>
        <v>0.0748599558648786</v>
      </c>
      <c r="O362" s="77" t="n">
        <f aca="false">IF(E362&gt;0,(AF362-N362)/SQRT(E362*Settings!$B$3*(1-Settings!$B$3)),0)</f>
        <v>-0.28445989382101</v>
      </c>
      <c r="P362" s="77" t="n">
        <f aca="false">MAX(0,AF362-N362)</f>
        <v>0</v>
      </c>
      <c r="Q362" s="51" t="n">
        <f aca="false">IF(E362&gt;=Settings!$B$4,(AF362+Settings!$B$7*Settings!$B$3)/(E362+Settings!$B$7),Settings!$B$3)</f>
        <v>0.0748599558648786</v>
      </c>
      <c r="R362" s="78" t="n">
        <f aca="false">PERCENTRANK($H$2:$H$1780,H362,6)</f>
        <v>0.831271</v>
      </c>
      <c r="S362" s="78" t="n">
        <f aca="false">PERCENTRANK($Q$2:$Q$1780,Q362,6)</f>
        <v>0.0646794</v>
      </c>
      <c r="T362" s="78" t="n">
        <f aca="false">PERCENTRANK($F$2:$F$1780,F362,6)</f>
        <v>0.685039</v>
      </c>
      <c r="U362" s="79" t="n">
        <f aca="false">IF(F362&gt;0,ROUND((Settings!$B$8*T362+Settings!$B$9*R362+Settings!$B$10*S362)/SUM(Settings!$B$8:$B$10),10),0)</f>
        <v>0.5269964667</v>
      </c>
      <c r="V362" s="71" t="n">
        <f aca="false">IF(U362&gt;0,RANK(U362,$U$2:$U$1780)+COUNTIF($U$2:U362,U362)-1,"")</f>
        <v>361</v>
      </c>
      <c r="W362" s="71" t="str">
        <f aca="false">IF(V362="","",IF(V362&lt;=Settings!$B$11,"1 - Fix first",IF(V362&lt;=Settings!$B$12,"2 - Review","3 - Monitor")))</f>
        <v>3 - Monitor</v>
      </c>
      <c r="X362" s="71" t="str">
        <f aca="false">IF(AND(E362&gt;=Settings!$B$4,AF362&gt;=Settings!$B$5,O362&gt;=Settings!$B$6),"HIGH RATE","")</f>
        <v/>
      </c>
      <c r="Y362" s="71" t="n">
        <f aca="false">IF(F362&gt;0,RANK(F362,$F$2:$F$1780)+COUNTIF($F$2:F362,F362)-1,"")</f>
        <v>367</v>
      </c>
      <c r="Z362" s="71" t="n">
        <f aca="false">IF(H362&gt;0,RANK(H362,$H$2:$H$1780)+COUNTIF($H$2:H362,H362)-1,"")</f>
        <v>301</v>
      </c>
      <c r="AA362" s="71" t="str">
        <f aca="false">IF(AC362="","",RANK(AC362,$AC$2:$AC$1780)+COUNTIF($AC$2:AC362,AC362)-1)</f>
        <v/>
      </c>
      <c r="AB362" s="71" t="str">
        <f aca="false">IF(AD362="","",RANK(AD362,$AD$2:$AD$1780)+COUNTIF($AD$2:AD362,AD362)-1)</f>
        <v/>
      </c>
      <c r="AC362" s="71" t="str">
        <f aca="false">IF(AND(AF362&gt;0,E362&gt;=Settings!$B$4),ROUND(J362,10),"")</f>
        <v/>
      </c>
      <c r="AD362" s="71" t="str">
        <f aca="false">IF(X362="HIGH RATE",ROUND(O362,10),"")</f>
        <v/>
      </c>
      <c r="AE362" s="71" t="s">
        <v>63</v>
      </c>
      <c r="AF362" s="73" t="n">
        <f aca="false">SUMIFS(Detail!$L$2:$L$9168,Detail!$C$2:$C$9168,$A362)</f>
        <v>0</v>
      </c>
      <c r="AG362" s="74" t="n">
        <f aca="false">SUMIFS(Detail!$N$2:$N$9168,Detail!$C$2:$C$9168,$A362)</f>
        <v>0</v>
      </c>
    </row>
    <row r="363" customFormat="false" ht="15" hidden="false" customHeight="false" outlineLevel="0" collapsed="false">
      <c r="A363" s="71" t="s">
        <v>1409</v>
      </c>
      <c r="B363" s="71" t="s">
        <v>2791</v>
      </c>
      <c r="C363" s="71" t="s">
        <v>246</v>
      </c>
      <c r="D363" s="71" t="str">
        <f aca="false">IFERROR(INDEX('Brand Map'!$B$4:$B$125,MATCH(C363,'Brand Map'!$A$4:$A$125,0)),"Other")</f>
        <v>FYF</v>
      </c>
      <c r="E363" s="73" t="n">
        <f aca="false">SUMIFS(Detail!$K$2:$K$9168,Detail!$C$2:$C$9168,$A363)</f>
        <v>0</v>
      </c>
      <c r="F363" s="73" t="n">
        <f aca="false">SUMIFS(Detail!$E$2:$E$9168,Detail!$C$2:$C$9168,$A363)</f>
        <v>1</v>
      </c>
      <c r="G363" s="74" t="n">
        <f aca="false">SUMIFS(Detail!$M$2:$M$9168,Detail!$C$2:$C$9168,$A363)</f>
        <v>0</v>
      </c>
      <c r="H363" s="74" t="n">
        <f aca="false">SUMIFS(Detail!$D$2:$D$9168,Detail!$C$2:$C$9168,$A363)</f>
        <v>194.95</v>
      </c>
      <c r="I363" s="74" t="n">
        <v>779.8</v>
      </c>
      <c r="J363" s="51" t="n">
        <f aca="false">IF(E363&gt;0,AF363/E363,0)</f>
        <v>0</v>
      </c>
      <c r="K363" s="51" t="n">
        <f aca="false">IF(G363&gt;0,AG363/G363,0)</f>
        <v>0</v>
      </c>
      <c r="L363" s="75" t="n">
        <f aca="false">H363/Settings!$B$16</f>
        <v>0.00038961273074137</v>
      </c>
      <c r="M363" s="76" t="n">
        <f aca="false">H363/Settings!$B$20</f>
        <v>1.51343950521283E-005</v>
      </c>
      <c r="N363" s="77" t="n">
        <f aca="false">E363*Settings!$B$3</f>
        <v>0</v>
      </c>
      <c r="O363" s="77" t="n">
        <f aca="false">IF(E363&gt;0,(AF363-N363)/SQRT(E363*Settings!$B$3*(1-Settings!$B$3)),0)</f>
        <v>0</v>
      </c>
      <c r="P363" s="77" t="n">
        <f aca="false">MAX(0,AF363-N363)</f>
        <v>0</v>
      </c>
      <c r="Q363" s="51" t="n">
        <f aca="false">IF(E363&gt;=Settings!$B$4,(AF363+Settings!$B$7*Settings!$B$3)/(E363+Settings!$B$7),Settings!$B$3)</f>
        <v>0.0748599558648786</v>
      </c>
      <c r="R363" s="78" t="n">
        <f aca="false">PERCENTRANK($H$2:$H$1780,H363,6)</f>
        <v>0.827897</v>
      </c>
      <c r="S363" s="78" t="n">
        <f aca="false">PERCENTRANK($Q$2:$Q$1780,Q363,6)</f>
        <v>0.0646794</v>
      </c>
      <c r="T363" s="78" t="n">
        <f aca="false">PERCENTRANK($F$2:$F$1780,F363,6)</f>
        <v>0.685039</v>
      </c>
      <c r="U363" s="79" t="n">
        <f aca="false">IF(F363&gt;0,ROUND((Settings!$B$8*T363+Settings!$B$9*R363+Settings!$B$10*S363)/SUM(Settings!$B$8:$B$10),10),0)</f>
        <v>0.5258718</v>
      </c>
      <c r="V363" s="71" t="n">
        <f aca="false">IF(U363&gt;0,RANK(U363,$U$2:$U$1780)+COUNTIF($U$2:U363,U363)-1,"")</f>
        <v>362</v>
      </c>
      <c r="W363" s="71" t="str">
        <f aca="false">IF(V363="","",IF(V363&lt;=Settings!$B$11,"1 - Fix first",IF(V363&lt;=Settings!$B$12,"2 - Review","3 - Monitor")))</f>
        <v>3 - Monitor</v>
      </c>
      <c r="X363" s="71" t="str">
        <f aca="false">IF(AND(E363&gt;=Settings!$B$4,AF363&gt;=Settings!$B$5,O363&gt;=Settings!$B$6),"HIGH RATE","")</f>
        <v/>
      </c>
      <c r="Y363" s="71" t="n">
        <f aca="false">IF(F363&gt;0,RANK(F363,$F$2:$F$1780)+COUNTIF($F$2:F363,F363)-1,"")</f>
        <v>368</v>
      </c>
      <c r="Z363" s="71" t="n">
        <f aca="false">IF(H363&gt;0,RANK(H363,$H$2:$H$1780)+COUNTIF($H$2:H363,H363)-1,"")</f>
        <v>307</v>
      </c>
      <c r="AA363" s="71" t="str">
        <f aca="false">IF(AC363="","",RANK(AC363,$AC$2:$AC$1780)+COUNTIF($AC$2:AC363,AC363)-1)</f>
        <v/>
      </c>
      <c r="AB363" s="71" t="str">
        <f aca="false">IF(AD363="","",RANK(AD363,$AD$2:$AD$1780)+COUNTIF($AD$2:AD363,AD363)-1)</f>
        <v/>
      </c>
      <c r="AC363" s="71" t="str">
        <f aca="false">IF(AND(AF363&gt;0,E363&gt;=Settings!$B$4),ROUND(J363,10),"")</f>
        <v/>
      </c>
      <c r="AD363" s="71" t="str">
        <f aca="false">IF(X363="HIGH RATE",ROUND(O363,10),"")</f>
        <v/>
      </c>
      <c r="AE363" s="71" t="s">
        <v>60</v>
      </c>
      <c r="AF363" s="73" t="n">
        <f aca="false">SUMIFS(Detail!$L$2:$L$9168,Detail!$C$2:$C$9168,$A363)</f>
        <v>0</v>
      </c>
      <c r="AG363" s="74" t="n">
        <f aca="false">SUMIFS(Detail!$N$2:$N$9168,Detail!$C$2:$C$9168,$A363)</f>
        <v>0</v>
      </c>
    </row>
    <row r="364" customFormat="false" ht="15" hidden="false" customHeight="false" outlineLevel="0" collapsed="false">
      <c r="A364" s="71" t="s">
        <v>1862</v>
      </c>
      <c r="B364" s="71" t="s">
        <v>2792</v>
      </c>
      <c r="C364" s="71" t="s">
        <v>246</v>
      </c>
      <c r="D364" s="71" t="str">
        <f aca="false">IFERROR(INDEX('Brand Map'!$B$4:$B$125,MATCH(C364,'Brand Map'!$A$4:$A$125,0)),"Other")</f>
        <v>FYF</v>
      </c>
      <c r="E364" s="73" t="n">
        <f aca="false">SUMIFS(Detail!$K$2:$K$9168,Detail!$C$2:$C$9168,$A364)</f>
        <v>0</v>
      </c>
      <c r="F364" s="73" t="n">
        <f aca="false">SUMIFS(Detail!$E$2:$E$9168,Detail!$C$2:$C$9168,$A364)</f>
        <v>1</v>
      </c>
      <c r="G364" s="74" t="n">
        <f aca="false">SUMIFS(Detail!$M$2:$M$9168,Detail!$C$2:$C$9168,$A364)</f>
        <v>0</v>
      </c>
      <c r="H364" s="74" t="n">
        <f aca="false">SUMIFS(Detail!$D$2:$D$9168,Detail!$C$2:$C$9168,$A364)</f>
        <v>184.95</v>
      </c>
      <c r="I364" s="74" t="n">
        <v>0</v>
      </c>
      <c r="J364" s="51" t="n">
        <f aca="false">IF(E364&gt;0,AF364/E364,0)</f>
        <v>0</v>
      </c>
      <c r="K364" s="51" t="n">
        <f aca="false">IF(G364&gt;0,AG364/G364,0)</f>
        <v>0</v>
      </c>
      <c r="L364" s="75" t="n">
        <f aca="false">H364/Settings!$B$16</f>
        <v>0.000369627466276565</v>
      </c>
      <c r="M364" s="76" t="n">
        <f aca="false">H364/Settings!$B$20</f>
        <v>1.43580731720499E-005</v>
      </c>
      <c r="N364" s="77" t="n">
        <f aca="false">E364*Settings!$B$3</f>
        <v>0</v>
      </c>
      <c r="O364" s="77" t="n">
        <f aca="false">IF(E364&gt;0,(AF364-N364)/SQRT(E364*Settings!$B$3*(1-Settings!$B$3)),0)</f>
        <v>0</v>
      </c>
      <c r="P364" s="77" t="n">
        <f aca="false">MAX(0,AF364-N364)</f>
        <v>0</v>
      </c>
      <c r="Q364" s="51" t="n">
        <f aca="false">IF(E364&gt;=Settings!$B$4,(AF364+Settings!$B$7*Settings!$B$3)/(E364+Settings!$B$7),Settings!$B$3)</f>
        <v>0.0748599558648786</v>
      </c>
      <c r="R364" s="78" t="n">
        <f aca="false">PERCENTRANK($H$2:$H$1780,H364,6)</f>
        <v>0.823397</v>
      </c>
      <c r="S364" s="78" t="n">
        <f aca="false">PERCENTRANK($Q$2:$Q$1780,Q364,6)</f>
        <v>0.0646794</v>
      </c>
      <c r="T364" s="78" t="n">
        <f aca="false">PERCENTRANK($F$2:$F$1780,F364,6)</f>
        <v>0.685039</v>
      </c>
      <c r="U364" s="79" t="n">
        <f aca="false">IF(F364&gt;0,ROUND((Settings!$B$8*T364+Settings!$B$9*R364+Settings!$B$10*S364)/SUM(Settings!$B$8:$B$10),10),0)</f>
        <v>0.5243718</v>
      </c>
      <c r="V364" s="71" t="n">
        <f aca="false">IF(U364&gt;0,RANK(U364,$U$2:$U$1780)+COUNTIF($U$2:U364,U364)-1,"")</f>
        <v>363</v>
      </c>
      <c r="W364" s="71" t="str">
        <f aca="false">IF(V364="","",IF(V364&lt;=Settings!$B$11,"1 - Fix first",IF(V364&lt;=Settings!$B$12,"2 - Review","3 - Monitor")))</f>
        <v>3 - Monitor</v>
      </c>
      <c r="X364" s="71" t="str">
        <f aca="false">IF(AND(E364&gt;=Settings!$B$4,AF364&gt;=Settings!$B$5,O364&gt;=Settings!$B$6),"HIGH RATE","")</f>
        <v/>
      </c>
      <c r="Y364" s="71" t="n">
        <f aca="false">IF(F364&gt;0,RANK(F364,$F$2:$F$1780)+COUNTIF($F$2:F364,F364)-1,"")</f>
        <v>369</v>
      </c>
      <c r="Z364" s="71" t="n">
        <f aca="false">IF(H364&gt;0,RANK(H364,$H$2:$H$1780)+COUNTIF($H$2:H364,H364)-1,"")</f>
        <v>313</v>
      </c>
      <c r="AA364" s="71" t="str">
        <f aca="false">IF(AC364="","",RANK(AC364,$AC$2:$AC$1780)+COUNTIF($AC$2:AC364,AC364)-1)</f>
        <v/>
      </c>
      <c r="AB364" s="71" t="str">
        <f aca="false">IF(AD364="","",RANK(AD364,$AD$2:$AD$1780)+COUNTIF($AD$2:AD364,AD364)-1)</f>
        <v/>
      </c>
      <c r="AC364" s="71" t="str">
        <f aca="false">IF(AND(AF364&gt;0,E364&gt;=Settings!$B$4),ROUND(J364,10),"")</f>
        <v/>
      </c>
      <c r="AD364" s="71" t="str">
        <f aca="false">IF(X364="HIGH RATE",ROUND(O364,10),"")</f>
        <v/>
      </c>
      <c r="AE364" s="71" t="s">
        <v>60</v>
      </c>
      <c r="AF364" s="73" t="n">
        <f aca="false">SUMIFS(Detail!$L$2:$L$9168,Detail!$C$2:$C$9168,$A364)</f>
        <v>0</v>
      </c>
      <c r="AG364" s="74" t="n">
        <f aca="false">SUMIFS(Detail!$N$2:$N$9168,Detail!$C$2:$C$9168,$A364)</f>
        <v>0</v>
      </c>
    </row>
    <row r="365" customFormat="false" ht="15" hidden="false" customHeight="false" outlineLevel="0" collapsed="false">
      <c r="A365" s="71" t="s">
        <v>933</v>
      </c>
      <c r="B365" s="71" t="s">
        <v>2793</v>
      </c>
      <c r="C365" s="71" t="s">
        <v>246</v>
      </c>
      <c r="D365" s="71" t="str">
        <f aca="false">IFERROR(INDEX('Brand Map'!$B$4:$B$125,MATCH(C365,'Brand Map'!$A$4:$A$125,0)),"Other")</f>
        <v>FYF</v>
      </c>
      <c r="E365" s="73" t="n">
        <f aca="false">SUMIFS(Detail!$K$2:$K$9168,Detail!$C$2:$C$9168,$A365)</f>
        <v>0</v>
      </c>
      <c r="F365" s="73" t="n">
        <f aca="false">SUMIFS(Detail!$E$2:$E$9168,Detail!$C$2:$C$9168,$A365)</f>
        <v>1</v>
      </c>
      <c r="G365" s="74" t="n">
        <f aca="false">SUMIFS(Detail!$M$2:$M$9168,Detail!$C$2:$C$9168,$A365)</f>
        <v>0</v>
      </c>
      <c r="H365" s="74" t="n">
        <f aca="false">SUMIFS(Detail!$D$2:$D$9168,Detail!$C$2:$C$9168,$A365)</f>
        <v>184.95</v>
      </c>
      <c r="I365" s="74" t="n">
        <v>554.85</v>
      </c>
      <c r="J365" s="51" t="n">
        <f aca="false">IF(E365&gt;0,AF365/E365,0)</f>
        <v>0</v>
      </c>
      <c r="K365" s="51" t="n">
        <f aca="false">IF(G365&gt;0,AG365/G365,0)</f>
        <v>0</v>
      </c>
      <c r="L365" s="75" t="n">
        <f aca="false">H365/Settings!$B$16</f>
        <v>0.000369627466276565</v>
      </c>
      <c r="M365" s="76" t="n">
        <f aca="false">H365/Settings!$B$20</f>
        <v>1.43580731720499E-005</v>
      </c>
      <c r="N365" s="77" t="n">
        <f aca="false">E365*Settings!$B$3</f>
        <v>0</v>
      </c>
      <c r="O365" s="77" t="n">
        <f aca="false">IF(E365&gt;0,(AF365-N365)/SQRT(E365*Settings!$B$3*(1-Settings!$B$3)),0)</f>
        <v>0</v>
      </c>
      <c r="P365" s="77" t="n">
        <f aca="false">MAX(0,AF365-N365)</f>
        <v>0</v>
      </c>
      <c r="Q365" s="51" t="n">
        <f aca="false">IF(E365&gt;=Settings!$B$4,(AF365+Settings!$B$7*Settings!$B$3)/(E365+Settings!$B$7),Settings!$B$3)</f>
        <v>0.0748599558648786</v>
      </c>
      <c r="R365" s="78" t="n">
        <f aca="false">PERCENTRANK($H$2:$H$1780,H365,6)</f>
        <v>0.823397</v>
      </c>
      <c r="S365" s="78" t="n">
        <f aca="false">PERCENTRANK($Q$2:$Q$1780,Q365,6)</f>
        <v>0.0646794</v>
      </c>
      <c r="T365" s="78" t="n">
        <f aca="false">PERCENTRANK($F$2:$F$1780,F365,6)</f>
        <v>0.685039</v>
      </c>
      <c r="U365" s="79" t="n">
        <f aca="false">IF(F365&gt;0,ROUND((Settings!$B$8*T365+Settings!$B$9*R365+Settings!$B$10*S365)/SUM(Settings!$B$8:$B$10),10),0)</f>
        <v>0.5243718</v>
      </c>
      <c r="V365" s="71" t="n">
        <f aca="false">IF(U365&gt;0,RANK(U365,$U$2:$U$1780)+COUNTIF($U$2:U365,U365)-1,"")</f>
        <v>364</v>
      </c>
      <c r="W365" s="71" t="str">
        <f aca="false">IF(V365="","",IF(V365&lt;=Settings!$B$11,"1 - Fix first",IF(V365&lt;=Settings!$B$12,"2 - Review","3 - Monitor")))</f>
        <v>3 - Monitor</v>
      </c>
      <c r="X365" s="71" t="str">
        <f aca="false">IF(AND(E365&gt;=Settings!$B$4,AF365&gt;=Settings!$B$5,O365&gt;=Settings!$B$6),"HIGH RATE","")</f>
        <v/>
      </c>
      <c r="Y365" s="71" t="n">
        <f aca="false">IF(F365&gt;0,RANK(F365,$F$2:$F$1780)+COUNTIF($F$2:F365,F365)-1,"")</f>
        <v>370</v>
      </c>
      <c r="Z365" s="71" t="n">
        <f aca="false">IF(H365&gt;0,RANK(H365,$H$2:$H$1780)+COUNTIF($H$2:H365,H365)-1,"")</f>
        <v>314</v>
      </c>
      <c r="AA365" s="71" t="str">
        <f aca="false">IF(AC365="","",RANK(AC365,$AC$2:$AC$1780)+COUNTIF($AC$2:AC365,AC365)-1)</f>
        <v/>
      </c>
      <c r="AB365" s="71" t="str">
        <f aca="false">IF(AD365="","",RANK(AD365,$AD$2:$AD$1780)+COUNTIF($AD$2:AD365,AD365)-1)</f>
        <v/>
      </c>
      <c r="AC365" s="71" t="str">
        <f aca="false">IF(AND(AF365&gt;0,E365&gt;=Settings!$B$4),ROUND(J365,10),"")</f>
        <v/>
      </c>
      <c r="AD365" s="71" t="str">
        <f aca="false">IF(X365="HIGH RATE",ROUND(O365,10),"")</f>
        <v/>
      </c>
      <c r="AE365" s="71" t="s">
        <v>60</v>
      </c>
      <c r="AF365" s="73" t="n">
        <f aca="false">SUMIFS(Detail!$L$2:$L$9168,Detail!$C$2:$C$9168,$A365)</f>
        <v>0</v>
      </c>
      <c r="AG365" s="74" t="n">
        <f aca="false">SUMIFS(Detail!$N$2:$N$9168,Detail!$C$2:$C$9168,$A365)</f>
        <v>0</v>
      </c>
    </row>
    <row r="366" customFormat="false" ht="15" hidden="false" customHeight="false" outlineLevel="0" collapsed="false">
      <c r="A366" s="71" t="s">
        <v>1019</v>
      </c>
      <c r="B366" s="71" t="s">
        <v>2666</v>
      </c>
      <c r="C366" s="71" t="s">
        <v>246</v>
      </c>
      <c r="D366" s="71" t="str">
        <f aca="false">IFERROR(INDEX('Brand Map'!$B$4:$B$125,MATCH(C366,'Brand Map'!$A$4:$A$125,0)),"Other")</f>
        <v>FYF</v>
      </c>
      <c r="E366" s="73" t="n">
        <f aca="false">SUMIFS(Detail!$K$2:$K$9168,Detail!$C$2:$C$9168,$A366)</f>
        <v>0</v>
      </c>
      <c r="F366" s="73" t="n">
        <f aca="false">SUMIFS(Detail!$E$2:$E$9168,Detail!$C$2:$C$9168,$A366)</f>
        <v>1</v>
      </c>
      <c r="G366" s="74" t="n">
        <f aca="false">SUMIFS(Detail!$M$2:$M$9168,Detail!$C$2:$C$9168,$A366)</f>
        <v>0</v>
      </c>
      <c r="H366" s="74" t="n">
        <f aca="false">SUMIFS(Detail!$D$2:$D$9168,Detail!$C$2:$C$9168,$A366)</f>
        <v>184.95</v>
      </c>
      <c r="I366" s="74" t="n">
        <v>2959.2</v>
      </c>
      <c r="J366" s="51" t="n">
        <f aca="false">IF(E366&gt;0,AF366/E366,0)</f>
        <v>0</v>
      </c>
      <c r="K366" s="51" t="n">
        <f aca="false">IF(G366&gt;0,AG366/G366,0)</f>
        <v>0</v>
      </c>
      <c r="L366" s="75" t="n">
        <f aca="false">H366/Settings!$B$16</f>
        <v>0.000369627466276565</v>
      </c>
      <c r="M366" s="76" t="n">
        <f aca="false">H366/Settings!$B$20</f>
        <v>1.43580731720499E-005</v>
      </c>
      <c r="N366" s="77" t="n">
        <f aca="false">E366*Settings!$B$3</f>
        <v>0</v>
      </c>
      <c r="O366" s="77" t="n">
        <f aca="false">IF(E366&gt;0,(AF366-N366)/SQRT(E366*Settings!$B$3*(1-Settings!$B$3)),0)</f>
        <v>0</v>
      </c>
      <c r="P366" s="77" t="n">
        <f aca="false">MAX(0,AF366-N366)</f>
        <v>0</v>
      </c>
      <c r="Q366" s="51" t="n">
        <f aca="false">IF(E366&gt;=Settings!$B$4,(AF366+Settings!$B$7*Settings!$B$3)/(E366+Settings!$B$7),Settings!$B$3)</f>
        <v>0.0748599558648786</v>
      </c>
      <c r="R366" s="78" t="n">
        <f aca="false">PERCENTRANK($H$2:$H$1780,H366,6)</f>
        <v>0.823397</v>
      </c>
      <c r="S366" s="78" t="n">
        <f aca="false">PERCENTRANK($Q$2:$Q$1780,Q366,6)</f>
        <v>0.0646794</v>
      </c>
      <c r="T366" s="78" t="n">
        <f aca="false">PERCENTRANK($F$2:$F$1780,F366,6)</f>
        <v>0.685039</v>
      </c>
      <c r="U366" s="79" t="n">
        <f aca="false">IF(F366&gt;0,ROUND((Settings!$B$8*T366+Settings!$B$9*R366+Settings!$B$10*S366)/SUM(Settings!$B$8:$B$10),10),0)</f>
        <v>0.5243718</v>
      </c>
      <c r="V366" s="71" t="n">
        <f aca="false">IF(U366&gt;0,RANK(U366,$U$2:$U$1780)+COUNTIF($U$2:U366,U366)-1,"")</f>
        <v>365</v>
      </c>
      <c r="W366" s="71" t="str">
        <f aca="false">IF(V366="","",IF(V366&lt;=Settings!$B$11,"1 - Fix first",IF(V366&lt;=Settings!$B$12,"2 - Review","3 - Monitor")))</f>
        <v>3 - Monitor</v>
      </c>
      <c r="X366" s="71" t="str">
        <f aca="false">IF(AND(E366&gt;=Settings!$B$4,AF366&gt;=Settings!$B$5,O366&gt;=Settings!$B$6),"HIGH RATE","")</f>
        <v/>
      </c>
      <c r="Y366" s="71" t="n">
        <f aca="false">IF(F366&gt;0,RANK(F366,$F$2:$F$1780)+COUNTIF($F$2:F366,F366)-1,"")</f>
        <v>371</v>
      </c>
      <c r="Z366" s="71" t="n">
        <f aca="false">IF(H366&gt;0,RANK(H366,$H$2:$H$1780)+COUNTIF($H$2:H366,H366)-1,"")</f>
        <v>315</v>
      </c>
      <c r="AA366" s="71" t="str">
        <f aca="false">IF(AC366="","",RANK(AC366,$AC$2:$AC$1780)+COUNTIF($AC$2:AC366,AC366)-1)</f>
        <v/>
      </c>
      <c r="AB366" s="71" t="str">
        <f aca="false">IF(AD366="","",RANK(AD366,$AD$2:$AD$1780)+COUNTIF($AD$2:AD366,AD366)-1)</f>
        <v/>
      </c>
      <c r="AC366" s="71" t="str">
        <f aca="false">IF(AND(AF366&gt;0,E366&gt;=Settings!$B$4),ROUND(J366,10),"")</f>
        <v/>
      </c>
      <c r="AD366" s="71" t="str">
        <f aca="false">IF(X366="HIGH RATE",ROUND(O366,10),"")</f>
        <v/>
      </c>
      <c r="AE366" s="71" t="s">
        <v>60</v>
      </c>
      <c r="AF366" s="73" t="n">
        <f aca="false">SUMIFS(Detail!$L$2:$L$9168,Detail!$C$2:$C$9168,$A366)</f>
        <v>0</v>
      </c>
      <c r="AG366" s="74" t="n">
        <f aca="false">SUMIFS(Detail!$N$2:$N$9168,Detail!$C$2:$C$9168,$A366)</f>
        <v>0</v>
      </c>
    </row>
    <row r="367" customFormat="false" ht="15" hidden="false" customHeight="false" outlineLevel="0" collapsed="false">
      <c r="A367" s="71" t="s">
        <v>1164</v>
      </c>
      <c r="B367" s="71" t="s">
        <v>2792</v>
      </c>
      <c r="C367" s="71" t="s">
        <v>213</v>
      </c>
      <c r="D367" s="71" t="str">
        <f aca="false">IFERROR(INDEX('Brand Map'!$B$4:$B$125,MATCH(C367,'Brand Map'!$A$4:$A$125,0)),"Other")</f>
        <v>AU</v>
      </c>
      <c r="E367" s="73" t="n">
        <f aca="false">SUMIFS(Detail!$K$2:$K$9168,Detail!$C$2:$C$9168,$A367)</f>
        <v>18</v>
      </c>
      <c r="F367" s="73" t="n">
        <f aca="false">SUMIFS(Detail!$E$2:$E$9168,Detail!$C$2:$C$9168,$A367)</f>
        <v>1</v>
      </c>
      <c r="G367" s="74" t="n">
        <f aca="false">SUMIFS(Detail!$M$2:$M$9168,Detail!$C$2:$C$9168,$A367)</f>
        <v>2808.22</v>
      </c>
      <c r="H367" s="74" t="n">
        <f aca="false">SUMIFS(Detail!$D$2:$D$9168,Detail!$C$2:$C$9168,$A367)</f>
        <v>181.77</v>
      </c>
      <c r="I367" s="74" t="n">
        <v>9108.13</v>
      </c>
      <c r="J367" s="51" t="n">
        <f aca="false">IF(E367&gt;0,AF367/E367,0)</f>
        <v>0.0555555555555556</v>
      </c>
      <c r="K367" s="51" t="n">
        <f aca="false">IF(G367&gt;0,AG367/G367,0)</f>
        <v>0.0647278347138045</v>
      </c>
      <c r="L367" s="75" t="n">
        <f aca="false">H367/Settings!$B$16</f>
        <v>0.000363272152176757</v>
      </c>
      <c r="M367" s="76" t="n">
        <f aca="false">H367/Settings!$B$20</f>
        <v>1.4111202814185E-005</v>
      </c>
      <c r="N367" s="77" t="n">
        <f aca="false">E367*Settings!$B$3</f>
        <v>1.34747920556782</v>
      </c>
      <c r="O367" s="77" t="n">
        <f aca="false">IF(E367&gt;0,(AF367-N367)/SQRT(E367*Settings!$B$3*(1-Settings!$B$3)),0)</f>
        <v>-0.31121752473773</v>
      </c>
      <c r="P367" s="77" t="n">
        <f aca="false">MAX(0,AF367-N367)</f>
        <v>0</v>
      </c>
      <c r="Q367" s="51" t="n">
        <f aca="false">IF(E367&gt;=Settings!$B$4,(AF367+Settings!$B$7*Settings!$B$3)/(E367+Settings!$B$7),Settings!$B$3)</f>
        <v>0.0748599558648786</v>
      </c>
      <c r="R367" s="78" t="n">
        <f aca="false">PERCENTRANK($H$2:$H$1780,H367,6)</f>
        <v>0.822835</v>
      </c>
      <c r="S367" s="78" t="n">
        <f aca="false">PERCENTRANK($Q$2:$Q$1780,Q367,6)</f>
        <v>0.0646794</v>
      </c>
      <c r="T367" s="78" t="n">
        <f aca="false">PERCENTRANK($F$2:$F$1780,F367,6)</f>
        <v>0.685039</v>
      </c>
      <c r="U367" s="79" t="n">
        <f aca="false">IF(F367&gt;0,ROUND((Settings!$B$8*T367+Settings!$B$9*R367+Settings!$B$10*S367)/SUM(Settings!$B$8:$B$10),10),0)</f>
        <v>0.5241844667</v>
      </c>
      <c r="V367" s="71" t="n">
        <f aca="false">IF(U367&gt;0,RANK(U367,$U$2:$U$1780)+COUNTIF($U$2:U367,U367)-1,"")</f>
        <v>366</v>
      </c>
      <c r="W367" s="71" t="str">
        <f aca="false">IF(V367="","",IF(V367&lt;=Settings!$B$11,"1 - Fix first",IF(V367&lt;=Settings!$B$12,"2 - Review","3 - Monitor")))</f>
        <v>3 - Monitor</v>
      </c>
      <c r="X367" s="71" t="str">
        <f aca="false">IF(AND(E367&gt;=Settings!$B$4,AF367&gt;=Settings!$B$5,O367&gt;=Settings!$B$6),"HIGH RATE","")</f>
        <v/>
      </c>
      <c r="Y367" s="71" t="n">
        <f aca="false">IF(F367&gt;0,RANK(F367,$F$2:$F$1780)+COUNTIF($F$2:F367,F367)-1,"")</f>
        <v>372</v>
      </c>
      <c r="Z367" s="71" t="n">
        <f aca="false">IF(H367&gt;0,RANK(H367,$H$2:$H$1780)+COUNTIF($H$2:H367,H367)-1,"")</f>
        <v>316</v>
      </c>
      <c r="AA367" s="71" t="str">
        <f aca="false">IF(AC367="","",RANK(AC367,$AC$2:$AC$1780)+COUNTIF($AC$2:AC367,AC367)-1)</f>
        <v/>
      </c>
      <c r="AB367" s="71" t="str">
        <f aca="false">IF(AD367="","",RANK(AD367,$AD$2:$AD$1780)+COUNTIF($AD$2:AD367,AD367)-1)</f>
        <v/>
      </c>
      <c r="AC367" s="71" t="str">
        <f aca="false">IF(AND(AF367&gt;0,E367&gt;=Settings!$B$4),ROUND(J367,10),"")</f>
        <v/>
      </c>
      <c r="AD367" s="71" t="str">
        <f aca="false">IF(X367="HIGH RATE",ROUND(O367,10),"")</f>
        <v/>
      </c>
      <c r="AE367" s="71" t="s">
        <v>59</v>
      </c>
      <c r="AF367" s="73" t="n">
        <f aca="false">SUMIFS(Detail!$L$2:$L$9168,Detail!$C$2:$C$9168,$A367)</f>
        <v>1</v>
      </c>
      <c r="AG367" s="74" t="n">
        <f aca="false">SUMIFS(Detail!$N$2:$N$9168,Detail!$C$2:$C$9168,$A367)</f>
        <v>181.77</v>
      </c>
    </row>
    <row r="368" customFormat="false" ht="15" hidden="false" customHeight="false" outlineLevel="0" collapsed="false">
      <c r="A368" s="71" t="s">
        <v>1530</v>
      </c>
      <c r="B368" s="71" t="s">
        <v>2794</v>
      </c>
      <c r="C368" s="71" t="s">
        <v>213</v>
      </c>
      <c r="D368" s="71" t="str">
        <f aca="false">IFERROR(INDEX('Brand Map'!$B$4:$B$125,MATCH(C368,'Brand Map'!$A$4:$A$125,0)),"Other")</f>
        <v>AU</v>
      </c>
      <c r="E368" s="73" t="n">
        <f aca="false">SUMIFS(Detail!$K$2:$K$9168,Detail!$C$2:$C$9168,$A368)</f>
        <v>0</v>
      </c>
      <c r="F368" s="73" t="n">
        <f aca="false">SUMIFS(Detail!$E$2:$E$9168,Detail!$C$2:$C$9168,$A368)</f>
        <v>1</v>
      </c>
      <c r="G368" s="74" t="n">
        <f aca="false">SUMIFS(Detail!$M$2:$M$9168,Detail!$C$2:$C$9168,$A368)</f>
        <v>0</v>
      </c>
      <c r="H368" s="74" t="n">
        <f aca="false">SUMIFS(Detail!$D$2:$D$9168,Detail!$C$2:$C$9168,$A368)</f>
        <v>179.95</v>
      </c>
      <c r="I368" s="74" t="n">
        <v>719.8</v>
      </c>
      <c r="J368" s="51" t="n">
        <f aca="false">IF(E368&gt;0,AF368/E368,0)</f>
        <v>0</v>
      </c>
      <c r="K368" s="51" t="n">
        <f aca="false">IF(G368&gt;0,AG368/G368,0)</f>
        <v>0</v>
      </c>
      <c r="L368" s="75" t="n">
        <f aca="false">H368/Settings!$B$16</f>
        <v>0.000359634834044163</v>
      </c>
      <c r="M368" s="76" t="n">
        <f aca="false">H368/Settings!$B$20</f>
        <v>1.39699122320107E-005</v>
      </c>
      <c r="N368" s="77" t="n">
        <f aca="false">E368*Settings!$B$3</f>
        <v>0</v>
      </c>
      <c r="O368" s="77" t="n">
        <f aca="false">IF(E368&gt;0,(AF368-N368)/SQRT(E368*Settings!$B$3*(1-Settings!$B$3)),0)</f>
        <v>0</v>
      </c>
      <c r="P368" s="77" t="n">
        <f aca="false">MAX(0,AF368-N368)</f>
        <v>0</v>
      </c>
      <c r="Q368" s="51" t="n">
        <f aca="false">IF(E368&gt;=Settings!$B$4,(AF368+Settings!$B$7*Settings!$B$3)/(E368+Settings!$B$7),Settings!$B$3)</f>
        <v>0.0748599558648786</v>
      </c>
      <c r="R368" s="78" t="n">
        <f aca="false">PERCENTRANK($H$2:$H$1780,H368,6)</f>
        <v>0.821147</v>
      </c>
      <c r="S368" s="78" t="n">
        <f aca="false">PERCENTRANK($Q$2:$Q$1780,Q368,6)</f>
        <v>0.0646794</v>
      </c>
      <c r="T368" s="78" t="n">
        <f aca="false">PERCENTRANK($F$2:$F$1780,F368,6)</f>
        <v>0.685039</v>
      </c>
      <c r="U368" s="79" t="n">
        <f aca="false">IF(F368&gt;0,ROUND((Settings!$B$8*T368+Settings!$B$9*R368+Settings!$B$10*S368)/SUM(Settings!$B$8:$B$10),10),0)</f>
        <v>0.5236218</v>
      </c>
      <c r="V368" s="71" t="n">
        <f aca="false">IF(U368&gt;0,RANK(U368,$U$2:$U$1780)+COUNTIF($U$2:U368,U368)-1,"")</f>
        <v>368</v>
      </c>
      <c r="W368" s="71" t="str">
        <f aca="false">IF(V368="","",IF(V368&lt;=Settings!$B$11,"1 - Fix first",IF(V368&lt;=Settings!$B$12,"2 - Review","3 - Monitor")))</f>
        <v>3 - Monitor</v>
      </c>
      <c r="X368" s="71" t="str">
        <f aca="false">IF(AND(E368&gt;=Settings!$B$4,AF368&gt;=Settings!$B$5,O368&gt;=Settings!$B$6),"HIGH RATE","")</f>
        <v/>
      </c>
      <c r="Y368" s="71" t="n">
        <f aca="false">IF(F368&gt;0,RANK(F368,$F$2:$F$1780)+COUNTIF($F$2:F368,F368)-1,"")</f>
        <v>373</v>
      </c>
      <c r="Z368" s="71" t="n">
        <f aca="false">IF(H368&gt;0,RANK(H368,$H$2:$H$1780)+COUNTIF($H$2:H368,H368)-1,"")</f>
        <v>319</v>
      </c>
      <c r="AA368" s="71" t="str">
        <f aca="false">IF(AC368="","",RANK(AC368,$AC$2:$AC$1780)+COUNTIF($AC$2:AC368,AC368)-1)</f>
        <v/>
      </c>
      <c r="AB368" s="71" t="str">
        <f aca="false">IF(AD368="","",RANK(AD368,$AD$2:$AD$1780)+COUNTIF($AD$2:AD368,AD368)-1)</f>
        <v/>
      </c>
      <c r="AC368" s="71" t="str">
        <f aca="false">IF(AND(AF368&gt;0,E368&gt;=Settings!$B$4),ROUND(J368,10),"")</f>
        <v/>
      </c>
      <c r="AD368" s="71" t="str">
        <f aca="false">IF(X368="HIGH RATE",ROUND(O368,10),"")</f>
        <v/>
      </c>
      <c r="AE368" s="71" t="s">
        <v>60</v>
      </c>
      <c r="AF368" s="73" t="n">
        <f aca="false">SUMIFS(Detail!$L$2:$L$9168,Detail!$C$2:$C$9168,$A368)</f>
        <v>0</v>
      </c>
      <c r="AG368" s="74" t="n">
        <f aca="false">SUMIFS(Detail!$N$2:$N$9168,Detail!$C$2:$C$9168,$A368)</f>
        <v>0</v>
      </c>
    </row>
    <row r="369" customFormat="false" ht="15" hidden="false" customHeight="false" outlineLevel="0" collapsed="false">
      <c r="A369" s="71" t="s">
        <v>669</v>
      </c>
      <c r="B369" s="71" t="s">
        <v>670</v>
      </c>
      <c r="C369" s="71" t="s">
        <v>668</v>
      </c>
      <c r="D369" s="71" t="str">
        <f aca="false">IFERROR(INDEX('Brand Map'!$B$4:$B$125,MATCH(C369,'Brand Map'!$A$4:$A$125,0)),"Other")</f>
        <v>Other (small prefixes)</v>
      </c>
      <c r="E369" s="73" t="n">
        <f aca="false">SUMIFS(Detail!$K$2:$K$9168,Detail!$C$2:$C$9168,$A369)</f>
        <v>84</v>
      </c>
      <c r="F369" s="73" t="n">
        <f aca="false">SUMIFS(Detail!$E$2:$E$9168,Detail!$C$2:$C$9168,$A369)</f>
        <v>4</v>
      </c>
      <c r="G369" s="74" t="n">
        <f aca="false">SUMIFS(Detail!$M$2:$M$9168,Detail!$C$2:$C$9168,$A369)</f>
        <v>759.91</v>
      </c>
      <c r="H369" s="74" t="n">
        <f aca="false">SUMIFS(Detail!$D$2:$D$9168,Detail!$C$2:$C$9168,$A369)</f>
        <v>33.47</v>
      </c>
      <c r="I369" s="74" t="n">
        <v>4924.4</v>
      </c>
      <c r="J369" s="51" t="n">
        <f aca="false">IF(E369&gt;0,AF369/E369,0)</f>
        <v>0.0238095238095238</v>
      </c>
      <c r="K369" s="51" t="n">
        <f aca="false">IF(G369&gt;0,AG369/G369,0)</f>
        <v>0.0220157650248056</v>
      </c>
      <c r="L369" s="75" t="n">
        <f aca="false">H369/Settings!$B$16</f>
        <v>6.68906801637017E-005</v>
      </c>
      <c r="M369" s="76" t="n">
        <f aca="false">H369/Settings!$B$20</f>
        <v>2.59834933262238E-006</v>
      </c>
      <c r="N369" s="77" t="n">
        <f aca="false">E369*Settings!$B$3</f>
        <v>6.28823629264981</v>
      </c>
      <c r="O369" s="77" t="n">
        <f aca="false">IF(E369&gt;0,(AF369-N369)/SQRT(E369*Settings!$B$3*(1-Settings!$B$3)),0)</f>
        <v>-1.77791314907666</v>
      </c>
      <c r="P369" s="77" t="n">
        <f aca="false">MAX(0,AF369-N369)</f>
        <v>0</v>
      </c>
      <c r="Q369" s="51" t="n">
        <f aca="false">IF(E369&gt;=Settings!$B$4,(AF369+Settings!$B$7*Settings!$B$3)/(E369+Settings!$B$7),Settings!$B$3)</f>
        <v>0.0372438480346172</v>
      </c>
      <c r="R369" s="78" t="n">
        <f aca="false">PERCENTRANK($H$2:$H$1780,H369,6)</f>
        <v>0.693476</v>
      </c>
      <c r="S369" s="78" t="n">
        <f aca="false">PERCENTRANK($Q$2:$Q$1780,Q369,6)</f>
        <v>0.0056243</v>
      </c>
      <c r="T369" s="78" t="n">
        <f aca="false">PERCENTRANK($F$2:$F$1780,F369,6)</f>
        <v>0.871766</v>
      </c>
      <c r="U369" s="79" t="n">
        <f aca="false">IF(F369&gt;0,ROUND((Settings!$B$8*T369+Settings!$B$9*R369+Settings!$B$10*S369)/SUM(Settings!$B$8:$B$10),10),0)</f>
        <v>0.5236221</v>
      </c>
      <c r="V369" s="71" t="n">
        <f aca="false">IF(U369&gt;0,RANK(U369,$U$2:$U$1780)+COUNTIF($U$2:U369,U369)-1,"")</f>
        <v>367</v>
      </c>
      <c r="W369" s="71" t="str">
        <f aca="false">IF(V369="","",IF(V369&lt;=Settings!$B$11,"1 - Fix first",IF(V369&lt;=Settings!$B$12,"2 - Review","3 - Monitor")))</f>
        <v>3 - Monitor</v>
      </c>
      <c r="X369" s="71" t="str">
        <f aca="false">IF(AND(E369&gt;=Settings!$B$4,AF369&gt;=Settings!$B$5,O369&gt;=Settings!$B$6),"HIGH RATE","")</f>
        <v/>
      </c>
      <c r="Y369" s="71" t="n">
        <f aca="false">IF(F369&gt;0,RANK(F369,$F$2:$F$1780)+COUNTIF($F$2:F369,F369)-1,"")</f>
        <v>229</v>
      </c>
      <c r="Z369" s="71" t="n">
        <f aca="false">IF(H369&gt;0,RANK(H369,$H$2:$H$1780)+COUNTIF($H$2:H369,H369)-1,"")</f>
        <v>546</v>
      </c>
      <c r="AA369" s="71" t="n">
        <f aca="false">IF(AC369="","",RANK(AC369,$AC$2:$AC$1780)+COUNTIF($AC$2:AC369,AC369)-1)</f>
        <v>217</v>
      </c>
      <c r="AB369" s="71" t="str">
        <f aca="false">IF(AD369="","",RANK(AD369,$AD$2:$AD$1780)+COUNTIF($AD$2:AD369,AD369)-1)</f>
        <v/>
      </c>
      <c r="AC369" s="71" t="n">
        <f aca="false">IF(AND(AF369&gt;0,E369&gt;=Settings!$B$4),ROUND(J369,10),"")</f>
        <v>0.0238095238</v>
      </c>
      <c r="AD369" s="71" t="str">
        <f aca="false">IF(X369="HIGH RATE",ROUND(O369,10),"")</f>
        <v/>
      </c>
      <c r="AE369" s="71" t="s">
        <v>59</v>
      </c>
      <c r="AF369" s="73" t="n">
        <f aca="false">SUMIFS(Detail!$L$2:$L$9168,Detail!$C$2:$C$9168,$A369)</f>
        <v>2</v>
      </c>
      <c r="AG369" s="74" t="n">
        <f aca="false">SUMIFS(Detail!$N$2:$N$9168,Detail!$C$2:$C$9168,$A369)</f>
        <v>16.73</v>
      </c>
    </row>
    <row r="370" customFormat="false" ht="15" hidden="false" customHeight="false" outlineLevel="0" collapsed="false">
      <c r="A370" s="71" t="s">
        <v>1745</v>
      </c>
      <c r="B370" s="71" t="s">
        <v>2795</v>
      </c>
      <c r="C370" s="71" t="s">
        <v>265</v>
      </c>
      <c r="D370" s="71" t="str">
        <f aca="false">IFERROR(INDEX('Brand Map'!$B$4:$B$125,MATCH(C370,'Brand Map'!$A$4:$A$125,0)),"Other")</f>
        <v>AUFS</v>
      </c>
      <c r="E370" s="73" t="n">
        <f aca="false">SUMIFS(Detail!$K$2:$K$9168,Detail!$C$2:$C$9168,$A370)</f>
        <v>0</v>
      </c>
      <c r="F370" s="73" t="n">
        <f aca="false">SUMIFS(Detail!$E$2:$E$9168,Detail!$C$2:$C$9168,$A370)</f>
        <v>1</v>
      </c>
      <c r="G370" s="74" t="n">
        <f aca="false">SUMIFS(Detail!$M$2:$M$9168,Detail!$C$2:$C$9168,$A370)</f>
        <v>0</v>
      </c>
      <c r="H370" s="74" t="n">
        <f aca="false">SUMIFS(Detail!$D$2:$D$9168,Detail!$C$2:$C$9168,$A370)</f>
        <v>174.95</v>
      </c>
      <c r="I370" s="74" t="n">
        <v>174.95</v>
      </c>
      <c r="J370" s="51" t="n">
        <f aca="false">IF(E370&gt;0,AF370/E370,0)</f>
        <v>0</v>
      </c>
      <c r="K370" s="51" t="n">
        <f aca="false">IF(G370&gt;0,AG370/G370,0)</f>
        <v>0</v>
      </c>
      <c r="L370" s="75" t="n">
        <f aca="false">H370/Settings!$B$16</f>
        <v>0.00034964220181176</v>
      </c>
      <c r="M370" s="76" t="n">
        <f aca="false">H370/Settings!$B$20</f>
        <v>1.35817512919715E-005</v>
      </c>
      <c r="N370" s="77" t="n">
        <f aca="false">E370*Settings!$B$3</f>
        <v>0</v>
      </c>
      <c r="O370" s="77" t="n">
        <f aca="false">IF(E370&gt;0,(AF370-N370)/SQRT(E370*Settings!$B$3*(1-Settings!$B$3)),0)</f>
        <v>0</v>
      </c>
      <c r="P370" s="77" t="n">
        <f aca="false">MAX(0,AF370-N370)</f>
        <v>0</v>
      </c>
      <c r="Q370" s="51" t="n">
        <f aca="false">IF(E370&gt;=Settings!$B$4,(AF370+Settings!$B$7*Settings!$B$3)/(E370+Settings!$B$7),Settings!$B$3)</f>
        <v>0.0748599558648786</v>
      </c>
      <c r="R370" s="78" t="n">
        <f aca="false">PERCENTRANK($H$2:$H$1780,H370,6)</f>
        <v>0.820022</v>
      </c>
      <c r="S370" s="78" t="n">
        <f aca="false">PERCENTRANK($Q$2:$Q$1780,Q370,6)</f>
        <v>0.0646794</v>
      </c>
      <c r="T370" s="78" t="n">
        <f aca="false">PERCENTRANK($F$2:$F$1780,F370,6)</f>
        <v>0.685039</v>
      </c>
      <c r="U370" s="79" t="n">
        <f aca="false">IF(F370&gt;0,ROUND((Settings!$B$8*T370+Settings!$B$9*R370+Settings!$B$10*S370)/SUM(Settings!$B$8:$B$10),10),0)</f>
        <v>0.5232468</v>
      </c>
      <c r="V370" s="71" t="n">
        <f aca="false">IF(U370&gt;0,RANK(U370,$U$2:$U$1780)+COUNTIF($U$2:U370,U370)-1,"")</f>
        <v>369</v>
      </c>
      <c r="W370" s="71" t="str">
        <f aca="false">IF(V370="","",IF(V370&lt;=Settings!$B$11,"1 - Fix first",IF(V370&lt;=Settings!$B$12,"2 - Review","3 - Monitor")))</f>
        <v>3 - Monitor</v>
      </c>
      <c r="X370" s="71" t="str">
        <f aca="false">IF(AND(E370&gt;=Settings!$B$4,AF370&gt;=Settings!$B$5,O370&gt;=Settings!$B$6),"HIGH RATE","")</f>
        <v/>
      </c>
      <c r="Y370" s="71" t="n">
        <f aca="false">IF(F370&gt;0,RANK(F370,$F$2:$F$1780)+COUNTIF($F$2:F370,F370)-1,"")</f>
        <v>374</v>
      </c>
      <c r="Z370" s="71" t="n">
        <f aca="false">IF(H370&gt;0,RANK(H370,$H$2:$H$1780)+COUNTIF($H$2:H370,H370)-1,"")</f>
        <v>321</v>
      </c>
      <c r="AA370" s="71" t="str">
        <f aca="false">IF(AC370="","",RANK(AC370,$AC$2:$AC$1780)+COUNTIF($AC$2:AC370,AC370)-1)</f>
        <v/>
      </c>
      <c r="AB370" s="71" t="str">
        <f aca="false">IF(AD370="","",RANK(AD370,$AD$2:$AD$1780)+COUNTIF($AD$2:AD370,AD370)-1)</f>
        <v/>
      </c>
      <c r="AC370" s="71" t="str">
        <f aca="false">IF(AND(AF370&gt;0,E370&gt;=Settings!$B$4),ROUND(J370,10),"")</f>
        <v/>
      </c>
      <c r="AD370" s="71" t="str">
        <f aca="false">IF(X370="HIGH RATE",ROUND(O370,10),"")</f>
        <v/>
      </c>
      <c r="AE370" s="71" t="s">
        <v>60</v>
      </c>
      <c r="AF370" s="73" t="n">
        <f aca="false">SUMIFS(Detail!$L$2:$L$9168,Detail!$C$2:$C$9168,$A370)</f>
        <v>0</v>
      </c>
      <c r="AG370" s="74" t="n">
        <f aca="false">SUMIFS(Detail!$N$2:$N$9168,Detail!$C$2:$C$9168,$A370)</f>
        <v>0</v>
      </c>
    </row>
    <row r="371" customFormat="false" ht="15" hidden="false" customHeight="false" outlineLevel="0" collapsed="false">
      <c r="A371" s="71" t="s">
        <v>619</v>
      </c>
      <c r="B371" s="71" t="s">
        <v>620</v>
      </c>
      <c r="C371" s="71" t="s">
        <v>313</v>
      </c>
      <c r="D371" s="71" t="str">
        <f aca="false">IFERROR(INDEX('Brand Map'!$B$4:$B$125,MATCH(C371,'Brand Map'!$A$4:$A$125,0)),"Other")</f>
        <v>GWC</v>
      </c>
      <c r="E371" s="73" t="n">
        <f aca="false">SUMIFS(Detail!$K$2:$K$9168,Detail!$C$2:$C$9168,$A371)</f>
        <v>7</v>
      </c>
      <c r="F371" s="73" t="n">
        <f aca="false">SUMIFS(Detail!$E$2:$E$9168,Detail!$C$2:$C$9168,$A371)</f>
        <v>1</v>
      </c>
      <c r="G371" s="74" t="n">
        <f aca="false">SUMIFS(Detail!$M$2:$M$9168,Detail!$C$2:$C$9168,$A371)</f>
        <v>1272.39</v>
      </c>
      <c r="H371" s="74" t="n">
        <f aca="false">SUMIFS(Detail!$D$2:$D$9168,Detail!$C$2:$C$9168,$A371)</f>
        <v>169.97</v>
      </c>
      <c r="I371" s="74" t="n">
        <v>8784.32</v>
      </c>
      <c r="J371" s="51" t="n">
        <f aca="false">IF(E371&gt;0,AF371/E371,0)</f>
        <v>0</v>
      </c>
      <c r="K371" s="51" t="n">
        <f aca="false">IF(G371&gt;0,AG371/G371,0)</f>
        <v>0</v>
      </c>
      <c r="L371" s="75" t="n">
        <f aca="false">H371/Settings!$B$16</f>
        <v>0.000339689540108287</v>
      </c>
      <c r="M371" s="76" t="n">
        <f aca="false">H371/Settings!$B$20</f>
        <v>1.31951429956924E-005</v>
      </c>
      <c r="N371" s="77" t="n">
        <f aca="false">E371*Settings!$B$3</f>
        <v>0.524019691054151</v>
      </c>
      <c r="O371" s="77" t="n">
        <f aca="false">IF(E371&gt;0,(AF371-N371)/SQRT(E371*Settings!$B$3*(1-Settings!$B$3)),0)</f>
        <v>-0.752610137022233</v>
      </c>
      <c r="P371" s="77" t="n">
        <f aca="false">MAX(0,AF371-N371)</f>
        <v>0</v>
      </c>
      <c r="Q371" s="51" t="n">
        <f aca="false">IF(E371&gt;=Settings!$B$4,(AF371+Settings!$B$7*Settings!$B$3)/(E371+Settings!$B$7),Settings!$B$3)</f>
        <v>0.0748599558648786</v>
      </c>
      <c r="R371" s="78" t="n">
        <f aca="false">PERCENTRANK($H$2:$H$1780,H371,6)</f>
        <v>0.818898</v>
      </c>
      <c r="S371" s="78" t="n">
        <f aca="false">PERCENTRANK($Q$2:$Q$1780,Q371,6)</f>
        <v>0.0646794</v>
      </c>
      <c r="T371" s="78" t="n">
        <f aca="false">PERCENTRANK($F$2:$F$1780,F371,6)</f>
        <v>0.685039</v>
      </c>
      <c r="U371" s="79" t="n">
        <f aca="false">IF(F371&gt;0,ROUND((Settings!$B$8*T371+Settings!$B$9*R371+Settings!$B$10*S371)/SUM(Settings!$B$8:$B$10),10),0)</f>
        <v>0.5228721333</v>
      </c>
      <c r="V371" s="71" t="n">
        <f aca="false">IF(U371&gt;0,RANK(U371,$U$2:$U$1780)+COUNTIF($U$2:U371,U371)-1,"")</f>
        <v>370</v>
      </c>
      <c r="W371" s="71" t="str">
        <f aca="false">IF(V371="","",IF(V371&lt;=Settings!$B$11,"1 - Fix first",IF(V371&lt;=Settings!$B$12,"2 - Review","3 - Monitor")))</f>
        <v>3 - Monitor</v>
      </c>
      <c r="X371" s="71" t="str">
        <f aca="false">IF(AND(E371&gt;=Settings!$B$4,AF371&gt;=Settings!$B$5,O371&gt;=Settings!$B$6),"HIGH RATE","")</f>
        <v/>
      </c>
      <c r="Y371" s="71" t="n">
        <f aca="false">IF(F371&gt;0,RANK(F371,$F$2:$F$1780)+COUNTIF($F$2:F371,F371)-1,"")</f>
        <v>375</v>
      </c>
      <c r="Z371" s="71" t="n">
        <f aca="false">IF(H371&gt;0,RANK(H371,$H$2:$H$1780)+COUNTIF($H$2:H371,H371)-1,"")</f>
        <v>323</v>
      </c>
      <c r="AA371" s="71" t="str">
        <f aca="false">IF(AC371="","",RANK(AC371,$AC$2:$AC$1780)+COUNTIF($AC$2:AC371,AC371)-1)</f>
        <v/>
      </c>
      <c r="AB371" s="71" t="str">
        <f aca="false">IF(AD371="","",RANK(AD371,$AD$2:$AD$1780)+COUNTIF($AD$2:AD371,AD371)-1)</f>
        <v/>
      </c>
      <c r="AC371" s="71" t="str">
        <f aca="false">IF(AND(AF371&gt;0,E371&gt;=Settings!$B$4),ROUND(J371,10),"")</f>
        <v/>
      </c>
      <c r="AD371" s="71" t="str">
        <f aca="false">IF(X371="HIGH RATE",ROUND(O371,10),"")</f>
        <v/>
      </c>
      <c r="AE371" s="71" t="s">
        <v>60</v>
      </c>
      <c r="AF371" s="73" t="n">
        <f aca="false">SUMIFS(Detail!$L$2:$L$9168,Detail!$C$2:$C$9168,$A371)</f>
        <v>0</v>
      </c>
      <c r="AG371" s="74" t="n">
        <f aca="false">SUMIFS(Detail!$N$2:$N$9168,Detail!$C$2:$C$9168,$A371)</f>
        <v>0</v>
      </c>
    </row>
    <row r="372" customFormat="false" ht="15" hidden="false" customHeight="false" outlineLevel="0" collapsed="false">
      <c r="A372" s="71" t="s">
        <v>1897</v>
      </c>
      <c r="B372" s="71" t="s">
        <v>700</v>
      </c>
      <c r="C372" s="71" t="s">
        <v>280</v>
      </c>
      <c r="D372" s="71" t="str">
        <f aca="false">IFERROR(INDEX('Brand Map'!$B$4:$B$125,MATCH(C372,'Brand Map'!$A$4:$A$125,0)),"Other")</f>
        <v>AL</v>
      </c>
      <c r="E372" s="73" t="n">
        <f aca="false">SUMIFS(Detail!$K$2:$K$9168,Detail!$C$2:$C$9168,$A372)</f>
        <v>0</v>
      </c>
      <c r="F372" s="73" t="n">
        <f aca="false">SUMIFS(Detail!$E$2:$E$9168,Detail!$C$2:$C$9168,$A372)</f>
        <v>1</v>
      </c>
      <c r="G372" s="74" t="n">
        <f aca="false">SUMIFS(Detail!$M$2:$M$9168,Detail!$C$2:$C$9168,$A372)</f>
        <v>0</v>
      </c>
      <c r="H372" s="74" t="n">
        <f aca="false">SUMIFS(Detail!$D$2:$D$9168,Detail!$C$2:$C$9168,$A372)</f>
        <v>169.95</v>
      </c>
      <c r="I372" s="74" t="n">
        <v>3059.1</v>
      </c>
      <c r="J372" s="51" t="n">
        <f aca="false">IF(E372&gt;0,AF372/E372,0)</f>
        <v>0</v>
      </c>
      <c r="K372" s="51" t="n">
        <f aca="false">IF(G372&gt;0,AG372/G372,0)</f>
        <v>0</v>
      </c>
      <c r="L372" s="75" t="n">
        <f aca="false">H372/Settings!$B$16</f>
        <v>0.000339649569579358</v>
      </c>
      <c r="M372" s="76" t="n">
        <f aca="false">H372/Settings!$B$20</f>
        <v>1.31935903519323E-005</v>
      </c>
      <c r="N372" s="77" t="n">
        <f aca="false">E372*Settings!$B$3</f>
        <v>0</v>
      </c>
      <c r="O372" s="77" t="n">
        <f aca="false">IF(E372&gt;0,(AF372-N372)/SQRT(E372*Settings!$B$3*(1-Settings!$B$3)),0)</f>
        <v>0</v>
      </c>
      <c r="P372" s="77" t="n">
        <f aca="false">MAX(0,AF372-N372)</f>
        <v>0</v>
      </c>
      <c r="Q372" s="51" t="n">
        <f aca="false">IF(E372&gt;=Settings!$B$4,(AF372+Settings!$B$7*Settings!$B$3)/(E372+Settings!$B$7),Settings!$B$3)</f>
        <v>0.0748599558648786</v>
      </c>
      <c r="R372" s="78" t="n">
        <f aca="false">PERCENTRANK($H$2:$H$1780,H372,6)</f>
        <v>0.818335</v>
      </c>
      <c r="S372" s="78" t="n">
        <f aca="false">PERCENTRANK($Q$2:$Q$1780,Q372,6)</f>
        <v>0.0646794</v>
      </c>
      <c r="T372" s="78" t="n">
        <f aca="false">PERCENTRANK($F$2:$F$1780,F372,6)</f>
        <v>0.685039</v>
      </c>
      <c r="U372" s="79" t="n">
        <f aca="false">IF(F372&gt;0,ROUND((Settings!$B$8*T372+Settings!$B$9*R372+Settings!$B$10*S372)/SUM(Settings!$B$8:$B$10),10),0)</f>
        <v>0.5226844667</v>
      </c>
      <c r="V372" s="71" t="n">
        <f aca="false">IF(U372&gt;0,RANK(U372,$U$2:$U$1780)+COUNTIF($U$2:U372,U372)-1,"")</f>
        <v>371</v>
      </c>
      <c r="W372" s="71" t="str">
        <f aca="false">IF(V372="","",IF(V372&lt;=Settings!$B$11,"1 - Fix first",IF(V372&lt;=Settings!$B$12,"2 - Review","3 - Monitor")))</f>
        <v>3 - Monitor</v>
      </c>
      <c r="X372" s="71" t="str">
        <f aca="false">IF(AND(E372&gt;=Settings!$B$4,AF372&gt;=Settings!$B$5,O372&gt;=Settings!$B$6),"HIGH RATE","")</f>
        <v/>
      </c>
      <c r="Y372" s="71" t="n">
        <f aca="false">IF(F372&gt;0,RANK(F372,$F$2:$F$1780)+COUNTIF($F$2:F372,F372)-1,"")</f>
        <v>376</v>
      </c>
      <c r="Z372" s="71" t="n">
        <f aca="false">IF(H372&gt;0,RANK(H372,$H$2:$H$1780)+COUNTIF($H$2:H372,H372)-1,"")</f>
        <v>324</v>
      </c>
      <c r="AA372" s="71" t="str">
        <f aca="false">IF(AC372="","",RANK(AC372,$AC$2:$AC$1780)+COUNTIF($AC$2:AC372,AC372)-1)</f>
        <v/>
      </c>
      <c r="AB372" s="71" t="str">
        <f aca="false">IF(AD372="","",RANK(AD372,$AD$2:$AD$1780)+COUNTIF($AD$2:AD372,AD372)-1)</f>
        <v/>
      </c>
      <c r="AC372" s="71" t="str">
        <f aca="false">IF(AND(AF372&gt;0,E372&gt;=Settings!$B$4),ROUND(J372,10),"")</f>
        <v/>
      </c>
      <c r="AD372" s="71" t="str">
        <f aca="false">IF(X372="HIGH RATE",ROUND(O372,10),"")</f>
        <v/>
      </c>
      <c r="AE372" s="71" t="s">
        <v>60</v>
      </c>
      <c r="AF372" s="73" t="n">
        <f aca="false">SUMIFS(Detail!$L$2:$L$9168,Detail!$C$2:$C$9168,$A372)</f>
        <v>0</v>
      </c>
      <c r="AG372" s="74" t="n">
        <f aca="false">SUMIFS(Detail!$N$2:$N$9168,Detail!$C$2:$C$9168,$A372)</f>
        <v>0</v>
      </c>
    </row>
    <row r="373" customFormat="false" ht="15" hidden="false" customHeight="false" outlineLevel="0" collapsed="false">
      <c r="A373" s="71" t="s">
        <v>1070</v>
      </c>
      <c r="B373" s="71" t="s">
        <v>2503</v>
      </c>
      <c r="C373" s="71" t="s">
        <v>246</v>
      </c>
      <c r="D373" s="71" t="str">
        <f aca="false">IFERROR(INDEX('Brand Map'!$B$4:$B$125,MATCH(C373,'Brand Map'!$A$4:$A$125,0)),"Other")</f>
        <v>FYF</v>
      </c>
      <c r="E373" s="73" t="n">
        <f aca="false">SUMIFS(Detail!$K$2:$K$9168,Detail!$C$2:$C$9168,$A373)</f>
        <v>0</v>
      </c>
      <c r="F373" s="73" t="n">
        <f aca="false">SUMIFS(Detail!$E$2:$E$9168,Detail!$C$2:$C$9168,$A373)</f>
        <v>1</v>
      </c>
      <c r="G373" s="74" t="n">
        <f aca="false">SUMIFS(Detail!$M$2:$M$9168,Detail!$C$2:$C$9168,$A373)</f>
        <v>0</v>
      </c>
      <c r="H373" s="74" t="n">
        <f aca="false">SUMIFS(Detail!$D$2:$D$9168,Detail!$C$2:$C$9168,$A373)</f>
        <v>168.95</v>
      </c>
      <c r="I373" s="74" t="n">
        <v>1689.5</v>
      </c>
      <c r="J373" s="51" t="n">
        <f aca="false">IF(E373&gt;0,AF373/E373,0)</f>
        <v>0</v>
      </c>
      <c r="K373" s="51" t="n">
        <f aca="false">IF(G373&gt;0,AG373/G373,0)</f>
        <v>0</v>
      </c>
      <c r="L373" s="75" t="n">
        <f aca="false">H373/Settings!$B$16</f>
        <v>0.000337651043132877</v>
      </c>
      <c r="M373" s="76" t="n">
        <f aca="false">H373/Settings!$B$20</f>
        <v>1.31159581639245E-005</v>
      </c>
      <c r="N373" s="77" t="n">
        <f aca="false">E373*Settings!$B$3</f>
        <v>0</v>
      </c>
      <c r="O373" s="77" t="n">
        <f aca="false">IF(E373&gt;0,(AF373-N373)/SQRT(E373*Settings!$B$3*(1-Settings!$B$3)),0)</f>
        <v>0</v>
      </c>
      <c r="P373" s="77" t="n">
        <f aca="false">MAX(0,AF373-N373)</f>
        <v>0</v>
      </c>
      <c r="Q373" s="51" t="n">
        <f aca="false">IF(E373&gt;=Settings!$B$4,(AF373+Settings!$B$7*Settings!$B$3)/(E373+Settings!$B$7),Settings!$B$3)</f>
        <v>0.0748599558648786</v>
      </c>
      <c r="R373" s="78" t="n">
        <f aca="false">PERCENTRANK($H$2:$H$1780,H373,6)</f>
        <v>0.816085</v>
      </c>
      <c r="S373" s="78" t="n">
        <f aca="false">PERCENTRANK($Q$2:$Q$1780,Q373,6)</f>
        <v>0.0646794</v>
      </c>
      <c r="T373" s="78" t="n">
        <f aca="false">PERCENTRANK($F$2:$F$1780,F373,6)</f>
        <v>0.685039</v>
      </c>
      <c r="U373" s="79" t="n">
        <f aca="false">IF(F373&gt;0,ROUND((Settings!$B$8*T373+Settings!$B$9*R373+Settings!$B$10*S373)/SUM(Settings!$B$8:$B$10),10),0)</f>
        <v>0.5219344667</v>
      </c>
      <c r="V373" s="71" t="n">
        <f aca="false">IF(U373&gt;0,RANK(U373,$U$2:$U$1780)+COUNTIF($U$2:U373,U373)-1,"")</f>
        <v>372</v>
      </c>
      <c r="W373" s="71" t="str">
        <f aca="false">IF(V373="","",IF(V373&lt;=Settings!$B$11,"1 - Fix first",IF(V373&lt;=Settings!$B$12,"2 - Review","3 - Monitor")))</f>
        <v>3 - Monitor</v>
      </c>
      <c r="X373" s="71" t="str">
        <f aca="false">IF(AND(E373&gt;=Settings!$B$4,AF373&gt;=Settings!$B$5,O373&gt;=Settings!$B$6),"HIGH RATE","")</f>
        <v/>
      </c>
      <c r="Y373" s="71" t="n">
        <f aca="false">IF(F373&gt;0,RANK(F373,$F$2:$F$1780)+COUNTIF($F$2:F373,F373)-1,"")</f>
        <v>377</v>
      </c>
      <c r="Z373" s="71" t="n">
        <f aca="false">IF(H373&gt;0,RANK(H373,$H$2:$H$1780)+COUNTIF($H$2:H373,H373)-1,"")</f>
        <v>328</v>
      </c>
      <c r="AA373" s="71" t="str">
        <f aca="false">IF(AC373="","",RANK(AC373,$AC$2:$AC$1780)+COUNTIF($AC$2:AC373,AC373)-1)</f>
        <v/>
      </c>
      <c r="AB373" s="71" t="str">
        <f aca="false">IF(AD373="","",RANK(AD373,$AD$2:$AD$1780)+COUNTIF($AD$2:AD373,AD373)-1)</f>
        <v/>
      </c>
      <c r="AC373" s="71" t="str">
        <f aca="false">IF(AND(AF373&gt;0,E373&gt;=Settings!$B$4),ROUND(J373,10),"")</f>
        <v/>
      </c>
      <c r="AD373" s="71" t="str">
        <f aca="false">IF(X373="HIGH RATE",ROUND(O373,10),"")</f>
        <v/>
      </c>
      <c r="AE373" s="71" t="s">
        <v>60</v>
      </c>
      <c r="AF373" s="73" t="n">
        <f aca="false">SUMIFS(Detail!$L$2:$L$9168,Detail!$C$2:$C$9168,$A373)</f>
        <v>0</v>
      </c>
      <c r="AG373" s="74" t="n">
        <f aca="false">SUMIFS(Detail!$N$2:$N$9168,Detail!$C$2:$C$9168,$A373)</f>
        <v>0</v>
      </c>
    </row>
    <row r="374" customFormat="false" ht="15" hidden="false" customHeight="false" outlineLevel="0" collapsed="false">
      <c r="A374" s="71" t="s">
        <v>649</v>
      </c>
      <c r="B374" s="71" t="s">
        <v>650</v>
      </c>
      <c r="C374" s="71" t="s">
        <v>648</v>
      </c>
      <c r="D374" s="71" t="str">
        <f aca="false">IFERROR(INDEX('Brand Map'!$B$4:$B$125,MATCH(C374,'Brand Map'!$A$4:$A$125,0)),"Other")</f>
        <v>Other (small prefixes)</v>
      </c>
      <c r="E374" s="73" t="n">
        <f aca="false">SUMIFS(Detail!$K$2:$K$9168,Detail!$C$2:$C$9168,$A374)</f>
        <v>9</v>
      </c>
      <c r="F374" s="73" t="n">
        <f aca="false">SUMIFS(Detail!$E$2:$E$9168,Detail!$C$2:$C$9168,$A374)</f>
        <v>1</v>
      </c>
      <c r="G374" s="74" t="n">
        <f aca="false">SUMIFS(Detail!$M$2:$M$9168,Detail!$C$2:$C$9168,$A374)</f>
        <v>1728.67</v>
      </c>
      <c r="H374" s="74" t="n">
        <f aca="false">SUMIFS(Detail!$D$2:$D$9168,Detail!$C$2:$C$9168,$A374)</f>
        <v>168.42</v>
      </c>
      <c r="I374" s="74" t="n">
        <v>5716.87</v>
      </c>
      <c r="J374" s="51" t="n">
        <f aca="false">IF(E374&gt;0,AF374/E374,0)</f>
        <v>0.111111111111111</v>
      </c>
      <c r="K374" s="51" t="n">
        <f aca="false">IF(G374&gt;0,AG374/G374,0)</f>
        <v>0.0974275020680639</v>
      </c>
      <c r="L374" s="75" t="n">
        <f aca="false">H374/Settings!$B$16</f>
        <v>0.000336591824116243</v>
      </c>
      <c r="M374" s="76" t="n">
        <f aca="false">H374/Settings!$B$20</f>
        <v>1.30748131042803E-005</v>
      </c>
      <c r="N374" s="77" t="n">
        <f aca="false">E374*Settings!$B$3</f>
        <v>0.673739602783908</v>
      </c>
      <c r="O374" s="77" t="n">
        <f aca="false">IF(E374&gt;0,(AF374-N374)/SQRT(E374*Settings!$B$3*(1-Settings!$B$3)),0)</f>
        <v>0.41325163713075</v>
      </c>
      <c r="P374" s="77" t="n">
        <f aca="false">MAX(0,AF374-N374)</f>
        <v>0.326260397216092</v>
      </c>
      <c r="Q374" s="51" t="n">
        <f aca="false">IF(E374&gt;=Settings!$B$4,(AF374+Settings!$B$7*Settings!$B$3)/(E374+Settings!$B$7),Settings!$B$3)</f>
        <v>0.0748599558648786</v>
      </c>
      <c r="R374" s="78" t="n">
        <f aca="false">PERCENTRANK($H$2:$H$1780,H374,6)</f>
        <v>0.815523</v>
      </c>
      <c r="S374" s="78" t="n">
        <f aca="false">PERCENTRANK($Q$2:$Q$1780,Q374,6)</f>
        <v>0.0646794</v>
      </c>
      <c r="T374" s="78" t="n">
        <f aca="false">PERCENTRANK($F$2:$F$1780,F374,6)</f>
        <v>0.685039</v>
      </c>
      <c r="U374" s="79" t="n">
        <f aca="false">IF(F374&gt;0,ROUND((Settings!$B$8*T374+Settings!$B$9*R374+Settings!$B$10*S374)/SUM(Settings!$B$8:$B$10),10),0)</f>
        <v>0.5217471333</v>
      </c>
      <c r="V374" s="71" t="n">
        <f aca="false">IF(U374&gt;0,RANK(U374,$U$2:$U$1780)+COUNTIF($U$2:U374,U374)-1,"")</f>
        <v>373</v>
      </c>
      <c r="W374" s="71" t="str">
        <f aca="false">IF(V374="","",IF(V374&lt;=Settings!$B$11,"1 - Fix first",IF(V374&lt;=Settings!$B$12,"2 - Review","3 - Monitor")))</f>
        <v>3 - Monitor</v>
      </c>
      <c r="X374" s="71" t="str">
        <f aca="false">IF(AND(E374&gt;=Settings!$B$4,AF374&gt;=Settings!$B$5,O374&gt;=Settings!$B$6),"HIGH RATE","")</f>
        <v/>
      </c>
      <c r="Y374" s="71" t="n">
        <f aca="false">IF(F374&gt;0,RANK(F374,$F$2:$F$1780)+COUNTIF($F$2:F374,F374)-1,"")</f>
        <v>378</v>
      </c>
      <c r="Z374" s="71" t="n">
        <f aca="false">IF(H374&gt;0,RANK(H374,$H$2:$H$1780)+COUNTIF($H$2:H374,H374)-1,"")</f>
        <v>329</v>
      </c>
      <c r="AA374" s="71" t="str">
        <f aca="false">IF(AC374="","",RANK(AC374,$AC$2:$AC$1780)+COUNTIF($AC$2:AC374,AC374)-1)</f>
        <v/>
      </c>
      <c r="AB374" s="71" t="str">
        <f aca="false">IF(AD374="","",RANK(AD374,$AD$2:$AD$1780)+COUNTIF($AD$2:AD374,AD374)-1)</f>
        <v/>
      </c>
      <c r="AC374" s="71" t="str">
        <f aca="false">IF(AND(AF374&gt;0,E374&gt;=Settings!$B$4),ROUND(J374,10),"")</f>
        <v/>
      </c>
      <c r="AD374" s="71" t="str">
        <f aca="false">IF(X374="HIGH RATE",ROUND(O374,10),"")</f>
        <v/>
      </c>
      <c r="AE374" s="71" t="s">
        <v>59</v>
      </c>
      <c r="AF374" s="73" t="n">
        <f aca="false">SUMIFS(Detail!$L$2:$L$9168,Detail!$C$2:$C$9168,$A374)</f>
        <v>1</v>
      </c>
      <c r="AG374" s="74" t="n">
        <f aca="false">SUMIFS(Detail!$N$2:$N$9168,Detail!$C$2:$C$9168,$A374)</f>
        <v>168.42</v>
      </c>
    </row>
    <row r="375" customFormat="false" ht="15" hidden="false" customHeight="false" outlineLevel="0" collapsed="false">
      <c r="A375" s="71" t="s">
        <v>1769</v>
      </c>
      <c r="B375" s="71" t="s">
        <v>2750</v>
      </c>
      <c r="C375" s="71" t="s">
        <v>213</v>
      </c>
      <c r="D375" s="71" t="str">
        <f aca="false">IFERROR(INDEX('Brand Map'!$B$4:$B$125,MATCH(C375,'Brand Map'!$A$4:$A$125,0)),"Other")</f>
        <v>AU</v>
      </c>
      <c r="E375" s="73" t="n">
        <f aca="false">SUMIFS(Detail!$K$2:$K$9168,Detail!$C$2:$C$9168,$A375)</f>
        <v>0</v>
      </c>
      <c r="F375" s="73" t="n">
        <f aca="false">SUMIFS(Detail!$E$2:$E$9168,Detail!$C$2:$C$9168,$A375)</f>
        <v>1</v>
      </c>
      <c r="G375" s="74" t="n">
        <f aca="false">SUMIFS(Detail!$M$2:$M$9168,Detail!$C$2:$C$9168,$A375)</f>
        <v>0</v>
      </c>
      <c r="H375" s="74" t="n">
        <f aca="false">SUMIFS(Detail!$D$2:$D$9168,Detail!$C$2:$C$9168,$A375)</f>
        <v>164.95</v>
      </c>
      <c r="I375" s="74" t="n">
        <v>659.8</v>
      </c>
      <c r="J375" s="51" t="n">
        <f aca="false">IF(E375&gt;0,AF375/E375,0)</f>
        <v>0</v>
      </c>
      <c r="K375" s="51" t="n">
        <f aca="false">IF(G375&gt;0,AG375/G375,0)</f>
        <v>0</v>
      </c>
      <c r="L375" s="75" t="n">
        <f aca="false">H375/Settings!$B$16</f>
        <v>0.000329656937346955</v>
      </c>
      <c r="M375" s="76" t="n">
        <f aca="false">H375/Settings!$B$20</f>
        <v>1.28054294118931E-005</v>
      </c>
      <c r="N375" s="77" t="n">
        <f aca="false">E375*Settings!$B$3</f>
        <v>0</v>
      </c>
      <c r="O375" s="77" t="n">
        <f aca="false">IF(E375&gt;0,(AF375-N375)/SQRT(E375*Settings!$B$3*(1-Settings!$B$3)),0)</f>
        <v>0</v>
      </c>
      <c r="P375" s="77" t="n">
        <f aca="false">MAX(0,AF375-N375)</f>
        <v>1</v>
      </c>
      <c r="Q375" s="51" t="n">
        <f aca="false">IF(E375&gt;=Settings!$B$4,(AF375+Settings!$B$7*Settings!$B$3)/(E375+Settings!$B$7),Settings!$B$3)</f>
        <v>0.0748599558648786</v>
      </c>
      <c r="R375" s="78" t="n">
        <f aca="false">PERCENTRANK($H$2:$H$1780,H375,6)</f>
        <v>0.814398</v>
      </c>
      <c r="S375" s="78" t="n">
        <f aca="false">PERCENTRANK($Q$2:$Q$1780,Q375,6)</f>
        <v>0.0646794</v>
      </c>
      <c r="T375" s="78" t="n">
        <f aca="false">PERCENTRANK($F$2:$F$1780,F375,6)</f>
        <v>0.685039</v>
      </c>
      <c r="U375" s="79" t="n">
        <f aca="false">IF(F375&gt;0,ROUND((Settings!$B$8*T375+Settings!$B$9*R375+Settings!$B$10*S375)/SUM(Settings!$B$8:$B$10),10),0)</f>
        <v>0.5213721333</v>
      </c>
      <c r="V375" s="71" t="n">
        <f aca="false">IF(U375&gt;0,RANK(U375,$U$2:$U$1780)+COUNTIF($U$2:U375,U375)-1,"")</f>
        <v>375</v>
      </c>
      <c r="W375" s="71" t="str">
        <f aca="false">IF(V375="","",IF(V375&lt;=Settings!$B$11,"1 - Fix first",IF(V375&lt;=Settings!$B$12,"2 - Review","3 - Monitor")))</f>
        <v>3 - Monitor</v>
      </c>
      <c r="X375" s="71" t="str">
        <f aca="false">IF(AND(E375&gt;=Settings!$B$4,AF375&gt;=Settings!$B$5,O375&gt;=Settings!$B$6),"HIGH RATE","")</f>
        <v/>
      </c>
      <c r="Y375" s="71" t="n">
        <f aca="false">IF(F375&gt;0,RANK(F375,$F$2:$F$1780)+COUNTIF($F$2:F375,F375)-1,"")</f>
        <v>379</v>
      </c>
      <c r="Z375" s="71" t="n">
        <f aca="false">IF(H375&gt;0,RANK(H375,$H$2:$H$1780)+COUNTIF($H$2:H375,H375)-1,"")</f>
        <v>330</v>
      </c>
      <c r="AA375" s="71" t="str">
        <f aca="false">IF(AC375="","",RANK(AC375,$AC$2:$AC$1780)+COUNTIF($AC$2:AC375,AC375)-1)</f>
        <v/>
      </c>
      <c r="AB375" s="71" t="str">
        <f aca="false">IF(AD375="","",RANK(AD375,$AD$2:$AD$1780)+COUNTIF($AD$2:AD375,AD375)-1)</f>
        <v/>
      </c>
      <c r="AC375" s="71" t="str">
        <f aca="false">IF(AND(AF375&gt;0,E375&gt;=Settings!$B$4),ROUND(J375,10),"")</f>
        <v/>
      </c>
      <c r="AD375" s="71" t="str">
        <f aca="false">IF(X375="HIGH RATE",ROUND(O375,10),"")</f>
        <v/>
      </c>
      <c r="AE375" s="71" t="s">
        <v>60</v>
      </c>
      <c r="AF375" s="73" t="n">
        <f aca="false">SUMIFS(Detail!$L$2:$L$9168,Detail!$C$2:$C$9168,$A375)</f>
        <v>1</v>
      </c>
      <c r="AG375" s="74" t="n">
        <f aca="false">SUMIFS(Detail!$N$2:$N$9168,Detail!$C$2:$C$9168,$A375)</f>
        <v>164.95</v>
      </c>
    </row>
    <row r="376" customFormat="false" ht="15" hidden="false" customHeight="false" outlineLevel="0" collapsed="false">
      <c r="A376" s="71" t="s">
        <v>1003</v>
      </c>
      <c r="B376" s="71" t="s">
        <v>2796</v>
      </c>
      <c r="C376" s="71" t="s">
        <v>295</v>
      </c>
      <c r="D376" s="71" t="str">
        <f aca="false">IFERROR(INDEX('Brand Map'!$B$4:$B$125,MATCH(C376,'Brand Map'!$A$4:$A$125,0)),"Other")</f>
        <v>AUDC</v>
      </c>
      <c r="E376" s="73" t="n">
        <f aca="false">SUMIFS(Detail!$K$2:$K$9168,Detail!$C$2:$C$9168,$A376)</f>
        <v>14</v>
      </c>
      <c r="F376" s="73" t="n">
        <f aca="false">SUMIFS(Detail!$E$2:$E$9168,Detail!$C$2:$C$9168,$A376)</f>
        <v>1</v>
      </c>
      <c r="G376" s="74" t="n">
        <f aca="false">SUMIFS(Detail!$M$2:$M$9168,Detail!$C$2:$C$9168,$A376)</f>
        <v>1672.01</v>
      </c>
      <c r="H376" s="74" t="n">
        <f aca="false">SUMIFS(Detail!$D$2:$D$9168,Detail!$C$2:$C$9168,$A376)</f>
        <v>164.95</v>
      </c>
      <c r="I376" s="74" t="n">
        <v>7135.33</v>
      </c>
      <c r="J376" s="51" t="n">
        <f aca="false">IF(E376&gt;0,AF376/E376,0)</f>
        <v>0</v>
      </c>
      <c r="K376" s="51" t="n">
        <f aca="false">IF(G376&gt;0,AG376/G376,0)</f>
        <v>0</v>
      </c>
      <c r="L376" s="75" t="n">
        <f aca="false">H376/Settings!$B$16</f>
        <v>0.000329656937346955</v>
      </c>
      <c r="M376" s="76" t="n">
        <f aca="false">H376/Settings!$B$20</f>
        <v>1.28054294118931E-005</v>
      </c>
      <c r="N376" s="77" t="n">
        <f aca="false">E376*Settings!$B$3</f>
        <v>1.0480393821083</v>
      </c>
      <c r="O376" s="77" t="n">
        <f aca="false">IF(E376&gt;0,(AF376-N376)/SQRT(E376*Settings!$B$3*(1-Settings!$B$3)),0)</f>
        <v>-1.06435146295631</v>
      </c>
      <c r="P376" s="77" t="n">
        <f aca="false">MAX(0,AF376-N376)</f>
        <v>0</v>
      </c>
      <c r="Q376" s="51" t="n">
        <f aca="false">IF(E376&gt;=Settings!$B$4,(AF376+Settings!$B$7*Settings!$B$3)/(E376+Settings!$B$7),Settings!$B$3)</f>
        <v>0.0748599558648786</v>
      </c>
      <c r="R376" s="78" t="n">
        <f aca="false">PERCENTRANK($H$2:$H$1780,H376,6)</f>
        <v>0.814398</v>
      </c>
      <c r="S376" s="78" t="n">
        <f aca="false">PERCENTRANK($Q$2:$Q$1780,Q376,6)</f>
        <v>0.0646794</v>
      </c>
      <c r="T376" s="78" t="n">
        <f aca="false">PERCENTRANK($F$2:$F$1780,F376,6)</f>
        <v>0.685039</v>
      </c>
      <c r="U376" s="79" t="n">
        <f aca="false">IF(F376&gt;0,ROUND((Settings!$B$8*T376+Settings!$B$9*R376+Settings!$B$10*S376)/SUM(Settings!$B$8:$B$10),10),0)</f>
        <v>0.5213721333</v>
      </c>
      <c r="V376" s="71" t="n">
        <f aca="false">IF(U376&gt;0,RANK(U376,$U$2:$U$1780)+COUNTIF($U$2:U376,U376)-1,"")</f>
        <v>376</v>
      </c>
      <c r="W376" s="71" t="str">
        <f aca="false">IF(V376="","",IF(V376&lt;=Settings!$B$11,"1 - Fix first",IF(V376&lt;=Settings!$B$12,"2 - Review","3 - Monitor")))</f>
        <v>3 - Monitor</v>
      </c>
      <c r="X376" s="71" t="str">
        <f aca="false">IF(AND(E376&gt;=Settings!$B$4,AF376&gt;=Settings!$B$5,O376&gt;=Settings!$B$6),"HIGH RATE","")</f>
        <v/>
      </c>
      <c r="Y376" s="71" t="n">
        <f aca="false">IF(F376&gt;0,RANK(F376,$F$2:$F$1780)+COUNTIF($F$2:F376,F376)-1,"")</f>
        <v>380</v>
      </c>
      <c r="Z376" s="71" t="n">
        <f aca="false">IF(H376&gt;0,RANK(H376,$H$2:$H$1780)+COUNTIF($H$2:H376,H376)-1,"")</f>
        <v>331</v>
      </c>
      <c r="AA376" s="71" t="str">
        <f aca="false">IF(AC376="","",RANK(AC376,$AC$2:$AC$1780)+COUNTIF($AC$2:AC376,AC376)-1)</f>
        <v/>
      </c>
      <c r="AB376" s="71" t="str">
        <f aca="false">IF(AD376="","",RANK(AD376,$AD$2:$AD$1780)+COUNTIF($AD$2:AD376,AD376)-1)</f>
        <v/>
      </c>
      <c r="AC376" s="71" t="str">
        <f aca="false">IF(AND(AF376&gt;0,E376&gt;=Settings!$B$4),ROUND(J376,10),"")</f>
        <v/>
      </c>
      <c r="AD376" s="71" t="str">
        <f aca="false">IF(X376="HIGH RATE",ROUND(O376,10),"")</f>
        <v/>
      </c>
      <c r="AE376" s="71" t="s">
        <v>61</v>
      </c>
      <c r="AF376" s="73" t="n">
        <f aca="false">SUMIFS(Detail!$L$2:$L$9168,Detail!$C$2:$C$9168,$A376)</f>
        <v>0</v>
      </c>
      <c r="AG376" s="74" t="n">
        <f aca="false">SUMIFS(Detail!$N$2:$N$9168,Detail!$C$2:$C$9168,$A376)</f>
        <v>0</v>
      </c>
    </row>
    <row r="377" customFormat="false" ht="15" hidden="false" customHeight="false" outlineLevel="0" collapsed="false">
      <c r="A377" s="71" t="s">
        <v>801</v>
      </c>
      <c r="B377" s="71" t="s">
        <v>802</v>
      </c>
      <c r="C377" s="71" t="s">
        <v>800</v>
      </c>
      <c r="D377" s="71" t="str">
        <f aca="false">IFERROR(INDEX('Brand Map'!$B$4:$B$125,MATCH(C377,'Brand Map'!$A$4:$A$125,0)),"Other")</f>
        <v>Other (small prefixes)</v>
      </c>
      <c r="E377" s="73" t="n">
        <f aca="false">SUMIFS(Detail!$K$2:$K$9168,Detail!$C$2:$C$9168,$A377)</f>
        <v>0</v>
      </c>
      <c r="F377" s="73" t="n">
        <f aca="false">SUMIFS(Detail!$E$2:$E$9168,Detail!$C$2:$C$9168,$A377)</f>
        <v>2</v>
      </c>
      <c r="G377" s="74" t="n">
        <f aca="false">SUMIFS(Detail!$M$2:$M$9168,Detail!$C$2:$C$9168,$A377)</f>
        <v>0</v>
      </c>
      <c r="H377" s="74" t="n">
        <f aca="false">SUMIFS(Detail!$D$2:$D$9168,Detail!$C$2:$C$9168,$A377)</f>
        <v>49.9</v>
      </c>
      <c r="I377" s="74" t="n">
        <v>1147.7</v>
      </c>
      <c r="J377" s="51" t="n">
        <f aca="false">IF(E377&gt;0,AF377/E377,0)</f>
        <v>0</v>
      </c>
      <c r="K377" s="51" t="n">
        <f aca="false">IF(G377&gt;0,AG377/G377,0)</f>
        <v>0</v>
      </c>
      <c r="L377" s="75" t="n">
        <f aca="false">H377/Settings!$B$16</f>
        <v>9.9726469679376E-005</v>
      </c>
      <c r="M377" s="76" t="n">
        <f aca="false">H377/Settings!$B$20</f>
        <v>3.87384618159118E-006</v>
      </c>
      <c r="N377" s="77" t="n">
        <f aca="false">E377*Settings!$B$3</f>
        <v>0</v>
      </c>
      <c r="O377" s="77" t="n">
        <f aca="false">IF(E377&gt;0,(AF377-N377)/SQRT(E377*Settings!$B$3*(1-Settings!$B$3)),0)</f>
        <v>0</v>
      </c>
      <c r="P377" s="77" t="n">
        <f aca="false">MAX(0,AF377-N377)</f>
        <v>0</v>
      </c>
      <c r="Q377" s="51" t="n">
        <f aca="false">IF(E377&gt;=Settings!$B$4,(AF377+Settings!$B$7*Settings!$B$3)/(E377+Settings!$B$7),Settings!$B$3)</f>
        <v>0.0748599558648786</v>
      </c>
      <c r="R377" s="78" t="n">
        <f aca="false">PERCENTRANK($H$2:$H$1780,H377,6)</f>
        <v>0.699663</v>
      </c>
      <c r="S377" s="78" t="n">
        <f aca="false">PERCENTRANK($Q$2:$Q$1780,Q377,6)</f>
        <v>0.0646794</v>
      </c>
      <c r="T377" s="78" t="n">
        <f aca="false">PERCENTRANK($F$2:$F$1780,F377,6)</f>
        <v>0.799775</v>
      </c>
      <c r="U377" s="79" t="n">
        <f aca="false">IF(F377&gt;0,ROUND((Settings!$B$8*T377+Settings!$B$9*R377+Settings!$B$10*S377)/SUM(Settings!$B$8:$B$10),10),0)</f>
        <v>0.5213724667</v>
      </c>
      <c r="V377" s="71" t="n">
        <f aca="false">IF(U377&gt;0,RANK(U377,$U$2:$U$1780)+COUNTIF($U$2:U377,U377)-1,"")</f>
        <v>374</v>
      </c>
      <c r="W377" s="71" t="str">
        <f aca="false">IF(V377="","",IF(V377&lt;=Settings!$B$11,"1 - Fix first",IF(V377&lt;=Settings!$B$12,"2 - Review","3 - Monitor")))</f>
        <v>3 - Monitor</v>
      </c>
      <c r="X377" s="71" t="str">
        <f aca="false">IF(AND(E377&gt;=Settings!$B$4,AF377&gt;=Settings!$B$5,O377&gt;=Settings!$B$6),"HIGH RATE","")</f>
        <v/>
      </c>
      <c r="Y377" s="71" t="n">
        <f aca="false">IF(F377&gt;0,RANK(F377,$F$2:$F$1780)+COUNTIF($F$2:F377,F377)-1,"")</f>
        <v>353</v>
      </c>
      <c r="Z377" s="71" t="n">
        <f aca="false">IF(H377&gt;0,RANK(H377,$H$2:$H$1780)+COUNTIF($H$2:H377,H377)-1,"")</f>
        <v>535</v>
      </c>
      <c r="AA377" s="71" t="str">
        <f aca="false">IF(AC377="","",RANK(AC377,$AC$2:$AC$1780)+COUNTIF($AC$2:AC377,AC377)-1)</f>
        <v/>
      </c>
      <c r="AB377" s="71" t="str">
        <f aca="false">IF(AD377="","",RANK(AD377,$AD$2:$AD$1780)+COUNTIF($AD$2:AD377,AD377)-1)</f>
        <v/>
      </c>
      <c r="AC377" s="71" t="str">
        <f aca="false">IF(AND(AF377&gt;0,E377&gt;=Settings!$B$4),ROUND(J377,10),"")</f>
        <v/>
      </c>
      <c r="AD377" s="71" t="str">
        <f aca="false">IF(X377="HIGH RATE",ROUND(O377,10),"")</f>
        <v/>
      </c>
      <c r="AE377" s="71" t="s">
        <v>60</v>
      </c>
      <c r="AF377" s="73" t="n">
        <f aca="false">SUMIFS(Detail!$L$2:$L$9168,Detail!$C$2:$C$9168,$A377)</f>
        <v>0</v>
      </c>
      <c r="AG377" s="74" t="n">
        <f aca="false">SUMIFS(Detail!$N$2:$N$9168,Detail!$C$2:$C$9168,$A377)</f>
        <v>0</v>
      </c>
    </row>
    <row r="378" customFormat="false" ht="15" hidden="false" customHeight="false" outlineLevel="0" collapsed="false">
      <c r="A378" s="71" t="s">
        <v>683</v>
      </c>
      <c r="B378" s="71" t="s">
        <v>684</v>
      </c>
      <c r="C378" s="71" t="s">
        <v>682</v>
      </c>
      <c r="D378" s="71" t="str">
        <f aca="false">IFERROR(INDEX('Brand Map'!$B$4:$B$125,MATCH(C378,'Brand Map'!$A$4:$A$125,0)),"Other")</f>
        <v>Other (small prefixes)</v>
      </c>
      <c r="E378" s="73" t="n">
        <f aca="false">SUMIFS(Detail!$K$2:$K$9168,Detail!$C$2:$C$9168,$A378)</f>
        <v>17</v>
      </c>
      <c r="F378" s="73" t="n">
        <f aca="false">SUMIFS(Detail!$E$2:$E$9168,Detail!$C$2:$C$9168,$A378)</f>
        <v>2</v>
      </c>
      <c r="G378" s="74" t="n">
        <f aca="false">SUMIFS(Detail!$M$2:$M$9168,Detail!$C$2:$C$9168,$A378)</f>
        <v>385.52</v>
      </c>
      <c r="H378" s="74" t="n">
        <f aca="false">SUMIFS(Detail!$D$2:$D$9168,Detail!$C$2:$C$9168,$A378)</f>
        <v>45.36</v>
      </c>
      <c r="I378" s="74" t="n">
        <v>553.45</v>
      </c>
      <c r="J378" s="51" t="n">
        <f aca="false">IF(E378&gt;0,AF378/E378,0)</f>
        <v>0.0588235294117647</v>
      </c>
      <c r="K378" s="51" t="n">
        <f aca="false">IF(G378&gt;0,AG378/G378,0)</f>
        <v>0.0588296327038805</v>
      </c>
      <c r="L378" s="75" t="n">
        <f aca="false">H378/Settings!$B$16</f>
        <v>9.06531596123546E-005</v>
      </c>
      <c r="M378" s="76" t="n">
        <f aca="false">H378/Settings!$B$20</f>
        <v>3.52139604803559E-006</v>
      </c>
      <c r="N378" s="77" t="n">
        <f aca="false">E378*Settings!$B$3</f>
        <v>1.27261924970294</v>
      </c>
      <c r="O378" s="77" t="n">
        <f aca="false">IF(E378&gt;0,(AF378-N378)/SQRT(E378*Settings!$B$3*(1-Settings!$B$3)),0)</f>
        <v>-0.251248532838799</v>
      </c>
      <c r="P378" s="77" t="n">
        <f aca="false">MAX(0,AF378-N378)</f>
        <v>0</v>
      </c>
      <c r="Q378" s="51" t="n">
        <f aca="false">IF(E378&gt;=Settings!$B$4,(AF378+Settings!$B$7*Settings!$B$3)/(E378+Settings!$B$7),Settings!$B$3)</f>
        <v>0.0748599558648786</v>
      </c>
      <c r="R378" s="78" t="n">
        <f aca="false">PERCENTRANK($H$2:$H$1780,H378,6)</f>
        <v>0.698538</v>
      </c>
      <c r="S378" s="78" t="n">
        <f aca="false">PERCENTRANK($Q$2:$Q$1780,Q378,6)</f>
        <v>0.0646794</v>
      </c>
      <c r="T378" s="78" t="n">
        <f aca="false">PERCENTRANK($F$2:$F$1780,F378,6)</f>
        <v>0.799775</v>
      </c>
      <c r="U378" s="79" t="n">
        <f aca="false">IF(F378&gt;0,ROUND((Settings!$B$8*T378+Settings!$B$9*R378+Settings!$B$10*S378)/SUM(Settings!$B$8:$B$10),10),0)</f>
        <v>0.5209974667</v>
      </c>
      <c r="V378" s="71" t="n">
        <f aca="false">IF(U378&gt;0,RANK(U378,$U$2:$U$1780)+COUNTIF($U$2:U378,U378)-1,"")</f>
        <v>377</v>
      </c>
      <c r="W378" s="71" t="str">
        <f aca="false">IF(V378="","",IF(V378&lt;=Settings!$B$11,"1 - Fix first",IF(V378&lt;=Settings!$B$12,"2 - Review","3 - Monitor")))</f>
        <v>3 - Monitor</v>
      </c>
      <c r="X378" s="71" t="str">
        <f aca="false">IF(AND(E378&gt;=Settings!$B$4,AF378&gt;=Settings!$B$5,O378&gt;=Settings!$B$6),"HIGH RATE","")</f>
        <v/>
      </c>
      <c r="Y378" s="71" t="n">
        <f aca="false">IF(F378&gt;0,RANK(F378,$F$2:$F$1780)+COUNTIF($F$2:F378,F378)-1,"")</f>
        <v>354</v>
      </c>
      <c r="Z378" s="71" t="n">
        <f aca="false">IF(H378&gt;0,RANK(H378,$H$2:$H$1780)+COUNTIF($H$2:H378,H378)-1,"")</f>
        <v>537</v>
      </c>
      <c r="AA378" s="71" t="str">
        <f aca="false">IF(AC378="","",RANK(AC378,$AC$2:$AC$1780)+COUNTIF($AC$2:AC378,AC378)-1)</f>
        <v/>
      </c>
      <c r="AB378" s="71" t="str">
        <f aca="false">IF(AD378="","",RANK(AD378,$AD$2:$AD$1780)+COUNTIF($AD$2:AD378,AD378)-1)</f>
        <v/>
      </c>
      <c r="AC378" s="71" t="str">
        <f aca="false">IF(AND(AF378&gt;0,E378&gt;=Settings!$B$4),ROUND(J378,10),"")</f>
        <v/>
      </c>
      <c r="AD378" s="71" t="str">
        <f aca="false">IF(X378="HIGH RATE",ROUND(O378,10),"")</f>
        <v/>
      </c>
      <c r="AE378" s="71" t="s">
        <v>59</v>
      </c>
      <c r="AF378" s="73" t="n">
        <f aca="false">SUMIFS(Detail!$L$2:$L$9168,Detail!$C$2:$C$9168,$A378)</f>
        <v>1</v>
      </c>
      <c r="AG378" s="74" t="n">
        <f aca="false">SUMIFS(Detail!$N$2:$N$9168,Detail!$C$2:$C$9168,$A378)</f>
        <v>22.68</v>
      </c>
    </row>
    <row r="379" customFormat="false" ht="15" hidden="false" customHeight="false" outlineLevel="0" collapsed="false">
      <c r="A379" s="71" t="s">
        <v>692</v>
      </c>
      <c r="B379" s="71" t="s">
        <v>693</v>
      </c>
      <c r="C379" s="71" t="s">
        <v>691</v>
      </c>
      <c r="D379" s="71" t="str">
        <f aca="false">IFERROR(INDEX('Brand Map'!$B$4:$B$125,MATCH(C379,'Brand Map'!$A$4:$A$125,0)),"Other")</f>
        <v>Other (small prefixes)</v>
      </c>
      <c r="E379" s="73" t="n">
        <f aca="false">SUMIFS(Detail!$K$2:$K$9168,Detail!$C$2:$C$9168,$A379)</f>
        <v>2</v>
      </c>
      <c r="F379" s="73" t="n">
        <f aca="false">SUMIFS(Detail!$E$2:$E$9168,Detail!$C$2:$C$9168,$A379)</f>
        <v>1</v>
      </c>
      <c r="G379" s="74" t="n">
        <f aca="false">SUMIFS(Detail!$M$2:$M$9168,Detail!$C$2:$C$9168,$A379)</f>
        <v>323.54</v>
      </c>
      <c r="H379" s="74" t="n">
        <f aca="false">SUMIFS(Detail!$D$2:$D$9168,Detail!$C$2:$C$9168,$A379)</f>
        <v>161.77</v>
      </c>
      <c r="I379" s="74" t="n">
        <v>161.77</v>
      </c>
      <c r="J379" s="51" t="n">
        <f aca="false">IF(E379&gt;0,AF379/E379,0)</f>
        <v>0.5</v>
      </c>
      <c r="K379" s="51" t="n">
        <f aca="false">IF(G379&gt;0,AG379/G379,0)</f>
        <v>0.5</v>
      </c>
      <c r="L379" s="75" t="n">
        <f aca="false">H379/Settings!$B$16</f>
        <v>0.000323301623247147</v>
      </c>
      <c r="M379" s="76" t="n">
        <f aca="false">H379/Settings!$B$20</f>
        <v>1.25585590540282E-005</v>
      </c>
      <c r="N379" s="77" t="n">
        <f aca="false">E379*Settings!$B$3</f>
        <v>0.149719911729757</v>
      </c>
      <c r="O379" s="77" t="n">
        <f aca="false">IF(E379&gt;0,(AF379-N379)/SQRT(E379*Settings!$B$3*(1-Settings!$B$3)),0)</f>
        <v>2.28464374412988</v>
      </c>
      <c r="P379" s="77" t="n">
        <f aca="false">MAX(0,AF379-N379)</f>
        <v>0.850280088270243</v>
      </c>
      <c r="Q379" s="51" t="n">
        <f aca="false">IF(E379&gt;=Settings!$B$4,(AF379+Settings!$B$7*Settings!$B$3)/(E379+Settings!$B$7),Settings!$B$3)</f>
        <v>0.0748599558648786</v>
      </c>
      <c r="R379" s="78" t="n">
        <f aca="false">PERCENTRANK($H$2:$H$1780,H379,6)</f>
        <v>0.811024</v>
      </c>
      <c r="S379" s="78" t="n">
        <f aca="false">PERCENTRANK($Q$2:$Q$1780,Q379,6)</f>
        <v>0.0646794</v>
      </c>
      <c r="T379" s="78" t="n">
        <f aca="false">PERCENTRANK($F$2:$F$1780,F379,6)</f>
        <v>0.685039</v>
      </c>
      <c r="U379" s="79" t="n">
        <f aca="false">IF(F379&gt;0,ROUND((Settings!$B$8*T379+Settings!$B$9*R379+Settings!$B$10*S379)/SUM(Settings!$B$8:$B$10),10),0)</f>
        <v>0.5202474667</v>
      </c>
      <c r="V379" s="71" t="n">
        <f aca="false">IF(U379&gt;0,RANK(U379,$U$2:$U$1780)+COUNTIF($U$2:U379,U379)-1,"")</f>
        <v>378</v>
      </c>
      <c r="W379" s="71" t="str">
        <f aca="false">IF(V379="","",IF(V379&lt;=Settings!$B$11,"1 - Fix first",IF(V379&lt;=Settings!$B$12,"2 - Review","3 - Monitor")))</f>
        <v>3 - Monitor</v>
      </c>
      <c r="X379" s="71" t="str">
        <f aca="false">IF(AND(E379&gt;=Settings!$B$4,AF379&gt;=Settings!$B$5,O379&gt;=Settings!$B$6),"HIGH RATE","")</f>
        <v/>
      </c>
      <c r="Y379" s="71" t="n">
        <f aca="false">IF(F379&gt;0,RANK(F379,$F$2:$F$1780)+COUNTIF($F$2:F379,F379)-1,"")</f>
        <v>381</v>
      </c>
      <c r="Z379" s="71" t="n">
        <f aca="false">IF(H379&gt;0,RANK(H379,$H$2:$H$1780)+COUNTIF($H$2:H379,H379)-1,"")</f>
        <v>337</v>
      </c>
      <c r="AA379" s="71" t="str">
        <f aca="false">IF(AC379="","",RANK(AC379,$AC$2:$AC$1780)+COUNTIF($AC$2:AC379,AC379)-1)</f>
        <v/>
      </c>
      <c r="AB379" s="71" t="str">
        <f aca="false">IF(AD379="","",RANK(AD379,$AD$2:$AD$1780)+COUNTIF($AD$2:AD379,AD379)-1)</f>
        <v/>
      </c>
      <c r="AC379" s="71" t="str">
        <f aca="false">IF(AND(AF379&gt;0,E379&gt;=Settings!$B$4),ROUND(J379,10),"")</f>
        <v/>
      </c>
      <c r="AD379" s="71" t="str">
        <f aca="false">IF(X379="HIGH RATE",ROUND(O379,10),"")</f>
        <v/>
      </c>
      <c r="AE379" s="71" t="s">
        <v>59</v>
      </c>
      <c r="AF379" s="73" t="n">
        <f aca="false">SUMIFS(Detail!$L$2:$L$9168,Detail!$C$2:$C$9168,$A379)</f>
        <v>1</v>
      </c>
      <c r="AG379" s="74" t="n">
        <f aca="false">SUMIFS(Detail!$N$2:$N$9168,Detail!$C$2:$C$9168,$A379)</f>
        <v>161.77</v>
      </c>
    </row>
    <row r="380" customFormat="false" ht="15" hidden="false" customHeight="false" outlineLevel="0" collapsed="false">
      <c r="A380" s="71" t="s">
        <v>1551</v>
      </c>
      <c r="B380" s="71" t="s">
        <v>2797</v>
      </c>
      <c r="C380" s="71" t="s">
        <v>213</v>
      </c>
      <c r="D380" s="71" t="str">
        <f aca="false">IFERROR(INDEX('Brand Map'!$B$4:$B$125,MATCH(C380,'Brand Map'!$A$4:$A$125,0)),"Other")</f>
        <v>AU</v>
      </c>
      <c r="E380" s="73" t="n">
        <f aca="false">SUMIFS(Detail!$K$2:$K$9168,Detail!$C$2:$C$9168,$A380)</f>
        <v>0</v>
      </c>
      <c r="F380" s="73" t="n">
        <f aca="false">SUMIFS(Detail!$E$2:$E$9168,Detail!$C$2:$C$9168,$A380)</f>
        <v>1</v>
      </c>
      <c r="G380" s="74" t="n">
        <f aca="false">SUMIFS(Detail!$M$2:$M$9168,Detail!$C$2:$C$9168,$A380)</f>
        <v>0</v>
      </c>
      <c r="H380" s="74" t="n">
        <f aca="false">SUMIFS(Detail!$D$2:$D$9168,Detail!$C$2:$C$9168,$A380)</f>
        <v>159.95</v>
      </c>
      <c r="I380" s="74" t="n">
        <v>829.75</v>
      </c>
      <c r="J380" s="51" t="n">
        <f aca="false">IF(E380&gt;0,AF380/E380,0)</f>
        <v>0</v>
      </c>
      <c r="K380" s="51" t="n">
        <f aca="false">IF(G380&gt;0,AG380/G380,0)</f>
        <v>0</v>
      </c>
      <c r="L380" s="75" t="n">
        <f aca="false">H380/Settings!$B$16</f>
        <v>0.000319664305114553</v>
      </c>
      <c r="M380" s="76" t="n">
        <f aca="false">H380/Settings!$B$20</f>
        <v>1.24172684718539E-005</v>
      </c>
      <c r="N380" s="77" t="n">
        <f aca="false">E380*Settings!$B$3</f>
        <v>0</v>
      </c>
      <c r="O380" s="77" t="n">
        <f aca="false">IF(E380&gt;0,(AF380-N380)/SQRT(E380*Settings!$B$3*(1-Settings!$B$3)),0)</f>
        <v>0</v>
      </c>
      <c r="P380" s="77" t="n">
        <f aca="false">MAX(0,AF380-N380)</f>
        <v>0</v>
      </c>
      <c r="Q380" s="51" t="n">
        <f aca="false">IF(E380&gt;=Settings!$B$4,(AF380+Settings!$B$7*Settings!$B$3)/(E380+Settings!$B$7),Settings!$B$3)</f>
        <v>0.0748599558648786</v>
      </c>
      <c r="R380" s="78" t="n">
        <f aca="false">PERCENTRANK($H$2:$H$1780,H380,6)</f>
        <v>0.809899</v>
      </c>
      <c r="S380" s="78" t="n">
        <f aca="false">PERCENTRANK($Q$2:$Q$1780,Q380,6)</f>
        <v>0.0646794</v>
      </c>
      <c r="T380" s="78" t="n">
        <f aca="false">PERCENTRANK($F$2:$F$1780,F380,6)</f>
        <v>0.685039</v>
      </c>
      <c r="U380" s="79" t="n">
        <f aca="false">IF(F380&gt;0,ROUND((Settings!$B$8*T380+Settings!$B$9*R380+Settings!$B$10*S380)/SUM(Settings!$B$8:$B$10),10),0)</f>
        <v>0.5198724667</v>
      </c>
      <c r="V380" s="71" t="n">
        <f aca="false">IF(U380&gt;0,RANK(U380,$U$2:$U$1780)+COUNTIF($U$2:U380,U380)-1,"")</f>
        <v>379</v>
      </c>
      <c r="W380" s="71" t="str">
        <f aca="false">IF(V380="","",IF(V380&lt;=Settings!$B$11,"1 - Fix first",IF(V380&lt;=Settings!$B$12,"2 - Review","3 - Monitor")))</f>
        <v>3 - Monitor</v>
      </c>
      <c r="X380" s="71" t="str">
        <f aca="false">IF(AND(E380&gt;=Settings!$B$4,AF380&gt;=Settings!$B$5,O380&gt;=Settings!$B$6),"HIGH RATE","")</f>
        <v/>
      </c>
      <c r="Y380" s="71" t="n">
        <f aca="false">IF(F380&gt;0,RANK(F380,$F$2:$F$1780)+COUNTIF($F$2:F380,F380)-1,"")</f>
        <v>382</v>
      </c>
      <c r="Z380" s="71" t="n">
        <f aca="false">IF(H380&gt;0,RANK(H380,$H$2:$H$1780)+COUNTIF($H$2:H380,H380)-1,"")</f>
        <v>338</v>
      </c>
      <c r="AA380" s="71" t="str">
        <f aca="false">IF(AC380="","",RANK(AC380,$AC$2:$AC$1780)+COUNTIF($AC$2:AC380,AC380)-1)</f>
        <v/>
      </c>
      <c r="AB380" s="71" t="str">
        <f aca="false">IF(AD380="","",RANK(AD380,$AD$2:$AD$1780)+COUNTIF($AD$2:AD380,AD380)-1)</f>
        <v/>
      </c>
      <c r="AC380" s="71" t="str">
        <f aca="false">IF(AND(AF380&gt;0,E380&gt;=Settings!$B$4),ROUND(J380,10),"")</f>
        <v/>
      </c>
      <c r="AD380" s="71" t="str">
        <f aca="false">IF(X380="HIGH RATE",ROUND(O380,10),"")</f>
        <v/>
      </c>
      <c r="AE380" s="71" t="s">
        <v>60</v>
      </c>
      <c r="AF380" s="73" t="n">
        <f aca="false">SUMIFS(Detail!$L$2:$L$9168,Detail!$C$2:$C$9168,$A380)</f>
        <v>0</v>
      </c>
      <c r="AG380" s="74" t="n">
        <f aca="false">SUMIFS(Detail!$N$2:$N$9168,Detail!$C$2:$C$9168,$A380)</f>
        <v>0</v>
      </c>
    </row>
    <row r="381" customFormat="false" ht="15" hidden="false" customHeight="false" outlineLevel="0" collapsed="false">
      <c r="A381" s="71" t="s">
        <v>920</v>
      </c>
      <c r="B381" s="71" t="s">
        <v>2798</v>
      </c>
      <c r="C381" s="71" t="s">
        <v>301</v>
      </c>
      <c r="D381" s="71" t="str">
        <f aca="false">IFERROR(INDEX('Brand Map'!$B$4:$B$125,MATCH(C381,'Brand Map'!$A$4:$A$125,0)),"Other")</f>
        <v>WBAU</v>
      </c>
      <c r="E381" s="73" t="n">
        <f aca="false">SUMIFS(Detail!$K$2:$K$9168,Detail!$C$2:$C$9168,$A381)</f>
        <v>15</v>
      </c>
      <c r="F381" s="73" t="n">
        <f aca="false">SUMIFS(Detail!$E$2:$E$9168,Detail!$C$2:$C$9168,$A381)</f>
        <v>1</v>
      </c>
      <c r="G381" s="74" t="n">
        <f aca="false">SUMIFS(Detail!$M$2:$M$9168,Detail!$C$2:$C$9168,$A381)</f>
        <v>1953.82</v>
      </c>
      <c r="H381" s="74" t="n">
        <f aca="false">SUMIFS(Detail!$D$2:$D$9168,Detail!$C$2:$C$9168,$A381)</f>
        <v>159.95</v>
      </c>
      <c r="I381" s="74" t="n">
        <v>4888.53</v>
      </c>
      <c r="J381" s="51" t="n">
        <f aca="false">IF(E381&gt;0,AF381/E381,0)</f>
        <v>0</v>
      </c>
      <c r="K381" s="51" t="n">
        <f aca="false">IF(G381&gt;0,AG381/G381,0)</f>
        <v>0</v>
      </c>
      <c r="L381" s="75" t="n">
        <f aca="false">H381/Settings!$B$16</f>
        <v>0.000319664305114553</v>
      </c>
      <c r="M381" s="76" t="n">
        <f aca="false">H381/Settings!$B$20</f>
        <v>1.24172684718539E-005</v>
      </c>
      <c r="N381" s="77" t="n">
        <f aca="false">E381*Settings!$B$3</f>
        <v>1.12289933797318</v>
      </c>
      <c r="O381" s="77" t="n">
        <f aca="false">IF(E381&gt;0,(AF381-N381)/SQRT(E381*Settings!$B$3*(1-Settings!$B$3)),0)</f>
        <v>-1.1017084314327</v>
      </c>
      <c r="P381" s="77" t="n">
        <f aca="false">MAX(0,AF381-N381)</f>
        <v>0</v>
      </c>
      <c r="Q381" s="51" t="n">
        <f aca="false">IF(E381&gt;=Settings!$B$4,(AF381+Settings!$B$7*Settings!$B$3)/(E381+Settings!$B$7),Settings!$B$3)</f>
        <v>0.0748599558648786</v>
      </c>
      <c r="R381" s="78" t="n">
        <f aca="false">PERCENTRANK($H$2:$H$1780,H381,6)</f>
        <v>0.809899</v>
      </c>
      <c r="S381" s="78" t="n">
        <f aca="false">PERCENTRANK($Q$2:$Q$1780,Q381,6)</f>
        <v>0.0646794</v>
      </c>
      <c r="T381" s="78" t="n">
        <f aca="false">PERCENTRANK($F$2:$F$1780,F381,6)</f>
        <v>0.685039</v>
      </c>
      <c r="U381" s="79" t="n">
        <f aca="false">IF(F381&gt;0,ROUND((Settings!$B$8*T381+Settings!$B$9*R381+Settings!$B$10*S381)/SUM(Settings!$B$8:$B$10),10),0)</f>
        <v>0.5198724667</v>
      </c>
      <c r="V381" s="71" t="n">
        <f aca="false">IF(U381&gt;0,RANK(U381,$U$2:$U$1780)+COUNTIF($U$2:U381,U381)-1,"")</f>
        <v>380</v>
      </c>
      <c r="W381" s="71" t="str">
        <f aca="false">IF(V381="","",IF(V381&lt;=Settings!$B$11,"1 - Fix first",IF(V381&lt;=Settings!$B$12,"2 - Review","3 - Monitor")))</f>
        <v>3 - Monitor</v>
      </c>
      <c r="X381" s="71" t="str">
        <f aca="false">IF(AND(E381&gt;=Settings!$B$4,AF381&gt;=Settings!$B$5,O381&gt;=Settings!$B$6),"HIGH RATE","")</f>
        <v/>
      </c>
      <c r="Y381" s="71" t="n">
        <f aca="false">IF(F381&gt;0,RANK(F381,$F$2:$F$1780)+COUNTIF($F$2:F381,F381)-1,"")</f>
        <v>383</v>
      </c>
      <c r="Z381" s="71" t="n">
        <f aca="false">IF(H381&gt;0,RANK(H381,$H$2:$H$1780)+COUNTIF($H$2:H381,H381)-1,"")</f>
        <v>339</v>
      </c>
      <c r="AA381" s="71" t="str">
        <f aca="false">IF(AC381="","",RANK(AC381,$AC$2:$AC$1780)+COUNTIF($AC$2:AC381,AC381)-1)</f>
        <v/>
      </c>
      <c r="AB381" s="71" t="str">
        <f aca="false">IF(AD381="","",RANK(AD381,$AD$2:$AD$1780)+COUNTIF($AD$2:AD381,AD381)-1)</f>
        <v/>
      </c>
      <c r="AC381" s="71" t="str">
        <f aca="false">IF(AND(AF381&gt;0,E381&gt;=Settings!$B$4),ROUND(J381,10),"")</f>
        <v/>
      </c>
      <c r="AD381" s="71" t="str">
        <f aca="false">IF(X381="HIGH RATE",ROUND(O381,10),"")</f>
        <v/>
      </c>
      <c r="AE381" s="71" t="s">
        <v>61</v>
      </c>
      <c r="AF381" s="73" t="n">
        <f aca="false">SUMIFS(Detail!$L$2:$L$9168,Detail!$C$2:$C$9168,$A381)</f>
        <v>0</v>
      </c>
      <c r="AG381" s="74" t="n">
        <f aca="false">SUMIFS(Detail!$N$2:$N$9168,Detail!$C$2:$C$9168,$A381)</f>
        <v>0</v>
      </c>
    </row>
    <row r="382" customFormat="false" ht="15" hidden="false" customHeight="false" outlineLevel="0" collapsed="false">
      <c r="A382" s="71" t="s">
        <v>1641</v>
      </c>
      <c r="B382" s="71" t="s">
        <v>2799</v>
      </c>
      <c r="C382" s="71" t="s">
        <v>213</v>
      </c>
      <c r="D382" s="71" t="str">
        <f aca="false">IFERROR(INDEX('Brand Map'!$B$4:$B$125,MATCH(C382,'Brand Map'!$A$4:$A$125,0)),"Other")</f>
        <v>AU</v>
      </c>
      <c r="E382" s="73" t="n">
        <f aca="false">SUMIFS(Detail!$K$2:$K$9168,Detail!$C$2:$C$9168,$A382)</f>
        <v>4</v>
      </c>
      <c r="F382" s="73" t="n">
        <f aca="false">SUMIFS(Detail!$E$2:$E$9168,Detail!$C$2:$C$9168,$A382)</f>
        <v>1</v>
      </c>
      <c r="G382" s="74" t="n">
        <f aca="false">SUMIFS(Detail!$M$2:$M$9168,Detail!$C$2:$C$9168,$A382)</f>
        <v>781.64</v>
      </c>
      <c r="H382" s="74" t="n">
        <f aca="false">SUMIFS(Detail!$D$2:$D$9168,Detail!$C$2:$C$9168,$A382)</f>
        <v>156.33</v>
      </c>
      <c r="I382" s="74" t="n">
        <v>4082.98</v>
      </c>
      <c r="J382" s="51" t="n">
        <f aca="false">IF(E382&gt;0,AF382/E382,0)</f>
        <v>0.25</v>
      </c>
      <c r="K382" s="51" t="n">
        <f aca="false">IF(G382&gt;0,AG382/G382,0)</f>
        <v>0.200002558722686</v>
      </c>
      <c r="L382" s="75" t="n">
        <f aca="false">H382/Settings!$B$16</f>
        <v>0.000312429639378294</v>
      </c>
      <c r="M382" s="76" t="n">
        <f aca="false">H382/Settings!$B$20</f>
        <v>1.21362399512655E-005</v>
      </c>
      <c r="N382" s="77" t="n">
        <f aca="false">E382*Settings!$B$3</f>
        <v>0.299439823459515</v>
      </c>
      <c r="O382" s="77" t="n">
        <f aca="false">IF(E382&gt;0,(AF382-N382)/SQRT(E382*Settings!$B$3*(1-Settings!$B$3)),0)</f>
        <v>1.33102719024865</v>
      </c>
      <c r="P382" s="77" t="n">
        <f aca="false">MAX(0,AF382-N382)</f>
        <v>0.700560176540485</v>
      </c>
      <c r="Q382" s="51" t="n">
        <f aca="false">IF(E382&gt;=Settings!$B$4,(AF382+Settings!$B$7*Settings!$B$3)/(E382+Settings!$B$7),Settings!$B$3)</f>
        <v>0.0748599558648786</v>
      </c>
      <c r="R382" s="78" t="n">
        <f aca="false">PERCENTRANK($H$2:$H$1780,H382,6)</f>
        <v>0.808211</v>
      </c>
      <c r="S382" s="78" t="n">
        <f aca="false">PERCENTRANK($Q$2:$Q$1780,Q382,6)</f>
        <v>0.0646794</v>
      </c>
      <c r="T382" s="78" t="n">
        <f aca="false">PERCENTRANK($F$2:$F$1780,F382,6)</f>
        <v>0.685039</v>
      </c>
      <c r="U382" s="79" t="n">
        <f aca="false">IF(F382&gt;0,ROUND((Settings!$B$8*T382+Settings!$B$9*R382+Settings!$B$10*S382)/SUM(Settings!$B$8:$B$10),10),0)</f>
        <v>0.5193098</v>
      </c>
      <c r="V382" s="71" t="n">
        <f aca="false">IF(U382&gt;0,RANK(U382,$U$2:$U$1780)+COUNTIF($U$2:U382,U382)-1,"")</f>
        <v>381</v>
      </c>
      <c r="W382" s="71" t="str">
        <f aca="false">IF(V382="","",IF(V382&lt;=Settings!$B$11,"1 - Fix first",IF(V382&lt;=Settings!$B$12,"2 - Review","3 - Monitor")))</f>
        <v>3 - Monitor</v>
      </c>
      <c r="X382" s="71" t="str">
        <f aca="false">IF(AND(E382&gt;=Settings!$B$4,AF382&gt;=Settings!$B$5,O382&gt;=Settings!$B$6),"HIGH RATE","")</f>
        <v/>
      </c>
      <c r="Y382" s="71" t="n">
        <f aca="false">IF(F382&gt;0,RANK(F382,$F$2:$F$1780)+COUNTIF($F$2:F382,F382)-1,"")</f>
        <v>384</v>
      </c>
      <c r="Z382" s="71" t="n">
        <f aca="false">IF(H382&gt;0,RANK(H382,$H$2:$H$1780)+COUNTIF($H$2:H382,H382)-1,"")</f>
        <v>342</v>
      </c>
      <c r="AA382" s="71" t="str">
        <f aca="false">IF(AC382="","",RANK(AC382,$AC$2:$AC$1780)+COUNTIF($AC$2:AC382,AC382)-1)</f>
        <v/>
      </c>
      <c r="AB382" s="71" t="str">
        <f aca="false">IF(AD382="","",RANK(AD382,$AD$2:$AD$1780)+COUNTIF($AD$2:AD382,AD382)-1)</f>
        <v/>
      </c>
      <c r="AC382" s="71" t="str">
        <f aca="false">IF(AND(AF382&gt;0,E382&gt;=Settings!$B$4),ROUND(J382,10),"")</f>
        <v/>
      </c>
      <c r="AD382" s="71" t="str">
        <f aca="false">IF(X382="HIGH RATE",ROUND(O382,10),"")</f>
        <v/>
      </c>
      <c r="AE382" s="71" t="s">
        <v>60</v>
      </c>
      <c r="AF382" s="73" t="n">
        <f aca="false">SUMIFS(Detail!$L$2:$L$9168,Detail!$C$2:$C$9168,$A382)</f>
        <v>1</v>
      </c>
      <c r="AG382" s="74" t="n">
        <f aca="false">SUMIFS(Detail!$N$2:$N$9168,Detail!$C$2:$C$9168,$A382)</f>
        <v>156.33</v>
      </c>
    </row>
    <row r="383" customFormat="false" ht="15" hidden="false" customHeight="false" outlineLevel="0" collapsed="false">
      <c r="A383" s="71" t="s">
        <v>1428</v>
      </c>
      <c r="B383" s="71" t="s">
        <v>2800</v>
      </c>
      <c r="C383" s="71" t="s">
        <v>213</v>
      </c>
      <c r="D383" s="71" t="str">
        <f aca="false">IFERROR(INDEX('Brand Map'!$B$4:$B$125,MATCH(C383,'Brand Map'!$A$4:$A$125,0)),"Other")</f>
        <v>AU</v>
      </c>
      <c r="E383" s="73" t="n">
        <f aca="false">SUMIFS(Detail!$K$2:$K$9168,Detail!$C$2:$C$9168,$A383)</f>
        <v>3</v>
      </c>
      <c r="F383" s="73" t="n">
        <f aca="false">SUMIFS(Detail!$E$2:$E$9168,Detail!$C$2:$C$9168,$A383)</f>
        <v>1</v>
      </c>
      <c r="G383" s="74" t="n">
        <f aca="false">SUMIFS(Detail!$M$2:$M$9168,Detail!$C$2:$C$9168,$A383)</f>
        <v>513.49</v>
      </c>
      <c r="H383" s="74" t="n">
        <f aca="false">SUMIFS(Detail!$D$2:$D$9168,Detail!$C$2:$C$9168,$A383)</f>
        <v>155.28</v>
      </c>
      <c r="I383" s="74" t="n">
        <v>2387.6</v>
      </c>
      <c r="J383" s="51" t="n">
        <f aca="false">IF(E383&gt;0,AF383/E383,0)</f>
        <v>0.333333333333333</v>
      </c>
      <c r="K383" s="51" t="n">
        <f aca="false">IF(G383&gt;0,AG383/G383,0)</f>
        <v>0.302401215213539</v>
      </c>
      <c r="L383" s="75" t="n">
        <f aca="false">H383/Settings!$B$16</f>
        <v>0.000310331186609489</v>
      </c>
      <c r="M383" s="76" t="n">
        <f aca="false">H383/Settings!$B$20</f>
        <v>1.20547261538573E-005</v>
      </c>
      <c r="N383" s="77" t="n">
        <f aca="false">E383*Settings!$B$3</f>
        <v>0.224579867594636</v>
      </c>
      <c r="O383" s="77" t="n">
        <f aca="false">IF(E383&gt;0,(AF383-N383)/SQRT(E383*Settings!$B$3*(1-Settings!$B$3)),0)</f>
        <v>1.70117080944875</v>
      </c>
      <c r="P383" s="77" t="n">
        <f aca="false">MAX(0,AF383-N383)</f>
        <v>0.775420132405364</v>
      </c>
      <c r="Q383" s="51" t="n">
        <f aca="false">IF(E383&gt;=Settings!$B$4,(AF383+Settings!$B$7*Settings!$B$3)/(E383+Settings!$B$7),Settings!$B$3)</f>
        <v>0.0748599558648786</v>
      </c>
      <c r="R383" s="78" t="n">
        <f aca="false">PERCENTRANK($H$2:$H$1780,H383,6)</f>
        <v>0.806524</v>
      </c>
      <c r="S383" s="78" t="n">
        <f aca="false">PERCENTRANK($Q$2:$Q$1780,Q383,6)</f>
        <v>0.0646794</v>
      </c>
      <c r="T383" s="78" t="n">
        <f aca="false">PERCENTRANK($F$2:$F$1780,F383,6)</f>
        <v>0.685039</v>
      </c>
      <c r="U383" s="79" t="n">
        <f aca="false">IF(F383&gt;0,ROUND((Settings!$B$8*T383+Settings!$B$9*R383+Settings!$B$10*S383)/SUM(Settings!$B$8:$B$10),10),0)</f>
        <v>0.5187474667</v>
      </c>
      <c r="V383" s="71" t="n">
        <f aca="false">IF(U383&gt;0,RANK(U383,$U$2:$U$1780)+COUNTIF($U$2:U383,U383)-1,"")</f>
        <v>382</v>
      </c>
      <c r="W383" s="71" t="str">
        <f aca="false">IF(V383="","",IF(V383&lt;=Settings!$B$11,"1 - Fix first",IF(V383&lt;=Settings!$B$12,"2 - Review","3 - Monitor")))</f>
        <v>3 - Monitor</v>
      </c>
      <c r="X383" s="71" t="str">
        <f aca="false">IF(AND(E383&gt;=Settings!$B$4,AF383&gt;=Settings!$B$5,O383&gt;=Settings!$B$6),"HIGH RATE","")</f>
        <v/>
      </c>
      <c r="Y383" s="71" t="n">
        <f aca="false">IF(F383&gt;0,RANK(F383,$F$2:$F$1780)+COUNTIF($F$2:F383,F383)-1,"")</f>
        <v>385</v>
      </c>
      <c r="Z383" s="71" t="n">
        <f aca="false">IF(H383&gt;0,RANK(H383,$H$2:$H$1780)+COUNTIF($H$2:H383,H383)-1,"")</f>
        <v>345</v>
      </c>
      <c r="AA383" s="71" t="str">
        <f aca="false">IF(AC383="","",RANK(AC383,$AC$2:$AC$1780)+COUNTIF($AC$2:AC383,AC383)-1)</f>
        <v/>
      </c>
      <c r="AB383" s="71" t="str">
        <f aca="false">IF(AD383="","",RANK(AD383,$AD$2:$AD$1780)+COUNTIF($AD$2:AD383,AD383)-1)</f>
        <v/>
      </c>
      <c r="AC383" s="71" t="str">
        <f aca="false">IF(AND(AF383&gt;0,E383&gt;=Settings!$B$4),ROUND(J383,10),"")</f>
        <v/>
      </c>
      <c r="AD383" s="71" t="str">
        <f aca="false">IF(X383="HIGH RATE",ROUND(O383,10),"")</f>
        <v/>
      </c>
      <c r="AE383" s="71" t="s">
        <v>61</v>
      </c>
      <c r="AF383" s="73" t="n">
        <f aca="false">SUMIFS(Detail!$L$2:$L$9168,Detail!$C$2:$C$9168,$A383)</f>
        <v>1</v>
      </c>
      <c r="AG383" s="74" t="n">
        <f aca="false">SUMIFS(Detail!$N$2:$N$9168,Detail!$C$2:$C$9168,$A383)</f>
        <v>155.28</v>
      </c>
    </row>
    <row r="384" customFormat="false" ht="15" hidden="false" customHeight="false" outlineLevel="0" collapsed="false">
      <c r="A384" s="71" t="s">
        <v>1811</v>
      </c>
      <c r="B384" s="71" t="s">
        <v>603</v>
      </c>
      <c r="C384" s="71" t="s">
        <v>304</v>
      </c>
      <c r="D384" s="71" t="str">
        <f aca="false">IFERROR(INDEX('Brand Map'!$B$4:$B$125,MATCH(C384,'Brand Map'!$A$4:$A$125,0)),"Other")</f>
        <v>AUSRP</v>
      </c>
      <c r="E384" s="73" t="n">
        <f aca="false">SUMIFS(Detail!$K$2:$K$9168,Detail!$C$2:$C$9168,$A384)</f>
        <v>0</v>
      </c>
      <c r="F384" s="73" t="n">
        <f aca="false">SUMIFS(Detail!$E$2:$E$9168,Detail!$C$2:$C$9168,$A384)</f>
        <v>2</v>
      </c>
      <c r="G384" s="74" t="n">
        <f aca="false">SUMIFS(Detail!$M$2:$M$9168,Detail!$C$2:$C$9168,$A384)</f>
        <v>0</v>
      </c>
      <c r="H384" s="74" t="n">
        <f aca="false">SUMIFS(Detail!$D$2:$D$9168,Detail!$C$2:$C$9168,$A384)</f>
        <v>19.98</v>
      </c>
      <c r="I384" s="74" t="n">
        <v>199.8</v>
      </c>
      <c r="J384" s="51" t="n">
        <f aca="false">IF(E384&gt;0,AF384/E384,0)</f>
        <v>0</v>
      </c>
      <c r="K384" s="51" t="n">
        <f aca="false">IF(G384&gt;0,AG384/G384,0)</f>
        <v>0</v>
      </c>
      <c r="L384" s="75" t="n">
        <f aca="false">H384/Settings!$B$16</f>
        <v>3.993055840068E-005</v>
      </c>
      <c r="M384" s="76" t="n">
        <f aca="false">H384/Settings!$B$20</f>
        <v>1.55109111639663E-006</v>
      </c>
      <c r="N384" s="77" t="n">
        <f aca="false">E384*Settings!$B$3</f>
        <v>0</v>
      </c>
      <c r="O384" s="77" t="n">
        <f aca="false">IF(E384&gt;0,(AF384-N384)/SQRT(E384*Settings!$B$3*(1-Settings!$B$3)),0)</f>
        <v>0</v>
      </c>
      <c r="P384" s="77" t="n">
        <f aca="false">MAX(0,AF384-N384)</f>
        <v>0</v>
      </c>
      <c r="Q384" s="51" t="n">
        <f aca="false">IF(E384&gt;=Settings!$B$4,(AF384+Settings!$B$7*Settings!$B$3)/(E384+Settings!$B$7),Settings!$B$3)</f>
        <v>0.0748599558648786</v>
      </c>
      <c r="R384" s="78" t="n">
        <f aca="false">PERCENTRANK($H$2:$H$1780,H384,6)</f>
        <v>0.690101</v>
      </c>
      <c r="S384" s="78" t="n">
        <f aca="false">PERCENTRANK($Q$2:$Q$1780,Q384,6)</f>
        <v>0.0646794</v>
      </c>
      <c r="T384" s="78" t="n">
        <f aca="false">PERCENTRANK($F$2:$F$1780,F384,6)</f>
        <v>0.799775</v>
      </c>
      <c r="U384" s="79" t="n">
        <f aca="false">IF(F384&gt;0,ROUND((Settings!$B$8*T384+Settings!$B$9*R384+Settings!$B$10*S384)/SUM(Settings!$B$8:$B$10),10),0)</f>
        <v>0.5181851333</v>
      </c>
      <c r="V384" s="71" t="n">
        <f aca="false">IF(U384&gt;0,RANK(U384,$U$2:$U$1780)+COUNTIF($U$2:U384,U384)-1,"")</f>
        <v>383</v>
      </c>
      <c r="W384" s="71" t="str">
        <f aca="false">IF(V384="","",IF(V384&lt;=Settings!$B$11,"1 - Fix first",IF(V384&lt;=Settings!$B$12,"2 - Review","3 - Monitor")))</f>
        <v>3 - Monitor</v>
      </c>
      <c r="X384" s="71" t="str">
        <f aca="false">IF(AND(E384&gt;=Settings!$B$4,AF384&gt;=Settings!$B$5,O384&gt;=Settings!$B$6),"HIGH RATE","")</f>
        <v/>
      </c>
      <c r="Y384" s="71" t="n">
        <f aca="false">IF(F384&gt;0,RANK(F384,$F$2:$F$1780)+COUNTIF($F$2:F384,F384)-1,"")</f>
        <v>355</v>
      </c>
      <c r="Z384" s="71" t="n">
        <f aca="false">IF(H384&gt;0,RANK(H384,$H$2:$H$1780)+COUNTIF($H$2:H384,H384)-1,"")</f>
        <v>552</v>
      </c>
      <c r="AA384" s="71" t="str">
        <f aca="false">IF(AC384="","",RANK(AC384,$AC$2:$AC$1780)+COUNTIF($AC$2:AC384,AC384)-1)</f>
        <v/>
      </c>
      <c r="AB384" s="71" t="str">
        <f aca="false">IF(AD384="","",RANK(AD384,$AD$2:$AD$1780)+COUNTIF($AD$2:AD384,AD384)-1)</f>
        <v/>
      </c>
      <c r="AC384" s="71" t="str">
        <f aca="false">IF(AND(AF384&gt;0,E384&gt;=Settings!$B$4),ROUND(J384,10),"")</f>
        <v/>
      </c>
      <c r="AD384" s="71" t="str">
        <f aca="false">IF(X384="HIGH RATE",ROUND(O384,10),"")</f>
        <v/>
      </c>
      <c r="AE384" s="71" t="s">
        <v>60</v>
      </c>
      <c r="AF384" s="73" t="n">
        <f aca="false">SUMIFS(Detail!$L$2:$L$9168,Detail!$C$2:$C$9168,$A384)</f>
        <v>0</v>
      </c>
      <c r="AG384" s="74" t="n">
        <f aca="false">SUMIFS(Detail!$N$2:$N$9168,Detail!$C$2:$C$9168,$A384)</f>
        <v>0</v>
      </c>
    </row>
    <row r="385" customFormat="false" ht="15" hidden="false" customHeight="false" outlineLevel="0" collapsed="false">
      <c r="A385" s="71" t="s">
        <v>2095</v>
      </c>
      <c r="B385" s="71" t="s">
        <v>2750</v>
      </c>
      <c r="C385" s="71" t="s">
        <v>213</v>
      </c>
      <c r="D385" s="71" t="str">
        <f aca="false">IFERROR(INDEX('Brand Map'!$B$4:$B$125,MATCH(C385,'Brand Map'!$A$4:$A$125,0)),"Other")</f>
        <v>AU</v>
      </c>
      <c r="E385" s="73" t="n">
        <f aca="false">SUMIFS(Detail!$K$2:$K$9168,Detail!$C$2:$C$9168,$A385)</f>
        <v>0</v>
      </c>
      <c r="F385" s="73" t="n">
        <f aca="false">SUMIFS(Detail!$E$2:$E$9168,Detail!$C$2:$C$9168,$A385)</f>
        <v>1</v>
      </c>
      <c r="G385" s="74" t="n">
        <f aca="false">SUMIFS(Detail!$M$2:$M$9168,Detail!$C$2:$C$9168,$A385)</f>
        <v>0</v>
      </c>
      <c r="H385" s="74" t="n">
        <f aca="false">SUMIFS(Detail!$D$2:$D$9168,Detail!$C$2:$C$9168,$A385)</f>
        <v>149.95</v>
      </c>
      <c r="I385" s="74" t="n">
        <v>1049.65</v>
      </c>
      <c r="J385" s="51" t="n">
        <f aca="false">IF(E385&gt;0,AF385/E385,0)</f>
        <v>0</v>
      </c>
      <c r="K385" s="51" t="n">
        <f aca="false">IF(G385&gt;0,AG385/G385,0)</f>
        <v>0</v>
      </c>
      <c r="L385" s="75" t="n">
        <f aca="false">H385/Settings!$B$16</f>
        <v>0.000299679040649748</v>
      </c>
      <c r="M385" s="76" t="n">
        <f aca="false">H385/Settings!$B$20</f>
        <v>1.16409465917755E-005</v>
      </c>
      <c r="N385" s="77" t="n">
        <f aca="false">E385*Settings!$B$3</f>
        <v>0</v>
      </c>
      <c r="O385" s="77" t="n">
        <f aca="false">IF(E385&gt;0,(AF385-N385)/SQRT(E385*Settings!$B$3*(1-Settings!$B$3)),0)</f>
        <v>0</v>
      </c>
      <c r="P385" s="77" t="n">
        <f aca="false">MAX(0,AF385-N385)</f>
        <v>0</v>
      </c>
      <c r="Q385" s="51" t="n">
        <f aca="false">IF(E385&gt;=Settings!$B$4,(AF385+Settings!$B$7*Settings!$B$3)/(E385+Settings!$B$7),Settings!$B$3)</f>
        <v>0.0748599558648786</v>
      </c>
      <c r="R385" s="78" t="n">
        <f aca="false">PERCENTRANK($H$2:$H$1780,H385,6)</f>
        <v>0.804274</v>
      </c>
      <c r="S385" s="78" t="n">
        <f aca="false">PERCENTRANK($Q$2:$Q$1780,Q385,6)</f>
        <v>0.0646794</v>
      </c>
      <c r="T385" s="78" t="n">
        <f aca="false">PERCENTRANK($F$2:$F$1780,F385,6)</f>
        <v>0.685039</v>
      </c>
      <c r="U385" s="79" t="n">
        <f aca="false">IF(F385&gt;0,ROUND((Settings!$B$8*T385+Settings!$B$9*R385+Settings!$B$10*S385)/SUM(Settings!$B$8:$B$10),10),0)</f>
        <v>0.5179974667</v>
      </c>
      <c r="V385" s="71" t="n">
        <f aca="false">IF(U385&gt;0,RANK(U385,$U$2:$U$1780)+COUNTIF($U$2:U385,U385)-1,"")</f>
        <v>384</v>
      </c>
      <c r="W385" s="71" t="str">
        <f aca="false">IF(V385="","",IF(V385&lt;=Settings!$B$11,"1 - Fix first",IF(V385&lt;=Settings!$B$12,"2 - Review","3 - Monitor")))</f>
        <v>3 - Monitor</v>
      </c>
      <c r="X385" s="71" t="str">
        <f aca="false">IF(AND(E385&gt;=Settings!$B$4,AF385&gt;=Settings!$B$5,O385&gt;=Settings!$B$6),"HIGH RATE","")</f>
        <v/>
      </c>
      <c r="Y385" s="71" t="n">
        <f aca="false">IF(F385&gt;0,RANK(F385,$F$2:$F$1780)+COUNTIF($F$2:F385,F385)-1,"")</f>
        <v>386</v>
      </c>
      <c r="Z385" s="71" t="n">
        <f aca="false">IF(H385&gt;0,RANK(H385,$H$2:$H$1780)+COUNTIF($H$2:H385,H385)-1,"")</f>
        <v>349</v>
      </c>
      <c r="AA385" s="71" t="str">
        <f aca="false">IF(AC385="","",RANK(AC385,$AC$2:$AC$1780)+COUNTIF($AC$2:AC385,AC385)-1)</f>
        <v/>
      </c>
      <c r="AB385" s="71" t="str">
        <f aca="false">IF(AD385="","",RANK(AD385,$AD$2:$AD$1780)+COUNTIF($AD$2:AD385,AD385)-1)</f>
        <v/>
      </c>
      <c r="AC385" s="71" t="str">
        <f aca="false">IF(AND(AF385&gt;0,E385&gt;=Settings!$B$4),ROUND(J385,10),"")</f>
        <v/>
      </c>
      <c r="AD385" s="71" t="str">
        <f aca="false">IF(X385="HIGH RATE",ROUND(O385,10),"")</f>
        <v/>
      </c>
      <c r="AE385" s="71" t="s">
        <v>60</v>
      </c>
      <c r="AF385" s="73" t="n">
        <f aca="false">SUMIFS(Detail!$L$2:$L$9168,Detail!$C$2:$C$9168,$A385)</f>
        <v>0</v>
      </c>
      <c r="AG385" s="74" t="n">
        <f aca="false">SUMIFS(Detail!$N$2:$N$9168,Detail!$C$2:$C$9168,$A385)</f>
        <v>0</v>
      </c>
    </row>
    <row r="386" customFormat="false" ht="15" hidden="false" customHeight="false" outlineLevel="0" collapsed="false">
      <c r="A386" s="71" t="s">
        <v>1857</v>
      </c>
      <c r="B386" s="71" t="s">
        <v>2801</v>
      </c>
      <c r="C386" s="71" t="s">
        <v>213</v>
      </c>
      <c r="D386" s="71" t="str">
        <f aca="false">IFERROR(INDEX('Brand Map'!$B$4:$B$125,MATCH(C386,'Brand Map'!$A$4:$A$125,0)),"Other")</f>
        <v>AU</v>
      </c>
      <c r="E386" s="73" t="n">
        <f aca="false">SUMIFS(Detail!$K$2:$K$9168,Detail!$C$2:$C$9168,$A386)</f>
        <v>0</v>
      </c>
      <c r="F386" s="73" t="n">
        <f aca="false">SUMIFS(Detail!$E$2:$E$9168,Detail!$C$2:$C$9168,$A386)</f>
        <v>1</v>
      </c>
      <c r="G386" s="74" t="n">
        <f aca="false">SUMIFS(Detail!$M$2:$M$9168,Detail!$C$2:$C$9168,$A386)</f>
        <v>0</v>
      </c>
      <c r="H386" s="74" t="n">
        <f aca="false">SUMIFS(Detail!$D$2:$D$9168,Detail!$C$2:$C$9168,$A386)</f>
        <v>146.95</v>
      </c>
      <c r="I386" s="74" t="n">
        <v>176.95</v>
      </c>
      <c r="J386" s="51" t="n">
        <f aca="false">IF(E386&gt;0,AF386/E386,0)</f>
        <v>0</v>
      </c>
      <c r="K386" s="51" t="n">
        <f aca="false">IF(G386&gt;0,AG386/G386,0)</f>
        <v>0</v>
      </c>
      <c r="L386" s="75" t="n">
        <f aca="false">H386/Settings!$B$16</f>
        <v>0.000293683461310307</v>
      </c>
      <c r="M386" s="76" t="n">
        <f aca="false">H386/Settings!$B$20</f>
        <v>1.1408050027752E-005</v>
      </c>
      <c r="N386" s="77" t="n">
        <f aca="false">E386*Settings!$B$3</f>
        <v>0</v>
      </c>
      <c r="O386" s="77" t="n">
        <f aca="false">IF(E386&gt;0,(AF386-N386)/SQRT(E386*Settings!$B$3*(1-Settings!$B$3)),0)</f>
        <v>0</v>
      </c>
      <c r="P386" s="77" t="n">
        <f aca="false">MAX(0,AF386-N386)</f>
        <v>0</v>
      </c>
      <c r="Q386" s="51" t="n">
        <f aca="false">IF(E386&gt;=Settings!$B$4,(AF386+Settings!$B$7*Settings!$B$3)/(E386+Settings!$B$7),Settings!$B$3)</f>
        <v>0.0748599558648786</v>
      </c>
      <c r="R386" s="78" t="n">
        <f aca="false">PERCENTRANK($H$2:$H$1780,H386,6)</f>
        <v>0.802587</v>
      </c>
      <c r="S386" s="78" t="n">
        <f aca="false">PERCENTRANK($Q$2:$Q$1780,Q386,6)</f>
        <v>0.0646794</v>
      </c>
      <c r="T386" s="78" t="n">
        <f aca="false">PERCENTRANK($F$2:$F$1780,F386,6)</f>
        <v>0.685039</v>
      </c>
      <c r="U386" s="79" t="n">
        <f aca="false">IF(F386&gt;0,ROUND((Settings!$B$8*T386+Settings!$B$9*R386+Settings!$B$10*S386)/SUM(Settings!$B$8:$B$10),10),0)</f>
        <v>0.5174351333</v>
      </c>
      <c r="V386" s="71" t="n">
        <f aca="false">IF(U386&gt;0,RANK(U386,$U$2:$U$1780)+COUNTIF($U$2:U386,U386)-1,"")</f>
        <v>385</v>
      </c>
      <c r="W386" s="71" t="str">
        <f aca="false">IF(V386="","",IF(V386&lt;=Settings!$B$11,"1 - Fix first",IF(V386&lt;=Settings!$B$12,"2 - Review","3 - Monitor")))</f>
        <v>3 - Monitor</v>
      </c>
      <c r="X386" s="71" t="str">
        <f aca="false">IF(AND(E386&gt;=Settings!$B$4,AF386&gt;=Settings!$B$5,O386&gt;=Settings!$B$6),"HIGH RATE","")</f>
        <v/>
      </c>
      <c r="Y386" s="71" t="n">
        <f aca="false">IF(F386&gt;0,RANK(F386,$F$2:$F$1780)+COUNTIF($F$2:F386,F386)-1,"")</f>
        <v>387</v>
      </c>
      <c r="Z386" s="71" t="n">
        <f aca="false">IF(H386&gt;0,RANK(H386,$H$2:$H$1780)+COUNTIF($H$2:H386,H386)-1,"")</f>
        <v>352</v>
      </c>
      <c r="AA386" s="71" t="str">
        <f aca="false">IF(AC386="","",RANK(AC386,$AC$2:$AC$1780)+COUNTIF($AC$2:AC386,AC386)-1)</f>
        <v/>
      </c>
      <c r="AB386" s="71" t="str">
        <f aca="false">IF(AD386="","",RANK(AD386,$AD$2:$AD$1780)+COUNTIF($AD$2:AD386,AD386)-1)</f>
        <v/>
      </c>
      <c r="AC386" s="71" t="str">
        <f aca="false">IF(AND(AF386&gt;0,E386&gt;=Settings!$B$4),ROUND(J386,10),"")</f>
        <v/>
      </c>
      <c r="AD386" s="71" t="str">
        <f aca="false">IF(X386="HIGH RATE",ROUND(O386,10),"")</f>
        <v/>
      </c>
      <c r="AE386" s="71" t="s">
        <v>60</v>
      </c>
      <c r="AF386" s="73" t="n">
        <f aca="false">SUMIFS(Detail!$L$2:$L$9168,Detail!$C$2:$C$9168,$A386)</f>
        <v>0</v>
      </c>
      <c r="AG386" s="74" t="n">
        <f aca="false">SUMIFS(Detail!$N$2:$N$9168,Detail!$C$2:$C$9168,$A386)</f>
        <v>0</v>
      </c>
    </row>
    <row r="387" customFormat="false" ht="15" hidden="false" customHeight="false" outlineLevel="0" collapsed="false">
      <c r="A387" s="71" t="s">
        <v>1173</v>
      </c>
      <c r="B387" s="71" t="s">
        <v>2802</v>
      </c>
      <c r="C387" s="71" t="s">
        <v>213</v>
      </c>
      <c r="D387" s="71" t="str">
        <f aca="false">IFERROR(INDEX('Brand Map'!$B$4:$B$125,MATCH(C387,'Brand Map'!$A$4:$A$125,0)),"Other")</f>
        <v>AU</v>
      </c>
      <c r="E387" s="73" t="n">
        <f aca="false">SUMIFS(Detail!$K$2:$K$9168,Detail!$C$2:$C$9168,$A387)</f>
        <v>3</v>
      </c>
      <c r="F387" s="73" t="n">
        <f aca="false">SUMIFS(Detail!$E$2:$E$9168,Detail!$C$2:$C$9168,$A387)</f>
        <v>1</v>
      </c>
      <c r="G387" s="74" t="n">
        <f aca="false">SUMIFS(Detail!$M$2:$M$9168,Detail!$C$2:$C$9168,$A387)</f>
        <v>536.22</v>
      </c>
      <c r="H387" s="74" t="n">
        <f aca="false">SUMIFS(Detail!$D$2:$D$9168,Detail!$C$2:$C$9168,$A387)</f>
        <v>146.79</v>
      </c>
      <c r="I387" s="74" t="n">
        <v>3870.21</v>
      </c>
      <c r="J387" s="51" t="n">
        <f aca="false">IF(E387&gt;0,AF387/E387,0)</f>
        <v>0</v>
      </c>
      <c r="K387" s="51" t="n">
        <f aca="false">IF(G387&gt;0,AG387/G387,0)</f>
        <v>0</v>
      </c>
      <c r="L387" s="75" t="n">
        <f aca="false">H387/Settings!$B$16</f>
        <v>0.00029336369707887</v>
      </c>
      <c r="M387" s="76" t="n">
        <f aca="false">H387/Settings!$B$20</f>
        <v>1.13956288776707E-005</v>
      </c>
      <c r="N387" s="77" t="n">
        <f aca="false">E387*Settings!$B$3</f>
        <v>0.224579867594636</v>
      </c>
      <c r="O387" s="77" t="n">
        <f aca="false">IF(E387&gt;0,(AF387-N387)/SQRT(E387*Settings!$B$3*(1-Settings!$B$3)),0)</f>
        <v>-0.492698988813638</v>
      </c>
      <c r="P387" s="77" t="n">
        <f aca="false">MAX(0,AF387-N387)</f>
        <v>0</v>
      </c>
      <c r="Q387" s="51" t="n">
        <f aca="false">IF(E387&gt;=Settings!$B$4,(AF387+Settings!$B$7*Settings!$B$3)/(E387+Settings!$B$7),Settings!$B$3)</f>
        <v>0.0748599558648786</v>
      </c>
      <c r="R387" s="78" t="n">
        <f aca="false">PERCENTRANK($H$2:$H$1780,H387,6)</f>
        <v>0.802025</v>
      </c>
      <c r="S387" s="78" t="n">
        <f aca="false">PERCENTRANK($Q$2:$Q$1780,Q387,6)</f>
        <v>0.0646794</v>
      </c>
      <c r="T387" s="78" t="n">
        <f aca="false">PERCENTRANK($F$2:$F$1780,F387,6)</f>
        <v>0.685039</v>
      </c>
      <c r="U387" s="79" t="n">
        <f aca="false">IF(F387&gt;0,ROUND((Settings!$B$8*T387+Settings!$B$9*R387+Settings!$B$10*S387)/SUM(Settings!$B$8:$B$10),10),0)</f>
        <v>0.5172478</v>
      </c>
      <c r="V387" s="71" t="n">
        <f aca="false">IF(U387&gt;0,RANK(U387,$U$2:$U$1780)+COUNTIF($U$2:U387,U387)-1,"")</f>
        <v>386</v>
      </c>
      <c r="W387" s="71" t="str">
        <f aca="false">IF(V387="","",IF(V387&lt;=Settings!$B$11,"1 - Fix first",IF(V387&lt;=Settings!$B$12,"2 - Review","3 - Monitor")))</f>
        <v>3 - Monitor</v>
      </c>
      <c r="X387" s="71" t="str">
        <f aca="false">IF(AND(E387&gt;=Settings!$B$4,AF387&gt;=Settings!$B$5,O387&gt;=Settings!$B$6),"HIGH RATE","")</f>
        <v/>
      </c>
      <c r="Y387" s="71" t="n">
        <f aca="false">IF(F387&gt;0,RANK(F387,$F$2:$F$1780)+COUNTIF($F$2:F387,F387)-1,"")</f>
        <v>388</v>
      </c>
      <c r="Z387" s="71" t="n">
        <f aca="false">IF(H387&gt;0,RANK(H387,$H$2:$H$1780)+COUNTIF($H$2:H387,H387)-1,"")</f>
        <v>353</v>
      </c>
      <c r="AA387" s="71" t="str">
        <f aca="false">IF(AC387="","",RANK(AC387,$AC$2:$AC$1780)+COUNTIF($AC$2:AC387,AC387)-1)</f>
        <v/>
      </c>
      <c r="AB387" s="71" t="str">
        <f aca="false">IF(AD387="","",RANK(AD387,$AD$2:$AD$1780)+COUNTIF($AD$2:AD387,AD387)-1)</f>
        <v/>
      </c>
      <c r="AC387" s="71" t="str">
        <f aca="false">IF(AND(AF387&gt;0,E387&gt;=Settings!$B$4),ROUND(J387,10),"")</f>
        <v/>
      </c>
      <c r="AD387" s="71" t="str">
        <f aca="false">IF(X387="HIGH RATE",ROUND(O387,10),"")</f>
        <v/>
      </c>
      <c r="AE387" s="71" t="s">
        <v>59</v>
      </c>
      <c r="AF387" s="73" t="n">
        <f aca="false">SUMIFS(Detail!$L$2:$L$9168,Detail!$C$2:$C$9168,$A387)</f>
        <v>0</v>
      </c>
      <c r="AG387" s="74" t="n">
        <f aca="false">SUMIFS(Detail!$N$2:$N$9168,Detail!$C$2:$C$9168,$A387)</f>
        <v>0</v>
      </c>
    </row>
    <row r="388" customFormat="false" ht="15" hidden="false" customHeight="false" outlineLevel="0" collapsed="false">
      <c r="A388" s="71" t="s">
        <v>2173</v>
      </c>
      <c r="B388" s="71" t="s">
        <v>2803</v>
      </c>
      <c r="C388" s="71" t="s">
        <v>328</v>
      </c>
      <c r="D388" s="71" t="str">
        <f aca="false">IFERROR(INDEX('Brand Map'!$B$4:$B$125,MATCH(C388,'Brand Map'!$A$4:$A$125,0)),"Other")</f>
        <v>MDPR</v>
      </c>
      <c r="E388" s="73" t="n">
        <f aca="false">SUMIFS(Detail!$K$2:$K$9168,Detail!$C$2:$C$9168,$A388)</f>
        <v>3</v>
      </c>
      <c r="F388" s="73" t="n">
        <f aca="false">SUMIFS(Detail!$E$2:$E$9168,Detail!$C$2:$C$9168,$A388)</f>
        <v>1</v>
      </c>
      <c r="G388" s="74" t="n">
        <f aca="false">SUMIFS(Detail!$M$2:$M$9168,Detail!$C$2:$C$9168,$A388)</f>
        <v>407.14</v>
      </c>
      <c r="H388" s="74" t="n">
        <f aca="false">SUMIFS(Detail!$D$2:$D$9168,Detail!$C$2:$C$9168,$A388)</f>
        <v>146.32</v>
      </c>
      <c r="I388" s="74" t="n">
        <v>1699.39</v>
      </c>
      <c r="J388" s="51" t="n">
        <f aca="false">IF(E388&gt;0,AF388/E388,0)</f>
        <v>0.333333333333333</v>
      </c>
      <c r="K388" s="51" t="n">
        <f aca="false">IF(G388&gt;0,AG388/G388,0)</f>
        <v>0.359384978140198</v>
      </c>
      <c r="L388" s="75" t="n">
        <f aca="false">H388/Settings!$B$16</f>
        <v>0.000292424389649024</v>
      </c>
      <c r="M388" s="76" t="n">
        <f aca="false">H388/Settings!$B$20</f>
        <v>1.1359141749307E-005</v>
      </c>
      <c r="N388" s="77" t="n">
        <f aca="false">E388*Settings!$B$3</f>
        <v>0.224579867594636</v>
      </c>
      <c r="O388" s="77" t="n">
        <f aca="false">IF(E388&gt;0,(AF388-N388)/SQRT(E388*Settings!$B$3*(1-Settings!$B$3)),0)</f>
        <v>1.70117080944875</v>
      </c>
      <c r="P388" s="77" t="n">
        <f aca="false">MAX(0,AF388-N388)</f>
        <v>0.775420132405364</v>
      </c>
      <c r="Q388" s="51" t="n">
        <f aca="false">IF(E388&gt;=Settings!$B$4,(AF388+Settings!$B$7*Settings!$B$3)/(E388+Settings!$B$7),Settings!$B$3)</f>
        <v>0.0748599558648786</v>
      </c>
      <c r="R388" s="78" t="n">
        <f aca="false">PERCENTRANK($H$2:$H$1780,H388,6)</f>
        <v>0.8009</v>
      </c>
      <c r="S388" s="78" t="n">
        <f aca="false">PERCENTRANK($Q$2:$Q$1780,Q388,6)</f>
        <v>0.0646794</v>
      </c>
      <c r="T388" s="78" t="n">
        <f aca="false">PERCENTRANK($F$2:$F$1780,F388,6)</f>
        <v>0.685039</v>
      </c>
      <c r="U388" s="79" t="n">
        <f aca="false">IF(F388&gt;0,ROUND((Settings!$B$8*T388+Settings!$B$9*R388+Settings!$B$10*S388)/SUM(Settings!$B$8:$B$10),10),0)</f>
        <v>0.5168728</v>
      </c>
      <c r="V388" s="71" t="n">
        <f aca="false">IF(U388&gt;0,RANK(U388,$U$2:$U$1780)+COUNTIF($U$2:U388,U388)-1,"")</f>
        <v>387</v>
      </c>
      <c r="W388" s="71" t="str">
        <f aca="false">IF(V388="","",IF(V388&lt;=Settings!$B$11,"1 - Fix first",IF(V388&lt;=Settings!$B$12,"2 - Review","3 - Monitor")))</f>
        <v>3 - Monitor</v>
      </c>
      <c r="X388" s="71" t="str">
        <f aca="false">IF(AND(E388&gt;=Settings!$B$4,AF388&gt;=Settings!$B$5,O388&gt;=Settings!$B$6),"HIGH RATE","")</f>
        <v/>
      </c>
      <c r="Y388" s="71" t="n">
        <f aca="false">IF(F388&gt;0,RANK(F388,$F$2:$F$1780)+COUNTIF($F$2:F388,F388)-1,"")</f>
        <v>389</v>
      </c>
      <c r="Z388" s="71" t="n">
        <f aca="false">IF(H388&gt;0,RANK(H388,$H$2:$H$1780)+COUNTIF($H$2:H388,H388)-1,"")</f>
        <v>355</v>
      </c>
      <c r="AA388" s="71" t="str">
        <f aca="false">IF(AC388="","",RANK(AC388,$AC$2:$AC$1780)+COUNTIF($AC$2:AC388,AC388)-1)</f>
        <v/>
      </c>
      <c r="AB388" s="71" t="str">
        <f aca="false">IF(AD388="","",RANK(AD388,$AD$2:$AD$1780)+COUNTIF($AD$2:AD388,AD388)-1)</f>
        <v/>
      </c>
      <c r="AC388" s="71" t="str">
        <f aca="false">IF(AND(AF388&gt;0,E388&gt;=Settings!$B$4),ROUND(J388,10),"")</f>
        <v/>
      </c>
      <c r="AD388" s="71" t="str">
        <f aca="false">IF(X388="HIGH RATE",ROUND(O388,10),"")</f>
        <v/>
      </c>
      <c r="AE388" s="71" t="s">
        <v>59</v>
      </c>
      <c r="AF388" s="73" t="n">
        <f aca="false">SUMIFS(Detail!$L$2:$L$9168,Detail!$C$2:$C$9168,$A388)</f>
        <v>1</v>
      </c>
      <c r="AG388" s="74" t="n">
        <f aca="false">SUMIFS(Detail!$N$2:$N$9168,Detail!$C$2:$C$9168,$A388)</f>
        <v>146.32</v>
      </c>
    </row>
    <row r="389" customFormat="false" ht="15" hidden="false" customHeight="false" outlineLevel="0" collapsed="false">
      <c r="A389" s="71" t="s">
        <v>2401</v>
      </c>
      <c r="B389" s="71" t="s">
        <v>2804</v>
      </c>
      <c r="C389" s="71" t="s">
        <v>283</v>
      </c>
      <c r="D389" s="71" t="str">
        <f aca="false">IFERROR(INDEX('Brand Map'!$B$4:$B$125,MATCH(C389,'Brand Map'!$A$4:$A$125,0)),"Other")</f>
        <v>RP</v>
      </c>
      <c r="E389" s="73" t="n">
        <f aca="false">SUMIFS(Detail!$K$2:$K$9168,Detail!$C$2:$C$9168,$A389)</f>
        <v>12</v>
      </c>
      <c r="F389" s="73" t="n">
        <f aca="false">SUMIFS(Detail!$E$2:$E$9168,Detail!$C$2:$C$9168,$A389)</f>
        <v>2</v>
      </c>
      <c r="G389" s="74" t="n">
        <f aca="false">SUMIFS(Detail!$M$2:$M$9168,Detail!$C$2:$C$9168,$A389)</f>
        <v>75.75</v>
      </c>
      <c r="H389" s="74" t="n">
        <f aca="false">SUMIFS(Detail!$D$2:$D$9168,Detail!$C$2:$C$9168,$A389)</f>
        <v>10.42</v>
      </c>
      <c r="I389" s="74" t="n">
        <v>84.93</v>
      </c>
      <c r="J389" s="51" t="n">
        <f aca="false">IF(E389&gt;0,AF389/E389,0)</f>
        <v>0.166666666666667</v>
      </c>
      <c r="K389" s="51" t="n">
        <f aca="false">IF(G389&gt;0,AG389/G389,0)</f>
        <v>0.137557755775578</v>
      </c>
      <c r="L389" s="75" t="n">
        <f aca="false">H389/Settings!$B$16</f>
        <v>2.08246455723266E-005</v>
      </c>
      <c r="M389" s="76" t="n">
        <f aca="false">H389/Settings!$B$20</f>
        <v>8.08927399041686E-007</v>
      </c>
      <c r="N389" s="77" t="n">
        <f aca="false">E389*Settings!$B$3</f>
        <v>0.898319470378544</v>
      </c>
      <c r="O389" s="77" t="n">
        <f aca="false">IF(E389&gt;0,(AF389-N389)/SQRT(E389*Settings!$B$3*(1-Settings!$B$3)),0)</f>
        <v>1.20847182063511</v>
      </c>
      <c r="P389" s="77" t="n">
        <f aca="false">MAX(0,AF389-N389)</f>
        <v>1.10168052962146</v>
      </c>
      <c r="Q389" s="51" t="n">
        <f aca="false">IF(E389&gt;=Settings!$B$4,(AF389+Settings!$B$7*Settings!$B$3)/(E389+Settings!$B$7),Settings!$B$3)</f>
        <v>0.0748599558648786</v>
      </c>
      <c r="R389" s="78" t="n">
        <f aca="false">PERCENTRANK($H$2:$H$1780,H389,6)</f>
        <v>0.686164</v>
      </c>
      <c r="S389" s="78" t="n">
        <f aca="false">PERCENTRANK($Q$2:$Q$1780,Q389,6)</f>
        <v>0.0646794</v>
      </c>
      <c r="T389" s="78" t="n">
        <f aca="false">PERCENTRANK($F$2:$F$1780,F389,6)</f>
        <v>0.799775</v>
      </c>
      <c r="U389" s="79" t="n">
        <f aca="false">IF(F389&gt;0,ROUND((Settings!$B$8*T389+Settings!$B$9*R389+Settings!$B$10*S389)/SUM(Settings!$B$8:$B$10),10),0)</f>
        <v>0.5168728</v>
      </c>
      <c r="V389" s="71" t="n">
        <f aca="false">IF(U389&gt;0,RANK(U389,$U$2:$U$1780)+COUNTIF($U$2:U389,U389)-1,"")</f>
        <v>388</v>
      </c>
      <c r="W389" s="71" t="str">
        <f aca="false">IF(V389="","",IF(V389&lt;=Settings!$B$11,"1 - Fix first",IF(V389&lt;=Settings!$B$12,"2 - Review","3 - Monitor")))</f>
        <v>3 - Monitor</v>
      </c>
      <c r="X389" s="71" t="str">
        <f aca="false">IF(AND(E389&gt;=Settings!$B$4,AF389&gt;=Settings!$B$5,O389&gt;=Settings!$B$6),"HIGH RATE","")</f>
        <v/>
      </c>
      <c r="Y389" s="71" t="n">
        <f aca="false">IF(F389&gt;0,RANK(F389,$F$2:$F$1780)+COUNTIF($F$2:F389,F389)-1,"")</f>
        <v>356</v>
      </c>
      <c r="Z389" s="71" t="n">
        <f aca="false">IF(H389&gt;0,RANK(H389,$H$2:$H$1780)+COUNTIF($H$2:H389,H389)-1,"")</f>
        <v>559</v>
      </c>
      <c r="AA389" s="71" t="str">
        <f aca="false">IF(AC389="","",RANK(AC389,$AC$2:$AC$1780)+COUNTIF($AC$2:AC389,AC389)-1)</f>
        <v/>
      </c>
      <c r="AB389" s="71" t="str">
        <f aca="false">IF(AD389="","",RANK(AD389,$AD$2:$AD$1780)+COUNTIF($AD$2:AD389,AD389)-1)</f>
        <v/>
      </c>
      <c r="AC389" s="71" t="str">
        <f aca="false">IF(AND(AF389&gt;0,E389&gt;=Settings!$B$4),ROUND(J389,10),"")</f>
        <v/>
      </c>
      <c r="AD389" s="71" t="str">
        <f aca="false">IF(X389="HIGH RATE",ROUND(O389,10),"")</f>
        <v/>
      </c>
      <c r="AE389" s="71" t="s">
        <v>59</v>
      </c>
      <c r="AF389" s="73" t="n">
        <f aca="false">SUMIFS(Detail!$L$2:$L$9168,Detail!$C$2:$C$9168,$A389)</f>
        <v>2</v>
      </c>
      <c r="AG389" s="74" t="n">
        <f aca="false">SUMIFS(Detail!$N$2:$N$9168,Detail!$C$2:$C$9168,$A389)</f>
        <v>10.42</v>
      </c>
    </row>
    <row r="390" customFormat="false" ht="15" hidden="false" customHeight="false" outlineLevel="0" collapsed="false">
      <c r="A390" s="71" t="s">
        <v>1016</v>
      </c>
      <c r="B390" s="71" t="s">
        <v>2805</v>
      </c>
      <c r="C390" s="71" t="s">
        <v>229</v>
      </c>
      <c r="D390" s="71" t="str">
        <f aca="false">IFERROR(INDEX('Brand Map'!$B$4:$B$125,MATCH(C390,'Brand Map'!$A$4:$A$125,0)),"Other")</f>
        <v>MJ</v>
      </c>
      <c r="E390" s="73" t="n">
        <f aca="false">SUMIFS(Detail!$K$2:$K$9168,Detail!$C$2:$C$9168,$A390)</f>
        <v>43</v>
      </c>
      <c r="F390" s="73" t="n">
        <f aca="false">SUMIFS(Detail!$E$2:$E$9168,Detail!$C$2:$C$9168,$A390)</f>
        <v>2</v>
      </c>
      <c r="G390" s="74" t="n">
        <f aca="false">SUMIFS(Detail!$M$2:$M$9168,Detail!$C$2:$C$9168,$A390)</f>
        <v>1797.89</v>
      </c>
      <c r="H390" s="74" t="n">
        <f aca="false">SUMIFS(Detail!$D$2:$D$9168,Detail!$C$2:$C$9168,$A390)</f>
        <v>86.27</v>
      </c>
      <c r="I390" s="74" t="n">
        <v>7301.95</v>
      </c>
      <c r="J390" s="51" t="n">
        <f aca="false">IF(E390&gt;0,AF390/E390,0)</f>
        <v>0.0232558139534884</v>
      </c>
      <c r="K390" s="51" t="n">
        <f aca="false">IF(G390&gt;0,AG390/G390,0)</f>
        <v>0.0227266406732336</v>
      </c>
      <c r="L390" s="75" t="n">
        <f aca="false">H390/Settings!$B$16</f>
        <v>0.000172412876537871</v>
      </c>
      <c r="M390" s="76" t="n">
        <f aca="false">H390/Settings!$B$20</f>
        <v>6.6973288594363E-006</v>
      </c>
      <c r="N390" s="77" t="n">
        <f aca="false">E390*Settings!$B$3</f>
        <v>3.21897810218978</v>
      </c>
      <c r="O390" s="77" t="n">
        <f aca="false">IF(E390&gt;0,(AF390-N390)/SQRT(E390*Settings!$B$3*(1-Settings!$B$3)),0)</f>
        <v>-1.28584987068859</v>
      </c>
      <c r="P390" s="77" t="n">
        <f aca="false">MAX(0,AF390-N390)</f>
        <v>0</v>
      </c>
      <c r="Q390" s="51" t="n">
        <f aca="false">IF(E390&gt;=Settings!$B$4,(AF390+Settings!$B$7*Settings!$B$3)/(E390+Settings!$B$7),Settings!$B$3)</f>
        <v>0.044462995560909</v>
      </c>
      <c r="R390" s="78" t="n">
        <f aca="false">PERCENTRANK($H$2:$H$1780,H390,6)</f>
        <v>0.740157</v>
      </c>
      <c r="S390" s="78" t="n">
        <f aca="false">PERCENTRANK($Q$2:$Q$1780,Q390,6)</f>
        <v>0.0101237</v>
      </c>
      <c r="T390" s="78" t="n">
        <f aca="false">PERCENTRANK($F$2:$F$1780,F390,6)</f>
        <v>0.799775</v>
      </c>
      <c r="U390" s="79" t="n">
        <f aca="false">IF(F390&gt;0,ROUND((Settings!$B$8*T390+Settings!$B$9*R390+Settings!$B$10*S390)/SUM(Settings!$B$8:$B$10),10),0)</f>
        <v>0.5166852333</v>
      </c>
      <c r="V390" s="71" t="n">
        <f aca="false">IF(U390&gt;0,RANK(U390,$U$2:$U$1780)+COUNTIF($U$2:U390,U390)-1,"")</f>
        <v>389</v>
      </c>
      <c r="W390" s="71" t="str">
        <f aca="false">IF(V390="","",IF(V390&lt;=Settings!$B$11,"1 - Fix first",IF(V390&lt;=Settings!$B$12,"2 - Review","3 - Monitor")))</f>
        <v>3 - Monitor</v>
      </c>
      <c r="X390" s="71" t="str">
        <f aca="false">IF(AND(E390&gt;=Settings!$B$4,AF390&gt;=Settings!$B$5,O390&gt;=Settings!$B$6),"HIGH RATE","")</f>
        <v/>
      </c>
      <c r="Y390" s="71" t="n">
        <f aca="false">IF(F390&gt;0,RANK(F390,$F$2:$F$1780)+COUNTIF($F$2:F390,F390)-1,"")</f>
        <v>357</v>
      </c>
      <c r="Z390" s="71" t="n">
        <f aca="false">IF(H390&gt;0,RANK(H390,$H$2:$H$1780)+COUNTIF($H$2:H390,H390)-1,"")</f>
        <v>463</v>
      </c>
      <c r="AA390" s="71" t="n">
        <f aca="false">IF(AC390="","",RANK(AC390,$AC$2:$AC$1780)+COUNTIF($AC$2:AC390,AC390)-1)</f>
        <v>218</v>
      </c>
      <c r="AB390" s="71" t="str">
        <f aca="false">IF(AD390="","",RANK(AD390,$AD$2:$AD$1780)+COUNTIF($AD$2:AD390,AD390)-1)</f>
        <v/>
      </c>
      <c r="AC390" s="71" t="n">
        <f aca="false">IF(AND(AF390&gt;0,E390&gt;=Settings!$B$4),ROUND(J390,10),"")</f>
        <v>0.023255814</v>
      </c>
      <c r="AD390" s="71" t="str">
        <f aca="false">IF(X390="HIGH RATE",ROUND(O390,10),"")</f>
        <v/>
      </c>
      <c r="AE390" s="71" t="s">
        <v>62</v>
      </c>
      <c r="AF390" s="73" t="n">
        <f aca="false">SUMIFS(Detail!$L$2:$L$9168,Detail!$C$2:$C$9168,$A390)</f>
        <v>1</v>
      </c>
      <c r="AG390" s="74" t="n">
        <f aca="false">SUMIFS(Detail!$N$2:$N$9168,Detail!$C$2:$C$9168,$A390)</f>
        <v>40.86</v>
      </c>
    </row>
    <row r="391" customFormat="false" ht="15" hidden="false" customHeight="false" outlineLevel="0" collapsed="false">
      <c r="A391" s="71" t="s">
        <v>1273</v>
      </c>
      <c r="B391" s="71" t="s">
        <v>2806</v>
      </c>
      <c r="C391" s="71" t="s">
        <v>301</v>
      </c>
      <c r="D391" s="71" t="str">
        <f aca="false">IFERROR(INDEX('Brand Map'!$B$4:$B$125,MATCH(C391,'Brand Map'!$A$4:$A$125,0)),"Other")</f>
        <v>WBAU</v>
      </c>
      <c r="E391" s="73" t="n">
        <f aca="false">SUMIFS(Detail!$K$2:$K$9168,Detail!$C$2:$C$9168,$A391)</f>
        <v>13</v>
      </c>
      <c r="F391" s="73" t="n">
        <f aca="false">SUMIFS(Detail!$E$2:$E$9168,Detail!$C$2:$C$9168,$A391)</f>
        <v>1</v>
      </c>
      <c r="G391" s="74" t="n">
        <f aca="false">SUMIFS(Detail!$M$2:$M$9168,Detail!$C$2:$C$9168,$A391)</f>
        <v>2031.22</v>
      </c>
      <c r="H391" s="74" t="n">
        <f aca="false">SUMIFS(Detail!$D$2:$D$9168,Detail!$C$2:$C$9168,$A391)</f>
        <v>144.5</v>
      </c>
      <c r="I391" s="74" t="n">
        <v>3732.77</v>
      </c>
      <c r="J391" s="51" t="n">
        <f aca="false">IF(E391&gt;0,AF391/E391,0)</f>
        <v>0.0769230769230769</v>
      </c>
      <c r="K391" s="51" t="n">
        <f aca="false">IF(G391&gt;0,AG391/G391,0)</f>
        <v>0.0711395122143343</v>
      </c>
      <c r="L391" s="75" t="n">
        <f aca="false">H391/Settings!$B$16</f>
        <v>0.00028878707151643</v>
      </c>
      <c r="M391" s="76" t="n">
        <f aca="false">H391/Settings!$B$20</f>
        <v>1.12178511671328E-005</v>
      </c>
      <c r="N391" s="77" t="n">
        <f aca="false">E391*Settings!$B$3</f>
        <v>0.973179426243422</v>
      </c>
      <c r="O391" s="77" t="n">
        <f aca="false">IF(E391&gt;0,(AF391-N391)/SQRT(E391*Settings!$B$3*(1-Settings!$B$3)),0)</f>
        <v>0.0282662284687915</v>
      </c>
      <c r="P391" s="77" t="n">
        <f aca="false">MAX(0,AF391-N391)</f>
        <v>0.0268205737565778</v>
      </c>
      <c r="Q391" s="51" t="n">
        <f aca="false">IF(E391&gt;=Settings!$B$4,(AF391+Settings!$B$7*Settings!$B$3)/(E391+Settings!$B$7),Settings!$B$3)</f>
        <v>0.0748599558648786</v>
      </c>
      <c r="R391" s="78" t="n">
        <f aca="false">PERCENTRANK($H$2:$H$1780,H391,6)</f>
        <v>0.799775</v>
      </c>
      <c r="S391" s="78" t="n">
        <f aca="false">PERCENTRANK($Q$2:$Q$1780,Q391,6)</f>
        <v>0.0646794</v>
      </c>
      <c r="T391" s="78" t="n">
        <f aca="false">PERCENTRANK($F$2:$F$1780,F391,6)</f>
        <v>0.685039</v>
      </c>
      <c r="U391" s="79" t="n">
        <f aca="false">IF(F391&gt;0,ROUND((Settings!$B$8*T391+Settings!$B$9*R391+Settings!$B$10*S391)/SUM(Settings!$B$8:$B$10),10),0)</f>
        <v>0.5164978</v>
      </c>
      <c r="V391" s="71" t="n">
        <f aca="false">IF(U391&gt;0,RANK(U391,$U$2:$U$1780)+COUNTIF($U$2:U391,U391)-1,"")</f>
        <v>390</v>
      </c>
      <c r="W391" s="71" t="str">
        <f aca="false">IF(V391="","",IF(V391&lt;=Settings!$B$11,"1 - Fix first",IF(V391&lt;=Settings!$B$12,"2 - Review","3 - Monitor")))</f>
        <v>3 - Monitor</v>
      </c>
      <c r="X391" s="71" t="str">
        <f aca="false">IF(AND(E391&gt;=Settings!$B$4,AF391&gt;=Settings!$B$5,O391&gt;=Settings!$B$6),"HIGH RATE","")</f>
        <v/>
      </c>
      <c r="Y391" s="71" t="n">
        <f aca="false">IF(F391&gt;0,RANK(F391,$F$2:$F$1780)+COUNTIF($F$2:F391,F391)-1,"")</f>
        <v>390</v>
      </c>
      <c r="Z391" s="71" t="n">
        <f aca="false">IF(H391&gt;0,RANK(H391,$H$2:$H$1780)+COUNTIF($H$2:H391,H391)-1,"")</f>
        <v>357</v>
      </c>
      <c r="AA391" s="71" t="str">
        <f aca="false">IF(AC391="","",RANK(AC391,$AC$2:$AC$1780)+COUNTIF($AC$2:AC391,AC391)-1)</f>
        <v/>
      </c>
      <c r="AB391" s="71" t="str">
        <f aca="false">IF(AD391="","",RANK(AD391,$AD$2:$AD$1780)+COUNTIF($AD$2:AD391,AD391)-1)</f>
        <v/>
      </c>
      <c r="AC391" s="71" t="str">
        <f aca="false">IF(AND(AF391&gt;0,E391&gt;=Settings!$B$4),ROUND(J391,10),"")</f>
        <v/>
      </c>
      <c r="AD391" s="71" t="str">
        <f aca="false">IF(X391="HIGH RATE",ROUND(O391,10),"")</f>
        <v/>
      </c>
      <c r="AE391" s="71" t="s">
        <v>61</v>
      </c>
      <c r="AF391" s="73" t="n">
        <f aca="false">SUMIFS(Detail!$L$2:$L$9168,Detail!$C$2:$C$9168,$A391)</f>
        <v>1</v>
      </c>
      <c r="AG391" s="74" t="n">
        <f aca="false">SUMIFS(Detail!$N$2:$N$9168,Detail!$C$2:$C$9168,$A391)</f>
        <v>144.5</v>
      </c>
    </row>
    <row r="392" customFormat="false" ht="15" hidden="false" customHeight="false" outlineLevel="0" collapsed="false">
      <c r="A392" s="71" t="s">
        <v>1088</v>
      </c>
      <c r="B392" s="71" t="s">
        <v>2503</v>
      </c>
      <c r="C392" s="71" t="s">
        <v>246</v>
      </c>
      <c r="D392" s="71" t="str">
        <f aca="false">IFERROR(INDEX('Brand Map'!$B$4:$B$125,MATCH(C392,'Brand Map'!$A$4:$A$125,0)),"Other")</f>
        <v>FYF</v>
      </c>
      <c r="E392" s="73" t="n">
        <f aca="false">SUMIFS(Detail!$K$2:$K$9168,Detail!$C$2:$C$9168,$A392)</f>
        <v>0</v>
      </c>
      <c r="F392" s="73" t="n">
        <f aca="false">SUMIFS(Detail!$E$2:$E$9168,Detail!$C$2:$C$9168,$A392)</f>
        <v>1</v>
      </c>
      <c r="G392" s="74" t="n">
        <f aca="false">SUMIFS(Detail!$M$2:$M$9168,Detail!$C$2:$C$9168,$A392)</f>
        <v>0</v>
      </c>
      <c r="H392" s="74" t="n">
        <f aca="false">SUMIFS(Detail!$D$2:$D$9168,Detail!$C$2:$C$9168,$A392)</f>
        <v>143.95</v>
      </c>
      <c r="I392" s="74" t="n">
        <v>719.75</v>
      </c>
      <c r="J392" s="51" t="n">
        <f aca="false">IF(E392&gt;0,AF392/E392,0)</f>
        <v>0</v>
      </c>
      <c r="K392" s="51" t="n">
        <f aca="false">IF(G392&gt;0,AG392/G392,0)</f>
        <v>0</v>
      </c>
      <c r="L392" s="75" t="n">
        <f aca="false">H392/Settings!$B$16</f>
        <v>0.000287687881970865</v>
      </c>
      <c r="M392" s="76" t="n">
        <f aca="false">H392/Settings!$B$20</f>
        <v>1.11751534637285E-005</v>
      </c>
      <c r="N392" s="77" t="n">
        <f aca="false">E392*Settings!$B$3</f>
        <v>0</v>
      </c>
      <c r="O392" s="77" t="n">
        <f aca="false">IF(E392&gt;0,(AF392-N392)/SQRT(E392*Settings!$B$3*(1-Settings!$B$3)),0)</f>
        <v>0</v>
      </c>
      <c r="P392" s="77" t="n">
        <f aca="false">MAX(0,AF392-N392)</f>
        <v>0</v>
      </c>
      <c r="Q392" s="51" t="n">
        <f aca="false">IF(E392&gt;=Settings!$B$4,(AF392+Settings!$B$7*Settings!$B$3)/(E392+Settings!$B$7),Settings!$B$3)</f>
        <v>0.0748599558648786</v>
      </c>
      <c r="R392" s="78" t="n">
        <f aca="false">PERCENTRANK($H$2:$H$1780,H392,6)</f>
        <v>0.799213</v>
      </c>
      <c r="S392" s="78" t="n">
        <f aca="false">PERCENTRANK($Q$2:$Q$1780,Q392,6)</f>
        <v>0.0646794</v>
      </c>
      <c r="T392" s="78" t="n">
        <f aca="false">PERCENTRANK($F$2:$F$1780,F392,6)</f>
        <v>0.685039</v>
      </c>
      <c r="U392" s="79" t="n">
        <f aca="false">IF(F392&gt;0,ROUND((Settings!$B$8*T392+Settings!$B$9*R392+Settings!$B$10*S392)/SUM(Settings!$B$8:$B$10),10),0)</f>
        <v>0.5163104667</v>
      </c>
      <c r="V392" s="71" t="n">
        <f aca="false">IF(U392&gt;0,RANK(U392,$U$2:$U$1780)+COUNTIF($U$2:U392,U392)-1,"")</f>
        <v>391</v>
      </c>
      <c r="W392" s="71" t="str">
        <f aca="false">IF(V392="","",IF(V392&lt;=Settings!$B$11,"1 - Fix first",IF(V392&lt;=Settings!$B$12,"2 - Review","3 - Monitor")))</f>
        <v>3 - Monitor</v>
      </c>
      <c r="X392" s="71" t="str">
        <f aca="false">IF(AND(E392&gt;=Settings!$B$4,AF392&gt;=Settings!$B$5,O392&gt;=Settings!$B$6),"HIGH RATE","")</f>
        <v/>
      </c>
      <c r="Y392" s="71" t="n">
        <f aca="false">IF(F392&gt;0,RANK(F392,$F$2:$F$1780)+COUNTIF($F$2:F392,F392)-1,"")</f>
        <v>391</v>
      </c>
      <c r="Z392" s="71" t="n">
        <f aca="false">IF(H392&gt;0,RANK(H392,$H$2:$H$1780)+COUNTIF($H$2:H392,H392)-1,"")</f>
        <v>358</v>
      </c>
      <c r="AA392" s="71" t="str">
        <f aca="false">IF(AC392="","",RANK(AC392,$AC$2:$AC$1780)+COUNTIF($AC$2:AC392,AC392)-1)</f>
        <v/>
      </c>
      <c r="AB392" s="71" t="str">
        <f aca="false">IF(AD392="","",RANK(AD392,$AD$2:$AD$1780)+COUNTIF($AD$2:AD392,AD392)-1)</f>
        <v/>
      </c>
      <c r="AC392" s="71" t="str">
        <f aca="false">IF(AND(AF392&gt;0,E392&gt;=Settings!$B$4),ROUND(J392,10),"")</f>
        <v/>
      </c>
      <c r="AD392" s="71" t="str">
        <f aca="false">IF(X392="HIGH RATE",ROUND(O392,10),"")</f>
        <v/>
      </c>
      <c r="AE392" s="71" t="s">
        <v>60</v>
      </c>
      <c r="AF392" s="73" t="n">
        <f aca="false">SUMIFS(Detail!$L$2:$L$9168,Detail!$C$2:$C$9168,$A392)</f>
        <v>0</v>
      </c>
      <c r="AG392" s="74" t="n">
        <f aca="false">SUMIFS(Detail!$N$2:$N$9168,Detail!$C$2:$C$9168,$A392)</f>
        <v>0</v>
      </c>
    </row>
    <row r="393" customFormat="false" ht="15" hidden="false" customHeight="false" outlineLevel="0" collapsed="false">
      <c r="A393" s="71" t="s">
        <v>2191</v>
      </c>
      <c r="B393" s="71" t="s">
        <v>2807</v>
      </c>
      <c r="C393" s="71" t="s">
        <v>820</v>
      </c>
      <c r="D393" s="71" t="str">
        <f aca="false">IFERROR(INDEX('Brand Map'!$B$4:$B$125,MATCH(C393,'Brand Map'!$A$4:$A$125,0)),"Other")</f>
        <v>Other (small prefixes)</v>
      </c>
      <c r="E393" s="73" t="n">
        <f aca="false">SUMIFS(Detail!$K$2:$K$9168,Detail!$C$2:$C$9168,$A393)</f>
        <v>0</v>
      </c>
      <c r="F393" s="73" t="n">
        <f aca="false">SUMIFS(Detail!$E$2:$E$9168,Detail!$C$2:$C$9168,$A393)</f>
        <v>1</v>
      </c>
      <c r="G393" s="74" t="n">
        <f aca="false">SUMIFS(Detail!$M$2:$M$9168,Detail!$C$2:$C$9168,$A393)</f>
        <v>0</v>
      </c>
      <c r="H393" s="74" t="n">
        <f aca="false">SUMIFS(Detail!$D$2:$D$9168,Detail!$C$2:$C$9168,$A393)</f>
        <v>142.92</v>
      </c>
      <c r="I393" s="74" t="n">
        <v>1859.87</v>
      </c>
      <c r="J393" s="51" t="n">
        <f aca="false">IF(E393&gt;0,AF393/E393,0)</f>
        <v>0</v>
      </c>
      <c r="K393" s="51" t="n">
        <f aca="false">IF(G393&gt;0,AG393/G393,0)</f>
        <v>0</v>
      </c>
      <c r="L393" s="75" t="n">
        <f aca="false">H393/Settings!$B$16</f>
        <v>0.00028562939973099</v>
      </c>
      <c r="M393" s="76" t="n">
        <f aca="false">H393/Settings!$B$20</f>
        <v>1.10951923100804E-005</v>
      </c>
      <c r="N393" s="77" t="n">
        <f aca="false">E393*Settings!$B$3</f>
        <v>0</v>
      </c>
      <c r="O393" s="77" t="n">
        <f aca="false">IF(E393&gt;0,(AF393-N393)/SQRT(E393*Settings!$B$3*(1-Settings!$B$3)),0)</f>
        <v>0</v>
      </c>
      <c r="P393" s="77" t="n">
        <f aca="false">MAX(0,AF393-N393)</f>
        <v>0</v>
      </c>
      <c r="Q393" s="51" t="n">
        <f aca="false">IF(E393&gt;=Settings!$B$4,(AF393+Settings!$B$7*Settings!$B$3)/(E393+Settings!$B$7),Settings!$B$3)</f>
        <v>0.0748599558648786</v>
      </c>
      <c r="R393" s="78" t="n">
        <f aca="false">PERCENTRANK($H$2:$H$1780,H393,6)</f>
        <v>0.79865</v>
      </c>
      <c r="S393" s="78" t="n">
        <f aca="false">PERCENTRANK($Q$2:$Q$1780,Q393,6)</f>
        <v>0.0646794</v>
      </c>
      <c r="T393" s="78" t="n">
        <f aca="false">PERCENTRANK($F$2:$F$1780,F393,6)</f>
        <v>0.685039</v>
      </c>
      <c r="U393" s="79" t="n">
        <f aca="false">IF(F393&gt;0,ROUND((Settings!$B$8*T393+Settings!$B$9*R393+Settings!$B$10*S393)/SUM(Settings!$B$8:$B$10),10),0)</f>
        <v>0.5161228</v>
      </c>
      <c r="V393" s="71" t="n">
        <f aca="false">IF(U393&gt;0,RANK(U393,$U$2:$U$1780)+COUNTIF($U$2:U393,U393)-1,"")</f>
        <v>392</v>
      </c>
      <c r="W393" s="71" t="str">
        <f aca="false">IF(V393="","",IF(V393&lt;=Settings!$B$11,"1 - Fix first",IF(V393&lt;=Settings!$B$12,"2 - Review","3 - Monitor")))</f>
        <v>3 - Monitor</v>
      </c>
      <c r="X393" s="71" t="str">
        <f aca="false">IF(AND(E393&gt;=Settings!$B$4,AF393&gt;=Settings!$B$5,O393&gt;=Settings!$B$6),"HIGH RATE","")</f>
        <v/>
      </c>
      <c r="Y393" s="71" t="n">
        <f aca="false">IF(F393&gt;0,RANK(F393,$F$2:$F$1780)+COUNTIF($F$2:F393,F393)-1,"")</f>
        <v>392</v>
      </c>
      <c r="Z393" s="71" t="n">
        <f aca="false">IF(H393&gt;0,RANK(H393,$H$2:$H$1780)+COUNTIF($H$2:H393,H393)-1,"")</f>
        <v>359</v>
      </c>
      <c r="AA393" s="71" t="str">
        <f aca="false">IF(AC393="","",RANK(AC393,$AC$2:$AC$1780)+COUNTIF($AC$2:AC393,AC393)-1)</f>
        <v/>
      </c>
      <c r="AB393" s="71" t="str">
        <f aca="false">IF(AD393="","",RANK(AD393,$AD$2:$AD$1780)+COUNTIF($AD$2:AD393,AD393)-1)</f>
        <v/>
      </c>
      <c r="AC393" s="71" t="str">
        <f aca="false">IF(AND(AF393&gt;0,E393&gt;=Settings!$B$4),ROUND(J393,10),"")</f>
        <v/>
      </c>
      <c r="AD393" s="71" t="str">
        <f aca="false">IF(X393="HIGH RATE",ROUND(O393,10),"")</f>
        <v/>
      </c>
      <c r="AE393" s="71" t="s">
        <v>60</v>
      </c>
      <c r="AF393" s="73" t="n">
        <f aca="false">SUMIFS(Detail!$L$2:$L$9168,Detail!$C$2:$C$9168,$A393)</f>
        <v>0</v>
      </c>
      <c r="AG393" s="74" t="n">
        <f aca="false">SUMIFS(Detail!$N$2:$N$9168,Detail!$C$2:$C$9168,$A393)</f>
        <v>0</v>
      </c>
    </row>
    <row r="394" customFormat="false" ht="15" hidden="false" customHeight="false" outlineLevel="0" collapsed="false">
      <c r="A394" s="71" t="s">
        <v>1463</v>
      </c>
      <c r="B394" s="71" t="s">
        <v>2728</v>
      </c>
      <c r="C394" s="71" t="s">
        <v>213</v>
      </c>
      <c r="D394" s="71" t="str">
        <f aca="false">IFERROR(INDEX('Brand Map'!$B$4:$B$125,MATCH(C394,'Brand Map'!$A$4:$A$125,0)),"Other")</f>
        <v>AU</v>
      </c>
      <c r="E394" s="73" t="n">
        <f aca="false">SUMIFS(Detail!$K$2:$K$9168,Detail!$C$2:$C$9168,$A394)</f>
        <v>0</v>
      </c>
      <c r="F394" s="73" t="n">
        <f aca="false">SUMIFS(Detail!$E$2:$E$9168,Detail!$C$2:$C$9168,$A394)</f>
        <v>1</v>
      </c>
      <c r="G394" s="74" t="n">
        <f aca="false">SUMIFS(Detail!$M$2:$M$9168,Detail!$C$2:$C$9168,$A394)</f>
        <v>0</v>
      </c>
      <c r="H394" s="74" t="n">
        <f aca="false">SUMIFS(Detail!$D$2:$D$9168,Detail!$C$2:$C$9168,$A394)</f>
        <v>141.45</v>
      </c>
      <c r="I394" s="74" t="n">
        <v>154.95</v>
      </c>
      <c r="J394" s="51" t="n">
        <f aca="false">IF(E394&gt;0,AF394/E394,0)</f>
        <v>0</v>
      </c>
      <c r="K394" s="51" t="n">
        <f aca="false">IF(G394&gt;0,AG394/G394,0)</f>
        <v>0</v>
      </c>
      <c r="L394" s="75" t="n">
        <f aca="false">H394/Settings!$B$16</f>
        <v>0.000282691565854664</v>
      </c>
      <c r="M394" s="76" t="n">
        <f aca="false">H394/Settings!$B$20</f>
        <v>1.09810729937089E-005</v>
      </c>
      <c r="N394" s="77" t="n">
        <f aca="false">E394*Settings!$B$3</f>
        <v>0</v>
      </c>
      <c r="O394" s="77" t="n">
        <f aca="false">IF(E394&gt;0,(AF394-N394)/SQRT(E394*Settings!$B$3*(1-Settings!$B$3)),0)</f>
        <v>0</v>
      </c>
      <c r="P394" s="77" t="n">
        <f aca="false">MAX(0,AF394-N394)</f>
        <v>0</v>
      </c>
      <c r="Q394" s="51" t="n">
        <f aca="false">IF(E394&gt;=Settings!$B$4,(AF394+Settings!$B$7*Settings!$B$3)/(E394+Settings!$B$7),Settings!$B$3)</f>
        <v>0.0748599558648786</v>
      </c>
      <c r="R394" s="78" t="n">
        <f aca="false">PERCENTRANK($H$2:$H$1780,H394,6)</f>
        <v>0.798088</v>
      </c>
      <c r="S394" s="78" t="n">
        <f aca="false">PERCENTRANK($Q$2:$Q$1780,Q394,6)</f>
        <v>0.0646794</v>
      </c>
      <c r="T394" s="78" t="n">
        <f aca="false">PERCENTRANK($F$2:$F$1780,F394,6)</f>
        <v>0.685039</v>
      </c>
      <c r="U394" s="79" t="n">
        <f aca="false">IF(F394&gt;0,ROUND((Settings!$B$8*T394+Settings!$B$9*R394+Settings!$B$10*S394)/SUM(Settings!$B$8:$B$10),10),0)</f>
        <v>0.5159354667</v>
      </c>
      <c r="V394" s="71" t="n">
        <f aca="false">IF(U394&gt;0,RANK(U394,$U$2:$U$1780)+COUNTIF($U$2:U394,U394)-1,"")</f>
        <v>393</v>
      </c>
      <c r="W394" s="71" t="str">
        <f aca="false">IF(V394="","",IF(V394&lt;=Settings!$B$11,"1 - Fix first",IF(V394&lt;=Settings!$B$12,"2 - Review","3 - Monitor")))</f>
        <v>3 - Monitor</v>
      </c>
      <c r="X394" s="71" t="str">
        <f aca="false">IF(AND(E394&gt;=Settings!$B$4,AF394&gt;=Settings!$B$5,O394&gt;=Settings!$B$6),"HIGH RATE","")</f>
        <v/>
      </c>
      <c r="Y394" s="71" t="n">
        <f aca="false">IF(F394&gt;0,RANK(F394,$F$2:$F$1780)+COUNTIF($F$2:F394,F394)-1,"")</f>
        <v>393</v>
      </c>
      <c r="Z394" s="71" t="n">
        <f aca="false">IF(H394&gt;0,RANK(H394,$H$2:$H$1780)+COUNTIF($H$2:H394,H394)-1,"")</f>
        <v>360</v>
      </c>
      <c r="AA394" s="71" t="str">
        <f aca="false">IF(AC394="","",RANK(AC394,$AC$2:$AC$1780)+COUNTIF($AC$2:AC394,AC394)-1)</f>
        <v/>
      </c>
      <c r="AB394" s="71" t="str">
        <f aca="false">IF(AD394="","",RANK(AD394,$AD$2:$AD$1780)+COUNTIF($AD$2:AD394,AD394)-1)</f>
        <v/>
      </c>
      <c r="AC394" s="71" t="str">
        <f aca="false">IF(AND(AF394&gt;0,E394&gt;=Settings!$B$4),ROUND(J394,10),"")</f>
        <v/>
      </c>
      <c r="AD394" s="71" t="str">
        <f aca="false">IF(X394="HIGH RATE",ROUND(O394,10),"")</f>
        <v/>
      </c>
      <c r="AE394" s="71" t="s">
        <v>60</v>
      </c>
      <c r="AF394" s="73" t="n">
        <f aca="false">SUMIFS(Detail!$L$2:$L$9168,Detail!$C$2:$C$9168,$A394)</f>
        <v>0</v>
      </c>
      <c r="AG394" s="74" t="n">
        <f aca="false">SUMIFS(Detail!$N$2:$N$9168,Detail!$C$2:$C$9168,$A394)</f>
        <v>0</v>
      </c>
    </row>
    <row r="395" customFormat="false" ht="15" hidden="false" customHeight="false" outlineLevel="0" collapsed="false">
      <c r="A395" s="71" t="s">
        <v>698</v>
      </c>
      <c r="B395" s="71" t="s">
        <v>699</v>
      </c>
      <c r="C395" s="71" t="s">
        <v>697</v>
      </c>
      <c r="D395" s="71" t="str">
        <f aca="false">IFERROR(INDEX('Brand Map'!$B$4:$B$125,MATCH(C395,'Brand Map'!$A$4:$A$125,0)),"Other")</f>
        <v>Other (small prefixes)</v>
      </c>
      <c r="E395" s="73" t="n">
        <f aca="false">SUMIFS(Detail!$K$2:$K$9168,Detail!$C$2:$C$9168,$A395)</f>
        <v>2</v>
      </c>
      <c r="F395" s="73" t="n">
        <f aca="false">SUMIFS(Detail!$E$2:$E$9168,Detail!$C$2:$C$9168,$A395)</f>
        <v>1</v>
      </c>
      <c r="G395" s="74" t="n">
        <f aca="false">SUMIFS(Detail!$M$2:$M$9168,Detail!$C$2:$C$9168,$A395)</f>
        <v>281.72</v>
      </c>
      <c r="H395" s="74" t="n">
        <f aca="false">SUMIFS(Detail!$D$2:$D$9168,Detail!$C$2:$C$9168,$A395)</f>
        <v>140.86</v>
      </c>
      <c r="I395" s="74" t="n">
        <v>436.67</v>
      </c>
      <c r="J395" s="51" t="n">
        <f aca="false">IF(E395&gt;0,AF395/E395,0)</f>
        <v>0.5</v>
      </c>
      <c r="K395" s="51" t="n">
        <f aca="false">IF(G395&gt;0,AG395/G395,0)</f>
        <v>0.5</v>
      </c>
      <c r="L395" s="75" t="n">
        <f aca="false">H395/Settings!$B$16</f>
        <v>0.000281512435251241</v>
      </c>
      <c r="M395" s="76" t="n">
        <f aca="false">H395/Settings!$B$20</f>
        <v>1.09352700027842E-005</v>
      </c>
      <c r="N395" s="77" t="n">
        <f aca="false">E395*Settings!$B$3</f>
        <v>0.149719911729757</v>
      </c>
      <c r="O395" s="77" t="n">
        <f aca="false">IF(E395&gt;0,(AF395-N395)/SQRT(E395*Settings!$B$3*(1-Settings!$B$3)),0)</f>
        <v>2.28464374412988</v>
      </c>
      <c r="P395" s="77" t="n">
        <f aca="false">MAX(0,AF395-N395)</f>
        <v>0.850280088270243</v>
      </c>
      <c r="Q395" s="51" t="n">
        <f aca="false">IF(E395&gt;=Settings!$B$4,(AF395+Settings!$B$7*Settings!$B$3)/(E395+Settings!$B$7),Settings!$B$3)</f>
        <v>0.0748599558648786</v>
      </c>
      <c r="R395" s="78" t="n">
        <f aca="false">PERCENTRANK($H$2:$H$1780,H395,6)</f>
        <v>0.796963</v>
      </c>
      <c r="S395" s="78" t="n">
        <f aca="false">PERCENTRANK($Q$2:$Q$1780,Q395,6)</f>
        <v>0.0646794</v>
      </c>
      <c r="T395" s="78" t="n">
        <f aca="false">PERCENTRANK($F$2:$F$1780,F395,6)</f>
        <v>0.685039</v>
      </c>
      <c r="U395" s="79" t="n">
        <f aca="false">IF(F395&gt;0,ROUND((Settings!$B$8*T395+Settings!$B$9*R395+Settings!$B$10*S395)/SUM(Settings!$B$8:$B$10),10),0)</f>
        <v>0.5155604667</v>
      </c>
      <c r="V395" s="71" t="n">
        <f aca="false">IF(U395&gt;0,RANK(U395,$U$2:$U$1780)+COUNTIF($U$2:U395,U395)-1,"")</f>
        <v>394</v>
      </c>
      <c r="W395" s="71" t="str">
        <f aca="false">IF(V395="","",IF(V395&lt;=Settings!$B$11,"1 - Fix first",IF(V395&lt;=Settings!$B$12,"2 - Review","3 - Monitor")))</f>
        <v>3 - Monitor</v>
      </c>
      <c r="X395" s="71" t="str">
        <f aca="false">IF(AND(E395&gt;=Settings!$B$4,AF395&gt;=Settings!$B$5,O395&gt;=Settings!$B$6),"HIGH RATE","")</f>
        <v/>
      </c>
      <c r="Y395" s="71" t="n">
        <f aca="false">IF(F395&gt;0,RANK(F395,$F$2:$F$1780)+COUNTIF($F$2:F395,F395)-1,"")</f>
        <v>394</v>
      </c>
      <c r="Z395" s="71" t="n">
        <f aca="false">IF(H395&gt;0,RANK(H395,$H$2:$H$1780)+COUNTIF($H$2:H395,H395)-1,"")</f>
        <v>361</v>
      </c>
      <c r="AA395" s="71" t="str">
        <f aca="false">IF(AC395="","",RANK(AC395,$AC$2:$AC$1780)+COUNTIF($AC$2:AC395,AC395)-1)</f>
        <v/>
      </c>
      <c r="AB395" s="71" t="str">
        <f aca="false">IF(AD395="","",RANK(AD395,$AD$2:$AD$1780)+COUNTIF($AD$2:AD395,AD395)-1)</f>
        <v/>
      </c>
      <c r="AC395" s="71" t="str">
        <f aca="false">IF(AND(AF395&gt;0,E395&gt;=Settings!$B$4),ROUND(J395,10),"")</f>
        <v/>
      </c>
      <c r="AD395" s="71" t="str">
        <f aca="false">IF(X395="HIGH RATE",ROUND(O395,10),"")</f>
        <v/>
      </c>
      <c r="AE395" s="71" t="s">
        <v>59</v>
      </c>
      <c r="AF395" s="73" t="n">
        <f aca="false">SUMIFS(Detail!$L$2:$L$9168,Detail!$C$2:$C$9168,$A395)</f>
        <v>1</v>
      </c>
      <c r="AG395" s="74" t="n">
        <f aca="false">SUMIFS(Detail!$N$2:$N$9168,Detail!$C$2:$C$9168,$A395)</f>
        <v>140.86</v>
      </c>
    </row>
    <row r="396" customFormat="false" ht="15" hidden="false" customHeight="false" outlineLevel="0" collapsed="false">
      <c r="A396" s="71" t="s">
        <v>2187</v>
      </c>
      <c r="B396" s="71" t="s">
        <v>580</v>
      </c>
      <c r="C396" s="71" t="s">
        <v>277</v>
      </c>
      <c r="D396" s="71" t="str">
        <f aca="false">IFERROR(INDEX('Brand Map'!$B$4:$B$125,MATCH(C396,'Brand Map'!$A$4:$A$125,0)),"Other")</f>
        <v>DCB</v>
      </c>
      <c r="E396" s="73" t="n">
        <f aca="false">SUMIFS(Detail!$K$2:$K$9168,Detail!$C$2:$C$9168,$A396)</f>
        <v>0</v>
      </c>
      <c r="F396" s="73" t="n">
        <f aca="false">SUMIFS(Detail!$E$2:$E$9168,Detail!$C$2:$C$9168,$A396)</f>
        <v>1</v>
      </c>
      <c r="G396" s="74" t="n">
        <f aca="false">SUMIFS(Detail!$M$2:$M$9168,Detail!$C$2:$C$9168,$A396)</f>
        <v>0</v>
      </c>
      <c r="H396" s="74" t="n">
        <f aca="false">SUMIFS(Detail!$D$2:$D$9168,Detail!$C$2:$C$9168,$A396)</f>
        <v>140.86</v>
      </c>
      <c r="I396" s="74" t="n">
        <v>1859.62</v>
      </c>
      <c r="J396" s="51" t="n">
        <f aca="false">IF(E396&gt;0,AF396/E396,0)</f>
        <v>0</v>
      </c>
      <c r="K396" s="51" t="n">
        <f aca="false">IF(G396&gt;0,AG396/G396,0)</f>
        <v>0</v>
      </c>
      <c r="L396" s="75" t="n">
        <f aca="false">H396/Settings!$B$16</f>
        <v>0.000281512435251241</v>
      </c>
      <c r="M396" s="76" t="n">
        <f aca="false">H396/Settings!$B$20</f>
        <v>1.09352700027842E-005</v>
      </c>
      <c r="N396" s="77" t="n">
        <f aca="false">E396*Settings!$B$3</f>
        <v>0</v>
      </c>
      <c r="O396" s="77" t="n">
        <f aca="false">IF(E396&gt;0,(AF396-N396)/SQRT(E396*Settings!$B$3*(1-Settings!$B$3)),0)</f>
        <v>0</v>
      </c>
      <c r="P396" s="77" t="n">
        <f aca="false">MAX(0,AF396-N396)</f>
        <v>1</v>
      </c>
      <c r="Q396" s="51" t="n">
        <f aca="false">IF(E396&gt;=Settings!$B$4,(AF396+Settings!$B$7*Settings!$B$3)/(E396+Settings!$B$7),Settings!$B$3)</f>
        <v>0.0748599558648786</v>
      </c>
      <c r="R396" s="78" t="n">
        <f aca="false">PERCENTRANK($H$2:$H$1780,H396,6)</f>
        <v>0.796963</v>
      </c>
      <c r="S396" s="78" t="n">
        <f aca="false">PERCENTRANK($Q$2:$Q$1780,Q396,6)</f>
        <v>0.0646794</v>
      </c>
      <c r="T396" s="78" t="n">
        <f aca="false">PERCENTRANK($F$2:$F$1780,F396,6)</f>
        <v>0.685039</v>
      </c>
      <c r="U396" s="79" t="n">
        <f aca="false">IF(F396&gt;0,ROUND((Settings!$B$8*T396+Settings!$B$9*R396+Settings!$B$10*S396)/SUM(Settings!$B$8:$B$10),10),0)</f>
        <v>0.5155604667</v>
      </c>
      <c r="V396" s="71" t="n">
        <f aca="false">IF(U396&gt;0,RANK(U396,$U$2:$U$1780)+COUNTIF($U$2:U396,U396)-1,"")</f>
        <v>395</v>
      </c>
      <c r="W396" s="71" t="str">
        <f aca="false">IF(V396="","",IF(V396&lt;=Settings!$B$11,"1 - Fix first",IF(V396&lt;=Settings!$B$12,"2 - Review","3 - Monitor")))</f>
        <v>3 - Monitor</v>
      </c>
      <c r="X396" s="71" t="str">
        <f aca="false">IF(AND(E396&gt;=Settings!$B$4,AF396&gt;=Settings!$B$5,O396&gt;=Settings!$B$6),"HIGH RATE","")</f>
        <v/>
      </c>
      <c r="Y396" s="71" t="n">
        <f aca="false">IF(F396&gt;0,RANK(F396,$F$2:$F$1780)+COUNTIF($F$2:F396,F396)-1,"")</f>
        <v>395</v>
      </c>
      <c r="Z396" s="71" t="n">
        <f aca="false">IF(H396&gt;0,RANK(H396,$H$2:$H$1780)+COUNTIF($H$2:H396,H396)-1,"")</f>
        <v>362</v>
      </c>
      <c r="AA396" s="71" t="str">
        <f aca="false">IF(AC396="","",RANK(AC396,$AC$2:$AC$1780)+COUNTIF($AC$2:AC396,AC396)-1)</f>
        <v/>
      </c>
      <c r="AB396" s="71" t="str">
        <f aca="false">IF(AD396="","",RANK(AD396,$AD$2:$AD$1780)+COUNTIF($AD$2:AD396,AD396)-1)</f>
        <v/>
      </c>
      <c r="AC396" s="71" t="str">
        <f aca="false">IF(AND(AF396&gt;0,E396&gt;=Settings!$B$4),ROUND(J396,10),"")</f>
        <v/>
      </c>
      <c r="AD396" s="71" t="str">
        <f aca="false">IF(X396="HIGH RATE",ROUND(O396,10),"")</f>
        <v/>
      </c>
      <c r="AE396" s="71" t="s">
        <v>60</v>
      </c>
      <c r="AF396" s="73" t="n">
        <f aca="false">SUMIFS(Detail!$L$2:$L$9168,Detail!$C$2:$C$9168,$A396)</f>
        <v>1</v>
      </c>
      <c r="AG396" s="74" t="n">
        <f aca="false">SUMIFS(Detail!$N$2:$N$9168,Detail!$C$2:$C$9168,$A396)</f>
        <v>140.86</v>
      </c>
    </row>
    <row r="397" customFormat="false" ht="15" hidden="false" customHeight="false" outlineLevel="0" collapsed="false">
      <c r="A397" s="71" t="s">
        <v>1804</v>
      </c>
      <c r="B397" s="71" t="s">
        <v>2808</v>
      </c>
      <c r="C397" s="71" t="s">
        <v>213</v>
      </c>
      <c r="D397" s="71" t="str">
        <f aca="false">IFERROR(INDEX('Brand Map'!$B$4:$B$125,MATCH(C397,'Brand Map'!$A$4:$A$125,0)),"Other")</f>
        <v>AU</v>
      </c>
      <c r="E397" s="73" t="n">
        <f aca="false">SUMIFS(Detail!$K$2:$K$9168,Detail!$C$2:$C$9168,$A397)</f>
        <v>0</v>
      </c>
      <c r="F397" s="73" t="n">
        <f aca="false">SUMIFS(Detail!$E$2:$E$9168,Detail!$C$2:$C$9168,$A397)</f>
        <v>1</v>
      </c>
      <c r="G397" s="74" t="n">
        <f aca="false">SUMIFS(Detail!$M$2:$M$9168,Detail!$C$2:$C$9168,$A397)</f>
        <v>0</v>
      </c>
      <c r="H397" s="74" t="n">
        <f aca="false">SUMIFS(Detail!$D$2:$D$9168,Detail!$C$2:$C$9168,$A397)</f>
        <v>139.95</v>
      </c>
      <c r="I397" s="74" t="n">
        <v>699.75</v>
      </c>
      <c r="J397" s="51" t="n">
        <f aca="false">IF(E397&gt;0,AF397/E397,0)</f>
        <v>0</v>
      </c>
      <c r="K397" s="51" t="n">
        <f aca="false">IF(G397&gt;0,AG397/G397,0)</f>
        <v>0</v>
      </c>
      <c r="L397" s="75" t="n">
        <f aca="false">H397/Settings!$B$16</f>
        <v>0.000279693776184943</v>
      </c>
      <c r="M397" s="76" t="n">
        <f aca="false">H397/Settings!$B$20</f>
        <v>1.08646247116971E-005</v>
      </c>
      <c r="N397" s="77" t="n">
        <f aca="false">E397*Settings!$B$3</f>
        <v>0</v>
      </c>
      <c r="O397" s="77" t="n">
        <f aca="false">IF(E397&gt;0,(AF397-N397)/SQRT(E397*Settings!$B$3*(1-Settings!$B$3)),0)</f>
        <v>0</v>
      </c>
      <c r="P397" s="77" t="n">
        <f aca="false">MAX(0,AF397-N397)</f>
        <v>0</v>
      </c>
      <c r="Q397" s="51" t="n">
        <f aca="false">IF(E397&gt;=Settings!$B$4,(AF397+Settings!$B$7*Settings!$B$3)/(E397+Settings!$B$7),Settings!$B$3)</f>
        <v>0.0748599558648786</v>
      </c>
      <c r="R397" s="78" t="n">
        <f aca="false">PERCENTRANK($H$2:$H$1780,H397,6)</f>
        <v>0.795838</v>
      </c>
      <c r="S397" s="78" t="n">
        <f aca="false">PERCENTRANK($Q$2:$Q$1780,Q397,6)</f>
        <v>0.0646794</v>
      </c>
      <c r="T397" s="78" t="n">
        <f aca="false">PERCENTRANK($F$2:$F$1780,F397,6)</f>
        <v>0.685039</v>
      </c>
      <c r="U397" s="79" t="n">
        <f aca="false">IF(F397&gt;0,ROUND((Settings!$B$8*T397+Settings!$B$9*R397+Settings!$B$10*S397)/SUM(Settings!$B$8:$B$10),10),0)</f>
        <v>0.5151854667</v>
      </c>
      <c r="V397" s="71" t="n">
        <f aca="false">IF(U397&gt;0,RANK(U397,$U$2:$U$1780)+COUNTIF($U$2:U397,U397)-1,"")</f>
        <v>396</v>
      </c>
      <c r="W397" s="71" t="str">
        <f aca="false">IF(V397="","",IF(V397&lt;=Settings!$B$11,"1 - Fix first",IF(V397&lt;=Settings!$B$12,"2 - Review","3 - Monitor")))</f>
        <v>3 - Monitor</v>
      </c>
      <c r="X397" s="71" t="str">
        <f aca="false">IF(AND(E397&gt;=Settings!$B$4,AF397&gt;=Settings!$B$5,O397&gt;=Settings!$B$6),"HIGH RATE","")</f>
        <v/>
      </c>
      <c r="Y397" s="71" t="n">
        <f aca="false">IF(F397&gt;0,RANK(F397,$F$2:$F$1780)+COUNTIF($F$2:F397,F397)-1,"")</f>
        <v>396</v>
      </c>
      <c r="Z397" s="71" t="n">
        <f aca="false">IF(H397&gt;0,RANK(H397,$H$2:$H$1780)+COUNTIF($H$2:H397,H397)-1,"")</f>
        <v>363</v>
      </c>
      <c r="AA397" s="71" t="str">
        <f aca="false">IF(AC397="","",RANK(AC397,$AC$2:$AC$1780)+COUNTIF($AC$2:AC397,AC397)-1)</f>
        <v/>
      </c>
      <c r="AB397" s="71" t="str">
        <f aca="false">IF(AD397="","",RANK(AD397,$AD$2:$AD$1780)+COUNTIF($AD$2:AD397,AD397)-1)</f>
        <v/>
      </c>
      <c r="AC397" s="71" t="str">
        <f aca="false">IF(AND(AF397&gt;0,E397&gt;=Settings!$B$4),ROUND(J397,10),"")</f>
        <v/>
      </c>
      <c r="AD397" s="71" t="str">
        <f aca="false">IF(X397="HIGH RATE",ROUND(O397,10),"")</f>
        <v/>
      </c>
      <c r="AE397" s="71" t="s">
        <v>60</v>
      </c>
      <c r="AF397" s="73" t="n">
        <f aca="false">SUMIFS(Detail!$L$2:$L$9168,Detail!$C$2:$C$9168,$A397)</f>
        <v>0</v>
      </c>
      <c r="AG397" s="74" t="n">
        <f aca="false">SUMIFS(Detail!$N$2:$N$9168,Detail!$C$2:$C$9168,$A397)</f>
        <v>0</v>
      </c>
    </row>
    <row r="398" customFormat="false" ht="15" hidden="false" customHeight="false" outlineLevel="0" collapsed="false">
      <c r="A398" s="71" t="s">
        <v>1972</v>
      </c>
      <c r="B398" s="71" t="s">
        <v>2809</v>
      </c>
      <c r="C398" s="71" t="s">
        <v>213</v>
      </c>
      <c r="D398" s="71" t="str">
        <f aca="false">IFERROR(INDEX('Brand Map'!$B$4:$B$125,MATCH(C398,'Brand Map'!$A$4:$A$125,0)),"Other")</f>
        <v>AU</v>
      </c>
      <c r="E398" s="73" t="n">
        <f aca="false">SUMIFS(Detail!$K$2:$K$9168,Detail!$C$2:$C$9168,$A398)</f>
        <v>0</v>
      </c>
      <c r="F398" s="73" t="n">
        <f aca="false">SUMIFS(Detail!$E$2:$E$9168,Detail!$C$2:$C$9168,$A398)</f>
        <v>1</v>
      </c>
      <c r="G398" s="74" t="n">
        <f aca="false">SUMIFS(Detail!$M$2:$M$9168,Detail!$C$2:$C$9168,$A398)</f>
        <v>0</v>
      </c>
      <c r="H398" s="74" t="n">
        <f aca="false">SUMIFS(Detail!$D$2:$D$9168,Detail!$C$2:$C$9168,$A398)</f>
        <v>139.95</v>
      </c>
      <c r="I398" s="74" t="n">
        <v>154.95</v>
      </c>
      <c r="J398" s="51" t="n">
        <f aca="false">IF(E398&gt;0,AF398/E398,0)</f>
        <v>0</v>
      </c>
      <c r="K398" s="51" t="n">
        <f aca="false">IF(G398&gt;0,AG398/G398,0)</f>
        <v>0</v>
      </c>
      <c r="L398" s="75" t="n">
        <f aca="false">H398/Settings!$B$16</f>
        <v>0.000279693776184943</v>
      </c>
      <c r="M398" s="76" t="n">
        <f aca="false">H398/Settings!$B$20</f>
        <v>1.08646247116971E-005</v>
      </c>
      <c r="N398" s="77" t="n">
        <f aca="false">E398*Settings!$B$3</f>
        <v>0</v>
      </c>
      <c r="O398" s="77" t="n">
        <f aca="false">IF(E398&gt;0,(AF398-N398)/SQRT(E398*Settings!$B$3*(1-Settings!$B$3)),0)</f>
        <v>0</v>
      </c>
      <c r="P398" s="77" t="n">
        <f aca="false">MAX(0,AF398-N398)</f>
        <v>0</v>
      </c>
      <c r="Q398" s="51" t="n">
        <f aca="false">IF(E398&gt;=Settings!$B$4,(AF398+Settings!$B$7*Settings!$B$3)/(E398+Settings!$B$7),Settings!$B$3)</f>
        <v>0.0748599558648786</v>
      </c>
      <c r="R398" s="78" t="n">
        <f aca="false">PERCENTRANK($H$2:$H$1780,H398,6)</f>
        <v>0.795838</v>
      </c>
      <c r="S398" s="78" t="n">
        <f aca="false">PERCENTRANK($Q$2:$Q$1780,Q398,6)</f>
        <v>0.0646794</v>
      </c>
      <c r="T398" s="78" t="n">
        <f aca="false">PERCENTRANK($F$2:$F$1780,F398,6)</f>
        <v>0.685039</v>
      </c>
      <c r="U398" s="79" t="n">
        <f aca="false">IF(F398&gt;0,ROUND((Settings!$B$8*T398+Settings!$B$9*R398+Settings!$B$10*S398)/SUM(Settings!$B$8:$B$10),10),0)</f>
        <v>0.5151854667</v>
      </c>
      <c r="V398" s="71" t="n">
        <f aca="false">IF(U398&gt;0,RANK(U398,$U$2:$U$1780)+COUNTIF($U$2:U398,U398)-1,"")</f>
        <v>397</v>
      </c>
      <c r="W398" s="71" t="str">
        <f aca="false">IF(V398="","",IF(V398&lt;=Settings!$B$11,"1 - Fix first",IF(V398&lt;=Settings!$B$12,"2 - Review","3 - Monitor")))</f>
        <v>3 - Monitor</v>
      </c>
      <c r="X398" s="71" t="str">
        <f aca="false">IF(AND(E398&gt;=Settings!$B$4,AF398&gt;=Settings!$B$5,O398&gt;=Settings!$B$6),"HIGH RATE","")</f>
        <v/>
      </c>
      <c r="Y398" s="71" t="n">
        <f aca="false">IF(F398&gt;0,RANK(F398,$F$2:$F$1780)+COUNTIF($F$2:F398,F398)-1,"")</f>
        <v>397</v>
      </c>
      <c r="Z398" s="71" t="n">
        <f aca="false">IF(H398&gt;0,RANK(H398,$H$2:$H$1780)+COUNTIF($H$2:H398,H398)-1,"")</f>
        <v>364</v>
      </c>
      <c r="AA398" s="71" t="str">
        <f aca="false">IF(AC398="","",RANK(AC398,$AC$2:$AC$1780)+COUNTIF($AC$2:AC398,AC398)-1)</f>
        <v/>
      </c>
      <c r="AB398" s="71" t="str">
        <f aca="false">IF(AD398="","",RANK(AD398,$AD$2:$AD$1780)+COUNTIF($AD$2:AD398,AD398)-1)</f>
        <v/>
      </c>
      <c r="AC398" s="71" t="str">
        <f aca="false">IF(AND(AF398&gt;0,E398&gt;=Settings!$B$4),ROUND(J398,10),"")</f>
        <v/>
      </c>
      <c r="AD398" s="71" t="str">
        <f aca="false">IF(X398="HIGH RATE",ROUND(O398,10),"")</f>
        <v/>
      </c>
      <c r="AE398" s="71" t="s">
        <v>60</v>
      </c>
      <c r="AF398" s="73" t="n">
        <f aca="false">SUMIFS(Detail!$L$2:$L$9168,Detail!$C$2:$C$9168,$A398)</f>
        <v>0</v>
      </c>
      <c r="AG398" s="74" t="n">
        <f aca="false">SUMIFS(Detail!$N$2:$N$9168,Detail!$C$2:$C$9168,$A398)</f>
        <v>0</v>
      </c>
    </row>
    <row r="399" customFormat="false" ht="15" hidden="false" customHeight="false" outlineLevel="0" collapsed="false">
      <c r="A399" s="71" t="s">
        <v>1033</v>
      </c>
      <c r="B399" s="71" t="s">
        <v>2810</v>
      </c>
      <c r="C399" s="71" t="s">
        <v>213</v>
      </c>
      <c r="D399" s="71" t="str">
        <f aca="false">IFERROR(INDEX('Brand Map'!$B$4:$B$125,MATCH(C399,'Brand Map'!$A$4:$A$125,0)),"Other")</f>
        <v>AU</v>
      </c>
      <c r="E399" s="73" t="n">
        <f aca="false">SUMIFS(Detail!$K$2:$K$9168,Detail!$C$2:$C$9168,$A399)</f>
        <v>13</v>
      </c>
      <c r="F399" s="73" t="n">
        <f aca="false">SUMIFS(Detail!$E$2:$E$9168,Detail!$C$2:$C$9168,$A399)</f>
        <v>1</v>
      </c>
      <c r="G399" s="74" t="n">
        <f aca="false">SUMIFS(Detail!$M$2:$M$9168,Detail!$C$2:$C$9168,$A399)</f>
        <v>1729.38</v>
      </c>
      <c r="H399" s="74" t="n">
        <f aca="false">SUMIFS(Detail!$D$2:$D$9168,Detail!$C$2:$C$9168,$A399)</f>
        <v>131.77</v>
      </c>
      <c r="I399" s="74" t="n">
        <v>4605.52</v>
      </c>
      <c r="J399" s="51" t="n">
        <f aca="false">IF(E399&gt;0,AF399/E399,0)</f>
        <v>0.0769230769230769</v>
      </c>
      <c r="K399" s="51" t="n">
        <f aca="false">IF(G399&gt;0,AG399/G399,0)</f>
        <v>0.0761949369138073</v>
      </c>
      <c r="L399" s="75" t="n">
        <f aca="false">H399/Settings!$B$16</f>
        <v>0.000263345829852733</v>
      </c>
      <c r="M399" s="76" t="n">
        <f aca="false">H399/Settings!$B$20</f>
        <v>1.0229593413793E-005</v>
      </c>
      <c r="N399" s="77" t="n">
        <f aca="false">E399*Settings!$B$3</f>
        <v>0.973179426243422</v>
      </c>
      <c r="O399" s="77" t="n">
        <f aca="false">IF(E399&gt;0,(AF399-N399)/SQRT(E399*Settings!$B$3*(1-Settings!$B$3)),0)</f>
        <v>0.0282662284687915</v>
      </c>
      <c r="P399" s="77" t="n">
        <f aca="false">MAX(0,AF399-N399)</f>
        <v>0.0268205737565778</v>
      </c>
      <c r="Q399" s="51" t="n">
        <f aca="false">IF(E399&gt;=Settings!$B$4,(AF399+Settings!$B$7*Settings!$B$3)/(E399+Settings!$B$7),Settings!$B$3)</f>
        <v>0.0748599558648786</v>
      </c>
      <c r="R399" s="78" t="n">
        <f aca="false">PERCENTRANK($H$2:$H$1780,H399,6)</f>
        <v>0.792463</v>
      </c>
      <c r="S399" s="78" t="n">
        <f aca="false">PERCENTRANK($Q$2:$Q$1780,Q399,6)</f>
        <v>0.0646794</v>
      </c>
      <c r="T399" s="78" t="n">
        <f aca="false">PERCENTRANK($F$2:$F$1780,F399,6)</f>
        <v>0.685039</v>
      </c>
      <c r="U399" s="79" t="n">
        <f aca="false">IF(F399&gt;0,ROUND((Settings!$B$8*T399+Settings!$B$9*R399+Settings!$B$10*S399)/SUM(Settings!$B$8:$B$10),10),0)</f>
        <v>0.5140604667</v>
      </c>
      <c r="V399" s="71" t="n">
        <f aca="false">IF(U399&gt;0,RANK(U399,$U$2:$U$1780)+COUNTIF($U$2:U399,U399)-1,"")</f>
        <v>398</v>
      </c>
      <c r="W399" s="71" t="str">
        <f aca="false">IF(V399="","",IF(V399&lt;=Settings!$B$11,"1 - Fix first",IF(V399&lt;=Settings!$B$12,"2 - Review","3 - Monitor")))</f>
        <v>3 - Monitor</v>
      </c>
      <c r="X399" s="71" t="str">
        <f aca="false">IF(AND(E399&gt;=Settings!$B$4,AF399&gt;=Settings!$B$5,O399&gt;=Settings!$B$6),"HIGH RATE","")</f>
        <v/>
      </c>
      <c r="Y399" s="71" t="n">
        <f aca="false">IF(F399&gt;0,RANK(F399,$F$2:$F$1780)+COUNTIF($F$2:F399,F399)-1,"")</f>
        <v>398</v>
      </c>
      <c r="Z399" s="71" t="n">
        <f aca="false">IF(H399&gt;0,RANK(H399,$H$2:$H$1780)+COUNTIF($H$2:H399,H399)-1,"")</f>
        <v>370</v>
      </c>
      <c r="AA399" s="71" t="str">
        <f aca="false">IF(AC399="","",RANK(AC399,$AC$2:$AC$1780)+COUNTIF($AC$2:AC399,AC399)-1)</f>
        <v/>
      </c>
      <c r="AB399" s="71" t="str">
        <f aca="false">IF(AD399="","",RANK(AD399,$AD$2:$AD$1780)+COUNTIF($AD$2:AD399,AD399)-1)</f>
        <v/>
      </c>
      <c r="AC399" s="71" t="str">
        <f aca="false">IF(AND(AF399&gt;0,E399&gt;=Settings!$B$4),ROUND(J399,10),"")</f>
        <v/>
      </c>
      <c r="AD399" s="71" t="str">
        <f aca="false">IF(X399="HIGH RATE",ROUND(O399,10),"")</f>
        <v/>
      </c>
      <c r="AE399" s="71" t="s">
        <v>59</v>
      </c>
      <c r="AF399" s="73" t="n">
        <f aca="false">SUMIFS(Detail!$L$2:$L$9168,Detail!$C$2:$C$9168,$A399)</f>
        <v>1</v>
      </c>
      <c r="AG399" s="74" t="n">
        <f aca="false">SUMIFS(Detail!$N$2:$N$9168,Detail!$C$2:$C$9168,$A399)</f>
        <v>131.77</v>
      </c>
    </row>
    <row r="400" customFormat="false" ht="15" hidden="false" customHeight="false" outlineLevel="0" collapsed="false">
      <c r="A400" s="71" t="s">
        <v>1047</v>
      </c>
      <c r="B400" s="71" t="s">
        <v>2811</v>
      </c>
      <c r="C400" s="71" t="s">
        <v>246</v>
      </c>
      <c r="D400" s="71" t="str">
        <f aca="false">IFERROR(INDEX('Brand Map'!$B$4:$B$125,MATCH(C400,'Brand Map'!$A$4:$A$125,0)),"Other")</f>
        <v>FYF</v>
      </c>
      <c r="E400" s="73" t="n">
        <f aca="false">SUMIFS(Detail!$K$2:$K$9168,Detail!$C$2:$C$9168,$A400)</f>
        <v>0</v>
      </c>
      <c r="F400" s="73" t="n">
        <f aca="false">SUMIFS(Detail!$E$2:$E$9168,Detail!$C$2:$C$9168,$A400)</f>
        <v>1</v>
      </c>
      <c r="G400" s="74" t="n">
        <f aca="false">SUMIFS(Detail!$M$2:$M$9168,Detail!$C$2:$C$9168,$A400)</f>
        <v>0</v>
      </c>
      <c r="H400" s="74" t="n">
        <f aca="false">SUMIFS(Detail!$D$2:$D$9168,Detail!$C$2:$C$9168,$A400)</f>
        <v>129.95</v>
      </c>
      <c r="I400" s="74" t="n">
        <v>1039.6</v>
      </c>
      <c r="J400" s="51" t="n">
        <f aca="false">IF(E400&gt;0,AF400/E400,0)</f>
        <v>0</v>
      </c>
      <c r="K400" s="51" t="n">
        <f aca="false">IF(G400&gt;0,AG400/G400,0)</f>
        <v>0</v>
      </c>
      <c r="L400" s="75" t="n">
        <f aca="false">H400/Settings!$B$16</f>
        <v>0.000259708511720138</v>
      </c>
      <c r="M400" s="76" t="n">
        <f aca="false">H400/Settings!$B$20</f>
        <v>1.00883028316187E-005</v>
      </c>
      <c r="N400" s="77" t="n">
        <f aca="false">E400*Settings!$B$3</f>
        <v>0</v>
      </c>
      <c r="O400" s="77" t="n">
        <f aca="false">IF(E400&gt;0,(AF400-N400)/SQRT(E400*Settings!$B$3*(1-Settings!$B$3)),0)</f>
        <v>0</v>
      </c>
      <c r="P400" s="77" t="n">
        <f aca="false">MAX(0,AF400-N400)</f>
        <v>0</v>
      </c>
      <c r="Q400" s="51" t="n">
        <f aca="false">IF(E400&gt;=Settings!$B$4,(AF400+Settings!$B$7*Settings!$B$3)/(E400+Settings!$B$7),Settings!$B$3)</f>
        <v>0.0748599558648786</v>
      </c>
      <c r="R400" s="78" t="n">
        <f aca="false">PERCENTRANK($H$2:$H$1780,H400,6)</f>
        <v>0.790776</v>
      </c>
      <c r="S400" s="78" t="n">
        <f aca="false">PERCENTRANK($Q$2:$Q$1780,Q400,6)</f>
        <v>0.0646794</v>
      </c>
      <c r="T400" s="78" t="n">
        <f aca="false">PERCENTRANK($F$2:$F$1780,F400,6)</f>
        <v>0.685039</v>
      </c>
      <c r="U400" s="79" t="n">
        <f aca="false">IF(F400&gt;0,ROUND((Settings!$B$8*T400+Settings!$B$9*R400+Settings!$B$10*S400)/SUM(Settings!$B$8:$B$10),10),0)</f>
        <v>0.5134981333</v>
      </c>
      <c r="V400" s="71" t="n">
        <f aca="false">IF(U400&gt;0,RANK(U400,$U$2:$U$1780)+COUNTIF($U$2:U400,U400)-1,"")</f>
        <v>399</v>
      </c>
      <c r="W400" s="71" t="str">
        <f aca="false">IF(V400="","",IF(V400&lt;=Settings!$B$11,"1 - Fix first",IF(V400&lt;=Settings!$B$12,"2 - Review","3 - Monitor")))</f>
        <v>3 - Monitor</v>
      </c>
      <c r="X400" s="71" t="str">
        <f aca="false">IF(AND(E400&gt;=Settings!$B$4,AF400&gt;=Settings!$B$5,O400&gt;=Settings!$B$6),"HIGH RATE","")</f>
        <v/>
      </c>
      <c r="Y400" s="71" t="n">
        <f aca="false">IF(F400&gt;0,RANK(F400,$F$2:$F$1780)+COUNTIF($F$2:F400,F400)-1,"")</f>
        <v>399</v>
      </c>
      <c r="Z400" s="71" t="n">
        <f aca="false">IF(H400&gt;0,RANK(H400,$H$2:$H$1780)+COUNTIF($H$2:H400,H400)-1,"")</f>
        <v>373</v>
      </c>
      <c r="AA400" s="71" t="str">
        <f aca="false">IF(AC400="","",RANK(AC400,$AC$2:$AC$1780)+COUNTIF($AC$2:AC400,AC400)-1)</f>
        <v/>
      </c>
      <c r="AB400" s="71" t="str">
        <f aca="false">IF(AD400="","",RANK(AD400,$AD$2:$AD$1780)+COUNTIF($AD$2:AD400,AD400)-1)</f>
        <v/>
      </c>
      <c r="AC400" s="71" t="str">
        <f aca="false">IF(AND(AF400&gt;0,E400&gt;=Settings!$B$4),ROUND(J400,10),"")</f>
        <v/>
      </c>
      <c r="AD400" s="71" t="str">
        <f aca="false">IF(X400="HIGH RATE",ROUND(O400,10),"")</f>
        <v/>
      </c>
      <c r="AE400" s="71" t="s">
        <v>60</v>
      </c>
      <c r="AF400" s="73" t="n">
        <f aca="false">SUMIFS(Detail!$L$2:$L$9168,Detail!$C$2:$C$9168,$A400)</f>
        <v>0</v>
      </c>
      <c r="AG400" s="74" t="n">
        <f aca="false">SUMIFS(Detail!$N$2:$N$9168,Detail!$C$2:$C$9168,$A400)</f>
        <v>0</v>
      </c>
    </row>
    <row r="401" customFormat="false" ht="15" hidden="false" customHeight="false" outlineLevel="0" collapsed="false">
      <c r="A401" s="71" t="s">
        <v>1015</v>
      </c>
      <c r="B401" s="71" t="s">
        <v>2812</v>
      </c>
      <c r="C401" s="71" t="s">
        <v>213</v>
      </c>
      <c r="D401" s="71" t="str">
        <f aca="false">IFERROR(INDEX('Brand Map'!$B$4:$B$125,MATCH(C401,'Brand Map'!$A$4:$A$125,0)),"Other")</f>
        <v>AU</v>
      </c>
      <c r="E401" s="73" t="n">
        <f aca="false">SUMIFS(Detail!$K$2:$K$9168,Detail!$C$2:$C$9168,$A401)</f>
        <v>0</v>
      </c>
      <c r="F401" s="73" t="n">
        <f aca="false">SUMIFS(Detail!$E$2:$E$9168,Detail!$C$2:$C$9168,$A401)</f>
        <v>1</v>
      </c>
      <c r="G401" s="74" t="n">
        <f aca="false">SUMIFS(Detail!$M$2:$M$9168,Detail!$C$2:$C$9168,$A401)</f>
        <v>0</v>
      </c>
      <c r="H401" s="74" t="n">
        <f aca="false">SUMIFS(Detail!$D$2:$D$9168,Detail!$C$2:$C$9168,$A401)</f>
        <v>129.75</v>
      </c>
      <c r="I401" s="74" t="n">
        <v>129.75</v>
      </c>
      <c r="J401" s="51" t="n">
        <f aca="false">IF(E401&gt;0,AF401/E401,0)</f>
        <v>0</v>
      </c>
      <c r="K401" s="51" t="n">
        <f aca="false">IF(G401&gt;0,AG401/G401,0)</f>
        <v>0</v>
      </c>
      <c r="L401" s="75" t="n">
        <f aca="false">H401/Settings!$B$16</f>
        <v>0.000259308806430842</v>
      </c>
      <c r="M401" s="76" t="n">
        <f aca="false">H401/Settings!$B$20</f>
        <v>1.00727763940172E-005</v>
      </c>
      <c r="N401" s="77" t="n">
        <f aca="false">E401*Settings!$B$3</f>
        <v>0</v>
      </c>
      <c r="O401" s="77" t="n">
        <f aca="false">IF(E401&gt;0,(AF401-N401)/SQRT(E401*Settings!$B$3*(1-Settings!$B$3)),0)</f>
        <v>0</v>
      </c>
      <c r="P401" s="77" t="n">
        <f aca="false">MAX(0,AF401-N401)</f>
        <v>0</v>
      </c>
      <c r="Q401" s="51" t="n">
        <f aca="false">IF(E401&gt;=Settings!$B$4,(AF401+Settings!$B$7*Settings!$B$3)/(E401+Settings!$B$7),Settings!$B$3)</f>
        <v>0.0748599558648786</v>
      </c>
      <c r="R401" s="78" t="n">
        <f aca="false">PERCENTRANK($H$2:$H$1780,H401,6)</f>
        <v>0.790214</v>
      </c>
      <c r="S401" s="78" t="n">
        <f aca="false">PERCENTRANK($Q$2:$Q$1780,Q401,6)</f>
        <v>0.0646794</v>
      </c>
      <c r="T401" s="78" t="n">
        <f aca="false">PERCENTRANK($F$2:$F$1780,F401,6)</f>
        <v>0.685039</v>
      </c>
      <c r="U401" s="79" t="n">
        <f aca="false">IF(F401&gt;0,ROUND((Settings!$B$8*T401+Settings!$B$9*R401+Settings!$B$10*S401)/SUM(Settings!$B$8:$B$10),10),0)</f>
        <v>0.5133108</v>
      </c>
      <c r="V401" s="71" t="n">
        <f aca="false">IF(U401&gt;0,RANK(U401,$U$2:$U$1780)+COUNTIF($U$2:U401,U401)-1,"")</f>
        <v>400</v>
      </c>
      <c r="W401" s="71" t="str">
        <f aca="false">IF(V401="","",IF(V401&lt;=Settings!$B$11,"1 - Fix first",IF(V401&lt;=Settings!$B$12,"2 - Review","3 - Monitor")))</f>
        <v>3 - Monitor</v>
      </c>
      <c r="X401" s="71" t="str">
        <f aca="false">IF(AND(E401&gt;=Settings!$B$4,AF401&gt;=Settings!$B$5,O401&gt;=Settings!$B$6),"HIGH RATE","")</f>
        <v/>
      </c>
      <c r="Y401" s="71" t="n">
        <f aca="false">IF(F401&gt;0,RANK(F401,$F$2:$F$1780)+COUNTIF($F$2:F401,F401)-1,"")</f>
        <v>400</v>
      </c>
      <c r="Z401" s="71" t="n">
        <f aca="false">IF(H401&gt;0,RANK(H401,$H$2:$H$1780)+COUNTIF($H$2:H401,H401)-1,"")</f>
        <v>374</v>
      </c>
      <c r="AA401" s="71" t="str">
        <f aca="false">IF(AC401="","",RANK(AC401,$AC$2:$AC$1780)+COUNTIF($AC$2:AC401,AC401)-1)</f>
        <v/>
      </c>
      <c r="AB401" s="71" t="str">
        <f aca="false">IF(AD401="","",RANK(AD401,$AD$2:$AD$1780)+COUNTIF($AD$2:AD401,AD401)-1)</f>
        <v/>
      </c>
      <c r="AC401" s="71" t="str">
        <f aca="false">IF(AND(AF401&gt;0,E401&gt;=Settings!$B$4),ROUND(J401,10),"")</f>
        <v/>
      </c>
      <c r="AD401" s="71" t="str">
        <f aca="false">IF(X401="HIGH RATE",ROUND(O401,10),"")</f>
        <v/>
      </c>
      <c r="AE401" s="71" t="s">
        <v>60</v>
      </c>
      <c r="AF401" s="73" t="n">
        <f aca="false">SUMIFS(Detail!$L$2:$L$9168,Detail!$C$2:$C$9168,$A401)</f>
        <v>0</v>
      </c>
      <c r="AG401" s="74" t="n">
        <f aca="false">SUMIFS(Detail!$N$2:$N$9168,Detail!$C$2:$C$9168,$A401)</f>
        <v>0</v>
      </c>
    </row>
    <row r="402" customFormat="false" ht="15" hidden="false" customHeight="false" outlineLevel="0" collapsed="false">
      <c r="A402" s="71" t="s">
        <v>1493</v>
      </c>
      <c r="B402" s="71" t="s">
        <v>2813</v>
      </c>
      <c r="C402" s="71" t="s">
        <v>213</v>
      </c>
      <c r="D402" s="71" t="str">
        <f aca="false">IFERROR(INDEX('Brand Map'!$B$4:$B$125,MATCH(C402,'Brand Map'!$A$4:$A$125,0)),"Other")</f>
        <v>AU</v>
      </c>
      <c r="E402" s="73" t="n">
        <f aca="false">SUMIFS(Detail!$K$2:$K$9168,Detail!$C$2:$C$9168,$A402)</f>
        <v>11</v>
      </c>
      <c r="F402" s="73" t="n">
        <f aca="false">SUMIFS(Detail!$E$2:$E$9168,Detail!$C$2:$C$9168,$A402)</f>
        <v>1</v>
      </c>
      <c r="G402" s="74" t="n">
        <f aca="false">SUMIFS(Detail!$M$2:$M$9168,Detail!$C$2:$C$9168,$A402)</f>
        <v>1372.21</v>
      </c>
      <c r="H402" s="74" t="n">
        <f aca="false">SUMIFS(Detail!$D$2:$D$9168,Detail!$C$2:$C$9168,$A402)</f>
        <v>127.23</v>
      </c>
      <c r="I402" s="74" t="n">
        <v>3404.02</v>
      </c>
      <c r="J402" s="51" t="n">
        <f aca="false">IF(E402&gt;0,AF402/E402,0)</f>
        <v>0.0909090909090909</v>
      </c>
      <c r="K402" s="51" t="n">
        <f aca="false">IF(G402&gt;0,AG402/G402,0)</f>
        <v>0.0927190444611248</v>
      </c>
      <c r="L402" s="75" t="n">
        <f aca="false">H402/Settings!$B$16</f>
        <v>0.000254272519785712</v>
      </c>
      <c r="M402" s="76" t="n">
        <f aca="false">H402/Settings!$B$20</f>
        <v>9.8771432802374E-006</v>
      </c>
      <c r="N402" s="77" t="n">
        <f aca="false">E402*Settings!$B$3</f>
        <v>0.823459514513665</v>
      </c>
      <c r="O402" s="77" t="n">
        <f aca="false">IF(E402&gt;0,(AF402-N402)/SQRT(E402*Settings!$B$3*(1-Settings!$B$3)),0)</f>
        <v>0.202264400151922</v>
      </c>
      <c r="P402" s="77" t="n">
        <f aca="false">MAX(0,AF402-N402)</f>
        <v>0.176540485486335</v>
      </c>
      <c r="Q402" s="51" t="n">
        <f aca="false">IF(E402&gt;=Settings!$B$4,(AF402+Settings!$B$7*Settings!$B$3)/(E402+Settings!$B$7),Settings!$B$3)</f>
        <v>0.0748599558648786</v>
      </c>
      <c r="R402" s="78" t="n">
        <f aca="false">PERCENTRANK($H$2:$H$1780,H402,6)</f>
        <v>0.789089</v>
      </c>
      <c r="S402" s="78" t="n">
        <f aca="false">PERCENTRANK($Q$2:$Q$1780,Q402,6)</f>
        <v>0.0646794</v>
      </c>
      <c r="T402" s="78" t="n">
        <f aca="false">PERCENTRANK($F$2:$F$1780,F402,6)</f>
        <v>0.685039</v>
      </c>
      <c r="U402" s="79" t="n">
        <f aca="false">IF(F402&gt;0,ROUND((Settings!$B$8*T402+Settings!$B$9*R402+Settings!$B$10*S402)/SUM(Settings!$B$8:$B$10),10),0)</f>
        <v>0.5129358</v>
      </c>
      <c r="V402" s="71" t="n">
        <f aca="false">IF(U402&gt;0,RANK(U402,$U$2:$U$1780)+COUNTIF($U$2:U402,U402)-1,"")</f>
        <v>401</v>
      </c>
      <c r="W402" s="71" t="str">
        <f aca="false">IF(V402="","",IF(V402&lt;=Settings!$B$11,"1 - Fix first",IF(V402&lt;=Settings!$B$12,"2 - Review","3 - Monitor")))</f>
        <v>3 - Monitor</v>
      </c>
      <c r="X402" s="71" t="str">
        <f aca="false">IF(AND(E402&gt;=Settings!$B$4,AF402&gt;=Settings!$B$5,O402&gt;=Settings!$B$6),"HIGH RATE","")</f>
        <v/>
      </c>
      <c r="Y402" s="71" t="n">
        <f aca="false">IF(F402&gt;0,RANK(F402,$F$2:$F$1780)+COUNTIF($F$2:F402,F402)-1,"")</f>
        <v>401</v>
      </c>
      <c r="Z402" s="71" t="n">
        <f aca="false">IF(H402&gt;0,RANK(H402,$H$2:$H$1780)+COUNTIF($H$2:H402,H402)-1,"")</f>
        <v>376</v>
      </c>
      <c r="AA402" s="71" t="str">
        <f aca="false">IF(AC402="","",RANK(AC402,$AC$2:$AC$1780)+COUNTIF($AC$2:AC402,AC402)-1)</f>
        <v/>
      </c>
      <c r="AB402" s="71" t="str">
        <f aca="false">IF(AD402="","",RANK(AD402,$AD$2:$AD$1780)+COUNTIF($AD$2:AD402,AD402)-1)</f>
        <v/>
      </c>
      <c r="AC402" s="71" t="str">
        <f aca="false">IF(AND(AF402&gt;0,E402&gt;=Settings!$B$4),ROUND(J402,10),"")</f>
        <v/>
      </c>
      <c r="AD402" s="71" t="str">
        <f aca="false">IF(X402="HIGH RATE",ROUND(O402,10),"")</f>
        <v/>
      </c>
      <c r="AE402" s="71" t="s">
        <v>59</v>
      </c>
      <c r="AF402" s="73" t="n">
        <f aca="false">SUMIFS(Detail!$L$2:$L$9168,Detail!$C$2:$C$9168,$A402)</f>
        <v>1</v>
      </c>
      <c r="AG402" s="74" t="n">
        <f aca="false">SUMIFS(Detail!$N$2:$N$9168,Detail!$C$2:$C$9168,$A402)</f>
        <v>127.23</v>
      </c>
    </row>
    <row r="403" customFormat="false" ht="15" hidden="false" customHeight="false" outlineLevel="0" collapsed="false">
      <c r="A403" s="71" t="s">
        <v>2027</v>
      </c>
      <c r="B403" s="71" t="s">
        <v>2814</v>
      </c>
      <c r="C403" s="71" t="s">
        <v>217</v>
      </c>
      <c r="D403" s="71" t="str">
        <f aca="false">IFERROR(INDEX('Brand Map'!$B$4:$B$125,MATCH(C403,'Brand Map'!$A$4:$A$125,0)),"Other")</f>
        <v>AUMJ</v>
      </c>
      <c r="E403" s="73" t="n">
        <f aca="false">SUMIFS(Detail!$K$2:$K$9168,Detail!$C$2:$C$9168,$A403)</f>
        <v>2</v>
      </c>
      <c r="F403" s="73" t="n">
        <f aca="false">SUMIFS(Detail!$E$2:$E$9168,Detail!$C$2:$C$9168,$A403)</f>
        <v>1</v>
      </c>
      <c r="G403" s="74" t="n">
        <f aca="false">SUMIFS(Detail!$M$2:$M$9168,Detail!$C$2:$C$9168,$A403)</f>
        <v>158.99</v>
      </c>
      <c r="H403" s="74" t="n">
        <f aca="false">SUMIFS(Detail!$D$2:$D$9168,Detail!$C$2:$C$9168,$A403)</f>
        <v>125.95</v>
      </c>
      <c r="I403" s="74" t="n">
        <v>400</v>
      </c>
      <c r="J403" s="51" t="n">
        <f aca="false">IF(E403&gt;0,AF403/E403,0)</f>
        <v>0</v>
      </c>
      <c r="K403" s="51" t="n">
        <f aca="false">IF(G403&gt;0,AG403/G403,0)</f>
        <v>0</v>
      </c>
      <c r="L403" s="75" t="n">
        <f aca="false">H403/Settings!$B$16</f>
        <v>0.000251714405934217</v>
      </c>
      <c r="M403" s="76" t="n">
        <f aca="false">H403/Settings!$B$20</f>
        <v>9.77777407958736E-006</v>
      </c>
      <c r="N403" s="77" t="n">
        <f aca="false">E403*Settings!$B$3</f>
        <v>0.149719911729757</v>
      </c>
      <c r="O403" s="77" t="n">
        <f aca="false">IF(E403&gt;0,(AF403-N403)/SQRT(E403*Settings!$B$3*(1-Settings!$B$3)),0)</f>
        <v>-0.402287039792884</v>
      </c>
      <c r="P403" s="77" t="n">
        <f aca="false">MAX(0,AF403-N403)</f>
        <v>0</v>
      </c>
      <c r="Q403" s="51" t="n">
        <f aca="false">IF(E403&gt;=Settings!$B$4,(AF403+Settings!$B$7*Settings!$B$3)/(E403+Settings!$B$7),Settings!$B$3)</f>
        <v>0.0748599558648786</v>
      </c>
      <c r="R403" s="78" t="n">
        <f aca="false">PERCENTRANK($H$2:$H$1780,H403,6)</f>
        <v>0.788526</v>
      </c>
      <c r="S403" s="78" t="n">
        <f aca="false">PERCENTRANK($Q$2:$Q$1780,Q403,6)</f>
        <v>0.0646794</v>
      </c>
      <c r="T403" s="78" t="n">
        <f aca="false">PERCENTRANK($F$2:$F$1780,F403,6)</f>
        <v>0.685039</v>
      </c>
      <c r="U403" s="79" t="n">
        <f aca="false">IF(F403&gt;0,ROUND((Settings!$B$8*T403+Settings!$B$9*R403+Settings!$B$10*S403)/SUM(Settings!$B$8:$B$10),10),0)</f>
        <v>0.5127481333</v>
      </c>
      <c r="V403" s="71" t="n">
        <f aca="false">IF(U403&gt;0,RANK(U403,$U$2:$U$1780)+COUNTIF($U$2:U403,U403)-1,"")</f>
        <v>402</v>
      </c>
      <c r="W403" s="71" t="str">
        <f aca="false">IF(V403="","",IF(V403&lt;=Settings!$B$11,"1 - Fix first",IF(V403&lt;=Settings!$B$12,"2 - Review","3 - Monitor")))</f>
        <v>3 - Monitor</v>
      </c>
      <c r="X403" s="71" t="str">
        <f aca="false">IF(AND(E403&gt;=Settings!$B$4,AF403&gt;=Settings!$B$5,O403&gt;=Settings!$B$6),"HIGH RATE","")</f>
        <v/>
      </c>
      <c r="Y403" s="71" t="n">
        <f aca="false">IF(F403&gt;0,RANK(F403,$F$2:$F$1780)+COUNTIF($F$2:F403,F403)-1,"")</f>
        <v>402</v>
      </c>
      <c r="Z403" s="71" t="n">
        <f aca="false">IF(H403&gt;0,RANK(H403,$H$2:$H$1780)+COUNTIF($H$2:H403,H403)-1,"")</f>
        <v>377</v>
      </c>
      <c r="AA403" s="71" t="str">
        <f aca="false">IF(AC403="","",RANK(AC403,$AC$2:$AC$1780)+COUNTIF($AC$2:AC403,AC403)-1)</f>
        <v/>
      </c>
      <c r="AB403" s="71" t="str">
        <f aca="false">IF(AD403="","",RANK(AD403,$AD$2:$AD$1780)+COUNTIF($AD$2:AD403,AD403)-1)</f>
        <v/>
      </c>
      <c r="AC403" s="71" t="str">
        <f aca="false">IF(AND(AF403&gt;0,E403&gt;=Settings!$B$4),ROUND(J403,10),"")</f>
        <v/>
      </c>
      <c r="AD403" s="71" t="str">
        <f aca="false">IF(X403="HIGH RATE",ROUND(O403,10),"")</f>
        <v/>
      </c>
      <c r="AE403" s="71" t="s">
        <v>60</v>
      </c>
      <c r="AF403" s="73" t="n">
        <f aca="false">SUMIFS(Detail!$L$2:$L$9168,Detail!$C$2:$C$9168,$A403)</f>
        <v>0</v>
      </c>
      <c r="AG403" s="74" t="n">
        <f aca="false">SUMIFS(Detail!$N$2:$N$9168,Detail!$C$2:$C$9168,$A403)</f>
        <v>0</v>
      </c>
    </row>
    <row r="404" customFormat="false" ht="15" hidden="false" customHeight="false" outlineLevel="0" collapsed="false">
      <c r="A404" s="71" t="s">
        <v>1839</v>
      </c>
      <c r="B404" s="71" t="s">
        <v>700</v>
      </c>
      <c r="C404" s="71" t="s">
        <v>280</v>
      </c>
      <c r="D404" s="71" t="str">
        <f aca="false">IFERROR(INDEX('Brand Map'!$B$4:$B$125,MATCH(C404,'Brand Map'!$A$4:$A$125,0)),"Other")</f>
        <v>AL</v>
      </c>
      <c r="E404" s="73" t="n">
        <f aca="false">SUMIFS(Detail!$K$2:$K$9168,Detail!$C$2:$C$9168,$A404)</f>
        <v>0</v>
      </c>
      <c r="F404" s="73" t="n">
        <f aca="false">SUMIFS(Detail!$E$2:$E$9168,Detail!$C$2:$C$9168,$A404)</f>
        <v>1</v>
      </c>
      <c r="G404" s="74" t="n">
        <f aca="false">SUMIFS(Detail!$M$2:$M$9168,Detail!$C$2:$C$9168,$A404)</f>
        <v>0</v>
      </c>
      <c r="H404" s="74" t="n">
        <f aca="false">SUMIFS(Detail!$D$2:$D$9168,Detail!$C$2:$C$9168,$A404)</f>
        <v>124.95</v>
      </c>
      <c r="I404" s="74" t="n">
        <v>3998.4</v>
      </c>
      <c r="J404" s="51" t="n">
        <f aca="false">IF(E404&gt;0,AF404/E404,0)</f>
        <v>0</v>
      </c>
      <c r="K404" s="51" t="n">
        <f aca="false">IF(G404&gt;0,AG404/G404,0)</f>
        <v>0</v>
      </c>
      <c r="L404" s="75" t="n">
        <f aca="false">H404/Settings!$B$16</f>
        <v>0.000249715879487736</v>
      </c>
      <c r="M404" s="76" t="n">
        <f aca="false">H404/Settings!$B$20</f>
        <v>9.70014189157952E-006</v>
      </c>
      <c r="N404" s="77" t="n">
        <f aca="false">E404*Settings!$B$3</f>
        <v>0</v>
      </c>
      <c r="O404" s="77" t="n">
        <f aca="false">IF(E404&gt;0,(AF404-N404)/SQRT(E404*Settings!$B$3*(1-Settings!$B$3)),0)</f>
        <v>0</v>
      </c>
      <c r="P404" s="77" t="n">
        <f aca="false">MAX(0,AF404-N404)</f>
        <v>0</v>
      </c>
      <c r="Q404" s="51" t="n">
        <f aca="false">IF(E404&gt;=Settings!$B$4,(AF404+Settings!$B$7*Settings!$B$3)/(E404+Settings!$B$7),Settings!$B$3)</f>
        <v>0.0748599558648786</v>
      </c>
      <c r="R404" s="78" t="n">
        <f aca="false">PERCENTRANK($H$2:$H$1780,H404,6)</f>
        <v>0.784027</v>
      </c>
      <c r="S404" s="78" t="n">
        <f aca="false">PERCENTRANK($Q$2:$Q$1780,Q404,6)</f>
        <v>0.0646794</v>
      </c>
      <c r="T404" s="78" t="n">
        <f aca="false">PERCENTRANK($F$2:$F$1780,F404,6)</f>
        <v>0.685039</v>
      </c>
      <c r="U404" s="79" t="n">
        <f aca="false">IF(F404&gt;0,ROUND((Settings!$B$8*T404+Settings!$B$9*R404+Settings!$B$10*S404)/SUM(Settings!$B$8:$B$10),10),0)</f>
        <v>0.5112484667</v>
      </c>
      <c r="V404" s="71" t="n">
        <f aca="false">IF(U404&gt;0,RANK(U404,$U$2:$U$1780)+COUNTIF($U$2:U404,U404)-1,"")</f>
        <v>403</v>
      </c>
      <c r="W404" s="71" t="str">
        <f aca="false">IF(V404="","",IF(V404&lt;=Settings!$B$11,"1 - Fix first",IF(V404&lt;=Settings!$B$12,"2 - Review","3 - Monitor")))</f>
        <v>3 - Monitor</v>
      </c>
      <c r="X404" s="71" t="str">
        <f aca="false">IF(AND(E404&gt;=Settings!$B$4,AF404&gt;=Settings!$B$5,O404&gt;=Settings!$B$6),"HIGH RATE","")</f>
        <v/>
      </c>
      <c r="Y404" s="71" t="n">
        <f aca="false">IF(F404&gt;0,RANK(F404,$F$2:$F$1780)+COUNTIF($F$2:F404,F404)-1,"")</f>
        <v>403</v>
      </c>
      <c r="Z404" s="71" t="n">
        <f aca="false">IF(H404&gt;0,RANK(H404,$H$2:$H$1780)+COUNTIF($H$2:H404,H404)-1,"")</f>
        <v>378</v>
      </c>
      <c r="AA404" s="71" t="str">
        <f aca="false">IF(AC404="","",RANK(AC404,$AC$2:$AC$1780)+COUNTIF($AC$2:AC404,AC404)-1)</f>
        <v/>
      </c>
      <c r="AB404" s="71" t="str">
        <f aca="false">IF(AD404="","",RANK(AD404,$AD$2:$AD$1780)+COUNTIF($AD$2:AD404,AD404)-1)</f>
        <v/>
      </c>
      <c r="AC404" s="71" t="str">
        <f aca="false">IF(AND(AF404&gt;0,E404&gt;=Settings!$B$4),ROUND(J404,10),"")</f>
        <v/>
      </c>
      <c r="AD404" s="71" t="str">
        <f aca="false">IF(X404="HIGH RATE",ROUND(O404,10),"")</f>
        <v/>
      </c>
      <c r="AE404" s="71" t="s">
        <v>60</v>
      </c>
      <c r="AF404" s="73" t="n">
        <f aca="false">SUMIFS(Detail!$L$2:$L$9168,Detail!$C$2:$C$9168,$A404)</f>
        <v>0</v>
      </c>
      <c r="AG404" s="74" t="n">
        <f aca="false">SUMIFS(Detail!$N$2:$N$9168,Detail!$C$2:$C$9168,$A404)</f>
        <v>0</v>
      </c>
    </row>
    <row r="405" customFormat="false" ht="15" hidden="false" customHeight="false" outlineLevel="0" collapsed="false">
      <c r="A405" s="71" t="s">
        <v>2279</v>
      </c>
      <c r="B405" s="71" t="s">
        <v>2815</v>
      </c>
      <c r="C405" s="71" t="s">
        <v>213</v>
      </c>
      <c r="D405" s="71" t="str">
        <f aca="false">IFERROR(INDEX('Brand Map'!$B$4:$B$125,MATCH(C405,'Brand Map'!$A$4:$A$125,0)),"Other")</f>
        <v>AU</v>
      </c>
      <c r="E405" s="73" t="n">
        <f aca="false">SUMIFS(Detail!$K$2:$K$9168,Detail!$C$2:$C$9168,$A405)</f>
        <v>6</v>
      </c>
      <c r="F405" s="73" t="n">
        <f aca="false">SUMIFS(Detail!$E$2:$E$9168,Detail!$C$2:$C$9168,$A405)</f>
        <v>1</v>
      </c>
      <c r="G405" s="74" t="n">
        <f aca="false">SUMIFS(Detail!$M$2:$M$9168,Detail!$C$2:$C$9168,$A405)</f>
        <v>599.7</v>
      </c>
      <c r="H405" s="74" t="n">
        <f aca="false">SUMIFS(Detail!$D$2:$D$9168,Detail!$C$2:$C$9168,$A405)</f>
        <v>124.95</v>
      </c>
      <c r="I405" s="74" t="n">
        <v>1396.9</v>
      </c>
      <c r="J405" s="51" t="n">
        <f aca="false">IF(E405&gt;0,AF405/E405,0)</f>
        <v>0</v>
      </c>
      <c r="K405" s="51" t="n">
        <f aca="false">IF(G405&gt;0,AG405/G405,0)</f>
        <v>0</v>
      </c>
      <c r="L405" s="75" t="n">
        <f aca="false">H405/Settings!$B$16</f>
        <v>0.000249715879487736</v>
      </c>
      <c r="M405" s="76" t="n">
        <f aca="false">H405/Settings!$B$20</f>
        <v>9.70014189157952E-006</v>
      </c>
      <c r="N405" s="77" t="n">
        <f aca="false">E405*Settings!$B$3</f>
        <v>0.449159735189272</v>
      </c>
      <c r="O405" s="77" t="n">
        <f aca="false">IF(E405&gt;0,(AF405-N405)/SQRT(E405*Settings!$B$3*(1-Settings!$B$3)),0)</f>
        <v>-0.696781592147757</v>
      </c>
      <c r="P405" s="77" t="n">
        <f aca="false">MAX(0,AF405-N405)</f>
        <v>0</v>
      </c>
      <c r="Q405" s="51" t="n">
        <f aca="false">IF(E405&gt;=Settings!$B$4,(AF405+Settings!$B$7*Settings!$B$3)/(E405+Settings!$B$7),Settings!$B$3)</f>
        <v>0.0748599558648786</v>
      </c>
      <c r="R405" s="78" t="n">
        <f aca="false">PERCENTRANK($H$2:$H$1780,H405,6)</f>
        <v>0.784027</v>
      </c>
      <c r="S405" s="78" t="n">
        <f aca="false">PERCENTRANK($Q$2:$Q$1780,Q405,6)</f>
        <v>0.0646794</v>
      </c>
      <c r="T405" s="78" t="n">
        <f aca="false">PERCENTRANK($F$2:$F$1780,F405,6)</f>
        <v>0.685039</v>
      </c>
      <c r="U405" s="79" t="n">
        <f aca="false">IF(F405&gt;0,ROUND((Settings!$B$8*T405+Settings!$B$9*R405+Settings!$B$10*S405)/SUM(Settings!$B$8:$B$10),10),0)</f>
        <v>0.5112484667</v>
      </c>
      <c r="V405" s="71" t="n">
        <f aca="false">IF(U405&gt;0,RANK(U405,$U$2:$U$1780)+COUNTIF($U$2:U405,U405)-1,"")</f>
        <v>404</v>
      </c>
      <c r="W405" s="71" t="str">
        <f aca="false">IF(V405="","",IF(V405&lt;=Settings!$B$11,"1 - Fix first",IF(V405&lt;=Settings!$B$12,"2 - Review","3 - Monitor")))</f>
        <v>3 - Monitor</v>
      </c>
      <c r="X405" s="71" t="str">
        <f aca="false">IF(AND(E405&gt;=Settings!$B$4,AF405&gt;=Settings!$B$5,O405&gt;=Settings!$B$6),"HIGH RATE","")</f>
        <v/>
      </c>
      <c r="Y405" s="71" t="n">
        <f aca="false">IF(F405&gt;0,RANK(F405,$F$2:$F$1780)+COUNTIF($F$2:F405,F405)-1,"")</f>
        <v>404</v>
      </c>
      <c r="Z405" s="71" t="n">
        <f aca="false">IF(H405&gt;0,RANK(H405,$H$2:$H$1780)+COUNTIF($H$2:H405,H405)-1,"")</f>
        <v>379</v>
      </c>
      <c r="AA405" s="71" t="str">
        <f aca="false">IF(AC405="","",RANK(AC405,$AC$2:$AC$1780)+COUNTIF($AC$2:AC405,AC405)-1)</f>
        <v/>
      </c>
      <c r="AB405" s="71" t="str">
        <f aca="false">IF(AD405="","",RANK(AD405,$AD$2:$AD$1780)+COUNTIF($AD$2:AD405,AD405)-1)</f>
        <v/>
      </c>
      <c r="AC405" s="71" t="str">
        <f aca="false">IF(AND(AF405&gt;0,E405&gt;=Settings!$B$4),ROUND(J405,10),"")</f>
        <v/>
      </c>
      <c r="AD405" s="71" t="str">
        <f aca="false">IF(X405="HIGH RATE",ROUND(O405,10),"")</f>
        <v/>
      </c>
      <c r="AE405" s="71" t="s">
        <v>63</v>
      </c>
      <c r="AF405" s="73" t="n">
        <f aca="false">SUMIFS(Detail!$L$2:$L$9168,Detail!$C$2:$C$9168,$A405)</f>
        <v>0</v>
      </c>
      <c r="AG405" s="74" t="n">
        <f aca="false">SUMIFS(Detail!$N$2:$N$9168,Detail!$C$2:$C$9168,$A405)</f>
        <v>0</v>
      </c>
    </row>
    <row r="406" customFormat="false" ht="15" hidden="false" customHeight="false" outlineLevel="0" collapsed="false">
      <c r="A406" s="71" t="s">
        <v>1699</v>
      </c>
      <c r="B406" s="71" t="s">
        <v>2816</v>
      </c>
      <c r="C406" s="71" t="s">
        <v>213</v>
      </c>
      <c r="D406" s="71" t="str">
        <f aca="false">IFERROR(INDEX('Brand Map'!$B$4:$B$125,MATCH(C406,'Brand Map'!$A$4:$A$125,0)),"Other")</f>
        <v>AU</v>
      </c>
      <c r="E406" s="73" t="n">
        <f aca="false">SUMIFS(Detail!$K$2:$K$9168,Detail!$C$2:$C$9168,$A406)</f>
        <v>0</v>
      </c>
      <c r="F406" s="73" t="n">
        <f aca="false">SUMIFS(Detail!$E$2:$E$9168,Detail!$C$2:$C$9168,$A406)</f>
        <v>1</v>
      </c>
      <c r="G406" s="74" t="n">
        <f aca="false">SUMIFS(Detail!$M$2:$M$9168,Detail!$C$2:$C$9168,$A406)</f>
        <v>0</v>
      </c>
      <c r="H406" s="74" t="n">
        <f aca="false">SUMIFS(Detail!$D$2:$D$9168,Detail!$C$2:$C$9168,$A406)</f>
        <v>124.95</v>
      </c>
      <c r="I406" s="74" t="n">
        <v>699.6</v>
      </c>
      <c r="J406" s="51" t="n">
        <f aca="false">IF(E406&gt;0,AF406/E406,0)</f>
        <v>0</v>
      </c>
      <c r="K406" s="51" t="n">
        <f aca="false">IF(G406&gt;0,AG406/G406,0)</f>
        <v>0</v>
      </c>
      <c r="L406" s="75" t="n">
        <f aca="false">H406/Settings!$B$16</f>
        <v>0.000249715879487736</v>
      </c>
      <c r="M406" s="76" t="n">
        <f aca="false">H406/Settings!$B$20</f>
        <v>9.70014189157952E-006</v>
      </c>
      <c r="N406" s="77" t="n">
        <f aca="false">E406*Settings!$B$3</f>
        <v>0</v>
      </c>
      <c r="O406" s="77" t="n">
        <f aca="false">IF(E406&gt;0,(AF406-N406)/SQRT(E406*Settings!$B$3*(1-Settings!$B$3)),0)</f>
        <v>0</v>
      </c>
      <c r="P406" s="77" t="n">
        <f aca="false">MAX(0,AF406-N406)</f>
        <v>0</v>
      </c>
      <c r="Q406" s="51" t="n">
        <f aca="false">IF(E406&gt;=Settings!$B$4,(AF406+Settings!$B$7*Settings!$B$3)/(E406+Settings!$B$7),Settings!$B$3)</f>
        <v>0.0748599558648786</v>
      </c>
      <c r="R406" s="78" t="n">
        <f aca="false">PERCENTRANK($H$2:$H$1780,H406,6)</f>
        <v>0.784027</v>
      </c>
      <c r="S406" s="78" t="n">
        <f aca="false">PERCENTRANK($Q$2:$Q$1780,Q406,6)</f>
        <v>0.0646794</v>
      </c>
      <c r="T406" s="78" t="n">
        <f aca="false">PERCENTRANK($F$2:$F$1780,F406,6)</f>
        <v>0.685039</v>
      </c>
      <c r="U406" s="79" t="n">
        <f aca="false">IF(F406&gt;0,ROUND((Settings!$B$8*T406+Settings!$B$9*R406+Settings!$B$10*S406)/SUM(Settings!$B$8:$B$10),10),0)</f>
        <v>0.5112484667</v>
      </c>
      <c r="V406" s="71" t="n">
        <f aca="false">IF(U406&gt;0,RANK(U406,$U$2:$U$1780)+COUNTIF($U$2:U406,U406)-1,"")</f>
        <v>405</v>
      </c>
      <c r="W406" s="71" t="str">
        <f aca="false">IF(V406="","",IF(V406&lt;=Settings!$B$11,"1 - Fix first",IF(V406&lt;=Settings!$B$12,"2 - Review","3 - Monitor")))</f>
        <v>3 - Monitor</v>
      </c>
      <c r="X406" s="71" t="str">
        <f aca="false">IF(AND(E406&gt;=Settings!$B$4,AF406&gt;=Settings!$B$5,O406&gt;=Settings!$B$6),"HIGH RATE","")</f>
        <v/>
      </c>
      <c r="Y406" s="71" t="n">
        <f aca="false">IF(F406&gt;0,RANK(F406,$F$2:$F$1780)+COUNTIF($F$2:F406,F406)-1,"")</f>
        <v>405</v>
      </c>
      <c r="Z406" s="71" t="n">
        <f aca="false">IF(H406&gt;0,RANK(H406,$H$2:$H$1780)+COUNTIF($H$2:H406,H406)-1,"")</f>
        <v>380</v>
      </c>
      <c r="AA406" s="71" t="str">
        <f aca="false">IF(AC406="","",RANK(AC406,$AC$2:$AC$1780)+COUNTIF($AC$2:AC406,AC406)-1)</f>
        <v/>
      </c>
      <c r="AB406" s="71" t="str">
        <f aca="false">IF(AD406="","",RANK(AD406,$AD$2:$AD$1780)+COUNTIF($AD$2:AD406,AD406)-1)</f>
        <v/>
      </c>
      <c r="AC406" s="71" t="str">
        <f aca="false">IF(AND(AF406&gt;0,E406&gt;=Settings!$B$4),ROUND(J406,10),"")</f>
        <v/>
      </c>
      <c r="AD406" s="71" t="str">
        <f aca="false">IF(X406="HIGH RATE",ROUND(O406,10),"")</f>
        <v/>
      </c>
      <c r="AE406" s="71" t="s">
        <v>60</v>
      </c>
      <c r="AF406" s="73" t="n">
        <f aca="false">SUMIFS(Detail!$L$2:$L$9168,Detail!$C$2:$C$9168,$A406)</f>
        <v>0</v>
      </c>
      <c r="AG406" s="74" t="n">
        <f aca="false">SUMIFS(Detail!$N$2:$N$9168,Detail!$C$2:$C$9168,$A406)</f>
        <v>0</v>
      </c>
    </row>
    <row r="407" customFormat="false" ht="15" hidden="false" customHeight="false" outlineLevel="0" collapsed="false">
      <c r="A407" s="71" t="s">
        <v>1717</v>
      </c>
      <c r="B407" s="71" t="s">
        <v>2816</v>
      </c>
      <c r="C407" s="71" t="s">
        <v>213</v>
      </c>
      <c r="D407" s="71" t="str">
        <f aca="false">IFERROR(INDEX('Brand Map'!$B$4:$B$125,MATCH(C407,'Brand Map'!$A$4:$A$125,0)),"Other")</f>
        <v>AU</v>
      </c>
      <c r="E407" s="73" t="n">
        <f aca="false">SUMIFS(Detail!$K$2:$K$9168,Detail!$C$2:$C$9168,$A407)</f>
        <v>0</v>
      </c>
      <c r="F407" s="73" t="n">
        <f aca="false">SUMIFS(Detail!$E$2:$E$9168,Detail!$C$2:$C$9168,$A407)</f>
        <v>1</v>
      </c>
      <c r="G407" s="74" t="n">
        <f aca="false">SUMIFS(Detail!$M$2:$M$9168,Detail!$C$2:$C$9168,$A407)</f>
        <v>0</v>
      </c>
      <c r="H407" s="74" t="n">
        <f aca="false">SUMIFS(Detail!$D$2:$D$9168,Detail!$C$2:$C$9168,$A407)</f>
        <v>124.95</v>
      </c>
      <c r="I407" s="74" t="n">
        <v>2249.1</v>
      </c>
      <c r="J407" s="51" t="n">
        <f aca="false">IF(E407&gt;0,AF407/E407,0)</f>
        <v>0</v>
      </c>
      <c r="K407" s="51" t="n">
        <f aca="false">IF(G407&gt;0,AG407/G407,0)</f>
        <v>0</v>
      </c>
      <c r="L407" s="75" t="n">
        <f aca="false">H407/Settings!$B$16</f>
        <v>0.000249715879487736</v>
      </c>
      <c r="M407" s="76" t="n">
        <f aca="false">H407/Settings!$B$20</f>
        <v>9.70014189157952E-006</v>
      </c>
      <c r="N407" s="77" t="n">
        <f aca="false">E407*Settings!$B$3</f>
        <v>0</v>
      </c>
      <c r="O407" s="77" t="n">
        <f aca="false">IF(E407&gt;0,(AF407-N407)/SQRT(E407*Settings!$B$3*(1-Settings!$B$3)),0)</f>
        <v>0</v>
      </c>
      <c r="P407" s="77" t="n">
        <f aca="false">MAX(0,AF407-N407)</f>
        <v>0</v>
      </c>
      <c r="Q407" s="51" t="n">
        <f aca="false">IF(E407&gt;=Settings!$B$4,(AF407+Settings!$B$7*Settings!$B$3)/(E407+Settings!$B$7),Settings!$B$3)</f>
        <v>0.0748599558648786</v>
      </c>
      <c r="R407" s="78" t="n">
        <f aca="false">PERCENTRANK($H$2:$H$1780,H407,6)</f>
        <v>0.784027</v>
      </c>
      <c r="S407" s="78" t="n">
        <f aca="false">PERCENTRANK($Q$2:$Q$1780,Q407,6)</f>
        <v>0.0646794</v>
      </c>
      <c r="T407" s="78" t="n">
        <f aca="false">PERCENTRANK($F$2:$F$1780,F407,6)</f>
        <v>0.685039</v>
      </c>
      <c r="U407" s="79" t="n">
        <f aca="false">IF(F407&gt;0,ROUND((Settings!$B$8*T407+Settings!$B$9*R407+Settings!$B$10*S407)/SUM(Settings!$B$8:$B$10),10),0)</f>
        <v>0.5112484667</v>
      </c>
      <c r="V407" s="71" t="n">
        <f aca="false">IF(U407&gt;0,RANK(U407,$U$2:$U$1780)+COUNTIF($U$2:U407,U407)-1,"")</f>
        <v>406</v>
      </c>
      <c r="W407" s="71" t="str">
        <f aca="false">IF(V407="","",IF(V407&lt;=Settings!$B$11,"1 - Fix first",IF(V407&lt;=Settings!$B$12,"2 - Review","3 - Monitor")))</f>
        <v>3 - Monitor</v>
      </c>
      <c r="X407" s="71" t="str">
        <f aca="false">IF(AND(E407&gt;=Settings!$B$4,AF407&gt;=Settings!$B$5,O407&gt;=Settings!$B$6),"HIGH RATE","")</f>
        <v/>
      </c>
      <c r="Y407" s="71" t="n">
        <f aca="false">IF(F407&gt;0,RANK(F407,$F$2:$F$1780)+COUNTIF($F$2:F407,F407)-1,"")</f>
        <v>406</v>
      </c>
      <c r="Z407" s="71" t="n">
        <f aca="false">IF(H407&gt;0,RANK(H407,$H$2:$H$1780)+COUNTIF($H$2:H407,H407)-1,"")</f>
        <v>381</v>
      </c>
      <c r="AA407" s="71" t="str">
        <f aca="false">IF(AC407="","",RANK(AC407,$AC$2:$AC$1780)+COUNTIF($AC$2:AC407,AC407)-1)</f>
        <v/>
      </c>
      <c r="AB407" s="71" t="str">
        <f aca="false">IF(AD407="","",RANK(AD407,$AD$2:$AD$1780)+COUNTIF($AD$2:AD407,AD407)-1)</f>
        <v/>
      </c>
      <c r="AC407" s="71" t="str">
        <f aca="false">IF(AND(AF407&gt;0,E407&gt;=Settings!$B$4),ROUND(J407,10),"")</f>
        <v/>
      </c>
      <c r="AD407" s="71" t="str">
        <f aca="false">IF(X407="HIGH RATE",ROUND(O407,10),"")</f>
        <v/>
      </c>
      <c r="AE407" s="71" t="s">
        <v>60</v>
      </c>
      <c r="AF407" s="73" t="n">
        <f aca="false">SUMIFS(Detail!$L$2:$L$9168,Detail!$C$2:$C$9168,$A407)</f>
        <v>0</v>
      </c>
      <c r="AG407" s="74" t="n">
        <f aca="false">SUMIFS(Detail!$N$2:$N$9168,Detail!$C$2:$C$9168,$A407)</f>
        <v>0</v>
      </c>
    </row>
    <row r="408" customFormat="false" ht="15" hidden="false" customHeight="false" outlineLevel="0" collapsed="false">
      <c r="A408" s="71" t="s">
        <v>1567</v>
      </c>
      <c r="B408" s="71" t="s">
        <v>2809</v>
      </c>
      <c r="C408" s="71" t="s">
        <v>213</v>
      </c>
      <c r="D408" s="71" t="str">
        <f aca="false">IFERROR(INDEX('Brand Map'!$B$4:$B$125,MATCH(C408,'Brand Map'!$A$4:$A$125,0)),"Other")</f>
        <v>AU</v>
      </c>
      <c r="E408" s="73" t="n">
        <f aca="false">SUMIFS(Detail!$K$2:$K$9168,Detail!$C$2:$C$9168,$A408)</f>
        <v>0</v>
      </c>
      <c r="F408" s="73" t="n">
        <f aca="false">SUMIFS(Detail!$E$2:$E$9168,Detail!$C$2:$C$9168,$A408)</f>
        <v>1</v>
      </c>
      <c r="G408" s="74" t="n">
        <f aca="false">SUMIFS(Detail!$M$2:$M$9168,Detail!$C$2:$C$9168,$A408)</f>
        <v>0</v>
      </c>
      <c r="H408" s="74" t="n">
        <f aca="false">SUMIFS(Detail!$D$2:$D$9168,Detail!$C$2:$C$9168,$A408)</f>
        <v>124.95</v>
      </c>
      <c r="I408" s="74" t="n">
        <v>1874.25</v>
      </c>
      <c r="J408" s="51" t="n">
        <f aca="false">IF(E408&gt;0,AF408/E408,0)</f>
        <v>0</v>
      </c>
      <c r="K408" s="51" t="n">
        <f aca="false">IF(G408&gt;0,AG408/G408,0)</f>
        <v>0</v>
      </c>
      <c r="L408" s="75" t="n">
        <f aca="false">H408/Settings!$B$16</f>
        <v>0.000249715879487736</v>
      </c>
      <c r="M408" s="76" t="n">
        <f aca="false">H408/Settings!$B$20</f>
        <v>9.70014189157952E-006</v>
      </c>
      <c r="N408" s="77" t="n">
        <f aca="false">E408*Settings!$B$3</f>
        <v>0</v>
      </c>
      <c r="O408" s="77" t="n">
        <f aca="false">IF(E408&gt;0,(AF408-N408)/SQRT(E408*Settings!$B$3*(1-Settings!$B$3)),0)</f>
        <v>0</v>
      </c>
      <c r="P408" s="77" t="n">
        <f aca="false">MAX(0,AF408-N408)</f>
        <v>0</v>
      </c>
      <c r="Q408" s="51" t="n">
        <f aca="false">IF(E408&gt;=Settings!$B$4,(AF408+Settings!$B$7*Settings!$B$3)/(E408+Settings!$B$7),Settings!$B$3)</f>
        <v>0.0748599558648786</v>
      </c>
      <c r="R408" s="78" t="n">
        <f aca="false">PERCENTRANK($H$2:$H$1780,H408,6)</f>
        <v>0.784027</v>
      </c>
      <c r="S408" s="78" t="n">
        <f aca="false">PERCENTRANK($Q$2:$Q$1780,Q408,6)</f>
        <v>0.0646794</v>
      </c>
      <c r="T408" s="78" t="n">
        <f aca="false">PERCENTRANK($F$2:$F$1780,F408,6)</f>
        <v>0.685039</v>
      </c>
      <c r="U408" s="79" t="n">
        <f aca="false">IF(F408&gt;0,ROUND((Settings!$B$8*T408+Settings!$B$9*R408+Settings!$B$10*S408)/SUM(Settings!$B$8:$B$10),10),0)</f>
        <v>0.5112484667</v>
      </c>
      <c r="V408" s="71" t="n">
        <f aca="false">IF(U408&gt;0,RANK(U408,$U$2:$U$1780)+COUNTIF($U$2:U408,U408)-1,"")</f>
        <v>407</v>
      </c>
      <c r="W408" s="71" t="str">
        <f aca="false">IF(V408="","",IF(V408&lt;=Settings!$B$11,"1 - Fix first",IF(V408&lt;=Settings!$B$12,"2 - Review","3 - Monitor")))</f>
        <v>3 - Monitor</v>
      </c>
      <c r="X408" s="71" t="str">
        <f aca="false">IF(AND(E408&gt;=Settings!$B$4,AF408&gt;=Settings!$B$5,O408&gt;=Settings!$B$6),"HIGH RATE","")</f>
        <v/>
      </c>
      <c r="Y408" s="71" t="n">
        <f aca="false">IF(F408&gt;0,RANK(F408,$F$2:$F$1780)+COUNTIF($F$2:F408,F408)-1,"")</f>
        <v>407</v>
      </c>
      <c r="Z408" s="71" t="n">
        <f aca="false">IF(H408&gt;0,RANK(H408,$H$2:$H$1780)+COUNTIF($H$2:H408,H408)-1,"")</f>
        <v>382</v>
      </c>
      <c r="AA408" s="71" t="str">
        <f aca="false">IF(AC408="","",RANK(AC408,$AC$2:$AC$1780)+COUNTIF($AC$2:AC408,AC408)-1)</f>
        <v/>
      </c>
      <c r="AB408" s="71" t="str">
        <f aca="false">IF(AD408="","",RANK(AD408,$AD$2:$AD$1780)+COUNTIF($AD$2:AD408,AD408)-1)</f>
        <v/>
      </c>
      <c r="AC408" s="71" t="str">
        <f aca="false">IF(AND(AF408&gt;0,E408&gt;=Settings!$B$4),ROUND(J408,10),"")</f>
        <v/>
      </c>
      <c r="AD408" s="71" t="str">
        <f aca="false">IF(X408="HIGH RATE",ROUND(O408,10),"")</f>
        <v/>
      </c>
      <c r="AE408" s="71" t="s">
        <v>60</v>
      </c>
      <c r="AF408" s="73" t="n">
        <f aca="false">SUMIFS(Detail!$L$2:$L$9168,Detail!$C$2:$C$9168,$A408)</f>
        <v>0</v>
      </c>
      <c r="AG408" s="74" t="n">
        <f aca="false">SUMIFS(Detail!$N$2:$N$9168,Detail!$C$2:$C$9168,$A408)</f>
        <v>0</v>
      </c>
    </row>
    <row r="409" customFormat="false" ht="15" hidden="false" customHeight="false" outlineLevel="0" collapsed="false">
      <c r="A409" s="71" t="s">
        <v>1320</v>
      </c>
      <c r="B409" s="71" t="s">
        <v>2735</v>
      </c>
      <c r="C409" s="71" t="s">
        <v>246</v>
      </c>
      <c r="D409" s="71" t="str">
        <f aca="false">IFERROR(INDEX('Brand Map'!$B$4:$B$125,MATCH(C409,'Brand Map'!$A$4:$A$125,0)),"Other")</f>
        <v>FYF</v>
      </c>
      <c r="E409" s="73" t="n">
        <f aca="false">SUMIFS(Detail!$K$2:$K$9168,Detail!$C$2:$C$9168,$A409)</f>
        <v>0</v>
      </c>
      <c r="F409" s="73" t="n">
        <f aca="false">SUMIFS(Detail!$E$2:$E$9168,Detail!$C$2:$C$9168,$A409)</f>
        <v>1</v>
      </c>
      <c r="G409" s="74" t="n">
        <f aca="false">SUMIFS(Detail!$M$2:$M$9168,Detail!$C$2:$C$9168,$A409)</f>
        <v>0</v>
      </c>
      <c r="H409" s="74" t="n">
        <f aca="false">SUMIFS(Detail!$D$2:$D$9168,Detail!$C$2:$C$9168,$A409)</f>
        <v>124.95</v>
      </c>
      <c r="I409" s="74" t="n">
        <v>1124.55</v>
      </c>
      <c r="J409" s="51" t="n">
        <f aca="false">IF(E409&gt;0,AF409/E409,0)</f>
        <v>0</v>
      </c>
      <c r="K409" s="51" t="n">
        <f aca="false">IF(G409&gt;0,AG409/G409,0)</f>
        <v>0</v>
      </c>
      <c r="L409" s="75" t="n">
        <f aca="false">H409/Settings!$B$16</f>
        <v>0.000249715879487736</v>
      </c>
      <c r="M409" s="76" t="n">
        <f aca="false">H409/Settings!$B$20</f>
        <v>9.70014189157952E-006</v>
      </c>
      <c r="N409" s="77" t="n">
        <f aca="false">E409*Settings!$B$3</f>
        <v>0</v>
      </c>
      <c r="O409" s="77" t="n">
        <f aca="false">IF(E409&gt;0,(AF409-N409)/SQRT(E409*Settings!$B$3*(1-Settings!$B$3)),0)</f>
        <v>0</v>
      </c>
      <c r="P409" s="77" t="n">
        <f aca="false">MAX(0,AF409-N409)</f>
        <v>0</v>
      </c>
      <c r="Q409" s="51" t="n">
        <f aca="false">IF(E409&gt;=Settings!$B$4,(AF409+Settings!$B$7*Settings!$B$3)/(E409+Settings!$B$7),Settings!$B$3)</f>
        <v>0.0748599558648786</v>
      </c>
      <c r="R409" s="78" t="n">
        <f aca="false">PERCENTRANK($H$2:$H$1780,H409,6)</f>
        <v>0.784027</v>
      </c>
      <c r="S409" s="78" t="n">
        <f aca="false">PERCENTRANK($Q$2:$Q$1780,Q409,6)</f>
        <v>0.0646794</v>
      </c>
      <c r="T409" s="78" t="n">
        <f aca="false">PERCENTRANK($F$2:$F$1780,F409,6)</f>
        <v>0.685039</v>
      </c>
      <c r="U409" s="79" t="n">
        <f aca="false">IF(F409&gt;0,ROUND((Settings!$B$8*T409+Settings!$B$9*R409+Settings!$B$10*S409)/SUM(Settings!$B$8:$B$10),10),0)</f>
        <v>0.5112484667</v>
      </c>
      <c r="V409" s="71" t="n">
        <f aca="false">IF(U409&gt;0,RANK(U409,$U$2:$U$1780)+COUNTIF($U$2:U409,U409)-1,"")</f>
        <v>408</v>
      </c>
      <c r="W409" s="71" t="str">
        <f aca="false">IF(V409="","",IF(V409&lt;=Settings!$B$11,"1 - Fix first",IF(V409&lt;=Settings!$B$12,"2 - Review","3 - Monitor")))</f>
        <v>3 - Monitor</v>
      </c>
      <c r="X409" s="71" t="str">
        <f aca="false">IF(AND(E409&gt;=Settings!$B$4,AF409&gt;=Settings!$B$5,O409&gt;=Settings!$B$6),"HIGH RATE","")</f>
        <v/>
      </c>
      <c r="Y409" s="71" t="n">
        <f aca="false">IF(F409&gt;0,RANK(F409,$F$2:$F$1780)+COUNTIF($F$2:F409,F409)-1,"")</f>
        <v>408</v>
      </c>
      <c r="Z409" s="71" t="n">
        <f aca="false">IF(H409&gt;0,RANK(H409,$H$2:$H$1780)+COUNTIF($H$2:H409,H409)-1,"")</f>
        <v>383</v>
      </c>
      <c r="AA409" s="71" t="str">
        <f aca="false">IF(AC409="","",RANK(AC409,$AC$2:$AC$1780)+COUNTIF($AC$2:AC409,AC409)-1)</f>
        <v/>
      </c>
      <c r="AB409" s="71" t="str">
        <f aca="false">IF(AD409="","",RANK(AD409,$AD$2:$AD$1780)+COUNTIF($AD$2:AD409,AD409)-1)</f>
        <v/>
      </c>
      <c r="AC409" s="71" t="str">
        <f aca="false">IF(AND(AF409&gt;0,E409&gt;=Settings!$B$4),ROUND(J409,10),"")</f>
        <v/>
      </c>
      <c r="AD409" s="71" t="str">
        <f aca="false">IF(X409="HIGH RATE",ROUND(O409,10),"")</f>
        <v/>
      </c>
      <c r="AE409" s="71" t="s">
        <v>60</v>
      </c>
      <c r="AF409" s="73" t="n">
        <f aca="false">SUMIFS(Detail!$L$2:$L$9168,Detail!$C$2:$C$9168,$A409)</f>
        <v>0</v>
      </c>
      <c r="AG409" s="74" t="n">
        <f aca="false">SUMIFS(Detail!$N$2:$N$9168,Detail!$C$2:$C$9168,$A409)</f>
        <v>0</v>
      </c>
    </row>
    <row r="410" customFormat="false" ht="15" hidden="false" customHeight="false" outlineLevel="0" collapsed="false">
      <c r="A410" s="71" t="s">
        <v>1032</v>
      </c>
      <c r="B410" s="71" t="s">
        <v>2705</v>
      </c>
      <c r="C410" s="71" t="s">
        <v>246</v>
      </c>
      <c r="D410" s="71" t="str">
        <f aca="false">IFERROR(INDEX('Brand Map'!$B$4:$B$125,MATCH(C410,'Brand Map'!$A$4:$A$125,0)),"Other")</f>
        <v>FYF</v>
      </c>
      <c r="E410" s="73" t="n">
        <f aca="false">SUMIFS(Detail!$K$2:$K$9168,Detail!$C$2:$C$9168,$A410)</f>
        <v>0</v>
      </c>
      <c r="F410" s="73" t="n">
        <f aca="false">SUMIFS(Detail!$E$2:$E$9168,Detail!$C$2:$C$9168,$A410)</f>
        <v>1</v>
      </c>
      <c r="G410" s="74" t="n">
        <f aca="false">SUMIFS(Detail!$M$2:$M$9168,Detail!$C$2:$C$9168,$A410)</f>
        <v>0</v>
      </c>
      <c r="H410" s="74" t="n">
        <f aca="false">SUMIFS(Detail!$D$2:$D$9168,Detail!$C$2:$C$9168,$A410)</f>
        <v>124.95</v>
      </c>
      <c r="I410" s="74" t="n">
        <v>1874.25</v>
      </c>
      <c r="J410" s="51" t="n">
        <f aca="false">IF(E410&gt;0,AF410/E410,0)</f>
        <v>0</v>
      </c>
      <c r="K410" s="51" t="n">
        <f aca="false">IF(G410&gt;0,AG410/G410,0)</f>
        <v>0</v>
      </c>
      <c r="L410" s="75" t="n">
        <f aca="false">H410/Settings!$B$16</f>
        <v>0.000249715879487736</v>
      </c>
      <c r="M410" s="76" t="n">
        <f aca="false">H410/Settings!$B$20</f>
        <v>9.70014189157952E-006</v>
      </c>
      <c r="N410" s="77" t="n">
        <f aca="false">E410*Settings!$B$3</f>
        <v>0</v>
      </c>
      <c r="O410" s="77" t="n">
        <f aca="false">IF(E410&gt;0,(AF410-N410)/SQRT(E410*Settings!$B$3*(1-Settings!$B$3)),0)</f>
        <v>0</v>
      </c>
      <c r="P410" s="77" t="n">
        <f aca="false">MAX(0,AF410-N410)</f>
        <v>0</v>
      </c>
      <c r="Q410" s="51" t="n">
        <f aca="false">IF(E410&gt;=Settings!$B$4,(AF410+Settings!$B$7*Settings!$B$3)/(E410+Settings!$B$7),Settings!$B$3)</f>
        <v>0.0748599558648786</v>
      </c>
      <c r="R410" s="78" t="n">
        <f aca="false">PERCENTRANK($H$2:$H$1780,H410,6)</f>
        <v>0.784027</v>
      </c>
      <c r="S410" s="78" t="n">
        <f aca="false">PERCENTRANK($Q$2:$Q$1780,Q410,6)</f>
        <v>0.0646794</v>
      </c>
      <c r="T410" s="78" t="n">
        <f aca="false">PERCENTRANK($F$2:$F$1780,F410,6)</f>
        <v>0.685039</v>
      </c>
      <c r="U410" s="79" t="n">
        <f aca="false">IF(F410&gt;0,ROUND((Settings!$B$8*T410+Settings!$B$9*R410+Settings!$B$10*S410)/SUM(Settings!$B$8:$B$10),10),0)</f>
        <v>0.5112484667</v>
      </c>
      <c r="V410" s="71" t="n">
        <f aca="false">IF(U410&gt;0,RANK(U410,$U$2:$U$1780)+COUNTIF($U$2:U410,U410)-1,"")</f>
        <v>409</v>
      </c>
      <c r="W410" s="71" t="str">
        <f aca="false">IF(V410="","",IF(V410&lt;=Settings!$B$11,"1 - Fix first",IF(V410&lt;=Settings!$B$12,"2 - Review","3 - Monitor")))</f>
        <v>3 - Monitor</v>
      </c>
      <c r="X410" s="71" t="str">
        <f aca="false">IF(AND(E410&gt;=Settings!$B$4,AF410&gt;=Settings!$B$5,O410&gt;=Settings!$B$6),"HIGH RATE","")</f>
        <v/>
      </c>
      <c r="Y410" s="71" t="n">
        <f aca="false">IF(F410&gt;0,RANK(F410,$F$2:$F$1780)+COUNTIF($F$2:F410,F410)-1,"")</f>
        <v>409</v>
      </c>
      <c r="Z410" s="71" t="n">
        <f aca="false">IF(H410&gt;0,RANK(H410,$H$2:$H$1780)+COUNTIF($H$2:H410,H410)-1,"")</f>
        <v>384</v>
      </c>
      <c r="AA410" s="71" t="str">
        <f aca="false">IF(AC410="","",RANK(AC410,$AC$2:$AC$1780)+COUNTIF($AC$2:AC410,AC410)-1)</f>
        <v/>
      </c>
      <c r="AB410" s="71" t="str">
        <f aca="false">IF(AD410="","",RANK(AD410,$AD$2:$AD$1780)+COUNTIF($AD$2:AD410,AD410)-1)</f>
        <v/>
      </c>
      <c r="AC410" s="71" t="str">
        <f aca="false">IF(AND(AF410&gt;0,E410&gt;=Settings!$B$4),ROUND(J410,10),"")</f>
        <v/>
      </c>
      <c r="AD410" s="71" t="str">
        <f aca="false">IF(X410="HIGH RATE",ROUND(O410,10),"")</f>
        <v/>
      </c>
      <c r="AE410" s="71" t="s">
        <v>60</v>
      </c>
      <c r="AF410" s="73" t="n">
        <f aca="false">SUMIFS(Detail!$L$2:$L$9168,Detail!$C$2:$C$9168,$A410)</f>
        <v>0</v>
      </c>
      <c r="AG410" s="74" t="n">
        <f aca="false">SUMIFS(Detail!$N$2:$N$9168,Detail!$C$2:$C$9168,$A410)</f>
        <v>0</v>
      </c>
    </row>
    <row r="411" customFormat="false" ht="15" hidden="false" customHeight="false" outlineLevel="0" collapsed="false">
      <c r="A411" s="71" t="s">
        <v>2003</v>
      </c>
      <c r="B411" s="71" t="s">
        <v>2503</v>
      </c>
      <c r="C411" s="71" t="s">
        <v>232</v>
      </c>
      <c r="D411" s="71" t="str">
        <f aca="false">IFERROR(INDEX('Brand Map'!$B$4:$B$125,MATCH(C411,'Brand Map'!$A$4:$A$125,0)),"Other")</f>
        <v>GF</v>
      </c>
      <c r="E411" s="73" t="n">
        <f aca="false">SUMIFS(Detail!$K$2:$K$9168,Detail!$C$2:$C$9168,$A411)</f>
        <v>0</v>
      </c>
      <c r="F411" s="73" t="n">
        <f aca="false">SUMIFS(Detail!$E$2:$E$9168,Detail!$C$2:$C$9168,$A411)</f>
        <v>1</v>
      </c>
      <c r="G411" s="74" t="n">
        <f aca="false">SUMIFS(Detail!$M$2:$M$9168,Detail!$C$2:$C$9168,$A411)</f>
        <v>0</v>
      </c>
      <c r="H411" s="74" t="n">
        <f aca="false">SUMIFS(Detail!$D$2:$D$9168,Detail!$C$2:$C$9168,$A411)</f>
        <v>124.95</v>
      </c>
      <c r="I411" s="74" t="n">
        <v>1624.35</v>
      </c>
      <c r="J411" s="51" t="n">
        <f aca="false">IF(E411&gt;0,AF411/E411,0)</f>
        <v>0</v>
      </c>
      <c r="K411" s="51" t="n">
        <f aca="false">IF(G411&gt;0,AG411/G411,0)</f>
        <v>0</v>
      </c>
      <c r="L411" s="75" t="n">
        <f aca="false">H411/Settings!$B$16</f>
        <v>0.000249715879487736</v>
      </c>
      <c r="M411" s="76" t="n">
        <f aca="false">H411/Settings!$B$20</f>
        <v>9.70014189157952E-006</v>
      </c>
      <c r="N411" s="77" t="n">
        <f aca="false">E411*Settings!$B$3</f>
        <v>0</v>
      </c>
      <c r="O411" s="77" t="n">
        <f aca="false">IF(E411&gt;0,(AF411-N411)/SQRT(E411*Settings!$B$3*(1-Settings!$B$3)),0)</f>
        <v>0</v>
      </c>
      <c r="P411" s="77" t="n">
        <f aca="false">MAX(0,AF411-N411)</f>
        <v>0</v>
      </c>
      <c r="Q411" s="51" t="n">
        <f aca="false">IF(E411&gt;=Settings!$B$4,(AF411+Settings!$B$7*Settings!$B$3)/(E411+Settings!$B$7),Settings!$B$3)</f>
        <v>0.0748599558648786</v>
      </c>
      <c r="R411" s="78" t="n">
        <f aca="false">PERCENTRANK($H$2:$H$1780,H411,6)</f>
        <v>0.784027</v>
      </c>
      <c r="S411" s="78" t="n">
        <f aca="false">PERCENTRANK($Q$2:$Q$1780,Q411,6)</f>
        <v>0.0646794</v>
      </c>
      <c r="T411" s="78" t="n">
        <f aca="false">PERCENTRANK($F$2:$F$1780,F411,6)</f>
        <v>0.685039</v>
      </c>
      <c r="U411" s="79" t="n">
        <f aca="false">IF(F411&gt;0,ROUND((Settings!$B$8*T411+Settings!$B$9*R411+Settings!$B$10*S411)/SUM(Settings!$B$8:$B$10),10),0)</f>
        <v>0.5112484667</v>
      </c>
      <c r="V411" s="71" t="n">
        <f aca="false">IF(U411&gt;0,RANK(U411,$U$2:$U$1780)+COUNTIF($U$2:U411,U411)-1,"")</f>
        <v>410</v>
      </c>
      <c r="W411" s="71" t="str">
        <f aca="false">IF(V411="","",IF(V411&lt;=Settings!$B$11,"1 - Fix first",IF(V411&lt;=Settings!$B$12,"2 - Review","3 - Monitor")))</f>
        <v>3 - Monitor</v>
      </c>
      <c r="X411" s="71" t="str">
        <f aca="false">IF(AND(E411&gt;=Settings!$B$4,AF411&gt;=Settings!$B$5,O411&gt;=Settings!$B$6),"HIGH RATE","")</f>
        <v/>
      </c>
      <c r="Y411" s="71" t="n">
        <f aca="false">IF(F411&gt;0,RANK(F411,$F$2:$F$1780)+COUNTIF($F$2:F411,F411)-1,"")</f>
        <v>410</v>
      </c>
      <c r="Z411" s="71" t="n">
        <f aca="false">IF(H411&gt;0,RANK(H411,$H$2:$H$1780)+COUNTIF($H$2:H411,H411)-1,"")</f>
        <v>385</v>
      </c>
      <c r="AA411" s="71" t="str">
        <f aca="false">IF(AC411="","",RANK(AC411,$AC$2:$AC$1780)+COUNTIF($AC$2:AC411,AC411)-1)</f>
        <v/>
      </c>
      <c r="AB411" s="71" t="str">
        <f aca="false">IF(AD411="","",RANK(AD411,$AD$2:$AD$1780)+COUNTIF($AD$2:AD411,AD411)-1)</f>
        <v/>
      </c>
      <c r="AC411" s="71" t="str">
        <f aca="false">IF(AND(AF411&gt;0,E411&gt;=Settings!$B$4),ROUND(J411,10),"")</f>
        <v/>
      </c>
      <c r="AD411" s="71" t="str">
        <f aca="false">IF(X411="HIGH RATE",ROUND(O411,10),"")</f>
        <v/>
      </c>
      <c r="AE411" s="71" t="s">
        <v>60</v>
      </c>
      <c r="AF411" s="73" t="n">
        <f aca="false">SUMIFS(Detail!$L$2:$L$9168,Detail!$C$2:$C$9168,$A411)</f>
        <v>0</v>
      </c>
      <c r="AG411" s="74" t="n">
        <f aca="false">SUMIFS(Detail!$N$2:$N$9168,Detail!$C$2:$C$9168,$A411)</f>
        <v>0</v>
      </c>
    </row>
    <row r="412" customFormat="false" ht="15" hidden="false" customHeight="false" outlineLevel="0" collapsed="false">
      <c r="A412" s="71" t="s">
        <v>883</v>
      </c>
      <c r="B412" s="71" t="s">
        <v>2817</v>
      </c>
      <c r="C412" s="71" t="s">
        <v>213</v>
      </c>
      <c r="D412" s="71" t="str">
        <f aca="false">IFERROR(INDEX('Brand Map'!$B$4:$B$125,MATCH(C412,'Brand Map'!$A$4:$A$125,0)),"Other")</f>
        <v>AU</v>
      </c>
      <c r="E412" s="73" t="n">
        <f aca="false">SUMIFS(Detail!$K$2:$K$9168,Detail!$C$2:$C$9168,$A412)</f>
        <v>10</v>
      </c>
      <c r="F412" s="73" t="n">
        <f aca="false">SUMIFS(Detail!$E$2:$E$9168,Detail!$C$2:$C$9168,$A412)</f>
        <v>1</v>
      </c>
      <c r="G412" s="74" t="n">
        <f aca="false">SUMIFS(Detail!$M$2:$M$9168,Detail!$C$2:$C$9168,$A412)</f>
        <v>1228.61</v>
      </c>
      <c r="H412" s="74" t="n">
        <f aca="false">SUMIFS(Detail!$D$2:$D$9168,Detail!$C$2:$C$9168,$A412)</f>
        <v>124.5</v>
      </c>
      <c r="I412" s="74" t="n">
        <v>3231.26</v>
      </c>
      <c r="J412" s="51" t="n">
        <f aca="false">IF(E412&gt;0,AF412/E412,0)</f>
        <v>0.1</v>
      </c>
      <c r="K412" s="51" t="n">
        <f aca="false">IF(G412&gt;0,AG412/G412,0)</f>
        <v>0.101334027885171</v>
      </c>
      <c r="L412" s="75" t="n">
        <f aca="false">H412/Settings!$B$16</f>
        <v>0.00024881654258682</v>
      </c>
      <c r="M412" s="76" t="n">
        <f aca="false">H412/Settings!$B$20</f>
        <v>9.66520740697599E-006</v>
      </c>
      <c r="N412" s="77" t="n">
        <f aca="false">E412*Settings!$B$3</f>
        <v>0.748599558648786</v>
      </c>
      <c r="O412" s="77" t="n">
        <f aca="false">IF(E412&gt;0,(AF412-N412)/SQRT(E412*Settings!$B$3*(1-Settings!$B$3)),0)</f>
        <v>0.302090809293569</v>
      </c>
      <c r="P412" s="77" t="n">
        <f aca="false">MAX(0,AF412-N412)</f>
        <v>0.251400441351214</v>
      </c>
      <c r="Q412" s="51" t="n">
        <f aca="false">IF(E412&gt;=Settings!$B$4,(AF412+Settings!$B$7*Settings!$B$3)/(E412+Settings!$B$7),Settings!$B$3)</f>
        <v>0.0748599558648786</v>
      </c>
      <c r="R412" s="78" t="n">
        <f aca="false">PERCENTRANK($H$2:$H$1780,H412,6)</f>
        <v>0.782902</v>
      </c>
      <c r="S412" s="78" t="n">
        <f aca="false">PERCENTRANK($Q$2:$Q$1780,Q412,6)</f>
        <v>0.0646794</v>
      </c>
      <c r="T412" s="78" t="n">
        <f aca="false">PERCENTRANK($F$2:$F$1780,F412,6)</f>
        <v>0.685039</v>
      </c>
      <c r="U412" s="79" t="n">
        <f aca="false">IF(F412&gt;0,ROUND((Settings!$B$8*T412+Settings!$B$9*R412+Settings!$B$10*S412)/SUM(Settings!$B$8:$B$10),10),0)</f>
        <v>0.5108734667</v>
      </c>
      <c r="V412" s="71" t="n">
        <f aca="false">IF(U412&gt;0,RANK(U412,$U$2:$U$1780)+COUNTIF($U$2:U412,U412)-1,"")</f>
        <v>411</v>
      </c>
      <c r="W412" s="71" t="str">
        <f aca="false">IF(V412="","",IF(V412&lt;=Settings!$B$11,"1 - Fix first",IF(V412&lt;=Settings!$B$12,"2 - Review","3 - Monitor")))</f>
        <v>3 - Monitor</v>
      </c>
      <c r="X412" s="71" t="str">
        <f aca="false">IF(AND(E412&gt;=Settings!$B$4,AF412&gt;=Settings!$B$5,O412&gt;=Settings!$B$6),"HIGH RATE","")</f>
        <v/>
      </c>
      <c r="Y412" s="71" t="n">
        <f aca="false">IF(F412&gt;0,RANK(F412,$F$2:$F$1780)+COUNTIF($F$2:F412,F412)-1,"")</f>
        <v>411</v>
      </c>
      <c r="Z412" s="71" t="n">
        <f aca="false">IF(H412&gt;0,RANK(H412,$H$2:$H$1780)+COUNTIF($H$2:H412,H412)-1,"")</f>
        <v>387</v>
      </c>
      <c r="AA412" s="71" t="str">
        <f aca="false">IF(AC412="","",RANK(AC412,$AC$2:$AC$1780)+COUNTIF($AC$2:AC412,AC412)-1)</f>
        <v/>
      </c>
      <c r="AB412" s="71" t="str">
        <f aca="false">IF(AD412="","",RANK(AD412,$AD$2:$AD$1780)+COUNTIF($AD$2:AD412,AD412)-1)</f>
        <v/>
      </c>
      <c r="AC412" s="71" t="str">
        <f aca="false">IF(AND(AF412&gt;0,E412&gt;=Settings!$B$4),ROUND(J412,10),"")</f>
        <v/>
      </c>
      <c r="AD412" s="71" t="str">
        <f aca="false">IF(X412="HIGH RATE",ROUND(O412,10),"")</f>
        <v/>
      </c>
      <c r="AE412" s="71" t="s">
        <v>59</v>
      </c>
      <c r="AF412" s="73" t="n">
        <f aca="false">SUMIFS(Detail!$L$2:$L$9168,Detail!$C$2:$C$9168,$A412)</f>
        <v>1</v>
      </c>
      <c r="AG412" s="74" t="n">
        <f aca="false">SUMIFS(Detail!$N$2:$N$9168,Detail!$C$2:$C$9168,$A412)</f>
        <v>124.5</v>
      </c>
    </row>
    <row r="413" customFormat="false" ht="15" hidden="false" customHeight="false" outlineLevel="0" collapsed="false">
      <c r="A413" s="71" t="s">
        <v>1290</v>
      </c>
      <c r="B413" s="71" t="s">
        <v>2536</v>
      </c>
      <c r="C413" s="71" t="s">
        <v>213</v>
      </c>
      <c r="D413" s="71" t="str">
        <f aca="false">IFERROR(INDEX('Brand Map'!$B$4:$B$125,MATCH(C413,'Brand Map'!$A$4:$A$125,0)),"Other")</f>
        <v>AU</v>
      </c>
      <c r="E413" s="73" t="n">
        <f aca="false">SUMIFS(Detail!$K$2:$K$9168,Detail!$C$2:$C$9168,$A413)</f>
        <v>0</v>
      </c>
      <c r="F413" s="73" t="n">
        <f aca="false">SUMIFS(Detail!$E$2:$E$9168,Detail!$C$2:$C$9168,$A413)</f>
        <v>1</v>
      </c>
      <c r="G413" s="74" t="n">
        <f aca="false">SUMIFS(Detail!$M$2:$M$9168,Detail!$C$2:$C$9168,$A413)</f>
        <v>0</v>
      </c>
      <c r="H413" s="74" t="n">
        <f aca="false">SUMIFS(Detail!$D$2:$D$9168,Detail!$C$2:$C$9168,$A413)</f>
        <v>124.25</v>
      </c>
      <c r="I413" s="74" t="n">
        <v>353.45</v>
      </c>
      <c r="J413" s="51" t="n">
        <f aca="false">IF(E413&gt;0,AF413/E413,0)</f>
        <v>0</v>
      </c>
      <c r="K413" s="51" t="n">
        <f aca="false">IF(G413&gt;0,AG413/G413,0)</f>
        <v>0</v>
      </c>
      <c r="L413" s="75" t="n">
        <f aca="false">H413/Settings!$B$16</f>
        <v>0.0002483169109752</v>
      </c>
      <c r="M413" s="76" t="n">
        <f aca="false">H413/Settings!$B$20</f>
        <v>9.64579935997403E-006</v>
      </c>
      <c r="N413" s="77" t="n">
        <f aca="false">E413*Settings!$B$3</f>
        <v>0</v>
      </c>
      <c r="O413" s="77" t="n">
        <f aca="false">IF(E413&gt;0,(AF413-N413)/SQRT(E413*Settings!$B$3*(1-Settings!$B$3)),0)</f>
        <v>0</v>
      </c>
      <c r="P413" s="77" t="n">
        <f aca="false">MAX(0,AF413-N413)</f>
        <v>0</v>
      </c>
      <c r="Q413" s="51" t="n">
        <f aca="false">IF(E413&gt;=Settings!$B$4,(AF413+Settings!$B$7*Settings!$B$3)/(E413+Settings!$B$7),Settings!$B$3)</f>
        <v>0.0748599558648786</v>
      </c>
      <c r="R413" s="78" t="n">
        <f aca="false">PERCENTRANK($H$2:$H$1780,H413,6)</f>
        <v>0.78234</v>
      </c>
      <c r="S413" s="78" t="n">
        <f aca="false">PERCENTRANK($Q$2:$Q$1780,Q413,6)</f>
        <v>0.0646794</v>
      </c>
      <c r="T413" s="78" t="n">
        <f aca="false">PERCENTRANK($F$2:$F$1780,F413,6)</f>
        <v>0.685039</v>
      </c>
      <c r="U413" s="79" t="n">
        <f aca="false">IF(F413&gt;0,ROUND((Settings!$B$8*T413+Settings!$B$9*R413+Settings!$B$10*S413)/SUM(Settings!$B$8:$B$10),10),0)</f>
        <v>0.5106861333</v>
      </c>
      <c r="V413" s="71" t="n">
        <f aca="false">IF(U413&gt;0,RANK(U413,$U$2:$U$1780)+COUNTIF($U$2:U413,U413)-1,"")</f>
        <v>412</v>
      </c>
      <c r="W413" s="71" t="str">
        <f aca="false">IF(V413="","",IF(V413&lt;=Settings!$B$11,"1 - Fix first",IF(V413&lt;=Settings!$B$12,"2 - Review","3 - Monitor")))</f>
        <v>3 - Monitor</v>
      </c>
      <c r="X413" s="71" t="str">
        <f aca="false">IF(AND(E413&gt;=Settings!$B$4,AF413&gt;=Settings!$B$5,O413&gt;=Settings!$B$6),"HIGH RATE","")</f>
        <v/>
      </c>
      <c r="Y413" s="71" t="n">
        <f aca="false">IF(F413&gt;0,RANK(F413,$F$2:$F$1780)+COUNTIF($F$2:F413,F413)-1,"")</f>
        <v>412</v>
      </c>
      <c r="Z413" s="71" t="n">
        <f aca="false">IF(H413&gt;0,RANK(H413,$H$2:$H$1780)+COUNTIF($H$2:H413,H413)-1,"")</f>
        <v>388</v>
      </c>
      <c r="AA413" s="71" t="str">
        <f aca="false">IF(AC413="","",RANK(AC413,$AC$2:$AC$1780)+COUNTIF($AC$2:AC413,AC413)-1)</f>
        <v/>
      </c>
      <c r="AB413" s="71" t="str">
        <f aca="false">IF(AD413="","",RANK(AD413,$AD$2:$AD$1780)+COUNTIF($AD$2:AD413,AD413)-1)</f>
        <v/>
      </c>
      <c r="AC413" s="71" t="str">
        <f aca="false">IF(AND(AF413&gt;0,E413&gt;=Settings!$B$4),ROUND(J413,10),"")</f>
        <v/>
      </c>
      <c r="AD413" s="71" t="str">
        <f aca="false">IF(X413="HIGH RATE",ROUND(O413,10),"")</f>
        <v/>
      </c>
      <c r="AE413" s="71" t="s">
        <v>60</v>
      </c>
      <c r="AF413" s="73" t="n">
        <f aca="false">SUMIFS(Detail!$L$2:$L$9168,Detail!$C$2:$C$9168,$A413)</f>
        <v>0</v>
      </c>
      <c r="AG413" s="74" t="n">
        <f aca="false">SUMIFS(Detail!$N$2:$N$9168,Detail!$C$2:$C$9168,$A413)</f>
        <v>0</v>
      </c>
    </row>
    <row r="414" customFormat="false" ht="15" hidden="false" customHeight="false" outlineLevel="0" collapsed="false">
      <c r="A414" s="71" t="s">
        <v>2064</v>
      </c>
      <c r="B414" s="71" t="s">
        <v>2531</v>
      </c>
      <c r="C414" s="71" t="s">
        <v>217</v>
      </c>
      <c r="D414" s="71" t="str">
        <f aca="false">IFERROR(INDEX('Brand Map'!$B$4:$B$125,MATCH(C414,'Brand Map'!$A$4:$A$125,0)),"Other")</f>
        <v>AUMJ</v>
      </c>
      <c r="E414" s="73" t="n">
        <f aca="false">SUMIFS(Detail!$K$2:$K$9168,Detail!$C$2:$C$9168,$A414)</f>
        <v>2</v>
      </c>
      <c r="F414" s="73" t="n">
        <f aca="false">SUMIFS(Detail!$E$2:$E$9168,Detail!$C$2:$C$9168,$A414)</f>
        <v>1</v>
      </c>
      <c r="G414" s="74" t="n">
        <f aca="false">SUMIFS(Detail!$M$2:$M$9168,Detail!$C$2:$C$9168,$A414)</f>
        <v>109</v>
      </c>
      <c r="H414" s="74" t="n">
        <f aca="false">SUMIFS(Detail!$D$2:$D$9168,Detail!$C$2:$C$9168,$A414)</f>
        <v>123.95</v>
      </c>
      <c r="I414" s="74" t="n">
        <v>287.45</v>
      </c>
      <c r="J414" s="51" t="n">
        <f aca="false">IF(E414&gt;0,AF414/E414,0)</f>
        <v>0</v>
      </c>
      <c r="K414" s="51" t="n">
        <f aca="false">IF(G414&gt;0,AG414/G414,0)</f>
        <v>0</v>
      </c>
      <c r="L414" s="75" t="n">
        <f aca="false">H414/Settings!$B$16</f>
        <v>0.000247717353041256</v>
      </c>
      <c r="M414" s="76" t="n">
        <f aca="false">H414/Settings!$B$20</f>
        <v>9.62250970357168E-006</v>
      </c>
      <c r="N414" s="77" t="n">
        <f aca="false">E414*Settings!$B$3</f>
        <v>0.149719911729757</v>
      </c>
      <c r="O414" s="77" t="n">
        <f aca="false">IF(E414&gt;0,(AF414-N414)/SQRT(E414*Settings!$B$3*(1-Settings!$B$3)),0)</f>
        <v>-0.402287039792884</v>
      </c>
      <c r="P414" s="77" t="n">
        <f aca="false">MAX(0,AF414-N414)</f>
        <v>0</v>
      </c>
      <c r="Q414" s="51" t="n">
        <f aca="false">IF(E414&gt;=Settings!$B$4,(AF414+Settings!$B$7*Settings!$B$3)/(E414+Settings!$B$7),Settings!$B$3)</f>
        <v>0.0748599558648786</v>
      </c>
      <c r="R414" s="78" t="n">
        <f aca="false">PERCENTRANK($H$2:$H$1780,H414,6)</f>
        <v>0.781777</v>
      </c>
      <c r="S414" s="78" t="n">
        <f aca="false">PERCENTRANK($Q$2:$Q$1780,Q414,6)</f>
        <v>0.0646794</v>
      </c>
      <c r="T414" s="78" t="n">
        <f aca="false">PERCENTRANK($F$2:$F$1780,F414,6)</f>
        <v>0.685039</v>
      </c>
      <c r="U414" s="79" t="n">
        <f aca="false">IF(F414&gt;0,ROUND((Settings!$B$8*T414+Settings!$B$9*R414+Settings!$B$10*S414)/SUM(Settings!$B$8:$B$10),10),0)</f>
        <v>0.5104984667</v>
      </c>
      <c r="V414" s="71" t="n">
        <f aca="false">IF(U414&gt;0,RANK(U414,$U$2:$U$1780)+COUNTIF($U$2:U414,U414)-1,"")</f>
        <v>413</v>
      </c>
      <c r="W414" s="71" t="str">
        <f aca="false">IF(V414="","",IF(V414&lt;=Settings!$B$11,"1 - Fix first",IF(V414&lt;=Settings!$B$12,"2 - Review","3 - Monitor")))</f>
        <v>3 - Monitor</v>
      </c>
      <c r="X414" s="71" t="str">
        <f aca="false">IF(AND(E414&gt;=Settings!$B$4,AF414&gt;=Settings!$B$5,O414&gt;=Settings!$B$6),"HIGH RATE","")</f>
        <v/>
      </c>
      <c r="Y414" s="71" t="n">
        <f aca="false">IF(F414&gt;0,RANK(F414,$F$2:$F$1780)+COUNTIF($F$2:F414,F414)-1,"")</f>
        <v>413</v>
      </c>
      <c r="Z414" s="71" t="n">
        <f aca="false">IF(H414&gt;0,RANK(H414,$H$2:$H$1780)+COUNTIF($H$2:H414,H414)-1,"")</f>
        <v>389</v>
      </c>
      <c r="AA414" s="71" t="str">
        <f aca="false">IF(AC414="","",RANK(AC414,$AC$2:$AC$1780)+COUNTIF($AC$2:AC414,AC414)-1)</f>
        <v/>
      </c>
      <c r="AB414" s="71" t="str">
        <f aca="false">IF(AD414="","",RANK(AD414,$AD$2:$AD$1780)+COUNTIF($AD$2:AD414,AD414)-1)</f>
        <v/>
      </c>
      <c r="AC414" s="71" t="str">
        <f aca="false">IF(AND(AF414&gt;0,E414&gt;=Settings!$B$4),ROUND(J414,10),"")</f>
        <v/>
      </c>
      <c r="AD414" s="71" t="str">
        <f aca="false">IF(X414="HIGH RATE",ROUND(O414,10),"")</f>
        <v/>
      </c>
      <c r="AE414" s="71" t="s">
        <v>60</v>
      </c>
      <c r="AF414" s="73" t="n">
        <f aca="false">SUMIFS(Detail!$L$2:$L$9168,Detail!$C$2:$C$9168,$A414)</f>
        <v>0</v>
      </c>
      <c r="AG414" s="74" t="n">
        <f aca="false">SUMIFS(Detail!$N$2:$N$9168,Detail!$C$2:$C$9168,$A414)</f>
        <v>0</v>
      </c>
    </row>
    <row r="415" customFormat="false" ht="15" hidden="false" customHeight="false" outlineLevel="0" collapsed="false">
      <c r="A415" s="71" t="s">
        <v>2038</v>
      </c>
      <c r="B415" s="71" t="s">
        <v>2608</v>
      </c>
      <c r="C415" s="71" t="s">
        <v>217</v>
      </c>
      <c r="D415" s="71" t="str">
        <f aca="false">IFERROR(INDEX('Brand Map'!$B$4:$B$125,MATCH(C415,'Brand Map'!$A$4:$A$125,0)),"Other")</f>
        <v>AUMJ</v>
      </c>
      <c r="E415" s="73" t="n">
        <f aca="false">SUMIFS(Detail!$K$2:$K$9168,Detail!$C$2:$C$9168,$A415)</f>
        <v>0</v>
      </c>
      <c r="F415" s="73" t="n">
        <f aca="false">SUMIFS(Detail!$E$2:$E$9168,Detail!$C$2:$C$9168,$A415)</f>
        <v>1</v>
      </c>
      <c r="G415" s="74" t="n">
        <f aca="false">SUMIFS(Detail!$M$2:$M$9168,Detail!$C$2:$C$9168,$A415)</f>
        <v>0</v>
      </c>
      <c r="H415" s="74" t="n">
        <f aca="false">SUMIFS(Detail!$D$2:$D$9168,Detail!$C$2:$C$9168,$A415)</f>
        <v>120.95</v>
      </c>
      <c r="I415" s="74" t="n">
        <v>725.7</v>
      </c>
      <c r="J415" s="51" t="n">
        <f aca="false">IF(E415&gt;0,AF415/E415,0)</f>
        <v>0</v>
      </c>
      <c r="K415" s="51" t="n">
        <f aca="false">IF(G415&gt;0,AG415/G415,0)</f>
        <v>0</v>
      </c>
      <c r="L415" s="75" t="n">
        <f aca="false">H415/Settings!$B$16</f>
        <v>0.000241721773701814</v>
      </c>
      <c r="M415" s="76" t="n">
        <f aca="false">H415/Settings!$B$20</f>
        <v>9.38961313954816E-006</v>
      </c>
      <c r="N415" s="77" t="n">
        <f aca="false">E415*Settings!$B$3</f>
        <v>0</v>
      </c>
      <c r="O415" s="77" t="n">
        <f aca="false">IF(E415&gt;0,(AF415-N415)/SQRT(E415*Settings!$B$3*(1-Settings!$B$3)),0)</f>
        <v>0</v>
      </c>
      <c r="P415" s="77" t="n">
        <f aca="false">MAX(0,AF415-N415)</f>
        <v>0</v>
      </c>
      <c r="Q415" s="51" t="n">
        <f aca="false">IF(E415&gt;=Settings!$B$4,(AF415+Settings!$B$7*Settings!$B$3)/(E415+Settings!$B$7),Settings!$B$3)</f>
        <v>0.0748599558648786</v>
      </c>
      <c r="R415" s="78" t="n">
        <f aca="false">PERCENTRANK($H$2:$H$1780,H415,6)</f>
        <v>0.78009</v>
      </c>
      <c r="S415" s="78" t="n">
        <f aca="false">PERCENTRANK($Q$2:$Q$1780,Q415,6)</f>
        <v>0.0646794</v>
      </c>
      <c r="T415" s="78" t="n">
        <f aca="false">PERCENTRANK($F$2:$F$1780,F415,6)</f>
        <v>0.685039</v>
      </c>
      <c r="U415" s="79" t="n">
        <f aca="false">IF(F415&gt;0,ROUND((Settings!$B$8*T415+Settings!$B$9*R415+Settings!$B$10*S415)/SUM(Settings!$B$8:$B$10),10),0)</f>
        <v>0.5099361333</v>
      </c>
      <c r="V415" s="71" t="n">
        <f aca="false">IF(U415&gt;0,RANK(U415,$U$2:$U$1780)+COUNTIF($U$2:U415,U415)-1,"")</f>
        <v>414</v>
      </c>
      <c r="W415" s="71" t="str">
        <f aca="false">IF(V415="","",IF(V415&lt;=Settings!$B$11,"1 - Fix first",IF(V415&lt;=Settings!$B$12,"2 - Review","3 - Monitor")))</f>
        <v>3 - Monitor</v>
      </c>
      <c r="X415" s="71" t="str">
        <f aca="false">IF(AND(E415&gt;=Settings!$B$4,AF415&gt;=Settings!$B$5,O415&gt;=Settings!$B$6),"HIGH RATE","")</f>
        <v/>
      </c>
      <c r="Y415" s="71" t="n">
        <f aca="false">IF(F415&gt;0,RANK(F415,$F$2:$F$1780)+COUNTIF($F$2:F415,F415)-1,"")</f>
        <v>414</v>
      </c>
      <c r="Z415" s="71" t="n">
        <f aca="false">IF(H415&gt;0,RANK(H415,$H$2:$H$1780)+COUNTIF($H$2:H415,H415)-1,"")</f>
        <v>392</v>
      </c>
      <c r="AA415" s="71" t="str">
        <f aca="false">IF(AC415="","",RANK(AC415,$AC$2:$AC$1780)+COUNTIF($AC$2:AC415,AC415)-1)</f>
        <v/>
      </c>
      <c r="AB415" s="71" t="str">
        <f aca="false">IF(AD415="","",RANK(AD415,$AD$2:$AD$1780)+COUNTIF($AD$2:AD415,AD415)-1)</f>
        <v/>
      </c>
      <c r="AC415" s="71" t="str">
        <f aca="false">IF(AND(AF415&gt;0,E415&gt;=Settings!$B$4),ROUND(J415,10),"")</f>
        <v/>
      </c>
      <c r="AD415" s="71" t="str">
        <f aca="false">IF(X415="HIGH RATE",ROUND(O415,10),"")</f>
        <v/>
      </c>
      <c r="AE415" s="71" t="s">
        <v>60</v>
      </c>
      <c r="AF415" s="73" t="n">
        <f aca="false">SUMIFS(Detail!$L$2:$L$9168,Detail!$C$2:$C$9168,$A415)</f>
        <v>0</v>
      </c>
      <c r="AG415" s="74" t="n">
        <f aca="false">SUMIFS(Detail!$N$2:$N$9168,Detail!$C$2:$C$9168,$A415)</f>
        <v>0</v>
      </c>
    </row>
    <row r="416" customFormat="false" ht="15" hidden="false" customHeight="false" outlineLevel="0" collapsed="false">
      <c r="A416" s="71" t="s">
        <v>680</v>
      </c>
      <c r="B416" s="71" t="s">
        <v>681</v>
      </c>
      <c r="C416" s="71" t="s">
        <v>679</v>
      </c>
      <c r="D416" s="71" t="str">
        <f aca="false">IFERROR(INDEX('Brand Map'!$B$4:$B$125,MATCH(C416,'Brand Map'!$A$4:$A$125,0)),"Other")</f>
        <v>Other (small prefixes)</v>
      </c>
      <c r="E416" s="73" t="n">
        <f aca="false">SUMIFS(Detail!$K$2:$K$9168,Detail!$C$2:$C$9168,$A416)</f>
        <v>4</v>
      </c>
      <c r="F416" s="73" t="n">
        <f aca="false">SUMIFS(Detail!$E$2:$E$9168,Detail!$C$2:$C$9168,$A416)</f>
        <v>1</v>
      </c>
      <c r="G416" s="74" t="n">
        <f aca="false">SUMIFS(Detail!$M$2:$M$9168,Detail!$C$2:$C$9168,$A416)</f>
        <v>406.75</v>
      </c>
      <c r="H416" s="74" t="n">
        <f aca="false">SUMIFS(Detail!$D$2:$D$9168,Detail!$C$2:$C$9168,$A416)</f>
        <v>120.53</v>
      </c>
      <c r="I416" s="74" t="n">
        <v>1006.34</v>
      </c>
      <c r="J416" s="51" t="n">
        <f aca="false">IF(E416&gt;0,AF416/E416,0)</f>
        <v>0</v>
      </c>
      <c r="K416" s="51" t="n">
        <f aca="false">IF(G416&gt;0,AG416/G416,0)</f>
        <v>0</v>
      </c>
      <c r="L416" s="75" t="n">
        <f aca="false">H416/Settings!$B$16</f>
        <v>0.000240882392594292</v>
      </c>
      <c r="M416" s="76" t="n">
        <f aca="false">H416/Settings!$B$20</f>
        <v>9.35700762058487E-006</v>
      </c>
      <c r="N416" s="77" t="n">
        <f aca="false">E416*Settings!$B$3</f>
        <v>0.299439823459515</v>
      </c>
      <c r="O416" s="77" t="n">
        <f aca="false">IF(E416&gt;0,(AF416-N416)/SQRT(E416*Settings!$B$3*(1-Settings!$B$3)),0)</f>
        <v>-0.568919787642021</v>
      </c>
      <c r="P416" s="77" t="n">
        <f aca="false">MAX(0,AF416-N416)</f>
        <v>0</v>
      </c>
      <c r="Q416" s="51" t="n">
        <f aca="false">IF(E416&gt;=Settings!$B$4,(AF416+Settings!$B$7*Settings!$B$3)/(E416+Settings!$B$7),Settings!$B$3)</f>
        <v>0.0748599558648786</v>
      </c>
      <c r="R416" s="78" t="n">
        <f aca="false">PERCENTRANK($H$2:$H$1780,H416,6)</f>
        <v>0.779528</v>
      </c>
      <c r="S416" s="78" t="n">
        <f aca="false">PERCENTRANK($Q$2:$Q$1780,Q416,6)</f>
        <v>0.0646794</v>
      </c>
      <c r="T416" s="78" t="n">
        <f aca="false">PERCENTRANK($F$2:$F$1780,F416,6)</f>
        <v>0.685039</v>
      </c>
      <c r="U416" s="79" t="n">
        <f aca="false">IF(F416&gt;0,ROUND((Settings!$B$8*T416+Settings!$B$9*R416+Settings!$B$10*S416)/SUM(Settings!$B$8:$B$10),10),0)</f>
        <v>0.5097488</v>
      </c>
      <c r="V416" s="71" t="n">
        <f aca="false">IF(U416&gt;0,RANK(U416,$U$2:$U$1780)+COUNTIF($U$2:U416,U416)-1,"")</f>
        <v>415</v>
      </c>
      <c r="W416" s="71" t="str">
        <f aca="false">IF(V416="","",IF(V416&lt;=Settings!$B$11,"1 - Fix first",IF(V416&lt;=Settings!$B$12,"2 - Review","3 - Monitor")))</f>
        <v>3 - Monitor</v>
      </c>
      <c r="X416" s="71" t="str">
        <f aca="false">IF(AND(E416&gt;=Settings!$B$4,AF416&gt;=Settings!$B$5,O416&gt;=Settings!$B$6),"HIGH RATE","")</f>
        <v/>
      </c>
      <c r="Y416" s="71" t="n">
        <f aca="false">IF(F416&gt;0,RANK(F416,$F$2:$F$1780)+COUNTIF($F$2:F416,F416)-1,"")</f>
        <v>415</v>
      </c>
      <c r="Z416" s="71" t="n">
        <f aca="false">IF(H416&gt;0,RANK(H416,$H$2:$H$1780)+COUNTIF($H$2:H416,H416)-1,"")</f>
        <v>393</v>
      </c>
      <c r="AA416" s="71" t="str">
        <f aca="false">IF(AC416="","",RANK(AC416,$AC$2:$AC$1780)+COUNTIF($AC$2:AC416,AC416)-1)</f>
        <v/>
      </c>
      <c r="AB416" s="71" t="str">
        <f aca="false">IF(AD416="","",RANK(AD416,$AD$2:$AD$1780)+COUNTIF($AD$2:AD416,AD416)-1)</f>
        <v/>
      </c>
      <c r="AC416" s="71" t="str">
        <f aca="false">IF(AND(AF416&gt;0,E416&gt;=Settings!$B$4),ROUND(J416,10),"")</f>
        <v/>
      </c>
      <c r="AD416" s="71" t="str">
        <f aca="false">IF(X416="HIGH RATE",ROUND(O416,10),"")</f>
        <v/>
      </c>
      <c r="AE416" s="71" t="s">
        <v>59</v>
      </c>
      <c r="AF416" s="73" t="n">
        <f aca="false">SUMIFS(Detail!$L$2:$L$9168,Detail!$C$2:$C$9168,$A416)</f>
        <v>0</v>
      </c>
      <c r="AG416" s="74" t="n">
        <f aca="false">SUMIFS(Detail!$N$2:$N$9168,Detail!$C$2:$C$9168,$A416)</f>
        <v>0</v>
      </c>
    </row>
    <row r="417" customFormat="false" ht="15" hidden="false" customHeight="false" outlineLevel="0" collapsed="false">
      <c r="A417" s="71" t="s">
        <v>1492</v>
      </c>
      <c r="B417" s="71" t="s">
        <v>2700</v>
      </c>
      <c r="C417" s="71" t="s">
        <v>246</v>
      </c>
      <c r="D417" s="71" t="str">
        <f aca="false">IFERROR(INDEX('Brand Map'!$B$4:$B$125,MATCH(C417,'Brand Map'!$A$4:$A$125,0)),"Other")</f>
        <v>FYF</v>
      </c>
      <c r="E417" s="73" t="n">
        <f aca="false">SUMIFS(Detail!$K$2:$K$9168,Detail!$C$2:$C$9168,$A417)</f>
        <v>0</v>
      </c>
      <c r="F417" s="73" t="n">
        <f aca="false">SUMIFS(Detail!$E$2:$E$9168,Detail!$C$2:$C$9168,$A417)</f>
        <v>1</v>
      </c>
      <c r="G417" s="74" t="n">
        <f aca="false">SUMIFS(Detail!$M$2:$M$9168,Detail!$C$2:$C$9168,$A417)</f>
        <v>0</v>
      </c>
      <c r="H417" s="74" t="n">
        <f aca="false">SUMIFS(Detail!$D$2:$D$9168,Detail!$C$2:$C$9168,$A417)</f>
        <v>119.95</v>
      </c>
      <c r="I417" s="74" t="n">
        <v>3238.65</v>
      </c>
      <c r="J417" s="51" t="n">
        <f aca="false">IF(E417&gt;0,AF417/E417,0)</f>
        <v>0</v>
      </c>
      <c r="K417" s="51" t="n">
        <f aca="false">IF(G417&gt;0,AG417/G417,0)</f>
        <v>0</v>
      </c>
      <c r="L417" s="75" t="n">
        <f aca="false">H417/Settings!$B$16</f>
        <v>0.000239723247255334</v>
      </c>
      <c r="M417" s="76" t="n">
        <f aca="false">H417/Settings!$B$20</f>
        <v>9.31198095154033E-006</v>
      </c>
      <c r="N417" s="77" t="n">
        <f aca="false">E417*Settings!$B$3</f>
        <v>0</v>
      </c>
      <c r="O417" s="77" t="n">
        <f aca="false">IF(E417&gt;0,(AF417-N417)/SQRT(E417*Settings!$B$3*(1-Settings!$B$3)),0)</f>
        <v>0</v>
      </c>
      <c r="P417" s="77" t="n">
        <f aca="false">MAX(0,AF417-N417)</f>
        <v>0</v>
      </c>
      <c r="Q417" s="51" t="n">
        <f aca="false">IF(E417&gt;=Settings!$B$4,(AF417+Settings!$B$7*Settings!$B$3)/(E417+Settings!$B$7),Settings!$B$3)</f>
        <v>0.0748599558648786</v>
      </c>
      <c r="R417" s="78" t="n">
        <f aca="false">PERCENTRANK($H$2:$H$1780,H417,6)</f>
        <v>0.778403</v>
      </c>
      <c r="S417" s="78" t="n">
        <f aca="false">PERCENTRANK($Q$2:$Q$1780,Q417,6)</f>
        <v>0.0646794</v>
      </c>
      <c r="T417" s="78" t="n">
        <f aca="false">PERCENTRANK($F$2:$F$1780,F417,6)</f>
        <v>0.685039</v>
      </c>
      <c r="U417" s="79" t="n">
        <f aca="false">IF(F417&gt;0,ROUND((Settings!$B$8*T417+Settings!$B$9*R417+Settings!$B$10*S417)/SUM(Settings!$B$8:$B$10),10),0)</f>
        <v>0.5093738</v>
      </c>
      <c r="V417" s="71" t="n">
        <f aca="false">IF(U417&gt;0,RANK(U417,$U$2:$U$1780)+COUNTIF($U$2:U417,U417)-1,"")</f>
        <v>416</v>
      </c>
      <c r="W417" s="71" t="str">
        <f aca="false">IF(V417="","",IF(V417&lt;=Settings!$B$11,"1 - Fix first",IF(V417&lt;=Settings!$B$12,"2 - Review","3 - Monitor")))</f>
        <v>3 - Monitor</v>
      </c>
      <c r="X417" s="71" t="str">
        <f aca="false">IF(AND(E417&gt;=Settings!$B$4,AF417&gt;=Settings!$B$5,O417&gt;=Settings!$B$6),"HIGH RATE","")</f>
        <v/>
      </c>
      <c r="Y417" s="71" t="n">
        <f aca="false">IF(F417&gt;0,RANK(F417,$F$2:$F$1780)+COUNTIF($F$2:F417,F417)-1,"")</f>
        <v>416</v>
      </c>
      <c r="Z417" s="71" t="n">
        <f aca="false">IF(H417&gt;0,RANK(H417,$H$2:$H$1780)+COUNTIF($H$2:H417,H417)-1,"")</f>
        <v>394</v>
      </c>
      <c r="AA417" s="71" t="str">
        <f aca="false">IF(AC417="","",RANK(AC417,$AC$2:$AC$1780)+COUNTIF($AC$2:AC417,AC417)-1)</f>
        <v/>
      </c>
      <c r="AB417" s="71" t="str">
        <f aca="false">IF(AD417="","",RANK(AD417,$AD$2:$AD$1780)+COUNTIF($AD$2:AD417,AD417)-1)</f>
        <v/>
      </c>
      <c r="AC417" s="71" t="str">
        <f aca="false">IF(AND(AF417&gt;0,E417&gt;=Settings!$B$4),ROUND(J417,10),"")</f>
        <v/>
      </c>
      <c r="AD417" s="71" t="str">
        <f aca="false">IF(X417="HIGH RATE",ROUND(O417,10),"")</f>
        <v/>
      </c>
      <c r="AE417" s="71" t="s">
        <v>60</v>
      </c>
      <c r="AF417" s="73" t="n">
        <f aca="false">SUMIFS(Detail!$L$2:$L$9168,Detail!$C$2:$C$9168,$A417)</f>
        <v>0</v>
      </c>
      <c r="AG417" s="74" t="n">
        <f aca="false">SUMIFS(Detail!$N$2:$N$9168,Detail!$C$2:$C$9168,$A417)</f>
        <v>0</v>
      </c>
    </row>
    <row r="418" customFormat="false" ht="15" hidden="false" customHeight="false" outlineLevel="0" collapsed="false">
      <c r="A418" s="71" t="s">
        <v>1831</v>
      </c>
      <c r="B418" s="71" t="s">
        <v>2683</v>
      </c>
      <c r="C418" s="71" t="s">
        <v>837</v>
      </c>
      <c r="D418" s="71" t="str">
        <f aca="false">IFERROR(INDEX('Brand Map'!$B$4:$B$125,MATCH(C418,'Brand Map'!$A$4:$A$125,0)),"Other")</f>
        <v>Other (small prefixes)</v>
      </c>
      <c r="E418" s="73" t="n">
        <f aca="false">SUMIFS(Detail!$K$2:$K$9168,Detail!$C$2:$C$9168,$A418)</f>
        <v>0</v>
      </c>
      <c r="F418" s="73" t="n">
        <f aca="false">SUMIFS(Detail!$E$2:$E$9168,Detail!$C$2:$C$9168,$A418)</f>
        <v>1</v>
      </c>
      <c r="G418" s="74" t="n">
        <f aca="false">SUMIFS(Detail!$M$2:$M$9168,Detail!$C$2:$C$9168,$A418)</f>
        <v>0</v>
      </c>
      <c r="H418" s="74" t="n">
        <f aca="false">SUMIFS(Detail!$D$2:$D$9168,Detail!$C$2:$C$9168,$A418)</f>
        <v>119.95</v>
      </c>
      <c r="I418" s="74" t="n">
        <v>1919.2</v>
      </c>
      <c r="J418" s="51" t="n">
        <f aca="false">IF(E418&gt;0,AF418/E418,0)</f>
        <v>0</v>
      </c>
      <c r="K418" s="51" t="n">
        <f aca="false">IF(G418&gt;0,AG418/G418,0)</f>
        <v>0</v>
      </c>
      <c r="L418" s="75" t="n">
        <f aca="false">H418/Settings!$B$16</f>
        <v>0.000239723247255334</v>
      </c>
      <c r="M418" s="76" t="n">
        <f aca="false">H418/Settings!$B$20</f>
        <v>9.31198095154033E-006</v>
      </c>
      <c r="N418" s="77" t="n">
        <f aca="false">E418*Settings!$B$3</f>
        <v>0</v>
      </c>
      <c r="O418" s="77" t="n">
        <f aca="false">IF(E418&gt;0,(AF418-N418)/SQRT(E418*Settings!$B$3*(1-Settings!$B$3)),0)</f>
        <v>0</v>
      </c>
      <c r="P418" s="77" t="n">
        <f aca="false">MAX(0,AF418-N418)</f>
        <v>0</v>
      </c>
      <c r="Q418" s="51" t="n">
        <f aca="false">IF(E418&gt;=Settings!$B$4,(AF418+Settings!$B$7*Settings!$B$3)/(E418+Settings!$B$7),Settings!$B$3)</f>
        <v>0.0748599558648786</v>
      </c>
      <c r="R418" s="78" t="n">
        <f aca="false">PERCENTRANK($H$2:$H$1780,H418,6)</f>
        <v>0.778403</v>
      </c>
      <c r="S418" s="78" t="n">
        <f aca="false">PERCENTRANK($Q$2:$Q$1780,Q418,6)</f>
        <v>0.0646794</v>
      </c>
      <c r="T418" s="78" t="n">
        <f aca="false">PERCENTRANK($F$2:$F$1780,F418,6)</f>
        <v>0.685039</v>
      </c>
      <c r="U418" s="79" t="n">
        <f aca="false">IF(F418&gt;0,ROUND((Settings!$B$8*T418+Settings!$B$9*R418+Settings!$B$10*S418)/SUM(Settings!$B$8:$B$10),10),0)</f>
        <v>0.5093738</v>
      </c>
      <c r="V418" s="71" t="n">
        <f aca="false">IF(U418&gt;0,RANK(U418,$U$2:$U$1780)+COUNTIF($U$2:U418,U418)-1,"")</f>
        <v>417</v>
      </c>
      <c r="W418" s="71" t="str">
        <f aca="false">IF(V418="","",IF(V418&lt;=Settings!$B$11,"1 - Fix first",IF(V418&lt;=Settings!$B$12,"2 - Review","3 - Monitor")))</f>
        <v>3 - Monitor</v>
      </c>
      <c r="X418" s="71" t="str">
        <f aca="false">IF(AND(E418&gt;=Settings!$B$4,AF418&gt;=Settings!$B$5,O418&gt;=Settings!$B$6),"HIGH RATE","")</f>
        <v/>
      </c>
      <c r="Y418" s="71" t="n">
        <f aca="false">IF(F418&gt;0,RANK(F418,$F$2:$F$1780)+COUNTIF($F$2:F418,F418)-1,"")</f>
        <v>417</v>
      </c>
      <c r="Z418" s="71" t="n">
        <f aca="false">IF(H418&gt;0,RANK(H418,$H$2:$H$1780)+COUNTIF($H$2:H418,H418)-1,"")</f>
        <v>395</v>
      </c>
      <c r="AA418" s="71" t="str">
        <f aca="false">IF(AC418="","",RANK(AC418,$AC$2:$AC$1780)+COUNTIF($AC$2:AC418,AC418)-1)</f>
        <v/>
      </c>
      <c r="AB418" s="71" t="str">
        <f aca="false">IF(AD418="","",RANK(AD418,$AD$2:$AD$1780)+COUNTIF($AD$2:AD418,AD418)-1)</f>
        <v/>
      </c>
      <c r="AC418" s="71" t="str">
        <f aca="false">IF(AND(AF418&gt;0,E418&gt;=Settings!$B$4),ROUND(J418,10),"")</f>
        <v/>
      </c>
      <c r="AD418" s="71" t="str">
        <f aca="false">IF(X418="HIGH RATE",ROUND(O418,10),"")</f>
        <v/>
      </c>
      <c r="AE418" s="71" t="s">
        <v>60</v>
      </c>
      <c r="AF418" s="73" t="n">
        <f aca="false">SUMIFS(Detail!$L$2:$L$9168,Detail!$C$2:$C$9168,$A418)</f>
        <v>0</v>
      </c>
      <c r="AG418" s="74" t="n">
        <f aca="false">SUMIFS(Detail!$N$2:$N$9168,Detail!$C$2:$C$9168,$A418)</f>
        <v>0</v>
      </c>
    </row>
    <row r="419" customFormat="false" ht="15" hidden="false" customHeight="false" outlineLevel="0" collapsed="false">
      <c r="A419" s="71" t="s">
        <v>2206</v>
      </c>
      <c r="B419" s="71" t="s">
        <v>2818</v>
      </c>
      <c r="C419" s="71" t="s">
        <v>213</v>
      </c>
      <c r="D419" s="71" t="str">
        <f aca="false">IFERROR(INDEX('Brand Map'!$B$4:$B$125,MATCH(C419,'Brand Map'!$A$4:$A$125,0)),"Other")</f>
        <v>AU</v>
      </c>
      <c r="E419" s="73" t="n">
        <f aca="false">SUMIFS(Detail!$K$2:$K$9168,Detail!$C$2:$C$9168,$A419)</f>
        <v>2</v>
      </c>
      <c r="F419" s="73" t="n">
        <f aca="false">SUMIFS(Detail!$E$2:$E$9168,Detail!$C$2:$C$9168,$A419)</f>
        <v>1</v>
      </c>
      <c r="G419" s="74" t="n">
        <f aca="false">SUMIFS(Detail!$M$2:$M$9168,Detail!$C$2:$C$9168,$A419)</f>
        <v>227.18</v>
      </c>
      <c r="H419" s="74" t="n">
        <f aca="false">SUMIFS(Detail!$D$2:$D$9168,Detail!$C$2:$C$9168,$A419)</f>
        <v>118.14</v>
      </c>
      <c r="I419" s="74" t="n">
        <v>733.99</v>
      </c>
      <c r="J419" s="51" t="n">
        <f aca="false">IF(E419&gt;0,AF419/E419,0)</f>
        <v>0</v>
      </c>
      <c r="K419" s="51" t="n">
        <f aca="false">IF(G419&gt;0,AG419/G419,0)</f>
        <v>0</v>
      </c>
      <c r="L419" s="75" t="n">
        <f aca="false">H419/Settings!$B$16</f>
        <v>0.000236105914387204</v>
      </c>
      <c r="M419" s="76" t="n">
        <f aca="false">H419/Settings!$B$20</f>
        <v>9.17146669124614E-006</v>
      </c>
      <c r="N419" s="77" t="n">
        <f aca="false">E419*Settings!$B$3</f>
        <v>0.149719911729757</v>
      </c>
      <c r="O419" s="77" t="n">
        <f aca="false">IF(E419&gt;0,(AF419-N419)/SQRT(E419*Settings!$B$3*(1-Settings!$B$3)),0)</f>
        <v>-0.402287039792884</v>
      </c>
      <c r="P419" s="77" t="n">
        <f aca="false">MAX(0,AF419-N419)</f>
        <v>0</v>
      </c>
      <c r="Q419" s="51" t="n">
        <f aca="false">IF(E419&gt;=Settings!$B$4,(AF419+Settings!$B$7*Settings!$B$3)/(E419+Settings!$B$7),Settings!$B$3)</f>
        <v>0.0748599558648786</v>
      </c>
      <c r="R419" s="78" t="n">
        <f aca="false">PERCENTRANK($H$2:$H$1780,H419,6)</f>
        <v>0.777278</v>
      </c>
      <c r="S419" s="78" t="n">
        <f aca="false">PERCENTRANK($Q$2:$Q$1780,Q419,6)</f>
        <v>0.0646794</v>
      </c>
      <c r="T419" s="78" t="n">
        <f aca="false">PERCENTRANK($F$2:$F$1780,F419,6)</f>
        <v>0.685039</v>
      </c>
      <c r="U419" s="79" t="n">
        <f aca="false">IF(F419&gt;0,ROUND((Settings!$B$8*T419+Settings!$B$9*R419+Settings!$B$10*S419)/SUM(Settings!$B$8:$B$10),10),0)</f>
        <v>0.5089988</v>
      </c>
      <c r="V419" s="71" t="n">
        <f aca="false">IF(U419&gt;0,RANK(U419,$U$2:$U$1780)+COUNTIF($U$2:U419,U419)-1,"")</f>
        <v>418</v>
      </c>
      <c r="W419" s="71" t="str">
        <f aca="false">IF(V419="","",IF(V419&lt;=Settings!$B$11,"1 - Fix first",IF(V419&lt;=Settings!$B$12,"2 - Review","3 - Monitor")))</f>
        <v>3 - Monitor</v>
      </c>
      <c r="X419" s="71" t="str">
        <f aca="false">IF(AND(E419&gt;=Settings!$B$4,AF419&gt;=Settings!$B$5,O419&gt;=Settings!$B$6),"HIGH RATE","")</f>
        <v/>
      </c>
      <c r="Y419" s="71" t="n">
        <f aca="false">IF(F419&gt;0,RANK(F419,$F$2:$F$1780)+COUNTIF($F$2:F419,F419)-1,"")</f>
        <v>418</v>
      </c>
      <c r="Z419" s="71" t="n">
        <f aca="false">IF(H419&gt;0,RANK(H419,$H$2:$H$1780)+COUNTIF($H$2:H419,H419)-1,"")</f>
        <v>397</v>
      </c>
      <c r="AA419" s="71" t="str">
        <f aca="false">IF(AC419="","",RANK(AC419,$AC$2:$AC$1780)+COUNTIF($AC$2:AC419,AC419)-1)</f>
        <v/>
      </c>
      <c r="AB419" s="71" t="str">
        <f aca="false">IF(AD419="","",RANK(AD419,$AD$2:$AD$1780)+COUNTIF($AD$2:AD419,AD419)-1)</f>
        <v/>
      </c>
      <c r="AC419" s="71" t="str">
        <f aca="false">IF(AND(AF419&gt;0,E419&gt;=Settings!$B$4),ROUND(J419,10),"")</f>
        <v/>
      </c>
      <c r="AD419" s="71" t="str">
        <f aca="false">IF(X419="HIGH RATE",ROUND(O419,10),"")</f>
        <v/>
      </c>
      <c r="AE419" s="71" t="s">
        <v>63</v>
      </c>
      <c r="AF419" s="73" t="n">
        <f aca="false">SUMIFS(Detail!$L$2:$L$9168,Detail!$C$2:$C$9168,$A419)</f>
        <v>0</v>
      </c>
      <c r="AG419" s="74" t="n">
        <f aca="false">SUMIFS(Detail!$N$2:$N$9168,Detail!$C$2:$C$9168,$A419)</f>
        <v>0</v>
      </c>
    </row>
    <row r="420" customFormat="false" ht="15" hidden="false" customHeight="false" outlineLevel="0" collapsed="false">
      <c r="A420" s="71" t="s">
        <v>974</v>
      </c>
      <c r="B420" s="71" t="s">
        <v>2819</v>
      </c>
      <c r="C420" s="71" t="s">
        <v>213</v>
      </c>
      <c r="D420" s="71" t="str">
        <f aca="false">IFERROR(INDEX('Brand Map'!$B$4:$B$125,MATCH(C420,'Brand Map'!$A$4:$A$125,0)),"Other")</f>
        <v>AU</v>
      </c>
      <c r="E420" s="73" t="n">
        <f aca="false">SUMIFS(Detail!$K$2:$K$9168,Detail!$C$2:$C$9168,$A420)</f>
        <v>21</v>
      </c>
      <c r="F420" s="73" t="n">
        <f aca="false">SUMIFS(Detail!$E$2:$E$9168,Detail!$C$2:$C$9168,$A420)</f>
        <v>1</v>
      </c>
      <c r="G420" s="74" t="n">
        <f aca="false">SUMIFS(Detail!$M$2:$M$9168,Detail!$C$2:$C$9168,$A420)</f>
        <v>2699.05</v>
      </c>
      <c r="H420" s="74" t="n">
        <f aca="false">SUMIFS(Detail!$D$2:$D$9168,Detail!$C$2:$C$9168,$A420)</f>
        <v>115.88</v>
      </c>
      <c r="I420" s="74" t="n">
        <v>18759.92</v>
      </c>
      <c r="J420" s="51" t="n">
        <f aca="false">IF(E420&gt;0,AF420/E420,0)</f>
        <v>0.0476190476190476</v>
      </c>
      <c r="K420" s="51" t="n">
        <f aca="false">IF(G420&gt;0,AG420/G420,0)</f>
        <v>0.042933624793909</v>
      </c>
      <c r="L420" s="75" t="n">
        <f aca="false">H420/Settings!$B$16</f>
        <v>0.000231589244618158</v>
      </c>
      <c r="M420" s="76" t="n">
        <f aca="false">H420/Settings!$B$20</f>
        <v>8.99601794634842E-006</v>
      </c>
      <c r="N420" s="77" t="n">
        <f aca="false">E420*Settings!$B$3</f>
        <v>1.57205907316245</v>
      </c>
      <c r="O420" s="77" t="n">
        <f aca="false">IF(E420&gt;0,(AF420-N420)/SQRT(E420*Settings!$B$3*(1-Settings!$B$3)),0)</f>
        <v>-0.474354153462777</v>
      </c>
      <c r="P420" s="77" t="n">
        <f aca="false">MAX(0,AF420-N420)</f>
        <v>0</v>
      </c>
      <c r="Q420" s="51" t="n">
        <f aca="false">IF(E420&gt;=Settings!$B$4,(AF420+Settings!$B$7*Settings!$B$3)/(E420+Settings!$B$7),Settings!$B$3)</f>
        <v>0.0748599558648786</v>
      </c>
      <c r="R420" s="78" t="n">
        <f aca="false">PERCENTRANK($H$2:$H$1780,H420,6)</f>
        <v>0.775591</v>
      </c>
      <c r="S420" s="78" t="n">
        <f aca="false">PERCENTRANK($Q$2:$Q$1780,Q420,6)</f>
        <v>0.0646794</v>
      </c>
      <c r="T420" s="78" t="n">
        <f aca="false">PERCENTRANK($F$2:$F$1780,F420,6)</f>
        <v>0.685039</v>
      </c>
      <c r="U420" s="79" t="n">
        <f aca="false">IF(F420&gt;0,ROUND((Settings!$B$8*T420+Settings!$B$9*R420+Settings!$B$10*S420)/SUM(Settings!$B$8:$B$10),10),0)</f>
        <v>0.5084364667</v>
      </c>
      <c r="V420" s="71" t="n">
        <f aca="false">IF(U420&gt;0,RANK(U420,$U$2:$U$1780)+COUNTIF($U$2:U420,U420)-1,"")</f>
        <v>419</v>
      </c>
      <c r="W420" s="71" t="str">
        <f aca="false">IF(V420="","",IF(V420&lt;=Settings!$B$11,"1 - Fix first",IF(V420&lt;=Settings!$B$12,"2 - Review","3 - Monitor")))</f>
        <v>3 - Monitor</v>
      </c>
      <c r="X420" s="71" t="str">
        <f aca="false">IF(AND(E420&gt;=Settings!$B$4,AF420&gt;=Settings!$B$5,O420&gt;=Settings!$B$6),"HIGH RATE","")</f>
        <v/>
      </c>
      <c r="Y420" s="71" t="n">
        <f aca="false">IF(F420&gt;0,RANK(F420,$F$2:$F$1780)+COUNTIF($F$2:F420,F420)-1,"")</f>
        <v>419</v>
      </c>
      <c r="Z420" s="71" t="n">
        <f aca="false">IF(H420&gt;0,RANK(H420,$H$2:$H$1780)+COUNTIF($H$2:H420,H420)-1,"")</f>
        <v>400</v>
      </c>
      <c r="AA420" s="71" t="str">
        <f aca="false">IF(AC420="","",RANK(AC420,$AC$2:$AC$1780)+COUNTIF($AC$2:AC420,AC420)-1)</f>
        <v/>
      </c>
      <c r="AB420" s="71" t="str">
        <f aca="false">IF(AD420="","",RANK(AD420,$AD$2:$AD$1780)+COUNTIF($AD$2:AD420,AD420)-1)</f>
        <v/>
      </c>
      <c r="AC420" s="71" t="str">
        <f aca="false">IF(AND(AF420&gt;0,E420&gt;=Settings!$B$4),ROUND(J420,10),"")</f>
        <v/>
      </c>
      <c r="AD420" s="71" t="str">
        <f aca="false">IF(X420="HIGH RATE",ROUND(O420,10),"")</f>
        <v/>
      </c>
      <c r="AE420" s="71" t="s">
        <v>59</v>
      </c>
      <c r="AF420" s="73" t="n">
        <f aca="false">SUMIFS(Detail!$L$2:$L$9168,Detail!$C$2:$C$9168,$A420)</f>
        <v>1</v>
      </c>
      <c r="AG420" s="74" t="n">
        <f aca="false">SUMIFS(Detail!$N$2:$N$9168,Detail!$C$2:$C$9168,$A420)</f>
        <v>115.88</v>
      </c>
    </row>
    <row r="421" customFormat="false" ht="15" hidden="false" customHeight="false" outlineLevel="0" collapsed="false">
      <c r="A421" s="71" t="s">
        <v>1172</v>
      </c>
      <c r="B421" s="71" t="s">
        <v>2820</v>
      </c>
      <c r="C421" s="71" t="s">
        <v>213</v>
      </c>
      <c r="D421" s="71" t="str">
        <f aca="false">IFERROR(INDEX('Brand Map'!$B$4:$B$125,MATCH(C421,'Brand Map'!$A$4:$A$125,0)),"Other")</f>
        <v>AU</v>
      </c>
      <c r="E421" s="73" t="n">
        <f aca="false">SUMIFS(Detail!$K$2:$K$9168,Detail!$C$2:$C$9168,$A421)</f>
        <v>10</v>
      </c>
      <c r="F421" s="73" t="n">
        <f aca="false">SUMIFS(Detail!$E$2:$E$9168,Detail!$C$2:$C$9168,$A421)</f>
        <v>1</v>
      </c>
      <c r="G421" s="74" t="n">
        <f aca="false">SUMIFS(Detail!$M$2:$M$9168,Detail!$C$2:$C$9168,$A421)</f>
        <v>981.37</v>
      </c>
      <c r="H421" s="74" t="n">
        <f aca="false">SUMIFS(Detail!$D$2:$D$9168,Detail!$C$2:$C$9168,$A421)</f>
        <v>114.95</v>
      </c>
      <c r="I421" s="74" t="n">
        <v>5175.17</v>
      </c>
      <c r="J421" s="51" t="n">
        <f aca="false">IF(E421&gt;0,AF421/E421,0)</f>
        <v>0</v>
      </c>
      <c r="K421" s="51" t="n">
        <f aca="false">IF(G421&gt;0,AG421/G421,0)</f>
        <v>0</v>
      </c>
      <c r="L421" s="75" t="n">
        <f aca="false">H421/Settings!$B$16</f>
        <v>0.000229730615022931</v>
      </c>
      <c r="M421" s="76" t="n">
        <f aca="false">H421/Settings!$B$20</f>
        <v>8.92382001150113E-006</v>
      </c>
      <c r="N421" s="77" t="n">
        <f aca="false">E421*Settings!$B$3</f>
        <v>0.748599558648786</v>
      </c>
      <c r="O421" s="77" t="n">
        <f aca="false">IF(E421&gt;0,(AF421-N421)/SQRT(E421*Settings!$B$3*(1-Settings!$B$3)),0)</f>
        <v>-0.899541167444051</v>
      </c>
      <c r="P421" s="77" t="n">
        <f aca="false">MAX(0,AF421-N421)</f>
        <v>0</v>
      </c>
      <c r="Q421" s="51" t="n">
        <f aca="false">IF(E421&gt;=Settings!$B$4,(AF421+Settings!$B$7*Settings!$B$3)/(E421+Settings!$B$7),Settings!$B$3)</f>
        <v>0.0748599558648786</v>
      </c>
      <c r="R421" s="78" t="n">
        <f aca="false">PERCENTRANK($H$2:$H$1780,H421,6)</f>
        <v>0.773341</v>
      </c>
      <c r="S421" s="78" t="n">
        <f aca="false">PERCENTRANK($Q$2:$Q$1780,Q421,6)</f>
        <v>0.0646794</v>
      </c>
      <c r="T421" s="78" t="n">
        <f aca="false">PERCENTRANK($F$2:$F$1780,F421,6)</f>
        <v>0.685039</v>
      </c>
      <c r="U421" s="79" t="n">
        <f aca="false">IF(F421&gt;0,ROUND((Settings!$B$8*T421+Settings!$B$9*R421+Settings!$B$10*S421)/SUM(Settings!$B$8:$B$10),10),0)</f>
        <v>0.5076864667</v>
      </c>
      <c r="V421" s="71" t="n">
        <f aca="false">IF(U421&gt;0,RANK(U421,$U$2:$U$1780)+COUNTIF($U$2:U421,U421)-1,"")</f>
        <v>420</v>
      </c>
      <c r="W421" s="71" t="str">
        <f aca="false">IF(V421="","",IF(V421&lt;=Settings!$B$11,"1 - Fix first",IF(V421&lt;=Settings!$B$12,"2 - Review","3 - Monitor")))</f>
        <v>3 - Monitor</v>
      </c>
      <c r="X421" s="71" t="str">
        <f aca="false">IF(AND(E421&gt;=Settings!$B$4,AF421&gt;=Settings!$B$5,O421&gt;=Settings!$B$6),"HIGH RATE","")</f>
        <v/>
      </c>
      <c r="Y421" s="71" t="n">
        <f aca="false">IF(F421&gt;0,RANK(F421,$F$2:$F$1780)+COUNTIF($F$2:F421,F421)-1,"")</f>
        <v>420</v>
      </c>
      <c r="Z421" s="71" t="n">
        <f aca="false">IF(H421&gt;0,RANK(H421,$H$2:$H$1780)+COUNTIF($H$2:H421,H421)-1,"")</f>
        <v>401</v>
      </c>
      <c r="AA421" s="71" t="str">
        <f aca="false">IF(AC421="","",RANK(AC421,$AC$2:$AC$1780)+COUNTIF($AC$2:AC421,AC421)-1)</f>
        <v/>
      </c>
      <c r="AB421" s="71" t="str">
        <f aca="false">IF(AD421="","",RANK(AD421,$AD$2:$AD$1780)+COUNTIF($AD$2:AD421,AD421)-1)</f>
        <v/>
      </c>
      <c r="AC421" s="71" t="str">
        <f aca="false">IF(AND(AF421&gt;0,E421&gt;=Settings!$B$4),ROUND(J421,10),"")</f>
        <v/>
      </c>
      <c r="AD421" s="71" t="str">
        <f aca="false">IF(X421="HIGH RATE",ROUND(O421,10),"")</f>
        <v/>
      </c>
      <c r="AE421" s="71" t="s">
        <v>60</v>
      </c>
      <c r="AF421" s="73" t="n">
        <f aca="false">SUMIFS(Detail!$L$2:$L$9168,Detail!$C$2:$C$9168,$A421)</f>
        <v>0</v>
      </c>
      <c r="AG421" s="74" t="n">
        <f aca="false">SUMIFS(Detail!$N$2:$N$9168,Detail!$C$2:$C$9168,$A421)</f>
        <v>0</v>
      </c>
    </row>
    <row r="422" customFormat="false" ht="15" hidden="false" customHeight="false" outlineLevel="0" collapsed="false">
      <c r="A422" s="71" t="s">
        <v>1574</v>
      </c>
      <c r="B422" s="71" t="s">
        <v>2821</v>
      </c>
      <c r="C422" s="71" t="s">
        <v>213</v>
      </c>
      <c r="D422" s="71" t="str">
        <f aca="false">IFERROR(INDEX('Brand Map'!$B$4:$B$125,MATCH(C422,'Brand Map'!$A$4:$A$125,0)),"Other")</f>
        <v>AU</v>
      </c>
      <c r="E422" s="73" t="n">
        <f aca="false">SUMIFS(Detail!$K$2:$K$9168,Detail!$C$2:$C$9168,$A422)</f>
        <v>0</v>
      </c>
      <c r="F422" s="73" t="n">
        <f aca="false">SUMIFS(Detail!$E$2:$E$9168,Detail!$C$2:$C$9168,$A422)</f>
        <v>1</v>
      </c>
      <c r="G422" s="74" t="n">
        <f aca="false">SUMIFS(Detail!$M$2:$M$9168,Detail!$C$2:$C$9168,$A422)</f>
        <v>0</v>
      </c>
      <c r="H422" s="74" t="n">
        <f aca="false">SUMIFS(Detail!$D$2:$D$9168,Detail!$C$2:$C$9168,$A422)</f>
        <v>114.95</v>
      </c>
      <c r="I422" s="74" t="n">
        <v>6411.05</v>
      </c>
      <c r="J422" s="51" t="n">
        <f aca="false">IF(E422&gt;0,AF422/E422,0)</f>
        <v>0</v>
      </c>
      <c r="K422" s="51" t="n">
        <f aca="false">IF(G422&gt;0,AG422/G422,0)</f>
        <v>0</v>
      </c>
      <c r="L422" s="75" t="n">
        <f aca="false">H422/Settings!$B$16</f>
        <v>0.000229730615022931</v>
      </c>
      <c r="M422" s="76" t="n">
        <f aca="false">H422/Settings!$B$20</f>
        <v>8.92382001150113E-006</v>
      </c>
      <c r="N422" s="77" t="n">
        <f aca="false">E422*Settings!$B$3</f>
        <v>0</v>
      </c>
      <c r="O422" s="77" t="n">
        <f aca="false">IF(E422&gt;0,(AF422-N422)/SQRT(E422*Settings!$B$3*(1-Settings!$B$3)),0)</f>
        <v>0</v>
      </c>
      <c r="P422" s="77" t="n">
        <f aca="false">MAX(0,AF422-N422)</f>
        <v>0</v>
      </c>
      <c r="Q422" s="51" t="n">
        <f aca="false">IF(E422&gt;=Settings!$B$4,(AF422+Settings!$B$7*Settings!$B$3)/(E422+Settings!$B$7),Settings!$B$3)</f>
        <v>0.0748599558648786</v>
      </c>
      <c r="R422" s="78" t="n">
        <f aca="false">PERCENTRANK($H$2:$H$1780,H422,6)</f>
        <v>0.773341</v>
      </c>
      <c r="S422" s="78" t="n">
        <f aca="false">PERCENTRANK($Q$2:$Q$1780,Q422,6)</f>
        <v>0.0646794</v>
      </c>
      <c r="T422" s="78" t="n">
        <f aca="false">PERCENTRANK($F$2:$F$1780,F422,6)</f>
        <v>0.685039</v>
      </c>
      <c r="U422" s="79" t="n">
        <f aca="false">IF(F422&gt;0,ROUND((Settings!$B$8*T422+Settings!$B$9*R422+Settings!$B$10*S422)/SUM(Settings!$B$8:$B$10),10),0)</f>
        <v>0.5076864667</v>
      </c>
      <c r="V422" s="71" t="n">
        <f aca="false">IF(U422&gt;0,RANK(U422,$U$2:$U$1780)+COUNTIF($U$2:U422,U422)-1,"")</f>
        <v>421</v>
      </c>
      <c r="W422" s="71" t="str">
        <f aca="false">IF(V422="","",IF(V422&lt;=Settings!$B$11,"1 - Fix first",IF(V422&lt;=Settings!$B$12,"2 - Review","3 - Monitor")))</f>
        <v>3 - Monitor</v>
      </c>
      <c r="X422" s="71" t="str">
        <f aca="false">IF(AND(E422&gt;=Settings!$B$4,AF422&gt;=Settings!$B$5,O422&gt;=Settings!$B$6),"HIGH RATE","")</f>
        <v/>
      </c>
      <c r="Y422" s="71" t="n">
        <f aca="false">IF(F422&gt;0,RANK(F422,$F$2:$F$1780)+COUNTIF($F$2:F422,F422)-1,"")</f>
        <v>421</v>
      </c>
      <c r="Z422" s="71" t="n">
        <f aca="false">IF(H422&gt;0,RANK(H422,$H$2:$H$1780)+COUNTIF($H$2:H422,H422)-1,"")</f>
        <v>402</v>
      </c>
      <c r="AA422" s="71" t="str">
        <f aca="false">IF(AC422="","",RANK(AC422,$AC$2:$AC$1780)+COUNTIF($AC$2:AC422,AC422)-1)</f>
        <v/>
      </c>
      <c r="AB422" s="71" t="str">
        <f aca="false">IF(AD422="","",RANK(AD422,$AD$2:$AD$1780)+COUNTIF($AD$2:AD422,AD422)-1)</f>
        <v/>
      </c>
      <c r="AC422" s="71" t="str">
        <f aca="false">IF(AND(AF422&gt;0,E422&gt;=Settings!$B$4),ROUND(J422,10),"")</f>
        <v/>
      </c>
      <c r="AD422" s="71" t="str">
        <f aca="false">IF(X422="HIGH RATE",ROUND(O422,10),"")</f>
        <v/>
      </c>
      <c r="AE422" s="71" t="s">
        <v>60</v>
      </c>
      <c r="AF422" s="73" t="n">
        <f aca="false">SUMIFS(Detail!$L$2:$L$9168,Detail!$C$2:$C$9168,$A422)</f>
        <v>0</v>
      </c>
      <c r="AG422" s="74" t="n">
        <f aca="false">SUMIFS(Detail!$N$2:$N$9168,Detail!$C$2:$C$9168,$A422)</f>
        <v>0</v>
      </c>
    </row>
    <row r="423" customFormat="false" ht="15" hidden="false" customHeight="false" outlineLevel="0" collapsed="false">
      <c r="A423" s="71" t="s">
        <v>1451</v>
      </c>
      <c r="B423" s="71" t="s">
        <v>2822</v>
      </c>
      <c r="C423" s="71" t="s">
        <v>246</v>
      </c>
      <c r="D423" s="71" t="str">
        <f aca="false">IFERROR(INDEX('Brand Map'!$B$4:$B$125,MATCH(C423,'Brand Map'!$A$4:$A$125,0)),"Other")</f>
        <v>FYF</v>
      </c>
      <c r="E423" s="73" t="n">
        <f aca="false">SUMIFS(Detail!$K$2:$K$9168,Detail!$C$2:$C$9168,$A423)</f>
        <v>0</v>
      </c>
      <c r="F423" s="73" t="n">
        <f aca="false">SUMIFS(Detail!$E$2:$E$9168,Detail!$C$2:$C$9168,$A423)</f>
        <v>1</v>
      </c>
      <c r="G423" s="74" t="n">
        <f aca="false">SUMIFS(Detail!$M$2:$M$9168,Detail!$C$2:$C$9168,$A423)</f>
        <v>0</v>
      </c>
      <c r="H423" s="74" t="n">
        <f aca="false">SUMIFS(Detail!$D$2:$D$9168,Detail!$C$2:$C$9168,$A423)</f>
        <v>114.95</v>
      </c>
      <c r="I423" s="74" t="n">
        <v>459.8</v>
      </c>
      <c r="J423" s="51" t="n">
        <f aca="false">IF(E423&gt;0,AF423/E423,0)</f>
        <v>0</v>
      </c>
      <c r="K423" s="51" t="n">
        <f aca="false">IF(G423&gt;0,AG423/G423,0)</f>
        <v>0</v>
      </c>
      <c r="L423" s="75" t="n">
        <f aca="false">H423/Settings!$B$16</f>
        <v>0.000229730615022931</v>
      </c>
      <c r="M423" s="76" t="n">
        <f aca="false">H423/Settings!$B$20</f>
        <v>8.92382001150113E-006</v>
      </c>
      <c r="N423" s="77" t="n">
        <f aca="false">E423*Settings!$B$3</f>
        <v>0</v>
      </c>
      <c r="O423" s="77" t="n">
        <f aca="false">IF(E423&gt;0,(AF423-N423)/SQRT(E423*Settings!$B$3*(1-Settings!$B$3)),0)</f>
        <v>0</v>
      </c>
      <c r="P423" s="77" t="n">
        <f aca="false">MAX(0,AF423-N423)</f>
        <v>0</v>
      </c>
      <c r="Q423" s="51" t="n">
        <f aca="false">IF(E423&gt;=Settings!$B$4,(AF423+Settings!$B$7*Settings!$B$3)/(E423+Settings!$B$7),Settings!$B$3)</f>
        <v>0.0748599558648786</v>
      </c>
      <c r="R423" s="78" t="n">
        <f aca="false">PERCENTRANK($H$2:$H$1780,H423,6)</f>
        <v>0.773341</v>
      </c>
      <c r="S423" s="78" t="n">
        <f aca="false">PERCENTRANK($Q$2:$Q$1780,Q423,6)</f>
        <v>0.0646794</v>
      </c>
      <c r="T423" s="78" t="n">
        <f aca="false">PERCENTRANK($F$2:$F$1780,F423,6)</f>
        <v>0.685039</v>
      </c>
      <c r="U423" s="79" t="n">
        <f aca="false">IF(F423&gt;0,ROUND((Settings!$B$8*T423+Settings!$B$9*R423+Settings!$B$10*S423)/SUM(Settings!$B$8:$B$10),10),0)</f>
        <v>0.5076864667</v>
      </c>
      <c r="V423" s="71" t="n">
        <f aca="false">IF(U423&gt;0,RANK(U423,$U$2:$U$1780)+COUNTIF($U$2:U423,U423)-1,"")</f>
        <v>422</v>
      </c>
      <c r="W423" s="71" t="str">
        <f aca="false">IF(V423="","",IF(V423&lt;=Settings!$B$11,"1 - Fix first",IF(V423&lt;=Settings!$B$12,"2 - Review","3 - Monitor")))</f>
        <v>3 - Monitor</v>
      </c>
      <c r="X423" s="71" t="str">
        <f aca="false">IF(AND(E423&gt;=Settings!$B$4,AF423&gt;=Settings!$B$5,O423&gt;=Settings!$B$6),"HIGH RATE","")</f>
        <v/>
      </c>
      <c r="Y423" s="71" t="n">
        <f aca="false">IF(F423&gt;0,RANK(F423,$F$2:$F$1780)+COUNTIF($F$2:F423,F423)-1,"")</f>
        <v>422</v>
      </c>
      <c r="Z423" s="71" t="n">
        <f aca="false">IF(H423&gt;0,RANK(H423,$H$2:$H$1780)+COUNTIF($H$2:H423,H423)-1,"")</f>
        <v>403</v>
      </c>
      <c r="AA423" s="71" t="str">
        <f aca="false">IF(AC423="","",RANK(AC423,$AC$2:$AC$1780)+COUNTIF($AC$2:AC423,AC423)-1)</f>
        <v/>
      </c>
      <c r="AB423" s="71" t="str">
        <f aca="false">IF(AD423="","",RANK(AD423,$AD$2:$AD$1780)+COUNTIF($AD$2:AD423,AD423)-1)</f>
        <v/>
      </c>
      <c r="AC423" s="71" t="str">
        <f aca="false">IF(AND(AF423&gt;0,E423&gt;=Settings!$B$4),ROUND(J423,10),"")</f>
        <v/>
      </c>
      <c r="AD423" s="71" t="str">
        <f aca="false">IF(X423="HIGH RATE",ROUND(O423,10),"")</f>
        <v/>
      </c>
      <c r="AE423" s="71" t="s">
        <v>60</v>
      </c>
      <c r="AF423" s="73" t="n">
        <f aca="false">SUMIFS(Detail!$L$2:$L$9168,Detail!$C$2:$C$9168,$A423)</f>
        <v>0</v>
      </c>
      <c r="AG423" s="74" t="n">
        <f aca="false">SUMIFS(Detail!$N$2:$N$9168,Detail!$C$2:$C$9168,$A423)</f>
        <v>0</v>
      </c>
    </row>
    <row r="424" customFormat="false" ht="15" hidden="false" customHeight="false" outlineLevel="0" collapsed="false">
      <c r="A424" s="71" t="s">
        <v>1230</v>
      </c>
      <c r="B424" s="71" t="s">
        <v>2823</v>
      </c>
      <c r="C424" s="71" t="s">
        <v>246</v>
      </c>
      <c r="D424" s="71" t="str">
        <f aca="false">IFERROR(INDEX('Brand Map'!$B$4:$B$125,MATCH(C424,'Brand Map'!$A$4:$A$125,0)),"Other")</f>
        <v>FYF</v>
      </c>
      <c r="E424" s="73" t="n">
        <f aca="false">SUMIFS(Detail!$K$2:$K$9168,Detail!$C$2:$C$9168,$A424)</f>
        <v>0</v>
      </c>
      <c r="F424" s="73" t="n">
        <f aca="false">SUMIFS(Detail!$E$2:$E$9168,Detail!$C$2:$C$9168,$A424)</f>
        <v>1</v>
      </c>
      <c r="G424" s="74" t="n">
        <f aca="false">SUMIFS(Detail!$M$2:$M$9168,Detail!$C$2:$C$9168,$A424)</f>
        <v>0</v>
      </c>
      <c r="H424" s="74" t="n">
        <f aca="false">SUMIFS(Detail!$D$2:$D$9168,Detail!$C$2:$C$9168,$A424)</f>
        <v>114.95</v>
      </c>
      <c r="I424" s="74" t="n">
        <v>229.9</v>
      </c>
      <c r="J424" s="51" t="n">
        <f aca="false">IF(E424&gt;0,AF424/E424,0)</f>
        <v>0</v>
      </c>
      <c r="K424" s="51" t="n">
        <f aca="false">IF(G424&gt;0,AG424/G424,0)</f>
        <v>0</v>
      </c>
      <c r="L424" s="75" t="n">
        <f aca="false">H424/Settings!$B$16</f>
        <v>0.000229730615022931</v>
      </c>
      <c r="M424" s="76" t="n">
        <f aca="false">H424/Settings!$B$20</f>
        <v>8.92382001150113E-006</v>
      </c>
      <c r="N424" s="77" t="n">
        <f aca="false">E424*Settings!$B$3</f>
        <v>0</v>
      </c>
      <c r="O424" s="77" t="n">
        <f aca="false">IF(E424&gt;0,(AF424-N424)/SQRT(E424*Settings!$B$3*(1-Settings!$B$3)),0)</f>
        <v>0</v>
      </c>
      <c r="P424" s="77" t="n">
        <f aca="false">MAX(0,AF424-N424)</f>
        <v>0</v>
      </c>
      <c r="Q424" s="51" t="n">
        <f aca="false">IF(E424&gt;=Settings!$B$4,(AF424+Settings!$B$7*Settings!$B$3)/(E424+Settings!$B$7),Settings!$B$3)</f>
        <v>0.0748599558648786</v>
      </c>
      <c r="R424" s="78" t="n">
        <f aca="false">PERCENTRANK($H$2:$H$1780,H424,6)</f>
        <v>0.773341</v>
      </c>
      <c r="S424" s="78" t="n">
        <f aca="false">PERCENTRANK($Q$2:$Q$1780,Q424,6)</f>
        <v>0.0646794</v>
      </c>
      <c r="T424" s="78" t="n">
        <f aca="false">PERCENTRANK($F$2:$F$1780,F424,6)</f>
        <v>0.685039</v>
      </c>
      <c r="U424" s="79" t="n">
        <f aca="false">IF(F424&gt;0,ROUND((Settings!$B$8*T424+Settings!$B$9*R424+Settings!$B$10*S424)/SUM(Settings!$B$8:$B$10),10),0)</f>
        <v>0.5076864667</v>
      </c>
      <c r="V424" s="71" t="n">
        <f aca="false">IF(U424&gt;0,RANK(U424,$U$2:$U$1780)+COUNTIF($U$2:U424,U424)-1,"")</f>
        <v>423</v>
      </c>
      <c r="W424" s="71" t="str">
        <f aca="false">IF(V424="","",IF(V424&lt;=Settings!$B$11,"1 - Fix first",IF(V424&lt;=Settings!$B$12,"2 - Review","3 - Monitor")))</f>
        <v>3 - Monitor</v>
      </c>
      <c r="X424" s="71" t="str">
        <f aca="false">IF(AND(E424&gt;=Settings!$B$4,AF424&gt;=Settings!$B$5,O424&gt;=Settings!$B$6),"HIGH RATE","")</f>
        <v/>
      </c>
      <c r="Y424" s="71" t="n">
        <f aca="false">IF(F424&gt;0,RANK(F424,$F$2:$F$1780)+COUNTIF($F$2:F424,F424)-1,"")</f>
        <v>423</v>
      </c>
      <c r="Z424" s="71" t="n">
        <f aca="false">IF(H424&gt;0,RANK(H424,$H$2:$H$1780)+COUNTIF($H$2:H424,H424)-1,"")</f>
        <v>404</v>
      </c>
      <c r="AA424" s="71" t="str">
        <f aca="false">IF(AC424="","",RANK(AC424,$AC$2:$AC$1780)+COUNTIF($AC$2:AC424,AC424)-1)</f>
        <v/>
      </c>
      <c r="AB424" s="71" t="str">
        <f aca="false">IF(AD424="","",RANK(AD424,$AD$2:$AD$1780)+COUNTIF($AD$2:AD424,AD424)-1)</f>
        <v/>
      </c>
      <c r="AC424" s="71" t="str">
        <f aca="false">IF(AND(AF424&gt;0,E424&gt;=Settings!$B$4),ROUND(J424,10),"")</f>
        <v/>
      </c>
      <c r="AD424" s="71" t="str">
        <f aca="false">IF(X424="HIGH RATE",ROUND(O424,10),"")</f>
        <v/>
      </c>
      <c r="AE424" s="71" t="s">
        <v>60</v>
      </c>
      <c r="AF424" s="73" t="n">
        <f aca="false">SUMIFS(Detail!$L$2:$L$9168,Detail!$C$2:$C$9168,$A424)</f>
        <v>0</v>
      </c>
      <c r="AG424" s="74" t="n">
        <f aca="false">SUMIFS(Detail!$N$2:$N$9168,Detail!$C$2:$C$9168,$A424)</f>
        <v>0</v>
      </c>
    </row>
    <row r="425" customFormat="false" ht="15" hidden="false" customHeight="false" outlineLevel="0" collapsed="false">
      <c r="A425" s="71" t="s">
        <v>1178</v>
      </c>
      <c r="B425" s="71" t="s">
        <v>2824</v>
      </c>
      <c r="C425" s="71" t="s">
        <v>229</v>
      </c>
      <c r="D425" s="71" t="str">
        <f aca="false">IFERROR(INDEX('Brand Map'!$B$4:$B$125,MATCH(C425,'Brand Map'!$A$4:$A$125,0)),"Other")</f>
        <v>MJ</v>
      </c>
      <c r="E425" s="73" t="n">
        <f aca="false">SUMIFS(Detail!$K$2:$K$9168,Detail!$C$2:$C$9168,$A425)</f>
        <v>3</v>
      </c>
      <c r="F425" s="73" t="n">
        <f aca="false">SUMIFS(Detail!$E$2:$E$9168,Detail!$C$2:$C$9168,$A425)</f>
        <v>1</v>
      </c>
      <c r="G425" s="74" t="n">
        <f aca="false">SUMIFS(Detail!$M$2:$M$9168,Detail!$C$2:$C$9168,$A425)</f>
        <v>352.58</v>
      </c>
      <c r="H425" s="74" t="n">
        <f aca="false">SUMIFS(Detail!$D$2:$D$9168,Detail!$C$2:$C$9168,$A425)</f>
        <v>114.71</v>
      </c>
      <c r="I425" s="74" t="n">
        <v>2550.96</v>
      </c>
      <c r="J425" s="51" t="n">
        <f aca="false">IF(E425&gt;0,AF425/E425,0)</f>
        <v>0</v>
      </c>
      <c r="K425" s="51" t="n">
        <f aca="false">IF(G425&gt;0,AG425/G425,0)</f>
        <v>0</v>
      </c>
      <c r="L425" s="75" t="n">
        <f aca="false">H425/Settings!$B$16</f>
        <v>0.000229250968675776</v>
      </c>
      <c r="M425" s="76" t="n">
        <f aca="false">H425/Settings!$B$20</f>
        <v>8.90518828637925E-006</v>
      </c>
      <c r="N425" s="77" t="n">
        <f aca="false">E425*Settings!$B$3</f>
        <v>0.224579867594636</v>
      </c>
      <c r="O425" s="77" t="n">
        <f aca="false">IF(E425&gt;0,(AF425-N425)/SQRT(E425*Settings!$B$3*(1-Settings!$B$3)),0)</f>
        <v>-0.492698988813638</v>
      </c>
      <c r="P425" s="77" t="n">
        <f aca="false">MAX(0,AF425-N425)</f>
        <v>0</v>
      </c>
      <c r="Q425" s="51" t="n">
        <f aca="false">IF(E425&gt;=Settings!$B$4,(AF425+Settings!$B$7*Settings!$B$3)/(E425+Settings!$B$7),Settings!$B$3)</f>
        <v>0.0748599558648786</v>
      </c>
      <c r="R425" s="78" t="n">
        <f aca="false">PERCENTRANK($H$2:$H$1780,H425,6)</f>
        <v>0.772778</v>
      </c>
      <c r="S425" s="78" t="n">
        <f aca="false">PERCENTRANK($Q$2:$Q$1780,Q425,6)</f>
        <v>0.0646794</v>
      </c>
      <c r="T425" s="78" t="n">
        <f aca="false">PERCENTRANK($F$2:$F$1780,F425,6)</f>
        <v>0.685039</v>
      </c>
      <c r="U425" s="79" t="n">
        <f aca="false">IF(F425&gt;0,ROUND((Settings!$B$8*T425+Settings!$B$9*R425+Settings!$B$10*S425)/SUM(Settings!$B$8:$B$10),10),0)</f>
        <v>0.5074988</v>
      </c>
      <c r="V425" s="71" t="n">
        <f aca="false">IF(U425&gt;0,RANK(U425,$U$2:$U$1780)+COUNTIF($U$2:U425,U425)-1,"")</f>
        <v>424</v>
      </c>
      <c r="W425" s="71" t="str">
        <f aca="false">IF(V425="","",IF(V425&lt;=Settings!$B$11,"1 - Fix first",IF(V425&lt;=Settings!$B$12,"2 - Review","3 - Monitor")))</f>
        <v>3 - Monitor</v>
      </c>
      <c r="X425" s="71" t="str">
        <f aca="false">IF(AND(E425&gt;=Settings!$B$4,AF425&gt;=Settings!$B$5,O425&gt;=Settings!$B$6),"HIGH RATE","")</f>
        <v/>
      </c>
      <c r="Y425" s="71" t="n">
        <f aca="false">IF(F425&gt;0,RANK(F425,$F$2:$F$1780)+COUNTIF($F$2:F425,F425)-1,"")</f>
        <v>424</v>
      </c>
      <c r="Z425" s="71" t="n">
        <f aca="false">IF(H425&gt;0,RANK(H425,$H$2:$H$1780)+COUNTIF($H$2:H425,H425)-1,"")</f>
        <v>405</v>
      </c>
      <c r="AA425" s="71" t="str">
        <f aca="false">IF(AC425="","",RANK(AC425,$AC$2:$AC$1780)+COUNTIF($AC$2:AC425,AC425)-1)</f>
        <v/>
      </c>
      <c r="AB425" s="71" t="str">
        <f aca="false">IF(AD425="","",RANK(AD425,$AD$2:$AD$1780)+COUNTIF($AD$2:AD425,AD425)-1)</f>
        <v/>
      </c>
      <c r="AC425" s="71" t="str">
        <f aca="false">IF(AND(AF425&gt;0,E425&gt;=Settings!$B$4),ROUND(J425,10),"")</f>
        <v/>
      </c>
      <c r="AD425" s="71" t="str">
        <f aca="false">IF(X425="HIGH RATE",ROUND(O425,10),"")</f>
        <v/>
      </c>
      <c r="AE425" s="71" t="s">
        <v>62</v>
      </c>
      <c r="AF425" s="73" t="n">
        <f aca="false">SUMIFS(Detail!$L$2:$L$9168,Detail!$C$2:$C$9168,$A425)</f>
        <v>0</v>
      </c>
      <c r="AG425" s="74" t="n">
        <f aca="false">SUMIFS(Detail!$N$2:$N$9168,Detail!$C$2:$C$9168,$A425)</f>
        <v>0</v>
      </c>
    </row>
    <row r="426" customFormat="false" ht="15" hidden="false" customHeight="false" outlineLevel="0" collapsed="false">
      <c r="A426" s="71" t="s">
        <v>1452</v>
      </c>
      <c r="B426" s="71" t="s">
        <v>2825</v>
      </c>
      <c r="C426" s="71" t="s">
        <v>301</v>
      </c>
      <c r="D426" s="71" t="str">
        <f aca="false">IFERROR(INDEX('Brand Map'!$B$4:$B$125,MATCH(C426,'Brand Map'!$A$4:$A$125,0)),"Other")</f>
        <v>WBAU</v>
      </c>
      <c r="E426" s="73" t="n">
        <f aca="false">SUMIFS(Detail!$K$2:$K$9168,Detail!$C$2:$C$9168,$A426)</f>
        <v>7</v>
      </c>
      <c r="F426" s="73" t="n">
        <f aca="false">SUMIFS(Detail!$E$2:$E$9168,Detail!$C$2:$C$9168,$A426)</f>
        <v>1</v>
      </c>
      <c r="G426" s="74" t="n">
        <f aca="false">SUMIFS(Detail!$M$2:$M$9168,Detail!$C$2:$C$9168,$A426)</f>
        <v>940.59</v>
      </c>
      <c r="H426" s="74" t="n">
        <f aca="false">SUMIFS(Detail!$D$2:$D$9168,Detail!$C$2:$C$9168,$A426)</f>
        <v>113.59</v>
      </c>
      <c r="I426" s="74" t="n">
        <v>4647.24</v>
      </c>
      <c r="J426" s="51" t="n">
        <f aca="false">IF(E426&gt;0,AF426/E426,0)</f>
        <v>0.142857142857143</v>
      </c>
      <c r="K426" s="51" t="n">
        <f aca="false">IF(G426&gt;0,AG426/G426,0)</f>
        <v>0.120764626457862</v>
      </c>
      <c r="L426" s="75" t="n">
        <f aca="false">H426/Settings!$B$16</f>
        <v>0.000227012619055718</v>
      </c>
      <c r="M426" s="76" t="n">
        <f aca="false">H426/Settings!$B$20</f>
        <v>8.81824023581047E-006</v>
      </c>
      <c r="N426" s="77" t="n">
        <f aca="false">E426*Settings!$B$3</f>
        <v>0.524019691054151</v>
      </c>
      <c r="O426" s="77" t="n">
        <f aca="false">IF(E426&gt;0,(AF426-N426)/SQRT(E426*Settings!$B$3*(1-Settings!$B$3)),0)</f>
        <v>0.683614779465611</v>
      </c>
      <c r="P426" s="77" t="n">
        <f aca="false">MAX(0,AF426-N426)</f>
        <v>0.47598030894585</v>
      </c>
      <c r="Q426" s="51" t="n">
        <f aca="false">IF(E426&gt;=Settings!$B$4,(AF426+Settings!$B$7*Settings!$B$3)/(E426+Settings!$B$7),Settings!$B$3)</f>
        <v>0.0748599558648786</v>
      </c>
      <c r="R426" s="78" t="n">
        <f aca="false">PERCENTRANK($H$2:$H$1780,H426,6)</f>
        <v>0.772216</v>
      </c>
      <c r="S426" s="78" t="n">
        <f aca="false">PERCENTRANK($Q$2:$Q$1780,Q426,6)</f>
        <v>0.0646794</v>
      </c>
      <c r="T426" s="78" t="n">
        <f aca="false">PERCENTRANK($F$2:$F$1780,F426,6)</f>
        <v>0.685039</v>
      </c>
      <c r="U426" s="79" t="n">
        <f aca="false">IF(F426&gt;0,ROUND((Settings!$B$8*T426+Settings!$B$9*R426+Settings!$B$10*S426)/SUM(Settings!$B$8:$B$10),10),0)</f>
        <v>0.5073114667</v>
      </c>
      <c r="V426" s="71" t="n">
        <f aca="false">IF(U426&gt;0,RANK(U426,$U$2:$U$1780)+COUNTIF($U$2:U426,U426)-1,"")</f>
        <v>425</v>
      </c>
      <c r="W426" s="71" t="str">
        <f aca="false">IF(V426="","",IF(V426&lt;=Settings!$B$11,"1 - Fix first",IF(V426&lt;=Settings!$B$12,"2 - Review","3 - Monitor")))</f>
        <v>3 - Monitor</v>
      </c>
      <c r="X426" s="71" t="str">
        <f aca="false">IF(AND(E426&gt;=Settings!$B$4,AF426&gt;=Settings!$B$5,O426&gt;=Settings!$B$6),"HIGH RATE","")</f>
        <v/>
      </c>
      <c r="Y426" s="71" t="n">
        <f aca="false">IF(F426&gt;0,RANK(F426,$F$2:$F$1780)+COUNTIF($F$2:F426,F426)-1,"")</f>
        <v>425</v>
      </c>
      <c r="Z426" s="71" t="n">
        <f aca="false">IF(H426&gt;0,RANK(H426,$H$2:$H$1780)+COUNTIF($H$2:H426,H426)-1,"")</f>
        <v>406</v>
      </c>
      <c r="AA426" s="71" t="str">
        <f aca="false">IF(AC426="","",RANK(AC426,$AC$2:$AC$1780)+COUNTIF($AC$2:AC426,AC426)-1)</f>
        <v/>
      </c>
      <c r="AB426" s="71" t="str">
        <f aca="false">IF(AD426="","",RANK(AD426,$AD$2:$AD$1780)+COUNTIF($AD$2:AD426,AD426)-1)</f>
        <v/>
      </c>
      <c r="AC426" s="71" t="str">
        <f aca="false">IF(AND(AF426&gt;0,E426&gt;=Settings!$B$4),ROUND(J426,10),"")</f>
        <v/>
      </c>
      <c r="AD426" s="71" t="str">
        <f aca="false">IF(X426="HIGH RATE",ROUND(O426,10),"")</f>
        <v/>
      </c>
      <c r="AE426" s="71" t="s">
        <v>59</v>
      </c>
      <c r="AF426" s="73" t="n">
        <f aca="false">SUMIFS(Detail!$L$2:$L$9168,Detail!$C$2:$C$9168,$A426)</f>
        <v>1</v>
      </c>
      <c r="AG426" s="74" t="n">
        <f aca="false">SUMIFS(Detail!$N$2:$N$9168,Detail!$C$2:$C$9168,$A426)</f>
        <v>113.59</v>
      </c>
    </row>
    <row r="427" customFormat="false" ht="15" hidden="false" customHeight="false" outlineLevel="0" collapsed="false">
      <c r="A427" s="71" t="s">
        <v>982</v>
      </c>
      <c r="B427" s="71" t="s">
        <v>2826</v>
      </c>
      <c r="C427" s="71" t="s">
        <v>213</v>
      </c>
      <c r="D427" s="71" t="str">
        <f aca="false">IFERROR(INDEX('Brand Map'!$B$4:$B$125,MATCH(C427,'Brand Map'!$A$4:$A$125,0)),"Other")</f>
        <v>AU</v>
      </c>
      <c r="E427" s="73" t="n">
        <f aca="false">SUMIFS(Detail!$K$2:$K$9168,Detail!$C$2:$C$9168,$A427)</f>
        <v>2</v>
      </c>
      <c r="F427" s="73" t="n">
        <f aca="false">SUMIFS(Detail!$E$2:$E$9168,Detail!$C$2:$C$9168,$A427)</f>
        <v>1</v>
      </c>
      <c r="G427" s="74" t="n">
        <f aca="false">SUMIFS(Detail!$M$2:$M$9168,Detail!$C$2:$C$9168,$A427)</f>
        <v>281.72</v>
      </c>
      <c r="H427" s="74" t="n">
        <f aca="false">SUMIFS(Detail!$D$2:$D$9168,Detail!$C$2:$C$9168,$A427)</f>
        <v>112.69</v>
      </c>
      <c r="I427" s="74" t="n">
        <v>2320.28</v>
      </c>
      <c r="J427" s="51" t="n">
        <f aca="false">IF(E427&gt;0,AF427/E427,0)</f>
        <v>0.5</v>
      </c>
      <c r="K427" s="51" t="n">
        <f aca="false">IF(G427&gt;0,AG427/G427,0)</f>
        <v>0.40000709924748</v>
      </c>
      <c r="L427" s="75" t="n">
        <f aca="false">H427/Settings!$B$16</f>
        <v>0.000225213945253885</v>
      </c>
      <c r="M427" s="76" t="n">
        <f aca="false">H427/Settings!$B$20</f>
        <v>8.74837126660341E-006</v>
      </c>
      <c r="N427" s="77" t="n">
        <f aca="false">E427*Settings!$B$3</f>
        <v>0.149719911729757</v>
      </c>
      <c r="O427" s="77" t="n">
        <f aca="false">IF(E427&gt;0,(AF427-N427)/SQRT(E427*Settings!$B$3*(1-Settings!$B$3)),0)</f>
        <v>2.28464374412988</v>
      </c>
      <c r="P427" s="77" t="n">
        <f aca="false">MAX(0,AF427-N427)</f>
        <v>0.850280088270243</v>
      </c>
      <c r="Q427" s="51" t="n">
        <f aca="false">IF(E427&gt;=Settings!$B$4,(AF427+Settings!$B$7*Settings!$B$3)/(E427+Settings!$B$7),Settings!$B$3)</f>
        <v>0.0748599558648786</v>
      </c>
      <c r="R427" s="78" t="n">
        <f aca="false">PERCENTRANK($H$2:$H$1780,H427,6)</f>
        <v>0.771654</v>
      </c>
      <c r="S427" s="78" t="n">
        <f aca="false">PERCENTRANK($Q$2:$Q$1780,Q427,6)</f>
        <v>0.0646794</v>
      </c>
      <c r="T427" s="78" t="n">
        <f aca="false">PERCENTRANK($F$2:$F$1780,F427,6)</f>
        <v>0.685039</v>
      </c>
      <c r="U427" s="79" t="n">
        <f aca="false">IF(F427&gt;0,ROUND((Settings!$B$8*T427+Settings!$B$9*R427+Settings!$B$10*S427)/SUM(Settings!$B$8:$B$10),10),0)</f>
        <v>0.5071241333</v>
      </c>
      <c r="V427" s="71" t="n">
        <f aca="false">IF(U427&gt;0,RANK(U427,$U$2:$U$1780)+COUNTIF($U$2:U427,U427)-1,"")</f>
        <v>426</v>
      </c>
      <c r="W427" s="71" t="str">
        <f aca="false">IF(V427="","",IF(V427&lt;=Settings!$B$11,"1 - Fix first",IF(V427&lt;=Settings!$B$12,"2 - Review","3 - Monitor")))</f>
        <v>3 - Monitor</v>
      </c>
      <c r="X427" s="71" t="str">
        <f aca="false">IF(AND(E427&gt;=Settings!$B$4,AF427&gt;=Settings!$B$5,O427&gt;=Settings!$B$6),"HIGH RATE","")</f>
        <v/>
      </c>
      <c r="Y427" s="71" t="n">
        <f aca="false">IF(F427&gt;0,RANK(F427,$F$2:$F$1780)+COUNTIF($F$2:F427,F427)-1,"")</f>
        <v>426</v>
      </c>
      <c r="Z427" s="71" t="n">
        <f aca="false">IF(H427&gt;0,RANK(H427,$H$2:$H$1780)+COUNTIF($H$2:H427,H427)-1,"")</f>
        <v>407</v>
      </c>
      <c r="AA427" s="71" t="str">
        <f aca="false">IF(AC427="","",RANK(AC427,$AC$2:$AC$1780)+COUNTIF($AC$2:AC427,AC427)-1)</f>
        <v/>
      </c>
      <c r="AB427" s="71" t="str">
        <f aca="false">IF(AD427="","",RANK(AD427,$AD$2:$AD$1780)+COUNTIF($AD$2:AD427,AD427)-1)</f>
        <v/>
      </c>
      <c r="AC427" s="71" t="str">
        <f aca="false">IF(AND(AF427&gt;0,E427&gt;=Settings!$B$4),ROUND(J427,10),"")</f>
        <v/>
      </c>
      <c r="AD427" s="71" t="str">
        <f aca="false">IF(X427="HIGH RATE",ROUND(O427,10),"")</f>
        <v/>
      </c>
      <c r="AE427" s="71" t="s">
        <v>60</v>
      </c>
      <c r="AF427" s="73" t="n">
        <f aca="false">SUMIFS(Detail!$L$2:$L$9168,Detail!$C$2:$C$9168,$A427)</f>
        <v>1</v>
      </c>
      <c r="AG427" s="74" t="n">
        <f aca="false">SUMIFS(Detail!$N$2:$N$9168,Detail!$C$2:$C$9168,$A427)</f>
        <v>112.69</v>
      </c>
    </row>
    <row r="428" customFormat="false" ht="15" hidden="false" customHeight="false" outlineLevel="0" collapsed="false">
      <c r="A428" s="71" t="s">
        <v>1198</v>
      </c>
      <c r="B428" s="71" t="s">
        <v>2827</v>
      </c>
      <c r="C428" s="71" t="s">
        <v>213</v>
      </c>
      <c r="D428" s="71" t="str">
        <f aca="false">IFERROR(INDEX('Brand Map'!$B$4:$B$125,MATCH(C428,'Brand Map'!$A$4:$A$125,0)),"Other")</f>
        <v>AU</v>
      </c>
      <c r="E428" s="73" t="n">
        <f aca="false">SUMIFS(Detail!$K$2:$K$9168,Detail!$C$2:$C$9168,$A428)</f>
        <v>6</v>
      </c>
      <c r="F428" s="73" t="n">
        <f aca="false">SUMIFS(Detail!$E$2:$E$9168,Detail!$C$2:$C$9168,$A428)</f>
        <v>1</v>
      </c>
      <c r="G428" s="74" t="n">
        <f aca="false">SUMIFS(Detail!$M$2:$M$9168,Detail!$C$2:$C$9168,$A428)</f>
        <v>859.26</v>
      </c>
      <c r="H428" s="74" t="n">
        <f aca="false">SUMIFS(Detail!$D$2:$D$9168,Detail!$C$2:$C$9168,$A428)</f>
        <v>112.01</v>
      </c>
      <c r="I428" s="74" t="n">
        <v>2574.27</v>
      </c>
      <c r="J428" s="51" t="n">
        <f aca="false">IF(E428&gt;0,AF428/E428,0)</f>
        <v>0.166666666666667</v>
      </c>
      <c r="K428" s="51" t="n">
        <f aca="false">IF(G428&gt;0,AG428/G428,0)</f>
        <v>0.130356353141075</v>
      </c>
      <c r="L428" s="75" t="n">
        <f aca="false">H428/Settings!$B$16</f>
        <v>0.000223854947270279</v>
      </c>
      <c r="M428" s="76" t="n">
        <f aca="false">H428/Settings!$B$20</f>
        <v>8.69558137875808E-006</v>
      </c>
      <c r="N428" s="77" t="n">
        <f aca="false">E428*Settings!$B$3</f>
        <v>0.449159735189272</v>
      </c>
      <c r="O428" s="77" t="n">
        <f aca="false">IF(E428&gt;0,(AF428-N428)/SQRT(E428*Settings!$B$3*(1-Settings!$B$3)),0)</f>
        <v>0.854518619243943</v>
      </c>
      <c r="P428" s="77" t="n">
        <f aca="false">MAX(0,AF428-N428)</f>
        <v>0.550840264810728</v>
      </c>
      <c r="Q428" s="51" t="n">
        <f aca="false">IF(E428&gt;=Settings!$B$4,(AF428+Settings!$B$7*Settings!$B$3)/(E428+Settings!$B$7),Settings!$B$3)</f>
        <v>0.0748599558648786</v>
      </c>
      <c r="R428" s="78" t="n">
        <f aca="false">PERCENTRANK($H$2:$H$1780,H428,6)</f>
        <v>0.771091</v>
      </c>
      <c r="S428" s="78" t="n">
        <f aca="false">PERCENTRANK($Q$2:$Q$1780,Q428,6)</f>
        <v>0.0646794</v>
      </c>
      <c r="T428" s="78" t="n">
        <f aca="false">PERCENTRANK($F$2:$F$1780,F428,6)</f>
        <v>0.685039</v>
      </c>
      <c r="U428" s="79" t="n">
        <f aca="false">IF(F428&gt;0,ROUND((Settings!$B$8*T428+Settings!$B$9*R428+Settings!$B$10*S428)/SUM(Settings!$B$8:$B$10),10),0)</f>
        <v>0.5069364667</v>
      </c>
      <c r="V428" s="71" t="n">
        <f aca="false">IF(U428&gt;0,RANK(U428,$U$2:$U$1780)+COUNTIF($U$2:U428,U428)-1,"")</f>
        <v>427</v>
      </c>
      <c r="W428" s="71" t="str">
        <f aca="false">IF(V428="","",IF(V428&lt;=Settings!$B$11,"1 - Fix first",IF(V428&lt;=Settings!$B$12,"2 - Review","3 - Monitor")))</f>
        <v>3 - Monitor</v>
      </c>
      <c r="X428" s="71" t="str">
        <f aca="false">IF(AND(E428&gt;=Settings!$B$4,AF428&gt;=Settings!$B$5,O428&gt;=Settings!$B$6),"HIGH RATE","")</f>
        <v/>
      </c>
      <c r="Y428" s="71" t="n">
        <f aca="false">IF(F428&gt;0,RANK(F428,$F$2:$F$1780)+COUNTIF($F$2:F428,F428)-1,"")</f>
        <v>427</v>
      </c>
      <c r="Z428" s="71" t="n">
        <f aca="false">IF(H428&gt;0,RANK(H428,$H$2:$H$1780)+COUNTIF($H$2:H428,H428)-1,"")</f>
        <v>408</v>
      </c>
      <c r="AA428" s="71" t="str">
        <f aca="false">IF(AC428="","",RANK(AC428,$AC$2:$AC$1780)+COUNTIF($AC$2:AC428,AC428)-1)</f>
        <v/>
      </c>
      <c r="AB428" s="71" t="str">
        <f aca="false">IF(AD428="","",RANK(AD428,$AD$2:$AD$1780)+COUNTIF($AD$2:AD428,AD428)-1)</f>
        <v/>
      </c>
      <c r="AC428" s="71" t="str">
        <f aca="false">IF(AND(AF428&gt;0,E428&gt;=Settings!$B$4),ROUND(J428,10),"")</f>
        <v/>
      </c>
      <c r="AD428" s="71" t="str">
        <f aca="false">IF(X428="HIGH RATE",ROUND(O428,10),"")</f>
        <v/>
      </c>
      <c r="AE428" s="71" t="s">
        <v>59</v>
      </c>
      <c r="AF428" s="73" t="n">
        <f aca="false">SUMIFS(Detail!$L$2:$L$9168,Detail!$C$2:$C$9168,$A428)</f>
        <v>1</v>
      </c>
      <c r="AG428" s="74" t="n">
        <f aca="false">SUMIFS(Detail!$N$2:$N$9168,Detail!$C$2:$C$9168,$A428)</f>
        <v>112.01</v>
      </c>
    </row>
    <row r="429" customFormat="false" ht="15" hidden="false" customHeight="false" outlineLevel="0" collapsed="false">
      <c r="A429" s="71" t="s">
        <v>1779</v>
      </c>
      <c r="B429" s="71" t="s">
        <v>2509</v>
      </c>
      <c r="C429" s="71" t="s">
        <v>217</v>
      </c>
      <c r="D429" s="71" t="str">
        <f aca="false">IFERROR(INDEX('Brand Map'!$B$4:$B$125,MATCH(C429,'Brand Map'!$A$4:$A$125,0)),"Other")</f>
        <v>AUMJ</v>
      </c>
      <c r="E429" s="73" t="n">
        <f aca="false">SUMIFS(Detail!$K$2:$K$9168,Detail!$C$2:$C$9168,$A429)</f>
        <v>0</v>
      </c>
      <c r="F429" s="73" t="n">
        <f aca="false">SUMIFS(Detail!$E$2:$E$9168,Detail!$C$2:$C$9168,$A429)</f>
        <v>1</v>
      </c>
      <c r="G429" s="74" t="n">
        <f aca="false">SUMIFS(Detail!$M$2:$M$9168,Detail!$C$2:$C$9168,$A429)</f>
        <v>0</v>
      </c>
      <c r="H429" s="74" t="n">
        <f aca="false">SUMIFS(Detail!$D$2:$D$9168,Detail!$C$2:$C$9168,$A429)</f>
        <v>111.95</v>
      </c>
      <c r="I429" s="74" t="n">
        <v>1231.45</v>
      </c>
      <c r="J429" s="51" t="n">
        <f aca="false">IF(E429&gt;0,AF429/E429,0)</f>
        <v>0</v>
      </c>
      <c r="K429" s="51" t="n">
        <f aca="false">IF(G429&gt;0,AG429/G429,0)</f>
        <v>0</v>
      </c>
      <c r="L429" s="75" t="n">
        <f aca="false">H429/Settings!$B$16</f>
        <v>0.00022373503568349</v>
      </c>
      <c r="M429" s="76" t="n">
        <f aca="false">H429/Settings!$B$20</f>
        <v>8.69092344747761E-006</v>
      </c>
      <c r="N429" s="77" t="n">
        <f aca="false">E429*Settings!$B$3</f>
        <v>0</v>
      </c>
      <c r="O429" s="77" t="n">
        <f aca="false">IF(E429&gt;0,(AF429-N429)/SQRT(E429*Settings!$B$3*(1-Settings!$B$3)),0)</f>
        <v>0</v>
      </c>
      <c r="P429" s="77" t="n">
        <f aca="false">MAX(0,AF429-N429)</f>
        <v>0</v>
      </c>
      <c r="Q429" s="51" t="n">
        <f aca="false">IF(E429&gt;=Settings!$B$4,(AF429+Settings!$B$7*Settings!$B$3)/(E429+Settings!$B$7),Settings!$B$3)</f>
        <v>0.0748599558648786</v>
      </c>
      <c r="R429" s="78" t="n">
        <f aca="false">PERCENTRANK($H$2:$H$1780,H429,6)</f>
        <v>0.770529</v>
      </c>
      <c r="S429" s="78" t="n">
        <f aca="false">PERCENTRANK($Q$2:$Q$1780,Q429,6)</f>
        <v>0.0646794</v>
      </c>
      <c r="T429" s="78" t="n">
        <f aca="false">PERCENTRANK($F$2:$F$1780,F429,6)</f>
        <v>0.685039</v>
      </c>
      <c r="U429" s="79" t="n">
        <f aca="false">IF(F429&gt;0,ROUND((Settings!$B$8*T429+Settings!$B$9*R429+Settings!$B$10*S429)/SUM(Settings!$B$8:$B$10),10),0)</f>
        <v>0.5067491333</v>
      </c>
      <c r="V429" s="71" t="n">
        <f aca="false">IF(U429&gt;0,RANK(U429,$U$2:$U$1780)+COUNTIF($U$2:U429,U429)-1,"")</f>
        <v>428</v>
      </c>
      <c r="W429" s="71" t="str">
        <f aca="false">IF(V429="","",IF(V429&lt;=Settings!$B$11,"1 - Fix first",IF(V429&lt;=Settings!$B$12,"2 - Review","3 - Monitor")))</f>
        <v>3 - Monitor</v>
      </c>
      <c r="X429" s="71" t="str">
        <f aca="false">IF(AND(E429&gt;=Settings!$B$4,AF429&gt;=Settings!$B$5,O429&gt;=Settings!$B$6),"HIGH RATE","")</f>
        <v/>
      </c>
      <c r="Y429" s="71" t="n">
        <f aca="false">IF(F429&gt;0,RANK(F429,$F$2:$F$1780)+COUNTIF($F$2:F429,F429)-1,"")</f>
        <v>428</v>
      </c>
      <c r="Z429" s="71" t="n">
        <f aca="false">IF(H429&gt;0,RANK(H429,$H$2:$H$1780)+COUNTIF($H$2:H429,H429)-1,"")</f>
        <v>409</v>
      </c>
      <c r="AA429" s="71" t="str">
        <f aca="false">IF(AC429="","",RANK(AC429,$AC$2:$AC$1780)+COUNTIF($AC$2:AC429,AC429)-1)</f>
        <v/>
      </c>
      <c r="AB429" s="71" t="str">
        <f aca="false">IF(AD429="","",RANK(AD429,$AD$2:$AD$1780)+COUNTIF($AD$2:AD429,AD429)-1)</f>
        <v/>
      </c>
      <c r="AC429" s="71" t="str">
        <f aca="false">IF(AND(AF429&gt;0,E429&gt;=Settings!$B$4),ROUND(J429,10),"")</f>
        <v/>
      </c>
      <c r="AD429" s="71" t="str">
        <f aca="false">IF(X429="HIGH RATE",ROUND(O429,10),"")</f>
        <v/>
      </c>
      <c r="AE429" s="71" t="s">
        <v>60</v>
      </c>
      <c r="AF429" s="73" t="n">
        <f aca="false">SUMIFS(Detail!$L$2:$L$9168,Detail!$C$2:$C$9168,$A429)</f>
        <v>0</v>
      </c>
      <c r="AG429" s="74" t="n">
        <f aca="false">SUMIFS(Detail!$N$2:$N$9168,Detail!$C$2:$C$9168,$A429)</f>
        <v>0</v>
      </c>
    </row>
    <row r="430" customFormat="false" ht="15" hidden="false" customHeight="false" outlineLevel="0" collapsed="false">
      <c r="A430" s="71" t="s">
        <v>1537</v>
      </c>
      <c r="B430" s="71" t="s">
        <v>2828</v>
      </c>
      <c r="C430" s="71" t="s">
        <v>213</v>
      </c>
      <c r="D430" s="71" t="str">
        <f aca="false">IFERROR(INDEX('Brand Map'!$B$4:$B$125,MATCH(C430,'Brand Map'!$A$4:$A$125,0)),"Other")</f>
        <v>AU</v>
      </c>
      <c r="E430" s="73" t="n">
        <f aca="false">SUMIFS(Detail!$K$2:$K$9168,Detail!$C$2:$C$9168,$A430)</f>
        <v>0</v>
      </c>
      <c r="F430" s="73" t="n">
        <f aca="false">SUMIFS(Detail!$E$2:$E$9168,Detail!$C$2:$C$9168,$A430)</f>
        <v>1</v>
      </c>
      <c r="G430" s="74" t="n">
        <f aca="false">SUMIFS(Detail!$M$2:$M$9168,Detail!$C$2:$C$9168,$A430)</f>
        <v>0</v>
      </c>
      <c r="H430" s="74" t="n">
        <f aca="false">SUMIFS(Detail!$D$2:$D$9168,Detail!$C$2:$C$9168,$A430)</f>
        <v>109.95</v>
      </c>
      <c r="I430" s="74" t="n">
        <v>8796</v>
      </c>
      <c r="J430" s="51" t="n">
        <f aca="false">IF(E430&gt;0,AF430/E430,0)</f>
        <v>0</v>
      </c>
      <c r="K430" s="51" t="n">
        <f aca="false">IF(G430&gt;0,AG430/G430,0)</f>
        <v>0</v>
      </c>
      <c r="L430" s="75" t="n">
        <f aca="false">H430/Settings!$B$16</f>
        <v>0.000219737982790529</v>
      </c>
      <c r="M430" s="76" t="n">
        <f aca="false">H430/Settings!$B$20</f>
        <v>8.53565907146193E-006</v>
      </c>
      <c r="N430" s="77" t="n">
        <f aca="false">E430*Settings!$B$3</f>
        <v>0</v>
      </c>
      <c r="O430" s="77" t="n">
        <f aca="false">IF(E430&gt;0,(AF430-N430)/SQRT(E430*Settings!$B$3*(1-Settings!$B$3)),0)</f>
        <v>0</v>
      </c>
      <c r="P430" s="77" t="n">
        <f aca="false">MAX(0,AF430-N430)</f>
        <v>0</v>
      </c>
      <c r="Q430" s="51" t="n">
        <f aca="false">IF(E430&gt;=Settings!$B$4,(AF430+Settings!$B$7*Settings!$B$3)/(E430+Settings!$B$7),Settings!$B$3)</f>
        <v>0.0748599558648786</v>
      </c>
      <c r="R430" s="78" t="n">
        <f aca="false">PERCENTRANK($H$2:$H$1780,H430,6)</f>
        <v>0.766592</v>
      </c>
      <c r="S430" s="78" t="n">
        <f aca="false">PERCENTRANK($Q$2:$Q$1780,Q430,6)</f>
        <v>0.0646794</v>
      </c>
      <c r="T430" s="78" t="n">
        <f aca="false">PERCENTRANK($F$2:$F$1780,F430,6)</f>
        <v>0.685039</v>
      </c>
      <c r="U430" s="79" t="n">
        <f aca="false">IF(F430&gt;0,ROUND((Settings!$B$8*T430+Settings!$B$9*R430+Settings!$B$10*S430)/SUM(Settings!$B$8:$B$10),10),0)</f>
        <v>0.5054368</v>
      </c>
      <c r="V430" s="71" t="n">
        <f aca="false">IF(U430&gt;0,RANK(U430,$U$2:$U$1780)+COUNTIF($U$2:U430,U430)-1,"")</f>
        <v>429</v>
      </c>
      <c r="W430" s="71" t="str">
        <f aca="false">IF(V430="","",IF(V430&lt;=Settings!$B$11,"1 - Fix first",IF(V430&lt;=Settings!$B$12,"2 - Review","3 - Monitor")))</f>
        <v>3 - Monitor</v>
      </c>
      <c r="X430" s="71" t="str">
        <f aca="false">IF(AND(E430&gt;=Settings!$B$4,AF430&gt;=Settings!$B$5,O430&gt;=Settings!$B$6),"HIGH RATE","")</f>
        <v/>
      </c>
      <c r="Y430" s="71" t="n">
        <f aca="false">IF(F430&gt;0,RANK(F430,$F$2:$F$1780)+COUNTIF($F$2:F430,F430)-1,"")</f>
        <v>429</v>
      </c>
      <c r="Z430" s="71" t="n">
        <f aca="false">IF(H430&gt;0,RANK(H430,$H$2:$H$1780)+COUNTIF($H$2:H430,H430)-1,"")</f>
        <v>410</v>
      </c>
      <c r="AA430" s="71" t="str">
        <f aca="false">IF(AC430="","",RANK(AC430,$AC$2:$AC$1780)+COUNTIF($AC$2:AC430,AC430)-1)</f>
        <v/>
      </c>
      <c r="AB430" s="71" t="str">
        <f aca="false">IF(AD430="","",RANK(AD430,$AD$2:$AD$1780)+COUNTIF($AD$2:AD430,AD430)-1)</f>
        <v/>
      </c>
      <c r="AC430" s="71" t="str">
        <f aca="false">IF(AND(AF430&gt;0,E430&gt;=Settings!$B$4),ROUND(J430,10),"")</f>
        <v/>
      </c>
      <c r="AD430" s="71" t="str">
        <f aca="false">IF(X430="HIGH RATE",ROUND(O430,10),"")</f>
        <v/>
      </c>
      <c r="AE430" s="71" t="s">
        <v>60</v>
      </c>
      <c r="AF430" s="73" t="n">
        <f aca="false">SUMIFS(Detail!$L$2:$L$9168,Detail!$C$2:$C$9168,$A430)</f>
        <v>0</v>
      </c>
      <c r="AG430" s="74" t="n">
        <f aca="false">SUMIFS(Detail!$N$2:$N$9168,Detail!$C$2:$C$9168,$A430)</f>
        <v>0</v>
      </c>
    </row>
    <row r="431" customFormat="false" ht="15" hidden="false" customHeight="false" outlineLevel="0" collapsed="false">
      <c r="A431" s="71" t="s">
        <v>1796</v>
      </c>
      <c r="B431" s="71" t="s">
        <v>2809</v>
      </c>
      <c r="C431" s="71" t="s">
        <v>213</v>
      </c>
      <c r="D431" s="71" t="str">
        <f aca="false">IFERROR(INDEX('Brand Map'!$B$4:$B$125,MATCH(C431,'Brand Map'!$A$4:$A$125,0)),"Other")</f>
        <v>AU</v>
      </c>
      <c r="E431" s="73" t="n">
        <f aca="false">SUMIFS(Detail!$K$2:$K$9168,Detail!$C$2:$C$9168,$A431)</f>
        <v>0</v>
      </c>
      <c r="F431" s="73" t="n">
        <f aca="false">SUMIFS(Detail!$E$2:$E$9168,Detail!$C$2:$C$9168,$A431)</f>
        <v>1</v>
      </c>
      <c r="G431" s="74" t="n">
        <f aca="false">SUMIFS(Detail!$M$2:$M$9168,Detail!$C$2:$C$9168,$A431)</f>
        <v>0</v>
      </c>
      <c r="H431" s="74" t="n">
        <f aca="false">SUMIFS(Detail!$D$2:$D$9168,Detail!$C$2:$C$9168,$A431)</f>
        <v>109.95</v>
      </c>
      <c r="I431" s="74" t="n">
        <v>1869.15</v>
      </c>
      <c r="J431" s="51" t="n">
        <f aca="false">IF(E431&gt;0,AF431/E431,0)</f>
        <v>0</v>
      </c>
      <c r="K431" s="51" t="n">
        <f aca="false">IF(G431&gt;0,AG431/G431,0)</f>
        <v>0</v>
      </c>
      <c r="L431" s="75" t="n">
        <f aca="false">H431/Settings!$B$16</f>
        <v>0.000219737982790529</v>
      </c>
      <c r="M431" s="76" t="n">
        <f aca="false">H431/Settings!$B$20</f>
        <v>8.53565907146193E-006</v>
      </c>
      <c r="N431" s="77" t="n">
        <f aca="false">E431*Settings!$B$3</f>
        <v>0</v>
      </c>
      <c r="O431" s="77" t="n">
        <f aca="false">IF(E431&gt;0,(AF431-N431)/SQRT(E431*Settings!$B$3*(1-Settings!$B$3)),0)</f>
        <v>0</v>
      </c>
      <c r="P431" s="77" t="n">
        <f aca="false">MAX(0,AF431-N431)</f>
        <v>0</v>
      </c>
      <c r="Q431" s="51" t="n">
        <f aca="false">IF(E431&gt;=Settings!$B$4,(AF431+Settings!$B$7*Settings!$B$3)/(E431+Settings!$B$7),Settings!$B$3)</f>
        <v>0.0748599558648786</v>
      </c>
      <c r="R431" s="78" t="n">
        <f aca="false">PERCENTRANK($H$2:$H$1780,H431,6)</f>
        <v>0.766592</v>
      </c>
      <c r="S431" s="78" t="n">
        <f aca="false">PERCENTRANK($Q$2:$Q$1780,Q431,6)</f>
        <v>0.0646794</v>
      </c>
      <c r="T431" s="78" t="n">
        <f aca="false">PERCENTRANK($F$2:$F$1780,F431,6)</f>
        <v>0.685039</v>
      </c>
      <c r="U431" s="79" t="n">
        <f aca="false">IF(F431&gt;0,ROUND((Settings!$B$8*T431+Settings!$B$9*R431+Settings!$B$10*S431)/SUM(Settings!$B$8:$B$10),10),0)</f>
        <v>0.5054368</v>
      </c>
      <c r="V431" s="71" t="n">
        <f aca="false">IF(U431&gt;0,RANK(U431,$U$2:$U$1780)+COUNTIF($U$2:U431,U431)-1,"")</f>
        <v>430</v>
      </c>
      <c r="W431" s="71" t="str">
        <f aca="false">IF(V431="","",IF(V431&lt;=Settings!$B$11,"1 - Fix first",IF(V431&lt;=Settings!$B$12,"2 - Review","3 - Monitor")))</f>
        <v>3 - Monitor</v>
      </c>
      <c r="X431" s="71" t="str">
        <f aca="false">IF(AND(E431&gt;=Settings!$B$4,AF431&gt;=Settings!$B$5,O431&gt;=Settings!$B$6),"HIGH RATE","")</f>
        <v/>
      </c>
      <c r="Y431" s="71" t="n">
        <f aca="false">IF(F431&gt;0,RANK(F431,$F$2:$F$1780)+COUNTIF($F$2:F431,F431)-1,"")</f>
        <v>430</v>
      </c>
      <c r="Z431" s="71" t="n">
        <f aca="false">IF(H431&gt;0,RANK(H431,$H$2:$H$1780)+COUNTIF($H$2:H431,H431)-1,"")</f>
        <v>411</v>
      </c>
      <c r="AA431" s="71" t="str">
        <f aca="false">IF(AC431="","",RANK(AC431,$AC$2:$AC$1780)+COUNTIF($AC$2:AC431,AC431)-1)</f>
        <v/>
      </c>
      <c r="AB431" s="71" t="str">
        <f aca="false">IF(AD431="","",RANK(AD431,$AD$2:$AD$1780)+COUNTIF($AD$2:AD431,AD431)-1)</f>
        <v/>
      </c>
      <c r="AC431" s="71" t="str">
        <f aca="false">IF(AND(AF431&gt;0,E431&gt;=Settings!$B$4),ROUND(J431,10),"")</f>
        <v/>
      </c>
      <c r="AD431" s="71" t="str">
        <f aca="false">IF(X431="HIGH RATE",ROUND(O431,10),"")</f>
        <v/>
      </c>
      <c r="AE431" s="71" t="s">
        <v>60</v>
      </c>
      <c r="AF431" s="73" t="n">
        <f aca="false">SUMIFS(Detail!$L$2:$L$9168,Detail!$C$2:$C$9168,$A431)</f>
        <v>0</v>
      </c>
      <c r="AG431" s="74" t="n">
        <f aca="false">SUMIFS(Detail!$N$2:$N$9168,Detail!$C$2:$C$9168,$A431)</f>
        <v>0</v>
      </c>
    </row>
    <row r="432" customFormat="false" ht="15" hidden="false" customHeight="false" outlineLevel="0" collapsed="false">
      <c r="A432" s="71" t="s">
        <v>1695</v>
      </c>
      <c r="B432" s="71" t="s">
        <v>560</v>
      </c>
      <c r="C432" s="71" t="s">
        <v>217</v>
      </c>
      <c r="D432" s="71" t="str">
        <f aca="false">IFERROR(INDEX('Brand Map'!$B$4:$B$125,MATCH(C432,'Brand Map'!$A$4:$A$125,0)),"Other")</f>
        <v>AUMJ</v>
      </c>
      <c r="E432" s="73" t="n">
        <f aca="false">SUMIFS(Detail!$K$2:$K$9168,Detail!$C$2:$C$9168,$A432)</f>
        <v>5</v>
      </c>
      <c r="F432" s="73" t="n">
        <f aca="false">SUMIFS(Detail!$E$2:$E$9168,Detail!$C$2:$C$9168,$A432)</f>
        <v>1</v>
      </c>
      <c r="G432" s="74" t="n">
        <f aca="false">SUMIFS(Detail!$M$2:$M$9168,Detail!$C$2:$C$9168,$A432)</f>
        <v>499.74</v>
      </c>
      <c r="H432" s="74" t="n">
        <f aca="false">SUMIFS(Detail!$D$2:$D$9168,Detail!$C$2:$C$9168,$A432)</f>
        <v>109.95</v>
      </c>
      <c r="I432" s="74" t="n">
        <v>1336.37</v>
      </c>
      <c r="J432" s="51" t="n">
        <f aca="false">IF(E432&gt;0,AF432/E432,0)</f>
        <v>0</v>
      </c>
      <c r="K432" s="51" t="n">
        <f aca="false">IF(G432&gt;0,AG432/G432,0)</f>
        <v>0</v>
      </c>
      <c r="L432" s="75" t="n">
        <f aca="false">H432/Settings!$B$16</f>
        <v>0.000219737982790529</v>
      </c>
      <c r="M432" s="76" t="n">
        <f aca="false">H432/Settings!$B$20</f>
        <v>8.53565907146193E-006</v>
      </c>
      <c r="N432" s="77" t="n">
        <f aca="false">E432*Settings!$B$3</f>
        <v>0.374299779324393</v>
      </c>
      <c r="O432" s="77" t="n">
        <f aca="false">IF(E432&gt;0,(AF432-N432)/SQRT(E432*Settings!$B$3*(1-Settings!$B$3)),0)</f>
        <v>-0.636071659456152</v>
      </c>
      <c r="P432" s="77" t="n">
        <f aca="false">MAX(0,AF432-N432)</f>
        <v>0</v>
      </c>
      <c r="Q432" s="51" t="n">
        <f aca="false">IF(E432&gt;=Settings!$B$4,(AF432+Settings!$B$7*Settings!$B$3)/(E432+Settings!$B$7),Settings!$B$3)</f>
        <v>0.0748599558648786</v>
      </c>
      <c r="R432" s="78" t="n">
        <f aca="false">PERCENTRANK($H$2:$H$1780,H432,6)</f>
        <v>0.766592</v>
      </c>
      <c r="S432" s="78" t="n">
        <f aca="false">PERCENTRANK($Q$2:$Q$1780,Q432,6)</f>
        <v>0.0646794</v>
      </c>
      <c r="T432" s="78" t="n">
        <f aca="false">PERCENTRANK($F$2:$F$1780,F432,6)</f>
        <v>0.685039</v>
      </c>
      <c r="U432" s="79" t="n">
        <f aca="false">IF(F432&gt;0,ROUND((Settings!$B$8*T432+Settings!$B$9*R432+Settings!$B$10*S432)/SUM(Settings!$B$8:$B$10),10),0)</f>
        <v>0.5054368</v>
      </c>
      <c r="V432" s="71" t="n">
        <f aca="false">IF(U432&gt;0,RANK(U432,$U$2:$U$1780)+COUNTIF($U$2:U432,U432)-1,"")</f>
        <v>431</v>
      </c>
      <c r="W432" s="71" t="str">
        <f aca="false">IF(V432="","",IF(V432&lt;=Settings!$B$11,"1 - Fix first",IF(V432&lt;=Settings!$B$12,"2 - Review","3 - Monitor")))</f>
        <v>3 - Monitor</v>
      </c>
      <c r="X432" s="71" t="str">
        <f aca="false">IF(AND(E432&gt;=Settings!$B$4,AF432&gt;=Settings!$B$5,O432&gt;=Settings!$B$6),"HIGH RATE","")</f>
        <v/>
      </c>
      <c r="Y432" s="71" t="n">
        <f aca="false">IF(F432&gt;0,RANK(F432,$F$2:$F$1780)+COUNTIF($F$2:F432,F432)-1,"")</f>
        <v>431</v>
      </c>
      <c r="Z432" s="71" t="n">
        <f aca="false">IF(H432&gt;0,RANK(H432,$H$2:$H$1780)+COUNTIF($H$2:H432,H432)-1,"")</f>
        <v>412</v>
      </c>
      <c r="AA432" s="71" t="str">
        <f aca="false">IF(AC432="","",RANK(AC432,$AC$2:$AC$1780)+COUNTIF($AC$2:AC432,AC432)-1)</f>
        <v/>
      </c>
      <c r="AB432" s="71" t="str">
        <f aca="false">IF(AD432="","",RANK(AD432,$AD$2:$AD$1780)+COUNTIF($AD$2:AD432,AD432)-1)</f>
        <v/>
      </c>
      <c r="AC432" s="71" t="str">
        <f aca="false">IF(AND(AF432&gt;0,E432&gt;=Settings!$B$4),ROUND(J432,10),"")</f>
        <v/>
      </c>
      <c r="AD432" s="71" t="str">
        <f aca="false">IF(X432="HIGH RATE",ROUND(O432,10),"")</f>
        <v/>
      </c>
      <c r="AE432" s="71" t="s">
        <v>61</v>
      </c>
      <c r="AF432" s="73" t="n">
        <f aca="false">SUMIFS(Detail!$L$2:$L$9168,Detail!$C$2:$C$9168,$A432)</f>
        <v>0</v>
      </c>
      <c r="AG432" s="74" t="n">
        <f aca="false">SUMIFS(Detail!$N$2:$N$9168,Detail!$C$2:$C$9168,$A432)</f>
        <v>0</v>
      </c>
    </row>
    <row r="433" customFormat="false" ht="15" hidden="false" customHeight="false" outlineLevel="0" collapsed="false">
      <c r="A433" s="71" t="s">
        <v>1886</v>
      </c>
      <c r="B433" s="71" t="s">
        <v>2726</v>
      </c>
      <c r="C433" s="71" t="s">
        <v>322</v>
      </c>
      <c r="D433" s="71" t="str">
        <f aca="false">IFERROR(INDEX('Brand Map'!$B$4:$B$125,MATCH(C433,'Brand Map'!$A$4:$A$125,0)),"Other")</f>
        <v>AUV</v>
      </c>
      <c r="E433" s="73" t="n">
        <f aca="false">SUMIFS(Detail!$K$2:$K$9168,Detail!$C$2:$C$9168,$A433)</f>
        <v>0</v>
      </c>
      <c r="F433" s="73" t="n">
        <f aca="false">SUMIFS(Detail!$E$2:$E$9168,Detail!$C$2:$C$9168,$A433)</f>
        <v>1</v>
      </c>
      <c r="G433" s="74" t="n">
        <f aca="false">SUMIFS(Detail!$M$2:$M$9168,Detail!$C$2:$C$9168,$A433)</f>
        <v>0</v>
      </c>
      <c r="H433" s="74" t="n">
        <f aca="false">SUMIFS(Detail!$D$2:$D$9168,Detail!$C$2:$C$9168,$A433)</f>
        <v>109.95</v>
      </c>
      <c r="I433" s="74" t="n">
        <v>18251.7</v>
      </c>
      <c r="J433" s="51" t="n">
        <f aca="false">IF(E433&gt;0,AF433/E433,0)</f>
        <v>0</v>
      </c>
      <c r="K433" s="51" t="n">
        <f aca="false">IF(G433&gt;0,AG433/G433,0)</f>
        <v>0</v>
      </c>
      <c r="L433" s="75" t="n">
        <f aca="false">H433/Settings!$B$16</f>
        <v>0.000219737982790529</v>
      </c>
      <c r="M433" s="76" t="n">
        <f aca="false">H433/Settings!$B$20</f>
        <v>8.53565907146193E-006</v>
      </c>
      <c r="N433" s="77" t="n">
        <f aca="false">E433*Settings!$B$3</f>
        <v>0</v>
      </c>
      <c r="O433" s="77" t="n">
        <f aca="false">IF(E433&gt;0,(AF433-N433)/SQRT(E433*Settings!$B$3*(1-Settings!$B$3)),0)</f>
        <v>0</v>
      </c>
      <c r="P433" s="77" t="n">
        <f aca="false">MAX(0,AF433-N433)</f>
        <v>0</v>
      </c>
      <c r="Q433" s="51" t="n">
        <f aca="false">IF(E433&gt;=Settings!$B$4,(AF433+Settings!$B$7*Settings!$B$3)/(E433+Settings!$B$7),Settings!$B$3)</f>
        <v>0.0748599558648786</v>
      </c>
      <c r="R433" s="78" t="n">
        <f aca="false">PERCENTRANK($H$2:$H$1780,H433,6)</f>
        <v>0.766592</v>
      </c>
      <c r="S433" s="78" t="n">
        <f aca="false">PERCENTRANK($Q$2:$Q$1780,Q433,6)</f>
        <v>0.0646794</v>
      </c>
      <c r="T433" s="78" t="n">
        <f aca="false">PERCENTRANK($F$2:$F$1780,F433,6)</f>
        <v>0.685039</v>
      </c>
      <c r="U433" s="79" t="n">
        <f aca="false">IF(F433&gt;0,ROUND((Settings!$B$8*T433+Settings!$B$9*R433+Settings!$B$10*S433)/SUM(Settings!$B$8:$B$10),10),0)</f>
        <v>0.5054368</v>
      </c>
      <c r="V433" s="71" t="n">
        <f aca="false">IF(U433&gt;0,RANK(U433,$U$2:$U$1780)+COUNTIF($U$2:U433,U433)-1,"")</f>
        <v>432</v>
      </c>
      <c r="W433" s="71" t="str">
        <f aca="false">IF(V433="","",IF(V433&lt;=Settings!$B$11,"1 - Fix first",IF(V433&lt;=Settings!$B$12,"2 - Review","3 - Monitor")))</f>
        <v>3 - Monitor</v>
      </c>
      <c r="X433" s="71" t="str">
        <f aca="false">IF(AND(E433&gt;=Settings!$B$4,AF433&gt;=Settings!$B$5,O433&gt;=Settings!$B$6),"HIGH RATE","")</f>
        <v/>
      </c>
      <c r="Y433" s="71" t="n">
        <f aca="false">IF(F433&gt;0,RANK(F433,$F$2:$F$1780)+COUNTIF($F$2:F433,F433)-1,"")</f>
        <v>432</v>
      </c>
      <c r="Z433" s="71" t="n">
        <f aca="false">IF(H433&gt;0,RANK(H433,$H$2:$H$1780)+COUNTIF($H$2:H433,H433)-1,"")</f>
        <v>413</v>
      </c>
      <c r="AA433" s="71" t="str">
        <f aca="false">IF(AC433="","",RANK(AC433,$AC$2:$AC$1780)+COUNTIF($AC$2:AC433,AC433)-1)</f>
        <v/>
      </c>
      <c r="AB433" s="71" t="str">
        <f aca="false">IF(AD433="","",RANK(AD433,$AD$2:$AD$1780)+COUNTIF($AD$2:AD433,AD433)-1)</f>
        <v/>
      </c>
      <c r="AC433" s="71" t="str">
        <f aca="false">IF(AND(AF433&gt;0,E433&gt;=Settings!$B$4),ROUND(J433,10),"")</f>
        <v/>
      </c>
      <c r="AD433" s="71" t="str">
        <f aca="false">IF(X433="HIGH RATE",ROUND(O433,10),"")</f>
        <v/>
      </c>
      <c r="AE433" s="71" t="s">
        <v>60</v>
      </c>
      <c r="AF433" s="73" t="n">
        <f aca="false">SUMIFS(Detail!$L$2:$L$9168,Detail!$C$2:$C$9168,$A433)</f>
        <v>0</v>
      </c>
      <c r="AG433" s="74" t="n">
        <f aca="false">SUMIFS(Detail!$N$2:$N$9168,Detail!$C$2:$C$9168,$A433)</f>
        <v>0</v>
      </c>
    </row>
    <row r="434" customFormat="false" ht="15" hidden="false" customHeight="false" outlineLevel="0" collapsed="false">
      <c r="A434" s="71" t="s">
        <v>1244</v>
      </c>
      <c r="B434" s="71" t="s">
        <v>2829</v>
      </c>
      <c r="C434" s="71" t="s">
        <v>246</v>
      </c>
      <c r="D434" s="71" t="str">
        <f aca="false">IFERROR(INDEX('Brand Map'!$B$4:$B$125,MATCH(C434,'Brand Map'!$A$4:$A$125,0)),"Other")</f>
        <v>FYF</v>
      </c>
      <c r="E434" s="73" t="n">
        <f aca="false">SUMIFS(Detail!$K$2:$K$9168,Detail!$C$2:$C$9168,$A434)</f>
        <v>0</v>
      </c>
      <c r="F434" s="73" t="n">
        <f aca="false">SUMIFS(Detail!$E$2:$E$9168,Detail!$C$2:$C$9168,$A434)</f>
        <v>1</v>
      </c>
      <c r="G434" s="74" t="n">
        <f aca="false">SUMIFS(Detail!$M$2:$M$9168,Detail!$C$2:$C$9168,$A434)</f>
        <v>0</v>
      </c>
      <c r="H434" s="74" t="n">
        <f aca="false">SUMIFS(Detail!$D$2:$D$9168,Detail!$C$2:$C$9168,$A434)</f>
        <v>109.95</v>
      </c>
      <c r="I434" s="74" t="n">
        <v>659.7</v>
      </c>
      <c r="J434" s="51" t="n">
        <f aca="false">IF(E434&gt;0,AF434/E434,0)</f>
        <v>0</v>
      </c>
      <c r="K434" s="51" t="n">
        <f aca="false">IF(G434&gt;0,AG434/G434,0)</f>
        <v>0</v>
      </c>
      <c r="L434" s="75" t="n">
        <f aca="false">H434/Settings!$B$16</f>
        <v>0.000219737982790529</v>
      </c>
      <c r="M434" s="76" t="n">
        <f aca="false">H434/Settings!$B$20</f>
        <v>8.53565907146193E-006</v>
      </c>
      <c r="N434" s="77" t="n">
        <f aca="false">E434*Settings!$B$3</f>
        <v>0</v>
      </c>
      <c r="O434" s="77" t="n">
        <f aca="false">IF(E434&gt;0,(AF434-N434)/SQRT(E434*Settings!$B$3*(1-Settings!$B$3)),0)</f>
        <v>0</v>
      </c>
      <c r="P434" s="77" t="n">
        <f aca="false">MAX(0,AF434-N434)</f>
        <v>0</v>
      </c>
      <c r="Q434" s="51" t="n">
        <f aca="false">IF(E434&gt;=Settings!$B$4,(AF434+Settings!$B$7*Settings!$B$3)/(E434+Settings!$B$7),Settings!$B$3)</f>
        <v>0.0748599558648786</v>
      </c>
      <c r="R434" s="78" t="n">
        <f aca="false">PERCENTRANK($H$2:$H$1780,H434,6)</f>
        <v>0.766592</v>
      </c>
      <c r="S434" s="78" t="n">
        <f aca="false">PERCENTRANK($Q$2:$Q$1780,Q434,6)</f>
        <v>0.0646794</v>
      </c>
      <c r="T434" s="78" t="n">
        <f aca="false">PERCENTRANK($F$2:$F$1780,F434,6)</f>
        <v>0.685039</v>
      </c>
      <c r="U434" s="79" t="n">
        <f aca="false">IF(F434&gt;0,ROUND((Settings!$B$8*T434+Settings!$B$9*R434+Settings!$B$10*S434)/SUM(Settings!$B$8:$B$10),10),0)</f>
        <v>0.5054368</v>
      </c>
      <c r="V434" s="71" t="n">
        <f aca="false">IF(U434&gt;0,RANK(U434,$U$2:$U$1780)+COUNTIF($U$2:U434,U434)-1,"")</f>
        <v>433</v>
      </c>
      <c r="W434" s="71" t="str">
        <f aca="false">IF(V434="","",IF(V434&lt;=Settings!$B$11,"1 - Fix first",IF(V434&lt;=Settings!$B$12,"2 - Review","3 - Monitor")))</f>
        <v>3 - Monitor</v>
      </c>
      <c r="X434" s="71" t="str">
        <f aca="false">IF(AND(E434&gt;=Settings!$B$4,AF434&gt;=Settings!$B$5,O434&gt;=Settings!$B$6),"HIGH RATE","")</f>
        <v/>
      </c>
      <c r="Y434" s="71" t="n">
        <f aca="false">IF(F434&gt;0,RANK(F434,$F$2:$F$1780)+COUNTIF($F$2:F434,F434)-1,"")</f>
        <v>433</v>
      </c>
      <c r="Z434" s="71" t="n">
        <f aca="false">IF(H434&gt;0,RANK(H434,$H$2:$H$1780)+COUNTIF($H$2:H434,H434)-1,"")</f>
        <v>414</v>
      </c>
      <c r="AA434" s="71" t="str">
        <f aca="false">IF(AC434="","",RANK(AC434,$AC$2:$AC$1780)+COUNTIF($AC$2:AC434,AC434)-1)</f>
        <v/>
      </c>
      <c r="AB434" s="71" t="str">
        <f aca="false">IF(AD434="","",RANK(AD434,$AD$2:$AD$1780)+COUNTIF($AD$2:AD434,AD434)-1)</f>
        <v/>
      </c>
      <c r="AC434" s="71" t="str">
        <f aca="false">IF(AND(AF434&gt;0,E434&gt;=Settings!$B$4),ROUND(J434,10),"")</f>
        <v/>
      </c>
      <c r="AD434" s="71" t="str">
        <f aca="false">IF(X434="HIGH RATE",ROUND(O434,10),"")</f>
        <v/>
      </c>
      <c r="AE434" s="71" t="s">
        <v>60</v>
      </c>
      <c r="AF434" s="73" t="n">
        <f aca="false">SUMIFS(Detail!$L$2:$L$9168,Detail!$C$2:$C$9168,$A434)</f>
        <v>0</v>
      </c>
      <c r="AG434" s="74" t="n">
        <f aca="false">SUMIFS(Detail!$N$2:$N$9168,Detail!$C$2:$C$9168,$A434)</f>
        <v>0</v>
      </c>
    </row>
    <row r="435" customFormat="false" ht="15" hidden="false" customHeight="false" outlineLevel="0" collapsed="false">
      <c r="A435" s="71" t="s">
        <v>1458</v>
      </c>
      <c r="B435" s="71" t="s">
        <v>2830</v>
      </c>
      <c r="C435" s="71" t="s">
        <v>246</v>
      </c>
      <c r="D435" s="71" t="str">
        <f aca="false">IFERROR(INDEX('Brand Map'!$B$4:$B$125,MATCH(C435,'Brand Map'!$A$4:$A$125,0)),"Other")</f>
        <v>FYF</v>
      </c>
      <c r="E435" s="73" t="n">
        <f aca="false">SUMIFS(Detail!$K$2:$K$9168,Detail!$C$2:$C$9168,$A435)</f>
        <v>0</v>
      </c>
      <c r="F435" s="73" t="n">
        <f aca="false">SUMIFS(Detail!$E$2:$E$9168,Detail!$C$2:$C$9168,$A435)</f>
        <v>1</v>
      </c>
      <c r="G435" s="74" t="n">
        <f aca="false">SUMIFS(Detail!$M$2:$M$9168,Detail!$C$2:$C$9168,$A435)</f>
        <v>0</v>
      </c>
      <c r="H435" s="74" t="n">
        <f aca="false">SUMIFS(Detail!$D$2:$D$9168,Detail!$C$2:$C$9168,$A435)</f>
        <v>109.95</v>
      </c>
      <c r="I435" s="74" t="n">
        <v>219.9</v>
      </c>
      <c r="J435" s="51" t="n">
        <f aca="false">IF(E435&gt;0,AF435/E435,0)</f>
        <v>0</v>
      </c>
      <c r="K435" s="51" t="n">
        <f aca="false">IF(G435&gt;0,AG435/G435,0)</f>
        <v>0</v>
      </c>
      <c r="L435" s="75" t="n">
        <f aca="false">H435/Settings!$B$16</f>
        <v>0.000219737982790529</v>
      </c>
      <c r="M435" s="76" t="n">
        <f aca="false">H435/Settings!$B$20</f>
        <v>8.53565907146193E-006</v>
      </c>
      <c r="N435" s="77" t="n">
        <f aca="false">E435*Settings!$B$3</f>
        <v>0</v>
      </c>
      <c r="O435" s="77" t="n">
        <f aca="false">IF(E435&gt;0,(AF435-N435)/SQRT(E435*Settings!$B$3*(1-Settings!$B$3)),0)</f>
        <v>0</v>
      </c>
      <c r="P435" s="77" t="n">
        <f aca="false">MAX(0,AF435-N435)</f>
        <v>0</v>
      </c>
      <c r="Q435" s="51" t="n">
        <f aca="false">IF(E435&gt;=Settings!$B$4,(AF435+Settings!$B$7*Settings!$B$3)/(E435+Settings!$B$7),Settings!$B$3)</f>
        <v>0.0748599558648786</v>
      </c>
      <c r="R435" s="78" t="n">
        <f aca="false">PERCENTRANK($H$2:$H$1780,H435,6)</f>
        <v>0.766592</v>
      </c>
      <c r="S435" s="78" t="n">
        <f aca="false">PERCENTRANK($Q$2:$Q$1780,Q435,6)</f>
        <v>0.0646794</v>
      </c>
      <c r="T435" s="78" t="n">
        <f aca="false">PERCENTRANK($F$2:$F$1780,F435,6)</f>
        <v>0.685039</v>
      </c>
      <c r="U435" s="79" t="n">
        <f aca="false">IF(F435&gt;0,ROUND((Settings!$B$8*T435+Settings!$B$9*R435+Settings!$B$10*S435)/SUM(Settings!$B$8:$B$10),10),0)</f>
        <v>0.5054368</v>
      </c>
      <c r="V435" s="71" t="n">
        <f aca="false">IF(U435&gt;0,RANK(U435,$U$2:$U$1780)+COUNTIF($U$2:U435,U435)-1,"")</f>
        <v>434</v>
      </c>
      <c r="W435" s="71" t="str">
        <f aca="false">IF(V435="","",IF(V435&lt;=Settings!$B$11,"1 - Fix first",IF(V435&lt;=Settings!$B$12,"2 - Review","3 - Monitor")))</f>
        <v>3 - Monitor</v>
      </c>
      <c r="X435" s="71" t="str">
        <f aca="false">IF(AND(E435&gt;=Settings!$B$4,AF435&gt;=Settings!$B$5,O435&gt;=Settings!$B$6),"HIGH RATE","")</f>
        <v/>
      </c>
      <c r="Y435" s="71" t="n">
        <f aca="false">IF(F435&gt;0,RANK(F435,$F$2:$F$1780)+COUNTIF($F$2:F435,F435)-1,"")</f>
        <v>434</v>
      </c>
      <c r="Z435" s="71" t="n">
        <f aca="false">IF(H435&gt;0,RANK(H435,$H$2:$H$1780)+COUNTIF($H$2:H435,H435)-1,"")</f>
        <v>415</v>
      </c>
      <c r="AA435" s="71" t="str">
        <f aca="false">IF(AC435="","",RANK(AC435,$AC$2:$AC$1780)+COUNTIF($AC$2:AC435,AC435)-1)</f>
        <v/>
      </c>
      <c r="AB435" s="71" t="str">
        <f aca="false">IF(AD435="","",RANK(AD435,$AD$2:$AD$1780)+COUNTIF($AD$2:AD435,AD435)-1)</f>
        <v/>
      </c>
      <c r="AC435" s="71" t="str">
        <f aca="false">IF(AND(AF435&gt;0,E435&gt;=Settings!$B$4),ROUND(J435,10),"")</f>
        <v/>
      </c>
      <c r="AD435" s="71" t="str">
        <f aca="false">IF(X435="HIGH RATE",ROUND(O435,10),"")</f>
        <v/>
      </c>
      <c r="AE435" s="71" t="s">
        <v>60</v>
      </c>
      <c r="AF435" s="73" t="n">
        <f aca="false">SUMIFS(Detail!$L$2:$L$9168,Detail!$C$2:$C$9168,$A435)</f>
        <v>0</v>
      </c>
      <c r="AG435" s="74" t="n">
        <f aca="false">SUMIFS(Detail!$N$2:$N$9168,Detail!$C$2:$C$9168,$A435)</f>
        <v>0</v>
      </c>
    </row>
    <row r="436" customFormat="false" ht="15" hidden="false" customHeight="false" outlineLevel="0" collapsed="false">
      <c r="A436" s="71" t="s">
        <v>1105</v>
      </c>
      <c r="B436" s="71" t="s">
        <v>2831</v>
      </c>
      <c r="C436" s="71" t="s">
        <v>246</v>
      </c>
      <c r="D436" s="71" t="str">
        <f aca="false">IFERROR(INDEX('Brand Map'!$B$4:$B$125,MATCH(C436,'Brand Map'!$A$4:$A$125,0)),"Other")</f>
        <v>FYF</v>
      </c>
      <c r="E436" s="73" t="n">
        <f aca="false">SUMIFS(Detail!$K$2:$K$9168,Detail!$C$2:$C$9168,$A436)</f>
        <v>0</v>
      </c>
      <c r="F436" s="73" t="n">
        <f aca="false">SUMIFS(Detail!$E$2:$E$9168,Detail!$C$2:$C$9168,$A436)</f>
        <v>1</v>
      </c>
      <c r="G436" s="74" t="n">
        <f aca="false">SUMIFS(Detail!$M$2:$M$9168,Detail!$C$2:$C$9168,$A436)</f>
        <v>0</v>
      </c>
      <c r="H436" s="74" t="n">
        <f aca="false">SUMIFS(Detail!$D$2:$D$9168,Detail!$C$2:$C$9168,$A436)</f>
        <v>109.95</v>
      </c>
      <c r="I436" s="74" t="n">
        <v>439.8</v>
      </c>
      <c r="J436" s="51" t="n">
        <f aca="false">IF(E436&gt;0,AF436/E436,0)</f>
        <v>0</v>
      </c>
      <c r="K436" s="51" t="n">
        <f aca="false">IF(G436&gt;0,AG436/G436,0)</f>
        <v>0</v>
      </c>
      <c r="L436" s="75" t="n">
        <f aca="false">H436/Settings!$B$16</f>
        <v>0.000219737982790529</v>
      </c>
      <c r="M436" s="76" t="n">
        <f aca="false">H436/Settings!$B$20</f>
        <v>8.53565907146193E-006</v>
      </c>
      <c r="N436" s="77" t="n">
        <f aca="false">E436*Settings!$B$3</f>
        <v>0</v>
      </c>
      <c r="O436" s="77" t="n">
        <f aca="false">IF(E436&gt;0,(AF436-N436)/SQRT(E436*Settings!$B$3*(1-Settings!$B$3)),0)</f>
        <v>0</v>
      </c>
      <c r="P436" s="77" t="n">
        <f aca="false">MAX(0,AF436-N436)</f>
        <v>0</v>
      </c>
      <c r="Q436" s="51" t="n">
        <f aca="false">IF(E436&gt;=Settings!$B$4,(AF436+Settings!$B$7*Settings!$B$3)/(E436+Settings!$B$7),Settings!$B$3)</f>
        <v>0.0748599558648786</v>
      </c>
      <c r="R436" s="78" t="n">
        <f aca="false">PERCENTRANK($H$2:$H$1780,H436,6)</f>
        <v>0.766592</v>
      </c>
      <c r="S436" s="78" t="n">
        <f aca="false">PERCENTRANK($Q$2:$Q$1780,Q436,6)</f>
        <v>0.0646794</v>
      </c>
      <c r="T436" s="78" t="n">
        <f aca="false">PERCENTRANK($F$2:$F$1780,F436,6)</f>
        <v>0.685039</v>
      </c>
      <c r="U436" s="79" t="n">
        <f aca="false">IF(F436&gt;0,ROUND((Settings!$B$8*T436+Settings!$B$9*R436+Settings!$B$10*S436)/SUM(Settings!$B$8:$B$10),10),0)</f>
        <v>0.5054368</v>
      </c>
      <c r="V436" s="71" t="n">
        <f aca="false">IF(U436&gt;0,RANK(U436,$U$2:$U$1780)+COUNTIF($U$2:U436,U436)-1,"")</f>
        <v>435</v>
      </c>
      <c r="W436" s="71" t="str">
        <f aca="false">IF(V436="","",IF(V436&lt;=Settings!$B$11,"1 - Fix first",IF(V436&lt;=Settings!$B$12,"2 - Review","3 - Monitor")))</f>
        <v>3 - Monitor</v>
      </c>
      <c r="X436" s="71" t="str">
        <f aca="false">IF(AND(E436&gt;=Settings!$B$4,AF436&gt;=Settings!$B$5,O436&gt;=Settings!$B$6),"HIGH RATE","")</f>
        <v/>
      </c>
      <c r="Y436" s="71" t="n">
        <f aca="false">IF(F436&gt;0,RANK(F436,$F$2:$F$1780)+COUNTIF($F$2:F436,F436)-1,"")</f>
        <v>435</v>
      </c>
      <c r="Z436" s="71" t="n">
        <f aca="false">IF(H436&gt;0,RANK(H436,$H$2:$H$1780)+COUNTIF($H$2:H436,H436)-1,"")</f>
        <v>416</v>
      </c>
      <c r="AA436" s="71" t="str">
        <f aca="false">IF(AC436="","",RANK(AC436,$AC$2:$AC$1780)+COUNTIF($AC$2:AC436,AC436)-1)</f>
        <v/>
      </c>
      <c r="AB436" s="71" t="str">
        <f aca="false">IF(AD436="","",RANK(AD436,$AD$2:$AD$1780)+COUNTIF($AD$2:AD436,AD436)-1)</f>
        <v/>
      </c>
      <c r="AC436" s="71" t="str">
        <f aca="false">IF(AND(AF436&gt;0,E436&gt;=Settings!$B$4),ROUND(J436,10),"")</f>
        <v/>
      </c>
      <c r="AD436" s="71" t="str">
        <f aca="false">IF(X436="HIGH RATE",ROUND(O436,10),"")</f>
        <v/>
      </c>
      <c r="AE436" s="71" t="s">
        <v>60</v>
      </c>
      <c r="AF436" s="73" t="n">
        <f aca="false">SUMIFS(Detail!$L$2:$L$9168,Detail!$C$2:$C$9168,$A436)</f>
        <v>0</v>
      </c>
      <c r="AG436" s="74" t="n">
        <f aca="false">SUMIFS(Detail!$N$2:$N$9168,Detail!$C$2:$C$9168,$A436)</f>
        <v>0</v>
      </c>
    </row>
    <row r="437" customFormat="false" ht="15" hidden="false" customHeight="false" outlineLevel="0" collapsed="false">
      <c r="A437" s="71" t="s">
        <v>180</v>
      </c>
      <c r="B437" s="71" t="s">
        <v>2832</v>
      </c>
      <c r="C437" s="71" t="s">
        <v>213</v>
      </c>
      <c r="D437" s="71" t="str">
        <f aca="false">IFERROR(INDEX('Brand Map'!$B$4:$B$125,MATCH(C437,'Brand Map'!$A$4:$A$125,0)),"Other")</f>
        <v>AU</v>
      </c>
      <c r="E437" s="73" t="n">
        <f aca="false">SUMIFS(Detail!$K$2:$K$9168,Detail!$C$2:$C$9168,$A437)</f>
        <v>10</v>
      </c>
      <c r="F437" s="73" t="n">
        <f aca="false">SUMIFS(Detail!$E$2:$E$9168,Detail!$C$2:$C$9168,$A437)</f>
        <v>1</v>
      </c>
      <c r="G437" s="74" t="n">
        <f aca="false">SUMIFS(Detail!$M$2:$M$9168,Detail!$C$2:$C$9168,$A437)</f>
        <v>1054.1</v>
      </c>
      <c r="H437" s="74" t="n">
        <f aca="false">SUMIFS(Detail!$D$2:$D$9168,Detail!$C$2:$C$9168,$A437)</f>
        <v>109.05</v>
      </c>
      <c r="I437" s="74" t="n">
        <v>2425.92</v>
      </c>
      <c r="J437" s="51" t="n">
        <f aca="false">IF(E437&gt;0,AF437/E437,0)</f>
        <v>0.1</v>
      </c>
      <c r="K437" s="51" t="n">
        <f aca="false">IF(G437&gt;0,AG437/G437,0)</f>
        <v>0.10345318280998</v>
      </c>
      <c r="L437" s="75" t="n">
        <f aca="false">H437/Settings!$B$16</f>
        <v>0.000217939308988696</v>
      </c>
      <c r="M437" s="76" t="n">
        <f aca="false">H437/Settings!$B$20</f>
        <v>8.46579010225488E-006</v>
      </c>
      <c r="N437" s="77" t="n">
        <f aca="false">E437*Settings!$B$3</f>
        <v>0.748599558648786</v>
      </c>
      <c r="O437" s="77" t="n">
        <f aca="false">IF(E437&gt;0,(AF437-N437)/SQRT(E437*Settings!$B$3*(1-Settings!$B$3)),0)</f>
        <v>0.302090809293569</v>
      </c>
      <c r="P437" s="77" t="n">
        <f aca="false">MAX(0,AF437-N437)</f>
        <v>0.251400441351214</v>
      </c>
      <c r="Q437" s="51" t="n">
        <f aca="false">IF(E437&gt;=Settings!$B$4,(AF437+Settings!$B$7*Settings!$B$3)/(E437+Settings!$B$7),Settings!$B$3)</f>
        <v>0.0748599558648786</v>
      </c>
      <c r="R437" s="78" t="n">
        <f aca="false">PERCENTRANK($H$2:$H$1780,H437,6)</f>
        <v>0.764904</v>
      </c>
      <c r="S437" s="78" t="n">
        <f aca="false">PERCENTRANK($Q$2:$Q$1780,Q437,6)</f>
        <v>0.0646794</v>
      </c>
      <c r="T437" s="78" t="n">
        <f aca="false">PERCENTRANK($F$2:$F$1780,F437,6)</f>
        <v>0.685039</v>
      </c>
      <c r="U437" s="79" t="n">
        <f aca="false">IF(F437&gt;0,ROUND((Settings!$B$8*T437+Settings!$B$9*R437+Settings!$B$10*S437)/SUM(Settings!$B$8:$B$10),10),0)</f>
        <v>0.5048741333</v>
      </c>
      <c r="V437" s="71" t="n">
        <f aca="false">IF(U437&gt;0,RANK(U437,$U$2:$U$1780)+COUNTIF($U$2:U437,U437)-1,"")</f>
        <v>436</v>
      </c>
      <c r="W437" s="71" t="str">
        <f aca="false">IF(V437="","",IF(V437&lt;=Settings!$B$11,"1 - Fix first",IF(V437&lt;=Settings!$B$12,"2 - Review","3 - Monitor")))</f>
        <v>3 - Monitor</v>
      </c>
      <c r="X437" s="71" t="str">
        <f aca="false">IF(AND(E437&gt;=Settings!$B$4,AF437&gt;=Settings!$B$5,O437&gt;=Settings!$B$6),"HIGH RATE","")</f>
        <v/>
      </c>
      <c r="Y437" s="71" t="n">
        <f aca="false">IF(F437&gt;0,RANK(F437,$F$2:$F$1780)+COUNTIF($F$2:F437,F437)-1,"")</f>
        <v>436</v>
      </c>
      <c r="Z437" s="71" t="n">
        <f aca="false">IF(H437&gt;0,RANK(H437,$H$2:$H$1780)+COUNTIF($H$2:H437,H437)-1,"")</f>
        <v>418</v>
      </c>
      <c r="AA437" s="71" t="str">
        <f aca="false">IF(AC437="","",RANK(AC437,$AC$2:$AC$1780)+COUNTIF($AC$2:AC437,AC437)-1)</f>
        <v/>
      </c>
      <c r="AB437" s="71" t="str">
        <f aca="false">IF(AD437="","",RANK(AD437,$AD$2:$AD$1780)+COUNTIF($AD$2:AD437,AD437)-1)</f>
        <v/>
      </c>
      <c r="AC437" s="71" t="str">
        <f aca="false">IF(AND(AF437&gt;0,E437&gt;=Settings!$B$4),ROUND(J437,10),"")</f>
        <v/>
      </c>
      <c r="AD437" s="71" t="str">
        <f aca="false">IF(X437="HIGH RATE",ROUND(O437,10),"")</f>
        <v/>
      </c>
      <c r="AE437" s="71" t="s">
        <v>63</v>
      </c>
      <c r="AF437" s="73" t="n">
        <f aca="false">SUMIFS(Detail!$L$2:$L$9168,Detail!$C$2:$C$9168,$A437)</f>
        <v>1</v>
      </c>
      <c r="AG437" s="74" t="n">
        <f aca="false">SUMIFS(Detail!$N$2:$N$9168,Detail!$C$2:$C$9168,$A437)</f>
        <v>109.05</v>
      </c>
    </row>
    <row r="438" customFormat="false" ht="15" hidden="false" customHeight="false" outlineLevel="0" collapsed="false">
      <c r="A438" s="71" t="s">
        <v>2324</v>
      </c>
      <c r="B438" s="71" t="s">
        <v>2833</v>
      </c>
      <c r="C438" s="71" t="s">
        <v>213</v>
      </c>
      <c r="D438" s="71" t="str">
        <f aca="false">IFERROR(INDEX('Brand Map'!$B$4:$B$125,MATCH(C438,'Brand Map'!$A$4:$A$125,0)),"Other")</f>
        <v>AU</v>
      </c>
      <c r="E438" s="73" t="n">
        <f aca="false">SUMIFS(Detail!$K$2:$K$9168,Detail!$C$2:$C$9168,$A438)</f>
        <v>11</v>
      </c>
      <c r="F438" s="73" t="n">
        <f aca="false">SUMIFS(Detail!$E$2:$E$9168,Detail!$C$2:$C$9168,$A438)</f>
        <v>1</v>
      </c>
      <c r="G438" s="74" t="n">
        <f aca="false">SUMIFS(Detail!$M$2:$M$9168,Detail!$C$2:$C$9168,$A438)</f>
        <v>1122.24</v>
      </c>
      <c r="H438" s="74" t="n">
        <f aca="false">SUMIFS(Detail!$D$2:$D$9168,Detail!$C$2:$C$9168,$A438)</f>
        <v>109.05</v>
      </c>
      <c r="I438" s="74" t="n">
        <v>1572.09</v>
      </c>
      <c r="J438" s="51" t="n">
        <f aca="false">IF(E438&gt;0,AF438/E438,0)</f>
        <v>0.0909090909090909</v>
      </c>
      <c r="K438" s="51" t="n">
        <f aca="false">IF(G438&gt;0,AG438/G438,0)</f>
        <v>0.0971717279726262</v>
      </c>
      <c r="L438" s="75" t="n">
        <f aca="false">H438/Settings!$B$16</f>
        <v>0.000217939308988696</v>
      </c>
      <c r="M438" s="76" t="n">
        <f aca="false">H438/Settings!$B$20</f>
        <v>8.46579010225488E-006</v>
      </c>
      <c r="N438" s="77" t="n">
        <f aca="false">E438*Settings!$B$3</f>
        <v>0.823459514513665</v>
      </c>
      <c r="O438" s="77" t="n">
        <f aca="false">IF(E438&gt;0,(AF438-N438)/SQRT(E438*Settings!$B$3*(1-Settings!$B$3)),0)</f>
        <v>0.202264400151922</v>
      </c>
      <c r="P438" s="77" t="n">
        <f aca="false">MAX(0,AF438-N438)</f>
        <v>0.176540485486335</v>
      </c>
      <c r="Q438" s="51" t="n">
        <f aca="false">IF(E438&gt;=Settings!$B$4,(AF438+Settings!$B$7*Settings!$B$3)/(E438+Settings!$B$7),Settings!$B$3)</f>
        <v>0.0748599558648786</v>
      </c>
      <c r="R438" s="78" t="n">
        <f aca="false">PERCENTRANK($H$2:$H$1780,H438,6)</f>
        <v>0.764904</v>
      </c>
      <c r="S438" s="78" t="n">
        <f aca="false">PERCENTRANK($Q$2:$Q$1780,Q438,6)</f>
        <v>0.0646794</v>
      </c>
      <c r="T438" s="78" t="n">
        <f aca="false">PERCENTRANK($F$2:$F$1780,F438,6)</f>
        <v>0.685039</v>
      </c>
      <c r="U438" s="79" t="n">
        <f aca="false">IF(F438&gt;0,ROUND((Settings!$B$8*T438+Settings!$B$9*R438+Settings!$B$10*S438)/SUM(Settings!$B$8:$B$10),10),0)</f>
        <v>0.5048741333</v>
      </c>
      <c r="V438" s="71" t="n">
        <f aca="false">IF(U438&gt;0,RANK(U438,$U$2:$U$1780)+COUNTIF($U$2:U438,U438)-1,"")</f>
        <v>437</v>
      </c>
      <c r="W438" s="71" t="str">
        <f aca="false">IF(V438="","",IF(V438&lt;=Settings!$B$11,"1 - Fix first",IF(V438&lt;=Settings!$B$12,"2 - Review","3 - Monitor")))</f>
        <v>3 - Monitor</v>
      </c>
      <c r="X438" s="71" t="str">
        <f aca="false">IF(AND(E438&gt;=Settings!$B$4,AF438&gt;=Settings!$B$5,O438&gt;=Settings!$B$6),"HIGH RATE","")</f>
        <v/>
      </c>
      <c r="Y438" s="71" t="n">
        <f aca="false">IF(F438&gt;0,RANK(F438,$F$2:$F$1780)+COUNTIF($F$2:F438,F438)-1,"")</f>
        <v>437</v>
      </c>
      <c r="Z438" s="71" t="n">
        <f aca="false">IF(H438&gt;0,RANK(H438,$H$2:$H$1780)+COUNTIF($H$2:H438,H438)-1,"")</f>
        <v>419</v>
      </c>
      <c r="AA438" s="71" t="str">
        <f aca="false">IF(AC438="","",RANK(AC438,$AC$2:$AC$1780)+COUNTIF($AC$2:AC438,AC438)-1)</f>
        <v/>
      </c>
      <c r="AB438" s="71" t="str">
        <f aca="false">IF(AD438="","",RANK(AD438,$AD$2:$AD$1780)+COUNTIF($AD$2:AD438,AD438)-1)</f>
        <v/>
      </c>
      <c r="AC438" s="71" t="str">
        <f aca="false">IF(AND(AF438&gt;0,E438&gt;=Settings!$B$4),ROUND(J438,10),"")</f>
        <v/>
      </c>
      <c r="AD438" s="71" t="str">
        <f aca="false">IF(X438="HIGH RATE",ROUND(O438,10),"")</f>
        <v/>
      </c>
      <c r="AE438" s="71" t="s">
        <v>59</v>
      </c>
      <c r="AF438" s="73" t="n">
        <f aca="false">SUMIFS(Detail!$L$2:$L$9168,Detail!$C$2:$C$9168,$A438)</f>
        <v>1</v>
      </c>
      <c r="AG438" s="74" t="n">
        <f aca="false">SUMIFS(Detail!$N$2:$N$9168,Detail!$C$2:$C$9168,$A438)</f>
        <v>109.05</v>
      </c>
    </row>
    <row r="439" customFormat="false" ht="15" hidden="false" customHeight="false" outlineLevel="0" collapsed="false">
      <c r="A439" s="71" t="s">
        <v>1605</v>
      </c>
      <c r="B439" s="71" t="s">
        <v>2834</v>
      </c>
      <c r="C439" s="71" t="s">
        <v>213</v>
      </c>
      <c r="D439" s="71" t="str">
        <f aca="false">IFERROR(INDEX('Brand Map'!$B$4:$B$125,MATCH(C439,'Brand Map'!$A$4:$A$125,0)),"Other")</f>
        <v>AU</v>
      </c>
      <c r="E439" s="73" t="n">
        <f aca="false">SUMIFS(Detail!$K$2:$K$9168,Detail!$C$2:$C$9168,$A439)</f>
        <v>0</v>
      </c>
      <c r="F439" s="73" t="n">
        <f aca="false">SUMIFS(Detail!$E$2:$E$9168,Detail!$C$2:$C$9168,$A439)</f>
        <v>1</v>
      </c>
      <c r="G439" s="74" t="n">
        <f aca="false">SUMIFS(Detail!$M$2:$M$9168,Detail!$C$2:$C$9168,$A439)</f>
        <v>0</v>
      </c>
      <c r="H439" s="74" t="n">
        <f aca="false">SUMIFS(Detail!$D$2:$D$9168,Detail!$C$2:$C$9168,$A439)</f>
        <v>107.95</v>
      </c>
      <c r="I439" s="74" t="n">
        <v>0</v>
      </c>
      <c r="J439" s="51" t="n">
        <f aca="false">IF(E439&gt;0,AF439/E439,0)</f>
        <v>0</v>
      </c>
      <c r="K439" s="51" t="n">
        <f aca="false">IF(G439&gt;0,AG439/G439,0)</f>
        <v>0</v>
      </c>
      <c r="L439" s="75" t="n">
        <f aca="false">H439/Settings!$B$16</f>
        <v>0.000215740929897568</v>
      </c>
      <c r="M439" s="76" t="n">
        <f aca="false">H439/Settings!$B$20</f>
        <v>8.38039469544625E-006</v>
      </c>
      <c r="N439" s="77" t="n">
        <f aca="false">E439*Settings!$B$3</f>
        <v>0</v>
      </c>
      <c r="O439" s="77" t="n">
        <f aca="false">IF(E439&gt;0,(AF439-N439)/SQRT(E439*Settings!$B$3*(1-Settings!$B$3)),0)</f>
        <v>0</v>
      </c>
      <c r="P439" s="77" t="n">
        <f aca="false">MAX(0,AF439-N439)</f>
        <v>0</v>
      </c>
      <c r="Q439" s="51" t="n">
        <f aca="false">IF(E439&gt;=Settings!$B$4,(AF439+Settings!$B$7*Settings!$B$3)/(E439+Settings!$B$7),Settings!$B$3)</f>
        <v>0.0748599558648786</v>
      </c>
      <c r="R439" s="78" t="n">
        <f aca="false">PERCENTRANK($H$2:$H$1780,H439,6)</f>
        <v>0.76378</v>
      </c>
      <c r="S439" s="78" t="n">
        <f aca="false">PERCENTRANK($Q$2:$Q$1780,Q439,6)</f>
        <v>0.0646794</v>
      </c>
      <c r="T439" s="78" t="n">
        <f aca="false">PERCENTRANK($F$2:$F$1780,F439,6)</f>
        <v>0.685039</v>
      </c>
      <c r="U439" s="79" t="n">
        <f aca="false">IF(F439&gt;0,ROUND((Settings!$B$8*T439+Settings!$B$9*R439+Settings!$B$10*S439)/SUM(Settings!$B$8:$B$10),10),0)</f>
        <v>0.5044994667</v>
      </c>
      <c r="V439" s="71" t="n">
        <f aca="false">IF(U439&gt;0,RANK(U439,$U$2:$U$1780)+COUNTIF($U$2:U439,U439)-1,"")</f>
        <v>438</v>
      </c>
      <c r="W439" s="71" t="str">
        <f aca="false">IF(V439="","",IF(V439&lt;=Settings!$B$11,"1 - Fix first",IF(V439&lt;=Settings!$B$12,"2 - Review","3 - Monitor")))</f>
        <v>3 - Monitor</v>
      </c>
      <c r="X439" s="71" t="str">
        <f aca="false">IF(AND(E439&gt;=Settings!$B$4,AF439&gt;=Settings!$B$5,O439&gt;=Settings!$B$6),"HIGH RATE","")</f>
        <v/>
      </c>
      <c r="Y439" s="71" t="n">
        <f aca="false">IF(F439&gt;0,RANK(F439,$F$2:$F$1780)+COUNTIF($F$2:F439,F439)-1,"")</f>
        <v>438</v>
      </c>
      <c r="Z439" s="71" t="n">
        <f aca="false">IF(H439&gt;0,RANK(H439,$H$2:$H$1780)+COUNTIF($H$2:H439,H439)-1,"")</f>
        <v>420</v>
      </c>
      <c r="AA439" s="71" t="str">
        <f aca="false">IF(AC439="","",RANK(AC439,$AC$2:$AC$1780)+COUNTIF($AC$2:AC439,AC439)-1)</f>
        <v/>
      </c>
      <c r="AB439" s="71" t="str">
        <f aca="false">IF(AD439="","",RANK(AD439,$AD$2:$AD$1780)+COUNTIF($AD$2:AD439,AD439)-1)</f>
        <v/>
      </c>
      <c r="AC439" s="71" t="str">
        <f aca="false">IF(AND(AF439&gt;0,E439&gt;=Settings!$B$4),ROUND(J439,10),"")</f>
        <v/>
      </c>
      <c r="AD439" s="71" t="str">
        <f aca="false">IF(X439="HIGH RATE",ROUND(O439,10),"")</f>
        <v/>
      </c>
      <c r="AE439" s="71" t="s">
        <v>60</v>
      </c>
      <c r="AF439" s="73" t="n">
        <f aca="false">SUMIFS(Detail!$L$2:$L$9168,Detail!$C$2:$C$9168,$A439)</f>
        <v>0</v>
      </c>
      <c r="AG439" s="74" t="n">
        <f aca="false">SUMIFS(Detail!$N$2:$N$9168,Detail!$C$2:$C$9168,$A439)</f>
        <v>0</v>
      </c>
    </row>
    <row r="440" customFormat="false" ht="15" hidden="false" customHeight="false" outlineLevel="0" collapsed="false">
      <c r="A440" s="71" t="s">
        <v>2082</v>
      </c>
      <c r="B440" s="71" t="s">
        <v>2514</v>
      </c>
      <c r="C440" s="71" t="s">
        <v>217</v>
      </c>
      <c r="D440" s="71" t="str">
        <f aca="false">IFERROR(INDEX('Brand Map'!$B$4:$B$125,MATCH(C440,'Brand Map'!$A$4:$A$125,0)),"Other")</f>
        <v>AUMJ</v>
      </c>
      <c r="E440" s="73" t="n">
        <f aca="false">SUMIFS(Detail!$K$2:$K$9168,Detail!$C$2:$C$9168,$A440)</f>
        <v>0</v>
      </c>
      <c r="F440" s="73" t="n">
        <f aca="false">SUMIFS(Detail!$E$2:$E$9168,Detail!$C$2:$C$9168,$A440)</f>
        <v>1</v>
      </c>
      <c r="G440" s="74" t="n">
        <f aca="false">SUMIFS(Detail!$M$2:$M$9168,Detail!$C$2:$C$9168,$A440)</f>
        <v>0</v>
      </c>
      <c r="H440" s="74" t="n">
        <f aca="false">SUMIFS(Detail!$D$2:$D$9168,Detail!$C$2:$C$9168,$A440)</f>
        <v>107.95</v>
      </c>
      <c r="I440" s="74" t="n">
        <v>863.6</v>
      </c>
      <c r="J440" s="51" t="n">
        <f aca="false">IF(E440&gt;0,AF440/E440,0)</f>
        <v>0</v>
      </c>
      <c r="K440" s="51" t="n">
        <f aca="false">IF(G440&gt;0,AG440/G440,0)</f>
        <v>0</v>
      </c>
      <c r="L440" s="75" t="n">
        <f aca="false">H440/Settings!$B$16</f>
        <v>0.000215740929897568</v>
      </c>
      <c r="M440" s="76" t="n">
        <f aca="false">H440/Settings!$B$20</f>
        <v>8.38039469544625E-006</v>
      </c>
      <c r="N440" s="77" t="n">
        <f aca="false">E440*Settings!$B$3</f>
        <v>0</v>
      </c>
      <c r="O440" s="77" t="n">
        <f aca="false">IF(E440&gt;0,(AF440-N440)/SQRT(E440*Settings!$B$3*(1-Settings!$B$3)),0)</f>
        <v>0</v>
      </c>
      <c r="P440" s="77" t="n">
        <f aca="false">MAX(0,AF440-N440)</f>
        <v>0</v>
      </c>
      <c r="Q440" s="51" t="n">
        <f aca="false">IF(E440&gt;=Settings!$B$4,(AF440+Settings!$B$7*Settings!$B$3)/(E440+Settings!$B$7),Settings!$B$3)</f>
        <v>0.0748599558648786</v>
      </c>
      <c r="R440" s="78" t="n">
        <f aca="false">PERCENTRANK($H$2:$H$1780,H440,6)</f>
        <v>0.76378</v>
      </c>
      <c r="S440" s="78" t="n">
        <f aca="false">PERCENTRANK($Q$2:$Q$1780,Q440,6)</f>
        <v>0.0646794</v>
      </c>
      <c r="T440" s="78" t="n">
        <f aca="false">PERCENTRANK($F$2:$F$1780,F440,6)</f>
        <v>0.685039</v>
      </c>
      <c r="U440" s="79" t="n">
        <f aca="false">IF(F440&gt;0,ROUND((Settings!$B$8*T440+Settings!$B$9*R440+Settings!$B$10*S440)/SUM(Settings!$B$8:$B$10),10),0)</f>
        <v>0.5044994667</v>
      </c>
      <c r="V440" s="71" t="n">
        <f aca="false">IF(U440&gt;0,RANK(U440,$U$2:$U$1780)+COUNTIF($U$2:U440,U440)-1,"")</f>
        <v>439</v>
      </c>
      <c r="W440" s="71" t="str">
        <f aca="false">IF(V440="","",IF(V440&lt;=Settings!$B$11,"1 - Fix first",IF(V440&lt;=Settings!$B$12,"2 - Review","3 - Monitor")))</f>
        <v>3 - Monitor</v>
      </c>
      <c r="X440" s="71" t="str">
        <f aca="false">IF(AND(E440&gt;=Settings!$B$4,AF440&gt;=Settings!$B$5,O440&gt;=Settings!$B$6),"HIGH RATE","")</f>
        <v/>
      </c>
      <c r="Y440" s="71" t="n">
        <f aca="false">IF(F440&gt;0,RANK(F440,$F$2:$F$1780)+COUNTIF($F$2:F440,F440)-1,"")</f>
        <v>439</v>
      </c>
      <c r="Z440" s="71" t="n">
        <f aca="false">IF(H440&gt;0,RANK(H440,$H$2:$H$1780)+COUNTIF($H$2:H440,H440)-1,"")</f>
        <v>421</v>
      </c>
      <c r="AA440" s="71" t="str">
        <f aca="false">IF(AC440="","",RANK(AC440,$AC$2:$AC$1780)+COUNTIF($AC$2:AC440,AC440)-1)</f>
        <v/>
      </c>
      <c r="AB440" s="71" t="str">
        <f aca="false">IF(AD440="","",RANK(AD440,$AD$2:$AD$1780)+COUNTIF($AD$2:AD440,AD440)-1)</f>
        <v/>
      </c>
      <c r="AC440" s="71" t="str">
        <f aca="false">IF(AND(AF440&gt;0,E440&gt;=Settings!$B$4),ROUND(J440,10),"")</f>
        <v/>
      </c>
      <c r="AD440" s="71" t="str">
        <f aca="false">IF(X440="HIGH RATE",ROUND(O440,10),"")</f>
        <v/>
      </c>
      <c r="AE440" s="71" t="s">
        <v>60</v>
      </c>
      <c r="AF440" s="73" t="n">
        <f aca="false">SUMIFS(Detail!$L$2:$L$9168,Detail!$C$2:$C$9168,$A440)</f>
        <v>0</v>
      </c>
      <c r="AG440" s="74" t="n">
        <f aca="false">SUMIFS(Detail!$N$2:$N$9168,Detail!$C$2:$C$9168,$A440)</f>
        <v>0</v>
      </c>
    </row>
    <row r="441" customFormat="false" ht="15" hidden="false" customHeight="false" outlineLevel="0" collapsed="false">
      <c r="A441" s="71" t="s">
        <v>1427</v>
      </c>
      <c r="B441" s="71" t="s">
        <v>2835</v>
      </c>
      <c r="C441" s="71" t="s">
        <v>213</v>
      </c>
      <c r="D441" s="71" t="str">
        <f aca="false">IFERROR(INDEX('Brand Map'!$B$4:$B$125,MATCH(C441,'Brand Map'!$A$4:$A$125,0)),"Other")</f>
        <v>AU</v>
      </c>
      <c r="E441" s="73" t="n">
        <f aca="false">SUMIFS(Detail!$K$2:$K$9168,Detail!$C$2:$C$9168,$A441)</f>
        <v>12</v>
      </c>
      <c r="F441" s="73" t="n">
        <f aca="false">SUMIFS(Detail!$E$2:$E$9168,Detail!$C$2:$C$9168,$A441)</f>
        <v>1</v>
      </c>
      <c r="G441" s="74" t="n">
        <f aca="false">SUMIFS(Detail!$M$2:$M$9168,Detail!$C$2:$C$9168,$A441)</f>
        <v>1380.07</v>
      </c>
      <c r="H441" s="74" t="n">
        <f aca="false">SUMIFS(Detail!$D$2:$D$9168,Detail!$C$2:$C$9168,$A441)</f>
        <v>106.6</v>
      </c>
      <c r="I441" s="74" t="n">
        <v>8514.32</v>
      </c>
      <c r="J441" s="51" t="n">
        <f aca="false">IF(E441&gt;0,AF441/E441,0)</f>
        <v>0</v>
      </c>
      <c r="K441" s="51" t="n">
        <f aca="false">IF(G441&gt;0,AG441/G441,0)</f>
        <v>0</v>
      </c>
      <c r="L441" s="75" t="n">
        <f aca="false">H441/Settings!$B$16</f>
        <v>0.000213042919194819</v>
      </c>
      <c r="M441" s="76" t="n">
        <f aca="false">H441/Settings!$B$20</f>
        <v>8.27559124163567E-006</v>
      </c>
      <c r="N441" s="77" t="n">
        <f aca="false">E441*Settings!$B$3</f>
        <v>0.898319470378544</v>
      </c>
      <c r="O441" s="77" t="n">
        <f aca="false">IF(E441&gt;0,(AF441-N441)/SQRT(E441*Settings!$B$3*(1-Settings!$B$3)),0)</f>
        <v>-0.985397977627277</v>
      </c>
      <c r="P441" s="77" t="n">
        <f aca="false">MAX(0,AF441-N441)</f>
        <v>0</v>
      </c>
      <c r="Q441" s="51" t="n">
        <f aca="false">IF(E441&gt;=Settings!$B$4,(AF441+Settings!$B$7*Settings!$B$3)/(E441+Settings!$B$7),Settings!$B$3)</f>
        <v>0.0748599558648786</v>
      </c>
      <c r="R441" s="78" t="n">
        <f aca="false">PERCENTRANK($H$2:$H$1780,H441,6)</f>
        <v>0.763217</v>
      </c>
      <c r="S441" s="78" t="n">
        <f aca="false">PERCENTRANK($Q$2:$Q$1780,Q441,6)</f>
        <v>0.0646794</v>
      </c>
      <c r="T441" s="78" t="n">
        <f aca="false">PERCENTRANK($F$2:$F$1780,F441,6)</f>
        <v>0.685039</v>
      </c>
      <c r="U441" s="79" t="n">
        <f aca="false">IF(F441&gt;0,ROUND((Settings!$B$8*T441+Settings!$B$9*R441+Settings!$B$10*S441)/SUM(Settings!$B$8:$B$10),10),0)</f>
        <v>0.5043118</v>
      </c>
      <c r="V441" s="71" t="n">
        <f aca="false">IF(U441&gt;0,RANK(U441,$U$2:$U$1780)+COUNTIF($U$2:U441,U441)-1,"")</f>
        <v>440</v>
      </c>
      <c r="W441" s="71" t="str">
        <f aca="false">IF(V441="","",IF(V441&lt;=Settings!$B$11,"1 - Fix first",IF(V441&lt;=Settings!$B$12,"2 - Review","3 - Monitor")))</f>
        <v>3 - Monitor</v>
      </c>
      <c r="X441" s="71" t="str">
        <f aca="false">IF(AND(E441&gt;=Settings!$B$4,AF441&gt;=Settings!$B$5,O441&gt;=Settings!$B$6),"HIGH RATE","")</f>
        <v/>
      </c>
      <c r="Y441" s="71" t="n">
        <f aca="false">IF(F441&gt;0,RANK(F441,$F$2:$F$1780)+COUNTIF($F$2:F441,F441)-1,"")</f>
        <v>440</v>
      </c>
      <c r="Z441" s="71" t="n">
        <f aca="false">IF(H441&gt;0,RANK(H441,$H$2:$H$1780)+COUNTIF($H$2:H441,H441)-1,"")</f>
        <v>422</v>
      </c>
      <c r="AA441" s="71" t="str">
        <f aca="false">IF(AC441="","",RANK(AC441,$AC$2:$AC$1780)+COUNTIF($AC$2:AC441,AC441)-1)</f>
        <v/>
      </c>
      <c r="AB441" s="71" t="str">
        <f aca="false">IF(AD441="","",RANK(AD441,$AD$2:$AD$1780)+COUNTIF($AD$2:AD441,AD441)-1)</f>
        <v/>
      </c>
      <c r="AC441" s="71" t="str">
        <f aca="false">IF(AND(AF441&gt;0,E441&gt;=Settings!$B$4),ROUND(J441,10),"")</f>
        <v/>
      </c>
      <c r="AD441" s="71" t="str">
        <f aca="false">IF(X441="HIGH RATE",ROUND(O441,10),"")</f>
        <v/>
      </c>
      <c r="AE441" s="71" t="s">
        <v>61</v>
      </c>
      <c r="AF441" s="73" t="n">
        <f aca="false">SUMIFS(Detail!$L$2:$L$9168,Detail!$C$2:$C$9168,$A441)</f>
        <v>0</v>
      </c>
      <c r="AG441" s="74" t="n">
        <f aca="false">SUMIFS(Detail!$N$2:$N$9168,Detail!$C$2:$C$9168,$A441)</f>
        <v>0</v>
      </c>
    </row>
    <row r="442" customFormat="false" ht="15" hidden="false" customHeight="false" outlineLevel="0" collapsed="false">
      <c r="A442" s="71" t="s">
        <v>1162</v>
      </c>
      <c r="B442" s="71" t="s">
        <v>2836</v>
      </c>
      <c r="C442" s="71" t="s">
        <v>246</v>
      </c>
      <c r="D442" s="71" t="str">
        <f aca="false">IFERROR(INDEX('Brand Map'!$B$4:$B$125,MATCH(C442,'Brand Map'!$A$4:$A$125,0)),"Other")</f>
        <v>FYF</v>
      </c>
      <c r="E442" s="73" t="n">
        <f aca="false">SUMIFS(Detail!$K$2:$K$9168,Detail!$C$2:$C$9168,$A442)</f>
        <v>0</v>
      </c>
      <c r="F442" s="73" t="n">
        <f aca="false">SUMIFS(Detail!$E$2:$E$9168,Detail!$C$2:$C$9168,$A442)</f>
        <v>1</v>
      </c>
      <c r="G442" s="74" t="n">
        <f aca="false">SUMIFS(Detail!$M$2:$M$9168,Detail!$C$2:$C$9168,$A442)</f>
        <v>0</v>
      </c>
      <c r="H442" s="74" t="n">
        <f aca="false">SUMIFS(Detail!$D$2:$D$9168,Detail!$C$2:$C$9168,$A442)</f>
        <v>104.95</v>
      </c>
      <c r="I442" s="74" t="n">
        <v>314.85</v>
      </c>
      <c r="J442" s="51" t="n">
        <f aca="false">IF(E442&gt;0,AF442/E442,0)</f>
        <v>0</v>
      </c>
      <c r="K442" s="51" t="n">
        <f aca="false">IF(G442&gt;0,AG442/G442,0)</f>
        <v>0</v>
      </c>
      <c r="L442" s="75" t="n">
        <f aca="false">H442/Settings!$B$16</f>
        <v>0.000209745350558127</v>
      </c>
      <c r="M442" s="76" t="n">
        <f aca="false">H442/Settings!$B$20</f>
        <v>8.14749813142274E-006</v>
      </c>
      <c r="N442" s="77" t="n">
        <f aca="false">E442*Settings!$B$3</f>
        <v>0</v>
      </c>
      <c r="O442" s="77" t="n">
        <f aca="false">IF(E442&gt;0,(AF442-N442)/SQRT(E442*Settings!$B$3*(1-Settings!$B$3)),0)</f>
        <v>0</v>
      </c>
      <c r="P442" s="77" t="n">
        <f aca="false">MAX(0,AF442-N442)</f>
        <v>0</v>
      </c>
      <c r="Q442" s="51" t="n">
        <f aca="false">IF(E442&gt;=Settings!$B$4,(AF442+Settings!$B$7*Settings!$B$3)/(E442+Settings!$B$7),Settings!$B$3)</f>
        <v>0.0748599558648786</v>
      </c>
      <c r="R442" s="78" t="n">
        <f aca="false">PERCENTRANK($H$2:$H$1780,H442,6)</f>
        <v>0.76153</v>
      </c>
      <c r="S442" s="78" t="n">
        <f aca="false">PERCENTRANK($Q$2:$Q$1780,Q442,6)</f>
        <v>0.0646794</v>
      </c>
      <c r="T442" s="78" t="n">
        <f aca="false">PERCENTRANK($F$2:$F$1780,F442,6)</f>
        <v>0.685039</v>
      </c>
      <c r="U442" s="79" t="n">
        <f aca="false">IF(F442&gt;0,ROUND((Settings!$B$8*T442+Settings!$B$9*R442+Settings!$B$10*S442)/SUM(Settings!$B$8:$B$10),10),0)</f>
        <v>0.5037494667</v>
      </c>
      <c r="V442" s="71" t="n">
        <f aca="false">IF(U442&gt;0,RANK(U442,$U$2:$U$1780)+COUNTIF($U$2:U442,U442)-1,"")</f>
        <v>441</v>
      </c>
      <c r="W442" s="71" t="str">
        <f aca="false">IF(V442="","",IF(V442&lt;=Settings!$B$11,"1 - Fix first",IF(V442&lt;=Settings!$B$12,"2 - Review","3 - Monitor")))</f>
        <v>3 - Monitor</v>
      </c>
      <c r="X442" s="71" t="str">
        <f aca="false">IF(AND(E442&gt;=Settings!$B$4,AF442&gt;=Settings!$B$5,O442&gt;=Settings!$B$6),"HIGH RATE","")</f>
        <v/>
      </c>
      <c r="Y442" s="71" t="n">
        <f aca="false">IF(F442&gt;0,RANK(F442,$F$2:$F$1780)+COUNTIF($F$2:F442,F442)-1,"")</f>
        <v>441</v>
      </c>
      <c r="Z442" s="71" t="n">
        <f aca="false">IF(H442&gt;0,RANK(H442,$H$2:$H$1780)+COUNTIF($H$2:H442,H442)-1,"")</f>
        <v>424</v>
      </c>
      <c r="AA442" s="71" t="str">
        <f aca="false">IF(AC442="","",RANK(AC442,$AC$2:$AC$1780)+COUNTIF($AC$2:AC442,AC442)-1)</f>
        <v/>
      </c>
      <c r="AB442" s="71" t="str">
        <f aca="false">IF(AD442="","",RANK(AD442,$AD$2:$AD$1780)+COUNTIF($AD$2:AD442,AD442)-1)</f>
        <v/>
      </c>
      <c r="AC442" s="71" t="str">
        <f aca="false">IF(AND(AF442&gt;0,E442&gt;=Settings!$B$4),ROUND(J442,10),"")</f>
        <v/>
      </c>
      <c r="AD442" s="71" t="str">
        <f aca="false">IF(X442="HIGH RATE",ROUND(O442,10),"")</f>
        <v/>
      </c>
      <c r="AE442" s="71" t="s">
        <v>60</v>
      </c>
      <c r="AF442" s="73" t="n">
        <f aca="false">SUMIFS(Detail!$L$2:$L$9168,Detail!$C$2:$C$9168,$A442)</f>
        <v>0</v>
      </c>
      <c r="AG442" s="74" t="n">
        <f aca="false">SUMIFS(Detail!$N$2:$N$9168,Detail!$C$2:$C$9168,$A442)</f>
        <v>0</v>
      </c>
    </row>
    <row r="443" customFormat="false" ht="15" hidden="false" customHeight="false" outlineLevel="0" collapsed="false">
      <c r="A443" s="71" t="s">
        <v>1090</v>
      </c>
      <c r="B443" s="71" t="s">
        <v>2837</v>
      </c>
      <c r="C443" s="71" t="s">
        <v>246</v>
      </c>
      <c r="D443" s="71" t="str">
        <f aca="false">IFERROR(INDEX('Brand Map'!$B$4:$B$125,MATCH(C443,'Brand Map'!$A$4:$A$125,0)),"Other")</f>
        <v>FYF</v>
      </c>
      <c r="E443" s="73" t="n">
        <f aca="false">SUMIFS(Detail!$K$2:$K$9168,Detail!$C$2:$C$9168,$A443)</f>
        <v>0</v>
      </c>
      <c r="F443" s="73" t="n">
        <f aca="false">SUMIFS(Detail!$E$2:$E$9168,Detail!$C$2:$C$9168,$A443)</f>
        <v>1</v>
      </c>
      <c r="G443" s="74" t="n">
        <f aca="false">SUMIFS(Detail!$M$2:$M$9168,Detail!$C$2:$C$9168,$A443)</f>
        <v>0</v>
      </c>
      <c r="H443" s="74" t="n">
        <f aca="false">SUMIFS(Detail!$D$2:$D$9168,Detail!$C$2:$C$9168,$A443)</f>
        <v>104.95</v>
      </c>
      <c r="I443" s="74" t="n">
        <v>629.7</v>
      </c>
      <c r="J443" s="51" t="n">
        <f aca="false">IF(E443&gt;0,AF443/E443,0)</f>
        <v>0</v>
      </c>
      <c r="K443" s="51" t="n">
        <f aca="false">IF(G443&gt;0,AG443/G443,0)</f>
        <v>0</v>
      </c>
      <c r="L443" s="75" t="n">
        <f aca="false">H443/Settings!$B$16</f>
        <v>0.000209745350558127</v>
      </c>
      <c r="M443" s="76" t="n">
        <f aca="false">H443/Settings!$B$20</f>
        <v>8.14749813142274E-006</v>
      </c>
      <c r="N443" s="77" t="n">
        <f aca="false">E443*Settings!$B$3</f>
        <v>0</v>
      </c>
      <c r="O443" s="77" t="n">
        <f aca="false">IF(E443&gt;0,(AF443-N443)/SQRT(E443*Settings!$B$3*(1-Settings!$B$3)),0)</f>
        <v>0</v>
      </c>
      <c r="P443" s="77" t="n">
        <f aca="false">MAX(0,AF443-N443)</f>
        <v>0</v>
      </c>
      <c r="Q443" s="51" t="n">
        <f aca="false">IF(E443&gt;=Settings!$B$4,(AF443+Settings!$B$7*Settings!$B$3)/(E443+Settings!$B$7),Settings!$B$3)</f>
        <v>0.0748599558648786</v>
      </c>
      <c r="R443" s="78" t="n">
        <f aca="false">PERCENTRANK($H$2:$H$1780,H443,6)</f>
        <v>0.76153</v>
      </c>
      <c r="S443" s="78" t="n">
        <f aca="false">PERCENTRANK($Q$2:$Q$1780,Q443,6)</f>
        <v>0.0646794</v>
      </c>
      <c r="T443" s="78" t="n">
        <f aca="false">PERCENTRANK($F$2:$F$1780,F443,6)</f>
        <v>0.685039</v>
      </c>
      <c r="U443" s="79" t="n">
        <f aca="false">IF(F443&gt;0,ROUND((Settings!$B$8*T443+Settings!$B$9*R443+Settings!$B$10*S443)/SUM(Settings!$B$8:$B$10),10),0)</f>
        <v>0.5037494667</v>
      </c>
      <c r="V443" s="71" t="n">
        <f aca="false">IF(U443&gt;0,RANK(U443,$U$2:$U$1780)+COUNTIF($U$2:U443,U443)-1,"")</f>
        <v>442</v>
      </c>
      <c r="W443" s="71" t="str">
        <f aca="false">IF(V443="","",IF(V443&lt;=Settings!$B$11,"1 - Fix first",IF(V443&lt;=Settings!$B$12,"2 - Review","3 - Monitor")))</f>
        <v>3 - Monitor</v>
      </c>
      <c r="X443" s="71" t="str">
        <f aca="false">IF(AND(E443&gt;=Settings!$B$4,AF443&gt;=Settings!$B$5,O443&gt;=Settings!$B$6),"HIGH RATE","")</f>
        <v/>
      </c>
      <c r="Y443" s="71" t="n">
        <f aca="false">IF(F443&gt;0,RANK(F443,$F$2:$F$1780)+COUNTIF($F$2:F443,F443)-1,"")</f>
        <v>442</v>
      </c>
      <c r="Z443" s="71" t="n">
        <f aca="false">IF(H443&gt;0,RANK(H443,$H$2:$H$1780)+COUNTIF($H$2:H443,H443)-1,"")</f>
        <v>425</v>
      </c>
      <c r="AA443" s="71" t="str">
        <f aca="false">IF(AC443="","",RANK(AC443,$AC$2:$AC$1780)+COUNTIF($AC$2:AC443,AC443)-1)</f>
        <v/>
      </c>
      <c r="AB443" s="71" t="str">
        <f aca="false">IF(AD443="","",RANK(AD443,$AD$2:$AD$1780)+COUNTIF($AD$2:AD443,AD443)-1)</f>
        <v/>
      </c>
      <c r="AC443" s="71" t="str">
        <f aca="false">IF(AND(AF443&gt;0,E443&gt;=Settings!$B$4),ROUND(J443,10),"")</f>
        <v/>
      </c>
      <c r="AD443" s="71" t="str">
        <f aca="false">IF(X443="HIGH RATE",ROUND(O443,10),"")</f>
        <v/>
      </c>
      <c r="AE443" s="71" t="s">
        <v>60</v>
      </c>
      <c r="AF443" s="73" t="n">
        <f aca="false">SUMIFS(Detail!$L$2:$L$9168,Detail!$C$2:$C$9168,$A443)</f>
        <v>0</v>
      </c>
      <c r="AG443" s="74" t="n">
        <f aca="false">SUMIFS(Detail!$N$2:$N$9168,Detail!$C$2:$C$9168,$A443)</f>
        <v>0</v>
      </c>
    </row>
    <row r="444" customFormat="false" ht="15" hidden="false" customHeight="false" outlineLevel="0" collapsed="false">
      <c r="A444" s="71" t="s">
        <v>1331</v>
      </c>
      <c r="B444" s="71" t="s">
        <v>2838</v>
      </c>
      <c r="C444" s="71" t="s">
        <v>213</v>
      </c>
      <c r="D444" s="71" t="str">
        <f aca="false">IFERROR(INDEX('Brand Map'!$B$4:$B$125,MATCH(C444,'Brand Map'!$A$4:$A$125,0)),"Other")</f>
        <v>AU</v>
      </c>
      <c r="E444" s="73" t="n">
        <f aca="false">SUMIFS(Detail!$K$2:$K$9168,Detail!$C$2:$C$9168,$A444)</f>
        <v>28</v>
      </c>
      <c r="F444" s="73" t="n">
        <f aca="false">SUMIFS(Detail!$E$2:$E$9168,Detail!$C$2:$C$9168,$A444)</f>
        <v>1</v>
      </c>
      <c r="G444" s="74" t="n">
        <f aca="false">SUMIFS(Detail!$M$2:$M$9168,Detail!$C$2:$C$9168,$A444)</f>
        <v>3457.75</v>
      </c>
      <c r="H444" s="74" t="n">
        <f aca="false">SUMIFS(Detail!$D$2:$D$9168,Detail!$C$2:$C$9168,$A444)</f>
        <v>104.28</v>
      </c>
      <c r="I444" s="74" t="n">
        <v>6606.62</v>
      </c>
      <c r="J444" s="51" t="n">
        <f aca="false">IF(E444&gt;0,AF444/E444,0)</f>
        <v>0.0357142857142857</v>
      </c>
      <c r="K444" s="51" t="n">
        <f aca="false">IF(G444&gt;0,AG444/G444,0)</f>
        <v>0.0301583399609573</v>
      </c>
      <c r="L444" s="75" t="n">
        <f aca="false">H444/Settings!$B$16</f>
        <v>0.000208406337838985</v>
      </c>
      <c r="M444" s="76" t="n">
        <f aca="false">H444/Settings!$B$20</f>
        <v>8.09548456545748E-006</v>
      </c>
      <c r="N444" s="77" t="n">
        <f aca="false">E444*Settings!$B$3</f>
        <v>2.0960787642166</v>
      </c>
      <c r="O444" s="77" t="n">
        <f aca="false">IF(E444&gt;0,(AF444-N444)/SQRT(E444*Settings!$B$3*(1-Settings!$B$3)),0)</f>
        <v>-0.787107815800544</v>
      </c>
      <c r="P444" s="77" t="n">
        <f aca="false">MAX(0,AF444-N444)</f>
        <v>0</v>
      </c>
      <c r="Q444" s="51" t="n">
        <f aca="false">IF(E444&gt;=Settings!$B$4,(AF444+Settings!$B$7*Settings!$B$3)/(E444+Settings!$B$7),Settings!$B$3)</f>
        <v>0.0748599558648786</v>
      </c>
      <c r="R444" s="78" t="n">
        <f aca="false">PERCENTRANK($H$2:$H$1780,H444,6)</f>
        <v>0.760405</v>
      </c>
      <c r="S444" s="78" t="n">
        <f aca="false">PERCENTRANK($Q$2:$Q$1780,Q444,6)</f>
        <v>0.0646794</v>
      </c>
      <c r="T444" s="78" t="n">
        <f aca="false">PERCENTRANK($F$2:$F$1780,F444,6)</f>
        <v>0.685039</v>
      </c>
      <c r="U444" s="79" t="n">
        <f aca="false">IF(F444&gt;0,ROUND((Settings!$B$8*T444+Settings!$B$9*R444+Settings!$B$10*S444)/SUM(Settings!$B$8:$B$10),10),0)</f>
        <v>0.5033744667</v>
      </c>
      <c r="V444" s="71" t="n">
        <f aca="false">IF(U444&gt;0,RANK(U444,$U$2:$U$1780)+COUNTIF($U$2:U444,U444)-1,"")</f>
        <v>443</v>
      </c>
      <c r="W444" s="71" t="str">
        <f aca="false">IF(V444="","",IF(V444&lt;=Settings!$B$11,"1 - Fix first",IF(V444&lt;=Settings!$B$12,"2 - Review","3 - Monitor")))</f>
        <v>3 - Monitor</v>
      </c>
      <c r="X444" s="71" t="str">
        <f aca="false">IF(AND(E444&gt;=Settings!$B$4,AF444&gt;=Settings!$B$5,O444&gt;=Settings!$B$6),"HIGH RATE","")</f>
        <v/>
      </c>
      <c r="Y444" s="71" t="n">
        <f aca="false">IF(F444&gt;0,RANK(F444,$F$2:$F$1780)+COUNTIF($F$2:F444,F444)-1,"")</f>
        <v>443</v>
      </c>
      <c r="Z444" s="71" t="n">
        <f aca="false">IF(H444&gt;0,RANK(H444,$H$2:$H$1780)+COUNTIF($H$2:H444,H444)-1,"")</f>
        <v>427</v>
      </c>
      <c r="AA444" s="71" t="str">
        <f aca="false">IF(AC444="","",RANK(AC444,$AC$2:$AC$1780)+COUNTIF($AC$2:AC444,AC444)-1)</f>
        <v/>
      </c>
      <c r="AB444" s="71" t="str">
        <f aca="false">IF(AD444="","",RANK(AD444,$AD$2:$AD$1780)+COUNTIF($AD$2:AD444,AD444)-1)</f>
        <v/>
      </c>
      <c r="AC444" s="71" t="str">
        <f aca="false">IF(AND(AF444&gt;0,E444&gt;=Settings!$B$4),ROUND(J444,10),"")</f>
        <v/>
      </c>
      <c r="AD444" s="71" t="str">
        <f aca="false">IF(X444="HIGH RATE",ROUND(O444,10),"")</f>
        <v/>
      </c>
      <c r="AE444" s="71" t="s">
        <v>61</v>
      </c>
      <c r="AF444" s="73" t="n">
        <f aca="false">SUMIFS(Detail!$L$2:$L$9168,Detail!$C$2:$C$9168,$A444)</f>
        <v>1</v>
      </c>
      <c r="AG444" s="74" t="n">
        <f aca="false">SUMIFS(Detail!$N$2:$N$9168,Detail!$C$2:$C$9168,$A444)</f>
        <v>104.28</v>
      </c>
    </row>
    <row r="445" customFormat="false" ht="15" hidden="false" customHeight="false" outlineLevel="0" collapsed="false">
      <c r="A445" s="71" t="s">
        <v>1392</v>
      </c>
      <c r="B445" s="71" t="s">
        <v>2673</v>
      </c>
      <c r="C445" s="71" t="s">
        <v>268</v>
      </c>
      <c r="D445" s="71" t="str">
        <f aca="false">IFERROR(INDEX('Brand Map'!$B$4:$B$125,MATCH(C445,'Brand Map'!$A$4:$A$125,0)),"Other")</f>
        <v>SB</v>
      </c>
      <c r="E445" s="73" t="n">
        <f aca="false">SUMIFS(Detail!$K$2:$K$9168,Detail!$C$2:$C$9168,$A445)</f>
        <v>0</v>
      </c>
      <c r="F445" s="73" t="n">
        <f aca="false">SUMIFS(Detail!$E$2:$E$9168,Detail!$C$2:$C$9168,$A445)</f>
        <v>1</v>
      </c>
      <c r="G445" s="74" t="n">
        <f aca="false">SUMIFS(Detail!$M$2:$M$9168,Detail!$C$2:$C$9168,$A445)</f>
        <v>0</v>
      </c>
      <c r="H445" s="74" t="n">
        <f aca="false">SUMIFS(Detail!$D$2:$D$9168,Detail!$C$2:$C$9168,$A445)</f>
        <v>102.95</v>
      </c>
      <c r="I445" s="74" t="n">
        <v>232.9</v>
      </c>
      <c r="J445" s="51" t="n">
        <f aca="false">IF(E445&gt;0,AF445/E445,0)</f>
        <v>0</v>
      </c>
      <c r="K445" s="51" t="n">
        <f aca="false">IF(G445&gt;0,AG445/G445,0)</f>
        <v>0</v>
      </c>
      <c r="L445" s="75" t="n">
        <f aca="false">H445/Settings!$B$16</f>
        <v>0.000205748297665166</v>
      </c>
      <c r="M445" s="76" t="n">
        <f aca="false">H445/Settings!$B$20</f>
        <v>7.99223375540706E-006</v>
      </c>
      <c r="N445" s="77" t="n">
        <f aca="false">E445*Settings!$B$3</f>
        <v>0</v>
      </c>
      <c r="O445" s="77" t="n">
        <f aca="false">IF(E445&gt;0,(AF445-N445)/SQRT(E445*Settings!$B$3*(1-Settings!$B$3)),0)</f>
        <v>0</v>
      </c>
      <c r="P445" s="77" t="n">
        <f aca="false">MAX(0,AF445-N445)</f>
        <v>0</v>
      </c>
      <c r="Q445" s="51" t="n">
        <f aca="false">IF(E445&gt;=Settings!$B$4,(AF445+Settings!$B$7*Settings!$B$3)/(E445+Settings!$B$7),Settings!$B$3)</f>
        <v>0.0748599558648786</v>
      </c>
      <c r="R445" s="78" t="n">
        <f aca="false">PERCENTRANK($H$2:$H$1780,H445,6)</f>
        <v>0.75928</v>
      </c>
      <c r="S445" s="78" t="n">
        <f aca="false">PERCENTRANK($Q$2:$Q$1780,Q445,6)</f>
        <v>0.0646794</v>
      </c>
      <c r="T445" s="78" t="n">
        <f aca="false">PERCENTRANK($F$2:$F$1780,F445,6)</f>
        <v>0.685039</v>
      </c>
      <c r="U445" s="79" t="n">
        <f aca="false">IF(F445&gt;0,ROUND((Settings!$B$8*T445+Settings!$B$9*R445+Settings!$B$10*S445)/SUM(Settings!$B$8:$B$10),10),0)</f>
        <v>0.5029994667</v>
      </c>
      <c r="V445" s="71" t="n">
        <f aca="false">IF(U445&gt;0,RANK(U445,$U$2:$U$1780)+COUNTIF($U$2:U445,U445)-1,"")</f>
        <v>444</v>
      </c>
      <c r="W445" s="71" t="str">
        <f aca="false">IF(V445="","",IF(V445&lt;=Settings!$B$11,"1 - Fix first",IF(V445&lt;=Settings!$B$12,"2 - Review","3 - Monitor")))</f>
        <v>3 - Monitor</v>
      </c>
      <c r="X445" s="71" t="str">
        <f aca="false">IF(AND(E445&gt;=Settings!$B$4,AF445&gt;=Settings!$B$5,O445&gt;=Settings!$B$6),"HIGH RATE","")</f>
        <v/>
      </c>
      <c r="Y445" s="71" t="n">
        <f aca="false">IF(F445&gt;0,RANK(F445,$F$2:$F$1780)+COUNTIF($F$2:F445,F445)-1,"")</f>
        <v>444</v>
      </c>
      <c r="Z445" s="71" t="n">
        <f aca="false">IF(H445&gt;0,RANK(H445,$H$2:$H$1780)+COUNTIF($H$2:H445,H445)-1,"")</f>
        <v>429</v>
      </c>
      <c r="AA445" s="71" t="str">
        <f aca="false">IF(AC445="","",RANK(AC445,$AC$2:$AC$1780)+COUNTIF($AC$2:AC445,AC445)-1)</f>
        <v/>
      </c>
      <c r="AB445" s="71" t="str">
        <f aca="false">IF(AD445="","",RANK(AD445,$AD$2:$AD$1780)+COUNTIF($AD$2:AD445,AD445)-1)</f>
        <v/>
      </c>
      <c r="AC445" s="71" t="str">
        <f aca="false">IF(AND(AF445&gt;0,E445&gt;=Settings!$B$4),ROUND(J445,10),"")</f>
        <v/>
      </c>
      <c r="AD445" s="71" t="str">
        <f aca="false">IF(X445="HIGH RATE",ROUND(O445,10),"")</f>
        <v/>
      </c>
      <c r="AE445" s="71" t="s">
        <v>60</v>
      </c>
      <c r="AF445" s="73" t="n">
        <f aca="false">SUMIFS(Detail!$L$2:$L$9168,Detail!$C$2:$C$9168,$A445)</f>
        <v>0</v>
      </c>
      <c r="AG445" s="74" t="n">
        <f aca="false">SUMIFS(Detail!$N$2:$N$9168,Detail!$C$2:$C$9168,$A445)</f>
        <v>0</v>
      </c>
    </row>
    <row r="446" customFormat="false" ht="15" hidden="false" customHeight="false" outlineLevel="0" collapsed="false">
      <c r="A446" s="71" t="s">
        <v>2388</v>
      </c>
      <c r="B446" s="71" t="s">
        <v>2839</v>
      </c>
      <c r="C446" s="71" t="s">
        <v>213</v>
      </c>
      <c r="D446" s="71" t="str">
        <f aca="false">IFERROR(INDEX('Brand Map'!$B$4:$B$125,MATCH(C446,'Brand Map'!$A$4:$A$125,0)),"Other")</f>
        <v>AU</v>
      </c>
      <c r="E446" s="73" t="n">
        <f aca="false">SUMIFS(Detail!$K$2:$K$9168,Detail!$C$2:$C$9168,$A446)</f>
        <v>3</v>
      </c>
      <c r="F446" s="73" t="n">
        <f aca="false">SUMIFS(Detail!$E$2:$E$9168,Detail!$C$2:$C$9168,$A446)</f>
        <v>1</v>
      </c>
      <c r="G446" s="74" t="n">
        <f aca="false">SUMIFS(Detail!$M$2:$M$9168,Detail!$C$2:$C$9168,$A446)</f>
        <v>313.49</v>
      </c>
      <c r="H446" s="74" t="n">
        <f aca="false">SUMIFS(Detail!$D$2:$D$9168,Detail!$C$2:$C$9168,$A446)</f>
        <v>99.95</v>
      </c>
      <c r="I446" s="74" t="n">
        <v>427.08</v>
      </c>
      <c r="J446" s="51" t="n">
        <f aca="false">IF(E446&gt;0,AF446/E446,0)</f>
        <v>0.333333333333333</v>
      </c>
      <c r="K446" s="51" t="n">
        <f aca="false">IF(G446&gt;0,AG446/G446,0)</f>
        <v>0.318829946728763</v>
      </c>
      <c r="L446" s="75" t="n">
        <f aca="false">H446/Settings!$B$16</f>
        <v>0.000199752718325724</v>
      </c>
      <c r="M446" s="76" t="n">
        <f aca="false">H446/Settings!$B$20</f>
        <v>7.75933719138354E-006</v>
      </c>
      <c r="N446" s="77" t="n">
        <f aca="false">E446*Settings!$B$3</f>
        <v>0.224579867594636</v>
      </c>
      <c r="O446" s="77" t="n">
        <f aca="false">IF(E446&gt;0,(AF446-N446)/SQRT(E446*Settings!$B$3*(1-Settings!$B$3)),0)</f>
        <v>1.70117080944875</v>
      </c>
      <c r="P446" s="77" t="n">
        <f aca="false">MAX(0,AF446-N446)</f>
        <v>0.775420132405364</v>
      </c>
      <c r="Q446" s="51" t="n">
        <f aca="false">IF(E446&gt;=Settings!$B$4,(AF446+Settings!$B$7*Settings!$B$3)/(E446+Settings!$B$7),Settings!$B$3)</f>
        <v>0.0748599558648786</v>
      </c>
      <c r="R446" s="78" t="n">
        <f aca="false">PERCENTRANK($H$2:$H$1780,H446,6)</f>
        <v>0.754781</v>
      </c>
      <c r="S446" s="78" t="n">
        <f aca="false">PERCENTRANK($Q$2:$Q$1780,Q446,6)</f>
        <v>0.0646794</v>
      </c>
      <c r="T446" s="78" t="n">
        <f aca="false">PERCENTRANK($F$2:$F$1780,F446,6)</f>
        <v>0.685039</v>
      </c>
      <c r="U446" s="79" t="n">
        <f aca="false">IF(F446&gt;0,ROUND((Settings!$B$8*T446+Settings!$B$9*R446+Settings!$B$10*S446)/SUM(Settings!$B$8:$B$10),10),0)</f>
        <v>0.5014998</v>
      </c>
      <c r="V446" s="71" t="n">
        <f aca="false">IF(U446&gt;0,RANK(U446,$U$2:$U$1780)+COUNTIF($U$2:U446,U446)-1,"")</f>
        <v>445</v>
      </c>
      <c r="W446" s="71" t="str">
        <f aca="false">IF(V446="","",IF(V446&lt;=Settings!$B$11,"1 - Fix first",IF(V446&lt;=Settings!$B$12,"2 - Review","3 - Monitor")))</f>
        <v>3 - Monitor</v>
      </c>
      <c r="X446" s="71" t="str">
        <f aca="false">IF(AND(E446&gt;=Settings!$B$4,AF446&gt;=Settings!$B$5,O446&gt;=Settings!$B$6),"HIGH RATE","")</f>
        <v/>
      </c>
      <c r="Y446" s="71" t="n">
        <f aca="false">IF(F446&gt;0,RANK(F446,$F$2:$F$1780)+COUNTIF($F$2:F446,F446)-1,"")</f>
        <v>445</v>
      </c>
      <c r="Z446" s="71" t="n">
        <f aca="false">IF(H446&gt;0,RANK(H446,$H$2:$H$1780)+COUNTIF($H$2:H446,H446)-1,"")</f>
        <v>430</v>
      </c>
      <c r="AA446" s="71" t="str">
        <f aca="false">IF(AC446="","",RANK(AC446,$AC$2:$AC$1780)+COUNTIF($AC$2:AC446,AC446)-1)</f>
        <v/>
      </c>
      <c r="AB446" s="71" t="str">
        <f aca="false">IF(AD446="","",RANK(AD446,$AD$2:$AD$1780)+COUNTIF($AD$2:AD446,AD446)-1)</f>
        <v/>
      </c>
      <c r="AC446" s="71" t="str">
        <f aca="false">IF(AND(AF446&gt;0,E446&gt;=Settings!$B$4),ROUND(J446,10),"")</f>
        <v/>
      </c>
      <c r="AD446" s="71" t="str">
        <f aca="false">IF(X446="HIGH RATE",ROUND(O446,10),"")</f>
        <v/>
      </c>
      <c r="AE446" s="71" t="s">
        <v>59</v>
      </c>
      <c r="AF446" s="73" t="n">
        <f aca="false">SUMIFS(Detail!$L$2:$L$9168,Detail!$C$2:$C$9168,$A446)</f>
        <v>1</v>
      </c>
      <c r="AG446" s="74" t="n">
        <f aca="false">SUMIFS(Detail!$N$2:$N$9168,Detail!$C$2:$C$9168,$A446)</f>
        <v>99.95</v>
      </c>
    </row>
    <row r="447" customFormat="false" ht="15" hidden="false" customHeight="false" outlineLevel="0" collapsed="false">
      <c r="A447" s="71" t="s">
        <v>2177</v>
      </c>
      <c r="B447" s="71" t="s">
        <v>2840</v>
      </c>
      <c r="C447" s="71" t="s">
        <v>213</v>
      </c>
      <c r="D447" s="71" t="str">
        <f aca="false">IFERROR(INDEX('Brand Map'!$B$4:$B$125,MATCH(C447,'Brand Map'!$A$4:$A$125,0)),"Other")</f>
        <v>AU</v>
      </c>
      <c r="E447" s="73" t="n">
        <f aca="false">SUMIFS(Detail!$K$2:$K$9168,Detail!$C$2:$C$9168,$A447)</f>
        <v>14</v>
      </c>
      <c r="F447" s="73" t="n">
        <f aca="false">SUMIFS(Detail!$E$2:$E$9168,Detail!$C$2:$C$9168,$A447)</f>
        <v>1</v>
      </c>
      <c r="G447" s="74" t="n">
        <f aca="false">SUMIFS(Detail!$M$2:$M$9168,Detail!$C$2:$C$9168,$A447)</f>
        <v>1399.34</v>
      </c>
      <c r="H447" s="74" t="n">
        <f aca="false">SUMIFS(Detail!$D$2:$D$9168,Detail!$C$2:$C$9168,$A447)</f>
        <v>99.95</v>
      </c>
      <c r="I447" s="74" t="n">
        <v>2588.41</v>
      </c>
      <c r="J447" s="51" t="n">
        <f aca="false">IF(E447&gt;0,AF447/E447,0)</f>
        <v>0.0714285714285714</v>
      </c>
      <c r="K447" s="51" t="n">
        <f aca="false">IF(G447&gt;0,AG447/G447,0)</f>
        <v>0.071426529649692</v>
      </c>
      <c r="L447" s="75" t="n">
        <f aca="false">H447/Settings!$B$16</f>
        <v>0.000199752718325724</v>
      </c>
      <c r="M447" s="76" t="n">
        <f aca="false">H447/Settings!$B$20</f>
        <v>7.75933719138354E-006</v>
      </c>
      <c r="N447" s="77" t="n">
        <f aca="false">E447*Settings!$B$3</f>
        <v>1.0480393821083</v>
      </c>
      <c r="O447" s="77" t="n">
        <f aca="false">IF(E447&gt;0,(AF447-N447)/SQRT(E447*Settings!$B$3*(1-Settings!$B$3)),0)</f>
        <v>-0.048787085198678</v>
      </c>
      <c r="P447" s="77" t="n">
        <f aca="false">MAX(0,AF447-N447)</f>
        <v>0</v>
      </c>
      <c r="Q447" s="51" t="n">
        <f aca="false">IF(E447&gt;=Settings!$B$4,(AF447+Settings!$B$7*Settings!$B$3)/(E447+Settings!$B$7),Settings!$B$3)</f>
        <v>0.0748599558648786</v>
      </c>
      <c r="R447" s="78" t="n">
        <f aca="false">PERCENTRANK($H$2:$H$1780,H447,6)</f>
        <v>0.754781</v>
      </c>
      <c r="S447" s="78" t="n">
        <f aca="false">PERCENTRANK($Q$2:$Q$1780,Q447,6)</f>
        <v>0.0646794</v>
      </c>
      <c r="T447" s="78" t="n">
        <f aca="false">PERCENTRANK($F$2:$F$1780,F447,6)</f>
        <v>0.685039</v>
      </c>
      <c r="U447" s="79" t="n">
        <f aca="false">IF(F447&gt;0,ROUND((Settings!$B$8*T447+Settings!$B$9*R447+Settings!$B$10*S447)/SUM(Settings!$B$8:$B$10),10),0)</f>
        <v>0.5014998</v>
      </c>
      <c r="V447" s="71" t="n">
        <f aca="false">IF(U447&gt;0,RANK(U447,$U$2:$U$1780)+COUNTIF($U$2:U447,U447)-1,"")</f>
        <v>446</v>
      </c>
      <c r="W447" s="71" t="str">
        <f aca="false">IF(V447="","",IF(V447&lt;=Settings!$B$11,"1 - Fix first",IF(V447&lt;=Settings!$B$12,"2 - Review","3 - Monitor")))</f>
        <v>3 - Monitor</v>
      </c>
      <c r="X447" s="71" t="str">
        <f aca="false">IF(AND(E447&gt;=Settings!$B$4,AF447&gt;=Settings!$B$5,O447&gt;=Settings!$B$6),"HIGH RATE","")</f>
        <v/>
      </c>
      <c r="Y447" s="71" t="n">
        <f aca="false">IF(F447&gt;0,RANK(F447,$F$2:$F$1780)+COUNTIF($F$2:F447,F447)-1,"")</f>
        <v>446</v>
      </c>
      <c r="Z447" s="71" t="n">
        <f aca="false">IF(H447&gt;0,RANK(H447,$H$2:$H$1780)+COUNTIF($H$2:H447,H447)-1,"")</f>
        <v>431</v>
      </c>
      <c r="AA447" s="71" t="str">
        <f aca="false">IF(AC447="","",RANK(AC447,$AC$2:$AC$1780)+COUNTIF($AC$2:AC447,AC447)-1)</f>
        <v/>
      </c>
      <c r="AB447" s="71" t="str">
        <f aca="false">IF(AD447="","",RANK(AD447,$AD$2:$AD$1780)+COUNTIF($AD$2:AD447,AD447)-1)</f>
        <v/>
      </c>
      <c r="AC447" s="71" t="str">
        <f aca="false">IF(AND(AF447&gt;0,E447&gt;=Settings!$B$4),ROUND(J447,10),"")</f>
        <v/>
      </c>
      <c r="AD447" s="71" t="str">
        <f aca="false">IF(X447="HIGH RATE",ROUND(O447,10),"")</f>
        <v/>
      </c>
      <c r="AE447" s="71" t="s">
        <v>59</v>
      </c>
      <c r="AF447" s="73" t="n">
        <f aca="false">SUMIFS(Detail!$L$2:$L$9168,Detail!$C$2:$C$9168,$A447)</f>
        <v>1</v>
      </c>
      <c r="AG447" s="74" t="n">
        <f aca="false">SUMIFS(Detail!$N$2:$N$9168,Detail!$C$2:$C$9168,$A447)</f>
        <v>99.95</v>
      </c>
    </row>
    <row r="448" customFormat="false" ht="15" hidden="false" customHeight="false" outlineLevel="0" collapsed="false">
      <c r="A448" s="71" t="s">
        <v>1529</v>
      </c>
      <c r="B448" s="71" t="s">
        <v>2598</v>
      </c>
      <c r="C448" s="71" t="s">
        <v>217</v>
      </c>
      <c r="D448" s="71" t="str">
        <f aca="false">IFERROR(INDEX('Brand Map'!$B$4:$B$125,MATCH(C448,'Brand Map'!$A$4:$A$125,0)),"Other")</f>
        <v>AUMJ</v>
      </c>
      <c r="E448" s="73" t="n">
        <f aca="false">SUMIFS(Detail!$K$2:$K$9168,Detail!$C$2:$C$9168,$A448)</f>
        <v>0</v>
      </c>
      <c r="F448" s="73" t="n">
        <f aca="false">SUMIFS(Detail!$E$2:$E$9168,Detail!$C$2:$C$9168,$A448)</f>
        <v>1</v>
      </c>
      <c r="G448" s="74" t="n">
        <f aca="false">SUMIFS(Detail!$M$2:$M$9168,Detail!$C$2:$C$9168,$A448)</f>
        <v>0</v>
      </c>
      <c r="H448" s="74" t="n">
        <f aca="false">SUMIFS(Detail!$D$2:$D$9168,Detail!$C$2:$C$9168,$A448)</f>
        <v>99.95</v>
      </c>
      <c r="I448" s="74" t="n">
        <v>2998.5</v>
      </c>
      <c r="J448" s="51" t="n">
        <f aca="false">IF(E448&gt;0,AF448/E448,0)</f>
        <v>0</v>
      </c>
      <c r="K448" s="51" t="n">
        <f aca="false">IF(G448&gt;0,AG448/G448,0)</f>
        <v>0</v>
      </c>
      <c r="L448" s="75" t="n">
        <f aca="false">H448/Settings!$B$16</f>
        <v>0.000199752718325724</v>
      </c>
      <c r="M448" s="76" t="n">
        <f aca="false">H448/Settings!$B$20</f>
        <v>7.75933719138354E-006</v>
      </c>
      <c r="N448" s="77" t="n">
        <f aca="false">E448*Settings!$B$3</f>
        <v>0</v>
      </c>
      <c r="O448" s="77" t="n">
        <f aca="false">IF(E448&gt;0,(AF448-N448)/SQRT(E448*Settings!$B$3*(1-Settings!$B$3)),0)</f>
        <v>0</v>
      </c>
      <c r="P448" s="77" t="n">
        <f aca="false">MAX(0,AF448-N448)</f>
        <v>0</v>
      </c>
      <c r="Q448" s="51" t="n">
        <f aca="false">IF(E448&gt;=Settings!$B$4,(AF448+Settings!$B$7*Settings!$B$3)/(E448+Settings!$B$7),Settings!$B$3)</f>
        <v>0.0748599558648786</v>
      </c>
      <c r="R448" s="78" t="n">
        <f aca="false">PERCENTRANK($H$2:$H$1780,H448,6)</f>
        <v>0.754781</v>
      </c>
      <c r="S448" s="78" t="n">
        <f aca="false">PERCENTRANK($Q$2:$Q$1780,Q448,6)</f>
        <v>0.0646794</v>
      </c>
      <c r="T448" s="78" t="n">
        <f aca="false">PERCENTRANK($F$2:$F$1780,F448,6)</f>
        <v>0.685039</v>
      </c>
      <c r="U448" s="79" t="n">
        <f aca="false">IF(F448&gt;0,ROUND((Settings!$B$8*T448+Settings!$B$9*R448+Settings!$B$10*S448)/SUM(Settings!$B$8:$B$10),10),0)</f>
        <v>0.5014998</v>
      </c>
      <c r="V448" s="71" t="n">
        <f aca="false">IF(U448&gt;0,RANK(U448,$U$2:$U$1780)+COUNTIF($U$2:U448,U448)-1,"")</f>
        <v>447</v>
      </c>
      <c r="W448" s="71" t="str">
        <f aca="false">IF(V448="","",IF(V448&lt;=Settings!$B$11,"1 - Fix first",IF(V448&lt;=Settings!$B$12,"2 - Review","3 - Monitor")))</f>
        <v>3 - Monitor</v>
      </c>
      <c r="X448" s="71" t="str">
        <f aca="false">IF(AND(E448&gt;=Settings!$B$4,AF448&gt;=Settings!$B$5,O448&gt;=Settings!$B$6),"HIGH RATE","")</f>
        <v/>
      </c>
      <c r="Y448" s="71" t="n">
        <f aca="false">IF(F448&gt;0,RANK(F448,$F$2:$F$1780)+COUNTIF($F$2:F448,F448)-1,"")</f>
        <v>447</v>
      </c>
      <c r="Z448" s="71" t="n">
        <f aca="false">IF(H448&gt;0,RANK(H448,$H$2:$H$1780)+COUNTIF($H$2:H448,H448)-1,"")</f>
        <v>432</v>
      </c>
      <c r="AA448" s="71" t="str">
        <f aca="false">IF(AC448="","",RANK(AC448,$AC$2:$AC$1780)+COUNTIF($AC$2:AC448,AC448)-1)</f>
        <v/>
      </c>
      <c r="AB448" s="71" t="str">
        <f aca="false">IF(AD448="","",RANK(AD448,$AD$2:$AD$1780)+COUNTIF($AD$2:AD448,AD448)-1)</f>
        <v/>
      </c>
      <c r="AC448" s="71" t="str">
        <f aca="false">IF(AND(AF448&gt;0,E448&gt;=Settings!$B$4),ROUND(J448,10),"")</f>
        <v/>
      </c>
      <c r="AD448" s="71" t="str">
        <f aca="false">IF(X448="HIGH RATE",ROUND(O448,10),"")</f>
        <v/>
      </c>
      <c r="AE448" s="71" t="s">
        <v>60</v>
      </c>
      <c r="AF448" s="73" t="n">
        <f aca="false">SUMIFS(Detail!$L$2:$L$9168,Detail!$C$2:$C$9168,$A448)</f>
        <v>0</v>
      </c>
      <c r="AG448" s="74" t="n">
        <f aca="false">SUMIFS(Detail!$N$2:$N$9168,Detail!$C$2:$C$9168,$A448)</f>
        <v>0</v>
      </c>
    </row>
    <row r="449" customFormat="false" ht="15" hidden="false" customHeight="false" outlineLevel="0" collapsed="false">
      <c r="A449" s="71" t="s">
        <v>1448</v>
      </c>
      <c r="B449" s="71" t="s">
        <v>2822</v>
      </c>
      <c r="C449" s="71" t="s">
        <v>246</v>
      </c>
      <c r="D449" s="71" t="str">
        <f aca="false">IFERROR(INDEX('Brand Map'!$B$4:$B$125,MATCH(C449,'Brand Map'!$A$4:$A$125,0)),"Other")</f>
        <v>FYF</v>
      </c>
      <c r="E449" s="73" t="n">
        <f aca="false">SUMIFS(Detail!$K$2:$K$9168,Detail!$C$2:$C$9168,$A449)</f>
        <v>0</v>
      </c>
      <c r="F449" s="73" t="n">
        <f aca="false">SUMIFS(Detail!$E$2:$E$9168,Detail!$C$2:$C$9168,$A449)</f>
        <v>1</v>
      </c>
      <c r="G449" s="74" t="n">
        <f aca="false">SUMIFS(Detail!$M$2:$M$9168,Detail!$C$2:$C$9168,$A449)</f>
        <v>0</v>
      </c>
      <c r="H449" s="74" t="n">
        <f aca="false">SUMIFS(Detail!$D$2:$D$9168,Detail!$C$2:$C$9168,$A449)</f>
        <v>99.95</v>
      </c>
      <c r="I449" s="74" t="n">
        <v>1099.45</v>
      </c>
      <c r="J449" s="51" t="n">
        <f aca="false">IF(E449&gt;0,AF449/E449,0)</f>
        <v>0</v>
      </c>
      <c r="K449" s="51" t="n">
        <f aca="false">IF(G449&gt;0,AG449/G449,0)</f>
        <v>0</v>
      </c>
      <c r="L449" s="75" t="n">
        <f aca="false">H449/Settings!$B$16</f>
        <v>0.000199752718325724</v>
      </c>
      <c r="M449" s="76" t="n">
        <f aca="false">H449/Settings!$B$20</f>
        <v>7.75933719138354E-006</v>
      </c>
      <c r="N449" s="77" t="n">
        <f aca="false">E449*Settings!$B$3</f>
        <v>0</v>
      </c>
      <c r="O449" s="77" t="n">
        <f aca="false">IF(E449&gt;0,(AF449-N449)/SQRT(E449*Settings!$B$3*(1-Settings!$B$3)),0)</f>
        <v>0</v>
      </c>
      <c r="P449" s="77" t="n">
        <f aca="false">MAX(0,AF449-N449)</f>
        <v>0</v>
      </c>
      <c r="Q449" s="51" t="n">
        <f aca="false">IF(E449&gt;=Settings!$B$4,(AF449+Settings!$B$7*Settings!$B$3)/(E449+Settings!$B$7),Settings!$B$3)</f>
        <v>0.0748599558648786</v>
      </c>
      <c r="R449" s="78" t="n">
        <f aca="false">PERCENTRANK($H$2:$H$1780,H449,6)</f>
        <v>0.754781</v>
      </c>
      <c r="S449" s="78" t="n">
        <f aca="false">PERCENTRANK($Q$2:$Q$1780,Q449,6)</f>
        <v>0.0646794</v>
      </c>
      <c r="T449" s="78" t="n">
        <f aca="false">PERCENTRANK($F$2:$F$1780,F449,6)</f>
        <v>0.685039</v>
      </c>
      <c r="U449" s="79" t="n">
        <f aca="false">IF(F449&gt;0,ROUND((Settings!$B$8*T449+Settings!$B$9*R449+Settings!$B$10*S449)/SUM(Settings!$B$8:$B$10),10),0)</f>
        <v>0.5014998</v>
      </c>
      <c r="V449" s="71" t="n">
        <f aca="false">IF(U449&gt;0,RANK(U449,$U$2:$U$1780)+COUNTIF($U$2:U449,U449)-1,"")</f>
        <v>448</v>
      </c>
      <c r="W449" s="71" t="str">
        <f aca="false">IF(V449="","",IF(V449&lt;=Settings!$B$11,"1 - Fix first",IF(V449&lt;=Settings!$B$12,"2 - Review","3 - Monitor")))</f>
        <v>3 - Monitor</v>
      </c>
      <c r="X449" s="71" t="str">
        <f aca="false">IF(AND(E449&gt;=Settings!$B$4,AF449&gt;=Settings!$B$5,O449&gt;=Settings!$B$6),"HIGH RATE","")</f>
        <v/>
      </c>
      <c r="Y449" s="71" t="n">
        <f aca="false">IF(F449&gt;0,RANK(F449,$F$2:$F$1780)+COUNTIF($F$2:F449,F449)-1,"")</f>
        <v>448</v>
      </c>
      <c r="Z449" s="71" t="n">
        <f aca="false">IF(H449&gt;0,RANK(H449,$H$2:$H$1780)+COUNTIF($H$2:H449,H449)-1,"")</f>
        <v>433</v>
      </c>
      <c r="AA449" s="71" t="str">
        <f aca="false">IF(AC449="","",RANK(AC449,$AC$2:$AC$1780)+COUNTIF($AC$2:AC449,AC449)-1)</f>
        <v/>
      </c>
      <c r="AB449" s="71" t="str">
        <f aca="false">IF(AD449="","",RANK(AD449,$AD$2:$AD$1780)+COUNTIF($AD$2:AD449,AD449)-1)</f>
        <v/>
      </c>
      <c r="AC449" s="71" t="str">
        <f aca="false">IF(AND(AF449&gt;0,E449&gt;=Settings!$B$4),ROUND(J449,10),"")</f>
        <v/>
      </c>
      <c r="AD449" s="71" t="str">
        <f aca="false">IF(X449="HIGH RATE",ROUND(O449,10),"")</f>
        <v/>
      </c>
      <c r="AE449" s="71" t="s">
        <v>60</v>
      </c>
      <c r="AF449" s="73" t="n">
        <f aca="false">SUMIFS(Detail!$L$2:$L$9168,Detail!$C$2:$C$9168,$A449)</f>
        <v>0</v>
      </c>
      <c r="AG449" s="74" t="n">
        <f aca="false">SUMIFS(Detail!$N$2:$N$9168,Detail!$C$2:$C$9168,$A449)</f>
        <v>0</v>
      </c>
    </row>
    <row r="450" customFormat="false" ht="15" hidden="false" customHeight="false" outlineLevel="0" collapsed="false">
      <c r="A450" s="71" t="s">
        <v>1376</v>
      </c>
      <c r="B450" s="71" t="s">
        <v>2841</v>
      </c>
      <c r="C450" s="71" t="s">
        <v>246</v>
      </c>
      <c r="D450" s="71" t="str">
        <f aca="false">IFERROR(INDEX('Brand Map'!$B$4:$B$125,MATCH(C450,'Brand Map'!$A$4:$A$125,0)),"Other")</f>
        <v>FYF</v>
      </c>
      <c r="E450" s="73" t="n">
        <f aca="false">SUMIFS(Detail!$K$2:$K$9168,Detail!$C$2:$C$9168,$A450)</f>
        <v>0</v>
      </c>
      <c r="F450" s="73" t="n">
        <f aca="false">SUMIFS(Detail!$E$2:$E$9168,Detail!$C$2:$C$9168,$A450)</f>
        <v>1</v>
      </c>
      <c r="G450" s="74" t="n">
        <f aca="false">SUMIFS(Detail!$M$2:$M$9168,Detail!$C$2:$C$9168,$A450)</f>
        <v>0</v>
      </c>
      <c r="H450" s="74" t="n">
        <f aca="false">SUMIFS(Detail!$D$2:$D$9168,Detail!$C$2:$C$9168,$A450)</f>
        <v>99.95</v>
      </c>
      <c r="I450" s="74" t="n">
        <v>599.7</v>
      </c>
      <c r="J450" s="51" t="n">
        <f aca="false">IF(E450&gt;0,AF450/E450,0)</f>
        <v>0</v>
      </c>
      <c r="K450" s="51" t="n">
        <f aca="false">IF(G450&gt;0,AG450/G450,0)</f>
        <v>0</v>
      </c>
      <c r="L450" s="75" t="n">
        <f aca="false">H450/Settings!$B$16</f>
        <v>0.000199752718325724</v>
      </c>
      <c r="M450" s="76" t="n">
        <f aca="false">H450/Settings!$B$20</f>
        <v>7.75933719138354E-006</v>
      </c>
      <c r="N450" s="77" t="n">
        <f aca="false">E450*Settings!$B$3</f>
        <v>0</v>
      </c>
      <c r="O450" s="77" t="n">
        <f aca="false">IF(E450&gt;0,(AF450-N450)/SQRT(E450*Settings!$B$3*(1-Settings!$B$3)),0)</f>
        <v>0</v>
      </c>
      <c r="P450" s="77" t="n">
        <f aca="false">MAX(0,AF450-N450)</f>
        <v>0</v>
      </c>
      <c r="Q450" s="51" t="n">
        <f aca="false">IF(E450&gt;=Settings!$B$4,(AF450+Settings!$B$7*Settings!$B$3)/(E450+Settings!$B$7),Settings!$B$3)</f>
        <v>0.0748599558648786</v>
      </c>
      <c r="R450" s="78" t="n">
        <f aca="false">PERCENTRANK($H$2:$H$1780,H450,6)</f>
        <v>0.754781</v>
      </c>
      <c r="S450" s="78" t="n">
        <f aca="false">PERCENTRANK($Q$2:$Q$1780,Q450,6)</f>
        <v>0.0646794</v>
      </c>
      <c r="T450" s="78" t="n">
        <f aca="false">PERCENTRANK($F$2:$F$1780,F450,6)</f>
        <v>0.685039</v>
      </c>
      <c r="U450" s="79" t="n">
        <f aca="false">IF(F450&gt;0,ROUND((Settings!$B$8*T450+Settings!$B$9*R450+Settings!$B$10*S450)/SUM(Settings!$B$8:$B$10),10),0)</f>
        <v>0.5014998</v>
      </c>
      <c r="V450" s="71" t="n">
        <f aca="false">IF(U450&gt;0,RANK(U450,$U$2:$U$1780)+COUNTIF($U$2:U450,U450)-1,"")</f>
        <v>449</v>
      </c>
      <c r="W450" s="71" t="str">
        <f aca="false">IF(V450="","",IF(V450&lt;=Settings!$B$11,"1 - Fix first",IF(V450&lt;=Settings!$B$12,"2 - Review","3 - Monitor")))</f>
        <v>3 - Monitor</v>
      </c>
      <c r="X450" s="71" t="str">
        <f aca="false">IF(AND(E450&gt;=Settings!$B$4,AF450&gt;=Settings!$B$5,O450&gt;=Settings!$B$6),"HIGH RATE","")</f>
        <v/>
      </c>
      <c r="Y450" s="71" t="n">
        <f aca="false">IF(F450&gt;0,RANK(F450,$F$2:$F$1780)+COUNTIF($F$2:F450,F450)-1,"")</f>
        <v>449</v>
      </c>
      <c r="Z450" s="71" t="n">
        <f aca="false">IF(H450&gt;0,RANK(H450,$H$2:$H$1780)+COUNTIF($H$2:H450,H450)-1,"")</f>
        <v>434</v>
      </c>
      <c r="AA450" s="71" t="str">
        <f aca="false">IF(AC450="","",RANK(AC450,$AC$2:$AC$1780)+COUNTIF($AC$2:AC450,AC450)-1)</f>
        <v/>
      </c>
      <c r="AB450" s="71" t="str">
        <f aca="false">IF(AD450="","",RANK(AD450,$AD$2:$AD$1780)+COUNTIF($AD$2:AD450,AD450)-1)</f>
        <v/>
      </c>
      <c r="AC450" s="71" t="str">
        <f aca="false">IF(AND(AF450&gt;0,E450&gt;=Settings!$B$4),ROUND(J450,10),"")</f>
        <v/>
      </c>
      <c r="AD450" s="71" t="str">
        <f aca="false">IF(X450="HIGH RATE",ROUND(O450,10),"")</f>
        <v/>
      </c>
      <c r="AE450" s="71" t="s">
        <v>60</v>
      </c>
      <c r="AF450" s="73" t="n">
        <f aca="false">SUMIFS(Detail!$L$2:$L$9168,Detail!$C$2:$C$9168,$A450)</f>
        <v>0</v>
      </c>
      <c r="AG450" s="74" t="n">
        <f aca="false">SUMIFS(Detail!$N$2:$N$9168,Detail!$C$2:$C$9168,$A450)</f>
        <v>0</v>
      </c>
    </row>
    <row r="451" customFormat="false" ht="15" hidden="false" customHeight="false" outlineLevel="0" collapsed="false">
      <c r="A451" s="71" t="s">
        <v>1310</v>
      </c>
      <c r="B451" s="71" t="s">
        <v>2842</v>
      </c>
      <c r="C451" s="71" t="s">
        <v>657</v>
      </c>
      <c r="D451" s="71" t="str">
        <f aca="false">IFERROR(INDEX('Brand Map'!$B$4:$B$125,MATCH(C451,'Brand Map'!$A$4:$A$125,0)),"Other")</f>
        <v>Other (small prefixes)</v>
      </c>
      <c r="E451" s="73" t="n">
        <f aca="false">SUMIFS(Detail!$K$2:$K$9168,Detail!$C$2:$C$9168,$A451)</f>
        <v>3</v>
      </c>
      <c r="F451" s="73" t="n">
        <f aca="false">SUMIFS(Detail!$E$2:$E$9168,Detail!$C$2:$C$9168,$A451)</f>
        <v>1</v>
      </c>
      <c r="G451" s="74" t="n">
        <f aca="false">SUMIFS(Detail!$M$2:$M$9168,Detail!$C$2:$C$9168,$A451)</f>
        <v>280.77</v>
      </c>
      <c r="H451" s="74" t="n">
        <f aca="false">SUMIFS(Detail!$D$2:$D$9168,Detail!$C$2:$C$9168,$A451)</f>
        <v>99.95</v>
      </c>
      <c r="I451" s="74" t="n">
        <v>4933.83</v>
      </c>
      <c r="J451" s="51" t="n">
        <f aca="false">IF(E451&gt;0,AF451/E451,0)</f>
        <v>0.333333333333333</v>
      </c>
      <c r="K451" s="51" t="n">
        <f aca="false">IF(G451&gt;0,AG451/G451,0)</f>
        <v>0.3559853260676</v>
      </c>
      <c r="L451" s="75" t="n">
        <f aca="false">H451/Settings!$B$16</f>
        <v>0.000199752718325724</v>
      </c>
      <c r="M451" s="76" t="n">
        <f aca="false">H451/Settings!$B$20</f>
        <v>7.75933719138354E-006</v>
      </c>
      <c r="N451" s="77" t="n">
        <f aca="false">E451*Settings!$B$3</f>
        <v>0.224579867594636</v>
      </c>
      <c r="O451" s="77" t="n">
        <f aca="false">IF(E451&gt;0,(AF451-N451)/SQRT(E451*Settings!$B$3*(1-Settings!$B$3)),0)</f>
        <v>1.70117080944875</v>
      </c>
      <c r="P451" s="77" t="n">
        <f aca="false">MAX(0,AF451-N451)</f>
        <v>0.775420132405364</v>
      </c>
      <c r="Q451" s="51" t="n">
        <f aca="false">IF(E451&gt;=Settings!$B$4,(AF451+Settings!$B$7*Settings!$B$3)/(E451+Settings!$B$7),Settings!$B$3)</f>
        <v>0.0748599558648786</v>
      </c>
      <c r="R451" s="78" t="n">
        <f aca="false">PERCENTRANK($H$2:$H$1780,H451,6)</f>
        <v>0.754781</v>
      </c>
      <c r="S451" s="78" t="n">
        <f aca="false">PERCENTRANK($Q$2:$Q$1780,Q451,6)</f>
        <v>0.0646794</v>
      </c>
      <c r="T451" s="78" t="n">
        <f aca="false">PERCENTRANK($F$2:$F$1780,F451,6)</f>
        <v>0.685039</v>
      </c>
      <c r="U451" s="79" t="n">
        <f aca="false">IF(F451&gt;0,ROUND((Settings!$B$8*T451+Settings!$B$9*R451+Settings!$B$10*S451)/SUM(Settings!$B$8:$B$10),10),0)</f>
        <v>0.5014998</v>
      </c>
      <c r="V451" s="71" t="n">
        <f aca="false">IF(U451&gt;0,RANK(U451,$U$2:$U$1780)+COUNTIF($U$2:U451,U451)-1,"")</f>
        <v>450</v>
      </c>
      <c r="W451" s="71" t="str">
        <f aca="false">IF(V451="","",IF(V451&lt;=Settings!$B$11,"1 - Fix first",IF(V451&lt;=Settings!$B$12,"2 - Review","3 - Monitor")))</f>
        <v>3 - Monitor</v>
      </c>
      <c r="X451" s="71" t="str">
        <f aca="false">IF(AND(E451&gt;=Settings!$B$4,AF451&gt;=Settings!$B$5,O451&gt;=Settings!$B$6),"HIGH RATE","")</f>
        <v/>
      </c>
      <c r="Y451" s="71" t="n">
        <f aca="false">IF(F451&gt;0,RANK(F451,$F$2:$F$1780)+COUNTIF($F$2:F451,F451)-1,"")</f>
        <v>450</v>
      </c>
      <c r="Z451" s="71" t="n">
        <f aca="false">IF(H451&gt;0,RANK(H451,$H$2:$H$1780)+COUNTIF($H$2:H451,H451)-1,"")</f>
        <v>435</v>
      </c>
      <c r="AA451" s="71" t="str">
        <f aca="false">IF(AC451="","",RANK(AC451,$AC$2:$AC$1780)+COUNTIF($AC$2:AC451,AC451)-1)</f>
        <v/>
      </c>
      <c r="AB451" s="71" t="str">
        <f aca="false">IF(AD451="","",RANK(AD451,$AD$2:$AD$1780)+COUNTIF($AD$2:AD451,AD451)-1)</f>
        <v/>
      </c>
      <c r="AC451" s="71" t="str">
        <f aca="false">IF(AND(AF451&gt;0,E451&gt;=Settings!$B$4),ROUND(J451,10),"")</f>
        <v/>
      </c>
      <c r="AD451" s="71" t="str">
        <f aca="false">IF(X451="HIGH RATE",ROUND(O451,10),"")</f>
        <v/>
      </c>
      <c r="AE451" s="71" t="s">
        <v>59</v>
      </c>
      <c r="AF451" s="73" t="n">
        <f aca="false">SUMIFS(Detail!$L$2:$L$9168,Detail!$C$2:$C$9168,$A451)</f>
        <v>1</v>
      </c>
      <c r="AG451" s="74" t="n">
        <f aca="false">SUMIFS(Detail!$N$2:$N$9168,Detail!$C$2:$C$9168,$A451)</f>
        <v>99.95</v>
      </c>
    </row>
    <row r="452" customFormat="false" ht="15" hidden="false" customHeight="false" outlineLevel="0" collapsed="false">
      <c r="A452" s="71" t="s">
        <v>1433</v>
      </c>
      <c r="B452" s="71" t="s">
        <v>2843</v>
      </c>
      <c r="C452" s="71" t="s">
        <v>316</v>
      </c>
      <c r="D452" s="71" t="str">
        <f aca="false">IFERROR(INDEX('Brand Map'!$B$4:$B$125,MATCH(C452,'Brand Map'!$A$4:$A$125,0)),"Other")</f>
        <v>OR</v>
      </c>
      <c r="E452" s="73" t="n">
        <f aca="false">SUMIFS(Detail!$K$2:$K$9168,Detail!$C$2:$C$9168,$A452)</f>
        <v>1</v>
      </c>
      <c r="F452" s="73" t="n">
        <f aca="false">SUMIFS(Detail!$E$2:$E$9168,Detail!$C$2:$C$9168,$A452)</f>
        <v>1</v>
      </c>
      <c r="G452" s="74" t="n">
        <f aca="false">SUMIFS(Detail!$M$2:$M$9168,Detail!$C$2:$C$9168,$A452)</f>
        <v>149.95</v>
      </c>
      <c r="H452" s="74" t="n">
        <f aca="false">SUMIFS(Detail!$D$2:$D$9168,Detail!$C$2:$C$9168,$A452)</f>
        <v>99.95</v>
      </c>
      <c r="I452" s="74" t="n">
        <v>6028.45</v>
      </c>
      <c r="J452" s="51" t="n">
        <f aca="false">IF(E452&gt;0,AF452/E452,0)</f>
        <v>0</v>
      </c>
      <c r="K452" s="51" t="n">
        <f aca="false">IF(G452&gt;0,AG452/G452,0)</f>
        <v>0</v>
      </c>
      <c r="L452" s="75" t="n">
        <f aca="false">H452/Settings!$B$16</f>
        <v>0.000199752718325724</v>
      </c>
      <c r="M452" s="76" t="n">
        <f aca="false">H452/Settings!$B$20</f>
        <v>7.75933719138354E-006</v>
      </c>
      <c r="N452" s="77" t="n">
        <f aca="false">E452*Settings!$B$3</f>
        <v>0.0748599558648786</v>
      </c>
      <c r="O452" s="77" t="n">
        <f aca="false">IF(E452&gt;0,(AF452-N452)/SQRT(E452*Settings!$B$3*(1-Settings!$B$3)),0)</f>
        <v>-0.28445989382101</v>
      </c>
      <c r="P452" s="77" t="n">
        <f aca="false">MAX(0,AF452-N452)</f>
        <v>0</v>
      </c>
      <c r="Q452" s="51" t="n">
        <f aca="false">IF(E452&gt;=Settings!$B$4,(AF452+Settings!$B$7*Settings!$B$3)/(E452+Settings!$B$7),Settings!$B$3)</f>
        <v>0.0748599558648786</v>
      </c>
      <c r="R452" s="78" t="n">
        <f aca="false">PERCENTRANK($H$2:$H$1780,H452,6)</f>
        <v>0.754781</v>
      </c>
      <c r="S452" s="78" t="n">
        <f aca="false">PERCENTRANK($Q$2:$Q$1780,Q452,6)</f>
        <v>0.0646794</v>
      </c>
      <c r="T452" s="78" t="n">
        <f aca="false">PERCENTRANK($F$2:$F$1780,F452,6)</f>
        <v>0.685039</v>
      </c>
      <c r="U452" s="79" t="n">
        <f aca="false">IF(F452&gt;0,ROUND((Settings!$B$8*T452+Settings!$B$9*R452+Settings!$B$10*S452)/SUM(Settings!$B$8:$B$10),10),0)</f>
        <v>0.5014998</v>
      </c>
      <c r="V452" s="71" t="n">
        <f aca="false">IF(U452&gt;0,RANK(U452,$U$2:$U$1780)+COUNTIF($U$2:U452,U452)-1,"")</f>
        <v>451</v>
      </c>
      <c r="W452" s="71" t="str">
        <f aca="false">IF(V452="","",IF(V452&lt;=Settings!$B$11,"1 - Fix first",IF(V452&lt;=Settings!$B$12,"2 - Review","3 - Monitor")))</f>
        <v>3 - Monitor</v>
      </c>
      <c r="X452" s="71" t="str">
        <f aca="false">IF(AND(E452&gt;=Settings!$B$4,AF452&gt;=Settings!$B$5,O452&gt;=Settings!$B$6),"HIGH RATE","")</f>
        <v/>
      </c>
      <c r="Y452" s="71" t="n">
        <f aca="false">IF(F452&gt;0,RANK(F452,$F$2:$F$1780)+COUNTIF($F$2:F452,F452)-1,"")</f>
        <v>451</v>
      </c>
      <c r="Z452" s="71" t="n">
        <f aca="false">IF(H452&gt;0,RANK(H452,$H$2:$H$1780)+COUNTIF($H$2:H452,H452)-1,"")</f>
        <v>436</v>
      </c>
      <c r="AA452" s="71" t="str">
        <f aca="false">IF(AC452="","",RANK(AC452,$AC$2:$AC$1780)+COUNTIF($AC$2:AC452,AC452)-1)</f>
        <v/>
      </c>
      <c r="AB452" s="71" t="str">
        <f aca="false">IF(AD452="","",RANK(AD452,$AD$2:$AD$1780)+COUNTIF($AD$2:AD452,AD452)-1)</f>
        <v/>
      </c>
      <c r="AC452" s="71" t="str">
        <f aca="false">IF(AND(AF452&gt;0,E452&gt;=Settings!$B$4),ROUND(J452,10),"")</f>
        <v/>
      </c>
      <c r="AD452" s="71" t="str">
        <f aca="false">IF(X452="HIGH RATE",ROUND(O452,10),"")</f>
        <v/>
      </c>
      <c r="AE452" s="71" t="s">
        <v>61</v>
      </c>
      <c r="AF452" s="73" t="n">
        <f aca="false">SUMIFS(Detail!$L$2:$L$9168,Detail!$C$2:$C$9168,$A452)</f>
        <v>0</v>
      </c>
      <c r="AG452" s="74" t="n">
        <f aca="false">SUMIFS(Detail!$N$2:$N$9168,Detail!$C$2:$C$9168,$A452)</f>
        <v>0</v>
      </c>
    </row>
    <row r="453" customFormat="false" ht="15" hidden="false" customHeight="false" outlineLevel="0" collapsed="false">
      <c r="A453" s="71" t="s">
        <v>2391</v>
      </c>
      <c r="B453" s="71" t="s">
        <v>2844</v>
      </c>
      <c r="C453" s="71" t="s">
        <v>232</v>
      </c>
      <c r="D453" s="71" t="str">
        <f aca="false">IFERROR(INDEX('Brand Map'!$B$4:$B$125,MATCH(C453,'Brand Map'!$A$4:$A$125,0)),"Other")</f>
        <v>GF</v>
      </c>
      <c r="E453" s="73" t="n">
        <f aca="false">SUMIFS(Detail!$K$2:$K$9168,Detail!$C$2:$C$9168,$A453)</f>
        <v>29</v>
      </c>
      <c r="F453" s="73" t="n">
        <f aca="false">SUMIFS(Detail!$E$2:$E$9168,Detail!$C$2:$C$9168,$A453)</f>
        <v>1</v>
      </c>
      <c r="G453" s="74" t="n">
        <f aca="false">SUMIFS(Detail!$M$2:$M$9168,Detail!$C$2:$C$9168,$A453)</f>
        <v>2937.66</v>
      </c>
      <c r="H453" s="74" t="n">
        <f aca="false">SUMIFS(Detail!$D$2:$D$9168,Detail!$C$2:$C$9168,$A453)</f>
        <v>95.41</v>
      </c>
      <c r="I453" s="74" t="n">
        <v>3419.09</v>
      </c>
      <c r="J453" s="51" t="n">
        <f aca="false">IF(E453&gt;0,AF453/E453,0)</f>
        <v>0.0344827586206897</v>
      </c>
      <c r="K453" s="51" t="n">
        <f aca="false">IF(G453&gt;0,AG453/G453,0)</f>
        <v>0.0324782309729513</v>
      </c>
      <c r="L453" s="75" t="n">
        <f aca="false">H453/Settings!$B$16</f>
        <v>0.000190679408258703</v>
      </c>
      <c r="M453" s="76" t="n">
        <f aca="false">H453/Settings!$B$20</f>
        <v>7.40688705782795E-006</v>
      </c>
      <c r="N453" s="77" t="n">
        <f aca="false">E453*Settings!$B$3</f>
        <v>2.17093872008148</v>
      </c>
      <c r="O453" s="77" t="n">
        <f aca="false">IF(E453&gt;0,(AF453-N453)/SQRT(E453*Settings!$B$3*(1-Settings!$B$3)),0)</f>
        <v>-0.826240816090371</v>
      </c>
      <c r="P453" s="77" t="n">
        <f aca="false">MAX(0,AF453-N453)</f>
        <v>0</v>
      </c>
      <c r="Q453" s="51" t="n">
        <f aca="false">IF(E453&gt;=Settings!$B$4,(AF453+Settings!$B$7*Settings!$B$3)/(E453+Settings!$B$7),Settings!$B$3)</f>
        <v>0.0748599558648786</v>
      </c>
      <c r="R453" s="78" t="n">
        <f aca="false">PERCENTRANK($H$2:$H$1780,H453,6)</f>
        <v>0.754218</v>
      </c>
      <c r="S453" s="78" t="n">
        <f aca="false">PERCENTRANK($Q$2:$Q$1780,Q453,6)</f>
        <v>0.0646794</v>
      </c>
      <c r="T453" s="78" t="n">
        <f aca="false">PERCENTRANK($F$2:$F$1780,F453,6)</f>
        <v>0.685039</v>
      </c>
      <c r="U453" s="79" t="n">
        <f aca="false">IF(F453&gt;0,ROUND((Settings!$B$8*T453+Settings!$B$9*R453+Settings!$B$10*S453)/SUM(Settings!$B$8:$B$10),10),0)</f>
        <v>0.5013121333</v>
      </c>
      <c r="V453" s="71" t="n">
        <f aca="false">IF(U453&gt;0,RANK(U453,$U$2:$U$1780)+COUNTIF($U$2:U453,U453)-1,"")</f>
        <v>452</v>
      </c>
      <c r="W453" s="71" t="str">
        <f aca="false">IF(V453="","",IF(V453&lt;=Settings!$B$11,"1 - Fix first",IF(V453&lt;=Settings!$B$12,"2 - Review","3 - Monitor")))</f>
        <v>3 - Monitor</v>
      </c>
      <c r="X453" s="71" t="str">
        <f aca="false">IF(AND(E453&gt;=Settings!$B$4,AF453&gt;=Settings!$B$5,O453&gt;=Settings!$B$6),"HIGH RATE","")</f>
        <v/>
      </c>
      <c r="Y453" s="71" t="n">
        <f aca="false">IF(F453&gt;0,RANK(F453,$F$2:$F$1780)+COUNTIF($F$2:F453,F453)-1,"")</f>
        <v>452</v>
      </c>
      <c r="Z453" s="71" t="n">
        <f aca="false">IF(H453&gt;0,RANK(H453,$H$2:$H$1780)+COUNTIF($H$2:H453,H453)-1,"")</f>
        <v>438</v>
      </c>
      <c r="AA453" s="71" t="str">
        <f aca="false">IF(AC453="","",RANK(AC453,$AC$2:$AC$1780)+COUNTIF($AC$2:AC453,AC453)-1)</f>
        <v/>
      </c>
      <c r="AB453" s="71" t="str">
        <f aca="false">IF(AD453="","",RANK(AD453,$AD$2:$AD$1780)+COUNTIF($AD$2:AD453,AD453)-1)</f>
        <v/>
      </c>
      <c r="AC453" s="71" t="str">
        <f aca="false">IF(AND(AF453&gt;0,E453&gt;=Settings!$B$4),ROUND(J453,10),"")</f>
        <v/>
      </c>
      <c r="AD453" s="71" t="str">
        <f aca="false">IF(X453="HIGH RATE",ROUND(O453,10),"")</f>
        <v/>
      </c>
      <c r="AE453" s="71" t="s">
        <v>59</v>
      </c>
      <c r="AF453" s="73" t="n">
        <f aca="false">SUMIFS(Detail!$L$2:$L$9168,Detail!$C$2:$C$9168,$A453)</f>
        <v>1</v>
      </c>
      <c r="AG453" s="74" t="n">
        <f aca="false">SUMIFS(Detail!$N$2:$N$9168,Detail!$C$2:$C$9168,$A453)</f>
        <v>95.41</v>
      </c>
    </row>
    <row r="454" customFormat="false" ht="15" hidden="false" customHeight="false" outlineLevel="0" collapsed="false">
      <c r="A454" s="71" t="s">
        <v>1650</v>
      </c>
      <c r="B454" s="71" t="s">
        <v>2845</v>
      </c>
      <c r="C454" s="71" t="s">
        <v>213</v>
      </c>
      <c r="D454" s="71" t="str">
        <f aca="false">IFERROR(INDEX('Brand Map'!$B$4:$B$125,MATCH(C454,'Brand Map'!$A$4:$A$125,0)),"Other")</f>
        <v>AU</v>
      </c>
      <c r="E454" s="73" t="n">
        <f aca="false">SUMIFS(Detail!$K$2:$K$9168,Detail!$C$2:$C$9168,$A454)</f>
        <v>0</v>
      </c>
      <c r="F454" s="73" t="n">
        <f aca="false">SUMIFS(Detail!$E$2:$E$9168,Detail!$C$2:$C$9168,$A454)</f>
        <v>1</v>
      </c>
      <c r="G454" s="74" t="n">
        <f aca="false">SUMIFS(Detail!$M$2:$M$9168,Detail!$C$2:$C$9168,$A454)</f>
        <v>0</v>
      </c>
      <c r="H454" s="74" t="n">
        <f aca="false">SUMIFS(Detail!$D$2:$D$9168,Detail!$C$2:$C$9168,$A454)</f>
        <v>94.95</v>
      </c>
      <c r="I454" s="74" t="n">
        <v>599.7</v>
      </c>
      <c r="J454" s="51" t="n">
        <f aca="false">IF(E454&gt;0,AF454/E454,0)</f>
        <v>0</v>
      </c>
      <c r="K454" s="51" t="n">
        <f aca="false">IF(G454&gt;0,AG454/G454,0)</f>
        <v>0</v>
      </c>
      <c r="L454" s="75" t="n">
        <f aca="false">H454/Settings!$B$16</f>
        <v>0.000189760086093322</v>
      </c>
      <c r="M454" s="76" t="n">
        <f aca="false">H454/Settings!$B$20</f>
        <v>7.37117625134434E-006</v>
      </c>
      <c r="N454" s="77" t="n">
        <f aca="false">E454*Settings!$B$3</f>
        <v>0</v>
      </c>
      <c r="O454" s="77" t="n">
        <f aca="false">IF(E454&gt;0,(AF454-N454)/SQRT(E454*Settings!$B$3*(1-Settings!$B$3)),0)</f>
        <v>0</v>
      </c>
      <c r="P454" s="77" t="n">
        <f aca="false">MAX(0,AF454-N454)</f>
        <v>0</v>
      </c>
      <c r="Q454" s="51" t="n">
        <f aca="false">IF(E454&gt;=Settings!$B$4,(AF454+Settings!$B$7*Settings!$B$3)/(E454+Settings!$B$7),Settings!$B$3)</f>
        <v>0.0748599558648786</v>
      </c>
      <c r="R454" s="78" t="n">
        <f aca="false">PERCENTRANK($H$2:$H$1780,H454,6)</f>
        <v>0.748594</v>
      </c>
      <c r="S454" s="78" t="n">
        <f aca="false">PERCENTRANK($Q$2:$Q$1780,Q454,6)</f>
        <v>0.0646794</v>
      </c>
      <c r="T454" s="78" t="n">
        <f aca="false">PERCENTRANK($F$2:$F$1780,F454,6)</f>
        <v>0.685039</v>
      </c>
      <c r="U454" s="79" t="n">
        <f aca="false">IF(F454&gt;0,ROUND((Settings!$B$8*T454+Settings!$B$9*R454+Settings!$B$10*S454)/SUM(Settings!$B$8:$B$10),10),0)</f>
        <v>0.4994374667</v>
      </c>
      <c r="V454" s="71" t="n">
        <f aca="false">IF(U454&gt;0,RANK(U454,$U$2:$U$1780)+COUNTIF($U$2:U454,U454)-1,"")</f>
        <v>453</v>
      </c>
      <c r="W454" s="71" t="str">
        <f aca="false">IF(V454="","",IF(V454&lt;=Settings!$B$11,"1 - Fix first",IF(V454&lt;=Settings!$B$12,"2 - Review","3 - Monitor")))</f>
        <v>3 - Monitor</v>
      </c>
      <c r="X454" s="71" t="str">
        <f aca="false">IF(AND(E454&gt;=Settings!$B$4,AF454&gt;=Settings!$B$5,O454&gt;=Settings!$B$6),"HIGH RATE","")</f>
        <v/>
      </c>
      <c r="Y454" s="71" t="n">
        <f aca="false">IF(F454&gt;0,RANK(F454,$F$2:$F$1780)+COUNTIF($F$2:F454,F454)-1,"")</f>
        <v>453</v>
      </c>
      <c r="Z454" s="71" t="n">
        <f aca="false">IF(H454&gt;0,RANK(H454,$H$2:$H$1780)+COUNTIF($H$2:H454,H454)-1,"")</f>
        <v>440</v>
      </c>
      <c r="AA454" s="71" t="str">
        <f aca="false">IF(AC454="","",RANK(AC454,$AC$2:$AC$1780)+COUNTIF($AC$2:AC454,AC454)-1)</f>
        <v/>
      </c>
      <c r="AB454" s="71" t="str">
        <f aca="false">IF(AD454="","",RANK(AD454,$AD$2:$AD$1780)+COUNTIF($AD$2:AD454,AD454)-1)</f>
        <v/>
      </c>
      <c r="AC454" s="71" t="str">
        <f aca="false">IF(AND(AF454&gt;0,E454&gt;=Settings!$B$4),ROUND(J454,10),"")</f>
        <v/>
      </c>
      <c r="AD454" s="71" t="str">
        <f aca="false">IF(X454="HIGH RATE",ROUND(O454,10),"")</f>
        <v/>
      </c>
      <c r="AE454" s="71" t="s">
        <v>60</v>
      </c>
      <c r="AF454" s="73" t="n">
        <f aca="false">SUMIFS(Detail!$L$2:$L$9168,Detail!$C$2:$C$9168,$A454)</f>
        <v>0</v>
      </c>
      <c r="AG454" s="74" t="n">
        <f aca="false">SUMIFS(Detail!$N$2:$N$9168,Detail!$C$2:$C$9168,$A454)</f>
        <v>0</v>
      </c>
    </row>
    <row r="455" customFormat="false" ht="15" hidden="false" customHeight="false" outlineLevel="0" collapsed="false">
      <c r="A455" s="71" t="s">
        <v>2086</v>
      </c>
      <c r="B455" s="71" t="s">
        <v>2816</v>
      </c>
      <c r="C455" s="71" t="s">
        <v>213</v>
      </c>
      <c r="D455" s="71" t="str">
        <f aca="false">IFERROR(INDEX('Brand Map'!$B$4:$B$125,MATCH(C455,'Brand Map'!$A$4:$A$125,0)),"Other")</f>
        <v>AU</v>
      </c>
      <c r="E455" s="73" t="n">
        <f aca="false">SUMIFS(Detail!$K$2:$K$9168,Detail!$C$2:$C$9168,$A455)</f>
        <v>0</v>
      </c>
      <c r="F455" s="73" t="n">
        <f aca="false">SUMIFS(Detail!$E$2:$E$9168,Detail!$C$2:$C$9168,$A455)</f>
        <v>1</v>
      </c>
      <c r="G455" s="74" t="n">
        <f aca="false">SUMIFS(Detail!$M$2:$M$9168,Detail!$C$2:$C$9168,$A455)</f>
        <v>0</v>
      </c>
      <c r="H455" s="74" t="n">
        <f aca="false">SUMIFS(Detail!$D$2:$D$9168,Detail!$C$2:$C$9168,$A455)</f>
        <v>94.95</v>
      </c>
      <c r="I455" s="74" t="n">
        <v>2088.9</v>
      </c>
      <c r="J455" s="51" t="n">
        <f aca="false">IF(E455&gt;0,AF455/E455,0)</f>
        <v>0</v>
      </c>
      <c r="K455" s="51" t="n">
        <f aca="false">IF(G455&gt;0,AG455/G455,0)</f>
        <v>0</v>
      </c>
      <c r="L455" s="75" t="n">
        <f aca="false">H455/Settings!$B$16</f>
        <v>0.000189760086093322</v>
      </c>
      <c r="M455" s="76" t="n">
        <f aca="false">H455/Settings!$B$20</f>
        <v>7.37117625134434E-006</v>
      </c>
      <c r="N455" s="77" t="n">
        <f aca="false">E455*Settings!$B$3</f>
        <v>0</v>
      </c>
      <c r="O455" s="77" t="n">
        <f aca="false">IF(E455&gt;0,(AF455-N455)/SQRT(E455*Settings!$B$3*(1-Settings!$B$3)),0)</f>
        <v>0</v>
      </c>
      <c r="P455" s="77" t="n">
        <f aca="false">MAX(0,AF455-N455)</f>
        <v>0</v>
      </c>
      <c r="Q455" s="51" t="n">
        <f aca="false">IF(E455&gt;=Settings!$B$4,(AF455+Settings!$B$7*Settings!$B$3)/(E455+Settings!$B$7),Settings!$B$3)</f>
        <v>0.0748599558648786</v>
      </c>
      <c r="R455" s="78" t="n">
        <f aca="false">PERCENTRANK($H$2:$H$1780,H455,6)</f>
        <v>0.748594</v>
      </c>
      <c r="S455" s="78" t="n">
        <f aca="false">PERCENTRANK($Q$2:$Q$1780,Q455,6)</f>
        <v>0.0646794</v>
      </c>
      <c r="T455" s="78" t="n">
        <f aca="false">PERCENTRANK($F$2:$F$1780,F455,6)</f>
        <v>0.685039</v>
      </c>
      <c r="U455" s="79" t="n">
        <f aca="false">IF(F455&gt;0,ROUND((Settings!$B$8*T455+Settings!$B$9*R455+Settings!$B$10*S455)/SUM(Settings!$B$8:$B$10),10),0)</f>
        <v>0.4994374667</v>
      </c>
      <c r="V455" s="71" t="n">
        <f aca="false">IF(U455&gt;0,RANK(U455,$U$2:$U$1780)+COUNTIF($U$2:U455,U455)-1,"")</f>
        <v>454</v>
      </c>
      <c r="W455" s="71" t="str">
        <f aca="false">IF(V455="","",IF(V455&lt;=Settings!$B$11,"1 - Fix first",IF(V455&lt;=Settings!$B$12,"2 - Review","3 - Monitor")))</f>
        <v>3 - Monitor</v>
      </c>
      <c r="X455" s="71" t="str">
        <f aca="false">IF(AND(E455&gt;=Settings!$B$4,AF455&gt;=Settings!$B$5,O455&gt;=Settings!$B$6),"HIGH RATE","")</f>
        <v/>
      </c>
      <c r="Y455" s="71" t="n">
        <f aca="false">IF(F455&gt;0,RANK(F455,$F$2:$F$1780)+COUNTIF($F$2:F455,F455)-1,"")</f>
        <v>454</v>
      </c>
      <c r="Z455" s="71" t="n">
        <f aca="false">IF(H455&gt;0,RANK(H455,$H$2:$H$1780)+COUNTIF($H$2:H455,H455)-1,"")</f>
        <v>441</v>
      </c>
      <c r="AA455" s="71" t="str">
        <f aca="false">IF(AC455="","",RANK(AC455,$AC$2:$AC$1780)+COUNTIF($AC$2:AC455,AC455)-1)</f>
        <v/>
      </c>
      <c r="AB455" s="71" t="str">
        <f aca="false">IF(AD455="","",RANK(AD455,$AD$2:$AD$1780)+COUNTIF($AD$2:AD455,AD455)-1)</f>
        <v/>
      </c>
      <c r="AC455" s="71" t="str">
        <f aca="false">IF(AND(AF455&gt;0,E455&gt;=Settings!$B$4),ROUND(J455,10),"")</f>
        <v/>
      </c>
      <c r="AD455" s="71" t="str">
        <f aca="false">IF(X455="HIGH RATE",ROUND(O455,10),"")</f>
        <v/>
      </c>
      <c r="AE455" s="71" t="s">
        <v>60</v>
      </c>
      <c r="AF455" s="73" t="n">
        <f aca="false">SUMIFS(Detail!$L$2:$L$9168,Detail!$C$2:$C$9168,$A455)</f>
        <v>0</v>
      </c>
      <c r="AG455" s="74" t="n">
        <f aca="false">SUMIFS(Detail!$N$2:$N$9168,Detail!$C$2:$C$9168,$A455)</f>
        <v>0</v>
      </c>
    </row>
    <row r="456" customFormat="false" ht="15" hidden="false" customHeight="false" outlineLevel="0" collapsed="false">
      <c r="A456" s="71" t="s">
        <v>1144</v>
      </c>
      <c r="B456" s="71" t="s">
        <v>565</v>
      </c>
      <c r="C456" s="71" t="s">
        <v>246</v>
      </c>
      <c r="D456" s="71" t="str">
        <f aca="false">IFERROR(INDEX('Brand Map'!$B$4:$B$125,MATCH(C456,'Brand Map'!$A$4:$A$125,0)),"Other")</f>
        <v>FYF</v>
      </c>
      <c r="E456" s="73" t="n">
        <f aca="false">SUMIFS(Detail!$K$2:$K$9168,Detail!$C$2:$C$9168,$A456)</f>
        <v>0</v>
      </c>
      <c r="F456" s="73" t="n">
        <f aca="false">SUMIFS(Detail!$E$2:$E$9168,Detail!$C$2:$C$9168,$A456)</f>
        <v>1</v>
      </c>
      <c r="G456" s="74" t="n">
        <f aca="false">SUMIFS(Detail!$M$2:$M$9168,Detail!$C$2:$C$9168,$A456)</f>
        <v>0</v>
      </c>
      <c r="H456" s="74" t="n">
        <f aca="false">SUMIFS(Detail!$D$2:$D$9168,Detail!$C$2:$C$9168,$A456)</f>
        <v>94.95</v>
      </c>
      <c r="I456" s="74" t="n">
        <v>1139.4</v>
      </c>
      <c r="J456" s="51" t="n">
        <f aca="false">IF(E456&gt;0,AF456/E456,0)</f>
        <v>0</v>
      </c>
      <c r="K456" s="51" t="n">
        <f aca="false">IF(G456&gt;0,AG456/G456,0)</f>
        <v>0</v>
      </c>
      <c r="L456" s="75" t="n">
        <f aca="false">H456/Settings!$B$16</f>
        <v>0.000189760086093322</v>
      </c>
      <c r="M456" s="76" t="n">
        <f aca="false">H456/Settings!$B$20</f>
        <v>7.37117625134434E-006</v>
      </c>
      <c r="N456" s="77" t="n">
        <f aca="false">E456*Settings!$B$3</f>
        <v>0</v>
      </c>
      <c r="O456" s="77" t="n">
        <f aca="false">IF(E456&gt;0,(AF456-N456)/SQRT(E456*Settings!$B$3*(1-Settings!$B$3)),0)</f>
        <v>0</v>
      </c>
      <c r="P456" s="77" t="n">
        <f aca="false">MAX(0,AF456-N456)</f>
        <v>0</v>
      </c>
      <c r="Q456" s="51" t="n">
        <f aca="false">IF(E456&gt;=Settings!$B$4,(AF456+Settings!$B$7*Settings!$B$3)/(E456+Settings!$B$7),Settings!$B$3)</f>
        <v>0.0748599558648786</v>
      </c>
      <c r="R456" s="78" t="n">
        <f aca="false">PERCENTRANK($H$2:$H$1780,H456,6)</f>
        <v>0.748594</v>
      </c>
      <c r="S456" s="78" t="n">
        <f aca="false">PERCENTRANK($Q$2:$Q$1780,Q456,6)</f>
        <v>0.0646794</v>
      </c>
      <c r="T456" s="78" t="n">
        <f aca="false">PERCENTRANK($F$2:$F$1780,F456,6)</f>
        <v>0.685039</v>
      </c>
      <c r="U456" s="79" t="n">
        <f aca="false">IF(F456&gt;0,ROUND((Settings!$B$8*T456+Settings!$B$9*R456+Settings!$B$10*S456)/SUM(Settings!$B$8:$B$10),10),0)</f>
        <v>0.4994374667</v>
      </c>
      <c r="V456" s="71" t="n">
        <f aca="false">IF(U456&gt;0,RANK(U456,$U$2:$U$1780)+COUNTIF($U$2:U456,U456)-1,"")</f>
        <v>455</v>
      </c>
      <c r="W456" s="71" t="str">
        <f aca="false">IF(V456="","",IF(V456&lt;=Settings!$B$11,"1 - Fix first",IF(V456&lt;=Settings!$B$12,"2 - Review","3 - Monitor")))</f>
        <v>3 - Monitor</v>
      </c>
      <c r="X456" s="71" t="str">
        <f aca="false">IF(AND(E456&gt;=Settings!$B$4,AF456&gt;=Settings!$B$5,O456&gt;=Settings!$B$6),"HIGH RATE","")</f>
        <v/>
      </c>
      <c r="Y456" s="71" t="n">
        <f aca="false">IF(F456&gt;0,RANK(F456,$F$2:$F$1780)+COUNTIF($F$2:F456,F456)-1,"")</f>
        <v>455</v>
      </c>
      <c r="Z456" s="71" t="n">
        <f aca="false">IF(H456&gt;0,RANK(H456,$H$2:$H$1780)+COUNTIF($H$2:H456,H456)-1,"")</f>
        <v>442</v>
      </c>
      <c r="AA456" s="71" t="str">
        <f aca="false">IF(AC456="","",RANK(AC456,$AC$2:$AC$1780)+COUNTIF($AC$2:AC456,AC456)-1)</f>
        <v/>
      </c>
      <c r="AB456" s="71" t="str">
        <f aca="false">IF(AD456="","",RANK(AD456,$AD$2:$AD$1780)+COUNTIF($AD$2:AD456,AD456)-1)</f>
        <v/>
      </c>
      <c r="AC456" s="71" t="str">
        <f aca="false">IF(AND(AF456&gt;0,E456&gt;=Settings!$B$4),ROUND(J456,10),"")</f>
        <v/>
      </c>
      <c r="AD456" s="71" t="str">
        <f aca="false">IF(X456="HIGH RATE",ROUND(O456,10),"")</f>
        <v/>
      </c>
      <c r="AE456" s="71" t="s">
        <v>60</v>
      </c>
      <c r="AF456" s="73" t="n">
        <f aca="false">SUMIFS(Detail!$L$2:$L$9168,Detail!$C$2:$C$9168,$A456)</f>
        <v>0</v>
      </c>
      <c r="AG456" s="74" t="n">
        <f aca="false">SUMIFS(Detail!$N$2:$N$9168,Detail!$C$2:$C$9168,$A456)</f>
        <v>0</v>
      </c>
    </row>
    <row r="457" customFormat="false" ht="15" hidden="false" customHeight="false" outlineLevel="0" collapsed="false">
      <c r="A457" s="71" t="s">
        <v>1387</v>
      </c>
      <c r="B457" s="71" t="s">
        <v>2836</v>
      </c>
      <c r="C457" s="71" t="s">
        <v>246</v>
      </c>
      <c r="D457" s="71" t="str">
        <f aca="false">IFERROR(INDEX('Brand Map'!$B$4:$B$125,MATCH(C457,'Brand Map'!$A$4:$A$125,0)),"Other")</f>
        <v>FYF</v>
      </c>
      <c r="E457" s="73" t="n">
        <f aca="false">SUMIFS(Detail!$K$2:$K$9168,Detail!$C$2:$C$9168,$A457)</f>
        <v>0</v>
      </c>
      <c r="F457" s="73" t="n">
        <f aca="false">SUMIFS(Detail!$E$2:$E$9168,Detail!$C$2:$C$9168,$A457)</f>
        <v>1</v>
      </c>
      <c r="G457" s="74" t="n">
        <f aca="false">SUMIFS(Detail!$M$2:$M$9168,Detail!$C$2:$C$9168,$A457)</f>
        <v>0</v>
      </c>
      <c r="H457" s="74" t="n">
        <f aca="false">SUMIFS(Detail!$D$2:$D$9168,Detail!$C$2:$C$9168,$A457)</f>
        <v>94.95</v>
      </c>
      <c r="I457" s="74" t="n">
        <v>1614.15</v>
      </c>
      <c r="J457" s="51" t="n">
        <f aca="false">IF(E457&gt;0,AF457/E457,0)</f>
        <v>0</v>
      </c>
      <c r="K457" s="51" t="n">
        <f aca="false">IF(G457&gt;0,AG457/G457,0)</f>
        <v>0</v>
      </c>
      <c r="L457" s="75" t="n">
        <f aca="false">H457/Settings!$B$16</f>
        <v>0.000189760086093322</v>
      </c>
      <c r="M457" s="76" t="n">
        <f aca="false">H457/Settings!$B$20</f>
        <v>7.37117625134434E-006</v>
      </c>
      <c r="N457" s="77" t="n">
        <f aca="false">E457*Settings!$B$3</f>
        <v>0</v>
      </c>
      <c r="O457" s="77" t="n">
        <f aca="false">IF(E457&gt;0,(AF457-N457)/SQRT(E457*Settings!$B$3*(1-Settings!$B$3)),0)</f>
        <v>0</v>
      </c>
      <c r="P457" s="77" t="n">
        <f aca="false">MAX(0,AF457-N457)</f>
        <v>0</v>
      </c>
      <c r="Q457" s="51" t="n">
        <f aca="false">IF(E457&gt;=Settings!$B$4,(AF457+Settings!$B$7*Settings!$B$3)/(E457+Settings!$B$7),Settings!$B$3)</f>
        <v>0.0748599558648786</v>
      </c>
      <c r="R457" s="78" t="n">
        <f aca="false">PERCENTRANK($H$2:$H$1780,H457,6)</f>
        <v>0.748594</v>
      </c>
      <c r="S457" s="78" t="n">
        <f aca="false">PERCENTRANK($Q$2:$Q$1780,Q457,6)</f>
        <v>0.0646794</v>
      </c>
      <c r="T457" s="78" t="n">
        <f aca="false">PERCENTRANK($F$2:$F$1780,F457,6)</f>
        <v>0.685039</v>
      </c>
      <c r="U457" s="79" t="n">
        <f aca="false">IF(F457&gt;0,ROUND((Settings!$B$8*T457+Settings!$B$9*R457+Settings!$B$10*S457)/SUM(Settings!$B$8:$B$10),10),0)</f>
        <v>0.4994374667</v>
      </c>
      <c r="V457" s="71" t="n">
        <f aca="false">IF(U457&gt;0,RANK(U457,$U$2:$U$1780)+COUNTIF($U$2:U457,U457)-1,"")</f>
        <v>456</v>
      </c>
      <c r="W457" s="71" t="str">
        <f aca="false">IF(V457="","",IF(V457&lt;=Settings!$B$11,"1 - Fix first",IF(V457&lt;=Settings!$B$12,"2 - Review","3 - Monitor")))</f>
        <v>3 - Monitor</v>
      </c>
      <c r="X457" s="71" t="str">
        <f aca="false">IF(AND(E457&gt;=Settings!$B$4,AF457&gt;=Settings!$B$5,O457&gt;=Settings!$B$6),"HIGH RATE","")</f>
        <v/>
      </c>
      <c r="Y457" s="71" t="n">
        <f aca="false">IF(F457&gt;0,RANK(F457,$F$2:$F$1780)+COUNTIF($F$2:F457,F457)-1,"")</f>
        <v>456</v>
      </c>
      <c r="Z457" s="71" t="n">
        <f aca="false">IF(H457&gt;0,RANK(H457,$H$2:$H$1780)+COUNTIF($H$2:H457,H457)-1,"")</f>
        <v>443</v>
      </c>
      <c r="AA457" s="71" t="str">
        <f aca="false">IF(AC457="","",RANK(AC457,$AC$2:$AC$1780)+COUNTIF($AC$2:AC457,AC457)-1)</f>
        <v/>
      </c>
      <c r="AB457" s="71" t="str">
        <f aca="false">IF(AD457="","",RANK(AD457,$AD$2:$AD$1780)+COUNTIF($AD$2:AD457,AD457)-1)</f>
        <v/>
      </c>
      <c r="AC457" s="71" t="str">
        <f aca="false">IF(AND(AF457&gt;0,E457&gt;=Settings!$B$4),ROUND(J457,10),"")</f>
        <v/>
      </c>
      <c r="AD457" s="71" t="str">
        <f aca="false">IF(X457="HIGH RATE",ROUND(O457,10),"")</f>
        <v/>
      </c>
      <c r="AE457" s="71" t="s">
        <v>60</v>
      </c>
      <c r="AF457" s="73" t="n">
        <f aca="false">SUMIFS(Detail!$L$2:$L$9168,Detail!$C$2:$C$9168,$A457)</f>
        <v>0</v>
      </c>
      <c r="AG457" s="74" t="n">
        <f aca="false">SUMIFS(Detail!$N$2:$N$9168,Detail!$C$2:$C$9168,$A457)</f>
        <v>0</v>
      </c>
    </row>
    <row r="458" customFormat="false" ht="15" hidden="false" customHeight="false" outlineLevel="0" collapsed="false">
      <c r="A458" s="71" t="s">
        <v>1340</v>
      </c>
      <c r="B458" s="71" t="s">
        <v>2714</v>
      </c>
      <c r="C458" s="71" t="s">
        <v>246</v>
      </c>
      <c r="D458" s="71" t="str">
        <f aca="false">IFERROR(INDEX('Brand Map'!$B$4:$B$125,MATCH(C458,'Brand Map'!$A$4:$A$125,0)),"Other")</f>
        <v>FYF</v>
      </c>
      <c r="E458" s="73" t="n">
        <f aca="false">SUMIFS(Detail!$K$2:$K$9168,Detail!$C$2:$C$9168,$A458)</f>
        <v>0</v>
      </c>
      <c r="F458" s="73" t="n">
        <f aca="false">SUMIFS(Detail!$E$2:$E$9168,Detail!$C$2:$C$9168,$A458)</f>
        <v>1</v>
      </c>
      <c r="G458" s="74" t="n">
        <f aca="false">SUMIFS(Detail!$M$2:$M$9168,Detail!$C$2:$C$9168,$A458)</f>
        <v>0</v>
      </c>
      <c r="H458" s="74" t="n">
        <f aca="false">SUMIFS(Detail!$D$2:$D$9168,Detail!$C$2:$C$9168,$A458)</f>
        <v>94.95</v>
      </c>
      <c r="I458" s="74" t="n">
        <v>2848.5</v>
      </c>
      <c r="J458" s="51" t="n">
        <f aca="false">IF(E458&gt;0,AF458/E458,0)</f>
        <v>0</v>
      </c>
      <c r="K458" s="51" t="n">
        <f aca="false">IF(G458&gt;0,AG458/G458,0)</f>
        <v>0</v>
      </c>
      <c r="L458" s="75" t="n">
        <f aca="false">H458/Settings!$B$16</f>
        <v>0.000189760086093322</v>
      </c>
      <c r="M458" s="76" t="n">
        <f aca="false">H458/Settings!$B$20</f>
        <v>7.37117625134434E-006</v>
      </c>
      <c r="N458" s="77" t="n">
        <f aca="false">E458*Settings!$B$3</f>
        <v>0</v>
      </c>
      <c r="O458" s="77" t="n">
        <f aca="false">IF(E458&gt;0,(AF458-N458)/SQRT(E458*Settings!$B$3*(1-Settings!$B$3)),0)</f>
        <v>0</v>
      </c>
      <c r="P458" s="77" t="n">
        <f aca="false">MAX(0,AF458-N458)</f>
        <v>0</v>
      </c>
      <c r="Q458" s="51" t="n">
        <f aca="false">IF(E458&gt;=Settings!$B$4,(AF458+Settings!$B$7*Settings!$B$3)/(E458+Settings!$B$7),Settings!$B$3)</f>
        <v>0.0748599558648786</v>
      </c>
      <c r="R458" s="78" t="n">
        <f aca="false">PERCENTRANK($H$2:$H$1780,H458,6)</f>
        <v>0.748594</v>
      </c>
      <c r="S458" s="78" t="n">
        <f aca="false">PERCENTRANK($Q$2:$Q$1780,Q458,6)</f>
        <v>0.0646794</v>
      </c>
      <c r="T458" s="78" t="n">
        <f aca="false">PERCENTRANK($F$2:$F$1780,F458,6)</f>
        <v>0.685039</v>
      </c>
      <c r="U458" s="79" t="n">
        <f aca="false">IF(F458&gt;0,ROUND((Settings!$B$8*T458+Settings!$B$9*R458+Settings!$B$10*S458)/SUM(Settings!$B$8:$B$10),10),0)</f>
        <v>0.4994374667</v>
      </c>
      <c r="V458" s="71" t="n">
        <f aca="false">IF(U458&gt;0,RANK(U458,$U$2:$U$1780)+COUNTIF($U$2:U458,U458)-1,"")</f>
        <v>457</v>
      </c>
      <c r="W458" s="71" t="str">
        <f aca="false">IF(V458="","",IF(V458&lt;=Settings!$B$11,"1 - Fix first",IF(V458&lt;=Settings!$B$12,"2 - Review","3 - Monitor")))</f>
        <v>3 - Monitor</v>
      </c>
      <c r="X458" s="71" t="str">
        <f aca="false">IF(AND(E458&gt;=Settings!$B$4,AF458&gt;=Settings!$B$5,O458&gt;=Settings!$B$6),"HIGH RATE","")</f>
        <v/>
      </c>
      <c r="Y458" s="71" t="n">
        <f aca="false">IF(F458&gt;0,RANK(F458,$F$2:$F$1780)+COUNTIF($F$2:F458,F458)-1,"")</f>
        <v>457</v>
      </c>
      <c r="Z458" s="71" t="n">
        <f aca="false">IF(H458&gt;0,RANK(H458,$H$2:$H$1780)+COUNTIF($H$2:H458,H458)-1,"")</f>
        <v>444</v>
      </c>
      <c r="AA458" s="71" t="str">
        <f aca="false">IF(AC458="","",RANK(AC458,$AC$2:$AC$1780)+COUNTIF($AC$2:AC458,AC458)-1)</f>
        <v/>
      </c>
      <c r="AB458" s="71" t="str">
        <f aca="false">IF(AD458="","",RANK(AD458,$AD$2:$AD$1780)+COUNTIF($AD$2:AD458,AD458)-1)</f>
        <v/>
      </c>
      <c r="AC458" s="71" t="str">
        <f aca="false">IF(AND(AF458&gt;0,E458&gt;=Settings!$B$4),ROUND(J458,10),"")</f>
        <v/>
      </c>
      <c r="AD458" s="71" t="str">
        <f aca="false">IF(X458="HIGH RATE",ROUND(O458,10),"")</f>
        <v/>
      </c>
      <c r="AE458" s="71" t="s">
        <v>60</v>
      </c>
      <c r="AF458" s="73" t="n">
        <f aca="false">SUMIFS(Detail!$L$2:$L$9168,Detail!$C$2:$C$9168,$A458)</f>
        <v>0</v>
      </c>
      <c r="AG458" s="74" t="n">
        <f aca="false">SUMIFS(Detail!$N$2:$N$9168,Detail!$C$2:$C$9168,$A458)</f>
        <v>0</v>
      </c>
    </row>
    <row r="459" customFormat="false" ht="15" hidden="false" customHeight="false" outlineLevel="0" collapsed="false">
      <c r="A459" s="71" t="s">
        <v>1364</v>
      </c>
      <c r="B459" s="71" t="s">
        <v>2831</v>
      </c>
      <c r="C459" s="71" t="s">
        <v>246</v>
      </c>
      <c r="D459" s="71" t="str">
        <f aca="false">IFERROR(INDEX('Brand Map'!$B$4:$B$125,MATCH(C459,'Brand Map'!$A$4:$A$125,0)),"Other")</f>
        <v>FYF</v>
      </c>
      <c r="E459" s="73" t="n">
        <f aca="false">SUMIFS(Detail!$K$2:$K$9168,Detail!$C$2:$C$9168,$A459)</f>
        <v>0</v>
      </c>
      <c r="F459" s="73" t="n">
        <f aca="false">SUMIFS(Detail!$E$2:$E$9168,Detail!$C$2:$C$9168,$A459)</f>
        <v>1</v>
      </c>
      <c r="G459" s="74" t="n">
        <f aca="false">SUMIFS(Detail!$M$2:$M$9168,Detail!$C$2:$C$9168,$A459)</f>
        <v>0</v>
      </c>
      <c r="H459" s="74" t="n">
        <f aca="false">SUMIFS(Detail!$D$2:$D$9168,Detail!$C$2:$C$9168,$A459)</f>
        <v>94.95</v>
      </c>
      <c r="I459" s="74" t="n">
        <v>379.8</v>
      </c>
      <c r="J459" s="51" t="n">
        <f aca="false">IF(E459&gt;0,AF459/E459,0)</f>
        <v>0</v>
      </c>
      <c r="K459" s="51" t="n">
        <f aca="false">IF(G459&gt;0,AG459/G459,0)</f>
        <v>0</v>
      </c>
      <c r="L459" s="75" t="n">
        <f aca="false">H459/Settings!$B$16</f>
        <v>0.000189760086093322</v>
      </c>
      <c r="M459" s="76" t="n">
        <f aca="false">H459/Settings!$B$20</f>
        <v>7.37117625134434E-006</v>
      </c>
      <c r="N459" s="77" t="n">
        <f aca="false">E459*Settings!$B$3</f>
        <v>0</v>
      </c>
      <c r="O459" s="77" t="n">
        <f aca="false">IF(E459&gt;0,(AF459-N459)/SQRT(E459*Settings!$B$3*(1-Settings!$B$3)),0)</f>
        <v>0</v>
      </c>
      <c r="P459" s="77" t="n">
        <f aca="false">MAX(0,AF459-N459)</f>
        <v>0</v>
      </c>
      <c r="Q459" s="51" t="n">
        <f aca="false">IF(E459&gt;=Settings!$B$4,(AF459+Settings!$B$7*Settings!$B$3)/(E459+Settings!$B$7),Settings!$B$3)</f>
        <v>0.0748599558648786</v>
      </c>
      <c r="R459" s="78" t="n">
        <f aca="false">PERCENTRANK($H$2:$H$1780,H459,6)</f>
        <v>0.748594</v>
      </c>
      <c r="S459" s="78" t="n">
        <f aca="false">PERCENTRANK($Q$2:$Q$1780,Q459,6)</f>
        <v>0.0646794</v>
      </c>
      <c r="T459" s="78" t="n">
        <f aca="false">PERCENTRANK($F$2:$F$1780,F459,6)</f>
        <v>0.685039</v>
      </c>
      <c r="U459" s="79" t="n">
        <f aca="false">IF(F459&gt;0,ROUND((Settings!$B$8*T459+Settings!$B$9*R459+Settings!$B$10*S459)/SUM(Settings!$B$8:$B$10),10),0)</f>
        <v>0.4994374667</v>
      </c>
      <c r="V459" s="71" t="n">
        <f aca="false">IF(U459&gt;0,RANK(U459,$U$2:$U$1780)+COUNTIF($U$2:U459,U459)-1,"")</f>
        <v>458</v>
      </c>
      <c r="W459" s="71" t="str">
        <f aca="false">IF(V459="","",IF(V459&lt;=Settings!$B$11,"1 - Fix first",IF(V459&lt;=Settings!$B$12,"2 - Review","3 - Monitor")))</f>
        <v>3 - Monitor</v>
      </c>
      <c r="X459" s="71" t="str">
        <f aca="false">IF(AND(E459&gt;=Settings!$B$4,AF459&gt;=Settings!$B$5,O459&gt;=Settings!$B$6),"HIGH RATE","")</f>
        <v/>
      </c>
      <c r="Y459" s="71" t="n">
        <f aca="false">IF(F459&gt;0,RANK(F459,$F$2:$F$1780)+COUNTIF($F$2:F459,F459)-1,"")</f>
        <v>458</v>
      </c>
      <c r="Z459" s="71" t="n">
        <f aca="false">IF(H459&gt;0,RANK(H459,$H$2:$H$1780)+COUNTIF($H$2:H459,H459)-1,"")</f>
        <v>445</v>
      </c>
      <c r="AA459" s="71" t="str">
        <f aca="false">IF(AC459="","",RANK(AC459,$AC$2:$AC$1780)+COUNTIF($AC$2:AC459,AC459)-1)</f>
        <v/>
      </c>
      <c r="AB459" s="71" t="str">
        <f aca="false">IF(AD459="","",RANK(AD459,$AD$2:$AD$1780)+COUNTIF($AD$2:AD459,AD459)-1)</f>
        <v/>
      </c>
      <c r="AC459" s="71" t="str">
        <f aca="false">IF(AND(AF459&gt;0,E459&gt;=Settings!$B$4),ROUND(J459,10),"")</f>
        <v/>
      </c>
      <c r="AD459" s="71" t="str">
        <f aca="false">IF(X459="HIGH RATE",ROUND(O459,10),"")</f>
        <v/>
      </c>
      <c r="AE459" s="71" t="s">
        <v>60</v>
      </c>
      <c r="AF459" s="73" t="n">
        <f aca="false">SUMIFS(Detail!$L$2:$L$9168,Detail!$C$2:$C$9168,$A459)</f>
        <v>0</v>
      </c>
      <c r="AG459" s="74" t="n">
        <f aca="false">SUMIFS(Detail!$N$2:$N$9168,Detail!$C$2:$C$9168,$A459)</f>
        <v>0</v>
      </c>
    </row>
    <row r="460" customFormat="false" ht="15" hidden="false" customHeight="false" outlineLevel="0" collapsed="false">
      <c r="A460" s="71" t="s">
        <v>1002</v>
      </c>
      <c r="B460" s="71" t="s">
        <v>2741</v>
      </c>
      <c r="C460" s="71" t="s">
        <v>246</v>
      </c>
      <c r="D460" s="71" t="str">
        <f aca="false">IFERROR(INDEX('Brand Map'!$B$4:$B$125,MATCH(C460,'Brand Map'!$A$4:$A$125,0)),"Other")</f>
        <v>FYF</v>
      </c>
      <c r="E460" s="73" t="n">
        <f aca="false">SUMIFS(Detail!$K$2:$K$9168,Detail!$C$2:$C$9168,$A460)</f>
        <v>0</v>
      </c>
      <c r="F460" s="73" t="n">
        <f aca="false">SUMIFS(Detail!$E$2:$E$9168,Detail!$C$2:$C$9168,$A460)</f>
        <v>1</v>
      </c>
      <c r="G460" s="74" t="n">
        <f aca="false">SUMIFS(Detail!$M$2:$M$9168,Detail!$C$2:$C$9168,$A460)</f>
        <v>0</v>
      </c>
      <c r="H460" s="74" t="n">
        <f aca="false">SUMIFS(Detail!$D$2:$D$9168,Detail!$C$2:$C$9168,$A460)</f>
        <v>94.95</v>
      </c>
      <c r="I460" s="74" t="n">
        <v>5602.05</v>
      </c>
      <c r="J460" s="51" t="n">
        <f aca="false">IF(E460&gt;0,AF460/E460,0)</f>
        <v>0</v>
      </c>
      <c r="K460" s="51" t="n">
        <f aca="false">IF(G460&gt;0,AG460/G460,0)</f>
        <v>0</v>
      </c>
      <c r="L460" s="75" t="n">
        <f aca="false">H460/Settings!$B$16</f>
        <v>0.000189760086093322</v>
      </c>
      <c r="M460" s="76" t="n">
        <f aca="false">H460/Settings!$B$20</f>
        <v>7.37117625134434E-006</v>
      </c>
      <c r="N460" s="77" t="n">
        <f aca="false">E460*Settings!$B$3</f>
        <v>0</v>
      </c>
      <c r="O460" s="77" t="n">
        <f aca="false">IF(E460&gt;0,(AF460-N460)/SQRT(E460*Settings!$B$3*(1-Settings!$B$3)),0)</f>
        <v>0</v>
      </c>
      <c r="P460" s="77" t="n">
        <f aca="false">MAX(0,AF460-N460)</f>
        <v>0</v>
      </c>
      <c r="Q460" s="51" t="n">
        <f aca="false">IF(E460&gt;=Settings!$B$4,(AF460+Settings!$B$7*Settings!$B$3)/(E460+Settings!$B$7),Settings!$B$3)</f>
        <v>0.0748599558648786</v>
      </c>
      <c r="R460" s="78" t="n">
        <f aca="false">PERCENTRANK($H$2:$H$1780,H460,6)</f>
        <v>0.748594</v>
      </c>
      <c r="S460" s="78" t="n">
        <f aca="false">PERCENTRANK($Q$2:$Q$1780,Q460,6)</f>
        <v>0.0646794</v>
      </c>
      <c r="T460" s="78" t="n">
        <f aca="false">PERCENTRANK($F$2:$F$1780,F460,6)</f>
        <v>0.685039</v>
      </c>
      <c r="U460" s="79" t="n">
        <f aca="false">IF(F460&gt;0,ROUND((Settings!$B$8*T460+Settings!$B$9*R460+Settings!$B$10*S460)/SUM(Settings!$B$8:$B$10),10),0)</f>
        <v>0.4994374667</v>
      </c>
      <c r="V460" s="71" t="n">
        <f aca="false">IF(U460&gt;0,RANK(U460,$U$2:$U$1780)+COUNTIF($U$2:U460,U460)-1,"")</f>
        <v>459</v>
      </c>
      <c r="W460" s="71" t="str">
        <f aca="false">IF(V460="","",IF(V460&lt;=Settings!$B$11,"1 - Fix first",IF(V460&lt;=Settings!$B$12,"2 - Review","3 - Monitor")))</f>
        <v>3 - Monitor</v>
      </c>
      <c r="X460" s="71" t="str">
        <f aca="false">IF(AND(E460&gt;=Settings!$B$4,AF460&gt;=Settings!$B$5,O460&gt;=Settings!$B$6),"HIGH RATE","")</f>
        <v/>
      </c>
      <c r="Y460" s="71" t="n">
        <f aca="false">IF(F460&gt;0,RANK(F460,$F$2:$F$1780)+COUNTIF($F$2:F460,F460)-1,"")</f>
        <v>459</v>
      </c>
      <c r="Z460" s="71" t="n">
        <f aca="false">IF(H460&gt;0,RANK(H460,$H$2:$H$1780)+COUNTIF($H$2:H460,H460)-1,"")</f>
        <v>446</v>
      </c>
      <c r="AA460" s="71" t="str">
        <f aca="false">IF(AC460="","",RANK(AC460,$AC$2:$AC$1780)+COUNTIF($AC$2:AC460,AC460)-1)</f>
        <v/>
      </c>
      <c r="AB460" s="71" t="str">
        <f aca="false">IF(AD460="","",RANK(AD460,$AD$2:$AD$1780)+COUNTIF($AD$2:AD460,AD460)-1)</f>
        <v/>
      </c>
      <c r="AC460" s="71" t="str">
        <f aca="false">IF(AND(AF460&gt;0,E460&gt;=Settings!$B$4),ROUND(J460,10),"")</f>
        <v/>
      </c>
      <c r="AD460" s="71" t="str">
        <f aca="false">IF(X460="HIGH RATE",ROUND(O460,10),"")</f>
        <v/>
      </c>
      <c r="AE460" s="71" t="s">
        <v>60</v>
      </c>
      <c r="AF460" s="73" t="n">
        <f aca="false">SUMIFS(Detail!$L$2:$L$9168,Detail!$C$2:$C$9168,$A460)</f>
        <v>0</v>
      </c>
      <c r="AG460" s="74" t="n">
        <f aca="false">SUMIFS(Detail!$N$2:$N$9168,Detail!$C$2:$C$9168,$A460)</f>
        <v>0</v>
      </c>
    </row>
    <row r="461" customFormat="false" ht="15" hidden="false" customHeight="false" outlineLevel="0" collapsed="false">
      <c r="A461" s="71" t="s">
        <v>1149</v>
      </c>
      <c r="B461" s="71" t="s">
        <v>2633</v>
      </c>
      <c r="C461" s="71" t="s">
        <v>246</v>
      </c>
      <c r="D461" s="71" t="str">
        <f aca="false">IFERROR(INDEX('Brand Map'!$B$4:$B$125,MATCH(C461,'Brand Map'!$A$4:$A$125,0)),"Other")</f>
        <v>FYF</v>
      </c>
      <c r="E461" s="73" t="n">
        <f aca="false">SUMIFS(Detail!$K$2:$K$9168,Detail!$C$2:$C$9168,$A461)</f>
        <v>0</v>
      </c>
      <c r="F461" s="73" t="n">
        <f aca="false">SUMIFS(Detail!$E$2:$E$9168,Detail!$C$2:$C$9168,$A461)</f>
        <v>1</v>
      </c>
      <c r="G461" s="74" t="n">
        <f aca="false">SUMIFS(Detail!$M$2:$M$9168,Detail!$C$2:$C$9168,$A461)</f>
        <v>0</v>
      </c>
      <c r="H461" s="74" t="n">
        <f aca="false">SUMIFS(Detail!$D$2:$D$9168,Detail!$C$2:$C$9168,$A461)</f>
        <v>94.95</v>
      </c>
      <c r="I461" s="74" t="n">
        <v>949.5</v>
      </c>
      <c r="J461" s="51" t="n">
        <f aca="false">IF(E461&gt;0,AF461/E461,0)</f>
        <v>0</v>
      </c>
      <c r="K461" s="51" t="n">
        <f aca="false">IF(G461&gt;0,AG461/G461,0)</f>
        <v>0</v>
      </c>
      <c r="L461" s="75" t="n">
        <f aca="false">H461/Settings!$B$16</f>
        <v>0.000189760086093322</v>
      </c>
      <c r="M461" s="76" t="n">
        <f aca="false">H461/Settings!$B$20</f>
        <v>7.37117625134434E-006</v>
      </c>
      <c r="N461" s="77" t="n">
        <f aca="false">E461*Settings!$B$3</f>
        <v>0</v>
      </c>
      <c r="O461" s="77" t="n">
        <f aca="false">IF(E461&gt;0,(AF461-N461)/SQRT(E461*Settings!$B$3*(1-Settings!$B$3)),0)</f>
        <v>0</v>
      </c>
      <c r="P461" s="77" t="n">
        <f aca="false">MAX(0,AF461-N461)</f>
        <v>0</v>
      </c>
      <c r="Q461" s="51" t="n">
        <f aca="false">IF(E461&gt;=Settings!$B$4,(AF461+Settings!$B$7*Settings!$B$3)/(E461+Settings!$B$7),Settings!$B$3)</f>
        <v>0.0748599558648786</v>
      </c>
      <c r="R461" s="78" t="n">
        <f aca="false">PERCENTRANK($H$2:$H$1780,H461,6)</f>
        <v>0.748594</v>
      </c>
      <c r="S461" s="78" t="n">
        <f aca="false">PERCENTRANK($Q$2:$Q$1780,Q461,6)</f>
        <v>0.0646794</v>
      </c>
      <c r="T461" s="78" t="n">
        <f aca="false">PERCENTRANK($F$2:$F$1780,F461,6)</f>
        <v>0.685039</v>
      </c>
      <c r="U461" s="79" t="n">
        <f aca="false">IF(F461&gt;0,ROUND((Settings!$B$8*T461+Settings!$B$9*R461+Settings!$B$10*S461)/SUM(Settings!$B$8:$B$10),10),0)</f>
        <v>0.4994374667</v>
      </c>
      <c r="V461" s="71" t="n">
        <f aca="false">IF(U461&gt;0,RANK(U461,$U$2:$U$1780)+COUNTIF($U$2:U461,U461)-1,"")</f>
        <v>460</v>
      </c>
      <c r="W461" s="71" t="str">
        <f aca="false">IF(V461="","",IF(V461&lt;=Settings!$B$11,"1 - Fix first",IF(V461&lt;=Settings!$B$12,"2 - Review","3 - Monitor")))</f>
        <v>3 - Monitor</v>
      </c>
      <c r="X461" s="71" t="str">
        <f aca="false">IF(AND(E461&gt;=Settings!$B$4,AF461&gt;=Settings!$B$5,O461&gt;=Settings!$B$6),"HIGH RATE","")</f>
        <v/>
      </c>
      <c r="Y461" s="71" t="n">
        <f aca="false">IF(F461&gt;0,RANK(F461,$F$2:$F$1780)+COUNTIF($F$2:F461,F461)-1,"")</f>
        <v>460</v>
      </c>
      <c r="Z461" s="71" t="n">
        <f aca="false">IF(H461&gt;0,RANK(H461,$H$2:$H$1780)+COUNTIF($H$2:H461,H461)-1,"")</f>
        <v>447</v>
      </c>
      <c r="AA461" s="71" t="str">
        <f aca="false">IF(AC461="","",RANK(AC461,$AC$2:$AC$1780)+COUNTIF($AC$2:AC461,AC461)-1)</f>
        <v/>
      </c>
      <c r="AB461" s="71" t="str">
        <f aca="false">IF(AD461="","",RANK(AD461,$AD$2:$AD$1780)+COUNTIF($AD$2:AD461,AD461)-1)</f>
        <v/>
      </c>
      <c r="AC461" s="71" t="str">
        <f aca="false">IF(AND(AF461&gt;0,E461&gt;=Settings!$B$4),ROUND(J461,10),"")</f>
        <v/>
      </c>
      <c r="AD461" s="71" t="str">
        <f aca="false">IF(X461="HIGH RATE",ROUND(O461,10),"")</f>
        <v/>
      </c>
      <c r="AE461" s="71" t="s">
        <v>60</v>
      </c>
      <c r="AF461" s="73" t="n">
        <f aca="false">SUMIFS(Detail!$L$2:$L$9168,Detail!$C$2:$C$9168,$A461)</f>
        <v>0</v>
      </c>
      <c r="AG461" s="74" t="n">
        <f aca="false">SUMIFS(Detail!$N$2:$N$9168,Detail!$C$2:$C$9168,$A461)</f>
        <v>0</v>
      </c>
    </row>
    <row r="462" customFormat="false" ht="15" hidden="false" customHeight="false" outlineLevel="0" collapsed="false">
      <c r="A462" s="71" t="s">
        <v>912</v>
      </c>
      <c r="B462" s="71" t="s">
        <v>2846</v>
      </c>
      <c r="C462" s="71" t="s">
        <v>217</v>
      </c>
      <c r="D462" s="71" t="str">
        <f aca="false">IFERROR(INDEX('Brand Map'!$B$4:$B$125,MATCH(C462,'Brand Map'!$A$4:$A$125,0)),"Other")</f>
        <v>AUMJ</v>
      </c>
      <c r="E462" s="73" t="n">
        <f aca="false">SUMIFS(Detail!$K$2:$K$9168,Detail!$C$2:$C$9168,$A462)</f>
        <v>0</v>
      </c>
      <c r="F462" s="73" t="n">
        <f aca="false">SUMIFS(Detail!$E$2:$E$9168,Detail!$C$2:$C$9168,$A462)</f>
        <v>1</v>
      </c>
      <c r="G462" s="74" t="n">
        <f aca="false">SUMIFS(Detail!$M$2:$M$9168,Detail!$C$2:$C$9168,$A462)</f>
        <v>0</v>
      </c>
      <c r="H462" s="74" t="n">
        <f aca="false">SUMIFS(Detail!$D$2:$D$9168,Detail!$C$2:$C$9168,$A462)</f>
        <v>93.95</v>
      </c>
      <c r="I462" s="74" t="n">
        <v>461.21</v>
      </c>
      <c r="J462" s="51" t="n">
        <f aca="false">IF(E462&gt;0,AF462/E462,0)</f>
        <v>0</v>
      </c>
      <c r="K462" s="51" t="n">
        <f aca="false">IF(G462&gt;0,AG462/G462,0)</f>
        <v>0</v>
      </c>
      <c r="L462" s="75" t="n">
        <f aca="false">H462/Settings!$B$16</f>
        <v>0.000187761559646841</v>
      </c>
      <c r="M462" s="76" t="n">
        <f aca="false">H462/Settings!$B$20</f>
        <v>7.2935440633365E-006</v>
      </c>
      <c r="N462" s="77" t="n">
        <f aca="false">E462*Settings!$B$3</f>
        <v>0</v>
      </c>
      <c r="O462" s="77" t="n">
        <f aca="false">IF(E462&gt;0,(AF462-N462)/SQRT(E462*Settings!$B$3*(1-Settings!$B$3)),0)</f>
        <v>0</v>
      </c>
      <c r="P462" s="77" t="n">
        <f aca="false">MAX(0,AF462-N462)</f>
        <v>0</v>
      </c>
      <c r="Q462" s="51" t="n">
        <f aca="false">IF(E462&gt;=Settings!$B$4,(AF462+Settings!$B$7*Settings!$B$3)/(E462+Settings!$B$7),Settings!$B$3)</f>
        <v>0.0748599558648786</v>
      </c>
      <c r="R462" s="78" t="n">
        <f aca="false">PERCENTRANK($H$2:$H$1780,H462,6)</f>
        <v>0.747469</v>
      </c>
      <c r="S462" s="78" t="n">
        <f aca="false">PERCENTRANK($Q$2:$Q$1780,Q462,6)</f>
        <v>0.0646794</v>
      </c>
      <c r="T462" s="78" t="n">
        <f aca="false">PERCENTRANK($F$2:$F$1780,F462,6)</f>
        <v>0.685039</v>
      </c>
      <c r="U462" s="79" t="n">
        <f aca="false">IF(F462&gt;0,ROUND((Settings!$B$8*T462+Settings!$B$9*R462+Settings!$B$10*S462)/SUM(Settings!$B$8:$B$10),10),0)</f>
        <v>0.4990624667</v>
      </c>
      <c r="V462" s="71" t="n">
        <f aca="false">IF(U462&gt;0,RANK(U462,$U$2:$U$1780)+COUNTIF($U$2:U462,U462)-1,"")</f>
        <v>461</v>
      </c>
      <c r="W462" s="71" t="str">
        <f aca="false">IF(V462="","",IF(V462&lt;=Settings!$B$11,"1 - Fix first",IF(V462&lt;=Settings!$B$12,"2 - Review","3 - Monitor")))</f>
        <v>3 - Monitor</v>
      </c>
      <c r="X462" s="71" t="str">
        <f aca="false">IF(AND(E462&gt;=Settings!$B$4,AF462&gt;=Settings!$B$5,O462&gt;=Settings!$B$6),"HIGH RATE","")</f>
        <v/>
      </c>
      <c r="Y462" s="71" t="n">
        <f aca="false">IF(F462&gt;0,RANK(F462,$F$2:$F$1780)+COUNTIF($F$2:F462,F462)-1,"")</f>
        <v>461</v>
      </c>
      <c r="Z462" s="71" t="n">
        <f aca="false">IF(H462&gt;0,RANK(H462,$H$2:$H$1780)+COUNTIF($H$2:H462,H462)-1,"")</f>
        <v>450</v>
      </c>
      <c r="AA462" s="71" t="str">
        <f aca="false">IF(AC462="","",RANK(AC462,$AC$2:$AC$1780)+COUNTIF($AC$2:AC462,AC462)-1)</f>
        <v/>
      </c>
      <c r="AB462" s="71" t="str">
        <f aca="false">IF(AD462="","",RANK(AD462,$AD$2:$AD$1780)+COUNTIF($AD$2:AD462,AD462)-1)</f>
        <v/>
      </c>
      <c r="AC462" s="71" t="str">
        <f aca="false">IF(AND(AF462&gt;0,E462&gt;=Settings!$B$4),ROUND(J462,10),"")</f>
        <v/>
      </c>
      <c r="AD462" s="71" t="str">
        <f aca="false">IF(X462="HIGH RATE",ROUND(O462,10),"")</f>
        <v/>
      </c>
      <c r="AE462" s="71" t="s">
        <v>61</v>
      </c>
      <c r="AF462" s="73" t="n">
        <f aca="false">SUMIFS(Detail!$L$2:$L$9168,Detail!$C$2:$C$9168,$A462)</f>
        <v>0</v>
      </c>
      <c r="AG462" s="74" t="n">
        <f aca="false">SUMIFS(Detail!$N$2:$N$9168,Detail!$C$2:$C$9168,$A462)</f>
        <v>0</v>
      </c>
    </row>
    <row r="463" customFormat="false" ht="15" hidden="false" customHeight="false" outlineLevel="0" collapsed="false">
      <c r="A463" s="71" t="s">
        <v>1354</v>
      </c>
      <c r="B463" s="71" t="s">
        <v>2847</v>
      </c>
      <c r="C463" s="71" t="s">
        <v>213</v>
      </c>
      <c r="D463" s="71" t="str">
        <f aca="false">IFERROR(INDEX('Brand Map'!$B$4:$B$125,MATCH(C463,'Brand Map'!$A$4:$A$125,0)),"Other")</f>
        <v>AU</v>
      </c>
      <c r="E463" s="73" t="n">
        <f aca="false">SUMIFS(Detail!$K$2:$K$9168,Detail!$C$2:$C$9168,$A463)</f>
        <v>39</v>
      </c>
      <c r="F463" s="73" t="n">
        <f aca="false">SUMIFS(Detail!$E$2:$E$9168,Detail!$C$2:$C$9168,$A463)</f>
        <v>1</v>
      </c>
      <c r="G463" s="74" t="n">
        <f aca="false">SUMIFS(Detail!$M$2:$M$9168,Detail!$C$2:$C$9168,$A463)</f>
        <v>5407.29</v>
      </c>
      <c r="H463" s="74" t="n">
        <f aca="false">SUMIFS(Detail!$D$2:$D$9168,Detail!$C$2:$C$9168,$A463)</f>
        <v>145.41</v>
      </c>
      <c r="I463" s="74" t="n">
        <v>7969.4</v>
      </c>
      <c r="J463" s="51" t="n">
        <f aca="false">IF(E463&gt;0,AF463/E463,0)</f>
        <v>0.0256410256410256</v>
      </c>
      <c r="K463" s="51" t="n">
        <f aca="false">IF(G463&gt;0,AG463/G463,0)</f>
        <v>0.0268914742874897</v>
      </c>
      <c r="L463" s="75" t="n">
        <f aca="false">H463/Settings!$B$16</f>
        <v>0.000290605730582727</v>
      </c>
      <c r="M463" s="76" t="n">
        <f aca="false">H463/Settings!$B$20</f>
        <v>1.12884964582199E-005</v>
      </c>
      <c r="N463" s="77" t="n">
        <f aca="false">E463*Settings!$B$3</f>
        <v>2.91953827873027</v>
      </c>
      <c r="O463" s="77" t="n">
        <f aca="false">IF(E463&gt;0,(AF463-N463)/SQRT(E463*Settings!$B$3*(1-Settings!$B$3)),0)</f>
        <v>-1.16798146374246</v>
      </c>
      <c r="P463" s="77" t="n">
        <f aca="false">MAX(0,AF463-N463)</f>
        <v>0</v>
      </c>
      <c r="Q463" s="51" t="n">
        <f aca="false">IF(E463&gt;=Settings!$B$4,(AF463+Settings!$B$7*Settings!$B$3)/(E463+Settings!$B$7),Settings!$B$3)</f>
        <v>0.0470405605209617</v>
      </c>
      <c r="R463" s="78" t="n">
        <f aca="false">PERCENTRANK($H$2:$H$1780,H463,6)</f>
        <v>0.800337</v>
      </c>
      <c r="S463" s="78" t="n">
        <f aca="false">PERCENTRANK($Q$2:$Q$1780,Q463,6)</f>
        <v>0.0112486</v>
      </c>
      <c r="T463" s="78" t="n">
        <f aca="false">PERCENTRANK($F$2:$F$1780,F463,6)</f>
        <v>0.685039</v>
      </c>
      <c r="U463" s="79" t="n">
        <f aca="false">IF(F463&gt;0,ROUND((Settings!$B$8*T463+Settings!$B$9*R463+Settings!$B$10*S463)/SUM(Settings!$B$8:$B$10),10),0)</f>
        <v>0.4988748667</v>
      </c>
      <c r="V463" s="71" t="n">
        <f aca="false">IF(U463&gt;0,RANK(U463,$U$2:$U$1780)+COUNTIF($U$2:U463,U463)-1,"")</f>
        <v>463</v>
      </c>
      <c r="W463" s="71" t="str">
        <f aca="false">IF(V463="","",IF(V463&lt;=Settings!$B$11,"1 - Fix first",IF(V463&lt;=Settings!$B$12,"2 - Review","3 - Monitor")))</f>
        <v>3 - Monitor</v>
      </c>
      <c r="X463" s="71" t="str">
        <f aca="false">IF(AND(E463&gt;=Settings!$B$4,AF463&gt;=Settings!$B$5,O463&gt;=Settings!$B$6),"HIGH RATE","")</f>
        <v/>
      </c>
      <c r="Y463" s="71" t="n">
        <f aca="false">IF(F463&gt;0,RANK(F463,$F$2:$F$1780)+COUNTIF($F$2:F463,F463)-1,"")</f>
        <v>462</v>
      </c>
      <c r="Z463" s="71" t="n">
        <f aca="false">IF(H463&gt;0,RANK(H463,$H$2:$H$1780)+COUNTIF($H$2:H463,H463)-1,"")</f>
        <v>356</v>
      </c>
      <c r="AA463" s="71" t="n">
        <f aca="false">IF(AC463="","",RANK(AC463,$AC$2:$AC$1780)+COUNTIF($AC$2:AC463,AC463)-1)</f>
        <v>214</v>
      </c>
      <c r="AB463" s="71" t="str">
        <f aca="false">IF(AD463="","",RANK(AD463,$AD$2:$AD$1780)+COUNTIF($AD$2:AD463,AD463)-1)</f>
        <v/>
      </c>
      <c r="AC463" s="71" t="n">
        <f aca="false">IF(AND(AF463&gt;0,E463&gt;=Settings!$B$4),ROUND(J463,10),"")</f>
        <v>0.0256410256</v>
      </c>
      <c r="AD463" s="71" t="str">
        <f aca="false">IF(X463="HIGH RATE",ROUND(O463,10),"")</f>
        <v/>
      </c>
      <c r="AE463" s="71" t="s">
        <v>59</v>
      </c>
      <c r="AF463" s="73" t="n">
        <f aca="false">SUMIFS(Detail!$L$2:$L$9168,Detail!$C$2:$C$9168,$A463)</f>
        <v>1</v>
      </c>
      <c r="AG463" s="74" t="n">
        <f aca="false">SUMIFS(Detail!$N$2:$N$9168,Detail!$C$2:$C$9168,$A463)</f>
        <v>145.41</v>
      </c>
    </row>
    <row r="464" customFormat="false" ht="15" hidden="false" customHeight="false" outlineLevel="0" collapsed="false">
      <c r="A464" s="71" t="s">
        <v>1133</v>
      </c>
      <c r="B464" s="71" t="s">
        <v>2848</v>
      </c>
      <c r="C464" s="71" t="s">
        <v>310</v>
      </c>
      <c r="D464" s="71" t="str">
        <f aca="false">IFERROR(INDEX('Brand Map'!$B$4:$B$125,MATCH(C464,'Brand Map'!$A$4:$A$125,0)),"Other")</f>
        <v>GBAU</v>
      </c>
      <c r="E464" s="73" t="n">
        <f aca="false">SUMIFS(Detail!$K$2:$K$9168,Detail!$C$2:$C$9168,$A464)</f>
        <v>18</v>
      </c>
      <c r="F464" s="73" t="n">
        <f aca="false">SUMIFS(Detail!$E$2:$E$9168,Detail!$C$2:$C$9168,$A464)</f>
        <v>1</v>
      </c>
      <c r="G464" s="74" t="n">
        <f aca="false">SUMIFS(Detail!$M$2:$M$9168,Detail!$C$2:$C$9168,$A464)</f>
        <v>1570.06</v>
      </c>
      <c r="H464" s="74" t="n">
        <f aca="false">SUMIFS(Detail!$D$2:$D$9168,Detail!$C$2:$C$9168,$A464)</f>
        <v>93.59</v>
      </c>
      <c r="I464" s="74" t="n">
        <v>5311.93</v>
      </c>
      <c r="J464" s="51" t="n">
        <f aca="false">IF(E464&gt;0,AF464/E464,0)</f>
        <v>0.0555555555555556</v>
      </c>
      <c r="K464" s="51" t="n">
        <f aca="false">IF(G464&gt;0,AG464/G464,0)</f>
        <v>0.0596091869100544</v>
      </c>
      <c r="L464" s="75" t="n">
        <f aca="false">H464/Settings!$B$16</f>
        <v>0.000187042090126108</v>
      </c>
      <c r="M464" s="76" t="n">
        <f aca="false">H464/Settings!$B$20</f>
        <v>7.26559647565368E-006</v>
      </c>
      <c r="N464" s="77" t="n">
        <f aca="false">E464*Settings!$B$3</f>
        <v>1.34747920556782</v>
      </c>
      <c r="O464" s="77" t="n">
        <f aca="false">IF(E464&gt;0,(AF464-N464)/SQRT(E464*Settings!$B$3*(1-Settings!$B$3)),0)</f>
        <v>-0.31121752473773</v>
      </c>
      <c r="P464" s="77" t="n">
        <f aca="false">MAX(0,AF464-N464)</f>
        <v>0</v>
      </c>
      <c r="Q464" s="51" t="n">
        <f aca="false">IF(E464&gt;=Settings!$B$4,(AF464+Settings!$B$7*Settings!$B$3)/(E464+Settings!$B$7),Settings!$B$3)</f>
        <v>0.0748599558648786</v>
      </c>
      <c r="R464" s="78" t="n">
        <f aca="false">PERCENTRANK($H$2:$H$1780,H464,6)</f>
        <v>0.746907</v>
      </c>
      <c r="S464" s="78" t="n">
        <f aca="false">PERCENTRANK($Q$2:$Q$1780,Q464,6)</f>
        <v>0.0646794</v>
      </c>
      <c r="T464" s="78" t="n">
        <f aca="false">PERCENTRANK($F$2:$F$1780,F464,6)</f>
        <v>0.685039</v>
      </c>
      <c r="U464" s="79" t="n">
        <f aca="false">IF(F464&gt;0,ROUND((Settings!$B$8*T464+Settings!$B$9*R464+Settings!$B$10*S464)/SUM(Settings!$B$8:$B$10),10),0)</f>
        <v>0.4988751333</v>
      </c>
      <c r="V464" s="71" t="n">
        <f aca="false">IF(U464&gt;0,RANK(U464,$U$2:$U$1780)+COUNTIF($U$2:U464,U464)-1,"")</f>
        <v>462</v>
      </c>
      <c r="W464" s="71" t="str">
        <f aca="false">IF(V464="","",IF(V464&lt;=Settings!$B$11,"1 - Fix first",IF(V464&lt;=Settings!$B$12,"2 - Review","3 - Monitor")))</f>
        <v>3 - Monitor</v>
      </c>
      <c r="X464" s="71" t="str">
        <f aca="false">IF(AND(E464&gt;=Settings!$B$4,AF464&gt;=Settings!$B$5,O464&gt;=Settings!$B$6),"HIGH RATE","")</f>
        <v/>
      </c>
      <c r="Y464" s="71" t="n">
        <f aca="false">IF(F464&gt;0,RANK(F464,$F$2:$F$1780)+COUNTIF($F$2:F464,F464)-1,"")</f>
        <v>463</v>
      </c>
      <c r="Z464" s="71" t="n">
        <f aca="false">IF(H464&gt;0,RANK(H464,$H$2:$H$1780)+COUNTIF($H$2:H464,H464)-1,"")</f>
        <v>451</v>
      </c>
      <c r="AA464" s="71" t="str">
        <f aca="false">IF(AC464="","",RANK(AC464,$AC$2:$AC$1780)+COUNTIF($AC$2:AC464,AC464)-1)</f>
        <v/>
      </c>
      <c r="AB464" s="71" t="str">
        <f aca="false">IF(AD464="","",RANK(AD464,$AD$2:$AD$1780)+COUNTIF($AD$2:AD464,AD464)-1)</f>
        <v/>
      </c>
      <c r="AC464" s="71" t="str">
        <f aca="false">IF(AND(AF464&gt;0,E464&gt;=Settings!$B$4),ROUND(J464,10),"")</f>
        <v/>
      </c>
      <c r="AD464" s="71" t="str">
        <f aca="false">IF(X464="HIGH RATE",ROUND(O464,10),"")</f>
        <v/>
      </c>
      <c r="AE464" s="71" t="s">
        <v>59</v>
      </c>
      <c r="AF464" s="73" t="n">
        <f aca="false">SUMIFS(Detail!$L$2:$L$9168,Detail!$C$2:$C$9168,$A464)</f>
        <v>1</v>
      </c>
      <c r="AG464" s="74" t="n">
        <f aca="false">SUMIFS(Detail!$N$2:$N$9168,Detail!$C$2:$C$9168,$A464)</f>
        <v>93.59</v>
      </c>
    </row>
    <row r="465" customFormat="false" ht="15" hidden="false" customHeight="false" outlineLevel="0" collapsed="false">
      <c r="A465" s="71" t="s">
        <v>1953</v>
      </c>
      <c r="B465" s="71" t="s">
        <v>2514</v>
      </c>
      <c r="C465" s="71" t="s">
        <v>217</v>
      </c>
      <c r="D465" s="71" t="str">
        <f aca="false">IFERROR(INDEX('Brand Map'!$B$4:$B$125,MATCH(C465,'Brand Map'!$A$4:$A$125,0)),"Other")</f>
        <v>AUMJ</v>
      </c>
      <c r="E465" s="73" t="n">
        <f aca="false">SUMIFS(Detail!$K$2:$K$9168,Detail!$C$2:$C$9168,$A465)</f>
        <v>1</v>
      </c>
      <c r="F465" s="73" t="n">
        <f aca="false">SUMIFS(Detail!$E$2:$E$9168,Detail!$C$2:$C$9168,$A465)</f>
        <v>1</v>
      </c>
      <c r="G465" s="74" t="n">
        <f aca="false">SUMIFS(Detail!$M$2:$M$9168,Detail!$C$2:$C$9168,$A465)</f>
        <v>63.59</v>
      </c>
      <c r="H465" s="74" t="n">
        <f aca="false">SUMIFS(Detail!$D$2:$D$9168,Detail!$C$2:$C$9168,$A465)</f>
        <v>92.95</v>
      </c>
      <c r="I465" s="74" t="n">
        <v>2348.44</v>
      </c>
      <c r="J465" s="51" t="n">
        <f aca="false">IF(E465&gt;0,AF465/E465,0)</f>
        <v>0</v>
      </c>
      <c r="K465" s="51" t="n">
        <f aca="false">IF(G465&gt;0,AG465/G465,0)</f>
        <v>0</v>
      </c>
      <c r="L465" s="75" t="n">
        <f aca="false">H465/Settings!$B$16</f>
        <v>0.000185763033200361</v>
      </c>
      <c r="M465" s="76" t="n">
        <f aca="false">H465/Settings!$B$20</f>
        <v>7.21591187532866E-006</v>
      </c>
      <c r="N465" s="77" t="n">
        <f aca="false">E465*Settings!$B$3</f>
        <v>0.0748599558648786</v>
      </c>
      <c r="O465" s="77" t="n">
        <f aca="false">IF(E465&gt;0,(AF465-N465)/SQRT(E465*Settings!$B$3*(1-Settings!$B$3)),0)</f>
        <v>-0.28445989382101</v>
      </c>
      <c r="P465" s="77" t="n">
        <f aca="false">MAX(0,AF465-N465)</f>
        <v>0</v>
      </c>
      <c r="Q465" s="51" t="n">
        <f aca="false">IF(E465&gt;=Settings!$B$4,(AF465+Settings!$B$7*Settings!$B$3)/(E465+Settings!$B$7),Settings!$B$3)</f>
        <v>0.0748599558648786</v>
      </c>
      <c r="R465" s="78" t="n">
        <f aca="false">PERCENTRANK($H$2:$H$1780,H465,6)</f>
        <v>0.745782</v>
      </c>
      <c r="S465" s="78" t="n">
        <f aca="false">PERCENTRANK($Q$2:$Q$1780,Q465,6)</f>
        <v>0.0646794</v>
      </c>
      <c r="T465" s="78" t="n">
        <f aca="false">PERCENTRANK($F$2:$F$1780,F465,6)</f>
        <v>0.685039</v>
      </c>
      <c r="U465" s="79" t="n">
        <f aca="false">IF(F465&gt;0,ROUND((Settings!$B$8*T465+Settings!$B$9*R465+Settings!$B$10*S465)/SUM(Settings!$B$8:$B$10),10),0)</f>
        <v>0.4985001333</v>
      </c>
      <c r="V465" s="71" t="n">
        <f aca="false">IF(U465&gt;0,RANK(U465,$U$2:$U$1780)+COUNTIF($U$2:U465,U465)-1,"")</f>
        <v>464</v>
      </c>
      <c r="W465" s="71" t="str">
        <f aca="false">IF(V465="","",IF(V465&lt;=Settings!$B$11,"1 - Fix first",IF(V465&lt;=Settings!$B$12,"2 - Review","3 - Monitor")))</f>
        <v>3 - Monitor</v>
      </c>
      <c r="X465" s="71" t="str">
        <f aca="false">IF(AND(E465&gt;=Settings!$B$4,AF465&gt;=Settings!$B$5,O465&gt;=Settings!$B$6),"HIGH RATE","")</f>
        <v/>
      </c>
      <c r="Y465" s="71" t="n">
        <f aca="false">IF(F465&gt;0,RANK(F465,$F$2:$F$1780)+COUNTIF($F$2:F465,F465)-1,"")</f>
        <v>464</v>
      </c>
      <c r="Z465" s="71" t="n">
        <f aca="false">IF(H465&gt;0,RANK(H465,$H$2:$H$1780)+COUNTIF($H$2:H465,H465)-1,"")</f>
        <v>452</v>
      </c>
      <c r="AA465" s="71" t="str">
        <f aca="false">IF(AC465="","",RANK(AC465,$AC$2:$AC$1780)+COUNTIF($AC$2:AC465,AC465)-1)</f>
        <v/>
      </c>
      <c r="AB465" s="71" t="str">
        <f aca="false">IF(AD465="","",RANK(AD465,$AD$2:$AD$1780)+COUNTIF($AD$2:AD465,AD465)-1)</f>
        <v/>
      </c>
      <c r="AC465" s="71" t="str">
        <f aca="false">IF(AND(AF465&gt;0,E465&gt;=Settings!$B$4),ROUND(J465,10),"")</f>
        <v/>
      </c>
      <c r="AD465" s="71" t="str">
        <f aca="false">IF(X465="HIGH RATE",ROUND(O465,10),"")</f>
        <v/>
      </c>
      <c r="AE465" s="71" t="s">
        <v>60</v>
      </c>
      <c r="AF465" s="73" t="n">
        <f aca="false">SUMIFS(Detail!$L$2:$L$9168,Detail!$C$2:$C$9168,$A465)</f>
        <v>0</v>
      </c>
      <c r="AG465" s="74" t="n">
        <f aca="false">SUMIFS(Detail!$N$2:$N$9168,Detail!$C$2:$C$9168,$A465)</f>
        <v>0</v>
      </c>
    </row>
    <row r="466" customFormat="false" ht="15" hidden="false" customHeight="false" outlineLevel="0" collapsed="false">
      <c r="A466" s="71" t="s">
        <v>947</v>
      </c>
      <c r="B466" s="71" t="s">
        <v>2762</v>
      </c>
      <c r="C466" s="71" t="s">
        <v>246</v>
      </c>
      <c r="D466" s="71" t="str">
        <f aca="false">IFERROR(INDEX('Brand Map'!$B$4:$B$125,MATCH(C466,'Brand Map'!$A$4:$A$125,0)),"Other")</f>
        <v>FYF</v>
      </c>
      <c r="E466" s="73" t="n">
        <f aca="false">SUMIFS(Detail!$K$2:$K$9168,Detail!$C$2:$C$9168,$A466)</f>
        <v>0</v>
      </c>
      <c r="F466" s="73" t="n">
        <f aca="false">SUMIFS(Detail!$E$2:$E$9168,Detail!$C$2:$C$9168,$A466)</f>
        <v>1</v>
      </c>
      <c r="G466" s="74" t="n">
        <f aca="false">SUMIFS(Detail!$M$2:$M$9168,Detail!$C$2:$C$9168,$A466)</f>
        <v>0</v>
      </c>
      <c r="H466" s="74" t="n">
        <f aca="false">SUMIFS(Detail!$D$2:$D$9168,Detail!$C$2:$C$9168,$A466)</f>
        <v>92.95</v>
      </c>
      <c r="I466" s="74" t="n">
        <v>464.75</v>
      </c>
      <c r="J466" s="51" t="n">
        <f aca="false">IF(E466&gt;0,AF466/E466,0)</f>
        <v>0</v>
      </c>
      <c r="K466" s="51" t="n">
        <f aca="false">IF(G466&gt;0,AG466/G466,0)</f>
        <v>0</v>
      </c>
      <c r="L466" s="75" t="n">
        <f aca="false">H466/Settings!$B$16</f>
        <v>0.000185763033200361</v>
      </c>
      <c r="M466" s="76" t="n">
        <f aca="false">H466/Settings!$B$20</f>
        <v>7.21591187532866E-006</v>
      </c>
      <c r="N466" s="77" t="n">
        <f aca="false">E466*Settings!$B$3</f>
        <v>0</v>
      </c>
      <c r="O466" s="77" t="n">
        <f aca="false">IF(E466&gt;0,(AF466-N466)/SQRT(E466*Settings!$B$3*(1-Settings!$B$3)),0)</f>
        <v>0</v>
      </c>
      <c r="P466" s="77" t="n">
        <f aca="false">MAX(0,AF466-N466)</f>
        <v>0</v>
      </c>
      <c r="Q466" s="51" t="n">
        <f aca="false">IF(E466&gt;=Settings!$B$4,(AF466+Settings!$B$7*Settings!$B$3)/(E466+Settings!$B$7),Settings!$B$3)</f>
        <v>0.0748599558648786</v>
      </c>
      <c r="R466" s="78" t="n">
        <f aca="false">PERCENTRANK($H$2:$H$1780,H466,6)</f>
        <v>0.745782</v>
      </c>
      <c r="S466" s="78" t="n">
        <f aca="false">PERCENTRANK($Q$2:$Q$1780,Q466,6)</f>
        <v>0.0646794</v>
      </c>
      <c r="T466" s="78" t="n">
        <f aca="false">PERCENTRANK($F$2:$F$1780,F466,6)</f>
        <v>0.685039</v>
      </c>
      <c r="U466" s="79" t="n">
        <f aca="false">IF(F466&gt;0,ROUND((Settings!$B$8*T466+Settings!$B$9*R466+Settings!$B$10*S466)/SUM(Settings!$B$8:$B$10),10),0)</f>
        <v>0.4985001333</v>
      </c>
      <c r="V466" s="71" t="n">
        <f aca="false">IF(U466&gt;0,RANK(U466,$U$2:$U$1780)+COUNTIF($U$2:U466,U466)-1,"")</f>
        <v>465</v>
      </c>
      <c r="W466" s="71" t="str">
        <f aca="false">IF(V466="","",IF(V466&lt;=Settings!$B$11,"1 - Fix first",IF(V466&lt;=Settings!$B$12,"2 - Review","3 - Monitor")))</f>
        <v>3 - Monitor</v>
      </c>
      <c r="X466" s="71" t="str">
        <f aca="false">IF(AND(E466&gt;=Settings!$B$4,AF466&gt;=Settings!$B$5,O466&gt;=Settings!$B$6),"HIGH RATE","")</f>
        <v/>
      </c>
      <c r="Y466" s="71" t="n">
        <f aca="false">IF(F466&gt;0,RANK(F466,$F$2:$F$1780)+COUNTIF($F$2:F466,F466)-1,"")</f>
        <v>465</v>
      </c>
      <c r="Z466" s="71" t="n">
        <f aca="false">IF(H466&gt;0,RANK(H466,$H$2:$H$1780)+COUNTIF($H$2:H466,H466)-1,"")</f>
        <v>453</v>
      </c>
      <c r="AA466" s="71" t="str">
        <f aca="false">IF(AC466="","",RANK(AC466,$AC$2:$AC$1780)+COUNTIF($AC$2:AC466,AC466)-1)</f>
        <v/>
      </c>
      <c r="AB466" s="71" t="str">
        <f aca="false">IF(AD466="","",RANK(AD466,$AD$2:$AD$1780)+COUNTIF($AD$2:AD466,AD466)-1)</f>
        <v/>
      </c>
      <c r="AC466" s="71" t="str">
        <f aca="false">IF(AND(AF466&gt;0,E466&gt;=Settings!$B$4),ROUND(J466,10),"")</f>
        <v/>
      </c>
      <c r="AD466" s="71" t="str">
        <f aca="false">IF(X466="HIGH RATE",ROUND(O466,10),"")</f>
        <v/>
      </c>
      <c r="AE466" s="71" t="s">
        <v>60</v>
      </c>
      <c r="AF466" s="73" t="n">
        <f aca="false">SUMIFS(Detail!$L$2:$L$9168,Detail!$C$2:$C$9168,$A466)</f>
        <v>0</v>
      </c>
      <c r="AG466" s="74" t="n">
        <f aca="false">SUMIFS(Detail!$N$2:$N$9168,Detail!$C$2:$C$9168,$A466)</f>
        <v>0</v>
      </c>
    </row>
    <row r="467" customFormat="false" ht="15" hidden="false" customHeight="false" outlineLevel="0" collapsed="false">
      <c r="A467" s="71" t="s">
        <v>1675</v>
      </c>
      <c r="B467" s="71" t="s">
        <v>2559</v>
      </c>
      <c r="C467" s="71" t="s">
        <v>217</v>
      </c>
      <c r="D467" s="71" t="str">
        <f aca="false">IFERROR(INDEX('Brand Map'!$B$4:$B$125,MATCH(C467,'Brand Map'!$A$4:$A$125,0)),"Other")</f>
        <v>AUMJ</v>
      </c>
      <c r="E467" s="73" t="n">
        <f aca="false">SUMIFS(Detail!$K$2:$K$9168,Detail!$C$2:$C$9168,$A467)</f>
        <v>0</v>
      </c>
      <c r="F467" s="73" t="n">
        <f aca="false">SUMIFS(Detail!$E$2:$E$9168,Detail!$C$2:$C$9168,$A467)</f>
        <v>1</v>
      </c>
      <c r="G467" s="74" t="n">
        <f aca="false">SUMIFS(Detail!$M$2:$M$9168,Detail!$C$2:$C$9168,$A467)</f>
        <v>0</v>
      </c>
      <c r="H467" s="74" t="n">
        <f aca="false">SUMIFS(Detail!$D$2:$D$9168,Detail!$C$2:$C$9168,$A467)</f>
        <v>89.95</v>
      </c>
      <c r="I467" s="74" t="n">
        <v>2428.65</v>
      </c>
      <c r="J467" s="51" t="n">
        <f aca="false">IF(E467&gt;0,AF467/E467,0)</f>
        <v>0</v>
      </c>
      <c r="K467" s="51" t="n">
        <f aca="false">IF(G467&gt;0,AG467/G467,0)</f>
        <v>0</v>
      </c>
      <c r="L467" s="75" t="n">
        <f aca="false">H467/Settings!$B$16</f>
        <v>0.000179767453860919</v>
      </c>
      <c r="M467" s="76" t="n">
        <f aca="false">H467/Settings!$B$20</f>
        <v>6.98301531130515E-006</v>
      </c>
      <c r="N467" s="77" t="n">
        <f aca="false">E467*Settings!$B$3</f>
        <v>0</v>
      </c>
      <c r="O467" s="77" t="n">
        <f aca="false">IF(E467&gt;0,(AF467-N467)/SQRT(E467*Settings!$B$3*(1-Settings!$B$3)),0)</f>
        <v>0</v>
      </c>
      <c r="P467" s="77" t="n">
        <f aca="false">MAX(0,AF467-N467)</f>
        <v>1</v>
      </c>
      <c r="Q467" s="51" t="n">
        <f aca="false">IF(E467&gt;=Settings!$B$4,(AF467+Settings!$B$7*Settings!$B$3)/(E467+Settings!$B$7),Settings!$B$3)</f>
        <v>0.0748599558648786</v>
      </c>
      <c r="R467" s="78" t="n">
        <f aca="false">PERCENTRANK($H$2:$H$1780,H467,6)</f>
        <v>0.744094</v>
      </c>
      <c r="S467" s="78" t="n">
        <f aca="false">PERCENTRANK($Q$2:$Q$1780,Q467,6)</f>
        <v>0.0646794</v>
      </c>
      <c r="T467" s="78" t="n">
        <f aca="false">PERCENTRANK($F$2:$F$1780,F467,6)</f>
        <v>0.685039</v>
      </c>
      <c r="U467" s="79" t="n">
        <f aca="false">IF(F467&gt;0,ROUND((Settings!$B$8*T467+Settings!$B$9*R467+Settings!$B$10*S467)/SUM(Settings!$B$8:$B$10),10),0)</f>
        <v>0.4979374667</v>
      </c>
      <c r="V467" s="71" t="n">
        <f aca="false">IF(U467&gt;0,RANK(U467,$U$2:$U$1780)+COUNTIF($U$2:U467,U467)-1,"")</f>
        <v>466</v>
      </c>
      <c r="W467" s="71" t="str">
        <f aca="false">IF(V467="","",IF(V467&lt;=Settings!$B$11,"1 - Fix first",IF(V467&lt;=Settings!$B$12,"2 - Review","3 - Monitor")))</f>
        <v>3 - Monitor</v>
      </c>
      <c r="X467" s="71" t="str">
        <f aca="false">IF(AND(E467&gt;=Settings!$B$4,AF467&gt;=Settings!$B$5,O467&gt;=Settings!$B$6),"HIGH RATE","")</f>
        <v/>
      </c>
      <c r="Y467" s="71" t="n">
        <f aca="false">IF(F467&gt;0,RANK(F467,$F$2:$F$1780)+COUNTIF($F$2:F467,F467)-1,"")</f>
        <v>466</v>
      </c>
      <c r="Z467" s="71" t="n">
        <f aca="false">IF(H467&gt;0,RANK(H467,$H$2:$H$1780)+COUNTIF($H$2:H467,H467)-1,"")</f>
        <v>455</v>
      </c>
      <c r="AA467" s="71" t="str">
        <f aca="false">IF(AC467="","",RANK(AC467,$AC$2:$AC$1780)+COUNTIF($AC$2:AC467,AC467)-1)</f>
        <v/>
      </c>
      <c r="AB467" s="71" t="str">
        <f aca="false">IF(AD467="","",RANK(AD467,$AD$2:$AD$1780)+COUNTIF($AD$2:AD467,AD467)-1)</f>
        <v/>
      </c>
      <c r="AC467" s="71" t="str">
        <f aca="false">IF(AND(AF467&gt;0,E467&gt;=Settings!$B$4),ROUND(J467,10),"")</f>
        <v/>
      </c>
      <c r="AD467" s="71" t="str">
        <f aca="false">IF(X467="HIGH RATE",ROUND(O467,10),"")</f>
        <v/>
      </c>
      <c r="AE467" s="71" t="s">
        <v>60</v>
      </c>
      <c r="AF467" s="73" t="n">
        <f aca="false">SUMIFS(Detail!$L$2:$L$9168,Detail!$C$2:$C$9168,$A467)</f>
        <v>1</v>
      </c>
      <c r="AG467" s="74" t="n">
        <f aca="false">SUMIFS(Detail!$N$2:$N$9168,Detail!$C$2:$C$9168,$A467)</f>
        <v>89.95</v>
      </c>
    </row>
    <row r="468" customFormat="false" ht="15" hidden="false" customHeight="false" outlineLevel="0" collapsed="false">
      <c r="A468" s="71" t="s">
        <v>1746</v>
      </c>
      <c r="B468" s="71" t="s">
        <v>2683</v>
      </c>
      <c r="C468" s="71" t="s">
        <v>837</v>
      </c>
      <c r="D468" s="71" t="str">
        <f aca="false">IFERROR(INDEX('Brand Map'!$B$4:$B$125,MATCH(C468,'Brand Map'!$A$4:$A$125,0)),"Other")</f>
        <v>Other (small prefixes)</v>
      </c>
      <c r="E468" s="73" t="n">
        <f aca="false">SUMIFS(Detail!$K$2:$K$9168,Detail!$C$2:$C$9168,$A468)</f>
        <v>0</v>
      </c>
      <c r="F468" s="73" t="n">
        <f aca="false">SUMIFS(Detail!$E$2:$E$9168,Detail!$C$2:$C$9168,$A468)</f>
        <v>1</v>
      </c>
      <c r="G468" s="74" t="n">
        <f aca="false">SUMIFS(Detail!$M$2:$M$9168,Detail!$C$2:$C$9168,$A468)</f>
        <v>0</v>
      </c>
      <c r="H468" s="74" t="n">
        <f aca="false">SUMIFS(Detail!$D$2:$D$9168,Detail!$C$2:$C$9168,$A468)</f>
        <v>89.95</v>
      </c>
      <c r="I468" s="74" t="n">
        <v>4497.5</v>
      </c>
      <c r="J468" s="51" t="n">
        <f aca="false">IF(E468&gt;0,AF468/E468,0)</f>
        <v>0</v>
      </c>
      <c r="K468" s="51" t="n">
        <f aca="false">IF(G468&gt;0,AG468/G468,0)</f>
        <v>0</v>
      </c>
      <c r="L468" s="75" t="n">
        <f aca="false">H468/Settings!$B$16</f>
        <v>0.000179767453860919</v>
      </c>
      <c r="M468" s="76" t="n">
        <f aca="false">H468/Settings!$B$20</f>
        <v>6.98301531130515E-006</v>
      </c>
      <c r="N468" s="77" t="n">
        <f aca="false">E468*Settings!$B$3</f>
        <v>0</v>
      </c>
      <c r="O468" s="77" t="n">
        <f aca="false">IF(E468&gt;0,(AF468-N468)/SQRT(E468*Settings!$B$3*(1-Settings!$B$3)),0)</f>
        <v>0</v>
      </c>
      <c r="P468" s="77" t="n">
        <f aca="false">MAX(0,AF468-N468)</f>
        <v>0</v>
      </c>
      <c r="Q468" s="51" t="n">
        <f aca="false">IF(E468&gt;=Settings!$B$4,(AF468+Settings!$B$7*Settings!$B$3)/(E468+Settings!$B$7),Settings!$B$3)</f>
        <v>0.0748599558648786</v>
      </c>
      <c r="R468" s="78" t="n">
        <f aca="false">PERCENTRANK($H$2:$H$1780,H468,6)</f>
        <v>0.744094</v>
      </c>
      <c r="S468" s="78" t="n">
        <f aca="false">PERCENTRANK($Q$2:$Q$1780,Q468,6)</f>
        <v>0.0646794</v>
      </c>
      <c r="T468" s="78" t="n">
        <f aca="false">PERCENTRANK($F$2:$F$1780,F468,6)</f>
        <v>0.685039</v>
      </c>
      <c r="U468" s="79" t="n">
        <f aca="false">IF(F468&gt;0,ROUND((Settings!$B$8*T468+Settings!$B$9*R468+Settings!$B$10*S468)/SUM(Settings!$B$8:$B$10),10),0)</f>
        <v>0.4979374667</v>
      </c>
      <c r="V468" s="71" t="n">
        <f aca="false">IF(U468&gt;0,RANK(U468,$U$2:$U$1780)+COUNTIF($U$2:U468,U468)-1,"")</f>
        <v>467</v>
      </c>
      <c r="W468" s="71" t="str">
        <f aca="false">IF(V468="","",IF(V468&lt;=Settings!$B$11,"1 - Fix first",IF(V468&lt;=Settings!$B$12,"2 - Review","3 - Monitor")))</f>
        <v>3 - Monitor</v>
      </c>
      <c r="X468" s="71" t="str">
        <f aca="false">IF(AND(E468&gt;=Settings!$B$4,AF468&gt;=Settings!$B$5,O468&gt;=Settings!$B$6),"HIGH RATE","")</f>
        <v/>
      </c>
      <c r="Y468" s="71" t="n">
        <f aca="false">IF(F468&gt;0,RANK(F468,$F$2:$F$1780)+COUNTIF($F$2:F468,F468)-1,"")</f>
        <v>467</v>
      </c>
      <c r="Z468" s="71" t="n">
        <f aca="false">IF(H468&gt;0,RANK(H468,$H$2:$H$1780)+COUNTIF($H$2:H468,H468)-1,"")</f>
        <v>456</v>
      </c>
      <c r="AA468" s="71" t="str">
        <f aca="false">IF(AC468="","",RANK(AC468,$AC$2:$AC$1780)+COUNTIF($AC$2:AC468,AC468)-1)</f>
        <v/>
      </c>
      <c r="AB468" s="71" t="str">
        <f aca="false">IF(AD468="","",RANK(AD468,$AD$2:$AD$1780)+COUNTIF($AD$2:AD468,AD468)-1)</f>
        <v/>
      </c>
      <c r="AC468" s="71" t="str">
        <f aca="false">IF(AND(AF468&gt;0,E468&gt;=Settings!$B$4),ROUND(J468,10),"")</f>
        <v/>
      </c>
      <c r="AD468" s="71" t="str">
        <f aca="false">IF(X468="HIGH RATE",ROUND(O468,10),"")</f>
        <v/>
      </c>
      <c r="AE468" s="71" t="s">
        <v>60</v>
      </c>
      <c r="AF468" s="73" t="n">
        <f aca="false">SUMIFS(Detail!$L$2:$L$9168,Detail!$C$2:$C$9168,$A468)</f>
        <v>0</v>
      </c>
      <c r="AG468" s="74" t="n">
        <f aca="false">SUMIFS(Detail!$N$2:$N$9168,Detail!$C$2:$C$9168,$A468)</f>
        <v>0</v>
      </c>
    </row>
    <row r="469" customFormat="false" ht="15" hidden="false" customHeight="false" outlineLevel="0" collapsed="false">
      <c r="A469" s="71" t="s">
        <v>1809</v>
      </c>
      <c r="B469" s="71" t="s">
        <v>2718</v>
      </c>
      <c r="C469" s="71" t="s">
        <v>217</v>
      </c>
      <c r="D469" s="71" t="str">
        <f aca="false">IFERROR(INDEX('Brand Map'!$B$4:$B$125,MATCH(C469,'Brand Map'!$A$4:$A$125,0)),"Other")</f>
        <v>AUMJ</v>
      </c>
      <c r="E469" s="73" t="n">
        <f aca="false">SUMIFS(Detail!$K$2:$K$9168,Detail!$C$2:$C$9168,$A469)</f>
        <v>0</v>
      </c>
      <c r="F469" s="73" t="n">
        <f aca="false">SUMIFS(Detail!$E$2:$E$9168,Detail!$C$2:$C$9168,$A469)</f>
        <v>1</v>
      </c>
      <c r="G469" s="74" t="n">
        <f aca="false">SUMIFS(Detail!$M$2:$M$9168,Detail!$C$2:$C$9168,$A469)</f>
        <v>0</v>
      </c>
      <c r="H469" s="74" t="n">
        <f aca="false">SUMIFS(Detail!$D$2:$D$9168,Detail!$C$2:$C$9168,$A469)</f>
        <v>87.99</v>
      </c>
      <c r="I469" s="74" t="n">
        <v>0</v>
      </c>
      <c r="J469" s="51" t="n">
        <f aca="false">IF(E469&gt;0,AF469/E469,0)</f>
        <v>0</v>
      </c>
      <c r="K469" s="51" t="n">
        <f aca="false">IF(G469&gt;0,AG469/G469,0)</f>
        <v>0</v>
      </c>
      <c r="L469" s="75" t="n">
        <f aca="false">H469/Settings!$B$16</f>
        <v>0.000175850342025818</v>
      </c>
      <c r="M469" s="76" t="n">
        <f aca="false">H469/Settings!$B$20</f>
        <v>6.83085622280978E-006</v>
      </c>
      <c r="N469" s="77" t="n">
        <f aca="false">E469*Settings!$B$3</f>
        <v>0</v>
      </c>
      <c r="O469" s="77" t="n">
        <f aca="false">IF(E469&gt;0,(AF469-N469)/SQRT(E469*Settings!$B$3*(1-Settings!$B$3)),0)</f>
        <v>0</v>
      </c>
      <c r="P469" s="77" t="n">
        <f aca="false">MAX(0,AF469-N469)</f>
        <v>0</v>
      </c>
      <c r="Q469" s="51" t="n">
        <f aca="false">IF(E469&gt;=Settings!$B$4,(AF469+Settings!$B$7*Settings!$B$3)/(E469+Settings!$B$7),Settings!$B$3)</f>
        <v>0.0748599558648786</v>
      </c>
      <c r="R469" s="78" t="n">
        <f aca="false">PERCENTRANK($H$2:$H$1780,H469,6)</f>
        <v>0.742407</v>
      </c>
      <c r="S469" s="78" t="n">
        <f aca="false">PERCENTRANK($Q$2:$Q$1780,Q469,6)</f>
        <v>0.0646794</v>
      </c>
      <c r="T469" s="78" t="n">
        <f aca="false">PERCENTRANK($F$2:$F$1780,F469,6)</f>
        <v>0.685039</v>
      </c>
      <c r="U469" s="79" t="n">
        <f aca="false">IF(F469&gt;0,ROUND((Settings!$B$8*T469+Settings!$B$9*R469+Settings!$B$10*S469)/SUM(Settings!$B$8:$B$10),10),0)</f>
        <v>0.4973751333</v>
      </c>
      <c r="V469" s="71" t="n">
        <f aca="false">IF(U469&gt;0,RANK(U469,$U$2:$U$1780)+COUNTIF($U$2:U469,U469)-1,"")</f>
        <v>468</v>
      </c>
      <c r="W469" s="71" t="str">
        <f aca="false">IF(V469="","",IF(V469&lt;=Settings!$B$11,"1 - Fix first",IF(V469&lt;=Settings!$B$12,"2 - Review","3 - Monitor")))</f>
        <v>3 - Monitor</v>
      </c>
      <c r="X469" s="71" t="str">
        <f aca="false">IF(AND(E469&gt;=Settings!$B$4,AF469&gt;=Settings!$B$5,O469&gt;=Settings!$B$6),"HIGH RATE","")</f>
        <v/>
      </c>
      <c r="Y469" s="71" t="n">
        <f aca="false">IF(F469&gt;0,RANK(F469,$F$2:$F$1780)+COUNTIF($F$2:F469,F469)-1,"")</f>
        <v>468</v>
      </c>
      <c r="Z469" s="71" t="n">
        <f aca="false">IF(H469&gt;0,RANK(H469,$H$2:$H$1780)+COUNTIF($H$2:H469,H469)-1,"")</f>
        <v>459</v>
      </c>
      <c r="AA469" s="71" t="str">
        <f aca="false">IF(AC469="","",RANK(AC469,$AC$2:$AC$1780)+COUNTIF($AC$2:AC469,AC469)-1)</f>
        <v/>
      </c>
      <c r="AB469" s="71" t="str">
        <f aca="false">IF(AD469="","",RANK(AD469,$AD$2:$AD$1780)+COUNTIF($AD$2:AD469,AD469)-1)</f>
        <v/>
      </c>
      <c r="AC469" s="71" t="str">
        <f aca="false">IF(AND(AF469&gt;0,E469&gt;=Settings!$B$4),ROUND(J469,10),"")</f>
        <v/>
      </c>
      <c r="AD469" s="71" t="str">
        <f aca="false">IF(X469="HIGH RATE",ROUND(O469,10),"")</f>
        <v/>
      </c>
      <c r="AE469" s="71" t="s">
        <v>60</v>
      </c>
      <c r="AF469" s="73" t="n">
        <f aca="false">SUMIFS(Detail!$L$2:$L$9168,Detail!$C$2:$C$9168,$A469)</f>
        <v>0</v>
      </c>
      <c r="AG469" s="74" t="n">
        <f aca="false">SUMIFS(Detail!$N$2:$N$9168,Detail!$C$2:$C$9168,$A469)</f>
        <v>0</v>
      </c>
    </row>
    <row r="470" customFormat="false" ht="15" hidden="false" customHeight="false" outlineLevel="0" collapsed="false">
      <c r="A470" s="71" t="s">
        <v>2034</v>
      </c>
      <c r="B470" s="71" t="s">
        <v>2849</v>
      </c>
      <c r="C470" s="71" t="s">
        <v>213</v>
      </c>
      <c r="D470" s="71" t="str">
        <f aca="false">IFERROR(INDEX('Brand Map'!$B$4:$B$125,MATCH(C470,'Brand Map'!$A$4:$A$125,0)),"Other")</f>
        <v>AU</v>
      </c>
      <c r="E470" s="73" t="n">
        <f aca="false">SUMIFS(Detail!$K$2:$K$9168,Detail!$C$2:$C$9168,$A470)</f>
        <v>4</v>
      </c>
      <c r="F470" s="73" t="n">
        <f aca="false">SUMIFS(Detail!$E$2:$E$9168,Detail!$C$2:$C$9168,$A470)</f>
        <v>1</v>
      </c>
      <c r="G470" s="74" t="n">
        <f aca="false">SUMIFS(Detail!$M$2:$M$9168,Detail!$C$2:$C$9168,$A470)</f>
        <v>345.26</v>
      </c>
      <c r="H470" s="74" t="n">
        <f aca="false">SUMIFS(Detail!$D$2:$D$9168,Detail!$C$2:$C$9168,$A470)</f>
        <v>86.32</v>
      </c>
      <c r="I470" s="74" t="n">
        <v>1067.77</v>
      </c>
      <c r="J470" s="51" t="n">
        <f aca="false">IF(E470&gt;0,AF470/E470,0)</f>
        <v>0.25</v>
      </c>
      <c r="K470" s="51" t="n">
        <f aca="false">IF(G470&gt;0,AG470/G470,0)</f>
        <v>0.250014481839773</v>
      </c>
      <c r="L470" s="75" t="n">
        <f aca="false">H470/Settings!$B$16</f>
        <v>0.000172512802860195</v>
      </c>
      <c r="M470" s="76" t="n">
        <f aca="false">H470/Settings!$B$20</f>
        <v>6.70121046883669E-006</v>
      </c>
      <c r="N470" s="77" t="n">
        <f aca="false">E470*Settings!$B$3</f>
        <v>0.299439823459515</v>
      </c>
      <c r="O470" s="77" t="n">
        <f aca="false">IF(E470&gt;0,(AF470-N470)/SQRT(E470*Settings!$B$3*(1-Settings!$B$3)),0)</f>
        <v>1.33102719024865</v>
      </c>
      <c r="P470" s="77" t="n">
        <f aca="false">MAX(0,AF470-N470)</f>
        <v>0.700560176540485</v>
      </c>
      <c r="Q470" s="51" t="n">
        <f aca="false">IF(E470&gt;=Settings!$B$4,(AF470+Settings!$B$7*Settings!$B$3)/(E470+Settings!$B$7),Settings!$B$3)</f>
        <v>0.0748599558648786</v>
      </c>
      <c r="R470" s="78" t="n">
        <f aca="false">PERCENTRANK($H$2:$H$1780,H470,6)</f>
        <v>0.74072</v>
      </c>
      <c r="S470" s="78" t="n">
        <f aca="false">PERCENTRANK($Q$2:$Q$1780,Q470,6)</f>
        <v>0.0646794</v>
      </c>
      <c r="T470" s="78" t="n">
        <f aca="false">PERCENTRANK($F$2:$F$1780,F470,6)</f>
        <v>0.685039</v>
      </c>
      <c r="U470" s="79" t="n">
        <f aca="false">IF(F470&gt;0,ROUND((Settings!$B$8*T470+Settings!$B$9*R470+Settings!$B$10*S470)/SUM(Settings!$B$8:$B$10),10),0)</f>
        <v>0.4968128</v>
      </c>
      <c r="V470" s="71" t="n">
        <f aca="false">IF(U470&gt;0,RANK(U470,$U$2:$U$1780)+COUNTIF($U$2:U470,U470)-1,"")</f>
        <v>469</v>
      </c>
      <c r="W470" s="71" t="str">
        <f aca="false">IF(V470="","",IF(V470&lt;=Settings!$B$11,"1 - Fix first",IF(V470&lt;=Settings!$B$12,"2 - Review","3 - Monitor")))</f>
        <v>3 - Monitor</v>
      </c>
      <c r="X470" s="71" t="str">
        <f aca="false">IF(AND(E470&gt;=Settings!$B$4,AF470&gt;=Settings!$B$5,O470&gt;=Settings!$B$6),"HIGH RATE","")</f>
        <v/>
      </c>
      <c r="Y470" s="71" t="n">
        <f aca="false">IF(F470&gt;0,RANK(F470,$F$2:$F$1780)+COUNTIF($F$2:F470,F470)-1,"")</f>
        <v>469</v>
      </c>
      <c r="Z470" s="71" t="n">
        <f aca="false">IF(H470&gt;0,RANK(H470,$H$2:$H$1780)+COUNTIF($H$2:H470,H470)-1,"")</f>
        <v>461</v>
      </c>
      <c r="AA470" s="71" t="str">
        <f aca="false">IF(AC470="","",RANK(AC470,$AC$2:$AC$1780)+COUNTIF($AC$2:AC470,AC470)-1)</f>
        <v/>
      </c>
      <c r="AB470" s="71" t="str">
        <f aca="false">IF(AD470="","",RANK(AD470,$AD$2:$AD$1780)+COUNTIF($AD$2:AD470,AD470)-1)</f>
        <v/>
      </c>
      <c r="AC470" s="71" t="str">
        <f aca="false">IF(AND(AF470&gt;0,E470&gt;=Settings!$B$4),ROUND(J470,10),"")</f>
        <v/>
      </c>
      <c r="AD470" s="71" t="str">
        <f aca="false">IF(X470="HIGH RATE",ROUND(O470,10),"")</f>
        <v/>
      </c>
      <c r="AE470" s="71" t="s">
        <v>61</v>
      </c>
      <c r="AF470" s="73" t="n">
        <f aca="false">SUMIFS(Detail!$L$2:$L$9168,Detail!$C$2:$C$9168,$A470)</f>
        <v>1</v>
      </c>
      <c r="AG470" s="74" t="n">
        <f aca="false">SUMIFS(Detail!$N$2:$N$9168,Detail!$C$2:$C$9168,$A470)</f>
        <v>86.32</v>
      </c>
    </row>
    <row r="471" customFormat="false" ht="15" hidden="false" customHeight="false" outlineLevel="0" collapsed="false">
      <c r="A471" s="71" t="s">
        <v>1412</v>
      </c>
      <c r="B471" s="71" t="s">
        <v>2850</v>
      </c>
      <c r="C471" s="71" t="s">
        <v>325</v>
      </c>
      <c r="D471" s="71" t="str">
        <f aca="false">IFERROR(INDEX('Brand Map'!$B$4:$B$125,MATCH(C471,'Brand Map'!$A$4:$A$125,0)),"Other")</f>
        <v>GBGC</v>
      </c>
      <c r="E471" s="73" t="n">
        <f aca="false">SUMIFS(Detail!$K$2:$K$9168,Detail!$C$2:$C$9168,$A471)</f>
        <v>19</v>
      </c>
      <c r="F471" s="73" t="n">
        <f aca="false">SUMIFS(Detail!$E$2:$E$9168,Detail!$C$2:$C$9168,$A471)</f>
        <v>1</v>
      </c>
      <c r="G471" s="74" t="n">
        <f aca="false">SUMIFS(Detail!$M$2:$M$9168,Detail!$C$2:$C$9168,$A471)</f>
        <v>2018.9</v>
      </c>
      <c r="H471" s="74" t="n">
        <f aca="false">SUMIFS(Detail!$D$2:$D$9168,Detail!$C$2:$C$9168,$A471)</f>
        <v>86.32</v>
      </c>
      <c r="I471" s="74" t="n">
        <v>5856</v>
      </c>
      <c r="J471" s="51" t="n">
        <f aca="false">IF(E471&gt;0,AF471/E471,0)</f>
        <v>0.0526315789473684</v>
      </c>
      <c r="K471" s="51" t="n">
        <f aca="false">IF(G471&gt;0,AG471/G471,0)</f>
        <v>0.0427559562137798</v>
      </c>
      <c r="L471" s="75" t="n">
        <f aca="false">H471/Settings!$B$16</f>
        <v>0.000172512802860195</v>
      </c>
      <c r="M471" s="76" t="n">
        <f aca="false">H471/Settings!$B$20</f>
        <v>6.70121046883669E-006</v>
      </c>
      <c r="N471" s="77" t="n">
        <f aca="false">E471*Settings!$B$3</f>
        <v>1.42233916143269</v>
      </c>
      <c r="O471" s="77" t="n">
        <f aca="false">IF(E471&gt;0,(AF471-N471)/SQRT(E471*Settings!$B$3*(1-Settings!$B$3)),0)</f>
        <v>-0.368176470160206</v>
      </c>
      <c r="P471" s="77" t="n">
        <f aca="false">MAX(0,AF471-N471)</f>
        <v>0</v>
      </c>
      <c r="Q471" s="51" t="n">
        <f aca="false">IF(E471&gt;=Settings!$B$4,(AF471+Settings!$B$7*Settings!$B$3)/(E471+Settings!$B$7),Settings!$B$3)</f>
        <v>0.0748599558648786</v>
      </c>
      <c r="R471" s="78" t="n">
        <f aca="false">PERCENTRANK($H$2:$H$1780,H471,6)</f>
        <v>0.74072</v>
      </c>
      <c r="S471" s="78" t="n">
        <f aca="false">PERCENTRANK($Q$2:$Q$1780,Q471,6)</f>
        <v>0.0646794</v>
      </c>
      <c r="T471" s="78" t="n">
        <f aca="false">PERCENTRANK($F$2:$F$1780,F471,6)</f>
        <v>0.685039</v>
      </c>
      <c r="U471" s="79" t="n">
        <f aca="false">IF(F471&gt;0,ROUND((Settings!$B$8*T471+Settings!$B$9*R471+Settings!$B$10*S471)/SUM(Settings!$B$8:$B$10),10),0)</f>
        <v>0.4968128</v>
      </c>
      <c r="V471" s="71" t="n">
        <f aca="false">IF(U471&gt;0,RANK(U471,$U$2:$U$1780)+COUNTIF($U$2:U471,U471)-1,"")</f>
        <v>470</v>
      </c>
      <c r="W471" s="71" t="str">
        <f aca="false">IF(V471="","",IF(V471&lt;=Settings!$B$11,"1 - Fix first",IF(V471&lt;=Settings!$B$12,"2 - Review","3 - Monitor")))</f>
        <v>3 - Monitor</v>
      </c>
      <c r="X471" s="71" t="str">
        <f aca="false">IF(AND(E471&gt;=Settings!$B$4,AF471&gt;=Settings!$B$5,O471&gt;=Settings!$B$6),"HIGH RATE","")</f>
        <v/>
      </c>
      <c r="Y471" s="71" t="n">
        <f aca="false">IF(F471&gt;0,RANK(F471,$F$2:$F$1780)+COUNTIF($F$2:F471,F471)-1,"")</f>
        <v>470</v>
      </c>
      <c r="Z471" s="71" t="n">
        <f aca="false">IF(H471&gt;0,RANK(H471,$H$2:$H$1780)+COUNTIF($H$2:H471,H471)-1,"")</f>
        <v>462</v>
      </c>
      <c r="AA471" s="71" t="str">
        <f aca="false">IF(AC471="","",RANK(AC471,$AC$2:$AC$1780)+COUNTIF($AC$2:AC471,AC471)-1)</f>
        <v/>
      </c>
      <c r="AB471" s="71" t="str">
        <f aca="false">IF(AD471="","",RANK(AD471,$AD$2:$AD$1780)+COUNTIF($AD$2:AD471,AD471)-1)</f>
        <v/>
      </c>
      <c r="AC471" s="71" t="str">
        <f aca="false">IF(AND(AF471&gt;0,E471&gt;=Settings!$B$4),ROUND(J471,10),"")</f>
        <v/>
      </c>
      <c r="AD471" s="71" t="str">
        <f aca="false">IF(X471="HIGH RATE",ROUND(O471,10),"")</f>
        <v/>
      </c>
      <c r="AE471" s="71" t="s">
        <v>59</v>
      </c>
      <c r="AF471" s="73" t="n">
        <f aca="false">SUMIFS(Detail!$L$2:$L$9168,Detail!$C$2:$C$9168,$A471)</f>
        <v>1</v>
      </c>
      <c r="AG471" s="74" t="n">
        <f aca="false">SUMIFS(Detail!$N$2:$N$9168,Detail!$C$2:$C$9168,$A471)</f>
        <v>86.32</v>
      </c>
    </row>
    <row r="472" customFormat="false" ht="15" hidden="false" customHeight="false" outlineLevel="0" collapsed="false">
      <c r="A472" s="71" t="s">
        <v>2158</v>
      </c>
      <c r="B472" s="71" t="s">
        <v>2851</v>
      </c>
      <c r="C472" s="71" t="s">
        <v>334</v>
      </c>
      <c r="D472" s="71" t="str">
        <f aca="false">IFERROR(INDEX('Brand Map'!$B$4:$B$125,MATCH(C472,'Brand Map'!$A$4:$A$125,0)),"Other")</f>
        <v>MDLR</v>
      </c>
      <c r="E472" s="73" t="n">
        <f aca="false">SUMIFS(Detail!$K$2:$K$9168,Detail!$C$2:$C$9168,$A472)</f>
        <v>0</v>
      </c>
      <c r="F472" s="73" t="n">
        <f aca="false">SUMIFS(Detail!$E$2:$E$9168,Detail!$C$2:$C$9168,$A472)</f>
        <v>1</v>
      </c>
      <c r="G472" s="74" t="n">
        <f aca="false">SUMIFS(Detail!$M$2:$M$9168,Detail!$C$2:$C$9168,$A472)</f>
        <v>0</v>
      </c>
      <c r="H472" s="74" t="n">
        <f aca="false">SUMIFS(Detail!$D$2:$D$9168,Detail!$C$2:$C$9168,$A472)</f>
        <v>85.41</v>
      </c>
      <c r="I472" s="74" t="n">
        <v>1739.1</v>
      </c>
      <c r="J472" s="51" t="n">
        <f aca="false">IF(E472&gt;0,AF472/E472,0)</f>
        <v>0</v>
      </c>
      <c r="K472" s="51" t="n">
        <f aca="false">IF(G472&gt;0,AG472/G472,0)</f>
        <v>0</v>
      </c>
      <c r="L472" s="75" t="n">
        <f aca="false">H472/Settings!$B$16</f>
        <v>0.000170694143793898</v>
      </c>
      <c r="M472" s="76" t="n">
        <f aca="false">H472/Settings!$B$20</f>
        <v>6.63056517774956E-006</v>
      </c>
      <c r="N472" s="77" t="n">
        <f aca="false">E472*Settings!$B$3</f>
        <v>0</v>
      </c>
      <c r="O472" s="77" t="n">
        <f aca="false">IF(E472&gt;0,(AF472-N472)/SQRT(E472*Settings!$B$3*(1-Settings!$B$3)),0)</f>
        <v>0</v>
      </c>
      <c r="P472" s="77" t="n">
        <f aca="false">MAX(0,AF472-N472)</f>
        <v>1</v>
      </c>
      <c r="Q472" s="51" t="n">
        <f aca="false">IF(E472&gt;=Settings!$B$4,(AF472+Settings!$B$7*Settings!$B$3)/(E472+Settings!$B$7),Settings!$B$3)</f>
        <v>0.0748599558648786</v>
      </c>
      <c r="R472" s="78" t="n">
        <f aca="false">PERCENTRANK($H$2:$H$1780,H472,6)</f>
        <v>0.739595</v>
      </c>
      <c r="S472" s="78" t="n">
        <f aca="false">PERCENTRANK($Q$2:$Q$1780,Q472,6)</f>
        <v>0.0646794</v>
      </c>
      <c r="T472" s="78" t="n">
        <f aca="false">PERCENTRANK($F$2:$F$1780,F472,6)</f>
        <v>0.685039</v>
      </c>
      <c r="U472" s="79" t="n">
        <f aca="false">IF(F472&gt;0,ROUND((Settings!$B$8*T472+Settings!$B$9*R472+Settings!$B$10*S472)/SUM(Settings!$B$8:$B$10),10),0)</f>
        <v>0.4964378</v>
      </c>
      <c r="V472" s="71" t="n">
        <f aca="false">IF(U472&gt;0,RANK(U472,$U$2:$U$1780)+COUNTIF($U$2:U472,U472)-1,"")</f>
        <v>471</v>
      </c>
      <c r="W472" s="71" t="str">
        <f aca="false">IF(V472="","",IF(V472&lt;=Settings!$B$11,"1 - Fix first",IF(V472&lt;=Settings!$B$12,"2 - Review","3 - Monitor")))</f>
        <v>3 - Monitor</v>
      </c>
      <c r="X472" s="71" t="str">
        <f aca="false">IF(AND(E472&gt;=Settings!$B$4,AF472&gt;=Settings!$B$5,O472&gt;=Settings!$B$6),"HIGH RATE","")</f>
        <v/>
      </c>
      <c r="Y472" s="71" t="n">
        <f aca="false">IF(F472&gt;0,RANK(F472,$F$2:$F$1780)+COUNTIF($F$2:F472,F472)-1,"")</f>
        <v>471</v>
      </c>
      <c r="Z472" s="71" t="n">
        <f aca="false">IF(H472&gt;0,RANK(H472,$H$2:$H$1780)+COUNTIF($H$2:H472,H472)-1,"")</f>
        <v>464</v>
      </c>
      <c r="AA472" s="71" t="str">
        <f aca="false">IF(AC472="","",RANK(AC472,$AC$2:$AC$1780)+COUNTIF($AC$2:AC472,AC472)-1)</f>
        <v/>
      </c>
      <c r="AB472" s="71" t="str">
        <f aca="false">IF(AD472="","",RANK(AD472,$AD$2:$AD$1780)+COUNTIF($AD$2:AD472,AD472)-1)</f>
        <v/>
      </c>
      <c r="AC472" s="71" t="str">
        <f aca="false">IF(AND(AF472&gt;0,E472&gt;=Settings!$B$4),ROUND(J472,10),"")</f>
        <v/>
      </c>
      <c r="AD472" s="71" t="str">
        <f aca="false">IF(X472="HIGH RATE",ROUND(O472,10),"")</f>
        <v/>
      </c>
      <c r="AE472" s="71" t="s">
        <v>59</v>
      </c>
      <c r="AF472" s="73" t="n">
        <f aca="false">SUMIFS(Detail!$L$2:$L$9168,Detail!$C$2:$C$9168,$A472)</f>
        <v>1</v>
      </c>
      <c r="AG472" s="74" t="n">
        <f aca="false">SUMIFS(Detail!$N$2:$N$9168,Detail!$C$2:$C$9168,$A472)</f>
        <v>85.41</v>
      </c>
    </row>
    <row r="473" customFormat="false" ht="15" hidden="false" customHeight="false" outlineLevel="0" collapsed="false">
      <c r="A473" s="71" t="s">
        <v>941</v>
      </c>
      <c r="B473" s="71" t="s">
        <v>2852</v>
      </c>
      <c r="C473" s="71" t="s">
        <v>213</v>
      </c>
      <c r="D473" s="71" t="str">
        <f aca="false">IFERROR(INDEX('Brand Map'!$B$4:$B$125,MATCH(C473,'Brand Map'!$A$4:$A$125,0)),"Other")</f>
        <v>AU</v>
      </c>
      <c r="E473" s="73" t="n">
        <f aca="false">SUMIFS(Detail!$K$2:$K$9168,Detail!$C$2:$C$9168,$A473)</f>
        <v>3</v>
      </c>
      <c r="F473" s="73" t="n">
        <f aca="false">SUMIFS(Detail!$E$2:$E$9168,Detail!$C$2:$C$9168,$A473)</f>
        <v>1</v>
      </c>
      <c r="G473" s="74" t="n">
        <f aca="false">SUMIFS(Detail!$M$2:$M$9168,Detail!$C$2:$C$9168,$A473)</f>
        <v>277.13</v>
      </c>
      <c r="H473" s="74" t="n">
        <f aca="false">SUMIFS(Detail!$D$2:$D$9168,Detail!$C$2:$C$9168,$A473)</f>
        <v>84.96</v>
      </c>
      <c r="I473" s="74" t="n">
        <v>2722.13</v>
      </c>
      <c r="J473" s="51" t="n">
        <f aca="false">IF(E473&gt;0,AF473/E473,0)</f>
        <v>0.333333333333333</v>
      </c>
      <c r="K473" s="51" t="n">
        <f aca="false">IF(G473&gt;0,AG473/G473,0)</f>
        <v>0.306570923393353</v>
      </c>
      <c r="L473" s="75" t="n">
        <f aca="false">H473/Settings!$B$16</f>
        <v>0.000169794806892982</v>
      </c>
      <c r="M473" s="76" t="n">
        <f aca="false">H473/Settings!$B$20</f>
        <v>6.59563069314603E-006</v>
      </c>
      <c r="N473" s="77" t="n">
        <f aca="false">E473*Settings!$B$3</f>
        <v>0.224579867594636</v>
      </c>
      <c r="O473" s="77" t="n">
        <f aca="false">IF(E473&gt;0,(AF473-N473)/SQRT(E473*Settings!$B$3*(1-Settings!$B$3)),0)</f>
        <v>1.70117080944875</v>
      </c>
      <c r="P473" s="77" t="n">
        <f aca="false">MAX(0,AF473-N473)</f>
        <v>0.775420132405364</v>
      </c>
      <c r="Q473" s="51" t="n">
        <f aca="false">IF(E473&gt;=Settings!$B$4,(AF473+Settings!$B$7*Settings!$B$3)/(E473+Settings!$B$7),Settings!$B$3)</f>
        <v>0.0748599558648786</v>
      </c>
      <c r="R473" s="78" t="n">
        <f aca="false">PERCENTRANK($H$2:$H$1780,H473,6)</f>
        <v>0.739033</v>
      </c>
      <c r="S473" s="78" t="n">
        <f aca="false">PERCENTRANK($Q$2:$Q$1780,Q473,6)</f>
        <v>0.0646794</v>
      </c>
      <c r="T473" s="78" t="n">
        <f aca="false">PERCENTRANK($F$2:$F$1780,F473,6)</f>
        <v>0.685039</v>
      </c>
      <c r="U473" s="79" t="n">
        <f aca="false">IF(F473&gt;0,ROUND((Settings!$B$8*T473+Settings!$B$9*R473+Settings!$B$10*S473)/SUM(Settings!$B$8:$B$10),10),0)</f>
        <v>0.4962504667</v>
      </c>
      <c r="V473" s="71" t="n">
        <f aca="false">IF(U473&gt;0,RANK(U473,$U$2:$U$1780)+COUNTIF($U$2:U473,U473)-1,"")</f>
        <v>472</v>
      </c>
      <c r="W473" s="71" t="str">
        <f aca="false">IF(V473="","",IF(V473&lt;=Settings!$B$11,"1 - Fix first",IF(V473&lt;=Settings!$B$12,"2 - Review","3 - Monitor")))</f>
        <v>3 - Monitor</v>
      </c>
      <c r="X473" s="71" t="str">
        <f aca="false">IF(AND(E473&gt;=Settings!$B$4,AF473&gt;=Settings!$B$5,O473&gt;=Settings!$B$6),"HIGH RATE","")</f>
        <v/>
      </c>
      <c r="Y473" s="71" t="n">
        <f aca="false">IF(F473&gt;0,RANK(F473,$F$2:$F$1780)+COUNTIF($F$2:F473,F473)-1,"")</f>
        <v>472</v>
      </c>
      <c r="Z473" s="71" t="n">
        <f aca="false">IF(H473&gt;0,RANK(H473,$H$2:$H$1780)+COUNTIF($H$2:H473,H473)-1,"")</f>
        <v>465</v>
      </c>
      <c r="AA473" s="71" t="str">
        <f aca="false">IF(AC473="","",RANK(AC473,$AC$2:$AC$1780)+COUNTIF($AC$2:AC473,AC473)-1)</f>
        <v/>
      </c>
      <c r="AB473" s="71" t="str">
        <f aca="false">IF(AD473="","",RANK(AD473,$AD$2:$AD$1780)+COUNTIF($AD$2:AD473,AD473)-1)</f>
        <v/>
      </c>
      <c r="AC473" s="71" t="str">
        <f aca="false">IF(AND(AF473&gt;0,E473&gt;=Settings!$B$4),ROUND(J473,10),"")</f>
        <v/>
      </c>
      <c r="AD473" s="71" t="str">
        <f aca="false">IF(X473="HIGH RATE",ROUND(O473,10),"")</f>
        <v/>
      </c>
      <c r="AE473" s="71" t="s">
        <v>59</v>
      </c>
      <c r="AF473" s="73" t="n">
        <f aca="false">SUMIFS(Detail!$L$2:$L$9168,Detail!$C$2:$C$9168,$A473)</f>
        <v>1</v>
      </c>
      <c r="AG473" s="74" t="n">
        <f aca="false">SUMIFS(Detail!$N$2:$N$9168,Detail!$C$2:$C$9168,$A473)</f>
        <v>84.96</v>
      </c>
    </row>
    <row r="474" customFormat="false" ht="15" hidden="false" customHeight="false" outlineLevel="0" collapsed="false">
      <c r="A474" s="71" t="s">
        <v>581</v>
      </c>
      <c r="B474" s="71" t="s">
        <v>582</v>
      </c>
      <c r="C474" s="71" t="s">
        <v>310</v>
      </c>
      <c r="D474" s="71" t="str">
        <f aca="false">IFERROR(INDEX('Brand Map'!$B$4:$B$125,MATCH(C474,'Brand Map'!$A$4:$A$125,0)),"Other")</f>
        <v>GBAU</v>
      </c>
      <c r="E474" s="73" t="n">
        <f aca="false">SUMIFS(Detail!$K$2:$K$9168,Detail!$C$2:$C$9168,$A474)</f>
        <v>46</v>
      </c>
      <c r="F474" s="73" t="n">
        <f aca="false">SUMIFS(Detail!$E$2:$E$9168,Detail!$C$2:$C$9168,$A474)</f>
        <v>1</v>
      </c>
      <c r="G474" s="74" t="n">
        <f aca="false">SUMIFS(Detail!$M$2:$M$9168,Detail!$C$2:$C$9168,$A474)</f>
        <v>4694.97</v>
      </c>
      <c r="H474" s="74" t="n">
        <f aca="false">SUMIFS(Detail!$D$2:$D$9168,Detail!$C$2:$C$9168,$A474)</f>
        <v>133.27</v>
      </c>
      <c r="I474" s="74" t="n">
        <v>7844.9</v>
      </c>
      <c r="J474" s="51" t="n">
        <f aca="false">IF(E474&gt;0,AF474/E474,0)</f>
        <v>0.0217391304347826</v>
      </c>
      <c r="K474" s="51" t="n">
        <f aca="false">IF(G474&gt;0,AG474/G474,0)</f>
        <v>0.0283856978851835</v>
      </c>
      <c r="L474" s="75" t="n">
        <f aca="false">H474/Settings!$B$16</f>
        <v>0.000266343619522454</v>
      </c>
      <c r="M474" s="76" t="n">
        <f aca="false">H474/Settings!$B$20</f>
        <v>1.03460416958047E-005</v>
      </c>
      <c r="N474" s="77" t="n">
        <f aca="false">E474*Settings!$B$3</f>
        <v>3.44355796978442</v>
      </c>
      <c r="O474" s="77" t="n">
        <f aca="false">IF(E474&gt;0,(AF474-N474)/SQRT(E474*Settings!$B$3*(1-Settings!$B$3)),0)</f>
        <v>-1.3690370688373</v>
      </c>
      <c r="P474" s="77" t="n">
        <f aca="false">MAX(0,AF474-N474)</f>
        <v>0</v>
      </c>
      <c r="Q474" s="51" t="n">
        <f aca="false">IF(E474&gt;=Settings!$B$4,(AF474+Settings!$B$7*Settings!$B$3)/(E474+Settings!$B$7),Settings!$B$3)</f>
        <v>0.0427078773150837</v>
      </c>
      <c r="R474" s="78" t="n">
        <f aca="false">PERCENTRANK($H$2:$H$1780,H474,6)</f>
        <v>0.793026</v>
      </c>
      <c r="S474" s="78" t="n">
        <f aca="false">PERCENTRANK($Q$2:$Q$1780,Q474,6)</f>
        <v>0.0095613</v>
      </c>
      <c r="T474" s="78" t="n">
        <f aca="false">PERCENTRANK($F$2:$F$1780,F474,6)</f>
        <v>0.685039</v>
      </c>
      <c r="U474" s="79" t="n">
        <f aca="false">IF(F474&gt;0,ROUND((Settings!$B$8*T474+Settings!$B$9*R474+Settings!$B$10*S474)/SUM(Settings!$B$8:$B$10),10),0)</f>
        <v>0.4958754333</v>
      </c>
      <c r="V474" s="71" t="n">
        <f aca="false">IF(U474&gt;0,RANK(U474,$U$2:$U$1780)+COUNTIF($U$2:U474,U474)-1,"")</f>
        <v>473</v>
      </c>
      <c r="W474" s="71" t="str">
        <f aca="false">IF(V474="","",IF(V474&lt;=Settings!$B$11,"1 - Fix first",IF(V474&lt;=Settings!$B$12,"2 - Review","3 - Monitor")))</f>
        <v>3 - Monitor</v>
      </c>
      <c r="X474" s="71" t="str">
        <f aca="false">IF(AND(E474&gt;=Settings!$B$4,AF474&gt;=Settings!$B$5,O474&gt;=Settings!$B$6),"HIGH RATE","")</f>
        <v/>
      </c>
      <c r="Y474" s="71" t="n">
        <f aca="false">IF(F474&gt;0,RANK(F474,$F$2:$F$1780)+COUNTIF($F$2:F474,F474)-1,"")</f>
        <v>473</v>
      </c>
      <c r="Z474" s="71" t="n">
        <f aca="false">IF(H474&gt;0,RANK(H474,$H$2:$H$1780)+COUNTIF($H$2:H474,H474)-1,"")</f>
        <v>369</v>
      </c>
      <c r="AA474" s="71" t="n">
        <f aca="false">IF(AC474="","",RANK(AC474,$AC$2:$AC$1780)+COUNTIF($AC$2:AC474,AC474)-1)</f>
        <v>220</v>
      </c>
      <c r="AB474" s="71" t="str">
        <f aca="false">IF(AD474="","",RANK(AD474,$AD$2:$AD$1780)+COUNTIF($AD$2:AD474,AD474)-1)</f>
        <v/>
      </c>
      <c r="AC474" s="71" t="n">
        <f aca="false">IF(AND(AF474&gt;0,E474&gt;=Settings!$B$4),ROUND(J474,10),"")</f>
        <v>0.0217391304</v>
      </c>
      <c r="AD474" s="71" t="str">
        <f aca="false">IF(X474="HIGH RATE",ROUND(O474,10),"")</f>
        <v/>
      </c>
      <c r="AE474" s="71" t="s">
        <v>59</v>
      </c>
      <c r="AF474" s="73" t="n">
        <f aca="false">SUMIFS(Detail!$L$2:$L$9168,Detail!$C$2:$C$9168,$A474)</f>
        <v>1</v>
      </c>
      <c r="AG474" s="74" t="n">
        <f aca="false">SUMIFS(Detail!$N$2:$N$9168,Detail!$C$2:$C$9168,$A474)</f>
        <v>133.27</v>
      </c>
    </row>
    <row r="475" customFormat="false" ht="15" hidden="false" customHeight="false" outlineLevel="0" collapsed="false">
      <c r="A475" s="71" t="s">
        <v>1026</v>
      </c>
      <c r="B475" s="71" t="s">
        <v>2713</v>
      </c>
      <c r="C475" s="71" t="s">
        <v>246</v>
      </c>
      <c r="D475" s="71" t="str">
        <f aca="false">IFERROR(INDEX('Brand Map'!$B$4:$B$125,MATCH(C475,'Brand Map'!$A$4:$A$125,0)),"Other")</f>
        <v>FYF</v>
      </c>
      <c r="E475" s="73" t="n">
        <f aca="false">SUMIFS(Detail!$K$2:$K$9168,Detail!$C$2:$C$9168,$A475)</f>
        <v>0</v>
      </c>
      <c r="F475" s="73" t="n">
        <f aca="false">SUMIFS(Detail!$E$2:$E$9168,Detail!$C$2:$C$9168,$A475)</f>
        <v>1</v>
      </c>
      <c r="G475" s="74" t="n">
        <f aca="false">SUMIFS(Detail!$M$2:$M$9168,Detail!$C$2:$C$9168,$A475)</f>
        <v>0</v>
      </c>
      <c r="H475" s="74" t="n">
        <f aca="false">SUMIFS(Detail!$D$2:$D$9168,Detail!$C$2:$C$9168,$A475)</f>
        <v>84.95</v>
      </c>
      <c r="I475" s="74" t="n">
        <v>2293.65</v>
      </c>
      <c r="J475" s="51" t="n">
        <f aca="false">IF(E475&gt;0,AF475/E475,0)</f>
        <v>0</v>
      </c>
      <c r="K475" s="51" t="n">
        <f aca="false">IF(G475&gt;0,AG475/G475,0)</f>
        <v>0</v>
      </c>
      <c r="L475" s="75" t="n">
        <f aca="false">H475/Settings!$B$16</f>
        <v>0.000169774821628517</v>
      </c>
      <c r="M475" s="76" t="n">
        <f aca="false">H475/Settings!$B$20</f>
        <v>6.59485437126595E-006</v>
      </c>
      <c r="N475" s="77" t="n">
        <f aca="false">E475*Settings!$B$3</f>
        <v>0</v>
      </c>
      <c r="O475" s="77" t="n">
        <f aca="false">IF(E475&gt;0,(AF475-N475)/SQRT(E475*Settings!$B$3*(1-Settings!$B$3)),0)</f>
        <v>0</v>
      </c>
      <c r="P475" s="77" t="n">
        <f aca="false">MAX(0,AF475-N475)</f>
        <v>0</v>
      </c>
      <c r="Q475" s="51" t="n">
        <f aca="false">IF(E475&gt;=Settings!$B$4,(AF475+Settings!$B$7*Settings!$B$3)/(E475+Settings!$B$7),Settings!$B$3)</f>
        <v>0.0748599558648786</v>
      </c>
      <c r="R475" s="78" t="n">
        <f aca="false">PERCENTRANK($H$2:$H$1780,H475,6)</f>
        <v>0.735658</v>
      </c>
      <c r="S475" s="78" t="n">
        <f aca="false">PERCENTRANK($Q$2:$Q$1780,Q475,6)</f>
        <v>0.0646794</v>
      </c>
      <c r="T475" s="78" t="n">
        <f aca="false">PERCENTRANK($F$2:$F$1780,F475,6)</f>
        <v>0.685039</v>
      </c>
      <c r="U475" s="79" t="n">
        <f aca="false">IF(F475&gt;0,ROUND((Settings!$B$8*T475+Settings!$B$9*R475+Settings!$B$10*S475)/SUM(Settings!$B$8:$B$10),10),0)</f>
        <v>0.4951254667</v>
      </c>
      <c r="V475" s="71" t="n">
        <f aca="false">IF(U475&gt;0,RANK(U475,$U$2:$U$1780)+COUNTIF($U$2:U475,U475)-1,"")</f>
        <v>474</v>
      </c>
      <c r="W475" s="71" t="str">
        <f aca="false">IF(V475="","",IF(V475&lt;=Settings!$B$11,"1 - Fix first",IF(V475&lt;=Settings!$B$12,"2 - Review","3 - Monitor")))</f>
        <v>3 - Monitor</v>
      </c>
      <c r="X475" s="71" t="str">
        <f aca="false">IF(AND(E475&gt;=Settings!$B$4,AF475&gt;=Settings!$B$5,O475&gt;=Settings!$B$6),"HIGH RATE","")</f>
        <v/>
      </c>
      <c r="Y475" s="71" t="n">
        <f aca="false">IF(F475&gt;0,RANK(F475,$F$2:$F$1780)+COUNTIF($F$2:F475,F475)-1,"")</f>
        <v>474</v>
      </c>
      <c r="Z475" s="71" t="n">
        <f aca="false">IF(H475&gt;0,RANK(H475,$H$2:$H$1780)+COUNTIF($H$2:H475,H475)-1,"")</f>
        <v>466</v>
      </c>
      <c r="AA475" s="71" t="str">
        <f aca="false">IF(AC475="","",RANK(AC475,$AC$2:$AC$1780)+COUNTIF($AC$2:AC475,AC475)-1)</f>
        <v/>
      </c>
      <c r="AB475" s="71" t="str">
        <f aca="false">IF(AD475="","",RANK(AD475,$AD$2:$AD$1780)+COUNTIF($AD$2:AD475,AD475)-1)</f>
        <v/>
      </c>
      <c r="AC475" s="71" t="str">
        <f aca="false">IF(AND(AF475&gt;0,E475&gt;=Settings!$B$4),ROUND(J475,10),"")</f>
        <v/>
      </c>
      <c r="AD475" s="71" t="str">
        <f aca="false">IF(X475="HIGH RATE",ROUND(O475,10),"")</f>
        <v/>
      </c>
      <c r="AE475" s="71" t="s">
        <v>60</v>
      </c>
      <c r="AF475" s="73" t="n">
        <f aca="false">SUMIFS(Detail!$L$2:$L$9168,Detail!$C$2:$C$9168,$A475)</f>
        <v>0</v>
      </c>
      <c r="AG475" s="74" t="n">
        <f aca="false">SUMIFS(Detail!$N$2:$N$9168,Detail!$C$2:$C$9168,$A475)</f>
        <v>0</v>
      </c>
    </row>
    <row r="476" customFormat="false" ht="15" hidden="false" customHeight="false" outlineLevel="0" collapsed="false">
      <c r="A476" s="71" t="s">
        <v>1358</v>
      </c>
      <c r="B476" s="71" t="s">
        <v>2735</v>
      </c>
      <c r="C476" s="71" t="s">
        <v>246</v>
      </c>
      <c r="D476" s="71" t="str">
        <f aca="false">IFERROR(INDEX('Brand Map'!$B$4:$B$125,MATCH(C476,'Brand Map'!$A$4:$A$125,0)),"Other")</f>
        <v>FYF</v>
      </c>
      <c r="E476" s="73" t="n">
        <f aca="false">SUMIFS(Detail!$K$2:$K$9168,Detail!$C$2:$C$9168,$A476)</f>
        <v>0</v>
      </c>
      <c r="F476" s="73" t="n">
        <f aca="false">SUMIFS(Detail!$E$2:$E$9168,Detail!$C$2:$C$9168,$A476)</f>
        <v>1</v>
      </c>
      <c r="G476" s="74" t="n">
        <f aca="false">SUMIFS(Detail!$M$2:$M$9168,Detail!$C$2:$C$9168,$A476)</f>
        <v>0</v>
      </c>
      <c r="H476" s="74" t="n">
        <f aca="false">SUMIFS(Detail!$D$2:$D$9168,Detail!$C$2:$C$9168,$A476)</f>
        <v>84.95</v>
      </c>
      <c r="I476" s="74" t="n">
        <v>509.7</v>
      </c>
      <c r="J476" s="51" t="n">
        <f aca="false">IF(E476&gt;0,AF476/E476,0)</f>
        <v>0</v>
      </c>
      <c r="K476" s="51" t="n">
        <f aca="false">IF(G476&gt;0,AG476/G476,0)</f>
        <v>0</v>
      </c>
      <c r="L476" s="75" t="n">
        <f aca="false">H476/Settings!$B$16</f>
        <v>0.000169774821628517</v>
      </c>
      <c r="M476" s="76" t="n">
        <f aca="false">H476/Settings!$B$20</f>
        <v>6.59485437126595E-006</v>
      </c>
      <c r="N476" s="77" t="n">
        <f aca="false">E476*Settings!$B$3</f>
        <v>0</v>
      </c>
      <c r="O476" s="77" t="n">
        <f aca="false">IF(E476&gt;0,(AF476-N476)/SQRT(E476*Settings!$B$3*(1-Settings!$B$3)),0)</f>
        <v>0</v>
      </c>
      <c r="P476" s="77" t="n">
        <f aca="false">MAX(0,AF476-N476)</f>
        <v>0</v>
      </c>
      <c r="Q476" s="51" t="n">
        <f aca="false">IF(E476&gt;=Settings!$B$4,(AF476+Settings!$B$7*Settings!$B$3)/(E476+Settings!$B$7),Settings!$B$3)</f>
        <v>0.0748599558648786</v>
      </c>
      <c r="R476" s="78" t="n">
        <f aca="false">PERCENTRANK($H$2:$H$1780,H476,6)</f>
        <v>0.735658</v>
      </c>
      <c r="S476" s="78" t="n">
        <f aca="false">PERCENTRANK($Q$2:$Q$1780,Q476,6)</f>
        <v>0.0646794</v>
      </c>
      <c r="T476" s="78" t="n">
        <f aca="false">PERCENTRANK($F$2:$F$1780,F476,6)</f>
        <v>0.685039</v>
      </c>
      <c r="U476" s="79" t="n">
        <f aca="false">IF(F476&gt;0,ROUND((Settings!$B$8*T476+Settings!$B$9*R476+Settings!$B$10*S476)/SUM(Settings!$B$8:$B$10),10),0)</f>
        <v>0.4951254667</v>
      </c>
      <c r="V476" s="71" t="n">
        <f aca="false">IF(U476&gt;0,RANK(U476,$U$2:$U$1780)+COUNTIF($U$2:U476,U476)-1,"")</f>
        <v>475</v>
      </c>
      <c r="W476" s="71" t="str">
        <f aca="false">IF(V476="","",IF(V476&lt;=Settings!$B$11,"1 - Fix first",IF(V476&lt;=Settings!$B$12,"2 - Review","3 - Monitor")))</f>
        <v>3 - Monitor</v>
      </c>
      <c r="X476" s="71" t="str">
        <f aca="false">IF(AND(E476&gt;=Settings!$B$4,AF476&gt;=Settings!$B$5,O476&gt;=Settings!$B$6),"HIGH RATE","")</f>
        <v/>
      </c>
      <c r="Y476" s="71" t="n">
        <f aca="false">IF(F476&gt;0,RANK(F476,$F$2:$F$1780)+COUNTIF($F$2:F476,F476)-1,"")</f>
        <v>475</v>
      </c>
      <c r="Z476" s="71" t="n">
        <f aca="false">IF(H476&gt;0,RANK(H476,$H$2:$H$1780)+COUNTIF($H$2:H476,H476)-1,"")</f>
        <v>467</v>
      </c>
      <c r="AA476" s="71" t="str">
        <f aca="false">IF(AC476="","",RANK(AC476,$AC$2:$AC$1780)+COUNTIF($AC$2:AC476,AC476)-1)</f>
        <v/>
      </c>
      <c r="AB476" s="71" t="str">
        <f aca="false">IF(AD476="","",RANK(AD476,$AD$2:$AD$1780)+COUNTIF($AD$2:AD476,AD476)-1)</f>
        <v/>
      </c>
      <c r="AC476" s="71" t="str">
        <f aca="false">IF(AND(AF476&gt;0,E476&gt;=Settings!$B$4),ROUND(J476,10),"")</f>
        <v/>
      </c>
      <c r="AD476" s="71" t="str">
        <f aca="false">IF(X476="HIGH RATE",ROUND(O476,10),"")</f>
        <v/>
      </c>
      <c r="AE476" s="71" t="s">
        <v>60</v>
      </c>
      <c r="AF476" s="73" t="n">
        <f aca="false">SUMIFS(Detail!$L$2:$L$9168,Detail!$C$2:$C$9168,$A476)</f>
        <v>0</v>
      </c>
      <c r="AG476" s="74" t="n">
        <f aca="false">SUMIFS(Detail!$N$2:$N$9168,Detail!$C$2:$C$9168,$A476)</f>
        <v>0</v>
      </c>
    </row>
    <row r="477" customFormat="false" ht="15" hidden="false" customHeight="false" outlineLevel="0" collapsed="false">
      <c r="A477" s="71" t="s">
        <v>1195</v>
      </c>
      <c r="B477" s="71" t="s">
        <v>2810</v>
      </c>
      <c r="C477" s="71" t="s">
        <v>246</v>
      </c>
      <c r="D477" s="71" t="str">
        <f aca="false">IFERROR(INDEX('Brand Map'!$B$4:$B$125,MATCH(C477,'Brand Map'!$A$4:$A$125,0)),"Other")</f>
        <v>FYF</v>
      </c>
      <c r="E477" s="73" t="n">
        <f aca="false">SUMIFS(Detail!$K$2:$K$9168,Detail!$C$2:$C$9168,$A477)</f>
        <v>0</v>
      </c>
      <c r="F477" s="73" t="n">
        <f aca="false">SUMIFS(Detail!$E$2:$E$9168,Detail!$C$2:$C$9168,$A477)</f>
        <v>1</v>
      </c>
      <c r="G477" s="74" t="n">
        <f aca="false">SUMIFS(Detail!$M$2:$M$9168,Detail!$C$2:$C$9168,$A477)</f>
        <v>0</v>
      </c>
      <c r="H477" s="74" t="n">
        <f aca="false">SUMIFS(Detail!$D$2:$D$9168,Detail!$C$2:$C$9168,$A477)</f>
        <v>84.95</v>
      </c>
      <c r="I477" s="74" t="n">
        <v>2633.45</v>
      </c>
      <c r="J477" s="51" t="n">
        <f aca="false">IF(E477&gt;0,AF477/E477,0)</f>
        <v>0</v>
      </c>
      <c r="K477" s="51" t="n">
        <f aca="false">IF(G477&gt;0,AG477/G477,0)</f>
        <v>0</v>
      </c>
      <c r="L477" s="75" t="n">
        <f aca="false">H477/Settings!$B$16</f>
        <v>0.000169774821628517</v>
      </c>
      <c r="M477" s="76" t="n">
        <f aca="false">H477/Settings!$B$20</f>
        <v>6.59485437126595E-006</v>
      </c>
      <c r="N477" s="77" t="n">
        <f aca="false">E477*Settings!$B$3</f>
        <v>0</v>
      </c>
      <c r="O477" s="77" t="n">
        <f aca="false">IF(E477&gt;0,(AF477-N477)/SQRT(E477*Settings!$B$3*(1-Settings!$B$3)),0)</f>
        <v>0</v>
      </c>
      <c r="P477" s="77" t="n">
        <f aca="false">MAX(0,AF477-N477)</f>
        <v>0</v>
      </c>
      <c r="Q477" s="51" t="n">
        <f aca="false">IF(E477&gt;=Settings!$B$4,(AF477+Settings!$B$7*Settings!$B$3)/(E477+Settings!$B$7),Settings!$B$3)</f>
        <v>0.0748599558648786</v>
      </c>
      <c r="R477" s="78" t="n">
        <f aca="false">PERCENTRANK($H$2:$H$1780,H477,6)</f>
        <v>0.735658</v>
      </c>
      <c r="S477" s="78" t="n">
        <f aca="false">PERCENTRANK($Q$2:$Q$1780,Q477,6)</f>
        <v>0.0646794</v>
      </c>
      <c r="T477" s="78" t="n">
        <f aca="false">PERCENTRANK($F$2:$F$1780,F477,6)</f>
        <v>0.685039</v>
      </c>
      <c r="U477" s="79" t="n">
        <f aca="false">IF(F477&gt;0,ROUND((Settings!$B$8*T477+Settings!$B$9*R477+Settings!$B$10*S477)/SUM(Settings!$B$8:$B$10),10),0)</f>
        <v>0.4951254667</v>
      </c>
      <c r="V477" s="71" t="n">
        <f aca="false">IF(U477&gt;0,RANK(U477,$U$2:$U$1780)+COUNTIF($U$2:U477,U477)-1,"")</f>
        <v>476</v>
      </c>
      <c r="W477" s="71" t="str">
        <f aca="false">IF(V477="","",IF(V477&lt;=Settings!$B$11,"1 - Fix first",IF(V477&lt;=Settings!$B$12,"2 - Review","3 - Monitor")))</f>
        <v>3 - Monitor</v>
      </c>
      <c r="X477" s="71" t="str">
        <f aca="false">IF(AND(E477&gt;=Settings!$B$4,AF477&gt;=Settings!$B$5,O477&gt;=Settings!$B$6),"HIGH RATE","")</f>
        <v/>
      </c>
      <c r="Y477" s="71" t="n">
        <f aca="false">IF(F477&gt;0,RANK(F477,$F$2:$F$1780)+COUNTIF($F$2:F477,F477)-1,"")</f>
        <v>476</v>
      </c>
      <c r="Z477" s="71" t="n">
        <f aca="false">IF(H477&gt;0,RANK(H477,$H$2:$H$1780)+COUNTIF($H$2:H477,H477)-1,"")</f>
        <v>468</v>
      </c>
      <c r="AA477" s="71" t="str">
        <f aca="false">IF(AC477="","",RANK(AC477,$AC$2:$AC$1780)+COUNTIF($AC$2:AC477,AC477)-1)</f>
        <v/>
      </c>
      <c r="AB477" s="71" t="str">
        <f aca="false">IF(AD477="","",RANK(AD477,$AD$2:$AD$1780)+COUNTIF($AD$2:AD477,AD477)-1)</f>
        <v/>
      </c>
      <c r="AC477" s="71" t="str">
        <f aca="false">IF(AND(AF477&gt;0,E477&gt;=Settings!$B$4),ROUND(J477,10),"")</f>
        <v/>
      </c>
      <c r="AD477" s="71" t="str">
        <f aca="false">IF(X477="HIGH RATE",ROUND(O477,10),"")</f>
        <v/>
      </c>
      <c r="AE477" s="71" t="s">
        <v>60</v>
      </c>
      <c r="AF477" s="73" t="n">
        <f aca="false">SUMIFS(Detail!$L$2:$L$9168,Detail!$C$2:$C$9168,$A477)</f>
        <v>0</v>
      </c>
      <c r="AG477" s="74" t="n">
        <f aca="false">SUMIFS(Detail!$N$2:$N$9168,Detail!$C$2:$C$9168,$A477)</f>
        <v>0</v>
      </c>
    </row>
    <row r="478" customFormat="false" ht="15" hidden="false" customHeight="false" outlineLevel="0" collapsed="false">
      <c r="A478" s="71" t="s">
        <v>1073</v>
      </c>
      <c r="B478" s="71" t="s">
        <v>2810</v>
      </c>
      <c r="C478" s="71" t="s">
        <v>246</v>
      </c>
      <c r="D478" s="71" t="str">
        <f aca="false">IFERROR(INDEX('Brand Map'!$B$4:$B$125,MATCH(C478,'Brand Map'!$A$4:$A$125,0)),"Other")</f>
        <v>FYF</v>
      </c>
      <c r="E478" s="73" t="n">
        <f aca="false">SUMIFS(Detail!$K$2:$K$9168,Detail!$C$2:$C$9168,$A478)</f>
        <v>0</v>
      </c>
      <c r="F478" s="73" t="n">
        <f aca="false">SUMIFS(Detail!$E$2:$E$9168,Detail!$C$2:$C$9168,$A478)</f>
        <v>1</v>
      </c>
      <c r="G478" s="74" t="n">
        <f aca="false">SUMIFS(Detail!$M$2:$M$9168,Detail!$C$2:$C$9168,$A478)</f>
        <v>0</v>
      </c>
      <c r="H478" s="74" t="n">
        <f aca="false">SUMIFS(Detail!$D$2:$D$9168,Detail!$C$2:$C$9168,$A478)</f>
        <v>84.95</v>
      </c>
      <c r="I478" s="74" t="n">
        <v>934.45</v>
      </c>
      <c r="J478" s="51" t="n">
        <f aca="false">IF(E478&gt;0,AF478/E478,0)</f>
        <v>0</v>
      </c>
      <c r="K478" s="51" t="n">
        <f aca="false">IF(G478&gt;0,AG478/G478,0)</f>
        <v>0</v>
      </c>
      <c r="L478" s="75" t="n">
        <f aca="false">H478/Settings!$B$16</f>
        <v>0.000169774821628517</v>
      </c>
      <c r="M478" s="76" t="n">
        <f aca="false">H478/Settings!$B$20</f>
        <v>6.59485437126595E-006</v>
      </c>
      <c r="N478" s="77" t="n">
        <f aca="false">E478*Settings!$B$3</f>
        <v>0</v>
      </c>
      <c r="O478" s="77" t="n">
        <f aca="false">IF(E478&gt;0,(AF478-N478)/SQRT(E478*Settings!$B$3*(1-Settings!$B$3)),0)</f>
        <v>0</v>
      </c>
      <c r="P478" s="77" t="n">
        <f aca="false">MAX(0,AF478-N478)</f>
        <v>0</v>
      </c>
      <c r="Q478" s="51" t="n">
        <f aca="false">IF(E478&gt;=Settings!$B$4,(AF478+Settings!$B$7*Settings!$B$3)/(E478+Settings!$B$7),Settings!$B$3)</f>
        <v>0.0748599558648786</v>
      </c>
      <c r="R478" s="78" t="n">
        <f aca="false">PERCENTRANK($H$2:$H$1780,H478,6)</f>
        <v>0.735658</v>
      </c>
      <c r="S478" s="78" t="n">
        <f aca="false">PERCENTRANK($Q$2:$Q$1780,Q478,6)</f>
        <v>0.0646794</v>
      </c>
      <c r="T478" s="78" t="n">
        <f aca="false">PERCENTRANK($F$2:$F$1780,F478,6)</f>
        <v>0.685039</v>
      </c>
      <c r="U478" s="79" t="n">
        <f aca="false">IF(F478&gt;0,ROUND((Settings!$B$8*T478+Settings!$B$9*R478+Settings!$B$10*S478)/SUM(Settings!$B$8:$B$10),10),0)</f>
        <v>0.4951254667</v>
      </c>
      <c r="V478" s="71" t="n">
        <f aca="false">IF(U478&gt;0,RANK(U478,$U$2:$U$1780)+COUNTIF($U$2:U478,U478)-1,"")</f>
        <v>477</v>
      </c>
      <c r="W478" s="71" t="str">
        <f aca="false">IF(V478="","",IF(V478&lt;=Settings!$B$11,"1 - Fix first",IF(V478&lt;=Settings!$B$12,"2 - Review","3 - Monitor")))</f>
        <v>3 - Monitor</v>
      </c>
      <c r="X478" s="71" t="str">
        <f aca="false">IF(AND(E478&gt;=Settings!$B$4,AF478&gt;=Settings!$B$5,O478&gt;=Settings!$B$6),"HIGH RATE","")</f>
        <v/>
      </c>
      <c r="Y478" s="71" t="n">
        <f aca="false">IF(F478&gt;0,RANK(F478,$F$2:$F$1780)+COUNTIF($F$2:F478,F478)-1,"")</f>
        <v>477</v>
      </c>
      <c r="Z478" s="71" t="n">
        <f aca="false">IF(H478&gt;0,RANK(H478,$H$2:$H$1780)+COUNTIF($H$2:H478,H478)-1,"")</f>
        <v>469</v>
      </c>
      <c r="AA478" s="71" t="str">
        <f aca="false">IF(AC478="","",RANK(AC478,$AC$2:$AC$1780)+COUNTIF($AC$2:AC478,AC478)-1)</f>
        <v/>
      </c>
      <c r="AB478" s="71" t="str">
        <f aca="false">IF(AD478="","",RANK(AD478,$AD$2:$AD$1780)+COUNTIF($AD$2:AD478,AD478)-1)</f>
        <v/>
      </c>
      <c r="AC478" s="71" t="str">
        <f aca="false">IF(AND(AF478&gt;0,E478&gt;=Settings!$B$4),ROUND(J478,10),"")</f>
        <v/>
      </c>
      <c r="AD478" s="71" t="str">
        <f aca="false">IF(X478="HIGH RATE",ROUND(O478,10),"")</f>
        <v/>
      </c>
      <c r="AE478" s="71" t="s">
        <v>60</v>
      </c>
      <c r="AF478" s="73" t="n">
        <f aca="false">SUMIFS(Detail!$L$2:$L$9168,Detail!$C$2:$C$9168,$A478)</f>
        <v>0</v>
      </c>
      <c r="AG478" s="74" t="n">
        <f aca="false">SUMIFS(Detail!$N$2:$N$9168,Detail!$C$2:$C$9168,$A478)</f>
        <v>0</v>
      </c>
    </row>
    <row r="479" customFormat="false" ht="15" hidden="false" customHeight="false" outlineLevel="0" collapsed="false">
      <c r="A479" s="71" t="s">
        <v>1005</v>
      </c>
      <c r="B479" s="71" t="s">
        <v>2810</v>
      </c>
      <c r="C479" s="71" t="s">
        <v>246</v>
      </c>
      <c r="D479" s="71" t="str">
        <f aca="false">IFERROR(INDEX('Brand Map'!$B$4:$B$125,MATCH(C479,'Brand Map'!$A$4:$A$125,0)),"Other")</f>
        <v>FYF</v>
      </c>
      <c r="E479" s="73" t="n">
        <f aca="false">SUMIFS(Detail!$K$2:$K$9168,Detail!$C$2:$C$9168,$A479)</f>
        <v>0</v>
      </c>
      <c r="F479" s="73" t="n">
        <f aca="false">SUMIFS(Detail!$E$2:$E$9168,Detail!$C$2:$C$9168,$A479)</f>
        <v>1</v>
      </c>
      <c r="G479" s="74" t="n">
        <f aca="false">SUMIFS(Detail!$M$2:$M$9168,Detail!$C$2:$C$9168,$A479)</f>
        <v>0</v>
      </c>
      <c r="H479" s="74" t="n">
        <f aca="false">SUMIFS(Detail!$D$2:$D$9168,Detail!$C$2:$C$9168,$A479)</f>
        <v>84.95</v>
      </c>
      <c r="I479" s="74" t="n">
        <v>934.45</v>
      </c>
      <c r="J479" s="51" t="n">
        <f aca="false">IF(E479&gt;0,AF479/E479,0)</f>
        <v>0</v>
      </c>
      <c r="K479" s="51" t="n">
        <f aca="false">IF(G479&gt;0,AG479/G479,0)</f>
        <v>0</v>
      </c>
      <c r="L479" s="75" t="n">
        <f aca="false">H479/Settings!$B$16</f>
        <v>0.000169774821628517</v>
      </c>
      <c r="M479" s="76" t="n">
        <f aca="false">H479/Settings!$B$20</f>
        <v>6.59485437126595E-006</v>
      </c>
      <c r="N479" s="77" t="n">
        <f aca="false">E479*Settings!$B$3</f>
        <v>0</v>
      </c>
      <c r="O479" s="77" t="n">
        <f aca="false">IF(E479&gt;0,(AF479-N479)/SQRT(E479*Settings!$B$3*(1-Settings!$B$3)),0)</f>
        <v>0</v>
      </c>
      <c r="P479" s="77" t="n">
        <f aca="false">MAX(0,AF479-N479)</f>
        <v>0</v>
      </c>
      <c r="Q479" s="51" t="n">
        <f aca="false">IF(E479&gt;=Settings!$B$4,(AF479+Settings!$B$7*Settings!$B$3)/(E479+Settings!$B$7),Settings!$B$3)</f>
        <v>0.0748599558648786</v>
      </c>
      <c r="R479" s="78" t="n">
        <f aca="false">PERCENTRANK($H$2:$H$1780,H479,6)</f>
        <v>0.735658</v>
      </c>
      <c r="S479" s="78" t="n">
        <f aca="false">PERCENTRANK($Q$2:$Q$1780,Q479,6)</f>
        <v>0.0646794</v>
      </c>
      <c r="T479" s="78" t="n">
        <f aca="false">PERCENTRANK($F$2:$F$1780,F479,6)</f>
        <v>0.685039</v>
      </c>
      <c r="U479" s="79" t="n">
        <f aca="false">IF(F479&gt;0,ROUND((Settings!$B$8*T479+Settings!$B$9*R479+Settings!$B$10*S479)/SUM(Settings!$B$8:$B$10),10),0)</f>
        <v>0.4951254667</v>
      </c>
      <c r="V479" s="71" t="n">
        <f aca="false">IF(U479&gt;0,RANK(U479,$U$2:$U$1780)+COUNTIF($U$2:U479,U479)-1,"")</f>
        <v>478</v>
      </c>
      <c r="W479" s="71" t="str">
        <f aca="false">IF(V479="","",IF(V479&lt;=Settings!$B$11,"1 - Fix first",IF(V479&lt;=Settings!$B$12,"2 - Review","3 - Monitor")))</f>
        <v>3 - Monitor</v>
      </c>
      <c r="X479" s="71" t="str">
        <f aca="false">IF(AND(E479&gt;=Settings!$B$4,AF479&gt;=Settings!$B$5,O479&gt;=Settings!$B$6),"HIGH RATE","")</f>
        <v/>
      </c>
      <c r="Y479" s="71" t="n">
        <f aca="false">IF(F479&gt;0,RANK(F479,$F$2:$F$1780)+COUNTIF($F$2:F479,F479)-1,"")</f>
        <v>478</v>
      </c>
      <c r="Z479" s="71" t="n">
        <f aca="false">IF(H479&gt;0,RANK(H479,$H$2:$H$1780)+COUNTIF($H$2:H479,H479)-1,"")</f>
        <v>470</v>
      </c>
      <c r="AA479" s="71" t="str">
        <f aca="false">IF(AC479="","",RANK(AC479,$AC$2:$AC$1780)+COUNTIF($AC$2:AC479,AC479)-1)</f>
        <v/>
      </c>
      <c r="AB479" s="71" t="str">
        <f aca="false">IF(AD479="","",RANK(AD479,$AD$2:$AD$1780)+COUNTIF($AD$2:AD479,AD479)-1)</f>
        <v/>
      </c>
      <c r="AC479" s="71" t="str">
        <f aca="false">IF(AND(AF479&gt;0,E479&gt;=Settings!$B$4),ROUND(J479,10),"")</f>
        <v/>
      </c>
      <c r="AD479" s="71" t="str">
        <f aca="false">IF(X479="HIGH RATE",ROUND(O479,10),"")</f>
        <v/>
      </c>
      <c r="AE479" s="71" t="s">
        <v>60</v>
      </c>
      <c r="AF479" s="73" t="n">
        <f aca="false">SUMIFS(Detail!$L$2:$L$9168,Detail!$C$2:$C$9168,$A479)</f>
        <v>0</v>
      </c>
      <c r="AG479" s="74" t="n">
        <f aca="false">SUMIFS(Detail!$N$2:$N$9168,Detail!$C$2:$C$9168,$A479)</f>
        <v>0</v>
      </c>
    </row>
    <row r="480" customFormat="false" ht="15" hidden="false" customHeight="false" outlineLevel="0" collapsed="false">
      <c r="A480" s="71" t="s">
        <v>1394</v>
      </c>
      <c r="B480" s="71" t="s">
        <v>2688</v>
      </c>
      <c r="C480" s="71" t="s">
        <v>246</v>
      </c>
      <c r="D480" s="71" t="str">
        <f aca="false">IFERROR(INDEX('Brand Map'!$B$4:$B$125,MATCH(C480,'Brand Map'!$A$4:$A$125,0)),"Other")</f>
        <v>FYF</v>
      </c>
      <c r="E480" s="73" t="n">
        <f aca="false">SUMIFS(Detail!$K$2:$K$9168,Detail!$C$2:$C$9168,$A480)</f>
        <v>0</v>
      </c>
      <c r="F480" s="73" t="n">
        <f aca="false">SUMIFS(Detail!$E$2:$E$9168,Detail!$C$2:$C$9168,$A480)</f>
        <v>1</v>
      </c>
      <c r="G480" s="74" t="n">
        <f aca="false">SUMIFS(Detail!$M$2:$M$9168,Detail!$C$2:$C$9168,$A480)</f>
        <v>0</v>
      </c>
      <c r="H480" s="74" t="n">
        <f aca="false">SUMIFS(Detail!$D$2:$D$9168,Detail!$C$2:$C$9168,$A480)</f>
        <v>84.95</v>
      </c>
      <c r="I480" s="74" t="n">
        <v>1274.25</v>
      </c>
      <c r="J480" s="51" t="n">
        <f aca="false">IF(E480&gt;0,AF480/E480,0)</f>
        <v>0</v>
      </c>
      <c r="K480" s="51" t="n">
        <f aca="false">IF(G480&gt;0,AG480/G480,0)</f>
        <v>0</v>
      </c>
      <c r="L480" s="75" t="n">
        <f aca="false">H480/Settings!$B$16</f>
        <v>0.000169774821628517</v>
      </c>
      <c r="M480" s="76" t="n">
        <f aca="false">H480/Settings!$B$20</f>
        <v>6.59485437126595E-006</v>
      </c>
      <c r="N480" s="77" t="n">
        <f aca="false">E480*Settings!$B$3</f>
        <v>0</v>
      </c>
      <c r="O480" s="77" t="n">
        <f aca="false">IF(E480&gt;0,(AF480-N480)/SQRT(E480*Settings!$B$3*(1-Settings!$B$3)),0)</f>
        <v>0</v>
      </c>
      <c r="P480" s="77" t="n">
        <f aca="false">MAX(0,AF480-N480)</f>
        <v>0</v>
      </c>
      <c r="Q480" s="51" t="n">
        <f aca="false">IF(E480&gt;=Settings!$B$4,(AF480+Settings!$B$7*Settings!$B$3)/(E480+Settings!$B$7),Settings!$B$3)</f>
        <v>0.0748599558648786</v>
      </c>
      <c r="R480" s="78" t="n">
        <f aca="false">PERCENTRANK($H$2:$H$1780,H480,6)</f>
        <v>0.735658</v>
      </c>
      <c r="S480" s="78" t="n">
        <f aca="false">PERCENTRANK($Q$2:$Q$1780,Q480,6)</f>
        <v>0.0646794</v>
      </c>
      <c r="T480" s="78" t="n">
        <f aca="false">PERCENTRANK($F$2:$F$1780,F480,6)</f>
        <v>0.685039</v>
      </c>
      <c r="U480" s="79" t="n">
        <f aca="false">IF(F480&gt;0,ROUND((Settings!$B$8*T480+Settings!$B$9*R480+Settings!$B$10*S480)/SUM(Settings!$B$8:$B$10),10),0)</f>
        <v>0.4951254667</v>
      </c>
      <c r="V480" s="71" t="n">
        <f aca="false">IF(U480&gt;0,RANK(U480,$U$2:$U$1780)+COUNTIF($U$2:U480,U480)-1,"")</f>
        <v>479</v>
      </c>
      <c r="W480" s="71" t="str">
        <f aca="false">IF(V480="","",IF(V480&lt;=Settings!$B$11,"1 - Fix first",IF(V480&lt;=Settings!$B$12,"2 - Review","3 - Monitor")))</f>
        <v>3 - Monitor</v>
      </c>
      <c r="X480" s="71" t="str">
        <f aca="false">IF(AND(E480&gt;=Settings!$B$4,AF480&gt;=Settings!$B$5,O480&gt;=Settings!$B$6),"HIGH RATE","")</f>
        <v/>
      </c>
      <c r="Y480" s="71" t="n">
        <f aca="false">IF(F480&gt;0,RANK(F480,$F$2:$F$1780)+COUNTIF($F$2:F480,F480)-1,"")</f>
        <v>479</v>
      </c>
      <c r="Z480" s="71" t="n">
        <f aca="false">IF(H480&gt;0,RANK(H480,$H$2:$H$1780)+COUNTIF($H$2:H480,H480)-1,"")</f>
        <v>471</v>
      </c>
      <c r="AA480" s="71" t="str">
        <f aca="false">IF(AC480="","",RANK(AC480,$AC$2:$AC$1780)+COUNTIF($AC$2:AC480,AC480)-1)</f>
        <v/>
      </c>
      <c r="AB480" s="71" t="str">
        <f aca="false">IF(AD480="","",RANK(AD480,$AD$2:$AD$1780)+COUNTIF($AD$2:AD480,AD480)-1)</f>
        <v/>
      </c>
      <c r="AC480" s="71" t="str">
        <f aca="false">IF(AND(AF480&gt;0,E480&gt;=Settings!$B$4),ROUND(J480,10),"")</f>
        <v/>
      </c>
      <c r="AD480" s="71" t="str">
        <f aca="false">IF(X480="HIGH RATE",ROUND(O480,10),"")</f>
        <v/>
      </c>
      <c r="AE480" s="71" t="s">
        <v>60</v>
      </c>
      <c r="AF480" s="73" t="n">
        <f aca="false">SUMIFS(Detail!$L$2:$L$9168,Detail!$C$2:$C$9168,$A480)</f>
        <v>0</v>
      </c>
      <c r="AG480" s="74" t="n">
        <f aca="false">SUMIFS(Detail!$N$2:$N$9168,Detail!$C$2:$C$9168,$A480)</f>
        <v>0</v>
      </c>
    </row>
    <row r="481" customFormat="false" ht="15" hidden="false" customHeight="false" outlineLevel="0" collapsed="false">
      <c r="A481" s="71" t="s">
        <v>629</v>
      </c>
      <c r="B481" s="71" t="s">
        <v>630</v>
      </c>
      <c r="C481" s="71" t="s">
        <v>328</v>
      </c>
      <c r="D481" s="71" t="str">
        <f aca="false">IFERROR(INDEX('Brand Map'!$B$4:$B$125,MATCH(C481,'Brand Map'!$A$4:$A$125,0)),"Other")</f>
        <v>MDPR</v>
      </c>
      <c r="E481" s="73" t="n">
        <f aca="false">SUMIFS(Detail!$K$2:$K$9168,Detail!$C$2:$C$9168,$A481)</f>
        <v>13</v>
      </c>
      <c r="F481" s="73" t="n">
        <f aca="false">SUMIFS(Detail!$E$2:$E$9168,Detail!$C$2:$C$9168,$A481)</f>
        <v>1</v>
      </c>
      <c r="G481" s="74" t="n">
        <f aca="false">SUMIFS(Detail!$M$2:$M$9168,Detail!$C$2:$C$9168,$A481)</f>
        <v>1157.56</v>
      </c>
      <c r="H481" s="74" t="n">
        <f aca="false">SUMIFS(Detail!$D$2:$D$9168,Detail!$C$2:$C$9168,$A481)</f>
        <v>82.65</v>
      </c>
      <c r="I481" s="74" t="n">
        <v>7057.96</v>
      </c>
      <c r="J481" s="51" t="n">
        <f aca="false">IF(E481&gt;0,AF481/E481,0)</f>
        <v>0.0769230769230769</v>
      </c>
      <c r="K481" s="51" t="n">
        <f aca="false">IF(G481&gt;0,AG481/G481,0)</f>
        <v>0.0714001865993987</v>
      </c>
      <c r="L481" s="75" t="n">
        <f aca="false">H481/Settings!$B$16</f>
        <v>0.000165178210801612</v>
      </c>
      <c r="M481" s="76" t="n">
        <f aca="false">H481/Settings!$B$20</f>
        <v>6.41630033884792E-006</v>
      </c>
      <c r="N481" s="77" t="n">
        <f aca="false">E481*Settings!$B$3</f>
        <v>0.973179426243422</v>
      </c>
      <c r="O481" s="77" t="n">
        <f aca="false">IF(E481&gt;0,(AF481-N481)/SQRT(E481*Settings!$B$3*(1-Settings!$B$3)),0)</f>
        <v>0.0282662284687915</v>
      </c>
      <c r="P481" s="77" t="n">
        <f aca="false">MAX(0,AF481-N481)</f>
        <v>0.0268205737565778</v>
      </c>
      <c r="Q481" s="51" t="n">
        <f aca="false">IF(E481&gt;=Settings!$B$4,(AF481+Settings!$B$7*Settings!$B$3)/(E481+Settings!$B$7),Settings!$B$3)</f>
        <v>0.0748599558648786</v>
      </c>
      <c r="R481" s="78" t="n">
        <f aca="false">PERCENTRANK($H$2:$H$1780,H481,6)</f>
        <v>0.733971</v>
      </c>
      <c r="S481" s="78" t="n">
        <f aca="false">PERCENTRANK($Q$2:$Q$1780,Q481,6)</f>
        <v>0.0646794</v>
      </c>
      <c r="T481" s="78" t="n">
        <f aca="false">PERCENTRANK($F$2:$F$1780,F481,6)</f>
        <v>0.685039</v>
      </c>
      <c r="U481" s="79" t="n">
        <f aca="false">IF(F481&gt;0,ROUND((Settings!$B$8*T481+Settings!$B$9*R481+Settings!$B$10*S481)/SUM(Settings!$B$8:$B$10),10),0)</f>
        <v>0.4945631333</v>
      </c>
      <c r="V481" s="71" t="n">
        <f aca="false">IF(U481&gt;0,RANK(U481,$U$2:$U$1780)+COUNTIF($U$2:U481,U481)-1,"")</f>
        <v>480</v>
      </c>
      <c r="W481" s="71" t="str">
        <f aca="false">IF(V481="","",IF(V481&lt;=Settings!$B$11,"1 - Fix first",IF(V481&lt;=Settings!$B$12,"2 - Review","3 - Monitor")))</f>
        <v>3 - Monitor</v>
      </c>
      <c r="X481" s="71" t="str">
        <f aca="false">IF(AND(E481&gt;=Settings!$B$4,AF481&gt;=Settings!$B$5,O481&gt;=Settings!$B$6),"HIGH RATE","")</f>
        <v/>
      </c>
      <c r="Y481" s="71" t="n">
        <f aca="false">IF(F481&gt;0,RANK(F481,$F$2:$F$1780)+COUNTIF($F$2:F481,F481)-1,"")</f>
        <v>480</v>
      </c>
      <c r="Z481" s="71" t="n">
        <f aca="false">IF(H481&gt;0,RANK(H481,$H$2:$H$1780)+COUNTIF($H$2:H481,H481)-1,"")</f>
        <v>474</v>
      </c>
      <c r="AA481" s="71" t="str">
        <f aca="false">IF(AC481="","",RANK(AC481,$AC$2:$AC$1780)+COUNTIF($AC$2:AC481,AC481)-1)</f>
        <v/>
      </c>
      <c r="AB481" s="71" t="str">
        <f aca="false">IF(AD481="","",RANK(AD481,$AD$2:$AD$1780)+COUNTIF($AD$2:AD481,AD481)-1)</f>
        <v/>
      </c>
      <c r="AC481" s="71" t="str">
        <f aca="false">IF(AND(AF481&gt;0,E481&gt;=Settings!$B$4),ROUND(J481,10),"")</f>
        <v/>
      </c>
      <c r="AD481" s="71" t="str">
        <f aca="false">IF(X481="HIGH RATE",ROUND(O481,10),"")</f>
        <v/>
      </c>
      <c r="AE481" s="71" t="s">
        <v>59</v>
      </c>
      <c r="AF481" s="73" t="n">
        <f aca="false">SUMIFS(Detail!$L$2:$L$9168,Detail!$C$2:$C$9168,$A481)</f>
        <v>1</v>
      </c>
      <c r="AG481" s="74" t="n">
        <f aca="false">SUMIFS(Detail!$N$2:$N$9168,Detail!$C$2:$C$9168,$A481)</f>
        <v>82.65</v>
      </c>
    </row>
    <row r="482" customFormat="false" ht="15" hidden="false" customHeight="false" outlineLevel="0" collapsed="false">
      <c r="A482" s="71" t="s">
        <v>2445</v>
      </c>
      <c r="B482" s="71" t="s">
        <v>2853</v>
      </c>
      <c r="C482" s="71" t="s">
        <v>213</v>
      </c>
      <c r="D482" s="71" t="str">
        <f aca="false">IFERROR(INDEX('Brand Map'!$B$4:$B$125,MATCH(C482,'Brand Map'!$A$4:$A$125,0)),"Other")</f>
        <v>AU</v>
      </c>
      <c r="E482" s="73" t="n">
        <f aca="false">SUMIFS(Detail!$K$2:$K$9168,Detail!$C$2:$C$9168,$A482)</f>
        <v>4</v>
      </c>
      <c r="F482" s="73" t="n">
        <f aca="false">SUMIFS(Detail!$E$2:$E$9168,Detail!$C$2:$C$9168,$A482)</f>
        <v>1</v>
      </c>
      <c r="G482" s="74" t="n">
        <f aca="false">SUMIFS(Detail!$M$2:$M$9168,Detail!$C$2:$C$9168,$A482)</f>
        <v>308.89</v>
      </c>
      <c r="H482" s="74" t="n">
        <f aca="false">SUMIFS(Detail!$D$2:$D$9168,Detail!$C$2:$C$9168,$A482)</f>
        <v>81.77</v>
      </c>
      <c r="I482" s="74" t="n">
        <v>205.33</v>
      </c>
      <c r="J482" s="51" t="n">
        <f aca="false">IF(E482&gt;0,AF482/E482,0)</f>
        <v>0.25</v>
      </c>
      <c r="K482" s="51" t="n">
        <f aca="false">IF(G482&gt;0,AG482/G482,0)</f>
        <v>0.264722069345074</v>
      </c>
      <c r="L482" s="75" t="n">
        <f aca="false">H482/Settings!$B$16</f>
        <v>0.000163419507528709</v>
      </c>
      <c r="M482" s="76" t="n">
        <f aca="false">H482/Settings!$B$20</f>
        <v>6.34798401340102E-006</v>
      </c>
      <c r="N482" s="77" t="n">
        <f aca="false">E482*Settings!$B$3</f>
        <v>0.299439823459515</v>
      </c>
      <c r="O482" s="77" t="n">
        <f aca="false">IF(E482&gt;0,(AF482-N482)/SQRT(E482*Settings!$B$3*(1-Settings!$B$3)),0)</f>
        <v>1.33102719024865</v>
      </c>
      <c r="P482" s="77" t="n">
        <f aca="false">MAX(0,AF482-N482)</f>
        <v>0.700560176540485</v>
      </c>
      <c r="Q482" s="51" t="n">
        <f aca="false">IF(E482&gt;=Settings!$B$4,(AF482+Settings!$B$7*Settings!$B$3)/(E482+Settings!$B$7),Settings!$B$3)</f>
        <v>0.0748599558648786</v>
      </c>
      <c r="R482" s="78" t="n">
        <f aca="false">PERCENTRANK($H$2:$H$1780,H482,6)</f>
        <v>0.733408</v>
      </c>
      <c r="S482" s="78" t="n">
        <f aca="false">PERCENTRANK($Q$2:$Q$1780,Q482,6)</f>
        <v>0.0646794</v>
      </c>
      <c r="T482" s="78" t="n">
        <f aca="false">PERCENTRANK($F$2:$F$1780,F482,6)</f>
        <v>0.685039</v>
      </c>
      <c r="U482" s="79" t="n">
        <f aca="false">IF(F482&gt;0,ROUND((Settings!$B$8*T482+Settings!$B$9*R482+Settings!$B$10*S482)/SUM(Settings!$B$8:$B$10),10),0)</f>
        <v>0.4943754667</v>
      </c>
      <c r="V482" s="71" t="n">
        <f aca="false">IF(U482&gt;0,RANK(U482,$U$2:$U$1780)+COUNTIF($U$2:U482,U482)-1,"")</f>
        <v>481</v>
      </c>
      <c r="W482" s="71" t="str">
        <f aca="false">IF(V482="","",IF(V482&lt;=Settings!$B$11,"1 - Fix first",IF(V482&lt;=Settings!$B$12,"2 - Review","3 - Monitor")))</f>
        <v>3 - Monitor</v>
      </c>
      <c r="X482" s="71" t="str">
        <f aca="false">IF(AND(E482&gt;=Settings!$B$4,AF482&gt;=Settings!$B$5,O482&gt;=Settings!$B$6),"HIGH RATE","")</f>
        <v/>
      </c>
      <c r="Y482" s="71" t="n">
        <f aca="false">IF(F482&gt;0,RANK(F482,$F$2:$F$1780)+COUNTIF($F$2:F482,F482)-1,"")</f>
        <v>481</v>
      </c>
      <c r="Z482" s="71" t="n">
        <f aca="false">IF(H482&gt;0,RANK(H482,$H$2:$H$1780)+COUNTIF($H$2:H482,H482)-1,"")</f>
        <v>475</v>
      </c>
      <c r="AA482" s="71" t="str">
        <f aca="false">IF(AC482="","",RANK(AC482,$AC$2:$AC$1780)+COUNTIF($AC$2:AC482,AC482)-1)</f>
        <v/>
      </c>
      <c r="AB482" s="71" t="str">
        <f aca="false">IF(AD482="","",RANK(AD482,$AD$2:$AD$1780)+COUNTIF($AD$2:AD482,AD482)-1)</f>
        <v/>
      </c>
      <c r="AC482" s="71" t="str">
        <f aca="false">IF(AND(AF482&gt;0,E482&gt;=Settings!$B$4),ROUND(J482,10),"")</f>
        <v/>
      </c>
      <c r="AD482" s="71" t="str">
        <f aca="false">IF(X482="HIGH RATE",ROUND(O482,10),"")</f>
        <v/>
      </c>
      <c r="AE482" s="71" t="s">
        <v>59</v>
      </c>
      <c r="AF482" s="73" t="n">
        <f aca="false">SUMIFS(Detail!$L$2:$L$9168,Detail!$C$2:$C$9168,$A482)</f>
        <v>1</v>
      </c>
      <c r="AG482" s="74" t="n">
        <f aca="false">SUMIFS(Detail!$N$2:$N$9168,Detail!$C$2:$C$9168,$A482)</f>
        <v>81.77</v>
      </c>
    </row>
    <row r="483" customFormat="false" ht="15" hidden="false" customHeight="false" outlineLevel="0" collapsed="false">
      <c r="A483" s="71" t="s">
        <v>1967</v>
      </c>
      <c r="B483" s="71" t="s">
        <v>2854</v>
      </c>
      <c r="C483" s="71" t="s">
        <v>835</v>
      </c>
      <c r="D483" s="71" t="str">
        <f aca="false">IFERROR(INDEX('Brand Map'!$B$4:$B$125,MATCH(C483,'Brand Map'!$A$4:$A$125,0)),"Other")</f>
        <v>Other (small prefixes)</v>
      </c>
      <c r="E483" s="73" t="n">
        <f aca="false">SUMIFS(Detail!$K$2:$K$9168,Detail!$C$2:$C$9168,$A483)</f>
        <v>0</v>
      </c>
      <c r="F483" s="73" t="n">
        <f aca="false">SUMIFS(Detail!$E$2:$E$9168,Detail!$C$2:$C$9168,$A483)</f>
        <v>1</v>
      </c>
      <c r="G483" s="74" t="n">
        <f aca="false">SUMIFS(Detail!$M$2:$M$9168,Detail!$C$2:$C$9168,$A483)</f>
        <v>0</v>
      </c>
      <c r="H483" s="74" t="n">
        <f aca="false">SUMIFS(Detail!$D$2:$D$9168,Detail!$C$2:$C$9168,$A483)</f>
        <v>79.95</v>
      </c>
      <c r="I483" s="74" t="n">
        <v>749.4</v>
      </c>
      <c r="J483" s="51" t="n">
        <f aca="false">IF(E483&gt;0,AF483/E483,0)</f>
        <v>0</v>
      </c>
      <c r="K483" s="51" t="n">
        <f aca="false">IF(G483&gt;0,AG483/G483,0)</f>
        <v>0</v>
      </c>
      <c r="L483" s="75" t="n">
        <f aca="false">H483/Settings!$B$16</f>
        <v>0.000159782189396114</v>
      </c>
      <c r="M483" s="76" t="n">
        <f aca="false">H483/Settings!$B$20</f>
        <v>6.20669343122675E-006</v>
      </c>
      <c r="N483" s="77" t="n">
        <f aca="false">E483*Settings!$B$3</f>
        <v>0</v>
      </c>
      <c r="O483" s="77" t="n">
        <f aca="false">IF(E483&gt;0,(AF483-N483)/SQRT(E483*Settings!$B$3*(1-Settings!$B$3)),0)</f>
        <v>0</v>
      </c>
      <c r="P483" s="77" t="n">
        <f aca="false">MAX(0,AF483-N483)</f>
        <v>0</v>
      </c>
      <c r="Q483" s="51" t="n">
        <f aca="false">IF(E483&gt;=Settings!$B$4,(AF483+Settings!$B$7*Settings!$B$3)/(E483+Settings!$B$7),Settings!$B$3)</f>
        <v>0.0748599558648786</v>
      </c>
      <c r="R483" s="78" t="n">
        <f aca="false">PERCENTRANK($H$2:$H$1780,H483,6)</f>
        <v>0.728909</v>
      </c>
      <c r="S483" s="78" t="n">
        <f aca="false">PERCENTRANK($Q$2:$Q$1780,Q483,6)</f>
        <v>0.0646794</v>
      </c>
      <c r="T483" s="78" t="n">
        <f aca="false">PERCENTRANK($F$2:$F$1780,F483,6)</f>
        <v>0.685039</v>
      </c>
      <c r="U483" s="79" t="n">
        <f aca="false">IF(F483&gt;0,ROUND((Settings!$B$8*T483+Settings!$B$9*R483+Settings!$B$10*S483)/SUM(Settings!$B$8:$B$10),10),0)</f>
        <v>0.4928758</v>
      </c>
      <c r="V483" s="71" t="n">
        <f aca="false">IF(U483&gt;0,RANK(U483,$U$2:$U$1780)+COUNTIF($U$2:U483,U483)-1,"")</f>
        <v>482</v>
      </c>
      <c r="W483" s="71" t="str">
        <f aca="false">IF(V483="","",IF(V483&lt;=Settings!$B$11,"1 - Fix first",IF(V483&lt;=Settings!$B$12,"2 - Review","3 - Monitor")))</f>
        <v>3 - Monitor</v>
      </c>
      <c r="X483" s="71" t="str">
        <f aca="false">IF(AND(E483&gt;=Settings!$B$4,AF483&gt;=Settings!$B$5,O483&gt;=Settings!$B$6),"HIGH RATE","")</f>
        <v/>
      </c>
      <c r="Y483" s="71" t="n">
        <f aca="false">IF(F483&gt;0,RANK(F483,$F$2:$F$1780)+COUNTIF($F$2:F483,F483)-1,"")</f>
        <v>482</v>
      </c>
      <c r="Z483" s="71" t="n">
        <f aca="false">IF(H483&gt;0,RANK(H483,$H$2:$H$1780)+COUNTIF($H$2:H483,H483)-1,"")</f>
        <v>476</v>
      </c>
      <c r="AA483" s="71" t="str">
        <f aca="false">IF(AC483="","",RANK(AC483,$AC$2:$AC$1780)+COUNTIF($AC$2:AC483,AC483)-1)</f>
        <v/>
      </c>
      <c r="AB483" s="71" t="str">
        <f aca="false">IF(AD483="","",RANK(AD483,$AD$2:$AD$1780)+COUNTIF($AD$2:AD483,AD483)-1)</f>
        <v/>
      </c>
      <c r="AC483" s="71" t="str">
        <f aca="false">IF(AND(AF483&gt;0,E483&gt;=Settings!$B$4),ROUND(J483,10),"")</f>
        <v/>
      </c>
      <c r="AD483" s="71" t="str">
        <f aca="false">IF(X483="HIGH RATE",ROUND(O483,10),"")</f>
        <v/>
      </c>
      <c r="AE483" s="71" t="s">
        <v>60</v>
      </c>
      <c r="AF483" s="73" t="n">
        <f aca="false">SUMIFS(Detail!$L$2:$L$9168,Detail!$C$2:$C$9168,$A483)</f>
        <v>0</v>
      </c>
      <c r="AG483" s="74" t="n">
        <f aca="false">SUMIFS(Detail!$N$2:$N$9168,Detail!$C$2:$C$9168,$A483)</f>
        <v>0</v>
      </c>
    </row>
    <row r="484" customFormat="false" ht="15" hidden="false" customHeight="false" outlineLevel="0" collapsed="false">
      <c r="A484" s="71" t="s">
        <v>2161</v>
      </c>
      <c r="B484" s="71" t="s">
        <v>2855</v>
      </c>
      <c r="C484" s="71" t="s">
        <v>213</v>
      </c>
      <c r="D484" s="71" t="str">
        <f aca="false">IFERROR(INDEX('Brand Map'!$B$4:$B$125,MATCH(C484,'Brand Map'!$A$4:$A$125,0)),"Other")</f>
        <v>AU</v>
      </c>
      <c r="E484" s="73" t="n">
        <f aca="false">SUMIFS(Detail!$K$2:$K$9168,Detail!$C$2:$C$9168,$A484)</f>
        <v>5</v>
      </c>
      <c r="F484" s="73" t="n">
        <f aca="false">SUMIFS(Detail!$E$2:$E$9168,Detail!$C$2:$C$9168,$A484)</f>
        <v>1</v>
      </c>
      <c r="G484" s="74" t="n">
        <f aca="false">SUMIFS(Detail!$M$2:$M$9168,Detail!$C$2:$C$9168,$A484)</f>
        <v>327.04</v>
      </c>
      <c r="H484" s="74" t="n">
        <f aca="false">SUMIFS(Detail!$D$2:$D$9168,Detail!$C$2:$C$9168,$A484)</f>
        <v>79.95</v>
      </c>
      <c r="I484" s="74" t="n">
        <v>1330.05</v>
      </c>
      <c r="J484" s="51" t="n">
        <f aca="false">IF(E484&gt;0,AF484/E484,0)</f>
        <v>0</v>
      </c>
      <c r="K484" s="51" t="n">
        <f aca="false">IF(G484&gt;0,AG484/G484,0)</f>
        <v>0</v>
      </c>
      <c r="L484" s="75" t="n">
        <f aca="false">H484/Settings!$B$16</f>
        <v>0.000159782189396114</v>
      </c>
      <c r="M484" s="76" t="n">
        <f aca="false">H484/Settings!$B$20</f>
        <v>6.20669343122675E-006</v>
      </c>
      <c r="N484" s="77" t="n">
        <f aca="false">E484*Settings!$B$3</f>
        <v>0.374299779324393</v>
      </c>
      <c r="O484" s="77" t="n">
        <f aca="false">IF(E484&gt;0,(AF484-N484)/SQRT(E484*Settings!$B$3*(1-Settings!$B$3)),0)</f>
        <v>-0.636071659456152</v>
      </c>
      <c r="P484" s="77" t="n">
        <f aca="false">MAX(0,AF484-N484)</f>
        <v>0</v>
      </c>
      <c r="Q484" s="51" t="n">
        <f aca="false">IF(E484&gt;=Settings!$B$4,(AF484+Settings!$B$7*Settings!$B$3)/(E484+Settings!$B$7),Settings!$B$3)</f>
        <v>0.0748599558648786</v>
      </c>
      <c r="R484" s="78" t="n">
        <f aca="false">PERCENTRANK($H$2:$H$1780,H484,6)</f>
        <v>0.728909</v>
      </c>
      <c r="S484" s="78" t="n">
        <f aca="false">PERCENTRANK($Q$2:$Q$1780,Q484,6)</f>
        <v>0.0646794</v>
      </c>
      <c r="T484" s="78" t="n">
        <f aca="false">PERCENTRANK($F$2:$F$1780,F484,6)</f>
        <v>0.685039</v>
      </c>
      <c r="U484" s="79" t="n">
        <f aca="false">IF(F484&gt;0,ROUND((Settings!$B$8*T484+Settings!$B$9*R484+Settings!$B$10*S484)/SUM(Settings!$B$8:$B$10),10),0)</f>
        <v>0.4928758</v>
      </c>
      <c r="V484" s="71" t="n">
        <f aca="false">IF(U484&gt;0,RANK(U484,$U$2:$U$1780)+COUNTIF($U$2:U484,U484)-1,"")</f>
        <v>483</v>
      </c>
      <c r="W484" s="71" t="str">
        <f aca="false">IF(V484="","",IF(V484&lt;=Settings!$B$11,"1 - Fix first",IF(V484&lt;=Settings!$B$12,"2 - Review","3 - Monitor")))</f>
        <v>3 - Monitor</v>
      </c>
      <c r="X484" s="71" t="str">
        <f aca="false">IF(AND(E484&gt;=Settings!$B$4,AF484&gt;=Settings!$B$5,O484&gt;=Settings!$B$6),"HIGH RATE","")</f>
        <v/>
      </c>
      <c r="Y484" s="71" t="n">
        <f aca="false">IF(F484&gt;0,RANK(F484,$F$2:$F$1780)+COUNTIF($F$2:F484,F484)-1,"")</f>
        <v>483</v>
      </c>
      <c r="Z484" s="71" t="n">
        <f aca="false">IF(H484&gt;0,RANK(H484,$H$2:$H$1780)+COUNTIF($H$2:H484,H484)-1,"")</f>
        <v>477</v>
      </c>
      <c r="AA484" s="71" t="str">
        <f aca="false">IF(AC484="","",RANK(AC484,$AC$2:$AC$1780)+COUNTIF($AC$2:AC484,AC484)-1)</f>
        <v/>
      </c>
      <c r="AB484" s="71" t="str">
        <f aca="false">IF(AD484="","",RANK(AD484,$AD$2:$AD$1780)+COUNTIF($AD$2:AD484,AD484)-1)</f>
        <v/>
      </c>
      <c r="AC484" s="71" t="str">
        <f aca="false">IF(AND(AF484&gt;0,E484&gt;=Settings!$B$4),ROUND(J484,10),"")</f>
        <v/>
      </c>
      <c r="AD484" s="71" t="str">
        <f aca="false">IF(X484="HIGH RATE",ROUND(O484,10),"")</f>
        <v/>
      </c>
      <c r="AE484" s="71" t="s">
        <v>63</v>
      </c>
      <c r="AF484" s="73" t="n">
        <f aca="false">SUMIFS(Detail!$L$2:$L$9168,Detail!$C$2:$C$9168,$A484)</f>
        <v>0</v>
      </c>
      <c r="AG484" s="74" t="n">
        <f aca="false">SUMIFS(Detail!$N$2:$N$9168,Detail!$C$2:$C$9168,$A484)</f>
        <v>0</v>
      </c>
    </row>
    <row r="485" customFormat="false" ht="15" hidden="false" customHeight="false" outlineLevel="0" collapsed="false">
      <c r="A485" s="71" t="s">
        <v>2097</v>
      </c>
      <c r="B485" s="71" t="s">
        <v>2856</v>
      </c>
      <c r="C485" s="71" t="s">
        <v>213</v>
      </c>
      <c r="D485" s="71" t="str">
        <f aca="false">IFERROR(INDEX('Brand Map'!$B$4:$B$125,MATCH(C485,'Brand Map'!$A$4:$A$125,0)),"Other")</f>
        <v>AU</v>
      </c>
      <c r="E485" s="73" t="n">
        <f aca="false">SUMIFS(Detail!$K$2:$K$9168,Detail!$C$2:$C$9168,$A485)</f>
        <v>0</v>
      </c>
      <c r="F485" s="73" t="n">
        <f aca="false">SUMIFS(Detail!$E$2:$E$9168,Detail!$C$2:$C$9168,$A485)</f>
        <v>1</v>
      </c>
      <c r="G485" s="74" t="n">
        <f aca="false">SUMIFS(Detail!$M$2:$M$9168,Detail!$C$2:$C$9168,$A485)</f>
        <v>0</v>
      </c>
      <c r="H485" s="74" t="n">
        <f aca="false">SUMIFS(Detail!$D$2:$D$9168,Detail!$C$2:$C$9168,$A485)</f>
        <v>79.95</v>
      </c>
      <c r="I485" s="74" t="n">
        <v>2318.55</v>
      </c>
      <c r="J485" s="51" t="n">
        <f aca="false">IF(E485&gt;0,AF485/E485,0)</f>
        <v>0</v>
      </c>
      <c r="K485" s="51" t="n">
        <f aca="false">IF(G485&gt;0,AG485/G485,0)</f>
        <v>0</v>
      </c>
      <c r="L485" s="75" t="n">
        <f aca="false">H485/Settings!$B$16</f>
        <v>0.000159782189396114</v>
      </c>
      <c r="M485" s="76" t="n">
        <f aca="false">H485/Settings!$B$20</f>
        <v>6.20669343122675E-006</v>
      </c>
      <c r="N485" s="77" t="n">
        <f aca="false">E485*Settings!$B$3</f>
        <v>0</v>
      </c>
      <c r="O485" s="77" t="n">
        <f aca="false">IF(E485&gt;0,(AF485-N485)/SQRT(E485*Settings!$B$3*(1-Settings!$B$3)),0)</f>
        <v>0</v>
      </c>
      <c r="P485" s="77" t="n">
        <f aca="false">MAX(0,AF485-N485)</f>
        <v>0</v>
      </c>
      <c r="Q485" s="51" t="n">
        <f aca="false">IF(E485&gt;=Settings!$B$4,(AF485+Settings!$B$7*Settings!$B$3)/(E485+Settings!$B$7),Settings!$B$3)</f>
        <v>0.0748599558648786</v>
      </c>
      <c r="R485" s="78" t="n">
        <f aca="false">PERCENTRANK($H$2:$H$1780,H485,6)</f>
        <v>0.728909</v>
      </c>
      <c r="S485" s="78" t="n">
        <f aca="false">PERCENTRANK($Q$2:$Q$1780,Q485,6)</f>
        <v>0.0646794</v>
      </c>
      <c r="T485" s="78" t="n">
        <f aca="false">PERCENTRANK($F$2:$F$1780,F485,6)</f>
        <v>0.685039</v>
      </c>
      <c r="U485" s="79" t="n">
        <f aca="false">IF(F485&gt;0,ROUND((Settings!$B$8*T485+Settings!$B$9*R485+Settings!$B$10*S485)/SUM(Settings!$B$8:$B$10),10),0)</f>
        <v>0.4928758</v>
      </c>
      <c r="V485" s="71" t="n">
        <f aca="false">IF(U485&gt;0,RANK(U485,$U$2:$U$1780)+COUNTIF($U$2:U485,U485)-1,"")</f>
        <v>484</v>
      </c>
      <c r="W485" s="71" t="str">
        <f aca="false">IF(V485="","",IF(V485&lt;=Settings!$B$11,"1 - Fix first",IF(V485&lt;=Settings!$B$12,"2 - Review","3 - Monitor")))</f>
        <v>3 - Monitor</v>
      </c>
      <c r="X485" s="71" t="str">
        <f aca="false">IF(AND(E485&gt;=Settings!$B$4,AF485&gt;=Settings!$B$5,O485&gt;=Settings!$B$6),"HIGH RATE","")</f>
        <v/>
      </c>
      <c r="Y485" s="71" t="n">
        <f aca="false">IF(F485&gt;0,RANK(F485,$F$2:$F$1780)+COUNTIF($F$2:F485,F485)-1,"")</f>
        <v>484</v>
      </c>
      <c r="Z485" s="71" t="n">
        <f aca="false">IF(H485&gt;0,RANK(H485,$H$2:$H$1780)+COUNTIF($H$2:H485,H485)-1,"")</f>
        <v>478</v>
      </c>
      <c r="AA485" s="71" t="str">
        <f aca="false">IF(AC485="","",RANK(AC485,$AC$2:$AC$1780)+COUNTIF($AC$2:AC485,AC485)-1)</f>
        <v/>
      </c>
      <c r="AB485" s="71" t="str">
        <f aca="false">IF(AD485="","",RANK(AD485,$AD$2:$AD$1780)+COUNTIF($AD$2:AD485,AD485)-1)</f>
        <v/>
      </c>
      <c r="AC485" s="71" t="str">
        <f aca="false">IF(AND(AF485&gt;0,E485&gt;=Settings!$B$4),ROUND(J485,10),"")</f>
        <v/>
      </c>
      <c r="AD485" s="71" t="str">
        <f aca="false">IF(X485="HIGH RATE",ROUND(O485,10),"")</f>
        <v/>
      </c>
      <c r="AE485" s="71" t="s">
        <v>60</v>
      </c>
      <c r="AF485" s="73" t="n">
        <f aca="false">SUMIFS(Detail!$L$2:$L$9168,Detail!$C$2:$C$9168,$A485)</f>
        <v>0</v>
      </c>
      <c r="AG485" s="74" t="n">
        <f aca="false">SUMIFS(Detail!$N$2:$N$9168,Detail!$C$2:$C$9168,$A485)</f>
        <v>0</v>
      </c>
    </row>
    <row r="486" customFormat="false" ht="15" hidden="false" customHeight="false" outlineLevel="0" collapsed="false">
      <c r="A486" s="71" t="s">
        <v>727</v>
      </c>
      <c r="B486" s="71" t="s">
        <v>728</v>
      </c>
      <c r="C486" s="71" t="s">
        <v>726</v>
      </c>
      <c r="D486" s="71" t="str">
        <f aca="false">IFERROR(INDEX('Brand Map'!$B$4:$B$125,MATCH(C486,'Brand Map'!$A$4:$A$125,0)),"Other")</f>
        <v>Other (small prefixes)</v>
      </c>
      <c r="E486" s="73" t="n">
        <f aca="false">SUMIFS(Detail!$K$2:$K$9168,Detail!$C$2:$C$9168,$A486)</f>
        <v>0</v>
      </c>
      <c r="F486" s="73" t="n">
        <f aca="false">SUMIFS(Detail!$E$2:$E$9168,Detail!$C$2:$C$9168,$A486)</f>
        <v>1</v>
      </c>
      <c r="G486" s="74" t="n">
        <f aca="false">SUMIFS(Detail!$M$2:$M$9168,Detail!$C$2:$C$9168,$A486)</f>
        <v>0</v>
      </c>
      <c r="H486" s="74" t="n">
        <f aca="false">SUMIFS(Detail!$D$2:$D$9168,Detail!$C$2:$C$9168,$A486)</f>
        <v>79.95</v>
      </c>
      <c r="I486" s="74" t="n">
        <v>5163.12</v>
      </c>
      <c r="J486" s="51" t="n">
        <f aca="false">IF(E486&gt;0,AF486/E486,0)</f>
        <v>0</v>
      </c>
      <c r="K486" s="51" t="n">
        <f aca="false">IF(G486&gt;0,AG486/G486,0)</f>
        <v>0</v>
      </c>
      <c r="L486" s="75" t="n">
        <f aca="false">H486/Settings!$B$16</f>
        <v>0.000159782189396114</v>
      </c>
      <c r="M486" s="76" t="n">
        <f aca="false">H486/Settings!$B$20</f>
        <v>6.20669343122675E-006</v>
      </c>
      <c r="N486" s="77" t="n">
        <f aca="false">E486*Settings!$B$3</f>
        <v>0</v>
      </c>
      <c r="O486" s="77" t="n">
        <f aca="false">IF(E486&gt;0,(AF486-N486)/SQRT(E486*Settings!$B$3*(1-Settings!$B$3)),0)</f>
        <v>0</v>
      </c>
      <c r="P486" s="77" t="n">
        <f aca="false">MAX(0,AF486-N486)</f>
        <v>0</v>
      </c>
      <c r="Q486" s="51" t="n">
        <f aca="false">IF(E486&gt;=Settings!$B$4,(AF486+Settings!$B$7*Settings!$B$3)/(E486+Settings!$B$7),Settings!$B$3)</f>
        <v>0.0748599558648786</v>
      </c>
      <c r="R486" s="78" t="n">
        <f aca="false">PERCENTRANK($H$2:$H$1780,H486,6)</f>
        <v>0.728909</v>
      </c>
      <c r="S486" s="78" t="n">
        <f aca="false">PERCENTRANK($Q$2:$Q$1780,Q486,6)</f>
        <v>0.0646794</v>
      </c>
      <c r="T486" s="78" t="n">
        <f aca="false">PERCENTRANK($F$2:$F$1780,F486,6)</f>
        <v>0.685039</v>
      </c>
      <c r="U486" s="79" t="n">
        <f aca="false">IF(F486&gt;0,ROUND((Settings!$B$8*T486+Settings!$B$9*R486+Settings!$B$10*S486)/SUM(Settings!$B$8:$B$10),10),0)</f>
        <v>0.4928758</v>
      </c>
      <c r="V486" s="71" t="n">
        <f aca="false">IF(U486&gt;0,RANK(U486,$U$2:$U$1780)+COUNTIF($U$2:U486,U486)-1,"")</f>
        <v>485</v>
      </c>
      <c r="W486" s="71" t="str">
        <f aca="false">IF(V486="","",IF(V486&lt;=Settings!$B$11,"1 - Fix first",IF(V486&lt;=Settings!$B$12,"2 - Review","3 - Monitor")))</f>
        <v>3 - Monitor</v>
      </c>
      <c r="X486" s="71" t="str">
        <f aca="false">IF(AND(E486&gt;=Settings!$B$4,AF486&gt;=Settings!$B$5,O486&gt;=Settings!$B$6),"HIGH RATE","")</f>
        <v/>
      </c>
      <c r="Y486" s="71" t="n">
        <f aca="false">IF(F486&gt;0,RANK(F486,$F$2:$F$1780)+COUNTIF($F$2:F486,F486)-1,"")</f>
        <v>485</v>
      </c>
      <c r="Z486" s="71" t="n">
        <f aca="false">IF(H486&gt;0,RANK(H486,$H$2:$H$1780)+COUNTIF($H$2:H486,H486)-1,"")</f>
        <v>479</v>
      </c>
      <c r="AA486" s="71" t="str">
        <f aca="false">IF(AC486="","",RANK(AC486,$AC$2:$AC$1780)+COUNTIF($AC$2:AC486,AC486)-1)</f>
        <v/>
      </c>
      <c r="AB486" s="71" t="str">
        <f aca="false">IF(AD486="","",RANK(AD486,$AD$2:$AD$1780)+COUNTIF($AD$2:AD486,AD486)-1)</f>
        <v/>
      </c>
      <c r="AC486" s="71" t="str">
        <f aca="false">IF(AND(AF486&gt;0,E486&gt;=Settings!$B$4),ROUND(J486,10),"")</f>
        <v/>
      </c>
      <c r="AD486" s="71" t="str">
        <f aca="false">IF(X486="HIGH RATE",ROUND(O486,10),"")</f>
        <v/>
      </c>
      <c r="AE486" s="71" t="s">
        <v>60</v>
      </c>
      <c r="AF486" s="73" t="n">
        <f aca="false">SUMIFS(Detail!$L$2:$L$9168,Detail!$C$2:$C$9168,$A486)</f>
        <v>0</v>
      </c>
      <c r="AG486" s="74" t="n">
        <f aca="false">SUMIFS(Detail!$N$2:$N$9168,Detail!$C$2:$C$9168,$A486)</f>
        <v>0</v>
      </c>
    </row>
    <row r="487" customFormat="false" ht="15" hidden="false" customHeight="false" outlineLevel="0" collapsed="false">
      <c r="A487" s="71" t="s">
        <v>1355</v>
      </c>
      <c r="B487" s="71" t="s">
        <v>2857</v>
      </c>
      <c r="C487" s="71" t="s">
        <v>246</v>
      </c>
      <c r="D487" s="71" t="str">
        <f aca="false">IFERROR(INDEX('Brand Map'!$B$4:$B$125,MATCH(C487,'Brand Map'!$A$4:$A$125,0)),"Other")</f>
        <v>FYF</v>
      </c>
      <c r="E487" s="73" t="n">
        <f aca="false">SUMIFS(Detail!$K$2:$K$9168,Detail!$C$2:$C$9168,$A487)</f>
        <v>0</v>
      </c>
      <c r="F487" s="73" t="n">
        <f aca="false">SUMIFS(Detail!$E$2:$E$9168,Detail!$C$2:$C$9168,$A487)</f>
        <v>1</v>
      </c>
      <c r="G487" s="74" t="n">
        <f aca="false">SUMIFS(Detail!$M$2:$M$9168,Detail!$C$2:$C$9168,$A487)</f>
        <v>0</v>
      </c>
      <c r="H487" s="74" t="n">
        <f aca="false">SUMIFS(Detail!$D$2:$D$9168,Detail!$C$2:$C$9168,$A487)</f>
        <v>79.95</v>
      </c>
      <c r="I487" s="74" t="n">
        <v>399.75</v>
      </c>
      <c r="J487" s="51" t="n">
        <f aca="false">IF(E487&gt;0,AF487/E487,0)</f>
        <v>0</v>
      </c>
      <c r="K487" s="51" t="n">
        <f aca="false">IF(G487&gt;0,AG487/G487,0)</f>
        <v>0</v>
      </c>
      <c r="L487" s="75" t="n">
        <f aca="false">H487/Settings!$B$16</f>
        <v>0.000159782189396114</v>
      </c>
      <c r="M487" s="76" t="n">
        <f aca="false">H487/Settings!$B$20</f>
        <v>6.20669343122675E-006</v>
      </c>
      <c r="N487" s="77" t="n">
        <f aca="false">E487*Settings!$B$3</f>
        <v>0</v>
      </c>
      <c r="O487" s="77" t="n">
        <f aca="false">IF(E487&gt;0,(AF487-N487)/SQRT(E487*Settings!$B$3*(1-Settings!$B$3)),0)</f>
        <v>0</v>
      </c>
      <c r="P487" s="77" t="n">
        <f aca="false">MAX(0,AF487-N487)</f>
        <v>0</v>
      </c>
      <c r="Q487" s="51" t="n">
        <f aca="false">IF(E487&gt;=Settings!$B$4,(AF487+Settings!$B$7*Settings!$B$3)/(E487+Settings!$B$7),Settings!$B$3)</f>
        <v>0.0748599558648786</v>
      </c>
      <c r="R487" s="78" t="n">
        <f aca="false">PERCENTRANK($H$2:$H$1780,H487,6)</f>
        <v>0.728909</v>
      </c>
      <c r="S487" s="78" t="n">
        <f aca="false">PERCENTRANK($Q$2:$Q$1780,Q487,6)</f>
        <v>0.0646794</v>
      </c>
      <c r="T487" s="78" t="n">
        <f aca="false">PERCENTRANK($F$2:$F$1780,F487,6)</f>
        <v>0.685039</v>
      </c>
      <c r="U487" s="79" t="n">
        <f aca="false">IF(F487&gt;0,ROUND((Settings!$B$8*T487+Settings!$B$9*R487+Settings!$B$10*S487)/SUM(Settings!$B$8:$B$10),10),0)</f>
        <v>0.4928758</v>
      </c>
      <c r="V487" s="71" t="n">
        <f aca="false">IF(U487&gt;0,RANK(U487,$U$2:$U$1780)+COUNTIF($U$2:U487,U487)-1,"")</f>
        <v>486</v>
      </c>
      <c r="W487" s="71" t="str">
        <f aca="false">IF(V487="","",IF(V487&lt;=Settings!$B$11,"1 - Fix first",IF(V487&lt;=Settings!$B$12,"2 - Review","3 - Monitor")))</f>
        <v>3 - Monitor</v>
      </c>
      <c r="X487" s="71" t="str">
        <f aca="false">IF(AND(E487&gt;=Settings!$B$4,AF487&gt;=Settings!$B$5,O487&gt;=Settings!$B$6),"HIGH RATE","")</f>
        <v/>
      </c>
      <c r="Y487" s="71" t="n">
        <f aca="false">IF(F487&gt;0,RANK(F487,$F$2:$F$1780)+COUNTIF($F$2:F487,F487)-1,"")</f>
        <v>486</v>
      </c>
      <c r="Z487" s="71" t="n">
        <f aca="false">IF(H487&gt;0,RANK(H487,$H$2:$H$1780)+COUNTIF($H$2:H487,H487)-1,"")</f>
        <v>480</v>
      </c>
      <c r="AA487" s="71" t="str">
        <f aca="false">IF(AC487="","",RANK(AC487,$AC$2:$AC$1780)+COUNTIF($AC$2:AC487,AC487)-1)</f>
        <v/>
      </c>
      <c r="AB487" s="71" t="str">
        <f aca="false">IF(AD487="","",RANK(AD487,$AD$2:$AD$1780)+COUNTIF($AD$2:AD487,AD487)-1)</f>
        <v/>
      </c>
      <c r="AC487" s="71" t="str">
        <f aca="false">IF(AND(AF487&gt;0,E487&gt;=Settings!$B$4),ROUND(J487,10),"")</f>
        <v/>
      </c>
      <c r="AD487" s="71" t="str">
        <f aca="false">IF(X487="HIGH RATE",ROUND(O487,10),"")</f>
        <v/>
      </c>
      <c r="AE487" s="71" t="s">
        <v>60</v>
      </c>
      <c r="AF487" s="73" t="n">
        <f aca="false">SUMIFS(Detail!$L$2:$L$9168,Detail!$C$2:$C$9168,$A487)</f>
        <v>0</v>
      </c>
      <c r="AG487" s="74" t="n">
        <f aca="false">SUMIFS(Detail!$N$2:$N$9168,Detail!$C$2:$C$9168,$A487)</f>
        <v>0</v>
      </c>
    </row>
    <row r="488" customFormat="false" ht="15" hidden="false" customHeight="false" outlineLevel="0" collapsed="false">
      <c r="A488" s="71" t="s">
        <v>1473</v>
      </c>
      <c r="B488" s="71" t="s">
        <v>565</v>
      </c>
      <c r="C488" s="71" t="s">
        <v>246</v>
      </c>
      <c r="D488" s="71" t="str">
        <f aca="false">IFERROR(INDEX('Brand Map'!$B$4:$B$125,MATCH(C488,'Brand Map'!$A$4:$A$125,0)),"Other")</f>
        <v>FYF</v>
      </c>
      <c r="E488" s="73" t="n">
        <f aca="false">SUMIFS(Detail!$K$2:$K$9168,Detail!$C$2:$C$9168,$A488)</f>
        <v>0</v>
      </c>
      <c r="F488" s="73" t="n">
        <f aca="false">SUMIFS(Detail!$E$2:$E$9168,Detail!$C$2:$C$9168,$A488)</f>
        <v>1</v>
      </c>
      <c r="G488" s="74" t="n">
        <f aca="false">SUMIFS(Detail!$M$2:$M$9168,Detail!$C$2:$C$9168,$A488)</f>
        <v>0</v>
      </c>
      <c r="H488" s="74" t="n">
        <f aca="false">SUMIFS(Detail!$D$2:$D$9168,Detail!$C$2:$C$9168,$A488)</f>
        <v>79.95</v>
      </c>
      <c r="I488" s="74" t="n">
        <v>3597.75</v>
      </c>
      <c r="J488" s="51" t="n">
        <f aca="false">IF(E488&gt;0,AF488/E488,0)</f>
        <v>0</v>
      </c>
      <c r="K488" s="51" t="n">
        <f aca="false">IF(G488&gt;0,AG488/G488,0)</f>
        <v>0</v>
      </c>
      <c r="L488" s="75" t="n">
        <f aca="false">H488/Settings!$B$16</f>
        <v>0.000159782189396114</v>
      </c>
      <c r="M488" s="76" t="n">
        <f aca="false">H488/Settings!$B$20</f>
        <v>6.20669343122675E-006</v>
      </c>
      <c r="N488" s="77" t="n">
        <f aca="false">E488*Settings!$B$3</f>
        <v>0</v>
      </c>
      <c r="O488" s="77" t="n">
        <f aca="false">IF(E488&gt;0,(AF488-N488)/SQRT(E488*Settings!$B$3*(1-Settings!$B$3)),0)</f>
        <v>0</v>
      </c>
      <c r="P488" s="77" t="n">
        <f aca="false">MAX(0,AF488-N488)</f>
        <v>0</v>
      </c>
      <c r="Q488" s="51" t="n">
        <f aca="false">IF(E488&gt;=Settings!$B$4,(AF488+Settings!$B$7*Settings!$B$3)/(E488+Settings!$B$7),Settings!$B$3)</f>
        <v>0.0748599558648786</v>
      </c>
      <c r="R488" s="78" t="n">
        <f aca="false">PERCENTRANK($H$2:$H$1780,H488,6)</f>
        <v>0.728909</v>
      </c>
      <c r="S488" s="78" t="n">
        <f aca="false">PERCENTRANK($Q$2:$Q$1780,Q488,6)</f>
        <v>0.0646794</v>
      </c>
      <c r="T488" s="78" t="n">
        <f aca="false">PERCENTRANK($F$2:$F$1780,F488,6)</f>
        <v>0.685039</v>
      </c>
      <c r="U488" s="79" t="n">
        <f aca="false">IF(F488&gt;0,ROUND((Settings!$B$8*T488+Settings!$B$9*R488+Settings!$B$10*S488)/SUM(Settings!$B$8:$B$10),10),0)</f>
        <v>0.4928758</v>
      </c>
      <c r="V488" s="71" t="n">
        <f aca="false">IF(U488&gt;0,RANK(U488,$U$2:$U$1780)+COUNTIF($U$2:U488,U488)-1,"")</f>
        <v>487</v>
      </c>
      <c r="W488" s="71" t="str">
        <f aca="false">IF(V488="","",IF(V488&lt;=Settings!$B$11,"1 - Fix first",IF(V488&lt;=Settings!$B$12,"2 - Review","3 - Monitor")))</f>
        <v>3 - Monitor</v>
      </c>
      <c r="X488" s="71" t="str">
        <f aca="false">IF(AND(E488&gt;=Settings!$B$4,AF488&gt;=Settings!$B$5,O488&gt;=Settings!$B$6),"HIGH RATE","")</f>
        <v/>
      </c>
      <c r="Y488" s="71" t="n">
        <f aca="false">IF(F488&gt;0,RANK(F488,$F$2:$F$1780)+COUNTIF($F$2:F488,F488)-1,"")</f>
        <v>487</v>
      </c>
      <c r="Z488" s="71" t="n">
        <f aca="false">IF(H488&gt;0,RANK(H488,$H$2:$H$1780)+COUNTIF($H$2:H488,H488)-1,"")</f>
        <v>481</v>
      </c>
      <c r="AA488" s="71" t="str">
        <f aca="false">IF(AC488="","",RANK(AC488,$AC$2:$AC$1780)+COUNTIF($AC$2:AC488,AC488)-1)</f>
        <v/>
      </c>
      <c r="AB488" s="71" t="str">
        <f aca="false">IF(AD488="","",RANK(AD488,$AD$2:$AD$1780)+COUNTIF($AD$2:AD488,AD488)-1)</f>
        <v/>
      </c>
      <c r="AC488" s="71" t="str">
        <f aca="false">IF(AND(AF488&gt;0,E488&gt;=Settings!$B$4),ROUND(J488,10),"")</f>
        <v/>
      </c>
      <c r="AD488" s="71" t="str">
        <f aca="false">IF(X488="HIGH RATE",ROUND(O488,10),"")</f>
        <v/>
      </c>
      <c r="AE488" s="71" t="s">
        <v>60</v>
      </c>
      <c r="AF488" s="73" t="n">
        <f aca="false">SUMIFS(Detail!$L$2:$L$9168,Detail!$C$2:$C$9168,$A488)</f>
        <v>0</v>
      </c>
      <c r="AG488" s="74" t="n">
        <f aca="false">SUMIFS(Detail!$N$2:$N$9168,Detail!$C$2:$C$9168,$A488)</f>
        <v>0</v>
      </c>
    </row>
    <row r="489" customFormat="false" ht="15" hidden="false" customHeight="false" outlineLevel="0" collapsed="false">
      <c r="A489" s="71" t="s">
        <v>2061</v>
      </c>
      <c r="B489" s="71" t="s">
        <v>565</v>
      </c>
      <c r="C489" s="71" t="s">
        <v>232</v>
      </c>
      <c r="D489" s="71" t="str">
        <f aca="false">IFERROR(INDEX('Brand Map'!$B$4:$B$125,MATCH(C489,'Brand Map'!$A$4:$A$125,0)),"Other")</f>
        <v>GF</v>
      </c>
      <c r="E489" s="73" t="n">
        <f aca="false">SUMIFS(Detail!$K$2:$K$9168,Detail!$C$2:$C$9168,$A489)</f>
        <v>0</v>
      </c>
      <c r="F489" s="73" t="n">
        <f aca="false">SUMIFS(Detail!$E$2:$E$9168,Detail!$C$2:$C$9168,$A489)</f>
        <v>1</v>
      </c>
      <c r="G489" s="74" t="n">
        <f aca="false">SUMIFS(Detail!$M$2:$M$9168,Detail!$C$2:$C$9168,$A489)</f>
        <v>0</v>
      </c>
      <c r="H489" s="74" t="n">
        <f aca="false">SUMIFS(Detail!$D$2:$D$9168,Detail!$C$2:$C$9168,$A489)</f>
        <v>79.95</v>
      </c>
      <c r="I489" s="74" t="n">
        <v>1039.35</v>
      </c>
      <c r="J489" s="51" t="n">
        <f aca="false">IF(E489&gt;0,AF489/E489,0)</f>
        <v>0</v>
      </c>
      <c r="K489" s="51" t="n">
        <f aca="false">IF(G489&gt;0,AG489/G489,0)</f>
        <v>0</v>
      </c>
      <c r="L489" s="75" t="n">
        <f aca="false">H489/Settings!$B$16</f>
        <v>0.000159782189396114</v>
      </c>
      <c r="M489" s="76" t="n">
        <f aca="false">H489/Settings!$B$20</f>
        <v>6.20669343122675E-006</v>
      </c>
      <c r="N489" s="77" t="n">
        <f aca="false">E489*Settings!$B$3</f>
        <v>0</v>
      </c>
      <c r="O489" s="77" t="n">
        <f aca="false">IF(E489&gt;0,(AF489-N489)/SQRT(E489*Settings!$B$3*(1-Settings!$B$3)),0)</f>
        <v>0</v>
      </c>
      <c r="P489" s="77" t="n">
        <f aca="false">MAX(0,AF489-N489)</f>
        <v>0</v>
      </c>
      <c r="Q489" s="51" t="n">
        <f aca="false">IF(E489&gt;=Settings!$B$4,(AF489+Settings!$B$7*Settings!$B$3)/(E489+Settings!$B$7),Settings!$B$3)</f>
        <v>0.0748599558648786</v>
      </c>
      <c r="R489" s="78" t="n">
        <f aca="false">PERCENTRANK($H$2:$H$1780,H489,6)</f>
        <v>0.728909</v>
      </c>
      <c r="S489" s="78" t="n">
        <f aca="false">PERCENTRANK($Q$2:$Q$1780,Q489,6)</f>
        <v>0.0646794</v>
      </c>
      <c r="T489" s="78" t="n">
        <f aca="false">PERCENTRANK($F$2:$F$1780,F489,6)</f>
        <v>0.685039</v>
      </c>
      <c r="U489" s="79" t="n">
        <f aca="false">IF(F489&gt;0,ROUND((Settings!$B$8*T489+Settings!$B$9*R489+Settings!$B$10*S489)/SUM(Settings!$B$8:$B$10),10),0)</f>
        <v>0.4928758</v>
      </c>
      <c r="V489" s="71" t="n">
        <f aca="false">IF(U489&gt;0,RANK(U489,$U$2:$U$1780)+COUNTIF($U$2:U489,U489)-1,"")</f>
        <v>488</v>
      </c>
      <c r="W489" s="71" t="str">
        <f aca="false">IF(V489="","",IF(V489&lt;=Settings!$B$11,"1 - Fix first",IF(V489&lt;=Settings!$B$12,"2 - Review","3 - Monitor")))</f>
        <v>3 - Monitor</v>
      </c>
      <c r="X489" s="71" t="str">
        <f aca="false">IF(AND(E489&gt;=Settings!$B$4,AF489&gt;=Settings!$B$5,O489&gt;=Settings!$B$6),"HIGH RATE","")</f>
        <v/>
      </c>
      <c r="Y489" s="71" t="n">
        <f aca="false">IF(F489&gt;0,RANK(F489,$F$2:$F$1780)+COUNTIF($F$2:F489,F489)-1,"")</f>
        <v>488</v>
      </c>
      <c r="Z489" s="71" t="n">
        <f aca="false">IF(H489&gt;0,RANK(H489,$H$2:$H$1780)+COUNTIF($H$2:H489,H489)-1,"")</f>
        <v>482</v>
      </c>
      <c r="AA489" s="71" t="str">
        <f aca="false">IF(AC489="","",RANK(AC489,$AC$2:$AC$1780)+COUNTIF($AC$2:AC489,AC489)-1)</f>
        <v/>
      </c>
      <c r="AB489" s="71" t="str">
        <f aca="false">IF(AD489="","",RANK(AD489,$AD$2:$AD$1780)+COUNTIF($AD$2:AD489,AD489)-1)</f>
        <v/>
      </c>
      <c r="AC489" s="71" t="str">
        <f aca="false">IF(AND(AF489&gt;0,E489&gt;=Settings!$B$4),ROUND(J489,10),"")</f>
        <v/>
      </c>
      <c r="AD489" s="71" t="str">
        <f aca="false">IF(X489="HIGH RATE",ROUND(O489,10),"")</f>
        <v/>
      </c>
      <c r="AE489" s="71" t="s">
        <v>60</v>
      </c>
      <c r="AF489" s="73" t="n">
        <f aca="false">SUMIFS(Detail!$L$2:$L$9168,Detail!$C$2:$C$9168,$A489)</f>
        <v>0</v>
      </c>
      <c r="AG489" s="74" t="n">
        <f aca="false">SUMIFS(Detail!$N$2:$N$9168,Detail!$C$2:$C$9168,$A489)</f>
        <v>0</v>
      </c>
    </row>
    <row r="490" customFormat="false" ht="15" hidden="false" customHeight="false" outlineLevel="0" collapsed="false">
      <c r="A490" s="71" t="s">
        <v>1432</v>
      </c>
      <c r="B490" s="71" t="s">
        <v>2858</v>
      </c>
      <c r="C490" s="71" t="s">
        <v>613</v>
      </c>
      <c r="D490" s="71" t="str">
        <f aca="false">IFERROR(INDEX('Brand Map'!$B$4:$B$125,MATCH(C490,'Brand Map'!$A$4:$A$125,0)),"Other")</f>
        <v>Other (small prefixes)</v>
      </c>
      <c r="E490" s="73" t="n">
        <f aca="false">SUMIFS(Detail!$K$2:$K$9168,Detail!$C$2:$C$9168,$A490)</f>
        <v>10</v>
      </c>
      <c r="F490" s="73" t="n">
        <f aca="false">SUMIFS(Detail!$E$2:$E$9168,Detail!$C$2:$C$9168,$A490)</f>
        <v>1</v>
      </c>
      <c r="G490" s="74" t="n">
        <f aca="false">SUMIFS(Detail!$M$2:$M$9168,Detail!$C$2:$C$9168,$A490)</f>
        <v>942.06</v>
      </c>
      <c r="H490" s="74" t="n">
        <f aca="false">SUMIFS(Detail!$D$2:$D$9168,Detail!$C$2:$C$9168,$A490)</f>
        <v>78.27</v>
      </c>
      <c r="I490" s="74" t="n">
        <v>3092.82</v>
      </c>
      <c r="J490" s="51" t="n">
        <f aca="false">IF(E490&gt;0,AF490/E490,0)</f>
        <v>0.1</v>
      </c>
      <c r="K490" s="51" t="n">
        <f aca="false">IF(G490&gt;0,AG490/G490,0)</f>
        <v>0.0830838800076428</v>
      </c>
      <c r="L490" s="75" t="n">
        <f aca="false">H490/Settings!$B$16</f>
        <v>0.000156424664966027</v>
      </c>
      <c r="M490" s="76" t="n">
        <f aca="false">H490/Settings!$B$20</f>
        <v>6.07627135537358E-006</v>
      </c>
      <c r="N490" s="77" t="n">
        <f aca="false">E490*Settings!$B$3</f>
        <v>0.748599558648786</v>
      </c>
      <c r="O490" s="77" t="n">
        <f aca="false">IF(E490&gt;0,(AF490-N490)/SQRT(E490*Settings!$B$3*(1-Settings!$B$3)),0)</f>
        <v>0.302090809293569</v>
      </c>
      <c r="P490" s="77" t="n">
        <f aca="false">MAX(0,AF490-N490)</f>
        <v>0.251400441351214</v>
      </c>
      <c r="Q490" s="51" t="n">
        <f aca="false">IF(E490&gt;=Settings!$B$4,(AF490+Settings!$B$7*Settings!$B$3)/(E490+Settings!$B$7),Settings!$B$3)</f>
        <v>0.0748599558648786</v>
      </c>
      <c r="R490" s="78" t="n">
        <f aca="false">PERCENTRANK($H$2:$H$1780,H490,6)</f>
        <v>0.728346</v>
      </c>
      <c r="S490" s="78" t="n">
        <f aca="false">PERCENTRANK($Q$2:$Q$1780,Q490,6)</f>
        <v>0.0646794</v>
      </c>
      <c r="T490" s="78" t="n">
        <f aca="false">PERCENTRANK($F$2:$F$1780,F490,6)</f>
        <v>0.685039</v>
      </c>
      <c r="U490" s="79" t="n">
        <f aca="false">IF(F490&gt;0,ROUND((Settings!$B$8*T490+Settings!$B$9*R490+Settings!$B$10*S490)/SUM(Settings!$B$8:$B$10),10),0)</f>
        <v>0.4926881333</v>
      </c>
      <c r="V490" s="71" t="n">
        <f aca="false">IF(U490&gt;0,RANK(U490,$U$2:$U$1780)+COUNTIF($U$2:U490,U490)-1,"")</f>
        <v>489</v>
      </c>
      <c r="W490" s="71" t="str">
        <f aca="false">IF(V490="","",IF(V490&lt;=Settings!$B$11,"1 - Fix first",IF(V490&lt;=Settings!$B$12,"2 - Review","3 - Monitor")))</f>
        <v>3 - Monitor</v>
      </c>
      <c r="X490" s="71" t="str">
        <f aca="false">IF(AND(E490&gt;=Settings!$B$4,AF490&gt;=Settings!$B$5,O490&gt;=Settings!$B$6),"HIGH RATE","")</f>
        <v/>
      </c>
      <c r="Y490" s="71" t="n">
        <f aca="false">IF(F490&gt;0,RANK(F490,$F$2:$F$1780)+COUNTIF($F$2:F490,F490)-1,"")</f>
        <v>489</v>
      </c>
      <c r="Z490" s="71" t="n">
        <f aca="false">IF(H490&gt;0,RANK(H490,$H$2:$H$1780)+COUNTIF($H$2:H490,H490)-1,"")</f>
        <v>484</v>
      </c>
      <c r="AA490" s="71" t="str">
        <f aca="false">IF(AC490="","",RANK(AC490,$AC$2:$AC$1780)+COUNTIF($AC$2:AC490,AC490)-1)</f>
        <v/>
      </c>
      <c r="AB490" s="71" t="str">
        <f aca="false">IF(AD490="","",RANK(AD490,$AD$2:$AD$1780)+COUNTIF($AD$2:AD490,AD490)-1)</f>
        <v/>
      </c>
      <c r="AC490" s="71" t="str">
        <f aca="false">IF(AND(AF490&gt;0,E490&gt;=Settings!$B$4),ROUND(J490,10),"")</f>
        <v/>
      </c>
      <c r="AD490" s="71" t="str">
        <f aca="false">IF(X490="HIGH RATE",ROUND(O490,10),"")</f>
        <v/>
      </c>
      <c r="AE490" s="71" t="s">
        <v>61</v>
      </c>
      <c r="AF490" s="73" t="n">
        <f aca="false">SUMIFS(Detail!$L$2:$L$9168,Detail!$C$2:$C$9168,$A490)</f>
        <v>1</v>
      </c>
      <c r="AG490" s="74" t="n">
        <f aca="false">SUMIFS(Detail!$N$2:$N$9168,Detail!$C$2:$C$9168,$A490)</f>
        <v>78.27</v>
      </c>
    </row>
    <row r="491" customFormat="false" ht="15" hidden="false" customHeight="false" outlineLevel="0" collapsed="false">
      <c r="A491" s="71" t="s">
        <v>1141</v>
      </c>
      <c r="B491" s="71" t="s">
        <v>2859</v>
      </c>
      <c r="C491" s="71" t="s">
        <v>626</v>
      </c>
      <c r="D491" s="71" t="str">
        <f aca="false">IFERROR(INDEX('Brand Map'!$B$4:$B$125,MATCH(C491,'Brand Map'!$A$4:$A$125,0)),"Other")</f>
        <v>Other (small prefixes)</v>
      </c>
      <c r="E491" s="73" t="n">
        <f aca="false">SUMIFS(Detail!$K$2:$K$9168,Detail!$C$2:$C$9168,$A491)</f>
        <v>6</v>
      </c>
      <c r="F491" s="73" t="n">
        <f aca="false">SUMIFS(Detail!$E$2:$E$9168,Detail!$C$2:$C$9168,$A491)</f>
        <v>1</v>
      </c>
      <c r="G491" s="74" t="n">
        <f aca="false">SUMIFS(Detail!$M$2:$M$9168,Detail!$C$2:$C$9168,$A491)</f>
        <v>586.1</v>
      </c>
      <c r="H491" s="74" t="n">
        <f aca="false">SUMIFS(Detail!$D$2:$D$9168,Detail!$C$2:$C$9168,$A491)</f>
        <v>76.33</v>
      </c>
      <c r="I491" s="74" t="n">
        <v>2697.13</v>
      </c>
      <c r="J491" s="51" t="n">
        <f aca="false">IF(E491&gt;0,AF491/E491,0)</f>
        <v>0.166666666666667</v>
      </c>
      <c r="K491" s="51" t="n">
        <f aca="false">IF(G491&gt;0,AG491/G491,0)</f>
        <v>0.130233748507081</v>
      </c>
      <c r="L491" s="75" t="n">
        <f aca="false">H491/Settings!$B$16</f>
        <v>0.000152547523659855</v>
      </c>
      <c r="M491" s="76" t="n">
        <f aca="false">H491/Settings!$B$20</f>
        <v>5.92566491063837E-006</v>
      </c>
      <c r="N491" s="77" t="n">
        <f aca="false">E491*Settings!$B$3</f>
        <v>0.449159735189272</v>
      </c>
      <c r="O491" s="77" t="n">
        <f aca="false">IF(E491&gt;0,(AF491-N491)/SQRT(E491*Settings!$B$3*(1-Settings!$B$3)),0)</f>
        <v>0.854518619243943</v>
      </c>
      <c r="P491" s="77" t="n">
        <f aca="false">MAX(0,AF491-N491)</f>
        <v>0.550840264810728</v>
      </c>
      <c r="Q491" s="51" t="n">
        <f aca="false">IF(E491&gt;=Settings!$B$4,(AF491+Settings!$B$7*Settings!$B$3)/(E491+Settings!$B$7),Settings!$B$3)</f>
        <v>0.0748599558648786</v>
      </c>
      <c r="R491" s="78" t="n">
        <f aca="false">PERCENTRANK($H$2:$H$1780,H491,6)</f>
        <v>0.727222</v>
      </c>
      <c r="S491" s="78" t="n">
        <f aca="false">PERCENTRANK($Q$2:$Q$1780,Q491,6)</f>
        <v>0.0646794</v>
      </c>
      <c r="T491" s="78" t="n">
        <f aca="false">PERCENTRANK($F$2:$F$1780,F491,6)</f>
        <v>0.685039</v>
      </c>
      <c r="U491" s="79" t="n">
        <f aca="false">IF(F491&gt;0,ROUND((Settings!$B$8*T491+Settings!$B$9*R491+Settings!$B$10*S491)/SUM(Settings!$B$8:$B$10),10),0)</f>
        <v>0.4923134667</v>
      </c>
      <c r="V491" s="71" t="n">
        <f aca="false">IF(U491&gt;0,RANK(U491,$U$2:$U$1780)+COUNTIF($U$2:U491,U491)-1,"")</f>
        <v>490</v>
      </c>
      <c r="W491" s="71" t="str">
        <f aca="false">IF(V491="","",IF(V491&lt;=Settings!$B$11,"1 - Fix first",IF(V491&lt;=Settings!$B$12,"2 - Review","3 - Monitor")))</f>
        <v>3 - Monitor</v>
      </c>
      <c r="X491" s="71" t="str">
        <f aca="false">IF(AND(E491&gt;=Settings!$B$4,AF491&gt;=Settings!$B$5,O491&gt;=Settings!$B$6),"HIGH RATE","")</f>
        <v/>
      </c>
      <c r="Y491" s="71" t="n">
        <f aca="false">IF(F491&gt;0,RANK(F491,$F$2:$F$1780)+COUNTIF($F$2:F491,F491)-1,"")</f>
        <v>490</v>
      </c>
      <c r="Z491" s="71" t="n">
        <f aca="false">IF(H491&gt;0,RANK(H491,$H$2:$H$1780)+COUNTIF($H$2:H491,H491)-1,"")</f>
        <v>485</v>
      </c>
      <c r="AA491" s="71" t="str">
        <f aca="false">IF(AC491="","",RANK(AC491,$AC$2:$AC$1780)+COUNTIF($AC$2:AC491,AC491)-1)</f>
        <v/>
      </c>
      <c r="AB491" s="71" t="str">
        <f aca="false">IF(AD491="","",RANK(AD491,$AD$2:$AD$1780)+COUNTIF($AD$2:AD491,AD491)-1)</f>
        <v/>
      </c>
      <c r="AC491" s="71" t="str">
        <f aca="false">IF(AND(AF491&gt;0,E491&gt;=Settings!$B$4),ROUND(J491,10),"")</f>
        <v/>
      </c>
      <c r="AD491" s="71" t="str">
        <f aca="false">IF(X491="HIGH RATE",ROUND(O491,10),"")</f>
        <v/>
      </c>
      <c r="AE491" s="71" t="s">
        <v>59</v>
      </c>
      <c r="AF491" s="73" t="n">
        <f aca="false">SUMIFS(Detail!$L$2:$L$9168,Detail!$C$2:$C$9168,$A491)</f>
        <v>1</v>
      </c>
      <c r="AG491" s="74" t="n">
        <f aca="false">SUMIFS(Detail!$N$2:$N$9168,Detail!$C$2:$C$9168,$A491)</f>
        <v>76.33</v>
      </c>
    </row>
    <row r="492" customFormat="false" ht="15" hidden="false" customHeight="false" outlineLevel="0" collapsed="false">
      <c r="A492" s="71" t="s">
        <v>2142</v>
      </c>
      <c r="B492" s="71" t="s">
        <v>2860</v>
      </c>
      <c r="C492" s="71" t="s">
        <v>316</v>
      </c>
      <c r="D492" s="71" t="str">
        <f aca="false">IFERROR(INDEX('Brand Map'!$B$4:$B$125,MATCH(C492,'Brand Map'!$A$4:$A$125,0)),"Other")</f>
        <v>OR</v>
      </c>
      <c r="E492" s="73" t="n">
        <f aca="false">SUMIFS(Detail!$K$2:$K$9168,Detail!$C$2:$C$9168,$A492)</f>
        <v>2</v>
      </c>
      <c r="F492" s="73" t="n">
        <f aca="false">SUMIFS(Detail!$E$2:$E$9168,Detail!$C$2:$C$9168,$A492)</f>
        <v>1</v>
      </c>
      <c r="G492" s="74" t="n">
        <f aca="false">SUMIFS(Detail!$M$2:$M$9168,Detail!$C$2:$C$9168,$A492)</f>
        <v>177.18</v>
      </c>
      <c r="H492" s="74" t="n">
        <f aca="false">SUMIFS(Detail!$D$2:$D$9168,Detail!$C$2:$C$9168,$A492)</f>
        <v>76.33</v>
      </c>
      <c r="I492" s="74" t="n">
        <v>4606.1</v>
      </c>
      <c r="J492" s="51" t="n">
        <f aca="false">IF(E492&gt;0,AF492/E492,0)</f>
        <v>0.5</v>
      </c>
      <c r="K492" s="51" t="n">
        <f aca="false">IF(G492&gt;0,AG492/G492,0)</f>
        <v>0.430804831245061</v>
      </c>
      <c r="L492" s="75" t="n">
        <f aca="false">H492/Settings!$B$16</f>
        <v>0.000152547523659855</v>
      </c>
      <c r="M492" s="76" t="n">
        <f aca="false">H492/Settings!$B$20</f>
        <v>5.92566491063837E-006</v>
      </c>
      <c r="N492" s="77" t="n">
        <f aca="false">E492*Settings!$B$3</f>
        <v>0.149719911729757</v>
      </c>
      <c r="O492" s="77" t="n">
        <f aca="false">IF(E492&gt;0,(AF492-N492)/SQRT(E492*Settings!$B$3*(1-Settings!$B$3)),0)</f>
        <v>2.28464374412988</v>
      </c>
      <c r="P492" s="77" t="n">
        <f aca="false">MAX(0,AF492-N492)</f>
        <v>0.850280088270243</v>
      </c>
      <c r="Q492" s="51" t="n">
        <f aca="false">IF(E492&gt;=Settings!$B$4,(AF492+Settings!$B$7*Settings!$B$3)/(E492+Settings!$B$7),Settings!$B$3)</f>
        <v>0.0748599558648786</v>
      </c>
      <c r="R492" s="78" t="n">
        <f aca="false">PERCENTRANK($H$2:$H$1780,H492,6)</f>
        <v>0.727222</v>
      </c>
      <c r="S492" s="78" t="n">
        <f aca="false">PERCENTRANK($Q$2:$Q$1780,Q492,6)</f>
        <v>0.0646794</v>
      </c>
      <c r="T492" s="78" t="n">
        <f aca="false">PERCENTRANK($F$2:$F$1780,F492,6)</f>
        <v>0.685039</v>
      </c>
      <c r="U492" s="79" t="n">
        <f aca="false">IF(F492&gt;0,ROUND((Settings!$B$8*T492+Settings!$B$9*R492+Settings!$B$10*S492)/SUM(Settings!$B$8:$B$10),10),0)</f>
        <v>0.4923134667</v>
      </c>
      <c r="V492" s="71" t="n">
        <f aca="false">IF(U492&gt;0,RANK(U492,$U$2:$U$1780)+COUNTIF($U$2:U492,U492)-1,"")</f>
        <v>491</v>
      </c>
      <c r="W492" s="71" t="str">
        <f aca="false">IF(V492="","",IF(V492&lt;=Settings!$B$11,"1 - Fix first",IF(V492&lt;=Settings!$B$12,"2 - Review","3 - Monitor")))</f>
        <v>3 - Monitor</v>
      </c>
      <c r="X492" s="71" t="str">
        <f aca="false">IF(AND(E492&gt;=Settings!$B$4,AF492&gt;=Settings!$B$5,O492&gt;=Settings!$B$6),"HIGH RATE","")</f>
        <v/>
      </c>
      <c r="Y492" s="71" t="n">
        <f aca="false">IF(F492&gt;0,RANK(F492,$F$2:$F$1780)+COUNTIF($F$2:F492,F492)-1,"")</f>
        <v>491</v>
      </c>
      <c r="Z492" s="71" t="n">
        <f aca="false">IF(H492&gt;0,RANK(H492,$H$2:$H$1780)+COUNTIF($H$2:H492,H492)-1,"")</f>
        <v>486</v>
      </c>
      <c r="AA492" s="71" t="str">
        <f aca="false">IF(AC492="","",RANK(AC492,$AC$2:$AC$1780)+COUNTIF($AC$2:AC492,AC492)-1)</f>
        <v/>
      </c>
      <c r="AB492" s="71" t="str">
        <f aca="false">IF(AD492="","",RANK(AD492,$AD$2:$AD$1780)+COUNTIF($AD$2:AD492,AD492)-1)</f>
        <v/>
      </c>
      <c r="AC492" s="71" t="str">
        <f aca="false">IF(AND(AF492&gt;0,E492&gt;=Settings!$B$4),ROUND(J492,10),"")</f>
        <v/>
      </c>
      <c r="AD492" s="71" t="str">
        <f aca="false">IF(X492="HIGH RATE",ROUND(O492,10),"")</f>
        <v/>
      </c>
      <c r="AE492" s="71" t="s">
        <v>61</v>
      </c>
      <c r="AF492" s="73" t="n">
        <f aca="false">SUMIFS(Detail!$L$2:$L$9168,Detail!$C$2:$C$9168,$A492)</f>
        <v>1</v>
      </c>
      <c r="AG492" s="74" t="n">
        <f aca="false">SUMIFS(Detail!$N$2:$N$9168,Detail!$C$2:$C$9168,$A492)</f>
        <v>76.33</v>
      </c>
    </row>
    <row r="493" customFormat="false" ht="15" hidden="false" customHeight="false" outlineLevel="0" collapsed="false">
      <c r="A493" s="71" t="s">
        <v>1964</v>
      </c>
      <c r="B493" s="71" t="s">
        <v>2861</v>
      </c>
      <c r="C493" s="71" t="s">
        <v>213</v>
      </c>
      <c r="D493" s="71" t="str">
        <f aca="false">IFERROR(INDEX('Brand Map'!$B$4:$B$125,MATCH(C493,'Brand Map'!$A$4:$A$125,0)),"Other")</f>
        <v>AU</v>
      </c>
      <c r="E493" s="73" t="n">
        <f aca="false">SUMIFS(Detail!$K$2:$K$9168,Detail!$C$2:$C$9168,$A493)</f>
        <v>0</v>
      </c>
      <c r="F493" s="73" t="n">
        <f aca="false">SUMIFS(Detail!$E$2:$E$9168,Detail!$C$2:$C$9168,$A493)</f>
        <v>1</v>
      </c>
      <c r="G493" s="74" t="n">
        <f aca="false">SUMIFS(Detail!$M$2:$M$9168,Detail!$C$2:$C$9168,$A493)</f>
        <v>0</v>
      </c>
      <c r="H493" s="74" t="n">
        <f aca="false">SUMIFS(Detail!$D$2:$D$9168,Detail!$C$2:$C$9168,$A493)</f>
        <v>74.95</v>
      </c>
      <c r="I493" s="74" t="n">
        <v>779.25</v>
      </c>
      <c r="J493" s="51" t="n">
        <f aca="false">IF(E493&gt;0,AF493/E493,0)</f>
        <v>0</v>
      </c>
      <c r="K493" s="51" t="n">
        <f aca="false">IF(G493&gt;0,AG493/G493,0)</f>
        <v>0</v>
      </c>
      <c r="L493" s="75" t="n">
        <f aca="false">H493/Settings!$B$16</f>
        <v>0.000149789557163712</v>
      </c>
      <c r="M493" s="76" t="n">
        <f aca="false">H493/Settings!$B$20</f>
        <v>5.81853249118756E-006</v>
      </c>
      <c r="N493" s="77" t="n">
        <f aca="false">E493*Settings!$B$3</f>
        <v>0</v>
      </c>
      <c r="O493" s="77" t="n">
        <f aca="false">IF(E493&gt;0,(AF493-N493)/SQRT(E493*Settings!$B$3*(1-Settings!$B$3)),0)</f>
        <v>0</v>
      </c>
      <c r="P493" s="77" t="n">
        <f aca="false">MAX(0,AF493-N493)</f>
        <v>0</v>
      </c>
      <c r="Q493" s="51" t="n">
        <f aca="false">IF(E493&gt;=Settings!$B$4,(AF493+Settings!$B$7*Settings!$B$3)/(E493+Settings!$B$7),Settings!$B$3)</f>
        <v>0.0748599558648786</v>
      </c>
      <c r="R493" s="78" t="n">
        <f aca="false">PERCENTRANK($H$2:$H$1780,H493,6)</f>
        <v>0.725534</v>
      </c>
      <c r="S493" s="78" t="n">
        <f aca="false">PERCENTRANK($Q$2:$Q$1780,Q493,6)</f>
        <v>0.0646794</v>
      </c>
      <c r="T493" s="78" t="n">
        <f aca="false">PERCENTRANK($F$2:$F$1780,F493,6)</f>
        <v>0.685039</v>
      </c>
      <c r="U493" s="79" t="n">
        <f aca="false">IF(F493&gt;0,ROUND((Settings!$B$8*T493+Settings!$B$9*R493+Settings!$B$10*S493)/SUM(Settings!$B$8:$B$10),10),0)</f>
        <v>0.4917508</v>
      </c>
      <c r="V493" s="71" t="n">
        <f aca="false">IF(U493&gt;0,RANK(U493,$U$2:$U$1780)+COUNTIF($U$2:U493,U493)-1,"")</f>
        <v>492</v>
      </c>
      <c r="W493" s="71" t="str">
        <f aca="false">IF(V493="","",IF(V493&lt;=Settings!$B$11,"1 - Fix first",IF(V493&lt;=Settings!$B$12,"2 - Review","3 - Monitor")))</f>
        <v>3 - Monitor</v>
      </c>
      <c r="X493" s="71" t="str">
        <f aca="false">IF(AND(E493&gt;=Settings!$B$4,AF493&gt;=Settings!$B$5,O493&gt;=Settings!$B$6),"HIGH RATE","")</f>
        <v/>
      </c>
      <c r="Y493" s="71" t="n">
        <f aca="false">IF(F493&gt;0,RANK(F493,$F$2:$F$1780)+COUNTIF($F$2:F493,F493)-1,"")</f>
        <v>492</v>
      </c>
      <c r="Z493" s="71" t="n">
        <f aca="false">IF(H493&gt;0,RANK(H493,$H$2:$H$1780)+COUNTIF($H$2:H493,H493)-1,"")</f>
        <v>487</v>
      </c>
      <c r="AA493" s="71" t="str">
        <f aca="false">IF(AC493="","",RANK(AC493,$AC$2:$AC$1780)+COUNTIF($AC$2:AC493,AC493)-1)</f>
        <v/>
      </c>
      <c r="AB493" s="71" t="str">
        <f aca="false">IF(AD493="","",RANK(AD493,$AD$2:$AD$1780)+COUNTIF($AD$2:AD493,AD493)-1)</f>
        <v/>
      </c>
      <c r="AC493" s="71" t="str">
        <f aca="false">IF(AND(AF493&gt;0,E493&gt;=Settings!$B$4),ROUND(J493,10),"")</f>
        <v/>
      </c>
      <c r="AD493" s="71" t="str">
        <f aca="false">IF(X493="HIGH RATE",ROUND(O493,10),"")</f>
        <v/>
      </c>
      <c r="AE493" s="71" t="s">
        <v>60</v>
      </c>
      <c r="AF493" s="73" t="n">
        <f aca="false">SUMIFS(Detail!$L$2:$L$9168,Detail!$C$2:$C$9168,$A493)</f>
        <v>0</v>
      </c>
      <c r="AG493" s="74" t="n">
        <f aca="false">SUMIFS(Detail!$N$2:$N$9168,Detail!$C$2:$C$9168,$A493)</f>
        <v>0</v>
      </c>
    </row>
    <row r="494" customFormat="false" ht="15" hidden="false" customHeight="false" outlineLevel="0" collapsed="false">
      <c r="A494" s="71" t="s">
        <v>1867</v>
      </c>
      <c r="B494" s="71" t="s">
        <v>592</v>
      </c>
      <c r="C494" s="71" t="s">
        <v>239</v>
      </c>
      <c r="D494" s="71" t="str">
        <f aca="false">IFERROR(INDEX('Brand Map'!$B$4:$B$125,MATCH(C494,'Brand Map'!$A$4:$A$125,0)),"Other")</f>
        <v>AUSMJ</v>
      </c>
      <c r="E494" s="73" t="n">
        <f aca="false">SUMIFS(Detail!$K$2:$K$9168,Detail!$C$2:$C$9168,$A494)</f>
        <v>0</v>
      </c>
      <c r="F494" s="73" t="n">
        <f aca="false">SUMIFS(Detail!$E$2:$E$9168,Detail!$C$2:$C$9168,$A494)</f>
        <v>1</v>
      </c>
      <c r="G494" s="74" t="n">
        <f aca="false">SUMIFS(Detail!$M$2:$M$9168,Detail!$C$2:$C$9168,$A494)</f>
        <v>0</v>
      </c>
      <c r="H494" s="74" t="n">
        <f aca="false">SUMIFS(Detail!$D$2:$D$9168,Detail!$C$2:$C$9168,$A494)</f>
        <v>74.95</v>
      </c>
      <c r="I494" s="74" t="n">
        <v>1648.9</v>
      </c>
      <c r="J494" s="51" t="n">
        <f aca="false">IF(E494&gt;0,AF494/E494,0)</f>
        <v>0</v>
      </c>
      <c r="K494" s="51" t="n">
        <f aca="false">IF(G494&gt;0,AG494/G494,0)</f>
        <v>0</v>
      </c>
      <c r="L494" s="75" t="n">
        <f aca="false">H494/Settings!$B$16</f>
        <v>0.000149789557163712</v>
      </c>
      <c r="M494" s="76" t="n">
        <f aca="false">H494/Settings!$B$20</f>
        <v>5.81853249118756E-006</v>
      </c>
      <c r="N494" s="77" t="n">
        <f aca="false">E494*Settings!$B$3</f>
        <v>0</v>
      </c>
      <c r="O494" s="77" t="n">
        <f aca="false">IF(E494&gt;0,(AF494-N494)/SQRT(E494*Settings!$B$3*(1-Settings!$B$3)),0)</f>
        <v>0</v>
      </c>
      <c r="P494" s="77" t="n">
        <f aca="false">MAX(0,AF494-N494)</f>
        <v>0</v>
      </c>
      <c r="Q494" s="51" t="n">
        <f aca="false">IF(E494&gt;=Settings!$B$4,(AF494+Settings!$B$7*Settings!$B$3)/(E494+Settings!$B$7),Settings!$B$3)</f>
        <v>0.0748599558648786</v>
      </c>
      <c r="R494" s="78" t="n">
        <f aca="false">PERCENTRANK($H$2:$H$1780,H494,6)</f>
        <v>0.725534</v>
      </c>
      <c r="S494" s="78" t="n">
        <f aca="false">PERCENTRANK($Q$2:$Q$1780,Q494,6)</f>
        <v>0.0646794</v>
      </c>
      <c r="T494" s="78" t="n">
        <f aca="false">PERCENTRANK($F$2:$F$1780,F494,6)</f>
        <v>0.685039</v>
      </c>
      <c r="U494" s="79" t="n">
        <f aca="false">IF(F494&gt;0,ROUND((Settings!$B$8*T494+Settings!$B$9*R494+Settings!$B$10*S494)/SUM(Settings!$B$8:$B$10),10),0)</f>
        <v>0.4917508</v>
      </c>
      <c r="V494" s="71" t="n">
        <f aca="false">IF(U494&gt;0,RANK(U494,$U$2:$U$1780)+COUNTIF($U$2:U494,U494)-1,"")</f>
        <v>493</v>
      </c>
      <c r="W494" s="71" t="str">
        <f aca="false">IF(V494="","",IF(V494&lt;=Settings!$B$11,"1 - Fix first",IF(V494&lt;=Settings!$B$12,"2 - Review","3 - Monitor")))</f>
        <v>3 - Monitor</v>
      </c>
      <c r="X494" s="71" t="str">
        <f aca="false">IF(AND(E494&gt;=Settings!$B$4,AF494&gt;=Settings!$B$5,O494&gt;=Settings!$B$6),"HIGH RATE","")</f>
        <v/>
      </c>
      <c r="Y494" s="71" t="n">
        <f aca="false">IF(F494&gt;0,RANK(F494,$F$2:$F$1780)+COUNTIF($F$2:F494,F494)-1,"")</f>
        <v>493</v>
      </c>
      <c r="Z494" s="71" t="n">
        <f aca="false">IF(H494&gt;0,RANK(H494,$H$2:$H$1780)+COUNTIF($H$2:H494,H494)-1,"")</f>
        <v>488</v>
      </c>
      <c r="AA494" s="71" t="str">
        <f aca="false">IF(AC494="","",RANK(AC494,$AC$2:$AC$1780)+COUNTIF($AC$2:AC494,AC494)-1)</f>
        <v/>
      </c>
      <c r="AB494" s="71" t="str">
        <f aca="false">IF(AD494="","",RANK(AD494,$AD$2:$AD$1780)+COUNTIF($AD$2:AD494,AD494)-1)</f>
        <v/>
      </c>
      <c r="AC494" s="71" t="str">
        <f aca="false">IF(AND(AF494&gt;0,E494&gt;=Settings!$B$4),ROUND(J494,10),"")</f>
        <v/>
      </c>
      <c r="AD494" s="71" t="str">
        <f aca="false">IF(X494="HIGH RATE",ROUND(O494,10),"")</f>
        <v/>
      </c>
      <c r="AE494" s="71" t="s">
        <v>60</v>
      </c>
      <c r="AF494" s="73" t="n">
        <f aca="false">SUMIFS(Detail!$L$2:$L$9168,Detail!$C$2:$C$9168,$A494)</f>
        <v>0</v>
      </c>
      <c r="AG494" s="74" t="n">
        <f aca="false">SUMIFS(Detail!$N$2:$N$9168,Detail!$C$2:$C$9168,$A494)</f>
        <v>0</v>
      </c>
    </row>
    <row r="495" customFormat="false" ht="15" hidden="false" customHeight="false" outlineLevel="0" collapsed="false">
      <c r="A495" s="71" t="s">
        <v>1982</v>
      </c>
      <c r="B495" s="71" t="s">
        <v>2505</v>
      </c>
      <c r="C495" s="71" t="s">
        <v>229</v>
      </c>
      <c r="D495" s="71" t="str">
        <f aca="false">IFERROR(INDEX('Brand Map'!$B$4:$B$125,MATCH(C495,'Brand Map'!$A$4:$A$125,0)),"Other")</f>
        <v>MJ</v>
      </c>
      <c r="E495" s="73" t="n">
        <f aca="false">SUMIFS(Detail!$K$2:$K$9168,Detail!$C$2:$C$9168,$A495)</f>
        <v>0</v>
      </c>
      <c r="F495" s="73" t="n">
        <f aca="false">SUMIFS(Detail!$E$2:$E$9168,Detail!$C$2:$C$9168,$A495)</f>
        <v>1</v>
      </c>
      <c r="G495" s="74" t="n">
        <f aca="false">SUMIFS(Detail!$M$2:$M$9168,Detail!$C$2:$C$9168,$A495)</f>
        <v>0</v>
      </c>
      <c r="H495" s="74" t="n">
        <f aca="false">SUMIFS(Detail!$D$2:$D$9168,Detail!$C$2:$C$9168,$A495)</f>
        <v>74.95</v>
      </c>
      <c r="I495" s="74" t="n">
        <v>1723.85</v>
      </c>
      <c r="J495" s="51" t="n">
        <f aca="false">IF(E495&gt;0,AF495/E495,0)</f>
        <v>0</v>
      </c>
      <c r="K495" s="51" t="n">
        <f aca="false">IF(G495&gt;0,AG495/G495,0)</f>
        <v>0</v>
      </c>
      <c r="L495" s="75" t="n">
        <f aca="false">H495/Settings!$B$16</f>
        <v>0.000149789557163712</v>
      </c>
      <c r="M495" s="76" t="n">
        <f aca="false">H495/Settings!$B$20</f>
        <v>5.81853249118756E-006</v>
      </c>
      <c r="N495" s="77" t="n">
        <f aca="false">E495*Settings!$B$3</f>
        <v>0</v>
      </c>
      <c r="O495" s="77" t="n">
        <f aca="false">IF(E495&gt;0,(AF495-N495)/SQRT(E495*Settings!$B$3*(1-Settings!$B$3)),0)</f>
        <v>0</v>
      </c>
      <c r="P495" s="77" t="n">
        <f aca="false">MAX(0,AF495-N495)</f>
        <v>0</v>
      </c>
      <c r="Q495" s="51" t="n">
        <f aca="false">IF(E495&gt;=Settings!$B$4,(AF495+Settings!$B$7*Settings!$B$3)/(E495+Settings!$B$7),Settings!$B$3)</f>
        <v>0.0748599558648786</v>
      </c>
      <c r="R495" s="78" t="n">
        <f aca="false">PERCENTRANK($H$2:$H$1780,H495,6)</f>
        <v>0.725534</v>
      </c>
      <c r="S495" s="78" t="n">
        <f aca="false">PERCENTRANK($Q$2:$Q$1780,Q495,6)</f>
        <v>0.0646794</v>
      </c>
      <c r="T495" s="78" t="n">
        <f aca="false">PERCENTRANK($F$2:$F$1780,F495,6)</f>
        <v>0.685039</v>
      </c>
      <c r="U495" s="79" t="n">
        <f aca="false">IF(F495&gt;0,ROUND((Settings!$B$8*T495+Settings!$B$9*R495+Settings!$B$10*S495)/SUM(Settings!$B$8:$B$10),10),0)</f>
        <v>0.4917508</v>
      </c>
      <c r="V495" s="71" t="n">
        <f aca="false">IF(U495&gt;0,RANK(U495,$U$2:$U$1780)+COUNTIF($U$2:U495,U495)-1,"")</f>
        <v>494</v>
      </c>
      <c r="W495" s="71" t="str">
        <f aca="false">IF(V495="","",IF(V495&lt;=Settings!$B$11,"1 - Fix first",IF(V495&lt;=Settings!$B$12,"2 - Review","3 - Monitor")))</f>
        <v>3 - Monitor</v>
      </c>
      <c r="X495" s="71" t="str">
        <f aca="false">IF(AND(E495&gt;=Settings!$B$4,AF495&gt;=Settings!$B$5,O495&gt;=Settings!$B$6),"HIGH RATE","")</f>
        <v/>
      </c>
      <c r="Y495" s="71" t="n">
        <f aca="false">IF(F495&gt;0,RANK(F495,$F$2:$F$1780)+COUNTIF($F$2:F495,F495)-1,"")</f>
        <v>494</v>
      </c>
      <c r="Z495" s="71" t="n">
        <f aca="false">IF(H495&gt;0,RANK(H495,$H$2:$H$1780)+COUNTIF($H$2:H495,H495)-1,"")</f>
        <v>489</v>
      </c>
      <c r="AA495" s="71" t="str">
        <f aca="false">IF(AC495="","",RANK(AC495,$AC$2:$AC$1780)+COUNTIF($AC$2:AC495,AC495)-1)</f>
        <v/>
      </c>
      <c r="AB495" s="71" t="str">
        <f aca="false">IF(AD495="","",RANK(AD495,$AD$2:$AD$1780)+COUNTIF($AD$2:AD495,AD495)-1)</f>
        <v/>
      </c>
      <c r="AC495" s="71" t="str">
        <f aca="false">IF(AND(AF495&gt;0,E495&gt;=Settings!$B$4),ROUND(J495,10),"")</f>
        <v/>
      </c>
      <c r="AD495" s="71" t="str">
        <f aca="false">IF(X495="HIGH RATE",ROUND(O495,10),"")</f>
        <v/>
      </c>
      <c r="AE495" s="71" t="s">
        <v>60</v>
      </c>
      <c r="AF495" s="73" t="n">
        <f aca="false">SUMIFS(Detail!$L$2:$L$9168,Detail!$C$2:$C$9168,$A495)</f>
        <v>0</v>
      </c>
      <c r="AG495" s="74" t="n">
        <f aca="false">SUMIFS(Detail!$N$2:$N$9168,Detail!$C$2:$C$9168,$A495)</f>
        <v>0</v>
      </c>
    </row>
    <row r="496" customFormat="false" ht="15" hidden="false" customHeight="false" outlineLevel="0" collapsed="false">
      <c r="A496" s="71" t="s">
        <v>2222</v>
      </c>
      <c r="B496" s="71" t="s">
        <v>2862</v>
      </c>
      <c r="C496" s="71" t="s">
        <v>213</v>
      </c>
      <c r="D496" s="71" t="str">
        <f aca="false">IFERROR(INDEX('Brand Map'!$B$4:$B$125,MATCH(C496,'Brand Map'!$A$4:$A$125,0)),"Other")</f>
        <v>AU</v>
      </c>
      <c r="E496" s="73" t="n">
        <f aca="false">SUMIFS(Detail!$K$2:$K$9168,Detail!$C$2:$C$9168,$A496)</f>
        <v>2</v>
      </c>
      <c r="F496" s="73" t="n">
        <f aca="false">SUMIFS(Detail!$E$2:$E$9168,Detail!$C$2:$C$9168,$A496)</f>
        <v>1</v>
      </c>
      <c r="G496" s="74" t="n">
        <f aca="false">SUMIFS(Detail!$M$2:$M$9168,Detail!$C$2:$C$9168,$A496)</f>
        <v>127.18</v>
      </c>
      <c r="H496" s="74" t="n">
        <f aca="false">SUMIFS(Detail!$D$2:$D$9168,Detail!$C$2:$C$9168,$A496)</f>
        <v>72.68</v>
      </c>
      <c r="I496" s="74" t="n">
        <v>977.55</v>
      </c>
      <c r="J496" s="51" t="n">
        <f aca="false">IF(E496&gt;0,AF496/E496,0)</f>
        <v>0</v>
      </c>
      <c r="K496" s="51" t="n">
        <f aca="false">IF(G496&gt;0,AG496/G496,0)</f>
        <v>0</v>
      </c>
      <c r="L496" s="75" t="n">
        <f aca="false">H496/Settings!$B$16</f>
        <v>0.000145252902130201</v>
      </c>
      <c r="M496" s="76" t="n">
        <f aca="false">H496/Settings!$B$20</f>
        <v>5.64230742440976E-006</v>
      </c>
      <c r="N496" s="77" t="n">
        <f aca="false">E496*Settings!$B$3</f>
        <v>0.149719911729757</v>
      </c>
      <c r="O496" s="77" t="n">
        <f aca="false">IF(E496&gt;0,(AF496-N496)/SQRT(E496*Settings!$B$3*(1-Settings!$B$3)),0)</f>
        <v>-0.402287039792884</v>
      </c>
      <c r="P496" s="77" t="n">
        <f aca="false">MAX(0,AF496-N496)</f>
        <v>0</v>
      </c>
      <c r="Q496" s="51" t="n">
        <f aca="false">IF(E496&gt;=Settings!$B$4,(AF496+Settings!$B$7*Settings!$B$3)/(E496+Settings!$B$7),Settings!$B$3)</f>
        <v>0.0748599558648786</v>
      </c>
      <c r="R496" s="78" t="n">
        <f aca="false">PERCENTRANK($H$2:$H$1780,H496,6)</f>
        <v>0.723285</v>
      </c>
      <c r="S496" s="78" t="n">
        <f aca="false">PERCENTRANK($Q$2:$Q$1780,Q496,6)</f>
        <v>0.0646794</v>
      </c>
      <c r="T496" s="78" t="n">
        <f aca="false">PERCENTRANK($F$2:$F$1780,F496,6)</f>
        <v>0.685039</v>
      </c>
      <c r="U496" s="79" t="n">
        <f aca="false">IF(F496&gt;0,ROUND((Settings!$B$8*T496+Settings!$B$9*R496+Settings!$B$10*S496)/SUM(Settings!$B$8:$B$10),10),0)</f>
        <v>0.4910011333</v>
      </c>
      <c r="V496" s="71" t="n">
        <f aca="false">IF(U496&gt;0,RANK(U496,$U$2:$U$1780)+COUNTIF($U$2:U496,U496)-1,"")</f>
        <v>495</v>
      </c>
      <c r="W496" s="71" t="str">
        <f aca="false">IF(V496="","",IF(V496&lt;=Settings!$B$11,"1 - Fix first",IF(V496&lt;=Settings!$B$12,"2 - Review","3 - Monitor")))</f>
        <v>3 - Monitor</v>
      </c>
      <c r="X496" s="71" t="str">
        <f aca="false">IF(AND(E496&gt;=Settings!$B$4,AF496&gt;=Settings!$B$5,O496&gt;=Settings!$B$6),"HIGH RATE","")</f>
        <v/>
      </c>
      <c r="Y496" s="71" t="n">
        <f aca="false">IF(F496&gt;0,RANK(F496,$F$2:$F$1780)+COUNTIF($F$2:F496,F496)-1,"")</f>
        <v>495</v>
      </c>
      <c r="Z496" s="71" t="n">
        <f aca="false">IF(H496&gt;0,RANK(H496,$H$2:$H$1780)+COUNTIF($H$2:H496,H496)-1,"")</f>
        <v>491</v>
      </c>
      <c r="AA496" s="71" t="str">
        <f aca="false">IF(AC496="","",RANK(AC496,$AC$2:$AC$1780)+COUNTIF($AC$2:AC496,AC496)-1)</f>
        <v/>
      </c>
      <c r="AB496" s="71" t="str">
        <f aca="false">IF(AD496="","",RANK(AD496,$AD$2:$AD$1780)+COUNTIF($AD$2:AD496,AD496)-1)</f>
        <v/>
      </c>
      <c r="AC496" s="71" t="str">
        <f aca="false">IF(AND(AF496&gt;0,E496&gt;=Settings!$B$4),ROUND(J496,10),"")</f>
        <v/>
      </c>
      <c r="AD496" s="71" t="str">
        <f aca="false">IF(X496="HIGH RATE",ROUND(O496,10),"")</f>
        <v/>
      </c>
      <c r="AE496" s="71" t="s">
        <v>63</v>
      </c>
      <c r="AF496" s="73" t="n">
        <f aca="false">SUMIFS(Detail!$L$2:$L$9168,Detail!$C$2:$C$9168,$A496)</f>
        <v>0</v>
      </c>
      <c r="AG496" s="74" t="n">
        <f aca="false">SUMIFS(Detail!$N$2:$N$9168,Detail!$C$2:$C$9168,$A496)</f>
        <v>0</v>
      </c>
    </row>
    <row r="497" customFormat="false" ht="15" hidden="false" customHeight="false" outlineLevel="0" collapsed="false">
      <c r="A497" s="71" t="s">
        <v>1334</v>
      </c>
      <c r="B497" s="71" t="s">
        <v>2863</v>
      </c>
      <c r="C497" s="71" t="s">
        <v>213</v>
      </c>
      <c r="D497" s="71" t="str">
        <f aca="false">IFERROR(INDEX('Brand Map'!$B$4:$B$125,MATCH(C497,'Brand Map'!$A$4:$A$125,0)),"Other")</f>
        <v>AU</v>
      </c>
      <c r="E497" s="73" t="n">
        <f aca="false">SUMIFS(Detail!$K$2:$K$9168,Detail!$C$2:$C$9168,$A497)</f>
        <v>17</v>
      </c>
      <c r="F497" s="73" t="n">
        <f aca="false">SUMIFS(Detail!$E$2:$E$9168,Detail!$C$2:$C$9168,$A497)</f>
        <v>1</v>
      </c>
      <c r="G497" s="74" t="n">
        <f aca="false">SUMIFS(Detail!$M$2:$M$9168,Detail!$C$2:$C$9168,$A497)</f>
        <v>1103.77</v>
      </c>
      <c r="H497" s="74" t="n">
        <f aca="false">SUMIFS(Detail!$D$2:$D$9168,Detail!$C$2:$C$9168,$A497)</f>
        <v>72.68</v>
      </c>
      <c r="I497" s="74" t="n">
        <v>2043.36</v>
      </c>
      <c r="J497" s="51" t="n">
        <f aca="false">IF(E497&gt;0,AF497/E497,0)</f>
        <v>0.0588235294117647</v>
      </c>
      <c r="K497" s="51" t="n">
        <f aca="false">IF(G497&gt;0,AG497/G497,0)</f>
        <v>0.0658470514690561</v>
      </c>
      <c r="L497" s="75" t="n">
        <f aca="false">H497/Settings!$B$16</f>
        <v>0.000145252902130201</v>
      </c>
      <c r="M497" s="76" t="n">
        <f aca="false">H497/Settings!$B$20</f>
        <v>5.64230742440976E-006</v>
      </c>
      <c r="N497" s="77" t="n">
        <f aca="false">E497*Settings!$B$3</f>
        <v>1.27261924970294</v>
      </c>
      <c r="O497" s="77" t="n">
        <f aca="false">IF(E497&gt;0,(AF497-N497)/SQRT(E497*Settings!$B$3*(1-Settings!$B$3)),0)</f>
        <v>-0.251248532838799</v>
      </c>
      <c r="P497" s="77" t="n">
        <f aca="false">MAX(0,AF497-N497)</f>
        <v>0</v>
      </c>
      <c r="Q497" s="51" t="n">
        <f aca="false">IF(E497&gt;=Settings!$B$4,(AF497+Settings!$B$7*Settings!$B$3)/(E497+Settings!$B$7),Settings!$B$3)</f>
        <v>0.0748599558648786</v>
      </c>
      <c r="R497" s="78" t="n">
        <f aca="false">PERCENTRANK($H$2:$H$1780,H497,6)</f>
        <v>0.723285</v>
      </c>
      <c r="S497" s="78" t="n">
        <f aca="false">PERCENTRANK($Q$2:$Q$1780,Q497,6)</f>
        <v>0.0646794</v>
      </c>
      <c r="T497" s="78" t="n">
        <f aca="false">PERCENTRANK($F$2:$F$1780,F497,6)</f>
        <v>0.685039</v>
      </c>
      <c r="U497" s="79" t="n">
        <f aca="false">IF(F497&gt;0,ROUND((Settings!$B$8*T497+Settings!$B$9*R497+Settings!$B$10*S497)/SUM(Settings!$B$8:$B$10),10),0)</f>
        <v>0.4910011333</v>
      </c>
      <c r="V497" s="71" t="n">
        <f aca="false">IF(U497&gt;0,RANK(U497,$U$2:$U$1780)+COUNTIF($U$2:U497,U497)-1,"")</f>
        <v>496</v>
      </c>
      <c r="W497" s="71" t="str">
        <f aca="false">IF(V497="","",IF(V497&lt;=Settings!$B$11,"1 - Fix first",IF(V497&lt;=Settings!$B$12,"2 - Review","3 - Monitor")))</f>
        <v>3 - Monitor</v>
      </c>
      <c r="X497" s="71" t="str">
        <f aca="false">IF(AND(E497&gt;=Settings!$B$4,AF497&gt;=Settings!$B$5,O497&gt;=Settings!$B$6),"HIGH RATE","")</f>
        <v/>
      </c>
      <c r="Y497" s="71" t="n">
        <f aca="false">IF(F497&gt;0,RANK(F497,$F$2:$F$1780)+COUNTIF($F$2:F497,F497)-1,"")</f>
        <v>496</v>
      </c>
      <c r="Z497" s="71" t="n">
        <f aca="false">IF(H497&gt;0,RANK(H497,$H$2:$H$1780)+COUNTIF($H$2:H497,H497)-1,"")</f>
        <v>492</v>
      </c>
      <c r="AA497" s="71" t="str">
        <f aca="false">IF(AC497="","",RANK(AC497,$AC$2:$AC$1780)+COUNTIF($AC$2:AC497,AC497)-1)</f>
        <v/>
      </c>
      <c r="AB497" s="71" t="str">
        <f aca="false">IF(AD497="","",RANK(AD497,$AD$2:$AD$1780)+COUNTIF($AD$2:AD497,AD497)-1)</f>
        <v/>
      </c>
      <c r="AC497" s="71" t="str">
        <f aca="false">IF(AND(AF497&gt;0,E497&gt;=Settings!$B$4),ROUND(J497,10),"")</f>
        <v/>
      </c>
      <c r="AD497" s="71" t="str">
        <f aca="false">IF(X497="HIGH RATE",ROUND(O497,10),"")</f>
        <v/>
      </c>
      <c r="AE497" s="71" t="s">
        <v>61</v>
      </c>
      <c r="AF497" s="73" t="n">
        <f aca="false">SUMIFS(Detail!$L$2:$L$9168,Detail!$C$2:$C$9168,$A497)</f>
        <v>1</v>
      </c>
      <c r="AG497" s="74" t="n">
        <f aca="false">SUMIFS(Detail!$N$2:$N$9168,Detail!$C$2:$C$9168,$A497)</f>
        <v>72.68</v>
      </c>
    </row>
    <row r="498" customFormat="false" ht="15" hidden="false" customHeight="false" outlineLevel="0" collapsed="false">
      <c r="A498" s="71" t="s">
        <v>2374</v>
      </c>
      <c r="B498" s="71" t="s">
        <v>2864</v>
      </c>
      <c r="C498" s="71" t="s">
        <v>229</v>
      </c>
      <c r="D498" s="71" t="str">
        <f aca="false">IFERROR(INDEX('Brand Map'!$B$4:$B$125,MATCH(C498,'Brand Map'!$A$4:$A$125,0)),"Other")</f>
        <v>MJ</v>
      </c>
      <c r="E498" s="73" t="n">
        <f aca="false">SUMIFS(Detail!$K$2:$K$9168,Detail!$C$2:$C$9168,$A498)</f>
        <v>14</v>
      </c>
      <c r="F498" s="73" t="n">
        <f aca="false">SUMIFS(Detail!$E$2:$E$9168,Detail!$C$2:$C$9168,$A498)</f>
        <v>1</v>
      </c>
      <c r="G498" s="74" t="n">
        <f aca="false">SUMIFS(Detail!$M$2:$M$9168,Detail!$C$2:$C$9168,$A498)</f>
        <v>1062.98</v>
      </c>
      <c r="H498" s="74" t="n">
        <f aca="false">SUMIFS(Detail!$D$2:$D$9168,Detail!$C$2:$C$9168,$A498)</f>
        <v>72.68</v>
      </c>
      <c r="I498" s="74" t="n">
        <v>1401</v>
      </c>
      <c r="J498" s="51" t="n">
        <f aca="false">IF(E498&gt;0,AF498/E498,0)</f>
        <v>0.0714285714285714</v>
      </c>
      <c r="K498" s="51" t="n">
        <f aca="false">IF(G498&gt;0,AG498/G498,0)</f>
        <v>0.0683738170050236</v>
      </c>
      <c r="L498" s="75" t="n">
        <f aca="false">H498/Settings!$B$16</f>
        <v>0.000145252902130201</v>
      </c>
      <c r="M498" s="76" t="n">
        <f aca="false">H498/Settings!$B$20</f>
        <v>5.64230742440976E-006</v>
      </c>
      <c r="N498" s="77" t="n">
        <f aca="false">E498*Settings!$B$3</f>
        <v>1.0480393821083</v>
      </c>
      <c r="O498" s="77" t="n">
        <f aca="false">IF(E498&gt;0,(AF498-N498)/SQRT(E498*Settings!$B$3*(1-Settings!$B$3)),0)</f>
        <v>-0.048787085198678</v>
      </c>
      <c r="P498" s="77" t="n">
        <f aca="false">MAX(0,AF498-N498)</f>
        <v>0</v>
      </c>
      <c r="Q498" s="51" t="n">
        <f aca="false">IF(E498&gt;=Settings!$B$4,(AF498+Settings!$B$7*Settings!$B$3)/(E498+Settings!$B$7),Settings!$B$3)</f>
        <v>0.0748599558648786</v>
      </c>
      <c r="R498" s="78" t="n">
        <f aca="false">PERCENTRANK($H$2:$H$1780,H498,6)</f>
        <v>0.723285</v>
      </c>
      <c r="S498" s="78" t="n">
        <f aca="false">PERCENTRANK($Q$2:$Q$1780,Q498,6)</f>
        <v>0.0646794</v>
      </c>
      <c r="T498" s="78" t="n">
        <f aca="false">PERCENTRANK($F$2:$F$1780,F498,6)</f>
        <v>0.685039</v>
      </c>
      <c r="U498" s="79" t="n">
        <f aca="false">IF(F498&gt;0,ROUND((Settings!$B$8*T498+Settings!$B$9*R498+Settings!$B$10*S498)/SUM(Settings!$B$8:$B$10),10),0)</f>
        <v>0.4910011333</v>
      </c>
      <c r="V498" s="71" t="n">
        <f aca="false">IF(U498&gt;0,RANK(U498,$U$2:$U$1780)+COUNTIF($U$2:U498,U498)-1,"")</f>
        <v>497</v>
      </c>
      <c r="W498" s="71" t="str">
        <f aca="false">IF(V498="","",IF(V498&lt;=Settings!$B$11,"1 - Fix first",IF(V498&lt;=Settings!$B$12,"2 - Review","3 - Monitor")))</f>
        <v>3 - Monitor</v>
      </c>
      <c r="X498" s="71" t="str">
        <f aca="false">IF(AND(E498&gt;=Settings!$B$4,AF498&gt;=Settings!$B$5,O498&gt;=Settings!$B$6),"HIGH RATE","")</f>
        <v/>
      </c>
      <c r="Y498" s="71" t="n">
        <f aca="false">IF(F498&gt;0,RANK(F498,$F$2:$F$1780)+COUNTIF($F$2:F498,F498)-1,"")</f>
        <v>497</v>
      </c>
      <c r="Z498" s="71" t="n">
        <f aca="false">IF(H498&gt;0,RANK(H498,$H$2:$H$1780)+COUNTIF($H$2:H498,H498)-1,"")</f>
        <v>493</v>
      </c>
      <c r="AA498" s="71" t="str">
        <f aca="false">IF(AC498="","",RANK(AC498,$AC$2:$AC$1780)+COUNTIF($AC$2:AC498,AC498)-1)</f>
        <v/>
      </c>
      <c r="AB498" s="71" t="str">
        <f aca="false">IF(AD498="","",RANK(AD498,$AD$2:$AD$1780)+COUNTIF($AD$2:AD498,AD498)-1)</f>
        <v/>
      </c>
      <c r="AC498" s="71" t="str">
        <f aca="false">IF(AND(AF498&gt;0,E498&gt;=Settings!$B$4),ROUND(J498,10),"")</f>
        <v/>
      </c>
      <c r="AD498" s="71" t="str">
        <f aca="false">IF(X498="HIGH RATE",ROUND(O498,10),"")</f>
        <v/>
      </c>
      <c r="AE498" s="71" t="s">
        <v>59</v>
      </c>
      <c r="AF498" s="73" t="n">
        <f aca="false">SUMIFS(Detail!$L$2:$L$9168,Detail!$C$2:$C$9168,$A498)</f>
        <v>1</v>
      </c>
      <c r="AG498" s="74" t="n">
        <f aca="false">SUMIFS(Detail!$N$2:$N$9168,Detail!$C$2:$C$9168,$A498)</f>
        <v>72.68</v>
      </c>
    </row>
    <row r="499" customFormat="false" ht="15" hidden="false" customHeight="false" outlineLevel="0" collapsed="false">
      <c r="A499" s="71" t="s">
        <v>1652</v>
      </c>
      <c r="B499" s="71" t="s">
        <v>2517</v>
      </c>
      <c r="C499" s="71" t="s">
        <v>213</v>
      </c>
      <c r="D499" s="71" t="str">
        <f aca="false">IFERROR(INDEX('Brand Map'!$B$4:$B$125,MATCH(C499,'Brand Map'!$A$4:$A$125,0)),"Other")</f>
        <v>AU</v>
      </c>
      <c r="E499" s="73" t="n">
        <f aca="false">SUMIFS(Detail!$K$2:$K$9168,Detail!$C$2:$C$9168,$A499)</f>
        <v>0</v>
      </c>
      <c r="F499" s="73" t="n">
        <f aca="false">SUMIFS(Detail!$E$2:$E$9168,Detail!$C$2:$C$9168,$A499)</f>
        <v>1</v>
      </c>
      <c r="G499" s="74" t="n">
        <f aca="false">SUMIFS(Detail!$M$2:$M$9168,Detail!$C$2:$C$9168,$A499)</f>
        <v>0</v>
      </c>
      <c r="H499" s="74" t="n">
        <f aca="false">SUMIFS(Detail!$D$2:$D$9168,Detail!$C$2:$C$9168,$A499)</f>
        <v>69.95</v>
      </c>
      <c r="I499" s="74" t="n">
        <v>699.5</v>
      </c>
      <c r="J499" s="51" t="n">
        <f aca="false">IF(E499&gt;0,AF499/E499,0)</f>
        <v>0</v>
      </c>
      <c r="K499" s="51" t="n">
        <f aca="false">IF(G499&gt;0,AG499/G499,0)</f>
        <v>0</v>
      </c>
      <c r="L499" s="75" t="n">
        <f aca="false">H499/Settings!$B$16</f>
        <v>0.00013979692493131</v>
      </c>
      <c r="M499" s="76" t="n">
        <f aca="false">H499/Settings!$B$20</f>
        <v>5.43037155114836E-006</v>
      </c>
      <c r="N499" s="77" t="n">
        <f aca="false">E499*Settings!$B$3</f>
        <v>0</v>
      </c>
      <c r="O499" s="77" t="n">
        <f aca="false">IF(E499&gt;0,(AF499-N499)/SQRT(E499*Settings!$B$3*(1-Settings!$B$3)),0)</f>
        <v>0</v>
      </c>
      <c r="P499" s="77" t="n">
        <f aca="false">MAX(0,AF499-N499)</f>
        <v>0</v>
      </c>
      <c r="Q499" s="51" t="n">
        <f aca="false">IF(E499&gt;=Settings!$B$4,(AF499+Settings!$B$7*Settings!$B$3)/(E499+Settings!$B$7),Settings!$B$3)</f>
        <v>0.0748599558648786</v>
      </c>
      <c r="R499" s="78" t="n">
        <f aca="false">PERCENTRANK($H$2:$H$1780,H499,6)</f>
        <v>0.721035</v>
      </c>
      <c r="S499" s="78" t="n">
        <f aca="false">PERCENTRANK($Q$2:$Q$1780,Q499,6)</f>
        <v>0.0646794</v>
      </c>
      <c r="T499" s="78" t="n">
        <f aca="false">PERCENTRANK($F$2:$F$1780,F499,6)</f>
        <v>0.685039</v>
      </c>
      <c r="U499" s="79" t="n">
        <f aca="false">IF(F499&gt;0,ROUND((Settings!$B$8*T499+Settings!$B$9*R499+Settings!$B$10*S499)/SUM(Settings!$B$8:$B$10),10),0)</f>
        <v>0.4902511333</v>
      </c>
      <c r="V499" s="71" t="n">
        <f aca="false">IF(U499&gt;0,RANK(U499,$U$2:$U$1780)+COUNTIF($U$2:U499,U499)-1,"")</f>
        <v>498</v>
      </c>
      <c r="W499" s="71" t="str">
        <f aca="false">IF(V499="","",IF(V499&lt;=Settings!$B$11,"1 - Fix first",IF(V499&lt;=Settings!$B$12,"2 - Review","3 - Monitor")))</f>
        <v>3 - Monitor</v>
      </c>
      <c r="X499" s="71" t="str">
        <f aca="false">IF(AND(E499&gt;=Settings!$B$4,AF499&gt;=Settings!$B$5,O499&gt;=Settings!$B$6),"HIGH RATE","")</f>
        <v/>
      </c>
      <c r="Y499" s="71" t="n">
        <f aca="false">IF(F499&gt;0,RANK(F499,$F$2:$F$1780)+COUNTIF($F$2:F499,F499)-1,"")</f>
        <v>498</v>
      </c>
      <c r="Z499" s="71" t="n">
        <f aca="false">IF(H499&gt;0,RANK(H499,$H$2:$H$1780)+COUNTIF($H$2:H499,H499)-1,"")</f>
        <v>496</v>
      </c>
      <c r="AA499" s="71" t="str">
        <f aca="false">IF(AC499="","",RANK(AC499,$AC$2:$AC$1780)+COUNTIF($AC$2:AC499,AC499)-1)</f>
        <v/>
      </c>
      <c r="AB499" s="71" t="str">
        <f aca="false">IF(AD499="","",RANK(AD499,$AD$2:$AD$1780)+COUNTIF($AD$2:AD499,AD499)-1)</f>
        <v/>
      </c>
      <c r="AC499" s="71" t="str">
        <f aca="false">IF(AND(AF499&gt;0,E499&gt;=Settings!$B$4),ROUND(J499,10),"")</f>
        <v/>
      </c>
      <c r="AD499" s="71" t="str">
        <f aca="false">IF(X499="HIGH RATE",ROUND(O499,10),"")</f>
        <v/>
      </c>
      <c r="AE499" s="71" t="s">
        <v>60</v>
      </c>
      <c r="AF499" s="73" t="n">
        <f aca="false">SUMIFS(Detail!$L$2:$L$9168,Detail!$C$2:$C$9168,$A499)</f>
        <v>0</v>
      </c>
      <c r="AG499" s="74" t="n">
        <f aca="false">SUMIFS(Detail!$N$2:$N$9168,Detail!$C$2:$C$9168,$A499)</f>
        <v>0</v>
      </c>
    </row>
    <row r="500" customFormat="false" ht="15" hidden="false" customHeight="false" outlineLevel="0" collapsed="false">
      <c r="A500" s="71" t="s">
        <v>1238</v>
      </c>
      <c r="B500" s="71" t="s">
        <v>2865</v>
      </c>
      <c r="C500" s="71" t="s">
        <v>246</v>
      </c>
      <c r="D500" s="71" t="str">
        <f aca="false">IFERROR(INDEX('Brand Map'!$B$4:$B$125,MATCH(C500,'Brand Map'!$A$4:$A$125,0)),"Other")</f>
        <v>FYF</v>
      </c>
      <c r="E500" s="73" t="n">
        <f aca="false">SUMIFS(Detail!$K$2:$K$9168,Detail!$C$2:$C$9168,$A500)</f>
        <v>0</v>
      </c>
      <c r="F500" s="73" t="n">
        <f aca="false">SUMIFS(Detail!$E$2:$E$9168,Detail!$C$2:$C$9168,$A500)</f>
        <v>1</v>
      </c>
      <c r="G500" s="74" t="n">
        <f aca="false">SUMIFS(Detail!$M$2:$M$9168,Detail!$C$2:$C$9168,$A500)</f>
        <v>0</v>
      </c>
      <c r="H500" s="74" t="n">
        <f aca="false">SUMIFS(Detail!$D$2:$D$9168,Detail!$C$2:$C$9168,$A500)</f>
        <v>69.95</v>
      </c>
      <c r="I500" s="74" t="n">
        <v>629.55</v>
      </c>
      <c r="J500" s="51" t="n">
        <f aca="false">IF(E500&gt;0,AF500/E500,0)</f>
        <v>0</v>
      </c>
      <c r="K500" s="51" t="n">
        <f aca="false">IF(G500&gt;0,AG500/G500,0)</f>
        <v>0</v>
      </c>
      <c r="L500" s="75" t="n">
        <f aca="false">H500/Settings!$B$16</f>
        <v>0.00013979692493131</v>
      </c>
      <c r="M500" s="76" t="n">
        <f aca="false">H500/Settings!$B$20</f>
        <v>5.43037155114836E-006</v>
      </c>
      <c r="N500" s="77" t="n">
        <f aca="false">E500*Settings!$B$3</f>
        <v>0</v>
      </c>
      <c r="O500" s="77" t="n">
        <f aca="false">IF(E500&gt;0,(AF500-N500)/SQRT(E500*Settings!$B$3*(1-Settings!$B$3)),0)</f>
        <v>0</v>
      </c>
      <c r="P500" s="77" t="n">
        <f aca="false">MAX(0,AF500-N500)</f>
        <v>0</v>
      </c>
      <c r="Q500" s="51" t="n">
        <f aca="false">IF(E500&gt;=Settings!$B$4,(AF500+Settings!$B$7*Settings!$B$3)/(E500+Settings!$B$7),Settings!$B$3)</f>
        <v>0.0748599558648786</v>
      </c>
      <c r="R500" s="78" t="n">
        <f aca="false">PERCENTRANK($H$2:$H$1780,H500,6)</f>
        <v>0.721035</v>
      </c>
      <c r="S500" s="78" t="n">
        <f aca="false">PERCENTRANK($Q$2:$Q$1780,Q500,6)</f>
        <v>0.0646794</v>
      </c>
      <c r="T500" s="78" t="n">
        <f aca="false">PERCENTRANK($F$2:$F$1780,F500,6)</f>
        <v>0.685039</v>
      </c>
      <c r="U500" s="79" t="n">
        <f aca="false">IF(F500&gt;0,ROUND((Settings!$B$8*T500+Settings!$B$9*R500+Settings!$B$10*S500)/SUM(Settings!$B$8:$B$10),10),0)</f>
        <v>0.4902511333</v>
      </c>
      <c r="V500" s="71" t="n">
        <f aca="false">IF(U500&gt;0,RANK(U500,$U$2:$U$1780)+COUNTIF($U$2:U500,U500)-1,"")</f>
        <v>499</v>
      </c>
      <c r="W500" s="71" t="str">
        <f aca="false">IF(V500="","",IF(V500&lt;=Settings!$B$11,"1 - Fix first",IF(V500&lt;=Settings!$B$12,"2 - Review","3 - Monitor")))</f>
        <v>3 - Monitor</v>
      </c>
      <c r="X500" s="71" t="str">
        <f aca="false">IF(AND(E500&gt;=Settings!$B$4,AF500&gt;=Settings!$B$5,O500&gt;=Settings!$B$6),"HIGH RATE","")</f>
        <v/>
      </c>
      <c r="Y500" s="71" t="n">
        <f aca="false">IF(F500&gt;0,RANK(F500,$F$2:$F$1780)+COUNTIF($F$2:F500,F500)-1,"")</f>
        <v>499</v>
      </c>
      <c r="Z500" s="71" t="n">
        <f aca="false">IF(H500&gt;0,RANK(H500,$H$2:$H$1780)+COUNTIF($H$2:H500,H500)-1,"")</f>
        <v>497</v>
      </c>
      <c r="AA500" s="71" t="str">
        <f aca="false">IF(AC500="","",RANK(AC500,$AC$2:$AC$1780)+COUNTIF($AC$2:AC500,AC500)-1)</f>
        <v/>
      </c>
      <c r="AB500" s="71" t="str">
        <f aca="false">IF(AD500="","",RANK(AD500,$AD$2:$AD$1780)+COUNTIF($AD$2:AD500,AD500)-1)</f>
        <v/>
      </c>
      <c r="AC500" s="71" t="str">
        <f aca="false">IF(AND(AF500&gt;0,E500&gt;=Settings!$B$4),ROUND(J500,10),"")</f>
        <v/>
      </c>
      <c r="AD500" s="71" t="str">
        <f aca="false">IF(X500="HIGH RATE",ROUND(O500,10),"")</f>
        <v/>
      </c>
      <c r="AE500" s="71" t="s">
        <v>60</v>
      </c>
      <c r="AF500" s="73" t="n">
        <f aca="false">SUMIFS(Detail!$L$2:$L$9168,Detail!$C$2:$C$9168,$A500)</f>
        <v>0</v>
      </c>
      <c r="AG500" s="74" t="n">
        <f aca="false">SUMIFS(Detail!$N$2:$N$9168,Detail!$C$2:$C$9168,$A500)</f>
        <v>0</v>
      </c>
    </row>
    <row r="501" customFormat="false" ht="15" hidden="false" customHeight="false" outlineLevel="0" collapsed="false">
      <c r="A501" s="71" t="s">
        <v>631</v>
      </c>
      <c r="B501" s="71" t="s">
        <v>632</v>
      </c>
      <c r="C501" s="71" t="s">
        <v>316</v>
      </c>
      <c r="D501" s="71" t="str">
        <f aca="false">IFERROR(INDEX('Brand Map'!$B$4:$B$125,MATCH(C501,'Brand Map'!$A$4:$A$125,0)),"Other")</f>
        <v>OR</v>
      </c>
      <c r="E501" s="73" t="n">
        <f aca="false">SUMIFS(Detail!$K$2:$K$9168,Detail!$C$2:$C$9168,$A501)</f>
        <v>12</v>
      </c>
      <c r="F501" s="73" t="n">
        <f aca="false">SUMIFS(Detail!$E$2:$E$9168,Detail!$C$2:$C$9168,$A501)</f>
        <v>1</v>
      </c>
      <c r="G501" s="74" t="n">
        <f aca="false">SUMIFS(Detail!$M$2:$M$9168,Detail!$C$2:$C$9168,$A501)</f>
        <v>944.88</v>
      </c>
      <c r="H501" s="74" t="n">
        <f aca="false">SUMIFS(Detail!$D$2:$D$9168,Detail!$C$2:$C$9168,$A501)</f>
        <v>69.05</v>
      </c>
      <c r="I501" s="74" t="n">
        <v>15614.89</v>
      </c>
      <c r="J501" s="51" t="n">
        <f aca="false">IF(E501&gt;0,AF501/E501,0)</f>
        <v>0.0833333333333333</v>
      </c>
      <c r="K501" s="51" t="n">
        <f aca="false">IF(G501&gt;0,AG501/G501,0)</f>
        <v>0.0730780628227923</v>
      </c>
      <c r="L501" s="75" t="n">
        <f aca="false">H501/Settings!$B$16</f>
        <v>0.000137998251129477</v>
      </c>
      <c r="M501" s="76" t="n">
        <f aca="false">H501/Settings!$B$20</f>
        <v>5.3605025819413E-006</v>
      </c>
      <c r="N501" s="77" t="n">
        <f aca="false">E501*Settings!$B$3</f>
        <v>0.898319470378544</v>
      </c>
      <c r="O501" s="77" t="n">
        <f aca="false">IF(E501&gt;0,(AF501-N501)/SQRT(E501*Settings!$B$3*(1-Settings!$B$3)),0)</f>
        <v>0.111536921503919</v>
      </c>
      <c r="P501" s="77" t="n">
        <f aca="false">MAX(0,AF501-N501)</f>
        <v>0.101680529621456</v>
      </c>
      <c r="Q501" s="51" t="n">
        <f aca="false">IF(E501&gt;=Settings!$B$4,(AF501+Settings!$B$7*Settings!$B$3)/(E501+Settings!$B$7),Settings!$B$3)</f>
        <v>0.0748599558648786</v>
      </c>
      <c r="R501" s="78" t="n">
        <f aca="false">PERCENTRANK($H$2:$H$1780,H501,6)</f>
        <v>0.720472</v>
      </c>
      <c r="S501" s="78" t="n">
        <f aca="false">PERCENTRANK($Q$2:$Q$1780,Q501,6)</f>
        <v>0.0646794</v>
      </c>
      <c r="T501" s="78" t="n">
        <f aca="false">PERCENTRANK($F$2:$F$1780,F501,6)</f>
        <v>0.685039</v>
      </c>
      <c r="U501" s="79" t="n">
        <f aca="false">IF(F501&gt;0,ROUND((Settings!$B$8*T501+Settings!$B$9*R501+Settings!$B$10*S501)/SUM(Settings!$B$8:$B$10),10),0)</f>
        <v>0.4900634667</v>
      </c>
      <c r="V501" s="71" t="n">
        <f aca="false">IF(U501&gt;0,RANK(U501,$U$2:$U$1780)+COUNTIF($U$2:U501,U501)-1,"")</f>
        <v>500</v>
      </c>
      <c r="W501" s="71" t="str">
        <f aca="false">IF(V501="","",IF(V501&lt;=Settings!$B$11,"1 - Fix first",IF(V501&lt;=Settings!$B$12,"2 - Review","3 - Monitor")))</f>
        <v>3 - Monitor</v>
      </c>
      <c r="X501" s="71" t="str">
        <f aca="false">IF(AND(E501&gt;=Settings!$B$4,AF501&gt;=Settings!$B$5,O501&gt;=Settings!$B$6),"HIGH RATE","")</f>
        <v/>
      </c>
      <c r="Y501" s="71" t="n">
        <f aca="false">IF(F501&gt;0,RANK(F501,$F$2:$F$1780)+COUNTIF($F$2:F501,F501)-1,"")</f>
        <v>500</v>
      </c>
      <c r="Z501" s="71" t="n">
        <f aca="false">IF(H501&gt;0,RANK(H501,$H$2:$H$1780)+COUNTIF($H$2:H501,H501)-1,"")</f>
        <v>498</v>
      </c>
      <c r="AA501" s="71" t="str">
        <f aca="false">IF(AC501="","",RANK(AC501,$AC$2:$AC$1780)+COUNTIF($AC$2:AC501,AC501)-1)</f>
        <v/>
      </c>
      <c r="AB501" s="71" t="str">
        <f aca="false">IF(AD501="","",RANK(AD501,$AD$2:$AD$1780)+COUNTIF($AD$2:AD501,AD501)-1)</f>
        <v/>
      </c>
      <c r="AC501" s="71" t="str">
        <f aca="false">IF(AND(AF501&gt;0,E501&gt;=Settings!$B$4),ROUND(J501,10),"")</f>
        <v/>
      </c>
      <c r="AD501" s="71" t="str">
        <f aca="false">IF(X501="HIGH RATE",ROUND(O501,10),"")</f>
        <v/>
      </c>
      <c r="AE501" s="71" t="s">
        <v>61</v>
      </c>
      <c r="AF501" s="73" t="n">
        <f aca="false">SUMIFS(Detail!$L$2:$L$9168,Detail!$C$2:$C$9168,$A501)</f>
        <v>1</v>
      </c>
      <c r="AG501" s="74" t="n">
        <f aca="false">SUMIFS(Detail!$N$2:$N$9168,Detail!$C$2:$C$9168,$A501)</f>
        <v>69.05</v>
      </c>
    </row>
    <row r="502" customFormat="false" ht="15" hidden="false" customHeight="false" outlineLevel="0" collapsed="false">
      <c r="A502" s="71" t="s">
        <v>1156</v>
      </c>
      <c r="B502" s="71" t="s">
        <v>2866</v>
      </c>
      <c r="C502" s="71" t="s">
        <v>298</v>
      </c>
      <c r="D502" s="71" t="str">
        <f aca="false">IFERROR(INDEX('Brand Map'!$B$4:$B$125,MATCH(C502,'Brand Map'!$A$4:$A$125,0)),"Other")</f>
        <v>FBAU</v>
      </c>
      <c r="E502" s="73" t="n">
        <f aca="false">SUMIFS(Detail!$K$2:$K$9168,Detail!$C$2:$C$9168,$A502)</f>
        <v>4</v>
      </c>
      <c r="F502" s="73" t="n">
        <f aca="false">SUMIFS(Detail!$E$2:$E$9168,Detail!$C$2:$C$9168,$A502)</f>
        <v>1</v>
      </c>
      <c r="G502" s="74" t="n">
        <f aca="false">SUMIFS(Detail!$M$2:$M$9168,Detail!$C$2:$C$9168,$A502)</f>
        <v>325.28</v>
      </c>
      <c r="H502" s="74" t="n">
        <f aca="false">SUMIFS(Detail!$D$2:$D$9168,Detail!$C$2:$C$9168,$A502)</f>
        <v>65.65</v>
      </c>
      <c r="I502" s="74" t="n">
        <v>1060.66</v>
      </c>
      <c r="J502" s="51" t="n">
        <f aca="false">IF(E502&gt;0,AF502/E502,0)</f>
        <v>0.25</v>
      </c>
      <c r="K502" s="51" t="n">
        <f aca="false">IF(G502&gt;0,AG502/G502,0)</f>
        <v>0.201826119035908</v>
      </c>
      <c r="L502" s="75" t="n">
        <f aca="false">H502/Settings!$B$16</f>
        <v>0.000131203261211444</v>
      </c>
      <c r="M502" s="76" t="n">
        <f aca="false">H502/Settings!$B$20</f>
        <v>5.09655314271465E-006</v>
      </c>
      <c r="N502" s="77" t="n">
        <f aca="false">E502*Settings!$B$3</f>
        <v>0.299439823459515</v>
      </c>
      <c r="O502" s="77" t="n">
        <f aca="false">IF(E502&gt;0,(AF502-N502)/SQRT(E502*Settings!$B$3*(1-Settings!$B$3)),0)</f>
        <v>1.33102719024865</v>
      </c>
      <c r="P502" s="77" t="n">
        <f aca="false">MAX(0,AF502-N502)</f>
        <v>0.700560176540485</v>
      </c>
      <c r="Q502" s="51" t="n">
        <f aca="false">IF(E502&gt;=Settings!$B$4,(AF502+Settings!$B$7*Settings!$B$3)/(E502+Settings!$B$7),Settings!$B$3)</f>
        <v>0.0748599558648786</v>
      </c>
      <c r="R502" s="78" t="n">
        <f aca="false">PERCENTRANK($H$2:$H$1780,H502,6)</f>
        <v>0.719348</v>
      </c>
      <c r="S502" s="78" t="n">
        <f aca="false">PERCENTRANK($Q$2:$Q$1780,Q502,6)</f>
        <v>0.0646794</v>
      </c>
      <c r="T502" s="78" t="n">
        <f aca="false">PERCENTRANK($F$2:$F$1780,F502,6)</f>
        <v>0.685039</v>
      </c>
      <c r="U502" s="79" t="n">
        <f aca="false">IF(F502&gt;0,ROUND((Settings!$B$8*T502+Settings!$B$9*R502+Settings!$B$10*S502)/SUM(Settings!$B$8:$B$10),10),0)</f>
        <v>0.4896888</v>
      </c>
      <c r="V502" s="71" t="n">
        <f aca="false">IF(U502&gt;0,RANK(U502,$U$2:$U$1780)+COUNTIF($U$2:U502,U502)-1,"")</f>
        <v>501</v>
      </c>
      <c r="W502" s="71" t="str">
        <f aca="false">IF(V502="","",IF(V502&lt;=Settings!$B$11,"1 - Fix first",IF(V502&lt;=Settings!$B$12,"2 - Review","3 - Monitor")))</f>
        <v>3 - Monitor</v>
      </c>
      <c r="X502" s="71" t="str">
        <f aca="false">IF(AND(E502&gt;=Settings!$B$4,AF502&gt;=Settings!$B$5,O502&gt;=Settings!$B$6),"HIGH RATE","")</f>
        <v/>
      </c>
      <c r="Y502" s="71" t="n">
        <f aca="false">IF(F502&gt;0,RANK(F502,$F$2:$F$1780)+COUNTIF($F$2:F502,F502)-1,"")</f>
        <v>501</v>
      </c>
      <c r="Z502" s="71" t="n">
        <f aca="false">IF(H502&gt;0,RANK(H502,$H$2:$H$1780)+COUNTIF($H$2:H502,H502)-1,"")</f>
        <v>500</v>
      </c>
      <c r="AA502" s="71" t="str">
        <f aca="false">IF(AC502="","",RANK(AC502,$AC$2:$AC$1780)+COUNTIF($AC$2:AC502,AC502)-1)</f>
        <v/>
      </c>
      <c r="AB502" s="71" t="str">
        <f aca="false">IF(AD502="","",RANK(AD502,$AD$2:$AD$1780)+COUNTIF($AD$2:AD502,AD502)-1)</f>
        <v/>
      </c>
      <c r="AC502" s="71" t="str">
        <f aca="false">IF(AND(AF502&gt;0,E502&gt;=Settings!$B$4),ROUND(J502,10),"")</f>
        <v/>
      </c>
      <c r="AD502" s="71" t="str">
        <f aca="false">IF(X502="HIGH RATE",ROUND(O502,10),"")</f>
        <v/>
      </c>
      <c r="AE502" s="71" t="s">
        <v>59</v>
      </c>
      <c r="AF502" s="73" t="n">
        <f aca="false">SUMIFS(Detail!$L$2:$L$9168,Detail!$C$2:$C$9168,$A502)</f>
        <v>1</v>
      </c>
      <c r="AG502" s="74" t="n">
        <f aca="false">SUMIFS(Detail!$N$2:$N$9168,Detail!$C$2:$C$9168,$A502)</f>
        <v>65.65</v>
      </c>
    </row>
    <row r="503" customFormat="false" ht="15" hidden="false" customHeight="false" outlineLevel="0" collapsed="false">
      <c r="A503" s="71" t="s">
        <v>2041</v>
      </c>
      <c r="B503" s="71" t="s">
        <v>2854</v>
      </c>
      <c r="C503" s="71" t="s">
        <v>738</v>
      </c>
      <c r="D503" s="71" t="str">
        <f aca="false">IFERROR(INDEX('Brand Map'!$B$4:$B$125,MATCH(C503,'Brand Map'!$A$4:$A$125,0)),"Other")</f>
        <v>Other (small prefixes)</v>
      </c>
      <c r="E503" s="73" t="n">
        <f aca="false">SUMIFS(Detail!$K$2:$K$9168,Detail!$C$2:$C$9168,$A503)</f>
        <v>0</v>
      </c>
      <c r="F503" s="73" t="n">
        <f aca="false">SUMIFS(Detail!$E$2:$E$9168,Detail!$C$2:$C$9168,$A503)</f>
        <v>1</v>
      </c>
      <c r="G503" s="74" t="n">
        <f aca="false">SUMIFS(Detail!$M$2:$M$9168,Detail!$C$2:$C$9168,$A503)</f>
        <v>0</v>
      </c>
      <c r="H503" s="74" t="n">
        <f aca="false">SUMIFS(Detail!$D$2:$D$9168,Detail!$C$2:$C$9168,$A503)</f>
        <v>64.95</v>
      </c>
      <c r="I503" s="74" t="n">
        <v>4016.85</v>
      </c>
      <c r="J503" s="51" t="n">
        <f aca="false">IF(E503&gt;0,AF503/E503,0)</f>
        <v>0</v>
      </c>
      <c r="K503" s="51" t="n">
        <f aca="false">IF(G503&gt;0,AG503/G503,0)</f>
        <v>0</v>
      </c>
      <c r="L503" s="75" t="n">
        <f aca="false">H503/Settings!$B$16</f>
        <v>0.000129804292698907</v>
      </c>
      <c r="M503" s="76" t="n">
        <f aca="false">H503/Settings!$B$20</f>
        <v>5.04221061110916E-006</v>
      </c>
      <c r="N503" s="77" t="n">
        <f aca="false">E503*Settings!$B$3</f>
        <v>0</v>
      </c>
      <c r="O503" s="77" t="n">
        <f aca="false">IF(E503&gt;0,(AF503-N503)/SQRT(E503*Settings!$B$3*(1-Settings!$B$3)),0)</f>
        <v>0</v>
      </c>
      <c r="P503" s="77" t="n">
        <f aca="false">MAX(0,AF503-N503)</f>
        <v>0</v>
      </c>
      <c r="Q503" s="51" t="n">
        <f aca="false">IF(E503&gt;=Settings!$B$4,(AF503+Settings!$B$7*Settings!$B$3)/(E503+Settings!$B$7),Settings!$B$3)</f>
        <v>0.0748599558648786</v>
      </c>
      <c r="R503" s="78" t="n">
        <f aca="false">PERCENTRANK($H$2:$H$1780,H503,6)</f>
        <v>0.718223</v>
      </c>
      <c r="S503" s="78" t="n">
        <f aca="false">PERCENTRANK($Q$2:$Q$1780,Q503,6)</f>
        <v>0.0646794</v>
      </c>
      <c r="T503" s="78" t="n">
        <f aca="false">PERCENTRANK($F$2:$F$1780,F503,6)</f>
        <v>0.685039</v>
      </c>
      <c r="U503" s="79" t="n">
        <f aca="false">IF(F503&gt;0,ROUND((Settings!$B$8*T503+Settings!$B$9*R503+Settings!$B$10*S503)/SUM(Settings!$B$8:$B$10),10),0)</f>
        <v>0.4893138</v>
      </c>
      <c r="V503" s="71" t="n">
        <f aca="false">IF(U503&gt;0,RANK(U503,$U$2:$U$1780)+COUNTIF($U$2:U503,U503)-1,"")</f>
        <v>502</v>
      </c>
      <c r="W503" s="71" t="str">
        <f aca="false">IF(V503="","",IF(V503&lt;=Settings!$B$11,"1 - Fix first",IF(V503&lt;=Settings!$B$12,"2 - Review","3 - Monitor")))</f>
        <v>3 - Monitor</v>
      </c>
      <c r="X503" s="71" t="str">
        <f aca="false">IF(AND(E503&gt;=Settings!$B$4,AF503&gt;=Settings!$B$5,O503&gt;=Settings!$B$6),"HIGH RATE","")</f>
        <v/>
      </c>
      <c r="Y503" s="71" t="n">
        <f aca="false">IF(F503&gt;0,RANK(F503,$F$2:$F$1780)+COUNTIF($F$2:F503,F503)-1,"")</f>
        <v>502</v>
      </c>
      <c r="Z503" s="71" t="n">
        <f aca="false">IF(H503&gt;0,RANK(H503,$H$2:$H$1780)+COUNTIF($H$2:H503,H503)-1,"")</f>
        <v>501</v>
      </c>
      <c r="AA503" s="71" t="str">
        <f aca="false">IF(AC503="","",RANK(AC503,$AC$2:$AC$1780)+COUNTIF($AC$2:AC503,AC503)-1)</f>
        <v/>
      </c>
      <c r="AB503" s="71" t="str">
        <f aca="false">IF(AD503="","",RANK(AD503,$AD$2:$AD$1780)+COUNTIF($AD$2:AD503,AD503)-1)</f>
        <v/>
      </c>
      <c r="AC503" s="71" t="str">
        <f aca="false">IF(AND(AF503&gt;0,E503&gt;=Settings!$B$4),ROUND(J503,10),"")</f>
        <v/>
      </c>
      <c r="AD503" s="71" t="str">
        <f aca="false">IF(X503="HIGH RATE",ROUND(O503,10),"")</f>
        <v/>
      </c>
      <c r="AE503" s="71" t="s">
        <v>60</v>
      </c>
      <c r="AF503" s="73" t="n">
        <f aca="false">SUMIFS(Detail!$L$2:$L$9168,Detail!$C$2:$C$9168,$A503)</f>
        <v>0</v>
      </c>
      <c r="AG503" s="74" t="n">
        <f aca="false">SUMIFS(Detail!$N$2:$N$9168,Detail!$C$2:$C$9168,$A503)</f>
        <v>0</v>
      </c>
    </row>
    <row r="504" customFormat="false" ht="15" hidden="false" customHeight="false" outlineLevel="0" collapsed="false">
      <c r="A504" s="71" t="s">
        <v>1191</v>
      </c>
      <c r="B504" s="71" t="s">
        <v>2867</v>
      </c>
      <c r="C504" s="71" t="s">
        <v>246</v>
      </c>
      <c r="D504" s="71" t="str">
        <f aca="false">IFERROR(INDEX('Brand Map'!$B$4:$B$125,MATCH(C504,'Brand Map'!$A$4:$A$125,0)),"Other")</f>
        <v>FYF</v>
      </c>
      <c r="E504" s="73" t="n">
        <f aca="false">SUMIFS(Detail!$K$2:$K$9168,Detail!$C$2:$C$9168,$A504)</f>
        <v>0</v>
      </c>
      <c r="F504" s="73" t="n">
        <f aca="false">SUMIFS(Detail!$E$2:$E$9168,Detail!$C$2:$C$9168,$A504)</f>
        <v>1</v>
      </c>
      <c r="G504" s="74" t="n">
        <f aca="false">SUMIFS(Detail!$M$2:$M$9168,Detail!$C$2:$C$9168,$A504)</f>
        <v>0</v>
      </c>
      <c r="H504" s="74" t="n">
        <f aca="false">SUMIFS(Detail!$D$2:$D$9168,Detail!$C$2:$C$9168,$A504)</f>
        <v>64.95</v>
      </c>
      <c r="I504" s="74" t="n">
        <v>1104.15</v>
      </c>
      <c r="J504" s="51" t="n">
        <f aca="false">IF(E504&gt;0,AF504/E504,0)</f>
        <v>0</v>
      </c>
      <c r="K504" s="51" t="n">
        <f aca="false">IF(G504&gt;0,AG504/G504,0)</f>
        <v>0</v>
      </c>
      <c r="L504" s="75" t="n">
        <f aca="false">H504/Settings!$B$16</f>
        <v>0.000129804292698907</v>
      </c>
      <c r="M504" s="76" t="n">
        <f aca="false">H504/Settings!$B$20</f>
        <v>5.04221061110916E-006</v>
      </c>
      <c r="N504" s="77" t="n">
        <f aca="false">E504*Settings!$B$3</f>
        <v>0</v>
      </c>
      <c r="O504" s="77" t="n">
        <f aca="false">IF(E504&gt;0,(AF504-N504)/SQRT(E504*Settings!$B$3*(1-Settings!$B$3)),0)</f>
        <v>0</v>
      </c>
      <c r="P504" s="77" t="n">
        <f aca="false">MAX(0,AF504-N504)</f>
        <v>0</v>
      </c>
      <c r="Q504" s="51" t="n">
        <f aca="false">IF(E504&gt;=Settings!$B$4,(AF504+Settings!$B$7*Settings!$B$3)/(E504+Settings!$B$7),Settings!$B$3)</f>
        <v>0.0748599558648786</v>
      </c>
      <c r="R504" s="78" t="n">
        <f aca="false">PERCENTRANK($H$2:$H$1780,H504,6)</f>
        <v>0.718223</v>
      </c>
      <c r="S504" s="78" t="n">
        <f aca="false">PERCENTRANK($Q$2:$Q$1780,Q504,6)</f>
        <v>0.0646794</v>
      </c>
      <c r="T504" s="78" t="n">
        <f aca="false">PERCENTRANK($F$2:$F$1780,F504,6)</f>
        <v>0.685039</v>
      </c>
      <c r="U504" s="79" t="n">
        <f aca="false">IF(F504&gt;0,ROUND((Settings!$B$8*T504+Settings!$B$9*R504+Settings!$B$10*S504)/SUM(Settings!$B$8:$B$10),10),0)</f>
        <v>0.4893138</v>
      </c>
      <c r="V504" s="71" t="n">
        <f aca="false">IF(U504&gt;0,RANK(U504,$U$2:$U$1780)+COUNTIF($U$2:U504,U504)-1,"")</f>
        <v>503</v>
      </c>
      <c r="W504" s="71" t="str">
        <f aca="false">IF(V504="","",IF(V504&lt;=Settings!$B$11,"1 - Fix first",IF(V504&lt;=Settings!$B$12,"2 - Review","3 - Monitor")))</f>
        <v>3 - Monitor</v>
      </c>
      <c r="X504" s="71" t="str">
        <f aca="false">IF(AND(E504&gt;=Settings!$B$4,AF504&gt;=Settings!$B$5,O504&gt;=Settings!$B$6),"HIGH RATE","")</f>
        <v/>
      </c>
      <c r="Y504" s="71" t="n">
        <f aca="false">IF(F504&gt;0,RANK(F504,$F$2:$F$1780)+COUNTIF($F$2:F504,F504)-1,"")</f>
        <v>503</v>
      </c>
      <c r="Z504" s="71" t="n">
        <f aca="false">IF(H504&gt;0,RANK(H504,$H$2:$H$1780)+COUNTIF($H$2:H504,H504)-1,"")</f>
        <v>502</v>
      </c>
      <c r="AA504" s="71" t="str">
        <f aca="false">IF(AC504="","",RANK(AC504,$AC$2:$AC$1780)+COUNTIF($AC$2:AC504,AC504)-1)</f>
        <v/>
      </c>
      <c r="AB504" s="71" t="str">
        <f aca="false">IF(AD504="","",RANK(AD504,$AD$2:$AD$1780)+COUNTIF($AD$2:AD504,AD504)-1)</f>
        <v/>
      </c>
      <c r="AC504" s="71" t="str">
        <f aca="false">IF(AND(AF504&gt;0,E504&gt;=Settings!$B$4),ROUND(J504,10),"")</f>
        <v/>
      </c>
      <c r="AD504" s="71" t="str">
        <f aca="false">IF(X504="HIGH RATE",ROUND(O504,10),"")</f>
        <v/>
      </c>
      <c r="AE504" s="71" t="s">
        <v>60</v>
      </c>
      <c r="AF504" s="73" t="n">
        <f aca="false">SUMIFS(Detail!$L$2:$L$9168,Detail!$C$2:$C$9168,$A504)</f>
        <v>0</v>
      </c>
      <c r="AG504" s="74" t="n">
        <f aca="false">SUMIFS(Detail!$N$2:$N$9168,Detail!$C$2:$C$9168,$A504)</f>
        <v>0</v>
      </c>
    </row>
    <row r="505" customFormat="false" ht="15" hidden="false" customHeight="false" outlineLevel="0" collapsed="false">
      <c r="A505" s="71" t="s">
        <v>1608</v>
      </c>
      <c r="B505" s="71" t="s">
        <v>2740</v>
      </c>
      <c r="C505" s="71" t="s">
        <v>213</v>
      </c>
      <c r="D505" s="71" t="str">
        <f aca="false">IFERROR(INDEX('Brand Map'!$B$4:$B$125,MATCH(C505,'Brand Map'!$A$4:$A$125,0)),"Other")</f>
        <v>AU</v>
      </c>
      <c r="E505" s="73" t="n">
        <f aca="false">SUMIFS(Detail!$K$2:$K$9168,Detail!$C$2:$C$9168,$A505)</f>
        <v>0</v>
      </c>
      <c r="F505" s="73" t="n">
        <f aca="false">SUMIFS(Detail!$E$2:$E$9168,Detail!$C$2:$C$9168,$A505)</f>
        <v>1</v>
      </c>
      <c r="G505" s="74" t="n">
        <f aca="false">SUMIFS(Detail!$M$2:$M$9168,Detail!$C$2:$C$9168,$A505)</f>
        <v>0</v>
      </c>
      <c r="H505" s="74" t="n">
        <f aca="false">SUMIFS(Detail!$D$2:$D$9168,Detail!$C$2:$C$9168,$A505)</f>
        <v>64.45</v>
      </c>
      <c r="I505" s="74" t="n">
        <v>7102.35</v>
      </c>
      <c r="J505" s="51" t="n">
        <f aca="false">IF(E505&gt;0,AF505/E505,0)</f>
        <v>0</v>
      </c>
      <c r="K505" s="51" t="n">
        <f aca="false">IF(G505&gt;0,AG505/G505,0)</f>
        <v>0</v>
      </c>
      <c r="L505" s="75" t="n">
        <f aca="false">H505/Settings!$B$16</f>
        <v>0.000128805029475667</v>
      </c>
      <c r="M505" s="76" t="n">
        <f aca="false">H505/Settings!$B$20</f>
        <v>5.00339451710524E-006</v>
      </c>
      <c r="N505" s="77" t="n">
        <f aca="false">E505*Settings!$B$3</f>
        <v>0</v>
      </c>
      <c r="O505" s="77" t="n">
        <f aca="false">IF(E505&gt;0,(AF505-N505)/SQRT(E505*Settings!$B$3*(1-Settings!$B$3)),0)</f>
        <v>0</v>
      </c>
      <c r="P505" s="77" t="n">
        <f aca="false">MAX(0,AF505-N505)</f>
        <v>0</v>
      </c>
      <c r="Q505" s="51" t="n">
        <f aca="false">IF(E505&gt;=Settings!$B$4,(AF505+Settings!$B$7*Settings!$B$3)/(E505+Settings!$B$7),Settings!$B$3)</f>
        <v>0.0748599558648786</v>
      </c>
      <c r="R505" s="78" t="n">
        <f aca="false">PERCENTRANK($H$2:$H$1780,H505,6)</f>
        <v>0.71766</v>
      </c>
      <c r="S505" s="78" t="n">
        <f aca="false">PERCENTRANK($Q$2:$Q$1780,Q505,6)</f>
        <v>0.0646794</v>
      </c>
      <c r="T505" s="78" t="n">
        <f aca="false">PERCENTRANK($F$2:$F$1780,F505,6)</f>
        <v>0.685039</v>
      </c>
      <c r="U505" s="79" t="n">
        <f aca="false">IF(F505&gt;0,ROUND((Settings!$B$8*T505+Settings!$B$9*R505+Settings!$B$10*S505)/SUM(Settings!$B$8:$B$10),10),0)</f>
        <v>0.4891261333</v>
      </c>
      <c r="V505" s="71" t="n">
        <f aca="false">IF(U505&gt;0,RANK(U505,$U$2:$U$1780)+COUNTIF($U$2:U505,U505)-1,"")</f>
        <v>504</v>
      </c>
      <c r="W505" s="71" t="str">
        <f aca="false">IF(V505="","",IF(V505&lt;=Settings!$B$11,"1 - Fix first",IF(V505&lt;=Settings!$B$12,"2 - Review","3 - Monitor")))</f>
        <v>3 - Monitor</v>
      </c>
      <c r="X505" s="71" t="str">
        <f aca="false">IF(AND(E505&gt;=Settings!$B$4,AF505&gt;=Settings!$B$5,O505&gt;=Settings!$B$6),"HIGH RATE","")</f>
        <v/>
      </c>
      <c r="Y505" s="71" t="n">
        <f aca="false">IF(F505&gt;0,RANK(F505,$F$2:$F$1780)+COUNTIF($F$2:F505,F505)-1,"")</f>
        <v>504</v>
      </c>
      <c r="Z505" s="71" t="n">
        <f aca="false">IF(H505&gt;0,RANK(H505,$H$2:$H$1780)+COUNTIF($H$2:H505,H505)-1,"")</f>
        <v>503</v>
      </c>
      <c r="AA505" s="71" t="str">
        <f aca="false">IF(AC505="","",RANK(AC505,$AC$2:$AC$1780)+COUNTIF($AC$2:AC505,AC505)-1)</f>
        <v/>
      </c>
      <c r="AB505" s="71" t="str">
        <f aca="false">IF(AD505="","",RANK(AD505,$AD$2:$AD$1780)+COUNTIF($AD$2:AD505,AD505)-1)</f>
        <v/>
      </c>
      <c r="AC505" s="71" t="str">
        <f aca="false">IF(AND(AF505&gt;0,E505&gt;=Settings!$B$4),ROUND(J505,10),"")</f>
        <v/>
      </c>
      <c r="AD505" s="71" t="str">
        <f aca="false">IF(X505="HIGH RATE",ROUND(O505,10),"")</f>
        <v/>
      </c>
      <c r="AE505" s="71" t="s">
        <v>60</v>
      </c>
      <c r="AF505" s="73" t="n">
        <f aca="false">SUMIFS(Detail!$L$2:$L$9168,Detail!$C$2:$C$9168,$A505)</f>
        <v>0</v>
      </c>
      <c r="AG505" s="74" t="n">
        <f aca="false">SUMIFS(Detail!$N$2:$N$9168,Detail!$C$2:$C$9168,$A505)</f>
        <v>0</v>
      </c>
    </row>
    <row r="506" customFormat="false" ht="15" hidden="false" customHeight="false" outlineLevel="0" collapsed="false">
      <c r="A506" s="71" t="s">
        <v>1343</v>
      </c>
      <c r="B506" s="71" t="s">
        <v>2868</v>
      </c>
      <c r="C506" s="71" t="s">
        <v>271</v>
      </c>
      <c r="D506" s="71" t="str">
        <f aca="false">IFERROR(INDEX('Brand Map'!$B$4:$B$125,MATCH(C506,'Brand Map'!$A$4:$A$125,0)),"Other")</f>
        <v>LF</v>
      </c>
      <c r="E506" s="73" t="n">
        <f aca="false">SUMIFS(Detail!$K$2:$K$9168,Detail!$C$2:$C$9168,$A506)</f>
        <v>2</v>
      </c>
      <c r="F506" s="73" t="n">
        <f aca="false">SUMIFS(Detail!$E$2:$E$9168,Detail!$C$2:$C$9168,$A506)</f>
        <v>1</v>
      </c>
      <c r="G506" s="74" t="n">
        <f aca="false">SUMIFS(Detail!$M$2:$M$9168,Detail!$C$2:$C$9168,$A506)</f>
        <v>81.72</v>
      </c>
      <c r="H506" s="74" t="n">
        <f aca="false">SUMIFS(Detail!$D$2:$D$9168,Detail!$C$2:$C$9168,$A506)</f>
        <v>63.72</v>
      </c>
      <c r="I506" s="74" t="n">
        <v>471.38</v>
      </c>
      <c r="J506" s="51" t="n">
        <f aca="false">IF(E506&gt;0,AF506/E506,0)</f>
        <v>0</v>
      </c>
      <c r="K506" s="51" t="n">
        <f aca="false">IF(G506&gt;0,AG506/G506,0)</f>
        <v>0</v>
      </c>
      <c r="L506" s="75" t="n">
        <f aca="false">H506/Settings!$B$16</f>
        <v>0.000127346105169736</v>
      </c>
      <c r="M506" s="76" t="n">
        <f aca="false">H506/Settings!$B$20</f>
        <v>4.94672301985952E-006</v>
      </c>
      <c r="N506" s="77" t="n">
        <f aca="false">E506*Settings!$B$3</f>
        <v>0.149719911729757</v>
      </c>
      <c r="O506" s="77" t="n">
        <f aca="false">IF(E506&gt;0,(AF506-N506)/SQRT(E506*Settings!$B$3*(1-Settings!$B$3)),0)</f>
        <v>-0.402287039792884</v>
      </c>
      <c r="P506" s="77" t="n">
        <f aca="false">MAX(0,AF506-N506)</f>
        <v>0</v>
      </c>
      <c r="Q506" s="51" t="n">
        <f aca="false">IF(E506&gt;=Settings!$B$4,(AF506+Settings!$B$7*Settings!$B$3)/(E506+Settings!$B$7),Settings!$B$3)</f>
        <v>0.0748599558648786</v>
      </c>
      <c r="R506" s="78" t="n">
        <f aca="false">PERCENTRANK($H$2:$H$1780,H506,6)</f>
        <v>0.716535</v>
      </c>
      <c r="S506" s="78" t="n">
        <f aca="false">PERCENTRANK($Q$2:$Q$1780,Q506,6)</f>
        <v>0.0646794</v>
      </c>
      <c r="T506" s="78" t="n">
        <f aca="false">PERCENTRANK($F$2:$F$1780,F506,6)</f>
        <v>0.685039</v>
      </c>
      <c r="U506" s="79" t="n">
        <f aca="false">IF(F506&gt;0,ROUND((Settings!$B$8*T506+Settings!$B$9*R506+Settings!$B$10*S506)/SUM(Settings!$B$8:$B$10),10),0)</f>
        <v>0.4887511333</v>
      </c>
      <c r="V506" s="71" t="n">
        <f aca="false">IF(U506&gt;0,RANK(U506,$U$2:$U$1780)+COUNTIF($U$2:U506,U506)-1,"")</f>
        <v>505</v>
      </c>
      <c r="W506" s="71" t="str">
        <f aca="false">IF(V506="","",IF(V506&lt;=Settings!$B$11,"1 - Fix first",IF(V506&lt;=Settings!$B$12,"2 - Review","3 - Monitor")))</f>
        <v>3 - Monitor</v>
      </c>
      <c r="X506" s="71" t="str">
        <f aca="false">IF(AND(E506&gt;=Settings!$B$4,AF506&gt;=Settings!$B$5,O506&gt;=Settings!$B$6),"HIGH RATE","")</f>
        <v/>
      </c>
      <c r="Y506" s="71" t="n">
        <f aca="false">IF(F506&gt;0,RANK(F506,$F$2:$F$1780)+COUNTIF($F$2:F506,F506)-1,"")</f>
        <v>505</v>
      </c>
      <c r="Z506" s="71" t="n">
        <f aca="false">IF(H506&gt;0,RANK(H506,$H$2:$H$1780)+COUNTIF($H$2:H506,H506)-1,"")</f>
        <v>505</v>
      </c>
      <c r="AA506" s="71" t="str">
        <f aca="false">IF(AC506="","",RANK(AC506,$AC$2:$AC$1780)+COUNTIF($AC$2:AC506,AC506)-1)</f>
        <v/>
      </c>
      <c r="AB506" s="71" t="str">
        <f aca="false">IF(AD506="","",RANK(AD506,$AD$2:$AD$1780)+COUNTIF($AD$2:AD506,AD506)-1)</f>
        <v/>
      </c>
      <c r="AC506" s="71" t="str">
        <f aca="false">IF(AND(AF506&gt;0,E506&gt;=Settings!$B$4),ROUND(J506,10),"")</f>
        <v/>
      </c>
      <c r="AD506" s="71" t="str">
        <f aca="false">IF(X506="HIGH RATE",ROUND(O506,10),"")</f>
        <v/>
      </c>
      <c r="AE506" s="71" t="s">
        <v>60</v>
      </c>
      <c r="AF506" s="73" t="n">
        <f aca="false">SUMIFS(Detail!$L$2:$L$9168,Detail!$C$2:$C$9168,$A506)</f>
        <v>0</v>
      </c>
      <c r="AG506" s="74" t="n">
        <f aca="false">SUMIFS(Detail!$N$2:$N$9168,Detail!$C$2:$C$9168,$A506)</f>
        <v>0</v>
      </c>
    </row>
    <row r="507" customFormat="false" ht="15" hidden="false" customHeight="false" outlineLevel="0" collapsed="false">
      <c r="A507" s="71" t="s">
        <v>897</v>
      </c>
      <c r="B507" s="71" t="s">
        <v>2869</v>
      </c>
      <c r="C507" s="71" t="s">
        <v>213</v>
      </c>
      <c r="D507" s="71" t="str">
        <f aca="false">IFERROR(INDEX('Brand Map'!$B$4:$B$125,MATCH(C507,'Brand Map'!$A$4:$A$125,0)),"Other")</f>
        <v>AU</v>
      </c>
      <c r="E507" s="73" t="n">
        <f aca="false">SUMIFS(Detail!$K$2:$K$9168,Detail!$C$2:$C$9168,$A507)</f>
        <v>31</v>
      </c>
      <c r="F507" s="73" t="n">
        <f aca="false">SUMIFS(Detail!$E$2:$E$9168,Detail!$C$2:$C$9168,$A507)</f>
        <v>1</v>
      </c>
      <c r="G507" s="74" t="n">
        <f aca="false">SUMIFS(Detail!$M$2:$M$9168,Detail!$C$2:$C$9168,$A507)</f>
        <v>2903.11</v>
      </c>
      <c r="H507" s="74" t="n">
        <f aca="false">SUMIFS(Detail!$D$2:$D$9168,Detail!$C$2:$C$9168,$A507)</f>
        <v>104.5</v>
      </c>
      <c r="I507" s="74" t="n">
        <v>6991.15</v>
      </c>
      <c r="J507" s="51" t="n">
        <f aca="false">IF(E507&gt;0,AF507/E507,0)</f>
        <v>0.032258064516129</v>
      </c>
      <c r="K507" s="51" t="n">
        <f aca="false">IF(G507&gt;0,AG507/G507,0)</f>
        <v>0.0359958802801134</v>
      </c>
      <c r="L507" s="75" t="n">
        <f aca="false">H507/Settings!$B$16</f>
        <v>0.00020884601365721</v>
      </c>
      <c r="M507" s="76" t="n">
        <f aca="false">H507/Settings!$B$20</f>
        <v>8.11256364681921E-006</v>
      </c>
      <c r="N507" s="77" t="n">
        <f aca="false">E507*Settings!$B$3</f>
        <v>2.32065863181124</v>
      </c>
      <c r="O507" s="77" t="n">
        <f aca="false">IF(E507&gt;0,(AF507-N507)/SQRT(E507*Settings!$B$3*(1-Settings!$B$3)),0)</f>
        <v>-0.901324557873209</v>
      </c>
      <c r="P507" s="77" t="n">
        <f aca="false">MAX(0,AF507-N507)</f>
        <v>0</v>
      </c>
      <c r="Q507" s="51" t="n">
        <f aca="false">IF(E507&gt;=Settings!$B$4,(AF507+Settings!$B$7*Settings!$B$3)/(E507+Settings!$B$7),Settings!$B$3)</f>
        <v>0.0532098143597764</v>
      </c>
      <c r="R507" s="78" t="n">
        <f aca="false">PERCENTRANK($H$2:$H$1780,H507,6)</f>
        <v>0.760967</v>
      </c>
      <c r="S507" s="78" t="n">
        <f aca="false">PERCENTRANK($Q$2:$Q$1780,Q507,6)</f>
        <v>0.0191226</v>
      </c>
      <c r="T507" s="78" t="n">
        <f aca="false">PERCENTRANK($F$2:$F$1780,F507,6)</f>
        <v>0.685039</v>
      </c>
      <c r="U507" s="79" t="n">
        <f aca="false">IF(F507&gt;0,ROUND((Settings!$B$8*T507+Settings!$B$9*R507+Settings!$B$10*S507)/SUM(Settings!$B$8:$B$10),10),0)</f>
        <v>0.4883762</v>
      </c>
      <c r="V507" s="71" t="n">
        <f aca="false">IF(U507&gt;0,RANK(U507,$U$2:$U$1780)+COUNTIF($U$2:U507,U507)-1,"")</f>
        <v>506</v>
      </c>
      <c r="W507" s="71" t="str">
        <f aca="false">IF(V507="","",IF(V507&lt;=Settings!$B$11,"1 - Fix first",IF(V507&lt;=Settings!$B$12,"2 - Review","3 - Monitor")))</f>
        <v>3 - Monitor</v>
      </c>
      <c r="X507" s="71" t="str">
        <f aca="false">IF(AND(E507&gt;=Settings!$B$4,AF507&gt;=Settings!$B$5,O507&gt;=Settings!$B$6),"HIGH RATE","")</f>
        <v/>
      </c>
      <c r="Y507" s="71" t="n">
        <f aca="false">IF(F507&gt;0,RANK(F507,$F$2:$F$1780)+COUNTIF($F$2:F507,F507)-1,"")</f>
        <v>506</v>
      </c>
      <c r="Z507" s="71" t="n">
        <f aca="false">IF(H507&gt;0,RANK(H507,$H$2:$H$1780)+COUNTIF($H$2:H507,H507)-1,"")</f>
        <v>426</v>
      </c>
      <c r="AA507" s="71" t="n">
        <f aca="false">IF(AC507="","",RANK(AC507,$AC$2:$AC$1780)+COUNTIF($AC$2:AC507,AC507)-1)</f>
        <v>206</v>
      </c>
      <c r="AB507" s="71" t="str">
        <f aca="false">IF(AD507="","",RANK(AD507,$AD$2:$AD$1780)+COUNTIF($AD$2:AD507,AD507)-1)</f>
        <v/>
      </c>
      <c r="AC507" s="71" t="n">
        <f aca="false">IF(AND(AF507&gt;0,E507&gt;=Settings!$B$4),ROUND(J507,10),"")</f>
        <v>0.0322580645</v>
      </c>
      <c r="AD507" s="71" t="str">
        <f aca="false">IF(X507="HIGH RATE",ROUND(O507,10),"")</f>
        <v/>
      </c>
      <c r="AE507" s="71" t="s">
        <v>59</v>
      </c>
      <c r="AF507" s="73" t="n">
        <f aca="false">SUMIFS(Detail!$L$2:$L$9168,Detail!$C$2:$C$9168,$A507)</f>
        <v>1</v>
      </c>
      <c r="AG507" s="74" t="n">
        <f aca="false">SUMIFS(Detail!$N$2:$N$9168,Detail!$C$2:$C$9168,$A507)</f>
        <v>104.5</v>
      </c>
    </row>
    <row r="508" customFormat="false" ht="15" hidden="false" customHeight="false" outlineLevel="0" collapsed="false">
      <c r="A508" s="71" t="s">
        <v>183</v>
      </c>
      <c r="B508" s="71" t="s">
        <v>2870</v>
      </c>
      <c r="C508" s="71" t="s">
        <v>213</v>
      </c>
      <c r="D508" s="71" t="str">
        <f aca="false">IFERROR(INDEX('Brand Map'!$B$4:$B$125,MATCH(C508,'Brand Map'!$A$4:$A$125,0)),"Other")</f>
        <v>AU</v>
      </c>
      <c r="E508" s="73" t="n">
        <f aca="false">SUMIFS(Detail!$K$2:$K$9168,Detail!$C$2:$C$9168,$A508)</f>
        <v>2</v>
      </c>
      <c r="F508" s="73" t="n">
        <f aca="false">SUMIFS(Detail!$E$2:$E$9168,Detail!$C$2:$C$9168,$A508)</f>
        <v>1</v>
      </c>
      <c r="G508" s="74" t="n">
        <f aca="false">SUMIFS(Detail!$M$2:$M$9168,Detail!$C$2:$C$9168,$A508)</f>
        <v>127.18</v>
      </c>
      <c r="H508" s="74" t="n">
        <f aca="false">SUMIFS(Detail!$D$2:$D$9168,Detail!$C$2:$C$9168,$A508)</f>
        <v>63.59</v>
      </c>
      <c r="I508" s="74" t="n">
        <v>427</v>
      </c>
      <c r="J508" s="51" t="n">
        <f aca="false">IF(E508&gt;0,AF508/E508,0)</f>
        <v>0.5</v>
      </c>
      <c r="K508" s="51" t="n">
        <f aca="false">IF(G508&gt;0,AG508/G508,0)</f>
        <v>0.5</v>
      </c>
      <c r="L508" s="75" t="n">
        <f aca="false">H508/Settings!$B$16</f>
        <v>0.000127086296731694</v>
      </c>
      <c r="M508" s="76" t="n">
        <f aca="false">H508/Settings!$B$20</f>
        <v>4.9366308354185E-006</v>
      </c>
      <c r="N508" s="77" t="n">
        <f aca="false">E508*Settings!$B$3</f>
        <v>0.149719911729757</v>
      </c>
      <c r="O508" s="77" t="n">
        <f aca="false">IF(E508&gt;0,(AF508-N508)/SQRT(E508*Settings!$B$3*(1-Settings!$B$3)),0)</f>
        <v>2.28464374412988</v>
      </c>
      <c r="P508" s="77" t="n">
        <f aca="false">MAX(0,AF508-N508)</f>
        <v>0.850280088270243</v>
      </c>
      <c r="Q508" s="51" t="n">
        <f aca="false">IF(E508&gt;=Settings!$B$4,(AF508+Settings!$B$7*Settings!$B$3)/(E508+Settings!$B$7),Settings!$B$3)</f>
        <v>0.0748599558648786</v>
      </c>
      <c r="R508" s="78" t="n">
        <f aca="false">PERCENTRANK($H$2:$H$1780,H508,6)</f>
        <v>0.713723</v>
      </c>
      <c r="S508" s="78" t="n">
        <f aca="false">PERCENTRANK($Q$2:$Q$1780,Q508,6)</f>
        <v>0.0646794</v>
      </c>
      <c r="T508" s="78" t="n">
        <f aca="false">PERCENTRANK($F$2:$F$1780,F508,6)</f>
        <v>0.685039</v>
      </c>
      <c r="U508" s="79" t="n">
        <f aca="false">IF(F508&gt;0,ROUND((Settings!$B$8*T508+Settings!$B$9*R508+Settings!$B$10*S508)/SUM(Settings!$B$8:$B$10),10),0)</f>
        <v>0.4878138</v>
      </c>
      <c r="V508" s="71" t="n">
        <f aca="false">IF(U508&gt;0,RANK(U508,$U$2:$U$1780)+COUNTIF($U$2:U508,U508)-1,"")</f>
        <v>507</v>
      </c>
      <c r="W508" s="71" t="str">
        <f aca="false">IF(V508="","",IF(V508&lt;=Settings!$B$11,"1 - Fix first",IF(V508&lt;=Settings!$B$12,"2 - Review","3 - Monitor")))</f>
        <v>3 - Monitor</v>
      </c>
      <c r="X508" s="71" t="str">
        <f aca="false">IF(AND(E508&gt;=Settings!$B$4,AF508&gt;=Settings!$B$5,O508&gt;=Settings!$B$6),"HIGH RATE","")</f>
        <v/>
      </c>
      <c r="Y508" s="71" t="n">
        <f aca="false">IF(F508&gt;0,RANK(F508,$F$2:$F$1780)+COUNTIF($F$2:F508,F508)-1,"")</f>
        <v>507</v>
      </c>
      <c r="Z508" s="71" t="n">
        <f aca="false">IF(H508&gt;0,RANK(H508,$H$2:$H$1780)+COUNTIF($H$2:H508,H508)-1,"")</f>
        <v>506</v>
      </c>
      <c r="AA508" s="71" t="str">
        <f aca="false">IF(AC508="","",RANK(AC508,$AC$2:$AC$1780)+COUNTIF($AC$2:AC508,AC508)-1)</f>
        <v/>
      </c>
      <c r="AB508" s="71" t="str">
        <f aca="false">IF(AD508="","",RANK(AD508,$AD$2:$AD$1780)+COUNTIF($AD$2:AD508,AD508)-1)</f>
        <v/>
      </c>
      <c r="AC508" s="71" t="str">
        <f aca="false">IF(AND(AF508&gt;0,E508&gt;=Settings!$B$4),ROUND(J508,10),"")</f>
        <v/>
      </c>
      <c r="AD508" s="71" t="str">
        <f aca="false">IF(X508="HIGH RATE",ROUND(O508,10),"")</f>
        <v/>
      </c>
      <c r="AE508" s="71" t="s">
        <v>63</v>
      </c>
      <c r="AF508" s="73" t="n">
        <f aca="false">SUMIFS(Detail!$L$2:$L$9168,Detail!$C$2:$C$9168,$A508)</f>
        <v>1</v>
      </c>
      <c r="AG508" s="74" t="n">
        <f aca="false">SUMIFS(Detail!$N$2:$N$9168,Detail!$C$2:$C$9168,$A508)</f>
        <v>63.59</v>
      </c>
    </row>
    <row r="509" customFormat="false" ht="15" hidden="false" customHeight="false" outlineLevel="0" collapsed="false">
      <c r="A509" s="71" t="s">
        <v>184</v>
      </c>
      <c r="B509" s="71" t="s">
        <v>2871</v>
      </c>
      <c r="C509" s="71" t="s">
        <v>213</v>
      </c>
      <c r="D509" s="71" t="str">
        <f aca="false">IFERROR(INDEX('Brand Map'!$B$4:$B$125,MATCH(C509,'Brand Map'!$A$4:$A$125,0)),"Other")</f>
        <v>AU</v>
      </c>
      <c r="E509" s="73" t="n">
        <f aca="false">SUMIFS(Detail!$K$2:$K$9168,Detail!$C$2:$C$9168,$A509)</f>
        <v>19</v>
      </c>
      <c r="F509" s="73" t="n">
        <f aca="false">SUMIFS(Detail!$E$2:$E$9168,Detail!$C$2:$C$9168,$A509)</f>
        <v>1</v>
      </c>
      <c r="G509" s="74" t="n">
        <f aca="false">SUMIFS(Detail!$M$2:$M$9168,Detail!$C$2:$C$9168,$A509)</f>
        <v>1217.28</v>
      </c>
      <c r="H509" s="74" t="n">
        <f aca="false">SUMIFS(Detail!$D$2:$D$9168,Detail!$C$2:$C$9168,$A509)</f>
        <v>63.59</v>
      </c>
      <c r="I509" s="74" t="n">
        <v>4451.78</v>
      </c>
      <c r="J509" s="51" t="n">
        <f aca="false">IF(E509&gt;0,AF509/E509,0)</f>
        <v>0.0526315789473684</v>
      </c>
      <c r="K509" s="51" t="n">
        <f aca="false">IF(G509&gt;0,AG509/G509,0)</f>
        <v>0.0522394190325973</v>
      </c>
      <c r="L509" s="75" t="n">
        <f aca="false">H509/Settings!$B$16</f>
        <v>0.000127086296731694</v>
      </c>
      <c r="M509" s="76" t="n">
        <f aca="false">H509/Settings!$B$20</f>
        <v>4.9366308354185E-006</v>
      </c>
      <c r="N509" s="77" t="n">
        <f aca="false">E509*Settings!$B$3</f>
        <v>1.42233916143269</v>
      </c>
      <c r="O509" s="77" t="n">
        <f aca="false">IF(E509&gt;0,(AF509-N509)/SQRT(E509*Settings!$B$3*(1-Settings!$B$3)),0)</f>
        <v>-0.368176470160206</v>
      </c>
      <c r="P509" s="77" t="n">
        <f aca="false">MAX(0,AF509-N509)</f>
        <v>0</v>
      </c>
      <c r="Q509" s="51" t="n">
        <f aca="false">IF(E509&gt;=Settings!$B$4,(AF509+Settings!$B$7*Settings!$B$3)/(E509+Settings!$B$7),Settings!$B$3)</f>
        <v>0.0748599558648786</v>
      </c>
      <c r="R509" s="78" t="n">
        <f aca="false">PERCENTRANK($H$2:$H$1780,H509,6)</f>
        <v>0.713723</v>
      </c>
      <c r="S509" s="78" t="n">
        <f aca="false">PERCENTRANK($Q$2:$Q$1780,Q509,6)</f>
        <v>0.0646794</v>
      </c>
      <c r="T509" s="78" t="n">
        <f aca="false">PERCENTRANK($F$2:$F$1780,F509,6)</f>
        <v>0.685039</v>
      </c>
      <c r="U509" s="79" t="n">
        <f aca="false">IF(F509&gt;0,ROUND((Settings!$B$8*T509+Settings!$B$9*R509+Settings!$B$10*S509)/SUM(Settings!$B$8:$B$10),10),0)</f>
        <v>0.4878138</v>
      </c>
      <c r="V509" s="71" t="n">
        <f aca="false">IF(U509&gt;0,RANK(U509,$U$2:$U$1780)+COUNTIF($U$2:U509,U509)-1,"")</f>
        <v>508</v>
      </c>
      <c r="W509" s="71" t="str">
        <f aca="false">IF(V509="","",IF(V509&lt;=Settings!$B$11,"1 - Fix first",IF(V509&lt;=Settings!$B$12,"2 - Review","3 - Monitor")))</f>
        <v>3 - Monitor</v>
      </c>
      <c r="X509" s="71" t="str">
        <f aca="false">IF(AND(E509&gt;=Settings!$B$4,AF509&gt;=Settings!$B$5,O509&gt;=Settings!$B$6),"HIGH RATE","")</f>
        <v/>
      </c>
      <c r="Y509" s="71" t="n">
        <f aca="false">IF(F509&gt;0,RANK(F509,$F$2:$F$1780)+COUNTIF($F$2:F509,F509)-1,"")</f>
        <v>508</v>
      </c>
      <c r="Z509" s="71" t="n">
        <f aca="false">IF(H509&gt;0,RANK(H509,$H$2:$H$1780)+COUNTIF($H$2:H509,H509)-1,"")</f>
        <v>507</v>
      </c>
      <c r="AA509" s="71" t="str">
        <f aca="false">IF(AC509="","",RANK(AC509,$AC$2:$AC$1780)+COUNTIF($AC$2:AC509,AC509)-1)</f>
        <v/>
      </c>
      <c r="AB509" s="71" t="str">
        <f aca="false">IF(AD509="","",RANK(AD509,$AD$2:$AD$1780)+COUNTIF($AD$2:AD509,AD509)-1)</f>
        <v/>
      </c>
      <c r="AC509" s="71" t="str">
        <f aca="false">IF(AND(AF509&gt;0,E509&gt;=Settings!$B$4),ROUND(J509,10),"")</f>
        <v/>
      </c>
      <c r="AD509" s="71" t="str">
        <f aca="false">IF(X509="HIGH RATE",ROUND(O509,10),"")</f>
        <v/>
      </c>
      <c r="AE509" s="71" t="s">
        <v>63</v>
      </c>
      <c r="AF509" s="73" t="n">
        <f aca="false">SUMIFS(Detail!$L$2:$L$9168,Detail!$C$2:$C$9168,$A509)</f>
        <v>1</v>
      </c>
      <c r="AG509" s="74" t="n">
        <f aca="false">SUMIFS(Detail!$N$2:$N$9168,Detail!$C$2:$C$9168,$A509)</f>
        <v>63.59</v>
      </c>
    </row>
    <row r="510" customFormat="false" ht="15" hidden="false" customHeight="false" outlineLevel="0" collapsed="false">
      <c r="A510" s="71" t="s">
        <v>1407</v>
      </c>
      <c r="B510" s="71" t="s">
        <v>2608</v>
      </c>
      <c r="C510" s="71" t="s">
        <v>217</v>
      </c>
      <c r="D510" s="71" t="str">
        <f aca="false">IFERROR(INDEX('Brand Map'!$B$4:$B$125,MATCH(C510,'Brand Map'!$A$4:$A$125,0)),"Other")</f>
        <v>AUMJ</v>
      </c>
      <c r="E510" s="73" t="n">
        <f aca="false">SUMIFS(Detail!$K$2:$K$9168,Detail!$C$2:$C$9168,$A510)</f>
        <v>1</v>
      </c>
      <c r="F510" s="73" t="n">
        <f aca="false">SUMIFS(Detail!$E$2:$E$9168,Detail!$C$2:$C$9168,$A510)</f>
        <v>1</v>
      </c>
      <c r="G510" s="74" t="n">
        <f aca="false">SUMIFS(Detail!$M$2:$M$9168,Detail!$C$2:$C$9168,$A510)</f>
        <v>63.59</v>
      </c>
      <c r="H510" s="74" t="n">
        <f aca="false">SUMIFS(Detail!$D$2:$D$9168,Detail!$C$2:$C$9168,$A510)</f>
        <v>63.59</v>
      </c>
      <c r="I510" s="74" t="n">
        <v>770.18</v>
      </c>
      <c r="J510" s="51" t="n">
        <f aca="false">IF(E510&gt;0,AF510/E510,0)</f>
        <v>1</v>
      </c>
      <c r="K510" s="51" t="n">
        <f aca="false">IF(G510&gt;0,AG510/G510,0)</f>
        <v>1</v>
      </c>
      <c r="L510" s="75" t="n">
        <f aca="false">H510/Settings!$B$16</f>
        <v>0.000127086296731694</v>
      </c>
      <c r="M510" s="76" t="n">
        <f aca="false">H510/Settings!$B$20</f>
        <v>4.9366308354185E-006</v>
      </c>
      <c r="N510" s="77" t="n">
        <f aca="false">E510*Settings!$B$3</f>
        <v>0.0748599558648786</v>
      </c>
      <c r="O510" s="77" t="n">
        <f aca="false">IF(E510&gt;0,(AF510-N510)/SQRT(E510*Settings!$B$3*(1-Settings!$B$3)),0)</f>
        <v>3.51543406196033</v>
      </c>
      <c r="P510" s="77" t="n">
        <f aca="false">MAX(0,AF510-N510)</f>
        <v>0.925140044135121</v>
      </c>
      <c r="Q510" s="51" t="n">
        <f aca="false">IF(E510&gt;=Settings!$B$4,(AF510+Settings!$B$7*Settings!$B$3)/(E510+Settings!$B$7),Settings!$B$3)</f>
        <v>0.0748599558648786</v>
      </c>
      <c r="R510" s="78" t="n">
        <f aca="false">PERCENTRANK($H$2:$H$1780,H510,6)</f>
        <v>0.713723</v>
      </c>
      <c r="S510" s="78" t="n">
        <f aca="false">PERCENTRANK($Q$2:$Q$1780,Q510,6)</f>
        <v>0.0646794</v>
      </c>
      <c r="T510" s="78" t="n">
        <f aca="false">PERCENTRANK($F$2:$F$1780,F510,6)</f>
        <v>0.685039</v>
      </c>
      <c r="U510" s="79" t="n">
        <f aca="false">IF(F510&gt;0,ROUND((Settings!$B$8*T510+Settings!$B$9*R510+Settings!$B$10*S510)/SUM(Settings!$B$8:$B$10),10),0)</f>
        <v>0.4878138</v>
      </c>
      <c r="V510" s="71" t="n">
        <f aca="false">IF(U510&gt;0,RANK(U510,$U$2:$U$1780)+COUNTIF($U$2:U510,U510)-1,"")</f>
        <v>509</v>
      </c>
      <c r="W510" s="71" t="str">
        <f aca="false">IF(V510="","",IF(V510&lt;=Settings!$B$11,"1 - Fix first",IF(V510&lt;=Settings!$B$12,"2 - Review","3 - Monitor")))</f>
        <v>3 - Monitor</v>
      </c>
      <c r="X510" s="71" t="str">
        <f aca="false">IF(AND(E510&gt;=Settings!$B$4,AF510&gt;=Settings!$B$5,O510&gt;=Settings!$B$6),"HIGH RATE","")</f>
        <v/>
      </c>
      <c r="Y510" s="71" t="n">
        <f aca="false">IF(F510&gt;0,RANK(F510,$F$2:$F$1780)+COUNTIF($F$2:F510,F510)-1,"")</f>
        <v>509</v>
      </c>
      <c r="Z510" s="71" t="n">
        <f aca="false">IF(H510&gt;0,RANK(H510,$H$2:$H$1780)+COUNTIF($H$2:H510,H510)-1,"")</f>
        <v>508</v>
      </c>
      <c r="AA510" s="71" t="str">
        <f aca="false">IF(AC510="","",RANK(AC510,$AC$2:$AC$1780)+COUNTIF($AC$2:AC510,AC510)-1)</f>
        <v/>
      </c>
      <c r="AB510" s="71" t="str">
        <f aca="false">IF(AD510="","",RANK(AD510,$AD$2:$AD$1780)+COUNTIF($AD$2:AD510,AD510)-1)</f>
        <v/>
      </c>
      <c r="AC510" s="71" t="str">
        <f aca="false">IF(AND(AF510&gt;0,E510&gt;=Settings!$B$4),ROUND(J510,10),"")</f>
        <v/>
      </c>
      <c r="AD510" s="71" t="str">
        <f aca="false">IF(X510="HIGH RATE",ROUND(O510,10),"")</f>
        <v/>
      </c>
      <c r="AE510" s="71" t="s">
        <v>61</v>
      </c>
      <c r="AF510" s="73" t="n">
        <f aca="false">SUMIFS(Detail!$L$2:$L$9168,Detail!$C$2:$C$9168,$A510)</f>
        <v>1</v>
      </c>
      <c r="AG510" s="74" t="n">
        <f aca="false">SUMIFS(Detail!$N$2:$N$9168,Detail!$C$2:$C$9168,$A510)</f>
        <v>63.59</v>
      </c>
    </row>
    <row r="511" customFormat="false" ht="15" hidden="false" customHeight="false" outlineLevel="0" collapsed="false">
      <c r="A511" s="71" t="s">
        <v>1528</v>
      </c>
      <c r="B511" s="71" t="s">
        <v>2872</v>
      </c>
      <c r="C511" s="71" t="s">
        <v>217</v>
      </c>
      <c r="D511" s="71" t="str">
        <f aca="false">IFERROR(INDEX('Brand Map'!$B$4:$B$125,MATCH(C511,'Brand Map'!$A$4:$A$125,0)),"Other")</f>
        <v>AUMJ</v>
      </c>
      <c r="E511" s="73" t="n">
        <f aca="false">SUMIFS(Detail!$K$2:$K$9168,Detail!$C$2:$C$9168,$A511)</f>
        <v>4</v>
      </c>
      <c r="F511" s="73" t="n">
        <f aca="false">SUMIFS(Detail!$E$2:$E$9168,Detail!$C$2:$C$9168,$A511)</f>
        <v>1</v>
      </c>
      <c r="G511" s="74" t="n">
        <f aca="false">SUMIFS(Detail!$M$2:$M$9168,Detail!$C$2:$C$9168,$A511)</f>
        <v>254.35</v>
      </c>
      <c r="H511" s="74" t="n">
        <f aca="false">SUMIFS(Detail!$D$2:$D$9168,Detail!$C$2:$C$9168,$A511)</f>
        <v>63.59</v>
      </c>
      <c r="I511" s="74" t="n">
        <v>1113.5</v>
      </c>
      <c r="J511" s="51" t="n">
        <f aca="false">IF(E511&gt;0,AF511/E511,0)</f>
        <v>0.25</v>
      </c>
      <c r="K511" s="51" t="n">
        <f aca="false">IF(G511&gt;0,AG511/G511,0)</f>
        <v>0.250009828975821</v>
      </c>
      <c r="L511" s="75" t="n">
        <f aca="false">H511/Settings!$B$16</f>
        <v>0.000127086296731694</v>
      </c>
      <c r="M511" s="76" t="n">
        <f aca="false">H511/Settings!$B$20</f>
        <v>4.9366308354185E-006</v>
      </c>
      <c r="N511" s="77" t="n">
        <f aca="false">E511*Settings!$B$3</f>
        <v>0.299439823459515</v>
      </c>
      <c r="O511" s="77" t="n">
        <f aca="false">IF(E511&gt;0,(AF511-N511)/SQRT(E511*Settings!$B$3*(1-Settings!$B$3)),0)</f>
        <v>1.33102719024865</v>
      </c>
      <c r="P511" s="77" t="n">
        <f aca="false">MAX(0,AF511-N511)</f>
        <v>0.700560176540485</v>
      </c>
      <c r="Q511" s="51" t="n">
        <f aca="false">IF(E511&gt;=Settings!$B$4,(AF511+Settings!$B$7*Settings!$B$3)/(E511+Settings!$B$7),Settings!$B$3)</f>
        <v>0.0748599558648786</v>
      </c>
      <c r="R511" s="78" t="n">
        <f aca="false">PERCENTRANK($H$2:$H$1780,H511,6)</f>
        <v>0.713723</v>
      </c>
      <c r="S511" s="78" t="n">
        <f aca="false">PERCENTRANK($Q$2:$Q$1780,Q511,6)</f>
        <v>0.0646794</v>
      </c>
      <c r="T511" s="78" t="n">
        <f aca="false">PERCENTRANK($F$2:$F$1780,F511,6)</f>
        <v>0.685039</v>
      </c>
      <c r="U511" s="79" t="n">
        <f aca="false">IF(F511&gt;0,ROUND((Settings!$B$8*T511+Settings!$B$9*R511+Settings!$B$10*S511)/SUM(Settings!$B$8:$B$10),10),0)</f>
        <v>0.4878138</v>
      </c>
      <c r="V511" s="71" t="n">
        <f aca="false">IF(U511&gt;0,RANK(U511,$U$2:$U$1780)+COUNTIF($U$2:U511,U511)-1,"")</f>
        <v>510</v>
      </c>
      <c r="W511" s="71" t="str">
        <f aca="false">IF(V511="","",IF(V511&lt;=Settings!$B$11,"1 - Fix first",IF(V511&lt;=Settings!$B$12,"2 - Review","3 - Monitor")))</f>
        <v>3 - Monitor</v>
      </c>
      <c r="X511" s="71" t="str">
        <f aca="false">IF(AND(E511&gt;=Settings!$B$4,AF511&gt;=Settings!$B$5,O511&gt;=Settings!$B$6),"HIGH RATE","")</f>
        <v/>
      </c>
      <c r="Y511" s="71" t="n">
        <f aca="false">IF(F511&gt;0,RANK(F511,$F$2:$F$1780)+COUNTIF($F$2:F511,F511)-1,"")</f>
        <v>510</v>
      </c>
      <c r="Z511" s="71" t="n">
        <f aca="false">IF(H511&gt;0,RANK(H511,$H$2:$H$1780)+COUNTIF($H$2:H511,H511)-1,"")</f>
        <v>509</v>
      </c>
      <c r="AA511" s="71" t="str">
        <f aca="false">IF(AC511="","",RANK(AC511,$AC$2:$AC$1780)+COUNTIF($AC$2:AC511,AC511)-1)</f>
        <v/>
      </c>
      <c r="AB511" s="71" t="str">
        <f aca="false">IF(AD511="","",RANK(AD511,$AD$2:$AD$1780)+COUNTIF($AD$2:AD511,AD511)-1)</f>
        <v/>
      </c>
      <c r="AC511" s="71" t="str">
        <f aca="false">IF(AND(AF511&gt;0,E511&gt;=Settings!$B$4),ROUND(J511,10),"")</f>
        <v/>
      </c>
      <c r="AD511" s="71" t="str">
        <f aca="false">IF(X511="HIGH RATE",ROUND(O511,10),"")</f>
        <v/>
      </c>
      <c r="AE511" s="71" t="s">
        <v>61</v>
      </c>
      <c r="AF511" s="73" t="n">
        <f aca="false">SUMIFS(Detail!$L$2:$L$9168,Detail!$C$2:$C$9168,$A511)</f>
        <v>1</v>
      </c>
      <c r="AG511" s="74" t="n">
        <f aca="false">SUMIFS(Detail!$N$2:$N$9168,Detail!$C$2:$C$9168,$A511)</f>
        <v>63.59</v>
      </c>
    </row>
    <row r="512" customFormat="false" ht="15" hidden="false" customHeight="false" outlineLevel="0" collapsed="false">
      <c r="A512" s="71" t="s">
        <v>1291</v>
      </c>
      <c r="B512" s="71" t="s">
        <v>2846</v>
      </c>
      <c r="C512" s="71" t="s">
        <v>217</v>
      </c>
      <c r="D512" s="71" t="str">
        <f aca="false">IFERROR(INDEX('Brand Map'!$B$4:$B$125,MATCH(C512,'Brand Map'!$A$4:$A$125,0)),"Other")</f>
        <v>AUMJ</v>
      </c>
      <c r="E512" s="73" t="n">
        <f aca="false">SUMIFS(Detail!$K$2:$K$9168,Detail!$C$2:$C$9168,$A512)</f>
        <v>1</v>
      </c>
      <c r="F512" s="73" t="n">
        <f aca="false">SUMIFS(Detail!$E$2:$E$9168,Detail!$C$2:$C$9168,$A512)</f>
        <v>1</v>
      </c>
      <c r="G512" s="74" t="n">
        <f aca="false">SUMIFS(Detail!$M$2:$M$9168,Detail!$C$2:$C$9168,$A512)</f>
        <v>63.59</v>
      </c>
      <c r="H512" s="74" t="n">
        <f aca="false">SUMIFS(Detail!$D$2:$D$9168,Detail!$C$2:$C$9168,$A512)</f>
        <v>63.59</v>
      </c>
      <c r="I512" s="74" t="n">
        <v>479.96</v>
      </c>
      <c r="J512" s="51" t="n">
        <f aca="false">IF(E512&gt;0,AF512/E512,0)</f>
        <v>1</v>
      </c>
      <c r="K512" s="51" t="n">
        <f aca="false">IF(G512&gt;0,AG512/G512,0)</f>
        <v>1</v>
      </c>
      <c r="L512" s="75" t="n">
        <f aca="false">H512/Settings!$B$16</f>
        <v>0.000127086296731694</v>
      </c>
      <c r="M512" s="76" t="n">
        <f aca="false">H512/Settings!$B$20</f>
        <v>4.9366308354185E-006</v>
      </c>
      <c r="N512" s="77" t="n">
        <f aca="false">E512*Settings!$B$3</f>
        <v>0.0748599558648786</v>
      </c>
      <c r="O512" s="77" t="n">
        <f aca="false">IF(E512&gt;0,(AF512-N512)/SQRT(E512*Settings!$B$3*(1-Settings!$B$3)),0)</f>
        <v>3.51543406196033</v>
      </c>
      <c r="P512" s="77" t="n">
        <f aca="false">MAX(0,AF512-N512)</f>
        <v>0.925140044135121</v>
      </c>
      <c r="Q512" s="51" t="n">
        <f aca="false">IF(E512&gt;=Settings!$B$4,(AF512+Settings!$B$7*Settings!$B$3)/(E512+Settings!$B$7),Settings!$B$3)</f>
        <v>0.0748599558648786</v>
      </c>
      <c r="R512" s="78" t="n">
        <f aca="false">PERCENTRANK($H$2:$H$1780,H512,6)</f>
        <v>0.713723</v>
      </c>
      <c r="S512" s="78" t="n">
        <f aca="false">PERCENTRANK($Q$2:$Q$1780,Q512,6)</f>
        <v>0.0646794</v>
      </c>
      <c r="T512" s="78" t="n">
        <f aca="false">PERCENTRANK($F$2:$F$1780,F512,6)</f>
        <v>0.685039</v>
      </c>
      <c r="U512" s="79" t="n">
        <f aca="false">IF(F512&gt;0,ROUND((Settings!$B$8*T512+Settings!$B$9*R512+Settings!$B$10*S512)/SUM(Settings!$B$8:$B$10),10),0)</f>
        <v>0.4878138</v>
      </c>
      <c r="V512" s="71" t="n">
        <f aca="false">IF(U512&gt;0,RANK(U512,$U$2:$U$1780)+COUNTIF($U$2:U512,U512)-1,"")</f>
        <v>511</v>
      </c>
      <c r="W512" s="71" t="str">
        <f aca="false">IF(V512="","",IF(V512&lt;=Settings!$B$11,"1 - Fix first",IF(V512&lt;=Settings!$B$12,"2 - Review","3 - Monitor")))</f>
        <v>3 - Monitor</v>
      </c>
      <c r="X512" s="71" t="str">
        <f aca="false">IF(AND(E512&gt;=Settings!$B$4,AF512&gt;=Settings!$B$5,O512&gt;=Settings!$B$6),"HIGH RATE","")</f>
        <v/>
      </c>
      <c r="Y512" s="71" t="n">
        <f aca="false">IF(F512&gt;0,RANK(F512,$F$2:$F$1780)+COUNTIF($F$2:F512,F512)-1,"")</f>
        <v>511</v>
      </c>
      <c r="Z512" s="71" t="n">
        <f aca="false">IF(H512&gt;0,RANK(H512,$H$2:$H$1780)+COUNTIF($H$2:H512,H512)-1,"")</f>
        <v>510</v>
      </c>
      <c r="AA512" s="71" t="str">
        <f aca="false">IF(AC512="","",RANK(AC512,$AC$2:$AC$1780)+COUNTIF($AC$2:AC512,AC512)-1)</f>
        <v/>
      </c>
      <c r="AB512" s="71" t="str">
        <f aca="false">IF(AD512="","",RANK(AD512,$AD$2:$AD$1780)+COUNTIF($AD$2:AD512,AD512)-1)</f>
        <v/>
      </c>
      <c r="AC512" s="71" t="str">
        <f aca="false">IF(AND(AF512&gt;0,E512&gt;=Settings!$B$4),ROUND(J512,10),"")</f>
        <v/>
      </c>
      <c r="AD512" s="71" t="str">
        <f aca="false">IF(X512="HIGH RATE",ROUND(O512,10),"")</f>
        <v/>
      </c>
      <c r="AE512" s="71" t="s">
        <v>61</v>
      </c>
      <c r="AF512" s="73" t="n">
        <f aca="false">SUMIFS(Detail!$L$2:$L$9168,Detail!$C$2:$C$9168,$A512)</f>
        <v>1</v>
      </c>
      <c r="AG512" s="74" t="n">
        <f aca="false">SUMIFS(Detail!$N$2:$N$9168,Detail!$C$2:$C$9168,$A512)</f>
        <v>63.59</v>
      </c>
    </row>
    <row r="513" customFormat="false" ht="15" hidden="false" customHeight="false" outlineLevel="0" collapsed="false">
      <c r="A513" s="71" t="s">
        <v>1143</v>
      </c>
      <c r="B513" s="71" t="s">
        <v>2873</v>
      </c>
      <c r="C513" s="71" t="s">
        <v>301</v>
      </c>
      <c r="D513" s="71" t="str">
        <f aca="false">IFERROR(INDEX('Brand Map'!$B$4:$B$125,MATCH(C513,'Brand Map'!$A$4:$A$125,0)),"Other")</f>
        <v>WBAU</v>
      </c>
      <c r="E513" s="73" t="n">
        <f aca="false">SUMIFS(Detail!$K$2:$K$9168,Detail!$C$2:$C$9168,$A513)</f>
        <v>15</v>
      </c>
      <c r="F513" s="73" t="n">
        <f aca="false">SUMIFS(Detail!$E$2:$E$9168,Detail!$C$2:$C$9168,$A513)</f>
        <v>1</v>
      </c>
      <c r="G513" s="74" t="n">
        <f aca="false">SUMIFS(Detail!$M$2:$M$9168,Detail!$C$2:$C$9168,$A513)</f>
        <v>1203.8</v>
      </c>
      <c r="H513" s="74" t="n">
        <f aca="false">SUMIFS(Detail!$D$2:$D$9168,Detail!$C$2:$C$9168,$A513)</f>
        <v>62.56</v>
      </c>
      <c r="I513" s="74" t="n">
        <v>2100.41</v>
      </c>
      <c r="J513" s="51" t="n">
        <f aca="false">IF(E513&gt;0,AF513/E513,0)</f>
        <v>0.0666666666666667</v>
      </c>
      <c r="K513" s="51" t="n">
        <f aca="false">IF(G513&gt;0,AG513/G513,0)</f>
        <v>0.051968765575677</v>
      </c>
      <c r="L513" s="75" t="n">
        <f aca="false">H513/Settings!$B$16</f>
        <v>0.000125027814491819</v>
      </c>
      <c r="M513" s="76" t="n">
        <f aca="false">H513/Settings!$B$20</f>
        <v>4.85666968177043E-006</v>
      </c>
      <c r="N513" s="77" t="n">
        <f aca="false">E513*Settings!$B$3</f>
        <v>1.12289933797318</v>
      </c>
      <c r="O513" s="77" t="n">
        <f aca="false">IF(E513&gt;0,(AF513-N513)/SQRT(E513*Settings!$B$3*(1-Settings!$B$3)),0)</f>
        <v>-0.120580030893013</v>
      </c>
      <c r="P513" s="77" t="n">
        <f aca="false">MAX(0,AF513-N513)</f>
        <v>0</v>
      </c>
      <c r="Q513" s="51" t="n">
        <f aca="false">IF(E513&gt;=Settings!$B$4,(AF513+Settings!$B$7*Settings!$B$3)/(E513+Settings!$B$7),Settings!$B$3)</f>
        <v>0.0748599558648786</v>
      </c>
      <c r="R513" s="78" t="n">
        <f aca="false">PERCENTRANK($H$2:$H$1780,H513,6)</f>
        <v>0.713161</v>
      </c>
      <c r="S513" s="78" t="n">
        <f aca="false">PERCENTRANK($Q$2:$Q$1780,Q513,6)</f>
        <v>0.0646794</v>
      </c>
      <c r="T513" s="78" t="n">
        <f aca="false">PERCENTRANK($F$2:$F$1780,F513,6)</f>
        <v>0.685039</v>
      </c>
      <c r="U513" s="79" t="n">
        <f aca="false">IF(F513&gt;0,ROUND((Settings!$B$8*T513+Settings!$B$9*R513+Settings!$B$10*S513)/SUM(Settings!$B$8:$B$10),10),0)</f>
        <v>0.4876264667</v>
      </c>
      <c r="V513" s="71" t="n">
        <f aca="false">IF(U513&gt;0,RANK(U513,$U$2:$U$1780)+COUNTIF($U$2:U513,U513)-1,"")</f>
        <v>512</v>
      </c>
      <c r="W513" s="71" t="str">
        <f aca="false">IF(V513="","",IF(V513&lt;=Settings!$B$11,"1 - Fix first",IF(V513&lt;=Settings!$B$12,"2 - Review","3 - Monitor")))</f>
        <v>3 - Monitor</v>
      </c>
      <c r="X513" s="71" t="str">
        <f aca="false">IF(AND(E513&gt;=Settings!$B$4,AF513&gt;=Settings!$B$5,O513&gt;=Settings!$B$6),"HIGH RATE","")</f>
        <v/>
      </c>
      <c r="Y513" s="71" t="n">
        <f aca="false">IF(F513&gt;0,RANK(F513,$F$2:$F$1780)+COUNTIF($F$2:F513,F513)-1,"")</f>
        <v>512</v>
      </c>
      <c r="Z513" s="71" t="n">
        <f aca="false">IF(H513&gt;0,RANK(H513,$H$2:$H$1780)+COUNTIF($H$2:H513,H513)-1,"")</f>
        <v>511</v>
      </c>
      <c r="AA513" s="71" t="str">
        <f aca="false">IF(AC513="","",RANK(AC513,$AC$2:$AC$1780)+COUNTIF($AC$2:AC513,AC513)-1)</f>
        <v/>
      </c>
      <c r="AB513" s="71" t="str">
        <f aca="false">IF(AD513="","",RANK(AD513,$AD$2:$AD$1780)+COUNTIF($AD$2:AD513,AD513)-1)</f>
        <v/>
      </c>
      <c r="AC513" s="71" t="str">
        <f aca="false">IF(AND(AF513&gt;0,E513&gt;=Settings!$B$4),ROUND(J513,10),"")</f>
        <v/>
      </c>
      <c r="AD513" s="71" t="str">
        <f aca="false">IF(X513="HIGH RATE",ROUND(O513,10),"")</f>
        <v/>
      </c>
      <c r="AE513" s="71" t="s">
        <v>59</v>
      </c>
      <c r="AF513" s="73" t="n">
        <f aca="false">SUMIFS(Detail!$L$2:$L$9168,Detail!$C$2:$C$9168,$A513)</f>
        <v>1</v>
      </c>
      <c r="AG513" s="74" t="n">
        <f aca="false">SUMIFS(Detail!$N$2:$N$9168,Detail!$C$2:$C$9168,$A513)</f>
        <v>62.56</v>
      </c>
    </row>
    <row r="514" customFormat="false" ht="15" hidden="false" customHeight="false" outlineLevel="0" collapsed="false">
      <c r="A514" s="71" t="s">
        <v>1624</v>
      </c>
      <c r="B514" s="71" t="s">
        <v>2874</v>
      </c>
      <c r="C514" s="71" t="s">
        <v>246</v>
      </c>
      <c r="D514" s="71" t="str">
        <f aca="false">IFERROR(INDEX('Brand Map'!$B$4:$B$125,MATCH(C514,'Brand Map'!$A$4:$A$125,0)),"Other")</f>
        <v>FYF</v>
      </c>
      <c r="E514" s="73" t="n">
        <f aca="false">SUMIFS(Detail!$K$2:$K$9168,Detail!$C$2:$C$9168,$A514)</f>
        <v>0</v>
      </c>
      <c r="F514" s="73" t="n">
        <f aca="false">SUMIFS(Detail!$E$2:$E$9168,Detail!$C$2:$C$9168,$A514)</f>
        <v>1</v>
      </c>
      <c r="G514" s="74" t="n">
        <f aca="false">SUMIFS(Detail!$M$2:$M$9168,Detail!$C$2:$C$9168,$A514)</f>
        <v>0</v>
      </c>
      <c r="H514" s="74" t="n">
        <f aca="false">SUMIFS(Detail!$D$2:$D$9168,Detail!$C$2:$C$9168,$A514)</f>
        <v>59.99</v>
      </c>
      <c r="I514" s="74" t="n">
        <v>179.97</v>
      </c>
      <c r="J514" s="51" t="n">
        <f aca="false">IF(E514&gt;0,AF514/E514,0)</f>
        <v>0</v>
      </c>
      <c r="K514" s="51" t="n">
        <f aca="false">IF(G514&gt;0,AG514/G514,0)</f>
        <v>0</v>
      </c>
      <c r="L514" s="75" t="n">
        <f aca="false">H514/Settings!$B$16</f>
        <v>0.000119891601524364</v>
      </c>
      <c r="M514" s="76" t="n">
        <f aca="false">H514/Settings!$B$20</f>
        <v>4.65715495859028E-006</v>
      </c>
      <c r="N514" s="77" t="n">
        <f aca="false">E514*Settings!$B$3</f>
        <v>0</v>
      </c>
      <c r="O514" s="77" t="n">
        <f aca="false">IF(E514&gt;0,(AF514-N514)/SQRT(E514*Settings!$B$3*(1-Settings!$B$3)),0)</f>
        <v>0</v>
      </c>
      <c r="P514" s="77" t="n">
        <f aca="false">MAX(0,AF514-N514)</f>
        <v>0</v>
      </c>
      <c r="Q514" s="51" t="n">
        <f aca="false">IF(E514&gt;=Settings!$B$4,(AF514+Settings!$B$7*Settings!$B$3)/(E514+Settings!$B$7),Settings!$B$3)</f>
        <v>0.0748599558648786</v>
      </c>
      <c r="R514" s="78" t="n">
        <f aca="false">PERCENTRANK($H$2:$H$1780,H514,6)</f>
        <v>0.711474</v>
      </c>
      <c r="S514" s="78" t="n">
        <f aca="false">PERCENTRANK($Q$2:$Q$1780,Q514,6)</f>
        <v>0.0646794</v>
      </c>
      <c r="T514" s="78" t="n">
        <f aca="false">PERCENTRANK($F$2:$F$1780,F514,6)</f>
        <v>0.685039</v>
      </c>
      <c r="U514" s="79" t="n">
        <f aca="false">IF(F514&gt;0,ROUND((Settings!$B$8*T514+Settings!$B$9*R514+Settings!$B$10*S514)/SUM(Settings!$B$8:$B$10),10),0)</f>
        <v>0.4870641333</v>
      </c>
      <c r="V514" s="71" t="n">
        <f aca="false">IF(U514&gt;0,RANK(U514,$U$2:$U$1780)+COUNTIF($U$2:U514,U514)-1,"")</f>
        <v>513</v>
      </c>
      <c r="W514" s="71" t="str">
        <f aca="false">IF(V514="","",IF(V514&lt;=Settings!$B$11,"1 - Fix first",IF(V514&lt;=Settings!$B$12,"2 - Review","3 - Monitor")))</f>
        <v>3 - Monitor</v>
      </c>
      <c r="X514" s="71" t="str">
        <f aca="false">IF(AND(E514&gt;=Settings!$B$4,AF514&gt;=Settings!$B$5,O514&gt;=Settings!$B$6),"HIGH RATE","")</f>
        <v/>
      </c>
      <c r="Y514" s="71" t="n">
        <f aca="false">IF(F514&gt;0,RANK(F514,$F$2:$F$1780)+COUNTIF($F$2:F514,F514)-1,"")</f>
        <v>513</v>
      </c>
      <c r="Z514" s="71" t="n">
        <f aca="false">IF(H514&gt;0,RANK(H514,$H$2:$H$1780)+COUNTIF($H$2:H514,H514)-1,"")</f>
        <v>513</v>
      </c>
      <c r="AA514" s="71" t="str">
        <f aca="false">IF(AC514="","",RANK(AC514,$AC$2:$AC$1780)+COUNTIF($AC$2:AC514,AC514)-1)</f>
        <v/>
      </c>
      <c r="AB514" s="71" t="str">
        <f aca="false">IF(AD514="","",RANK(AD514,$AD$2:$AD$1780)+COUNTIF($AD$2:AD514,AD514)-1)</f>
        <v/>
      </c>
      <c r="AC514" s="71" t="str">
        <f aca="false">IF(AND(AF514&gt;0,E514&gt;=Settings!$B$4),ROUND(J514,10),"")</f>
        <v/>
      </c>
      <c r="AD514" s="71" t="str">
        <f aca="false">IF(X514="HIGH RATE",ROUND(O514,10),"")</f>
        <v/>
      </c>
      <c r="AE514" s="71" t="s">
        <v>60</v>
      </c>
      <c r="AF514" s="73" t="n">
        <f aca="false">SUMIFS(Detail!$L$2:$L$9168,Detail!$C$2:$C$9168,$A514)</f>
        <v>0</v>
      </c>
      <c r="AG514" s="74" t="n">
        <f aca="false">SUMIFS(Detail!$N$2:$N$9168,Detail!$C$2:$C$9168,$A514)</f>
        <v>0</v>
      </c>
    </row>
    <row r="515" customFormat="false" ht="15" hidden="false" customHeight="false" outlineLevel="0" collapsed="false">
      <c r="A515" s="71" t="s">
        <v>1825</v>
      </c>
      <c r="B515" s="71" t="s">
        <v>2874</v>
      </c>
      <c r="C515" s="71" t="s">
        <v>246</v>
      </c>
      <c r="D515" s="71" t="str">
        <f aca="false">IFERROR(INDEX('Brand Map'!$B$4:$B$125,MATCH(C515,'Brand Map'!$A$4:$A$125,0)),"Other")</f>
        <v>FYF</v>
      </c>
      <c r="E515" s="73" t="n">
        <f aca="false">SUMIFS(Detail!$K$2:$K$9168,Detail!$C$2:$C$9168,$A515)</f>
        <v>0</v>
      </c>
      <c r="F515" s="73" t="n">
        <f aca="false">SUMIFS(Detail!$E$2:$E$9168,Detail!$C$2:$C$9168,$A515)</f>
        <v>1</v>
      </c>
      <c r="G515" s="74" t="n">
        <f aca="false">SUMIFS(Detail!$M$2:$M$9168,Detail!$C$2:$C$9168,$A515)</f>
        <v>0</v>
      </c>
      <c r="H515" s="74" t="n">
        <f aca="false">SUMIFS(Detail!$D$2:$D$9168,Detail!$C$2:$C$9168,$A515)</f>
        <v>59.99</v>
      </c>
      <c r="I515" s="74" t="n">
        <v>119.98</v>
      </c>
      <c r="J515" s="51" t="n">
        <f aca="false">IF(E515&gt;0,AF515/E515,0)</f>
        <v>0</v>
      </c>
      <c r="K515" s="51" t="n">
        <f aca="false">IF(G515&gt;0,AG515/G515,0)</f>
        <v>0</v>
      </c>
      <c r="L515" s="75" t="n">
        <f aca="false">H515/Settings!$B$16</f>
        <v>0.000119891601524364</v>
      </c>
      <c r="M515" s="76" t="n">
        <f aca="false">H515/Settings!$B$20</f>
        <v>4.65715495859028E-006</v>
      </c>
      <c r="N515" s="77" t="n">
        <f aca="false">E515*Settings!$B$3</f>
        <v>0</v>
      </c>
      <c r="O515" s="77" t="n">
        <f aca="false">IF(E515&gt;0,(AF515-N515)/SQRT(E515*Settings!$B$3*(1-Settings!$B$3)),0)</f>
        <v>0</v>
      </c>
      <c r="P515" s="77" t="n">
        <f aca="false">MAX(0,AF515-N515)</f>
        <v>0</v>
      </c>
      <c r="Q515" s="51" t="n">
        <f aca="false">IF(E515&gt;=Settings!$B$4,(AF515+Settings!$B$7*Settings!$B$3)/(E515+Settings!$B$7),Settings!$B$3)</f>
        <v>0.0748599558648786</v>
      </c>
      <c r="R515" s="78" t="n">
        <f aca="false">PERCENTRANK($H$2:$H$1780,H515,6)</f>
        <v>0.711474</v>
      </c>
      <c r="S515" s="78" t="n">
        <f aca="false">PERCENTRANK($Q$2:$Q$1780,Q515,6)</f>
        <v>0.0646794</v>
      </c>
      <c r="T515" s="78" t="n">
        <f aca="false">PERCENTRANK($F$2:$F$1780,F515,6)</f>
        <v>0.685039</v>
      </c>
      <c r="U515" s="79" t="n">
        <f aca="false">IF(F515&gt;0,ROUND((Settings!$B$8*T515+Settings!$B$9*R515+Settings!$B$10*S515)/SUM(Settings!$B$8:$B$10),10),0)</f>
        <v>0.4870641333</v>
      </c>
      <c r="V515" s="71" t="n">
        <f aca="false">IF(U515&gt;0,RANK(U515,$U$2:$U$1780)+COUNTIF($U$2:U515,U515)-1,"")</f>
        <v>514</v>
      </c>
      <c r="W515" s="71" t="str">
        <f aca="false">IF(V515="","",IF(V515&lt;=Settings!$B$11,"1 - Fix first",IF(V515&lt;=Settings!$B$12,"2 - Review","3 - Monitor")))</f>
        <v>3 - Monitor</v>
      </c>
      <c r="X515" s="71" t="str">
        <f aca="false">IF(AND(E515&gt;=Settings!$B$4,AF515&gt;=Settings!$B$5,O515&gt;=Settings!$B$6),"HIGH RATE","")</f>
        <v/>
      </c>
      <c r="Y515" s="71" t="n">
        <f aca="false">IF(F515&gt;0,RANK(F515,$F$2:$F$1780)+COUNTIF($F$2:F515,F515)-1,"")</f>
        <v>514</v>
      </c>
      <c r="Z515" s="71" t="n">
        <f aca="false">IF(H515&gt;0,RANK(H515,$H$2:$H$1780)+COUNTIF($H$2:H515,H515)-1,"")</f>
        <v>514</v>
      </c>
      <c r="AA515" s="71" t="str">
        <f aca="false">IF(AC515="","",RANK(AC515,$AC$2:$AC$1780)+COUNTIF($AC$2:AC515,AC515)-1)</f>
        <v/>
      </c>
      <c r="AB515" s="71" t="str">
        <f aca="false">IF(AD515="","",RANK(AD515,$AD$2:$AD$1780)+COUNTIF($AD$2:AD515,AD515)-1)</f>
        <v/>
      </c>
      <c r="AC515" s="71" t="str">
        <f aca="false">IF(AND(AF515&gt;0,E515&gt;=Settings!$B$4),ROUND(J515,10),"")</f>
        <v/>
      </c>
      <c r="AD515" s="71" t="str">
        <f aca="false">IF(X515="HIGH RATE",ROUND(O515,10),"")</f>
        <v/>
      </c>
      <c r="AE515" s="71" t="s">
        <v>60</v>
      </c>
      <c r="AF515" s="73" t="n">
        <f aca="false">SUMIFS(Detail!$L$2:$L$9168,Detail!$C$2:$C$9168,$A515)</f>
        <v>0</v>
      </c>
      <c r="AG515" s="74" t="n">
        <f aca="false">SUMIFS(Detail!$N$2:$N$9168,Detail!$C$2:$C$9168,$A515)</f>
        <v>0</v>
      </c>
    </row>
    <row r="516" customFormat="false" ht="15" hidden="false" customHeight="false" outlineLevel="0" collapsed="false">
      <c r="A516" s="71" t="s">
        <v>1735</v>
      </c>
      <c r="B516" s="71" t="s">
        <v>592</v>
      </c>
      <c r="C516" s="71" t="s">
        <v>239</v>
      </c>
      <c r="D516" s="71" t="str">
        <f aca="false">IFERROR(INDEX('Brand Map'!$B$4:$B$125,MATCH(C516,'Brand Map'!$A$4:$A$125,0)),"Other")</f>
        <v>AUSMJ</v>
      </c>
      <c r="E516" s="73" t="n">
        <f aca="false">SUMIFS(Detail!$K$2:$K$9168,Detail!$C$2:$C$9168,$A516)</f>
        <v>0</v>
      </c>
      <c r="F516" s="73" t="n">
        <f aca="false">SUMIFS(Detail!$E$2:$E$9168,Detail!$C$2:$C$9168,$A516)</f>
        <v>1</v>
      </c>
      <c r="G516" s="74" t="n">
        <f aca="false">SUMIFS(Detail!$M$2:$M$9168,Detail!$C$2:$C$9168,$A516)</f>
        <v>0</v>
      </c>
      <c r="H516" s="74" t="n">
        <f aca="false">SUMIFS(Detail!$D$2:$D$9168,Detail!$C$2:$C$9168,$A516)</f>
        <v>59.95</v>
      </c>
      <c r="I516" s="74" t="n">
        <v>3177.35</v>
      </c>
      <c r="J516" s="51" t="n">
        <f aca="false">IF(E516&gt;0,AF516/E516,0)</f>
        <v>0</v>
      </c>
      <c r="K516" s="51" t="n">
        <f aca="false">IF(G516&gt;0,AG516/G516,0)</f>
        <v>0</v>
      </c>
      <c r="L516" s="75" t="n">
        <f aca="false">H516/Settings!$B$16</f>
        <v>0.000119811660466505</v>
      </c>
      <c r="M516" s="76" t="n">
        <f aca="false">H516/Settings!$B$20</f>
        <v>4.65404967106997E-006</v>
      </c>
      <c r="N516" s="77" t="n">
        <f aca="false">E516*Settings!$B$3</f>
        <v>0</v>
      </c>
      <c r="O516" s="77" t="n">
        <f aca="false">IF(E516&gt;0,(AF516-N516)/SQRT(E516*Settings!$B$3*(1-Settings!$B$3)),0)</f>
        <v>0</v>
      </c>
      <c r="P516" s="77" t="n">
        <f aca="false">MAX(0,AF516-N516)</f>
        <v>0</v>
      </c>
      <c r="Q516" s="51" t="n">
        <f aca="false">IF(E516&gt;=Settings!$B$4,(AF516+Settings!$B$7*Settings!$B$3)/(E516+Settings!$B$7),Settings!$B$3)</f>
        <v>0.0748599558648786</v>
      </c>
      <c r="R516" s="78" t="n">
        <f aca="false">PERCENTRANK($H$2:$H$1780,H516,6)</f>
        <v>0.710911</v>
      </c>
      <c r="S516" s="78" t="n">
        <f aca="false">PERCENTRANK($Q$2:$Q$1780,Q516,6)</f>
        <v>0.0646794</v>
      </c>
      <c r="T516" s="78" t="n">
        <f aca="false">PERCENTRANK($F$2:$F$1780,F516,6)</f>
        <v>0.685039</v>
      </c>
      <c r="U516" s="79" t="n">
        <f aca="false">IF(F516&gt;0,ROUND((Settings!$B$8*T516+Settings!$B$9*R516+Settings!$B$10*S516)/SUM(Settings!$B$8:$B$10),10),0)</f>
        <v>0.4868764667</v>
      </c>
      <c r="V516" s="71" t="n">
        <f aca="false">IF(U516&gt;0,RANK(U516,$U$2:$U$1780)+COUNTIF($U$2:U516,U516)-1,"")</f>
        <v>515</v>
      </c>
      <c r="W516" s="71" t="str">
        <f aca="false">IF(V516="","",IF(V516&lt;=Settings!$B$11,"1 - Fix first",IF(V516&lt;=Settings!$B$12,"2 - Review","3 - Monitor")))</f>
        <v>3 - Monitor</v>
      </c>
      <c r="X516" s="71" t="str">
        <f aca="false">IF(AND(E516&gt;=Settings!$B$4,AF516&gt;=Settings!$B$5,O516&gt;=Settings!$B$6),"HIGH RATE","")</f>
        <v/>
      </c>
      <c r="Y516" s="71" t="n">
        <f aca="false">IF(F516&gt;0,RANK(F516,$F$2:$F$1780)+COUNTIF($F$2:F516,F516)-1,"")</f>
        <v>515</v>
      </c>
      <c r="Z516" s="71" t="n">
        <f aca="false">IF(H516&gt;0,RANK(H516,$H$2:$H$1780)+COUNTIF($H$2:H516,H516)-1,"")</f>
        <v>515</v>
      </c>
      <c r="AA516" s="71" t="str">
        <f aca="false">IF(AC516="","",RANK(AC516,$AC$2:$AC$1780)+COUNTIF($AC$2:AC516,AC516)-1)</f>
        <v/>
      </c>
      <c r="AB516" s="71" t="str">
        <f aca="false">IF(AD516="","",RANK(AD516,$AD$2:$AD$1780)+COUNTIF($AD$2:AD516,AD516)-1)</f>
        <v/>
      </c>
      <c r="AC516" s="71" t="str">
        <f aca="false">IF(AND(AF516&gt;0,E516&gt;=Settings!$B$4),ROUND(J516,10),"")</f>
        <v/>
      </c>
      <c r="AD516" s="71" t="str">
        <f aca="false">IF(X516="HIGH RATE",ROUND(O516,10),"")</f>
        <v/>
      </c>
      <c r="AE516" s="71" t="s">
        <v>60</v>
      </c>
      <c r="AF516" s="73" t="n">
        <f aca="false">SUMIFS(Detail!$L$2:$L$9168,Detail!$C$2:$C$9168,$A516)</f>
        <v>0</v>
      </c>
      <c r="AG516" s="74" t="n">
        <f aca="false">SUMIFS(Detail!$N$2:$N$9168,Detail!$C$2:$C$9168,$A516)</f>
        <v>0</v>
      </c>
    </row>
    <row r="517" customFormat="false" ht="15" hidden="false" customHeight="false" outlineLevel="0" collapsed="false">
      <c r="A517" s="71" t="s">
        <v>1212</v>
      </c>
      <c r="B517" s="71" t="s">
        <v>2875</v>
      </c>
      <c r="C517" s="71" t="s">
        <v>623</v>
      </c>
      <c r="D517" s="71" t="str">
        <f aca="false">IFERROR(INDEX('Brand Map'!$B$4:$B$125,MATCH(C517,'Brand Map'!$A$4:$A$125,0)),"Other")</f>
        <v>Other (small prefixes)</v>
      </c>
      <c r="E517" s="73" t="n">
        <f aca="false">SUMIFS(Detail!$K$2:$K$9168,Detail!$C$2:$C$9168,$A517)</f>
        <v>7</v>
      </c>
      <c r="F517" s="73" t="n">
        <f aca="false">SUMIFS(Detail!$E$2:$E$9168,Detail!$C$2:$C$9168,$A517)</f>
        <v>1</v>
      </c>
      <c r="G517" s="74" t="n">
        <f aca="false">SUMIFS(Detail!$M$2:$M$9168,Detail!$C$2:$C$9168,$A517)</f>
        <v>399.68</v>
      </c>
      <c r="H517" s="74" t="n">
        <f aca="false">SUMIFS(Detail!$D$2:$D$9168,Detail!$C$2:$C$9168,$A517)</f>
        <v>59.05</v>
      </c>
      <c r="I517" s="74" t="n">
        <v>1068.68</v>
      </c>
      <c r="J517" s="51" t="n">
        <f aca="false">IF(E517&gt;0,AF517/E517,0)</f>
        <v>0.142857142857143</v>
      </c>
      <c r="K517" s="51" t="n">
        <f aca="false">IF(G517&gt;0,AG517/G517,0)</f>
        <v>0.147743194555645</v>
      </c>
      <c r="L517" s="75" t="n">
        <f aca="false">H517/Settings!$B$16</f>
        <v>0.000118012986664672</v>
      </c>
      <c r="M517" s="76" t="n">
        <f aca="false">H517/Settings!$B$20</f>
        <v>4.58418070186291E-006</v>
      </c>
      <c r="N517" s="77" t="n">
        <f aca="false">E517*Settings!$B$3</f>
        <v>0.524019691054151</v>
      </c>
      <c r="O517" s="77" t="n">
        <f aca="false">IF(E517&gt;0,(AF517-N517)/SQRT(E517*Settings!$B$3*(1-Settings!$B$3)),0)</f>
        <v>0.683614779465611</v>
      </c>
      <c r="P517" s="77" t="n">
        <f aca="false">MAX(0,AF517-N517)</f>
        <v>0.47598030894585</v>
      </c>
      <c r="Q517" s="51" t="n">
        <f aca="false">IF(E517&gt;=Settings!$B$4,(AF517+Settings!$B$7*Settings!$B$3)/(E517+Settings!$B$7),Settings!$B$3)</f>
        <v>0.0748599558648786</v>
      </c>
      <c r="R517" s="78" t="n">
        <f aca="false">PERCENTRANK($H$2:$H$1780,H517,6)</f>
        <v>0.709224</v>
      </c>
      <c r="S517" s="78" t="n">
        <f aca="false">PERCENTRANK($Q$2:$Q$1780,Q517,6)</f>
        <v>0.0646794</v>
      </c>
      <c r="T517" s="78" t="n">
        <f aca="false">PERCENTRANK($F$2:$F$1780,F517,6)</f>
        <v>0.685039</v>
      </c>
      <c r="U517" s="79" t="n">
        <f aca="false">IF(F517&gt;0,ROUND((Settings!$B$8*T517+Settings!$B$9*R517+Settings!$B$10*S517)/SUM(Settings!$B$8:$B$10),10),0)</f>
        <v>0.4863141333</v>
      </c>
      <c r="V517" s="71" t="n">
        <f aca="false">IF(U517&gt;0,RANK(U517,$U$2:$U$1780)+COUNTIF($U$2:U517,U517)-1,"")</f>
        <v>516</v>
      </c>
      <c r="W517" s="71" t="str">
        <f aca="false">IF(V517="","",IF(V517&lt;=Settings!$B$11,"1 - Fix first",IF(V517&lt;=Settings!$B$12,"2 - Review","3 - Monitor")))</f>
        <v>3 - Monitor</v>
      </c>
      <c r="X517" s="71" t="str">
        <f aca="false">IF(AND(E517&gt;=Settings!$B$4,AF517&gt;=Settings!$B$5,O517&gt;=Settings!$B$6),"HIGH RATE","")</f>
        <v/>
      </c>
      <c r="Y517" s="71" t="n">
        <f aca="false">IF(F517&gt;0,RANK(F517,$F$2:$F$1780)+COUNTIF($F$2:F517,F517)-1,"")</f>
        <v>516</v>
      </c>
      <c r="Z517" s="71" t="n">
        <f aca="false">IF(H517&gt;0,RANK(H517,$H$2:$H$1780)+COUNTIF($H$2:H517,H517)-1,"")</f>
        <v>516</v>
      </c>
      <c r="AA517" s="71" t="str">
        <f aca="false">IF(AC517="","",RANK(AC517,$AC$2:$AC$1780)+COUNTIF($AC$2:AC517,AC517)-1)</f>
        <v/>
      </c>
      <c r="AB517" s="71" t="str">
        <f aca="false">IF(AD517="","",RANK(AD517,$AD$2:$AD$1780)+COUNTIF($AD$2:AD517,AD517)-1)</f>
        <v/>
      </c>
      <c r="AC517" s="71" t="str">
        <f aca="false">IF(AND(AF517&gt;0,E517&gt;=Settings!$B$4),ROUND(J517,10),"")</f>
        <v/>
      </c>
      <c r="AD517" s="71" t="str">
        <f aca="false">IF(X517="HIGH RATE",ROUND(O517,10),"")</f>
        <v/>
      </c>
      <c r="AE517" s="71" t="s">
        <v>61</v>
      </c>
      <c r="AF517" s="73" t="n">
        <f aca="false">SUMIFS(Detail!$L$2:$L$9168,Detail!$C$2:$C$9168,$A517)</f>
        <v>1</v>
      </c>
      <c r="AG517" s="74" t="n">
        <f aca="false">SUMIFS(Detail!$N$2:$N$9168,Detail!$C$2:$C$9168,$A517)</f>
        <v>59.05</v>
      </c>
    </row>
    <row r="518" customFormat="false" ht="15" hidden="false" customHeight="false" outlineLevel="0" collapsed="false">
      <c r="A518" s="71" t="s">
        <v>905</v>
      </c>
      <c r="B518" s="71" t="s">
        <v>2876</v>
      </c>
      <c r="C518" s="71" t="s">
        <v>229</v>
      </c>
      <c r="D518" s="71" t="str">
        <f aca="false">IFERROR(INDEX('Brand Map'!$B$4:$B$125,MATCH(C518,'Brand Map'!$A$4:$A$125,0)),"Other")</f>
        <v>MJ</v>
      </c>
      <c r="E518" s="73" t="n">
        <f aca="false">SUMIFS(Detail!$K$2:$K$9168,Detail!$C$2:$C$9168,$A518)</f>
        <v>19</v>
      </c>
      <c r="F518" s="73" t="n">
        <f aca="false">SUMIFS(Detail!$E$2:$E$9168,Detail!$C$2:$C$9168,$A518)</f>
        <v>1</v>
      </c>
      <c r="G518" s="74" t="n">
        <f aca="false">SUMIFS(Detail!$M$2:$M$9168,Detail!$C$2:$C$9168,$A518)</f>
        <v>1204.82</v>
      </c>
      <c r="H518" s="74" t="n">
        <f aca="false">SUMIFS(Detail!$D$2:$D$9168,Detail!$C$2:$C$9168,$A518)</f>
        <v>59.05</v>
      </c>
      <c r="I518" s="74" t="n">
        <v>5032.08</v>
      </c>
      <c r="J518" s="51" t="n">
        <f aca="false">IF(E518&gt;0,AF518/E518,0)</f>
        <v>0.0526315789473684</v>
      </c>
      <c r="K518" s="51" t="n">
        <f aca="false">IF(G518&gt;0,AG518/G518,0)</f>
        <v>0.0490114705931177</v>
      </c>
      <c r="L518" s="75" t="n">
        <f aca="false">H518/Settings!$B$16</f>
        <v>0.000118012986664672</v>
      </c>
      <c r="M518" s="76" t="n">
        <f aca="false">H518/Settings!$B$20</f>
        <v>4.58418070186291E-006</v>
      </c>
      <c r="N518" s="77" t="n">
        <f aca="false">E518*Settings!$B$3</f>
        <v>1.42233916143269</v>
      </c>
      <c r="O518" s="77" t="n">
        <f aca="false">IF(E518&gt;0,(AF518-N518)/SQRT(E518*Settings!$B$3*(1-Settings!$B$3)),0)</f>
        <v>-0.368176470160206</v>
      </c>
      <c r="P518" s="77" t="n">
        <f aca="false">MAX(0,AF518-N518)</f>
        <v>0</v>
      </c>
      <c r="Q518" s="51" t="n">
        <f aca="false">IF(E518&gt;=Settings!$B$4,(AF518+Settings!$B$7*Settings!$B$3)/(E518+Settings!$B$7),Settings!$B$3)</f>
        <v>0.0748599558648786</v>
      </c>
      <c r="R518" s="78" t="n">
        <f aca="false">PERCENTRANK($H$2:$H$1780,H518,6)</f>
        <v>0.709224</v>
      </c>
      <c r="S518" s="78" t="n">
        <f aca="false">PERCENTRANK($Q$2:$Q$1780,Q518,6)</f>
        <v>0.0646794</v>
      </c>
      <c r="T518" s="78" t="n">
        <f aca="false">PERCENTRANK($F$2:$F$1780,F518,6)</f>
        <v>0.685039</v>
      </c>
      <c r="U518" s="79" t="n">
        <f aca="false">IF(F518&gt;0,ROUND((Settings!$B$8*T518+Settings!$B$9*R518+Settings!$B$10*S518)/SUM(Settings!$B$8:$B$10),10),0)</f>
        <v>0.4863141333</v>
      </c>
      <c r="V518" s="71" t="n">
        <f aca="false">IF(U518&gt;0,RANK(U518,$U$2:$U$1780)+COUNTIF($U$2:U518,U518)-1,"")</f>
        <v>517</v>
      </c>
      <c r="W518" s="71" t="str">
        <f aca="false">IF(V518="","",IF(V518&lt;=Settings!$B$11,"1 - Fix first",IF(V518&lt;=Settings!$B$12,"2 - Review","3 - Monitor")))</f>
        <v>3 - Monitor</v>
      </c>
      <c r="X518" s="71" t="str">
        <f aca="false">IF(AND(E518&gt;=Settings!$B$4,AF518&gt;=Settings!$B$5,O518&gt;=Settings!$B$6),"HIGH RATE","")</f>
        <v/>
      </c>
      <c r="Y518" s="71" t="n">
        <f aca="false">IF(F518&gt;0,RANK(F518,$F$2:$F$1780)+COUNTIF($F$2:F518,F518)-1,"")</f>
        <v>517</v>
      </c>
      <c r="Z518" s="71" t="n">
        <f aca="false">IF(H518&gt;0,RANK(H518,$H$2:$H$1780)+COUNTIF($H$2:H518,H518)-1,"")</f>
        <v>517</v>
      </c>
      <c r="AA518" s="71" t="str">
        <f aca="false">IF(AC518="","",RANK(AC518,$AC$2:$AC$1780)+COUNTIF($AC$2:AC518,AC518)-1)</f>
        <v/>
      </c>
      <c r="AB518" s="71" t="str">
        <f aca="false">IF(AD518="","",RANK(AD518,$AD$2:$AD$1780)+COUNTIF($AD$2:AD518,AD518)-1)</f>
        <v/>
      </c>
      <c r="AC518" s="71" t="str">
        <f aca="false">IF(AND(AF518&gt;0,E518&gt;=Settings!$B$4),ROUND(J518,10),"")</f>
        <v/>
      </c>
      <c r="AD518" s="71" t="str">
        <f aca="false">IF(X518="HIGH RATE",ROUND(O518,10),"")</f>
        <v/>
      </c>
      <c r="AE518" s="71" t="s">
        <v>59</v>
      </c>
      <c r="AF518" s="73" t="n">
        <f aca="false">SUMIFS(Detail!$L$2:$L$9168,Detail!$C$2:$C$9168,$A518)</f>
        <v>1</v>
      </c>
      <c r="AG518" s="74" t="n">
        <f aca="false">SUMIFS(Detail!$N$2:$N$9168,Detail!$C$2:$C$9168,$A518)</f>
        <v>59.05</v>
      </c>
    </row>
    <row r="519" customFormat="false" ht="15" hidden="false" customHeight="false" outlineLevel="0" collapsed="false">
      <c r="A519" s="71" t="s">
        <v>1531</v>
      </c>
      <c r="B519" s="71" t="s">
        <v>576</v>
      </c>
      <c r="C519" s="71" t="s">
        <v>256</v>
      </c>
      <c r="D519" s="71" t="str">
        <f aca="false">IFERROR(INDEX('Brand Map'!$B$4:$B$125,MATCH(C519,'Brand Map'!$A$4:$A$125,0)),"Other")</f>
        <v>AUCH</v>
      </c>
      <c r="E519" s="73" t="n">
        <f aca="false">SUMIFS(Detail!$K$2:$K$9168,Detail!$C$2:$C$9168,$A519)</f>
        <v>0</v>
      </c>
      <c r="F519" s="73" t="n">
        <f aca="false">SUMIFS(Detail!$E$2:$E$9168,Detail!$C$2:$C$9168,$A519)</f>
        <v>1</v>
      </c>
      <c r="G519" s="74" t="n">
        <f aca="false">SUMIFS(Detail!$M$2:$M$9168,Detail!$C$2:$C$9168,$A519)</f>
        <v>0</v>
      </c>
      <c r="H519" s="74" t="n">
        <f aca="false">SUMIFS(Detail!$D$2:$D$9168,Detail!$C$2:$C$9168,$A519)</f>
        <v>58.55</v>
      </c>
      <c r="I519" s="74" t="n">
        <v>292.75</v>
      </c>
      <c r="J519" s="51" t="n">
        <f aca="false">IF(E519&gt;0,AF519/E519,0)</f>
        <v>0</v>
      </c>
      <c r="K519" s="51" t="n">
        <f aca="false">IF(G519&gt;0,AG519/G519,0)</f>
        <v>0</v>
      </c>
      <c r="L519" s="75" t="n">
        <f aca="false">H519/Settings!$B$16</f>
        <v>0.000117013723441432</v>
      </c>
      <c r="M519" s="76" t="n">
        <f aca="false">H519/Settings!$B$20</f>
        <v>4.54536460785899E-006</v>
      </c>
      <c r="N519" s="77" t="n">
        <f aca="false">E519*Settings!$B$3</f>
        <v>0</v>
      </c>
      <c r="O519" s="77" t="n">
        <f aca="false">IF(E519&gt;0,(AF519-N519)/SQRT(E519*Settings!$B$3*(1-Settings!$B$3)),0)</f>
        <v>0</v>
      </c>
      <c r="P519" s="77" t="n">
        <f aca="false">MAX(0,AF519-N519)</f>
        <v>0</v>
      </c>
      <c r="Q519" s="51" t="n">
        <f aca="false">IF(E519&gt;=Settings!$B$4,(AF519+Settings!$B$7*Settings!$B$3)/(E519+Settings!$B$7),Settings!$B$3)</f>
        <v>0.0748599558648786</v>
      </c>
      <c r="R519" s="78" t="n">
        <f aca="false">PERCENTRANK($H$2:$H$1780,H519,6)</f>
        <v>0.708661</v>
      </c>
      <c r="S519" s="78" t="n">
        <f aca="false">PERCENTRANK($Q$2:$Q$1780,Q519,6)</f>
        <v>0.0646794</v>
      </c>
      <c r="T519" s="78" t="n">
        <f aca="false">PERCENTRANK($F$2:$F$1780,F519,6)</f>
        <v>0.685039</v>
      </c>
      <c r="U519" s="79" t="n">
        <f aca="false">IF(F519&gt;0,ROUND((Settings!$B$8*T519+Settings!$B$9*R519+Settings!$B$10*S519)/SUM(Settings!$B$8:$B$10),10),0)</f>
        <v>0.4861264667</v>
      </c>
      <c r="V519" s="71" t="n">
        <f aca="false">IF(U519&gt;0,RANK(U519,$U$2:$U$1780)+COUNTIF($U$2:U519,U519)-1,"")</f>
        <v>518</v>
      </c>
      <c r="W519" s="71" t="str">
        <f aca="false">IF(V519="","",IF(V519&lt;=Settings!$B$11,"1 - Fix first",IF(V519&lt;=Settings!$B$12,"2 - Review","3 - Monitor")))</f>
        <v>3 - Monitor</v>
      </c>
      <c r="X519" s="71" t="str">
        <f aca="false">IF(AND(E519&gt;=Settings!$B$4,AF519&gt;=Settings!$B$5,O519&gt;=Settings!$B$6),"HIGH RATE","")</f>
        <v/>
      </c>
      <c r="Y519" s="71" t="n">
        <f aca="false">IF(F519&gt;0,RANK(F519,$F$2:$F$1780)+COUNTIF($F$2:F519,F519)-1,"")</f>
        <v>518</v>
      </c>
      <c r="Z519" s="71" t="n">
        <f aca="false">IF(H519&gt;0,RANK(H519,$H$2:$H$1780)+COUNTIF($H$2:H519,H519)-1,"")</f>
        <v>519</v>
      </c>
      <c r="AA519" s="71" t="str">
        <f aca="false">IF(AC519="","",RANK(AC519,$AC$2:$AC$1780)+COUNTIF($AC$2:AC519,AC519)-1)</f>
        <v/>
      </c>
      <c r="AB519" s="71" t="str">
        <f aca="false">IF(AD519="","",RANK(AD519,$AD$2:$AD$1780)+COUNTIF($AD$2:AD519,AD519)-1)</f>
        <v/>
      </c>
      <c r="AC519" s="71" t="str">
        <f aca="false">IF(AND(AF519&gt;0,E519&gt;=Settings!$B$4),ROUND(J519,10),"")</f>
        <v/>
      </c>
      <c r="AD519" s="71" t="str">
        <f aca="false">IF(X519="HIGH RATE",ROUND(O519,10),"")</f>
        <v/>
      </c>
      <c r="AE519" s="71" t="s">
        <v>60</v>
      </c>
      <c r="AF519" s="73" t="n">
        <f aca="false">SUMIFS(Detail!$L$2:$L$9168,Detail!$C$2:$C$9168,$A519)</f>
        <v>0</v>
      </c>
      <c r="AG519" s="74" t="n">
        <f aca="false">SUMIFS(Detail!$N$2:$N$9168,Detail!$C$2:$C$9168,$A519)</f>
        <v>0</v>
      </c>
    </row>
    <row r="520" customFormat="false" ht="15" hidden="false" customHeight="false" outlineLevel="0" collapsed="false">
      <c r="A520" s="71" t="s">
        <v>1039</v>
      </c>
      <c r="B520" s="71" t="s">
        <v>2877</v>
      </c>
      <c r="C520" s="71" t="s">
        <v>213</v>
      </c>
      <c r="D520" s="71" t="str">
        <f aca="false">IFERROR(INDEX('Brand Map'!$B$4:$B$125,MATCH(C520,'Brand Map'!$A$4:$A$125,0)),"Other")</f>
        <v>AU</v>
      </c>
      <c r="E520" s="73" t="n">
        <f aca="false">SUMIFS(Detail!$K$2:$K$9168,Detail!$C$2:$C$9168,$A520)</f>
        <v>11</v>
      </c>
      <c r="F520" s="73" t="n">
        <f aca="false">SUMIFS(Detail!$E$2:$E$9168,Detail!$C$2:$C$9168,$A520)</f>
        <v>1</v>
      </c>
      <c r="G520" s="74" t="n">
        <f aca="false">SUMIFS(Detail!$M$2:$M$9168,Detail!$C$2:$C$9168,$A520)</f>
        <v>661.32</v>
      </c>
      <c r="H520" s="74" t="n">
        <f aca="false">SUMIFS(Detail!$D$2:$D$9168,Detail!$C$2:$C$9168,$A520)</f>
        <v>57.23</v>
      </c>
      <c r="I520" s="74" t="n">
        <v>1772.48</v>
      </c>
      <c r="J520" s="51" t="n">
        <f aca="false">IF(E520&gt;0,AF520/E520,0)</f>
        <v>0.0909090909090909</v>
      </c>
      <c r="K520" s="51" t="n">
        <f aca="false">IF(G520&gt;0,AG520/G520,0)</f>
        <v>0.0865390431258695</v>
      </c>
      <c r="L520" s="75" t="n">
        <f aca="false">H520/Settings!$B$16</f>
        <v>0.000114375668532078</v>
      </c>
      <c r="M520" s="76" t="n">
        <f aca="false">H520/Settings!$B$20</f>
        <v>4.44289011968864E-006</v>
      </c>
      <c r="N520" s="77" t="n">
        <f aca="false">E520*Settings!$B$3</f>
        <v>0.823459514513665</v>
      </c>
      <c r="O520" s="77" t="n">
        <f aca="false">IF(E520&gt;0,(AF520-N520)/SQRT(E520*Settings!$B$3*(1-Settings!$B$3)),0)</f>
        <v>0.202264400151922</v>
      </c>
      <c r="P520" s="77" t="n">
        <f aca="false">MAX(0,AF520-N520)</f>
        <v>0.176540485486335</v>
      </c>
      <c r="Q520" s="51" t="n">
        <f aca="false">IF(E520&gt;=Settings!$B$4,(AF520+Settings!$B$7*Settings!$B$3)/(E520+Settings!$B$7),Settings!$B$3)</f>
        <v>0.0748599558648786</v>
      </c>
      <c r="R520" s="78" t="n">
        <f aca="false">PERCENTRANK($H$2:$H$1780,H520,6)</f>
        <v>0.708099</v>
      </c>
      <c r="S520" s="78" t="n">
        <f aca="false">PERCENTRANK($Q$2:$Q$1780,Q520,6)</f>
        <v>0.0646794</v>
      </c>
      <c r="T520" s="78" t="n">
        <f aca="false">PERCENTRANK($F$2:$F$1780,F520,6)</f>
        <v>0.685039</v>
      </c>
      <c r="U520" s="79" t="n">
        <f aca="false">IF(F520&gt;0,ROUND((Settings!$B$8*T520+Settings!$B$9*R520+Settings!$B$10*S520)/SUM(Settings!$B$8:$B$10),10),0)</f>
        <v>0.4859391333</v>
      </c>
      <c r="V520" s="71" t="n">
        <f aca="false">IF(U520&gt;0,RANK(U520,$U$2:$U$1780)+COUNTIF($U$2:U520,U520)-1,"")</f>
        <v>519</v>
      </c>
      <c r="W520" s="71" t="str">
        <f aca="false">IF(V520="","",IF(V520&lt;=Settings!$B$11,"1 - Fix first",IF(V520&lt;=Settings!$B$12,"2 - Review","3 - Monitor")))</f>
        <v>3 - Monitor</v>
      </c>
      <c r="X520" s="71" t="str">
        <f aca="false">IF(AND(E520&gt;=Settings!$B$4,AF520&gt;=Settings!$B$5,O520&gt;=Settings!$B$6),"HIGH RATE","")</f>
        <v/>
      </c>
      <c r="Y520" s="71" t="n">
        <f aca="false">IF(F520&gt;0,RANK(F520,$F$2:$F$1780)+COUNTIF($F$2:F520,F520)-1,"")</f>
        <v>519</v>
      </c>
      <c r="Z520" s="71" t="n">
        <f aca="false">IF(H520&gt;0,RANK(H520,$H$2:$H$1780)+COUNTIF($H$2:H520,H520)-1,"")</f>
        <v>520</v>
      </c>
      <c r="AA520" s="71" t="str">
        <f aca="false">IF(AC520="","",RANK(AC520,$AC$2:$AC$1780)+COUNTIF($AC$2:AC520,AC520)-1)</f>
        <v/>
      </c>
      <c r="AB520" s="71" t="str">
        <f aca="false">IF(AD520="","",RANK(AD520,$AD$2:$AD$1780)+COUNTIF($AD$2:AD520,AD520)-1)</f>
        <v/>
      </c>
      <c r="AC520" s="71" t="str">
        <f aca="false">IF(AND(AF520&gt;0,E520&gt;=Settings!$B$4),ROUND(J520,10),"")</f>
        <v/>
      </c>
      <c r="AD520" s="71" t="str">
        <f aca="false">IF(X520="HIGH RATE",ROUND(O520,10),"")</f>
        <v/>
      </c>
      <c r="AE520" s="71" t="s">
        <v>59</v>
      </c>
      <c r="AF520" s="73" t="n">
        <f aca="false">SUMIFS(Detail!$L$2:$L$9168,Detail!$C$2:$C$9168,$A520)</f>
        <v>1</v>
      </c>
      <c r="AG520" s="74" t="n">
        <f aca="false">SUMIFS(Detail!$N$2:$N$9168,Detail!$C$2:$C$9168,$A520)</f>
        <v>57.23</v>
      </c>
    </row>
    <row r="521" customFormat="false" ht="15" hidden="false" customHeight="false" outlineLevel="0" collapsed="false">
      <c r="A521" s="71" t="s">
        <v>1835</v>
      </c>
      <c r="B521" s="71" t="s">
        <v>2770</v>
      </c>
      <c r="C521" s="71" t="s">
        <v>280</v>
      </c>
      <c r="D521" s="71" t="str">
        <f aca="false">IFERROR(INDEX('Brand Map'!$B$4:$B$125,MATCH(C521,'Brand Map'!$A$4:$A$125,0)),"Other")</f>
        <v>AL</v>
      </c>
      <c r="E521" s="73" t="n">
        <f aca="false">SUMIFS(Detail!$K$2:$K$9168,Detail!$C$2:$C$9168,$A521)</f>
        <v>0</v>
      </c>
      <c r="F521" s="73" t="n">
        <f aca="false">SUMIFS(Detail!$E$2:$E$9168,Detail!$C$2:$C$9168,$A521)</f>
        <v>1</v>
      </c>
      <c r="G521" s="74" t="n">
        <f aca="false">SUMIFS(Detail!$M$2:$M$9168,Detail!$C$2:$C$9168,$A521)</f>
        <v>0</v>
      </c>
      <c r="H521" s="74" t="n">
        <f aca="false">SUMIFS(Detail!$D$2:$D$9168,Detail!$C$2:$C$9168,$A521)</f>
        <v>54.95</v>
      </c>
      <c r="I521" s="74" t="n">
        <v>549.5</v>
      </c>
      <c r="J521" s="51" t="n">
        <f aca="false">IF(E521&gt;0,AF521/E521,0)</f>
        <v>0</v>
      </c>
      <c r="K521" s="51" t="n">
        <f aca="false">IF(G521&gt;0,AG521/G521,0)</f>
        <v>0</v>
      </c>
      <c r="L521" s="75" t="n">
        <f aca="false">H521/Settings!$B$16</f>
        <v>0.000109819028234102</v>
      </c>
      <c r="M521" s="76" t="n">
        <f aca="false">H521/Settings!$B$20</f>
        <v>4.26588873103077E-006</v>
      </c>
      <c r="N521" s="77" t="n">
        <f aca="false">E521*Settings!$B$3</f>
        <v>0</v>
      </c>
      <c r="O521" s="77" t="n">
        <f aca="false">IF(E521&gt;0,(AF521-N521)/SQRT(E521*Settings!$B$3*(1-Settings!$B$3)),0)</f>
        <v>0</v>
      </c>
      <c r="P521" s="77" t="n">
        <f aca="false">MAX(0,AF521-N521)</f>
        <v>0</v>
      </c>
      <c r="Q521" s="51" t="n">
        <f aca="false">IF(E521&gt;=Settings!$B$4,(AF521+Settings!$B$7*Settings!$B$3)/(E521+Settings!$B$7),Settings!$B$3)</f>
        <v>0.0748599558648786</v>
      </c>
      <c r="R521" s="78" t="n">
        <f aca="false">PERCENTRANK($H$2:$H$1780,H521,6)</f>
        <v>0.706974</v>
      </c>
      <c r="S521" s="78" t="n">
        <f aca="false">PERCENTRANK($Q$2:$Q$1780,Q521,6)</f>
        <v>0.0646794</v>
      </c>
      <c r="T521" s="78" t="n">
        <f aca="false">PERCENTRANK($F$2:$F$1780,F521,6)</f>
        <v>0.685039</v>
      </c>
      <c r="U521" s="79" t="n">
        <f aca="false">IF(F521&gt;0,ROUND((Settings!$B$8*T521+Settings!$B$9*R521+Settings!$B$10*S521)/SUM(Settings!$B$8:$B$10),10),0)</f>
        <v>0.4855641333</v>
      </c>
      <c r="V521" s="71" t="n">
        <f aca="false">IF(U521&gt;0,RANK(U521,$U$2:$U$1780)+COUNTIF($U$2:U521,U521)-1,"")</f>
        <v>520</v>
      </c>
      <c r="W521" s="71" t="str">
        <f aca="false">IF(V521="","",IF(V521&lt;=Settings!$B$11,"1 - Fix first",IF(V521&lt;=Settings!$B$12,"2 - Review","3 - Monitor")))</f>
        <v>3 - Monitor</v>
      </c>
      <c r="X521" s="71" t="str">
        <f aca="false">IF(AND(E521&gt;=Settings!$B$4,AF521&gt;=Settings!$B$5,O521&gt;=Settings!$B$6),"HIGH RATE","")</f>
        <v/>
      </c>
      <c r="Y521" s="71" t="n">
        <f aca="false">IF(F521&gt;0,RANK(F521,$F$2:$F$1780)+COUNTIF($F$2:F521,F521)-1,"")</f>
        <v>520</v>
      </c>
      <c r="Z521" s="71" t="n">
        <f aca="false">IF(H521&gt;0,RANK(H521,$H$2:$H$1780)+COUNTIF($H$2:H521,H521)-1,"")</f>
        <v>521</v>
      </c>
      <c r="AA521" s="71" t="str">
        <f aca="false">IF(AC521="","",RANK(AC521,$AC$2:$AC$1780)+COUNTIF($AC$2:AC521,AC521)-1)</f>
        <v/>
      </c>
      <c r="AB521" s="71" t="str">
        <f aca="false">IF(AD521="","",RANK(AD521,$AD$2:$AD$1780)+COUNTIF($AD$2:AD521,AD521)-1)</f>
        <v/>
      </c>
      <c r="AC521" s="71" t="str">
        <f aca="false">IF(AND(AF521&gt;0,E521&gt;=Settings!$B$4),ROUND(J521,10),"")</f>
        <v/>
      </c>
      <c r="AD521" s="71" t="str">
        <f aca="false">IF(X521="HIGH RATE",ROUND(O521,10),"")</f>
        <v/>
      </c>
      <c r="AE521" s="71" t="s">
        <v>60</v>
      </c>
      <c r="AF521" s="73" t="n">
        <f aca="false">SUMIFS(Detail!$L$2:$L$9168,Detail!$C$2:$C$9168,$A521)</f>
        <v>0</v>
      </c>
      <c r="AG521" s="74" t="n">
        <f aca="false">SUMIFS(Detail!$N$2:$N$9168,Detail!$C$2:$C$9168,$A521)</f>
        <v>0</v>
      </c>
    </row>
    <row r="522" customFormat="false" ht="15" hidden="false" customHeight="false" outlineLevel="0" collapsed="false">
      <c r="A522" s="71" t="s">
        <v>1916</v>
      </c>
      <c r="B522" s="71" t="s">
        <v>2878</v>
      </c>
      <c r="C522" s="71" t="s">
        <v>246</v>
      </c>
      <c r="D522" s="71" t="str">
        <f aca="false">IFERROR(INDEX('Brand Map'!$B$4:$B$125,MATCH(C522,'Brand Map'!$A$4:$A$125,0)),"Other")</f>
        <v>FYF</v>
      </c>
      <c r="E522" s="73" t="n">
        <f aca="false">SUMIFS(Detail!$K$2:$K$9168,Detail!$C$2:$C$9168,$A522)</f>
        <v>0</v>
      </c>
      <c r="F522" s="73" t="n">
        <f aca="false">SUMIFS(Detail!$E$2:$E$9168,Detail!$C$2:$C$9168,$A522)</f>
        <v>1</v>
      </c>
      <c r="G522" s="74" t="n">
        <f aca="false">SUMIFS(Detail!$M$2:$M$9168,Detail!$C$2:$C$9168,$A522)</f>
        <v>0</v>
      </c>
      <c r="H522" s="74" t="n">
        <f aca="false">SUMIFS(Detail!$D$2:$D$9168,Detail!$C$2:$C$9168,$A522)</f>
        <v>54.95</v>
      </c>
      <c r="I522" s="74" t="n">
        <v>0</v>
      </c>
      <c r="J522" s="51" t="n">
        <f aca="false">IF(E522&gt;0,AF522/E522,0)</f>
        <v>0</v>
      </c>
      <c r="K522" s="51" t="n">
        <f aca="false">IF(G522&gt;0,AG522/G522,0)</f>
        <v>0</v>
      </c>
      <c r="L522" s="75" t="n">
        <f aca="false">H522/Settings!$B$16</f>
        <v>0.000109819028234102</v>
      </c>
      <c r="M522" s="76" t="n">
        <f aca="false">H522/Settings!$B$20</f>
        <v>4.26588873103077E-006</v>
      </c>
      <c r="N522" s="77" t="n">
        <f aca="false">E522*Settings!$B$3</f>
        <v>0</v>
      </c>
      <c r="O522" s="77" t="n">
        <f aca="false">IF(E522&gt;0,(AF522-N522)/SQRT(E522*Settings!$B$3*(1-Settings!$B$3)),0)</f>
        <v>0</v>
      </c>
      <c r="P522" s="77" t="n">
        <f aca="false">MAX(0,AF522-N522)</f>
        <v>0</v>
      </c>
      <c r="Q522" s="51" t="n">
        <f aca="false">IF(E522&gt;=Settings!$B$4,(AF522+Settings!$B$7*Settings!$B$3)/(E522+Settings!$B$7),Settings!$B$3)</f>
        <v>0.0748599558648786</v>
      </c>
      <c r="R522" s="78" t="n">
        <f aca="false">PERCENTRANK($H$2:$H$1780,H522,6)</f>
        <v>0.706974</v>
      </c>
      <c r="S522" s="78" t="n">
        <f aca="false">PERCENTRANK($Q$2:$Q$1780,Q522,6)</f>
        <v>0.0646794</v>
      </c>
      <c r="T522" s="78" t="n">
        <f aca="false">PERCENTRANK($F$2:$F$1780,F522,6)</f>
        <v>0.685039</v>
      </c>
      <c r="U522" s="79" t="n">
        <f aca="false">IF(F522&gt;0,ROUND((Settings!$B$8*T522+Settings!$B$9*R522+Settings!$B$10*S522)/SUM(Settings!$B$8:$B$10),10),0)</f>
        <v>0.4855641333</v>
      </c>
      <c r="V522" s="71" t="n">
        <f aca="false">IF(U522&gt;0,RANK(U522,$U$2:$U$1780)+COUNTIF($U$2:U522,U522)-1,"")</f>
        <v>521</v>
      </c>
      <c r="W522" s="71" t="str">
        <f aca="false">IF(V522="","",IF(V522&lt;=Settings!$B$11,"1 - Fix first",IF(V522&lt;=Settings!$B$12,"2 - Review","3 - Monitor")))</f>
        <v>3 - Monitor</v>
      </c>
      <c r="X522" s="71" t="str">
        <f aca="false">IF(AND(E522&gt;=Settings!$B$4,AF522&gt;=Settings!$B$5,O522&gt;=Settings!$B$6),"HIGH RATE","")</f>
        <v/>
      </c>
      <c r="Y522" s="71" t="n">
        <f aca="false">IF(F522&gt;0,RANK(F522,$F$2:$F$1780)+COUNTIF($F$2:F522,F522)-1,"")</f>
        <v>521</v>
      </c>
      <c r="Z522" s="71" t="n">
        <f aca="false">IF(H522&gt;0,RANK(H522,$H$2:$H$1780)+COUNTIF($H$2:H522,H522)-1,"")</f>
        <v>522</v>
      </c>
      <c r="AA522" s="71" t="str">
        <f aca="false">IF(AC522="","",RANK(AC522,$AC$2:$AC$1780)+COUNTIF($AC$2:AC522,AC522)-1)</f>
        <v/>
      </c>
      <c r="AB522" s="71" t="str">
        <f aca="false">IF(AD522="","",RANK(AD522,$AD$2:$AD$1780)+COUNTIF($AD$2:AD522,AD522)-1)</f>
        <v/>
      </c>
      <c r="AC522" s="71" t="str">
        <f aca="false">IF(AND(AF522&gt;0,E522&gt;=Settings!$B$4),ROUND(J522,10),"")</f>
        <v/>
      </c>
      <c r="AD522" s="71" t="str">
        <f aca="false">IF(X522="HIGH RATE",ROUND(O522,10),"")</f>
        <v/>
      </c>
      <c r="AE522" s="71" t="s">
        <v>60</v>
      </c>
      <c r="AF522" s="73" t="n">
        <f aca="false">SUMIFS(Detail!$L$2:$L$9168,Detail!$C$2:$C$9168,$A522)</f>
        <v>0</v>
      </c>
      <c r="AG522" s="74" t="n">
        <f aca="false">SUMIFS(Detail!$N$2:$N$9168,Detail!$C$2:$C$9168,$A522)</f>
        <v>0</v>
      </c>
    </row>
    <row r="523" customFormat="false" ht="15" hidden="false" customHeight="false" outlineLevel="0" collapsed="false">
      <c r="A523" s="71" t="s">
        <v>2393</v>
      </c>
      <c r="B523" s="71" t="s">
        <v>2879</v>
      </c>
      <c r="C523" s="71" t="s">
        <v>243</v>
      </c>
      <c r="D523" s="71" t="str">
        <f aca="false">IFERROR(INDEX('Brand Map'!$B$4:$B$125,MATCH(C523,'Brand Map'!$A$4:$A$125,0)),"Other")</f>
        <v>AUDNAT</v>
      </c>
      <c r="E523" s="73" t="n">
        <f aca="false">SUMIFS(Detail!$K$2:$K$9168,Detail!$C$2:$C$9168,$A523)</f>
        <v>11</v>
      </c>
      <c r="F523" s="73" t="n">
        <f aca="false">SUMIFS(Detail!$E$2:$E$9168,Detail!$C$2:$C$9168,$A523)</f>
        <v>1</v>
      </c>
      <c r="G523" s="74" t="n">
        <f aca="false">SUMIFS(Detail!$M$2:$M$9168,Detail!$C$2:$C$9168,$A523)</f>
        <v>749.44</v>
      </c>
      <c r="H523" s="74" t="n">
        <f aca="false">SUMIFS(Detail!$D$2:$D$9168,Detail!$C$2:$C$9168,$A523)</f>
        <v>54.51</v>
      </c>
      <c r="I523" s="74" t="n">
        <v>626.87</v>
      </c>
      <c r="J523" s="51" t="n">
        <f aca="false">IF(E523&gt;0,AF523/E523,0)</f>
        <v>0.0909090909090909</v>
      </c>
      <c r="K523" s="51" t="n">
        <f aca="false">IF(G523&gt;0,AG523/G523,0)</f>
        <v>0.0727343082835184</v>
      </c>
      <c r="L523" s="75" t="n">
        <f aca="false">H523/Settings!$B$16</f>
        <v>0.000108939676597651</v>
      </c>
      <c r="M523" s="76" t="n">
        <f aca="false">H523/Settings!$B$20</f>
        <v>4.23173056830732E-006</v>
      </c>
      <c r="N523" s="77" t="n">
        <f aca="false">E523*Settings!$B$3</f>
        <v>0.823459514513665</v>
      </c>
      <c r="O523" s="77" t="n">
        <f aca="false">IF(E523&gt;0,(AF523-N523)/SQRT(E523*Settings!$B$3*(1-Settings!$B$3)),0)</f>
        <v>0.202264400151922</v>
      </c>
      <c r="P523" s="77" t="n">
        <f aca="false">MAX(0,AF523-N523)</f>
        <v>0.176540485486335</v>
      </c>
      <c r="Q523" s="51" t="n">
        <f aca="false">IF(E523&gt;=Settings!$B$4,(AF523+Settings!$B$7*Settings!$B$3)/(E523+Settings!$B$7),Settings!$B$3)</f>
        <v>0.0748599558648786</v>
      </c>
      <c r="R523" s="78" t="n">
        <f aca="false">PERCENTRANK($H$2:$H$1780,H523,6)</f>
        <v>0.706412</v>
      </c>
      <c r="S523" s="78" t="n">
        <f aca="false">PERCENTRANK($Q$2:$Q$1780,Q523,6)</f>
        <v>0.0646794</v>
      </c>
      <c r="T523" s="78" t="n">
        <f aca="false">PERCENTRANK($F$2:$F$1780,F523,6)</f>
        <v>0.685039</v>
      </c>
      <c r="U523" s="79" t="n">
        <f aca="false">IF(F523&gt;0,ROUND((Settings!$B$8*T523+Settings!$B$9*R523+Settings!$B$10*S523)/SUM(Settings!$B$8:$B$10),10),0)</f>
        <v>0.4853768</v>
      </c>
      <c r="V523" s="71" t="n">
        <f aca="false">IF(U523&gt;0,RANK(U523,$U$2:$U$1780)+COUNTIF($U$2:U523,U523)-1,"")</f>
        <v>522</v>
      </c>
      <c r="W523" s="71" t="str">
        <f aca="false">IF(V523="","",IF(V523&lt;=Settings!$B$11,"1 - Fix first",IF(V523&lt;=Settings!$B$12,"2 - Review","3 - Monitor")))</f>
        <v>3 - Monitor</v>
      </c>
      <c r="X523" s="71" t="str">
        <f aca="false">IF(AND(E523&gt;=Settings!$B$4,AF523&gt;=Settings!$B$5,O523&gt;=Settings!$B$6),"HIGH RATE","")</f>
        <v/>
      </c>
      <c r="Y523" s="71" t="n">
        <f aca="false">IF(F523&gt;0,RANK(F523,$F$2:$F$1780)+COUNTIF($F$2:F523,F523)-1,"")</f>
        <v>522</v>
      </c>
      <c r="Z523" s="71" t="n">
        <f aca="false">IF(H523&gt;0,RANK(H523,$H$2:$H$1780)+COUNTIF($H$2:H523,H523)-1,"")</f>
        <v>523</v>
      </c>
      <c r="AA523" s="71" t="str">
        <f aca="false">IF(AC523="","",RANK(AC523,$AC$2:$AC$1780)+COUNTIF($AC$2:AC523,AC523)-1)</f>
        <v/>
      </c>
      <c r="AB523" s="71" t="str">
        <f aca="false">IF(AD523="","",RANK(AD523,$AD$2:$AD$1780)+COUNTIF($AD$2:AD523,AD523)-1)</f>
        <v/>
      </c>
      <c r="AC523" s="71" t="str">
        <f aca="false">IF(AND(AF523&gt;0,E523&gt;=Settings!$B$4),ROUND(J523,10),"")</f>
        <v/>
      </c>
      <c r="AD523" s="71" t="str">
        <f aca="false">IF(X523="HIGH RATE",ROUND(O523,10),"")</f>
        <v/>
      </c>
      <c r="AE523" s="71" t="s">
        <v>62</v>
      </c>
      <c r="AF523" s="73" t="n">
        <f aca="false">SUMIFS(Detail!$L$2:$L$9168,Detail!$C$2:$C$9168,$A523)</f>
        <v>1</v>
      </c>
      <c r="AG523" s="74" t="n">
        <f aca="false">SUMIFS(Detail!$N$2:$N$9168,Detail!$C$2:$C$9168,$A523)</f>
        <v>54.51</v>
      </c>
    </row>
    <row r="524" customFormat="false" ht="15" hidden="false" customHeight="false" outlineLevel="0" collapsed="false">
      <c r="A524" s="71" t="s">
        <v>2213</v>
      </c>
      <c r="B524" s="71" t="s">
        <v>2880</v>
      </c>
      <c r="C524" s="71" t="s">
        <v>213</v>
      </c>
      <c r="D524" s="71" t="str">
        <f aca="false">IFERROR(INDEX('Brand Map'!$B$4:$B$125,MATCH(C524,'Brand Map'!$A$4:$A$125,0)),"Other")</f>
        <v>AU</v>
      </c>
      <c r="E524" s="73" t="n">
        <f aca="false">SUMIFS(Detail!$K$2:$K$9168,Detail!$C$2:$C$9168,$A524)</f>
        <v>7</v>
      </c>
      <c r="F524" s="73" t="n">
        <f aca="false">SUMIFS(Detail!$E$2:$E$9168,Detail!$C$2:$C$9168,$A524)</f>
        <v>1</v>
      </c>
      <c r="G524" s="74" t="n">
        <f aca="false">SUMIFS(Detail!$M$2:$M$9168,Detail!$C$2:$C$9168,$A524)</f>
        <v>286.02</v>
      </c>
      <c r="H524" s="74" t="n">
        <f aca="false">SUMIFS(Detail!$D$2:$D$9168,Detail!$C$2:$C$9168,$A524)</f>
        <v>54.5</v>
      </c>
      <c r="I524" s="74" t="n">
        <v>1065.38</v>
      </c>
      <c r="J524" s="51" t="n">
        <f aca="false">IF(E524&gt;0,AF524/E524,0)</f>
        <v>0</v>
      </c>
      <c r="K524" s="51" t="n">
        <f aca="false">IF(G524&gt;0,AG524/G524,0)</f>
        <v>0</v>
      </c>
      <c r="L524" s="75" t="n">
        <f aca="false">H524/Settings!$B$16</f>
        <v>0.000108919691333186</v>
      </c>
      <c r="M524" s="76" t="n">
        <f aca="false">H524/Settings!$B$20</f>
        <v>4.23095424642724E-006</v>
      </c>
      <c r="N524" s="77" t="n">
        <f aca="false">E524*Settings!$B$3</f>
        <v>0.524019691054151</v>
      </c>
      <c r="O524" s="77" t="n">
        <f aca="false">IF(E524&gt;0,(AF524-N524)/SQRT(E524*Settings!$B$3*(1-Settings!$B$3)),0)</f>
        <v>-0.752610137022233</v>
      </c>
      <c r="P524" s="77" t="n">
        <f aca="false">MAX(0,AF524-N524)</f>
        <v>0</v>
      </c>
      <c r="Q524" s="51" t="n">
        <f aca="false">IF(E524&gt;=Settings!$B$4,(AF524+Settings!$B$7*Settings!$B$3)/(E524+Settings!$B$7),Settings!$B$3)</f>
        <v>0.0748599558648786</v>
      </c>
      <c r="R524" s="78" t="n">
        <f aca="false">PERCENTRANK($H$2:$H$1780,H524,6)</f>
        <v>0.704724</v>
      </c>
      <c r="S524" s="78" t="n">
        <f aca="false">PERCENTRANK($Q$2:$Q$1780,Q524,6)</f>
        <v>0.0646794</v>
      </c>
      <c r="T524" s="78" t="n">
        <f aca="false">PERCENTRANK($F$2:$F$1780,F524,6)</f>
        <v>0.685039</v>
      </c>
      <c r="U524" s="79" t="n">
        <f aca="false">IF(F524&gt;0,ROUND((Settings!$B$8*T524+Settings!$B$9*R524+Settings!$B$10*S524)/SUM(Settings!$B$8:$B$10),10),0)</f>
        <v>0.4848141333</v>
      </c>
      <c r="V524" s="71" t="n">
        <f aca="false">IF(U524&gt;0,RANK(U524,$U$2:$U$1780)+COUNTIF($U$2:U524,U524)-1,"")</f>
        <v>523</v>
      </c>
      <c r="W524" s="71" t="str">
        <f aca="false">IF(V524="","",IF(V524&lt;=Settings!$B$11,"1 - Fix first",IF(V524&lt;=Settings!$B$12,"2 - Review","3 - Monitor")))</f>
        <v>3 - Monitor</v>
      </c>
      <c r="X524" s="71" t="str">
        <f aca="false">IF(AND(E524&gt;=Settings!$B$4,AF524&gt;=Settings!$B$5,O524&gt;=Settings!$B$6),"HIGH RATE","")</f>
        <v/>
      </c>
      <c r="Y524" s="71" t="n">
        <f aca="false">IF(F524&gt;0,RANK(F524,$F$2:$F$1780)+COUNTIF($F$2:F524,F524)-1,"")</f>
        <v>523</v>
      </c>
      <c r="Z524" s="71" t="n">
        <f aca="false">IF(H524&gt;0,RANK(H524,$H$2:$H$1780)+COUNTIF($H$2:H524,H524)-1,"")</f>
        <v>524</v>
      </c>
      <c r="AA524" s="71" t="str">
        <f aca="false">IF(AC524="","",RANK(AC524,$AC$2:$AC$1780)+COUNTIF($AC$2:AC524,AC524)-1)</f>
        <v/>
      </c>
      <c r="AB524" s="71" t="str">
        <f aca="false">IF(AD524="","",RANK(AD524,$AD$2:$AD$1780)+COUNTIF($AD$2:AD524,AD524)-1)</f>
        <v/>
      </c>
      <c r="AC524" s="71" t="str">
        <f aca="false">IF(AND(AF524&gt;0,E524&gt;=Settings!$B$4),ROUND(J524,10),"")</f>
        <v/>
      </c>
      <c r="AD524" s="71" t="str">
        <f aca="false">IF(X524="HIGH RATE",ROUND(O524,10),"")</f>
        <v/>
      </c>
      <c r="AE524" s="71" t="s">
        <v>63</v>
      </c>
      <c r="AF524" s="73" t="n">
        <f aca="false">SUMIFS(Detail!$L$2:$L$9168,Detail!$C$2:$C$9168,$A524)</f>
        <v>0</v>
      </c>
      <c r="AG524" s="74" t="n">
        <f aca="false">SUMIFS(Detail!$N$2:$N$9168,Detail!$C$2:$C$9168,$A524)</f>
        <v>0</v>
      </c>
    </row>
    <row r="525" customFormat="false" ht="15" hidden="false" customHeight="false" outlineLevel="0" collapsed="false">
      <c r="A525" s="71" t="s">
        <v>1634</v>
      </c>
      <c r="B525" s="71" t="s">
        <v>2604</v>
      </c>
      <c r="C525" s="71" t="s">
        <v>217</v>
      </c>
      <c r="D525" s="71" t="str">
        <f aca="false">IFERROR(INDEX('Brand Map'!$B$4:$B$125,MATCH(C525,'Brand Map'!$A$4:$A$125,0)),"Other")</f>
        <v>AUMJ</v>
      </c>
      <c r="E525" s="73" t="n">
        <f aca="false">SUMIFS(Detail!$K$2:$K$9168,Detail!$C$2:$C$9168,$A525)</f>
        <v>2</v>
      </c>
      <c r="F525" s="73" t="n">
        <f aca="false">SUMIFS(Detail!$E$2:$E$9168,Detail!$C$2:$C$9168,$A525)</f>
        <v>1</v>
      </c>
      <c r="G525" s="74" t="n">
        <f aca="false">SUMIFS(Detail!$M$2:$M$9168,Detail!$C$2:$C$9168,$A525)</f>
        <v>109</v>
      </c>
      <c r="H525" s="74" t="n">
        <f aca="false">SUMIFS(Detail!$D$2:$D$9168,Detail!$C$2:$C$9168,$A525)</f>
        <v>54.5</v>
      </c>
      <c r="I525" s="74" t="n">
        <v>1078.73</v>
      </c>
      <c r="J525" s="51" t="n">
        <f aca="false">IF(E525&gt;0,AF525/E525,0)</f>
        <v>0.5</v>
      </c>
      <c r="K525" s="51" t="n">
        <f aca="false">IF(G525&gt;0,AG525/G525,0)</f>
        <v>0.5</v>
      </c>
      <c r="L525" s="75" t="n">
        <f aca="false">H525/Settings!$B$16</f>
        <v>0.000108919691333186</v>
      </c>
      <c r="M525" s="76" t="n">
        <f aca="false">H525/Settings!$B$20</f>
        <v>4.23095424642724E-006</v>
      </c>
      <c r="N525" s="77" t="n">
        <f aca="false">E525*Settings!$B$3</f>
        <v>0.149719911729757</v>
      </c>
      <c r="O525" s="77" t="n">
        <f aca="false">IF(E525&gt;0,(AF525-N525)/SQRT(E525*Settings!$B$3*(1-Settings!$B$3)),0)</f>
        <v>2.28464374412988</v>
      </c>
      <c r="P525" s="77" t="n">
        <f aca="false">MAX(0,AF525-N525)</f>
        <v>0.850280088270243</v>
      </c>
      <c r="Q525" s="51" t="n">
        <f aca="false">IF(E525&gt;=Settings!$B$4,(AF525+Settings!$B$7*Settings!$B$3)/(E525+Settings!$B$7),Settings!$B$3)</f>
        <v>0.0748599558648786</v>
      </c>
      <c r="R525" s="78" t="n">
        <f aca="false">PERCENTRANK($H$2:$H$1780,H525,6)</f>
        <v>0.704724</v>
      </c>
      <c r="S525" s="78" t="n">
        <f aca="false">PERCENTRANK($Q$2:$Q$1780,Q525,6)</f>
        <v>0.0646794</v>
      </c>
      <c r="T525" s="78" t="n">
        <f aca="false">PERCENTRANK($F$2:$F$1780,F525,6)</f>
        <v>0.685039</v>
      </c>
      <c r="U525" s="79" t="n">
        <f aca="false">IF(F525&gt;0,ROUND((Settings!$B$8*T525+Settings!$B$9*R525+Settings!$B$10*S525)/SUM(Settings!$B$8:$B$10),10),0)</f>
        <v>0.4848141333</v>
      </c>
      <c r="V525" s="71" t="n">
        <f aca="false">IF(U525&gt;0,RANK(U525,$U$2:$U$1780)+COUNTIF($U$2:U525,U525)-1,"")</f>
        <v>524</v>
      </c>
      <c r="W525" s="71" t="str">
        <f aca="false">IF(V525="","",IF(V525&lt;=Settings!$B$11,"1 - Fix first",IF(V525&lt;=Settings!$B$12,"2 - Review","3 - Monitor")))</f>
        <v>3 - Monitor</v>
      </c>
      <c r="X525" s="71" t="str">
        <f aca="false">IF(AND(E525&gt;=Settings!$B$4,AF525&gt;=Settings!$B$5,O525&gt;=Settings!$B$6),"HIGH RATE","")</f>
        <v/>
      </c>
      <c r="Y525" s="71" t="n">
        <f aca="false">IF(F525&gt;0,RANK(F525,$F$2:$F$1780)+COUNTIF($F$2:F525,F525)-1,"")</f>
        <v>524</v>
      </c>
      <c r="Z525" s="71" t="n">
        <f aca="false">IF(H525&gt;0,RANK(H525,$H$2:$H$1780)+COUNTIF($H$2:H525,H525)-1,"")</f>
        <v>525</v>
      </c>
      <c r="AA525" s="71" t="str">
        <f aca="false">IF(AC525="","",RANK(AC525,$AC$2:$AC$1780)+COUNTIF($AC$2:AC525,AC525)-1)</f>
        <v/>
      </c>
      <c r="AB525" s="71" t="str">
        <f aca="false">IF(AD525="","",RANK(AD525,$AD$2:$AD$1780)+COUNTIF($AD$2:AD525,AD525)-1)</f>
        <v/>
      </c>
      <c r="AC525" s="71" t="str">
        <f aca="false">IF(AND(AF525&gt;0,E525&gt;=Settings!$B$4),ROUND(J525,10),"")</f>
        <v/>
      </c>
      <c r="AD525" s="71" t="str">
        <f aca="false">IF(X525="HIGH RATE",ROUND(O525,10),"")</f>
        <v/>
      </c>
      <c r="AE525" s="71" t="s">
        <v>61</v>
      </c>
      <c r="AF525" s="73" t="n">
        <f aca="false">SUMIFS(Detail!$L$2:$L$9168,Detail!$C$2:$C$9168,$A525)</f>
        <v>1</v>
      </c>
      <c r="AG525" s="74" t="n">
        <f aca="false">SUMIFS(Detail!$N$2:$N$9168,Detail!$C$2:$C$9168,$A525)</f>
        <v>54.5</v>
      </c>
    </row>
    <row r="526" customFormat="false" ht="15" hidden="false" customHeight="false" outlineLevel="0" collapsed="false">
      <c r="A526" s="71" t="s">
        <v>640</v>
      </c>
      <c r="B526" s="71" t="s">
        <v>641</v>
      </c>
      <c r="C526" s="71" t="s">
        <v>639</v>
      </c>
      <c r="D526" s="71" t="str">
        <f aca="false">IFERROR(INDEX('Brand Map'!$B$4:$B$125,MATCH(C526,'Brand Map'!$A$4:$A$125,0)),"Other")</f>
        <v>Other (small prefixes)</v>
      </c>
      <c r="E526" s="73" t="n">
        <f aca="false">SUMIFS(Detail!$K$2:$K$9168,Detail!$C$2:$C$9168,$A526)</f>
        <v>11</v>
      </c>
      <c r="F526" s="73" t="n">
        <f aca="false">SUMIFS(Detail!$E$2:$E$9168,Detail!$C$2:$C$9168,$A526)</f>
        <v>1</v>
      </c>
      <c r="G526" s="74" t="n">
        <f aca="false">SUMIFS(Detail!$M$2:$M$9168,Detail!$C$2:$C$9168,$A526)</f>
        <v>599.5</v>
      </c>
      <c r="H526" s="74" t="n">
        <f aca="false">SUMIFS(Detail!$D$2:$D$9168,Detail!$C$2:$C$9168,$A526)</f>
        <v>54.5</v>
      </c>
      <c r="I526" s="74" t="n">
        <v>1486.68</v>
      </c>
      <c r="J526" s="51" t="n">
        <f aca="false">IF(E526&gt;0,AF526/E526,0)</f>
        <v>0.0909090909090909</v>
      </c>
      <c r="K526" s="51" t="n">
        <f aca="false">IF(G526&gt;0,AG526/G526,0)</f>
        <v>0.0909090909090909</v>
      </c>
      <c r="L526" s="75" t="n">
        <f aca="false">H526/Settings!$B$16</f>
        <v>0.000108919691333186</v>
      </c>
      <c r="M526" s="76" t="n">
        <f aca="false">H526/Settings!$B$20</f>
        <v>4.23095424642724E-006</v>
      </c>
      <c r="N526" s="77" t="n">
        <f aca="false">E526*Settings!$B$3</f>
        <v>0.823459514513665</v>
      </c>
      <c r="O526" s="77" t="n">
        <f aca="false">IF(E526&gt;0,(AF526-N526)/SQRT(E526*Settings!$B$3*(1-Settings!$B$3)),0)</f>
        <v>0.202264400151922</v>
      </c>
      <c r="P526" s="77" t="n">
        <f aca="false">MAX(0,AF526-N526)</f>
        <v>0.176540485486335</v>
      </c>
      <c r="Q526" s="51" t="n">
        <f aca="false">IF(E526&gt;=Settings!$B$4,(AF526+Settings!$B$7*Settings!$B$3)/(E526+Settings!$B$7),Settings!$B$3)</f>
        <v>0.0748599558648786</v>
      </c>
      <c r="R526" s="78" t="n">
        <f aca="false">PERCENTRANK($H$2:$H$1780,H526,6)</f>
        <v>0.704724</v>
      </c>
      <c r="S526" s="78" t="n">
        <f aca="false">PERCENTRANK($Q$2:$Q$1780,Q526,6)</f>
        <v>0.0646794</v>
      </c>
      <c r="T526" s="78" t="n">
        <f aca="false">PERCENTRANK($F$2:$F$1780,F526,6)</f>
        <v>0.685039</v>
      </c>
      <c r="U526" s="79" t="n">
        <f aca="false">IF(F526&gt;0,ROUND((Settings!$B$8*T526+Settings!$B$9*R526+Settings!$B$10*S526)/SUM(Settings!$B$8:$B$10),10),0)</f>
        <v>0.4848141333</v>
      </c>
      <c r="V526" s="71" t="n">
        <f aca="false">IF(U526&gt;0,RANK(U526,$U$2:$U$1780)+COUNTIF($U$2:U526,U526)-1,"")</f>
        <v>525</v>
      </c>
      <c r="W526" s="71" t="str">
        <f aca="false">IF(V526="","",IF(V526&lt;=Settings!$B$11,"1 - Fix first",IF(V526&lt;=Settings!$B$12,"2 - Review","3 - Monitor")))</f>
        <v>3 - Monitor</v>
      </c>
      <c r="X526" s="71" t="str">
        <f aca="false">IF(AND(E526&gt;=Settings!$B$4,AF526&gt;=Settings!$B$5,O526&gt;=Settings!$B$6),"HIGH RATE","")</f>
        <v/>
      </c>
      <c r="Y526" s="71" t="n">
        <f aca="false">IF(F526&gt;0,RANK(F526,$F$2:$F$1780)+COUNTIF($F$2:F526,F526)-1,"")</f>
        <v>525</v>
      </c>
      <c r="Z526" s="71" t="n">
        <f aca="false">IF(H526&gt;0,RANK(H526,$H$2:$H$1780)+COUNTIF($H$2:H526,H526)-1,"")</f>
        <v>526</v>
      </c>
      <c r="AA526" s="71" t="str">
        <f aca="false">IF(AC526="","",RANK(AC526,$AC$2:$AC$1780)+COUNTIF($AC$2:AC526,AC526)-1)</f>
        <v/>
      </c>
      <c r="AB526" s="71" t="str">
        <f aca="false">IF(AD526="","",RANK(AD526,$AD$2:$AD$1780)+COUNTIF($AD$2:AD526,AD526)-1)</f>
        <v/>
      </c>
      <c r="AC526" s="71" t="str">
        <f aca="false">IF(AND(AF526&gt;0,E526&gt;=Settings!$B$4),ROUND(J526,10),"")</f>
        <v/>
      </c>
      <c r="AD526" s="71" t="str">
        <f aca="false">IF(X526="HIGH RATE",ROUND(O526,10),"")</f>
        <v/>
      </c>
      <c r="AE526" s="71" t="s">
        <v>59</v>
      </c>
      <c r="AF526" s="73" t="n">
        <f aca="false">SUMIFS(Detail!$L$2:$L$9168,Detail!$C$2:$C$9168,$A526)</f>
        <v>1</v>
      </c>
      <c r="AG526" s="74" t="n">
        <f aca="false">SUMIFS(Detail!$N$2:$N$9168,Detail!$C$2:$C$9168,$A526)</f>
        <v>54.5</v>
      </c>
    </row>
    <row r="527" customFormat="false" ht="15" hidden="false" customHeight="false" outlineLevel="0" collapsed="false">
      <c r="A527" s="71" t="s">
        <v>2385</v>
      </c>
      <c r="B527" s="71" t="s">
        <v>2881</v>
      </c>
      <c r="C527" s="71" t="s">
        <v>213</v>
      </c>
      <c r="D527" s="71" t="str">
        <f aca="false">IFERROR(INDEX('Brand Map'!$B$4:$B$125,MATCH(C527,'Brand Map'!$A$4:$A$125,0)),"Other")</f>
        <v>AU</v>
      </c>
      <c r="E527" s="73" t="n">
        <f aca="false">SUMIFS(Detail!$K$2:$K$9168,Detail!$C$2:$C$9168,$A527)</f>
        <v>13</v>
      </c>
      <c r="F527" s="73" t="n">
        <f aca="false">SUMIFS(Detail!$E$2:$E$9168,Detail!$C$2:$C$9168,$A527)</f>
        <v>1</v>
      </c>
      <c r="G527" s="74" t="n">
        <f aca="false">SUMIFS(Detail!$M$2:$M$9168,Detail!$C$2:$C$9168,$A527)</f>
        <v>767.55</v>
      </c>
      <c r="H527" s="74" t="n">
        <f aca="false">SUMIFS(Detail!$D$2:$D$9168,Detail!$C$2:$C$9168,$A527)</f>
        <v>54.05</v>
      </c>
      <c r="I527" s="74" t="n">
        <v>2147.76</v>
      </c>
      <c r="J527" s="51" t="n">
        <f aca="false">IF(E527&gt;0,AF527/E527,0)</f>
        <v>0.0769230769230769</v>
      </c>
      <c r="K527" s="51" t="n">
        <f aca="false">IF(G527&gt;0,AG527/G527,0)</f>
        <v>0.0704188652205068</v>
      </c>
      <c r="L527" s="75" t="n">
        <f aca="false">H527/Settings!$B$16</f>
        <v>0.00010802035443227</v>
      </c>
      <c r="M527" s="76" t="n">
        <f aca="false">H527/Settings!$B$20</f>
        <v>4.19601976182371E-006</v>
      </c>
      <c r="N527" s="77" t="n">
        <f aca="false">E527*Settings!$B$3</f>
        <v>0.973179426243422</v>
      </c>
      <c r="O527" s="77" t="n">
        <f aca="false">IF(E527&gt;0,(AF527-N527)/SQRT(E527*Settings!$B$3*(1-Settings!$B$3)),0)</f>
        <v>0.0282662284687915</v>
      </c>
      <c r="P527" s="77" t="n">
        <f aca="false">MAX(0,AF527-N527)</f>
        <v>0.0268205737565778</v>
      </c>
      <c r="Q527" s="51" t="n">
        <f aca="false">IF(E527&gt;=Settings!$B$4,(AF527+Settings!$B$7*Settings!$B$3)/(E527+Settings!$B$7),Settings!$B$3)</f>
        <v>0.0748599558648786</v>
      </c>
      <c r="R527" s="78" t="n">
        <f aca="false">PERCENTRANK($H$2:$H$1780,H527,6)</f>
        <v>0.704162</v>
      </c>
      <c r="S527" s="78" t="n">
        <f aca="false">PERCENTRANK($Q$2:$Q$1780,Q527,6)</f>
        <v>0.0646794</v>
      </c>
      <c r="T527" s="78" t="n">
        <f aca="false">PERCENTRANK($F$2:$F$1780,F527,6)</f>
        <v>0.685039</v>
      </c>
      <c r="U527" s="79" t="n">
        <f aca="false">IF(F527&gt;0,ROUND((Settings!$B$8*T527+Settings!$B$9*R527+Settings!$B$10*S527)/SUM(Settings!$B$8:$B$10),10),0)</f>
        <v>0.4846268</v>
      </c>
      <c r="V527" s="71" t="n">
        <f aca="false">IF(U527&gt;0,RANK(U527,$U$2:$U$1780)+COUNTIF($U$2:U527,U527)-1,"")</f>
        <v>526</v>
      </c>
      <c r="W527" s="71" t="str">
        <f aca="false">IF(V527="","",IF(V527&lt;=Settings!$B$11,"1 - Fix first",IF(V527&lt;=Settings!$B$12,"2 - Review","3 - Monitor")))</f>
        <v>3 - Monitor</v>
      </c>
      <c r="X527" s="71" t="str">
        <f aca="false">IF(AND(E527&gt;=Settings!$B$4,AF527&gt;=Settings!$B$5,O527&gt;=Settings!$B$6),"HIGH RATE","")</f>
        <v/>
      </c>
      <c r="Y527" s="71" t="n">
        <f aca="false">IF(F527&gt;0,RANK(F527,$F$2:$F$1780)+COUNTIF($F$2:F527,F527)-1,"")</f>
        <v>526</v>
      </c>
      <c r="Z527" s="71" t="n">
        <f aca="false">IF(H527&gt;0,RANK(H527,$H$2:$H$1780)+COUNTIF($H$2:H527,H527)-1,"")</f>
        <v>527</v>
      </c>
      <c r="AA527" s="71" t="str">
        <f aca="false">IF(AC527="","",RANK(AC527,$AC$2:$AC$1780)+COUNTIF($AC$2:AC527,AC527)-1)</f>
        <v/>
      </c>
      <c r="AB527" s="71" t="str">
        <f aca="false">IF(AD527="","",RANK(AD527,$AD$2:$AD$1780)+COUNTIF($AD$2:AD527,AD527)-1)</f>
        <v/>
      </c>
      <c r="AC527" s="71" t="str">
        <f aca="false">IF(AND(AF527&gt;0,E527&gt;=Settings!$B$4),ROUND(J527,10),"")</f>
        <v/>
      </c>
      <c r="AD527" s="71" t="str">
        <f aca="false">IF(X527="HIGH RATE",ROUND(O527,10),"")</f>
        <v/>
      </c>
      <c r="AE527" s="71" t="s">
        <v>59</v>
      </c>
      <c r="AF527" s="73" t="n">
        <f aca="false">SUMIFS(Detail!$L$2:$L$9168,Detail!$C$2:$C$9168,$A527)</f>
        <v>1</v>
      </c>
      <c r="AG527" s="74" t="n">
        <f aca="false">SUMIFS(Detail!$N$2:$N$9168,Detail!$C$2:$C$9168,$A527)</f>
        <v>54.05</v>
      </c>
    </row>
    <row r="528" customFormat="false" ht="15" hidden="false" customHeight="false" outlineLevel="0" collapsed="false">
      <c r="A528" s="71" t="s">
        <v>2207</v>
      </c>
      <c r="B528" s="71" t="s">
        <v>2661</v>
      </c>
      <c r="C528" s="71" t="s">
        <v>262</v>
      </c>
      <c r="D528" s="71" t="str">
        <f aca="false">IFERROR(INDEX('Brand Map'!$B$4:$B$125,MATCH(C528,'Brand Map'!$A$4:$A$125,0)),"Other")</f>
        <v>DCMJ</v>
      </c>
      <c r="E528" s="73" t="n">
        <f aca="false">SUMIFS(Detail!$K$2:$K$9168,Detail!$C$2:$C$9168,$A528)</f>
        <v>20</v>
      </c>
      <c r="F528" s="73" t="n">
        <f aca="false">SUMIFS(Detail!$E$2:$E$9168,Detail!$C$2:$C$9168,$A528)</f>
        <v>1</v>
      </c>
      <c r="G528" s="74" t="n">
        <f aca="false">SUMIFS(Detail!$M$2:$M$9168,Detail!$C$2:$C$9168,$A528)</f>
        <v>1406.32</v>
      </c>
      <c r="H528" s="74" t="n">
        <f aca="false">SUMIFS(Detail!$D$2:$D$9168,Detail!$C$2:$C$9168,$A528)</f>
        <v>53.64</v>
      </c>
      <c r="I528" s="74" t="n">
        <v>2868.63</v>
      </c>
      <c r="J528" s="51" t="n">
        <f aca="false">IF(E528&gt;0,AF528/E528,0)</f>
        <v>0.05</v>
      </c>
      <c r="K528" s="51" t="n">
        <f aca="false">IF(G528&gt;0,AG528/G528,0)</f>
        <v>0.038142101370954</v>
      </c>
      <c r="L528" s="75" t="n">
        <f aca="false">H528/Settings!$B$16</f>
        <v>0.000107200958589213</v>
      </c>
      <c r="M528" s="76" t="n">
        <f aca="false">H528/Settings!$B$20</f>
        <v>4.1641905647405E-006</v>
      </c>
      <c r="N528" s="77" t="n">
        <f aca="false">E528*Settings!$B$3</f>
        <v>1.49719911729757</v>
      </c>
      <c r="O528" s="77" t="n">
        <f aca="false">IF(E528&gt;0,(AF528-N528)/SQRT(E528*Settings!$B$3*(1-Settings!$B$3)),0)</f>
        <v>-0.422461199670537</v>
      </c>
      <c r="P528" s="77" t="n">
        <f aca="false">MAX(0,AF528-N528)</f>
        <v>0</v>
      </c>
      <c r="Q528" s="51" t="n">
        <f aca="false">IF(E528&gt;=Settings!$B$4,(AF528+Settings!$B$7*Settings!$B$3)/(E528+Settings!$B$7),Settings!$B$3)</f>
        <v>0.0748599558648786</v>
      </c>
      <c r="R528" s="78" t="n">
        <f aca="false">PERCENTRANK($H$2:$H$1780,H528,6)</f>
        <v>0.7036</v>
      </c>
      <c r="S528" s="78" t="n">
        <f aca="false">PERCENTRANK($Q$2:$Q$1780,Q528,6)</f>
        <v>0.0646794</v>
      </c>
      <c r="T528" s="78" t="n">
        <f aca="false">PERCENTRANK($F$2:$F$1780,F528,6)</f>
        <v>0.685039</v>
      </c>
      <c r="U528" s="79" t="n">
        <f aca="false">IF(F528&gt;0,ROUND((Settings!$B$8*T528+Settings!$B$9*R528+Settings!$B$10*S528)/SUM(Settings!$B$8:$B$10),10),0)</f>
        <v>0.4844394667</v>
      </c>
      <c r="V528" s="71" t="n">
        <f aca="false">IF(U528&gt;0,RANK(U528,$U$2:$U$1780)+COUNTIF($U$2:U528,U528)-1,"")</f>
        <v>527</v>
      </c>
      <c r="W528" s="71" t="str">
        <f aca="false">IF(V528="","",IF(V528&lt;=Settings!$B$11,"1 - Fix first",IF(V528&lt;=Settings!$B$12,"2 - Review","3 - Monitor")))</f>
        <v>3 - Monitor</v>
      </c>
      <c r="X528" s="71" t="str">
        <f aca="false">IF(AND(E528&gt;=Settings!$B$4,AF528&gt;=Settings!$B$5,O528&gt;=Settings!$B$6),"HIGH RATE","")</f>
        <v/>
      </c>
      <c r="Y528" s="71" t="n">
        <f aca="false">IF(F528&gt;0,RANK(F528,$F$2:$F$1780)+COUNTIF($F$2:F528,F528)-1,"")</f>
        <v>527</v>
      </c>
      <c r="Z528" s="71" t="n">
        <f aca="false">IF(H528&gt;0,RANK(H528,$H$2:$H$1780)+COUNTIF($H$2:H528,H528)-1,"")</f>
        <v>528</v>
      </c>
      <c r="AA528" s="71" t="str">
        <f aca="false">IF(AC528="","",RANK(AC528,$AC$2:$AC$1780)+COUNTIF($AC$2:AC528,AC528)-1)</f>
        <v/>
      </c>
      <c r="AB528" s="71" t="str">
        <f aca="false">IF(AD528="","",RANK(AD528,$AD$2:$AD$1780)+COUNTIF($AD$2:AD528,AD528)-1)</f>
        <v/>
      </c>
      <c r="AC528" s="71" t="str">
        <f aca="false">IF(AND(AF528&gt;0,E528&gt;=Settings!$B$4),ROUND(J528,10),"")</f>
        <v/>
      </c>
      <c r="AD528" s="71" t="str">
        <f aca="false">IF(X528="HIGH RATE",ROUND(O528,10),"")</f>
        <v/>
      </c>
      <c r="AE528" s="71" t="s">
        <v>60</v>
      </c>
      <c r="AF528" s="73" t="n">
        <f aca="false">SUMIFS(Detail!$L$2:$L$9168,Detail!$C$2:$C$9168,$A528)</f>
        <v>1</v>
      </c>
      <c r="AG528" s="74" t="n">
        <f aca="false">SUMIFS(Detail!$N$2:$N$9168,Detail!$C$2:$C$9168,$A528)</f>
        <v>53.64</v>
      </c>
    </row>
    <row r="529" customFormat="false" ht="15" hidden="false" customHeight="false" outlineLevel="0" collapsed="false">
      <c r="A529" s="71" t="s">
        <v>954</v>
      </c>
      <c r="B529" s="71" t="s">
        <v>2882</v>
      </c>
      <c r="C529" s="71" t="s">
        <v>213</v>
      </c>
      <c r="D529" s="71" t="str">
        <f aca="false">IFERROR(INDEX('Brand Map'!$B$4:$B$125,MATCH(C529,'Brand Map'!$A$4:$A$125,0)),"Other")</f>
        <v>AU</v>
      </c>
      <c r="E529" s="73" t="n">
        <f aca="false">SUMIFS(Detail!$K$2:$K$9168,Detail!$C$2:$C$9168,$A529)</f>
        <v>40</v>
      </c>
      <c r="F529" s="73" t="n">
        <f aca="false">SUMIFS(Detail!$E$2:$E$9168,Detail!$C$2:$C$9168,$A529)</f>
        <v>1</v>
      </c>
      <c r="G529" s="74" t="n">
        <f aca="false">SUMIFS(Detail!$M$2:$M$9168,Detail!$C$2:$C$9168,$A529)</f>
        <v>3739.86</v>
      </c>
      <c r="H529" s="74" t="n">
        <f aca="false">SUMIFS(Detail!$D$2:$D$9168,Detail!$C$2:$C$9168,$A529)</f>
        <v>99.95</v>
      </c>
      <c r="I529" s="74" t="n">
        <v>9098.68</v>
      </c>
      <c r="J529" s="51" t="n">
        <f aca="false">IF(E529&gt;0,AF529/E529,0)</f>
        <v>0.025</v>
      </c>
      <c r="K529" s="51" t="n">
        <f aca="false">IF(G529&gt;0,AG529/G529,0)</f>
        <v>0.0267255993539865</v>
      </c>
      <c r="L529" s="75" t="n">
        <f aca="false">H529/Settings!$B$16</f>
        <v>0.000199752718325724</v>
      </c>
      <c r="M529" s="76" t="n">
        <f aca="false">H529/Settings!$B$20</f>
        <v>7.75933719138354E-006</v>
      </c>
      <c r="N529" s="77" t="n">
        <f aca="false">E529*Settings!$B$3</f>
        <v>2.99439823459515</v>
      </c>
      <c r="O529" s="77" t="n">
        <f aca="false">IF(E529&gt;0,(AF529-N529)/SQRT(E529*Settings!$B$3*(1-Settings!$B$3)),0)</f>
        <v>-1.19826634651929</v>
      </c>
      <c r="P529" s="77" t="n">
        <f aca="false">MAX(0,AF529-N529)</f>
        <v>0</v>
      </c>
      <c r="Q529" s="51" t="n">
        <f aca="false">IF(E529&gt;=Settings!$B$4,(AF529+Settings!$B$7*Settings!$B$3)/(E529+Settings!$B$7),Settings!$B$3)</f>
        <v>0.0463685525135194</v>
      </c>
      <c r="R529" s="78" t="n">
        <f aca="false">PERCENTRANK($H$2:$H$1780,H529,6)</f>
        <v>0.754781</v>
      </c>
      <c r="S529" s="78" t="n">
        <f aca="false">PERCENTRANK($Q$2:$Q$1780,Q529,6)</f>
        <v>0.0106862</v>
      </c>
      <c r="T529" s="78" t="n">
        <f aca="false">PERCENTRANK($F$2:$F$1780,F529,6)</f>
        <v>0.685039</v>
      </c>
      <c r="U529" s="79" t="n">
        <f aca="false">IF(F529&gt;0,ROUND((Settings!$B$8*T529+Settings!$B$9*R529+Settings!$B$10*S529)/SUM(Settings!$B$8:$B$10),10),0)</f>
        <v>0.4835020667</v>
      </c>
      <c r="V529" s="71" t="n">
        <f aca="false">IF(U529&gt;0,RANK(U529,$U$2:$U$1780)+COUNTIF($U$2:U529,U529)-1,"")</f>
        <v>528</v>
      </c>
      <c r="W529" s="71" t="str">
        <f aca="false">IF(V529="","",IF(V529&lt;=Settings!$B$11,"1 - Fix first",IF(V529&lt;=Settings!$B$12,"2 - Review","3 - Monitor")))</f>
        <v>3 - Monitor</v>
      </c>
      <c r="X529" s="71" t="str">
        <f aca="false">IF(AND(E529&gt;=Settings!$B$4,AF529&gt;=Settings!$B$5,O529&gt;=Settings!$B$6),"HIGH RATE","")</f>
        <v/>
      </c>
      <c r="Y529" s="71" t="n">
        <f aca="false">IF(F529&gt;0,RANK(F529,$F$2:$F$1780)+COUNTIF($F$2:F529,F529)-1,"")</f>
        <v>528</v>
      </c>
      <c r="Z529" s="71" t="n">
        <f aca="false">IF(H529&gt;0,RANK(H529,$H$2:$H$1780)+COUNTIF($H$2:H529,H529)-1,"")</f>
        <v>437</v>
      </c>
      <c r="AA529" s="71" t="n">
        <f aca="false">IF(AC529="","",RANK(AC529,$AC$2:$AC$1780)+COUNTIF($AC$2:AC529,AC529)-1)</f>
        <v>216</v>
      </c>
      <c r="AB529" s="71" t="str">
        <f aca="false">IF(AD529="","",RANK(AD529,$AD$2:$AD$1780)+COUNTIF($AD$2:AD529,AD529)-1)</f>
        <v/>
      </c>
      <c r="AC529" s="71" t="n">
        <f aca="false">IF(AND(AF529&gt;0,E529&gt;=Settings!$B$4),ROUND(J529,10),"")</f>
        <v>0.025</v>
      </c>
      <c r="AD529" s="71" t="str">
        <f aca="false">IF(X529="HIGH RATE",ROUND(O529,10),"")</f>
        <v/>
      </c>
      <c r="AE529" s="71" t="s">
        <v>59</v>
      </c>
      <c r="AF529" s="73" t="n">
        <f aca="false">SUMIFS(Detail!$L$2:$L$9168,Detail!$C$2:$C$9168,$A529)</f>
        <v>1</v>
      </c>
      <c r="AG529" s="74" t="n">
        <f aca="false">SUMIFS(Detail!$N$2:$N$9168,Detail!$C$2:$C$9168,$A529)</f>
        <v>99.95</v>
      </c>
    </row>
    <row r="530" customFormat="false" ht="15" hidden="false" customHeight="false" outlineLevel="0" collapsed="false">
      <c r="A530" s="71" t="s">
        <v>2229</v>
      </c>
      <c r="B530" s="71" t="s">
        <v>2883</v>
      </c>
      <c r="C530" s="71" t="s">
        <v>213</v>
      </c>
      <c r="D530" s="71" t="str">
        <f aca="false">IFERROR(INDEX('Brand Map'!$B$4:$B$125,MATCH(C530,'Brand Map'!$A$4:$A$125,0)),"Other")</f>
        <v>AU</v>
      </c>
      <c r="E530" s="73" t="n">
        <f aca="false">SUMIFS(Detail!$K$2:$K$9168,Detail!$C$2:$C$9168,$A530)</f>
        <v>5</v>
      </c>
      <c r="F530" s="73" t="n">
        <f aca="false">SUMIFS(Detail!$E$2:$E$9168,Detail!$C$2:$C$9168,$A530)</f>
        <v>1</v>
      </c>
      <c r="G530" s="74" t="n">
        <f aca="false">SUMIFS(Detail!$M$2:$M$9168,Detail!$C$2:$C$9168,$A530)</f>
        <v>204.3</v>
      </c>
      <c r="H530" s="74" t="n">
        <f aca="false">SUMIFS(Detail!$D$2:$D$9168,Detail!$C$2:$C$9168,$A530)</f>
        <v>49.95</v>
      </c>
      <c r="I530" s="74" t="n">
        <v>573.95</v>
      </c>
      <c r="J530" s="51" t="n">
        <f aca="false">IF(E530&gt;0,AF530/E530,0)</f>
        <v>0</v>
      </c>
      <c r="K530" s="51" t="n">
        <f aca="false">IF(G530&gt;0,AG530/G530,0)</f>
        <v>0</v>
      </c>
      <c r="L530" s="75" t="n">
        <f aca="false">H530/Settings!$B$16</f>
        <v>9.98263960017E-005</v>
      </c>
      <c r="M530" s="76" t="n">
        <f aca="false">H530/Settings!$B$20</f>
        <v>3.87772779099157E-006</v>
      </c>
      <c r="N530" s="77" t="n">
        <f aca="false">E530*Settings!$B$3</f>
        <v>0.374299779324393</v>
      </c>
      <c r="O530" s="77" t="n">
        <f aca="false">IF(E530&gt;0,(AF530-N530)/SQRT(E530*Settings!$B$3*(1-Settings!$B$3)),0)</f>
        <v>-0.636071659456152</v>
      </c>
      <c r="P530" s="77" t="n">
        <f aca="false">MAX(0,AF530-N530)</f>
        <v>0</v>
      </c>
      <c r="Q530" s="51" t="n">
        <f aca="false">IF(E530&gt;=Settings!$B$4,(AF530+Settings!$B$7*Settings!$B$3)/(E530+Settings!$B$7),Settings!$B$3)</f>
        <v>0.0748599558648786</v>
      </c>
      <c r="R530" s="78" t="n">
        <f aca="false">PERCENTRANK($H$2:$H$1780,H530,6)</f>
        <v>0.700225</v>
      </c>
      <c r="S530" s="78" t="n">
        <f aca="false">PERCENTRANK($Q$2:$Q$1780,Q530,6)</f>
        <v>0.0646794</v>
      </c>
      <c r="T530" s="78" t="n">
        <f aca="false">PERCENTRANK($F$2:$F$1780,F530,6)</f>
        <v>0.685039</v>
      </c>
      <c r="U530" s="79" t="n">
        <f aca="false">IF(F530&gt;0,ROUND((Settings!$B$8*T530+Settings!$B$9*R530+Settings!$B$10*S530)/SUM(Settings!$B$8:$B$10),10),0)</f>
        <v>0.4833144667</v>
      </c>
      <c r="V530" s="71" t="n">
        <f aca="false">IF(U530&gt;0,RANK(U530,$U$2:$U$1780)+COUNTIF($U$2:U530,U530)-1,"")</f>
        <v>529</v>
      </c>
      <c r="W530" s="71" t="str">
        <f aca="false">IF(V530="","",IF(V530&lt;=Settings!$B$11,"1 - Fix first",IF(V530&lt;=Settings!$B$12,"2 - Review","3 - Monitor")))</f>
        <v>3 - Monitor</v>
      </c>
      <c r="X530" s="71" t="str">
        <f aca="false">IF(AND(E530&gt;=Settings!$B$4,AF530&gt;=Settings!$B$5,O530&gt;=Settings!$B$6),"HIGH RATE","")</f>
        <v/>
      </c>
      <c r="Y530" s="71" t="n">
        <f aca="false">IF(F530&gt;0,RANK(F530,$F$2:$F$1780)+COUNTIF($F$2:F530,F530)-1,"")</f>
        <v>529</v>
      </c>
      <c r="Z530" s="71" t="n">
        <f aca="false">IF(H530&gt;0,RANK(H530,$H$2:$H$1780)+COUNTIF($H$2:H530,H530)-1,"")</f>
        <v>530</v>
      </c>
      <c r="AA530" s="71" t="str">
        <f aca="false">IF(AC530="","",RANK(AC530,$AC$2:$AC$1780)+COUNTIF($AC$2:AC530,AC530)-1)</f>
        <v/>
      </c>
      <c r="AB530" s="71" t="str">
        <f aca="false">IF(AD530="","",RANK(AD530,$AD$2:$AD$1780)+COUNTIF($AD$2:AD530,AD530)-1)</f>
        <v/>
      </c>
      <c r="AC530" s="71" t="str">
        <f aca="false">IF(AND(AF530&gt;0,E530&gt;=Settings!$B$4),ROUND(J530,10),"")</f>
        <v/>
      </c>
      <c r="AD530" s="71" t="str">
        <f aca="false">IF(X530="HIGH RATE",ROUND(O530,10),"")</f>
        <v/>
      </c>
      <c r="AE530" s="71" t="s">
        <v>63</v>
      </c>
      <c r="AF530" s="73" t="n">
        <f aca="false">SUMIFS(Detail!$L$2:$L$9168,Detail!$C$2:$C$9168,$A530)</f>
        <v>0</v>
      </c>
      <c r="AG530" s="74" t="n">
        <f aca="false">SUMIFS(Detail!$N$2:$N$9168,Detail!$C$2:$C$9168,$A530)</f>
        <v>0</v>
      </c>
    </row>
    <row r="531" customFormat="false" ht="15" hidden="false" customHeight="false" outlineLevel="0" collapsed="false">
      <c r="A531" s="71" t="s">
        <v>2379</v>
      </c>
      <c r="B531" s="71" t="s">
        <v>2674</v>
      </c>
      <c r="C531" s="71" t="s">
        <v>217</v>
      </c>
      <c r="D531" s="71" t="str">
        <f aca="false">IFERROR(INDEX('Brand Map'!$B$4:$B$125,MATCH(C531,'Brand Map'!$A$4:$A$125,0)),"Other")</f>
        <v>AUMJ</v>
      </c>
      <c r="E531" s="73" t="n">
        <f aca="false">SUMIFS(Detail!$K$2:$K$9168,Detail!$C$2:$C$9168,$A531)</f>
        <v>3</v>
      </c>
      <c r="F531" s="73" t="n">
        <f aca="false">SUMIFS(Detail!$E$2:$E$9168,Detail!$C$2:$C$9168,$A531)</f>
        <v>1</v>
      </c>
      <c r="G531" s="74" t="n">
        <f aca="false">SUMIFS(Detail!$M$2:$M$9168,Detail!$C$2:$C$9168,$A531)</f>
        <v>149.85</v>
      </c>
      <c r="H531" s="74" t="n">
        <f aca="false">SUMIFS(Detail!$D$2:$D$9168,Detail!$C$2:$C$9168,$A531)</f>
        <v>49.95</v>
      </c>
      <c r="I531" s="74" t="n">
        <v>142.36</v>
      </c>
      <c r="J531" s="51" t="n">
        <f aca="false">IF(E531&gt;0,AF531/E531,0)</f>
        <v>0.333333333333333</v>
      </c>
      <c r="K531" s="51" t="n">
        <f aca="false">IF(G531&gt;0,AG531/G531,0)</f>
        <v>0.333333333333333</v>
      </c>
      <c r="L531" s="75" t="n">
        <f aca="false">H531/Settings!$B$16</f>
        <v>9.98263960017E-005</v>
      </c>
      <c r="M531" s="76" t="n">
        <f aca="false">H531/Settings!$B$20</f>
        <v>3.87772779099157E-006</v>
      </c>
      <c r="N531" s="77" t="n">
        <f aca="false">E531*Settings!$B$3</f>
        <v>0.224579867594636</v>
      </c>
      <c r="O531" s="77" t="n">
        <f aca="false">IF(E531&gt;0,(AF531-N531)/SQRT(E531*Settings!$B$3*(1-Settings!$B$3)),0)</f>
        <v>1.70117080944875</v>
      </c>
      <c r="P531" s="77" t="n">
        <f aca="false">MAX(0,AF531-N531)</f>
        <v>0.775420132405364</v>
      </c>
      <c r="Q531" s="51" t="n">
        <f aca="false">IF(E531&gt;=Settings!$B$4,(AF531+Settings!$B$7*Settings!$B$3)/(E531+Settings!$B$7),Settings!$B$3)</f>
        <v>0.0748599558648786</v>
      </c>
      <c r="R531" s="78" t="n">
        <f aca="false">PERCENTRANK($H$2:$H$1780,H531,6)</f>
        <v>0.700225</v>
      </c>
      <c r="S531" s="78" t="n">
        <f aca="false">PERCENTRANK($Q$2:$Q$1780,Q531,6)</f>
        <v>0.0646794</v>
      </c>
      <c r="T531" s="78" t="n">
        <f aca="false">PERCENTRANK($F$2:$F$1780,F531,6)</f>
        <v>0.685039</v>
      </c>
      <c r="U531" s="79" t="n">
        <f aca="false">IF(F531&gt;0,ROUND((Settings!$B$8*T531+Settings!$B$9*R531+Settings!$B$10*S531)/SUM(Settings!$B$8:$B$10),10),0)</f>
        <v>0.4833144667</v>
      </c>
      <c r="V531" s="71" t="n">
        <f aca="false">IF(U531&gt;0,RANK(U531,$U$2:$U$1780)+COUNTIF($U$2:U531,U531)-1,"")</f>
        <v>530</v>
      </c>
      <c r="W531" s="71" t="str">
        <f aca="false">IF(V531="","",IF(V531&lt;=Settings!$B$11,"1 - Fix first",IF(V531&lt;=Settings!$B$12,"2 - Review","3 - Monitor")))</f>
        <v>3 - Monitor</v>
      </c>
      <c r="X531" s="71" t="str">
        <f aca="false">IF(AND(E531&gt;=Settings!$B$4,AF531&gt;=Settings!$B$5,O531&gt;=Settings!$B$6),"HIGH RATE","")</f>
        <v/>
      </c>
      <c r="Y531" s="71" t="n">
        <f aca="false">IF(F531&gt;0,RANK(F531,$F$2:$F$1780)+COUNTIF($F$2:F531,F531)-1,"")</f>
        <v>530</v>
      </c>
      <c r="Z531" s="71" t="n">
        <f aca="false">IF(H531&gt;0,RANK(H531,$H$2:$H$1780)+COUNTIF($H$2:H531,H531)-1,"")</f>
        <v>531</v>
      </c>
      <c r="AA531" s="71" t="str">
        <f aca="false">IF(AC531="","",RANK(AC531,$AC$2:$AC$1780)+COUNTIF($AC$2:AC531,AC531)-1)</f>
        <v/>
      </c>
      <c r="AB531" s="71" t="str">
        <f aca="false">IF(AD531="","",RANK(AD531,$AD$2:$AD$1780)+COUNTIF($AD$2:AD531,AD531)-1)</f>
        <v/>
      </c>
      <c r="AC531" s="71" t="str">
        <f aca="false">IF(AND(AF531&gt;0,E531&gt;=Settings!$B$4),ROUND(J531,10),"")</f>
        <v/>
      </c>
      <c r="AD531" s="71" t="str">
        <f aca="false">IF(X531="HIGH RATE",ROUND(O531,10),"")</f>
        <v/>
      </c>
      <c r="AE531" s="71" t="s">
        <v>61</v>
      </c>
      <c r="AF531" s="73" t="n">
        <f aca="false">SUMIFS(Detail!$L$2:$L$9168,Detail!$C$2:$C$9168,$A531)</f>
        <v>1</v>
      </c>
      <c r="AG531" s="74" t="n">
        <f aca="false">SUMIFS(Detail!$N$2:$N$9168,Detail!$C$2:$C$9168,$A531)</f>
        <v>49.95</v>
      </c>
    </row>
    <row r="532" customFormat="false" ht="15" hidden="false" customHeight="false" outlineLevel="0" collapsed="false">
      <c r="A532" s="71" t="s">
        <v>1151</v>
      </c>
      <c r="B532" s="71" t="s">
        <v>2884</v>
      </c>
      <c r="C532" s="71" t="s">
        <v>750</v>
      </c>
      <c r="D532" s="71" t="str">
        <f aca="false">IFERROR(INDEX('Brand Map'!$B$4:$B$125,MATCH(C532,'Brand Map'!$A$4:$A$125,0)),"Other")</f>
        <v>Other (small prefixes)</v>
      </c>
      <c r="E532" s="73" t="n">
        <f aca="false">SUMIFS(Detail!$K$2:$K$9168,Detail!$C$2:$C$9168,$A532)</f>
        <v>0</v>
      </c>
      <c r="F532" s="73" t="n">
        <f aca="false">SUMIFS(Detail!$E$2:$E$9168,Detail!$C$2:$C$9168,$A532)</f>
        <v>1</v>
      </c>
      <c r="G532" s="74" t="n">
        <f aca="false">SUMIFS(Detail!$M$2:$M$9168,Detail!$C$2:$C$9168,$A532)</f>
        <v>0</v>
      </c>
      <c r="H532" s="74" t="n">
        <f aca="false">SUMIFS(Detail!$D$2:$D$9168,Detail!$C$2:$C$9168,$A532)</f>
        <v>49.95</v>
      </c>
      <c r="I532" s="74" t="n">
        <v>1997.8</v>
      </c>
      <c r="J532" s="51" t="n">
        <f aca="false">IF(E532&gt;0,AF532/E532,0)</f>
        <v>0</v>
      </c>
      <c r="K532" s="51" t="n">
        <f aca="false">IF(G532&gt;0,AG532/G532,0)</f>
        <v>0</v>
      </c>
      <c r="L532" s="75" t="n">
        <f aca="false">H532/Settings!$B$16</f>
        <v>9.98263960017E-005</v>
      </c>
      <c r="M532" s="76" t="n">
        <f aca="false">H532/Settings!$B$20</f>
        <v>3.87772779099157E-006</v>
      </c>
      <c r="N532" s="77" t="n">
        <f aca="false">E532*Settings!$B$3</f>
        <v>0</v>
      </c>
      <c r="O532" s="77" t="n">
        <f aca="false">IF(E532&gt;0,(AF532-N532)/SQRT(E532*Settings!$B$3*(1-Settings!$B$3)),0)</f>
        <v>0</v>
      </c>
      <c r="P532" s="77" t="n">
        <f aca="false">MAX(0,AF532-N532)</f>
        <v>0</v>
      </c>
      <c r="Q532" s="51" t="n">
        <f aca="false">IF(E532&gt;=Settings!$B$4,(AF532+Settings!$B$7*Settings!$B$3)/(E532+Settings!$B$7),Settings!$B$3)</f>
        <v>0.0748599558648786</v>
      </c>
      <c r="R532" s="78" t="n">
        <f aca="false">PERCENTRANK($H$2:$H$1780,H532,6)</f>
        <v>0.700225</v>
      </c>
      <c r="S532" s="78" t="n">
        <f aca="false">PERCENTRANK($Q$2:$Q$1780,Q532,6)</f>
        <v>0.0646794</v>
      </c>
      <c r="T532" s="78" t="n">
        <f aca="false">PERCENTRANK($F$2:$F$1780,F532,6)</f>
        <v>0.685039</v>
      </c>
      <c r="U532" s="79" t="n">
        <f aca="false">IF(F532&gt;0,ROUND((Settings!$B$8*T532+Settings!$B$9*R532+Settings!$B$10*S532)/SUM(Settings!$B$8:$B$10),10),0)</f>
        <v>0.4833144667</v>
      </c>
      <c r="V532" s="71" t="n">
        <f aca="false">IF(U532&gt;0,RANK(U532,$U$2:$U$1780)+COUNTIF($U$2:U532,U532)-1,"")</f>
        <v>531</v>
      </c>
      <c r="W532" s="71" t="str">
        <f aca="false">IF(V532="","",IF(V532&lt;=Settings!$B$11,"1 - Fix first",IF(V532&lt;=Settings!$B$12,"2 - Review","3 - Monitor")))</f>
        <v>3 - Monitor</v>
      </c>
      <c r="X532" s="71" t="str">
        <f aca="false">IF(AND(E532&gt;=Settings!$B$4,AF532&gt;=Settings!$B$5,O532&gt;=Settings!$B$6),"HIGH RATE","")</f>
        <v/>
      </c>
      <c r="Y532" s="71" t="n">
        <f aca="false">IF(F532&gt;0,RANK(F532,$F$2:$F$1780)+COUNTIF($F$2:F532,F532)-1,"")</f>
        <v>531</v>
      </c>
      <c r="Z532" s="71" t="n">
        <f aca="false">IF(H532&gt;0,RANK(H532,$H$2:$H$1780)+COUNTIF($H$2:H532,H532)-1,"")</f>
        <v>532</v>
      </c>
      <c r="AA532" s="71" t="str">
        <f aca="false">IF(AC532="","",RANK(AC532,$AC$2:$AC$1780)+COUNTIF($AC$2:AC532,AC532)-1)</f>
        <v/>
      </c>
      <c r="AB532" s="71" t="str">
        <f aca="false">IF(AD532="","",RANK(AD532,$AD$2:$AD$1780)+COUNTIF($AD$2:AD532,AD532)-1)</f>
        <v/>
      </c>
      <c r="AC532" s="71" t="str">
        <f aca="false">IF(AND(AF532&gt;0,E532&gt;=Settings!$B$4),ROUND(J532,10),"")</f>
        <v/>
      </c>
      <c r="AD532" s="71" t="str">
        <f aca="false">IF(X532="HIGH RATE",ROUND(O532,10),"")</f>
        <v/>
      </c>
      <c r="AE532" s="71" t="s">
        <v>60</v>
      </c>
      <c r="AF532" s="73" t="n">
        <f aca="false">SUMIFS(Detail!$L$2:$L$9168,Detail!$C$2:$C$9168,$A532)</f>
        <v>0</v>
      </c>
      <c r="AG532" s="74" t="n">
        <f aca="false">SUMIFS(Detail!$N$2:$N$9168,Detail!$C$2:$C$9168,$A532)</f>
        <v>0</v>
      </c>
    </row>
    <row r="533" customFormat="false" ht="15" hidden="false" customHeight="false" outlineLevel="0" collapsed="false">
      <c r="A533" s="71" t="s">
        <v>1472</v>
      </c>
      <c r="B533" s="71" t="s">
        <v>2884</v>
      </c>
      <c r="C533" s="71" t="s">
        <v>750</v>
      </c>
      <c r="D533" s="71" t="str">
        <f aca="false">IFERROR(INDEX('Brand Map'!$B$4:$B$125,MATCH(C533,'Brand Map'!$A$4:$A$125,0)),"Other")</f>
        <v>Other (small prefixes)</v>
      </c>
      <c r="E533" s="73" t="n">
        <f aca="false">SUMIFS(Detail!$K$2:$K$9168,Detail!$C$2:$C$9168,$A533)</f>
        <v>0</v>
      </c>
      <c r="F533" s="73" t="n">
        <f aca="false">SUMIFS(Detail!$E$2:$E$9168,Detail!$C$2:$C$9168,$A533)</f>
        <v>1</v>
      </c>
      <c r="G533" s="74" t="n">
        <f aca="false">SUMIFS(Detail!$M$2:$M$9168,Detail!$C$2:$C$9168,$A533)</f>
        <v>0</v>
      </c>
      <c r="H533" s="74" t="n">
        <f aca="false">SUMIFS(Detail!$D$2:$D$9168,Detail!$C$2:$C$9168,$A533)</f>
        <v>49.95</v>
      </c>
      <c r="I533" s="74" t="n">
        <v>634.5</v>
      </c>
      <c r="J533" s="51" t="n">
        <f aca="false">IF(E533&gt;0,AF533/E533,0)</f>
        <v>0</v>
      </c>
      <c r="K533" s="51" t="n">
        <f aca="false">IF(G533&gt;0,AG533/G533,0)</f>
        <v>0</v>
      </c>
      <c r="L533" s="75" t="n">
        <f aca="false">H533/Settings!$B$16</f>
        <v>9.98263960017E-005</v>
      </c>
      <c r="M533" s="76" t="n">
        <f aca="false">H533/Settings!$B$20</f>
        <v>3.87772779099157E-006</v>
      </c>
      <c r="N533" s="77" t="n">
        <f aca="false">E533*Settings!$B$3</f>
        <v>0</v>
      </c>
      <c r="O533" s="77" t="n">
        <f aca="false">IF(E533&gt;0,(AF533-N533)/SQRT(E533*Settings!$B$3*(1-Settings!$B$3)),0)</f>
        <v>0</v>
      </c>
      <c r="P533" s="77" t="n">
        <f aca="false">MAX(0,AF533-N533)</f>
        <v>0</v>
      </c>
      <c r="Q533" s="51" t="n">
        <f aca="false">IF(E533&gt;=Settings!$B$4,(AF533+Settings!$B$7*Settings!$B$3)/(E533+Settings!$B$7),Settings!$B$3)</f>
        <v>0.0748599558648786</v>
      </c>
      <c r="R533" s="78" t="n">
        <f aca="false">PERCENTRANK($H$2:$H$1780,H533,6)</f>
        <v>0.700225</v>
      </c>
      <c r="S533" s="78" t="n">
        <f aca="false">PERCENTRANK($Q$2:$Q$1780,Q533,6)</f>
        <v>0.0646794</v>
      </c>
      <c r="T533" s="78" t="n">
        <f aca="false">PERCENTRANK($F$2:$F$1780,F533,6)</f>
        <v>0.685039</v>
      </c>
      <c r="U533" s="79" t="n">
        <f aca="false">IF(F533&gt;0,ROUND((Settings!$B$8*T533+Settings!$B$9*R533+Settings!$B$10*S533)/SUM(Settings!$B$8:$B$10),10),0)</f>
        <v>0.4833144667</v>
      </c>
      <c r="V533" s="71" t="n">
        <f aca="false">IF(U533&gt;0,RANK(U533,$U$2:$U$1780)+COUNTIF($U$2:U533,U533)-1,"")</f>
        <v>532</v>
      </c>
      <c r="W533" s="71" t="str">
        <f aca="false">IF(V533="","",IF(V533&lt;=Settings!$B$11,"1 - Fix first",IF(V533&lt;=Settings!$B$12,"2 - Review","3 - Monitor")))</f>
        <v>3 - Monitor</v>
      </c>
      <c r="X533" s="71" t="str">
        <f aca="false">IF(AND(E533&gt;=Settings!$B$4,AF533&gt;=Settings!$B$5,O533&gt;=Settings!$B$6),"HIGH RATE","")</f>
        <v/>
      </c>
      <c r="Y533" s="71" t="n">
        <f aca="false">IF(F533&gt;0,RANK(F533,$F$2:$F$1780)+COUNTIF($F$2:F533,F533)-1,"")</f>
        <v>532</v>
      </c>
      <c r="Z533" s="71" t="n">
        <f aca="false">IF(H533&gt;0,RANK(H533,$H$2:$H$1780)+COUNTIF($H$2:H533,H533)-1,"")</f>
        <v>533</v>
      </c>
      <c r="AA533" s="71" t="str">
        <f aca="false">IF(AC533="","",RANK(AC533,$AC$2:$AC$1780)+COUNTIF($AC$2:AC533,AC533)-1)</f>
        <v/>
      </c>
      <c r="AB533" s="71" t="str">
        <f aca="false">IF(AD533="","",RANK(AD533,$AD$2:$AD$1780)+COUNTIF($AD$2:AD533,AD533)-1)</f>
        <v/>
      </c>
      <c r="AC533" s="71" t="str">
        <f aca="false">IF(AND(AF533&gt;0,E533&gt;=Settings!$B$4),ROUND(J533,10),"")</f>
        <v/>
      </c>
      <c r="AD533" s="71" t="str">
        <f aca="false">IF(X533="HIGH RATE",ROUND(O533,10),"")</f>
        <v/>
      </c>
      <c r="AE533" s="71" t="s">
        <v>60</v>
      </c>
      <c r="AF533" s="73" t="n">
        <f aca="false">SUMIFS(Detail!$L$2:$L$9168,Detail!$C$2:$C$9168,$A533)</f>
        <v>0</v>
      </c>
      <c r="AG533" s="74" t="n">
        <f aca="false">SUMIFS(Detail!$N$2:$N$9168,Detail!$C$2:$C$9168,$A533)</f>
        <v>0</v>
      </c>
    </row>
    <row r="534" customFormat="false" ht="15" hidden="false" customHeight="false" outlineLevel="0" collapsed="false">
      <c r="A534" s="71" t="s">
        <v>1435</v>
      </c>
      <c r="B534" s="71" t="s">
        <v>2885</v>
      </c>
      <c r="C534" s="71" t="s">
        <v>639</v>
      </c>
      <c r="D534" s="71" t="str">
        <f aca="false">IFERROR(INDEX('Brand Map'!$B$4:$B$125,MATCH(C534,'Brand Map'!$A$4:$A$125,0)),"Other")</f>
        <v>Other (small prefixes)</v>
      </c>
      <c r="E534" s="73" t="n">
        <f aca="false">SUMIFS(Detail!$K$2:$K$9168,Detail!$C$2:$C$9168,$A534)</f>
        <v>5</v>
      </c>
      <c r="F534" s="73" t="n">
        <f aca="false">SUMIFS(Detail!$E$2:$E$9168,Detail!$C$2:$C$9168,$A534)</f>
        <v>1</v>
      </c>
      <c r="G534" s="74" t="n">
        <f aca="false">SUMIFS(Detail!$M$2:$M$9168,Detail!$C$2:$C$9168,$A534)</f>
        <v>249.75</v>
      </c>
      <c r="H534" s="74" t="n">
        <f aca="false">SUMIFS(Detail!$D$2:$D$9168,Detail!$C$2:$C$9168,$A534)</f>
        <v>49.95</v>
      </c>
      <c r="I534" s="74" t="n">
        <v>1570.68</v>
      </c>
      <c r="J534" s="51" t="n">
        <f aca="false">IF(E534&gt;0,AF534/E534,0)</f>
        <v>0.2</v>
      </c>
      <c r="K534" s="51" t="n">
        <f aca="false">IF(G534&gt;0,AG534/G534,0)</f>
        <v>0.2</v>
      </c>
      <c r="L534" s="75" t="n">
        <f aca="false">H534/Settings!$B$16</f>
        <v>9.98263960017E-005</v>
      </c>
      <c r="M534" s="76" t="n">
        <f aca="false">H534/Settings!$B$20</f>
        <v>3.87772779099157E-006</v>
      </c>
      <c r="N534" s="77" t="n">
        <f aca="false">E534*Settings!$B$3</f>
        <v>0.374299779324393</v>
      </c>
      <c r="O534" s="77" t="n">
        <f aca="false">IF(E534&gt;0,(AF534-N534)/SQRT(E534*Settings!$B$3*(1-Settings!$B$3)),0)</f>
        <v>1.06329257902738</v>
      </c>
      <c r="P534" s="77" t="n">
        <f aca="false">MAX(0,AF534-N534)</f>
        <v>0.625700220675607</v>
      </c>
      <c r="Q534" s="51" t="n">
        <f aca="false">IF(E534&gt;=Settings!$B$4,(AF534+Settings!$B$7*Settings!$B$3)/(E534+Settings!$B$7),Settings!$B$3)</f>
        <v>0.0748599558648786</v>
      </c>
      <c r="R534" s="78" t="n">
        <f aca="false">PERCENTRANK($H$2:$H$1780,H534,6)</f>
        <v>0.700225</v>
      </c>
      <c r="S534" s="78" t="n">
        <f aca="false">PERCENTRANK($Q$2:$Q$1780,Q534,6)</f>
        <v>0.0646794</v>
      </c>
      <c r="T534" s="78" t="n">
        <f aca="false">PERCENTRANK($F$2:$F$1780,F534,6)</f>
        <v>0.685039</v>
      </c>
      <c r="U534" s="79" t="n">
        <f aca="false">IF(F534&gt;0,ROUND((Settings!$B$8*T534+Settings!$B$9*R534+Settings!$B$10*S534)/SUM(Settings!$B$8:$B$10),10),0)</f>
        <v>0.4833144667</v>
      </c>
      <c r="V534" s="71" t="n">
        <f aca="false">IF(U534&gt;0,RANK(U534,$U$2:$U$1780)+COUNTIF($U$2:U534,U534)-1,"")</f>
        <v>533</v>
      </c>
      <c r="W534" s="71" t="str">
        <f aca="false">IF(V534="","",IF(V534&lt;=Settings!$B$11,"1 - Fix first",IF(V534&lt;=Settings!$B$12,"2 - Review","3 - Monitor")))</f>
        <v>3 - Monitor</v>
      </c>
      <c r="X534" s="71" t="str">
        <f aca="false">IF(AND(E534&gt;=Settings!$B$4,AF534&gt;=Settings!$B$5,O534&gt;=Settings!$B$6),"HIGH RATE","")</f>
        <v/>
      </c>
      <c r="Y534" s="71" t="n">
        <f aca="false">IF(F534&gt;0,RANK(F534,$F$2:$F$1780)+COUNTIF($F$2:F534,F534)-1,"")</f>
        <v>533</v>
      </c>
      <c r="Z534" s="71" t="n">
        <f aca="false">IF(H534&gt;0,RANK(H534,$H$2:$H$1780)+COUNTIF($H$2:H534,H534)-1,"")</f>
        <v>534</v>
      </c>
      <c r="AA534" s="71" t="str">
        <f aca="false">IF(AC534="","",RANK(AC534,$AC$2:$AC$1780)+COUNTIF($AC$2:AC534,AC534)-1)</f>
        <v/>
      </c>
      <c r="AB534" s="71" t="str">
        <f aca="false">IF(AD534="","",RANK(AD534,$AD$2:$AD$1780)+COUNTIF($AD$2:AD534,AD534)-1)</f>
        <v/>
      </c>
      <c r="AC534" s="71" t="str">
        <f aca="false">IF(AND(AF534&gt;0,E534&gt;=Settings!$B$4),ROUND(J534,10),"")</f>
        <v/>
      </c>
      <c r="AD534" s="71" t="str">
        <f aca="false">IF(X534="HIGH RATE",ROUND(O534,10),"")</f>
        <v/>
      </c>
      <c r="AE534" s="71" t="s">
        <v>59</v>
      </c>
      <c r="AF534" s="73" t="n">
        <f aca="false">SUMIFS(Detail!$L$2:$L$9168,Detail!$C$2:$C$9168,$A534)</f>
        <v>1</v>
      </c>
      <c r="AG534" s="74" t="n">
        <f aca="false">SUMIFS(Detail!$N$2:$N$9168,Detail!$C$2:$C$9168,$A534)</f>
        <v>49.95</v>
      </c>
    </row>
    <row r="535" customFormat="false" ht="15" hidden="false" customHeight="false" outlineLevel="0" collapsed="false">
      <c r="A535" s="71" t="s">
        <v>1408</v>
      </c>
      <c r="B535" s="71" t="s">
        <v>2886</v>
      </c>
      <c r="C535" s="71" t="s">
        <v>316</v>
      </c>
      <c r="D535" s="71" t="str">
        <f aca="false">IFERROR(INDEX('Brand Map'!$B$4:$B$125,MATCH(C535,'Brand Map'!$A$4:$A$125,0)),"Other")</f>
        <v>OR</v>
      </c>
      <c r="E535" s="73" t="n">
        <f aca="false">SUMIFS(Detail!$K$2:$K$9168,Detail!$C$2:$C$9168,$A535)</f>
        <v>4</v>
      </c>
      <c r="F535" s="73" t="n">
        <f aca="false">SUMIFS(Detail!$E$2:$E$9168,Detail!$C$2:$C$9168,$A535)</f>
        <v>1</v>
      </c>
      <c r="G535" s="74" t="n">
        <f aca="false">SUMIFS(Detail!$M$2:$M$9168,Detail!$C$2:$C$9168,$A535)</f>
        <v>281.64</v>
      </c>
      <c r="H535" s="74" t="n">
        <f aca="false">SUMIFS(Detail!$D$2:$D$9168,Detail!$C$2:$C$9168,$A535)</f>
        <v>48.42</v>
      </c>
      <c r="I535" s="74" t="n">
        <v>14992.59</v>
      </c>
      <c r="J535" s="51" t="n">
        <f aca="false">IF(E535&gt;0,AF535/E535,0)</f>
        <v>0</v>
      </c>
      <c r="K535" s="51" t="n">
        <f aca="false">IF(G535&gt;0,AG535/G535,0)</f>
        <v>0</v>
      </c>
      <c r="L535" s="75" t="n">
        <f aca="false">H535/Settings!$B$16</f>
        <v>9.67686505385849E-005</v>
      </c>
      <c r="M535" s="76" t="n">
        <f aca="false">H535/Settings!$B$20</f>
        <v>3.75895054333958E-006</v>
      </c>
      <c r="N535" s="77" t="n">
        <f aca="false">E535*Settings!$B$3</f>
        <v>0.299439823459515</v>
      </c>
      <c r="O535" s="77" t="n">
        <f aca="false">IF(E535&gt;0,(AF535-N535)/SQRT(E535*Settings!$B$3*(1-Settings!$B$3)),0)</f>
        <v>-0.568919787642021</v>
      </c>
      <c r="P535" s="77" t="n">
        <f aca="false">MAX(0,AF535-N535)</f>
        <v>0</v>
      </c>
      <c r="Q535" s="51" t="n">
        <f aca="false">IF(E535&gt;=Settings!$B$4,(AF535+Settings!$B$7*Settings!$B$3)/(E535+Settings!$B$7),Settings!$B$3)</f>
        <v>0.0748599558648786</v>
      </c>
      <c r="R535" s="78" t="n">
        <f aca="false">PERCENTRANK($H$2:$H$1780,H535,6)</f>
        <v>0.6991</v>
      </c>
      <c r="S535" s="78" t="n">
        <f aca="false">PERCENTRANK($Q$2:$Q$1780,Q535,6)</f>
        <v>0.0646794</v>
      </c>
      <c r="T535" s="78" t="n">
        <f aca="false">PERCENTRANK($F$2:$F$1780,F535,6)</f>
        <v>0.685039</v>
      </c>
      <c r="U535" s="79" t="n">
        <f aca="false">IF(F535&gt;0,ROUND((Settings!$B$8*T535+Settings!$B$9*R535+Settings!$B$10*S535)/SUM(Settings!$B$8:$B$10),10),0)</f>
        <v>0.4829394667</v>
      </c>
      <c r="V535" s="71" t="n">
        <f aca="false">IF(U535&gt;0,RANK(U535,$U$2:$U$1780)+COUNTIF($U$2:U535,U535)-1,"")</f>
        <v>534</v>
      </c>
      <c r="W535" s="71" t="str">
        <f aca="false">IF(V535="","",IF(V535&lt;=Settings!$B$11,"1 - Fix first",IF(V535&lt;=Settings!$B$12,"2 - Review","3 - Monitor")))</f>
        <v>3 - Monitor</v>
      </c>
      <c r="X535" s="71" t="str">
        <f aca="false">IF(AND(E535&gt;=Settings!$B$4,AF535&gt;=Settings!$B$5,O535&gt;=Settings!$B$6),"HIGH RATE","")</f>
        <v/>
      </c>
      <c r="Y535" s="71" t="n">
        <f aca="false">IF(F535&gt;0,RANK(F535,$F$2:$F$1780)+COUNTIF($F$2:F535,F535)-1,"")</f>
        <v>534</v>
      </c>
      <c r="Z535" s="71" t="n">
        <f aca="false">IF(H535&gt;0,RANK(H535,$H$2:$H$1780)+COUNTIF($H$2:H535,H535)-1,"")</f>
        <v>536</v>
      </c>
      <c r="AA535" s="71" t="str">
        <f aca="false">IF(AC535="","",RANK(AC535,$AC$2:$AC$1780)+COUNTIF($AC$2:AC535,AC535)-1)</f>
        <v/>
      </c>
      <c r="AB535" s="71" t="str">
        <f aca="false">IF(AD535="","",RANK(AD535,$AD$2:$AD$1780)+COUNTIF($AD$2:AD535,AD535)-1)</f>
        <v/>
      </c>
      <c r="AC535" s="71" t="str">
        <f aca="false">IF(AND(AF535&gt;0,E535&gt;=Settings!$B$4),ROUND(J535,10),"")</f>
        <v/>
      </c>
      <c r="AD535" s="71" t="str">
        <f aca="false">IF(X535="HIGH RATE",ROUND(O535,10),"")</f>
        <v/>
      </c>
      <c r="AE535" s="71" t="s">
        <v>61</v>
      </c>
      <c r="AF535" s="73" t="n">
        <f aca="false">SUMIFS(Detail!$L$2:$L$9168,Detail!$C$2:$C$9168,$A535)</f>
        <v>0</v>
      </c>
      <c r="AG535" s="74" t="n">
        <f aca="false">SUMIFS(Detail!$N$2:$N$9168,Detail!$C$2:$C$9168,$A535)</f>
        <v>0</v>
      </c>
    </row>
    <row r="536" customFormat="false" ht="15" hidden="false" customHeight="false" outlineLevel="0" collapsed="false">
      <c r="A536" s="71" t="s">
        <v>1548</v>
      </c>
      <c r="B536" s="71" t="s">
        <v>2887</v>
      </c>
      <c r="C536" s="71" t="s">
        <v>213</v>
      </c>
      <c r="D536" s="71" t="str">
        <f aca="false">IFERROR(INDEX('Brand Map'!$B$4:$B$125,MATCH(C536,'Brand Map'!$A$4:$A$125,0)),"Other")</f>
        <v>AU</v>
      </c>
      <c r="E536" s="73" t="n">
        <f aca="false">SUMIFS(Detail!$K$2:$K$9168,Detail!$C$2:$C$9168,$A536)</f>
        <v>0</v>
      </c>
      <c r="F536" s="73" t="n">
        <f aca="false">SUMIFS(Detail!$E$2:$E$9168,Detail!$C$2:$C$9168,$A536)</f>
        <v>1</v>
      </c>
      <c r="G536" s="74" t="n">
        <f aca="false">SUMIFS(Detail!$M$2:$M$9168,Detail!$C$2:$C$9168,$A536)</f>
        <v>0</v>
      </c>
      <c r="H536" s="74" t="n">
        <f aca="false">SUMIFS(Detail!$D$2:$D$9168,Detail!$C$2:$C$9168,$A536)</f>
        <v>44.95</v>
      </c>
      <c r="I536" s="74" t="n">
        <v>314.7</v>
      </c>
      <c r="J536" s="51" t="n">
        <f aca="false">IF(E536&gt;0,AF536/E536,0)</f>
        <v>0</v>
      </c>
      <c r="K536" s="51" t="n">
        <f aca="false">IF(G536&gt;0,AG536/G536,0)</f>
        <v>0</v>
      </c>
      <c r="L536" s="75" t="n">
        <f aca="false">H536/Settings!$B$16</f>
        <v>8.98337637692976E-005</v>
      </c>
      <c r="M536" s="76" t="n">
        <f aca="false">H536/Settings!$B$20</f>
        <v>3.48956685095238E-006</v>
      </c>
      <c r="N536" s="77" t="n">
        <f aca="false">E536*Settings!$B$3</f>
        <v>0</v>
      </c>
      <c r="O536" s="77" t="n">
        <f aca="false">IF(E536&gt;0,(AF536-N536)/SQRT(E536*Settings!$B$3*(1-Settings!$B$3)),0)</f>
        <v>0</v>
      </c>
      <c r="P536" s="77" t="n">
        <f aca="false">MAX(0,AF536-N536)</f>
        <v>0</v>
      </c>
      <c r="Q536" s="51" t="n">
        <f aca="false">IF(E536&gt;=Settings!$B$4,(AF536+Settings!$B$7*Settings!$B$3)/(E536+Settings!$B$7),Settings!$B$3)</f>
        <v>0.0748599558648786</v>
      </c>
      <c r="R536" s="78" t="n">
        <f aca="false">PERCENTRANK($H$2:$H$1780,H536,6)</f>
        <v>0.697413</v>
      </c>
      <c r="S536" s="78" t="n">
        <f aca="false">PERCENTRANK($Q$2:$Q$1780,Q536,6)</f>
        <v>0.0646794</v>
      </c>
      <c r="T536" s="78" t="n">
        <f aca="false">PERCENTRANK($F$2:$F$1780,F536,6)</f>
        <v>0.685039</v>
      </c>
      <c r="U536" s="79" t="n">
        <f aca="false">IF(F536&gt;0,ROUND((Settings!$B$8*T536+Settings!$B$9*R536+Settings!$B$10*S536)/SUM(Settings!$B$8:$B$10),10),0)</f>
        <v>0.4823771333</v>
      </c>
      <c r="V536" s="71" t="n">
        <f aca="false">IF(U536&gt;0,RANK(U536,$U$2:$U$1780)+COUNTIF($U$2:U536,U536)-1,"")</f>
        <v>535</v>
      </c>
      <c r="W536" s="71" t="str">
        <f aca="false">IF(V536="","",IF(V536&lt;=Settings!$B$11,"1 - Fix first",IF(V536&lt;=Settings!$B$12,"2 - Review","3 - Monitor")))</f>
        <v>3 - Monitor</v>
      </c>
      <c r="X536" s="71" t="str">
        <f aca="false">IF(AND(E536&gt;=Settings!$B$4,AF536&gt;=Settings!$B$5,O536&gt;=Settings!$B$6),"HIGH RATE","")</f>
        <v/>
      </c>
      <c r="Y536" s="71" t="n">
        <f aca="false">IF(F536&gt;0,RANK(F536,$F$2:$F$1780)+COUNTIF($F$2:F536,F536)-1,"")</f>
        <v>535</v>
      </c>
      <c r="Z536" s="71" t="n">
        <f aca="false">IF(H536&gt;0,RANK(H536,$H$2:$H$1780)+COUNTIF($H$2:H536,H536)-1,"")</f>
        <v>538</v>
      </c>
      <c r="AA536" s="71" t="str">
        <f aca="false">IF(AC536="","",RANK(AC536,$AC$2:$AC$1780)+COUNTIF($AC$2:AC536,AC536)-1)</f>
        <v/>
      </c>
      <c r="AB536" s="71" t="str">
        <f aca="false">IF(AD536="","",RANK(AD536,$AD$2:$AD$1780)+COUNTIF($AD$2:AD536,AD536)-1)</f>
        <v/>
      </c>
      <c r="AC536" s="71" t="str">
        <f aca="false">IF(AND(AF536&gt;0,E536&gt;=Settings!$B$4),ROUND(J536,10),"")</f>
        <v/>
      </c>
      <c r="AD536" s="71" t="str">
        <f aca="false">IF(X536="HIGH RATE",ROUND(O536,10),"")</f>
        <v/>
      </c>
      <c r="AE536" s="71" t="s">
        <v>60</v>
      </c>
      <c r="AF536" s="73" t="n">
        <f aca="false">SUMIFS(Detail!$L$2:$L$9168,Detail!$C$2:$C$9168,$A536)</f>
        <v>0</v>
      </c>
      <c r="AG536" s="74" t="n">
        <f aca="false">SUMIFS(Detail!$N$2:$N$9168,Detail!$C$2:$C$9168,$A536)</f>
        <v>0</v>
      </c>
    </row>
    <row r="537" customFormat="false" ht="15" hidden="false" customHeight="false" outlineLevel="0" collapsed="false">
      <c r="A537" s="71" t="s">
        <v>1314</v>
      </c>
      <c r="B537" s="71" t="s">
        <v>2782</v>
      </c>
      <c r="C537" s="71" t="s">
        <v>246</v>
      </c>
      <c r="D537" s="71" t="str">
        <f aca="false">IFERROR(INDEX('Brand Map'!$B$4:$B$125,MATCH(C537,'Brand Map'!$A$4:$A$125,0)),"Other")</f>
        <v>FYF</v>
      </c>
      <c r="E537" s="73" t="n">
        <f aca="false">SUMIFS(Detail!$K$2:$K$9168,Detail!$C$2:$C$9168,$A537)</f>
        <v>0</v>
      </c>
      <c r="F537" s="73" t="n">
        <f aca="false">SUMIFS(Detail!$E$2:$E$9168,Detail!$C$2:$C$9168,$A537)</f>
        <v>1</v>
      </c>
      <c r="G537" s="74" t="n">
        <f aca="false">SUMIFS(Detail!$M$2:$M$9168,Detail!$C$2:$C$9168,$A537)</f>
        <v>0</v>
      </c>
      <c r="H537" s="74" t="n">
        <f aca="false">SUMIFS(Detail!$D$2:$D$9168,Detail!$C$2:$C$9168,$A537)</f>
        <v>44.95</v>
      </c>
      <c r="I537" s="74" t="n">
        <v>1078.8</v>
      </c>
      <c r="J537" s="51" t="n">
        <f aca="false">IF(E537&gt;0,AF537/E537,0)</f>
        <v>0</v>
      </c>
      <c r="K537" s="51" t="n">
        <f aca="false">IF(G537&gt;0,AG537/G537,0)</f>
        <v>0</v>
      </c>
      <c r="L537" s="75" t="n">
        <f aca="false">H537/Settings!$B$16</f>
        <v>8.98337637692976E-005</v>
      </c>
      <c r="M537" s="76" t="n">
        <f aca="false">H537/Settings!$B$20</f>
        <v>3.48956685095238E-006</v>
      </c>
      <c r="N537" s="77" t="n">
        <f aca="false">E537*Settings!$B$3</f>
        <v>0</v>
      </c>
      <c r="O537" s="77" t="n">
        <f aca="false">IF(E537&gt;0,(AF537-N537)/SQRT(E537*Settings!$B$3*(1-Settings!$B$3)),0)</f>
        <v>0</v>
      </c>
      <c r="P537" s="77" t="n">
        <f aca="false">MAX(0,AF537-N537)</f>
        <v>0</v>
      </c>
      <c r="Q537" s="51" t="n">
        <f aca="false">IF(E537&gt;=Settings!$B$4,(AF537+Settings!$B$7*Settings!$B$3)/(E537+Settings!$B$7),Settings!$B$3)</f>
        <v>0.0748599558648786</v>
      </c>
      <c r="R537" s="78" t="n">
        <f aca="false">PERCENTRANK($H$2:$H$1780,H537,6)</f>
        <v>0.697413</v>
      </c>
      <c r="S537" s="78" t="n">
        <f aca="false">PERCENTRANK($Q$2:$Q$1780,Q537,6)</f>
        <v>0.0646794</v>
      </c>
      <c r="T537" s="78" t="n">
        <f aca="false">PERCENTRANK($F$2:$F$1780,F537,6)</f>
        <v>0.685039</v>
      </c>
      <c r="U537" s="79" t="n">
        <f aca="false">IF(F537&gt;0,ROUND((Settings!$B$8*T537+Settings!$B$9*R537+Settings!$B$10*S537)/SUM(Settings!$B$8:$B$10),10),0)</f>
        <v>0.4823771333</v>
      </c>
      <c r="V537" s="71" t="n">
        <f aca="false">IF(U537&gt;0,RANK(U537,$U$2:$U$1780)+COUNTIF($U$2:U537,U537)-1,"")</f>
        <v>536</v>
      </c>
      <c r="W537" s="71" t="str">
        <f aca="false">IF(V537="","",IF(V537&lt;=Settings!$B$11,"1 - Fix first",IF(V537&lt;=Settings!$B$12,"2 - Review","3 - Monitor")))</f>
        <v>3 - Monitor</v>
      </c>
      <c r="X537" s="71" t="str">
        <f aca="false">IF(AND(E537&gt;=Settings!$B$4,AF537&gt;=Settings!$B$5,O537&gt;=Settings!$B$6),"HIGH RATE","")</f>
        <v/>
      </c>
      <c r="Y537" s="71" t="n">
        <f aca="false">IF(F537&gt;0,RANK(F537,$F$2:$F$1780)+COUNTIF($F$2:F537,F537)-1,"")</f>
        <v>536</v>
      </c>
      <c r="Z537" s="71" t="n">
        <f aca="false">IF(H537&gt;0,RANK(H537,$H$2:$H$1780)+COUNTIF($H$2:H537,H537)-1,"")</f>
        <v>539</v>
      </c>
      <c r="AA537" s="71" t="str">
        <f aca="false">IF(AC537="","",RANK(AC537,$AC$2:$AC$1780)+COUNTIF($AC$2:AC537,AC537)-1)</f>
        <v/>
      </c>
      <c r="AB537" s="71" t="str">
        <f aca="false">IF(AD537="","",RANK(AD537,$AD$2:$AD$1780)+COUNTIF($AD$2:AD537,AD537)-1)</f>
        <v/>
      </c>
      <c r="AC537" s="71" t="str">
        <f aca="false">IF(AND(AF537&gt;0,E537&gt;=Settings!$B$4),ROUND(J537,10),"")</f>
        <v/>
      </c>
      <c r="AD537" s="71" t="str">
        <f aca="false">IF(X537="HIGH RATE",ROUND(O537,10),"")</f>
        <v/>
      </c>
      <c r="AE537" s="71" t="s">
        <v>60</v>
      </c>
      <c r="AF537" s="73" t="n">
        <f aca="false">SUMIFS(Detail!$L$2:$L$9168,Detail!$C$2:$C$9168,$A537)</f>
        <v>0</v>
      </c>
      <c r="AG537" s="74" t="n">
        <f aca="false">SUMIFS(Detail!$N$2:$N$9168,Detail!$C$2:$C$9168,$A537)</f>
        <v>0</v>
      </c>
    </row>
    <row r="538" customFormat="false" ht="15" hidden="false" customHeight="false" outlineLevel="0" collapsed="false">
      <c r="A538" s="71" t="s">
        <v>949</v>
      </c>
      <c r="B538" s="71" t="s">
        <v>2888</v>
      </c>
      <c r="C538" s="71" t="s">
        <v>213</v>
      </c>
      <c r="D538" s="71" t="str">
        <f aca="false">IFERROR(INDEX('Brand Map'!$B$4:$B$125,MATCH(C538,'Brand Map'!$A$4:$A$125,0)),"Other")</f>
        <v>AU</v>
      </c>
      <c r="E538" s="73" t="n">
        <f aca="false">SUMIFS(Detail!$K$2:$K$9168,Detail!$C$2:$C$9168,$A538)</f>
        <v>36</v>
      </c>
      <c r="F538" s="73" t="n">
        <f aca="false">SUMIFS(Detail!$E$2:$E$9168,Detail!$C$2:$C$9168,$A538)</f>
        <v>1</v>
      </c>
      <c r="G538" s="74" t="n">
        <f aca="false">SUMIFS(Detail!$M$2:$M$9168,Detail!$C$2:$C$9168,$A538)</f>
        <v>4307.41</v>
      </c>
      <c r="H538" s="74" t="n">
        <f aca="false">SUMIFS(Detail!$D$2:$D$9168,Detail!$C$2:$C$9168,$A538)</f>
        <v>94.51</v>
      </c>
      <c r="I538" s="74" t="n">
        <v>8502.51</v>
      </c>
      <c r="J538" s="51" t="n">
        <f aca="false">IF(E538&gt;0,AF538/E538,0)</f>
        <v>0.0277777777777778</v>
      </c>
      <c r="K538" s="51" t="n">
        <f aca="false">IF(G538&gt;0,AG538/G538,0)</f>
        <v>0.0219412593646762</v>
      </c>
      <c r="L538" s="75" t="n">
        <f aca="false">H538/Settings!$B$16</f>
        <v>0.00018888073445687</v>
      </c>
      <c r="M538" s="76" t="n">
        <f aca="false">H538/Settings!$B$20</f>
        <v>7.33701808862089E-006</v>
      </c>
      <c r="N538" s="77" t="n">
        <f aca="false">E538*Settings!$B$3</f>
        <v>2.69495841113563</v>
      </c>
      <c r="O538" s="77" t="n">
        <f aca="false">IF(E538&gt;0,(AF538-N538)/SQRT(E538*Settings!$B$3*(1-Settings!$B$3)),0)</f>
        <v>-1.07344370362917</v>
      </c>
      <c r="P538" s="77" t="n">
        <f aca="false">MAX(0,AF538-N538)</f>
        <v>0</v>
      </c>
      <c r="Q538" s="51" t="n">
        <f aca="false">IF(E538&gt;=Settings!$B$4,(AF538+Settings!$B$7*Settings!$B$3)/(E538+Settings!$B$7),Settings!$B$3)</f>
        <v>0.0491787678173691</v>
      </c>
      <c r="R538" s="78" t="n">
        <f aca="false">PERCENTRANK($H$2:$H$1780,H538,6)</f>
        <v>0.748031</v>
      </c>
      <c r="S538" s="78" t="n">
        <f aca="false">PERCENTRANK($Q$2:$Q$1780,Q538,6)</f>
        <v>0.0129359</v>
      </c>
      <c r="T538" s="78" t="n">
        <f aca="false">PERCENTRANK($F$2:$F$1780,F538,6)</f>
        <v>0.685039</v>
      </c>
      <c r="U538" s="79" t="n">
        <f aca="false">IF(F538&gt;0,ROUND((Settings!$B$8*T538+Settings!$B$9*R538+Settings!$B$10*S538)/SUM(Settings!$B$8:$B$10),10),0)</f>
        <v>0.4820019667</v>
      </c>
      <c r="V538" s="71" t="n">
        <f aca="false">IF(U538&gt;0,RANK(U538,$U$2:$U$1780)+COUNTIF($U$2:U538,U538)-1,"")</f>
        <v>538</v>
      </c>
      <c r="W538" s="71" t="str">
        <f aca="false">IF(V538="","",IF(V538&lt;=Settings!$B$11,"1 - Fix first",IF(V538&lt;=Settings!$B$12,"2 - Review","3 - Monitor")))</f>
        <v>3 - Monitor</v>
      </c>
      <c r="X538" s="71" t="str">
        <f aca="false">IF(AND(E538&gt;=Settings!$B$4,AF538&gt;=Settings!$B$5,O538&gt;=Settings!$B$6),"HIGH RATE","")</f>
        <v/>
      </c>
      <c r="Y538" s="71" t="n">
        <f aca="false">IF(F538&gt;0,RANK(F538,$F$2:$F$1780)+COUNTIF($F$2:F538,F538)-1,"")</f>
        <v>537</v>
      </c>
      <c r="Z538" s="71" t="n">
        <f aca="false">IF(H538&gt;0,RANK(H538,$H$2:$H$1780)+COUNTIF($H$2:H538,H538)-1,"")</f>
        <v>449</v>
      </c>
      <c r="AA538" s="71" t="n">
        <f aca="false">IF(AC538="","",RANK(AC538,$AC$2:$AC$1780)+COUNTIF($AC$2:AC538,AC538)-1)</f>
        <v>211</v>
      </c>
      <c r="AB538" s="71" t="str">
        <f aca="false">IF(AD538="","",RANK(AD538,$AD$2:$AD$1780)+COUNTIF($AD$2:AD538,AD538)-1)</f>
        <v/>
      </c>
      <c r="AC538" s="71" t="n">
        <f aca="false">IF(AND(AF538&gt;0,E538&gt;=Settings!$B$4),ROUND(J538,10),"")</f>
        <v>0.0277777778</v>
      </c>
      <c r="AD538" s="71" t="str">
        <f aca="false">IF(X538="HIGH RATE",ROUND(O538,10),"")</f>
        <v/>
      </c>
      <c r="AE538" s="71" t="s">
        <v>59</v>
      </c>
      <c r="AF538" s="73" t="n">
        <f aca="false">SUMIFS(Detail!$L$2:$L$9168,Detail!$C$2:$C$9168,$A538)</f>
        <v>1</v>
      </c>
      <c r="AG538" s="74" t="n">
        <f aca="false">SUMIFS(Detail!$N$2:$N$9168,Detail!$C$2:$C$9168,$A538)</f>
        <v>94.51</v>
      </c>
    </row>
    <row r="539" customFormat="false" ht="15" hidden="false" customHeight="false" outlineLevel="0" collapsed="false">
      <c r="A539" s="71" t="s">
        <v>2321</v>
      </c>
      <c r="B539" s="71" t="s">
        <v>2889</v>
      </c>
      <c r="C539" s="71" t="s">
        <v>213</v>
      </c>
      <c r="D539" s="71" t="str">
        <f aca="false">IFERROR(INDEX('Brand Map'!$B$4:$B$125,MATCH(C539,'Brand Map'!$A$4:$A$125,0)),"Other")</f>
        <v>AU</v>
      </c>
      <c r="E539" s="73" t="n">
        <f aca="false">SUMIFS(Detail!$K$2:$K$9168,Detail!$C$2:$C$9168,$A539)</f>
        <v>0</v>
      </c>
      <c r="F539" s="73" t="n">
        <f aca="false">SUMIFS(Detail!$E$2:$E$9168,Detail!$C$2:$C$9168,$A539)</f>
        <v>1</v>
      </c>
      <c r="G539" s="74" t="n">
        <f aca="false">SUMIFS(Detail!$M$2:$M$9168,Detail!$C$2:$C$9168,$A539)</f>
        <v>0</v>
      </c>
      <c r="H539" s="74" t="n">
        <f aca="false">SUMIFS(Detail!$D$2:$D$9168,Detail!$C$2:$C$9168,$A539)</f>
        <v>40.86</v>
      </c>
      <c r="I539" s="74" t="n">
        <v>477.69</v>
      </c>
      <c r="J539" s="51" t="n">
        <f aca="false">IF(E539&gt;0,AF539/E539,0)</f>
        <v>0</v>
      </c>
      <c r="K539" s="51" t="n">
        <f aca="false">IF(G539&gt;0,AG539/G539,0)</f>
        <v>0</v>
      </c>
      <c r="L539" s="75" t="n">
        <f aca="false">H539/Settings!$B$16</f>
        <v>8.16597906031925E-005</v>
      </c>
      <c r="M539" s="76" t="n">
        <f aca="false">H539/Settings!$B$20</f>
        <v>3.17205120200031E-006</v>
      </c>
      <c r="N539" s="77" t="n">
        <f aca="false">E539*Settings!$B$3</f>
        <v>0</v>
      </c>
      <c r="O539" s="77" t="n">
        <f aca="false">IF(E539&gt;0,(AF539-N539)/SQRT(E539*Settings!$B$3*(1-Settings!$B$3)),0)</f>
        <v>0</v>
      </c>
      <c r="P539" s="77" t="n">
        <f aca="false">MAX(0,AF539-N539)</f>
        <v>0</v>
      </c>
      <c r="Q539" s="51" t="n">
        <f aca="false">IF(E539&gt;=Settings!$B$4,(AF539+Settings!$B$7*Settings!$B$3)/(E539+Settings!$B$7),Settings!$B$3)</f>
        <v>0.0748599558648786</v>
      </c>
      <c r="R539" s="78" t="n">
        <f aca="false">PERCENTRANK($H$2:$H$1780,H539,6)</f>
        <v>0.696288</v>
      </c>
      <c r="S539" s="78" t="n">
        <f aca="false">PERCENTRANK($Q$2:$Q$1780,Q539,6)</f>
        <v>0.0646794</v>
      </c>
      <c r="T539" s="78" t="n">
        <f aca="false">PERCENTRANK($F$2:$F$1780,F539,6)</f>
        <v>0.685039</v>
      </c>
      <c r="U539" s="79" t="n">
        <f aca="false">IF(F539&gt;0,ROUND((Settings!$B$8*T539+Settings!$B$9*R539+Settings!$B$10*S539)/SUM(Settings!$B$8:$B$10),10),0)</f>
        <v>0.4820021333</v>
      </c>
      <c r="V539" s="71" t="n">
        <f aca="false">IF(U539&gt;0,RANK(U539,$U$2:$U$1780)+COUNTIF($U$2:U539,U539)-1,"")</f>
        <v>537</v>
      </c>
      <c r="W539" s="71" t="str">
        <f aca="false">IF(V539="","",IF(V539&lt;=Settings!$B$11,"1 - Fix first",IF(V539&lt;=Settings!$B$12,"2 - Review","3 - Monitor")))</f>
        <v>3 - Monitor</v>
      </c>
      <c r="X539" s="71" t="str">
        <f aca="false">IF(AND(E539&gt;=Settings!$B$4,AF539&gt;=Settings!$B$5,O539&gt;=Settings!$B$6),"HIGH RATE","")</f>
        <v/>
      </c>
      <c r="Y539" s="71" t="n">
        <f aca="false">IF(F539&gt;0,RANK(F539,$F$2:$F$1780)+COUNTIF($F$2:F539,F539)-1,"")</f>
        <v>538</v>
      </c>
      <c r="Z539" s="71" t="n">
        <f aca="false">IF(H539&gt;0,RANK(H539,$H$2:$H$1780)+COUNTIF($H$2:H539,H539)-1,"")</f>
        <v>541</v>
      </c>
      <c r="AA539" s="71" t="str">
        <f aca="false">IF(AC539="","",RANK(AC539,$AC$2:$AC$1780)+COUNTIF($AC$2:AC539,AC539)-1)</f>
        <v/>
      </c>
      <c r="AB539" s="71" t="str">
        <f aca="false">IF(AD539="","",RANK(AD539,$AD$2:$AD$1780)+COUNTIF($AD$2:AD539,AD539)-1)</f>
        <v/>
      </c>
      <c r="AC539" s="71" t="str">
        <f aca="false">IF(AND(AF539&gt;0,E539&gt;=Settings!$B$4),ROUND(J539,10),"")</f>
        <v/>
      </c>
      <c r="AD539" s="71" t="str">
        <f aca="false">IF(X539="HIGH RATE",ROUND(O539,10),"")</f>
        <v/>
      </c>
      <c r="AE539" s="71" t="s">
        <v>63</v>
      </c>
      <c r="AF539" s="73" t="n">
        <f aca="false">SUMIFS(Detail!$L$2:$L$9168,Detail!$C$2:$C$9168,$A539)</f>
        <v>0</v>
      </c>
      <c r="AG539" s="74" t="n">
        <f aca="false">SUMIFS(Detail!$N$2:$N$9168,Detail!$C$2:$C$9168,$A539)</f>
        <v>0</v>
      </c>
    </row>
    <row r="540" customFormat="false" ht="15" hidden="false" customHeight="false" outlineLevel="0" collapsed="false">
      <c r="A540" s="71" t="s">
        <v>2044</v>
      </c>
      <c r="B540" s="71" t="s">
        <v>758</v>
      </c>
      <c r="C540" s="71" t="s">
        <v>756</v>
      </c>
      <c r="D540" s="71" t="str">
        <f aca="false">IFERROR(INDEX('Brand Map'!$B$4:$B$125,MATCH(C540,'Brand Map'!$A$4:$A$125,0)),"Other")</f>
        <v>Other (small prefixes)</v>
      </c>
      <c r="E540" s="73" t="n">
        <f aca="false">SUMIFS(Detail!$K$2:$K$9168,Detail!$C$2:$C$9168,$A540)</f>
        <v>0</v>
      </c>
      <c r="F540" s="73" t="n">
        <f aca="false">SUMIFS(Detail!$E$2:$E$9168,Detail!$C$2:$C$9168,$A540)</f>
        <v>1</v>
      </c>
      <c r="G540" s="74" t="n">
        <f aca="false">SUMIFS(Detail!$M$2:$M$9168,Detail!$C$2:$C$9168,$A540)</f>
        <v>0</v>
      </c>
      <c r="H540" s="74" t="n">
        <f aca="false">SUMIFS(Detail!$D$2:$D$9168,Detail!$C$2:$C$9168,$A540)</f>
        <v>39.95</v>
      </c>
      <c r="I540" s="74" t="n">
        <v>1048.8</v>
      </c>
      <c r="J540" s="51" t="n">
        <f aca="false">IF(E540&gt;0,AF540/E540,0)</f>
        <v>0</v>
      </c>
      <c r="K540" s="51" t="n">
        <f aca="false">IF(G540&gt;0,AG540/G540,0)</f>
        <v>0</v>
      </c>
      <c r="L540" s="75" t="n">
        <f aca="false">H540/Settings!$B$16</f>
        <v>7.98411315368952E-005</v>
      </c>
      <c r="M540" s="76" t="n">
        <f aca="false">H540/Settings!$B$20</f>
        <v>3.10140591091318E-006</v>
      </c>
      <c r="N540" s="77" t="n">
        <f aca="false">E540*Settings!$B$3</f>
        <v>0</v>
      </c>
      <c r="O540" s="77" t="n">
        <f aca="false">IF(E540&gt;0,(AF540-N540)/SQRT(E540*Settings!$B$3*(1-Settings!$B$3)),0)</f>
        <v>0</v>
      </c>
      <c r="P540" s="77" t="n">
        <f aca="false">MAX(0,AF540-N540)</f>
        <v>0</v>
      </c>
      <c r="Q540" s="51" t="n">
        <f aca="false">IF(E540&gt;=Settings!$B$4,(AF540+Settings!$B$7*Settings!$B$3)/(E540+Settings!$B$7),Settings!$B$3)</f>
        <v>0.0748599558648786</v>
      </c>
      <c r="R540" s="78" t="n">
        <f aca="false">PERCENTRANK($H$2:$H$1780,H540,6)</f>
        <v>0.695726</v>
      </c>
      <c r="S540" s="78" t="n">
        <f aca="false">PERCENTRANK($Q$2:$Q$1780,Q540,6)</f>
        <v>0.0646794</v>
      </c>
      <c r="T540" s="78" t="n">
        <f aca="false">PERCENTRANK($F$2:$F$1780,F540,6)</f>
        <v>0.685039</v>
      </c>
      <c r="U540" s="79" t="n">
        <f aca="false">IF(F540&gt;0,ROUND((Settings!$B$8*T540+Settings!$B$9*R540+Settings!$B$10*S540)/SUM(Settings!$B$8:$B$10),10),0)</f>
        <v>0.4818148</v>
      </c>
      <c r="V540" s="71" t="n">
        <f aca="false">IF(U540&gt;0,RANK(U540,$U$2:$U$1780)+COUNTIF($U$2:U540,U540)-1,"")</f>
        <v>539</v>
      </c>
      <c r="W540" s="71" t="str">
        <f aca="false">IF(V540="","",IF(V540&lt;=Settings!$B$11,"1 - Fix first",IF(V540&lt;=Settings!$B$12,"2 - Review","3 - Monitor")))</f>
        <v>3 - Monitor</v>
      </c>
      <c r="X540" s="71" t="str">
        <f aca="false">IF(AND(E540&gt;=Settings!$B$4,AF540&gt;=Settings!$B$5,O540&gt;=Settings!$B$6),"HIGH RATE","")</f>
        <v/>
      </c>
      <c r="Y540" s="71" t="n">
        <f aca="false">IF(F540&gt;0,RANK(F540,$F$2:$F$1780)+COUNTIF($F$2:F540,F540)-1,"")</f>
        <v>539</v>
      </c>
      <c r="Z540" s="71" t="n">
        <f aca="false">IF(H540&gt;0,RANK(H540,$H$2:$H$1780)+COUNTIF($H$2:H540,H540)-1,"")</f>
        <v>542</v>
      </c>
      <c r="AA540" s="71" t="str">
        <f aca="false">IF(AC540="","",RANK(AC540,$AC$2:$AC$1780)+COUNTIF($AC$2:AC540,AC540)-1)</f>
        <v/>
      </c>
      <c r="AB540" s="71" t="str">
        <f aca="false">IF(AD540="","",RANK(AD540,$AD$2:$AD$1780)+COUNTIF($AD$2:AD540,AD540)-1)</f>
        <v/>
      </c>
      <c r="AC540" s="71" t="str">
        <f aca="false">IF(AND(AF540&gt;0,E540&gt;=Settings!$B$4),ROUND(J540,10),"")</f>
        <v/>
      </c>
      <c r="AD540" s="71" t="str">
        <f aca="false">IF(X540="HIGH RATE",ROUND(O540,10),"")</f>
        <v/>
      </c>
      <c r="AE540" s="71" t="s">
        <v>60</v>
      </c>
      <c r="AF540" s="73" t="n">
        <f aca="false">SUMIFS(Detail!$L$2:$L$9168,Detail!$C$2:$C$9168,$A540)</f>
        <v>0</v>
      </c>
      <c r="AG540" s="74" t="n">
        <f aca="false">SUMIFS(Detail!$N$2:$N$9168,Detail!$C$2:$C$9168,$A540)</f>
        <v>0</v>
      </c>
    </row>
    <row r="541" customFormat="false" ht="15" hidden="false" customHeight="false" outlineLevel="0" collapsed="false">
      <c r="A541" s="71" t="s">
        <v>1203</v>
      </c>
      <c r="B541" s="71" t="s">
        <v>2504</v>
      </c>
      <c r="C541" s="71" t="s">
        <v>217</v>
      </c>
      <c r="D541" s="71" t="str">
        <f aca="false">IFERROR(INDEX('Brand Map'!$B$4:$B$125,MATCH(C541,'Brand Map'!$A$4:$A$125,0)),"Other")</f>
        <v>AUMJ</v>
      </c>
      <c r="E541" s="73" t="n">
        <f aca="false">SUMIFS(Detail!$K$2:$K$9168,Detail!$C$2:$C$9168,$A541)</f>
        <v>6</v>
      </c>
      <c r="F541" s="73" t="n">
        <f aca="false">SUMIFS(Detail!$E$2:$E$9168,Detail!$C$2:$C$9168,$A541)</f>
        <v>1</v>
      </c>
      <c r="G541" s="74" t="n">
        <f aca="false">SUMIFS(Detail!$M$2:$M$9168,Detail!$C$2:$C$9168,$A541)</f>
        <v>272.44</v>
      </c>
      <c r="H541" s="74" t="n">
        <f aca="false">SUMIFS(Detail!$D$2:$D$9168,Detail!$C$2:$C$9168,$A541)</f>
        <v>38.6</v>
      </c>
      <c r="I541" s="74" t="n">
        <v>1089.88</v>
      </c>
      <c r="J541" s="51" t="n">
        <f aca="false">IF(E541&gt;0,AF541/E541,0)</f>
        <v>0.166666666666667</v>
      </c>
      <c r="K541" s="51" t="n">
        <f aca="false">IF(G541&gt;0,AG541/G541,0)</f>
        <v>0.141682572309499</v>
      </c>
      <c r="L541" s="75" t="n">
        <f aca="false">H541/Settings!$B$16</f>
        <v>7.71431208341466E-005</v>
      </c>
      <c r="M541" s="76" t="n">
        <f aca="false">H541/Settings!$B$20</f>
        <v>2.9966024571026E-006</v>
      </c>
      <c r="N541" s="77" t="n">
        <f aca="false">E541*Settings!$B$3</f>
        <v>0.449159735189272</v>
      </c>
      <c r="O541" s="77" t="n">
        <f aca="false">IF(E541&gt;0,(AF541-N541)/SQRT(E541*Settings!$B$3*(1-Settings!$B$3)),0)</f>
        <v>0.854518619243943</v>
      </c>
      <c r="P541" s="77" t="n">
        <f aca="false">MAX(0,AF541-N541)</f>
        <v>0.550840264810728</v>
      </c>
      <c r="Q541" s="51" t="n">
        <f aca="false">IF(E541&gt;=Settings!$B$4,(AF541+Settings!$B$7*Settings!$B$3)/(E541+Settings!$B$7),Settings!$B$3)</f>
        <v>0.0748599558648786</v>
      </c>
      <c r="R541" s="78" t="n">
        <f aca="false">PERCENTRANK($H$2:$H$1780,H541,6)</f>
        <v>0.695163</v>
      </c>
      <c r="S541" s="78" t="n">
        <f aca="false">PERCENTRANK($Q$2:$Q$1780,Q541,6)</f>
        <v>0.0646794</v>
      </c>
      <c r="T541" s="78" t="n">
        <f aca="false">PERCENTRANK($F$2:$F$1780,F541,6)</f>
        <v>0.685039</v>
      </c>
      <c r="U541" s="79" t="n">
        <f aca="false">IF(F541&gt;0,ROUND((Settings!$B$8*T541+Settings!$B$9*R541+Settings!$B$10*S541)/SUM(Settings!$B$8:$B$10),10),0)</f>
        <v>0.4816271333</v>
      </c>
      <c r="V541" s="71" t="n">
        <f aca="false">IF(U541&gt;0,RANK(U541,$U$2:$U$1780)+COUNTIF($U$2:U541,U541)-1,"")</f>
        <v>540</v>
      </c>
      <c r="W541" s="71" t="str">
        <f aca="false">IF(V541="","",IF(V541&lt;=Settings!$B$11,"1 - Fix first",IF(V541&lt;=Settings!$B$12,"2 - Review","3 - Monitor")))</f>
        <v>3 - Monitor</v>
      </c>
      <c r="X541" s="71" t="str">
        <f aca="false">IF(AND(E541&gt;=Settings!$B$4,AF541&gt;=Settings!$B$5,O541&gt;=Settings!$B$6),"HIGH RATE","")</f>
        <v/>
      </c>
      <c r="Y541" s="71" t="n">
        <f aca="false">IF(F541&gt;0,RANK(F541,$F$2:$F$1780)+COUNTIF($F$2:F541,F541)-1,"")</f>
        <v>540</v>
      </c>
      <c r="Z541" s="71" t="n">
        <f aca="false">IF(H541&gt;0,RANK(H541,$H$2:$H$1780)+COUNTIF($H$2:H541,H541)-1,"")</f>
        <v>543</v>
      </c>
      <c r="AA541" s="71" t="str">
        <f aca="false">IF(AC541="","",RANK(AC541,$AC$2:$AC$1780)+COUNTIF($AC$2:AC541,AC541)-1)</f>
        <v/>
      </c>
      <c r="AB541" s="71" t="str">
        <f aca="false">IF(AD541="","",RANK(AD541,$AD$2:$AD$1780)+COUNTIF($AD$2:AD541,AD541)-1)</f>
        <v/>
      </c>
      <c r="AC541" s="71" t="str">
        <f aca="false">IF(AND(AF541&gt;0,E541&gt;=Settings!$B$4),ROUND(J541,10),"")</f>
        <v/>
      </c>
      <c r="AD541" s="71" t="str">
        <f aca="false">IF(X541="HIGH RATE",ROUND(O541,10),"")</f>
        <v/>
      </c>
      <c r="AE541" s="71" t="s">
        <v>61</v>
      </c>
      <c r="AF541" s="73" t="n">
        <f aca="false">SUMIFS(Detail!$L$2:$L$9168,Detail!$C$2:$C$9168,$A541)</f>
        <v>1</v>
      </c>
      <c r="AG541" s="74" t="n">
        <f aca="false">SUMIFS(Detail!$N$2:$N$9168,Detail!$C$2:$C$9168,$A541)</f>
        <v>38.6</v>
      </c>
    </row>
    <row r="542" customFormat="false" ht="15" hidden="false" customHeight="false" outlineLevel="0" collapsed="false">
      <c r="A542" s="71" t="s">
        <v>1049</v>
      </c>
      <c r="B542" s="71" t="s">
        <v>2890</v>
      </c>
      <c r="C542" s="71" t="s">
        <v>328</v>
      </c>
      <c r="D542" s="71" t="str">
        <f aca="false">IFERROR(INDEX('Brand Map'!$B$4:$B$125,MATCH(C542,'Brand Map'!$A$4:$A$125,0)),"Other")</f>
        <v>MDPR</v>
      </c>
      <c r="E542" s="73" t="n">
        <f aca="false">SUMIFS(Detail!$K$2:$K$9168,Detail!$C$2:$C$9168,$A542)</f>
        <v>12</v>
      </c>
      <c r="F542" s="73" t="n">
        <f aca="false">SUMIFS(Detail!$E$2:$E$9168,Detail!$C$2:$C$9168,$A542)</f>
        <v>1</v>
      </c>
      <c r="G542" s="74" t="n">
        <f aca="false">SUMIFS(Detail!$M$2:$M$9168,Detail!$C$2:$C$9168,$A542)</f>
        <v>533.99</v>
      </c>
      <c r="H542" s="74" t="n">
        <f aca="false">SUMIFS(Detail!$D$2:$D$9168,Detail!$C$2:$C$9168,$A542)</f>
        <v>37.83</v>
      </c>
      <c r="I542" s="74" t="n">
        <v>8772.66</v>
      </c>
      <c r="J542" s="51" t="n">
        <f aca="false">IF(E542&gt;0,AF542/E542,0)</f>
        <v>0.0833333333333333</v>
      </c>
      <c r="K542" s="51" t="n">
        <f aca="false">IF(G542&gt;0,AG542/G542,0)</f>
        <v>0.0708440232963164</v>
      </c>
      <c r="L542" s="75" t="n">
        <f aca="false">H542/Settings!$B$16</f>
        <v>7.56042554703566E-005</v>
      </c>
      <c r="M542" s="76" t="n">
        <f aca="false">H542/Settings!$B$20</f>
        <v>2.93682567233656E-006</v>
      </c>
      <c r="N542" s="77" t="n">
        <f aca="false">E542*Settings!$B$3</f>
        <v>0.898319470378544</v>
      </c>
      <c r="O542" s="77" t="n">
        <f aca="false">IF(E542&gt;0,(AF542-N542)/SQRT(E542*Settings!$B$3*(1-Settings!$B$3)),0)</f>
        <v>0.111536921503919</v>
      </c>
      <c r="P542" s="77" t="n">
        <f aca="false">MAX(0,AF542-N542)</f>
        <v>0.101680529621456</v>
      </c>
      <c r="Q542" s="51" t="n">
        <f aca="false">IF(E542&gt;=Settings!$B$4,(AF542+Settings!$B$7*Settings!$B$3)/(E542+Settings!$B$7),Settings!$B$3)</f>
        <v>0.0748599558648786</v>
      </c>
      <c r="R542" s="78" t="n">
        <f aca="false">PERCENTRANK($H$2:$H$1780,H542,6)</f>
        <v>0.694601</v>
      </c>
      <c r="S542" s="78" t="n">
        <f aca="false">PERCENTRANK($Q$2:$Q$1780,Q542,6)</f>
        <v>0.0646794</v>
      </c>
      <c r="T542" s="78" t="n">
        <f aca="false">PERCENTRANK($F$2:$F$1780,F542,6)</f>
        <v>0.685039</v>
      </c>
      <c r="U542" s="79" t="n">
        <f aca="false">IF(F542&gt;0,ROUND((Settings!$B$8*T542+Settings!$B$9*R542+Settings!$B$10*S542)/SUM(Settings!$B$8:$B$10),10),0)</f>
        <v>0.4814398</v>
      </c>
      <c r="V542" s="71" t="n">
        <f aca="false">IF(U542&gt;0,RANK(U542,$U$2:$U$1780)+COUNTIF($U$2:U542,U542)-1,"")</f>
        <v>541</v>
      </c>
      <c r="W542" s="71" t="str">
        <f aca="false">IF(V542="","",IF(V542&lt;=Settings!$B$11,"1 - Fix first",IF(V542&lt;=Settings!$B$12,"2 - Review","3 - Monitor")))</f>
        <v>3 - Monitor</v>
      </c>
      <c r="X542" s="71" t="str">
        <f aca="false">IF(AND(E542&gt;=Settings!$B$4,AF542&gt;=Settings!$B$5,O542&gt;=Settings!$B$6),"HIGH RATE","")</f>
        <v/>
      </c>
      <c r="Y542" s="71" t="n">
        <f aca="false">IF(F542&gt;0,RANK(F542,$F$2:$F$1780)+COUNTIF($F$2:F542,F542)-1,"")</f>
        <v>541</v>
      </c>
      <c r="Z542" s="71" t="n">
        <f aca="false">IF(H542&gt;0,RANK(H542,$H$2:$H$1780)+COUNTIF($H$2:H542,H542)-1,"")</f>
        <v>544</v>
      </c>
      <c r="AA542" s="71" t="str">
        <f aca="false">IF(AC542="","",RANK(AC542,$AC$2:$AC$1780)+COUNTIF($AC$2:AC542,AC542)-1)</f>
        <v/>
      </c>
      <c r="AB542" s="71" t="str">
        <f aca="false">IF(AD542="","",RANK(AD542,$AD$2:$AD$1780)+COUNTIF($AD$2:AD542,AD542)-1)</f>
        <v/>
      </c>
      <c r="AC542" s="71" t="str">
        <f aca="false">IF(AND(AF542&gt;0,E542&gt;=Settings!$B$4),ROUND(J542,10),"")</f>
        <v/>
      </c>
      <c r="AD542" s="71" t="str">
        <f aca="false">IF(X542="HIGH RATE",ROUND(O542,10),"")</f>
        <v/>
      </c>
      <c r="AE542" s="71" t="s">
        <v>59</v>
      </c>
      <c r="AF542" s="73" t="n">
        <f aca="false">SUMIFS(Detail!$L$2:$L$9168,Detail!$C$2:$C$9168,$A542)</f>
        <v>1</v>
      </c>
      <c r="AG542" s="74" t="n">
        <f aca="false">SUMIFS(Detail!$N$2:$N$9168,Detail!$C$2:$C$9168,$A542)</f>
        <v>37.83</v>
      </c>
    </row>
    <row r="543" customFormat="false" ht="15" hidden="false" customHeight="false" outlineLevel="0" collapsed="false">
      <c r="A543" s="71" t="s">
        <v>1477</v>
      </c>
      <c r="B543" s="71" t="s">
        <v>2782</v>
      </c>
      <c r="C543" s="71" t="s">
        <v>246</v>
      </c>
      <c r="D543" s="71" t="str">
        <f aca="false">IFERROR(INDEX('Brand Map'!$B$4:$B$125,MATCH(C543,'Brand Map'!$A$4:$A$125,0)),"Other")</f>
        <v>FYF</v>
      </c>
      <c r="E543" s="73" t="n">
        <f aca="false">SUMIFS(Detail!$K$2:$K$9168,Detail!$C$2:$C$9168,$A543)</f>
        <v>0</v>
      </c>
      <c r="F543" s="73" t="n">
        <f aca="false">SUMIFS(Detail!$E$2:$E$9168,Detail!$C$2:$C$9168,$A543)</f>
        <v>1</v>
      </c>
      <c r="G543" s="74" t="n">
        <f aca="false">SUMIFS(Detail!$M$2:$M$9168,Detail!$C$2:$C$9168,$A543)</f>
        <v>0</v>
      </c>
      <c r="H543" s="74" t="n">
        <f aca="false">SUMIFS(Detail!$D$2:$D$9168,Detail!$C$2:$C$9168,$A543)</f>
        <v>34.99</v>
      </c>
      <c r="I543" s="74" t="n">
        <v>279.92</v>
      </c>
      <c r="J543" s="51" t="n">
        <f aca="false">IF(E543&gt;0,AF543/E543,0)</f>
        <v>0</v>
      </c>
      <c r="K543" s="51" t="n">
        <f aca="false">IF(G543&gt;0,AG543/G543,0)</f>
        <v>0</v>
      </c>
      <c r="L543" s="75" t="n">
        <f aca="false">H543/Settings!$B$16</f>
        <v>6.9928440362352E-005</v>
      </c>
      <c r="M543" s="76" t="n">
        <f aca="false">H543/Settings!$B$20</f>
        <v>2.7163502583943E-006</v>
      </c>
      <c r="N543" s="77" t="n">
        <f aca="false">E543*Settings!$B$3</f>
        <v>0</v>
      </c>
      <c r="O543" s="77" t="n">
        <f aca="false">IF(E543&gt;0,(AF543-N543)/SQRT(E543*Settings!$B$3*(1-Settings!$B$3)),0)</f>
        <v>0</v>
      </c>
      <c r="P543" s="77" t="n">
        <f aca="false">MAX(0,AF543-N543)</f>
        <v>0</v>
      </c>
      <c r="Q543" s="51" t="n">
        <f aca="false">IF(E543&gt;=Settings!$B$4,(AF543+Settings!$B$7*Settings!$B$3)/(E543+Settings!$B$7),Settings!$B$3)</f>
        <v>0.0748599558648786</v>
      </c>
      <c r="R543" s="78" t="n">
        <f aca="false">PERCENTRANK($H$2:$H$1780,H543,6)</f>
        <v>0.694038</v>
      </c>
      <c r="S543" s="78" t="n">
        <f aca="false">PERCENTRANK($Q$2:$Q$1780,Q543,6)</f>
        <v>0.0646794</v>
      </c>
      <c r="T543" s="78" t="n">
        <f aca="false">PERCENTRANK($F$2:$F$1780,F543,6)</f>
        <v>0.685039</v>
      </c>
      <c r="U543" s="79" t="n">
        <f aca="false">IF(F543&gt;0,ROUND((Settings!$B$8*T543+Settings!$B$9*R543+Settings!$B$10*S543)/SUM(Settings!$B$8:$B$10),10),0)</f>
        <v>0.4812521333</v>
      </c>
      <c r="V543" s="71" t="n">
        <f aca="false">IF(U543&gt;0,RANK(U543,$U$2:$U$1780)+COUNTIF($U$2:U543,U543)-1,"")</f>
        <v>542</v>
      </c>
      <c r="W543" s="71" t="str">
        <f aca="false">IF(V543="","",IF(V543&lt;=Settings!$B$11,"1 - Fix first",IF(V543&lt;=Settings!$B$12,"2 - Review","3 - Monitor")))</f>
        <v>3 - Monitor</v>
      </c>
      <c r="X543" s="71" t="str">
        <f aca="false">IF(AND(E543&gt;=Settings!$B$4,AF543&gt;=Settings!$B$5,O543&gt;=Settings!$B$6),"HIGH RATE","")</f>
        <v/>
      </c>
      <c r="Y543" s="71" t="n">
        <f aca="false">IF(F543&gt;0,RANK(F543,$F$2:$F$1780)+COUNTIF($F$2:F543,F543)-1,"")</f>
        <v>542</v>
      </c>
      <c r="Z543" s="71" t="n">
        <f aca="false">IF(H543&gt;0,RANK(H543,$H$2:$H$1780)+COUNTIF($H$2:H543,H543)-1,"")</f>
        <v>545</v>
      </c>
      <c r="AA543" s="71" t="str">
        <f aca="false">IF(AC543="","",RANK(AC543,$AC$2:$AC$1780)+COUNTIF($AC$2:AC543,AC543)-1)</f>
        <v/>
      </c>
      <c r="AB543" s="71" t="str">
        <f aca="false">IF(AD543="","",RANK(AD543,$AD$2:$AD$1780)+COUNTIF($AD$2:AD543,AD543)-1)</f>
        <v/>
      </c>
      <c r="AC543" s="71" t="str">
        <f aca="false">IF(AND(AF543&gt;0,E543&gt;=Settings!$B$4),ROUND(J543,10),"")</f>
        <v/>
      </c>
      <c r="AD543" s="71" t="str">
        <f aca="false">IF(X543="HIGH RATE",ROUND(O543,10),"")</f>
        <v/>
      </c>
      <c r="AE543" s="71" t="s">
        <v>60</v>
      </c>
      <c r="AF543" s="73" t="n">
        <f aca="false">SUMIFS(Detail!$L$2:$L$9168,Detail!$C$2:$C$9168,$A543)</f>
        <v>0</v>
      </c>
      <c r="AG543" s="74" t="n">
        <f aca="false">SUMIFS(Detail!$N$2:$N$9168,Detail!$C$2:$C$9168,$A543)</f>
        <v>0</v>
      </c>
    </row>
    <row r="544" customFormat="false" ht="15" hidden="false" customHeight="false" outlineLevel="0" collapsed="false">
      <c r="A544" s="71" t="s">
        <v>185</v>
      </c>
      <c r="B544" s="71" t="s">
        <v>2891</v>
      </c>
      <c r="C544" s="71" t="s">
        <v>213</v>
      </c>
      <c r="D544" s="71" t="str">
        <f aca="false">IFERROR(INDEX('Brand Map'!$B$4:$B$125,MATCH(C544,'Brand Map'!$A$4:$A$125,0)),"Other")</f>
        <v>AU</v>
      </c>
      <c r="E544" s="73" t="n">
        <f aca="false">SUMIFS(Detail!$K$2:$K$9168,Detail!$C$2:$C$9168,$A544)</f>
        <v>2</v>
      </c>
      <c r="F544" s="73" t="n">
        <f aca="false">SUMIFS(Detail!$E$2:$E$9168,Detail!$C$2:$C$9168,$A544)</f>
        <v>1</v>
      </c>
      <c r="G544" s="74" t="n">
        <f aca="false">SUMIFS(Detail!$M$2:$M$9168,Detail!$C$2:$C$9168,$A544)</f>
        <v>63.54</v>
      </c>
      <c r="H544" s="74" t="n">
        <f aca="false">SUMIFS(Detail!$D$2:$D$9168,Detail!$C$2:$C$9168,$A544)</f>
        <v>31.77</v>
      </c>
      <c r="I544" s="74" t="n">
        <v>415.47</v>
      </c>
      <c r="J544" s="51" t="n">
        <f aca="false">IF(E544&gt;0,AF544/E544,0)</f>
        <v>0.5</v>
      </c>
      <c r="K544" s="51" t="n">
        <f aca="false">IF(G544&gt;0,AG544/G544,0)</f>
        <v>0.5</v>
      </c>
      <c r="L544" s="75" t="n">
        <f aca="false">H544/Settings!$B$16</f>
        <v>6.34931852046849E-005</v>
      </c>
      <c r="M544" s="76" t="n">
        <f aca="false">H544/Settings!$B$20</f>
        <v>2.46637461300905E-006</v>
      </c>
      <c r="N544" s="77" t="n">
        <f aca="false">E544*Settings!$B$3</f>
        <v>0.149719911729757</v>
      </c>
      <c r="O544" s="77" t="n">
        <f aca="false">IF(E544&gt;0,(AF544-N544)/SQRT(E544*Settings!$B$3*(1-Settings!$B$3)),0)</f>
        <v>2.28464374412988</v>
      </c>
      <c r="P544" s="77" t="n">
        <f aca="false">MAX(0,AF544-N544)</f>
        <v>0.850280088270243</v>
      </c>
      <c r="Q544" s="51" t="n">
        <f aca="false">IF(E544&gt;=Settings!$B$4,(AF544+Settings!$B$7*Settings!$B$3)/(E544+Settings!$B$7),Settings!$B$3)</f>
        <v>0.0748599558648786</v>
      </c>
      <c r="R544" s="78" t="n">
        <f aca="false">PERCENTRANK($H$2:$H$1780,H544,6)</f>
        <v>0.692913</v>
      </c>
      <c r="S544" s="78" t="n">
        <f aca="false">PERCENTRANK($Q$2:$Q$1780,Q544,6)</f>
        <v>0.0646794</v>
      </c>
      <c r="T544" s="78" t="n">
        <f aca="false">PERCENTRANK($F$2:$F$1780,F544,6)</f>
        <v>0.685039</v>
      </c>
      <c r="U544" s="79" t="n">
        <f aca="false">IF(F544&gt;0,ROUND((Settings!$B$8*T544+Settings!$B$9*R544+Settings!$B$10*S544)/SUM(Settings!$B$8:$B$10),10),0)</f>
        <v>0.4808771333</v>
      </c>
      <c r="V544" s="71" t="n">
        <f aca="false">IF(U544&gt;0,RANK(U544,$U$2:$U$1780)+COUNTIF($U$2:U544,U544)-1,"")</f>
        <v>543</v>
      </c>
      <c r="W544" s="71" t="str">
        <f aca="false">IF(V544="","",IF(V544&lt;=Settings!$B$11,"1 - Fix first",IF(V544&lt;=Settings!$B$12,"2 - Review","3 - Monitor")))</f>
        <v>3 - Monitor</v>
      </c>
      <c r="X544" s="71" t="str">
        <f aca="false">IF(AND(E544&gt;=Settings!$B$4,AF544&gt;=Settings!$B$5,O544&gt;=Settings!$B$6),"HIGH RATE","")</f>
        <v/>
      </c>
      <c r="Y544" s="71" t="n">
        <f aca="false">IF(F544&gt;0,RANK(F544,$F$2:$F$1780)+COUNTIF($F$2:F544,F544)-1,"")</f>
        <v>543</v>
      </c>
      <c r="Z544" s="71" t="n">
        <f aca="false">IF(H544&gt;0,RANK(H544,$H$2:$H$1780)+COUNTIF($H$2:H544,H544)-1,"")</f>
        <v>547</v>
      </c>
      <c r="AA544" s="71" t="str">
        <f aca="false">IF(AC544="","",RANK(AC544,$AC$2:$AC$1780)+COUNTIF($AC$2:AC544,AC544)-1)</f>
        <v/>
      </c>
      <c r="AB544" s="71" t="str">
        <f aca="false">IF(AD544="","",RANK(AD544,$AD$2:$AD$1780)+COUNTIF($AD$2:AD544,AD544)-1)</f>
        <v/>
      </c>
      <c r="AC544" s="71" t="str">
        <f aca="false">IF(AND(AF544&gt;0,E544&gt;=Settings!$B$4),ROUND(J544,10),"")</f>
        <v/>
      </c>
      <c r="AD544" s="71" t="str">
        <f aca="false">IF(X544="HIGH RATE",ROUND(O544,10),"")</f>
        <v/>
      </c>
      <c r="AE544" s="71" t="s">
        <v>63</v>
      </c>
      <c r="AF544" s="73" t="n">
        <f aca="false">SUMIFS(Detail!$L$2:$L$9168,Detail!$C$2:$C$9168,$A544)</f>
        <v>1</v>
      </c>
      <c r="AG544" s="74" t="n">
        <f aca="false">SUMIFS(Detail!$N$2:$N$9168,Detail!$C$2:$C$9168,$A544)</f>
        <v>31.77</v>
      </c>
    </row>
    <row r="545" customFormat="false" ht="15" hidden="false" customHeight="false" outlineLevel="0" collapsed="false">
      <c r="A545" s="71" t="s">
        <v>2020</v>
      </c>
      <c r="B545" s="71" t="s">
        <v>2892</v>
      </c>
      <c r="C545" s="71" t="s">
        <v>654</v>
      </c>
      <c r="D545" s="71" t="str">
        <f aca="false">IFERROR(INDEX('Brand Map'!$B$4:$B$125,MATCH(C545,'Brand Map'!$A$4:$A$125,0)),"Other")</f>
        <v>Other (small prefixes)</v>
      </c>
      <c r="E545" s="73" t="n">
        <f aca="false">SUMIFS(Detail!$K$2:$K$9168,Detail!$C$2:$C$9168,$A545)</f>
        <v>10</v>
      </c>
      <c r="F545" s="73" t="n">
        <f aca="false">SUMIFS(Detail!$E$2:$E$9168,Detail!$C$2:$C$9168,$A545)</f>
        <v>1</v>
      </c>
      <c r="G545" s="74" t="n">
        <f aca="false">SUMIFS(Detail!$M$2:$M$9168,Detail!$C$2:$C$9168,$A545)</f>
        <v>363.17</v>
      </c>
      <c r="H545" s="74" t="n">
        <f aca="false">SUMIFS(Detail!$D$2:$D$9168,Detail!$C$2:$C$9168,$A545)</f>
        <v>30.87</v>
      </c>
      <c r="I545" s="74" t="n">
        <v>549.82</v>
      </c>
      <c r="J545" s="51" t="n">
        <f aca="false">IF(E545&gt;0,AF545/E545,0)</f>
        <v>0.1</v>
      </c>
      <c r="K545" s="51" t="n">
        <f aca="false">IF(G545&gt;0,AG545/G545,0)</f>
        <v>0.0850015144422722</v>
      </c>
      <c r="L545" s="75" t="n">
        <f aca="false">H545/Settings!$B$16</f>
        <v>6.16945114028525E-005</v>
      </c>
      <c r="M545" s="76" t="n">
        <f aca="false">H545/Settings!$B$20</f>
        <v>2.396505643802E-006</v>
      </c>
      <c r="N545" s="77" t="n">
        <f aca="false">E545*Settings!$B$3</f>
        <v>0.748599558648786</v>
      </c>
      <c r="O545" s="77" t="n">
        <f aca="false">IF(E545&gt;0,(AF545-N545)/SQRT(E545*Settings!$B$3*(1-Settings!$B$3)),0)</f>
        <v>0.302090809293569</v>
      </c>
      <c r="P545" s="77" t="n">
        <f aca="false">MAX(0,AF545-N545)</f>
        <v>0.251400441351214</v>
      </c>
      <c r="Q545" s="51" t="n">
        <f aca="false">IF(E545&gt;=Settings!$B$4,(AF545+Settings!$B$7*Settings!$B$3)/(E545+Settings!$B$7),Settings!$B$3)</f>
        <v>0.0748599558648786</v>
      </c>
      <c r="R545" s="78" t="n">
        <f aca="false">PERCENTRANK($H$2:$H$1780,H545,6)</f>
        <v>0.692351</v>
      </c>
      <c r="S545" s="78" t="n">
        <f aca="false">PERCENTRANK($Q$2:$Q$1780,Q545,6)</f>
        <v>0.0646794</v>
      </c>
      <c r="T545" s="78" t="n">
        <f aca="false">PERCENTRANK($F$2:$F$1780,F545,6)</f>
        <v>0.685039</v>
      </c>
      <c r="U545" s="79" t="n">
        <f aca="false">IF(F545&gt;0,ROUND((Settings!$B$8*T545+Settings!$B$9*R545+Settings!$B$10*S545)/SUM(Settings!$B$8:$B$10),10),0)</f>
        <v>0.4806898</v>
      </c>
      <c r="V545" s="71" t="n">
        <f aca="false">IF(U545&gt;0,RANK(U545,$U$2:$U$1780)+COUNTIF($U$2:U545,U545)-1,"")</f>
        <v>544</v>
      </c>
      <c r="W545" s="71" t="str">
        <f aca="false">IF(V545="","",IF(V545&lt;=Settings!$B$11,"1 - Fix first",IF(V545&lt;=Settings!$B$12,"2 - Review","3 - Monitor")))</f>
        <v>3 - Monitor</v>
      </c>
      <c r="X545" s="71" t="str">
        <f aca="false">IF(AND(E545&gt;=Settings!$B$4,AF545&gt;=Settings!$B$5,O545&gt;=Settings!$B$6),"HIGH RATE","")</f>
        <v/>
      </c>
      <c r="Y545" s="71" t="n">
        <f aca="false">IF(F545&gt;0,RANK(F545,$F$2:$F$1780)+COUNTIF($F$2:F545,F545)-1,"")</f>
        <v>544</v>
      </c>
      <c r="Z545" s="71" t="n">
        <f aca="false">IF(H545&gt;0,RANK(H545,$H$2:$H$1780)+COUNTIF($H$2:H545,H545)-1,"")</f>
        <v>548</v>
      </c>
      <c r="AA545" s="71" t="str">
        <f aca="false">IF(AC545="","",RANK(AC545,$AC$2:$AC$1780)+COUNTIF($AC$2:AC545,AC545)-1)</f>
        <v/>
      </c>
      <c r="AB545" s="71" t="str">
        <f aca="false">IF(AD545="","",RANK(AD545,$AD$2:$AD$1780)+COUNTIF($AD$2:AD545,AD545)-1)</f>
        <v/>
      </c>
      <c r="AC545" s="71" t="str">
        <f aca="false">IF(AND(AF545&gt;0,E545&gt;=Settings!$B$4),ROUND(J545,10),"")</f>
        <v/>
      </c>
      <c r="AD545" s="71" t="str">
        <f aca="false">IF(X545="HIGH RATE",ROUND(O545,10),"")</f>
        <v/>
      </c>
      <c r="AE545" s="71" t="s">
        <v>59</v>
      </c>
      <c r="AF545" s="73" t="n">
        <f aca="false">SUMIFS(Detail!$L$2:$L$9168,Detail!$C$2:$C$9168,$A545)</f>
        <v>1</v>
      </c>
      <c r="AG545" s="74" t="n">
        <f aca="false">SUMIFS(Detail!$N$2:$N$9168,Detail!$C$2:$C$9168,$A545)</f>
        <v>30.87</v>
      </c>
    </row>
    <row r="546" customFormat="false" ht="15" hidden="false" customHeight="false" outlineLevel="0" collapsed="false">
      <c r="A546" s="71" t="s">
        <v>836</v>
      </c>
      <c r="B546" s="71" t="s">
        <v>740</v>
      </c>
      <c r="C546" s="71" t="s">
        <v>835</v>
      </c>
      <c r="D546" s="71" t="str">
        <f aca="false">IFERROR(INDEX('Brand Map'!$B$4:$B$125,MATCH(C546,'Brand Map'!$A$4:$A$125,0)),"Other")</f>
        <v>Other (small prefixes)</v>
      </c>
      <c r="E546" s="73" t="n">
        <f aca="false">SUMIFS(Detail!$K$2:$K$9168,Detail!$C$2:$C$9168,$A546)</f>
        <v>0</v>
      </c>
      <c r="F546" s="73" t="n">
        <f aca="false">SUMIFS(Detail!$E$2:$E$9168,Detail!$C$2:$C$9168,$A546)</f>
        <v>1</v>
      </c>
      <c r="G546" s="74" t="n">
        <f aca="false">SUMIFS(Detail!$M$2:$M$9168,Detail!$C$2:$C$9168,$A546)</f>
        <v>0</v>
      </c>
      <c r="H546" s="74" t="n">
        <f aca="false">SUMIFS(Detail!$D$2:$D$9168,Detail!$C$2:$C$9168,$A546)</f>
        <v>29.95</v>
      </c>
      <c r="I546" s="74" t="n">
        <v>179.75</v>
      </c>
      <c r="J546" s="51" t="n">
        <f aca="false">IF(E546&gt;0,AF546/E546,0)</f>
        <v>0</v>
      </c>
      <c r="K546" s="51" t="n">
        <f aca="false">IF(G546&gt;0,AG546/G546,0)</f>
        <v>0</v>
      </c>
      <c r="L546" s="75" t="n">
        <f aca="false">H546/Settings!$B$16</f>
        <v>5.98558670720904E-005</v>
      </c>
      <c r="M546" s="76" t="n">
        <f aca="false">H546/Settings!$B$20</f>
        <v>2.32508403083479E-006</v>
      </c>
      <c r="N546" s="77" t="n">
        <f aca="false">E546*Settings!$B$3</f>
        <v>0</v>
      </c>
      <c r="O546" s="77" t="n">
        <f aca="false">IF(E546&gt;0,(AF546-N546)/SQRT(E546*Settings!$B$3*(1-Settings!$B$3)),0)</f>
        <v>0</v>
      </c>
      <c r="P546" s="77" t="n">
        <f aca="false">MAX(0,AF546-N546)</f>
        <v>0</v>
      </c>
      <c r="Q546" s="51" t="n">
        <f aca="false">IF(E546&gt;=Settings!$B$4,(AF546+Settings!$B$7*Settings!$B$3)/(E546+Settings!$B$7),Settings!$B$3)</f>
        <v>0.0748599558648786</v>
      </c>
      <c r="R546" s="78" t="n">
        <f aca="false">PERCENTRANK($H$2:$H$1780,H546,6)</f>
        <v>0.691789</v>
      </c>
      <c r="S546" s="78" t="n">
        <f aca="false">PERCENTRANK($Q$2:$Q$1780,Q546,6)</f>
        <v>0.0646794</v>
      </c>
      <c r="T546" s="78" t="n">
        <f aca="false">PERCENTRANK($F$2:$F$1780,F546,6)</f>
        <v>0.685039</v>
      </c>
      <c r="U546" s="79" t="n">
        <f aca="false">IF(F546&gt;0,ROUND((Settings!$B$8*T546+Settings!$B$9*R546+Settings!$B$10*S546)/SUM(Settings!$B$8:$B$10),10),0)</f>
        <v>0.4805024667</v>
      </c>
      <c r="V546" s="71" t="n">
        <f aca="false">IF(U546&gt;0,RANK(U546,$U$2:$U$1780)+COUNTIF($U$2:U546,U546)-1,"")</f>
        <v>545</v>
      </c>
      <c r="W546" s="71" t="str">
        <f aca="false">IF(V546="","",IF(V546&lt;=Settings!$B$11,"1 - Fix first",IF(V546&lt;=Settings!$B$12,"2 - Review","3 - Monitor")))</f>
        <v>3 - Monitor</v>
      </c>
      <c r="X546" s="71" t="str">
        <f aca="false">IF(AND(E546&gt;=Settings!$B$4,AF546&gt;=Settings!$B$5,O546&gt;=Settings!$B$6),"HIGH RATE","")</f>
        <v/>
      </c>
      <c r="Y546" s="71" t="n">
        <f aca="false">IF(F546&gt;0,RANK(F546,$F$2:$F$1780)+COUNTIF($F$2:F546,F546)-1,"")</f>
        <v>545</v>
      </c>
      <c r="Z546" s="71" t="n">
        <f aca="false">IF(H546&gt;0,RANK(H546,$H$2:$H$1780)+COUNTIF($H$2:H546,H546)-1,"")</f>
        <v>549</v>
      </c>
      <c r="AA546" s="71" t="str">
        <f aca="false">IF(AC546="","",RANK(AC546,$AC$2:$AC$1780)+COUNTIF($AC$2:AC546,AC546)-1)</f>
        <v/>
      </c>
      <c r="AB546" s="71" t="str">
        <f aca="false">IF(AD546="","",RANK(AD546,$AD$2:$AD$1780)+COUNTIF($AD$2:AD546,AD546)-1)</f>
        <v/>
      </c>
      <c r="AC546" s="71" t="str">
        <f aca="false">IF(AND(AF546&gt;0,E546&gt;=Settings!$B$4),ROUND(J546,10),"")</f>
        <v/>
      </c>
      <c r="AD546" s="71" t="str">
        <f aca="false">IF(X546="HIGH RATE",ROUND(O546,10),"")</f>
        <v/>
      </c>
      <c r="AE546" s="71" t="s">
        <v>60</v>
      </c>
      <c r="AF546" s="73" t="n">
        <f aca="false">SUMIFS(Detail!$L$2:$L$9168,Detail!$C$2:$C$9168,$A546)</f>
        <v>0</v>
      </c>
      <c r="AG546" s="74" t="n">
        <f aca="false">SUMIFS(Detail!$N$2:$N$9168,Detail!$C$2:$C$9168,$A546)</f>
        <v>0</v>
      </c>
    </row>
    <row r="547" customFormat="false" ht="15" hidden="false" customHeight="false" outlineLevel="0" collapsed="false">
      <c r="A547" s="71" t="s">
        <v>890</v>
      </c>
      <c r="B547" s="71" t="s">
        <v>2893</v>
      </c>
      <c r="C547" s="71" t="s">
        <v>651</v>
      </c>
      <c r="D547" s="71" t="str">
        <f aca="false">IFERROR(INDEX('Brand Map'!$B$4:$B$125,MATCH(C547,'Brand Map'!$A$4:$A$125,0)),"Other")</f>
        <v>Other (small prefixes)</v>
      </c>
      <c r="E547" s="73" t="n">
        <f aca="false">SUMIFS(Detail!$K$2:$K$9168,Detail!$C$2:$C$9168,$A547)</f>
        <v>9</v>
      </c>
      <c r="F547" s="73" t="n">
        <f aca="false">SUMIFS(Detail!$E$2:$E$9168,Detail!$C$2:$C$9168,$A547)</f>
        <v>1</v>
      </c>
      <c r="G547" s="74" t="n">
        <f aca="false">SUMIFS(Detail!$M$2:$M$9168,Detail!$C$2:$C$9168,$A547)</f>
        <v>285.94</v>
      </c>
      <c r="H547" s="74" t="n">
        <f aca="false">SUMIFS(Detail!$D$2:$D$9168,Detail!$C$2:$C$9168,$A547)</f>
        <v>27.02</v>
      </c>
      <c r="I547" s="74" t="n">
        <v>1731.83</v>
      </c>
      <c r="J547" s="51" t="n">
        <f aca="false">IF(E547&gt;0,AF547/E547,0)</f>
        <v>0.111111111111111</v>
      </c>
      <c r="K547" s="51" t="n">
        <f aca="false">IF(G547&gt;0,AG547/G547,0)</f>
        <v>0.0944953486745471</v>
      </c>
      <c r="L547" s="75" t="n">
        <f aca="false">H547/Settings!$B$16</f>
        <v>5.40001845839026E-005</v>
      </c>
      <c r="M547" s="76" t="n">
        <f aca="false">H547/Settings!$B$20</f>
        <v>2.09762171997182E-006</v>
      </c>
      <c r="N547" s="77" t="n">
        <f aca="false">E547*Settings!$B$3</f>
        <v>0.673739602783908</v>
      </c>
      <c r="O547" s="77" t="n">
        <f aca="false">IF(E547&gt;0,(AF547-N547)/SQRT(E547*Settings!$B$3*(1-Settings!$B$3)),0)</f>
        <v>0.41325163713075</v>
      </c>
      <c r="P547" s="77" t="n">
        <f aca="false">MAX(0,AF547-N547)</f>
        <v>0.326260397216092</v>
      </c>
      <c r="Q547" s="51" t="n">
        <f aca="false">IF(E547&gt;=Settings!$B$4,(AF547+Settings!$B$7*Settings!$B$3)/(E547+Settings!$B$7),Settings!$B$3)</f>
        <v>0.0748599558648786</v>
      </c>
      <c r="R547" s="78" t="n">
        <f aca="false">PERCENTRANK($H$2:$H$1780,H547,6)</f>
        <v>0.691226</v>
      </c>
      <c r="S547" s="78" t="n">
        <f aca="false">PERCENTRANK($Q$2:$Q$1780,Q547,6)</f>
        <v>0.0646794</v>
      </c>
      <c r="T547" s="78" t="n">
        <f aca="false">PERCENTRANK($F$2:$F$1780,F547,6)</f>
        <v>0.685039</v>
      </c>
      <c r="U547" s="79" t="n">
        <f aca="false">IF(F547&gt;0,ROUND((Settings!$B$8*T547+Settings!$B$9*R547+Settings!$B$10*S547)/SUM(Settings!$B$8:$B$10),10),0)</f>
        <v>0.4803148</v>
      </c>
      <c r="V547" s="71" t="n">
        <f aca="false">IF(U547&gt;0,RANK(U547,$U$2:$U$1780)+COUNTIF($U$2:U547,U547)-1,"")</f>
        <v>546</v>
      </c>
      <c r="W547" s="71" t="str">
        <f aca="false">IF(V547="","",IF(V547&lt;=Settings!$B$11,"1 - Fix first",IF(V547&lt;=Settings!$B$12,"2 - Review","3 - Monitor")))</f>
        <v>3 - Monitor</v>
      </c>
      <c r="X547" s="71" t="str">
        <f aca="false">IF(AND(E547&gt;=Settings!$B$4,AF547&gt;=Settings!$B$5,O547&gt;=Settings!$B$6),"HIGH RATE","")</f>
        <v/>
      </c>
      <c r="Y547" s="71" t="n">
        <f aca="false">IF(F547&gt;0,RANK(F547,$F$2:$F$1780)+COUNTIF($F$2:F547,F547)-1,"")</f>
        <v>546</v>
      </c>
      <c r="Z547" s="71" t="n">
        <f aca="false">IF(H547&gt;0,RANK(H547,$H$2:$H$1780)+COUNTIF($H$2:H547,H547)-1,"")</f>
        <v>550</v>
      </c>
      <c r="AA547" s="71" t="str">
        <f aca="false">IF(AC547="","",RANK(AC547,$AC$2:$AC$1780)+COUNTIF($AC$2:AC547,AC547)-1)</f>
        <v/>
      </c>
      <c r="AB547" s="71" t="str">
        <f aca="false">IF(AD547="","",RANK(AD547,$AD$2:$AD$1780)+COUNTIF($AD$2:AD547,AD547)-1)</f>
        <v/>
      </c>
      <c r="AC547" s="71" t="str">
        <f aca="false">IF(AND(AF547&gt;0,E547&gt;=Settings!$B$4),ROUND(J547,10),"")</f>
        <v/>
      </c>
      <c r="AD547" s="71" t="str">
        <f aca="false">IF(X547="HIGH RATE",ROUND(O547,10),"")</f>
        <v/>
      </c>
      <c r="AE547" s="71" t="s">
        <v>59</v>
      </c>
      <c r="AF547" s="73" t="n">
        <f aca="false">SUMIFS(Detail!$L$2:$L$9168,Detail!$C$2:$C$9168,$A547)</f>
        <v>1</v>
      </c>
      <c r="AG547" s="74" t="n">
        <f aca="false">SUMIFS(Detail!$N$2:$N$9168,Detail!$C$2:$C$9168,$A547)</f>
        <v>27.02</v>
      </c>
    </row>
    <row r="548" customFormat="false" ht="15" hidden="false" customHeight="false" outlineLevel="0" collapsed="false">
      <c r="A548" s="71" t="s">
        <v>1163</v>
      </c>
      <c r="B548" s="71" t="s">
        <v>2894</v>
      </c>
      <c r="C548" s="71" t="s">
        <v>604</v>
      </c>
      <c r="D548" s="71" t="str">
        <f aca="false">IFERROR(INDEX('Brand Map'!$B$4:$B$125,MATCH(C548,'Brand Map'!$A$4:$A$125,0)),"Other")</f>
        <v>Other (small prefixes)</v>
      </c>
      <c r="E548" s="73" t="n">
        <f aca="false">SUMIFS(Detail!$K$2:$K$9168,Detail!$C$2:$C$9168,$A548)</f>
        <v>8</v>
      </c>
      <c r="F548" s="73" t="n">
        <f aca="false">SUMIFS(Detail!$E$2:$E$9168,Detail!$C$2:$C$9168,$A548)</f>
        <v>1</v>
      </c>
      <c r="G548" s="74" t="n">
        <f aca="false">SUMIFS(Detail!$M$2:$M$9168,Detail!$C$2:$C$9168,$A548)</f>
        <v>326.89</v>
      </c>
      <c r="H548" s="74" t="n">
        <f aca="false">SUMIFS(Detail!$D$2:$D$9168,Detail!$C$2:$C$9168,$A548)</f>
        <v>24.5</v>
      </c>
      <c r="I548" s="74" t="n">
        <v>986.88</v>
      </c>
      <c r="J548" s="51" t="n">
        <f aca="false">IF(E548&gt;0,AF548/E548,0)</f>
        <v>0</v>
      </c>
      <c r="K548" s="51" t="n">
        <f aca="false">IF(G548&gt;0,AG548/G548,0)</f>
        <v>0</v>
      </c>
      <c r="L548" s="75" t="n">
        <f aca="false">H548/Settings!$B$16</f>
        <v>4.89638979387718E-005</v>
      </c>
      <c r="M548" s="76" t="n">
        <f aca="false">H548/Settings!$B$20</f>
        <v>1.90198860619206E-006</v>
      </c>
      <c r="N548" s="77" t="n">
        <f aca="false">E548*Settings!$B$3</f>
        <v>0.598879646919029</v>
      </c>
      <c r="O548" s="77" t="n">
        <f aca="false">IF(E548&gt;0,(AF548-N548)/SQRT(E548*Settings!$B$3*(1-Settings!$B$3)),0)</f>
        <v>-0.804574079585767</v>
      </c>
      <c r="P548" s="77" t="n">
        <f aca="false">MAX(0,AF548-N548)</f>
        <v>0</v>
      </c>
      <c r="Q548" s="51" t="n">
        <f aca="false">IF(E548&gt;=Settings!$B$4,(AF548+Settings!$B$7*Settings!$B$3)/(E548+Settings!$B$7),Settings!$B$3)</f>
        <v>0.0748599558648786</v>
      </c>
      <c r="R548" s="78" t="n">
        <f aca="false">PERCENTRANK($H$2:$H$1780,H548,6)</f>
        <v>0.690664</v>
      </c>
      <c r="S548" s="78" t="n">
        <f aca="false">PERCENTRANK($Q$2:$Q$1780,Q548,6)</f>
        <v>0.0646794</v>
      </c>
      <c r="T548" s="78" t="n">
        <f aca="false">PERCENTRANK($F$2:$F$1780,F548,6)</f>
        <v>0.685039</v>
      </c>
      <c r="U548" s="79" t="n">
        <f aca="false">IF(F548&gt;0,ROUND((Settings!$B$8*T548+Settings!$B$9*R548+Settings!$B$10*S548)/SUM(Settings!$B$8:$B$10),10),0)</f>
        <v>0.4801274667</v>
      </c>
      <c r="V548" s="71" t="n">
        <f aca="false">IF(U548&gt;0,RANK(U548,$U$2:$U$1780)+COUNTIF($U$2:U548,U548)-1,"")</f>
        <v>547</v>
      </c>
      <c r="W548" s="71" t="str">
        <f aca="false">IF(V548="","",IF(V548&lt;=Settings!$B$11,"1 - Fix first",IF(V548&lt;=Settings!$B$12,"2 - Review","3 - Monitor")))</f>
        <v>3 - Monitor</v>
      </c>
      <c r="X548" s="71" t="str">
        <f aca="false">IF(AND(E548&gt;=Settings!$B$4,AF548&gt;=Settings!$B$5,O548&gt;=Settings!$B$6),"HIGH RATE","")</f>
        <v/>
      </c>
      <c r="Y548" s="71" t="n">
        <f aca="false">IF(F548&gt;0,RANK(F548,$F$2:$F$1780)+COUNTIF($F$2:F548,F548)-1,"")</f>
        <v>547</v>
      </c>
      <c r="Z548" s="71" t="n">
        <f aca="false">IF(H548&gt;0,RANK(H548,$H$2:$H$1780)+COUNTIF($H$2:H548,H548)-1,"")</f>
        <v>551</v>
      </c>
      <c r="AA548" s="71" t="str">
        <f aca="false">IF(AC548="","",RANK(AC548,$AC$2:$AC$1780)+COUNTIF($AC$2:AC548,AC548)-1)</f>
        <v/>
      </c>
      <c r="AB548" s="71" t="str">
        <f aca="false">IF(AD548="","",RANK(AD548,$AD$2:$AD$1780)+COUNTIF($AD$2:AD548,AD548)-1)</f>
        <v/>
      </c>
      <c r="AC548" s="71" t="str">
        <f aca="false">IF(AND(AF548&gt;0,E548&gt;=Settings!$B$4),ROUND(J548,10),"")</f>
        <v/>
      </c>
      <c r="AD548" s="71" t="str">
        <f aca="false">IF(X548="HIGH RATE",ROUND(O548,10),"")</f>
        <v/>
      </c>
      <c r="AE548" s="71" t="s">
        <v>61</v>
      </c>
      <c r="AF548" s="73" t="n">
        <f aca="false">SUMIFS(Detail!$L$2:$L$9168,Detail!$C$2:$C$9168,$A548)</f>
        <v>0</v>
      </c>
      <c r="AG548" s="74" t="n">
        <f aca="false">SUMIFS(Detail!$N$2:$N$9168,Detail!$C$2:$C$9168,$A548)</f>
        <v>0</v>
      </c>
    </row>
    <row r="549" customFormat="false" ht="15" hidden="false" customHeight="false" outlineLevel="0" collapsed="false">
      <c r="A549" s="71" t="s">
        <v>809</v>
      </c>
      <c r="B549" s="71" t="s">
        <v>810</v>
      </c>
      <c r="C549" s="71" t="s">
        <v>808</v>
      </c>
      <c r="D549" s="71" t="str">
        <f aca="false">IFERROR(INDEX('Brand Map'!$B$4:$B$125,MATCH(C549,'Brand Map'!$A$4:$A$125,0)),"Other")</f>
        <v>Other (small prefixes)</v>
      </c>
      <c r="E549" s="73" t="n">
        <f aca="false">SUMIFS(Detail!$K$2:$K$9168,Detail!$C$2:$C$9168,$A549)</f>
        <v>0</v>
      </c>
      <c r="F549" s="73" t="n">
        <f aca="false">SUMIFS(Detail!$E$2:$E$9168,Detail!$C$2:$C$9168,$A549)</f>
        <v>1</v>
      </c>
      <c r="G549" s="74" t="n">
        <f aca="false">SUMIFS(Detail!$M$2:$M$9168,Detail!$C$2:$C$9168,$A549)</f>
        <v>0</v>
      </c>
      <c r="H549" s="74" t="n">
        <f aca="false">SUMIFS(Detail!$D$2:$D$9168,Detail!$C$2:$C$9168,$A549)</f>
        <v>19.95</v>
      </c>
      <c r="I549" s="74" t="n">
        <v>1556.1</v>
      </c>
      <c r="J549" s="51" t="n">
        <f aca="false">IF(E549&gt;0,AF549/E549,0)</f>
        <v>0</v>
      </c>
      <c r="K549" s="51" t="n">
        <f aca="false">IF(G549&gt;0,AG549/G549,0)</f>
        <v>0</v>
      </c>
      <c r="L549" s="75" t="n">
        <f aca="false">H549/Settings!$B$16</f>
        <v>3.98706026072856E-005</v>
      </c>
      <c r="M549" s="76" t="n">
        <f aca="false">H549/Settings!$B$20</f>
        <v>1.54876215075639E-006</v>
      </c>
      <c r="N549" s="77" t="n">
        <f aca="false">E549*Settings!$B$3</f>
        <v>0</v>
      </c>
      <c r="O549" s="77" t="n">
        <f aca="false">IF(E549&gt;0,(AF549-N549)/SQRT(E549*Settings!$B$3*(1-Settings!$B$3)),0)</f>
        <v>0</v>
      </c>
      <c r="P549" s="77" t="n">
        <f aca="false">MAX(0,AF549-N549)</f>
        <v>0</v>
      </c>
      <c r="Q549" s="51" t="n">
        <f aca="false">IF(E549&gt;=Settings!$B$4,(AF549+Settings!$B$7*Settings!$B$3)/(E549+Settings!$B$7),Settings!$B$3)</f>
        <v>0.0748599558648786</v>
      </c>
      <c r="R549" s="78" t="n">
        <f aca="false">PERCENTRANK($H$2:$H$1780,H549,6)</f>
        <v>0.689539</v>
      </c>
      <c r="S549" s="78" t="n">
        <f aca="false">PERCENTRANK($Q$2:$Q$1780,Q549,6)</f>
        <v>0.0646794</v>
      </c>
      <c r="T549" s="78" t="n">
        <f aca="false">PERCENTRANK($F$2:$F$1780,F549,6)</f>
        <v>0.685039</v>
      </c>
      <c r="U549" s="79" t="n">
        <f aca="false">IF(F549&gt;0,ROUND((Settings!$B$8*T549+Settings!$B$9*R549+Settings!$B$10*S549)/SUM(Settings!$B$8:$B$10),10),0)</f>
        <v>0.4797524667</v>
      </c>
      <c r="V549" s="71" t="n">
        <f aca="false">IF(U549&gt;0,RANK(U549,$U$2:$U$1780)+COUNTIF($U$2:U549,U549)-1,"")</f>
        <v>548</v>
      </c>
      <c r="W549" s="71" t="str">
        <f aca="false">IF(V549="","",IF(V549&lt;=Settings!$B$11,"1 - Fix first",IF(V549&lt;=Settings!$B$12,"2 - Review","3 - Monitor")))</f>
        <v>3 - Monitor</v>
      </c>
      <c r="X549" s="71" t="str">
        <f aca="false">IF(AND(E549&gt;=Settings!$B$4,AF549&gt;=Settings!$B$5,O549&gt;=Settings!$B$6),"HIGH RATE","")</f>
        <v/>
      </c>
      <c r="Y549" s="71" t="n">
        <f aca="false">IF(F549&gt;0,RANK(F549,$F$2:$F$1780)+COUNTIF($F$2:F549,F549)-1,"")</f>
        <v>548</v>
      </c>
      <c r="Z549" s="71" t="n">
        <f aca="false">IF(H549&gt;0,RANK(H549,$H$2:$H$1780)+COUNTIF($H$2:H549,H549)-1,"")</f>
        <v>553</v>
      </c>
      <c r="AA549" s="71" t="str">
        <f aca="false">IF(AC549="","",RANK(AC549,$AC$2:$AC$1780)+COUNTIF($AC$2:AC549,AC549)-1)</f>
        <v/>
      </c>
      <c r="AB549" s="71" t="str">
        <f aca="false">IF(AD549="","",RANK(AD549,$AD$2:$AD$1780)+COUNTIF($AD$2:AD549,AD549)-1)</f>
        <v/>
      </c>
      <c r="AC549" s="71" t="str">
        <f aca="false">IF(AND(AF549&gt;0,E549&gt;=Settings!$B$4),ROUND(J549,10),"")</f>
        <v/>
      </c>
      <c r="AD549" s="71" t="str">
        <f aca="false">IF(X549="HIGH RATE",ROUND(O549,10),"")</f>
        <v/>
      </c>
      <c r="AE549" s="71" t="s">
        <v>60</v>
      </c>
      <c r="AF549" s="73" t="n">
        <f aca="false">SUMIFS(Detail!$L$2:$L$9168,Detail!$C$2:$C$9168,$A549)</f>
        <v>0</v>
      </c>
      <c r="AG549" s="74" t="n">
        <f aca="false">SUMIFS(Detail!$N$2:$N$9168,Detail!$C$2:$C$9168,$A549)</f>
        <v>0</v>
      </c>
    </row>
    <row r="550" customFormat="false" ht="15" hidden="false" customHeight="false" outlineLevel="0" collapsed="false">
      <c r="A550" s="71" t="s">
        <v>1449</v>
      </c>
      <c r="B550" s="71" t="s">
        <v>2895</v>
      </c>
      <c r="C550" s="71" t="s">
        <v>213</v>
      </c>
      <c r="D550" s="71" t="str">
        <f aca="false">IFERROR(INDEX('Brand Map'!$B$4:$B$125,MATCH(C550,'Brand Map'!$A$4:$A$125,0)),"Other")</f>
        <v>AU</v>
      </c>
      <c r="E550" s="73" t="n">
        <f aca="false">SUMIFS(Detail!$K$2:$K$9168,Detail!$C$2:$C$9168,$A550)</f>
        <v>0</v>
      </c>
      <c r="F550" s="73" t="n">
        <f aca="false">SUMIFS(Detail!$E$2:$E$9168,Detail!$C$2:$C$9168,$A550)</f>
        <v>1</v>
      </c>
      <c r="G550" s="74" t="n">
        <f aca="false">SUMIFS(Detail!$M$2:$M$9168,Detail!$C$2:$C$9168,$A550)</f>
        <v>0</v>
      </c>
      <c r="H550" s="74" t="n">
        <f aca="false">SUMIFS(Detail!$D$2:$D$9168,Detail!$C$2:$C$9168,$A550)</f>
        <v>15</v>
      </c>
      <c r="I550" s="74" t="n">
        <v>741.8</v>
      </c>
      <c r="J550" s="51" t="n">
        <f aca="false">IF(E550&gt;0,AF550/E550,0)</f>
        <v>0</v>
      </c>
      <c r="K550" s="51" t="n">
        <f aca="false">IF(G550&gt;0,AG550/G550,0)</f>
        <v>0</v>
      </c>
      <c r="L550" s="75" t="n">
        <f aca="false">H550/Settings!$B$16</f>
        <v>2.99778966972072E-005</v>
      </c>
      <c r="M550" s="76" t="n">
        <f aca="false">H550/Settings!$B$20</f>
        <v>1.16448282011759E-006</v>
      </c>
      <c r="N550" s="77" t="n">
        <f aca="false">E550*Settings!$B$3</f>
        <v>0</v>
      </c>
      <c r="O550" s="77" t="n">
        <f aca="false">IF(E550&gt;0,(AF550-N550)/SQRT(E550*Settings!$B$3*(1-Settings!$B$3)),0)</f>
        <v>0</v>
      </c>
      <c r="P550" s="77" t="n">
        <f aca="false">MAX(0,AF550-N550)</f>
        <v>0</v>
      </c>
      <c r="Q550" s="51" t="n">
        <f aca="false">IF(E550&gt;=Settings!$B$4,(AF550+Settings!$B$7*Settings!$B$3)/(E550+Settings!$B$7),Settings!$B$3)</f>
        <v>0.0748599558648786</v>
      </c>
      <c r="R550" s="78" t="n">
        <f aca="false">PERCENTRANK($H$2:$H$1780,H550,6)</f>
        <v>0.688414</v>
      </c>
      <c r="S550" s="78" t="n">
        <f aca="false">PERCENTRANK($Q$2:$Q$1780,Q550,6)</f>
        <v>0.0646794</v>
      </c>
      <c r="T550" s="78" t="n">
        <f aca="false">PERCENTRANK($F$2:$F$1780,F550,6)</f>
        <v>0.685039</v>
      </c>
      <c r="U550" s="79" t="n">
        <f aca="false">IF(F550&gt;0,ROUND((Settings!$B$8*T550+Settings!$B$9*R550+Settings!$B$10*S550)/SUM(Settings!$B$8:$B$10),10),0)</f>
        <v>0.4793774667</v>
      </c>
      <c r="V550" s="71" t="n">
        <f aca="false">IF(U550&gt;0,RANK(U550,$U$2:$U$1780)+COUNTIF($U$2:U550,U550)-1,"")</f>
        <v>549</v>
      </c>
      <c r="W550" s="71" t="str">
        <f aca="false">IF(V550="","",IF(V550&lt;=Settings!$B$11,"1 - Fix first",IF(V550&lt;=Settings!$B$12,"2 - Review","3 - Monitor")))</f>
        <v>3 - Monitor</v>
      </c>
      <c r="X550" s="71" t="str">
        <f aca="false">IF(AND(E550&gt;=Settings!$B$4,AF550&gt;=Settings!$B$5,O550&gt;=Settings!$B$6),"HIGH RATE","")</f>
        <v/>
      </c>
      <c r="Y550" s="71" t="n">
        <f aca="false">IF(F550&gt;0,RANK(F550,$F$2:$F$1780)+COUNTIF($F$2:F550,F550)-1,"")</f>
        <v>549</v>
      </c>
      <c r="Z550" s="71" t="n">
        <f aca="false">IF(H550&gt;0,RANK(H550,$H$2:$H$1780)+COUNTIF($H$2:H550,H550)-1,"")</f>
        <v>554</v>
      </c>
      <c r="AA550" s="71" t="str">
        <f aca="false">IF(AC550="","",RANK(AC550,$AC$2:$AC$1780)+COUNTIF($AC$2:AC550,AC550)-1)</f>
        <v/>
      </c>
      <c r="AB550" s="71" t="str">
        <f aca="false">IF(AD550="","",RANK(AD550,$AD$2:$AD$1780)+COUNTIF($AD$2:AD550,AD550)-1)</f>
        <v/>
      </c>
      <c r="AC550" s="71" t="str">
        <f aca="false">IF(AND(AF550&gt;0,E550&gt;=Settings!$B$4),ROUND(J550,10),"")</f>
        <v/>
      </c>
      <c r="AD550" s="71" t="str">
        <f aca="false">IF(X550="HIGH RATE",ROUND(O550,10),"")</f>
        <v/>
      </c>
      <c r="AE550" s="71" t="s">
        <v>60</v>
      </c>
      <c r="AF550" s="73" t="n">
        <f aca="false">SUMIFS(Detail!$L$2:$L$9168,Detail!$C$2:$C$9168,$A550)</f>
        <v>0</v>
      </c>
      <c r="AG550" s="74" t="n">
        <f aca="false">SUMIFS(Detail!$N$2:$N$9168,Detail!$C$2:$C$9168,$A550)</f>
        <v>0</v>
      </c>
    </row>
    <row r="551" customFormat="false" ht="15" hidden="false" customHeight="false" outlineLevel="0" collapsed="false">
      <c r="A551" s="71" t="s">
        <v>1297</v>
      </c>
      <c r="B551" s="71" t="s">
        <v>2896</v>
      </c>
      <c r="C551" s="71" t="s">
        <v>213</v>
      </c>
      <c r="D551" s="71" t="str">
        <f aca="false">IFERROR(INDEX('Brand Map'!$B$4:$B$125,MATCH(C551,'Brand Map'!$A$4:$A$125,0)),"Other")</f>
        <v>AU</v>
      </c>
      <c r="E551" s="73" t="n">
        <f aca="false">SUMIFS(Detail!$K$2:$K$9168,Detail!$C$2:$C$9168,$A551)</f>
        <v>0</v>
      </c>
      <c r="F551" s="73" t="n">
        <f aca="false">SUMIFS(Detail!$E$2:$E$9168,Detail!$C$2:$C$9168,$A551)</f>
        <v>1</v>
      </c>
      <c r="G551" s="74" t="n">
        <f aca="false">SUMIFS(Detail!$M$2:$M$9168,Detail!$C$2:$C$9168,$A551)</f>
        <v>0</v>
      </c>
      <c r="H551" s="74" t="n">
        <f aca="false">SUMIFS(Detail!$D$2:$D$9168,Detail!$C$2:$C$9168,$A551)</f>
        <v>15</v>
      </c>
      <c r="I551" s="74" t="n">
        <v>5412.3</v>
      </c>
      <c r="J551" s="51" t="n">
        <f aca="false">IF(E551&gt;0,AF551/E551,0)</f>
        <v>0</v>
      </c>
      <c r="K551" s="51" t="n">
        <f aca="false">IF(G551&gt;0,AG551/G551,0)</f>
        <v>0</v>
      </c>
      <c r="L551" s="75" t="n">
        <f aca="false">H551/Settings!$B$16</f>
        <v>2.99778966972072E-005</v>
      </c>
      <c r="M551" s="76" t="n">
        <f aca="false">H551/Settings!$B$20</f>
        <v>1.16448282011759E-006</v>
      </c>
      <c r="N551" s="77" t="n">
        <f aca="false">E551*Settings!$B$3</f>
        <v>0</v>
      </c>
      <c r="O551" s="77" t="n">
        <f aca="false">IF(E551&gt;0,(AF551-N551)/SQRT(E551*Settings!$B$3*(1-Settings!$B$3)),0)</f>
        <v>0</v>
      </c>
      <c r="P551" s="77" t="n">
        <f aca="false">MAX(0,AF551-N551)</f>
        <v>0</v>
      </c>
      <c r="Q551" s="51" t="n">
        <f aca="false">IF(E551&gt;=Settings!$B$4,(AF551+Settings!$B$7*Settings!$B$3)/(E551+Settings!$B$7),Settings!$B$3)</f>
        <v>0.0748599558648786</v>
      </c>
      <c r="R551" s="78" t="n">
        <f aca="false">PERCENTRANK($H$2:$H$1780,H551,6)</f>
        <v>0.688414</v>
      </c>
      <c r="S551" s="78" t="n">
        <f aca="false">PERCENTRANK($Q$2:$Q$1780,Q551,6)</f>
        <v>0.0646794</v>
      </c>
      <c r="T551" s="78" t="n">
        <f aca="false">PERCENTRANK($F$2:$F$1780,F551,6)</f>
        <v>0.685039</v>
      </c>
      <c r="U551" s="79" t="n">
        <f aca="false">IF(F551&gt;0,ROUND((Settings!$B$8*T551+Settings!$B$9*R551+Settings!$B$10*S551)/SUM(Settings!$B$8:$B$10),10),0)</f>
        <v>0.4793774667</v>
      </c>
      <c r="V551" s="71" t="n">
        <f aca="false">IF(U551&gt;0,RANK(U551,$U$2:$U$1780)+COUNTIF($U$2:U551,U551)-1,"")</f>
        <v>550</v>
      </c>
      <c r="W551" s="71" t="str">
        <f aca="false">IF(V551="","",IF(V551&lt;=Settings!$B$11,"1 - Fix first",IF(V551&lt;=Settings!$B$12,"2 - Review","3 - Monitor")))</f>
        <v>3 - Monitor</v>
      </c>
      <c r="X551" s="71" t="str">
        <f aca="false">IF(AND(E551&gt;=Settings!$B$4,AF551&gt;=Settings!$B$5,O551&gt;=Settings!$B$6),"HIGH RATE","")</f>
        <v/>
      </c>
      <c r="Y551" s="71" t="n">
        <f aca="false">IF(F551&gt;0,RANK(F551,$F$2:$F$1780)+COUNTIF($F$2:F551,F551)-1,"")</f>
        <v>550</v>
      </c>
      <c r="Z551" s="71" t="n">
        <f aca="false">IF(H551&gt;0,RANK(H551,$H$2:$H$1780)+COUNTIF($H$2:H551,H551)-1,"")</f>
        <v>555</v>
      </c>
      <c r="AA551" s="71" t="str">
        <f aca="false">IF(AC551="","",RANK(AC551,$AC$2:$AC$1780)+COUNTIF($AC$2:AC551,AC551)-1)</f>
        <v/>
      </c>
      <c r="AB551" s="71" t="str">
        <f aca="false">IF(AD551="","",RANK(AD551,$AD$2:$AD$1780)+COUNTIF($AD$2:AD551,AD551)-1)</f>
        <v/>
      </c>
      <c r="AC551" s="71" t="str">
        <f aca="false">IF(AND(AF551&gt;0,E551&gt;=Settings!$B$4),ROUND(J551,10),"")</f>
        <v/>
      </c>
      <c r="AD551" s="71" t="str">
        <f aca="false">IF(X551="HIGH RATE",ROUND(O551,10),"")</f>
        <v/>
      </c>
      <c r="AE551" s="71" t="s">
        <v>60</v>
      </c>
      <c r="AF551" s="73" t="n">
        <f aca="false">SUMIFS(Detail!$L$2:$L$9168,Detail!$C$2:$C$9168,$A551)</f>
        <v>0</v>
      </c>
      <c r="AG551" s="74" t="n">
        <f aca="false">SUMIFS(Detail!$N$2:$N$9168,Detail!$C$2:$C$9168,$A551)</f>
        <v>0</v>
      </c>
    </row>
    <row r="552" customFormat="false" ht="15" hidden="false" customHeight="false" outlineLevel="0" collapsed="false">
      <c r="A552" s="71" t="s">
        <v>1864</v>
      </c>
      <c r="B552" s="71" t="s">
        <v>2609</v>
      </c>
      <c r="C552" s="71" t="s">
        <v>235</v>
      </c>
      <c r="D552" s="71" t="str">
        <f aca="false">IFERROR(INDEX('Brand Map'!$B$4:$B$125,MATCH(C552,'Brand Map'!$A$4:$A$125,0)),"Other")</f>
        <v>AURP</v>
      </c>
      <c r="E552" s="73" t="n">
        <f aca="false">SUMIFS(Detail!$K$2:$K$9168,Detail!$C$2:$C$9168,$A552)</f>
        <v>0</v>
      </c>
      <c r="F552" s="73" t="n">
        <f aca="false">SUMIFS(Detail!$E$2:$E$9168,Detail!$C$2:$C$9168,$A552)</f>
        <v>1</v>
      </c>
      <c r="G552" s="74" t="n">
        <f aca="false">SUMIFS(Detail!$M$2:$M$9168,Detail!$C$2:$C$9168,$A552)</f>
        <v>0</v>
      </c>
      <c r="H552" s="74" t="n">
        <f aca="false">SUMIFS(Detail!$D$2:$D$9168,Detail!$C$2:$C$9168,$A552)</f>
        <v>14.99</v>
      </c>
      <c r="I552" s="74" t="n">
        <v>404.73</v>
      </c>
      <c r="J552" s="51" t="n">
        <f aca="false">IF(E552&gt;0,AF552/E552,0)</f>
        <v>0</v>
      </c>
      <c r="K552" s="51" t="n">
        <f aca="false">IF(G552&gt;0,AG552/G552,0)</f>
        <v>0</v>
      </c>
      <c r="L552" s="75" t="n">
        <f aca="false">H552/Settings!$B$16</f>
        <v>2.99579114327424E-005</v>
      </c>
      <c r="M552" s="76" t="n">
        <f aca="false">H552/Settings!$B$20</f>
        <v>1.16370649823751E-006</v>
      </c>
      <c r="N552" s="77" t="n">
        <f aca="false">E552*Settings!$B$3</f>
        <v>0</v>
      </c>
      <c r="O552" s="77" t="n">
        <f aca="false">IF(E552&gt;0,(AF552-N552)/SQRT(E552*Settings!$B$3*(1-Settings!$B$3)),0)</f>
        <v>0</v>
      </c>
      <c r="P552" s="77" t="n">
        <f aca="false">MAX(0,AF552-N552)</f>
        <v>0</v>
      </c>
      <c r="Q552" s="51" t="n">
        <f aca="false">IF(E552&gt;=Settings!$B$4,(AF552+Settings!$B$7*Settings!$B$3)/(E552+Settings!$B$7),Settings!$B$3)</f>
        <v>0.0748599558648786</v>
      </c>
      <c r="R552" s="78" t="n">
        <f aca="false">PERCENTRANK($H$2:$H$1780,H552,6)</f>
        <v>0.687852</v>
      </c>
      <c r="S552" s="78" t="n">
        <f aca="false">PERCENTRANK($Q$2:$Q$1780,Q552,6)</f>
        <v>0.0646794</v>
      </c>
      <c r="T552" s="78" t="n">
        <f aca="false">PERCENTRANK($F$2:$F$1780,F552,6)</f>
        <v>0.685039</v>
      </c>
      <c r="U552" s="79" t="n">
        <f aca="false">IF(F552&gt;0,ROUND((Settings!$B$8*T552+Settings!$B$9*R552+Settings!$B$10*S552)/SUM(Settings!$B$8:$B$10),10),0)</f>
        <v>0.4791901333</v>
      </c>
      <c r="V552" s="71" t="n">
        <f aca="false">IF(U552&gt;0,RANK(U552,$U$2:$U$1780)+COUNTIF($U$2:U552,U552)-1,"")</f>
        <v>551</v>
      </c>
      <c r="W552" s="71" t="str">
        <f aca="false">IF(V552="","",IF(V552&lt;=Settings!$B$11,"1 - Fix first",IF(V552&lt;=Settings!$B$12,"2 - Review","3 - Monitor")))</f>
        <v>3 - Monitor</v>
      </c>
      <c r="X552" s="71" t="str">
        <f aca="false">IF(AND(E552&gt;=Settings!$B$4,AF552&gt;=Settings!$B$5,O552&gt;=Settings!$B$6),"HIGH RATE","")</f>
        <v/>
      </c>
      <c r="Y552" s="71" t="n">
        <f aca="false">IF(F552&gt;0,RANK(F552,$F$2:$F$1780)+COUNTIF($F$2:F552,F552)-1,"")</f>
        <v>551</v>
      </c>
      <c r="Z552" s="71" t="n">
        <f aca="false">IF(H552&gt;0,RANK(H552,$H$2:$H$1780)+COUNTIF($H$2:H552,H552)-1,"")</f>
        <v>556</v>
      </c>
      <c r="AA552" s="71" t="str">
        <f aca="false">IF(AC552="","",RANK(AC552,$AC$2:$AC$1780)+COUNTIF($AC$2:AC552,AC552)-1)</f>
        <v/>
      </c>
      <c r="AB552" s="71" t="str">
        <f aca="false">IF(AD552="","",RANK(AD552,$AD$2:$AD$1780)+COUNTIF($AD$2:AD552,AD552)-1)</f>
        <v/>
      </c>
      <c r="AC552" s="71" t="str">
        <f aca="false">IF(AND(AF552&gt;0,E552&gt;=Settings!$B$4),ROUND(J552,10),"")</f>
        <v/>
      </c>
      <c r="AD552" s="71" t="str">
        <f aca="false">IF(X552="HIGH RATE",ROUND(O552,10),"")</f>
        <v/>
      </c>
      <c r="AE552" s="71" t="s">
        <v>60</v>
      </c>
      <c r="AF552" s="73" t="n">
        <f aca="false">SUMIFS(Detail!$L$2:$L$9168,Detail!$C$2:$C$9168,$A552)</f>
        <v>0</v>
      </c>
      <c r="AG552" s="74" t="n">
        <f aca="false">SUMIFS(Detail!$N$2:$N$9168,Detail!$C$2:$C$9168,$A552)</f>
        <v>0</v>
      </c>
    </row>
    <row r="553" customFormat="false" ht="15" hidden="false" customHeight="false" outlineLevel="0" collapsed="false">
      <c r="A553" s="71" t="s">
        <v>2047</v>
      </c>
      <c r="B553" s="71" t="s">
        <v>2897</v>
      </c>
      <c r="C553" s="71" t="s">
        <v>235</v>
      </c>
      <c r="D553" s="71" t="str">
        <f aca="false">IFERROR(INDEX('Brand Map'!$B$4:$B$125,MATCH(C553,'Brand Map'!$A$4:$A$125,0)),"Other")</f>
        <v>AURP</v>
      </c>
      <c r="E553" s="73" t="n">
        <f aca="false">SUMIFS(Detail!$K$2:$K$9168,Detail!$C$2:$C$9168,$A553)</f>
        <v>0</v>
      </c>
      <c r="F553" s="73" t="n">
        <f aca="false">SUMIFS(Detail!$E$2:$E$9168,Detail!$C$2:$C$9168,$A553)</f>
        <v>1</v>
      </c>
      <c r="G553" s="74" t="n">
        <f aca="false">SUMIFS(Detail!$M$2:$M$9168,Detail!$C$2:$C$9168,$A553)</f>
        <v>0</v>
      </c>
      <c r="H553" s="74" t="n">
        <f aca="false">SUMIFS(Detail!$D$2:$D$9168,Detail!$C$2:$C$9168,$A553)</f>
        <v>14.95</v>
      </c>
      <c r="I553" s="74" t="n">
        <v>14.95</v>
      </c>
      <c r="J553" s="51" t="n">
        <f aca="false">IF(E553&gt;0,AF553/E553,0)</f>
        <v>0</v>
      </c>
      <c r="K553" s="51" t="n">
        <f aca="false">IF(G553&gt;0,AG553/G553,0)</f>
        <v>0</v>
      </c>
      <c r="L553" s="75" t="n">
        <f aca="false">H553/Settings!$B$16</f>
        <v>2.98779703748832E-005</v>
      </c>
      <c r="M553" s="76" t="n">
        <f aca="false">H553/Settings!$B$20</f>
        <v>1.1606012107172E-006</v>
      </c>
      <c r="N553" s="77" t="n">
        <f aca="false">E553*Settings!$B$3</f>
        <v>0</v>
      </c>
      <c r="O553" s="77" t="n">
        <f aca="false">IF(E553&gt;0,(AF553-N553)/SQRT(E553*Settings!$B$3*(1-Settings!$B$3)),0)</f>
        <v>0</v>
      </c>
      <c r="P553" s="77" t="n">
        <f aca="false">MAX(0,AF553-N553)</f>
        <v>0</v>
      </c>
      <c r="Q553" s="51" t="n">
        <f aca="false">IF(E553&gt;=Settings!$B$4,(AF553+Settings!$B$7*Settings!$B$3)/(E553+Settings!$B$7),Settings!$B$3)</f>
        <v>0.0748599558648786</v>
      </c>
      <c r="R553" s="78" t="n">
        <f aca="false">PERCENTRANK($H$2:$H$1780,H553,6)</f>
        <v>0.687289</v>
      </c>
      <c r="S553" s="78" t="n">
        <f aca="false">PERCENTRANK($Q$2:$Q$1780,Q553,6)</f>
        <v>0.0646794</v>
      </c>
      <c r="T553" s="78" t="n">
        <f aca="false">PERCENTRANK($F$2:$F$1780,F553,6)</f>
        <v>0.685039</v>
      </c>
      <c r="U553" s="79" t="n">
        <f aca="false">IF(F553&gt;0,ROUND((Settings!$B$8*T553+Settings!$B$9*R553+Settings!$B$10*S553)/SUM(Settings!$B$8:$B$10),10),0)</f>
        <v>0.4790024667</v>
      </c>
      <c r="V553" s="71" t="n">
        <f aca="false">IF(U553&gt;0,RANK(U553,$U$2:$U$1780)+COUNTIF($U$2:U553,U553)-1,"")</f>
        <v>552</v>
      </c>
      <c r="W553" s="71" t="str">
        <f aca="false">IF(V553="","",IF(V553&lt;=Settings!$B$11,"1 - Fix first",IF(V553&lt;=Settings!$B$12,"2 - Review","3 - Monitor")))</f>
        <v>3 - Monitor</v>
      </c>
      <c r="X553" s="71" t="str">
        <f aca="false">IF(AND(E553&gt;=Settings!$B$4,AF553&gt;=Settings!$B$5,O553&gt;=Settings!$B$6),"HIGH RATE","")</f>
        <v/>
      </c>
      <c r="Y553" s="71" t="n">
        <f aca="false">IF(F553&gt;0,RANK(F553,$F$2:$F$1780)+COUNTIF($F$2:F553,F553)-1,"")</f>
        <v>552</v>
      </c>
      <c r="Z553" s="71" t="n">
        <f aca="false">IF(H553&gt;0,RANK(H553,$H$2:$H$1780)+COUNTIF($H$2:H553,H553)-1,"")</f>
        <v>557</v>
      </c>
      <c r="AA553" s="71" t="str">
        <f aca="false">IF(AC553="","",RANK(AC553,$AC$2:$AC$1780)+COUNTIF($AC$2:AC553,AC553)-1)</f>
        <v/>
      </c>
      <c r="AB553" s="71" t="str">
        <f aca="false">IF(AD553="","",RANK(AD553,$AD$2:$AD$1780)+COUNTIF($AD$2:AD553,AD553)-1)</f>
        <v/>
      </c>
      <c r="AC553" s="71" t="str">
        <f aca="false">IF(AND(AF553&gt;0,E553&gt;=Settings!$B$4),ROUND(J553,10),"")</f>
        <v/>
      </c>
      <c r="AD553" s="71" t="str">
        <f aca="false">IF(X553="HIGH RATE",ROUND(O553,10),"")</f>
        <v/>
      </c>
      <c r="AE553" s="71" t="s">
        <v>60</v>
      </c>
      <c r="AF553" s="73" t="n">
        <f aca="false">SUMIFS(Detail!$L$2:$L$9168,Detail!$C$2:$C$9168,$A553)</f>
        <v>0</v>
      </c>
      <c r="AG553" s="74" t="n">
        <f aca="false">SUMIFS(Detail!$N$2:$N$9168,Detail!$C$2:$C$9168,$A553)</f>
        <v>0</v>
      </c>
    </row>
    <row r="554" customFormat="false" ht="15" hidden="false" customHeight="false" outlineLevel="0" collapsed="false">
      <c r="A554" s="71" t="s">
        <v>2180</v>
      </c>
      <c r="B554" s="71" t="s">
        <v>2898</v>
      </c>
      <c r="C554" s="71" t="s">
        <v>283</v>
      </c>
      <c r="D554" s="71" t="str">
        <f aca="false">IFERROR(INDEX('Brand Map'!$B$4:$B$125,MATCH(C554,'Brand Map'!$A$4:$A$125,0)),"Other")</f>
        <v>RP</v>
      </c>
      <c r="E554" s="73" t="n">
        <f aca="false">SUMIFS(Detail!$K$2:$K$9168,Detail!$C$2:$C$9168,$A554)</f>
        <v>22</v>
      </c>
      <c r="F554" s="73" t="n">
        <f aca="false">SUMIFS(Detail!$E$2:$E$9168,Detail!$C$2:$C$9168,$A554)</f>
        <v>1</v>
      </c>
      <c r="G554" s="74" t="n">
        <f aca="false">SUMIFS(Detail!$M$2:$M$9168,Detail!$C$2:$C$9168,$A554)</f>
        <v>298.92</v>
      </c>
      <c r="H554" s="74" t="n">
        <f aca="false">SUMIFS(Detail!$D$2:$D$9168,Detail!$C$2:$C$9168,$A554)</f>
        <v>10.87</v>
      </c>
      <c r="I554" s="74" t="n">
        <v>404.29</v>
      </c>
      <c r="J554" s="51" t="n">
        <f aca="false">IF(E554&gt;0,AF554/E554,0)</f>
        <v>0.0454545454545455</v>
      </c>
      <c r="K554" s="51" t="n">
        <f aca="false">IF(G554&gt;0,AG554/G554,0)</f>
        <v>0.0363642446139435</v>
      </c>
      <c r="L554" s="75" t="n">
        <f aca="false">H554/Settings!$B$16</f>
        <v>2.17239824732428E-005</v>
      </c>
      <c r="M554" s="76" t="n">
        <f aca="false">H554/Settings!$B$20</f>
        <v>8.43861883645213E-007</v>
      </c>
      <c r="N554" s="77" t="n">
        <f aca="false">E554*Settings!$B$3</f>
        <v>1.64691902902733</v>
      </c>
      <c r="O554" s="77" t="n">
        <f aca="false">IF(E554&gt;0,(AF554-N554)/SQRT(E554*Settings!$B$3*(1-Settings!$B$3)),0)</f>
        <v>-0.52409505556783</v>
      </c>
      <c r="P554" s="77" t="n">
        <f aca="false">MAX(0,AF554-N554)</f>
        <v>0</v>
      </c>
      <c r="Q554" s="51" t="n">
        <f aca="false">IF(E554&gt;=Settings!$B$4,(AF554+Settings!$B$7*Settings!$B$3)/(E554+Settings!$B$7),Settings!$B$3)</f>
        <v>0.0748599558648786</v>
      </c>
      <c r="R554" s="78" t="n">
        <f aca="false">PERCENTRANK($H$2:$H$1780,H554,6)</f>
        <v>0.686727</v>
      </c>
      <c r="S554" s="78" t="n">
        <f aca="false">PERCENTRANK($Q$2:$Q$1780,Q554,6)</f>
        <v>0.0646794</v>
      </c>
      <c r="T554" s="78" t="n">
        <f aca="false">PERCENTRANK($F$2:$F$1780,F554,6)</f>
        <v>0.685039</v>
      </c>
      <c r="U554" s="79" t="n">
        <f aca="false">IF(F554&gt;0,ROUND((Settings!$B$8*T554+Settings!$B$9*R554+Settings!$B$10*S554)/SUM(Settings!$B$8:$B$10),10),0)</f>
        <v>0.4788151333</v>
      </c>
      <c r="V554" s="71" t="n">
        <f aca="false">IF(U554&gt;0,RANK(U554,$U$2:$U$1780)+COUNTIF($U$2:U554,U554)-1,"")</f>
        <v>553</v>
      </c>
      <c r="W554" s="71" t="str">
        <f aca="false">IF(V554="","",IF(V554&lt;=Settings!$B$11,"1 - Fix first",IF(V554&lt;=Settings!$B$12,"2 - Review","3 - Monitor")))</f>
        <v>3 - Monitor</v>
      </c>
      <c r="X554" s="71" t="str">
        <f aca="false">IF(AND(E554&gt;=Settings!$B$4,AF554&gt;=Settings!$B$5,O554&gt;=Settings!$B$6),"HIGH RATE","")</f>
        <v/>
      </c>
      <c r="Y554" s="71" t="n">
        <f aca="false">IF(F554&gt;0,RANK(F554,$F$2:$F$1780)+COUNTIF($F$2:F554,F554)-1,"")</f>
        <v>553</v>
      </c>
      <c r="Z554" s="71" t="n">
        <f aca="false">IF(H554&gt;0,RANK(H554,$H$2:$H$1780)+COUNTIF($H$2:H554,H554)-1,"")</f>
        <v>558</v>
      </c>
      <c r="AA554" s="71" t="str">
        <f aca="false">IF(AC554="","",RANK(AC554,$AC$2:$AC$1780)+COUNTIF($AC$2:AC554,AC554)-1)</f>
        <v/>
      </c>
      <c r="AB554" s="71" t="str">
        <f aca="false">IF(AD554="","",RANK(AD554,$AD$2:$AD$1780)+COUNTIF($AD$2:AD554,AD554)-1)</f>
        <v/>
      </c>
      <c r="AC554" s="71" t="str">
        <f aca="false">IF(AND(AF554&gt;0,E554&gt;=Settings!$B$4),ROUND(J554,10),"")</f>
        <v/>
      </c>
      <c r="AD554" s="71" t="str">
        <f aca="false">IF(X554="HIGH RATE",ROUND(O554,10),"")</f>
        <v/>
      </c>
      <c r="AE554" s="71" t="s">
        <v>59</v>
      </c>
      <c r="AF554" s="73" t="n">
        <f aca="false">SUMIFS(Detail!$L$2:$L$9168,Detail!$C$2:$C$9168,$A554)</f>
        <v>1</v>
      </c>
      <c r="AG554" s="74" t="n">
        <f aca="false">SUMIFS(Detail!$N$2:$N$9168,Detail!$C$2:$C$9168,$A554)</f>
        <v>10.87</v>
      </c>
    </row>
    <row r="555" customFormat="false" ht="15" hidden="false" customHeight="false" outlineLevel="0" collapsed="false">
      <c r="A555" s="71" t="s">
        <v>1610</v>
      </c>
      <c r="B555" s="71" t="s">
        <v>394</v>
      </c>
      <c r="C555" s="71" t="s">
        <v>307</v>
      </c>
      <c r="D555" s="71" t="str">
        <f aca="false">IFERROR(INDEX('Brand Map'!$B$4:$B$125,MATCH(C555,'Brand Map'!$A$4:$A$125,0)),"Other")</f>
        <v>SC</v>
      </c>
      <c r="E555" s="73" t="n">
        <f aca="false">SUMIFS(Detail!$K$2:$K$9168,Detail!$C$2:$C$9168,$A555)</f>
        <v>0</v>
      </c>
      <c r="F555" s="73" t="n">
        <f aca="false">SUMIFS(Detail!$E$2:$E$9168,Detail!$C$2:$C$9168,$A555)</f>
        <v>1</v>
      </c>
      <c r="G555" s="74" t="n">
        <f aca="false">SUMIFS(Detail!$M$2:$M$9168,Detail!$C$2:$C$9168,$A555)</f>
        <v>0</v>
      </c>
      <c r="H555" s="74" t="n">
        <f aca="false">SUMIFS(Detail!$D$2:$D$9168,Detail!$C$2:$C$9168,$A555)</f>
        <v>3.95</v>
      </c>
      <c r="I555" s="74" t="n">
        <v>106.65</v>
      </c>
      <c r="J555" s="51" t="n">
        <f aca="false">IF(E555&gt;0,AF555/E555,0)</f>
        <v>0</v>
      </c>
      <c r="K555" s="51" t="n">
        <f aca="false">IF(G555&gt;0,AG555/G555,0)</f>
        <v>0</v>
      </c>
      <c r="L555" s="75" t="n">
        <f aca="false">H555/Settings!$B$16</f>
        <v>7.8941794635979E-006</v>
      </c>
      <c r="M555" s="76" t="n">
        <f aca="false">H555/Settings!$B$20</f>
        <v>3.06647142630965E-007</v>
      </c>
      <c r="N555" s="77" t="n">
        <f aca="false">E555*Settings!$B$3</f>
        <v>0</v>
      </c>
      <c r="O555" s="77" t="n">
        <f aca="false">IF(E555&gt;0,(AF555-N555)/SQRT(E555*Settings!$B$3*(1-Settings!$B$3)),0)</f>
        <v>0</v>
      </c>
      <c r="P555" s="77" t="n">
        <f aca="false">MAX(0,AF555-N555)</f>
        <v>0</v>
      </c>
      <c r="Q555" s="51" t="n">
        <f aca="false">IF(E555&gt;=Settings!$B$4,(AF555+Settings!$B$7*Settings!$B$3)/(E555+Settings!$B$7),Settings!$B$3)</f>
        <v>0.0748599558648786</v>
      </c>
      <c r="R555" s="78" t="n">
        <f aca="false">PERCENTRANK($H$2:$H$1780,H555,6)</f>
        <v>0.685602</v>
      </c>
      <c r="S555" s="78" t="n">
        <f aca="false">PERCENTRANK($Q$2:$Q$1780,Q555,6)</f>
        <v>0.0646794</v>
      </c>
      <c r="T555" s="78" t="n">
        <f aca="false">PERCENTRANK($F$2:$F$1780,F555,6)</f>
        <v>0.685039</v>
      </c>
      <c r="U555" s="79" t="n">
        <f aca="false">IF(F555&gt;0,ROUND((Settings!$B$8*T555+Settings!$B$9*R555+Settings!$B$10*S555)/SUM(Settings!$B$8:$B$10),10),0)</f>
        <v>0.4784401333</v>
      </c>
      <c r="V555" s="71" t="n">
        <f aca="false">IF(U555&gt;0,RANK(U555,$U$2:$U$1780)+COUNTIF($U$2:U555,U555)-1,"")</f>
        <v>554</v>
      </c>
      <c r="W555" s="71" t="str">
        <f aca="false">IF(V555="","",IF(V555&lt;=Settings!$B$11,"1 - Fix first",IF(V555&lt;=Settings!$B$12,"2 - Review","3 - Monitor")))</f>
        <v>3 - Monitor</v>
      </c>
      <c r="X555" s="71" t="str">
        <f aca="false">IF(AND(E555&gt;=Settings!$B$4,AF555&gt;=Settings!$B$5,O555&gt;=Settings!$B$6),"HIGH RATE","")</f>
        <v/>
      </c>
      <c r="Y555" s="71" t="n">
        <f aca="false">IF(F555&gt;0,RANK(F555,$F$2:$F$1780)+COUNTIF($F$2:F555,F555)-1,"")</f>
        <v>554</v>
      </c>
      <c r="Z555" s="71" t="n">
        <f aca="false">IF(H555&gt;0,RANK(H555,$H$2:$H$1780)+COUNTIF($H$2:H555,H555)-1,"")</f>
        <v>560</v>
      </c>
      <c r="AA555" s="71" t="str">
        <f aca="false">IF(AC555="","",RANK(AC555,$AC$2:$AC$1780)+COUNTIF($AC$2:AC555,AC555)-1)</f>
        <v/>
      </c>
      <c r="AB555" s="71" t="str">
        <f aca="false">IF(AD555="","",RANK(AD555,$AD$2:$AD$1780)+COUNTIF($AD$2:AD555,AD555)-1)</f>
        <v/>
      </c>
      <c r="AC555" s="71" t="str">
        <f aca="false">IF(AND(AF555&gt;0,E555&gt;=Settings!$B$4),ROUND(J555,10),"")</f>
        <v/>
      </c>
      <c r="AD555" s="71" t="str">
        <f aca="false">IF(X555="HIGH RATE",ROUND(O555,10),"")</f>
        <v/>
      </c>
      <c r="AE555" s="71" t="s">
        <v>60</v>
      </c>
      <c r="AF555" s="73" t="n">
        <f aca="false">SUMIFS(Detail!$L$2:$L$9168,Detail!$C$2:$C$9168,$A555)</f>
        <v>0</v>
      </c>
      <c r="AG555" s="74" t="n">
        <f aca="false">SUMIFS(Detail!$N$2:$N$9168,Detail!$C$2:$C$9168,$A555)</f>
        <v>0</v>
      </c>
    </row>
    <row r="556" customFormat="false" ht="15" hidden="false" customHeight="false" outlineLevel="0" collapsed="false">
      <c r="A556" s="71" t="s">
        <v>923</v>
      </c>
      <c r="B556" s="71" t="s">
        <v>2899</v>
      </c>
      <c r="C556" s="71" t="s">
        <v>213</v>
      </c>
      <c r="D556" s="71" t="str">
        <f aca="false">IFERROR(INDEX('Brand Map'!$B$4:$B$125,MATCH(C556,'Brand Map'!$A$4:$A$125,0)),"Other")</f>
        <v>AU</v>
      </c>
      <c r="E556" s="73" t="n">
        <f aca="false">SUMIFS(Detail!$K$2:$K$9168,Detail!$C$2:$C$9168,$A556)</f>
        <v>49</v>
      </c>
      <c r="F556" s="73" t="n">
        <f aca="false">SUMIFS(Detail!$E$2:$E$9168,Detail!$C$2:$C$9168,$A556)</f>
        <v>1</v>
      </c>
      <c r="G556" s="74" t="n">
        <f aca="false">SUMIFS(Detail!$M$2:$M$9168,Detail!$C$2:$C$9168,$A556)</f>
        <v>4661.26</v>
      </c>
      <c r="H556" s="74" t="n">
        <f aca="false">SUMIFS(Detail!$D$2:$D$9168,Detail!$C$2:$C$9168,$A556)</f>
        <v>94.95</v>
      </c>
      <c r="I556" s="74" t="n">
        <v>18977.53</v>
      </c>
      <c r="J556" s="51" t="n">
        <f aca="false">IF(E556&gt;0,AF556/E556,0)</f>
        <v>0</v>
      </c>
      <c r="K556" s="51" t="n">
        <f aca="false">IF(G556&gt;0,AG556/G556,0)</f>
        <v>0</v>
      </c>
      <c r="L556" s="75" t="n">
        <f aca="false">H556/Settings!$B$16</f>
        <v>0.000189760086093322</v>
      </c>
      <c r="M556" s="76" t="n">
        <f aca="false">H556/Settings!$B$20</f>
        <v>7.37117625134434E-006</v>
      </c>
      <c r="N556" s="77" t="n">
        <f aca="false">E556*Settings!$B$3</f>
        <v>3.66813783737905</v>
      </c>
      <c r="O556" s="77" t="n">
        <f aca="false">IF(E556&gt;0,(AF556-N556)/SQRT(E556*Settings!$B$3*(1-Settings!$B$3)),0)</f>
        <v>-1.99121925674707</v>
      </c>
      <c r="P556" s="77" t="n">
        <f aca="false">MAX(0,AF556-N556)</f>
        <v>0</v>
      </c>
      <c r="Q556" s="51" t="n">
        <f aca="false">IF(E556&gt;=Settings!$B$4,(AF556+Settings!$B$7*Settings!$B$3)/(E556+Settings!$B$7),Settings!$B$3)</f>
        <v>0.0284278313410932</v>
      </c>
      <c r="R556" s="78" t="n">
        <f aca="false">PERCENTRANK($H$2:$H$1780,H556,6)</f>
        <v>0.748594</v>
      </c>
      <c r="S556" s="78" t="n">
        <f aca="false">PERCENTRANK($Q$2:$Q$1780,Q556,6)</f>
        <v>0.00112486</v>
      </c>
      <c r="T556" s="78" t="n">
        <f aca="false">PERCENTRANK($F$2:$F$1780,F556,6)</f>
        <v>0.685039</v>
      </c>
      <c r="U556" s="79" t="n">
        <f aca="false">IF(F556&gt;0,ROUND((Settings!$B$8*T556+Settings!$B$9*R556+Settings!$B$10*S556)/SUM(Settings!$B$8:$B$10),10),0)</f>
        <v>0.47825262</v>
      </c>
      <c r="V556" s="71" t="n">
        <f aca="false">IF(U556&gt;0,RANK(U556,$U$2:$U$1780)+COUNTIF($U$2:U556,U556)-1,"")</f>
        <v>555</v>
      </c>
      <c r="W556" s="71" t="str">
        <f aca="false">IF(V556="","",IF(V556&lt;=Settings!$B$11,"1 - Fix first",IF(V556&lt;=Settings!$B$12,"2 - Review","3 - Monitor")))</f>
        <v>3 - Monitor</v>
      </c>
      <c r="X556" s="71" t="str">
        <f aca="false">IF(AND(E556&gt;=Settings!$B$4,AF556&gt;=Settings!$B$5,O556&gt;=Settings!$B$6),"HIGH RATE","")</f>
        <v/>
      </c>
      <c r="Y556" s="71" t="n">
        <f aca="false">IF(F556&gt;0,RANK(F556,$F$2:$F$1780)+COUNTIF($F$2:F556,F556)-1,"")</f>
        <v>555</v>
      </c>
      <c r="Z556" s="71" t="n">
        <f aca="false">IF(H556&gt;0,RANK(H556,$H$2:$H$1780)+COUNTIF($H$2:H556,H556)-1,"")</f>
        <v>448</v>
      </c>
      <c r="AA556" s="71" t="str">
        <f aca="false">IF(AC556="","",RANK(AC556,$AC$2:$AC$1780)+COUNTIF($AC$2:AC556,AC556)-1)</f>
        <v/>
      </c>
      <c r="AB556" s="71" t="str">
        <f aca="false">IF(AD556="","",RANK(AD556,$AD$2:$AD$1780)+COUNTIF($AD$2:AD556,AD556)-1)</f>
        <v/>
      </c>
      <c r="AC556" s="71" t="str">
        <f aca="false">IF(AND(AF556&gt;0,E556&gt;=Settings!$B$4),ROUND(J556,10),"")</f>
        <v/>
      </c>
      <c r="AD556" s="71" t="str">
        <f aca="false">IF(X556="HIGH RATE",ROUND(O556,10),"")</f>
        <v/>
      </c>
      <c r="AE556" s="71" t="s">
        <v>61</v>
      </c>
      <c r="AF556" s="73" t="n">
        <f aca="false">SUMIFS(Detail!$L$2:$L$9168,Detail!$C$2:$C$9168,$A556)</f>
        <v>0</v>
      </c>
      <c r="AG556" s="74" t="n">
        <f aca="false">SUMIFS(Detail!$N$2:$N$9168,Detail!$C$2:$C$9168,$A556)</f>
        <v>0</v>
      </c>
    </row>
    <row r="557" customFormat="false" ht="15" hidden="false" customHeight="false" outlineLevel="0" collapsed="false">
      <c r="A557" s="71" t="s">
        <v>186</v>
      </c>
      <c r="B557" s="71" t="s">
        <v>2605</v>
      </c>
      <c r="C557" s="71" t="s">
        <v>213</v>
      </c>
      <c r="D557" s="71" t="str">
        <f aca="false">IFERROR(INDEX('Brand Map'!$B$4:$B$125,MATCH(C557,'Brand Map'!$A$4:$A$125,0)),"Other")</f>
        <v>AU</v>
      </c>
      <c r="E557" s="73" t="n">
        <f aca="false">SUMIFS(Detail!$K$2:$K$9168,Detail!$C$2:$C$9168,$A557)</f>
        <v>29</v>
      </c>
      <c r="F557" s="73" t="n">
        <f aca="false">SUMIFS(Detail!$E$2:$E$9168,Detail!$C$2:$C$9168,$A557)</f>
        <v>1</v>
      </c>
      <c r="G557" s="74" t="n">
        <f aca="false">SUMIFS(Detail!$M$2:$M$9168,Detail!$C$2:$C$9168,$A557)</f>
        <v>104.11</v>
      </c>
      <c r="H557" s="74" t="n">
        <f aca="false">SUMIFS(Detail!$D$2:$D$9168,Detail!$C$2:$C$9168,$A557)</f>
        <v>3.59</v>
      </c>
      <c r="I557" s="74" t="n">
        <v>112.37</v>
      </c>
      <c r="J557" s="51" t="n">
        <f aca="false">IF(E557&gt;0,AF557/E557,0)</f>
        <v>0.0344827586206897</v>
      </c>
      <c r="K557" s="51" t="n">
        <f aca="false">IF(G557&gt;0,AG557/G557,0)</f>
        <v>0.0344827586206897</v>
      </c>
      <c r="L557" s="75" t="n">
        <f aca="false">H557/Settings!$B$16</f>
        <v>7.17470994286493E-006</v>
      </c>
      <c r="M557" s="76" t="n">
        <f aca="false">H557/Settings!$B$20</f>
        <v>2.78699554948143E-007</v>
      </c>
      <c r="N557" s="77" t="n">
        <f aca="false">E557*Settings!$B$3</f>
        <v>2.17093872008148</v>
      </c>
      <c r="O557" s="77" t="n">
        <f aca="false">IF(E557&gt;0,(AF557-N557)/SQRT(E557*Settings!$B$3*(1-Settings!$B$3)),0)</f>
        <v>-0.826240816090371</v>
      </c>
      <c r="P557" s="77" t="n">
        <f aca="false">MAX(0,AF557-N557)</f>
        <v>0</v>
      </c>
      <c r="Q557" s="51" t="n">
        <f aca="false">IF(E557&gt;=Settings!$B$4,(AF557+Settings!$B$7*Settings!$B$3)/(E557+Settings!$B$7),Settings!$B$3)</f>
        <v>0.0748599558648786</v>
      </c>
      <c r="R557" s="78" t="n">
        <f aca="false">PERCENTRANK($H$2:$H$1780,H557,6)</f>
        <v>0.685039</v>
      </c>
      <c r="S557" s="78" t="n">
        <f aca="false">PERCENTRANK($Q$2:$Q$1780,Q557,6)</f>
        <v>0.0646794</v>
      </c>
      <c r="T557" s="78" t="n">
        <f aca="false">PERCENTRANK($F$2:$F$1780,F557,6)</f>
        <v>0.685039</v>
      </c>
      <c r="U557" s="79" t="n">
        <f aca="false">IF(F557&gt;0,ROUND((Settings!$B$8*T557+Settings!$B$9*R557+Settings!$B$10*S557)/SUM(Settings!$B$8:$B$10),10),0)</f>
        <v>0.4782524667</v>
      </c>
      <c r="V557" s="71" t="n">
        <f aca="false">IF(U557&gt;0,RANK(U557,$U$2:$U$1780)+COUNTIF($U$2:U557,U557)-1,"")</f>
        <v>556</v>
      </c>
      <c r="W557" s="71" t="str">
        <f aca="false">IF(V557="","",IF(V557&lt;=Settings!$B$11,"1 - Fix first",IF(V557&lt;=Settings!$B$12,"2 - Review","3 - Monitor")))</f>
        <v>3 - Monitor</v>
      </c>
      <c r="X557" s="71" t="str">
        <f aca="false">IF(AND(E557&gt;=Settings!$B$4,AF557&gt;=Settings!$B$5,O557&gt;=Settings!$B$6),"HIGH RATE","")</f>
        <v/>
      </c>
      <c r="Y557" s="71" t="n">
        <f aca="false">IF(F557&gt;0,RANK(F557,$F$2:$F$1780)+COUNTIF($F$2:F557,F557)-1,"")</f>
        <v>556</v>
      </c>
      <c r="Z557" s="71" t="n">
        <f aca="false">IF(H557&gt;0,RANK(H557,$H$2:$H$1780)+COUNTIF($H$2:H557,H557)-1,"")</f>
        <v>561</v>
      </c>
      <c r="AA557" s="71" t="str">
        <f aca="false">IF(AC557="","",RANK(AC557,$AC$2:$AC$1780)+COUNTIF($AC$2:AC557,AC557)-1)</f>
        <v/>
      </c>
      <c r="AB557" s="71" t="str">
        <f aca="false">IF(AD557="","",RANK(AD557,$AD$2:$AD$1780)+COUNTIF($AD$2:AD557,AD557)-1)</f>
        <v/>
      </c>
      <c r="AC557" s="71" t="str">
        <f aca="false">IF(AND(AF557&gt;0,E557&gt;=Settings!$B$4),ROUND(J557,10),"")</f>
        <v/>
      </c>
      <c r="AD557" s="71" t="str">
        <f aca="false">IF(X557="HIGH RATE",ROUND(O557,10),"")</f>
        <v/>
      </c>
      <c r="AE557" s="71" t="s">
        <v>63</v>
      </c>
      <c r="AF557" s="73" t="n">
        <f aca="false">SUMIFS(Detail!$L$2:$L$9168,Detail!$C$2:$C$9168,$A557)</f>
        <v>1</v>
      </c>
      <c r="AG557" s="74" t="n">
        <f aca="false">SUMIFS(Detail!$N$2:$N$9168,Detail!$C$2:$C$9168,$A557)</f>
        <v>3.59</v>
      </c>
    </row>
    <row r="558" customFormat="false" ht="15" hidden="false" customHeight="false" outlineLevel="0" collapsed="false">
      <c r="A558" s="71" t="s">
        <v>1020</v>
      </c>
      <c r="B558" s="71" t="s">
        <v>2900</v>
      </c>
      <c r="C558" s="71" t="s">
        <v>265</v>
      </c>
      <c r="D558" s="71" t="str">
        <f aca="false">IFERROR(INDEX('Brand Map'!$B$4:$B$125,MATCH(C558,'Brand Map'!$A$4:$A$125,0)),"Other")</f>
        <v>AUFS</v>
      </c>
      <c r="E558" s="73" t="n">
        <f aca="false">SUMIFS(Detail!$K$2:$K$9168,Detail!$C$2:$C$9168,$A558)</f>
        <v>34</v>
      </c>
      <c r="F558" s="73" t="n">
        <f aca="false">SUMIFS(Detail!$E$2:$E$9168,Detail!$C$2:$C$9168,$A558)</f>
        <v>1</v>
      </c>
      <c r="G558" s="74" t="n">
        <f aca="false">SUMIFS(Detail!$M$2:$M$9168,Detail!$C$2:$C$9168,$A558)</f>
        <v>3857.54</v>
      </c>
      <c r="H558" s="74" t="n">
        <f aca="false">SUMIFS(Detail!$D$2:$D$9168,Detail!$C$2:$C$9168,$A558)</f>
        <v>83.6</v>
      </c>
      <c r="I558" s="74" t="n">
        <v>9635.15</v>
      </c>
      <c r="J558" s="51" t="n">
        <f aca="false">IF(E558&gt;0,AF558/E558,0)</f>
        <v>0.0294117647058824</v>
      </c>
      <c r="K558" s="51" t="n">
        <f aca="false">IF(G558&gt;0,AG558/G558,0)</f>
        <v>0.0216718426769392</v>
      </c>
      <c r="L558" s="75" t="n">
        <f aca="false">H558/Settings!$B$16</f>
        <v>0.000167076810925768</v>
      </c>
      <c r="M558" s="76" t="n">
        <f aca="false">H558/Settings!$B$20</f>
        <v>6.49005091745537E-006</v>
      </c>
      <c r="N558" s="77" t="n">
        <f aca="false">E558*Settings!$B$3</f>
        <v>2.54523849940587</v>
      </c>
      <c r="O558" s="77" t="n">
        <f aca="false">IF(E558&gt;0,(AF558-N558)/SQRT(E558*Settings!$B$3*(1-Settings!$B$3)),0)</f>
        <v>-1.00699551977504</v>
      </c>
      <c r="P558" s="77" t="n">
        <f aca="false">MAX(0,AF558-N558)</f>
        <v>0</v>
      </c>
      <c r="Q558" s="51" t="n">
        <f aca="false">IF(E558&gt;=Settings!$B$4,(AF558+Settings!$B$7*Settings!$B$3)/(E558+Settings!$B$7),Settings!$B$3)</f>
        <v>0.0507156043116619</v>
      </c>
      <c r="R558" s="78" t="n">
        <f aca="false">PERCENTRANK($H$2:$H$1780,H558,6)</f>
        <v>0.734533</v>
      </c>
      <c r="S558" s="78" t="n">
        <f aca="false">PERCENTRANK($Q$2:$Q$1780,Q558,6)</f>
        <v>0.0140607</v>
      </c>
      <c r="T558" s="78" t="n">
        <f aca="false">PERCENTRANK($F$2:$F$1780,F558,6)</f>
        <v>0.685039</v>
      </c>
      <c r="U558" s="79" t="n">
        <f aca="false">IF(F558&gt;0,ROUND((Settings!$B$8*T558+Settings!$B$9*R558+Settings!$B$10*S558)/SUM(Settings!$B$8:$B$10),10),0)</f>
        <v>0.4778775667</v>
      </c>
      <c r="V558" s="71" t="n">
        <f aca="false">IF(U558&gt;0,RANK(U558,$U$2:$U$1780)+COUNTIF($U$2:U558,U558)-1,"")</f>
        <v>557</v>
      </c>
      <c r="W558" s="71" t="str">
        <f aca="false">IF(V558="","",IF(V558&lt;=Settings!$B$11,"1 - Fix first",IF(V558&lt;=Settings!$B$12,"2 - Review","3 - Monitor")))</f>
        <v>3 - Monitor</v>
      </c>
      <c r="X558" s="71" t="str">
        <f aca="false">IF(AND(E558&gt;=Settings!$B$4,AF558&gt;=Settings!$B$5,O558&gt;=Settings!$B$6),"HIGH RATE","")</f>
        <v/>
      </c>
      <c r="Y558" s="71" t="n">
        <f aca="false">IF(F558&gt;0,RANK(F558,$F$2:$F$1780)+COUNTIF($F$2:F558,F558)-1,"")</f>
        <v>557</v>
      </c>
      <c r="Z558" s="71" t="n">
        <f aca="false">IF(H558&gt;0,RANK(H558,$H$2:$H$1780)+COUNTIF($H$2:H558,H558)-1,"")</f>
        <v>473</v>
      </c>
      <c r="AA558" s="71" t="n">
        <f aca="false">IF(AC558="","",RANK(AC558,$AC$2:$AC$1780)+COUNTIF($AC$2:AC558,AC558)-1)</f>
        <v>210</v>
      </c>
      <c r="AB558" s="71" t="str">
        <f aca="false">IF(AD558="","",RANK(AD558,$AD$2:$AD$1780)+COUNTIF($AD$2:AD558,AD558)-1)</f>
        <v/>
      </c>
      <c r="AC558" s="71" t="n">
        <f aca="false">IF(AND(AF558&gt;0,E558&gt;=Settings!$B$4),ROUND(J558,10),"")</f>
        <v>0.0294117647</v>
      </c>
      <c r="AD558" s="71" t="str">
        <f aca="false">IF(X558="HIGH RATE",ROUND(O558,10),"")</f>
        <v/>
      </c>
      <c r="AE558" s="71" t="s">
        <v>61</v>
      </c>
      <c r="AF558" s="73" t="n">
        <f aca="false">SUMIFS(Detail!$L$2:$L$9168,Detail!$C$2:$C$9168,$A558)</f>
        <v>1</v>
      </c>
      <c r="AG558" s="74" t="n">
        <f aca="false">SUMIFS(Detail!$N$2:$N$9168,Detail!$C$2:$C$9168,$A558)</f>
        <v>83.6</v>
      </c>
    </row>
    <row r="559" customFormat="false" ht="15" hidden="false" customHeight="false" outlineLevel="0" collapsed="false">
      <c r="A559" s="71" t="s">
        <v>1169</v>
      </c>
      <c r="B559" s="71" t="s">
        <v>560</v>
      </c>
      <c r="C559" s="71" t="s">
        <v>217</v>
      </c>
      <c r="D559" s="71" t="str">
        <f aca="false">IFERROR(INDEX('Brand Map'!$B$4:$B$125,MATCH(C559,'Brand Map'!$A$4:$A$125,0)),"Other")</f>
        <v>AUMJ</v>
      </c>
      <c r="E559" s="73" t="n">
        <f aca="false">SUMIFS(Detail!$K$2:$K$9168,Detail!$C$2:$C$9168,$A559)</f>
        <v>32</v>
      </c>
      <c r="F559" s="73" t="n">
        <f aca="false">SUMIFS(Detail!$E$2:$E$9168,Detail!$C$2:$C$9168,$A559)</f>
        <v>1</v>
      </c>
      <c r="G559" s="74" t="n">
        <f aca="false">SUMIFS(Detail!$M$2:$M$9168,Detail!$C$2:$C$9168,$A559)</f>
        <v>2180.35</v>
      </c>
      <c r="H559" s="74" t="n">
        <f aca="false">SUMIFS(Detail!$D$2:$D$9168,Detail!$C$2:$C$9168,$A559)</f>
        <v>79.95</v>
      </c>
      <c r="I559" s="74" t="n">
        <v>10983.95</v>
      </c>
      <c r="J559" s="51" t="n">
        <f aca="false">IF(E559&gt;0,AF559/E559,0)</f>
        <v>0</v>
      </c>
      <c r="K559" s="51" t="n">
        <f aca="false">IF(G559&gt;0,AG559/G559,0)</f>
        <v>0</v>
      </c>
      <c r="L559" s="75" t="n">
        <f aca="false">H559/Settings!$B$16</f>
        <v>0.000159782189396114</v>
      </c>
      <c r="M559" s="76" t="n">
        <f aca="false">H559/Settings!$B$20</f>
        <v>6.20669343122675E-006</v>
      </c>
      <c r="N559" s="77" t="n">
        <f aca="false">E559*Settings!$B$3</f>
        <v>2.39551858767612</v>
      </c>
      <c r="O559" s="77" t="n">
        <f aca="false">IF(E559&gt;0,(AF559-N559)/SQRT(E559*Settings!$B$3*(1-Settings!$B$3)),0)</f>
        <v>-1.60914815917153</v>
      </c>
      <c r="P559" s="77" t="n">
        <f aca="false">MAX(0,AF559-N559)</f>
        <v>0</v>
      </c>
      <c r="Q559" s="51" t="n">
        <f aca="false">IF(E559&gt;=Settings!$B$4,(AF559+Settings!$B$7*Settings!$B$3)/(E559+Settings!$B$7),Settings!$B$3)</f>
        <v>0.0362225592894574</v>
      </c>
      <c r="R559" s="78" t="n">
        <f aca="false">PERCENTRANK($H$2:$H$1780,H559,6)</f>
        <v>0.728909</v>
      </c>
      <c r="S559" s="78" t="n">
        <f aca="false">PERCENTRANK($Q$2:$Q$1780,Q559,6)</f>
        <v>0.00506187</v>
      </c>
      <c r="T559" s="78" t="n">
        <f aca="false">PERCENTRANK($F$2:$F$1780,F559,6)</f>
        <v>0.685039</v>
      </c>
      <c r="U559" s="79" t="n">
        <f aca="false">IF(F559&gt;0,ROUND((Settings!$B$8*T559+Settings!$B$9*R559+Settings!$B$10*S559)/SUM(Settings!$B$8:$B$10),10),0)</f>
        <v>0.47300329</v>
      </c>
      <c r="V559" s="71" t="n">
        <f aca="false">IF(U559&gt;0,RANK(U559,$U$2:$U$1780)+COUNTIF($U$2:U559,U559)-1,"")</f>
        <v>558</v>
      </c>
      <c r="W559" s="71" t="str">
        <f aca="false">IF(V559="","",IF(V559&lt;=Settings!$B$11,"1 - Fix first",IF(V559&lt;=Settings!$B$12,"2 - Review","3 - Monitor")))</f>
        <v>3 - Monitor</v>
      </c>
      <c r="X559" s="71" t="str">
        <f aca="false">IF(AND(E559&gt;=Settings!$B$4,AF559&gt;=Settings!$B$5,O559&gt;=Settings!$B$6),"HIGH RATE","")</f>
        <v/>
      </c>
      <c r="Y559" s="71" t="n">
        <f aca="false">IF(F559&gt;0,RANK(F559,$F$2:$F$1780)+COUNTIF($F$2:F559,F559)-1,"")</f>
        <v>558</v>
      </c>
      <c r="Z559" s="71" t="n">
        <f aca="false">IF(H559&gt;0,RANK(H559,$H$2:$H$1780)+COUNTIF($H$2:H559,H559)-1,"")</f>
        <v>483</v>
      </c>
      <c r="AA559" s="71" t="str">
        <f aca="false">IF(AC559="","",RANK(AC559,$AC$2:$AC$1780)+COUNTIF($AC$2:AC559,AC559)-1)</f>
        <v/>
      </c>
      <c r="AB559" s="71" t="str">
        <f aca="false">IF(AD559="","",RANK(AD559,$AD$2:$AD$1780)+COUNTIF($AD$2:AD559,AD559)-1)</f>
        <v/>
      </c>
      <c r="AC559" s="71" t="str">
        <f aca="false">IF(AND(AF559&gt;0,E559&gt;=Settings!$B$4),ROUND(J559,10),"")</f>
        <v/>
      </c>
      <c r="AD559" s="71" t="str">
        <f aca="false">IF(X559="HIGH RATE",ROUND(O559,10),"")</f>
        <v/>
      </c>
      <c r="AE559" s="71" t="s">
        <v>61</v>
      </c>
      <c r="AF559" s="73" t="n">
        <f aca="false">SUMIFS(Detail!$L$2:$L$9168,Detail!$C$2:$C$9168,$A559)</f>
        <v>0</v>
      </c>
      <c r="AG559" s="74" t="n">
        <f aca="false">SUMIFS(Detail!$N$2:$N$9168,Detail!$C$2:$C$9168,$A559)</f>
        <v>0</v>
      </c>
    </row>
    <row r="560" customFormat="false" ht="15" hidden="false" customHeight="false" outlineLevel="0" collapsed="false">
      <c r="A560" s="71" t="s">
        <v>898</v>
      </c>
      <c r="B560" s="71" t="s">
        <v>2901</v>
      </c>
      <c r="C560" s="71" t="s">
        <v>301</v>
      </c>
      <c r="D560" s="71" t="str">
        <f aca="false">IFERROR(INDEX('Brand Map'!$B$4:$B$125,MATCH(C560,'Brand Map'!$A$4:$A$125,0)),"Other")</f>
        <v>WBAU</v>
      </c>
      <c r="E560" s="73" t="n">
        <f aca="false">SUMIFS(Detail!$K$2:$K$9168,Detail!$C$2:$C$9168,$A560)</f>
        <v>33</v>
      </c>
      <c r="F560" s="73" t="n">
        <f aca="false">SUMIFS(Detail!$E$2:$E$9168,Detail!$C$2:$C$9168,$A560)</f>
        <v>1</v>
      </c>
      <c r="G560" s="74" t="n">
        <f aca="false">SUMIFS(Detail!$M$2:$M$9168,Detail!$C$2:$C$9168,$A560)</f>
        <v>2687.66</v>
      </c>
      <c r="H560" s="74" t="n">
        <f aca="false">SUMIFS(Detail!$D$2:$D$9168,Detail!$C$2:$C$9168,$A560)</f>
        <v>61.79</v>
      </c>
      <c r="I560" s="74" t="n">
        <v>6972.02</v>
      </c>
      <c r="J560" s="51" t="n">
        <f aca="false">IF(E560&gt;0,AF560/E560,0)</f>
        <v>0.0303030303030303</v>
      </c>
      <c r="K560" s="51" t="n">
        <f aca="false">IF(G560&gt;0,AG560/G560,0)</f>
        <v>0.0229902591845695</v>
      </c>
      <c r="L560" s="75" t="n">
        <f aca="false">H560/Settings!$B$16</f>
        <v>0.000123488949128029</v>
      </c>
      <c r="M560" s="76" t="n">
        <f aca="false">H560/Settings!$B$20</f>
        <v>4.79689289700439E-006</v>
      </c>
      <c r="N560" s="77" t="n">
        <f aca="false">E560*Settings!$B$3</f>
        <v>2.470378543541</v>
      </c>
      <c r="O560" s="77" t="n">
        <f aca="false">IF(E560&gt;0,(AF560-N560)/SQRT(E560*Settings!$B$3*(1-Settings!$B$3)),0)</f>
        <v>-0.97262104777971</v>
      </c>
      <c r="P560" s="77" t="n">
        <f aca="false">MAX(0,AF560-N560)</f>
        <v>0</v>
      </c>
      <c r="Q560" s="51" t="n">
        <f aca="false">IF(E560&gt;=Settings!$B$4,(AF560+Settings!$B$7*Settings!$B$3)/(E560+Settings!$B$7),Settings!$B$3)</f>
        <v>0.0515206139039105</v>
      </c>
      <c r="R560" s="78" t="n">
        <f aca="false">PERCENTRANK($H$2:$H$1780,H560,6)</f>
        <v>0.712598</v>
      </c>
      <c r="S560" s="78" t="n">
        <f aca="false">PERCENTRANK($Q$2:$Q$1780,Q560,6)</f>
        <v>0.0151856</v>
      </c>
      <c r="T560" s="78" t="n">
        <f aca="false">PERCENTRANK($F$2:$F$1780,F560,6)</f>
        <v>0.685039</v>
      </c>
      <c r="U560" s="79" t="n">
        <f aca="false">IF(F560&gt;0,ROUND((Settings!$B$8*T560+Settings!$B$9*R560+Settings!$B$10*S560)/SUM(Settings!$B$8:$B$10),10),0)</f>
        <v>0.4709408667</v>
      </c>
      <c r="V560" s="71" t="n">
        <f aca="false">IF(U560&gt;0,RANK(U560,$U$2:$U$1780)+COUNTIF($U$2:U560,U560)-1,"")</f>
        <v>559</v>
      </c>
      <c r="W560" s="71" t="str">
        <f aca="false">IF(V560="","",IF(V560&lt;=Settings!$B$11,"1 - Fix first",IF(V560&lt;=Settings!$B$12,"2 - Review","3 - Monitor")))</f>
        <v>3 - Monitor</v>
      </c>
      <c r="X560" s="71" t="str">
        <f aca="false">IF(AND(E560&gt;=Settings!$B$4,AF560&gt;=Settings!$B$5,O560&gt;=Settings!$B$6),"HIGH RATE","")</f>
        <v/>
      </c>
      <c r="Y560" s="71" t="n">
        <f aca="false">IF(F560&gt;0,RANK(F560,$F$2:$F$1780)+COUNTIF($F$2:F560,F560)-1,"")</f>
        <v>559</v>
      </c>
      <c r="Z560" s="71" t="n">
        <f aca="false">IF(H560&gt;0,RANK(H560,$H$2:$H$1780)+COUNTIF($H$2:H560,H560)-1,"")</f>
        <v>512</v>
      </c>
      <c r="AA560" s="71" t="n">
        <f aca="false">IF(AC560="","",RANK(AC560,$AC$2:$AC$1780)+COUNTIF($AC$2:AC560,AC560)-1)</f>
        <v>209</v>
      </c>
      <c r="AB560" s="71" t="str">
        <f aca="false">IF(AD560="","",RANK(AD560,$AD$2:$AD$1780)+COUNTIF($AD$2:AD560,AD560)-1)</f>
        <v/>
      </c>
      <c r="AC560" s="71" t="n">
        <f aca="false">IF(AND(AF560&gt;0,E560&gt;=Settings!$B$4),ROUND(J560,10),"")</f>
        <v>0.0303030303</v>
      </c>
      <c r="AD560" s="71" t="str">
        <f aca="false">IF(X560="HIGH RATE",ROUND(O560,10),"")</f>
        <v/>
      </c>
      <c r="AE560" s="71" t="s">
        <v>59</v>
      </c>
      <c r="AF560" s="73" t="n">
        <f aca="false">SUMIFS(Detail!$L$2:$L$9168,Detail!$C$2:$C$9168,$A560)</f>
        <v>1</v>
      </c>
      <c r="AG560" s="74" t="n">
        <f aca="false">SUMIFS(Detail!$N$2:$N$9168,Detail!$C$2:$C$9168,$A560)</f>
        <v>61.79</v>
      </c>
    </row>
    <row r="561" customFormat="false" ht="15" hidden="false" customHeight="false" outlineLevel="0" collapsed="false">
      <c r="A561" s="71" t="s">
        <v>1161</v>
      </c>
      <c r="B561" s="71" t="s">
        <v>2902</v>
      </c>
      <c r="C561" s="71" t="s">
        <v>292</v>
      </c>
      <c r="D561" s="71" t="str">
        <f aca="false">IFERROR(INDEX('Brand Map'!$B$4:$B$125,MATCH(C561,'Brand Map'!$A$4:$A$125,0)),"Other")</f>
        <v>RBC</v>
      </c>
      <c r="E561" s="73" t="n">
        <f aca="false">SUMIFS(Detail!$K$2:$K$9168,Detail!$C$2:$C$9168,$A561)</f>
        <v>31</v>
      </c>
      <c r="F561" s="73" t="n">
        <f aca="false">SUMIFS(Detail!$E$2:$E$9168,Detail!$C$2:$C$9168,$A561)</f>
        <v>1</v>
      </c>
      <c r="G561" s="74" t="n">
        <f aca="false">SUMIFS(Detail!$M$2:$M$9168,Detail!$C$2:$C$9168,$A561)</f>
        <v>1943.98</v>
      </c>
      <c r="H561" s="74" t="n">
        <f aca="false">SUMIFS(Detail!$D$2:$D$9168,Detail!$C$2:$C$9168,$A561)</f>
        <v>50.19</v>
      </c>
      <c r="I561" s="74" t="n">
        <v>3231.5</v>
      </c>
      <c r="J561" s="51" t="n">
        <f aca="false">IF(E561&gt;0,AF561/E561,0)</f>
        <v>0.032258064516129</v>
      </c>
      <c r="K561" s="51" t="n">
        <f aca="false">IF(G561&gt;0,AG561/G561,0)</f>
        <v>0.0258181668535685</v>
      </c>
      <c r="L561" s="75" t="n">
        <f aca="false">H561/Settings!$B$16</f>
        <v>0.000100306042348855</v>
      </c>
      <c r="M561" s="76" t="n">
        <f aca="false">H561/Settings!$B$20</f>
        <v>3.89635951611346E-006</v>
      </c>
      <c r="N561" s="77" t="n">
        <f aca="false">E561*Settings!$B$3</f>
        <v>2.32065863181124</v>
      </c>
      <c r="O561" s="77" t="n">
        <f aca="false">IF(E561&gt;0,(AF561-N561)/SQRT(E561*Settings!$B$3*(1-Settings!$B$3)),0)</f>
        <v>-0.901324557873209</v>
      </c>
      <c r="P561" s="77" t="n">
        <f aca="false">MAX(0,AF561-N561)</f>
        <v>0</v>
      </c>
      <c r="Q561" s="51" t="n">
        <f aca="false">IF(E561&gt;=Settings!$B$4,(AF561+Settings!$B$7*Settings!$B$3)/(E561+Settings!$B$7),Settings!$B$3)</f>
        <v>0.0532098143597764</v>
      </c>
      <c r="R561" s="78" t="n">
        <f aca="false">PERCENTRANK($H$2:$H$1780,H561,6)</f>
        <v>0.703037</v>
      </c>
      <c r="S561" s="78" t="n">
        <f aca="false">PERCENTRANK($Q$2:$Q$1780,Q561,6)</f>
        <v>0.0191226</v>
      </c>
      <c r="T561" s="78" t="n">
        <f aca="false">PERCENTRANK($F$2:$F$1780,F561,6)</f>
        <v>0.685039</v>
      </c>
      <c r="U561" s="79" t="n">
        <f aca="false">IF(F561&gt;0,ROUND((Settings!$B$8*T561+Settings!$B$9*R561+Settings!$B$10*S561)/SUM(Settings!$B$8:$B$10),10),0)</f>
        <v>0.4690662</v>
      </c>
      <c r="V561" s="71" t="n">
        <f aca="false">IF(U561&gt;0,RANK(U561,$U$2:$U$1780)+COUNTIF($U$2:U561,U561)-1,"")</f>
        <v>560</v>
      </c>
      <c r="W561" s="71" t="str">
        <f aca="false">IF(V561="","",IF(V561&lt;=Settings!$B$11,"1 - Fix first",IF(V561&lt;=Settings!$B$12,"2 - Review","3 - Monitor")))</f>
        <v>3 - Monitor</v>
      </c>
      <c r="X561" s="71" t="str">
        <f aca="false">IF(AND(E561&gt;=Settings!$B$4,AF561&gt;=Settings!$B$5,O561&gt;=Settings!$B$6),"HIGH RATE","")</f>
        <v/>
      </c>
      <c r="Y561" s="71" t="n">
        <f aca="false">IF(F561&gt;0,RANK(F561,$F$2:$F$1780)+COUNTIF($F$2:F561,F561)-1,"")</f>
        <v>560</v>
      </c>
      <c r="Z561" s="71" t="n">
        <f aca="false">IF(H561&gt;0,RANK(H561,$H$2:$H$1780)+COUNTIF($H$2:H561,H561)-1,"")</f>
        <v>529</v>
      </c>
      <c r="AA561" s="71" t="n">
        <f aca="false">IF(AC561="","",RANK(AC561,$AC$2:$AC$1780)+COUNTIF($AC$2:AC561,AC561)-1)</f>
        <v>207</v>
      </c>
      <c r="AB561" s="71" t="str">
        <f aca="false">IF(AD561="","",RANK(AD561,$AD$2:$AD$1780)+COUNTIF($AD$2:AD561,AD561)-1)</f>
        <v/>
      </c>
      <c r="AC561" s="71" t="n">
        <f aca="false">IF(AND(AF561&gt;0,E561&gt;=Settings!$B$4),ROUND(J561,10),"")</f>
        <v>0.0322580645</v>
      </c>
      <c r="AD561" s="71" t="str">
        <f aca="false">IF(X561="HIGH RATE",ROUND(O561,10),"")</f>
        <v/>
      </c>
      <c r="AE561" s="71" t="s">
        <v>59</v>
      </c>
      <c r="AF561" s="73" t="n">
        <f aca="false">SUMIFS(Detail!$L$2:$L$9168,Detail!$C$2:$C$9168,$A561)</f>
        <v>1</v>
      </c>
      <c r="AG561" s="74" t="n">
        <f aca="false">SUMIFS(Detail!$N$2:$N$9168,Detail!$C$2:$C$9168,$A561)</f>
        <v>50.19</v>
      </c>
    </row>
    <row r="562" customFormat="false" ht="15" hidden="false" customHeight="false" outlineLevel="0" collapsed="false">
      <c r="A562" s="71" t="s">
        <v>2055</v>
      </c>
      <c r="B562" s="71" t="s">
        <v>2903</v>
      </c>
      <c r="C562" s="71" t="s">
        <v>292</v>
      </c>
      <c r="D562" s="71" t="str">
        <f aca="false">IFERROR(INDEX('Brand Map'!$B$4:$B$125,MATCH(C562,'Brand Map'!$A$4:$A$125,0)),"Other")</f>
        <v>RBC</v>
      </c>
      <c r="E562" s="73" t="n">
        <f aca="false">SUMIFS(Detail!$K$2:$K$9168,Detail!$C$2:$C$9168,$A562)</f>
        <v>60</v>
      </c>
      <c r="F562" s="73" t="n">
        <f aca="false">SUMIFS(Detail!$E$2:$E$9168,Detail!$C$2:$C$9168,$A562)</f>
        <v>1</v>
      </c>
      <c r="G562" s="74" t="n">
        <f aca="false">SUMIFS(Detail!$M$2:$M$9168,Detail!$C$2:$C$9168,$A562)</f>
        <v>3897.27</v>
      </c>
      <c r="H562" s="74" t="n">
        <f aca="false">SUMIFS(Detail!$D$2:$D$9168,Detail!$C$2:$C$9168,$A562)</f>
        <v>59.05</v>
      </c>
      <c r="I562" s="74" t="n">
        <v>5844.63</v>
      </c>
      <c r="J562" s="51" t="n">
        <f aca="false">IF(E562&gt;0,AF562/E562,0)</f>
        <v>0.0166666666666667</v>
      </c>
      <c r="K562" s="51" t="n">
        <f aca="false">IF(G562&gt;0,AG562/G562,0)</f>
        <v>0.0151516317832739</v>
      </c>
      <c r="L562" s="75" t="n">
        <f aca="false">H562/Settings!$B$16</f>
        <v>0.000118012986664672</v>
      </c>
      <c r="M562" s="76" t="n">
        <f aca="false">H562/Settings!$B$20</f>
        <v>4.58418070186291E-006</v>
      </c>
      <c r="N562" s="77" t="n">
        <f aca="false">E562*Settings!$B$3</f>
        <v>4.49159735189272</v>
      </c>
      <c r="O562" s="77" t="n">
        <f aca="false">IF(E562&gt;0,(AF562-N562)/SQRT(E562*Settings!$B$3*(1-Settings!$B$3)),0)</f>
        <v>-1.71285266259556</v>
      </c>
      <c r="P562" s="77" t="n">
        <f aca="false">MAX(0,AF562-N562)</f>
        <v>0</v>
      </c>
      <c r="Q562" s="51" t="n">
        <f aca="false">IF(E562&gt;=Settings!$B$4,(AF562+Settings!$B$7*Settings!$B$3)/(E562+Settings!$B$7),Settings!$B$3)</f>
        <v>0.0360644297327373</v>
      </c>
      <c r="R562" s="78" t="n">
        <f aca="false">PERCENTRANK($H$2:$H$1780,H562,6)</f>
        <v>0.709224</v>
      </c>
      <c r="S562" s="78" t="n">
        <f aca="false">PERCENTRANK($Q$2:$Q$1780,Q562,6)</f>
        <v>0.00449944</v>
      </c>
      <c r="T562" s="78" t="n">
        <f aca="false">PERCENTRANK($F$2:$F$1780,F562,6)</f>
        <v>0.685039</v>
      </c>
      <c r="U562" s="79" t="n">
        <f aca="false">IF(F562&gt;0,ROUND((Settings!$B$8*T562+Settings!$B$9*R562+Settings!$B$10*S562)/SUM(Settings!$B$8:$B$10),10),0)</f>
        <v>0.4662541467</v>
      </c>
      <c r="V562" s="71" t="n">
        <f aca="false">IF(U562&gt;0,RANK(U562,$U$2:$U$1780)+COUNTIF($U$2:U562,U562)-1,"")</f>
        <v>561</v>
      </c>
      <c r="W562" s="71" t="str">
        <f aca="false">IF(V562="","",IF(V562&lt;=Settings!$B$11,"1 - Fix first",IF(V562&lt;=Settings!$B$12,"2 - Review","3 - Monitor")))</f>
        <v>3 - Monitor</v>
      </c>
      <c r="X562" s="71" t="str">
        <f aca="false">IF(AND(E562&gt;=Settings!$B$4,AF562&gt;=Settings!$B$5,O562&gt;=Settings!$B$6),"HIGH RATE","")</f>
        <v/>
      </c>
      <c r="Y562" s="71" t="n">
        <f aca="false">IF(F562&gt;0,RANK(F562,$F$2:$F$1780)+COUNTIF($F$2:F562,F562)-1,"")</f>
        <v>561</v>
      </c>
      <c r="Z562" s="71" t="n">
        <f aca="false">IF(H562&gt;0,RANK(H562,$H$2:$H$1780)+COUNTIF($H$2:H562,H562)-1,"")</f>
        <v>518</v>
      </c>
      <c r="AA562" s="71" t="n">
        <f aca="false">IF(AC562="","",RANK(AC562,$AC$2:$AC$1780)+COUNTIF($AC$2:AC562,AC562)-1)</f>
        <v>222</v>
      </c>
      <c r="AB562" s="71" t="str">
        <f aca="false">IF(AD562="","",RANK(AD562,$AD$2:$AD$1780)+COUNTIF($AD$2:AD562,AD562)-1)</f>
        <v/>
      </c>
      <c r="AC562" s="71" t="n">
        <f aca="false">IF(AND(AF562&gt;0,E562&gt;=Settings!$B$4),ROUND(J562,10),"")</f>
        <v>0.0166666667</v>
      </c>
      <c r="AD562" s="71" t="str">
        <f aca="false">IF(X562="HIGH RATE",ROUND(O562,10),"")</f>
        <v/>
      </c>
      <c r="AE562" s="71" t="s">
        <v>61</v>
      </c>
      <c r="AF562" s="73" t="n">
        <f aca="false">SUMIFS(Detail!$L$2:$L$9168,Detail!$C$2:$C$9168,$A562)</f>
        <v>1</v>
      </c>
      <c r="AG562" s="74" t="n">
        <f aca="false">SUMIFS(Detail!$N$2:$N$9168,Detail!$C$2:$C$9168,$A562)</f>
        <v>59.05</v>
      </c>
    </row>
    <row r="563" customFormat="false" ht="15" hidden="false" customHeight="false" outlineLevel="0" collapsed="false">
      <c r="A563" s="71" t="s">
        <v>1749</v>
      </c>
      <c r="B563" s="71" t="s">
        <v>749</v>
      </c>
      <c r="C563" s="71" t="s">
        <v>747</v>
      </c>
      <c r="D563" s="71" t="str">
        <f aca="false">IFERROR(INDEX('Brand Map'!$B$4:$B$125,MATCH(C563,'Brand Map'!$A$4:$A$125,0)),"Other")</f>
        <v>Free / add-on / admin items</v>
      </c>
      <c r="E563" s="73" t="n">
        <f aca="false">SUMIFS(Detail!$K$2:$K$9168,Detail!$C$2:$C$9168,$A563)</f>
        <v>0</v>
      </c>
      <c r="F563" s="73" t="n">
        <f aca="false">SUMIFS(Detail!$E$2:$E$9168,Detail!$C$2:$C$9168,$A563)</f>
        <v>0</v>
      </c>
      <c r="G563" s="74" t="n">
        <f aca="false">SUMIFS(Detail!$M$2:$M$9168,Detail!$C$2:$C$9168,$A563)</f>
        <v>0</v>
      </c>
      <c r="H563" s="74" t="n">
        <f aca="false">SUMIFS(Detail!$D$2:$D$9168,Detail!$C$2:$C$9168,$A563)</f>
        <v>0</v>
      </c>
      <c r="I563" s="74" t="n">
        <v>0</v>
      </c>
      <c r="J563" s="51" t="n">
        <f aca="false">IF(E563&gt;0,AF563/E563,0)</f>
        <v>0</v>
      </c>
      <c r="K563" s="51" t="n">
        <f aca="false">IF(G563&gt;0,AG563/G563,0)</f>
        <v>0</v>
      </c>
      <c r="L563" s="75" t="n">
        <f aca="false">H563/Settings!$B$16</f>
        <v>0</v>
      </c>
      <c r="M563" s="76" t="n">
        <f aca="false">H563/Settings!$B$20</f>
        <v>0</v>
      </c>
      <c r="N563" s="77" t="n">
        <f aca="false">E563*Settings!$B$3</f>
        <v>0</v>
      </c>
      <c r="O563" s="77" t="n">
        <f aca="false">IF(E563&gt;0,(AF563-N563)/SQRT(E563*Settings!$B$3*(1-Settings!$B$3)),0)</f>
        <v>0</v>
      </c>
      <c r="P563" s="77" t="n">
        <f aca="false">MAX(0,AF563-N563)</f>
        <v>0</v>
      </c>
      <c r="Q563" s="51" t="n">
        <f aca="false">IF(E563&gt;=Settings!$B$4,(AF563+Settings!$B$7*Settings!$B$3)/(E563+Settings!$B$7),Settings!$B$3)</f>
        <v>0.0748599558648786</v>
      </c>
      <c r="R563" s="78" t="n">
        <f aca="false">PERCENTRANK($H$2:$H$1780,H563,6)</f>
        <v>0</v>
      </c>
      <c r="S563" s="78" t="n">
        <f aca="false">PERCENTRANK($Q$2:$Q$1780,Q563,6)</f>
        <v>0.0646794</v>
      </c>
      <c r="T563" s="78" t="n">
        <f aca="false">PERCENTRANK($F$2:$F$1780,F563,6)</f>
        <v>0</v>
      </c>
      <c r="U563" s="79" t="n">
        <f aca="false">IF(F563&gt;0,ROUND((Settings!$B$8*T563+Settings!$B$9*R563+Settings!$B$10*S563)/SUM(Settings!$B$8:$B$10),10),0)</f>
        <v>0</v>
      </c>
      <c r="V563" s="71" t="str">
        <f aca="false">IF(U563&gt;0,RANK(U563,$U$2:$U$1780)+COUNTIF($U$2:U563,U563)-1,"")</f>
        <v/>
      </c>
      <c r="W563" s="71" t="str">
        <f aca="false">IF(V563="","",IF(V563&lt;=Settings!$B$11,"1 - Fix first",IF(V563&lt;=Settings!$B$12,"2 - Review","3 - Monitor")))</f>
        <v/>
      </c>
      <c r="X563" s="71" t="str">
        <f aca="false">IF(AND(E563&gt;=Settings!$B$4,AF563&gt;=Settings!$B$5,O563&gt;=Settings!$B$6),"HIGH RATE","")</f>
        <v/>
      </c>
      <c r="Y563" s="71" t="str">
        <f aca="false">IF(F563&gt;0,RANK(F563,$F$2:$F$1780)+COUNTIF($F$2:F563,F563)-1,"")</f>
        <v/>
      </c>
      <c r="Z563" s="71" t="str">
        <f aca="false">IF(H563&gt;0,RANK(H563,$H$2:$H$1780)+COUNTIF($H$2:H563,H563)-1,"")</f>
        <v/>
      </c>
      <c r="AA563" s="71" t="str">
        <f aca="false">IF(AC563="","",RANK(AC563,$AC$2:$AC$1780)+COUNTIF($AC$2:AC563,AC563)-1)</f>
        <v/>
      </c>
      <c r="AB563" s="71" t="str">
        <f aca="false">IF(AD563="","",RANK(AD563,$AD$2:$AD$1780)+COUNTIF($AD$2:AD563,AD563)-1)</f>
        <v/>
      </c>
      <c r="AC563" s="71" t="str">
        <f aca="false">IF(AND(AF563&gt;0,E563&gt;=Settings!$B$4),ROUND(J563,10),"")</f>
        <v/>
      </c>
      <c r="AD563" s="71" t="str">
        <f aca="false">IF(X563="HIGH RATE",ROUND(O563,10),"")</f>
        <v/>
      </c>
      <c r="AE563" s="71" t="s">
        <v>61</v>
      </c>
      <c r="AF563" s="73" t="n">
        <f aca="false">SUMIFS(Detail!$L$2:$L$9168,Detail!$C$2:$C$9168,$A563)</f>
        <v>0</v>
      </c>
      <c r="AG563" s="74" t="n">
        <f aca="false">SUMIFS(Detail!$N$2:$N$9168,Detail!$C$2:$C$9168,$A563)</f>
        <v>0</v>
      </c>
    </row>
    <row r="564" customFormat="false" ht="15" hidden="false" customHeight="false" outlineLevel="0" collapsed="false">
      <c r="A564" s="71" t="s">
        <v>748</v>
      </c>
      <c r="B564" s="71" t="s">
        <v>749</v>
      </c>
      <c r="C564" s="71" t="s">
        <v>747</v>
      </c>
      <c r="D564" s="71" t="str">
        <f aca="false">IFERROR(INDEX('Brand Map'!$B$4:$B$125,MATCH(C564,'Brand Map'!$A$4:$A$125,0)),"Other")</f>
        <v>Free / add-on / admin items</v>
      </c>
      <c r="E564" s="73" t="n">
        <f aca="false">SUMIFS(Detail!$K$2:$K$9168,Detail!$C$2:$C$9168,$A564)</f>
        <v>0</v>
      </c>
      <c r="F564" s="73" t="n">
        <f aca="false">SUMIFS(Detail!$E$2:$E$9168,Detail!$C$2:$C$9168,$A564)</f>
        <v>0</v>
      </c>
      <c r="G564" s="74" t="n">
        <f aca="false">SUMIFS(Detail!$M$2:$M$9168,Detail!$C$2:$C$9168,$A564)</f>
        <v>0</v>
      </c>
      <c r="H564" s="74" t="n">
        <f aca="false">SUMIFS(Detail!$D$2:$D$9168,Detail!$C$2:$C$9168,$A564)</f>
        <v>0</v>
      </c>
      <c r="I564" s="74" t="n">
        <v>0</v>
      </c>
      <c r="J564" s="51" t="n">
        <f aca="false">IF(E564&gt;0,AF564/E564,0)</f>
        <v>0</v>
      </c>
      <c r="K564" s="51" t="n">
        <f aca="false">IF(G564&gt;0,AG564/G564,0)</f>
        <v>0</v>
      </c>
      <c r="L564" s="75" t="n">
        <f aca="false">H564/Settings!$B$16</f>
        <v>0</v>
      </c>
      <c r="M564" s="76" t="n">
        <f aca="false">H564/Settings!$B$20</f>
        <v>0</v>
      </c>
      <c r="N564" s="77" t="n">
        <f aca="false">E564*Settings!$B$3</f>
        <v>0</v>
      </c>
      <c r="O564" s="77" t="n">
        <f aca="false">IF(E564&gt;0,(AF564-N564)/SQRT(E564*Settings!$B$3*(1-Settings!$B$3)),0)</f>
        <v>0</v>
      </c>
      <c r="P564" s="77" t="n">
        <f aca="false">MAX(0,AF564-N564)</f>
        <v>0</v>
      </c>
      <c r="Q564" s="51" t="n">
        <f aca="false">IF(E564&gt;=Settings!$B$4,(AF564+Settings!$B$7*Settings!$B$3)/(E564+Settings!$B$7),Settings!$B$3)</f>
        <v>0.0748599558648786</v>
      </c>
      <c r="R564" s="78" t="n">
        <f aca="false">PERCENTRANK($H$2:$H$1780,H564,6)</f>
        <v>0</v>
      </c>
      <c r="S564" s="78" t="n">
        <f aca="false">PERCENTRANK($Q$2:$Q$1780,Q564,6)</f>
        <v>0.0646794</v>
      </c>
      <c r="T564" s="78" t="n">
        <f aca="false">PERCENTRANK($F$2:$F$1780,F564,6)</f>
        <v>0</v>
      </c>
      <c r="U564" s="79" t="n">
        <f aca="false">IF(F564&gt;0,ROUND((Settings!$B$8*T564+Settings!$B$9*R564+Settings!$B$10*S564)/SUM(Settings!$B$8:$B$10),10),0)</f>
        <v>0</v>
      </c>
      <c r="V564" s="71" t="str">
        <f aca="false">IF(U564&gt;0,RANK(U564,$U$2:$U$1780)+COUNTIF($U$2:U564,U564)-1,"")</f>
        <v/>
      </c>
      <c r="W564" s="71" t="str">
        <f aca="false">IF(V564="","",IF(V564&lt;=Settings!$B$11,"1 - Fix first",IF(V564&lt;=Settings!$B$12,"2 - Review","3 - Monitor")))</f>
        <v/>
      </c>
      <c r="X564" s="71" t="str">
        <f aca="false">IF(AND(E564&gt;=Settings!$B$4,AF564&gt;=Settings!$B$5,O564&gt;=Settings!$B$6),"HIGH RATE","")</f>
        <v/>
      </c>
      <c r="Y564" s="71" t="str">
        <f aca="false">IF(F564&gt;0,RANK(F564,$F$2:$F$1780)+COUNTIF($F$2:F564,F564)-1,"")</f>
        <v/>
      </c>
      <c r="Z564" s="71" t="str">
        <f aca="false">IF(H564&gt;0,RANK(H564,$H$2:$H$1780)+COUNTIF($H$2:H564,H564)-1,"")</f>
        <v/>
      </c>
      <c r="AA564" s="71" t="str">
        <f aca="false">IF(AC564="","",RANK(AC564,$AC$2:$AC$1780)+COUNTIF($AC$2:AC564,AC564)-1)</f>
        <v/>
      </c>
      <c r="AB564" s="71" t="str">
        <f aca="false">IF(AD564="","",RANK(AD564,$AD$2:$AD$1780)+COUNTIF($AD$2:AD564,AD564)-1)</f>
        <v/>
      </c>
      <c r="AC564" s="71" t="str">
        <f aca="false">IF(AND(AF564&gt;0,E564&gt;=Settings!$B$4),ROUND(J564,10),"")</f>
        <v/>
      </c>
      <c r="AD564" s="71" t="str">
        <f aca="false">IF(X564="HIGH RATE",ROUND(O564,10),"")</f>
        <v/>
      </c>
      <c r="AE564" s="71" t="s">
        <v>61</v>
      </c>
      <c r="AF564" s="73" t="n">
        <f aca="false">SUMIFS(Detail!$L$2:$L$9168,Detail!$C$2:$C$9168,$A564)</f>
        <v>0</v>
      </c>
      <c r="AG564" s="74" t="n">
        <f aca="false">SUMIFS(Detail!$N$2:$N$9168,Detail!$C$2:$C$9168,$A564)</f>
        <v>0</v>
      </c>
    </row>
    <row r="565" customFormat="false" ht="15" hidden="false" customHeight="false" outlineLevel="0" collapsed="false">
      <c r="A565" s="71" t="s">
        <v>2463</v>
      </c>
      <c r="B565" s="71" t="s">
        <v>749</v>
      </c>
      <c r="C565" s="71" t="s">
        <v>747</v>
      </c>
      <c r="D565" s="71" t="str">
        <f aca="false">IFERROR(INDEX('Brand Map'!$B$4:$B$125,MATCH(C565,'Brand Map'!$A$4:$A$125,0)),"Other")</f>
        <v>Free / add-on / admin items</v>
      </c>
      <c r="E565" s="73" t="n">
        <f aca="false">SUMIFS(Detail!$K$2:$K$9168,Detail!$C$2:$C$9168,$A565)</f>
        <v>0</v>
      </c>
      <c r="F565" s="73" t="n">
        <f aca="false">SUMIFS(Detail!$E$2:$E$9168,Detail!$C$2:$C$9168,$A565)</f>
        <v>0</v>
      </c>
      <c r="G565" s="74" t="n">
        <f aca="false">SUMIFS(Detail!$M$2:$M$9168,Detail!$C$2:$C$9168,$A565)</f>
        <v>0</v>
      </c>
      <c r="H565" s="74" t="n">
        <f aca="false">SUMIFS(Detail!$D$2:$D$9168,Detail!$C$2:$C$9168,$A565)</f>
        <v>0</v>
      </c>
      <c r="I565" s="74" t="n">
        <v>0</v>
      </c>
      <c r="J565" s="51" t="n">
        <f aca="false">IF(E565&gt;0,AF565/E565,0)</f>
        <v>0</v>
      </c>
      <c r="K565" s="51" t="n">
        <f aca="false">IF(G565&gt;0,AG565/G565,0)</f>
        <v>0</v>
      </c>
      <c r="L565" s="75" t="n">
        <f aca="false">H565/Settings!$B$16</f>
        <v>0</v>
      </c>
      <c r="M565" s="76" t="n">
        <f aca="false">H565/Settings!$B$20</f>
        <v>0</v>
      </c>
      <c r="N565" s="77" t="n">
        <f aca="false">E565*Settings!$B$3</f>
        <v>0</v>
      </c>
      <c r="O565" s="77" t="n">
        <f aca="false">IF(E565&gt;0,(AF565-N565)/SQRT(E565*Settings!$B$3*(1-Settings!$B$3)),0)</f>
        <v>0</v>
      </c>
      <c r="P565" s="77" t="n">
        <f aca="false">MAX(0,AF565-N565)</f>
        <v>0</v>
      </c>
      <c r="Q565" s="51" t="n">
        <f aca="false">IF(E565&gt;=Settings!$B$4,(AF565+Settings!$B$7*Settings!$B$3)/(E565+Settings!$B$7),Settings!$B$3)</f>
        <v>0.0748599558648786</v>
      </c>
      <c r="R565" s="78" t="n">
        <f aca="false">PERCENTRANK($H$2:$H$1780,H565,6)</f>
        <v>0</v>
      </c>
      <c r="S565" s="78" t="n">
        <f aca="false">PERCENTRANK($Q$2:$Q$1780,Q565,6)</f>
        <v>0.0646794</v>
      </c>
      <c r="T565" s="78" t="n">
        <f aca="false">PERCENTRANK($F$2:$F$1780,F565,6)</f>
        <v>0</v>
      </c>
      <c r="U565" s="79" t="n">
        <f aca="false">IF(F565&gt;0,ROUND((Settings!$B$8*T565+Settings!$B$9*R565+Settings!$B$10*S565)/SUM(Settings!$B$8:$B$10),10),0)</f>
        <v>0</v>
      </c>
      <c r="V565" s="71" t="str">
        <f aca="false">IF(U565&gt;0,RANK(U565,$U$2:$U$1780)+COUNTIF($U$2:U565,U565)-1,"")</f>
        <v/>
      </c>
      <c r="W565" s="71" t="str">
        <f aca="false">IF(V565="","",IF(V565&lt;=Settings!$B$11,"1 - Fix first",IF(V565&lt;=Settings!$B$12,"2 - Review","3 - Monitor")))</f>
        <v/>
      </c>
      <c r="X565" s="71" t="str">
        <f aca="false">IF(AND(E565&gt;=Settings!$B$4,AF565&gt;=Settings!$B$5,O565&gt;=Settings!$B$6),"HIGH RATE","")</f>
        <v/>
      </c>
      <c r="Y565" s="71" t="str">
        <f aca="false">IF(F565&gt;0,RANK(F565,$F$2:$F$1780)+COUNTIF($F$2:F565,F565)-1,"")</f>
        <v/>
      </c>
      <c r="Z565" s="71" t="str">
        <f aca="false">IF(H565&gt;0,RANK(H565,$H$2:$H$1780)+COUNTIF($H$2:H565,H565)-1,"")</f>
        <v/>
      </c>
      <c r="AA565" s="71" t="str">
        <f aca="false">IF(AC565="","",RANK(AC565,$AC$2:$AC$1780)+COUNTIF($AC$2:AC565,AC565)-1)</f>
        <v/>
      </c>
      <c r="AB565" s="71" t="str">
        <f aca="false">IF(AD565="","",RANK(AD565,$AD$2:$AD$1780)+COUNTIF($AD$2:AD565,AD565)-1)</f>
        <v/>
      </c>
      <c r="AC565" s="71" t="str">
        <f aca="false">IF(AND(AF565&gt;0,E565&gt;=Settings!$B$4),ROUND(J565,10),"")</f>
        <v/>
      </c>
      <c r="AD565" s="71" t="str">
        <f aca="false">IF(X565="HIGH RATE",ROUND(O565,10),"")</f>
        <v/>
      </c>
      <c r="AE565" s="71" t="s">
        <v>61</v>
      </c>
      <c r="AF565" s="73" t="n">
        <f aca="false">SUMIFS(Detail!$L$2:$L$9168,Detail!$C$2:$C$9168,$A565)</f>
        <v>0</v>
      </c>
      <c r="AG565" s="74" t="n">
        <f aca="false">SUMIFS(Detail!$N$2:$N$9168,Detail!$C$2:$C$9168,$A565)</f>
        <v>0</v>
      </c>
    </row>
    <row r="566" customFormat="false" ht="15" hidden="false" customHeight="false" outlineLevel="0" collapsed="false">
      <c r="A566" s="71" t="s">
        <v>730</v>
      </c>
      <c r="B566" s="71" t="s">
        <v>731</v>
      </c>
      <c r="C566" s="71" t="s">
        <v>729</v>
      </c>
      <c r="D566" s="71" t="str">
        <f aca="false">IFERROR(INDEX('Brand Map'!$B$4:$B$125,MATCH(C566,'Brand Map'!$A$4:$A$125,0)),"Other")</f>
        <v>Other (small prefixes)</v>
      </c>
      <c r="E566" s="73" t="n">
        <f aca="false">SUMIFS(Detail!$K$2:$K$9168,Detail!$C$2:$C$9168,$A566)</f>
        <v>0</v>
      </c>
      <c r="F566" s="73" t="n">
        <f aca="false">SUMIFS(Detail!$E$2:$E$9168,Detail!$C$2:$C$9168,$A566)</f>
        <v>0</v>
      </c>
      <c r="G566" s="74" t="n">
        <f aca="false">SUMIFS(Detail!$M$2:$M$9168,Detail!$C$2:$C$9168,$A566)</f>
        <v>0</v>
      </c>
      <c r="H566" s="74" t="n">
        <f aca="false">SUMIFS(Detail!$D$2:$D$9168,Detail!$C$2:$C$9168,$A566)</f>
        <v>0</v>
      </c>
      <c r="I566" s="74" t="n">
        <v>44.95</v>
      </c>
      <c r="J566" s="51" t="n">
        <f aca="false">IF(E566&gt;0,AF566/E566,0)</f>
        <v>0</v>
      </c>
      <c r="K566" s="51" t="n">
        <f aca="false">IF(G566&gt;0,AG566/G566,0)</f>
        <v>0</v>
      </c>
      <c r="L566" s="75" t="n">
        <f aca="false">H566/Settings!$B$16</f>
        <v>0</v>
      </c>
      <c r="M566" s="76" t="n">
        <f aca="false">H566/Settings!$B$20</f>
        <v>0</v>
      </c>
      <c r="N566" s="77" t="n">
        <f aca="false">E566*Settings!$B$3</f>
        <v>0</v>
      </c>
      <c r="O566" s="77" t="n">
        <f aca="false">IF(E566&gt;0,(AF566-N566)/SQRT(E566*Settings!$B$3*(1-Settings!$B$3)),0)</f>
        <v>0</v>
      </c>
      <c r="P566" s="77" t="n">
        <f aca="false">MAX(0,AF566-N566)</f>
        <v>0</v>
      </c>
      <c r="Q566" s="51" t="n">
        <f aca="false">IF(E566&gt;=Settings!$B$4,(AF566+Settings!$B$7*Settings!$B$3)/(E566+Settings!$B$7),Settings!$B$3)</f>
        <v>0.0748599558648786</v>
      </c>
      <c r="R566" s="78" t="n">
        <f aca="false">PERCENTRANK($H$2:$H$1780,H566,6)</f>
        <v>0</v>
      </c>
      <c r="S566" s="78" t="n">
        <f aca="false">PERCENTRANK($Q$2:$Q$1780,Q566,6)</f>
        <v>0.0646794</v>
      </c>
      <c r="T566" s="78" t="n">
        <f aca="false">PERCENTRANK($F$2:$F$1780,F566,6)</f>
        <v>0</v>
      </c>
      <c r="U566" s="79" t="n">
        <f aca="false">IF(F566&gt;0,ROUND((Settings!$B$8*T566+Settings!$B$9*R566+Settings!$B$10*S566)/SUM(Settings!$B$8:$B$10),10),0)</f>
        <v>0</v>
      </c>
      <c r="V566" s="71" t="str">
        <f aca="false">IF(U566&gt;0,RANK(U566,$U$2:$U$1780)+COUNTIF($U$2:U566,U566)-1,"")</f>
        <v/>
      </c>
      <c r="W566" s="71" t="str">
        <f aca="false">IF(V566="","",IF(V566&lt;=Settings!$B$11,"1 - Fix first",IF(V566&lt;=Settings!$B$12,"2 - Review","3 - Monitor")))</f>
        <v/>
      </c>
      <c r="X566" s="71" t="str">
        <f aca="false">IF(AND(E566&gt;=Settings!$B$4,AF566&gt;=Settings!$B$5,O566&gt;=Settings!$B$6),"HIGH RATE","")</f>
        <v/>
      </c>
      <c r="Y566" s="71" t="str">
        <f aca="false">IF(F566&gt;0,RANK(F566,$F$2:$F$1780)+COUNTIF($F$2:F566,F566)-1,"")</f>
        <v/>
      </c>
      <c r="Z566" s="71" t="str">
        <f aca="false">IF(H566&gt;0,RANK(H566,$H$2:$H$1780)+COUNTIF($H$2:H566,H566)-1,"")</f>
        <v/>
      </c>
      <c r="AA566" s="71" t="str">
        <f aca="false">IF(AC566="","",RANK(AC566,$AC$2:$AC$1780)+COUNTIF($AC$2:AC566,AC566)-1)</f>
        <v/>
      </c>
      <c r="AB566" s="71" t="str">
        <f aca="false">IF(AD566="","",RANK(AD566,$AD$2:$AD$1780)+COUNTIF($AD$2:AD566,AD566)-1)</f>
        <v/>
      </c>
      <c r="AC566" s="71" t="str">
        <f aca="false">IF(AND(AF566&gt;0,E566&gt;=Settings!$B$4),ROUND(J566,10),"")</f>
        <v/>
      </c>
      <c r="AD566" s="71" t="str">
        <f aca="false">IF(X566="HIGH RATE",ROUND(O566,10),"")</f>
        <v/>
      </c>
      <c r="AE566" s="71" t="s">
        <v>60</v>
      </c>
      <c r="AF566" s="73" t="n">
        <f aca="false">SUMIFS(Detail!$L$2:$L$9168,Detail!$C$2:$C$9168,$A566)</f>
        <v>0</v>
      </c>
      <c r="AG566" s="74" t="n">
        <f aca="false">SUMIFS(Detail!$N$2:$N$9168,Detail!$C$2:$C$9168,$A566)</f>
        <v>0</v>
      </c>
    </row>
    <row r="567" customFormat="false" ht="15" hidden="false" customHeight="false" outlineLevel="0" collapsed="false">
      <c r="A567" s="71" t="s">
        <v>1669</v>
      </c>
      <c r="B567" s="71" t="s">
        <v>2535</v>
      </c>
      <c r="C567" s="71" t="s">
        <v>280</v>
      </c>
      <c r="D567" s="71" t="str">
        <f aca="false">IFERROR(INDEX('Brand Map'!$B$4:$B$125,MATCH(C567,'Brand Map'!$A$4:$A$125,0)),"Other")</f>
        <v>AL</v>
      </c>
      <c r="E567" s="73" t="n">
        <f aca="false">SUMIFS(Detail!$K$2:$K$9168,Detail!$C$2:$C$9168,$A567)</f>
        <v>0</v>
      </c>
      <c r="F567" s="73" t="n">
        <f aca="false">SUMIFS(Detail!$E$2:$E$9168,Detail!$C$2:$C$9168,$A567)</f>
        <v>0</v>
      </c>
      <c r="G567" s="74" t="n">
        <f aca="false">SUMIFS(Detail!$M$2:$M$9168,Detail!$C$2:$C$9168,$A567)</f>
        <v>0</v>
      </c>
      <c r="H567" s="74" t="n">
        <f aca="false">SUMIFS(Detail!$D$2:$D$9168,Detail!$C$2:$C$9168,$A567)</f>
        <v>0</v>
      </c>
      <c r="I567" s="74" t="n">
        <v>229.9</v>
      </c>
      <c r="J567" s="51" t="n">
        <f aca="false">IF(E567&gt;0,AF567/E567,0)</f>
        <v>0</v>
      </c>
      <c r="K567" s="51" t="n">
        <f aca="false">IF(G567&gt;0,AG567/G567,0)</f>
        <v>0</v>
      </c>
      <c r="L567" s="75" t="n">
        <f aca="false">H567/Settings!$B$16</f>
        <v>0</v>
      </c>
      <c r="M567" s="76" t="n">
        <f aca="false">H567/Settings!$B$20</f>
        <v>0</v>
      </c>
      <c r="N567" s="77" t="n">
        <f aca="false">E567*Settings!$B$3</f>
        <v>0</v>
      </c>
      <c r="O567" s="77" t="n">
        <f aca="false">IF(E567&gt;0,(AF567-N567)/SQRT(E567*Settings!$B$3*(1-Settings!$B$3)),0)</f>
        <v>0</v>
      </c>
      <c r="P567" s="77" t="n">
        <f aca="false">MAX(0,AF567-N567)</f>
        <v>0</v>
      </c>
      <c r="Q567" s="51" t="n">
        <f aca="false">IF(E567&gt;=Settings!$B$4,(AF567+Settings!$B$7*Settings!$B$3)/(E567+Settings!$B$7),Settings!$B$3)</f>
        <v>0.0748599558648786</v>
      </c>
      <c r="R567" s="78" t="n">
        <f aca="false">PERCENTRANK($H$2:$H$1780,H567,6)</f>
        <v>0</v>
      </c>
      <c r="S567" s="78" t="n">
        <f aca="false">PERCENTRANK($Q$2:$Q$1780,Q567,6)</f>
        <v>0.0646794</v>
      </c>
      <c r="T567" s="78" t="n">
        <f aca="false">PERCENTRANK($F$2:$F$1780,F567,6)</f>
        <v>0</v>
      </c>
      <c r="U567" s="79" t="n">
        <f aca="false">IF(F567&gt;0,ROUND((Settings!$B$8*T567+Settings!$B$9*R567+Settings!$B$10*S567)/SUM(Settings!$B$8:$B$10),10),0)</f>
        <v>0</v>
      </c>
      <c r="V567" s="71" t="str">
        <f aca="false">IF(U567&gt;0,RANK(U567,$U$2:$U$1780)+COUNTIF($U$2:U567,U567)-1,"")</f>
        <v/>
      </c>
      <c r="W567" s="71" t="str">
        <f aca="false">IF(V567="","",IF(V567&lt;=Settings!$B$11,"1 - Fix first",IF(V567&lt;=Settings!$B$12,"2 - Review","3 - Monitor")))</f>
        <v/>
      </c>
      <c r="X567" s="71" t="str">
        <f aca="false">IF(AND(E567&gt;=Settings!$B$4,AF567&gt;=Settings!$B$5,O567&gt;=Settings!$B$6),"HIGH RATE","")</f>
        <v/>
      </c>
      <c r="Y567" s="71" t="str">
        <f aca="false">IF(F567&gt;0,RANK(F567,$F$2:$F$1780)+COUNTIF($F$2:F567,F567)-1,"")</f>
        <v/>
      </c>
      <c r="Z567" s="71" t="str">
        <f aca="false">IF(H567&gt;0,RANK(H567,$H$2:$H$1780)+COUNTIF($H$2:H567,H567)-1,"")</f>
        <v/>
      </c>
      <c r="AA567" s="71" t="str">
        <f aca="false">IF(AC567="","",RANK(AC567,$AC$2:$AC$1780)+COUNTIF($AC$2:AC567,AC567)-1)</f>
        <v/>
      </c>
      <c r="AB567" s="71" t="str">
        <f aca="false">IF(AD567="","",RANK(AD567,$AD$2:$AD$1780)+COUNTIF($AD$2:AD567,AD567)-1)</f>
        <v/>
      </c>
      <c r="AC567" s="71" t="str">
        <f aca="false">IF(AND(AF567&gt;0,E567&gt;=Settings!$B$4),ROUND(J567,10),"")</f>
        <v/>
      </c>
      <c r="AD567" s="71" t="str">
        <f aca="false">IF(X567="HIGH RATE",ROUND(O567,10),"")</f>
        <v/>
      </c>
      <c r="AE567" s="71" t="s">
        <v>60</v>
      </c>
      <c r="AF567" s="73" t="n">
        <f aca="false">SUMIFS(Detail!$L$2:$L$9168,Detail!$C$2:$C$9168,$A567)</f>
        <v>0</v>
      </c>
      <c r="AG567" s="74" t="n">
        <f aca="false">SUMIFS(Detail!$N$2:$N$9168,Detail!$C$2:$C$9168,$A567)</f>
        <v>0</v>
      </c>
    </row>
    <row r="568" customFormat="false" ht="15" hidden="false" customHeight="false" outlineLevel="0" collapsed="false">
      <c r="A568" s="71" t="s">
        <v>1908</v>
      </c>
      <c r="B568" s="71" t="s">
        <v>2535</v>
      </c>
      <c r="C568" s="71" t="s">
        <v>280</v>
      </c>
      <c r="D568" s="71" t="str">
        <f aca="false">IFERROR(INDEX('Brand Map'!$B$4:$B$125,MATCH(C568,'Brand Map'!$A$4:$A$125,0)),"Other")</f>
        <v>AL</v>
      </c>
      <c r="E568" s="73" t="n">
        <f aca="false">SUMIFS(Detail!$K$2:$K$9168,Detail!$C$2:$C$9168,$A568)</f>
        <v>0</v>
      </c>
      <c r="F568" s="73" t="n">
        <f aca="false">SUMIFS(Detail!$E$2:$E$9168,Detail!$C$2:$C$9168,$A568)</f>
        <v>0</v>
      </c>
      <c r="G568" s="74" t="n">
        <f aca="false">SUMIFS(Detail!$M$2:$M$9168,Detail!$C$2:$C$9168,$A568)</f>
        <v>0</v>
      </c>
      <c r="H568" s="74" t="n">
        <f aca="false">SUMIFS(Detail!$D$2:$D$9168,Detail!$C$2:$C$9168,$A568)</f>
        <v>0</v>
      </c>
      <c r="I568" s="74" t="n">
        <v>289.9</v>
      </c>
      <c r="J568" s="51" t="n">
        <f aca="false">IF(E568&gt;0,AF568/E568,0)</f>
        <v>0</v>
      </c>
      <c r="K568" s="51" t="n">
        <f aca="false">IF(G568&gt;0,AG568/G568,0)</f>
        <v>0</v>
      </c>
      <c r="L568" s="75" t="n">
        <f aca="false">H568/Settings!$B$16</f>
        <v>0</v>
      </c>
      <c r="M568" s="76" t="n">
        <f aca="false">H568/Settings!$B$20</f>
        <v>0</v>
      </c>
      <c r="N568" s="77" t="n">
        <f aca="false">E568*Settings!$B$3</f>
        <v>0</v>
      </c>
      <c r="O568" s="77" t="n">
        <f aca="false">IF(E568&gt;0,(AF568-N568)/SQRT(E568*Settings!$B$3*(1-Settings!$B$3)),0)</f>
        <v>0</v>
      </c>
      <c r="P568" s="77" t="n">
        <f aca="false">MAX(0,AF568-N568)</f>
        <v>0</v>
      </c>
      <c r="Q568" s="51" t="n">
        <f aca="false">IF(E568&gt;=Settings!$B$4,(AF568+Settings!$B$7*Settings!$B$3)/(E568+Settings!$B$7),Settings!$B$3)</f>
        <v>0.0748599558648786</v>
      </c>
      <c r="R568" s="78" t="n">
        <f aca="false">PERCENTRANK($H$2:$H$1780,H568,6)</f>
        <v>0</v>
      </c>
      <c r="S568" s="78" t="n">
        <f aca="false">PERCENTRANK($Q$2:$Q$1780,Q568,6)</f>
        <v>0.0646794</v>
      </c>
      <c r="T568" s="78" t="n">
        <f aca="false">PERCENTRANK($F$2:$F$1780,F568,6)</f>
        <v>0</v>
      </c>
      <c r="U568" s="79" t="n">
        <f aca="false">IF(F568&gt;0,ROUND((Settings!$B$8*T568+Settings!$B$9*R568+Settings!$B$10*S568)/SUM(Settings!$B$8:$B$10),10),0)</f>
        <v>0</v>
      </c>
      <c r="V568" s="71" t="str">
        <f aca="false">IF(U568&gt;0,RANK(U568,$U$2:$U$1780)+COUNTIF($U$2:U568,U568)-1,"")</f>
        <v/>
      </c>
      <c r="W568" s="71" t="str">
        <f aca="false">IF(V568="","",IF(V568&lt;=Settings!$B$11,"1 - Fix first",IF(V568&lt;=Settings!$B$12,"2 - Review","3 - Monitor")))</f>
        <v/>
      </c>
      <c r="X568" s="71" t="str">
        <f aca="false">IF(AND(E568&gt;=Settings!$B$4,AF568&gt;=Settings!$B$5,O568&gt;=Settings!$B$6),"HIGH RATE","")</f>
        <v/>
      </c>
      <c r="Y568" s="71" t="str">
        <f aca="false">IF(F568&gt;0,RANK(F568,$F$2:$F$1780)+COUNTIF($F$2:F568,F568)-1,"")</f>
        <v/>
      </c>
      <c r="Z568" s="71" t="str">
        <f aca="false">IF(H568&gt;0,RANK(H568,$H$2:$H$1780)+COUNTIF($H$2:H568,H568)-1,"")</f>
        <v/>
      </c>
      <c r="AA568" s="71" t="str">
        <f aca="false">IF(AC568="","",RANK(AC568,$AC$2:$AC$1780)+COUNTIF($AC$2:AC568,AC568)-1)</f>
        <v/>
      </c>
      <c r="AB568" s="71" t="str">
        <f aca="false">IF(AD568="","",RANK(AD568,$AD$2:$AD$1780)+COUNTIF($AD$2:AD568,AD568)-1)</f>
        <v/>
      </c>
      <c r="AC568" s="71" t="str">
        <f aca="false">IF(AND(AF568&gt;0,E568&gt;=Settings!$B$4),ROUND(J568,10),"")</f>
        <v/>
      </c>
      <c r="AD568" s="71" t="str">
        <f aca="false">IF(X568="HIGH RATE",ROUND(O568,10),"")</f>
        <v/>
      </c>
      <c r="AE568" s="71" t="s">
        <v>60</v>
      </c>
      <c r="AF568" s="73" t="n">
        <f aca="false">SUMIFS(Detail!$L$2:$L$9168,Detail!$C$2:$C$9168,$A568)</f>
        <v>0</v>
      </c>
      <c r="AG568" s="74" t="n">
        <f aca="false">SUMIFS(Detail!$N$2:$N$9168,Detail!$C$2:$C$9168,$A568)</f>
        <v>0</v>
      </c>
    </row>
    <row r="569" customFormat="false" ht="15" hidden="false" customHeight="false" outlineLevel="0" collapsed="false">
      <c r="A569" s="71" t="s">
        <v>1861</v>
      </c>
      <c r="B569" s="71" t="s">
        <v>2535</v>
      </c>
      <c r="C569" s="71" t="s">
        <v>280</v>
      </c>
      <c r="D569" s="71" t="str">
        <f aca="false">IFERROR(INDEX('Brand Map'!$B$4:$B$125,MATCH(C569,'Brand Map'!$A$4:$A$125,0)),"Other")</f>
        <v>AL</v>
      </c>
      <c r="E569" s="73" t="n">
        <f aca="false">SUMIFS(Detail!$K$2:$K$9168,Detail!$C$2:$C$9168,$A569)</f>
        <v>0</v>
      </c>
      <c r="F569" s="73" t="n">
        <f aca="false">SUMIFS(Detail!$E$2:$E$9168,Detail!$C$2:$C$9168,$A569)</f>
        <v>0</v>
      </c>
      <c r="G569" s="74" t="n">
        <f aca="false">SUMIFS(Detail!$M$2:$M$9168,Detail!$C$2:$C$9168,$A569)</f>
        <v>0</v>
      </c>
      <c r="H569" s="74" t="n">
        <f aca="false">SUMIFS(Detail!$D$2:$D$9168,Detail!$C$2:$C$9168,$A569)</f>
        <v>0</v>
      </c>
      <c r="I569" s="74" t="n">
        <v>499.75</v>
      </c>
      <c r="J569" s="51" t="n">
        <f aca="false">IF(E569&gt;0,AF569/E569,0)</f>
        <v>0</v>
      </c>
      <c r="K569" s="51" t="n">
        <f aca="false">IF(G569&gt;0,AG569/G569,0)</f>
        <v>0</v>
      </c>
      <c r="L569" s="75" t="n">
        <f aca="false">H569/Settings!$B$16</f>
        <v>0</v>
      </c>
      <c r="M569" s="76" t="n">
        <f aca="false">H569/Settings!$B$20</f>
        <v>0</v>
      </c>
      <c r="N569" s="77" t="n">
        <f aca="false">E569*Settings!$B$3</f>
        <v>0</v>
      </c>
      <c r="O569" s="77" t="n">
        <f aca="false">IF(E569&gt;0,(AF569-N569)/SQRT(E569*Settings!$B$3*(1-Settings!$B$3)),0)</f>
        <v>0</v>
      </c>
      <c r="P569" s="77" t="n">
        <f aca="false">MAX(0,AF569-N569)</f>
        <v>0</v>
      </c>
      <c r="Q569" s="51" t="n">
        <f aca="false">IF(E569&gt;=Settings!$B$4,(AF569+Settings!$B$7*Settings!$B$3)/(E569+Settings!$B$7),Settings!$B$3)</f>
        <v>0.0748599558648786</v>
      </c>
      <c r="R569" s="78" t="n">
        <f aca="false">PERCENTRANK($H$2:$H$1780,H569,6)</f>
        <v>0</v>
      </c>
      <c r="S569" s="78" t="n">
        <f aca="false">PERCENTRANK($Q$2:$Q$1780,Q569,6)</f>
        <v>0.0646794</v>
      </c>
      <c r="T569" s="78" t="n">
        <f aca="false">PERCENTRANK($F$2:$F$1780,F569,6)</f>
        <v>0</v>
      </c>
      <c r="U569" s="79" t="n">
        <f aca="false">IF(F569&gt;0,ROUND((Settings!$B$8*T569+Settings!$B$9*R569+Settings!$B$10*S569)/SUM(Settings!$B$8:$B$10),10),0)</f>
        <v>0</v>
      </c>
      <c r="V569" s="71" t="str">
        <f aca="false">IF(U569&gt;0,RANK(U569,$U$2:$U$1780)+COUNTIF($U$2:U569,U569)-1,"")</f>
        <v/>
      </c>
      <c r="W569" s="71" t="str">
        <f aca="false">IF(V569="","",IF(V569&lt;=Settings!$B$11,"1 - Fix first",IF(V569&lt;=Settings!$B$12,"2 - Review","3 - Monitor")))</f>
        <v/>
      </c>
      <c r="X569" s="71" t="str">
        <f aca="false">IF(AND(E569&gt;=Settings!$B$4,AF569&gt;=Settings!$B$5,O569&gt;=Settings!$B$6),"HIGH RATE","")</f>
        <v/>
      </c>
      <c r="Y569" s="71" t="str">
        <f aca="false">IF(F569&gt;0,RANK(F569,$F$2:$F$1780)+COUNTIF($F$2:F569,F569)-1,"")</f>
        <v/>
      </c>
      <c r="Z569" s="71" t="str">
        <f aca="false">IF(H569&gt;0,RANK(H569,$H$2:$H$1780)+COUNTIF($H$2:H569,H569)-1,"")</f>
        <v/>
      </c>
      <c r="AA569" s="71" t="str">
        <f aca="false">IF(AC569="","",RANK(AC569,$AC$2:$AC$1780)+COUNTIF($AC$2:AC569,AC569)-1)</f>
        <v/>
      </c>
      <c r="AB569" s="71" t="str">
        <f aca="false">IF(AD569="","",RANK(AD569,$AD$2:$AD$1780)+COUNTIF($AD$2:AD569,AD569)-1)</f>
        <v/>
      </c>
      <c r="AC569" s="71" t="str">
        <f aca="false">IF(AND(AF569&gt;0,E569&gt;=Settings!$B$4),ROUND(J569,10),"")</f>
        <v/>
      </c>
      <c r="AD569" s="71" t="str">
        <f aca="false">IF(X569="HIGH RATE",ROUND(O569,10),"")</f>
        <v/>
      </c>
      <c r="AE569" s="71" t="s">
        <v>60</v>
      </c>
      <c r="AF569" s="73" t="n">
        <f aca="false">SUMIFS(Detail!$L$2:$L$9168,Detail!$C$2:$C$9168,$A569)</f>
        <v>0</v>
      </c>
      <c r="AG569" s="74" t="n">
        <f aca="false">SUMIFS(Detail!$N$2:$N$9168,Detail!$C$2:$C$9168,$A569)</f>
        <v>0</v>
      </c>
    </row>
    <row r="570" customFormat="false" ht="15" hidden="false" customHeight="false" outlineLevel="0" collapsed="false">
      <c r="A570" s="71" t="s">
        <v>1875</v>
      </c>
      <c r="B570" s="71" t="s">
        <v>2770</v>
      </c>
      <c r="C570" s="71" t="s">
        <v>280</v>
      </c>
      <c r="D570" s="71" t="str">
        <f aca="false">IFERROR(INDEX('Brand Map'!$B$4:$B$125,MATCH(C570,'Brand Map'!$A$4:$A$125,0)),"Other")</f>
        <v>AL</v>
      </c>
      <c r="E570" s="73" t="n">
        <f aca="false">SUMIFS(Detail!$K$2:$K$9168,Detail!$C$2:$C$9168,$A570)</f>
        <v>0</v>
      </c>
      <c r="F570" s="73" t="n">
        <f aca="false">SUMIFS(Detail!$E$2:$E$9168,Detail!$C$2:$C$9168,$A570)</f>
        <v>0</v>
      </c>
      <c r="G570" s="74" t="n">
        <f aca="false">SUMIFS(Detail!$M$2:$M$9168,Detail!$C$2:$C$9168,$A570)</f>
        <v>0</v>
      </c>
      <c r="H570" s="74" t="n">
        <f aca="false">SUMIFS(Detail!$D$2:$D$9168,Detail!$C$2:$C$9168,$A570)</f>
        <v>0</v>
      </c>
      <c r="I570" s="74" t="n">
        <v>839.4</v>
      </c>
      <c r="J570" s="51" t="n">
        <f aca="false">IF(E570&gt;0,AF570/E570,0)</f>
        <v>0</v>
      </c>
      <c r="K570" s="51" t="n">
        <f aca="false">IF(G570&gt;0,AG570/G570,0)</f>
        <v>0</v>
      </c>
      <c r="L570" s="75" t="n">
        <f aca="false">H570/Settings!$B$16</f>
        <v>0</v>
      </c>
      <c r="M570" s="76" t="n">
        <f aca="false">H570/Settings!$B$20</f>
        <v>0</v>
      </c>
      <c r="N570" s="77" t="n">
        <f aca="false">E570*Settings!$B$3</f>
        <v>0</v>
      </c>
      <c r="O570" s="77" t="n">
        <f aca="false">IF(E570&gt;0,(AF570-N570)/SQRT(E570*Settings!$B$3*(1-Settings!$B$3)),0)</f>
        <v>0</v>
      </c>
      <c r="P570" s="77" t="n">
        <f aca="false">MAX(0,AF570-N570)</f>
        <v>0</v>
      </c>
      <c r="Q570" s="51" t="n">
        <f aca="false">IF(E570&gt;=Settings!$B$4,(AF570+Settings!$B$7*Settings!$B$3)/(E570+Settings!$B$7),Settings!$B$3)</f>
        <v>0.0748599558648786</v>
      </c>
      <c r="R570" s="78" t="n">
        <f aca="false">PERCENTRANK($H$2:$H$1780,H570,6)</f>
        <v>0</v>
      </c>
      <c r="S570" s="78" t="n">
        <f aca="false">PERCENTRANK($Q$2:$Q$1780,Q570,6)</f>
        <v>0.0646794</v>
      </c>
      <c r="T570" s="78" t="n">
        <f aca="false">PERCENTRANK($F$2:$F$1780,F570,6)</f>
        <v>0</v>
      </c>
      <c r="U570" s="79" t="n">
        <f aca="false">IF(F570&gt;0,ROUND((Settings!$B$8*T570+Settings!$B$9*R570+Settings!$B$10*S570)/SUM(Settings!$B$8:$B$10),10),0)</f>
        <v>0</v>
      </c>
      <c r="V570" s="71" t="str">
        <f aca="false">IF(U570&gt;0,RANK(U570,$U$2:$U$1780)+COUNTIF($U$2:U570,U570)-1,"")</f>
        <v/>
      </c>
      <c r="W570" s="71" t="str">
        <f aca="false">IF(V570="","",IF(V570&lt;=Settings!$B$11,"1 - Fix first",IF(V570&lt;=Settings!$B$12,"2 - Review","3 - Monitor")))</f>
        <v/>
      </c>
      <c r="X570" s="71" t="str">
        <f aca="false">IF(AND(E570&gt;=Settings!$B$4,AF570&gt;=Settings!$B$5,O570&gt;=Settings!$B$6),"HIGH RATE","")</f>
        <v/>
      </c>
      <c r="Y570" s="71" t="str">
        <f aca="false">IF(F570&gt;0,RANK(F570,$F$2:$F$1780)+COUNTIF($F$2:F570,F570)-1,"")</f>
        <v/>
      </c>
      <c r="Z570" s="71" t="str">
        <f aca="false">IF(H570&gt;0,RANK(H570,$H$2:$H$1780)+COUNTIF($H$2:H570,H570)-1,"")</f>
        <v/>
      </c>
      <c r="AA570" s="71" t="str">
        <f aca="false">IF(AC570="","",RANK(AC570,$AC$2:$AC$1780)+COUNTIF($AC$2:AC570,AC570)-1)</f>
        <v/>
      </c>
      <c r="AB570" s="71" t="str">
        <f aca="false">IF(AD570="","",RANK(AD570,$AD$2:$AD$1780)+COUNTIF($AD$2:AD570,AD570)-1)</f>
        <v/>
      </c>
      <c r="AC570" s="71" t="str">
        <f aca="false">IF(AND(AF570&gt;0,E570&gt;=Settings!$B$4),ROUND(J570,10),"")</f>
        <v/>
      </c>
      <c r="AD570" s="71" t="str">
        <f aca="false">IF(X570="HIGH RATE",ROUND(O570,10),"")</f>
        <v/>
      </c>
      <c r="AE570" s="71" t="s">
        <v>60</v>
      </c>
      <c r="AF570" s="73" t="n">
        <f aca="false">SUMIFS(Detail!$L$2:$L$9168,Detail!$C$2:$C$9168,$A570)</f>
        <v>0</v>
      </c>
      <c r="AG570" s="74" t="n">
        <f aca="false">SUMIFS(Detail!$N$2:$N$9168,Detail!$C$2:$C$9168,$A570)</f>
        <v>0</v>
      </c>
    </row>
    <row r="571" customFormat="false" ht="15" hidden="false" customHeight="false" outlineLevel="0" collapsed="false">
      <c r="A571" s="71" t="s">
        <v>2007</v>
      </c>
      <c r="B571" s="71" t="s">
        <v>2770</v>
      </c>
      <c r="C571" s="71" t="s">
        <v>280</v>
      </c>
      <c r="D571" s="71" t="str">
        <f aca="false">IFERROR(INDEX('Brand Map'!$B$4:$B$125,MATCH(C571,'Brand Map'!$A$4:$A$125,0)),"Other")</f>
        <v>AL</v>
      </c>
      <c r="E571" s="73" t="n">
        <f aca="false">SUMIFS(Detail!$K$2:$K$9168,Detail!$C$2:$C$9168,$A571)</f>
        <v>0</v>
      </c>
      <c r="F571" s="73" t="n">
        <f aca="false">SUMIFS(Detail!$E$2:$E$9168,Detail!$C$2:$C$9168,$A571)</f>
        <v>0</v>
      </c>
      <c r="G571" s="74" t="n">
        <f aca="false">SUMIFS(Detail!$M$2:$M$9168,Detail!$C$2:$C$9168,$A571)</f>
        <v>0</v>
      </c>
      <c r="H571" s="74" t="n">
        <f aca="false">SUMIFS(Detail!$D$2:$D$9168,Detail!$C$2:$C$9168,$A571)</f>
        <v>0</v>
      </c>
      <c r="I571" s="74" t="n">
        <v>509.7</v>
      </c>
      <c r="J571" s="51" t="n">
        <f aca="false">IF(E571&gt;0,AF571/E571,0)</f>
        <v>0</v>
      </c>
      <c r="K571" s="51" t="n">
        <f aca="false">IF(G571&gt;0,AG571/G571,0)</f>
        <v>0</v>
      </c>
      <c r="L571" s="75" t="n">
        <f aca="false">H571/Settings!$B$16</f>
        <v>0</v>
      </c>
      <c r="M571" s="76" t="n">
        <f aca="false">H571/Settings!$B$20</f>
        <v>0</v>
      </c>
      <c r="N571" s="77" t="n">
        <f aca="false">E571*Settings!$B$3</f>
        <v>0</v>
      </c>
      <c r="O571" s="77" t="n">
        <f aca="false">IF(E571&gt;0,(AF571-N571)/SQRT(E571*Settings!$B$3*(1-Settings!$B$3)),0)</f>
        <v>0</v>
      </c>
      <c r="P571" s="77" t="n">
        <f aca="false">MAX(0,AF571-N571)</f>
        <v>0</v>
      </c>
      <c r="Q571" s="51" t="n">
        <f aca="false">IF(E571&gt;=Settings!$B$4,(AF571+Settings!$B$7*Settings!$B$3)/(E571+Settings!$B$7),Settings!$B$3)</f>
        <v>0.0748599558648786</v>
      </c>
      <c r="R571" s="78" t="n">
        <f aca="false">PERCENTRANK($H$2:$H$1780,H571,6)</f>
        <v>0</v>
      </c>
      <c r="S571" s="78" t="n">
        <f aca="false">PERCENTRANK($Q$2:$Q$1780,Q571,6)</f>
        <v>0.0646794</v>
      </c>
      <c r="T571" s="78" t="n">
        <f aca="false">PERCENTRANK($F$2:$F$1780,F571,6)</f>
        <v>0</v>
      </c>
      <c r="U571" s="79" t="n">
        <f aca="false">IF(F571&gt;0,ROUND((Settings!$B$8*T571+Settings!$B$9*R571+Settings!$B$10*S571)/SUM(Settings!$B$8:$B$10),10),0)</f>
        <v>0</v>
      </c>
      <c r="V571" s="71" t="str">
        <f aca="false">IF(U571&gt;0,RANK(U571,$U$2:$U$1780)+COUNTIF($U$2:U571,U571)-1,"")</f>
        <v/>
      </c>
      <c r="W571" s="71" t="str">
        <f aca="false">IF(V571="","",IF(V571&lt;=Settings!$B$11,"1 - Fix first",IF(V571&lt;=Settings!$B$12,"2 - Review","3 - Monitor")))</f>
        <v/>
      </c>
      <c r="X571" s="71" t="str">
        <f aca="false">IF(AND(E571&gt;=Settings!$B$4,AF571&gt;=Settings!$B$5,O571&gt;=Settings!$B$6),"HIGH RATE","")</f>
        <v/>
      </c>
      <c r="Y571" s="71" t="str">
        <f aca="false">IF(F571&gt;0,RANK(F571,$F$2:$F$1780)+COUNTIF($F$2:F571,F571)-1,"")</f>
        <v/>
      </c>
      <c r="Z571" s="71" t="str">
        <f aca="false">IF(H571&gt;0,RANK(H571,$H$2:$H$1780)+COUNTIF($H$2:H571,H571)-1,"")</f>
        <v/>
      </c>
      <c r="AA571" s="71" t="str">
        <f aca="false">IF(AC571="","",RANK(AC571,$AC$2:$AC$1780)+COUNTIF($AC$2:AC571,AC571)-1)</f>
        <v/>
      </c>
      <c r="AB571" s="71" t="str">
        <f aca="false">IF(AD571="","",RANK(AD571,$AD$2:$AD$1780)+COUNTIF($AD$2:AD571,AD571)-1)</f>
        <v/>
      </c>
      <c r="AC571" s="71" t="str">
        <f aca="false">IF(AND(AF571&gt;0,E571&gt;=Settings!$B$4),ROUND(J571,10),"")</f>
        <v/>
      </c>
      <c r="AD571" s="71" t="str">
        <f aca="false">IF(X571="HIGH RATE",ROUND(O571,10),"")</f>
        <v/>
      </c>
      <c r="AE571" s="71" t="s">
        <v>60</v>
      </c>
      <c r="AF571" s="73" t="n">
        <f aca="false">SUMIFS(Detail!$L$2:$L$9168,Detail!$C$2:$C$9168,$A571)</f>
        <v>0</v>
      </c>
      <c r="AG571" s="74" t="n">
        <f aca="false">SUMIFS(Detail!$N$2:$N$9168,Detail!$C$2:$C$9168,$A571)</f>
        <v>0</v>
      </c>
    </row>
    <row r="572" customFormat="false" ht="15" hidden="false" customHeight="false" outlineLevel="0" collapsed="false">
      <c r="A572" s="71" t="s">
        <v>2115</v>
      </c>
      <c r="B572" s="71" t="s">
        <v>2770</v>
      </c>
      <c r="C572" s="71" t="s">
        <v>280</v>
      </c>
      <c r="D572" s="71" t="str">
        <f aca="false">IFERROR(INDEX('Brand Map'!$B$4:$B$125,MATCH(C572,'Brand Map'!$A$4:$A$125,0)),"Other")</f>
        <v>AL</v>
      </c>
      <c r="E572" s="73" t="n">
        <f aca="false">SUMIFS(Detail!$K$2:$K$9168,Detail!$C$2:$C$9168,$A572)</f>
        <v>0</v>
      </c>
      <c r="F572" s="73" t="n">
        <f aca="false">SUMIFS(Detail!$E$2:$E$9168,Detail!$C$2:$C$9168,$A572)</f>
        <v>0</v>
      </c>
      <c r="G572" s="74" t="n">
        <f aca="false">SUMIFS(Detail!$M$2:$M$9168,Detail!$C$2:$C$9168,$A572)</f>
        <v>0</v>
      </c>
      <c r="H572" s="74" t="n">
        <f aca="false">SUMIFS(Detail!$D$2:$D$9168,Detail!$C$2:$C$9168,$A572)</f>
        <v>0</v>
      </c>
      <c r="I572" s="74" t="n">
        <v>199.9</v>
      </c>
      <c r="J572" s="51" t="n">
        <f aca="false">IF(E572&gt;0,AF572/E572,0)</f>
        <v>0</v>
      </c>
      <c r="K572" s="51" t="n">
        <f aca="false">IF(G572&gt;0,AG572/G572,0)</f>
        <v>0</v>
      </c>
      <c r="L572" s="75" t="n">
        <f aca="false">H572/Settings!$B$16</f>
        <v>0</v>
      </c>
      <c r="M572" s="76" t="n">
        <f aca="false">H572/Settings!$B$20</f>
        <v>0</v>
      </c>
      <c r="N572" s="77" t="n">
        <f aca="false">E572*Settings!$B$3</f>
        <v>0</v>
      </c>
      <c r="O572" s="77" t="n">
        <f aca="false">IF(E572&gt;0,(AF572-N572)/SQRT(E572*Settings!$B$3*(1-Settings!$B$3)),0)</f>
        <v>0</v>
      </c>
      <c r="P572" s="77" t="n">
        <f aca="false">MAX(0,AF572-N572)</f>
        <v>0</v>
      </c>
      <c r="Q572" s="51" t="n">
        <f aca="false">IF(E572&gt;=Settings!$B$4,(AF572+Settings!$B$7*Settings!$B$3)/(E572+Settings!$B$7),Settings!$B$3)</f>
        <v>0.0748599558648786</v>
      </c>
      <c r="R572" s="78" t="n">
        <f aca="false">PERCENTRANK($H$2:$H$1780,H572,6)</f>
        <v>0</v>
      </c>
      <c r="S572" s="78" t="n">
        <f aca="false">PERCENTRANK($Q$2:$Q$1780,Q572,6)</f>
        <v>0.0646794</v>
      </c>
      <c r="T572" s="78" t="n">
        <f aca="false">PERCENTRANK($F$2:$F$1780,F572,6)</f>
        <v>0</v>
      </c>
      <c r="U572" s="79" t="n">
        <f aca="false">IF(F572&gt;0,ROUND((Settings!$B$8*T572+Settings!$B$9*R572+Settings!$B$10*S572)/SUM(Settings!$B$8:$B$10),10),0)</f>
        <v>0</v>
      </c>
      <c r="V572" s="71" t="str">
        <f aca="false">IF(U572&gt;0,RANK(U572,$U$2:$U$1780)+COUNTIF($U$2:U572,U572)-1,"")</f>
        <v/>
      </c>
      <c r="W572" s="71" t="str">
        <f aca="false">IF(V572="","",IF(V572&lt;=Settings!$B$11,"1 - Fix first",IF(V572&lt;=Settings!$B$12,"2 - Review","3 - Monitor")))</f>
        <v/>
      </c>
      <c r="X572" s="71" t="str">
        <f aca="false">IF(AND(E572&gt;=Settings!$B$4,AF572&gt;=Settings!$B$5,O572&gt;=Settings!$B$6),"HIGH RATE","")</f>
        <v/>
      </c>
      <c r="Y572" s="71" t="str">
        <f aca="false">IF(F572&gt;0,RANK(F572,$F$2:$F$1780)+COUNTIF($F$2:F572,F572)-1,"")</f>
        <v/>
      </c>
      <c r="Z572" s="71" t="str">
        <f aca="false">IF(H572&gt;0,RANK(H572,$H$2:$H$1780)+COUNTIF($H$2:H572,H572)-1,"")</f>
        <v/>
      </c>
      <c r="AA572" s="71" t="str">
        <f aca="false">IF(AC572="","",RANK(AC572,$AC$2:$AC$1780)+COUNTIF($AC$2:AC572,AC572)-1)</f>
        <v/>
      </c>
      <c r="AB572" s="71" t="str">
        <f aca="false">IF(AD572="","",RANK(AD572,$AD$2:$AD$1780)+COUNTIF($AD$2:AD572,AD572)-1)</f>
        <v/>
      </c>
      <c r="AC572" s="71" t="str">
        <f aca="false">IF(AND(AF572&gt;0,E572&gt;=Settings!$B$4),ROUND(J572,10),"")</f>
        <v/>
      </c>
      <c r="AD572" s="71" t="str">
        <f aca="false">IF(X572="HIGH RATE",ROUND(O572,10),"")</f>
        <v/>
      </c>
      <c r="AE572" s="71" t="s">
        <v>60</v>
      </c>
      <c r="AF572" s="73" t="n">
        <f aca="false">SUMIFS(Detail!$L$2:$L$9168,Detail!$C$2:$C$9168,$A572)</f>
        <v>0</v>
      </c>
      <c r="AG572" s="74" t="n">
        <f aca="false">SUMIFS(Detail!$N$2:$N$9168,Detail!$C$2:$C$9168,$A572)</f>
        <v>0</v>
      </c>
    </row>
    <row r="573" customFormat="false" ht="15" hidden="false" customHeight="false" outlineLevel="0" collapsed="false">
      <c r="A573" s="71" t="s">
        <v>1571</v>
      </c>
      <c r="B573" s="71" t="s">
        <v>700</v>
      </c>
      <c r="C573" s="71" t="s">
        <v>280</v>
      </c>
      <c r="D573" s="71" t="str">
        <f aca="false">IFERROR(INDEX('Brand Map'!$B$4:$B$125,MATCH(C573,'Brand Map'!$A$4:$A$125,0)),"Other")</f>
        <v>AL</v>
      </c>
      <c r="E573" s="73" t="n">
        <f aca="false">SUMIFS(Detail!$K$2:$K$9168,Detail!$C$2:$C$9168,$A573)</f>
        <v>0</v>
      </c>
      <c r="F573" s="73" t="n">
        <f aca="false">SUMIFS(Detail!$E$2:$E$9168,Detail!$C$2:$C$9168,$A573)</f>
        <v>0</v>
      </c>
      <c r="G573" s="74" t="n">
        <f aca="false">SUMIFS(Detail!$M$2:$M$9168,Detail!$C$2:$C$9168,$A573)</f>
        <v>0</v>
      </c>
      <c r="H573" s="74" t="n">
        <f aca="false">SUMIFS(Detail!$D$2:$D$9168,Detail!$C$2:$C$9168,$A573)</f>
        <v>0</v>
      </c>
      <c r="I573" s="74" t="n">
        <v>3358.8</v>
      </c>
      <c r="J573" s="51" t="n">
        <f aca="false">IF(E573&gt;0,AF573/E573,0)</f>
        <v>0</v>
      </c>
      <c r="K573" s="51" t="n">
        <f aca="false">IF(G573&gt;0,AG573/G573,0)</f>
        <v>0</v>
      </c>
      <c r="L573" s="75" t="n">
        <f aca="false">H573/Settings!$B$16</f>
        <v>0</v>
      </c>
      <c r="M573" s="76" t="n">
        <f aca="false">H573/Settings!$B$20</f>
        <v>0</v>
      </c>
      <c r="N573" s="77" t="n">
        <f aca="false">E573*Settings!$B$3</f>
        <v>0</v>
      </c>
      <c r="O573" s="77" t="n">
        <f aca="false">IF(E573&gt;0,(AF573-N573)/SQRT(E573*Settings!$B$3*(1-Settings!$B$3)),0)</f>
        <v>0</v>
      </c>
      <c r="P573" s="77" t="n">
        <f aca="false">MAX(0,AF573-N573)</f>
        <v>0</v>
      </c>
      <c r="Q573" s="51" t="n">
        <f aca="false">IF(E573&gt;=Settings!$B$4,(AF573+Settings!$B$7*Settings!$B$3)/(E573+Settings!$B$7),Settings!$B$3)</f>
        <v>0.0748599558648786</v>
      </c>
      <c r="R573" s="78" t="n">
        <f aca="false">PERCENTRANK($H$2:$H$1780,H573,6)</f>
        <v>0</v>
      </c>
      <c r="S573" s="78" t="n">
        <f aca="false">PERCENTRANK($Q$2:$Q$1780,Q573,6)</f>
        <v>0.0646794</v>
      </c>
      <c r="T573" s="78" t="n">
        <f aca="false">PERCENTRANK($F$2:$F$1780,F573,6)</f>
        <v>0</v>
      </c>
      <c r="U573" s="79" t="n">
        <f aca="false">IF(F573&gt;0,ROUND((Settings!$B$8*T573+Settings!$B$9*R573+Settings!$B$10*S573)/SUM(Settings!$B$8:$B$10),10),0)</f>
        <v>0</v>
      </c>
      <c r="V573" s="71" t="str">
        <f aca="false">IF(U573&gt;0,RANK(U573,$U$2:$U$1780)+COUNTIF($U$2:U573,U573)-1,"")</f>
        <v/>
      </c>
      <c r="W573" s="71" t="str">
        <f aca="false">IF(V573="","",IF(V573&lt;=Settings!$B$11,"1 - Fix first",IF(V573&lt;=Settings!$B$12,"2 - Review","3 - Monitor")))</f>
        <v/>
      </c>
      <c r="X573" s="71" t="str">
        <f aca="false">IF(AND(E573&gt;=Settings!$B$4,AF573&gt;=Settings!$B$5,O573&gt;=Settings!$B$6),"HIGH RATE","")</f>
        <v/>
      </c>
      <c r="Y573" s="71" t="str">
        <f aca="false">IF(F573&gt;0,RANK(F573,$F$2:$F$1780)+COUNTIF($F$2:F573,F573)-1,"")</f>
        <v/>
      </c>
      <c r="Z573" s="71" t="str">
        <f aca="false">IF(H573&gt;0,RANK(H573,$H$2:$H$1780)+COUNTIF($H$2:H573,H573)-1,"")</f>
        <v/>
      </c>
      <c r="AA573" s="71" t="str">
        <f aca="false">IF(AC573="","",RANK(AC573,$AC$2:$AC$1780)+COUNTIF($AC$2:AC573,AC573)-1)</f>
        <v/>
      </c>
      <c r="AB573" s="71" t="str">
        <f aca="false">IF(AD573="","",RANK(AD573,$AD$2:$AD$1780)+COUNTIF($AD$2:AD573,AD573)-1)</f>
        <v/>
      </c>
      <c r="AC573" s="71" t="str">
        <f aca="false">IF(AND(AF573&gt;0,E573&gt;=Settings!$B$4),ROUND(J573,10),"")</f>
        <v/>
      </c>
      <c r="AD573" s="71" t="str">
        <f aca="false">IF(X573="HIGH RATE",ROUND(O573,10),"")</f>
        <v/>
      </c>
      <c r="AE573" s="71" t="s">
        <v>60</v>
      </c>
      <c r="AF573" s="73" t="n">
        <f aca="false">SUMIFS(Detail!$L$2:$L$9168,Detail!$C$2:$C$9168,$A573)</f>
        <v>0</v>
      </c>
      <c r="AG573" s="74" t="n">
        <f aca="false">SUMIFS(Detail!$N$2:$N$9168,Detail!$C$2:$C$9168,$A573)</f>
        <v>0</v>
      </c>
    </row>
    <row r="574" customFormat="false" ht="15" hidden="false" customHeight="false" outlineLevel="0" collapsed="false">
      <c r="A574" s="71" t="s">
        <v>1527</v>
      </c>
      <c r="B574" s="71" t="s">
        <v>700</v>
      </c>
      <c r="C574" s="71" t="s">
        <v>280</v>
      </c>
      <c r="D574" s="71" t="str">
        <f aca="false">IFERROR(INDEX('Brand Map'!$B$4:$B$125,MATCH(C574,'Brand Map'!$A$4:$A$125,0)),"Other")</f>
        <v>AL</v>
      </c>
      <c r="E574" s="73" t="n">
        <f aca="false">SUMIFS(Detail!$K$2:$K$9168,Detail!$C$2:$C$9168,$A574)</f>
        <v>0</v>
      </c>
      <c r="F574" s="73" t="n">
        <f aca="false">SUMIFS(Detail!$E$2:$E$9168,Detail!$C$2:$C$9168,$A574)</f>
        <v>0</v>
      </c>
      <c r="G574" s="74" t="n">
        <f aca="false">SUMIFS(Detail!$M$2:$M$9168,Detail!$C$2:$C$9168,$A574)</f>
        <v>0</v>
      </c>
      <c r="H574" s="74" t="n">
        <f aca="false">SUMIFS(Detail!$D$2:$D$9168,Detail!$C$2:$C$9168,$A574)</f>
        <v>0</v>
      </c>
      <c r="I574" s="74" t="n">
        <v>1549.5</v>
      </c>
      <c r="J574" s="51" t="n">
        <f aca="false">IF(E574&gt;0,AF574/E574,0)</f>
        <v>0</v>
      </c>
      <c r="K574" s="51" t="n">
        <f aca="false">IF(G574&gt;0,AG574/G574,0)</f>
        <v>0</v>
      </c>
      <c r="L574" s="75" t="n">
        <f aca="false">H574/Settings!$B$16</f>
        <v>0</v>
      </c>
      <c r="M574" s="76" t="n">
        <f aca="false">H574/Settings!$B$20</f>
        <v>0</v>
      </c>
      <c r="N574" s="77" t="n">
        <f aca="false">E574*Settings!$B$3</f>
        <v>0</v>
      </c>
      <c r="O574" s="77" t="n">
        <f aca="false">IF(E574&gt;0,(AF574-N574)/SQRT(E574*Settings!$B$3*(1-Settings!$B$3)),0)</f>
        <v>0</v>
      </c>
      <c r="P574" s="77" t="n">
        <f aca="false">MAX(0,AF574-N574)</f>
        <v>0</v>
      </c>
      <c r="Q574" s="51" t="n">
        <f aca="false">IF(E574&gt;=Settings!$B$4,(AF574+Settings!$B$7*Settings!$B$3)/(E574+Settings!$B$7),Settings!$B$3)</f>
        <v>0.0748599558648786</v>
      </c>
      <c r="R574" s="78" t="n">
        <f aca="false">PERCENTRANK($H$2:$H$1780,H574,6)</f>
        <v>0</v>
      </c>
      <c r="S574" s="78" t="n">
        <f aca="false">PERCENTRANK($Q$2:$Q$1780,Q574,6)</f>
        <v>0.0646794</v>
      </c>
      <c r="T574" s="78" t="n">
        <f aca="false">PERCENTRANK($F$2:$F$1780,F574,6)</f>
        <v>0</v>
      </c>
      <c r="U574" s="79" t="n">
        <f aca="false">IF(F574&gt;0,ROUND((Settings!$B$8*T574+Settings!$B$9*R574+Settings!$B$10*S574)/SUM(Settings!$B$8:$B$10),10),0)</f>
        <v>0</v>
      </c>
      <c r="V574" s="71" t="str">
        <f aca="false">IF(U574&gt;0,RANK(U574,$U$2:$U$1780)+COUNTIF($U$2:U574,U574)-1,"")</f>
        <v/>
      </c>
      <c r="W574" s="71" t="str">
        <f aca="false">IF(V574="","",IF(V574&lt;=Settings!$B$11,"1 - Fix first",IF(V574&lt;=Settings!$B$12,"2 - Review","3 - Monitor")))</f>
        <v/>
      </c>
      <c r="X574" s="71" t="str">
        <f aca="false">IF(AND(E574&gt;=Settings!$B$4,AF574&gt;=Settings!$B$5,O574&gt;=Settings!$B$6),"HIGH RATE","")</f>
        <v/>
      </c>
      <c r="Y574" s="71" t="str">
        <f aca="false">IF(F574&gt;0,RANK(F574,$F$2:$F$1780)+COUNTIF($F$2:F574,F574)-1,"")</f>
        <v/>
      </c>
      <c r="Z574" s="71" t="str">
        <f aca="false">IF(H574&gt;0,RANK(H574,$H$2:$H$1780)+COUNTIF($H$2:H574,H574)-1,"")</f>
        <v/>
      </c>
      <c r="AA574" s="71" t="str">
        <f aca="false">IF(AC574="","",RANK(AC574,$AC$2:$AC$1780)+COUNTIF($AC$2:AC574,AC574)-1)</f>
        <v/>
      </c>
      <c r="AB574" s="71" t="str">
        <f aca="false">IF(AD574="","",RANK(AD574,$AD$2:$AD$1780)+COUNTIF($AD$2:AD574,AD574)-1)</f>
        <v/>
      </c>
      <c r="AC574" s="71" t="str">
        <f aca="false">IF(AND(AF574&gt;0,E574&gt;=Settings!$B$4),ROUND(J574,10),"")</f>
        <v/>
      </c>
      <c r="AD574" s="71" t="str">
        <f aca="false">IF(X574="HIGH RATE",ROUND(O574,10),"")</f>
        <v/>
      </c>
      <c r="AE574" s="71" t="s">
        <v>60</v>
      </c>
      <c r="AF574" s="73" t="n">
        <f aca="false">SUMIFS(Detail!$L$2:$L$9168,Detail!$C$2:$C$9168,$A574)</f>
        <v>0</v>
      </c>
      <c r="AG574" s="74" t="n">
        <f aca="false">SUMIFS(Detail!$N$2:$N$9168,Detail!$C$2:$C$9168,$A574)</f>
        <v>0</v>
      </c>
    </row>
    <row r="575" customFormat="false" ht="15" hidden="false" customHeight="false" outlineLevel="0" collapsed="false">
      <c r="A575" s="71" t="s">
        <v>1504</v>
      </c>
      <c r="B575" s="71" t="s">
        <v>2717</v>
      </c>
      <c r="C575" s="71" t="s">
        <v>280</v>
      </c>
      <c r="D575" s="71" t="str">
        <f aca="false">IFERROR(INDEX('Brand Map'!$B$4:$B$125,MATCH(C575,'Brand Map'!$A$4:$A$125,0)),"Other")</f>
        <v>AL</v>
      </c>
      <c r="E575" s="73" t="n">
        <f aca="false">SUMIFS(Detail!$K$2:$K$9168,Detail!$C$2:$C$9168,$A575)</f>
        <v>0</v>
      </c>
      <c r="F575" s="73" t="n">
        <f aca="false">SUMIFS(Detail!$E$2:$E$9168,Detail!$C$2:$C$9168,$A575)</f>
        <v>0</v>
      </c>
      <c r="G575" s="74" t="n">
        <f aca="false">SUMIFS(Detail!$M$2:$M$9168,Detail!$C$2:$C$9168,$A575)</f>
        <v>0</v>
      </c>
      <c r="H575" s="74" t="n">
        <f aca="false">SUMIFS(Detail!$D$2:$D$9168,Detail!$C$2:$C$9168,$A575)</f>
        <v>0</v>
      </c>
      <c r="I575" s="74" t="n">
        <v>1259.7</v>
      </c>
      <c r="J575" s="51" t="n">
        <f aca="false">IF(E575&gt;0,AF575/E575,0)</f>
        <v>0</v>
      </c>
      <c r="K575" s="51" t="n">
        <f aca="false">IF(G575&gt;0,AG575/G575,0)</f>
        <v>0</v>
      </c>
      <c r="L575" s="75" t="n">
        <f aca="false">H575/Settings!$B$16</f>
        <v>0</v>
      </c>
      <c r="M575" s="76" t="n">
        <f aca="false">H575/Settings!$B$20</f>
        <v>0</v>
      </c>
      <c r="N575" s="77" t="n">
        <f aca="false">E575*Settings!$B$3</f>
        <v>0</v>
      </c>
      <c r="O575" s="77" t="n">
        <f aca="false">IF(E575&gt;0,(AF575-N575)/SQRT(E575*Settings!$B$3*(1-Settings!$B$3)),0)</f>
        <v>0</v>
      </c>
      <c r="P575" s="77" t="n">
        <f aca="false">MAX(0,AF575-N575)</f>
        <v>0</v>
      </c>
      <c r="Q575" s="51" t="n">
        <f aca="false">IF(E575&gt;=Settings!$B$4,(AF575+Settings!$B$7*Settings!$B$3)/(E575+Settings!$B$7),Settings!$B$3)</f>
        <v>0.0748599558648786</v>
      </c>
      <c r="R575" s="78" t="n">
        <f aca="false">PERCENTRANK($H$2:$H$1780,H575,6)</f>
        <v>0</v>
      </c>
      <c r="S575" s="78" t="n">
        <f aca="false">PERCENTRANK($Q$2:$Q$1780,Q575,6)</f>
        <v>0.0646794</v>
      </c>
      <c r="T575" s="78" t="n">
        <f aca="false">PERCENTRANK($F$2:$F$1780,F575,6)</f>
        <v>0</v>
      </c>
      <c r="U575" s="79" t="n">
        <f aca="false">IF(F575&gt;0,ROUND((Settings!$B$8*T575+Settings!$B$9*R575+Settings!$B$10*S575)/SUM(Settings!$B$8:$B$10),10),0)</f>
        <v>0</v>
      </c>
      <c r="V575" s="71" t="str">
        <f aca="false">IF(U575&gt;0,RANK(U575,$U$2:$U$1780)+COUNTIF($U$2:U575,U575)-1,"")</f>
        <v/>
      </c>
      <c r="W575" s="71" t="str">
        <f aca="false">IF(V575="","",IF(V575&lt;=Settings!$B$11,"1 - Fix first",IF(V575&lt;=Settings!$B$12,"2 - Review","3 - Monitor")))</f>
        <v/>
      </c>
      <c r="X575" s="71" t="str">
        <f aca="false">IF(AND(E575&gt;=Settings!$B$4,AF575&gt;=Settings!$B$5,O575&gt;=Settings!$B$6),"HIGH RATE","")</f>
        <v/>
      </c>
      <c r="Y575" s="71" t="str">
        <f aca="false">IF(F575&gt;0,RANK(F575,$F$2:$F$1780)+COUNTIF($F$2:F575,F575)-1,"")</f>
        <v/>
      </c>
      <c r="Z575" s="71" t="str">
        <f aca="false">IF(H575&gt;0,RANK(H575,$H$2:$H$1780)+COUNTIF($H$2:H575,H575)-1,"")</f>
        <v/>
      </c>
      <c r="AA575" s="71" t="str">
        <f aca="false">IF(AC575="","",RANK(AC575,$AC$2:$AC$1780)+COUNTIF($AC$2:AC575,AC575)-1)</f>
        <v/>
      </c>
      <c r="AB575" s="71" t="str">
        <f aca="false">IF(AD575="","",RANK(AD575,$AD$2:$AD$1780)+COUNTIF($AD$2:AD575,AD575)-1)</f>
        <v/>
      </c>
      <c r="AC575" s="71" t="str">
        <f aca="false">IF(AND(AF575&gt;0,E575&gt;=Settings!$B$4),ROUND(J575,10),"")</f>
        <v/>
      </c>
      <c r="AD575" s="71" t="str">
        <f aca="false">IF(X575="HIGH RATE",ROUND(O575,10),"")</f>
        <v/>
      </c>
      <c r="AE575" s="71" t="s">
        <v>60</v>
      </c>
      <c r="AF575" s="73" t="n">
        <f aca="false">SUMIFS(Detail!$L$2:$L$9168,Detail!$C$2:$C$9168,$A575)</f>
        <v>0</v>
      </c>
      <c r="AG575" s="74" t="n">
        <f aca="false">SUMIFS(Detail!$N$2:$N$9168,Detail!$C$2:$C$9168,$A575)</f>
        <v>0</v>
      </c>
    </row>
    <row r="576" customFormat="false" ht="15" hidden="false" customHeight="false" outlineLevel="0" collapsed="false">
      <c r="A576" s="71" t="s">
        <v>1732</v>
      </c>
      <c r="B576" s="71" t="s">
        <v>2717</v>
      </c>
      <c r="C576" s="71" t="s">
        <v>280</v>
      </c>
      <c r="D576" s="71" t="str">
        <f aca="false">IFERROR(INDEX('Brand Map'!$B$4:$B$125,MATCH(C576,'Brand Map'!$A$4:$A$125,0)),"Other")</f>
        <v>AL</v>
      </c>
      <c r="E576" s="73" t="n">
        <f aca="false">SUMIFS(Detail!$K$2:$K$9168,Detail!$C$2:$C$9168,$A576)</f>
        <v>0</v>
      </c>
      <c r="F576" s="73" t="n">
        <f aca="false">SUMIFS(Detail!$E$2:$E$9168,Detail!$C$2:$C$9168,$A576)</f>
        <v>0</v>
      </c>
      <c r="G576" s="74" t="n">
        <f aca="false">SUMIFS(Detail!$M$2:$M$9168,Detail!$C$2:$C$9168,$A576)</f>
        <v>0</v>
      </c>
      <c r="H576" s="74" t="n">
        <f aca="false">SUMIFS(Detail!$D$2:$D$9168,Detail!$C$2:$C$9168,$A576)</f>
        <v>0</v>
      </c>
      <c r="I576" s="74" t="n">
        <v>199.95</v>
      </c>
      <c r="J576" s="51" t="n">
        <f aca="false">IF(E576&gt;0,AF576/E576,0)</f>
        <v>0</v>
      </c>
      <c r="K576" s="51" t="n">
        <f aca="false">IF(G576&gt;0,AG576/G576,0)</f>
        <v>0</v>
      </c>
      <c r="L576" s="75" t="n">
        <f aca="false">H576/Settings!$B$16</f>
        <v>0</v>
      </c>
      <c r="M576" s="76" t="n">
        <f aca="false">H576/Settings!$B$20</f>
        <v>0</v>
      </c>
      <c r="N576" s="77" t="n">
        <f aca="false">E576*Settings!$B$3</f>
        <v>0</v>
      </c>
      <c r="O576" s="77" t="n">
        <f aca="false">IF(E576&gt;0,(AF576-N576)/SQRT(E576*Settings!$B$3*(1-Settings!$B$3)),0)</f>
        <v>0</v>
      </c>
      <c r="P576" s="77" t="n">
        <f aca="false">MAX(0,AF576-N576)</f>
        <v>0</v>
      </c>
      <c r="Q576" s="51" t="n">
        <f aca="false">IF(E576&gt;=Settings!$B$4,(AF576+Settings!$B$7*Settings!$B$3)/(E576+Settings!$B$7),Settings!$B$3)</f>
        <v>0.0748599558648786</v>
      </c>
      <c r="R576" s="78" t="n">
        <f aca="false">PERCENTRANK($H$2:$H$1780,H576,6)</f>
        <v>0</v>
      </c>
      <c r="S576" s="78" t="n">
        <f aca="false">PERCENTRANK($Q$2:$Q$1780,Q576,6)</f>
        <v>0.0646794</v>
      </c>
      <c r="T576" s="78" t="n">
        <f aca="false">PERCENTRANK($F$2:$F$1780,F576,6)</f>
        <v>0</v>
      </c>
      <c r="U576" s="79" t="n">
        <f aca="false">IF(F576&gt;0,ROUND((Settings!$B$8*T576+Settings!$B$9*R576+Settings!$B$10*S576)/SUM(Settings!$B$8:$B$10),10),0)</f>
        <v>0</v>
      </c>
      <c r="V576" s="71" t="str">
        <f aca="false">IF(U576&gt;0,RANK(U576,$U$2:$U$1780)+COUNTIF($U$2:U576,U576)-1,"")</f>
        <v/>
      </c>
      <c r="W576" s="71" t="str">
        <f aca="false">IF(V576="","",IF(V576&lt;=Settings!$B$11,"1 - Fix first",IF(V576&lt;=Settings!$B$12,"2 - Review","3 - Monitor")))</f>
        <v/>
      </c>
      <c r="X576" s="71" t="str">
        <f aca="false">IF(AND(E576&gt;=Settings!$B$4,AF576&gt;=Settings!$B$5,O576&gt;=Settings!$B$6),"HIGH RATE","")</f>
        <v/>
      </c>
      <c r="Y576" s="71" t="str">
        <f aca="false">IF(F576&gt;0,RANK(F576,$F$2:$F$1780)+COUNTIF($F$2:F576,F576)-1,"")</f>
        <v/>
      </c>
      <c r="Z576" s="71" t="str">
        <f aca="false">IF(H576&gt;0,RANK(H576,$H$2:$H$1780)+COUNTIF($H$2:H576,H576)-1,"")</f>
        <v/>
      </c>
      <c r="AA576" s="71" t="str">
        <f aca="false">IF(AC576="","",RANK(AC576,$AC$2:$AC$1780)+COUNTIF($AC$2:AC576,AC576)-1)</f>
        <v/>
      </c>
      <c r="AB576" s="71" t="str">
        <f aca="false">IF(AD576="","",RANK(AD576,$AD$2:$AD$1780)+COUNTIF($AD$2:AD576,AD576)-1)</f>
        <v/>
      </c>
      <c r="AC576" s="71" t="str">
        <f aca="false">IF(AND(AF576&gt;0,E576&gt;=Settings!$B$4),ROUND(J576,10),"")</f>
        <v/>
      </c>
      <c r="AD576" s="71" t="str">
        <f aca="false">IF(X576="HIGH RATE",ROUND(O576,10),"")</f>
        <v/>
      </c>
      <c r="AE576" s="71" t="s">
        <v>60</v>
      </c>
      <c r="AF576" s="73" t="n">
        <f aca="false">SUMIFS(Detail!$L$2:$L$9168,Detail!$C$2:$C$9168,$A576)</f>
        <v>0</v>
      </c>
      <c r="AG576" s="74" t="n">
        <f aca="false">SUMIFS(Detail!$N$2:$N$9168,Detail!$C$2:$C$9168,$A576)</f>
        <v>0</v>
      </c>
    </row>
    <row r="577" customFormat="false" ht="15" hidden="false" customHeight="false" outlineLevel="0" collapsed="false">
      <c r="A577" s="71" t="s">
        <v>1693</v>
      </c>
      <c r="B577" s="71" t="s">
        <v>2717</v>
      </c>
      <c r="C577" s="71" t="s">
        <v>280</v>
      </c>
      <c r="D577" s="71" t="str">
        <f aca="false">IFERROR(INDEX('Brand Map'!$B$4:$B$125,MATCH(C577,'Brand Map'!$A$4:$A$125,0)),"Other")</f>
        <v>AL</v>
      </c>
      <c r="E577" s="73" t="n">
        <f aca="false">SUMIFS(Detail!$K$2:$K$9168,Detail!$C$2:$C$9168,$A577)</f>
        <v>0</v>
      </c>
      <c r="F577" s="73" t="n">
        <f aca="false">SUMIFS(Detail!$E$2:$E$9168,Detail!$C$2:$C$9168,$A577)</f>
        <v>0</v>
      </c>
      <c r="G577" s="74" t="n">
        <f aca="false">SUMIFS(Detail!$M$2:$M$9168,Detail!$C$2:$C$9168,$A577)</f>
        <v>0</v>
      </c>
      <c r="H577" s="74" t="n">
        <f aca="false">SUMIFS(Detail!$D$2:$D$9168,Detail!$C$2:$C$9168,$A577)</f>
        <v>0</v>
      </c>
      <c r="I577" s="74" t="n">
        <v>214.95</v>
      </c>
      <c r="J577" s="51" t="n">
        <f aca="false">IF(E577&gt;0,AF577/E577,0)</f>
        <v>0</v>
      </c>
      <c r="K577" s="51" t="n">
        <f aca="false">IF(G577&gt;0,AG577/G577,0)</f>
        <v>0</v>
      </c>
      <c r="L577" s="75" t="n">
        <f aca="false">H577/Settings!$B$16</f>
        <v>0</v>
      </c>
      <c r="M577" s="76" t="n">
        <f aca="false">H577/Settings!$B$20</f>
        <v>0</v>
      </c>
      <c r="N577" s="77" t="n">
        <f aca="false">E577*Settings!$B$3</f>
        <v>0</v>
      </c>
      <c r="O577" s="77" t="n">
        <f aca="false">IF(E577&gt;0,(AF577-N577)/SQRT(E577*Settings!$B$3*(1-Settings!$B$3)),0)</f>
        <v>0</v>
      </c>
      <c r="P577" s="77" t="n">
        <f aca="false">MAX(0,AF577-N577)</f>
        <v>0</v>
      </c>
      <c r="Q577" s="51" t="n">
        <f aca="false">IF(E577&gt;=Settings!$B$4,(AF577+Settings!$B$7*Settings!$B$3)/(E577+Settings!$B$7),Settings!$B$3)</f>
        <v>0.0748599558648786</v>
      </c>
      <c r="R577" s="78" t="n">
        <f aca="false">PERCENTRANK($H$2:$H$1780,H577,6)</f>
        <v>0</v>
      </c>
      <c r="S577" s="78" t="n">
        <f aca="false">PERCENTRANK($Q$2:$Q$1780,Q577,6)</f>
        <v>0.0646794</v>
      </c>
      <c r="T577" s="78" t="n">
        <f aca="false">PERCENTRANK($F$2:$F$1780,F577,6)</f>
        <v>0</v>
      </c>
      <c r="U577" s="79" t="n">
        <f aca="false">IF(F577&gt;0,ROUND((Settings!$B$8*T577+Settings!$B$9*R577+Settings!$B$10*S577)/SUM(Settings!$B$8:$B$10),10),0)</f>
        <v>0</v>
      </c>
      <c r="V577" s="71" t="str">
        <f aca="false">IF(U577&gt;0,RANK(U577,$U$2:$U$1780)+COUNTIF($U$2:U577,U577)-1,"")</f>
        <v/>
      </c>
      <c r="W577" s="71" t="str">
        <f aca="false">IF(V577="","",IF(V577&lt;=Settings!$B$11,"1 - Fix first",IF(V577&lt;=Settings!$B$12,"2 - Review","3 - Monitor")))</f>
        <v/>
      </c>
      <c r="X577" s="71" t="str">
        <f aca="false">IF(AND(E577&gt;=Settings!$B$4,AF577&gt;=Settings!$B$5,O577&gt;=Settings!$B$6),"HIGH RATE","")</f>
        <v/>
      </c>
      <c r="Y577" s="71" t="str">
        <f aca="false">IF(F577&gt;0,RANK(F577,$F$2:$F$1780)+COUNTIF($F$2:F577,F577)-1,"")</f>
        <v/>
      </c>
      <c r="Z577" s="71" t="str">
        <f aca="false">IF(H577&gt;0,RANK(H577,$H$2:$H$1780)+COUNTIF($H$2:H577,H577)-1,"")</f>
        <v/>
      </c>
      <c r="AA577" s="71" t="str">
        <f aca="false">IF(AC577="","",RANK(AC577,$AC$2:$AC$1780)+COUNTIF($AC$2:AC577,AC577)-1)</f>
        <v/>
      </c>
      <c r="AB577" s="71" t="str">
        <f aca="false">IF(AD577="","",RANK(AD577,$AD$2:$AD$1780)+COUNTIF($AD$2:AD577,AD577)-1)</f>
        <v/>
      </c>
      <c r="AC577" s="71" t="str">
        <f aca="false">IF(AND(AF577&gt;0,E577&gt;=Settings!$B$4),ROUND(J577,10),"")</f>
        <v/>
      </c>
      <c r="AD577" s="71" t="str">
        <f aca="false">IF(X577="HIGH RATE",ROUND(O577,10),"")</f>
        <v/>
      </c>
      <c r="AE577" s="71" t="s">
        <v>60</v>
      </c>
      <c r="AF577" s="73" t="n">
        <f aca="false">SUMIFS(Detail!$L$2:$L$9168,Detail!$C$2:$C$9168,$A577)</f>
        <v>0</v>
      </c>
      <c r="AG577" s="74" t="n">
        <f aca="false">SUMIFS(Detail!$N$2:$N$9168,Detail!$C$2:$C$9168,$A577)</f>
        <v>0</v>
      </c>
    </row>
    <row r="578" customFormat="false" ht="15" hidden="false" customHeight="false" outlineLevel="0" collapsed="false">
      <c r="A578" s="71" t="s">
        <v>1603</v>
      </c>
      <c r="B578" s="71" t="s">
        <v>2717</v>
      </c>
      <c r="C578" s="71" t="s">
        <v>280</v>
      </c>
      <c r="D578" s="71" t="str">
        <f aca="false">IFERROR(INDEX('Brand Map'!$B$4:$B$125,MATCH(C578,'Brand Map'!$A$4:$A$125,0)),"Other")</f>
        <v>AL</v>
      </c>
      <c r="E578" s="73" t="n">
        <f aca="false">SUMIFS(Detail!$K$2:$K$9168,Detail!$C$2:$C$9168,$A578)</f>
        <v>0</v>
      </c>
      <c r="F578" s="73" t="n">
        <f aca="false">SUMIFS(Detail!$E$2:$E$9168,Detail!$C$2:$C$9168,$A578)</f>
        <v>0</v>
      </c>
      <c r="G578" s="74" t="n">
        <f aca="false">SUMIFS(Detail!$M$2:$M$9168,Detail!$C$2:$C$9168,$A578)</f>
        <v>0</v>
      </c>
      <c r="H578" s="74" t="n">
        <f aca="false">SUMIFS(Detail!$D$2:$D$9168,Detail!$C$2:$C$9168,$A578)</f>
        <v>0</v>
      </c>
      <c r="I578" s="74" t="n">
        <v>229.95</v>
      </c>
      <c r="J578" s="51" t="n">
        <f aca="false">IF(E578&gt;0,AF578/E578,0)</f>
        <v>0</v>
      </c>
      <c r="K578" s="51" t="n">
        <f aca="false">IF(G578&gt;0,AG578/G578,0)</f>
        <v>0</v>
      </c>
      <c r="L578" s="75" t="n">
        <f aca="false">H578/Settings!$B$16</f>
        <v>0</v>
      </c>
      <c r="M578" s="76" t="n">
        <f aca="false">H578/Settings!$B$20</f>
        <v>0</v>
      </c>
      <c r="N578" s="77" t="n">
        <f aca="false">E578*Settings!$B$3</f>
        <v>0</v>
      </c>
      <c r="O578" s="77" t="n">
        <f aca="false">IF(E578&gt;0,(AF578-N578)/SQRT(E578*Settings!$B$3*(1-Settings!$B$3)),0)</f>
        <v>0</v>
      </c>
      <c r="P578" s="77" t="n">
        <f aca="false">MAX(0,AF578-N578)</f>
        <v>0</v>
      </c>
      <c r="Q578" s="51" t="n">
        <f aca="false">IF(E578&gt;=Settings!$B$4,(AF578+Settings!$B$7*Settings!$B$3)/(E578+Settings!$B$7),Settings!$B$3)</f>
        <v>0.0748599558648786</v>
      </c>
      <c r="R578" s="78" t="n">
        <f aca="false">PERCENTRANK($H$2:$H$1780,H578,6)</f>
        <v>0</v>
      </c>
      <c r="S578" s="78" t="n">
        <f aca="false">PERCENTRANK($Q$2:$Q$1780,Q578,6)</f>
        <v>0.0646794</v>
      </c>
      <c r="T578" s="78" t="n">
        <f aca="false">PERCENTRANK($F$2:$F$1780,F578,6)</f>
        <v>0</v>
      </c>
      <c r="U578" s="79" t="n">
        <f aca="false">IF(F578&gt;0,ROUND((Settings!$B$8*T578+Settings!$B$9*R578+Settings!$B$10*S578)/SUM(Settings!$B$8:$B$10),10),0)</f>
        <v>0</v>
      </c>
      <c r="V578" s="71" t="str">
        <f aca="false">IF(U578&gt;0,RANK(U578,$U$2:$U$1780)+COUNTIF($U$2:U578,U578)-1,"")</f>
        <v/>
      </c>
      <c r="W578" s="71" t="str">
        <f aca="false">IF(V578="","",IF(V578&lt;=Settings!$B$11,"1 - Fix first",IF(V578&lt;=Settings!$B$12,"2 - Review","3 - Monitor")))</f>
        <v/>
      </c>
      <c r="X578" s="71" t="str">
        <f aca="false">IF(AND(E578&gt;=Settings!$B$4,AF578&gt;=Settings!$B$5,O578&gt;=Settings!$B$6),"HIGH RATE","")</f>
        <v/>
      </c>
      <c r="Y578" s="71" t="str">
        <f aca="false">IF(F578&gt;0,RANK(F578,$F$2:$F$1780)+COUNTIF($F$2:F578,F578)-1,"")</f>
        <v/>
      </c>
      <c r="Z578" s="71" t="str">
        <f aca="false">IF(H578&gt;0,RANK(H578,$H$2:$H$1780)+COUNTIF($H$2:H578,H578)-1,"")</f>
        <v/>
      </c>
      <c r="AA578" s="71" t="str">
        <f aca="false">IF(AC578="","",RANK(AC578,$AC$2:$AC$1780)+COUNTIF($AC$2:AC578,AC578)-1)</f>
        <v/>
      </c>
      <c r="AB578" s="71" t="str">
        <f aca="false">IF(AD578="","",RANK(AD578,$AD$2:$AD$1780)+COUNTIF($AD$2:AD578,AD578)-1)</f>
        <v/>
      </c>
      <c r="AC578" s="71" t="str">
        <f aca="false">IF(AND(AF578&gt;0,E578&gt;=Settings!$B$4),ROUND(J578,10),"")</f>
        <v/>
      </c>
      <c r="AD578" s="71" t="str">
        <f aca="false">IF(X578="HIGH RATE",ROUND(O578,10),"")</f>
        <v/>
      </c>
      <c r="AE578" s="71" t="s">
        <v>60</v>
      </c>
      <c r="AF578" s="73" t="n">
        <f aca="false">SUMIFS(Detail!$L$2:$L$9168,Detail!$C$2:$C$9168,$A578)</f>
        <v>0</v>
      </c>
      <c r="AG578" s="74" t="n">
        <f aca="false">SUMIFS(Detail!$N$2:$N$9168,Detail!$C$2:$C$9168,$A578)</f>
        <v>0</v>
      </c>
    </row>
    <row r="579" customFormat="false" ht="15" hidden="false" customHeight="false" outlineLevel="0" collapsed="false">
      <c r="A579" s="71" t="s">
        <v>1637</v>
      </c>
      <c r="B579" s="71" t="s">
        <v>2717</v>
      </c>
      <c r="C579" s="71" t="s">
        <v>280</v>
      </c>
      <c r="D579" s="71" t="str">
        <f aca="false">IFERROR(INDEX('Brand Map'!$B$4:$B$125,MATCH(C579,'Brand Map'!$A$4:$A$125,0)),"Other")</f>
        <v>AL</v>
      </c>
      <c r="E579" s="73" t="n">
        <f aca="false">SUMIFS(Detail!$K$2:$K$9168,Detail!$C$2:$C$9168,$A579)</f>
        <v>0</v>
      </c>
      <c r="F579" s="73" t="n">
        <f aca="false">SUMIFS(Detail!$E$2:$E$9168,Detail!$C$2:$C$9168,$A579)</f>
        <v>0</v>
      </c>
      <c r="G579" s="74" t="n">
        <f aca="false">SUMIFS(Detail!$M$2:$M$9168,Detail!$C$2:$C$9168,$A579)</f>
        <v>0</v>
      </c>
      <c r="H579" s="74" t="n">
        <f aca="false">SUMIFS(Detail!$D$2:$D$9168,Detail!$C$2:$C$9168,$A579)</f>
        <v>0</v>
      </c>
      <c r="I579" s="74" t="n">
        <v>739.8</v>
      </c>
      <c r="J579" s="51" t="n">
        <f aca="false">IF(E579&gt;0,AF579/E579,0)</f>
        <v>0</v>
      </c>
      <c r="K579" s="51" t="n">
        <f aca="false">IF(G579&gt;0,AG579/G579,0)</f>
        <v>0</v>
      </c>
      <c r="L579" s="75" t="n">
        <f aca="false">H579/Settings!$B$16</f>
        <v>0</v>
      </c>
      <c r="M579" s="76" t="n">
        <f aca="false">H579/Settings!$B$20</f>
        <v>0</v>
      </c>
      <c r="N579" s="77" t="n">
        <f aca="false">E579*Settings!$B$3</f>
        <v>0</v>
      </c>
      <c r="O579" s="77" t="n">
        <f aca="false">IF(E579&gt;0,(AF579-N579)/SQRT(E579*Settings!$B$3*(1-Settings!$B$3)),0)</f>
        <v>0</v>
      </c>
      <c r="P579" s="77" t="n">
        <f aca="false">MAX(0,AF579-N579)</f>
        <v>0</v>
      </c>
      <c r="Q579" s="51" t="n">
        <f aca="false">IF(E579&gt;=Settings!$B$4,(AF579+Settings!$B$7*Settings!$B$3)/(E579+Settings!$B$7),Settings!$B$3)</f>
        <v>0.0748599558648786</v>
      </c>
      <c r="R579" s="78" t="n">
        <f aca="false">PERCENTRANK($H$2:$H$1780,H579,6)</f>
        <v>0</v>
      </c>
      <c r="S579" s="78" t="n">
        <f aca="false">PERCENTRANK($Q$2:$Q$1780,Q579,6)</f>
        <v>0.0646794</v>
      </c>
      <c r="T579" s="78" t="n">
        <f aca="false">PERCENTRANK($F$2:$F$1780,F579,6)</f>
        <v>0</v>
      </c>
      <c r="U579" s="79" t="n">
        <f aca="false">IF(F579&gt;0,ROUND((Settings!$B$8*T579+Settings!$B$9*R579+Settings!$B$10*S579)/SUM(Settings!$B$8:$B$10),10),0)</f>
        <v>0</v>
      </c>
      <c r="V579" s="71" t="str">
        <f aca="false">IF(U579&gt;0,RANK(U579,$U$2:$U$1780)+COUNTIF($U$2:U579,U579)-1,"")</f>
        <v/>
      </c>
      <c r="W579" s="71" t="str">
        <f aca="false">IF(V579="","",IF(V579&lt;=Settings!$B$11,"1 - Fix first",IF(V579&lt;=Settings!$B$12,"2 - Review","3 - Monitor")))</f>
        <v/>
      </c>
      <c r="X579" s="71" t="str">
        <f aca="false">IF(AND(E579&gt;=Settings!$B$4,AF579&gt;=Settings!$B$5,O579&gt;=Settings!$B$6),"HIGH RATE","")</f>
        <v/>
      </c>
      <c r="Y579" s="71" t="str">
        <f aca="false">IF(F579&gt;0,RANK(F579,$F$2:$F$1780)+COUNTIF($F$2:F579,F579)-1,"")</f>
        <v/>
      </c>
      <c r="Z579" s="71" t="str">
        <f aca="false">IF(H579&gt;0,RANK(H579,$H$2:$H$1780)+COUNTIF($H$2:H579,H579)-1,"")</f>
        <v/>
      </c>
      <c r="AA579" s="71" t="str">
        <f aca="false">IF(AC579="","",RANK(AC579,$AC$2:$AC$1780)+COUNTIF($AC$2:AC579,AC579)-1)</f>
        <v/>
      </c>
      <c r="AB579" s="71" t="str">
        <f aca="false">IF(AD579="","",RANK(AD579,$AD$2:$AD$1780)+COUNTIF($AD$2:AD579,AD579)-1)</f>
        <v/>
      </c>
      <c r="AC579" s="71" t="str">
        <f aca="false">IF(AND(AF579&gt;0,E579&gt;=Settings!$B$4),ROUND(J579,10),"")</f>
        <v/>
      </c>
      <c r="AD579" s="71" t="str">
        <f aca="false">IF(X579="HIGH RATE",ROUND(O579,10),"")</f>
        <v/>
      </c>
      <c r="AE579" s="71" t="s">
        <v>60</v>
      </c>
      <c r="AF579" s="73" t="n">
        <f aca="false">SUMIFS(Detail!$L$2:$L$9168,Detail!$C$2:$C$9168,$A579)</f>
        <v>0</v>
      </c>
      <c r="AG579" s="74" t="n">
        <f aca="false">SUMIFS(Detail!$N$2:$N$9168,Detail!$C$2:$C$9168,$A579)</f>
        <v>0</v>
      </c>
    </row>
    <row r="580" customFormat="false" ht="15" hidden="false" customHeight="false" outlineLevel="0" collapsed="false">
      <c r="A580" s="71" t="s">
        <v>1596</v>
      </c>
      <c r="B580" s="71" t="s">
        <v>2904</v>
      </c>
      <c r="C580" s="71" t="s">
        <v>280</v>
      </c>
      <c r="D580" s="71" t="str">
        <f aca="false">IFERROR(INDEX('Brand Map'!$B$4:$B$125,MATCH(C580,'Brand Map'!$A$4:$A$125,0)),"Other")</f>
        <v>AL</v>
      </c>
      <c r="E580" s="73" t="n">
        <f aca="false">SUMIFS(Detail!$K$2:$K$9168,Detail!$C$2:$C$9168,$A580)</f>
        <v>0</v>
      </c>
      <c r="F580" s="73" t="n">
        <f aca="false">SUMIFS(Detail!$E$2:$E$9168,Detail!$C$2:$C$9168,$A580)</f>
        <v>0</v>
      </c>
      <c r="G580" s="74" t="n">
        <f aca="false">SUMIFS(Detail!$M$2:$M$9168,Detail!$C$2:$C$9168,$A580)</f>
        <v>0</v>
      </c>
      <c r="H580" s="74" t="n">
        <f aca="false">SUMIFS(Detail!$D$2:$D$9168,Detail!$C$2:$C$9168,$A580)</f>
        <v>0</v>
      </c>
      <c r="I580" s="74" t="n">
        <v>134.95</v>
      </c>
      <c r="J580" s="51" t="n">
        <f aca="false">IF(E580&gt;0,AF580/E580,0)</f>
        <v>0</v>
      </c>
      <c r="K580" s="51" t="n">
        <f aca="false">IF(G580&gt;0,AG580/G580,0)</f>
        <v>0</v>
      </c>
      <c r="L580" s="75" t="n">
        <f aca="false">H580/Settings!$B$16</f>
        <v>0</v>
      </c>
      <c r="M580" s="76" t="n">
        <f aca="false">H580/Settings!$B$20</f>
        <v>0</v>
      </c>
      <c r="N580" s="77" t="n">
        <f aca="false">E580*Settings!$B$3</f>
        <v>0</v>
      </c>
      <c r="O580" s="77" t="n">
        <f aca="false">IF(E580&gt;0,(AF580-N580)/SQRT(E580*Settings!$B$3*(1-Settings!$B$3)),0)</f>
        <v>0</v>
      </c>
      <c r="P580" s="77" t="n">
        <f aca="false">MAX(0,AF580-N580)</f>
        <v>0</v>
      </c>
      <c r="Q580" s="51" t="n">
        <f aca="false">IF(E580&gt;=Settings!$B$4,(AF580+Settings!$B$7*Settings!$B$3)/(E580+Settings!$B$7),Settings!$B$3)</f>
        <v>0.0748599558648786</v>
      </c>
      <c r="R580" s="78" t="n">
        <f aca="false">PERCENTRANK($H$2:$H$1780,H580,6)</f>
        <v>0</v>
      </c>
      <c r="S580" s="78" t="n">
        <f aca="false">PERCENTRANK($Q$2:$Q$1780,Q580,6)</f>
        <v>0.0646794</v>
      </c>
      <c r="T580" s="78" t="n">
        <f aca="false">PERCENTRANK($F$2:$F$1780,F580,6)</f>
        <v>0</v>
      </c>
      <c r="U580" s="79" t="n">
        <f aca="false">IF(F580&gt;0,ROUND((Settings!$B$8*T580+Settings!$B$9*R580+Settings!$B$10*S580)/SUM(Settings!$B$8:$B$10),10),0)</f>
        <v>0</v>
      </c>
      <c r="V580" s="71" t="str">
        <f aca="false">IF(U580&gt;0,RANK(U580,$U$2:$U$1780)+COUNTIF($U$2:U580,U580)-1,"")</f>
        <v/>
      </c>
      <c r="W580" s="71" t="str">
        <f aca="false">IF(V580="","",IF(V580&lt;=Settings!$B$11,"1 - Fix first",IF(V580&lt;=Settings!$B$12,"2 - Review","3 - Monitor")))</f>
        <v/>
      </c>
      <c r="X580" s="71" t="str">
        <f aca="false">IF(AND(E580&gt;=Settings!$B$4,AF580&gt;=Settings!$B$5,O580&gt;=Settings!$B$6),"HIGH RATE","")</f>
        <v/>
      </c>
      <c r="Y580" s="71" t="str">
        <f aca="false">IF(F580&gt;0,RANK(F580,$F$2:$F$1780)+COUNTIF($F$2:F580,F580)-1,"")</f>
        <v/>
      </c>
      <c r="Z580" s="71" t="str">
        <f aca="false">IF(H580&gt;0,RANK(H580,$H$2:$H$1780)+COUNTIF($H$2:H580,H580)-1,"")</f>
        <v/>
      </c>
      <c r="AA580" s="71" t="str">
        <f aca="false">IF(AC580="","",RANK(AC580,$AC$2:$AC$1780)+COUNTIF($AC$2:AC580,AC580)-1)</f>
        <v/>
      </c>
      <c r="AB580" s="71" t="str">
        <f aca="false">IF(AD580="","",RANK(AD580,$AD$2:$AD$1780)+COUNTIF($AD$2:AD580,AD580)-1)</f>
        <v/>
      </c>
      <c r="AC580" s="71" t="str">
        <f aca="false">IF(AND(AF580&gt;0,E580&gt;=Settings!$B$4),ROUND(J580,10),"")</f>
        <v/>
      </c>
      <c r="AD580" s="71" t="str">
        <f aca="false">IF(X580="HIGH RATE",ROUND(O580,10),"")</f>
        <v/>
      </c>
      <c r="AE580" s="71" t="s">
        <v>59</v>
      </c>
      <c r="AF580" s="73" t="n">
        <f aca="false">SUMIFS(Detail!$L$2:$L$9168,Detail!$C$2:$C$9168,$A580)</f>
        <v>0</v>
      </c>
      <c r="AG580" s="74" t="n">
        <f aca="false">SUMIFS(Detail!$N$2:$N$9168,Detail!$C$2:$C$9168,$A580)</f>
        <v>0</v>
      </c>
    </row>
    <row r="581" customFormat="false" ht="15" hidden="false" customHeight="false" outlineLevel="0" collapsed="false">
      <c r="A581" s="71" t="s">
        <v>2087</v>
      </c>
      <c r="B581" s="71" t="s">
        <v>2904</v>
      </c>
      <c r="C581" s="71" t="s">
        <v>280</v>
      </c>
      <c r="D581" s="71" t="str">
        <f aca="false">IFERROR(INDEX('Brand Map'!$B$4:$B$125,MATCH(C581,'Brand Map'!$A$4:$A$125,0)),"Other")</f>
        <v>AL</v>
      </c>
      <c r="E581" s="73" t="n">
        <f aca="false">SUMIFS(Detail!$K$2:$K$9168,Detail!$C$2:$C$9168,$A581)</f>
        <v>0</v>
      </c>
      <c r="F581" s="73" t="n">
        <f aca="false">SUMIFS(Detail!$E$2:$E$9168,Detail!$C$2:$C$9168,$A581)</f>
        <v>0</v>
      </c>
      <c r="G581" s="74" t="n">
        <f aca="false">SUMIFS(Detail!$M$2:$M$9168,Detail!$C$2:$C$9168,$A581)</f>
        <v>0</v>
      </c>
      <c r="H581" s="74" t="n">
        <f aca="false">SUMIFS(Detail!$D$2:$D$9168,Detail!$C$2:$C$9168,$A581)</f>
        <v>0</v>
      </c>
      <c r="I581" s="74" t="n">
        <v>149.95</v>
      </c>
      <c r="J581" s="51" t="n">
        <f aca="false">IF(E581&gt;0,AF581/E581,0)</f>
        <v>0</v>
      </c>
      <c r="K581" s="51" t="n">
        <f aca="false">IF(G581&gt;0,AG581/G581,0)</f>
        <v>0</v>
      </c>
      <c r="L581" s="75" t="n">
        <f aca="false">H581/Settings!$B$16</f>
        <v>0</v>
      </c>
      <c r="M581" s="76" t="n">
        <f aca="false">H581/Settings!$B$20</f>
        <v>0</v>
      </c>
      <c r="N581" s="77" t="n">
        <f aca="false">E581*Settings!$B$3</f>
        <v>0</v>
      </c>
      <c r="O581" s="77" t="n">
        <f aca="false">IF(E581&gt;0,(AF581-N581)/SQRT(E581*Settings!$B$3*(1-Settings!$B$3)),0)</f>
        <v>0</v>
      </c>
      <c r="P581" s="77" t="n">
        <f aca="false">MAX(0,AF581-N581)</f>
        <v>0</v>
      </c>
      <c r="Q581" s="51" t="n">
        <f aca="false">IF(E581&gt;=Settings!$B$4,(AF581+Settings!$B$7*Settings!$B$3)/(E581+Settings!$B$7),Settings!$B$3)</f>
        <v>0.0748599558648786</v>
      </c>
      <c r="R581" s="78" t="n">
        <f aca="false">PERCENTRANK($H$2:$H$1780,H581,6)</f>
        <v>0</v>
      </c>
      <c r="S581" s="78" t="n">
        <f aca="false">PERCENTRANK($Q$2:$Q$1780,Q581,6)</f>
        <v>0.0646794</v>
      </c>
      <c r="T581" s="78" t="n">
        <f aca="false">PERCENTRANK($F$2:$F$1780,F581,6)</f>
        <v>0</v>
      </c>
      <c r="U581" s="79" t="n">
        <f aca="false">IF(F581&gt;0,ROUND((Settings!$B$8*T581+Settings!$B$9*R581+Settings!$B$10*S581)/SUM(Settings!$B$8:$B$10),10),0)</f>
        <v>0</v>
      </c>
      <c r="V581" s="71" t="str">
        <f aca="false">IF(U581&gt;0,RANK(U581,$U$2:$U$1780)+COUNTIF($U$2:U581,U581)-1,"")</f>
        <v/>
      </c>
      <c r="W581" s="71" t="str">
        <f aca="false">IF(V581="","",IF(V581&lt;=Settings!$B$11,"1 - Fix first",IF(V581&lt;=Settings!$B$12,"2 - Review","3 - Monitor")))</f>
        <v/>
      </c>
      <c r="X581" s="71" t="str">
        <f aca="false">IF(AND(E581&gt;=Settings!$B$4,AF581&gt;=Settings!$B$5,O581&gt;=Settings!$B$6),"HIGH RATE","")</f>
        <v/>
      </c>
      <c r="Y581" s="71" t="str">
        <f aca="false">IF(F581&gt;0,RANK(F581,$F$2:$F$1780)+COUNTIF($F$2:F581,F581)-1,"")</f>
        <v/>
      </c>
      <c r="Z581" s="71" t="str">
        <f aca="false">IF(H581&gt;0,RANK(H581,$H$2:$H$1780)+COUNTIF($H$2:H581,H581)-1,"")</f>
        <v/>
      </c>
      <c r="AA581" s="71" t="str">
        <f aca="false">IF(AC581="","",RANK(AC581,$AC$2:$AC$1780)+COUNTIF($AC$2:AC581,AC581)-1)</f>
        <v/>
      </c>
      <c r="AB581" s="71" t="str">
        <f aca="false">IF(AD581="","",RANK(AD581,$AD$2:$AD$1780)+COUNTIF($AD$2:AD581,AD581)-1)</f>
        <v/>
      </c>
      <c r="AC581" s="71" t="str">
        <f aca="false">IF(AND(AF581&gt;0,E581&gt;=Settings!$B$4),ROUND(J581,10),"")</f>
        <v/>
      </c>
      <c r="AD581" s="71" t="str">
        <f aca="false">IF(X581="HIGH RATE",ROUND(O581,10),"")</f>
        <v/>
      </c>
      <c r="AE581" s="71" t="s">
        <v>60</v>
      </c>
      <c r="AF581" s="73" t="n">
        <f aca="false">SUMIFS(Detail!$L$2:$L$9168,Detail!$C$2:$C$9168,$A581)</f>
        <v>0</v>
      </c>
      <c r="AG581" s="74" t="n">
        <f aca="false">SUMIFS(Detail!$N$2:$N$9168,Detail!$C$2:$C$9168,$A581)</f>
        <v>0</v>
      </c>
    </row>
    <row r="582" customFormat="false" ht="15" hidden="false" customHeight="false" outlineLevel="0" collapsed="false">
      <c r="A582" s="71" t="s">
        <v>2042</v>
      </c>
      <c r="B582" s="71" t="s">
        <v>2905</v>
      </c>
      <c r="C582" s="71" t="s">
        <v>280</v>
      </c>
      <c r="D582" s="71" t="str">
        <f aca="false">IFERROR(INDEX('Brand Map'!$B$4:$B$125,MATCH(C582,'Brand Map'!$A$4:$A$125,0)),"Other")</f>
        <v>AL</v>
      </c>
      <c r="E582" s="73" t="n">
        <f aca="false">SUMIFS(Detail!$K$2:$K$9168,Detail!$C$2:$C$9168,$A582)</f>
        <v>0</v>
      </c>
      <c r="F582" s="73" t="n">
        <f aca="false">SUMIFS(Detail!$E$2:$E$9168,Detail!$C$2:$C$9168,$A582)</f>
        <v>0</v>
      </c>
      <c r="G582" s="74" t="n">
        <f aca="false">SUMIFS(Detail!$M$2:$M$9168,Detail!$C$2:$C$9168,$A582)</f>
        <v>0</v>
      </c>
      <c r="H582" s="74" t="n">
        <f aca="false">SUMIFS(Detail!$D$2:$D$9168,Detail!$C$2:$C$9168,$A582)</f>
        <v>0</v>
      </c>
      <c r="I582" s="74" t="n">
        <v>229.9</v>
      </c>
      <c r="J582" s="51" t="n">
        <f aca="false">IF(E582&gt;0,AF582/E582,0)</f>
        <v>0</v>
      </c>
      <c r="K582" s="51" t="n">
        <f aca="false">IF(G582&gt;0,AG582/G582,0)</f>
        <v>0</v>
      </c>
      <c r="L582" s="75" t="n">
        <f aca="false">H582/Settings!$B$16</f>
        <v>0</v>
      </c>
      <c r="M582" s="76" t="n">
        <f aca="false">H582/Settings!$B$20</f>
        <v>0</v>
      </c>
      <c r="N582" s="77" t="n">
        <f aca="false">E582*Settings!$B$3</f>
        <v>0</v>
      </c>
      <c r="O582" s="77" t="n">
        <f aca="false">IF(E582&gt;0,(AF582-N582)/SQRT(E582*Settings!$B$3*(1-Settings!$B$3)),0)</f>
        <v>0</v>
      </c>
      <c r="P582" s="77" t="n">
        <f aca="false">MAX(0,AF582-N582)</f>
        <v>0</v>
      </c>
      <c r="Q582" s="51" t="n">
        <f aca="false">IF(E582&gt;=Settings!$B$4,(AF582+Settings!$B$7*Settings!$B$3)/(E582+Settings!$B$7),Settings!$B$3)</f>
        <v>0.0748599558648786</v>
      </c>
      <c r="R582" s="78" t="n">
        <f aca="false">PERCENTRANK($H$2:$H$1780,H582,6)</f>
        <v>0</v>
      </c>
      <c r="S582" s="78" t="n">
        <f aca="false">PERCENTRANK($Q$2:$Q$1780,Q582,6)</f>
        <v>0.0646794</v>
      </c>
      <c r="T582" s="78" t="n">
        <f aca="false">PERCENTRANK($F$2:$F$1780,F582,6)</f>
        <v>0</v>
      </c>
      <c r="U582" s="79" t="n">
        <f aca="false">IF(F582&gt;0,ROUND((Settings!$B$8*T582+Settings!$B$9*R582+Settings!$B$10*S582)/SUM(Settings!$B$8:$B$10),10),0)</f>
        <v>0</v>
      </c>
      <c r="V582" s="71" t="str">
        <f aca="false">IF(U582&gt;0,RANK(U582,$U$2:$U$1780)+COUNTIF($U$2:U582,U582)-1,"")</f>
        <v/>
      </c>
      <c r="W582" s="71" t="str">
        <f aca="false">IF(V582="","",IF(V582&lt;=Settings!$B$11,"1 - Fix first",IF(V582&lt;=Settings!$B$12,"2 - Review","3 - Monitor")))</f>
        <v/>
      </c>
      <c r="X582" s="71" t="str">
        <f aca="false">IF(AND(E582&gt;=Settings!$B$4,AF582&gt;=Settings!$B$5,O582&gt;=Settings!$B$6),"HIGH RATE","")</f>
        <v/>
      </c>
      <c r="Y582" s="71" t="str">
        <f aca="false">IF(F582&gt;0,RANK(F582,$F$2:$F$1780)+COUNTIF($F$2:F582,F582)-1,"")</f>
        <v/>
      </c>
      <c r="Z582" s="71" t="str">
        <f aca="false">IF(H582&gt;0,RANK(H582,$H$2:$H$1780)+COUNTIF($H$2:H582,H582)-1,"")</f>
        <v/>
      </c>
      <c r="AA582" s="71" t="str">
        <f aca="false">IF(AC582="","",RANK(AC582,$AC$2:$AC$1780)+COUNTIF($AC$2:AC582,AC582)-1)</f>
        <v/>
      </c>
      <c r="AB582" s="71" t="str">
        <f aca="false">IF(AD582="","",RANK(AD582,$AD$2:$AD$1780)+COUNTIF($AD$2:AD582,AD582)-1)</f>
        <v/>
      </c>
      <c r="AC582" s="71" t="str">
        <f aca="false">IF(AND(AF582&gt;0,E582&gt;=Settings!$B$4),ROUND(J582,10),"")</f>
        <v/>
      </c>
      <c r="AD582" s="71" t="str">
        <f aca="false">IF(X582="HIGH RATE",ROUND(O582,10),"")</f>
        <v/>
      </c>
      <c r="AE582" s="71" t="s">
        <v>60</v>
      </c>
      <c r="AF582" s="73" t="n">
        <f aca="false">SUMIFS(Detail!$L$2:$L$9168,Detail!$C$2:$C$9168,$A582)</f>
        <v>0</v>
      </c>
      <c r="AG582" s="74" t="n">
        <f aca="false">SUMIFS(Detail!$N$2:$N$9168,Detail!$C$2:$C$9168,$A582)</f>
        <v>0</v>
      </c>
    </row>
    <row r="583" customFormat="false" ht="15" hidden="false" customHeight="false" outlineLevel="0" collapsed="false">
      <c r="A583" s="71" t="s">
        <v>1524</v>
      </c>
      <c r="B583" s="71" t="s">
        <v>2906</v>
      </c>
      <c r="C583" s="71" t="s">
        <v>280</v>
      </c>
      <c r="D583" s="71" t="str">
        <f aca="false">IFERROR(INDEX('Brand Map'!$B$4:$B$125,MATCH(C583,'Brand Map'!$A$4:$A$125,0)),"Other")</f>
        <v>AL</v>
      </c>
      <c r="E583" s="73" t="n">
        <f aca="false">SUMIFS(Detail!$K$2:$K$9168,Detail!$C$2:$C$9168,$A583)</f>
        <v>0</v>
      </c>
      <c r="F583" s="73" t="n">
        <f aca="false">SUMIFS(Detail!$E$2:$E$9168,Detail!$C$2:$C$9168,$A583)</f>
        <v>0</v>
      </c>
      <c r="G583" s="74" t="n">
        <f aca="false">SUMIFS(Detail!$M$2:$M$9168,Detail!$C$2:$C$9168,$A583)</f>
        <v>0</v>
      </c>
      <c r="H583" s="74" t="n">
        <f aca="false">SUMIFS(Detail!$D$2:$D$9168,Detail!$C$2:$C$9168,$A583)</f>
        <v>0</v>
      </c>
      <c r="I583" s="74" t="n">
        <v>199.95</v>
      </c>
      <c r="J583" s="51" t="n">
        <f aca="false">IF(E583&gt;0,AF583/E583,0)</f>
        <v>0</v>
      </c>
      <c r="K583" s="51" t="n">
        <f aca="false">IF(G583&gt;0,AG583/G583,0)</f>
        <v>0</v>
      </c>
      <c r="L583" s="75" t="n">
        <f aca="false">H583/Settings!$B$16</f>
        <v>0</v>
      </c>
      <c r="M583" s="76" t="n">
        <f aca="false">H583/Settings!$B$20</f>
        <v>0</v>
      </c>
      <c r="N583" s="77" t="n">
        <f aca="false">E583*Settings!$B$3</f>
        <v>0</v>
      </c>
      <c r="O583" s="77" t="n">
        <f aca="false">IF(E583&gt;0,(AF583-N583)/SQRT(E583*Settings!$B$3*(1-Settings!$B$3)),0)</f>
        <v>0</v>
      </c>
      <c r="P583" s="77" t="n">
        <f aca="false">MAX(0,AF583-N583)</f>
        <v>0</v>
      </c>
      <c r="Q583" s="51" t="n">
        <f aca="false">IF(E583&gt;=Settings!$B$4,(AF583+Settings!$B$7*Settings!$B$3)/(E583+Settings!$B$7),Settings!$B$3)</f>
        <v>0.0748599558648786</v>
      </c>
      <c r="R583" s="78" t="n">
        <f aca="false">PERCENTRANK($H$2:$H$1780,H583,6)</f>
        <v>0</v>
      </c>
      <c r="S583" s="78" t="n">
        <f aca="false">PERCENTRANK($Q$2:$Q$1780,Q583,6)</f>
        <v>0.0646794</v>
      </c>
      <c r="T583" s="78" t="n">
        <f aca="false">PERCENTRANK($F$2:$F$1780,F583,6)</f>
        <v>0</v>
      </c>
      <c r="U583" s="79" t="n">
        <f aca="false">IF(F583&gt;0,ROUND((Settings!$B$8*T583+Settings!$B$9*R583+Settings!$B$10*S583)/SUM(Settings!$B$8:$B$10),10),0)</f>
        <v>0</v>
      </c>
      <c r="V583" s="71" t="str">
        <f aca="false">IF(U583&gt;0,RANK(U583,$U$2:$U$1780)+COUNTIF($U$2:U583,U583)-1,"")</f>
        <v/>
      </c>
      <c r="W583" s="71" t="str">
        <f aca="false">IF(V583="","",IF(V583&lt;=Settings!$B$11,"1 - Fix first",IF(V583&lt;=Settings!$B$12,"2 - Review","3 - Monitor")))</f>
        <v/>
      </c>
      <c r="X583" s="71" t="str">
        <f aca="false">IF(AND(E583&gt;=Settings!$B$4,AF583&gt;=Settings!$B$5,O583&gt;=Settings!$B$6),"HIGH RATE","")</f>
        <v/>
      </c>
      <c r="Y583" s="71" t="str">
        <f aca="false">IF(F583&gt;0,RANK(F583,$F$2:$F$1780)+COUNTIF($F$2:F583,F583)-1,"")</f>
        <v/>
      </c>
      <c r="Z583" s="71" t="str">
        <f aca="false">IF(H583&gt;0,RANK(H583,$H$2:$H$1780)+COUNTIF($H$2:H583,H583)-1,"")</f>
        <v/>
      </c>
      <c r="AA583" s="71" t="str">
        <f aca="false">IF(AC583="","",RANK(AC583,$AC$2:$AC$1780)+COUNTIF($AC$2:AC583,AC583)-1)</f>
        <v/>
      </c>
      <c r="AB583" s="71" t="str">
        <f aca="false">IF(AD583="","",RANK(AD583,$AD$2:$AD$1780)+COUNTIF($AD$2:AD583,AD583)-1)</f>
        <v/>
      </c>
      <c r="AC583" s="71" t="str">
        <f aca="false">IF(AND(AF583&gt;0,E583&gt;=Settings!$B$4),ROUND(J583,10),"")</f>
        <v/>
      </c>
      <c r="AD583" s="71" t="str">
        <f aca="false">IF(X583="HIGH RATE",ROUND(O583,10),"")</f>
        <v/>
      </c>
      <c r="AE583" s="71" t="s">
        <v>60</v>
      </c>
      <c r="AF583" s="73" t="n">
        <f aca="false">SUMIFS(Detail!$L$2:$L$9168,Detail!$C$2:$C$9168,$A583)</f>
        <v>0</v>
      </c>
      <c r="AG583" s="74" t="n">
        <f aca="false">SUMIFS(Detail!$N$2:$N$9168,Detail!$C$2:$C$9168,$A583)</f>
        <v>0</v>
      </c>
    </row>
    <row r="584" customFormat="false" ht="15" hidden="false" customHeight="false" outlineLevel="0" collapsed="false">
      <c r="A584" s="71" t="s">
        <v>1698</v>
      </c>
      <c r="B584" s="71" t="s">
        <v>2906</v>
      </c>
      <c r="C584" s="71" t="s">
        <v>280</v>
      </c>
      <c r="D584" s="71" t="str">
        <f aca="false">IFERROR(INDEX('Brand Map'!$B$4:$B$125,MATCH(C584,'Brand Map'!$A$4:$A$125,0)),"Other")</f>
        <v>AL</v>
      </c>
      <c r="E584" s="73" t="n">
        <f aca="false">SUMIFS(Detail!$K$2:$K$9168,Detail!$C$2:$C$9168,$A584)</f>
        <v>0</v>
      </c>
      <c r="F584" s="73" t="n">
        <f aca="false">SUMIFS(Detail!$E$2:$E$9168,Detail!$C$2:$C$9168,$A584)</f>
        <v>0</v>
      </c>
      <c r="G584" s="74" t="n">
        <f aca="false">SUMIFS(Detail!$M$2:$M$9168,Detail!$C$2:$C$9168,$A584)</f>
        <v>0</v>
      </c>
      <c r="H584" s="74" t="n">
        <f aca="false">SUMIFS(Detail!$D$2:$D$9168,Detail!$C$2:$C$9168,$A584)</f>
        <v>0</v>
      </c>
      <c r="I584" s="74" t="n">
        <v>214.95</v>
      </c>
      <c r="J584" s="51" t="n">
        <f aca="false">IF(E584&gt;0,AF584/E584,0)</f>
        <v>0</v>
      </c>
      <c r="K584" s="51" t="n">
        <f aca="false">IF(G584&gt;0,AG584/G584,0)</f>
        <v>0</v>
      </c>
      <c r="L584" s="75" t="n">
        <f aca="false">H584/Settings!$B$16</f>
        <v>0</v>
      </c>
      <c r="M584" s="76" t="n">
        <f aca="false">H584/Settings!$B$20</f>
        <v>0</v>
      </c>
      <c r="N584" s="77" t="n">
        <f aca="false">E584*Settings!$B$3</f>
        <v>0</v>
      </c>
      <c r="O584" s="77" t="n">
        <f aca="false">IF(E584&gt;0,(AF584-N584)/SQRT(E584*Settings!$B$3*(1-Settings!$B$3)),0)</f>
        <v>0</v>
      </c>
      <c r="P584" s="77" t="n">
        <f aca="false">MAX(0,AF584-N584)</f>
        <v>0</v>
      </c>
      <c r="Q584" s="51" t="n">
        <f aca="false">IF(E584&gt;=Settings!$B$4,(AF584+Settings!$B$7*Settings!$B$3)/(E584+Settings!$B$7),Settings!$B$3)</f>
        <v>0.0748599558648786</v>
      </c>
      <c r="R584" s="78" t="n">
        <f aca="false">PERCENTRANK($H$2:$H$1780,H584,6)</f>
        <v>0</v>
      </c>
      <c r="S584" s="78" t="n">
        <f aca="false">PERCENTRANK($Q$2:$Q$1780,Q584,6)</f>
        <v>0.0646794</v>
      </c>
      <c r="T584" s="78" t="n">
        <f aca="false">PERCENTRANK($F$2:$F$1780,F584,6)</f>
        <v>0</v>
      </c>
      <c r="U584" s="79" t="n">
        <f aca="false">IF(F584&gt;0,ROUND((Settings!$B$8*T584+Settings!$B$9*R584+Settings!$B$10*S584)/SUM(Settings!$B$8:$B$10),10),0)</f>
        <v>0</v>
      </c>
      <c r="V584" s="71" t="str">
        <f aca="false">IF(U584&gt;0,RANK(U584,$U$2:$U$1780)+COUNTIF($U$2:U584,U584)-1,"")</f>
        <v/>
      </c>
      <c r="W584" s="71" t="str">
        <f aca="false">IF(V584="","",IF(V584&lt;=Settings!$B$11,"1 - Fix first",IF(V584&lt;=Settings!$B$12,"2 - Review","3 - Monitor")))</f>
        <v/>
      </c>
      <c r="X584" s="71" t="str">
        <f aca="false">IF(AND(E584&gt;=Settings!$B$4,AF584&gt;=Settings!$B$5,O584&gt;=Settings!$B$6),"HIGH RATE","")</f>
        <v/>
      </c>
      <c r="Y584" s="71" t="str">
        <f aca="false">IF(F584&gt;0,RANK(F584,$F$2:$F$1780)+COUNTIF($F$2:F584,F584)-1,"")</f>
        <v/>
      </c>
      <c r="Z584" s="71" t="str">
        <f aca="false">IF(H584&gt;0,RANK(H584,$H$2:$H$1780)+COUNTIF($H$2:H584,H584)-1,"")</f>
        <v/>
      </c>
      <c r="AA584" s="71" t="str">
        <f aca="false">IF(AC584="","",RANK(AC584,$AC$2:$AC$1780)+COUNTIF($AC$2:AC584,AC584)-1)</f>
        <v/>
      </c>
      <c r="AB584" s="71" t="str">
        <f aca="false">IF(AD584="","",RANK(AD584,$AD$2:$AD$1780)+COUNTIF($AD$2:AD584,AD584)-1)</f>
        <v/>
      </c>
      <c r="AC584" s="71" t="str">
        <f aca="false">IF(AND(AF584&gt;0,E584&gt;=Settings!$B$4),ROUND(J584,10),"")</f>
        <v/>
      </c>
      <c r="AD584" s="71" t="str">
        <f aca="false">IF(X584="HIGH RATE",ROUND(O584,10),"")</f>
        <v/>
      </c>
      <c r="AE584" s="71" t="s">
        <v>60</v>
      </c>
      <c r="AF584" s="73" t="n">
        <f aca="false">SUMIFS(Detail!$L$2:$L$9168,Detail!$C$2:$C$9168,$A584)</f>
        <v>0</v>
      </c>
      <c r="AG584" s="74" t="n">
        <f aca="false">SUMIFS(Detail!$N$2:$N$9168,Detail!$C$2:$C$9168,$A584)</f>
        <v>0</v>
      </c>
    </row>
    <row r="585" customFormat="false" ht="15" hidden="false" customHeight="false" outlineLevel="0" collapsed="false">
      <c r="A585" s="71" t="s">
        <v>1872</v>
      </c>
      <c r="B585" s="71" t="s">
        <v>2907</v>
      </c>
      <c r="C585" s="71" t="s">
        <v>280</v>
      </c>
      <c r="D585" s="71" t="str">
        <f aca="false">IFERROR(INDEX('Brand Map'!$B$4:$B$125,MATCH(C585,'Brand Map'!$A$4:$A$125,0)),"Other")</f>
        <v>AL</v>
      </c>
      <c r="E585" s="73" t="n">
        <f aca="false">SUMIFS(Detail!$K$2:$K$9168,Detail!$C$2:$C$9168,$A585)</f>
        <v>0</v>
      </c>
      <c r="F585" s="73" t="n">
        <f aca="false">SUMIFS(Detail!$E$2:$E$9168,Detail!$C$2:$C$9168,$A585)</f>
        <v>0</v>
      </c>
      <c r="G585" s="74" t="n">
        <f aca="false">SUMIFS(Detail!$M$2:$M$9168,Detail!$C$2:$C$9168,$A585)</f>
        <v>0</v>
      </c>
      <c r="H585" s="74" t="n">
        <f aca="false">SUMIFS(Detail!$D$2:$D$9168,Detail!$C$2:$C$9168,$A585)</f>
        <v>0</v>
      </c>
      <c r="I585" s="74" t="n">
        <v>154.95</v>
      </c>
      <c r="J585" s="51" t="n">
        <f aca="false">IF(E585&gt;0,AF585/E585,0)</f>
        <v>0</v>
      </c>
      <c r="K585" s="51" t="n">
        <f aca="false">IF(G585&gt;0,AG585/G585,0)</f>
        <v>0</v>
      </c>
      <c r="L585" s="75" t="n">
        <f aca="false">H585/Settings!$B$16</f>
        <v>0</v>
      </c>
      <c r="M585" s="76" t="n">
        <f aca="false">H585/Settings!$B$20</f>
        <v>0</v>
      </c>
      <c r="N585" s="77" t="n">
        <f aca="false">E585*Settings!$B$3</f>
        <v>0</v>
      </c>
      <c r="O585" s="77" t="n">
        <f aca="false">IF(E585&gt;0,(AF585-N585)/SQRT(E585*Settings!$B$3*(1-Settings!$B$3)),0)</f>
        <v>0</v>
      </c>
      <c r="P585" s="77" t="n">
        <f aca="false">MAX(0,AF585-N585)</f>
        <v>0</v>
      </c>
      <c r="Q585" s="51" t="n">
        <f aca="false">IF(E585&gt;=Settings!$B$4,(AF585+Settings!$B$7*Settings!$B$3)/(E585+Settings!$B$7),Settings!$B$3)</f>
        <v>0.0748599558648786</v>
      </c>
      <c r="R585" s="78" t="n">
        <f aca="false">PERCENTRANK($H$2:$H$1780,H585,6)</f>
        <v>0</v>
      </c>
      <c r="S585" s="78" t="n">
        <f aca="false">PERCENTRANK($Q$2:$Q$1780,Q585,6)</f>
        <v>0.0646794</v>
      </c>
      <c r="T585" s="78" t="n">
        <f aca="false">PERCENTRANK($F$2:$F$1780,F585,6)</f>
        <v>0</v>
      </c>
      <c r="U585" s="79" t="n">
        <f aca="false">IF(F585&gt;0,ROUND((Settings!$B$8*T585+Settings!$B$9*R585+Settings!$B$10*S585)/SUM(Settings!$B$8:$B$10),10),0)</f>
        <v>0</v>
      </c>
      <c r="V585" s="71" t="str">
        <f aca="false">IF(U585&gt;0,RANK(U585,$U$2:$U$1780)+COUNTIF($U$2:U585,U585)-1,"")</f>
        <v/>
      </c>
      <c r="W585" s="71" t="str">
        <f aca="false">IF(V585="","",IF(V585&lt;=Settings!$B$11,"1 - Fix first",IF(V585&lt;=Settings!$B$12,"2 - Review","3 - Monitor")))</f>
        <v/>
      </c>
      <c r="X585" s="71" t="str">
        <f aca="false">IF(AND(E585&gt;=Settings!$B$4,AF585&gt;=Settings!$B$5,O585&gt;=Settings!$B$6),"HIGH RATE","")</f>
        <v/>
      </c>
      <c r="Y585" s="71" t="str">
        <f aca="false">IF(F585&gt;0,RANK(F585,$F$2:$F$1780)+COUNTIF($F$2:F585,F585)-1,"")</f>
        <v/>
      </c>
      <c r="Z585" s="71" t="str">
        <f aca="false">IF(H585&gt;0,RANK(H585,$H$2:$H$1780)+COUNTIF($H$2:H585,H585)-1,"")</f>
        <v/>
      </c>
      <c r="AA585" s="71" t="str">
        <f aca="false">IF(AC585="","",RANK(AC585,$AC$2:$AC$1780)+COUNTIF($AC$2:AC585,AC585)-1)</f>
        <v/>
      </c>
      <c r="AB585" s="71" t="str">
        <f aca="false">IF(AD585="","",RANK(AD585,$AD$2:$AD$1780)+COUNTIF($AD$2:AD585,AD585)-1)</f>
        <v/>
      </c>
      <c r="AC585" s="71" t="str">
        <f aca="false">IF(AND(AF585&gt;0,E585&gt;=Settings!$B$4),ROUND(J585,10),"")</f>
        <v/>
      </c>
      <c r="AD585" s="71" t="str">
        <f aca="false">IF(X585="HIGH RATE",ROUND(O585,10),"")</f>
        <v/>
      </c>
      <c r="AE585" s="71" t="s">
        <v>60</v>
      </c>
      <c r="AF585" s="73" t="n">
        <f aca="false">SUMIFS(Detail!$L$2:$L$9168,Detail!$C$2:$C$9168,$A585)</f>
        <v>0</v>
      </c>
      <c r="AG585" s="74" t="n">
        <f aca="false">SUMIFS(Detail!$N$2:$N$9168,Detail!$C$2:$C$9168,$A585)</f>
        <v>0</v>
      </c>
    </row>
    <row r="586" customFormat="false" ht="15" hidden="false" customHeight="false" outlineLevel="0" collapsed="false">
      <c r="A586" s="71" t="s">
        <v>1994</v>
      </c>
      <c r="B586" s="71" t="s">
        <v>2907</v>
      </c>
      <c r="C586" s="71" t="s">
        <v>280</v>
      </c>
      <c r="D586" s="71" t="str">
        <f aca="false">IFERROR(INDEX('Brand Map'!$B$4:$B$125,MATCH(C586,'Brand Map'!$A$4:$A$125,0)),"Other")</f>
        <v>AL</v>
      </c>
      <c r="E586" s="73" t="n">
        <f aca="false">SUMIFS(Detail!$K$2:$K$9168,Detail!$C$2:$C$9168,$A586)</f>
        <v>0</v>
      </c>
      <c r="F586" s="73" t="n">
        <f aca="false">SUMIFS(Detail!$E$2:$E$9168,Detail!$C$2:$C$9168,$A586)</f>
        <v>0</v>
      </c>
      <c r="G586" s="74" t="n">
        <f aca="false">SUMIFS(Detail!$M$2:$M$9168,Detail!$C$2:$C$9168,$A586)</f>
        <v>0</v>
      </c>
      <c r="H586" s="74" t="n">
        <f aca="false">SUMIFS(Detail!$D$2:$D$9168,Detail!$C$2:$C$9168,$A586)</f>
        <v>0</v>
      </c>
      <c r="I586" s="74" t="n">
        <v>559.8</v>
      </c>
      <c r="J586" s="51" t="n">
        <f aca="false">IF(E586&gt;0,AF586/E586,0)</f>
        <v>0</v>
      </c>
      <c r="K586" s="51" t="n">
        <f aca="false">IF(G586&gt;0,AG586/G586,0)</f>
        <v>0</v>
      </c>
      <c r="L586" s="75" t="n">
        <f aca="false">H586/Settings!$B$16</f>
        <v>0</v>
      </c>
      <c r="M586" s="76" t="n">
        <f aca="false">H586/Settings!$B$20</f>
        <v>0</v>
      </c>
      <c r="N586" s="77" t="n">
        <f aca="false">E586*Settings!$B$3</f>
        <v>0</v>
      </c>
      <c r="O586" s="77" t="n">
        <f aca="false">IF(E586&gt;0,(AF586-N586)/SQRT(E586*Settings!$B$3*(1-Settings!$B$3)),0)</f>
        <v>0</v>
      </c>
      <c r="P586" s="77" t="n">
        <f aca="false">MAX(0,AF586-N586)</f>
        <v>0</v>
      </c>
      <c r="Q586" s="51" t="n">
        <f aca="false">IF(E586&gt;=Settings!$B$4,(AF586+Settings!$B$7*Settings!$B$3)/(E586+Settings!$B$7),Settings!$B$3)</f>
        <v>0.0748599558648786</v>
      </c>
      <c r="R586" s="78" t="n">
        <f aca="false">PERCENTRANK($H$2:$H$1780,H586,6)</f>
        <v>0</v>
      </c>
      <c r="S586" s="78" t="n">
        <f aca="false">PERCENTRANK($Q$2:$Q$1780,Q586,6)</f>
        <v>0.0646794</v>
      </c>
      <c r="T586" s="78" t="n">
        <f aca="false">PERCENTRANK($F$2:$F$1780,F586,6)</f>
        <v>0</v>
      </c>
      <c r="U586" s="79" t="n">
        <f aca="false">IF(F586&gt;0,ROUND((Settings!$B$8*T586+Settings!$B$9*R586+Settings!$B$10*S586)/SUM(Settings!$B$8:$B$10),10),0)</f>
        <v>0</v>
      </c>
      <c r="V586" s="71" t="str">
        <f aca="false">IF(U586&gt;0,RANK(U586,$U$2:$U$1780)+COUNTIF($U$2:U586,U586)-1,"")</f>
        <v/>
      </c>
      <c r="W586" s="71" t="str">
        <f aca="false">IF(V586="","",IF(V586&lt;=Settings!$B$11,"1 - Fix first",IF(V586&lt;=Settings!$B$12,"2 - Review","3 - Monitor")))</f>
        <v/>
      </c>
      <c r="X586" s="71" t="str">
        <f aca="false">IF(AND(E586&gt;=Settings!$B$4,AF586&gt;=Settings!$B$5,O586&gt;=Settings!$B$6),"HIGH RATE","")</f>
        <v/>
      </c>
      <c r="Y586" s="71" t="str">
        <f aca="false">IF(F586&gt;0,RANK(F586,$F$2:$F$1780)+COUNTIF($F$2:F586,F586)-1,"")</f>
        <v/>
      </c>
      <c r="Z586" s="71" t="str">
        <f aca="false">IF(H586&gt;0,RANK(H586,$H$2:$H$1780)+COUNTIF($H$2:H586,H586)-1,"")</f>
        <v/>
      </c>
      <c r="AA586" s="71" t="str">
        <f aca="false">IF(AC586="","",RANK(AC586,$AC$2:$AC$1780)+COUNTIF($AC$2:AC586,AC586)-1)</f>
        <v/>
      </c>
      <c r="AB586" s="71" t="str">
        <f aca="false">IF(AD586="","",RANK(AD586,$AD$2:$AD$1780)+COUNTIF($AD$2:AD586,AD586)-1)</f>
        <v/>
      </c>
      <c r="AC586" s="71" t="str">
        <f aca="false">IF(AND(AF586&gt;0,E586&gt;=Settings!$B$4),ROUND(J586,10),"")</f>
        <v/>
      </c>
      <c r="AD586" s="71" t="str">
        <f aca="false">IF(X586="HIGH RATE",ROUND(O586,10),"")</f>
        <v/>
      </c>
      <c r="AE586" s="71" t="s">
        <v>60</v>
      </c>
      <c r="AF586" s="73" t="n">
        <f aca="false">SUMIFS(Detail!$L$2:$L$9168,Detail!$C$2:$C$9168,$A586)</f>
        <v>0</v>
      </c>
      <c r="AG586" s="74" t="n">
        <f aca="false">SUMIFS(Detail!$N$2:$N$9168,Detail!$C$2:$C$9168,$A586)</f>
        <v>0</v>
      </c>
    </row>
    <row r="587" customFormat="false" ht="15" hidden="false" customHeight="false" outlineLevel="0" collapsed="false">
      <c r="A587" s="71" t="s">
        <v>191</v>
      </c>
      <c r="B587" s="71" t="s">
        <v>2908</v>
      </c>
      <c r="C587" s="71" t="s">
        <v>213</v>
      </c>
      <c r="D587" s="71" t="str">
        <f aca="false">IFERROR(INDEX('Brand Map'!$B$4:$B$125,MATCH(C587,'Brand Map'!$A$4:$A$125,0)),"Other")</f>
        <v>AU</v>
      </c>
      <c r="E587" s="73" t="n">
        <f aca="false">SUMIFS(Detail!$K$2:$K$9168,Detail!$C$2:$C$9168,$A587)</f>
        <v>7</v>
      </c>
      <c r="F587" s="73" t="n">
        <f aca="false">SUMIFS(Detail!$E$2:$E$9168,Detail!$C$2:$C$9168,$A587)</f>
        <v>0</v>
      </c>
      <c r="G587" s="74" t="n">
        <f aca="false">SUMIFS(Detail!$M$2:$M$9168,Detail!$C$2:$C$9168,$A587)</f>
        <v>63.56</v>
      </c>
      <c r="H587" s="74" t="n">
        <f aca="false">SUMIFS(Detail!$D$2:$D$9168,Detail!$C$2:$C$9168,$A587)</f>
        <v>0</v>
      </c>
      <c r="I587" s="74" t="n">
        <v>63.56</v>
      </c>
      <c r="J587" s="51" t="n">
        <f aca="false">IF(E587&gt;0,AF587/E587,0)</f>
        <v>0</v>
      </c>
      <c r="K587" s="51" t="n">
        <f aca="false">IF(G587&gt;0,AG587/G587,0)</f>
        <v>0</v>
      </c>
      <c r="L587" s="75" t="n">
        <f aca="false">H587/Settings!$B$16</f>
        <v>0</v>
      </c>
      <c r="M587" s="76" t="n">
        <f aca="false">H587/Settings!$B$20</f>
        <v>0</v>
      </c>
      <c r="N587" s="77" t="n">
        <f aca="false">E587*Settings!$B$3</f>
        <v>0.524019691054151</v>
      </c>
      <c r="O587" s="77" t="n">
        <f aca="false">IF(E587&gt;0,(AF587-N587)/SQRT(E587*Settings!$B$3*(1-Settings!$B$3)),0)</f>
        <v>-0.752610137022233</v>
      </c>
      <c r="P587" s="77" t="n">
        <f aca="false">MAX(0,AF587-N587)</f>
        <v>0</v>
      </c>
      <c r="Q587" s="51" t="n">
        <f aca="false">IF(E587&gt;=Settings!$B$4,(AF587+Settings!$B$7*Settings!$B$3)/(E587+Settings!$B$7),Settings!$B$3)</f>
        <v>0.0748599558648786</v>
      </c>
      <c r="R587" s="78" t="n">
        <f aca="false">PERCENTRANK($H$2:$H$1780,H587,6)</f>
        <v>0</v>
      </c>
      <c r="S587" s="78" t="n">
        <f aca="false">PERCENTRANK($Q$2:$Q$1780,Q587,6)</f>
        <v>0.0646794</v>
      </c>
      <c r="T587" s="78" t="n">
        <f aca="false">PERCENTRANK($F$2:$F$1780,F587,6)</f>
        <v>0</v>
      </c>
      <c r="U587" s="79" t="n">
        <f aca="false">IF(F587&gt;0,ROUND((Settings!$B$8*T587+Settings!$B$9*R587+Settings!$B$10*S587)/SUM(Settings!$B$8:$B$10),10),0)</f>
        <v>0</v>
      </c>
      <c r="V587" s="71" t="str">
        <f aca="false">IF(U587&gt;0,RANK(U587,$U$2:$U$1780)+COUNTIF($U$2:U587,U587)-1,"")</f>
        <v/>
      </c>
      <c r="W587" s="71" t="str">
        <f aca="false">IF(V587="","",IF(V587&lt;=Settings!$B$11,"1 - Fix first",IF(V587&lt;=Settings!$B$12,"2 - Review","3 - Monitor")))</f>
        <v/>
      </c>
      <c r="X587" s="71" t="str">
        <f aca="false">IF(AND(E587&gt;=Settings!$B$4,AF587&gt;=Settings!$B$5,O587&gt;=Settings!$B$6),"HIGH RATE","")</f>
        <v/>
      </c>
      <c r="Y587" s="71" t="str">
        <f aca="false">IF(F587&gt;0,RANK(F587,$F$2:$F$1780)+COUNTIF($F$2:F587,F587)-1,"")</f>
        <v/>
      </c>
      <c r="Z587" s="71" t="str">
        <f aca="false">IF(H587&gt;0,RANK(H587,$H$2:$H$1780)+COUNTIF($H$2:H587,H587)-1,"")</f>
        <v/>
      </c>
      <c r="AA587" s="71" t="str">
        <f aca="false">IF(AC587="","",RANK(AC587,$AC$2:$AC$1780)+COUNTIF($AC$2:AC587,AC587)-1)</f>
        <v/>
      </c>
      <c r="AB587" s="71" t="str">
        <f aca="false">IF(AD587="","",RANK(AD587,$AD$2:$AD$1780)+COUNTIF($AD$2:AD587,AD587)-1)</f>
        <v/>
      </c>
      <c r="AC587" s="71" t="str">
        <f aca="false">IF(AND(AF587&gt;0,E587&gt;=Settings!$B$4),ROUND(J587,10),"")</f>
        <v/>
      </c>
      <c r="AD587" s="71" t="str">
        <f aca="false">IF(X587="HIGH RATE",ROUND(O587,10),"")</f>
        <v/>
      </c>
      <c r="AE587" s="71" t="s">
        <v>63</v>
      </c>
      <c r="AF587" s="73" t="n">
        <f aca="false">SUMIFS(Detail!$L$2:$L$9168,Detail!$C$2:$C$9168,$A587)</f>
        <v>0</v>
      </c>
      <c r="AG587" s="74" t="n">
        <f aca="false">SUMIFS(Detail!$N$2:$N$9168,Detail!$C$2:$C$9168,$A587)</f>
        <v>0</v>
      </c>
    </row>
    <row r="588" customFormat="false" ht="15" hidden="false" customHeight="false" outlineLevel="0" collapsed="false">
      <c r="A588" s="71" t="s">
        <v>187</v>
      </c>
      <c r="B588" s="71" t="s">
        <v>2577</v>
      </c>
      <c r="C588" s="71" t="s">
        <v>213</v>
      </c>
      <c r="D588" s="71" t="str">
        <f aca="false">IFERROR(INDEX('Brand Map'!$B$4:$B$125,MATCH(C588,'Brand Map'!$A$4:$A$125,0)),"Other")</f>
        <v>AU</v>
      </c>
      <c r="E588" s="73" t="n">
        <f aca="false">SUMIFS(Detail!$K$2:$K$9168,Detail!$C$2:$C$9168,$A588)</f>
        <v>1</v>
      </c>
      <c r="F588" s="73" t="n">
        <f aca="false">SUMIFS(Detail!$E$2:$E$9168,Detail!$C$2:$C$9168,$A588)</f>
        <v>0</v>
      </c>
      <c r="G588" s="74" t="n">
        <f aca="false">SUMIFS(Detail!$M$2:$M$9168,Detail!$C$2:$C$9168,$A588)</f>
        <v>8.14</v>
      </c>
      <c r="H588" s="74" t="n">
        <f aca="false">SUMIFS(Detail!$D$2:$D$9168,Detail!$C$2:$C$9168,$A588)</f>
        <v>0</v>
      </c>
      <c r="I588" s="74" t="n">
        <v>8.14</v>
      </c>
      <c r="J588" s="51" t="n">
        <f aca="false">IF(E588&gt;0,AF588/E588,0)</f>
        <v>0</v>
      </c>
      <c r="K588" s="51" t="n">
        <f aca="false">IF(G588&gt;0,AG588/G588,0)</f>
        <v>0</v>
      </c>
      <c r="L588" s="75" t="n">
        <f aca="false">H588/Settings!$B$16</f>
        <v>0</v>
      </c>
      <c r="M588" s="76" t="n">
        <f aca="false">H588/Settings!$B$20</f>
        <v>0</v>
      </c>
      <c r="N588" s="77" t="n">
        <f aca="false">E588*Settings!$B$3</f>
        <v>0.0748599558648786</v>
      </c>
      <c r="O588" s="77" t="n">
        <f aca="false">IF(E588&gt;0,(AF588-N588)/SQRT(E588*Settings!$B$3*(1-Settings!$B$3)),0)</f>
        <v>-0.28445989382101</v>
      </c>
      <c r="P588" s="77" t="n">
        <f aca="false">MAX(0,AF588-N588)</f>
        <v>0</v>
      </c>
      <c r="Q588" s="51" t="n">
        <f aca="false">IF(E588&gt;=Settings!$B$4,(AF588+Settings!$B$7*Settings!$B$3)/(E588+Settings!$B$7),Settings!$B$3)</f>
        <v>0.0748599558648786</v>
      </c>
      <c r="R588" s="78" t="n">
        <f aca="false">PERCENTRANK($H$2:$H$1780,H588,6)</f>
        <v>0</v>
      </c>
      <c r="S588" s="78" t="n">
        <f aca="false">PERCENTRANK($Q$2:$Q$1780,Q588,6)</f>
        <v>0.0646794</v>
      </c>
      <c r="T588" s="78" t="n">
        <f aca="false">PERCENTRANK($F$2:$F$1780,F588,6)</f>
        <v>0</v>
      </c>
      <c r="U588" s="79" t="n">
        <f aca="false">IF(F588&gt;0,ROUND((Settings!$B$8*T588+Settings!$B$9*R588+Settings!$B$10*S588)/SUM(Settings!$B$8:$B$10),10),0)</f>
        <v>0</v>
      </c>
      <c r="V588" s="71" t="str">
        <f aca="false">IF(U588&gt;0,RANK(U588,$U$2:$U$1780)+COUNTIF($U$2:U588,U588)-1,"")</f>
        <v/>
      </c>
      <c r="W588" s="71" t="str">
        <f aca="false">IF(V588="","",IF(V588&lt;=Settings!$B$11,"1 - Fix first",IF(V588&lt;=Settings!$B$12,"2 - Review","3 - Monitor")))</f>
        <v/>
      </c>
      <c r="X588" s="71" t="str">
        <f aca="false">IF(AND(E588&gt;=Settings!$B$4,AF588&gt;=Settings!$B$5,O588&gt;=Settings!$B$6),"HIGH RATE","")</f>
        <v/>
      </c>
      <c r="Y588" s="71" t="str">
        <f aca="false">IF(F588&gt;0,RANK(F588,$F$2:$F$1780)+COUNTIF($F$2:F588,F588)-1,"")</f>
        <v/>
      </c>
      <c r="Z588" s="71" t="str">
        <f aca="false">IF(H588&gt;0,RANK(H588,$H$2:$H$1780)+COUNTIF($H$2:H588,H588)-1,"")</f>
        <v/>
      </c>
      <c r="AA588" s="71" t="str">
        <f aca="false">IF(AC588="","",RANK(AC588,$AC$2:$AC$1780)+COUNTIF($AC$2:AC588,AC588)-1)</f>
        <v/>
      </c>
      <c r="AB588" s="71" t="str">
        <f aca="false">IF(AD588="","",RANK(AD588,$AD$2:$AD$1780)+COUNTIF($AD$2:AD588,AD588)-1)</f>
        <v/>
      </c>
      <c r="AC588" s="71" t="str">
        <f aca="false">IF(AND(AF588&gt;0,E588&gt;=Settings!$B$4),ROUND(J588,10),"")</f>
        <v/>
      </c>
      <c r="AD588" s="71" t="str">
        <f aca="false">IF(X588="HIGH RATE",ROUND(O588,10),"")</f>
        <v/>
      </c>
      <c r="AE588" s="71" t="s">
        <v>63</v>
      </c>
      <c r="AF588" s="73" t="n">
        <f aca="false">SUMIFS(Detail!$L$2:$L$9168,Detail!$C$2:$C$9168,$A588)</f>
        <v>0</v>
      </c>
      <c r="AG588" s="74" t="n">
        <f aca="false">SUMIFS(Detail!$N$2:$N$9168,Detail!$C$2:$C$9168,$A588)</f>
        <v>0</v>
      </c>
    </row>
    <row r="589" customFormat="false" ht="15" hidden="false" customHeight="false" outlineLevel="0" collapsed="false">
      <c r="A589" s="71" t="s">
        <v>2179</v>
      </c>
      <c r="B589" s="71" t="s">
        <v>2562</v>
      </c>
      <c r="C589" s="71" t="s">
        <v>213</v>
      </c>
      <c r="D589" s="71" t="str">
        <f aca="false">IFERROR(INDEX('Brand Map'!$B$4:$B$125,MATCH(C589,'Brand Map'!$A$4:$A$125,0)),"Other")</f>
        <v>AU</v>
      </c>
      <c r="E589" s="73" t="n">
        <f aca="false">SUMIFS(Detail!$K$2:$K$9168,Detail!$C$2:$C$9168,$A589)</f>
        <v>0</v>
      </c>
      <c r="F589" s="73" t="n">
        <f aca="false">SUMIFS(Detail!$E$2:$E$9168,Detail!$C$2:$C$9168,$A589)</f>
        <v>0</v>
      </c>
      <c r="G589" s="74" t="n">
        <f aca="false">SUMIFS(Detail!$M$2:$M$9168,Detail!$C$2:$C$9168,$A589)</f>
        <v>0</v>
      </c>
      <c r="H589" s="74" t="n">
        <f aca="false">SUMIFS(Detail!$D$2:$D$9168,Detail!$C$2:$C$9168,$A589)</f>
        <v>0</v>
      </c>
      <c r="I589" s="74" t="n">
        <v>8.95</v>
      </c>
      <c r="J589" s="51" t="n">
        <f aca="false">IF(E589&gt;0,AF589/E589,0)</f>
        <v>0</v>
      </c>
      <c r="K589" s="51" t="n">
        <f aca="false">IF(G589&gt;0,AG589/G589,0)</f>
        <v>0</v>
      </c>
      <c r="L589" s="75" t="n">
        <f aca="false">H589/Settings!$B$16</f>
        <v>0</v>
      </c>
      <c r="M589" s="76" t="n">
        <f aca="false">H589/Settings!$B$20</f>
        <v>0</v>
      </c>
      <c r="N589" s="77" t="n">
        <f aca="false">E589*Settings!$B$3</f>
        <v>0</v>
      </c>
      <c r="O589" s="77" t="n">
        <f aca="false">IF(E589&gt;0,(AF589-N589)/SQRT(E589*Settings!$B$3*(1-Settings!$B$3)),0)</f>
        <v>0</v>
      </c>
      <c r="P589" s="77" t="n">
        <f aca="false">MAX(0,AF589-N589)</f>
        <v>0</v>
      </c>
      <c r="Q589" s="51" t="n">
        <f aca="false">IF(E589&gt;=Settings!$B$4,(AF589+Settings!$B$7*Settings!$B$3)/(E589+Settings!$B$7),Settings!$B$3)</f>
        <v>0.0748599558648786</v>
      </c>
      <c r="R589" s="78" t="n">
        <f aca="false">PERCENTRANK($H$2:$H$1780,H589,6)</f>
        <v>0</v>
      </c>
      <c r="S589" s="78" t="n">
        <f aca="false">PERCENTRANK($Q$2:$Q$1780,Q589,6)</f>
        <v>0.0646794</v>
      </c>
      <c r="T589" s="78" t="n">
        <f aca="false">PERCENTRANK($F$2:$F$1780,F589,6)</f>
        <v>0</v>
      </c>
      <c r="U589" s="79" t="n">
        <f aca="false">IF(F589&gt;0,ROUND((Settings!$B$8*T589+Settings!$B$9*R589+Settings!$B$10*S589)/SUM(Settings!$B$8:$B$10),10),0)</f>
        <v>0</v>
      </c>
      <c r="V589" s="71" t="str">
        <f aca="false">IF(U589&gt;0,RANK(U589,$U$2:$U$1780)+COUNTIF($U$2:U589,U589)-1,"")</f>
        <v/>
      </c>
      <c r="W589" s="71" t="str">
        <f aca="false">IF(V589="","",IF(V589&lt;=Settings!$B$11,"1 - Fix first",IF(V589&lt;=Settings!$B$12,"2 - Review","3 - Monitor")))</f>
        <v/>
      </c>
      <c r="X589" s="71" t="str">
        <f aca="false">IF(AND(E589&gt;=Settings!$B$4,AF589&gt;=Settings!$B$5,O589&gt;=Settings!$B$6),"HIGH RATE","")</f>
        <v/>
      </c>
      <c r="Y589" s="71" t="str">
        <f aca="false">IF(F589&gt;0,RANK(F589,$F$2:$F$1780)+COUNTIF($F$2:F589,F589)-1,"")</f>
        <v/>
      </c>
      <c r="Z589" s="71" t="str">
        <f aca="false">IF(H589&gt;0,RANK(H589,$H$2:$H$1780)+COUNTIF($H$2:H589,H589)-1,"")</f>
        <v/>
      </c>
      <c r="AA589" s="71" t="str">
        <f aca="false">IF(AC589="","",RANK(AC589,$AC$2:$AC$1780)+COUNTIF($AC$2:AC589,AC589)-1)</f>
        <v/>
      </c>
      <c r="AB589" s="71" t="str">
        <f aca="false">IF(AD589="","",RANK(AD589,$AD$2:$AD$1780)+COUNTIF($AD$2:AD589,AD589)-1)</f>
        <v/>
      </c>
      <c r="AC589" s="71" t="str">
        <f aca="false">IF(AND(AF589&gt;0,E589&gt;=Settings!$B$4),ROUND(J589,10),"")</f>
        <v/>
      </c>
      <c r="AD589" s="71" t="str">
        <f aca="false">IF(X589="HIGH RATE",ROUND(O589,10),"")</f>
        <v/>
      </c>
      <c r="AE589" s="71" t="s">
        <v>63</v>
      </c>
      <c r="AF589" s="73" t="n">
        <f aca="false">SUMIFS(Detail!$L$2:$L$9168,Detail!$C$2:$C$9168,$A589)</f>
        <v>0</v>
      </c>
      <c r="AG589" s="74" t="n">
        <f aca="false">SUMIFS(Detail!$N$2:$N$9168,Detail!$C$2:$C$9168,$A589)</f>
        <v>0</v>
      </c>
    </row>
    <row r="590" customFormat="false" ht="15" hidden="false" customHeight="false" outlineLevel="0" collapsed="false">
      <c r="A590" s="71" t="s">
        <v>188</v>
      </c>
      <c r="B590" s="71" t="s">
        <v>2909</v>
      </c>
      <c r="C590" s="71" t="s">
        <v>213</v>
      </c>
      <c r="D590" s="71" t="str">
        <f aca="false">IFERROR(INDEX('Brand Map'!$B$4:$B$125,MATCH(C590,'Brand Map'!$A$4:$A$125,0)),"Other")</f>
        <v>AU</v>
      </c>
      <c r="E590" s="73" t="n">
        <f aca="false">SUMIFS(Detail!$K$2:$K$9168,Detail!$C$2:$C$9168,$A590)</f>
        <v>0</v>
      </c>
      <c r="F590" s="73" t="n">
        <f aca="false">SUMIFS(Detail!$E$2:$E$9168,Detail!$C$2:$C$9168,$A590)</f>
        <v>0</v>
      </c>
      <c r="G590" s="74" t="n">
        <f aca="false">SUMIFS(Detail!$M$2:$M$9168,Detail!$C$2:$C$9168,$A590)</f>
        <v>0</v>
      </c>
      <c r="H590" s="74" t="n">
        <f aca="false">SUMIFS(Detail!$D$2:$D$9168,Detail!$C$2:$C$9168,$A590)</f>
        <v>0</v>
      </c>
      <c r="I590" s="74" t="n">
        <v>42.13</v>
      </c>
      <c r="J590" s="51" t="n">
        <f aca="false">IF(E590&gt;0,AF590/E590,0)</f>
        <v>0</v>
      </c>
      <c r="K590" s="51" t="n">
        <f aca="false">IF(G590&gt;0,AG590/G590,0)</f>
        <v>0</v>
      </c>
      <c r="L590" s="75" t="n">
        <f aca="false">H590/Settings!$B$16</f>
        <v>0</v>
      </c>
      <c r="M590" s="76" t="n">
        <f aca="false">H590/Settings!$B$20</f>
        <v>0</v>
      </c>
      <c r="N590" s="77" t="n">
        <f aca="false">E590*Settings!$B$3</f>
        <v>0</v>
      </c>
      <c r="O590" s="77" t="n">
        <f aca="false">IF(E590&gt;0,(AF590-N590)/SQRT(E590*Settings!$B$3*(1-Settings!$B$3)),0)</f>
        <v>0</v>
      </c>
      <c r="P590" s="77" t="n">
        <f aca="false">MAX(0,AF590-N590)</f>
        <v>0</v>
      </c>
      <c r="Q590" s="51" t="n">
        <f aca="false">IF(E590&gt;=Settings!$B$4,(AF590+Settings!$B$7*Settings!$B$3)/(E590+Settings!$B$7),Settings!$B$3)</f>
        <v>0.0748599558648786</v>
      </c>
      <c r="R590" s="78" t="n">
        <f aca="false">PERCENTRANK($H$2:$H$1780,H590,6)</f>
        <v>0</v>
      </c>
      <c r="S590" s="78" t="n">
        <f aca="false">PERCENTRANK($Q$2:$Q$1780,Q590,6)</f>
        <v>0.0646794</v>
      </c>
      <c r="T590" s="78" t="n">
        <f aca="false">PERCENTRANK($F$2:$F$1780,F590,6)</f>
        <v>0</v>
      </c>
      <c r="U590" s="79" t="n">
        <f aca="false">IF(F590&gt;0,ROUND((Settings!$B$8*T590+Settings!$B$9*R590+Settings!$B$10*S590)/SUM(Settings!$B$8:$B$10),10),0)</f>
        <v>0</v>
      </c>
      <c r="V590" s="71" t="str">
        <f aca="false">IF(U590&gt;0,RANK(U590,$U$2:$U$1780)+COUNTIF($U$2:U590,U590)-1,"")</f>
        <v/>
      </c>
      <c r="W590" s="71" t="str">
        <f aca="false">IF(V590="","",IF(V590&lt;=Settings!$B$11,"1 - Fix first",IF(V590&lt;=Settings!$B$12,"2 - Review","3 - Monitor")))</f>
        <v/>
      </c>
      <c r="X590" s="71" t="str">
        <f aca="false">IF(AND(E590&gt;=Settings!$B$4,AF590&gt;=Settings!$B$5,O590&gt;=Settings!$B$6),"HIGH RATE","")</f>
        <v/>
      </c>
      <c r="Y590" s="71" t="str">
        <f aca="false">IF(F590&gt;0,RANK(F590,$F$2:$F$1780)+COUNTIF($F$2:F590,F590)-1,"")</f>
        <v/>
      </c>
      <c r="Z590" s="71" t="str">
        <f aca="false">IF(H590&gt;0,RANK(H590,$H$2:$H$1780)+COUNTIF($H$2:H590,H590)-1,"")</f>
        <v/>
      </c>
      <c r="AA590" s="71" t="str">
        <f aca="false">IF(AC590="","",RANK(AC590,$AC$2:$AC$1780)+COUNTIF($AC$2:AC590,AC590)-1)</f>
        <v/>
      </c>
      <c r="AB590" s="71" t="str">
        <f aca="false">IF(AD590="","",RANK(AD590,$AD$2:$AD$1780)+COUNTIF($AD$2:AD590,AD590)-1)</f>
        <v/>
      </c>
      <c r="AC590" s="71" t="str">
        <f aca="false">IF(AND(AF590&gt;0,E590&gt;=Settings!$B$4),ROUND(J590,10),"")</f>
        <v/>
      </c>
      <c r="AD590" s="71" t="str">
        <f aca="false">IF(X590="HIGH RATE",ROUND(O590,10),"")</f>
        <v/>
      </c>
      <c r="AE590" s="71" t="s">
        <v>63</v>
      </c>
      <c r="AF590" s="73" t="n">
        <f aca="false">SUMIFS(Detail!$L$2:$L$9168,Detail!$C$2:$C$9168,$A590)</f>
        <v>0</v>
      </c>
      <c r="AG590" s="74" t="n">
        <f aca="false">SUMIFS(Detail!$N$2:$N$9168,Detail!$C$2:$C$9168,$A590)</f>
        <v>0</v>
      </c>
    </row>
    <row r="591" customFormat="false" ht="15" hidden="false" customHeight="false" outlineLevel="0" collapsed="false">
      <c r="A591" s="71" t="s">
        <v>189</v>
      </c>
      <c r="B591" s="71" t="s">
        <v>2910</v>
      </c>
      <c r="C591" s="71" t="s">
        <v>213</v>
      </c>
      <c r="D591" s="71" t="str">
        <f aca="false">IFERROR(INDEX('Brand Map'!$B$4:$B$125,MATCH(C591,'Brand Map'!$A$4:$A$125,0)),"Other")</f>
        <v>AU</v>
      </c>
      <c r="E591" s="73" t="n">
        <f aca="false">SUMIFS(Detail!$K$2:$K$9168,Detail!$C$2:$C$9168,$A591)</f>
        <v>2</v>
      </c>
      <c r="F591" s="73" t="n">
        <f aca="false">SUMIFS(Detail!$E$2:$E$9168,Detail!$C$2:$C$9168,$A591)</f>
        <v>0</v>
      </c>
      <c r="G591" s="74" t="n">
        <f aca="false">SUMIFS(Detail!$M$2:$M$9168,Detail!$C$2:$C$9168,$A591)</f>
        <v>16.27</v>
      </c>
      <c r="H591" s="74" t="n">
        <f aca="false">SUMIFS(Detail!$D$2:$D$9168,Detail!$C$2:$C$9168,$A591)</f>
        <v>0</v>
      </c>
      <c r="I591" s="74" t="n">
        <v>35.01</v>
      </c>
      <c r="J591" s="51" t="n">
        <f aca="false">IF(E591&gt;0,AF591/E591,0)</f>
        <v>0</v>
      </c>
      <c r="K591" s="51" t="n">
        <f aca="false">IF(G591&gt;0,AG591/G591,0)</f>
        <v>0</v>
      </c>
      <c r="L591" s="75" t="n">
        <f aca="false">H591/Settings!$B$16</f>
        <v>0</v>
      </c>
      <c r="M591" s="76" t="n">
        <f aca="false">H591/Settings!$B$20</f>
        <v>0</v>
      </c>
      <c r="N591" s="77" t="n">
        <f aca="false">E591*Settings!$B$3</f>
        <v>0.149719911729757</v>
      </c>
      <c r="O591" s="77" t="n">
        <f aca="false">IF(E591&gt;0,(AF591-N591)/SQRT(E591*Settings!$B$3*(1-Settings!$B$3)),0)</f>
        <v>-0.402287039792884</v>
      </c>
      <c r="P591" s="77" t="n">
        <f aca="false">MAX(0,AF591-N591)</f>
        <v>0</v>
      </c>
      <c r="Q591" s="51" t="n">
        <f aca="false">IF(E591&gt;=Settings!$B$4,(AF591+Settings!$B$7*Settings!$B$3)/(E591+Settings!$B$7),Settings!$B$3)</f>
        <v>0.0748599558648786</v>
      </c>
      <c r="R591" s="78" t="n">
        <f aca="false">PERCENTRANK($H$2:$H$1780,H591,6)</f>
        <v>0</v>
      </c>
      <c r="S591" s="78" t="n">
        <f aca="false">PERCENTRANK($Q$2:$Q$1780,Q591,6)</f>
        <v>0.0646794</v>
      </c>
      <c r="T591" s="78" t="n">
        <f aca="false">PERCENTRANK($F$2:$F$1780,F591,6)</f>
        <v>0</v>
      </c>
      <c r="U591" s="79" t="n">
        <f aca="false">IF(F591&gt;0,ROUND((Settings!$B$8*T591+Settings!$B$9*R591+Settings!$B$10*S591)/SUM(Settings!$B$8:$B$10),10),0)</f>
        <v>0</v>
      </c>
      <c r="V591" s="71" t="str">
        <f aca="false">IF(U591&gt;0,RANK(U591,$U$2:$U$1780)+COUNTIF($U$2:U591,U591)-1,"")</f>
        <v/>
      </c>
      <c r="W591" s="71" t="str">
        <f aca="false">IF(V591="","",IF(V591&lt;=Settings!$B$11,"1 - Fix first",IF(V591&lt;=Settings!$B$12,"2 - Review","3 - Monitor")))</f>
        <v/>
      </c>
      <c r="X591" s="71" t="str">
        <f aca="false">IF(AND(E591&gt;=Settings!$B$4,AF591&gt;=Settings!$B$5,O591&gt;=Settings!$B$6),"HIGH RATE","")</f>
        <v/>
      </c>
      <c r="Y591" s="71" t="str">
        <f aca="false">IF(F591&gt;0,RANK(F591,$F$2:$F$1780)+COUNTIF($F$2:F591,F591)-1,"")</f>
        <v/>
      </c>
      <c r="Z591" s="71" t="str">
        <f aca="false">IF(H591&gt;0,RANK(H591,$H$2:$H$1780)+COUNTIF($H$2:H591,H591)-1,"")</f>
        <v/>
      </c>
      <c r="AA591" s="71" t="str">
        <f aca="false">IF(AC591="","",RANK(AC591,$AC$2:$AC$1780)+COUNTIF($AC$2:AC591,AC591)-1)</f>
        <v/>
      </c>
      <c r="AB591" s="71" t="str">
        <f aca="false">IF(AD591="","",RANK(AD591,$AD$2:$AD$1780)+COUNTIF($AD$2:AD591,AD591)-1)</f>
        <v/>
      </c>
      <c r="AC591" s="71" t="str">
        <f aca="false">IF(AND(AF591&gt;0,E591&gt;=Settings!$B$4),ROUND(J591,10),"")</f>
        <v/>
      </c>
      <c r="AD591" s="71" t="str">
        <f aca="false">IF(X591="HIGH RATE",ROUND(O591,10),"")</f>
        <v/>
      </c>
      <c r="AE591" s="71" t="s">
        <v>63</v>
      </c>
      <c r="AF591" s="73" t="n">
        <f aca="false">SUMIFS(Detail!$L$2:$L$9168,Detail!$C$2:$C$9168,$A591)</f>
        <v>0</v>
      </c>
      <c r="AG591" s="74" t="n">
        <f aca="false">SUMIFS(Detail!$N$2:$N$9168,Detail!$C$2:$C$9168,$A591)</f>
        <v>0</v>
      </c>
    </row>
    <row r="592" customFormat="false" ht="15" hidden="false" customHeight="false" outlineLevel="0" collapsed="false">
      <c r="A592" s="71" t="s">
        <v>2220</v>
      </c>
      <c r="B592" s="71" t="s">
        <v>2911</v>
      </c>
      <c r="C592" s="71" t="s">
        <v>213</v>
      </c>
      <c r="D592" s="71" t="str">
        <f aca="false">IFERROR(INDEX('Brand Map'!$B$4:$B$125,MATCH(C592,'Brand Map'!$A$4:$A$125,0)),"Other")</f>
        <v>AU</v>
      </c>
      <c r="E592" s="73" t="n">
        <f aca="false">SUMIFS(Detail!$K$2:$K$9168,Detail!$C$2:$C$9168,$A592)</f>
        <v>0</v>
      </c>
      <c r="F592" s="73" t="n">
        <f aca="false">SUMIFS(Detail!$E$2:$E$9168,Detail!$C$2:$C$9168,$A592)</f>
        <v>0</v>
      </c>
      <c r="G592" s="74" t="n">
        <f aca="false">SUMIFS(Detail!$M$2:$M$9168,Detail!$C$2:$C$9168,$A592)</f>
        <v>0</v>
      </c>
      <c r="H592" s="74" t="n">
        <f aca="false">SUMIFS(Detail!$D$2:$D$9168,Detail!$C$2:$C$9168,$A592)</f>
        <v>0</v>
      </c>
      <c r="I592" s="74" t="n">
        <v>109.9</v>
      </c>
      <c r="J592" s="51" t="n">
        <f aca="false">IF(E592&gt;0,AF592/E592,0)</f>
        <v>0</v>
      </c>
      <c r="K592" s="51" t="n">
        <f aca="false">IF(G592&gt;0,AG592/G592,0)</f>
        <v>0</v>
      </c>
      <c r="L592" s="75" t="n">
        <f aca="false">H592/Settings!$B$16</f>
        <v>0</v>
      </c>
      <c r="M592" s="76" t="n">
        <f aca="false">H592/Settings!$B$20</f>
        <v>0</v>
      </c>
      <c r="N592" s="77" t="n">
        <f aca="false">E592*Settings!$B$3</f>
        <v>0</v>
      </c>
      <c r="O592" s="77" t="n">
        <f aca="false">IF(E592&gt;0,(AF592-N592)/SQRT(E592*Settings!$B$3*(1-Settings!$B$3)),0)</f>
        <v>0</v>
      </c>
      <c r="P592" s="77" t="n">
        <f aca="false">MAX(0,AF592-N592)</f>
        <v>0</v>
      </c>
      <c r="Q592" s="51" t="n">
        <f aca="false">IF(E592&gt;=Settings!$B$4,(AF592+Settings!$B$7*Settings!$B$3)/(E592+Settings!$B$7),Settings!$B$3)</f>
        <v>0.0748599558648786</v>
      </c>
      <c r="R592" s="78" t="n">
        <f aca="false">PERCENTRANK($H$2:$H$1780,H592,6)</f>
        <v>0</v>
      </c>
      <c r="S592" s="78" t="n">
        <f aca="false">PERCENTRANK($Q$2:$Q$1780,Q592,6)</f>
        <v>0.0646794</v>
      </c>
      <c r="T592" s="78" t="n">
        <f aca="false">PERCENTRANK($F$2:$F$1780,F592,6)</f>
        <v>0</v>
      </c>
      <c r="U592" s="79" t="n">
        <f aca="false">IF(F592&gt;0,ROUND((Settings!$B$8*T592+Settings!$B$9*R592+Settings!$B$10*S592)/SUM(Settings!$B$8:$B$10),10),0)</f>
        <v>0</v>
      </c>
      <c r="V592" s="71" t="str">
        <f aca="false">IF(U592&gt;0,RANK(U592,$U$2:$U$1780)+COUNTIF($U$2:U592,U592)-1,"")</f>
        <v/>
      </c>
      <c r="W592" s="71" t="str">
        <f aca="false">IF(V592="","",IF(V592&lt;=Settings!$B$11,"1 - Fix first",IF(V592&lt;=Settings!$B$12,"2 - Review","3 - Monitor")))</f>
        <v/>
      </c>
      <c r="X592" s="71" t="str">
        <f aca="false">IF(AND(E592&gt;=Settings!$B$4,AF592&gt;=Settings!$B$5,O592&gt;=Settings!$B$6),"HIGH RATE","")</f>
        <v/>
      </c>
      <c r="Y592" s="71" t="str">
        <f aca="false">IF(F592&gt;0,RANK(F592,$F$2:$F$1780)+COUNTIF($F$2:F592,F592)-1,"")</f>
        <v/>
      </c>
      <c r="Z592" s="71" t="str">
        <f aca="false">IF(H592&gt;0,RANK(H592,$H$2:$H$1780)+COUNTIF($H$2:H592,H592)-1,"")</f>
        <v/>
      </c>
      <c r="AA592" s="71" t="str">
        <f aca="false">IF(AC592="","",RANK(AC592,$AC$2:$AC$1780)+COUNTIF($AC$2:AC592,AC592)-1)</f>
        <v/>
      </c>
      <c r="AB592" s="71" t="str">
        <f aca="false">IF(AD592="","",RANK(AD592,$AD$2:$AD$1780)+COUNTIF($AD$2:AD592,AD592)-1)</f>
        <v/>
      </c>
      <c r="AC592" s="71" t="str">
        <f aca="false">IF(AND(AF592&gt;0,E592&gt;=Settings!$B$4),ROUND(J592,10),"")</f>
        <v/>
      </c>
      <c r="AD592" s="71" t="str">
        <f aca="false">IF(X592="HIGH RATE",ROUND(O592,10),"")</f>
        <v/>
      </c>
      <c r="AE592" s="71" t="s">
        <v>63</v>
      </c>
      <c r="AF592" s="73" t="n">
        <f aca="false">SUMIFS(Detail!$L$2:$L$9168,Detail!$C$2:$C$9168,$A592)</f>
        <v>0</v>
      </c>
      <c r="AG592" s="74" t="n">
        <f aca="false">SUMIFS(Detail!$N$2:$N$9168,Detail!$C$2:$C$9168,$A592)</f>
        <v>0</v>
      </c>
    </row>
    <row r="593" customFormat="false" ht="15" hidden="false" customHeight="false" outlineLevel="0" collapsed="false">
      <c r="A593" s="71" t="s">
        <v>2195</v>
      </c>
      <c r="B593" s="71" t="s">
        <v>2912</v>
      </c>
      <c r="C593" s="71" t="s">
        <v>213</v>
      </c>
      <c r="D593" s="71" t="str">
        <f aca="false">IFERROR(INDEX('Brand Map'!$B$4:$B$125,MATCH(C593,'Brand Map'!$A$4:$A$125,0)),"Other")</f>
        <v>AU</v>
      </c>
      <c r="E593" s="73" t="n">
        <f aca="false">SUMIFS(Detail!$K$2:$K$9168,Detail!$C$2:$C$9168,$A593)</f>
        <v>0</v>
      </c>
      <c r="F593" s="73" t="n">
        <f aca="false">SUMIFS(Detail!$E$2:$E$9168,Detail!$C$2:$C$9168,$A593)</f>
        <v>0</v>
      </c>
      <c r="G593" s="74" t="n">
        <f aca="false">SUMIFS(Detail!$M$2:$M$9168,Detail!$C$2:$C$9168,$A593)</f>
        <v>0</v>
      </c>
      <c r="H593" s="74" t="n">
        <f aca="false">SUMIFS(Detail!$D$2:$D$9168,Detail!$C$2:$C$9168,$A593)</f>
        <v>0</v>
      </c>
      <c r="I593" s="74" t="n">
        <v>104.9</v>
      </c>
      <c r="J593" s="51" t="n">
        <f aca="false">IF(E593&gt;0,AF593/E593,0)</f>
        <v>0</v>
      </c>
      <c r="K593" s="51" t="n">
        <f aca="false">IF(G593&gt;0,AG593/G593,0)</f>
        <v>0</v>
      </c>
      <c r="L593" s="75" t="n">
        <f aca="false">H593/Settings!$B$16</f>
        <v>0</v>
      </c>
      <c r="M593" s="76" t="n">
        <f aca="false">H593/Settings!$B$20</f>
        <v>0</v>
      </c>
      <c r="N593" s="77" t="n">
        <f aca="false">E593*Settings!$B$3</f>
        <v>0</v>
      </c>
      <c r="O593" s="77" t="n">
        <f aca="false">IF(E593&gt;0,(AF593-N593)/SQRT(E593*Settings!$B$3*(1-Settings!$B$3)),0)</f>
        <v>0</v>
      </c>
      <c r="P593" s="77" t="n">
        <f aca="false">MAX(0,AF593-N593)</f>
        <v>0</v>
      </c>
      <c r="Q593" s="51" t="n">
        <f aca="false">IF(E593&gt;=Settings!$B$4,(AF593+Settings!$B$7*Settings!$B$3)/(E593+Settings!$B$7),Settings!$B$3)</f>
        <v>0.0748599558648786</v>
      </c>
      <c r="R593" s="78" t="n">
        <f aca="false">PERCENTRANK($H$2:$H$1780,H593,6)</f>
        <v>0</v>
      </c>
      <c r="S593" s="78" t="n">
        <f aca="false">PERCENTRANK($Q$2:$Q$1780,Q593,6)</f>
        <v>0.0646794</v>
      </c>
      <c r="T593" s="78" t="n">
        <f aca="false">PERCENTRANK($F$2:$F$1780,F593,6)</f>
        <v>0</v>
      </c>
      <c r="U593" s="79" t="n">
        <f aca="false">IF(F593&gt;0,ROUND((Settings!$B$8*T593+Settings!$B$9*R593+Settings!$B$10*S593)/SUM(Settings!$B$8:$B$10),10),0)</f>
        <v>0</v>
      </c>
      <c r="V593" s="71" t="str">
        <f aca="false">IF(U593&gt;0,RANK(U593,$U$2:$U$1780)+COUNTIF($U$2:U593,U593)-1,"")</f>
        <v/>
      </c>
      <c r="W593" s="71" t="str">
        <f aca="false">IF(V593="","",IF(V593&lt;=Settings!$B$11,"1 - Fix first",IF(V593&lt;=Settings!$B$12,"2 - Review","3 - Monitor")))</f>
        <v/>
      </c>
      <c r="X593" s="71" t="str">
        <f aca="false">IF(AND(E593&gt;=Settings!$B$4,AF593&gt;=Settings!$B$5,O593&gt;=Settings!$B$6),"HIGH RATE","")</f>
        <v/>
      </c>
      <c r="Y593" s="71" t="str">
        <f aca="false">IF(F593&gt;0,RANK(F593,$F$2:$F$1780)+COUNTIF($F$2:F593,F593)-1,"")</f>
        <v/>
      </c>
      <c r="Z593" s="71" t="str">
        <f aca="false">IF(H593&gt;0,RANK(H593,$H$2:$H$1780)+COUNTIF($H$2:H593,H593)-1,"")</f>
        <v/>
      </c>
      <c r="AA593" s="71" t="str">
        <f aca="false">IF(AC593="","",RANK(AC593,$AC$2:$AC$1780)+COUNTIF($AC$2:AC593,AC593)-1)</f>
        <v/>
      </c>
      <c r="AB593" s="71" t="str">
        <f aca="false">IF(AD593="","",RANK(AD593,$AD$2:$AD$1780)+COUNTIF($AD$2:AD593,AD593)-1)</f>
        <v/>
      </c>
      <c r="AC593" s="71" t="str">
        <f aca="false">IF(AND(AF593&gt;0,E593&gt;=Settings!$B$4),ROUND(J593,10),"")</f>
        <v/>
      </c>
      <c r="AD593" s="71" t="str">
        <f aca="false">IF(X593="HIGH RATE",ROUND(O593,10),"")</f>
        <v/>
      </c>
      <c r="AE593" s="71" t="s">
        <v>63</v>
      </c>
      <c r="AF593" s="73" t="n">
        <f aca="false">SUMIFS(Detail!$L$2:$L$9168,Detail!$C$2:$C$9168,$A593)</f>
        <v>0</v>
      </c>
      <c r="AG593" s="74" t="n">
        <f aca="false">SUMIFS(Detail!$N$2:$N$9168,Detail!$C$2:$C$9168,$A593)</f>
        <v>0</v>
      </c>
    </row>
    <row r="594" customFormat="false" ht="15" hidden="false" customHeight="false" outlineLevel="0" collapsed="false">
      <c r="A594" s="71" t="s">
        <v>2217</v>
      </c>
      <c r="B594" s="71" t="s">
        <v>2913</v>
      </c>
      <c r="C594" s="71" t="s">
        <v>213</v>
      </c>
      <c r="D594" s="71" t="str">
        <f aca="false">IFERROR(INDEX('Brand Map'!$B$4:$B$125,MATCH(C594,'Brand Map'!$A$4:$A$125,0)),"Other")</f>
        <v>AU</v>
      </c>
      <c r="E594" s="73" t="n">
        <f aca="false">SUMIFS(Detail!$K$2:$K$9168,Detail!$C$2:$C$9168,$A594)</f>
        <v>11</v>
      </c>
      <c r="F594" s="73" t="n">
        <f aca="false">SUMIFS(Detail!$E$2:$E$9168,Detail!$C$2:$C$9168,$A594)</f>
        <v>0</v>
      </c>
      <c r="G594" s="74" t="n">
        <f aca="false">SUMIFS(Detail!$M$2:$M$9168,Detail!$C$2:$C$9168,$A594)</f>
        <v>149.93</v>
      </c>
      <c r="H594" s="74" t="n">
        <f aca="false">SUMIFS(Detail!$D$2:$D$9168,Detail!$C$2:$C$9168,$A594)</f>
        <v>0</v>
      </c>
      <c r="I594" s="74" t="n">
        <v>356.86</v>
      </c>
      <c r="J594" s="51" t="n">
        <f aca="false">IF(E594&gt;0,AF594/E594,0)</f>
        <v>0</v>
      </c>
      <c r="K594" s="51" t="n">
        <f aca="false">IF(G594&gt;0,AG594/G594,0)</f>
        <v>0</v>
      </c>
      <c r="L594" s="75" t="n">
        <f aca="false">H594/Settings!$B$16</f>
        <v>0</v>
      </c>
      <c r="M594" s="76" t="n">
        <f aca="false">H594/Settings!$B$20</f>
        <v>0</v>
      </c>
      <c r="N594" s="77" t="n">
        <f aca="false">E594*Settings!$B$3</f>
        <v>0.823459514513665</v>
      </c>
      <c r="O594" s="77" t="n">
        <f aca="false">IF(E594&gt;0,(AF594-N594)/SQRT(E594*Settings!$B$3*(1-Settings!$B$3)),0)</f>
        <v>-0.943446735708628</v>
      </c>
      <c r="P594" s="77" t="n">
        <f aca="false">MAX(0,AF594-N594)</f>
        <v>0</v>
      </c>
      <c r="Q594" s="51" t="n">
        <f aca="false">IF(E594&gt;=Settings!$B$4,(AF594+Settings!$B$7*Settings!$B$3)/(E594+Settings!$B$7),Settings!$B$3)</f>
        <v>0.0748599558648786</v>
      </c>
      <c r="R594" s="78" t="n">
        <f aca="false">PERCENTRANK($H$2:$H$1780,H594,6)</f>
        <v>0</v>
      </c>
      <c r="S594" s="78" t="n">
        <f aca="false">PERCENTRANK($Q$2:$Q$1780,Q594,6)</f>
        <v>0.0646794</v>
      </c>
      <c r="T594" s="78" t="n">
        <f aca="false">PERCENTRANK($F$2:$F$1780,F594,6)</f>
        <v>0</v>
      </c>
      <c r="U594" s="79" t="n">
        <f aca="false">IF(F594&gt;0,ROUND((Settings!$B$8*T594+Settings!$B$9*R594+Settings!$B$10*S594)/SUM(Settings!$B$8:$B$10),10),0)</f>
        <v>0</v>
      </c>
      <c r="V594" s="71" t="str">
        <f aca="false">IF(U594&gt;0,RANK(U594,$U$2:$U$1780)+COUNTIF($U$2:U594,U594)-1,"")</f>
        <v/>
      </c>
      <c r="W594" s="71" t="str">
        <f aca="false">IF(V594="","",IF(V594&lt;=Settings!$B$11,"1 - Fix first",IF(V594&lt;=Settings!$B$12,"2 - Review","3 - Monitor")))</f>
        <v/>
      </c>
      <c r="X594" s="71" t="str">
        <f aca="false">IF(AND(E594&gt;=Settings!$B$4,AF594&gt;=Settings!$B$5,O594&gt;=Settings!$B$6),"HIGH RATE","")</f>
        <v/>
      </c>
      <c r="Y594" s="71" t="str">
        <f aca="false">IF(F594&gt;0,RANK(F594,$F$2:$F$1780)+COUNTIF($F$2:F594,F594)-1,"")</f>
        <v/>
      </c>
      <c r="Z594" s="71" t="str">
        <f aca="false">IF(H594&gt;0,RANK(H594,$H$2:$H$1780)+COUNTIF($H$2:H594,H594)-1,"")</f>
        <v/>
      </c>
      <c r="AA594" s="71" t="str">
        <f aca="false">IF(AC594="","",RANK(AC594,$AC$2:$AC$1780)+COUNTIF($AC$2:AC594,AC594)-1)</f>
        <v/>
      </c>
      <c r="AB594" s="71" t="str">
        <f aca="false">IF(AD594="","",RANK(AD594,$AD$2:$AD$1780)+COUNTIF($AD$2:AD594,AD594)-1)</f>
        <v/>
      </c>
      <c r="AC594" s="71" t="str">
        <f aca="false">IF(AND(AF594&gt;0,E594&gt;=Settings!$B$4),ROUND(J594,10),"")</f>
        <v/>
      </c>
      <c r="AD594" s="71" t="str">
        <f aca="false">IF(X594="HIGH RATE",ROUND(O594,10),"")</f>
        <v/>
      </c>
      <c r="AE594" s="71" t="s">
        <v>63</v>
      </c>
      <c r="AF594" s="73" t="n">
        <f aca="false">SUMIFS(Detail!$L$2:$L$9168,Detail!$C$2:$C$9168,$A594)</f>
        <v>0</v>
      </c>
      <c r="AG594" s="74" t="n">
        <f aca="false">SUMIFS(Detail!$N$2:$N$9168,Detail!$C$2:$C$9168,$A594)</f>
        <v>0</v>
      </c>
    </row>
    <row r="595" customFormat="false" ht="15" hidden="false" customHeight="false" outlineLevel="0" collapsed="false">
      <c r="A595" s="71" t="s">
        <v>2366</v>
      </c>
      <c r="B595" s="71" t="s">
        <v>2914</v>
      </c>
      <c r="C595" s="71" t="s">
        <v>213</v>
      </c>
      <c r="D595" s="71" t="str">
        <f aca="false">IFERROR(INDEX('Brand Map'!$B$4:$B$125,MATCH(C595,'Brand Map'!$A$4:$A$125,0)),"Other")</f>
        <v>AU</v>
      </c>
      <c r="E595" s="73" t="n">
        <f aca="false">SUMIFS(Detail!$K$2:$K$9168,Detail!$C$2:$C$9168,$A595)</f>
        <v>1</v>
      </c>
      <c r="F595" s="73" t="n">
        <f aca="false">SUMIFS(Detail!$E$2:$E$9168,Detail!$C$2:$C$9168,$A595)</f>
        <v>0</v>
      </c>
      <c r="G595" s="74" t="n">
        <f aca="false">SUMIFS(Detail!$M$2:$M$9168,Detail!$C$2:$C$9168,$A595)</f>
        <v>63.59</v>
      </c>
      <c r="H595" s="74" t="n">
        <f aca="false">SUMIFS(Detail!$D$2:$D$9168,Detail!$C$2:$C$9168,$A595)</f>
        <v>0</v>
      </c>
      <c r="I595" s="74" t="n">
        <v>127.18</v>
      </c>
      <c r="J595" s="51" t="n">
        <f aca="false">IF(E595&gt;0,AF595/E595,0)</f>
        <v>0</v>
      </c>
      <c r="K595" s="51" t="n">
        <f aca="false">IF(G595&gt;0,AG595/G595,0)</f>
        <v>0</v>
      </c>
      <c r="L595" s="75" t="n">
        <f aca="false">H595/Settings!$B$16</f>
        <v>0</v>
      </c>
      <c r="M595" s="76" t="n">
        <f aca="false">H595/Settings!$B$20</f>
        <v>0</v>
      </c>
      <c r="N595" s="77" t="n">
        <f aca="false">E595*Settings!$B$3</f>
        <v>0.0748599558648786</v>
      </c>
      <c r="O595" s="77" t="n">
        <f aca="false">IF(E595&gt;0,(AF595-N595)/SQRT(E595*Settings!$B$3*(1-Settings!$B$3)),0)</f>
        <v>-0.28445989382101</v>
      </c>
      <c r="P595" s="77" t="n">
        <f aca="false">MAX(0,AF595-N595)</f>
        <v>0</v>
      </c>
      <c r="Q595" s="51" t="n">
        <f aca="false">IF(E595&gt;=Settings!$B$4,(AF595+Settings!$B$7*Settings!$B$3)/(E595+Settings!$B$7),Settings!$B$3)</f>
        <v>0.0748599558648786</v>
      </c>
      <c r="R595" s="78" t="n">
        <f aca="false">PERCENTRANK($H$2:$H$1780,H595,6)</f>
        <v>0</v>
      </c>
      <c r="S595" s="78" t="n">
        <f aca="false">PERCENTRANK($Q$2:$Q$1780,Q595,6)</f>
        <v>0.0646794</v>
      </c>
      <c r="T595" s="78" t="n">
        <f aca="false">PERCENTRANK($F$2:$F$1780,F595,6)</f>
        <v>0</v>
      </c>
      <c r="U595" s="79" t="n">
        <f aca="false">IF(F595&gt;0,ROUND((Settings!$B$8*T595+Settings!$B$9*R595+Settings!$B$10*S595)/SUM(Settings!$B$8:$B$10),10),0)</f>
        <v>0</v>
      </c>
      <c r="V595" s="71" t="str">
        <f aca="false">IF(U595&gt;0,RANK(U595,$U$2:$U$1780)+COUNTIF($U$2:U595,U595)-1,"")</f>
        <v/>
      </c>
      <c r="W595" s="71" t="str">
        <f aca="false">IF(V595="","",IF(V595&lt;=Settings!$B$11,"1 - Fix first",IF(V595&lt;=Settings!$B$12,"2 - Review","3 - Monitor")))</f>
        <v/>
      </c>
      <c r="X595" s="71" t="str">
        <f aca="false">IF(AND(E595&gt;=Settings!$B$4,AF595&gt;=Settings!$B$5,O595&gt;=Settings!$B$6),"HIGH RATE","")</f>
        <v/>
      </c>
      <c r="Y595" s="71" t="str">
        <f aca="false">IF(F595&gt;0,RANK(F595,$F$2:$F$1780)+COUNTIF($F$2:F595,F595)-1,"")</f>
        <v/>
      </c>
      <c r="Z595" s="71" t="str">
        <f aca="false">IF(H595&gt;0,RANK(H595,$H$2:$H$1780)+COUNTIF($H$2:H595,H595)-1,"")</f>
        <v/>
      </c>
      <c r="AA595" s="71" t="str">
        <f aca="false">IF(AC595="","",RANK(AC595,$AC$2:$AC$1780)+COUNTIF($AC$2:AC595,AC595)-1)</f>
        <v/>
      </c>
      <c r="AB595" s="71" t="str">
        <f aca="false">IF(AD595="","",RANK(AD595,$AD$2:$AD$1780)+COUNTIF($AD$2:AD595,AD595)-1)</f>
        <v/>
      </c>
      <c r="AC595" s="71" t="str">
        <f aca="false">IF(AND(AF595&gt;0,E595&gt;=Settings!$B$4),ROUND(J595,10),"")</f>
        <v/>
      </c>
      <c r="AD595" s="71" t="str">
        <f aca="false">IF(X595="HIGH RATE",ROUND(O595,10),"")</f>
        <v/>
      </c>
      <c r="AE595" s="71" t="s">
        <v>63</v>
      </c>
      <c r="AF595" s="73" t="n">
        <f aca="false">SUMIFS(Detail!$L$2:$L$9168,Detail!$C$2:$C$9168,$A595)</f>
        <v>0</v>
      </c>
      <c r="AG595" s="74" t="n">
        <f aca="false">SUMIFS(Detail!$N$2:$N$9168,Detail!$C$2:$C$9168,$A595)</f>
        <v>0</v>
      </c>
    </row>
    <row r="596" customFormat="false" ht="15" hidden="false" customHeight="false" outlineLevel="0" collapsed="false">
      <c r="A596" s="71" t="s">
        <v>2214</v>
      </c>
      <c r="B596" s="71" t="s">
        <v>2915</v>
      </c>
      <c r="C596" s="71" t="s">
        <v>213</v>
      </c>
      <c r="D596" s="71" t="str">
        <f aca="false">IFERROR(INDEX('Brand Map'!$B$4:$B$125,MATCH(C596,'Brand Map'!$A$4:$A$125,0)),"Other")</f>
        <v>AU</v>
      </c>
      <c r="E596" s="73" t="n">
        <f aca="false">SUMIFS(Detail!$K$2:$K$9168,Detail!$C$2:$C$9168,$A596)</f>
        <v>0</v>
      </c>
      <c r="F596" s="73" t="n">
        <f aca="false">SUMIFS(Detail!$E$2:$E$9168,Detail!$C$2:$C$9168,$A596)</f>
        <v>0</v>
      </c>
      <c r="G596" s="74" t="n">
        <f aca="false">SUMIFS(Detail!$M$2:$M$9168,Detail!$C$2:$C$9168,$A596)</f>
        <v>0</v>
      </c>
      <c r="H596" s="74" t="n">
        <f aca="false">SUMIFS(Detail!$D$2:$D$9168,Detail!$C$2:$C$9168,$A596)</f>
        <v>0</v>
      </c>
      <c r="I596" s="74" t="n">
        <v>112.59</v>
      </c>
      <c r="J596" s="51" t="n">
        <f aca="false">IF(E596&gt;0,AF596/E596,0)</f>
        <v>0</v>
      </c>
      <c r="K596" s="51" t="n">
        <f aca="false">IF(G596&gt;0,AG596/G596,0)</f>
        <v>0</v>
      </c>
      <c r="L596" s="75" t="n">
        <f aca="false">H596/Settings!$B$16</f>
        <v>0</v>
      </c>
      <c r="M596" s="76" t="n">
        <f aca="false">H596/Settings!$B$20</f>
        <v>0</v>
      </c>
      <c r="N596" s="77" t="n">
        <f aca="false">E596*Settings!$B$3</f>
        <v>0</v>
      </c>
      <c r="O596" s="77" t="n">
        <f aca="false">IF(E596&gt;0,(AF596-N596)/SQRT(E596*Settings!$B$3*(1-Settings!$B$3)),0)</f>
        <v>0</v>
      </c>
      <c r="P596" s="77" t="n">
        <f aca="false">MAX(0,AF596-N596)</f>
        <v>0</v>
      </c>
      <c r="Q596" s="51" t="n">
        <f aca="false">IF(E596&gt;=Settings!$B$4,(AF596+Settings!$B$7*Settings!$B$3)/(E596+Settings!$B$7),Settings!$B$3)</f>
        <v>0.0748599558648786</v>
      </c>
      <c r="R596" s="78" t="n">
        <f aca="false">PERCENTRANK($H$2:$H$1780,H596,6)</f>
        <v>0</v>
      </c>
      <c r="S596" s="78" t="n">
        <f aca="false">PERCENTRANK($Q$2:$Q$1780,Q596,6)</f>
        <v>0.0646794</v>
      </c>
      <c r="T596" s="78" t="n">
        <f aca="false">PERCENTRANK($F$2:$F$1780,F596,6)</f>
        <v>0</v>
      </c>
      <c r="U596" s="79" t="n">
        <f aca="false">IF(F596&gt;0,ROUND((Settings!$B$8*T596+Settings!$B$9*R596+Settings!$B$10*S596)/SUM(Settings!$B$8:$B$10),10),0)</f>
        <v>0</v>
      </c>
      <c r="V596" s="71" t="str">
        <f aca="false">IF(U596&gt;0,RANK(U596,$U$2:$U$1780)+COUNTIF($U$2:U596,U596)-1,"")</f>
        <v/>
      </c>
      <c r="W596" s="71" t="str">
        <f aca="false">IF(V596="","",IF(V596&lt;=Settings!$B$11,"1 - Fix first",IF(V596&lt;=Settings!$B$12,"2 - Review","3 - Monitor")))</f>
        <v/>
      </c>
      <c r="X596" s="71" t="str">
        <f aca="false">IF(AND(E596&gt;=Settings!$B$4,AF596&gt;=Settings!$B$5,O596&gt;=Settings!$B$6),"HIGH RATE","")</f>
        <v/>
      </c>
      <c r="Y596" s="71" t="str">
        <f aca="false">IF(F596&gt;0,RANK(F596,$F$2:$F$1780)+COUNTIF($F$2:F596,F596)-1,"")</f>
        <v/>
      </c>
      <c r="Z596" s="71" t="str">
        <f aca="false">IF(H596&gt;0,RANK(H596,$H$2:$H$1780)+COUNTIF($H$2:H596,H596)-1,"")</f>
        <v/>
      </c>
      <c r="AA596" s="71" t="str">
        <f aca="false">IF(AC596="","",RANK(AC596,$AC$2:$AC$1780)+COUNTIF($AC$2:AC596,AC596)-1)</f>
        <v/>
      </c>
      <c r="AB596" s="71" t="str">
        <f aca="false">IF(AD596="","",RANK(AD596,$AD$2:$AD$1780)+COUNTIF($AD$2:AD596,AD596)-1)</f>
        <v/>
      </c>
      <c r="AC596" s="71" t="str">
        <f aca="false">IF(AND(AF596&gt;0,E596&gt;=Settings!$B$4),ROUND(J596,10),"")</f>
        <v/>
      </c>
      <c r="AD596" s="71" t="str">
        <f aca="false">IF(X596="HIGH RATE",ROUND(O596,10),"")</f>
        <v/>
      </c>
      <c r="AE596" s="71" t="s">
        <v>63</v>
      </c>
      <c r="AF596" s="73" t="n">
        <f aca="false">SUMIFS(Detail!$L$2:$L$9168,Detail!$C$2:$C$9168,$A596)</f>
        <v>0</v>
      </c>
      <c r="AG596" s="74" t="n">
        <f aca="false">SUMIFS(Detail!$N$2:$N$9168,Detail!$C$2:$C$9168,$A596)</f>
        <v>0</v>
      </c>
    </row>
    <row r="597" customFormat="false" ht="15" hidden="false" customHeight="false" outlineLevel="0" collapsed="false">
      <c r="A597" s="71" t="s">
        <v>2467</v>
      </c>
      <c r="B597" s="71" t="s">
        <v>2545</v>
      </c>
      <c r="C597" s="71" t="s">
        <v>213</v>
      </c>
      <c r="D597" s="71" t="str">
        <f aca="false">IFERROR(INDEX('Brand Map'!$B$4:$B$125,MATCH(C597,'Brand Map'!$A$4:$A$125,0)),"Other")</f>
        <v>AU</v>
      </c>
      <c r="E597" s="73" t="n">
        <f aca="false">SUMIFS(Detail!$K$2:$K$9168,Detail!$C$2:$C$9168,$A597)</f>
        <v>2</v>
      </c>
      <c r="F597" s="73" t="n">
        <f aca="false">SUMIFS(Detail!$E$2:$E$9168,Detail!$C$2:$C$9168,$A597)</f>
        <v>0</v>
      </c>
      <c r="G597" s="74" t="n">
        <f aca="false">SUMIFS(Detail!$M$2:$M$9168,Detail!$C$2:$C$9168,$A597)</f>
        <v>36.28</v>
      </c>
      <c r="H597" s="74" t="n">
        <f aca="false">SUMIFS(Detail!$D$2:$D$9168,Detail!$C$2:$C$9168,$A597)</f>
        <v>0</v>
      </c>
      <c r="I597" s="74" t="n">
        <v>36.28</v>
      </c>
      <c r="J597" s="51" t="n">
        <f aca="false">IF(E597&gt;0,AF597/E597,0)</f>
        <v>0</v>
      </c>
      <c r="K597" s="51" t="n">
        <f aca="false">IF(G597&gt;0,AG597/G597,0)</f>
        <v>0</v>
      </c>
      <c r="L597" s="75" t="n">
        <f aca="false">H597/Settings!$B$16</f>
        <v>0</v>
      </c>
      <c r="M597" s="76" t="n">
        <f aca="false">H597/Settings!$B$20</f>
        <v>0</v>
      </c>
      <c r="N597" s="77" t="n">
        <f aca="false">E597*Settings!$B$3</f>
        <v>0.149719911729757</v>
      </c>
      <c r="O597" s="77" t="n">
        <f aca="false">IF(E597&gt;0,(AF597-N597)/SQRT(E597*Settings!$B$3*(1-Settings!$B$3)),0)</f>
        <v>-0.402287039792884</v>
      </c>
      <c r="P597" s="77" t="n">
        <f aca="false">MAX(0,AF597-N597)</f>
        <v>0</v>
      </c>
      <c r="Q597" s="51" t="n">
        <f aca="false">IF(E597&gt;=Settings!$B$4,(AF597+Settings!$B$7*Settings!$B$3)/(E597+Settings!$B$7),Settings!$B$3)</f>
        <v>0.0748599558648786</v>
      </c>
      <c r="R597" s="78" t="n">
        <f aca="false">PERCENTRANK($H$2:$H$1780,H597,6)</f>
        <v>0</v>
      </c>
      <c r="S597" s="78" t="n">
        <f aca="false">PERCENTRANK($Q$2:$Q$1780,Q597,6)</f>
        <v>0.0646794</v>
      </c>
      <c r="T597" s="78" t="n">
        <f aca="false">PERCENTRANK($F$2:$F$1780,F597,6)</f>
        <v>0</v>
      </c>
      <c r="U597" s="79" t="n">
        <f aca="false">IF(F597&gt;0,ROUND((Settings!$B$8*T597+Settings!$B$9*R597+Settings!$B$10*S597)/SUM(Settings!$B$8:$B$10),10),0)</f>
        <v>0</v>
      </c>
      <c r="V597" s="71" t="str">
        <f aca="false">IF(U597&gt;0,RANK(U597,$U$2:$U$1780)+COUNTIF($U$2:U597,U597)-1,"")</f>
        <v/>
      </c>
      <c r="W597" s="71" t="str">
        <f aca="false">IF(V597="","",IF(V597&lt;=Settings!$B$11,"1 - Fix first",IF(V597&lt;=Settings!$B$12,"2 - Review","3 - Monitor")))</f>
        <v/>
      </c>
      <c r="X597" s="71" t="str">
        <f aca="false">IF(AND(E597&gt;=Settings!$B$4,AF597&gt;=Settings!$B$5,O597&gt;=Settings!$B$6),"HIGH RATE","")</f>
        <v/>
      </c>
      <c r="Y597" s="71" t="str">
        <f aca="false">IF(F597&gt;0,RANK(F597,$F$2:$F$1780)+COUNTIF($F$2:F597,F597)-1,"")</f>
        <v/>
      </c>
      <c r="Z597" s="71" t="str">
        <f aca="false">IF(H597&gt;0,RANK(H597,$H$2:$H$1780)+COUNTIF($H$2:H597,H597)-1,"")</f>
        <v/>
      </c>
      <c r="AA597" s="71" t="str">
        <f aca="false">IF(AC597="","",RANK(AC597,$AC$2:$AC$1780)+COUNTIF($AC$2:AC597,AC597)-1)</f>
        <v/>
      </c>
      <c r="AB597" s="71" t="str">
        <f aca="false">IF(AD597="","",RANK(AD597,$AD$2:$AD$1780)+COUNTIF($AD$2:AD597,AD597)-1)</f>
        <v/>
      </c>
      <c r="AC597" s="71" t="str">
        <f aca="false">IF(AND(AF597&gt;0,E597&gt;=Settings!$B$4),ROUND(J597,10),"")</f>
        <v/>
      </c>
      <c r="AD597" s="71" t="str">
        <f aca="false">IF(X597="HIGH RATE",ROUND(O597,10),"")</f>
        <v/>
      </c>
      <c r="AE597" s="71" t="s">
        <v>63</v>
      </c>
      <c r="AF597" s="73" t="n">
        <f aca="false">SUMIFS(Detail!$L$2:$L$9168,Detail!$C$2:$C$9168,$A597)</f>
        <v>0</v>
      </c>
      <c r="AG597" s="74" t="n">
        <f aca="false">SUMIFS(Detail!$N$2:$N$9168,Detail!$C$2:$C$9168,$A597)</f>
        <v>0</v>
      </c>
    </row>
    <row r="598" customFormat="false" ht="15" hidden="false" customHeight="false" outlineLevel="0" collapsed="false">
      <c r="A598" s="71" t="s">
        <v>2287</v>
      </c>
      <c r="B598" s="71" t="s">
        <v>2916</v>
      </c>
      <c r="C598" s="71" t="s">
        <v>213</v>
      </c>
      <c r="D598" s="71" t="str">
        <f aca="false">IFERROR(INDEX('Brand Map'!$B$4:$B$125,MATCH(C598,'Brand Map'!$A$4:$A$125,0)),"Other")</f>
        <v>AU</v>
      </c>
      <c r="E598" s="73" t="n">
        <f aca="false">SUMIFS(Detail!$K$2:$K$9168,Detail!$C$2:$C$9168,$A598)</f>
        <v>0</v>
      </c>
      <c r="F598" s="73" t="n">
        <f aca="false">SUMIFS(Detail!$E$2:$E$9168,Detail!$C$2:$C$9168,$A598)</f>
        <v>0</v>
      </c>
      <c r="G598" s="74" t="n">
        <f aca="false">SUMIFS(Detail!$M$2:$M$9168,Detail!$C$2:$C$9168,$A598)</f>
        <v>0</v>
      </c>
      <c r="H598" s="74" t="n">
        <f aca="false">SUMIFS(Detail!$D$2:$D$9168,Detail!$C$2:$C$9168,$A598)</f>
        <v>0</v>
      </c>
      <c r="I598" s="74" t="n">
        <v>34.95</v>
      </c>
      <c r="J598" s="51" t="n">
        <f aca="false">IF(E598&gt;0,AF598/E598,0)</f>
        <v>0</v>
      </c>
      <c r="K598" s="51" t="n">
        <f aca="false">IF(G598&gt;0,AG598/G598,0)</f>
        <v>0</v>
      </c>
      <c r="L598" s="75" t="n">
        <f aca="false">H598/Settings!$B$16</f>
        <v>0</v>
      </c>
      <c r="M598" s="76" t="n">
        <f aca="false">H598/Settings!$B$20</f>
        <v>0</v>
      </c>
      <c r="N598" s="77" t="n">
        <f aca="false">E598*Settings!$B$3</f>
        <v>0</v>
      </c>
      <c r="O598" s="77" t="n">
        <f aca="false">IF(E598&gt;0,(AF598-N598)/SQRT(E598*Settings!$B$3*(1-Settings!$B$3)),0)</f>
        <v>0</v>
      </c>
      <c r="P598" s="77" t="n">
        <f aca="false">MAX(0,AF598-N598)</f>
        <v>0</v>
      </c>
      <c r="Q598" s="51" t="n">
        <f aca="false">IF(E598&gt;=Settings!$B$4,(AF598+Settings!$B$7*Settings!$B$3)/(E598+Settings!$B$7),Settings!$B$3)</f>
        <v>0.0748599558648786</v>
      </c>
      <c r="R598" s="78" t="n">
        <f aca="false">PERCENTRANK($H$2:$H$1780,H598,6)</f>
        <v>0</v>
      </c>
      <c r="S598" s="78" t="n">
        <f aca="false">PERCENTRANK($Q$2:$Q$1780,Q598,6)</f>
        <v>0.0646794</v>
      </c>
      <c r="T598" s="78" t="n">
        <f aca="false">PERCENTRANK($F$2:$F$1780,F598,6)</f>
        <v>0</v>
      </c>
      <c r="U598" s="79" t="n">
        <f aca="false">IF(F598&gt;0,ROUND((Settings!$B$8*T598+Settings!$B$9*R598+Settings!$B$10*S598)/SUM(Settings!$B$8:$B$10),10),0)</f>
        <v>0</v>
      </c>
      <c r="V598" s="71" t="str">
        <f aca="false">IF(U598&gt;0,RANK(U598,$U$2:$U$1780)+COUNTIF($U$2:U598,U598)-1,"")</f>
        <v/>
      </c>
      <c r="W598" s="71" t="str">
        <f aca="false">IF(V598="","",IF(V598&lt;=Settings!$B$11,"1 - Fix first",IF(V598&lt;=Settings!$B$12,"2 - Review","3 - Monitor")))</f>
        <v/>
      </c>
      <c r="X598" s="71" t="str">
        <f aca="false">IF(AND(E598&gt;=Settings!$B$4,AF598&gt;=Settings!$B$5,O598&gt;=Settings!$B$6),"HIGH RATE","")</f>
        <v/>
      </c>
      <c r="Y598" s="71" t="str">
        <f aca="false">IF(F598&gt;0,RANK(F598,$F$2:$F$1780)+COUNTIF($F$2:F598,F598)-1,"")</f>
        <v/>
      </c>
      <c r="Z598" s="71" t="str">
        <f aca="false">IF(H598&gt;0,RANK(H598,$H$2:$H$1780)+COUNTIF($H$2:H598,H598)-1,"")</f>
        <v/>
      </c>
      <c r="AA598" s="71" t="str">
        <f aca="false">IF(AC598="","",RANK(AC598,$AC$2:$AC$1780)+COUNTIF($AC$2:AC598,AC598)-1)</f>
        <v/>
      </c>
      <c r="AB598" s="71" t="str">
        <f aca="false">IF(AD598="","",RANK(AD598,$AD$2:$AD$1780)+COUNTIF($AD$2:AD598,AD598)-1)</f>
        <v/>
      </c>
      <c r="AC598" s="71" t="str">
        <f aca="false">IF(AND(AF598&gt;0,E598&gt;=Settings!$B$4),ROUND(J598,10),"")</f>
        <v/>
      </c>
      <c r="AD598" s="71" t="str">
        <f aca="false">IF(X598="HIGH RATE",ROUND(O598,10),"")</f>
        <v/>
      </c>
      <c r="AE598" s="71" t="s">
        <v>63</v>
      </c>
      <c r="AF598" s="73" t="n">
        <f aca="false">SUMIFS(Detail!$L$2:$L$9168,Detail!$C$2:$C$9168,$A598)</f>
        <v>0</v>
      </c>
      <c r="AG598" s="74" t="n">
        <f aca="false">SUMIFS(Detail!$N$2:$N$9168,Detail!$C$2:$C$9168,$A598)</f>
        <v>0</v>
      </c>
    </row>
    <row r="599" customFormat="false" ht="15" hidden="false" customHeight="false" outlineLevel="0" collapsed="false">
      <c r="A599" s="71" t="s">
        <v>2186</v>
      </c>
      <c r="B599" s="71" t="s">
        <v>2917</v>
      </c>
      <c r="C599" s="71" t="s">
        <v>213</v>
      </c>
      <c r="D599" s="71" t="str">
        <f aca="false">IFERROR(INDEX('Brand Map'!$B$4:$B$125,MATCH(C599,'Brand Map'!$A$4:$A$125,0)),"Other")</f>
        <v>AU</v>
      </c>
      <c r="E599" s="73" t="n">
        <f aca="false">SUMIFS(Detail!$K$2:$K$9168,Detail!$C$2:$C$9168,$A599)</f>
        <v>0</v>
      </c>
      <c r="F599" s="73" t="n">
        <f aca="false">SUMIFS(Detail!$E$2:$E$9168,Detail!$C$2:$C$9168,$A599)</f>
        <v>0</v>
      </c>
      <c r="G599" s="74" t="n">
        <f aca="false">SUMIFS(Detail!$M$2:$M$9168,Detail!$C$2:$C$9168,$A599)</f>
        <v>0</v>
      </c>
      <c r="H599" s="74" t="n">
        <f aca="false">SUMIFS(Detail!$D$2:$D$9168,Detail!$C$2:$C$9168,$A599)</f>
        <v>0</v>
      </c>
      <c r="I599" s="74" t="n">
        <v>109.9</v>
      </c>
      <c r="J599" s="51" t="n">
        <f aca="false">IF(E599&gt;0,AF599/E599,0)</f>
        <v>0</v>
      </c>
      <c r="K599" s="51" t="n">
        <f aca="false">IF(G599&gt;0,AG599/G599,0)</f>
        <v>0</v>
      </c>
      <c r="L599" s="75" t="n">
        <f aca="false">H599/Settings!$B$16</f>
        <v>0</v>
      </c>
      <c r="M599" s="76" t="n">
        <f aca="false">H599/Settings!$B$20</f>
        <v>0</v>
      </c>
      <c r="N599" s="77" t="n">
        <f aca="false">E599*Settings!$B$3</f>
        <v>0</v>
      </c>
      <c r="O599" s="77" t="n">
        <f aca="false">IF(E599&gt;0,(AF599-N599)/SQRT(E599*Settings!$B$3*(1-Settings!$B$3)),0)</f>
        <v>0</v>
      </c>
      <c r="P599" s="77" t="n">
        <f aca="false">MAX(0,AF599-N599)</f>
        <v>0</v>
      </c>
      <c r="Q599" s="51" t="n">
        <f aca="false">IF(E599&gt;=Settings!$B$4,(AF599+Settings!$B$7*Settings!$B$3)/(E599+Settings!$B$7),Settings!$B$3)</f>
        <v>0.0748599558648786</v>
      </c>
      <c r="R599" s="78" t="n">
        <f aca="false">PERCENTRANK($H$2:$H$1780,H599,6)</f>
        <v>0</v>
      </c>
      <c r="S599" s="78" t="n">
        <f aca="false">PERCENTRANK($Q$2:$Q$1780,Q599,6)</f>
        <v>0.0646794</v>
      </c>
      <c r="T599" s="78" t="n">
        <f aca="false">PERCENTRANK($F$2:$F$1780,F599,6)</f>
        <v>0</v>
      </c>
      <c r="U599" s="79" t="n">
        <f aca="false">IF(F599&gt;0,ROUND((Settings!$B$8*T599+Settings!$B$9*R599+Settings!$B$10*S599)/SUM(Settings!$B$8:$B$10),10),0)</f>
        <v>0</v>
      </c>
      <c r="V599" s="71" t="str">
        <f aca="false">IF(U599&gt;0,RANK(U599,$U$2:$U$1780)+COUNTIF($U$2:U599,U599)-1,"")</f>
        <v/>
      </c>
      <c r="W599" s="71" t="str">
        <f aca="false">IF(V599="","",IF(V599&lt;=Settings!$B$11,"1 - Fix first",IF(V599&lt;=Settings!$B$12,"2 - Review","3 - Monitor")))</f>
        <v/>
      </c>
      <c r="X599" s="71" t="str">
        <f aca="false">IF(AND(E599&gt;=Settings!$B$4,AF599&gt;=Settings!$B$5,O599&gt;=Settings!$B$6),"HIGH RATE","")</f>
        <v/>
      </c>
      <c r="Y599" s="71" t="str">
        <f aca="false">IF(F599&gt;0,RANK(F599,$F$2:$F$1780)+COUNTIF($F$2:F599,F599)-1,"")</f>
        <v/>
      </c>
      <c r="Z599" s="71" t="str">
        <f aca="false">IF(H599&gt;0,RANK(H599,$H$2:$H$1780)+COUNTIF($H$2:H599,H599)-1,"")</f>
        <v/>
      </c>
      <c r="AA599" s="71" t="str">
        <f aca="false">IF(AC599="","",RANK(AC599,$AC$2:$AC$1780)+COUNTIF($AC$2:AC599,AC599)-1)</f>
        <v/>
      </c>
      <c r="AB599" s="71" t="str">
        <f aca="false">IF(AD599="","",RANK(AD599,$AD$2:$AD$1780)+COUNTIF($AD$2:AD599,AD599)-1)</f>
        <v/>
      </c>
      <c r="AC599" s="71" t="str">
        <f aca="false">IF(AND(AF599&gt;0,E599&gt;=Settings!$B$4),ROUND(J599,10),"")</f>
        <v/>
      </c>
      <c r="AD599" s="71" t="str">
        <f aca="false">IF(X599="HIGH RATE",ROUND(O599,10),"")</f>
        <v/>
      </c>
      <c r="AE599" s="71" t="s">
        <v>63</v>
      </c>
      <c r="AF599" s="73" t="n">
        <f aca="false">SUMIFS(Detail!$L$2:$L$9168,Detail!$C$2:$C$9168,$A599)</f>
        <v>0</v>
      </c>
      <c r="AG599" s="74" t="n">
        <f aca="false">SUMIFS(Detail!$N$2:$N$9168,Detail!$C$2:$C$9168,$A599)</f>
        <v>0</v>
      </c>
    </row>
    <row r="600" customFormat="false" ht="15" hidden="false" customHeight="false" outlineLevel="0" collapsed="false">
      <c r="A600" s="71" t="s">
        <v>2316</v>
      </c>
      <c r="B600" s="71" t="s">
        <v>2918</v>
      </c>
      <c r="C600" s="71" t="s">
        <v>213</v>
      </c>
      <c r="D600" s="71" t="str">
        <f aca="false">IFERROR(INDEX('Brand Map'!$B$4:$B$125,MATCH(C600,'Brand Map'!$A$4:$A$125,0)),"Other")</f>
        <v>AU</v>
      </c>
      <c r="E600" s="73" t="n">
        <f aca="false">SUMIFS(Detail!$K$2:$K$9168,Detail!$C$2:$C$9168,$A600)</f>
        <v>4</v>
      </c>
      <c r="F600" s="73" t="n">
        <f aca="false">SUMIFS(Detail!$E$2:$E$9168,Detail!$C$2:$C$9168,$A600)</f>
        <v>0</v>
      </c>
      <c r="G600" s="74" t="n">
        <f aca="false">SUMIFS(Detail!$M$2:$M$9168,Detail!$C$2:$C$9168,$A600)</f>
        <v>61.64</v>
      </c>
      <c r="H600" s="74" t="n">
        <f aca="false">SUMIFS(Detail!$D$2:$D$9168,Detail!$C$2:$C$9168,$A600)</f>
        <v>0</v>
      </c>
      <c r="I600" s="74" t="n">
        <v>156.9</v>
      </c>
      <c r="J600" s="51" t="n">
        <f aca="false">IF(E600&gt;0,AF600/E600,0)</f>
        <v>0</v>
      </c>
      <c r="K600" s="51" t="n">
        <f aca="false">IF(G600&gt;0,AG600/G600,0)</f>
        <v>0</v>
      </c>
      <c r="L600" s="75" t="n">
        <f aca="false">H600/Settings!$B$16</f>
        <v>0</v>
      </c>
      <c r="M600" s="76" t="n">
        <f aca="false">H600/Settings!$B$20</f>
        <v>0</v>
      </c>
      <c r="N600" s="77" t="n">
        <f aca="false">E600*Settings!$B$3</f>
        <v>0.299439823459515</v>
      </c>
      <c r="O600" s="77" t="n">
        <f aca="false">IF(E600&gt;0,(AF600-N600)/SQRT(E600*Settings!$B$3*(1-Settings!$B$3)),0)</f>
        <v>-0.568919787642021</v>
      </c>
      <c r="P600" s="77" t="n">
        <f aca="false">MAX(0,AF600-N600)</f>
        <v>0</v>
      </c>
      <c r="Q600" s="51" t="n">
        <f aca="false">IF(E600&gt;=Settings!$B$4,(AF600+Settings!$B$7*Settings!$B$3)/(E600+Settings!$B$7),Settings!$B$3)</f>
        <v>0.0748599558648786</v>
      </c>
      <c r="R600" s="78" t="n">
        <f aca="false">PERCENTRANK($H$2:$H$1780,H600,6)</f>
        <v>0</v>
      </c>
      <c r="S600" s="78" t="n">
        <f aca="false">PERCENTRANK($Q$2:$Q$1780,Q600,6)</f>
        <v>0.0646794</v>
      </c>
      <c r="T600" s="78" t="n">
        <f aca="false">PERCENTRANK($F$2:$F$1780,F600,6)</f>
        <v>0</v>
      </c>
      <c r="U600" s="79" t="n">
        <f aca="false">IF(F600&gt;0,ROUND((Settings!$B$8*T600+Settings!$B$9*R600+Settings!$B$10*S600)/SUM(Settings!$B$8:$B$10),10),0)</f>
        <v>0</v>
      </c>
      <c r="V600" s="71" t="str">
        <f aca="false">IF(U600&gt;0,RANK(U600,$U$2:$U$1780)+COUNTIF($U$2:U600,U600)-1,"")</f>
        <v/>
      </c>
      <c r="W600" s="71" t="str">
        <f aca="false">IF(V600="","",IF(V600&lt;=Settings!$B$11,"1 - Fix first",IF(V600&lt;=Settings!$B$12,"2 - Review","3 - Monitor")))</f>
        <v/>
      </c>
      <c r="X600" s="71" t="str">
        <f aca="false">IF(AND(E600&gt;=Settings!$B$4,AF600&gt;=Settings!$B$5,O600&gt;=Settings!$B$6),"HIGH RATE","")</f>
        <v/>
      </c>
      <c r="Y600" s="71" t="str">
        <f aca="false">IF(F600&gt;0,RANK(F600,$F$2:$F$1780)+COUNTIF($F$2:F600,F600)-1,"")</f>
        <v/>
      </c>
      <c r="Z600" s="71" t="str">
        <f aca="false">IF(H600&gt;0,RANK(H600,$H$2:$H$1780)+COUNTIF($H$2:H600,H600)-1,"")</f>
        <v/>
      </c>
      <c r="AA600" s="71" t="str">
        <f aca="false">IF(AC600="","",RANK(AC600,$AC$2:$AC$1780)+COUNTIF($AC$2:AC600,AC600)-1)</f>
        <v/>
      </c>
      <c r="AB600" s="71" t="str">
        <f aca="false">IF(AD600="","",RANK(AD600,$AD$2:$AD$1780)+COUNTIF($AD$2:AD600,AD600)-1)</f>
        <v/>
      </c>
      <c r="AC600" s="71" t="str">
        <f aca="false">IF(AND(AF600&gt;0,E600&gt;=Settings!$B$4),ROUND(J600,10),"")</f>
        <v/>
      </c>
      <c r="AD600" s="71" t="str">
        <f aca="false">IF(X600="HIGH RATE",ROUND(O600,10),"")</f>
        <v/>
      </c>
      <c r="AE600" s="71" t="s">
        <v>63</v>
      </c>
      <c r="AF600" s="73" t="n">
        <f aca="false">SUMIFS(Detail!$L$2:$L$9168,Detail!$C$2:$C$9168,$A600)</f>
        <v>0</v>
      </c>
      <c r="AG600" s="74" t="n">
        <f aca="false">SUMIFS(Detail!$N$2:$N$9168,Detail!$C$2:$C$9168,$A600)</f>
        <v>0</v>
      </c>
    </row>
    <row r="601" customFormat="false" ht="15" hidden="false" customHeight="false" outlineLevel="0" collapsed="false">
      <c r="A601" s="71" t="s">
        <v>2261</v>
      </c>
      <c r="B601" s="71" t="s">
        <v>2919</v>
      </c>
      <c r="C601" s="71" t="s">
        <v>213</v>
      </c>
      <c r="D601" s="71" t="str">
        <f aca="false">IFERROR(INDEX('Brand Map'!$B$4:$B$125,MATCH(C601,'Brand Map'!$A$4:$A$125,0)),"Other")</f>
        <v>AU</v>
      </c>
      <c r="E601" s="73" t="n">
        <f aca="false">SUMIFS(Detail!$K$2:$K$9168,Detail!$C$2:$C$9168,$A601)</f>
        <v>0</v>
      </c>
      <c r="F601" s="73" t="n">
        <f aca="false">SUMIFS(Detail!$E$2:$E$9168,Detail!$C$2:$C$9168,$A601)</f>
        <v>0</v>
      </c>
      <c r="G601" s="74" t="n">
        <f aca="false">SUMIFS(Detail!$M$2:$M$9168,Detail!$C$2:$C$9168,$A601)</f>
        <v>0</v>
      </c>
      <c r="H601" s="74" t="n">
        <f aca="false">SUMIFS(Detail!$D$2:$D$9168,Detail!$C$2:$C$9168,$A601)</f>
        <v>0</v>
      </c>
      <c r="I601" s="74" t="n">
        <v>126.67</v>
      </c>
      <c r="J601" s="51" t="n">
        <f aca="false">IF(E601&gt;0,AF601/E601,0)</f>
        <v>0</v>
      </c>
      <c r="K601" s="51" t="n">
        <f aca="false">IF(G601&gt;0,AG601/G601,0)</f>
        <v>0</v>
      </c>
      <c r="L601" s="75" t="n">
        <f aca="false">H601/Settings!$B$16</f>
        <v>0</v>
      </c>
      <c r="M601" s="76" t="n">
        <f aca="false">H601/Settings!$B$20</f>
        <v>0</v>
      </c>
      <c r="N601" s="77" t="n">
        <f aca="false">E601*Settings!$B$3</f>
        <v>0</v>
      </c>
      <c r="O601" s="77" t="n">
        <f aca="false">IF(E601&gt;0,(AF601-N601)/SQRT(E601*Settings!$B$3*(1-Settings!$B$3)),0)</f>
        <v>0</v>
      </c>
      <c r="P601" s="77" t="n">
        <f aca="false">MAX(0,AF601-N601)</f>
        <v>0</v>
      </c>
      <c r="Q601" s="51" t="n">
        <f aca="false">IF(E601&gt;=Settings!$B$4,(AF601+Settings!$B$7*Settings!$B$3)/(E601+Settings!$B$7),Settings!$B$3)</f>
        <v>0.0748599558648786</v>
      </c>
      <c r="R601" s="78" t="n">
        <f aca="false">PERCENTRANK($H$2:$H$1780,H601,6)</f>
        <v>0</v>
      </c>
      <c r="S601" s="78" t="n">
        <f aca="false">PERCENTRANK($Q$2:$Q$1780,Q601,6)</f>
        <v>0.0646794</v>
      </c>
      <c r="T601" s="78" t="n">
        <f aca="false">PERCENTRANK($F$2:$F$1780,F601,6)</f>
        <v>0</v>
      </c>
      <c r="U601" s="79" t="n">
        <f aca="false">IF(F601&gt;0,ROUND((Settings!$B$8*T601+Settings!$B$9*R601+Settings!$B$10*S601)/SUM(Settings!$B$8:$B$10),10),0)</f>
        <v>0</v>
      </c>
      <c r="V601" s="71" t="str">
        <f aca="false">IF(U601&gt;0,RANK(U601,$U$2:$U$1780)+COUNTIF($U$2:U601,U601)-1,"")</f>
        <v/>
      </c>
      <c r="W601" s="71" t="str">
        <f aca="false">IF(V601="","",IF(V601&lt;=Settings!$B$11,"1 - Fix first",IF(V601&lt;=Settings!$B$12,"2 - Review","3 - Monitor")))</f>
        <v/>
      </c>
      <c r="X601" s="71" t="str">
        <f aca="false">IF(AND(E601&gt;=Settings!$B$4,AF601&gt;=Settings!$B$5,O601&gt;=Settings!$B$6),"HIGH RATE","")</f>
        <v/>
      </c>
      <c r="Y601" s="71" t="str">
        <f aca="false">IF(F601&gt;0,RANK(F601,$F$2:$F$1780)+COUNTIF($F$2:F601,F601)-1,"")</f>
        <v/>
      </c>
      <c r="Z601" s="71" t="str">
        <f aca="false">IF(H601&gt;0,RANK(H601,$H$2:$H$1780)+COUNTIF($H$2:H601,H601)-1,"")</f>
        <v/>
      </c>
      <c r="AA601" s="71" t="str">
        <f aca="false">IF(AC601="","",RANK(AC601,$AC$2:$AC$1780)+COUNTIF($AC$2:AC601,AC601)-1)</f>
        <v/>
      </c>
      <c r="AB601" s="71" t="str">
        <f aca="false">IF(AD601="","",RANK(AD601,$AD$2:$AD$1780)+COUNTIF($AD$2:AD601,AD601)-1)</f>
        <v/>
      </c>
      <c r="AC601" s="71" t="str">
        <f aca="false">IF(AND(AF601&gt;0,E601&gt;=Settings!$B$4),ROUND(J601,10),"")</f>
        <v/>
      </c>
      <c r="AD601" s="71" t="str">
        <f aca="false">IF(X601="HIGH RATE",ROUND(O601,10),"")</f>
        <v/>
      </c>
      <c r="AE601" s="71" t="s">
        <v>63</v>
      </c>
      <c r="AF601" s="73" t="n">
        <f aca="false">SUMIFS(Detail!$L$2:$L$9168,Detail!$C$2:$C$9168,$A601)</f>
        <v>0</v>
      </c>
      <c r="AG601" s="74" t="n">
        <f aca="false">SUMIFS(Detail!$N$2:$N$9168,Detail!$C$2:$C$9168,$A601)</f>
        <v>0</v>
      </c>
    </row>
    <row r="602" customFormat="false" ht="15" hidden="false" customHeight="false" outlineLevel="0" collapsed="false">
      <c r="A602" s="71" t="s">
        <v>2297</v>
      </c>
      <c r="B602" s="71" t="s">
        <v>2920</v>
      </c>
      <c r="C602" s="71" t="s">
        <v>213</v>
      </c>
      <c r="D602" s="71" t="str">
        <f aca="false">IFERROR(INDEX('Brand Map'!$B$4:$B$125,MATCH(C602,'Brand Map'!$A$4:$A$125,0)),"Other")</f>
        <v>AU</v>
      </c>
      <c r="E602" s="73" t="n">
        <f aca="false">SUMIFS(Detail!$K$2:$K$9168,Detail!$C$2:$C$9168,$A602)</f>
        <v>0</v>
      </c>
      <c r="F602" s="73" t="n">
        <f aca="false">SUMIFS(Detail!$E$2:$E$9168,Detail!$C$2:$C$9168,$A602)</f>
        <v>0</v>
      </c>
      <c r="G602" s="74" t="n">
        <f aca="false">SUMIFS(Detail!$M$2:$M$9168,Detail!$C$2:$C$9168,$A602)</f>
        <v>0</v>
      </c>
      <c r="H602" s="74" t="n">
        <f aca="false">SUMIFS(Detail!$D$2:$D$9168,Detail!$C$2:$C$9168,$A602)</f>
        <v>0</v>
      </c>
      <c r="I602" s="74" t="n">
        <v>72.58</v>
      </c>
      <c r="J602" s="51" t="n">
        <f aca="false">IF(E602&gt;0,AF602/E602,0)</f>
        <v>0</v>
      </c>
      <c r="K602" s="51" t="n">
        <f aca="false">IF(G602&gt;0,AG602/G602,0)</f>
        <v>0</v>
      </c>
      <c r="L602" s="75" t="n">
        <f aca="false">H602/Settings!$B$16</f>
        <v>0</v>
      </c>
      <c r="M602" s="76" t="n">
        <f aca="false">H602/Settings!$B$20</f>
        <v>0</v>
      </c>
      <c r="N602" s="77" t="n">
        <f aca="false">E602*Settings!$B$3</f>
        <v>0</v>
      </c>
      <c r="O602" s="77" t="n">
        <f aca="false">IF(E602&gt;0,(AF602-N602)/SQRT(E602*Settings!$B$3*(1-Settings!$B$3)),0)</f>
        <v>0</v>
      </c>
      <c r="P602" s="77" t="n">
        <f aca="false">MAX(0,AF602-N602)</f>
        <v>0</v>
      </c>
      <c r="Q602" s="51" t="n">
        <f aca="false">IF(E602&gt;=Settings!$B$4,(AF602+Settings!$B$7*Settings!$B$3)/(E602+Settings!$B$7),Settings!$B$3)</f>
        <v>0.0748599558648786</v>
      </c>
      <c r="R602" s="78" t="n">
        <f aca="false">PERCENTRANK($H$2:$H$1780,H602,6)</f>
        <v>0</v>
      </c>
      <c r="S602" s="78" t="n">
        <f aca="false">PERCENTRANK($Q$2:$Q$1780,Q602,6)</f>
        <v>0.0646794</v>
      </c>
      <c r="T602" s="78" t="n">
        <f aca="false">PERCENTRANK($F$2:$F$1780,F602,6)</f>
        <v>0</v>
      </c>
      <c r="U602" s="79" t="n">
        <f aca="false">IF(F602&gt;0,ROUND((Settings!$B$8*T602+Settings!$B$9*R602+Settings!$B$10*S602)/SUM(Settings!$B$8:$B$10),10),0)</f>
        <v>0</v>
      </c>
      <c r="V602" s="71" t="str">
        <f aca="false">IF(U602&gt;0,RANK(U602,$U$2:$U$1780)+COUNTIF($U$2:U602,U602)-1,"")</f>
        <v/>
      </c>
      <c r="W602" s="71" t="str">
        <f aca="false">IF(V602="","",IF(V602&lt;=Settings!$B$11,"1 - Fix first",IF(V602&lt;=Settings!$B$12,"2 - Review","3 - Monitor")))</f>
        <v/>
      </c>
      <c r="X602" s="71" t="str">
        <f aca="false">IF(AND(E602&gt;=Settings!$B$4,AF602&gt;=Settings!$B$5,O602&gt;=Settings!$B$6),"HIGH RATE","")</f>
        <v/>
      </c>
      <c r="Y602" s="71" t="str">
        <f aca="false">IF(F602&gt;0,RANK(F602,$F$2:$F$1780)+COUNTIF($F$2:F602,F602)-1,"")</f>
        <v/>
      </c>
      <c r="Z602" s="71" t="str">
        <f aca="false">IF(H602&gt;0,RANK(H602,$H$2:$H$1780)+COUNTIF($H$2:H602,H602)-1,"")</f>
        <v/>
      </c>
      <c r="AA602" s="71" t="str">
        <f aca="false">IF(AC602="","",RANK(AC602,$AC$2:$AC$1780)+COUNTIF($AC$2:AC602,AC602)-1)</f>
        <v/>
      </c>
      <c r="AB602" s="71" t="str">
        <f aca="false">IF(AD602="","",RANK(AD602,$AD$2:$AD$1780)+COUNTIF($AD$2:AD602,AD602)-1)</f>
        <v/>
      </c>
      <c r="AC602" s="71" t="str">
        <f aca="false">IF(AND(AF602&gt;0,E602&gt;=Settings!$B$4),ROUND(J602,10),"")</f>
        <v/>
      </c>
      <c r="AD602" s="71" t="str">
        <f aca="false">IF(X602="HIGH RATE",ROUND(O602,10),"")</f>
        <v/>
      </c>
      <c r="AE602" s="71" t="s">
        <v>63</v>
      </c>
      <c r="AF602" s="73" t="n">
        <f aca="false">SUMIFS(Detail!$L$2:$L$9168,Detail!$C$2:$C$9168,$A602)</f>
        <v>0</v>
      </c>
      <c r="AG602" s="74" t="n">
        <f aca="false">SUMIFS(Detail!$N$2:$N$9168,Detail!$C$2:$C$9168,$A602)</f>
        <v>0</v>
      </c>
    </row>
    <row r="603" customFormat="false" ht="15" hidden="false" customHeight="false" outlineLevel="0" collapsed="false">
      <c r="A603" s="71" t="s">
        <v>2471</v>
      </c>
      <c r="B603" s="71" t="s">
        <v>670</v>
      </c>
      <c r="C603" s="71" t="s">
        <v>213</v>
      </c>
      <c r="D603" s="71" t="str">
        <f aca="false">IFERROR(INDEX('Brand Map'!$B$4:$B$125,MATCH(C603,'Brand Map'!$A$4:$A$125,0)),"Other")</f>
        <v>AU</v>
      </c>
      <c r="E603" s="73" t="n">
        <f aca="false">SUMIFS(Detail!$K$2:$K$9168,Detail!$C$2:$C$9168,$A603)</f>
        <v>1</v>
      </c>
      <c r="F603" s="73" t="n">
        <f aca="false">SUMIFS(Detail!$E$2:$E$9168,Detail!$C$2:$C$9168,$A603)</f>
        <v>0</v>
      </c>
      <c r="G603" s="74" t="n">
        <f aca="false">SUMIFS(Detail!$M$2:$M$9168,Detail!$C$2:$C$9168,$A603)</f>
        <v>9.04</v>
      </c>
      <c r="H603" s="74" t="n">
        <f aca="false">SUMIFS(Detail!$D$2:$D$9168,Detail!$C$2:$C$9168,$A603)</f>
        <v>0</v>
      </c>
      <c r="I603" s="74" t="n">
        <v>7.69</v>
      </c>
      <c r="J603" s="51" t="n">
        <f aca="false">IF(E603&gt;0,AF603/E603,0)</f>
        <v>0</v>
      </c>
      <c r="K603" s="51" t="n">
        <f aca="false">IF(G603&gt;0,AG603/G603,0)</f>
        <v>0</v>
      </c>
      <c r="L603" s="75" t="n">
        <f aca="false">H603/Settings!$B$16</f>
        <v>0</v>
      </c>
      <c r="M603" s="76" t="n">
        <f aca="false">H603/Settings!$B$20</f>
        <v>0</v>
      </c>
      <c r="N603" s="77" t="n">
        <f aca="false">E603*Settings!$B$3</f>
        <v>0.0748599558648786</v>
      </c>
      <c r="O603" s="77" t="n">
        <f aca="false">IF(E603&gt;0,(AF603-N603)/SQRT(E603*Settings!$B$3*(1-Settings!$B$3)),0)</f>
        <v>-0.28445989382101</v>
      </c>
      <c r="P603" s="77" t="n">
        <f aca="false">MAX(0,AF603-N603)</f>
        <v>0</v>
      </c>
      <c r="Q603" s="51" t="n">
        <f aca="false">IF(E603&gt;=Settings!$B$4,(AF603+Settings!$B$7*Settings!$B$3)/(E603+Settings!$B$7),Settings!$B$3)</f>
        <v>0.0748599558648786</v>
      </c>
      <c r="R603" s="78" t="n">
        <f aca="false">PERCENTRANK($H$2:$H$1780,H603,6)</f>
        <v>0</v>
      </c>
      <c r="S603" s="78" t="n">
        <f aca="false">PERCENTRANK($Q$2:$Q$1780,Q603,6)</f>
        <v>0.0646794</v>
      </c>
      <c r="T603" s="78" t="n">
        <f aca="false">PERCENTRANK($F$2:$F$1780,F603,6)</f>
        <v>0</v>
      </c>
      <c r="U603" s="79" t="n">
        <f aca="false">IF(F603&gt;0,ROUND((Settings!$B$8*T603+Settings!$B$9*R603+Settings!$B$10*S603)/SUM(Settings!$B$8:$B$10),10),0)</f>
        <v>0</v>
      </c>
      <c r="V603" s="71" t="str">
        <f aca="false">IF(U603&gt;0,RANK(U603,$U$2:$U$1780)+COUNTIF($U$2:U603,U603)-1,"")</f>
        <v/>
      </c>
      <c r="W603" s="71" t="str">
        <f aca="false">IF(V603="","",IF(V603&lt;=Settings!$B$11,"1 - Fix first",IF(V603&lt;=Settings!$B$12,"2 - Review","3 - Monitor")))</f>
        <v/>
      </c>
      <c r="X603" s="71" t="str">
        <f aca="false">IF(AND(E603&gt;=Settings!$B$4,AF603&gt;=Settings!$B$5,O603&gt;=Settings!$B$6),"HIGH RATE","")</f>
        <v/>
      </c>
      <c r="Y603" s="71" t="str">
        <f aca="false">IF(F603&gt;0,RANK(F603,$F$2:$F$1780)+COUNTIF($F$2:F603,F603)-1,"")</f>
        <v/>
      </c>
      <c r="Z603" s="71" t="str">
        <f aca="false">IF(H603&gt;0,RANK(H603,$H$2:$H$1780)+COUNTIF($H$2:H603,H603)-1,"")</f>
        <v/>
      </c>
      <c r="AA603" s="71" t="str">
        <f aca="false">IF(AC603="","",RANK(AC603,$AC$2:$AC$1780)+COUNTIF($AC$2:AC603,AC603)-1)</f>
        <v/>
      </c>
      <c r="AB603" s="71" t="str">
        <f aca="false">IF(AD603="","",RANK(AD603,$AD$2:$AD$1780)+COUNTIF($AD$2:AD603,AD603)-1)</f>
        <v/>
      </c>
      <c r="AC603" s="71" t="str">
        <f aca="false">IF(AND(AF603&gt;0,E603&gt;=Settings!$B$4),ROUND(J603,10),"")</f>
        <v/>
      </c>
      <c r="AD603" s="71" t="str">
        <f aca="false">IF(X603="HIGH RATE",ROUND(O603,10),"")</f>
        <v/>
      </c>
      <c r="AE603" s="71" t="s">
        <v>63</v>
      </c>
      <c r="AF603" s="73" t="n">
        <f aca="false">SUMIFS(Detail!$L$2:$L$9168,Detail!$C$2:$C$9168,$A603)</f>
        <v>0</v>
      </c>
      <c r="AG603" s="74" t="n">
        <f aca="false">SUMIFS(Detail!$N$2:$N$9168,Detail!$C$2:$C$9168,$A603)</f>
        <v>0</v>
      </c>
    </row>
    <row r="604" customFormat="false" ht="15" hidden="false" customHeight="false" outlineLevel="0" collapsed="false">
      <c r="A604" s="71" t="s">
        <v>2296</v>
      </c>
      <c r="B604" s="71" t="s">
        <v>584</v>
      </c>
      <c r="C604" s="71" t="s">
        <v>213</v>
      </c>
      <c r="D604" s="71" t="str">
        <f aca="false">IFERROR(INDEX('Brand Map'!$B$4:$B$125,MATCH(C604,'Brand Map'!$A$4:$A$125,0)),"Other")</f>
        <v>AU</v>
      </c>
      <c r="E604" s="73" t="n">
        <f aca="false">SUMIFS(Detail!$K$2:$K$9168,Detail!$C$2:$C$9168,$A604)</f>
        <v>14</v>
      </c>
      <c r="F604" s="73" t="n">
        <f aca="false">SUMIFS(Detail!$E$2:$E$9168,Detail!$C$2:$C$9168,$A604)</f>
        <v>0</v>
      </c>
      <c r="G604" s="74" t="n">
        <f aca="false">SUMIFS(Detail!$M$2:$M$9168,Detail!$C$2:$C$9168,$A604)</f>
        <v>50.26</v>
      </c>
      <c r="H604" s="74" t="n">
        <f aca="false">SUMIFS(Detail!$D$2:$D$9168,Detail!$C$2:$C$9168,$A604)</f>
        <v>0</v>
      </c>
      <c r="I604" s="74" t="n">
        <v>110.11</v>
      </c>
      <c r="J604" s="51" t="n">
        <f aca="false">IF(E604&gt;0,AF604/E604,0)</f>
        <v>0</v>
      </c>
      <c r="K604" s="51" t="n">
        <f aca="false">IF(G604&gt;0,AG604/G604,0)</f>
        <v>0</v>
      </c>
      <c r="L604" s="75" t="n">
        <f aca="false">H604/Settings!$B$16</f>
        <v>0</v>
      </c>
      <c r="M604" s="76" t="n">
        <f aca="false">H604/Settings!$B$20</f>
        <v>0</v>
      </c>
      <c r="N604" s="77" t="n">
        <f aca="false">E604*Settings!$B$3</f>
        <v>1.0480393821083</v>
      </c>
      <c r="O604" s="77" t="n">
        <f aca="false">IF(E604&gt;0,(AF604-N604)/SQRT(E604*Settings!$B$3*(1-Settings!$B$3)),0)</f>
        <v>-1.06435146295631</v>
      </c>
      <c r="P604" s="77" t="n">
        <f aca="false">MAX(0,AF604-N604)</f>
        <v>0</v>
      </c>
      <c r="Q604" s="51" t="n">
        <f aca="false">IF(E604&gt;=Settings!$B$4,(AF604+Settings!$B$7*Settings!$B$3)/(E604+Settings!$B$7),Settings!$B$3)</f>
        <v>0.0748599558648786</v>
      </c>
      <c r="R604" s="78" t="n">
        <f aca="false">PERCENTRANK($H$2:$H$1780,H604,6)</f>
        <v>0</v>
      </c>
      <c r="S604" s="78" t="n">
        <f aca="false">PERCENTRANK($Q$2:$Q$1780,Q604,6)</f>
        <v>0.0646794</v>
      </c>
      <c r="T604" s="78" t="n">
        <f aca="false">PERCENTRANK($F$2:$F$1780,F604,6)</f>
        <v>0</v>
      </c>
      <c r="U604" s="79" t="n">
        <f aca="false">IF(F604&gt;0,ROUND((Settings!$B$8*T604+Settings!$B$9*R604+Settings!$B$10*S604)/SUM(Settings!$B$8:$B$10),10),0)</f>
        <v>0</v>
      </c>
      <c r="V604" s="71" t="str">
        <f aca="false">IF(U604&gt;0,RANK(U604,$U$2:$U$1780)+COUNTIF($U$2:U604,U604)-1,"")</f>
        <v/>
      </c>
      <c r="W604" s="71" t="str">
        <f aca="false">IF(V604="","",IF(V604&lt;=Settings!$B$11,"1 - Fix first",IF(V604&lt;=Settings!$B$12,"2 - Review","3 - Monitor")))</f>
        <v/>
      </c>
      <c r="X604" s="71" t="str">
        <f aca="false">IF(AND(E604&gt;=Settings!$B$4,AF604&gt;=Settings!$B$5,O604&gt;=Settings!$B$6),"HIGH RATE","")</f>
        <v/>
      </c>
      <c r="Y604" s="71" t="str">
        <f aca="false">IF(F604&gt;0,RANK(F604,$F$2:$F$1780)+COUNTIF($F$2:F604,F604)-1,"")</f>
        <v/>
      </c>
      <c r="Z604" s="71" t="str">
        <f aca="false">IF(H604&gt;0,RANK(H604,$H$2:$H$1780)+COUNTIF($H$2:H604,H604)-1,"")</f>
        <v/>
      </c>
      <c r="AA604" s="71" t="str">
        <f aca="false">IF(AC604="","",RANK(AC604,$AC$2:$AC$1780)+COUNTIF($AC$2:AC604,AC604)-1)</f>
        <v/>
      </c>
      <c r="AB604" s="71" t="str">
        <f aca="false">IF(AD604="","",RANK(AD604,$AD$2:$AD$1780)+COUNTIF($AD$2:AD604,AD604)-1)</f>
        <v/>
      </c>
      <c r="AC604" s="71" t="str">
        <f aca="false">IF(AND(AF604&gt;0,E604&gt;=Settings!$B$4),ROUND(J604,10),"")</f>
        <v/>
      </c>
      <c r="AD604" s="71" t="str">
        <f aca="false">IF(X604="HIGH RATE",ROUND(O604,10),"")</f>
        <v/>
      </c>
      <c r="AE604" s="71" t="s">
        <v>63</v>
      </c>
      <c r="AF604" s="73" t="n">
        <f aca="false">SUMIFS(Detail!$L$2:$L$9168,Detail!$C$2:$C$9168,$A604)</f>
        <v>0</v>
      </c>
      <c r="AG604" s="74" t="n">
        <f aca="false">SUMIFS(Detail!$N$2:$N$9168,Detail!$C$2:$C$9168,$A604)</f>
        <v>0</v>
      </c>
    </row>
    <row r="605" customFormat="false" ht="15" hidden="false" customHeight="false" outlineLevel="0" collapsed="false">
      <c r="A605" s="71" t="s">
        <v>2334</v>
      </c>
      <c r="B605" s="71" t="s">
        <v>394</v>
      </c>
      <c r="C605" s="71" t="s">
        <v>213</v>
      </c>
      <c r="D605" s="71" t="str">
        <f aca="false">IFERROR(INDEX('Brand Map'!$B$4:$B$125,MATCH(C605,'Brand Map'!$A$4:$A$125,0)),"Other")</f>
        <v>AU</v>
      </c>
      <c r="E605" s="73" t="n">
        <f aca="false">SUMIFS(Detail!$K$2:$K$9168,Detail!$C$2:$C$9168,$A605)</f>
        <v>7</v>
      </c>
      <c r="F605" s="73" t="n">
        <f aca="false">SUMIFS(Detail!$E$2:$E$9168,Detail!$C$2:$C$9168,$A605)</f>
        <v>0</v>
      </c>
      <c r="G605" s="74" t="n">
        <f aca="false">SUMIFS(Detail!$M$2:$M$9168,Detail!$C$2:$C$9168,$A605)</f>
        <v>25.13</v>
      </c>
      <c r="H605" s="74" t="n">
        <f aca="false">SUMIFS(Detail!$D$2:$D$9168,Detail!$C$2:$C$9168,$A605)</f>
        <v>0</v>
      </c>
      <c r="I605" s="74" t="n">
        <v>45.08</v>
      </c>
      <c r="J605" s="51" t="n">
        <f aca="false">IF(E605&gt;0,AF605/E605,0)</f>
        <v>0</v>
      </c>
      <c r="K605" s="51" t="n">
        <f aca="false">IF(G605&gt;0,AG605/G605,0)</f>
        <v>0</v>
      </c>
      <c r="L605" s="75" t="n">
        <f aca="false">H605/Settings!$B$16</f>
        <v>0</v>
      </c>
      <c r="M605" s="76" t="n">
        <f aca="false">H605/Settings!$B$20</f>
        <v>0</v>
      </c>
      <c r="N605" s="77" t="n">
        <f aca="false">E605*Settings!$B$3</f>
        <v>0.524019691054151</v>
      </c>
      <c r="O605" s="77" t="n">
        <f aca="false">IF(E605&gt;0,(AF605-N605)/SQRT(E605*Settings!$B$3*(1-Settings!$B$3)),0)</f>
        <v>-0.752610137022233</v>
      </c>
      <c r="P605" s="77" t="n">
        <f aca="false">MAX(0,AF605-N605)</f>
        <v>0</v>
      </c>
      <c r="Q605" s="51" t="n">
        <f aca="false">IF(E605&gt;=Settings!$B$4,(AF605+Settings!$B$7*Settings!$B$3)/(E605+Settings!$B$7),Settings!$B$3)</f>
        <v>0.0748599558648786</v>
      </c>
      <c r="R605" s="78" t="n">
        <f aca="false">PERCENTRANK($H$2:$H$1780,H605,6)</f>
        <v>0</v>
      </c>
      <c r="S605" s="78" t="n">
        <f aca="false">PERCENTRANK($Q$2:$Q$1780,Q605,6)</f>
        <v>0.0646794</v>
      </c>
      <c r="T605" s="78" t="n">
        <f aca="false">PERCENTRANK($F$2:$F$1780,F605,6)</f>
        <v>0</v>
      </c>
      <c r="U605" s="79" t="n">
        <f aca="false">IF(F605&gt;0,ROUND((Settings!$B$8*T605+Settings!$B$9*R605+Settings!$B$10*S605)/SUM(Settings!$B$8:$B$10),10),0)</f>
        <v>0</v>
      </c>
      <c r="V605" s="71" t="str">
        <f aca="false">IF(U605&gt;0,RANK(U605,$U$2:$U$1780)+COUNTIF($U$2:U605,U605)-1,"")</f>
        <v/>
      </c>
      <c r="W605" s="71" t="str">
        <f aca="false">IF(V605="","",IF(V605&lt;=Settings!$B$11,"1 - Fix first",IF(V605&lt;=Settings!$B$12,"2 - Review","3 - Monitor")))</f>
        <v/>
      </c>
      <c r="X605" s="71" t="str">
        <f aca="false">IF(AND(E605&gt;=Settings!$B$4,AF605&gt;=Settings!$B$5,O605&gt;=Settings!$B$6),"HIGH RATE","")</f>
        <v/>
      </c>
      <c r="Y605" s="71" t="str">
        <f aca="false">IF(F605&gt;0,RANK(F605,$F$2:$F$1780)+COUNTIF($F$2:F605,F605)-1,"")</f>
        <v/>
      </c>
      <c r="Z605" s="71" t="str">
        <f aca="false">IF(H605&gt;0,RANK(H605,$H$2:$H$1780)+COUNTIF($H$2:H605,H605)-1,"")</f>
        <v/>
      </c>
      <c r="AA605" s="71" t="str">
        <f aca="false">IF(AC605="","",RANK(AC605,$AC$2:$AC$1780)+COUNTIF($AC$2:AC605,AC605)-1)</f>
        <v/>
      </c>
      <c r="AB605" s="71" t="str">
        <f aca="false">IF(AD605="","",RANK(AD605,$AD$2:$AD$1780)+COUNTIF($AD$2:AD605,AD605)-1)</f>
        <v/>
      </c>
      <c r="AC605" s="71" t="str">
        <f aca="false">IF(AND(AF605&gt;0,E605&gt;=Settings!$B$4),ROUND(J605,10),"")</f>
        <v/>
      </c>
      <c r="AD605" s="71" t="str">
        <f aca="false">IF(X605="HIGH RATE",ROUND(O605,10),"")</f>
        <v/>
      </c>
      <c r="AE605" s="71" t="s">
        <v>63</v>
      </c>
      <c r="AF605" s="73" t="n">
        <f aca="false">SUMIFS(Detail!$L$2:$L$9168,Detail!$C$2:$C$9168,$A605)</f>
        <v>0</v>
      </c>
      <c r="AG605" s="74" t="n">
        <f aca="false">SUMIFS(Detail!$N$2:$N$9168,Detail!$C$2:$C$9168,$A605)</f>
        <v>0</v>
      </c>
    </row>
    <row r="606" customFormat="false" ht="15" hidden="false" customHeight="false" outlineLevel="0" collapsed="false">
      <c r="A606" s="71" t="s">
        <v>2432</v>
      </c>
      <c r="B606" s="71" t="s">
        <v>2588</v>
      </c>
      <c r="C606" s="71" t="s">
        <v>213</v>
      </c>
      <c r="D606" s="71" t="str">
        <f aca="false">IFERROR(INDEX('Brand Map'!$B$4:$B$125,MATCH(C606,'Brand Map'!$A$4:$A$125,0)),"Other")</f>
        <v>AU</v>
      </c>
      <c r="E606" s="73" t="n">
        <f aca="false">SUMIFS(Detail!$K$2:$K$9168,Detail!$C$2:$C$9168,$A606)</f>
        <v>1</v>
      </c>
      <c r="F606" s="73" t="n">
        <f aca="false">SUMIFS(Detail!$E$2:$E$9168,Detail!$C$2:$C$9168,$A606)</f>
        <v>0</v>
      </c>
      <c r="G606" s="74" t="n">
        <f aca="false">SUMIFS(Detail!$M$2:$M$9168,Detail!$C$2:$C$9168,$A606)</f>
        <v>4.54</v>
      </c>
      <c r="H606" s="74" t="n">
        <f aca="false">SUMIFS(Detail!$D$2:$D$9168,Detail!$C$2:$C$9168,$A606)</f>
        <v>0</v>
      </c>
      <c r="I606" s="74" t="n">
        <v>4.54</v>
      </c>
      <c r="J606" s="51" t="n">
        <f aca="false">IF(E606&gt;0,AF606/E606,0)</f>
        <v>0</v>
      </c>
      <c r="K606" s="51" t="n">
        <f aca="false">IF(G606&gt;0,AG606/G606,0)</f>
        <v>0</v>
      </c>
      <c r="L606" s="75" t="n">
        <f aca="false">H606/Settings!$B$16</f>
        <v>0</v>
      </c>
      <c r="M606" s="76" t="n">
        <f aca="false">H606/Settings!$B$20</f>
        <v>0</v>
      </c>
      <c r="N606" s="77" t="n">
        <f aca="false">E606*Settings!$B$3</f>
        <v>0.0748599558648786</v>
      </c>
      <c r="O606" s="77" t="n">
        <f aca="false">IF(E606&gt;0,(AF606-N606)/SQRT(E606*Settings!$B$3*(1-Settings!$B$3)),0)</f>
        <v>-0.28445989382101</v>
      </c>
      <c r="P606" s="77" t="n">
        <f aca="false">MAX(0,AF606-N606)</f>
        <v>0</v>
      </c>
      <c r="Q606" s="51" t="n">
        <f aca="false">IF(E606&gt;=Settings!$B$4,(AF606+Settings!$B$7*Settings!$B$3)/(E606+Settings!$B$7),Settings!$B$3)</f>
        <v>0.0748599558648786</v>
      </c>
      <c r="R606" s="78" t="n">
        <f aca="false">PERCENTRANK($H$2:$H$1780,H606,6)</f>
        <v>0</v>
      </c>
      <c r="S606" s="78" t="n">
        <f aca="false">PERCENTRANK($Q$2:$Q$1780,Q606,6)</f>
        <v>0.0646794</v>
      </c>
      <c r="T606" s="78" t="n">
        <f aca="false">PERCENTRANK($F$2:$F$1780,F606,6)</f>
        <v>0</v>
      </c>
      <c r="U606" s="79" t="n">
        <f aca="false">IF(F606&gt;0,ROUND((Settings!$B$8*T606+Settings!$B$9*R606+Settings!$B$10*S606)/SUM(Settings!$B$8:$B$10),10),0)</f>
        <v>0</v>
      </c>
      <c r="V606" s="71" t="str">
        <f aca="false">IF(U606&gt;0,RANK(U606,$U$2:$U$1780)+COUNTIF($U$2:U606,U606)-1,"")</f>
        <v/>
      </c>
      <c r="W606" s="71" t="str">
        <f aca="false">IF(V606="","",IF(V606&lt;=Settings!$B$11,"1 - Fix first",IF(V606&lt;=Settings!$B$12,"2 - Review","3 - Monitor")))</f>
        <v/>
      </c>
      <c r="X606" s="71" t="str">
        <f aca="false">IF(AND(E606&gt;=Settings!$B$4,AF606&gt;=Settings!$B$5,O606&gt;=Settings!$B$6),"HIGH RATE","")</f>
        <v/>
      </c>
      <c r="Y606" s="71" t="str">
        <f aca="false">IF(F606&gt;0,RANK(F606,$F$2:$F$1780)+COUNTIF($F$2:F606,F606)-1,"")</f>
        <v/>
      </c>
      <c r="Z606" s="71" t="str">
        <f aca="false">IF(H606&gt;0,RANK(H606,$H$2:$H$1780)+COUNTIF($H$2:H606,H606)-1,"")</f>
        <v/>
      </c>
      <c r="AA606" s="71" t="str">
        <f aca="false">IF(AC606="","",RANK(AC606,$AC$2:$AC$1780)+COUNTIF($AC$2:AC606,AC606)-1)</f>
        <v/>
      </c>
      <c r="AB606" s="71" t="str">
        <f aca="false">IF(AD606="","",RANK(AD606,$AD$2:$AD$1780)+COUNTIF($AD$2:AD606,AD606)-1)</f>
        <v/>
      </c>
      <c r="AC606" s="71" t="str">
        <f aca="false">IF(AND(AF606&gt;0,E606&gt;=Settings!$B$4),ROUND(J606,10),"")</f>
        <v/>
      </c>
      <c r="AD606" s="71" t="str">
        <f aca="false">IF(X606="HIGH RATE",ROUND(O606,10),"")</f>
        <v/>
      </c>
      <c r="AE606" s="71" t="s">
        <v>63</v>
      </c>
      <c r="AF606" s="73" t="n">
        <f aca="false">SUMIFS(Detail!$L$2:$L$9168,Detail!$C$2:$C$9168,$A606)</f>
        <v>0</v>
      </c>
      <c r="AG606" s="74" t="n">
        <f aca="false">SUMIFS(Detail!$N$2:$N$9168,Detail!$C$2:$C$9168,$A606)</f>
        <v>0</v>
      </c>
    </row>
    <row r="607" customFormat="false" ht="15" hidden="false" customHeight="false" outlineLevel="0" collapsed="false">
      <c r="A607" s="71" t="s">
        <v>2415</v>
      </c>
      <c r="B607" s="71" t="s">
        <v>2548</v>
      </c>
      <c r="C607" s="71" t="s">
        <v>213</v>
      </c>
      <c r="D607" s="71" t="str">
        <f aca="false">IFERROR(INDEX('Brand Map'!$B$4:$B$125,MATCH(C607,'Brand Map'!$A$4:$A$125,0)),"Other")</f>
        <v>AU</v>
      </c>
      <c r="E607" s="73" t="n">
        <f aca="false">SUMIFS(Detail!$K$2:$K$9168,Detail!$C$2:$C$9168,$A607)</f>
        <v>2</v>
      </c>
      <c r="F607" s="73" t="n">
        <f aca="false">SUMIFS(Detail!$E$2:$E$9168,Detail!$C$2:$C$9168,$A607)</f>
        <v>0</v>
      </c>
      <c r="G607" s="74" t="n">
        <f aca="false">SUMIFS(Detail!$M$2:$M$9168,Detail!$C$2:$C$9168,$A607)</f>
        <v>21.72</v>
      </c>
      <c r="H607" s="74" t="n">
        <f aca="false">SUMIFS(Detail!$D$2:$D$9168,Detail!$C$2:$C$9168,$A607)</f>
        <v>0</v>
      </c>
      <c r="I607" s="74" t="n">
        <v>20.09</v>
      </c>
      <c r="J607" s="51" t="n">
        <f aca="false">IF(E607&gt;0,AF607/E607,0)</f>
        <v>0</v>
      </c>
      <c r="K607" s="51" t="n">
        <f aca="false">IF(G607&gt;0,AG607/G607,0)</f>
        <v>0</v>
      </c>
      <c r="L607" s="75" t="n">
        <f aca="false">H607/Settings!$B$16</f>
        <v>0</v>
      </c>
      <c r="M607" s="76" t="n">
        <f aca="false">H607/Settings!$B$20</f>
        <v>0</v>
      </c>
      <c r="N607" s="77" t="n">
        <f aca="false">E607*Settings!$B$3</f>
        <v>0.149719911729757</v>
      </c>
      <c r="O607" s="77" t="n">
        <f aca="false">IF(E607&gt;0,(AF607-N607)/SQRT(E607*Settings!$B$3*(1-Settings!$B$3)),0)</f>
        <v>-0.402287039792884</v>
      </c>
      <c r="P607" s="77" t="n">
        <f aca="false">MAX(0,AF607-N607)</f>
        <v>0</v>
      </c>
      <c r="Q607" s="51" t="n">
        <f aca="false">IF(E607&gt;=Settings!$B$4,(AF607+Settings!$B$7*Settings!$B$3)/(E607+Settings!$B$7),Settings!$B$3)</f>
        <v>0.0748599558648786</v>
      </c>
      <c r="R607" s="78" t="n">
        <f aca="false">PERCENTRANK($H$2:$H$1780,H607,6)</f>
        <v>0</v>
      </c>
      <c r="S607" s="78" t="n">
        <f aca="false">PERCENTRANK($Q$2:$Q$1780,Q607,6)</f>
        <v>0.0646794</v>
      </c>
      <c r="T607" s="78" t="n">
        <f aca="false">PERCENTRANK($F$2:$F$1780,F607,6)</f>
        <v>0</v>
      </c>
      <c r="U607" s="79" t="n">
        <f aca="false">IF(F607&gt;0,ROUND((Settings!$B$8*T607+Settings!$B$9*R607+Settings!$B$10*S607)/SUM(Settings!$B$8:$B$10),10),0)</f>
        <v>0</v>
      </c>
      <c r="V607" s="71" t="str">
        <f aca="false">IF(U607&gt;0,RANK(U607,$U$2:$U$1780)+COUNTIF($U$2:U607,U607)-1,"")</f>
        <v/>
      </c>
      <c r="W607" s="71" t="str">
        <f aca="false">IF(V607="","",IF(V607&lt;=Settings!$B$11,"1 - Fix first",IF(V607&lt;=Settings!$B$12,"2 - Review","3 - Monitor")))</f>
        <v/>
      </c>
      <c r="X607" s="71" t="str">
        <f aca="false">IF(AND(E607&gt;=Settings!$B$4,AF607&gt;=Settings!$B$5,O607&gt;=Settings!$B$6),"HIGH RATE","")</f>
        <v/>
      </c>
      <c r="Y607" s="71" t="str">
        <f aca="false">IF(F607&gt;0,RANK(F607,$F$2:$F$1780)+COUNTIF($F$2:F607,F607)-1,"")</f>
        <v/>
      </c>
      <c r="Z607" s="71" t="str">
        <f aca="false">IF(H607&gt;0,RANK(H607,$H$2:$H$1780)+COUNTIF($H$2:H607,H607)-1,"")</f>
        <v/>
      </c>
      <c r="AA607" s="71" t="str">
        <f aca="false">IF(AC607="","",RANK(AC607,$AC$2:$AC$1780)+COUNTIF($AC$2:AC607,AC607)-1)</f>
        <v/>
      </c>
      <c r="AB607" s="71" t="str">
        <f aca="false">IF(AD607="","",RANK(AD607,$AD$2:$AD$1780)+COUNTIF($AD$2:AD607,AD607)-1)</f>
        <v/>
      </c>
      <c r="AC607" s="71" t="str">
        <f aca="false">IF(AND(AF607&gt;0,E607&gt;=Settings!$B$4),ROUND(J607,10),"")</f>
        <v/>
      </c>
      <c r="AD607" s="71" t="str">
        <f aca="false">IF(X607="HIGH RATE",ROUND(O607,10),"")</f>
        <v/>
      </c>
      <c r="AE607" s="71" t="s">
        <v>63</v>
      </c>
      <c r="AF607" s="73" t="n">
        <f aca="false">SUMIFS(Detail!$L$2:$L$9168,Detail!$C$2:$C$9168,$A607)</f>
        <v>0</v>
      </c>
      <c r="AG607" s="74" t="n">
        <f aca="false">SUMIFS(Detail!$N$2:$N$9168,Detail!$C$2:$C$9168,$A607)</f>
        <v>0</v>
      </c>
    </row>
    <row r="608" customFormat="false" ht="15" hidden="false" customHeight="false" outlineLevel="0" collapsed="false">
      <c r="A608" s="71" t="s">
        <v>2318</v>
      </c>
      <c r="B608" s="71" t="s">
        <v>2538</v>
      </c>
      <c r="C608" s="71" t="s">
        <v>213</v>
      </c>
      <c r="D608" s="71" t="str">
        <f aca="false">IFERROR(INDEX('Brand Map'!$B$4:$B$125,MATCH(C608,'Brand Map'!$A$4:$A$125,0)),"Other")</f>
        <v>AU</v>
      </c>
      <c r="E608" s="73" t="n">
        <f aca="false">SUMIFS(Detail!$K$2:$K$9168,Detail!$C$2:$C$9168,$A608)</f>
        <v>5</v>
      </c>
      <c r="F608" s="73" t="n">
        <f aca="false">SUMIFS(Detail!$E$2:$E$9168,Detail!$C$2:$C$9168,$A608)</f>
        <v>0</v>
      </c>
      <c r="G608" s="74" t="n">
        <f aca="false">SUMIFS(Detail!$M$2:$M$9168,Detail!$C$2:$C$9168,$A608)</f>
        <v>40.7</v>
      </c>
      <c r="H608" s="74" t="n">
        <f aca="false">SUMIFS(Detail!$D$2:$D$9168,Detail!$C$2:$C$9168,$A608)</f>
        <v>0</v>
      </c>
      <c r="I608" s="74" t="n">
        <v>60.65</v>
      </c>
      <c r="J608" s="51" t="n">
        <f aca="false">IF(E608&gt;0,AF608/E608,0)</f>
        <v>0</v>
      </c>
      <c r="K608" s="51" t="n">
        <f aca="false">IF(G608&gt;0,AG608/G608,0)</f>
        <v>0</v>
      </c>
      <c r="L608" s="75" t="n">
        <f aca="false">H608/Settings!$B$16</f>
        <v>0</v>
      </c>
      <c r="M608" s="76" t="n">
        <f aca="false">H608/Settings!$B$20</f>
        <v>0</v>
      </c>
      <c r="N608" s="77" t="n">
        <f aca="false">E608*Settings!$B$3</f>
        <v>0.374299779324393</v>
      </c>
      <c r="O608" s="77" t="n">
        <f aca="false">IF(E608&gt;0,(AF608-N608)/SQRT(E608*Settings!$B$3*(1-Settings!$B$3)),0)</f>
        <v>-0.636071659456152</v>
      </c>
      <c r="P608" s="77" t="n">
        <f aca="false">MAX(0,AF608-N608)</f>
        <v>0</v>
      </c>
      <c r="Q608" s="51" t="n">
        <f aca="false">IF(E608&gt;=Settings!$B$4,(AF608+Settings!$B$7*Settings!$B$3)/(E608+Settings!$B$7),Settings!$B$3)</f>
        <v>0.0748599558648786</v>
      </c>
      <c r="R608" s="78" t="n">
        <f aca="false">PERCENTRANK($H$2:$H$1780,H608,6)</f>
        <v>0</v>
      </c>
      <c r="S608" s="78" t="n">
        <f aca="false">PERCENTRANK($Q$2:$Q$1780,Q608,6)</f>
        <v>0.0646794</v>
      </c>
      <c r="T608" s="78" t="n">
        <f aca="false">PERCENTRANK($F$2:$F$1780,F608,6)</f>
        <v>0</v>
      </c>
      <c r="U608" s="79" t="n">
        <f aca="false">IF(F608&gt;0,ROUND((Settings!$B$8*T608+Settings!$B$9*R608+Settings!$B$10*S608)/SUM(Settings!$B$8:$B$10),10),0)</f>
        <v>0</v>
      </c>
      <c r="V608" s="71" t="str">
        <f aca="false">IF(U608&gt;0,RANK(U608,$U$2:$U$1780)+COUNTIF($U$2:U608,U608)-1,"")</f>
        <v/>
      </c>
      <c r="W608" s="71" t="str">
        <f aca="false">IF(V608="","",IF(V608&lt;=Settings!$B$11,"1 - Fix first",IF(V608&lt;=Settings!$B$12,"2 - Review","3 - Monitor")))</f>
        <v/>
      </c>
      <c r="X608" s="71" t="str">
        <f aca="false">IF(AND(E608&gt;=Settings!$B$4,AF608&gt;=Settings!$B$5,O608&gt;=Settings!$B$6),"HIGH RATE","")</f>
        <v/>
      </c>
      <c r="Y608" s="71" t="str">
        <f aca="false">IF(F608&gt;0,RANK(F608,$F$2:$F$1780)+COUNTIF($F$2:F608,F608)-1,"")</f>
        <v/>
      </c>
      <c r="Z608" s="71" t="str">
        <f aca="false">IF(H608&gt;0,RANK(H608,$H$2:$H$1780)+COUNTIF($H$2:H608,H608)-1,"")</f>
        <v/>
      </c>
      <c r="AA608" s="71" t="str">
        <f aca="false">IF(AC608="","",RANK(AC608,$AC$2:$AC$1780)+COUNTIF($AC$2:AC608,AC608)-1)</f>
        <v/>
      </c>
      <c r="AB608" s="71" t="str">
        <f aca="false">IF(AD608="","",RANK(AD608,$AD$2:$AD$1780)+COUNTIF($AD$2:AD608,AD608)-1)</f>
        <v/>
      </c>
      <c r="AC608" s="71" t="str">
        <f aca="false">IF(AND(AF608&gt;0,E608&gt;=Settings!$B$4),ROUND(J608,10),"")</f>
        <v/>
      </c>
      <c r="AD608" s="71" t="str">
        <f aca="false">IF(X608="HIGH RATE",ROUND(O608,10),"")</f>
        <v/>
      </c>
      <c r="AE608" s="71" t="s">
        <v>63</v>
      </c>
      <c r="AF608" s="73" t="n">
        <f aca="false">SUMIFS(Detail!$L$2:$L$9168,Detail!$C$2:$C$9168,$A608)</f>
        <v>0</v>
      </c>
      <c r="AG608" s="74" t="n">
        <f aca="false">SUMIFS(Detail!$N$2:$N$9168,Detail!$C$2:$C$9168,$A608)</f>
        <v>0</v>
      </c>
    </row>
    <row r="609" customFormat="false" ht="15" hidden="false" customHeight="false" outlineLevel="0" collapsed="false">
      <c r="A609" s="71" t="s">
        <v>2423</v>
      </c>
      <c r="B609" s="71" t="s">
        <v>2528</v>
      </c>
      <c r="C609" s="71" t="s">
        <v>213</v>
      </c>
      <c r="D609" s="71" t="str">
        <f aca="false">IFERROR(INDEX('Brand Map'!$B$4:$B$125,MATCH(C609,'Brand Map'!$A$4:$A$125,0)),"Other")</f>
        <v>AU</v>
      </c>
      <c r="E609" s="73" t="n">
        <f aca="false">SUMIFS(Detail!$K$2:$K$9168,Detail!$C$2:$C$9168,$A609)</f>
        <v>3</v>
      </c>
      <c r="F609" s="73" t="n">
        <f aca="false">SUMIFS(Detail!$E$2:$E$9168,Detail!$C$2:$C$9168,$A609)</f>
        <v>0</v>
      </c>
      <c r="G609" s="74" t="n">
        <f aca="false">SUMIFS(Detail!$M$2:$M$9168,Detail!$C$2:$C$9168,$A609)</f>
        <v>27.14</v>
      </c>
      <c r="H609" s="74" t="n">
        <f aca="false">SUMIFS(Detail!$D$2:$D$9168,Detail!$C$2:$C$9168,$A609)</f>
        <v>0</v>
      </c>
      <c r="I609" s="74" t="n">
        <v>25.78</v>
      </c>
      <c r="J609" s="51" t="n">
        <f aca="false">IF(E609&gt;0,AF609/E609,0)</f>
        <v>0</v>
      </c>
      <c r="K609" s="51" t="n">
        <f aca="false">IF(G609&gt;0,AG609/G609,0)</f>
        <v>0</v>
      </c>
      <c r="L609" s="75" t="n">
        <f aca="false">H609/Settings!$B$16</f>
        <v>0</v>
      </c>
      <c r="M609" s="76" t="n">
        <f aca="false">H609/Settings!$B$20</f>
        <v>0</v>
      </c>
      <c r="N609" s="77" t="n">
        <f aca="false">E609*Settings!$B$3</f>
        <v>0.224579867594636</v>
      </c>
      <c r="O609" s="77" t="n">
        <f aca="false">IF(E609&gt;0,(AF609-N609)/SQRT(E609*Settings!$B$3*(1-Settings!$B$3)),0)</f>
        <v>-0.492698988813638</v>
      </c>
      <c r="P609" s="77" t="n">
        <f aca="false">MAX(0,AF609-N609)</f>
        <v>0</v>
      </c>
      <c r="Q609" s="51" t="n">
        <f aca="false">IF(E609&gt;=Settings!$B$4,(AF609+Settings!$B$7*Settings!$B$3)/(E609+Settings!$B$7),Settings!$B$3)</f>
        <v>0.0748599558648786</v>
      </c>
      <c r="R609" s="78" t="n">
        <f aca="false">PERCENTRANK($H$2:$H$1780,H609,6)</f>
        <v>0</v>
      </c>
      <c r="S609" s="78" t="n">
        <f aca="false">PERCENTRANK($Q$2:$Q$1780,Q609,6)</f>
        <v>0.0646794</v>
      </c>
      <c r="T609" s="78" t="n">
        <f aca="false">PERCENTRANK($F$2:$F$1780,F609,6)</f>
        <v>0</v>
      </c>
      <c r="U609" s="79" t="n">
        <f aca="false">IF(F609&gt;0,ROUND((Settings!$B$8*T609+Settings!$B$9*R609+Settings!$B$10*S609)/SUM(Settings!$B$8:$B$10),10),0)</f>
        <v>0</v>
      </c>
      <c r="V609" s="71" t="str">
        <f aca="false">IF(U609&gt;0,RANK(U609,$U$2:$U$1780)+COUNTIF($U$2:U609,U609)-1,"")</f>
        <v/>
      </c>
      <c r="W609" s="71" t="str">
        <f aca="false">IF(V609="","",IF(V609&lt;=Settings!$B$11,"1 - Fix first",IF(V609&lt;=Settings!$B$12,"2 - Review","3 - Monitor")))</f>
        <v/>
      </c>
      <c r="X609" s="71" t="str">
        <f aca="false">IF(AND(E609&gt;=Settings!$B$4,AF609&gt;=Settings!$B$5,O609&gt;=Settings!$B$6),"HIGH RATE","")</f>
        <v/>
      </c>
      <c r="Y609" s="71" t="str">
        <f aca="false">IF(F609&gt;0,RANK(F609,$F$2:$F$1780)+COUNTIF($F$2:F609,F609)-1,"")</f>
        <v/>
      </c>
      <c r="Z609" s="71" t="str">
        <f aca="false">IF(H609&gt;0,RANK(H609,$H$2:$H$1780)+COUNTIF($H$2:H609,H609)-1,"")</f>
        <v/>
      </c>
      <c r="AA609" s="71" t="str">
        <f aca="false">IF(AC609="","",RANK(AC609,$AC$2:$AC$1780)+COUNTIF($AC$2:AC609,AC609)-1)</f>
        <v/>
      </c>
      <c r="AB609" s="71" t="str">
        <f aca="false">IF(AD609="","",RANK(AD609,$AD$2:$AD$1780)+COUNTIF($AD$2:AD609,AD609)-1)</f>
        <v/>
      </c>
      <c r="AC609" s="71" t="str">
        <f aca="false">IF(AND(AF609&gt;0,E609&gt;=Settings!$B$4),ROUND(J609,10),"")</f>
        <v/>
      </c>
      <c r="AD609" s="71" t="str">
        <f aca="false">IF(X609="HIGH RATE",ROUND(O609,10),"")</f>
        <v/>
      </c>
      <c r="AE609" s="71" t="s">
        <v>63</v>
      </c>
      <c r="AF609" s="73" t="n">
        <f aca="false">SUMIFS(Detail!$L$2:$L$9168,Detail!$C$2:$C$9168,$A609)</f>
        <v>0</v>
      </c>
      <c r="AG609" s="74" t="n">
        <f aca="false">SUMIFS(Detail!$N$2:$N$9168,Detail!$C$2:$C$9168,$A609)</f>
        <v>0</v>
      </c>
    </row>
    <row r="610" customFormat="false" ht="15" hidden="false" customHeight="false" outlineLevel="0" collapsed="false">
      <c r="A610" s="71" t="s">
        <v>2449</v>
      </c>
      <c r="B610" s="71" t="s">
        <v>2511</v>
      </c>
      <c r="C610" s="71" t="s">
        <v>213</v>
      </c>
      <c r="D610" s="71" t="str">
        <f aca="false">IFERROR(INDEX('Brand Map'!$B$4:$B$125,MATCH(C610,'Brand Map'!$A$4:$A$125,0)),"Other")</f>
        <v>AU</v>
      </c>
      <c r="E610" s="73" t="n">
        <f aca="false">SUMIFS(Detail!$K$2:$K$9168,Detail!$C$2:$C$9168,$A610)</f>
        <v>1</v>
      </c>
      <c r="F610" s="73" t="n">
        <f aca="false">SUMIFS(Detail!$E$2:$E$9168,Detail!$C$2:$C$9168,$A610)</f>
        <v>0</v>
      </c>
      <c r="G610" s="74" t="n">
        <f aca="false">SUMIFS(Detail!$M$2:$M$9168,Detail!$C$2:$C$9168,$A610)</f>
        <v>20.86</v>
      </c>
      <c r="H610" s="74" t="n">
        <f aca="false">SUMIFS(Detail!$D$2:$D$9168,Detail!$C$2:$C$9168,$A610)</f>
        <v>0</v>
      </c>
      <c r="I610" s="74" t="n">
        <v>20.86</v>
      </c>
      <c r="J610" s="51" t="n">
        <f aca="false">IF(E610&gt;0,AF610/E610,0)</f>
        <v>0</v>
      </c>
      <c r="K610" s="51" t="n">
        <f aca="false">IF(G610&gt;0,AG610/G610,0)</f>
        <v>0</v>
      </c>
      <c r="L610" s="75" t="n">
        <f aca="false">H610/Settings!$B$16</f>
        <v>0</v>
      </c>
      <c r="M610" s="76" t="n">
        <f aca="false">H610/Settings!$B$20</f>
        <v>0</v>
      </c>
      <c r="N610" s="77" t="n">
        <f aca="false">E610*Settings!$B$3</f>
        <v>0.0748599558648786</v>
      </c>
      <c r="O610" s="77" t="n">
        <f aca="false">IF(E610&gt;0,(AF610-N610)/SQRT(E610*Settings!$B$3*(1-Settings!$B$3)),0)</f>
        <v>-0.28445989382101</v>
      </c>
      <c r="P610" s="77" t="n">
        <f aca="false">MAX(0,AF610-N610)</f>
        <v>0</v>
      </c>
      <c r="Q610" s="51" t="n">
        <f aca="false">IF(E610&gt;=Settings!$B$4,(AF610+Settings!$B$7*Settings!$B$3)/(E610+Settings!$B$7),Settings!$B$3)</f>
        <v>0.0748599558648786</v>
      </c>
      <c r="R610" s="78" t="n">
        <f aca="false">PERCENTRANK($H$2:$H$1780,H610,6)</f>
        <v>0</v>
      </c>
      <c r="S610" s="78" t="n">
        <f aca="false">PERCENTRANK($Q$2:$Q$1780,Q610,6)</f>
        <v>0.0646794</v>
      </c>
      <c r="T610" s="78" t="n">
        <f aca="false">PERCENTRANK($F$2:$F$1780,F610,6)</f>
        <v>0</v>
      </c>
      <c r="U610" s="79" t="n">
        <f aca="false">IF(F610&gt;0,ROUND((Settings!$B$8*T610+Settings!$B$9*R610+Settings!$B$10*S610)/SUM(Settings!$B$8:$B$10),10),0)</f>
        <v>0</v>
      </c>
      <c r="V610" s="71" t="str">
        <f aca="false">IF(U610&gt;0,RANK(U610,$U$2:$U$1780)+COUNTIF($U$2:U610,U610)-1,"")</f>
        <v/>
      </c>
      <c r="W610" s="71" t="str">
        <f aca="false">IF(V610="","",IF(V610&lt;=Settings!$B$11,"1 - Fix first",IF(V610&lt;=Settings!$B$12,"2 - Review","3 - Monitor")))</f>
        <v/>
      </c>
      <c r="X610" s="71" t="str">
        <f aca="false">IF(AND(E610&gt;=Settings!$B$4,AF610&gt;=Settings!$B$5,O610&gt;=Settings!$B$6),"HIGH RATE","")</f>
        <v/>
      </c>
      <c r="Y610" s="71" t="str">
        <f aca="false">IF(F610&gt;0,RANK(F610,$F$2:$F$1780)+COUNTIF($F$2:F610,F610)-1,"")</f>
        <v/>
      </c>
      <c r="Z610" s="71" t="str">
        <f aca="false">IF(H610&gt;0,RANK(H610,$H$2:$H$1780)+COUNTIF($H$2:H610,H610)-1,"")</f>
        <v/>
      </c>
      <c r="AA610" s="71" t="str">
        <f aca="false">IF(AC610="","",RANK(AC610,$AC$2:$AC$1780)+COUNTIF($AC$2:AC610,AC610)-1)</f>
        <v/>
      </c>
      <c r="AB610" s="71" t="str">
        <f aca="false">IF(AD610="","",RANK(AD610,$AD$2:$AD$1780)+COUNTIF($AD$2:AD610,AD610)-1)</f>
        <v/>
      </c>
      <c r="AC610" s="71" t="str">
        <f aca="false">IF(AND(AF610&gt;0,E610&gt;=Settings!$B$4),ROUND(J610,10),"")</f>
        <v/>
      </c>
      <c r="AD610" s="71" t="str">
        <f aca="false">IF(X610="HIGH RATE",ROUND(O610,10),"")</f>
        <v/>
      </c>
      <c r="AE610" s="71" t="s">
        <v>63</v>
      </c>
      <c r="AF610" s="73" t="n">
        <f aca="false">SUMIFS(Detail!$L$2:$L$9168,Detail!$C$2:$C$9168,$A610)</f>
        <v>0</v>
      </c>
      <c r="AG610" s="74" t="n">
        <f aca="false">SUMIFS(Detail!$N$2:$N$9168,Detail!$C$2:$C$9168,$A610)</f>
        <v>0</v>
      </c>
    </row>
    <row r="611" customFormat="false" ht="15" hidden="false" customHeight="false" outlineLevel="0" collapsed="false">
      <c r="A611" s="71" t="s">
        <v>2250</v>
      </c>
      <c r="B611" s="71" t="s">
        <v>2921</v>
      </c>
      <c r="C611" s="71" t="s">
        <v>213</v>
      </c>
      <c r="D611" s="71" t="str">
        <f aca="false">IFERROR(INDEX('Brand Map'!$B$4:$B$125,MATCH(C611,'Brand Map'!$A$4:$A$125,0)),"Other")</f>
        <v>AU</v>
      </c>
      <c r="E611" s="73" t="n">
        <f aca="false">SUMIFS(Detail!$K$2:$K$9168,Detail!$C$2:$C$9168,$A611)</f>
        <v>0</v>
      </c>
      <c r="F611" s="73" t="n">
        <f aca="false">SUMIFS(Detail!$E$2:$E$9168,Detail!$C$2:$C$9168,$A611)</f>
        <v>0</v>
      </c>
      <c r="G611" s="74" t="n">
        <f aca="false">SUMIFS(Detail!$M$2:$M$9168,Detail!$C$2:$C$9168,$A611)</f>
        <v>0</v>
      </c>
      <c r="H611" s="74" t="n">
        <f aca="false">SUMIFS(Detail!$D$2:$D$9168,Detail!$C$2:$C$9168,$A611)</f>
        <v>0</v>
      </c>
      <c r="I611" s="74" t="n">
        <v>44.95</v>
      </c>
      <c r="J611" s="51" t="n">
        <f aca="false">IF(E611&gt;0,AF611/E611,0)</f>
        <v>0</v>
      </c>
      <c r="K611" s="51" t="n">
        <f aca="false">IF(G611&gt;0,AG611/G611,0)</f>
        <v>0</v>
      </c>
      <c r="L611" s="75" t="n">
        <f aca="false">H611/Settings!$B$16</f>
        <v>0</v>
      </c>
      <c r="M611" s="76" t="n">
        <f aca="false">H611/Settings!$B$20</f>
        <v>0</v>
      </c>
      <c r="N611" s="77" t="n">
        <f aca="false">E611*Settings!$B$3</f>
        <v>0</v>
      </c>
      <c r="O611" s="77" t="n">
        <f aca="false">IF(E611&gt;0,(AF611-N611)/SQRT(E611*Settings!$B$3*(1-Settings!$B$3)),0)</f>
        <v>0</v>
      </c>
      <c r="P611" s="77" t="n">
        <f aca="false">MAX(0,AF611-N611)</f>
        <v>0</v>
      </c>
      <c r="Q611" s="51" t="n">
        <f aca="false">IF(E611&gt;=Settings!$B$4,(AF611+Settings!$B$7*Settings!$B$3)/(E611+Settings!$B$7),Settings!$B$3)</f>
        <v>0.0748599558648786</v>
      </c>
      <c r="R611" s="78" t="n">
        <f aca="false">PERCENTRANK($H$2:$H$1780,H611,6)</f>
        <v>0</v>
      </c>
      <c r="S611" s="78" t="n">
        <f aca="false">PERCENTRANK($Q$2:$Q$1780,Q611,6)</f>
        <v>0.0646794</v>
      </c>
      <c r="T611" s="78" t="n">
        <f aca="false">PERCENTRANK($F$2:$F$1780,F611,6)</f>
        <v>0</v>
      </c>
      <c r="U611" s="79" t="n">
        <f aca="false">IF(F611&gt;0,ROUND((Settings!$B$8*T611+Settings!$B$9*R611+Settings!$B$10*S611)/SUM(Settings!$B$8:$B$10),10),0)</f>
        <v>0</v>
      </c>
      <c r="V611" s="71" t="str">
        <f aca="false">IF(U611&gt;0,RANK(U611,$U$2:$U$1780)+COUNTIF($U$2:U611,U611)-1,"")</f>
        <v/>
      </c>
      <c r="W611" s="71" t="str">
        <f aca="false">IF(V611="","",IF(V611&lt;=Settings!$B$11,"1 - Fix first",IF(V611&lt;=Settings!$B$12,"2 - Review","3 - Monitor")))</f>
        <v/>
      </c>
      <c r="X611" s="71" t="str">
        <f aca="false">IF(AND(E611&gt;=Settings!$B$4,AF611&gt;=Settings!$B$5,O611&gt;=Settings!$B$6),"HIGH RATE","")</f>
        <v/>
      </c>
      <c r="Y611" s="71" t="str">
        <f aca="false">IF(F611&gt;0,RANK(F611,$F$2:$F$1780)+COUNTIF($F$2:F611,F611)-1,"")</f>
        <v/>
      </c>
      <c r="Z611" s="71" t="str">
        <f aca="false">IF(H611&gt;0,RANK(H611,$H$2:$H$1780)+COUNTIF($H$2:H611,H611)-1,"")</f>
        <v/>
      </c>
      <c r="AA611" s="71" t="str">
        <f aca="false">IF(AC611="","",RANK(AC611,$AC$2:$AC$1780)+COUNTIF($AC$2:AC611,AC611)-1)</f>
        <v/>
      </c>
      <c r="AB611" s="71" t="str">
        <f aca="false">IF(AD611="","",RANK(AD611,$AD$2:$AD$1780)+COUNTIF($AD$2:AD611,AD611)-1)</f>
        <v/>
      </c>
      <c r="AC611" s="71" t="str">
        <f aca="false">IF(AND(AF611&gt;0,E611&gt;=Settings!$B$4),ROUND(J611,10),"")</f>
        <v/>
      </c>
      <c r="AD611" s="71" t="str">
        <f aca="false">IF(X611="HIGH RATE",ROUND(O611,10),"")</f>
        <v/>
      </c>
      <c r="AE611" s="71" t="s">
        <v>63</v>
      </c>
      <c r="AF611" s="73" t="n">
        <f aca="false">SUMIFS(Detail!$L$2:$L$9168,Detail!$C$2:$C$9168,$A611)</f>
        <v>0</v>
      </c>
      <c r="AG611" s="74" t="n">
        <f aca="false">SUMIFS(Detail!$N$2:$N$9168,Detail!$C$2:$C$9168,$A611)</f>
        <v>0</v>
      </c>
    </row>
    <row r="612" customFormat="false" ht="15" hidden="false" customHeight="false" outlineLevel="0" collapsed="false">
      <c r="A612" s="71" t="s">
        <v>2197</v>
      </c>
      <c r="B612" s="71" t="s">
        <v>2922</v>
      </c>
      <c r="C612" s="71" t="s">
        <v>213</v>
      </c>
      <c r="D612" s="71" t="str">
        <f aca="false">IFERROR(INDEX('Brand Map'!$B$4:$B$125,MATCH(C612,'Brand Map'!$A$4:$A$125,0)),"Other")</f>
        <v>AU</v>
      </c>
      <c r="E612" s="73" t="n">
        <f aca="false">SUMIFS(Detail!$K$2:$K$9168,Detail!$C$2:$C$9168,$A612)</f>
        <v>0</v>
      </c>
      <c r="F612" s="73" t="n">
        <f aca="false">SUMIFS(Detail!$E$2:$E$9168,Detail!$C$2:$C$9168,$A612)</f>
        <v>0</v>
      </c>
      <c r="G612" s="74" t="n">
        <f aca="false">SUMIFS(Detail!$M$2:$M$9168,Detail!$C$2:$C$9168,$A612)</f>
        <v>0</v>
      </c>
      <c r="H612" s="74" t="n">
        <f aca="false">SUMIFS(Detail!$D$2:$D$9168,Detail!$C$2:$C$9168,$A612)</f>
        <v>0</v>
      </c>
      <c r="I612" s="74" t="n">
        <v>134.22</v>
      </c>
      <c r="J612" s="51" t="n">
        <f aca="false">IF(E612&gt;0,AF612/E612,0)</f>
        <v>0</v>
      </c>
      <c r="K612" s="51" t="n">
        <f aca="false">IF(G612&gt;0,AG612/G612,0)</f>
        <v>0</v>
      </c>
      <c r="L612" s="75" t="n">
        <f aca="false">H612/Settings!$B$16</f>
        <v>0</v>
      </c>
      <c r="M612" s="76" t="n">
        <f aca="false">H612/Settings!$B$20</f>
        <v>0</v>
      </c>
      <c r="N612" s="77" t="n">
        <f aca="false">E612*Settings!$B$3</f>
        <v>0</v>
      </c>
      <c r="O612" s="77" t="n">
        <f aca="false">IF(E612&gt;0,(AF612-N612)/SQRT(E612*Settings!$B$3*(1-Settings!$B$3)),0)</f>
        <v>0</v>
      </c>
      <c r="P612" s="77" t="n">
        <f aca="false">MAX(0,AF612-N612)</f>
        <v>0</v>
      </c>
      <c r="Q612" s="51" t="n">
        <f aca="false">IF(E612&gt;=Settings!$B$4,(AF612+Settings!$B$7*Settings!$B$3)/(E612+Settings!$B$7),Settings!$B$3)</f>
        <v>0.0748599558648786</v>
      </c>
      <c r="R612" s="78" t="n">
        <f aca="false">PERCENTRANK($H$2:$H$1780,H612,6)</f>
        <v>0</v>
      </c>
      <c r="S612" s="78" t="n">
        <f aca="false">PERCENTRANK($Q$2:$Q$1780,Q612,6)</f>
        <v>0.0646794</v>
      </c>
      <c r="T612" s="78" t="n">
        <f aca="false">PERCENTRANK($F$2:$F$1780,F612,6)</f>
        <v>0</v>
      </c>
      <c r="U612" s="79" t="n">
        <f aca="false">IF(F612&gt;0,ROUND((Settings!$B$8*T612+Settings!$B$9*R612+Settings!$B$10*S612)/SUM(Settings!$B$8:$B$10),10),0)</f>
        <v>0</v>
      </c>
      <c r="V612" s="71" t="str">
        <f aca="false">IF(U612&gt;0,RANK(U612,$U$2:$U$1780)+COUNTIF($U$2:U612,U612)-1,"")</f>
        <v/>
      </c>
      <c r="W612" s="71" t="str">
        <f aca="false">IF(V612="","",IF(V612&lt;=Settings!$B$11,"1 - Fix first",IF(V612&lt;=Settings!$B$12,"2 - Review","3 - Monitor")))</f>
        <v/>
      </c>
      <c r="X612" s="71" t="str">
        <f aca="false">IF(AND(E612&gt;=Settings!$B$4,AF612&gt;=Settings!$B$5,O612&gt;=Settings!$B$6),"HIGH RATE","")</f>
        <v/>
      </c>
      <c r="Y612" s="71" t="str">
        <f aca="false">IF(F612&gt;0,RANK(F612,$F$2:$F$1780)+COUNTIF($F$2:F612,F612)-1,"")</f>
        <v/>
      </c>
      <c r="Z612" s="71" t="str">
        <f aca="false">IF(H612&gt;0,RANK(H612,$H$2:$H$1780)+COUNTIF($H$2:H612,H612)-1,"")</f>
        <v/>
      </c>
      <c r="AA612" s="71" t="str">
        <f aca="false">IF(AC612="","",RANK(AC612,$AC$2:$AC$1780)+COUNTIF($AC$2:AC612,AC612)-1)</f>
        <v/>
      </c>
      <c r="AB612" s="71" t="str">
        <f aca="false">IF(AD612="","",RANK(AD612,$AD$2:$AD$1780)+COUNTIF($AD$2:AD612,AD612)-1)</f>
        <v/>
      </c>
      <c r="AC612" s="71" t="str">
        <f aca="false">IF(AND(AF612&gt;0,E612&gt;=Settings!$B$4),ROUND(J612,10),"")</f>
        <v/>
      </c>
      <c r="AD612" s="71" t="str">
        <f aca="false">IF(X612="HIGH RATE",ROUND(O612,10),"")</f>
        <v/>
      </c>
      <c r="AE612" s="71" t="s">
        <v>63</v>
      </c>
      <c r="AF612" s="73" t="n">
        <f aca="false">SUMIFS(Detail!$L$2:$L$9168,Detail!$C$2:$C$9168,$A612)</f>
        <v>0</v>
      </c>
      <c r="AG612" s="74" t="n">
        <f aca="false">SUMIFS(Detail!$N$2:$N$9168,Detail!$C$2:$C$9168,$A612)</f>
        <v>0</v>
      </c>
    </row>
    <row r="613" customFormat="false" ht="15" hidden="false" customHeight="false" outlineLevel="0" collapsed="false">
      <c r="A613" s="71" t="s">
        <v>2424</v>
      </c>
      <c r="B613" s="71" t="s">
        <v>2697</v>
      </c>
      <c r="C613" s="71" t="s">
        <v>213</v>
      </c>
      <c r="D613" s="71" t="str">
        <f aca="false">IFERROR(INDEX('Brand Map'!$B$4:$B$125,MATCH(C613,'Brand Map'!$A$4:$A$125,0)),"Other")</f>
        <v>AU</v>
      </c>
      <c r="E613" s="73" t="n">
        <f aca="false">SUMIFS(Detail!$K$2:$K$9168,Detail!$C$2:$C$9168,$A613)</f>
        <v>2</v>
      </c>
      <c r="F613" s="73" t="n">
        <f aca="false">SUMIFS(Detail!$E$2:$E$9168,Detail!$C$2:$C$9168,$A613)</f>
        <v>0</v>
      </c>
      <c r="G613" s="74" t="n">
        <f aca="false">SUMIFS(Detail!$M$2:$M$9168,Detail!$C$2:$C$9168,$A613)</f>
        <v>30.82</v>
      </c>
      <c r="H613" s="74" t="n">
        <f aca="false">SUMIFS(Detail!$D$2:$D$9168,Detail!$C$2:$C$9168,$A613)</f>
        <v>0</v>
      </c>
      <c r="I613" s="74" t="n">
        <v>30.82</v>
      </c>
      <c r="J613" s="51" t="n">
        <f aca="false">IF(E613&gt;0,AF613/E613,0)</f>
        <v>0</v>
      </c>
      <c r="K613" s="51" t="n">
        <f aca="false">IF(G613&gt;0,AG613/G613,0)</f>
        <v>0</v>
      </c>
      <c r="L613" s="75" t="n">
        <f aca="false">H613/Settings!$B$16</f>
        <v>0</v>
      </c>
      <c r="M613" s="76" t="n">
        <f aca="false">H613/Settings!$B$20</f>
        <v>0</v>
      </c>
      <c r="N613" s="77" t="n">
        <f aca="false">E613*Settings!$B$3</f>
        <v>0.149719911729757</v>
      </c>
      <c r="O613" s="77" t="n">
        <f aca="false">IF(E613&gt;0,(AF613-N613)/SQRT(E613*Settings!$B$3*(1-Settings!$B$3)),0)</f>
        <v>-0.402287039792884</v>
      </c>
      <c r="P613" s="77" t="n">
        <f aca="false">MAX(0,AF613-N613)</f>
        <v>0</v>
      </c>
      <c r="Q613" s="51" t="n">
        <f aca="false">IF(E613&gt;=Settings!$B$4,(AF613+Settings!$B$7*Settings!$B$3)/(E613+Settings!$B$7),Settings!$B$3)</f>
        <v>0.0748599558648786</v>
      </c>
      <c r="R613" s="78" t="n">
        <f aca="false">PERCENTRANK($H$2:$H$1780,H613,6)</f>
        <v>0</v>
      </c>
      <c r="S613" s="78" t="n">
        <f aca="false">PERCENTRANK($Q$2:$Q$1780,Q613,6)</f>
        <v>0.0646794</v>
      </c>
      <c r="T613" s="78" t="n">
        <f aca="false">PERCENTRANK($F$2:$F$1780,F613,6)</f>
        <v>0</v>
      </c>
      <c r="U613" s="79" t="n">
        <f aca="false">IF(F613&gt;0,ROUND((Settings!$B$8*T613+Settings!$B$9*R613+Settings!$B$10*S613)/SUM(Settings!$B$8:$B$10),10),0)</f>
        <v>0</v>
      </c>
      <c r="V613" s="71" t="str">
        <f aca="false">IF(U613&gt;0,RANK(U613,$U$2:$U$1780)+COUNTIF($U$2:U613,U613)-1,"")</f>
        <v/>
      </c>
      <c r="W613" s="71" t="str">
        <f aca="false">IF(V613="","",IF(V613&lt;=Settings!$B$11,"1 - Fix first",IF(V613&lt;=Settings!$B$12,"2 - Review","3 - Monitor")))</f>
        <v/>
      </c>
      <c r="X613" s="71" t="str">
        <f aca="false">IF(AND(E613&gt;=Settings!$B$4,AF613&gt;=Settings!$B$5,O613&gt;=Settings!$B$6),"HIGH RATE","")</f>
        <v/>
      </c>
      <c r="Y613" s="71" t="str">
        <f aca="false">IF(F613&gt;0,RANK(F613,$F$2:$F$1780)+COUNTIF($F$2:F613,F613)-1,"")</f>
        <v/>
      </c>
      <c r="Z613" s="71" t="str">
        <f aca="false">IF(H613&gt;0,RANK(H613,$H$2:$H$1780)+COUNTIF($H$2:H613,H613)-1,"")</f>
        <v/>
      </c>
      <c r="AA613" s="71" t="str">
        <f aca="false">IF(AC613="","",RANK(AC613,$AC$2:$AC$1780)+COUNTIF($AC$2:AC613,AC613)-1)</f>
        <v/>
      </c>
      <c r="AB613" s="71" t="str">
        <f aca="false">IF(AD613="","",RANK(AD613,$AD$2:$AD$1780)+COUNTIF($AD$2:AD613,AD613)-1)</f>
        <v/>
      </c>
      <c r="AC613" s="71" t="str">
        <f aca="false">IF(AND(AF613&gt;0,E613&gt;=Settings!$B$4),ROUND(J613,10),"")</f>
        <v/>
      </c>
      <c r="AD613" s="71" t="str">
        <f aca="false">IF(X613="HIGH RATE",ROUND(O613,10),"")</f>
        <v/>
      </c>
      <c r="AE613" s="71" t="s">
        <v>63</v>
      </c>
      <c r="AF613" s="73" t="n">
        <f aca="false">SUMIFS(Detail!$L$2:$L$9168,Detail!$C$2:$C$9168,$A613)</f>
        <v>0</v>
      </c>
      <c r="AG613" s="74" t="n">
        <f aca="false">SUMIFS(Detail!$N$2:$N$9168,Detail!$C$2:$C$9168,$A613)</f>
        <v>0</v>
      </c>
    </row>
    <row r="614" customFormat="false" ht="15" hidden="false" customHeight="false" outlineLevel="0" collapsed="false">
      <c r="A614" s="71" t="s">
        <v>2457</v>
      </c>
      <c r="B614" s="71" t="s">
        <v>2554</v>
      </c>
      <c r="C614" s="71" t="s">
        <v>213</v>
      </c>
      <c r="D614" s="71" t="str">
        <f aca="false">IFERROR(INDEX('Brand Map'!$B$4:$B$125,MATCH(C614,'Brand Map'!$A$4:$A$125,0)),"Other")</f>
        <v>AU</v>
      </c>
      <c r="E614" s="73" t="n">
        <f aca="false">SUMIFS(Detail!$K$2:$K$9168,Detail!$C$2:$C$9168,$A614)</f>
        <v>1</v>
      </c>
      <c r="F614" s="73" t="n">
        <f aca="false">SUMIFS(Detail!$E$2:$E$9168,Detail!$C$2:$C$9168,$A614)</f>
        <v>0</v>
      </c>
      <c r="G614" s="74" t="n">
        <f aca="false">SUMIFS(Detail!$M$2:$M$9168,Detail!$C$2:$C$9168,$A614)</f>
        <v>15.41</v>
      </c>
      <c r="H614" s="74" t="n">
        <f aca="false">SUMIFS(Detail!$D$2:$D$9168,Detail!$C$2:$C$9168,$A614)</f>
        <v>0</v>
      </c>
      <c r="I614" s="74" t="n">
        <v>15.41</v>
      </c>
      <c r="J614" s="51" t="n">
        <f aca="false">IF(E614&gt;0,AF614/E614,0)</f>
        <v>0</v>
      </c>
      <c r="K614" s="51" t="n">
        <f aca="false">IF(G614&gt;0,AG614/G614,0)</f>
        <v>0</v>
      </c>
      <c r="L614" s="75" t="n">
        <f aca="false">H614/Settings!$B$16</f>
        <v>0</v>
      </c>
      <c r="M614" s="76" t="n">
        <f aca="false">H614/Settings!$B$20</f>
        <v>0</v>
      </c>
      <c r="N614" s="77" t="n">
        <f aca="false">E614*Settings!$B$3</f>
        <v>0.0748599558648786</v>
      </c>
      <c r="O614" s="77" t="n">
        <f aca="false">IF(E614&gt;0,(AF614-N614)/SQRT(E614*Settings!$B$3*(1-Settings!$B$3)),0)</f>
        <v>-0.28445989382101</v>
      </c>
      <c r="P614" s="77" t="n">
        <f aca="false">MAX(0,AF614-N614)</f>
        <v>0</v>
      </c>
      <c r="Q614" s="51" t="n">
        <f aca="false">IF(E614&gt;=Settings!$B$4,(AF614+Settings!$B$7*Settings!$B$3)/(E614+Settings!$B$7),Settings!$B$3)</f>
        <v>0.0748599558648786</v>
      </c>
      <c r="R614" s="78" t="n">
        <f aca="false">PERCENTRANK($H$2:$H$1780,H614,6)</f>
        <v>0</v>
      </c>
      <c r="S614" s="78" t="n">
        <f aca="false">PERCENTRANK($Q$2:$Q$1780,Q614,6)</f>
        <v>0.0646794</v>
      </c>
      <c r="T614" s="78" t="n">
        <f aca="false">PERCENTRANK($F$2:$F$1780,F614,6)</f>
        <v>0</v>
      </c>
      <c r="U614" s="79" t="n">
        <f aca="false">IF(F614&gt;0,ROUND((Settings!$B$8*T614+Settings!$B$9*R614+Settings!$B$10*S614)/SUM(Settings!$B$8:$B$10),10),0)</f>
        <v>0</v>
      </c>
      <c r="V614" s="71" t="str">
        <f aca="false">IF(U614&gt;0,RANK(U614,$U$2:$U$1780)+COUNTIF($U$2:U614,U614)-1,"")</f>
        <v/>
      </c>
      <c r="W614" s="71" t="str">
        <f aca="false">IF(V614="","",IF(V614&lt;=Settings!$B$11,"1 - Fix first",IF(V614&lt;=Settings!$B$12,"2 - Review","3 - Monitor")))</f>
        <v/>
      </c>
      <c r="X614" s="71" t="str">
        <f aca="false">IF(AND(E614&gt;=Settings!$B$4,AF614&gt;=Settings!$B$5,O614&gt;=Settings!$B$6),"HIGH RATE","")</f>
        <v/>
      </c>
      <c r="Y614" s="71" t="str">
        <f aca="false">IF(F614&gt;0,RANK(F614,$F$2:$F$1780)+COUNTIF($F$2:F614,F614)-1,"")</f>
        <v/>
      </c>
      <c r="Z614" s="71" t="str">
        <f aca="false">IF(H614&gt;0,RANK(H614,$H$2:$H$1780)+COUNTIF($H$2:H614,H614)-1,"")</f>
        <v/>
      </c>
      <c r="AA614" s="71" t="str">
        <f aca="false">IF(AC614="","",RANK(AC614,$AC$2:$AC$1780)+COUNTIF($AC$2:AC614,AC614)-1)</f>
        <v/>
      </c>
      <c r="AB614" s="71" t="str">
        <f aca="false">IF(AD614="","",RANK(AD614,$AD$2:$AD$1780)+COUNTIF($AD$2:AD614,AD614)-1)</f>
        <v/>
      </c>
      <c r="AC614" s="71" t="str">
        <f aca="false">IF(AND(AF614&gt;0,E614&gt;=Settings!$B$4),ROUND(J614,10),"")</f>
        <v/>
      </c>
      <c r="AD614" s="71" t="str">
        <f aca="false">IF(X614="HIGH RATE",ROUND(O614,10),"")</f>
        <v/>
      </c>
      <c r="AE614" s="71" t="s">
        <v>63</v>
      </c>
      <c r="AF614" s="73" t="n">
        <f aca="false">SUMIFS(Detail!$L$2:$L$9168,Detail!$C$2:$C$9168,$A614)</f>
        <v>0</v>
      </c>
      <c r="AG614" s="74" t="n">
        <f aca="false">SUMIFS(Detail!$N$2:$N$9168,Detail!$C$2:$C$9168,$A614)</f>
        <v>0</v>
      </c>
    </row>
    <row r="615" customFormat="false" ht="15" hidden="false" customHeight="false" outlineLevel="0" collapsed="false">
      <c r="A615" s="71" t="s">
        <v>2473</v>
      </c>
      <c r="B615" s="71" t="s">
        <v>2738</v>
      </c>
      <c r="C615" s="71" t="s">
        <v>213</v>
      </c>
      <c r="D615" s="71" t="str">
        <f aca="false">IFERROR(INDEX('Brand Map'!$B$4:$B$125,MATCH(C615,'Brand Map'!$A$4:$A$125,0)),"Other")</f>
        <v>AU</v>
      </c>
      <c r="E615" s="73" t="n">
        <f aca="false">SUMIFS(Detail!$K$2:$K$9168,Detail!$C$2:$C$9168,$A615)</f>
        <v>2</v>
      </c>
      <c r="F615" s="73" t="n">
        <f aca="false">SUMIFS(Detail!$E$2:$E$9168,Detail!$C$2:$C$9168,$A615)</f>
        <v>0</v>
      </c>
      <c r="G615" s="74" t="n">
        <f aca="false">SUMIFS(Detail!$M$2:$M$9168,Detail!$C$2:$C$9168,$A615)</f>
        <v>54.46</v>
      </c>
      <c r="H615" s="74" t="n">
        <f aca="false">SUMIFS(Detail!$D$2:$D$9168,Detail!$C$2:$C$9168,$A615)</f>
        <v>0</v>
      </c>
      <c r="I615" s="74" t="n">
        <v>54.46</v>
      </c>
      <c r="J615" s="51" t="n">
        <f aca="false">IF(E615&gt;0,AF615/E615,0)</f>
        <v>0</v>
      </c>
      <c r="K615" s="51" t="n">
        <f aca="false">IF(G615&gt;0,AG615/G615,0)</f>
        <v>0</v>
      </c>
      <c r="L615" s="75" t="n">
        <f aca="false">H615/Settings!$B$16</f>
        <v>0</v>
      </c>
      <c r="M615" s="76" t="n">
        <f aca="false">H615/Settings!$B$20</f>
        <v>0</v>
      </c>
      <c r="N615" s="77" t="n">
        <f aca="false">E615*Settings!$B$3</f>
        <v>0.149719911729757</v>
      </c>
      <c r="O615" s="77" t="n">
        <f aca="false">IF(E615&gt;0,(AF615-N615)/SQRT(E615*Settings!$B$3*(1-Settings!$B$3)),0)</f>
        <v>-0.402287039792884</v>
      </c>
      <c r="P615" s="77" t="n">
        <f aca="false">MAX(0,AF615-N615)</f>
        <v>0</v>
      </c>
      <c r="Q615" s="51" t="n">
        <f aca="false">IF(E615&gt;=Settings!$B$4,(AF615+Settings!$B$7*Settings!$B$3)/(E615+Settings!$B$7),Settings!$B$3)</f>
        <v>0.0748599558648786</v>
      </c>
      <c r="R615" s="78" t="n">
        <f aca="false">PERCENTRANK($H$2:$H$1780,H615,6)</f>
        <v>0</v>
      </c>
      <c r="S615" s="78" t="n">
        <f aca="false">PERCENTRANK($Q$2:$Q$1780,Q615,6)</f>
        <v>0.0646794</v>
      </c>
      <c r="T615" s="78" t="n">
        <f aca="false">PERCENTRANK($F$2:$F$1780,F615,6)</f>
        <v>0</v>
      </c>
      <c r="U615" s="79" t="n">
        <f aca="false">IF(F615&gt;0,ROUND((Settings!$B$8*T615+Settings!$B$9*R615+Settings!$B$10*S615)/SUM(Settings!$B$8:$B$10),10),0)</f>
        <v>0</v>
      </c>
      <c r="V615" s="71" t="str">
        <f aca="false">IF(U615&gt;0,RANK(U615,$U$2:$U$1780)+COUNTIF($U$2:U615,U615)-1,"")</f>
        <v/>
      </c>
      <c r="W615" s="71" t="str">
        <f aca="false">IF(V615="","",IF(V615&lt;=Settings!$B$11,"1 - Fix first",IF(V615&lt;=Settings!$B$12,"2 - Review","3 - Monitor")))</f>
        <v/>
      </c>
      <c r="X615" s="71" t="str">
        <f aca="false">IF(AND(E615&gt;=Settings!$B$4,AF615&gt;=Settings!$B$5,O615&gt;=Settings!$B$6),"HIGH RATE","")</f>
        <v/>
      </c>
      <c r="Y615" s="71" t="str">
        <f aca="false">IF(F615&gt;0,RANK(F615,$F$2:$F$1780)+COUNTIF($F$2:F615,F615)-1,"")</f>
        <v/>
      </c>
      <c r="Z615" s="71" t="str">
        <f aca="false">IF(H615&gt;0,RANK(H615,$H$2:$H$1780)+COUNTIF($H$2:H615,H615)-1,"")</f>
        <v/>
      </c>
      <c r="AA615" s="71" t="str">
        <f aca="false">IF(AC615="","",RANK(AC615,$AC$2:$AC$1780)+COUNTIF($AC$2:AC615,AC615)-1)</f>
        <v/>
      </c>
      <c r="AB615" s="71" t="str">
        <f aca="false">IF(AD615="","",RANK(AD615,$AD$2:$AD$1780)+COUNTIF($AD$2:AD615,AD615)-1)</f>
        <v/>
      </c>
      <c r="AC615" s="71" t="str">
        <f aca="false">IF(AND(AF615&gt;0,E615&gt;=Settings!$B$4),ROUND(J615,10),"")</f>
        <v/>
      </c>
      <c r="AD615" s="71" t="str">
        <f aca="false">IF(X615="HIGH RATE",ROUND(O615,10),"")</f>
        <v/>
      </c>
      <c r="AE615" s="71" t="s">
        <v>63</v>
      </c>
      <c r="AF615" s="73" t="n">
        <f aca="false">SUMIFS(Detail!$L$2:$L$9168,Detail!$C$2:$C$9168,$A615)</f>
        <v>0</v>
      </c>
      <c r="AG615" s="74" t="n">
        <f aca="false">SUMIFS(Detail!$N$2:$N$9168,Detail!$C$2:$C$9168,$A615)</f>
        <v>0</v>
      </c>
    </row>
    <row r="616" customFormat="false" ht="15" hidden="false" customHeight="false" outlineLevel="0" collapsed="false">
      <c r="A616" s="71" t="s">
        <v>2320</v>
      </c>
      <c r="B616" s="71" t="s">
        <v>2532</v>
      </c>
      <c r="C616" s="71" t="s">
        <v>213</v>
      </c>
      <c r="D616" s="71" t="str">
        <f aca="false">IFERROR(INDEX('Brand Map'!$B$4:$B$125,MATCH(C616,'Brand Map'!$A$4:$A$125,0)),"Other")</f>
        <v>AU</v>
      </c>
      <c r="E616" s="73" t="n">
        <f aca="false">SUMIFS(Detail!$K$2:$K$9168,Detail!$C$2:$C$9168,$A616)</f>
        <v>6</v>
      </c>
      <c r="F616" s="73" t="n">
        <f aca="false">SUMIFS(Detail!$E$2:$E$9168,Detail!$C$2:$C$9168,$A616)</f>
        <v>0</v>
      </c>
      <c r="G616" s="74" t="n">
        <f aca="false">SUMIFS(Detail!$M$2:$M$9168,Detail!$C$2:$C$9168,$A616)</f>
        <v>65.16</v>
      </c>
      <c r="H616" s="74" t="n">
        <f aca="false">SUMIFS(Detail!$D$2:$D$9168,Detail!$C$2:$C$9168,$A616)</f>
        <v>0</v>
      </c>
      <c r="I616" s="74" t="n">
        <v>164.91</v>
      </c>
      <c r="J616" s="51" t="n">
        <f aca="false">IF(E616&gt;0,AF616/E616,0)</f>
        <v>0</v>
      </c>
      <c r="K616" s="51" t="n">
        <f aca="false">IF(G616&gt;0,AG616/G616,0)</f>
        <v>0</v>
      </c>
      <c r="L616" s="75" t="n">
        <f aca="false">H616/Settings!$B$16</f>
        <v>0</v>
      </c>
      <c r="M616" s="76" t="n">
        <f aca="false">H616/Settings!$B$20</f>
        <v>0</v>
      </c>
      <c r="N616" s="77" t="n">
        <f aca="false">E616*Settings!$B$3</f>
        <v>0.449159735189272</v>
      </c>
      <c r="O616" s="77" t="n">
        <f aca="false">IF(E616&gt;0,(AF616-N616)/SQRT(E616*Settings!$B$3*(1-Settings!$B$3)),0)</f>
        <v>-0.696781592147757</v>
      </c>
      <c r="P616" s="77" t="n">
        <f aca="false">MAX(0,AF616-N616)</f>
        <v>0</v>
      </c>
      <c r="Q616" s="51" t="n">
        <f aca="false">IF(E616&gt;=Settings!$B$4,(AF616+Settings!$B$7*Settings!$B$3)/(E616+Settings!$B$7),Settings!$B$3)</f>
        <v>0.0748599558648786</v>
      </c>
      <c r="R616" s="78" t="n">
        <f aca="false">PERCENTRANK($H$2:$H$1780,H616,6)</f>
        <v>0</v>
      </c>
      <c r="S616" s="78" t="n">
        <f aca="false">PERCENTRANK($Q$2:$Q$1780,Q616,6)</f>
        <v>0.0646794</v>
      </c>
      <c r="T616" s="78" t="n">
        <f aca="false">PERCENTRANK($F$2:$F$1780,F616,6)</f>
        <v>0</v>
      </c>
      <c r="U616" s="79" t="n">
        <f aca="false">IF(F616&gt;0,ROUND((Settings!$B$8*T616+Settings!$B$9*R616+Settings!$B$10*S616)/SUM(Settings!$B$8:$B$10),10),0)</f>
        <v>0</v>
      </c>
      <c r="V616" s="71" t="str">
        <f aca="false">IF(U616&gt;0,RANK(U616,$U$2:$U$1780)+COUNTIF($U$2:U616,U616)-1,"")</f>
        <v/>
      </c>
      <c r="W616" s="71" t="str">
        <f aca="false">IF(V616="","",IF(V616&lt;=Settings!$B$11,"1 - Fix first",IF(V616&lt;=Settings!$B$12,"2 - Review","3 - Monitor")))</f>
        <v/>
      </c>
      <c r="X616" s="71" t="str">
        <f aca="false">IF(AND(E616&gt;=Settings!$B$4,AF616&gt;=Settings!$B$5,O616&gt;=Settings!$B$6),"HIGH RATE","")</f>
        <v/>
      </c>
      <c r="Y616" s="71" t="str">
        <f aca="false">IF(F616&gt;0,RANK(F616,$F$2:$F$1780)+COUNTIF($F$2:F616,F616)-1,"")</f>
        <v/>
      </c>
      <c r="Z616" s="71" t="str">
        <f aca="false">IF(H616&gt;0,RANK(H616,$H$2:$H$1780)+COUNTIF($H$2:H616,H616)-1,"")</f>
        <v/>
      </c>
      <c r="AA616" s="71" t="str">
        <f aca="false">IF(AC616="","",RANK(AC616,$AC$2:$AC$1780)+COUNTIF($AC$2:AC616,AC616)-1)</f>
        <v/>
      </c>
      <c r="AB616" s="71" t="str">
        <f aca="false">IF(AD616="","",RANK(AD616,$AD$2:$AD$1780)+COUNTIF($AD$2:AD616,AD616)-1)</f>
        <v/>
      </c>
      <c r="AC616" s="71" t="str">
        <f aca="false">IF(AND(AF616&gt;0,E616&gt;=Settings!$B$4),ROUND(J616,10),"")</f>
        <v/>
      </c>
      <c r="AD616" s="71" t="str">
        <f aca="false">IF(X616="HIGH RATE",ROUND(O616,10),"")</f>
        <v/>
      </c>
      <c r="AE616" s="71" t="s">
        <v>63</v>
      </c>
      <c r="AF616" s="73" t="n">
        <f aca="false">SUMIFS(Detail!$L$2:$L$9168,Detail!$C$2:$C$9168,$A616)</f>
        <v>0</v>
      </c>
      <c r="AG616" s="74" t="n">
        <f aca="false">SUMIFS(Detail!$N$2:$N$9168,Detail!$C$2:$C$9168,$A616)</f>
        <v>0</v>
      </c>
    </row>
    <row r="617" customFormat="false" ht="15" hidden="false" customHeight="false" outlineLevel="0" collapsed="false">
      <c r="A617" s="71" t="s">
        <v>2440</v>
      </c>
      <c r="B617" s="71" t="s">
        <v>2638</v>
      </c>
      <c r="C617" s="71" t="s">
        <v>213</v>
      </c>
      <c r="D617" s="71" t="str">
        <f aca="false">IFERROR(INDEX('Brand Map'!$B$4:$B$125,MATCH(C617,'Brand Map'!$A$4:$A$125,0)),"Other")</f>
        <v>AU</v>
      </c>
      <c r="E617" s="73" t="n">
        <f aca="false">SUMIFS(Detail!$K$2:$K$9168,Detail!$C$2:$C$9168,$A617)</f>
        <v>2</v>
      </c>
      <c r="F617" s="73" t="n">
        <f aca="false">SUMIFS(Detail!$E$2:$E$9168,Detail!$C$2:$C$9168,$A617)</f>
        <v>0</v>
      </c>
      <c r="G617" s="74" t="n">
        <f aca="false">SUMIFS(Detail!$M$2:$M$9168,Detail!$C$2:$C$9168,$A617)</f>
        <v>29</v>
      </c>
      <c r="H617" s="74" t="n">
        <f aca="false">SUMIFS(Detail!$D$2:$D$9168,Detail!$C$2:$C$9168,$A617)</f>
        <v>0</v>
      </c>
      <c r="I617" s="74" t="n">
        <v>29</v>
      </c>
      <c r="J617" s="51" t="n">
        <f aca="false">IF(E617&gt;0,AF617/E617,0)</f>
        <v>0</v>
      </c>
      <c r="K617" s="51" t="n">
        <f aca="false">IF(G617&gt;0,AG617/G617,0)</f>
        <v>0</v>
      </c>
      <c r="L617" s="75" t="n">
        <f aca="false">H617/Settings!$B$16</f>
        <v>0</v>
      </c>
      <c r="M617" s="76" t="n">
        <f aca="false">H617/Settings!$B$20</f>
        <v>0</v>
      </c>
      <c r="N617" s="77" t="n">
        <f aca="false">E617*Settings!$B$3</f>
        <v>0.149719911729757</v>
      </c>
      <c r="O617" s="77" t="n">
        <f aca="false">IF(E617&gt;0,(AF617-N617)/SQRT(E617*Settings!$B$3*(1-Settings!$B$3)),0)</f>
        <v>-0.402287039792884</v>
      </c>
      <c r="P617" s="77" t="n">
        <f aca="false">MAX(0,AF617-N617)</f>
        <v>0</v>
      </c>
      <c r="Q617" s="51" t="n">
        <f aca="false">IF(E617&gt;=Settings!$B$4,(AF617+Settings!$B$7*Settings!$B$3)/(E617+Settings!$B$7),Settings!$B$3)</f>
        <v>0.0748599558648786</v>
      </c>
      <c r="R617" s="78" t="n">
        <f aca="false">PERCENTRANK($H$2:$H$1780,H617,6)</f>
        <v>0</v>
      </c>
      <c r="S617" s="78" t="n">
        <f aca="false">PERCENTRANK($Q$2:$Q$1780,Q617,6)</f>
        <v>0.0646794</v>
      </c>
      <c r="T617" s="78" t="n">
        <f aca="false">PERCENTRANK($F$2:$F$1780,F617,6)</f>
        <v>0</v>
      </c>
      <c r="U617" s="79" t="n">
        <f aca="false">IF(F617&gt;0,ROUND((Settings!$B$8*T617+Settings!$B$9*R617+Settings!$B$10*S617)/SUM(Settings!$B$8:$B$10),10),0)</f>
        <v>0</v>
      </c>
      <c r="V617" s="71" t="str">
        <f aca="false">IF(U617&gt;0,RANK(U617,$U$2:$U$1780)+COUNTIF($U$2:U617,U617)-1,"")</f>
        <v/>
      </c>
      <c r="W617" s="71" t="str">
        <f aca="false">IF(V617="","",IF(V617&lt;=Settings!$B$11,"1 - Fix first",IF(V617&lt;=Settings!$B$12,"2 - Review","3 - Monitor")))</f>
        <v/>
      </c>
      <c r="X617" s="71" t="str">
        <f aca="false">IF(AND(E617&gt;=Settings!$B$4,AF617&gt;=Settings!$B$5,O617&gt;=Settings!$B$6),"HIGH RATE","")</f>
        <v/>
      </c>
      <c r="Y617" s="71" t="str">
        <f aca="false">IF(F617&gt;0,RANK(F617,$F$2:$F$1780)+COUNTIF($F$2:F617,F617)-1,"")</f>
        <v/>
      </c>
      <c r="Z617" s="71" t="str">
        <f aca="false">IF(H617&gt;0,RANK(H617,$H$2:$H$1780)+COUNTIF($H$2:H617,H617)-1,"")</f>
        <v/>
      </c>
      <c r="AA617" s="71" t="str">
        <f aca="false">IF(AC617="","",RANK(AC617,$AC$2:$AC$1780)+COUNTIF($AC$2:AC617,AC617)-1)</f>
        <v/>
      </c>
      <c r="AB617" s="71" t="str">
        <f aca="false">IF(AD617="","",RANK(AD617,$AD$2:$AD$1780)+COUNTIF($AD$2:AD617,AD617)-1)</f>
        <v/>
      </c>
      <c r="AC617" s="71" t="str">
        <f aca="false">IF(AND(AF617&gt;0,E617&gt;=Settings!$B$4),ROUND(J617,10),"")</f>
        <v/>
      </c>
      <c r="AD617" s="71" t="str">
        <f aca="false">IF(X617="HIGH RATE",ROUND(O617,10),"")</f>
        <v/>
      </c>
      <c r="AE617" s="71" t="s">
        <v>63</v>
      </c>
      <c r="AF617" s="73" t="n">
        <f aca="false">SUMIFS(Detail!$L$2:$L$9168,Detail!$C$2:$C$9168,$A617)</f>
        <v>0</v>
      </c>
      <c r="AG617" s="74" t="n">
        <f aca="false">SUMIFS(Detail!$N$2:$N$9168,Detail!$C$2:$C$9168,$A617)</f>
        <v>0</v>
      </c>
    </row>
    <row r="618" customFormat="false" ht="15" hidden="false" customHeight="false" outlineLevel="0" collapsed="false">
      <c r="A618" s="71" t="s">
        <v>2469</v>
      </c>
      <c r="B618" s="71" t="s">
        <v>2583</v>
      </c>
      <c r="C618" s="71" t="s">
        <v>213</v>
      </c>
      <c r="D618" s="71" t="str">
        <f aca="false">IFERROR(INDEX('Brand Map'!$B$4:$B$125,MATCH(C618,'Brand Map'!$A$4:$A$125,0)),"Other")</f>
        <v>AU</v>
      </c>
      <c r="E618" s="73" t="n">
        <f aca="false">SUMIFS(Detail!$K$2:$K$9168,Detail!$C$2:$C$9168,$A618)</f>
        <v>1</v>
      </c>
      <c r="F618" s="73" t="n">
        <f aca="false">SUMIFS(Detail!$E$2:$E$9168,Detail!$C$2:$C$9168,$A618)</f>
        <v>0</v>
      </c>
      <c r="G618" s="74" t="n">
        <f aca="false">SUMIFS(Detail!$M$2:$M$9168,Detail!$C$2:$C$9168,$A618)</f>
        <v>17.23</v>
      </c>
      <c r="H618" s="74" t="n">
        <f aca="false">SUMIFS(Detail!$D$2:$D$9168,Detail!$C$2:$C$9168,$A618)</f>
        <v>0</v>
      </c>
      <c r="I618" s="74" t="n">
        <v>17.23</v>
      </c>
      <c r="J618" s="51" t="n">
        <f aca="false">IF(E618&gt;0,AF618/E618,0)</f>
        <v>0</v>
      </c>
      <c r="K618" s="51" t="n">
        <f aca="false">IF(G618&gt;0,AG618/G618,0)</f>
        <v>0</v>
      </c>
      <c r="L618" s="75" t="n">
        <f aca="false">H618/Settings!$B$16</f>
        <v>0</v>
      </c>
      <c r="M618" s="76" t="n">
        <f aca="false">H618/Settings!$B$20</f>
        <v>0</v>
      </c>
      <c r="N618" s="77" t="n">
        <f aca="false">E618*Settings!$B$3</f>
        <v>0.0748599558648786</v>
      </c>
      <c r="O618" s="77" t="n">
        <f aca="false">IF(E618&gt;0,(AF618-N618)/SQRT(E618*Settings!$B$3*(1-Settings!$B$3)),0)</f>
        <v>-0.28445989382101</v>
      </c>
      <c r="P618" s="77" t="n">
        <f aca="false">MAX(0,AF618-N618)</f>
        <v>0</v>
      </c>
      <c r="Q618" s="51" t="n">
        <f aca="false">IF(E618&gt;=Settings!$B$4,(AF618+Settings!$B$7*Settings!$B$3)/(E618+Settings!$B$7),Settings!$B$3)</f>
        <v>0.0748599558648786</v>
      </c>
      <c r="R618" s="78" t="n">
        <f aca="false">PERCENTRANK($H$2:$H$1780,H618,6)</f>
        <v>0</v>
      </c>
      <c r="S618" s="78" t="n">
        <f aca="false">PERCENTRANK($Q$2:$Q$1780,Q618,6)</f>
        <v>0.0646794</v>
      </c>
      <c r="T618" s="78" t="n">
        <f aca="false">PERCENTRANK($F$2:$F$1780,F618,6)</f>
        <v>0</v>
      </c>
      <c r="U618" s="79" t="n">
        <f aca="false">IF(F618&gt;0,ROUND((Settings!$B$8*T618+Settings!$B$9*R618+Settings!$B$10*S618)/SUM(Settings!$B$8:$B$10),10),0)</f>
        <v>0</v>
      </c>
      <c r="V618" s="71" t="str">
        <f aca="false">IF(U618&gt;0,RANK(U618,$U$2:$U$1780)+COUNTIF($U$2:U618,U618)-1,"")</f>
        <v/>
      </c>
      <c r="W618" s="71" t="str">
        <f aca="false">IF(V618="","",IF(V618&lt;=Settings!$B$11,"1 - Fix first",IF(V618&lt;=Settings!$B$12,"2 - Review","3 - Monitor")))</f>
        <v/>
      </c>
      <c r="X618" s="71" t="str">
        <f aca="false">IF(AND(E618&gt;=Settings!$B$4,AF618&gt;=Settings!$B$5,O618&gt;=Settings!$B$6),"HIGH RATE","")</f>
        <v/>
      </c>
      <c r="Y618" s="71" t="str">
        <f aca="false">IF(F618&gt;0,RANK(F618,$F$2:$F$1780)+COUNTIF($F$2:F618,F618)-1,"")</f>
        <v/>
      </c>
      <c r="Z618" s="71" t="str">
        <f aca="false">IF(H618&gt;0,RANK(H618,$H$2:$H$1780)+COUNTIF($H$2:H618,H618)-1,"")</f>
        <v/>
      </c>
      <c r="AA618" s="71" t="str">
        <f aca="false">IF(AC618="","",RANK(AC618,$AC$2:$AC$1780)+COUNTIF($AC$2:AC618,AC618)-1)</f>
        <v/>
      </c>
      <c r="AB618" s="71" t="str">
        <f aca="false">IF(AD618="","",RANK(AD618,$AD$2:$AD$1780)+COUNTIF($AD$2:AD618,AD618)-1)</f>
        <v/>
      </c>
      <c r="AC618" s="71" t="str">
        <f aca="false">IF(AND(AF618&gt;0,E618&gt;=Settings!$B$4),ROUND(J618,10),"")</f>
        <v/>
      </c>
      <c r="AD618" s="71" t="str">
        <f aca="false">IF(X618="HIGH RATE",ROUND(O618,10),"")</f>
        <v/>
      </c>
      <c r="AE618" s="71" t="s">
        <v>63</v>
      </c>
      <c r="AF618" s="73" t="n">
        <f aca="false">SUMIFS(Detail!$L$2:$L$9168,Detail!$C$2:$C$9168,$A618)</f>
        <v>0</v>
      </c>
      <c r="AG618" s="74" t="n">
        <f aca="false">SUMIFS(Detail!$N$2:$N$9168,Detail!$C$2:$C$9168,$A618)</f>
        <v>0</v>
      </c>
    </row>
    <row r="619" customFormat="false" ht="15" hidden="false" customHeight="false" outlineLevel="0" collapsed="false">
      <c r="A619" s="71" t="s">
        <v>2159</v>
      </c>
      <c r="B619" s="71" t="s">
        <v>2923</v>
      </c>
      <c r="C619" s="71" t="s">
        <v>213</v>
      </c>
      <c r="D619" s="71" t="str">
        <f aca="false">IFERROR(INDEX('Brand Map'!$B$4:$B$125,MATCH(C619,'Brand Map'!$A$4:$A$125,0)),"Other")</f>
        <v>AU</v>
      </c>
      <c r="E619" s="73" t="n">
        <f aca="false">SUMIFS(Detail!$K$2:$K$9168,Detail!$C$2:$C$9168,$A619)</f>
        <v>0</v>
      </c>
      <c r="F619" s="73" t="n">
        <f aca="false">SUMIFS(Detail!$E$2:$E$9168,Detail!$C$2:$C$9168,$A619)</f>
        <v>0</v>
      </c>
      <c r="G619" s="74" t="n">
        <f aca="false">SUMIFS(Detail!$M$2:$M$9168,Detail!$C$2:$C$9168,$A619)</f>
        <v>0</v>
      </c>
      <c r="H619" s="74" t="n">
        <f aca="false">SUMIFS(Detail!$D$2:$D$9168,Detail!$C$2:$C$9168,$A619)</f>
        <v>0</v>
      </c>
      <c r="I619" s="74" t="n">
        <v>269.7</v>
      </c>
      <c r="J619" s="51" t="n">
        <f aca="false">IF(E619&gt;0,AF619/E619,0)</f>
        <v>0</v>
      </c>
      <c r="K619" s="51" t="n">
        <f aca="false">IF(G619&gt;0,AG619/G619,0)</f>
        <v>0</v>
      </c>
      <c r="L619" s="75" t="n">
        <f aca="false">H619/Settings!$B$16</f>
        <v>0</v>
      </c>
      <c r="M619" s="76" t="n">
        <f aca="false">H619/Settings!$B$20</f>
        <v>0</v>
      </c>
      <c r="N619" s="77" t="n">
        <f aca="false">E619*Settings!$B$3</f>
        <v>0</v>
      </c>
      <c r="O619" s="77" t="n">
        <f aca="false">IF(E619&gt;0,(AF619-N619)/SQRT(E619*Settings!$B$3*(1-Settings!$B$3)),0)</f>
        <v>0</v>
      </c>
      <c r="P619" s="77" t="n">
        <f aca="false">MAX(0,AF619-N619)</f>
        <v>0</v>
      </c>
      <c r="Q619" s="51" t="n">
        <f aca="false">IF(E619&gt;=Settings!$B$4,(AF619+Settings!$B$7*Settings!$B$3)/(E619+Settings!$B$7),Settings!$B$3)</f>
        <v>0.0748599558648786</v>
      </c>
      <c r="R619" s="78" t="n">
        <f aca="false">PERCENTRANK($H$2:$H$1780,H619,6)</f>
        <v>0</v>
      </c>
      <c r="S619" s="78" t="n">
        <f aca="false">PERCENTRANK($Q$2:$Q$1780,Q619,6)</f>
        <v>0.0646794</v>
      </c>
      <c r="T619" s="78" t="n">
        <f aca="false">PERCENTRANK($F$2:$F$1780,F619,6)</f>
        <v>0</v>
      </c>
      <c r="U619" s="79" t="n">
        <f aca="false">IF(F619&gt;0,ROUND((Settings!$B$8*T619+Settings!$B$9*R619+Settings!$B$10*S619)/SUM(Settings!$B$8:$B$10),10),0)</f>
        <v>0</v>
      </c>
      <c r="V619" s="71" t="str">
        <f aca="false">IF(U619&gt;0,RANK(U619,$U$2:$U$1780)+COUNTIF($U$2:U619,U619)-1,"")</f>
        <v/>
      </c>
      <c r="W619" s="71" t="str">
        <f aca="false">IF(V619="","",IF(V619&lt;=Settings!$B$11,"1 - Fix first",IF(V619&lt;=Settings!$B$12,"2 - Review","3 - Monitor")))</f>
        <v/>
      </c>
      <c r="X619" s="71" t="str">
        <f aca="false">IF(AND(E619&gt;=Settings!$B$4,AF619&gt;=Settings!$B$5,O619&gt;=Settings!$B$6),"HIGH RATE","")</f>
        <v/>
      </c>
      <c r="Y619" s="71" t="str">
        <f aca="false">IF(F619&gt;0,RANK(F619,$F$2:$F$1780)+COUNTIF($F$2:F619,F619)-1,"")</f>
        <v/>
      </c>
      <c r="Z619" s="71" t="str">
        <f aca="false">IF(H619&gt;0,RANK(H619,$H$2:$H$1780)+COUNTIF($H$2:H619,H619)-1,"")</f>
        <v/>
      </c>
      <c r="AA619" s="71" t="str">
        <f aca="false">IF(AC619="","",RANK(AC619,$AC$2:$AC$1780)+COUNTIF($AC$2:AC619,AC619)-1)</f>
        <v/>
      </c>
      <c r="AB619" s="71" t="str">
        <f aca="false">IF(AD619="","",RANK(AD619,$AD$2:$AD$1780)+COUNTIF($AD$2:AD619,AD619)-1)</f>
        <v/>
      </c>
      <c r="AC619" s="71" t="str">
        <f aca="false">IF(AND(AF619&gt;0,E619&gt;=Settings!$B$4),ROUND(J619,10),"")</f>
        <v/>
      </c>
      <c r="AD619" s="71" t="str">
        <f aca="false">IF(X619="HIGH RATE",ROUND(O619,10),"")</f>
        <v/>
      </c>
      <c r="AE619" s="71" t="s">
        <v>63</v>
      </c>
      <c r="AF619" s="73" t="n">
        <f aca="false">SUMIFS(Detail!$L$2:$L$9168,Detail!$C$2:$C$9168,$A619)</f>
        <v>0</v>
      </c>
      <c r="AG619" s="74" t="n">
        <f aca="false">SUMIFS(Detail!$N$2:$N$9168,Detail!$C$2:$C$9168,$A619)</f>
        <v>0</v>
      </c>
    </row>
    <row r="620" customFormat="false" ht="15" hidden="false" customHeight="false" outlineLevel="0" collapsed="false">
      <c r="A620" s="71" t="s">
        <v>2312</v>
      </c>
      <c r="B620" s="71" t="s">
        <v>2924</v>
      </c>
      <c r="C620" s="71" t="s">
        <v>213</v>
      </c>
      <c r="D620" s="71" t="str">
        <f aca="false">IFERROR(INDEX('Brand Map'!$B$4:$B$125,MATCH(C620,'Brand Map'!$A$4:$A$125,0)),"Other")</f>
        <v>AU</v>
      </c>
      <c r="E620" s="73" t="n">
        <f aca="false">SUMIFS(Detail!$K$2:$K$9168,Detail!$C$2:$C$9168,$A620)</f>
        <v>1</v>
      </c>
      <c r="F620" s="73" t="n">
        <f aca="false">SUMIFS(Detail!$E$2:$E$9168,Detail!$C$2:$C$9168,$A620)</f>
        <v>0</v>
      </c>
      <c r="G620" s="74" t="n">
        <f aca="false">SUMIFS(Detail!$M$2:$M$9168,Detail!$C$2:$C$9168,$A620)</f>
        <v>31.77</v>
      </c>
      <c r="H620" s="74" t="n">
        <f aca="false">SUMIFS(Detail!$D$2:$D$9168,Detail!$C$2:$C$9168,$A620)</f>
        <v>0</v>
      </c>
      <c r="I620" s="74" t="n">
        <v>162.53</v>
      </c>
      <c r="J620" s="51" t="n">
        <f aca="false">IF(E620&gt;0,AF620/E620,0)</f>
        <v>0</v>
      </c>
      <c r="K620" s="51" t="n">
        <f aca="false">IF(G620&gt;0,AG620/G620,0)</f>
        <v>0</v>
      </c>
      <c r="L620" s="75" t="n">
        <f aca="false">H620/Settings!$B$16</f>
        <v>0</v>
      </c>
      <c r="M620" s="76" t="n">
        <f aca="false">H620/Settings!$B$20</f>
        <v>0</v>
      </c>
      <c r="N620" s="77" t="n">
        <f aca="false">E620*Settings!$B$3</f>
        <v>0.0748599558648786</v>
      </c>
      <c r="O620" s="77" t="n">
        <f aca="false">IF(E620&gt;0,(AF620-N620)/SQRT(E620*Settings!$B$3*(1-Settings!$B$3)),0)</f>
        <v>-0.28445989382101</v>
      </c>
      <c r="P620" s="77" t="n">
        <f aca="false">MAX(0,AF620-N620)</f>
        <v>0</v>
      </c>
      <c r="Q620" s="51" t="n">
        <f aca="false">IF(E620&gt;=Settings!$B$4,(AF620+Settings!$B$7*Settings!$B$3)/(E620+Settings!$B$7),Settings!$B$3)</f>
        <v>0.0748599558648786</v>
      </c>
      <c r="R620" s="78" t="n">
        <f aca="false">PERCENTRANK($H$2:$H$1780,H620,6)</f>
        <v>0</v>
      </c>
      <c r="S620" s="78" t="n">
        <f aca="false">PERCENTRANK($Q$2:$Q$1780,Q620,6)</f>
        <v>0.0646794</v>
      </c>
      <c r="T620" s="78" t="n">
        <f aca="false">PERCENTRANK($F$2:$F$1780,F620,6)</f>
        <v>0</v>
      </c>
      <c r="U620" s="79" t="n">
        <f aca="false">IF(F620&gt;0,ROUND((Settings!$B$8*T620+Settings!$B$9*R620+Settings!$B$10*S620)/SUM(Settings!$B$8:$B$10),10),0)</f>
        <v>0</v>
      </c>
      <c r="V620" s="71" t="str">
        <f aca="false">IF(U620&gt;0,RANK(U620,$U$2:$U$1780)+COUNTIF($U$2:U620,U620)-1,"")</f>
        <v/>
      </c>
      <c r="W620" s="71" t="str">
        <f aca="false">IF(V620="","",IF(V620&lt;=Settings!$B$11,"1 - Fix first",IF(V620&lt;=Settings!$B$12,"2 - Review","3 - Monitor")))</f>
        <v/>
      </c>
      <c r="X620" s="71" t="str">
        <f aca="false">IF(AND(E620&gt;=Settings!$B$4,AF620&gt;=Settings!$B$5,O620&gt;=Settings!$B$6),"HIGH RATE","")</f>
        <v/>
      </c>
      <c r="Y620" s="71" t="str">
        <f aca="false">IF(F620&gt;0,RANK(F620,$F$2:$F$1780)+COUNTIF($F$2:F620,F620)-1,"")</f>
        <v/>
      </c>
      <c r="Z620" s="71" t="str">
        <f aca="false">IF(H620&gt;0,RANK(H620,$H$2:$H$1780)+COUNTIF($H$2:H620,H620)-1,"")</f>
        <v/>
      </c>
      <c r="AA620" s="71" t="str">
        <f aca="false">IF(AC620="","",RANK(AC620,$AC$2:$AC$1780)+COUNTIF($AC$2:AC620,AC620)-1)</f>
        <v/>
      </c>
      <c r="AB620" s="71" t="str">
        <f aca="false">IF(AD620="","",RANK(AD620,$AD$2:$AD$1780)+COUNTIF($AD$2:AD620,AD620)-1)</f>
        <v/>
      </c>
      <c r="AC620" s="71" t="str">
        <f aca="false">IF(AND(AF620&gt;0,E620&gt;=Settings!$B$4),ROUND(J620,10),"")</f>
        <v/>
      </c>
      <c r="AD620" s="71" t="str">
        <f aca="false">IF(X620="HIGH RATE",ROUND(O620,10),"")</f>
        <v/>
      </c>
      <c r="AE620" s="71" t="s">
        <v>63</v>
      </c>
      <c r="AF620" s="73" t="n">
        <f aca="false">SUMIFS(Detail!$L$2:$L$9168,Detail!$C$2:$C$9168,$A620)</f>
        <v>0</v>
      </c>
      <c r="AG620" s="74" t="n">
        <f aca="false">SUMIFS(Detail!$N$2:$N$9168,Detail!$C$2:$C$9168,$A620)</f>
        <v>0</v>
      </c>
    </row>
    <row r="621" customFormat="false" ht="15" hidden="false" customHeight="false" outlineLevel="0" collapsed="false">
      <c r="A621" s="71" t="s">
        <v>2275</v>
      </c>
      <c r="B621" s="71" t="s">
        <v>2925</v>
      </c>
      <c r="C621" s="71" t="s">
        <v>213</v>
      </c>
      <c r="D621" s="71" t="str">
        <f aca="false">IFERROR(INDEX('Brand Map'!$B$4:$B$125,MATCH(C621,'Brand Map'!$A$4:$A$125,0)),"Other")</f>
        <v>AU</v>
      </c>
      <c r="E621" s="73" t="n">
        <f aca="false">SUMIFS(Detail!$K$2:$K$9168,Detail!$C$2:$C$9168,$A621)</f>
        <v>1</v>
      </c>
      <c r="F621" s="73" t="n">
        <f aca="false">SUMIFS(Detail!$E$2:$E$9168,Detail!$C$2:$C$9168,$A621)</f>
        <v>0</v>
      </c>
      <c r="G621" s="74" t="n">
        <f aca="false">SUMIFS(Detail!$M$2:$M$9168,Detail!$C$2:$C$9168,$A621)</f>
        <v>31.77</v>
      </c>
      <c r="H621" s="74" t="n">
        <f aca="false">SUMIFS(Detail!$D$2:$D$9168,Detail!$C$2:$C$9168,$A621)</f>
        <v>0</v>
      </c>
      <c r="I621" s="74" t="n">
        <v>117.58</v>
      </c>
      <c r="J621" s="51" t="n">
        <f aca="false">IF(E621&gt;0,AF621/E621,0)</f>
        <v>0</v>
      </c>
      <c r="K621" s="51" t="n">
        <f aca="false">IF(G621&gt;0,AG621/G621,0)</f>
        <v>0</v>
      </c>
      <c r="L621" s="75" t="n">
        <f aca="false">H621/Settings!$B$16</f>
        <v>0</v>
      </c>
      <c r="M621" s="76" t="n">
        <f aca="false">H621/Settings!$B$20</f>
        <v>0</v>
      </c>
      <c r="N621" s="77" t="n">
        <f aca="false">E621*Settings!$B$3</f>
        <v>0.0748599558648786</v>
      </c>
      <c r="O621" s="77" t="n">
        <f aca="false">IF(E621&gt;0,(AF621-N621)/SQRT(E621*Settings!$B$3*(1-Settings!$B$3)),0)</f>
        <v>-0.28445989382101</v>
      </c>
      <c r="P621" s="77" t="n">
        <f aca="false">MAX(0,AF621-N621)</f>
        <v>0</v>
      </c>
      <c r="Q621" s="51" t="n">
        <f aca="false">IF(E621&gt;=Settings!$B$4,(AF621+Settings!$B$7*Settings!$B$3)/(E621+Settings!$B$7),Settings!$B$3)</f>
        <v>0.0748599558648786</v>
      </c>
      <c r="R621" s="78" t="n">
        <f aca="false">PERCENTRANK($H$2:$H$1780,H621,6)</f>
        <v>0</v>
      </c>
      <c r="S621" s="78" t="n">
        <f aca="false">PERCENTRANK($Q$2:$Q$1780,Q621,6)</f>
        <v>0.0646794</v>
      </c>
      <c r="T621" s="78" t="n">
        <f aca="false">PERCENTRANK($F$2:$F$1780,F621,6)</f>
        <v>0</v>
      </c>
      <c r="U621" s="79" t="n">
        <f aca="false">IF(F621&gt;0,ROUND((Settings!$B$8*T621+Settings!$B$9*R621+Settings!$B$10*S621)/SUM(Settings!$B$8:$B$10),10),0)</f>
        <v>0</v>
      </c>
      <c r="V621" s="71" t="str">
        <f aca="false">IF(U621&gt;0,RANK(U621,$U$2:$U$1780)+COUNTIF($U$2:U621,U621)-1,"")</f>
        <v/>
      </c>
      <c r="W621" s="71" t="str">
        <f aca="false">IF(V621="","",IF(V621&lt;=Settings!$B$11,"1 - Fix first",IF(V621&lt;=Settings!$B$12,"2 - Review","3 - Monitor")))</f>
        <v/>
      </c>
      <c r="X621" s="71" t="str">
        <f aca="false">IF(AND(E621&gt;=Settings!$B$4,AF621&gt;=Settings!$B$5,O621&gt;=Settings!$B$6),"HIGH RATE","")</f>
        <v/>
      </c>
      <c r="Y621" s="71" t="str">
        <f aca="false">IF(F621&gt;0,RANK(F621,$F$2:$F$1780)+COUNTIF($F$2:F621,F621)-1,"")</f>
        <v/>
      </c>
      <c r="Z621" s="71" t="str">
        <f aca="false">IF(H621&gt;0,RANK(H621,$H$2:$H$1780)+COUNTIF($H$2:H621,H621)-1,"")</f>
        <v/>
      </c>
      <c r="AA621" s="71" t="str">
        <f aca="false">IF(AC621="","",RANK(AC621,$AC$2:$AC$1780)+COUNTIF($AC$2:AC621,AC621)-1)</f>
        <v/>
      </c>
      <c r="AB621" s="71" t="str">
        <f aca="false">IF(AD621="","",RANK(AD621,$AD$2:$AD$1780)+COUNTIF($AD$2:AD621,AD621)-1)</f>
        <v/>
      </c>
      <c r="AC621" s="71" t="str">
        <f aca="false">IF(AND(AF621&gt;0,E621&gt;=Settings!$B$4),ROUND(J621,10),"")</f>
        <v/>
      </c>
      <c r="AD621" s="71" t="str">
        <f aca="false">IF(X621="HIGH RATE",ROUND(O621,10),"")</f>
        <v/>
      </c>
      <c r="AE621" s="71" t="s">
        <v>63</v>
      </c>
      <c r="AF621" s="73" t="n">
        <f aca="false">SUMIFS(Detail!$L$2:$L$9168,Detail!$C$2:$C$9168,$A621)</f>
        <v>0</v>
      </c>
      <c r="AG621" s="74" t="n">
        <f aca="false">SUMIFS(Detail!$N$2:$N$9168,Detail!$C$2:$C$9168,$A621)</f>
        <v>0</v>
      </c>
    </row>
    <row r="622" customFormat="false" ht="15" hidden="false" customHeight="false" outlineLevel="0" collapsed="false">
      <c r="A622" s="71" t="s">
        <v>2331</v>
      </c>
      <c r="B622" s="71" t="s">
        <v>2926</v>
      </c>
      <c r="C622" s="71" t="s">
        <v>213</v>
      </c>
      <c r="D622" s="71" t="str">
        <f aca="false">IFERROR(INDEX('Brand Map'!$B$4:$B$125,MATCH(C622,'Brand Map'!$A$4:$A$125,0)),"Other")</f>
        <v>AU</v>
      </c>
      <c r="E622" s="73" t="n">
        <f aca="false">SUMIFS(Detail!$K$2:$K$9168,Detail!$C$2:$C$9168,$A622)</f>
        <v>2</v>
      </c>
      <c r="F622" s="73" t="n">
        <f aca="false">SUMIFS(Detail!$E$2:$E$9168,Detail!$C$2:$C$9168,$A622)</f>
        <v>0</v>
      </c>
      <c r="G622" s="74" t="n">
        <f aca="false">SUMIFS(Detail!$M$2:$M$9168,Detail!$C$2:$C$9168,$A622)</f>
        <v>63.54</v>
      </c>
      <c r="H622" s="74" t="n">
        <f aca="false">SUMIFS(Detail!$D$2:$D$9168,Detail!$C$2:$C$9168,$A622)</f>
        <v>0</v>
      </c>
      <c r="I622" s="74" t="n">
        <v>284.2</v>
      </c>
      <c r="J622" s="51" t="n">
        <f aca="false">IF(E622&gt;0,AF622/E622,0)</f>
        <v>0</v>
      </c>
      <c r="K622" s="51" t="n">
        <f aca="false">IF(G622&gt;0,AG622/G622,0)</f>
        <v>0</v>
      </c>
      <c r="L622" s="75" t="n">
        <f aca="false">H622/Settings!$B$16</f>
        <v>0</v>
      </c>
      <c r="M622" s="76" t="n">
        <f aca="false">H622/Settings!$B$20</f>
        <v>0</v>
      </c>
      <c r="N622" s="77" t="n">
        <f aca="false">E622*Settings!$B$3</f>
        <v>0.149719911729757</v>
      </c>
      <c r="O622" s="77" t="n">
        <f aca="false">IF(E622&gt;0,(AF622-N622)/SQRT(E622*Settings!$B$3*(1-Settings!$B$3)),0)</f>
        <v>-0.402287039792884</v>
      </c>
      <c r="P622" s="77" t="n">
        <f aca="false">MAX(0,AF622-N622)</f>
        <v>0</v>
      </c>
      <c r="Q622" s="51" t="n">
        <f aca="false">IF(E622&gt;=Settings!$B$4,(AF622+Settings!$B$7*Settings!$B$3)/(E622+Settings!$B$7),Settings!$B$3)</f>
        <v>0.0748599558648786</v>
      </c>
      <c r="R622" s="78" t="n">
        <f aca="false">PERCENTRANK($H$2:$H$1780,H622,6)</f>
        <v>0</v>
      </c>
      <c r="S622" s="78" t="n">
        <f aca="false">PERCENTRANK($Q$2:$Q$1780,Q622,6)</f>
        <v>0.0646794</v>
      </c>
      <c r="T622" s="78" t="n">
        <f aca="false">PERCENTRANK($F$2:$F$1780,F622,6)</f>
        <v>0</v>
      </c>
      <c r="U622" s="79" t="n">
        <f aca="false">IF(F622&gt;0,ROUND((Settings!$B$8*T622+Settings!$B$9*R622+Settings!$B$10*S622)/SUM(Settings!$B$8:$B$10),10),0)</f>
        <v>0</v>
      </c>
      <c r="V622" s="71" t="str">
        <f aca="false">IF(U622&gt;0,RANK(U622,$U$2:$U$1780)+COUNTIF($U$2:U622,U622)-1,"")</f>
        <v/>
      </c>
      <c r="W622" s="71" t="str">
        <f aca="false">IF(V622="","",IF(V622&lt;=Settings!$B$11,"1 - Fix first",IF(V622&lt;=Settings!$B$12,"2 - Review","3 - Monitor")))</f>
        <v/>
      </c>
      <c r="X622" s="71" t="str">
        <f aca="false">IF(AND(E622&gt;=Settings!$B$4,AF622&gt;=Settings!$B$5,O622&gt;=Settings!$B$6),"HIGH RATE","")</f>
        <v/>
      </c>
      <c r="Y622" s="71" t="str">
        <f aca="false">IF(F622&gt;0,RANK(F622,$F$2:$F$1780)+COUNTIF($F$2:F622,F622)-1,"")</f>
        <v/>
      </c>
      <c r="Z622" s="71" t="str">
        <f aca="false">IF(H622&gt;0,RANK(H622,$H$2:$H$1780)+COUNTIF($H$2:H622,H622)-1,"")</f>
        <v/>
      </c>
      <c r="AA622" s="71" t="str">
        <f aca="false">IF(AC622="","",RANK(AC622,$AC$2:$AC$1780)+COUNTIF($AC$2:AC622,AC622)-1)</f>
        <v/>
      </c>
      <c r="AB622" s="71" t="str">
        <f aca="false">IF(AD622="","",RANK(AD622,$AD$2:$AD$1780)+COUNTIF($AD$2:AD622,AD622)-1)</f>
        <v/>
      </c>
      <c r="AC622" s="71" t="str">
        <f aca="false">IF(AND(AF622&gt;0,E622&gt;=Settings!$B$4),ROUND(J622,10),"")</f>
        <v/>
      </c>
      <c r="AD622" s="71" t="str">
        <f aca="false">IF(X622="HIGH RATE",ROUND(O622,10),"")</f>
        <v/>
      </c>
      <c r="AE622" s="71" t="s">
        <v>63</v>
      </c>
      <c r="AF622" s="73" t="n">
        <f aca="false">SUMIFS(Detail!$L$2:$L$9168,Detail!$C$2:$C$9168,$A622)</f>
        <v>0</v>
      </c>
      <c r="AG622" s="74" t="n">
        <f aca="false">SUMIFS(Detail!$N$2:$N$9168,Detail!$C$2:$C$9168,$A622)</f>
        <v>0</v>
      </c>
    </row>
    <row r="623" customFormat="false" ht="15" hidden="false" customHeight="false" outlineLevel="0" collapsed="false">
      <c r="A623" s="71" t="s">
        <v>2325</v>
      </c>
      <c r="B623" s="71" t="s">
        <v>2927</v>
      </c>
      <c r="C623" s="71" t="s">
        <v>213</v>
      </c>
      <c r="D623" s="71" t="str">
        <f aca="false">IFERROR(INDEX('Brand Map'!$B$4:$B$125,MATCH(C623,'Brand Map'!$A$4:$A$125,0)),"Other")</f>
        <v>AU</v>
      </c>
      <c r="E623" s="73" t="n">
        <f aca="false">SUMIFS(Detail!$K$2:$K$9168,Detail!$C$2:$C$9168,$A623)</f>
        <v>0</v>
      </c>
      <c r="F623" s="73" t="n">
        <f aca="false">SUMIFS(Detail!$E$2:$E$9168,Detail!$C$2:$C$9168,$A623)</f>
        <v>0</v>
      </c>
      <c r="G623" s="74" t="n">
        <f aca="false">SUMIFS(Detail!$M$2:$M$9168,Detail!$C$2:$C$9168,$A623)</f>
        <v>0</v>
      </c>
      <c r="H623" s="74" t="n">
        <f aca="false">SUMIFS(Detail!$D$2:$D$9168,Detail!$C$2:$C$9168,$A623)</f>
        <v>0</v>
      </c>
      <c r="I623" s="74" t="n">
        <v>212.48</v>
      </c>
      <c r="J623" s="51" t="n">
        <f aca="false">IF(E623&gt;0,AF623/E623,0)</f>
        <v>0</v>
      </c>
      <c r="K623" s="51" t="n">
        <f aca="false">IF(G623&gt;0,AG623/G623,0)</f>
        <v>0</v>
      </c>
      <c r="L623" s="75" t="n">
        <f aca="false">H623/Settings!$B$16</f>
        <v>0</v>
      </c>
      <c r="M623" s="76" t="n">
        <f aca="false">H623/Settings!$B$20</f>
        <v>0</v>
      </c>
      <c r="N623" s="77" t="n">
        <f aca="false">E623*Settings!$B$3</f>
        <v>0</v>
      </c>
      <c r="O623" s="77" t="n">
        <f aca="false">IF(E623&gt;0,(AF623-N623)/SQRT(E623*Settings!$B$3*(1-Settings!$B$3)),0)</f>
        <v>0</v>
      </c>
      <c r="P623" s="77" t="n">
        <f aca="false">MAX(0,AF623-N623)</f>
        <v>0</v>
      </c>
      <c r="Q623" s="51" t="n">
        <f aca="false">IF(E623&gt;=Settings!$B$4,(AF623+Settings!$B$7*Settings!$B$3)/(E623+Settings!$B$7),Settings!$B$3)</f>
        <v>0.0748599558648786</v>
      </c>
      <c r="R623" s="78" t="n">
        <f aca="false">PERCENTRANK($H$2:$H$1780,H623,6)</f>
        <v>0</v>
      </c>
      <c r="S623" s="78" t="n">
        <f aca="false">PERCENTRANK($Q$2:$Q$1780,Q623,6)</f>
        <v>0.0646794</v>
      </c>
      <c r="T623" s="78" t="n">
        <f aca="false">PERCENTRANK($F$2:$F$1780,F623,6)</f>
        <v>0</v>
      </c>
      <c r="U623" s="79" t="n">
        <f aca="false">IF(F623&gt;0,ROUND((Settings!$B$8*T623+Settings!$B$9*R623+Settings!$B$10*S623)/SUM(Settings!$B$8:$B$10),10),0)</f>
        <v>0</v>
      </c>
      <c r="V623" s="71" t="str">
        <f aca="false">IF(U623&gt;0,RANK(U623,$U$2:$U$1780)+COUNTIF($U$2:U623,U623)-1,"")</f>
        <v/>
      </c>
      <c r="W623" s="71" t="str">
        <f aca="false">IF(V623="","",IF(V623&lt;=Settings!$B$11,"1 - Fix first",IF(V623&lt;=Settings!$B$12,"2 - Review","3 - Monitor")))</f>
        <v/>
      </c>
      <c r="X623" s="71" t="str">
        <f aca="false">IF(AND(E623&gt;=Settings!$B$4,AF623&gt;=Settings!$B$5,O623&gt;=Settings!$B$6),"HIGH RATE","")</f>
        <v/>
      </c>
      <c r="Y623" s="71" t="str">
        <f aca="false">IF(F623&gt;0,RANK(F623,$F$2:$F$1780)+COUNTIF($F$2:F623,F623)-1,"")</f>
        <v/>
      </c>
      <c r="Z623" s="71" t="str">
        <f aca="false">IF(H623&gt;0,RANK(H623,$H$2:$H$1780)+COUNTIF($H$2:H623,H623)-1,"")</f>
        <v/>
      </c>
      <c r="AA623" s="71" t="str">
        <f aca="false">IF(AC623="","",RANK(AC623,$AC$2:$AC$1780)+COUNTIF($AC$2:AC623,AC623)-1)</f>
        <v/>
      </c>
      <c r="AB623" s="71" t="str">
        <f aca="false">IF(AD623="","",RANK(AD623,$AD$2:$AD$1780)+COUNTIF($AD$2:AD623,AD623)-1)</f>
        <v/>
      </c>
      <c r="AC623" s="71" t="str">
        <f aca="false">IF(AND(AF623&gt;0,E623&gt;=Settings!$B$4),ROUND(J623,10),"")</f>
        <v/>
      </c>
      <c r="AD623" s="71" t="str">
        <f aca="false">IF(X623="HIGH RATE",ROUND(O623,10),"")</f>
        <v/>
      </c>
      <c r="AE623" s="71" t="s">
        <v>63</v>
      </c>
      <c r="AF623" s="73" t="n">
        <f aca="false">SUMIFS(Detail!$L$2:$L$9168,Detail!$C$2:$C$9168,$A623)</f>
        <v>0</v>
      </c>
      <c r="AG623" s="74" t="n">
        <f aca="false">SUMIFS(Detail!$N$2:$N$9168,Detail!$C$2:$C$9168,$A623)</f>
        <v>0</v>
      </c>
    </row>
    <row r="624" customFormat="false" ht="15" hidden="false" customHeight="false" outlineLevel="0" collapsed="false">
      <c r="A624" s="71" t="s">
        <v>2478</v>
      </c>
      <c r="B624" s="71" t="s">
        <v>2928</v>
      </c>
      <c r="C624" s="71" t="s">
        <v>213</v>
      </c>
      <c r="D624" s="71" t="str">
        <f aca="false">IFERROR(INDEX('Brand Map'!$B$4:$B$125,MATCH(C624,'Brand Map'!$A$4:$A$125,0)),"Other")</f>
        <v>AU</v>
      </c>
      <c r="E624" s="73" t="n">
        <f aca="false">SUMIFS(Detail!$K$2:$K$9168,Detail!$C$2:$C$9168,$A624)</f>
        <v>1</v>
      </c>
      <c r="F624" s="73" t="n">
        <f aca="false">SUMIFS(Detail!$E$2:$E$9168,Detail!$C$2:$C$9168,$A624)</f>
        <v>0</v>
      </c>
      <c r="G624" s="74" t="n">
        <f aca="false">SUMIFS(Detail!$M$2:$M$9168,Detail!$C$2:$C$9168,$A624)</f>
        <v>31.77</v>
      </c>
      <c r="H624" s="74" t="n">
        <f aca="false">SUMIFS(Detail!$D$2:$D$9168,Detail!$C$2:$C$9168,$A624)</f>
        <v>0</v>
      </c>
      <c r="I624" s="74" t="n">
        <v>31.77</v>
      </c>
      <c r="J624" s="51" t="n">
        <f aca="false">IF(E624&gt;0,AF624/E624,0)</f>
        <v>0</v>
      </c>
      <c r="K624" s="51" t="n">
        <f aca="false">IF(G624&gt;0,AG624/G624,0)</f>
        <v>0</v>
      </c>
      <c r="L624" s="75" t="n">
        <f aca="false">H624/Settings!$B$16</f>
        <v>0</v>
      </c>
      <c r="M624" s="76" t="n">
        <f aca="false">H624/Settings!$B$20</f>
        <v>0</v>
      </c>
      <c r="N624" s="77" t="n">
        <f aca="false">E624*Settings!$B$3</f>
        <v>0.0748599558648786</v>
      </c>
      <c r="O624" s="77" t="n">
        <f aca="false">IF(E624&gt;0,(AF624-N624)/SQRT(E624*Settings!$B$3*(1-Settings!$B$3)),0)</f>
        <v>-0.28445989382101</v>
      </c>
      <c r="P624" s="77" t="n">
        <f aca="false">MAX(0,AF624-N624)</f>
        <v>0</v>
      </c>
      <c r="Q624" s="51" t="n">
        <f aca="false">IF(E624&gt;=Settings!$B$4,(AF624+Settings!$B$7*Settings!$B$3)/(E624+Settings!$B$7),Settings!$B$3)</f>
        <v>0.0748599558648786</v>
      </c>
      <c r="R624" s="78" t="n">
        <f aca="false">PERCENTRANK($H$2:$H$1780,H624,6)</f>
        <v>0</v>
      </c>
      <c r="S624" s="78" t="n">
        <f aca="false">PERCENTRANK($Q$2:$Q$1780,Q624,6)</f>
        <v>0.0646794</v>
      </c>
      <c r="T624" s="78" t="n">
        <f aca="false">PERCENTRANK($F$2:$F$1780,F624,6)</f>
        <v>0</v>
      </c>
      <c r="U624" s="79" t="n">
        <f aca="false">IF(F624&gt;0,ROUND((Settings!$B$8*T624+Settings!$B$9*R624+Settings!$B$10*S624)/SUM(Settings!$B$8:$B$10),10),0)</f>
        <v>0</v>
      </c>
      <c r="V624" s="71" t="str">
        <f aca="false">IF(U624&gt;0,RANK(U624,$U$2:$U$1780)+COUNTIF($U$2:U624,U624)-1,"")</f>
        <v/>
      </c>
      <c r="W624" s="71" t="str">
        <f aca="false">IF(V624="","",IF(V624&lt;=Settings!$B$11,"1 - Fix first",IF(V624&lt;=Settings!$B$12,"2 - Review","3 - Monitor")))</f>
        <v/>
      </c>
      <c r="X624" s="71" t="str">
        <f aca="false">IF(AND(E624&gt;=Settings!$B$4,AF624&gt;=Settings!$B$5,O624&gt;=Settings!$B$6),"HIGH RATE","")</f>
        <v/>
      </c>
      <c r="Y624" s="71" t="str">
        <f aca="false">IF(F624&gt;0,RANK(F624,$F$2:$F$1780)+COUNTIF($F$2:F624,F624)-1,"")</f>
        <v/>
      </c>
      <c r="Z624" s="71" t="str">
        <f aca="false">IF(H624&gt;0,RANK(H624,$H$2:$H$1780)+COUNTIF($H$2:H624,H624)-1,"")</f>
        <v/>
      </c>
      <c r="AA624" s="71" t="str">
        <f aca="false">IF(AC624="","",RANK(AC624,$AC$2:$AC$1780)+COUNTIF($AC$2:AC624,AC624)-1)</f>
        <v/>
      </c>
      <c r="AB624" s="71" t="str">
        <f aca="false">IF(AD624="","",RANK(AD624,$AD$2:$AD$1780)+COUNTIF($AD$2:AD624,AD624)-1)</f>
        <v/>
      </c>
      <c r="AC624" s="71" t="str">
        <f aca="false">IF(AND(AF624&gt;0,E624&gt;=Settings!$B$4),ROUND(J624,10),"")</f>
        <v/>
      </c>
      <c r="AD624" s="71" t="str">
        <f aca="false">IF(X624="HIGH RATE",ROUND(O624,10),"")</f>
        <v/>
      </c>
      <c r="AE624" s="71" t="s">
        <v>63</v>
      </c>
      <c r="AF624" s="73" t="n">
        <f aca="false">SUMIFS(Detail!$L$2:$L$9168,Detail!$C$2:$C$9168,$A624)</f>
        <v>0</v>
      </c>
      <c r="AG624" s="74" t="n">
        <f aca="false">SUMIFS(Detail!$N$2:$N$9168,Detail!$C$2:$C$9168,$A624)</f>
        <v>0</v>
      </c>
    </row>
    <row r="625" customFormat="false" ht="15" hidden="false" customHeight="false" outlineLevel="0" collapsed="false">
      <c r="A625" s="71" t="s">
        <v>2243</v>
      </c>
      <c r="B625" s="71" t="s">
        <v>2929</v>
      </c>
      <c r="C625" s="71" t="s">
        <v>213</v>
      </c>
      <c r="D625" s="71" t="str">
        <f aca="false">IFERROR(INDEX('Brand Map'!$B$4:$B$125,MATCH(C625,'Brand Map'!$A$4:$A$125,0)),"Other")</f>
        <v>AU</v>
      </c>
      <c r="E625" s="73" t="n">
        <f aca="false">SUMIFS(Detail!$K$2:$K$9168,Detail!$C$2:$C$9168,$A625)</f>
        <v>1</v>
      </c>
      <c r="F625" s="73" t="n">
        <f aca="false">SUMIFS(Detail!$E$2:$E$9168,Detail!$C$2:$C$9168,$A625)</f>
        <v>0</v>
      </c>
      <c r="G625" s="74" t="n">
        <f aca="false">SUMIFS(Detail!$M$2:$M$9168,Detail!$C$2:$C$9168,$A625)</f>
        <v>31.77</v>
      </c>
      <c r="H625" s="74" t="n">
        <f aca="false">SUMIFS(Detail!$D$2:$D$9168,Detail!$C$2:$C$9168,$A625)</f>
        <v>0</v>
      </c>
      <c r="I625" s="74" t="n">
        <v>244.25</v>
      </c>
      <c r="J625" s="51" t="n">
        <f aca="false">IF(E625&gt;0,AF625/E625,0)</f>
        <v>0</v>
      </c>
      <c r="K625" s="51" t="n">
        <f aca="false">IF(G625&gt;0,AG625/G625,0)</f>
        <v>0</v>
      </c>
      <c r="L625" s="75" t="n">
        <f aca="false">H625/Settings!$B$16</f>
        <v>0</v>
      </c>
      <c r="M625" s="76" t="n">
        <f aca="false">H625/Settings!$B$20</f>
        <v>0</v>
      </c>
      <c r="N625" s="77" t="n">
        <f aca="false">E625*Settings!$B$3</f>
        <v>0.0748599558648786</v>
      </c>
      <c r="O625" s="77" t="n">
        <f aca="false">IF(E625&gt;0,(AF625-N625)/SQRT(E625*Settings!$B$3*(1-Settings!$B$3)),0)</f>
        <v>-0.28445989382101</v>
      </c>
      <c r="P625" s="77" t="n">
        <f aca="false">MAX(0,AF625-N625)</f>
        <v>0</v>
      </c>
      <c r="Q625" s="51" t="n">
        <f aca="false">IF(E625&gt;=Settings!$B$4,(AF625+Settings!$B$7*Settings!$B$3)/(E625+Settings!$B$7),Settings!$B$3)</f>
        <v>0.0748599558648786</v>
      </c>
      <c r="R625" s="78" t="n">
        <f aca="false">PERCENTRANK($H$2:$H$1780,H625,6)</f>
        <v>0</v>
      </c>
      <c r="S625" s="78" t="n">
        <f aca="false">PERCENTRANK($Q$2:$Q$1780,Q625,6)</f>
        <v>0.0646794</v>
      </c>
      <c r="T625" s="78" t="n">
        <f aca="false">PERCENTRANK($F$2:$F$1780,F625,6)</f>
        <v>0</v>
      </c>
      <c r="U625" s="79" t="n">
        <f aca="false">IF(F625&gt;0,ROUND((Settings!$B$8*T625+Settings!$B$9*R625+Settings!$B$10*S625)/SUM(Settings!$B$8:$B$10),10),0)</f>
        <v>0</v>
      </c>
      <c r="V625" s="71" t="str">
        <f aca="false">IF(U625&gt;0,RANK(U625,$U$2:$U$1780)+COUNTIF($U$2:U625,U625)-1,"")</f>
        <v/>
      </c>
      <c r="W625" s="71" t="str">
        <f aca="false">IF(V625="","",IF(V625&lt;=Settings!$B$11,"1 - Fix first",IF(V625&lt;=Settings!$B$12,"2 - Review","3 - Monitor")))</f>
        <v/>
      </c>
      <c r="X625" s="71" t="str">
        <f aca="false">IF(AND(E625&gt;=Settings!$B$4,AF625&gt;=Settings!$B$5,O625&gt;=Settings!$B$6),"HIGH RATE","")</f>
        <v/>
      </c>
      <c r="Y625" s="71" t="str">
        <f aca="false">IF(F625&gt;0,RANK(F625,$F$2:$F$1780)+COUNTIF($F$2:F625,F625)-1,"")</f>
        <v/>
      </c>
      <c r="Z625" s="71" t="str">
        <f aca="false">IF(H625&gt;0,RANK(H625,$H$2:$H$1780)+COUNTIF($H$2:H625,H625)-1,"")</f>
        <v/>
      </c>
      <c r="AA625" s="71" t="str">
        <f aca="false">IF(AC625="","",RANK(AC625,$AC$2:$AC$1780)+COUNTIF($AC$2:AC625,AC625)-1)</f>
        <v/>
      </c>
      <c r="AB625" s="71" t="str">
        <f aca="false">IF(AD625="","",RANK(AD625,$AD$2:$AD$1780)+COUNTIF($AD$2:AD625,AD625)-1)</f>
        <v/>
      </c>
      <c r="AC625" s="71" t="str">
        <f aca="false">IF(AND(AF625&gt;0,E625&gt;=Settings!$B$4),ROUND(J625,10),"")</f>
        <v/>
      </c>
      <c r="AD625" s="71" t="str">
        <f aca="false">IF(X625="HIGH RATE",ROUND(O625,10),"")</f>
        <v/>
      </c>
      <c r="AE625" s="71" t="s">
        <v>63</v>
      </c>
      <c r="AF625" s="73" t="n">
        <f aca="false">SUMIFS(Detail!$L$2:$L$9168,Detail!$C$2:$C$9168,$A625)</f>
        <v>0</v>
      </c>
      <c r="AG625" s="74" t="n">
        <f aca="false">SUMIFS(Detail!$N$2:$N$9168,Detail!$C$2:$C$9168,$A625)</f>
        <v>0</v>
      </c>
    </row>
    <row r="626" customFormat="false" ht="15" hidden="false" customHeight="false" outlineLevel="0" collapsed="false">
      <c r="A626" s="71" t="s">
        <v>2305</v>
      </c>
      <c r="B626" s="71" t="s">
        <v>2930</v>
      </c>
      <c r="C626" s="71" t="s">
        <v>213</v>
      </c>
      <c r="D626" s="71" t="str">
        <f aca="false">IFERROR(INDEX('Brand Map'!$B$4:$B$125,MATCH(C626,'Brand Map'!$A$4:$A$125,0)),"Other")</f>
        <v>AU</v>
      </c>
      <c r="E626" s="73" t="n">
        <f aca="false">SUMIFS(Detail!$K$2:$K$9168,Detail!$C$2:$C$9168,$A626)</f>
        <v>3</v>
      </c>
      <c r="F626" s="73" t="n">
        <f aca="false">SUMIFS(Detail!$E$2:$E$9168,Detail!$C$2:$C$9168,$A626)</f>
        <v>0</v>
      </c>
      <c r="G626" s="74" t="n">
        <f aca="false">SUMIFS(Detail!$M$2:$M$9168,Detail!$C$2:$C$9168,$A626)</f>
        <v>95.31</v>
      </c>
      <c r="H626" s="74" t="n">
        <f aca="false">SUMIFS(Detail!$D$2:$D$9168,Detail!$C$2:$C$9168,$A626)</f>
        <v>0</v>
      </c>
      <c r="I626" s="74" t="n">
        <v>307.12</v>
      </c>
      <c r="J626" s="51" t="n">
        <f aca="false">IF(E626&gt;0,AF626/E626,0)</f>
        <v>0</v>
      </c>
      <c r="K626" s="51" t="n">
        <f aca="false">IF(G626&gt;0,AG626/G626,0)</f>
        <v>0</v>
      </c>
      <c r="L626" s="75" t="n">
        <f aca="false">H626/Settings!$B$16</f>
        <v>0</v>
      </c>
      <c r="M626" s="76" t="n">
        <f aca="false">H626/Settings!$B$20</f>
        <v>0</v>
      </c>
      <c r="N626" s="77" t="n">
        <f aca="false">E626*Settings!$B$3</f>
        <v>0.224579867594636</v>
      </c>
      <c r="O626" s="77" t="n">
        <f aca="false">IF(E626&gt;0,(AF626-N626)/SQRT(E626*Settings!$B$3*(1-Settings!$B$3)),0)</f>
        <v>-0.492698988813638</v>
      </c>
      <c r="P626" s="77" t="n">
        <f aca="false">MAX(0,AF626-N626)</f>
        <v>0</v>
      </c>
      <c r="Q626" s="51" t="n">
        <f aca="false">IF(E626&gt;=Settings!$B$4,(AF626+Settings!$B$7*Settings!$B$3)/(E626+Settings!$B$7),Settings!$B$3)</f>
        <v>0.0748599558648786</v>
      </c>
      <c r="R626" s="78" t="n">
        <f aca="false">PERCENTRANK($H$2:$H$1780,H626,6)</f>
        <v>0</v>
      </c>
      <c r="S626" s="78" t="n">
        <f aca="false">PERCENTRANK($Q$2:$Q$1780,Q626,6)</f>
        <v>0.0646794</v>
      </c>
      <c r="T626" s="78" t="n">
        <f aca="false">PERCENTRANK($F$2:$F$1780,F626,6)</f>
        <v>0</v>
      </c>
      <c r="U626" s="79" t="n">
        <f aca="false">IF(F626&gt;0,ROUND((Settings!$B$8*T626+Settings!$B$9*R626+Settings!$B$10*S626)/SUM(Settings!$B$8:$B$10),10),0)</f>
        <v>0</v>
      </c>
      <c r="V626" s="71" t="str">
        <f aca="false">IF(U626&gt;0,RANK(U626,$U$2:$U$1780)+COUNTIF($U$2:U626,U626)-1,"")</f>
        <v/>
      </c>
      <c r="W626" s="71" t="str">
        <f aca="false">IF(V626="","",IF(V626&lt;=Settings!$B$11,"1 - Fix first",IF(V626&lt;=Settings!$B$12,"2 - Review","3 - Monitor")))</f>
        <v/>
      </c>
      <c r="X626" s="71" t="str">
        <f aca="false">IF(AND(E626&gt;=Settings!$B$4,AF626&gt;=Settings!$B$5,O626&gt;=Settings!$B$6),"HIGH RATE","")</f>
        <v/>
      </c>
      <c r="Y626" s="71" t="str">
        <f aca="false">IF(F626&gt;0,RANK(F626,$F$2:$F$1780)+COUNTIF($F$2:F626,F626)-1,"")</f>
        <v/>
      </c>
      <c r="Z626" s="71" t="str">
        <f aca="false">IF(H626&gt;0,RANK(H626,$H$2:$H$1780)+COUNTIF($H$2:H626,H626)-1,"")</f>
        <v/>
      </c>
      <c r="AA626" s="71" t="str">
        <f aca="false">IF(AC626="","",RANK(AC626,$AC$2:$AC$1780)+COUNTIF($AC$2:AC626,AC626)-1)</f>
        <v/>
      </c>
      <c r="AB626" s="71" t="str">
        <f aca="false">IF(AD626="","",RANK(AD626,$AD$2:$AD$1780)+COUNTIF($AD$2:AD626,AD626)-1)</f>
        <v/>
      </c>
      <c r="AC626" s="71" t="str">
        <f aca="false">IF(AND(AF626&gt;0,E626&gt;=Settings!$B$4),ROUND(J626,10),"")</f>
        <v/>
      </c>
      <c r="AD626" s="71" t="str">
        <f aca="false">IF(X626="HIGH RATE",ROUND(O626,10),"")</f>
        <v/>
      </c>
      <c r="AE626" s="71" t="s">
        <v>63</v>
      </c>
      <c r="AF626" s="73" t="n">
        <f aca="false">SUMIFS(Detail!$L$2:$L$9168,Detail!$C$2:$C$9168,$A626)</f>
        <v>0</v>
      </c>
      <c r="AG626" s="74" t="n">
        <f aca="false">SUMIFS(Detail!$N$2:$N$9168,Detail!$C$2:$C$9168,$A626)</f>
        <v>0</v>
      </c>
    </row>
    <row r="627" customFormat="false" ht="15" hidden="false" customHeight="false" outlineLevel="0" collapsed="false">
      <c r="A627" s="71" t="s">
        <v>2299</v>
      </c>
      <c r="B627" s="71" t="s">
        <v>2931</v>
      </c>
      <c r="C627" s="71" t="s">
        <v>213</v>
      </c>
      <c r="D627" s="71" t="str">
        <f aca="false">IFERROR(INDEX('Brand Map'!$B$4:$B$125,MATCH(C627,'Brand Map'!$A$4:$A$125,0)),"Other")</f>
        <v>AU</v>
      </c>
      <c r="E627" s="73" t="n">
        <f aca="false">SUMIFS(Detail!$K$2:$K$9168,Detail!$C$2:$C$9168,$A627)</f>
        <v>14</v>
      </c>
      <c r="F627" s="73" t="n">
        <f aca="false">SUMIFS(Detail!$E$2:$E$9168,Detail!$C$2:$C$9168,$A627)</f>
        <v>0</v>
      </c>
      <c r="G627" s="74" t="n">
        <f aca="false">SUMIFS(Detail!$M$2:$M$9168,Detail!$C$2:$C$9168,$A627)</f>
        <v>453.87</v>
      </c>
      <c r="H627" s="74" t="n">
        <f aca="false">SUMIFS(Detail!$D$2:$D$9168,Detail!$C$2:$C$9168,$A627)</f>
        <v>0</v>
      </c>
      <c r="I627" s="74" t="n">
        <v>1242.84</v>
      </c>
      <c r="J627" s="51" t="n">
        <f aca="false">IF(E627&gt;0,AF627/E627,0)</f>
        <v>0</v>
      </c>
      <c r="K627" s="51" t="n">
        <f aca="false">IF(G627&gt;0,AG627/G627,0)</f>
        <v>0</v>
      </c>
      <c r="L627" s="75" t="n">
        <f aca="false">H627/Settings!$B$16</f>
        <v>0</v>
      </c>
      <c r="M627" s="76" t="n">
        <f aca="false">H627/Settings!$B$20</f>
        <v>0</v>
      </c>
      <c r="N627" s="77" t="n">
        <f aca="false">E627*Settings!$B$3</f>
        <v>1.0480393821083</v>
      </c>
      <c r="O627" s="77" t="n">
        <f aca="false">IF(E627&gt;0,(AF627-N627)/SQRT(E627*Settings!$B$3*(1-Settings!$B$3)),0)</f>
        <v>-1.06435146295631</v>
      </c>
      <c r="P627" s="77" t="n">
        <f aca="false">MAX(0,AF627-N627)</f>
        <v>0</v>
      </c>
      <c r="Q627" s="51" t="n">
        <f aca="false">IF(E627&gt;=Settings!$B$4,(AF627+Settings!$B$7*Settings!$B$3)/(E627+Settings!$B$7),Settings!$B$3)</f>
        <v>0.0748599558648786</v>
      </c>
      <c r="R627" s="78" t="n">
        <f aca="false">PERCENTRANK($H$2:$H$1780,H627,6)</f>
        <v>0</v>
      </c>
      <c r="S627" s="78" t="n">
        <f aca="false">PERCENTRANK($Q$2:$Q$1780,Q627,6)</f>
        <v>0.0646794</v>
      </c>
      <c r="T627" s="78" t="n">
        <f aca="false">PERCENTRANK($F$2:$F$1780,F627,6)</f>
        <v>0</v>
      </c>
      <c r="U627" s="79" t="n">
        <f aca="false">IF(F627&gt;0,ROUND((Settings!$B$8*T627+Settings!$B$9*R627+Settings!$B$10*S627)/SUM(Settings!$B$8:$B$10),10),0)</f>
        <v>0</v>
      </c>
      <c r="V627" s="71" t="str">
        <f aca="false">IF(U627&gt;0,RANK(U627,$U$2:$U$1780)+COUNTIF($U$2:U627,U627)-1,"")</f>
        <v/>
      </c>
      <c r="W627" s="71" t="str">
        <f aca="false">IF(V627="","",IF(V627&lt;=Settings!$B$11,"1 - Fix first",IF(V627&lt;=Settings!$B$12,"2 - Review","3 - Monitor")))</f>
        <v/>
      </c>
      <c r="X627" s="71" t="str">
        <f aca="false">IF(AND(E627&gt;=Settings!$B$4,AF627&gt;=Settings!$B$5,O627&gt;=Settings!$B$6),"HIGH RATE","")</f>
        <v/>
      </c>
      <c r="Y627" s="71" t="str">
        <f aca="false">IF(F627&gt;0,RANK(F627,$F$2:$F$1780)+COUNTIF($F$2:F627,F627)-1,"")</f>
        <v/>
      </c>
      <c r="Z627" s="71" t="str">
        <f aca="false">IF(H627&gt;0,RANK(H627,$H$2:$H$1780)+COUNTIF($H$2:H627,H627)-1,"")</f>
        <v/>
      </c>
      <c r="AA627" s="71" t="str">
        <f aca="false">IF(AC627="","",RANK(AC627,$AC$2:$AC$1780)+COUNTIF($AC$2:AC627,AC627)-1)</f>
        <v/>
      </c>
      <c r="AB627" s="71" t="str">
        <f aca="false">IF(AD627="","",RANK(AD627,$AD$2:$AD$1780)+COUNTIF($AD$2:AD627,AD627)-1)</f>
        <v/>
      </c>
      <c r="AC627" s="71" t="str">
        <f aca="false">IF(AND(AF627&gt;0,E627&gt;=Settings!$B$4),ROUND(J627,10),"")</f>
        <v/>
      </c>
      <c r="AD627" s="71" t="str">
        <f aca="false">IF(X627="HIGH RATE",ROUND(O627,10),"")</f>
        <v/>
      </c>
      <c r="AE627" s="71" t="s">
        <v>63</v>
      </c>
      <c r="AF627" s="73" t="n">
        <f aca="false">SUMIFS(Detail!$L$2:$L$9168,Detail!$C$2:$C$9168,$A627)</f>
        <v>0</v>
      </c>
      <c r="AG627" s="74" t="n">
        <f aca="false">SUMIFS(Detail!$N$2:$N$9168,Detail!$C$2:$C$9168,$A627)</f>
        <v>0</v>
      </c>
    </row>
    <row r="628" customFormat="false" ht="15" hidden="false" customHeight="false" outlineLevel="0" collapsed="false">
      <c r="A628" s="71" t="s">
        <v>2216</v>
      </c>
      <c r="B628" s="71" t="s">
        <v>2932</v>
      </c>
      <c r="C628" s="71" t="s">
        <v>213</v>
      </c>
      <c r="D628" s="71" t="str">
        <f aca="false">IFERROR(INDEX('Brand Map'!$B$4:$B$125,MATCH(C628,'Brand Map'!$A$4:$A$125,0)),"Other")</f>
        <v>AU</v>
      </c>
      <c r="E628" s="73" t="n">
        <f aca="false">SUMIFS(Detail!$K$2:$K$9168,Detail!$C$2:$C$9168,$A628)</f>
        <v>1</v>
      </c>
      <c r="F628" s="73" t="n">
        <f aca="false">SUMIFS(Detail!$E$2:$E$9168,Detail!$C$2:$C$9168,$A628)</f>
        <v>0</v>
      </c>
      <c r="G628" s="74" t="n">
        <f aca="false">SUMIFS(Detail!$M$2:$M$9168,Detail!$C$2:$C$9168,$A628)</f>
        <v>31.77</v>
      </c>
      <c r="H628" s="74" t="n">
        <f aca="false">SUMIFS(Detail!$D$2:$D$9168,Detail!$C$2:$C$9168,$A628)</f>
        <v>0</v>
      </c>
      <c r="I628" s="74" t="n">
        <v>117.58</v>
      </c>
      <c r="J628" s="51" t="n">
        <f aca="false">IF(E628&gt;0,AF628/E628,0)</f>
        <v>0</v>
      </c>
      <c r="K628" s="51" t="n">
        <f aca="false">IF(G628&gt;0,AG628/G628,0)</f>
        <v>0</v>
      </c>
      <c r="L628" s="75" t="n">
        <f aca="false">H628/Settings!$B$16</f>
        <v>0</v>
      </c>
      <c r="M628" s="76" t="n">
        <f aca="false">H628/Settings!$B$20</f>
        <v>0</v>
      </c>
      <c r="N628" s="77" t="n">
        <f aca="false">E628*Settings!$B$3</f>
        <v>0.0748599558648786</v>
      </c>
      <c r="O628" s="77" t="n">
        <f aca="false">IF(E628&gt;0,(AF628-N628)/SQRT(E628*Settings!$B$3*(1-Settings!$B$3)),0)</f>
        <v>-0.28445989382101</v>
      </c>
      <c r="P628" s="77" t="n">
        <f aca="false">MAX(0,AF628-N628)</f>
        <v>0</v>
      </c>
      <c r="Q628" s="51" t="n">
        <f aca="false">IF(E628&gt;=Settings!$B$4,(AF628+Settings!$B$7*Settings!$B$3)/(E628+Settings!$B$7),Settings!$B$3)</f>
        <v>0.0748599558648786</v>
      </c>
      <c r="R628" s="78" t="n">
        <f aca="false">PERCENTRANK($H$2:$H$1780,H628,6)</f>
        <v>0</v>
      </c>
      <c r="S628" s="78" t="n">
        <f aca="false">PERCENTRANK($Q$2:$Q$1780,Q628,6)</f>
        <v>0.0646794</v>
      </c>
      <c r="T628" s="78" t="n">
        <f aca="false">PERCENTRANK($F$2:$F$1780,F628,6)</f>
        <v>0</v>
      </c>
      <c r="U628" s="79" t="n">
        <f aca="false">IF(F628&gt;0,ROUND((Settings!$B$8*T628+Settings!$B$9*R628+Settings!$B$10*S628)/SUM(Settings!$B$8:$B$10),10),0)</f>
        <v>0</v>
      </c>
      <c r="V628" s="71" t="str">
        <f aca="false">IF(U628&gt;0,RANK(U628,$U$2:$U$1780)+COUNTIF($U$2:U628,U628)-1,"")</f>
        <v/>
      </c>
      <c r="W628" s="71" t="str">
        <f aca="false">IF(V628="","",IF(V628&lt;=Settings!$B$11,"1 - Fix first",IF(V628&lt;=Settings!$B$12,"2 - Review","3 - Monitor")))</f>
        <v/>
      </c>
      <c r="X628" s="71" t="str">
        <f aca="false">IF(AND(E628&gt;=Settings!$B$4,AF628&gt;=Settings!$B$5,O628&gt;=Settings!$B$6),"HIGH RATE","")</f>
        <v/>
      </c>
      <c r="Y628" s="71" t="str">
        <f aca="false">IF(F628&gt;0,RANK(F628,$F$2:$F$1780)+COUNTIF($F$2:F628,F628)-1,"")</f>
        <v/>
      </c>
      <c r="Z628" s="71" t="str">
        <f aca="false">IF(H628&gt;0,RANK(H628,$H$2:$H$1780)+COUNTIF($H$2:H628,H628)-1,"")</f>
        <v/>
      </c>
      <c r="AA628" s="71" t="str">
        <f aca="false">IF(AC628="","",RANK(AC628,$AC$2:$AC$1780)+COUNTIF($AC$2:AC628,AC628)-1)</f>
        <v/>
      </c>
      <c r="AB628" s="71" t="str">
        <f aca="false">IF(AD628="","",RANK(AD628,$AD$2:$AD$1780)+COUNTIF($AD$2:AD628,AD628)-1)</f>
        <v/>
      </c>
      <c r="AC628" s="71" t="str">
        <f aca="false">IF(AND(AF628&gt;0,E628&gt;=Settings!$B$4),ROUND(J628,10),"")</f>
        <v/>
      </c>
      <c r="AD628" s="71" t="str">
        <f aca="false">IF(X628="HIGH RATE",ROUND(O628,10),"")</f>
        <v/>
      </c>
      <c r="AE628" s="71" t="s">
        <v>63</v>
      </c>
      <c r="AF628" s="73" t="n">
        <f aca="false">SUMIFS(Detail!$L$2:$L$9168,Detail!$C$2:$C$9168,$A628)</f>
        <v>0</v>
      </c>
      <c r="AG628" s="74" t="n">
        <f aca="false">SUMIFS(Detail!$N$2:$N$9168,Detail!$C$2:$C$9168,$A628)</f>
        <v>0</v>
      </c>
    </row>
    <row r="629" customFormat="false" ht="15" hidden="false" customHeight="false" outlineLevel="0" collapsed="false">
      <c r="A629" s="71" t="s">
        <v>2256</v>
      </c>
      <c r="B629" s="71" t="s">
        <v>2933</v>
      </c>
      <c r="C629" s="71" t="s">
        <v>213</v>
      </c>
      <c r="D629" s="71" t="str">
        <f aca="false">IFERROR(INDEX('Brand Map'!$B$4:$B$125,MATCH(C629,'Brand Map'!$A$4:$A$125,0)),"Other")</f>
        <v>AU</v>
      </c>
      <c r="E629" s="73" t="n">
        <f aca="false">SUMIFS(Detail!$K$2:$K$9168,Detail!$C$2:$C$9168,$A629)</f>
        <v>0</v>
      </c>
      <c r="F629" s="73" t="n">
        <f aca="false">SUMIFS(Detail!$E$2:$E$9168,Detail!$C$2:$C$9168,$A629)</f>
        <v>0</v>
      </c>
      <c r="G629" s="74" t="n">
        <f aca="false">SUMIFS(Detail!$M$2:$M$9168,Detail!$C$2:$C$9168,$A629)</f>
        <v>0</v>
      </c>
      <c r="H629" s="74" t="n">
        <f aca="false">SUMIFS(Detail!$D$2:$D$9168,Detail!$C$2:$C$9168,$A629)</f>
        <v>0</v>
      </c>
      <c r="I629" s="74" t="n">
        <v>337.9</v>
      </c>
      <c r="J629" s="51" t="n">
        <f aca="false">IF(E629&gt;0,AF629/E629,0)</f>
        <v>0</v>
      </c>
      <c r="K629" s="51" t="n">
        <f aca="false">IF(G629&gt;0,AG629/G629,0)</f>
        <v>0</v>
      </c>
      <c r="L629" s="75" t="n">
        <f aca="false">H629/Settings!$B$16</f>
        <v>0</v>
      </c>
      <c r="M629" s="76" t="n">
        <f aca="false">H629/Settings!$B$20</f>
        <v>0</v>
      </c>
      <c r="N629" s="77" t="n">
        <f aca="false">E629*Settings!$B$3</f>
        <v>0</v>
      </c>
      <c r="O629" s="77" t="n">
        <f aca="false">IF(E629&gt;0,(AF629-N629)/SQRT(E629*Settings!$B$3*(1-Settings!$B$3)),0)</f>
        <v>0</v>
      </c>
      <c r="P629" s="77" t="n">
        <f aca="false">MAX(0,AF629-N629)</f>
        <v>0</v>
      </c>
      <c r="Q629" s="51" t="n">
        <f aca="false">IF(E629&gt;=Settings!$B$4,(AF629+Settings!$B$7*Settings!$B$3)/(E629+Settings!$B$7),Settings!$B$3)</f>
        <v>0.0748599558648786</v>
      </c>
      <c r="R629" s="78" t="n">
        <f aca="false">PERCENTRANK($H$2:$H$1780,H629,6)</f>
        <v>0</v>
      </c>
      <c r="S629" s="78" t="n">
        <f aca="false">PERCENTRANK($Q$2:$Q$1780,Q629,6)</f>
        <v>0.0646794</v>
      </c>
      <c r="T629" s="78" t="n">
        <f aca="false">PERCENTRANK($F$2:$F$1780,F629,6)</f>
        <v>0</v>
      </c>
      <c r="U629" s="79" t="n">
        <f aca="false">IF(F629&gt;0,ROUND((Settings!$B$8*T629+Settings!$B$9*R629+Settings!$B$10*S629)/SUM(Settings!$B$8:$B$10),10),0)</f>
        <v>0</v>
      </c>
      <c r="V629" s="71" t="str">
        <f aca="false">IF(U629&gt;0,RANK(U629,$U$2:$U$1780)+COUNTIF($U$2:U629,U629)-1,"")</f>
        <v/>
      </c>
      <c r="W629" s="71" t="str">
        <f aca="false">IF(V629="","",IF(V629&lt;=Settings!$B$11,"1 - Fix first",IF(V629&lt;=Settings!$B$12,"2 - Review","3 - Monitor")))</f>
        <v/>
      </c>
      <c r="X629" s="71" t="str">
        <f aca="false">IF(AND(E629&gt;=Settings!$B$4,AF629&gt;=Settings!$B$5,O629&gt;=Settings!$B$6),"HIGH RATE","")</f>
        <v/>
      </c>
      <c r="Y629" s="71" t="str">
        <f aca="false">IF(F629&gt;0,RANK(F629,$F$2:$F$1780)+COUNTIF($F$2:F629,F629)-1,"")</f>
        <v/>
      </c>
      <c r="Z629" s="71" t="str">
        <f aca="false">IF(H629&gt;0,RANK(H629,$H$2:$H$1780)+COUNTIF($H$2:H629,H629)-1,"")</f>
        <v/>
      </c>
      <c r="AA629" s="71" t="str">
        <f aca="false">IF(AC629="","",RANK(AC629,$AC$2:$AC$1780)+COUNTIF($AC$2:AC629,AC629)-1)</f>
        <v/>
      </c>
      <c r="AB629" s="71" t="str">
        <f aca="false">IF(AD629="","",RANK(AD629,$AD$2:$AD$1780)+COUNTIF($AD$2:AD629,AD629)-1)</f>
        <v/>
      </c>
      <c r="AC629" s="71" t="str">
        <f aca="false">IF(AND(AF629&gt;0,E629&gt;=Settings!$B$4),ROUND(J629,10),"")</f>
        <v/>
      </c>
      <c r="AD629" s="71" t="str">
        <f aca="false">IF(X629="HIGH RATE",ROUND(O629,10),"")</f>
        <v/>
      </c>
      <c r="AE629" s="71" t="s">
        <v>63</v>
      </c>
      <c r="AF629" s="73" t="n">
        <f aca="false">SUMIFS(Detail!$L$2:$L$9168,Detail!$C$2:$C$9168,$A629)</f>
        <v>0</v>
      </c>
      <c r="AG629" s="74" t="n">
        <f aca="false">SUMIFS(Detail!$N$2:$N$9168,Detail!$C$2:$C$9168,$A629)</f>
        <v>0</v>
      </c>
    </row>
    <row r="630" customFormat="false" ht="15" hidden="false" customHeight="false" outlineLevel="0" collapsed="false">
      <c r="A630" s="71" t="s">
        <v>2223</v>
      </c>
      <c r="B630" s="71" t="s">
        <v>2934</v>
      </c>
      <c r="C630" s="71" t="s">
        <v>213</v>
      </c>
      <c r="D630" s="71" t="str">
        <f aca="false">IFERROR(INDEX('Brand Map'!$B$4:$B$125,MATCH(C630,'Brand Map'!$A$4:$A$125,0)),"Other")</f>
        <v>AU</v>
      </c>
      <c r="E630" s="73" t="n">
        <f aca="false">SUMIFS(Detail!$K$2:$K$9168,Detail!$C$2:$C$9168,$A630)</f>
        <v>0</v>
      </c>
      <c r="F630" s="73" t="n">
        <f aca="false">SUMIFS(Detail!$E$2:$E$9168,Detail!$C$2:$C$9168,$A630)</f>
        <v>0</v>
      </c>
      <c r="G630" s="74" t="n">
        <f aca="false">SUMIFS(Detail!$M$2:$M$9168,Detail!$C$2:$C$9168,$A630)</f>
        <v>0</v>
      </c>
      <c r="H630" s="74" t="n">
        <f aca="false">SUMIFS(Detail!$D$2:$D$9168,Detail!$C$2:$C$9168,$A630)</f>
        <v>0</v>
      </c>
      <c r="I630" s="74" t="n">
        <v>59.95</v>
      </c>
      <c r="J630" s="51" t="n">
        <f aca="false">IF(E630&gt;0,AF630/E630,0)</f>
        <v>0</v>
      </c>
      <c r="K630" s="51" t="n">
        <f aca="false">IF(G630&gt;0,AG630/G630,0)</f>
        <v>0</v>
      </c>
      <c r="L630" s="75" t="n">
        <f aca="false">H630/Settings!$B$16</f>
        <v>0</v>
      </c>
      <c r="M630" s="76" t="n">
        <f aca="false">H630/Settings!$B$20</f>
        <v>0</v>
      </c>
      <c r="N630" s="77" t="n">
        <f aca="false">E630*Settings!$B$3</f>
        <v>0</v>
      </c>
      <c r="O630" s="77" t="n">
        <f aca="false">IF(E630&gt;0,(AF630-N630)/SQRT(E630*Settings!$B$3*(1-Settings!$B$3)),0)</f>
        <v>0</v>
      </c>
      <c r="P630" s="77" t="n">
        <f aca="false">MAX(0,AF630-N630)</f>
        <v>0</v>
      </c>
      <c r="Q630" s="51" t="n">
        <f aca="false">IF(E630&gt;=Settings!$B$4,(AF630+Settings!$B$7*Settings!$B$3)/(E630+Settings!$B$7),Settings!$B$3)</f>
        <v>0.0748599558648786</v>
      </c>
      <c r="R630" s="78" t="n">
        <f aca="false">PERCENTRANK($H$2:$H$1780,H630,6)</f>
        <v>0</v>
      </c>
      <c r="S630" s="78" t="n">
        <f aca="false">PERCENTRANK($Q$2:$Q$1780,Q630,6)</f>
        <v>0.0646794</v>
      </c>
      <c r="T630" s="78" t="n">
        <f aca="false">PERCENTRANK($F$2:$F$1780,F630,6)</f>
        <v>0</v>
      </c>
      <c r="U630" s="79" t="n">
        <f aca="false">IF(F630&gt;0,ROUND((Settings!$B$8*T630+Settings!$B$9*R630+Settings!$B$10*S630)/SUM(Settings!$B$8:$B$10),10),0)</f>
        <v>0</v>
      </c>
      <c r="V630" s="71" t="str">
        <f aca="false">IF(U630&gt;0,RANK(U630,$U$2:$U$1780)+COUNTIF($U$2:U630,U630)-1,"")</f>
        <v/>
      </c>
      <c r="W630" s="71" t="str">
        <f aca="false">IF(V630="","",IF(V630&lt;=Settings!$B$11,"1 - Fix first",IF(V630&lt;=Settings!$B$12,"2 - Review","3 - Monitor")))</f>
        <v/>
      </c>
      <c r="X630" s="71" t="str">
        <f aca="false">IF(AND(E630&gt;=Settings!$B$4,AF630&gt;=Settings!$B$5,O630&gt;=Settings!$B$6),"HIGH RATE","")</f>
        <v/>
      </c>
      <c r="Y630" s="71" t="str">
        <f aca="false">IF(F630&gt;0,RANK(F630,$F$2:$F$1780)+COUNTIF($F$2:F630,F630)-1,"")</f>
        <v/>
      </c>
      <c r="Z630" s="71" t="str">
        <f aca="false">IF(H630&gt;0,RANK(H630,$H$2:$H$1780)+COUNTIF($H$2:H630,H630)-1,"")</f>
        <v/>
      </c>
      <c r="AA630" s="71" t="str">
        <f aca="false">IF(AC630="","",RANK(AC630,$AC$2:$AC$1780)+COUNTIF($AC$2:AC630,AC630)-1)</f>
        <v/>
      </c>
      <c r="AB630" s="71" t="str">
        <f aca="false">IF(AD630="","",RANK(AD630,$AD$2:$AD$1780)+COUNTIF($AD$2:AD630,AD630)-1)</f>
        <v/>
      </c>
      <c r="AC630" s="71" t="str">
        <f aca="false">IF(AND(AF630&gt;0,E630&gt;=Settings!$B$4),ROUND(J630,10),"")</f>
        <v/>
      </c>
      <c r="AD630" s="71" t="str">
        <f aca="false">IF(X630="HIGH RATE",ROUND(O630,10),"")</f>
        <v/>
      </c>
      <c r="AE630" s="71" t="s">
        <v>63</v>
      </c>
      <c r="AF630" s="73" t="n">
        <f aca="false">SUMIFS(Detail!$L$2:$L$9168,Detail!$C$2:$C$9168,$A630)</f>
        <v>0</v>
      </c>
      <c r="AG630" s="74" t="n">
        <f aca="false">SUMIFS(Detail!$N$2:$N$9168,Detail!$C$2:$C$9168,$A630)</f>
        <v>0</v>
      </c>
    </row>
    <row r="631" customFormat="false" ht="15" hidden="false" customHeight="false" outlineLevel="0" collapsed="false">
      <c r="A631" s="71" t="s">
        <v>2381</v>
      </c>
      <c r="B631" s="71" t="s">
        <v>2935</v>
      </c>
      <c r="C631" s="71" t="s">
        <v>213</v>
      </c>
      <c r="D631" s="71" t="str">
        <f aca="false">IFERROR(INDEX('Brand Map'!$B$4:$B$125,MATCH(C631,'Brand Map'!$A$4:$A$125,0)),"Other")</f>
        <v>AU</v>
      </c>
      <c r="E631" s="73" t="n">
        <f aca="false">SUMIFS(Detail!$K$2:$K$9168,Detail!$C$2:$C$9168,$A631)</f>
        <v>1</v>
      </c>
      <c r="F631" s="73" t="n">
        <f aca="false">SUMIFS(Detail!$E$2:$E$9168,Detail!$C$2:$C$9168,$A631)</f>
        <v>0</v>
      </c>
      <c r="G631" s="74" t="n">
        <f aca="false">SUMIFS(Detail!$M$2:$M$9168,Detail!$C$2:$C$9168,$A631)</f>
        <v>40.86</v>
      </c>
      <c r="H631" s="74" t="n">
        <f aca="false">SUMIFS(Detail!$D$2:$D$9168,Detail!$C$2:$C$9168,$A631)</f>
        <v>0</v>
      </c>
      <c r="I631" s="74" t="n">
        <v>95.36</v>
      </c>
      <c r="J631" s="51" t="n">
        <f aca="false">IF(E631&gt;0,AF631/E631,0)</f>
        <v>0</v>
      </c>
      <c r="K631" s="51" t="n">
        <f aca="false">IF(G631&gt;0,AG631/G631,0)</f>
        <v>0</v>
      </c>
      <c r="L631" s="75" t="n">
        <f aca="false">H631/Settings!$B$16</f>
        <v>0</v>
      </c>
      <c r="M631" s="76" t="n">
        <f aca="false">H631/Settings!$B$20</f>
        <v>0</v>
      </c>
      <c r="N631" s="77" t="n">
        <f aca="false">E631*Settings!$B$3</f>
        <v>0.0748599558648786</v>
      </c>
      <c r="O631" s="77" t="n">
        <f aca="false">IF(E631&gt;0,(AF631-N631)/SQRT(E631*Settings!$B$3*(1-Settings!$B$3)),0)</f>
        <v>-0.28445989382101</v>
      </c>
      <c r="P631" s="77" t="n">
        <f aca="false">MAX(0,AF631-N631)</f>
        <v>0</v>
      </c>
      <c r="Q631" s="51" t="n">
        <f aca="false">IF(E631&gt;=Settings!$B$4,(AF631+Settings!$B$7*Settings!$B$3)/(E631+Settings!$B$7),Settings!$B$3)</f>
        <v>0.0748599558648786</v>
      </c>
      <c r="R631" s="78" t="n">
        <f aca="false">PERCENTRANK($H$2:$H$1780,H631,6)</f>
        <v>0</v>
      </c>
      <c r="S631" s="78" t="n">
        <f aca="false">PERCENTRANK($Q$2:$Q$1780,Q631,6)</f>
        <v>0.0646794</v>
      </c>
      <c r="T631" s="78" t="n">
        <f aca="false">PERCENTRANK($F$2:$F$1780,F631,6)</f>
        <v>0</v>
      </c>
      <c r="U631" s="79" t="n">
        <f aca="false">IF(F631&gt;0,ROUND((Settings!$B$8*T631+Settings!$B$9*R631+Settings!$B$10*S631)/SUM(Settings!$B$8:$B$10),10),0)</f>
        <v>0</v>
      </c>
      <c r="V631" s="71" t="str">
        <f aca="false">IF(U631&gt;0,RANK(U631,$U$2:$U$1780)+COUNTIF($U$2:U631,U631)-1,"")</f>
        <v/>
      </c>
      <c r="W631" s="71" t="str">
        <f aca="false">IF(V631="","",IF(V631&lt;=Settings!$B$11,"1 - Fix first",IF(V631&lt;=Settings!$B$12,"2 - Review","3 - Monitor")))</f>
        <v/>
      </c>
      <c r="X631" s="71" t="str">
        <f aca="false">IF(AND(E631&gt;=Settings!$B$4,AF631&gt;=Settings!$B$5,O631&gt;=Settings!$B$6),"HIGH RATE","")</f>
        <v/>
      </c>
      <c r="Y631" s="71" t="str">
        <f aca="false">IF(F631&gt;0,RANK(F631,$F$2:$F$1780)+COUNTIF($F$2:F631,F631)-1,"")</f>
        <v/>
      </c>
      <c r="Z631" s="71" t="str">
        <f aca="false">IF(H631&gt;0,RANK(H631,$H$2:$H$1780)+COUNTIF($H$2:H631,H631)-1,"")</f>
        <v/>
      </c>
      <c r="AA631" s="71" t="str">
        <f aca="false">IF(AC631="","",RANK(AC631,$AC$2:$AC$1780)+COUNTIF($AC$2:AC631,AC631)-1)</f>
        <v/>
      </c>
      <c r="AB631" s="71" t="str">
        <f aca="false">IF(AD631="","",RANK(AD631,$AD$2:$AD$1780)+COUNTIF($AD$2:AD631,AD631)-1)</f>
        <v/>
      </c>
      <c r="AC631" s="71" t="str">
        <f aca="false">IF(AND(AF631&gt;0,E631&gt;=Settings!$B$4),ROUND(J631,10),"")</f>
        <v/>
      </c>
      <c r="AD631" s="71" t="str">
        <f aca="false">IF(X631="HIGH RATE",ROUND(O631,10),"")</f>
        <v/>
      </c>
      <c r="AE631" s="71" t="s">
        <v>63</v>
      </c>
      <c r="AF631" s="73" t="n">
        <f aca="false">SUMIFS(Detail!$L$2:$L$9168,Detail!$C$2:$C$9168,$A631)</f>
        <v>0</v>
      </c>
      <c r="AG631" s="74" t="n">
        <f aca="false">SUMIFS(Detail!$N$2:$N$9168,Detail!$C$2:$C$9168,$A631)</f>
        <v>0</v>
      </c>
    </row>
    <row r="632" customFormat="false" ht="15" hidden="false" customHeight="false" outlineLevel="0" collapsed="false">
      <c r="A632" s="71" t="s">
        <v>2240</v>
      </c>
      <c r="B632" s="71" t="s">
        <v>2936</v>
      </c>
      <c r="C632" s="71" t="s">
        <v>213</v>
      </c>
      <c r="D632" s="71" t="str">
        <f aca="false">IFERROR(INDEX('Brand Map'!$B$4:$B$125,MATCH(C632,'Brand Map'!$A$4:$A$125,0)),"Other")</f>
        <v>AU</v>
      </c>
      <c r="E632" s="73" t="n">
        <f aca="false">SUMIFS(Detail!$K$2:$K$9168,Detail!$C$2:$C$9168,$A632)</f>
        <v>3</v>
      </c>
      <c r="F632" s="73" t="n">
        <f aca="false">SUMIFS(Detail!$E$2:$E$9168,Detail!$C$2:$C$9168,$A632)</f>
        <v>0</v>
      </c>
      <c r="G632" s="74" t="n">
        <f aca="false">SUMIFS(Detail!$M$2:$M$9168,Detail!$C$2:$C$9168,$A632)</f>
        <v>122.58</v>
      </c>
      <c r="H632" s="74" t="n">
        <f aca="false">SUMIFS(Detail!$D$2:$D$9168,Detail!$C$2:$C$9168,$A632)</f>
        <v>0</v>
      </c>
      <c r="I632" s="74" t="n">
        <v>615.81</v>
      </c>
      <c r="J632" s="51" t="n">
        <f aca="false">IF(E632&gt;0,AF632/E632,0)</f>
        <v>0</v>
      </c>
      <c r="K632" s="51" t="n">
        <f aca="false">IF(G632&gt;0,AG632/G632,0)</f>
        <v>0</v>
      </c>
      <c r="L632" s="75" t="n">
        <f aca="false">H632/Settings!$B$16</f>
        <v>0</v>
      </c>
      <c r="M632" s="76" t="n">
        <f aca="false">H632/Settings!$B$20</f>
        <v>0</v>
      </c>
      <c r="N632" s="77" t="n">
        <f aca="false">E632*Settings!$B$3</f>
        <v>0.224579867594636</v>
      </c>
      <c r="O632" s="77" t="n">
        <f aca="false">IF(E632&gt;0,(AF632-N632)/SQRT(E632*Settings!$B$3*(1-Settings!$B$3)),0)</f>
        <v>-0.492698988813638</v>
      </c>
      <c r="P632" s="77" t="n">
        <f aca="false">MAX(0,AF632-N632)</f>
        <v>0</v>
      </c>
      <c r="Q632" s="51" t="n">
        <f aca="false">IF(E632&gt;=Settings!$B$4,(AF632+Settings!$B$7*Settings!$B$3)/(E632+Settings!$B$7),Settings!$B$3)</f>
        <v>0.0748599558648786</v>
      </c>
      <c r="R632" s="78" t="n">
        <f aca="false">PERCENTRANK($H$2:$H$1780,H632,6)</f>
        <v>0</v>
      </c>
      <c r="S632" s="78" t="n">
        <f aca="false">PERCENTRANK($Q$2:$Q$1780,Q632,6)</f>
        <v>0.0646794</v>
      </c>
      <c r="T632" s="78" t="n">
        <f aca="false">PERCENTRANK($F$2:$F$1780,F632,6)</f>
        <v>0</v>
      </c>
      <c r="U632" s="79" t="n">
        <f aca="false">IF(F632&gt;0,ROUND((Settings!$B$8*T632+Settings!$B$9*R632+Settings!$B$10*S632)/SUM(Settings!$B$8:$B$10),10),0)</f>
        <v>0</v>
      </c>
      <c r="V632" s="71" t="str">
        <f aca="false">IF(U632&gt;0,RANK(U632,$U$2:$U$1780)+COUNTIF($U$2:U632,U632)-1,"")</f>
        <v/>
      </c>
      <c r="W632" s="71" t="str">
        <f aca="false">IF(V632="","",IF(V632&lt;=Settings!$B$11,"1 - Fix first",IF(V632&lt;=Settings!$B$12,"2 - Review","3 - Monitor")))</f>
        <v/>
      </c>
      <c r="X632" s="71" t="str">
        <f aca="false">IF(AND(E632&gt;=Settings!$B$4,AF632&gt;=Settings!$B$5,O632&gt;=Settings!$B$6),"HIGH RATE","")</f>
        <v/>
      </c>
      <c r="Y632" s="71" t="str">
        <f aca="false">IF(F632&gt;0,RANK(F632,$F$2:$F$1780)+COUNTIF($F$2:F632,F632)-1,"")</f>
        <v/>
      </c>
      <c r="Z632" s="71" t="str">
        <f aca="false">IF(H632&gt;0,RANK(H632,$H$2:$H$1780)+COUNTIF($H$2:H632,H632)-1,"")</f>
        <v/>
      </c>
      <c r="AA632" s="71" t="str">
        <f aca="false">IF(AC632="","",RANK(AC632,$AC$2:$AC$1780)+COUNTIF($AC$2:AC632,AC632)-1)</f>
        <v/>
      </c>
      <c r="AB632" s="71" t="str">
        <f aca="false">IF(AD632="","",RANK(AD632,$AD$2:$AD$1780)+COUNTIF($AD$2:AD632,AD632)-1)</f>
        <v/>
      </c>
      <c r="AC632" s="71" t="str">
        <f aca="false">IF(AND(AF632&gt;0,E632&gt;=Settings!$B$4),ROUND(J632,10),"")</f>
        <v/>
      </c>
      <c r="AD632" s="71" t="str">
        <f aca="false">IF(X632="HIGH RATE",ROUND(O632,10),"")</f>
        <v/>
      </c>
      <c r="AE632" s="71" t="s">
        <v>63</v>
      </c>
      <c r="AF632" s="73" t="n">
        <f aca="false">SUMIFS(Detail!$L$2:$L$9168,Detail!$C$2:$C$9168,$A632)</f>
        <v>0</v>
      </c>
      <c r="AG632" s="74" t="n">
        <f aca="false">SUMIFS(Detail!$N$2:$N$9168,Detail!$C$2:$C$9168,$A632)</f>
        <v>0</v>
      </c>
    </row>
    <row r="633" customFormat="false" ht="15" hidden="false" customHeight="false" outlineLevel="0" collapsed="false">
      <c r="A633" s="71" t="s">
        <v>2277</v>
      </c>
      <c r="B633" s="71" t="s">
        <v>2937</v>
      </c>
      <c r="C633" s="71" t="s">
        <v>213</v>
      </c>
      <c r="D633" s="71" t="str">
        <f aca="false">IFERROR(INDEX('Brand Map'!$B$4:$B$125,MATCH(C633,'Brand Map'!$A$4:$A$125,0)),"Other")</f>
        <v>AU</v>
      </c>
      <c r="E633" s="73" t="n">
        <f aca="false">SUMIFS(Detail!$K$2:$K$9168,Detail!$C$2:$C$9168,$A633)</f>
        <v>0</v>
      </c>
      <c r="F633" s="73" t="n">
        <f aca="false">SUMIFS(Detail!$E$2:$E$9168,Detail!$C$2:$C$9168,$A633)</f>
        <v>0</v>
      </c>
      <c r="G633" s="74" t="n">
        <f aca="false">SUMIFS(Detail!$M$2:$M$9168,Detail!$C$2:$C$9168,$A633)</f>
        <v>0</v>
      </c>
      <c r="H633" s="74" t="n">
        <f aca="false">SUMIFS(Detail!$D$2:$D$9168,Detail!$C$2:$C$9168,$A633)</f>
        <v>0</v>
      </c>
      <c r="I633" s="74" t="n">
        <v>277.95</v>
      </c>
      <c r="J633" s="51" t="n">
        <f aca="false">IF(E633&gt;0,AF633/E633,0)</f>
        <v>0</v>
      </c>
      <c r="K633" s="51" t="n">
        <f aca="false">IF(G633&gt;0,AG633/G633,0)</f>
        <v>0</v>
      </c>
      <c r="L633" s="75" t="n">
        <f aca="false">H633/Settings!$B$16</f>
        <v>0</v>
      </c>
      <c r="M633" s="76" t="n">
        <f aca="false">H633/Settings!$B$20</f>
        <v>0</v>
      </c>
      <c r="N633" s="77" t="n">
        <f aca="false">E633*Settings!$B$3</f>
        <v>0</v>
      </c>
      <c r="O633" s="77" t="n">
        <f aca="false">IF(E633&gt;0,(AF633-N633)/SQRT(E633*Settings!$B$3*(1-Settings!$B$3)),0)</f>
        <v>0</v>
      </c>
      <c r="P633" s="77" t="n">
        <f aca="false">MAX(0,AF633-N633)</f>
        <v>0</v>
      </c>
      <c r="Q633" s="51" t="n">
        <f aca="false">IF(E633&gt;=Settings!$B$4,(AF633+Settings!$B$7*Settings!$B$3)/(E633+Settings!$B$7),Settings!$B$3)</f>
        <v>0.0748599558648786</v>
      </c>
      <c r="R633" s="78" t="n">
        <f aca="false">PERCENTRANK($H$2:$H$1780,H633,6)</f>
        <v>0</v>
      </c>
      <c r="S633" s="78" t="n">
        <f aca="false">PERCENTRANK($Q$2:$Q$1780,Q633,6)</f>
        <v>0.0646794</v>
      </c>
      <c r="T633" s="78" t="n">
        <f aca="false">PERCENTRANK($F$2:$F$1780,F633,6)</f>
        <v>0</v>
      </c>
      <c r="U633" s="79" t="n">
        <f aca="false">IF(F633&gt;0,ROUND((Settings!$B$8*T633+Settings!$B$9*R633+Settings!$B$10*S633)/SUM(Settings!$B$8:$B$10),10),0)</f>
        <v>0</v>
      </c>
      <c r="V633" s="71" t="str">
        <f aca="false">IF(U633&gt;0,RANK(U633,$U$2:$U$1780)+COUNTIF($U$2:U633,U633)-1,"")</f>
        <v/>
      </c>
      <c r="W633" s="71" t="str">
        <f aca="false">IF(V633="","",IF(V633&lt;=Settings!$B$11,"1 - Fix first",IF(V633&lt;=Settings!$B$12,"2 - Review","3 - Monitor")))</f>
        <v/>
      </c>
      <c r="X633" s="71" t="str">
        <f aca="false">IF(AND(E633&gt;=Settings!$B$4,AF633&gt;=Settings!$B$5,O633&gt;=Settings!$B$6),"HIGH RATE","")</f>
        <v/>
      </c>
      <c r="Y633" s="71" t="str">
        <f aca="false">IF(F633&gt;0,RANK(F633,$F$2:$F$1780)+COUNTIF($F$2:F633,F633)-1,"")</f>
        <v/>
      </c>
      <c r="Z633" s="71" t="str">
        <f aca="false">IF(H633&gt;0,RANK(H633,$H$2:$H$1780)+COUNTIF($H$2:H633,H633)-1,"")</f>
        <v/>
      </c>
      <c r="AA633" s="71" t="str">
        <f aca="false">IF(AC633="","",RANK(AC633,$AC$2:$AC$1780)+COUNTIF($AC$2:AC633,AC633)-1)</f>
        <v/>
      </c>
      <c r="AB633" s="71" t="str">
        <f aca="false">IF(AD633="","",RANK(AD633,$AD$2:$AD$1780)+COUNTIF($AD$2:AD633,AD633)-1)</f>
        <v/>
      </c>
      <c r="AC633" s="71" t="str">
        <f aca="false">IF(AND(AF633&gt;0,E633&gt;=Settings!$B$4),ROUND(J633,10),"")</f>
        <v/>
      </c>
      <c r="AD633" s="71" t="str">
        <f aca="false">IF(X633="HIGH RATE",ROUND(O633,10),"")</f>
        <v/>
      </c>
      <c r="AE633" s="71" t="s">
        <v>63</v>
      </c>
      <c r="AF633" s="73" t="n">
        <f aca="false">SUMIFS(Detail!$L$2:$L$9168,Detail!$C$2:$C$9168,$A633)</f>
        <v>0</v>
      </c>
      <c r="AG633" s="74" t="n">
        <f aca="false">SUMIFS(Detail!$N$2:$N$9168,Detail!$C$2:$C$9168,$A633)</f>
        <v>0</v>
      </c>
    </row>
    <row r="634" customFormat="false" ht="15" hidden="false" customHeight="false" outlineLevel="0" collapsed="false">
      <c r="A634" s="71" t="s">
        <v>2270</v>
      </c>
      <c r="B634" s="71" t="s">
        <v>2938</v>
      </c>
      <c r="C634" s="71" t="s">
        <v>213</v>
      </c>
      <c r="D634" s="71" t="str">
        <f aca="false">IFERROR(INDEX('Brand Map'!$B$4:$B$125,MATCH(C634,'Brand Map'!$A$4:$A$125,0)),"Other")</f>
        <v>AU</v>
      </c>
      <c r="E634" s="73" t="n">
        <f aca="false">SUMIFS(Detail!$K$2:$K$9168,Detail!$C$2:$C$9168,$A634)</f>
        <v>0</v>
      </c>
      <c r="F634" s="73" t="n">
        <f aca="false">SUMIFS(Detail!$E$2:$E$9168,Detail!$C$2:$C$9168,$A634)</f>
        <v>0</v>
      </c>
      <c r="G634" s="74" t="n">
        <f aca="false">SUMIFS(Detail!$M$2:$M$9168,Detail!$C$2:$C$9168,$A634)</f>
        <v>0</v>
      </c>
      <c r="H634" s="74" t="n">
        <f aca="false">SUMIFS(Detail!$D$2:$D$9168,Detail!$C$2:$C$9168,$A634)</f>
        <v>0</v>
      </c>
      <c r="I634" s="74" t="n">
        <v>324.28</v>
      </c>
      <c r="J634" s="51" t="n">
        <f aca="false">IF(E634&gt;0,AF634/E634,0)</f>
        <v>0</v>
      </c>
      <c r="K634" s="51" t="n">
        <f aca="false">IF(G634&gt;0,AG634/G634,0)</f>
        <v>0</v>
      </c>
      <c r="L634" s="75" t="n">
        <f aca="false">H634/Settings!$B$16</f>
        <v>0</v>
      </c>
      <c r="M634" s="76" t="n">
        <f aca="false">H634/Settings!$B$20</f>
        <v>0</v>
      </c>
      <c r="N634" s="77" t="n">
        <f aca="false">E634*Settings!$B$3</f>
        <v>0</v>
      </c>
      <c r="O634" s="77" t="n">
        <f aca="false">IF(E634&gt;0,(AF634-N634)/SQRT(E634*Settings!$B$3*(1-Settings!$B$3)),0)</f>
        <v>0</v>
      </c>
      <c r="P634" s="77" t="n">
        <f aca="false">MAX(0,AF634-N634)</f>
        <v>0</v>
      </c>
      <c r="Q634" s="51" t="n">
        <f aca="false">IF(E634&gt;=Settings!$B$4,(AF634+Settings!$B$7*Settings!$B$3)/(E634+Settings!$B$7),Settings!$B$3)</f>
        <v>0.0748599558648786</v>
      </c>
      <c r="R634" s="78" t="n">
        <f aca="false">PERCENTRANK($H$2:$H$1780,H634,6)</f>
        <v>0</v>
      </c>
      <c r="S634" s="78" t="n">
        <f aca="false">PERCENTRANK($Q$2:$Q$1780,Q634,6)</f>
        <v>0.0646794</v>
      </c>
      <c r="T634" s="78" t="n">
        <f aca="false">PERCENTRANK($F$2:$F$1780,F634,6)</f>
        <v>0</v>
      </c>
      <c r="U634" s="79" t="n">
        <f aca="false">IF(F634&gt;0,ROUND((Settings!$B$8*T634+Settings!$B$9*R634+Settings!$B$10*S634)/SUM(Settings!$B$8:$B$10),10),0)</f>
        <v>0</v>
      </c>
      <c r="V634" s="71" t="str">
        <f aca="false">IF(U634&gt;0,RANK(U634,$U$2:$U$1780)+COUNTIF($U$2:U634,U634)-1,"")</f>
        <v/>
      </c>
      <c r="W634" s="71" t="str">
        <f aca="false">IF(V634="","",IF(V634&lt;=Settings!$B$11,"1 - Fix first",IF(V634&lt;=Settings!$B$12,"2 - Review","3 - Monitor")))</f>
        <v/>
      </c>
      <c r="X634" s="71" t="str">
        <f aca="false">IF(AND(E634&gt;=Settings!$B$4,AF634&gt;=Settings!$B$5,O634&gt;=Settings!$B$6),"HIGH RATE","")</f>
        <v/>
      </c>
      <c r="Y634" s="71" t="str">
        <f aca="false">IF(F634&gt;0,RANK(F634,$F$2:$F$1780)+COUNTIF($F$2:F634,F634)-1,"")</f>
        <v/>
      </c>
      <c r="Z634" s="71" t="str">
        <f aca="false">IF(H634&gt;0,RANK(H634,$H$2:$H$1780)+COUNTIF($H$2:H634,H634)-1,"")</f>
        <v/>
      </c>
      <c r="AA634" s="71" t="str">
        <f aca="false">IF(AC634="","",RANK(AC634,$AC$2:$AC$1780)+COUNTIF($AC$2:AC634,AC634)-1)</f>
        <v/>
      </c>
      <c r="AB634" s="71" t="str">
        <f aca="false">IF(AD634="","",RANK(AD634,$AD$2:$AD$1780)+COUNTIF($AD$2:AD634,AD634)-1)</f>
        <v/>
      </c>
      <c r="AC634" s="71" t="str">
        <f aca="false">IF(AND(AF634&gt;0,E634&gt;=Settings!$B$4),ROUND(J634,10),"")</f>
        <v/>
      </c>
      <c r="AD634" s="71" t="str">
        <f aca="false">IF(X634="HIGH RATE",ROUND(O634,10),"")</f>
        <v/>
      </c>
      <c r="AE634" s="71" t="s">
        <v>63</v>
      </c>
      <c r="AF634" s="73" t="n">
        <f aca="false">SUMIFS(Detail!$L$2:$L$9168,Detail!$C$2:$C$9168,$A634)</f>
        <v>0</v>
      </c>
      <c r="AG634" s="74" t="n">
        <f aca="false">SUMIFS(Detail!$N$2:$N$9168,Detail!$C$2:$C$9168,$A634)</f>
        <v>0</v>
      </c>
    </row>
    <row r="635" customFormat="false" ht="15" hidden="false" customHeight="false" outlineLevel="0" collapsed="false">
      <c r="A635" s="71" t="s">
        <v>2196</v>
      </c>
      <c r="B635" s="71" t="s">
        <v>2939</v>
      </c>
      <c r="C635" s="71" t="s">
        <v>213</v>
      </c>
      <c r="D635" s="71" t="str">
        <f aca="false">IFERROR(INDEX('Brand Map'!$B$4:$B$125,MATCH(C635,'Brand Map'!$A$4:$A$125,0)),"Other")</f>
        <v>AU</v>
      </c>
      <c r="E635" s="73" t="n">
        <f aca="false">SUMIFS(Detail!$K$2:$K$9168,Detail!$C$2:$C$9168,$A635)</f>
        <v>1</v>
      </c>
      <c r="F635" s="73" t="n">
        <f aca="false">SUMIFS(Detail!$E$2:$E$9168,Detail!$C$2:$C$9168,$A635)</f>
        <v>0</v>
      </c>
      <c r="G635" s="74" t="n">
        <f aca="false">SUMIFS(Detail!$M$2:$M$9168,Detail!$C$2:$C$9168,$A635)</f>
        <v>40.86</v>
      </c>
      <c r="H635" s="74" t="n">
        <f aca="false">SUMIFS(Detail!$D$2:$D$9168,Detail!$C$2:$C$9168,$A635)</f>
        <v>0</v>
      </c>
      <c r="I635" s="74" t="n">
        <v>324.26</v>
      </c>
      <c r="J635" s="51" t="n">
        <f aca="false">IF(E635&gt;0,AF635/E635,0)</f>
        <v>0</v>
      </c>
      <c r="K635" s="51" t="n">
        <f aca="false">IF(G635&gt;0,AG635/G635,0)</f>
        <v>0</v>
      </c>
      <c r="L635" s="75" t="n">
        <f aca="false">H635/Settings!$B$16</f>
        <v>0</v>
      </c>
      <c r="M635" s="76" t="n">
        <f aca="false">H635/Settings!$B$20</f>
        <v>0</v>
      </c>
      <c r="N635" s="77" t="n">
        <f aca="false">E635*Settings!$B$3</f>
        <v>0.0748599558648786</v>
      </c>
      <c r="O635" s="77" t="n">
        <f aca="false">IF(E635&gt;0,(AF635-N635)/SQRT(E635*Settings!$B$3*(1-Settings!$B$3)),0)</f>
        <v>-0.28445989382101</v>
      </c>
      <c r="P635" s="77" t="n">
        <f aca="false">MAX(0,AF635-N635)</f>
        <v>0</v>
      </c>
      <c r="Q635" s="51" t="n">
        <f aca="false">IF(E635&gt;=Settings!$B$4,(AF635+Settings!$B$7*Settings!$B$3)/(E635+Settings!$B$7),Settings!$B$3)</f>
        <v>0.0748599558648786</v>
      </c>
      <c r="R635" s="78" t="n">
        <f aca="false">PERCENTRANK($H$2:$H$1780,H635,6)</f>
        <v>0</v>
      </c>
      <c r="S635" s="78" t="n">
        <f aca="false">PERCENTRANK($Q$2:$Q$1780,Q635,6)</f>
        <v>0.0646794</v>
      </c>
      <c r="T635" s="78" t="n">
        <f aca="false">PERCENTRANK($F$2:$F$1780,F635,6)</f>
        <v>0</v>
      </c>
      <c r="U635" s="79" t="n">
        <f aca="false">IF(F635&gt;0,ROUND((Settings!$B$8*T635+Settings!$B$9*R635+Settings!$B$10*S635)/SUM(Settings!$B$8:$B$10),10),0)</f>
        <v>0</v>
      </c>
      <c r="V635" s="71" t="str">
        <f aca="false">IF(U635&gt;0,RANK(U635,$U$2:$U$1780)+COUNTIF($U$2:U635,U635)-1,"")</f>
        <v/>
      </c>
      <c r="W635" s="71" t="str">
        <f aca="false">IF(V635="","",IF(V635&lt;=Settings!$B$11,"1 - Fix first",IF(V635&lt;=Settings!$B$12,"2 - Review","3 - Monitor")))</f>
        <v/>
      </c>
      <c r="X635" s="71" t="str">
        <f aca="false">IF(AND(E635&gt;=Settings!$B$4,AF635&gt;=Settings!$B$5,O635&gt;=Settings!$B$6),"HIGH RATE","")</f>
        <v/>
      </c>
      <c r="Y635" s="71" t="str">
        <f aca="false">IF(F635&gt;0,RANK(F635,$F$2:$F$1780)+COUNTIF($F$2:F635,F635)-1,"")</f>
        <v/>
      </c>
      <c r="Z635" s="71" t="str">
        <f aca="false">IF(H635&gt;0,RANK(H635,$H$2:$H$1780)+COUNTIF($H$2:H635,H635)-1,"")</f>
        <v/>
      </c>
      <c r="AA635" s="71" t="str">
        <f aca="false">IF(AC635="","",RANK(AC635,$AC$2:$AC$1780)+COUNTIF($AC$2:AC635,AC635)-1)</f>
        <v/>
      </c>
      <c r="AB635" s="71" t="str">
        <f aca="false">IF(AD635="","",RANK(AD635,$AD$2:$AD$1780)+COUNTIF($AD$2:AD635,AD635)-1)</f>
        <v/>
      </c>
      <c r="AC635" s="71" t="str">
        <f aca="false">IF(AND(AF635&gt;0,E635&gt;=Settings!$B$4),ROUND(J635,10),"")</f>
        <v/>
      </c>
      <c r="AD635" s="71" t="str">
        <f aca="false">IF(X635="HIGH RATE",ROUND(O635,10),"")</f>
        <v/>
      </c>
      <c r="AE635" s="71" t="s">
        <v>63</v>
      </c>
      <c r="AF635" s="73" t="n">
        <f aca="false">SUMIFS(Detail!$L$2:$L$9168,Detail!$C$2:$C$9168,$A635)</f>
        <v>0</v>
      </c>
      <c r="AG635" s="74" t="n">
        <f aca="false">SUMIFS(Detail!$N$2:$N$9168,Detail!$C$2:$C$9168,$A635)</f>
        <v>0</v>
      </c>
    </row>
    <row r="636" customFormat="false" ht="15" hidden="false" customHeight="false" outlineLevel="0" collapsed="false">
      <c r="A636" s="71" t="s">
        <v>2226</v>
      </c>
      <c r="B636" s="71" t="s">
        <v>2940</v>
      </c>
      <c r="C636" s="71" t="s">
        <v>213</v>
      </c>
      <c r="D636" s="71" t="str">
        <f aca="false">IFERROR(INDEX('Brand Map'!$B$4:$B$125,MATCH(C636,'Brand Map'!$A$4:$A$125,0)),"Other")</f>
        <v>AU</v>
      </c>
      <c r="E636" s="73" t="n">
        <f aca="false">SUMIFS(Detail!$K$2:$K$9168,Detail!$C$2:$C$9168,$A636)</f>
        <v>1</v>
      </c>
      <c r="F636" s="73" t="n">
        <f aca="false">SUMIFS(Detail!$E$2:$E$9168,Detail!$C$2:$C$9168,$A636)</f>
        <v>0</v>
      </c>
      <c r="G636" s="74" t="n">
        <f aca="false">SUMIFS(Detail!$M$2:$M$9168,Detail!$C$2:$C$9168,$A636)</f>
        <v>40.86</v>
      </c>
      <c r="H636" s="74" t="n">
        <f aca="false">SUMIFS(Detail!$D$2:$D$9168,Detail!$C$2:$C$9168,$A636)</f>
        <v>0</v>
      </c>
      <c r="I636" s="74" t="n">
        <v>269.76</v>
      </c>
      <c r="J636" s="51" t="n">
        <f aca="false">IF(E636&gt;0,AF636/E636,0)</f>
        <v>0</v>
      </c>
      <c r="K636" s="51" t="n">
        <f aca="false">IF(G636&gt;0,AG636/G636,0)</f>
        <v>0</v>
      </c>
      <c r="L636" s="75" t="n">
        <f aca="false">H636/Settings!$B$16</f>
        <v>0</v>
      </c>
      <c r="M636" s="76" t="n">
        <f aca="false">H636/Settings!$B$20</f>
        <v>0</v>
      </c>
      <c r="N636" s="77" t="n">
        <f aca="false">E636*Settings!$B$3</f>
        <v>0.0748599558648786</v>
      </c>
      <c r="O636" s="77" t="n">
        <f aca="false">IF(E636&gt;0,(AF636-N636)/SQRT(E636*Settings!$B$3*(1-Settings!$B$3)),0)</f>
        <v>-0.28445989382101</v>
      </c>
      <c r="P636" s="77" t="n">
        <f aca="false">MAX(0,AF636-N636)</f>
        <v>0</v>
      </c>
      <c r="Q636" s="51" t="n">
        <f aca="false">IF(E636&gt;=Settings!$B$4,(AF636+Settings!$B$7*Settings!$B$3)/(E636+Settings!$B$7),Settings!$B$3)</f>
        <v>0.0748599558648786</v>
      </c>
      <c r="R636" s="78" t="n">
        <f aca="false">PERCENTRANK($H$2:$H$1780,H636,6)</f>
        <v>0</v>
      </c>
      <c r="S636" s="78" t="n">
        <f aca="false">PERCENTRANK($Q$2:$Q$1780,Q636,6)</f>
        <v>0.0646794</v>
      </c>
      <c r="T636" s="78" t="n">
        <f aca="false">PERCENTRANK($F$2:$F$1780,F636,6)</f>
        <v>0</v>
      </c>
      <c r="U636" s="79" t="n">
        <f aca="false">IF(F636&gt;0,ROUND((Settings!$B$8*T636+Settings!$B$9*R636+Settings!$B$10*S636)/SUM(Settings!$B$8:$B$10),10),0)</f>
        <v>0</v>
      </c>
      <c r="V636" s="71" t="str">
        <f aca="false">IF(U636&gt;0,RANK(U636,$U$2:$U$1780)+COUNTIF($U$2:U636,U636)-1,"")</f>
        <v/>
      </c>
      <c r="W636" s="71" t="str">
        <f aca="false">IF(V636="","",IF(V636&lt;=Settings!$B$11,"1 - Fix first",IF(V636&lt;=Settings!$B$12,"2 - Review","3 - Monitor")))</f>
        <v/>
      </c>
      <c r="X636" s="71" t="str">
        <f aca="false">IF(AND(E636&gt;=Settings!$B$4,AF636&gt;=Settings!$B$5,O636&gt;=Settings!$B$6),"HIGH RATE","")</f>
        <v/>
      </c>
      <c r="Y636" s="71" t="str">
        <f aca="false">IF(F636&gt;0,RANK(F636,$F$2:$F$1780)+COUNTIF($F$2:F636,F636)-1,"")</f>
        <v/>
      </c>
      <c r="Z636" s="71" t="str">
        <f aca="false">IF(H636&gt;0,RANK(H636,$H$2:$H$1780)+COUNTIF($H$2:H636,H636)-1,"")</f>
        <v/>
      </c>
      <c r="AA636" s="71" t="str">
        <f aca="false">IF(AC636="","",RANK(AC636,$AC$2:$AC$1780)+COUNTIF($AC$2:AC636,AC636)-1)</f>
        <v/>
      </c>
      <c r="AB636" s="71" t="str">
        <f aca="false">IF(AD636="","",RANK(AD636,$AD$2:$AD$1780)+COUNTIF($AD$2:AD636,AD636)-1)</f>
        <v/>
      </c>
      <c r="AC636" s="71" t="str">
        <f aca="false">IF(AND(AF636&gt;0,E636&gt;=Settings!$B$4),ROUND(J636,10),"")</f>
        <v/>
      </c>
      <c r="AD636" s="71" t="str">
        <f aca="false">IF(X636="HIGH RATE",ROUND(O636,10),"")</f>
        <v/>
      </c>
      <c r="AE636" s="71" t="s">
        <v>63</v>
      </c>
      <c r="AF636" s="73" t="n">
        <f aca="false">SUMIFS(Detail!$L$2:$L$9168,Detail!$C$2:$C$9168,$A636)</f>
        <v>0</v>
      </c>
      <c r="AG636" s="74" t="n">
        <f aca="false">SUMIFS(Detail!$N$2:$N$9168,Detail!$C$2:$C$9168,$A636)</f>
        <v>0</v>
      </c>
    </row>
    <row r="637" customFormat="false" ht="15" hidden="false" customHeight="false" outlineLevel="0" collapsed="false">
      <c r="A637" s="71" t="s">
        <v>2309</v>
      </c>
      <c r="B637" s="71" t="s">
        <v>2941</v>
      </c>
      <c r="C637" s="71" t="s">
        <v>213</v>
      </c>
      <c r="D637" s="71" t="str">
        <f aca="false">IFERROR(INDEX('Brand Map'!$B$4:$B$125,MATCH(C637,'Brand Map'!$A$4:$A$125,0)),"Other")</f>
        <v>AU</v>
      </c>
      <c r="E637" s="73" t="n">
        <f aca="false">SUMIFS(Detail!$K$2:$K$9168,Detail!$C$2:$C$9168,$A637)</f>
        <v>1</v>
      </c>
      <c r="F637" s="73" t="n">
        <f aca="false">SUMIFS(Detail!$E$2:$E$9168,Detail!$C$2:$C$9168,$A637)</f>
        <v>0</v>
      </c>
      <c r="G637" s="74" t="n">
        <f aca="false">SUMIFS(Detail!$M$2:$M$9168,Detail!$C$2:$C$9168,$A637)</f>
        <v>40.86</v>
      </c>
      <c r="H637" s="74" t="n">
        <f aca="false">SUMIFS(Detail!$D$2:$D$9168,Detail!$C$2:$C$9168,$A637)</f>
        <v>0</v>
      </c>
      <c r="I637" s="74" t="n">
        <v>220.71</v>
      </c>
      <c r="J637" s="51" t="n">
        <f aca="false">IF(E637&gt;0,AF637/E637,0)</f>
        <v>0</v>
      </c>
      <c r="K637" s="51" t="n">
        <f aca="false">IF(G637&gt;0,AG637/G637,0)</f>
        <v>0</v>
      </c>
      <c r="L637" s="75" t="n">
        <f aca="false">H637/Settings!$B$16</f>
        <v>0</v>
      </c>
      <c r="M637" s="76" t="n">
        <f aca="false">H637/Settings!$B$20</f>
        <v>0</v>
      </c>
      <c r="N637" s="77" t="n">
        <f aca="false">E637*Settings!$B$3</f>
        <v>0.0748599558648786</v>
      </c>
      <c r="O637" s="77" t="n">
        <f aca="false">IF(E637&gt;0,(AF637-N637)/SQRT(E637*Settings!$B$3*(1-Settings!$B$3)),0)</f>
        <v>-0.28445989382101</v>
      </c>
      <c r="P637" s="77" t="n">
        <f aca="false">MAX(0,AF637-N637)</f>
        <v>0</v>
      </c>
      <c r="Q637" s="51" t="n">
        <f aca="false">IF(E637&gt;=Settings!$B$4,(AF637+Settings!$B$7*Settings!$B$3)/(E637+Settings!$B$7),Settings!$B$3)</f>
        <v>0.0748599558648786</v>
      </c>
      <c r="R637" s="78" t="n">
        <f aca="false">PERCENTRANK($H$2:$H$1780,H637,6)</f>
        <v>0</v>
      </c>
      <c r="S637" s="78" t="n">
        <f aca="false">PERCENTRANK($Q$2:$Q$1780,Q637,6)</f>
        <v>0.0646794</v>
      </c>
      <c r="T637" s="78" t="n">
        <f aca="false">PERCENTRANK($F$2:$F$1780,F637,6)</f>
        <v>0</v>
      </c>
      <c r="U637" s="79" t="n">
        <f aca="false">IF(F637&gt;0,ROUND((Settings!$B$8*T637+Settings!$B$9*R637+Settings!$B$10*S637)/SUM(Settings!$B$8:$B$10),10),0)</f>
        <v>0</v>
      </c>
      <c r="V637" s="71" t="str">
        <f aca="false">IF(U637&gt;0,RANK(U637,$U$2:$U$1780)+COUNTIF($U$2:U637,U637)-1,"")</f>
        <v/>
      </c>
      <c r="W637" s="71" t="str">
        <f aca="false">IF(V637="","",IF(V637&lt;=Settings!$B$11,"1 - Fix first",IF(V637&lt;=Settings!$B$12,"2 - Review","3 - Monitor")))</f>
        <v/>
      </c>
      <c r="X637" s="71" t="str">
        <f aca="false">IF(AND(E637&gt;=Settings!$B$4,AF637&gt;=Settings!$B$5,O637&gt;=Settings!$B$6),"HIGH RATE","")</f>
        <v/>
      </c>
      <c r="Y637" s="71" t="str">
        <f aca="false">IF(F637&gt;0,RANK(F637,$F$2:$F$1780)+COUNTIF($F$2:F637,F637)-1,"")</f>
        <v/>
      </c>
      <c r="Z637" s="71" t="str">
        <f aca="false">IF(H637&gt;0,RANK(H637,$H$2:$H$1780)+COUNTIF($H$2:H637,H637)-1,"")</f>
        <v/>
      </c>
      <c r="AA637" s="71" t="str">
        <f aca="false">IF(AC637="","",RANK(AC637,$AC$2:$AC$1780)+COUNTIF($AC$2:AC637,AC637)-1)</f>
        <v/>
      </c>
      <c r="AB637" s="71" t="str">
        <f aca="false">IF(AD637="","",RANK(AD637,$AD$2:$AD$1780)+COUNTIF($AD$2:AD637,AD637)-1)</f>
        <v/>
      </c>
      <c r="AC637" s="71" t="str">
        <f aca="false">IF(AND(AF637&gt;0,E637&gt;=Settings!$B$4),ROUND(J637,10),"")</f>
        <v/>
      </c>
      <c r="AD637" s="71" t="str">
        <f aca="false">IF(X637="HIGH RATE",ROUND(O637,10),"")</f>
        <v/>
      </c>
      <c r="AE637" s="71" t="s">
        <v>63</v>
      </c>
      <c r="AF637" s="73" t="n">
        <f aca="false">SUMIFS(Detail!$L$2:$L$9168,Detail!$C$2:$C$9168,$A637)</f>
        <v>0</v>
      </c>
      <c r="AG637" s="74" t="n">
        <f aca="false">SUMIFS(Detail!$N$2:$N$9168,Detail!$C$2:$C$9168,$A637)</f>
        <v>0</v>
      </c>
    </row>
    <row r="638" customFormat="false" ht="15" hidden="false" customHeight="false" outlineLevel="0" collapsed="false">
      <c r="A638" s="71" t="s">
        <v>2302</v>
      </c>
      <c r="B638" s="71" t="s">
        <v>2942</v>
      </c>
      <c r="C638" s="71" t="s">
        <v>213</v>
      </c>
      <c r="D638" s="71" t="str">
        <f aca="false">IFERROR(INDEX('Brand Map'!$B$4:$B$125,MATCH(C638,'Brand Map'!$A$4:$A$125,0)),"Other")</f>
        <v>AU</v>
      </c>
      <c r="E638" s="73" t="n">
        <f aca="false">SUMIFS(Detail!$K$2:$K$9168,Detail!$C$2:$C$9168,$A638)</f>
        <v>8</v>
      </c>
      <c r="F638" s="73" t="n">
        <f aca="false">SUMIFS(Detail!$E$2:$E$9168,Detail!$C$2:$C$9168,$A638)</f>
        <v>0</v>
      </c>
      <c r="G638" s="74" t="n">
        <f aca="false">SUMIFS(Detail!$M$2:$M$9168,Detail!$C$2:$C$9168,$A638)</f>
        <v>372.37</v>
      </c>
      <c r="H638" s="74" t="n">
        <f aca="false">SUMIFS(Detail!$D$2:$D$9168,Detail!$C$2:$C$9168,$A638)</f>
        <v>0</v>
      </c>
      <c r="I638" s="74" t="n">
        <v>1802.09</v>
      </c>
      <c r="J638" s="51" t="n">
        <f aca="false">IF(E638&gt;0,AF638/E638,0)</f>
        <v>0</v>
      </c>
      <c r="K638" s="51" t="n">
        <f aca="false">IF(G638&gt;0,AG638/G638,0)</f>
        <v>0</v>
      </c>
      <c r="L638" s="75" t="n">
        <f aca="false">H638/Settings!$B$16</f>
        <v>0</v>
      </c>
      <c r="M638" s="76" t="n">
        <f aca="false">H638/Settings!$B$20</f>
        <v>0</v>
      </c>
      <c r="N638" s="77" t="n">
        <f aca="false">E638*Settings!$B$3</f>
        <v>0.598879646919029</v>
      </c>
      <c r="O638" s="77" t="n">
        <f aca="false">IF(E638&gt;0,(AF638-N638)/SQRT(E638*Settings!$B$3*(1-Settings!$B$3)),0)</f>
        <v>-0.804574079585767</v>
      </c>
      <c r="P638" s="77" t="n">
        <f aca="false">MAX(0,AF638-N638)</f>
        <v>0</v>
      </c>
      <c r="Q638" s="51" t="n">
        <f aca="false">IF(E638&gt;=Settings!$B$4,(AF638+Settings!$B$7*Settings!$B$3)/(E638+Settings!$B$7),Settings!$B$3)</f>
        <v>0.0748599558648786</v>
      </c>
      <c r="R638" s="78" t="n">
        <f aca="false">PERCENTRANK($H$2:$H$1780,H638,6)</f>
        <v>0</v>
      </c>
      <c r="S638" s="78" t="n">
        <f aca="false">PERCENTRANK($Q$2:$Q$1780,Q638,6)</f>
        <v>0.0646794</v>
      </c>
      <c r="T638" s="78" t="n">
        <f aca="false">PERCENTRANK($F$2:$F$1780,F638,6)</f>
        <v>0</v>
      </c>
      <c r="U638" s="79" t="n">
        <f aca="false">IF(F638&gt;0,ROUND((Settings!$B$8*T638+Settings!$B$9*R638+Settings!$B$10*S638)/SUM(Settings!$B$8:$B$10),10),0)</f>
        <v>0</v>
      </c>
      <c r="V638" s="71" t="str">
        <f aca="false">IF(U638&gt;0,RANK(U638,$U$2:$U$1780)+COUNTIF($U$2:U638,U638)-1,"")</f>
        <v/>
      </c>
      <c r="W638" s="71" t="str">
        <f aca="false">IF(V638="","",IF(V638&lt;=Settings!$B$11,"1 - Fix first",IF(V638&lt;=Settings!$B$12,"2 - Review","3 - Monitor")))</f>
        <v/>
      </c>
      <c r="X638" s="71" t="str">
        <f aca="false">IF(AND(E638&gt;=Settings!$B$4,AF638&gt;=Settings!$B$5,O638&gt;=Settings!$B$6),"HIGH RATE","")</f>
        <v/>
      </c>
      <c r="Y638" s="71" t="str">
        <f aca="false">IF(F638&gt;0,RANK(F638,$F$2:$F$1780)+COUNTIF($F$2:F638,F638)-1,"")</f>
        <v/>
      </c>
      <c r="Z638" s="71" t="str">
        <f aca="false">IF(H638&gt;0,RANK(H638,$H$2:$H$1780)+COUNTIF($H$2:H638,H638)-1,"")</f>
        <v/>
      </c>
      <c r="AA638" s="71" t="str">
        <f aca="false">IF(AC638="","",RANK(AC638,$AC$2:$AC$1780)+COUNTIF($AC$2:AC638,AC638)-1)</f>
        <v/>
      </c>
      <c r="AB638" s="71" t="str">
        <f aca="false">IF(AD638="","",RANK(AD638,$AD$2:$AD$1780)+COUNTIF($AD$2:AD638,AD638)-1)</f>
        <v/>
      </c>
      <c r="AC638" s="71" t="str">
        <f aca="false">IF(AND(AF638&gt;0,E638&gt;=Settings!$B$4),ROUND(J638,10),"")</f>
        <v/>
      </c>
      <c r="AD638" s="71" t="str">
        <f aca="false">IF(X638="HIGH RATE",ROUND(O638,10),"")</f>
        <v/>
      </c>
      <c r="AE638" s="71" t="s">
        <v>63</v>
      </c>
      <c r="AF638" s="73" t="n">
        <f aca="false">SUMIFS(Detail!$L$2:$L$9168,Detail!$C$2:$C$9168,$A638)</f>
        <v>0</v>
      </c>
      <c r="AG638" s="74" t="n">
        <f aca="false">SUMIFS(Detail!$N$2:$N$9168,Detail!$C$2:$C$9168,$A638)</f>
        <v>0</v>
      </c>
    </row>
    <row r="639" customFormat="false" ht="15" hidden="false" customHeight="false" outlineLevel="0" collapsed="false">
      <c r="A639" s="71" t="s">
        <v>2264</v>
      </c>
      <c r="B639" s="71" t="s">
        <v>2943</v>
      </c>
      <c r="C639" s="71" t="s">
        <v>213</v>
      </c>
      <c r="D639" s="71" t="str">
        <f aca="false">IFERROR(INDEX('Brand Map'!$B$4:$B$125,MATCH(C639,'Brand Map'!$A$4:$A$125,0)),"Other")</f>
        <v>AU</v>
      </c>
      <c r="E639" s="73" t="n">
        <f aca="false">SUMIFS(Detail!$K$2:$K$9168,Detail!$C$2:$C$9168,$A639)</f>
        <v>4</v>
      </c>
      <c r="F639" s="73" t="n">
        <f aca="false">SUMIFS(Detail!$E$2:$E$9168,Detail!$C$2:$C$9168,$A639)</f>
        <v>0</v>
      </c>
      <c r="G639" s="74" t="n">
        <f aca="false">SUMIFS(Detail!$M$2:$M$9168,Detail!$C$2:$C$9168,$A639)</f>
        <v>163.44</v>
      </c>
      <c r="H639" s="74" t="n">
        <f aca="false">SUMIFS(Detail!$D$2:$D$9168,Detail!$C$2:$C$9168,$A639)</f>
        <v>0</v>
      </c>
      <c r="I639" s="74" t="n">
        <v>268.34</v>
      </c>
      <c r="J639" s="51" t="n">
        <f aca="false">IF(E639&gt;0,AF639/E639,0)</f>
        <v>0</v>
      </c>
      <c r="K639" s="51" t="n">
        <f aca="false">IF(G639&gt;0,AG639/G639,0)</f>
        <v>0</v>
      </c>
      <c r="L639" s="75" t="n">
        <f aca="false">H639/Settings!$B$16</f>
        <v>0</v>
      </c>
      <c r="M639" s="76" t="n">
        <f aca="false">H639/Settings!$B$20</f>
        <v>0</v>
      </c>
      <c r="N639" s="77" t="n">
        <f aca="false">E639*Settings!$B$3</f>
        <v>0.299439823459515</v>
      </c>
      <c r="O639" s="77" t="n">
        <f aca="false">IF(E639&gt;0,(AF639-N639)/SQRT(E639*Settings!$B$3*(1-Settings!$B$3)),0)</f>
        <v>-0.568919787642021</v>
      </c>
      <c r="P639" s="77" t="n">
        <f aca="false">MAX(0,AF639-N639)</f>
        <v>0</v>
      </c>
      <c r="Q639" s="51" t="n">
        <f aca="false">IF(E639&gt;=Settings!$B$4,(AF639+Settings!$B$7*Settings!$B$3)/(E639+Settings!$B$7),Settings!$B$3)</f>
        <v>0.0748599558648786</v>
      </c>
      <c r="R639" s="78" t="n">
        <f aca="false">PERCENTRANK($H$2:$H$1780,H639,6)</f>
        <v>0</v>
      </c>
      <c r="S639" s="78" t="n">
        <f aca="false">PERCENTRANK($Q$2:$Q$1780,Q639,6)</f>
        <v>0.0646794</v>
      </c>
      <c r="T639" s="78" t="n">
        <f aca="false">PERCENTRANK($F$2:$F$1780,F639,6)</f>
        <v>0</v>
      </c>
      <c r="U639" s="79" t="n">
        <f aca="false">IF(F639&gt;0,ROUND((Settings!$B$8*T639+Settings!$B$9*R639+Settings!$B$10*S639)/SUM(Settings!$B$8:$B$10),10),0)</f>
        <v>0</v>
      </c>
      <c r="V639" s="71" t="str">
        <f aca="false">IF(U639&gt;0,RANK(U639,$U$2:$U$1780)+COUNTIF($U$2:U639,U639)-1,"")</f>
        <v/>
      </c>
      <c r="W639" s="71" t="str">
        <f aca="false">IF(V639="","",IF(V639&lt;=Settings!$B$11,"1 - Fix first",IF(V639&lt;=Settings!$B$12,"2 - Review","3 - Monitor")))</f>
        <v/>
      </c>
      <c r="X639" s="71" t="str">
        <f aca="false">IF(AND(E639&gt;=Settings!$B$4,AF639&gt;=Settings!$B$5,O639&gt;=Settings!$B$6),"HIGH RATE","")</f>
        <v/>
      </c>
      <c r="Y639" s="71" t="str">
        <f aca="false">IF(F639&gt;0,RANK(F639,$F$2:$F$1780)+COUNTIF($F$2:F639,F639)-1,"")</f>
        <v/>
      </c>
      <c r="Z639" s="71" t="str">
        <f aca="false">IF(H639&gt;0,RANK(H639,$H$2:$H$1780)+COUNTIF($H$2:H639,H639)-1,"")</f>
        <v/>
      </c>
      <c r="AA639" s="71" t="str">
        <f aca="false">IF(AC639="","",RANK(AC639,$AC$2:$AC$1780)+COUNTIF($AC$2:AC639,AC639)-1)</f>
        <v/>
      </c>
      <c r="AB639" s="71" t="str">
        <f aca="false">IF(AD639="","",RANK(AD639,$AD$2:$AD$1780)+COUNTIF($AD$2:AD639,AD639)-1)</f>
        <v/>
      </c>
      <c r="AC639" s="71" t="str">
        <f aca="false">IF(AND(AF639&gt;0,E639&gt;=Settings!$B$4),ROUND(J639,10),"")</f>
        <v/>
      </c>
      <c r="AD639" s="71" t="str">
        <f aca="false">IF(X639="HIGH RATE",ROUND(O639,10),"")</f>
        <v/>
      </c>
      <c r="AE639" s="71" t="s">
        <v>63</v>
      </c>
      <c r="AF639" s="73" t="n">
        <f aca="false">SUMIFS(Detail!$L$2:$L$9168,Detail!$C$2:$C$9168,$A639)</f>
        <v>0</v>
      </c>
      <c r="AG639" s="74" t="n">
        <f aca="false">SUMIFS(Detail!$N$2:$N$9168,Detail!$C$2:$C$9168,$A639)</f>
        <v>0</v>
      </c>
    </row>
    <row r="640" customFormat="false" ht="15" hidden="false" customHeight="false" outlineLevel="0" collapsed="false">
      <c r="A640" s="71" t="s">
        <v>2317</v>
      </c>
      <c r="B640" s="71" t="s">
        <v>2944</v>
      </c>
      <c r="C640" s="71" t="s">
        <v>213</v>
      </c>
      <c r="D640" s="71" t="str">
        <f aca="false">IFERROR(INDEX('Brand Map'!$B$4:$B$125,MATCH(C640,'Brand Map'!$A$4:$A$125,0)),"Other")</f>
        <v>AU</v>
      </c>
      <c r="E640" s="73" t="n">
        <f aca="false">SUMIFS(Detail!$K$2:$K$9168,Detail!$C$2:$C$9168,$A640)</f>
        <v>0</v>
      </c>
      <c r="F640" s="73" t="n">
        <f aca="false">SUMIFS(Detail!$E$2:$E$9168,Detail!$C$2:$C$9168,$A640)</f>
        <v>0</v>
      </c>
      <c r="G640" s="74" t="n">
        <f aca="false">SUMIFS(Detail!$M$2:$M$9168,Detail!$C$2:$C$9168,$A640)</f>
        <v>0</v>
      </c>
      <c r="H640" s="74" t="n">
        <f aca="false">SUMIFS(Detail!$D$2:$D$9168,Detail!$C$2:$C$9168,$A640)</f>
        <v>0</v>
      </c>
      <c r="I640" s="74" t="n">
        <v>151.9</v>
      </c>
      <c r="J640" s="51" t="n">
        <f aca="false">IF(E640&gt;0,AF640/E640,0)</f>
        <v>0</v>
      </c>
      <c r="K640" s="51" t="n">
        <f aca="false">IF(G640&gt;0,AG640/G640,0)</f>
        <v>0</v>
      </c>
      <c r="L640" s="75" t="n">
        <f aca="false">H640/Settings!$B$16</f>
        <v>0</v>
      </c>
      <c r="M640" s="76" t="n">
        <f aca="false">H640/Settings!$B$20</f>
        <v>0</v>
      </c>
      <c r="N640" s="77" t="n">
        <f aca="false">E640*Settings!$B$3</f>
        <v>0</v>
      </c>
      <c r="O640" s="77" t="n">
        <f aca="false">IF(E640&gt;0,(AF640-N640)/SQRT(E640*Settings!$B$3*(1-Settings!$B$3)),0)</f>
        <v>0</v>
      </c>
      <c r="P640" s="77" t="n">
        <f aca="false">MAX(0,AF640-N640)</f>
        <v>0</v>
      </c>
      <c r="Q640" s="51" t="n">
        <f aca="false">IF(E640&gt;=Settings!$B$4,(AF640+Settings!$B$7*Settings!$B$3)/(E640+Settings!$B$7),Settings!$B$3)</f>
        <v>0.0748599558648786</v>
      </c>
      <c r="R640" s="78" t="n">
        <f aca="false">PERCENTRANK($H$2:$H$1780,H640,6)</f>
        <v>0</v>
      </c>
      <c r="S640" s="78" t="n">
        <f aca="false">PERCENTRANK($Q$2:$Q$1780,Q640,6)</f>
        <v>0.0646794</v>
      </c>
      <c r="T640" s="78" t="n">
        <f aca="false">PERCENTRANK($F$2:$F$1780,F640,6)</f>
        <v>0</v>
      </c>
      <c r="U640" s="79" t="n">
        <f aca="false">IF(F640&gt;0,ROUND((Settings!$B$8*T640+Settings!$B$9*R640+Settings!$B$10*S640)/SUM(Settings!$B$8:$B$10),10),0)</f>
        <v>0</v>
      </c>
      <c r="V640" s="71" t="str">
        <f aca="false">IF(U640&gt;0,RANK(U640,$U$2:$U$1780)+COUNTIF($U$2:U640,U640)-1,"")</f>
        <v/>
      </c>
      <c r="W640" s="71" t="str">
        <f aca="false">IF(V640="","",IF(V640&lt;=Settings!$B$11,"1 - Fix first",IF(V640&lt;=Settings!$B$12,"2 - Review","3 - Monitor")))</f>
        <v/>
      </c>
      <c r="X640" s="71" t="str">
        <f aca="false">IF(AND(E640&gt;=Settings!$B$4,AF640&gt;=Settings!$B$5,O640&gt;=Settings!$B$6),"HIGH RATE","")</f>
        <v/>
      </c>
      <c r="Y640" s="71" t="str">
        <f aca="false">IF(F640&gt;0,RANK(F640,$F$2:$F$1780)+COUNTIF($F$2:F640,F640)-1,"")</f>
        <v/>
      </c>
      <c r="Z640" s="71" t="str">
        <f aca="false">IF(H640&gt;0,RANK(H640,$H$2:$H$1780)+COUNTIF($H$2:H640,H640)-1,"")</f>
        <v/>
      </c>
      <c r="AA640" s="71" t="str">
        <f aca="false">IF(AC640="","",RANK(AC640,$AC$2:$AC$1780)+COUNTIF($AC$2:AC640,AC640)-1)</f>
        <v/>
      </c>
      <c r="AB640" s="71" t="str">
        <f aca="false">IF(AD640="","",RANK(AD640,$AD$2:$AD$1780)+COUNTIF($AD$2:AD640,AD640)-1)</f>
        <v/>
      </c>
      <c r="AC640" s="71" t="str">
        <f aca="false">IF(AND(AF640&gt;0,E640&gt;=Settings!$B$4),ROUND(J640,10),"")</f>
        <v/>
      </c>
      <c r="AD640" s="71" t="str">
        <f aca="false">IF(X640="HIGH RATE",ROUND(O640,10),"")</f>
        <v/>
      </c>
      <c r="AE640" s="71" t="s">
        <v>63</v>
      </c>
      <c r="AF640" s="73" t="n">
        <f aca="false">SUMIFS(Detail!$L$2:$L$9168,Detail!$C$2:$C$9168,$A640)</f>
        <v>0</v>
      </c>
      <c r="AG640" s="74" t="n">
        <f aca="false">SUMIFS(Detail!$N$2:$N$9168,Detail!$C$2:$C$9168,$A640)</f>
        <v>0</v>
      </c>
    </row>
    <row r="641" customFormat="false" ht="15" hidden="false" customHeight="false" outlineLevel="0" collapsed="false">
      <c r="A641" s="71" t="s">
        <v>2244</v>
      </c>
      <c r="B641" s="71" t="s">
        <v>2945</v>
      </c>
      <c r="C641" s="71" t="s">
        <v>213</v>
      </c>
      <c r="D641" s="71" t="str">
        <f aca="false">IFERROR(INDEX('Brand Map'!$B$4:$B$125,MATCH(C641,'Brand Map'!$A$4:$A$125,0)),"Other")</f>
        <v>AU</v>
      </c>
      <c r="E641" s="73" t="n">
        <f aca="false">SUMIFS(Detail!$K$2:$K$9168,Detail!$C$2:$C$9168,$A641)</f>
        <v>0</v>
      </c>
      <c r="F641" s="73" t="n">
        <f aca="false">SUMIFS(Detail!$E$2:$E$9168,Detail!$C$2:$C$9168,$A641)</f>
        <v>0</v>
      </c>
      <c r="G641" s="74" t="n">
        <f aca="false">SUMIFS(Detail!$M$2:$M$9168,Detail!$C$2:$C$9168,$A641)</f>
        <v>0</v>
      </c>
      <c r="H641" s="74" t="n">
        <f aca="false">SUMIFS(Detail!$D$2:$D$9168,Detail!$C$2:$C$9168,$A641)</f>
        <v>0</v>
      </c>
      <c r="I641" s="74" t="n">
        <v>385.21</v>
      </c>
      <c r="J641" s="51" t="n">
        <f aca="false">IF(E641&gt;0,AF641/E641,0)</f>
        <v>0</v>
      </c>
      <c r="K641" s="51" t="n">
        <f aca="false">IF(G641&gt;0,AG641/G641,0)</f>
        <v>0</v>
      </c>
      <c r="L641" s="75" t="n">
        <f aca="false">H641/Settings!$B$16</f>
        <v>0</v>
      </c>
      <c r="M641" s="76" t="n">
        <f aca="false">H641/Settings!$B$20</f>
        <v>0</v>
      </c>
      <c r="N641" s="77" t="n">
        <f aca="false">E641*Settings!$B$3</f>
        <v>0</v>
      </c>
      <c r="O641" s="77" t="n">
        <f aca="false">IF(E641&gt;0,(AF641-N641)/SQRT(E641*Settings!$B$3*(1-Settings!$B$3)),0)</f>
        <v>0</v>
      </c>
      <c r="P641" s="77" t="n">
        <f aca="false">MAX(0,AF641-N641)</f>
        <v>0</v>
      </c>
      <c r="Q641" s="51" t="n">
        <f aca="false">IF(E641&gt;=Settings!$B$4,(AF641+Settings!$B$7*Settings!$B$3)/(E641+Settings!$B$7),Settings!$B$3)</f>
        <v>0.0748599558648786</v>
      </c>
      <c r="R641" s="78" t="n">
        <f aca="false">PERCENTRANK($H$2:$H$1780,H641,6)</f>
        <v>0</v>
      </c>
      <c r="S641" s="78" t="n">
        <f aca="false">PERCENTRANK($Q$2:$Q$1780,Q641,6)</f>
        <v>0.0646794</v>
      </c>
      <c r="T641" s="78" t="n">
        <f aca="false">PERCENTRANK($F$2:$F$1780,F641,6)</f>
        <v>0</v>
      </c>
      <c r="U641" s="79" t="n">
        <f aca="false">IF(F641&gt;0,ROUND((Settings!$B$8*T641+Settings!$B$9*R641+Settings!$B$10*S641)/SUM(Settings!$B$8:$B$10),10),0)</f>
        <v>0</v>
      </c>
      <c r="V641" s="71" t="str">
        <f aca="false">IF(U641&gt;0,RANK(U641,$U$2:$U$1780)+COUNTIF($U$2:U641,U641)-1,"")</f>
        <v/>
      </c>
      <c r="W641" s="71" t="str">
        <f aca="false">IF(V641="","",IF(V641&lt;=Settings!$B$11,"1 - Fix first",IF(V641&lt;=Settings!$B$12,"2 - Review","3 - Monitor")))</f>
        <v/>
      </c>
      <c r="X641" s="71" t="str">
        <f aca="false">IF(AND(E641&gt;=Settings!$B$4,AF641&gt;=Settings!$B$5,O641&gt;=Settings!$B$6),"HIGH RATE","")</f>
        <v/>
      </c>
      <c r="Y641" s="71" t="str">
        <f aca="false">IF(F641&gt;0,RANK(F641,$F$2:$F$1780)+COUNTIF($F$2:F641,F641)-1,"")</f>
        <v/>
      </c>
      <c r="Z641" s="71" t="str">
        <f aca="false">IF(H641&gt;0,RANK(H641,$H$2:$H$1780)+COUNTIF($H$2:H641,H641)-1,"")</f>
        <v/>
      </c>
      <c r="AA641" s="71" t="str">
        <f aca="false">IF(AC641="","",RANK(AC641,$AC$2:$AC$1780)+COUNTIF($AC$2:AC641,AC641)-1)</f>
        <v/>
      </c>
      <c r="AB641" s="71" t="str">
        <f aca="false">IF(AD641="","",RANK(AD641,$AD$2:$AD$1780)+COUNTIF($AD$2:AD641,AD641)-1)</f>
        <v/>
      </c>
      <c r="AC641" s="71" t="str">
        <f aca="false">IF(AND(AF641&gt;0,E641&gt;=Settings!$B$4),ROUND(J641,10),"")</f>
        <v/>
      </c>
      <c r="AD641" s="71" t="str">
        <f aca="false">IF(X641="HIGH RATE",ROUND(O641,10),"")</f>
        <v/>
      </c>
      <c r="AE641" s="71" t="s">
        <v>63</v>
      </c>
      <c r="AF641" s="73" t="n">
        <f aca="false">SUMIFS(Detail!$L$2:$L$9168,Detail!$C$2:$C$9168,$A641)</f>
        <v>0</v>
      </c>
      <c r="AG641" s="74" t="n">
        <f aca="false">SUMIFS(Detail!$N$2:$N$9168,Detail!$C$2:$C$9168,$A641)</f>
        <v>0</v>
      </c>
    </row>
    <row r="642" customFormat="false" ht="15" hidden="false" customHeight="false" outlineLevel="0" collapsed="false">
      <c r="A642" s="71" t="s">
        <v>2303</v>
      </c>
      <c r="B642" s="71" t="s">
        <v>2946</v>
      </c>
      <c r="C642" s="71" t="s">
        <v>213</v>
      </c>
      <c r="D642" s="71" t="str">
        <f aca="false">IFERROR(INDEX('Brand Map'!$B$4:$B$125,MATCH(C642,'Brand Map'!$A$4:$A$125,0)),"Other")</f>
        <v>AU</v>
      </c>
      <c r="E642" s="73" t="n">
        <f aca="false">SUMIFS(Detail!$K$2:$K$9168,Detail!$C$2:$C$9168,$A642)</f>
        <v>3</v>
      </c>
      <c r="F642" s="73" t="n">
        <f aca="false">SUMIFS(Detail!$E$2:$E$9168,Detail!$C$2:$C$9168,$A642)</f>
        <v>0</v>
      </c>
      <c r="G642" s="74" t="n">
        <f aca="false">SUMIFS(Detail!$M$2:$M$9168,Detail!$C$2:$C$9168,$A642)</f>
        <v>190.76</v>
      </c>
      <c r="H642" s="74" t="n">
        <f aca="false">SUMIFS(Detail!$D$2:$D$9168,Detail!$C$2:$C$9168,$A642)</f>
        <v>0</v>
      </c>
      <c r="I642" s="74" t="n">
        <v>624.58</v>
      </c>
      <c r="J642" s="51" t="n">
        <f aca="false">IF(E642&gt;0,AF642/E642,0)</f>
        <v>0</v>
      </c>
      <c r="K642" s="51" t="n">
        <f aca="false">IF(G642&gt;0,AG642/G642,0)</f>
        <v>0</v>
      </c>
      <c r="L642" s="75" t="n">
        <f aca="false">H642/Settings!$B$16</f>
        <v>0</v>
      </c>
      <c r="M642" s="76" t="n">
        <f aca="false">H642/Settings!$B$20</f>
        <v>0</v>
      </c>
      <c r="N642" s="77" t="n">
        <f aca="false">E642*Settings!$B$3</f>
        <v>0.224579867594636</v>
      </c>
      <c r="O642" s="77" t="n">
        <f aca="false">IF(E642&gt;0,(AF642-N642)/SQRT(E642*Settings!$B$3*(1-Settings!$B$3)),0)</f>
        <v>-0.492698988813638</v>
      </c>
      <c r="P642" s="77" t="n">
        <f aca="false">MAX(0,AF642-N642)</f>
        <v>0</v>
      </c>
      <c r="Q642" s="51" t="n">
        <f aca="false">IF(E642&gt;=Settings!$B$4,(AF642+Settings!$B$7*Settings!$B$3)/(E642+Settings!$B$7),Settings!$B$3)</f>
        <v>0.0748599558648786</v>
      </c>
      <c r="R642" s="78" t="n">
        <f aca="false">PERCENTRANK($H$2:$H$1780,H642,6)</f>
        <v>0</v>
      </c>
      <c r="S642" s="78" t="n">
        <f aca="false">PERCENTRANK($Q$2:$Q$1780,Q642,6)</f>
        <v>0.0646794</v>
      </c>
      <c r="T642" s="78" t="n">
        <f aca="false">PERCENTRANK($F$2:$F$1780,F642,6)</f>
        <v>0</v>
      </c>
      <c r="U642" s="79" t="n">
        <f aca="false">IF(F642&gt;0,ROUND((Settings!$B$8*T642+Settings!$B$9*R642+Settings!$B$10*S642)/SUM(Settings!$B$8:$B$10),10),0)</f>
        <v>0</v>
      </c>
      <c r="V642" s="71" t="str">
        <f aca="false">IF(U642&gt;0,RANK(U642,$U$2:$U$1780)+COUNTIF($U$2:U642,U642)-1,"")</f>
        <v/>
      </c>
      <c r="W642" s="71" t="str">
        <f aca="false">IF(V642="","",IF(V642&lt;=Settings!$B$11,"1 - Fix first",IF(V642&lt;=Settings!$B$12,"2 - Review","3 - Monitor")))</f>
        <v/>
      </c>
      <c r="X642" s="71" t="str">
        <f aca="false">IF(AND(E642&gt;=Settings!$B$4,AF642&gt;=Settings!$B$5,O642&gt;=Settings!$B$6),"HIGH RATE","")</f>
        <v/>
      </c>
      <c r="Y642" s="71" t="str">
        <f aca="false">IF(F642&gt;0,RANK(F642,$F$2:$F$1780)+COUNTIF($F$2:F642,F642)-1,"")</f>
        <v/>
      </c>
      <c r="Z642" s="71" t="str">
        <f aca="false">IF(H642&gt;0,RANK(H642,$H$2:$H$1780)+COUNTIF($H$2:H642,H642)-1,"")</f>
        <v/>
      </c>
      <c r="AA642" s="71" t="str">
        <f aca="false">IF(AC642="","",RANK(AC642,$AC$2:$AC$1780)+COUNTIF($AC$2:AC642,AC642)-1)</f>
        <v/>
      </c>
      <c r="AB642" s="71" t="str">
        <f aca="false">IF(AD642="","",RANK(AD642,$AD$2:$AD$1780)+COUNTIF($AD$2:AD642,AD642)-1)</f>
        <v/>
      </c>
      <c r="AC642" s="71" t="str">
        <f aca="false">IF(AND(AF642&gt;0,E642&gt;=Settings!$B$4),ROUND(J642,10),"")</f>
        <v/>
      </c>
      <c r="AD642" s="71" t="str">
        <f aca="false">IF(X642="HIGH RATE",ROUND(O642,10),"")</f>
        <v/>
      </c>
      <c r="AE642" s="71" t="s">
        <v>63</v>
      </c>
      <c r="AF642" s="73" t="n">
        <f aca="false">SUMIFS(Detail!$L$2:$L$9168,Detail!$C$2:$C$9168,$A642)</f>
        <v>0</v>
      </c>
      <c r="AG642" s="74" t="n">
        <f aca="false">SUMIFS(Detail!$N$2:$N$9168,Detail!$C$2:$C$9168,$A642)</f>
        <v>0</v>
      </c>
    </row>
    <row r="643" customFormat="false" ht="15" hidden="false" customHeight="false" outlineLevel="0" collapsed="false">
      <c r="A643" s="71" t="s">
        <v>2230</v>
      </c>
      <c r="B643" s="71" t="s">
        <v>2947</v>
      </c>
      <c r="C643" s="71" t="s">
        <v>213</v>
      </c>
      <c r="D643" s="71" t="str">
        <f aca="false">IFERROR(INDEX('Brand Map'!$B$4:$B$125,MATCH(C643,'Brand Map'!$A$4:$A$125,0)),"Other")</f>
        <v>AU</v>
      </c>
      <c r="E643" s="73" t="n">
        <f aca="false">SUMIFS(Detail!$K$2:$K$9168,Detail!$C$2:$C$9168,$A643)</f>
        <v>0</v>
      </c>
      <c r="F643" s="73" t="n">
        <f aca="false">SUMIFS(Detail!$E$2:$E$9168,Detail!$C$2:$C$9168,$A643)</f>
        <v>0</v>
      </c>
      <c r="G643" s="74" t="n">
        <f aca="false">SUMIFS(Detail!$M$2:$M$9168,Detail!$C$2:$C$9168,$A643)</f>
        <v>0</v>
      </c>
      <c r="H643" s="74" t="n">
        <f aca="false">SUMIFS(Detail!$D$2:$D$9168,Detail!$C$2:$C$9168,$A643)</f>
        <v>0</v>
      </c>
      <c r="I643" s="74" t="n">
        <v>890.34</v>
      </c>
      <c r="J643" s="51" t="n">
        <f aca="false">IF(E643&gt;0,AF643/E643,0)</f>
        <v>0</v>
      </c>
      <c r="K643" s="51" t="n">
        <f aca="false">IF(G643&gt;0,AG643/G643,0)</f>
        <v>0</v>
      </c>
      <c r="L643" s="75" t="n">
        <f aca="false">H643/Settings!$B$16</f>
        <v>0</v>
      </c>
      <c r="M643" s="76" t="n">
        <f aca="false">H643/Settings!$B$20</f>
        <v>0</v>
      </c>
      <c r="N643" s="77" t="n">
        <f aca="false">E643*Settings!$B$3</f>
        <v>0</v>
      </c>
      <c r="O643" s="77" t="n">
        <f aca="false">IF(E643&gt;0,(AF643-N643)/SQRT(E643*Settings!$B$3*(1-Settings!$B$3)),0)</f>
        <v>0</v>
      </c>
      <c r="P643" s="77" t="n">
        <f aca="false">MAX(0,AF643-N643)</f>
        <v>0</v>
      </c>
      <c r="Q643" s="51" t="n">
        <f aca="false">IF(E643&gt;=Settings!$B$4,(AF643+Settings!$B$7*Settings!$B$3)/(E643+Settings!$B$7),Settings!$B$3)</f>
        <v>0.0748599558648786</v>
      </c>
      <c r="R643" s="78" t="n">
        <f aca="false">PERCENTRANK($H$2:$H$1780,H643,6)</f>
        <v>0</v>
      </c>
      <c r="S643" s="78" t="n">
        <f aca="false">PERCENTRANK($Q$2:$Q$1780,Q643,6)</f>
        <v>0.0646794</v>
      </c>
      <c r="T643" s="78" t="n">
        <f aca="false">PERCENTRANK($F$2:$F$1780,F643,6)</f>
        <v>0</v>
      </c>
      <c r="U643" s="79" t="n">
        <f aca="false">IF(F643&gt;0,ROUND((Settings!$B$8*T643+Settings!$B$9*R643+Settings!$B$10*S643)/SUM(Settings!$B$8:$B$10),10),0)</f>
        <v>0</v>
      </c>
      <c r="V643" s="71" t="str">
        <f aca="false">IF(U643&gt;0,RANK(U643,$U$2:$U$1780)+COUNTIF($U$2:U643,U643)-1,"")</f>
        <v/>
      </c>
      <c r="W643" s="71" t="str">
        <f aca="false">IF(V643="","",IF(V643&lt;=Settings!$B$11,"1 - Fix first",IF(V643&lt;=Settings!$B$12,"2 - Review","3 - Monitor")))</f>
        <v/>
      </c>
      <c r="X643" s="71" t="str">
        <f aca="false">IF(AND(E643&gt;=Settings!$B$4,AF643&gt;=Settings!$B$5,O643&gt;=Settings!$B$6),"HIGH RATE","")</f>
        <v/>
      </c>
      <c r="Y643" s="71" t="str">
        <f aca="false">IF(F643&gt;0,RANK(F643,$F$2:$F$1780)+COUNTIF($F$2:F643,F643)-1,"")</f>
        <v/>
      </c>
      <c r="Z643" s="71" t="str">
        <f aca="false">IF(H643&gt;0,RANK(H643,$H$2:$H$1780)+COUNTIF($H$2:H643,H643)-1,"")</f>
        <v/>
      </c>
      <c r="AA643" s="71" t="str">
        <f aca="false">IF(AC643="","",RANK(AC643,$AC$2:$AC$1780)+COUNTIF($AC$2:AC643,AC643)-1)</f>
        <v/>
      </c>
      <c r="AB643" s="71" t="str">
        <f aca="false">IF(AD643="","",RANK(AD643,$AD$2:$AD$1780)+COUNTIF($AD$2:AD643,AD643)-1)</f>
        <v/>
      </c>
      <c r="AC643" s="71" t="str">
        <f aca="false">IF(AND(AF643&gt;0,E643&gt;=Settings!$B$4),ROUND(J643,10),"")</f>
        <v/>
      </c>
      <c r="AD643" s="71" t="str">
        <f aca="false">IF(X643="HIGH RATE",ROUND(O643,10),"")</f>
        <v/>
      </c>
      <c r="AE643" s="71" t="s">
        <v>63</v>
      </c>
      <c r="AF643" s="73" t="n">
        <f aca="false">SUMIFS(Detail!$L$2:$L$9168,Detail!$C$2:$C$9168,$A643)</f>
        <v>0</v>
      </c>
      <c r="AG643" s="74" t="n">
        <f aca="false">SUMIFS(Detail!$N$2:$N$9168,Detail!$C$2:$C$9168,$A643)</f>
        <v>0</v>
      </c>
    </row>
    <row r="644" customFormat="false" ht="15" hidden="false" customHeight="false" outlineLevel="0" collapsed="false">
      <c r="A644" s="71" t="s">
        <v>2266</v>
      </c>
      <c r="B644" s="71" t="s">
        <v>2948</v>
      </c>
      <c r="C644" s="71" t="s">
        <v>213</v>
      </c>
      <c r="D644" s="71" t="str">
        <f aca="false">IFERROR(INDEX('Brand Map'!$B$4:$B$125,MATCH(C644,'Brand Map'!$A$4:$A$125,0)),"Other")</f>
        <v>AU</v>
      </c>
      <c r="E644" s="73" t="n">
        <f aca="false">SUMIFS(Detail!$K$2:$K$9168,Detail!$C$2:$C$9168,$A644)</f>
        <v>9</v>
      </c>
      <c r="F644" s="73" t="n">
        <f aca="false">SUMIFS(Detail!$E$2:$E$9168,Detail!$C$2:$C$9168,$A644)</f>
        <v>0</v>
      </c>
      <c r="G644" s="74" t="n">
        <f aca="false">SUMIFS(Detail!$M$2:$M$9168,Detail!$C$2:$C$9168,$A644)</f>
        <v>613.26</v>
      </c>
      <c r="H644" s="74" t="n">
        <f aca="false">SUMIFS(Detail!$D$2:$D$9168,Detail!$C$2:$C$9168,$A644)</f>
        <v>0</v>
      </c>
      <c r="I644" s="74" t="n">
        <v>2868.34</v>
      </c>
      <c r="J644" s="51" t="n">
        <f aca="false">IF(E644&gt;0,AF644/E644,0)</f>
        <v>0</v>
      </c>
      <c r="K644" s="51" t="n">
        <f aca="false">IF(G644&gt;0,AG644/G644,0)</f>
        <v>0</v>
      </c>
      <c r="L644" s="75" t="n">
        <f aca="false">H644/Settings!$B$16</f>
        <v>0</v>
      </c>
      <c r="M644" s="76" t="n">
        <f aca="false">H644/Settings!$B$20</f>
        <v>0</v>
      </c>
      <c r="N644" s="77" t="n">
        <f aca="false">E644*Settings!$B$3</f>
        <v>0.673739602783908</v>
      </c>
      <c r="O644" s="77" t="n">
        <f aca="false">IF(E644&gt;0,(AF644-N644)/SQRT(E644*Settings!$B$3*(1-Settings!$B$3)),0)</f>
        <v>-0.853379681463031</v>
      </c>
      <c r="P644" s="77" t="n">
        <f aca="false">MAX(0,AF644-N644)</f>
        <v>0</v>
      </c>
      <c r="Q644" s="51" t="n">
        <f aca="false">IF(E644&gt;=Settings!$B$4,(AF644+Settings!$B$7*Settings!$B$3)/(E644+Settings!$B$7),Settings!$B$3)</f>
        <v>0.0748599558648786</v>
      </c>
      <c r="R644" s="78" t="n">
        <f aca="false">PERCENTRANK($H$2:$H$1780,H644,6)</f>
        <v>0</v>
      </c>
      <c r="S644" s="78" t="n">
        <f aca="false">PERCENTRANK($Q$2:$Q$1780,Q644,6)</f>
        <v>0.0646794</v>
      </c>
      <c r="T644" s="78" t="n">
        <f aca="false">PERCENTRANK($F$2:$F$1780,F644,6)</f>
        <v>0</v>
      </c>
      <c r="U644" s="79" t="n">
        <f aca="false">IF(F644&gt;0,ROUND((Settings!$B$8*T644+Settings!$B$9*R644+Settings!$B$10*S644)/SUM(Settings!$B$8:$B$10),10),0)</f>
        <v>0</v>
      </c>
      <c r="V644" s="71" t="str">
        <f aca="false">IF(U644&gt;0,RANK(U644,$U$2:$U$1780)+COUNTIF($U$2:U644,U644)-1,"")</f>
        <v/>
      </c>
      <c r="W644" s="71" t="str">
        <f aca="false">IF(V644="","",IF(V644&lt;=Settings!$B$11,"1 - Fix first",IF(V644&lt;=Settings!$B$12,"2 - Review","3 - Monitor")))</f>
        <v/>
      </c>
      <c r="X644" s="71" t="str">
        <f aca="false">IF(AND(E644&gt;=Settings!$B$4,AF644&gt;=Settings!$B$5,O644&gt;=Settings!$B$6),"HIGH RATE","")</f>
        <v/>
      </c>
      <c r="Y644" s="71" t="str">
        <f aca="false">IF(F644&gt;0,RANK(F644,$F$2:$F$1780)+COUNTIF($F$2:F644,F644)-1,"")</f>
        <v/>
      </c>
      <c r="Z644" s="71" t="str">
        <f aca="false">IF(H644&gt;0,RANK(H644,$H$2:$H$1780)+COUNTIF($H$2:H644,H644)-1,"")</f>
        <v/>
      </c>
      <c r="AA644" s="71" t="str">
        <f aca="false">IF(AC644="","",RANK(AC644,$AC$2:$AC$1780)+COUNTIF($AC$2:AC644,AC644)-1)</f>
        <v/>
      </c>
      <c r="AB644" s="71" t="str">
        <f aca="false">IF(AD644="","",RANK(AD644,$AD$2:$AD$1780)+COUNTIF($AD$2:AD644,AD644)-1)</f>
        <v/>
      </c>
      <c r="AC644" s="71" t="str">
        <f aca="false">IF(AND(AF644&gt;0,E644&gt;=Settings!$B$4),ROUND(J644,10),"")</f>
        <v/>
      </c>
      <c r="AD644" s="71" t="str">
        <f aca="false">IF(X644="HIGH RATE",ROUND(O644,10),"")</f>
        <v/>
      </c>
      <c r="AE644" s="71" t="s">
        <v>63</v>
      </c>
      <c r="AF644" s="73" t="n">
        <f aca="false">SUMIFS(Detail!$L$2:$L$9168,Detail!$C$2:$C$9168,$A644)</f>
        <v>0</v>
      </c>
      <c r="AG644" s="74" t="n">
        <f aca="false">SUMIFS(Detail!$N$2:$N$9168,Detail!$C$2:$C$9168,$A644)</f>
        <v>0</v>
      </c>
    </row>
    <row r="645" customFormat="false" ht="15" hidden="false" customHeight="false" outlineLevel="0" collapsed="false">
      <c r="A645" s="71" t="s">
        <v>2314</v>
      </c>
      <c r="B645" s="71" t="s">
        <v>2949</v>
      </c>
      <c r="C645" s="71" t="s">
        <v>213</v>
      </c>
      <c r="D645" s="71" t="str">
        <f aca="false">IFERROR(INDEX('Brand Map'!$B$4:$B$125,MATCH(C645,'Brand Map'!$A$4:$A$125,0)),"Other")</f>
        <v>AU</v>
      </c>
      <c r="E645" s="73" t="n">
        <f aca="false">SUMIFS(Detail!$K$2:$K$9168,Detail!$C$2:$C$9168,$A645)</f>
        <v>4</v>
      </c>
      <c r="F645" s="73" t="n">
        <f aca="false">SUMIFS(Detail!$E$2:$E$9168,Detail!$C$2:$C$9168,$A645)</f>
        <v>0</v>
      </c>
      <c r="G645" s="74" t="n">
        <f aca="false">SUMIFS(Detail!$M$2:$M$9168,Detail!$C$2:$C$9168,$A645)</f>
        <v>254.36</v>
      </c>
      <c r="H645" s="74" t="n">
        <f aca="false">SUMIFS(Detail!$D$2:$D$9168,Detail!$C$2:$C$9168,$A645)</f>
        <v>0</v>
      </c>
      <c r="I645" s="74" t="n">
        <v>1371.84</v>
      </c>
      <c r="J645" s="51" t="n">
        <f aca="false">IF(E645&gt;0,AF645/E645,0)</f>
        <v>0</v>
      </c>
      <c r="K645" s="51" t="n">
        <f aca="false">IF(G645&gt;0,AG645/G645,0)</f>
        <v>0</v>
      </c>
      <c r="L645" s="75" t="n">
        <f aca="false">H645/Settings!$B$16</f>
        <v>0</v>
      </c>
      <c r="M645" s="76" t="n">
        <f aca="false">H645/Settings!$B$20</f>
        <v>0</v>
      </c>
      <c r="N645" s="77" t="n">
        <f aca="false">E645*Settings!$B$3</f>
        <v>0.299439823459515</v>
      </c>
      <c r="O645" s="77" t="n">
        <f aca="false">IF(E645&gt;0,(AF645-N645)/SQRT(E645*Settings!$B$3*(1-Settings!$B$3)),0)</f>
        <v>-0.568919787642021</v>
      </c>
      <c r="P645" s="77" t="n">
        <f aca="false">MAX(0,AF645-N645)</f>
        <v>0</v>
      </c>
      <c r="Q645" s="51" t="n">
        <f aca="false">IF(E645&gt;=Settings!$B$4,(AF645+Settings!$B$7*Settings!$B$3)/(E645+Settings!$B$7),Settings!$B$3)</f>
        <v>0.0748599558648786</v>
      </c>
      <c r="R645" s="78" t="n">
        <f aca="false">PERCENTRANK($H$2:$H$1780,H645,6)</f>
        <v>0</v>
      </c>
      <c r="S645" s="78" t="n">
        <f aca="false">PERCENTRANK($Q$2:$Q$1780,Q645,6)</f>
        <v>0.0646794</v>
      </c>
      <c r="T645" s="78" t="n">
        <f aca="false">PERCENTRANK($F$2:$F$1780,F645,6)</f>
        <v>0</v>
      </c>
      <c r="U645" s="79" t="n">
        <f aca="false">IF(F645&gt;0,ROUND((Settings!$B$8*T645+Settings!$B$9*R645+Settings!$B$10*S645)/SUM(Settings!$B$8:$B$10),10),0)</f>
        <v>0</v>
      </c>
      <c r="V645" s="71" t="str">
        <f aca="false">IF(U645&gt;0,RANK(U645,$U$2:$U$1780)+COUNTIF($U$2:U645,U645)-1,"")</f>
        <v/>
      </c>
      <c r="W645" s="71" t="str">
        <f aca="false">IF(V645="","",IF(V645&lt;=Settings!$B$11,"1 - Fix first",IF(V645&lt;=Settings!$B$12,"2 - Review","3 - Monitor")))</f>
        <v/>
      </c>
      <c r="X645" s="71" t="str">
        <f aca="false">IF(AND(E645&gt;=Settings!$B$4,AF645&gt;=Settings!$B$5,O645&gt;=Settings!$B$6),"HIGH RATE","")</f>
        <v/>
      </c>
      <c r="Y645" s="71" t="str">
        <f aca="false">IF(F645&gt;0,RANK(F645,$F$2:$F$1780)+COUNTIF($F$2:F645,F645)-1,"")</f>
        <v/>
      </c>
      <c r="Z645" s="71" t="str">
        <f aca="false">IF(H645&gt;0,RANK(H645,$H$2:$H$1780)+COUNTIF($H$2:H645,H645)-1,"")</f>
        <v/>
      </c>
      <c r="AA645" s="71" t="str">
        <f aca="false">IF(AC645="","",RANK(AC645,$AC$2:$AC$1780)+COUNTIF($AC$2:AC645,AC645)-1)</f>
        <v/>
      </c>
      <c r="AB645" s="71" t="str">
        <f aca="false">IF(AD645="","",RANK(AD645,$AD$2:$AD$1780)+COUNTIF($AD$2:AD645,AD645)-1)</f>
        <v/>
      </c>
      <c r="AC645" s="71" t="str">
        <f aca="false">IF(AND(AF645&gt;0,E645&gt;=Settings!$B$4),ROUND(J645,10),"")</f>
        <v/>
      </c>
      <c r="AD645" s="71" t="str">
        <f aca="false">IF(X645="HIGH RATE",ROUND(O645,10),"")</f>
        <v/>
      </c>
      <c r="AE645" s="71" t="s">
        <v>63</v>
      </c>
      <c r="AF645" s="73" t="n">
        <f aca="false">SUMIFS(Detail!$L$2:$L$9168,Detail!$C$2:$C$9168,$A645)</f>
        <v>0</v>
      </c>
      <c r="AG645" s="74" t="n">
        <f aca="false">SUMIFS(Detail!$N$2:$N$9168,Detail!$C$2:$C$9168,$A645)</f>
        <v>0</v>
      </c>
    </row>
    <row r="646" customFormat="false" ht="15" hidden="false" customHeight="false" outlineLevel="0" collapsed="false">
      <c r="A646" s="71" t="s">
        <v>2242</v>
      </c>
      <c r="B646" s="71" t="s">
        <v>2950</v>
      </c>
      <c r="C646" s="71" t="s">
        <v>213</v>
      </c>
      <c r="D646" s="71" t="str">
        <f aca="false">IFERROR(INDEX('Brand Map'!$B$4:$B$125,MATCH(C646,'Brand Map'!$A$4:$A$125,0)),"Other")</f>
        <v>AU</v>
      </c>
      <c r="E646" s="73" t="n">
        <f aca="false">SUMIFS(Detail!$K$2:$K$9168,Detail!$C$2:$C$9168,$A646)</f>
        <v>3</v>
      </c>
      <c r="F646" s="73" t="n">
        <f aca="false">SUMIFS(Detail!$E$2:$E$9168,Detail!$C$2:$C$9168,$A646)</f>
        <v>0</v>
      </c>
      <c r="G646" s="74" t="n">
        <f aca="false">SUMIFS(Detail!$M$2:$M$9168,Detail!$C$2:$C$9168,$A646)</f>
        <v>195.32</v>
      </c>
      <c r="H646" s="74" t="n">
        <f aca="false">SUMIFS(Detail!$D$2:$D$9168,Detail!$C$2:$C$9168,$A646)</f>
        <v>0</v>
      </c>
      <c r="I646" s="74" t="n">
        <v>842.63</v>
      </c>
      <c r="J646" s="51" t="n">
        <f aca="false">IF(E646&gt;0,AF646/E646,0)</f>
        <v>0</v>
      </c>
      <c r="K646" s="51" t="n">
        <f aca="false">IF(G646&gt;0,AG646/G646,0)</f>
        <v>0</v>
      </c>
      <c r="L646" s="75" t="n">
        <f aca="false">H646/Settings!$B$16</f>
        <v>0</v>
      </c>
      <c r="M646" s="76" t="n">
        <f aca="false">H646/Settings!$B$20</f>
        <v>0</v>
      </c>
      <c r="N646" s="77" t="n">
        <f aca="false">E646*Settings!$B$3</f>
        <v>0.224579867594636</v>
      </c>
      <c r="O646" s="77" t="n">
        <f aca="false">IF(E646&gt;0,(AF646-N646)/SQRT(E646*Settings!$B$3*(1-Settings!$B$3)),0)</f>
        <v>-0.492698988813638</v>
      </c>
      <c r="P646" s="77" t="n">
        <f aca="false">MAX(0,AF646-N646)</f>
        <v>0</v>
      </c>
      <c r="Q646" s="51" t="n">
        <f aca="false">IF(E646&gt;=Settings!$B$4,(AF646+Settings!$B$7*Settings!$B$3)/(E646+Settings!$B$7),Settings!$B$3)</f>
        <v>0.0748599558648786</v>
      </c>
      <c r="R646" s="78" t="n">
        <f aca="false">PERCENTRANK($H$2:$H$1780,H646,6)</f>
        <v>0</v>
      </c>
      <c r="S646" s="78" t="n">
        <f aca="false">PERCENTRANK($Q$2:$Q$1780,Q646,6)</f>
        <v>0.0646794</v>
      </c>
      <c r="T646" s="78" t="n">
        <f aca="false">PERCENTRANK($F$2:$F$1780,F646,6)</f>
        <v>0</v>
      </c>
      <c r="U646" s="79" t="n">
        <f aca="false">IF(F646&gt;0,ROUND((Settings!$B$8*T646+Settings!$B$9*R646+Settings!$B$10*S646)/SUM(Settings!$B$8:$B$10),10),0)</f>
        <v>0</v>
      </c>
      <c r="V646" s="71" t="str">
        <f aca="false">IF(U646&gt;0,RANK(U646,$U$2:$U$1780)+COUNTIF($U$2:U646,U646)-1,"")</f>
        <v/>
      </c>
      <c r="W646" s="71" t="str">
        <f aca="false">IF(V646="","",IF(V646&lt;=Settings!$B$11,"1 - Fix first",IF(V646&lt;=Settings!$B$12,"2 - Review","3 - Monitor")))</f>
        <v/>
      </c>
      <c r="X646" s="71" t="str">
        <f aca="false">IF(AND(E646&gt;=Settings!$B$4,AF646&gt;=Settings!$B$5,O646&gt;=Settings!$B$6),"HIGH RATE","")</f>
        <v/>
      </c>
      <c r="Y646" s="71" t="str">
        <f aca="false">IF(F646&gt;0,RANK(F646,$F$2:$F$1780)+COUNTIF($F$2:F646,F646)-1,"")</f>
        <v/>
      </c>
      <c r="Z646" s="71" t="str">
        <f aca="false">IF(H646&gt;0,RANK(H646,$H$2:$H$1780)+COUNTIF($H$2:H646,H646)-1,"")</f>
        <v/>
      </c>
      <c r="AA646" s="71" t="str">
        <f aca="false">IF(AC646="","",RANK(AC646,$AC$2:$AC$1780)+COUNTIF($AC$2:AC646,AC646)-1)</f>
        <v/>
      </c>
      <c r="AB646" s="71" t="str">
        <f aca="false">IF(AD646="","",RANK(AD646,$AD$2:$AD$1780)+COUNTIF($AD$2:AD646,AD646)-1)</f>
        <v/>
      </c>
      <c r="AC646" s="71" t="str">
        <f aca="false">IF(AND(AF646&gt;0,E646&gt;=Settings!$B$4),ROUND(J646,10),"")</f>
        <v/>
      </c>
      <c r="AD646" s="71" t="str">
        <f aca="false">IF(X646="HIGH RATE",ROUND(O646,10),"")</f>
        <v/>
      </c>
      <c r="AE646" s="71" t="s">
        <v>63</v>
      </c>
      <c r="AF646" s="73" t="n">
        <f aca="false">SUMIFS(Detail!$L$2:$L$9168,Detail!$C$2:$C$9168,$A646)</f>
        <v>0</v>
      </c>
      <c r="AG646" s="74" t="n">
        <f aca="false">SUMIFS(Detail!$N$2:$N$9168,Detail!$C$2:$C$9168,$A646)</f>
        <v>0</v>
      </c>
    </row>
    <row r="647" customFormat="false" ht="15" hidden="false" customHeight="false" outlineLevel="0" collapsed="false">
      <c r="A647" s="71" t="s">
        <v>2232</v>
      </c>
      <c r="B647" s="71" t="s">
        <v>2951</v>
      </c>
      <c r="C647" s="71" t="s">
        <v>213</v>
      </c>
      <c r="D647" s="71" t="str">
        <f aca="false">IFERROR(INDEX('Brand Map'!$B$4:$B$125,MATCH(C647,'Brand Map'!$A$4:$A$125,0)),"Other")</f>
        <v>AU</v>
      </c>
      <c r="E647" s="73" t="n">
        <f aca="false">SUMIFS(Detail!$K$2:$K$9168,Detail!$C$2:$C$9168,$A647)</f>
        <v>1</v>
      </c>
      <c r="F647" s="73" t="n">
        <f aca="false">SUMIFS(Detail!$E$2:$E$9168,Detail!$C$2:$C$9168,$A647)</f>
        <v>0</v>
      </c>
      <c r="G647" s="74" t="n">
        <f aca="false">SUMIFS(Detail!$M$2:$M$9168,Detail!$C$2:$C$9168,$A647)</f>
        <v>104.5</v>
      </c>
      <c r="H647" s="74" t="n">
        <f aca="false">SUMIFS(Detail!$D$2:$D$9168,Detail!$C$2:$C$9168,$A647)</f>
        <v>0</v>
      </c>
      <c r="I647" s="74" t="n">
        <v>742.44</v>
      </c>
      <c r="J647" s="51" t="n">
        <f aca="false">IF(E647&gt;0,AF647/E647,0)</f>
        <v>0</v>
      </c>
      <c r="K647" s="51" t="n">
        <f aca="false">IF(G647&gt;0,AG647/G647,0)</f>
        <v>0</v>
      </c>
      <c r="L647" s="75" t="n">
        <f aca="false">H647/Settings!$B$16</f>
        <v>0</v>
      </c>
      <c r="M647" s="76" t="n">
        <f aca="false">H647/Settings!$B$20</f>
        <v>0</v>
      </c>
      <c r="N647" s="77" t="n">
        <f aca="false">E647*Settings!$B$3</f>
        <v>0.0748599558648786</v>
      </c>
      <c r="O647" s="77" t="n">
        <f aca="false">IF(E647&gt;0,(AF647-N647)/SQRT(E647*Settings!$B$3*(1-Settings!$B$3)),0)</f>
        <v>-0.28445989382101</v>
      </c>
      <c r="P647" s="77" t="n">
        <f aca="false">MAX(0,AF647-N647)</f>
        <v>0</v>
      </c>
      <c r="Q647" s="51" t="n">
        <f aca="false">IF(E647&gt;=Settings!$B$4,(AF647+Settings!$B$7*Settings!$B$3)/(E647+Settings!$B$7),Settings!$B$3)</f>
        <v>0.0748599558648786</v>
      </c>
      <c r="R647" s="78" t="n">
        <f aca="false">PERCENTRANK($H$2:$H$1780,H647,6)</f>
        <v>0</v>
      </c>
      <c r="S647" s="78" t="n">
        <f aca="false">PERCENTRANK($Q$2:$Q$1780,Q647,6)</f>
        <v>0.0646794</v>
      </c>
      <c r="T647" s="78" t="n">
        <f aca="false">PERCENTRANK($F$2:$F$1780,F647,6)</f>
        <v>0</v>
      </c>
      <c r="U647" s="79" t="n">
        <f aca="false">IF(F647&gt;0,ROUND((Settings!$B$8*T647+Settings!$B$9*R647+Settings!$B$10*S647)/SUM(Settings!$B$8:$B$10),10),0)</f>
        <v>0</v>
      </c>
      <c r="V647" s="71" t="str">
        <f aca="false">IF(U647&gt;0,RANK(U647,$U$2:$U$1780)+COUNTIF($U$2:U647,U647)-1,"")</f>
        <v/>
      </c>
      <c r="W647" s="71" t="str">
        <f aca="false">IF(V647="","",IF(V647&lt;=Settings!$B$11,"1 - Fix first",IF(V647&lt;=Settings!$B$12,"2 - Review","3 - Monitor")))</f>
        <v/>
      </c>
      <c r="X647" s="71" t="str">
        <f aca="false">IF(AND(E647&gt;=Settings!$B$4,AF647&gt;=Settings!$B$5,O647&gt;=Settings!$B$6),"HIGH RATE","")</f>
        <v/>
      </c>
      <c r="Y647" s="71" t="str">
        <f aca="false">IF(F647&gt;0,RANK(F647,$F$2:$F$1780)+COUNTIF($F$2:F647,F647)-1,"")</f>
        <v/>
      </c>
      <c r="Z647" s="71" t="str">
        <f aca="false">IF(H647&gt;0,RANK(H647,$H$2:$H$1780)+COUNTIF($H$2:H647,H647)-1,"")</f>
        <v/>
      </c>
      <c r="AA647" s="71" t="str">
        <f aca="false">IF(AC647="","",RANK(AC647,$AC$2:$AC$1780)+COUNTIF($AC$2:AC647,AC647)-1)</f>
        <v/>
      </c>
      <c r="AB647" s="71" t="str">
        <f aca="false">IF(AD647="","",RANK(AD647,$AD$2:$AD$1780)+COUNTIF($AD$2:AD647,AD647)-1)</f>
        <v/>
      </c>
      <c r="AC647" s="71" t="str">
        <f aca="false">IF(AND(AF647&gt;0,E647&gt;=Settings!$B$4),ROUND(J647,10),"")</f>
        <v/>
      </c>
      <c r="AD647" s="71" t="str">
        <f aca="false">IF(X647="HIGH RATE",ROUND(O647,10),"")</f>
        <v/>
      </c>
      <c r="AE647" s="71" t="s">
        <v>63</v>
      </c>
      <c r="AF647" s="73" t="n">
        <f aca="false">SUMIFS(Detail!$L$2:$L$9168,Detail!$C$2:$C$9168,$A647)</f>
        <v>0</v>
      </c>
      <c r="AG647" s="74" t="n">
        <f aca="false">SUMIFS(Detail!$N$2:$N$9168,Detail!$C$2:$C$9168,$A647)</f>
        <v>0</v>
      </c>
    </row>
    <row r="648" customFormat="false" ht="15" hidden="false" customHeight="false" outlineLevel="0" collapsed="false">
      <c r="A648" s="71" t="s">
        <v>2260</v>
      </c>
      <c r="B648" s="71" t="s">
        <v>2952</v>
      </c>
      <c r="C648" s="71" t="s">
        <v>213</v>
      </c>
      <c r="D648" s="71" t="str">
        <f aca="false">IFERROR(INDEX('Brand Map'!$B$4:$B$125,MATCH(C648,'Brand Map'!$A$4:$A$125,0)),"Other")</f>
        <v>AU</v>
      </c>
      <c r="E648" s="73" t="n">
        <f aca="false">SUMIFS(Detail!$K$2:$K$9168,Detail!$C$2:$C$9168,$A648)</f>
        <v>2</v>
      </c>
      <c r="F648" s="73" t="n">
        <f aca="false">SUMIFS(Detail!$E$2:$E$9168,Detail!$C$2:$C$9168,$A648)</f>
        <v>0</v>
      </c>
      <c r="G648" s="74" t="n">
        <f aca="false">SUMIFS(Detail!$M$2:$M$9168,Detail!$C$2:$C$9168,$A648)</f>
        <v>209</v>
      </c>
      <c r="H648" s="74" t="n">
        <f aca="false">SUMIFS(Detail!$D$2:$D$9168,Detail!$C$2:$C$9168,$A648)</f>
        <v>0</v>
      </c>
      <c r="I648" s="74" t="n">
        <v>716.99</v>
      </c>
      <c r="J648" s="51" t="n">
        <f aca="false">IF(E648&gt;0,AF648/E648,0)</f>
        <v>0</v>
      </c>
      <c r="K648" s="51" t="n">
        <f aca="false">IF(G648&gt;0,AG648/G648,0)</f>
        <v>0</v>
      </c>
      <c r="L648" s="75" t="n">
        <f aca="false">H648/Settings!$B$16</f>
        <v>0</v>
      </c>
      <c r="M648" s="76" t="n">
        <f aca="false">H648/Settings!$B$20</f>
        <v>0</v>
      </c>
      <c r="N648" s="77" t="n">
        <f aca="false">E648*Settings!$B$3</f>
        <v>0.149719911729757</v>
      </c>
      <c r="O648" s="77" t="n">
        <f aca="false">IF(E648&gt;0,(AF648-N648)/SQRT(E648*Settings!$B$3*(1-Settings!$B$3)),0)</f>
        <v>-0.402287039792884</v>
      </c>
      <c r="P648" s="77" t="n">
        <f aca="false">MAX(0,AF648-N648)</f>
        <v>0</v>
      </c>
      <c r="Q648" s="51" t="n">
        <f aca="false">IF(E648&gt;=Settings!$B$4,(AF648+Settings!$B$7*Settings!$B$3)/(E648+Settings!$B$7),Settings!$B$3)</f>
        <v>0.0748599558648786</v>
      </c>
      <c r="R648" s="78" t="n">
        <f aca="false">PERCENTRANK($H$2:$H$1780,H648,6)</f>
        <v>0</v>
      </c>
      <c r="S648" s="78" t="n">
        <f aca="false">PERCENTRANK($Q$2:$Q$1780,Q648,6)</f>
        <v>0.0646794</v>
      </c>
      <c r="T648" s="78" t="n">
        <f aca="false">PERCENTRANK($F$2:$F$1780,F648,6)</f>
        <v>0</v>
      </c>
      <c r="U648" s="79" t="n">
        <f aca="false">IF(F648&gt;0,ROUND((Settings!$B$8*T648+Settings!$B$9*R648+Settings!$B$10*S648)/SUM(Settings!$B$8:$B$10),10),0)</f>
        <v>0</v>
      </c>
      <c r="V648" s="71" t="str">
        <f aca="false">IF(U648&gt;0,RANK(U648,$U$2:$U$1780)+COUNTIF($U$2:U648,U648)-1,"")</f>
        <v/>
      </c>
      <c r="W648" s="71" t="str">
        <f aca="false">IF(V648="","",IF(V648&lt;=Settings!$B$11,"1 - Fix first",IF(V648&lt;=Settings!$B$12,"2 - Review","3 - Monitor")))</f>
        <v/>
      </c>
      <c r="X648" s="71" t="str">
        <f aca="false">IF(AND(E648&gt;=Settings!$B$4,AF648&gt;=Settings!$B$5,O648&gt;=Settings!$B$6),"HIGH RATE","")</f>
        <v/>
      </c>
      <c r="Y648" s="71" t="str">
        <f aca="false">IF(F648&gt;0,RANK(F648,$F$2:$F$1780)+COUNTIF($F$2:F648,F648)-1,"")</f>
        <v/>
      </c>
      <c r="Z648" s="71" t="str">
        <f aca="false">IF(H648&gt;0,RANK(H648,$H$2:$H$1780)+COUNTIF($H$2:H648,H648)-1,"")</f>
        <v/>
      </c>
      <c r="AA648" s="71" t="str">
        <f aca="false">IF(AC648="","",RANK(AC648,$AC$2:$AC$1780)+COUNTIF($AC$2:AC648,AC648)-1)</f>
        <v/>
      </c>
      <c r="AB648" s="71" t="str">
        <f aca="false">IF(AD648="","",RANK(AD648,$AD$2:$AD$1780)+COUNTIF($AD$2:AD648,AD648)-1)</f>
        <v/>
      </c>
      <c r="AC648" s="71" t="str">
        <f aca="false">IF(AND(AF648&gt;0,E648&gt;=Settings!$B$4),ROUND(J648,10),"")</f>
        <v/>
      </c>
      <c r="AD648" s="71" t="str">
        <f aca="false">IF(X648="HIGH RATE",ROUND(O648,10),"")</f>
        <v/>
      </c>
      <c r="AE648" s="71" t="s">
        <v>63</v>
      </c>
      <c r="AF648" s="73" t="n">
        <f aca="false">SUMIFS(Detail!$L$2:$L$9168,Detail!$C$2:$C$9168,$A648)</f>
        <v>0</v>
      </c>
      <c r="AG648" s="74" t="n">
        <f aca="false">SUMIFS(Detail!$N$2:$N$9168,Detail!$C$2:$C$9168,$A648)</f>
        <v>0</v>
      </c>
    </row>
    <row r="649" customFormat="false" ht="15" hidden="false" customHeight="false" outlineLevel="0" collapsed="false">
      <c r="A649" s="71" t="s">
        <v>2284</v>
      </c>
      <c r="B649" s="71" t="s">
        <v>2953</v>
      </c>
      <c r="C649" s="71" t="s">
        <v>213</v>
      </c>
      <c r="D649" s="71" t="str">
        <f aca="false">IFERROR(INDEX('Brand Map'!$B$4:$B$125,MATCH(C649,'Brand Map'!$A$4:$A$125,0)),"Other")</f>
        <v>AU</v>
      </c>
      <c r="E649" s="73" t="n">
        <f aca="false">SUMIFS(Detail!$K$2:$K$9168,Detail!$C$2:$C$9168,$A649)</f>
        <v>15</v>
      </c>
      <c r="F649" s="73" t="n">
        <f aca="false">SUMIFS(Detail!$E$2:$E$9168,Detail!$C$2:$C$9168,$A649)</f>
        <v>0</v>
      </c>
      <c r="G649" s="74" t="n">
        <f aca="false">SUMIFS(Detail!$M$2:$M$9168,Detail!$C$2:$C$9168,$A649)</f>
        <v>1581.13</v>
      </c>
      <c r="H649" s="74" t="n">
        <f aca="false">SUMIFS(Detail!$D$2:$D$9168,Detail!$C$2:$C$9168,$A649)</f>
        <v>0</v>
      </c>
      <c r="I649" s="74" t="n">
        <v>4321.69</v>
      </c>
      <c r="J649" s="51" t="n">
        <f aca="false">IF(E649&gt;0,AF649/E649,0)</f>
        <v>0</v>
      </c>
      <c r="K649" s="51" t="n">
        <f aca="false">IF(G649&gt;0,AG649/G649,0)</f>
        <v>0</v>
      </c>
      <c r="L649" s="75" t="n">
        <f aca="false">H649/Settings!$B$16</f>
        <v>0</v>
      </c>
      <c r="M649" s="76" t="n">
        <f aca="false">H649/Settings!$B$20</f>
        <v>0</v>
      </c>
      <c r="N649" s="77" t="n">
        <f aca="false">E649*Settings!$B$3</f>
        <v>1.12289933797318</v>
      </c>
      <c r="O649" s="77" t="n">
        <f aca="false">IF(E649&gt;0,(AF649-N649)/SQRT(E649*Settings!$B$3*(1-Settings!$B$3)),0)</f>
        <v>-1.1017084314327</v>
      </c>
      <c r="P649" s="77" t="n">
        <f aca="false">MAX(0,AF649-N649)</f>
        <v>0</v>
      </c>
      <c r="Q649" s="51" t="n">
        <f aca="false">IF(E649&gt;=Settings!$B$4,(AF649+Settings!$B$7*Settings!$B$3)/(E649+Settings!$B$7),Settings!$B$3)</f>
        <v>0.0748599558648786</v>
      </c>
      <c r="R649" s="78" t="n">
        <f aca="false">PERCENTRANK($H$2:$H$1780,H649,6)</f>
        <v>0</v>
      </c>
      <c r="S649" s="78" t="n">
        <f aca="false">PERCENTRANK($Q$2:$Q$1780,Q649,6)</f>
        <v>0.0646794</v>
      </c>
      <c r="T649" s="78" t="n">
        <f aca="false">PERCENTRANK($F$2:$F$1780,F649,6)</f>
        <v>0</v>
      </c>
      <c r="U649" s="79" t="n">
        <f aca="false">IF(F649&gt;0,ROUND((Settings!$B$8*T649+Settings!$B$9*R649+Settings!$B$10*S649)/SUM(Settings!$B$8:$B$10),10),0)</f>
        <v>0</v>
      </c>
      <c r="V649" s="71" t="str">
        <f aca="false">IF(U649&gt;0,RANK(U649,$U$2:$U$1780)+COUNTIF($U$2:U649,U649)-1,"")</f>
        <v/>
      </c>
      <c r="W649" s="71" t="str">
        <f aca="false">IF(V649="","",IF(V649&lt;=Settings!$B$11,"1 - Fix first",IF(V649&lt;=Settings!$B$12,"2 - Review","3 - Monitor")))</f>
        <v/>
      </c>
      <c r="X649" s="71" t="str">
        <f aca="false">IF(AND(E649&gt;=Settings!$B$4,AF649&gt;=Settings!$B$5,O649&gt;=Settings!$B$6),"HIGH RATE","")</f>
        <v/>
      </c>
      <c r="Y649" s="71" t="str">
        <f aca="false">IF(F649&gt;0,RANK(F649,$F$2:$F$1780)+COUNTIF($F$2:F649,F649)-1,"")</f>
        <v/>
      </c>
      <c r="Z649" s="71" t="str">
        <f aca="false">IF(H649&gt;0,RANK(H649,$H$2:$H$1780)+COUNTIF($H$2:H649,H649)-1,"")</f>
        <v/>
      </c>
      <c r="AA649" s="71" t="str">
        <f aca="false">IF(AC649="","",RANK(AC649,$AC$2:$AC$1780)+COUNTIF($AC$2:AC649,AC649)-1)</f>
        <v/>
      </c>
      <c r="AB649" s="71" t="str">
        <f aca="false">IF(AD649="","",RANK(AD649,$AD$2:$AD$1780)+COUNTIF($AD$2:AD649,AD649)-1)</f>
        <v/>
      </c>
      <c r="AC649" s="71" t="str">
        <f aca="false">IF(AND(AF649&gt;0,E649&gt;=Settings!$B$4),ROUND(J649,10),"")</f>
        <v/>
      </c>
      <c r="AD649" s="71" t="str">
        <f aca="false">IF(X649="HIGH RATE",ROUND(O649,10),"")</f>
        <v/>
      </c>
      <c r="AE649" s="71" t="s">
        <v>63</v>
      </c>
      <c r="AF649" s="73" t="n">
        <f aca="false">SUMIFS(Detail!$L$2:$L$9168,Detail!$C$2:$C$9168,$A649)</f>
        <v>0</v>
      </c>
      <c r="AG649" s="74" t="n">
        <f aca="false">SUMIFS(Detail!$N$2:$N$9168,Detail!$C$2:$C$9168,$A649)</f>
        <v>0</v>
      </c>
    </row>
    <row r="650" customFormat="false" ht="15" hidden="false" customHeight="false" outlineLevel="0" collapsed="false">
      <c r="A650" s="71" t="s">
        <v>2245</v>
      </c>
      <c r="B650" s="71" t="s">
        <v>2954</v>
      </c>
      <c r="C650" s="71" t="s">
        <v>213</v>
      </c>
      <c r="D650" s="71" t="str">
        <f aca="false">IFERROR(INDEX('Brand Map'!$B$4:$B$125,MATCH(C650,'Brand Map'!$A$4:$A$125,0)),"Other")</f>
        <v>AU</v>
      </c>
      <c r="E650" s="73" t="n">
        <f aca="false">SUMIFS(Detail!$K$2:$K$9168,Detail!$C$2:$C$9168,$A650)</f>
        <v>3</v>
      </c>
      <c r="F650" s="73" t="n">
        <f aca="false">SUMIFS(Detail!$E$2:$E$9168,Detail!$C$2:$C$9168,$A650)</f>
        <v>0</v>
      </c>
      <c r="G650" s="74" t="n">
        <f aca="false">SUMIFS(Detail!$M$2:$M$9168,Detail!$C$2:$C$9168,$A650)</f>
        <v>327.15</v>
      </c>
      <c r="H650" s="74" t="n">
        <f aca="false">SUMIFS(Detail!$D$2:$D$9168,Detail!$C$2:$C$9168,$A650)</f>
        <v>0</v>
      </c>
      <c r="I650" s="74" t="n">
        <v>1827.5</v>
      </c>
      <c r="J650" s="51" t="n">
        <f aca="false">IF(E650&gt;0,AF650/E650,0)</f>
        <v>0</v>
      </c>
      <c r="K650" s="51" t="n">
        <f aca="false">IF(G650&gt;0,AG650/G650,0)</f>
        <v>0</v>
      </c>
      <c r="L650" s="75" t="n">
        <f aca="false">H650/Settings!$B$16</f>
        <v>0</v>
      </c>
      <c r="M650" s="76" t="n">
        <f aca="false">H650/Settings!$B$20</f>
        <v>0</v>
      </c>
      <c r="N650" s="77" t="n">
        <f aca="false">E650*Settings!$B$3</f>
        <v>0.224579867594636</v>
      </c>
      <c r="O650" s="77" t="n">
        <f aca="false">IF(E650&gt;0,(AF650-N650)/SQRT(E650*Settings!$B$3*(1-Settings!$B$3)),0)</f>
        <v>-0.492698988813638</v>
      </c>
      <c r="P650" s="77" t="n">
        <f aca="false">MAX(0,AF650-N650)</f>
        <v>0</v>
      </c>
      <c r="Q650" s="51" t="n">
        <f aca="false">IF(E650&gt;=Settings!$B$4,(AF650+Settings!$B$7*Settings!$B$3)/(E650+Settings!$B$7),Settings!$B$3)</f>
        <v>0.0748599558648786</v>
      </c>
      <c r="R650" s="78" t="n">
        <f aca="false">PERCENTRANK($H$2:$H$1780,H650,6)</f>
        <v>0</v>
      </c>
      <c r="S650" s="78" t="n">
        <f aca="false">PERCENTRANK($Q$2:$Q$1780,Q650,6)</f>
        <v>0.0646794</v>
      </c>
      <c r="T650" s="78" t="n">
        <f aca="false">PERCENTRANK($F$2:$F$1780,F650,6)</f>
        <v>0</v>
      </c>
      <c r="U650" s="79" t="n">
        <f aca="false">IF(F650&gt;0,ROUND((Settings!$B$8*T650+Settings!$B$9*R650+Settings!$B$10*S650)/SUM(Settings!$B$8:$B$10),10),0)</f>
        <v>0</v>
      </c>
      <c r="V650" s="71" t="str">
        <f aca="false">IF(U650&gt;0,RANK(U650,$U$2:$U$1780)+COUNTIF($U$2:U650,U650)-1,"")</f>
        <v/>
      </c>
      <c r="W650" s="71" t="str">
        <f aca="false">IF(V650="","",IF(V650&lt;=Settings!$B$11,"1 - Fix first",IF(V650&lt;=Settings!$B$12,"2 - Review","3 - Monitor")))</f>
        <v/>
      </c>
      <c r="X650" s="71" t="str">
        <f aca="false">IF(AND(E650&gt;=Settings!$B$4,AF650&gt;=Settings!$B$5,O650&gt;=Settings!$B$6),"HIGH RATE","")</f>
        <v/>
      </c>
      <c r="Y650" s="71" t="str">
        <f aca="false">IF(F650&gt;0,RANK(F650,$F$2:$F$1780)+COUNTIF($F$2:F650,F650)-1,"")</f>
        <v/>
      </c>
      <c r="Z650" s="71" t="str">
        <f aca="false">IF(H650&gt;0,RANK(H650,$H$2:$H$1780)+COUNTIF($H$2:H650,H650)-1,"")</f>
        <v/>
      </c>
      <c r="AA650" s="71" t="str">
        <f aca="false">IF(AC650="","",RANK(AC650,$AC$2:$AC$1780)+COUNTIF($AC$2:AC650,AC650)-1)</f>
        <v/>
      </c>
      <c r="AB650" s="71" t="str">
        <f aca="false">IF(AD650="","",RANK(AD650,$AD$2:$AD$1780)+COUNTIF($AD$2:AD650,AD650)-1)</f>
        <v/>
      </c>
      <c r="AC650" s="71" t="str">
        <f aca="false">IF(AND(AF650&gt;0,E650&gt;=Settings!$B$4),ROUND(J650,10),"")</f>
        <v/>
      </c>
      <c r="AD650" s="71" t="str">
        <f aca="false">IF(X650="HIGH RATE",ROUND(O650,10),"")</f>
        <v/>
      </c>
      <c r="AE650" s="71" t="s">
        <v>63</v>
      </c>
      <c r="AF650" s="73" t="n">
        <f aca="false">SUMIFS(Detail!$L$2:$L$9168,Detail!$C$2:$C$9168,$A650)</f>
        <v>0</v>
      </c>
      <c r="AG650" s="74" t="n">
        <f aca="false">SUMIFS(Detail!$N$2:$N$9168,Detail!$C$2:$C$9168,$A650)</f>
        <v>0</v>
      </c>
    </row>
    <row r="651" customFormat="false" ht="15" hidden="false" customHeight="false" outlineLevel="0" collapsed="false">
      <c r="A651" s="71" t="s">
        <v>2241</v>
      </c>
      <c r="B651" s="71" t="s">
        <v>2955</v>
      </c>
      <c r="C651" s="71" t="s">
        <v>213</v>
      </c>
      <c r="D651" s="71" t="str">
        <f aca="false">IFERROR(INDEX('Brand Map'!$B$4:$B$125,MATCH(C651,'Brand Map'!$A$4:$A$125,0)),"Other")</f>
        <v>AU</v>
      </c>
      <c r="E651" s="73" t="n">
        <f aca="false">SUMIFS(Detail!$K$2:$K$9168,Detail!$C$2:$C$9168,$A651)</f>
        <v>3</v>
      </c>
      <c r="F651" s="73" t="n">
        <f aca="false">SUMIFS(Detail!$E$2:$E$9168,Detail!$C$2:$C$9168,$A651)</f>
        <v>0</v>
      </c>
      <c r="G651" s="74" t="n">
        <f aca="false">SUMIFS(Detail!$M$2:$M$9168,Detail!$C$2:$C$9168,$A651)</f>
        <v>327.15</v>
      </c>
      <c r="H651" s="74" t="n">
        <f aca="false">SUMIFS(Detail!$D$2:$D$9168,Detail!$C$2:$C$9168,$A651)</f>
        <v>0</v>
      </c>
      <c r="I651" s="74" t="n">
        <v>2151.21</v>
      </c>
      <c r="J651" s="51" t="n">
        <f aca="false">IF(E651&gt;0,AF651/E651,0)</f>
        <v>0</v>
      </c>
      <c r="K651" s="51" t="n">
        <f aca="false">IF(G651&gt;0,AG651/G651,0)</f>
        <v>0</v>
      </c>
      <c r="L651" s="75" t="n">
        <f aca="false">H651/Settings!$B$16</f>
        <v>0</v>
      </c>
      <c r="M651" s="76" t="n">
        <f aca="false">H651/Settings!$B$20</f>
        <v>0</v>
      </c>
      <c r="N651" s="77" t="n">
        <f aca="false">E651*Settings!$B$3</f>
        <v>0.224579867594636</v>
      </c>
      <c r="O651" s="77" t="n">
        <f aca="false">IF(E651&gt;0,(AF651-N651)/SQRT(E651*Settings!$B$3*(1-Settings!$B$3)),0)</f>
        <v>-0.492698988813638</v>
      </c>
      <c r="P651" s="77" t="n">
        <f aca="false">MAX(0,AF651-N651)</f>
        <v>0</v>
      </c>
      <c r="Q651" s="51" t="n">
        <f aca="false">IF(E651&gt;=Settings!$B$4,(AF651+Settings!$B$7*Settings!$B$3)/(E651+Settings!$B$7),Settings!$B$3)</f>
        <v>0.0748599558648786</v>
      </c>
      <c r="R651" s="78" t="n">
        <f aca="false">PERCENTRANK($H$2:$H$1780,H651,6)</f>
        <v>0</v>
      </c>
      <c r="S651" s="78" t="n">
        <f aca="false">PERCENTRANK($Q$2:$Q$1780,Q651,6)</f>
        <v>0.0646794</v>
      </c>
      <c r="T651" s="78" t="n">
        <f aca="false">PERCENTRANK($F$2:$F$1780,F651,6)</f>
        <v>0</v>
      </c>
      <c r="U651" s="79" t="n">
        <f aca="false">IF(F651&gt;0,ROUND((Settings!$B$8*T651+Settings!$B$9*R651+Settings!$B$10*S651)/SUM(Settings!$B$8:$B$10),10),0)</f>
        <v>0</v>
      </c>
      <c r="V651" s="71" t="str">
        <f aca="false">IF(U651&gt;0,RANK(U651,$U$2:$U$1780)+COUNTIF($U$2:U651,U651)-1,"")</f>
        <v/>
      </c>
      <c r="W651" s="71" t="str">
        <f aca="false">IF(V651="","",IF(V651&lt;=Settings!$B$11,"1 - Fix first",IF(V651&lt;=Settings!$B$12,"2 - Review","3 - Monitor")))</f>
        <v/>
      </c>
      <c r="X651" s="71" t="str">
        <f aca="false">IF(AND(E651&gt;=Settings!$B$4,AF651&gt;=Settings!$B$5,O651&gt;=Settings!$B$6),"HIGH RATE","")</f>
        <v/>
      </c>
      <c r="Y651" s="71" t="str">
        <f aca="false">IF(F651&gt;0,RANK(F651,$F$2:$F$1780)+COUNTIF($F$2:F651,F651)-1,"")</f>
        <v/>
      </c>
      <c r="Z651" s="71" t="str">
        <f aca="false">IF(H651&gt;0,RANK(H651,$H$2:$H$1780)+COUNTIF($H$2:H651,H651)-1,"")</f>
        <v/>
      </c>
      <c r="AA651" s="71" t="str">
        <f aca="false">IF(AC651="","",RANK(AC651,$AC$2:$AC$1780)+COUNTIF($AC$2:AC651,AC651)-1)</f>
        <v/>
      </c>
      <c r="AB651" s="71" t="str">
        <f aca="false">IF(AD651="","",RANK(AD651,$AD$2:$AD$1780)+COUNTIF($AD$2:AD651,AD651)-1)</f>
        <v/>
      </c>
      <c r="AC651" s="71" t="str">
        <f aca="false">IF(AND(AF651&gt;0,E651&gt;=Settings!$B$4),ROUND(J651,10),"")</f>
        <v/>
      </c>
      <c r="AD651" s="71" t="str">
        <f aca="false">IF(X651="HIGH RATE",ROUND(O651,10),"")</f>
        <v/>
      </c>
      <c r="AE651" s="71" t="s">
        <v>63</v>
      </c>
      <c r="AF651" s="73" t="n">
        <f aca="false">SUMIFS(Detail!$L$2:$L$9168,Detail!$C$2:$C$9168,$A651)</f>
        <v>0</v>
      </c>
      <c r="AG651" s="74" t="n">
        <f aca="false">SUMIFS(Detail!$N$2:$N$9168,Detail!$C$2:$C$9168,$A651)</f>
        <v>0</v>
      </c>
    </row>
    <row r="652" customFormat="false" ht="15" hidden="false" customHeight="false" outlineLevel="0" collapsed="false">
      <c r="A652" s="71" t="s">
        <v>2215</v>
      </c>
      <c r="B652" s="71" t="s">
        <v>2956</v>
      </c>
      <c r="C652" s="71" t="s">
        <v>213</v>
      </c>
      <c r="D652" s="71" t="str">
        <f aca="false">IFERROR(INDEX('Brand Map'!$B$4:$B$125,MATCH(C652,'Brand Map'!$A$4:$A$125,0)),"Other")</f>
        <v>AU</v>
      </c>
      <c r="E652" s="73" t="n">
        <f aca="false">SUMIFS(Detail!$K$2:$K$9168,Detail!$C$2:$C$9168,$A652)</f>
        <v>9</v>
      </c>
      <c r="F652" s="73" t="n">
        <f aca="false">SUMIFS(Detail!$E$2:$E$9168,Detail!$C$2:$C$9168,$A652)</f>
        <v>0</v>
      </c>
      <c r="G652" s="74" t="n">
        <f aca="false">SUMIFS(Detail!$M$2:$M$9168,Detail!$C$2:$C$9168,$A652)</f>
        <v>940.5</v>
      </c>
      <c r="H652" s="74" t="n">
        <f aca="false">SUMIFS(Detail!$D$2:$D$9168,Detail!$C$2:$C$9168,$A652)</f>
        <v>0</v>
      </c>
      <c r="I652" s="74" t="n">
        <v>1785.19</v>
      </c>
      <c r="J652" s="51" t="n">
        <f aca="false">IF(E652&gt;0,AF652/E652,0)</f>
        <v>0</v>
      </c>
      <c r="K652" s="51" t="n">
        <f aca="false">IF(G652&gt;0,AG652/G652,0)</f>
        <v>0</v>
      </c>
      <c r="L652" s="75" t="n">
        <f aca="false">H652/Settings!$B$16</f>
        <v>0</v>
      </c>
      <c r="M652" s="76" t="n">
        <f aca="false">H652/Settings!$B$20</f>
        <v>0</v>
      </c>
      <c r="N652" s="77" t="n">
        <f aca="false">E652*Settings!$B$3</f>
        <v>0.673739602783908</v>
      </c>
      <c r="O652" s="77" t="n">
        <f aca="false">IF(E652&gt;0,(AF652-N652)/SQRT(E652*Settings!$B$3*(1-Settings!$B$3)),0)</f>
        <v>-0.853379681463031</v>
      </c>
      <c r="P652" s="77" t="n">
        <f aca="false">MAX(0,AF652-N652)</f>
        <v>0</v>
      </c>
      <c r="Q652" s="51" t="n">
        <f aca="false">IF(E652&gt;=Settings!$B$4,(AF652+Settings!$B$7*Settings!$B$3)/(E652+Settings!$B$7),Settings!$B$3)</f>
        <v>0.0748599558648786</v>
      </c>
      <c r="R652" s="78" t="n">
        <f aca="false">PERCENTRANK($H$2:$H$1780,H652,6)</f>
        <v>0</v>
      </c>
      <c r="S652" s="78" t="n">
        <f aca="false">PERCENTRANK($Q$2:$Q$1780,Q652,6)</f>
        <v>0.0646794</v>
      </c>
      <c r="T652" s="78" t="n">
        <f aca="false">PERCENTRANK($F$2:$F$1780,F652,6)</f>
        <v>0</v>
      </c>
      <c r="U652" s="79" t="n">
        <f aca="false">IF(F652&gt;0,ROUND((Settings!$B$8*T652+Settings!$B$9*R652+Settings!$B$10*S652)/SUM(Settings!$B$8:$B$10),10),0)</f>
        <v>0</v>
      </c>
      <c r="V652" s="71" t="str">
        <f aca="false">IF(U652&gt;0,RANK(U652,$U$2:$U$1780)+COUNTIF($U$2:U652,U652)-1,"")</f>
        <v/>
      </c>
      <c r="W652" s="71" t="str">
        <f aca="false">IF(V652="","",IF(V652&lt;=Settings!$B$11,"1 - Fix first",IF(V652&lt;=Settings!$B$12,"2 - Review","3 - Monitor")))</f>
        <v/>
      </c>
      <c r="X652" s="71" t="str">
        <f aca="false">IF(AND(E652&gt;=Settings!$B$4,AF652&gt;=Settings!$B$5,O652&gt;=Settings!$B$6),"HIGH RATE","")</f>
        <v/>
      </c>
      <c r="Y652" s="71" t="str">
        <f aca="false">IF(F652&gt;0,RANK(F652,$F$2:$F$1780)+COUNTIF($F$2:F652,F652)-1,"")</f>
        <v/>
      </c>
      <c r="Z652" s="71" t="str">
        <f aca="false">IF(H652&gt;0,RANK(H652,$H$2:$H$1780)+COUNTIF($H$2:H652,H652)-1,"")</f>
        <v/>
      </c>
      <c r="AA652" s="71" t="str">
        <f aca="false">IF(AC652="","",RANK(AC652,$AC$2:$AC$1780)+COUNTIF($AC$2:AC652,AC652)-1)</f>
        <v/>
      </c>
      <c r="AB652" s="71" t="str">
        <f aca="false">IF(AD652="","",RANK(AD652,$AD$2:$AD$1780)+COUNTIF($AD$2:AD652,AD652)-1)</f>
        <v/>
      </c>
      <c r="AC652" s="71" t="str">
        <f aca="false">IF(AND(AF652&gt;0,E652&gt;=Settings!$B$4),ROUND(J652,10),"")</f>
        <v/>
      </c>
      <c r="AD652" s="71" t="str">
        <f aca="false">IF(X652="HIGH RATE",ROUND(O652,10),"")</f>
        <v/>
      </c>
      <c r="AE652" s="71" t="s">
        <v>63</v>
      </c>
      <c r="AF652" s="73" t="n">
        <f aca="false">SUMIFS(Detail!$L$2:$L$9168,Detail!$C$2:$C$9168,$A652)</f>
        <v>0</v>
      </c>
      <c r="AG652" s="74" t="n">
        <f aca="false">SUMIFS(Detail!$N$2:$N$9168,Detail!$C$2:$C$9168,$A652)</f>
        <v>0</v>
      </c>
    </row>
    <row r="653" customFormat="false" ht="15" hidden="false" customHeight="false" outlineLevel="0" collapsed="false">
      <c r="A653" s="71" t="s">
        <v>2200</v>
      </c>
      <c r="B653" s="71" t="s">
        <v>2957</v>
      </c>
      <c r="C653" s="71" t="s">
        <v>213</v>
      </c>
      <c r="D653" s="71" t="str">
        <f aca="false">IFERROR(INDEX('Brand Map'!$B$4:$B$125,MATCH(C653,'Brand Map'!$A$4:$A$125,0)),"Other")</f>
        <v>AU</v>
      </c>
      <c r="E653" s="73" t="n">
        <f aca="false">SUMIFS(Detail!$K$2:$K$9168,Detail!$C$2:$C$9168,$A653)</f>
        <v>1</v>
      </c>
      <c r="F653" s="73" t="n">
        <f aca="false">SUMIFS(Detail!$E$2:$E$9168,Detail!$C$2:$C$9168,$A653)</f>
        <v>0</v>
      </c>
      <c r="G653" s="74" t="n">
        <f aca="false">SUMIFS(Detail!$M$2:$M$9168,Detail!$C$2:$C$9168,$A653)</f>
        <v>104.5</v>
      </c>
      <c r="H653" s="74" t="n">
        <f aca="false">SUMIFS(Detail!$D$2:$D$9168,Detail!$C$2:$C$9168,$A653)</f>
        <v>0</v>
      </c>
      <c r="I653" s="74" t="n">
        <v>966.91</v>
      </c>
      <c r="J653" s="51" t="n">
        <f aca="false">IF(E653&gt;0,AF653/E653,0)</f>
        <v>0</v>
      </c>
      <c r="K653" s="51" t="n">
        <f aca="false">IF(G653&gt;0,AG653/G653,0)</f>
        <v>0</v>
      </c>
      <c r="L653" s="75" t="n">
        <f aca="false">H653/Settings!$B$16</f>
        <v>0</v>
      </c>
      <c r="M653" s="76" t="n">
        <f aca="false">H653/Settings!$B$20</f>
        <v>0</v>
      </c>
      <c r="N653" s="77" t="n">
        <f aca="false">E653*Settings!$B$3</f>
        <v>0.0748599558648786</v>
      </c>
      <c r="O653" s="77" t="n">
        <f aca="false">IF(E653&gt;0,(AF653-N653)/SQRT(E653*Settings!$B$3*(1-Settings!$B$3)),0)</f>
        <v>-0.28445989382101</v>
      </c>
      <c r="P653" s="77" t="n">
        <f aca="false">MAX(0,AF653-N653)</f>
        <v>0</v>
      </c>
      <c r="Q653" s="51" t="n">
        <f aca="false">IF(E653&gt;=Settings!$B$4,(AF653+Settings!$B$7*Settings!$B$3)/(E653+Settings!$B$7),Settings!$B$3)</f>
        <v>0.0748599558648786</v>
      </c>
      <c r="R653" s="78" t="n">
        <f aca="false">PERCENTRANK($H$2:$H$1780,H653,6)</f>
        <v>0</v>
      </c>
      <c r="S653" s="78" t="n">
        <f aca="false">PERCENTRANK($Q$2:$Q$1780,Q653,6)</f>
        <v>0.0646794</v>
      </c>
      <c r="T653" s="78" t="n">
        <f aca="false">PERCENTRANK($F$2:$F$1780,F653,6)</f>
        <v>0</v>
      </c>
      <c r="U653" s="79" t="n">
        <f aca="false">IF(F653&gt;0,ROUND((Settings!$B$8*T653+Settings!$B$9*R653+Settings!$B$10*S653)/SUM(Settings!$B$8:$B$10),10),0)</f>
        <v>0</v>
      </c>
      <c r="V653" s="71" t="str">
        <f aca="false">IF(U653&gt;0,RANK(U653,$U$2:$U$1780)+COUNTIF($U$2:U653,U653)-1,"")</f>
        <v/>
      </c>
      <c r="W653" s="71" t="str">
        <f aca="false">IF(V653="","",IF(V653&lt;=Settings!$B$11,"1 - Fix first",IF(V653&lt;=Settings!$B$12,"2 - Review","3 - Monitor")))</f>
        <v/>
      </c>
      <c r="X653" s="71" t="str">
        <f aca="false">IF(AND(E653&gt;=Settings!$B$4,AF653&gt;=Settings!$B$5,O653&gt;=Settings!$B$6),"HIGH RATE","")</f>
        <v/>
      </c>
      <c r="Y653" s="71" t="str">
        <f aca="false">IF(F653&gt;0,RANK(F653,$F$2:$F$1780)+COUNTIF($F$2:F653,F653)-1,"")</f>
        <v/>
      </c>
      <c r="Z653" s="71" t="str">
        <f aca="false">IF(H653&gt;0,RANK(H653,$H$2:$H$1780)+COUNTIF($H$2:H653,H653)-1,"")</f>
        <v/>
      </c>
      <c r="AA653" s="71" t="str">
        <f aca="false">IF(AC653="","",RANK(AC653,$AC$2:$AC$1780)+COUNTIF($AC$2:AC653,AC653)-1)</f>
        <v/>
      </c>
      <c r="AB653" s="71" t="str">
        <f aca="false">IF(AD653="","",RANK(AD653,$AD$2:$AD$1780)+COUNTIF($AD$2:AD653,AD653)-1)</f>
        <v/>
      </c>
      <c r="AC653" s="71" t="str">
        <f aca="false">IF(AND(AF653&gt;0,E653&gt;=Settings!$B$4),ROUND(J653,10),"")</f>
        <v/>
      </c>
      <c r="AD653" s="71" t="str">
        <f aca="false">IF(X653="HIGH RATE",ROUND(O653,10),"")</f>
        <v/>
      </c>
      <c r="AE653" s="71" t="s">
        <v>63</v>
      </c>
      <c r="AF653" s="73" t="n">
        <f aca="false">SUMIFS(Detail!$L$2:$L$9168,Detail!$C$2:$C$9168,$A653)</f>
        <v>0</v>
      </c>
      <c r="AG653" s="74" t="n">
        <f aca="false">SUMIFS(Detail!$N$2:$N$9168,Detail!$C$2:$C$9168,$A653)</f>
        <v>0</v>
      </c>
    </row>
    <row r="654" customFormat="false" ht="15" hidden="false" customHeight="false" outlineLevel="0" collapsed="false">
      <c r="A654" s="71" t="s">
        <v>2310</v>
      </c>
      <c r="B654" s="71" t="s">
        <v>2958</v>
      </c>
      <c r="C654" s="71" t="s">
        <v>213</v>
      </c>
      <c r="D654" s="71" t="str">
        <f aca="false">IFERROR(INDEX('Brand Map'!$B$4:$B$125,MATCH(C654,'Brand Map'!$A$4:$A$125,0)),"Other")</f>
        <v>AU</v>
      </c>
      <c r="E654" s="73" t="n">
        <f aca="false">SUMIFS(Detail!$K$2:$K$9168,Detail!$C$2:$C$9168,$A654)</f>
        <v>11</v>
      </c>
      <c r="F654" s="73" t="n">
        <f aca="false">SUMIFS(Detail!$E$2:$E$9168,Detail!$C$2:$C$9168,$A654)</f>
        <v>0</v>
      </c>
      <c r="G654" s="74" t="n">
        <f aca="false">SUMIFS(Detail!$M$2:$M$9168,Detail!$C$2:$C$9168,$A654)</f>
        <v>1163.14</v>
      </c>
      <c r="H654" s="74" t="n">
        <f aca="false">SUMIFS(Detail!$D$2:$D$9168,Detail!$C$2:$C$9168,$A654)</f>
        <v>0</v>
      </c>
      <c r="I654" s="74" t="n">
        <v>2922.21</v>
      </c>
      <c r="J654" s="51" t="n">
        <f aca="false">IF(E654&gt;0,AF654/E654,0)</f>
        <v>0</v>
      </c>
      <c r="K654" s="51" t="n">
        <f aca="false">IF(G654&gt;0,AG654/G654,0)</f>
        <v>0</v>
      </c>
      <c r="L654" s="75" t="n">
        <f aca="false">H654/Settings!$B$16</f>
        <v>0</v>
      </c>
      <c r="M654" s="76" t="n">
        <f aca="false">H654/Settings!$B$20</f>
        <v>0</v>
      </c>
      <c r="N654" s="77" t="n">
        <f aca="false">E654*Settings!$B$3</f>
        <v>0.823459514513665</v>
      </c>
      <c r="O654" s="77" t="n">
        <f aca="false">IF(E654&gt;0,(AF654-N654)/SQRT(E654*Settings!$B$3*(1-Settings!$B$3)),0)</f>
        <v>-0.943446735708628</v>
      </c>
      <c r="P654" s="77" t="n">
        <f aca="false">MAX(0,AF654-N654)</f>
        <v>0</v>
      </c>
      <c r="Q654" s="51" t="n">
        <f aca="false">IF(E654&gt;=Settings!$B$4,(AF654+Settings!$B$7*Settings!$B$3)/(E654+Settings!$B$7),Settings!$B$3)</f>
        <v>0.0748599558648786</v>
      </c>
      <c r="R654" s="78" t="n">
        <f aca="false">PERCENTRANK($H$2:$H$1780,H654,6)</f>
        <v>0</v>
      </c>
      <c r="S654" s="78" t="n">
        <f aca="false">PERCENTRANK($Q$2:$Q$1780,Q654,6)</f>
        <v>0.0646794</v>
      </c>
      <c r="T654" s="78" t="n">
        <f aca="false">PERCENTRANK($F$2:$F$1780,F654,6)</f>
        <v>0</v>
      </c>
      <c r="U654" s="79" t="n">
        <f aca="false">IF(F654&gt;0,ROUND((Settings!$B$8*T654+Settings!$B$9*R654+Settings!$B$10*S654)/SUM(Settings!$B$8:$B$10),10),0)</f>
        <v>0</v>
      </c>
      <c r="V654" s="71" t="str">
        <f aca="false">IF(U654&gt;0,RANK(U654,$U$2:$U$1780)+COUNTIF($U$2:U654,U654)-1,"")</f>
        <v/>
      </c>
      <c r="W654" s="71" t="str">
        <f aca="false">IF(V654="","",IF(V654&lt;=Settings!$B$11,"1 - Fix first",IF(V654&lt;=Settings!$B$12,"2 - Review","3 - Monitor")))</f>
        <v/>
      </c>
      <c r="X654" s="71" t="str">
        <f aca="false">IF(AND(E654&gt;=Settings!$B$4,AF654&gt;=Settings!$B$5,O654&gt;=Settings!$B$6),"HIGH RATE","")</f>
        <v/>
      </c>
      <c r="Y654" s="71" t="str">
        <f aca="false">IF(F654&gt;0,RANK(F654,$F$2:$F$1780)+COUNTIF($F$2:F654,F654)-1,"")</f>
        <v/>
      </c>
      <c r="Z654" s="71" t="str">
        <f aca="false">IF(H654&gt;0,RANK(H654,$H$2:$H$1780)+COUNTIF($H$2:H654,H654)-1,"")</f>
        <v/>
      </c>
      <c r="AA654" s="71" t="str">
        <f aca="false">IF(AC654="","",RANK(AC654,$AC$2:$AC$1780)+COUNTIF($AC$2:AC654,AC654)-1)</f>
        <v/>
      </c>
      <c r="AB654" s="71" t="str">
        <f aca="false">IF(AD654="","",RANK(AD654,$AD$2:$AD$1780)+COUNTIF($AD$2:AD654,AD654)-1)</f>
        <v/>
      </c>
      <c r="AC654" s="71" t="str">
        <f aca="false">IF(AND(AF654&gt;0,E654&gt;=Settings!$B$4),ROUND(J654,10),"")</f>
        <v/>
      </c>
      <c r="AD654" s="71" t="str">
        <f aca="false">IF(X654="HIGH RATE",ROUND(O654,10),"")</f>
        <v/>
      </c>
      <c r="AE654" s="71" t="s">
        <v>63</v>
      </c>
      <c r="AF654" s="73" t="n">
        <f aca="false">SUMIFS(Detail!$L$2:$L$9168,Detail!$C$2:$C$9168,$A654)</f>
        <v>0</v>
      </c>
      <c r="AG654" s="74" t="n">
        <f aca="false">SUMIFS(Detail!$N$2:$N$9168,Detail!$C$2:$C$9168,$A654)</f>
        <v>0</v>
      </c>
    </row>
    <row r="655" customFormat="false" ht="15" hidden="false" customHeight="false" outlineLevel="0" collapsed="false">
      <c r="A655" s="71" t="s">
        <v>2311</v>
      </c>
      <c r="B655" s="71" t="s">
        <v>2959</v>
      </c>
      <c r="C655" s="71" t="s">
        <v>213</v>
      </c>
      <c r="D655" s="71" t="str">
        <f aca="false">IFERROR(INDEX('Brand Map'!$B$4:$B$125,MATCH(C655,'Brand Map'!$A$4:$A$125,0)),"Other")</f>
        <v>AU</v>
      </c>
      <c r="E655" s="73" t="n">
        <f aca="false">SUMIFS(Detail!$K$2:$K$9168,Detail!$C$2:$C$9168,$A655)</f>
        <v>7</v>
      </c>
      <c r="F655" s="73" t="n">
        <f aca="false">SUMIFS(Detail!$E$2:$E$9168,Detail!$C$2:$C$9168,$A655)</f>
        <v>0</v>
      </c>
      <c r="G655" s="74" t="n">
        <f aca="false">SUMIFS(Detail!$M$2:$M$9168,Detail!$C$2:$C$9168,$A655)</f>
        <v>731.5</v>
      </c>
      <c r="H655" s="74" t="n">
        <f aca="false">SUMIFS(Detail!$D$2:$D$9168,Detail!$C$2:$C$9168,$A655)</f>
        <v>0</v>
      </c>
      <c r="I655" s="74" t="n">
        <v>2556.95</v>
      </c>
      <c r="J655" s="51" t="n">
        <f aca="false">IF(E655&gt;0,AF655/E655,0)</f>
        <v>0</v>
      </c>
      <c r="K655" s="51" t="n">
        <f aca="false">IF(G655&gt;0,AG655/G655,0)</f>
        <v>0</v>
      </c>
      <c r="L655" s="75" t="n">
        <f aca="false">H655/Settings!$B$16</f>
        <v>0</v>
      </c>
      <c r="M655" s="76" t="n">
        <f aca="false">H655/Settings!$B$20</f>
        <v>0</v>
      </c>
      <c r="N655" s="77" t="n">
        <f aca="false">E655*Settings!$B$3</f>
        <v>0.524019691054151</v>
      </c>
      <c r="O655" s="77" t="n">
        <f aca="false">IF(E655&gt;0,(AF655-N655)/SQRT(E655*Settings!$B$3*(1-Settings!$B$3)),0)</f>
        <v>-0.752610137022233</v>
      </c>
      <c r="P655" s="77" t="n">
        <f aca="false">MAX(0,AF655-N655)</f>
        <v>0</v>
      </c>
      <c r="Q655" s="51" t="n">
        <f aca="false">IF(E655&gt;=Settings!$B$4,(AF655+Settings!$B$7*Settings!$B$3)/(E655+Settings!$B$7),Settings!$B$3)</f>
        <v>0.0748599558648786</v>
      </c>
      <c r="R655" s="78" t="n">
        <f aca="false">PERCENTRANK($H$2:$H$1780,H655,6)</f>
        <v>0</v>
      </c>
      <c r="S655" s="78" t="n">
        <f aca="false">PERCENTRANK($Q$2:$Q$1780,Q655,6)</f>
        <v>0.0646794</v>
      </c>
      <c r="T655" s="78" t="n">
        <f aca="false">PERCENTRANK($F$2:$F$1780,F655,6)</f>
        <v>0</v>
      </c>
      <c r="U655" s="79" t="n">
        <f aca="false">IF(F655&gt;0,ROUND((Settings!$B$8*T655+Settings!$B$9*R655+Settings!$B$10*S655)/SUM(Settings!$B$8:$B$10),10),0)</f>
        <v>0</v>
      </c>
      <c r="V655" s="71" t="str">
        <f aca="false">IF(U655&gt;0,RANK(U655,$U$2:$U$1780)+COUNTIF($U$2:U655,U655)-1,"")</f>
        <v/>
      </c>
      <c r="W655" s="71" t="str">
        <f aca="false">IF(V655="","",IF(V655&lt;=Settings!$B$11,"1 - Fix first",IF(V655&lt;=Settings!$B$12,"2 - Review","3 - Monitor")))</f>
        <v/>
      </c>
      <c r="X655" s="71" t="str">
        <f aca="false">IF(AND(E655&gt;=Settings!$B$4,AF655&gt;=Settings!$B$5,O655&gt;=Settings!$B$6),"HIGH RATE","")</f>
        <v/>
      </c>
      <c r="Y655" s="71" t="str">
        <f aca="false">IF(F655&gt;0,RANK(F655,$F$2:$F$1780)+COUNTIF($F$2:F655,F655)-1,"")</f>
        <v/>
      </c>
      <c r="Z655" s="71" t="str">
        <f aca="false">IF(H655&gt;0,RANK(H655,$H$2:$H$1780)+COUNTIF($H$2:H655,H655)-1,"")</f>
        <v/>
      </c>
      <c r="AA655" s="71" t="str">
        <f aca="false">IF(AC655="","",RANK(AC655,$AC$2:$AC$1780)+COUNTIF($AC$2:AC655,AC655)-1)</f>
        <v/>
      </c>
      <c r="AB655" s="71" t="str">
        <f aca="false">IF(AD655="","",RANK(AD655,$AD$2:$AD$1780)+COUNTIF($AD$2:AD655,AD655)-1)</f>
        <v/>
      </c>
      <c r="AC655" s="71" t="str">
        <f aca="false">IF(AND(AF655&gt;0,E655&gt;=Settings!$B$4),ROUND(J655,10),"")</f>
        <v/>
      </c>
      <c r="AD655" s="71" t="str">
        <f aca="false">IF(X655="HIGH RATE",ROUND(O655,10),"")</f>
        <v/>
      </c>
      <c r="AE655" s="71" t="s">
        <v>63</v>
      </c>
      <c r="AF655" s="73" t="n">
        <f aca="false">SUMIFS(Detail!$L$2:$L$9168,Detail!$C$2:$C$9168,$A655)</f>
        <v>0</v>
      </c>
      <c r="AG655" s="74" t="n">
        <f aca="false">SUMIFS(Detail!$N$2:$N$9168,Detail!$C$2:$C$9168,$A655)</f>
        <v>0</v>
      </c>
    </row>
    <row r="656" customFormat="false" ht="15" hidden="false" customHeight="false" outlineLevel="0" collapsed="false">
      <c r="A656" s="71" t="s">
        <v>2291</v>
      </c>
      <c r="B656" s="71" t="s">
        <v>2960</v>
      </c>
      <c r="C656" s="71" t="s">
        <v>213</v>
      </c>
      <c r="D656" s="71" t="str">
        <f aca="false">IFERROR(INDEX('Brand Map'!$B$4:$B$125,MATCH(C656,'Brand Map'!$A$4:$A$125,0)),"Other")</f>
        <v>AU</v>
      </c>
      <c r="E656" s="73" t="n">
        <f aca="false">SUMIFS(Detail!$K$2:$K$9168,Detail!$C$2:$C$9168,$A656)</f>
        <v>1</v>
      </c>
      <c r="F656" s="73" t="n">
        <f aca="false">SUMIFS(Detail!$E$2:$E$9168,Detail!$C$2:$C$9168,$A656)</f>
        <v>0</v>
      </c>
      <c r="G656" s="74" t="n">
        <f aca="false">SUMIFS(Detail!$M$2:$M$9168,Detail!$C$2:$C$9168,$A656)</f>
        <v>177.23</v>
      </c>
      <c r="H656" s="74" t="n">
        <f aca="false">SUMIFS(Detail!$D$2:$D$9168,Detail!$C$2:$C$9168,$A656)</f>
        <v>0</v>
      </c>
      <c r="I656" s="74" t="n">
        <v>978.41</v>
      </c>
      <c r="J656" s="51" t="n">
        <f aca="false">IF(E656&gt;0,AF656/E656,0)</f>
        <v>0</v>
      </c>
      <c r="K656" s="51" t="n">
        <f aca="false">IF(G656&gt;0,AG656/G656,0)</f>
        <v>0</v>
      </c>
      <c r="L656" s="75" t="n">
        <f aca="false">H656/Settings!$B$16</f>
        <v>0</v>
      </c>
      <c r="M656" s="76" t="n">
        <f aca="false">H656/Settings!$B$20</f>
        <v>0</v>
      </c>
      <c r="N656" s="77" t="n">
        <f aca="false">E656*Settings!$B$3</f>
        <v>0.0748599558648786</v>
      </c>
      <c r="O656" s="77" t="n">
        <f aca="false">IF(E656&gt;0,(AF656-N656)/SQRT(E656*Settings!$B$3*(1-Settings!$B$3)),0)</f>
        <v>-0.28445989382101</v>
      </c>
      <c r="P656" s="77" t="n">
        <f aca="false">MAX(0,AF656-N656)</f>
        <v>0</v>
      </c>
      <c r="Q656" s="51" t="n">
        <f aca="false">IF(E656&gt;=Settings!$B$4,(AF656+Settings!$B$7*Settings!$B$3)/(E656+Settings!$B$7),Settings!$B$3)</f>
        <v>0.0748599558648786</v>
      </c>
      <c r="R656" s="78" t="n">
        <f aca="false">PERCENTRANK($H$2:$H$1780,H656,6)</f>
        <v>0</v>
      </c>
      <c r="S656" s="78" t="n">
        <f aca="false">PERCENTRANK($Q$2:$Q$1780,Q656,6)</f>
        <v>0.0646794</v>
      </c>
      <c r="T656" s="78" t="n">
        <f aca="false">PERCENTRANK($F$2:$F$1780,F656,6)</f>
        <v>0</v>
      </c>
      <c r="U656" s="79" t="n">
        <f aca="false">IF(F656&gt;0,ROUND((Settings!$B$8*T656+Settings!$B$9*R656+Settings!$B$10*S656)/SUM(Settings!$B$8:$B$10),10),0)</f>
        <v>0</v>
      </c>
      <c r="V656" s="71" t="str">
        <f aca="false">IF(U656&gt;0,RANK(U656,$U$2:$U$1780)+COUNTIF($U$2:U656,U656)-1,"")</f>
        <v/>
      </c>
      <c r="W656" s="71" t="str">
        <f aca="false">IF(V656="","",IF(V656&lt;=Settings!$B$11,"1 - Fix first",IF(V656&lt;=Settings!$B$12,"2 - Review","3 - Monitor")))</f>
        <v/>
      </c>
      <c r="X656" s="71" t="str">
        <f aca="false">IF(AND(E656&gt;=Settings!$B$4,AF656&gt;=Settings!$B$5,O656&gt;=Settings!$B$6),"HIGH RATE","")</f>
        <v/>
      </c>
      <c r="Y656" s="71" t="str">
        <f aca="false">IF(F656&gt;0,RANK(F656,$F$2:$F$1780)+COUNTIF($F$2:F656,F656)-1,"")</f>
        <v/>
      </c>
      <c r="Z656" s="71" t="str">
        <f aca="false">IF(H656&gt;0,RANK(H656,$H$2:$H$1780)+COUNTIF($H$2:H656,H656)-1,"")</f>
        <v/>
      </c>
      <c r="AA656" s="71" t="str">
        <f aca="false">IF(AC656="","",RANK(AC656,$AC$2:$AC$1780)+COUNTIF($AC$2:AC656,AC656)-1)</f>
        <v/>
      </c>
      <c r="AB656" s="71" t="str">
        <f aca="false">IF(AD656="","",RANK(AD656,$AD$2:$AD$1780)+COUNTIF($AD$2:AD656,AD656)-1)</f>
        <v/>
      </c>
      <c r="AC656" s="71" t="str">
        <f aca="false">IF(AND(AF656&gt;0,E656&gt;=Settings!$B$4),ROUND(J656,10),"")</f>
        <v/>
      </c>
      <c r="AD656" s="71" t="str">
        <f aca="false">IF(X656="HIGH RATE",ROUND(O656,10),"")</f>
        <v/>
      </c>
      <c r="AE656" s="71" t="s">
        <v>63</v>
      </c>
      <c r="AF656" s="73" t="n">
        <f aca="false">SUMIFS(Detail!$L$2:$L$9168,Detail!$C$2:$C$9168,$A656)</f>
        <v>0</v>
      </c>
      <c r="AG656" s="74" t="n">
        <f aca="false">SUMIFS(Detail!$N$2:$N$9168,Detail!$C$2:$C$9168,$A656)</f>
        <v>0</v>
      </c>
    </row>
    <row r="657" customFormat="false" ht="15" hidden="false" customHeight="false" outlineLevel="0" collapsed="false">
      <c r="A657" s="71" t="s">
        <v>2357</v>
      </c>
      <c r="B657" s="71" t="s">
        <v>2961</v>
      </c>
      <c r="C657" s="71" t="s">
        <v>213</v>
      </c>
      <c r="D657" s="71" t="str">
        <f aca="false">IFERROR(INDEX('Brand Map'!$B$4:$B$125,MATCH(C657,'Brand Map'!$A$4:$A$125,0)),"Other")</f>
        <v>AU</v>
      </c>
      <c r="E657" s="73" t="n">
        <f aca="false">SUMIFS(Detail!$K$2:$K$9168,Detail!$C$2:$C$9168,$A657)</f>
        <v>0</v>
      </c>
      <c r="F657" s="73" t="n">
        <f aca="false">SUMIFS(Detail!$E$2:$E$9168,Detail!$C$2:$C$9168,$A657)</f>
        <v>0</v>
      </c>
      <c r="G657" s="74" t="n">
        <f aca="false">SUMIFS(Detail!$M$2:$M$9168,Detail!$C$2:$C$9168,$A657)</f>
        <v>0</v>
      </c>
      <c r="H657" s="74" t="n">
        <f aca="false">SUMIFS(Detail!$D$2:$D$9168,Detail!$C$2:$C$9168,$A657)</f>
        <v>0</v>
      </c>
      <c r="I657" s="74" t="n">
        <v>410.36</v>
      </c>
      <c r="J657" s="51" t="n">
        <f aca="false">IF(E657&gt;0,AF657/E657,0)</f>
        <v>0</v>
      </c>
      <c r="K657" s="51" t="n">
        <f aca="false">IF(G657&gt;0,AG657/G657,0)</f>
        <v>0</v>
      </c>
      <c r="L657" s="75" t="n">
        <f aca="false">H657/Settings!$B$16</f>
        <v>0</v>
      </c>
      <c r="M657" s="76" t="n">
        <f aca="false">H657/Settings!$B$20</f>
        <v>0</v>
      </c>
      <c r="N657" s="77" t="n">
        <f aca="false">E657*Settings!$B$3</f>
        <v>0</v>
      </c>
      <c r="O657" s="77" t="n">
        <f aca="false">IF(E657&gt;0,(AF657-N657)/SQRT(E657*Settings!$B$3*(1-Settings!$B$3)),0)</f>
        <v>0</v>
      </c>
      <c r="P657" s="77" t="n">
        <f aca="false">MAX(0,AF657-N657)</f>
        <v>0</v>
      </c>
      <c r="Q657" s="51" t="n">
        <f aca="false">IF(E657&gt;=Settings!$B$4,(AF657+Settings!$B$7*Settings!$B$3)/(E657+Settings!$B$7),Settings!$B$3)</f>
        <v>0.0748599558648786</v>
      </c>
      <c r="R657" s="78" t="n">
        <f aca="false">PERCENTRANK($H$2:$H$1780,H657,6)</f>
        <v>0</v>
      </c>
      <c r="S657" s="78" t="n">
        <f aca="false">PERCENTRANK($Q$2:$Q$1780,Q657,6)</f>
        <v>0.0646794</v>
      </c>
      <c r="T657" s="78" t="n">
        <f aca="false">PERCENTRANK($F$2:$F$1780,F657,6)</f>
        <v>0</v>
      </c>
      <c r="U657" s="79" t="n">
        <f aca="false">IF(F657&gt;0,ROUND((Settings!$B$8*T657+Settings!$B$9*R657+Settings!$B$10*S657)/SUM(Settings!$B$8:$B$10),10),0)</f>
        <v>0</v>
      </c>
      <c r="V657" s="71" t="str">
        <f aca="false">IF(U657&gt;0,RANK(U657,$U$2:$U$1780)+COUNTIF($U$2:U657,U657)-1,"")</f>
        <v/>
      </c>
      <c r="W657" s="71" t="str">
        <f aca="false">IF(V657="","",IF(V657&lt;=Settings!$B$11,"1 - Fix first",IF(V657&lt;=Settings!$B$12,"2 - Review","3 - Monitor")))</f>
        <v/>
      </c>
      <c r="X657" s="71" t="str">
        <f aca="false">IF(AND(E657&gt;=Settings!$B$4,AF657&gt;=Settings!$B$5,O657&gt;=Settings!$B$6),"HIGH RATE","")</f>
        <v/>
      </c>
      <c r="Y657" s="71" t="str">
        <f aca="false">IF(F657&gt;0,RANK(F657,$F$2:$F$1780)+COUNTIF($F$2:F657,F657)-1,"")</f>
        <v/>
      </c>
      <c r="Z657" s="71" t="str">
        <f aca="false">IF(H657&gt;0,RANK(H657,$H$2:$H$1780)+COUNTIF($H$2:H657,H657)-1,"")</f>
        <v/>
      </c>
      <c r="AA657" s="71" t="str">
        <f aca="false">IF(AC657="","",RANK(AC657,$AC$2:$AC$1780)+COUNTIF($AC$2:AC657,AC657)-1)</f>
        <v/>
      </c>
      <c r="AB657" s="71" t="str">
        <f aca="false">IF(AD657="","",RANK(AD657,$AD$2:$AD$1780)+COUNTIF($AD$2:AD657,AD657)-1)</f>
        <v/>
      </c>
      <c r="AC657" s="71" t="str">
        <f aca="false">IF(AND(AF657&gt;0,E657&gt;=Settings!$B$4),ROUND(J657,10),"")</f>
        <v/>
      </c>
      <c r="AD657" s="71" t="str">
        <f aca="false">IF(X657="HIGH RATE",ROUND(O657,10),"")</f>
        <v/>
      </c>
      <c r="AE657" s="71" t="s">
        <v>63</v>
      </c>
      <c r="AF657" s="73" t="n">
        <f aca="false">SUMIFS(Detail!$L$2:$L$9168,Detail!$C$2:$C$9168,$A657)</f>
        <v>0</v>
      </c>
      <c r="AG657" s="74" t="n">
        <f aca="false">SUMIFS(Detail!$N$2:$N$9168,Detail!$C$2:$C$9168,$A657)</f>
        <v>0</v>
      </c>
    </row>
    <row r="658" customFormat="false" ht="15" hidden="false" customHeight="false" outlineLevel="0" collapsed="false">
      <c r="A658" s="71" t="s">
        <v>2300</v>
      </c>
      <c r="B658" s="71" t="s">
        <v>2962</v>
      </c>
      <c r="C658" s="71" t="s">
        <v>213</v>
      </c>
      <c r="D658" s="71" t="str">
        <f aca="false">IFERROR(INDEX('Brand Map'!$B$4:$B$125,MATCH(C658,'Brand Map'!$A$4:$A$125,0)),"Other")</f>
        <v>AU</v>
      </c>
      <c r="E658" s="73" t="n">
        <f aca="false">SUMIFS(Detail!$K$2:$K$9168,Detail!$C$2:$C$9168,$A658)</f>
        <v>1</v>
      </c>
      <c r="F658" s="73" t="n">
        <f aca="false">SUMIFS(Detail!$E$2:$E$9168,Detail!$C$2:$C$9168,$A658)</f>
        <v>0</v>
      </c>
      <c r="G658" s="74" t="n">
        <f aca="false">SUMIFS(Detail!$M$2:$M$9168,Detail!$C$2:$C$9168,$A658)</f>
        <v>177.23</v>
      </c>
      <c r="H658" s="74" t="n">
        <f aca="false">SUMIFS(Detail!$D$2:$D$9168,Detail!$C$2:$C$9168,$A658)</f>
        <v>0</v>
      </c>
      <c r="I658" s="74" t="n">
        <v>1203.13</v>
      </c>
      <c r="J658" s="51" t="n">
        <f aca="false">IF(E658&gt;0,AF658/E658,0)</f>
        <v>0</v>
      </c>
      <c r="K658" s="51" t="n">
        <f aca="false">IF(G658&gt;0,AG658/G658,0)</f>
        <v>0</v>
      </c>
      <c r="L658" s="75" t="n">
        <f aca="false">H658/Settings!$B$16</f>
        <v>0</v>
      </c>
      <c r="M658" s="76" t="n">
        <f aca="false">H658/Settings!$B$20</f>
        <v>0</v>
      </c>
      <c r="N658" s="77" t="n">
        <f aca="false">E658*Settings!$B$3</f>
        <v>0.0748599558648786</v>
      </c>
      <c r="O658" s="77" t="n">
        <f aca="false">IF(E658&gt;0,(AF658-N658)/SQRT(E658*Settings!$B$3*(1-Settings!$B$3)),0)</f>
        <v>-0.28445989382101</v>
      </c>
      <c r="P658" s="77" t="n">
        <f aca="false">MAX(0,AF658-N658)</f>
        <v>0</v>
      </c>
      <c r="Q658" s="51" t="n">
        <f aca="false">IF(E658&gt;=Settings!$B$4,(AF658+Settings!$B$7*Settings!$B$3)/(E658+Settings!$B$7),Settings!$B$3)</f>
        <v>0.0748599558648786</v>
      </c>
      <c r="R658" s="78" t="n">
        <f aca="false">PERCENTRANK($H$2:$H$1780,H658,6)</f>
        <v>0</v>
      </c>
      <c r="S658" s="78" t="n">
        <f aca="false">PERCENTRANK($Q$2:$Q$1780,Q658,6)</f>
        <v>0.0646794</v>
      </c>
      <c r="T658" s="78" t="n">
        <f aca="false">PERCENTRANK($F$2:$F$1780,F658,6)</f>
        <v>0</v>
      </c>
      <c r="U658" s="79" t="n">
        <f aca="false">IF(F658&gt;0,ROUND((Settings!$B$8*T658+Settings!$B$9*R658+Settings!$B$10*S658)/SUM(Settings!$B$8:$B$10),10),0)</f>
        <v>0</v>
      </c>
      <c r="V658" s="71" t="str">
        <f aca="false">IF(U658&gt;0,RANK(U658,$U$2:$U$1780)+COUNTIF($U$2:U658,U658)-1,"")</f>
        <v/>
      </c>
      <c r="W658" s="71" t="str">
        <f aca="false">IF(V658="","",IF(V658&lt;=Settings!$B$11,"1 - Fix first",IF(V658&lt;=Settings!$B$12,"2 - Review","3 - Monitor")))</f>
        <v/>
      </c>
      <c r="X658" s="71" t="str">
        <f aca="false">IF(AND(E658&gt;=Settings!$B$4,AF658&gt;=Settings!$B$5,O658&gt;=Settings!$B$6),"HIGH RATE","")</f>
        <v/>
      </c>
      <c r="Y658" s="71" t="str">
        <f aca="false">IF(F658&gt;0,RANK(F658,$F$2:$F$1780)+COUNTIF($F$2:F658,F658)-1,"")</f>
        <v/>
      </c>
      <c r="Z658" s="71" t="str">
        <f aca="false">IF(H658&gt;0,RANK(H658,$H$2:$H$1780)+COUNTIF($H$2:H658,H658)-1,"")</f>
        <v/>
      </c>
      <c r="AA658" s="71" t="str">
        <f aca="false">IF(AC658="","",RANK(AC658,$AC$2:$AC$1780)+COUNTIF($AC$2:AC658,AC658)-1)</f>
        <v/>
      </c>
      <c r="AB658" s="71" t="str">
        <f aca="false">IF(AD658="","",RANK(AD658,$AD$2:$AD$1780)+COUNTIF($AD$2:AD658,AD658)-1)</f>
        <v/>
      </c>
      <c r="AC658" s="71" t="str">
        <f aca="false">IF(AND(AF658&gt;0,E658&gt;=Settings!$B$4),ROUND(J658,10),"")</f>
        <v/>
      </c>
      <c r="AD658" s="71" t="str">
        <f aca="false">IF(X658="HIGH RATE",ROUND(O658,10),"")</f>
        <v/>
      </c>
      <c r="AE658" s="71" t="s">
        <v>63</v>
      </c>
      <c r="AF658" s="73" t="n">
        <f aca="false">SUMIFS(Detail!$L$2:$L$9168,Detail!$C$2:$C$9168,$A658)</f>
        <v>0</v>
      </c>
      <c r="AG658" s="74" t="n">
        <f aca="false">SUMIFS(Detail!$N$2:$N$9168,Detail!$C$2:$C$9168,$A658)</f>
        <v>0</v>
      </c>
    </row>
    <row r="659" customFormat="false" ht="15" hidden="false" customHeight="false" outlineLevel="0" collapsed="false">
      <c r="A659" s="71" t="s">
        <v>2276</v>
      </c>
      <c r="B659" s="71" t="s">
        <v>2963</v>
      </c>
      <c r="C659" s="71" t="s">
        <v>213</v>
      </c>
      <c r="D659" s="71" t="str">
        <f aca="false">IFERROR(INDEX('Brand Map'!$B$4:$B$125,MATCH(C659,'Brand Map'!$A$4:$A$125,0)),"Other")</f>
        <v>AU</v>
      </c>
      <c r="E659" s="73" t="n">
        <f aca="false">SUMIFS(Detail!$K$2:$K$9168,Detail!$C$2:$C$9168,$A659)</f>
        <v>0</v>
      </c>
      <c r="F659" s="73" t="n">
        <f aca="false">SUMIFS(Detail!$E$2:$E$9168,Detail!$C$2:$C$9168,$A659)</f>
        <v>0</v>
      </c>
      <c r="G659" s="74" t="n">
        <f aca="false">SUMIFS(Detail!$M$2:$M$9168,Detail!$C$2:$C$9168,$A659)</f>
        <v>0</v>
      </c>
      <c r="H659" s="74" t="n">
        <f aca="false">SUMIFS(Detail!$D$2:$D$9168,Detail!$C$2:$C$9168,$A659)</f>
        <v>0</v>
      </c>
      <c r="I659" s="74" t="n">
        <v>219.95</v>
      </c>
      <c r="J659" s="51" t="n">
        <f aca="false">IF(E659&gt;0,AF659/E659,0)</f>
        <v>0</v>
      </c>
      <c r="K659" s="51" t="n">
        <f aca="false">IF(G659&gt;0,AG659/G659,0)</f>
        <v>0</v>
      </c>
      <c r="L659" s="75" t="n">
        <f aca="false">H659/Settings!$B$16</f>
        <v>0</v>
      </c>
      <c r="M659" s="76" t="n">
        <f aca="false">H659/Settings!$B$20</f>
        <v>0</v>
      </c>
      <c r="N659" s="77" t="n">
        <f aca="false">E659*Settings!$B$3</f>
        <v>0</v>
      </c>
      <c r="O659" s="77" t="n">
        <f aca="false">IF(E659&gt;0,(AF659-N659)/SQRT(E659*Settings!$B$3*(1-Settings!$B$3)),0)</f>
        <v>0</v>
      </c>
      <c r="P659" s="77" t="n">
        <f aca="false">MAX(0,AF659-N659)</f>
        <v>0</v>
      </c>
      <c r="Q659" s="51" t="n">
        <f aca="false">IF(E659&gt;=Settings!$B$4,(AF659+Settings!$B$7*Settings!$B$3)/(E659+Settings!$B$7),Settings!$B$3)</f>
        <v>0.0748599558648786</v>
      </c>
      <c r="R659" s="78" t="n">
        <f aca="false">PERCENTRANK($H$2:$H$1780,H659,6)</f>
        <v>0</v>
      </c>
      <c r="S659" s="78" t="n">
        <f aca="false">PERCENTRANK($Q$2:$Q$1780,Q659,6)</f>
        <v>0.0646794</v>
      </c>
      <c r="T659" s="78" t="n">
        <f aca="false">PERCENTRANK($F$2:$F$1780,F659,6)</f>
        <v>0</v>
      </c>
      <c r="U659" s="79" t="n">
        <f aca="false">IF(F659&gt;0,ROUND((Settings!$B$8*T659+Settings!$B$9*R659+Settings!$B$10*S659)/SUM(Settings!$B$8:$B$10),10),0)</f>
        <v>0</v>
      </c>
      <c r="V659" s="71" t="str">
        <f aca="false">IF(U659&gt;0,RANK(U659,$U$2:$U$1780)+COUNTIF($U$2:U659,U659)-1,"")</f>
        <v/>
      </c>
      <c r="W659" s="71" t="str">
        <f aca="false">IF(V659="","",IF(V659&lt;=Settings!$B$11,"1 - Fix first",IF(V659&lt;=Settings!$B$12,"2 - Review","3 - Monitor")))</f>
        <v/>
      </c>
      <c r="X659" s="71" t="str">
        <f aca="false">IF(AND(E659&gt;=Settings!$B$4,AF659&gt;=Settings!$B$5,O659&gt;=Settings!$B$6),"HIGH RATE","")</f>
        <v/>
      </c>
      <c r="Y659" s="71" t="str">
        <f aca="false">IF(F659&gt;0,RANK(F659,$F$2:$F$1780)+COUNTIF($F$2:F659,F659)-1,"")</f>
        <v/>
      </c>
      <c r="Z659" s="71" t="str">
        <f aca="false">IF(H659&gt;0,RANK(H659,$H$2:$H$1780)+COUNTIF($H$2:H659,H659)-1,"")</f>
        <v/>
      </c>
      <c r="AA659" s="71" t="str">
        <f aca="false">IF(AC659="","",RANK(AC659,$AC$2:$AC$1780)+COUNTIF($AC$2:AC659,AC659)-1)</f>
        <v/>
      </c>
      <c r="AB659" s="71" t="str">
        <f aca="false">IF(AD659="","",RANK(AD659,$AD$2:$AD$1780)+COUNTIF($AD$2:AD659,AD659)-1)</f>
        <v/>
      </c>
      <c r="AC659" s="71" t="str">
        <f aca="false">IF(AND(AF659&gt;0,E659&gt;=Settings!$B$4),ROUND(J659,10),"")</f>
        <v/>
      </c>
      <c r="AD659" s="71" t="str">
        <f aca="false">IF(X659="HIGH RATE",ROUND(O659,10),"")</f>
        <v/>
      </c>
      <c r="AE659" s="71" t="s">
        <v>63</v>
      </c>
      <c r="AF659" s="73" t="n">
        <f aca="false">SUMIFS(Detail!$L$2:$L$9168,Detail!$C$2:$C$9168,$A659)</f>
        <v>0</v>
      </c>
      <c r="AG659" s="74" t="n">
        <f aca="false">SUMIFS(Detail!$N$2:$N$9168,Detail!$C$2:$C$9168,$A659)</f>
        <v>0</v>
      </c>
    </row>
    <row r="660" customFormat="false" ht="15" hidden="false" customHeight="false" outlineLevel="0" collapsed="false">
      <c r="A660" s="71" t="s">
        <v>2341</v>
      </c>
      <c r="B660" s="71" t="s">
        <v>2964</v>
      </c>
      <c r="C660" s="71" t="s">
        <v>213</v>
      </c>
      <c r="D660" s="71" t="str">
        <f aca="false">IFERROR(INDEX('Brand Map'!$B$4:$B$125,MATCH(C660,'Brand Map'!$A$4:$A$125,0)),"Other")</f>
        <v>AU</v>
      </c>
      <c r="E660" s="73" t="n">
        <f aca="false">SUMIFS(Detail!$K$2:$K$9168,Detail!$C$2:$C$9168,$A660)</f>
        <v>1</v>
      </c>
      <c r="F660" s="73" t="n">
        <f aca="false">SUMIFS(Detail!$E$2:$E$9168,Detail!$C$2:$C$9168,$A660)</f>
        <v>0</v>
      </c>
      <c r="G660" s="74" t="n">
        <f aca="false">SUMIFS(Detail!$M$2:$M$9168,Detail!$C$2:$C$9168,$A660)</f>
        <v>186.32</v>
      </c>
      <c r="H660" s="74" t="n">
        <f aca="false">SUMIFS(Detail!$D$2:$D$9168,Detail!$C$2:$C$9168,$A660)</f>
        <v>0</v>
      </c>
      <c r="I660" s="74" t="n">
        <v>606.22</v>
      </c>
      <c r="J660" s="51" t="n">
        <f aca="false">IF(E660&gt;0,AF660/E660,0)</f>
        <v>0</v>
      </c>
      <c r="K660" s="51" t="n">
        <f aca="false">IF(G660&gt;0,AG660/G660,0)</f>
        <v>0</v>
      </c>
      <c r="L660" s="75" t="n">
        <f aca="false">H660/Settings!$B$16</f>
        <v>0</v>
      </c>
      <c r="M660" s="76" t="n">
        <f aca="false">H660/Settings!$B$20</f>
        <v>0</v>
      </c>
      <c r="N660" s="77" t="n">
        <f aca="false">E660*Settings!$B$3</f>
        <v>0.0748599558648786</v>
      </c>
      <c r="O660" s="77" t="n">
        <f aca="false">IF(E660&gt;0,(AF660-N660)/SQRT(E660*Settings!$B$3*(1-Settings!$B$3)),0)</f>
        <v>-0.28445989382101</v>
      </c>
      <c r="P660" s="77" t="n">
        <f aca="false">MAX(0,AF660-N660)</f>
        <v>0</v>
      </c>
      <c r="Q660" s="51" t="n">
        <f aca="false">IF(E660&gt;=Settings!$B$4,(AF660+Settings!$B$7*Settings!$B$3)/(E660+Settings!$B$7),Settings!$B$3)</f>
        <v>0.0748599558648786</v>
      </c>
      <c r="R660" s="78" t="n">
        <f aca="false">PERCENTRANK($H$2:$H$1780,H660,6)</f>
        <v>0</v>
      </c>
      <c r="S660" s="78" t="n">
        <f aca="false">PERCENTRANK($Q$2:$Q$1780,Q660,6)</f>
        <v>0.0646794</v>
      </c>
      <c r="T660" s="78" t="n">
        <f aca="false">PERCENTRANK($F$2:$F$1780,F660,6)</f>
        <v>0</v>
      </c>
      <c r="U660" s="79" t="n">
        <f aca="false">IF(F660&gt;0,ROUND((Settings!$B$8*T660+Settings!$B$9*R660+Settings!$B$10*S660)/SUM(Settings!$B$8:$B$10),10),0)</f>
        <v>0</v>
      </c>
      <c r="V660" s="71" t="str">
        <f aca="false">IF(U660&gt;0,RANK(U660,$U$2:$U$1780)+COUNTIF($U$2:U660,U660)-1,"")</f>
        <v/>
      </c>
      <c r="W660" s="71" t="str">
        <f aca="false">IF(V660="","",IF(V660&lt;=Settings!$B$11,"1 - Fix first",IF(V660&lt;=Settings!$B$12,"2 - Review","3 - Monitor")))</f>
        <v/>
      </c>
      <c r="X660" s="71" t="str">
        <f aca="false">IF(AND(E660&gt;=Settings!$B$4,AF660&gt;=Settings!$B$5,O660&gt;=Settings!$B$6),"HIGH RATE","")</f>
        <v/>
      </c>
      <c r="Y660" s="71" t="str">
        <f aca="false">IF(F660&gt;0,RANK(F660,$F$2:$F$1780)+COUNTIF($F$2:F660,F660)-1,"")</f>
        <v/>
      </c>
      <c r="Z660" s="71" t="str">
        <f aca="false">IF(H660&gt;0,RANK(H660,$H$2:$H$1780)+COUNTIF($H$2:H660,H660)-1,"")</f>
        <v/>
      </c>
      <c r="AA660" s="71" t="str">
        <f aca="false">IF(AC660="","",RANK(AC660,$AC$2:$AC$1780)+COUNTIF($AC$2:AC660,AC660)-1)</f>
        <v/>
      </c>
      <c r="AB660" s="71" t="str">
        <f aca="false">IF(AD660="","",RANK(AD660,$AD$2:$AD$1780)+COUNTIF($AD$2:AD660,AD660)-1)</f>
        <v/>
      </c>
      <c r="AC660" s="71" t="str">
        <f aca="false">IF(AND(AF660&gt;0,E660&gt;=Settings!$B$4),ROUND(J660,10),"")</f>
        <v/>
      </c>
      <c r="AD660" s="71" t="str">
        <f aca="false">IF(X660="HIGH RATE",ROUND(O660,10),"")</f>
        <v/>
      </c>
      <c r="AE660" s="71" t="s">
        <v>63</v>
      </c>
      <c r="AF660" s="73" t="n">
        <f aca="false">SUMIFS(Detail!$L$2:$L$9168,Detail!$C$2:$C$9168,$A660)</f>
        <v>0</v>
      </c>
      <c r="AG660" s="74" t="n">
        <f aca="false">SUMIFS(Detail!$N$2:$N$9168,Detail!$C$2:$C$9168,$A660)</f>
        <v>0</v>
      </c>
    </row>
    <row r="661" customFormat="false" ht="15" hidden="false" customHeight="false" outlineLevel="0" collapsed="false">
      <c r="A661" s="71" t="s">
        <v>2442</v>
      </c>
      <c r="B661" s="71" t="s">
        <v>2965</v>
      </c>
      <c r="C661" s="71" t="s">
        <v>213</v>
      </c>
      <c r="D661" s="71" t="str">
        <f aca="false">IFERROR(INDEX('Brand Map'!$B$4:$B$125,MATCH(C661,'Brand Map'!$A$4:$A$125,0)),"Other")</f>
        <v>AU</v>
      </c>
      <c r="E661" s="73" t="n">
        <f aca="false">SUMIFS(Detail!$K$2:$K$9168,Detail!$C$2:$C$9168,$A661)</f>
        <v>2</v>
      </c>
      <c r="F661" s="73" t="n">
        <f aca="false">SUMIFS(Detail!$E$2:$E$9168,Detail!$C$2:$C$9168,$A661)</f>
        <v>0</v>
      </c>
      <c r="G661" s="74" t="n">
        <f aca="false">SUMIFS(Detail!$M$2:$M$9168,Detail!$C$2:$C$9168,$A661)</f>
        <v>354.46</v>
      </c>
      <c r="H661" s="74" t="n">
        <f aca="false">SUMIFS(Detail!$D$2:$D$9168,Detail!$C$2:$C$9168,$A661)</f>
        <v>0</v>
      </c>
      <c r="I661" s="74" t="n">
        <v>354.46</v>
      </c>
      <c r="J661" s="51" t="n">
        <f aca="false">IF(E661&gt;0,AF661/E661,0)</f>
        <v>0</v>
      </c>
      <c r="K661" s="51" t="n">
        <f aca="false">IF(G661&gt;0,AG661/G661,0)</f>
        <v>0</v>
      </c>
      <c r="L661" s="75" t="n">
        <f aca="false">H661/Settings!$B$16</f>
        <v>0</v>
      </c>
      <c r="M661" s="76" t="n">
        <f aca="false">H661/Settings!$B$20</f>
        <v>0</v>
      </c>
      <c r="N661" s="77" t="n">
        <f aca="false">E661*Settings!$B$3</f>
        <v>0.149719911729757</v>
      </c>
      <c r="O661" s="77" t="n">
        <f aca="false">IF(E661&gt;0,(AF661-N661)/SQRT(E661*Settings!$B$3*(1-Settings!$B$3)),0)</f>
        <v>-0.402287039792884</v>
      </c>
      <c r="P661" s="77" t="n">
        <f aca="false">MAX(0,AF661-N661)</f>
        <v>0</v>
      </c>
      <c r="Q661" s="51" t="n">
        <f aca="false">IF(E661&gt;=Settings!$B$4,(AF661+Settings!$B$7*Settings!$B$3)/(E661+Settings!$B$7),Settings!$B$3)</f>
        <v>0.0748599558648786</v>
      </c>
      <c r="R661" s="78" t="n">
        <f aca="false">PERCENTRANK($H$2:$H$1780,H661,6)</f>
        <v>0</v>
      </c>
      <c r="S661" s="78" t="n">
        <f aca="false">PERCENTRANK($Q$2:$Q$1780,Q661,6)</f>
        <v>0.0646794</v>
      </c>
      <c r="T661" s="78" t="n">
        <f aca="false">PERCENTRANK($F$2:$F$1780,F661,6)</f>
        <v>0</v>
      </c>
      <c r="U661" s="79" t="n">
        <f aca="false">IF(F661&gt;0,ROUND((Settings!$B$8*T661+Settings!$B$9*R661+Settings!$B$10*S661)/SUM(Settings!$B$8:$B$10),10),0)</f>
        <v>0</v>
      </c>
      <c r="V661" s="71" t="str">
        <f aca="false">IF(U661&gt;0,RANK(U661,$U$2:$U$1780)+COUNTIF($U$2:U661,U661)-1,"")</f>
        <v/>
      </c>
      <c r="W661" s="71" t="str">
        <f aca="false">IF(V661="","",IF(V661&lt;=Settings!$B$11,"1 - Fix first",IF(V661&lt;=Settings!$B$12,"2 - Review","3 - Monitor")))</f>
        <v/>
      </c>
      <c r="X661" s="71" t="str">
        <f aca="false">IF(AND(E661&gt;=Settings!$B$4,AF661&gt;=Settings!$B$5,O661&gt;=Settings!$B$6),"HIGH RATE","")</f>
        <v/>
      </c>
      <c r="Y661" s="71" t="str">
        <f aca="false">IF(F661&gt;0,RANK(F661,$F$2:$F$1780)+COUNTIF($F$2:F661,F661)-1,"")</f>
        <v/>
      </c>
      <c r="Z661" s="71" t="str">
        <f aca="false">IF(H661&gt;0,RANK(H661,$H$2:$H$1780)+COUNTIF($H$2:H661,H661)-1,"")</f>
        <v/>
      </c>
      <c r="AA661" s="71" t="str">
        <f aca="false">IF(AC661="","",RANK(AC661,$AC$2:$AC$1780)+COUNTIF($AC$2:AC661,AC661)-1)</f>
        <v/>
      </c>
      <c r="AB661" s="71" t="str">
        <f aca="false">IF(AD661="","",RANK(AD661,$AD$2:$AD$1780)+COUNTIF($AD$2:AD661,AD661)-1)</f>
        <v/>
      </c>
      <c r="AC661" s="71" t="str">
        <f aca="false">IF(AND(AF661&gt;0,E661&gt;=Settings!$B$4),ROUND(J661,10),"")</f>
        <v/>
      </c>
      <c r="AD661" s="71" t="str">
        <f aca="false">IF(X661="HIGH RATE",ROUND(O661,10),"")</f>
        <v/>
      </c>
      <c r="AE661" s="71" t="s">
        <v>63</v>
      </c>
      <c r="AF661" s="73" t="n">
        <f aca="false">SUMIFS(Detail!$L$2:$L$9168,Detail!$C$2:$C$9168,$A661)</f>
        <v>0</v>
      </c>
      <c r="AG661" s="74" t="n">
        <f aca="false">SUMIFS(Detail!$N$2:$N$9168,Detail!$C$2:$C$9168,$A661)</f>
        <v>0</v>
      </c>
    </row>
    <row r="662" customFormat="false" ht="15" hidden="false" customHeight="false" outlineLevel="0" collapsed="false">
      <c r="A662" s="71" t="s">
        <v>2342</v>
      </c>
      <c r="B662" s="71" t="s">
        <v>2966</v>
      </c>
      <c r="C662" s="71" t="s">
        <v>213</v>
      </c>
      <c r="D662" s="71" t="str">
        <f aca="false">IFERROR(INDEX('Brand Map'!$B$4:$B$125,MATCH(C662,'Brand Map'!$A$4:$A$125,0)),"Other")</f>
        <v>AU</v>
      </c>
      <c r="E662" s="73" t="n">
        <f aca="false">SUMIFS(Detail!$K$2:$K$9168,Detail!$C$2:$C$9168,$A662)</f>
        <v>3</v>
      </c>
      <c r="F662" s="73" t="n">
        <f aca="false">SUMIFS(Detail!$E$2:$E$9168,Detail!$C$2:$C$9168,$A662)</f>
        <v>0</v>
      </c>
      <c r="G662" s="74" t="n">
        <f aca="false">SUMIFS(Detail!$M$2:$M$9168,Detail!$C$2:$C$9168,$A662)</f>
        <v>531.69</v>
      </c>
      <c r="H662" s="74" t="n">
        <f aca="false">SUMIFS(Detail!$D$2:$D$9168,Detail!$C$2:$C$9168,$A662)</f>
        <v>0</v>
      </c>
      <c r="I662" s="74" t="n">
        <v>922.51</v>
      </c>
      <c r="J662" s="51" t="n">
        <f aca="false">IF(E662&gt;0,AF662/E662,0)</f>
        <v>0</v>
      </c>
      <c r="K662" s="51" t="n">
        <f aca="false">IF(G662&gt;0,AG662/G662,0)</f>
        <v>0</v>
      </c>
      <c r="L662" s="75" t="n">
        <f aca="false">H662/Settings!$B$16</f>
        <v>0</v>
      </c>
      <c r="M662" s="76" t="n">
        <f aca="false">H662/Settings!$B$20</f>
        <v>0</v>
      </c>
      <c r="N662" s="77" t="n">
        <f aca="false">E662*Settings!$B$3</f>
        <v>0.224579867594636</v>
      </c>
      <c r="O662" s="77" t="n">
        <f aca="false">IF(E662&gt;0,(AF662-N662)/SQRT(E662*Settings!$B$3*(1-Settings!$B$3)),0)</f>
        <v>-0.492698988813638</v>
      </c>
      <c r="P662" s="77" t="n">
        <f aca="false">MAX(0,AF662-N662)</f>
        <v>0</v>
      </c>
      <c r="Q662" s="51" t="n">
        <f aca="false">IF(E662&gt;=Settings!$B$4,(AF662+Settings!$B$7*Settings!$B$3)/(E662+Settings!$B$7),Settings!$B$3)</f>
        <v>0.0748599558648786</v>
      </c>
      <c r="R662" s="78" t="n">
        <f aca="false">PERCENTRANK($H$2:$H$1780,H662,6)</f>
        <v>0</v>
      </c>
      <c r="S662" s="78" t="n">
        <f aca="false">PERCENTRANK($Q$2:$Q$1780,Q662,6)</f>
        <v>0.0646794</v>
      </c>
      <c r="T662" s="78" t="n">
        <f aca="false">PERCENTRANK($F$2:$F$1780,F662,6)</f>
        <v>0</v>
      </c>
      <c r="U662" s="79" t="n">
        <f aca="false">IF(F662&gt;0,ROUND((Settings!$B$8*T662+Settings!$B$9*R662+Settings!$B$10*S662)/SUM(Settings!$B$8:$B$10),10),0)</f>
        <v>0</v>
      </c>
      <c r="V662" s="71" t="str">
        <f aca="false">IF(U662&gt;0,RANK(U662,$U$2:$U$1780)+COUNTIF($U$2:U662,U662)-1,"")</f>
        <v/>
      </c>
      <c r="W662" s="71" t="str">
        <f aca="false">IF(V662="","",IF(V662&lt;=Settings!$B$11,"1 - Fix first",IF(V662&lt;=Settings!$B$12,"2 - Review","3 - Monitor")))</f>
        <v/>
      </c>
      <c r="X662" s="71" t="str">
        <f aca="false">IF(AND(E662&gt;=Settings!$B$4,AF662&gt;=Settings!$B$5,O662&gt;=Settings!$B$6),"HIGH RATE","")</f>
        <v/>
      </c>
      <c r="Y662" s="71" t="str">
        <f aca="false">IF(F662&gt;0,RANK(F662,$F$2:$F$1780)+COUNTIF($F$2:F662,F662)-1,"")</f>
        <v/>
      </c>
      <c r="Z662" s="71" t="str">
        <f aca="false">IF(H662&gt;0,RANK(H662,$H$2:$H$1780)+COUNTIF($H$2:H662,H662)-1,"")</f>
        <v/>
      </c>
      <c r="AA662" s="71" t="str">
        <f aca="false">IF(AC662="","",RANK(AC662,$AC$2:$AC$1780)+COUNTIF($AC$2:AC662,AC662)-1)</f>
        <v/>
      </c>
      <c r="AB662" s="71" t="str">
        <f aca="false">IF(AD662="","",RANK(AD662,$AD$2:$AD$1780)+COUNTIF($AD$2:AD662,AD662)-1)</f>
        <v/>
      </c>
      <c r="AC662" s="71" t="str">
        <f aca="false">IF(AND(AF662&gt;0,E662&gt;=Settings!$B$4),ROUND(J662,10),"")</f>
        <v/>
      </c>
      <c r="AD662" s="71" t="str">
        <f aca="false">IF(X662="HIGH RATE",ROUND(O662,10),"")</f>
        <v/>
      </c>
      <c r="AE662" s="71" t="s">
        <v>63</v>
      </c>
      <c r="AF662" s="73" t="n">
        <f aca="false">SUMIFS(Detail!$L$2:$L$9168,Detail!$C$2:$C$9168,$A662)</f>
        <v>0</v>
      </c>
      <c r="AG662" s="74" t="n">
        <f aca="false">SUMIFS(Detail!$N$2:$N$9168,Detail!$C$2:$C$9168,$A662)</f>
        <v>0</v>
      </c>
    </row>
    <row r="663" customFormat="false" ht="15" hidden="false" customHeight="false" outlineLevel="0" collapsed="false">
      <c r="A663" s="71" t="s">
        <v>2319</v>
      </c>
      <c r="B663" s="71" t="s">
        <v>2967</v>
      </c>
      <c r="C663" s="71" t="s">
        <v>213</v>
      </c>
      <c r="D663" s="71" t="str">
        <f aca="false">IFERROR(INDEX('Brand Map'!$B$4:$B$125,MATCH(C663,'Brand Map'!$A$4:$A$125,0)),"Other")</f>
        <v>AU</v>
      </c>
      <c r="E663" s="73" t="n">
        <f aca="false">SUMIFS(Detail!$K$2:$K$9168,Detail!$C$2:$C$9168,$A663)</f>
        <v>3</v>
      </c>
      <c r="F663" s="73" t="n">
        <f aca="false">SUMIFS(Detail!$E$2:$E$9168,Detail!$C$2:$C$9168,$A663)</f>
        <v>0</v>
      </c>
      <c r="G663" s="74" t="n">
        <f aca="false">SUMIFS(Detail!$M$2:$M$9168,Detail!$C$2:$C$9168,$A663)</f>
        <v>531.68</v>
      </c>
      <c r="H663" s="74" t="n">
        <f aca="false">SUMIFS(Detail!$D$2:$D$9168,Detail!$C$2:$C$9168,$A663)</f>
        <v>0</v>
      </c>
      <c r="I663" s="74" t="n">
        <v>2029.27</v>
      </c>
      <c r="J663" s="51" t="n">
        <f aca="false">IF(E663&gt;0,AF663/E663,0)</f>
        <v>0</v>
      </c>
      <c r="K663" s="51" t="n">
        <f aca="false">IF(G663&gt;0,AG663/G663,0)</f>
        <v>0</v>
      </c>
      <c r="L663" s="75" t="n">
        <f aca="false">H663/Settings!$B$16</f>
        <v>0</v>
      </c>
      <c r="M663" s="76" t="n">
        <f aca="false">H663/Settings!$B$20</f>
        <v>0</v>
      </c>
      <c r="N663" s="77" t="n">
        <f aca="false">E663*Settings!$B$3</f>
        <v>0.224579867594636</v>
      </c>
      <c r="O663" s="77" t="n">
        <f aca="false">IF(E663&gt;0,(AF663-N663)/SQRT(E663*Settings!$B$3*(1-Settings!$B$3)),0)</f>
        <v>-0.492698988813638</v>
      </c>
      <c r="P663" s="77" t="n">
        <f aca="false">MAX(0,AF663-N663)</f>
        <v>0</v>
      </c>
      <c r="Q663" s="51" t="n">
        <f aca="false">IF(E663&gt;=Settings!$B$4,(AF663+Settings!$B$7*Settings!$B$3)/(E663+Settings!$B$7),Settings!$B$3)</f>
        <v>0.0748599558648786</v>
      </c>
      <c r="R663" s="78" t="n">
        <f aca="false">PERCENTRANK($H$2:$H$1780,H663,6)</f>
        <v>0</v>
      </c>
      <c r="S663" s="78" t="n">
        <f aca="false">PERCENTRANK($Q$2:$Q$1780,Q663,6)</f>
        <v>0.0646794</v>
      </c>
      <c r="T663" s="78" t="n">
        <f aca="false">PERCENTRANK($F$2:$F$1780,F663,6)</f>
        <v>0</v>
      </c>
      <c r="U663" s="79" t="n">
        <f aca="false">IF(F663&gt;0,ROUND((Settings!$B$8*T663+Settings!$B$9*R663+Settings!$B$10*S663)/SUM(Settings!$B$8:$B$10),10),0)</f>
        <v>0</v>
      </c>
      <c r="V663" s="71" t="str">
        <f aca="false">IF(U663&gt;0,RANK(U663,$U$2:$U$1780)+COUNTIF($U$2:U663,U663)-1,"")</f>
        <v/>
      </c>
      <c r="W663" s="71" t="str">
        <f aca="false">IF(V663="","",IF(V663&lt;=Settings!$B$11,"1 - Fix first",IF(V663&lt;=Settings!$B$12,"2 - Review","3 - Monitor")))</f>
        <v/>
      </c>
      <c r="X663" s="71" t="str">
        <f aca="false">IF(AND(E663&gt;=Settings!$B$4,AF663&gt;=Settings!$B$5,O663&gt;=Settings!$B$6),"HIGH RATE","")</f>
        <v/>
      </c>
      <c r="Y663" s="71" t="str">
        <f aca="false">IF(F663&gt;0,RANK(F663,$F$2:$F$1780)+COUNTIF($F$2:F663,F663)-1,"")</f>
        <v/>
      </c>
      <c r="Z663" s="71" t="str">
        <f aca="false">IF(H663&gt;0,RANK(H663,$H$2:$H$1780)+COUNTIF($H$2:H663,H663)-1,"")</f>
        <v/>
      </c>
      <c r="AA663" s="71" t="str">
        <f aca="false">IF(AC663="","",RANK(AC663,$AC$2:$AC$1780)+COUNTIF($AC$2:AC663,AC663)-1)</f>
        <v/>
      </c>
      <c r="AB663" s="71" t="str">
        <f aca="false">IF(AD663="","",RANK(AD663,$AD$2:$AD$1780)+COUNTIF($AD$2:AD663,AD663)-1)</f>
        <v/>
      </c>
      <c r="AC663" s="71" t="str">
        <f aca="false">IF(AND(AF663&gt;0,E663&gt;=Settings!$B$4),ROUND(J663,10),"")</f>
        <v/>
      </c>
      <c r="AD663" s="71" t="str">
        <f aca="false">IF(X663="HIGH RATE",ROUND(O663,10),"")</f>
        <v/>
      </c>
      <c r="AE663" s="71" t="s">
        <v>63</v>
      </c>
      <c r="AF663" s="73" t="n">
        <f aca="false">SUMIFS(Detail!$L$2:$L$9168,Detail!$C$2:$C$9168,$A663)</f>
        <v>0</v>
      </c>
      <c r="AG663" s="74" t="n">
        <f aca="false">SUMIFS(Detail!$N$2:$N$9168,Detail!$C$2:$C$9168,$A663)</f>
        <v>0</v>
      </c>
    </row>
    <row r="664" customFormat="false" ht="15" hidden="false" customHeight="false" outlineLevel="0" collapsed="false">
      <c r="A664" s="71" t="s">
        <v>2272</v>
      </c>
      <c r="B664" s="71" t="s">
        <v>2968</v>
      </c>
      <c r="C664" s="71" t="s">
        <v>213</v>
      </c>
      <c r="D664" s="71" t="str">
        <f aca="false">IFERROR(INDEX('Brand Map'!$B$4:$B$125,MATCH(C664,'Brand Map'!$A$4:$A$125,0)),"Other")</f>
        <v>AU</v>
      </c>
      <c r="E664" s="73" t="n">
        <f aca="false">SUMIFS(Detail!$K$2:$K$9168,Detail!$C$2:$C$9168,$A664)</f>
        <v>0</v>
      </c>
      <c r="F664" s="73" t="n">
        <f aca="false">SUMIFS(Detail!$E$2:$E$9168,Detail!$C$2:$C$9168,$A664)</f>
        <v>0</v>
      </c>
      <c r="G664" s="74" t="n">
        <f aca="false">SUMIFS(Detail!$M$2:$M$9168,Detail!$C$2:$C$9168,$A664)</f>
        <v>0</v>
      </c>
      <c r="H664" s="74" t="n">
        <f aca="false">SUMIFS(Detail!$D$2:$D$9168,Detail!$C$2:$C$9168,$A664)</f>
        <v>0</v>
      </c>
      <c r="I664" s="74" t="n">
        <v>389.9</v>
      </c>
      <c r="J664" s="51" t="n">
        <f aca="false">IF(E664&gt;0,AF664/E664,0)</f>
        <v>0</v>
      </c>
      <c r="K664" s="51" t="n">
        <f aca="false">IF(G664&gt;0,AG664/G664,0)</f>
        <v>0</v>
      </c>
      <c r="L664" s="75" t="n">
        <f aca="false">H664/Settings!$B$16</f>
        <v>0</v>
      </c>
      <c r="M664" s="76" t="n">
        <f aca="false">H664/Settings!$B$20</f>
        <v>0</v>
      </c>
      <c r="N664" s="77" t="n">
        <f aca="false">E664*Settings!$B$3</f>
        <v>0</v>
      </c>
      <c r="O664" s="77" t="n">
        <f aca="false">IF(E664&gt;0,(AF664-N664)/SQRT(E664*Settings!$B$3*(1-Settings!$B$3)),0)</f>
        <v>0</v>
      </c>
      <c r="P664" s="77" t="n">
        <f aca="false">MAX(0,AF664-N664)</f>
        <v>0</v>
      </c>
      <c r="Q664" s="51" t="n">
        <f aca="false">IF(E664&gt;=Settings!$B$4,(AF664+Settings!$B$7*Settings!$B$3)/(E664+Settings!$B$7),Settings!$B$3)</f>
        <v>0.0748599558648786</v>
      </c>
      <c r="R664" s="78" t="n">
        <f aca="false">PERCENTRANK($H$2:$H$1780,H664,6)</f>
        <v>0</v>
      </c>
      <c r="S664" s="78" t="n">
        <f aca="false">PERCENTRANK($Q$2:$Q$1780,Q664,6)</f>
        <v>0.0646794</v>
      </c>
      <c r="T664" s="78" t="n">
        <f aca="false">PERCENTRANK($F$2:$F$1780,F664,6)</f>
        <v>0</v>
      </c>
      <c r="U664" s="79" t="n">
        <f aca="false">IF(F664&gt;0,ROUND((Settings!$B$8*T664+Settings!$B$9*R664+Settings!$B$10*S664)/SUM(Settings!$B$8:$B$10),10),0)</f>
        <v>0</v>
      </c>
      <c r="V664" s="71" t="str">
        <f aca="false">IF(U664&gt;0,RANK(U664,$U$2:$U$1780)+COUNTIF($U$2:U664,U664)-1,"")</f>
        <v/>
      </c>
      <c r="W664" s="71" t="str">
        <f aca="false">IF(V664="","",IF(V664&lt;=Settings!$B$11,"1 - Fix first",IF(V664&lt;=Settings!$B$12,"2 - Review","3 - Monitor")))</f>
        <v/>
      </c>
      <c r="X664" s="71" t="str">
        <f aca="false">IF(AND(E664&gt;=Settings!$B$4,AF664&gt;=Settings!$B$5,O664&gt;=Settings!$B$6),"HIGH RATE","")</f>
        <v/>
      </c>
      <c r="Y664" s="71" t="str">
        <f aca="false">IF(F664&gt;0,RANK(F664,$F$2:$F$1780)+COUNTIF($F$2:F664,F664)-1,"")</f>
        <v/>
      </c>
      <c r="Z664" s="71" t="str">
        <f aca="false">IF(H664&gt;0,RANK(H664,$H$2:$H$1780)+COUNTIF($H$2:H664,H664)-1,"")</f>
        <v/>
      </c>
      <c r="AA664" s="71" t="str">
        <f aca="false">IF(AC664="","",RANK(AC664,$AC$2:$AC$1780)+COUNTIF($AC$2:AC664,AC664)-1)</f>
        <v/>
      </c>
      <c r="AB664" s="71" t="str">
        <f aca="false">IF(AD664="","",RANK(AD664,$AD$2:$AD$1780)+COUNTIF($AD$2:AD664,AD664)-1)</f>
        <v/>
      </c>
      <c r="AC664" s="71" t="str">
        <f aca="false">IF(AND(AF664&gt;0,E664&gt;=Settings!$B$4),ROUND(J664,10),"")</f>
        <v/>
      </c>
      <c r="AD664" s="71" t="str">
        <f aca="false">IF(X664="HIGH RATE",ROUND(O664,10),"")</f>
        <v/>
      </c>
      <c r="AE664" s="71" t="s">
        <v>63</v>
      </c>
      <c r="AF664" s="73" t="n">
        <f aca="false">SUMIFS(Detail!$L$2:$L$9168,Detail!$C$2:$C$9168,$A664)</f>
        <v>0</v>
      </c>
      <c r="AG664" s="74" t="n">
        <f aca="false">SUMIFS(Detail!$N$2:$N$9168,Detail!$C$2:$C$9168,$A664)</f>
        <v>0</v>
      </c>
    </row>
    <row r="665" customFormat="false" ht="15" hidden="false" customHeight="false" outlineLevel="0" collapsed="false">
      <c r="A665" s="71" t="s">
        <v>2239</v>
      </c>
      <c r="B665" s="71" t="s">
        <v>2969</v>
      </c>
      <c r="C665" s="71" t="s">
        <v>213</v>
      </c>
      <c r="D665" s="71" t="str">
        <f aca="false">IFERROR(INDEX('Brand Map'!$B$4:$B$125,MATCH(C665,'Brand Map'!$A$4:$A$125,0)),"Other")</f>
        <v>AU</v>
      </c>
      <c r="E665" s="73" t="n">
        <f aca="false">SUMIFS(Detail!$K$2:$K$9168,Detail!$C$2:$C$9168,$A665)</f>
        <v>0</v>
      </c>
      <c r="F665" s="73" t="n">
        <f aca="false">SUMIFS(Detail!$E$2:$E$9168,Detail!$C$2:$C$9168,$A665)</f>
        <v>0</v>
      </c>
      <c r="G665" s="74" t="n">
        <f aca="false">SUMIFS(Detail!$M$2:$M$9168,Detail!$C$2:$C$9168,$A665)</f>
        <v>0</v>
      </c>
      <c r="H665" s="74" t="n">
        <f aca="false">SUMIFS(Detail!$D$2:$D$9168,Detail!$C$2:$C$9168,$A665)</f>
        <v>0</v>
      </c>
      <c r="I665" s="74" t="n">
        <v>560.41</v>
      </c>
      <c r="J665" s="51" t="n">
        <f aca="false">IF(E665&gt;0,AF665/E665,0)</f>
        <v>0</v>
      </c>
      <c r="K665" s="51" t="n">
        <f aca="false">IF(G665&gt;0,AG665/G665,0)</f>
        <v>0</v>
      </c>
      <c r="L665" s="75" t="n">
        <f aca="false">H665/Settings!$B$16</f>
        <v>0</v>
      </c>
      <c r="M665" s="76" t="n">
        <f aca="false">H665/Settings!$B$20</f>
        <v>0</v>
      </c>
      <c r="N665" s="77" t="n">
        <f aca="false">E665*Settings!$B$3</f>
        <v>0</v>
      </c>
      <c r="O665" s="77" t="n">
        <f aca="false">IF(E665&gt;0,(AF665-N665)/SQRT(E665*Settings!$B$3*(1-Settings!$B$3)),0)</f>
        <v>0</v>
      </c>
      <c r="P665" s="77" t="n">
        <f aca="false">MAX(0,AF665-N665)</f>
        <v>0</v>
      </c>
      <c r="Q665" s="51" t="n">
        <f aca="false">IF(E665&gt;=Settings!$B$4,(AF665+Settings!$B$7*Settings!$B$3)/(E665+Settings!$B$7),Settings!$B$3)</f>
        <v>0.0748599558648786</v>
      </c>
      <c r="R665" s="78" t="n">
        <f aca="false">PERCENTRANK($H$2:$H$1780,H665,6)</f>
        <v>0</v>
      </c>
      <c r="S665" s="78" t="n">
        <f aca="false">PERCENTRANK($Q$2:$Q$1780,Q665,6)</f>
        <v>0.0646794</v>
      </c>
      <c r="T665" s="78" t="n">
        <f aca="false">PERCENTRANK($F$2:$F$1780,F665,6)</f>
        <v>0</v>
      </c>
      <c r="U665" s="79" t="n">
        <f aca="false">IF(F665&gt;0,ROUND((Settings!$B$8*T665+Settings!$B$9*R665+Settings!$B$10*S665)/SUM(Settings!$B$8:$B$10),10),0)</f>
        <v>0</v>
      </c>
      <c r="V665" s="71" t="str">
        <f aca="false">IF(U665&gt;0,RANK(U665,$U$2:$U$1780)+COUNTIF($U$2:U665,U665)-1,"")</f>
        <v/>
      </c>
      <c r="W665" s="71" t="str">
        <f aca="false">IF(V665="","",IF(V665&lt;=Settings!$B$11,"1 - Fix first",IF(V665&lt;=Settings!$B$12,"2 - Review","3 - Monitor")))</f>
        <v/>
      </c>
      <c r="X665" s="71" t="str">
        <f aca="false">IF(AND(E665&gt;=Settings!$B$4,AF665&gt;=Settings!$B$5,O665&gt;=Settings!$B$6),"HIGH RATE","")</f>
        <v/>
      </c>
      <c r="Y665" s="71" t="str">
        <f aca="false">IF(F665&gt;0,RANK(F665,$F$2:$F$1780)+COUNTIF($F$2:F665,F665)-1,"")</f>
        <v/>
      </c>
      <c r="Z665" s="71" t="str">
        <f aca="false">IF(H665&gt;0,RANK(H665,$H$2:$H$1780)+COUNTIF($H$2:H665,H665)-1,"")</f>
        <v/>
      </c>
      <c r="AA665" s="71" t="str">
        <f aca="false">IF(AC665="","",RANK(AC665,$AC$2:$AC$1780)+COUNTIF($AC$2:AC665,AC665)-1)</f>
        <v/>
      </c>
      <c r="AB665" s="71" t="str">
        <f aca="false">IF(AD665="","",RANK(AD665,$AD$2:$AD$1780)+COUNTIF($AD$2:AD665,AD665)-1)</f>
        <v/>
      </c>
      <c r="AC665" s="71" t="str">
        <f aca="false">IF(AND(AF665&gt;0,E665&gt;=Settings!$B$4),ROUND(J665,10),"")</f>
        <v/>
      </c>
      <c r="AD665" s="71" t="str">
        <f aca="false">IF(X665="HIGH RATE",ROUND(O665,10),"")</f>
        <v/>
      </c>
      <c r="AE665" s="71" t="s">
        <v>63</v>
      </c>
      <c r="AF665" s="73" t="n">
        <f aca="false">SUMIFS(Detail!$L$2:$L$9168,Detail!$C$2:$C$9168,$A665)</f>
        <v>0</v>
      </c>
      <c r="AG665" s="74" t="n">
        <f aca="false">SUMIFS(Detail!$N$2:$N$9168,Detail!$C$2:$C$9168,$A665)</f>
        <v>0</v>
      </c>
    </row>
    <row r="666" customFormat="false" ht="15" hidden="false" customHeight="false" outlineLevel="0" collapsed="false">
      <c r="A666" s="71" t="s">
        <v>2251</v>
      </c>
      <c r="B666" s="71" t="s">
        <v>2970</v>
      </c>
      <c r="C666" s="71" t="s">
        <v>213</v>
      </c>
      <c r="D666" s="71" t="str">
        <f aca="false">IFERROR(INDEX('Brand Map'!$B$4:$B$125,MATCH(C666,'Brand Map'!$A$4:$A$125,0)),"Other")</f>
        <v>AU</v>
      </c>
      <c r="E666" s="73" t="n">
        <f aca="false">SUMIFS(Detail!$K$2:$K$9168,Detail!$C$2:$C$9168,$A666)</f>
        <v>0</v>
      </c>
      <c r="F666" s="73" t="n">
        <f aca="false">SUMIFS(Detail!$E$2:$E$9168,Detail!$C$2:$C$9168,$A666)</f>
        <v>0</v>
      </c>
      <c r="G666" s="74" t="n">
        <f aca="false">SUMIFS(Detail!$M$2:$M$9168,Detail!$C$2:$C$9168,$A666)</f>
        <v>0</v>
      </c>
      <c r="H666" s="74" t="n">
        <f aca="false">SUMIFS(Detail!$D$2:$D$9168,Detail!$C$2:$C$9168,$A666)</f>
        <v>0</v>
      </c>
      <c r="I666" s="74" t="n">
        <v>294.95</v>
      </c>
      <c r="J666" s="51" t="n">
        <f aca="false">IF(E666&gt;0,AF666/E666,0)</f>
        <v>0</v>
      </c>
      <c r="K666" s="51" t="n">
        <f aca="false">IF(G666&gt;0,AG666/G666,0)</f>
        <v>0</v>
      </c>
      <c r="L666" s="75" t="n">
        <f aca="false">H666/Settings!$B$16</f>
        <v>0</v>
      </c>
      <c r="M666" s="76" t="n">
        <f aca="false">H666/Settings!$B$20</f>
        <v>0</v>
      </c>
      <c r="N666" s="77" t="n">
        <f aca="false">E666*Settings!$B$3</f>
        <v>0</v>
      </c>
      <c r="O666" s="77" t="n">
        <f aca="false">IF(E666&gt;0,(AF666-N666)/SQRT(E666*Settings!$B$3*(1-Settings!$B$3)),0)</f>
        <v>0</v>
      </c>
      <c r="P666" s="77" t="n">
        <f aca="false">MAX(0,AF666-N666)</f>
        <v>0</v>
      </c>
      <c r="Q666" s="51" t="n">
        <f aca="false">IF(E666&gt;=Settings!$B$4,(AF666+Settings!$B$7*Settings!$B$3)/(E666+Settings!$B$7),Settings!$B$3)</f>
        <v>0.0748599558648786</v>
      </c>
      <c r="R666" s="78" t="n">
        <f aca="false">PERCENTRANK($H$2:$H$1780,H666,6)</f>
        <v>0</v>
      </c>
      <c r="S666" s="78" t="n">
        <f aca="false">PERCENTRANK($Q$2:$Q$1780,Q666,6)</f>
        <v>0.0646794</v>
      </c>
      <c r="T666" s="78" t="n">
        <f aca="false">PERCENTRANK($F$2:$F$1780,F666,6)</f>
        <v>0</v>
      </c>
      <c r="U666" s="79" t="n">
        <f aca="false">IF(F666&gt;0,ROUND((Settings!$B$8*T666+Settings!$B$9*R666+Settings!$B$10*S666)/SUM(Settings!$B$8:$B$10),10),0)</f>
        <v>0</v>
      </c>
      <c r="V666" s="71" t="str">
        <f aca="false">IF(U666&gt;0,RANK(U666,$U$2:$U$1780)+COUNTIF($U$2:U666,U666)-1,"")</f>
        <v/>
      </c>
      <c r="W666" s="71" t="str">
        <f aca="false">IF(V666="","",IF(V666&lt;=Settings!$B$11,"1 - Fix first",IF(V666&lt;=Settings!$B$12,"2 - Review","3 - Monitor")))</f>
        <v/>
      </c>
      <c r="X666" s="71" t="str">
        <f aca="false">IF(AND(E666&gt;=Settings!$B$4,AF666&gt;=Settings!$B$5,O666&gt;=Settings!$B$6),"HIGH RATE","")</f>
        <v/>
      </c>
      <c r="Y666" s="71" t="str">
        <f aca="false">IF(F666&gt;0,RANK(F666,$F$2:$F$1780)+COUNTIF($F$2:F666,F666)-1,"")</f>
        <v/>
      </c>
      <c r="Z666" s="71" t="str">
        <f aca="false">IF(H666&gt;0,RANK(H666,$H$2:$H$1780)+COUNTIF($H$2:H666,H666)-1,"")</f>
        <v/>
      </c>
      <c r="AA666" s="71" t="str">
        <f aca="false">IF(AC666="","",RANK(AC666,$AC$2:$AC$1780)+COUNTIF($AC$2:AC666,AC666)-1)</f>
        <v/>
      </c>
      <c r="AB666" s="71" t="str">
        <f aca="false">IF(AD666="","",RANK(AD666,$AD$2:$AD$1780)+COUNTIF($AD$2:AD666,AD666)-1)</f>
        <v/>
      </c>
      <c r="AC666" s="71" t="str">
        <f aca="false">IF(AND(AF666&gt;0,E666&gt;=Settings!$B$4),ROUND(J666,10),"")</f>
        <v/>
      </c>
      <c r="AD666" s="71" t="str">
        <f aca="false">IF(X666="HIGH RATE",ROUND(O666,10),"")</f>
        <v/>
      </c>
      <c r="AE666" s="71" t="s">
        <v>63</v>
      </c>
      <c r="AF666" s="73" t="n">
        <f aca="false">SUMIFS(Detail!$L$2:$L$9168,Detail!$C$2:$C$9168,$A666)</f>
        <v>0</v>
      </c>
      <c r="AG666" s="74" t="n">
        <f aca="false">SUMIFS(Detail!$N$2:$N$9168,Detail!$C$2:$C$9168,$A666)</f>
        <v>0</v>
      </c>
    </row>
    <row r="667" customFormat="false" ht="15" hidden="false" customHeight="false" outlineLevel="0" collapsed="false">
      <c r="A667" s="71" t="s">
        <v>2294</v>
      </c>
      <c r="B667" s="71" t="s">
        <v>2971</v>
      </c>
      <c r="C667" s="71" t="s">
        <v>213</v>
      </c>
      <c r="D667" s="71" t="str">
        <f aca="false">IFERROR(INDEX('Brand Map'!$B$4:$B$125,MATCH(C667,'Brand Map'!$A$4:$A$125,0)),"Other")</f>
        <v>AU</v>
      </c>
      <c r="E667" s="73" t="n">
        <f aca="false">SUMIFS(Detail!$K$2:$K$9168,Detail!$C$2:$C$9168,$A667)</f>
        <v>3</v>
      </c>
      <c r="F667" s="73" t="n">
        <f aca="false">SUMIFS(Detail!$E$2:$E$9168,Detail!$C$2:$C$9168,$A667)</f>
        <v>0</v>
      </c>
      <c r="G667" s="74" t="n">
        <f aca="false">SUMIFS(Detail!$M$2:$M$9168,Detail!$C$2:$C$9168,$A667)</f>
        <v>763.5</v>
      </c>
      <c r="H667" s="74" t="n">
        <f aca="false">SUMIFS(Detail!$D$2:$D$9168,Detail!$C$2:$C$9168,$A667)</f>
        <v>0</v>
      </c>
      <c r="I667" s="74" t="n">
        <v>1543.83</v>
      </c>
      <c r="J667" s="51" t="n">
        <f aca="false">IF(E667&gt;0,AF667/E667,0)</f>
        <v>0</v>
      </c>
      <c r="K667" s="51" t="n">
        <f aca="false">IF(G667&gt;0,AG667/G667,0)</f>
        <v>0</v>
      </c>
      <c r="L667" s="75" t="n">
        <f aca="false">H667/Settings!$B$16</f>
        <v>0</v>
      </c>
      <c r="M667" s="76" t="n">
        <f aca="false">H667/Settings!$B$20</f>
        <v>0</v>
      </c>
      <c r="N667" s="77" t="n">
        <f aca="false">E667*Settings!$B$3</f>
        <v>0.224579867594636</v>
      </c>
      <c r="O667" s="77" t="n">
        <f aca="false">IF(E667&gt;0,(AF667-N667)/SQRT(E667*Settings!$B$3*(1-Settings!$B$3)),0)</f>
        <v>-0.492698988813638</v>
      </c>
      <c r="P667" s="77" t="n">
        <f aca="false">MAX(0,AF667-N667)</f>
        <v>0</v>
      </c>
      <c r="Q667" s="51" t="n">
        <f aca="false">IF(E667&gt;=Settings!$B$4,(AF667+Settings!$B$7*Settings!$B$3)/(E667+Settings!$B$7),Settings!$B$3)</f>
        <v>0.0748599558648786</v>
      </c>
      <c r="R667" s="78" t="n">
        <f aca="false">PERCENTRANK($H$2:$H$1780,H667,6)</f>
        <v>0</v>
      </c>
      <c r="S667" s="78" t="n">
        <f aca="false">PERCENTRANK($Q$2:$Q$1780,Q667,6)</f>
        <v>0.0646794</v>
      </c>
      <c r="T667" s="78" t="n">
        <f aca="false">PERCENTRANK($F$2:$F$1780,F667,6)</f>
        <v>0</v>
      </c>
      <c r="U667" s="79" t="n">
        <f aca="false">IF(F667&gt;0,ROUND((Settings!$B$8*T667+Settings!$B$9*R667+Settings!$B$10*S667)/SUM(Settings!$B$8:$B$10),10),0)</f>
        <v>0</v>
      </c>
      <c r="V667" s="71" t="str">
        <f aca="false">IF(U667&gt;0,RANK(U667,$U$2:$U$1780)+COUNTIF($U$2:U667,U667)-1,"")</f>
        <v/>
      </c>
      <c r="W667" s="71" t="str">
        <f aca="false">IF(V667="","",IF(V667&lt;=Settings!$B$11,"1 - Fix first",IF(V667&lt;=Settings!$B$12,"2 - Review","3 - Monitor")))</f>
        <v/>
      </c>
      <c r="X667" s="71" t="str">
        <f aca="false">IF(AND(E667&gt;=Settings!$B$4,AF667&gt;=Settings!$B$5,O667&gt;=Settings!$B$6),"HIGH RATE","")</f>
        <v/>
      </c>
      <c r="Y667" s="71" t="str">
        <f aca="false">IF(F667&gt;0,RANK(F667,$F$2:$F$1780)+COUNTIF($F$2:F667,F667)-1,"")</f>
        <v/>
      </c>
      <c r="Z667" s="71" t="str">
        <f aca="false">IF(H667&gt;0,RANK(H667,$H$2:$H$1780)+COUNTIF($H$2:H667,H667)-1,"")</f>
        <v/>
      </c>
      <c r="AA667" s="71" t="str">
        <f aca="false">IF(AC667="","",RANK(AC667,$AC$2:$AC$1780)+COUNTIF($AC$2:AC667,AC667)-1)</f>
        <v/>
      </c>
      <c r="AB667" s="71" t="str">
        <f aca="false">IF(AD667="","",RANK(AD667,$AD$2:$AD$1780)+COUNTIF($AD$2:AD667,AD667)-1)</f>
        <v/>
      </c>
      <c r="AC667" s="71" t="str">
        <f aca="false">IF(AND(AF667&gt;0,E667&gt;=Settings!$B$4),ROUND(J667,10),"")</f>
        <v/>
      </c>
      <c r="AD667" s="71" t="str">
        <f aca="false">IF(X667="HIGH RATE",ROUND(O667,10),"")</f>
        <v/>
      </c>
      <c r="AE667" s="71" t="s">
        <v>63</v>
      </c>
      <c r="AF667" s="73" t="n">
        <f aca="false">SUMIFS(Detail!$L$2:$L$9168,Detail!$C$2:$C$9168,$A667)</f>
        <v>0</v>
      </c>
      <c r="AG667" s="74" t="n">
        <f aca="false">SUMIFS(Detail!$N$2:$N$9168,Detail!$C$2:$C$9168,$A667)</f>
        <v>0</v>
      </c>
    </row>
    <row r="668" customFormat="false" ht="15" hidden="false" customHeight="false" outlineLevel="0" collapsed="false">
      <c r="A668" s="71" t="s">
        <v>2293</v>
      </c>
      <c r="B668" s="71" t="s">
        <v>2972</v>
      </c>
      <c r="C668" s="71" t="s">
        <v>213</v>
      </c>
      <c r="D668" s="71" t="str">
        <f aca="false">IFERROR(INDEX('Brand Map'!$B$4:$B$125,MATCH(C668,'Brand Map'!$A$4:$A$125,0)),"Other")</f>
        <v>AU</v>
      </c>
      <c r="E668" s="73" t="n">
        <f aca="false">SUMIFS(Detail!$K$2:$K$9168,Detail!$C$2:$C$9168,$A668)</f>
        <v>1</v>
      </c>
      <c r="F668" s="73" t="n">
        <f aca="false">SUMIFS(Detail!$E$2:$E$9168,Detail!$C$2:$C$9168,$A668)</f>
        <v>0</v>
      </c>
      <c r="G668" s="74" t="n">
        <f aca="false">SUMIFS(Detail!$M$2:$M$9168,Detail!$C$2:$C$9168,$A668)</f>
        <v>268.14</v>
      </c>
      <c r="H668" s="74" t="n">
        <f aca="false">SUMIFS(Detail!$D$2:$D$9168,Detail!$C$2:$C$9168,$A668)</f>
        <v>0</v>
      </c>
      <c r="I668" s="74" t="n">
        <v>568.09</v>
      </c>
      <c r="J668" s="51" t="n">
        <f aca="false">IF(E668&gt;0,AF668/E668,0)</f>
        <v>0</v>
      </c>
      <c r="K668" s="51" t="n">
        <f aca="false">IF(G668&gt;0,AG668/G668,0)</f>
        <v>0</v>
      </c>
      <c r="L668" s="75" t="n">
        <f aca="false">H668/Settings!$B$16</f>
        <v>0</v>
      </c>
      <c r="M668" s="76" t="n">
        <f aca="false">H668/Settings!$B$20</f>
        <v>0</v>
      </c>
      <c r="N668" s="77" t="n">
        <f aca="false">E668*Settings!$B$3</f>
        <v>0.0748599558648786</v>
      </c>
      <c r="O668" s="77" t="n">
        <f aca="false">IF(E668&gt;0,(AF668-N668)/SQRT(E668*Settings!$B$3*(1-Settings!$B$3)),0)</f>
        <v>-0.28445989382101</v>
      </c>
      <c r="P668" s="77" t="n">
        <f aca="false">MAX(0,AF668-N668)</f>
        <v>0</v>
      </c>
      <c r="Q668" s="51" t="n">
        <f aca="false">IF(E668&gt;=Settings!$B$4,(AF668+Settings!$B$7*Settings!$B$3)/(E668+Settings!$B$7),Settings!$B$3)</f>
        <v>0.0748599558648786</v>
      </c>
      <c r="R668" s="78" t="n">
        <f aca="false">PERCENTRANK($H$2:$H$1780,H668,6)</f>
        <v>0</v>
      </c>
      <c r="S668" s="78" t="n">
        <f aca="false">PERCENTRANK($Q$2:$Q$1780,Q668,6)</f>
        <v>0.0646794</v>
      </c>
      <c r="T668" s="78" t="n">
        <f aca="false">PERCENTRANK($F$2:$F$1780,F668,6)</f>
        <v>0</v>
      </c>
      <c r="U668" s="79" t="n">
        <f aca="false">IF(F668&gt;0,ROUND((Settings!$B$8*T668+Settings!$B$9*R668+Settings!$B$10*S668)/SUM(Settings!$B$8:$B$10),10),0)</f>
        <v>0</v>
      </c>
      <c r="V668" s="71" t="str">
        <f aca="false">IF(U668&gt;0,RANK(U668,$U$2:$U$1780)+COUNTIF($U$2:U668,U668)-1,"")</f>
        <v/>
      </c>
      <c r="W668" s="71" t="str">
        <f aca="false">IF(V668="","",IF(V668&lt;=Settings!$B$11,"1 - Fix first",IF(V668&lt;=Settings!$B$12,"2 - Review","3 - Monitor")))</f>
        <v/>
      </c>
      <c r="X668" s="71" t="str">
        <f aca="false">IF(AND(E668&gt;=Settings!$B$4,AF668&gt;=Settings!$B$5,O668&gt;=Settings!$B$6),"HIGH RATE","")</f>
        <v/>
      </c>
      <c r="Y668" s="71" t="str">
        <f aca="false">IF(F668&gt;0,RANK(F668,$F$2:$F$1780)+COUNTIF($F$2:F668,F668)-1,"")</f>
        <v/>
      </c>
      <c r="Z668" s="71" t="str">
        <f aca="false">IF(H668&gt;0,RANK(H668,$H$2:$H$1780)+COUNTIF($H$2:H668,H668)-1,"")</f>
        <v/>
      </c>
      <c r="AA668" s="71" t="str">
        <f aca="false">IF(AC668="","",RANK(AC668,$AC$2:$AC$1780)+COUNTIF($AC$2:AC668,AC668)-1)</f>
        <v/>
      </c>
      <c r="AB668" s="71" t="str">
        <f aca="false">IF(AD668="","",RANK(AD668,$AD$2:$AD$1780)+COUNTIF($AD$2:AD668,AD668)-1)</f>
        <v/>
      </c>
      <c r="AC668" s="71" t="str">
        <f aca="false">IF(AND(AF668&gt;0,E668&gt;=Settings!$B$4),ROUND(J668,10),"")</f>
        <v/>
      </c>
      <c r="AD668" s="71" t="str">
        <f aca="false">IF(X668="HIGH RATE",ROUND(O668,10),"")</f>
        <v/>
      </c>
      <c r="AE668" s="71" t="s">
        <v>63</v>
      </c>
      <c r="AF668" s="73" t="n">
        <f aca="false">SUMIFS(Detail!$L$2:$L$9168,Detail!$C$2:$C$9168,$A668)</f>
        <v>0</v>
      </c>
      <c r="AG668" s="74" t="n">
        <f aca="false">SUMIFS(Detail!$N$2:$N$9168,Detail!$C$2:$C$9168,$A668)</f>
        <v>0</v>
      </c>
    </row>
    <row r="669" customFormat="false" ht="15" hidden="false" customHeight="false" outlineLevel="0" collapsed="false">
      <c r="A669" s="71" t="s">
        <v>2330</v>
      </c>
      <c r="B669" s="71" t="s">
        <v>2973</v>
      </c>
      <c r="C669" s="71" t="s">
        <v>213</v>
      </c>
      <c r="D669" s="71" t="str">
        <f aca="false">IFERROR(INDEX('Brand Map'!$B$4:$B$125,MATCH(C669,'Brand Map'!$A$4:$A$125,0)),"Other")</f>
        <v>AU</v>
      </c>
      <c r="E669" s="73" t="n">
        <f aca="false">SUMIFS(Detail!$K$2:$K$9168,Detail!$C$2:$C$9168,$A669)</f>
        <v>1</v>
      </c>
      <c r="F669" s="73" t="n">
        <f aca="false">SUMIFS(Detail!$E$2:$E$9168,Detail!$C$2:$C$9168,$A669)</f>
        <v>0</v>
      </c>
      <c r="G669" s="74" t="n">
        <f aca="false">SUMIFS(Detail!$M$2:$M$9168,Detail!$C$2:$C$9168,$A669)</f>
        <v>268.13</v>
      </c>
      <c r="H669" s="74" t="n">
        <f aca="false">SUMIFS(Detail!$D$2:$D$9168,Detail!$C$2:$C$9168,$A669)</f>
        <v>0</v>
      </c>
      <c r="I669" s="74" t="n">
        <v>800.55</v>
      </c>
      <c r="J669" s="51" t="n">
        <f aca="false">IF(E669&gt;0,AF669/E669,0)</f>
        <v>0</v>
      </c>
      <c r="K669" s="51" t="n">
        <f aca="false">IF(G669&gt;0,AG669/G669,0)</f>
        <v>0</v>
      </c>
      <c r="L669" s="75" t="n">
        <f aca="false">H669/Settings!$B$16</f>
        <v>0</v>
      </c>
      <c r="M669" s="76" t="n">
        <f aca="false">H669/Settings!$B$20</f>
        <v>0</v>
      </c>
      <c r="N669" s="77" t="n">
        <f aca="false">E669*Settings!$B$3</f>
        <v>0.0748599558648786</v>
      </c>
      <c r="O669" s="77" t="n">
        <f aca="false">IF(E669&gt;0,(AF669-N669)/SQRT(E669*Settings!$B$3*(1-Settings!$B$3)),0)</f>
        <v>-0.28445989382101</v>
      </c>
      <c r="P669" s="77" t="n">
        <f aca="false">MAX(0,AF669-N669)</f>
        <v>0</v>
      </c>
      <c r="Q669" s="51" t="n">
        <f aca="false">IF(E669&gt;=Settings!$B$4,(AF669+Settings!$B$7*Settings!$B$3)/(E669+Settings!$B$7),Settings!$B$3)</f>
        <v>0.0748599558648786</v>
      </c>
      <c r="R669" s="78" t="n">
        <f aca="false">PERCENTRANK($H$2:$H$1780,H669,6)</f>
        <v>0</v>
      </c>
      <c r="S669" s="78" t="n">
        <f aca="false">PERCENTRANK($Q$2:$Q$1780,Q669,6)</f>
        <v>0.0646794</v>
      </c>
      <c r="T669" s="78" t="n">
        <f aca="false">PERCENTRANK($F$2:$F$1780,F669,6)</f>
        <v>0</v>
      </c>
      <c r="U669" s="79" t="n">
        <f aca="false">IF(F669&gt;0,ROUND((Settings!$B$8*T669+Settings!$B$9*R669+Settings!$B$10*S669)/SUM(Settings!$B$8:$B$10),10),0)</f>
        <v>0</v>
      </c>
      <c r="V669" s="71" t="str">
        <f aca="false">IF(U669&gt;0,RANK(U669,$U$2:$U$1780)+COUNTIF($U$2:U669,U669)-1,"")</f>
        <v/>
      </c>
      <c r="W669" s="71" t="str">
        <f aca="false">IF(V669="","",IF(V669&lt;=Settings!$B$11,"1 - Fix first",IF(V669&lt;=Settings!$B$12,"2 - Review","3 - Monitor")))</f>
        <v/>
      </c>
      <c r="X669" s="71" t="str">
        <f aca="false">IF(AND(E669&gt;=Settings!$B$4,AF669&gt;=Settings!$B$5,O669&gt;=Settings!$B$6),"HIGH RATE","")</f>
        <v/>
      </c>
      <c r="Y669" s="71" t="str">
        <f aca="false">IF(F669&gt;0,RANK(F669,$F$2:$F$1780)+COUNTIF($F$2:F669,F669)-1,"")</f>
        <v/>
      </c>
      <c r="Z669" s="71" t="str">
        <f aca="false">IF(H669&gt;0,RANK(H669,$H$2:$H$1780)+COUNTIF($H$2:H669,H669)-1,"")</f>
        <v/>
      </c>
      <c r="AA669" s="71" t="str">
        <f aca="false">IF(AC669="","",RANK(AC669,$AC$2:$AC$1780)+COUNTIF($AC$2:AC669,AC669)-1)</f>
        <v/>
      </c>
      <c r="AB669" s="71" t="str">
        <f aca="false">IF(AD669="","",RANK(AD669,$AD$2:$AD$1780)+COUNTIF($AD$2:AD669,AD669)-1)</f>
        <v/>
      </c>
      <c r="AC669" s="71" t="str">
        <f aca="false">IF(AND(AF669&gt;0,E669&gt;=Settings!$B$4),ROUND(J669,10),"")</f>
        <v/>
      </c>
      <c r="AD669" s="71" t="str">
        <f aca="false">IF(X669="HIGH RATE",ROUND(O669,10),"")</f>
        <v/>
      </c>
      <c r="AE669" s="71" t="s">
        <v>63</v>
      </c>
      <c r="AF669" s="73" t="n">
        <f aca="false">SUMIFS(Detail!$L$2:$L$9168,Detail!$C$2:$C$9168,$A669)</f>
        <v>0</v>
      </c>
      <c r="AG669" s="74" t="n">
        <f aca="false">SUMIFS(Detail!$N$2:$N$9168,Detail!$C$2:$C$9168,$A669)</f>
        <v>0</v>
      </c>
    </row>
    <row r="670" customFormat="false" ht="15" hidden="false" customHeight="false" outlineLevel="0" collapsed="false">
      <c r="A670" s="71" t="s">
        <v>2343</v>
      </c>
      <c r="B670" s="71" t="s">
        <v>2974</v>
      </c>
      <c r="C670" s="71" t="s">
        <v>213</v>
      </c>
      <c r="D670" s="71" t="str">
        <f aca="false">IFERROR(INDEX('Brand Map'!$B$4:$B$125,MATCH(C670,'Brand Map'!$A$4:$A$125,0)),"Other")</f>
        <v>AU</v>
      </c>
      <c r="E670" s="73" t="n">
        <f aca="false">SUMIFS(Detail!$K$2:$K$9168,Detail!$C$2:$C$9168,$A670)</f>
        <v>0</v>
      </c>
      <c r="F670" s="73" t="n">
        <f aca="false">SUMIFS(Detail!$E$2:$E$9168,Detail!$C$2:$C$9168,$A670)</f>
        <v>0</v>
      </c>
      <c r="G670" s="74" t="n">
        <f aca="false">SUMIFS(Detail!$M$2:$M$9168,Detail!$C$2:$C$9168,$A670)</f>
        <v>0</v>
      </c>
      <c r="H670" s="74" t="n">
        <f aca="false">SUMIFS(Detail!$D$2:$D$9168,Detail!$C$2:$C$9168,$A670)</f>
        <v>0</v>
      </c>
      <c r="I670" s="74" t="n">
        <v>268.14</v>
      </c>
      <c r="J670" s="51" t="n">
        <f aca="false">IF(E670&gt;0,AF670/E670,0)</f>
        <v>0</v>
      </c>
      <c r="K670" s="51" t="n">
        <f aca="false">IF(G670&gt;0,AG670/G670,0)</f>
        <v>0</v>
      </c>
      <c r="L670" s="75" t="n">
        <f aca="false">H670/Settings!$B$16</f>
        <v>0</v>
      </c>
      <c r="M670" s="76" t="n">
        <f aca="false">H670/Settings!$B$20</f>
        <v>0</v>
      </c>
      <c r="N670" s="77" t="n">
        <f aca="false">E670*Settings!$B$3</f>
        <v>0</v>
      </c>
      <c r="O670" s="77" t="n">
        <f aca="false">IF(E670&gt;0,(AF670-N670)/SQRT(E670*Settings!$B$3*(1-Settings!$B$3)),0)</f>
        <v>0</v>
      </c>
      <c r="P670" s="77" t="n">
        <f aca="false">MAX(0,AF670-N670)</f>
        <v>0</v>
      </c>
      <c r="Q670" s="51" t="n">
        <f aca="false">IF(E670&gt;=Settings!$B$4,(AF670+Settings!$B$7*Settings!$B$3)/(E670+Settings!$B$7),Settings!$B$3)</f>
        <v>0.0748599558648786</v>
      </c>
      <c r="R670" s="78" t="n">
        <f aca="false">PERCENTRANK($H$2:$H$1780,H670,6)</f>
        <v>0</v>
      </c>
      <c r="S670" s="78" t="n">
        <f aca="false">PERCENTRANK($Q$2:$Q$1780,Q670,6)</f>
        <v>0.0646794</v>
      </c>
      <c r="T670" s="78" t="n">
        <f aca="false">PERCENTRANK($F$2:$F$1780,F670,6)</f>
        <v>0</v>
      </c>
      <c r="U670" s="79" t="n">
        <f aca="false">IF(F670&gt;0,ROUND((Settings!$B$8*T670+Settings!$B$9*R670+Settings!$B$10*S670)/SUM(Settings!$B$8:$B$10),10),0)</f>
        <v>0</v>
      </c>
      <c r="V670" s="71" t="str">
        <f aca="false">IF(U670&gt;0,RANK(U670,$U$2:$U$1780)+COUNTIF($U$2:U670,U670)-1,"")</f>
        <v/>
      </c>
      <c r="W670" s="71" t="str">
        <f aca="false">IF(V670="","",IF(V670&lt;=Settings!$B$11,"1 - Fix first",IF(V670&lt;=Settings!$B$12,"2 - Review","3 - Monitor")))</f>
        <v/>
      </c>
      <c r="X670" s="71" t="str">
        <f aca="false">IF(AND(E670&gt;=Settings!$B$4,AF670&gt;=Settings!$B$5,O670&gt;=Settings!$B$6),"HIGH RATE","")</f>
        <v/>
      </c>
      <c r="Y670" s="71" t="str">
        <f aca="false">IF(F670&gt;0,RANK(F670,$F$2:$F$1780)+COUNTIF($F$2:F670,F670)-1,"")</f>
        <v/>
      </c>
      <c r="Z670" s="71" t="str">
        <f aca="false">IF(H670&gt;0,RANK(H670,$H$2:$H$1780)+COUNTIF($H$2:H670,H670)-1,"")</f>
        <v/>
      </c>
      <c r="AA670" s="71" t="str">
        <f aca="false">IF(AC670="","",RANK(AC670,$AC$2:$AC$1780)+COUNTIF($AC$2:AC670,AC670)-1)</f>
        <v/>
      </c>
      <c r="AB670" s="71" t="str">
        <f aca="false">IF(AD670="","",RANK(AD670,$AD$2:$AD$1780)+COUNTIF($AD$2:AD670,AD670)-1)</f>
        <v/>
      </c>
      <c r="AC670" s="71" t="str">
        <f aca="false">IF(AND(AF670&gt;0,E670&gt;=Settings!$B$4),ROUND(J670,10),"")</f>
        <v/>
      </c>
      <c r="AD670" s="71" t="str">
        <f aca="false">IF(X670="HIGH RATE",ROUND(O670,10),"")</f>
        <v/>
      </c>
      <c r="AE670" s="71" t="s">
        <v>63</v>
      </c>
      <c r="AF670" s="73" t="n">
        <f aca="false">SUMIFS(Detail!$L$2:$L$9168,Detail!$C$2:$C$9168,$A670)</f>
        <v>0</v>
      </c>
      <c r="AG670" s="74" t="n">
        <f aca="false">SUMIFS(Detail!$N$2:$N$9168,Detail!$C$2:$C$9168,$A670)</f>
        <v>0</v>
      </c>
    </row>
    <row r="671" customFormat="false" ht="15" hidden="false" customHeight="false" outlineLevel="0" collapsed="false">
      <c r="A671" s="71" t="s">
        <v>2288</v>
      </c>
      <c r="B671" s="71" t="s">
        <v>2975</v>
      </c>
      <c r="C671" s="71" t="s">
        <v>213</v>
      </c>
      <c r="D671" s="71" t="str">
        <f aca="false">IFERROR(INDEX('Brand Map'!$B$4:$B$125,MATCH(C671,'Brand Map'!$A$4:$A$125,0)),"Other")</f>
        <v>AU</v>
      </c>
      <c r="E671" s="73" t="n">
        <f aca="false">SUMIFS(Detail!$K$2:$K$9168,Detail!$C$2:$C$9168,$A671)</f>
        <v>0</v>
      </c>
      <c r="F671" s="73" t="n">
        <f aca="false">SUMIFS(Detail!$E$2:$E$9168,Detail!$C$2:$C$9168,$A671)</f>
        <v>0</v>
      </c>
      <c r="G671" s="74" t="n">
        <f aca="false">SUMIFS(Detail!$M$2:$M$9168,Detail!$C$2:$C$9168,$A671)</f>
        <v>0</v>
      </c>
      <c r="H671" s="74" t="n">
        <f aca="false">SUMIFS(Detail!$D$2:$D$9168,Detail!$C$2:$C$9168,$A671)</f>
        <v>0</v>
      </c>
      <c r="I671" s="74" t="n">
        <v>1421.13</v>
      </c>
      <c r="J671" s="51" t="n">
        <f aca="false">IF(E671&gt;0,AF671/E671,0)</f>
        <v>0</v>
      </c>
      <c r="K671" s="51" t="n">
        <f aca="false">IF(G671&gt;0,AG671/G671,0)</f>
        <v>0</v>
      </c>
      <c r="L671" s="75" t="n">
        <f aca="false">H671/Settings!$B$16</f>
        <v>0</v>
      </c>
      <c r="M671" s="76" t="n">
        <f aca="false">H671/Settings!$B$20</f>
        <v>0</v>
      </c>
      <c r="N671" s="77" t="n">
        <f aca="false">E671*Settings!$B$3</f>
        <v>0</v>
      </c>
      <c r="O671" s="77" t="n">
        <f aca="false">IF(E671&gt;0,(AF671-N671)/SQRT(E671*Settings!$B$3*(1-Settings!$B$3)),0)</f>
        <v>0</v>
      </c>
      <c r="P671" s="77" t="n">
        <f aca="false">MAX(0,AF671-N671)</f>
        <v>0</v>
      </c>
      <c r="Q671" s="51" t="n">
        <f aca="false">IF(E671&gt;=Settings!$B$4,(AF671+Settings!$B$7*Settings!$B$3)/(E671+Settings!$B$7),Settings!$B$3)</f>
        <v>0.0748599558648786</v>
      </c>
      <c r="R671" s="78" t="n">
        <f aca="false">PERCENTRANK($H$2:$H$1780,H671,6)</f>
        <v>0</v>
      </c>
      <c r="S671" s="78" t="n">
        <f aca="false">PERCENTRANK($Q$2:$Q$1780,Q671,6)</f>
        <v>0.0646794</v>
      </c>
      <c r="T671" s="78" t="n">
        <f aca="false">PERCENTRANK($F$2:$F$1780,F671,6)</f>
        <v>0</v>
      </c>
      <c r="U671" s="79" t="n">
        <f aca="false">IF(F671&gt;0,ROUND((Settings!$B$8*T671+Settings!$B$9*R671+Settings!$B$10*S671)/SUM(Settings!$B$8:$B$10),10),0)</f>
        <v>0</v>
      </c>
      <c r="V671" s="71" t="str">
        <f aca="false">IF(U671&gt;0,RANK(U671,$U$2:$U$1780)+COUNTIF($U$2:U671,U671)-1,"")</f>
        <v/>
      </c>
      <c r="W671" s="71" t="str">
        <f aca="false">IF(V671="","",IF(V671&lt;=Settings!$B$11,"1 - Fix first",IF(V671&lt;=Settings!$B$12,"2 - Review","3 - Monitor")))</f>
        <v/>
      </c>
      <c r="X671" s="71" t="str">
        <f aca="false">IF(AND(E671&gt;=Settings!$B$4,AF671&gt;=Settings!$B$5,O671&gt;=Settings!$B$6),"HIGH RATE","")</f>
        <v/>
      </c>
      <c r="Y671" s="71" t="str">
        <f aca="false">IF(F671&gt;0,RANK(F671,$F$2:$F$1780)+COUNTIF($F$2:F671,F671)-1,"")</f>
        <v/>
      </c>
      <c r="Z671" s="71" t="str">
        <f aca="false">IF(H671&gt;0,RANK(H671,$H$2:$H$1780)+COUNTIF($H$2:H671,H671)-1,"")</f>
        <v/>
      </c>
      <c r="AA671" s="71" t="str">
        <f aca="false">IF(AC671="","",RANK(AC671,$AC$2:$AC$1780)+COUNTIF($AC$2:AC671,AC671)-1)</f>
        <v/>
      </c>
      <c r="AB671" s="71" t="str">
        <f aca="false">IF(AD671="","",RANK(AD671,$AD$2:$AD$1780)+COUNTIF($AD$2:AD671,AD671)-1)</f>
        <v/>
      </c>
      <c r="AC671" s="71" t="str">
        <f aca="false">IF(AND(AF671&gt;0,E671&gt;=Settings!$B$4),ROUND(J671,10),"")</f>
        <v/>
      </c>
      <c r="AD671" s="71" t="str">
        <f aca="false">IF(X671="HIGH RATE",ROUND(O671,10),"")</f>
        <v/>
      </c>
      <c r="AE671" s="71" t="s">
        <v>63</v>
      </c>
      <c r="AF671" s="73" t="n">
        <f aca="false">SUMIFS(Detail!$L$2:$L$9168,Detail!$C$2:$C$9168,$A671)</f>
        <v>0</v>
      </c>
      <c r="AG671" s="74" t="n">
        <f aca="false">SUMIFS(Detail!$N$2:$N$9168,Detail!$C$2:$C$9168,$A671)</f>
        <v>0</v>
      </c>
    </row>
    <row r="672" customFormat="false" ht="15" hidden="false" customHeight="false" outlineLevel="0" collapsed="false">
      <c r="A672" s="71" t="s">
        <v>2255</v>
      </c>
      <c r="B672" s="71" t="s">
        <v>2976</v>
      </c>
      <c r="C672" s="71" t="s">
        <v>213</v>
      </c>
      <c r="D672" s="71" t="str">
        <f aca="false">IFERROR(INDEX('Brand Map'!$B$4:$B$125,MATCH(C672,'Brand Map'!$A$4:$A$125,0)),"Other")</f>
        <v>AU</v>
      </c>
      <c r="E672" s="73" t="n">
        <f aca="false">SUMIFS(Detail!$K$2:$K$9168,Detail!$C$2:$C$9168,$A672)</f>
        <v>4</v>
      </c>
      <c r="F672" s="73" t="n">
        <f aca="false">SUMIFS(Detail!$E$2:$E$9168,Detail!$C$2:$C$9168,$A672)</f>
        <v>0</v>
      </c>
      <c r="G672" s="74" t="n">
        <f aca="false">SUMIFS(Detail!$M$2:$M$9168,Detail!$C$2:$C$9168,$A672)</f>
        <v>1145.27</v>
      </c>
      <c r="H672" s="74" t="n">
        <f aca="false">SUMIFS(Detail!$D$2:$D$9168,Detail!$C$2:$C$9168,$A672)</f>
        <v>0</v>
      </c>
      <c r="I672" s="74" t="n">
        <v>5482.54</v>
      </c>
      <c r="J672" s="51" t="n">
        <f aca="false">IF(E672&gt;0,AF672/E672,0)</f>
        <v>0</v>
      </c>
      <c r="K672" s="51" t="n">
        <f aca="false">IF(G672&gt;0,AG672/G672,0)</f>
        <v>0</v>
      </c>
      <c r="L672" s="75" t="n">
        <f aca="false">H672/Settings!$B$16</f>
        <v>0</v>
      </c>
      <c r="M672" s="76" t="n">
        <f aca="false">H672/Settings!$B$20</f>
        <v>0</v>
      </c>
      <c r="N672" s="77" t="n">
        <f aca="false">E672*Settings!$B$3</f>
        <v>0.299439823459515</v>
      </c>
      <c r="O672" s="77" t="n">
        <f aca="false">IF(E672&gt;0,(AF672-N672)/SQRT(E672*Settings!$B$3*(1-Settings!$B$3)),0)</f>
        <v>-0.568919787642021</v>
      </c>
      <c r="P672" s="77" t="n">
        <f aca="false">MAX(0,AF672-N672)</f>
        <v>0</v>
      </c>
      <c r="Q672" s="51" t="n">
        <f aca="false">IF(E672&gt;=Settings!$B$4,(AF672+Settings!$B$7*Settings!$B$3)/(E672+Settings!$B$7),Settings!$B$3)</f>
        <v>0.0748599558648786</v>
      </c>
      <c r="R672" s="78" t="n">
        <f aca="false">PERCENTRANK($H$2:$H$1780,H672,6)</f>
        <v>0</v>
      </c>
      <c r="S672" s="78" t="n">
        <f aca="false">PERCENTRANK($Q$2:$Q$1780,Q672,6)</f>
        <v>0.0646794</v>
      </c>
      <c r="T672" s="78" t="n">
        <f aca="false">PERCENTRANK($F$2:$F$1780,F672,6)</f>
        <v>0</v>
      </c>
      <c r="U672" s="79" t="n">
        <f aca="false">IF(F672&gt;0,ROUND((Settings!$B$8*T672+Settings!$B$9*R672+Settings!$B$10*S672)/SUM(Settings!$B$8:$B$10),10),0)</f>
        <v>0</v>
      </c>
      <c r="V672" s="71" t="str">
        <f aca="false">IF(U672&gt;0,RANK(U672,$U$2:$U$1780)+COUNTIF($U$2:U672,U672)-1,"")</f>
        <v/>
      </c>
      <c r="W672" s="71" t="str">
        <f aca="false">IF(V672="","",IF(V672&lt;=Settings!$B$11,"1 - Fix first",IF(V672&lt;=Settings!$B$12,"2 - Review","3 - Monitor")))</f>
        <v/>
      </c>
      <c r="X672" s="71" t="str">
        <f aca="false">IF(AND(E672&gt;=Settings!$B$4,AF672&gt;=Settings!$B$5,O672&gt;=Settings!$B$6),"HIGH RATE","")</f>
        <v/>
      </c>
      <c r="Y672" s="71" t="str">
        <f aca="false">IF(F672&gt;0,RANK(F672,$F$2:$F$1780)+COUNTIF($F$2:F672,F672)-1,"")</f>
        <v/>
      </c>
      <c r="Z672" s="71" t="str">
        <f aca="false">IF(H672&gt;0,RANK(H672,$H$2:$H$1780)+COUNTIF($H$2:H672,H672)-1,"")</f>
        <v/>
      </c>
      <c r="AA672" s="71" t="str">
        <f aca="false">IF(AC672="","",RANK(AC672,$AC$2:$AC$1780)+COUNTIF($AC$2:AC672,AC672)-1)</f>
        <v/>
      </c>
      <c r="AB672" s="71" t="str">
        <f aca="false">IF(AD672="","",RANK(AD672,$AD$2:$AD$1780)+COUNTIF($AD$2:AD672,AD672)-1)</f>
        <v/>
      </c>
      <c r="AC672" s="71" t="str">
        <f aca="false">IF(AND(AF672&gt;0,E672&gt;=Settings!$B$4),ROUND(J672,10),"")</f>
        <v/>
      </c>
      <c r="AD672" s="71" t="str">
        <f aca="false">IF(X672="HIGH RATE",ROUND(O672,10),"")</f>
        <v/>
      </c>
      <c r="AE672" s="71" t="s">
        <v>63</v>
      </c>
      <c r="AF672" s="73" t="n">
        <f aca="false">SUMIFS(Detail!$L$2:$L$9168,Detail!$C$2:$C$9168,$A672)</f>
        <v>0</v>
      </c>
      <c r="AG672" s="74" t="n">
        <f aca="false">SUMIFS(Detail!$N$2:$N$9168,Detail!$C$2:$C$9168,$A672)</f>
        <v>0</v>
      </c>
    </row>
    <row r="673" customFormat="false" ht="15" hidden="false" customHeight="false" outlineLevel="0" collapsed="false">
      <c r="A673" s="71" t="s">
        <v>2286</v>
      </c>
      <c r="B673" s="71" t="s">
        <v>2977</v>
      </c>
      <c r="C673" s="71" t="s">
        <v>213</v>
      </c>
      <c r="D673" s="71" t="str">
        <f aca="false">IFERROR(INDEX('Brand Map'!$B$4:$B$125,MATCH(C673,'Brand Map'!$A$4:$A$125,0)),"Other")</f>
        <v>AU</v>
      </c>
      <c r="E673" s="73" t="n">
        <f aca="false">SUMIFS(Detail!$K$2:$K$9168,Detail!$C$2:$C$9168,$A673)</f>
        <v>1</v>
      </c>
      <c r="F673" s="73" t="n">
        <f aca="false">SUMIFS(Detail!$E$2:$E$9168,Detail!$C$2:$C$9168,$A673)</f>
        <v>0</v>
      </c>
      <c r="G673" s="74" t="n">
        <f aca="false">SUMIFS(Detail!$M$2:$M$9168,Detail!$C$2:$C$9168,$A673)</f>
        <v>254.5</v>
      </c>
      <c r="H673" s="74" t="n">
        <f aca="false">SUMIFS(Detail!$D$2:$D$9168,Detail!$C$2:$C$9168,$A673)</f>
        <v>0</v>
      </c>
      <c r="I673" s="74" t="n">
        <v>1555.17</v>
      </c>
      <c r="J673" s="51" t="n">
        <f aca="false">IF(E673&gt;0,AF673/E673,0)</f>
        <v>0</v>
      </c>
      <c r="K673" s="51" t="n">
        <f aca="false">IF(G673&gt;0,AG673/G673,0)</f>
        <v>0</v>
      </c>
      <c r="L673" s="75" t="n">
        <f aca="false">H673/Settings!$B$16</f>
        <v>0</v>
      </c>
      <c r="M673" s="76" t="n">
        <f aca="false">H673/Settings!$B$20</f>
        <v>0</v>
      </c>
      <c r="N673" s="77" t="n">
        <f aca="false">E673*Settings!$B$3</f>
        <v>0.0748599558648786</v>
      </c>
      <c r="O673" s="77" t="n">
        <f aca="false">IF(E673&gt;0,(AF673-N673)/SQRT(E673*Settings!$B$3*(1-Settings!$B$3)),0)</f>
        <v>-0.28445989382101</v>
      </c>
      <c r="P673" s="77" t="n">
        <f aca="false">MAX(0,AF673-N673)</f>
        <v>0</v>
      </c>
      <c r="Q673" s="51" t="n">
        <f aca="false">IF(E673&gt;=Settings!$B$4,(AF673+Settings!$B$7*Settings!$B$3)/(E673+Settings!$B$7),Settings!$B$3)</f>
        <v>0.0748599558648786</v>
      </c>
      <c r="R673" s="78" t="n">
        <f aca="false">PERCENTRANK($H$2:$H$1780,H673,6)</f>
        <v>0</v>
      </c>
      <c r="S673" s="78" t="n">
        <f aca="false">PERCENTRANK($Q$2:$Q$1780,Q673,6)</f>
        <v>0.0646794</v>
      </c>
      <c r="T673" s="78" t="n">
        <f aca="false">PERCENTRANK($F$2:$F$1780,F673,6)</f>
        <v>0</v>
      </c>
      <c r="U673" s="79" t="n">
        <f aca="false">IF(F673&gt;0,ROUND((Settings!$B$8*T673+Settings!$B$9*R673+Settings!$B$10*S673)/SUM(Settings!$B$8:$B$10),10),0)</f>
        <v>0</v>
      </c>
      <c r="V673" s="71" t="str">
        <f aca="false">IF(U673&gt;0,RANK(U673,$U$2:$U$1780)+COUNTIF($U$2:U673,U673)-1,"")</f>
        <v/>
      </c>
      <c r="W673" s="71" t="str">
        <f aca="false">IF(V673="","",IF(V673&lt;=Settings!$B$11,"1 - Fix first",IF(V673&lt;=Settings!$B$12,"2 - Review","3 - Monitor")))</f>
        <v/>
      </c>
      <c r="X673" s="71" t="str">
        <f aca="false">IF(AND(E673&gt;=Settings!$B$4,AF673&gt;=Settings!$B$5,O673&gt;=Settings!$B$6),"HIGH RATE","")</f>
        <v/>
      </c>
      <c r="Y673" s="71" t="str">
        <f aca="false">IF(F673&gt;0,RANK(F673,$F$2:$F$1780)+COUNTIF($F$2:F673,F673)-1,"")</f>
        <v/>
      </c>
      <c r="Z673" s="71" t="str">
        <f aca="false">IF(H673&gt;0,RANK(H673,$H$2:$H$1780)+COUNTIF($H$2:H673,H673)-1,"")</f>
        <v/>
      </c>
      <c r="AA673" s="71" t="str">
        <f aca="false">IF(AC673="","",RANK(AC673,$AC$2:$AC$1780)+COUNTIF($AC$2:AC673,AC673)-1)</f>
        <v/>
      </c>
      <c r="AB673" s="71" t="str">
        <f aca="false">IF(AD673="","",RANK(AD673,$AD$2:$AD$1780)+COUNTIF($AD$2:AD673,AD673)-1)</f>
        <v/>
      </c>
      <c r="AC673" s="71" t="str">
        <f aca="false">IF(AND(AF673&gt;0,E673&gt;=Settings!$B$4),ROUND(J673,10),"")</f>
        <v/>
      </c>
      <c r="AD673" s="71" t="str">
        <f aca="false">IF(X673="HIGH RATE",ROUND(O673,10),"")</f>
        <v/>
      </c>
      <c r="AE673" s="71" t="s">
        <v>63</v>
      </c>
      <c r="AF673" s="73" t="n">
        <f aca="false">SUMIFS(Detail!$L$2:$L$9168,Detail!$C$2:$C$9168,$A673)</f>
        <v>0</v>
      </c>
      <c r="AG673" s="74" t="n">
        <f aca="false">SUMIFS(Detail!$N$2:$N$9168,Detail!$C$2:$C$9168,$A673)</f>
        <v>0</v>
      </c>
    </row>
    <row r="674" customFormat="false" ht="15" hidden="false" customHeight="false" outlineLevel="0" collapsed="false">
      <c r="A674" s="71" t="s">
        <v>2353</v>
      </c>
      <c r="B674" s="71" t="s">
        <v>2978</v>
      </c>
      <c r="C674" s="71" t="s">
        <v>213</v>
      </c>
      <c r="D674" s="71" t="str">
        <f aca="false">IFERROR(INDEX('Brand Map'!$B$4:$B$125,MATCH(C674,'Brand Map'!$A$4:$A$125,0)),"Other")</f>
        <v>AU</v>
      </c>
      <c r="E674" s="73" t="n">
        <f aca="false">SUMIFS(Detail!$K$2:$K$9168,Detail!$C$2:$C$9168,$A674)</f>
        <v>1</v>
      </c>
      <c r="F674" s="73" t="n">
        <f aca="false">SUMIFS(Detail!$E$2:$E$9168,Detail!$C$2:$C$9168,$A674)</f>
        <v>0</v>
      </c>
      <c r="G674" s="74" t="n">
        <f aca="false">SUMIFS(Detail!$M$2:$M$9168,Detail!$C$2:$C$9168,$A674)</f>
        <v>354.5</v>
      </c>
      <c r="H674" s="74" t="n">
        <f aca="false">SUMIFS(Detail!$D$2:$D$9168,Detail!$C$2:$C$9168,$A674)</f>
        <v>0</v>
      </c>
      <c r="I674" s="74" t="n">
        <v>674.01</v>
      </c>
      <c r="J674" s="51" t="n">
        <f aca="false">IF(E674&gt;0,AF674/E674,0)</f>
        <v>0</v>
      </c>
      <c r="K674" s="51" t="n">
        <f aca="false">IF(G674&gt;0,AG674/G674,0)</f>
        <v>0</v>
      </c>
      <c r="L674" s="75" t="n">
        <f aca="false">H674/Settings!$B$16</f>
        <v>0</v>
      </c>
      <c r="M674" s="76" t="n">
        <f aca="false">H674/Settings!$B$20</f>
        <v>0</v>
      </c>
      <c r="N674" s="77" t="n">
        <f aca="false">E674*Settings!$B$3</f>
        <v>0.0748599558648786</v>
      </c>
      <c r="O674" s="77" t="n">
        <f aca="false">IF(E674&gt;0,(AF674-N674)/SQRT(E674*Settings!$B$3*(1-Settings!$B$3)),0)</f>
        <v>-0.28445989382101</v>
      </c>
      <c r="P674" s="77" t="n">
        <f aca="false">MAX(0,AF674-N674)</f>
        <v>0</v>
      </c>
      <c r="Q674" s="51" t="n">
        <f aca="false">IF(E674&gt;=Settings!$B$4,(AF674+Settings!$B$7*Settings!$B$3)/(E674+Settings!$B$7),Settings!$B$3)</f>
        <v>0.0748599558648786</v>
      </c>
      <c r="R674" s="78" t="n">
        <f aca="false">PERCENTRANK($H$2:$H$1780,H674,6)</f>
        <v>0</v>
      </c>
      <c r="S674" s="78" t="n">
        <f aca="false">PERCENTRANK($Q$2:$Q$1780,Q674,6)</f>
        <v>0.0646794</v>
      </c>
      <c r="T674" s="78" t="n">
        <f aca="false">PERCENTRANK($F$2:$F$1780,F674,6)</f>
        <v>0</v>
      </c>
      <c r="U674" s="79" t="n">
        <f aca="false">IF(F674&gt;0,ROUND((Settings!$B$8*T674+Settings!$B$9*R674+Settings!$B$10*S674)/SUM(Settings!$B$8:$B$10),10),0)</f>
        <v>0</v>
      </c>
      <c r="V674" s="71" t="str">
        <f aca="false">IF(U674&gt;0,RANK(U674,$U$2:$U$1780)+COUNTIF($U$2:U674,U674)-1,"")</f>
        <v/>
      </c>
      <c r="W674" s="71" t="str">
        <f aca="false">IF(V674="","",IF(V674&lt;=Settings!$B$11,"1 - Fix first",IF(V674&lt;=Settings!$B$12,"2 - Review","3 - Monitor")))</f>
        <v/>
      </c>
      <c r="X674" s="71" t="str">
        <f aca="false">IF(AND(E674&gt;=Settings!$B$4,AF674&gt;=Settings!$B$5,O674&gt;=Settings!$B$6),"HIGH RATE","")</f>
        <v/>
      </c>
      <c r="Y674" s="71" t="str">
        <f aca="false">IF(F674&gt;0,RANK(F674,$F$2:$F$1780)+COUNTIF($F$2:F674,F674)-1,"")</f>
        <v/>
      </c>
      <c r="Z674" s="71" t="str">
        <f aca="false">IF(H674&gt;0,RANK(H674,$H$2:$H$1780)+COUNTIF($H$2:H674,H674)-1,"")</f>
        <v/>
      </c>
      <c r="AA674" s="71" t="str">
        <f aca="false">IF(AC674="","",RANK(AC674,$AC$2:$AC$1780)+COUNTIF($AC$2:AC674,AC674)-1)</f>
        <v/>
      </c>
      <c r="AB674" s="71" t="str">
        <f aca="false">IF(AD674="","",RANK(AD674,$AD$2:$AD$1780)+COUNTIF($AD$2:AD674,AD674)-1)</f>
        <v/>
      </c>
      <c r="AC674" s="71" t="str">
        <f aca="false">IF(AND(AF674&gt;0,E674&gt;=Settings!$B$4),ROUND(J674,10),"")</f>
        <v/>
      </c>
      <c r="AD674" s="71" t="str">
        <f aca="false">IF(X674="HIGH RATE",ROUND(O674,10),"")</f>
        <v/>
      </c>
      <c r="AE674" s="71" t="s">
        <v>63</v>
      </c>
      <c r="AF674" s="73" t="n">
        <f aca="false">SUMIFS(Detail!$L$2:$L$9168,Detail!$C$2:$C$9168,$A674)</f>
        <v>0</v>
      </c>
      <c r="AG674" s="74" t="n">
        <f aca="false">SUMIFS(Detail!$N$2:$N$9168,Detail!$C$2:$C$9168,$A674)</f>
        <v>0</v>
      </c>
    </row>
    <row r="675" customFormat="false" ht="15" hidden="false" customHeight="false" outlineLevel="0" collapsed="false">
      <c r="A675" s="71" t="s">
        <v>2413</v>
      </c>
      <c r="B675" s="71" t="s">
        <v>2979</v>
      </c>
      <c r="C675" s="71" t="s">
        <v>213</v>
      </c>
      <c r="D675" s="71" t="str">
        <f aca="false">IFERROR(INDEX('Brand Map'!$B$4:$B$125,MATCH(C675,'Brand Map'!$A$4:$A$125,0)),"Other")</f>
        <v>AU</v>
      </c>
      <c r="E675" s="73" t="n">
        <f aca="false">SUMIFS(Detail!$K$2:$K$9168,Detail!$C$2:$C$9168,$A675)</f>
        <v>1</v>
      </c>
      <c r="F675" s="73" t="n">
        <f aca="false">SUMIFS(Detail!$E$2:$E$9168,Detail!$C$2:$C$9168,$A675)</f>
        <v>0</v>
      </c>
      <c r="G675" s="74" t="n">
        <f aca="false">SUMIFS(Detail!$M$2:$M$9168,Detail!$C$2:$C$9168,$A675)</f>
        <v>354.5</v>
      </c>
      <c r="H675" s="74" t="n">
        <f aca="false">SUMIFS(Detail!$D$2:$D$9168,Detail!$C$2:$C$9168,$A675)</f>
        <v>0</v>
      </c>
      <c r="I675" s="74" t="n">
        <v>727.18</v>
      </c>
      <c r="J675" s="51" t="n">
        <f aca="false">IF(E675&gt;0,AF675/E675,0)</f>
        <v>0</v>
      </c>
      <c r="K675" s="51" t="n">
        <f aca="false">IF(G675&gt;0,AG675/G675,0)</f>
        <v>0</v>
      </c>
      <c r="L675" s="75" t="n">
        <f aca="false">H675/Settings!$B$16</f>
        <v>0</v>
      </c>
      <c r="M675" s="76" t="n">
        <f aca="false">H675/Settings!$B$20</f>
        <v>0</v>
      </c>
      <c r="N675" s="77" t="n">
        <f aca="false">E675*Settings!$B$3</f>
        <v>0.0748599558648786</v>
      </c>
      <c r="O675" s="77" t="n">
        <f aca="false">IF(E675&gt;0,(AF675-N675)/SQRT(E675*Settings!$B$3*(1-Settings!$B$3)),0)</f>
        <v>-0.28445989382101</v>
      </c>
      <c r="P675" s="77" t="n">
        <f aca="false">MAX(0,AF675-N675)</f>
        <v>0</v>
      </c>
      <c r="Q675" s="51" t="n">
        <f aca="false">IF(E675&gt;=Settings!$B$4,(AF675+Settings!$B$7*Settings!$B$3)/(E675+Settings!$B$7),Settings!$B$3)</f>
        <v>0.0748599558648786</v>
      </c>
      <c r="R675" s="78" t="n">
        <f aca="false">PERCENTRANK($H$2:$H$1780,H675,6)</f>
        <v>0</v>
      </c>
      <c r="S675" s="78" t="n">
        <f aca="false">PERCENTRANK($Q$2:$Q$1780,Q675,6)</f>
        <v>0.0646794</v>
      </c>
      <c r="T675" s="78" t="n">
        <f aca="false">PERCENTRANK($F$2:$F$1780,F675,6)</f>
        <v>0</v>
      </c>
      <c r="U675" s="79" t="n">
        <f aca="false">IF(F675&gt;0,ROUND((Settings!$B$8*T675+Settings!$B$9*R675+Settings!$B$10*S675)/SUM(Settings!$B$8:$B$10),10),0)</f>
        <v>0</v>
      </c>
      <c r="V675" s="71" t="str">
        <f aca="false">IF(U675&gt;0,RANK(U675,$U$2:$U$1780)+COUNTIF($U$2:U675,U675)-1,"")</f>
        <v/>
      </c>
      <c r="W675" s="71" t="str">
        <f aca="false">IF(V675="","",IF(V675&lt;=Settings!$B$11,"1 - Fix first",IF(V675&lt;=Settings!$B$12,"2 - Review","3 - Monitor")))</f>
        <v/>
      </c>
      <c r="X675" s="71" t="str">
        <f aca="false">IF(AND(E675&gt;=Settings!$B$4,AF675&gt;=Settings!$B$5,O675&gt;=Settings!$B$6),"HIGH RATE","")</f>
        <v/>
      </c>
      <c r="Y675" s="71" t="str">
        <f aca="false">IF(F675&gt;0,RANK(F675,$F$2:$F$1780)+COUNTIF($F$2:F675,F675)-1,"")</f>
        <v/>
      </c>
      <c r="Z675" s="71" t="str">
        <f aca="false">IF(H675&gt;0,RANK(H675,$H$2:$H$1780)+COUNTIF($H$2:H675,H675)-1,"")</f>
        <v/>
      </c>
      <c r="AA675" s="71" t="str">
        <f aca="false">IF(AC675="","",RANK(AC675,$AC$2:$AC$1780)+COUNTIF($AC$2:AC675,AC675)-1)</f>
        <v/>
      </c>
      <c r="AB675" s="71" t="str">
        <f aca="false">IF(AD675="","",RANK(AD675,$AD$2:$AD$1780)+COUNTIF($AD$2:AD675,AD675)-1)</f>
        <v/>
      </c>
      <c r="AC675" s="71" t="str">
        <f aca="false">IF(AND(AF675&gt;0,E675&gt;=Settings!$B$4),ROUND(J675,10),"")</f>
        <v/>
      </c>
      <c r="AD675" s="71" t="str">
        <f aca="false">IF(X675="HIGH RATE",ROUND(O675,10),"")</f>
        <v/>
      </c>
      <c r="AE675" s="71" t="s">
        <v>63</v>
      </c>
      <c r="AF675" s="73" t="n">
        <f aca="false">SUMIFS(Detail!$L$2:$L$9168,Detail!$C$2:$C$9168,$A675)</f>
        <v>0</v>
      </c>
      <c r="AG675" s="74" t="n">
        <f aca="false">SUMIFS(Detail!$N$2:$N$9168,Detail!$C$2:$C$9168,$A675)</f>
        <v>0</v>
      </c>
    </row>
    <row r="676" customFormat="false" ht="15" hidden="false" customHeight="false" outlineLevel="0" collapsed="false">
      <c r="A676" s="71" t="s">
        <v>2282</v>
      </c>
      <c r="B676" s="71" t="s">
        <v>2980</v>
      </c>
      <c r="C676" s="71" t="s">
        <v>213</v>
      </c>
      <c r="D676" s="71" t="str">
        <f aca="false">IFERROR(INDEX('Brand Map'!$B$4:$B$125,MATCH(C676,'Brand Map'!$A$4:$A$125,0)),"Other")</f>
        <v>AU</v>
      </c>
      <c r="E676" s="73" t="n">
        <f aca="false">SUMIFS(Detail!$K$2:$K$9168,Detail!$C$2:$C$9168,$A676)</f>
        <v>0</v>
      </c>
      <c r="F676" s="73" t="n">
        <f aca="false">SUMIFS(Detail!$E$2:$E$9168,Detail!$C$2:$C$9168,$A676)</f>
        <v>0</v>
      </c>
      <c r="G676" s="74" t="n">
        <f aca="false">SUMIFS(Detail!$M$2:$M$9168,Detail!$C$2:$C$9168,$A676)</f>
        <v>0</v>
      </c>
      <c r="H676" s="74" t="n">
        <f aca="false">SUMIFS(Detail!$D$2:$D$9168,Detail!$C$2:$C$9168,$A676)</f>
        <v>0</v>
      </c>
      <c r="I676" s="74" t="n">
        <v>414.95</v>
      </c>
      <c r="J676" s="51" t="n">
        <f aca="false">IF(E676&gt;0,AF676/E676,0)</f>
        <v>0</v>
      </c>
      <c r="K676" s="51" t="n">
        <f aca="false">IF(G676&gt;0,AG676/G676,0)</f>
        <v>0</v>
      </c>
      <c r="L676" s="75" t="n">
        <f aca="false">H676/Settings!$B$16</f>
        <v>0</v>
      </c>
      <c r="M676" s="76" t="n">
        <f aca="false">H676/Settings!$B$20</f>
        <v>0</v>
      </c>
      <c r="N676" s="77" t="n">
        <f aca="false">E676*Settings!$B$3</f>
        <v>0</v>
      </c>
      <c r="O676" s="77" t="n">
        <f aca="false">IF(E676&gt;0,(AF676-N676)/SQRT(E676*Settings!$B$3*(1-Settings!$B$3)),0)</f>
        <v>0</v>
      </c>
      <c r="P676" s="77" t="n">
        <f aca="false">MAX(0,AF676-N676)</f>
        <v>0</v>
      </c>
      <c r="Q676" s="51" t="n">
        <f aca="false">IF(E676&gt;=Settings!$B$4,(AF676+Settings!$B$7*Settings!$B$3)/(E676+Settings!$B$7),Settings!$B$3)</f>
        <v>0.0748599558648786</v>
      </c>
      <c r="R676" s="78" t="n">
        <f aca="false">PERCENTRANK($H$2:$H$1780,H676,6)</f>
        <v>0</v>
      </c>
      <c r="S676" s="78" t="n">
        <f aca="false">PERCENTRANK($Q$2:$Q$1780,Q676,6)</f>
        <v>0.0646794</v>
      </c>
      <c r="T676" s="78" t="n">
        <f aca="false">PERCENTRANK($F$2:$F$1780,F676,6)</f>
        <v>0</v>
      </c>
      <c r="U676" s="79" t="n">
        <f aca="false">IF(F676&gt;0,ROUND((Settings!$B$8*T676+Settings!$B$9*R676+Settings!$B$10*S676)/SUM(Settings!$B$8:$B$10),10),0)</f>
        <v>0</v>
      </c>
      <c r="V676" s="71" t="str">
        <f aca="false">IF(U676&gt;0,RANK(U676,$U$2:$U$1780)+COUNTIF($U$2:U676,U676)-1,"")</f>
        <v/>
      </c>
      <c r="W676" s="71" t="str">
        <f aca="false">IF(V676="","",IF(V676&lt;=Settings!$B$11,"1 - Fix first",IF(V676&lt;=Settings!$B$12,"2 - Review","3 - Monitor")))</f>
        <v/>
      </c>
      <c r="X676" s="71" t="str">
        <f aca="false">IF(AND(E676&gt;=Settings!$B$4,AF676&gt;=Settings!$B$5,O676&gt;=Settings!$B$6),"HIGH RATE","")</f>
        <v/>
      </c>
      <c r="Y676" s="71" t="str">
        <f aca="false">IF(F676&gt;0,RANK(F676,$F$2:$F$1780)+COUNTIF($F$2:F676,F676)-1,"")</f>
        <v/>
      </c>
      <c r="Z676" s="71" t="str">
        <f aca="false">IF(H676&gt;0,RANK(H676,$H$2:$H$1780)+COUNTIF($H$2:H676,H676)-1,"")</f>
        <v/>
      </c>
      <c r="AA676" s="71" t="str">
        <f aca="false">IF(AC676="","",RANK(AC676,$AC$2:$AC$1780)+COUNTIF($AC$2:AC676,AC676)-1)</f>
        <v/>
      </c>
      <c r="AB676" s="71" t="str">
        <f aca="false">IF(AD676="","",RANK(AD676,$AD$2:$AD$1780)+COUNTIF($AD$2:AD676,AD676)-1)</f>
        <v/>
      </c>
      <c r="AC676" s="71" t="str">
        <f aca="false">IF(AND(AF676&gt;0,E676&gt;=Settings!$B$4),ROUND(J676,10),"")</f>
        <v/>
      </c>
      <c r="AD676" s="71" t="str">
        <f aca="false">IF(X676="HIGH RATE",ROUND(O676,10),"")</f>
        <v/>
      </c>
      <c r="AE676" s="71" t="s">
        <v>63</v>
      </c>
      <c r="AF676" s="73" t="n">
        <f aca="false">SUMIFS(Detail!$L$2:$L$9168,Detail!$C$2:$C$9168,$A676)</f>
        <v>0</v>
      </c>
      <c r="AG676" s="74" t="n">
        <f aca="false">SUMIFS(Detail!$N$2:$N$9168,Detail!$C$2:$C$9168,$A676)</f>
        <v>0</v>
      </c>
    </row>
    <row r="677" customFormat="false" ht="15" hidden="false" customHeight="false" outlineLevel="0" collapsed="false">
      <c r="A677" s="71" t="s">
        <v>2436</v>
      </c>
      <c r="B677" s="71" t="s">
        <v>2981</v>
      </c>
      <c r="C677" s="71" t="s">
        <v>213</v>
      </c>
      <c r="D677" s="71" t="str">
        <f aca="false">IFERROR(INDEX('Brand Map'!$B$4:$B$125,MATCH(C677,'Brand Map'!$A$4:$A$125,0)),"Other")</f>
        <v>AU</v>
      </c>
      <c r="E677" s="73" t="n">
        <f aca="false">SUMIFS(Detail!$K$2:$K$9168,Detail!$C$2:$C$9168,$A677)</f>
        <v>2</v>
      </c>
      <c r="F677" s="73" t="n">
        <f aca="false">SUMIFS(Detail!$E$2:$E$9168,Detail!$C$2:$C$9168,$A677)</f>
        <v>0</v>
      </c>
      <c r="G677" s="74" t="n">
        <f aca="false">SUMIFS(Detail!$M$2:$M$9168,Detail!$C$2:$C$9168,$A677)</f>
        <v>754.46</v>
      </c>
      <c r="H677" s="74" t="n">
        <f aca="false">SUMIFS(Detail!$D$2:$D$9168,Detail!$C$2:$C$9168,$A677)</f>
        <v>0</v>
      </c>
      <c r="I677" s="74" t="n">
        <v>754.46</v>
      </c>
      <c r="J677" s="51" t="n">
        <f aca="false">IF(E677&gt;0,AF677/E677,0)</f>
        <v>0</v>
      </c>
      <c r="K677" s="51" t="n">
        <f aca="false">IF(G677&gt;0,AG677/G677,0)</f>
        <v>0</v>
      </c>
      <c r="L677" s="75" t="n">
        <f aca="false">H677/Settings!$B$16</f>
        <v>0</v>
      </c>
      <c r="M677" s="76" t="n">
        <f aca="false">H677/Settings!$B$20</f>
        <v>0</v>
      </c>
      <c r="N677" s="77" t="n">
        <f aca="false">E677*Settings!$B$3</f>
        <v>0.149719911729757</v>
      </c>
      <c r="O677" s="77" t="n">
        <f aca="false">IF(E677&gt;0,(AF677-N677)/SQRT(E677*Settings!$B$3*(1-Settings!$B$3)),0)</f>
        <v>-0.402287039792884</v>
      </c>
      <c r="P677" s="77" t="n">
        <f aca="false">MAX(0,AF677-N677)</f>
        <v>0</v>
      </c>
      <c r="Q677" s="51" t="n">
        <f aca="false">IF(E677&gt;=Settings!$B$4,(AF677+Settings!$B$7*Settings!$B$3)/(E677+Settings!$B$7),Settings!$B$3)</f>
        <v>0.0748599558648786</v>
      </c>
      <c r="R677" s="78" t="n">
        <f aca="false">PERCENTRANK($H$2:$H$1780,H677,6)</f>
        <v>0</v>
      </c>
      <c r="S677" s="78" t="n">
        <f aca="false">PERCENTRANK($Q$2:$Q$1780,Q677,6)</f>
        <v>0.0646794</v>
      </c>
      <c r="T677" s="78" t="n">
        <f aca="false">PERCENTRANK($F$2:$F$1780,F677,6)</f>
        <v>0</v>
      </c>
      <c r="U677" s="79" t="n">
        <f aca="false">IF(F677&gt;0,ROUND((Settings!$B$8*T677+Settings!$B$9*R677+Settings!$B$10*S677)/SUM(Settings!$B$8:$B$10),10),0)</f>
        <v>0</v>
      </c>
      <c r="V677" s="71" t="str">
        <f aca="false">IF(U677&gt;0,RANK(U677,$U$2:$U$1780)+COUNTIF($U$2:U677,U677)-1,"")</f>
        <v/>
      </c>
      <c r="W677" s="71" t="str">
        <f aca="false">IF(V677="","",IF(V677&lt;=Settings!$B$11,"1 - Fix first",IF(V677&lt;=Settings!$B$12,"2 - Review","3 - Monitor")))</f>
        <v/>
      </c>
      <c r="X677" s="71" t="str">
        <f aca="false">IF(AND(E677&gt;=Settings!$B$4,AF677&gt;=Settings!$B$5,O677&gt;=Settings!$B$6),"HIGH RATE","")</f>
        <v/>
      </c>
      <c r="Y677" s="71" t="str">
        <f aca="false">IF(F677&gt;0,RANK(F677,$F$2:$F$1780)+COUNTIF($F$2:F677,F677)-1,"")</f>
        <v/>
      </c>
      <c r="Z677" s="71" t="str">
        <f aca="false">IF(H677&gt;0,RANK(H677,$H$2:$H$1780)+COUNTIF($H$2:H677,H677)-1,"")</f>
        <v/>
      </c>
      <c r="AA677" s="71" t="str">
        <f aca="false">IF(AC677="","",RANK(AC677,$AC$2:$AC$1780)+COUNTIF($AC$2:AC677,AC677)-1)</f>
        <v/>
      </c>
      <c r="AB677" s="71" t="str">
        <f aca="false">IF(AD677="","",RANK(AD677,$AD$2:$AD$1780)+COUNTIF($AD$2:AD677,AD677)-1)</f>
        <v/>
      </c>
      <c r="AC677" s="71" t="str">
        <f aca="false">IF(AND(AF677&gt;0,E677&gt;=Settings!$B$4),ROUND(J677,10),"")</f>
        <v/>
      </c>
      <c r="AD677" s="71" t="str">
        <f aca="false">IF(X677="HIGH RATE",ROUND(O677,10),"")</f>
        <v/>
      </c>
      <c r="AE677" s="71" t="s">
        <v>63</v>
      </c>
      <c r="AF677" s="73" t="n">
        <f aca="false">SUMIFS(Detail!$L$2:$L$9168,Detail!$C$2:$C$9168,$A677)</f>
        <v>0</v>
      </c>
      <c r="AG677" s="74" t="n">
        <f aca="false">SUMIFS(Detail!$N$2:$N$9168,Detail!$C$2:$C$9168,$A677)</f>
        <v>0</v>
      </c>
    </row>
    <row r="678" customFormat="false" ht="15" hidden="false" customHeight="false" outlineLevel="0" collapsed="false">
      <c r="A678" s="71" t="s">
        <v>2450</v>
      </c>
      <c r="B678" s="71" t="s">
        <v>2982</v>
      </c>
      <c r="C678" s="71" t="s">
        <v>213</v>
      </c>
      <c r="D678" s="71" t="str">
        <f aca="false">IFERROR(INDEX('Brand Map'!$B$4:$B$125,MATCH(C678,'Brand Map'!$A$4:$A$125,0)),"Other")</f>
        <v>AU</v>
      </c>
      <c r="E678" s="73" t="n">
        <f aca="false">SUMIFS(Detail!$K$2:$K$9168,Detail!$C$2:$C$9168,$A678)</f>
        <v>1</v>
      </c>
      <c r="F678" s="73" t="n">
        <f aca="false">SUMIFS(Detail!$E$2:$E$9168,Detail!$C$2:$C$9168,$A678)</f>
        <v>0</v>
      </c>
      <c r="G678" s="74" t="n">
        <f aca="false">SUMIFS(Detail!$M$2:$M$9168,Detail!$C$2:$C$9168,$A678)</f>
        <v>354.5</v>
      </c>
      <c r="H678" s="74" t="n">
        <f aca="false">SUMIFS(Detail!$D$2:$D$9168,Detail!$C$2:$C$9168,$A678)</f>
        <v>0</v>
      </c>
      <c r="I678" s="74" t="n">
        <v>354.5</v>
      </c>
      <c r="J678" s="51" t="n">
        <f aca="false">IF(E678&gt;0,AF678/E678,0)</f>
        <v>0</v>
      </c>
      <c r="K678" s="51" t="n">
        <f aca="false">IF(G678&gt;0,AG678/G678,0)</f>
        <v>0</v>
      </c>
      <c r="L678" s="75" t="n">
        <f aca="false">H678/Settings!$B$16</f>
        <v>0</v>
      </c>
      <c r="M678" s="76" t="n">
        <f aca="false">H678/Settings!$B$20</f>
        <v>0</v>
      </c>
      <c r="N678" s="77" t="n">
        <f aca="false">E678*Settings!$B$3</f>
        <v>0.0748599558648786</v>
      </c>
      <c r="O678" s="77" t="n">
        <f aca="false">IF(E678&gt;0,(AF678-N678)/SQRT(E678*Settings!$B$3*(1-Settings!$B$3)),0)</f>
        <v>-0.28445989382101</v>
      </c>
      <c r="P678" s="77" t="n">
        <f aca="false">MAX(0,AF678-N678)</f>
        <v>0</v>
      </c>
      <c r="Q678" s="51" t="n">
        <f aca="false">IF(E678&gt;=Settings!$B$4,(AF678+Settings!$B$7*Settings!$B$3)/(E678+Settings!$B$7),Settings!$B$3)</f>
        <v>0.0748599558648786</v>
      </c>
      <c r="R678" s="78" t="n">
        <f aca="false">PERCENTRANK($H$2:$H$1780,H678,6)</f>
        <v>0</v>
      </c>
      <c r="S678" s="78" t="n">
        <f aca="false">PERCENTRANK($Q$2:$Q$1780,Q678,6)</f>
        <v>0.0646794</v>
      </c>
      <c r="T678" s="78" t="n">
        <f aca="false">PERCENTRANK($F$2:$F$1780,F678,6)</f>
        <v>0</v>
      </c>
      <c r="U678" s="79" t="n">
        <f aca="false">IF(F678&gt;0,ROUND((Settings!$B$8*T678+Settings!$B$9*R678+Settings!$B$10*S678)/SUM(Settings!$B$8:$B$10),10),0)</f>
        <v>0</v>
      </c>
      <c r="V678" s="71" t="str">
        <f aca="false">IF(U678&gt;0,RANK(U678,$U$2:$U$1780)+COUNTIF($U$2:U678,U678)-1,"")</f>
        <v/>
      </c>
      <c r="W678" s="71" t="str">
        <f aca="false">IF(V678="","",IF(V678&lt;=Settings!$B$11,"1 - Fix first",IF(V678&lt;=Settings!$B$12,"2 - Review","3 - Monitor")))</f>
        <v/>
      </c>
      <c r="X678" s="71" t="str">
        <f aca="false">IF(AND(E678&gt;=Settings!$B$4,AF678&gt;=Settings!$B$5,O678&gt;=Settings!$B$6),"HIGH RATE","")</f>
        <v/>
      </c>
      <c r="Y678" s="71" t="str">
        <f aca="false">IF(F678&gt;0,RANK(F678,$F$2:$F$1780)+COUNTIF($F$2:F678,F678)-1,"")</f>
        <v/>
      </c>
      <c r="Z678" s="71" t="str">
        <f aca="false">IF(H678&gt;0,RANK(H678,$H$2:$H$1780)+COUNTIF($H$2:H678,H678)-1,"")</f>
        <v/>
      </c>
      <c r="AA678" s="71" t="str">
        <f aca="false">IF(AC678="","",RANK(AC678,$AC$2:$AC$1780)+COUNTIF($AC$2:AC678,AC678)-1)</f>
        <v/>
      </c>
      <c r="AB678" s="71" t="str">
        <f aca="false">IF(AD678="","",RANK(AD678,$AD$2:$AD$1780)+COUNTIF($AD$2:AD678,AD678)-1)</f>
        <v/>
      </c>
      <c r="AC678" s="71" t="str">
        <f aca="false">IF(AND(AF678&gt;0,E678&gt;=Settings!$B$4),ROUND(J678,10),"")</f>
        <v/>
      </c>
      <c r="AD678" s="71" t="str">
        <f aca="false">IF(X678="HIGH RATE",ROUND(O678,10),"")</f>
        <v/>
      </c>
      <c r="AE678" s="71" t="s">
        <v>63</v>
      </c>
      <c r="AF678" s="73" t="n">
        <f aca="false">SUMIFS(Detail!$L$2:$L$9168,Detail!$C$2:$C$9168,$A678)</f>
        <v>0</v>
      </c>
      <c r="AG678" s="74" t="n">
        <f aca="false">SUMIFS(Detail!$N$2:$N$9168,Detail!$C$2:$C$9168,$A678)</f>
        <v>0</v>
      </c>
    </row>
    <row r="679" customFormat="false" ht="15" hidden="false" customHeight="false" outlineLevel="0" collapsed="false">
      <c r="A679" s="71" t="s">
        <v>2455</v>
      </c>
      <c r="B679" s="71" t="s">
        <v>2983</v>
      </c>
      <c r="C679" s="71" t="s">
        <v>213</v>
      </c>
      <c r="D679" s="71" t="str">
        <f aca="false">IFERROR(INDEX('Brand Map'!$B$4:$B$125,MATCH(C679,'Brand Map'!$A$4:$A$125,0)),"Other")</f>
        <v>AU</v>
      </c>
      <c r="E679" s="73" t="n">
        <f aca="false">SUMIFS(Detail!$K$2:$K$9168,Detail!$C$2:$C$9168,$A679)</f>
        <v>1</v>
      </c>
      <c r="F679" s="73" t="n">
        <f aca="false">SUMIFS(Detail!$E$2:$E$9168,Detail!$C$2:$C$9168,$A679)</f>
        <v>0</v>
      </c>
      <c r="G679" s="74" t="n">
        <f aca="false">SUMIFS(Detail!$M$2:$M$9168,Detail!$C$2:$C$9168,$A679)</f>
        <v>354.5</v>
      </c>
      <c r="H679" s="74" t="n">
        <f aca="false">SUMIFS(Detail!$D$2:$D$9168,Detail!$C$2:$C$9168,$A679)</f>
        <v>0</v>
      </c>
      <c r="I679" s="74" t="n">
        <v>354.5</v>
      </c>
      <c r="J679" s="51" t="n">
        <f aca="false">IF(E679&gt;0,AF679/E679,0)</f>
        <v>0</v>
      </c>
      <c r="K679" s="51" t="n">
        <f aca="false">IF(G679&gt;0,AG679/G679,0)</f>
        <v>0</v>
      </c>
      <c r="L679" s="75" t="n">
        <f aca="false">H679/Settings!$B$16</f>
        <v>0</v>
      </c>
      <c r="M679" s="76" t="n">
        <f aca="false">H679/Settings!$B$20</f>
        <v>0</v>
      </c>
      <c r="N679" s="77" t="n">
        <f aca="false">E679*Settings!$B$3</f>
        <v>0.0748599558648786</v>
      </c>
      <c r="O679" s="77" t="n">
        <f aca="false">IF(E679&gt;0,(AF679-N679)/SQRT(E679*Settings!$B$3*(1-Settings!$B$3)),0)</f>
        <v>-0.28445989382101</v>
      </c>
      <c r="P679" s="77" t="n">
        <f aca="false">MAX(0,AF679-N679)</f>
        <v>0</v>
      </c>
      <c r="Q679" s="51" t="n">
        <f aca="false">IF(E679&gt;=Settings!$B$4,(AF679+Settings!$B$7*Settings!$B$3)/(E679+Settings!$B$7),Settings!$B$3)</f>
        <v>0.0748599558648786</v>
      </c>
      <c r="R679" s="78" t="n">
        <f aca="false">PERCENTRANK($H$2:$H$1780,H679,6)</f>
        <v>0</v>
      </c>
      <c r="S679" s="78" t="n">
        <f aca="false">PERCENTRANK($Q$2:$Q$1780,Q679,6)</f>
        <v>0.0646794</v>
      </c>
      <c r="T679" s="78" t="n">
        <f aca="false">PERCENTRANK($F$2:$F$1780,F679,6)</f>
        <v>0</v>
      </c>
      <c r="U679" s="79" t="n">
        <f aca="false">IF(F679&gt;0,ROUND((Settings!$B$8*T679+Settings!$B$9*R679+Settings!$B$10*S679)/SUM(Settings!$B$8:$B$10),10),0)</f>
        <v>0</v>
      </c>
      <c r="V679" s="71" t="str">
        <f aca="false">IF(U679&gt;0,RANK(U679,$U$2:$U$1780)+COUNTIF($U$2:U679,U679)-1,"")</f>
        <v/>
      </c>
      <c r="W679" s="71" t="str">
        <f aca="false">IF(V679="","",IF(V679&lt;=Settings!$B$11,"1 - Fix first",IF(V679&lt;=Settings!$B$12,"2 - Review","3 - Monitor")))</f>
        <v/>
      </c>
      <c r="X679" s="71" t="str">
        <f aca="false">IF(AND(E679&gt;=Settings!$B$4,AF679&gt;=Settings!$B$5,O679&gt;=Settings!$B$6),"HIGH RATE","")</f>
        <v/>
      </c>
      <c r="Y679" s="71" t="str">
        <f aca="false">IF(F679&gt;0,RANK(F679,$F$2:$F$1780)+COUNTIF($F$2:F679,F679)-1,"")</f>
        <v/>
      </c>
      <c r="Z679" s="71" t="str">
        <f aca="false">IF(H679&gt;0,RANK(H679,$H$2:$H$1780)+COUNTIF($H$2:H679,H679)-1,"")</f>
        <v/>
      </c>
      <c r="AA679" s="71" t="str">
        <f aca="false">IF(AC679="","",RANK(AC679,$AC$2:$AC$1780)+COUNTIF($AC$2:AC679,AC679)-1)</f>
        <v/>
      </c>
      <c r="AB679" s="71" t="str">
        <f aca="false">IF(AD679="","",RANK(AD679,$AD$2:$AD$1780)+COUNTIF($AD$2:AD679,AD679)-1)</f>
        <v/>
      </c>
      <c r="AC679" s="71" t="str">
        <f aca="false">IF(AND(AF679&gt;0,E679&gt;=Settings!$B$4),ROUND(J679,10),"")</f>
        <v/>
      </c>
      <c r="AD679" s="71" t="str">
        <f aca="false">IF(X679="HIGH RATE",ROUND(O679,10),"")</f>
        <v/>
      </c>
      <c r="AE679" s="71" t="s">
        <v>63</v>
      </c>
      <c r="AF679" s="73" t="n">
        <f aca="false">SUMIFS(Detail!$L$2:$L$9168,Detail!$C$2:$C$9168,$A679)</f>
        <v>0</v>
      </c>
      <c r="AG679" s="74" t="n">
        <f aca="false">SUMIFS(Detail!$N$2:$N$9168,Detail!$C$2:$C$9168,$A679)</f>
        <v>0</v>
      </c>
    </row>
    <row r="680" customFormat="false" ht="15" hidden="false" customHeight="false" outlineLevel="0" collapsed="false">
      <c r="A680" s="71" t="s">
        <v>2237</v>
      </c>
      <c r="B680" s="71" t="s">
        <v>2984</v>
      </c>
      <c r="C680" s="71" t="s">
        <v>213</v>
      </c>
      <c r="D680" s="71" t="str">
        <f aca="false">IFERROR(INDEX('Brand Map'!$B$4:$B$125,MATCH(C680,'Brand Map'!$A$4:$A$125,0)),"Other")</f>
        <v>AU</v>
      </c>
      <c r="E680" s="73" t="n">
        <f aca="false">SUMIFS(Detail!$K$2:$K$9168,Detail!$C$2:$C$9168,$A680)</f>
        <v>0</v>
      </c>
      <c r="F680" s="73" t="n">
        <f aca="false">SUMIFS(Detail!$E$2:$E$9168,Detail!$C$2:$C$9168,$A680)</f>
        <v>0</v>
      </c>
      <c r="G680" s="74" t="n">
        <f aca="false">SUMIFS(Detail!$M$2:$M$9168,Detail!$C$2:$C$9168,$A680)</f>
        <v>0</v>
      </c>
      <c r="H680" s="74" t="n">
        <f aca="false">SUMIFS(Detail!$D$2:$D$9168,Detail!$C$2:$C$9168,$A680)</f>
        <v>0</v>
      </c>
      <c r="I680" s="74" t="n">
        <v>699.95</v>
      </c>
      <c r="J680" s="51" t="n">
        <f aca="false">IF(E680&gt;0,AF680/E680,0)</f>
        <v>0</v>
      </c>
      <c r="K680" s="51" t="n">
        <f aca="false">IF(G680&gt;0,AG680/G680,0)</f>
        <v>0</v>
      </c>
      <c r="L680" s="75" t="n">
        <f aca="false">H680/Settings!$B$16</f>
        <v>0</v>
      </c>
      <c r="M680" s="76" t="n">
        <f aca="false">H680/Settings!$B$20</f>
        <v>0</v>
      </c>
      <c r="N680" s="77" t="n">
        <f aca="false">E680*Settings!$B$3</f>
        <v>0</v>
      </c>
      <c r="O680" s="77" t="n">
        <f aca="false">IF(E680&gt;0,(AF680-N680)/SQRT(E680*Settings!$B$3*(1-Settings!$B$3)),0)</f>
        <v>0</v>
      </c>
      <c r="P680" s="77" t="n">
        <f aca="false">MAX(0,AF680-N680)</f>
        <v>0</v>
      </c>
      <c r="Q680" s="51" t="n">
        <f aca="false">IF(E680&gt;=Settings!$B$4,(AF680+Settings!$B$7*Settings!$B$3)/(E680+Settings!$B$7),Settings!$B$3)</f>
        <v>0.0748599558648786</v>
      </c>
      <c r="R680" s="78" t="n">
        <f aca="false">PERCENTRANK($H$2:$H$1780,H680,6)</f>
        <v>0</v>
      </c>
      <c r="S680" s="78" t="n">
        <f aca="false">PERCENTRANK($Q$2:$Q$1780,Q680,6)</f>
        <v>0.0646794</v>
      </c>
      <c r="T680" s="78" t="n">
        <f aca="false">PERCENTRANK($F$2:$F$1780,F680,6)</f>
        <v>0</v>
      </c>
      <c r="U680" s="79" t="n">
        <f aca="false">IF(F680&gt;0,ROUND((Settings!$B$8*T680+Settings!$B$9*R680+Settings!$B$10*S680)/SUM(Settings!$B$8:$B$10),10),0)</f>
        <v>0</v>
      </c>
      <c r="V680" s="71" t="str">
        <f aca="false">IF(U680&gt;0,RANK(U680,$U$2:$U$1780)+COUNTIF($U$2:U680,U680)-1,"")</f>
        <v/>
      </c>
      <c r="W680" s="71" t="str">
        <f aca="false">IF(V680="","",IF(V680&lt;=Settings!$B$11,"1 - Fix first",IF(V680&lt;=Settings!$B$12,"2 - Review","3 - Monitor")))</f>
        <v/>
      </c>
      <c r="X680" s="71" t="str">
        <f aca="false">IF(AND(E680&gt;=Settings!$B$4,AF680&gt;=Settings!$B$5,O680&gt;=Settings!$B$6),"HIGH RATE","")</f>
        <v/>
      </c>
      <c r="Y680" s="71" t="str">
        <f aca="false">IF(F680&gt;0,RANK(F680,$F$2:$F$1780)+COUNTIF($F$2:F680,F680)-1,"")</f>
        <v/>
      </c>
      <c r="Z680" s="71" t="str">
        <f aca="false">IF(H680&gt;0,RANK(H680,$H$2:$H$1780)+COUNTIF($H$2:H680,H680)-1,"")</f>
        <v/>
      </c>
      <c r="AA680" s="71" t="str">
        <f aca="false">IF(AC680="","",RANK(AC680,$AC$2:$AC$1780)+COUNTIF($AC$2:AC680,AC680)-1)</f>
        <v/>
      </c>
      <c r="AB680" s="71" t="str">
        <f aca="false">IF(AD680="","",RANK(AD680,$AD$2:$AD$1780)+COUNTIF($AD$2:AD680,AD680)-1)</f>
        <v/>
      </c>
      <c r="AC680" s="71" t="str">
        <f aca="false">IF(AND(AF680&gt;0,E680&gt;=Settings!$B$4),ROUND(J680,10),"")</f>
        <v/>
      </c>
      <c r="AD680" s="71" t="str">
        <f aca="false">IF(X680="HIGH RATE",ROUND(O680,10),"")</f>
        <v/>
      </c>
      <c r="AE680" s="71" t="s">
        <v>63</v>
      </c>
      <c r="AF680" s="73" t="n">
        <f aca="false">SUMIFS(Detail!$L$2:$L$9168,Detail!$C$2:$C$9168,$A680)</f>
        <v>0</v>
      </c>
      <c r="AG680" s="74" t="n">
        <f aca="false">SUMIFS(Detail!$N$2:$N$9168,Detail!$C$2:$C$9168,$A680)</f>
        <v>0</v>
      </c>
    </row>
    <row r="681" customFormat="false" ht="15" hidden="false" customHeight="false" outlineLevel="0" collapsed="false">
      <c r="A681" s="71" t="s">
        <v>2253</v>
      </c>
      <c r="B681" s="71" t="s">
        <v>2985</v>
      </c>
      <c r="C681" s="71" t="s">
        <v>213</v>
      </c>
      <c r="D681" s="71" t="str">
        <f aca="false">IFERROR(INDEX('Brand Map'!$B$4:$B$125,MATCH(C681,'Brand Map'!$A$4:$A$125,0)),"Other")</f>
        <v>AU</v>
      </c>
      <c r="E681" s="73" t="n">
        <f aca="false">SUMIFS(Detail!$K$2:$K$9168,Detail!$C$2:$C$9168,$A681)</f>
        <v>0</v>
      </c>
      <c r="F681" s="73" t="n">
        <f aca="false">SUMIFS(Detail!$E$2:$E$9168,Detail!$C$2:$C$9168,$A681)</f>
        <v>0</v>
      </c>
      <c r="G681" s="74" t="n">
        <f aca="false">SUMIFS(Detail!$M$2:$M$9168,Detail!$C$2:$C$9168,$A681)</f>
        <v>0</v>
      </c>
      <c r="H681" s="74" t="n">
        <f aca="false">SUMIFS(Detail!$D$2:$D$9168,Detail!$C$2:$C$9168,$A681)</f>
        <v>0</v>
      </c>
      <c r="I681" s="74" t="n">
        <v>709.95</v>
      </c>
      <c r="J681" s="51" t="n">
        <f aca="false">IF(E681&gt;0,AF681/E681,0)</f>
        <v>0</v>
      </c>
      <c r="K681" s="51" t="n">
        <f aca="false">IF(G681&gt;0,AG681/G681,0)</f>
        <v>0</v>
      </c>
      <c r="L681" s="75" t="n">
        <f aca="false">H681/Settings!$B$16</f>
        <v>0</v>
      </c>
      <c r="M681" s="76" t="n">
        <f aca="false">H681/Settings!$B$20</f>
        <v>0</v>
      </c>
      <c r="N681" s="77" t="n">
        <f aca="false">E681*Settings!$B$3</f>
        <v>0</v>
      </c>
      <c r="O681" s="77" t="n">
        <f aca="false">IF(E681&gt;0,(AF681-N681)/SQRT(E681*Settings!$B$3*(1-Settings!$B$3)),0)</f>
        <v>0</v>
      </c>
      <c r="P681" s="77" t="n">
        <f aca="false">MAX(0,AF681-N681)</f>
        <v>0</v>
      </c>
      <c r="Q681" s="51" t="n">
        <f aca="false">IF(E681&gt;=Settings!$B$4,(AF681+Settings!$B$7*Settings!$B$3)/(E681+Settings!$B$7),Settings!$B$3)</f>
        <v>0.0748599558648786</v>
      </c>
      <c r="R681" s="78" t="n">
        <f aca="false">PERCENTRANK($H$2:$H$1780,H681,6)</f>
        <v>0</v>
      </c>
      <c r="S681" s="78" t="n">
        <f aca="false">PERCENTRANK($Q$2:$Q$1780,Q681,6)</f>
        <v>0.0646794</v>
      </c>
      <c r="T681" s="78" t="n">
        <f aca="false">PERCENTRANK($F$2:$F$1780,F681,6)</f>
        <v>0</v>
      </c>
      <c r="U681" s="79" t="n">
        <f aca="false">IF(F681&gt;0,ROUND((Settings!$B$8*T681+Settings!$B$9*R681+Settings!$B$10*S681)/SUM(Settings!$B$8:$B$10),10),0)</f>
        <v>0</v>
      </c>
      <c r="V681" s="71" t="str">
        <f aca="false">IF(U681&gt;0,RANK(U681,$U$2:$U$1780)+COUNTIF($U$2:U681,U681)-1,"")</f>
        <v/>
      </c>
      <c r="W681" s="71" t="str">
        <f aca="false">IF(V681="","",IF(V681&lt;=Settings!$B$11,"1 - Fix first",IF(V681&lt;=Settings!$B$12,"2 - Review","3 - Monitor")))</f>
        <v/>
      </c>
      <c r="X681" s="71" t="str">
        <f aca="false">IF(AND(E681&gt;=Settings!$B$4,AF681&gt;=Settings!$B$5,O681&gt;=Settings!$B$6),"HIGH RATE","")</f>
        <v/>
      </c>
      <c r="Y681" s="71" t="str">
        <f aca="false">IF(F681&gt;0,RANK(F681,$F$2:$F$1780)+COUNTIF($F$2:F681,F681)-1,"")</f>
        <v/>
      </c>
      <c r="Z681" s="71" t="str">
        <f aca="false">IF(H681&gt;0,RANK(H681,$H$2:$H$1780)+COUNTIF($H$2:H681,H681)-1,"")</f>
        <v/>
      </c>
      <c r="AA681" s="71" t="str">
        <f aca="false">IF(AC681="","",RANK(AC681,$AC$2:$AC$1780)+COUNTIF($AC$2:AC681,AC681)-1)</f>
        <v/>
      </c>
      <c r="AB681" s="71" t="str">
        <f aca="false">IF(AD681="","",RANK(AD681,$AD$2:$AD$1780)+COUNTIF($AD$2:AD681,AD681)-1)</f>
        <v/>
      </c>
      <c r="AC681" s="71" t="str">
        <f aca="false">IF(AND(AF681&gt;0,E681&gt;=Settings!$B$4),ROUND(J681,10),"")</f>
        <v/>
      </c>
      <c r="AD681" s="71" t="str">
        <f aca="false">IF(X681="HIGH RATE",ROUND(O681,10),"")</f>
        <v/>
      </c>
      <c r="AE681" s="71" t="s">
        <v>63</v>
      </c>
      <c r="AF681" s="73" t="n">
        <f aca="false">SUMIFS(Detail!$L$2:$L$9168,Detail!$C$2:$C$9168,$A681)</f>
        <v>0</v>
      </c>
      <c r="AG681" s="74" t="n">
        <f aca="false">SUMIFS(Detail!$N$2:$N$9168,Detail!$C$2:$C$9168,$A681)</f>
        <v>0</v>
      </c>
    </row>
    <row r="682" customFormat="false" ht="15" hidden="false" customHeight="false" outlineLevel="0" collapsed="false">
      <c r="A682" s="71" t="s">
        <v>2234</v>
      </c>
      <c r="B682" s="71" t="s">
        <v>2986</v>
      </c>
      <c r="C682" s="71" t="s">
        <v>213</v>
      </c>
      <c r="D682" s="71" t="str">
        <f aca="false">IFERROR(INDEX('Brand Map'!$B$4:$B$125,MATCH(C682,'Brand Map'!$A$4:$A$125,0)),"Other")</f>
        <v>AU</v>
      </c>
      <c r="E682" s="73" t="n">
        <f aca="false">SUMIFS(Detail!$K$2:$K$9168,Detail!$C$2:$C$9168,$A682)</f>
        <v>3</v>
      </c>
      <c r="F682" s="73" t="n">
        <f aca="false">SUMIFS(Detail!$E$2:$E$9168,Detail!$C$2:$C$9168,$A682)</f>
        <v>0</v>
      </c>
      <c r="G682" s="74" t="n">
        <f aca="false">SUMIFS(Detail!$M$2:$M$9168,Detail!$C$2:$C$9168,$A682)</f>
        <v>1813.5</v>
      </c>
      <c r="H682" s="74" t="n">
        <f aca="false">SUMIFS(Detail!$D$2:$D$9168,Detail!$C$2:$C$9168,$A682)</f>
        <v>0</v>
      </c>
      <c r="I682" s="74" t="n">
        <v>4331.74</v>
      </c>
      <c r="J682" s="51" t="n">
        <f aca="false">IF(E682&gt;0,AF682/E682,0)</f>
        <v>0</v>
      </c>
      <c r="K682" s="51" t="n">
        <f aca="false">IF(G682&gt;0,AG682/G682,0)</f>
        <v>0</v>
      </c>
      <c r="L682" s="75" t="n">
        <f aca="false">H682/Settings!$B$16</f>
        <v>0</v>
      </c>
      <c r="M682" s="76" t="n">
        <f aca="false">H682/Settings!$B$20</f>
        <v>0</v>
      </c>
      <c r="N682" s="77" t="n">
        <f aca="false">E682*Settings!$B$3</f>
        <v>0.224579867594636</v>
      </c>
      <c r="O682" s="77" t="n">
        <f aca="false">IF(E682&gt;0,(AF682-N682)/SQRT(E682*Settings!$B$3*(1-Settings!$B$3)),0)</f>
        <v>-0.492698988813638</v>
      </c>
      <c r="P682" s="77" t="n">
        <f aca="false">MAX(0,AF682-N682)</f>
        <v>0</v>
      </c>
      <c r="Q682" s="51" t="n">
        <f aca="false">IF(E682&gt;=Settings!$B$4,(AF682+Settings!$B$7*Settings!$B$3)/(E682+Settings!$B$7),Settings!$B$3)</f>
        <v>0.0748599558648786</v>
      </c>
      <c r="R682" s="78" t="n">
        <f aca="false">PERCENTRANK($H$2:$H$1780,H682,6)</f>
        <v>0</v>
      </c>
      <c r="S682" s="78" t="n">
        <f aca="false">PERCENTRANK($Q$2:$Q$1780,Q682,6)</f>
        <v>0.0646794</v>
      </c>
      <c r="T682" s="78" t="n">
        <f aca="false">PERCENTRANK($F$2:$F$1780,F682,6)</f>
        <v>0</v>
      </c>
      <c r="U682" s="79" t="n">
        <f aca="false">IF(F682&gt;0,ROUND((Settings!$B$8*T682+Settings!$B$9*R682+Settings!$B$10*S682)/SUM(Settings!$B$8:$B$10),10),0)</f>
        <v>0</v>
      </c>
      <c r="V682" s="71" t="str">
        <f aca="false">IF(U682&gt;0,RANK(U682,$U$2:$U$1780)+COUNTIF($U$2:U682,U682)-1,"")</f>
        <v/>
      </c>
      <c r="W682" s="71" t="str">
        <f aca="false">IF(V682="","",IF(V682&lt;=Settings!$B$11,"1 - Fix first",IF(V682&lt;=Settings!$B$12,"2 - Review","3 - Monitor")))</f>
        <v/>
      </c>
      <c r="X682" s="71" t="str">
        <f aca="false">IF(AND(E682&gt;=Settings!$B$4,AF682&gt;=Settings!$B$5,O682&gt;=Settings!$B$6),"HIGH RATE","")</f>
        <v/>
      </c>
      <c r="Y682" s="71" t="str">
        <f aca="false">IF(F682&gt;0,RANK(F682,$F$2:$F$1780)+COUNTIF($F$2:F682,F682)-1,"")</f>
        <v/>
      </c>
      <c r="Z682" s="71" t="str">
        <f aca="false">IF(H682&gt;0,RANK(H682,$H$2:$H$1780)+COUNTIF($H$2:H682,H682)-1,"")</f>
        <v/>
      </c>
      <c r="AA682" s="71" t="str">
        <f aca="false">IF(AC682="","",RANK(AC682,$AC$2:$AC$1780)+COUNTIF($AC$2:AC682,AC682)-1)</f>
        <v/>
      </c>
      <c r="AB682" s="71" t="str">
        <f aca="false">IF(AD682="","",RANK(AD682,$AD$2:$AD$1780)+COUNTIF($AD$2:AD682,AD682)-1)</f>
        <v/>
      </c>
      <c r="AC682" s="71" t="str">
        <f aca="false">IF(AND(AF682&gt;0,E682&gt;=Settings!$B$4),ROUND(J682,10),"")</f>
        <v/>
      </c>
      <c r="AD682" s="71" t="str">
        <f aca="false">IF(X682="HIGH RATE",ROUND(O682,10),"")</f>
        <v/>
      </c>
      <c r="AE682" s="71" t="s">
        <v>63</v>
      </c>
      <c r="AF682" s="73" t="n">
        <f aca="false">SUMIFS(Detail!$L$2:$L$9168,Detail!$C$2:$C$9168,$A682)</f>
        <v>0</v>
      </c>
      <c r="AG682" s="74" t="n">
        <f aca="false">SUMIFS(Detail!$N$2:$N$9168,Detail!$C$2:$C$9168,$A682)</f>
        <v>0</v>
      </c>
    </row>
    <row r="683" customFormat="false" ht="15" hidden="false" customHeight="false" outlineLevel="0" collapsed="false">
      <c r="A683" s="71" t="s">
        <v>2397</v>
      </c>
      <c r="B683" s="71" t="s">
        <v>2987</v>
      </c>
      <c r="C683" s="71" t="s">
        <v>213</v>
      </c>
      <c r="D683" s="71" t="str">
        <f aca="false">IFERROR(INDEX('Brand Map'!$B$4:$B$125,MATCH(C683,'Brand Map'!$A$4:$A$125,0)),"Other")</f>
        <v>AU</v>
      </c>
      <c r="E683" s="73" t="n">
        <f aca="false">SUMIFS(Detail!$K$2:$K$9168,Detail!$C$2:$C$9168,$A683)</f>
        <v>0</v>
      </c>
      <c r="F683" s="73" t="n">
        <f aca="false">SUMIFS(Detail!$E$2:$E$9168,Detail!$C$2:$C$9168,$A683)</f>
        <v>0</v>
      </c>
      <c r="G683" s="74" t="n">
        <f aca="false">SUMIFS(Detail!$M$2:$M$9168,Detail!$C$2:$C$9168,$A683)</f>
        <v>0</v>
      </c>
      <c r="H683" s="74" t="n">
        <f aca="false">SUMIFS(Detail!$D$2:$D$9168,Detail!$C$2:$C$9168,$A683)</f>
        <v>0</v>
      </c>
      <c r="I683" s="74" t="n">
        <v>636.32</v>
      </c>
      <c r="J683" s="51" t="n">
        <f aca="false">IF(E683&gt;0,AF683/E683,0)</f>
        <v>0</v>
      </c>
      <c r="K683" s="51" t="n">
        <f aca="false">IF(G683&gt;0,AG683/G683,0)</f>
        <v>0</v>
      </c>
      <c r="L683" s="75" t="n">
        <f aca="false">H683/Settings!$B$16</f>
        <v>0</v>
      </c>
      <c r="M683" s="76" t="n">
        <f aca="false">H683/Settings!$B$20</f>
        <v>0</v>
      </c>
      <c r="N683" s="77" t="n">
        <f aca="false">E683*Settings!$B$3</f>
        <v>0</v>
      </c>
      <c r="O683" s="77" t="n">
        <f aca="false">IF(E683&gt;0,(AF683-N683)/SQRT(E683*Settings!$B$3*(1-Settings!$B$3)),0)</f>
        <v>0</v>
      </c>
      <c r="P683" s="77" t="n">
        <f aca="false">MAX(0,AF683-N683)</f>
        <v>0</v>
      </c>
      <c r="Q683" s="51" t="n">
        <f aca="false">IF(E683&gt;=Settings!$B$4,(AF683+Settings!$B$7*Settings!$B$3)/(E683+Settings!$B$7),Settings!$B$3)</f>
        <v>0.0748599558648786</v>
      </c>
      <c r="R683" s="78" t="n">
        <f aca="false">PERCENTRANK($H$2:$H$1780,H683,6)</f>
        <v>0</v>
      </c>
      <c r="S683" s="78" t="n">
        <f aca="false">PERCENTRANK($Q$2:$Q$1780,Q683,6)</f>
        <v>0.0646794</v>
      </c>
      <c r="T683" s="78" t="n">
        <f aca="false">PERCENTRANK($F$2:$F$1780,F683,6)</f>
        <v>0</v>
      </c>
      <c r="U683" s="79" t="n">
        <f aca="false">IF(F683&gt;0,ROUND((Settings!$B$8*T683+Settings!$B$9*R683+Settings!$B$10*S683)/SUM(Settings!$B$8:$B$10),10),0)</f>
        <v>0</v>
      </c>
      <c r="V683" s="71" t="str">
        <f aca="false">IF(U683&gt;0,RANK(U683,$U$2:$U$1780)+COUNTIF($U$2:U683,U683)-1,"")</f>
        <v/>
      </c>
      <c r="W683" s="71" t="str">
        <f aca="false">IF(V683="","",IF(V683&lt;=Settings!$B$11,"1 - Fix first",IF(V683&lt;=Settings!$B$12,"2 - Review","3 - Monitor")))</f>
        <v/>
      </c>
      <c r="X683" s="71" t="str">
        <f aca="false">IF(AND(E683&gt;=Settings!$B$4,AF683&gt;=Settings!$B$5,O683&gt;=Settings!$B$6),"HIGH RATE","")</f>
        <v/>
      </c>
      <c r="Y683" s="71" t="str">
        <f aca="false">IF(F683&gt;0,RANK(F683,$F$2:$F$1780)+COUNTIF($F$2:F683,F683)-1,"")</f>
        <v/>
      </c>
      <c r="Z683" s="71" t="str">
        <f aca="false">IF(H683&gt;0,RANK(H683,$H$2:$H$1780)+COUNTIF($H$2:H683,H683)-1,"")</f>
        <v/>
      </c>
      <c r="AA683" s="71" t="str">
        <f aca="false">IF(AC683="","",RANK(AC683,$AC$2:$AC$1780)+COUNTIF($AC$2:AC683,AC683)-1)</f>
        <v/>
      </c>
      <c r="AB683" s="71" t="str">
        <f aca="false">IF(AD683="","",RANK(AD683,$AD$2:$AD$1780)+COUNTIF($AD$2:AD683,AD683)-1)</f>
        <v/>
      </c>
      <c r="AC683" s="71" t="str">
        <f aca="false">IF(AND(AF683&gt;0,E683&gt;=Settings!$B$4),ROUND(J683,10),"")</f>
        <v/>
      </c>
      <c r="AD683" s="71" t="str">
        <f aca="false">IF(X683="HIGH RATE",ROUND(O683,10),"")</f>
        <v/>
      </c>
      <c r="AE683" s="71" t="s">
        <v>63</v>
      </c>
      <c r="AF683" s="73" t="n">
        <f aca="false">SUMIFS(Detail!$L$2:$L$9168,Detail!$C$2:$C$9168,$A683)</f>
        <v>0</v>
      </c>
      <c r="AG683" s="74" t="n">
        <f aca="false">SUMIFS(Detail!$N$2:$N$9168,Detail!$C$2:$C$9168,$A683)</f>
        <v>0</v>
      </c>
    </row>
    <row r="684" customFormat="false" ht="15" hidden="false" customHeight="false" outlineLevel="0" collapsed="false">
      <c r="A684" s="71" t="s">
        <v>2328</v>
      </c>
      <c r="B684" s="71" t="s">
        <v>2988</v>
      </c>
      <c r="C684" s="71" t="s">
        <v>213</v>
      </c>
      <c r="D684" s="71" t="str">
        <f aca="false">IFERROR(INDEX('Brand Map'!$B$4:$B$125,MATCH(C684,'Brand Map'!$A$4:$A$125,0)),"Other")</f>
        <v>AU</v>
      </c>
      <c r="E684" s="73" t="n">
        <f aca="false">SUMIFS(Detail!$K$2:$K$9168,Detail!$C$2:$C$9168,$A684)</f>
        <v>4</v>
      </c>
      <c r="F684" s="73" t="n">
        <f aca="false">SUMIFS(Detail!$E$2:$E$9168,Detail!$C$2:$C$9168,$A684)</f>
        <v>0</v>
      </c>
      <c r="G684" s="74" t="n">
        <f aca="false">SUMIFS(Detail!$M$2:$M$9168,Detail!$C$2:$C$9168,$A684)</f>
        <v>2799.81</v>
      </c>
      <c r="H684" s="74" t="n">
        <f aca="false">SUMIFS(Detail!$D$2:$D$9168,Detail!$C$2:$C$9168,$A684)</f>
        <v>0</v>
      </c>
      <c r="I684" s="74" t="n">
        <v>7361.8</v>
      </c>
      <c r="J684" s="51" t="n">
        <f aca="false">IF(E684&gt;0,AF684/E684,0)</f>
        <v>0</v>
      </c>
      <c r="K684" s="51" t="n">
        <f aca="false">IF(G684&gt;0,AG684/G684,0)</f>
        <v>0</v>
      </c>
      <c r="L684" s="75" t="n">
        <f aca="false">H684/Settings!$B$16</f>
        <v>0</v>
      </c>
      <c r="M684" s="76" t="n">
        <f aca="false">H684/Settings!$B$20</f>
        <v>0</v>
      </c>
      <c r="N684" s="77" t="n">
        <f aca="false">E684*Settings!$B$3</f>
        <v>0.299439823459515</v>
      </c>
      <c r="O684" s="77" t="n">
        <f aca="false">IF(E684&gt;0,(AF684-N684)/SQRT(E684*Settings!$B$3*(1-Settings!$B$3)),0)</f>
        <v>-0.568919787642021</v>
      </c>
      <c r="P684" s="77" t="n">
        <f aca="false">MAX(0,AF684-N684)</f>
        <v>0</v>
      </c>
      <c r="Q684" s="51" t="n">
        <f aca="false">IF(E684&gt;=Settings!$B$4,(AF684+Settings!$B$7*Settings!$B$3)/(E684+Settings!$B$7),Settings!$B$3)</f>
        <v>0.0748599558648786</v>
      </c>
      <c r="R684" s="78" t="n">
        <f aca="false">PERCENTRANK($H$2:$H$1780,H684,6)</f>
        <v>0</v>
      </c>
      <c r="S684" s="78" t="n">
        <f aca="false">PERCENTRANK($Q$2:$Q$1780,Q684,6)</f>
        <v>0.0646794</v>
      </c>
      <c r="T684" s="78" t="n">
        <f aca="false">PERCENTRANK($F$2:$F$1780,F684,6)</f>
        <v>0</v>
      </c>
      <c r="U684" s="79" t="n">
        <f aca="false">IF(F684&gt;0,ROUND((Settings!$B$8*T684+Settings!$B$9*R684+Settings!$B$10*S684)/SUM(Settings!$B$8:$B$10),10),0)</f>
        <v>0</v>
      </c>
      <c r="V684" s="71" t="str">
        <f aca="false">IF(U684&gt;0,RANK(U684,$U$2:$U$1780)+COUNTIF($U$2:U684,U684)-1,"")</f>
        <v/>
      </c>
      <c r="W684" s="71" t="str">
        <f aca="false">IF(V684="","",IF(V684&lt;=Settings!$B$11,"1 - Fix first",IF(V684&lt;=Settings!$B$12,"2 - Review","3 - Monitor")))</f>
        <v/>
      </c>
      <c r="X684" s="71" t="str">
        <f aca="false">IF(AND(E684&gt;=Settings!$B$4,AF684&gt;=Settings!$B$5,O684&gt;=Settings!$B$6),"HIGH RATE","")</f>
        <v/>
      </c>
      <c r="Y684" s="71" t="str">
        <f aca="false">IF(F684&gt;0,RANK(F684,$F$2:$F$1780)+COUNTIF($F$2:F684,F684)-1,"")</f>
        <v/>
      </c>
      <c r="Z684" s="71" t="str">
        <f aca="false">IF(H684&gt;0,RANK(H684,$H$2:$H$1780)+COUNTIF($H$2:H684,H684)-1,"")</f>
        <v/>
      </c>
      <c r="AA684" s="71" t="str">
        <f aca="false">IF(AC684="","",RANK(AC684,$AC$2:$AC$1780)+COUNTIF($AC$2:AC684,AC684)-1)</f>
        <v/>
      </c>
      <c r="AB684" s="71" t="str">
        <f aca="false">IF(AD684="","",RANK(AD684,$AD$2:$AD$1780)+COUNTIF($AD$2:AD684,AD684)-1)</f>
        <v/>
      </c>
      <c r="AC684" s="71" t="str">
        <f aca="false">IF(AND(AF684&gt;0,E684&gt;=Settings!$B$4),ROUND(J684,10),"")</f>
        <v/>
      </c>
      <c r="AD684" s="71" t="str">
        <f aca="false">IF(X684="HIGH RATE",ROUND(O684,10),"")</f>
        <v/>
      </c>
      <c r="AE684" s="71" t="s">
        <v>63</v>
      </c>
      <c r="AF684" s="73" t="n">
        <f aca="false">SUMIFS(Detail!$L$2:$L$9168,Detail!$C$2:$C$9168,$A684)</f>
        <v>0</v>
      </c>
      <c r="AG684" s="74" t="n">
        <f aca="false">SUMIFS(Detail!$N$2:$N$9168,Detail!$C$2:$C$9168,$A684)</f>
        <v>0</v>
      </c>
    </row>
    <row r="685" customFormat="false" ht="15" hidden="false" customHeight="false" outlineLevel="0" collapsed="false">
      <c r="A685" s="71" t="s">
        <v>2356</v>
      </c>
      <c r="B685" s="71" t="s">
        <v>2989</v>
      </c>
      <c r="C685" s="71" t="s">
        <v>213</v>
      </c>
      <c r="D685" s="71" t="str">
        <f aca="false">IFERROR(INDEX('Brand Map'!$B$4:$B$125,MATCH(C685,'Brand Map'!$A$4:$A$125,0)),"Other")</f>
        <v>AU</v>
      </c>
      <c r="E685" s="73" t="n">
        <f aca="false">SUMIFS(Detail!$K$2:$K$9168,Detail!$C$2:$C$9168,$A685)</f>
        <v>0</v>
      </c>
      <c r="F685" s="73" t="n">
        <f aca="false">SUMIFS(Detail!$E$2:$E$9168,Detail!$C$2:$C$9168,$A685)</f>
        <v>0</v>
      </c>
      <c r="G685" s="74" t="n">
        <f aca="false">SUMIFS(Detail!$M$2:$M$9168,Detail!$C$2:$C$9168,$A685)</f>
        <v>0</v>
      </c>
      <c r="H685" s="74" t="n">
        <f aca="false">SUMIFS(Detail!$D$2:$D$9168,Detail!$C$2:$C$9168,$A685)</f>
        <v>0</v>
      </c>
      <c r="I685" s="74" t="n">
        <v>40.86</v>
      </c>
      <c r="J685" s="51" t="n">
        <f aca="false">IF(E685&gt;0,AF685/E685,0)</f>
        <v>0</v>
      </c>
      <c r="K685" s="51" t="n">
        <f aca="false">IF(G685&gt;0,AG685/G685,0)</f>
        <v>0</v>
      </c>
      <c r="L685" s="75" t="n">
        <f aca="false">H685/Settings!$B$16</f>
        <v>0</v>
      </c>
      <c r="M685" s="76" t="n">
        <f aca="false">H685/Settings!$B$20</f>
        <v>0</v>
      </c>
      <c r="N685" s="77" t="n">
        <f aca="false">E685*Settings!$B$3</f>
        <v>0</v>
      </c>
      <c r="O685" s="77" t="n">
        <f aca="false">IF(E685&gt;0,(AF685-N685)/SQRT(E685*Settings!$B$3*(1-Settings!$B$3)),0)</f>
        <v>0</v>
      </c>
      <c r="P685" s="77" t="n">
        <f aca="false">MAX(0,AF685-N685)</f>
        <v>0</v>
      </c>
      <c r="Q685" s="51" t="n">
        <f aca="false">IF(E685&gt;=Settings!$B$4,(AF685+Settings!$B$7*Settings!$B$3)/(E685+Settings!$B$7),Settings!$B$3)</f>
        <v>0.0748599558648786</v>
      </c>
      <c r="R685" s="78" t="n">
        <f aca="false">PERCENTRANK($H$2:$H$1780,H685,6)</f>
        <v>0</v>
      </c>
      <c r="S685" s="78" t="n">
        <f aca="false">PERCENTRANK($Q$2:$Q$1780,Q685,6)</f>
        <v>0.0646794</v>
      </c>
      <c r="T685" s="78" t="n">
        <f aca="false">PERCENTRANK($F$2:$F$1780,F685,6)</f>
        <v>0</v>
      </c>
      <c r="U685" s="79" t="n">
        <f aca="false">IF(F685&gt;0,ROUND((Settings!$B$8*T685+Settings!$B$9*R685+Settings!$B$10*S685)/SUM(Settings!$B$8:$B$10),10),0)</f>
        <v>0</v>
      </c>
      <c r="V685" s="71" t="str">
        <f aca="false">IF(U685&gt;0,RANK(U685,$U$2:$U$1780)+COUNTIF($U$2:U685,U685)-1,"")</f>
        <v/>
      </c>
      <c r="W685" s="71" t="str">
        <f aca="false">IF(V685="","",IF(V685&lt;=Settings!$B$11,"1 - Fix first",IF(V685&lt;=Settings!$B$12,"2 - Review","3 - Monitor")))</f>
        <v/>
      </c>
      <c r="X685" s="71" t="str">
        <f aca="false">IF(AND(E685&gt;=Settings!$B$4,AF685&gt;=Settings!$B$5,O685&gt;=Settings!$B$6),"HIGH RATE","")</f>
        <v/>
      </c>
      <c r="Y685" s="71" t="str">
        <f aca="false">IF(F685&gt;0,RANK(F685,$F$2:$F$1780)+COUNTIF($F$2:F685,F685)-1,"")</f>
        <v/>
      </c>
      <c r="Z685" s="71" t="str">
        <f aca="false">IF(H685&gt;0,RANK(H685,$H$2:$H$1780)+COUNTIF($H$2:H685,H685)-1,"")</f>
        <v/>
      </c>
      <c r="AA685" s="71" t="str">
        <f aca="false">IF(AC685="","",RANK(AC685,$AC$2:$AC$1780)+COUNTIF($AC$2:AC685,AC685)-1)</f>
        <v/>
      </c>
      <c r="AB685" s="71" t="str">
        <f aca="false">IF(AD685="","",RANK(AD685,$AD$2:$AD$1780)+COUNTIF($AD$2:AD685,AD685)-1)</f>
        <v/>
      </c>
      <c r="AC685" s="71" t="str">
        <f aca="false">IF(AND(AF685&gt;0,E685&gt;=Settings!$B$4),ROUND(J685,10),"")</f>
        <v/>
      </c>
      <c r="AD685" s="71" t="str">
        <f aca="false">IF(X685="HIGH RATE",ROUND(O685,10),"")</f>
        <v/>
      </c>
      <c r="AE685" s="71" t="s">
        <v>63</v>
      </c>
      <c r="AF685" s="73" t="n">
        <f aca="false">SUMIFS(Detail!$L$2:$L$9168,Detail!$C$2:$C$9168,$A685)</f>
        <v>0</v>
      </c>
      <c r="AG685" s="74" t="n">
        <f aca="false">SUMIFS(Detail!$N$2:$N$9168,Detail!$C$2:$C$9168,$A685)</f>
        <v>0</v>
      </c>
    </row>
    <row r="686" customFormat="false" ht="15" hidden="false" customHeight="false" outlineLevel="0" collapsed="false">
      <c r="A686" s="71" t="s">
        <v>2228</v>
      </c>
      <c r="B686" s="71" t="s">
        <v>2990</v>
      </c>
      <c r="C686" s="71" t="s">
        <v>213</v>
      </c>
      <c r="D686" s="71" t="str">
        <f aca="false">IFERROR(INDEX('Brand Map'!$B$4:$B$125,MATCH(C686,'Brand Map'!$A$4:$A$125,0)),"Other")</f>
        <v>AU</v>
      </c>
      <c r="E686" s="73" t="n">
        <f aca="false">SUMIFS(Detail!$K$2:$K$9168,Detail!$C$2:$C$9168,$A686)</f>
        <v>0</v>
      </c>
      <c r="F686" s="73" t="n">
        <f aca="false">SUMIFS(Detail!$E$2:$E$9168,Detail!$C$2:$C$9168,$A686)</f>
        <v>0</v>
      </c>
      <c r="G686" s="74" t="n">
        <f aca="false">SUMIFS(Detail!$M$2:$M$9168,Detail!$C$2:$C$9168,$A686)</f>
        <v>0</v>
      </c>
      <c r="H686" s="74" t="n">
        <f aca="false">SUMIFS(Detail!$D$2:$D$9168,Detail!$C$2:$C$9168,$A686)</f>
        <v>0</v>
      </c>
      <c r="I686" s="74" t="n">
        <v>44.95</v>
      </c>
      <c r="J686" s="51" t="n">
        <f aca="false">IF(E686&gt;0,AF686/E686,0)</f>
        <v>0</v>
      </c>
      <c r="K686" s="51" t="n">
        <f aca="false">IF(G686&gt;0,AG686/G686,0)</f>
        <v>0</v>
      </c>
      <c r="L686" s="75" t="n">
        <f aca="false">H686/Settings!$B$16</f>
        <v>0</v>
      </c>
      <c r="M686" s="76" t="n">
        <f aca="false">H686/Settings!$B$20</f>
        <v>0</v>
      </c>
      <c r="N686" s="77" t="n">
        <f aca="false">E686*Settings!$B$3</f>
        <v>0</v>
      </c>
      <c r="O686" s="77" t="n">
        <f aca="false">IF(E686&gt;0,(AF686-N686)/SQRT(E686*Settings!$B$3*(1-Settings!$B$3)),0)</f>
        <v>0</v>
      </c>
      <c r="P686" s="77" t="n">
        <f aca="false">MAX(0,AF686-N686)</f>
        <v>0</v>
      </c>
      <c r="Q686" s="51" t="n">
        <f aca="false">IF(E686&gt;=Settings!$B$4,(AF686+Settings!$B$7*Settings!$B$3)/(E686+Settings!$B$7),Settings!$B$3)</f>
        <v>0.0748599558648786</v>
      </c>
      <c r="R686" s="78" t="n">
        <f aca="false">PERCENTRANK($H$2:$H$1780,H686,6)</f>
        <v>0</v>
      </c>
      <c r="S686" s="78" t="n">
        <f aca="false">PERCENTRANK($Q$2:$Q$1780,Q686,6)</f>
        <v>0.0646794</v>
      </c>
      <c r="T686" s="78" t="n">
        <f aca="false">PERCENTRANK($F$2:$F$1780,F686,6)</f>
        <v>0</v>
      </c>
      <c r="U686" s="79" t="n">
        <f aca="false">IF(F686&gt;0,ROUND((Settings!$B$8*T686+Settings!$B$9*R686+Settings!$B$10*S686)/SUM(Settings!$B$8:$B$10),10),0)</f>
        <v>0</v>
      </c>
      <c r="V686" s="71" t="str">
        <f aca="false">IF(U686&gt;0,RANK(U686,$U$2:$U$1780)+COUNTIF($U$2:U686,U686)-1,"")</f>
        <v/>
      </c>
      <c r="W686" s="71" t="str">
        <f aca="false">IF(V686="","",IF(V686&lt;=Settings!$B$11,"1 - Fix first",IF(V686&lt;=Settings!$B$12,"2 - Review","3 - Monitor")))</f>
        <v/>
      </c>
      <c r="X686" s="71" t="str">
        <f aca="false">IF(AND(E686&gt;=Settings!$B$4,AF686&gt;=Settings!$B$5,O686&gt;=Settings!$B$6),"HIGH RATE","")</f>
        <v/>
      </c>
      <c r="Y686" s="71" t="str">
        <f aca="false">IF(F686&gt;0,RANK(F686,$F$2:$F$1780)+COUNTIF($F$2:F686,F686)-1,"")</f>
        <v/>
      </c>
      <c r="Z686" s="71" t="str">
        <f aca="false">IF(H686&gt;0,RANK(H686,$H$2:$H$1780)+COUNTIF($H$2:H686,H686)-1,"")</f>
        <v/>
      </c>
      <c r="AA686" s="71" t="str">
        <f aca="false">IF(AC686="","",RANK(AC686,$AC$2:$AC$1780)+COUNTIF($AC$2:AC686,AC686)-1)</f>
        <v/>
      </c>
      <c r="AB686" s="71" t="str">
        <f aca="false">IF(AD686="","",RANK(AD686,$AD$2:$AD$1780)+COUNTIF($AD$2:AD686,AD686)-1)</f>
        <v/>
      </c>
      <c r="AC686" s="71" t="str">
        <f aca="false">IF(AND(AF686&gt;0,E686&gt;=Settings!$B$4),ROUND(J686,10),"")</f>
        <v/>
      </c>
      <c r="AD686" s="71" t="str">
        <f aca="false">IF(X686="HIGH RATE",ROUND(O686,10),"")</f>
        <v/>
      </c>
      <c r="AE686" s="71" t="s">
        <v>63</v>
      </c>
      <c r="AF686" s="73" t="n">
        <f aca="false">SUMIFS(Detail!$L$2:$L$9168,Detail!$C$2:$C$9168,$A686)</f>
        <v>0</v>
      </c>
      <c r="AG686" s="74" t="n">
        <f aca="false">SUMIFS(Detail!$N$2:$N$9168,Detail!$C$2:$C$9168,$A686)</f>
        <v>0</v>
      </c>
    </row>
    <row r="687" customFormat="false" ht="15" hidden="false" customHeight="false" outlineLevel="0" collapsed="false">
      <c r="A687" s="71" t="s">
        <v>2290</v>
      </c>
      <c r="B687" s="71" t="s">
        <v>2991</v>
      </c>
      <c r="C687" s="71" t="s">
        <v>213</v>
      </c>
      <c r="D687" s="71" t="str">
        <f aca="false">IFERROR(INDEX('Brand Map'!$B$4:$B$125,MATCH(C687,'Brand Map'!$A$4:$A$125,0)),"Other")</f>
        <v>AU</v>
      </c>
      <c r="E687" s="73" t="n">
        <f aca="false">SUMIFS(Detail!$K$2:$K$9168,Detail!$C$2:$C$9168,$A687)</f>
        <v>0</v>
      </c>
      <c r="F687" s="73" t="n">
        <f aca="false">SUMIFS(Detail!$E$2:$E$9168,Detail!$C$2:$C$9168,$A687)</f>
        <v>0</v>
      </c>
      <c r="G687" s="74" t="n">
        <f aca="false">SUMIFS(Detail!$M$2:$M$9168,Detail!$C$2:$C$9168,$A687)</f>
        <v>0</v>
      </c>
      <c r="H687" s="74" t="n">
        <f aca="false">SUMIFS(Detail!$D$2:$D$9168,Detail!$C$2:$C$9168,$A687)</f>
        <v>0</v>
      </c>
      <c r="I687" s="74" t="n">
        <v>89.9</v>
      </c>
      <c r="J687" s="51" t="n">
        <f aca="false">IF(E687&gt;0,AF687/E687,0)</f>
        <v>0</v>
      </c>
      <c r="K687" s="51" t="n">
        <f aca="false">IF(G687&gt;0,AG687/G687,0)</f>
        <v>0</v>
      </c>
      <c r="L687" s="75" t="n">
        <f aca="false">H687/Settings!$B$16</f>
        <v>0</v>
      </c>
      <c r="M687" s="76" t="n">
        <f aca="false">H687/Settings!$B$20</f>
        <v>0</v>
      </c>
      <c r="N687" s="77" t="n">
        <f aca="false">E687*Settings!$B$3</f>
        <v>0</v>
      </c>
      <c r="O687" s="77" t="n">
        <f aca="false">IF(E687&gt;0,(AF687-N687)/SQRT(E687*Settings!$B$3*(1-Settings!$B$3)),0)</f>
        <v>0</v>
      </c>
      <c r="P687" s="77" t="n">
        <f aca="false">MAX(0,AF687-N687)</f>
        <v>0</v>
      </c>
      <c r="Q687" s="51" t="n">
        <f aca="false">IF(E687&gt;=Settings!$B$4,(AF687+Settings!$B$7*Settings!$B$3)/(E687+Settings!$B$7),Settings!$B$3)</f>
        <v>0.0748599558648786</v>
      </c>
      <c r="R687" s="78" t="n">
        <f aca="false">PERCENTRANK($H$2:$H$1780,H687,6)</f>
        <v>0</v>
      </c>
      <c r="S687" s="78" t="n">
        <f aca="false">PERCENTRANK($Q$2:$Q$1780,Q687,6)</f>
        <v>0.0646794</v>
      </c>
      <c r="T687" s="78" t="n">
        <f aca="false">PERCENTRANK($F$2:$F$1780,F687,6)</f>
        <v>0</v>
      </c>
      <c r="U687" s="79" t="n">
        <f aca="false">IF(F687&gt;0,ROUND((Settings!$B$8*T687+Settings!$B$9*R687+Settings!$B$10*S687)/SUM(Settings!$B$8:$B$10),10),0)</f>
        <v>0</v>
      </c>
      <c r="V687" s="71" t="str">
        <f aca="false">IF(U687&gt;0,RANK(U687,$U$2:$U$1780)+COUNTIF($U$2:U687,U687)-1,"")</f>
        <v/>
      </c>
      <c r="W687" s="71" t="str">
        <f aca="false">IF(V687="","",IF(V687&lt;=Settings!$B$11,"1 - Fix first",IF(V687&lt;=Settings!$B$12,"2 - Review","3 - Monitor")))</f>
        <v/>
      </c>
      <c r="X687" s="71" t="str">
        <f aca="false">IF(AND(E687&gt;=Settings!$B$4,AF687&gt;=Settings!$B$5,O687&gt;=Settings!$B$6),"HIGH RATE","")</f>
        <v/>
      </c>
      <c r="Y687" s="71" t="str">
        <f aca="false">IF(F687&gt;0,RANK(F687,$F$2:$F$1780)+COUNTIF($F$2:F687,F687)-1,"")</f>
        <v/>
      </c>
      <c r="Z687" s="71" t="str">
        <f aca="false">IF(H687&gt;0,RANK(H687,$H$2:$H$1780)+COUNTIF($H$2:H687,H687)-1,"")</f>
        <v/>
      </c>
      <c r="AA687" s="71" t="str">
        <f aca="false">IF(AC687="","",RANK(AC687,$AC$2:$AC$1780)+COUNTIF($AC$2:AC687,AC687)-1)</f>
        <v/>
      </c>
      <c r="AB687" s="71" t="str">
        <f aca="false">IF(AD687="","",RANK(AD687,$AD$2:$AD$1780)+COUNTIF($AD$2:AD687,AD687)-1)</f>
        <v/>
      </c>
      <c r="AC687" s="71" t="str">
        <f aca="false">IF(AND(AF687&gt;0,E687&gt;=Settings!$B$4),ROUND(J687,10),"")</f>
        <v/>
      </c>
      <c r="AD687" s="71" t="str">
        <f aca="false">IF(X687="HIGH RATE",ROUND(O687,10),"")</f>
        <v/>
      </c>
      <c r="AE687" s="71" t="s">
        <v>63</v>
      </c>
      <c r="AF687" s="73" t="n">
        <f aca="false">SUMIFS(Detail!$L$2:$L$9168,Detail!$C$2:$C$9168,$A687)</f>
        <v>0</v>
      </c>
      <c r="AG687" s="74" t="n">
        <f aca="false">SUMIFS(Detail!$N$2:$N$9168,Detail!$C$2:$C$9168,$A687)</f>
        <v>0</v>
      </c>
    </row>
    <row r="688" customFormat="false" ht="15" hidden="false" customHeight="false" outlineLevel="0" collapsed="false">
      <c r="A688" s="71" t="s">
        <v>2419</v>
      </c>
      <c r="B688" s="71" t="s">
        <v>2992</v>
      </c>
      <c r="C688" s="71" t="s">
        <v>213</v>
      </c>
      <c r="D688" s="71" t="str">
        <f aca="false">IFERROR(INDEX('Brand Map'!$B$4:$B$125,MATCH(C688,'Brand Map'!$A$4:$A$125,0)),"Other")</f>
        <v>AU</v>
      </c>
      <c r="E688" s="73" t="n">
        <f aca="false">SUMIFS(Detail!$K$2:$K$9168,Detail!$C$2:$C$9168,$A688)</f>
        <v>1</v>
      </c>
      <c r="F688" s="73" t="n">
        <f aca="false">SUMIFS(Detail!$E$2:$E$9168,Detail!$C$2:$C$9168,$A688)</f>
        <v>0</v>
      </c>
      <c r="G688" s="74" t="n">
        <f aca="false">SUMIFS(Detail!$M$2:$M$9168,Detail!$C$2:$C$9168,$A688)</f>
        <v>27.23</v>
      </c>
      <c r="H688" s="74" t="n">
        <f aca="false">SUMIFS(Detail!$D$2:$D$9168,Detail!$C$2:$C$9168,$A688)</f>
        <v>0</v>
      </c>
      <c r="I688" s="74" t="n">
        <v>23.15</v>
      </c>
      <c r="J688" s="51" t="n">
        <f aca="false">IF(E688&gt;0,AF688/E688,0)</f>
        <v>0</v>
      </c>
      <c r="K688" s="51" t="n">
        <f aca="false">IF(G688&gt;0,AG688/G688,0)</f>
        <v>0</v>
      </c>
      <c r="L688" s="75" t="n">
        <f aca="false">H688/Settings!$B$16</f>
        <v>0</v>
      </c>
      <c r="M688" s="76" t="n">
        <f aca="false">H688/Settings!$B$20</f>
        <v>0</v>
      </c>
      <c r="N688" s="77" t="n">
        <f aca="false">E688*Settings!$B$3</f>
        <v>0.0748599558648786</v>
      </c>
      <c r="O688" s="77" t="n">
        <f aca="false">IF(E688&gt;0,(AF688-N688)/SQRT(E688*Settings!$B$3*(1-Settings!$B$3)),0)</f>
        <v>-0.28445989382101</v>
      </c>
      <c r="P688" s="77" t="n">
        <f aca="false">MAX(0,AF688-N688)</f>
        <v>0</v>
      </c>
      <c r="Q688" s="51" t="n">
        <f aca="false">IF(E688&gt;=Settings!$B$4,(AF688+Settings!$B$7*Settings!$B$3)/(E688+Settings!$B$7),Settings!$B$3)</f>
        <v>0.0748599558648786</v>
      </c>
      <c r="R688" s="78" t="n">
        <f aca="false">PERCENTRANK($H$2:$H$1780,H688,6)</f>
        <v>0</v>
      </c>
      <c r="S688" s="78" t="n">
        <f aca="false">PERCENTRANK($Q$2:$Q$1780,Q688,6)</f>
        <v>0.0646794</v>
      </c>
      <c r="T688" s="78" t="n">
        <f aca="false">PERCENTRANK($F$2:$F$1780,F688,6)</f>
        <v>0</v>
      </c>
      <c r="U688" s="79" t="n">
        <f aca="false">IF(F688&gt;0,ROUND((Settings!$B$8*T688+Settings!$B$9*R688+Settings!$B$10*S688)/SUM(Settings!$B$8:$B$10),10),0)</f>
        <v>0</v>
      </c>
      <c r="V688" s="71" t="str">
        <f aca="false">IF(U688&gt;0,RANK(U688,$U$2:$U$1780)+COUNTIF($U$2:U688,U688)-1,"")</f>
        <v/>
      </c>
      <c r="W688" s="71" t="str">
        <f aca="false">IF(V688="","",IF(V688&lt;=Settings!$B$11,"1 - Fix first",IF(V688&lt;=Settings!$B$12,"2 - Review","3 - Monitor")))</f>
        <v/>
      </c>
      <c r="X688" s="71" t="str">
        <f aca="false">IF(AND(E688&gt;=Settings!$B$4,AF688&gt;=Settings!$B$5,O688&gt;=Settings!$B$6),"HIGH RATE","")</f>
        <v/>
      </c>
      <c r="Y688" s="71" t="str">
        <f aca="false">IF(F688&gt;0,RANK(F688,$F$2:$F$1780)+COUNTIF($F$2:F688,F688)-1,"")</f>
        <v/>
      </c>
      <c r="Z688" s="71" t="str">
        <f aca="false">IF(H688&gt;0,RANK(H688,$H$2:$H$1780)+COUNTIF($H$2:H688,H688)-1,"")</f>
        <v/>
      </c>
      <c r="AA688" s="71" t="str">
        <f aca="false">IF(AC688="","",RANK(AC688,$AC$2:$AC$1780)+COUNTIF($AC$2:AC688,AC688)-1)</f>
        <v/>
      </c>
      <c r="AB688" s="71" t="str">
        <f aca="false">IF(AD688="","",RANK(AD688,$AD$2:$AD$1780)+COUNTIF($AD$2:AD688,AD688)-1)</f>
        <v/>
      </c>
      <c r="AC688" s="71" t="str">
        <f aca="false">IF(AND(AF688&gt;0,E688&gt;=Settings!$B$4),ROUND(J688,10),"")</f>
        <v/>
      </c>
      <c r="AD688" s="71" t="str">
        <f aca="false">IF(X688="HIGH RATE",ROUND(O688,10),"")</f>
        <v/>
      </c>
      <c r="AE688" s="71" t="s">
        <v>63</v>
      </c>
      <c r="AF688" s="73" t="n">
        <f aca="false">SUMIFS(Detail!$L$2:$L$9168,Detail!$C$2:$C$9168,$A688)</f>
        <v>0</v>
      </c>
      <c r="AG688" s="74" t="n">
        <f aca="false">SUMIFS(Detail!$N$2:$N$9168,Detail!$C$2:$C$9168,$A688)</f>
        <v>0</v>
      </c>
    </row>
    <row r="689" customFormat="false" ht="15" hidden="false" customHeight="false" outlineLevel="0" collapsed="false">
      <c r="A689" s="71" t="s">
        <v>2326</v>
      </c>
      <c r="B689" s="71" t="s">
        <v>2993</v>
      </c>
      <c r="C689" s="71" t="s">
        <v>213</v>
      </c>
      <c r="D689" s="71" t="str">
        <f aca="false">IFERROR(INDEX('Brand Map'!$B$4:$B$125,MATCH(C689,'Brand Map'!$A$4:$A$125,0)),"Other")</f>
        <v>AU</v>
      </c>
      <c r="E689" s="73" t="n">
        <f aca="false">SUMIFS(Detail!$K$2:$K$9168,Detail!$C$2:$C$9168,$A689)</f>
        <v>1</v>
      </c>
      <c r="F689" s="73" t="n">
        <f aca="false">SUMIFS(Detail!$E$2:$E$9168,Detail!$C$2:$C$9168,$A689)</f>
        <v>0</v>
      </c>
      <c r="G689" s="74" t="n">
        <f aca="false">SUMIFS(Detail!$M$2:$M$9168,Detail!$C$2:$C$9168,$A689)</f>
        <v>27.23</v>
      </c>
      <c r="H689" s="74" t="n">
        <f aca="false">SUMIFS(Detail!$D$2:$D$9168,Detail!$C$2:$C$9168,$A689)</f>
        <v>0</v>
      </c>
      <c r="I689" s="74" t="n">
        <v>162.08</v>
      </c>
      <c r="J689" s="51" t="n">
        <f aca="false">IF(E689&gt;0,AF689/E689,0)</f>
        <v>0</v>
      </c>
      <c r="K689" s="51" t="n">
        <f aca="false">IF(G689&gt;0,AG689/G689,0)</f>
        <v>0</v>
      </c>
      <c r="L689" s="75" t="n">
        <f aca="false">H689/Settings!$B$16</f>
        <v>0</v>
      </c>
      <c r="M689" s="76" t="n">
        <f aca="false">H689/Settings!$B$20</f>
        <v>0</v>
      </c>
      <c r="N689" s="77" t="n">
        <f aca="false">E689*Settings!$B$3</f>
        <v>0.0748599558648786</v>
      </c>
      <c r="O689" s="77" t="n">
        <f aca="false">IF(E689&gt;0,(AF689-N689)/SQRT(E689*Settings!$B$3*(1-Settings!$B$3)),0)</f>
        <v>-0.28445989382101</v>
      </c>
      <c r="P689" s="77" t="n">
        <f aca="false">MAX(0,AF689-N689)</f>
        <v>0</v>
      </c>
      <c r="Q689" s="51" t="n">
        <f aca="false">IF(E689&gt;=Settings!$B$4,(AF689+Settings!$B$7*Settings!$B$3)/(E689+Settings!$B$7),Settings!$B$3)</f>
        <v>0.0748599558648786</v>
      </c>
      <c r="R689" s="78" t="n">
        <f aca="false">PERCENTRANK($H$2:$H$1780,H689,6)</f>
        <v>0</v>
      </c>
      <c r="S689" s="78" t="n">
        <f aca="false">PERCENTRANK($Q$2:$Q$1780,Q689,6)</f>
        <v>0.0646794</v>
      </c>
      <c r="T689" s="78" t="n">
        <f aca="false">PERCENTRANK($F$2:$F$1780,F689,6)</f>
        <v>0</v>
      </c>
      <c r="U689" s="79" t="n">
        <f aca="false">IF(F689&gt;0,ROUND((Settings!$B$8*T689+Settings!$B$9*R689+Settings!$B$10*S689)/SUM(Settings!$B$8:$B$10),10),0)</f>
        <v>0</v>
      </c>
      <c r="V689" s="71" t="str">
        <f aca="false">IF(U689&gt;0,RANK(U689,$U$2:$U$1780)+COUNTIF($U$2:U689,U689)-1,"")</f>
        <v/>
      </c>
      <c r="W689" s="71" t="str">
        <f aca="false">IF(V689="","",IF(V689&lt;=Settings!$B$11,"1 - Fix first",IF(V689&lt;=Settings!$B$12,"2 - Review","3 - Monitor")))</f>
        <v/>
      </c>
      <c r="X689" s="71" t="str">
        <f aca="false">IF(AND(E689&gt;=Settings!$B$4,AF689&gt;=Settings!$B$5,O689&gt;=Settings!$B$6),"HIGH RATE","")</f>
        <v/>
      </c>
      <c r="Y689" s="71" t="str">
        <f aca="false">IF(F689&gt;0,RANK(F689,$F$2:$F$1780)+COUNTIF($F$2:F689,F689)-1,"")</f>
        <v/>
      </c>
      <c r="Z689" s="71" t="str">
        <f aca="false">IF(H689&gt;0,RANK(H689,$H$2:$H$1780)+COUNTIF($H$2:H689,H689)-1,"")</f>
        <v/>
      </c>
      <c r="AA689" s="71" t="str">
        <f aca="false">IF(AC689="","",RANK(AC689,$AC$2:$AC$1780)+COUNTIF($AC$2:AC689,AC689)-1)</f>
        <v/>
      </c>
      <c r="AB689" s="71" t="str">
        <f aca="false">IF(AD689="","",RANK(AD689,$AD$2:$AD$1780)+COUNTIF($AD$2:AD689,AD689)-1)</f>
        <v/>
      </c>
      <c r="AC689" s="71" t="str">
        <f aca="false">IF(AND(AF689&gt;0,E689&gt;=Settings!$B$4),ROUND(J689,10),"")</f>
        <v/>
      </c>
      <c r="AD689" s="71" t="str">
        <f aca="false">IF(X689="HIGH RATE",ROUND(O689,10),"")</f>
        <v/>
      </c>
      <c r="AE689" s="71" t="s">
        <v>63</v>
      </c>
      <c r="AF689" s="73" t="n">
        <f aca="false">SUMIFS(Detail!$L$2:$L$9168,Detail!$C$2:$C$9168,$A689)</f>
        <v>0</v>
      </c>
      <c r="AG689" s="74" t="n">
        <f aca="false">SUMIFS(Detail!$N$2:$N$9168,Detail!$C$2:$C$9168,$A689)</f>
        <v>0</v>
      </c>
    </row>
    <row r="690" customFormat="false" ht="15" hidden="false" customHeight="false" outlineLevel="0" collapsed="false">
      <c r="A690" s="71" t="s">
        <v>2199</v>
      </c>
      <c r="B690" s="71" t="s">
        <v>2994</v>
      </c>
      <c r="C690" s="71" t="s">
        <v>213</v>
      </c>
      <c r="D690" s="71" t="str">
        <f aca="false">IFERROR(INDEX('Brand Map'!$B$4:$B$125,MATCH(C690,'Brand Map'!$A$4:$A$125,0)),"Other")</f>
        <v>AU</v>
      </c>
      <c r="E690" s="73" t="n">
        <f aca="false">SUMIFS(Detail!$K$2:$K$9168,Detail!$C$2:$C$9168,$A690)</f>
        <v>2</v>
      </c>
      <c r="F690" s="73" t="n">
        <f aca="false">SUMIFS(Detail!$E$2:$E$9168,Detail!$C$2:$C$9168,$A690)</f>
        <v>0</v>
      </c>
      <c r="G690" s="74" t="n">
        <f aca="false">SUMIFS(Detail!$M$2:$M$9168,Detail!$C$2:$C$9168,$A690)</f>
        <v>63.54</v>
      </c>
      <c r="H690" s="74" t="n">
        <f aca="false">SUMIFS(Detail!$D$2:$D$9168,Detail!$C$2:$C$9168,$A690)</f>
        <v>0</v>
      </c>
      <c r="I690" s="74" t="n">
        <v>108.49</v>
      </c>
      <c r="J690" s="51" t="n">
        <f aca="false">IF(E690&gt;0,AF690/E690,0)</f>
        <v>0</v>
      </c>
      <c r="K690" s="51" t="n">
        <f aca="false">IF(G690&gt;0,AG690/G690,0)</f>
        <v>0</v>
      </c>
      <c r="L690" s="75" t="n">
        <f aca="false">H690/Settings!$B$16</f>
        <v>0</v>
      </c>
      <c r="M690" s="76" t="n">
        <f aca="false">H690/Settings!$B$20</f>
        <v>0</v>
      </c>
      <c r="N690" s="77" t="n">
        <f aca="false">E690*Settings!$B$3</f>
        <v>0.149719911729757</v>
      </c>
      <c r="O690" s="77" t="n">
        <f aca="false">IF(E690&gt;0,(AF690-N690)/SQRT(E690*Settings!$B$3*(1-Settings!$B$3)),0)</f>
        <v>-0.402287039792884</v>
      </c>
      <c r="P690" s="77" t="n">
        <f aca="false">MAX(0,AF690-N690)</f>
        <v>0</v>
      </c>
      <c r="Q690" s="51" t="n">
        <f aca="false">IF(E690&gt;=Settings!$B$4,(AF690+Settings!$B$7*Settings!$B$3)/(E690+Settings!$B$7),Settings!$B$3)</f>
        <v>0.0748599558648786</v>
      </c>
      <c r="R690" s="78" t="n">
        <f aca="false">PERCENTRANK($H$2:$H$1780,H690,6)</f>
        <v>0</v>
      </c>
      <c r="S690" s="78" t="n">
        <f aca="false">PERCENTRANK($Q$2:$Q$1780,Q690,6)</f>
        <v>0.0646794</v>
      </c>
      <c r="T690" s="78" t="n">
        <f aca="false">PERCENTRANK($F$2:$F$1780,F690,6)</f>
        <v>0</v>
      </c>
      <c r="U690" s="79" t="n">
        <f aca="false">IF(F690&gt;0,ROUND((Settings!$B$8*T690+Settings!$B$9*R690+Settings!$B$10*S690)/SUM(Settings!$B$8:$B$10),10),0)</f>
        <v>0</v>
      </c>
      <c r="V690" s="71" t="str">
        <f aca="false">IF(U690&gt;0,RANK(U690,$U$2:$U$1780)+COUNTIF($U$2:U690,U690)-1,"")</f>
        <v/>
      </c>
      <c r="W690" s="71" t="str">
        <f aca="false">IF(V690="","",IF(V690&lt;=Settings!$B$11,"1 - Fix first",IF(V690&lt;=Settings!$B$12,"2 - Review","3 - Monitor")))</f>
        <v/>
      </c>
      <c r="X690" s="71" t="str">
        <f aca="false">IF(AND(E690&gt;=Settings!$B$4,AF690&gt;=Settings!$B$5,O690&gt;=Settings!$B$6),"HIGH RATE","")</f>
        <v/>
      </c>
      <c r="Y690" s="71" t="str">
        <f aca="false">IF(F690&gt;0,RANK(F690,$F$2:$F$1780)+COUNTIF($F$2:F690,F690)-1,"")</f>
        <v/>
      </c>
      <c r="Z690" s="71" t="str">
        <f aca="false">IF(H690&gt;0,RANK(H690,$H$2:$H$1780)+COUNTIF($H$2:H690,H690)-1,"")</f>
        <v/>
      </c>
      <c r="AA690" s="71" t="str">
        <f aca="false">IF(AC690="","",RANK(AC690,$AC$2:$AC$1780)+COUNTIF($AC$2:AC690,AC690)-1)</f>
        <v/>
      </c>
      <c r="AB690" s="71" t="str">
        <f aca="false">IF(AD690="","",RANK(AD690,$AD$2:$AD$1780)+COUNTIF($AD$2:AD690,AD690)-1)</f>
        <v/>
      </c>
      <c r="AC690" s="71" t="str">
        <f aca="false">IF(AND(AF690&gt;0,E690&gt;=Settings!$B$4),ROUND(J690,10),"")</f>
        <v/>
      </c>
      <c r="AD690" s="71" t="str">
        <f aca="false">IF(X690="HIGH RATE",ROUND(O690,10),"")</f>
        <v/>
      </c>
      <c r="AE690" s="71" t="s">
        <v>63</v>
      </c>
      <c r="AF690" s="73" t="n">
        <f aca="false">SUMIFS(Detail!$L$2:$L$9168,Detail!$C$2:$C$9168,$A690)</f>
        <v>0</v>
      </c>
      <c r="AG690" s="74" t="n">
        <f aca="false">SUMIFS(Detail!$N$2:$N$9168,Detail!$C$2:$C$9168,$A690)</f>
        <v>0</v>
      </c>
    </row>
    <row r="691" customFormat="false" ht="15" hidden="false" customHeight="false" outlineLevel="0" collapsed="false">
      <c r="A691" s="71" t="s">
        <v>2190</v>
      </c>
      <c r="B691" s="71" t="s">
        <v>2995</v>
      </c>
      <c r="C691" s="71" t="s">
        <v>213</v>
      </c>
      <c r="D691" s="71" t="str">
        <f aca="false">IFERROR(INDEX('Brand Map'!$B$4:$B$125,MATCH(C691,'Brand Map'!$A$4:$A$125,0)),"Other")</f>
        <v>AU</v>
      </c>
      <c r="E691" s="73" t="n">
        <f aca="false">SUMIFS(Detail!$K$2:$K$9168,Detail!$C$2:$C$9168,$A691)</f>
        <v>0</v>
      </c>
      <c r="F691" s="73" t="n">
        <f aca="false">SUMIFS(Detail!$E$2:$E$9168,Detail!$C$2:$C$9168,$A691)</f>
        <v>0</v>
      </c>
      <c r="G691" s="74" t="n">
        <f aca="false">SUMIFS(Detail!$M$2:$M$9168,Detail!$C$2:$C$9168,$A691)</f>
        <v>0</v>
      </c>
      <c r="H691" s="74" t="n">
        <f aca="false">SUMIFS(Detail!$D$2:$D$9168,Detail!$C$2:$C$9168,$A691)</f>
        <v>0</v>
      </c>
      <c r="I691" s="74" t="n">
        <v>85.81</v>
      </c>
      <c r="J691" s="51" t="n">
        <f aca="false">IF(E691&gt;0,AF691/E691,0)</f>
        <v>0</v>
      </c>
      <c r="K691" s="51" t="n">
        <f aca="false">IF(G691&gt;0,AG691/G691,0)</f>
        <v>0</v>
      </c>
      <c r="L691" s="75" t="n">
        <f aca="false">H691/Settings!$B$16</f>
        <v>0</v>
      </c>
      <c r="M691" s="76" t="n">
        <f aca="false">H691/Settings!$B$20</f>
        <v>0</v>
      </c>
      <c r="N691" s="77" t="n">
        <f aca="false">E691*Settings!$B$3</f>
        <v>0</v>
      </c>
      <c r="O691" s="77" t="n">
        <f aca="false">IF(E691&gt;0,(AF691-N691)/SQRT(E691*Settings!$B$3*(1-Settings!$B$3)),0)</f>
        <v>0</v>
      </c>
      <c r="P691" s="77" t="n">
        <f aca="false">MAX(0,AF691-N691)</f>
        <v>0</v>
      </c>
      <c r="Q691" s="51" t="n">
        <f aca="false">IF(E691&gt;=Settings!$B$4,(AF691+Settings!$B$7*Settings!$B$3)/(E691+Settings!$B$7),Settings!$B$3)</f>
        <v>0.0748599558648786</v>
      </c>
      <c r="R691" s="78" t="n">
        <f aca="false">PERCENTRANK($H$2:$H$1780,H691,6)</f>
        <v>0</v>
      </c>
      <c r="S691" s="78" t="n">
        <f aca="false">PERCENTRANK($Q$2:$Q$1780,Q691,6)</f>
        <v>0.0646794</v>
      </c>
      <c r="T691" s="78" t="n">
        <f aca="false">PERCENTRANK($F$2:$F$1780,F691,6)</f>
        <v>0</v>
      </c>
      <c r="U691" s="79" t="n">
        <f aca="false">IF(F691&gt;0,ROUND((Settings!$B$8*T691+Settings!$B$9*R691+Settings!$B$10*S691)/SUM(Settings!$B$8:$B$10),10),0)</f>
        <v>0</v>
      </c>
      <c r="V691" s="71" t="str">
        <f aca="false">IF(U691&gt;0,RANK(U691,$U$2:$U$1780)+COUNTIF($U$2:U691,U691)-1,"")</f>
        <v/>
      </c>
      <c r="W691" s="71" t="str">
        <f aca="false">IF(V691="","",IF(V691&lt;=Settings!$B$11,"1 - Fix first",IF(V691&lt;=Settings!$B$12,"2 - Review","3 - Monitor")))</f>
        <v/>
      </c>
      <c r="X691" s="71" t="str">
        <f aca="false">IF(AND(E691&gt;=Settings!$B$4,AF691&gt;=Settings!$B$5,O691&gt;=Settings!$B$6),"HIGH RATE","")</f>
        <v/>
      </c>
      <c r="Y691" s="71" t="str">
        <f aca="false">IF(F691&gt;0,RANK(F691,$F$2:$F$1780)+COUNTIF($F$2:F691,F691)-1,"")</f>
        <v/>
      </c>
      <c r="Z691" s="71" t="str">
        <f aca="false">IF(H691&gt;0,RANK(H691,$H$2:$H$1780)+COUNTIF($H$2:H691,H691)-1,"")</f>
        <v/>
      </c>
      <c r="AA691" s="71" t="str">
        <f aca="false">IF(AC691="","",RANK(AC691,$AC$2:$AC$1780)+COUNTIF($AC$2:AC691,AC691)-1)</f>
        <v/>
      </c>
      <c r="AB691" s="71" t="str">
        <f aca="false">IF(AD691="","",RANK(AD691,$AD$2:$AD$1780)+COUNTIF($AD$2:AD691,AD691)-1)</f>
        <v/>
      </c>
      <c r="AC691" s="71" t="str">
        <f aca="false">IF(AND(AF691&gt;0,E691&gt;=Settings!$B$4),ROUND(J691,10),"")</f>
        <v/>
      </c>
      <c r="AD691" s="71" t="str">
        <f aca="false">IF(X691="HIGH RATE",ROUND(O691,10),"")</f>
        <v/>
      </c>
      <c r="AE691" s="71" t="s">
        <v>63</v>
      </c>
      <c r="AF691" s="73" t="n">
        <f aca="false">SUMIFS(Detail!$L$2:$L$9168,Detail!$C$2:$C$9168,$A691)</f>
        <v>0</v>
      </c>
      <c r="AG691" s="74" t="n">
        <f aca="false">SUMIFS(Detail!$N$2:$N$9168,Detail!$C$2:$C$9168,$A691)</f>
        <v>0</v>
      </c>
    </row>
    <row r="692" customFormat="false" ht="15" hidden="false" customHeight="false" outlineLevel="0" collapsed="false">
      <c r="A692" s="71" t="s">
        <v>2411</v>
      </c>
      <c r="B692" s="71" t="s">
        <v>2996</v>
      </c>
      <c r="C692" s="71" t="s">
        <v>213</v>
      </c>
      <c r="D692" s="71" t="str">
        <f aca="false">IFERROR(INDEX('Brand Map'!$B$4:$B$125,MATCH(C692,'Brand Map'!$A$4:$A$125,0)),"Other")</f>
        <v>AU</v>
      </c>
      <c r="E692" s="73" t="n">
        <f aca="false">SUMIFS(Detail!$K$2:$K$9168,Detail!$C$2:$C$9168,$A692)</f>
        <v>1</v>
      </c>
      <c r="F692" s="73" t="n">
        <f aca="false">SUMIFS(Detail!$E$2:$E$9168,Detail!$C$2:$C$9168,$A692)</f>
        <v>0</v>
      </c>
      <c r="G692" s="74" t="n">
        <f aca="false">SUMIFS(Detail!$M$2:$M$9168,Detail!$C$2:$C$9168,$A692)</f>
        <v>27.23</v>
      </c>
      <c r="H692" s="74" t="n">
        <f aca="false">SUMIFS(Detail!$D$2:$D$9168,Detail!$C$2:$C$9168,$A692)</f>
        <v>0</v>
      </c>
      <c r="I692" s="74" t="n">
        <v>68.09</v>
      </c>
      <c r="J692" s="51" t="n">
        <f aca="false">IF(E692&gt;0,AF692/E692,0)</f>
        <v>0</v>
      </c>
      <c r="K692" s="51" t="n">
        <f aca="false">IF(G692&gt;0,AG692/G692,0)</f>
        <v>0</v>
      </c>
      <c r="L692" s="75" t="n">
        <f aca="false">H692/Settings!$B$16</f>
        <v>0</v>
      </c>
      <c r="M692" s="76" t="n">
        <f aca="false">H692/Settings!$B$20</f>
        <v>0</v>
      </c>
      <c r="N692" s="77" t="n">
        <f aca="false">E692*Settings!$B$3</f>
        <v>0.0748599558648786</v>
      </c>
      <c r="O692" s="77" t="n">
        <f aca="false">IF(E692&gt;0,(AF692-N692)/SQRT(E692*Settings!$B$3*(1-Settings!$B$3)),0)</f>
        <v>-0.28445989382101</v>
      </c>
      <c r="P692" s="77" t="n">
        <f aca="false">MAX(0,AF692-N692)</f>
        <v>0</v>
      </c>
      <c r="Q692" s="51" t="n">
        <f aca="false">IF(E692&gt;=Settings!$B$4,(AF692+Settings!$B$7*Settings!$B$3)/(E692+Settings!$B$7),Settings!$B$3)</f>
        <v>0.0748599558648786</v>
      </c>
      <c r="R692" s="78" t="n">
        <f aca="false">PERCENTRANK($H$2:$H$1780,H692,6)</f>
        <v>0</v>
      </c>
      <c r="S692" s="78" t="n">
        <f aca="false">PERCENTRANK($Q$2:$Q$1780,Q692,6)</f>
        <v>0.0646794</v>
      </c>
      <c r="T692" s="78" t="n">
        <f aca="false">PERCENTRANK($F$2:$F$1780,F692,6)</f>
        <v>0</v>
      </c>
      <c r="U692" s="79" t="n">
        <f aca="false">IF(F692&gt;0,ROUND((Settings!$B$8*T692+Settings!$B$9*R692+Settings!$B$10*S692)/SUM(Settings!$B$8:$B$10),10),0)</f>
        <v>0</v>
      </c>
      <c r="V692" s="71" t="str">
        <f aca="false">IF(U692&gt;0,RANK(U692,$U$2:$U$1780)+COUNTIF($U$2:U692,U692)-1,"")</f>
        <v/>
      </c>
      <c r="W692" s="71" t="str">
        <f aca="false">IF(V692="","",IF(V692&lt;=Settings!$B$11,"1 - Fix first",IF(V692&lt;=Settings!$B$12,"2 - Review","3 - Monitor")))</f>
        <v/>
      </c>
      <c r="X692" s="71" t="str">
        <f aca="false">IF(AND(E692&gt;=Settings!$B$4,AF692&gt;=Settings!$B$5,O692&gt;=Settings!$B$6),"HIGH RATE","")</f>
        <v/>
      </c>
      <c r="Y692" s="71" t="str">
        <f aca="false">IF(F692&gt;0,RANK(F692,$F$2:$F$1780)+COUNTIF($F$2:F692,F692)-1,"")</f>
        <v/>
      </c>
      <c r="Z692" s="71" t="str">
        <f aca="false">IF(H692&gt;0,RANK(H692,$H$2:$H$1780)+COUNTIF($H$2:H692,H692)-1,"")</f>
        <v/>
      </c>
      <c r="AA692" s="71" t="str">
        <f aca="false">IF(AC692="","",RANK(AC692,$AC$2:$AC$1780)+COUNTIF($AC$2:AC692,AC692)-1)</f>
        <v/>
      </c>
      <c r="AB692" s="71" t="str">
        <f aca="false">IF(AD692="","",RANK(AD692,$AD$2:$AD$1780)+COUNTIF($AD$2:AD692,AD692)-1)</f>
        <v/>
      </c>
      <c r="AC692" s="71" t="str">
        <f aca="false">IF(AND(AF692&gt;0,E692&gt;=Settings!$B$4),ROUND(J692,10),"")</f>
        <v/>
      </c>
      <c r="AD692" s="71" t="str">
        <f aca="false">IF(X692="HIGH RATE",ROUND(O692,10),"")</f>
        <v/>
      </c>
      <c r="AE692" s="71" t="s">
        <v>63</v>
      </c>
      <c r="AF692" s="73" t="n">
        <f aca="false">SUMIFS(Detail!$L$2:$L$9168,Detail!$C$2:$C$9168,$A692)</f>
        <v>0</v>
      </c>
      <c r="AG692" s="74" t="n">
        <f aca="false">SUMIFS(Detail!$N$2:$N$9168,Detail!$C$2:$C$9168,$A692)</f>
        <v>0</v>
      </c>
    </row>
    <row r="693" customFormat="false" ht="15" hidden="false" customHeight="false" outlineLevel="0" collapsed="false">
      <c r="A693" s="71" t="s">
        <v>2360</v>
      </c>
      <c r="B693" s="71" t="s">
        <v>2997</v>
      </c>
      <c r="C693" s="71" t="s">
        <v>213</v>
      </c>
      <c r="D693" s="71" t="str">
        <f aca="false">IFERROR(INDEX('Brand Map'!$B$4:$B$125,MATCH(C693,'Brand Map'!$A$4:$A$125,0)),"Other")</f>
        <v>AU</v>
      </c>
      <c r="E693" s="73" t="n">
        <f aca="false">SUMIFS(Detail!$K$2:$K$9168,Detail!$C$2:$C$9168,$A693)</f>
        <v>0</v>
      </c>
      <c r="F693" s="73" t="n">
        <f aca="false">SUMIFS(Detail!$E$2:$E$9168,Detail!$C$2:$C$9168,$A693)</f>
        <v>0</v>
      </c>
      <c r="G693" s="74" t="n">
        <f aca="false">SUMIFS(Detail!$M$2:$M$9168,Detail!$C$2:$C$9168,$A693)</f>
        <v>0</v>
      </c>
      <c r="H693" s="74" t="n">
        <f aca="false">SUMIFS(Detail!$D$2:$D$9168,Detail!$C$2:$C$9168,$A693)</f>
        <v>0</v>
      </c>
      <c r="I693" s="74" t="n">
        <v>49.46</v>
      </c>
      <c r="J693" s="51" t="n">
        <f aca="false">IF(E693&gt;0,AF693/E693,0)</f>
        <v>0</v>
      </c>
      <c r="K693" s="51" t="n">
        <f aca="false">IF(G693&gt;0,AG693/G693,0)</f>
        <v>0</v>
      </c>
      <c r="L693" s="75" t="n">
        <f aca="false">H693/Settings!$B$16</f>
        <v>0</v>
      </c>
      <c r="M693" s="76" t="n">
        <f aca="false">H693/Settings!$B$20</f>
        <v>0</v>
      </c>
      <c r="N693" s="77" t="n">
        <f aca="false">E693*Settings!$B$3</f>
        <v>0</v>
      </c>
      <c r="O693" s="77" t="n">
        <f aca="false">IF(E693&gt;0,(AF693-N693)/SQRT(E693*Settings!$B$3*(1-Settings!$B$3)),0)</f>
        <v>0</v>
      </c>
      <c r="P693" s="77" t="n">
        <f aca="false">MAX(0,AF693-N693)</f>
        <v>0</v>
      </c>
      <c r="Q693" s="51" t="n">
        <f aca="false">IF(E693&gt;=Settings!$B$4,(AF693+Settings!$B$7*Settings!$B$3)/(E693+Settings!$B$7),Settings!$B$3)</f>
        <v>0.0748599558648786</v>
      </c>
      <c r="R693" s="78" t="n">
        <f aca="false">PERCENTRANK($H$2:$H$1780,H693,6)</f>
        <v>0</v>
      </c>
      <c r="S693" s="78" t="n">
        <f aca="false">PERCENTRANK($Q$2:$Q$1780,Q693,6)</f>
        <v>0.0646794</v>
      </c>
      <c r="T693" s="78" t="n">
        <f aca="false">PERCENTRANK($F$2:$F$1780,F693,6)</f>
        <v>0</v>
      </c>
      <c r="U693" s="79" t="n">
        <f aca="false">IF(F693&gt;0,ROUND((Settings!$B$8*T693+Settings!$B$9*R693+Settings!$B$10*S693)/SUM(Settings!$B$8:$B$10),10),0)</f>
        <v>0</v>
      </c>
      <c r="V693" s="71" t="str">
        <f aca="false">IF(U693&gt;0,RANK(U693,$U$2:$U$1780)+COUNTIF($U$2:U693,U693)-1,"")</f>
        <v/>
      </c>
      <c r="W693" s="71" t="str">
        <f aca="false">IF(V693="","",IF(V693&lt;=Settings!$B$11,"1 - Fix first",IF(V693&lt;=Settings!$B$12,"2 - Review","3 - Monitor")))</f>
        <v/>
      </c>
      <c r="X693" s="71" t="str">
        <f aca="false">IF(AND(E693&gt;=Settings!$B$4,AF693&gt;=Settings!$B$5,O693&gt;=Settings!$B$6),"HIGH RATE","")</f>
        <v/>
      </c>
      <c r="Y693" s="71" t="str">
        <f aca="false">IF(F693&gt;0,RANK(F693,$F$2:$F$1780)+COUNTIF($F$2:F693,F693)-1,"")</f>
        <v/>
      </c>
      <c r="Z693" s="71" t="str">
        <f aca="false">IF(H693&gt;0,RANK(H693,$H$2:$H$1780)+COUNTIF($H$2:H693,H693)-1,"")</f>
        <v/>
      </c>
      <c r="AA693" s="71" t="str">
        <f aca="false">IF(AC693="","",RANK(AC693,$AC$2:$AC$1780)+COUNTIF($AC$2:AC693,AC693)-1)</f>
        <v/>
      </c>
      <c r="AB693" s="71" t="str">
        <f aca="false">IF(AD693="","",RANK(AD693,$AD$2:$AD$1780)+COUNTIF($AD$2:AD693,AD693)-1)</f>
        <v/>
      </c>
      <c r="AC693" s="71" t="str">
        <f aca="false">IF(AND(AF693&gt;0,E693&gt;=Settings!$B$4),ROUND(J693,10),"")</f>
        <v/>
      </c>
      <c r="AD693" s="71" t="str">
        <f aca="false">IF(X693="HIGH RATE",ROUND(O693,10),"")</f>
        <v/>
      </c>
      <c r="AE693" s="71" t="s">
        <v>63</v>
      </c>
      <c r="AF693" s="73" t="n">
        <f aca="false">SUMIFS(Detail!$L$2:$L$9168,Detail!$C$2:$C$9168,$A693)</f>
        <v>0</v>
      </c>
      <c r="AG693" s="74" t="n">
        <f aca="false">SUMIFS(Detail!$N$2:$N$9168,Detail!$C$2:$C$9168,$A693)</f>
        <v>0</v>
      </c>
    </row>
    <row r="694" customFormat="false" ht="15" hidden="false" customHeight="false" outlineLevel="0" collapsed="false">
      <c r="A694" s="71" t="s">
        <v>2289</v>
      </c>
      <c r="B694" s="71" t="s">
        <v>2998</v>
      </c>
      <c r="C694" s="71" t="s">
        <v>213</v>
      </c>
      <c r="D694" s="71" t="str">
        <f aca="false">IFERROR(INDEX('Brand Map'!$B$4:$B$125,MATCH(C694,'Brand Map'!$A$4:$A$125,0)),"Other")</f>
        <v>AU</v>
      </c>
      <c r="E694" s="73" t="n">
        <f aca="false">SUMIFS(Detail!$K$2:$K$9168,Detail!$C$2:$C$9168,$A694)</f>
        <v>0</v>
      </c>
      <c r="F694" s="73" t="n">
        <f aca="false">SUMIFS(Detail!$E$2:$E$9168,Detail!$C$2:$C$9168,$A694)</f>
        <v>0</v>
      </c>
      <c r="G694" s="74" t="n">
        <f aca="false">SUMIFS(Detail!$M$2:$M$9168,Detail!$C$2:$C$9168,$A694)</f>
        <v>0</v>
      </c>
      <c r="H694" s="74" t="n">
        <f aca="false">SUMIFS(Detail!$D$2:$D$9168,Detail!$C$2:$C$9168,$A694)</f>
        <v>0</v>
      </c>
      <c r="I694" s="74" t="n">
        <v>154.86</v>
      </c>
      <c r="J694" s="51" t="n">
        <f aca="false">IF(E694&gt;0,AF694/E694,0)</f>
        <v>0</v>
      </c>
      <c r="K694" s="51" t="n">
        <f aca="false">IF(G694&gt;0,AG694/G694,0)</f>
        <v>0</v>
      </c>
      <c r="L694" s="75" t="n">
        <f aca="false">H694/Settings!$B$16</f>
        <v>0</v>
      </c>
      <c r="M694" s="76" t="n">
        <f aca="false">H694/Settings!$B$20</f>
        <v>0</v>
      </c>
      <c r="N694" s="77" t="n">
        <f aca="false">E694*Settings!$B$3</f>
        <v>0</v>
      </c>
      <c r="O694" s="77" t="n">
        <f aca="false">IF(E694&gt;0,(AF694-N694)/SQRT(E694*Settings!$B$3*(1-Settings!$B$3)),0)</f>
        <v>0</v>
      </c>
      <c r="P694" s="77" t="n">
        <f aca="false">MAX(0,AF694-N694)</f>
        <v>0</v>
      </c>
      <c r="Q694" s="51" t="n">
        <f aca="false">IF(E694&gt;=Settings!$B$4,(AF694+Settings!$B$7*Settings!$B$3)/(E694+Settings!$B$7),Settings!$B$3)</f>
        <v>0.0748599558648786</v>
      </c>
      <c r="R694" s="78" t="n">
        <f aca="false">PERCENTRANK($H$2:$H$1780,H694,6)</f>
        <v>0</v>
      </c>
      <c r="S694" s="78" t="n">
        <f aca="false">PERCENTRANK($Q$2:$Q$1780,Q694,6)</f>
        <v>0.0646794</v>
      </c>
      <c r="T694" s="78" t="n">
        <f aca="false">PERCENTRANK($F$2:$F$1780,F694,6)</f>
        <v>0</v>
      </c>
      <c r="U694" s="79" t="n">
        <f aca="false">IF(F694&gt;0,ROUND((Settings!$B$8*T694+Settings!$B$9*R694+Settings!$B$10*S694)/SUM(Settings!$B$8:$B$10),10),0)</f>
        <v>0</v>
      </c>
      <c r="V694" s="71" t="str">
        <f aca="false">IF(U694&gt;0,RANK(U694,$U$2:$U$1780)+COUNTIF($U$2:U694,U694)-1,"")</f>
        <v/>
      </c>
      <c r="W694" s="71" t="str">
        <f aca="false">IF(V694="","",IF(V694&lt;=Settings!$B$11,"1 - Fix first",IF(V694&lt;=Settings!$B$12,"2 - Review","3 - Monitor")))</f>
        <v/>
      </c>
      <c r="X694" s="71" t="str">
        <f aca="false">IF(AND(E694&gt;=Settings!$B$4,AF694&gt;=Settings!$B$5,O694&gt;=Settings!$B$6),"HIGH RATE","")</f>
        <v/>
      </c>
      <c r="Y694" s="71" t="str">
        <f aca="false">IF(F694&gt;0,RANK(F694,$F$2:$F$1780)+COUNTIF($F$2:F694,F694)-1,"")</f>
        <v/>
      </c>
      <c r="Z694" s="71" t="str">
        <f aca="false">IF(H694&gt;0,RANK(H694,$H$2:$H$1780)+COUNTIF($H$2:H694,H694)-1,"")</f>
        <v/>
      </c>
      <c r="AA694" s="71" t="str">
        <f aca="false">IF(AC694="","",RANK(AC694,$AC$2:$AC$1780)+COUNTIF($AC$2:AC694,AC694)-1)</f>
        <v/>
      </c>
      <c r="AB694" s="71" t="str">
        <f aca="false">IF(AD694="","",RANK(AD694,$AD$2:$AD$1780)+COUNTIF($AD$2:AD694,AD694)-1)</f>
        <v/>
      </c>
      <c r="AC694" s="71" t="str">
        <f aca="false">IF(AND(AF694&gt;0,E694&gt;=Settings!$B$4),ROUND(J694,10),"")</f>
        <v/>
      </c>
      <c r="AD694" s="71" t="str">
        <f aca="false">IF(X694="HIGH RATE",ROUND(O694,10),"")</f>
        <v/>
      </c>
      <c r="AE694" s="71" t="s">
        <v>63</v>
      </c>
      <c r="AF694" s="73" t="n">
        <f aca="false">SUMIFS(Detail!$L$2:$L$9168,Detail!$C$2:$C$9168,$A694)</f>
        <v>0</v>
      </c>
      <c r="AG694" s="74" t="n">
        <f aca="false">SUMIFS(Detail!$N$2:$N$9168,Detail!$C$2:$C$9168,$A694)</f>
        <v>0</v>
      </c>
    </row>
    <row r="695" customFormat="false" ht="15" hidden="false" customHeight="false" outlineLevel="0" collapsed="false">
      <c r="A695" s="71" t="s">
        <v>2218</v>
      </c>
      <c r="B695" s="71" t="s">
        <v>2999</v>
      </c>
      <c r="C695" s="71" t="s">
        <v>213</v>
      </c>
      <c r="D695" s="71" t="str">
        <f aca="false">IFERROR(INDEX('Brand Map'!$B$4:$B$125,MATCH(C695,'Brand Map'!$A$4:$A$125,0)),"Other")</f>
        <v>AU</v>
      </c>
      <c r="E695" s="73" t="n">
        <f aca="false">SUMIFS(Detail!$K$2:$K$9168,Detail!$C$2:$C$9168,$A695)</f>
        <v>1</v>
      </c>
      <c r="F695" s="73" t="n">
        <f aca="false">SUMIFS(Detail!$E$2:$E$9168,Detail!$C$2:$C$9168,$A695)</f>
        <v>0</v>
      </c>
      <c r="G695" s="74" t="n">
        <f aca="false">SUMIFS(Detail!$M$2:$M$9168,Detail!$C$2:$C$9168,$A695)</f>
        <v>40.86</v>
      </c>
      <c r="H695" s="74" t="n">
        <f aca="false">SUMIFS(Detail!$D$2:$D$9168,Detail!$C$2:$C$9168,$A695)</f>
        <v>0</v>
      </c>
      <c r="I695" s="74" t="n">
        <v>255.66</v>
      </c>
      <c r="J695" s="51" t="n">
        <f aca="false">IF(E695&gt;0,AF695/E695,0)</f>
        <v>0</v>
      </c>
      <c r="K695" s="51" t="n">
        <f aca="false">IF(G695&gt;0,AG695/G695,0)</f>
        <v>0</v>
      </c>
      <c r="L695" s="75" t="n">
        <f aca="false">H695/Settings!$B$16</f>
        <v>0</v>
      </c>
      <c r="M695" s="76" t="n">
        <f aca="false">H695/Settings!$B$20</f>
        <v>0</v>
      </c>
      <c r="N695" s="77" t="n">
        <f aca="false">E695*Settings!$B$3</f>
        <v>0.0748599558648786</v>
      </c>
      <c r="O695" s="77" t="n">
        <f aca="false">IF(E695&gt;0,(AF695-N695)/SQRT(E695*Settings!$B$3*(1-Settings!$B$3)),0)</f>
        <v>-0.28445989382101</v>
      </c>
      <c r="P695" s="77" t="n">
        <f aca="false">MAX(0,AF695-N695)</f>
        <v>0</v>
      </c>
      <c r="Q695" s="51" t="n">
        <f aca="false">IF(E695&gt;=Settings!$B$4,(AF695+Settings!$B$7*Settings!$B$3)/(E695+Settings!$B$7),Settings!$B$3)</f>
        <v>0.0748599558648786</v>
      </c>
      <c r="R695" s="78" t="n">
        <f aca="false">PERCENTRANK($H$2:$H$1780,H695,6)</f>
        <v>0</v>
      </c>
      <c r="S695" s="78" t="n">
        <f aca="false">PERCENTRANK($Q$2:$Q$1780,Q695,6)</f>
        <v>0.0646794</v>
      </c>
      <c r="T695" s="78" t="n">
        <f aca="false">PERCENTRANK($F$2:$F$1780,F695,6)</f>
        <v>0</v>
      </c>
      <c r="U695" s="79" t="n">
        <f aca="false">IF(F695&gt;0,ROUND((Settings!$B$8*T695+Settings!$B$9*R695+Settings!$B$10*S695)/SUM(Settings!$B$8:$B$10),10),0)</f>
        <v>0</v>
      </c>
      <c r="V695" s="71" t="str">
        <f aca="false">IF(U695&gt;0,RANK(U695,$U$2:$U$1780)+COUNTIF($U$2:U695,U695)-1,"")</f>
        <v/>
      </c>
      <c r="W695" s="71" t="str">
        <f aca="false">IF(V695="","",IF(V695&lt;=Settings!$B$11,"1 - Fix first",IF(V695&lt;=Settings!$B$12,"2 - Review","3 - Monitor")))</f>
        <v/>
      </c>
      <c r="X695" s="71" t="str">
        <f aca="false">IF(AND(E695&gt;=Settings!$B$4,AF695&gt;=Settings!$B$5,O695&gt;=Settings!$B$6),"HIGH RATE","")</f>
        <v/>
      </c>
      <c r="Y695" s="71" t="str">
        <f aca="false">IF(F695&gt;0,RANK(F695,$F$2:$F$1780)+COUNTIF($F$2:F695,F695)-1,"")</f>
        <v/>
      </c>
      <c r="Z695" s="71" t="str">
        <f aca="false">IF(H695&gt;0,RANK(H695,$H$2:$H$1780)+COUNTIF($H$2:H695,H695)-1,"")</f>
        <v/>
      </c>
      <c r="AA695" s="71" t="str">
        <f aca="false">IF(AC695="","",RANK(AC695,$AC$2:$AC$1780)+COUNTIF($AC$2:AC695,AC695)-1)</f>
        <v/>
      </c>
      <c r="AB695" s="71" t="str">
        <f aca="false">IF(AD695="","",RANK(AD695,$AD$2:$AD$1780)+COUNTIF($AD$2:AD695,AD695)-1)</f>
        <v/>
      </c>
      <c r="AC695" s="71" t="str">
        <f aca="false">IF(AND(AF695&gt;0,E695&gt;=Settings!$B$4),ROUND(J695,10),"")</f>
        <v/>
      </c>
      <c r="AD695" s="71" t="str">
        <f aca="false">IF(X695="HIGH RATE",ROUND(O695,10),"")</f>
        <v/>
      </c>
      <c r="AE695" s="71" t="s">
        <v>63</v>
      </c>
      <c r="AF695" s="73" t="n">
        <f aca="false">SUMIFS(Detail!$L$2:$L$9168,Detail!$C$2:$C$9168,$A695)</f>
        <v>0</v>
      </c>
      <c r="AG695" s="74" t="n">
        <f aca="false">SUMIFS(Detail!$N$2:$N$9168,Detail!$C$2:$C$9168,$A695)</f>
        <v>0</v>
      </c>
    </row>
    <row r="696" customFormat="false" ht="15" hidden="false" customHeight="false" outlineLevel="0" collapsed="false">
      <c r="A696" s="71" t="s">
        <v>2292</v>
      </c>
      <c r="B696" s="71" t="s">
        <v>3000</v>
      </c>
      <c r="C696" s="71" t="s">
        <v>213</v>
      </c>
      <c r="D696" s="71" t="str">
        <f aca="false">IFERROR(INDEX('Brand Map'!$B$4:$B$125,MATCH(C696,'Brand Map'!$A$4:$A$125,0)),"Other")</f>
        <v>AU</v>
      </c>
      <c r="E696" s="73" t="n">
        <f aca="false">SUMIFS(Detail!$K$2:$K$9168,Detail!$C$2:$C$9168,$A696)</f>
        <v>0</v>
      </c>
      <c r="F696" s="73" t="n">
        <f aca="false">SUMIFS(Detail!$E$2:$E$9168,Detail!$C$2:$C$9168,$A696)</f>
        <v>0</v>
      </c>
      <c r="G696" s="74" t="n">
        <f aca="false">SUMIFS(Detail!$M$2:$M$9168,Detail!$C$2:$C$9168,$A696)</f>
        <v>0</v>
      </c>
      <c r="H696" s="74" t="n">
        <f aca="false">SUMIFS(Detail!$D$2:$D$9168,Detail!$C$2:$C$9168,$A696)</f>
        <v>0</v>
      </c>
      <c r="I696" s="74" t="n">
        <v>104.9</v>
      </c>
      <c r="J696" s="51" t="n">
        <f aca="false">IF(E696&gt;0,AF696/E696,0)</f>
        <v>0</v>
      </c>
      <c r="K696" s="51" t="n">
        <f aca="false">IF(G696&gt;0,AG696/G696,0)</f>
        <v>0</v>
      </c>
      <c r="L696" s="75" t="n">
        <f aca="false">H696/Settings!$B$16</f>
        <v>0</v>
      </c>
      <c r="M696" s="76" t="n">
        <f aca="false">H696/Settings!$B$20</f>
        <v>0</v>
      </c>
      <c r="N696" s="77" t="n">
        <f aca="false">E696*Settings!$B$3</f>
        <v>0</v>
      </c>
      <c r="O696" s="77" t="n">
        <f aca="false">IF(E696&gt;0,(AF696-N696)/SQRT(E696*Settings!$B$3*(1-Settings!$B$3)),0)</f>
        <v>0</v>
      </c>
      <c r="P696" s="77" t="n">
        <f aca="false">MAX(0,AF696-N696)</f>
        <v>0</v>
      </c>
      <c r="Q696" s="51" t="n">
        <f aca="false">IF(E696&gt;=Settings!$B$4,(AF696+Settings!$B$7*Settings!$B$3)/(E696+Settings!$B$7),Settings!$B$3)</f>
        <v>0.0748599558648786</v>
      </c>
      <c r="R696" s="78" t="n">
        <f aca="false">PERCENTRANK($H$2:$H$1780,H696,6)</f>
        <v>0</v>
      </c>
      <c r="S696" s="78" t="n">
        <f aca="false">PERCENTRANK($Q$2:$Q$1780,Q696,6)</f>
        <v>0.0646794</v>
      </c>
      <c r="T696" s="78" t="n">
        <f aca="false">PERCENTRANK($F$2:$F$1780,F696,6)</f>
        <v>0</v>
      </c>
      <c r="U696" s="79" t="n">
        <f aca="false">IF(F696&gt;0,ROUND((Settings!$B$8*T696+Settings!$B$9*R696+Settings!$B$10*S696)/SUM(Settings!$B$8:$B$10),10),0)</f>
        <v>0</v>
      </c>
      <c r="V696" s="71" t="str">
        <f aca="false">IF(U696&gt;0,RANK(U696,$U$2:$U$1780)+COUNTIF($U$2:U696,U696)-1,"")</f>
        <v/>
      </c>
      <c r="W696" s="71" t="str">
        <f aca="false">IF(V696="","",IF(V696&lt;=Settings!$B$11,"1 - Fix first",IF(V696&lt;=Settings!$B$12,"2 - Review","3 - Monitor")))</f>
        <v/>
      </c>
      <c r="X696" s="71" t="str">
        <f aca="false">IF(AND(E696&gt;=Settings!$B$4,AF696&gt;=Settings!$B$5,O696&gt;=Settings!$B$6),"HIGH RATE","")</f>
        <v/>
      </c>
      <c r="Y696" s="71" t="str">
        <f aca="false">IF(F696&gt;0,RANK(F696,$F$2:$F$1780)+COUNTIF($F$2:F696,F696)-1,"")</f>
        <v/>
      </c>
      <c r="Z696" s="71" t="str">
        <f aca="false">IF(H696&gt;0,RANK(H696,$H$2:$H$1780)+COUNTIF($H$2:H696,H696)-1,"")</f>
        <v/>
      </c>
      <c r="AA696" s="71" t="str">
        <f aca="false">IF(AC696="","",RANK(AC696,$AC$2:$AC$1780)+COUNTIF($AC$2:AC696,AC696)-1)</f>
        <v/>
      </c>
      <c r="AB696" s="71" t="str">
        <f aca="false">IF(AD696="","",RANK(AD696,$AD$2:$AD$1780)+COUNTIF($AD$2:AD696,AD696)-1)</f>
        <v/>
      </c>
      <c r="AC696" s="71" t="str">
        <f aca="false">IF(AND(AF696&gt;0,E696&gt;=Settings!$B$4),ROUND(J696,10),"")</f>
        <v/>
      </c>
      <c r="AD696" s="71" t="str">
        <f aca="false">IF(X696="HIGH RATE",ROUND(O696,10),"")</f>
        <v/>
      </c>
      <c r="AE696" s="71" t="s">
        <v>63</v>
      </c>
      <c r="AF696" s="73" t="n">
        <f aca="false">SUMIFS(Detail!$L$2:$L$9168,Detail!$C$2:$C$9168,$A696)</f>
        <v>0</v>
      </c>
      <c r="AG696" s="74" t="n">
        <f aca="false">SUMIFS(Detail!$N$2:$N$9168,Detail!$C$2:$C$9168,$A696)</f>
        <v>0</v>
      </c>
    </row>
    <row r="697" customFormat="false" ht="15" hidden="false" customHeight="false" outlineLevel="0" collapsed="false">
      <c r="A697" s="71" t="s">
        <v>2333</v>
      </c>
      <c r="B697" s="71" t="s">
        <v>3001</v>
      </c>
      <c r="C697" s="71" t="s">
        <v>213</v>
      </c>
      <c r="D697" s="71" t="str">
        <f aca="false">IFERROR(INDEX('Brand Map'!$B$4:$B$125,MATCH(C697,'Brand Map'!$A$4:$A$125,0)),"Other")</f>
        <v>AU</v>
      </c>
      <c r="E697" s="73" t="n">
        <f aca="false">SUMIFS(Detail!$K$2:$K$9168,Detail!$C$2:$C$9168,$A697)</f>
        <v>0</v>
      </c>
      <c r="F697" s="73" t="n">
        <f aca="false">SUMIFS(Detail!$E$2:$E$9168,Detail!$C$2:$C$9168,$A697)</f>
        <v>0</v>
      </c>
      <c r="G697" s="74" t="n">
        <f aca="false">SUMIFS(Detail!$M$2:$M$9168,Detail!$C$2:$C$9168,$A697)</f>
        <v>0</v>
      </c>
      <c r="H697" s="74" t="n">
        <f aca="false">SUMIFS(Detail!$D$2:$D$9168,Detail!$C$2:$C$9168,$A697)</f>
        <v>0</v>
      </c>
      <c r="I697" s="74" t="n">
        <v>164.85</v>
      </c>
      <c r="J697" s="51" t="n">
        <f aca="false">IF(E697&gt;0,AF697/E697,0)</f>
        <v>0</v>
      </c>
      <c r="K697" s="51" t="n">
        <f aca="false">IF(G697&gt;0,AG697/G697,0)</f>
        <v>0</v>
      </c>
      <c r="L697" s="75" t="n">
        <f aca="false">H697/Settings!$B$16</f>
        <v>0</v>
      </c>
      <c r="M697" s="76" t="n">
        <f aca="false">H697/Settings!$B$20</f>
        <v>0</v>
      </c>
      <c r="N697" s="77" t="n">
        <f aca="false">E697*Settings!$B$3</f>
        <v>0</v>
      </c>
      <c r="O697" s="77" t="n">
        <f aca="false">IF(E697&gt;0,(AF697-N697)/SQRT(E697*Settings!$B$3*(1-Settings!$B$3)),0)</f>
        <v>0</v>
      </c>
      <c r="P697" s="77" t="n">
        <f aca="false">MAX(0,AF697-N697)</f>
        <v>0</v>
      </c>
      <c r="Q697" s="51" t="n">
        <f aca="false">IF(E697&gt;=Settings!$B$4,(AF697+Settings!$B$7*Settings!$B$3)/(E697+Settings!$B$7),Settings!$B$3)</f>
        <v>0.0748599558648786</v>
      </c>
      <c r="R697" s="78" t="n">
        <f aca="false">PERCENTRANK($H$2:$H$1780,H697,6)</f>
        <v>0</v>
      </c>
      <c r="S697" s="78" t="n">
        <f aca="false">PERCENTRANK($Q$2:$Q$1780,Q697,6)</f>
        <v>0.0646794</v>
      </c>
      <c r="T697" s="78" t="n">
        <f aca="false">PERCENTRANK($F$2:$F$1780,F697,6)</f>
        <v>0</v>
      </c>
      <c r="U697" s="79" t="n">
        <f aca="false">IF(F697&gt;0,ROUND((Settings!$B$8*T697+Settings!$B$9*R697+Settings!$B$10*S697)/SUM(Settings!$B$8:$B$10),10),0)</f>
        <v>0</v>
      </c>
      <c r="V697" s="71" t="str">
        <f aca="false">IF(U697&gt;0,RANK(U697,$U$2:$U$1780)+COUNTIF($U$2:U697,U697)-1,"")</f>
        <v/>
      </c>
      <c r="W697" s="71" t="str">
        <f aca="false">IF(V697="","",IF(V697&lt;=Settings!$B$11,"1 - Fix first",IF(V697&lt;=Settings!$B$12,"2 - Review","3 - Monitor")))</f>
        <v/>
      </c>
      <c r="X697" s="71" t="str">
        <f aca="false">IF(AND(E697&gt;=Settings!$B$4,AF697&gt;=Settings!$B$5,O697&gt;=Settings!$B$6),"HIGH RATE","")</f>
        <v/>
      </c>
      <c r="Y697" s="71" t="str">
        <f aca="false">IF(F697&gt;0,RANK(F697,$F$2:$F$1780)+COUNTIF($F$2:F697,F697)-1,"")</f>
        <v/>
      </c>
      <c r="Z697" s="71" t="str">
        <f aca="false">IF(H697&gt;0,RANK(H697,$H$2:$H$1780)+COUNTIF($H$2:H697,H697)-1,"")</f>
        <v/>
      </c>
      <c r="AA697" s="71" t="str">
        <f aca="false">IF(AC697="","",RANK(AC697,$AC$2:$AC$1780)+COUNTIF($AC$2:AC697,AC697)-1)</f>
        <v/>
      </c>
      <c r="AB697" s="71" t="str">
        <f aca="false">IF(AD697="","",RANK(AD697,$AD$2:$AD$1780)+COUNTIF($AD$2:AD697,AD697)-1)</f>
        <v/>
      </c>
      <c r="AC697" s="71" t="str">
        <f aca="false">IF(AND(AF697&gt;0,E697&gt;=Settings!$B$4),ROUND(J697,10),"")</f>
        <v/>
      </c>
      <c r="AD697" s="71" t="str">
        <f aca="false">IF(X697="HIGH RATE",ROUND(O697,10),"")</f>
        <v/>
      </c>
      <c r="AE697" s="71" t="s">
        <v>63</v>
      </c>
      <c r="AF697" s="73" t="n">
        <f aca="false">SUMIFS(Detail!$L$2:$L$9168,Detail!$C$2:$C$9168,$A697)</f>
        <v>0</v>
      </c>
      <c r="AG697" s="74" t="n">
        <f aca="false">SUMIFS(Detail!$N$2:$N$9168,Detail!$C$2:$C$9168,$A697)</f>
        <v>0</v>
      </c>
    </row>
    <row r="698" customFormat="false" ht="15" hidden="false" customHeight="false" outlineLevel="0" collapsed="false">
      <c r="A698" s="71" t="s">
        <v>2247</v>
      </c>
      <c r="B698" s="71" t="s">
        <v>3002</v>
      </c>
      <c r="C698" s="71" t="s">
        <v>213</v>
      </c>
      <c r="D698" s="71" t="str">
        <f aca="false">IFERROR(INDEX('Brand Map'!$B$4:$B$125,MATCH(C698,'Brand Map'!$A$4:$A$125,0)),"Other")</f>
        <v>AU</v>
      </c>
      <c r="E698" s="73" t="n">
        <f aca="false">SUMIFS(Detail!$K$2:$K$9168,Detail!$C$2:$C$9168,$A698)</f>
        <v>0</v>
      </c>
      <c r="F698" s="73" t="n">
        <f aca="false">SUMIFS(Detail!$E$2:$E$9168,Detail!$C$2:$C$9168,$A698)</f>
        <v>0</v>
      </c>
      <c r="G698" s="74" t="n">
        <f aca="false">SUMIFS(Detail!$M$2:$M$9168,Detail!$C$2:$C$9168,$A698)</f>
        <v>0</v>
      </c>
      <c r="H698" s="74" t="n">
        <f aca="false">SUMIFS(Detail!$D$2:$D$9168,Detail!$C$2:$C$9168,$A698)</f>
        <v>0</v>
      </c>
      <c r="I698" s="74" t="n">
        <v>149.86</v>
      </c>
      <c r="J698" s="51" t="n">
        <f aca="false">IF(E698&gt;0,AF698/E698,0)</f>
        <v>0</v>
      </c>
      <c r="K698" s="51" t="n">
        <f aca="false">IF(G698&gt;0,AG698/G698,0)</f>
        <v>0</v>
      </c>
      <c r="L698" s="75" t="n">
        <f aca="false">H698/Settings!$B$16</f>
        <v>0</v>
      </c>
      <c r="M698" s="76" t="n">
        <f aca="false">H698/Settings!$B$20</f>
        <v>0</v>
      </c>
      <c r="N698" s="77" t="n">
        <f aca="false">E698*Settings!$B$3</f>
        <v>0</v>
      </c>
      <c r="O698" s="77" t="n">
        <f aca="false">IF(E698&gt;0,(AF698-N698)/SQRT(E698*Settings!$B$3*(1-Settings!$B$3)),0)</f>
        <v>0</v>
      </c>
      <c r="P698" s="77" t="n">
        <f aca="false">MAX(0,AF698-N698)</f>
        <v>0</v>
      </c>
      <c r="Q698" s="51" t="n">
        <f aca="false">IF(E698&gt;=Settings!$B$4,(AF698+Settings!$B$7*Settings!$B$3)/(E698+Settings!$B$7),Settings!$B$3)</f>
        <v>0.0748599558648786</v>
      </c>
      <c r="R698" s="78" t="n">
        <f aca="false">PERCENTRANK($H$2:$H$1780,H698,6)</f>
        <v>0</v>
      </c>
      <c r="S698" s="78" t="n">
        <f aca="false">PERCENTRANK($Q$2:$Q$1780,Q698,6)</f>
        <v>0.0646794</v>
      </c>
      <c r="T698" s="78" t="n">
        <f aca="false">PERCENTRANK($F$2:$F$1780,F698,6)</f>
        <v>0</v>
      </c>
      <c r="U698" s="79" t="n">
        <f aca="false">IF(F698&gt;0,ROUND((Settings!$B$8*T698+Settings!$B$9*R698+Settings!$B$10*S698)/SUM(Settings!$B$8:$B$10),10),0)</f>
        <v>0</v>
      </c>
      <c r="V698" s="71" t="str">
        <f aca="false">IF(U698&gt;0,RANK(U698,$U$2:$U$1780)+COUNTIF($U$2:U698,U698)-1,"")</f>
        <v/>
      </c>
      <c r="W698" s="71" t="str">
        <f aca="false">IF(V698="","",IF(V698&lt;=Settings!$B$11,"1 - Fix first",IF(V698&lt;=Settings!$B$12,"2 - Review","3 - Monitor")))</f>
        <v/>
      </c>
      <c r="X698" s="71" t="str">
        <f aca="false">IF(AND(E698&gt;=Settings!$B$4,AF698&gt;=Settings!$B$5,O698&gt;=Settings!$B$6),"HIGH RATE","")</f>
        <v/>
      </c>
      <c r="Y698" s="71" t="str">
        <f aca="false">IF(F698&gt;0,RANK(F698,$F$2:$F$1780)+COUNTIF($F$2:F698,F698)-1,"")</f>
        <v/>
      </c>
      <c r="Z698" s="71" t="str">
        <f aca="false">IF(H698&gt;0,RANK(H698,$H$2:$H$1780)+COUNTIF($H$2:H698,H698)-1,"")</f>
        <v/>
      </c>
      <c r="AA698" s="71" t="str">
        <f aca="false">IF(AC698="","",RANK(AC698,$AC$2:$AC$1780)+COUNTIF($AC$2:AC698,AC698)-1)</f>
        <v/>
      </c>
      <c r="AB698" s="71" t="str">
        <f aca="false">IF(AD698="","",RANK(AD698,$AD$2:$AD$1780)+COUNTIF($AD$2:AD698,AD698)-1)</f>
        <v/>
      </c>
      <c r="AC698" s="71" t="str">
        <f aca="false">IF(AND(AF698&gt;0,E698&gt;=Settings!$B$4),ROUND(J698,10),"")</f>
        <v/>
      </c>
      <c r="AD698" s="71" t="str">
        <f aca="false">IF(X698="HIGH RATE",ROUND(O698,10),"")</f>
        <v/>
      </c>
      <c r="AE698" s="71" t="s">
        <v>63</v>
      </c>
      <c r="AF698" s="73" t="n">
        <f aca="false">SUMIFS(Detail!$L$2:$L$9168,Detail!$C$2:$C$9168,$A698)</f>
        <v>0</v>
      </c>
      <c r="AG698" s="74" t="n">
        <f aca="false">SUMIFS(Detail!$N$2:$N$9168,Detail!$C$2:$C$9168,$A698)</f>
        <v>0</v>
      </c>
    </row>
    <row r="699" customFormat="false" ht="15" hidden="false" customHeight="false" outlineLevel="0" collapsed="false">
      <c r="A699" s="71" t="s">
        <v>2281</v>
      </c>
      <c r="B699" s="71" t="s">
        <v>3003</v>
      </c>
      <c r="C699" s="71" t="s">
        <v>213</v>
      </c>
      <c r="D699" s="71" t="str">
        <f aca="false">IFERROR(INDEX('Brand Map'!$B$4:$B$125,MATCH(C699,'Brand Map'!$A$4:$A$125,0)),"Other")</f>
        <v>AU</v>
      </c>
      <c r="E699" s="73" t="n">
        <f aca="false">SUMIFS(Detail!$K$2:$K$9168,Detail!$C$2:$C$9168,$A699)</f>
        <v>0</v>
      </c>
      <c r="F699" s="73" t="n">
        <f aca="false">SUMIFS(Detail!$E$2:$E$9168,Detail!$C$2:$C$9168,$A699)</f>
        <v>0</v>
      </c>
      <c r="G699" s="74" t="n">
        <f aca="false">SUMIFS(Detail!$M$2:$M$9168,Detail!$C$2:$C$9168,$A699)</f>
        <v>0</v>
      </c>
      <c r="H699" s="74" t="n">
        <f aca="false">SUMIFS(Detail!$D$2:$D$9168,Detail!$C$2:$C$9168,$A699)</f>
        <v>0</v>
      </c>
      <c r="I699" s="74" t="n">
        <v>264.76</v>
      </c>
      <c r="J699" s="51" t="n">
        <f aca="false">IF(E699&gt;0,AF699/E699,0)</f>
        <v>0</v>
      </c>
      <c r="K699" s="51" t="n">
        <f aca="false">IF(G699&gt;0,AG699/G699,0)</f>
        <v>0</v>
      </c>
      <c r="L699" s="75" t="n">
        <f aca="false">H699/Settings!$B$16</f>
        <v>0</v>
      </c>
      <c r="M699" s="76" t="n">
        <f aca="false">H699/Settings!$B$20</f>
        <v>0</v>
      </c>
      <c r="N699" s="77" t="n">
        <f aca="false">E699*Settings!$B$3</f>
        <v>0</v>
      </c>
      <c r="O699" s="77" t="n">
        <f aca="false">IF(E699&gt;0,(AF699-N699)/SQRT(E699*Settings!$B$3*(1-Settings!$B$3)),0)</f>
        <v>0</v>
      </c>
      <c r="P699" s="77" t="n">
        <f aca="false">MAX(0,AF699-N699)</f>
        <v>0</v>
      </c>
      <c r="Q699" s="51" t="n">
        <f aca="false">IF(E699&gt;=Settings!$B$4,(AF699+Settings!$B$7*Settings!$B$3)/(E699+Settings!$B$7),Settings!$B$3)</f>
        <v>0.0748599558648786</v>
      </c>
      <c r="R699" s="78" t="n">
        <f aca="false">PERCENTRANK($H$2:$H$1780,H699,6)</f>
        <v>0</v>
      </c>
      <c r="S699" s="78" t="n">
        <f aca="false">PERCENTRANK($Q$2:$Q$1780,Q699,6)</f>
        <v>0.0646794</v>
      </c>
      <c r="T699" s="78" t="n">
        <f aca="false">PERCENTRANK($F$2:$F$1780,F699,6)</f>
        <v>0</v>
      </c>
      <c r="U699" s="79" t="n">
        <f aca="false">IF(F699&gt;0,ROUND((Settings!$B$8*T699+Settings!$B$9*R699+Settings!$B$10*S699)/SUM(Settings!$B$8:$B$10),10),0)</f>
        <v>0</v>
      </c>
      <c r="V699" s="71" t="str">
        <f aca="false">IF(U699&gt;0,RANK(U699,$U$2:$U$1780)+COUNTIF($U$2:U699,U699)-1,"")</f>
        <v/>
      </c>
      <c r="W699" s="71" t="str">
        <f aca="false">IF(V699="","",IF(V699&lt;=Settings!$B$11,"1 - Fix first",IF(V699&lt;=Settings!$B$12,"2 - Review","3 - Monitor")))</f>
        <v/>
      </c>
      <c r="X699" s="71" t="str">
        <f aca="false">IF(AND(E699&gt;=Settings!$B$4,AF699&gt;=Settings!$B$5,O699&gt;=Settings!$B$6),"HIGH RATE","")</f>
        <v/>
      </c>
      <c r="Y699" s="71" t="str">
        <f aca="false">IF(F699&gt;0,RANK(F699,$F$2:$F$1780)+COUNTIF($F$2:F699,F699)-1,"")</f>
        <v/>
      </c>
      <c r="Z699" s="71" t="str">
        <f aca="false">IF(H699&gt;0,RANK(H699,$H$2:$H$1780)+COUNTIF($H$2:H699,H699)-1,"")</f>
        <v/>
      </c>
      <c r="AA699" s="71" t="str">
        <f aca="false">IF(AC699="","",RANK(AC699,$AC$2:$AC$1780)+COUNTIF($AC$2:AC699,AC699)-1)</f>
        <v/>
      </c>
      <c r="AB699" s="71" t="str">
        <f aca="false">IF(AD699="","",RANK(AD699,$AD$2:$AD$1780)+COUNTIF($AD$2:AD699,AD699)-1)</f>
        <v/>
      </c>
      <c r="AC699" s="71" t="str">
        <f aca="false">IF(AND(AF699&gt;0,E699&gt;=Settings!$B$4),ROUND(J699,10),"")</f>
        <v/>
      </c>
      <c r="AD699" s="71" t="str">
        <f aca="false">IF(X699="HIGH RATE",ROUND(O699,10),"")</f>
        <v/>
      </c>
      <c r="AE699" s="71" t="s">
        <v>63</v>
      </c>
      <c r="AF699" s="73" t="n">
        <f aca="false">SUMIFS(Detail!$L$2:$L$9168,Detail!$C$2:$C$9168,$A699)</f>
        <v>0</v>
      </c>
      <c r="AG699" s="74" t="n">
        <f aca="false">SUMIFS(Detail!$N$2:$N$9168,Detail!$C$2:$C$9168,$A699)</f>
        <v>0</v>
      </c>
    </row>
    <row r="700" customFormat="false" ht="15" hidden="false" customHeight="false" outlineLevel="0" collapsed="false">
      <c r="A700" s="71" t="s">
        <v>2271</v>
      </c>
      <c r="B700" s="71" t="s">
        <v>3004</v>
      </c>
      <c r="C700" s="71" t="s">
        <v>213</v>
      </c>
      <c r="D700" s="71" t="str">
        <f aca="false">IFERROR(INDEX('Brand Map'!$B$4:$B$125,MATCH(C700,'Brand Map'!$A$4:$A$125,0)),"Other")</f>
        <v>AU</v>
      </c>
      <c r="E700" s="73" t="n">
        <f aca="false">SUMIFS(Detail!$K$2:$K$9168,Detail!$C$2:$C$9168,$A700)</f>
        <v>0</v>
      </c>
      <c r="F700" s="73" t="n">
        <f aca="false">SUMIFS(Detail!$E$2:$E$9168,Detail!$C$2:$C$9168,$A700)</f>
        <v>0</v>
      </c>
      <c r="G700" s="74" t="n">
        <f aca="false">SUMIFS(Detail!$M$2:$M$9168,Detail!$C$2:$C$9168,$A700)</f>
        <v>0</v>
      </c>
      <c r="H700" s="74" t="n">
        <f aca="false">SUMIFS(Detail!$D$2:$D$9168,Detail!$C$2:$C$9168,$A700)</f>
        <v>0</v>
      </c>
      <c r="I700" s="74" t="n">
        <v>104.9</v>
      </c>
      <c r="J700" s="51" t="n">
        <f aca="false">IF(E700&gt;0,AF700/E700,0)</f>
        <v>0</v>
      </c>
      <c r="K700" s="51" t="n">
        <f aca="false">IF(G700&gt;0,AG700/G700,0)</f>
        <v>0</v>
      </c>
      <c r="L700" s="75" t="n">
        <f aca="false">H700/Settings!$B$16</f>
        <v>0</v>
      </c>
      <c r="M700" s="76" t="n">
        <f aca="false">H700/Settings!$B$20</f>
        <v>0</v>
      </c>
      <c r="N700" s="77" t="n">
        <f aca="false">E700*Settings!$B$3</f>
        <v>0</v>
      </c>
      <c r="O700" s="77" t="n">
        <f aca="false">IF(E700&gt;0,(AF700-N700)/SQRT(E700*Settings!$B$3*(1-Settings!$B$3)),0)</f>
        <v>0</v>
      </c>
      <c r="P700" s="77" t="n">
        <f aca="false">MAX(0,AF700-N700)</f>
        <v>0</v>
      </c>
      <c r="Q700" s="51" t="n">
        <f aca="false">IF(E700&gt;=Settings!$B$4,(AF700+Settings!$B$7*Settings!$B$3)/(E700+Settings!$B$7),Settings!$B$3)</f>
        <v>0.0748599558648786</v>
      </c>
      <c r="R700" s="78" t="n">
        <f aca="false">PERCENTRANK($H$2:$H$1780,H700,6)</f>
        <v>0</v>
      </c>
      <c r="S700" s="78" t="n">
        <f aca="false">PERCENTRANK($Q$2:$Q$1780,Q700,6)</f>
        <v>0.0646794</v>
      </c>
      <c r="T700" s="78" t="n">
        <f aca="false">PERCENTRANK($F$2:$F$1780,F700,6)</f>
        <v>0</v>
      </c>
      <c r="U700" s="79" t="n">
        <f aca="false">IF(F700&gt;0,ROUND((Settings!$B$8*T700+Settings!$B$9*R700+Settings!$B$10*S700)/SUM(Settings!$B$8:$B$10),10),0)</f>
        <v>0</v>
      </c>
      <c r="V700" s="71" t="str">
        <f aca="false">IF(U700&gt;0,RANK(U700,$U$2:$U$1780)+COUNTIF($U$2:U700,U700)-1,"")</f>
        <v/>
      </c>
      <c r="W700" s="71" t="str">
        <f aca="false">IF(V700="","",IF(V700&lt;=Settings!$B$11,"1 - Fix first",IF(V700&lt;=Settings!$B$12,"2 - Review","3 - Monitor")))</f>
        <v/>
      </c>
      <c r="X700" s="71" t="str">
        <f aca="false">IF(AND(E700&gt;=Settings!$B$4,AF700&gt;=Settings!$B$5,O700&gt;=Settings!$B$6),"HIGH RATE","")</f>
        <v/>
      </c>
      <c r="Y700" s="71" t="str">
        <f aca="false">IF(F700&gt;0,RANK(F700,$F$2:$F$1780)+COUNTIF($F$2:F700,F700)-1,"")</f>
        <v/>
      </c>
      <c r="Z700" s="71" t="str">
        <f aca="false">IF(H700&gt;0,RANK(H700,$H$2:$H$1780)+COUNTIF($H$2:H700,H700)-1,"")</f>
        <v/>
      </c>
      <c r="AA700" s="71" t="str">
        <f aca="false">IF(AC700="","",RANK(AC700,$AC$2:$AC$1780)+COUNTIF($AC$2:AC700,AC700)-1)</f>
        <v/>
      </c>
      <c r="AB700" s="71" t="str">
        <f aca="false">IF(AD700="","",RANK(AD700,$AD$2:$AD$1780)+COUNTIF($AD$2:AD700,AD700)-1)</f>
        <v/>
      </c>
      <c r="AC700" s="71" t="str">
        <f aca="false">IF(AND(AF700&gt;0,E700&gt;=Settings!$B$4),ROUND(J700,10),"")</f>
        <v/>
      </c>
      <c r="AD700" s="71" t="str">
        <f aca="false">IF(X700="HIGH RATE",ROUND(O700,10),"")</f>
        <v/>
      </c>
      <c r="AE700" s="71" t="s">
        <v>63</v>
      </c>
      <c r="AF700" s="73" t="n">
        <f aca="false">SUMIFS(Detail!$L$2:$L$9168,Detail!$C$2:$C$9168,$A700)</f>
        <v>0</v>
      </c>
      <c r="AG700" s="74" t="n">
        <f aca="false">SUMIFS(Detail!$N$2:$N$9168,Detail!$C$2:$C$9168,$A700)</f>
        <v>0</v>
      </c>
    </row>
    <row r="701" customFormat="false" ht="15" hidden="false" customHeight="false" outlineLevel="0" collapsed="false">
      <c r="A701" s="71" t="s">
        <v>2441</v>
      </c>
      <c r="B701" s="71" t="s">
        <v>3005</v>
      </c>
      <c r="C701" s="71" t="s">
        <v>213</v>
      </c>
      <c r="D701" s="71" t="str">
        <f aca="false">IFERROR(INDEX('Brand Map'!$B$4:$B$125,MATCH(C701,'Brand Map'!$A$4:$A$125,0)),"Other")</f>
        <v>AU</v>
      </c>
      <c r="E701" s="73" t="n">
        <f aca="false">SUMIFS(Detail!$K$2:$K$9168,Detail!$C$2:$C$9168,$A701)</f>
        <v>3</v>
      </c>
      <c r="F701" s="73" t="n">
        <f aca="false">SUMIFS(Detail!$E$2:$E$9168,Detail!$C$2:$C$9168,$A701)</f>
        <v>0</v>
      </c>
      <c r="G701" s="74" t="n">
        <f aca="false">SUMIFS(Detail!$M$2:$M$9168,Detail!$C$2:$C$9168,$A701)</f>
        <v>122.58</v>
      </c>
      <c r="H701" s="74" t="n">
        <f aca="false">SUMIFS(Detail!$D$2:$D$9168,Detail!$C$2:$C$9168,$A701)</f>
        <v>0</v>
      </c>
      <c r="I701" s="74" t="n">
        <v>122.58</v>
      </c>
      <c r="J701" s="51" t="n">
        <f aca="false">IF(E701&gt;0,AF701/E701,0)</f>
        <v>0</v>
      </c>
      <c r="K701" s="51" t="n">
        <f aca="false">IF(G701&gt;0,AG701/G701,0)</f>
        <v>0</v>
      </c>
      <c r="L701" s="75" t="n">
        <f aca="false">H701/Settings!$B$16</f>
        <v>0</v>
      </c>
      <c r="M701" s="76" t="n">
        <f aca="false">H701/Settings!$B$20</f>
        <v>0</v>
      </c>
      <c r="N701" s="77" t="n">
        <f aca="false">E701*Settings!$B$3</f>
        <v>0.224579867594636</v>
      </c>
      <c r="O701" s="77" t="n">
        <f aca="false">IF(E701&gt;0,(AF701-N701)/SQRT(E701*Settings!$B$3*(1-Settings!$B$3)),0)</f>
        <v>-0.492698988813638</v>
      </c>
      <c r="P701" s="77" t="n">
        <f aca="false">MAX(0,AF701-N701)</f>
        <v>0</v>
      </c>
      <c r="Q701" s="51" t="n">
        <f aca="false">IF(E701&gt;=Settings!$B$4,(AF701+Settings!$B$7*Settings!$B$3)/(E701+Settings!$B$7),Settings!$B$3)</f>
        <v>0.0748599558648786</v>
      </c>
      <c r="R701" s="78" t="n">
        <f aca="false">PERCENTRANK($H$2:$H$1780,H701,6)</f>
        <v>0</v>
      </c>
      <c r="S701" s="78" t="n">
        <f aca="false">PERCENTRANK($Q$2:$Q$1780,Q701,6)</f>
        <v>0.0646794</v>
      </c>
      <c r="T701" s="78" t="n">
        <f aca="false">PERCENTRANK($F$2:$F$1780,F701,6)</f>
        <v>0</v>
      </c>
      <c r="U701" s="79" t="n">
        <f aca="false">IF(F701&gt;0,ROUND((Settings!$B$8*T701+Settings!$B$9*R701+Settings!$B$10*S701)/SUM(Settings!$B$8:$B$10),10),0)</f>
        <v>0</v>
      </c>
      <c r="V701" s="71" t="str">
        <f aca="false">IF(U701&gt;0,RANK(U701,$U$2:$U$1780)+COUNTIF($U$2:U701,U701)-1,"")</f>
        <v/>
      </c>
      <c r="W701" s="71" t="str">
        <f aca="false">IF(V701="","",IF(V701&lt;=Settings!$B$11,"1 - Fix first",IF(V701&lt;=Settings!$B$12,"2 - Review","3 - Monitor")))</f>
        <v/>
      </c>
      <c r="X701" s="71" t="str">
        <f aca="false">IF(AND(E701&gt;=Settings!$B$4,AF701&gt;=Settings!$B$5,O701&gt;=Settings!$B$6),"HIGH RATE","")</f>
        <v/>
      </c>
      <c r="Y701" s="71" t="str">
        <f aca="false">IF(F701&gt;0,RANK(F701,$F$2:$F$1780)+COUNTIF($F$2:F701,F701)-1,"")</f>
        <v/>
      </c>
      <c r="Z701" s="71" t="str">
        <f aca="false">IF(H701&gt;0,RANK(H701,$H$2:$H$1780)+COUNTIF($H$2:H701,H701)-1,"")</f>
        <v/>
      </c>
      <c r="AA701" s="71" t="str">
        <f aca="false">IF(AC701="","",RANK(AC701,$AC$2:$AC$1780)+COUNTIF($AC$2:AC701,AC701)-1)</f>
        <v/>
      </c>
      <c r="AB701" s="71" t="str">
        <f aca="false">IF(AD701="","",RANK(AD701,$AD$2:$AD$1780)+COUNTIF($AD$2:AD701,AD701)-1)</f>
        <v/>
      </c>
      <c r="AC701" s="71" t="str">
        <f aca="false">IF(AND(AF701&gt;0,E701&gt;=Settings!$B$4),ROUND(J701,10),"")</f>
        <v/>
      </c>
      <c r="AD701" s="71" t="str">
        <f aca="false">IF(X701="HIGH RATE",ROUND(O701,10),"")</f>
        <v/>
      </c>
      <c r="AE701" s="71" t="s">
        <v>63</v>
      </c>
      <c r="AF701" s="73" t="n">
        <f aca="false">SUMIFS(Detail!$L$2:$L$9168,Detail!$C$2:$C$9168,$A701)</f>
        <v>0</v>
      </c>
      <c r="AG701" s="74" t="n">
        <f aca="false">SUMIFS(Detail!$N$2:$N$9168,Detail!$C$2:$C$9168,$A701)</f>
        <v>0</v>
      </c>
    </row>
    <row r="702" customFormat="false" ht="15" hidden="false" customHeight="false" outlineLevel="0" collapsed="false">
      <c r="A702" s="71" t="s">
        <v>2362</v>
      </c>
      <c r="B702" s="71" t="s">
        <v>3006</v>
      </c>
      <c r="C702" s="71" t="s">
        <v>213</v>
      </c>
      <c r="D702" s="71" t="str">
        <f aca="false">IFERROR(INDEX('Brand Map'!$B$4:$B$125,MATCH(C702,'Brand Map'!$A$4:$A$125,0)),"Other")</f>
        <v>AU</v>
      </c>
      <c r="E702" s="73" t="n">
        <f aca="false">SUMIFS(Detail!$K$2:$K$9168,Detail!$C$2:$C$9168,$A702)</f>
        <v>0</v>
      </c>
      <c r="F702" s="73" t="n">
        <f aca="false">SUMIFS(Detail!$E$2:$E$9168,Detail!$C$2:$C$9168,$A702)</f>
        <v>0</v>
      </c>
      <c r="G702" s="74" t="n">
        <f aca="false">SUMIFS(Detail!$M$2:$M$9168,Detail!$C$2:$C$9168,$A702)</f>
        <v>0</v>
      </c>
      <c r="H702" s="74" t="n">
        <f aca="false">SUMIFS(Detail!$D$2:$D$9168,Detail!$C$2:$C$9168,$A702)</f>
        <v>0</v>
      </c>
      <c r="I702" s="74" t="n">
        <v>152.63</v>
      </c>
      <c r="J702" s="51" t="n">
        <f aca="false">IF(E702&gt;0,AF702/E702,0)</f>
        <v>0</v>
      </c>
      <c r="K702" s="51" t="n">
        <f aca="false">IF(G702&gt;0,AG702/G702,0)</f>
        <v>0</v>
      </c>
      <c r="L702" s="75" t="n">
        <f aca="false">H702/Settings!$B$16</f>
        <v>0</v>
      </c>
      <c r="M702" s="76" t="n">
        <f aca="false">H702/Settings!$B$20</f>
        <v>0</v>
      </c>
      <c r="N702" s="77" t="n">
        <f aca="false">E702*Settings!$B$3</f>
        <v>0</v>
      </c>
      <c r="O702" s="77" t="n">
        <f aca="false">IF(E702&gt;0,(AF702-N702)/SQRT(E702*Settings!$B$3*(1-Settings!$B$3)),0)</f>
        <v>0</v>
      </c>
      <c r="P702" s="77" t="n">
        <f aca="false">MAX(0,AF702-N702)</f>
        <v>0</v>
      </c>
      <c r="Q702" s="51" t="n">
        <f aca="false">IF(E702&gt;=Settings!$B$4,(AF702+Settings!$B$7*Settings!$B$3)/(E702+Settings!$B$7),Settings!$B$3)</f>
        <v>0.0748599558648786</v>
      </c>
      <c r="R702" s="78" t="n">
        <f aca="false">PERCENTRANK($H$2:$H$1780,H702,6)</f>
        <v>0</v>
      </c>
      <c r="S702" s="78" t="n">
        <f aca="false">PERCENTRANK($Q$2:$Q$1780,Q702,6)</f>
        <v>0.0646794</v>
      </c>
      <c r="T702" s="78" t="n">
        <f aca="false">PERCENTRANK($F$2:$F$1780,F702,6)</f>
        <v>0</v>
      </c>
      <c r="U702" s="79" t="n">
        <f aca="false">IF(F702&gt;0,ROUND((Settings!$B$8*T702+Settings!$B$9*R702+Settings!$B$10*S702)/SUM(Settings!$B$8:$B$10),10),0)</f>
        <v>0</v>
      </c>
      <c r="V702" s="71" t="str">
        <f aca="false">IF(U702&gt;0,RANK(U702,$U$2:$U$1780)+COUNTIF($U$2:U702,U702)-1,"")</f>
        <v/>
      </c>
      <c r="W702" s="71" t="str">
        <f aca="false">IF(V702="","",IF(V702&lt;=Settings!$B$11,"1 - Fix first",IF(V702&lt;=Settings!$B$12,"2 - Review","3 - Monitor")))</f>
        <v/>
      </c>
      <c r="X702" s="71" t="str">
        <f aca="false">IF(AND(E702&gt;=Settings!$B$4,AF702&gt;=Settings!$B$5,O702&gt;=Settings!$B$6),"HIGH RATE","")</f>
        <v/>
      </c>
      <c r="Y702" s="71" t="str">
        <f aca="false">IF(F702&gt;0,RANK(F702,$F$2:$F$1780)+COUNTIF($F$2:F702,F702)-1,"")</f>
        <v/>
      </c>
      <c r="Z702" s="71" t="str">
        <f aca="false">IF(H702&gt;0,RANK(H702,$H$2:$H$1780)+COUNTIF($H$2:H702,H702)-1,"")</f>
        <v/>
      </c>
      <c r="AA702" s="71" t="str">
        <f aca="false">IF(AC702="","",RANK(AC702,$AC$2:$AC$1780)+COUNTIF($AC$2:AC702,AC702)-1)</f>
        <v/>
      </c>
      <c r="AB702" s="71" t="str">
        <f aca="false">IF(AD702="","",RANK(AD702,$AD$2:$AD$1780)+COUNTIF($AD$2:AD702,AD702)-1)</f>
        <v/>
      </c>
      <c r="AC702" s="71" t="str">
        <f aca="false">IF(AND(AF702&gt;0,E702&gt;=Settings!$B$4),ROUND(J702,10),"")</f>
        <v/>
      </c>
      <c r="AD702" s="71" t="str">
        <f aca="false">IF(X702="HIGH RATE",ROUND(O702,10),"")</f>
        <v/>
      </c>
      <c r="AE702" s="71" t="s">
        <v>63</v>
      </c>
      <c r="AF702" s="73" t="n">
        <f aca="false">SUMIFS(Detail!$L$2:$L$9168,Detail!$C$2:$C$9168,$A702)</f>
        <v>0</v>
      </c>
      <c r="AG702" s="74" t="n">
        <f aca="false">SUMIFS(Detail!$N$2:$N$9168,Detail!$C$2:$C$9168,$A702)</f>
        <v>0</v>
      </c>
    </row>
    <row r="703" customFormat="false" ht="15" hidden="false" customHeight="false" outlineLevel="0" collapsed="false">
      <c r="A703" s="71" t="s">
        <v>2407</v>
      </c>
      <c r="B703" s="71" t="s">
        <v>3007</v>
      </c>
      <c r="C703" s="71" t="s">
        <v>213</v>
      </c>
      <c r="D703" s="71" t="str">
        <f aca="false">IFERROR(INDEX('Brand Map'!$B$4:$B$125,MATCH(C703,'Brand Map'!$A$4:$A$125,0)),"Other")</f>
        <v>AU</v>
      </c>
      <c r="E703" s="73" t="n">
        <f aca="false">SUMIFS(Detail!$K$2:$K$9168,Detail!$C$2:$C$9168,$A703)</f>
        <v>0</v>
      </c>
      <c r="F703" s="73" t="n">
        <f aca="false">SUMIFS(Detail!$E$2:$E$9168,Detail!$C$2:$C$9168,$A703)</f>
        <v>0</v>
      </c>
      <c r="G703" s="74" t="n">
        <f aca="false">SUMIFS(Detail!$M$2:$M$9168,Detail!$C$2:$C$9168,$A703)</f>
        <v>0</v>
      </c>
      <c r="H703" s="74" t="n">
        <f aca="false">SUMIFS(Detail!$D$2:$D$9168,Detail!$C$2:$C$9168,$A703)</f>
        <v>0</v>
      </c>
      <c r="I703" s="74" t="n">
        <v>72.68</v>
      </c>
      <c r="J703" s="51" t="n">
        <f aca="false">IF(E703&gt;0,AF703/E703,0)</f>
        <v>0</v>
      </c>
      <c r="K703" s="51" t="n">
        <f aca="false">IF(G703&gt;0,AG703/G703,0)</f>
        <v>0</v>
      </c>
      <c r="L703" s="75" t="n">
        <f aca="false">H703/Settings!$B$16</f>
        <v>0</v>
      </c>
      <c r="M703" s="76" t="n">
        <f aca="false">H703/Settings!$B$20</f>
        <v>0</v>
      </c>
      <c r="N703" s="77" t="n">
        <f aca="false">E703*Settings!$B$3</f>
        <v>0</v>
      </c>
      <c r="O703" s="77" t="n">
        <f aca="false">IF(E703&gt;0,(AF703-N703)/SQRT(E703*Settings!$B$3*(1-Settings!$B$3)),0)</f>
        <v>0</v>
      </c>
      <c r="P703" s="77" t="n">
        <f aca="false">MAX(0,AF703-N703)</f>
        <v>0</v>
      </c>
      <c r="Q703" s="51" t="n">
        <f aca="false">IF(E703&gt;=Settings!$B$4,(AF703+Settings!$B$7*Settings!$B$3)/(E703+Settings!$B$7),Settings!$B$3)</f>
        <v>0.0748599558648786</v>
      </c>
      <c r="R703" s="78" t="n">
        <f aca="false">PERCENTRANK($H$2:$H$1780,H703,6)</f>
        <v>0</v>
      </c>
      <c r="S703" s="78" t="n">
        <f aca="false">PERCENTRANK($Q$2:$Q$1780,Q703,6)</f>
        <v>0.0646794</v>
      </c>
      <c r="T703" s="78" t="n">
        <f aca="false">PERCENTRANK($F$2:$F$1780,F703,6)</f>
        <v>0</v>
      </c>
      <c r="U703" s="79" t="n">
        <f aca="false">IF(F703&gt;0,ROUND((Settings!$B$8*T703+Settings!$B$9*R703+Settings!$B$10*S703)/SUM(Settings!$B$8:$B$10),10),0)</f>
        <v>0</v>
      </c>
      <c r="V703" s="71" t="str">
        <f aca="false">IF(U703&gt;0,RANK(U703,$U$2:$U$1780)+COUNTIF($U$2:U703,U703)-1,"")</f>
        <v/>
      </c>
      <c r="W703" s="71" t="str">
        <f aca="false">IF(V703="","",IF(V703&lt;=Settings!$B$11,"1 - Fix first",IF(V703&lt;=Settings!$B$12,"2 - Review","3 - Monitor")))</f>
        <v/>
      </c>
      <c r="X703" s="71" t="str">
        <f aca="false">IF(AND(E703&gt;=Settings!$B$4,AF703&gt;=Settings!$B$5,O703&gt;=Settings!$B$6),"HIGH RATE","")</f>
        <v/>
      </c>
      <c r="Y703" s="71" t="str">
        <f aca="false">IF(F703&gt;0,RANK(F703,$F$2:$F$1780)+COUNTIF($F$2:F703,F703)-1,"")</f>
        <v/>
      </c>
      <c r="Z703" s="71" t="str">
        <f aca="false">IF(H703&gt;0,RANK(H703,$H$2:$H$1780)+COUNTIF($H$2:H703,H703)-1,"")</f>
        <v/>
      </c>
      <c r="AA703" s="71" t="str">
        <f aca="false">IF(AC703="","",RANK(AC703,$AC$2:$AC$1780)+COUNTIF($AC$2:AC703,AC703)-1)</f>
        <v/>
      </c>
      <c r="AB703" s="71" t="str">
        <f aca="false">IF(AD703="","",RANK(AD703,$AD$2:$AD$1780)+COUNTIF($AD$2:AD703,AD703)-1)</f>
        <v/>
      </c>
      <c r="AC703" s="71" t="str">
        <f aca="false">IF(AND(AF703&gt;0,E703&gt;=Settings!$B$4),ROUND(J703,10),"")</f>
        <v/>
      </c>
      <c r="AD703" s="71" t="str">
        <f aca="false">IF(X703="HIGH RATE",ROUND(O703,10),"")</f>
        <v/>
      </c>
      <c r="AE703" s="71" t="s">
        <v>63</v>
      </c>
      <c r="AF703" s="73" t="n">
        <f aca="false">SUMIFS(Detail!$L$2:$L$9168,Detail!$C$2:$C$9168,$A703)</f>
        <v>0</v>
      </c>
      <c r="AG703" s="74" t="n">
        <f aca="false">SUMIFS(Detail!$N$2:$N$9168,Detail!$C$2:$C$9168,$A703)</f>
        <v>0</v>
      </c>
    </row>
    <row r="704" customFormat="false" ht="15" hidden="false" customHeight="false" outlineLevel="0" collapsed="false">
      <c r="A704" s="71" t="s">
        <v>2280</v>
      </c>
      <c r="B704" s="71" t="s">
        <v>3008</v>
      </c>
      <c r="C704" s="71" t="s">
        <v>213</v>
      </c>
      <c r="D704" s="71" t="str">
        <f aca="false">IFERROR(INDEX('Brand Map'!$B$4:$B$125,MATCH(C704,'Brand Map'!$A$4:$A$125,0)),"Other")</f>
        <v>AU</v>
      </c>
      <c r="E704" s="73" t="n">
        <f aca="false">SUMIFS(Detail!$K$2:$K$9168,Detail!$C$2:$C$9168,$A704)</f>
        <v>0</v>
      </c>
      <c r="F704" s="73" t="n">
        <f aca="false">SUMIFS(Detail!$E$2:$E$9168,Detail!$C$2:$C$9168,$A704)</f>
        <v>0</v>
      </c>
      <c r="G704" s="74" t="n">
        <f aca="false">SUMIFS(Detail!$M$2:$M$9168,Detail!$C$2:$C$9168,$A704)</f>
        <v>0</v>
      </c>
      <c r="H704" s="74" t="n">
        <f aca="false">SUMIFS(Detail!$D$2:$D$9168,Detail!$C$2:$C$9168,$A704)</f>
        <v>0</v>
      </c>
      <c r="I704" s="74" t="n">
        <v>145.37</v>
      </c>
      <c r="J704" s="51" t="n">
        <f aca="false">IF(E704&gt;0,AF704/E704,0)</f>
        <v>0</v>
      </c>
      <c r="K704" s="51" t="n">
        <f aca="false">IF(G704&gt;0,AG704/G704,0)</f>
        <v>0</v>
      </c>
      <c r="L704" s="75" t="n">
        <f aca="false">H704/Settings!$B$16</f>
        <v>0</v>
      </c>
      <c r="M704" s="76" t="n">
        <f aca="false">H704/Settings!$B$20</f>
        <v>0</v>
      </c>
      <c r="N704" s="77" t="n">
        <f aca="false">E704*Settings!$B$3</f>
        <v>0</v>
      </c>
      <c r="O704" s="77" t="n">
        <f aca="false">IF(E704&gt;0,(AF704-N704)/SQRT(E704*Settings!$B$3*(1-Settings!$B$3)),0)</f>
        <v>0</v>
      </c>
      <c r="P704" s="77" t="n">
        <f aca="false">MAX(0,AF704-N704)</f>
        <v>0</v>
      </c>
      <c r="Q704" s="51" t="n">
        <f aca="false">IF(E704&gt;=Settings!$B$4,(AF704+Settings!$B$7*Settings!$B$3)/(E704+Settings!$B$7),Settings!$B$3)</f>
        <v>0.0748599558648786</v>
      </c>
      <c r="R704" s="78" t="n">
        <f aca="false">PERCENTRANK($H$2:$H$1780,H704,6)</f>
        <v>0</v>
      </c>
      <c r="S704" s="78" t="n">
        <f aca="false">PERCENTRANK($Q$2:$Q$1780,Q704,6)</f>
        <v>0.0646794</v>
      </c>
      <c r="T704" s="78" t="n">
        <f aca="false">PERCENTRANK($F$2:$F$1780,F704,6)</f>
        <v>0</v>
      </c>
      <c r="U704" s="79" t="n">
        <f aca="false">IF(F704&gt;0,ROUND((Settings!$B$8*T704+Settings!$B$9*R704+Settings!$B$10*S704)/SUM(Settings!$B$8:$B$10),10),0)</f>
        <v>0</v>
      </c>
      <c r="V704" s="71" t="str">
        <f aca="false">IF(U704&gt;0,RANK(U704,$U$2:$U$1780)+COUNTIF($U$2:U704,U704)-1,"")</f>
        <v/>
      </c>
      <c r="W704" s="71" t="str">
        <f aca="false">IF(V704="","",IF(V704&lt;=Settings!$B$11,"1 - Fix first",IF(V704&lt;=Settings!$B$12,"2 - Review","3 - Monitor")))</f>
        <v/>
      </c>
      <c r="X704" s="71" t="str">
        <f aca="false">IF(AND(E704&gt;=Settings!$B$4,AF704&gt;=Settings!$B$5,O704&gt;=Settings!$B$6),"HIGH RATE","")</f>
        <v/>
      </c>
      <c r="Y704" s="71" t="str">
        <f aca="false">IF(F704&gt;0,RANK(F704,$F$2:$F$1780)+COUNTIF($F$2:F704,F704)-1,"")</f>
        <v/>
      </c>
      <c r="Z704" s="71" t="str">
        <f aca="false">IF(H704&gt;0,RANK(H704,$H$2:$H$1780)+COUNTIF($H$2:H704,H704)-1,"")</f>
        <v/>
      </c>
      <c r="AA704" s="71" t="str">
        <f aca="false">IF(AC704="","",RANK(AC704,$AC$2:$AC$1780)+COUNTIF($AC$2:AC704,AC704)-1)</f>
        <v/>
      </c>
      <c r="AB704" s="71" t="str">
        <f aca="false">IF(AD704="","",RANK(AD704,$AD$2:$AD$1780)+COUNTIF($AD$2:AD704,AD704)-1)</f>
        <v/>
      </c>
      <c r="AC704" s="71" t="str">
        <f aca="false">IF(AND(AF704&gt;0,E704&gt;=Settings!$B$4),ROUND(J704,10),"")</f>
        <v/>
      </c>
      <c r="AD704" s="71" t="str">
        <f aca="false">IF(X704="HIGH RATE",ROUND(O704,10),"")</f>
        <v/>
      </c>
      <c r="AE704" s="71" t="s">
        <v>63</v>
      </c>
      <c r="AF704" s="73" t="n">
        <f aca="false">SUMIFS(Detail!$L$2:$L$9168,Detail!$C$2:$C$9168,$A704)</f>
        <v>0</v>
      </c>
      <c r="AG704" s="74" t="n">
        <f aca="false">SUMIFS(Detail!$N$2:$N$9168,Detail!$C$2:$C$9168,$A704)</f>
        <v>0</v>
      </c>
    </row>
    <row r="705" customFormat="false" ht="15" hidden="false" customHeight="false" outlineLevel="0" collapsed="false">
      <c r="A705" s="71" t="s">
        <v>2212</v>
      </c>
      <c r="B705" s="71" t="s">
        <v>3009</v>
      </c>
      <c r="C705" s="71" t="s">
        <v>213</v>
      </c>
      <c r="D705" s="71" t="str">
        <f aca="false">IFERROR(INDEX('Brand Map'!$B$4:$B$125,MATCH(C705,'Brand Map'!$A$4:$A$125,0)),"Other")</f>
        <v>AU</v>
      </c>
      <c r="E705" s="73" t="n">
        <f aca="false">SUMIFS(Detail!$K$2:$K$9168,Detail!$C$2:$C$9168,$A705)</f>
        <v>0</v>
      </c>
      <c r="F705" s="73" t="n">
        <f aca="false">SUMIFS(Detail!$E$2:$E$9168,Detail!$C$2:$C$9168,$A705)</f>
        <v>0</v>
      </c>
      <c r="G705" s="74" t="n">
        <f aca="false">SUMIFS(Detail!$M$2:$M$9168,Detail!$C$2:$C$9168,$A705)</f>
        <v>0</v>
      </c>
      <c r="H705" s="74" t="n">
        <f aca="false">SUMIFS(Detail!$D$2:$D$9168,Detail!$C$2:$C$9168,$A705)</f>
        <v>0</v>
      </c>
      <c r="I705" s="74" t="n">
        <v>385.21</v>
      </c>
      <c r="J705" s="51" t="n">
        <f aca="false">IF(E705&gt;0,AF705/E705,0)</f>
        <v>0</v>
      </c>
      <c r="K705" s="51" t="n">
        <f aca="false">IF(G705&gt;0,AG705/G705,0)</f>
        <v>0</v>
      </c>
      <c r="L705" s="75" t="n">
        <f aca="false">H705/Settings!$B$16</f>
        <v>0</v>
      </c>
      <c r="M705" s="76" t="n">
        <f aca="false">H705/Settings!$B$20</f>
        <v>0</v>
      </c>
      <c r="N705" s="77" t="n">
        <f aca="false">E705*Settings!$B$3</f>
        <v>0</v>
      </c>
      <c r="O705" s="77" t="n">
        <f aca="false">IF(E705&gt;0,(AF705-N705)/SQRT(E705*Settings!$B$3*(1-Settings!$B$3)),0)</f>
        <v>0</v>
      </c>
      <c r="P705" s="77" t="n">
        <f aca="false">MAX(0,AF705-N705)</f>
        <v>0</v>
      </c>
      <c r="Q705" s="51" t="n">
        <f aca="false">IF(E705&gt;=Settings!$B$4,(AF705+Settings!$B$7*Settings!$B$3)/(E705+Settings!$B$7),Settings!$B$3)</f>
        <v>0.0748599558648786</v>
      </c>
      <c r="R705" s="78" t="n">
        <f aca="false">PERCENTRANK($H$2:$H$1780,H705,6)</f>
        <v>0</v>
      </c>
      <c r="S705" s="78" t="n">
        <f aca="false">PERCENTRANK($Q$2:$Q$1780,Q705,6)</f>
        <v>0.0646794</v>
      </c>
      <c r="T705" s="78" t="n">
        <f aca="false">PERCENTRANK($F$2:$F$1780,F705,6)</f>
        <v>0</v>
      </c>
      <c r="U705" s="79" t="n">
        <f aca="false">IF(F705&gt;0,ROUND((Settings!$B$8*T705+Settings!$B$9*R705+Settings!$B$10*S705)/SUM(Settings!$B$8:$B$10),10),0)</f>
        <v>0</v>
      </c>
      <c r="V705" s="71" t="str">
        <f aca="false">IF(U705&gt;0,RANK(U705,$U$2:$U$1780)+COUNTIF($U$2:U705,U705)-1,"")</f>
        <v/>
      </c>
      <c r="W705" s="71" t="str">
        <f aca="false">IF(V705="","",IF(V705&lt;=Settings!$B$11,"1 - Fix first",IF(V705&lt;=Settings!$B$12,"2 - Review","3 - Monitor")))</f>
        <v/>
      </c>
      <c r="X705" s="71" t="str">
        <f aca="false">IF(AND(E705&gt;=Settings!$B$4,AF705&gt;=Settings!$B$5,O705&gt;=Settings!$B$6),"HIGH RATE","")</f>
        <v/>
      </c>
      <c r="Y705" s="71" t="str">
        <f aca="false">IF(F705&gt;0,RANK(F705,$F$2:$F$1780)+COUNTIF($F$2:F705,F705)-1,"")</f>
        <v/>
      </c>
      <c r="Z705" s="71" t="str">
        <f aca="false">IF(H705&gt;0,RANK(H705,$H$2:$H$1780)+COUNTIF($H$2:H705,H705)-1,"")</f>
        <v/>
      </c>
      <c r="AA705" s="71" t="str">
        <f aca="false">IF(AC705="","",RANK(AC705,$AC$2:$AC$1780)+COUNTIF($AC$2:AC705,AC705)-1)</f>
        <v/>
      </c>
      <c r="AB705" s="71" t="str">
        <f aca="false">IF(AD705="","",RANK(AD705,$AD$2:$AD$1780)+COUNTIF($AD$2:AD705,AD705)-1)</f>
        <v/>
      </c>
      <c r="AC705" s="71" t="str">
        <f aca="false">IF(AND(AF705&gt;0,E705&gt;=Settings!$B$4),ROUND(J705,10),"")</f>
        <v/>
      </c>
      <c r="AD705" s="71" t="str">
        <f aca="false">IF(X705="HIGH RATE",ROUND(O705,10),"")</f>
        <v/>
      </c>
      <c r="AE705" s="71" t="s">
        <v>63</v>
      </c>
      <c r="AF705" s="73" t="n">
        <f aca="false">SUMIFS(Detail!$L$2:$L$9168,Detail!$C$2:$C$9168,$A705)</f>
        <v>0</v>
      </c>
      <c r="AG705" s="74" t="n">
        <f aca="false">SUMIFS(Detail!$N$2:$N$9168,Detail!$C$2:$C$9168,$A705)</f>
        <v>0</v>
      </c>
    </row>
    <row r="706" customFormat="false" ht="15" hidden="false" customHeight="false" outlineLevel="0" collapsed="false">
      <c r="A706" s="71" t="s">
        <v>2225</v>
      </c>
      <c r="B706" s="71" t="s">
        <v>3010</v>
      </c>
      <c r="C706" s="71" t="s">
        <v>213</v>
      </c>
      <c r="D706" s="71" t="str">
        <f aca="false">IFERROR(INDEX('Brand Map'!$B$4:$B$125,MATCH(C706,'Brand Map'!$A$4:$A$125,0)),"Other")</f>
        <v>AU</v>
      </c>
      <c r="E706" s="73" t="n">
        <f aca="false">SUMIFS(Detail!$K$2:$K$9168,Detail!$C$2:$C$9168,$A706)</f>
        <v>0</v>
      </c>
      <c r="F706" s="73" t="n">
        <f aca="false">SUMIFS(Detail!$E$2:$E$9168,Detail!$C$2:$C$9168,$A706)</f>
        <v>0</v>
      </c>
      <c r="G706" s="74" t="n">
        <f aca="false">SUMIFS(Detail!$M$2:$M$9168,Detail!$C$2:$C$9168,$A706)</f>
        <v>0</v>
      </c>
      <c r="H706" s="74" t="n">
        <f aca="false">SUMIFS(Detail!$D$2:$D$9168,Detail!$C$2:$C$9168,$A706)</f>
        <v>0</v>
      </c>
      <c r="I706" s="74" t="n">
        <v>239.85</v>
      </c>
      <c r="J706" s="51" t="n">
        <f aca="false">IF(E706&gt;0,AF706/E706,0)</f>
        <v>0</v>
      </c>
      <c r="K706" s="51" t="n">
        <f aca="false">IF(G706&gt;0,AG706/G706,0)</f>
        <v>0</v>
      </c>
      <c r="L706" s="75" t="n">
        <f aca="false">H706/Settings!$B$16</f>
        <v>0</v>
      </c>
      <c r="M706" s="76" t="n">
        <f aca="false">H706/Settings!$B$20</f>
        <v>0</v>
      </c>
      <c r="N706" s="77" t="n">
        <f aca="false">E706*Settings!$B$3</f>
        <v>0</v>
      </c>
      <c r="O706" s="77" t="n">
        <f aca="false">IF(E706&gt;0,(AF706-N706)/SQRT(E706*Settings!$B$3*(1-Settings!$B$3)),0)</f>
        <v>0</v>
      </c>
      <c r="P706" s="77" t="n">
        <f aca="false">MAX(0,AF706-N706)</f>
        <v>0</v>
      </c>
      <c r="Q706" s="51" t="n">
        <f aca="false">IF(E706&gt;=Settings!$B$4,(AF706+Settings!$B$7*Settings!$B$3)/(E706+Settings!$B$7),Settings!$B$3)</f>
        <v>0.0748599558648786</v>
      </c>
      <c r="R706" s="78" t="n">
        <f aca="false">PERCENTRANK($H$2:$H$1780,H706,6)</f>
        <v>0</v>
      </c>
      <c r="S706" s="78" t="n">
        <f aca="false">PERCENTRANK($Q$2:$Q$1780,Q706,6)</f>
        <v>0.0646794</v>
      </c>
      <c r="T706" s="78" t="n">
        <f aca="false">PERCENTRANK($F$2:$F$1780,F706,6)</f>
        <v>0</v>
      </c>
      <c r="U706" s="79" t="n">
        <f aca="false">IF(F706&gt;0,ROUND((Settings!$B$8*T706+Settings!$B$9*R706+Settings!$B$10*S706)/SUM(Settings!$B$8:$B$10),10),0)</f>
        <v>0</v>
      </c>
      <c r="V706" s="71" t="str">
        <f aca="false">IF(U706&gt;0,RANK(U706,$U$2:$U$1780)+COUNTIF($U$2:U706,U706)-1,"")</f>
        <v/>
      </c>
      <c r="W706" s="71" t="str">
        <f aca="false">IF(V706="","",IF(V706&lt;=Settings!$B$11,"1 - Fix first",IF(V706&lt;=Settings!$B$12,"2 - Review","3 - Monitor")))</f>
        <v/>
      </c>
      <c r="X706" s="71" t="str">
        <f aca="false">IF(AND(E706&gt;=Settings!$B$4,AF706&gt;=Settings!$B$5,O706&gt;=Settings!$B$6),"HIGH RATE","")</f>
        <v/>
      </c>
      <c r="Y706" s="71" t="str">
        <f aca="false">IF(F706&gt;0,RANK(F706,$F$2:$F$1780)+COUNTIF($F$2:F706,F706)-1,"")</f>
        <v/>
      </c>
      <c r="Z706" s="71" t="str">
        <f aca="false">IF(H706&gt;0,RANK(H706,$H$2:$H$1780)+COUNTIF($H$2:H706,H706)-1,"")</f>
        <v/>
      </c>
      <c r="AA706" s="71" t="str">
        <f aca="false">IF(AC706="","",RANK(AC706,$AC$2:$AC$1780)+COUNTIF($AC$2:AC706,AC706)-1)</f>
        <v/>
      </c>
      <c r="AB706" s="71" t="str">
        <f aca="false">IF(AD706="","",RANK(AD706,$AD$2:$AD$1780)+COUNTIF($AD$2:AD706,AD706)-1)</f>
        <v/>
      </c>
      <c r="AC706" s="71" t="str">
        <f aca="false">IF(AND(AF706&gt;0,E706&gt;=Settings!$B$4),ROUND(J706,10),"")</f>
        <v/>
      </c>
      <c r="AD706" s="71" t="str">
        <f aca="false">IF(X706="HIGH RATE",ROUND(O706,10),"")</f>
        <v/>
      </c>
      <c r="AE706" s="71" t="s">
        <v>63</v>
      </c>
      <c r="AF706" s="73" t="n">
        <f aca="false">SUMIFS(Detail!$L$2:$L$9168,Detail!$C$2:$C$9168,$A706)</f>
        <v>0</v>
      </c>
      <c r="AG706" s="74" t="n">
        <f aca="false">SUMIFS(Detail!$N$2:$N$9168,Detail!$C$2:$C$9168,$A706)</f>
        <v>0</v>
      </c>
    </row>
    <row r="707" customFormat="false" ht="15" hidden="false" customHeight="false" outlineLevel="0" collapsed="false">
      <c r="A707" s="71" t="s">
        <v>2335</v>
      </c>
      <c r="B707" s="71" t="s">
        <v>3011</v>
      </c>
      <c r="C707" s="71" t="s">
        <v>213</v>
      </c>
      <c r="D707" s="71" t="str">
        <f aca="false">IFERROR(INDEX('Brand Map'!$B$4:$B$125,MATCH(C707,'Brand Map'!$A$4:$A$125,0)),"Other")</f>
        <v>AU</v>
      </c>
      <c r="E707" s="73" t="n">
        <f aca="false">SUMIFS(Detail!$K$2:$K$9168,Detail!$C$2:$C$9168,$A707)</f>
        <v>1</v>
      </c>
      <c r="F707" s="73" t="n">
        <f aca="false">SUMIFS(Detail!$E$2:$E$9168,Detail!$C$2:$C$9168,$A707)</f>
        <v>0</v>
      </c>
      <c r="G707" s="74" t="n">
        <f aca="false">SUMIFS(Detail!$M$2:$M$9168,Detail!$C$2:$C$9168,$A707)</f>
        <v>59.05</v>
      </c>
      <c r="H707" s="74" t="n">
        <f aca="false">SUMIFS(Detail!$D$2:$D$9168,Detail!$C$2:$C$9168,$A707)</f>
        <v>0</v>
      </c>
      <c r="I707" s="74" t="n">
        <v>291.63</v>
      </c>
      <c r="J707" s="51" t="n">
        <f aca="false">IF(E707&gt;0,AF707/E707,0)</f>
        <v>0</v>
      </c>
      <c r="K707" s="51" t="n">
        <f aca="false">IF(G707&gt;0,AG707/G707,0)</f>
        <v>0</v>
      </c>
      <c r="L707" s="75" t="n">
        <f aca="false">H707/Settings!$B$16</f>
        <v>0</v>
      </c>
      <c r="M707" s="76" t="n">
        <f aca="false">H707/Settings!$B$20</f>
        <v>0</v>
      </c>
      <c r="N707" s="77" t="n">
        <f aca="false">E707*Settings!$B$3</f>
        <v>0.0748599558648786</v>
      </c>
      <c r="O707" s="77" t="n">
        <f aca="false">IF(E707&gt;0,(AF707-N707)/SQRT(E707*Settings!$B$3*(1-Settings!$B$3)),0)</f>
        <v>-0.28445989382101</v>
      </c>
      <c r="P707" s="77" t="n">
        <f aca="false">MAX(0,AF707-N707)</f>
        <v>0</v>
      </c>
      <c r="Q707" s="51" t="n">
        <f aca="false">IF(E707&gt;=Settings!$B$4,(AF707+Settings!$B$7*Settings!$B$3)/(E707+Settings!$B$7),Settings!$B$3)</f>
        <v>0.0748599558648786</v>
      </c>
      <c r="R707" s="78" t="n">
        <f aca="false">PERCENTRANK($H$2:$H$1780,H707,6)</f>
        <v>0</v>
      </c>
      <c r="S707" s="78" t="n">
        <f aca="false">PERCENTRANK($Q$2:$Q$1780,Q707,6)</f>
        <v>0.0646794</v>
      </c>
      <c r="T707" s="78" t="n">
        <f aca="false">PERCENTRANK($F$2:$F$1780,F707,6)</f>
        <v>0</v>
      </c>
      <c r="U707" s="79" t="n">
        <f aca="false">IF(F707&gt;0,ROUND((Settings!$B$8*T707+Settings!$B$9*R707+Settings!$B$10*S707)/SUM(Settings!$B$8:$B$10),10),0)</f>
        <v>0</v>
      </c>
      <c r="V707" s="71" t="str">
        <f aca="false">IF(U707&gt;0,RANK(U707,$U$2:$U$1780)+COUNTIF($U$2:U707,U707)-1,"")</f>
        <v/>
      </c>
      <c r="W707" s="71" t="str">
        <f aca="false">IF(V707="","",IF(V707&lt;=Settings!$B$11,"1 - Fix first",IF(V707&lt;=Settings!$B$12,"2 - Review","3 - Monitor")))</f>
        <v/>
      </c>
      <c r="X707" s="71" t="str">
        <f aca="false">IF(AND(E707&gt;=Settings!$B$4,AF707&gt;=Settings!$B$5,O707&gt;=Settings!$B$6),"HIGH RATE","")</f>
        <v/>
      </c>
      <c r="Y707" s="71" t="str">
        <f aca="false">IF(F707&gt;0,RANK(F707,$F$2:$F$1780)+COUNTIF($F$2:F707,F707)-1,"")</f>
        <v/>
      </c>
      <c r="Z707" s="71" t="str">
        <f aca="false">IF(H707&gt;0,RANK(H707,$H$2:$H$1780)+COUNTIF($H$2:H707,H707)-1,"")</f>
        <v/>
      </c>
      <c r="AA707" s="71" t="str">
        <f aca="false">IF(AC707="","",RANK(AC707,$AC$2:$AC$1780)+COUNTIF($AC$2:AC707,AC707)-1)</f>
        <v/>
      </c>
      <c r="AB707" s="71" t="str">
        <f aca="false">IF(AD707="","",RANK(AD707,$AD$2:$AD$1780)+COUNTIF($AD$2:AD707,AD707)-1)</f>
        <v/>
      </c>
      <c r="AC707" s="71" t="str">
        <f aca="false">IF(AND(AF707&gt;0,E707&gt;=Settings!$B$4),ROUND(J707,10),"")</f>
        <v/>
      </c>
      <c r="AD707" s="71" t="str">
        <f aca="false">IF(X707="HIGH RATE",ROUND(O707,10),"")</f>
        <v/>
      </c>
      <c r="AE707" s="71" t="s">
        <v>63</v>
      </c>
      <c r="AF707" s="73" t="n">
        <f aca="false">SUMIFS(Detail!$L$2:$L$9168,Detail!$C$2:$C$9168,$A707)</f>
        <v>0</v>
      </c>
      <c r="AG707" s="74" t="n">
        <f aca="false">SUMIFS(Detail!$N$2:$N$9168,Detail!$C$2:$C$9168,$A707)</f>
        <v>0</v>
      </c>
    </row>
    <row r="708" customFormat="false" ht="15" hidden="false" customHeight="false" outlineLevel="0" collapsed="false">
      <c r="A708" s="71" t="s">
        <v>2233</v>
      </c>
      <c r="B708" s="71" t="s">
        <v>3012</v>
      </c>
      <c r="C708" s="71" t="s">
        <v>213</v>
      </c>
      <c r="D708" s="71" t="str">
        <f aca="false">IFERROR(INDEX('Brand Map'!$B$4:$B$125,MATCH(C708,'Brand Map'!$A$4:$A$125,0)),"Other")</f>
        <v>AU</v>
      </c>
      <c r="E708" s="73" t="n">
        <f aca="false">SUMIFS(Detail!$K$2:$K$9168,Detail!$C$2:$C$9168,$A708)</f>
        <v>0</v>
      </c>
      <c r="F708" s="73" t="n">
        <f aca="false">SUMIFS(Detail!$E$2:$E$9168,Detail!$C$2:$C$9168,$A708)</f>
        <v>0</v>
      </c>
      <c r="G708" s="74" t="n">
        <f aca="false">SUMIFS(Detail!$M$2:$M$9168,Detail!$C$2:$C$9168,$A708)</f>
        <v>0</v>
      </c>
      <c r="H708" s="74" t="n">
        <f aca="false">SUMIFS(Detail!$D$2:$D$9168,Detail!$C$2:$C$9168,$A708)</f>
        <v>0</v>
      </c>
      <c r="I708" s="74" t="n">
        <v>159.9</v>
      </c>
      <c r="J708" s="51" t="n">
        <f aca="false">IF(E708&gt;0,AF708/E708,0)</f>
        <v>0</v>
      </c>
      <c r="K708" s="51" t="n">
        <f aca="false">IF(G708&gt;0,AG708/G708,0)</f>
        <v>0</v>
      </c>
      <c r="L708" s="75" t="n">
        <f aca="false">H708/Settings!$B$16</f>
        <v>0</v>
      </c>
      <c r="M708" s="76" t="n">
        <f aca="false">H708/Settings!$B$20</f>
        <v>0</v>
      </c>
      <c r="N708" s="77" t="n">
        <f aca="false">E708*Settings!$B$3</f>
        <v>0</v>
      </c>
      <c r="O708" s="77" t="n">
        <f aca="false">IF(E708&gt;0,(AF708-N708)/SQRT(E708*Settings!$B$3*(1-Settings!$B$3)),0)</f>
        <v>0</v>
      </c>
      <c r="P708" s="77" t="n">
        <f aca="false">MAX(0,AF708-N708)</f>
        <v>0</v>
      </c>
      <c r="Q708" s="51" t="n">
        <f aca="false">IF(E708&gt;=Settings!$B$4,(AF708+Settings!$B$7*Settings!$B$3)/(E708+Settings!$B$7),Settings!$B$3)</f>
        <v>0.0748599558648786</v>
      </c>
      <c r="R708" s="78" t="n">
        <f aca="false">PERCENTRANK($H$2:$H$1780,H708,6)</f>
        <v>0</v>
      </c>
      <c r="S708" s="78" t="n">
        <f aca="false">PERCENTRANK($Q$2:$Q$1780,Q708,6)</f>
        <v>0.0646794</v>
      </c>
      <c r="T708" s="78" t="n">
        <f aca="false">PERCENTRANK($F$2:$F$1780,F708,6)</f>
        <v>0</v>
      </c>
      <c r="U708" s="79" t="n">
        <f aca="false">IF(F708&gt;0,ROUND((Settings!$B$8*T708+Settings!$B$9*R708+Settings!$B$10*S708)/SUM(Settings!$B$8:$B$10),10),0)</f>
        <v>0</v>
      </c>
      <c r="V708" s="71" t="str">
        <f aca="false">IF(U708&gt;0,RANK(U708,$U$2:$U$1780)+COUNTIF($U$2:U708,U708)-1,"")</f>
        <v/>
      </c>
      <c r="W708" s="71" t="str">
        <f aca="false">IF(V708="","",IF(V708&lt;=Settings!$B$11,"1 - Fix first",IF(V708&lt;=Settings!$B$12,"2 - Review","3 - Monitor")))</f>
        <v/>
      </c>
      <c r="X708" s="71" t="str">
        <f aca="false">IF(AND(E708&gt;=Settings!$B$4,AF708&gt;=Settings!$B$5,O708&gt;=Settings!$B$6),"HIGH RATE","")</f>
        <v/>
      </c>
      <c r="Y708" s="71" t="str">
        <f aca="false">IF(F708&gt;0,RANK(F708,$F$2:$F$1780)+COUNTIF($F$2:F708,F708)-1,"")</f>
        <v/>
      </c>
      <c r="Z708" s="71" t="str">
        <f aca="false">IF(H708&gt;0,RANK(H708,$H$2:$H$1780)+COUNTIF($H$2:H708,H708)-1,"")</f>
        <v/>
      </c>
      <c r="AA708" s="71" t="str">
        <f aca="false">IF(AC708="","",RANK(AC708,$AC$2:$AC$1780)+COUNTIF($AC$2:AC708,AC708)-1)</f>
        <v/>
      </c>
      <c r="AB708" s="71" t="str">
        <f aca="false">IF(AD708="","",RANK(AD708,$AD$2:$AD$1780)+COUNTIF($AD$2:AD708,AD708)-1)</f>
        <v/>
      </c>
      <c r="AC708" s="71" t="str">
        <f aca="false">IF(AND(AF708&gt;0,E708&gt;=Settings!$B$4),ROUND(J708,10),"")</f>
        <v/>
      </c>
      <c r="AD708" s="71" t="str">
        <f aca="false">IF(X708="HIGH RATE",ROUND(O708,10),"")</f>
        <v/>
      </c>
      <c r="AE708" s="71" t="s">
        <v>63</v>
      </c>
      <c r="AF708" s="73" t="n">
        <f aca="false">SUMIFS(Detail!$L$2:$L$9168,Detail!$C$2:$C$9168,$A708)</f>
        <v>0</v>
      </c>
      <c r="AG708" s="74" t="n">
        <f aca="false">SUMIFS(Detail!$N$2:$N$9168,Detail!$C$2:$C$9168,$A708)</f>
        <v>0</v>
      </c>
    </row>
    <row r="709" customFormat="false" ht="15" hidden="false" customHeight="false" outlineLevel="0" collapsed="false">
      <c r="A709" s="71" t="s">
        <v>2336</v>
      </c>
      <c r="B709" s="71" t="s">
        <v>3013</v>
      </c>
      <c r="C709" s="71" t="s">
        <v>213</v>
      </c>
      <c r="D709" s="71" t="str">
        <f aca="false">IFERROR(INDEX('Brand Map'!$B$4:$B$125,MATCH(C709,'Brand Map'!$A$4:$A$125,0)),"Other")</f>
        <v>AU</v>
      </c>
      <c r="E709" s="73" t="n">
        <f aca="false">SUMIFS(Detail!$K$2:$K$9168,Detail!$C$2:$C$9168,$A709)</f>
        <v>0</v>
      </c>
      <c r="F709" s="73" t="n">
        <f aca="false">SUMIFS(Detail!$E$2:$E$9168,Detail!$C$2:$C$9168,$A709)</f>
        <v>0</v>
      </c>
      <c r="G709" s="74" t="n">
        <f aca="false">SUMIFS(Detail!$M$2:$M$9168,Detail!$C$2:$C$9168,$A709)</f>
        <v>0</v>
      </c>
      <c r="H709" s="74" t="n">
        <f aca="false">SUMIFS(Detail!$D$2:$D$9168,Detail!$C$2:$C$9168,$A709)</f>
        <v>0</v>
      </c>
      <c r="I709" s="74" t="n">
        <v>239.85</v>
      </c>
      <c r="J709" s="51" t="n">
        <f aca="false">IF(E709&gt;0,AF709/E709,0)</f>
        <v>0</v>
      </c>
      <c r="K709" s="51" t="n">
        <f aca="false">IF(G709&gt;0,AG709/G709,0)</f>
        <v>0</v>
      </c>
      <c r="L709" s="75" t="n">
        <f aca="false">H709/Settings!$B$16</f>
        <v>0</v>
      </c>
      <c r="M709" s="76" t="n">
        <f aca="false">H709/Settings!$B$20</f>
        <v>0</v>
      </c>
      <c r="N709" s="77" t="n">
        <f aca="false">E709*Settings!$B$3</f>
        <v>0</v>
      </c>
      <c r="O709" s="77" t="n">
        <f aca="false">IF(E709&gt;0,(AF709-N709)/SQRT(E709*Settings!$B$3*(1-Settings!$B$3)),0)</f>
        <v>0</v>
      </c>
      <c r="P709" s="77" t="n">
        <f aca="false">MAX(0,AF709-N709)</f>
        <v>0</v>
      </c>
      <c r="Q709" s="51" t="n">
        <f aca="false">IF(E709&gt;=Settings!$B$4,(AF709+Settings!$B$7*Settings!$B$3)/(E709+Settings!$B$7),Settings!$B$3)</f>
        <v>0.0748599558648786</v>
      </c>
      <c r="R709" s="78" t="n">
        <f aca="false">PERCENTRANK($H$2:$H$1780,H709,6)</f>
        <v>0</v>
      </c>
      <c r="S709" s="78" t="n">
        <f aca="false">PERCENTRANK($Q$2:$Q$1780,Q709,6)</f>
        <v>0.0646794</v>
      </c>
      <c r="T709" s="78" t="n">
        <f aca="false">PERCENTRANK($F$2:$F$1780,F709,6)</f>
        <v>0</v>
      </c>
      <c r="U709" s="79" t="n">
        <f aca="false">IF(F709&gt;0,ROUND((Settings!$B$8*T709+Settings!$B$9*R709+Settings!$B$10*S709)/SUM(Settings!$B$8:$B$10),10),0)</f>
        <v>0</v>
      </c>
      <c r="V709" s="71" t="str">
        <f aca="false">IF(U709&gt;0,RANK(U709,$U$2:$U$1780)+COUNTIF($U$2:U709,U709)-1,"")</f>
        <v/>
      </c>
      <c r="W709" s="71" t="str">
        <f aca="false">IF(V709="","",IF(V709&lt;=Settings!$B$11,"1 - Fix first",IF(V709&lt;=Settings!$B$12,"2 - Review","3 - Monitor")))</f>
        <v/>
      </c>
      <c r="X709" s="71" t="str">
        <f aca="false">IF(AND(E709&gt;=Settings!$B$4,AF709&gt;=Settings!$B$5,O709&gt;=Settings!$B$6),"HIGH RATE","")</f>
        <v/>
      </c>
      <c r="Y709" s="71" t="str">
        <f aca="false">IF(F709&gt;0,RANK(F709,$F$2:$F$1780)+COUNTIF($F$2:F709,F709)-1,"")</f>
        <v/>
      </c>
      <c r="Z709" s="71" t="str">
        <f aca="false">IF(H709&gt;0,RANK(H709,$H$2:$H$1780)+COUNTIF($H$2:H709,H709)-1,"")</f>
        <v/>
      </c>
      <c r="AA709" s="71" t="str">
        <f aca="false">IF(AC709="","",RANK(AC709,$AC$2:$AC$1780)+COUNTIF($AC$2:AC709,AC709)-1)</f>
        <v/>
      </c>
      <c r="AB709" s="71" t="str">
        <f aca="false">IF(AD709="","",RANK(AD709,$AD$2:$AD$1780)+COUNTIF($AD$2:AD709,AD709)-1)</f>
        <v/>
      </c>
      <c r="AC709" s="71" t="str">
        <f aca="false">IF(AND(AF709&gt;0,E709&gt;=Settings!$B$4),ROUND(J709,10),"")</f>
        <v/>
      </c>
      <c r="AD709" s="71" t="str">
        <f aca="false">IF(X709="HIGH RATE",ROUND(O709,10),"")</f>
        <v/>
      </c>
      <c r="AE709" s="71" t="s">
        <v>63</v>
      </c>
      <c r="AF709" s="73" t="n">
        <f aca="false">SUMIFS(Detail!$L$2:$L$9168,Detail!$C$2:$C$9168,$A709)</f>
        <v>0</v>
      </c>
      <c r="AG709" s="74" t="n">
        <f aca="false">SUMIFS(Detail!$N$2:$N$9168,Detail!$C$2:$C$9168,$A709)</f>
        <v>0</v>
      </c>
    </row>
    <row r="710" customFormat="false" ht="15" hidden="false" customHeight="false" outlineLevel="0" collapsed="false">
      <c r="A710" s="71" t="s">
        <v>2322</v>
      </c>
      <c r="B710" s="71" t="s">
        <v>3014</v>
      </c>
      <c r="C710" s="71" t="s">
        <v>213</v>
      </c>
      <c r="D710" s="71" t="str">
        <f aca="false">IFERROR(INDEX('Brand Map'!$B$4:$B$125,MATCH(C710,'Brand Map'!$A$4:$A$125,0)),"Other")</f>
        <v>AU</v>
      </c>
      <c r="E710" s="73" t="n">
        <f aca="false">SUMIFS(Detail!$K$2:$K$9168,Detail!$C$2:$C$9168,$A710)</f>
        <v>1</v>
      </c>
      <c r="F710" s="73" t="n">
        <f aca="false">SUMIFS(Detail!$E$2:$E$9168,Detail!$C$2:$C$9168,$A710)</f>
        <v>0</v>
      </c>
      <c r="G710" s="74" t="n">
        <f aca="false">SUMIFS(Detail!$M$2:$M$9168,Detail!$C$2:$C$9168,$A710)</f>
        <v>63.59</v>
      </c>
      <c r="H710" s="74" t="n">
        <f aca="false">SUMIFS(Detail!$D$2:$D$9168,Detail!$C$2:$C$9168,$A710)</f>
        <v>0</v>
      </c>
      <c r="I710" s="74" t="n">
        <v>143.54</v>
      </c>
      <c r="J710" s="51" t="n">
        <f aca="false">IF(E710&gt;0,AF710/E710,0)</f>
        <v>0</v>
      </c>
      <c r="K710" s="51" t="n">
        <f aca="false">IF(G710&gt;0,AG710/G710,0)</f>
        <v>0</v>
      </c>
      <c r="L710" s="75" t="n">
        <f aca="false">H710/Settings!$B$16</f>
        <v>0</v>
      </c>
      <c r="M710" s="76" t="n">
        <f aca="false">H710/Settings!$B$20</f>
        <v>0</v>
      </c>
      <c r="N710" s="77" t="n">
        <f aca="false">E710*Settings!$B$3</f>
        <v>0.0748599558648786</v>
      </c>
      <c r="O710" s="77" t="n">
        <f aca="false">IF(E710&gt;0,(AF710-N710)/SQRT(E710*Settings!$B$3*(1-Settings!$B$3)),0)</f>
        <v>-0.28445989382101</v>
      </c>
      <c r="P710" s="77" t="n">
        <f aca="false">MAX(0,AF710-N710)</f>
        <v>0</v>
      </c>
      <c r="Q710" s="51" t="n">
        <f aca="false">IF(E710&gt;=Settings!$B$4,(AF710+Settings!$B$7*Settings!$B$3)/(E710+Settings!$B$7),Settings!$B$3)</f>
        <v>0.0748599558648786</v>
      </c>
      <c r="R710" s="78" t="n">
        <f aca="false">PERCENTRANK($H$2:$H$1780,H710,6)</f>
        <v>0</v>
      </c>
      <c r="S710" s="78" t="n">
        <f aca="false">PERCENTRANK($Q$2:$Q$1780,Q710,6)</f>
        <v>0.0646794</v>
      </c>
      <c r="T710" s="78" t="n">
        <f aca="false">PERCENTRANK($F$2:$F$1780,F710,6)</f>
        <v>0</v>
      </c>
      <c r="U710" s="79" t="n">
        <f aca="false">IF(F710&gt;0,ROUND((Settings!$B$8*T710+Settings!$B$9*R710+Settings!$B$10*S710)/SUM(Settings!$B$8:$B$10),10),0)</f>
        <v>0</v>
      </c>
      <c r="V710" s="71" t="str">
        <f aca="false">IF(U710&gt;0,RANK(U710,$U$2:$U$1780)+COUNTIF($U$2:U710,U710)-1,"")</f>
        <v/>
      </c>
      <c r="W710" s="71" t="str">
        <f aca="false">IF(V710="","",IF(V710&lt;=Settings!$B$11,"1 - Fix first",IF(V710&lt;=Settings!$B$12,"2 - Review","3 - Monitor")))</f>
        <v/>
      </c>
      <c r="X710" s="71" t="str">
        <f aca="false">IF(AND(E710&gt;=Settings!$B$4,AF710&gt;=Settings!$B$5,O710&gt;=Settings!$B$6),"HIGH RATE","")</f>
        <v/>
      </c>
      <c r="Y710" s="71" t="str">
        <f aca="false">IF(F710&gt;0,RANK(F710,$F$2:$F$1780)+COUNTIF($F$2:F710,F710)-1,"")</f>
        <v/>
      </c>
      <c r="Z710" s="71" t="str">
        <f aca="false">IF(H710&gt;0,RANK(H710,$H$2:$H$1780)+COUNTIF($H$2:H710,H710)-1,"")</f>
        <v/>
      </c>
      <c r="AA710" s="71" t="str">
        <f aca="false">IF(AC710="","",RANK(AC710,$AC$2:$AC$1780)+COUNTIF($AC$2:AC710,AC710)-1)</f>
        <v/>
      </c>
      <c r="AB710" s="71" t="str">
        <f aca="false">IF(AD710="","",RANK(AD710,$AD$2:$AD$1780)+COUNTIF($AD$2:AD710,AD710)-1)</f>
        <v/>
      </c>
      <c r="AC710" s="71" t="str">
        <f aca="false">IF(AND(AF710&gt;0,E710&gt;=Settings!$B$4),ROUND(J710,10),"")</f>
        <v/>
      </c>
      <c r="AD710" s="71" t="str">
        <f aca="false">IF(X710="HIGH RATE",ROUND(O710,10),"")</f>
        <v/>
      </c>
      <c r="AE710" s="71" t="s">
        <v>63</v>
      </c>
      <c r="AF710" s="73" t="n">
        <f aca="false">SUMIFS(Detail!$L$2:$L$9168,Detail!$C$2:$C$9168,$A710)</f>
        <v>0</v>
      </c>
      <c r="AG710" s="74" t="n">
        <f aca="false">SUMIFS(Detail!$N$2:$N$9168,Detail!$C$2:$C$9168,$A710)</f>
        <v>0</v>
      </c>
    </row>
    <row r="711" customFormat="false" ht="15" hidden="false" customHeight="false" outlineLevel="0" collapsed="false">
      <c r="A711" s="71" t="s">
        <v>2298</v>
      </c>
      <c r="B711" s="71" t="s">
        <v>3015</v>
      </c>
      <c r="C711" s="71" t="s">
        <v>213</v>
      </c>
      <c r="D711" s="71" t="str">
        <f aca="false">IFERROR(INDEX('Brand Map'!$B$4:$B$125,MATCH(C711,'Brand Map'!$A$4:$A$125,0)),"Other")</f>
        <v>AU</v>
      </c>
      <c r="E711" s="73" t="n">
        <f aca="false">SUMIFS(Detail!$K$2:$K$9168,Detail!$C$2:$C$9168,$A711)</f>
        <v>1</v>
      </c>
      <c r="F711" s="73" t="n">
        <f aca="false">SUMIFS(Detail!$E$2:$E$9168,Detail!$C$2:$C$9168,$A711)</f>
        <v>0</v>
      </c>
      <c r="G711" s="74" t="n">
        <f aca="false">SUMIFS(Detail!$M$2:$M$9168,Detail!$C$2:$C$9168,$A711)</f>
        <v>59.05</v>
      </c>
      <c r="H711" s="74" t="n">
        <f aca="false">SUMIFS(Detail!$D$2:$D$9168,Detail!$C$2:$C$9168,$A711)</f>
        <v>0</v>
      </c>
      <c r="I711" s="74" t="n">
        <v>426.99</v>
      </c>
      <c r="J711" s="51" t="n">
        <f aca="false">IF(E711&gt;0,AF711/E711,0)</f>
        <v>0</v>
      </c>
      <c r="K711" s="51" t="n">
        <f aca="false">IF(G711&gt;0,AG711/G711,0)</f>
        <v>0</v>
      </c>
      <c r="L711" s="75" t="n">
        <f aca="false">H711/Settings!$B$16</f>
        <v>0</v>
      </c>
      <c r="M711" s="76" t="n">
        <f aca="false">H711/Settings!$B$20</f>
        <v>0</v>
      </c>
      <c r="N711" s="77" t="n">
        <f aca="false">E711*Settings!$B$3</f>
        <v>0.0748599558648786</v>
      </c>
      <c r="O711" s="77" t="n">
        <f aca="false">IF(E711&gt;0,(AF711-N711)/SQRT(E711*Settings!$B$3*(1-Settings!$B$3)),0)</f>
        <v>-0.28445989382101</v>
      </c>
      <c r="P711" s="77" t="n">
        <f aca="false">MAX(0,AF711-N711)</f>
        <v>0</v>
      </c>
      <c r="Q711" s="51" t="n">
        <f aca="false">IF(E711&gt;=Settings!$B$4,(AF711+Settings!$B$7*Settings!$B$3)/(E711+Settings!$B$7),Settings!$B$3)</f>
        <v>0.0748599558648786</v>
      </c>
      <c r="R711" s="78" t="n">
        <f aca="false">PERCENTRANK($H$2:$H$1780,H711,6)</f>
        <v>0</v>
      </c>
      <c r="S711" s="78" t="n">
        <f aca="false">PERCENTRANK($Q$2:$Q$1780,Q711,6)</f>
        <v>0.0646794</v>
      </c>
      <c r="T711" s="78" t="n">
        <f aca="false">PERCENTRANK($F$2:$F$1780,F711,6)</f>
        <v>0</v>
      </c>
      <c r="U711" s="79" t="n">
        <f aca="false">IF(F711&gt;0,ROUND((Settings!$B$8*T711+Settings!$B$9*R711+Settings!$B$10*S711)/SUM(Settings!$B$8:$B$10),10),0)</f>
        <v>0</v>
      </c>
      <c r="V711" s="71" t="str">
        <f aca="false">IF(U711&gt;0,RANK(U711,$U$2:$U$1780)+COUNTIF($U$2:U711,U711)-1,"")</f>
        <v/>
      </c>
      <c r="W711" s="71" t="str">
        <f aca="false">IF(V711="","",IF(V711&lt;=Settings!$B$11,"1 - Fix first",IF(V711&lt;=Settings!$B$12,"2 - Review","3 - Monitor")))</f>
        <v/>
      </c>
      <c r="X711" s="71" t="str">
        <f aca="false">IF(AND(E711&gt;=Settings!$B$4,AF711&gt;=Settings!$B$5,O711&gt;=Settings!$B$6),"HIGH RATE","")</f>
        <v/>
      </c>
      <c r="Y711" s="71" t="str">
        <f aca="false">IF(F711&gt;0,RANK(F711,$F$2:$F$1780)+COUNTIF($F$2:F711,F711)-1,"")</f>
        <v/>
      </c>
      <c r="Z711" s="71" t="str">
        <f aca="false">IF(H711&gt;0,RANK(H711,$H$2:$H$1780)+COUNTIF($H$2:H711,H711)-1,"")</f>
        <v/>
      </c>
      <c r="AA711" s="71" t="str">
        <f aca="false">IF(AC711="","",RANK(AC711,$AC$2:$AC$1780)+COUNTIF($AC$2:AC711,AC711)-1)</f>
        <v/>
      </c>
      <c r="AB711" s="71" t="str">
        <f aca="false">IF(AD711="","",RANK(AD711,$AD$2:$AD$1780)+COUNTIF($AD$2:AD711,AD711)-1)</f>
        <v/>
      </c>
      <c r="AC711" s="71" t="str">
        <f aca="false">IF(AND(AF711&gt;0,E711&gt;=Settings!$B$4),ROUND(J711,10),"")</f>
        <v/>
      </c>
      <c r="AD711" s="71" t="str">
        <f aca="false">IF(X711="HIGH RATE",ROUND(O711,10),"")</f>
        <v/>
      </c>
      <c r="AE711" s="71" t="s">
        <v>63</v>
      </c>
      <c r="AF711" s="73" t="n">
        <f aca="false">SUMIFS(Detail!$L$2:$L$9168,Detail!$C$2:$C$9168,$A711)</f>
        <v>0</v>
      </c>
      <c r="AG711" s="74" t="n">
        <f aca="false">SUMIFS(Detail!$N$2:$N$9168,Detail!$C$2:$C$9168,$A711)</f>
        <v>0</v>
      </c>
    </row>
    <row r="712" customFormat="false" ht="15" hidden="false" customHeight="false" outlineLevel="0" collapsed="false">
      <c r="A712" s="71" t="s">
        <v>2285</v>
      </c>
      <c r="B712" s="71" t="s">
        <v>3016</v>
      </c>
      <c r="C712" s="71" t="s">
        <v>213</v>
      </c>
      <c r="D712" s="71" t="str">
        <f aca="false">IFERROR(INDEX('Brand Map'!$B$4:$B$125,MATCH(C712,'Brand Map'!$A$4:$A$125,0)),"Other")</f>
        <v>AU</v>
      </c>
      <c r="E712" s="73" t="n">
        <f aca="false">SUMIFS(Detail!$K$2:$K$9168,Detail!$C$2:$C$9168,$A712)</f>
        <v>0</v>
      </c>
      <c r="F712" s="73" t="n">
        <f aca="false">SUMIFS(Detail!$E$2:$E$9168,Detail!$C$2:$C$9168,$A712)</f>
        <v>0</v>
      </c>
      <c r="G712" s="74" t="n">
        <f aca="false">SUMIFS(Detail!$M$2:$M$9168,Detail!$C$2:$C$9168,$A712)</f>
        <v>0</v>
      </c>
      <c r="H712" s="74" t="n">
        <f aca="false">SUMIFS(Detail!$D$2:$D$9168,Detail!$C$2:$C$9168,$A712)</f>
        <v>0</v>
      </c>
      <c r="I712" s="74" t="n">
        <v>211.23</v>
      </c>
      <c r="J712" s="51" t="n">
        <f aca="false">IF(E712&gt;0,AF712/E712,0)</f>
        <v>0</v>
      </c>
      <c r="K712" s="51" t="n">
        <f aca="false">IF(G712&gt;0,AG712/G712,0)</f>
        <v>0</v>
      </c>
      <c r="L712" s="75" t="n">
        <f aca="false">H712/Settings!$B$16</f>
        <v>0</v>
      </c>
      <c r="M712" s="76" t="n">
        <f aca="false">H712/Settings!$B$20</f>
        <v>0</v>
      </c>
      <c r="N712" s="77" t="n">
        <f aca="false">E712*Settings!$B$3</f>
        <v>0</v>
      </c>
      <c r="O712" s="77" t="n">
        <f aca="false">IF(E712&gt;0,(AF712-N712)/SQRT(E712*Settings!$B$3*(1-Settings!$B$3)),0)</f>
        <v>0</v>
      </c>
      <c r="P712" s="77" t="n">
        <f aca="false">MAX(0,AF712-N712)</f>
        <v>0</v>
      </c>
      <c r="Q712" s="51" t="n">
        <f aca="false">IF(E712&gt;=Settings!$B$4,(AF712+Settings!$B$7*Settings!$B$3)/(E712+Settings!$B$7),Settings!$B$3)</f>
        <v>0.0748599558648786</v>
      </c>
      <c r="R712" s="78" t="n">
        <f aca="false">PERCENTRANK($H$2:$H$1780,H712,6)</f>
        <v>0</v>
      </c>
      <c r="S712" s="78" t="n">
        <f aca="false">PERCENTRANK($Q$2:$Q$1780,Q712,6)</f>
        <v>0.0646794</v>
      </c>
      <c r="T712" s="78" t="n">
        <f aca="false">PERCENTRANK($F$2:$F$1780,F712,6)</f>
        <v>0</v>
      </c>
      <c r="U712" s="79" t="n">
        <f aca="false">IF(F712&gt;0,ROUND((Settings!$B$8*T712+Settings!$B$9*R712+Settings!$B$10*S712)/SUM(Settings!$B$8:$B$10),10),0)</f>
        <v>0</v>
      </c>
      <c r="V712" s="71" t="str">
        <f aca="false">IF(U712&gt;0,RANK(U712,$U$2:$U$1780)+COUNTIF($U$2:U712,U712)-1,"")</f>
        <v/>
      </c>
      <c r="W712" s="71" t="str">
        <f aca="false">IF(V712="","",IF(V712&lt;=Settings!$B$11,"1 - Fix first",IF(V712&lt;=Settings!$B$12,"2 - Review","3 - Monitor")))</f>
        <v/>
      </c>
      <c r="X712" s="71" t="str">
        <f aca="false">IF(AND(E712&gt;=Settings!$B$4,AF712&gt;=Settings!$B$5,O712&gt;=Settings!$B$6),"HIGH RATE","")</f>
        <v/>
      </c>
      <c r="Y712" s="71" t="str">
        <f aca="false">IF(F712&gt;0,RANK(F712,$F$2:$F$1780)+COUNTIF($F$2:F712,F712)-1,"")</f>
        <v/>
      </c>
      <c r="Z712" s="71" t="str">
        <f aca="false">IF(H712&gt;0,RANK(H712,$H$2:$H$1780)+COUNTIF($H$2:H712,H712)-1,"")</f>
        <v/>
      </c>
      <c r="AA712" s="71" t="str">
        <f aca="false">IF(AC712="","",RANK(AC712,$AC$2:$AC$1780)+COUNTIF($AC$2:AC712,AC712)-1)</f>
        <v/>
      </c>
      <c r="AB712" s="71" t="str">
        <f aca="false">IF(AD712="","",RANK(AD712,$AD$2:$AD$1780)+COUNTIF($AD$2:AD712,AD712)-1)</f>
        <v/>
      </c>
      <c r="AC712" s="71" t="str">
        <f aca="false">IF(AND(AF712&gt;0,E712&gt;=Settings!$B$4),ROUND(J712,10),"")</f>
        <v/>
      </c>
      <c r="AD712" s="71" t="str">
        <f aca="false">IF(X712="HIGH RATE",ROUND(O712,10),"")</f>
        <v/>
      </c>
      <c r="AE712" s="71" t="s">
        <v>63</v>
      </c>
      <c r="AF712" s="73" t="n">
        <f aca="false">SUMIFS(Detail!$L$2:$L$9168,Detail!$C$2:$C$9168,$A712)</f>
        <v>0</v>
      </c>
      <c r="AG712" s="74" t="n">
        <f aca="false">SUMIFS(Detail!$N$2:$N$9168,Detail!$C$2:$C$9168,$A712)</f>
        <v>0</v>
      </c>
    </row>
    <row r="713" customFormat="false" ht="15" hidden="false" customHeight="false" outlineLevel="0" collapsed="false">
      <c r="A713" s="71" t="s">
        <v>2205</v>
      </c>
      <c r="B713" s="71" t="s">
        <v>3017</v>
      </c>
      <c r="C713" s="71" t="s">
        <v>213</v>
      </c>
      <c r="D713" s="71" t="str">
        <f aca="false">IFERROR(INDEX('Brand Map'!$B$4:$B$125,MATCH(C713,'Brand Map'!$A$4:$A$125,0)),"Other")</f>
        <v>AU</v>
      </c>
      <c r="E713" s="73" t="n">
        <f aca="false">SUMIFS(Detail!$K$2:$K$9168,Detail!$C$2:$C$9168,$A713)</f>
        <v>0</v>
      </c>
      <c r="F713" s="73" t="n">
        <f aca="false">SUMIFS(Detail!$E$2:$E$9168,Detail!$C$2:$C$9168,$A713)</f>
        <v>0</v>
      </c>
      <c r="G713" s="74" t="n">
        <f aca="false">SUMIFS(Detail!$M$2:$M$9168,Detail!$C$2:$C$9168,$A713)</f>
        <v>0</v>
      </c>
      <c r="H713" s="74" t="n">
        <f aca="false">SUMIFS(Detail!$D$2:$D$9168,Detail!$C$2:$C$9168,$A713)</f>
        <v>0</v>
      </c>
      <c r="I713" s="74" t="n">
        <v>238.54</v>
      </c>
      <c r="J713" s="51" t="n">
        <f aca="false">IF(E713&gt;0,AF713/E713,0)</f>
        <v>0</v>
      </c>
      <c r="K713" s="51" t="n">
        <f aca="false">IF(G713&gt;0,AG713/G713,0)</f>
        <v>0</v>
      </c>
      <c r="L713" s="75" t="n">
        <f aca="false">H713/Settings!$B$16</f>
        <v>0</v>
      </c>
      <c r="M713" s="76" t="n">
        <f aca="false">H713/Settings!$B$20</f>
        <v>0</v>
      </c>
      <c r="N713" s="77" t="n">
        <f aca="false">E713*Settings!$B$3</f>
        <v>0</v>
      </c>
      <c r="O713" s="77" t="n">
        <f aca="false">IF(E713&gt;0,(AF713-N713)/SQRT(E713*Settings!$B$3*(1-Settings!$B$3)),0)</f>
        <v>0</v>
      </c>
      <c r="P713" s="77" t="n">
        <f aca="false">MAX(0,AF713-N713)</f>
        <v>0</v>
      </c>
      <c r="Q713" s="51" t="n">
        <f aca="false">IF(E713&gt;=Settings!$B$4,(AF713+Settings!$B$7*Settings!$B$3)/(E713+Settings!$B$7),Settings!$B$3)</f>
        <v>0.0748599558648786</v>
      </c>
      <c r="R713" s="78" t="n">
        <f aca="false">PERCENTRANK($H$2:$H$1780,H713,6)</f>
        <v>0</v>
      </c>
      <c r="S713" s="78" t="n">
        <f aca="false">PERCENTRANK($Q$2:$Q$1780,Q713,6)</f>
        <v>0.0646794</v>
      </c>
      <c r="T713" s="78" t="n">
        <f aca="false">PERCENTRANK($F$2:$F$1780,F713,6)</f>
        <v>0</v>
      </c>
      <c r="U713" s="79" t="n">
        <f aca="false">IF(F713&gt;0,ROUND((Settings!$B$8*T713+Settings!$B$9*R713+Settings!$B$10*S713)/SUM(Settings!$B$8:$B$10),10),0)</f>
        <v>0</v>
      </c>
      <c r="V713" s="71" t="str">
        <f aca="false">IF(U713&gt;0,RANK(U713,$U$2:$U$1780)+COUNTIF($U$2:U713,U713)-1,"")</f>
        <v/>
      </c>
      <c r="W713" s="71" t="str">
        <f aca="false">IF(V713="","",IF(V713&lt;=Settings!$B$11,"1 - Fix first",IF(V713&lt;=Settings!$B$12,"2 - Review","3 - Monitor")))</f>
        <v/>
      </c>
      <c r="X713" s="71" t="str">
        <f aca="false">IF(AND(E713&gt;=Settings!$B$4,AF713&gt;=Settings!$B$5,O713&gt;=Settings!$B$6),"HIGH RATE","")</f>
        <v/>
      </c>
      <c r="Y713" s="71" t="str">
        <f aca="false">IF(F713&gt;0,RANK(F713,$F$2:$F$1780)+COUNTIF($F$2:F713,F713)-1,"")</f>
        <v/>
      </c>
      <c r="Z713" s="71" t="str">
        <f aca="false">IF(H713&gt;0,RANK(H713,$H$2:$H$1780)+COUNTIF($H$2:H713,H713)-1,"")</f>
        <v/>
      </c>
      <c r="AA713" s="71" t="str">
        <f aca="false">IF(AC713="","",RANK(AC713,$AC$2:$AC$1780)+COUNTIF($AC$2:AC713,AC713)-1)</f>
        <v/>
      </c>
      <c r="AB713" s="71" t="str">
        <f aca="false">IF(AD713="","",RANK(AD713,$AD$2:$AD$1780)+COUNTIF($AD$2:AD713,AD713)-1)</f>
        <v/>
      </c>
      <c r="AC713" s="71" t="str">
        <f aca="false">IF(AND(AF713&gt;0,E713&gt;=Settings!$B$4),ROUND(J713,10),"")</f>
        <v/>
      </c>
      <c r="AD713" s="71" t="str">
        <f aca="false">IF(X713="HIGH RATE",ROUND(O713,10),"")</f>
        <v/>
      </c>
      <c r="AE713" s="71" t="s">
        <v>63</v>
      </c>
      <c r="AF713" s="73" t="n">
        <f aca="false">SUMIFS(Detail!$L$2:$L$9168,Detail!$C$2:$C$9168,$A713)</f>
        <v>0</v>
      </c>
      <c r="AG713" s="74" t="n">
        <f aca="false">SUMIFS(Detail!$N$2:$N$9168,Detail!$C$2:$C$9168,$A713)</f>
        <v>0</v>
      </c>
    </row>
    <row r="714" customFormat="false" ht="15" hidden="false" customHeight="false" outlineLevel="0" collapsed="false">
      <c r="A714" s="71" t="s">
        <v>2238</v>
      </c>
      <c r="B714" s="71" t="s">
        <v>3018</v>
      </c>
      <c r="C714" s="71" t="s">
        <v>213</v>
      </c>
      <c r="D714" s="71" t="str">
        <f aca="false">IFERROR(INDEX('Brand Map'!$B$4:$B$125,MATCH(C714,'Brand Map'!$A$4:$A$125,0)),"Other")</f>
        <v>AU</v>
      </c>
      <c r="E714" s="73" t="n">
        <f aca="false">SUMIFS(Detail!$K$2:$K$9168,Detail!$C$2:$C$9168,$A714)</f>
        <v>2</v>
      </c>
      <c r="F714" s="73" t="n">
        <f aca="false">SUMIFS(Detail!$E$2:$E$9168,Detail!$C$2:$C$9168,$A714)</f>
        <v>0</v>
      </c>
      <c r="G714" s="74" t="n">
        <f aca="false">SUMIFS(Detail!$M$2:$M$9168,Detail!$C$2:$C$9168,$A714)</f>
        <v>199.9</v>
      </c>
      <c r="H714" s="74" t="n">
        <f aca="false">SUMIFS(Detail!$D$2:$D$9168,Detail!$C$2:$C$9168,$A714)</f>
        <v>0</v>
      </c>
      <c r="I714" s="74" t="n">
        <v>790.58</v>
      </c>
      <c r="J714" s="51" t="n">
        <f aca="false">IF(E714&gt;0,AF714/E714,0)</f>
        <v>0</v>
      </c>
      <c r="K714" s="51" t="n">
        <f aca="false">IF(G714&gt;0,AG714/G714,0)</f>
        <v>0</v>
      </c>
      <c r="L714" s="75" t="n">
        <f aca="false">H714/Settings!$B$16</f>
        <v>0</v>
      </c>
      <c r="M714" s="76" t="n">
        <f aca="false">H714/Settings!$B$20</f>
        <v>0</v>
      </c>
      <c r="N714" s="77" t="n">
        <f aca="false">E714*Settings!$B$3</f>
        <v>0.149719911729757</v>
      </c>
      <c r="O714" s="77" t="n">
        <f aca="false">IF(E714&gt;0,(AF714-N714)/SQRT(E714*Settings!$B$3*(1-Settings!$B$3)),0)</f>
        <v>-0.402287039792884</v>
      </c>
      <c r="P714" s="77" t="n">
        <f aca="false">MAX(0,AF714-N714)</f>
        <v>0</v>
      </c>
      <c r="Q714" s="51" t="n">
        <f aca="false">IF(E714&gt;=Settings!$B$4,(AF714+Settings!$B$7*Settings!$B$3)/(E714+Settings!$B$7),Settings!$B$3)</f>
        <v>0.0748599558648786</v>
      </c>
      <c r="R714" s="78" t="n">
        <f aca="false">PERCENTRANK($H$2:$H$1780,H714,6)</f>
        <v>0</v>
      </c>
      <c r="S714" s="78" t="n">
        <f aca="false">PERCENTRANK($Q$2:$Q$1780,Q714,6)</f>
        <v>0.0646794</v>
      </c>
      <c r="T714" s="78" t="n">
        <f aca="false">PERCENTRANK($F$2:$F$1780,F714,6)</f>
        <v>0</v>
      </c>
      <c r="U714" s="79" t="n">
        <f aca="false">IF(F714&gt;0,ROUND((Settings!$B$8*T714+Settings!$B$9*R714+Settings!$B$10*S714)/SUM(Settings!$B$8:$B$10),10),0)</f>
        <v>0</v>
      </c>
      <c r="V714" s="71" t="str">
        <f aca="false">IF(U714&gt;0,RANK(U714,$U$2:$U$1780)+COUNTIF($U$2:U714,U714)-1,"")</f>
        <v/>
      </c>
      <c r="W714" s="71" t="str">
        <f aca="false">IF(V714="","",IF(V714&lt;=Settings!$B$11,"1 - Fix first",IF(V714&lt;=Settings!$B$12,"2 - Review","3 - Monitor")))</f>
        <v/>
      </c>
      <c r="X714" s="71" t="str">
        <f aca="false">IF(AND(E714&gt;=Settings!$B$4,AF714&gt;=Settings!$B$5,O714&gt;=Settings!$B$6),"HIGH RATE","")</f>
        <v/>
      </c>
      <c r="Y714" s="71" t="str">
        <f aca="false">IF(F714&gt;0,RANK(F714,$F$2:$F$1780)+COUNTIF($F$2:F714,F714)-1,"")</f>
        <v/>
      </c>
      <c r="Z714" s="71" t="str">
        <f aca="false">IF(H714&gt;0,RANK(H714,$H$2:$H$1780)+COUNTIF($H$2:H714,H714)-1,"")</f>
        <v/>
      </c>
      <c r="AA714" s="71" t="str">
        <f aca="false">IF(AC714="","",RANK(AC714,$AC$2:$AC$1780)+COUNTIF($AC$2:AC714,AC714)-1)</f>
        <v/>
      </c>
      <c r="AB714" s="71" t="str">
        <f aca="false">IF(AD714="","",RANK(AD714,$AD$2:$AD$1780)+COUNTIF($AD$2:AD714,AD714)-1)</f>
        <v/>
      </c>
      <c r="AC714" s="71" t="str">
        <f aca="false">IF(AND(AF714&gt;0,E714&gt;=Settings!$B$4),ROUND(J714,10),"")</f>
        <v/>
      </c>
      <c r="AD714" s="71" t="str">
        <f aca="false">IF(X714="HIGH RATE",ROUND(O714,10),"")</f>
        <v/>
      </c>
      <c r="AE714" s="71" t="s">
        <v>63</v>
      </c>
      <c r="AF714" s="73" t="n">
        <f aca="false">SUMIFS(Detail!$L$2:$L$9168,Detail!$C$2:$C$9168,$A714)</f>
        <v>0</v>
      </c>
      <c r="AG714" s="74" t="n">
        <f aca="false">SUMIFS(Detail!$N$2:$N$9168,Detail!$C$2:$C$9168,$A714)</f>
        <v>0</v>
      </c>
    </row>
    <row r="715" customFormat="false" ht="15" hidden="false" customHeight="false" outlineLevel="0" collapsed="false">
      <c r="A715" s="71" t="s">
        <v>2262</v>
      </c>
      <c r="B715" s="71" t="s">
        <v>3019</v>
      </c>
      <c r="C715" s="71" t="s">
        <v>213</v>
      </c>
      <c r="D715" s="71" t="str">
        <f aca="false">IFERROR(INDEX('Brand Map'!$B$4:$B$125,MATCH(C715,'Brand Map'!$A$4:$A$125,0)),"Other")</f>
        <v>AU</v>
      </c>
      <c r="E715" s="73" t="n">
        <f aca="false">SUMIFS(Detail!$K$2:$K$9168,Detail!$C$2:$C$9168,$A715)</f>
        <v>2</v>
      </c>
      <c r="F715" s="73" t="n">
        <f aca="false">SUMIFS(Detail!$E$2:$E$9168,Detail!$C$2:$C$9168,$A715)</f>
        <v>0</v>
      </c>
      <c r="G715" s="74" t="n">
        <f aca="false">SUMIFS(Detail!$M$2:$M$9168,Detail!$C$2:$C$9168,$A715)</f>
        <v>199.9</v>
      </c>
      <c r="H715" s="74" t="n">
        <f aca="false">SUMIFS(Detail!$D$2:$D$9168,Detail!$C$2:$C$9168,$A715)</f>
        <v>0</v>
      </c>
      <c r="I715" s="74" t="n">
        <v>688.34</v>
      </c>
      <c r="J715" s="51" t="n">
        <f aca="false">IF(E715&gt;0,AF715/E715,0)</f>
        <v>0</v>
      </c>
      <c r="K715" s="51" t="n">
        <f aca="false">IF(G715&gt;0,AG715/G715,0)</f>
        <v>0</v>
      </c>
      <c r="L715" s="75" t="n">
        <f aca="false">H715/Settings!$B$16</f>
        <v>0</v>
      </c>
      <c r="M715" s="76" t="n">
        <f aca="false">H715/Settings!$B$20</f>
        <v>0</v>
      </c>
      <c r="N715" s="77" t="n">
        <f aca="false">E715*Settings!$B$3</f>
        <v>0.149719911729757</v>
      </c>
      <c r="O715" s="77" t="n">
        <f aca="false">IF(E715&gt;0,(AF715-N715)/SQRT(E715*Settings!$B$3*(1-Settings!$B$3)),0)</f>
        <v>-0.402287039792884</v>
      </c>
      <c r="P715" s="77" t="n">
        <f aca="false">MAX(0,AF715-N715)</f>
        <v>0</v>
      </c>
      <c r="Q715" s="51" t="n">
        <f aca="false">IF(E715&gt;=Settings!$B$4,(AF715+Settings!$B$7*Settings!$B$3)/(E715+Settings!$B$7),Settings!$B$3)</f>
        <v>0.0748599558648786</v>
      </c>
      <c r="R715" s="78" t="n">
        <f aca="false">PERCENTRANK($H$2:$H$1780,H715,6)</f>
        <v>0</v>
      </c>
      <c r="S715" s="78" t="n">
        <f aca="false">PERCENTRANK($Q$2:$Q$1780,Q715,6)</f>
        <v>0.0646794</v>
      </c>
      <c r="T715" s="78" t="n">
        <f aca="false">PERCENTRANK($F$2:$F$1780,F715,6)</f>
        <v>0</v>
      </c>
      <c r="U715" s="79" t="n">
        <f aca="false">IF(F715&gt;0,ROUND((Settings!$B$8*T715+Settings!$B$9*R715+Settings!$B$10*S715)/SUM(Settings!$B$8:$B$10),10),0)</f>
        <v>0</v>
      </c>
      <c r="V715" s="71" t="str">
        <f aca="false">IF(U715&gt;0,RANK(U715,$U$2:$U$1780)+COUNTIF($U$2:U715,U715)-1,"")</f>
        <v/>
      </c>
      <c r="W715" s="71" t="str">
        <f aca="false">IF(V715="","",IF(V715&lt;=Settings!$B$11,"1 - Fix first",IF(V715&lt;=Settings!$B$12,"2 - Review","3 - Monitor")))</f>
        <v/>
      </c>
      <c r="X715" s="71" t="str">
        <f aca="false">IF(AND(E715&gt;=Settings!$B$4,AF715&gt;=Settings!$B$5,O715&gt;=Settings!$B$6),"HIGH RATE","")</f>
        <v/>
      </c>
      <c r="Y715" s="71" t="str">
        <f aca="false">IF(F715&gt;0,RANK(F715,$F$2:$F$1780)+COUNTIF($F$2:F715,F715)-1,"")</f>
        <v/>
      </c>
      <c r="Z715" s="71" t="str">
        <f aca="false">IF(H715&gt;0,RANK(H715,$H$2:$H$1780)+COUNTIF($H$2:H715,H715)-1,"")</f>
        <v/>
      </c>
      <c r="AA715" s="71" t="str">
        <f aca="false">IF(AC715="","",RANK(AC715,$AC$2:$AC$1780)+COUNTIF($AC$2:AC715,AC715)-1)</f>
        <v/>
      </c>
      <c r="AB715" s="71" t="str">
        <f aca="false">IF(AD715="","",RANK(AD715,$AD$2:$AD$1780)+COUNTIF($AD$2:AD715,AD715)-1)</f>
        <v/>
      </c>
      <c r="AC715" s="71" t="str">
        <f aca="false">IF(AND(AF715&gt;0,E715&gt;=Settings!$B$4),ROUND(J715,10),"")</f>
        <v/>
      </c>
      <c r="AD715" s="71" t="str">
        <f aca="false">IF(X715="HIGH RATE",ROUND(O715,10),"")</f>
        <v/>
      </c>
      <c r="AE715" s="71" t="s">
        <v>63</v>
      </c>
      <c r="AF715" s="73" t="n">
        <f aca="false">SUMIFS(Detail!$L$2:$L$9168,Detail!$C$2:$C$9168,$A715)</f>
        <v>0</v>
      </c>
      <c r="AG715" s="74" t="n">
        <f aca="false">SUMIFS(Detail!$N$2:$N$9168,Detail!$C$2:$C$9168,$A715)</f>
        <v>0</v>
      </c>
    </row>
    <row r="716" customFormat="false" ht="15" hidden="false" customHeight="false" outlineLevel="0" collapsed="false">
      <c r="A716" s="71" t="s">
        <v>2323</v>
      </c>
      <c r="B716" s="71" t="s">
        <v>3020</v>
      </c>
      <c r="C716" s="71" t="s">
        <v>213</v>
      </c>
      <c r="D716" s="71" t="str">
        <f aca="false">IFERROR(INDEX('Brand Map'!$B$4:$B$125,MATCH(C716,'Brand Map'!$A$4:$A$125,0)),"Other")</f>
        <v>AU</v>
      </c>
      <c r="E716" s="73" t="n">
        <f aca="false">SUMIFS(Detail!$K$2:$K$9168,Detail!$C$2:$C$9168,$A716)</f>
        <v>2</v>
      </c>
      <c r="F716" s="73" t="n">
        <f aca="false">SUMIFS(Detail!$E$2:$E$9168,Detail!$C$2:$C$9168,$A716)</f>
        <v>0</v>
      </c>
      <c r="G716" s="74" t="n">
        <f aca="false">SUMIFS(Detail!$M$2:$M$9168,Detail!$C$2:$C$9168,$A716)</f>
        <v>218.1</v>
      </c>
      <c r="H716" s="74" t="n">
        <f aca="false">SUMIFS(Detail!$D$2:$D$9168,Detail!$C$2:$C$9168,$A716)</f>
        <v>0</v>
      </c>
      <c r="I716" s="74" t="n">
        <v>808.78</v>
      </c>
      <c r="J716" s="51" t="n">
        <f aca="false">IF(E716&gt;0,AF716/E716,0)</f>
        <v>0</v>
      </c>
      <c r="K716" s="51" t="n">
        <f aca="false">IF(G716&gt;0,AG716/G716,0)</f>
        <v>0</v>
      </c>
      <c r="L716" s="75" t="n">
        <f aca="false">H716/Settings!$B$16</f>
        <v>0</v>
      </c>
      <c r="M716" s="76" t="n">
        <f aca="false">H716/Settings!$B$20</f>
        <v>0</v>
      </c>
      <c r="N716" s="77" t="n">
        <f aca="false">E716*Settings!$B$3</f>
        <v>0.149719911729757</v>
      </c>
      <c r="O716" s="77" t="n">
        <f aca="false">IF(E716&gt;0,(AF716-N716)/SQRT(E716*Settings!$B$3*(1-Settings!$B$3)),0)</f>
        <v>-0.402287039792884</v>
      </c>
      <c r="P716" s="77" t="n">
        <f aca="false">MAX(0,AF716-N716)</f>
        <v>0</v>
      </c>
      <c r="Q716" s="51" t="n">
        <f aca="false">IF(E716&gt;=Settings!$B$4,(AF716+Settings!$B$7*Settings!$B$3)/(E716+Settings!$B$7),Settings!$B$3)</f>
        <v>0.0748599558648786</v>
      </c>
      <c r="R716" s="78" t="n">
        <f aca="false">PERCENTRANK($H$2:$H$1780,H716,6)</f>
        <v>0</v>
      </c>
      <c r="S716" s="78" t="n">
        <f aca="false">PERCENTRANK($Q$2:$Q$1780,Q716,6)</f>
        <v>0.0646794</v>
      </c>
      <c r="T716" s="78" t="n">
        <f aca="false">PERCENTRANK($F$2:$F$1780,F716,6)</f>
        <v>0</v>
      </c>
      <c r="U716" s="79" t="n">
        <f aca="false">IF(F716&gt;0,ROUND((Settings!$B$8*T716+Settings!$B$9*R716+Settings!$B$10*S716)/SUM(Settings!$B$8:$B$10),10),0)</f>
        <v>0</v>
      </c>
      <c r="V716" s="71" t="str">
        <f aca="false">IF(U716&gt;0,RANK(U716,$U$2:$U$1780)+COUNTIF($U$2:U716,U716)-1,"")</f>
        <v/>
      </c>
      <c r="W716" s="71" t="str">
        <f aca="false">IF(V716="","",IF(V716&lt;=Settings!$B$11,"1 - Fix first",IF(V716&lt;=Settings!$B$12,"2 - Review","3 - Monitor")))</f>
        <v/>
      </c>
      <c r="X716" s="71" t="str">
        <f aca="false">IF(AND(E716&gt;=Settings!$B$4,AF716&gt;=Settings!$B$5,O716&gt;=Settings!$B$6),"HIGH RATE","")</f>
        <v/>
      </c>
      <c r="Y716" s="71" t="str">
        <f aca="false">IF(F716&gt;0,RANK(F716,$F$2:$F$1780)+COUNTIF($F$2:F716,F716)-1,"")</f>
        <v/>
      </c>
      <c r="Z716" s="71" t="str">
        <f aca="false">IF(H716&gt;0,RANK(H716,$H$2:$H$1780)+COUNTIF($H$2:H716,H716)-1,"")</f>
        <v/>
      </c>
      <c r="AA716" s="71" t="str">
        <f aca="false">IF(AC716="","",RANK(AC716,$AC$2:$AC$1780)+COUNTIF($AC$2:AC716,AC716)-1)</f>
        <v/>
      </c>
      <c r="AB716" s="71" t="str">
        <f aca="false">IF(AD716="","",RANK(AD716,$AD$2:$AD$1780)+COUNTIF($AD$2:AD716,AD716)-1)</f>
        <v/>
      </c>
      <c r="AC716" s="71" t="str">
        <f aca="false">IF(AND(AF716&gt;0,E716&gt;=Settings!$B$4),ROUND(J716,10),"")</f>
        <v/>
      </c>
      <c r="AD716" s="71" t="str">
        <f aca="false">IF(X716="HIGH RATE",ROUND(O716,10),"")</f>
        <v/>
      </c>
      <c r="AE716" s="71" t="s">
        <v>63</v>
      </c>
      <c r="AF716" s="73" t="n">
        <f aca="false">SUMIFS(Detail!$L$2:$L$9168,Detail!$C$2:$C$9168,$A716)</f>
        <v>0</v>
      </c>
      <c r="AG716" s="74" t="n">
        <f aca="false">SUMIFS(Detail!$N$2:$N$9168,Detail!$C$2:$C$9168,$A716)</f>
        <v>0</v>
      </c>
    </row>
    <row r="717" customFormat="false" ht="15" hidden="false" customHeight="false" outlineLevel="0" collapsed="false">
      <c r="A717" s="71" t="s">
        <v>2208</v>
      </c>
      <c r="B717" s="71" t="s">
        <v>3021</v>
      </c>
      <c r="C717" s="71" t="s">
        <v>213</v>
      </c>
      <c r="D717" s="71" t="str">
        <f aca="false">IFERROR(INDEX('Brand Map'!$B$4:$B$125,MATCH(C717,'Brand Map'!$A$4:$A$125,0)),"Other")</f>
        <v>AU</v>
      </c>
      <c r="E717" s="73" t="n">
        <f aca="false">SUMIFS(Detail!$K$2:$K$9168,Detail!$C$2:$C$9168,$A717)</f>
        <v>0</v>
      </c>
      <c r="F717" s="73" t="n">
        <f aca="false">SUMIFS(Detail!$E$2:$E$9168,Detail!$C$2:$C$9168,$A717)</f>
        <v>0</v>
      </c>
      <c r="G717" s="74" t="n">
        <f aca="false">SUMIFS(Detail!$M$2:$M$9168,Detail!$C$2:$C$9168,$A717)</f>
        <v>0</v>
      </c>
      <c r="H717" s="74" t="n">
        <f aca="false">SUMIFS(Detail!$D$2:$D$9168,Detail!$C$2:$C$9168,$A717)</f>
        <v>0</v>
      </c>
      <c r="I717" s="74" t="n">
        <v>124.95</v>
      </c>
      <c r="J717" s="51" t="n">
        <f aca="false">IF(E717&gt;0,AF717/E717,0)</f>
        <v>0</v>
      </c>
      <c r="K717" s="51" t="n">
        <f aca="false">IF(G717&gt;0,AG717/G717,0)</f>
        <v>0</v>
      </c>
      <c r="L717" s="75" t="n">
        <f aca="false">H717/Settings!$B$16</f>
        <v>0</v>
      </c>
      <c r="M717" s="76" t="n">
        <f aca="false">H717/Settings!$B$20</f>
        <v>0</v>
      </c>
      <c r="N717" s="77" t="n">
        <f aca="false">E717*Settings!$B$3</f>
        <v>0</v>
      </c>
      <c r="O717" s="77" t="n">
        <f aca="false">IF(E717&gt;0,(AF717-N717)/SQRT(E717*Settings!$B$3*(1-Settings!$B$3)),0)</f>
        <v>0</v>
      </c>
      <c r="P717" s="77" t="n">
        <f aca="false">MAX(0,AF717-N717)</f>
        <v>0</v>
      </c>
      <c r="Q717" s="51" t="n">
        <f aca="false">IF(E717&gt;=Settings!$B$4,(AF717+Settings!$B$7*Settings!$B$3)/(E717+Settings!$B$7),Settings!$B$3)</f>
        <v>0.0748599558648786</v>
      </c>
      <c r="R717" s="78" t="n">
        <f aca="false">PERCENTRANK($H$2:$H$1780,H717,6)</f>
        <v>0</v>
      </c>
      <c r="S717" s="78" t="n">
        <f aca="false">PERCENTRANK($Q$2:$Q$1780,Q717,6)</f>
        <v>0.0646794</v>
      </c>
      <c r="T717" s="78" t="n">
        <f aca="false">PERCENTRANK($F$2:$F$1780,F717,6)</f>
        <v>0</v>
      </c>
      <c r="U717" s="79" t="n">
        <f aca="false">IF(F717&gt;0,ROUND((Settings!$B$8*T717+Settings!$B$9*R717+Settings!$B$10*S717)/SUM(Settings!$B$8:$B$10),10),0)</f>
        <v>0</v>
      </c>
      <c r="V717" s="71" t="str">
        <f aca="false">IF(U717&gt;0,RANK(U717,$U$2:$U$1780)+COUNTIF($U$2:U717,U717)-1,"")</f>
        <v/>
      </c>
      <c r="W717" s="71" t="str">
        <f aca="false">IF(V717="","",IF(V717&lt;=Settings!$B$11,"1 - Fix first",IF(V717&lt;=Settings!$B$12,"2 - Review","3 - Monitor")))</f>
        <v/>
      </c>
      <c r="X717" s="71" t="str">
        <f aca="false">IF(AND(E717&gt;=Settings!$B$4,AF717&gt;=Settings!$B$5,O717&gt;=Settings!$B$6),"HIGH RATE","")</f>
        <v/>
      </c>
      <c r="Y717" s="71" t="str">
        <f aca="false">IF(F717&gt;0,RANK(F717,$F$2:$F$1780)+COUNTIF($F$2:F717,F717)-1,"")</f>
        <v/>
      </c>
      <c r="Z717" s="71" t="str">
        <f aca="false">IF(H717&gt;0,RANK(H717,$H$2:$H$1780)+COUNTIF($H$2:H717,H717)-1,"")</f>
        <v/>
      </c>
      <c r="AA717" s="71" t="str">
        <f aca="false">IF(AC717="","",RANK(AC717,$AC$2:$AC$1780)+COUNTIF($AC$2:AC717,AC717)-1)</f>
        <v/>
      </c>
      <c r="AB717" s="71" t="str">
        <f aca="false">IF(AD717="","",RANK(AD717,$AD$2:$AD$1780)+COUNTIF($AD$2:AD717,AD717)-1)</f>
        <v/>
      </c>
      <c r="AC717" s="71" t="str">
        <f aca="false">IF(AND(AF717&gt;0,E717&gt;=Settings!$B$4),ROUND(J717,10),"")</f>
        <v/>
      </c>
      <c r="AD717" s="71" t="str">
        <f aca="false">IF(X717="HIGH RATE",ROUND(O717,10),"")</f>
        <v/>
      </c>
      <c r="AE717" s="71" t="s">
        <v>63</v>
      </c>
      <c r="AF717" s="73" t="n">
        <f aca="false">SUMIFS(Detail!$L$2:$L$9168,Detail!$C$2:$C$9168,$A717)</f>
        <v>0</v>
      </c>
      <c r="AG717" s="74" t="n">
        <f aca="false">SUMIFS(Detail!$N$2:$N$9168,Detail!$C$2:$C$9168,$A717)</f>
        <v>0</v>
      </c>
    </row>
    <row r="718" customFormat="false" ht="15" hidden="false" customHeight="false" outlineLevel="0" collapsed="false">
      <c r="A718" s="71" t="s">
        <v>2428</v>
      </c>
      <c r="B718" s="71" t="s">
        <v>3022</v>
      </c>
      <c r="C718" s="71" t="s">
        <v>213</v>
      </c>
      <c r="D718" s="71" t="str">
        <f aca="false">IFERROR(INDEX('Brand Map'!$B$4:$B$125,MATCH(C718,'Brand Map'!$A$4:$A$125,0)),"Other")</f>
        <v>AU</v>
      </c>
      <c r="E718" s="73" t="n">
        <f aca="false">SUMIFS(Detail!$K$2:$K$9168,Detail!$C$2:$C$9168,$A718)</f>
        <v>1</v>
      </c>
      <c r="F718" s="73" t="n">
        <f aca="false">SUMIFS(Detail!$E$2:$E$9168,Detail!$C$2:$C$9168,$A718)</f>
        <v>0</v>
      </c>
      <c r="G718" s="74" t="n">
        <f aca="false">SUMIFS(Detail!$M$2:$M$9168,Detail!$C$2:$C$9168,$A718)</f>
        <v>99.95</v>
      </c>
      <c r="H718" s="74" t="n">
        <f aca="false">SUMIFS(Detail!$D$2:$D$9168,Detail!$C$2:$C$9168,$A718)</f>
        <v>0</v>
      </c>
      <c r="I718" s="74" t="n">
        <v>99.95</v>
      </c>
      <c r="J718" s="51" t="n">
        <f aca="false">IF(E718&gt;0,AF718/E718,0)</f>
        <v>0</v>
      </c>
      <c r="K718" s="51" t="n">
        <f aca="false">IF(G718&gt;0,AG718/G718,0)</f>
        <v>0</v>
      </c>
      <c r="L718" s="75" t="n">
        <f aca="false">H718/Settings!$B$16</f>
        <v>0</v>
      </c>
      <c r="M718" s="76" t="n">
        <f aca="false">H718/Settings!$B$20</f>
        <v>0</v>
      </c>
      <c r="N718" s="77" t="n">
        <f aca="false">E718*Settings!$B$3</f>
        <v>0.0748599558648786</v>
      </c>
      <c r="O718" s="77" t="n">
        <f aca="false">IF(E718&gt;0,(AF718-N718)/SQRT(E718*Settings!$B$3*(1-Settings!$B$3)),0)</f>
        <v>-0.28445989382101</v>
      </c>
      <c r="P718" s="77" t="n">
        <f aca="false">MAX(0,AF718-N718)</f>
        <v>0</v>
      </c>
      <c r="Q718" s="51" t="n">
        <f aca="false">IF(E718&gt;=Settings!$B$4,(AF718+Settings!$B$7*Settings!$B$3)/(E718+Settings!$B$7),Settings!$B$3)</f>
        <v>0.0748599558648786</v>
      </c>
      <c r="R718" s="78" t="n">
        <f aca="false">PERCENTRANK($H$2:$H$1780,H718,6)</f>
        <v>0</v>
      </c>
      <c r="S718" s="78" t="n">
        <f aca="false">PERCENTRANK($Q$2:$Q$1780,Q718,6)</f>
        <v>0.0646794</v>
      </c>
      <c r="T718" s="78" t="n">
        <f aca="false">PERCENTRANK($F$2:$F$1780,F718,6)</f>
        <v>0</v>
      </c>
      <c r="U718" s="79" t="n">
        <f aca="false">IF(F718&gt;0,ROUND((Settings!$B$8*T718+Settings!$B$9*R718+Settings!$B$10*S718)/SUM(Settings!$B$8:$B$10),10),0)</f>
        <v>0</v>
      </c>
      <c r="V718" s="71" t="str">
        <f aca="false">IF(U718&gt;0,RANK(U718,$U$2:$U$1780)+COUNTIF($U$2:U718,U718)-1,"")</f>
        <v/>
      </c>
      <c r="W718" s="71" t="str">
        <f aca="false">IF(V718="","",IF(V718&lt;=Settings!$B$11,"1 - Fix first",IF(V718&lt;=Settings!$B$12,"2 - Review","3 - Monitor")))</f>
        <v/>
      </c>
      <c r="X718" s="71" t="str">
        <f aca="false">IF(AND(E718&gt;=Settings!$B$4,AF718&gt;=Settings!$B$5,O718&gt;=Settings!$B$6),"HIGH RATE","")</f>
        <v/>
      </c>
      <c r="Y718" s="71" t="str">
        <f aca="false">IF(F718&gt;0,RANK(F718,$F$2:$F$1780)+COUNTIF($F$2:F718,F718)-1,"")</f>
        <v/>
      </c>
      <c r="Z718" s="71" t="str">
        <f aca="false">IF(H718&gt;0,RANK(H718,$H$2:$H$1780)+COUNTIF($H$2:H718,H718)-1,"")</f>
        <v/>
      </c>
      <c r="AA718" s="71" t="str">
        <f aca="false">IF(AC718="","",RANK(AC718,$AC$2:$AC$1780)+COUNTIF($AC$2:AC718,AC718)-1)</f>
        <v/>
      </c>
      <c r="AB718" s="71" t="str">
        <f aca="false">IF(AD718="","",RANK(AD718,$AD$2:$AD$1780)+COUNTIF($AD$2:AD718,AD718)-1)</f>
        <v/>
      </c>
      <c r="AC718" s="71" t="str">
        <f aca="false">IF(AND(AF718&gt;0,E718&gt;=Settings!$B$4),ROUND(J718,10),"")</f>
        <v/>
      </c>
      <c r="AD718" s="71" t="str">
        <f aca="false">IF(X718="HIGH RATE",ROUND(O718,10),"")</f>
        <v/>
      </c>
      <c r="AE718" s="71" t="s">
        <v>63</v>
      </c>
      <c r="AF718" s="73" t="n">
        <f aca="false">SUMIFS(Detail!$L$2:$L$9168,Detail!$C$2:$C$9168,$A718)</f>
        <v>0</v>
      </c>
      <c r="AG718" s="74" t="n">
        <f aca="false">SUMIFS(Detail!$N$2:$N$9168,Detail!$C$2:$C$9168,$A718)</f>
        <v>0</v>
      </c>
    </row>
    <row r="719" customFormat="false" ht="15" hidden="false" customHeight="false" outlineLevel="0" collapsed="false">
      <c r="A719" s="71" t="s">
        <v>2345</v>
      </c>
      <c r="B719" s="71" t="s">
        <v>3023</v>
      </c>
      <c r="C719" s="71" t="s">
        <v>213</v>
      </c>
      <c r="D719" s="71" t="str">
        <f aca="false">IFERROR(INDEX('Brand Map'!$B$4:$B$125,MATCH(C719,'Brand Map'!$A$4:$A$125,0)),"Other")</f>
        <v>AU</v>
      </c>
      <c r="E719" s="73" t="n">
        <f aca="false">SUMIFS(Detail!$K$2:$K$9168,Detail!$C$2:$C$9168,$A719)</f>
        <v>1</v>
      </c>
      <c r="F719" s="73" t="n">
        <f aca="false">SUMIFS(Detail!$E$2:$E$9168,Detail!$C$2:$C$9168,$A719)</f>
        <v>0</v>
      </c>
      <c r="G719" s="74" t="n">
        <f aca="false">SUMIFS(Detail!$M$2:$M$9168,Detail!$C$2:$C$9168,$A719)</f>
        <v>99.95</v>
      </c>
      <c r="H719" s="74" t="n">
        <f aca="false">SUMIFS(Detail!$D$2:$D$9168,Detail!$C$2:$C$9168,$A719)</f>
        <v>0</v>
      </c>
      <c r="I719" s="74" t="n">
        <v>213.54</v>
      </c>
      <c r="J719" s="51" t="n">
        <f aca="false">IF(E719&gt;0,AF719/E719,0)</f>
        <v>0</v>
      </c>
      <c r="K719" s="51" t="n">
        <f aca="false">IF(G719&gt;0,AG719/G719,0)</f>
        <v>0</v>
      </c>
      <c r="L719" s="75" t="n">
        <f aca="false">H719/Settings!$B$16</f>
        <v>0</v>
      </c>
      <c r="M719" s="76" t="n">
        <f aca="false">H719/Settings!$B$20</f>
        <v>0</v>
      </c>
      <c r="N719" s="77" t="n">
        <f aca="false">E719*Settings!$B$3</f>
        <v>0.0748599558648786</v>
      </c>
      <c r="O719" s="77" t="n">
        <f aca="false">IF(E719&gt;0,(AF719-N719)/SQRT(E719*Settings!$B$3*(1-Settings!$B$3)),0)</f>
        <v>-0.28445989382101</v>
      </c>
      <c r="P719" s="77" t="n">
        <f aca="false">MAX(0,AF719-N719)</f>
        <v>0</v>
      </c>
      <c r="Q719" s="51" t="n">
        <f aca="false">IF(E719&gt;=Settings!$B$4,(AF719+Settings!$B$7*Settings!$B$3)/(E719+Settings!$B$7),Settings!$B$3)</f>
        <v>0.0748599558648786</v>
      </c>
      <c r="R719" s="78" t="n">
        <f aca="false">PERCENTRANK($H$2:$H$1780,H719,6)</f>
        <v>0</v>
      </c>
      <c r="S719" s="78" t="n">
        <f aca="false">PERCENTRANK($Q$2:$Q$1780,Q719,6)</f>
        <v>0.0646794</v>
      </c>
      <c r="T719" s="78" t="n">
        <f aca="false">PERCENTRANK($F$2:$F$1780,F719,6)</f>
        <v>0</v>
      </c>
      <c r="U719" s="79" t="n">
        <f aca="false">IF(F719&gt;0,ROUND((Settings!$B$8*T719+Settings!$B$9*R719+Settings!$B$10*S719)/SUM(Settings!$B$8:$B$10),10),0)</f>
        <v>0</v>
      </c>
      <c r="V719" s="71" t="str">
        <f aca="false">IF(U719&gt;0,RANK(U719,$U$2:$U$1780)+COUNTIF($U$2:U719,U719)-1,"")</f>
        <v/>
      </c>
      <c r="W719" s="71" t="str">
        <f aca="false">IF(V719="","",IF(V719&lt;=Settings!$B$11,"1 - Fix first",IF(V719&lt;=Settings!$B$12,"2 - Review","3 - Monitor")))</f>
        <v/>
      </c>
      <c r="X719" s="71" t="str">
        <f aca="false">IF(AND(E719&gt;=Settings!$B$4,AF719&gt;=Settings!$B$5,O719&gt;=Settings!$B$6),"HIGH RATE","")</f>
        <v/>
      </c>
      <c r="Y719" s="71" t="str">
        <f aca="false">IF(F719&gt;0,RANK(F719,$F$2:$F$1780)+COUNTIF($F$2:F719,F719)-1,"")</f>
        <v/>
      </c>
      <c r="Z719" s="71" t="str">
        <f aca="false">IF(H719&gt;0,RANK(H719,$H$2:$H$1780)+COUNTIF($H$2:H719,H719)-1,"")</f>
        <v/>
      </c>
      <c r="AA719" s="71" t="str">
        <f aca="false">IF(AC719="","",RANK(AC719,$AC$2:$AC$1780)+COUNTIF($AC$2:AC719,AC719)-1)</f>
        <v/>
      </c>
      <c r="AB719" s="71" t="str">
        <f aca="false">IF(AD719="","",RANK(AD719,$AD$2:$AD$1780)+COUNTIF($AD$2:AD719,AD719)-1)</f>
        <v/>
      </c>
      <c r="AC719" s="71" t="str">
        <f aca="false">IF(AND(AF719&gt;0,E719&gt;=Settings!$B$4),ROUND(J719,10),"")</f>
        <v/>
      </c>
      <c r="AD719" s="71" t="str">
        <f aca="false">IF(X719="HIGH RATE",ROUND(O719,10),"")</f>
        <v/>
      </c>
      <c r="AE719" s="71" t="s">
        <v>63</v>
      </c>
      <c r="AF719" s="73" t="n">
        <f aca="false">SUMIFS(Detail!$L$2:$L$9168,Detail!$C$2:$C$9168,$A719)</f>
        <v>0</v>
      </c>
      <c r="AG719" s="74" t="n">
        <f aca="false">SUMIFS(Detail!$N$2:$N$9168,Detail!$C$2:$C$9168,$A719)</f>
        <v>0</v>
      </c>
    </row>
    <row r="720" customFormat="false" ht="15" hidden="false" customHeight="false" outlineLevel="0" collapsed="false">
      <c r="A720" s="71" t="s">
        <v>2338</v>
      </c>
      <c r="B720" s="71" t="s">
        <v>3024</v>
      </c>
      <c r="C720" s="71" t="s">
        <v>213</v>
      </c>
      <c r="D720" s="71" t="str">
        <f aca="false">IFERROR(INDEX('Brand Map'!$B$4:$B$125,MATCH(C720,'Brand Map'!$A$4:$A$125,0)),"Other")</f>
        <v>AU</v>
      </c>
      <c r="E720" s="73" t="n">
        <f aca="false">SUMIFS(Detail!$K$2:$K$9168,Detail!$C$2:$C$9168,$A720)</f>
        <v>1</v>
      </c>
      <c r="F720" s="73" t="n">
        <f aca="false">SUMIFS(Detail!$E$2:$E$9168,Detail!$C$2:$C$9168,$A720)</f>
        <v>0</v>
      </c>
      <c r="G720" s="74" t="n">
        <f aca="false">SUMIFS(Detail!$M$2:$M$9168,Detail!$C$2:$C$9168,$A720)</f>
        <v>99.95</v>
      </c>
      <c r="H720" s="74" t="n">
        <f aca="false">SUMIFS(Detail!$D$2:$D$9168,Detail!$C$2:$C$9168,$A720)</f>
        <v>0</v>
      </c>
      <c r="I720" s="74" t="n">
        <v>474.8</v>
      </c>
      <c r="J720" s="51" t="n">
        <f aca="false">IF(E720&gt;0,AF720/E720,0)</f>
        <v>0</v>
      </c>
      <c r="K720" s="51" t="n">
        <f aca="false">IF(G720&gt;0,AG720/G720,0)</f>
        <v>0</v>
      </c>
      <c r="L720" s="75" t="n">
        <f aca="false">H720/Settings!$B$16</f>
        <v>0</v>
      </c>
      <c r="M720" s="76" t="n">
        <f aca="false">H720/Settings!$B$20</f>
        <v>0</v>
      </c>
      <c r="N720" s="77" t="n">
        <f aca="false">E720*Settings!$B$3</f>
        <v>0.0748599558648786</v>
      </c>
      <c r="O720" s="77" t="n">
        <f aca="false">IF(E720&gt;0,(AF720-N720)/SQRT(E720*Settings!$B$3*(1-Settings!$B$3)),0)</f>
        <v>-0.28445989382101</v>
      </c>
      <c r="P720" s="77" t="n">
        <f aca="false">MAX(0,AF720-N720)</f>
        <v>0</v>
      </c>
      <c r="Q720" s="51" t="n">
        <f aca="false">IF(E720&gt;=Settings!$B$4,(AF720+Settings!$B$7*Settings!$B$3)/(E720+Settings!$B$7),Settings!$B$3)</f>
        <v>0.0748599558648786</v>
      </c>
      <c r="R720" s="78" t="n">
        <f aca="false">PERCENTRANK($H$2:$H$1780,H720,6)</f>
        <v>0</v>
      </c>
      <c r="S720" s="78" t="n">
        <f aca="false">PERCENTRANK($Q$2:$Q$1780,Q720,6)</f>
        <v>0.0646794</v>
      </c>
      <c r="T720" s="78" t="n">
        <f aca="false">PERCENTRANK($F$2:$F$1780,F720,6)</f>
        <v>0</v>
      </c>
      <c r="U720" s="79" t="n">
        <f aca="false">IF(F720&gt;0,ROUND((Settings!$B$8*T720+Settings!$B$9*R720+Settings!$B$10*S720)/SUM(Settings!$B$8:$B$10),10),0)</f>
        <v>0</v>
      </c>
      <c r="V720" s="71" t="str">
        <f aca="false">IF(U720&gt;0,RANK(U720,$U$2:$U$1780)+COUNTIF($U$2:U720,U720)-1,"")</f>
        <v/>
      </c>
      <c r="W720" s="71" t="str">
        <f aca="false">IF(V720="","",IF(V720&lt;=Settings!$B$11,"1 - Fix first",IF(V720&lt;=Settings!$B$12,"2 - Review","3 - Monitor")))</f>
        <v/>
      </c>
      <c r="X720" s="71" t="str">
        <f aca="false">IF(AND(E720&gt;=Settings!$B$4,AF720&gt;=Settings!$B$5,O720&gt;=Settings!$B$6),"HIGH RATE","")</f>
        <v/>
      </c>
      <c r="Y720" s="71" t="str">
        <f aca="false">IF(F720&gt;0,RANK(F720,$F$2:$F$1780)+COUNTIF($F$2:F720,F720)-1,"")</f>
        <v/>
      </c>
      <c r="Z720" s="71" t="str">
        <f aca="false">IF(H720&gt;0,RANK(H720,$H$2:$H$1780)+COUNTIF($H$2:H720,H720)-1,"")</f>
        <v/>
      </c>
      <c r="AA720" s="71" t="str">
        <f aca="false">IF(AC720="","",RANK(AC720,$AC$2:$AC$1780)+COUNTIF($AC$2:AC720,AC720)-1)</f>
        <v/>
      </c>
      <c r="AB720" s="71" t="str">
        <f aca="false">IF(AD720="","",RANK(AD720,$AD$2:$AD$1780)+COUNTIF($AD$2:AD720,AD720)-1)</f>
        <v/>
      </c>
      <c r="AC720" s="71" t="str">
        <f aca="false">IF(AND(AF720&gt;0,E720&gt;=Settings!$B$4),ROUND(J720,10),"")</f>
        <v/>
      </c>
      <c r="AD720" s="71" t="str">
        <f aca="false">IF(X720="HIGH RATE",ROUND(O720,10),"")</f>
        <v/>
      </c>
      <c r="AE720" s="71" t="s">
        <v>63</v>
      </c>
      <c r="AF720" s="73" t="n">
        <f aca="false">SUMIFS(Detail!$L$2:$L$9168,Detail!$C$2:$C$9168,$A720)</f>
        <v>0</v>
      </c>
      <c r="AG720" s="74" t="n">
        <f aca="false">SUMIFS(Detail!$N$2:$N$9168,Detail!$C$2:$C$9168,$A720)</f>
        <v>0</v>
      </c>
    </row>
    <row r="721" customFormat="false" ht="15" hidden="false" customHeight="false" outlineLevel="0" collapsed="false">
      <c r="A721" s="71" t="s">
        <v>2313</v>
      </c>
      <c r="B721" s="71" t="s">
        <v>3025</v>
      </c>
      <c r="C721" s="71" t="s">
        <v>213</v>
      </c>
      <c r="D721" s="71" t="str">
        <f aca="false">IFERROR(INDEX('Brand Map'!$B$4:$B$125,MATCH(C721,'Brand Map'!$A$4:$A$125,0)),"Other")</f>
        <v>AU</v>
      </c>
      <c r="E721" s="73" t="n">
        <f aca="false">SUMIFS(Detail!$K$2:$K$9168,Detail!$C$2:$C$9168,$A721)</f>
        <v>1</v>
      </c>
      <c r="F721" s="73" t="n">
        <f aca="false">SUMIFS(Detail!$E$2:$E$9168,Detail!$C$2:$C$9168,$A721)</f>
        <v>0</v>
      </c>
      <c r="G721" s="74" t="n">
        <f aca="false">SUMIFS(Detail!$M$2:$M$9168,Detail!$C$2:$C$9168,$A721)</f>
        <v>99.95</v>
      </c>
      <c r="H721" s="74" t="n">
        <f aca="false">SUMIFS(Detail!$D$2:$D$9168,Detail!$C$2:$C$9168,$A721)</f>
        <v>0</v>
      </c>
      <c r="I721" s="74" t="n">
        <v>894.15</v>
      </c>
      <c r="J721" s="51" t="n">
        <f aca="false">IF(E721&gt;0,AF721/E721,0)</f>
        <v>0</v>
      </c>
      <c r="K721" s="51" t="n">
        <f aca="false">IF(G721&gt;0,AG721/G721,0)</f>
        <v>0</v>
      </c>
      <c r="L721" s="75" t="n">
        <f aca="false">H721/Settings!$B$16</f>
        <v>0</v>
      </c>
      <c r="M721" s="76" t="n">
        <f aca="false">H721/Settings!$B$20</f>
        <v>0</v>
      </c>
      <c r="N721" s="77" t="n">
        <f aca="false">E721*Settings!$B$3</f>
        <v>0.0748599558648786</v>
      </c>
      <c r="O721" s="77" t="n">
        <f aca="false">IF(E721&gt;0,(AF721-N721)/SQRT(E721*Settings!$B$3*(1-Settings!$B$3)),0)</f>
        <v>-0.28445989382101</v>
      </c>
      <c r="P721" s="77" t="n">
        <f aca="false">MAX(0,AF721-N721)</f>
        <v>0</v>
      </c>
      <c r="Q721" s="51" t="n">
        <f aca="false">IF(E721&gt;=Settings!$B$4,(AF721+Settings!$B$7*Settings!$B$3)/(E721+Settings!$B$7),Settings!$B$3)</f>
        <v>0.0748599558648786</v>
      </c>
      <c r="R721" s="78" t="n">
        <f aca="false">PERCENTRANK($H$2:$H$1780,H721,6)</f>
        <v>0</v>
      </c>
      <c r="S721" s="78" t="n">
        <f aca="false">PERCENTRANK($Q$2:$Q$1780,Q721,6)</f>
        <v>0.0646794</v>
      </c>
      <c r="T721" s="78" t="n">
        <f aca="false">PERCENTRANK($F$2:$F$1780,F721,6)</f>
        <v>0</v>
      </c>
      <c r="U721" s="79" t="n">
        <f aca="false">IF(F721&gt;0,ROUND((Settings!$B$8*T721+Settings!$B$9*R721+Settings!$B$10*S721)/SUM(Settings!$B$8:$B$10),10),0)</f>
        <v>0</v>
      </c>
      <c r="V721" s="71" t="str">
        <f aca="false">IF(U721&gt;0,RANK(U721,$U$2:$U$1780)+COUNTIF($U$2:U721,U721)-1,"")</f>
        <v/>
      </c>
      <c r="W721" s="71" t="str">
        <f aca="false">IF(V721="","",IF(V721&lt;=Settings!$B$11,"1 - Fix first",IF(V721&lt;=Settings!$B$12,"2 - Review","3 - Monitor")))</f>
        <v/>
      </c>
      <c r="X721" s="71" t="str">
        <f aca="false">IF(AND(E721&gt;=Settings!$B$4,AF721&gt;=Settings!$B$5,O721&gt;=Settings!$B$6),"HIGH RATE","")</f>
        <v/>
      </c>
      <c r="Y721" s="71" t="str">
        <f aca="false">IF(F721&gt;0,RANK(F721,$F$2:$F$1780)+COUNTIF($F$2:F721,F721)-1,"")</f>
        <v/>
      </c>
      <c r="Z721" s="71" t="str">
        <f aca="false">IF(H721&gt;0,RANK(H721,$H$2:$H$1780)+COUNTIF($H$2:H721,H721)-1,"")</f>
        <v/>
      </c>
      <c r="AA721" s="71" t="str">
        <f aca="false">IF(AC721="","",RANK(AC721,$AC$2:$AC$1780)+COUNTIF($AC$2:AC721,AC721)-1)</f>
        <v/>
      </c>
      <c r="AB721" s="71" t="str">
        <f aca="false">IF(AD721="","",RANK(AD721,$AD$2:$AD$1780)+COUNTIF($AD$2:AD721,AD721)-1)</f>
        <v/>
      </c>
      <c r="AC721" s="71" t="str">
        <f aca="false">IF(AND(AF721&gt;0,E721&gt;=Settings!$B$4),ROUND(J721,10),"")</f>
        <v/>
      </c>
      <c r="AD721" s="71" t="str">
        <f aca="false">IF(X721="HIGH RATE",ROUND(O721,10),"")</f>
        <v/>
      </c>
      <c r="AE721" s="71" t="s">
        <v>63</v>
      </c>
      <c r="AF721" s="73" t="n">
        <f aca="false">SUMIFS(Detail!$L$2:$L$9168,Detail!$C$2:$C$9168,$A721)</f>
        <v>0</v>
      </c>
      <c r="AG721" s="74" t="n">
        <f aca="false">SUMIFS(Detail!$N$2:$N$9168,Detail!$C$2:$C$9168,$A721)</f>
        <v>0</v>
      </c>
    </row>
    <row r="722" customFormat="false" ht="15" hidden="false" customHeight="false" outlineLevel="0" collapsed="false">
      <c r="A722" s="71" t="s">
        <v>2267</v>
      </c>
      <c r="B722" s="71" t="s">
        <v>3026</v>
      </c>
      <c r="C722" s="71" t="s">
        <v>213</v>
      </c>
      <c r="D722" s="71" t="str">
        <f aca="false">IFERROR(INDEX('Brand Map'!$B$4:$B$125,MATCH(C722,'Brand Map'!$A$4:$A$125,0)),"Other")</f>
        <v>AU</v>
      </c>
      <c r="E722" s="73" t="n">
        <f aca="false">SUMIFS(Detail!$K$2:$K$9168,Detail!$C$2:$C$9168,$A722)</f>
        <v>1</v>
      </c>
      <c r="F722" s="73" t="n">
        <f aca="false">SUMIFS(Detail!$E$2:$E$9168,Detail!$C$2:$C$9168,$A722)</f>
        <v>0</v>
      </c>
      <c r="G722" s="74" t="n">
        <f aca="false">SUMIFS(Detail!$M$2:$M$9168,Detail!$C$2:$C$9168,$A722)</f>
        <v>99.95</v>
      </c>
      <c r="H722" s="74" t="n">
        <f aca="false">SUMIFS(Detail!$D$2:$D$9168,Detail!$C$2:$C$9168,$A722)</f>
        <v>0</v>
      </c>
      <c r="I722" s="74" t="n">
        <v>1106.81</v>
      </c>
      <c r="J722" s="51" t="n">
        <f aca="false">IF(E722&gt;0,AF722/E722,0)</f>
        <v>0</v>
      </c>
      <c r="K722" s="51" t="n">
        <f aca="false">IF(G722&gt;0,AG722/G722,0)</f>
        <v>0</v>
      </c>
      <c r="L722" s="75" t="n">
        <f aca="false">H722/Settings!$B$16</f>
        <v>0</v>
      </c>
      <c r="M722" s="76" t="n">
        <f aca="false">H722/Settings!$B$20</f>
        <v>0</v>
      </c>
      <c r="N722" s="77" t="n">
        <f aca="false">E722*Settings!$B$3</f>
        <v>0.0748599558648786</v>
      </c>
      <c r="O722" s="77" t="n">
        <f aca="false">IF(E722&gt;0,(AF722-N722)/SQRT(E722*Settings!$B$3*(1-Settings!$B$3)),0)</f>
        <v>-0.28445989382101</v>
      </c>
      <c r="P722" s="77" t="n">
        <f aca="false">MAX(0,AF722-N722)</f>
        <v>0</v>
      </c>
      <c r="Q722" s="51" t="n">
        <f aca="false">IF(E722&gt;=Settings!$B$4,(AF722+Settings!$B$7*Settings!$B$3)/(E722+Settings!$B$7),Settings!$B$3)</f>
        <v>0.0748599558648786</v>
      </c>
      <c r="R722" s="78" t="n">
        <f aca="false">PERCENTRANK($H$2:$H$1780,H722,6)</f>
        <v>0</v>
      </c>
      <c r="S722" s="78" t="n">
        <f aca="false">PERCENTRANK($Q$2:$Q$1780,Q722,6)</f>
        <v>0.0646794</v>
      </c>
      <c r="T722" s="78" t="n">
        <f aca="false">PERCENTRANK($F$2:$F$1780,F722,6)</f>
        <v>0</v>
      </c>
      <c r="U722" s="79" t="n">
        <f aca="false">IF(F722&gt;0,ROUND((Settings!$B$8*T722+Settings!$B$9*R722+Settings!$B$10*S722)/SUM(Settings!$B$8:$B$10),10),0)</f>
        <v>0</v>
      </c>
      <c r="V722" s="71" t="str">
        <f aca="false">IF(U722&gt;0,RANK(U722,$U$2:$U$1780)+COUNTIF($U$2:U722,U722)-1,"")</f>
        <v/>
      </c>
      <c r="W722" s="71" t="str">
        <f aca="false">IF(V722="","",IF(V722&lt;=Settings!$B$11,"1 - Fix first",IF(V722&lt;=Settings!$B$12,"2 - Review","3 - Monitor")))</f>
        <v/>
      </c>
      <c r="X722" s="71" t="str">
        <f aca="false">IF(AND(E722&gt;=Settings!$B$4,AF722&gt;=Settings!$B$5,O722&gt;=Settings!$B$6),"HIGH RATE","")</f>
        <v/>
      </c>
      <c r="Y722" s="71" t="str">
        <f aca="false">IF(F722&gt;0,RANK(F722,$F$2:$F$1780)+COUNTIF($F$2:F722,F722)-1,"")</f>
        <v/>
      </c>
      <c r="Z722" s="71" t="str">
        <f aca="false">IF(H722&gt;0,RANK(H722,$H$2:$H$1780)+COUNTIF($H$2:H722,H722)-1,"")</f>
        <v/>
      </c>
      <c r="AA722" s="71" t="str">
        <f aca="false">IF(AC722="","",RANK(AC722,$AC$2:$AC$1780)+COUNTIF($AC$2:AC722,AC722)-1)</f>
        <v/>
      </c>
      <c r="AB722" s="71" t="str">
        <f aca="false">IF(AD722="","",RANK(AD722,$AD$2:$AD$1780)+COUNTIF($AD$2:AD722,AD722)-1)</f>
        <v/>
      </c>
      <c r="AC722" s="71" t="str">
        <f aca="false">IF(AND(AF722&gt;0,E722&gt;=Settings!$B$4),ROUND(J722,10),"")</f>
        <v/>
      </c>
      <c r="AD722" s="71" t="str">
        <f aca="false">IF(X722="HIGH RATE",ROUND(O722,10),"")</f>
        <v/>
      </c>
      <c r="AE722" s="71" t="s">
        <v>63</v>
      </c>
      <c r="AF722" s="73" t="n">
        <f aca="false">SUMIFS(Detail!$L$2:$L$9168,Detail!$C$2:$C$9168,$A722)</f>
        <v>0</v>
      </c>
      <c r="AG722" s="74" t="n">
        <f aca="false">SUMIFS(Detail!$N$2:$N$9168,Detail!$C$2:$C$9168,$A722)</f>
        <v>0</v>
      </c>
    </row>
    <row r="723" customFormat="false" ht="15" hidden="false" customHeight="false" outlineLevel="0" collapsed="false">
      <c r="A723" s="71" t="s">
        <v>1653</v>
      </c>
      <c r="B723" s="71" t="s">
        <v>3027</v>
      </c>
      <c r="C723" s="71" t="s">
        <v>213</v>
      </c>
      <c r="D723" s="71" t="str">
        <f aca="false">IFERROR(INDEX('Brand Map'!$B$4:$B$125,MATCH(C723,'Brand Map'!$A$4:$A$125,0)),"Other")</f>
        <v>AU</v>
      </c>
      <c r="E723" s="73" t="n">
        <f aca="false">SUMIFS(Detail!$K$2:$K$9168,Detail!$C$2:$C$9168,$A723)</f>
        <v>0</v>
      </c>
      <c r="F723" s="73" t="n">
        <f aca="false">SUMIFS(Detail!$E$2:$E$9168,Detail!$C$2:$C$9168,$A723)</f>
        <v>0</v>
      </c>
      <c r="G723" s="74" t="n">
        <f aca="false">SUMIFS(Detail!$M$2:$M$9168,Detail!$C$2:$C$9168,$A723)</f>
        <v>0</v>
      </c>
      <c r="H723" s="74" t="n">
        <f aca="false">SUMIFS(Detail!$D$2:$D$9168,Detail!$C$2:$C$9168,$A723)</f>
        <v>0</v>
      </c>
      <c r="I723" s="74" t="n">
        <v>98.95</v>
      </c>
      <c r="J723" s="51" t="n">
        <f aca="false">IF(E723&gt;0,AF723/E723,0)</f>
        <v>0</v>
      </c>
      <c r="K723" s="51" t="n">
        <f aca="false">IF(G723&gt;0,AG723/G723,0)</f>
        <v>0</v>
      </c>
      <c r="L723" s="75" t="n">
        <f aca="false">H723/Settings!$B$16</f>
        <v>0</v>
      </c>
      <c r="M723" s="76" t="n">
        <f aca="false">H723/Settings!$B$20</f>
        <v>0</v>
      </c>
      <c r="N723" s="77" t="n">
        <f aca="false">E723*Settings!$B$3</f>
        <v>0</v>
      </c>
      <c r="O723" s="77" t="n">
        <f aca="false">IF(E723&gt;0,(AF723-N723)/SQRT(E723*Settings!$B$3*(1-Settings!$B$3)),0)</f>
        <v>0</v>
      </c>
      <c r="P723" s="77" t="n">
        <f aca="false">MAX(0,AF723-N723)</f>
        <v>0</v>
      </c>
      <c r="Q723" s="51" t="n">
        <f aca="false">IF(E723&gt;=Settings!$B$4,(AF723+Settings!$B$7*Settings!$B$3)/(E723+Settings!$B$7),Settings!$B$3)</f>
        <v>0.0748599558648786</v>
      </c>
      <c r="R723" s="78" t="n">
        <f aca="false">PERCENTRANK($H$2:$H$1780,H723,6)</f>
        <v>0</v>
      </c>
      <c r="S723" s="78" t="n">
        <f aca="false">PERCENTRANK($Q$2:$Q$1780,Q723,6)</f>
        <v>0.0646794</v>
      </c>
      <c r="T723" s="78" t="n">
        <f aca="false">PERCENTRANK($F$2:$F$1780,F723,6)</f>
        <v>0</v>
      </c>
      <c r="U723" s="79" t="n">
        <f aca="false">IF(F723&gt;0,ROUND((Settings!$B$8*T723+Settings!$B$9*R723+Settings!$B$10*S723)/SUM(Settings!$B$8:$B$10),10),0)</f>
        <v>0</v>
      </c>
      <c r="V723" s="71" t="str">
        <f aca="false">IF(U723&gt;0,RANK(U723,$U$2:$U$1780)+COUNTIF($U$2:U723,U723)-1,"")</f>
        <v/>
      </c>
      <c r="W723" s="71" t="str">
        <f aca="false">IF(V723="","",IF(V723&lt;=Settings!$B$11,"1 - Fix first",IF(V723&lt;=Settings!$B$12,"2 - Review","3 - Monitor")))</f>
        <v/>
      </c>
      <c r="X723" s="71" t="str">
        <f aca="false">IF(AND(E723&gt;=Settings!$B$4,AF723&gt;=Settings!$B$5,O723&gt;=Settings!$B$6),"HIGH RATE","")</f>
        <v/>
      </c>
      <c r="Y723" s="71" t="str">
        <f aca="false">IF(F723&gt;0,RANK(F723,$F$2:$F$1780)+COUNTIF($F$2:F723,F723)-1,"")</f>
        <v/>
      </c>
      <c r="Z723" s="71" t="str">
        <f aca="false">IF(H723&gt;0,RANK(H723,$H$2:$H$1780)+COUNTIF($H$2:H723,H723)-1,"")</f>
        <v/>
      </c>
      <c r="AA723" s="71" t="str">
        <f aca="false">IF(AC723="","",RANK(AC723,$AC$2:$AC$1780)+COUNTIF($AC$2:AC723,AC723)-1)</f>
        <v/>
      </c>
      <c r="AB723" s="71" t="str">
        <f aca="false">IF(AD723="","",RANK(AD723,$AD$2:$AD$1780)+COUNTIF($AD$2:AD723,AD723)-1)</f>
        <v/>
      </c>
      <c r="AC723" s="71" t="str">
        <f aca="false">IF(AND(AF723&gt;0,E723&gt;=Settings!$B$4),ROUND(J723,10),"")</f>
        <v/>
      </c>
      <c r="AD723" s="71" t="str">
        <f aca="false">IF(X723="HIGH RATE",ROUND(O723,10),"")</f>
        <v/>
      </c>
      <c r="AE723" s="71" t="s">
        <v>60</v>
      </c>
      <c r="AF723" s="73" t="n">
        <f aca="false">SUMIFS(Detail!$L$2:$L$9168,Detail!$C$2:$C$9168,$A723)</f>
        <v>0</v>
      </c>
      <c r="AG723" s="74" t="n">
        <f aca="false">SUMIFS(Detail!$N$2:$N$9168,Detail!$C$2:$C$9168,$A723)</f>
        <v>0</v>
      </c>
    </row>
    <row r="724" customFormat="false" ht="15" hidden="false" customHeight="false" outlineLevel="0" collapsed="false">
      <c r="A724" s="71" t="s">
        <v>1905</v>
      </c>
      <c r="B724" s="71" t="s">
        <v>2801</v>
      </c>
      <c r="C724" s="71" t="s">
        <v>213</v>
      </c>
      <c r="D724" s="71" t="str">
        <f aca="false">IFERROR(INDEX('Brand Map'!$B$4:$B$125,MATCH(C724,'Brand Map'!$A$4:$A$125,0)),"Other")</f>
        <v>AU</v>
      </c>
      <c r="E724" s="73" t="n">
        <f aca="false">SUMIFS(Detail!$K$2:$K$9168,Detail!$C$2:$C$9168,$A724)</f>
        <v>0</v>
      </c>
      <c r="F724" s="73" t="n">
        <f aca="false">SUMIFS(Detail!$E$2:$E$9168,Detail!$C$2:$C$9168,$A724)</f>
        <v>0</v>
      </c>
      <c r="G724" s="74" t="n">
        <f aca="false">SUMIFS(Detail!$M$2:$M$9168,Detail!$C$2:$C$9168,$A724)</f>
        <v>0</v>
      </c>
      <c r="H724" s="74" t="n">
        <f aca="false">SUMIFS(Detail!$D$2:$D$9168,Detail!$C$2:$C$9168,$A724)</f>
        <v>0</v>
      </c>
      <c r="I724" s="74" t="n">
        <v>293.9</v>
      </c>
      <c r="J724" s="51" t="n">
        <f aca="false">IF(E724&gt;0,AF724/E724,0)</f>
        <v>0</v>
      </c>
      <c r="K724" s="51" t="n">
        <f aca="false">IF(G724&gt;0,AG724/G724,0)</f>
        <v>0</v>
      </c>
      <c r="L724" s="75" t="n">
        <f aca="false">H724/Settings!$B$16</f>
        <v>0</v>
      </c>
      <c r="M724" s="76" t="n">
        <f aca="false">H724/Settings!$B$20</f>
        <v>0</v>
      </c>
      <c r="N724" s="77" t="n">
        <f aca="false">E724*Settings!$B$3</f>
        <v>0</v>
      </c>
      <c r="O724" s="77" t="n">
        <f aca="false">IF(E724&gt;0,(AF724-N724)/SQRT(E724*Settings!$B$3*(1-Settings!$B$3)),0)</f>
        <v>0</v>
      </c>
      <c r="P724" s="77" t="n">
        <f aca="false">MAX(0,AF724-N724)</f>
        <v>0</v>
      </c>
      <c r="Q724" s="51" t="n">
        <f aca="false">IF(E724&gt;=Settings!$B$4,(AF724+Settings!$B$7*Settings!$B$3)/(E724+Settings!$B$7),Settings!$B$3)</f>
        <v>0.0748599558648786</v>
      </c>
      <c r="R724" s="78" t="n">
        <f aca="false">PERCENTRANK($H$2:$H$1780,H724,6)</f>
        <v>0</v>
      </c>
      <c r="S724" s="78" t="n">
        <f aca="false">PERCENTRANK($Q$2:$Q$1780,Q724,6)</f>
        <v>0.0646794</v>
      </c>
      <c r="T724" s="78" t="n">
        <f aca="false">PERCENTRANK($F$2:$F$1780,F724,6)</f>
        <v>0</v>
      </c>
      <c r="U724" s="79" t="n">
        <f aca="false">IF(F724&gt;0,ROUND((Settings!$B$8*T724+Settings!$B$9*R724+Settings!$B$10*S724)/SUM(Settings!$B$8:$B$10),10),0)</f>
        <v>0</v>
      </c>
      <c r="V724" s="71" t="str">
        <f aca="false">IF(U724&gt;0,RANK(U724,$U$2:$U$1780)+COUNTIF($U$2:U724,U724)-1,"")</f>
        <v/>
      </c>
      <c r="W724" s="71" t="str">
        <f aca="false">IF(V724="","",IF(V724&lt;=Settings!$B$11,"1 - Fix first",IF(V724&lt;=Settings!$B$12,"2 - Review","3 - Monitor")))</f>
        <v/>
      </c>
      <c r="X724" s="71" t="str">
        <f aca="false">IF(AND(E724&gt;=Settings!$B$4,AF724&gt;=Settings!$B$5,O724&gt;=Settings!$B$6),"HIGH RATE","")</f>
        <v/>
      </c>
      <c r="Y724" s="71" t="str">
        <f aca="false">IF(F724&gt;0,RANK(F724,$F$2:$F$1780)+COUNTIF($F$2:F724,F724)-1,"")</f>
        <v/>
      </c>
      <c r="Z724" s="71" t="str">
        <f aca="false">IF(H724&gt;0,RANK(H724,$H$2:$H$1780)+COUNTIF($H$2:H724,H724)-1,"")</f>
        <v/>
      </c>
      <c r="AA724" s="71" t="str">
        <f aca="false">IF(AC724="","",RANK(AC724,$AC$2:$AC$1780)+COUNTIF($AC$2:AC724,AC724)-1)</f>
        <v/>
      </c>
      <c r="AB724" s="71" t="str">
        <f aca="false">IF(AD724="","",RANK(AD724,$AD$2:$AD$1780)+COUNTIF($AD$2:AD724,AD724)-1)</f>
        <v/>
      </c>
      <c r="AC724" s="71" t="str">
        <f aca="false">IF(AND(AF724&gt;0,E724&gt;=Settings!$B$4),ROUND(J724,10),"")</f>
        <v/>
      </c>
      <c r="AD724" s="71" t="str">
        <f aca="false">IF(X724="HIGH RATE",ROUND(O724,10),"")</f>
        <v/>
      </c>
      <c r="AE724" s="71" t="s">
        <v>60</v>
      </c>
      <c r="AF724" s="73" t="n">
        <f aca="false">SUMIFS(Detail!$L$2:$L$9168,Detail!$C$2:$C$9168,$A724)</f>
        <v>0</v>
      </c>
      <c r="AG724" s="74" t="n">
        <f aca="false">SUMIFS(Detail!$N$2:$N$9168,Detail!$C$2:$C$9168,$A724)</f>
        <v>0</v>
      </c>
    </row>
    <row r="725" customFormat="false" ht="15" hidden="false" customHeight="false" outlineLevel="0" collapsed="false">
      <c r="A725" s="71" t="s">
        <v>1660</v>
      </c>
      <c r="B725" s="71" t="s">
        <v>3028</v>
      </c>
      <c r="C725" s="71" t="s">
        <v>213</v>
      </c>
      <c r="D725" s="71" t="str">
        <f aca="false">IFERROR(INDEX('Brand Map'!$B$4:$B$125,MATCH(C725,'Brand Map'!$A$4:$A$125,0)),"Other")</f>
        <v>AU</v>
      </c>
      <c r="E725" s="73" t="n">
        <f aca="false">SUMIFS(Detail!$K$2:$K$9168,Detail!$C$2:$C$9168,$A725)</f>
        <v>0</v>
      </c>
      <c r="F725" s="73" t="n">
        <f aca="false">SUMIFS(Detail!$E$2:$E$9168,Detail!$C$2:$C$9168,$A725)</f>
        <v>0</v>
      </c>
      <c r="G725" s="74" t="n">
        <f aca="false">SUMIFS(Detail!$M$2:$M$9168,Detail!$C$2:$C$9168,$A725)</f>
        <v>0</v>
      </c>
      <c r="H725" s="74" t="n">
        <f aca="false">SUMIFS(Detail!$D$2:$D$9168,Detail!$C$2:$C$9168,$A725)</f>
        <v>0</v>
      </c>
      <c r="I725" s="74" t="n">
        <v>149.95</v>
      </c>
      <c r="J725" s="51" t="n">
        <f aca="false">IF(E725&gt;0,AF725/E725,0)</f>
        <v>0</v>
      </c>
      <c r="K725" s="51" t="n">
        <f aca="false">IF(G725&gt;0,AG725/G725,0)</f>
        <v>0</v>
      </c>
      <c r="L725" s="75" t="n">
        <f aca="false">H725/Settings!$B$16</f>
        <v>0</v>
      </c>
      <c r="M725" s="76" t="n">
        <f aca="false">H725/Settings!$B$20</f>
        <v>0</v>
      </c>
      <c r="N725" s="77" t="n">
        <f aca="false">E725*Settings!$B$3</f>
        <v>0</v>
      </c>
      <c r="O725" s="77" t="n">
        <f aca="false">IF(E725&gt;0,(AF725-N725)/SQRT(E725*Settings!$B$3*(1-Settings!$B$3)),0)</f>
        <v>0</v>
      </c>
      <c r="P725" s="77" t="n">
        <f aca="false">MAX(0,AF725-N725)</f>
        <v>0</v>
      </c>
      <c r="Q725" s="51" t="n">
        <f aca="false">IF(E725&gt;=Settings!$B$4,(AF725+Settings!$B$7*Settings!$B$3)/(E725+Settings!$B$7),Settings!$B$3)</f>
        <v>0.0748599558648786</v>
      </c>
      <c r="R725" s="78" t="n">
        <f aca="false">PERCENTRANK($H$2:$H$1780,H725,6)</f>
        <v>0</v>
      </c>
      <c r="S725" s="78" t="n">
        <f aca="false">PERCENTRANK($Q$2:$Q$1780,Q725,6)</f>
        <v>0.0646794</v>
      </c>
      <c r="T725" s="78" t="n">
        <f aca="false">PERCENTRANK($F$2:$F$1780,F725,6)</f>
        <v>0</v>
      </c>
      <c r="U725" s="79" t="n">
        <f aca="false">IF(F725&gt;0,ROUND((Settings!$B$8*T725+Settings!$B$9*R725+Settings!$B$10*S725)/SUM(Settings!$B$8:$B$10),10),0)</f>
        <v>0</v>
      </c>
      <c r="V725" s="71" t="str">
        <f aca="false">IF(U725&gt;0,RANK(U725,$U$2:$U$1780)+COUNTIF($U$2:U725,U725)-1,"")</f>
        <v/>
      </c>
      <c r="W725" s="71" t="str">
        <f aca="false">IF(V725="","",IF(V725&lt;=Settings!$B$11,"1 - Fix first",IF(V725&lt;=Settings!$B$12,"2 - Review","3 - Monitor")))</f>
        <v/>
      </c>
      <c r="X725" s="71" t="str">
        <f aca="false">IF(AND(E725&gt;=Settings!$B$4,AF725&gt;=Settings!$B$5,O725&gt;=Settings!$B$6),"HIGH RATE","")</f>
        <v/>
      </c>
      <c r="Y725" s="71" t="str">
        <f aca="false">IF(F725&gt;0,RANK(F725,$F$2:$F$1780)+COUNTIF($F$2:F725,F725)-1,"")</f>
        <v/>
      </c>
      <c r="Z725" s="71" t="str">
        <f aca="false">IF(H725&gt;0,RANK(H725,$H$2:$H$1780)+COUNTIF($H$2:H725,H725)-1,"")</f>
        <v/>
      </c>
      <c r="AA725" s="71" t="str">
        <f aca="false">IF(AC725="","",RANK(AC725,$AC$2:$AC$1780)+COUNTIF($AC$2:AC725,AC725)-1)</f>
        <v/>
      </c>
      <c r="AB725" s="71" t="str">
        <f aca="false">IF(AD725="","",RANK(AD725,$AD$2:$AD$1780)+COUNTIF($AD$2:AD725,AD725)-1)</f>
        <v/>
      </c>
      <c r="AC725" s="71" t="str">
        <f aca="false">IF(AND(AF725&gt;0,E725&gt;=Settings!$B$4),ROUND(J725,10),"")</f>
        <v/>
      </c>
      <c r="AD725" s="71" t="str">
        <f aca="false">IF(X725="HIGH RATE",ROUND(O725,10),"")</f>
        <v/>
      </c>
      <c r="AE725" s="71" t="s">
        <v>60</v>
      </c>
      <c r="AF725" s="73" t="n">
        <f aca="false">SUMIFS(Detail!$L$2:$L$9168,Detail!$C$2:$C$9168,$A725)</f>
        <v>0</v>
      </c>
      <c r="AG725" s="74" t="n">
        <f aca="false">SUMIFS(Detail!$N$2:$N$9168,Detail!$C$2:$C$9168,$A725)</f>
        <v>0</v>
      </c>
    </row>
    <row r="726" customFormat="false" ht="15" hidden="false" customHeight="false" outlineLevel="0" collapsed="false">
      <c r="A726" s="71" t="s">
        <v>1536</v>
      </c>
      <c r="B726" s="71" t="s">
        <v>3028</v>
      </c>
      <c r="C726" s="71" t="s">
        <v>213</v>
      </c>
      <c r="D726" s="71" t="str">
        <f aca="false">IFERROR(INDEX('Brand Map'!$B$4:$B$125,MATCH(C726,'Brand Map'!$A$4:$A$125,0)),"Other")</f>
        <v>AU</v>
      </c>
      <c r="E726" s="73" t="n">
        <f aca="false">SUMIFS(Detail!$K$2:$K$9168,Detail!$C$2:$C$9168,$A726)</f>
        <v>0</v>
      </c>
      <c r="F726" s="73" t="n">
        <f aca="false">SUMIFS(Detail!$E$2:$E$9168,Detail!$C$2:$C$9168,$A726)</f>
        <v>0</v>
      </c>
      <c r="G726" s="74" t="n">
        <f aca="false">SUMIFS(Detail!$M$2:$M$9168,Detail!$C$2:$C$9168,$A726)</f>
        <v>0</v>
      </c>
      <c r="H726" s="74" t="n">
        <f aca="false">SUMIFS(Detail!$D$2:$D$9168,Detail!$C$2:$C$9168,$A726)</f>
        <v>0</v>
      </c>
      <c r="I726" s="74" t="n">
        <v>209.9</v>
      </c>
      <c r="J726" s="51" t="n">
        <f aca="false">IF(E726&gt;0,AF726/E726,0)</f>
        <v>0</v>
      </c>
      <c r="K726" s="51" t="n">
        <f aca="false">IF(G726&gt;0,AG726/G726,0)</f>
        <v>0</v>
      </c>
      <c r="L726" s="75" t="n">
        <f aca="false">H726/Settings!$B$16</f>
        <v>0</v>
      </c>
      <c r="M726" s="76" t="n">
        <f aca="false">H726/Settings!$B$20</f>
        <v>0</v>
      </c>
      <c r="N726" s="77" t="n">
        <f aca="false">E726*Settings!$B$3</f>
        <v>0</v>
      </c>
      <c r="O726" s="77" t="n">
        <f aca="false">IF(E726&gt;0,(AF726-N726)/SQRT(E726*Settings!$B$3*(1-Settings!$B$3)),0)</f>
        <v>0</v>
      </c>
      <c r="P726" s="77" t="n">
        <f aca="false">MAX(0,AF726-N726)</f>
        <v>0</v>
      </c>
      <c r="Q726" s="51" t="n">
        <f aca="false">IF(E726&gt;=Settings!$B$4,(AF726+Settings!$B$7*Settings!$B$3)/(E726+Settings!$B$7),Settings!$B$3)</f>
        <v>0.0748599558648786</v>
      </c>
      <c r="R726" s="78" t="n">
        <f aca="false">PERCENTRANK($H$2:$H$1780,H726,6)</f>
        <v>0</v>
      </c>
      <c r="S726" s="78" t="n">
        <f aca="false">PERCENTRANK($Q$2:$Q$1780,Q726,6)</f>
        <v>0.0646794</v>
      </c>
      <c r="T726" s="78" t="n">
        <f aca="false">PERCENTRANK($F$2:$F$1780,F726,6)</f>
        <v>0</v>
      </c>
      <c r="U726" s="79" t="n">
        <f aca="false">IF(F726&gt;0,ROUND((Settings!$B$8*T726+Settings!$B$9*R726+Settings!$B$10*S726)/SUM(Settings!$B$8:$B$10),10),0)</f>
        <v>0</v>
      </c>
      <c r="V726" s="71" t="str">
        <f aca="false">IF(U726&gt;0,RANK(U726,$U$2:$U$1780)+COUNTIF($U$2:U726,U726)-1,"")</f>
        <v/>
      </c>
      <c r="W726" s="71" t="str">
        <f aca="false">IF(V726="","",IF(V726&lt;=Settings!$B$11,"1 - Fix first",IF(V726&lt;=Settings!$B$12,"2 - Review","3 - Monitor")))</f>
        <v/>
      </c>
      <c r="X726" s="71" t="str">
        <f aca="false">IF(AND(E726&gt;=Settings!$B$4,AF726&gt;=Settings!$B$5,O726&gt;=Settings!$B$6),"HIGH RATE","")</f>
        <v/>
      </c>
      <c r="Y726" s="71" t="str">
        <f aca="false">IF(F726&gt;0,RANK(F726,$F$2:$F$1780)+COUNTIF($F$2:F726,F726)-1,"")</f>
        <v/>
      </c>
      <c r="Z726" s="71" t="str">
        <f aca="false">IF(H726&gt;0,RANK(H726,$H$2:$H$1780)+COUNTIF($H$2:H726,H726)-1,"")</f>
        <v/>
      </c>
      <c r="AA726" s="71" t="str">
        <f aca="false">IF(AC726="","",RANK(AC726,$AC$2:$AC$1780)+COUNTIF($AC$2:AC726,AC726)-1)</f>
        <v/>
      </c>
      <c r="AB726" s="71" t="str">
        <f aca="false">IF(AD726="","",RANK(AD726,$AD$2:$AD$1780)+COUNTIF($AD$2:AD726,AD726)-1)</f>
        <v/>
      </c>
      <c r="AC726" s="71" t="str">
        <f aca="false">IF(AND(AF726&gt;0,E726&gt;=Settings!$B$4),ROUND(J726,10),"")</f>
        <v/>
      </c>
      <c r="AD726" s="71" t="str">
        <f aca="false">IF(X726="HIGH RATE",ROUND(O726,10),"")</f>
        <v/>
      </c>
      <c r="AE726" s="71" t="s">
        <v>60</v>
      </c>
      <c r="AF726" s="73" t="n">
        <f aca="false">SUMIFS(Detail!$L$2:$L$9168,Detail!$C$2:$C$9168,$A726)</f>
        <v>0</v>
      </c>
      <c r="AG726" s="74" t="n">
        <f aca="false">SUMIFS(Detail!$N$2:$N$9168,Detail!$C$2:$C$9168,$A726)</f>
        <v>0</v>
      </c>
    </row>
    <row r="727" customFormat="false" ht="15" hidden="false" customHeight="false" outlineLevel="0" collapsed="false">
      <c r="A727" s="71" t="s">
        <v>1538</v>
      </c>
      <c r="B727" s="71" t="s">
        <v>3029</v>
      </c>
      <c r="C727" s="71" t="s">
        <v>213</v>
      </c>
      <c r="D727" s="71" t="str">
        <f aca="false">IFERROR(INDEX('Brand Map'!$B$4:$B$125,MATCH(C727,'Brand Map'!$A$4:$A$125,0)),"Other")</f>
        <v>AU</v>
      </c>
      <c r="E727" s="73" t="n">
        <f aca="false">SUMIFS(Detail!$K$2:$K$9168,Detail!$C$2:$C$9168,$A727)</f>
        <v>0</v>
      </c>
      <c r="F727" s="73" t="n">
        <f aca="false">SUMIFS(Detail!$E$2:$E$9168,Detail!$C$2:$C$9168,$A727)</f>
        <v>0</v>
      </c>
      <c r="G727" s="74" t="n">
        <f aca="false">SUMIFS(Detail!$M$2:$M$9168,Detail!$C$2:$C$9168,$A727)</f>
        <v>0</v>
      </c>
      <c r="H727" s="74" t="n">
        <f aca="false">SUMIFS(Detail!$D$2:$D$9168,Detail!$C$2:$C$9168,$A727)</f>
        <v>0</v>
      </c>
      <c r="I727" s="74" t="n">
        <v>584.85</v>
      </c>
      <c r="J727" s="51" t="n">
        <f aca="false">IF(E727&gt;0,AF727/E727,0)</f>
        <v>0</v>
      </c>
      <c r="K727" s="51" t="n">
        <f aca="false">IF(G727&gt;0,AG727/G727,0)</f>
        <v>0</v>
      </c>
      <c r="L727" s="75" t="n">
        <f aca="false">H727/Settings!$B$16</f>
        <v>0</v>
      </c>
      <c r="M727" s="76" t="n">
        <f aca="false">H727/Settings!$B$20</f>
        <v>0</v>
      </c>
      <c r="N727" s="77" t="n">
        <f aca="false">E727*Settings!$B$3</f>
        <v>0</v>
      </c>
      <c r="O727" s="77" t="n">
        <f aca="false">IF(E727&gt;0,(AF727-N727)/SQRT(E727*Settings!$B$3*(1-Settings!$B$3)),0)</f>
        <v>0</v>
      </c>
      <c r="P727" s="77" t="n">
        <f aca="false">MAX(0,AF727-N727)</f>
        <v>0</v>
      </c>
      <c r="Q727" s="51" t="n">
        <f aca="false">IF(E727&gt;=Settings!$B$4,(AF727+Settings!$B$7*Settings!$B$3)/(E727+Settings!$B$7),Settings!$B$3)</f>
        <v>0.0748599558648786</v>
      </c>
      <c r="R727" s="78" t="n">
        <f aca="false">PERCENTRANK($H$2:$H$1780,H727,6)</f>
        <v>0</v>
      </c>
      <c r="S727" s="78" t="n">
        <f aca="false">PERCENTRANK($Q$2:$Q$1780,Q727,6)</f>
        <v>0.0646794</v>
      </c>
      <c r="T727" s="78" t="n">
        <f aca="false">PERCENTRANK($F$2:$F$1780,F727,6)</f>
        <v>0</v>
      </c>
      <c r="U727" s="79" t="n">
        <f aca="false">IF(F727&gt;0,ROUND((Settings!$B$8*T727+Settings!$B$9*R727+Settings!$B$10*S727)/SUM(Settings!$B$8:$B$10),10),0)</f>
        <v>0</v>
      </c>
      <c r="V727" s="71" t="str">
        <f aca="false">IF(U727&gt;0,RANK(U727,$U$2:$U$1780)+COUNTIF($U$2:U727,U727)-1,"")</f>
        <v/>
      </c>
      <c r="W727" s="71" t="str">
        <f aca="false">IF(V727="","",IF(V727&lt;=Settings!$B$11,"1 - Fix first",IF(V727&lt;=Settings!$B$12,"2 - Review","3 - Monitor")))</f>
        <v/>
      </c>
      <c r="X727" s="71" t="str">
        <f aca="false">IF(AND(E727&gt;=Settings!$B$4,AF727&gt;=Settings!$B$5,O727&gt;=Settings!$B$6),"HIGH RATE","")</f>
        <v/>
      </c>
      <c r="Y727" s="71" t="str">
        <f aca="false">IF(F727&gt;0,RANK(F727,$F$2:$F$1780)+COUNTIF($F$2:F727,F727)-1,"")</f>
        <v/>
      </c>
      <c r="Z727" s="71" t="str">
        <f aca="false">IF(H727&gt;0,RANK(H727,$H$2:$H$1780)+COUNTIF($H$2:H727,H727)-1,"")</f>
        <v/>
      </c>
      <c r="AA727" s="71" t="str">
        <f aca="false">IF(AC727="","",RANK(AC727,$AC$2:$AC$1780)+COUNTIF($AC$2:AC727,AC727)-1)</f>
        <v/>
      </c>
      <c r="AB727" s="71" t="str">
        <f aca="false">IF(AD727="","",RANK(AD727,$AD$2:$AD$1780)+COUNTIF($AD$2:AD727,AD727)-1)</f>
        <v/>
      </c>
      <c r="AC727" s="71" t="str">
        <f aca="false">IF(AND(AF727&gt;0,E727&gt;=Settings!$B$4),ROUND(J727,10),"")</f>
        <v/>
      </c>
      <c r="AD727" s="71" t="str">
        <f aca="false">IF(X727="HIGH RATE",ROUND(O727,10),"")</f>
        <v/>
      </c>
      <c r="AE727" s="71" t="s">
        <v>60</v>
      </c>
      <c r="AF727" s="73" t="n">
        <f aca="false">SUMIFS(Detail!$L$2:$L$9168,Detail!$C$2:$C$9168,$A727)</f>
        <v>0</v>
      </c>
      <c r="AG727" s="74" t="n">
        <f aca="false">SUMIFS(Detail!$N$2:$N$9168,Detail!$C$2:$C$9168,$A727)</f>
        <v>0</v>
      </c>
    </row>
    <row r="728" customFormat="false" ht="15" hidden="false" customHeight="false" outlineLevel="0" collapsed="false">
      <c r="A728" s="71" t="s">
        <v>1519</v>
      </c>
      <c r="B728" s="71" t="s">
        <v>3029</v>
      </c>
      <c r="C728" s="71" t="s">
        <v>213</v>
      </c>
      <c r="D728" s="71" t="str">
        <f aca="false">IFERROR(INDEX('Brand Map'!$B$4:$B$125,MATCH(C728,'Brand Map'!$A$4:$A$125,0)),"Other")</f>
        <v>AU</v>
      </c>
      <c r="E728" s="73" t="n">
        <f aca="false">SUMIFS(Detail!$K$2:$K$9168,Detail!$C$2:$C$9168,$A728)</f>
        <v>0</v>
      </c>
      <c r="F728" s="73" t="n">
        <f aca="false">SUMIFS(Detail!$E$2:$E$9168,Detail!$C$2:$C$9168,$A728)</f>
        <v>0</v>
      </c>
      <c r="G728" s="74" t="n">
        <f aca="false">SUMIFS(Detail!$M$2:$M$9168,Detail!$C$2:$C$9168,$A728)</f>
        <v>0</v>
      </c>
      <c r="H728" s="74" t="n">
        <f aca="false">SUMIFS(Detail!$D$2:$D$9168,Detail!$C$2:$C$9168,$A728)</f>
        <v>0</v>
      </c>
      <c r="I728" s="74" t="n">
        <v>569.85</v>
      </c>
      <c r="J728" s="51" t="n">
        <f aca="false">IF(E728&gt;0,AF728/E728,0)</f>
        <v>0</v>
      </c>
      <c r="K728" s="51" t="n">
        <f aca="false">IF(G728&gt;0,AG728/G728,0)</f>
        <v>0</v>
      </c>
      <c r="L728" s="75" t="n">
        <f aca="false">H728/Settings!$B$16</f>
        <v>0</v>
      </c>
      <c r="M728" s="76" t="n">
        <f aca="false">H728/Settings!$B$20</f>
        <v>0</v>
      </c>
      <c r="N728" s="77" t="n">
        <f aca="false">E728*Settings!$B$3</f>
        <v>0</v>
      </c>
      <c r="O728" s="77" t="n">
        <f aca="false">IF(E728&gt;0,(AF728-N728)/SQRT(E728*Settings!$B$3*(1-Settings!$B$3)),0)</f>
        <v>0</v>
      </c>
      <c r="P728" s="77" t="n">
        <f aca="false">MAX(0,AF728-N728)</f>
        <v>0</v>
      </c>
      <c r="Q728" s="51" t="n">
        <f aca="false">IF(E728&gt;=Settings!$B$4,(AF728+Settings!$B$7*Settings!$B$3)/(E728+Settings!$B$7),Settings!$B$3)</f>
        <v>0.0748599558648786</v>
      </c>
      <c r="R728" s="78" t="n">
        <f aca="false">PERCENTRANK($H$2:$H$1780,H728,6)</f>
        <v>0</v>
      </c>
      <c r="S728" s="78" t="n">
        <f aca="false">PERCENTRANK($Q$2:$Q$1780,Q728,6)</f>
        <v>0.0646794</v>
      </c>
      <c r="T728" s="78" t="n">
        <f aca="false">PERCENTRANK($F$2:$F$1780,F728,6)</f>
        <v>0</v>
      </c>
      <c r="U728" s="79" t="n">
        <f aca="false">IF(F728&gt;0,ROUND((Settings!$B$8*T728+Settings!$B$9*R728+Settings!$B$10*S728)/SUM(Settings!$B$8:$B$10),10),0)</f>
        <v>0</v>
      </c>
      <c r="V728" s="71" t="str">
        <f aca="false">IF(U728&gt;0,RANK(U728,$U$2:$U$1780)+COUNTIF($U$2:U728,U728)-1,"")</f>
        <v/>
      </c>
      <c r="W728" s="71" t="str">
        <f aca="false">IF(V728="","",IF(V728&lt;=Settings!$B$11,"1 - Fix first",IF(V728&lt;=Settings!$B$12,"2 - Review","3 - Monitor")))</f>
        <v/>
      </c>
      <c r="X728" s="71" t="str">
        <f aca="false">IF(AND(E728&gt;=Settings!$B$4,AF728&gt;=Settings!$B$5,O728&gt;=Settings!$B$6),"HIGH RATE","")</f>
        <v/>
      </c>
      <c r="Y728" s="71" t="str">
        <f aca="false">IF(F728&gt;0,RANK(F728,$F$2:$F$1780)+COUNTIF($F$2:F728,F728)-1,"")</f>
        <v/>
      </c>
      <c r="Z728" s="71" t="str">
        <f aca="false">IF(H728&gt;0,RANK(H728,$H$2:$H$1780)+COUNTIF($H$2:H728,H728)-1,"")</f>
        <v/>
      </c>
      <c r="AA728" s="71" t="str">
        <f aca="false">IF(AC728="","",RANK(AC728,$AC$2:$AC$1780)+COUNTIF($AC$2:AC728,AC728)-1)</f>
        <v/>
      </c>
      <c r="AB728" s="71" t="str">
        <f aca="false">IF(AD728="","",RANK(AD728,$AD$2:$AD$1780)+COUNTIF($AD$2:AD728,AD728)-1)</f>
        <v/>
      </c>
      <c r="AC728" s="71" t="str">
        <f aca="false">IF(AND(AF728&gt;0,E728&gt;=Settings!$B$4),ROUND(J728,10),"")</f>
        <v/>
      </c>
      <c r="AD728" s="71" t="str">
        <f aca="false">IF(X728="HIGH RATE",ROUND(O728,10),"")</f>
        <v/>
      </c>
      <c r="AE728" s="71" t="s">
        <v>60</v>
      </c>
      <c r="AF728" s="73" t="n">
        <f aca="false">SUMIFS(Detail!$L$2:$L$9168,Detail!$C$2:$C$9168,$A728)</f>
        <v>0</v>
      </c>
      <c r="AG728" s="74" t="n">
        <f aca="false">SUMIFS(Detail!$N$2:$N$9168,Detail!$C$2:$C$9168,$A728)</f>
        <v>0</v>
      </c>
    </row>
    <row r="729" customFormat="false" ht="15" hidden="false" customHeight="false" outlineLevel="0" collapsed="false">
      <c r="A729" s="71" t="s">
        <v>2076</v>
      </c>
      <c r="B729" s="71" t="s">
        <v>3029</v>
      </c>
      <c r="C729" s="71" t="s">
        <v>213</v>
      </c>
      <c r="D729" s="71" t="str">
        <f aca="false">IFERROR(INDEX('Brand Map'!$B$4:$B$125,MATCH(C729,'Brand Map'!$A$4:$A$125,0)),"Other")</f>
        <v>AU</v>
      </c>
      <c r="E729" s="73" t="n">
        <f aca="false">SUMIFS(Detail!$K$2:$K$9168,Detail!$C$2:$C$9168,$A729)</f>
        <v>0</v>
      </c>
      <c r="F729" s="73" t="n">
        <f aca="false">SUMIFS(Detail!$E$2:$E$9168,Detail!$C$2:$C$9168,$A729)</f>
        <v>0</v>
      </c>
      <c r="G729" s="74" t="n">
        <f aca="false">SUMIFS(Detail!$M$2:$M$9168,Detail!$C$2:$C$9168,$A729)</f>
        <v>0</v>
      </c>
      <c r="H729" s="74" t="n">
        <f aca="false">SUMIFS(Detail!$D$2:$D$9168,Detail!$C$2:$C$9168,$A729)</f>
        <v>0</v>
      </c>
      <c r="I729" s="74" t="n">
        <v>219.95</v>
      </c>
      <c r="J729" s="51" t="n">
        <f aca="false">IF(E729&gt;0,AF729/E729,0)</f>
        <v>0</v>
      </c>
      <c r="K729" s="51" t="n">
        <f aca="false">IF(G729&gt;0,AG729/G729,0)</f>
        <v>0</v>
      </c>
      <c r="L729" s="75" t="n">
        <f aca="false">H729/Settings!$B$16</f>
        <v>0</v>
      </c>
      <c r="M729" s="76" t="n">
        <f aca="false">H729/Settings!$B$20</f>
        <v>0</v>
      </c>
      <c r="N729" s="77" t="n">
        <f aca="false">E729*Settings!$B$3</f>
        <v>0</v>
      </c>
      <c r="O729" s="77" t="n">
        <f aca="false">IF(E729&gt;0,(AF729-N729)/SQRT(E729*Settings!$B$3*(1-Settings!$B$3)),0)</f>
        <v>0</v>
      </c>
      <c r="P729" s="77" t="n">
        <f aca="false">MAX(0,AF729-N729)</f>
        <v>0</v>
      </c>
      <c r="Q729" s="51" t="n">
        <f aca="false">IF(E729&gt;=Settings!$B$4,(AF729+Settings!$B$7*Settings!$B$3)/(E729+Settings!$B$7),Settings!$B$3)</f>
        <v>0.0748599558648786</v>
      </c>
      <c r="R729" s="78" t="n">
        <f aca="false">PERCENTRANK($H$2:$H$1780,H729,6)</f>
        <v>0</v>
      </c>
      <c r="S729" s="78" t="n">
        <f aca="false">PERCENTRANK($Q$2:$Q$1780,Q729,6)</f>
        <v>0.0646794</v>
      </c>
      <c r="T729" s="78" t="n">
        <f aca="false">PERCENTRANK($F$2:$F$1780,F729,6)</f>
        <v>0</v>
      </c>
      <c r="U729" s="79" t="n">
        <f aca="false">IF(F729&gt;0,ROUND((Settings!$B$8*T729+Settings!$B$9*R729+Settings!$B$10*S729)/SUM(Settings!$B$8:$B$10),10),0)</f>
        <v>0</v>
      </c>
      <c r="V729" s="71" t="str">
        <f aca="false">IF(U729&gt;0,RANK(U729,$U$2:$U$1780)+COUNTIF($U$2:U729,U729)-1,"")</f>
        <v/>
      </c>
      <c r="W729" s="71" t="str">
        <f aca="false">IF(V729="","",IF(V729&lt;=Settings!$B$11,"1 - Fix first",IF(V729&lt;=Settings!$B$12,"2 - Review","3 - Monitor")))</f>
        <v/>
      </c>
      <c r="X729" s="71" t="str">
        <f aca="false">IF(AND(E729&gt;=Settings!$B$4,AF729&gt;=Settings!$B$5,O729&gt;=Settings!$B$6),"HIGH RATE","")</f>
        <v/>
      </c>
      <c r="Y729" s="71" t="str">
        <f aca="false">IF(F729&gt;0,RANK(F729,$F$2:$F$1780)+COUNTIF($F$2:F729,F729)-1,"")</f>
        <v/>
      </c>
      <c r="Z729" s="71" t="str">
        <f aca="false">IF(H729&gt;0,RANK(H729,$H$2:$H$1780)+COUNTIF($H$2:H729,H729)-1,"")</f>
        <v/>
      </c>
      <c r="AA729" s="71" t="str">
        <f aca="false">IF(AC729="","",RANK(AC729,$AC$2:$AC$1780)+COUNTIF($AC$2:AC729,AC729)-1)</f>
        <v/>
      </c>
      <c r="AB729" s="71" t="str">
        <f aca="false">IF(AD729="","",RANK(AD729,$AD$2:$AD$1780)+COUNTIF($AD$2:AD729,AD729)-1)</f>
        <v/>
      </c>
      <c r="AC729" s="71" t="str">
        <f aca="false">IF(AND(AF729&gt;0,E729&gt;=Settings!$B$4),ROUND(J729,10),"")</f>
        <v/>
      </c>
      <c r="AD729" s="71" t="str">
        <f aca="false">IF(X729="HIGH RATE",ROUND(O729,10),"")</f>
        <v/>
      </c>
      <c r="AE729" s="71" t="s">
        <v>60</v>
      </c>
      <c r="AF729" s="73" t="n">
        <f aca="false">SUMIFS(Detail!$L$2:$L$9168,Detail!$C$2:$C$9168,$A729)</f>
        <v>0</v>
      </c>
      <c r="AG729" s="74" t="n">
        <f aca="false">SUMIFS(Detail!$N$2:$N$9168,Detail!$C$2:$C$9168,$A729)</f>
        <v>0</v>
      </c>
    </row>
    <row r="730" customFormat="false" ht="15" hidden="false" customHeight="false" outlineLevel="0" collapsed="false">
      <c r="A730" s="71" t="s">
        <v>1937</v>
      </c>
      <c r="B730" s="71" t="s">
        <v>3029</v>
      </c>
      <c r="C730" s="71" t="s">
        <v>213</v>
      </c>
      <c r="D730" s="71" t="str">
        <f aca="false">IFERROR(INDEX('Brand Map'!$B$4:$B$125,MATCH(C730,'Brand Map'!$A$4:$A$125,0)),"Other")</f>
        <v>AU</v>
      </c>
      <c r="E730" s="73" t="n">
        <f aca="false">SUMIFS(Detail!$K$2:$K$9168,Detail!$C$2:$C$9168,$A730)</f>
        <v>0</v>
      </c>
      <c r="F730" s="73" t="n">
        <f aca="false">SUMIFS(Detail!$E$2:$E$9168,Detail!$C$2:$C$9168,$A730)</f>
        <v>0</v>
      </c>
      <c r="G730" s="74" t="n">
        <f aca="false">SUMIFS(Detail!$M$2:$M$9168,Detail!$C$2:$C$9168,$A730)</f>
        <v>0</v>
      </c>
      <c r="H730" s="74" t="n">
        <f aca="false">SUMIFS(Detail!$D$2:$D$9168,Detail!$C$2:$C$9168,$A730)</f>
        <v>0</v>
      </c>
      <c r="I730" s="74" t="n">
        <v>174.95</v>
      </c>
      <c r="J730" s="51" t="n">
        <f aca="false">IF(E730&gt;0,AF730/E730,0)</f>
        <v>0</v>
      </c>
      <c r="K730" s="51" t="n">
        <f aca="false">IF(G730&gt;0,AG730/G730,0)</f>
        <v>0</v>
      </c>
      <c r="L730" s="75" t="n">
        <f aca="false">H730/Settings!$B$16</f>
        <v>0</v>
      </c>
      <c r="M730" s="76" t="n">
        <f aca="false">H730/Settings!$B$20</f>
        <v>0</v>
      </c>
      <c r="N730" s="77" t="n">
        <f aca="false">E730*Settings!$B$3</f>
        <v>0</v>
      </c>
      <c r="O730" s="77" t="n">
        <f aca="false">IF(E730&gt;0,(AF730-N730)/SQRT(E730*Settings!$B$3*(1-Settings!$B$3)),0)</f>
        <v>0</v>
      </c>
      <c r="P730" s="77" t="n">
        <f aca="false">MAX(0,AF730-N730)</f>
        <v>0</v>
      </c>
      <c r="Q730" s="51" t="n">
        <f aca="false">IF(E730&gt;=Settings!$B$4,(AF730+Settings!$B$7*Settings!$B$3)/(E730+Settings!$B$7),Settings!$B$3)</f>
        <v>0.0748599558648786</v>
      </c>
      <c r="R730" s="78" t="n">
        <f aca="false">PERCENTRANK($H$2:$H$1780,H730,6)</f>
        <v>0</v>
      </c>
      <c r="S730" s="78" t="n">
        <f aca="false">PERCENTRANK($Q$2:$Q$1780,Q730,6)</f>
        <v>0.0646794</v>
      </c>
      <c r="T730" s="78" t="n">
        <f aca="false">PERCENTRANK($F$2:$F$1780,F730,6)</f>
        <v>0</v>
      </c>
      <c r="U730" s="79" t="n">
        <f aca="false">IF(F730&gt;0,ROUND((Settings!$B$8*T730+Settings!$B$9*R730+Settings!$B$10*S730)/SUM(Settings!$B$8:$B$10),10),0)</f>
        <v>0</v>
      </c>
      <c r="V730" s="71" t="str">
        <f aca="false">IF(U730&gt;0,RANK(U730,$U$2:$U$1780)+COUNTIF($U$2:U730,U730)-1,"")</f>
        <v/>
      </c>
      <c r="W730" s="71" t="str">
        <f aca="false">IF(V730="","",IF(V730&lt;=Settings!$B$11,"1 - Fix first",IF(V730&lt;=Settings!$B$12,"2 - Review","3 - Monitor")))</f>
        <v/>
      </c>
      <c r="X730" s="71" t="str">
        <f aca="false">IF(AND(E730&gt;=Settings!$B$4,AF730&gt;=Settings!$B$5,O730&gt;=Settings!$B$6),"HIGH RATE","")</f>
        <v/>
      </c>
      <c r="Y730" s="71" t="str">
        <f aca="false">IF(F730&gt;0,RANK(F730,$F$2:$F$1780)+COUNTIF($F$2:F730,F730)-1,"")</f>
        <v/>
      </c>
      <c r="Z730" s="71" t="str">
        <f aca="false">IF(H730&gt;0,RANK(H730,$H$2:$H$1780)+COUNTIF($H$2:H730,H730)-1,"")</f>
        <v/>
      </c>
      <c r="AA730" s="71" t="str">
        <f aca="false">IF(AC730="","",RANK(AC730,$AC$2:$AC$1780)+COUNTIF($AC$2:AC730,AC730)-1)</f>
        <v/>
      </c>
      <c r="AB730" s="71" t="str">
        <f aca="false">IF(AD730="","",RANK(AD730,$AD$2:$AD$1780)+COUNTIF($AD$2:AD730,AD730)-1)</f>
        <v/>
      </c>
      <c r="AC730" s="71" t="str">
        <f aca="false">IF(AND(AF730&gt;0,E730&gt;=Settings!$B$4),ROUND(J730,10),"")</f>
        <v/>
      </c>
      <c r="AD730" s="71" t="str">
        <f aca="false">IF(X730="HIGH RATE",ROUND(O730,10),"")</f>
        <v/>
      </c>
      <c r="AE730" s="71" t="s">
        <v>60</v>
      </c>
      <c r="AF730" s="73" t="n">
        <f aca="false">SUMIFS(Detail!$L$2:$L$9168,Detail!$C$2:$C$9168,$A730)</f>
        <v>0</v>
      </c>
      <c r="AG730" s="74" t="n">
        <f aca="false">SUMIFS(Detail!$N$2:$N$9168,Detail!$C$2:$C$9168,$A730)</f>
        <v>0</v>
      </c>
    </row>
    <row r="731" customFormat="false" ht="15" hidden="false" customHeight="false" outlineLevel="0" collapsed="false">
      <c r="A731" s="71" t="s">
        <v>1672</v>
      </c>
      <c r="B731" s="71" t="s">
        <v>3030</v>
      </c>
      <c r="C731" s="71" t="s">
        <v>213</v>
      </c>
      <c r="D731" s="71" t="str">
        <f aca="false">IFERROR(INDEX('Brand Map'!$B$4:$B$125,MATCH(C731,'Brand Map'!$A$4:$A$125,0)),"Other")</f>
        <v>AU</v>
      </c>
      <c r="E731" s="73" t="n">
        <f aca="false">SUMIFS(Detail!$K$2:$K$9168,Detail!$C$2:$C$9168,$A731)</f>
        <v>0</v>
      </c>
      <c r="F731" s="73" t="n">
        <f aca="false">SUMIFS(Detail!$E$2:$E$9168,Detail!$C$2:$C$9168,$A731)</f>
        <v>0</v>
      </c>
      <c r="G731" s="74" t="n">
        <f aca="false">SUMIFS(Detail!$M$2:$M$9168,Detail!$C$2:$C$9168,$A731)</f>
        <v>0</v>
      </c>
      <c r="H731" s="74" t="n">
        <f aca="false">SUMIFS(Detail!$D$2:$D$9168,Detail!$C$2:$C$9168,$A731)</f>
        <v>0</v>
      </c>
      <c r="I731" s="74" t="n">
        <v>123.12</v>
      </c>
      <c r="J731" s="51" t="n">
        <f aca="false">IF(E731&gt;0,AF731/E731,0)</f>
        <v>0</v>
      </c>
      <c r="K731" s="51" t="n">
        <f aca="false">IF(G731&gt;0,AG731/G731,0)</f>
        <v>0</v>
      </c>
      <c r="L731" s="75" t="n">
        <f aca="false">H731/Settings!$B$16</f>
        <v>0</v>
      </c>
      <c r="M731" s="76" t="n">
        <f aca="false">H731/Settings!$B$20</f>
        <v>0</v>
      </c>
      <c r="N731" s="77" t="n">
        <f aca="false">E731*Settings!$B$3</f>
        <v>0</v>
      </c>
      <c r="O731" s="77" t="n">
        <f aca="false">IF(E731&gt;0,(AF731-N731)/SQRT(E731*Settings!$B$3*(1-Settings!$B$3)),0)</f>
        <v>0</v>
      </c>
      <c r="P731" s="77" t="n">
        <f aca="false">MAX(0,AF731-N731)</f>
        <v>0</v>
      </c>
      <c r="Q731" s="51" t="n">
        <f aca="false">IF(E731&gt;=Settings!$B$4,(AF731+Settings!$B$7*Settings!$B$3)/(E731+Settings!$B$7),Settings!$B$3)</f>
        <v>0.0748599558648786</v>
      </c>
      <c r="R731" s="78" t="n">
        <f aca="false">PERCENTRANK($H$2:$H$1780,H731,6)</f>
        <v>0</v>
      </c>
      <c r="S731" s="78" t="n">
        <f aca="false">PERCENTRANK($Q$2:$Q$1780,Q731,6)</f>
        <v>0.0646794</v>
      </c>
      <c r="T731" s="78" t="n">
        <f aca="false">PERCENTRANK($F$2:$F$1780,F731,6)</f>
        <v>0</v>
      </c>
      <c r="U731" s="79" t="n">
        <f aca="false">IF(F731&gt;0,ROUND((Settings!$B$8*T731+Settings!$B$9*R731+Settings!$B$10*S731)/SUM(Settings!$B$8:$B$10),10),0)</f>
        <v>0</v>
      </c>
      <c r="V731" s="71" t="str">
        <f aca="false">IF(U731&gt;0,RANK(U731,$U$2:$U$1780)+COUNTIF($U$2:U731,U731)-1,"")</f>
        <v/>
      </c>
      <c r="W731" s="71" t="str">
        <f aca="false">IF(V731="","",IF(V731&lt;=Settings!$B$11,"1 - Fix first",IF(V731&lt;=Settings!$B$12,"2 - Review","3 - Monitor")))</f>
        <v/>
      </c>
      <c r="X731" s="71" t="str">
        <f aca="false">IF(AND(E731&gt;=Settings!$B$4,AF731&gt;=Settings!$B$5,O731&gt;=Settings!$B$6),"HIGH RATE","")</f>
        <v/>
      </c>
      <c r="Y731" s="71" t="str">
        <f aca="false">IF(F731&gt;0,RANK(F731,$F$2:$F$1780)+COUNTIF($F$2:F731,F731)-1,"")</f>
        <v/>
      </c>
      <c r="Z731" s="71" t="str">
        <f aca="false">IF(H731&gt;0,RANK(H731,$H$2:$H$1780)+COUNTIF($H$2:H731,H731)-1,"")</f>
        <v/>
      </c>
      <c r="AA731" s="71" t="str">
        <f aca="false">IF(AC731="","",RANK(AC731,$AC$2:$AC$1780)+COUNTIF($AC$2:AC731,AC731)-1)</f>
        <v/>
      </c>
      <c r="AB731" s="71" t="str">
        <f aca="false">IF(AD731="","",RANK(AD731,$AD$2:$AD$1780)+COUNTIF($AD$2:AD731,AD731)-1)</f>
        <v/>
      </c>
      <c r="AC731" s="71" t="str">
        <f aca="false">IF(AND(AF731&gt;0,E731&gt;=Settings!$B$4),ROUND(J731,10),"")</f>
        <v/>
      </c>
      <c r="AD731" s="71" t="str">
        <f aca="false">IF(X731="HIGH RATE",ROUND(O731,10),"")</f>
        <v/>
      </c>
      <c r="AE731" s="71" t="s">
        <v>60</v>
      </c>
      <c r="AF731" s="73" t="n">
        <f aca="false">SUMIFS(Detail!$L$2:$L$9168,Detail!$C$2:$C$9168,$A731)</f>
        <v>0</v>
      </c>
      <c r="AG731" s="74" t="n">
        <f aca="false">SUMIFS(Detail!$N$2:$N$9168,Detail!$C$2:$C$9168,$A731)</f>
        <v>0</v>
      </c>
    </row>
    <row r="732" customFormat="false" ht="15" hidden="false" customHeight="false" outlineLevel="0" collapsed="false">
      <c r="A732" s="71" t="s">
        <v>2045</v>
      </c>
      <c r="B732" s="71" t="s">
        <v>3031</v>
      </c>
      <c r="C732" s="71" t="s">
        <v>213</v>
      </c>
      <c r="D732" s="71" t="str">
        <f aca="false">IFERROR(INDEX('Brand Map'!$B$4:$B$125,MATCH(C732,'Brand Map'!$A$4:$A$125,0)),"Other")</f>
        <v>AU</v>
      </c>
      <c r="E732" s="73" t="n">
        <f aca="false">SUMIFS(Detail!$K$2:$K$9168,Detail!$C$2:$C$9168,$A732)</f>
        <v>0</v>
      </c>
      <c r="F732" s="73" t="n">
        <f aca="false">SUMIFS(Detail!$E$2:$E$9168,Detail!$C$2:$C$9168,$A732)</f>
        <v>0</v>
      </c>
      <c r="G732" s="74" t="n">
        <f aca="false">SUMIFS(Detail!$M$2:$M$9168,Detail!$C$2:$C$9168,$A732)</f>
        <v>0</v>
      </c>
      <c r="H732" s="74" t="n">
        <f aca="false">SUMIFS(Detail!$D$2:$D$9168,Detail!$C$2:$C$9168,$A732)</f>
        <v>0</v>
      </c>
      <c r="I732" s="74" t="n">
        <v>10.99</v>
      </c>
      <c r="J732" s="51" t="n">
        <f aca="false">IF(E732&gt;0,AF732/E732,0)</f>
        <v>0</v>
      </c>
      <c r="K732" s="51" t="n">
        <f aca="false">IF(G732&gt;0,AG732/G732,0)</f>
        <v>0</v>
      </c>
      <c r="L732" s="75" t="n">
        <f aca="false">H732/Settings!$B$16</f>
        <v>0</v>
      </c>
      <c r="M732" s="76" t="n">
        <f aca="false">H732/Settings!$B$20</f>
        <v>0</v>
      </c>
      <c r="N732" s="77" t="n">
        <f aca="false">E732*Settings!$B$3</f>
        <v>0</v>
      </c>
      <c r="O732" s="77" t="n">
        <f aca="false">IF(E732&gt;0,(AF732-N732)/SQRT(E732*Settings!$B$3*(1-Settings!$B$3)),0)</f>
        <v>0</v>
      </c>
      <c r="P732" s="77" t="n">
        <f aca="false">MAX(0,AF732-N732)</f>
        <v>0</v>
      </c>
      <c r="Q732" s="51" t="n">
        <f aca="false">IF(E732&gt;=Settings!$B$4,(AF732+Settings!$B$7*Settings!$B$3)/(E732+Settings!$B$7),Settings!$B$3)</f>
        <v>0.0748599558648786</v>
      </c>
      <c r="R732" s="78" t="n">
        <f aca="false">PERCENTRANK($H$2:$H$1780,H732,6)</f>
        <v>0</v>
      </c>
      <c r="S732" s="78" t="n">
        <f aca="false">PERCENTRANK($Q$2:$Q$1780,Q732,6)</f>
        <v>0.0646794</v>
      </c>
      <c r="T732" s="78" t="n">
        <f aca="false">PERCENTRANK($F$2:$F$1780,F732,6)</f>
        <v>0</v>
      </c>
      <c r="U732" s="79" t="n">
        <f aca="false">IF(F732&gt;0,ROUND((Settings!$B$8*T732+Settings!$B$9*R732+Settings!$B$10*S732)/SUM(Settings!$B$8:$B$10),10),0)</f>
        <v>0</v>
      </c>
      <c r="V732" s="71" t="str">
        <f aca="false">IF(U732&gt;0,RANK(U732,$U$2:$U$1780)+COUNTIF($U$2:U732,U732)-1,"")</f>
        <v/>
      </c>
      <c r="W732" s="71" t="str">
        <f aca="false">IF(V732="","",IF(V732&lt;=Settings!$B$11,"1 - Fix first",IF(V732&lt;=Settings!$B$12,"2 - Review","3 - Monitor")))</f>
        <v/>
      </c>
      <c r="X732" s="71" t="str">
        <f aca="false">IF(AND(E732&gt;=Settings!$B$4,AF732&gt;=Settings!$B$5,O732&gt;=Settings!$B$6),"HIGH RATE","")</f>
        <v/>
      </c>
      <c r="Y732" s="71" t="str">
        <f aca="false">IF(F732&gt;0,RANK(F732,$F$2:$F$1780)+COUNTIF($F$2:F732,F732)-1,"")</f>
        <v/>
      </c>
      <c r="Z732" s="71" t="str">
        <f aca="false">IF(H732&gt;0,RANK(H732,$H$2:$H$1780)+COUNTIF($H$2:H732,H732)-1,"")</f>
        <v/>
      </c>
      <c r="AA732" s="71" t="str">
        <f aca="false">IF(AC732="","",RANK(AC732,$AC$2:$AC$1780)+COUNTIF($AC$2:AC732,AC732)-1)</f>
        <v/>
      </c>
      <c r="AB732" s="71" t="str">
        <f aca="false">IF(AD732="","",RANK(AD732,$AD$2:$AD$1780)+COUNTIF($AD$2:AD732,AD732)-1)</f>
        <v/>
      </c>
      <c r="AC732" s="71" t="str">
        <f aca="false">IF(AND(AF732&gt;0,E732&gt;=Settings!$B$4),ROUND(J732,10),"")</f>
        <v/>
      </c>
      <c r="AD732" s="71" t="str">
        <f aca="false">IF(X732="HIGH RATE",ROUND(O732,10),"")</f>
        <v/>
      </c>
      <c r="AE732" s="71" t="s">
        <v>60</v>
      </c>
      <c r="AF732" s="73" t="n">
        <f aca="false">SUMIFS(Detail!$L$2:$L$9168,Detail!$C$2:$C$9168,$A732)</f>
        <v>0</v>
      </c>
      <c r="AG732" s="74" t="n">
        <f aca="false">SUMIFS(Detail!$N$2:$N$9168,Detail!$C$2:$C$9168,$A732)</f>
        <v>0</v>
      </c>
    </row>
    <row r="733" customFormat="false" ht="15" hidden="false" customHeight="false" outlineLevel="0" collapsed="false">
      <c r="A733" s="71" t="s">
        <v>1781</v>
      </c>
      <c r="B733" s="71" t="s">
        <v>3032</v>
      </c>
      <c r="C733" s="71" t="s">
        <v>213</v>
      </c>
      <c r="D733" s="71" t="str">
        <f aca="false">IFERROR(INDEX('Brand Map'!$B$4:$B$125,MATCH(C733,'Brand Map'!$A$4:$A$125,0)),"Other")</f>
        <v>AU</v>
      </c>
      <c r="E733" s="73" t="n">
        <f aca="false">SUMIFS(Detail!$K$2:$K$9168,Detail!$C$2:$C$9168,$A733)</f>
        <v>0</v>
      </c>
      <c r="F733" s="73" t="n">
        <f aca="false">SUMIFS(Detail!$E$2:$E$9168,Detail!$C$2:$C$9168,$A733)</f>
        <v>0</v>
      </c>
      <c r="G733" s="74" t="n">
        <f aca="false">SUMIFS(Detail!$M$2:$M$9168,Detail!$C$2:$C$9168,$A733)</f>
        <v>0</v>
      </c>
      <c r="H733" s="74" t="n">
        <f aca="false">SUMIFS(Detail!$D$2:$D$9168,Detail!$C$2:$C$9168,$A733)</f>
        <v>0</v>
      </c>
      <c r="I733" s="74" t="n">
        <v>129.9</v>
      </c>
      <c r="J733" s="51" t="n">
        <f aca="false">IF(E733&gt;0,AF733/E733,0)</f>
        <v>0</v>
      </c>
      <c r="K733" s="51" t="n">
        <f aca="false">IF(G733&gt;0,AG733/G733,0)</f>
        <v>0</v>
      </c>
      <c r="L733" s="75" t="n">
        <f aca="false">H733/Settings!$B$16</f>
        <v>0</v>
      </c>
      <c r="M733" s="76" t="n">
        <f aca="false">H733/Settings!$B$20</f>
        <v>0</v>
      </c>
      <c r="N733" s="77" t="n">
        <f aca="false">E733*Settings!$B$3</f>
        <v>0</v>
      </c>
      <c r="O733" s="77" t="n">
        <f aca="false">IF(E733&gt;0,(AF733-N733)/SQRT(E733*Settings!$B$3*(1-Settings!$B$3)),0)</f>
        <v>0</v>
      </c>
      <c r="P733" s="77" t="n">
        <f aca="false">MAX(0,AF733-N733)</f>
        <v>0</v>
      </c>
      <c r="Q733" s="51" t="n">
        <f aca="false">IF(E733&gt;=Settings!$B$4,(AF733+Settings!$B$7*Settings!$B$3)/(E733+Settings!$B$7),Settings!$B$3)</f>
        <v>0.0748599558648786</v>
      </c>
      <c r="R733" s="78" t="n">
        <f aca="false">PERCENTRANK($H$2:$H$1780,H733,6)</f>
        <v>0</v>
      </c>
      <c r="S733" s="78" t="n">
        <f aca="false">PERCENTRANK($Q$2:$Q$1780,Q733,6)</f>
        <v>0.0646794</v>
      </c>
      <c r="T733" s="78" t="n">
        <f aca="false">PERCENTRANK($F$2:$F$1780,F733,6)</f>
        <v>0</v>
      </c>
      <c r="U733" s="79" t="n">
        <f aca="false">IF(F733&gt;0,ROUND((Settings!$B$8*T733+Settings!$B$9*R733+Settings!$B$10*S733)/SUM(Settings!$B$8:$B$10),10),0)</f>
        <v>0</v>
      </c>
      <c r="V733" s="71" t="str">
        <f aca="false">IF(U733&gt;0,RANK(U733,$U$2:$U$1780)+COUNTIF($U$2:U733,U733)-1,"")</f>
        <v/>
      </c>
      <c r="W733" s="71" t="str">
        <f aca="false">IF(V733="","",IF(V733&lt;=Settings!$B$11,"1 - Fix first",IF(V733&lt;=Settings!$B$12,"2 - Review","3 - Monitor")))</f>
        <v/>
      </c>
      <c r="X733" s="71" t="str">
        <f aca="false">IF(AND(E733&gt;=Settings!$B$4,AF733&gt;=Settings!$B$5,O733&gt;=Settings!$B$6),"HIGH RATE","")</f>
        <v/>
      </c>
      <c r="Y733" s="71" t="str">
        <f aca="false">IF(F733&gt;0,RANK(F733,$F$2:$F$1780)+COUNTIF($F$2:F733,F733)-1,"")</f>
        <v/>
      </c>
      <c r="Z733" s="71" t="str">
        <f aca="false">IF(H733&gt;0,RANK(H733,$H$2:$H$1780)+COUNTIF($H$2:H733,H733)-1,"")</f>
        <v/>
      </c>
      <c r="AA733" s="71" t="str">
        <f aca="false">IF(AC733="","",RANK(AC733,$AC$2:$AC$1780)+COUNTIF($AC$2:AC733,AC733)-1)</f>
        <v/>
      </c>
      <c r="AB733" s="71" t="str">
        <f aca="false">IF(AD733="","",RANK(AD733,$AD$2:$AD$1780)+COUNTIF($AD$2:AD733,AD733)-1)</f>
        <v/>
      </c>
      <c r="AC733" s="71" t="str">
        <f aca="false">IF(AND(AF733&gt;0,E733&gt;=Settings!$B$4),ROUND(J733,10),"")</f>
        <v/>
      </c>
      <c r="AD733" s="71" t="str">
        <f aca="false">IF(X733="HIGH RATE",ROUND(O733,10),"")</f>
        <v/>
      </c>
      <c r="AE733" s="71" t="s">
        <v>60</v>
      </c>
      <c r="AF733" s="73" t="n">
        <f aca="false">SUMIFS(Detail!$L$2:$L$9168,Detail!$C$2:$C$9168,$A733)</f>
        <v>0</v>
      </c>
      <c r="AG733" s="74" t="n">
        <f aca="false">SUMIFS(Detail!$N$2:$N$9168,Detail!$C$2:$C$9168,$A733)</f>
        <v>0</v>
      </c>
    </row>
    <row r="734" customFormat="false" ht="15" hidden="false" customHeight="false" outlineLevel="0" collapsed="false">
      <c r="A734" s="71" t="s">
        <v>2005</v>
      </c>
      <c r="B734" s="71" t="s">
        <v>3032</v>
      </c>
      <c r="C734" s="71" t="s">
        <v>213</v>
      </c>
      <c r="D734" s="71" t="str">
        <f aca="false">IFERROR(INDEX('Brand Map'!$B$4:$B$125,MATCH(C734,'Brand Map'!$A$4:$A$125,0)),"Other")</f>
        <v>AU</v>
      </c>
      <c r="E734" s="73" t="n">
        <f aca="false">SUMIFS(Detail!$K$2:$K$9168,Detail!$C$2:$C$9168,$A734)</f>
        <v>0</v>
      </c>
      <c r="F734" s="73" t="n">
        <f aca="false">SUMIFS(Detail!$E$2:$E$9168,Detail!$C$2:$C$9168,$A734)</f>
        <v>0</v>
      </c>
      <c r="G734" s="74" t="n">
        <f aca="false">SUMIFS(Detail!$M$2:$M$9168,Detail!$C$2:$C$9168,$A734)</f>
        <v>0</v>
      </c>
      <c r="H734" s="74" t="n">
        <f aca="false">SUMIFS(Detail!$D$2:$D$9168,Detail!$C$2:$C$9168,$A734)</f>
        <v>0</v>
      </c>
      <c r="I734" s="74" t="n">
        <v>499.5</v>
      </c>
      <c r="J734" s="51" t="n">
        <f aca="false">IF(E734&gt;0,AF734/E734,0)</f>
        <v>0</v>
      </c>
      <c r="K734" s="51" t="n">
        <f aca="false">IF(G734&gt;0,AG734/G734,0)</f>
        <v>0</v>
      </c>
      <c r="L734" s="75" t="n">
        <f aca="false">H734/Settings!$B$16</f>
        <v>0</v>
      </c>
      <c r="M734" s="76" t="n">
        <f aca="false">H734/Settings!$B$20</f>
        <v>0</v>
      </c>
      <c r="N734" s="77" t="n">
        <f aca="false">E734*Settings!$B$3</f>
        <v>0</v>
      </c>
      <c r="O734" s="77" t="n">
        <f aca="false">IF(E734&gt;0,(AF734-N734)/SQRT(E734*Settings!$B$3*(1-Settings!$B$3)),0)</f>
        <v>0</v>
      </c>
      <c r="P734" s="77" t="n">
        <f aca="false">MAX(0,AF734-N734)</f>
        <v>0</v>
      </c>
      <c r="Q734" s="51" t="n">
        <f aca="false">IF(E734&gt;=Settings!$B$4,(AF734+Settings!$B$7*Settings!$B$3)/(E734+Settings!$B$7),Settings!$B$3)</f>
        <v>0.0748599558648786</v>
      </c>
      <c r="R734" s="78" t="n">
        <f aca="false">PERCENTRANK($H$2:$H$1780,H734,6)</f>
        <v>0</v>
      </c>
      <c r="S734" s="78" t="n">
        <f aca="false">PERCENTRANK($Q$2:$Q$1780,Q734,6)</f>
        <v>0.0646794</v>
      </c>
      <c r="T734" s="78" t="n">
        <f aca="false">PERCENTRANK($F$2:$F$1780,F734,6)</f>
        <v>0</v>
      </c>
      <c r="U734" s="79" t="n">
        <f aca="false">IF(F734&gt;0,ROUND((Settings!$B$8*T734+Settings!$B$9*R734+Settings!$B$10*S734)/SUM(Settings!$B$8:$B$10),10),0)</f>
        <v>0</v>
      </c>
      <c r="V734" s="71" t="str">
        <f aca="false">IF(U734&gt;0,RANK(U734,$U$2:$U$1780)+COUNTIF($U$2:U734,U734)-1,"")</f>
        <v/>
      </c>
      <c r="W734" s="71" t="str">
        <f aca="false">IF(V734="","",IF(V734&lt;=Settings!$B$11,"1 - Fix first",IF(V734&lt;=Settings!$B$12,"2 - Review","3 - Monitor")))</f>
        <v/>
      </c>
      <c r="X734" s="71" t="str">
        <f aca="false">IF(AND(E734&gt;=Settings!$B$4,AF734&gt;=Settings!$B$5,O734&gt;=Settings!$B$6),"HIGH RATE","")</f>
        <v/>
      </c>
      <c r="Y734" s="71" t="str">
        <f aca="false">IF(F734&gt;0,RANK(F734,$F$2:$F$1780)+COUNTIF($F$2:F734,F734)-1,"")</f>
        <v/>
      </c>
      <c r="Z734" s="71" t="str">
        <f aca="false">IF(H734&gt;0,RANK(H734,$H$2:$H$1780)+COUNTIF($H$2:H734,H734)-1,"")</f>
        <v/>
      </c>
      <c r="AA734" s="71" t="str">
        <f aca="false">IF(AC734="","",RANK(AC734,$AC$2:$AC$1780)+COUNTIF($AC$2:AC734,AC734)-1)</f>
        <v/>
      </c>
      <c r="AB734" s="71" t="str">
        <f aca="false">IF(AD734="","",RANK(AD734,$AD$2:$AD$1780)+COUNTIF($AD$2:AD734,AD734)-1)</f>
        <v/>
      </c>
      <c r="AC734" s="71" t="str">
        <f aca="false">IF(AND(AF734&gt;0,E734&gt;=Settings!$B$4),ROUND(J734,10),"")</f>
        <v/>
      </c>
      <c r="AD734" s="71" t="str">
        <f aca="false">IF(X734="HIGH RATE",ROUND(O734,10),"")</f>
        <v/>
      </c>
      <c r="AE734" s="71" t="s">
        <v>60</v>
      </c>
      <c r="AF734" s="73" t="n">
        <f aca="false">SUMIFS(Detail!$L$2:$L$9168,Detail!$C$2:$C$9168,$A734)</f>
        <v>0</v>
      </c>
      <c r="AG734" s="74" t="n">
        <f aca="false">SUMIFS(Detail!$N$2:$N$9168,Detail!$C$2:$C$9168,$A734)</f>
        <v>0</v>
      </c>
    </row>
    <row r="735" customFormat="false" ht="15" hidden="false" customHeight="false" outlineLevel="0" collapsed="false">
      <c r="A735" s="71" t="s">
        <v>1590</v>
      </c>
      <c r="B735" s="71" t="s">
        <v>3033</v>
      </c>
      <c r="C735" s="71" t="s">
        <v>213</v>
      </c>
      <c r="D735" s="71" t="str">
        <f aca="false">IFERROR(INDEX('Brand Map'!$B$4:$B$125,MATCH(C735,'Brand Map'!$A$4:$A$125,0)),"Other")</f>
        <v>AU</v>
      </c>
      <c r="E735" s="73" t="n">
        <f aca="false">SUMIFS(Detail!$K$2:$K$9168,Detail!$C$2:$C$9168,$A735)</f>
        <v>0</v>
      </c>
      <c r="F735" s="73" t="n">
        <f aca="false">SUMIFS(Detail!$E$2:$E$9168,Detail!$C$2:$C$9168,$A735)</f>
        <v>0</v>
      </c>
      <c r="G735" s="74" t="n">
        <f aca="false">SUMIFS(Detail!$M$2:$M$9168,Detail!$C$2:$C$9168,$A735)</f>
        <v>0</v>
      </c>
      <c r="H735" s="74" t="n">
        <f aca="false">SUMIFS(Detail!$D$2:$D$9168,Detail!$C$2:$C$9168,$A735)</f>
        <v>0</v>
      </c>
      <c r="I735" s="74" t="n">
        <v>349.75</v>
      </c>
      <c r="J735" s="51" t="n">
        <f aca="false">IF(E735&gt;0,AF735/E735,0)</f>
        <v>0</v>
      </c>
      <c r="K735" s="51" t="n">
        <f aca="false">IF(G735&gt;0,AG735/G735,0)</f>
        <v>0</v>
      </c>
      <c r="L735" s="75" t="n">
        <f aca="false">H735/Settings!$B$16</f>
        <v>0</v>
      </c>
      <c r="M735" s="76" t="n">
        <f aca="false">H735/Settings!$B$20</f>
        <v>0</v>
      </c>
      <c r="N735" s="77" t="n">
        <f aca="false">E735*Settings!$B$3</f>
        <v>0</v>
      </c>
      <c r="O735" s="77" t="n">
        <f aca="false">IF(E735&gt;0,(AF735-N735)/SQRT(E735*Settings!$B$3*(1-Settings!$B$3)),0)</f>
        <v>0</v>
      </c>
      <c r="P735" s="77" t="n">
        <f aca="false">MAX(0,AF735-N735)</f>
        <v>0</v>
      </c>
      <c r="Q735" s="51" t="n">
        <f aca="false">IF(E735&gt;=Settings!$B$4,(AF735+Settings!$B$7*Settings!$B$3)/(E735+Settings!$B$7),Settings!$B$3)</f>
        <v>0.0748599558648786</v>
      </c>
      <c r="R735" s="78" t="n">
        <f aca="false">PERCENTRANK($H$2:$H$1780,H735,6)</f>
        <v>0</v>
      </c>
      <c r="S735" s="78" t="n">
        <f aca="false">PERCENTRANK($Q$2:$Q$1780,Q735,6)</f>
        <v>0.0646794</v>
      </c>
      <c r="T735" s="78" t="n">
        <f aca="false">PERCENTRANK($F$2:$F$1780,F735,6)</f>
        <v>0</v>
      </c>
      <c r="U735" s="79" t="n">
        <f aca="false">IF(F735&gt;0,ROUND((Settings!$B$8*T735+Settings!$B$9*R735+Settings!$B$10*S735)/SUM(Settings!$B$8:$B$10),10),0)</f>
        <v>0</v>
      </c>
      <c r="V735" s="71" t="str">
        <f aca="false">IF(U735&gt;0,RANK(U735,$U$2:$U$1780)+COUNTIF($U$2:U735,U735)-1,"")</f>
        <v/>
      </c>
      <c r="W735" s="71" t="str">
        <f aca="false">IF(V735="","",IF(V735&lt;=Settings!$B$11,"1 - Fix first",IF(V735&lt;=Settings!$B$12,"2 - Review","3 - Monitor")))</f>
        <v/>
      </c>
      <c r="X735" s="71" t="str">
        <f aca="false">IF(AND(E735&gt;=Settings!$B$4,AF735&gt;=Settings!$B$5,O735&gt;=Settings!$B$6),"HIGH RATE","")</f>
        <v/>
      </c>
      <c r="Y735" s="71" t="str">
        <f aca="false">IF(F735&gt;0,RANK(F735,$F$2:$F$1780)+COUNTIF($F$2:F735,F735)-1,"")</f>
        <v/>
      </c>
      <c r="Z735" s="71" t="str">
        <f aca="false">IF(H735&gt;0,RANK(H735,$H$2:$H$1780)+COUNTIF($H$2:H735,H735)-1,"")</f>
        <v/>
      </c>
      <c r="AA735" s="71" t="str">
        <f aca="false">IF(AC735="","",RANK(AC735,$AC$2:$AC$1780)+COUNTIF($AC$2:AC735,AC735)-1)</f>
        <v/>
      </c>
      <c r="AB735" s="71" t="str">
        <f aca="false">IF(AD735="","",RANK(AD735,$AD$2:$AD$1780)+COUNTIF($AD$2:AD735,AD735)-1)</f>
        <v/>
      </c>
      <c r="AC735" s="71" t="str">
        <f aca="false">IF(AND(AF735&gt;0,E735&gt;=Settings!$B$4),ROUND(J735,10),"")</f>
        <v/>
      </c>
      <c r="AD735" s="71" t="str">
        <f aca="false">IF(X735="HIGH RATE",ROUND(O735,10),"")</f>
        <v/>
      </c>
      <c r="AE735" s="71" t="s">
        <v>60</v>
      </c>
      <c r="AF735" s="73" t="n">
        <f aca="false">SUMIFS(Detail!$L$2:$L$9168,Detail!$C$2:$C$9168,$A735)</f>
        <v>0</v>
      </c>
      <c r="AG735" s="74" t="n">
        <f aca="false">SUMIFS(Detail!$N$2:$N$9168,Detail!$C$2:$C$9168,$A735)</f>
        <v>0</v>
      </c>
    </row>
    <row r="736" customFormat="false" ht="15" hidden="false" customHeight="false" outlineLevel="0" collapsed="false">
      <c r="A736" s="71" t="s">
        <v>1643</v>
      </c>
      <c r="B736" s="71" t="s">
        <v>3033</v>
      </c>
      <c r="C736" s="71" t="s">
        <v>213</v>
      </c>
      <c r="D736" s="71" t="str">
        <f aca="false">IFERROR(INDEX('Brand Map'!$B$4:$B$125,MATCH(C736,'Brand Map'!$A$4:$A$125,0)),"Other")</f>
        <v>AU</v>
      </c>
      <c r="E736" s="73" t="n">
        <f aca="false">SUMIFS(Detail!$K$2:$K$9168,Detail!$C$2:$C$9168,$A736)</f>
        <v>0</v>
      </c>
      <c r="F736" s="73" t="n">
        <f aca="false">SUMIFS(Detail!$E$2:$E$9168,Detail!$C$2:$C$9168,$A736)</f>
        <v>0</v>
      </c>
      <c r="G736" s="74" t="n">
        <f aca="false">SUMIFS(Detail!$M$2:$M$9168,Detail!$C$2:$C$9168,$A736)</f>
        <v>0</v>
      </c>
      <c r="H736" s="74" t="n">
        <f aca="false">SUMIFS(Detail!$D$2:$D$9168,Detail!$C$2:$C$9168,$A736)</f>
        <v>0</v>
      </c>
      <c r="I736" s="74" t="n">
        <v>84.95</v>
      </c>
      <c r="J736" s="51" t="n">
        <f aca="false">IF(E736&gt;0,AF736/E736,0)</f>
        <v>0</v>
      </c>
      <c r="K736" s="51" t="n">
        <f aca="false">IF(G736&gt;0,AG736/G736,0)</f>
        <v>0</v>
      </c>
      <c r="L736" s="75" t="n">
        <f aca="false">H736/Settings!$B$16</f>
        <v>0</v>
      </c>
      <c r="M736" s="76" t="n">
        <f aca="false">H736/Settings!$B$20</f>
        <v>0</v>
      </c>
      <c r="N736" s="77" t="n">
        <f aca="false">E736*Settings!$B$3</f>
        <v>0</v>
      </c>
      <c r="O736" s="77" t="n">
        <f aca="false">IF(E736&gt;0,(AF736-N736)/SQRT(E736*Settings!$B$3*(1-Settings!$B$3)),0)</f>
        <v>0</v>
      </c>
      <c r="P736" s="77" t="n">
        <f aca="false">MAX(0,AF736-N736)</f>
        <v>0</v>
      </c>
      <c r="Q736" s="51" t="n">
        <f aca="false">IF(E736&gt;=Settings!$B$4,(AF736+Settings!$B$7*Settings!$B$3)/(E736+Settings!$B$7),Settings!$B$3)</f>
        <v>0.0748599558648786</v>
      </c>
      <c r="R736" s="78" t="n">
        <f aca="false">PERCENTRANK($H$2:$H$1780,H736,6)</f>
        <v>0</v>
      </c>
      <c r="S736" s="78" t="n">
        <f aca="false">PERCENTRANK($Q$2:$Q$1780,Q736,6)</f>
        <v>0.0646794</v>
      </c>
      <c r="T736" s="78" t="n">
        <f aca="false">PERCENTRANK($F$2:$F$1780,F736,6)</f>
        <v>0</v>
      </c>
      <c r="U736" s="79" t="n">
        <f aca="false">IF(F736&gt;0,ROUND((Settings!$B$8*T736+Settings!$B$9*R736+Settings!$B$10*S736)/SUM(Settings!$B$8:$B$10),10),0)</f>
        <v>0</v>
      </c>
      <c r="V736" s="71" t="str">
        <f aca="false">IF(U736&gt;0,RANK(U736,$U$2:$U$1780)+COUNTIF($U$2:U736,U736)-1,"")</f>
        <v/>
      </c>
      <c r="W736" s="71" t="str">
        <f aca="false">IF(V736="","",IF(V736&lt;=Settings!$B$11,"1 - Fix first",IF(V736&lt;=Settings!$B$12,"2 - Review","3 - Monitor")))</f>
        <v/>
      </c>
      <c r="X736" s="71" t="str">
        <f aca="false">IF(AND(E736&gt;=Settings!$B$4,AF736&gt;=Settings!$B$5,O736&gt;=Settings!$B$6),"HIGH RATE","")</f>
        <v/>
      </c>
      <c r="Y736" s="71" t="str">
        <f aca="false">IF(F736&gt;0,RANK(F736,$F$2:$F$1780)+COUNTIF($F$2:F736,F736)-1,"")</f>
        <v/>
      </c>
      <c r="Z736" s="71" t="str">
        <f aca="false">IF(H736&gt;0,RANK(H736,$H$2:$H$1780)+COUNTIF($H$2:H736,H736)-1,"")</f>
        <v/>
      </c>
      <c r="AA736" s="71" t="str">
        <f aca="false">IF(AC736="","",RANK(AC736,$AC$2:$AC$1780)+COUNTIF($AC$2:AC736,AC736)-1)</f>
        <v/>
      </c>
      <c r="AB736" s="71" t="str">
        <f aca="false">IF(AD736="","",RANK(AD736,$AD$2:$AD$1780)+COUNTIF($AD$2:AD736,AD736)-1)</f>
        <v/>
      </c>
      <c r="AC736" s="71" t="str">
        <f aca="false">IF(AND(AF736&gt;0,E736&gt;=Settings!$B$4),ROUND(J736,10),"")</f>
        <v/>
      </c>
      <c r="AD736" s="71" t="str">
        <f aca="false">IF(X736="HIGH RATE",ROUND(O736,10),"")</f>
        <v/>
      </c>
      <c r="AE736" s="71" t="s">
        <v>60</v>
      </c>
      <c r="AF736" s="73" t="n">
        <f aca="false">SUMIFS(Detail!$L$2:$L$9168,Detail!$C$2:$C$9168,$A736)</f>
        <v>0</v>
      </c>
      <c r="AG736" s="74" t="n">
        <f aca="false">SUMIFS(Detail!$N$2:$N$9168,Detail!$C$2:$C$9168,$A736)</f>
        <v>0</v>
      </c>
    </row>
    <row r="737" customFormat="false" ht="15" hidden="false" customHeight="false" outlineLevel="0" collapsed="false">
      <c r="A737" s="71" t="s">
        <v>1795</v>
      </c>
      <c r="B737" s="71" t="s">
        <v>3033</v>
      </c>
      <c r="C737" s="71" t="s">
        <v>213</v>
      </c>
      <c r="D737" s="71" t="str">
        <f aca="false">IFERROR(INDEX('Brand Map'!$B$4:$B$125,MATCH(C737,'Brand Map'!$A$4:$A$125,0)),"Other")</f>
        <v>AU</v>
      </c>
      <c r="E737" s="73" t="n">
        <f aca="false">SUMIFS(Detail!$K$2:$K$9168,Detail!$C$2:$C$9168,$A737)</f>
        <v>0</v>
      </c>
      <c r="F737" s="73" t="n">
        <f aca="false">SUMIFS(Detail!$E$2:$E$9168,Detail!$C$2:$C$9168,$A737)</f>
        <v>0</v>
      </c>
      <c r="G737" s="74" t="n">
        <f aca="false">SUMIFS(Detail!$M$2:$M$9168,Detail!$C$2:$C$9168,$A737)</f>
        <v>0</v>
      </c>
      <c r="H737" s="74" t="n">
        <f aca="false">SUMIFS(Detail!$D$2:$D$9168,Detail!$C$2:$C$9168,$A737)</f>
        <v>0</v>
      </c>
      <c r="I737" s="74" t="n">
        <v>274.75</v>
      </c>
      <c r="J737" s="51" t="n">
        <f aca="false">IF(E737&gt;0,AF737/E737,0)</f>
        <v>0</v>
      </c>
      <c r="K737" s="51" t="n">
        <f aca="false">IF(G737&gt;0,AG737/G737,0)</f>
        <v>0</v>
      </c>
      <c r="L737" s="75" t="n">
        <f aca="false">H737/Settings!$B$16</f>
        <v>0</v>
      </c>
      <c r="M737" s="76" t="n">
        <f aca="false">H737/Settings!$B$20</f>
        <v>0</v>
      </c>
      <c r="N737" s="77" t="n">
        <f aca="false">E737*Settings!$B$3</f>
        <v>0</v>
      </c>
      <c r="O737" s="77" t="n">
        <f aca="false">IF(E737&gt;0,(AF737-N737)/SQRT(E737*Settings!$B$3*(1-Settings!$B$3)),0)</f>
        <v>0</v>
      </c>
      <c r="P737" s="77" t="n">
        <f aca="false">MAX(0,AF737-N737)</f>
        <v>0</v>
      </c>
      <c r="Q737" s="51" t="n">
        <f aca="false">IF(E737&gt;=Settings!$B$4,(AF737+Settings!$B$7*Settings!$B$3)/(E737+Settings!$B$7),Settings!$B$3)</f>
        <v>0.0748599558648786</v>
      </c>
      <c r="R737" s="78" t="n">
        <f aca="false">PERCENTRANK($H$2:$H$1780,H737,6)</f>
        <v>0</v>
      </c>
      <c r="S737" s="78" t="n">
        <f aca="false">PERCENTRANK($Q$2:$Q$1780,Q737,6)</f>
        <v>0.0646794</v>
      </c>
      <c r="T737" s="78" t="n">
        <f aca="false">PERCENTRANK($F$2:$F$1780,F737,6)</f>
        <v>0</v>
      </c>
      <c r="U737" s="79" t="n">
        <f aca="false">IF(F737&gt;0,ROUND((Settings!$B$8*T737+Settings!$B$9*R737+Settings!$B$10*S737)/SUM(Settings!$B$8:$B$10),10),0)</f>
        <v>0</v>
      </c>
      <c r="V737" s="71" t="str">
        <f aca="false">IF(U737&gt;0,RANK(U737,$U$2:$U$1780)+COUNTIF($U$2:U737,U737)-1,"")</f>
        <v/>
      </c>
      <c r="W737" s="71" t="str">
        <f aca="false">IF(V737="","",IF(V737&lt;=Settings!$B$11,"1 - Fix first",IF(V737&lt;=Settings!$B$12,"2 - Review","3 - Monitor")))</f>
        <v/>
      </c>
      <c r="X737" s="71" t="str">
        <f aca="false">IF(AND(E737&gt;=Settings!$B$4,AF737&gt;=Settings!$B$5,O737&gt;=Settings!$B$6),"HIGH RATE","")</f>
        <v/>
      </c>
      <c r="Y737" s="71" t="str">
        <f aca="false">IF(F737&gt;0,RANK(F737,$F$2:$F$1780)+COUNTIF($F$2:F737,F737)-1,"")</f>
        <v/>
      </c>
      <c r="Z737" s="71" t="str">
        <f aca="false">IF(H737&gt;0,RANK(H737,$H$2:$H$1780)+COUNTIF($H$2:H737,H737)-1,"")</f>
        <v/>
      </c>
      <c r="AA737" s="71" t="str">
        <f aca="false">IF(AC737="","",RANK(AC737,$AC$2:$AC$1780)+COUNTIF($AC$2:AC737,AC737)-1)</f>
        <v/>
      </c>
      <c r="AB737" s="71" t="str">
        <f aca="false">IF(AD737="","",RANK(AD737,$AD$2:$AD$1780)+COUNTIF($AD$2:AD737,AD737)-1)</f>
        <v/>
      </c>
      <c r="AC737" s="71" t="str">
        <f aca="false">IF(AND(AF737&gt;0,E737&gt;=Settings!$B$4),ROUND(J737,10),"")</f>
        <v/>
      </c>
      <c r="AD737" s="71" t="str">
        <f aca="false">IF(X737="HIGH RATE",ROUND(O737,10),"")</f>
        <v/>
      </c>
      <c r="AE737" s="71" t="s">
        <v>60</v>
      </c>
      <c r="AF737" s="73" t="n">
        <f aca="false">SUMIFS(Detail!$L$2:$L$9168,Detail!$C$2:$C$9168,$A737)</f>
        <v>0</v>
      </c>
      <c r="AG737" s="74" t="n">
        <f aca="false">SUMIFS(Detail!$N$2:$N$9168,Detail!$C$2:$C$9168,$A737)</f>
        <v>0</v>
      </c>
    </row>
    <row r="738" customFormat="false" ht="15" hidden="false" customHeight="false" outlineLevel="0" collapsed="false">
      <c r="A738" s="71" t="s">
        <v>1063</v>
      </c>
      <c r="B738" s="71" t="s">
        <v>2643</v>
      </c>
      <c r="C738" s="71" t="s">
        <v>213</v>
      </c>
      <c r="D738" s="71" t="str">
        <f aca="false">IFERROR(INDEX('Brand Map'!$B$4:$B$125,MATCH(C738,'Brand Map'!$A$4:$A$125,0)),"Other")</f>
        <v>AU</v>
      </c>
      <c r="E738" s="73" t="n">
        <f aca="false">SUMIFS(Detail!$K$2:$K$9168,Detail!$C$2:$C$9168,$A738)</f>
        <v>0</v>
      </c>
      <c r="F738" s="73" t="n">
        <f aca="false">SUMIFS(Detail!$E$2:$E$9168,Detail!$C$2:$C$9168,$A738)</f>
        <v>0</v>
      </c>
      <c r="G738" s="74" t="n">
        <f aca="false">SUMIFS(Detail!$M$2:$M$9168,Detail!$C$2:$C$9168,$A738)</f>
        <v>0</v>
      </c>
      <c r="H738" s="74" t="n">
        <f aca="false">SUMIFS(Detail!$D$2:$D$9168,Detail!$C$2:$C$9168,$A738)</f>
        <v>0</v>
      </c>
      <c r="I738" s="74" t="n">
        <v>611.24</v>
      </c>
      <c r="J738" s="51" t="n">
        <f aca="false">IF(E738&gt;0,AF738/E738,0)</f>
        <v>0</v>
      </c>
      <c r="K738" s="51" t="n">
        <f aca="false">IF(G738&gt;0,AG738/G738,0)</f>
        <v>0</v>
      </c>
      <c r="L738" s="75" t="n">
        <f aca="false">H738/Settings!$B$16</f>
        <v>0</v>
      </c>
      <c r="M738" s="76" t="n">
        <f aca="false">H738/Settings!$B$20</f>
        <v>0</v>
      </c>
      <c r="N738" s="77" t="n">
        <f aca="false">E738*Settings!$B$3</f>
        <v>0</v>
      </c>
      <c r="O738" s="77" t="n">
        <f aca="false">IF(E738&gt;0,(AF738-N738)/SQRT(E738*Settings!$B$3*(1-Settings!$B$3)),0)</f>
        <v>0</v>
      </c>
      <c r="P738" s="77" t="n">
        <f aca="false">MAX(0,AF738-N738)</f>
        <v>0</v>
      </c>
      <c r="Q738" s="51" t="n">
        <f aca="false">IF(E738&gt;=Settings!$B$4,(AF738+Settings!$B$7*Settings!$B$3)/(E738+Settings!$B$7),Settings!$B$3)</f>
        <v>0.0748599558648786</v>
      </c>
      <c r="R738" s="78" t="n">
        <f aca="false">PERCENTRANK($H$2:$H$1780,H738,6)</f>
        <v>0</v>
      </c>
      <c r="S738" s="78" t="n">
        <f aca="false">PERCENTRANK($Q$2:$Q$1780,Q738,6)</f>
        <v>0.0646794</v>
      </c>
      <c r="T738" s="78" t="n">
        <f aca="false">PERCENTRANK($F$2:$F$1780,F738,6)</f>
        <v>0</v>
      </c>
      <c r="U738" s="79" t="n">
        <f aca="false">IF(F738&gt;0,ROUND((Settings!$B$8*T738+Settings!$B$9*R738+Settings!$B$10*S738)/SUM(Settings!$B$8:$B$10),10),0)</f>
        <v>0</v>
      </c>
      <c r="V738" s="71" t="str">
        <f aca="false">IF(U738&gt;0,RANK(U738,$U$2:$U$1780)+COUNTIF($U$2:U738,U738)-1,"")</f>
        <v/>
      </c>
      <c r="W738" s="71" t="str">
        <f aca="false">IF(V738="","",IF(V738&lt;=Settings!$B$11,"1 - Fix first",IF(V738&lt;=Settings!$B$12,"2 - Review","3 - Monitor")))</f>
        <v/>
      </c>
      <c r="X738" s="71" t="str">
        <f aca="false">IF(AND(E738&gt;=Settings!$B$4,AF738&gt;=Settings!$B$5,O738&gt;=Settings!$B$6),"HIGH RATE","")</f>
        <v/>
      </c>
      <c r="Y738" s="71" t="str">
        <f aca="false">IF(F738&gt;0,RANK(F738,$F$2:$F$1780)+COUNTIF($F$2:F738,F738)-1,"")</f>
        <v/>
      </c>
      <c r="Z738" s="71" t="str">
        <f aca="false">IF(H738&gt;0,RANK(H738,$H$2:$H$1780)+COUNTIF($H$2:H738,H738)-1,"")</f>
        <v/>
      </c>
      <c r="AA738" s="71" t="str">
        <f aca="false">IF(AC738="","",RANK(AC738,$AC$2:$AC$1780)+COUNTIF($AC$2:AC738,AC738)-1)</f>
        <v/>
      </c>
      <c r="AB738" s="71" t="str">
        <f aca="false">IF(AD738="","",RANK(AD738,$AD$2:$AD$1780)+COUNTIF($AD$2:AD738,AD738)-1)</f>
        <v/>
      </c>
      <c r="AC738" s="71" t="str">
        <f aca="false">IF(AND(AF738&gt;0,E738&gt;=Settings!$B$4),ROUND(J738,10),"")</f>
        <v/>
      </c>
      <c r="AD738" s="71" t="str">
        <f aca="false">IF(X738="HIGH RATE",ROUND(O738,10),"")</f>
        <v/>
      </c>
      <c r="AE738" s="71" t="s">
        <v>60</v>
      </c>
      <c r="AF738" s="73" t="n">
        <f aca="false">SUMIFS(Detail!$L$2:$L$9168,Detail!$C$2:$C$9168,$A738)</f>
        <v>0</v>
      </c>
      <c r="AG738" s="74" t="n">
        <f aca="false">SUMIFS(Detail!$N$2:$N$9168,Detail!$C$2:$C$9168,$A738)</f>
        <v>0</v>
      </c>
    </row>
    <row r="739" customFormat="false" ht="15" hidden="false" customHeight="false" outlineLevel="0" collapsed="false">
      <c r="A739" s="71" t="s">
        <v>1952</v>
      </c>
      <c r="B739" s="71" t="s">
        <v>3034</v>
      </c>
      <c r="C739" s="71" t="s">
        <v>213</v>
      </c>
      <c r="D739" s="71" t="str">
        <f aca="false">IFERROR(INDEX('Brand Map'!$B$4:$B$125,MATCH(C739,'Brand Map'!$A$4:$A$125,0)),"Other")</f>
        <v>AU</v>
      </c>
      <c r="E739" s="73" t="n">
        <f aca="false">SUMIFS(Detail!$K$2:$K$9168,Detail!$C$2:$C$9168,$A739)</f>
        <v>0</v>
      </c>
      <c r="F739" s="73" t="n">
        <f aca="false">SUMIFS(Detail!$E$2:$E$9168,Detail!$C$2:$C$9168,$A739)</f>
        <v>0</v>
      </c>
      <c r="G739" s="74" t="n">
        <f aca="false">SUMIFS(Detail!$M$2:$M$9168,Detail!$C$2:$C$9168,$A739)</f>
        <v>0</v>
      </c>
      <c r="H739" s="74" t="n">
        <f aca="false">SUMIFS(Detail!$D$2:$D$9168,Detail!$C$2:$C$9168,$A739)</f>
        <v>0</v>
      </c>
      <c r="I739" s="74" t="n">
        <v>99.95</v>
      </c>
      <c r="J739" s="51" t="n">
        <f aca="false">IF(E739&gt;0,AF739/E739,0)</f>
        <v>0</v>
      </c>
      <c r="K739" s="51" t="n">
        <f aca="false">IF(G739&gt;0,AG739/G739,0)</f>
        <v>0</v>
      </c>
      <c r="L739" s="75" t="n">
        <f aca="false">H739/Settings!$B$16</f>
        <v>0</v>
      </c>
      <c r="M739" s="76" t="n">
        <f aca="false">H739/Settings!$B$20</f>
        <v>0</v>
      </c>
      <c r="N739" s="77" t="n">
        <f aca="false">E739*Settings!$B$3</f>
        <v>0</v>
      </c>
      <c r="O739" s="77" t="n">
        <f aca="false">IF(E739&gt;0,(AF739-N739)/SQRT(E739*Settings!$B$3*(1-Settings!$B$3)),0)</f>
        <v>0</v>
      </c>
      <c r="P739" s="77" t="n">
        <f aca="false">MAX(0,AF739-N739)</f>
        <v>0</v>
      </c>
      <c r="Q739" s="51" t="n">
        <f aca="false">IF(E739&gt;=Settings!$B$4,(AF739+Settings!$B$7*Settings!$B$3)/(E739+Settings!$B$7),Settings!$B$3)</f>
        <v>0.0748599558648786</v>
      </c>
      <c r="R739" s="78" t="n">
        <f aca="false">PERCENTRANK($H$2:$H$1780,H739,6)</f>
        <v>0</v>
      </c>
      <c r="S739" s="78" t="n">
        <f aca="false">PERCENTRANK($Q$2:$Q$1780,Q739,6)</f>
        <v>0.0646794</v>
      </c>
      <c r="T739" s="78" t="n">
        <f aca="false">PERCENTRANK($F$2:$F$1780,F739,6)</f>
        <v>0</v>
      </c>
      <c r="U739" s="79" t="n">
        <f aca="false">IF(F739&gt;0,ROUND((Settings!$B$8*T739+Settings!$B$9*R739+Settings!$B$10*S739)/SUM(Settings!$B$8:$B$10),10),0)</f>
        <v>0</v>
      </c>
      <c r="V739" s="71" t="str">
        <f aca="false">IF(U739&gt;0,RANK(U739,$U$2:$U$1780)+COUNTIF($U$2:U739,U739)-1,"")</f>
        <v/>
      </c>
      <c r="W739" s="71" t="str">
        <f aca="false">IF(V739="","",IF(V739&lt;=Settings!$B$11,"1 - Fix first",IF(V739&lt;=Settings!$B$12,"2 - Review","3 - Monitor")))</f>
        <v/>
      </c>
      <c r="X739" s="71" t="str">
        <f aca="false">IF(AND(E739&gt;=Settings!$B$4,AF739&gt;=Settings!$B$5,O739&gt;=Settings!$B$6),"HIGH RATE","")</f>
        <v/>
      </c>
      <c r="Y739" s="71" t="str">
        <f aca="false">IF(F739&gt;0,RANK(F739,$F$2:$F$1780)+COUNTIF($F$2:F739,F739)-1,"")</f>
        <v/>
      </c>
      <c r="Z739" s="71" t="str">
        <f aca="false">IF(H739&gt;0,RANK(H739,$H$2:$H$1780)+COUNTIF($H$2:H739,H739)-1,"")</f>
        <v/>
      </c>
      <c r="AA739" s="71" t="str">
        <f aca="false">IF(AC739="","",RANK(AC739,$AC$2:$AC$1780)+COUNTIF($AC$2:AC739,AC739)-1)</f>
        <v/>
      </c>
      <c r="AB739" s="71" t="str">
        <f aca="false">IF(AD739="","",RANK(AD739,$AD$2:$AD$1780)+COUNTIF($AD$2:AD739,AD739)-1)</f>
        <v/>
      </c>
      <c r="AC739" s="71" t="str">
        <f aca="false">IF(AND(AF739&gt;0,E739&gt;=Settings!$B$4),ROUND(J739,10),"")</f>
        <v/>
      </c>
      <c r="AD739" s="71" t="str">
        <f aca="false">IF(X739="HIGH RATE",ROUND(O739,10),"")</f>
        <v/>
      </c>
      <c r="AE739" s="71" t="s">
        <v>60</v>
      </c>
      <c r="AF739" s="73" t="n">
        <f aca="false">SUMIFS(Detail!$L$2:$L$9168,Detail!$C$2:$C$9168,$A739)</f>
        <v>0</v>
      </c>
      <c r="AG739" s="74" t="n">
        <f aca="false">SUMIFS(Detail!$N$2:$N$9168,Detail!$C$2:$C$9168,$A739)</f>
        <v>0</v>
      </c>
    </row>
    <row r="740" customFormat="false" ht="15" hidden="false" customHeight="false" outlineLevel="0" collapsed="false">
      <c r="A740" s="71" t="s">
        <v>1490</v>
      </c>
      <c r="B740" s="71" t="s">
        <v>2702</v>
      </c>
      <c r="C740" s="71" t="s">
        <v>213</v>
      </c>
      <c r="D740" s="71" t="str">
        <f aca="false">IFERROR(INDEX('Brand Map'!$B$4:$B$125,MATCH(C740,'Brand Map'!$A$4:$A$125,0)),"Other")</f>
        <v>AU</v>
      </c>
      <c r="E740" s="73" t="n">
        <f aca="false">SUMIFS(Detail!$K$2:$K$9168,Detail!$C$2:$C$9168,$A740)</f>
        <v>0</v>
      </c>
      <c r="F740" s="73" t="n">
        <f aca="false">SUMIFS(Detail!$E$2:$E$9168,Detail!$C$2:$C$9168,$A740)</f>
        <v>0</v>
      </c>
      <c r="G740" s="74" t="n">
        <f aca="false">SUMIFS(Detail!$M$2:$M$9168,Detail!$C$2:$C$9168,$A740)</f>
        <v>0</v>
      </c>
      <c r="H740" s="74" t="n">
        <f aca="false">SUMIFS(Detail!$D$2:$D$9168,Detail!$C$2:$C$9168,$A740)</f>
        <v>0</v>
      </c>
      <c r="I740" s="74" t="n">
        <v>289.9</v>
      </c>
      <c r="J740" s="51" t="n">
        <f aca="false">IF(E740&gt;0,AF740/E740,0)</f>
        <v>0</v>
      </c>
      <c r="K740" s="51" t="n">
        <f aca="false">IF(G740&gt;0,AG740/G740,0)</f>
        <v>0</v>
      </c>
      <c r="L740" s="75" t="n">
        <f aca="false">H740/Settings!$B$16</f>
        <v>0</v>
      </c>
      <c r="M740" s="76" t="n">
        <f aca="false">H740/Settings!$B$20</f>
        <v>0</v>
      </c>
      <c r="N740" s="77" t="n">
        <f aca="false">E740*Settings!$B$3</f>
        <v>0</v>
      </c>
      <c r="O740" s="77" t="n">
        <f aca="false">IF(E740&gt;0,(AF740-N740)/SQRT(E740*Settings!$B$3*(1-Settings!$B$3)),0)</f>
        <v>0</v>
      </c>
      <c r="P740" s="77" t="n">
        <f aca="false">MAX(0,AF740-N740)</f>
        <v>0</v>
      </c>
      <c r="Q740" s="51" t="n">
        <f aca="false">IF(E740&gt;=Settings!$B$4,(AF740+Settings!$B$7*Settings!$B$3)/(E740+Settings!$B$7),Settings!$B$3)</f>
        <v>0.0748599558648786</v>
      </c>
      <c r="R740" s="78" t="n">
        <f aca="false">PERCENTRANK($H$2:$H$1780,H740,6)</f>
        <v>0</v>
      </c>
      <c r="S740" s="78" t="n">
        <f aca="false">PERCENTRANK($Q$2:$Q$1780,Q740,6)</f>
        <v>0.0646794</v>
      </c>
      <c r="T740" s="78" t="n">
        <f aca="false">PERCENTRANK($F$2:$F$1780,F740,6)</f>
        <v>0</v>
      </c>
      <c r="U740" s="79" t="n">
        <f aca="false">IF(F740&gt;0,ROUND((Settings!$B$8*T740+Settings!$B$9*R740+Settings!$B$10*S740)/SUM(Settings!$B$8:$B$10),10),0)</f>
        <v>0</v>
      </c>
      <c r="V740" s="71" t="str">
        <f aca="false">IF(U740&gt;0,RANK(U740,$U$2:$U$1780)+COUNTIF($U$2:U740,U740)-1,"")</f>
        <v/>
      </c>
      <c r="W740" s="71" t="str">
        <f aca="false">IF(V740="","",IF(V740&lt;=Settings!$B$11,"1 - Fix first",IF(V740&lt;=Settings!$B$12,"2 - Review","3 - Monitor")))</f>
        <v/>
      </c>
      <c r="X740" s="71" t="str">
        <f aca="false">IF(AND(E740&gt;=Settings!$B$4,AF740&gt;=Settings!$B$5,O740&gt;=Settings!$B$6),"HIGH RATE","")</f>
        <v/>
      </c>
      <c r="Y740" s="71" t="str">
        <f aca="false">IF(F740&gt;0,RANK(F740,$F$2:$F$1780)+COUNTIF($F$2:F740,F740)-1,"")</f>
        <v/>
      </c>
      <c r="Z740" s="71" t="str">
        <f aca="false">IF(H740&gt;0,RANK(H740,$H$2:$H$1780)+COUNTIF($H$2:H740,H740)-1,"")</f>
        <v/>
      </c>
      <c r="AA740" s="71" t="str">
        <f aca="false">IF(AC740="","",RANK(AC740,$AC$2:$AC$1780)+COUNTIF($AC$2:AC740,AC740)-1)</f>
        <v/>
      </c>
      <c r="AB740" s="71" t="str">
        <f aca="false">IF(AD740="","",RANK(AD740,$AD$2:$AD$1780)+COUNTIF($AD$2:AD740,AD740)-1)</f>
        <v/>
      </c>
      <c r="AC740" s="71" t="str">
        <f aca="false">IF(AND(AF740&gt;0,E740&gt;=Settings!$B$4),ROUND(J740,10),"")</f>
        <v/>
      </c>
      <c r="AD740" s="71" t="str">
        <f aca="false">IF(X740="HIGH RATE",ROUND(O740,10),"")</f>
        <v/>
      </c>
      <c r="AE740" s="71" t="s">
        <v>60</v>
      </c>
      <c r="AF740" s="73" t="n">
        <f aca="false">SUMIFS(Detail!$L$2:$L$9168,Detail!$C$2:$C$9168,$A740)</f>
        <v>0</v>
      </c>
      <c r="AG740" s="74" t="n">
        <f aca="false">SUMIFS(Detail!$N$2:$N$9168,Detail!$C$2:$C$9168,$A740)</f>
        <v>0</v>
      </c>
    </row>
    <row r="741" customFormat="false" ht="15" hidden="false" customHeight="false" outlineLevel="0" collapsed="false">
      <c r="A741" s="71" t="s">
        <v>1570</v>
      </c>
      <c r="B741" s="71" t="s">
        <v>3035</v>
      </c>
      <c r="C741" s="71" t="s">
        <v>213</v>
      </c>
      <c r="D741" s="71" t="str">
        <f aca="false">IFERROR(INDEX('Brand Map'!$B$4:$B$125,MATCH(C741,'Brand Map'!$A$4:$A$125,0)),"Other")</f>
        <v>AU</v>
      </c>
      <c r="E741" s="73" t="n">
        <f aca="false">SUMIFS(Detail!$K$2:$K$9168,Detail!$C$2:$C$9168,$A741)</f>
        <v>0</v>
      </c>
      <c r="F741" s="73" t="n">
        <f aca="false">SUMIFS(Detail!$E$2:$E$9168,Detail!$C$2:$C$9168,$A741)</f>
        <v>0</v>
      </c>
      <c r="G741" s="74" t="n">
        <f aca="false">SUMIFS(Detail!$M$2:$M$9168,Detail!$C$2:$C$9168,$A741)</f>
        <v>0</v>
      </c>
      <c r="H741" s="74" t="n">
        <f aca="false">SUMIFS(Detail!$D$2:$D$9168,Detail!$C$2:$C$9168,$A741)</f>
        <v>0</v>
      </c>
      <c r="I741" s="74" t="n">
        <v>94.95</v>
      </c>
      <c r="J741" s="51" t="n">
        <f aca="false">IF(E741&gt;0,AF741/E741,0)</f>
        <v>0</v>
      </c>
      <c r="K741" s="51" t="n">
        <f aca="false">IF(G741&gt;0,AG741/G741,0)</f>
        <v>0</v>
      </c>
      <c r="L741" s="75" t="n">
        <f aca="false">H741/Settings!$B$16</f>
        <v>0</v>
      </c>
      <c r="M741" s="76" t="n">
        <f aca="false">H741/Settings!$B$20</f>
        <v>0</v>
      </c>
      <c r="N741" s="77" t="n">
        <f aca="false">E741*Settings!$B$3</f>
        <v>0</v>
      </c>
      <c r="O741" s="77" t="n">
        <f aca="false">IF(E741&gt;0,(AF741-N741)/SQRT(E741*Settings!$B$3*(1-Settings!$B$3)),0)</f>
        <v>0</v>
      </c>
      <c r="P741" s="77" t="n">
        <f aca="false">MAX(0,AF741-N741)</f>
        <v>0</v>
      </c>
      <c r="Q741" s="51" t="n">
        <f aca="false">IF(E741&gt;=Settings!$B$4,(AF741+Settings!$B$7*Settings!$B$3)/(E741+Settings!$B$7),Settings!$B$3)</f>
        <v>0.0748599558648786</v>
      </c>
      <c r="R741" s="78" t="n">
        <f aca="false">PERCENTRANK($H$2:$H$1780,H741,6)</f>
        <v>0</v>
      </c>
      <c r="S741" s="78" t="n">
        <f aca="false">PERCENTRANK($Q$2:$Q$1780,Q741,6)</f>
        <v>0.0646794</v>
      </c>
      <c r="T741" s="78" t="n">
        <f aca="false">PERCENTRANK($F$2:$F$1780,F741,6)</f>
        <v>0</v>
      </c>
      <c r="U741" s="79" t="n">
        <f aca="false">IF(F741&gt;0,ROUND((Settings!$B$8*T741+Settings!$B$9*R741+Settings!$B$10*S741)/SUM(Settings!$B$8:$B$10),10),0)</f>
        <v>0</v>
      </c>
      <c r="V741" s="71" t="str">
        <f aca="false">IF(U741&gt;0,RANK(U741,$U$2:$U$1780)+COUNTIF($U$2:U741,U741)-1,"")</f>
        <v/>
      </c>
      <c r="W741" s="71" t="str">
        <f aca="false">IF(V741="","",IF(V741&lt;=Settings!$B$11,"1 - Fix first",IF(V741&lt;=Settings!$B$12,"2 - Review","3 - Monitor")))</f>
        <v/>
      </c>
      <c r="X741" s="71" t="str">
        <f aca="false">IF(AND(E741&gt;=Settings!$B$4,AF741&gt;=Settings!$B$5,O741&gt;=Settings!$B$6),"HIGH RATE","")</f>
        <v/>
      </c>
      <c r="Y741" s="71" t="str">
        <f aca="false">IF(F741&gt;0,RANK(F741,$F$2:$F$1780)+COUNTIF($F$2:F741,F741)-1,"")</f>
        <v/>
      </c>
      <c r="Z741" s="71" t="str">
        <f aca="false">IF(H741&gt;0,RANK(H741,$H$2:$H$1780)+COUNTIF($H$2:H741,H741)-1,"")</f>
        <v/>
      </c>
      <c r="AA741" s="71" t="str">
        <f aca="false">IF(AC741="","",RANK(AC741,$AC$2:$AC$1780)+COUNTIF($AC$2:AC741,AC741)-1)</f>
        <v/>
      </c>
      <c r="AB741" s="71" t="str">
        <f aca="false">IF(AD741="","",RANK(AD741,$AD$2:$AD$1780)+COUNTIF($AD$2:AD741,AD741)-1)</f>
        <v/>
      </c>
      <c r="AC741" s="71" t="str">
        <f aca="false">IF(AND(AF741&gt;0,E741&gt;=Settings!$B$4),ROUND(J741,10),"")</f>
        <v/>
      </c>
      <c r="AD741" s="71" t="str">
        <f aca="false">IF(X741="HIGH RATE",ROUND(O741,10),"")</f>
        <v/>
      </c>
      <c r="AE741" s="71" t="s">
        <v>60</v>
      </c>
      <c r="AF741" s="73" t="n">
        <f aca="false">SUMIFS(Detail!$L$2:$L$9168,Detail!$C$2:$C$9168,$A741)</f>
        <v>0</v>
      </c>
      <c r="AG741" s="74" t="n">
        <f aca="false">SUMIFS(Detail!$N$2:$N$9168,Detail!$C$2:$C$9168,$A741)</f>
        <v>0</v>
      </c>
    </row>
    <row r="742" customFormat="false" ht="15" hidden="false" customHeight="false" outlineLevel="0" collapsed="false">
      <c r="A742" s="71" t="s">
        <v>907</v>
      </c>
      <c r="B742" s="71" t="s">
        <v>2812</v>
      </c>
      <c r="C742" s="71" t="s">
        <v>213</v>
      </c>
      <c r="D742" s="71" t="str">
        <f aca="false">IFERROR(INDEX('Brand Map'!$B$4:$B$125,MATCH(C742,'Brand Map'!$A$4:$A$125,0)),"Other")</f>
        <v>AU</v>
      </c>
      <c r="E742" s="73" t="n">
        <f aca="false">SUMIFS(Detail!$K$2:$K$9168,Detail!$C$2:$C$9168,$A742)</f>
        <v>13</v>
      </c>
      <c r="F742" s="73" t="n">
        <f aca="false">SUMIFS(Detail!$E$2:$E$9168,Detail!$C$2:$C$9168,$A742)</f>
        <v>0</v>
      </c>
      <c r="G742" s="74" t="n">
        <f aca="false">SUMIFS(Detail!$M$2:$M$9168,Detail!$C$2:$C$9168,$A742)</f>
        <v>1326.66</v>
      </c>
      <c r="H742" s="74" t="n">
        <f aca="false">SUMIFS(Detail!$D$2:$D$9168,Detail!$C$2:$C$9168,$A742)</f>
        <v>0</v>
      </c>
      <c r="I742" s="74" t="n">
        <v>4630.76</v>
      </c>
      <c r="J742" s="51" t="n">
        <f aca="false">IF(E742&gt;0,AF742/E742,0)</f>
        <v>0</v>
      </c>
      <c r="K742" s="51" t="n">
        <f aca="false">IF(G742&gt;0,AG742/G742,0)</f>
        <v>0</v>
      </c>
      <c r="L742" s="75" t="n">
        <f aca="false">H742/Settings!$B$16</f>
        <v>0</v>
      </c>
      <c r="M742" s="76" t="n">
        <f aca="false">H742/Settings!$B$20</f>
        <v>0</v>
      </c>
      <c r="N742" s="77" t="n">
        <f aca="false">E742*Settings!$B$3</f>
        <v>0.973179426243422</v>
      </c>
      <c r="O742" s="77" t="n">
        <f aca="false">IF(E742&gt;0,(AF742-N742)/SQRT(E742*Settings!$B$3*(1-Settings!$B$3)),0)</f>
        <v>-1.0256347329847</v>
      </c>
      <c r="P742" s="77" t="n">
        <f aca="false">MAX(0,AF742-N742)</f>
        <v>0</v>
      </c>
      <c r="Q742" s="51" t="n">
        <f aca="false">IF(E742&gt;=Settings!$B$4,(AF742+Settings!$B$7*Settings!$B$3)/(E742+Settings!$B$7),Settings!$B$3)</f>
        <v>0.0748599558648786</v>
      </c>
      <c r="R742" s="78" t="n">
        <f aca="false">PERCENTRANK($H$2:$H$1780,H742,6)</f>
        <v>0</v>
      </c>
      <c r="S742" s="78" t="n">
        <f aca="false">PERCENTRANK($Q$2:$Q$1780,Q742,6)</f>
        <v>0.0646794</v>
      </c>
      <c r="T742" s="78" t="n">
        <f aca="false">PERCENTRANK($F$2:$F$1780,F742,6)</f>
        <v>0</v>
      </c>
      <c r="U742" s="79" t="n">
        <f aca="false">IF(F742&gt;0,ROUND((Settings!$B$8*T742+Settings!$B$9*R742+Settings!$B$10*S742)/SUM(Settings!$B$8:$B$10),10),0)</f>
        <v>0</v>
      </c>
      <c r="V742" s="71" t="str">
        <f aca="false">IF(U742&gt;0,RANK(U742,$U$2:$U$1780)+COUNTIF($U$2:U742,U742)-1,"")</f>
        <v/>
      </c>
      <c r="W742" s="71" t="str">
        <f aca="false">IF(V742="","",IF(V742&lt;=Settings!$B$11,"1 - Fix first",IF(V742&lt;=Settings!$B$12,"2 - Review","3 - Monitor")))</f>
        <v/>
      </c>
      <c r="X742" s="71" t="str">
        <f aca="false">IF(AND(E742&gt;=Settings!$B$4,AF742&gt;=Settings!$B$5,O742&gt;=Settings!$B$6),"HIGH RATE","")</f>
        <v/>
      </c>
      <c r="Y742" s="71" t="str">
        <f aca="false">IF(F742&gt;0,RANK(F742,$F$2:$F$1780)+COUNTIF($F$2:F742,F742)-1,"")</f>
        <v/>
      </c>
      <c r="Z742" s="71" t="str">
        <f aca="false">IF(H742&gt;0,RANK(H742,$H$2:$H$1780)+COUNTIF($H$2:H742,H742)-1,"")</f>
        <v/>
      </c>
      <c r="AA742" s="71" t="str">
        <f aca="false">IF(AC742="","",RANK(AC742,$AC$2:$AC$1780)+COUNTIF($AC$2:AC742,AC742)-1)</f>
        <v/>
      </c>
      <c r="AB742" s="71" t="str">
        <f aca="false">IF(AD742="","",RANK(AD742,$AD$2:$AD$1780)+COUNTIF($AD$2:AD742,AD742)-1)</f>
        <v/>
      </c>
      <c r="AC742" s="71" t="str">
        <f aca="false">IF(AND(AF742&gt;0,E742&gt;=Settings!$B$4),ROUND(J742,10),"")</f>
        <v/>
      </c>
      <c r="AD742" s="71" t="str">
        <f aca="false">IF(X742="HIGH RATE",ROUND(O742,10),"")</f>
        <v/>
      </c>
      <c r="AE742" s="71" t="s">
        <v>59</v>
      </c>
      <c r="AF742" s="73" t="n">
        <f aca="false">SUMIFS(Detail!$L$2:$L$9168,Detail!$C$2:$C$9168,$A742)</f>
        <v>0</v>
      </c>
      <c r="AG742" s="74" t="n">
        <f aca="false">SUMIFS(Detail!$N$2:$N$9168,Detail!$C$2:$C$9168,$A742)</f>
        <v>0</v>
      </c>
    </row>
    <row r="743" customFormat="false" ht="15" hidden="false" customHeight="false" outlineLevel="0" collapsed="false">
      <c r="A743" s="71" t="s">
        <v>1497</v>
      </c>
      <c r="B743" s="71" t="s">
        <v>2568</v>
      </c>
      <c r="C743" s="71" t="s">
        <v>213</v>
      </c>
      <c r="D743" s="71" t="str">
        <f aca="false">IFERROR(INDEX('Brand Map'!$B$4:$B$125,MATCH(C743,'Brand Map'!$A$4:$A$125,0)),"Other")</f>
        <v>AU</v>
      </c>
      <c r="E743" s="73" t="n">
        <f aca="false">SUMIFS(Detail!$K$2:$K$9168,Detail!$C$2:$C$9168,$A743)</f>
        <v>0</v>
      </c>
      <c r="F743" s="73" t="n">
        <f aca="false">SUMIFS(Detail!$E$2:$E$9168,Detail!$C$2:$C$9168,$A743)</f>
        <v>0</v>
      </c>
      <c r="G743" s="74" t="n">
        <f aca="false">SUMIFS(Detail!$M$2:$M$9168,Detail!$C$2:$C$9168,$A743)</f>
        <v>0</v>
      </c>
      <c r="H743" s="74" t="n">
        <f aca="false">SUMIFS(Detail!$D$2:$D$9168,Detail!$C$2:$C$9168,$A743)</f>
        <v>0</v>
      </c>
      <c r="I743" s="74" t="n">
        <v>132.95</v>
      </c>
      <c r="J743" s="51" t="n">
        <f aca="false">IF(E743&gt;0,AF743/E743,0)</f>
        <v>0</v>
      </c>
      <c r="K743" s="51" t="n">
        <f aca="false">IF(G743&gt;0,AG743/G743,0)</f>
        <v>0</v>
      </c>
      <c r="L743" s="75" t="n">
        <f aca="false">H743/Settings!$B$16</f>
        <v>0</v>
      </c>
      <c r="M743" s="76" t="n">
        <f aca="false">H743/Settings!$B$20</f>
        <v>0</v>
      </c>
      <c r="N743" s="77" t="n">
        <f aca="false">E743*Settings!$B$3</f>
        <v>0</v>
      </c>
      <c r="O743" s="77" t="n">
        <f aca="false">IF(E743&gt;0,(AF743-N743)/SQRT(E743*Settings!$B$3*(1-Settings!$B$3)),0)</f>
        <v>0</v>
      </c>
      <c r="P743" s="77" t="n">
        <f aca="false">MAX(0,AF743-N743)</f>
        <v>0</v>
      </c>
      <c r="Q743" s="51" t="n">
        <f aca="false">IF(E743&gt;=Settings!$B$4,(AF743+Settings!$B$7*Settings!$B$3)/(E743+Settings!$B$7),Settings!$B$3)</f>
        <v>0.0748599558648786</v>
      </c>
      <c r="R743" s="78" t="n">
        <f aca="false">PERCENTRANK($H$2:$H$1780,H743,6)</f>
        <v>0</v>
      </c>
      <c r="S743" s="78" t="n">
        <f aca="false">PERCENTRANK($Q$2:$Q$1780,Q743,6)</f>
        <v>0.0646794</v>
      </c>
      <c r="T743" s="78" t="n">
        <f aca="false">PERCENTRANK($F$2:$F$1780,F743,6)</f>
        <v>0</v>
      </c>
      <c r="U743" s="79" t="n">
        <f aca="false">IF(F743&gt;0,ROUND((Settings!$B$8*T743+Settings!$B$9*R743+Settings!$B$10*S743)/SUM(Settings!$B$8:$B$10),10),0)</f>
        <v>0</v>
      </c>
      <c r="V743" s="71" t="str">
        <f aca="false">IF(U743&gt;0,RANK(U743,$U$2:$U$1780)+COUNTIF($U$2:U743,U743)-1,"")</f>
        <v/>
      </c>
      <c r="W743" s="71" t="str">
        <f aca="false">IF(V743="","",IF(V743&lt;=Settings!$B$11,"1 - Fix first",IF(V743&lt;=Settings!$B$12,"2 - Review","3 - Monitor")))</f>
        <v/>
      </c>
      <c r="X743" s="71" t="str">
        <f aca="false">IF(AND(E743&gt;=Settings!$B$4,AF743&gt;=Settings!$B$5,O743&gt;=Settings!$B$6),"HIGH RATE","")</f>
        <v/>
      </c>
      <c r="Y743" s="71" t="str">
        <f aca="false">IF(F743&gt;0,RANK(F743,$F$2:$F$1780)+COUNTIF($F$2:F743,F743)-1,"")</f>
        <v/>
      </c>
      <c r="Z743" s="71" t="str">
        <f aca="false">IF(H743&gt;0,RANK(H743,$H$2:$H$1780)+COUNTIF($H$2:H743,H743)-1,"")</f>
        <v/>
      </c>
      <c r="AA743" s="71" t="str">
        <f aca="false">IF(AC743="","",RANK(AC743,$AC$2:$AC$1780)+COUNTIF($AC$2:AC743,AC743)-1)</f>
        <v/>
      </c>
      <c r="AB743" s="71" t="str">
        <f aca="false">IF(AD743="","",RANK(AD743,$AD$2:$AD$1780)+COUNTIF($AD$2:AD743,AD743)-1)</f>
        <v/>
      </c>
      <c r="AC743" s="71" t="str">
        <f aca="false">IF(AND(AF743&gt;0,E743&gt;=Settings!$B$4),ROUND(J743,10),"")</f>
        <v/>
      </c>
      <c r="AD743" s="71" t="str">
        <f aca="false">IF(X743="HIGH RATE",ROUND(O743,10),"")</f>
        <v/>
      </c>
      <c r="AE743" s="71" t="s">
        <v>60</v>
      </c>
      <c r="AF743" s="73" t="n">
        <f aca="false">SUMIFS(Detail!$L$2:$L$9168,Detail!$C$2:$C$9168,$A743)</f>
        <v>0</v>
      </c>
      <c r="AG743" s="74" t="n">
        <f aca="false">SUMIFS(Detail!$N$2:$N$9168,Detail!$C$2:$C$9168,$A743)</f>
        <v>0</v>
      </c>
    </row>
    <row r="744" customFormat="false" ht="15" hidden="false" customHeight="false" outlineLevel="0" collapsed="false">
      <c r="A744" s="71" t="s">
        <v>1816</v>
      </c>
      <c r="B744" s="71" t="s">
        <v>2756</v>
      </c>
      <c r="C744" s="71" t="s">
        <v>213</v>
      </c>
      <c r="D744" s="71" t="str">
        <f aca="false">IFERROR(INDEX('Brand Map'!$B$4:$B$125,MATCH(C744,'Brand Map'!$A$4:$A$125,0)),"Other")</f>
        <v>AU</v>
      </c>
      <c r="E744" s="73" t="n">
        <f aca="false">SUMIFS(Detail!$K$2:$K$9168,Detail!$C$2:$C$9168,$A744)</f>
        <v>0</v>
      </c>
      <c r="F744" s="73" t="n">
        <f aca="false">SUMIFS(Detail!$E$2:$E$9168,Detail!$C$2:$C$9168,$A744)</f>
        <v>0</v>
      </c>
      <c r="G744" s="74" t="n">
        <f aca="false">SUMIFS(Detail!$M$2:$M$9168,Detail!$C$2:$C$9168,$A744)</f>
        <v>0</v>
      </c>
      <c r="H744" s="74" t="n">
        <f aca="false">SUMIFS(Detail!$D$2:$D$9168,Detail!$C$2:$C$9168,$A744)</f>
        <v>0</v>
      </c>
      <c r="I744" s="74" t="n">
        <v>119.95</v>
      </c>
      <c r="J744" s="51" t="n">
        <f aca="false">IF(E744&gt;0,AF744/E744,0)</f>
        <v>0</v>
      </c>
      <c r="K744" s="51" t="n">
        <f aca="false">IF(G744&gt;0,AG744/G744,0)</f>
        <v>0</v>
      </c>
      <c r="L744" s="75" t="n">
        <f aca="false">H744/Settings!$B$16</f>
        <v>0</v>
      </c>
      <c r="M744" s="76" t="n">
        <f aca="false">H744/Settings!$B$20</f>
        <v>0</v>
      </c>
      <c r="N744" s="77" t="n">
        <f aca="false">E744*Settings!$B$3</f>
        <v>0</v>
      </c>
      <c r="O744" s="77" t="n">
        <f aca="false">IF(E744&gt;0,(AF744-N744)/SQRT(E744*Settings!$B$3*(1-Settings!$B$3)),0)</f>
        <v>0</v>
      </c>
      <c r="P744" s="77" t="n">
        <f aca="false">MAX(0,AF744-N744)</f>
        <v>0</v>
      </c>
      <c r="Q744" s="51" t="n">
        <f aca="false">IF(E744&gt;=Settings!$B$4,(AF744+Settings!$B$7*Settings!$B$3)/(E744+Settings!$B$7),Settings!$B$3)</f>
        <v>0.0748599558648786</v>
      </c>
      <c r="R744" s="78" t="n">
        <f aca="false">PERCENTRANK($H$2:$H$1780,H744,6)</f>
        <v>0</v>
      </c>
      <c r="S744" s="78" t="n">
        <f aca="false">PERCENTRANK($Q$2:$Q$1780,Q744,6)</f>
        <v>0.0646794</v>
      </c>
      <c r="T744" s="78" t="n">
        <f aca="false">PERCENTRANK($F$2:$F$1780,F744,6)</f>
        <v>0</v>
      </c>
      <c r="U744" s="79" t="n">
        <f aca="false">IF(F744&gt;0,ROUND((Settings!$B$8*T744+Settings!$B$9*R744+Settings!$B$10*S744)/SUM(Settings!$B$8:$B$10),10),0)</f>
        <v>0</v>
      </c>
      <c r="V744" s="71" t="str">
        <f aca="false">IF(U744&gt;0,RANK(U744,$U$2:$U$1780)+COUNTIF($U$2:U744,U744)-1,"")</f>
        <v/>
      </c>
      <c r="W744" s="71" t="str">
        <f aca="false">IF(V744="","",IF(V744&lt;=Settings!$B$11,"1 - Fix first",IF(V744&lt;=Settings!$B$12,"2 - Review","3 - Monitor")))</f>
        <v/>
      </c>
      <c r="X744" s="71" t="str">
        <f aca="false">IF(AND(E744&gt;=Settings!$B$4,AF744&gt;=Settings!$B$5,O744&gt;=Settings!$B$6),"HIGH RATE","")</f>
        <v/>
      </c>
      <c r="Y744" s="71" t="str">
        <f aca="false">IF(F744&gt;0,RANK(F744,$F$2:$F$1780)+COUNTIF($F$2:F744,F744)-1,"")</f>
        <v/>
      </c>
      <c r="Z744" s="71" t="str">
        <f aca="false">IF(H744&gt;0,RANK(H744,$H$2:$H$1780)+COUNTIF($H$2:H744,H744)-1,"")</f>
        <v/>
      </c>
      <c r="AA744" s="71" t="str">
        <f aca="false">IF(AC744="","",RANK(AC744,$AC$2:$AC$1780)+COUNTIF($AC$2:AC744,AC744)-1)</f>
        <v/>
      </c>
      <c r="AB744" s="71" t="str">
        <f aca="false">IF(AD744="","",RANK(AD744,$AD$2:$AD$1780)+COUNTIF($AD$2:AD744,AD744)-1)</f>
        <v/>
      </c>
      <c r="AC744" s="71" t="str">
        <f aca="false">IF(AND(AF744&gt;0,E744&gt;=Settings!$B$4),ROUND(J744,10),"")</f>
        <v/>
      </c>
      <c r="AD744" s="71" t="str">
        <f aca="false">IF(X744="HIGH RATE",ROUND(O744,10),"")</f>
        <v/>
      </c>
      <c r="AE744" s="71" t="s">
        <v>60</v>
      </c>
      <c r="AF744" s="73" t="n">
        <f aca="false">SUMIFS(Detail!$L$2:$L$9168,Detail!$C$2:$C$9168,$A744)</f>
        <v>0</v>
      </c>
      <c r="AG744" s="74" t="n">
        <f aca="false">SUMIFS(Detail!$N$2:$N$9168,Detail!$C$2:$C$9168,$A744)</f>
        <v>0</v>
      </c>
    </row>
    <row r="745" customFormat="false" ht="15" hidden="false" customHeight="false" outlineLevel="0" collapsed="false">
      <c r="A745" s="71" t="s">
        <v>1758</v>
      </c>
      <c r="B745" s="71" t="s">
        <v>3036</v>
      </c>
      <c r="C745" s="71" t="s">
        <v>213</v>
      </c>
      <c r="D745" s="71" t="str">
        <f aca="false">IFERROR(INDEX('Brand Map'!$B$4:$B$125,MATCH(C745,'Brand Map'!$A$4:$A$125,0)),"Other")</f>
        <v>AU</v>
      </c>
      <c r="E745" s="73" t="n">
        <f aca="false">SUMIFS(Detail!$K$2:$K$9168,Detail!$C$2:$C$9168,$A745)</f>
        <v>0</v>
      </c>
      <c r="F745" s="73" t="n">
        <f aca="false">SUMIFS(Detail!$E$2:$E$9168,Detail!$C$2:$C$9168,$A745)</f>
        <v>0</v>
      </c>
      <c r="G745" s="74" t="n">
        <f aca="false">SUMIFS(Detail!$M$2:$M$9168,Detail!$C$2:$C$9168,$A745)</f>
        <v>0</v>
      </c>
      <c r="H745" s="74" t="n">
        <f aca="false">SUMIFS(Detail!$D$2:$D$9168,Detail!$C$2:$C$9168,$A745)</f>
        <v>0</v>
      </c>
      <c r="I745" s="74" t="n">
        <v>104.95</v>
      </c>
      <c r="J745" s="51" t="n">
        <f aca="false">IF(E745&gt;0,AF745/E745,0)</f>
        <v>0</v>
      </c>
      <c r="K745" s="51" t="n">
        <f aca="false">IF(G745&gt;0,AG745/G745,0)</f>
        <v>0</v>
      </c>
      <c r="L745" s="75" t="n">
        <f aca="false">H745/Settings!$B$16</f>
        <v>0</v>
      </c>
      <c r="M745" s="76" t="n">
        <f aca="false">H745/Settings!$B$20</f>
        <v>0</v>
      </c>
      <c r="N745" s="77" t="n">
        <f aca="false">E745*Settings!$B$3</f>
        <v>0</v>
      </c>
      <c r="O745" s="77" t="n">
        <f aca="false">IF(E745&gt;0,(AF745-N745)/SQRT(E745*Settings!$B$3*(1-Settings!$B$3)),0)</f>
        <v>0</v>
      </c>
      <c r="P745" s="77" t="n">
        <f aca="false">MAX(0,AF745-N745)</f>
        <v>0</v>
      </c>
      <c r="Q745" s="51" t="n">
        <f aca="false">IF(E745&gt;=Settings!$B$4,(AF745+Settings!$B$7*Settings!$B$3)/(E745+Settings!$B$7),Settings!$B$3)</f>
        <v>0.0748599558648786</v>
      </c>
      <c r="R745" s="78" t="n">
        <f aca="false">PERCENTRANK($H$2:$H$1780,H745,6)</f>
        <v>0</v>
      </c>
      <c r="S745" s="78" t="n">
        <f aca="false">PERCENTRANK($Q$2:$Q$1780,Q745,6)</f>
        <v>0.0646794</v>
      </c>
      <c r="T745" s="78" t="n">
        <f aca="false">PERCENTRANK($F$2:$F$1780,F745,6)</f>
        <v>0</v>
      </c>
      <c r="U745" s="79" t="n">
        <f aca="false">IF(F745&gt;0,ROUND((Settings!$B$8*T745+Settings!$B$9*R745+Settings!$B$10*S745)/SUM(Settings!$B$8:$B$10),10),0)</f>
        <v>0</v>
      </c>
      <c r="V745" s="71" t="str">
        <f aca="false">IF(U745&gt;0,RANK(U745,$U$2:$U$1780)+COUNTIF($U$2:U745,U745)-1,"")</f>
        <v/>
      </c>
      <c r="W745" s="71" t="str">
        <f aca="false">IF(V745="","",IF(V745&lt;=Settings!$B$11,"1 - Fix first",IF(V745&lt;=Settings!$B$12,"2 - Review","3 - Monitor")))</f>
        <v/>
      </c>
      <c r="X745" s="71" t="str">
        <f aca="false">IF(AND(E745&gt;=Settings!$B$4,AF745&gt;=Settings!$B$5,O745&gt;=Settings!$B$6),"HIGH RATE","")</f>
        <v/>
      </c>
      <c r="Y745" s="71" t="str">
        <f aca="false">IF(F745&gt;0,RANK(F745,$F$2:$F$1780)+COUNTIF($F$2:F745,F745)-1,"")</f>
        <v/>
      </c>
      <c r="Z745" s="71" t="str">
        <f aca="false">IF(H745&gt;0,RANK(H745,$H$2:$H$1780)+COUNTIF($H$2:H745,H745)-1,"")</f>
        <v/>
      </c>
      <c r="AA745" s="71" t="str">
        <f aca="false">IF(AC745="","",RANK(AC745,$AC$2:$AC$1780)+COUNTIF($AC$2:AC745,AC745)-1)</f>
        <v/>
      </c>
      <c r="AB745" s="71" t="str">
        <f aca="false">IF(AD745="","",RANK(AD745,$AD$2:$AD$1780)+COUNTIF($AD$2:AD745,AD745)-1)</f>
        <v/>
      </c>
      <c r="AC745" s="71" t="str">
        <f aca="false">IF(AND(AF745&gt;0,E745&gt;=Settings!$B$4),ROUND(J745,10),"")</f>
        <v/>
      </c>
      <c r="AD745" s="71" t="str">
        <f aca="false">IF(X745="HIGH RATE",ROUND(O745,10),"")</f>
        <v/>
      </c>
      <c r="AE745" s="71" t="s">
        <v>60</v>
      </c>
      <c r="AF745" s="73" t="n">
        <f aca="false">SUMIFS(Detail!$L$2:$L$9168,Detail!$C$2:$C$9168,$A745)</f>
        <v>0</v>
      </c>
      <c r="AG745" s="74" t="n">
        <f aca="false">SUMIFS(Detail!$N$2:$N$9168,Detail!$C$2:$C$9168,$A745)</f>
        <v>0</v>
      </c>
    </row>
    <row r="746" customFormat="false" ht="15" hidden="false" customHeight="false" outlineLevel="0" collapsed="false">
      <c r="A746" s="71" t="s">
        <v>1939</v>
      </c>
      <c r="B746" s="71" t="s">
        <v>3036</v>
      </c>
      <c r="C746" s="71" t="s">
        <v>213</v>
      </c>
      <c r="D746" s="71" t="str">
        <f aca="false">IFERROR(INDEX('Brand Map'!$B$4:$B$125,MATCH(C746,'Brand Map'!$A$4:$A$125,0)),"Other")</f>
        <v>AU</v>
      </c>
      <c r="E746" s="73" t="n">
        <f aca="false">SUMIFS(Detail!$K$2:$K$9168,Detail!$C$2:$C$9168,$A746)</f>
        <v>0</v>
      </c>
      <c r="F746" s="73" t="n">
        <f aca="false">SUMIFS(Detail!$E$2:$E$9168,Detail!$C$2:$C$9168,$A746)</f>
        <v>0</v>
      </c>
      <c r="G746" s="74" t="n">
        <f aca="false">SUMIFS(Detail!$M$2:$M$9168,Detail!$C$2:$C$9168,$A746)</f>
        <v>0</v>
      </c>
      <c r="H746" s="74" t="n">
        <f aca="false">SUMIFS(Detail!$D$2:$D$9168,Detail!$C$2:$C$9168,$A746)</f>
        <v>0</v>
      </c>
      <c r="I746" s="74" t="n">
        <v>179.9</v>
      </c>
      <c r="J746" s="51" t="n">
        <f aca="false">IF(E746&gt;0,AF746/E746,0)</f>
        <v>0</v>
      </c>
      <c r="K746" s="51" t="n">
        <f aca="false">IF(G746&gt;0,AG746/G746,0)</f>
        <v>0</v>
      </c>
      <c r="L746" s="75" t="n">
        <f aca="false">H746/Settings!$B$16</f>
        <v>0</v>
      </c>
      <c r="M746" s="76" t="n">
        <f aca="false">H746/Settings!$B$20</f>
        <v>0</v>
      </c>
      <c r="N746" s="77" t="n">
        <f aca="false">E746*Settings!$B$3</f>
        <v>0</v>
      </c>
      <c r="O746" s="77" t="n">
        <f aca="false">IF(E746&gt;0,(AF746-N746)/SQRT(E746*Settings!$B$3*(1-Settings!$B$3)),0)</f>
        <v>0</v>
      </c>
      <c r="P746" s="77" t="n">
        <f aca="false">MAX(0,AF746-N746)</f>
        <v>0</v>
      </c>
      <c r="Q746" s="51" t="n">
        <f aca="false">IF(E746&gt;=Settings!$B$4,(AF746+Settings!$B$7*Settings!$B$3)/(E746+Settings!$B$7),Settings!$B$3)</f>
        <v>0.0748599558648786</v>
      </c>
      <c r="R746" s="78" t="n">
        <f aca="false">PERCENTRANK($H$2:$H$1780,H746,6)</f>
        <v>0</v>
      </c>
      <c r="S746" s="78" t="n">
        <f aca="false">PERCENTRANK($Q$2:$Q$1780,Q746,6)</f>
        <v>0.0646794</v>
      </c>
      <c r="T746" s="78" t="n">
        <f aca="false">PERCENTRANK($F$2:$F$1780,F746,6)</f>
        <v>0</v>
      </c>
      <c r="U746" s="79" t="n">
        <f aca="false">IF(F746&gt;0,ROUND((Settings!$B$8*T746+Settings!$B$9*R746+Settings!$B$10*S746)/SUM(Settings!$B$8:$B$10),10),0)</f>
        <v>0</v>
      </c>
      <c r="V746" s="71" t="str">
        <f aca="false">IF(U746&gt;0,RANK(U746,$U$2:$U$1780)+COUNTIF($U$2:U746,U746)-1,"")</f>
        <v/>
      </c>
      <c r="W746" s="71" t="str">
        <f aca="false">IF(V746="","",IF(V746&lt;=Settings!$B$11,"1 - Fix first",IF(V746&lt;=Settings!$B$12,"2 - Review","3 - Monitor")))</f>
        <v/>
      </c>
      <c r="X746" s="71" t="str">
        <f aca="false">IF(AND(E746&gt;=Settings!$B$4,AF746&gt;=Settings!$B$5,O746&gt;=Settings!$B$6),"HIGH RATE","")</f>
        <v/>
      </c>
      <c r="Y746" s="71" t="str">
        <f aca="false">IF(F746&gt;0,RANK(F746,$F$2:$F$1780)+COUNTIF($F$2:F746,F746)-1,"")</f>
        <v/>
      </c>
      <c r="Z746" s="71" t="str">
        <f aca="false">IF(H746&gt;0,RANK(H746,$H$2:$H$1780)+COUNTIF($H$2:H746,H746)-1,"")</f>
        <v/>
      </c>
      <c r="AA746" s="71" t="str">
        <f aca="false">IF(AC746="","",RANK(AC746,$AC$2:$AC$1780)+COUNTIF($AC$2:AC746,AC746)-1)</f>
        <v/>
      </c>
      <c r="AB746" s="71" t="str">
        <f aca="false">IF(AD746="","",RANK(AD746,$AD$2:$AD$1780)+COUNTIF($AD$2:AD746,AD746)-1)</f>
        <v/>
      </c>
      <c r="AC746" s="71" t="str">
        <f aca="false">IF(AND(AF746&gt;0,E746&gt;=Settings!$B$4),ROUND(J746,10),"")</f>
        <v/>
      </c>
      <c r="AD746" s="71" t="str">
        <f aca="false">IF(X746="HIGH RATE",ROUND(O746,10),"")</f>
        <v/>
      </c>
      <c r="AE746" s="71" t="s">
        <v>60</v>
      </c>
      <c r="AF746" s="73" t="n">
        <f aca="false">SUMIFS(Detail!$L$2:$L$9168,Detail!$C$2:$C$9168,$A746)</f>
        <v>0</v>
      </c>
      <c r="AG746" s="74" t="n">
        <f aca="false">SUMIFS(Detail!$N$2:$N$9168,Detail!$C$2:$C$9168,$A746)</f>
        <v>0</v>
      </c>
    </row>
    <row r="747" customFormat="false" ht="15" hidden="false" customHeight="false" outlineLevel="0" collapsed="false">
      <c r="A747" s="71" t="s">
        <v>1526</v>
      </c>
      <c r="B747" s="71" t="s">
        <v>3037</v>
      </c>
      <c r="C747" s="71" t="s">
        <v>213</v>
      </c>
      <c r="D747" s="71" t="str">
        <f aca="false">IFERROR(INDEX('Brand Map'!$B$4:$B$125,MATCH(C747,'Brand Map'!$A$4:$A$125,0)),"Other")</f>
        <v>AU</v>
      </c>
      <c r="E747" s="73" t="n">
        <f aca="false">SUMIFS(Detail!$K$2:$K$9168,Detail!$C$2:$C$9168,$A747)</f>
        <v>0</v>
      </c>
      <c r="F747" s="73" t="n">
        <f aca="false">SUMIFS(Detail!$E$2:$E$9168,Detail!$C$2:$C$9168,$A747)</f>
        <v>0</v>
      </c>
      <c r="G747" s="74" t="n">
        <f aca="false">SUMIFS(Detail!$M$2:$M$9168,Detail!$C$2:$C$9168,$A747)</f>
        <v>0</v>
      </c>
      <c r="H747" s="74" t="n">
        <f aca="false">SUMIFS(Detail!$D$2:$D$9168,Detail!$C$2:$C$9168,$A747)</f>
        <v>0</v>
      </c>
      <c r="I747" s="74" t="n">
        <v>209.9</v>
      </c>
      <c r="J747" s="51" t="n">
        <f aca="false">IF(E747&gt;0,AF747/E747,0)</f>
        <v>0</v>
      </c>
      <c r="K747" s="51" t="n">
        <f aca="false">IF(G747&gt;0,AG747/G747,0)</f>
        <v>0</v>
      </c>
      <c r="L747" s="75" t="n">
        <f aca="false">H747/Settings!$B$16</f>
        <v>0</v>
      </c>
      <c r="M747" s="76" t="n">
        <f aca="false">H747/Settings!$B$20</f>
        <v>0</v>
      </c>
      <c r="N747" s="77" t="n">
        <f aca="false">E747*Settings!$B$3</f>
        <v>0</v>
      </c>
      <c r="O747" s="77" t="n">
        <f aca="false">IF(E747&gt;0,(AF747-N747)/SQRT(E747*Settings!$B$3*(1-Settings!$B$3)),0)</f>
        <v>0</v>
      </c>
      <c r="P747" s="77" t="n">
        <f aca="false">MAX(0,AF747-N747)</f>
        <v>0</v>
      </c>
      <c r="Q747" s="51" t="n">
        <f aca="false">IF(E747&gt;=Settings!$B$4,(AF747+Settings!$B$7*Settings!$B$3)/(E747+Settings!$B$7),Settings!$B$3)</f>
        <v>0.0748599558648786</v>
      </c>
      <c r="R747" s="78" t="n">
        <f aca="false">PERCENTRANK($H$2:$H$1780,H747,6)</f>
        <v>0</v>
      </c>
      <c r="S747" s="78" t="n">
        <f aca="false">PERCENTRANK($Q$2:$Q$1780,Q747,6)</f>
        <v>0.0646794</v>
      </c>
      <c r="T747" s="78" t="n">
        <f aca="false">PERCENTRANK($F$2:$F$1780,F747,6)</f>
        <v>0</v>
      </c>
      <c r="U747" s="79" t="n">
        <f aca="false">IF(F747&gt;0,ROUND((Settings!$B$8*T747+Settings!$B$9*R747+Settings!$B$10*S747)/SUM(Settings!$B$8:$B$10),10),0)</f>
        <v>0</v>
      </c>
      <c r="V747" s="71" t="str">
        <f aca="false">IF(U747&gt;0,RANK(U747,$U$2:$U$1780)+COUNTIF($U$2:U747,U747)-1,"")</f>
        <v/>
      </c>
      <c r="W747" s="71" t="str">
        <f aca="false">IF(V747="","",IF(V747&lt;=Settings!$B$11,"1 - Fix first",IF(V747&lt;=Settings!$B$12,"2 - Review","3 - Monitor")))</f>
        <v/>
      </c>
      <c r="X747" s="71" t="str">
        <f aca="false">IF(AND(E747&gt;=Settings!$B$4,AF747&gt;=Settings!$B$5,O747&gt;=Settings!$B$6),"HIGH RATE","")</f>
        <v/>
      </c>
      <c r="Y747" s="71" t="str">
        <f aca="false">IF(F747&gt;0,RANK(F747,$F$2:$F$1780)+COUNTIF($F$2:F747,F747)-1,"")</f>
        <v/>
      </c>
      <c r="Z747" s="71" t="str">
        <f aca="false">IF(H747&gt;0,RANK(H747,$H$2:$H$1780)+COUNTIF($H$2:H747,H747)-1,"")</f>
        <v/>
      </c>
      <c r="AA747" s="71" t="str">
        <f aca="false">IF(AC747="","",RANK(AC747,$AC$2:$AC$1780)+COUNTIF($AC$2:AC747,AC747)-1)</f>
        <v/>
      </c>
      <c r="AB747" s="71" t="str">
        <f aca="false">IF(AD747="","",RANK(AD747,$AD$2:$AD$1780)+COUNTIF($AD$2:AD747,AD747)-1)</f>
        <v/>
      </c>
      <c r="AC747" s="71" t="str">
        <f aca="false">IF(AND(AF747&gt;0,E747&gt;=Settings!$B$4),ROUND(J747,10),"")</f>
        <v/>
      </c>
      <c r="AD747" s="71" t="str">
        <f aca="false">IF(X747="HIGH RATE",ROUND(O747,10),"")</f>
        <v/>
      </c>
      <c r="AE747" s="71" t="s">
        <v>60</v>
      </c>
      <c r="AF747" s="73" t="n">
        <f aca="false">SUMIFS(Detail!$L$2:$L$9168,Detail!$C$2:$C$9168,$A747)</f>
        <v>0</v>
      </c>
      <c r="AG747" s="74" t="n">
        <f aca="false">SUMIFS(Detail!$N$2:$N$9168,Detail!$C$2:$C$9168,$A747)</f>
        <v>0</v>
      </c>
    </row>
    <row r="748" customFormat="false" ht="15" hidden="false" customHeight="false" outlineLevel="0" collapsed="false">
      <c r="A748" s="71" t="s">
        <v>1776</v>
      </c>
      <c r="B748" s="71" t="s">
        <v>3037</v>
      </c>
      <c r="C748" s="71" t="s">
        <v>213</v>
      </c>
      <c r="D748" s="71" t="str">
        <f aca="false">IFERROR(INDEX('Brand Map'!$B$4:$B$125,MATCH(C748,'Brand Map'!$A$4:$A$125,0)),"Other")</f>
        <v>AU</v>
      </c>
      <c r="E748" s="73" t="n">
        <f aca="false">SUMIFS(Detail!$K$2:$K$9168,Detail!$C$2:$C$9168,$A748)</f>
        <v>0</v>
      </c>
      <c r="F748" s="73" t="n">
        <f aca="false">SUMIFS(Detail!$E$2:$E$9168,Detail!$C$2:$C$9168,$A748)</f>
        <v>0</v>
      </c>
      <c r="G748" s="74" t="n">
        <f aca="false">SUMIFS(Detail!$M$2:$M$9168,Detail!$C$2:$C$9168,$A748)</f>
        <v>0</v>
      </c>
      <c r="H748" s="74" t="n">
        <f aca="false">SUMIFS(Detail!$D$2:$D$9168,Detail!$C$2:$C$9168,$A748)</f>
        <v>0</v>
      </c>
      <c r="I748" s="74" t="n">
        <v>359.8</v>
      </c>
      <c r="J748" s="51" t="n">
        <f aca="false">IF(E748&gt;0,AF748/E748,0)</f>
        <v>0</v>
      </c>
      <c r="K748" s="51" t="n">
        <f aca="false">IF(G748&gt;0,AG748/G748,0)</f>
        <v>0</v>
      </c>
      <c r="L748" s="75" t="n">
        <f aca="false">H748/Settings!$B$16</f>
        <v>0</v>
      </c>
      <c r="M748" s="76" t="n">
        <f aca="false">H748/Settings!$B$20</f>
        <v>0</v>
      </c>
      <c r="N748" s="77" t="n">
        <f aca="false">E748*Settings!$B$3</f>
        <v>0</v>
      </c>
      <c r="O748" s="77" t="n">
        <f aca="false">IF(E748&gt;0,(AF748-N748)/SQRT(E748*Settings!$B$3*(1-Settings!$B$3)),0)</f>
        <v>0</v>
      </c>
      <c r="P748" s="77" t="n">
        <f aca="false">MAX(0,AF748-N748)</f>
        <v>0</v>
      </c>
      <c r="Q748" s="51" t="n">
        <f aca="false">IF(E748&gt;=Settings!$B$4,(AF748+Settings!$B$7*Settings!$B$3)/(E748+Settings!$B$7),Settings!$B$3)</f>
        <v>0.0748599558648786</v>
      </c>
      <c r="R748" s="78" t="n">
        <f aca="false">PERCENTRANK($H$2:$H$1780,H748,6)</f>
        <v>0</v>
      </c>
      <c r="S748" s="78" t="n">
        <f aca="false">PERCENTRANK($Q$2:$Q$1780,Q748,6)</f>
        <v>0.0646794</v>
      </c>
      <c r="T748" s="78" t="n">
        <f aca="false">PERCENTRANK($F$2:$F$1780,F748,6)</f>
        <v>0</v>
      </c>
      <c r="U748" s="79" t="n">
        <f aca="false">IF(F748&gt;0,ROUND((Settings!$B$8*T748+Settings!$B$9*R748+Settings!$B$10*S748)/SUM(Settings!$B$8:$B$10),10),0)</f>
        <v>0</v>
      </c>
      <c r="V748" s="71" t="str">
        <f aca="false">IF(U748&gt;0,RANK(U748,$U$2:$U$1780)+COUNTIF($U$2:U748,U748)-1,"")</f>
        <v/>
      </c>
      <c r="W748" s="71" t="str">
        <f aca="false">IF(V748="","",IF(V748&lt;=Settings!$B$11,"1 - Fix first",IF(V748&lt;=Settings!$B$12,"2 - Review","3 - Monitor")))</f>
        <v/>
      </c>
      <c r="X748" s="71" t="str">
        <f aca="false">IF(AND(E748&gt;=Settings!$B$4,AF748&gt;=Settings!$B$5,O748&gt;=Settings!$B$6),"HIGH RATE","")</f>
        <v/>
      </c>
      <c r="Y748" s="71" t="str">
        <f aca="false">IF(F748&gt;0,RANK(F748,$F$2:$F$1780)+COUNTIF($F$2:F748,F748)-1,"")</f>
        <v/>
      </c>
      <c r="Z748" s="71" t="str">
        <f aca="false">IF(H748&gt;0,RANK(H748,$H$2:$H$1780)+COUNTIF($H$2:H748,H748)-1,"")</f>
        <v/>
      </c>
      <c r="AA748" s="71" t="str">
        <f aca="false">IF(AC748="","",RANK(AC748,$AC$2:$AC$1780)+COUNTIF($AC$2:AC748,AC748)-1)</f>
        <v/>
      </c>
      <c r="AB748" s="71" t="str">
        <f aca="false">IF(AD748="","",RANK(AD748,$AD$2:$AD$1780)+COUNTIF($AD$2:AD748,AD748)-1)</f>
        <v/>
      </c>
      <c r="AC748" s="71" t="str">
        <f aca="false">IF(AND(AF748&gt;0,E748&gt;=Settings!$B$4),ROUND(J748,10),"")</f>
        <v/>
      </c>
      <c r="AD748" s="71" t="str">
        <f aca="false">IF(X748="HIGH RATE",ROUND(O748,10),"")</f>
        <v/>
      </c>
      <c r="AE748" s="71" t="s">
        <v>60</v>
      </c>
      <c r="AF748" s="73" t="n">
        <f aca="false">SUMIFS(Detail!$L$2:$L$9168,Detail!$C$2:$C$9168,$A748)</f>
        <v>0</v>
      </c>
      <c r="AG748" s="74" t="n">
        <f aca="false">SUMIFS(Detail!$N$2:$N$9168,Detail!$C$2:$C$9168,$A748)</f>
        <v>0</v>
      </c>
    </row>
    <row r="749" customFormat="false" ht="15" hidden="false" customHeight="false" outlineLevel="0" collapsed="false">
      <c r="A749" s="71" t="s">
        <v>1931</v>
      </c>
      <c r="B749" s="71" t="s">
        <v>2847</v>
      </c>
      <c r="C749" s="71" t="s">
        <v>213</v>
      </c>
      <c r="D749" s="71" t="str">
        <f aca="false">IFERROR(INDEX('Brand Map'!$B$4:$B$125,MATCH(C749,'Brand Map'!$A$4:$A$125,0)),"Other")</f>
        <v>AU</v>
      </c>
      <c r="E749" s="73" t="n">
        <f aca="false">SUMIFS(Detail!$K$2:$K$9168,Detail!$C$2:$C$9168,$A749)</f>
        <v>0</v>
      </c>
      <c r="F749" s="73" t="n">
        <f aca="false">SUMIFS(Detail!$E$2:$E$9168,Detail!$C$2:$C$9168,$A749)</f>
        <v>0</v>
      </c>
      <c r="G749" s="74" t="n">
        <f aca="false">SUMIFS(Detail!$M$2:$M$9168,Detail!$C$2:$C$9168,$A749)</f>
        <v>0</v>
      </c>
      <c r="H749" s="74" t="n">
        <f aca="false">SUMIFS(Detail!$D$2:$D$9168,Detail!$C$2:$C$9168,$A749)</f>
        <v>0</v>
      </c>
      <c r="I749" s="74" t="n">
        <v>259.95</v>
      </c>
      <c r="J749" s="51" t="n">
        <f aca="false">IF(E749&gt;0,AF749/E749,0)</f>
        <v>0</v>
      </c>
      <c r="K749" s="51" t="n">
        <f aca="false">IF(G749&gt;0,AG749/G749,0)</f>
        <v>0</v>
      </c>
      <c r="L749" s="75" t="n">
        <f aca="false">H749/Settings!$B$16</f>
        <v>0</v>
      </c>
      <c r="M749" s="76" t="n">
        <f aca="false">H749/Settings!$B$20</f>
        <v>0</v>
      </c>
      <c r="N749" s="77" t="n">
        <f aca="false">E749*Settings!$B$3</f>
        <v>0</v>
      </c>
      <c r="O749" s="77" t="n">
        <f aca="false">IF(E749&gt;0,(AF749-N749)/SQRT(E749*Settings!$B$3*(1-Settings!$B$3)),0)</f>
        <v>0</v>
      </c>
      <c r="P749" s="77" t="n">
        <f aca="false">MAX(0,AF749-N749)</f>
        <v>0</v>
      </c>
      <c r="Q749" s="51" t="n">
        <f aca="false">IF(E749&gt;=Settings!$B$4,(AF749+Settings!$B$7*Settings!$B$3)/(E749+Settings!$B$7),Settings!$B$3)</f>
        <v>0.0748599558648786</v>
      </c>
      <c r="R749" s="78" t="n">
        <f aca="false">PERCENTRANK($H$2:$H$1780,H749,6)</f>
        <v>0</v>
      </c>
      <c r="S749" s="78" t="n">
        <f aca="false">PERCENTRANK($Q$2:$Q$1780,Q749,6)</f>
        <v>0.0646794</v>
      </c>
      <c r="T749" s="78" t="n">
        <f aca="false">PERCENTRANK($F$2:$F$1780,F749,6)</f>
        <v>0</v>
      </c>
      <c r="U749" s="79" t="n">
        <f aca="false">IF(F749&gt;0,ROUND((Settings!$B$8*T749+Settings!$B$9*R749+Settings!$B$10*S749)/SUM(Settings!$B$8:$B$10),10),0)</f>
        <v>0</v>
      </c>
      <c r="V749" s="71" t="str">
        <f aca="false">IF(U749&gt;0,RANK(U749,$U$2:$U$1780)+COUNTIF($U$2:U749,U749)-1,"")</f>
        <v/>
      </c>
      <c r="W749" s="71" t="str">
        <f aca="false">IF(V749="","",IF(V749&lt;=Settings!$B$11,"1 - Fix first",IF(V749&lt;=Settings!$B$12,"2 - Review","3 - Monitor")))</f>
        <v/>
      </c>
      <c r="X749" s="71" t="str">
        <f aca="false">IF(AND(E749&gt;=Settings!$B$4,AF749&gt;=Settings!$B$5,O749&gt;=Settings!$B$6),"HIGH RATE","")</f>
        <v/>
      </c>
      <c r="Y749" s="71" t="str">
        <f aca="false">IF(F749&gt;0,RANK(F749,$F$2:$F$1780)+COUNTIF($F$2:F749,F749)-1,"")</f>
        <v/>
      </c>
      <c r="Z749" s="71" t="str">
        <f aca="false">IF(H749&gt;0,RANK(H749,$H$2:$H$1780)+COUNTIF($H$2:H749,H749)-1,"")</f>
        <v/>
      </c>
      <c r="AA749" s="71" t="str">
        <f aca="false">IF(AC749="","",RANK(AC749,$AC$2:$AC$1780)+COUNTIF($AC$2:AC749,AC749)-1)</f>
        <v/>
      </c>
      <c r="AB749" s="71" t="str">
        <f aca="false">IF(AD749="","",RANK(AD749,$AD$2:$AD$1780)+COUNTIF($AD$2:AD749,AD749)-1)</f>
        <v/>
      </c>
      <c r="AC749" s="71" t="str">
        <f aca="false">IF(AND(AF749&gt;0,E749&gt;=Settings!$B$4),ROUND(J749,10),"")</f>
        <v/>
      </c>
      <c r="AD749" s="71" t="str">
        <f aca="false">IF(X749="HIGH RATE",ROUND(O749,10),"")</f>
        <v/>
      </c>
      <c r="AE749" s="71" t="s">
        <v>60</v>
      </c>
      <c r="AF749" s="73" t="n">
        <f aca="false">SUMIFS(Detail!$L$2:$L$9168,Detail!$C$2:$C$9168,$A749)</f>
        <v>0</v>
      </c>
      <c r="AG749" s="74" t="n">
        <f aca="false">SUMIFS(Detail!$N$2:$N$9168,Detail!$C$2:$C$9168,$A749)</f>
        <v>0</v>
      </c>
    </row>
    <row r="750" customFormat="false" ht="15" hidden="false" customHeight="false" outlineLevel="0" collapsed="false">
      <c r="A750" s="71" t="s">
        <v>1898</v>
      </c>
      <c r="B750" s="71" t="s">
        <v>3038</v>
      </c>
      <c r="C750" s="71" t="s">
        <v>213</v>
      </c>
      <c r="D750" s="71" t="str">
        <f aca="false">IFERROR(INDEX('Brand Map'!$B$4:$B$125,MATCH(C750,'Brand Map'!$A$4:$A$125,0)),"Other")</f>
        <v>AU</v>
      </c>
      <c r="E750" s="73" t="n">
        <f aca="false">SUMIFS(Detail!$K$2:$K$9168,Detail!$C$2:$C$9168,$A750)</f>
        <v>0</v>
      </c>
      <c r="F750" s="73" t="n">
        <f aca="false">SUMIFS(Detail!$E$2:$E$9168,Detail!$C$2:$C$9168,$A750)</f>
        <v>0</v>
      </c>
      <c r="G750" s="74" t="n">
        <f aca="false">SUMIFS(Detail!$M$2:$M$9168,Detail!$C$2:$C$9168,$A750)</f>
        <v>0</v>
      </c>
      <c r="H750" s="74" t="n">
        <f aca="false">SUMIFS(Detail!$D$2:$D$9168,Detail!$C$2:$C$9168,$A750)</f>
        <v>0</v>
      </c>
      <c r="I750" s="74" t="n">
        <v>164.85</v>
      </c>
      <c r="J750" s="51" t="n">
        <f aca="false">IF(E750&gt;0,AF750/E750,0)</f>
        <v>0</v>
      </c>
      <c r="K750" s="51" t="n">
        <f aca="false">IF(G750&gt;0,AG750/G750,0)</f>
        <v>0</v>
      </c>
      <c r="L750" s="75" t="n">
        <f aca="false">H750/Settings!$B$16</f>
        <v>0</v>
      </c>
      <c r="M750" s="76" t="n">
        <f aca="false">H750/Settings!$B$20</f>
        <v>0</v>
      </c>
      <c r="N750" s="77" t="n">
        <f aca="false">E750*Settings!$B$3</f>
        <v>0</v>
      </c>
      <c r="O750" s="77" t="n">
        <f aca="false">IF(E750&gt;0,(AF750-N750)/SQRT(E750*Settings!$B$3*(1-Settings!$B$3)),0)</f>
        <v>0</v>
      </c>
      <c r="P750" s="77" t="n">
        <f aca="false">MAX(0,AF750-N750)</f>
        <v>0</v>
      </c>
      <c r="Q750" s="51" t="n">
        <f aca="false">IF(E750&gt;=Settings!$B$4,(AF750+Settings!$B$7*Settings!$B$3)/(E750+Settings!$B$7),Settings!$B$3)</f>
        <v>0.0748599558648786</v>
      </c>
      <c r="R750" s="78" t="n">
        <f aca="false">PERCENTRANK($H$2:$H$1780,H750,6)</f>
        <v>0</v>
      </c>
      <c r="S750" s="78" t="n">
        <f aca="false">PERCENTRANK($Q$2:$Q$1780,Q750,6)</f>
        <v>0.0646794</v>
      </c>
      <c r="T750" s="78" t="n">
        <f aca="false">PERCENTRANK($F$2:$F$1780,F750,6)</f>
        <v>0</v>
      </c>
      <c r="U750" s="79" t="n">
        <f aca="false">IF(F750&gt;0,ROUND((Settings!$B$8*T750+Settings!$B$9*R750+Settings!$B$10*S750)/SUM(Settings!$B$8:$B$10),10),0)</f>
        <v>0</v>
      </c>
      <c r="V750" s="71" t="str">
        <f aca="false">IF(U750&gt;0,RANK(U750,$U$2:$U$1780)+COUNTIF($U$2:U750,U750)-1,"")</f>
        <v/>
      </c>
      <c r="W750" s="71" t="str">
        <f aca="false">IF(V750="","",IF(V750&lt;=Settings!$B$11,"1 - Fix first",IF(V750&lt;=Settings!$B$12,"2 - Review","3 - Monitor")))</f>
        <v/>
      </c>
      <c r="X750" s="71" t="str">
        <f aca="false">IF(AND(E750&gt;=Settings!$B$4,AF750&gt;=Settings!$B$5,O750&gt;=Settings!$B$6),"HIGH RATE","")</f>
        <v/>
      </c>
      <c r="Y750" s="71" t="str">
        <f aca="false">IF(F750&gt;0,RANK(F750,$F$2:$F$1780)+COUNTIF($F$2:F750,F750)-1,"")</f>
        <v/>
      </c>
      <c r="Z750" s="71" t="str">
        <f aca="false">IF(H750&gt;0,RANK(H750,$H$2:$H$1780)+COUNTIF($H$2:H750,H750)-1,"")</f>
        <v/>
      </c>
      <c r="AA750" s="71" t="str">
        <f aca="false">IF(AC750="","",RANK(AC750,$AC$2:$AC$1780)+COUNTIF($AC$2:AC750,AC750)-1)</f>
        <v/>
      </c>
      <c r="AB750" s="71" t="str">
        <f aca="false">IF(AD750="","",RANK(AD750,$AD$2:$AD$1780)+COUNTIF($AD$2:AD750,AD750)-1)</f>
        <v/>
      </c>
      <c r="AC750" s="71" t="str">
        <f aca="false">IF(AND(AF750&gt;0,E750&gt;=Settings!$B$4),ROUND(J750,10),"")</f>
        <v/>
      </c>
      <c r="AD750" s="71" t="str">
        <f aca="false">IF(X750="HIGH RATE",ROUND(O750,10),"")</f>
        <v/>
      </c>
      <c r="AE750" s="71" t="s">
        <v>60</v>
      </c>
      <c r="AF750" s="73" t="n">
        <f aca="false">SUMIFS(Detail!$L$2:$L$9168,Detail!$C$2:$C$9168,$A750)</f>
        <v>0</v>
      </c>
      <c r="AG750" s="74" t="n">
        <f aca="false">SUMIFS(Detail!$N$2:$N$9168,Detail!$C$2:$C$9168,$A750)</f>
        <v>0</v>
      </c>
    </row>
    <row r="751" customFormat="false" ht="15" hidden="false" customHeight="false" outlineLevel="0" collapsed="false">
      <c r="A751" s="71" t="s">
        <v>1604</v>
      </c>
      <c r="B751" s="71" t="s">
        <v>3039</v>
      </c>
      <c r="C751" s="71" t="s">
        <v>213</v>
      </c>
      <c r="D751" s="71" t="str">
        <f aca="false">IFERROR(INDEX('Brand Map'!$B$4:$B$125,MATCH(C751,'Brand Map'!$A$4:$A$125,0)),"Other")</f>
        <v>AU</v>
      </c>
      <c r="E751" s="73" t="n">
        <f aca="false">SUMIFS(Detail!$K$2:$K$9168,Detail!$C$2:$C$9168,$A751)</f>
        <v>0</v>
      </c>
      <c r="F751" s="73" t="n">
        <f aca="false">SUMIFS(Detail!$E$2:$E$9168,Detail!$C$2:$C$9168,$A751)</f>
        <v>0</v>
      </c>
      <c r="G751" s="74" t="n">
        <f aca="false">SUMIFS(Detail!$M$2:$M$9168,Detail!$C$2:$C$9168,$A751)</f>
        <v>0</v>
      </c>
      <c r="H751" s="74" t="n">
        <f aca="false">SUMIFS(Detail!$D$2:$D$9168,Detail!$C$2:$C$9168,$A751)</f>
        <v>0</v>
      </c>
      <c r="I751" s="74" t="n">
        <v>169.9</v>
      </c>
      <c r="J751" s="51" t="n">
        <f aca="false">IF(E751&gt;0,AF751/E751,0)</f>
        <v>0</v>
      </c>
      <c r="K751" s="51" t="n">
        <f aca="false">IF(G751&gt;0,AG751/G751,0)</f>
        <v>0</v>
      </c>
      <c r="L751" s="75" t="n">
        <f aca="false">H751/Settings!$B$16</f>
        <v>0</v>
      </c>
      <c r="M751" s="76" t="n">
        <f aca="false">H751/Settings!$B$20</f>
        <v>0</v>
      </c>
      <c r="N751" s="77" t="n">
        <f aca="false">E751*Settings!$B$3</f>
        <v>0</v>
      </c>
      <c r="O751" s="77" t="n">
        <f aca="false">IF(E751&gt;0,(AF751-N751)/SQRT(E751*Settings!$B$3*(1-Settings!$B$3)),0)</f>
        <v>0</v>
      </c>
      <c r="P751" s="77" t="n">
        <f aca="false">MAX(0,AF751-N751)</f>
        <v>0</v>
      </c>
      <c r="Q751" s="51" t="n">
        <f aca="false">IF(E751&gt;=Settings!$B$4,(AF751+Settings!$B$7*Settings!$B$3)/(E751+Settings!$B$7),Settings!$B$3)</f>
        <v>0.0748599558648786</v>
      </c>
      <c r="R751" s="78" t="n">
        <f aca="false">PERCENTRANK($H$2:$H$1780,H751,6)</f>
        <v>0</v>
      </c>
      <c r="S751" s="78" t="n">
        <f aca="false">PERCENTRANK($Q$2:$Q$1780,Q751,6)</f>
        <v>0.0646794</v>
      </c>
      <c r="T751" s="78" t="n">
        <f aca="false">PERCENTRANK($F$2:$F$1780,F751,6)</f>
        <v>0</v>
      </c>
      <c r="U751" s="79" t="n">
        <f aca="false">IF(F751&gt;0,ROUND((Settings!$B$8*T751+Settings!$B$9*R751+Settings!$B$10*S751)/SUM(Settings!$B$8:$B$10),10),0)</f>
        <v>0</v>
      </c>
      <c r="V751" s="71" t="str">
        <f aca="false">IF(U751&gt;0,RANK(U751,$U$2:$U$1780)+COUNTIF($U$2:U751,U751)-1,"")</f>
        <v/>
      </c>
      <c r="W751" s="71" t="str">
        <f aca="false">IF(V751="","",IF(V751&lt;=Settings!$B$11,"1 - Fix first",IF(V751&lt;=Settings!$B$12,"2 - Review","3 - Monitor")))</f>
        <v/>
      </c>
      <c r="X751" s="71" t="str">
        <f aca="false">IF(AND(E751&gt;=Settings!$B$4,AF751&gt;=Settings!$B$5,O751&gt;=Settings!$B$6),"HIGH RATE","")</f>
        <v/>
      </c>
      <c r="Y751" s="71" t="str">
        <f aca="false">IF(F751&gt;0,RANK(F751,$F$2:$F$1780)+COUNTIF($F$2:F751,F751)-1,"")</f>
        <v/>
      </c>
      <c r="Z751" s="71" t="str">
        <f aca="false">IF(H751&gt;0,RANK(H751,$H$2:$H$1780)+COUNTIF($H$2:H751,H751)-1,"")</f>
        <v/>
      </c>
      <c r="AA751" s="71" t="str">
        <f aca="false">IF(AC751="","",RANK(AC751,$AC$2:$AC$1780)+COUNTIF($AC$2:AC751,AC751)-1)</f>
        <v/>
      </c>
      <c r="AB751" s="71" t="str">
        <f aca="false">IF(AD751="","",RANK(AD751,$AD$2:$AD$1780)+COUNTIF($AD$2:AD751,AD751)-1)</f>
        <v/>
      </c>
      <c r="AC751" s="71" t="str">
        <f aca="false">IF(AND(AF751&gt;0,E751&gt;=Settings!$B$4),ROUND(J751,10),"")</f>
        <v/>
      </c>
      <c r="AD751" s="71" t="str">
        <f aca="false">IF(X751="HIGH RATE",ROUND(O751,10),"")</f>
        <v/>
      </c>
      <c r="AE751" s="71" t="s">
        <v>60</v>
      </c>
      <c r="AF751" s="73" t="n">
        <f aca="false">SUMIFS(Detail!$L$2:$L$9168,Detail!$C$2:$C$9168,$A751)</f>
        <v>0</v>
      </c>
      <c r="AG751" s="74" t="n">
        <f aca="false">SUMIFS(Detail!$N$2:$N$9168,Detail!$C$2:$C$9168,$A751)</f>
        <v>0</v>
      </c>
    </row>
    <row r="752" customFormat="false" ht="15" hidden="false" customHeight="false" outlineLevel="0" collapsed="false">
      <c r="A752" s="71" t="s">
        <v>1663</v>
      </c>
      <c r="B752" s="71" t="s">
        <v>3039</v>
      </c>
      <c r="C752" s="71" t="s">
        <v>213</v>
      </c>
      <c r="D752" s="71" t="str">
        <f aca="false">IFERROR(INDEX('Brand Map'!$B$4:$B$125,MATCH(C752,'Brand Map'!$A$4:$A$125,0)),"Other")</f>
        <v>AU</v>
      </c>
      <c r="E752" s="73" t="n">
        <f aca="false">SUMIFS(Detail!$K$2:$K$9168,Detail!$C$2:$C$9168,$A752)</f>
        <v>0</v>
      </c>
      <c r="F752" s="73" t="n">
        <f aca="false">SUMIFS(Detail!$E$2:$E$9168,Detail!$C$2:$C$9168,$A752)</f>
        <v>0</v>
      </c>
      <c r="G752" s="74" t="n">
        <f aca="false">SUMIFS(Detail!$M$2:$M$9168,Detail!$C$2:$C$9168,$A752)</f>
        <v>0</v>
      </c>
      <c r="H752" s="74" t="n">
        <f aca="false">SUMIFS(Detail!$D$2:$D$9168,Detail!$C$2:$C$9168,$A752)</f>
        <v>0</v>
      </c>
      <c r="I752" s="74" t="n">
        <v>99.95</v>
      </c>
      <c r="J752" s="51" t="n">
        <f aca="false">IF(E752&gt;0,AF752/E752,0)</f>
        <v>0</v>
      </c>
      <c r="K752" s="51" t="n">
        <f aca="false">IF(G752&gt;0,AG752/G752,0)</f>
        <v>0</v>
      </c>
      <c r="L752" s="75" t="n">
        <f aca="false">H752/Settings!$B$16</f>
        <v>0</v>
      </c>
      <c r="M752" s="76" t="n">
        <f aca="false">H752/Settings!$B$20</f>
        <v>0</v>
      </c>
      <c r="N752" s="77" t="n">
        <f aca="false">E752*Settings!$B$3</f>
        <v>0</v>
      </c>
      <c r="O752" s="77" t="n">
        <f aca="false">IF(E752&gt;0,(AF752-N752)/SQRT(E752*Settings!$B$3*(1-Settings!$B$3)),0)</f>
        <v>0</v>
      </c>
      <c r="P752" s="77" t="n">
        <f aca="false">MAX(0,AF752-N752)</f>
        <v>0</v>
      </c>
      <c r="Q752" s="51" t="n">
        <f aca="false">IF(E752&gt;=Settings!$B$4,(AF752+Settings!$B$7*Settings!$B$3)/(E752+Settings!$B$7),Settings!$B$3)</f>
        <v>0.0748599558648786</v>
      </c>
      <c r="R752" s="78" t="n">
        <f aca="false">PERCENTRANK($H$2:$H$1780,H752,6)</f>
        <v>0</v>
      </c>
      <c r="S752" s="78" t="n">
        <f aca="false">PERCENTRANK($Q$2:$Q$1780,Q752,6)</f>
        <v>0.0646794</v>
      </c>
      <c r="T752" s="78" t="n">
        <f aca="false">PERCENTRANK($F$2:$F$1780,F752,6)</f>
        <v>0</v>
      </c>
      <c r="U752" s="79" t="n">
        <f aca="false">IF(F752&gt;0,ROUND((Settings!$B$8*T752+Settings!$B$9*R752+Settings!$B$10*S752)/SUM(Settings!$B$8:$B$10),10),0)</f>
        <v>0</v>
      </c>
      <c r="V752" s="71" t="str">
        <f aca="false">IF(U752&gt;0,RANK(U752,$U$2:$U$1780)+COUNTIF($U$2:U752,U752)-1,"")</f>
        <v/>
      </c>
      <c r="W752" s="71" t="str">
        <f aca="false">IF(V752="","",IF(V752&lt;=Settings!$B$11,"1 - Fix first",IF(V752&lt;=Settings!$B$12,"2 - Review","3 - Monitor")))</f>
        <v/>
      </c>
      <c r="X752" s="71" t="str">
        <f aca="false">IF(AND(E752&gt;=Settings!$B$4,AF752&gt;=Settings!$B$5,O752&gt;=Settings!$B$6),"HIGH RATE","")</f>
        <v/>
      </c>
      <c r="Y752" s="71" t="str">
        <f aca="false">IF(F752&gt;0,RANK(F752,$F$2:$F$1780)+COUNTIF($F$2:F752,F752)-1,"")</f>
        <v/>
      </c>
      <c r="Z752" s="71" t="str">
        <f aca="false">IF(H752&gt;0,RANK(H752,$H$2:$H$1780)+COUNTIF($H$2:H752,H752)-1,"")</f>
        <v/>
      </c>
      <c r="AA752" s="71" t="str">
        <f aca="false">IF(AC752="","",RANK(AC752,$AC$2:$AC$1780)+COUNTIF($AC$2:AC752,AC752)-1)</f>
        <v/>
      </c>
      <c r="AB752" s="71" t="str">
        <f aca="false">IF(AD752="","",RANK(AD752,$AD$2:$AD$1780)+COUNTIF($AD$2:AD752,AD752)-1)</f>
        <v/>
      </c>
      <c r="AC752" s="71" t="str">
        <f aca="false">IF(AND(AF752&gt;0,E752&gt;=Settings!$B$4),ROUND(J752,10),"")</f>
        <v/>
      </c>
      <c r="AD752" s="71" t="str">
        <f aca="false">IF(X752="HIGH RATE",ROUND(O752,10),"")</f>
        <v/>
      </c>
      <c r="AE752" s="71" t="s">
        <v>60</v>
      </c>
      <c r="AF752" s="73" t="n">
        <f aca="false">SUMIFS(Detail!$L$2:$L$9168,Detail!$C$2:$C$9168,$A752)</f>
        <v>0</v>
      </c>
      <c r="AG752" s="74" t="n">
        <f aca="false">SUMIFS(Detail!$N$2:$N$9168,Detail!$C$2:$C$9168,$A752)</f>
        <v>0</v>
      </c>
    </row>
    <row r="753" customFormat="false" ht="15" hidden="false" customHeight="false" outlineLevel="0" collapsed="false">
      <c r="A753" s="71" t="s">
        <v>1993</v>
      </c>
      <c r="B753" s="71" t="s">
        <v>3039</v>
      </c>
      <c r="C753" s="71" t="s">
        <v>213</v>
      </c>
      <c r="D753" s="71" t="str">
        <f aca="false">IFERROR(INDEX('Brand Map'!$B$4:$B$125,MATCH(C753,'Brand Map'!$A$4:$A$125,0)),"Other")</f>
        <v>AU</v>
      </c>
      <c r="E753" s="73" t="n">
        <f aca="false">SUMIFS(Detail!$K$2:$K$9168,Detail!$C$2:$C$9168,$A753)</f>
        <v>0</v>
      </c>
      <c r="F753" s="73" t="n">
        <f aca="false">SUMIFS(Detail!$E$2:$E$9168,Detail!$C$2:$C$9168,$A753)</f>
        <v>0</v>
      </c>
      <c r="G753" s="74" t="n">
        <f aca="false">SUMIFS(Detail!$M$2:$M$9168,Detail!$C$2:$C$9168,$A753)</f>
        <v>0</v>
      </c>
      <c r="H753" s="74" t="n">
        <f aca="false">SUMIFS(Detail!$D$2:$D$9168,Detail!$C$2:$C$9168,$A753)</f>
        <v>0</v>
      </c>
      <c r="I753" s="74" t="n">
        <v>114.95</v>
      </c>
      <c r="J753" s="51" t="n">
        <f aca="false">IF(E753&gt;0,AF753/E753,0)</f>
        <v>0</v>
      </c>
      <c r="K753" s="51" t="n">
        <f aca="false">IF(G753&gt;0,AG753/G753,0)</f>
        <v>0</v>
      </c>
      <c r="L753" s="75" t="n">
        <f aca="false">H753/Settings!$B$16</f>
        <v>0</v>
      </c>
      <c r="M753" s="76" t="n">
        <f aca="false">H753/Settings!$B$20</f>
        <v>0</v>
      </c>
      <c r="N753" s="77" t="n">
        <f aca="false">E753*Settings!$B$3</f>
        <v>0</v>
      </c>
      <c r="O753" s="77" t="n">
        <f aca="false">IF(E753&gt;0,(AF753-N753)/SQRT(E753*Settings!$B$3*(1-Settings!$B$3)),0)</f>
        <v>0</v>
      </c>
      <c r="P753" s="77" t="n">
        <f aca="false">MAX(0,AF753-N753)</f>
        <v>0</v>
      </c>
      <c r="Q753" s="51" t="n">
        <f aca="false">IF(E753&gt;=Settings!$B$4,(AF753+Settings!$B$7*Settings!$B$3)/(E753+Settings!$B$7),Settings!$B$3)</f>
        <v>0.0748599558648786</v>
      </c>
      <c r="R753" s="78" t="n">
        <f aca="false">PERCENTRANK($H$2:$H$1780,H753,6)</f>
        <v>0</v>
      </c>
      <c r="S753" s="78" t="n">
        <f aca="false">PERCENTRANK($Q$2:$Q$1780,Q753,6)</f>
        <v>0.0646794</v>
      </c>
      <c r="T753" s="78" t="n">
        <f aca="false">PERCENTRANK($F$2:$F$1780,F753,6)</f>
        <v>0</v>
      </c>
      <c r="U753" s="79" t="n">
        <f aca="false">IF(F753&gt;0,ROUND((Settings!$B$8*T753+Settings!$B$9*R753+Settings!$B$10*S753)/SUM(Settings!$B$8:$B$10),10),0)</f>
        <v>0</v>
      </c>
      <c r="V753" s="71" t="str">
        <f aca="false">IF(U753&gt;0,RANK(U753,$U$2:$U$1780)+COUNTIF($U$2:U753,U753)-1,"")</f>
        <v/>
      </c>
      <c r="W753" s="71" t="str">
        <f aca="false">IF(V753="","",IF(V753&lt;=Settings!$B$11,"1 - Fix first",IF(V753&lt;=Settings!$B$12,"2 - Review","3 - Monitor")))</f>
        <v/>
      </c>
      <c r="X753" s="71" t="str">
        <f aca="false">IF(AND(E753&gt;=Settings!$B$4,AF753&gt;=Settings!$B$5,O753&gt;=Settings!$B$6),"HIGH RATE","")</f>
        <v/>
      </c>
      <c r="Y753" s="71" t="str">
        <f aca="false">IF(F753&gt;0,RANK(F753,$F$2:$F$1780)+COUNTIF($F$2:F753,F753)-1,"")</f>
        <v/>
      </c>
      <c r="Z753" s="71" t="str">
        <f aca="false">IF(H753&gt;0,RANK(H753,$H$2:$H$1780)+COUNTIF($H$2:H753,H753)-1,"")</f>
        <v/>
      </c>
      <c r="AA753" s="71" t="str">
        <f aca="false">IF(AC753="","",RANK(AC753,$AC$2:$AC$1780)+COUNTIF($AC$2:AC753,AC753)-1)</f>
        <v/>
      </c>
      <c r="AB753" s="71" t="str">
        <f aca="false">IF(AD753="","",RANK(AD753,$AD$2:$AD$1780)+COUNTIF($AD$2:AD753,AD753)-1)</f>
        <v/>
      </c>
      <c r="AC753" s="71" t="str">
        <f aca="false">IF(AND(AF753&gt;0,E753&gt;=Settings!$B$4),ROUND(J753,10),"")</f>
        <v/>
      </c>
      <c r="AD753" s="71" t="str">
        <f aca="false">IF(X753="HIGH RATE",ROUND(O753,10),"")</f>
        <v/>
      </c>
      <c r="AE753" s="71" t="s">
        <v>60</v>
      </c>
      <c r="AF753" s="73" t="n">
        <f aca="false">SUMIFS(Detail!$L$2:$L$9168,Detail!$C$2:$C$9168,$A753)</f>
        <v>0</v>
      </c>
      <c r="AG753" s="74" t="n">
        <f aca="false">SUMIFS(Detail!$N$2:$N$9168,Detail!$C$2:$C$9168,$A753)</f>
        <v>0</v>
      </c>
    </row>
    <row r="754" customFormat="false" ht="15" hidden="false" customHeight="false" outlineLevel="0" collapsed="false">
      <c r="A754" s="71" t="s">
        <v>2063</v>
      </c>
      <c r="B754" s="71" t="s">
        <v>3039</v>
      </c>
      <c r="C754" s="71" t="s">
        <v>213</v>
      </c>
      <c r="D754" s="71" t="str">
        <f aca="false">IFERROR(INDEX('Brand Map'!$B$4:$B$125,MATCH(C754,'Brand Map'!$A$4:$A$125,0)),"Other")</f>
        <v>AU</v>
      </c>
      <c r="E754" s="73" t="n">
        <f aca="false">SUMIFS(Detail!$K$2:$K$9168,Detail!$C$2:$C$9168,$A754)</f>
        <v>0</v>
      </c>
      <c r="F754" s="73" t="n">
        <f aca="false">SUMIFS(Detail!$E$2:$E$9168,Detail!$C$2:$C$9168,$A754)</f>
        <v>0</v>
      </c>
      <c r="G754" s="74" t="n">
        <f aca="false">SUMIFS(Detail!$M$2:$M$9168,Detail!$C$2:$C$9168,$A754)</f>
        <v>0</v>
      </c>
      <c r="H754" s="74" t="n">
        <f aca="false">SUMIFS(Detail!$D$2:$D$9168,Detail!$C$2:$C$9168,$A754)</f>
        <v>0</v>
      </c>
      <c r="I754" s="74" t="n">
        <v>139.9</v>
      </c>
      <c r="J754" s="51" t="n">
        <f aca="false">IF(E754&gt;0,AF754/E754,0)</f>
        <v>0</v>
      </c>
      <c r="K754" s="51" t="n">
        <f aca="false">IF(G754&gt;0,AG754/G754,0)</f>
        <v>0</v>
      </c>
      <c r="L754" s="75" t="n">
        <f aca="false">H754/Settings!$B$16</f>
        <v>0</v>
      </c>
      <c r="M754" s="76" t="n">
        <f aca="false">H754/Settings!$B$20</f>
        <v>0</v>
      </c>
      <c r="N754" s="77" t="n">
        <f aca="false">E754*Settings!$B$3</f>
        <v>0</v>
      </c>
      <c r="O754" s="77" t="n">
        <f aca="false">IF(E754&gt;0,(AF754-N754)/SQRT(E754*Settings!$B$3*(1-Settings!$B$3)),0)</f>
        <v>0</v>
      </c>
      <c r="P754" s="77" t="n">
        <f aca="false">MAX(0,AF754-N754)</f>
        <v>0</v>
      </c>
      <c r="Q754" s="51" t="n">
        <f aca="false">IF(E754&gt;=Settings!$B$4,(AF754+Settings!$B$7*Settings!$B$3)/(E754+Settings!$B$7),Settings!$B$3)</f>
        <v>0.0748599558648786</v>
      </c>
      <c r="R754" s="78" t="n">
        <f aca="false">PERCENTRANK($H$2:$H$1780,H754,6)</f>
        <v>0</v>
      </c>
      <c r="S754" s="78" t="n">
        <f aca="false">PERCENTRANK($Q$2:$Q$1780,Q754,6)</f>
        <v>0.0646794</v>
      </c>
      <c r="T754" s="78" t="n">
        <f aca="false">PERCENTRANK($F$2:$F$1780,F754,6)</f>
        <v>0</v>
      </c>
      <c r="U754" s="79" t="n">
        <f aca="false">IF(F754&gt;0,ROUND((Settings!$B$8*T754+Settings!$B$9*R754+Settings!$B$10*S754)/SUM(Settings!$B$8:$B$10),10),0)</f>
        <v>0</v>
      </c>
      <c r="V754" s="71" t="str">
        <f aca="false">IF(U754&gt;0,RANK(U754,$U$2:$U$1780)+COUNTIF($U$2:U754,U754)-1,"")</f>
        <v/>
      </c>
      <c r="W754" s="71" t="str">
        <f aca="false">IF(V754="","",IF(V754&lt;=Settings!$B$11,"1 - Fix first",IF(V754&lt;=Settings!$B$12,"2 - Review","3 - Monitor")))</f>
        <v/>
      </c>
      <c r="X754" s="71" t="str">
        <f aca="false">IF(AND(E754&gt;=Settings!$B$4,AF754&gt;=Settings!$B$5,O754&gt;=Settings!$B$6),"HIGH RATE","")</f>
        <v/>
      </c>
      <c r="Y754" s="71" t="str">
        <f aca="false">IF(F754&gt;0,RANK(F754,$F$2:$F$1780)+COUNTIF($F$2:F754,F754)-1,"")</f>
        <v/>
      </c>
      <c r="Z754" s="71" t="str">
        <f aca="false">IF(H754&gt;0,RANK(H754,$H$2:$H$1780)+COUNTIF($H$2:H754,H754)-1,"")</f>
        <v/>
      </c>
      <c r="AA754" s="71" t="str">
        <f aca="false">IF(AC754="","",RANK(AC754,$AC$2:$AC$1780)+COUNTIF($AC$2:AC754,AC754)-1)</f>
        <v/>
      </c>
      <c r="AB754" s="71" t="str">
        <f aca="false">IF(AD754="","",RANK(AD754,$AD$2:$AD$1780)+COUNTIF($AD$2:AD754,AD754)-1)</f>
        <v/>
      </c>
      <c r="AC754" s="71" t="str">
        <f aca="false">IF(AND(AF754&gt;0,E754&gt;=Settings!$B$4),ROUND(J754,10),"")</f>
        <v/>
      </c>
      <c r="AD754" s="71" t="str">
        <f aca="false">IF(X754="HIGH RATE",ROUND(O754,10),"")</f>
        <v/>
      </c>
      <c r="AE754" s="71" t="s">
        <v>60</v>
      </c>
      <c r="AF754" s="73" t="n">
        <f aca="false">SUMIFS(Detail!$L$2:$L$9168,Detail!$C$2:$C$9168,$A754)</f>
        <v>0</v>
      </c>
      <c r="AG754" s="74" t="n">
        <f aca="false">SUMIFS(Detail!$N$2:$N$9168,Detail!$C$2:$C$9168,$A754)</f>
        <v>0</v>
      </c>
    </row>
    <row r="755" customFormat="false" ht="15" hidden="false" customHeight="false" outlineLevel="0" collapsed="false">
      <c r="A755" s="71" t="s">
        <v>1958</v>
      </c>
      <c r="B755" s="71" t="s">
        <v>2797</v>
      </c>
      <c r="C755" s="71" t="s">
        <v>213</v>
      </c>
      <c r="D755" s="71" t="str">
        <f aca="false">IFERROR(INDEX('Brand Map'!$B$4:$B$125,MATCH(C755,'Brand Map'!$A$4:$A$125,0)),"Other")</f>
        <v>AU</v>
      </c>
      <c r="E755" s="73" t="n">
        <f aca="false">SUMIFS(Detail!$K$2:$K$9168,Detail!$C$2:$C$9168,$A755)</f>
        <v>0</v>
      </c>
      <c r="F755" s="73" t="n">
        <f aca="false">SUMIFS(Detail!$E$2:$E$9168,Detail!$C$2:$C$9168,$A755)</f>
        <v>0</v>
      </c>
      <c r="G755" s="74" t="n">
        <f aca="false">SUMIFS(Detail!$M$2:$M$9168,Detail!$C$2:$C$9168,$A755)</f>
        <v>0</v>
      </c>
      <c r="H755" s="74" t="n">
        <f aca="false">SUMIFS(Detail!$D$2:$D$9168,Detail!$C$2:$C$9168,$A755)</f>
        <v>0</v>
      </c>
      <c r="I755" s="74" t="n">
        <v>144.95</v>
      </c>
      <c r="J755" s="51" t="n">
        <f aca="false">IF(E755&gt;0,AF755/E755,0)</f>
        <v>0</v>
      </c>
      <c r="K755" s="51" t="n">
        <f aca="false">IF(G755&gt;0,AG755/G755,0)</f>
        <v>0</v>
      </c>
      <c r="L755" s="75" t="n">
        <f aca="false">H755/Settings!$B$16</f>
        <v>0</v>
      </c>
      <c r="M755" s="76" t="n">
        <f aca="false">H755/Settings!$B$20</f>
        <v>0</v>
      </c>
      <c r="N755" s="77" t="n">
        <f aca="false">E755*Settings!$B$3</f>
        <v>0</v>
      </c>
      <c r="O755" s="77" t="n">
        <f aca="false">IF(E755&gt;0,(AF755-N755)/SQRT(E755*Settings!$B$3*(1-Settings!$B$3)),0)</f>
        <v>0</v>
      </c>
      <c r="P755" s="77" t="n">
        <f aca="false">MAX(0,AF755-N755)</f>
        <v>0</v>
      </c>
      <c r="Q755" s="51" t="n">
        <f aca="false">IF(E755&gt;=Settings!$B$4,(AF755+Settings!$B$7*Settings!$B$3)/(E755+Settings!$B$7),Settings!$B$3)</f>
        <v>0.0748599558648786</v>
      </c>
      <c r="R755" s="78" t="n">
        <f aca="false">PERCENTRANK($H$2:$H$1780,H755,6)</f>
        <v>0</v>
      </c>
      <c r="S755" s="78" t="n">
        <f aca="false">PERCENTRANK($Q$2:$Q$1780,Q755,6)</f>
        <v>0.0646794</v>
      </c>
      <c r="T755" s="78" t="n">
        <f aca="false">PERCENTRANK($F$2:$F$1780,F755,6)</f>
        <v>0</v>
      </c>
      <c r="U755" s="79" t="n">
        <f aca="false">IF(F755&gt;0,ROUND((Settings!$B$8*T755+Settings!$B$9*R755+Settings!$B$10*S755)/SUM(Settings!$B$8:$B$10),10),0)</f>
        <v>0</v>
      </c>
      <c r="V755" s="71" t="str">
        <f aca="false">IF(U755&gt;0,RANK(U755,$U$2:$U$1780)+COUNTIF($U$2:U755,U755)-1,"")</f>
        <v/>
      </c>
      <c r="W755" s="71" t="str">
        <f aca="false">IF(V755="","",IF(V755&lt;=Settings!$B$11,"1 - Fix first",IF(V755&lt;=Settings!$B$12,"2 - Review","3 - Monitor")))</f>
        <v/>
      </c>
      <c r="X755" s="71" t="str">
        <f aca="false">IF(AND(E755&gt;=Settings!$B$4,AF755&gt;=Settings!$B$5,O755&gt;=Settings!$B$6),"HIGH RATE","")</f>
        <v/>
      </c>
      <c r="Y755" s="71" t="str">
        <f aca="false">IF(F755&gt;0,RANK(F755,$F$2:$F$1780)+COUNTIF($F$2:F755,F755)-1,"")</f>
        <v/>
      </c>
      <c r="Z755" s="71" t="str">
        <f aca="false">IF(H755&gt;0,RANK(H755,$H$2:$H$1780)+COUNTIF($H$2:H755,H755)-1,"")</f>
        <v/>
      </c>
      <c r="AA755" s="71" t="str">
        <f aca="false">IF(AC755="","",RANK(AC755,$AC$2:$AC$1780)+COUNTIF($AC$2:AC755,AC755)-1)</f>
        <v/>
      </c>
      <c r="AB755" s="71" t="str">
        <f aca="false">IF(AD755="","",RANK(AD755,$AD$2:$AD$1780)+COUNTIF($AD$2:AD755,AD755)-1)</f>
        <v/>
      </c>
      <c r="AC755" s="71" t="str">
        <f aca="false">IF(AND(AF755&gt;0,E755&gt;=Settings!$B$4),ROUND(J755,10),"")</f>
        <v/>
      </c>
      <c r="AD755" s="71" t="str">
        <f aca="false">IF(X755="HIGH RATE",ROUND(O755,10),"")</f>
        <v/>
      </c>
      <c r="AE755" s="71" t="s">
        <v>60</v>
      </c>
      <c r="AF755" s="73" t="n">
        <f aca="false">SUMIFS(Detail!$L$2:$L$9168,Detail!$C$2:$C$9168,$A755)</f>
        <v>0</v>
      </c>
      <c r="AG755" s="74" t="n">
        <f aca="false">SUMIFS(Detail!$N$2:$N$9168,Detail!$C$2:$C$9168,$A755)</f>
        <v>0</v>
      </c>
    </row>
    <row r="756" customFormat="false" ht="15" hidden="false" customHeight="false" outlineLevel="0" collapsed="false">
      <c r="A756" s="71" t="s">
        <v>1092</v>
      </c>
      <c r="B756" s="71" t="s">
        <v>2710</v>
      </c>
      <c r="C756" s="71" t="s">
        <v>213</v>
      </c>
      <c r="D756" s="71" t="str">
        <f aca="false">IFERROR(INDEX('Brand Map'!$B$4:$B$125,MATCH(C756,'Brand Map'!$A$4:$A$125,0)),"Other")</f>
        <v>AU</v>
      </c>
      <c r="E756" s="73" t="n">
        <f aca="false">SUMIFS(Detail!$K$2:$K$9168,Detail!$C$2:$C$9168,$A756)</f>
        <v>0</v>
      </c>
      <c r="F756" s="73" t="n">
        <f aca="false">SUMIFS(Detail!$E$2:$E$9168,Detail!$C$2:$C$9168,$A756)</f>
        <v>0</v>
      </c>
      <c r="G756" s="74" t="n">
        <f aca="false">SUMIFS(Detail!$M$2:$M$9168,Detail!$C$2:$C$9168,$A756)</f>
        <v>0</v>
      </c>
      <c r="H756" s="74" t="n">
        <f aca="false">SUMIFS(Detail!$D$2:$D$9168,Detail!$C$2:$C$9168,$A756)</f>
        <v>0</v>
      </c>
      <c r="I756" s="74" t="n">
        <v>914.7</v>
      </c>
      <c r="J756" s="51" t="n">
        <f aca="false">IF(E756&gt;0,AF756/E756,0)</f>
        <v>0</v>
      </c>
      <c r="K756" s="51" t="n">
        <f aca="false">IF(G756&gt;0,AG756/G756,0)</f>
        <v>0</v>
      </c>
      <c r="L756" s="75" t="n">
        <f aca="false">H756/Settings!$B$16</f>
        <v>0</v>
      </c>
      <c r="M756" s="76" t="n">
        <f aca="false">H756/Settings!$B$20</f>
        <v>0</v>
      </c>
      <c r="N756" s="77" t="n">
        <f aca="false">E756*Settings!$B$3</f>
        <v>0</v>
      </c>
      <c r="O756" s="77" t="n">
        <f aca="false">IF(E756&gt;0,(AF756-N756)/SQRT(E756*Settings!$B$3*(1-Settings!$B$3)),0)</f>
        <v>0</v>
      </c>
      <c r="P756" s="77" t="n">
        <f aca="false">MAX(0,AF756-N756)</f>
        <v>0</v>
      </c>
      <c r="Q756" s="51" t="n">
        <f aca="false">IF(E756&gt;=Settings!$B$4,(AF756+Settings!$B$7*Settings!$B$3)/(E756+Settings!$B$7),Settings!$B$3)</f>
        <v>0.0748599558648786</v>
      </c>
      <c r="R756" s="78" t="n">
        <f aca="false">PERCENTRANK($H$2:$H$1780,H756,6)</f>
        <v>0</v>
      </c>
      <c r="S756" s="78" t="n">
        <f aca="false">PERCENTRANK($Q$2:$Q$1780,Q756,6)</f>
        <v>0.0646794</v>
      </c>
      <c r="T756" s="78" t="n">
        <f aca="false">PERCENTRANK($F$2:$F$1780,F756,6)</f>
        <v>0</v>
      </c>
      <c r="U756" s="79" t="n">
        <f aca="false">IF(F756&gt;0,ROUND((Settings!$B$8*T756+Settings!$B$9*R756+Settings!$B$10*S756)/SUM(Settings!$B$8:$B$10),10),0)</f>
        <v>0</v>
      </c>
      <c r="V756" s="71" t="str">
        <f aca="false">IF(U756&gt;0,RANK(U756,$U$2:$U$1780)+COUNTIF($U$2:U756,U756)-1,"")</f>
        <v/>
      </c>
      <c r="W756" s="71" t="str">
        <f aca="false">IF(V756="","",IF(V756&lt;=Settings!$B$11,"1 - Fix first",IF(V756&lt;=Settings!$B$12,"2 - Review","3 - Monitor")))</f>
        <v/>
      </c>
      <c r="X756" s="71" t="str">
        <f aca="false">IF(AND(E756&gt;=Settings!$B$4,AF756&gt;=Settings!$B$5,O756&gt;=Settings!$B$6),"HIGH RATE","")</f>
        <v/>
      </c>
      <c r="Y756" s="71" t="str">
        <f aca="false">IF(F756&gt;0,RANK(F756,$F$2:$F$1780)+COUNTIF($F$2:F756,F756)-1,"")</f>
        <v/>
      </c>
      <c r="Z756" s="71" t="str">
        <f aca="false">IF(H756&gt;0,RANK(H756,$H$2:$H$1780)+COUNTIF($H$2:H756,H756)-1,"")</f>
        <v/>
      </c>
      <c r="AA756" s="71" t="str">
        <f aca="false">IF(AC756="","",RANK(AC756,$AC$2:$AC$1780)+COUNTIF($AC$2:AC756,AC756)-1)</f>
        <v/>
      </c>
      <c r="AB756" s="71" t="str">
        <f aca="false">IF(AD756="","",RANK(AD756,$AD$2:$AD$1780)+COUNTIF($AD$2:AD756,AD756)-1)</f>
        <v/>
      </c>
      <c r="AC756" s="71" t="str">
        <f aca="false">IF(AND(AF756&gt;0,E756&gt;=Settings!$B$4),ROUND(J756,10),"")</f>
        <v/>
      </c>
      <c r="AD756" s="71" t="str">
        <f aca="false">IF(X756="HIGH RATE",ROUND(O756,10),"")</f>
        <v/>
      </c>
      <c r="AE756" s="71" t="s">
        <v>60</v>
      </c>
      <c r="AF756" s="73" t="n">
        <f aca="false">SUMIFS(Detail!$L$2:$L$9168,Detail!$C$2:$C$9168,$A756)</f>
        <v>0</v>
      </c>
      <c r="AG756" s="74" t="n">
        <f aca="false">SUMIFS(Detail!$N$2:$N$9168,Detail!$C$2:$C$9168,$A756)</f>
        <v>0</v>
      </c>
    </row>
    <row r="757" customFormat="false" ht="15" hidden="false" customHeight="false" outlineLevel="0" collapsed="false">
      <c r="A757" s="71" t="s">
        <v>1318</v>
      </c>
      <c r="B757" s="71" t="s">
        <v>2710</v>
      </c>
      <c r="C757" s="71" t="s">
        <v>213</v>
      </c>
      <c r="D757" s="71" t="str">
        <f aca="false">IFERROR(INDEX('Brand Map'!$B$4:$B$125,MATCH(C757,'Brand Map'!$A$4:$A$125,0)),"Other")</f>
        <v>AU</v>
      </c>
      <c r="E757" s="73" t="n">
        <f aca="false">SUMIFS(Detail!$K$2:$K$9168,Detail!$C$2:$C$9168,$A757)</f>
        <v>0</v>
      </c>
      <c r="F757" s="73" t="n">
        <f aca="false">SUMIFS(Detail!$E$2:$E$9168,Detail!$C$2:$C$9168,$A757)</f>
        <v>0</v>
      </c>
      <c r="G757" s="74" t="n">
        <f aca="false">SUMIFS(Detail!$M$2:$M$9168,Detail!$C$2:$C$9168,$A757)</f>
        <v>0</v>
      </c>
      <c r="H757" s="74" t="n">
        <f aca="false">SUMIFS(Detail!$D$2:$D$9168,Detail!$C$2:$C$9168,$A757)</f>
        <v>0</v>
      </c>
      <c r="I757" s="74" t="n">
        <v>164.95</v>
      </c>
      <c r="J757" s="51" t="n">
        <f aca="false">IF(E757&gt;0,AF757/E757,0)</f>
        <v>0</v>
      </c>
      <c r="K757" s="51" t="n">
        <f aca="false">IF(G757&gt;0,AG757/G757,0)</f>
        <v>0</v>
      </c>
      <c r="L757" s="75" t="n">
        <f aca="false">H757/Settings!$B$16</f>
        <v>0</v>
      </c>
      <c r="M757" s="76" t="n">
        <f aca="false">H757/Settings!$B$20</f>
        <v>0</v>
      </c>
      <c r="N757" s="77" t="n">
        <f aca="false">E757*Settings!$B$3</f>
        <v>0</v>
      </c>
      <c r="O757" s="77" t="n">
        <f aca="false">IF(E757&gt;0,(AF757-N757)/SQRT(E757*Settings!$B$3*(1-Settings!$B$3)),0)</f>
        <v>0</v>
      </c>
      <c r="P757" s="77" t="n">
        <f aca="false">MAX(0,AF757-N757)</f>
        <v>0</v>
      </c>
      <c r="Q757" s="51" t="n">
        <f aca="false">IF(E757&gt;=Settings!$B$4,(AF757+Settings!$B$7*Settings!$B$3)/(E757+Settings!$B$7),Settings!$B$3)</f>
        <v>0.0748599558648786</v>
      </c>
      <c r="R757" s="78" t="n">
        <f aca="false">PERCENTRANK($H$2:$H$1780,H757,6)</f>
        <v>0</v>
      </c>
      <c r="S757" s="78" t="n">
        <f aca="false">PERCENTRANK($Q$2:$Q$1780,Q757,6)</f>
        <v>0.0646794</v>
      </c>
      <c r="T757" s="78" t="n">
        <f aca="false">PERCENTRANK($F$2:$F$1780,F757,6)</f>
        <v>0</v>
      </c>
      <c r="U757" s="79" t="n">
        <f aca="false">IF(F757&gt;0,ROUND((Settings!$B$8*T757+Settings!$B$9*R757+Settings!$B$10*S757)/SUM(Settings!$B$8:$B$10),10),0)</f>
        <v>0</v>
      </c>
      <c r="V757" s="71" t="str">
        <f aca="false">IF(U757&gt;0,RANK(U757,$U$2:$U$1780)+COUNTIF($U$2:U757,U757)-1,"")</f>
        <v/>
      </c>
      <c r="W757" s="71" t="str">
        <f aca="false">IF(V757="","",IF(V757&lt;=Settings!$B$11,"1 - Fix first",IF(V757&lt;=Settings!$B$12,"2 - Review","3 - Monitor")))</f>
        <v/>
      </c>
      <c r="X757" s="71" t="str">
        <f aca="false">IF(AND(E757&gt;=Settings!$B$4,AF757&gt;=Settings!$B$5,O757&gt;=Settings!$B$6),"HIGH RATE","")</f>
        <v/>
      </c>
      <c r="Y757" s="71" t="str">
        <f aca="false">IF(F757&gt;0,RANK(F757,$F$2:$F$1780)+COUNTIF($F$2:F757,F757)-1,"")</f>
        <v/>
      </c>
      <c r="Z757" s="71" t="str">
        <f aca="false">IF(H757&gt;0,RANK(H757,$H$2:$H$1780)+COUNTIF($H$2:H757,H757)-1,"")</f>
        <v/>
      </c>
      <c r="AA757" s="71" t="str">
        <f aca="false">IF(AC757="","",RANK(AC757,$AC$2:$AC$1780)+COUNTIF($AC$2:AC757,AC757)-1)</f>
        <v/>
      </c>
      <c r="AB757" s="71" t="str">
        <f aca="false">IF(AD757="","",RANK(AD757,$AD$2:$AD$1780)+COUNTIF($AD$2:AD757,AD757)-1)</f>
        <v/>
      </c>
      <c r="AC757" s="71" t="str">
        <f aca="false">IF(AND(AF757&gt;0,E757&gt;=Settings!$B$4),ROUND(J757,10),"")</f>
        <v/>
      </c>
      <c r="AD757" s="71" t="str">
        <f aca="false">IF(X757="HIGH RATE",ROUND(O757,10),"")</f>
        <v/>
      </c>
      <c r="AE757" s="71" t="s">
        <v>60</v>
      </c>
      <c r="AF757" s="73" t="n">
        <f aca="false">SUMIFS(Detail!$L$2:$L$9168,Detail!$C$2:$C$9168,$A757)</f>
        <v>0</v>
      </c>
      <c r="AG757" s="74" t="n">
        <f aca="false">SUMIFS(Detail!$N$2:$N$9168,Detail!$C$2:$C$9168,$A757)</f>
        <v>0</v>
      </c>
    </row>
    <row r="758" customFormat="false" ht="15" hidden="false" customHeight="false" outlineLevel="0" collapsed="false">
      <c r="A758" s="71" t="s">
        <v>1740</v>
      </c>
      <c r="B758" s="71" t="s">
        <v>2699</v>
      </c>
      <c r="C758" s="71" t="s">
        <v>213</v>
      </c>
      <c r="D758" s="71" t="str">
        <f aca="false">IFERROR(INDEX('Brand Map'!$B$4:$B$125,MATCH(C758,'Brand Map'!$A$4:$A$125,0)),"Other")</f>
        <v>AU</v>
      </c>
      <c r="E758" s="73" t="n">
        <f aca="false">SUMIFS(Detail!$K$2:$K$9168,Detail!$C$2:$C$9168,$A758)</f>
        <v>0</v>
      </c>
      <c r="F758" s="73" t="n">
        <f aca="false">SUMIFS(Detail!$E$2:$E$9168,Detail!$C$2:$C$9168,$A758)</f>
        <v>0</v>
      </c>
      <c r="G758" s="74" t="n">
        <f aca="false">SUMIFS(Detail!$M$2:$M$9168,Detail!$C$2:$C$9168,$A758)</f>
        <v>0</v>
      </c>
      <c r="H758" s="74" t="n">
        <f aca="false">SUMIFS(Detail!$D$2:$D$9168,Detail!$C$2:$C$9168,$A758)</f>
        <v>0</v>
      </c>
      <c r="I758" s="74" t="n">
        <v>879.6</v>
      </c>
      <c r="J758" s="51" t="n">
        <f aca="false">IF(E758&gt;0,AF758/E758,0)</f>
        <v>0</v>
      </c>
      <c r="K758" s="51" t="n">
        <f aca="false">IF(G758&gt;0,AG758/G758,0)</f>
        <v>0</v>
      </c>
      <c r="L758" s="75" t="n">
        <f aca="false">H758/Settings!$B$16</f>
        <v>0</v>
      </c>
      <c r="M758" s="76" t="n">
        <f aca="false">H758/Settings!$B$20</f>
        <v>0</v>
      </c>
      <c r="N758" s="77" t="n">
        <f aca="false">E758*Settings!$B$3</f>
        <v>0</v>
      </c>
      <c r="O758" s="77" t="n">
        <f aca="false">IF(E758&gt;0,(AF758-N758)/SQRT(E758*Settings!$B$3*(1-Settings!$B$3)),0)</f>
        <v>0</v>
      </c>
      <c r="P758" s="77" t="n">
        <f aca="false">MAX(0,AF758-N758)</f>
        <v>0</v>
      </c>
      <c r="Q758" s="51" t="n">
        <f aca="false">IF(E758&gt;=Settings!$B$4,(AF758+Settings!$B$7*Settings!$B$3)/(E758+Settings!$B$7),Settings!$B$3)</f>
        <v>0.0748599558648786</v>
      </c>
      <c r="R758" s="78" t="n">
        <f aca="false">PERCENTRANK($H$2:$H$1780,H758,6)</f>
        <v>0</v>
      </c>
      <c r="S758" s="78" t="n">
        <f aca="false">PERCENTRANK($Q$2:$Q$1780,Q758,6)</f>
        <v>0.0646794</v>
      </c>
      <c r="T758" s="78" t="n">
        <f aca="false">PERCENTRANK($F$2:$F$1780,F758,6)</f>
        <v>0</v>
      </c>
      <c r="U758" s="79" t="n">
        <f aca="false">IF(F758&gt;0,ROUND((Settings!$B$8*T758+Settings!$B$9*R758+Settings!$B$10*S758)/SUM(Settings!$B$8:$B$10),10),0)</f>
        <v>0</v>
      </c>
      <c r="V758" s="71" t="str">
        <f aca="false">IF(U758&gt;0,RANK(U758,$U$2:$U$1780)+COUNTIF($U$2:U758,U758)-1,"")</f>
        <v/>
      </c>
      <c r="W758" s="71" t="str">
        <f aca="false">IF(V758="","",IF(V758&lt;=Settings!$B$11,"1 - Fix first",IF(V758&lt;=Settings!$B$12,"2 - Review","3 - Monitor")))</f>
        <v/>
      </c>
      <c r="X758" s="71" t="str">
        <f aca="false">IF(AND(E758&gt;=Settings!$B$4,AF758&gt;=Settings!$B$5,O758&gt;=Settings!$B$6),"HIGH RATE","")</f>
        <v/>
      </c>
      <c r="Y758" s="71" t="str">
        <f aca="false">IF(F758&gt;0,RANK(F758,$F$2:$F$1780)+COUNTIF($F$2:F758,F758)-1,"")</f>
        <v/>
      </c>
      <c r="Z758" s="71" t="str">
        <f aca="false">IF(H758&gt;0,RANK(H758,$H$2:$H$1780)+COUNTIF($H$2:H758,H758)-1,"")</f>
        <v/>
      </c>
      <c r="AA758" s="71" t="str">
        <f aca="false">IF(AC758="","",RANK(AC758,$AC$2:$AC$1780)+COUNTIF($AC$2:AC758,AC758)-1)</f>
        <v/>
      </c>
      <c r="AB758" s="71" t="str">
        <f aca="false">IF(AD758="","",RANK(AD758,$AD$2:$AD$1780)+COUNTIF($AD$2:AD758,AD758)-1)</f>
        <v/>
      </c>
      <c r="AC758" s="71" t="str">
        <f aca="false">IF(AND(AF758&gt;0,E758&gt;=Settings!$B$4),ROUND(J758,10),"")</f>
        <v/>
      </c>
      <c r="AD758" s="71" t="str">
        <f aca="false">IF(X758="HIGH RATE",ROUND(O758,10),"")</f>
        <v/>
      </c>
      <c r="AE758" s="71" t="s">
        <v>60</v>
      </c>
      <c r="AF758" s="73" t="n">
        <f aca="false">SUMIFS(Detail!$L$2:$L$9168,Detail!$C$2:$C$9168,$A758)</f>
        <v>0</v>
      </c>
      <c r="AG758" s="74" t="n">
        <f aca="false">SUMIFS(Detail!$N$2:$N$9168,Detail!$C$2:$C$9168,$A758)</f>
        <v>0</v>
      </c>
    </row>
    <row r="759" customFormat="false" ht="15" hidden="false" customHeight="false" outlineLevel="0" collapsed="false">
      <c r="A759" s="71" t="s">
        <v>2009</v>
      </c>
      <c r="B759" s="71" t="s">
        <v>2699</v>
      </c>
      <c r="C759" s="71" t="s">
        <v>213</v>
      </c>
      <c r="D759" s="71" t="str">
        <f aca="false">IFERROR(INDEX('Brand Map'!$B$4:$B$125,MATCH(C759,'Brand Map'!$A$4:$A$125,0)),"Other")</f>
        <v>AU</v>
      </c>
      <c r="E759" s="73" t="n">
        <f aca="false">SUMIFS(Detail!$K$2:$K$9168,Detail!$C$2:$C$9168,$A759)</f>
        <v>0</v>
      </c>
      <c r="F759" s="73" t="n">
        <f aca="false">SUMIFS(Detail!$E$2:$E$9168,Detail!$C$2:$C$9168,$A759)</f>
        <v>0</v>
      </c>
      <c r="G759" s="74" t="n">
        <f aca="false">SUMIFS(Detail!$M$2:$M$9168,Detail!$C$2:$C$9168,$A759)</f>
        <v>0</v>
      </c>
      <c r="H759" s="74" t="n">
        <f aca="false">SUMIFS(Detail!$D$2:$D$9168,Detail!$C$2:$C$9168,$A759)</f>
        <v>0</v>
      </c>
      <c r="I759" s="74" t="n">
        <v>124.95</v>
      </c>
      <c r="J759" s="51" t="n">
        <f aca="false">IF(E759&gt;0,AF759/E759,0)</f>
        <v>0</v>
      </c>
      <c r="K759" s="51" t="n">
        <f aca="false">IF(G759&gt;0,AG759/G759,0)</f>
        <v>0</v>
      </c>
      <c r="L759" s="75" t="n">
        <f aca="false">H759/Settings!$B$16</f>
        <v>0</v>
      </c>
      <c r="M759" s="76" t="n">
        <f aca="false">H759/Settings!$B$20</f>
        <v>0</v>
      </c>
      <c r="N759" s="77" t="n">
        <f aca="false">E759*Settings!$B$3</f>
        <v>0</v>
      </c>
      <c r="O759" s="77" t="n">
        <f aca="false">IF(E759&gt;0,(AF759-N759)/SQRT(E759*Settings!$B$3*(1-Settings!$B$3)),0)</f>
        <v>0</v>
      </c>
      <c r="P759" s="77" t="n">
        <f aca="false">MAX(0,AF759-N759)</f>
        <v>0</v>
      </c>
      <c r="Q759" s="51" t="n">
        <f aca="false">IF(E759&gt;=Settings!$B$4,(AF759+Settings!$B$7*Settings!$B$3)/(E759+Settings!$B$7),Settings!$B$3)</f>
        <v>0.0748599558648786</v>
      </c>
      <c r="R759" s="78" t="n">
        <f aca="false">PERCENTRANK($H$2:$H$1780,H759,6)</f>
        <v>0</v>
      </c>
      <c r="S759" s="78" t="n">
        <f aca="false">PERCENTRANK($Q$2:$Q$1780,Q759,6)</f>
        <v>0.0646794</v>
      </c>
      <c r="T759" s="78" t="n">
        <f aca="false">PERCENTRANK($F$2:$F$1780,F759,6)</f>
        <v>0</v>
      </c>
      <c r="U759" s="79" t="n">
        <f aca="false">IF(F759&gt;0,ROUND((Settings!$B$8*T759+Settings!$B$9*R759+Settings!$B$10*S759)/SUM(Settings!$B$8:$B$10),10),0)</f>
        <v>0</v>
      </c>
      <c r="V759" s="71" t="str">
        <f aca="false">IF(U759&gt;0,RANK(U759,$U$2:$U$1780)+COUNTIF($U$2:U759,U759)-1,"")</f>
        <v/>
      </c>
      <c r="W759" s="71" t="str">
        <f aca="false">IF(V759="","",IF(V759&lt;=Settings!$B$11,"1 - Fix first",IF(V759&lt;=Settings!$B$12,"2 - Review","3 - Monitor")))</f>
        <v/>
      </c>
      <c r="X759" s="71" t="str">
        <f aca="false">IF(AND(E759&gt;=Settings!$B$4,AF759&gt;=Settings!$B$5,O759&gt;=Settings!$B$6),"HIGH RATE","")</f>
        <v/>
      </c>
      <c r="Y759" s="71" t="str">
        <f aca="false">IF(F759&gt;0,RANK(F759,$F$2:$F$1780)+COUNTIF($F$2:F759,F759)-1,"")</f>
        <v/>
      </c>
      <c r="Z759" s="71" t="str">
        <f aca="false">IF(H759&gt;0,RANK(H759,$H$2:$H$1780)+COUNTIF($H$2:H759,H759)-1,"")</f>
        <v/>
      </c>
      <c r="AA759" s="71" t="str">
        <f aca="false">IF(AC759="","",RANK(AC759,$AC$2:$AC$1780)+COUNTIF($AC$2:AC759,AC759)-1)</f>
        <v/>
      </c>
      <c r="AB759" s="71" t="str">
        <f aca="false">IF(AD759="","",RANK(AD759,$AD$2:$AD$1780)+COUNTIF($AD$2:AD759,AD759)-1)</f>
        <v/>
      </c>
      <c r="AC759" s="71" t="str">
        <f aca="false">IF(AND(AF759&gt;0,E759&gt;=Settings!$B$4),ROUND(J759,10),"")</f>
        <v/>
      </c>
      <c r="AD759" s="71" t="str">
        <f aca="false">IF(X759="HIGH RATE",ROUND(O759,10),"")</f>
        <v/>
      </c>
      <c r="AE759" s="71" t="s">
        <v>60</v>
      </c>
      <c r="AF759" s="73" t="n">
        <f aca="false">SUMIFS(Detail!$L$2:$L$9168,Detail!$C$2:$C$9168,$A759)</f>
        <v>0</v>
      </c>
      <c r="AG759" s="74" t="n">
        <f aca="false">SUMIFS(Detail!$N$2:$N$9168,Detail!$C$2:$C$9168,$A759)</f>
        <v>0</v>
      </c>
    </row>
    <row r="760" customFormat="false" ht="15" hidden="false" customHeight="false" outlineLevel="0" collapsed="false">
      <c r="A760" s="71" t="s">
        <v>2077</v>
      </c>
      <c r="B760" s="71" t="s">
        <v>2699</v>
      </c>
      <c r="C760" s="71" t="s">
        <v>213</v>
      </c>
      <c r="D760" s="71" t="str">
        <f aca="false">IFERROR(INDEX('Brand Map'!$B$4:$B$125,MATCH(C760,'Brand Map'!$A$4:$A$125,0)),"Other")</f>
        <v>AU</v>
      </c>
      <c r="E760" s="73" t="n">
        <f aca="false">SUMIFS(Detail!$K$2:$K$9168,Detail!$C$2:$C$9168,$A760)</f>
        <v>0</v>
      </c>
      <c r="F760" s="73" t="n">
        <f aca="false">SUMIFS(Detail!$E$2:$E$9168,Detail!$C$2:$C$9168,$A760)</f>
        <v>0</v>
      </c>
      <c r="G760" s="74" t="n">
        <f aca="false">SUMIFS(Detail!$M$2:$M$9168,Detail!$C$2:$C$9168,$A760)</f>
        <v>0</v>
      </c>
      <c r="H760" s="74" t="n">
        <f aca="false">SUMIFS(Detail!$D$2:$D$9168,Detail!$C$2:$C$9168,$A760)</f>
        <v>0</v>
      </c>
      <c r="I760" s="74" t="n">
        <v>419.85</v>
      </c>
      <c r="J760" s="51" t="n">
        <f aca="false">IF(E760&gt;0,AF760/E760,0)</f>
        <v>0</v>
      </c>
      <c r="K760" s="51" t="n">
        <f aca="false">IF(G760&gt;0,AG760/G760,0)</f>
        <v>0</v>
      </c>
      <c r="L760" s="75" t="n">
        <f aca="false">H760/Settings!$B$16</f>
        <v>0</v>
      </c>
      <c r="M760" s="76" t="n">
        <f aca="false">H760/Settings!$B$20</f>
        <v>0</v>
      </c>
      <c r="N760" s="77" t="n">
        <f aca="false">E760*Settings!$B$3</f>
        <v>0</v>
      </c>
      <c r="O760" s="77" t="n">
        <f aca="false">IF(E760&gt;0,(AF760-N760)/SQRT(E760*Settings!$B$3*(1-Settings!$B$3)),0)</f>
        <v>0</v>
      </c>
      <c r="P760" s="77" t="n">
        <f aca="false">MAX(0,AF760-N760)</f>
        <v>0</v>
      </c>
      <c r="Q760" s="51" t="n">
        <f aca="false">IF(E760&gt;=Settings!$B$4,(AF760+Settings!$B$7*Settings!$B$3)/(E760+Settings!$B$7),Settings!$B$3)</f>
        <v>0.0748599558648786</v>
      </c>
      <c r="R760" s="78" t="n">
        <f aca="false">PERCENTRANK($H$2:$H$1780,H760,6)</f>
        <v>0</v>
      </c>
      <c r="S760" s="78" t="n">
        <f aca="false">PERCENTRANK($Q$2:$Q$1780,Q760,6)</f>
        <v>0.0646794</v>
      </c>
      <c r="T760" s="78" t="n">
        <f aca="false">PERCENTRANK($F$2:$F$1780,F760,6)</f>
        <v>0</v>
      </c>
      <c r="U760" s="79" t="n">
        <f aca="false">IF(F760&gt;0,ROUND((Settings!$B$8*T760+Settings!$B$9*R760+Settings!$B$10*S760)/SUM(Settings!$B$8:$B$10),10),0)</f>
        <v>0</v>
      </c>
      <c r="V760" s="71" t="str">
        <f aca="false">IF(U760&gt;0,RANK(U760,$U$2:$U$1780)+COUNTIF($U$2:U760,U760)-1,"")</f>
        <v/>
      </c>
      <c r="W760" s="71" t="str">
        <f aca="false">IF(V760="","",IF(V760&lt;=Settings!$B$11,"1 - Fix first",IF(V760&lt;=Settings!$B$12,"2 - Review","3 - Monitor")))</f>
        <v/>
      </c>
      <c r="X760" s="71" t="str">
        <f aca="false">IF(AND(E760&gt;=Settings!$B$4,AF760&gt;=Settings!$B$5,O760&gt;=Settings!$B$6),"HIGH RATE","")</f>
        <v/>
      </c>
      <c r="Y760" s="71" t="str">
        <f aca="false">IF(F760&gt;0,RANK(F760,$F$2:$F$1780)+COUNTIF($F$2:F760,F760)-1,"")</f>
        <v/>
      </c>
      <c r="Z760" s="71" t="str">
        <f aca="false">IF(H760&gt;0,RANK(H760,$H$2:$H$1780)+COUNTIF($H$2:H760,H760)-1,"")</f>
        <v/>
      </c>
      <c r="AA760" s="71" t="str">
        <f aca="false">IF(AC760="","",RANK(AC760,$AC$2:$AC$1780)+COUNTIF($AC$2:AC760,AC760)-1)</f>
        <v/>
      </c>
      <c r="AB760" s="71" t="str">
        <f aca="false">IF(AD760="","",RANK(AD760,$AD$2:$AD$1780)+COUNTIF($AD$2:AD760,AD760)-1)</f>
        <v/>
      </c>
      <c r="AC760" s="71" t="str">
        <f aca="false">IF(AND(AF760&gt;0,E760&gt;=Settings!$B$4),ROUND(J760,10),"")</f>
        <v/>
      </c>
      <c r="AD760" s="71" t="str">
        <f aca="false">IF(X760="HIGH RATE",ROUND(O760,10),"")</f>
        <v/>
      </c>
      <c r="AE760" s="71" t="s">
        <v>60</v>
      </c>
      <c r="AF760" s="73" t="n">
        <f aca="false">SUMIFS(Detail!$L$2:$L$9168,Detail!$C$2:$C$9168,$A760)</f>
        <v>0</v>
      </c>
      <c r="AG760" s="74" t="n">
        <f aca="false">SUMIFS(Detail!$N$2:$N$9168,Detail!$C$2:$C$9168,$A760)</f>
        <v>0</v>
      </c>
    </row>
    <row r="761" customFormat="false" ht="15" hidden="false" customHeight="false" outlineLevel="0" collapsed="false">
      <c r="A761" s="71" t="s">
        <v>1771</v>
      </c>
      <c r="B761" s="71" t="s">
        <v>2699</v>
      </c>
      <c r="C761" s="71" t="s">
        <v>213</v>
      </c>
      <c r="D761" s="71" t="str">
        <f aca="false">IFERROR(INDEX('Brand Map'!$B$4:$B$125,MATCH(C761,'Brand Map'!$A$4:$A$125,0)),"Other")</f>
        <v>AU</v>
      </c>
      <c r="E761" s="73" t="n">
        <f aca="false">SUMIFS(Detail!$K$2:$K$9168,Detail!$C$2:$C$9168,$A761)</f>
        <v>0</v>
      </c>
      <c r="F761" s="73" t="n">
        <f aca="false">SUMIFS(Detail!$E$2:$E$9168,Detail!$C$2:$C$9168,$A761)</f>
        <v>0</v>
      </c>
      <c r="G761" s="74" t="n">
        <f aca="false">SUMIFS(Detail!$M$2:$M$9168,Detail!$C$2:$C$9168,$A761)</f>
        <v>0</v>
      </c>
      <c r="H761" s="74" t="n">
        <f aca="false">SUMIFS(Detail!$D$2:$D$9168,Detail!$C$2:$C$9168,$A761)</f>
        <v>0</v>
      </c>
      <c r="I761" s="74" t="n">
        <v>854.55</v>
      </c>
      <c r="J761" s="51" t="n">
        <f aca="false">IF(E761&gt;0,AF761/E761,0)</f>
        <v>0</v>
      </c>
      <c r="K761" s="51" t="n">
        <f aca="false">IF(G761&gt;0,AG761/G761,0)</f>
        <v>0</v>
      </c>
      <c r="L761" s="75" t="n">
        <f aca="false">H761/Settings!$B$16</f>
        <v>0</v>
      </c>
      <c r="M761" s="76" t="n">
        <f aca="false">H761/Settings!$B$20</f>
        <v>0</v>
      </c>
      <c r="N761" s="77" t="n">
        <f aca="false">E761*Settings!$B$3</f>
        <v>0</v>
      </c>
      <c r="O761" s="77" t="n">
        <f aca="false">IF(E761&gt;0,(AF761-N761)/SQRT(E761*Settings!$B$3*(1-Settings!$B$3)),0)</f>
        <v>0</v>
      </c>
      <c r="P761" s="77" t="n">
        <f aca="false">MAX(0,AF761-N761)</f>
        <v>0</v>
      </c>
      <c r="Q761" s="51" t="n">
        <f aca="false">IF(E761&gt;=Settings!$B$4,(AF761+Settings!$B$7*Settings!$B$3)/(E761+Settings!$B$7),Settings!$B$3)</f>
        <v>0.0748599558648786</v>
      </c>
      <c r="R761" s="78" t="n">
        <f aca="false">PERCENTRANK($H$2:$H$1780,H761,6)</f>
        <v>0</v>
      </c>
      <c r="S761" s="78" t="n">
        <f aca="false">PERCENTRANK($Q$2:$Q$1780,Q761,6)</f>
        <v>0.0646794</v>
      </c>
      <c r="T761" s="78" t="n">
        <f aca="false">PERCENTRANK($F$2:$F$1780,F761,6)</f>
        <v>0</v>
      </c>
      <c r="U761" s="79" t="n">
        <f aca="false">IF(F761&gt;0,ROUND((Settings!$B$8*T761+Settings!$B$9*R761+Settings!$B$10*S761)/SUM(Settings!$B$8:$B$10),10),0)</f>
        <v>0</v>
      </c>
      <c r="V761" s="71" t="str">
        <f aca="false">IF(U761&gt;0,RANK(U761,$U$2:$U$1780)+COUNTIF($U$2:U761,U761)-1,"")</f>
        <v/>
      </c>
      <c r="W761" s="71" t="str">
        <f aca="false">IF(V761="","",IF(V761&lt;=Settings!$B$11,"1 - Fix first",IF(V761&lt;=Settings!$B$12,"2 - Review","3 - Monitor")))</f>
        <v/>
      </c>
      <c r="X761" s="71" t="str">
        <f aca="false">IF(AND(E761&gt;=Settings!$B$4,AF761&gt;=Settings!$B$5,O761&gt;=Settings!$B$6),"HIGH RATE","")</f>
        <v/>
      </c>
      <c r="Y761" s="71" t="str">
        <f aca="false">IF(F761&gt;0,RANK(F761,$F$2:$F$1780)+COUNTIF($F$2:F761,F761)-1,"")</f>
        <v/>
      </c>
      <c r="Z761" s="71" t="str">
        <f aca="false">IF(H761&gt;0,RANK(H761,$H$2:$H$1780)+COUNTIF($H$2:H761,H761)-1,"")</f>
        <v/>
      </c>
      <c r="AA761" s="71" t="str">
        <f aca="false">IF(AC761="","",RANK(AC761,$AC$2:$AC$1780)+COUNTIF($AC$2:AC761,AC761)-1)</f>
        <v/>
      </c>
      <c r="AB761" s="71" t="str">
        <f aca="false">IF(AD761="","",RANK(AD761,$AD$2:$AD$1780)+COUNTIF($AD$2:AD761,AD761)-1)</f>
        <v/>
      </c>
      <c r="AC761" s="71" t="str">
        <f aca="false">IF(AND(AF761&gt;0,E761&gt;=Settings!$B$4),ROUND(J761,10),"")</f>
        <v/>
      </c>
      <c r="AD761" s="71" t="str">
        <f aca="false">IF(X761="HIGH RATE",ROUND(O761,10),"")</f>
        <v/>
      </c>
      <c r="AE761" s="71" t="s">
        <v>60</v>
      </c>
      <c r="AF761" s="73" t="n">
        <f aca="false">SUMIFS(Detail!$L$2:$L$9168,Detail!$C$2:$C$9168,$A761)</f>
        <v>0</v>
      </c>
      <c r="AG761" s="74" t="n">
        <f aca="false">SUMIFS(Detail!$N$2:$N$9168,Detail!$C$2:$C$9168,$A761)</f>
        <v>0</v>
      </c>
    </row>
    <row r="762" customFormat="false" ht="15" hidden="false" customHeight="false" outlineLevel="0" collapsed="false">
      <c r="A762" s="71" t="s">
        <v>1869</v>
      </c>
      <c r="B762" s="71" t="s">
        <v>3040</v>
      </c>
      <c r="C762" s="71" t="s">
        <v>213</v>
      </c>
      <c r="D762" s="71" t="str">
        <f aca="false">IFERROR(INDEX('Brand Map'!$B$4:$B$125,MATCH(C762,'Brand Map'!$A$4:$A$125,0)),"Other")</f>
        <v>AU</v>
      </c>
      <c r="E762" s="73" t="n">
        <f aca="false">SUMIFS(Detail!$K$2:$K$9168,Detail!$C$2:$C$9168,$A762)</f>
        <v>2</v>
      </c>
      <c r="F762" s="73" t="n">
        <f aca="false">SUMIFS(Detail!$E$2:$E$9168,Detail!$C$2:$C$9168,$A762)</f>
        <v>0</v>
      </c>
      <c r="G762" s="74" t="n">
        <f aca="false">SUMIFS(Detail!$M$2:$M$9168,Detail!$C$2:$C$9168,$A762)</f>
        <v>218.08</v>
      </c>
      <c r="H762" s="74" t="n">
        <f aca="false">SUMIFS(Detail!$D$2:$D$9168,Detail!$C$2:$C$9168,$A762)</f>
        <v>0</v>
      </c>
      <c r="I762" s="74" t="n">
        <v>1189.16</v>
      </c>
      <c r="J762" s="51" t="n">
        <f aca="false">IF(E762&gt;0,AF762/E762,0)</f>
        <v>0</v>
      </c>
      <c r="K762" s="51" t="n">
        <f aca="false">IF(G762&gt;0,AG762/G762,0)</f>
        <v>0</v>
      </c>
      <c r="L762" s="75" t="n">
        <f aca="false">H762/Settings!$B$16</f>
        <v>0</v>
      </c>
      <c r="M762" s="76" t="n">
        <f aca="false">H762/Settings!$B$20</f>
        <v>0</v>
      </c>
      <c r="N762" s="77" t="n">
        <f aca="false">E762*Settings!$B$3</f>
        <v>0.149719911729757</v>
      </c>
      <c r="O762" s="77" t="n">
        <f aca="false">IF(E762&gt;0,(AF762-N762)/SQRT(E762*Settings!$B$3*(1-Settings!$B$3)),0)</f>
        <v>-0.402287039792884</v>
      </c>
      <c r="P762" s="77" t="n">
        <f aca="false">MAX(0,AF762-N762)</f>
        <v>0</v>
      </c>
      <c r="Q762" s="51" t="n">
        <f aca="false">IF(E762&gt;=Settings!$B$4,(AF762+Settings!$B$7*Settings!$B$3)/(E762+Settings!$B$7),Settings!$B$3)</f>
        <v>0.0748599558648786</v>
      </c>
      <c r="R762" s="78" t="n">
        <f aca="false">PERCENTRANK($H$2:$H$1780,H762,6)</f>
        <v>0</v>
      </c>
      <c r="S762" s="78" t="n">
        <f aca="false">PERCENTRANK($Q$2:$Q$1780,Q762,6)</f>
        <v>0.0646794</v>
      </c>
      <c r="T762" s="78" t="n">
        <f aca="false">PERCENTRANK($F$2:$F$1780,F762,6)</f>
        <v>0</v>
      </c>
      <c r="U762" s="79" t="n">
        <f aca="false">IF(F762&gt;0,ROUND((Settings!$B$8*T762+Settings!$B$9*R762+Settings!$B$10*S762)/SUM(Settings!$B$8:$B$10),10),0)</f>
        <v>0</v>
      </c>
      <c r="V762" s="71" t="str">
        <f aca="false">IF(U762&gt;0,RANK(U762,$U$2:$U$1780)+COUNTIF($U$2:U762,U762)-1,"")</f>
        <v/>
      </c>
      <c r="W762" s="71" t="str">
        <f aca="false">IF(V762="","",IF(V762&lt;=Settings!$B$11,"1 - Fix first",IF(V762&lt;=Settings!$B$12,"2 - Review","3 - Monitor")))</f>
        <v/>
      </c>
      <c r="X762" s="71" t="str">
        <f aca="false">IF(AND(E762&gt;=Settings!$B$4,AF762&gt;=Settings!$B$5,O762&gt;=Settings!$B$6),"HIGH RATE","")</f>
        <v/>
      </c>
      <c r="Y762" s="71" t="str">
        <f aca="false">IF(F762&gt;0,RANK(F762,$F$2:$F$1780)+COUNTIF($F$2:F762,F762)-1,"")</f>
        <v/>
      </c>
      <c r="Z762" s="71" t="str">
        <f aca="false">IF(H762&gt;0,RANK(H762,$H$2:$H$1780)+COUNTIF($H$2:H762,H762)-1,"")</f>
        <v/>
      </c>
      <c r="AA762" s="71" t="str">
        <f aca="false">IF(AC762="","",RANK(AC762,$AC$2:$AC$1780)+COUNTIF($AC$2:AC762,AC762)-1)</f>
        <v/>
      </c>
      <c r="AB762" s="71" t="str">
        <f aca="false">IF(AD762="","",RANK(AD762,$AD$2:$AD$1780)+COUNTIF($AD$2:AD762,AD762)-1)</f>
        <v/>
      </c>
      <c r="AC762" s="71" t="str">
        <f aca="false">IF(AND(AF762&gt;0,E762&gt;=Settings!$B$4),ROUND(J762,10),"")</f>
        <v/>
      </c>
      <c r="AD762" s="71" t="str">
        <f aca="false">IF(X762="HIGH RATE",ROUND(O762,10),"")</f>
        <v/>
      </c>
      <c r="AE762" s="71" t="s">
        <v>61</v>
      </c>
      <c r="AF762" s="73" t="n">
        <f aca="false">SUMIFS(Detail!$L$2:$L$9168,Detail!$C$2:$C$9168,$A762)</f>
        <v>0</v>
      </c>
      <c r="AG762" s="74" t="n">
        <f aca="false">SUMIFS(Detail!$N$2:$N$9168,Detail!$C$2:$C$9168,$A762)</f>
        <v>0</v>
      </c>
    </row>
    <row r="763" customFormat="false" ht="15" hidden="false" customHeight="false" outlineLevel="0" collapsed="false">
      <c r="A763" s="71" t="s">
        <v>1068</v>
      </c>
      <c r="B763" s="71" t="s">
        <v>3041</v>
      </c>
      <c r="C763" s="71" t="s">
        <v>213</v>
      </c>
      <c r="D763" s="71" t="str">
        <f aca="false">IFERROR(INDEX('Brand Map'!$B$4:$B$125,MATCH(C763,'Brand Map'!$A$4:$A$125,0)),"Other")</f>
        <v>AU</v>
      </c>
      <c r="E763" s="73" t="n">
        <f aca="false">SUMIFS(Detail!$K$2:$K$9168,Detail!$C$2:$C$9168,$A763)</f>
        <v>1</v>
      </c>
      <c r="F763" s="73" t="n">
        <f aca="false">SUMIFS(Detail!$E$2:$E$9168,Detail!$C$2:$C$9168,$A763)</f>
        <v>0</v>
      </c>
      <c r="G763" s="74" t="n">
        <f aca="false">SUMIFS(Detail!$M$2:$M$9168,Detail!$C$2:$C$9168,$A763)</f>
        <v>618.13</v>
      </c>
      <c r="H763" s="74" t="n">
        <f aca="false">SUMIFS(Detail!$D$2:$D$9168,Detail!$C$2:$C$9168,$A763)</f>
        <v>0</v>
      </c>
      <c r="I763" s="74" t="n">
        <v>1295.37</v>
      </c>
      <c r="J763" s="51" t="n">
        <f aca="false">IF(E763&gt;0,AF763/E763,0)</f>
        <v>0</v>
      </c>
      <c r="K763" s="51" t="n">
        <f aca="false">IF(G763&gt;0,AG763/G763,0)</f>
        <v>0</v>
      </c>
      <c r="L763" s="75" t="n">
        <f aca="false">H763/Settings!$B$16</f>
        <v>0</v>
      </c>
      <c r="M763" s="76" t="n">
        <f aca="false">H763/Settings!$B$20</f>
        <v>0</v>
      </c>
      <c r="N763" s="77" t="n">
        <f aca="false">E763*Settings!$B$3</f>
        <v>0.0748599558648786</v>
      </c>
      <c r="O763" s="77" t="n">
        <f aca="false">IF(E763&gt;0,(AF763-N763)/SQRT(E763*Settings!$B$3*(1-Settings!$B$3)),0)</f>
        <v>-0.28445989382101</v>
      </c>
      <c r="P763" s="77" t="n">
        <f aca="false">MAX(0,AF763-N763)</f>
        <v>0</v>
      </c>
      <c r="Q763" s="51" t="n">
        <f aca="false">IF(E763&gt;=Settings!$B$4,(AF763+Settings!$B$7*Settings!$B$3)/(E763+Settings!$B$7),Settings!$B$3)</f>
        <v>0.0748599558648786</v>
      </c>
      <c r="R763" s="78" t="n">
        <f aca="false">PERCENTRANK($H$2:$H$1780,H763,6)</f>
        <v>0</v>
      </c>
      <c r="S763" s="78" t="n">
        <f aca="false">PERCENTRANK($Q$2:$Q$1780,Q763,6)</f>
        <v>0.0646794</v>
      </c>
      <c r="T763" s="78" t="n">
        <f aca="false">PERCENTRANK($F$2:$F$1780,F763,6)</f>
        <v>0</v>
      </c>
      <c r="U763" s="79" t="n">
        <f aca="false">IF(F763&gt;0,ROUND((Settings!$B$8*T763+Settings!$B$9*R763+Settings!$B$10*S763)/SUM(Settings!$B$8:$B$10),10),0)</f>
        <v>0</v>
      </c>
      <c r="V763" s="71" t="str">
        <f aca="false">IF(U763&gt;0,RANK(U763,$U$2:$U$1780)+COUNTIF($U$2:U763,U763)-1,"")</f>
        <v/>
      </c>
      <c r="W763" s="71" t="str">
        <f aca="false">IF(V763="","",IF(V763&lt;=Settings!$B$11,"1 - Fix first",IF(V763&lt;=Settings!$B$12,"2 - Review","3 - Monitor")))</f>
        <v/>
      </c>
      <c r="X763" s="71" t="str">
        <f aca="false">IF(AND(E763&gt;=Settings!$B$4,AF763&gt;=Settings!$B$5,O763&gt;=Settings!$B$6),"HIGH RATE","")</f>
        <v/>
      </c>
      <c r="Y763" s="71" t="str">
        <f aca="false">IF(F763&gt;0,RANK(F763,$F$2:$F$1780)+COUNTIF($F$2:F763,F763)-1,"")</f>
        <v/>
      </c>
      <c r="Z763" s="71" t="str">
        <f aca="false">IF(H763&gt;0,RANK(H763,$H$2:$H$1780)+COUNTIF($H$2:H763,H763)-1,"")</f>
        <v/>
      </c>
      <c r="AA763" s="71" t="str">
        <f aca="false">IF(AC763="","",RANK(AC763,$AC$2:$AC$1780)+COUNTIF($AC$2:AC763,AC763)-1)</f>
        <v/>
      </c>
      <c r="AB763" s="71" t="str">
        <f aca="false">IF(AD763="","",RANK(AD763,$AD$2:$AD$1780)+COUNTIF($AD$2:AD763,AD763)-1)</f>
        <v/>
      </c>
      <c r="AC763" s="71" t="str">
        <f aca="false">IF(AND(AF763&gt;0,E763&gt;=Settings!$B$4),ROUND(J763,10),"")</f>
        <v/>
      </c>
      <c r="AD763" s="71" t="str">
        <f aca="false">IF(X763="HIGH RATE",ROUND(O763,10),"")</f>
        <v/>
      </c>
      <c r="AE763" s="71" t="s">
        <v>59</v>
      </c>
      <c r="AF763" s="73" t="n">
        <f aca="false">SUMIFS(Detail!$L$2:$L$9168,Detail!$C$2:$C$9168,$A763)</f>
        <v>0</v>
      </c>
      <c r="AG763" s="74" t="n">
        <f aca="false">SUMIFS(Detail!$N$2:$N$9168,Detail!$C$2:$C$9168,$A763)</f>
        <v>0</v>
      </c>
    </row>
    <row r="764" customFormat="false" ht="15" hidden="false" customHeight="false" outlineLevel="0" collapsed="false">
      <c r="A764" s="71" t="s">
        <v>1500</v>
      </c>
      <c r="B764" s="71" t="s">
        <v>2629</v>
      </c>
      <c r="C764" s="71" t="s">
        <v>213</v>
      </c>
      <c r="D764" s="71" t="str">
        <f aca="false">IFERROR(INDEX('Brand Map'!$B$4:$B$125,MATCH(C764,'Brand Map'!$A$4:$A$125,0)),"Other")</f>
        <v>AU</v>
      </c>
      <c r="E764" s="73" t="n">
        <f aca="false">SUMIFS(Detail!$K$2:$K$9168,Detail!$C$2:$C$9168,$A764)</f>
        <v>0</v>
      </c>
      <c r="F764" s="73" t="n">
        <f aca="false">SUMIFS(Detail!$E$2:$E$9168,Detail!$C$2:$C$9168,$A764)</f>
        <v>0</v>
      </c>
      <c r="G764" s="74" t="n">
        <f aca="false">SUMIFS(Detail!$M$2:$M$9168,Detail!$C$2:$C$9168,$A764)</f>
        <v>0</v>
      </c>
      <c r="H764" s="74" t="n">
        <f aca="false">SUMIFS(Detail!$D$2:$D$9168,Detail!$C$2:$C$9168,$A764)</f>
        <v>0</v>
      </c>
      <c r="I764" s="74" t="n">
        <v>315.95</v>
      </c>
      <c r="J764" s="51" t="n">
        <f aca="false">IF(E764&gt;0,AF764/E764,0)</f>
        <v>0</v>
      </c>
      <c r="K764" s="51" t="n">
        <f aca="false">IF(G764&gt;0,AG764/G764,0)</f>
        <v>0</v>
      </c>
      <c r="L764" s="75" t="n">
        <f aca="false">H764/Settings!$B$16</f>
        <v>0</v>
      </c>
      <c r="M764" s="76" t="n">
        <f aca="false">H764/Settings!$B$20</f>
        <v>0</v>
      </c>
      <c r="N764" s="77" t="n">
        <f aca="false">E764*Settings!$B$3</f>
        <v>0</v>
      </c>
      <c r="O764" s="77" t="n">
        <f aca="false">IF(E764&gt;0,(AF764-N764)/SQRT(E764*Settings!$B$3*(1-Settings!$B$3)),0)</f>
        <v>0</v>
      </c>
      <c r="P764" s="77" t="n">
        <f aca="false">MAX(0,AF764-N764)</f>
        <v>0</v>
      </c>
      <c r="Q764" s="51" t="n">
        <f aca="false">IF(E764&gt;=Settings!$B$4,(AF764+Settings!$B$7*Settings!$B$3)/(E764+Settings!$B$7),Settings!$B$3)</f>
        <v>0.0748599558648786</v>
      </c>
      <c r="R764" s="78" t="n">
        <f aca="false">PERCENTRANK($H$2:$H$1780,H764,6)</f>
        <v>0</v>
      </c>
      <c r="S764" s="78" t="n">
        <f aca="false">PERCENTRANK($Q$2:$Q$1780,Q764,6)</f>
        <v>0.0646794</v>
      </c>
      <c r="T764" s="78" t="n">
        <f aca="false">PERCENTRANK($F$2:$F$1780,F764,6)</f>
        <v>0</v>
      </c>
      <c r="U764" s="79" t="n">
        <f aca="false">IF(F764&gt;0,ROUND((Settings!$B$8*T764+Settings!$B$9*R764+Settings!$B$10*S764)/SUM(Settings!$B$8:$B$10),10),0)</f>
        <v>0</v>
      </c>
      <c r="V764" s="71" t="str">
        <f aca="false">IF(U764&gt;0,RANK(U764,$U$2:$U$1780)+COUNTIF($U$2:U764,U764)-1,"")</f>
        <v/>
      </c>
      <c r="W764" s="71" t="str">
        <f aca="false">IF(V764="","",IF(V764&lt;=Settings!$B$11,"1 - Fix first",IF(V764&lt;=Settings!$B$12,"2 - Review","3 - Monitor")))</f>
        <v/>
      </c>
      <c r="X764" s="71" t="str">
        <f aca="false">IF(AND(E764&gt;=Settings!$B$4,AF764&gt;=Settings!$B$5,O764&gt;=Settings!$B$6),"HIGH RATE","")</f>
        <v/>
      </c>
      <c r="Y764" s="71" t="str">
        <f aca="false">IF(F764&gt;0,RANK(F764,$F$2:$F$1780)+COUNTIF($F$2:F764,F764)-1,"")</f>
        <v/>
      </c>
      <c r="Z764" s="71" t="str">
        <f aca="false">IF(H764&gt;0,RANK(H764,$H$2:$H$1780)+COUNTIF($H$2:H764,H764)-1,"")</f>
        <v/>
      </c>
      <c r="AA764" s="71" t="str">
        <f aca="false">IF(AC764="","",RANK(AC764,$AC$2:$AC$1780)+COUNTIF($AC$2:AC764,AC764)-1)</f>
        <v/>
      </c>
      <c r="AB764" s="71" t="str">
        <f aca="false">IF(AD764="","",RANK(AD764,$AD$2:$AD$1780)+COUNTIF($AD$2:AD764,AD764)-1)</f>
        <v/>
      </c>
      <c r="AC764" s="71" t="str">
        <f aca="false">IF(AND(AF764&gt;0,E764&gt;=Settings!$B$4),ROUND(J764,10),"")</f>
        <v/>
      </c>
      <c r="AD764" s="71" t="str">
        <f aca="false">IF(X764="HIGH RATE",ROUND(O764,10),"")</f>
        <v/>
      </c>
      <c r="AE764" s="71" t="s">
        <v>60</v>
      </c>
      <c r="AF764" s="73" t="n">
        <f aca="false">SUMIFS(Detail!$L$2:$L$9168,Detail!$C$2:$C$9168,$A764)</f>
        <v>0</v>
      </c>
      <c r="AG764" s="74" t="n">
        <f aca="false">SUMIFS(Detail!$N$2:$N$9168,Detail!$C$2:$C$9168,$A764)</f>
        <v>0</v>
      </c>
    </row>
    <row r="765" customFormat="false" ht="15" hidden="false" customHeight="false" outlineLevel="0" collapsed="false">
      <c r="A765" s="71" t="s">
        <v>1333</v>
      </c>
      <c r="B765" s="71" t="s">
        <v>2629</v>
      </c>
      <c r="C765" s="71" t="s">
        <v>213</v>
      </c>
      <c r="D765" s="71" t="str">
        <f aca="false">IFERROR(INDEX('Brand Map'!$B$4:$B$125,MATCH(C765,'Brand Map'!$A$4:$A$125,0)),"Other")</f>
        <v>AU</v>
      </c>
      <c r="E765" s="73" t="n">
        <f aca="false">SUMIFS(Detail!$K$2:$K$9168,Detail!$C$2:$C$9168,$A765)</f>
        <v>0</v>
      </c>
      <c r="F765" s="73" t="n">
        <f aca="false">SUMIFS(Detail!$E$2:$E$9168,Detail!$C$2:$C$9168,$A765)</f>
        <v>0</v>
      </c>
      <c r="G765" s="74" t="n">
        <f aca="false">SUMIFS(Detail!$M$2:$M$9168,Detail!$C$2:$C$9168,$A765)</f>
        <v>0</v>
      </c>
      <c r="H765" s="74" t="n">
        <f aca="false">SUMIFS(Detail!$D$2:$D$9168,Detail!$C$2:$C$9168,$A765)</f>
        <v>0</v>
      </c>
      <c r="I765" s="74" t="n">
        <v>380.95</v>
      </c>
      <c r="J765" s="51" t="n">
        <f aca="false">IF(E765&gt;0,AF765/E765,0)</f>
        <v>0</v>
      </c>
      <c r="K765" s="51" t="n">
        <f aca="false">IF(G765&gt;0,AG765/G765,0)</f>
        <v>0</v>
      </c>
      <c r="L765" s="75" t="n">
        <f aca="false">H765/Settings!$B$16</f>
        <v>0</v>
      </c>
      <c r="M765" s="76" t="n">
        <f aca="false">H765/Settings!$B$20</f>
        <v>0</v>
      </c>
      <c r="N765" s="77" t="n">
        <f aca="false">E765*Settings!$B$3</f>
        <v>0</v>
      </c>
      <c r="O765" s="77" t="n">
        <f aca="false">IF(E765&gt;0,(AF765-N765)/SQRT(E765*Settings!$B$3*(1-Settings!$B$3)),0)</f>
        <v>0</v>
      </c>
      <c r="P765" s="77" t="n">
        <f aca="false">MAX(0,AF765-N765)</f>
        <v>0</v>
      </c>
      <c r="Q765" s="51" t="n">
        <f aca="false">IF(E765&gt;=Settings!$B$4,(AF765+Settings!$B$7*Settings!$B$3)/(E765+Settings!$B$7),Settings!$B$3)</f>
        <v>0.0748599558648786</v>
      </c>
      <c r="R765" s="78" t="n">
        <f aca="false">PERCENTRANK($H$2:$H$1780,H765,6)</f>
        <v>0</v>
      </c>
      <c r="S765" s="78" t="n">
        <f aca="false">PERCENTRANK($Q$2:$Q$1780,Q765,6)</f>
        <v>0.0646794</v>
      </c>
      <c r="T765" s="78" t="n">
        <f aca="false">PERCENTRANK($F$2:$F$1780,F765,6)</f>
        <v>0</v>
      </c>
      <c r="U765" s="79" t="n">
        <f aca="false">IF(F765&gt;0,ROUND((Settings!$B$8*T765+Settings!$B$9*R765+Settings!$B$10*S765)/SUM(Settings!$B$8:$B$10),10),0)</f>
        <v>0</v>
      </c>
      <c r="V765" s="71" t="str">
        <f aca="false">IF(U765&gt;0,RANK(U765,$U$2:$U$1780)+COUNTIF($U$2:U765,U765)-1,"")</f>
        <v/>
      </c>
      <c r="W765" s="71" t="str">
        <f aca="false">IF(V765="","",IF(V765&lt;=Settings!$B$11,"1 - Fix first",IF(V765&lt;=Settings!$B$12,"2 - Review","3 - Monitor")))</f>
        <v/>
      </c>
      <c r="X765" s="71" t="str">
        <f aca="false">IF(AND(E765&gt;=Settings!$B$4,AF765&gt;=Settings!$B$5,O765&gt;=Settings!$B$6),"HIGH RATE","")</f>
        <v/>
      </c>
      <c r="Y765" s="71" t="str">
        <f aca="false">IF(F765&gt;0,RANK(F765,$F$2:$F$1780)+COUNTIF($F$2:F765,F765)-1,"")</f>
        <v/>
      </c>
      <c r="Z765" s="71" t="str">
        <f aca="false">IF(H765&gt;0,RANK(H765,$H$2:$H$1780)+COUNTIF($H$2:H765,H765)-1,"")</f>
        <v/>
      </c>
      <c r="AA765" s="71" t="str">
        <f aca="false">IF(AC765="","",RANK(AC765,$AC$2:$AC$1780)+COUNTIF($AC$2:AC765,AC765)-1)</f>
        <v/>
      </c>
      <c r="AB765" s="71" t="str">
        <f aca="false">IF(AD765="","",RANK(AD765,$AD$2:$AD$1780)+COUNTIF($AD$2:AD765,AD765)-1)</f>
        <v/>
      </c>
      <c r="AC765" s="71" t="str">
        <f aca="false">IF(AND(AF765&gt;0,E765&gt;=Settings!$B$4),ROUND(J765,10),"")</f>
        <v/>
      </c>
      <c r="AD765" s="71" t="str">
        <f aca="false">IF(X765="HIGH RATE",ROUND(O765,10),"")</f>
        <v/>
      </c>
      <c r="AE765" s="71" t="s">
        <v>60</v>
      </c>
      <c r="AF765" s="73" t="n">
        <f aca="false">SUMIFS(Detail!$L$2:$L$9168,Detail!$C$2:$C$9168,$A765)</f>
        <v>0</v>
      </c>
      <c r="AG765" s="74" t="n">
        <f aca="false">SUMIFS(Detail!$N$2:$N$9168,Detail!$C$2:$C$9168,$A765)</f>
        <v>0</v>
      </c>
    </row>
    <row r="766" customFormat="false" ht="15" hidden="false" customHeight="false" outlineLevel="0" collapsed="false">
      <c r="A766" s="71" t="s">
        <v>1948</v>
      </c>
      <c r="B766" s="71" t="s">
        <v>3042</v>
      </c>
      <c r="C766" s="71" t="s">
        <v>213</v>
      </c>
      <c r="D766" s="71" t="str">
        <f aca="false">IFERROR(INDEX('Brand Map'!$B$4:$B$125,MATCH(C766,'Brand Map'!$A$4:$A$125,0)),"Other")</f>
        <v>AU</v>
      </c>
      <c r="E766" s="73" t="n">
        <f aca="false">SUMIFS(Detail!$K$2:$K$9168,Detail!$C$2:$C$9168,$A766)</f>
        <v>0</v>
      </c>
      <c r="F766" s="73" t="n">
        <f aca="false">SUMIFS(Detail!$E$2:$E$9168,Detail!$C$2:$C$9168,$A766)</f>
        <v>0</v>
      </c>
      <c r="G766" s="74" t="n">
        <f aca="false">SUMIFS(Detail!$M$2:$M$9168,Detail!$C$2:$C$9168,$A766)</f>
        <v>0</v>
      </c>
      <c r="H766" s="74" t="n">
        <f aca="false">SUMIFS(Detail!$D$2:$D$9168,Detail!$C$2:$C$9168,$A766)</f>
        <v>0</v>
      </c>
      <c r="I766" s="74" t="n">
        <v>114.95</v>
      </c>
      <c r="J766" s="51" t="n">
        <f aca="false">IF(E766&gt;0,AF766/E766,0)</f>
        <v>0</v>
      </c>
      <c r="K766" s="51" t="n">
        <f aca="false">IF(G766&gt;0,AG766/G766,0)</f>
        <v>0</v>
      </c>
      <c r="L766" s="75" t="n">
        <f aca="false">H766/Settings!$B$16</f>
        <v>0</v>
      </c>
      <c r="M766" s="76" t="n">
        <f aca="false">H766/Settings!$B$20</f>
        <v>0</v>
      </c>
      <c r="N766" s="77" t="n">
        <f aca="false">E766*Settings!$B$3</f>
        <v>0</v>
      </c>
      <c r="O766" s="77" t="n">
        <f aca="false">IF(E766&gt;0,(AF766-N766)/SQRT(E766*Settings!$B$3*(1-Settings!$B$3)),0)</f>
        <v>0</v>
      </c>
      <c r="P766" s="77" t="n">
        <f aca="false">MAX(0,AF766-N766)</f>
        <v>0</v>
      </c>
      <c r="Q766" s="51" t="n">
        <f aca="false">IF(E766&gt;=Settings!$B$4,(AF766+Settings!$B$7*Settings!$B$3)/(E766+Settings!$B$7),Settings!$B$3)</f>
        <v>0.0748599558648786</v>
      </c>
      <c r="R766" s="78" t="n">
        <f aca="false">PERCENTRANK($H$2:$H$1780,H766,6)</f>
        <v>0</v>
      </c>
      <c r="S766" s="78" t="n">
        <f aca="false">PERCENTRANK($Q$2:$Q$1780,Q766,6)</f>
        <v>0.0646794</v>
      </c>
      <c r="T766" s="78" t="n">
        <f aca="false">PERCENTRANK($F$2:$F$1780,F766,6)</f>
        <v>0</v>
      </c>
      <c r="U766" s="79" t="n">
        <f aca="false">IF(F766&gt;0,ROUND((Settings!$B$8*T766+Settings!$B$9*R766+Settings!$B$10*S766)/SUM(Settings!$B$8:$B$10),10),0)</f>
        <v>0</v>
      </c>
      <c r="V766" s="71" t="str">
        <f aca="false">IF(U766&gt;0,RANK(U766,$U$2:$U$1780)+COUNTIF($U$2:U766,U766)-1,"")</f>
        <v/>
      </c>
      <c r="W766" s="71" t="str">
        <f aca="false">IF(V766="","",IF(V766&lt;=Settings!$B$11,"1 - Fix first",IF(V766&lt;=Settings!$B$12,"2 - Review","3 - Monitor")))</f>
        <v/>
      </c>
      <c r="X766" s="71" t="str">
        <f aca="false">IF(AND(E766&gt;=Settings!$B$4,AF766&gt;=Settings!$B$5,O766&gt;=Settings!$B$6),"HIGH RATE","")</f>
        <v/>
      </c>
      <c r="Y766" s="71" t="str">
        <f aca="false">IF(F766&gt;0,RANK(F766,$F$2:$F$1780)+COUNTIF($F$2:F766,F766)-1,"")</f>
        <v/>
      </c>
      <c r="Z766" s="71" t="str">
        <f aca="false">IF(H766&gt;0,RANK(H766,$H$2:$H$1780)+COUNTIF($H$2:H766,H766)-1,"")</f>
        <v/>
      </c>
      <c r="AA766" s="71" t="str">
        <f aca="false">IF(AC766="","",RANK(AC766,$AC$2:$AC$1780)+COUNTIF($AC$2:AC766,AC766)-1)</f>
        <v/>
      </c>
      <c r="AB766" s="71" t="str">
        <f aca="false">IF(AD766="","",RANK(AD766,$AD$2:$AD$1780)+COUNTIF($AD$2:AD766,AD766)-1)</f>
        <v/>
      </c>
      <c r="AC766" s="71" t="str">
        <f aca="false">IF(AND(AF766&gt;0,E766&gt;=Settings!$B$4),ROUND(J766,10),"")</f>
        <v/>
      </c>
      <c r="AD766" s="71" t="str">
        <f aca="false">IF(X766="HIGH RATE",ROUND(O766,10),"")</f>
        <v/>
      </c>
      <c r="AE766" s="71" t="s">
        <v>60</v>
      </c>
      <c r="AF766" s="73" t="n">
        <f aca="false">SUMIFS(Detail!$L$2:$L$9168,Detail!$C$2:$C$9168,$A766)</f>
        <v>0</v>
      </c>
      <c r="AG766" s="74" t="n">
        <f aca="false">SUMIFS(Detail!$N$2:$N$9168,Detail!$C$2:$C$9168,$A766)</f>
        <v>0</v>
      </c>
    </row>
    <row r="767" customFormat="false" ht="15" hidden="false" customHeight="false" outlineLevel="0" collapsed="false">
      <c r="A767" s="71" t="s">
        <v>2022</v>
      </c>
      <c r="B767" s="71" t="s">
        <v>3042</v>
      </c>
      <c r="C767" s="71" t="s">
        <v>213</v>
      </c>
      <c r="D767" s="71" t="str">
        <f aca="false">IFERROR(INDEX('Brand Map'!$B$4:$B$125,MATCH(C767,'Brand Map'!$A$4:$A$125,0)),"Other")</f>
        <v>AU</v>
      </c>
      <c r="E767" s="73" t="n">
        <f aca="false">SUMIFS(Detail!$K$2:$K$9168,Detail!$C$2:$C$9168,$A767)</f>
        <v>0</v>
      </c>
      <c r="F767" s="73" t="n">
        <f aca="false">SUMIFS(Detail!$E$2:$E$9168,Detail!$C$2:$C$9168,$A767)</f>
        <v>0</v>
      </c>
      <c r="G767" s="74" t="n">
        <f aca="false">SUMIFS(Detail!$M$2:$M$9168,Detail!$C$2:$C$9168,$A767)</f>
        <v>0</v>
      </c>
      <c r="H767" s="74" t="n">
        <f aca="false">SUMIFS(Detail!$D$2:$D$9168,Detail!$C$2:$C$9168,$A767)</f>
        <v>0</v>
      </c>
      <c r="I767" s="74" t="n">
        <v>144.95</v>
      </c>
      <c r="J767" s="51" t="n">
        <f aca="false">IF(E767&gt;0,AF767/E767,0)</f>
        <v>0</v>
      </c>
      <c r="K767" s="51" t="n">
        <f aca="false">IF(G767&gt;0,AG767/G767,0)</f>
        <v>0</v>
      </c>
      <c r="L767" s="75" t="n">
        <f aca="false">H767/Settings!$B$16</f>
        <v>0</v>
      </c>
      <c r="M767" s="76" t="n">
        <f aca="false">H767/Settings!$B$20</f>
        <v>0</v>
      </c>
      <c r="N767" s="77" t="n">
        <f aca="false">E767*Settings!$B$3</f>
        <v>0</v>
      </c>
      <c r="O767" s="77" t="n">
        <f aca="false">IF(E767&gt;0,(AF767-N767)/SQRT(E767*Settings!$B$3*(1-Settings!$B$3)),0)</f>
        <v>0</v>
      </c>
      <c r="P767" s="77" t="n">
        <f aca="false">MAX(0,AF767-N767)</f>
        <v>0</v>
      </c>
      <c r="Q767" s="51" t="n">
        <f aca="false">IF(E767&gt;=Settings!$B$4,(AF767+Settings!$B$7*Settings!$B$3)/(E767+Settings!$B$7),Settings!$B$3)</f>
        <v>0.0748599558648786</v>
      </c>
      <c r="R767" s="78" t="n">
        <f aca="false">PERCENTRANK($H$2:$H$1780,H767,6)</f>
        <v>0</v>
      </c>
      <c r="S767" s="78" t="n">
        <f aca="false">PERCENTRANK($Q$2:$Q$1780,Q767,6)</f>
        <v>0.0646794</v>
      </c>
      <c r="T767" s="78" t="n">
        <f aca="false">PERCENTRANK($F$2:$F$1780,F767,6)</f>
        <v>0</v>
      </c>
      <c r="U767" s="79" t="n">
        <f aca="false">IF(F767&gt;0,ROUND((Settings!$B$8*T767+Settings!$B$9*R767+Settings!$B$10*S767)/SUM(Settings!$B$8:$B$10),10),0)</f>
        <v>0</v>
      </c>
      <c r="V767" s="71" t="str">
        <f aca="false">IF(U767&gt;0,RANK(U767,$U$2:$U$1780)+COUNTIF($U$2:U767,U767)-1,"")</f>
        <v/>
      </c>
      <c r="W767" s="71" t="str">
        <f aca="false">IF(V767="","",IF(V767&lt;=Settings!$B$11,"1 - Fix first",IF(V767&lt;=Settings!$B$12,"2 - Review","3 - Monitor")))</f>
        <v/>
      </c>
      <c r="X767" s="71" t="str">
        <f aca="false">IF(AND(E767&gt;=Settings!$B$4,AF767&gt;=Settings!$B$5,O767&gt;=Settings!$B$6),"HIGH RATE","")</f>
        <v/>
      </c>
      <c r="Y767" s="71" t="str">
        <f aca="false">IF(F767&gt;0,RANK(F767,$F$2:$F$1780)+COUNTIF($F$2:F767,F767)-1,"")</f>
        <v/>
      </c>
      <c r="Z767" s="71" t="str">
        <f aca="false">IF(H767&gt;0,RANK(H767,$H$2:$H$1780)+COUNTIF($H$2:H767,H767)-1,"")</f>
        <v/>
      </c>
      <c r="AA767" s="71" t="str">
        <f aca="false">IF(AC767="","",RANK(AC767,$AC$2:$AC$1780)+COUNTIF($AC$2:AC767,AC767)-1)</f>
        <v/>
      </c>
      <c r="AB767" s="71" t="str">
        <f aca="false">IF(AD767="","",RANK(AD767,$AD$2:$AD$1780)+COUNTIF($AD$2:AD767,AD767)-1)</f>
        <v/>
      </c>
      <c r="AC767" s="71" t="str">
        <f aca="false">IF(AND(AF767&gt;0,E767&gt;=Settings!$B$4),ROUND(J767,10),"")</f>
        <v/>
      </c>
      <c r="AD767" s="71" t="str">
        <f aca="false">IF(X767="HIGH RATE",ROUND(O767,10),"")</f>
        <v/>
      </c>
      <c r="AE767" s="71" t="s">
        <v>60</v>
      </c>
      <c r="AF767" s="73" t="n">
        <f aca="false">SUMIFS(Detail!$L$2:$L$9168,Detail!$C$2:$C$9168,$A767)</f>
        <v>0</v>
      </c>
      <c r="AG767" s="74" t="n">
        <f aca="false">SUMIFS(Detail!$N$2:$N$9168,Detail!$C$2:$C$9168,$A767)</f>
        <v>0</v>
      </c>
    </row>
    <row r="768" customFormat="false" ht="15" hidden="false" customHeight="false" outlineLevel="0" collapsed="false">
      <c r="A768" s="71" t="s">
        <v>1968</v>
      </c>
      <c r="B768" s="71" t="s">
        <v>3042</v>
      </c>
      <c r="C768" s="71" t="s">
        <v>213</v>
      </c>
      <c r="D768" s="71" t="str">
        <f aca="false">IFERROR(INDEX('Brand Map'!$B$4:$B$125,MATCH(C768,'Brand Map'!$A$4:$A$125,0)),"Other")</f>
        <v>AU</v>
      </c>
      <c r="E768" s="73" t="n">
        <f aca="false">SUMIFS(Detail!$K$2:$K$9168,Detail!$C$2:$C$9168,$A768)</f>
        <v>0</v>
      </c>
      <c r="F768" s="73" t="n">
        <f aca="false">SUMIFS(Detail!$E$2:$E$9168,Detail!$C$2:$C$9168,$A768)</f>
        <v>0</v>
      </c>
      <c r="G768" s="74" t="n">
        <f aca="false">SUMIFS(Detail!$M$2:$M$9168,Detail!$C$2:$C$9168,$A768)</f>
        <v>0</v>
      </c>
      <c r="H768" s="74" t="n">
        <f aca="false">SUMIFS(Detail!$D$2:$D$9168,Detail!$C$2:$C$9168,$A768)</f>
        <v>0</v>
      </c>
      <c r="I768" s="74" t="n">
        <v>199.9</v>
      </c>
      <c r="J768" s="51" t="n">
        <f aca="false">IF(E768&gt;0,AF768/E768,0)</f>
        <v>0</v>
      </c>
      <c r="K768" s="51" t="n">
        <f aca="false">IF(G768&gt;0,AG768/G768,0)</f>
        <v>0</v>
      </c>
      <c r="L768" s="75" t="n">
        <f aca="false">H768/Settings!$B$16</f>
        <v>0</v>
      </c>
      <c r="M768" s="76" t="n">
        <f aca="false">H768/Settings!$B$20</f>
        <v>0</v>
      </c>
      <c r="N768" s="77" t="n">
        <f aca="false">E768*Settings!$B$3</f>
        <v>0</v>
      </c>
      <c r="O768" s="77" t="n">
        <f aca="false">IF(E768&gt;0,(AF768-N768)/SQRT(E768*Settings!$B$3*(1-Settings!$B$3)),0)</f>
        <v>0</v>
      </c>
      <c r="P768" s="77" t="n">
        <f aca="false">MAX(0,AF768-N768)</f>
        <v>0</v>
      </c>
      <c r="Q768" s="51" t="n">
        <f aca="false">IF(E768&gt;=Settings!$B$4,(AF768+Settings!$B$7*Settings!$B$3)/(E768+Settings!$B$7),Settings!$B$3)</f>
        <v>0.0748599558648786</v>
      </c>
      <c r="R768" s="78" t="n">
        <f aca="false">PERCENTRANK($H$2:$H$1780,H768,6)</f>
        <v>0</v>
      </c>
      <c r="S768" s="78" t="n">
        <f aca="false">PERCENTRANK($Q$2:$Q$1780,Q768,6)</f>
        <v>0.0646794</v>
      </c>
      <c r="T768" s="78" t="n">
        <f aca="false">PERCENTRANK($F$2:$F$1780,F768,6)</f>
        <v>0</v>
      </c>
      <c r="U768" s="79" t="n">
        <f aca="false">IF(F768&gt;0,ROUND((Settings!$B$8*T768+Settings!$B$9*R768+Settings!$B$10*S768)/SUM(Settings!$B$8:$B$10),10),0)</f>
        <v>0</v>
      </c>
      <c r="V768" s="71" t="str">
        <f aca="false">IF(U768&gt;0,RANK(U768,$U$2:$U$1780)+COUNTIF($U$2:U768,U768)-1,"")</f>
        <v/>
      </c>
      <c r="W768" s="71" t="str">
        <f aca="false">IF(V768="","",IF(V768&lt;=Settings!$B$11,"1 - Fix first",IF(V768&lt;=Settings!$B$12,"2 - Review","3 - Monitor")))</f>
        <v/>
      </c>
      <c r="X768" s="71" t="str">
        <f aca="false">IF(AND(E768&gt;=Settings!$B$4,AF768&gt;=Settings!$B$5,O768&gt;=Settings!$B$6),"HIGH RATE","")</f>
        <v/>
      </c>
      <c r="Y768" s="71" t="str">
        <f aca="false">IF(F768&gt;0,RANK(F768,$F$2:$F$1780)+COUNTIF($F$2:F768,F768)-1,"")</f>
        <v/>
      </c>
      <c r="Z768" s="71" t="str">
        <f aca="false">IF(H768&gt;0,RANK(H768,$H$2:$H$1780)+COUNTIF($H$2:H768,H768)-1,"")</f>
        <v/>
      </c>
      <c r="AA768" s="71" t="str">
        <f aca="false">IF(AC768="","",RANK(AC768,$AC$2:$AC$1780)+COUNTIF($AC$2:AC768,AC768)-1)</f>
        <v/>
      </c>
      <c r="AB768" s="71" t="str">
        <f aca="false">IF(AD768="","",RANK(AD768,$AD$2:$AD$1780)+COUNTIF($AD$2:AD768,AD768)-1)</f>
        <v/>
      </c>
      <c r="AC768" s="71" t="str">
        <f aca="false">IF(AND(AF768&gt;0,E768&gt;=Settings!$B$4),ROUND(J768,10),"")</f>
        <v/>
      </c>
      <c r="AD768" s="71" t="str">
        <f aca="false">IF(X768="HIGH RATE",ROUND(O768,10),"")</f>
        <v/>
      </c>
      <c r="AE768" s="71" t="s">
        <v>60</v>
      </c>
      <c r="AF768" s="73" t="n">
        <f aca="false">SUMIFS(Detail!$L$2:$L$9168,Detail!$C$2:$C$9168,$A768)</f>
        <v>0</v>
      </c>
      <c r="AG768" s="74" t="n">
        <f aca="false">SUMIFS(Detail!$N$2:$N$9168,Detail!$C$2:$C$9168,$A768)</f>
        <v>0</v>
      </c>
    </row>
    <row r="769" customFormat="false" ht="15" hidden="false" customHeight="false" outlineLevel="0" collapsed="false">
      <c r="A769" s="71" t="s">
        <v>2023</v>
      </c>
      <c r="B769" s="71" t="s">
        <v>3043</v>
      </c>
      <c r="C769" s="71" t="s">
        <v>213</v>
      </c>
      <c r="D769" s="71" t="str">
        <f aca="false">IFERROR(INDEX('Brand Map'!$B$4:$B$125,MATCH(C769,'Brand Map'!$A$4:$A$125,0)),"Other")</f>
        <v>AU</v>
      </c>
      <c r="E769" s="73" t="n">
        <f aca="false">SUMIFS(Detail!$K$2:$K$9168,Detail!$C$2:$C$9168,$A769)</f>
        <v>0</v>
      </c>
      <c r="F769" s="73" t="n">
        <f aca="false">SUMIFS(Detail!$E$2:$E$9168,Detail!$C$2:$C$9168,$A769)</f>
        <v>0</v>
      </c>
      <c r="G769" s="74" t="n">
        <f aca="false">SUMIFS(Detail!$M$2:$M$9168,Detail!$C$2:$C$9168,$A769)</f>
        <v>0</v>
      </c>
      <c r="H769" s="74" t="n">
        <f aca="false">SUMIFS(Detail!$D$2:$D$9168,Detail!$C$2:$C$9168,$A769)</f>
        <v>0</v>
      </c>
      <c r="I769" s="74" t="n">
        <v>129.95</v>
      </c>
      <c r="J769" s="51" t="n">
        <f aca="false">IF(E769&gt;0,AF769/E769,0)</f>
        <v>0</v>
      </c>
      <c r="K769" s="51" t="n">
        <f aca="false">IF(G769&gt;0,AG769/G769,0)</f>
        <v>0</v>
      </c>
      <c r="L769" s="75" t="n">
        <f aca="false">H769/Settings!$B$16</f>
        <v>0</v>
      </c>
      <c r="M769" s="76" t="n">
        <f aca="false">H769/Settings!$B$20</f>
        <v>0</v>
      </c>
      <c r="N769" s="77" t="n">
        <f aca="false">E769*Settings!$B$3</f>
        <v>0</v>
      </c>
      <c r="O769" s="77" t="n">
        <f aca="false">IF(E769&gt;0,(AF769-N769)/SQRT(E769*Settings!$B$3*(1-Settings!$B$3)),0)</f>
        <v>0</v>
      </c>
      <c r="P769" s="77" t="n">
        <f aca="false">MAX(0,AF769-N769)</f>
        <v>0</v>
      </c>
      <c r="Q769" s="51" t="n">
        <f aca="false">IF(E769&gt;=Settings!$B$4,(AF769+Settings!$B$7*Settings!$B$3)/(E769+Settings!$B$7),Settings!$B$3)</f>
        <v>0.0748599558648786</v>
      </c>
      <c r="R769" s="78" t="n">
        <f aca="false">PERCENTRANK($H$2:$H$1780,H769,6)</f>
        <v>0</v>
      </c>
      <c r="S769" s="78" t="n">
        <f aca="false">PERCENTRANK($Q$2:$Q$1780,Q769,6)</f>
        <v>0.0646794</v>
      </c>
      <c r="T769" s="78" t="n">
        <f aca="false">PERCENTRANK($F$2:$F$1780,F769,6)</f>
        <v>0</v>
      </c>
      <c r="U769" s="79" t="n">
        <f aca="false">IF(F769&gt;0,ROUND((Settings!$B$8*T769+Settings!$B$9*R769+Settings!$B$10*S769)/SUM(Settings!$B$8:$B$10),10),0)</f>
        <v>0</v>
      </c>
      <c r="V769" s="71" t="str">
        <f aca="false">IF(U769&gt;0,RANK(U769,$U$2:$U$1780)+COUNTIF($U$2:U769,U769)-1,"")</f>
        <v/>
      </c>
      <c r="W769" s="71" t="str">
        <f aca="false">IF(V769="","",IF(V769&lt;=Settings!$B$11,"1 - Fix first",IF(V769&lt;=Settings!$B$12,"2 - Review","3 - Monitor")))</f>
        <v/>
      </c>
      <c r="X769" s="71" t="str">
        <f aca="false">IF(AND(E769&gt;=Settings!$B$4,AF769&gt;=Settings!$B$5,O769&gt;=Settings!$B$6),"HIGH RATE","")</f>
        <v/>
      </c>
      <c r="Y769" s="71" t="str">
        <f aca="false">IF(F769&gt;0,RANK(F769,$F$2:$F$1780)+COUNTIF($F$2:F769,F769)-1,"")</f>
        <v/>
      </c>
      <c r="Z769" s="71" t="str">
        <f aca="false">IF(H769&gt;0,RANK(H769,$H$2:$H$1780)+COUNTIF($H$2:H769,H769)-1,"")</f>
        <v/>
      </c>
      <c r="AA769" s="71" t="str">
        <f aca="false">IF(AC769="","",RANK(AC769,$AC$2:$AC$1780)+COUNTIF($AC$2:AC769,AC769)-1)</f>
        <v/>
      </c>
      <c r="AB769" s="71" t="str">
        <f aca="false">IF(AD769="","",RANK(AD769,$AD$2:$AD$1780)+COUNTIF($AD$2:AD769,AD769)-1)</f>
        <v/>
      </c>
      <c r="AC769" s="71" t="str">
        <f aca="false">IF(AND(AF769&gt;0,E769&gt;=Settings!$B$4),ROUND(J769,10),"")</f>
        <v/>
      </c>
      <c r="AD769" s="71" t="str">
        <f aca="false">IF(X769="HIGH RATE",ROUND(O769,10),"")</f>
        <v/>
      </c>
      <c r="AE769" s="71" t="s">
        <v>60</v>
      </c>
      <c r="AF769" s="73" t="n">
        <f aca="false">SUMIFS(Detail!$L$2:$L$9168,Detail!$C$2:$C$9168,$A769)</f>
        <v>0</v>
      </c>
      <c r="AG769" s="74" t="n">
        <f aca="false">SUMIFS(Detail!$N$2:$N$9168,Detail!$C$2:$C$9168,$A769)</f>
        <v>0</v>
      </c>
    </row>
    <row r="770" customFormat="false" ht="15" hidden="false" customHeight="false" outlineLevel="0" collapsed="false">
      <c r="A770" s="71" t="s">
        <v>1630</v>
      </c>
      <c r="B770" s="71" t="s">
        <v>2852</v>
      </c>
      <c r="C770" s="71" t="s">
        <v>213</v>
      </c>
      <c r="D770" s="71" t="str">
        <f aca="false">IFERROR(INDEX('Brand Map'!$B$4:$B$125,MATCH(C770,'Brand Map'!$A$4:$A$125,0)),"Other")</f>
        <v>AU</v>
      </c>
      <c r="E770" s="73" t="n">
        <f aca="false">SUMIFS(Detail!$K$2:$K$9168,Detail!$C$2:$C$9168,$A770)</f>
        <v>0</v>
      </c>
      <c r="F770" s="73" t="n">
        <f aca="false">SUMIFS(Detail!$E$2:$E$9168,Detail!$C$2:$C$9168,$A770)</f>
        <v>0</v>
      </c>
      <c r="G770" s="74" t="n">
        <f aca="false">SUMIFS(Detail!$M$2:$M$9168,Detail!$C$2:$C$9168,$A770)</f>
        <v>0</v>
      </c>
      <c r="H770" s="74" t="n">
        <f aca="false">SUMIFS(Detail!$D$2:$D$9168,Detail!$C$2:$C$9168,$A770)</f>
        <v>0</v>
      </c>
      <c r="I770" s="74" t="n">
        <v>109.95</v>
      </c>
      <c r="J770" s="51" t="n">
        <f aca="false">IF(E770&gt;0,AF770/E770,0)</f>
        <v>0</v>
      </c>
      <c r="K770" s="51" t="n">
        <f aca="false">IF(G770&gt;0,AG770/G770,0)</f>
        <v>0</v>
      </c>
      <c r="L770" s="75" t="n">
        <f aca="false">H770/Settings!$B$16</f>
        <v>0</v>
      </c>
      <c r="M770" s="76" t="n">
        <f aca="false">H770/Settings!$B$20</f>
        <v>0</v>
      </c>
      <c r="N770" s="77" t="n">
        <f aca="false">E770*Settings!$B$3</f>
        <v>0</v>
      </c>
      <c r="O770" s="77" t="n">
        <f aca="false">IF(E770&gt;0,(AF770-N770)/SQRT(E770*Settings!$B$3*(1-Settings!$B$3)),0)</f>
        <v>0</v>
      </c>
      <c r="P770" s="77" t="n">
        <f aca="false">MAX(0,AF770-N770)</f>
        <v>0</v>
      </c>
      <c r="Q770" s="51" t="n">
        <f aca="false">IF(E770&gt;=Settings!$B$4,(AF770+Settings!$B$7*Settings!$B$3)/(E770+Settings!$B$7),Settings!$B$3)</f>
        <v>0.0748599558648786</v>
      </c>
      <c r="R770" s="78" t="n">
        <f aca="false">PERCENTRANK($H$2:$H$1780,H770,6)</f>
        <v>0</v>
      </c>
      <c r="S770" s="78" t="n">
        <f aca="false">PERCENTRANK($Q$2:$Q$1780,Q770,6)</f>
        <v>0.0646794</v>
      </c>
      <c r="T770" s="78" t="n">
        <f aca="false">PERCENTRANK($F$2:$F$1780,F770,6)</f>
        <v>0</v>
      </c>
      <c r="U770" s="79" t="n">
        <f aca="false">IF(F770&gt;0,ROUND((Settings!$B$8*T770+Settings!$B$9*R770+Settings!$B$10*S770)/SUM(Settings!$B$8:$B$10),10),0)</f>
        <v>0</v>
      </c>
      <c r="V770" s="71" t="str">
        <f aca="false">IF(U770&gt;0,RANK(U770,$U$2:$U$1780)+COUNTIF($U$2:U770,U770)-1,"")</f>
        <v/>
      </c>
      <c r="W770" s="71" t="str">
        <f aca="false">IF(V770="","",IF(V770&lt;=Settings!$B$11,"1 - Fix first",IF(V770&lt;=Settings!$B$12,"2 - Review","3 - Monitor")))</f>
        <v/>
      </c>
      <c r="X770" s="71" t="str">
        <f aca="false">IF(AND(E770&gt;=Settings!$B$4,AF770&gt;=Settings!$B$5,O770&gt;=Settings!$B$6),"HIGH RATE","")</f>
        <v/>
      </c>
      <c r="Y770" s="71" t="str">
        <f aca="false">IF(F770&gt;0,RANK(F770,$F$2:$F$1780)+COUNTIF($F$2:F770,F770)-1,"")</f>
        <v/>
      </c>
      <c r="Z770" s="71" t="str">
        <f aca="false">IF(H770&gt;0,RANK(H770,$H$2:$H$1780)+COUNTIF($H$2:H770,H770)-1,"")</f>
        <v/>
      </c>
      <c r="AA770" s="71" t="str">
        <f aca="false">IF(AC770="","",RANK(AC770,$AC$2:$AC$1780)+COUNTIF($AC$2:AC770,AC770)-1)</f>
        <v/>
      </c>
      <c r="AB770" s="71" t="str">
        <f aca="false">IF(AD770="","",RANK(AD770,$AD$2:$AD$1780)+COUNTIF($AD$2:AD770,AD770)-1)</f>
        <v/>
      </c>
      <c r="AC770" s="71" t="str">
        <f aca="false">IF(AND(AF770&gt;0,E770&gt;=Settings!$B$4),ROUND(J770,10),"")</f>
        <v/>
      </c>
      <c r="AD770" s="71" t="str">
        <f aca="false">IF(X770="HIGH RATE",ROUND(O770,10),"")</f>
        <v/>
      </c>
      <c r="AE770" s="71" t="s">
        <v>60</v>
      </c>
      <c r="AF770" s="73" t="n">
        <f aca="false">SUMIFS(Detail!$L$2:$L$9168,Detail!$C$2:$C$9168,$A770)</f>
        <v>0</v>
      </c>
      <c r="AG770" s="74" t="n">
        <f aca="false">SUMIFS(Detail!$N$2:$N$9168,Detail!$C$2:$C$9168,$A770)</f>
        <v>0</v>
      </c>
    </row>
    <row r="771" customFormat="false" ht="15" hidden="false" customHeight="false" outlineLevel="0" collapsed="false">
      <c r="A771" s="71" t="s">
        <v>1371</v>
      </c>
      <c r="B771" s="71" t="s">
        <v>2665</v>
      </c>
      <c r="C771" s="71" t="s">
        <v>213</v>
      </c>
      <c r="D771" s="71" t="str">
        <f aca="false">IFERROR(INDEX('Brand Map'!$B$4:$B$125,MATCH(C771,'Brand Map'!$A$4:$A$125,0)),"Other")</f>
        <v>AU</v>
      </c>
      <c r="E771" s="73" t="n">
        <f aca="false">SUMIFS(Detail!$K$2:$K$9168,Detail!$C$2:$C$9168,$A771)</f>
        <v>0</v>
      </c>
      <c r="F771" s="73" t="n">
        <f aca="false">SUMIFS(Detail!$E$2:$E$9168,Detail!$C$2:$C$9168,$A771)</f>
        <v>0</v>
      </c>
      <c r="G771" s="74" t="n">
        <f aca="false">SUMIFS(Detail!$M$2:$M$9168,Detail!$C$2:$C$9168,$A771)</f>
        <v>0</v>
      </c>
      <c r="H771" s="74" t="n">
        <f aca="false">SUMIFS(Detail!$D$2:$D$9168,Detail!$C$2:$C$9168,$A771)</f>
        <v>0</v>
      </c>
      <c r="I771" s="74" t="n">
        <v>196.8</v>
      </c>
      <c r="J771" s="51" t="n">
        <f aca="false">IF(E771&gt;0,AF771/E771,0)</f>
        <v>0</v>
      </c>
      <c r="K771" s="51" t="n">
        <f aca="false">IF(G771&gt;0,AG771/G771,0)</f>
        <v>0</v>
      </c>
      <c r="L771" s="75" t="n">
        <f aca="false">H771/Settings!$B$16</f>
        <v>0</v>
      </c>
      <c r="M771" s="76" t="n">
        <f aca="false">H771/Settings!$B$20</f>
        <v>0</v>
      </c>
      <c r="N771" s="77" t="n">
        <f aca="false">E771*Settings!$B$3</f>
        <v>0</v>
      </c>
      <c r="O771" s="77" t="n">
        <f aca="false">IF(E771&gt;0,(AF771-N771)/SQRT(E771*Settings!$B$3*(1-Settings!$B$3)),0)</f>
        <v>0</v>
      </c>
      <c r="P771" s="77" t="n">
        <f aca="false">MAX(0,AF771-N771)</f>
        <v>0</v>
      </c>
      <c r="Q771" s="51" t="n">
        <f aca="false">IF(E771&gt;=Settings!$B$4,(AF771+Settings!$B$7*Settings!$B$3)/(E771+Settings!$B$7),Settings!$B$3)</f>
        <v>0.0748599558648786</v>
      </c>
      <c r="R771" s="78" t="n">
        <f aca="false">PERCENTRANK($H$2:$H$1780,H771,6)</f>
        <v>0</v>
      </c>
      <c r="S771" s="78" t="n">
        <f aca="false">PERCENTRANK($Q$2:$Q$1780,Q771,6)</f>
        <v>0.0646794</v>
      </c>
      <c r="T771" s="78" t="n">
        <f aca="false">PERCENTRANK($F$2:$F$1780,F771,6)</f>
        <v>0</v>
      </c>
      <c r="U771" s="79" t="n">
        <f aca="false">IF(F771&gt;0,ROUND((Settings!$B$8*T771+Settings!$B$9*R771+Settings!$B$10*S771)/SUM(Settings!$B$8:$B$10),10),0)</f>
        <v>0</v>
      </c>
      <c r="V771" s="71" t="str">
        <f aca="false">IF(U771&gt;0,RANK(U771,$U$2:$U$1780)+COUNTIF($U$2:U771,U771)-1,"")</f>
        <v/>
      </c>
      <c r="W771" s="71" t="str">
        <f aca="false">IF(V771="","",IF(V771&lt;=Settings!$B$11,"1 - Fix first",IF(V771&lt;=Settings!$B$12,"2 - Review","3 - Monitor")))</f>
        <v/>
      </c>
      <c r="X771" s="71" t="str">
        <f aca="false">IF(AND(E771&gt;=Settings!$B$4,AF771&gt;=Settings!$B$5,O771&gt;=Settings!$B$6),"HIGH RATE","")</f>
        <v/>
      </c>
      <c r="Y771" s="71" t="str">
        <f aca="false">IF(F771&gt;0,RANK(F771,$F$2:$F$1780)+COUNTIF($F$2:F771,F771)-1,"")</f>
        <v/>
      </c>
      <c r="Z771" s="71" t="str">
        <f aca="false">IF(H771&gt;0,RANK(H771,$H$2:$H$1780)+COUNTIF($H$2:H771,H771)-1,"")</f>
        <v/>
      </c>
      <c r="AA771" s="71" t="str">
        <f aca="false">IF(AC771="","",RANK(AC771,$AC$2:$AC$1780)+COUNTIF($AC$2:AC771,AC771)-1)</f>
        <v/>
      </c>
      <c r="AB771" s="71" t="str">
        <f aca="false">IF(AD771="","",RANK(AD771,$AD$2:$AD$1780)+COUNTIF($AD$2:AD771,AD771)-1)</f>
        <v/>
      </c>
      <c r="AC771" s="71" t="str">
        <f aca="false">IF(AND(AF771&gt;0,E771&gt;=Settings!$B$4),ROUND(J771,10),"")</f>
        <v/>
      </c>
      <c r="AD771" s="71" t="str">
        <f aca="false">IF(X771="HIGH RATE",ROUND(O771,10),"")</f>
        <v/>
      </c>
      <c r="AE771" s="71" t="s">
        <v>60</v>
      </c>
      <c r="AF771" s="73" t="n">
        <f aca="false">SUMIFS(Detail!$L$2:$L$9168,Detail!$C$2:$C$9168,$A771)</f>
        <v>0</v>
      </c>
      <c r="AG771" s="74" t="n">
        <f aca="false">SUMIFS(Detail!$N$2:$N$9168,Detail!$C$2:$C$9168,$A771)</f>
        <v>0</v>
      </c>
    </row>
    <row r="772" customFormat="false" ht="15" hidden="false" customHeight="false" outlineLevel="0" collapsed="false">
      <c r="A772" s="71" t="s">
        <v>2446</v>
      </c>
      <c r="B772" s="71" t="s">
        <v>3044</v>
      </c>
      <c r="C772" s="71" t="s">
        <v>213</v>
      </c>
      <c r="D772" s="71" t="str">
        <f aca="false">IFERROR(INDEX('Brand Map'!$B$4:$B$125,MATCH(C772,'Brand Map'!$A$4:$A$125,0)),"Other")</f>
        <v>AU</v>
      </c>
      <c r="E772" s="73" t="n">
        <f aca="false">SUMIFS(Detail!$K$2:$K$9168,Detail!$C$2:$C$9168,$A772)</f>
        <v>2</v>
      </c>
      <c r="F772" s="73" t="n">
        <f aca="false">SUMIFS(Detail!$E$2:$E$9168,Detail!$C$2:$C$9168,$A772)</f>
        <v>0</v>
      </c>
      <c r="G772" s="74" t="n">
        <f aca="false">SUMIFS(Detail!$M$2:$M$9168,Detail!$C$2:$C$9168,$A772)</f>
        <v>545.35</v>
      </c>
      <c r="H772" s="74" t="n">
        <f aca="false">SUMIFS(Detail!$D$2:$D$9168,Detail!$C$2:$C$9168,$A772)</f>
        <v>0</v>
      </c>
      <c r="I772" s="74" t="n">
        <v>504.46</v>
      </c>
      <c r="J772" s="51" t="n">
        <f aca="false">IF(E772&gt;0,AF772/E772,0)</f>
        <v>0</v>
      </c>
      <c r="K772" s="51" t="n">
        <f aca="false">IF(G772&gt;0,AG772/G772,0)</f>
        <v>0</v>
      </c>
      <c r="L772" s="75" t="n">
        <f aca="false">H772/Settings!$B$16</f>
        <v>0</v>
      </c>
      <c r="M772" s="76" t="n">
        <f aca="false">H772/Settings!$B$20</f>
        <v>0</v>
      </c>
      <c r="N772" s="77" t="n">
        <f aca="false">E772*Settings!$B$3</f>
        <v>0.149719911729757</v>
      </c>
      <c r="O772" s="77" t="n">
        <f aca="false">IF(E772&gt;0,(AF772-N772)/SQRT(E772*Settings!$B$3*(1-Settings!$B$3)),0)</f>
        <v>-0.402287039792884</v>
      </c>
      <c r="P772" s="77" t="n">
        <f aca="false">MAX(0,AF772-N772)</f>
        <v>0</v>
      </c>
      <c r="Q772" s="51" t="n">
        <f aca="false">IF(E772&gt;=Settings!$B$4,(AF772+Settings!$B$7*Settings!$B$3)/(E772+Settings!$B$7),Settings!$B$3)</f>
        <v>0.0748599558648786</v>
      </c>
      <c r="R772" s="78" t="n">
        <f aca="false">PERCENTRANK($H$2:$H$1780,H772,6)</f>
        <v>0</v>
      </c>
      <c r="S772" s="78" t="n">
        <f aca="false">PERCENTRANK($Q$2:$Q$1780,Q772,6)</f>
        <v>0.0646794</v>
      </c>
      <c r="T772" s="78" t="n">
        <f aca="false">PERCENTRANK($F$2:$F$1780,F772,6)</f>
        <v>0</v>
      </c>
      <c r="U772" s="79" t="n">
        <f aca="false">IF(F772&gt;0,ROUND((Settings!$B$8*T772+Settings!$B$9*R772+Settings!$B$10*S772)/SUM(Settings!$B$8:$B$10),10),0)</f>
        <v>0</v>
      </c>
      <c r="V772" s="71" t="str">
        <f aca="false">IF(U772&gt;0,RANK(U772,$U$2:$U$1780)+COUNTIF($U$2:U772,U772)-1,"")</f>
        <v/>
      </c>
      <c r="W772" s="71" t="str">
        <f aca="false">IF(V772="","",IF(V772&lt;=Settings!$B$11,"1 - Fix first",IF(V772&lt;=Settings!$B$12,"2 - Review","3 - Monitor")))</f>
        <v/>
      </c>
      <c r="X772" s="71" t="str">
        <f aca="false">IF(AND(E772&gt;=Settings!$B$4,AF772&gt;=Settings!$B$5,O772&gt;=Settings!$B$6),"HIGH RATE","")</f>
        <v/>
      </c>
      <c r="Y772" s="71" t="str">
        <f aca="false">IF(F772&gt;0,RANK(F772,$F$2:$F$1780)+COUNTIF($F$2:F772,F772)-1,"")</f>
        <v/>
      </c>
      <c r="Z772" s="71" t="str">
        <f aca="false">IF(H772&gt;0,RANK(H772,$H$2:$H$1780)+COUNTIF($H$2:H772,H772)-1,"")</f>
        <v/>
      </c>
      <c r="AA772" s="71" t="str">
        <f aca="false">IF(AC772="","",RANK(AC772,$AC$2:$AC$1780)+COUNTIF($AC$2:AC772,AC772)-1)</f>
        <v/>
      </c>
      <c r="AB772" s="71" t="str">
        <f aca="false">IF(AD772="","",RANK(AD772,$AD$2:$AD$1780)+COUNTIF($AD$2:AD772,AD772)-1)</f>
        <v/>
      </c>
      <c r="AC772" s="71" t="str">
        <f aca="false">IF(AND(AF772&gt;0,E772&gt;=Settings!$B$4),ROUND(J772,10),"")</f>
        <v/>
      </c>
      <c r="AD772" s="71" t="str">
        <f aca="false">IF(X772="HIGH RATE",ROUND(O772,10),"")</f>
        <v/>
      </c>
      <c r="AE772" s="71" t="s">
        <v>59</v>
      </c>
      <c r="AF772" s="73" t="n">
        <f aca="false">SUMIFS(Detail!$L$2:$L$9168,Detail!$C$2:$C$9168,$A772)</f>
        <v>0</v>
      </c>
      <c r="AG772" s="74" t="n">
        <f aca="false">SUMIFS(Detail!$N$2:$N$9168,Detail!$C$2:$C$9168,$A772)</f>
        <v>0</v>
      </c>
    </row>
    <row r="773" customFormat="false" ht="15" hidden="false" customHeight="false" outlineLevel="0" collapsed="false">
      <c r="A773" s="71" t="s">
        <v>2083</v>
      </c>
      <c r="B773" s="71" t="s">
        <v>3045</v>
      </c>
      <c r="C773" s="71" t="s">
        <v>213</v>
      </c>
      <c r="D773" s="71" t="str">
        <f aca="false">IFERROR(INDEX('Brand Map'!$B$4:$B$125,MATCH(C773,'Brand Map'!$A$4:$A$125,0)),"Other")</f>
        <v>AU</v>
      </c>
      <c r="E773" s="73" t="n">
        <f aca="false">SUMIFS(Detail!$K$2:$K$9168,Detail!$C$2:$C$9168,$A773)</f>
        <v>0</v>
      </c>
      <c r="F773" s="73" t="n">
        <f aca="false">SUMIFS(Detail!$E$2:$E$9168,Detail!$C$2:$C$9168,$A773)</f>
        <v>0</v>
      </c>
      <c r="G773" s="74" t="n">
        <f aca="false">SUMIFS(Detail!$M$2:$M$9168,Detail!$C$2:$C$9168,$A773)</f>
        <v>0</v>
      </c>
      <c r="H773" s="74" t="n">
        <f aca="false">SUMIFS(Detail!$D$2:$D$9168,Detail!$C$2:$C$9168,$A773)</f>
        <v>0</v>
      </c>
      <c r="I773" s="74" t="n">
        <v>859.65</v>
      </c>
      <c r="J773" s="51" t="n">
        <f aca="false">IF(E773&gt;0,AF773/E773,0)</f>
        <v>0</v>
      </c>
      <c r="K773" s="51" t="n">
        <f aca="false">IF(G773&gt;0,AG773/G773,0)</f>
        <v>0</v>
      </c>
      <c r="L773" s="75" t="n">
        <f aca="false">H773/Settings!$B$16</f>
        <v>0</v>
      </c>
      <c r="M773" s="76" t="n">
        <f aca="false">H773/Settings!$B$20</f>
        <v>0</v>
      </c>
      <c r="N773" s="77" t="n">
        <f aca="false">E773*Settings!$B$3</f>
        <v>0</v>
      </c>
      <c r="O773" s="77" t="n">
        <f aca="false">IF(E773&gt;0,(AF773-N773)/SQRT(E773*Settings!$B$3*(1-Settings!$B$3)),0)</f>
        <v>0</v>
      </c>
      <c r="P773" s="77" t="n">
        <f aca="false">MAX(0,AF773-N773)</f>
        <v>0</v>
      </c>
      <c r="Q773" s="51" t="n">
        <f aca="false">IF(E773&gt;=Settings!$B$4,(AF773+Settings!$B$7*Settings!$B$3)/(E773+Settings!$B$7),Settings!$B$3)</f>
        <v>0.0748599558648786</v>
      </c>
      <c r="R773" s="78" t="n">
        <f aca="false">PERCENTRANK($H$2:$H$1780,H773,6)</f>
        <v>0</v>
      </c>
      <c r="S773" s="78" t="n">
        <f aca="false">PERCENTRANK($Q$2:$Q$1780,Q773,6)</f>
        <v>0.0646794</v>
      </c>
      <c r="T773" s="78" t="n">
        <f aca="false">PERCENTRANK($F$2:$F$1780,F773,6)</f>
        <v>0</v>
      </c>
      <c r="U773" s="79" t="n">
        <f aca="false">IF(F773&gt;0,ROUND((Settings!$B$8*T773+Settings!$B$9*R773+Settings!$B$10*S773)/SUM(Settings!$B$8:$B$10),10),0)</f>
        <v>0</v>
      </c>
      <c r="V773" s="71" t="str">
        <f aca="false">IF(U773&gt;0,RANK(U773,$U$2:$U$1780)+COUNTIF($U$2:U773,U773)-1,"")</f>
        <v/>
      </c>
      <c r="W773" s="71" t="str">
        <f aca="false">IF(V773="","",IF(V773&lt;=Settings!$B$11,"1 - Fix first",IF(V773&lt;=Settings!$B$12,"2 - Review","3 - Monitor")))</f>
        <v/>
      </c>
      <c r="X773" s="71" t="str">
        <f aca="false">IF(AND(E773&gt;=Settings!$B$4,AF773&gt;=Settings!$B$5,O773&gt;=Settings!$B$6),"HIGH RATE","")</f>
        <v/>
      </c>
      <c r="Y773" s="71" t="str">
        <f aca="false">IF(F773&gt;0,RANK(F773,$F$2:$F$1780)+COUNTIF($F$2:F773,F773)-1,"")</f>
        <v/>
      </c>
      <c r="Z773" s="71" t="str">
        <f aca="false">IF(H773&gt;0,RANK(H773,$H$2:$H$1780)+COUNTIF($H$2:H773,H773)-1,"")</f>
        <v/>
      </c>
      <c r="AA773" s="71" t="str">
        <f aca="false">IF(AC773="","",RANK(AC773,$AC$2:$AC$1780)+COUNTIF($AC$2:AC773,AC773)-1)</f>
        <v/>
      </c>
      <c r="AB773" s="71" t="str">
        <f aca="false">IF(AD773="","",RANK(AD773,$AD$2:$AD$1780)+COUNTIF($AD$2:AD773,AD773)-1)</f>
        <v/>
      </c>
      <c r="AC773" s="71" t="str">
        <f aca="false">IF(AND(AF773&gt;0,E773&gt;=Settings!$B$4),ROUND(J773,10),"")</f>
        <v/>
      </c>
      <c r="AD773" s="71" t="str">
        <f aca="false">IF(X773="HIGH RATE",ROUND(O773,10),"")</f>
        <v/>
      </c>
      <c r="AE773" s="71" t="s">
        <v>60</v>
      </c>
      <c r="AF773" s="73" t="n">
        <f aca="false">SUMIFS(Detail!$L$2:$L$9168,Detail!$C$2:$C$9168,$A773)</f>
        <v>0</v>
      </c>
      <c r="AG773" s="74" t="n">
        <f aca="false">SUMIFS(Detail!$N$2:$N$9168,Detail!$C$2:$C$9168,$A773)</f>
        <v>0</v>
      </c>
    </row>
    <row r="774" customFormat="false" ht="15" hidden="false" customHeight="false" outlineLevel="0" collapsed="false">
      <c r="A774" s="71" t="s">
        <v>2040</v>
      </c>
      <c r="B774" s="71" t="s">
        <v>3045</v>
      </c>
      <c r="C774" s="71" t="s">
        <v>213</v>
      </c>
      <c r="D774" s="71" t="str">
        <f aca="false">IFERROR(INDEX('Brand Map'!$B$4:$B$125,MATCH(C774,'Brand Map'!$A$4:$A$125,0)),"Other")</f>
        <v>AU</v>
      </c>
      <c r="E774" s="73" t="n">
        <f aca="false">SUMIFS(Detail!$K$2:$K$9168,Detail!$C$2:$C$9168,$A774)</f>
        <v>0</v>
      </c>
      <c r="F774" s="73" t="n">
        <f aca="false">SUMIFS(Detail!$E$2:$E$9168,Detail!$C$2:$C$9168,$A774)</f>
        <v>0</v>
      </c>
      <c r="G774" s="74" t="n">
        <f aca="false">SUMIFS(Detail!$M$2:$M$9168,Detail!$C$2:$C$9168,$A774)</f>
        <v>0</v>
      </c>
      <c r="H774" s="74" t="n">
        <f aca="false">SUMIFS(Detail!$D$2:$D$9168,Detail!$C$2:$C$9168,$A774)</f>
        <v>0</v>
      </c>
      <c r="I774" s="74" t="n">
        <v>249.9</v>
      </c>
      <c r="J774" s="51" t="n">
        <f aca="false">IF(E774&gt;0,AF774/E774,0)</f>
        <v>0</v>
      </c>
      <c r="K774" s="51" t="n">
        <f aca="false">IF(G774&gt;0,AG774/G774,0)</f>
        <v>0</v>
      </c>
      <c r="L774" s="75" t="n">
        <f aca="false">H774/Settings!$B$16</f>
        <v>0</v>
      </c>
      <c r="M774" s="76" t="n">
        <f aca="false">H774/Settings!$B$20</f>
        <v>0</v>
      </c>
      <c r="N774" s="77" t="n">
        <f aca="false">E774*Settings!$B$3</f>
        <v>0</v>
      </c>
      <c r="O774" s="77" t="n">
        <f aca="false">IF(E774&gt;0,(AF774-N774)/SQRT(E774*Settings!$B$3*(1-Settings!$B$3)),0)</f>
        <v>0</v>
      </c>
      <c r="P774" s="77" t="n">
        <f aca="false">MAX(0,AF774-N774)</f>
        <v>0</v>
      </c>
      <c r="Q774" s="51" t="n">
        <f aca="false">IF(E774&gt;=Settings!$B$4,(AF774+Settings!$B$7*Settings!$B$3)/(E774+Settings!$B$7),Settings!$B$3)</f>
        <v>0.0748599558648786</v>
      </c>
      <c r="R774" s="78" t="n">
        <f aca="false">PERCENTRANK($H$2:$H$1780,H774,6)</f>
        <v>0</v>
      </c>
      <c r="S774" s="78" t="n">
        <f aca="false">PERCENTRANK($Q$2:$Q$1780,Q774,6)</f>
        <v>0.0646794</v>
      </c>
      <c r="T774" s="78" t="n">
        <f aca="false">PERCENTRANK($F$2:$F$1780,F774,6)</f>
        <v>0</v>
      </c>
      <c r="U774" s="79" t="n">
        <f aca="false">IF(F774&gt;0,ROUND((Settings!$B$8*T774+Settings!$B$9*R774+Settings!$B$10*S774)/SUM(Settings!$B$8:$B$10),10),0)</f>
        <v>0</v>
      </c>
      <c r="V774" s="71" t="str">
        <f aca="false">IF(U774&gt;0,RANK(U774,$U$2:$U$1780)+COUNTIF($U$2:U774,U774)-1,"")</f>
        <v/>
      </c>
      <c r="W774" s="71" t="str">
        <f aca="false">IF(V774="","",IF(V774&lt;=Settings!$B$11,"1 - Fix first",IF(V774&lt;=Settings!$B$12,"2 - Review","3 - Monitor")))</f>
        <v/>
      </c>
      <c r="X774" s="71" t="str">
        <f aca="false">IF(AND(E774&gt;=Settings!$B$4,AF774&gt;=Settings!$B$5,O774&gt;=Settings!$B$6),"HIGH RATE","")</f>
        <v/>
      </c>
      <c r="Y774" s="71" t="str">
        <f aca="false">IF(F774&gt;0,RANK(F774,$F$2:$F$1780)+COUNTIF($F$2:F774,F774)-1,"")</f>
        <v/>
      </c>
      <c r="Z774" s="71" t="str">
        <f aca="false">IF(H774&gt;0,RANK(H774,$H$2:$H$1780)+COUNTIF($H$2:H774,H774)-1,"")</f>
        <v/>
      </c>
      <c r="AA774" s="71" t="str">
        <f aca="false">IF(AC774="","",RANK(AC774,$AC$2:$AC$1780)+COUNTIF($AC$2:AC774,AC774)-1)</f>
        <v/>
      </c>
      <c r="AB774" s="71" t="str">
        <f aca="false">IF(AD774="","",RANK(AD774,$AD$2:$AD$1780)+COUNTIF($AD$2:AD774,AD774)-1)</f>
        <v/>
      </c>
      <c r="AC774" s="71" t="str">
        <f aca="false">IF(AND(AF774&gt;0,E774&gt;=Settings!$B$4),ROUND(J774,10),"")</f>
        <v/>
      </c>
      <c r="AD774" s="71" t="str">
        <f aca="false">IF(X774="HIGH RATE",ROUND(O774,10),"")</f>
        <v/>
      </c>
      <c r="AE774" s="71" t="s">
        <v>60</v>
      </c>
      <c r="AF774" s="73" t="n">
        <f aca="false">SUMIFS(Detail!$L$2:$L$9168,Detail!$C$2:$C$9168,$A774)</f>
        <v>0</v>
      </c>
      <c r="AG774" s="74" t="n">
        <f aca="false">SUMIFS(Detail!$N$2:$N$9168,Detail!$C$2:$C$9168,$A774)</f>
        <v>0</v>
      </c>
    </row>
    <row r="775" customFormat="false" ht="15" hidden="false" customHeight="false" outlineLevel="0" collapsed="false">
      <c r="A775" s="71" t="s">
        <v>1915</v>
      </c>
      <c r="B775" s="71" t="s">
        <v>3045</v>
      </c>
      <c r="C775" s="71" t="s">
        <v>213</v>
      </c>
      <c r="D775" s="71" t="str">
        <f aca="false">IFERROR(INDEX('Brand Map'!$B$4:$B$125,MATCH(C775,'Brand Map'!$A$4:$A$125,0)),"Other")</f>
        <v>AU</v>
      </c>
      <c r="E775" s="73" t="n">
        <f aca="false">SUMIFS(Detail!$K$2:$K$9168,Detail!$C$2:$C$9168,$A775)</f>
        <v>0</v>
      </c>
      <c r="F775" s="73" t="n">
        <f aca="false">SUMIFS(Detail!$E$2:$E$9168,Detail!$C$2:$C$9168,$A775)</f>
        <v>0</v>
      </c>
      <c r="G775" s="74" t="n">
        <f aca="false">SUMIFS(Detail!$M$2:$M$9168,Detail!$C$2:$C$9168,$A775)</f>
        <v>0</v>
      </c>
      <c r="H775" s="74" t="n">
        <f aca="false">SUMIFS(Detail!$D$2:$D$9168,Detail!$C$2:$C$9168,$A775)</f>
        <v>0</v>
      </c>
      <c r="I775" s="74" t="n">
        <v>109.95</v>
      </c>
      <c r="J775" s="51" t="n">
        <f aca="false">IF(E775&gt;0,AF775/E775,0)</f>
        <v>0</v>
      </c>
      <c r="K775" s="51" t="n">
        <f aca="false">IF(G775&gt;0,AG775/G775,0)</f>
        <v>0</v>
      </c>
      <c r="L775" s="75" t="n">
        <f aca="false">H775/Settings!$B$16</f>
        <v>0</v>
      </c>
      <c r="M775" s="76" t="n">
        <f aca="false">H775/Settings!$B$20</f>
        <v>0</v>
      </c>
      <c r="N775" s="77" t="n">
        <f aca="false">E775*Settings!$B$3</f>
        <v>0</v>
      </c>
      <c r="O775" s="77" t="n">
        <f aca="false">IF(E775&gt;0,(AF775-N775)/SQRT(E775*Settings!$B$3*(1-Settings!$B$3)),0)</f>
        <v>0</v>
      </c>
      <c r="P775" s="77" t="n">
        <f aca="false">MAX(0,AF775-N775)</f>
        <v>0</v>
      </c>
      <c r="Q775" s="51" t="n">
        <f aca="false">IF(E775&gt;=Settings!$B$4,(AF775+Settings!$B$7*Settings!$B$3)/(E775+Settings!$B$7),Settings!$B$3)</f>
        <v>0.0748599558648786</v>
      </c>
      <c r="R775" s="78" t="n">
        <f aca="false">PERCENTRANK($H$2:$H$1780,H775,6)</f>
        <v>0</v>
      </c>
      <c r="S775" s="78" t="n">
        <f aca="false">PERCENTRANK($Q$2:$Q$1780,Q775,6)</f>
        <v>0.0646794</v>
      </c>
      <c r="T775" s="78" t="n">
        <f aca="false">PERCENTRANK($F$2:$F$1780,F775,6)</f>
        <v>0</v>
      </c>
      <c r="U775" s="79" t="n">
        <f aca="false">IF(F775&gt;0,ROUND((Settings!$B$8*T775+Settings!$B$9*R775+Settings!$B$10*S775)/SUM(Settings!$B$8:$B$10),10),0)</f>
        <v>0</v>
      </c>
      <c r="V775" s="71" t="str">
        <f aca="false">IF(U775&gt;0,RANK(U775,$U$2:$U$1780)+COUNTIF($U$2:U775,U775)-1,"")</f>
        <v/>
      </c>
      <c r="W775" s="71" t="str">
        <f aca="false">IF(V775="","",IF(V775&lt;=Settings!$B$11,"1 - Fix first",IF(V775&lt;=Settings!$B$12,"2 - Review","3 - Monitor")))</f>
        <v/>
      </c>
      <c r="X775" s="71" t="str">
        <f aca="false">IF(AND(E775&gt;=Settings!$B$4,AF775&gt;=Settings!$B$5,O775&gt;=Settings!$B$6),"HIGH RATE","")</f>
        <v/>
      </c>
      <c r="Y775" s="71" t="str">
        <f aca="false">IF(F775&gt;0,RANK(F775,$F$2:$F$1780)+COUNTIF($F$2:F775,F775)-1,"")</f>
        <v/>
      </c>
      <c r="Z775" s="71" t="str">
        <f aca="false">IF(H775&gt;0,RANK(H775,$H$2:$H$1780)+COUNTIF($H$2:H775,H775)-1,"")</f>
        <v/>
      </c>
      <c r="AA775" s="71" t="str">
        <f aca="false">IF(AC775="","",RANK(AC775,$AC$2:$AC$1780)+COUNTIF($AC$2:AC775,AC775)-1)</f>
        <v/>
      </c>
      <c r="AB775" s="71" t="str">
        <f aca="false">IF(AD775="","",RANK(AD775,$AD$2:$AD$1780)+COUNTIF($AD$2:AD775,AD775)-1)</f>
        <v/>
      </c>
      <c r="AC775" s="71" t="str">
        <f aca="false">IF(AND(AF775&gt;0,E775&gt;=Settings!$B$4),ROUND(J775,10),"")</f>
        <v/>
      </c>
      <c r="AD775" s="71" t="str">
        <f aca="false">IF(X775="HIGH RATE",ROUND(O775,10),"")</f>
        <v/>
      </c>
      <c r="AE775" s="71" t="s">
        <v>60</v>
      </c>
      <c r="AF775" s="73" t="n">
        <f aca="false">SUMIFS(Detail!$L$2:$L$9168,Detail!$C$2:$C$9168,$A775)</f>
        <v>0</v>
      </c>
      <c r="AG775" s="74" t="n">
        <f aca="false">SUMIFS(Detail!$N$2:$N$9168,Detail!$C$2:$C$9168,$A775)</f>
        <v>0</v>
      </c>
    </row>
    <row r="776" customFormat="false" ht="15" hidden="false" customHeight="false" outlineLevel="0" collapsed="false">
      <c r="A776" s="71" t="s">
        <v>1894</v>
      </c>
      <c r="B776" s="71" t="s">
        <v>3046</v>
      </c>
      <c r="C776" s="71" t="s">
        <v>213</v>
      </c>
      <c r="D776" s="71" t="str">
        <f aca="false">IFERROR(INDEX('Brand Map'!$B$4:$B$125,MATCH(C776,'Brand Map'!$A$4:$A$125,0)),"Other")</f>
        <v>AU</v>
      </c>
      <c r="E776" s="73" t="n">
        <f aca="false">SUMIFS(Detail!$K$2:$K$9168,Detail!$C$2:$C$9168,$A776)</f>
        <v>0</v>
      </c>
      <c r="F776" s="73" t="n">
        <f aca="false">SUMIFS(Detail!$E$2:$E$9168,Detail!$C$2:$C$9168,$A776)</f>
        <v>0</v>
      </c>
      <c r="G776" s="74" t="n">
        <f aca="false">SUMIFS(Detail!$M$2:$M$9168,Detail!$C$2:$C$9168,$A776)</f>
        <v>0</v>
      </c>
      <c r="H776" s="74" t="n">
        <f aca="false">SUMIFS(Detail!$D$2:$D$9168,Detail!$C$2:$C$9168,$A776)</f>
        <v>0</v>
      </c>
      <c r="I776" s="74" t="n">
        <v>304.95</v>
      </c>
      <c r="J776" s="51" t="n">
        <f aca="false">IF(E776&gt;0,AF776/E776,0)</f>
        <v>0</v>
      </c>
      <c r="K776" s="51" t="n">
        <f aca="false">IF(G776&gt;0,AG776/G776,0)</f>
        <v>0</v>
      </c>
      <c r="L776" s="75" t="n">
        <f aca="false">H776/Settings!$B$16</f>
        <v>0</v>
      </c>
      <c r="M776" s="76" t="n">
        <f aca="false">H776/Settings!$B$20</f>
        <v>0</v>
      </c>
      <c r="N776" s="77" t="n">
        <f aca="false">E776*Settings!$B$3</f>
        <v>0</v>
      </c>
      <c r="O776" s="77" t="n">
        <f aca="false">IF(E776&gt;0,(AF776-N776)/SQRT(E776*Settings!$B$3*(1-Settings!$B$3)),0)</f>
        <v>0</v>
      </c>
      <c r="P776" s="77" t="n">
        <f aca="false">MAX(0,AF776-N776)</f>
        <v>0</v>
      </c>
      <c r="Q776" s="51" t="n">
        <f aca="false">IF(E776&gt;=Settings!$B$4,(AF776+Settings!$B$7*Settings!$B$3)/(E776+Settings!$B$7),Settings!$B$3)</f>
        <v>0.0748599558648786</v>
      </c>
      <c r="R776" s="78" t="n">
        <f aca="false">PERCENTRANK($H$2:$H$1780,H776,6)</f>
        <v>0</v>
      </c>
      <c r="S776" s="78" t="n">
        <f aca="false">PERCENTRANK($Q$2:$Q$1780,Q776,6)</f>
        <v>0.0646794</v>
      </c>
      <c r="T776" s="78" t="n">
        <f aca="false">PERCENTRANK($F$2:$F$1780,F776,6)</f>
        <v>0</v>
      </c>
      <c r="U776" s="79" t="n">
        <f aca="false">IF(F776&gt;0,ROUND((Settings!$B$8*T776+Settings!$B$9*R776+Settings!$B$10*S776)/SUM(Settings!$B$8:$B$10),10),0)</f>
        <v>0</v>
      </c>
      <c r="V776" s="71" t="str">
        <f aca="false">IF(U776&gt;0,RANK(U776,$U$2:$U$1780)+COUNTIF($U$2:U776,U776)-1,"")</f>
        <v/>
      </c>
      <c r="W776" s="71" t="str">
        <f aca="false">IF(V776="","",IF(V776&lt;=Settings!$B$11,"1 - Fix first",IF(V776&lt;=Settings!$B$12,"2 - Review","3 - Monitor")))</f>
        <v/>
      </c>
      <c r="X776" s="71" t="str">
        <f aca="false">IF(AND(E776&gt;=Settings!$B$4,AF776&gt;=Settings!$B$5,O776&gt;=Settings!$B$6),"HIGH RATE","")</f>
        <v/>
      </c>
      <c r="Y776" s="71" t="str">
        <f aca="false">IF(F776&gt;0,RANK(F776,$F$2:$F$1780)+COUNTIF($F$2:F776,F776)-1,"")</f>
        <v/>
      </c>
      <c r="Z776" s="71" t="str">
        <f aca="false">IF(H776&gt;0,RANK(H776,$H$2:$H$1780)+COUNTIF($H$2:H776,H776)-1,"")</f>
        <v/>
      </c>
      <c r="AA776" s="71" t="str">
        <f aca="false">IF(AC776="","",RANK(AC776,$AC$2:$AC$1780)+COUNTIF($AC$2:AC776,AC776)-1)</f>
        <v/>
      </c>
      <c r="AB776" s="71" t="str">
        <f aca="false">IF(AD776="","",RANK(AD776,$AD$2:$AD$1780)+COUNTIF($AD$2:AD776,AD776)-1)</f>
        <v/>
      </c>
      <c r="AC776" s="71" t="str">
        <f aca="false">IF(AND(AF776&gt;0,E776&gt;=Settings!$B$4),ROUND(J776,10),"")</f>
        <v/>
      </c>
      <c r="AD776" s="71" t="str">
        <f aca="false">IF(X776="HIGH RATE",ROUND(O776,10),"")</f>
        <v/>
      </c>
      <c r="AE776" s="71" t="s">
        <v>60</v>
      </c>
      <c r="AF776" s="73" t="n">
        <f aca="false">SUMIFS(Detail!$L$2:$L$9168,Detail!$C$2:$C$9168,$A776)</f>
        <v>0</v>
      </c>
      <c r="AG776" s="74" t="n">
        <f aca="false">SUMIFS(Detail!$N$2:$N$9168,Detail!$C$2:$C$9168,$A776)</f>
        <v>0</v>
      </c>
    </row>
    <row r="777" customFormat="false" ht="15" hidden="false" customHeight="false" outlineLevel="0" collapsed="false">
      <c r="A777" s="71" t="s">
        <v>1445</v>
      </c>
      <c r="B777" s="71" t="s">
        <v>3047</v>
      </c>
      <c r="C777" s="71" t="s">
        <v>213</v>
      </c>
      <c r="D777" s="71" t="str">
        <f aca="false">IFERROR(INDEX('Brand Map'!$B$4:$B$125,MATCH(C777,'Brand Map'!$A$4:$A$125,0)),"Other")</f>
        <v>AU</v>
      </c>
      <c r="E777" s="73" t="n">
        <f aca="false">SUMIFS(Detail!$K$2:$K$9168,Detail!$C$2:$C$9168,$A777)</f>
        <v>0</v>
      </c>
      <c r="F777" s="73" t="n">
        <f aca="false">SUMIFS(Detail!$E$2:$E$9168,Detail!$C$2:$C$9168,$A777)</f>
        <v>0</v>
      </c>
      <c r="G777" s="74" t="n">
        <f aca="false">SUMIFS(Detail!$M$2:$M$9168,Detail!$C$2:$C$9168,$A777)</f>
        <v>0</v>
      </c>
      <c r="H777" s="74" t="n">
        <f aca="false">SUMIFS(Detail!$D$2:$D$9168,Detail!$C$2:$C$9168,$A777)</f>
        <v>0</v>
      </c>
      <c r="I777" s="74" t="n">
        <v>824.51</v>
      </c>
      <c r="J777" s="51" t="n">
        <f aca="false">IF(E777&gt;0,AF777/E777,0)</f>
        <v>0</v>
      </c>
      <c r="K777" s="51" t="n">
        <f aca="false">IF(G777&gt;0,AG777/G777,0)</f>
        <v>0</v>
      </c>
      <c r="L777" s="75" t="n">
        <f aca="false">H777/Settings!$B$16</f>
        <v>0</v>
      </c>
      <c r="M777" s="76" t="n">
        <f aca="false">H777/Settings!$B$20</f>
        <v>0</v>
      </c>
      <c r="N777" s="77" t="n">
        <f aca="false">E777*Settings!$B$3</f>
        <v>0</v>
      </c>
      <c r="O777" s="77" t="n">
        <f aca="false">IF(E777&gt;0,(AF777-N777)/SQRT(E777*Settings!$B$3*(1-Settings!$B$3)),0)</f>
        <v>0</v>
      </c>
      <c r="P777" s="77" t="n">
        <f aca="false">MAX(0,AF777-N777)</f>
        <v>0</v>
      </c>
      <c r="Q777" s="51" t="n">
        <f aca="false">IF(E777&gt;=Settings!$B$4,(AF777+Settings!$B$7*Settings!$B$3)/(E777+Settings!$B$7),Settings!$B$3)</f>
        <v>0.0748599558648786</v>
      </c>
      <c r="R777" s="78" t="n">
        <f aca="false">PERCENTRANK($H$2:$H$1780,H777,6)</f>
        <v>0</v>
      </c>
      <c r="S777" s="78" t="n">
        <f aca="false">PERCENTRANK($Q$2:$Q$1780,Q777,6)</f>
        <v>0.0646794</v>
      </c>
      <c r="T777" s="78" t="n">
        <f aca="false">PERCENTRANK($F$2:$F$1780,F777,6)</f>
        <v>0</v>
      </c>
      <c r="U777" s="79" t="n">
        <f aca="false">IF(F777&gt;0,ROUND((Settings!$B$8*T777+Settings!$B$9*R777+Settings!$B$10*S777)/SUM(Settings!$B$8:$B$10),10),0)</f>
        <v>0</v>
      </c>
      <c r="V777" s="71" t="str">
        <f aca="false">IF(U777&gt;0,RANK(U777,$U$2:$U$1780)+COUNTIF($U$2:U777,U777)-1,"")</f>
        <v/>
      </c>
      <c r="W777" s="71" t="str">
        <f aca="false">IF(V777="","",IF(V777&lt;=Settings!$B$11,"1 - Fix first",IF(V777&lt;=Settings!$B$12,"2 - Review","3 - Monitor")))</f>
        <v/>
      </c>
      <c r="X777" s="71" t="str">
        <f aca="false">IF(AND(E777&gt;=Settings!$B$4,AF777&gt;=Settings!$B$5,O777&gt;=Settings!$B$6),"HIGH RATE","")</f>
        <v/>
      </c>
      <c r="Y777" s="71" t="str">
        <f aca="false">IF(F777&gt;0,RANK(F777,$F$2:$F$1780)+COUNTIF($F$2:F777,F777)-1,"")</f>
        <v/>
      </c>
      <c r="Z777" s="71" t="str">
        <f aca="false">IF(H777&gt;0,RANK(H777,$H$2:$H$1780)+COUNTIF($H$2:H777,H777)-1,"")</f>
        <v/>
      </c>
      <c r="AA777" s="71" t="str">
        <f aca="false">IF(AC777="","",RANK(AC777,$AC$2:$AC$1780)+COUNTIF($AC$2:AC777,AC777)-1)</f>
        <v/>
      </c>
      <c r="AB777" s="71" t="str">
        <f aca="false">IF(AD777="","",RANK(AD777,$AD$2:$AD$1780)+COUNTIF($AD$2:AD777,AD777)-1)</f>
        <v/>
      </c>
      <c r="AC777" s="71" t="str">
        <f aca="false">IF(AND(AF777&gt;0,E777&gt;=Settings!$B$4),ROUND(J777,10),"")</f>
        <v/>
      </c>
      <c r="AD777" s="71" t="str">
        <f aca="false">IF(X777="HIGH RATE",ROUND(O777,10),"")</f>
        <v/>
      </c>
      <c r="AE777" s="71" t="s">
        <v>59</v>
      </c>
      <c r="AF777" s="73" t="n">
        <f aca="false">SUMIFS(Detail!$L$2:$L$9168,Detail!$C$2:$C$9168,$A777)</f>
        <v>0</v>
      </c>
      <c r="AG777" s="74" t="n">
        <f aca="false">SUMIFS(Detail!$N$2:$N$9168,Detail!$C$2:$C$9168,$A777)</f>
        <v>0</v>
      </c>
    </row>
    <row r="778" customFormat="false" ht="15" hidden="false" customHeight="false" outlineLevel="0" collapsed="false">
      <c r="A778" s="71" t="s">
        <v>1768</v>
      </c>
      <c r="B778" s="71" t="s">
        <v>3048</v>
      </c>
      <c r="C778" s="71" t="s">
        <v>213</v>
      </c>
      <c r="D778" s="71" t="str">
        <f aca="false">IFERROR(INDEX('Brand Map'!$B$4:$B$125,MATCH(C778,'Brand Map'!$A$4:$A$125,0)),"Other")</f>
        <v>AU</v>
      </c>
      <c r="E778" s="73" t="n">
        <f aca="false">SUMIFS(Detail!$K$2:$K$9168,Detail!$C$2:$C$9168,$A778)</f>
        <v>0</v>
      </c>
      <c r="F778" s="73" t="n">
        <f aca="false">SUMIFS(Detail!$E$2:$E$9168,Detail!$C$2:$C$9168,$A778)</f>
        <v>0</v>
      </c>
      <c r="G778" s="74" t="n">
        <f aca="false">SUMIFS(Detail!$M$2:$M$9168,Detail!$C$2:$C$9168,$A778)</f>
        <v>0</v>
      </c>
      <c r="H778" s="74" t="n">
        <f aca="false">SUMIFS(Detail!$D$2:$D$9168,Detail!$C$2:$C$9168,$A778)</f>
        <v>0</v>
      </c>
      <c r="I778" s="74" t="n">
        <v>53.49</v>
      </c>
      <c r="J778" s="51" t="n">
        <f aca="false">IF(E778&gt;0,AF778/E778,0)</f>
        <v>0</v>
      </c>
      <c r="K778" s="51" t="n">
        <f aca="false">IF(G778&gt;0,AG778/G778,0)</f>
        <v>0</v>
      </c>
      <c r="L778" s="75" t="n">
        <f aca="false">H778/Settings!$B$16</f>
        <v>0</v>
      </c>
      <c r="M778" s="76" t="n">
        <f aca="false">H778/Settings!$B$20</f>
        <v>0</v>
      </c>
      <c r="N778" s="77" t="n">
        <f aca="false">E778*Settings!$B$3</f>
        <v>0</v>
      </c>
      <c r="O778" s="77" t="n">
        <f aca="false">IF(E778&gt;0,(AF778-N778)/SQRT(E778*Settings!$B$3*(1-Settings!$B$3)),0)</f>
        <v>0</v>
      </c>
      <c r="P778" s="77" t="n">
        <f aca="false">MAX(0,AF778-N778)</f>
        <v>0</v>
      </c>
      <c r="Q778" s="51" t="n">
        <f aca="false">IF(E778&gt;=Settings!$B$4,(AF778+Settings!$B$7*Settings!$B$3)/(E778+Settings!$B$7),Settings!$B$3)</f>
        <v>0.0748599558648786</v>
      </c>
      <c r="R778" s="78" t="n">
        <f aca="false">PERCENTRANK($H$2:$H$1780,H778,6)</f>
        <v>0</v>
      </c>
      <c r="S778" s="78" t="n">
        <f aca="false">PERCENTRANK($Q$2:$Q$1780,Q778,6)</f>
        <v>0.0646794</v>
      </c>
      <c r="T778" s="78" t="n">
        <f aca="false">PERCENTRANK($F$2:$F$1780,F778,6)</f>
        <v>0</v>
      </c>
      <c r="U778" s="79" t="n">
        <f aca="false">IF(F778&gt;0,ROUND((Settings!$B$8*T778+Settings!$B$9*R778+Settings!$B$10*S778)/SUM(Settings!$B$8:$B$10),10),0)</f>
        <v>0</v>
      </c>
      <c r="V778" s="71" t="str">
        <f aca="false">IF(U778&gt;0,RANK(U778,$U$2:$U$1780)+COUNTIF($U$2:U778,U778)-1,"")</f>
        <v/>
      </c>
      <c r="W778" s="71" t="str">
        <f aca="false">IF(V778="","",IF(V778&lt;=Settings!$B$11,"1 - Fix first",IF(V778&lt;=Settings!$B$12,"2 - Review","3 - Monitor")))</f>
        <v/>
      </c>
      <c r="X778" s="71" t="str">
        <f aca="false">IF(AND(E778&gt;=Settings!$B$4,AF778&gt;=Settings!$B$5,O778&gt;=Settings!$B$6),"HIGH RATE","")</f>
        <v/>
      </c>
      <c r="Y778" s="71" t="str">
        <f aca="false">IF(F778&gt;0,RANK(F778,$F$2:$F$1780)+COUNTIF($F$2:F778,F778)-1,"")</f>
        <v/>
      </c>
      <c r="Z778" s="71" t="str">
        <f aca="false">IF(H778&gt;0,RANK(H778,$H$2:$H$1780)+COUNTIF($H$2:H778,H778)-1,"")</f>
        <v/>
      </c>
      <c r="AA778" s="71" t="str">
        <f aca="false">IF(AC778="","",RANK(AC778,$AC$2:$AC$1780)+COUNTIF($AC$2:AC778,AC778)-1)</f>
        <v/>
      </c>
      <c r="AB778" s="71" t="str">
        <f aca="false">IF(AD778="","",RANK(AD778,$AD$2:$AD$1780)+COUNTIF($AD$2:AD778,AD778)-1)</f>
        <v/>
      </c>
      <c r="AC778" s="71" t="str">
        <f aca="false">IF(AND(AF778&gt;0,E778&gt;=Settings!$B$4),ROUND(J778,10),"")</f>
        <v/>
      </c>
      <c r="AD778" s="71" t="str">
        <f aca="false">IF(X778="HIGH RATE",ROUND(O778,10),"")</f>
        <v/>
      </c>
      <c r="AE778" s="71" t="s">
        <v>60</v>
      </c>
      <c r="AF778" s="73" t="n">
        <f aca="false">SUMIFS(Detail!$L$2:$L$9168,Detail!$C$2:$C$9168,$A778)</f>
        <v>0</v>
      </c>
      <c r="AG778" s="74" t="n">
        <f aca="false">SUMIFS(Detail!$N$2:$N$9168,Detail!$C$2:$C$9168,$A778)</f>
        <v>0</v>
      </c>
    </row>
    <row r="779" customFormat="false" ht="15" hidden="false" customHeight="false" outlineLevel="0" collapsed="false">
      <c r="A779" s="71" t="s">
        <v>1988</v>
      </c>
      <c r="B779" s="71" t="s">
        <v>2715</v>
      </c>
      <c r="C779" s="71" t="s">
        <v>213</v>
      </c>
      <c r="D779" s="71" t="str">
        <f aca="false">IFERROR(INDEX('Brand Map'!$B$4:$B$125,MATCH(C779,'Brand Map'!$A$4:$A$125,0)),"Other")</f>
        <v>AU</v>
      </c>
      <c r="E779" s="73" t="n">
        <f aca="false">SUMIFS(Detail!$K$2:$K$9168,Detail!$C$2:$C$9168,$A779)</f>
        <v>0</v>
      </c>
      <c r="F779" s="73" t="n">
        <f aca="false">SUMIFS(Detail!$E$2:$E$9168,Detail!$C$2:$C$9168,$A779)</f>
        <v>0</v>
      </c>
      <c r="G779" s="74" t="n">
        <f aca="false">SUMIFS(Detail!$M$2:$M$9168,Detail!$C$2:$C$9168,$A779)</f>
        <v>0</v>
      </c>
      <c r="H779" s="74" t="n">
        <f aca="false">SUMIFS(Detail!$D$2:$D$9168,Detail!$C$2:$C$9168,$A779)</f>
        <v>0</v>
      </c>
      <c r="I779" s="74" t="n">
        <v>109.9</v>
      </c>
      <c r="J779" s="51" t="n">
        <f aca="false">IF(E779&gt;0,AF779/E779,0)</f>
        <v>0</v>
      </c>
      <c r="K779" s="51" t="n">
        <f aca="false">IF(G779&gt;0,AG779/G779,0)</f>
        <v>0</v>
      </c>
      <c r="L779" s="75" t="n">
        <f aca="false">H779/Settings!$B$16</f>
        <v>0</v>
      </c>
      <c r="M779" s="76" t="n">
        <f aca="false">H779/Settings!$B$20</f>
        <v>0</v>
      </c>
      <c r="N779" s="77" t="n">
        <f aca="false">E779*Settings!$B$3</f>
        <v>0</v>
      </c>
      <c r="O779" s="77" t="n">
        <f aca="false">IF(E779&gt;0,(AF779-N779)/SQRT(E779*Settings!$B$3*(1-Settings!$B$3)),0)</f>
        <v>0</v>
      </c>
      <c r="P779" s="77" t="n">
        <f aca="false">MAX(0,AF779-N779)</f>
        <v>0</v>
      </c>
      <c r="Q779" s="51" t="n">
        <f aca="false">IF(E779&gt;=Settings!$B$4,(AF779+Settings!$B$7*Settings!$B$3)/(E779+Settings!$B$7),Settings!$B$3)</f>
        <v>0.0748599558648786</v>
      </c>
      <c r="R779" s="78" t="n">
        <f aca="false">PERCENTRANK($H$2:$H$1780,H779,6)</f>
        <v>0</v>
      </c>
      <c r="S779" s="78" t="n">
        <f aca="false">PERCENTRANK($Q$2:$Q$1780,Q779,6)</f>
        <v>0.0646794</v>
      </c>
      <c r="T779" s="78" t="n">
        <f aca="false">PERCENTRANK($F$2:$F$1780,F779,6)</f>
        <v>0</v>
      </c>
      <c r="U779" s="79" t="n">
        <f aca="false">IF(F779&gt;0,ROUND((Settings!$B$8*T779+Settings!$B$9*R779+Settings!$B$10*S779)/SUM(Settings!$B$8:$B$10),10),0)</f>
        <v>0</v>
      </c>
      <c r="V779" s="71" t="str">
        <f aca="false">IF(U779&gt;0,RANK(U779,$U$2:$U$1780)+COUNTIF($U$2:U779,U779)-1,"")</f>
        <v/>
      </c>
      <c r="W779" s="71" t="str">
        <f aca="false">IF(V779="","",IF(V779&lt;=Settings!$B$11,"1 - Fix first",IF(V779&lt;=Settings!$B$12,"2 - Review","3 - Monitor")))</f>
        <v/>
      </c>
      <c r="X779" s="71" t="str">
        <f aca="false">IF(AND(E779&gt;=Settings!$B$4,AF779&gt;=Settings!$B$5,O779&gt;=Settings!$B$6),"HIGH RATE","")</f>
        <v/>
      </c>
      <c r="Y779" s="71" t="str">
        <f aca="false">IF(F779&gt;0,RANK(F779,$F$2:$F$1780)+COUNTIF($F$2:F779,F779)-1,"")</f>
        <v/>
      </c>
      <c r="Z779" s="71" t="str">
        <f aca="false">IF(H779&gt;0,RANK(H779,$H$2:$H$1780)+COUNTIF($H$2:H779,H779)-1,"")</f>
        <v/>
      </c>
      <c r="AA779" s="71" t="str">
        <f aca="false">IF(AC779="","",RANK(AC779,$AC$2:$AC$1780)+COUNTIF($AC$2:AC779,AC779)-1)</f>
        <v/>
      </c>
      <c r="AB779" s="71" t="str">
        <f aca="false">IF(AD779="","",RANK(AD779,$AD$2:$AD$1780)+COUNTIF($AD$2:AD779,AD779)-1)</f>
        <v/>
      </c>
      <c r="AC779" s="71" t="str">
        <f aca="false">IF(AND(AF779&gt;0,E779&gt;=Settings!$B$4),ROUND(J779,10),"")</f>
        <v/>
      </c>
      <c r="AD779" s="71" t="str">
        <f aca="false">IF(X779="HIGH RATE",ROUND(O779,10),"")</f>
        <v/>
      </c>
      <c r="AE779" s="71" t="s">
        <v>60</v>
      </c>
      <c r="AF779" s="73" t="n">
        <f aca="false">SUMIFS(Detail!$L$2:$L$9168,Detail!$C$2:$C$9168,$A779)</f>
        <v>0</v>
      </c>
      <c r="AG779" s="74" t="n">
        <f aca="false">SUMIFS(Detail!$N$2:$N$9168,Detail!$C$2:$C$9168,$A779)</f>
        <v>0</v>
      </c>
    </row>
    <row r="780" customFormat="false" ht="15" hidden="false" customHeight="false" outlineLevel="0" collapsed="false">
      <c r="A780" s="71" t="s">
        <v>1532</v>
      </c>
      <c r="B780" s="71" t="s">
        <v>2573</v>
      </c>
      <c r="C780" s="71" t="s">
        <v>213</v>
      </c>
      <c r="D780" s="71" t="str">
        <f aca="false">IFERROR(INDEX('Brand Map'!$B$4:$B$125,MATCH(C780,'Brand Map'!$A$4:$A$125,0)),"Other")</f>
        <v>AU</v>
      </c>
      <c r="E780" s="73" t="n">
        <f aca="false">SUMIFS(Detail!$K$2:$K$9168,Detail!$C$2:$C$9168,$A780)</f>
        <v>0</v>
      </c>
      <c r="F780" s="73" t="n">
        <f aca="false">SUMIFS(Detail!$E$2:$E$9168,Detail!$C$2:$C$9168,$A780)</f>
        <v>0</v>
      </c>
      <c r="G780" s="74" t="n">
        <f aca="false">SUMIFS(Detail!$M$2:$M$9168,Detail!$C$2:$C$9168,$A780)</f>
        <v>0</v>
      </c>
      <c r="H780" s="74" t="n">
        <f aca="false">SUMIFS(Detail!$D$2:$D$9168,Detail!$C$2:$C$9168,$A780)</f>
        <v>0</v>
      </c>
      <c r="I780" s="74" t="n">
        <v>84.95</v>
      </c>
      <c r="J780" s="51" t="n">
        <f aca="false">IF(E780&gt;0,AF780/E780,0)</f>
        <v>0</v>
      </c>
      <c r="K780" s="51" t="n">
        <f aca="false">IF(G780&gt;0,AG780/G780,0)</f>
        <v>0</v>
      </c>
      <c r="L780" s="75" t="n">
        <f aca="false">H780/Settings!$B$16</f>
        <v>0</v>
      </c>
      <c r="M780" s="76" t="n">
        <f aca="false">H780/Settings!$B$20</f>
        <v>0</v>
      </c>
      <c r="N780" s="77" t="n">
        <f aca="false">E780*Settings!$B$3</f>
        <v>0</v>
      </c>
      <c r="O780" s="77" t="n">
        <f aca="false">IF(E780&gt;0,(AF780-N780)/SQRT(E780*Settings!$B$3*(1-Settings!$B$3)),0)</f>
        <v>0</v>
      </c>
      <c r="P780" s="77" t="n">
        <f aca="false">MAX(0,AF780-N780)</f>
        <v>0</v>
      </c>
      <c r="Q780" s="51" t="n">
        <f aca="false">IF(E780&gt;=Settings!$B$4,(AF780+Settings!$B$7*Settings!$B$3)/(E780+Settings!$B$7),Settings!$B$3)</f>
        <v>0.0748599558648786</v>
      </c>
      <c r="R780" s="78" t="n">
        <f aca="false">PERCENTRANK($H$2:$H$1780,H780,6)</f>
        <v>0</v>
      </c>
      <c r="S780" s="78" t="n">
        <f aca="false">PERCENTRANK($Q$2:$Q$1780,Q780,6)</f>
        <v>0.0646794</v>
      </c>
      <c r="T780" s="78" t="n">
        <f aca="false">PERCENTRANK($F$2:$F$1780,F780,6)</f>
        <v>0</v>
      </c>
      <c r="U780" s="79" t="n">
        <f aca="false">IF(F780&gt;0,ROUND((Settings!$B$8*T780+Settings!$B$9*R780+Settings!$B$10*S780)/SUM(Settings!$B$8:$B$10),10),0)</f>
        <v>0</v>
      </c>
      <c r="V780" s="71" t="str">
        <f aca="false">IF(U780&gt;0,RANK(U780,$U$2:$U$1780)+COUNTIF($U$2:U780,U780)-1,"")</f>
        <v/>
      </c>
      <c r="W780" s="71" t="str">
        <f aca="false">IF(V780="","",IF(V780&lt;=Settings!$B$11,"1 - Fix first",IF(V780&lt;=Settings!$B$12,"2 - Review","3 - Monitor")))</f>
        <v/>
      </c>
      <c r="X780" s="71" t="str">
        <f aca="false">IF(AND(E780&gt;=Settings!$B$4,AF780&gt;=Settings!$B$5,O780&gt;=Settings!$B$6),"HIGH RATE","")</f>
        <v/>
      </c>
      <c r="Y780" s="71" t="str">
        <f aca="false">IF(F780&gt;0,RANK(F780,$F$2:$F$1780)+COUNTIF($F$2:F780,F780)-1,"")</f>
        <v/>
      </c>
      <c r="Z780" s="71" t="str">
        <f aca="false">IF(H780&gt;0,RANK(H780,$H$2:$H$1780)+COUNTIF($H$2:H780,H780)-1,"")</f>
        <v/>
      </c>
      <c r="AA780" s="71" t="str">
        <f aca="false">IF(AC780="","",RANK(AC780,$AC$2:$AC$1780)+COUNTIF($AC$2:AC780,AC780)-1)</f>
        <v/>
      </c>
      <c r="AB780" s="71" t="str">
        <f aca="false">IF(AD780="","",RANK(AD780,$AD$2:$AD$1780)+COUNTIF($AD$2:AD780,AD780)-1)</f>
        <v/>
      </c>
      <c r="AC780" s="71" t="str">
        <f aca="false">IF(AND(AF780&gt;0,E780&gt;=Settings!$B$4),ROUND(J780,10),"")</f>
        <v/>
      </c>
      <c r="AD780" s="71" t="str">
        <f aca="false">IF(X780="HIGH RATE",ROUND(O780,10),"")</f>
        <v/>
      </c>
      <c r="AE780" s="71" t="s">
        <v>60</v>
      </c>
      <c r="AF780" s="73" t="n">
        <f aca="false">SUMIFS(Detail!$L$2:$L$9168,Detail!$C$2:$C$9168,$A780)</f>
        <v>0</v>
      </c>
      <c r="AG780" s="74" t="n">
        <f aca="false">SUMIFS(Detail!$N$2:$N$9168,Detail!$C$2:$C$9168,$A780)</f>
        <v>0</v>
      </c>
    </row>
    <row r="781" customFormat="false" ht="15" hidden="false" customHeight="false" outlineLevel="0" collapsed="false">
      <c r="A781" s="71" t="s">
        <v>1197</v>
      </c>
      <c r="B781" s="71" t="s">
        <v>2561</v>
      </c>
      <c r="C781" s="71" t="s">
        <v>213</v>
      </c>
      <c r="D781" s="71" t="str">
        <f aca="false">IFERROR(INDEX('Brand Map'!$B$4:$B$125,MATCH(C781,'Brand Map'!$A$4:$A$125,0)),"Other")</f>
        <v>AU</v>
      </c>
      <c r="E781" s="73" t="n">
        <f aca="false">SUMIFS(Detail!$K$2:$K$9168,Detail!$C$2:$C$9168,$A781)</f>
        <v>0</v>
      </c>
      <c r="F781" s="73" t="n">
        <f aca="false">SUMIFS(Detail!$E$2:$E$9168,Detail!$C$2:$C$9168,$A781)</f>
        <v>0</v>
      </c>
      <c r="G781" s="74" t="n">
        <f aca="false">SUMIFS(Detail!$M$2:$M$9168,Detail!$C$2:$C$9168,$A781)</f>
        <v>0</v>
      </c>
      <c r="H781" s="74" t="n">
        <f aca="false">SUMIFS(Detail!$D$2:$D$9168,Detail!$C$2:$C$9168,$A781)</f>
        <v>0</v>
      </c>
      <c r="I781" s="74" t="n">
        <v>87.95</v>
      </c>
      <c r="J781" s="51" t="n">
        <f aca="false">IF(E781&gt;0,AF781/E781,0)</f>
        <v>0</v>
      </c>
      <c r="K781" s="51" t="n">
        <f aca="false">IF(G781&gt;0,AG781/G781,0)</f>
        <v>0</v>
      </c>
      <c r="L781" s="75" t="n">
        <f aca="false">H781/Settings!$B$16</f>
        <v>0</v>
      </c>
      <c r="M781" s="76" t="n">
        <f aca="false">H781/Settings!$B$20</f>
        <v>0</v>
      </c>
      <c r="N781" s="77" t="n">
        <f aca="false">E781*Settings!$B$3</f>
        <v>0</v>
      </c>
      <c r="O781" s="77" t="n">
        <f aca="false">IF(E781&gt;0,(AF781-N781)/SQRT(E781*Settings!$B$3*(1-Settings!$B$3)),0)</f>
        <v>0</v>
      </c>
      <c r="P781" s="77" t="n">
        <f aca="false">MAX(0,AF781-N781)</f>
        <v>0</v>
      </c>
      <c r="Q781" s="51" t="n">
        <f aca="false">IF(E781&gt;=Settings!$B$4,(AF781+Settings!$B$7*Settings!$B$3)/(E781+Settings!$B$7),Settings!$B$3)</f>
        <v>0.0748599558648786</v>
      </c>
      <c r="R781" s="78" t="n">
        <f aca="false">PERCENTRANK($H$2:$H$1780,H781,6)</f>
        <v>0</v>
      </c>
      <c r="S781" s="78" t="n">
        <f aca="false">PERCENTRANK($Q$2:$Q$1780,Q781,6)</f>
        <v>0.0646794</v>
      </c>
      <c r="T781" s="78" t="n">
        <f aca="false">PERCENTRANK($F$2:$F$1780,F781,6)</f>
        <v>0</v>
      </c>
      <c r="U781" s="79" t="n">
        <f aca="false">IF(F781&gt;0,ROUND((Settings!$B$8*T781+Settings!$B$9*R781+Settings!$B$10*S781)/SUM(Settings!$B$8:$B$10),10),0)</f>
        <v>0</v>
      </c>
      <c r="V781" s="71" t="str">
        <f aca="false">IF(U781&gt;0,RANK(U781,$U$2:$U$1780)+COUNTIF($U$2:U781,U781)-1,"")</f>
        <v/>
      </c>
      <c r="W781" s="71" t="str">
        <f aca="false">IF(V781="","",IF(V781&lt;=Settings!$B$11,"1 - Fix first",IF(V781&lt;=Settings!$B$12,"2 - Review","3 - Monitor")))</f>
        <v/>
      </c>
      <c r="X781" s="71" t="str">
        <f aca="false">IF(AND(E781&gt;=Settings!$B$4,AF781&gt;=Settings!$B$5,O781&gt;=Settings!$B$6),"HIGH RATE","")</f>
        <v/>
      </c>
      <c r="Y781" s="71" t="str">
        <f aca="false">IF(F781&gt;0,RANK(F781,$F$2:$F$1780)+COUNTIF($F$2:F781,F781)-1,"")</f>
        <v/>
      </c>
      <c r="Z781" s="71" t="str">
        <f aca="false">IF(H781&gt;0,RANK(H781,$H$2:$H$1780)+COUNTIF($H$2:H781,H781)-1,"")</f>
        <v/>
      </c>
      <c r="AA781" s="71" t="str">
        <f aca="false">IF(AC781="","",RANK(AC781,$AC$2:$AC$1780)+COUNTIF($AC$2:AC781,AC781)-1)</f>
        <v/>
      </c>
      <c r="AB781" s="71" t="str">
        <f aca="false">IF(AD781="","",RANK(AD781,$AD$2:$AD$1780)+COUNTIF($AD$2:AD781,AD781)-1)</f>
        <v/>
      </c>
      <c r="AC781" s="71" t="str">
        <f aca="false">IF(AND(AF781&gt;0,E781&gt;=Settings!$B$4),ROUND(J781,10),"")</f>
        <v/>
      </c>
      <c r="AD781" s="71" t="str">
        <f aca="false">IF(X781="HIGH RATE",ROUND(O781,10),"")</f>
        <v/>
      </c>
      <c r="AE781" s="71" t="s">
        <v>60</v>
      </c>
      <c r="AF781" s="73" t="n">
        <f aca="false">SUMIFS(Detail!$L$2:$L$9168,Detail!$C$2:$C$9168,$A781)</f>
        <v>0</v>
      </c>
      <c r="AG781" s="74" t="n">
        <f aca="false">SUMIFS(Detail!$N$2:$N$9168,Detail!$C$2:$C$9168,$A781)</f>
        <v>0</v>
      </c>
    </row>
    <row r="782" customFormat="false" ht="15" hidden="false" customHeight="false" outlineLevel="0" collapsed="false">
      <c r="A782" s="71" t="s">
        <v>999</v>
      </c>
      <c r="B782" s="71" t="s">
        <v>2579</v>
      </c>
      <c r="C782" s="71" t="s">
        <v>213</v>
      </c>
      <c r="D782" s="71" t="str">
        <f aca="false">IFERROR(INDEX('Brand Map'!$B$4:$B$125,MATCH(C782,'Brand Map'!$A$4:$A$125,0)),"Other")</f>
        <v>AU</v>
      </c>
      <c r="E782" s="73" t="n">
        <f aca="false">SUMIFS(Detail!$K$2:$K$9168,Detail!$C$2:$C$9168,$A782)</f>
        <v>0</v>
      </c>
      <c r="F782" s="73" t="n">
        <f aca="false">SUMIFS(Detail!$E$2:$E$9168,Detail!$C$2:$C$9168,$A782)</f>
        <v>0</v>
      </c>
      <c r="G782" s="74" t="n">
        <f aca="false">SUMIFS(Detail!$M$2:$M$9168,Detail!$C$2:$C$9168,$A782)</f>
        <v>0</v>
      </c>
      <c r="H782" s="74" t="n">
        <f aca="false">SUMIFS(Detail!$D$2:$D$9168,Detail!$C$2:$C$9168,$A782)</f>
        <v>0</v>
      </c>
      <c r="I782" s="74" t="n">
        <v>259.9</v>
      </c>
      <c r="J782" s="51" t="n">
        <f aca="false">IF(E782&gt;0,AF782/E782,0)</f>
        <v>0</v>
      </c>
      <c r="K782" s="51" t="n">
        <f aca="false">IF(G782&gt;0,AG782/G782,0)</f>
        <v>0</v>
      </c>
      <c r="L782" s="75" t="n">
        <f aca="false">H782/Settings!$B$16</f>
        <v>0</v>
      </c>
      <c r="M782" s="76" t="n">
        <f aca="false">H782/Settings!$B$20</f>
        <v>0</v>
      </c>
      <c r="N782" s="77" t="n">
        <f aca="false">E782*Settings!$B$3</f>
        <v>0</v>
      </c>
      <c r="O782" s="77" t="n">
        <f aca="false">IF(E782&gt;0,(AF782-N782)/SQRT(E782*Settings!$B$3*(1-Settings!$B$3)),0)</f>
        <v>0</v>
      </c>
      <c r="P782" s="77" t="n">
        <f aca="false">MAX(0,AF782-N782)</f>
        <v>0</v>
      </c>
      <c r="Q782" s="51" t="n">
        <f aca="false">IF(E782&gt;=Settings!$B$4,(AF782+Settings!$B$7*Settings!$B$3)/(E782+Settings!$B$7),Settings!$B$3)</f>
        <v>0.0748599558648786</v>
      </c>
      <c r="R782" s="78" t="n">
        <f aca="false">PERCENTRANK($H$2:$H$1780,H782,6)</f>
        <v>0</v>
      </c>
      <c r="S782" s="78" t="n">
        <f aca="false">PERCENTRANK($Q$2:$Q$1780,Q782,6)</f>
        <v>0.0646794</v>
      </c>
      <c r="T782" s="78" t="n">
        <f aca="false">PERCENTRANK($F$2:$F$1780,F782,6)</f>
        <v>0</v>
      </c>
      <c r="U782" s="79" t="n">
        <f aca="false">IF(F782&gt;0,ROUND((Settings!$B$8*T782+Settings!$B$9*R782+Settings!$B$10*S782)/SUM(Settings!$B$8:$B$10),10),0)</f>
        <v>0</v>
      </c>
      <c r="V782" s="71" t="str">
        <f aca="false">IF(U782&gt;0,RANK(U782,$U$2:$U$1780)+COUNTIF($U$2:U782,U782)-1,"")</f>
        <v/>
      </c>
      <c r="W782" s="71" t="str">
        <f aca="false">IF(V782="","",IF(V782&lt;=Settings!$B$11,"1 - Fix first",IF(V782&lt;=Settings!$B$12,"2 - Review","3 - Monitor")))</f>
        <v/>
      </c>
      <c r="X782" s="71" t="str">
        <f aca="false">IF(AND(E782&gt;=Settings!$B$4,AF782&gt;=Settings!$B$5,O782&gt;=Settings!$B$6),"HIGH RATE","")</f>
        <v/>
      </c>
      <c r="Y782" s="71" t="str">
        <f aca="false">IF(F782&gt;0,RANK(F782,$F$2:$F$1780)+COUNTIF($F$2:F782,F782)-1,"")</f>
        <v/>
      </c>
      <c r="Z782" s="71" t="str">
        <f aca="false">IF(H782&gt;0,RANK(H782,$H$2:$H$1780)+COUNTIF($H$2:H782,H782)-1,"")</f>
        <v/>
      </c>
      <c r="AA782" s="71" t="str">
        <f aca="false">IF(AC782="","",RANK(AC782,$AC$2:$AC$1780)+COUNTIF($AC$2:AC782,AC782)-1)</f>
        <v/>
      </c>
      <c r="AB782" s="71" t="str">
        <f aca="false">IF(AD782="","",RANK(AD782,$AD$2:$AD$1780)+COUNTIF($AD$2:AD782,AD782)-1)</f>
        <v/>
      </c>
      <c r="AC782" s="71" t="str">
        <f aca="false">IF(AND(AF782&gt;0,E782&gt;=Settings!$B$4),ROUND(J782,10),"")</f>
        <v/>
      </c>
      <c r="AD782" s="71" t="str">
        <f aca="false">IF(X782="HIGH RATE",ROUND(O782,10),"")</f>
        <v/>
      </c>
      <c r="AE782" s="71" t="s">
        <v>60</v>
      </c>
      <c r="AF782" s="73" t="n">
        <f aca="false">SUMIFS(Detail!$L$2:$L$9168,Detail!$C$2:$C$9168,$A782)</f>
        <v>0</v>
      </c>
      <c r="AG782" s="74" t="n">
        <f aca="false">SUMIFS(Detail!$N$2:$N$9168,Detail!$C$2:$C$9168,$A782)</f>
        <v>0</v>
      </c>
    </row>
    <row r="783" customFormat="false" ht="15" hidden="false" customHeight="false" outlineLevel="0" collapsed="false">
      <c r="A783" s="71" t="s">
        <v>1289</v>
      </c>
      <c r="B783" s="71" t="s">
        <v>2579</v>
      </c>
      <c r="C783" s="71" t="s">
        <v>213</v>
      </c>
      <c r="D783" s="71" t="str">
        <f aca="false">IFERROR(INDEX('Brand Map'!$B$4:$B$125,MATCH(C783,'Brand Map'!$A$4:$A$125,0)),"Other")</f>
        <v>AU</v>
      </c>
      <c r="E783" s="73" t="n">
        <f aca="false">SUMIFS(Detail!$K$2:$K$9168,Detail!$C$2:$C$9168,$A783)</f>
        <v>0</v>
      </c>
      <c r="F783" s="73" t="n">
        <f aca="false">SUMIFS(Detail!$E$2:$E$9168,Detail!$C$2:$C$9168,$A783)</f>
        <v>0</v>
      </c>
      <c r="G783" s="74" t="n">
        <f aca="false">SUMIFS(Detail!$M$2:$M$9168,Detail!$C$2:$C$9168,$A783)</f>
        <v>0</v>
      </c>
      <c r="H783" s="74" t="n">
        <f aca="false">SUMIFS(Detail!$D$2:$D$9168,Detail!$C$2:$C$9168,$A783)</f>
        <v>0</v>
      </c>
      <c r="I783" s="74" t="n">
        <v>99.95</v>
      </c>
      <c r="J783" s="51" t="n">
        <f aca="false">IF(E783&gt;0,AF783/E783,0)</f>
        <v>0</v>
      </c>
      <c r="K783" s="51" t="n">
        <f aca="false">IF(G783&gt;0,AG783/G783,0)</f>
        <v>0</v>
      </c>
      <c r="L783" s="75" t="n">
        <f aca="false">H783/Settings!$B$16</f>
        <v>0</v>
      </c>
      <c r="M783" s="76" t="n">
        <f aca="false">H783/Settings!$B$20</f>
        <v>0</v>
      </c>
      <c r="N783" s="77" t="n">
        <f aca="false">E783*Settings!$B$3</f>
        <v>0</v>
      </c>
      <c r="O783" s="77" t="n">
        <f aca="false">IF(E783&gt;0,(AF783-N783)/SQRT(E783*Settings!$B$3*(1-Settings!$B$3)),0)</f>
        <v>0</v>
      </c>
      <c r="P783" s="77" t="n">
        <f aca="false">MAX(0,AF783-N783)</f>
        <v>0</v>
      </c>
      <c r="Q783" s="51" t="n">
        <f aca="false">IF(E783&gt;=Settings!$B$4,(AF783+Settings!$B$7*Settings!$B$3)/(E783+Settings!$B$7),Settings!$B$3)</f>
        <v>0.0748599558648786</v>
      </c>
      <c r="R783" s="78" t="n">
        <f aca="false">PERCENTRANK($H$2:$H$1780,H783,6)</f>
        <v>0</v>
      </c>
      <c r="S783" s="78" t="n">
        <f aca="false">PERCENTRANK($Q$2:$Q$1780,Q783,6)</f>
        <v>0.0646794</v>
      </c>
      <c r="T783" s="78" t="n">
        <f aca="false">PERCENTRANK($F$2:$F$1780,F783,6)</f>
        <v>0</v>
      </c>
      <c r="U783" s="79" t="n">
        <f aca="false">IF(F783&gt;0,ROUND((Settings!$B$8*T783+Settings!$B$9*R783+Settings!$B$10*S783)/SUM(Settings!$B$8:$B$10),10),0)</f>
        <v>0</v>
      </c>
      <c r="V783" s="71" t="str">
        <f aca="false">IF(U783&gt;0,RANK(U783,$U$2:$U$1780)+COUNTIF($U$2:U783,U783)-1,"")</f>
        <v/>
      </c>
      <c r="W783" s="71" t="str">
        <f aca="false">IF(V783="","",IF(V783&lt;=Settings!$B$11,"1 - Fix first",IF(V783&lt;=Settings!$B$12,"2 - Review","3 - Monitor")))</f>
        <v/>
      </c>
      <c r="X783" s="71" t="str">
        <f aca="false">IF(AND(E783&gt;=Settings!$B$4,AF783&gt;=Settings!$B$5,O783&gt;=Settings!$B$6),"HIGH RATE","")</f>
        <v/>
      </c>
      <c r="Y783" s="71" t="str">
        <f aca="false">IF(F783&gt;0,RANK(F783,$F$2:$F$1780)+COUNTIF($F$2:F783,F783)-1,"")</f>
        <v/>
      </c>
      <c r="Z783" s="71" t="str">
        <f aca="false">IF(H783&gt;0,RANK(H783,$H$2:$H$1780)+COUNTIF($H$2:H783,H783)-1,"")</f>
        <v/>
      </c>
      <c r="AA783" s="71" t="str">
        <f aca="false">IF(AC783="","",RANK(AC783,$AC$2:$AC$1780)+COUNTIF($AC$2:AC783,AC783)-1)</f>
        <v/>
      </c>
      <c r="AB783" s="71" t="str">
        <f aca="false">IF(AD783="","",RANK(AD783,$AD$2:$AD$1780)+COUNTIF($AD$2:AD783,AD783)-1)</f>
        <v/>
      </c>
      <c r="AC783" s="71" t="str">
        <f aca="false">IF(AND(AF783&gt;0,E783&gt;=Settings!$B$4),ROUND(J783,10),"")</f>
        <v/>
      </c>
      <c r="AD783" s="71" t="str">
        <f aca="false">IF(X783="HIGH RATE",ROUND(O783,10),"")</f>
        <v/>
      </c>
      <c r="AE783" s="71" t="s">
        <v>60</v>
      </c>
      <c r="AF783" s="73" t="n">
        <f aca="false">SUMIFS(Detail!$L$2:$L$9168,Detail!$C$2:$C$9168,$A783)</f>
        <v>0</v>
      </c>
      <c r="AG783" s="74" t="n">
        <f aca="false">SUMIFS(Detail!$N$2:$N$9168,Detail!$C$2:$C$9168,$A783)</f>
        <v>0</v>
      </c>
    </row>
    <row r="784" customFormat="false" ht="15" hidden="false" customHeight="false" outlineLevel="0" collapsed="false">
      <c r="A784" s="71" t="s">
        <v>1470</v>
      </c>
      <c r="B784" s="71" t="s">
        <v>2579</v>
      </c>
      <c r="C784" s="71" t="s">
        <v>213</v>
      </c>
      <c r="D784" s="71" t="str">
        <f aca="false">IFERROR(INDEX('Brand Map'!$B$4:$B$125,MATCH(C784,'Brand Map'!$A$4:$A$125,0)),"Other")</f>
        <v>AU</v>
      </c>
      <c r="E784" s="73" t="n">
        <f aca="false">SUMIFS(Detail!$K$2:$K$9168,Detail!$C$2:$C$9168,$A784)</f>
        <v>0</v>
      </c>
      <c r="F784" s="73" t="n">
        <f aca="false">SUMIFS(Detail!$E$2:$E$9168,Detail!$C$2:$C$9168,$A784)</f>
        <v>0</v>
      </c>
      <c r="G784" s="74" t="n">
        <f aca="false">SUMIFS(Detail!$M$2:$M$9168,Detail!$C$2:$C$9168,$A784)</f>
        <v>0</v>
      </c>
      <c r="H784" s="74" t="n">
        <f aca="false">SUMIFS(Detail!$D$2:$D$9168,Detail!$C$2:$C$9168,$A784)</f>
        <v>0</v>
      </c>
      <c r="I784" s="74" t="n">
        <v>309.9</v>
      </c>
      <c r="J784" s="51" t="n">
        <f aca="false">IF(E784&gt;0,AF784/E784,0)</f>
        <v>0</v>
      </c>
      <c r="K784" s="51" t="n">
        <f aca="false">IF(G784&gt;0,AG784/G784,0)</f>
        <v>0</v>
      </c>
      <c r="L784" s="75" t="n">
        <f aca="false">H784/Settings!$B$16</f>
        <v>0</v>
      </c>
      <c r="M784" s="76" t="n">
        <f aca="false">H784/Settings!$B$20</f>
        <v>0</v>
      </c>
      <c r="N784" s="77" t="n">
        <f aca="false">E784*Settings!$B$3</f>
        <v>0</v>
      </c>
      <c r="O784" s="77" t="n">
        <f aca="false">IF(E784&gt;0,(AF784-N784)/SQRT(E784*Settings!$B$3*(1-Settings!$B$3)),0)</f>
        <v>0</v>
      </c>
      <c r="P784" s="77" t="n">
        <f aca="false">MAX(0,AF784-N784)</f>
        <v>0</v>
      </c>
      <c r="Q784" s="51" t="n">
        <f aca="false">IF(E784&gt;=Settings!$B$4,(AF784+Settings!$B$7*Settings!$B$3)/(E784+Settings!$B$7),Settings!$B$3)</f>
        <v>0.0748599558648786</v>
      </c>
      <c r="R784" s="78" t="n">
        <f aca="false">PERCENTRANK($H$2:$H$1780,H784,6)</f>
        <v>0</v>
      </c>
      <c r="S784" s="78" t="n">
        <f aca="false">PERCENTRANK($Q$2:$Q$1780,Q784,6)</f>
        <v>0.0646794</v>
      </c>
      <c r="T784" s="78" t="n">
        <f aca="false">PERCENTRANK($F$2:$F$1780,F784,6)</f>
        <v>0</v>
      </c>
      <c r="U784" s="79" t="n">
        <f aca="false">IF(F784&gt;0,ROUND((Settings!$B$8*T784+Settings!$B$9*R784+Settings!$B$10*S784)/SUM(Settings!$B$8:$B$10),10),0)</f>
        <v>0</v>
      </c>
      <c r="V784" s="71" t="str">
        <f aca="false">IF(U784&gt;0,RANK(U784,$U$2:$U$1780)+COUNTIF($U$2:U784,U784)-1,"")</f>
        <v/>
      </c>
      <c r="W784" s="71" t="str">
        <f aca="false">IF(V784="","",IF(V784&lt;=Settings!$B$11,"1 - Fix first",IF(V784&lt;=Settings!$B$12,"2 - Review","3 - Monitor")))</f>
        <v/>
      </c>
      <c r="X784" s="71" t="str">
        <f aca="false">IF(AND(E784&gt;=Settings!$B$4,AF784&gt;=Settings!$B$5,O784&gt;=Settings!$B$6),"HIGH RATE","")</f>
        <v/>
      </c>
      <c r="Y784" s="71" t="str">
        <f aca="false">IF(F784&gt;0,RANK(F784,$F$2:$F$1780)+COUNTIF($F$2:F784,F784)-1,"")</f>
        <v/>
      </c>
      <c r="Z784" s="71" t="str">
        <f aca="false">IF(H784&gt;0,RANK(H784,$H$2:$H$1780)+COUNTIF($H$2:H784,H784)-1,"")</f>
        <v/>
      </c>
      <c r="AA784" s="71" t="str">
        <f aca="false">IF(AC784="","",RANK(AC784,$AC$2:$AC$1780)+COUNTIF($AC$2:AC784,AC784)-1)</f>
        <v/>
      </c>
      <c r="AB784" s="71" t="str">
        <f aca="false">IF(AD784="","",RANK(AD784,$AD$2:$AD$1780)+COUNTIF($AD$2:AD784,AD784)-1)</f>
        <v/>
      </c>
      <c r="AC784" s="71" t="str">
        <f aca="false">IF(AND(AF784&gt;0,E784&gt;=Settings!$B$4),ROUND(J784,10),"")</f>
        <v/>
      </c>
      <c r="AD784" s="71" t="str">
        <f aca="false">IF(X784="HIGH RATE",ROUND(O784,10),"")</f>
        <v/>
      </c>
      <c r="AE784" s="71" t="s">
        <v>60</v>
      </c>
      <c r="AF784" s="73" t="n">
        <f aca="false">SUMIFS(Detail!$L$2:$L$9168,Detail!$C$2:$C$9168,$A784)</f>
        <v>0</v>
      </c>
      <c r="AG784" s="74" t="n">
        <f aca="false">SUMIFS(Detail!$N$2:$N$9168,Detail!$C$2:$C$9168,$A784)</f>
        <v>0</v>
      </c>
    </row>
    <row r="785" customFormat="false" ht="15" hidden="false" customHeight="false" outlineLevel="0" collapsed="false">
      <c r="A785" s="71" t="s">
        <v>1884</v>
      </c>
      <c r="B785" s="71" t="s">
        <v>3049</v>
      </c>
      <c r="C785" s="71" t="s">
        <v>213</v>
      </c>
      <c r="D785" s="71" t="str">
        <f aca="false">IFERROR(INDEX('Brand Map'!$B$4:$B$125,MATCH(C785,'Brand Map'!$A$4:$A$125,0)),"Other")</f>
        <v>AU</v>
      </c>
      <c r="E785" s="73" t="n">
        <f aca="false">SUMIFS(Detail!$K$2:$K$9168,Detail!$C$2:$C$9168,$A785)</f>
        <v>2</v>
      </c>
      <c r="F785" s="73" t="n">
        <f aca="false">SUMIFS(Detail!$E$2:$E$9168,Detail!$C$2:$C$9168,$A785)</f>
        <v>0</v>
      </c>
      <c r="G785" s="74" t="n">
        <f aca="false">SUMIFS(Detail!$M$2:$M$9168,Detail!$C$2:$C$9168,$A785)</f>
        <v>268.09</v>
      </c>
      <c r="H785" s="74" t="n">
        <f aca="false">SUMIFS(Detail!$D$2:$D$9168,Detail!$C$2:$C$9168,$A785)</f>
        <v>0</v>
      </c>
      <c r="I785" s="74" t="n">
        <v>881.37</v>
      </c>
      <c r="J785" s="51" t="n">
        <f aca="false">IF(E785&gt;0,AF785/E785,0)</f>
        <v>0</v>
      </c>
      <c r="K785" s="51" t="n">
        <f aca="false">IF(G785&gt;0,AG785/G785,0)</f>
        <v>0</v>
      </c>
      <c r="L785" s="75" t="n">
        <f aca="false">H785/Settings!$B$16</f>
        <v>0</v>
      </c>
      <c r="M785" s="76" t="n">
        <f aca="false">H785/Settings!$B$20</f>
        <v>0</v>
      </c>
      <c r="N785" s="77" t="n">
        <f aca="false">E785*Settings!$B$3</f>
        <v>0.149719911729757</v>
      </c>
      <c r="O785" s="77" t="n">
        <f aca="false">IF(E785&gt;0,(AF785-N785)/SQRT(E785*Settings!$B$3*(1-Settings!$B$3)),0)</f>
        <v>-0.402287039792884</v>
      </c>
      <c r="P785" s="77" t="n">
        <f aca="false">MAX(0,AF785-N785)</f>
        <v>0</v>
      </c>
      <c r="Q785" s="51" t="n">
        <f aca="false">IF(E785&gt;=Settings!$B$4,(AF785+Settings!$B$7*Settings!$B$3)/(E785+Settings!$B$7),Settings!$B$3)</f>
        <v>0.0748599558648786</v>
      </c>
      <c r="R785" s="78" t="n">
        <f aca="false">PERCENTRANK($H$2:$H$1780,H785,6)</f>
        <v>0</v>
      </c>
      <c r="S785" s="78" t="n">
        <f aca="false">PERCENTRANK($Q$2:$Q$1780,Q785,6)</f>
        <v>0.0646794</v>
      </c>
      <c r="T785" s="78" t="n">
        <f aca="false">PERCENTRANK($F$2:$F$1780,F785,6)</f>
        <v>0</v>
      </c>
      <c r="U785" s="79" t="n">
        <f aca="false">IF(F785&gt;0,ROUND((Settings!$B$8*T785+Settings!$B$9*R785+Settings!$B$10*S785)/SUM(Settings!$B$8:$B$10),10),0)</f>
        <v>0</v>
      </c>
      <c r="V785" s="71" t="str">
        <f aca="false">IF(U785&gt;0,RANK(U785,$U$2:$U$1780)+COUNTIF($U$2:U785,U785)-1,"")</f>
        <v/>
      </c>
      <c r="W785" s="71" t="str">
        <f aca="false">IF(V785="","",IF(V785&lt;=Settings!$B$11,"1 - Fix first",IF(V785&lt;=Settings!$B$12,"2 - Review","3 - Monitor")))</f>
        <v/>
      </c>
      <c r="X785" s="71" t="str">
        <f aca="false">IF(AND(E785&gt;=Settings!$B$4,AF785&gt;=Settings!$B$5,O785&gt;=Settings!$B$6),"HIGH RATE","")</f>
        <v/>
      </c>
      <c r="Y785" s="71" t="str">
        <f aca="false">IF(F785&gt;0,RANK(F785,$F$2:$F$1780)+COUNTIF($F$2:F785,F785)-1,"")</f>
        <v/>
      </c>
      <c r="Z785" s="71" t="str">
        <f aca="false">IF(H785&gt;0,RANK(H785,$H$2:$H$1780)+COUNTIF($H$2:H785,H785)-1,"")</f>
        <v/>
      </c>
      <c r="AA785" s="71" t="str">
        <f aca="false">IF(AC785="","",RANK(AC785,$AC$2:$AC$1780)+COUNTIF($AC$2:AC785,AC785)-1)</f>
        <v/>
      </c>
      <c r="AB785" s="71" t="str">
        <f aca="false">IF(AD785="","",RANK(AD785,$AD$2:$AD$1780)+COUNTIF($AD$2:AD785,AD785)-1)</f>
        <v/>
      </c>
      <c r="AC785" s="71" t="str">
        <f aca="false">IF(AND(AF785&gt;0,E785&gt;=Settings!$B$4),ROUND(J785,10),"")</f>
        <v/>
      </c>
      <c r="AD785" s="71" t="str">
        <f aca="false">IF(X785="HIGH RATE",ROUND(O785,10),"")</f>
        <v/>
      </c>
      <c r="AE785" s="71" t="s">
        <v>59</v>
      </c>
      <c r="AF785" s="73" t="n">
        <f aca="false">SUMIFS(Detail!$L$2:$L$9168,Detail!$C$2:$C$9168,$A785)</f>
        <v>0</v>
      </c>
      <c r="AG785" s="74" t="n">
        <f aca="false">SUMIFS(Detail!$N$2:$N$9168,Detail!$C$2:$C$9168,$A785)</f>
        <v>0</v>
      </c>
    </row>
    <row r="786" customFormat="false" ht="15" hidden="false" customHeight="false" outlineLevel="0" collapsed="false">
      <c r="A786" s="71" t="s">
        <v>1879</v>
      </c>
      <c r="B786" s="71" t="s">
        <v>2845</v>
      </c>
      <c r="C786" s="71" t="s">
        <v>213</v>
      </c>
      <c r="D786" s="71" t="str">
        <f aca="false">IFERROR(INDEX('Brand Map'!$B$4:$B$125,MATCH(C786,'Brand Map'!$A$4:$A$125,0)),"Other")</f>
        <v>AU</v>
      </c>
      <c r="E786" s="73" t="n">
        <f aca="false">SUMIFS(Detail!$K$2:$K$9168,Detail!$C$2:$C$9168,$A786)</f>
        <v>0</v>
      </c>
      <c r="F786" s="73" t="n">
        <f aca="false">SUMIFS(Detail!$E$2:$E$9168,Detail!$C$2:$C$9168,$A786)</f>
        <v>0</v>
      </c>
      <c r="G786" s="74" t="n">
        <f aca="false">SUMIFS(Detail!$M$2:$M$9168,Detail!$C$2:$C$9168,$A786)</f>
        <v>0</v>
      </c>
      <c r="H786" s="74" t="n">
        <f aca="false">SUMIFS(Detail!$D$2:$D$9168,Detail!$C$2:$C$9168,$A786)</f>
        <v>0</v>
      </c>
      <c r="I786" s="74" t="n">
        <v>159.9</v>
      </c>
      <c r="J786" s="51" t="n">
        <f aca="false">IF(E786&gt;0,AF786/E786,0)</f>
        <v>0</v>
      </c>
      <c r="K786" s="51" t="n">
        <f aca="false">IF(G786&gt;0,AG786/G786,0)</f>
        <v>0</v>
      </c>
      <c r="L786" s="75" t="n">
        <f aca="false">H786/Settings!$B$16</f>
        <v>0</v>
      </c>
      <c r="M786" s="76" t="n">
        <f aca="false">H786/Settings!$B$20</f>
        <v>0</v>
      </c>
      <c r="N786" s="77" t="n">
        <f aca="false">E786*Settings!$B$3</f>
        <v>0</v>
      </c>
      <c r="O786" s="77" t="n">
        <f aca="false">IF(E786&gt;0,(AF786-N786)/SQRT(E786*Settings!$B$3*(1-Settings!$B$3)),0)</f>
        <v>0</v>
      </c>
      <c r="P786" s="77" t="n">
        <f aca="false">MAX(0,AF786-N786)</f>
        <v>0</v>
      </c>
      <c r="Q786" s="51" t="n">
        <f aca="false">IF(E786&gt;=Settings!$B$4,(AF786+Settings!$B$7*Settings!$B$3)/(E786+Settings!$B$7),Settings!$B$3)</f>
        <v>0.0748599558648786</v>
      </c>
      <c r="R786" s="78" t="n">
        <f aca="false">PERCENTRANK($H$2:$H$1780,H786,6)</f>
        <v>0</v>
      </c>
      <c r="S786" s="78" t="n">
        <f aca="false">PERCENTRANK($Q$2:$Q$1780,Q786,6)</f>
        <v>0.0646794</v>
      </c>
      <c r="T786" s="78" t="n">
        <f aca="false">PERCENTRANK($F$2:$F$1780,F786,6)</f>
        <v>0</v>
      </c>
      <c r="U786" s="79" t="n">
        <f aca="false">IF(F786&gt;0,ROUND((Settings!$B$8*T786+Settings!$B$9*R786+Settings!$B$10*S786)/SUM(Settings!$B$8:$B$10),10),0)</f>
        <v>0</v>
      </c>
      <c r="V786" s="71" t="str">
        <f aca="false">IF(U786&gt;0,RANK(U786,$U$2:$U$1780)+COUNTIF($U$2:U786,U786)-1,"")</f>
        <v/>
      </c>
      <c r="W786" s="71" t="str">
        <f aca="false">IF(V786="","",IF(V786&lt;=Settings!$B$11,"1 - Fix first",IF(V786&lt;=Settings!$B$12,"2 - Review","3 - Monitor")))</f>
        <v/>
      </c>
      <c r="X786" s="71" t="str">
        <f aca="false">IF(AND(E786&gt;=Settings!$B$4,AF786&gt;=Settings!$B$5,O786&gt;=Settings!$B$6),"HIGH RATE","")</f>
        <v/>
      </c>
      <c r="Y786" s="71" t="str">
        <f aca="false">IF(F786&gt;0,RANK(F786,$F$2:$F$1780)+COUNTIF($F$2:F786,F786)-1,"")</f>
        <v/>
      </c>
      <c r="Z786" s="71" t="str">
        <f aca="false">IF(H786&gt;0,RANK(H786,$H$2:$H$1780)+COUNTIF($H$2:H786,H786)-1,"")</f>
        <v/>
      </c>
      <c r="AA786" s="71" t="str">
        <f aca="false">IF(AC786="","",RANK(AC786,$AC$2:$AC$1780)+COUNTIF($AC$2:AC786,AC786)-1)</f>
        <v/>
      </c>
      <c r="AB786" s="71" t="str">
        <f aca="false">IF(AD786="","",RANK(AD786,$AD$2:$AD$1780)+COUNTIF($AD$2:AD786,AD786)-1)</f>
        <v/>
      </c>
      <c r="AC786" s="71" t="str">
        <f aca="false">IF(AND(AF786&gt;0,E786&gt;=Settings!$B$4),ROUND(J786,10),"")</f>
        <v/>
      </c>
      <c r="AD786" s="71" t="str">
        <f aca="false">IF(X786="HIGH RATE",ROUND(O786,10),"")</f>
        <v/>
      </c>
      <c r="AE786" s="71" t="s">
        <v>60</v>
      </c>
      <c r="AF786" s="73" t="n">
        <f aca="false">SUMIFS(Detail!$L$2:$L$9168,Detail!$C$2:$C$9168,$A786)</f>
        <v>0</v>
      </c>
      <c r="AG786" s="74" t="n">
        <f aca="false">SUMIFS(Detail!$N$2:$N$9168,Detail!$C$2:$C$9168,$A786)</f>
        <v>0</v>
      </c>
    </row>
    <row r="787" customFormat="false" ht="15" hidden="false" customHeight="false" outlineLevel="0" collapsed="false">
      <c r="A787" s="71" t="s">
        <v>2028</v>
      </c>
      <c r="B787" s="71" t="s">
        <v>2600</v>
      </c>
      <c r="C787" s="71" t="s">
        <v>213</v>
      </c>
      <c r="D787" s="71" t="str">
        <f aca="false">IFERROR(INDEX('Brand Map'!$B$4:$B$125,MATCH(C787,'Brand Map'!$A$4:$A$125,0)),"Other")</f>
        <v>AU</v>
      </c>
      <c r="E787" s="73" t="n">
        <f aca="false">SUMIFS(Detail!$K$2:$K$9168,Detail!$C$2:$C$9168,$A787)</f>
        <v>0</v>
      </c>
      <c r="F787" s="73" t="n">
        <f aca="false">SUMIFS(Detail!$E$2:$E$9168,Detail!$C$2:$C$9168,$A787)</f>
        <v>0</v>
      </c>
      <c r="G787" s="74" t="n">
        <f aca="false">SUMIFS(Detail!$M$2:$M$9168,Detail!$C$2:$C$9168,$A787)</f>
        <v>0</v>
      </c>
      <c r="H787" s="74" t="n">
        <f aca="false">SUMIFS(Detail!$D$2:$D$9168,Detail!$C$2:$C$9168,$A787)</f>
        <v>0</v>
      </c>
      <c r="I787" s="74" t="n">
        <v>1499.25</v>
      </c>
      <c r="J787" s="51" t="n">
        <f aca="false">IF(E787&gt;0,AF787/E787,0)</f>
        <v>0</v>
      </c>
      <c r="K787" s="51" t="n">
        <f aca="false">IF(G787&gt;0,AG787/G787,0)</f>
        <v>0</v>
      </c>
      <c r="L787" s="75" t="n">
        <f aca="false">H787/Settings!$B$16</f>
        <v>0</v>
      </c>
      <c r="M787" s="76" t="n">
        <f aca="false">H787/Settings!$B$20</f>
        <v>0</v>
      </c>
      <c r="N787" s="77" t="n">
        <f aca="false">E787*Settings!$B$3</f>
        <v>0</v>
      </c>
      <c r="O787" s="77" t="n">
        <f aca="false">IF(E787&gt;0,(AF787-N787)/SQRT(E787*Settings!$B$3*(1-Settings!$B$3)),0)</f>
        <v>0</v>
      </c>
      <c r="P787" s="77" t="n">
        <f aca="false">MAX(0,AF787-N787)</f>
        <v>0</v>
      </c>
      <c r="Q787" s="51" t="n">
        <f aca="false">IF(E787&gt;=Settings!$B$4,(AF787+Settings!$B$7*Settings!$B$3)/(E787+Settings!$B$7),Settings!$B$3)</f>
        <v>0.0748599558648786</v>
      </c>
      <c r="R787" s="78" t="n">
        <f aca="false">PERCENTRANK($H$2:$H$1780,H787,6)</f>
        <v>0</v>
      </c>
      <c r="S787" s="78" t="n">
        <f aca="false">PERCENTRANK($Q$2:$Q$1780,Q787,6)</f>
        <v>0.0646794</v>
      </c>
      <c r="T787" s="78" t="n">
        <f aca="false">PERCENTRANK($F$2:$F$1780,F787,6)</f>
        <v>0</v>
      </c>
      <c r="U787" s="79" t="n">
        <f aca="false">IF(F787&gt;0,ROUND((Settings!$B$8*T787+Settings!$B$9*R787+Settings!$B$10*S787)/SUM(Settings!$B$8:$B$10),10),0)</f>
        <v>0</v>
      </c>
      <c r="V787" s="71" t="str">
        <f aca="false">IF(U787&gt;0,RANK(U787,$U$2:$U$1780)+COUNTIF($U$2:U787,U787)-1,"")</f>
        <v/>
      </c>
      <c r="W787" s="71" t="str">
        <f aca="false">IF(V787="","",IF(V787&lt;=Settings!$B$11,"1 - Fix first",IF(V787&lt;=Settings!$B$12,"2 - Review","3 - Monitor")))</f>
        <v/>
      </c>
      <c r="X787" s="71" t="str">
        <f aca="false">IF(AND(E787&gt;=Settings!$B$4,AF787&gt;=Settings!$B$5,O787&gt;=Settings!$B$6),"HIGH RATE","")</f>
        <v/>
      </c>
      <c r="Y787" s="71" t="str">
        <f aca="false">IF(F787&gt;0,RANK(F787,$F$2:$F$1780)+COUNTIF($F$2:F787,F787)-1,"")</f>
        <v/>
      </c>
      <c r="Z787" s="71" t="str">
        <f aca="false">IF(H787&gt;0,RANK(H787,$H$2:$H$1780)+COUNTIF($H$2:H787,H787)-1,"")</f>
        <v/>
      </c>
      <c r="AA787" s="71" t="str">
        <f aca="false">IF(AC787="","",RANK(AC787,$AC$2:$AC$1780)+COUNTIF($AC$2:AC787,AC787)-1)</f>
        <v/>
      </c>
      <c r="AB787" s="71" t="str">
        <f aca="false">IF(AD787="","",RANK(AD787,$AD$2:$AD$1780)+COUNTIF($AD$2:AD787,AD787)-1)</f>
        <v/>
      </c>
      <c r="AC787" s="71" t="str">
        <f aca="false">IF(AND(AF787&gt;0,E787&gt;=Settings!$B$4),ROUND(J787,10),"")</f>
        <v/>
      </c>
      <c r="AD787" s="71" t="str">
        <f aca="false">IF(X787="HIGH RATE",ROUND(O787,10),"")</f>
        <v/>
      </c>
      <c r="AE787" s="71" t="s">
        <v>60</v>
      </c>
      <c r="AF787" s="73" t="n">
        <f aca="false">SUMIFS(Detail!$L$2:$L$9168,Detail!$C$2:$C$9168,$A787)</f>
        <v>0</v>
      </c>
      <c r="AG787" s="74" t="n">
        <f aca="false">SUMIFS(Detail!$N$2:$N$9168,Detail!$C$2:$C$9168,$A787)</f>
        <v>0</v>
      </c>
    </row>
    <row r="788" customFormat="false" ht="15" hidden="false" customHeight="false" outlineLevel="0" collapsed="false">
      <c r="A788" s="71" t="s">
        <v>1246</v>
      </c>
      <c r="B788" s="71" t="s">
        <v>2600</v>
      </c>
      <c r="C788" s="71" t="s">
        <v>213</v>
      </c>
      <c r="D788" s="71" t="str">
        <f aca="false">IFERROR(INDEX('Brand Map'!$B$4:$B$125,MATCH(C788,'Brand Map'!$A$4:$A$125,0)),"Other")</f>
        <v>AU</v>
      </c>
      <c r="E788" s="73" t="n">
        <f aca="false">SUMIFS(Detail!$K$2:$K$9168,Detail!$C$2:$C$9168,$A788)</f>
        <v>0</v>
      </c>
      <c r="F788" s="73" t="n">
        <f aca="false">SUMIFS(Detail!$E$2:$E$9168,Detail!$C$2:$C$9168,$A788)</f>
        <v>0</v>
      </c>
      <c r="G788" s="74" t="n">
        <f aca="false">SUMIFS(Detail!$M$2:$M$9168,Detail!$C$2:$C$9168,$A788)</f>
        <v>0</v>
      </c>
      <c r="H788" s="74" t="n">
        <f aca="false">SUMIFS(Detail!$D$2:$D$9168,Detail!$C$2:$C$9168,$A788)</f>
        <v>0</v>
      </c>
      <c r="I788" s="74" t="n">
        <v>237.9</v>
      </c>
      <c r="J788" s="51" t="n">
        <f aca="false">IF(E788&gt;0,AF788/E788,0)</f>
        <v>0</v>
      </c>
      <c r="K788" s="51" t="n">
        <f aca="false">IF(G788&gt;0,AG788/G788,0)</f>
        <v>0</v>
      </c>
      <c r="L788" s="75" t="n">
        <f aca="false">H788/Settings!$B$16</f>
        <v>0</v>
      </c>
      <c r="M788" s="76" t="n">
        <f aca="false">H788/Settings!$B$20</f>
        <v>0</v>
      </c>
      <c r="N788" s="77" t="n">
        <f aca="false">E788*Settings!$B$3</f>
        <v>0</v>
      </c>
      <c r="O788" s="77" t="n">
        <f aca="false">IF(E788&gt;0,(AF788-N788)/SQRT(E788*Settings!$B$3*(1-Settings!$B$3)),0)</f>
        <v>0</v>
      </c>
      <c r="P788" s="77" t="n">
        <f aca="false">MAX(0,AF788-N788)</f>
        <v>0</v>
      </c>
      <c r="Q788" s="51" t="n">
        <f aca="false">IF(E788&gt;=Settings!$B$4,(AF788+Settings!$B$7*Settings!$B$3)/(E788+Settings!$B$7),Settings!$B$3)</f>
        <v>0.0748599558648786</v>
      </c>
      <c r="R788" s="78" t="n">
        <f aca="false">PERCENTRANK($H$2:$H$1780,H788,6)</f>
        <v>0</v>
      </c>
      <c r="S788" s="78" t="n">
        <f aca="false">PERCENTRANK($Q$2:$Q$1780,Q788,6)</f>
        <v>0.0646794</v>
      </c>
      <c r="T788" s="78" t="n">
        <f aca="false">PERCENTRANK($F$2:$F$1780,F788,6)</f>
        <v>0</v>
      </c>
      <c r="U788" s="79" t="n">
        <f aca="false">IF(F788&gt;0,ROUND((Settings!$B$8*T788+Settings!$B$9*R788+Settings!$B$10*S788)/SUM(Settings!$B$8:$B$10),10),0)</f>
        <v>0</v>
      </c>
      <c r="V788" s="71" t="str">
        <f aca="false">IF(U788&gt;0,RANK(U788,$U$2:$U$1780)+COUNTIF($U$2:U788,U788)-1,"")</f>
        <v/>
      </c>
      <c r="W788" s="71" t="str">
        <f aca="false">IF(V788="","",IF(V788&lt;=Settings!$B$11,"1 - Fix first",IF(V788&lt;=Settings!$B$12,"2 - Review","3 - Monitor")))</f>
        <v/>
      </c>
      <c r="X788" s="71" t="str">
        <f aca="false">IF(AND(E788&gt;=Settings!$B$4,AF788&gt;=Settings!$B$5,O788&gt;=Settings!$B$6),"HIGH RATE","")</f>
        <v/>
      </c>
      <c r="Y788" s="71" t="str">
        <f aca="false">IF(F788&gt;0,RANK(F788,$F$2:$F$1780)+COUNTIF($F$2:F788,F788)-1,"")</f>
        <v/>
      </c>
      <c r="Z788" s="71" t="str">
        <f aca="false">IF(H788&gt;0,RANK(H788,$H$2:$H$1780)+COUNTIF($H$2:H788,H788)-1,"")</f>
        <v/>
      </c>
      <c r="AA788" s="71" t="str">
        <f aca="false">IF(AC788="","",RANK(AC788,$AC$2:$AC$1780)+COUNTIF($AC$2:AC788,AC788)-1)</f>
        <v/>
      </c>
      <c r="AB788" s="71" t="str">
        <f aca="false">IF(AD788="","",RANK(AD788,$AD$2:$AD$1780)+COUNTIF($AD$2:AD788,AD788)-1)</f>
        <v/>
      </c>
      <c r="AC788" s="71" t="str">
        <f aca="false">IF(AND(AF788&gt;0,E788&gt;=Settings!$B$4),ROUND(J788,10),"")</f>
        <v/>
      </c>
      <c r="AD788" s="71" t="str">
        <f aca="false">IF(X788="HIGH RATE",ROUND(O788,10),"")</f>
        <v/>
      </c>
      <c r="AE788" s="71" t="s">
        <v>60</v>
      </c>
      <c r="AF788" s="73" t="n">
        <f aca="false">SUMIFS(Detail!$L$2:$L$9168,Detail!$C$2:$C$9168,$A788)</f>
        <v>0</v>
      </c>
      <c r="AG788" s="74" t="n">
        <f aca="false">SUMIFS(Detail!$N$2:$N$9168,Detail!$C$2:$C$9168,$A788)</f>
        <v>0</v>
      </c>
    </row>
    <row r="789" customFormat="false" ht="15" hidden="false" customHeight="false" outlineLevel="0" collapsed="false">
      <c r="A789" s="71" t="s">
        <v>1685</v>
      </c>
      <c r="B789" s="71" t="s">
        <v>2600</v>
      </c>
      <c r="C789" s="71" t="s">
        <v>213</v>
      </c>
      <c r="D789" s="71" t="str">
        <f aca="false">IFERROR(INDEX('Brand Map'!$B$4:$B$125,MATCH(C789,'Brand Map'!$A$4:$A$125,0)),"Other")</f>
        <v>AU</v>
      </c>
      <c r="E789" s="73" t="n">
        <f aca="false">SUMIFS(Detail!$K$2:$K$9168,Detail!$C$2:$C$9168,$A789)</f>
        <v>0</v>
      </c>
      <c r="F789" s="73" t="n">
        <f aca="false">SUMIFS(Detail!$E$2:$E$9168,Detail!$C$2:$C$9168,$A789)</f>
        <v>0</v>
      </c>
      <c r="G789" s="74" t="n">
        <f aca="false">SUMIFS(Detail!$M$2:$M$9168,Detail!$C$2:$C$9168,$A789)</f>
        <v>0</v>
      </c>
      <c r="H789" s="74" t="n">
        <f aca="false">SUMIFS(Detail!$D$2:$D$9168,Detail!$C$2:$C$9168,$A789)</f>
        <v>0</v>
      </c>
      <c r="I789" s="74" t="n">
        <v>389.85</v>
      </c>
      <c r="J789" s="51" t="n">
        <f aca="false">IF(E789&gt;0,AF789/E789,0)</f>
        <v>0</v>
      </c>
      <c r="K789" s="51" t="n">
        <f aca="false">IF(G789&gt;0,AG789/G789,0)</f>
        <v>0</v>
      </c>
      <c r="L789" s="75" t="n">
        <f aca="false">H789/Settings!$B$16</f>
        <v>0</v>
      </c>
      <c r="M789" s="76" t="n">
        <f aca="false">H789/Settings!$B$20</f>
        <v>0</v>
      </c>
      <c r="N789" s="77" t="n">
        <f aca="false">E789*Settings!$B$3</f>
        <v>0</v>
      </c>
      <c r="O789" s="77" t="n">
        <f aca="false">IF(E789&gt;0,(AF789-N789)/SQRT(E789*Settings!$B$3*(1-Settings!$B$3)),0)</f>
        <v>0</v>
      </c>
      <c r="P789" s="77" t="n">
        <f aca="false">MAX(0,AF789-N789)</f>
        <v>0</v>
      </c>
      <c r="Q789" s="51" t="n">
        <f aca="false">IF(E789&gt;=Settings!$B$4,(AF789+Settings!$B$7*Settings!$B$3)/(E789+Settings!$B$7),Settings!$B$3)</f>
        <v>0.0748599558648786</v>
      </c>
      <c r="R789" s="78" t="n">
        <f aca="false">PERCENTRANK($H$2:$H$1780,H789,6)</f>
        <v>0</v>
      </c>
      <c r="S789" s="78" t="n">
        <f aca="false">PERCENTRANK($Q$2:$Q$1780,Q789,6)</f>
        <v>0.0646794</v>
      </c>
      <c r="T789" s="78" t="n">
        <f aca="false">PERCENTRANK($F$2:$F$1780,F789,6)</f>
        <v>0</v>
      </c>
      <c r="U789" s="79" t="n">
        <f aca="false">IF(F789&gt;0,ROUND((Settings!$B$8*T789+Settings!$B$9*R789+Settings!$B$10*S789)/SUM(Settings!$B$8:$B$10),10),0)</f>
        <v>0</v>
      </c>
      <c r="V789" s="71" t="str">
        <f aca="false">IF(U789&gt;0,RANK(U789,$U$2:$U$1780)+COUNTIF($U$2:U789,U789)-1,"")</f>
        <v/>
      </c>
      <c r="W789" s="71" t="str">
        <f aca="false">IF(V789="","",IF(V789&lt;=Settings!$B$11,"1 - Fix first",IF(V789&lt;=Settings!$B$12,"2 - Review","3 - Monitor")))</f>
        <v/>
      </c>
      <c r="X789" s="71" t="str">
        <f aca="false">IF(AND(E789&gt;=Settings!$B$4,AF789&gt;=Settings!$B$5,O789&gt;=Settings!$B$6),"HIGH RATE","")</f>
        <v/>
      </c>
      <c r="Y789" s="71" t="str">
        <f aca="false">IF(F789&gt;0,RANK(F789,$F$2:$F$1780)+COUNTIF($F$2:F789,F789)-1,"")</f>
        <v/>
      </c>
      <c r="Z789" s="71" t="str">
        <f aca="false">IF(H789&gt;0,RANK(H789,$H$2:$H$1780)+COUNTIF($H$2:H789,H789)-1,"")</f>
        <v/>
      </c>
      <c r="AA789" s="71" t="str">
        <f aca="false">IF(AC789="","",RANK(AC789,$AC$2:$AC$1780)+COUNTIF($AC$2:AC789,AC789)-1)</f>
        <v/>
      </c>
      <c r="AB789" s="71" t="str">
        <f aca="false">IF(AD789="","",RANK(AD789,$AD$2:$AD$1780)+COUNTIF($AD$2:AD789,AD789)-1)</f>
        <v/>
      </c>
      <c r="AC789" s="71" t="str">
        <f aca="false">IF(AND(AF789&gt;0,E789&gt;=Settings!$B$4),ROUND(J789,10),"")</f>
        <v/>
      </c>
      <c r="AD789" s="71" t="str">
        <f aca="false">IF(X789="HIGH RATE",ROUND(O789,10),"")</f>
        <v/>
      </c>
      <c r="AE789" s="71" t="s">
        <v>60</v>
      </c>
      <c r="AF789" s="73" t="n">
        <f aca="false">SUMIFS(Detail!$L$2:$L$9168,Detail!$C$2:$C$9168,$A789)</f>
        <v>0</v>
      </c>
      <c r="AG789" s="74" t="n">
        <f aca="false">SUMIFS(Detail!$N$2:$N$9168,Detail!$C$2:$C$9168,$A789)</f>
        <v>0</v>
      </c>
    </row>
    <row r="790" customFormat="false" ht="15" hidden="false" customHeight="false" outlineLevel="0" collapsed="false">
      <c r="A790" s="71" t="s">
        <v>1873</v>
      </c>
      <c r="B790" s="71" t="s">
        <v>2600</v>
      </c>
      <c r="C790" s="71" t="s">
        <v>213</v>
      </c>
      <c r="D790" s="71" t="str">
        <f aca="false">IFERROR(INDEX('Brand Map'!$B$4:$B$125,MATCH(C790,'Brand Map'!$A$4:$A$125,0)),"Other")</f>
        <v>AU</v>
      </c>
      <c r="E790" s="73" t="n">
        <f aca="false">SUMIFS(Detail!$K$2:$K$9168,Detail!$C$2:$C$9168,$A790)</f>
        <v>0</v>
      </c>
      <c r="F790" s="73" t="n">
        <f aca="false">SUMIFS(Detail!$E$2:$E$9168,Detail!$C$2:$C$9168,$A790)</f>
        <v>0</v>
      </c>
      <c r="G790" s="74" t="n">
        <f aca="false">SUMIFS(Detail!$M$2:$M$9168,Detail!$C$2:$C$9168,$A790)</f>
        <v>0</v>
      </c>
      <c r="H790" s="74" t="n">
        <f aca="false">SUMIFS(Detail!$D$2:$D$9168,Detail!$C$2:$C$9168,$A790)</f>
        <v>0</v>
      </c>
      <c r="I790" s="74" t="n">
        <v>2973.25</v>
      </c>
      <c r="J790" s="51" t="n">
        <f aca="false">IF(E790&gt;0,AF790/E790,0)</f>
        <v>0</v>
      </c>
      <c r="K790" s="51" t="n">
        <f aca="false">IF(G790&gt;0,AG790/G790,0)</f>
        <v>0</v>
      </c>
      <c r="L790" s="75" t="n">
        <f aca="false">H790/Settings!$B$16</f>
        <v>0</v>
      </c>
      <c r="M790" s="76" t="n">
        <f aca="false">H790/Settings!$B$20</f>
        <v>0</v>
      </c>
      <c r="N790" s="77" t="n">
        <f aca="false">E790*Settings!$B$3</f>
        <v>0</v>
      </c>
      <c r="O790" s="77" t="n">
        <f aca="false">IF(E790&gt;0,(AF790-N790)/SQRT(E790*Settings!$B$3*(1-Settings!$B$3)),0)</f>
        <v>0</v>
      </c>
      <c r="P790" s="77" t="n">
        <f aca="false">MAX(0,AF790-N790)</f>
        <v>0</v>
      </c>
      <c r="Q790" s="51" t="n">
        <f aca="false">IF(E790&gt;=Settings!$B$4,(AF790+Settings!$B$7*Settings!$B$3)/(E790+Settings!$B$7),Settings!$B$3)</f>
        <v>0.0748599558648786</v>
      </c>
      <c r="R790" s="78" t="n">
        <f aca="false">PERCENTRANK($H$2:$H$1780,H790,6)</f>
        <v>0</v>
      </c>
      <c r="S790" s="78" t="n">
        <f aca="false">PERCENTRANK($Q$2:$Q$1780,Q790,6)</f>
        <v>0.0646794</v>
      </c>
      <c r="T790" s="78" t="n">
        <f aca="false">PERCENTRANK($F$2:$F$1780,F790,6)</f>
        <v>0</v>
      </c>
      <c r="U790" s="79" t="n">
        <f aca="false">IF(F790&gt;0,ROUND((Settings!$B$8*T790+Settings!$B$9*R790+Settings!$B$10*S790)/SUM(Settings!$B$8:$B$10),10),0)</f>
        <v>0</v>
      </c>
      <c r="V790" s="71" t="str">
        <f aca="false">IF(U790&gt;0,RANK(U790,$U$2:$U$1780)+COUNTIF($U$2:U790,U790)-1,"")</f>
        <v/>
      </c>
      <c r="W790" s="71" t="str">
        <f aca="false">IF(V790="","",IF(V790&lt;=Settings!$B$11,"1 - Fix first",IF(V790&lt;=Settings!$B$12,"2 - Review","3 - Monitor")))</f>
        <v/>
      </c>
      <c r="X790" s="71" t="str">
        <f aca="false">IF(AND(E790&gt;=Settings!$B$4,AF790&gt;=Settings!$B$5,O790&gt;=Settings!$B$6),"HIGH RATE","")</f>
        <v/>
      </c>
      <c r="Y790" s="71" t="str">
        <f aca="false">IF(F790&gt;0,RANK(F790,$F$2:$F$1780)+COUNTIF($F$2:F790,F790)-1,"")</f>
        <v/>
      </c>
      <c r="Z790" s="71" t="str">
        <f aca="false">IF(H790&gt;0,RANK(H790,$H$2:$H$1780)+COUNTIF($H$2:H790,H790)-1,"")</f>
        <v/>
      </c>
      <c r="AA790" s="71" t="str">
        <f aca="false">IF(AC790="","",RANK(AC790,$AC$2:$AC$1780)+COUNTIF($AC$2:AC790,AC790)-1)</f>
        <v/>
      </c>
      <c r="AB790" s="71" t="str">
        <f aca="false">IF(AD790="","",RANK(AD790,$AD$2:$AD$1780)+COUNTIF($AD$2:AD790,AD790)-1)</f>
        <v/>
      </c>
      <c r="AC790" s="71" t="str">
        <f aca="false">IF(AND(AF790&gt;0,E790&gt;=Settings!$B$4),ROUND(J790,10),"")</f>
        <v/>
      </c>
      <c r="AD790" s="71" t="str">
        <f aca="false">IF(X790="HIGH RATE",ROUND(O790,10),"")</f>
        <v/>
      </c>
      <c r="AE790" s="71" t="s">
        <v>60</v>
      </c>
      <c r="AF790" s="73" t="n">
        <f aca="false">SUMIFS(Detail!$L$2:$L$9168,Detail!$C$2:$C$9168,$A790)</f>
        <v>0</v>
      </c>
      <c r="AG790" s="74" t="n">
        <f aca="false">SUMIFS(Detail!$N$2:$N$9168,Detail!$C$2:$C$9168,$A790)</f>
        <v>0</v>
      </c>
    </row>
    <row r="791" customFormat="false" ht="15" hidden="false" customHeight="false" outlineLevel="0" collapsed="false">
      <c r="A791" s="71" t="s">
        <v>2147</v>
      </c>
      <c r="B791" s="71" t="s">
        <v>3050</v>
      </c>
      <c r="C791" s="71" t="s">
        <v>213</v>
      </c>
      <c r="D791" s="71" t="str">
        <f aca="false">IFERROR(INDEX('Brand Map'!$B$4:$B$125,MATCH(C791,'Brand Map'!$A$4:$A$125,0)),"Other")</f>
        <v>AU</v>
      </c>
      <c r="E791" s="73" t="n">
        <f aca="false">SUMIFS(Detail!$K$2:$K$9168,Detail!$C$2:$C$9168,$A791)</f>
        <v>1</v>
      </c>
      <c r="F791" s="73" t="n">
        <f aca="false">SUMIFS(Detail!$E$2:$E$9168,Detail!$C$2:$C$9168,$A791)</f>
        <v>0</v>
      </c>
      <c r="G791" s="74" t="n">
        <f aca="false">SUMIFS(Detail!$M$2:$M$9168,Detail!$C$2:$C$9168,$A791)</f>
        <v>149.95</v>
      </c>
      <c r="H791" s="74" t="n">
        <f aca="false">SUMIFS(Detail!$D$2:$D$9168,Detail!$C$2:$C$9168,$A791)</f>
        <v>0</v>
      </c>
      <c r="I791" s="74" t="n">
        <v>1537.91</v>
      </c>
      <c r="J791" s="51" t="n">
        <f aca="false">IF(E791&gt;0,AF791/E791,0)</f>
        <v>0</v>
      </c>
      <c r="K791" s="51" t="n">
        <f aca="false">IF(G791&gt;0,AG791/G791,0)</f>
        <v>0</v>
      </c>
      <c r="L791" s="75" t="n">
        <f aca="false">H791/Settings!$B$16</f>
        <v>0</v>
      </c>
      <c r="M791" s="76" t="n">
        <f aca="false">H791/Settings!$B$20</f>
        <v>0</v>
      </c>
      <c r="N791" s="77" t="n">
        <f aca="false">E791*Settings!$B$3</f>
        <v>0.0748599558648786</v>
      </c>
      <c r="O791" s="77" t="n">
        <f aca="false">IF(E791&gt;0,(AF791-N791)/SQRT(E791*Settings!$B$3*(1-Settings!$B$3)),0)</f>
        <v>-0.28445989382101</v>
      </c>
      <c r="P791" s="77" t="n">
        <f aca="false">MAX(0,AF791-N791)</f>
        <v>0</v>
      </c>
      <c r="Q791" s="51" t="n">
        <f aca="false">IF(E791&gt;=Settings!$B$4,(AF791+Settings!$B$7*Settings!$B$3)/(E791+Settings!$B$7),Settings!$B$3)</f>
        <v>0.0748599558648786</v>
      </c>
      <c r="R791" s="78" t="n">
        <f aca="false">PERCENTRANK($H$2:$H$1780,H791,6)</f>
        <v>0</v>
      </c>
      <c r="S791" s="78" t="n">
        <f aca="false">PERCENTRANK($Q$2:$Q$1780,Q791,6)</f>
        <v>0.0646794</v>
      </c>
      <c r="T791" s="78" t="n">
        <f aca="false">PERCENTRANK($F$2:$F$1780,F791,6)</f>
        <v>0</v>
      </c>
      <c r="U791" s="79" t="n">
        <f aca="false">IF(F791&gt;0,ROUND((Settings!$B$8*T791+Settings!$B$9*R791+Settings!$B$10*S791)/SUM(Settings!$B$8:$B$10),10),0)</f>
        <v>0</v>
      </c>
      <c r="V791" s="71" t="str">
        <f aca="false">IF(U791&gt;0,RANK(U791,$U$2:$U$1780)+COUNTIF($U$2:U791,U791)-1,"")</f>
        <v/>
      </c>
      <c r="W791" s="71" t="str">
        <f aca="false">IF(V791="","",IF(V791&lt;=Settings!$B$11,"1 - Fix first",IF(V791&lt;=Settings!$B$12,"2 - Review","3 - Monitor")))</f>
        <v/>
      </c>
      <c r="X791" s="71" t="str">
        <f aca="false">IF(AND(E791&gt;=Settings!$B$4,AF791&gt;=Settings!$B$5,O791&gt;=Settings!$B$6),"HIGH RATE","")</f>
        <v/>
      </c>
      <c r="Y791" s="71" t="str">
        <f aca="false">IF(F791&gt;0,RANK(F791,$F$2:$F$1780)+COUNTIF($F$2:F791,F791)-1,"")</f>
        <v/>
      </c>
      <c r="Z791" s="71" t="str">
        <f aca="false">IF(H791&gt;0,RANK(H791,$H$2:$H$1780)+COUNTIF($H$2:H791,H791)-1,"")</f>
        <v/>
      </c>
      <c r="AA791" s="71" t="str">
        <f aca="false">IF(AC791="","",RANK(AC791,$AC$2:$AC$1780)+COUNTIF($AC$2:AC791,AC791)-1)</f>
        <v/>
      </c>
      <c r="AB791" s="71" t="str">
        <f aca="false">IF(AD791="","",RANK(AD791,$AD$2:$AD$1780)+COUNTIF($AD$2:AD791,AD791)-1)</f>
        <v/>
      </c>
      <c r="AC791" s="71" t="str">
        <f aca="false">IF(AND(AF791&gt;0,E791&gt;=Settings!$B$4),ROUND(J791,10),"")</f>
        <v/>
      </c>
      <c r="AD791" s="71" t="str">
        <f aca="false">IF(X791="HIGH RATE",ROUND(O791,10),"")</f>
        <v/>
      </c>
      <c r="AE791" s="71" t="s">
        <v>59</v>
      </c>
      <c r="AF791" s="73" t="n">
        <f aca="false">SUMIFS(Detail!$L$2:$L$9168,Detail!$C$2:$C$9168,$A791)</f>
        <v>0</v>
      </c>
      <c r="AG791" s="74" t="n">
        <f aca="false">SUMIFS(Detail!$N$2:$N$9168,Detail!$C$2:$C$9168,$A791)</f>
        <v>0</v>
      </c>
    </row>
    <row r="792" customFormat="false" ht="15" hidden="false" customHeight="false" outlineLevel="0" collapsed="false">
      <c r="A792" s="71" t="s">
        <v>1286</v>
      </c>
      <c r="B792" s="71" t="s">
        <v>3050</v>
      </c>
      <c r="C792" s="71" t="s">
        <v>213</v>
      </c>
      <c r="D792" s="71" t="str">
        <f aca="false">IFERROR(INDEX('Brand Map'!$B$4:$B$125,MATCH(C792,'Brand Map'!$A$4:$A$125,0)),"Other")</f>
        <v>AU</v>
      </c>
      <c r="E792" s="73" t="n">
        <f aca="false">SUMIFS(Detail!$K$2:$K$9168,Detail!$C$2:$C$9168,$A792)</f>
        <v>0</v>
      </c>
      <c r="F792" s="73" t="n">
        <f aca="false">SUMIFS(Detail!$E$2:$E$9168,Detail!$C$2:$C$9168,$A792)</f>
        <v>0</v>
      </c>
      <c r="G792" s="74" t="n">
        <f aca="false">SUMIFS(Detail!$M$2:$M$9168,Detail!$C$2:$C$9168,$A792)</f>
        <v>0</v>
      </c>
      <c r="H792" s="74" t="n">
        <f aca="false">SUMIFS(Detail!$D$2:$D$9168,Detail!$C$2:$C$9168,$A792)</f>
        <v>0</v>
      </c>
      <c r="I792" s="74" t="n">
        <v>206.95</v>
      </c>
      <c r="J792" s="51" t="n">
        <f aca="false">IF(E792&gt;0,AF792/E792,0)</f>
        <v>0</v>
      </c>
      <c r="K792" s="51" t="n">
        <f aca="false">IF(G792&gt;0,AG792/G792,0)</f>
        <v>0</v>
      </c>
      <c r="L792" s="75" t="n">
        <f aca="false">H792/Settings!$B$16</f>
        <v>0</v>
      </c>
      <c r="M792" s="76" t="n">
        <f aca="false">H792/Settings!$B$20</f>
        <v>0</v>
      </c>
      <c r="N792" s="77" t="n">
        <f aca="false">E792*Settings!$B$3</f>
        <v>0</v>
      </c>
      <c r="O792" s="77" t="n">
        <f aca="false">IF(E792&gt;0,(AF792-N792)/SQRT(E792*Settings!$B$3*(1-Settings!$B$3)),0)</f>
        <v>0</v>
      </c>
      <c r="P792" s="77" t="n">
        <f aca="false">MAX(0,AF792-N792)</f>
        <v>0</v>
      </c>
      <c r="Q792" s="51" t="n">
        <f aca="false">IF(E792&gt;=Settings!$B$4,(AF792+Settings!$B$7*Settings!$B$3)/(E792+Settings!$B$7),Settings!$B$3)</f>
        <v>0.0748599558648786</v>
      </c>
      <c r="R792" s="78" t="n">
        <f aca="false">PERCENTRANK($H$2:$H$1780,H792,6)</f>
        <v>0</v>
      </c>
      <c r="S792" s="78" t="n">
        <f aca="false">PERCENTRANK($Q$2:$Q$1780,Q792,6)</f>
        <v>0.0646794</v>
      </c>
      <c r="T792" s="78" t="n">
        <f aca="false">PERCENTRANK($F$2:$F$1780,F792,6)</f>
        <v>0</v>
      </c>
      <c r="U792" s="79" t="n">
        <f aca="false">IF(F792&gt;0,ROUND((Settings!$B$8*T792+Settings!$B$9*R792+Settings!$B$10*S792)/SUM(Settings!$B$8:$B$10),10),0)</f>
        <v>0</v>
      </c>
      <c r="V792" s="71" t="str">
        <f aca="false">IF(U792&gt;0,RANK(U792,$U$2:$U$1780)+COUNTIF($U$2:U792,U792)-1,"")</f>
        <v/>
      </c>
      <c r="W792" s="71" t="str">
        <f aca="false">IF(V792="","",IF(V792&lt;=Settings!$B$11,"1 - Fix first",IF(V792&lt;=Settings!$B$12,"2 - Review","3 - Monitor")))</f>
        <v/>
      </c>
      <c r="X792" s="71" t="str">
        <f aca="false">IF(AND(E792&gt;=Settings!$B$4,AF792&gt;=Settings!$B$5,O792&gt;=Settings!$B$6),"HIGH RATE","")</f>
        <v/>
      </c>
      <c r="Y792" s="71" t="str">
        <f aca="false">IF(F792&gt;0,RANK(F792,$F$2:$F$1780)+COUNTIF($F$2:F792,F792)-1,"")</f>
        <v/>
      </c>
      <c r="Z792" s="71" t="str">
        <f aca="false">IF(H792&gt;0,RANK(H792,$H$2:$H$1780)+COUNTIF($H$2:H792,H792)-1,"")</f>
        <v/>
      </c>
      <c r="AA792" s="71" t="str">
        <f aca="false">IF(AC792="","",RANK(AC792,$AC$2:$AC$1780)+COUNTIF($AC$2:AC792,AC792)-1)</f>
        <v/>
      </c>
      <c r="AB792" s="71" t="str">
        <f aca="false">IF(AD792="","",RANK(AD792,$AD$2:$AD$1780)+COUNTIF($AD$2:AD792,AD792)-1)</f>
        <v/>
      </c>
      <c r="AC792" s="71" t="str">
        <f aca="false">IF(AND(AF792&gt;0,E792&gt;=Settings!$B$4),ROUND(J792,10),"")</f>
        <v/>
      </c>
      <c r="AD792" s="71" t="str">
        <f aca="false">IF(X792="HIGH RATE",ROUND(O792,10),"")</f>
        <v/>
      </c>
      <c r="AE792" s="71" t="s">
        <v>60</v>
      </c>
      <c r="AF792" s="73" t="n">
        <f aca="false">SUMIFS(Detail!$L$2:$L$9168,Detail!$C$2:$C$9168,$A792)</f>
        <v>0</v>
      </c>
      <c r="AG792" s="74" t="n">
        <f aca="false">SUMIFS(Detail!$N$2:$N$9168,Detail!$C$2:$C$9168,$A792)</f>
        <v>0</v>
      </c>
    </row>
    <row r="793" customFormat="false" ht="15" hidden="false" customHeight="false" outlineLevel="0" collapsed="false">
      <c r="A793" s="71" t="s">
        <v>889</v>
      </c>
      <c r="B793" s="71" t="s">
        <v>3051</v>
      </c>
      <c r="C793" s="71" t="s">
        <v>213</v>
      </c>
      <c r="D793" s="71" t="str">
        <f aca="false">IFERROR(INDEX('Brand Map'!$B$4:$B$125,MATCH(C793,'Brand Map'!$A$4:$A$125,0)),"Other")</f>
        <v>AU</v>
      </c>
      <c r="E793" s="73" t="n">
        <f aca="false">SUMIFS(Detail!$K$2:$K$9168,Detail!$C$2:$C$9168,$A793)</f>
        <v>6</v>
      </c>
      <c r="F793" s="73" t="n">
        <f aca="false">SUMIFS(Detail!$E$2:$E$9168,Detail!$C$2:$C$9168,$A793)</f>
        <v>0</v>
      </c>
      <c r="G793" s="74" t="n">
        <f aca="false">SUMIFS(Detail!$M$2:$M$9168,Detail!$C$2:$C$9168,$A793)</f>
        <v>681.55</v>
      </c>
      <c r="H793" s="74" t="n">
        <f aca="false">SUMIFS(Detail!$D$2:$D$9168,Detail!$C$2:$C$9168,$A793)</f>
        <v>0</v>
      </c>
      <c r="I793" s="74" t="n">
        <v>2333.32</v>
      </c>
      <c r="J793" s="51" t="n">
        <f aca="false">IF(E793&gt;0,AF793/E793,0)</f>
        <v>0</v>
      </c>
      <c r="K793" s="51" t="n">
        <f aca="false">IF(G793&gt;0,AG793/G793,0)</f>
        <v>0</v>
      </c>
      <c r="L793" s="75" t="n">
        <f aca="false">H793/Settings!$B$16</f>
        <v>0</v>
      </c>
      <c r="M793" s="76" t="n">
        <f aca="false">H793/Settings!$B$20</f>
        <v>0</v>
      </c>
      <c r="N793" s="77" t="n">
        <f aca="false">E793*Settings!$B$3</f>
        <v>0.449159735189272</v>
      </c>
      <c r="O793" s="77" t="n">
        <f aca="false">IF(E793&gt;0,(AF793-N793)/SQRT(E793*Settings!$B$3*(1-Settings!$B$3)),0)</f>
        <v>-0.696781592147757</v>
      </c>
      <c r="P793" s="77" t="n">
        <f aca="false">MAX(0,AF793-N793)</f>
        <v>0</v>
      </c>
      <c r="Q793" s="51" t="n">
        <f aca="false">IF(E793&gt;=Settings!$B$4,(AF793+Settings!$B$7*Settings!$B$3)/(E793+Settings!$B$7),Settings!$B$3)</f>
        <v>0.0748599558648786</v>
      </c>
      <c r="R793" s="78" t="n">
        <f aca="false">PERCENTRANK($H$2:$H$1780,H793,6)</f>
        <v>0</v>
      </c>
      <c r="S793" s="78" t="n">
        <f aca="false">PERCENTRANK($Q$2:$Q$1780,Q793,6)</f>
        <v>0.0646794</v>
      </c>
      <c r="T793" s="78" t="n">
        <f aca="false">PERCENTRANK($F$2:$F$1780,F793,6)</f>
        <v>0</v>
      </c>
      <c r="U793" s="79" t="n">
        <f aca="false">IF(F793&gt;0,ROUND((Settings!$B$8*T793+Settings!$B$9*R793+Settings!$B$10*S793)/SUM(Settings!$B$8:$B$10),10),0)</f>
        <v>0</v>
      </c>
      <c r="V793" s="71" t="str">
        <f aca="false">IF(U793&gt;0,RANK(U793,$U$2:$U$1780)+COUNTIF($U$2:U793,U793)-1,"")</f>
        <v/>
      </c>
      <c r="W793" s="71" t="str">
        <f aca="false">IF(V793="","",IF(V793&lt;=Settings!$B$11,"1 - Fix first",IF(V793&lt;=Settings!$B$12,"2 - Review","3 - Monitor")))</f>
        <v/>
      </c>
      <c r="X793" s="71" t="str">
        <f aca="false">IF(AND(E793&gt;=Settings!$B$4,AF793&gt;=Settings!$B$5,O793&gt;=Settings!$B$6),"HIGH RATE","")</f>
        <v/>
      </c>
      <c r="Y793" s="71" t="str">
        <f aca="false">IF(F793&gt;0,RANK(F793,$F$2:$F$1780)+COUNTIF($F$2:F793,F793)-1,"")</f>
        <v/>
      </c>
      <c r="Z793" s="71" t="str">
        <f aca="false">IF(H793&gt;0,RANK(H793,$H$2:$H$1780)+COUNTIF($H$2:H793,H793)-1,"")</f>
        <v/>
      </c>
      <c r="AA793" s="71" t="str">
        <f aca="false">IF(AC793="","",RANK(AC793,$AC$2:$AC$1780)+COUNTIF($AC$2:AC793,AC793)-1)</f>
        <v/>
      </c>
      <c r="AB793" s="71" t="str">
        <f aca="false">IF(AD793="","",RANK(AD793,$AD$2:$AD$1780)+COUNTIF($AD$2:AD793,AD793)-1)</f>
        <v/>
      </c>
      <c r="AC793" s="71" t="str">
        <f aca="false">IF(AND(AF793&gt;0,E793&gt;=Settings!$B$4),ROUND(J793,10),"")</f>
        <v/>
      </c>
      <c r="AD793" s="71" t="str">
        <f aca="false">IF(X793="HIGH RATE",ROUND(O793,10),"")</f>
        <v/>
      </c>
      <c r="AE793" s="71" t="s">
        <v>59</v>
      </c>
      <c r="AF793" s="73" t="n">
        <f aca="false">SUMIFS(Detail!$L$2:$L$9168,Detail!$C$2:$C$9168,$A793)</f>
        <v>0</v>
      </c>
      <c r="AG793" s="74" t="n">
        <f aca="false">SUMIFS(Detail!$N$2:$N$9168,Detail!$C$2:$C$9168,$A793)</f>
        <v>0</v>
      </c>
    </row>
    <row r="794" customFormat="false" ht="15" hidden="false" customHeight="false" outlineLevel="0" collapsed="false">
      <c r="A794" s="71" t="s">
        <v>1214</v>
      </c>
      <c r="B794" s="71" t="s">
        <v>3052</v>
      </c>
      <c r="C794" s="71" t="s">
        <v>213</v>
      </c>
      <c r="D794" s="71" t="str">
        <f aca="false">IFERROR(INDEX('Brand Map'!$B$4:$B$125,MATCH(C794,'Brand Map'!$A$4:$A$125,0)),"Other")</f>
        <v>AU</v>
      </c>
      <c r="E794" s="73" t="n">
        <f aca="false">SUMIFS(Detail!$K$2:$K$9168,Detail!$C$2:$C$9168,$A794)</f>
        <v>0</v>
      </c>
      <c r="F794" s="73" t="n">
        <f aca="false">SUMIFS(Detail!$E$2:$E$9168,Detail!$C$2:$C$9168,$A794)</f>
        <v>0</v>
      </c>
      <c r="G794" s="74" t="n">
        <f aca="false">SUMIFS(Detail!$M$2:$M$9168,Detail!$C$2:$C$9168,$A794)</f>
        <v>0</v>
      </c>
      <c r="H794" s="74" t="n">
        <f aca="false">SUMIFS(Detail!$D$2:$D$9168,Detail!$C$2:$C$9168,$A794)</f>
        <v>0</v>
      </c>
      <c r="I794" s="74" t="n">
        <v>399.85</v>
      </c>
      <c r="J794" s="51" t="n">
        <f aca="false">IF(E794&gt;0,AF794/E794,0)</f>
        <v>0</v>
      </c>
      <c r="K794" s="51" t="n">
        <f aca="false">IF(G794&gt;0,AG794/G794,0)</f>
        <v>0</v>
      </c>
      <c r="L794" s="75" t="n">
        <f aca="false">H794/Settings!$B$16</f>
        <v>0</v>
      </c>
      <c r="M794" s="76" t="n">
        <f aca="false">H794/Settings!$B$20</f>
        <v>0</v>
      </c>
      <c r="N794" s="77" t="n">
        <f aca="false">E794*Settings!$B$3</f>
        <v>0</v>
      </c>
      <c r="O794" s="77" t="n">
        <f aca="false">IF(E794&gt;0,(AF794-N794)/SQRT(E794*Settings!$B$3*(1-Settings!$B$3)),0)</f>
        <v>0</v>
      </c>
      <c r="P794" s="77" t="n">
        <f aca="false">MAX(0,AF794-N794)</f>
        <v>0</v>
      </c>
      <c r="Q794" s="51" t="n">
        <f aca="false">IF(E794&gt;=Settings!$B$4,(AF794+Settings!$B$7*Settings!$B$3)/(E794+Settings!$B$7),Settings!$B$3)</f>
        <v>0.0748599558648786</v>
      </c>
      <c r="R794" s="78" t="n">
        <f aca="false">PERCENTRANK($H$2:$H$1780,H794,6)</f>
        <v>0</v>
      </c>
      <c r="S794" s="78" t="n">
        <f aca="false">PERCENTRANK($Q$2:$Q$1780,Q794,6)</f>
        <v>0.0646794</v>
      </c>
      <c r="T794" s="78" t="n">
        <f aca="false">PERCENTRANK($F$2:$F$1780,F794,6)</f>
        <v>0</v>
      </c>
      <c r="U794" s="79" t="n">
        <f aca="false">IF(F794&gt;0,ROUND((Settings!$B$8*T794+Settings!$B$9*R794+Settings!$B$10*S794)/SUM(Settings!$B$8:$B$10),10),0)</f>
        <v>0</v>
      </c>
      <c r="V794" s="71" t="str">
        <f aca="false">IF(U794&gt;0,RANK(U794,$U$2:$U$1780)+COUNTIF($U$2:U794,U794)-1,"")</f>
        <v/>
      </c>
      <c r="W794" s="71" t="str">
        <f aca="false">IF(V794="","",IF(V794&lt;=Settings!$B$11,"1 - Fix first",IF(V794&lt;=Settings!$B$12,"2 - Review","3 - Monitor")))</f>
        <v/>
      </c>
      <c r="X794" s="71" t="str">
        <f aca="false">IF(AND(E794&gt;=Settings!$B$4,AF794&gt;=Settings!$B$5,O794&gt;=Settings!$B$6),"HIGH RATE","")</f>
        <v/>
      </c>
      <c r="Y794" s="71" t="str">
        <f aca="false">IF(F794&gt;0,RANK(F794,$F$2:$F$1780)+COUNTIF($F$2:F794,F794)-1,"")</f>
        <v/>
      </c>
      <c r="Z794" s="71" t="str">
        <f aca="false">IF(H794&gt;0,RANK(H794,$H$2:$H$1780)+COUNTIF($H$2:H794,H794)-1,"")</f>
        <v/>
      </c>
      <c r="AA794" s="71" t="str">
        <f aca="false">IF(AC794="","",RANK(AC794,$AC$2:$AC$1780)+COUNTIF($AC$2:AC794,AC794)-1)</f>
        <v/>
      </c>
      <c r="AB794" s="71" t="str">
        <f aca="false">IF(AD794="","",RANK(AD794,$AD$2:$AD$1780)+COUNTIF($AD$2:AD794,AD794)-1)</f>
        <v/>
      </c>
      <c r="AC794" s="71" t="str">
        <f aca="false">IF(AND(AF794&gt;0,E794&gt;=Settings!$B$4),ROUND(J794,10),"")</f>
        <v/>
      </c>
      <c r="AD794" s="71" t="str">
        <f aca="false">IF(X794="HIGH RATE",ROUND(O794,10),"")</f>
        <v/>
      </c>
      <c r="AE794" s="71" t="s">
        <v>60</v>
      </c>
      <c r="AF794" s="73" t="n">
        <f aca="false">SUMIFS(Detail!$L$2:$L$9168,Detail!$C$2:$C$9168,$A794)</f>
        <v>0</v>
      </c>
      <c r="AG794" s="74" t="n">
        <f aca="false">SUMIFS(Detail!$N$2:$N$9168,Detail!$C$2:$C$9168,$A794)</f>
        <v>0</v>
      </c>
    </row>
    <row r="795" customFormat="false" ht="15" hidden="false" customHeight="false" outlineLevel="0" collapsed="false">
      <c r="A795" s="71" t="s">
        <v>2098</v>
      </c>
      <c r="B795" s="71" t="s">
        <v>3052</v>
      </c>
      <c r="C795" s="71" t="s">
        <v>213</v>
      </c>
      <c r="D795" s="71" t="str">
        <f aca="false">IFERROR(INDEX('Brand Map'!$B$4:$B$125,MATCH(C795,'Brand Map'!$A$4:$A$125,0)),"Other")</f>
        <v>AU</v>
      </c>
      <c r="E795" s="73" t="n">
        <f aca="false">SUMIFS(Detail!$K$2:$K$9168,Detail!$C$2:$C$9168,$A795)</f>
        <v>0</v>
      </c>
      <c r="F795" s="73" t="n">
        <f aca="false">SUMIFS(Detail!$E$2:$E$9168,Detail!$C$2:$C$9168,$A795)</f>
        <v>0</v>
      </c>
      <c r="G795" s="74" t="n">
        <f aca="false">SUMIFS(Detail!$M$2:$M$9168,Detail!$C$2:$C$9168,$A795)</f>
        <v>0</v>
      </c>
      <c r="H795" s="74" t="n">
        <f aca="false">SUMIFS(Detail!$D$2:$D$9168,Detail!$C$2:$C$9168,$A795)</f>
        <v>0</v>
      </c>
      <c r="I795" s="74" t="n">
        <v>141.45</v>
      </c>
      <c r="J795" s="51" t="n">
        <f aca="false">IF(E795&gt;0,AF795/E795,0)</f>
        <v>0</v>
      </c>
      <c r="K795" s="51" t="n">
        <f aca="false">IF(G795&gt;0,AG795/G795,0)</f>
        <v>0</v>
      </c>
      <c r="L795" s="75" t="n">
        <f aca="false">H795/Settings!$B$16</f>
        <v>0</v>
      </c>
      <c r="M795" s="76" t="n">
        <f aca="false">H795/Settings!$B$20</f>
        <v>0</v>
      </c>
      <c r="N795" s="77" t="n">
        <f aca="false">E795*Settings!$B$3</f>
        <v>0</v>
      </c>
      <c r="O795" s="77" t="n">
        <f aca="false">IF(E795&gt;0,(AF795-N795)/SQRT(E795*Settings!$B$3*(1-Settings!$B$3)),0)</f>
        <v>0</v>
      </c>
      <c r="P795" s="77" t="n">
        <f aca="false">MAX(0,AF795-N795)</f>
        <v>0</v>
      </c>
      <c r="Q795" s="51" t="n">
        <f aca="false">IF(E795&gt;=Settings!$B$4,(AF795+Settings!$B$7*Settings!$B$3)/(E795+Settings!$B$7),Settings!$B$3)</f>
        <v>0.0748599558648786</v>
      </c>
      <c r="R795" s="78" t="n">
        <f aca="false">PERCENTRANK($H$2:$H$1780,H795,6)</f>
        <v>0</v>
      </c>
      <c r="S795" s="78" t="n">
        <f aca="false">PERCENTRANK($Q$2:$Q$1780,Q795,6)</f>
        <v>0.0646794</v>
      </c>
      <c r="T795" s="78" t="n">
        <f aca="false">PERCENTRANK($F$2:$F$1780,F795,6)</f>
        <v>0</v>
      </c>
      <c r="U795" s="79" t="n">
        <f aca="false">IF(F795&gt;0,ROUND((Settings!$B$8*T795+Settings!$B$9*R795+Settings!$B$10*S795)/SUM(Settings!$B$8:$B$10),10),0)</f>
        <v>0</v>
      </c>
      <c r="V795" s="71" t="str">
        <f aca="false">IF(U795&gt;0,RANK(U795,$U$2:$U$1780)+COUNTIF($U$2:U795,U795)-1,"")</f>
        <v/>
      </c>
      <c r="W795" s="71" t="str">
        <f aca="false">IF(V795="","",IF(V795&lt;=Settings!$B$11,"1 - Fix first",IF(V795&lt;=Settings!$B$12,"2 - Review","3 - Monitor")))</f>
        <v/>
      </c>
      <c r="X795" s="71" t="str">
        <f aca="false">IF(AND(E795&gt;=Settings!$B$4,AF795&gt;=Settings!$B$5,O795&gt;=Settings!$B$6),"HIGH RATE","")</f>
        <v/>
      </c>
      <c r="Y795" s="71" t="str">
        <f aca="false">IF(F795&gt;0,RANK(F795,$F$2:$F$1780)+COUNTIF($F$2:F795,F795)-1,"")</f>
        <v/>
      </c>
      <c r="Z795" s="71" t="str">
        <f aca="false">IF(H795&gt;0,RANK(H795,$H$2:$H$1780)+COUNTIF($H$2:H795,H795)-1,"")</f>
        <v/>
      </c>
      <c r="AA795" s="71" t="str">
        <f aca="false">IF(AC795="","",RANK(AC795,$AC$2:$AC$1780)+COUNTIF($AC$2:AC795,AC795)-1)</f>
        <v/>
      </c>
      <c r="AB795" s="71" t="str">
        <f aca="false">IF(AD795="","",RANK(AD795,$AD$2:$AD$1780)+COUNTIF($AD$2:AD795,AD795)-1)</f>
        <v/>
      </c>
      <c r="AC795" s="71" t="str">
        <f aca="false">IF(AND(AF795&gt;0,E795&gt;=Settings!$B$4),ROUND(J795,10),"")</f>
        <v/>
      </c>
      <c r="AD795" s="71" t="str">
        <f aca="false">IF(X795="HIGH RATE",ROUND(O795,10),"")</f>
        <v/>
      </c>
      <c r="AE795" s="71" t="s">
        <v>60</v>
      </c>
      <c r="AF795" s="73" t="n">
        <f aca="false">SUMIFS(Detail!$L$2:$L$9168,Detail!$C$2:$C$9168,$A795)</f>
        <v>0</v>
      </c>
      <c r="AG795" s="74" t="n">
        <f aca="false">SUMIFS(Detail!$N$2:$N$9168,Detail!$C$2:$C$9168,$A795)</f>
        <v>0</v>
      </c>
    </row>
    <row r="796" customFormat="false" ht="15" hidden="false" customHeight="false" outlineLevel="0" collapsed="false">
      <c r="A796" s="71" t="s">
        <v>1234</v>
      </c>
      <c r="B796" s="71" t="s">
        <v>3053</v>
      </c>
      <c r="C796" s="71" t="s">
        <v>213</v>
      </c>
      <c r="D796" s="71" t="str">
        <f aca="false">IFERROR(INDEX('Brand Map'!$B$4:$B$125,MATCH(C796,'Brand Map'!$A$4:$A$125,0)),"Other")</f>
        <v>AU</v>
      </c>
      <c r="E796" s="73" t="n">
        <f aca="false">SUMIFS(Detail!$K$2:$K$9168,Detail!$C$2:$C$9168,$A796)</f>
        <v>0</v>
      </c>
      <c r="F796" s="73" t="n">
        <f aca="false">SUMIFS(Detail!$E$2:$E$9168,Detail!$C$2:$C$9168,$A796)</f>
        <v>0</v>
      </c>
      <c r="G796" s="74" t="n">
        <f aca="false">SUMIFS(Detail!$M$2:$M$9168,Detail!$C$2:$C$9168,$A796)</f>
        <v>0</v>
      </c>
      <c r="H796" s="74" t="n">
        <f aca="false">SUMIFS(Detail!$D$2:$D$9168,Detail!$C$2:$C$9168,$A796)</f>
        <v>0</v>
      </c>
      <c r="I796" s="74" t="n">
        <v>624.75</v>
      </c>
      <c r="J796" s="51" t="n">
        <f aca="false">IF(E796&gt;0,AF796/E796,0)</f>
        <v>0</v>
      </c>
      <c r="K796" s="51" t="n">
        <f aca="false">IF(G796&gt;0,AG796/G796,0)</f>
        <v>0</v>
      </c>
      <c r="L796" s="75" t="n">
        <f aca="false">H796/Settings!$B$16</f>
        <v>0</v>
      </c>
      <c r="M796" s="76" t="n">
        <f aca="false">H796/Settings!$B$20</f>
        <v>0</v>
      </c>
      <c r="N796" s="77" t="n">
        <f aca="false">E796*Settings!$B$3</f>
        <v>0</v>
      </c>
      <c r="O796" s="77" t="n">
        <f aca="false">IF(E796&gt;0,(AF796-N796)/SQRT(E796*Settings!$B$3*(1-Settings!$B$3)),0)</f>
        <v>0</v>
      </c>
      <c r="P796" s="77" t="n">
        <f aca="false">MAX(0,AF796-N796)</f>
        <v>0</v>
      </c>
      <c r="Q796" s="51" t="n">
        <f aca="false">IF(E796&gt;=Settings!$B$4,(AF796+Settings!$B$7*Settings!$B$3)/(E796+Settings!$B$7),Settings!$B$3)</f>
        <v>0.0748599558648786</v>
      </c>
      <c r="R796" s="78" t="n">
        <f aca="false">PERCENTRANK($H$2:$H$1780,H796,6)</f>
        <v>0</v>
      </c>
      <c r="S796" s="78" t="n">
        <f aca="false">PERCENTRANK($Q$2:$Q$1780,Q796,6)</f>
        <v>0.0646794</v>
      </c>
      <c r="T796" s="78" t="n">
        <f aca="false">PERCENTRANK($F$2:$F$1780,F796,6)</f>
        <v>0</v>
      </c>
      <c r="U796" s="79" t="n">
        <f aca="false">IF(F796&gt;0,ROUND((Settings!$B$8*T796+Settings!$B$9*R796+Settings!$B$10*S796)/SUM(Settings!$B$8:$B$10),10),0)</f>
        <v>0</v>
      </c>
      <c r="V796" s="71" t="str">
        <f aca="false">IF(U796&gt;0,RANK(U796,$U$2:$U$1780)+COUNTIF($U$2:U796,U796)-1,"")</f>
        <v/>
      </c>
      <c r="W796" s="71" t="str">
        <f aca="false">IF(V796="","",IF(V796&lt;=Settings!$B$11,"1 - Fix first",IF(V796&lt;=Settings!$B$12,"2 - Review","3 - Monitor")))</f>
        <v/>
      </c>
      <c r="X796" s="71" t="str">
        <f aca="false">IF(AND(E796&gt;=Settings!$B$4,AF796&gt;=Settings!$B$5,O796&gt;=Settings!$B$6),"HIGH RATE","")</f>
        <v/>
      </c>
      <c r="Y796" s="71" t="str">
        <f aca="false">IF(F796&gt;0,RANK(F796,$F$2:$F$1780)+COUNTIF($F$2:F796,F796)-1,"")</f>
        <v/>
      </c>
      <c r="Z796" s="71" t="str">
        <f aca="false">IF(H796&gt;0,RANK(H796,$H$2:$H$1780)+COUNTIF($H$2:H796,H796)-1,"")</f>
        <v/>
      </c>
      <c r="AA796" s="71" t="str">
        <f aca="false">IF(AC796="","",RANK(AC796,$AC$2:$AC$1780)+COUNTIF($AC$2:AC796,AC796)-1)</f>
        <v/>
      </c>
      <c r="AB796" s="71" t="str">
        <f aca="false">IF(AD796="","",RANK(AD796,$AD$2:$AD$1780)+COUNTIF($AD$2:AD796,AD796)-1)</f>
        <v/>
      </c>
      <c r="AC796" s="71" t="str">
        <f aca="false">IF(AND(AF796&gt;0,E796&gt;=Settings!$B$4),ROUND(J796,10),"")</f>
        <v/>
      </c>
      <c r="AD796" s="71" t="str">
        <f aca="false">IF(X796="HIGH RATE",ROUND(O796,10),"")</f>
        <v/>
      </c>
      <c r="AE796" s="71" t="s">
        <v>60</v>
      </c>
      <c r="AF796" s="73" t="n">
        <f aca="false">SUMIFS(Detail!$L$2:$L$9168,Detail!$C$2:$C$9168,$A796)</f>
        <v>0</v>
      </c>
      <c r="AG796" s="74" t="n">
        <f aca="false">SUMIFS(Detail!$N$2:$N$9168,Detail!$C$2:$C$9168,$A796)</f>
        <v>0</v>
      </c>
    </row>
    <row r="797" customFormat="false" ht="15" hidden="false" customHeight="false" outlineLevel="0" collapsed="false">
      <c r="A797" s="71" t="s">
        <v>1888</v>
      </c>
      <c r="B797" s="71" t="s">
        <v>3053</v>
      </c>
      <c r="C797" s="71" t="s">
        <v>213</v>
      </c>
      <c r="D797" s="71" t="str">
        <f aca="false">IFERROR(INDEX('Brand Map'!$B$4:$B$125,MATCH(C797,'Brand Map'!$A$4:$A$125,0)),"Other")</f>
        <v>AU</v>
      </c>
      <c r="E797" s="73" t="n">
        <f aca="false">SUMIFS(Detail!$K$2:$K$9168,Detail!$C$2:$C$9168,$A797)</f>
        <v>0</v>
      </c>
      <c r="F797" s="73" t="n">
        <f aca="false">SUMIFS(Detail!$E$2:$E$9168,Detail!$C$2:$C$9168,$A797)</f>
        <v>0</v>
      </c>
      <c r="G797" s="74" t="n">
        <f aca="false">SUMIFS(Detail!$M$2:$M$9168,Detail!$C$2:$C$9168,$A797)</f>
        <v>0</v>
      </c>
      <c r="H797" s="74" t="n">
        <f aca="false">SUMIFS(Detail!$D$2:$D$9168,Detail!$C$2:$C$9168,$A797)</f>
        <v>0</v>
      </c>
      <c r="I797" s="74" t="n">
        <v>273.06</v>
      </c>
      <c r="J797" s="51" t="n">
        <f aca="false">IF(E797&gt;0,AF797/E797,0)</f>
        <v>0</v>
      </c>
      <c r="K797" s="51" t="n">
        <f aca="false">IF(G797&gt;0,AG797/G797,0)</f>
        <v>0</v>
      </c>
      <c r="L797" s="75" t="n">
        <f aca="false">H797/Settings!$B$16</f>
        <v>0</v>
      </c>
      <c r="M797" s="76" t="n">
        <f aca="false">H797/Settings!$B$20</f>
        <v>0</v>
      </c>
      <c r="N797" s="77" t="n">
        <f aca="false">E797*Settings!$B$3</f>
        <v>0</v>
      </c>
      <c r="O797" s="77" t="n">
        <f aca="false">IF(E797&gt;0,(AF797-N797)/SQRT(E797*Settings!$B$3*(1-Settings!$B$3)),0)</f>
        <v>0</v>
      </c>
      <c r="P797" s="77" t="n">
        <f aca="false">MAX(0,AF797-N797)</f>
        <v>0</v>
      </c>
      <c r="Q797" s="51" t="n">
        <f aca="false">IF(E797&gt;=Settings!$B$4,(AF797+Settings!$B$7*Settings!$B$3)/(E797+Settings!$B$7),Settings!$B$3)</f>
        <v>0.0748599558648786</v>
      </c>
      <c r="R797" s="78" t="n">
        <f aca="false">PERCENTRANK($H$2:$H$1780,H797,6)</f>
        <v>0</v>
      </c>
      <c r="S797" s="78" t="n">
        <f aca="false">PERCENTRANK($Q$2:$Q$1780,Q797,6)</f>
        <v>0.0646794</v>
      </c>
      <c r="T797" s="78" t="n">
        <f aca="false">PERCENTRANK($F$2:$F$1780,F797,6)</f>
        <v>0</v>
      </c>
      <c r="U797" s="79" t="n">
        <f aca="false">IF(F797&gt;0,ROUND((Settings!$B$8*T797+Settings!$B$9*R797+Settings!$B$10*S797)/SUM(Settings!$B$8:$B$10),10),0)</f>
        <v>0</v>
      </c>
      <c r="V797" s="71" t="str">
        <f aca="false">IF(U797&gt;0,RANK(U797,$U$2:$U$1780)+COUNTIF($U$2:U797,U797)-1,"")</f>
        <v/>
      </c>
      <c r="W797" s="71" t="str">
        <f aca="false">IF(V797="","",IF(V797&lt;=Settings!$B$11,"1 - Fix first",IF(V797&lt;=Settings!$B$12,"2 - Review","3 - Monitor")))</f>
        <v/>
      </c>
      <c r="X797" s="71" t="str">
        <f aca="false">IF(AND(E797&gt;=Settings!$B$4,AF797&gt;=Settings!$B$5,O797&gt;=Settings!$B$6),"HIGH RATE","")</f>
        <v/>
      </c>
      <c r="Y797" s="71" t="str">
        <f aca="false">IF(F797&gt;0,RANK(F797,$F$2:$F$1780)+COUNTIF($F$2:F797,F797)-1,"")</f>
        <v/>
      </c>
      <c r="Z797" s="71" t="str">
        <f aca="false">IF(H797&gt;0,RANK(H797,$H$2:$H$1780)+COUNTIF($H$2:H797,H797)-1,"")</f>
        <v/>
      </c>
      <c r="AA797" s="71" t="str">
        <f aca="false">IF(AC797="","",RANK(AC797,$AC$2:$AC$1780)+COUNTIF($AC$2:AC797,AC797)-1)</f>
        <v/>
      </c>
      <c r="AB797" s="71" t="str">
        <f aca="false">IF(AD797="","",RANK(AD797,$AD$2:$AD$1780)+COUNTIF($AD$2:AD797,AD797)-1)</f>
        <v/>
      </c>
      <c r="AC797" s="71" t="str">
        <f aca="false">IF(AND(AF797&gt;0,E797&gt;=Settings!$B$4),ROUND(J797,10),"")</f>
        <v/>
      </c>
      <c r="AD797" s="71" t="str">
        <f aca="false">IF(X797="HIGH RATE",ROUND(O797,10),"")</f>
        <v/>
      </c>
      <c r="AE797" s="71" t="s">
        <v>60</v>
      </c>
      <c r="AF797" s="73" t="n">
        <f aca="false">SUMIFS(Detail!$L$2:$L$9168,Detail!$C$2:$C$9168,$A797)</f>
        <v>0</v>
      </c>
      <c r="AG797" s="74" t="n">
        <f aca="false">SUMIFS(Detail!$N$2:$N$9168,Detail!$C$2:$C$9168,$A797)</f>
        <v>0</v>
      </c>
    </row>
    <row r="798" customFormat="false" ht="15" hidden="false" customHeight="false" outlineLevel="0" collapsed="false">
      <c r="A798" s="71" t="s">
        <v>1906</v>
      </c>
      <c r="B798" s="71" t="s">
        <v>2740</v>
      </c>
      <c r="C798" s="71" t="s">
        <v>213</v>
      </c>
      <c r="D798" s="71" t="str">
        <f aca="false">IFERROR(INDEX('Brand Map'!$B$4:$B$125,MATCH(C798,'Brand Map'!$A$4:$A$125,0)),"Other")</f>
        <v>AU</v>
      </c>
      <c r="E798" s="73" t="n">
        <f aca="false">SUMIFS(Detail!$K$2:$K$9168,Detail!$C$2:$C$9168,$A798)</f>
        <v>0</v>
      </c>
      <c r="F798" s="73" t="n">
        <f aca="false">SUMIFS(Detail!$E$2:$E$9168,Detail!$C$2:$C$9168,$A798)</f>
        <v>0</v>
      </c>
      <c r="G798" s="74" t="n">
        <f aca="false">SUMIFS(Detail!$M$2:$M$9168,Detail!$C$2:$C$9168,$A798)</f>
        <v>0</v>
      </c>
      <c r="H798" s="74" t="n">
        <f aca="false">SUMIFS(Detail!$D$2:$D$9168,Detail!$C$2:$C$9168,$A798)</f>
        <v>0</v>
      </c>
      <c r="I798" s="74" t="n">
        <v>1417.9</v>
      </c>
      <c r="J798" s="51" t="n">
        <f aca="false">IF(E798&gt;0,AF798/E798,0)</f>
        <v>0</v>
      </c>
      <c r="K798" s="51" t="n">
        <f aca="false">IF(G798&gt;0,AG798/G798,0)</f>
        <v>0</v>
      </c>
      <c r="L798" s="75" t="n">
        <f aca="false">H798/Settings!$B$16</f>
        <v>0</v>
      </c>
      <c r="M798" s="76" t="n">
        <f aca="false">H798/Settings!$B$20</f>
        <v>0</v>
      </c>
      <c r="N798" s="77" t="n">
        <f aca="false">E798*Settings!$B$3</f>
        <v>0</v>
      </c>
      <c r="O798" s="77" t="n">
        <f aca="false">IF(E798&gt;0,(AF798-N798)/SQRT(E798*Settings!$B$3*(1-Settings!$B$3)),0)</f>
        <v>0</v>
      </c>
      <c r="P798" s="77" t="n">
        <f aca="false">MAX(0,AF798-N798)</f>
        <v>0</v>
      </c>
      <c r="Q798" s="51" t="n">
        <f aca="false">IF(E798&gt;=Settings!$B$4,(AF798+Settings!$B$7*Settings!$B$3)/(E798+Settings!$B$7),Settings!$B$3)</f>
        <v>0.0748599558648786</v>
      </c>
      <c r="R798" s="78" t="n">
        <f aca="false">PERCENTRANK($H$2:$H$1780,H798,6)</f>
        <v>0</v>
      </c>
      <c r="S798" s="78" t="n">
        <f aca="false">PERCENTRANK($Q$2:$Q$1780,Q798,6)</f>
        <v>0.0646794</v>
      </c>
      <c r="T798" s="78" t="n">
        <f aca="false">PERCENTRANK($F$2:$F$1780,F798,6)</f>
        <v>0</v>
      </c>
      <c r="U798" s="79" t="n">
        <f aca="false">IF(F798&gt;0,ROUND((Settings!$B$8*T798+Settings!$B$9*R798+Settings!$B$10*S798)/SUM(Settings!$B$8:$B$10),10),0)</f>
        <v>0</v>
      </c>
      <c r="V798" s="71" t="str">
        <f aca="false">IF(U798&gt;0,RANK(U798,$U$2:$U$1780)+COUNTIF($U$2:U798,U798)-1,"")</f>
        <v/>
      </c>
      <c r="W798" s="71" t="str">
        <f aca="false">IF(V798="","",IF(V798&lt;=Settings!$B$11,"1 - Fix first",IF(V798&lt;=Settings!$B$12,"2 - Review","3 - Monitor")))</f>
        <v/>
      </c>
      <c r="X798" s="71" t="str">
        <f aca="false">IF(AND(E798&gt;=Settings!$B$4,AF798&gt;=Settings!$B$5,O798&gt;=Settings!$B$6),"HIGH RATE","")</f>
        <v/>
      </c>
      <c r="Y798" s="71" t="str">
        <f aca="false">IF(F798&gt;0,RANK(F798,$F$2:$F$1780)+COUNTIF($F$2:F798,F798)-1,"")</f>
        <v/>
      </c>
      <c r="Z798" s="71" t="str">
        <f aca="false">IF(H798&gt;0,RANK(H798,$H$2:$H$1780)+COUNTIF($H$2:H798,H798)-1,"")</f>
        <v/>
      </c>
      <c r="AA798" s="71" t="str">
        <f aca="false">IF(AC798="","",RANK(AC798,$AC$2:$AC$1780)+COUNTIF($AC$2:AC798,AC798)-1)</f>
        <v/>
      </c>
      <c r="AB798" s="71" t="str">
        <f aca="false">IF(AD798="","",RANK(AD798,$AD$2:$AD$1780)+COUNTIF($AD$2:AD798,AD798)-1)</f>
        <v/>
      </c>
      <c r="AC798" s="71" t="str">
        <f aca="false">IF(AND(AF798&gt;0,E798&gt;=Settings!$B$4),ROUND(J798,10),"")</f>
        <v/>
      </c>
      <c r="AD798" s="71" t="str">
        <f aca="false">IF(X798="HIGH RATE",ROUND(O798,10),"")</f>
        <v/>
      </c>
      <c r="AE798" s="71" t="s">
        <v>60</v>
      </c>
      <c r="AF798" s="73" t="n">
        <f aca="false">SUMIFS(Detail!$L$2:$L$9168,Detail!$C$2:$C$9168,$A798)</f>
        <v>0</v>
      </c>
      <c r="AG798" s="74" t="n">
        <f aca="false">SUMIFS(Detail!$N$2:$N$9168,Detail!$C$2:$C$9168,$A798)</f>
        <v>0</v>
      </c>
    </row>
    <row r="799" customFormat="false" ht="15" hidden="false" customHeight="false" outlineLevel="0" collapsed="false">
      <c r="A799" s="71" t="s">
        <v>1754</v>
      </c>
      <c r="B799" s="71" t="s">
        <v>2740</v>
      </c>
      <c r="C799" s="71" t="s">
        <v>213</v>
      </c>
      <c r="D799" s="71" t="str">
        <f aca="false">IFERROR(INDEX('Brand Map'!$B$4:$B$125,MATCH(C799,'Brand Map'!$A$4:$A$125,0)),"Other")</f>
        <v>AU</v>
      </c>
      <c r="E799" s="73" t="n">
        <f aca="false">SUMIFS(Detail!$K$2:$K$9168,Detail!$C$2:$C$9168,$A799)</f>
        <v>0</v>
      </c>
      <c r="F799" s="73" t="n">
        <f aca="false">SUMIFS(Detail!$E$2:$E$9168,Detail!$C$2:$C$9168,$A799)</f>
        <v>0</v>
      </c>
      <c r="G799" s="74" t="n">
        <f aca="false">SUMIFS(Detail!$M$2:$M$9168,Detail!$C$2:$C$9168,$A799)</f>
        <v>0</v>
      </c>
      <c r="H799" s="74" t="n">
        <f aca="false">SUMIFS(Detail!$D$2:$D$9168,Detail!$C$2:$C$9168,$A799)</f>
        <v>0</v>
      </c>
      <c r="I799" s="74" t="n">
        <v>715.05</v>
      </c>
      <c r="J799" s="51" t="n">
        <f aca="false">IF(E799&gt;0,AF799/E799,0)</f>
        <v>0</v>
      </c>
      <c r="K799" s="51" t="n">
        <f aca="false">IF(G799&gt;0,AG799/G799,0)</f>
        <v>0</v>
      </c>
      <c r="L799" s="75" t="n">
        <f aca="false">H799/Settings!$B$16</f>
        <v>0</v>
      </c>
      <c r="M799" s="76" t="n">
        <f aca="false">H799/Settings!$B$20</f>
        <v>0</v>
      </c>
      <c r="N799" s="77" t="n">
        <f aca="false">E799*Settings!$B$3</f>
        <v>0</v>
      </c>
      <c r="O799" s="77" t="n">
        <f aca="false">IF(E799&gt;0,(AF799-N799)/SQRT(E799*Settings!$B$3*(1-Settings!$B$3)),0)</f>
        <v>0</v>
      </c>
      <c r="P799" s="77" t="n">
        <f aca="false">MAX(0,AF799-N799)</f>
        <v>0</v>
      </c>
      <c r="Q799" s="51" t="n">
        <f aca="false">IF(E799&gt;=Settings!$B$4,(AF799+Settings!$B$7*Settings!$B$3)/(E799+Settings!$B$7),Settings!$B$3)</f>
        <v>0.0748599558648786</v>
      </c>
      <c r="R799" s="78" t="n">
        <f aca="false">PERCENTRANK($H$2:$H$1780,H799,6)</f>
        <v>0</v>
      </c>
      <c r="S799" s="78" t="n">
        <f aca="false">PERCENTRANK($Q$2:$Q$1780,Q799,6)</f>
        <v>0.0646794</v>
      </c>
      <c r="T799" s="78" t="n">
        <f aca="false">PERCENTRANK($F$2:$F$1780,F799,6)</f>
        <v>0</v>
      </c>
      <c r="U799" s="79" t="n">
        <f aca="false">IF(F799&gt;0,ROUND((Settings!$B$8*T799+Settings!$B$9*R799+Settings!$B$10*S799)/SUM(Settings!$B$8:$B$10),10),0)</f>
        <v>0</v>
      </c>
      <c r="V799" s="71" t="str">
        <f aca="false">IF(U799&gt;0,RANK(U799,$U$2:$U$1780)+COUNTIF($U$2:U799,U799)-1,"")</f>
        <v/>
      </c>
      <c r="W799" s="71" t="str">
        <f aca="false">IF(V799="","",IF(V799&lt;=Settings!$B$11,"1 - Fix first",IF(V799&lt;=Settings!$B$12,"2 - Review","3 - Monitor")))</f>
        <v/>
      </c>
      <c r="X799" s="71" t="str">
        <f aca="false">IF(AND(E799&gt;=Settings!$B$4,AF799&gt;=Settings!$B$5,O799&gt;=Settings!$B$6),"HIGH RATE","")</f>
        <v/>
      </c>
      <c r="Y799" s="71" t="str">
        <f aca="false">IF(F799&gt;0,RANK(F799,$F$2:$F$1780)+COUNTIF($F$2:F799,F799)-1,"")</f>
        <v/>
      </c>
      <c r="Z799" s="71" t="str">
        <f aca="false">IF(H799&gt;0,RANK(H799,$H$2:$H$1780)+COUNTIF($H$2:H799,H799)-1,"")</f>
        <v/>
      </c>
      <c r="AA799" s="71" t="str">
        <f aca="false">IF(AC799="","",RANK(AC799,$AC$2:$AC$1780)+COUNTIF($AC$2:AC799,AC799)-1)</f>
        <v/>
      </c>
      <c r="AB799" s="71" t="str">
        <f aca="false">IF(AD799="","",RANK(AD799,$AD$2:$AD$1780)+COUNTIF($AD$2:AD799,AD799)-1)</f>
        <v/>
      </c>
      <c r="AC799" s="71" t="str">
        <f aca="false">IF(AND(AF799&gt;0,E799&gt;=Settings!$B$4),ROUND(J799,10),"")</f>
        <v/>
      </c>
      <c r="AD799" s="71" t="str">
        <f aca="false">IF(X799="HIGH RATE",ROUND(O799,10),"")</f>
        <v/>
      </c>
      <c r="AE799" s="71" t="s">
        <v>60</v>
      </c>
      <c r="AF799" s="73" t="n">
        <f aca="false">SUMIFS(Detail!$L$2:$L$9168,Detail!$C$2:$C$9168,$A799)</f>
        <v>0</v>
      </c>
      <c r="AG799" s="74" t="n">
        <f aca="false">SUMIFS(Detail!$N$2:$N$9168,Detail!$C$2:$C$9168,$A799)</f>
        <v>0</v>
      </c>
    </row>
    <row r="800" customFormat="false" ht="15" hidden="false" customHeight="false" outlineLevel="0" collapsed="false">
      <c r="A800" s="71" t="s">
        <v>1856</v>
      </c>
      <c r="B800" s="71" t="s">
        <v>2740</v>
      </c>
      <c r="C800" s="71" t="s">
        <v>213</v>
      </c>
      <c r="D800" s="71" t="str">
        <f aca="false">IFERROR(INDEX('Brand Map'!$B$4:$B$125,MATCH(C800,'Brand Map'!$A$4:$A$125,0)),"Other")</f>
        <v>AU</v>
      </c>
      <c r="E800" s="73" t="n">
        <f aca="false">SUMIFS(Detail!$K$2:$K$9168,Detail!$C$2:$C$9168,$A800)</f>
        <v>0</v>
      </c>
      <c r="F800" s="73" t="n">
        <f aca="false">SUMIFS(Detail!$E$2:$E$9168,Detail!$C$2:$C$9168,$A800)</f>
        <v>0</v>
      </c>
      <c r="G800" s="74" t="n">
        <f aca="false">SUMIFS(Detail!$M$2:$M$9168,Detail!$C$2:$C$9168,$A800)</f>
        <v>0</v>
      </c>
      <c r="H800" s="74" t="n">
        <f aca="false">SUMIFS(Detail!$D$2:$D$9168,Detail!$C$2:$C$9168,$A800)</f>
        <v>0</v>
      </c>
      <c r="I800" s="74" t="n">
        <v>755.6</v>
      </c>
      <c r="J800" s="51" t="n">
        <f aca="false">IF(E800&gt;0,AF800/E800,0)</f>
        <v>0</v>
      </c>
      <c r="K800" s="51" t="n">
        <f aca="false">IF(G800&gt;0,AG800/G800,0)</f>
        <v>0</v>
      </c>
      <c r="L800" s="75" t="n">
        <f aca="false">H800/Settings!$B$16</f>
        <v>0</v>
      </c>
      <c r="M800" s="76" t="n">
        <f aca="false">H800/Settings!$B$20</f>
        <v>0</v>
      </c>
      <c r="N800" s="77" t="n">
        <f aca="false">E800*Settings!$B$3</f>
        <v>0</v>
      </c>
      <c r="O800" s="77" t="n">
        <f aca="false">IF(E800&gt;0,(AF800-N800)/SQRT(E800*Settings!$B$3*(1-Settings!$B$3)),0)</f>
        <v>0</v>
      </c>
      <c r="P800" s="77" t="n">
        <f aca="false">MAX(0,AF800-N800)</f>
        <v>0</v>
      </c>
      <c r="Q800" s="51" t="n">
        <f aca="false">IF(E800&gt;=Settings!$B$4,(AF800+Settings!$B$7*Settings!$B$3)/(E800+Settings!$B$7),Settings!$B$3)</f>
        <v>0.0748599558648786</v>
      </c>
      <c r="R800" s="78" t="n">
        <f aca="false">PERCENTRANK($H$2:$H$1780,H800,6)</f>
        <v>0</v>
      </c>
      <c r="S800" s="78" t="n">
        <f aca="false">PERCENTRANK($Q$2:$Q$1780,Q800,6)</f>
        <v>0.0646794</v>
      </c>
      <c r="T800" s="78" t="n">
        <f aca="false">PERCENTRANK($F$2:$F$1780,F800,6)</f>
        <v>0</v>
      </c>
      <c r="U800" s="79" t="n">
        <f aca="false">IF(F800&gt;0,ROUND((Settings!$B$8*T800+Settings!$B$9*R800+Settings!$B$10*S800)/SUM(Settings!$B$8:$B$10),10),0)</f>
        <v>0</v>
      </c>
      <c r="V800" s="71" t="str">
        <f aca="false">IF(U800&gt;0,RANK(U800,$U$2:$U$1780)+COUNTIF($U$2:U800,U800)-1,"")</f>
        <v/>
      </c>
      <c r="W800" s="71" t="str">
        <f aca="false">IF(V800="","",IF(V800&lt;=Settings!$B$11,"1 - Fix first",IF(V800&lt;=Settings!$B$12,"2 - Review","3 - Monitor")))</f>
        <v/>
      </c>
      <c r="X800" s="71" t="str">
        <f aca="false">IF(AND(E800&gt;=Settings!$B$4,AF800&gt;=Settings!$B$5,O800&gt;=Settings!$B$6),"HIGH RATE","")</f>
        <v/>
      </c>
      <c r="Y800" s="71" t="str">
        <f aca="false">IF(F800&gt;0,RANK(F800,$F$2:$F$1780)+COUNTIF($F$2:F800,F800)-1,"")</f>
        <v/>
      </c>
      <c r="Z800" s="71" t="str">
        <f aca="false">IF(H800&gt;0,RANK(H800,$H$2:$H$1780)+COUNTIF($H$2:H800,H800)-1,"")</f>
        <v/>
      </c>
      <c r="AA800" s="71" t="str">
        <f aca="false">IF(AC800="","",RANK(AC800,$AC$2:$AC$1780)+COUNTIF($AC$2:AC800,AC800)-1)</f>
        <v/>
      </c>
      <c r="AB800" s="71" t="str">
        <f aca="false">IF(AD800="","",RANK(AD800,$AD$2:$AD$1780)+COUNTIF($AD$2:AD800,AD800)-1)</f>
        <v/>
      </c>
      <c r="AC800" s="71" t="str">
        <f aca="false">IF(AND(AF800&gt;0,E800&gt;=Settings!$B$4),ROUND(J800,10),"")</f>
        <v/>
      </c>
      <c r="AD800" s="71" t="str">
        <f aca="false">IF(X800="HIGH RATE",ROUND(O800,10),"")</f>
        <v/>
      </c>
      <c r="AE800" s="71" t="s">
        <v>60</v>
      </c>
      <c r="AF800" s="73" t="n">
        <f aca="false">SUMIFS(Detail!$L$2:$L$9168,Detail!$C$2:$C$9168,$A800)</f>
        <v>0</v>
      </c>
      <c r="AG800" s="74" t="n">
        <f aca="false">SUMIFS(Detail!$N$2:$N$9168,Detail!$C$2:$C$9168,$A800)</f>
        <v>0</v>
      </c>
    </row>
    <row r="801" customFormat="false" ht="15" hidden="false" customHeight="false" outlineLevel="0" collapsed="false">
      <c r="A801" s="71" t="s">
        <v>1963</v>
      </c>
      <c r="B801" s="71" t="s">
        <v>3054</v>
      </c>
      <c r="C801" s="71" t="s">
        <v>213</v>
      </c>
      <c r="D801" s="71" t="str">
        <f aca="false">IFERROR(INDEX('Brand Map'!$B$4:$B$125,MATCH(C801,'Brand Map'!$A$4:$A$125,0)),"Other")</f>
        <v>AU</v>
      </c>
      <c r="E801" s="73" t="n">
        <f aca="false">SUMIFS(Detail!$K$2:$K$9168,Detail!$C$2:$C$9168,$A801)</f>
        <v>0</v>
      </c>
      <c r="F801" s="73" t="n">
        <f aca="false">SUMIFS(Detail!$E$2:$E$9168,Detail!$C$2:$C$9168,$A801)</f>
        <v>0</v>
      </c>
      <c r="G801" s="74" t="n">
        <f aca="false">SUMIFS(Detail!$M$2:$M$9168,Detail!$C$2:$C$9168,$A801)</f>
        <v>0</v>
      </c>
      <c r="H801" s="74" t="n">
        <f aca="false">SUMIFS(Detail!$D$2:$D$9168,Detail!$C$2:$C$9168,$A801)</f>
        <v>0</v>
      </c>
      <c r="I801" s="74" t="n">
        <v>87.95</v>
      </c>
      <c r="J801" s="51" t="n">
        <f aca="false">IF(E801&gt;0,AF801/E801,0)</f>
        <v>0</v>
      </c>
      <c r="K801" s="51" t="n">
        <f aca="false">IF(G801&gt;0,AG801/G801,0)</f>
        <v>0</v>
      </c>
      <c r="L801" s="75" t="n">
        <f aca="false">H801/Settings!$B$16</f>
        <v>0</v>
      </c>
      <c r="M801" s="76" t="n">
        <f aca="false">H801/Settings!$B$20</f>
        <v>0</v>
      </c>
      <c r="N801" s="77" t="n">
        <f aca="false">E801*Settings!$B$3</f>
        <v>0</v>
      </c>
      <c r="O801" s="77" t="n">
        <f aca="false">IF(E801&gt;0,(AF801-N801)/SQRT(E801*Settings!$B$3*(1-Settings!$B$3)),0)</f>
        <v>0</v>
      </c>
      <c r="P801" s="77" t="n">
        <f aca="false">MAX(0,AF801-N801)</f>
        <v>0</v>
      </c>
      <c r="Q801" s="51" t="n">
        <f aca="false">IF(E801&gt;=Settings!$B$4,(AF801+Settings!$B$7*Settings!$B$3)/(E801+Settings!$B$7),Settings!$B$3)</f>
        <v>0.0748599558648786</v>
      </c>
      <c r="R801" s="78" t="n">
        <f aca="false">PERCENTRANK($H$2:$H$1780,H801,6)</f>
        <v>0</v>
      </c>
      <c r="S801" s="78" t="n">
        <f aca="false">PERCENTRANK($Q$2:$Q$1780,Q801,6)</f>
        <v>0.0646794</v>
      </c>
      <c r="T801" s="78" t="n">
        <f aca="false">PERCENTRANK($F$2:$F$1780,F801,6)</f>
        <v>0</v>
      </c>
      <c r="U801" s="79" t="n">
        <f aca="false">IF(F801&gt;0,ROUND((Settings!$B$8*T801+Settings!$B$9*R801+Settings!$B$10*S801)/SUM(Settings!$B$8:$B$10),10),0)</f>
        <v>0</v>
      </c>
      <c r="V801" s="71" t="str">
        <f aca="false">IF(U801&gt;0,RANK(U801,$U$2:$U$1780)+COUNTIF($U$2:U801,U801)-1,"")</f>
        <v/>
      </c>
      <c r="W801" s="71" t="str">
        <f aca="false">IF(V801="","",IF(V801&lt;=Settings!$B$11,"1 - Fix first",IF(V801&lt;=Settings!$B$12,"2 - Review","3 - Monitor")))</f>
        <v/>
      </c>
      <c r="X801" s="71" t="str">
        <f aca="false">IF(AND(E801&gt;=Settings!$B$4,AF801&gt;=Settings!$B$5,O801&gt;=Settings!$B$6),"HIGH RATE","")</f>
        <v/>
      </c>
      <c r="Y801" s="71" t="str">
        <f aca="false">IF(F801&gt;0,RANK(F801,$F$2:$F$1780)+COUNTIF($F$2:F801,F801)-1,"")</f>
        <v/>
      </c>
      <c r="Z801" s="71" t="str">
        <f aca="false">IF(H801&gt;0,RANK(H801,$H$2:$H$1780)+COUNTIF($H$2:H801,H801)-1,"")</f>
        <v/>
      </c>
      <c r="AA801" s="71" t="str">
        <f aca="false">IF(AC801="","",RANK(AC801,$AC$2:$AC$1780)+COUNTIF($AC$2:AC801,AC801)-1)</f>
        <v/>
      </c>
      <c r="AB801" s="71" t="str">
        <f aca="false">IF(AD801="","",RANK(AD801,$AD$2:$AD$1780)+COUNTIF($AD$2:AD801,AD801)-1)</f>
        <v/>
      </c>
      <c r="AC801" s="71" t="str">
        <f aca="false">IF(AND(AF801&gt;0,E801&gt;=Settings!$B$4),ROUND(J801,10),"")</f>
        <v/>
      </c>
      <c r="AD801" s="71" t="str">
        <f aca="false">IF(X801="HIGH RATE",ROUND(O801,10),"")</f>
        <v/>
      </c>
      <c r="AE801" s="71" t="s">
        <v>60</v>
      </c>
      <c r="AF801" s="73" t="n">
        <f aca="false">SUMIFS(Detail!$L$2:$L$9168,Detail!$C$2:$C$9168,$A801)</f>
        <v>0</v>
      </c>
      <c r="AG801" s="74" t="n">
        <f aca="false">SUMIFS(Detail!$N$2:$N$9168,Detail!$C$2:$C$9168,$A801)</f>
        <v>0</v>
      </c>
    </row>
    <row r="802" customFormat="false" ht="15" hidden="false" customHeight="false" outlineLevel="0" collapsed="false">
      <c r="A802" s="71" t="s">
        <v>1959</v>
      </c>
      <c r="B802" s="71" t="s">
        <v>2750</v>
      </c>
      <c r="C802" s="71" t="s">
        <v>213</v>
      </c>
      <c r="D802" s="71" t="str">
        <f aca="false">IFERROR(INDEX('Brand Map'!$B$4:$B$125,MATCH(C802,'Brand Map'!$A$4:$A$125,0)),"Other")</f>
        <v>AU</v>
      </c>
      <c r="E802" s="73" t="n">
        <f aca="false">SUMIFS(Detail!$K$2:$K$9168,Detail!$C$2:$C$9168,$A802)</f>
        <v>0</v>
      </c>
      <c r="F802" s="73" t="n">
        <f aca="false">SUMIFS(Detail!$E$2:$E$9168,Detail!$C$2:$C$9168,$A802)</f>
        <v>0</v>
      </c>
      <c r="G802" s="74" t="n">
        <f aca="false">SUMIFS(Detail!$M$2:$M$9168,Detail!$C$2:$C$9168,$A802)</f>
        <v>0</v>
      </c>
      <c r="H802" s="74" t="n">
        <f aca="false">SUMIFS(Detail!$D$2:$D$9168,Detail!$C$2:$C$9168,$A802)</f>
        <v>0</v>
      </c>
      <c r="I802" s="74" t="n">
        <v>584.85</v>
      </c>
      <c r="J802" s="51" t="n">
        <f aca="false">IF(E802&gt;0,AF802/E802,0)</f>
        <v>0</v>
      </c>
      <c r="K802" s="51" t="n">
        <f aca="false">IF(G802&gt;0,AG802/G802,0)</f>
        <v>0</v>
      </c>
      <c r="L802" s="75" t="n">
        <f aca="false">H802/Settings!$B$16</f>
        <v>0</v>
      </c>
      <c r="M802" s="76" t="n">
        <f aca="false">H802/Settings!$B$20</f>
        <v>0</v>
      </c>
      <c r="N802" s="77" t="n">
        <f aca="false">E802*Settings!$B$3</f>
        <v>0</v>
      </c>
      <c r="O802" s="77" t="n">
        <f aca="false">IF(E802&gt;0,(AF802-N802)/SQRT(E802*Settings!$B$3*(1-Settings!$B$3)),0)</f>
        <v>0</v>
      </c>
      <c r="P802" s="77" t="n">
        <f aca="false">MAX(0,AF802-N802)</f>
        <v>0</v>
      </c>
      <c r="Q802" s="51" t="n">
        <f aca="false">IF(E802&gt;=Settings!$B$4,(AF802+Settings!$B$7*Settings!$B$3)/(E802+Settings!$B$7),Settings!$B$3)</f>
        <v>0.0748599558648786</v>
      </c>
      <c r="R802" s="78" t="n">
        <f aca="false">PERCENTRANK($H$2:$H$1780,H802,6)</f>
        <v>0</v>
      </c>
      <c r="S802" s="78" t="n">
        <f aca="false">PERCENTRANK($Q$2:$Q$1780,Q802,6)</f>
        <v>0.0646794</v>
      </c>
      <c r="T802" s="78" t="n">
        <f aca="false">PERCENTRANK($F$2:$F$1780,F802,6)</f>
        <v>0</v>
      </c>
      <c r="U802" s="79" t="n">
        <f aca="false">IF(F802&gt;0,ROUND((Settings!$B$8*T802+Settings!$B$9*R802+Settings!$B$10*S802)/SUM(Settings!$B$8:$B$10),10),0)</f>
        <v>0</v>
      </c>
      <c r="V802" s="71" t="str">
        <f aca="false">IF(U802&gt;0,RANK(U802,$U$2:$U$1780)+COUNTIF($U$2:U802,U802)-1,"")</f>
        <v/>
      </c>
      <c r="W802" s="71" t="str">
        <f aca="false">IF(V802="","",IF(V802&lt;=Settings!$B$11,"1 - Fix first",IF(V802&lt;=Settings!$B$12,"2 - Review","3 - Monitor")))</f>
        <v/>
      </c>
      <c r="X802" s="71" t="str">
        <f aca="false">IF(AND(E802&gt;=Settings!$B$4,AF802&gt;=Settings!$B$5,O802&gt;=Settings!$B$6),"HIGH RATE","")</f>
        <v/>
      </c>
      <c r="Y802" s="71" t="str">
        <f aca="false">IF(F802&gt;0,RANK(F802,$F$2:$F$1780)+COUNTIF($F$2:F802,F802)-1,"")</f>
        <v/>
      </c>
      <c r="Z802" s="71" t="str">
        <f aca="false">IF(H802&gt;0,RANK(H802,$H$2:$H$1780)+COUNTIF($H$2:H802,H802)-1,"")</f>
        <v/>
      </c>
      <c r="AA802" s="71" t="str">
        <f aca="false">IF(AC802="","",RANK(AC802,$AC$2:$AC$1780)+COUNTIF($AC$2:AC802,AC802)-1)</f>
        <v/>
      </c>
      <c r="AB802" s="71" t="str">
        <f aca="false">IF(AD802="","",RANK(AD802,$AD$2:$AD$1780)+COUNTIF($AD$2:AD802,AD802)-1)</f>
        <v/>
      </c>
      <c r="AC802" s="71" t="str">
        <f aca="false">IF(AND(AF802&gt;0,E802&gt;=Settings!$B$4),ROUND(J802,10),"")</f>
        <v/>
      </c>
      <c r="AD802" s="71" t="str">
        <f aca="false">IF(X802="HIGH RATE",ROUND(O802,10),"")</f>
        <v/>
      </c>
      <c r="AE802" s="71" t="s">
        <v>60</v>
      </c>
      <c r="AF802" s="73" t="n">
        <f aca="false">SUMIFS(Detail!$L$2:$L$9168,Detail!$C$2:$C$9168,$A802)</f>
        <v>0</v>
      </c>
      <c r="AG802" s="74" t="n">
        <f aca="false">SUMIFS(Detail!$N$2:$N$9168,Detail!$C$2:$C$9168,$A802)</f>
        <v>0</v>
      </c>
    </row>
    <row r="803" customFormat="false" ht="15" hidden="false" customHeight="false" outlineLevel="0" collapsed="false">
      <c r="A803" s="71" t="s">
        <v>1756</v>
      </c>
      <c r="B803" s="71" t="s">
        <v>3055</v>
      </c>
      <c r="C803" s="71" t="s">
        <v>213</v>
      </c>
      <c r="D803" s="71" t="str">
        <f aca="false">IFERROR(INDEX('Brand Map'!$B$4:$B$125,MATCH(C803,'Brand Map'!$A$4:$A$125,0)),"Other")</f>
        <v>AU</v>
      </c>
      <c r="E803" s="73" t="n">
        <f aca="false">SUMIFS(Detail!$K$2:$K$9168,Detail!$C$2:$C$9168,$A803)</f>
        <v>0</v>
      </c>
      <c r="F803" s="73" t="n">
        <f aca="false">SUMIFS(Detail!$E$2:$E$9168,Detail!$C$2:$C$9168,$A803)</f>
        <v>0</v>
      </c>
      <c r="G803" s="74" t="n">
        <f aca="false">SUMIFS(Detail!$M$2:$M$9168,Detail!$C$2:$C$9168,$A803)</f>
        <v>0</v>
      </c>
      <c r="H803" s="74" t="n">
        <f aca="false">SUMIFS(Detail!$D$2:$D$9168,Detail!$C$2:$C$9168,$A803)</f>
        <v>0</v>
      </c>
      <c r="I803" s="74" t="n">
        <v>219.9</v>
      </c>
      <c r="J803" s="51" t="n">
        <f aca="false">IF(E803&gt;0,AF803/E803,0)</f>
        <v>0</v>
      </c>
      <c r="K803" s="51" t="n">
        <f aca="false">IF(G803&gt;0,AG803/G803,0)</f>
        <v>0</v>
      </c>
      <c r="L803" s="75" t="n">
        <f aca="false">H803/Settings!$B$16</f>
        <v>0</v>
      </c>
      <c r="M803" s="76" t="n">
        <f aca="false">H803/Settings!$B$20</f>
        <v>0</v>
      </c>
      <c r="N803" s="77" t="n">
        <f aca="false">E803*Settings!$B$3</f>
        <v>0</v>
      </c>
      <c r="O803" s="77" t="n">
        <f aca="false">IF(E803&gt;0,(AF803-N803)/SQRT(E803*Settings!$B$3*(1-Settings!$B$3)),0)</f>
        <v>0</v>
      </c>
      <c r="P803" s="77" t="n">
        <f aca="false">MAX(0,AF803-N803)</f>
        <v>0</v>
      </c>
      <c r="Q803" s="51" t="n">
        <f aca="false">IF(E803&gt;=Settings!$B$4,(AF803+Settings!$B$7*Settings!$B$3)/(E803+Settings!$B$7),Settings!$B$3)</f>
        <v>0.0748599558648786</v>
      </c>
      <c r="R803" s="78" t="n">
        <f aca="false">PERCENTRANK($H$2:$H$1780,H803,6)</f>
        <v>0</v>
      </c>
      <c r="S803" s="78" t="n">
        <f aca="false">PERCENTRANK($Q$2:$Q$1780,Q803,6)</f>
        <v>0.0646794</v>
      </c>
      <c r="T803" s="78" t="n">
        <f aca="false">PERCENTRANK($F$2:$F$1780,F803,6)</f>
        <v>0</v>
      </c>
      <c r="U803" s="79" t="n">
        <f aca="false">IF(F803&gt;0,ROUND((Settings!$B$8*T803+Settings!$B$9*R803+Settings!$B$10*S803)/SUM(Settings!$B$8:$B$10),10),0)</f>
        <v>0</v>
      </c>
      <c r="V803" s="71" t="str">
        <f aca="false">IF(U803&gt;0,RANK(U803,$U$2:$U$1780)+COUNTIF($U$2:U803,U803)-1,"")</f>
        <v/>
      </c>
      <c r="W803" s="71" t="str">
        <f aca="false">IF(V803="","",IF(V803&lt;=Settings!$B$11,"1 - Fix first",IF(V803&lt;=Settings!$B$12,"2 - Review","3 - Monitor")))</f>
        <v/>
      </c>
      <c r="X803" s="71" t="str">
        <f aca="false">IF(AND(E803&gt;=Settings!$B$4,AF803&gt;=Settings!$B$5,O803&gt;=Settings!$B$6),"HIGH RATE","")</f>
        <v/>
      </c>
      <c r="Y803" s="71" t="str">
        <f aca="false">IF(F803&gt;0,RANK(F803,$F$2:$F$1780)+COUNTIF($F$2:F803,F803)-1,"")</f>
        <v/>
      </c>
      <c r="Z803" s="71" t="str">
        <f aca="false">IF(H803&gt;0,RANK(H803,$H$2:$H$1780)+COUNTIF($H$2:H803,H803)-1,"")</f>
        <v/>
      </c>
      <c r="AA803" s="71" t="str">
        <f aca="false">IF(AC803="","",RANK(AC803,$AC$2:$AC$1780)+COUNTIF($AC$2:AC803,AC803)-1)</f>
        <v/>
      </c>
      <c r="AB803" s="71" t="str">
        <f aca="false">IF(AD803="","",RANK(AD803,$AD$2:$AD$1780)+COUNTIF($AD$2:AD803,AD803)-1)</f>
        <v/>
      </c>
      <c r="AC803" s="71" t="str">
        <f aca="false">IF(AND(AF803&gt;0,E803&gt;=Settings!$B$4),ROUND(J803,10),"")</f>
        <v/>
      </c>
      <c r="AD803" s="71" t="str">
        <f aca="false">IF(X803="HIGH RATE",ROUND(O803,10),"")</f>
        <v/>
      </c>
      <c r="AE803" s="71" t="s">
        <v>60</v>
      </c>
      <c r="AF803" s="73" t="n">
        <f aca="false">SUMIFS(Detail!$L$2:$L$9168,Detail!$C$2:$C$9168,$A803)</f>
        <v>0</v>
      </c>
      <c r="AG803" s="74" t="n">
        <f aca="false">SUMIFS(Detail!$N$2:$N$9168,Detail!$C$2:$C$9168,$A803)</f>
        <v>0</v>
      </c>
    </row>
    <row r="804" customFormat="false" ht="15" hidden="false" customHeight="false" outlineLevel="0" collapsed="false">
      <c r="A804" s="71" t="s">
        <v>1991</v>
      </c>
      <c r="B804" s="71" t="s">
        <v>3055</v>
      </c>
      <c r="C804" s="71" t="s">
        <v>213</v>
      </c>
      <c r="D804" s="71" t="str">
        <f aca="false">IFERROR(INDEX('Brand Map'!$B$4:$B$125,MATCH(C804,'Brand Map'!$A$4:$A$125,0)),"Other")</f>
        <v>AU</v>
      </c>
      <c r="E804" s="73" t="n">
        <f aca="false">SUMIFS(Detail!$K$2:$K$9168,Detail!$C$2:$C$9168,$A804)</f>
        <v>0</v>
      </c>
      <c r="F804" s="73" t="n">
        <f aca="false">SUMIFS(Detail!$E$2:$E$9168,Detail!$C$2:$C$9168,$A804)</f>
        <v>0</v>
      </c>
      <c r="G804" s="74" t="n">
        <f aca="false">SUMIFS(Detail!$M$2:$M$9168,Detail!$C$2:$C$9168,$A804)</f>
        <v>0</v>
      </c>
      <c r="H804" s="74" t="n">
        <f aca="false">SUMIFS(Detail!$D$2:$D$9168,Detail!$C$2:$C$9168,$A804)</f>
        <v>0</v>
      </c>
      <c r="I804" s="74" t="n">
        <v>249.9</v>
      </c>
      <c r="J804" s="51" t="n">
        <f aca="false">IF(E804&gt;0,AF804/E804,0)</f>
        <v>0</v>
      </c>
      <c r="K804" s="51" t="n">
        <f aca="false">IF(G804&gt;0,AG804/G804,0)</f>
        <v>0</v>
      </c>
      <c r="L804" s="75" t="n">
        <f aca="false">H804/Settings!$B$16</f>
        <v>0</v>
      </c>
      <c r="M804" s="76" t="n">
        <f aca="false">H804/Settings!$B$20</f>
        <v>0</v>
      </c>
      <c r="N804" s="77" t="n">
        <f aca="false">E804*Settings!$B$3</f>
        <v>0</v>
      </c>
      <c r="O804" s="77" t="n">
        <f aca="false">IF(E804&gt;0,(AF804-N804)/SQRT(E804*Settings!$B$3*(1-Settings!$B$3)),0)</f>
        <v>0</v>
      </c>
      <c r="P804" s="77" t="n">
        <f aca="false">MAX(0,AF804-N804)</f>
        <v>0</v>
      </c>
      <c r="Q804" s="51" t="n">
        <f aca="false">IF(E804&gt;=Settings!$B$4,(AF804+Settings!$B$7*Settings!$B$3)/(E804+Settings!$B$7),Settings!$B$3)</f>
        <v>0.0748599558648786</v>
      </c>
      <c r="R804" s="78" t="n">
        <f aca="false">PERCENTRANK($H$2:$H$1780,H804,6)</f>
        <v>0</v>
      </c>
      <c r="S804" s="78" t="n">
        <f aca="false">PERCENTRANK($Q$2:$Q$1780,Q804,6)</f>
        <v>0.0646794</v>
      </c>
      <c r="T804" s="78" t="n">
        <f aca="false">PERCENTRANK($F$2:$F$1780,F804,6)</f>
        <v>0</v>
      </c>
      <c r="U804" s="79" t="n">
        <f aca="false">IF(F804&gt;0,ROUND((Settings!$B$8*T804+Settings!$B$9*R804+Settings!$B$10*S804)/SUM(Settings!$B$8:$B$10),10),0)</f>
        <v>0</v>
      </c>
      <c r="V804" s="71" t="str">
        <f aca="false">IF(U804&gt;0,RANK(U804,$U$2:$U$1780)+COUNTIF($U$2:U804,U804)-1,"")</f>
        <v/>
      </c>
      <c r="W804" s="71" t="str">
        <f aca="false">IF(V804="","",IF(V804&lt;=Settings!$B$11,"1 - Fix first",IF(V804&lt;=Settings!$B$12,"2 - Review","3 - Monitor")))</f>
        <v/>
      </c>
      <c r="X804" s="71" t="str">
        <f aca="false">IF(AND(E804&gt;=Settings!$B$4,AF804&gt;=Settings!$B$5,O804&gt;=Settings!$B$6),"HIGH RATE","")</f>
        <v/>
      </c>
      <c r="Y804" s="71" t="str">
        <f aca="false">IF(F804&gt;0,RANK(F804,$F$2:$F$1780)+COUNTIF($F$2:F804,F804)-1,"")</f>
        <v/>
      </c>
      <c r="Z804" s="71" t="str">
        <f aca="false">IF(H804&gt;0,RANK(H804,$H$2:$H$1780)+COUNTIF($H$2:H804,H804)-1,"")</f>
        <v/>
      </c>
      <c r="AA804" s="71" t="str">
        <f aca="false">IF(AC804="","",RANK(AC804,$AC$2:$AC$1780)+COUNTIF($AC$2:AC804,AC804)-1)</f>
        <v/>
      </c>
      <c r="AB804" s="71" t="str">
        <f aca="false">IF(AD804="","",RANK(AD804,$AD$2:$AD$1780)+COUNTIF($AD$2:AD804,AD804)-1)</f>
        <v/>
      </c>
      <c r="AC804" s="71" t="str">
        <f aca="false">IF(AND(AF804&gt;0,E804&gt;=Settings!$B$4),ROUND(J804,10),"")</f>
        <v/>
      </c>
      <c r="AD804" s="71" t="str">
        <f aca="false">IF(X804="HIGH RATE",ROUND(O804,10),"")</f>
        <v/>
      </c>
      <c r="AE804" s="71" t="s">
        <v>60</v>
      </c>
      <c r="AF804" s="73" t="n">
        <f aca="false">SUMIFS(Detail!$L$2:$L$9168,Detail!$C$2:$C$9168,$A804)</f>
        <v>0</v>
      </c>
      <c r="AG804" s="74" t="n">
        <f aca="false">SUMIFS(Detail!$N$2:$N$9168,Detail!$C$2:$C$9168,$A804)</f>
        <v>0</v>
      </c>
    </row>
    <row r="805" customFormat="false" ht="15" hidden="false" customHeight="false" outlineLevel="0" collapsed="false">
      <c r="A805" s="71" t="s">
        <v>2103</v>
      </c>
      <c r="B805" s="71" t="s">
        <v>3055</v>
      </c>
      <c r="C805" s="71" t="s">
        <v>213</v>
      </c>
      <c r="D805" s="71" t="str">
        <f aca="false">IFERROR(INDEX('Brand Map'!$B$4:$B$125,MATCH(C805,'Brand Map'!$A$4:$A$125,0)),"Other")</f>
        <v>AU</v>
      </c>
      <c r="E805" s="73" t="n">
        <f aca="false">SUMIFS(Detail!$K$2:$K$9168,Detail!$C$2:$C$9168,$A805)</f>
        <v>0</v>
      </c>
      <c r="F805" s="73" t="n">
        <f aca="false">SUMIFS(Detail!$E$2:$E$9168,Detail!$C$2:$C$9168,$A805)</f>
        <v>0</v>
      </c>
      <c r="G805" s="74" t="n">
        <f aca="false">SUMIFS(Detail!$M$2:$M$9168,Detail!$C$2:$C$9168,$A805)</f>
        <v>0</v>
      </c>
      <c r="H805" s="74" t="n">
        <f aca="false">SUMIFS(Detail!$D$2:$D$9168,Detail!$C$2:$C$9168,$A805)</f>
        <v>0</v>
      </c>
      <c r="I805" s="74" t="n">
        <v>309.9</v>
      </c>
      <c r="J805" s="51" t="n">
        <f aca="false">IF(E805&gt;0,AF805/E805,0)</f>
        <v>0</v>
      </c>
      <c r="K805" s="51" t="n">
        <f aca="false">IF(G805&gt;0,AG805/G805,0)</f>
        <v>0</v>
      </c>
      <c r="L805" s="75" t="n">
        <f aca="false">H805/Settings!$B$16</f>
        <v>0</v>
      </c>
      <c r="M805" s="76" t="n">
        <f aca="false">H805/Settings!$B$20</f>
        <v>0</v>
      </c>
      <c r="N805" s="77" t="n">
        <f aca="false">E805*Settings!$B$3</f>
        <v>0</v>
      </c>
      <c r="O805" s="77" t="n">
        <f aca="false">IF(E805&gt;0,(AF805-N805)/SQRT(E805*Settings!$B$3*(1-Settings!$B$3)),0)</f>
        <v>0</v>
      </c>
      <c r="P805" s="77" t="n">
        <f aca="false">MAX(0,AF805-N805)</f>
        <v>0</v>
      </c>
      <c r="Q805" s="51" t="n">
        <f aca="false">IF(E805&gt;=Settings!$B$4,(AF805+Settings!$B$7*Settings!$B$3)/(E805+Settings!$B$7),Settings!$B$3)</f>
        <v>0.0748599558648786</v>
      </c>
      <c r="R805" s="78" t="n">
        <f aca="false">PERCENTRANK($H$2:$H$1780,H805,6)</f>
        <v>0</v>
      </c>
      <c r="S805" s="78" t="n">
        <f aca="false">PERCENTRANK($Q$2:$Q$1780,Q805,6)</f>
        <v>0.0646794</v>
      </c>
      <c r="T805" s="78" t="n">
        <f aca="false">PERCENTRANK($F$2:$F$1780,F805,6)</f>
        <v>0</v>
      </c>
      <c r="U805" s="79" t="n">
        <f aca="false">IF(F805&gt;0,ROUND((Settings!$B$8*T805+Settings!$B$9*R805+Settings!$B$10*S805)/SUM(Settings!$B$8:$B$10),10),0)</f>
        <v>0</v>
      </c>
      <c r="V805" s="71" t="str">
        <f aca="false">IF(U805&gt;0,RANK(U805,$U$2:$U$1780)+COUNTIF($U$2:U805,U805)-1,"")</f>
        <v/>
      </c>
      <c r="W805" s="71" t="str">
        <f aca="false">IF(V805="","",IF(V805&lt;=Settings!$B$11,"1 - Fix first",IF(V805&lt;=Settings!$B$12,"2 - Review","3 - Monitor")))</f>
        <v/>
      </c>
      <c r="X805" s="71" t="str">
        <f aca="false">IF(AND(E805&gt;=Settings!$B$4,AF805&gt;=Settings!$B$5,O805&gt;=Settings!$B$6),"HIGH RATE","")</f>
        <v/>
      </c>
      <c r="Y805" s="71" t="str">
        <f aca="false">IF(F805&gt;0,RANK(F805,$F$2:$F$1780)+COUNTIF($F$2:F805,F805)-1,"")</f>
        <v/>
      </c>
      <c r="Z805" s="71" t="str">
        <f aca="false">IF(H805&gt;0,RANK(H805,$H$2:$H$1780)+COUNTIF($H$2:H805,H805)-1,"")</f>
        <v/>
      </c>
      <c r="AA805" s="71" t="str">
        <f aca="false">IF(AC805="","",RANK(AC805,$AC$2:$AC$1780)+COUNTIF($AC$2:AC805,AC805)-1)</f>
        <v/>
      </c>
      <c r="AB805" s="71" t="str">
        <f aca="false">IF(AD805="","",RANK(AD805,$AD$2:$AD$1780)+COUNTIF($AD$2:AD805,AD805)-1)</f>
        <v/>
      </c>
      <c r="AC805" s="71" t="str">
        <f aca="false">IF(AND(AF805&gt;0,E805&gt;=Settings!$B$4),ROUND(J805,10),"")</f>
        <v/>
      </c>
      <c r="AD805" s="71" t="str">
        <f aca="false">IF(X805="HIGH RATE",ROUND(O805,10),"")</f>
        <v/>
      </c>
      <c r="AE805" s="71" t="s">
        <v>60</v>
      </c>
      <c r="AF805" s="73" t="n">
        <f aca="false">SUMIFS(Detail!$L$2:$L$9168,Detail!$C$2:$C$9168,$A805)</f>
        <v>0</v>
      </c>
      <c r="AG805" s="74" t="n">
        <f aca="false">SUMIFS(Detail!$N$2:$N$9168,Detail!$C$2:$C$9168,$A805)</f>
        <v>0</v>
      </c>
    </row>
    <row r="806" customFormat="false" ht="15" hidden="false" customHeight="false" outlineLevel="0" collapsed="false">
      <c r="A806" s="71" t="s">
        <v>1742</v>
      </c>
      <c r="B806" s="71" t="s">
        <v>3055</v>
      </c>
      <c r="C806" s="71" t="s">
        <v>213</v>
      </c>
      <c r="D806" s="71" t="str">
        <f aca="false">IFERROR(INDEX('Brand Map'!$B$4:$B$125,MATCH(C806,'Brand Map'!$A$4:$A$125,0)),"Other")</f>
        <v>AU</v>
      </c>
      <c r="E806" s="73" t="n">
        <f aca="false">SUMIFS(Detail!$K$2:$K$9168,Detail!$C$2:$C$9168,$A806)</f>
        <v>0</v>
      </c>
      <c r="F806" s="73" t="n">
        <f aca="false">SUMIFS(Detail!$E$2:$E$9168,Detail!$C$2:$C$9168,$A806)</f>
        <v>0</v>
      </c>
      <c r="G806" s="74" t="n">
        <f aca="false">SUMIFS(Detail!$M$2:$M$9168,Detail!$C$2:$C$9168,$A806)</f>
        <v>0</v>
      </c>
      <c r="H806" s="74" t="n">
        <f aca="false">SUMIFS(Detail!$D$2:$D$9168,Detail!$C$2:$C$9168,$A806)</f>
        <v>0</v>
      </c>
      <c r="I806" s="74" t="n">
        <v>329.85</v>
      </c>
      <c r="J806" s="51" t="n">
        <f aca="false">IF(E806&gt;0,AF806/E806,0)</f>
        <v>0</v>
      </c>
      <c r="K806" s="51" t="n">
        <f aca="false">IF(G806&gt;0,AG806/G806,0)</f>
        <v>0</v>
      </c>
      <c r="L806" s="75" t="n">
        <f aca="false">H806/Settings!$B$16</f>
        <v>0</v>
      </c>
      <c r="M806" s="76" t="n">
        <f aca="false">H806/Settings!$B$20</f>
        <v>0</v>
      </c>
      <c r="N806" s="77" t="n">
        <f aca="false">E806*Settings!$B$3</f>
        <v>0</v>
      </c>
      <c r="O806" s="77" t="n">
        <f aca="false">IF(E806&gt;0,(AF806-N806)/SQRT(E806*Settings!$B$3*(1-Settings!$B$3)),0)</f>
        <v>0</v>
      </c>
      <c r="P806" s="77" t="n">
        <f aca="false">MAX(0,AF806-N806)</f>
        <v>0</v>
      </c>
      <c r="Q806" s="51" t="n">
        <f aca="false">IF(E806&gt;=Settings!$B$4,(AF806+Settings!$B$7*Settings!$B$3)/(E806+Settings!$B$7),Settings!$B$3)</f>
        <v>0.0748599558648786</v>
      </c>
      <c r="R806" s="78" t="n">
        <f aca="false">PERCENTRANK($H$2:$H$1780,H806,6)</f>
        <v>0</v>
      </c>
      <c r="S806" s="78" t="n">
        <f aca="false">PERCENTRANK($Q$2:$Q$1780,Q806,6)</f>
        <v>0.0646794</v>
      </c>
      <c r="T806" s="78" t="n">
        <f aca="false">PERCENTRANK($F$2:$F$1780,F806,6)</f>
        <v>0</v>
      </c>
      <c r="U806" s="79" t="n">
        <f aca="false">IF(F806&gt;0,ROUND((Settings!$B$8*T806+Settings!$B$9*R806+Settings!$B$10*S806)/SUM(Settings!$B$8:$B$10),10),0)</f>
        <v>0</v>
      </c>
      <c r="V806" s="71" t="str">
        <f aca="false">IF(U806&gt;0,RANK(U806,$U$2:$U$1780)+COUNTIF($U$2:U806,U806)-1,"")</f>
        <v/>
      </c>
      <c r="W806" s="71" t="str">
        <f aca="false">IF(V806="","",IF(V806&lt;=Settings!$B$11,"1 - Fix first",IF(V806&lt;=Settings!$B$12,"2 - Review","3 - Monitor")))</f>
        <v/>
      </c>
      <c r="X806" s="71" t="str">
        <f aca="false">IF(AND(E806&gt;=Settings!$B$4,AF806&gt;=Settings!$B$5,O806&gt;=Settings!$B$6),"HIGH RATE","")</f>
        <v/>
      </c>
      <c r="Y806" s="71" t="str">
        <f aca="false">IF(F806&gt;0,RANK(F806,$F$2:$F$1780)+COUNTIF($F$2:F806,F806)-1,"")</f>
        <v/>
      </c>
      <c r="Z806" s="71" t="str">
        <f aca="false">IF(H806&gt;0,RANK(H806,$H$2:$H$1780)+COUNTIF($H$2:H806,H806)-1,"")</f>
        <v/>
      </c>
      <c r="AA806" s="71" t="str">
        <f aca="false">IF(AC806="","",RANK(AC806,$AC$2:$AC$1780)+COUNTIF($AC$2:AC806,AC806)-1)</f>
        <v/>
      </c>
      <c r="AB806" s="71" t="str">
        <f aca="false">IF(AD806="","",RANK(AD806,$AD$2:$AD$1780)+COUNTIF($AD$2:AD806,AD806)-1)</f>
        <v/>
      </c>
      <c r="AC806" s="71" t="str">
        <f aca="false">IF(AND(AF806&gt;0,E806&gt;=Settings!$B$4),ROUND(J806,10),"")</f>
        <v/>
      </c>
      <c r="AD806" s="71" t="str">
        <f aca="false">IF(X806="HIGH RATE",ROUND(O806,10),"")</f>
        <v/>
      </c>
      <c r="AE806" s="71" t="s">
        <v>60</v>
      </c>
      <c r="AF806" s="73" t="n">
        <f aca="false">SUMIFS(Detail!$L$2:$L$9168,Detail!$C$2:$C$9168,$A806)</f>
        <v>0</v>
      </c>
      <c r="AG806" s="74" t="n">
        <f aca="false">SUMIFS(Detail!$N$2:$N$9168,Detail!$C$2:$C$9168,$A806)</f>
        <v>0</v>
      </c>
    </row>
    <row r="807" customFormat="false" ht="15" hidden="false" customHeight="false" outlineLevel="0" collapsed="false">
      <c r="A807" s="71" t="s">
        <v>1347</v>
      </c>
      <c r="B807" s="71" t="s">
        <v>3056</v>
      </c>
      <c r="C807" s="71" t="s">
        <v>213</v>
      </c>
      <c r="D807" s="71" t="str">
        <f aca="false">IFERROR(INDEX('Brand Map'!$B$4:$B$125,MATCH(C807,'Brand Map'!$A$4:$A$125,0)),"Other")</f>
        <v>AU</v>
      </c>
      <c r="E807" s="73" t="n">
        <f aca="false">SUMIFS(Detail!$K$2:$K$9168,Detail!$C$2:$C$9168,$A807)</f>
        <v>1</v>
      </c>
      <c r="F807" s="73" t="n">
        <f aca="false">SUMIFS(Detail!$E$2:$E$9168,Detail!$C$2:$C$9168,$A807)</f>
        <v>0</v>
      </c>
      <c r="G807" s="74" t="n">
        <f aca="false">SUMIFS(Detail!$M$2:$M$9168,Detail!$C$2:$C$9168,$A807)</f>
        <v>236.31</v>
      </c>
      <c r="H807" s="74" t="n">
        <f aca="false">SUMIFS(Detail!$D$2:$D$9168,Detail!$C$2:$C$9168,$A807)</f>
        <v>0</v>
      </c>
      <c r="I807" s="74" t="n">
        <v>1455.57</v>
      </c>
      <c r="J807" s="51" t="n">
        <f aca="false">IF(E807&gt;0,AF807/E807,0)</f>
        <v>0</v>
      </c>
      <c r="K807" s="51" t="n">
        <f aca="false">IF(G807&gt;0,AG807/G807,0)</f>
        <v>0</v>
      </c>
      <c r="L807" s="75" t="n">
        <f aca="false">H807/Settings!$B$16</f>
        <v>0</v>
      </c>
      <c r="M807" s="76" t="n">
        <f aca="false">H807/Settings!$B$20</f>
        <v>0</v>
      </c>
      <c r="N807" s="77" t="n">
        <f aca="false">E807*Settings!$B$3</f>
        <v>0.0748599558648786</v>
      </c>
      <c r="O807" s="77" t="n">
        <f aca="false">IF(E807&gt;0,(AF807-N807)/SQRT(E807*Settings!$B$3*(1-Settings!$B$3)),0)</f>
        <v>-0.28445989382101</v>
      </c>
      <c r="P807" s="77" t="n">
        <f aca="false">MAX(0,AF807-N807)</f>
        <v>0</v>
      </c>
      <c r="Q807" s="51" t="n">
        <f aca="false">IF(E807&gt;=Settings!$B$4,(AF807+Settings!$B$7*Settings!$B$3)/(E807+Settings!$B$7),Settings!$B$3)</f>
        <v>0.0748599558648786</v>
      </c>
      <c r="R807" s="78" t="n">
        <f aca="false">PERCENTRANK($H$2:$H$1780,H807,6)</f>
        <v>0</v>
      </c>
      <c r="S807" s="78" t="n">
        <f aca="false">PERCENTRANK($Q$2:$Q$1780,Q807,6)</f>
        <v>0.0646794</v>
      </c>
      <c r="T807" s="78" t="n">
        <f aca="false">PERCENTRANK($F$2:$F$1780,F807,6)</f>
        <v>0</v>
      </c>
      <c r="U807" s="79" t="n">
        <f aca="false">IF(F807&gt;0,ROUND((Settings!$B$8*T807+Settings!$B$9*R807+Settings!$B$10*S807)/SUM(Settings!$B$8:$B$10),10),0)</f>
        <v>0</v>
      </c>
      <c r="V807" s="71" t="str">
        <f aca="false">IF(U807&gt;0,RANK(U807,$U$2:$U$1780)+COUNTIF($U$2:U807,U807)-1,"")</f>
        <v/>
      </c>
      <c r="W807" s="71" t="str">
        <f aca="false">IF(V807="","",IF(V807&lt;=Settings!$B$11,"1 - Fix first",IF(V807&lt;=Settings!$B$12,"2 - Review","3 - Monitor")))</f>
        <v/>
      </c>
      <c r="X807" s="71" t="str">
        <f aca="false">IF(AND(E807&gt;=Settings!$B$4,AF807&gt;=Settings!$B$5,O807&gt;=Settings!$B$6),"HIGH RATE","")</f>
        <v/>
      </c>
      <c r="Y807" s="71" t="str">
        <f aca="false">IF(F807&gt;0,RANK(F807,$F$2:$F$1780)+COUNTIF($F$2:F807,F807)-1,"")</f>
        <v/>
      </c>
      <c r="Z807" s="71" t="str">
        <f aca="false">IF(H807&gt;0,RANK(H807,$H$2:$H$1780)+COUNTIF($H$2:H807,H807)-1,"")</f>
        <v/>
      </c>
      <c r="AA807" s="71" t="str">
        <f aca="false">IF(AC807="","",RANK(AC807,$AC$2:$AC$1780)+COUNTIF($AC$2:AC807,AC807)-1)</f>
        <v/>
      </c>
      <c r="AB807" s="71" t="str">
        <f aca="false">IF(AD807="","",RANK(AD807,$AD$2:$AD$1780)+COUNTIF($AD$2:AD807,AD807)-1)</f>
        <v/>
      </c>
      <c r="AC807" s="71" t="str">
        <f aca="false">IF(AND(AF807&gt;0,E807&gt;=Settings!$B$4),ROUND(J807,10),"")</f>
        <v/>
      </c>
      <c r="AD807" s="71" t="str">
        <f aca="false">IF(X807="HIGH RATE",ROUND(O807,10),"")</f>
        <v/>
      </c>
      <c r="AE807" s="71" t="s">
        <v>59</v>
      </c>
      <c r="AF807" s="73" t="n">
        <f aca="false">SUMIFS(Detail!$L$2:$L$9168,Detail!$C$2:$C$9168,$A807)</f>
        <v>0</v>
      </c>
      <c r="AG807" s="74" t="n">
        <f aca="false">SUMIFS(Detail!$N$2:$N$9168,Detail!$C$2:$C$9168,$A807)</f>
        <v>0</v>
      </c>
    </row>
    <row r="808" customFormat="false" ht="15" hidden="false" customHeight="false" outlineLevel="0" collapsed="false">
      <c r="A808" s="71" t="s">
        <v>1147</v>
      </c>
      <c r="B808" s="71" t="s">
        <v>3057</v>
      </c>
      <c r="C808" s="71" t="s">
        <v>213</v>
      </c>
      <c r="D808" s="71" t="str">
        <f aca="false">IFERROR(INDEX('Brand Map'!$B$4:$B$125,MATCH(C808,'Brand Map'!$A$4:$A$125,0)),"Other")</f>
        <v>AU</v>
      </c>
      <c r="E808" s="73" t="n">
        <f aca="false">SUMIFS(Detail!$K$2:$K$9168,Detail!$C$2:$C$9168,$A808)</f>
        <v>5</v>
      </c>
      <c r="F808" s="73" t="n">
        <f aca="false">SUMIFS(Detail!$E$2:$E$9168,Detail!$C$2:$C$9168,$A808)</f>
        <v>0</v>
      </c>
      <c r="G808" s="74" t="n">
        <f aca="false">SUMIFS(Detail!$M$2:$M$9168,Detail!$C$2:$C$9168,$A808)</f>
        <v>1317.95</v>
      </c>
      <c r="H808" s="74" t="n">
        <f aca="false">SUMIFS(Detail!$D$2:$D$9168,Detail!$C$2:$C$9168,$A808)</f>
        <v>0</v>
      </c>
      <c r="I808" s="74" t="n">
        <v>3082.03</v>
      </c>
      <c r="J808" s="51" t="n">
        <f aca="false">IF(E808&gt;0,AF808/E808,0)</f>
        <v>0</v>
      </c>
      <c r="K808" s="51" t="n">
        <f aca="false">IF(G808&gt;0,AG808/G808,0)</f>
        <v>0</v>
      </c>
      <c r="L808" s="75" t="n">
        <f aca="false">H808/Settings!$B$16</f>
        <v>0</v>
      </c>
      <c r="M808" s="76" t="n">
        <f aca="false">H808/Settings!$B$20</f>
        <v>0</v>
      </c>
      <c r="N808" s="77" t="n">
        <f aca="false">E808*Settings!$B$3</f>
        <v>0.374299779324393</v>
      </c>
      <c r="O808" s="77" t="n">
        <f aca="false">IF(E808&gt;0,(AF808-N808)/SQRT(E808*Settings!$B$3*(1-Settings!$B$3)),0)</f>
        <v>-0.636071659456152</v>
      </c>
      <c r="P808" s="77" t="n">
        <f aca="false">MAX(0,AF808-N808)</f>
        <v>0</v>
      </c>
      <c r="Q808" s="51" t="n">
        <f aca="false">IF(E808&gt;=Settings!$B$4,(AF808+Settings!$B$7*Settings!$B$3)/(E808+Settings!$B$7),Settings!$B$3)</f>
        <v>0.0748599558648786</v>
      </c>
      <c r="R808" s="78" t="n">
        <f aca="false">PERCENTRANK($H$2:$H$1780,H808,6)</f>
        <v>0</v>
      </c>
      <c r="S808" s="78" t="n">
        <f aca="false">PERCENTRANK($Q$2:$Q$1780,Q808,6)</f>
        <v>0.0646794</v>
      </c>
      <c r="T808" s="78" t="n">
        <f aca="false">PERCENTRANK($F$2:$F$1780,F808,6)</f>
        <v>0</v>
      </c>
      <c r="U808" s="79" t="n">
        <f aca="false">IF(F808&gt;0,ROUND((Settings!$B$8*T808+Settings!$B$9*R808+Settings!$B$10*S808)/SUM(Settings!$B$8:$B$10),10),0)</f>
        <v>0</v>
      </c>
      <c r="V808" s="71" t="str">
        <f aca="false">IF(U808&gt;0,RANK(U808,$U$2:$U$1780)+COUNTIF($U$2:U808,U808)-1,"")</f>
        <v/>
      </c>
      <c r="W808" s="71" t="str">
        <f aca="false">IF(V808="","",IF(V808&lt;=Settings!$B$11,"1 - Fix first",IF(V808&lt;=Settings!$B$12,"2 - Review","3 - Monitor")))</f>
        <v/>
      </c>
      <c r="X808" s="71" t="str">
        <f aca="false">IF(AND(E808&gt;=Settings!$B$4,AF808&gt;=Settings!$B$5,O808&gt;=Settings!$B$6),"HIGH RATE","")</f>
        <v/>
      </c>
      <c r="Y808" s="71" t="str">
        <f aca="false">IF(F808&gt;0,RANK(F808,$F$2:$F$1780)+COUNTIF($F$2:F808,F808)-1,"")</f>
        <v/>
      </c>
      <c r="Z808" s="71" t="str">
        <f aca="false">IF(H808&gt;0,RANK(H808,$H$2:$H$1780)+COUNTIF($H$2:H808,H808)-1,"")</f>
        <v/>
      </c>
      <c r="AA808" s="71" t="str">
        <f aca="false">IF(AC808="","",RANK(AC808,$AC$2:$AC$1780)+COUNTIF($AC$2:AC808,AC808)-1)</f>
        <v/>
      </c>
      <c r="AB808" s="71" t="str">
        <f aca="false">IF(AD808="","",RANK(AD808,$AD$2:$AD$1780)+COUNTIF($AD$2:AD808,AD808)-1)</f>
        <v/>
      </c>
      <c r="AC808" s="71" t="str">
        <f aca="false">IF(AND(AF808&gt;0,E808&gt;=Settings!$B$4),ROUND(J808,10),"")</f>
        <v/>
      </c>
      <c r="AD808" s="71" t="str">
        <f aca="false">IF(X808="HIGH RATE",ROUND(O808,10),"")</f>
        <v/>
      </c>
      <c r="AE808" s="71" t="s">
        <v>60</v>
      </c>
      <c r="AF808" s="73" t="n">
        <f aca="false">SUMIFS(Detail!$L$2:$L$9168,Detail!$C$2:$C$9168,$A808)</f>
        <v>0</v>
      </c>
      <c r="AG808" s="74" t="n">
        <f aca="false">SUMIFS(Detail!$N$2:$N$9168,Detail!$C$2:$C$9168,$A808)</f>
        <v>0</v>
      </c>
    </row>
    <row r="809" customFormat="false" ht="15" hidden="false" customHeight="false" outlineLevel="0" collapsed="false">
      <c r="A809" s="71" t="s">
        <v>1849</v>
      </c>
      <c r="B809" s="71" t="s">
        <v>3058</v>
      </c>
      <c r="C809" s="71" t="s">
        <v>213</v>
      </c>
      <c r="D809" s="71" t="str">
        <f aca="false">IFERROR(INDEX('Brand Map'!$B$4:$B$125,MATCH(C809,'Brand Map'!$A$4:$A$125,0)),"Other")</f>
        <v>AU</v>
      </c>
      <c r="E809" s="73" t="n">
        <f aca="false">SUMIFS(Detail!$K$2:$K$9168,Detail!$C$2:$C$9168,$A809)</f>
        <v>3</v>
      </c>
      <c r="F809" s="73" t="n">
        <f aca="false">SUMIFS(Detail!$E$2:$E$9168,Detail!$C$2:$C$9168,$A809)</f>
        <v>0</v>
      </c>
      <c r="G809" s="74" t="n">
        <f aca="false">SUMIFS(Detail!$M$2:$M$9168,Detail!$C$2:$C$9168,$A809)</f>
        <v>749.85</v>
      </c>
      <c r="H809" s="74" t="n">
        <f aca="false">SUMIFS(Detail!$D$2:$D$9168,Detail!$C$2:$C$9168,$A809)</f>
        <v>0</v>
      </c>
      <c r="I809" s="74" t="n">
        <v>2364.57</v>
      </c>
      <c r="J809" s="51" t="n">
        <f aca="false">IF(E809&gt;0,AF809/E809,0)</f>
        <v>0</v>
      </c>
      <c r="K809" s="51" t="n">
        <f aca="false">IF(G809&gt;0,AG809/G809,0)</f>
        <v>0</v>
      </c>
      <c r="L809" s="75" t="n">
        <f aca="false">H809/Settings!$B$16</f>
        <v>0</v>
      </c>
      <c r="M809" s="76" t="n">
        <f aca="false">H809/Settings!$B$20</f>
        <v>0</v>
      </c>
      <c r="N809" s="77" t="n">
        <f aca="false">E809*Settings!$B$3</f>
        <v>0.224579867594636</v>
      </c>
      <c r="O809" s="77" t="n">
        <f aca="false">IF(E809&gt;0,(AF809-N809)/SQRT(E809*Settings!$B$3*(1-Settings!$B$3)),0)</f>
        <v>-0.492698988813638</v>
      </c>
      <c r="P809" s="77" t="n">
        <f aca="false">MAX(0,AF809-N809)</f>
        <v>0</v>
      </c>
      <c r="Q809" s="51" t="n">
        <f aca="false">IF(E809&gt;=Settings!$B$4,(AF809+Settings!$B$7*Settings!$B$3)/(E809+Settings!$B$7),Settings!$B$3)</f>
        <v>0.0748599558648786</v>
      </c>
      <c r="R809" s="78" t="n">
        <f aca="false">PERCENTRANK($H$2:$H$1780,H809,6)</f>
        <v>0</v>
      </c>
      <c r="S809" s="78" t="n">
        <f aca="false">PERCENTRANK($Q$2:$Q$1780,Q809,6)</f>
        <v>0.0646794</v>
      </c>
      <c r="T809" s="78" t="n">
        <f aca="false">PERCENTRANK($F$2:$F$1780,F809,6)</f>
        <v>0</v>
      </c>
      <c r="U809" s="79" t="n">
        <f aca="false">IF(F809&gt;0,ROUND((Settings!$B$8*T809+Settings!$B$9*R809+Settings!$B$10*S809)/SUM(Settings!$B$8:$B$10),10),0)</f>
        <v>0</v>
      </c>
      <c r="V809" s="71" t="str">
        <f aca="false">IF(U809&gt;0,RANK(U809,$U$2:$U$1780)+COUNTIF($U$2:U809,U809)-1,"")</f>
        <v/>
      </c>
      <c r="W809" s="71" t="str">
        <f aca="false">IF(V809="","",IF(V809&lt;=Settings!$B$11,"1 - Fix first",IF(V809&lt;=Settings!$B$12,"2 - Review","3 - Monitor")))</f>
        <v/>
      </c>
      <c r="X809" s="71" t="str">
        <f aca="false">IF(AND(E809&gt;=Settings!$B$4,AF809&gt;=Settings!$B$5,O809&gt;=Settings!$B$6),"HIGH RATE","")</f>
        <v/>
      </c>
      <c r="Y809" s="71" t="str">
        <f aca="false">IF(F809&gt;0,RANK(F809,$F$2:$F$1780)+COUNTIF($F$2:F809,F809)-1,"")</f>
        <v/>
      </c>
      <c r="Z809" s="71" t="str">
        <f aca="false">IF(H809&gt;0,RANK(H809,$H$2:$H$1780)+COUNTIF($H$2:H809,H809)-1,"")</f>
        <v/>
      </c>
      <c r="AA809" s="71" t="str">
        <f aca="false">IF(AC809="","",RANK(AC809,$AC$2:$AC$1780)+COUNTIF($AC$2:AC809,AC809)-1)</f>
        <v/>
      </c>
      <c r="AB809" s="71" t="str">
        <f aca="false">IF(AD809="","",RANK(AD809,$AD$2:$AD$1780)+COUNTIF($AD$2:AD809,AD809)-1)</f>
        <v/>
      </c>
      <c r="AC809" s="71" t="str">
        <f aca="false">IF(AND(AF809&gt;0,E809&gt;=Settings!$B$4),ROUND(J809,10),"")</f>
        <v/>
      </c>
      <c r="AD809" s="71" t="str">
        <f aca="false">IF(X809="HIGH RATE",ROUND(O809,10),"")</f>
        <v/>
      </c>
      <c r="AE809" s="71" t="s">
        <v>59</v>
      </c>
      <c r="AF809" s="73" t="n">
        <f aca="false">SUMIFS(Detail!$L$2:$L$9168,Detail!$C$2:$C$9168,$A809)</f>
        <v>0</v>
      </c>
      <c r="AG809" s="74" t="n">
        <f aca="false">SUMIFS(Detail!$N$2:$N$9168,Detail!$C$2:$C$9168,$A809)</f>
        <v>0</v>
      </c>
    </row>
    <row r="810" customFormat="false" ht="15" hidden="false" customHeight="false" outlineLevel="0" collapsed="false">
      <c r="A810" s="71" t="s">
        <v>2368</v>
      </c>
      <c r="B810" s="71" t="s">
        <v>3059</v>
      </c>
      <c r="C810" s="71" t="s">
        <v>213</v>
      </c>
      <c r="D810" s="71" t="str">
        <f aca="false">IFERROR(INDEX('Brand Map'!$B$4:$B$125,MATCH(C810,'Brand Map'!$A$4:$A$125,0)),"Other")</f>
        <v>AU</v>
      </c>
      <c r="E810" s="73" t="n">
        <f aca="false">SUMIFS(Detail!$K$2:$K$9168,Detail!$C$2:$C$9168,$A810)</f>
        <v>0</v>
      </c>
      <c r="F810" s="73" t="n">
        <f aca="false">SUMIFS(Detail!$E$2:$E$9168,Detail!$C$2:$C$9168,$A810)</f>
        <v>0</v>
      </c>
      <c r="G810" s="74" t="n">
        <f aca="false">SUMIFS(Detail!$M$2:$M$9168,Detail!$C$2:$C$9168,$A810)</f>
        <v>0</v>
      </c>
      <c r="H810" s="74" t="n">
        <f aca="false">SUMIFS(Detail!$D$2:$D$9168,Detail!$C$2:$C$9168,$A810)</f>
        <v>0</v>
      </c>
      <c r="I810" s="74" t="n">
        <v>503.19</v>
      </c>
      <c r="J810" s="51" t="n">
        <f aca="false">IF(E810&gt;0,AF810/E810,0)</f>
        <v>0</v>
      </c>
      <c r="K810" s="51" t="n">
        <f aca="false">IF(G810&gt;0,AG810/G810,0)</f>
        <v>0</v>
      </c>
      <c r="L810" s="75" t="n">
        <f aca="false">H810/Settings!$B$16</f>
        <v>0</v>
      </c>
      <c r="M810" s="76" t="n">
        <f aca="false">H810/Settings!$B$20</f>
        <v>0</v>
      </c>
      <c r="N810" s="77" t="n">
        <f aca="false">E810*Settings!$B$3</f>
        <v>0</v>
      </c>
      <c r="O810" s="77" t="n">
        <f aca="false">IF(E810&gt;0,(AF810-N810)/SQRT(E810*Settings!$B$3*(1-Settings!$B$3)),0)</f>
        <v>0</v>
      </c>
      <c r="P810" s="77" t="n">
        <f aca="false">MAX(0,AF810-N810)</f>
        <v>0</v>
      </c>
      <c r="Q810" s="51" t="n">
        <f aca="false">IF(E810&gt;=Settings!$B$4,(AF810+Settings!$B$7*Settings!$B$3)/(E810+Settings!$B$7),Settings!$B$3)</f>
        <v>0.0748599558648786</v>
      </c>
      <c r="R810" s="78" t="n">
        <f aca="false">PERCENTRANK($H$2:$H$1780,H810,6)</f>
        <v>0</v>
      </c>
      <c r="S810" s="78" t="n">
        <f aca="false">PERCENTRANK($Q$2:$Q$1780,Q810,6)</f>
        <v>0.0646794</v>
      </c>
      <c r="T810" s="78" t="n">
        <f aca="false">PERCENTRANK($F$2:$F$1780,F810,6)</f>
        <v>0</v>
      </c>
      <c r="U810" s="79" t="n">
        <f aca="false">IF(F810&gt;0,ROUND((Settings!$B$8*T810+Settings!$B$9*R810+Settings!$B$10*S810)/SUM(Settings!$B$8:$B$10),10),0)</f>
        <v>0</v>
      </c>
      <c r="V810" s="71" t="str">
        <f aca="false">IF(U810&gt;0,RANK(U810,$U$2:$U$1780)+COUNTIF($U$2:U810,U810)-1,"")</f>
        <v/>
      </c>
      <c r="W810" s="71" t="str">
        <f aca="false">IF(V810="","",IF(V810&lt;=Settings!$B$11,"1 - Fix first",IF(V810&lt;=Settings!$B$12,"2 - Review","3 - Monitor")))</f>
        <v/>
      </c>
      <c r="X810" s="71" t="str">
        <f aca="false">IF(AND(E810&gt;=Settings!$B$4,AF810&gt;=Settings!$B$5,O810&gt;=Settings!$B$6),"HIGH RATE","")</f>
        <v/>
      </c>
      <c r="Y810" s="71" t="str">
        <f aca="false">IF(F810&gt;0,RANK(F810,$F$2:$F$1780)+COUNTIF($F$2:F810,F810)-1,"")</f>
        <v/>
      </c>
      <c r="Z810" s="71" t="str">
        <f aca="false">IF(H810&gt;0,RANK(H810,$H$2:$H$1780)+COUNTIF($H$2:H810,H810)-1,"")</f>
        <v/>
      </c>
      <c r="AA810" s="71" t="str">
        <f aca="false">IF(AC810="","",RANK(AC810,$AC$2:$AC$1780)+COUNTIF($AC$2:AC810,AC810)-1)</f>
        <v/>
      </c>
      <c r="AB810" s="71" t="str">
        <f aca="false">IF(AD810="","",RANK(AD810,$AD$2:$AD$1780)+COUNTIF($AD$2:AD810,AD810)-1)</f>
        <v/>
      </c>
      <c r="AC810" s="71" t="str">
        <f aca="false">IF(AND(AF810&gt;0,E810&gt;=Settings!$B$4),ROUND(J810,10),"")</f>
        <v/>
      </c>
      <c r="AD810" s="71" t="str">
        <f aca="false">IF(X810="HIGH RATE",ROUND(O810,10),"")</f>
        <v/>
      </c>
      <c r="AE810" s="71" t="s">
        <v>59</v>
      </c>
      <c r="AF810" s="73" t="n">
        <f aca="false">SUMIFS(Detail!$L$2:$L$9168,Detail!$C$2:$C$9168,$A810)</f>
        <v>0</v>
      </c>
      <c r="AG810" s="74" t="n">
        <f aca="false">SUMIFS(Detail!$N$2:$N$9168,Detail!$C$2:$C$9168,$A810)</f>
        <v>0</v>
      </c>
    </row>
    <row r="811" customFormat="false" ht="15" hidden="false" customHeight="false" outlineLevel="0" collapsed="false">
      <c r="A811" s="71" t="s">
        <v>935</v>
      </c>
      <c r="B811" s="71" t="s">
        <v>2525</v>
      </c>
      <c r="C811" s="71" t="s">
        <v>213</v>
      </c>
      <c r="D811" s="71" t="str">
        <f aca="false">IFERROR(INDEX('Brand Map'!$B$4:$B$125,MATCH(C811,'Brand Map'!$A$4:$A$125,0)),"Other")</f>
        <v>AU</v>
      </c>
      <c r="E811" s="73" t="n">
        <f aca="false">SUMIFS(Detail!$K$2:$K$9168,Detail!$C$2:$C$9168,$A811)</f>
        <v>0</v>
      </c>
      <c r="F811" s="73" t="n">
        <f aca="false">SUMIFS(Detail!$E$2:$E$9168,Detail!$C$2:$C$9168,$A811)</f>
        <v>0</v>
      </c>
      <c r="G811" s="74" t="n">
        <f aca="false">SUMIFS(Detail!$M$2:$M$9168,Detail!$C$2:$C$9168,$A811)</f>
        <v>0</v>
      </c>
      <c r="H811" s="74" t="n">
        <f aca="false">SUMIFS(Detail!$D$2:$D$9168,Detail!$C$2:$C$9168,$A811)</f>
        <v>0</v>
      </c>
      <c r="I811" s="74" t="n">
        <v>214.45</v>
      </c>
      <c r="J811" s="51" t="n">
        <f aca="false">IF(E811&gt;0,AF811/E811,0)</f>
        <v>0</v>
      </c>
      <c r="K811" s="51" t="n">
        <f aca="false">IF(G811&gt;0,AG811/G811,0)</f>
        <v>0</v>
      </c>
      <c r="L811" s="75" t="n">
        <f aca="false">H811/Settings!$B$16</f>
        <v>0</v>
      </c>
      <c r="M811" s="76" t="n">
        <f aca="false">H811/Settings!$B$20</f>
        <v>0</v>
      </c>
      <c r="N811" s="77" t="n">
        <f aca="false">E811*Settings!$B$3</f>
        <v>0</v>
      </c>
      <c r="O811" s="77" t="n">
        <f aca="false">IF(E811&gt;0,(AF811-N811)/SQRT(E811*Settings!$B$3*(1-Settings!$B$3)),0)</f>
        <v>0</v>
      </c>
      <c r="P811" s="77" t="n">
        <f aca="false">MAX(0,AF811-N811)</f>
        <v>0</v>
      </c>
      <c r="Q811" s="51" t="n">
        <f aca="false">IF(E811&gt;=Settings!$B$4,(AF811+Settings!$B$7*Settings!$B$3)/(E811+Settings!$B$7),Settings!$B$3)</f>
        <v>0.0748599558648786</v>
      </c>
      <c r="R811" s="78" t="n">
        <f aca="false">PERCENTRANK($H$2:$H$1780,H811,6)</f>
        <v>0</v>
      </c>
      <c r="S811" s="78" t="n">
        <f aca="false">PERCENTRANK($Q$2:$Q$1780,Q811,6)</f>
        <v>0.0646794</v>
      </c>
      <c r="T811" s="78" t="n">
        <f aca="false">PERCENTRANK($F$2:$F$1780,F811,6)</f>
        <v>0</v>
      </c>
      <c r="U811" s="79" t="n">
        <f aca="false">IF(F811&gt;0,ROUND((Settings!$B$8*T811+Settings!$B$9*R811+Settings!$B$10*S811)/SUM(Settings!$B$8:$B$10),10),0)</f>
        <v>0</v>
      </c>
      <c r="V811" s="71" t="str">
        <f aca="false">IF(U811&gt;0,RANK(U811,$U$2:$U$1780)+COUNTIF($U$2:U811,U811)-1,"")</f>
        <v/>
      </c>
      <c r="W811" s="71" t="str">
        <f aca="false">IF(V811="","",IF(V811&lt;=Settings!$B$11,"1 - Fix first",IF(V811&lt;=Settings!$B$12,"2 - Review","3 - Monitor")))</f>
        <v/>
      </c>
      <c r="X811" s="71" t="str">
        <f aca="false">IF(AND(E811&gt;=Settings!$B$4,AF811&gt;=Settings!$B$5,O811&gt;=Settings!$B$6),"HIGH RATE","")</f>
        <v/>
      </c>
      <c r="Y811" s="71" t="str">
        <f aca="false">IF(F811&gt;0,RANK(F811,$F$2:$F$1780)+COUNTIF($F$2:F811,F811)-1,"")</f>
        <v/>
      </c>
      <c r="Z811" s="71" t="str">
        <f aca="false">IF(H811&gt;0,RANK(H811,$H$2:$H$1780)+COUNTIF($H$2:H811,H811)-1,"")</f>
        <v/>
      </c>
      <c r="AA811" s="71" t="str">
        <f aca="false">IF(AC811="","",RANK(AC811,$AC$2:$AC$1780)+COUNTIF($AC$2:AC811,AC811)-1)</f>
        <v/>
      </c>
      <c r="AB811" s="71" t="str">
        <f aca="false">IF(AD811="","",RANK(AD811,$AD$2:$AD$1780)+COUNTIF($AD$2:AD811,AD811)-1)</f>
        <v/>
      </c>
      <c r="AC811" s="71" t="str">
        <f aca="false">IF(AND(AF811&gt;0,E811&gt;=Settings!$B$4),ROUND(J811,10),"")</f>
        <v/>
      </c>
      <c r="AD811" s="71" t="str">
        <f aca="false">IF(X811="HIGH RATE",ROUND(O811,10),"")</f>
        <v/>
      </c>
      <c r="AE811" s="71" t="s">
        <v>60</v>
      </c>
      <c r="AF811" s="73" t="n">
        <f aca="false">SUMIFS(Detail!$L$2:$L$9168,Detail!$C$2:$C$9168,$A811)</f>
        <v>0</v>
      </c>
      <c r="AG811" s="74" t="n">
        <f aca="false">SUMIFS(Detail!$N$2:$N$9168,Detail!$C$2:$C$9168,$A811)</f>
        <v>0</v>
      </c>
    </row>
    <row r="812" customFormat="false" ht="15" hidden="false" customHeight="false" outlineLevel="0" collapsed="false">
      <c r="A812" s="71" t="s">
        <v>1192</v>
      </c>
      <c r="B812" s="71" t="s">
        <v>2525</v>
      </c>
      <c r="C812" s="71" t="s">
        <v>213</v>
      </c>
      <c r="D812" s="71" t="str">
        <f aca="false">IFERROR(INDEX('Brand Map'!$B$4:$B$125,MATCH(C812,'Brand Map'!$A$4:$A$125,0)),"Other")</f>
        <v>AU</v>
      </c>
      <c r="E812" s="73" t="n">
        <f aca="false">SUMIFS(Detail!$K$2:$K$9168,Detail!$C$2:$C$9168,$A812)</f>
        <v>0</v>
      </c>
      <c r="F812" s="73" t="n">
        <f aca="false">SUMIFS(Detail!$E$2:$E$9168,Detail!$C$2:$C$9168,$A812)</f>
        <v>0</v>
      </c>
      <c r="G812" s="74" t="n">
        <f aca="false">SUMIFS(Detail!$M$2:$M$9168,Detail!$C$2:$C$9168,$A812)</f>
        <v>0</v>
      </c>
      <c r="H812" s="74" t="n">
        <f aca="false">SUMIFS(Detail!$D$2:$D$9168,Detail!$C$2:$C$9168,$A812)</f>
        <v>0</v>
      </c>
      <c r="I812" s="74" t="n">
        <v>589.17</v>
      </c>
      <c r="J812" s="51" t="n">
        <f aca="false">IF(E812&gt;0,AF812/E812,0)</f>
        <v>0</v>
      </c>
      <c r="K812" s="51" t="n">
        <f aca="false">IF(G812&gt;0,AG812/G812,0)</f>
        <v>0</v>
      </c>
      <c r="L812" s="75" t="n">
        <f aca="false">H812/Settings!$B$16</f>
        <v>0</v>
      </c>
      <c r="M812" s="76" t="n">
        <f aca="false">H812/Settings!$B$20</f>
        <v>0</v>
      </c>
      <c r="N812" s="77" t="n">
        <f aca="false">E812*Settings!$B$3</f>
        <v>0</v>
      </c>
      <c r="O812" s="77" t="n">
        <f aca="false">IF(E812&gt;0,(AF812-N812)/SQRT(E812*Settings!$B$3*(1-Settings!$B$3)),0)</f>
        <v>0</v>
      </c>
      <c r="P812" s="77" t="n">
        <f aca="false">MAX(0,AF812-N812)</f>
        <v>0</v>
      </c>
      <c r="Q812" s="51" t="n">
        <f aca="false">IF(E812&gt;=Settings!$B$4,(AF812+Settings!$B$7*Settings!$B$3)/(E812+Settings!$B$7),Settings!$B$3)</f>
        <v>0.0748599558648786</v>
      </c>
      <c r="R812" s="78" t="n">
        <f aca="false">PERCENTRANK($H$2:$H$1780,H812,6)</f>
        <v>0</v>
      </c>
      <c r="S812" s="78" t="n">
        <f aca="false">PERCENTRANK($Q$2:$Q$1780,Q812,6)</f>
        <v>0.0646794</v>
      </c>
      <c r="T812" s="78" t="n">
        <f aca="false">PERCENTRANK($F$2:$F$1780,F812,6)</f>
        <v>0</v>
      </c>
      <c r="U812" s="79" t="n">
        <f aca="false">IF(F812&gt;0,ROUND((Settings!$B$8*T812+Settings!$B$9*R812+Settings!$B$10*S812)/SUM(Settings!$B$8:$B$10),10),0)</f>
        <v>0</v>
      </c>
      <c r="V812" s="71" t="str">
        <f aca="false">IF(U812&gt;0,RANK(U812,$U$2:$U$1780)+COUNTIF($U$2:U812,U812)-1,"")</f>
        <v/>
      </c>
      <c r="W812" s="71" t="str">
        <f aca="false">IF(V812="","",IF(V812&lt;=Settings!$B$11,"1 - Fix first",IF(V812&lt;=Settings!$B$12,"2 - Review","3 - Monitor")))</f>
        <v/>
      </c>
      <c r="X812" s="71" t="str">
        <f aca="false">IF(AND(E812&gt;=Settings!$B$4,AF812&gt;=Settings!$B$5,O812&gt;=Settings!$B$6),"HIGH RATE","")</f>
        <v/>
      </c>
      <c r="Y812" s="71" t="str">
        <f aca="false">IF(F812&gt;0,RANK(F812,$F$2:$F$1780)+COUNTIF($F$2:F812,F812)-1,"")</f>
        <v/>
      </c>
      <c r="Z812" s="71" t="str">
        <f aca="false">IF(H812&gt;0,RANK(H812,$H$2:$H$1780)+COUNTIF($H$2:H812,H812)-1,"")</f>
        <v/>
      </c>
      <c r="AA812" s="71" t="str">
        <f aca="false">IF(AC812="","",RANK(AC812,$AC$2:$AC$1780)+COUNTIF($AC$2:AC812,AC812)-1)</f>
        <v/>
      </c>
      <c r="AB812" s="71" t="str">
        <f aca="false">IF(AD812="","",RANK(AD812,$AD$2:$AD$1780)+COUNTIF($AD$2:AD812,AD812)-1)</f>
        <v/>
      </c>
      <c r="AC812" s="71" t="str">
        <f aca="false">IF(AND(AF812&gt;0,E812&gt;=Settings!$B$4),ROUND(J812,10),"")</f>
        <v/>
      </c>
      <c r="AD812" s="71" t="str">
        <f aca="false">IF(X812="HIGH RATE",ROUND(O812,10),"")</f>
        <v/>
      </c>
      <c r="AE812" s="71" t="s">
        <v>60</v>
      </c>
      <c r="AF812" s="73" t="n">
        <f aca="false">SUMIFS(Detail!$L$2:$L$9168,Detail!$C$2:$C$9168,$A812)</f>
        <v>0</v>
      </c>
      <c r="AG812" s="74" t="n">
        <f aca="false">SUMIFS(Detail!$N$2:$N$9168,Detail!$C$2:$C$9168,$A812)</f>
        <v>0</v>
      </c>
    </row>
    <row r="813" customFormat="false" ht="15" hidden="false" customHeight="false" outlineLevel="0" collapsed="false">
      <c r="A813" s="71" t="s">
        <v>1789</v>
      </c>
      <c r="B813" s="71" t="s">
        <v>3060</v>
      </c>
      <c r="C813" s="71" t="s">
        <v>213</v>
      </c>
      <c r="D813" s="71" t="str">
        <f aca="false">IFERROR(INDEX('Brand Map'!$B$4:$B$125,MATCH(C813,'Brand Map'!$A$4:$A$125,0)),"Other")</f>
        <v>AU</v>
      </c>
      <c r="E813" s="73" t="n">
        <f aca="false">SUMIFS(Detail!$K$2:$K$9168,Detail!$C$2:$C$9168,$A813)</f>
        <v>0</v>
      </c>
      <c r="F813" s="73" t="n">
        <f aca="false">SUMIFS(Detail!$E$2:$E$9168,Detail!$C$2:$C$9168,$A813)</f>
        <v>0</v>
      </c>
      <c r="G813" s="74" t="n">
        <f aca="false">SUMIFS(Detail!$M$2:$M$9168,Detail!$C$2:$C$9168,$A813)</f>
        <v>0</v>
      </c>
      <c r="H813" s="74" t="n">
        <f aca="false">SUMIFS(Detail!$D$2:$D$9168,Detail!$C$2:$C$9168,$A813)</f>
        <v>0</v>
      </c>
      <c r="I813" s="74" t="n">
        <v>154.95</v>
      </c>
      <c r="J813" s="51" t="n">
        <f aca="false">IF(E813&gt;0,AF813/E813,0)</f>
        <v>0</v>
      </c>
      <c r="K813" s="51" t="n">
        <f aca="false">IF(G813&gt;0,AG813/G813,0)</f>
        <v>0</v>
      </c>
      <c r="L813" s="75" t="n">
        <f aca="false">H813/Settings!$B$16</f>
        <v>0</v>
      </c>
      <c r="M813" s="76" t="n">
        <f aca="false">H813/Settings!$B$20</f>
        <v>0</v>
      </c>
      <c r="N813" s="77" t="n">
        <f aca="false">E813*Settings!$B$3</f>
        <v>0</v>
      </c>
      <c r="O813" s="77" t="n">
        <f aca="false">IF(E813&gt;0,(AF813-N813)/SQRT(E813*Settings!$B$3*(1-Settings!$B$3)),0)</f>
        <v>0</v>
      </c>
      <c r="P813" s="77" t="n">
        <f aca="false">MAX(0,AF813-N813)</f>
        <v>0</v>
      </c>
      <c r="Q813" s="51" t="n">
        <f aca="false">IF(E813&gt;=Settings!$B$4,(AF813+Settings!$B$7*Settings!$B$3)/(E813+Settings!$B$7),Settings!$B$3)</f>
        <v>0.0748599558648786</v>
      </c>
      <c r="R813" s="78" t="n">
        <f aca="false">PERCENTRANK($H$2:$H$1780,H813,6)</f>
        <v>0</v>
      </c>
      <c r="S813" s="78" t="n">
        <f aca="false">PERCENTRANK($Q$2:$Q$1780,Q813,6)</f>
        <v>0.0646794</v>
      </c>
      <c r="T813" s="78" t="n">
        <f aca="false">PERCENTRANK($F$2:$F$1780,F813,6)</f>
        <v>0</v>
      </c>
      <c r="U813" s="79" t="n">
        <f aca="false">IF(F813&gt;0,ROUND((Settings!$B$8*T813+Settings!$B$9*R813+Settings!$B$10*S813)/SUM(Settings!$B$8:$B$10),10),0)</f>
        <v>0</v>
      </c>
      <c r="V813" s="71" t="str">
        <f aca="false">IF(U813&gt;0,RANK(U813,$U$2:$U$1780)+COUNTIF($U$2:U813,U813)-1,"")</f>
        <v/>
      </c>
      <c r="W813" s="71" t="str">
        <f aca="false">IF(V813="","",IF(V813&lt;=Settings!$B$11,"1 - Fix first",IF(V813&lt;=Settings!$B$12,"2 - Review","3 - Monitor")))</f>
        <v/>
      </c>
      <c r="X813" s="71" t="str">
        <f aca="false">IF(AND(E813&gt;=Settings!$B$4,AF813&gt;=Settings!$B$5,O813&gt;=Settings!$B$6),"HIGH RATE","")</f>
        <v/>
      </c>
      <c r="Y813" s="71" t="str">
        <f aca="false">IF(F813&gt;0,RANK(F813,$F$2:$F$1780)+COUNTIF($F$2:F813,F813)-1,"")</f>
        <v/>
      </c>
      <c r="Z813" s="71" t="str">
        <f aca="false">IF(H813&gt;0,RANK(H813,$H$2:$H$1780)+COUNTIF($H$2:H813,H813)-1,"")</f>
        <v/>
      </c>
      <c r="AA813" s="71" t="str">
        <f aca="false">IF(AC813="","",RANK(AC813,$AC$2:$AC$1780)+COUNTIF($AC$2:AC813,AC813)-1)</f>
        <v/>
      </c>
      <c r="AB813" s="71" t="str">
        <f aca="false">IF(AD813="","",RANK(AD813,$AD$2:$AD$1780)+COUNTIF($AD$2:AD813,AD813)-1)</f>
        <v/>
      </c>
      <c r="AC813" s="71" t="str">
        <f aca="false">IF(AND(AF813&gt;0,E813&gt;=Settings!$B$4),ROUND(J813,10),"")</f>
        <v/>
      </c>
      <c r="AD813" s="71" t="str">
        <f aca="false">IF(X813="HIGH RATE",ROUND(O813,10),"")</f>
        <v/>
      </c>
      <c r="AE813" s="71" t="s">
        <v>60</v>
      </c>
      <c r="AF813" s="73" t="n">
        <f aca="false">SUMIFS(Detail!$L$2:$L$9168,Detail!$C$2:$C$9168,$A813)</f>
        <v>0</v>
      </c>
      <c r="AG813" s="74" t="n">
        <f aca="false">SUMIFS(Detail!$N$2:$N$9168,Detail!$C$2:$C$9168,$A813)</f>
        <v>0</v>
      </c>
    </row>
    <row r="814" customFormat="false" ht="15" hidden="false" customHeight="false" outlineLevel="0" collapsed="false">
      <c r="A814" s="71" t="s">
        <v>1633</v>
      </c>
      <c r="B814" s="71" t="s">
        <v>2679</v>
      </c>
      <c r="C814" s="71" t="s">
        <v>213</v>
      </c>
      <c r="D814" s="71" t="str">
        <f aca="false">IFERROR(INDEX('Brand Map'!$B$4:$B$125,MATCH(C814,'Brand Map'!$A$4:$A$125,0)),"Other")</f>
        <v>AU</v>
      </c>
      <c r="E814" s="73" t="n">
        <f aca="false">SUMIFS(Detail!$K$2:$K$9168,Detail!$C$2:$C$9168,$A814)</f>
        <v>0</v>
      </c>
      <c r="F814" s="73" t="n">
        <f aca="false">SUMIFS(Detail!$E$2:$E$9168,Detail!$C$2:$C$9168,$A814)</f>
        <v>0</v>
      </c>
      <c r="G814" s="74" t="n">
        <f aca="false">SUMIFS(Detail!$M$2:$M$9168,Detail!$C$2:$C$9168,$A814)</f>
        <v>0</v>
      </c>
      <c r="H814" s="74" t="n">
        <f aca="false">SUMIFS(Detail!$D$2:$D$9168,Detail!$C$2:$C$9168,$A814)</f>
        <v>0</v>
      </c>
      <c r="I814" s="74" t="n">
        <v>359.9</v>
      </c>
      <c r="J814" s="51" t="n">
        <f aca="false">IF(E814&gt;0,AF814/E814,0)</f>
        <v>0</v>
      </c>
      <c r="K814" s="51" t="n">
        <f aca="false">IF(G814&gt;0,AG814/G814,0)</f>
        <v>0</v>
      </c>
      <c r="L814" s="75" t="n">
        <f aca="false">H814/Settings!$B$16</f>
        <v>0</v>
      </c>
      <c r="M814" s="76" t="n">
        <f aca="false">H814/Settings!$B$20</f>
        <v>0</v>
      </c>
      <c r="N814" s="77" t="n">
        <f aca="false">E814*Settings!$B$3</f>
        <v>0</v>
      </c>
      <c r="O814" s="77" t="n">
        <f aca="false">IF(E814&gt;0,(AF814-N814)/SQRT(E814*Settings!$B$3*(1-Settings!$B$3)),0)</f>
        <v>0</v>
      </c>
      <c r="P814" s="77" t="n">
        <f aca="false">MAX(0,AF814-N814)</f>
        <v>0</v>
      </c>
      <c r="Q814" s="51" t="n">
        <f aca="false">IF(E814&gt;=Settings!$B$4,(AF814+Settings!$B$7*Settings!$B$3)/(E814+Settings!$B$7),Settings!$B$3)</f>
        <v>0.0748599558648786</v>
      </c>
      <c r="R814" s="78" t="n">
        <f aca="false">PERCENTRANK($H$2:$H$1780,H814,6)</f>
        <v>0</v>
      </c>
      <c r="S814" s="78" t="n">
        <f aca="false">PERCENTRANK($Q$2:$Q$1780,Q814,6)</f>
        <v>0.0646794</v>
      </c>
      <c r="T814" s="78" t="n">
        <f aca="false">PERCENTRANK($F$2:$F$1780,F814,6)</f>
        <v>0</v>
      </c>
      <c r="U814" s="79" t="n">
        <f aca="false">IF(F814&gt;0,ROUND((Settings!$B$8*T814+Settings!$B$9*R814+Settings!$B$10*S814)/SUM(Settings!$B$8:$B$10),10),0)</f>
        <v>0</v>
      </c>
      <c r="V814" s="71" t="str">
        <f aca="false">IF(U814&gt;0,RANK(U814,$U$2:$U$1780)+COUNTIF($U$2:U814,U814)-1,"")</f>
        <v/>
      </c>
      <c r="W814" s="71" t="str">
        <f aca="false">IF(V814="","",IF(V814&lt;=Settings!$B$11,"1 - Fix first",IF(V814&lt;=Settings!$B$12,"2 - Review","3 - Monitor")))</f>
        <v/>
      </c>
      <c r="X814" s="71" t="str">
        <f aca="false">IF(AND(E814&gt;=Settings!$B$4,AF814&gt;=Settings!$B$5,O814&gt;=Settings!$B$6),"HIGH RATE","")</f>
        <v/>
      </c>
      <c r="Y814" s="71" t="str">
        <f aca="false">IF(F814&gt;0,RANK(F814,$F$2:$F$1780)+COUNTIF($F$2:F814,F814)-1,"")</f>
        <v/>
      </c>
      <c r="Z814" s="71" t="str">
        <f aca="false">IF(H814&gt;0,RANK(H814,$H$2:$H$1780)+COUNTIF($H$2:H814,H814)-1,"")</f>
        <v/>
      </c>
      <c r="AA814" s="71" t="str">
        <f aca="false">IF(AC814="","",RANK(AC814,$AC$2:$AC$1780)+COUNTIF($AC$2:AC814,AC814)-1)</f>
        <v/>
      </c>
      <c r="AB814" s="71" t="str">
        <f aca="false">IF(AD814="","",RANK(AD814,$AD$2:$AD$1780)+COUNTIF($AD$2:AD814,AD814)-1)</f>
        <v/>
      </c>
      <c r="AC814" s="71" t="str">
        <f aca="false">IF(AND(AF814&gt;0,E814&gt;=Settings!$B$4),ROUND(J814,10),"")</f>
        <v/>
      </c>
      <c r="AD814" s="71" t="str">
        <f aca="false">IF(X814="HIGH RATE",ROUND(O814,10),"")</f>
        <v/>
      </c>
      <c r="AE814" s="71" t="s">
        <v>60</v>
      </c>
      <c r="AF814" s="73" t="n">
        <f aca="false">SUMIFS(Detail!$L$2:$L$9168,Detail!$C$2:$C$9168,$A814)</f>
        <v>0</v>
      </c>
      <c r="AG814" s="74" t="n">
        <f aca="false">SUMIFS(Detail!$N$2:$N$9168,Detail!$C$2:$C$9168,$A814)</f>
        <v>0</v>
      </c>
    </row>
    <row r="815" customFormat="false" ht="15" hidden="false" customHeight="false" outlineLevel="0" collapsed="false">
      <c r="A815" s="71" t="s">
        <v>1798</v>
      </c>
      <c r="B815" s="71" t="s">
        <v>2679</v>
      </c>
      <c r="C815" s="71" t="s">
        <v>213</v>
      </c>
      <c r="D815" s="71" t="str">
        <f aca="false">IFERROR(INDEX('Brand Map'!$B$4:$B$125,MATCH(C815,'Brand Map'!$A$4:$A$125,0)),"Other")</f>
        <v>AU</v>
      </c>
      <c r="E815" s="73" t="n">
        <f aca="false">SUMIFS(Detail!$K$2:$K$9168,Detail!$C$2:$C$9168,$A815)</f>
        <v>0</v>
      </c>
      <c r="F815" s="73" t="n">
        <f aca="false">SUMIFS(Detail!$E$2:$E$9168,Detail!$C$2:$C$9168,$A815)</f>
        <v>0</v>
      </c>
      <c r="G815" s="74" t="n">
        <f aca="false">SUMIFS(Detail!$M$2:$M$9168,Detail!$C$2:$C$9168,$A815)</f>
        <v>0</v>
      </c>
      <c r="H815" s="74" t="n">
        <f aca="false">SUMIFS(Detail!$D$2:$D$9168,Detail!$C$2:$C$9168,$A815)</f>
        <v>0</v>
      </c>
      <c r="I815" s="74" t="n">
        <v>194.95</v>
      </c>
      <c r="J815" s="51" t="n">
        <f aca="false">IF(E815&gt;0,AF815/E815,0)</f>
        <v>0</v>
      </c>
      <c r="K815" s="51" t="n">
        <f aca="false">IF(G815&gt;0,AG815/G815,0)</f>
        <v>0</v>
      </c>
      <c r="L815" s="75" t="n">
        <f aca="false">H815/Settings!$B$16</f>
        <v>0</v>
      </c>
      <c r="M815" s="76" t="n">
        <f aca="false">H815/Settings!$B$20</f>
        <v>0</v>
      </c>
      <c r="N815" s="77" t="n">
        <f aca="false">E815*Settings!$B$3</f>
        <v>0</v>
      </c>
      <c r="O815" s="77" t="n">
        <f aca="false">IF(E815&gt;0,(AF815-N815)/SQRT(E815*Settings!$B$3*(1-Settings!$B$3)),0)</f>
        <v>0</v>
      </c>
      <c r="P815" s="77" t="n">
        <f aca="false">MAX(0,AF815-N815)</f>
        <v>0</v>
      </c>
      <c r="Q815" s="51" t="n">
        <f aca="false">IF(E815&gt;=Settings!$B$4,(AF815+Settings!$B$7*Settings!$B$3)/(E815+Settings!$B$7),Settings!$B$3)</f>
        <v>0.0748599558648786</v>
      </c>
      <c r="R815" s="78" t="n">
        <f aca="false">PERCENTRANK($H$2:$H$1780,H815,6)</f>
        <v>0</v>
      </c>
      <c r="S815" s="78" t="n">
        <f aca="false">PERCENTRANK($Q$2:$Q$1780,Q815,6)</f>
        <v>0.0646794</v>
      </c>
      <c r="T815" s="78" t="n">
        <f aca="false">PERCENTRANK($F$2:$F$1780,F815,6)</f>
        <v>0</v>
      </c>
      <c r="U815" s="79" t="n">
        <f aca="false">IF(F815&gt;0,ROUND((Settings!$B$8*T815+Settings!$B$9*R815+Settings!$B$10*S815)/SUM(Settings!$B$8:$B$10),10),0)</f>
        <v>0</v>
      </c>
      <c r="V815" s="71" t="str">
        <f aca="false">IF(U815&gt;0,RANK(U815,$U$2:$U$1780)+COUNTIF($U$2:U815,U815)-1,"")</f>
        <v/>
      </c>
      <c r="W815" s="71" t="str">
        <f aca="false">IF(V815="","",IF(V815&lt;=Settings!$B$11,"1 - Fix first",IF(V815&lt;=Settings!$B$12,"2 - Review","3 - Monitor")))</f>
        <v/>
      </c>
      <c r="X815" s="71" t="str">
        <f aca="false">IF(AND(E815&gt;=Settings!$B$4,AF815&gt;=Settings!$B$5,O815&gt;=Settings!$B$6),"HIGH RATE","")</f>
        <v/>
      </c>
      <c r="Y815" s="71" t="str">
        <f aca="false">IF(F815&gt;0,RANK(F815,$F$2:$F$1780)+COUNTIF($F$2:F815,F815)-1,"")</f>
        <v/>
      </c>
      <c r="Z815" s="71" t="str">
        <f aca="false">IF(H815&gt;0,RANK(H815,$H$2:$H$1780)+COUNTIF($H$2:H815,H815)-1,"")</f>
        <v/>
      </c>
      <c r="AA815" s="71" t="str">
        <f aca="false">IF(AC815="","",RANK(AC815,$AC$2:$AC$1780)+COUNTIF($AC$2:AC815,AC815)-1)</f>
        <v/>
      </c>
      <c r="AB815" s="71" t="str">
        <f aca="false">IF(AD815="","",RANK(AD815,$AD$2:$AD$1780)+COUNTIF($AD$2:AD815,AD815)-1)</f>
        <v/>
      </c>
      <c r="AC815" s="71" t="str">
        <f aca="false">IF(AND(AF815&gt;0,E815&gt;=Settings!$B$4),ROUND(J815,10),"")</f>
        <v/>
      </c>
      <c r="AD815" s="71" t="str">
        <f aca="false">IF(X815="HIGH RATE",ROUND(O815,10),"")</f>
        <v/>
      </c>
      <c r="AE815" s="71" t="s">
        <v>60</v>
      </c>
      <c r="AF815" s="73" t="n">
        <f aca="false">SUMIFS(Detail!$L$2:$L$9168,Detail!$C$2:$C$9168,$A815)</f>
        <v>0</v>
      </c>
      <c r="AG815" s="74" t="n">
        <f aca="false">SUMIFS(Detail!$N$2:$N$9168,Detail!$C$2:$C$9168,$A815)</f>
        <v>0</v>
      </c>
    </row>
    <row r="816" customFormat="false" ht="15" hidden="false" customHeight="false" outlineLevel="0" collapsed="false">
      <c r="A816" s="71" t="s">
        <v>1934</v>
      </c>
      <c r="B816" s="71" t="s">
        <v>2679</v>
      </c>
      <c r="C816" s="71" t="s">
        <v>213</v>
      </c>
      <c r="D816" s="71" t="str">
        <f aca="false">IFERROR(INDEX('Brand Map'!$B$4:$B$125,MATCH(C816,'Brand Map'!$A$4:$A$125,0)),"Other")</f>
        <v>AU</v>
      </c>
      <c r="E816" s="73" t="n">
        <f aca="false">SUMIFS(Detail!$K$2:$K$9168,Detail!$C$2:$C$9168,$A816)</f>
        <v>0</v>
      </c>
      <c r="F816" s="73" t="n">
        <f aca="false">SUMIFS(Detail!$E$2:$E$9168,Detail!$C$2:$C$9168,$A816)</f>
        <v>0</v>
      </c>
      <c r="G816" s="74" t="n">
        <f aca="false">SUMIFS(Detail!$M$2:$M$9168,Detail!$C$2:$C$9168,$A816)</f>
        <v>0</v>
      </c>
      <c r="H816" s="74" t="n">
        <f aca="false">SUMIFS(Detail!$D$2:$D$9168,Detail!$C$2:$C$9168,$A816)</f>
        <v>0</v>
      </c>
      <c r="I816" s="74" t="n">
        <v>419.9</v>
      </c>
      <c r="J816" s="51" t="n">
        <f aca="false">IF(E816&gt;0,AF816/E816,0)</f>
        <v>0</v>
      </c>
      <c r="K816" s="51" t="n">
        <f aca="false">IF(G816&gt;0,AG816/G816,0)</f>
        <v>0</v>
      </c>
      <c r="L816" s="75" t="n">
        <f aca="false">H816/Settings!$B$16</f>
        <v>0</v>
      </c>
      <c r="M816" s="76" t="n">
        <f aca="false">H816/Settings!$B$20</f>
        <v>0</v>
      </c>
      <c r="N816" s="77" t="n">
        <f aca="false">E816*Settings!$B$3</f>
        <v>0</v>
      </c>
      <c r="O816" s="77" t="n">
        <f aca="false">IF(E816&gt;0,(AF816-N816)/SQRT(E816*Settings!$B$3*(1-Settings!$B$3)),0)</f>
        <v>0</v>
      </c>
      <c r="P816" s="77" t="n">
        <f aca="false">MAX(0,AF816-N816)</f>
        <v>0</v>
      </c>
      <c r="Q816" s="51" t="n">
        <f aca="false">IF(E816&gt;=Settings!$B$4,(AF816+Settings!$B$7*Settings!$B$3)/(E816+Settings!$B$7),Settings!$B$3)</f>
        <v>0.0748599558648786</v>
      </c>
      <c r="R816" s="78" t="n">
        <f aca="false">PERCENTRANK($H$2:$H$1780,H816,6)</f>
        <v>0</v>
      </c>
      <c r="S816" s="78" t="n">
        <f aca="false">PERCENTRANK($Q$2:$Q$1780,Q816,6)</f>
        <v>0.0646794</v>
      </c>
      <c r="T816" s="78" t="n">
        <f aca="false">PERCENTRANK($F$2:$F$1780,F816,6)</f>
        <v>0</v>
      </c>
      <c r="U816" s="79" t="n">
        <f aca="false">IF(F816&gt;0,ROUND((Settings!$B$8*T816+Settings!$B$9*R816+Settings!$B$10*S816)/SUM(Settings!$B$8:$B$10),10),0)</f>
        <v>0</v>
      </c>
      <c r="V816" s="71" t="str">
        <f aca="false">IF(U816&gt;0,RANK(U816,$U$2:$U$1780)+COUNTIF($U$2:U816,U816)-1,"")</f>
        <v/>
      </c>
      <c r="W816" s="71" t="str">
        <f aca="false">IF(V816="","",IF(V816&lt;=Settings!$B$11,"1 - Fix first",IF(V816&lt;=Settings!$B$12,"2 - Review","3 - Monitor")))</f>
        <v/>
      </c>
      <c r="X816" s="71" t="str">
        <f aca="false">IF(AND(E816&gt;=Settings!$B$4,AF816&gt;=Settings!$B$5,O816&gt;=Settings!$B$6),"HIGH RATE","")</f>
        <v/>
      </c>
      <c r="Y816" s="71" t="str">
        <f aca="false">IF(F816&gt;0,RANK(F816,$F$2:$F$1780)+COUNTIF($F$2:F816,F816)-1,"")</f>
        <v/>
      </c>
      <c r="Z816" s="71" t="str">
        <f aca="false">IF(H816&gt;0,RANK(H816,$H$2:$H$1780)+COUNTIF($H$2:H816,H816)-1,"")</f>
        <v/>
      </c>
      <c r="AA816" s="71" t="str">
        <f aca="false">IF(AC816="","",RANK(AC816,$AC$2:$AC$1780)+COUNTIF($AC$2:AC816,AC816)-1)</f>
        <v/>
      </c>
      <c r="AB816" s="71" t="str">
        <f aca="false">IF(AD816="","",RANK(AD816,$AD$2:$AD$1780)+COUNTIF($AD$2:AD816,AD816)-1)</f>
        <v/>
      </c>
      <c r="AC816" s="71" t="str">
        <f aca="false">IF(AND(AF816&gt;0,E816&gt;=Settings!$B$4),ROUND(J816,10),"")</f>
        <v/>
      </c>
      <c r="AD816" s="71" t="str">
        <f aca="false">IF(X816="HIGH RATE",ROUND(O816,10),"")</f>
        <v/>
      </c>
      <c r="AE816" s="71" t="s">
        <v>60</v>
      </c>
      <c r="AF816" s="73" t="n">
        <f aca="false">SUMIFS(Detail!$L$2:$L$9168,Detail!$C$2:$C$9168,$A816)</f>
        <v>0</v>
      </c>
      <c r="AG816" s="74" t="n">
        <f aca="false">SUMIFS(Detail!$N$2:$N$9168,Detail!$C$2:$C$9168,$A816)</f>
        <v>0</v>
      </c>
    </row>
    <row r="817" customFormat="false" ht="15" hidden="false" customHeight="false" outlineLevel="0" collapsed="false">
      <c r="A817" s="71" t="s">
        <v>1736</v>
      </c>
      <c r="B817" s="71" t="s">
        <v>2679</v>
      </c>
      <c r="C817" s="71" t="s">
        <v>213</v>
      </c>
      <c r="D817" s="71" t="str">
        <f aca="false">IFERROR(INDEX('Brand Map'!$B$4:$B$125,MATCH(C817,'Brand Map'!$A$4:$A$125,0)),"Other")</f>
        <v>AU</v>
      </c>
      <c r="E817" s="73" t="n">
        <f aca="false">SUMIFS(Detail!$K$2:$K$9168,Detail!$C$2:$C$9168,$A817)</f>
        <v>0</v>
      </c>
      <c r="F817" s="73" t="n">
        <f aca="false">SUMIFS(Detail!$E$2:$E$9168,Detail!$C$2:$C$9168,$A817)</f>
        <v>0</v>
      </c>
      <c r="G817" s="74" t="n">
        <f aca="false">SUMIFS(Detail!$M$2:$M$9168,Detail!$C$2:$C$9168,$A817)</f>
        <v>0</v>
      </c>
      <c r="H817" s="74" t="n">
        <f aca="false">SUMIFS(Detail!$D$2:$D$9168,Detail!$C$2:$C$9168,$A817)</f>
        <v>0</v>
      </c>
      <c r="I817" s="74" t="n">
        <v>164.95</v>
      </c>
      <c r="J817" s="51" t="n">
        <f aca="false">IF(E817&gt;0,AF817/E817,0)</f>
        <v>0</v>
      </c>
      <c r="K817" s="51" t="n">
        <f aca="false">IF(G817&gt;0,AG817/G817,0)</f>
        <v>0</v>
      </c>
      <c r="L817" s="75" t="n">
        <f aca="false">H817/Settings!$B$16</f>
        <v>0</v>
      </c>
      <c r="M817" s="76" t="n">
        <f aca="false">H817/Settings!$B$20</f>
        <v>0</v>
      </c>
      <c r="N817" s="77" t="n">
        <f aca="false">E817*Settings!$B$3</f>
        <v>0</v>
      </c>
      <c r="O817" s="77" t="n">
        <f aca="false">IF(E817&gt;0,(AF817-N817)/SQRT(E817*Settings!$B$3*(1-Settings!$B$3)),0)</f>
        <v>0</v>
      </c>
      <c r="P817" s="77" t="n">
        <f aca="false">MAX(0,AF817-N817)</f>
        <v>0</v>
      </c>
      <c r="Q817" s="51" t="n">
        <f aca="false">IF(E817&gt;=Settings!$B$4,(AF817+Settings!$B$7*Settings!$B$3)/(E817+Settings!$B$7),Settings!$B$3)</f>
        <v>0.0748599558648786</v>
      </c>
      <c r="R817" s="78" t="n">
        <f aca="false">PERCENTRANK($H$2:$H$1780,H817,6)</f>
        <v>0</v>
      </c>
      <c r="S817" s="78" t="n">
        <f aca="false">PERCENTRANK($Q$2:$Q$1780,Q817,6)</f>
        <v>0.0646794</v>
      </c>
      <c r="T817" s="78" t="n">
        <f aca="false">PERCENTRANK($F$2:$F$1780,F817,6)</f>
        <v>0</v>
      </c>
      <c r="U817" s="79" t="n">
        <f aca="false">IF(F817&gt;0,ROUND((Settings!$B$8*T817+Settings!$B$9*R817+Settings!$B$10*S817)/SUM(Settings!$B$8:$B$10),10),0)</f>
        <v>0</v>
      </c>
      <c r="V817" s="71" t="str">
        <f aca="false">IF(U817&gt;0,RANK(U817,$U$2:$U$1780)+COUNTIF($U$2:U817,U817)-1,"")</f>
        <v/>
      </c>
      <c r="W817" s="71" t="str">
        <f aca="false">IF(V817="","",IF(V817&lt;=Settings!$B$11,"1 - Fix first",IF(V817&lt;=Settings!$B$12,"2 - Review","3 - Monitor")))</f>
        <v/>
      </c>
      <c r="X817" s="71" t="str">
        <f aca="false">IF(AND(E817&gt;=Settings!$B$4,AF817&gt;=Settings!$B$5,O817&gt;=Settings!$B$6),"HIGH RATE","")</f>
        <v/>
      </c>
      <c r="Y817" s="71" t="str">
        <f aca="false">IF(F817&gt;0,RANK(F817,$F$2:$F$1780)+COUNTIF($F$2:F817,F817)-1,"")</f>
        <v/>
      </c>
      <c r="Z817" s="71" t="str">
        <f aca="false">IF(H817&gt;0,RANK(H817,$H$2:$H$1780)+COUNTIF($H$2:H817,H817)-1,"")</f>
        <v/>
      </c>
      <c r="AA817" s="71" t="str">
        <f aca="false">IF(AC817="","",RANK(AC817,$AC$2:$AC$1780)+COUNTIF($AC$2:AC817,AC817)-1)</f>
        <v/>
      </c>
      <c r="AB817" s="71" t="str">
        <f aca="false">IF(AD817="","",RANK(AD817,$AD$2:$AD$1780)+COUNTIF($AD$2:AD817,AD817)-1)</f>
        <v/>
      </c>
      <c r="AC817" s="71" t="str">
        <f aca="false">IF(AND(AF817&gt;0,E817&gt;=Settings!$B$4),ROUND(J817,10),"")</f>
        <v/>
      </c>
      <c r="AD817" s="71" t="str">
        <f aca="false">IF(X817="HIGH RATE",ROUND(O817,10),"")</f>
        <v/>
      </c>
      <c r="AE817" s="71" t="s">
        <v>60</v>
      </c>
      <c r="AF817" s="73" t="n">
        <f aca="false">SUMIFS(Detail!$L$2:$L$9168,Detail!$C$2:$C$9168,$A817)</f>
        <v>0</v>
      </c>
      <c r="AG817" s="74" t="n">
        <f aca="false">SUMIFS(Detail!$N$2:$N$9168,Detail!$C$2:$C$9168,$A817)</f>
        <v>0</v>
      </c>
    </row>
    <row r="818" customFormat="false" ht="15" hidden="false" customHeight="false" outlineLevel="0" collapsed="false">
      <c r="A818" s="71" t="s">
        <v>1655</v>
      </c>
      <c r="B818" s="71" t="s">
        <v>2794</v>
      </c>
      <c r="C818" s="71" t="s">
        <v>213</v>
      </c>
      <c r="D818" s="71" t="str">
        <f aca="false">IFERROR(INDEX('Brand Map'!$B$4:$B$125,MATCH(C818,'Brand Map'!$A$4:$A$125,0)),"Other")</f>
        <v>AU</v>
      </c>
      <c r="E818" s="73" t="n">
        <f aca="false">SUMIFS(Detail!$K$2:$K$9168,Detail!$C$2:$C$9168,$A818)</f>
        <v>0</v>
      </c>
      <c r="F818" s="73" t="n">
        <f aca="false">SUMIFS(Detail!$E$2:$E$9168,Detail!$C$2:$C$9168,$A818)</f>
        <v>0</v>
      </c>
      <c r="G818" s="74" t="n">
        <f aca="false">SUMIFS(Detail!$M$2:$M$9168,Detail!$C$2:$C$9168,$A818)</f>
        <v>0</v>
      </c>
      <c r="H818" s="74" t="n">
        <f aca="false">SUMIFS(Detail!$D$2:$D$9168,Detail!$C$2:$C$9168,$A818)</f>
        <v>0</v>
      </c>
      <c r="I818" s="74" t="n">
        <v>3318.66</v>
      </c>
      <c r="J818" s="51" t="n">
        <f aca="false">IF(E818&gt;0,AF818/E818,0)</f>
        <v>0</v>
      </c>
      <c r="K818" s="51" t="n">
        <f aca="false">IF(G818&gt;0,AG818/G818,0)</f>
        <v>0</v>
      </c>
      <c r="L818" s="75" t="n">
        <f aca="false">H818/Settings!$B$16</f>
        <v>0</v>
      </c>
      <c r="M818" s="76" t="n">
        <f aca="false">H818/Settings!$B$20</f>
        <v>0</v>
      </c>
      <c r="N818" s="77" t="n">
        <f aca="false">E818*Settings!$B$3</f>
        <v>0</v>
      </c>
      <c r="O818" s="77" t="n">
        <f aca="false">IF(E818&gt;0,(AF818-N818)/SQRT(E818*Settings!$B$3*(1-Settings!$B$3)),0)</f>
        <v>0</v>
      </c>
      <c r="P818" s="77" t="n">
        <f aca="false">MAX(0,AF818-N818)</f>
        <v>0</v>
      </c>
      <c r="Q818" s="51" t="n">
        <f aca="false">IF(E818&gt;=Settings!$B$4,(AF818+Settings!$B$7*Settings!$B$3)/(E818+Settings!$B$7),Settings!$B$3)</f>
        <v>0.0748599558648786</v>
      </c>
      <c r="R818" s="78" t="n">
        <f aca="false">PERCENTRANK($H$2:$H$1780,H818,6)</f>
        <v>0</v>
      </c>
      <c r="S818" s="78" t="n">
        <f aca="false">PERCENTRANK($Q$2:$Q$1780,Q818,6)</f>
        <v>0.0646794</v>
      </c>
      <c r="T818" s="78" t="n">
        <f aca="false">PERCENTRANK($F$2:$F$1780,F818,6)</f>
        <v>0</v>
      </c>
      <c r="U818" s="79" t="n">
        <f aca="false">IF(F818&gt;0,ROUND((Settings!$B$8*T818+Settings!$B$9*R818+Settings!$B$10*S818)/SUM(Settings!$B$8:$B$10),10),0)</f>
        <v>0</v>
      </c>
      <c r="V818" s="71" t="str">
        <f aca="false">IF(U818&gt;0,RANK(U818,$U$2:$U$1780)+COUNTIF($U$2:U818,U818)-1,"")</f>
        <v/>
      </c>
      <c r="W818" s="71" t="str">
        <f aca="false">IF(V818="","",IF(V818&lt;=Settings!$B$11,"1 - Fix first",IF(V818&lt;=Settings!$B$12,"2 - Review","3 - Monitor")))</f>
        <v/>
      </c>
      <c r="X818" s="71" t="str">
        <f aca="false">IF(AND(E818&gt;=Settings!$B$4,AF818&gt;=Settings!$B$5,O818&gt;=Settings!$B$6),"HIGH RATE","")</f>
        <v/>
      </c>
      <c r="Y818" s="71" t="str">
        <f aca="false">IF(F818&gt;0,RANK(F818,$F$2:$F$1780)+COUNTIF($F$2:F818,F818)-1,"")</f>
        <v/>
      </c>
      <c r="Z818" s="71" t="str">
        <f aca="false">IF(H818&gt;0,RANK(H818,$H$2:$H$1780)+COUNTIF($H$2:H818,H818)-1,"")</f>
        <v/>
      </c>
      <c r="AA818" s="71" t="str">
        <f aca="false">IF(AC818="","",RANK(AC818,$AC$2:$AC$1780)+COUNTIF($AC$2:AC818,AC818)-1)</f>
        <v/>
      </c>
      <c r="AB818" s="71" t="str">
        <f aca="false">IF(AD818="","",RANK(AD818,$AD$2:$AD$1780)+COUNTIF($AD$2:AD818,AD818)-1)</f>
        <v/>
      </c>
      <c r="AC818" s="71" t="str">
        <f aca="false">IF(AND(AF818&gt;0,E818&gt;=Settings!$B$4),ROUND(J818,10),"")</f>
        <v/>
      </c>
      <c r="AD818" s="71" t="str">
        <f aca="false">IF(X818="HIGH RATE",ROUND(O818,10),"")</f>
        <v/>
      </c>
      <c r="AE818" s="71" t="s">
        <v>60</v>
      </c>
      <c r="AF818" s="73" t="n">
        <f aca="false">SUMIFS(Detail!$L$2:$L$9168,Detail!$C$2:$C$9168,$A818)</f>
        <v>0</v>
      </c>
      <c r="AG818" s="74" t="n">
        <f aca="false">SUMIFS(Detail!$N$2:$N$9168,Detail!$C$2:$C$9168,$A818)</f>
        <v>0</v>
      </c>
    </row>
    <row r="819" customFormat="false" ht="15" hidden="false" customHeight="false" outlineLevel="0" collapsed="false">
      <c r="A819" s="71" t="s">
        <v>1893</v>
      </c>
      <c r="B819" s="71" t="s">
        <v>2794</v>
      </c>
      <c r="C819" s="71" t="s">
        <v>213</v>
      </c>
      <c r="D819" s="71" t="str">
        <f aca="false">IFERROR(INDEX('Brand Map'!$B$4:$B$125,MATCH(C819,'Brand Map'!$A$4:$A$125,0)),"Other")</f>
        <v>AU</v>
      </c>
      <c r="E819" s="73" t="n">
        <f aca="false">SUMIFS(Detail!$K$2:$K$9168,Detail!$C$2:$C$9168,$A819)</f>
        <v>0</v>
      </c>
      <c r="F819" s="73" t="n">
        <f aca="false">SUMIFS(Detail!$E$2:$E$9168,Detail!$C$2:$C$9168,$A819)</f>
        <v>0</v>
      </c>
      <c r="G819" s="74" t="n">
        <f aca="false">SUMIFS(Detail!$M$2:$M$9168,Detail!$C$2:$C$9168,$A819)</f>
        <v>0</v>
      </c>
      <c r="H819" s="74" t="n">
        <f aca="false">SUMIFS(Detail!$D$2:$D$9168,Detail!$C$2:$C$9168,$A819)</f>
        <v>0</v>
      </c>
      <c r="I819" s="74" t="n">
        <v>389.9</v>
      </c>
      <c r="J819" s="51" t="n">
        <f aca="false">IF(E819&gt;0,AF819/E819,0)</f>
        <v>0</v>
      </c>
      <c r="K819" s="51" t="n">
        <f aca="false">IF(G819&gt;0,AG819/G819,0)</f>
        <v>0</v>
      </c>
      <c r="L819" s="75" t="n">
        <f aca="false">H819/Settings!$B$16</f>
        <v>0</v>
      </c>
      <c r="M819" s="76" t="n">
        <f aca="false">H819/Settings!$B$20</f>
        <v>0</v>
      </c>
      <c r="N819" s="77" t="n">
        <f aca="false">E819*Settings!$B$3</f>
        <v>0</v>
      </c>
      <c r="O819" s="77" t="n">
        <f aca="false">IF(E819&gt;0,(AF819-N819)/SQRT(E819*Settings!$B$3*(1-Settings!$B$3)),0)</f>
        <v>0</v>
      </c>
      <c r="P819" s="77" t="n">
        <f aca="false">MAX(0,AF819-N819)</f>
        <v>0</v>
      </c>
      <c r="Q819" s="51" t="n">
        <f aca="false">IF(E819&gt;=Settings!$B$4,(AF819+Settings!$B$7*Settings!$B$3)/(E819+Settings!$B$7),Settings!$B$3)</f>
        <v>0.0748599558648786</v>
      </c>
      <c r="R819" s="78" t="n">
        <f aca="false">PERCENTRANK($H$2:$H$1780,H819,6)</f>
        <v>0</v>
      </c>
      <c r="S819" s="78" t="n">
        <f aca="false">PERCENTRANK($Q$2:$Q$1780,Q819,6)</f>
        <v>0.0646794</v>
      </c>
      <c r="T819" s="78" t="n">
        <f aca="false">PERCENTRANK($F$2:$F$1780,F819,6)</f>
        <v>0</v>
      </c>
      <c r="U819" s="79" t="n">
        <f aca="false">IF(F819&gt;0,ROUND((Settings!$B$8*T819+Settings!$B$9*R819+Settings!$B$10*S819)/SUM(Settings!$B$8:$B$10),10),0)</f>
        <v>0</v>
      </c>
      <c r="V819" s="71" t="str">
        <f aca="false">IF(U819&gt;0,RANK(U819,$U$2:$U$1780)+COUNTIF($U$2:U819,U819)-1,"")</f>
        <v/>
      </c>
      <c r="W819" s="71" t="str">
        <f aca="false">IF(V819="","",IF(V819&lt;=Settings!$B$11,"1 - Fix first",IF(V819&lt;=Settings!$B$12,"2 - Review","3 - Monitor")))</f>
        <v/>
      </c>
      <c r="X819" s="71" t="str">
        <f aca="false">IF(AND(E819&gt;=Settings!$B$4,AF819&gt;=Settings!$B$5,O819&gt;=Settings!$B$6),"HIGH RATE","")</f>
        <v/>
      </c>
      <c r="Y819" s="71" t="str">
        <f aca="false">IF(F819&gt;0,RANK(F819,$F$2:$F$1780)+COUNTIF($F$2:F819,F819)-1,"")</f>
        <v/>
      </c>
      <c r="Z819" s="71" t="str">
        <f aca="false">IF(H819&gt;0,RANK(H819,$H$2:$H$1780)+COUNTIF($H$2:H819,H819)-1,"")</f>
        <v/>
      </c>
      <c r="AA819" s="71" t="str">
        <f aca="false">IF(AC819="","",RANK(AC819,$AC$2:$AC$1780)+COUNTIF($AC$2:AC819,AC819)-1)</f>
        <v/>
      </c>
      <c r="AB819" s="71" t="str">
        <f aca="false">IF(AD819="","",RANK(AD819,$AD$2:$AD$1780)+COUNTIF($AD$2:AD819,AD819)-1)</f>
        <v/>
      </c>
      <c r="AC819" s="71" t="str">
        <f aca="false">IF(AND(AF819&gt;0,E819&gt;=Settings!$B$4),ROUND(J819,10),"")</f>
        <v/>
      </c>
      <c r="AD819" s="71" t="str">
        <f aca="false">IF(X819="HIGH RATE",ROUND(O819,10),"")</f>
        <v/>
      </c>
      <c r="AE819" s="71" t="s">
        <v>60</v>
      </c>
      <c r="AF819" s="73" t="n">
        <f aca="false">SUMIFS(Detail!$L$2:$L$9168,Detail!$C$2:$C$9168,$A819)</f>
        <v>0</v>
      </c>
      <c r="AG819" s="74" t="n">
        <f aca="false">SUMIFS(Detail!$N$2:$N$9168,Detail!$C$2:$C$9168,$A819)</f>
        <v>0</v>
      </c>
    </row>
    <row r="820" customFormat="false" ht="15" hidden="false" customHeight="false" outlineLevel="0" collapsed="false">
      <c r="A820" s="71" t="s">
        <v>2124</v>
      </c>
      <c r="B820" s="71" t="s">
        <v>2794</v>
      </c>
      <c r="C820" s="71" t="s">
        <v>213</v>
      </c>
      <c r="D820" s="71" t="str">
        <f aca="false">IFERROR(INDEX('Brand Map'!$B$4:$B$125,MATCH(C820,'Brand Map'!$A$4:$A$125,0)),"Other")</f>
        <v>AU</v>
      </c>
      <c r="E820" s="73" t="n">
        <f aca="false">SUMIFS(Detail!$K$2:$K$9168,Detail!$C$2:$C$9168,$A820)</f>
        <v>0</v>
      </c>
      <c r="F820" s="73" t="n">
        <f aca="false">SUMIFS(Detail!$E$2:$E$9168,Detail!$C$2:$C$9168,$A820)</f>
        <v>0</v>
      </c>
      <c r="G820" s="74" t="n">
        <f aca="false">SUMIFS(Detail!$M$2:$M$9168,Detail!$C$2:$C$9168,$A820)</f>
        <v>0</v>
      </c>
      <c r="H820" s="74" t="n">
        <f aca="false">SUMIFS(Detail!$D$2:$D$9168,Detail!$C$2:$C$9168,$A820)</f>
        <v>0</v>
      </c>
      <c r="I820" s="74" t="n">
        <v>224.95</v>
      </c>
      <c r="J820" s="51" t="n">
        <f aca="false">IF(E820&gt;0,AF820/E820,0)</f>
        <v>0</v>
      </c>
      <c r="K820" s="51" t="n">
        <f aca="false">IF(G820&gt;0,AG820/G820,0)</f>
        <v>0</v>
      </c>
      <c r="L820" s="75" t="n">
        <f aca="false">H820/Settings!$B$16</f>
        <v>0</v>
      </c>
      <c r="M820" s="76" t="n">
        <f aca="false">H820/Settings!$B$20</f>
        <v>0</v>
      </c>
      <c r="N820" s="77" t="n">
        <f aca="false">E820*Settings!$B$3</f>
        <v>0</v>
      </c>
      <c r="O820" s="77" t="n">
        <f aca="false">IF(E820&gt;0,(AF820-N820)/SQRT(E820*Settings!$B$3*(1-Settings!$B$3)),0)</f>
        <v>0</v>
      </c>
      <c r="P820" s="77" t="n">
        <f aca="false">MAX(0,AF820-N820)</f>
        <v>0</v>
      </c>
      <c r="Q820" s="51" t="n">
        <f aca="false">IF(E820&gt;=Settings!$B$4,(AF820+Settings!$B$7*Settings!$B$3)/(E820+Settings!$B$7),Settings!$B$3)</f>
        <v>0.0748599558648786</v>
      </c>
      <c r="R820" s="78" t="n">
        <f aca="false">PERCENTRANK($H$2:$H$1780,H820,6)</f>
        <v>0</v>
      </c>
      <c r="S820" s="78" t="n">
        <f aca="false">PERCENTRANK($Q$2:$Q$1780,Q820,6)</f>
        <v>0.0646794</v>
      </c>
      <c r="T820" s="78" t="n">
        <f aca="false">PERCENTRANK($F$2:$F$1780,F820,6)</f>
        <v>0</v>
      </c>
      <c r="U820" s="79" t="n">
        <f aca="false">IF(F820&gt;0,ROUND((Settings!$B$8*T820+Settings!$B$9*R820+Settings!$B$10*S820)/SUM(Settings!$B$8:$B$10),10),0)</f>
        <v>0</v>
      </c>
      <c r="V820" s="71" t="str">
        <f aca="false">IF(U820&gt;0,RANK(U820,$U$2:$U$1780)+COUNTIF($U$2:U820,U820)-1,"")</f>
        <v/>
      </c>
      <c r="W820" s="71" t="str">
        <f aca="false">IF(V820="","",IF(V820&lt;=Settings!$B$11,"1 - Fix first",IF(V820&lt;=Settings!$B$12,"2 - Review","3 - Monitor")))</f>
        <v/>
      </c>
      <c r="X820" s="71" t="str">
        <f aca="false">IF(AND(E820&gt;=Settings!$B$4,AF820&gt;=Settings!$B$5,O820&gt;=Settings!$B$6),"HIGH RATE","")</f>
        <v/>
      </c>
      <c r="Y820" s="71" t="str">
        <f aca="false">IF(F820&gt;0,RANK(F820,$F$2:$F$1780)+COUNTIF($F$2:F820,F820)-1,"")</f>
        <v/>
      </c>
      <c r="Z820" s="71" t="str">
        <f aca="false">IF(H820&gt;0,RANK(H820,$H$2:$H$1780)+COUNTIF($H$2:H820,H820)-1,"")</f>
        <v/>
      </c>
      <c r="AA820" s="71" t="str">
        <f aca="false">IF(AC820="","",RANK(AC820,$AC$2:$AC$1780)+COUNTIF($AC$2:AC820,AC820)-1)</f>
        <v/>
      </c>
      <c r="AB820" s="71" t="str">
        <f aca="false">IF(AD820="","",RANK(AD820,$AD$2:$AD$1780)+COUNTIF($AD$2:AD820,AD820)-1)</f>
        <v/>
      </c>
      <c r="AC820" s="71" t="str">
        <f aca="false">IF(AND(AF820&gt;0,E820&gt;=Settings!$B$4),ROUND(J820,10),"")</f>
        <v/>
      </c>
      <c r="AD820" s="71" t="str">
        <f aca="false">IF(X820="HIGH RATE",ROUND(O820,10),"")</f>
        <v/>
      </c>
      <c r="AE820" s="71" t="s">
        <v>60</v>
      </c>
      <c r="AF820" s="73" t="n">
        <f aca="false">SUMIFS(Detail!$L$2:$L$9168,Detail!$C$2:$C$9168,$A820)</f>
        <v>0</v>
      </c>
      <c r="AG820" s="74" t="n">
        <f aca="false">SUMIFS(Detail!$N$2:$N$9168,Detail!$C$2:$C$9168,$A820)</f>
        <v>0</v>
      </c>
    </row>
    <row r="821" customFormat="false" ht="15" hidden="false" customHeight="false" outlineLevel="0" collapsed="false">
      <c r="A821" s="71" t="s">
        <v>1773</v>
      </c>
      <c r="B821" s="71" t="s">
        <v>2655</v>
      </c>
      <c r="C821" s="71" t="s">
        <v>213</v>
      </c>
      <c r="D821" s="71" t="str">
        <f aca="false">IFERROR(INDEX('Brand Map'!$B$4:$B$125,MATCH(C821,'Brand Map'!$A$4:$A$125,0)),"Other")</f>
        <v>AU</v>
      </c>
      <c r="E821" s="73" t="n">
        <f aca="false">SUMIFS(Detail!$K$2:$K$9168,Detail!$C$2:$C$9168,$A821)</f>
        <v>0</v>
      </c>
      <c r="F821" s="73" t="n">
        <f aca="false">SUMIFS(Detail!$E$2:$E$9168,Detail!$C$2:$C$9168,$A821)</f>
        <v>0</v>
      </c>
      <c r="G821" s="74" t="n">
        <f aca="false">SUMIFS(Detail!$M$2:$M$9168,Detail!$C$2:$C$9168,$A821)</f>
        <v>0</v>
      </c>
      <c r="H821" s="74" t="n">
        <f aca="false">SUMIFS(Detail!$D$2:$D$9168,Detail!$C$2:$C$9168,$A821)</f>
        <v>0</v>
      </c>
      <c r="I821" s="74" t="n">
        <v>99.9</v>
      </c>
      <c r="J821" s="51" t="n">
        <f aca="false">IF(E821&gt;0,AF821/E821,0)</f>
        <v>0</v>
      </c>
      <c r="K821" s="51" t="n">
        <f aca="false">IF(G821&gt;0,AG821/G821,0)</f>
        <v>0</v>
      </c>
      <c r="L821" s="75" t="n">
        <f aca="false">H821/Settings!$B$16</f>
        <v>0</v>
      </c>
      <c r="M821" s="76" t="n">
        <f aca="false">H821/Settings!$B$20</f>
        <v>0</v>
      </c>
      <c r="N821" s="77" t="n">
        <f aca="false">E821*Settings!$B$3</f>
        <v>0</v>
      </c>
      <c r="O821" s="77" t="n">
        <f aca="false">IF(E821&gt;0,(AF821-N821)/SQRT(E821*Settings!$B$3*(1-Settings!$B$3)),0)</f>
        <v>0</v>
      </c>
      <c r="P821" s="77" t="n">
        <f aca="false">MAX(0,AF821-N821)</f>
        <v>0</v>
      </c>
      <c r="Q821" s="51" t="n">
        <f aca="false">IF(E821&gt;=Settings!$B$4,(AF821+Settings!$B$7*Settings!$B$3)/(E821+Settings!$B$7),Settings!$B$3)</f>
        <v>0.0748599558648786</v>
      </c>
      <c r="R821" s="78" t="n">
        <f aca="false">PERCENTRANK($H$2:$H$1780,H821,6)</f>
        <v>0</v>
      </c>
      <c r="S821" s="78" t="n">
        <f aca="false">PERCENTRANK($Q$2:$Q$1780,Q821,6)</f>
        <v>0.0646794</v>
      </c>
      <c r="T821" s="78" t="n">
        <f aca="false">PERCENTRANK($F$2:$F$1780,F821,6)</f>
        <v>0</v>
      </c>
      <c r="U821" s="79" t="n">
        <f aca="false">IF(F821&gt;0,ROUND((Settings!$B$8*T821+Settings!$B$9*R821+Settings!$B$10*S821)/SUM(Settings!$B$8:$B$10),10),0)</f>
        <v>0</v>
      </c>
      <c r="V821" s="71" t="str">
        <f aca="false">IF(U821&gt;0,RANK(U821,$U$2:$U$1780)+COUNTIF($U$2:U821,U821)-1,"")</f>
        <v/>
      </c>
      <c r="W821" s="71" t="str">
        <f aca="false">IF(V821="","",IF(V821&lt;=Settings!$B$11,"1 - Fix first",IF(V821&lt;=Settings!$B$12,"2 - Review","3 - Monitor")))</f>
        <v/>
      </c>
      <c r="X821" s="71" t="str">
        <f aca="false">IF(AND(E821&gt;=Settings!$B$4,AF821&gt;=Settings!$B$5,O821&gt;=Settings!$B$6),"HIGH RATE","")</f>
        <v/>
      </c>
      <c r="Y821" s="71" t="str">
        <f aca="false">IF(F821&gt;0,RANK(F821,$F$2:$F$1780)+COUNTIF($F$2:F821,F821)-1,"")</f>
        <v/>
      </c>
      <c r="Z821" s="71" t="str">
        <f aca="false">IF(H821&gt;0,RANK(H821,$H$2:$H$1780)+COUNTIF($H$2:H821,H821)-1,"")</f>
        <v/>
      </c>
      <c r="AA821" s="71" t="str">
        <f aca="false">IF(AC821="","",RANK(AC821,$AC$2:$AC$1780)+COUNTIF($AC$2:AC821,AC821)-1)</f>
        <v/>
      </c>
      <c r="AB821" s="71" t="str">
        <f aca="false">IF(AD821="","",RANK(AD821,$AD$2:$AD$1780)+COUNTIF($AD$2:AD821,AD821)-1)</f>
        <v/>
      </c>
      <c r="AC821" s="71" t="str">
        <f aca="false">IF(AND(AF821&gt;0,E821&gt;=Settings!$B$4),ROUND(J821,10),"")</f>
        <v/>
      </c>
      <c r="AD821" s="71" t="str">
        <f aca="false">IF(X821="HIGH RATE",ROUND(O821,10),"")</f>
        <v/>
      </c>
      <c r="AE821" s="71" t="s">
        <v>60</v>
      </c>
      <c r="AF821" s="73" t="n">
        <f aca="false">SUMIFS(Detail!$L$2:$L$9168,Detail!$C$2:$C$9168,$A821)</f>
        <v>0</v>
      </c>
      <c r="AG821" s="74" t="n">
        <f aca="false">SUMIFS(Detail!$N$2:$N$9168,Detail!$C$2:$C$9168,$A821)</f>
        <v>0</v>
      </c>
    </row>
    <row r="822" customFormat="false" ht="15" hidden="false" customHeight="false" outlineLevel="0" collapsed="false">
      <c r="A822" s="71" t="s">
        <v>1080</v>
      </c>
      <c r="B822" s="71" t="s">
        <v>2736</v>
      </c>
      <c r="C822" s="71" t="s">
        <v>213</v>
      </c>
      <c r="D822" s="71" t="str">
        <f aca="false">IFERROR(INDEX('Brand Map'!$B$4:$B$125,MATCH(C822,'Brand Map'!$A$4:$A$125,0)),"Other")</f>
        <v>AU</v>
      </c>
      <c r="E822" s="73" t="n">
        <f aca="false">SUMIFS(Detail!$K$2:$K$9168,Detail!$C$2:$C$9168,$A822)</f>
        <v>0</v>
      </c>
      <c r="F822" s="73" t="n">
        <f aca="false">SUMIFS(Detail!$E$2:$E$9168,Detail!$C$2:$C$9168,$A822)</f>
        <v>0</v>
      </c>
      <c r="G822" s="74" t="n">
        <f aca="false">SUMIFS(Detail!$M$2:$M$9168,Detail!$C$2:$C$9168,$A822)</f>
        <v>0</v>
      </c>
      <c r="H822" s="74" t="n">
        <f aca="false">SUMIFS(Detail!$D$2:$D$9168,Detail!$C$2:$C$9168,$A822)</f>
        <v>0</v>
      </c>
      <c r="I822" s="74" t="n">
        <v>129.95</v>
      </c>
      <c r="J822" s="51" t="n">
        <f aca="false">IF(E822&gt;0,AF822/E822,0)</f>
        <v>0</v>
      </c>
      <c r="K822" s="51" t="n">
        <f aca="false">IF(G822&gt;0,AG822/G822,0)</f>
        <v>0</v>
      </c>
      <c r="L822" s="75" t="n">
        <f aca="false">H822/Settings!$B$16</f>
        <v>0</v>
      </c>
      <c r="M822" s="76" t="n">
        <f aca="false">H822/Settings!$B$20</f>
        <v>0</v>
      </c>
      <c r="N822" s="77" t="n">
        <f aca="false">E822*Settings!$B$3</f>
        <v>0</v>
      </c>
      <c r="O822" s="77" t="n">
        <f aca="false">IF(E822&gt;0,(AF822-N822)/SQRT(E822*Settings!$B$3*(1-Settings!$B$3)),0)</f>
        <v>0</v>
      </c>
      <c r="P822" s="77" t="n">
        <f aca="false">MAX(0,AF822-N822)</f>
        <v>0</v>
      </c>
      <c r="Q822" s="51" t="n">
        <f aca="false">IF(E822&gt;=Settings!$B$4,(AF822+Settings!$B$7*Settings!$B$3)/(E822+Settings!$B$7),Settings!$B$3)</f>
        <v>0.0748599558648786</v>
      </c>
      <c r="R822" s="78" t="n">
        <f aca="false">PERCENTRANK($H$2:$H$1780,H822,6)</f>
        <v>0</v>
      </c>
      <c r="S822" s="78" t="n">
        <f aca="false">PERCENTRANK($Q$2:$Q$1780,Q822,6)</f>
        <v>0.0646794</v>
      </c>
      <c r="T822" s="78" t="n">
        <f aca="false">PERCENTRANK($F$2:$F$1780,F822,6)</f>
        <v>0</v>
      </c>
      <c r="U822" s="79" t="n">
        <f aca="false">IF(F822&gt;0,ROUND((Settings!$B$8*T822+Settings!$B$9*R822+Settings!$B$10*S822)/SUM(Settings!$B$8:$B$10),10),0)</f>
        <v>0</v>
      </c>
      <c r="V822" s="71" t="str">
        <f aca="false">IF(U822&gt;0,RANK(U822,$U$2:$U$1780)+COUNTIF($U$2:U822,U822)-1,"")</f>
        <v/>
      </c>
      <c r="W822" s="71" t="str">
        <f aca="false">IF(V822="","",IF(V822&lt;=Settings!$B$11,"1 - Fix first",IF(V822&lt;=Settings!$B$12,"2 - Review","3 - Monitor")))</f>
        <v/>
      </c>
      <c r="X822" s="71" t="str">
        <f aca="false">IF(AND(E822&gt;=Settings!$B$4,AF822&gt;=Settings!$B$5,O822&gt;=Settings!$B$6),"HIGH RATE","")</f>
        <v/>
      </c>
      <c r="Y822" s="71" t="str">
        <f aca="false">IF(F822&gt;0,RANK(F822,$F$2:$F$1780)+COUNTIF($F$2:F822,F822)-1,"")</f>
        <v/>
      </c>
      <c r="Z822" s="71" t="str">
        <f aca="false">IF(H822&gt;0,RANK(H822,$H$2:$H$1780)+COUNTIF($H$2:H822,H822)-1,"")</f>
        <v/>
      </c>
      <c r="AA822" s="71" t="str">
        <f aca="false">IF(AC822="","",RANK(AC822,$AC$2:$AC$1780)+COUNTIF($AC$2:AC822,AC822)-1)</f>
        <v/>
      </c>
      <c r="AB822" s="71" t="str">
        <f aca="false">IF(AD822="","",RANK(AD822,$AD$2:$AD$1780)+COUNTIF($AD$2:AD822,AD822)-1)</f>
        <v/>
      </c>
      <c r="AC822" s="71" t="str">
        <f aca="false">IF(AND(AF822&gt;0,E822&gt;=Settings!$B$4),ROUND(J822,10),"")</f>
        <v/>
      </c>
      <c r="AD822" s="71" t="str">
        <f aca="false">IF(X822="HIGH RATE",ROUND(O822,10),"")</f>
        <v/>
      </c>
      <c r="AE822" s="71" t="s">
        <v>60</v>
      </c>
      <c r="AF822" s="73" t="n">
        <f aca="false">SUMIFS(Detail!$L$2:$L$9168,Detail!$C$2:$C$9168,$A822)</f>
        <v>0</v>
      </c>
      <c r="AG822" s="74" t="n">
        <f aca="false">SUMIFS(Detail!$N$2:$N$9168,Detail!$C$2:$C$9168,$A822)</f>
        <v>0</v>
      </c>
    </row>
    <row r="823" customFormat="false" ht="15" hidden="false" customHeight="false" outlineLevel="0" collapsed="false">
      <c r="A823" s="71" t="s">
        <v>1265</v>
      </c>
      <c r="B823" s="71" t="s">
        <v>2736</v>
      </c>
      <c r="C823" s="71" t="s">
        <v>213</v>
      </c>
      <c r="D823" s="71" t="str">
        <f aca="false">IFERROR(INDEX('Brand Map'!$B$4:$B$125,MATCH(C823,'Brand Map'!$A$4:$A$125,0)),"Other")</f>
        <v>AU</v>
      </c>
      <c r="E823" s="73" t="n">
        <f aca="false">SUMIFS(Detail!$K$2:$K$9168,Detail!$C$2:$C$9168,$A823)</f>
        <v>0</v>
      </c>
      <c r="F823" s="73" t="n">
        <f aca="false">SUMIFS(Detail!$E$2:$E$9168,Detail!$C$2:$C$9168,$A823)</f>
        <v>0</v>
      </c>
      <c r="G823" s="74" t="n">
        <f aca="false">SUMIFS(Detail!$M$2:$M$9168,Detail!$C$2:$C$9168,$A823)</f>
        <v>0</v>
      </c>
      <c r="H823" s="74" t="n">
        <f aca="false">SUMIFS(Detail!$D$2:$D$9168,Detail!$C$2:$C$9168,$A823)</f>
        <v>0</v>
      </c>
      <c r="I823" s="74" t="n">
        <v>309.9</v>
      </c>
      <c r="J823" s="51" t="n">
        <f aca="false">IF(E823&gt;0,AF823/E823,0)</f>
        <v>0</v>
      </c>
      <c r="K823" s="51" t="n">
        <f aca="false">IF(G823&gt;0,AG823/G823,0)</f>
        <v>0</v>
      </c>
      <c r="L823" s="75" t="n">
        <f aca="false">H823/Settings!$B$16</f>
        <v>0</v>
      </c>
      <c r="M823" s="76" t="n">
        <f aca="false">H823/Settings!$B$20</f>
        <v>0</v>
      </c>
      <c r="N823" s="77" t="n">
        <f aca="false">E823*Settings!$B$3</f>
        <v>0</v>
      </c>
      <c r="O823" s="77" t="n">
        <f aca="false">IF(E823&gt;0,(AF823-N823)/SQRT(E823*Settings!$B$3*(1-Settings!$B$3)),0)</f>
        <v>0</v>
      </c>
      <c r="P823" s="77" t="n">
        <f aca="false">MAX(0,AF823-N823)</f>
        <v>0</v>
      </c>
      <c r="Q823" s="51" t="n">
        <f aca="false">IF(E823&gt;=Settings!$B$4,(AF823+Settings!$B$7*Settings!$B$3)/(E823+Settings!$B$7),Settings!$B$3)</f>
        <v>0.0748599558648786</v>
      </c>
      <c r="R823" s="78" t="n">
        <f aca="false">PERCENTRANK($H$2:$H$1780,H823,6)</f>
        <v>0</v>
      </c>
      <c r="S823" s="78" t="n">
        <f aca="false">PERCENTRANK($Q$2:$Q$1780,Q823,6)</f>
        <v>0.0646794</v>
      </c>
      <c r="T823" s="78" t="n">
        <f aca="false">PERCENTRANK($F$2:$F$1780,F823,6)</f>
        <v>0</v>
      </c>
      <c r="U823" s="79" t="n">
        <f aca="false">IF(F823&gt;0,ROUND((Settings!$B$8*T823+Settings!$B$9*R823+Settings!$B$10*S823)/SUM(Settings!$B$8:$B$10),10),0)</f>
        <v>0</v>
      </c>
      <c r="V823" s="71" t="str">
        <f aca="false">IF(U823&gt;0,RANK(U823,$U$2:$U$1780)+COUNTIF($U$2:U823,U823)-1,"")</f>
        <v/>
      </c>
      <c r="W823" s="71" t="str">
        <f aca="false">IF(V823="","",IF(V823&lt;=Settings!$B$11,"1 - Fix first",IF(V823&lt;=Settings!$B$12,"2 - Review","3 - Monitor")))</f>
        <v/>
      </c>
      <c r="X823" s="71" t="str">
        <f aca="false">IF(AND(E823&gt;=Settings!$B$4,AF823&gt;=Settings!$B$5,O823&gt;=Settings!$B$6),"HIGH RATE","")</f>
        <v/>
      </c>
      <c r="Y823" s="71" t="str">
        <f aca="false">IF(F823&gt;0,RANK(F823,$F$2:$F$1780)+COUNTIF($F$2:F823,F823)-1,"")</f>
        <v/>
      </c>
      <c r="Z823" s="71" t="str">
        <f aca="false">IF(H823&gt;0,RANK(H823,$H$2:$H$1780)+COUNTIF($H$2:H823,H823)-1,"")</f>
        <v/>
      </c>
      <c r="AA823" s="71" t="str">
        <f aca="false">IF(AC823="","",RANK(AC823,$AC$2:$AC$1780)+COUNTIF($AC$2:AC823,AC823)-1)</f>
        <v/>
      </c>
      <c r="AB823" s="71" t="str">
        <f aca="false">IF(AD823="","",RANK(AD823,$AD$2:$AD$1780)+COUNTIF($AD$2:AD823,AD823)-1)</f>
        <v/>
      </c>
      <c r="AC823" s="71" t="str">
        <f aca="false">IF(AND(AF823&gt;0,E823&gt;=Settings!$B$4),ROUND(J823,10),"")</f>
        <v/>
      </c>
      <c r="AD823" s="71" t="str">
        <f aca="false">IF(X823="HIGH RATE",ROUND(O823,10),"")</f>
        <v/>
      </c>
      <c r="AE823" s="71" t="s">
        <v>60</v>
      </c>
      <c r="AF823" s="73" t="n">
        <f aca="false">SUMIFS(Detail!$L$2:$L$9168,Detail!$C$2:$C$9168,$A823)</f>
        <v>0</v>
      </c>
      <c r="AG823" s="74" t="n">
        <f aca="false">SUMIFS(Detail!$N$2:$N$9168,Detail!$C$2:$C$9168,$A823)</f>
        <v>0</v>
      </c>
    </row>
    <row r="824" customFormat="false" ht="15" hidden="false" customHeight="false" outlineLevel="0" collapsed="false">
      <c r="A824" s="71" t="s">
        <v>2371</v>
      </c>
      <c r="B824" s="71" t="s">
        <v>3061</v>
      </c>
      <c r="C824" s="71" t="s">
        <v>213</v>
      </c>
      <c r="D824" s="71" t="str">
        <f aca="false">IFERROR(INDEX('Brand Map'!$B$4:$B$125,MATCH(C824,'Brand Map'!$A$4:$A$125,0)),"Other")</f>
        <v>AU</v>
      </c>
      <c r="E824" s="73" t="n">
        <f aca="false">SUMIFS(Detail!$K$2:$K$9168,Detail!$C$2:$C$9168,$A824)</f>
        <v>4</v>
      </c>
      <c r="F824" s="73" t="n">
        <f aca="false">SUMIFS(Detail!$E$2:$E$9168,Detail!$C$2:$C$9168,$A824)</f>
        <v>0</v>
      </c>
      <c r="G824" s="74" t="n">
        <f aca="false">SUMIFS(Detail!$M$2:$M$9168,Detail!$C$2:$C$9168,$A824)</f>
        <v>363.45</v>
      </c>
      <c r="H824" s="74" t="n">
        <f aca="false">SUMIFS(Detail!$D$2:$D$9168,Detail!$C$2:$C$9168,$A824)</f>
        <v>0</v>
      </c>
      <c r="I824" s="74" t="n">
        <v>769.83</v>
      </c>
      <c r="J824" s="51" t="n">
        <f aca="false">IF(E824&gt;0,AF824/E824,0)</f>
        <v>0</v>
      </c>
      <c r="K824" s="51" t="n">
        <f aca="false">IF(G824&gt;0,AG824/G824,0)</f>
        <v>0</v>
      </c>
      <c r="L824" s="75" t="n">
        <f aca="false">H824/Settings!$B$16</f>
        <v>0</v>
      </c>
      <c r="M824" s="76" t="n">
        <f aca="false">H824/Settings!$B$20</f>
        <v>0</v>
      </c>
      <c r="N824" s="77" t="n">
        <f aca="false">E824*Settings!$B$3</f>
        <v>0.299439823459515</v>
      </c>
      <c r="O824" s="77" t="n">
        <f aca="false">IF(E824&gt;0,(AF824-N824)/SQRT(E824*Settings!$B$3*(1-Settings!$B$3)),0)</f>
        <v>-0.568919787642021</v>
      </c>
      <c r="P824" s="77" t="n">
        <f aca="false">MAX(0,AF824-N824)</f>
        <v>0</v>
      </c>
      <c r="Q824" s="51" t="n">
        <f aca="false">IF(E824&gt;=Settings!$B$4,(AF824+Settings!$B$7*Settings!$B$3)/(E824+Settings!$B$7),Settings!$B$3)</f>
        <v>0.0748599558648786</v>
      </c>
      <c r="R824" s="78" t="n">
        <f aca="false">PERCENTRANK($H$2:$H$1780,H824,6)</f>
        <v>0</v>
      </c>
      <c r="S824" s="78" t="n">
        <f aca="false">PERCENTRANK($Q$2:$Q$1780,Q824,6)</f>
        <v>0.0646794</v>
      </c>
      <c r="T824" s="78" t="n">
        <f aca="false">PERCENTRANK($F$2:$F$1780,F824,6)</f>
        <v>0</v>
      </c>
      <c r="U824" s="79" t="n">
        <f aca="false">IF(F824&gt;0,ROUND((Settings!$B$8*T824+Settings!$B$9*R824+Settings!$B$10*S824)/SUM(Settings!$B$8:$B$10),10),0)</f>
        <v>0</v>
      </c>
      <c r="V824" s="71" t="str">
        <f aca="false">IF(U824&gt;0,RANK(U824,$U$2:$U$1780)+COUNTIF($U$2:U824,U824)-1,"")</f>
        <v/>
      </c>
      <c r="W824" s="71" t="str">
        <f aca="false">IF(V824="","",IF(V824&lt;=Settings!$B$11,"1 - Fix first",IF(V824&lt;=Settings!$B$12,"2 - Review","3 - Monitor")))</f>
        <v/>
      </c>
      <c r="X824" s="71" t="str">
        <f aca="false">IF(AND(E824&gt;=Settings!$B$4,AF824&gt;=Settings!$B$5,O824&gt;=Settings!$B$6),"HIGH RATE","")</f>
        <v/>
      </c>
      <c r="Y824" s="71" t="str">
        <f aca="false">IF(F824&gt;0,RANK(F824,$F$2:$F$1780)+COUNTIF($F$2:F824,F824)-1,"")</f>
        <v/>
      </c>
      <c r="Z824" s="71" t="str">
        <f aca="false">IF(H824&gt;0,RANK(H824,$H$2:$H$1780)+COUNTIF($H$2:H824,H824)-1,"")</f>
        <v/>
      </c>
      <c r="AA824" s="71" t="str">
        <f aca="false">IF(AC824="","",RANK(AC824,$AC$2:$AC$1780)+COUNTIF($AC$2:AC824,AC824)-1)</f>
        <v/>
      </c>
      <c r="AB824" s="71" t="str">
        <f aca="false">IF(AD824="","",RANK(AD824,$AD$2:$AD$1780)+COUNTIF($AD$2:AD824,AD824)-1)</f>
        <v/>
      </c>
      <c r="AC824" s="71" t="str">
        <f aca="false">IF(AND(AF824&gt;0,E824&gt;=Settings!$B$4),ROUND(J824,10),"")</f>
        <v/>
      </c>
      <c r="AD824" s="71" t="str">
        <f aca="false">IF(X824="HIGH RATE",ROUND(O824,10),"")</f>
        <v/>
      </c>
      <c r="AE824" s="71" t="s">
        <v>59</v>
      </c>
      <c r="AF824" s="73" t="n">
        <f aca="false">SUMIFS(Detail!$L$2:$L$9168,Detail!$C$2:$C$9168,$A824)</f>
        <v>0</v>
      </c>
      <c r="AG824" s="74" t="n">
        <f aca="false">SUMIFS(Detail!$N$2:$N$9168,Detail!$C$2:$C$9168,$A824)</f>
        <v>0</v>
      </c>
    </row>
    <row r="825" customFormat="false" ht="15" hidden="false" customHeight="false" outlineLevel="0" collapsed="false">
      <c r="A825" s="71" t="s">
        <v>1777</v>
      </c>
      <c r="B825" s="71" t="s">
        <v>2553</v>
      </c>
      <c r="C825" s="71" t="s">
        <v>213</v>
      </c>
      <c r="D825" s="71" t="str">
        <f aca="false">IFERROR(INDEX('Brand Map'!$B$4:$B$125,MATCH(C825,'Brand Map'!$A$4:$A$125,0)),"Other")</f>
        <v>AU</v>
      </c>
      <c r="E825" s="73" t="n">
        <f aca="false">SUMIFS(Detail!$K$2:$K$9168,Detail!$C$2:$C$9168,$A825)</f>
        <v>0</v>
      </c>
      <c r="F825" s="73" t="n">
        <f aca="false">SUMIFS(Detail!$E$2:$E$9168,Detail!$C$2:$C$9168,$A825)</f>
        <v>0</v>
      </c>
      <c r="G825" s="74" t="n">
        <f aca="false">SUMIFS(Detail!$M$2:$M$9168,Detail!$C$2:$C$9168,$A825)</f>
        <v>0</v>
      </c>
      <c r="H825" s="74" t="n">
        <f aca="false">SUMIFS(Detail!$D$2:$D$9168,Detail!$C$2:$C$9168,$A825)</f>
        <v>0</v>
      </c>
      <c r="I825" s="74" t="n">
        <v>109.95</v>
      </c>
      <c r="J825" s="51" t="n">
        <f aca="false">IF(E825&gt;0,AF825/E825,0)</f>
        <v>0</v>
      </c>
      <c r="K825" s="51" t="n">
        <f aca="false">IF(G825&gt;0,AG825/G825,0)</f>
        <v>0</v>
      </c>
      <c r="L825" s="75" t="n">
        <f aca="false">H825/Settings!$B$16</f>
        <v>0</v>
      </c>
      <c r="M825" s="76" t="n">
        <f aca="false">H825/Settings!$B$20</f>
        <v>0</v>
      </c>
      <c r="N825" s="77" t="n">
        <f aca="false">E825*Settings!$B$3</f>
        <v>0</v>
      </c>
      <c r="O825" s="77" t="n">
        <f aca="false">IF(E825&gt;0,(AF825-N825)/SQRT(E825*Settings!$B$3*(1-Settings!$B$3)),0)</f>
        <v>0</v>
      </c>
      <c r="P825" s="77" t="n">
        <f aca="false">MAX(0,AF825-N825)</f>
        <v>0</v>
      </c>
      <c r="Q825" s="51" t="n">
        <f aca="false">IF(E825&gt;=Settings!$B$4,(AF825+Settings!$B$7*Settings!$B$3)/(E825+Settings!$B$7),Settings!$B$3)</f>
        <v>0.0748599558648786</v>
      </c>
      <c r="R825" s="78" t="n">
        <f aca="false">PERCENTRANK($H$2:$H$1780,H825,6)</f>
        <v>0</v>
      </c>
      <c r="S825" s="78" t="n">
        <f aca="false">PERCENTRANK($Q$2:$Q$1780,Q825,6)</f>
        <v>0.0646794</v>
      </c>
      <c r="T825" s="78" t="n">
        <f aca="false">PERCENTRANK($F$2:$F$1780,F825,6)</f>
        <v>0</v>
      </c>
      <c r="U825" s="79" t="n">
        <f aca="false">IF(F825&gt;0,ROUND((Settings!$B$8*T825+Settings!$B$9*R825+Settings!$B$10*S825)/SUM(Settings!$B$8:$B$10),10),0)</f>
        <v>0</v>
      </c>
      <c r="V825" s="71" t="str">
        <f aca="false">IF(U825&gt;0,RANK(U825,$U$2:$U$1780)+COUNTIF($U$2:U825,U825)-1,"")</f>
        <v/>
      </c>
      <c r="W825" s="71" t="str">
        <f aca="false">IF(V825="","",IF(V825&lt;=Settings!$B$11,"1 - Fix first",IF(V825&lt;=Settings!$B$12,"2 - Review","3 - Monitor")))</f>
        <v/>
      </c>
      <c r="X825" s="71" t="str">
        <f aca="false">IF(AND(E825&gt;=Settings!$B$4,AF825&gt;=Settings!$B$5,O825&gt;=Settings!$B$6),"HIGH RATE","")</f>
        <v/>
      </c>
      <c r="Y825" s="71" t="str">
        <f aca="false">IF(F825&gt;0,RANK(F825,$F$2:$F$1780)+COUNTIF($F$2:F825,F825)-1,"")</f>
        <v/>
      </c>
      <c r="Z825" s="71" t="str">
        <f aca="false">IF(H825&gt;0,RANK(H825,$H$2:$H$1780)+COUNTIF($H$2:H825,H825)-1,"")</f>
        <v/>
      </c>
      <c r="AA825" s="71" t="str">
        <f aca="false">IF(AC825="","",RANK(AC825,$AC$2:$AC$1780)+COUNTIF($AC$2:AC825,AC825)-1)</f>
        <v/>
      </c>
      <c r="AB825" s="71" t="str">
        <f aca="false">IF(AD825="","",RANK(AD825,$AD$2:$AD$1780)+COUNTIF($AD$2:AD825,AD825)-1)</f>
        <v/>
      </c>
      <c r="AC825" s="71" t="str">
        <f aca="false">IF(AND(AF825&gt;0,E825&gt;=Settings!$B$4),ROUND(J825,10),"")</f>
        <v/>
      </c>
      <c r="AD825" s="71" t="str">
        <f aca="false">IF(X825="HIGH RATE",ROUND(O825,10),"")</f>
        <v/>
      </c>
      <c r="AE825" s="71" t="s">
        <v>60</v>
      </c>
      <c r="AF825" s="73" t="n">
        <f aca="false">SUMIFS(Detail!$L$2:$L$9168,Detail!$C$2:$C$9168,$A825)</f>
        <v>0</v>
      </c>
      <c r="AG825" s="74" t="n">
        <f aca="false">SUMIFS(Detail!$N$2:$N$9168,Detail!$C$2:$C$9168,$A825)</f>
        <v>0</v>
      </c>
    </row>
    <row r="826" customFormat="false" ht="15" hidden="false" customHeight="false" outlineLevel="0" collapsed="false">
      <c r="A826" s="71" t="s">
        <v>1007</v>
      </c>
      <c r="B826" s="71" t="s">
        <v>3062</v>
      </c>
      <c r="C826" s="71" t="s">
        <v>213</v>
      </c>
      <c r="D826" s="71" t="str">
        <f aca="false">IFERROR(INDEX('Brand Map'!$B$4:$B$125,MATCH(C826,'Brand Map'!$A$4:$A$125,0)),"Other")</f>
        <v>AU</v>
      </c>
      <c r="E826" s="73" t="n">
        <f aca="false">SUMIFS(Detail!$K$2:$K$9168,Detail!$C$2:$C$9168,$A826)</f>
        <v>19</v>
      </c>
      <c r="F826" s="73" t="n">
        <f aca="false">SUMIFS(Detail!$E$2:$E$9168,Detail!$C$2:$C$9168,$A826)</f>
        <v>0</v>
      </c>
      <c r="G826" s="74" t="n">
        <f aca="false">SUMIFS(Detail!$M$2:$M$9168,Detail!$C$2:$C$9168,$A826)</f>
        <v>3001.05</v>
      </c>
      <c r="H826" s="74" t="n">
        <f aca="false">SUMIFS(Detail!$D$2:$D$9168,Detail!$C$2:$C$9168,$A826)</f>
        <v>0</v>
      </c>
      <c r="I826" s="74" t="n">
        <v>6708.04</v>
      </c>
      <c r="J826" s="51" t="n">
        <f aca="false">IF(E826&gt;0,AF826/E826,0)</f>
        <v>0</v>
      </c>
      <c r="K826" s="51" t="n">
        <f aca="false">IF(G826&gt;0,AG826/G826,0)</f>
        <v>0</v>
      </c>
      <c r="L826" s="75" t="n">
        <f aca="false">H826/Settings!$B$16</f>
        <v>0</v>
      </c>
      <c r="M826" s="76" t="n">
        <f aca="false">H826/Settings!$B$20</f>
        <v>0</v>
      </c>
      <c r="N826" s="77" t="n">
        <f aca="false">E826*Settings!$B$3</f>
        <v>1.42233916143269</v>
      </c>
      <c r="O826" s="77" t="n">
        <f aca="false">IF(E826&gt;0,(AF826-N826)/SQRT(E826*Settings!$B$3*(1-Settings!$B$3)),0)</f>
        <v>-1.23993193065609</v>
      </c>
      <c r="P826" s="77" t="n">
        <f aca="false">MAX(0,AF826-N826)</f>
        <v>0</v>
      </c>
      <c r="Q826" s="51" t="n">
        <f aca="false">IF(E826&gt;=Settings!$B$4,(AF826+Settings!$B$7*Settings!$B$3)/(E826+Settings!$B$7),Settings!$B$3)</f>
        <v>0.0748599558648786</v>
      </c>
      <c r="R826" s="78" t="n">
        <f aca="false">PERCENTRANK($H$2:$H$1780,H826,6)</f>
        <v>0</v>
      </c>
      <c r="S826" s="78" t="n">
        <f aca="false">PERCENTRANK($Q$2:$Q$1780,Q826,6)</f>
        <v>0.0646794</v>
      </c>
      <c r="T826" s="78" t="n">
        <f aca="false">PERCENTRANK($F$2:$F$1780,F826,6)</f>
        <v>0</v>
      </c>
      <c r="U826" s="79" t="n">
        <f aca="false">IF(F826&gt;0,ROUND((Settings!$B$8*T826+Settings!$B$9*R826+Settings!$B$10*S826)/SUM(Settings!$B$8:$B$10),10),0)</f>
        <v>0</v>
      </c>
      <c r="V826" s="71" t="str">
        <f aca="false">IF(U826&gt;0,RANK(U826,$U$2:$U$1780)+COUNTIF($U$2:U826,U826)-1,"")</f>
        <v/>
      </c>
      <c r="W826" s="71" t="str">
        <f aca="false">IF(V826="","",IF(V826&lt;=Settings!$B$11,"1 - Fix first",IF(V826&lt;=Settings!$B$12,"2 - Review","3 - Monitor")))</f>
        <v/>
      </c>
      <c r="X826" s="71" t="str">
        <f aca="false">IF(AND(E826&gt;=Settings!$B$4,AF826&gt;=Settings!$B$5,O826&gt;=Settings!$B$6),"HIGH RATE","")</f>
        <v/>
      </c>
      <c r="Y826" s="71" t="str">
        <f aca="false">IF(F826&gt;0,RANK(F826,$F$2:$F$1780)+COUNTIF($F$2:F826,F826)-1,"")</f>
        <v/>
      </c>
      <c r="Z826" s="71" t="str">
        <f aca="false">IF(H826&gt;0,RANK(H826,$H$2:$H$1780)+COUNTIF($H$2:H826,H826)-1,"")</f>
        <v/>
      </c>
      <c r="AA826" s="71" t="str">
        <f aca="false">IF(AC826="","",RANK(AC826,$AC$2:$AC$1780)+COUNTIF($AC$2:AC826,AC826)-1)</f>
        <v/>
      </c>
      <c r="AB826" s="71" t="str">
        <f aca="false">IF(AD826="","",RANK(AD826,$AD$2:$AD$1780)+COUNTIF($AD$2:AD826,AD826)-1)</f>
        <v/>
      </c>
      <c r="AC826" s="71" t="str">
        <f aca="false">IF(AND(AF826&gt;0,E826&gt;=Settings!$B$4),ROUND(J826,10),"")</f>
        <v/>
      </c>
      <c r="AD826" s="71" t="str">
        <f aca="false">IF(X826="HIGH RATE",ROUND(O826,10),"")</f>
        <v/>
      </c>
      <c r="AE826" s="71" t="s">
        <v>59</v>
      </c>
      <c r="AF826" s="73" t="n">
        <f aca="false">SUMIFS(Detail!$L$2:$L$9168,Detail!$C$2:$C$9168,$A826)</f>
        <v>0</v>
      </c>
      <c r="AG826" s="74" t="n">
        <f aca="false">SUMIFS(Detail!$N$2:$N$9168,Detail!$C$2:$C$9168,$A826)</f>
        <v>0</v>
      </c>
    </row>
    <row r="827" customFormat="false" ht="15" hidden="false" customHeight="false" outlineLevel="0" collapsed="false">
      <c r="A827" s="71" t="s">
        <v>1091</v>
      </c>
      <c r="B827" s="71" t="s">
        <v>3063</v>
      </c>
      <c r="C827" s="71" t="s">
        <v>213</v>
      </c>
      <c r="D827" s="71" t="str">
        <f aca="false">IFERROR(INDEX('Brand Map'!$B$4:$B$125,MATCH(C827,'Brand Map'!$A$4:$A$125,0)),"Other")</f>
        <v>AU</v>
      </c>
      <c r="E827" s="73" t="n">
        <f aca="false">SUMIFS(Detail!$K$2:$K$9168,Detail!$C$2:$C$9168,$A827)</f>
        <v>5</v>
      </c>
      <c r="F827" s="73" t="n">
        <f aca="false">SUMIFS(Detail!$E$2:$E$9168,Detail!$C$2:$C$9168,$A827)</f>
        <v>0</v>
      </c>
      <c r="G827" s="74" t="n">
        <f aca="false">SUMIFS(Detail!$M$2:$M$9168,Detail!$C$2:$C$9168,$A827)</f>
        <v>536.15</v>
      </c>
      <c r="H827" s="74" t="n">
        <f aca="false">SUMIFS(Detail!$D$2:$D$9168,Detail!$C$2:$C$9168,$A827)</f>
        <v>0</v>
      </c>
      <c r="I827" s="74" t="n">
        <v>3820.05</v>
      </c>
      <c r="J827" s="51" t="n">
        <f aca="false">IF(E827&gt;0,AF827/E827,0)</f>
        <v>0</v>
      </c>
      <c r="K827" s="51" t="n">
        <f aca="false">IF(G827&gt;0,AG827/G827,0)</f>
        <v>0</v>
      </c>
      <c r="L827" s="75" t="n">
        <f aca="false">H827/Settings!$B$16</f>
        <v>0</v>
      </c>
      <c r="M827" s="76" t="n">
        <f aca="false">H827/Settings!$B$20</f>
        <v>0</v>
      </c>
      <c r="N827" s="77" t="n">
        <f aca="false">E827*Settings!$B$3</f>
        <v>0.374299779324393</v>
      </c>
      <c r="O827" s="77" t="n">
        <f aca="false">IF(E827&gt;0,(AF827-N827)/SQRT(E827*Settings!$B$3*(1-Settings!$B$3)),0)</f>
        <v>-0.636071659456152</v>
      </c>
      <c r="P827" s="77" t="n">
        <f aca="false">MAX(0,AF827-N827)</f>
        <v>0</v>
      </c>
      <c r="Q827" s="51" t="n">
        <f aca="false">IF(E827&gt;=Settings!$B$4,(AF827+Settings!$B$7*Settings!$B$3)/(E827+Settings!$B$7),Settings!$B$3)</f>
        <v>0.0748599558648786</v>
      </c>
      <c r="R827" s="78" t="n">
        <f aca="false">PERCENTRANK($H$2:$H$1780,H827,6)</f>
        <v>0</v>
      </c>
      <c r="S827" s="78" t="n">
        <f aca="false">PERCENTRANK($Q$2:$Q$1780,Q827,6)</f>
        <v>0.0646794</v>
      </c>
      <c r="T827" s="78" t="n">
        <f aca="false">PERCENTRANK($F$2:$F$1780,F827,6)</f>
        <v>0</v>
      </c>
      <c r="U827" s="79" t="n">
        <f aca="false">IF(F827&gt;0,ROUND((Settings!$B$8*T827+Settings!$B$9*R827+Settings!$B$10*S827)/SUM(Settings!$B$8:$B$10),10),0)</f>
        <v>0</v>
      </c>
      <c r="V827" s="71" t="str">
        <f aca="false">IF(U827&gt;0,RANK(U827,$U$2:$U$1780)+COUNTIF($U$2:U827,U827)-1,"")</f>
        <v/>
      </c>
      <c r="W827" s="71" t="str">
        <f aca="false">IF(V827="","",IF(V827&lt;=Settings!$B$11,"1 - Fix first",IF(V827&lt;=Settings!$B$12,"2 - Review","3 - Monitor")))</f>
        <v/>
      </c>
      <c r="X827" s="71" t="str">
        <f aca="false">IF(AND(E827&gt;=Settings!$B$4,AF827&gt;=Settings!$B$5,O827&gt;=Settings!$B$6),"HIGH RATE","")</f>
        <v/>
      </c>
      <c r="Y827" s="71" t="str">
        <f aca="false">IF(F827&gt;0,RANK(F827,$F$2:$F$1780)+COUNTIF($F$2:F827,F827)-1,"")</f>
        <v/>
      </c>
      <c r="Z827" s="71" t="str">
        <f aca="false">IF(H827&gt;0,RANK(H827,$H$2:$H$1780)+COUNTIF($H$2:H827,H827)-1,"")</f>
        <v/>
      </c>
      <c r="AA827" s="71" t="str">
        <f aca="false">IF(AC827="","",RANK(AC827,$AC$2:$AC$1780)+COUNTIF($AC$2:AC827,AC827)-1)</f>
        <v/>
      </c>
      <c r="AB827" s="71" t="str">
        <f aca="false">IF(AD827="","",RANK(AD827,$AD$2:$AD$1780)+COUNTIF($AD$2:AD827,AD827)-1)</f>
        <v/>
      </c>
      <c r="AC827" s="71" t="str">
        <f aca="false">IF(AND(AF827&gt;0,E827&gt;=Settings!$B$4),ROUND(J827,10),"")</f>
        <v/>
      </c>
      <c r="AD827" s="71" t="str">
        <f aca="false">IF(X827="HIGH RATE",ROUND(O827,10),"")</f>
        <v/>
      </c>
      <c r="AE827" s="71" t="s">
        <v>60</v>
      </c>
      <c r="AF827" s="73" t="n">
        <f aca="false">SUMIFS(Detail!$L$2:$L$9168,Detail!$C$2:$C$9168,$A827)</f>
        <v>0</v>
      </c>
      <c r="AG827" s="74" t="n">
        <f aca="false">SUMIFS(Detail!$N$2:$N$9168,Detail!$C$2:$C$9168,$A827)</f>
        <v>0</v>
      </c>
    </row>
    <row r="828" customFormat="false" ht="15" hidden="false" customHeight="false" outlineLevel="0" collapsed="false">
      <c r="A828" s="71" t="s">
        <v>1359</v>
      </c>
      <c r="B828" s="71" t="s">
        <v>3063</v>
      </c>
      <c r="C828" s="71" t="s">
        <v>213</v>
      </c>
      <c r="D828" s="71" t="str">
        <f aca="false">IFERROR(INDEX('Brand Map'!$B$4:$B$125,MATCH(C828,'Brand Map'!$A$4:$A$125,0)),"Other")</f>
        <v>AU</v>
      </c>
      <c r="E828" s="73" t="n">
        <f aca="false">SUMIFS(Detail!$K$2:$K$9168,Detail!$C$2:$C$9168,$A828)</f>
        <v>0</v>
      </c>
      <c r="F828" s="73" t="n">
        <f aca="false">SUMIFS(Detail!$E$2:$E$9168,Detail!$C$2:$C$9168,$A828)</f>
        <v>0</v>
      </c>
      <c r="G828" s="74" t="n">
        <f aca="false">SUMIFS(Detail!$M$2:$M$9168,Detail!$C$2:$C$9168,$A828)</f>
        <v>0</v>
      </c>
      <c r="H828" s="74" t="n">
        <f aca="false">SUMIFS(Detail!$D$2:$D$9168,Detail!$C$2:$C$9168,$A828)</f>
        <v>0</v>
      </c>
      <c r="I828" s="74" t="n">
        <v>259.9</v>
      </c>
      <c r="J828" s="51" t="n">
        <f aca="false">IF(E828&gt;0,AF828/E828,0)</f>
        <v>0</v>
      </c>
      <c r="K828" s="51" t="n">
        <f aca="false">IF(G828&gt;0,AG828/G828,0)</f>
        <v>0</v>
      </c>
      <c r="L828" s="75" t="n">
        <f aca="false">H828/Settings!$B$16</f>
        <v>0</v>
      </c>
      <c r="M828" s="76" t="n">
        <f aca="false">H828/Settings!$B$20</f>
        <v>0</v>
      </c>
      <c r="N828" s="77" t="n">
        <f aca="false">E828*Settings!$B$3</f>
        <v>0</v>
      </c>
      <c r="O828" s="77" t="n">
        <f aca="false">IF(E828&gt;0,(AF828-N828)/SQRT(E828*Settings!$B$3*(1-Settings!$B$3)),0)</f>
        <v>0</v>
      </c>
      <c r="P828" s="77" t="n">
        <f aca="false">MAX(0,AF828-N828)</f>
        <v>0</v>
      </c>
      <c r="Q828" s="51" t="n">
        <f aca="false">IF(E828&gt;=Settings!$B$4,(AF828+Settings!$B$7*Settings!$B$3)/(E828+Settings!$B$7),Settings!$B$3)</f>
        <v>0.0748599558648786</v>
      </c>
      <c r="R828" s="78" t="n">
        <f aca="false">PERCENTRANK($H$2:$H$1780,H828,6)</f>
        <v>0</v>
      </c>
      <c r="S828" s="78" t="n">
        <f aca="false">PERCENTRANK($Q$2:$Q$1780,Q828,6)</f>
        <v>0.0646794</v>
      </c>
      <c r="T828" s="78" t="n">
        <f aca="false">PERCENTRANK($F$2:$F$1780,F828,6)</f>
        <v>0</v>
      </c>
      <c r="U828" s="79" t="n">
        <f aca="false">IF(F828&gt;0,ROUND((Settings!$B$8*T828+Settings!$B$9*R828+Settings!$B$10*S828)/SUM(Settings!$B$8:$B$10),10),0)</f>
        <v>0</v>
      </c>
      <c r="V828" s="71" t="str">
        <f aca="false">IF(U828&gt;0,RANK(U828,$U$2:$U$1780)+COUNTIF($U$2:U828,U828)-1,"")</f>
        <v/>
      </c>
      <c r="W828" s="71" t="str">
        <f aca="false">IF(V828="","",IF(V828&lt;=Settings!$B$11,"1 - Fix first",IF(V828&lt;=Settings!$B$12,"2 - Review","3 - Monitor")))</f>
        <v/>
      </c>
      <c r="X828" s="71" t="str">
        <f aca="false">IF(AND(E828&gt;=Settings!$B$4,AF828&gt;=Settings!$B$5,O828&gt;=Settings!$B$6),"HIGH RATE","")</f>
        <v/>
      </c>
      <c r="Y828" s="71" t="str">
        <f aca="false">IF(F828&gt;0,RANK(F828,$F$2:$F$1780)+COUNTIF($F$2:F828,F828)-1,"")</f>
        <v/>
      </c>
      <c r="Z828" s="71" t="str">
        <f aca="false">IF(H828&gt;0,RANK(H828,$H$2:$H$1780)+COUNTIF($H$2:H828,H828)-1,"")</f>
        <v/>
      </c>
      <c r="AA828" s="71" t="str">
        <f aca="false">IF(AC828="","",RANK(AC828,$AC$2:$AC$1780)+COUNTIF($AC$2:AC828,AC828)-1)</f>
        <v/>
      </c>
      <c r="AB828" s="71" t="str">
        <f aca="false">IF(AD828="","",RANK(AD828,$AD$2:$AD$1780)+COUNTIF($AD$2:AD828,AD828)-1)</f>
        <v/>
      </c>
      <c r="AC828" s="71" t="str">
        <f aca="false">IF(AND(AF828&gt;0,E828&gt;=Settings!$B$4),ROUND(J828,10),"")</f>
        <v/>
      </c>
      <c r="AD828" s="71" t="str">
        <f aca="false">IF(X828="HIGH RATE",ROUND(O828,10),"")</f>
        <v/>
      </c>
      <c r="AE828" s="71" t="s">
        <v>60</v>
      </c>
      <c r="AF828" s="73" t="n">
        <f aca="false">SUMIFS(Detail!$L$2:$L$9168,Detail!$C$2:$C$9168,$A828)</f>
        <v>0</v>
      </c>
      <c r="AG828" s="74" t="n">
        <f aca="false">SUMIFS(Detail!$N$2:$N$9168,Detail!$C$2:$C$9168,$A828)</f>
        <v>0</v>
      </c>
    </row>
    <row r="829" customFormat="false" ht="15" hidden="false" customHeight="false" outlineLevel="0" collapsed="false">
      <c r="A829" s="71" t="s">
        <v>1258</v>
      </c>
      <c r="B829" s="71" t="s">
        <v>3064</v>
      </c>
      <c r="C829" s="71" t="s">
        <v>213</v>
      </c>
      <c r="D829" s="71" t="str">
        <f aca="false">IFERROR(INDEX('Brand Map'!$B$4:$B$125,MATCH(C829,'Brand Map'!$A$4:$A$125,0)),"Other")</f>
        <v>AU</v>
      </c>
      <c r="E829" s="73" t="n">
        <f aca="false">SUMIFS(Detail!$K$2:$K$9168,Detail!$C$2:$C$9168,$A829)</f>
        <v>2</v>
      </c>
      <c r="F829" s="73" t="n">
        <f aca="false">SUMIFS(Detail!$E$2:$E$9168,Detail!$C$2:$C$9168,$A829)</f>
        <v>0</v>
      </c>
      <c r="G829" s="74" t="n">
        <f aca="false">SUMIFS(Detail!$M$2:$M$9168,Detail!$C$2:$C$9168,$A829)</f>
        <v>186.27</v>
      </c>
      <c r="H829" s="74" t="n">
        <f aca="false">SUMIFS(Detail!$D$2:$D$9168,Detail!$C$2:$C$9168,$A829)</f>
        <v>0</v>
      </c>
      <c r="I829" s="74" t="n">
        <v>1181.65</v>
      </c>
      <c r="J829" s="51" t="n">
        <f aca="false">IF(E829&gt;0,AF829/E829,0)</f>
        <v>0</v>
      </c>
      <c r="K829" s="51" t="n">
        <f aca="false">IF(G829&gt;0,AG829/G829,0)</f>
        <v>0</v>
      </c>
      <c r="L829" s="75" t="n">
        <f aca="false">H829/Settings!$B$16</f>
        <v>0</v>
      </c>
      <c r="M829" s="76" t="n">
        <f aca="false">H829/Settings!$B$20</f>
        <v>0</v>
      </c>
      <c r="N829" s="77" t="n">
        <f aca="false">E829*Settings!$B$3</f>
        <v>0.149719911729757</v>
      </c>
      <c r="O829" s="77" t="n">
        <f aca="false">IF(E829&gt;0,(AF829-N829)/SQRT(E829*Settings!$B$3*(1-Settings!$B$3)),0)</f>
        <v>-0.402287039792884</v>
      </c>
      <c r="P829" s="77" t="n">
        <f aca="false">MAX(0,AF829-N829)</f>
        <v>0</v>
      </c>
      <c r="Q829" s="51" t="n">
        <f aca="false">IF(E829&gt;=Settings!$B$4,(AF829+Settings!$B$7*Settings!$B$3)/(E829+Settings!$B$7),Settings!$B$3)</f>
        <v>0.0748599558648786</v>
      </c>
      <c r="R829" s="78" t="n">
        <f aca="false">PERCENTRANK($H$2:$H$1780,H829,6)</f>
        <v>0</v>
      </c>
      <c r="S829" s="78" t="n">
        <f aca="false">PERCENTRANK($Q$2:$Q$1780,Q829,6)</f>
        <v>0.0646794</v>
      </c>
      <c r="T829" s="78" t="n">
        <f aca="false">PERCENTRANK($F$2:$F$1780,F829,6)</f>
        <v>0</v>
      </c>
      <c r="U829" s="79" t="n">
        <f aca="false">IF(F829&gt;0,ROUND((Settings!$B$8*T829+Settings!$B$9*R829+Settings!$B$10*S829)/SUM(Settings!$B$8:$B$10),10),0)</f>
        <v>0</v>
      </c>
      <c r="V829" s="71" t="str">
        <f aca="false">IF(U829&gt;0,RANK(U829,$U$2:$U$1780)+COUNTIF($U$2:U829,U829)-1,"")</f>
        <v/>
      </c>
      <c r="W829" s="71" t="str">
        <f aca="false">IF(V829="","",IF(V829&lt;=Settings!$B$11,"1 - Fix first",IF(V829&lt;=Settings!$B$12,"2 - Review","3 - Monitor")))</f>
        <v/>
      </c>
      <c r="X829" s="71" t="str">
        <f aca="false">IF(AND(E829&gt;=Settings!$B$4,AF829&gt;=Settings!$B$5,O829&gt;=Settings!$B$6),"HIGH RATE","")</f>
        <v/>
      </c>
      <c r="Y829" s="71" t="str">
        <f aca="false">IF(F829&gt;0,RANK(F829,$F$2:$F$1780)+COUNTIF($F$2:F829,F829)-1,"")</f>
        <v/>
      </c>
      <c r="Z829" s="71" t="str">
        <f aca="false">IF(H829&gt;0,RANK(H829,$H$2:$H$1780)+COUNTIF($H$2:H829,H829)-1,"")</f>
        <v/>
      </c>
      <c r="AA829" s="71" t="str">
        <f aca="false">IF(AC829="","",RANK(AC829,$AC$2:$AC$1780)+COUNTIF($AC$2:AC829,AC829)-1)</f>
        <v/>
      </c>
      <c r="AB829" s="71" t="str">
        <f aca="false">IF(AD829="","",RANK(AD829,$AD$2:$AD$1780)+COUNTIF($AD$2:AD829,AD829)-1)</f>
        <v/>
      </c>
      <c r="AC829" s="71" t="str">
        <f aca="false">IF(AND(AF829&gt;0,E829&gt;=Settings!$B$4),ROUND(J829,10),"")</f>
        <v/>
      </c>
      <c r="AD829" s="71" t="str">
        <f aca="false">IF(X829="HIGH RATE",ROUND(O829,10),"")</f>
        <v/>
      </c>
      <c r="AE829" s="71" t="s">
        <v>59</v>
      </c>
      <c r="AF829" s="73" t="n">
        <f aca="false">SUMIFS(Detail!$L$2:$L$9168,Detail!$C$2:$C$9168,$A829)</f>
        <v>0</v>
      </c>
      <c r="AG829" s="74" t="n">
        <f aca="false">SUMIFS(Detail!$N$2:$N$9168,Detail!$C$2:$C$9168,$A829)</f>
        <v>0</v>
      </c>
    </row>
    <row r="830" customFormat="false" ht="15" hidden="false" customHeight="false" outlineLevel="0" collapsed="false">
      <c r="A830" s="71" t="s">
        <v>2002</v>
      </c>
      <c r="B830" s="71" t="s">
        <v>2838</v>
      </c>
      <c r="C830" s="71" t="s">
        <v>213</v>
      </c>
      <c r="D830" s="71" t="str">
        <f aca="false">IFERROR(INDEX('Brand Map'!$B$4:$B$125,MATCH(C830,'Brand Map'!$A$4:$A$125,0)),"Other")</f>
        <v>AU</v>
      </c>
      <c r="E830" s="73" t="n">
        <f aca="false">SUMIFS(Detail!$K$2:$K$9168,Detail!$C$2:$C$9168,$A830)</f>
        <v>0</v>
      </c>
      <c r="F830" s="73" t="n">
        <f aca="false">SUMIFS(Detail!$E$2:$E$9168,Detail!$C$2:$C$9168,$A830)</f>
        <v>0</v>
      </c>
      <c r="G830" s="74" t="n">
        <f aca="false">SUMIFS(Detail!$M$2:$M$9168,Detail!$C$2:$C$9168,$A830)</f>
        <v>0</v>
      </c>
      <c r="H830" s="74" t="n">
        <f aca="false">SUMIFS(Detail!$D$2:$D$9168,Detail!$C$2:$C$9168,$A830)</f>
        <v>0</v>
      </c>
      <c r="I830" s="74" t="n">
        <v>129.95</v>
      </c>
      <c r="J830" s="51" t="n">
        <f aca="false">IF(E830&gt;0,AF830/E830,0)</f>
        <v>0</v>
      </c>
      <c r="K830" s="51" t="n">
        <f aca="false">IF(G830&gt;0,AG830/G830,0)</f>
        <v>0</v>
      </c>
      <c r="L830" s="75" t="n">
        <f aca="false">H830/Settings!$B$16</f>
        <v>0</v>
      </c>
      <c r="M830" s="76" t="n">
        <f aca="false">H830/Settings!$B$20</f>
        <v>0</v>
      </c>
      <c r="N830" s="77" t="n">
        <f aca="false">E830*Settings!$B$3</f>
        <v>0</v>
      </c>
      <c r="O830" s="77" t="n">
        <f aca="false">IF(E830&gt;0,(AF830-N830)/SQRT(E830*Settings!$B$3*(1-Settings!$B$3)),0)</f>
        <v>0</v>
      </c>
      <c r="P830" s="77" t="n">
        <f aca="false">MAX(0,AF830-N830)</f>
        <v>0</v>
      </c>
      <c r="Q830" s="51" t="n">
        <f aca="false">IF(E830&gt;=Settings!$B$4,(AF830+Settings!$B$7*Settings!$B$3)/(E830+Settings!$B$7),Settings!$B$3)</f>
        <v>0.0748599558648786</v>
      </c>
      <c r="R830" s="78" t="n">
        <f aca="false">PERCENTRANK($H$2:$H$1780,H830,6)</f>
        <v>0</v>
      </c>
      <c r="S830" s="78" t="n">
        <f aca="false">PERCENTRANK($Q$2:$Q$1780,Q830,6)</f>
        <v>0.0646794</v>
      </c>
      <c r="T830" s="78" t="n">
        <f aca="false">PERCENTRANK($F$2:$F$1780,F830,6)</f>
        <v>0</v>
      </c>
      <c r="U830" s="79" t="n">
        <f aca="false">IF(F830&gt;0,ROUND((Settings!$B$8*T830+Settings!$B$9*R830+Settings!$B$10*S830)/SUM(Settings!$B$8:$B$10),10),0)</f>
        <v>0</v>
      </c>
      <c r="V830" s="71" t="str">
        <f aca="false">IF(U830&gt;0,RANK(U830,$U$2:$U$1780)+COUNTIF($U$2:U830,U830)-1,"")</f>
        <v/>
      </c>
      <c r="W830" s="71" t="str">
        <f aca="false">IF(V830="","",IF(V830&lt;=Settings!$B$11,"1 - Fix first",IF(V830&lt;=Settings!$B$12,"2 - Review","3 - Monitor")))</f>
        <v/>
      </c>
      <c r="X830" s="71" t="str">
        <f aca="false">IF(AND(E830&gt;=Settings!$B$4,AF830&gt;=Settings!$B$5,O830&gt;=Settings!$B$6),"HIGH RATE","")</f>
        <v/>
      </c>
      <c r="Y830" s="71" t="str">
        <f aca="false">IF(F830&gt;0,RANK(F830,$F$2:$F$1780)+COUNTIF($F$2:F830,F830)-1,"")</f>
        <v/>
      </c>
      <c r="Z830" s="71" t="str">
        <f aca="false">IF(H830&gt;0,RANK(H830,$H$2:$H$1780)+COUNTIF($H$2:H830,H830)-1,"")</f>
        <v/>
      </c>
      <c r="AA830" s="71" t="str">
        <f aca="false">IF(AC830="","",RANK(AC830,$AC$2:$AC$1780)+COUNTIF($AC$2:AC830,AC830)-1)</f>
        <v/>
      </c>
      <c r="AB830" s="71" t="str">
        <f aca="false">IF(AD830="","",RANK(AD830,$AD$2:$AD$1780)+COUNTIF($AD$2:AD830,AD830)-1)</f>
        <v/>
      </c>
      <c r="AC830" s="71" t="str">
        <f aca="false">IF(AND(AF830&gt;0,E830&gt;=Settings!$B$4),ROUND(J830,10),"")</f>
        <v/>
      </c>
      <c r="AD830" s="71" t="str">
        <f aca="false">IF(X830="HIGH RATE",ROUND(O830,10),"")</f>
        <v/>
      </c>
      <c r="AE830" s="71" t="s">
        <v>60</v>
      </c>
      <c r="AF830" s="73" t="n">
        <f aca="false">SUMIFS(Detail!$L$2:$L$9168,Detail!$C$2:$C$9168,$A830)</f>
        <v>0</v>
      </c>
      <c r="AG830" s="74" t="n">
        <f aca="false">SUMIFS(Detail!$N$2:$N$9168,Detail!$C$2:$C$9168,$A830)</f>
        <v>0</v>
      </c>
    </row>
    <row r="831" customFormat="false" ht="15" hidden="false" customHeight="false" outlineLevel="0" collapsed="false">
      <c r="A831" s="71" t="s">
        <v>1311</v>
      </c>
      <c r="B831" s="71" t="s">
        <v>3065</v>
      </c>
      <c r="C831" s="71" t="s">
        <v>213</v>
      </c>
      <c r="D831" s="71" t="str">
        <f aca="false">IFERROR(INDEX('Brand Map'!$B$4:$B$125,MATCH(C831,'Brand Map'!$A$4:$A$125,0)),"Other")</f>
        <v>AU</v>
      </c>
      <c r="E831" s="73" t="n">
        <f aca="false">SUMIFS(Detail!$K$2:$K$9168,Detail!$C$2:$C$9168,$A831)</f>
        <v>15</v>
      </c>
      <c r="F831" s="73" t="n">
        <f aca="false">SUMIFS(Detail!$E$2:$E$9168,Detail!$C$2:$C$9168,$A831)</f>
        <v>0</v>
      </c>
      <c r="G831" s="74" t="n">
        <f aca="false">SUMIFS(Detail!$M$2:$M$9168,Detail!$C$2:$C$9168,$A831)</f>
        <v>1481.14</v>
      </c>
      <c r="H831" s="74" t="n">
        <f aca="false">SUMIFS(Detail!$D$2:$D$9168,Detail!$C$2:$C$9168,$A831)</f>
        <v>0</v>
      </c>
      <c r="I831" s="74" t="n">
        <v>4912.27</v>
      </c>
      <c r="J831" s="51" t="n">
        <f aca="false">IF(E831&gt;0,AF831/E831,0)</f>
        <v>0</v>
      </c>
      <c r="K831" s="51" t="n">
        <f aca="false">IF(G831&gt;0,AG831/G831,0)</f>
        <v>0</v>
      </c>
      <c r="L831" s="75" t="n">
        <f aca="false">H831/Settings!$B$16</f>
        <v>0</v>
      </c>
      <c r="M831" s="76" t="n">
        <f aca="false">H831/Settings!$B$20</f>
        <v>0</v>
      </c>
      <c r="N831" s="77" t="n">
        <f aca="false">E831*Settings!$B$3</f>
        <v>1.12289933797318</v>
      </c>
      <c r="O831" s="77" t="n">
        <f aca="false">IF(E831&gt;0,(AF831-N831)/SQRT(E831*Settings!$B$3*(1-Settings!$B$3)),0)</f>
        <v>-1.1017084314327</v>
      </c>
      <c r="P831" s="77" t="n">
        <f aca="false">MAX(0,AF831-N831)</f>
        <v>0</v>
      </c>
      <c r="Q831" s="51" t="n">
        <f aca="false">IF(E831&gt;=Settings!$B$4,(AF831+Settings!$B$7*Settings!$B$3)/(E831+Settings!$B$7),Settings!$B$3)</f>
        <v>0.0748599558648786</v>
      </c>
      <c r="R831" s="78" t="n">
        <f aca="false">PERCENTRANK($H$2:$H$1780,H831,6)</f>
        <v>0</v>
      </c>
      <c r="S831" s="78" t="n">
        <f aca="false">PERCENTRANK($Q$2:$Q$1780,Q831,6)</f>
        <v>0.0646794</v>
      </c>
      <c r="T831" s="78" t="n">
        <f aca="false">PERCENTRANK($F$2:$F$1780,F831,6)</f>
        <v>0</v>
      </c>
      <c r="U831" s="79" t="n">
        <f aca="false">IF(F831&gt;0,ROUND((Settings!$B$8*T831+Settings!$B$9*R831+Settings!$B$10*S831)/SUM(Settings!$B$8:$B$10),10),0)</f>
        <v>0</v>
      </c>
      <c r="V831" s="71" t="str">
        <f aca="false">IF(U831&gt;0,RANK(U831,$U$2:$U$1780)+COUNTIF($U$2:U831,U831)-1,"")</f>
        <v/>
      </c>
      <c r="W831" s="71" t="str">
        <f aca="false">IF(V831="","",IF(V831&lt;=Settings!$B$11,"1 - Fix first",IF(V831&lt;=Settings!$B$12,"2 - Review","3 - Monitor")))</f>
        <v/>
      </c>
      <c r="X831" s="71" t="str">
        <f aca="false">IF(AND(E831&gt;=Settings!$B$4,AF831&gt;=Settings!$B$5,O831&gt;=Settings!$B$6),"HIGH RATE","")</f>
        <v/>
      </c>
      <c r="Y831" s="71" t="str">
        <f aca="false">IF(F831&gt;0,RANK(F831,$F$2:$F$1780)+COUNTIF($F$2:F831,F831)-1,"")</f>
        <v/>
      </c>
      <c r="Z831" s="71" t="str">
        <f aca="false">IF(H831&gt;0,RANK(H831,$H$2:$H$1780)+COUNTIF($H$2:H831,H831)-1,"")</f>
        <v/>
      </c>
      <c r="AA831" s="71" t="str">
        <f aca="false">IF(AC831="","",RANK(AC831,$AC$2:$AC$1780)+COUNTIF($AC$2:AC831,AC831)-1)</f>
        <v/>
      </c>
      <c r="AB831" s="71" t="str">
        <f aca="false">IF(AD831="","",RANK(AD831,$AD$2:$AD$1780)+COUNTIF($AD$2:AD831,AD831)-1)</f>
        <v/>
      </c>
      <c r="AC831" s="71" t="str">
        <f aca="false">IF(AND(AF831&gt;0,E831&gt;=Settings!$B$4),ROUND(J831,10),"")</f>
        <v/>
      </c>
      <c r="AD831" s="71" t="str">
        <f aca="false">IF(X831="HIGH RATE",ROUND(O831,10),"")</f>
        <v/>
      </c>
      <c r="AE831" s="71" t="s">
        <v>59</v>
      </c>
      <c r="AF831" s="73" t="n">
        <f aca="false">SUMIFS(Detail!$L$2:$L$9168,Detail!$C$2:$C$9168,$A831)</f>
        <v>0</v>
      </c>
      <c r="AG831" s="74" t="n">
        <f aca="false">SUMIFS(Detail!$N$2:$N$9168,Detail!$C$2:$C$9168,$A831)</f>
        <v>0</v>
      </c>
    </row>
    <row r="832" customFormat="false" ht="15" hidden="false" customHeight="false" outlineLevel="0" collapsed="false">
      <c r="A832" s="71" t="s">
        <v>988</v>
      </c>
      <c r="B832" s="71" t="s">
        <v>2786</v>
      </c>
      <c r="C832" s="71" t="s">
        <v>213</v>
      </c>
      <c r="D832" s="71" t="str">
        <f aca="false">IFERROR(INDEX('Brand Map'!$B$4:$B$125,MATCH(C832,'Brand Map'!$A$4:$A$125,0)),"Other")</f>
        <v>AU</v>
      </c>
      <c r="E832" s="73" t="n">
        <f aca="false">SUMIFS(Detail!$K$2:$K$9168,Detail!$C$2:$C$9168,$A832)</f>
        <v>12</v>
      </c>
      <c r="F832" s="73" t="n">
        <f aca="false">SUMIFS(Detail!$E$2:$E$9168,Detail!$C$2:$C$9168,$A832)</f>
        <v>0</v>
      </c>
      <c r="G832" s="74" t="n">
        <f aca="false">SUMIFS(Detail!$M$2:$M$9168,Detail!$C$2:$C$9168,$A832)</f>
        <v>2167.62</v>
      </c>
      <c r="H832" s="74" t="n">
        <f aca="false">SUMIFS(Detail!$D$2:$D$9168,Detail!$C$2:$C$9168,$A832)</f>
        <v>0</v>
      </c>
      <c r="I832" s="74" t="n">
        <v>5413.62</v>
      </c>
      <c r="J832" s="51" t="n">
        <f aca="false">IF(E832&gt;0,AF832/E832,0)</f>
        <v>0</v>
      </c>
      <c r="K832" s="51" t="n">
        <f aca="false">IF(G832&gt;0,AG832/G832,0)</f>
        <v>0</v>
      </c>
      <c r="L832" s="75" t="n">
        <f aca="false">H832/Settings!$B$16</f>
        <v>0</v>
      </c>
      <c r="M832" s="76" t="n">
        <f aca="false">H832/Settings!$B$20</f>
        <v>0</v>
      </c>
      <c r="N832" s="77" t="n">
        <f aca="false">E832*Settings!$B$3</f>
        <v>0.898319470378544</v>
      </c>
      <c r="O832" s="77" t="n">
        <f aca="false">IF(E832&gt;0,(AF832-N832)/SQRT(E832*Settings!$B$3*(1-Settings!$B$3)),0)</f>
        <v>-0.985397977627277</v>
      </c>
      <c r="P832" s="77" t="n">
        <f aca="false">MAX(0,AF832-N832)</f>
        <v>0</v>
      </c>
      <c r="Q832" s="51" t="n">
        <f aca="false">IF(E832&gt;=Settings!$B$4,(AF832+Settings!$B$7*Settings!$B$3)/(E832+Settings!$B$7),Settings!$B$3)</f>
        <v>0.0748599558648786</v>
      </c>
      <c r="R832" s="78" t="n">
        <f aca="false">PERCENTRANK($H$2:$H$1780,H832,6)</f>
        <v>0</v>
      </c>
      <c r="S832" s="78" t="n">
        <f aca="false">PERCENTRANK($Q$2:$Q$1780,Q832,6)</f>
        <v>0.0646794</v>
      </c>
      <c r="T832" s="78" t="n">
        <f aca="false">PERCENTRANK($F$2:$F$1780,F832,6)</f>
        <v>0</v>
      </c>
      <c r="U832" s="79" t="n">
        <f aca="false">IF(F832&gt;0,ROUND((Settings!$B$8*T832+Settings!$B$9*R832+Settings!$B$10*S832)/SUM(Settings!$B$8:$B$10),10),0)</f>
        <v>0</v>
      </c>
      <c r="V832" s="71" t="str">
        <f aca="false">IF(U832&gt;0,RANK(U832,$U$2:$U$1780)+COUNTIF($U$2:U832,U832)-1,"")</f>
        <v/>
      </c>
      <c r="W832" s="71" t="str">
        <f aca="false">IF(V832="","",IF(V832&lt;=Settings!$B$11,"1 - Fix first",IF(V832&lt;=Settings!$B$12,"2 - Review","3 - Monitor")))</f>
        <v/>
      </c>
      <c r="X832" s="71" t="str">
        <f aca="false">IF(AND(E832&gt;=Settings!$B$4,AF832&gt;=Settings!$B$5,O832&gt;=Settings!$B$6),"HIGH RATE","")</f>
        <v/>
      </c>
      <c r="Y832" s="71" t="str">
        <f aca="false">IF(F832&gt;0,RANK(F832,$F$2:$F$1780)+COUNTIF($F$2:F832,F832)-1,"")</f>
        <v/>
      </c>
      <c r="Z832" s="71" t="str">
        <f aca="false">IF(H832&gt;0,RANK(H832,$H$2:$H$1780)+COUNTIF($H$2:H832,H832)-1,"")</f>
        <v/>
      </c>
      <c r="AA832" s="71" t="str">
        <f aca="false">IF(AC832="","",RANK(AC832,$AC$2:$AC$1780)+COUNTIF($AC$2:AC832,AC832)-1)</f>
        <v/>
      </c>
      <c r="AB832" s="71" t="str">
        <f aca="false">IF(AD832="","",RANK(AD832,$AD$2:$AD$1780)+COUNTIF($AD$2:AD832,AD832)-1)</f>
        <v/>
      </c>
      <c r="AC832" s="71" t="str">
        <f aca="false">IF(AND(AF832&gt;0,E832&gt;=Settings!$B$4),ROUND(J832,10),"")</f>
        <v/>
      </c>
      <c r="AD832" s="71" t="str">
        <f aca="false">IF(X832="HIGH RATE",ROUND(O832,10),"")</f>
        <v/>
      </c>
      <c r="AE832" s="71" t="s">
        <v>60</v>
      </c>
      <c r="AF832" s="73" t="n">
        <f aca="false">SUMIFS(Detail!$L$2:$L$9168,Detail!$C$2:$C$9168,$A832)</f>
        <v>0</v>
      </c>
      <c r="AG832" s="74" t="n">
        <f aca="false">SUMIFS(Detail!$N$2:$N$9168,Detail!$C$2:$C$9168,$A832)</f>
        <v>0</v>
      </c>
    </row>
    <row r="833" customFormat="false" ht="15" hidden="false" customHeight="false" outlineLevel="0" collapsed="false">
      <c r="A833" s="71" t="s">
        <v>967</v>
      </c>
      <c r="B833" s="71" t="s">
        <v>2786</v>
      </c>
      <c r="C833" s="71" t="s">
        <v>213</v>
      </c>
      <c r="D833" s="71" t="str">
        <f aca="false">IFERROR(INDEX('Brand Map'!$B$4:$B$125,MATCH(C833,'Brand Map'!$A$4:$A$125,0)),"Other")</f>
        <v>AU</v>
      </c>
      <c r="E833" s="73" t="n">
        <f aca="false">SUMIFS(Detail!$K$2:$K$9168,Detail!$C$2:$C$9168,$A833)</f>
        <v>0</v>
      </c>
      <c r="F833" s="73" t="n">
        <f aca="false">SUMIFS(Detail!$E$2:$E$9168,Detail!$C$2:$C$9168,$A833)</f>
        <v>0</v>
      </c>
      <c r="G833" s="74" t="n">
        <f aca="false">SUMIFS(Detail!$M$2:$M$9168,Detail!$C$2:$C$9168,$A833)</f>
        <v>0</v>
      </c>
      <c r="H833" s="74" t="n">
        <f aca="false">SUMIFS(Detail!$D$2:$D$9168,Detail!$C$2:$C$9168,$A833)</f>
        <v>0</v>
      </c>
      <c r="I833" s="74" t="n">
        <v>179.65</v>
      </c>
      <c r="J833" s="51" t="n">
        <f aca="false">IF(E833&gt;0,AF833/E833,0)</f>
        <v>0</v>
      </c>
      <c r="K833" s="51" t="n">
        <f aca="false">IF(G833&gt;0,AG833/G833,0)</f>
        <v>0</v>
      </c>
      <c r="L833" s="75" t="n">
        <f aca="false">H833/Settings!$B$16</f>
        <v>0</v>
      </c>
      <c r="M833" s="76" t="n">
        <f aca="false">H833/Settings!$B$20</f>
        <v>0</v>
      </c>
      <c r="N833" s="77" t="n">
        <f aca="false">E833*Settings!$B$3</f>
        <v>0</v>
      </c>
      <c r="O833" s="77" t="n">
        <f aca="false">IF(E833&gt;0,(AF833-N833)/SQRT(E833*Settings!$B$3*(1-Settings!$B$3)),0)</f>
        <v>0</v>
      </c>
      <c r="P833" s="77" t="n">
        <f aca="false">MAX(0,AF833-N833)</f>
        <v>0</v>
      </c>
      <c r="Q833" s="51" t="n">
        <f aca="false">IF(E833&gt;=Settings!$B$4,(AF833+Settings!$B$7*Settings!$B$3)/(E833+Settings!$B$7),Settings!$B$3)</f>
        <v>0.0748599558648786</v>
      </c>
      <c r="R833" s="78" t="n">
        <f aca="false">PERCENTRANK($H$2:$H$1780,H833,6)</f>
        <v>0</v>
      </c>
      <c r="S833" s="78" t="n">
        <f aca="false">PERCENTRANK($Q$2:$Q$1780,Q833,6)</f>
        <v>0.0646794</v>
      </c>
      <c r="T833" s="78" t="n">
        <f aca="false">PERCENTRANK($F$2:$F$1780,F833,6)</f>
        <v>0</v>
      </c>
      <c r="U833" s="79" t="n">
        <f aca="false">IF(F833&gt;0,ROUND((Settings!$B$8*T833+Settings!$B$9*R833+Settings!$B$10*S833)/SUM(Settings!$B$8:$B$10),10),0)</f>
        <v>0</v>
      </c>
      <c r="V833" s="71" t="str">
        <f aca="false">IF(U833&gt;0,RANK(U833,$U$2:$U$1780)+COUNTIF($U$2:U833,U833)-1,"")</f>
        <v/>
      </c>
      <c r="W833" s="71" t="str">
        <f aca="false">IF(V833="","",IF(V833&lt;=Settings!$B$11,"1 - Fix first",IF(V833&lt;=Settings!$B$12,"2 - Review","3 - Monitor")))</f>
        <v/>
      </c>
      <c r="X833" s="71" t="str">
        <f aca="false">IF(AND(E833&gt;=Settings!$B$4,AF833&gt;=Settings!$B$5,O833&gt;=Settings!$B$6),"HIGH RATE","")</f>
        <v/>
      </c>
      <c r="Y833" s="71" t="str">
        <f aca="false">IF(F833&gt;0,RANK(F833,$F$2:$F$1780)+COUNTIF($F$2:F833,F833)-1,"")</f>
        <v/>
      </c>
      <c r="Z833" s="71" t="str">
        <f aca="false">IF(H833&gt;0,RANK(H833,$H$2:$H$1780)+COUNTIF($H$2:H833,H833)-1,"")</f>
        <v/>
      </c>
      <c r="AA833" s="71" t="str">
        <f aca="false">IF(AC833="","",RANK(AC833,$AC$2:$AC$1780)+COUNTIF($AC$2:AC833,AC833)-1)</f>
        <v/>
      </c>
      <c r="AB833" s="71" t="str">
        <f aca="false">IF(AD833="","",RANK(AD833,$AD$2:$AD$1780)+COUNTIF($AD$2:AD833,AD833)-1)</f>
        <v/>
      </c>
      <c r="AC833" s="71" t="str">
        <f aca="false">IF(AND(AF833&gt;0,E833&gt;=Settings!$B$4),ROUND(J833,10),"")</f>
        <v/>
      </c>
      <c r="AD833" s="71" t="str">
        <f aca="false">IF(X833="HIGH RATE",ROUND(O833,10),"")</f>
        <v/>
      </c>
      <c r="AE833" s="71" t="s">
        <v>60</v>
      </c>
      <c r="AF833" s="73" t="n">
        <f aca="false">SUMIFS(Detail!$L$2:$L$9168,Detail!$C$2:$C$9168,$A833)</f>
        <v>0</v>
      </c>
      <c r="AG833" s="74" t="n">
        <f aca="false">SUMIFS(Detail!$N$2:$N$9168,Detail!$C$2:$C$9168,$A833)</f>
        <v>0</v>
      </c>
    </row>
    <row r="834" customFormat="false" ht="15" hidden="false" customHeight="false" outlineLevel="0" collapsed="false">
      <c r="A834" s="71" t="s">
        <v>1767</v>
      </c>
      <c r="B834" s="71" t="s">
        <v>2737</v>
      </c>
      <c r="C834" s="71" t="s">
        <v>213</v>
      </c>
      <c r="D834" s="71" t="str">
        <f aca="false">IFERROR(INDEX('Brand Map'!$B$4:$B$125,MATCH(C834,'Brand Map'!$A$4:$A$125,0)),"Other")</f>
        <v>AU</v>
      </c>
      <c r="E834" s="73" t="n">
        <f aca="false">SUMIFS(Detail!$K$2:$K$9168,Detail!$C$2:$C$9168,$A834)</f>
        <v>0</v>
      </c>
      <c r="F834" s="73" t="n">
        <f aca="false">SUMIFS(Detail!$E$2:$E$9168,Detail!$C$2:$C$9168,$A834)</f>
        <v>0</v>
      </c>
      <c r="G834" s="74" t="n">
        <f aca="false">SUMIFS(Detail!$M$2:$M$9168,Detail!$C$2:$C$9168,$A834)</f>
        <v>0</v>
      </c>
      <c r="H834" s="74" t="n">
        <f aca="false">SUMIFS(Detail!$D$2:$D$9168,Detail!$C$2:$C$9168,$A834)</f>
        <v>0</v>
      </c>
      <c r="I834" s="74" t="n">
        <v>147.2</v>
      </c>
      <c r="J834" s="51" t="n">
        <f aca="false">IF(E834&gt;0,AF834/E834,0)</f>
        <v>0</v>
      </c>
      <c r="K834" s="51" t="n">
        <f aca="false">IF(G834&gt;0,AG834/G834,0)</f>
        <v>0</v>
      </c>
      <c r="L834" s="75" t="n">
        <f aca="false">H834/Settings!$B$16</f>
        <v>0</v>
      </c>
      <c r="M834" s="76" t="n">
        <f aca="false">H834/Settings!$B$20</f>
        <v>0</v>
      </c>
      <c r="N834" s="77" t="n">
        <f aca="false">E834*Settings!$B$3</f>
        <v>0</v>
      </c>
      <c r="O834" s="77" t="n">
        <f aca="false">IF(E834&gt;0,(AF834-N834)/SQRT(E834*Settings!$B$3*(1-Settings!$B$3)),0)</f>
        <v>0</v>
      </c>
      <c r="P834" s="77" t="n">
        <f aca="false">MAX(0,AF834-N834)</f>
        <v>0</v>
      </c>
      <c r="Q834" s="51" t="n">
        <f aca="false">IF(E834&gt;=Settings!$B$4,(AF834+Settings!$B$7*Settings!$B$3)/(E834+Settings!$B$7),Settings!$B$3)</f>
        <v>0.0748599558648786</v>
      </c>
      <c r="R834" s="78" t="n">
        <f aca="false">PERCENTRANK($H$2:$H$1780,H834,6)</f>
        <v>0</v>
      </c>
      <c r="S834" s="78" t="n">
        <f aca="false">PERCENTRANK($Q$2:$Q$1780,Q834,6)</f>
        <v>0.0646794</v>
      </c>
      <c r="T834" s="78" t="n">
        <f aca="false">PERCENTRANK($F$2:$F$1780,F834,6)</f>
        <v>0</v>
      </c>
      <c r="U834" s="79" t="n">
        <f aca="false">IF(F834&gt;0,ROUND((Settings!$B$8*T834+Settings!$B$9*R834+Settings!$B$10*S834)/SUM(Settings!$B$8:$B$10),10),0)</f>
        <v>0</v>
      </c>
      <c r="V834" s="71" t="str">
        <f aca="false">IF(U834&gt;0,RANK(U834,$U$2:$U$1780)+COUNTIF($U$2:U834,U834)-1,"")</f>
        <v/>
      </c>
      <c r="W834" s="71" t="str">
        <f aca="false">IF(V834="","",IF(V834&lt;=Settings!$B$11,"1 - Fix first",IF(V834&lt;=Settings!$B$12,"2 - Review","3 - Monitor")))</f>
        <v/>
      </c>
      <c r="X834" s="71" t="str">
        <f aca="false">IF(AND(E834&gt;=Settings!$B$4,AF834&gt;=Settings!$B$5,O834&gt;=Settings!$B$6),"HIGH RATE","")</f>
        <v/>
      </c>
      <c r="Y834" s="71" t="str">
        <f aca="false">IF(F834&gt;0,RANK(F834,$F$2:$F$1780)+COUNTIF($F$2:F834,F834)-1,"")</f>
        <v/>
      </c>
      <c r="Z834" s="71" t="str">
        <f aca="false">IF(H834&gt;0,RANK(H834,$H$2:$H$1780)+COUNTIF($H$2:H834,H834)-1,"")</f>
        <v/>
      </c>
      <c r="AA834" s="71" t="str">
        <f aca="false">IF(AC834="","",RANK(AC834,$AC$2:$AC$1780)+COUNTIF($AC$2:AC834,AC834)-1)</f>
        <v/>
      </c>
      <c r="AB834" s="71" t="str">
        <f aca="false">IF(AD834="","",RANK(AD834,$AD$2:$AD$1780)+COUNTIF($AD$2:AD834,AD834)-1)</f>
        <v/>
      </c>
      <c r="AC834" s="71" t="str">
        <f aca="false">IF(AND(AF834&gt;0,E834&gt;=Settings!$B$4),ROUND(J834,10),"")</f>
        <v/>
      </c>
      <c r="AD834" s="71" t="str">
        <f aca="false">IF(X834="HIGH RATE",ROUND(O834,10),"")</f>
        <v/>
      </c>
      <c r="AE834" s="71" t="s">
        <v>60</v>
      </c>
      <c r="AF834" s="73" t="n">
        <f aca="false">SUMIFS(Detail!$L$2:$L$9168,Detail!$C$2:$C$9168,$A834)</f>
        <v>0</v>
      </c>
      <c r="AG834" s="74" t="n">
        <f aca="false">SUMIFS(Detail!$N$2:$N$9168,Detail!$C$2:$C$9168,$A834)</f>
        <v>0</v>
      </c>
    </row>
    <row r="835" customFormat="false" ht="15" hidden="false" customHeight="false" outlineLevel="0" collapsed="false">
      <c r="A835" s="71" t="s">
        <v>1725</v>
      </c>
      <c r="B835" s="71" t="s">
        <v>3066</v>
      </c>
      <c r="C835" s="71" t="s">
        <v>213</v>
      </c>
      <c r="D835" s="71" t="str">
        <f aca="false">IFERROR(INDEX('Brand Map'!$B$4:$B$125,MATCH(C835,'Brand Map'!$A$4:$A$125,0)),"Other")</f>
        <v>AU</v>
      </c>
      <c r="E835" s="73" t="n">
        <f aca="false">SUMIFS(Detail!$K$2:$K$9168,Detail!$C$2:$C$9168,$A835)</f>
        <v>0</v>
      </c>
      <c r="F835" s="73" t="n">
        <f aca="false">SUMIFS(Detail!$E$2:$E$9168,Detail!$C$2:$C$9168,$A835)</f>
        <v>0</v>
      </c>
      <c r="G835" s="74" t="n">
        <f aca="false">SUMIFS(Detail!$M$2:$M$9168,Detail!$C$2:$C$9168,$A835)</f>
        <v>0</v>
      </c>
      <c r="H835" s="74" t="n">
        <f aca="false">SUMIFS(Detail!$D$2:$D$9168,Detail!$C$2:$C$9168,$A835)</f>
        <v>0</v>
      </c>
      <c r="I835" s="74" t="n">
        <v>94.95</v>
      </c>
      <c r="J835" s="51" t="n">
        <f aca="false">IF(E835&gt;0,AF835/E835,0)</f>
        <v>0</v>
      </c>
      <c r="K835" s="51" t="n">
        <f aca="false">IF(G835&gt;0,AG835/G835,0)</f>
        <v>0</v>
      </c>
      <c r="L835" s="75" t="n">
        <f aca="false">H835/Settings!$B$16</f>
        <v>0</v>
      </c>
      <c r="M835" s="76" t="n">
        <f aca="false">H835/Settings!$B$20</f>
        <v>0</v>
      </c>
      <c r="N835" s="77" t="n">
        <f aca="false">E835*Settings!$B$3</f>
        <v>0</v>
      </c>
      <c r="O835" s="77" t="n">
        <f aca="false">IF(E835&gt;0,(AF835-N835)/SQRT(E835*Settings!$B$3*(1-Settings!$B$3)),0)</f>
        <v>0</v>
      </c>
      <c r="P835" s="77" t="n">
        <f aca="false">MAX(0,AF835-N835)</f>
        <v>0</v>
      </c>
      <c r="Q835" s="51" t="n">
        <f aca="false">IF(E835&gt;=Settings!$B$4,(AF835+Settings!$B$7*Settings!$B$3)/(E835+Settings!$B$7),Settings!$B$3)</f>
        <v>0.0748599558648786</v>
      </c>
      <c r="R835" s="78" t="n">
        <f aca="false">PERCENTRANK($H$2:$H$1780,H835,6)</f>
        <v>0</v>
      </c>
      <c r="S835" s="78" t="n">
        <f aca="false">PERCENTRANK($Q$2:$Q$1780,Q835,6)</f>
        <v>0.0646794</v>
      </c>
      <c r="T835" s="78" t="n">
        <f aca="false">PERCENTRANK($F$2:$F$1780,F835,6)</f>
        <v>0</v>
      </c>
      <c r="U835" s="79" t="n">
        <f aca="false">IF(F835&gt;0,ROUND((Settings!$B$8*T835+Settings!$B$9*R835+Settings!$B$10*S835)/SUM(Settings!$B$8:$B$10),10),0)</f>
        <v>0</v>
      </c>
      <c r="V835" s="71" t="str">
        <f aca="false">IF(U835&gt;0,RANK(U835,$U$2:$U$1780)+COUNTIF($U$2:U835,U835)-1,"")</f>
        <v/>
      </c>
      <c r="W835" s="71" t="str">
        <f aca="false">IF(V835="","",IF(V835&lt;=Settings!$B$11,"1 - Fix first",IF(V835&lt;=Settings!$B$12,"2 - Review","3 - Monitor")))</f>
        <v/>
      </c>
      <c r="X835" s="71" t="str">
        <f aca="false">IF(AND(E835&gt;=Settings!$B$4,AF835&gt;=Settings!$B$5,O835&gt;=Settings!$B$6),"HIGH RATE","")</f>
        <v/>
      </c>
      <c r="Y835" s="71" t="str">
        <f aca="false">IF(F835&gt;0,RANK(F835,$F$2:$F$1780)+COUNTIF($F$2:F835,F835)-1,"")</f>
        <v/>
      </c>
      <c r="Z835" s="71" t="str">
        <f aca="false">IF(H835&gt;0,RANK(H835,$H$2:$H$1780)+COUNTIF($H$2:H835,H835)-1,"")</f>
        <v/>
      </c>
      <c r="AA835" s="71" t="str">
        <f aca="false">IF(AC835="","",RANK(AC835,$AC$2:$AC$1780)+COUNTIF($AC$2:AC835,AC835)-1)</f>
        <v/>
      </c>
      <c r="AB835" s="71" t="str">
        <f aca="false">IF(AD835="","",RANK(AD835,$AD$2:$AD$1780)+COUNTIF($AD$2:AD835,AD835)-1)</f>
        <v/>
      </c>
      <c r="AC835" s="71" t="str">
        <f aca="false">IF(AND(AF835&gt;0,E835&gt;=Settings!$B$4),ROUND(J835,10),"")</f>
        <v/>
      </c>
      <c r="AD835" s="71" t="str">
        <f aca="false">IF(X835="HIGH RATE",ROUND(O835,10),"")</f>
        <v/>
      </c>
      <c r="AE835" s="71" t="s">
        <v>60</v>
      </c>
      <c r="AF835" s="73" t="n">
        <f aca="false">SUMIFS(Detail!$L$2:$L$9168,Detail!$C$2:$C$9168,$A835)</f>
        <v>0</v>
      </c>
      <c r="AG835" s="74" t="n">
        <f aca="false">SUMIFS(Detail!$N$2:$N$9168,Detail!$C$2:$C$9168,$A835)</f>
        <v>0</v>
      </c>
    </row>
    <row r="836" customFormat="false" ht="15" hidden="false" customHeight="false" outlineLevel="0" collapsed="false">
      <c r="A836" s="71" t="s">
        <v>2039</v>
      </c>
      <c r="B836" s="71" t="s">
        <v>3067</v>
      </c>
      <c r="C836" s="71" t="s">
        <v>213</v>
      </c>
      <c r="D836" s="71" t="str">
        <f aca="false">IFERROR(INDEX('Brand Map'!$B$4:$B$125,MATCH(C836,'Brand Map'!$A$4:$A$125,0)),"Other")</f>
        <v>AU</v>
      </c>
      <c r="E836" s="73" t="n">
        <f aca="false">SUMIFS(Detail!$K$2:$K$9168,Detail!$C$2:$C$9168,$A836)</f>
        <v>0</v>
      </c>
      <c r="F836" s="73" t="n">
        <f aca="false">SUMIFS(Detail!$E$2:$E$9168,Detail!$C$2:$C$9168,$A836)</f>
        <v>0</v>
      </c>
      <c r="G836" s="74" t="n">
        <f aca="false">SUMIFS(Detail!$M$2:$M$9168,Detail!$C$2:$C$9168,$A836)</f>
        <v>0</v>
      </c>
      <c r="H836" s="74" t="n">
        <f aca="false">SUMIFS(Detail!$D$2:$D$9168,Detail!$C$2:$C$9168,$A836)</f>
        <v>0</v>
      </c>
      <c r="I836" s="74" t="n">
        <v>106.95</v>
      </c>
      <c r="J836" s="51" t="n">
        <f aca="false">IF(E836&gt;0,AF836/E836,0)</f>
        <v>0</v>
      </c>
      <c r="K836" s="51" t="n">
        <f aca="false">IF(G836&gt;0,AG836/G836,0)</f>
        <v>0</v>
      </c>
      <c r="L836" s="75" t="n">
        <f aca="false">H836/Settings!$B$16</f>
        <v>0</v>
      </c>
      <c r="M836" s="76" t="n">
        <f aca="false">H836/Settings!$B$20</f>
        <v>0</v>
      </c>
      <c r="N836" s="77" t="n">
        <f aca="false">E836*Settings!$B$3</f>
        <v>0</v>
      </c>
      <c r="O836" s="77" t="n">
        <f aca="false">IF(E836&gt;0,(AF836-N836)/SQRT(E836*Settings!$B$3*(1-Settings!$B$3)),0)</f>
        <v>0</v>
      </c>
      <c r="P836" s="77" t="n">
        <f aca="false">MAX(0,AF836-N836)</f>
        <v>0</v>
      </c>
      <c r="Q836" s="51" t="n">
        <f aca="false">IF(E836&gt;=Settings!$B$4,(AF836+Settings!$B$7*Settings!$B$3)/(E836+Settings!$B$7),Settings!$B$3)</f>
        <v>0.0748599558648786</v>
      </c>
      <c r="R836" s="78" t="n">
        <f aca="false">PERCENTRANK($H$2:$H$1780,H836,6)</f>
        <v>0</v>
      </c>
      <c r="S836" s="78" t="n">
        <f aca="false">PERCENTRANK($Q$2:$Q$1780,Q836,6)</f>
        <v>0.0646794</v>
      </c>
      <c r="T836" s="78" t="n">
        <f aca="false">PERCENTRANK($F$2:$F$1780,F836,6)</f>
        <v>0</v>
      </c>
      <c r="U836" s="79" t="n">
        <f aca="false">IF(F836&gt;0,ROUND((Settings!$B$8*T836+Settings!$B$9*R836+Settings!$B$10*S836)/SUM(Settings!$B$8:$B$10),10),0)</f>
        <v>0</v>
      </c>
      <c r="V836" s="71" t="str">
        <f aca="false">IF(U836&gt;0,RANK(U836,$U$2:$U$1780)+COUNTIF($U$2:U836,U836)-1,"")</f>
        <v/>
      </c>
      <c r="W836" s="71" t="str">
        <f aca="false">IF(V836="","",IF(V836&lt;=Settings!$B$11,"1 - Fix first",IF(V836&lt;=Settings!$B$12,"2 - Review","3 - Monitor")))</f>
        <v/>
      </c>
      <c r="X836" s="71" t="str">
        <f aca="false">IF(AND(E836&gt;=Settings!$B$4,AF836&gt;=Settings!$B$5,O836&gt;=Settings!$B$6),"HIGH RATE","")</f>
        <v/>
      </c>
      <c r="Y836" s="71" t="str">
        <f aca="false">IF(F836&gt;0,RANK(F836,$F$2:$F$1780)+COUNTIF($F$2:F836,F836)-1,"")</f>
        <v/>
      </c>
      <c r="Z836" s="71" t="str">
        <f aca="false">IF(H836&gt;0,RANK(H836,$H$2:$H$1780)+COUNTIF($H$2:H836,H836)-1,"")</f>
        <v/>
      </c>
      <c r="AA836" s="71" t="str">
        <f aca="false">IF(AC836="","",RANK(AC836,$AC$2:$AC$1780)+COUNTIF($AC$2:AC836,AC836)-1)</f>
        <v/>
      </c>
      <c r="AB836" s="71" t="str">
        <f aca="false">IF(AD836="","",RANK(AD836,$AD$2:$AD$1780)+COUNTIF($AD$2:AD836,AD836)-1)</f>
        <v/>
      </c>
      <c r="AC836" s="71" t="str">
        <f aca="false">IF(AND(AF836&gt;0,E836&gt;=Settings!$B$4),ROUND(J836,10),"")</f>
        <v/>
      </c>
      <c r="AD836" s="71" t="str">
        <f aca="false">IF(X836="HIGH RATE",ROUND(O836,10),"")</f>
        <v/>
      </c>
      <c r="AE836" s="71" t="s">
        <v>60</v>
      </c>
      <c r="AF836" s="73" t="n">
        <f aca="false">SUMIFS(Detail!$L$2:$L$9168,Detail!$C$2:$C$9168,$A836)</f>
        <v>0</v>
      </c>
      <c r="AG836" s="74" t="n">
        <f aca="false">SUMIFS(Detail!$N$2:$N$9168,Detail!$C$2:$C$9168,$A836)</f>
        <v>0</v>
      </c>
    </row>
    <row r="837" customFormat="false" ht="15" hidden="false" customHeight="false" outlineLevel="0" collapsed="false">
      <c r="A837" s="71" t="s">
        <v>1140</v>
      </c>
      <c r="B837" s="71" t="s">
        <v>2895</v>
      </c>
      <c r="C837" s="71" t="s">
        <v>213</v>
      </c>
      <c r="D837" s="71" t="str">
        <f aca="false">IFERROR(INDEX('Brand Map'!$B$4:$B$125,MATCH(C837,'Brand Map'!$A$4:$A$125,0)),"Other")</f>
        <v>AU</v>
      </c>
      <c r="E837" s="73" t="n">
        <f aca="false">SUMIFS(Detail!$K$2:$K$9168,Detail!$C$2:$C$9168,$A837)</f>
        <v>0</v>
      </c>
      <c r="F837" s="73" t="n">
        <f aca="false">SUMIFS(Detail!$E$2:$E$9168,Detail!$C$2:$C$9168,$A837)</f>
        <v>0</v>
      </c>
      <c r="G837" s="74" t="n">
        <f aca="false">SUMIFS(Detail!$M$2:$M$9168,Detail!$C$2:$C$9168,$A837)</f>
        <v>0</v>
      </c>
      <c r="H837" s="74" t="n">
        <f aca="false">SUMIFS(Detail!$D$2:$D$9168,Detail!$C$2:$C$9168,$A837)</f>
        <v>0</v>
      </c>
      <c r="I837" s="74" t="n">
        <v>2574.2</v>
      </c>
      <c r="J837" s="51" t="n">
        <f aca="false">IF(E837&gt;0,AF837/E837,0)</f>
        <v>0</v>
      </c>
      <c r="K837" s="51" t="n">
        <f aca="false">IF(G837&gt;0,AG837/G837,0)</f>
        <v>0</v>
      </c>
      <c r="L837" s="75" t="n">
        <f aca="false">H837/Settings!$B$16</f>
        <v>0</v>
      </c>
      <c r="M837" s="76" t="n">
        <f aca="false">H837/Settings!$B$20</f>
        <v>0</v>
      </c>
      <c r="N837" s="77" t="n">
        <f aca="false">E837*Settings!$B$3</f>
        <v>0</v>
      </c>
      <c r="O837" s="77" t="n">
        <f aca="false">IF(E837&gt;0,(AF837-N837)/SQRT(E837*Settings!$B$3*(1-Settings!$B$3)),0)</f>
        <v>0</v>
      </c>
      <c r="P837" s="77" t="n">
        <f aca="false">MAX(0,AF837-N837)</f>
        <v>0</v>
      </c>
      <c r="Q837" s="51" t="n">
        <f aca="false">IF(E837&gt;=Settings!$B$4,(AF837+Settings!$B$7*Settings!$B$3)/(E837+Settings!$B$7),Settings!$B$3)</f>
        <v>0.0748599558648786</v>
      </c>
      <c r="R837" s="78" t="n">
        <f aca="false">PERCENTRANK($H$2:$H$1780,H837,6)</f>
        <v>0</v>
      </c>
      <c r="S837" s="78" t="n">
        <f aca="false">PERCENTRANK($Q$2:$Q$1780,Q837,6)</f>
        <v>0.0646794</v>
      </c>
      <c r="T837" s="78" t="n">
        <f aca="false">PERCENTRANK($F$2:$F$1780,F837,6)</f>
        <v>0</v>
      </c>
      <c r="U837" s="79" t="n">
        <f aca="false">IF(F837&gt;0,ROUND((Settings!$B$8*T837+Settings!$B$9*R837+Settings!$B$10*S837)/SUM(Settings!$B$8:$B$10),10),0)</f>
        <v>0</v>
      </c>
      <c r="V837" s="71" t="str">
        <f aca="false">IF(U837&gt;0,RANK(U837,$U$2:$U$1780)+COUNTIF($U$2:U837,U837)-1,"")</f>
        <v/>
      </c>
      <c r="W837" s="71" t="str">
        <f aca="false">IF(V837="","",IF(V837&lt;=Settings!$B$11,"1 - Fix first",IF(V837&lt;=Settings!$B$12,"2 - Review","3 - Monitor")))</f>
        <v/>
      </c>
      <c r="X837" s="71" t="str">
        <f aca="false">IF(AND(E837&gt;=Settings!$B$4,AF837&gt;=Settings!$B$5,O837&gt;=Settings!$B$6),"HIGH RATE","")</f>
        <v/>
      </c>
      <c r="Y837" s="71" t="str">
        <f aca="false">IF(F837&gt;0,RANK(F837,$F$2:$F$1780)+COUNTIF($F$2:F837,F837)-1,"")</f>
        <v/>
      </c>
      <c r="Z837" s="71" t="str">
        <f aca="false">IF(H837&gt;0,RANK(H837,$H$2:$H$1780)+COUNTIF($H$2:H837,H837)-1,"")</f>
        <v/>
      </c>
      <c r="AA837" s="71" t="str">
        <f aca="false">IF(AC837="","",RANK(AC837,$AC$2:$AC$1780)+COUNTIF($AC$2:AC837,AC837)-1)</f>
        <v/>
      </c>
      <c r="AB837" s="71" t="str">
        <f aca="false">IF(AD837="","",RANK(AD837,$AD$2:$AD$1780)+COUNTIF($AD$2:AD837,AD837)-1)</f>
        <v/>
      </c>
      <c r="AC837" s="71" t="str">
        <f aca="false">IF(AND(AF837&gt;0,E837&gt;=Settings!$B$4),ROUND(J837,10),"")</f>
        <v/>
      </c>
      <c r="AD837" s="71" t="str">
        <f aca="false">IF(X837="HIGH RATE",ROUND(O837,10),"")</f>
        <v/>
      </c>
      <c r="AE837" s="71" t="s">
        <v>60</v>
      </c>
      <c r="AF837" s="73" t="n">
        <f aca="false">SUMIFS(Detail!$L$2:$L$9168,Detail!$C$2:$C$9168,$A837)</f>
        <v>0</v>
      </c>
      <c r="AG837" s="74" t="n">
        <f aca="false">SUMIFS(Detail!$N$2:$N$9168,Detail!$C$2:$C$9168,$A837)</f>
        <v>0</v>
      </c>
    </row>
    <row r="838" customFormat="false" ht="15" hidden="false" customHeight="false" outlineLevel="0" collapsed="false">
      <c r="A838" s="71" t="s">
        <v>1438</v>
      </c>
      <c r="B838" s="71" t="s">
        <v>2895</v>
      </c>
      <c r="C838" s="71" t="s">
        <v>213</v>
      </c>
      <c r="D838" s="71" t="str">
        <f aca="false">IFERROR(INDEX('Brand Map'!$B$4:$B$125,MATCH(C838,'Brand Map'!$A$4:$A$125,0)),"Other")</f>
        <v>AU</v>
      </c>
      <c r="E838" s="73" t="n">
        <f aca="false">SUMIFS(Detail!$K$2:$K$9168,Detail!$C$2:$C$9168,$A838)</f>
        <v>0</v>
      </c>
      <c r="F838" s="73" t="n">
        <f aca="false">SUMIFS(Detail!$E$2:$E$9168,Detail!$C$2:$C$9168,$A838)</f>
        <v>0</v>
      </c>
      <c r="G838" s="74" t="n">
        <f aca="false">SUMIFS(Detail!$M$2:$M$9168,Detail!$C$2:$C$9168,$A838)</f>
        <v>0</v>
      </c>
      <c r="H838" s="74" t="n">
        <f aca="false">SUMIFS(Detail!$D$2:$D$9168,Detail!$C$2:$C$9168,$A838)</f>
        <v>0</v>
      </c>
      <c r="I838" s="74" t="n">
        <v>387.9</v>
      </c>
      <c r="J838" s="51" t="n">
        <f aca="false">IF(E838&gt;0,AF838/E838,0)</f>
        <v>0</v>
      </c>
      <c r="K838" s="51" t="n">
        <f aca="false">IF(G838&gt;0,AG838/G838,0)</f>
        <v>0</v>
      </c>
      <c r="L838" s="75" t="n">
        <f aca="false">H838/Settings!$B$16</f>
        <v>0</v>
      </c>
      <c r="M838" s="76" t="n">
        <f aca="false">H838/Settings!$B$20</f>
        <v>0</v>
      </c>
      <c r="N838" s="77" t="n">
        <f aca="false">E838*Settings!$B$3</f>
        <v>0</v>
      </c>
      <c r="O838" s="77" t="n">
        <f aca="false">IF(E838&gt;0,(AF838-N838)/SQRT(E838*Settings!$B$3*(1-Settings!$B$3)),0)</f>
        <v>0</v>
      </c>
      <c r="P838" s="77" t="n">
        <f aca="false">MAX(0,AF838-N838)</f>
        <v>0</v>
      </c>
      <c r="Q838" s="51" t="n">
        <f aca="false">IF(E838&gt;=Settings!$B$4,(AF838+Settings!$B$7*Settings!$B$3)/(E838+Settings!$B$7),Settings!$B$3)</f>
        <v>0.0748599558648786</v>
      </c>
      <c r="R838" s="78" t="n">
        <f aca="false">PERCENTRANK($H$2:$H$1780,H838,6)</f>
        <v>0</v>
      </c>
      <c r="S838" s="78" t="n">
        <f aca="false">PERCENTRANK($Q$2:$Q$1780,Q838,6)</f>
        <v>0.0646794</v>
      </c>
      <c r="T838" s="78" t="n">
        <f aca="false">PERCENTRANK($F$2:$F$1780,F838,6)</f>
        <v>0</v>
      </c>
      <c r="U838" s="79" t="n">
        <f aca="false">IF(F838&gt;0,ROUND((Settings!$B$8*T838+Settings!$B$9*R838+Settings!$B$10*S838)/SUM(Settings!$B$8:$B$10),10),0)</f>
        <v>0</v>
      </c>
      <c r="V838" s="71" t="str">
        <f aca="false">IF(U838&gt;0,RANK(U838,$U$2:$U$1780)+COUNTIF($U$2:U838,U838)-1,"")</f>
        <v/>
      </c>
      <c r="W838" s="71" t="str">
        <f aca="false">IF(V838="","",IF(V838&lt;=Settings!$B$11,"1 - Fix first",IF(V838&lt;=Settings!$B$12,"2 - Review","3 - Monitor")))</f>
        <v/>
      </c>
      <c r="X838" s="71" t="str">
        <f aca="false">IF(AND(E838&gt;=Settings!$B$4,AF838&gt;=Settings!$B$5,O838&gt;=Settings!$B$6),"HIGH RATE","")</f>
        <v/>
      </c>
      <c r="Y838" s="71" t="str">
        <f aca="false">IF(F838&gt;0,RANK(F838,$F$2:$F$1780)+COUNTIF($F$2:F838,F838)-1,"")</f>
        <v/>
      </c>
      <c r="Z838" s="71" t="str">
        <f aca="false">IF(H838&gt;0,RANK(H838,$H$2:$H$1780)+COUNTIF($H$2:H838,H838)-1,"")</f>
        <v/>
      </c>
      <c r="AA838" s="71" t="str">
        <f aca="false">IF(AC838="","",RANK(AC838,$AC$2:$AC$1780)+COUNTIF($AC$2:AC838,AC838)-1)</f>
        <v/>
      </c>
      <c r="AB838" s="71" t="str">
        <f aca="false">IF(AD838="","",RANK(AD838,$AD$2:$AD$1780)+COUNTIF($AD$2:AD838,AD838)-1)</f>
        <v/>
      </c>
      <c r="AC838" s="71" t="str">
        <f aca="false">IF(AND(AF838&gt;0,E838&gt;=Settings!$B$4),ROUND(J838,10),"")</f>
        <v/>
      </c>
      <c r="AD838" s="71" t="str">
        <f aca="false">IF(X838="HIGH RATE",ROUND(O838,10),"")</f>
        <v/>
      </c>
      <c r="AE838" s="71" t="s">
        <v>60</v>
      </c>
      <c r="AF838" s="73" t="n">
        <f aca="false">SUMIFS(Detail!$L$2:$L$9168,Detail!$C$2:$C$9168,$A838)</f>
        <v>0</v>
      </c>
      <c r="AG838" s="74" t="n">
        <f aca="false">SUMIFS(Detail!$N$2:$N$9168,Detail!$C$2:$C$9168,$A838)</f>
        <v>0</v>
      </c>
    </row>
    <row r="839" customFormat="false" ht="15" hidden="false" customHeight="false" outlineLevel="0" collapsed="false">
      <c r="A839" s="71" t="s">
        <v>1841</v>
      </c>
      <c r="B839" s="71" t="s">
        <v>2658</v>
      </c>
      <c r="C839" s="71" t="s">
        <v>213</v>
      </c>
      <c r="D839" s="71" t="str">
        <f aca="false">IFERROR(INDEX('Brand Map'!$B$4:$B$125,MATCH(C839,'Brand Map'!$A$4:$A$125,0)),"Other")</f>
        <v>AU</v>
      </c>
      <c r="E839" s="73" t="n">
        <f aca="false">SUMIFS(Detail!$K$2:$K$9168,Detail!$C$2:$C$9168,$A839)</f>
        <v>0</v>
      </c>
      <c r="F839" s="73" t="n">
        <f aca="false">SUMIFS(Detail!$E$2:$E$9168,Detail!$C$2:$C$9168,$A839)</f>
        <v>0</v>
      </c>
      <c r="G839" s="74" t="n">
        <f aca="false">SUMIFS(Detail!$M$2:$M$9168,Detail!$C$2:$C$9168,$A839)</f>
        <v>0</v>
      </c>
      <c r="H839" s="74" t="n">
        <f aca="false">SUMIFS(Detail!$D$2:$D$9168,Detail!$C$2:$C$9168,$A839)</f>
        <v>0</v>
      </c>
      <c r="I839" s="74" t="n">
        <v>183.95</v>
      </c>
      <c r="J839" s="51" t="n">
        <f aca="false">IF(E839&gt;0,AF839/E839,0)</f>
        <v>0</v>
      </c>
      <c r="K839" s="51" t="n">
        <f aca="false">IF(G839&gt;0,AG839/G839,0)</f>
        <v>0</v>
      </c>
      <c r="L839" s="75" t="n">
        <f aca="false">H839/Settings!$B$16</f>
        <v>0</v>
      </c>
      <c r="M839" s="76" t="n">
        <f aca="false">H839/Settings!$B$20</f>
        <v>0</v>
      </c>
      <c r="N839" s="77" t="n">
        <f aca="false">E839*Settings!$B$3</f>
        <v>0</v>
      </c>
      <c r="O839" s="77" t="n">
        <f aca="false">IF(E839&gt;0,(AF839-N839)/SQRT(E839*Settings!$B$3*(1-Settings!$B$3)),0)</f>
        <v>0</v>
      </c>
      <c r="P839" s="77" t="n">
        <f aca="false">MAX(0,AF839-N839)</f>
        <v>0</v>
      </c>
      <c r="Q839" s="51" t="n">
        <f aca="false">IF(E839&gt;=Settings!$B$4,(AF839+Settings!$B$7*Settings!$B$3)/(E839+Settings!$B$7),Settings!$B$3)</f>
        <v>0.0748599558648786</v>
      </c>
      <c r="R839" s="78" t="n">
        <f aca="false">PERCENTRANK($H$2:$H$1780,H839,6)</f>
        <v>0</v>
      </c>
      <c r="S839" s="78" t="n">
        <f aca="false">PERCENTRANK($Q$2:$Q$1780,Q839,6)</f>
        <v>0.0646794</v>
      </c>
      <c r="T839" s="78" t="n">
        <f aca="false">PERCENTRANK($F$2:$F$1780,F839,6)</f>
        <v>0</v>
      </c>
      <c r="U839" s="79" t="n">
        <f aca="false">IF(F839&gt;0,ROUND((Settings!$B$8*T839+Settings!$B$9*R839+Settings!$B$10*S839)/SUM(Settings!$B$8:$B$10),10),0)</f>
        <v>0</v>
      </c>
      <c r="V839" s="71" t="str">
        <f aca="false">IF(U839&gt;0,RANK(U839,$U$2:$U$1780)+COUNTIF($U$2:U839,U839)-1,"")</f>
        <v/>
      </c>
      <c r="W839" s="71" t="str">
        <f aca="false">IF(V839="","",IF(V839&lt;=Settings!$B$11,"1 - Fix first",IF(V839&lt;=Settings!$B$12,"2 - Review","3 - Monitor")))</f>
        <v/>
      </c>
      <c r="X839" s="71" t="str">
        <f aca="false">IF(AND(E839&gt;=Settings!$B$4,AF839&gt;=Settings!$B$5,O839&gt;=Settings!$B$6),"HIGH RATE","")</f>
        <v/>
      </c>
      <c r="Y839" s="71" t="str">
        <f aca="false">IF(F839&gt;0,RANK(F839,$F$2:$F$1780)+COUNTIF($F$2:F839,F839)-1,"")</f>
        <v/>
      </c>
      <c r="Z839" s="71" t="str">
        <f aca="false">IF(H839&gt;0,RANK(H839,$H$2:$H$1780)+COUNTIF($H$2:H839,H839)-1,"")</f>
        <v/>
      </c>
      <c r="AA839" s="71" t="str">
        <f aca="false">IF(AC839="","",RANK(AC839,$AC$2:$AC$1780)+COUNTIF($AC$2:AC839,AC839)-1)</f>
        <v/>
      </c>
      <c r="AB839" s="71" t="str">
        <f aca="false">IF(AD839="","",RANK(AD839,$AD$2:$AD$1780)+COUNTIF($AD$2:AD839,AD839)-1)</f>
        <v/>
      </c>
      <c r="AC839" s="71" t="str">
        <f aca="false">IF(AND(AF839&gt;0,E839&gt;=Settings!$B$4),ROUND(J839,10),"")</f>
        <v/>
      </c>
      <c r="AD839" s="71" t="str">
        <f aca="false">IF(X839="HIGH RATE",ROUND(O839,10),"")</f>
        <v/>
      </c>
      <c r="AE839" s="71" t="s">
        <v>60</v>
      </c>
      <c r="AF839" s="73" t="n">
        <f aca="false">SUMIFS(Detail!$L$2:$L$9168,Detail!$C$2:$C$9168,$A839)</f>
        <v>0</v>
      </c>
      <c r="AG839" s="74" t="n">
        <f aca="false">SUMIFS(Detail!$N$2:$N$9168,Detail!$C$2:$C$9168,$A839)</f>
        <v>0</v>
      </c>
    </row>
    <row r="840" customFormat="false" ht="15" hidden="false" customHeight="false" outlineLevel="0" collapsed="false">
      <c r="A840" s="71" t="s">
        <v>884</v>
      </c>
      <c r="B840" s="71" t="s">
        <v>2590</v>
      </c>
      <c r="C840" s="71" t="s">
        <v>213</v>
      </c>
      <c r="D840" s="71" t="str">
        <f aca="false">IFERROR(INDEX('Brand Map'!$B$4:$B$125,MATCH(C840,'Brand Map'!$A$4:$A$125,0)),"Other")</f>
        <v>AU</v>
      </c>
      <c r="E840" s="73" t="n">
        <f aca="false">SUMIFS(Detail!$K$2:$K$9168,Detail!$C$2:$C$9168,$A840)</f>
        <v>0</v>
      </c>
      <c r="F840" s="73" t="n">
        <f aca="false">SUMIFS(Detail!$E$2:$E$9168,Detail!$C$2:$C$9168,$A840)</f>
        <v>0</v>
      </c>
      <c r="G840" s="74" t="n">
        <f aca="false">SUMIFS(Detail!$M$2:$M$9168,Detail!$C$2:$C$9168,$A840)</f>
        <v>0</v>
      </c>
      <c r="H840" s="74" t="n">
        <f aca="false">SUMIFS(Detail!$D$2:$D$9168,Detail!$C$2:$C$9168,$A840)</f>
        <v>0</v>
      </c>
      <c r="I840" s="74" t="n">
        <v>259.9</v>
      </c>
      <c r="J840" s="51" t="n">
        <f aca="false">IF(E840&gt;0,AF840/E840,0)</f>
        <v>0</v>
      </c>
      <c r="K840" s="51" t="n">
        <f aca="false">IF(G840&gt;0,AG840/G840,0)</f>
        <v>0</v>
      </c>
      <c r="L840" s="75" t="n">
        <f aca="false">H840/Settings!$B$16</f>
        <v>0</v>
      </c>
      <c r="M840" s="76" t="n">
        <f aca="false">H840/Settings!$B$20</f>
        <v>0</v>
      </c>
      <c r="N840" s="77" t="n">
        <f aca="false">E840*Settings!$B$3</f>
        <v>0</v>
      </c>
      <c r="O840" s="77" t="n">
        <f aca="false">IF(E840&gt;0,(AF840-N840)/SQRT(E840*Settings!$B$3*(1-Settings!$B$3)),0)</f>
        <v>0</v>
      </c>
      <c r="P840" s="77" t="n">
        <f aca="false">MAX(0,AF840-N840)</f>
        <v>0</v>
      </c>
      <c r="Q840" s="51" t="n">
        <f aca="false">IF(E840&gt;=Settings!$B$4,(AF840+Settings!$B$7*Settings!$B$3)/(E840+Settings!$B$7),Settings!$B$3)</f>
        <v>0.0748599558648786</v>
      </c>
      <c r="R840" s="78" t="n">
        <f aca="false">PERCENTRANK($H$2:$H$1780,H840,6)</f>
        <v>0</v>
      </c>
      <c r="S840" s="78" t="n">
        <f aca="false">PERCENTRANK($Q$2:$Q$1780,Q840,6)</f>
        <v>0.0646794</v>
      </c>
      <c r="T840" s="78" t="n">
        <f aca="false">PERCENTRANK($F$2:$F$1780,F840,6)</f>
        <v>0</v>
      </c>
      <c r="U840" s="79" t="n">
        <f aca="false">IF(F840&gt;0,ROUND((Settings!$B$8*T840+Settings!$B$9*R840+Settings!$B$10*S840)/SUM(Settings!$B$8:$B$10),10),0)</f>
        <v>0</v>
      </c>
      <c r="V840" s="71" t="str">
        <f aca="false">IF(U840&gt;0,RANK(U840,$U$2:$U$1780)+COUNTIF($U$2:U840,U840)-1,"")</f>
        <v/>
      </c>
      <c r="W840" s="71" t="str">
        <f aca="false">IF(V840="","",IF(V840&lt;=Settings!$B$11,"1 - Fix first",IF(V840&lt;=Settings!$B$12,"2 - Review","3 - Monitor")))</f>
        <v/>
      </c>
      <c r="X840" s="71" t="str">
        <f aca="false">IF(AND(E840&gt;=Settings!$B$4,AF840&gt;=Settings!$B$5,O840&gt;=Settings!$B$6),"HIGH RATE","")</f>
        <v/>
      </c>
      <c r="Y840" s="71" t="str">
        <f aca="false">IF(F840&gt;0,RANK(F840,$F$2:$F$1780)+COUNTIF($F$2:F840,F840)-1,"")</f>
        <v/>
      </c>
      <c r="Z840" s="71" t="str">
        <f aca="false">IF(H840&gt;0,RANK(H840,$H$2:$H$1780)+COUNTIF($H$2:H840,H840)-1,"")</f>
        <v/>
      </c>
      <c r="AA840" s="71" t="str">
        <f aca="false">IF(AC840="","",RANK(AC840,$AC$2:$AC$1780)+COUNTIF($AC$2:AC840,AC840)-1)</f>
        <v/>
      </c>
      <c r="AB840" s="71" t="str">
        <f aca="false">IF(AD840="","",RANK(AD840,$AD$2:$AD$1780)+COUNTIF($AD$2:AD840,AD840)-1)</f>
        <v/>
      </c>
      <c r="AC840" s="71" t="str">
        <f aca="false">IF(AND(AF840&gt;0,E840&gt;=Settings!$B$4),ROUND(J840,10),"")</f>
        <v/>
      </c>
      <c r="AD840" s="71" t="str">
        <f aca="false">IF(X840="HIGH RATE",ROUND(O840,10),"")</f>
        <v/>
      </c>
      <c r="AE840" s="71" t="s">
        <v>60</v>
      </c>
      <c r="AF840" s="73" t="n">
        <f aca="false">SUMIFS(Detail!$L$2:$L$9168,Detail!$C$2:$C$9168,$A840)</f>
        <v>0</v>
      </c>
      <c r="AG840" s="74" t="n">
        <f aca="false">SUMIFS(Detail!$N$2:$N$9168,Detail!$C$2:$C$9168,$A840)</f>
        <v>0</v>
      </c>
    </row>
    <row r="841" customFormat="false" ht="15" hidden="false" customHeight="false" outlineLevel="0" collapsed="false">
      <c r="A841" s="71" t="s">
        <v>1471</v>
      </c>
      <c r="B841" s="71" t="s">
        <v>2590</v>
      </c>
      <c r="C841" s="71" t="s">
        <v>213</v>
      </c>
      <c r="D841" s="71" t="str">
        <f aca="false">IFERROR(INDEX('Brand Map'!$B$4:$B$125,MATCH(C841,'Brand Map'!$A$4:$A$125,0)),"Other")</f>
        <v>AU</v>
      </c>
      <c r="E841" s="73" t="n">
        <f aca="false">SUMIFS(Detail!$K$2:$K$9168,Detail!$C$2:$C$9168,$A841)</f>
        <v>0</v>
      </c>
      <c r="F841" s="73" t="n">
        <f aca="false">SUMIFS(Detail!$E$2:$E$9168,Detail!$C$2:$C$9168,$A841)</f>
        <v>0</v>
      </c>
      <c r="G841" s="74" t="n">
        <f aca="false">SUMIFS(Detail!$M$2:$M$9168,Detail!$C$2:$C$9168,$A841)</f>
        <v>0</v>
      </c>
      <c r="H841" s="74" t="n">
        <f aca="false">SUMIFS(Detail!$D$2:$D$9168,Detail!$C$2:$C$9168,$A841)</f>
        <v>0</v>
      </c>
      <c r="I841" s="74" t="n">
        <v>147.95</v>
      </c>
      <c r="J841" s="51" t="n">
        <f aca="false">IF(E841&gt;0,AF841/E841,0)</f>
        <v>0</v>
      </c>
      <c r="K841" s="51" t="n">
        <f aca="false">IF(G841&gt;0,AG841/G841,0)</f>
        <v>0</v>
      </c>
      <c r="L841" s="75" t="n">
        <f aca="false">H841/Settings!$B$16</f>
        <v>0</v>
      </c>
      <c r="M841" s="76" t="n">
        <f aca="false">H841/Settings!$B$20</f>
        <v>0</v>
      </c>
      <c r="N841" s="77" t="n">
        <f aca="false">E841*Settings!$B$3</f>
        <v>0</v>
      </c>
      <c r="O841" s="77" t="n">
        <f aca="false">IF(E841&gt;0,(AF841-N841)/SQRT(E841*Settings!$B$3*(1-Settings!$B$3)),0)</f>
        <v>0</v>
      </c>
      <c r="P841" s="77" t="n">
        <f aca="false">MAX(0,AF841-N841)</f>
        <v>0</v>
      </c>
      <c r="Q841" s="51" t="n">
        <f aca="false">IF(E841&gt;=Settings!$B$4,(AF841+Settings!$B$7*Settings!$B$3)/(E841+Settings!$B$7),Settings!$B$3)</f>
        <v>0.0748599558648786</v>
      </c>
      <c r="R841" s="78" t="n">
        <f aca="false">PERCENTRANK($H$2:$H$1780,H841,6)</f>
        <v>0</v>
      </c>
      <c r="S841" s="78" t="n">
        <f aca="false">PERCENTRANK($Q$2:$Q$1780,Q841,6)</f>
        <v>0.0646794</v>
      </c>
      <c r="T841" s="78" t="n">
        <f aca="false">PERCENTRANK($F$2:$F$1780,F841,6)</f>
        <v>0</v>
      </c>
      <c r="U841" s="79" t="n">
        <f aca="false">IF(F841&gt;0,ROUND((Settings!$B$8*T841+Settings!$B$9*R841+Settings!$B$10*S841)/SUM(Settings!$B$8:$B$10),10),0)</f>
        <v>0</v>
      </c>
      <c r="V841" s="71" t="str">
        <f aca="false">IF(U841&gt;0,RANK(U841,$U$2:$U$1780)+COUNTIF($U$2:U841,U841)-1,"")</f>
        <v/>
      </c>
      <c r="W841" s="71" t="str">
        <f aca="false">IF(V841="","",IF(V841&lt;=Settings!$B$11,"1 - Fix first",IF(V841&lt;=Settings!$B$12,"2 - Review","3 - Monitor")))</f>
        <v/>
      </c>
      <c r="X841" s="71" t="str">
        <f aca="false">IF(AND(E841&gt;=Settings!$B$4,AF841&gt;=Settings!$B$5,O841&gt;=Settings!$B$6),"HIGH RATE","")</f>
        <v/>
      </c>
      <c r="Y841" s="71" t="str">
        <f aca="false">IF(F841&gt;0,RANK(F841,$F$2:$F$1780)+COUNTIF($F$2:F841,F841)-1,"")</f>
        <v/>
      </c>
      <c r="Z841" s="71" t="str">
        <f aca="false">IF(H841&gt;0,RANK(H841,$H$2:$H$1780)+COUNTIF($H$2:H841,H841)-1,"")</f>
        <v/>
      </c>
      <c r="AA841" s="71" t="str">
        <f aca="false">IF(AC841="","",RANK(AC841,$AC$2:$AC$1780)+COUNTIF($AC$2:AC841,AC841)-1)</f>
        <v/>
      </c>
      <c r="AB841" s="71" t="str">
        <f aca="false">IF(AD841="","",RANK(AD841,$AD$2:$AD$1780)+COUNTIF($AD$2:AD841,AD841)-1)</f>
        <v/>
      </c>
      <c r="AC841" s="71" t="str">
        <f aca="false">IF(AND(AF841&gt;0,E841&gt;=Settings!$B$4),ROUND(J841,10),"")</f>
        <v/>
      </c>
      <c r="AD841" s="71" t="str">
        <f aca="false">IF(X841="HIGH RATE",ROUND(O841,10),"")</f>
        <v/>
      </c>
      <c r="AE841" s="71" t="s">
        <v>60</v>
      </c>
      <c r="AF841" s="73" t="n">
        <f aca="false">SUMIFS(Detail!$L$2:$L$9168,Detail!$C$2:$C$9168,$A841)</f>
        <v>0</v>
      </c>
      <c r="AG841" s="74" t="n">
        <f aca="false">SUMIFS(Detail!$N$2:$N$9168,Detail!$C$2:$C$9168,$A841)</f>
        <v>0</v>
      </c>
    </row>
    <row r="842" customFormat="false" ht="15" hidden="false" customHeight="false" outlineLevel="0" collapsed="false">
      <c r="A842" s="71" t="s">
        <v>1327</v>
      </c>
      <c r="B842" s="71" t="s">
        <v>3068</v>
      </c>
      <c r="C842" s="71" t="s">
        <v>213</v>
      </c>
      <c r="D842" s="71" t="str">
        <f aca="false">IFERROR(INDEX('Brand Map'!$B$4:$B$125,MATCH(C842,'Brand Map'!$A$4:$A$125,0)),"Other")</f>
        <v>AU</v>
      </c>
      <c r="E842" s="73" t="n">
        <f aca="false">SUMIFS(Detail!$K$2:$K$9168,Detail!$C$2:$C$9168,$A842)</f>
        <v>6</v>
      </c>
      <c r="F842" s="73" t="n">
        <f aca="false">SUMIFS(Detail!$E$2:$E$9168,Detail!$C$2:$C$9168,$A842)</f>
        <v>0</v>
      </c>
      <c r="G842" s="74" t="n">
        <f aca="false">SUMIFS(Detail!$M$2:$M$9168,Detail!$C$2:$C$9168,$A842)</f>
        <v>1436.98</v>
      </c>
      <c r="H842" s="74" t="n">
        <f aca="false">SUMIFS(Detail!$D$2:$D$9168,Detail!$C$2:$C$9168,$A842)</f>
        <v>0</v>
      </c>
      <c r="I842" s="74" t="n">
        <v>2584.65</v>
      </c>
      <c r="J842" s="51" t="n">
        <f aca="false">IF(E842&gt;0,AF842/E842,0)</f>
        <v>0</v>
      </c>
      <c r="K842" s="51" t="n">
        <f aca="false">IF(G842&gt;0,AG842/G842,0)</f>
        <v>0</v>
      </c>
      <c r="L842" s="75" t="n">
        <f aca="false">H842/Settings!$B$16</f>
        <v>0</v>
      </c>
      <c r="M842" s="76" t="n">
        <f aca="false">H842/Settings!$B$20</f>
        <v>0</v>
      </c>
      <c r="N842" s="77" t="n">
        <f aca="false">E842*Settings!$B$3</f>
        <v>0.449159735189272</v>
      </c>
      <c r="O842" s="77" t="n">
        <f aca="false">IF(E842&gt;0,(AF842-N842)/SQRT(E842*Settings!$B$3*(1-Settings!$B$3)),0)</f>
        <v>-0.696781592147757</v>
      </c>
      <c r="P842" s="77" t="n">
        <f aca="false">MAX(0,AF842-N842)</f>
        <v>0</v>
      </c>
      <c r="Q842" s="51" t="n">
        <f aca="false">IF(E842&gt;=Settings!$B$4,(AF842+Settings!$B$7*Settings!$B$3)/(E842+Settings!$B$7),Settings!$B$3)</f>
        <v>0.0748599558648786</v>
      </c>
      <c r="R842" s="78" t="n">
        <f aca="false">PERCENTRANK($H$2:$H$1780,H842,6)</f>
        <v>0</v>
      </c>
      <c r="S842" s="78" t="n">
        <f aca="false">PERCENTRANK($Q$2:$Q$1780,Q842,6)</f>
        <v>0.0646794</v>
      </c>
      <c r="T842" s="78" t="n">
        <f aca="false">PERCENTRANK($F$2:$F$1780,F842,6)</f>
        <v>0</v>
      </c>
      <c r="U842" s="79" t="n">
        <f aca="false">IF(F842&gt;0,ROUND((Settings!$B$8*T842+Settings!$B$9*R842+Settings!$B$10*S842)/SUM(Settings!$B$8:$B$10),10),0)</f>
        <v>0</v>
      </c>
      <c r="V842" s="71" t="str">
        <f aca="false">IF(U842&gt;0,RANK(U842,$U$2:$U$1780)+COUNTIF($U$2:U842,U842)-1,"")</f>
        <v/>
      </c>
      <c r="W842" s="71" t="str">
        <f aca="false">IF(V842="","",IF(V842&lt;=Settings!$B$11,"1 - Fix first",IF(V842&lt;=Settings!$B$12,"2 - Review","3 - Monitor")))</f>
        <v/>
      </c>
      <c r="X842" s="71" t="str">
        <f aca="false">IF(AND(E842&gt;=Settings!$B$4,AF842&gt;=Settings!$B$5,O842&gt;=Settings!$B$6),"HIGH RATE","")</f>
        <v/>
      </c>
      <c r="Y842" s="71" t="str">
        <f aca="false">IF(F842&gt;0,RANK(F842,$F$2:$F$1780)+COUNTIF($F$2:F842,F842)-1,"")</f>
        <v/>
      </c>
      <c r="Z842" s="71" t="str">
        <f aca="false">IF(H842&gt;0,RANK(H842,$H$2:$H$1780)+COUNTIF($H$2:H842,H842)-1,"")</f>
        <v/>
      </c>
      <c r="AA842" s="71" t="str">
        <f aca="false">IF(AC842="","",RANK(AC842,$AC$2:$AC$1780)+COUNTIF($AC$2:AC842,AC842)-1)</f>
        <v/>
      </c>
      <c r="AB842" s="71" t="str">
        <f aca="false">IF(AD842="","",RANK(AD842,$AD$2:$AD$1780)+COUNTIF($AD$2:AD842,AD842)-1)</f>
        <v/>
      </c>
      <c r="AC842" s="71" t="str">
        <f aca="false">IF(AND(AF842&gt;0,E842&gt;=Settings!$B$4),ROUND(J842,10),"")</f>
        <v/>
      </c>
      <c r="AD842" s="71" t="str">
        <f aca="false">IF(X842="HIGH RATE",ROUND(O842,10),"")</f>
        <v/>
      </c>
      <c r="AE842" s="71" t="s">
        <v>61</v>
      </c>
      <c r="AF842" s="73" t="n">
        <f aca="false">SUMIFS(Detail!$L$2:$L$9168,Detail!$C$2:$C$9168,$A842)</f>
        <v>0</v>
      </c>
      <c r="AG842" s="74" t="n">
        <f aca="false">SUMIFS(Detail!$N$2:$N$9168,Detail!$C$2:$C$9168,$A842)</f>
        <v>0</v>
      </c>
    </row>
    <row r="843" customFormat="false" ht="15" hidden="false" customHeight="false" outlineLevel="0" collapsed="false">
      <c r="A843" s="71" t="s">
        <v>1418</v>
      </c>
      <c r="B843" s="71" t="s">
        <v>2536</v>
      </c>
      <c r="C843" s="71" t="s">
        <v>213</v>
      </c>
      <c r="D843" s="71" t="str">
        <f aca="false">IFERROR(INDEX('Brand Map'!$B$4:$B$125,MATCH(C843,'Brand Map'!$A$4:$A$125,0)),"Other")</f>
        <v>AU</v>
      </c>
      <c r="E843" s="73" t="n">
        <f aca="false">SUMIFS(Detail!$K$2:$K$9168,Detail!$C$2:$C$9168,$A843)</f>
        <v>0</v>
      </c>
      <c r="F843" s="73" t="n">
        <f aca="false">SUMIFS(Detail!$E$2:$E$9168,Detail!$C$2:$C$9168,$A843)</f>
        <v>0</v>
      </c>
      <c r="G843" s="74" t="n">
        <f aca="false">SUMIFS(Detail!$M$2:$M$9168,Detail!$C$2:$C$9168,$A843)</f>
        <v>0</v>
      </c>
      <c r="H843" s="74" t="n">
        <f aca="false">SUMIFS(Detail!$D$2:$D$9168,Detail!$C$2:$C$9168,$A843)</f>
        <v>0</v>
      </c>
      <c r="I843" s="74" t="n">
        <v>158.55</v>
      </c>
      <c r="J843" s="51" t="n">
        <f aca="false">IF(E843&gt;0,AF843/E843,0)</f>
        <v>0</v>
      </c>
      <c r="K843" s="51" t="n">
        <f aca="false">IF(G843&gt;0,AG843/G843,0)</f>
        <v>0</v>
      </c>
      <c r="L843" s="75" t="n">
        <f aca="false">H843/Settings!$B$16</f>
        <v>0</v>
      </c>
      <c r="M843" s="76" t="n">
        <f aca="false">H843/Settings!$B$20</f>
        <v>0</v>
      </c>
      <c r="N843" s="77" t="n">
        <f aca="false">E843*Settings!$B$3</f>
        <v>0</v>
      </c>
      <c r="O843" s="77" t="n">
        <f aca="false">IF(E843&gt;0,(AF843-N843)/SQRT(E843*Settings!$B$3*(1-Settings!$B$3)),0)</f>
        <v>0</v>
      </c>
      <c r="P843" s="77" t="n">
        <f aca="false">MAX(0,AF843-N843)</f>
        <v>0</v>
      </c>
      <c r="Q843" s="51" t="n">
        <f aca="false">IF(E843&gt;=Settings!$B$4,(AF843+Settings!$B$7*Settings!$B$3)/(E843+Settings!$B$7),Settings!$B$3)</f>
        <v>0.0748599558648786</v>
      </c>
      <c r="R843" s="78" t="n">
        <f aca="false">PERCENTRANK($H$2:$H$1780,H843,6)</f>
        <v>0</v>
      </c>
      <c r="S843" s="78" t="n">
        <f aca="false">PERCENTRANK($Q$2:$Q$1780,Q843,6)</f>
        <v>0.0646794</v>
      </c>
      <c r="T843" s="78" t="n">
        <f aca="false">PERCENTRANK($F$2:$F$1780,F843,6)</f>
        <v>0</v>
      </c>
      <c r="U843" s="79" t="n">
        <f aca="false">IF(F843&gt;0,ROUND((Settings!$B$8*T843+Settings!$B$9*R843+Settings!$B$10*S843)/SUM(Settings!$B$8:$B$10),10),0)</f>
        <v>0</v>
      </c>
      <c r="V843" s="71" t="str">
        <f aca="false">IF(U843&gt;0,RANK(U843,$U$2:$U$1780)+COUNTIF($U$2:U843,U843)-1,"")</f>
        <v/>
      </c>
      <c r="W843" s="71" t="str">
        <f aca="false">IF(V843="","",IF(V843&lt;=Settings!$B$11,"1 - Fix first",IF(V843&lt;=Settings!$B$12,"2 - Review","3 - Monitor")))</f>
        <v/>
      </c>
      <c r="X843" s="71" t="str">
        <f aca="false">IF(AND(E843&gt;=Settings!$B$4,AF843&gt;=Settings!$B$5,O843&gt;=Settings!$B$6),"HIGH RATE","")</f>
        <v/>
      </c>
      <c r="Y843" s="71" t="str">
        <f aca="false">IF(F843&gt;0,RANK(F843,$F$2:$F$1780)+COUNTIF($F$2:F843,F843)-1,"")</f>
        <v/>
      </c>
      <c r="Z843" s="71" t="str">
        <f aca="false">IF(H843&gt;0,RANK(H843,$H$2:$H$1780)+COUNTIF($H$2:H843,H843)-1,"")</f>
        <v/>
      </c>
      <c r="AA843" s="71" t="str">
        <f aca="false">IF(AC843="","",RANK(AC843,$AC$2:$AC$1780)+COUNTIF($AC$2:AC843,AC843)-1)</f>
        <v/>
      </c>
      <c r="AB843" s="71" t="str">
        <f aca="false">IF(AD843="","",RANK(AD843,$AD$2:$AD$1780)+COUNTIF($AD$2:AD843,AD843)-1)</f>
        <v/>
      </c>
      <c r="AC843" s="71" t="str">
        <f aca="false">IF(AND(AF843&gt;0,E843&gt;=Settings!$B$4),ROUND(J843,10),"")</f>
        <v/>
      </c>
      <c r="AD843" s="71" t="str">
        <f aca="false">IF(X843="HIGH RATE",ROUND(O843,10),"")</f>
        <v/>
      </c>
      <c r="AE843" s="71" t="s">
        <v>60</v>
      </c>
      <c r="AF843" s="73" t="n">
        <f aca="false">SUMIFS(Detail!$L$2:$L$9168,Detail!$C$2:$C$9168,$A843)</f>
        <v>0</v>
      </c>
      <c r="AG843" s="74" t="n">
        <f aca="false">SUMIFS(Detail!$N$2:$N$9168,Detail!$C$2:$C$9168,$A843)</f>
        <v>0</v>
      </c>
    </row>
    <row r="844" customFormat="false" ht="15" hidden="false" customHeight="false" outlineLevel="0" collapsed="false">
      <c r="A844" s="71" t="s">
        <v>1231</v>
      </c>
      <c r="B844" s="71" t="s">
        <v>2733</v>
      </c>
      <c r="C844" s="71" t="s">
        <v>213</v>
      </c>
      <c r="D844" s="71" t="str">
        <f aca="false">IFERROR(INDEX('Brand Map'!$B$4:$B$125,MATCH(C844,'Brand Map'!$A$4:$A$125,0)),"Other")</f>
        <v>AU</v>
      </c>
      <c r="E844" s="73" t="n">
        <f aca="false">SUMIFS(Detail!$K$2:$K$9168,Detail!$C$2:$C$9168,$A844)</f>
        <v>0</v>
      </c>
      <c r="F844" s="73" t="n">
        <f aca="false">SUMIFS(Detail!$E$2:$E$9168,Detail!$C$2:$C$9168,$A844)</f>
        <v>0</v>
      </c>
      <c r="G844" s="74" t="n">
        <f aca="false">SUMIFS(Detail!$M$2:$M$9168,Detail!$C$2:$C$9168,$A844)</f>
        <v>0</v>
      </c>
      <c r="H844" s="74" t="n">
        <f aca="false">SUMIFS(Detail!$D$2:$D$9168,Detail!$C$2:$C$9168,$A844)</f>
        <v>0</v>
      </c>
      <c r="I844" s="74" t="n">
        <v>410.85</v>
      </c>
      <c r="J844" s="51" t="n">
        <f aca="false">IF(E844&gt;0,AF844/E844,0)</f>
        <v>0</v>
      </c>
      <c r="K844" s="51" t="n">
        <f aca="false">IF(G844&gt;0,AG844/G844,0)</f>
        <v>0</v>
      </c>
      <c r="L844" s="75" t="n">
        <f aca="false">H844/Settings!$B$16</f>
        <v>0</v>
      </c>
      <c r="M844" s="76" t="n">
        <f aca="false">H844/Settings!$B$20</f>
        <v>0</v>
      </c>
      <c r="N844" s="77" t="n">
        <f aca="false">E844*Settings!$B$3</f>
        <v>0</v>
      </c>
      <c r="O844" s="77" t="n">
        <f aca="false">IF(E844&gt;0,(AF844-N844)/SQRT(E844*Settings!$B$3*(1-Settings!$B$3)),0)</f>
        <v>0</v>
      </c>
      <c r="P844" s="77" t="n">
        <f aca="false">MAX(0,AF844-N844)</f>
        <v>0</v>
      </c>
      <c r="Q844" s="51" t="n">
        <f aca="false">IF(E844&gt;=Settings!$B$4,(AF844+Settings!$B$7*Settings!$B$3)/(E844+Settings!$B$7),Settings!$B$3)</f>
        <v>0.0748599558648786</v>
      </c>
      <c r="R844" s="78" t="n">
        <f aca="false">PERCENTRANK($H$2:$H$1780,H844,6)</f>
        <v>0</v>
      </c>
      <c r="S844" s="78" t="n">
        <f aca="false">PERCENTRANK($Q$2:$Q$1780,Q844,6)</f>
        <v>0.0646794</v>
      </c>
      <c r="T844" s="78" t="n">
        <f aca="false">PERCENTRANK($F$2:$F$1780,F844,6)</f>
        <v>0</v>
      </c>
      <c r="U844" s="79" t="n">
        <f aca="false">IF(F844&gt;0,ROUND((Settings!$B$8*T844+Settings!$B$9*R844+Settings!$B$10*S844)/SUM(Settings!$B$8:$B$10),10),0)</f>
        <v>0</v>
      </c>
      <c r="V844" s="71" t="str">
        <f aca="false">IF(U844&gt;0,RANK(U844,$U$2:$U$1780)+COUNTIF($U$2:U844,U844)-1,"")</f>
        <v/>
      </c>
      <c r="W844" s="71" t="str">
        <f aca="false">IF(V844="","",IF(V844&lt;=Settings!$B$11,"1 - Fix first",IF(V844&lt;=Settings!$B$12,"2 - Review","3 - Monitor")))</f>
        <v/>
      </c>
      <c r="X844" s="71" t="str">
        <f aca="false">IF(AND(E844&gt;=Settings!$B$4,AF844&gt;=Settings!$B$5,O844&gt;=Settings!$B$6),"HIGH RATE","")</f>
        <v/>
      </c>
      <c r="Y844" s="71" t="str">
        <f aca="false">IF(F844&gt;0,RANK(F844,$F$2:$F$1780)+COUNTIF($F$2:F844,F844)-1,"")</f>
        <v/>
      </c>
      <c r="Z844" s="71" t="str">
        <f aca="false">IF(H844&gt;0,RANK(H844,$H$2:$H$1780)+COUNTIF($H$2:H844,H844)-1,"")</f>
        <v/>
      </c>
      <c r="AA844" s="71" t="str">
        <f aca="false">IF(AC844="","",RANK(AC844,$AC$2:$AC$1780)+COUNTIF($AC$2:AC844,AC844)-1)</f>
        <v/>
      </c>
      <c r="AB844" s="71" t="str">
        <f aca="false">IF(AD844="","",RANK(AD844,$AD$2:$AD$1780)+COUNTIF($AD$2:AD844,AD844)-1)</f>
        <v/>
      </c>
      <c r="AC844" s="71" t="str">
        <f aca="false">IF(AND(AF844&gt;0,E844&gt;=Settings!$B$4),ROUND(J844,10),"")</f>
        <v/>
      </c>
      <c r="AD844" s="71" t="str">
        <f aca="false">IF(X844="HIGH RATE",ROUND(O844,10),"")</f>
        <v/>
      </c>
      <c r="AE844" s="71" t="s">
        <v>60</v>
      </c>
      <c r="AF844" s="73" t="n">
        <f aca="false">SUMIFS(Detail!$L$2:$L$9168,Detail!$C$2:$C$9168,$A844)</f>
        <v>0</v>
      </c>
      <c r="AG844" s="74" t="n">
        <f aca="false">SUMIFS(Detail!$N$2:$N$9168,Detail!$C$2:$C$9168,$A844)</f>
        <v>0</v>
      </c>
    </row>
    <row r="845" customFormat="false" ht="15" hidden="false" customHeight="false" outlineLevel="0" collapsed="false">
      <c r="A845" s="71" t="s">
        <v>2263</v>
      </c>
      <c r="B845" s="71" t="s">
        <v>2904</v>
      </c>
      <c r="C845" s="71" t="s">
        <v>213</v>
      </c>
      <c r="D845" s="71" t="str">
        <f aca="false">IFERROR(INDEX('Brand Map'!$B$4:$B$125,MATCH(C845,'Brand Map'!$A$4:$A$125,0)),"Other")</f>
        <v>AU</v>
      </c>
      <c r="E845" s="73" t="n">
        <f aca="false">SUMIFS(Detail!$K$2:$K$9168,Detail!$C$2:$C$9168,$A845)</f>
        <v>0</v>
      </c>
      <c r="F845" s="73" t="n">
        <f aca="false">SUMIFS(Detail!$E$2:$E$9168,Detail!$C$2:$C$9168,$A845)</f>
        <v>0</v>
      </c>
      <c r="G845" s="74" t="n">
        <f aca="false">SUMIFS(Detail!$M$2:$M$9168,Detail!$C$2:$C$9168,$A845)</f>
        <v>0</v>
      </c>
      <c r="H845" s="74" t="n">
        <f aca="false">SUMIFS(Detail!$D$2:$D$9168,Detail!$C$2:$C$9168,$A845)</f>
        <v>0</v>
      </c>
      <c r="I845" s="74" t="n">
        <v>462.63</v>
      </c>
      <c r="J845" s="51" t="n">
        <f aca="false">IF(E845&gt;0,AF845/E845,0)</f>
        <v>0</v>
      </c>
      <c r="K845" s="51" t="n">
        <f aca="false">IF(G845&gt;0,AG845/G845,0)</f>
        <v>0</v>
      </c>
      <c r="L845" s="75" t="n">
        <f aca="false">H845/Settings!$B$16</f>
        <v>0</v>
      </c>
      <c r="M845" s="76" t="n">
        <f aca="false">H845/Settings!$B$20</f>
        <v>0</v>
      </c>
      <c r="N845" s="77" t="n">
        <f aca="false">E845*Settings!$B$3</f>
        <v>0</v>
      </c>
      <c r="O845" s="77" t="n">
        <f aca="false">IF(E845&gt;0,(AF845-N845)/SQRT(E845*Settings!$B$3*(1-Settings!$B$3)),0)</f>
        <v>0</v>
      </c>
      <c r="P845" s="77" t="n">
        <f aca="false">MAX(0,AF845-N845)</f>
        <v>0</v>
      </c>
      <c r="Q845" s="51" t="n">
        <f aca="false">IF(E845&gt;=Settings!$B$4,(AF845+Settings!$B$7*Settings!$B$3)/(E845+Settings!$B$7),Settings!$B$3)</f>
        <v>0.0748599558648786</v>
      </c>
      <c r="R845" s="78" t="n">
        <f aca="false">PERCENTRANK($H$2:$H$1780,H845,6)</f>
        <v>0</v>
      </c>
      <c r="S845" s="78" t="n">
        <f aca="false">PERCENTRANK($Q$2:$Q$1780,Q845,6)</f>
        <v>0.0646794</v>
      </c>
      <c r="T845" s="78" t="n">
        <f aca="false">PERCENTRANK($F$2:$F$1780,F845,6)</f>
        <v>0</v>
      </c>
      <c r="U845" s="79" t="n">
        <f aca="false">IF(F845&gt;0,ROUND((Settings!$B$8*T845+Settings!$B$9*R845+Settings!$B$10*S845)/SUM(Settings!$B$8:$B$10),10),0)</f>
        <v>0</v>
      </c>
      <c r="V845" s="71" t="str">
        <f aca="false">IF(U845&gt;0,RANK(U845,$U$2:$U$1780)+COUNTIF($U$2:U845,U845)-1,"")</f>
        <v/>
      </c>
      <c r="W845" s="71" t="str">
        <f aca="false">IF(V845="","",IF(V845&lt;=Settings!$B$11,"1 - Fix first",IF(V845&lt;=Settings!$B$12,"2 - Review","3 - Monitor")))</f>
        <v/>
      </c>
      <c r="X845" s="71" t="str">
        <f aca="false">IF(AND(E845&gt;=Settings!$B$4,AF845&gt;=Settings!$B$5,O845&gt;=Settings!$B$6),"HIGH RATE","")</f>
        <v/>
      </c>
      <c r="Y845" s="71" t="str">
        <f aca="false">IF(F845&gt;0,RANK(F845,$F$2:$F$1780)+COUNTIF($F$2:F845,F845)-1,"")</f>
        <v/>
      </c>
      <c r="Z845" s="71" t="str">
        <f aca="false">IF(H845&gt;0,RANK(H845,$H$2:$H$1780)+COUNTIF($H$2:H845,H845)-1,"")</f>
        <v/>
      </c>
      <c r="AA845" s="71" t="str">
        <f aca="false">IF(AC845="","",RANK(AC845,$AC$2:$AC$1780)+COUNTIF($AC$2:AC845,AC845)-1)</f>
        <v/>
      </c>
      <c r="AB845" s="71" t="str">
        <f aca="false">IF(AD845="","",RANK(AD845,$AD$2:$AD$1780)+COUNTIF($AD$2:AD845,AD845)-1)</f>
        <v/>
      </c>
      <c r="AC845" s="71" t="str">
        <f aca="false">IF(AND(AF845&gt;0,E845&gt;=Settings!$B$4),ROUND(J845,10),"")</f>
        <v/>
      </c>
      <c r="AD845" s="71" t="str">
        <f aca="false">IF(X845="HIGH RATE",ROUND(O845,10),"")</f>
        <v/>
      </c>
      <c r="AE845" s="71" t="s">
        <v>59</v>
      </c>
      <c r="AF845" s="73" t="n">
        <f aca="false">SUMIFS(Detail!$L$2:$L$9168,Detail!$C$2:$C$9168,$A845)</f>
        <v>0</v>
      </c>
      <c r="AG845" s="74" t="n">
        <f aca="false">SUMIFS(Detail!$N$2:$N$9168,Detail!$C$2:$C$9168,$A845)</f>
        <v>0</v>
      </c>
    </row>
    <row r="846" customFormat="false" ht="15" hidden="false" customHeight="false" outlineLevel="0" collapsed="false">
      <c r="A846" s="71" t="s">
        <v>1957</v>
      </c>
      <c r="B846" s="71" t="s">
        <v>3069</v>
      </c>
      <c r="C846" s="71" t="s">
        <v>213</v>
      </c>
      <c r="D846" s="71" t="str">
        <f aca="false">IFERROR(INDEX('Brand Map'!$B$4:$B$125,MATCH(C846,'Brand Map'!$A$4:$A$125,0)),"Other")</f>
        <v>AU</v>
      </c>
      <c r="E846" s="73" t="n">
        <f aca="false">SUMIFS(Detail!$K$2:$K$9168,Detail!$C$2:$C$9168,$A846)</f>
        <v>0</v>
      </c>
      <c r="F846" s="73" t="n">
        <f aca="false">SUMIFS(Detail!$E$2:$E$9168,Detail!$C$2:$C$9168,$A846)</f>
        <v>0</v>
      </c>
      <c r="G846" s="74" t="n">
        <f aca="false">SUMIFS(Detail!$M$2:$M$9168,Detail!$C$2:$C$9168,$A846)</f>
        <v>0</v>
      </c>
      <c r="H846" s="74" t="n">
        <f aca="false">SUMIFS(Detail!$D$2:$D$9168,Detail!$C$2:$C$9168,$A846)</f>
        <v>0</v>
      </c>
      <c r="I846" s="74" t="n">
        <v>174.95</v>
      </c>
      <c r="J846" s="51" t="n">
        <f aca="false">IF(E846&gt;0,AF846/E846,0)</f>
        <v>0</v>
      </c>
      <c r="K846" s="51" t="n">
        <f aca="false">IF(G846&gt;0,AG846/G846,0)</f>
        <v>0</v>
      </c>
      <c r="L846" s="75" t="n">
        <f aca="false">H846/Settings!$B$16</f>
        <v>0</v>
      </c>
      <c r="M846" s="76" t="n">
        <f aca="false">H846/Settings!$B$20</f>
        <v>0</v>
      </c>
      <c r="N846" s="77" t="n">
        <f aca="false">E846*Settings!$B$3</f>
        <v>0</v>
      </c>
      <c r="O846" s="77" t="n">
        <f aca="false">IF(E846&gt;0,(AF846-N846)/SQRT(E846*Settings!$B$3*(1-Settings!$B$3)),0)</f>
        <v>0</v>
      </c>
      <c r="P846" s="77" t="n">
        <f aca="false">MAX(0,AF846-N846)</f>
        <v>0</v>
      </c>
      <c r="Q846" s="51" t="n">
        <f aca="false">IF(E846&gt;=Settings!$B$4,(AF846+Settings!$B$7*Settings!$B$3)/(E846+Settings!$B$7),Settings!$B$3)</f>
        <v>0.0748599558648786</v>
      </c>
      <c r="R846" s="78" t="n">
        <f aca="false">PERCENTRANK($H$2:$H$1780,H846,6)</f>
        <v>0</v>
      </c>
      <c r="S846" s="78" t="n">
        <f aca="false">PERCENTRANK($Q$2:$Q$1780,Q846,6)</f>
        <v>0.0646794</v>
      </c>
      <c r="T846" s="78" t="n">
        <f aca="false">PERCENTRANK($F$2:$F$1780,F846,6)</f>
        <v>0</v>
      </c>
      <c r="U846" s="79" t="n">
        <f aca="false">IF(F846&gt;0,ROUND((Settings!$B$8*T846+Settings!$B$9*R846+Settings!$B$10*S846)/SUM(Settings!$B$8:$B$10),10),0)</f>
        <v>0</v>
      </c>
      <c r="V846" s="71" t="str">
        <f aca="false">IF(U846&gt;0,RANK(U846,$U$2:$U$1780)+COUNTIF($U$2:U846,U846)-1,"")</f>
        <v/>
      </c>
      <c r="W846" s="71" t="str">
        <f aca="false">IF(V846="","",IF(V846&lt;=Settings!$B$11,"1 - Fix first",IF(V846&lt;=Settings!$B$12,"2 - Review","3 - Monitor")))</f>
        <v/>
      </c>
      <c r="X846" s="71" t="str">
        <f aca="false">IF(AND(E846&gt;=Settings!$B$4,AF846&gt;=Settings!$B$5,O846&gt;=Settings!$B$6),"HIGH RATE","")</f>
        <v/>
      </c>
      <c r="Y846" s="71" t="str">
        <f aca="false">IF(F846&gt;0,RANK(F846,$F$2:$F$1780)+COUNTIF($F$2:F846,F846)-1,"")</f>
        <v/>
      </c>
      <c r="Z846" s="71" t="str">
        <f aca="false">IF(H846&gt;0,RANK(H846,$H$2:$H$1780)+COUNTIF($H$2:H846,H846)-1,"")</f>
        <v/>
      </c>
      <c r="AA846" s="71" t="str">
        <f aca="false">IF(AC846="","",RANK(AC846,$AC$2:$AC$1780)+COUNTIF($AC$2:AC846,AC846)-1)</f>
        <v/>
      </c>
      <c r="AB846" s="71" t="str">
        <f aca="false">IF(AD846="","",RANK(AD846,$AD$2:$AD$1780)+COUNTIF($AD$2:AD846,AD846)-1)</f>
        <v/>
      </c>
      <c r="AC846" s="71" t="str">
        <f aca="false">IF(AND(AF846&gt;0,E846&gt;=Settings!$B$4),ROUND(J846,10),"")</f>
        <v/>
      </c>
      <c r="AD846" s="71" t="str">
        <f aca="false">IF(X846="HIGH RATE",ROUND(O846,10),"")</f>
        <v/>
      </c>
      <c r="AE846" s="71" t="s">
        <v>60</v>
      </c>
      <c r="AF846" s="73" t="n">
        <f aca="false">SUMIFS(Detail!$L$2:$L$9168,Detail!$C$2:$C$9168,$A846)</f>
        <v>0</v>
      </c>
      <c r="AG846" s="74" t="n">
        <f aca="false">SUMIFS(Detail!$N$2:$N$9168,Detail!$C$2:$C$9168,$A846)</f>
        <v>0</v>
      </c>
    </row>
    <row r="847" customFormat="false" ht="15" hidden="false" customHeight="false" outlineLevel="0" collapsed="false">
      <c r="A847" s="71" t="s">
        <v>1279</v>
      </c>
      <c r="B847" s="71" t="s">
        <v>3070</v>
      </c>
      <c r="C847" s="71" t="s">
        <v>213</v>
      </c>
      <c r="D847" s="71" t="str">
        <f aca="false">IFERROR(INDEX('Brand Map'!$B$4:$B$125,MATCH(C847,'Brand Map'!$A$4:$A$125,0)),"Other")</f>
        <v>AU</v>
      </c>
      <c r="E847" s="73" t="n">
        <f aca="false">SUMIFS(Detail!$K$2:$K$9168,Detail!$C$2:$C$9168,$A847)</f>
        <v>5</v>
      </c>
      <c r="F847" s="73" t="n">
        <f aca="false">SUMIFS(Detail!$E$2:$E$9168,Detail!$C$2:$C$9168,$A847)</f>
        <v>0</v>
      </c>
      <c r="G847" s="74" t="n">
        <f aca="false">SUMIFS(Detail!$M$2:$M$9168,Detail!$C$2:$C$9168,$A847)</f>
        <v>537.44</v>
      </c>
      <c r="H847" s="74" t="n">
        <f aca="false">SUMIFS(Detail!$D$2:$D$9168,Detail!$C$2:$C$9168,$A847)</f>
        <v>0</v>
      </c>
      <c r="I847" s="74" t="n">
        <v>2650.33</v>
      </c>
      <c r="J847" s="51" t="n">
        <f aca="false">IF(E847&gt;0,AF847/E847,0)</f>
        <v>0</v>
      </c>
      <c r="K847" s="51" t="n">
        <f aca="false">IF(G847&gt;0,AG847/G847,0)</f>
        <v>0</v>
      </c>
      <c r="L847" s="75" t="n">
        <f aca="false">H847/Settings!$B$16</f>
        <v>0</v>
      </c>
      <c r="M847" s="76" t="n">
        <f aca="false">H847/Settings!$B$20</f>
        <v>0</v>
      </c>
      <c r="N847" s="77" t="n">
        <f aca="false">E847*Settings!$B$3</f>
        <v>0.374299779324393</v>
      </c>
      <c r="O847" s="77" t="n">
        <f aca="false">IF(E847&gt;0,(AF847-N847)/SQRT(E847*Settings!$B$3*(1-Settings!$B$3)),0)</f>
        <v>-0.636071659456152</v>
      </c>
      <c r="P847" s="77" t="n">
        <f aca="false">MAX(0,AF847-N847)</f>
        <v>0</v>
      </c>
      <c r="Q847" s="51" t="n">
        <f aca="false">IF(E847&gt;=Settings!$B$4,(AF847+Settings!$B$7*Settings!$B$3)/(E847+Settings!$B$7),Settings!$B$3)</f>
        <v>0.0748599558648786</v>
      </c>
      <c r="R847" s="78" t="n">
        <f aca="false">PERCENTRANK($H$2:$H$1780,H847,6)</f>
        <v>0</v>
      </c>
      <c r="S847" s="78" t="n">
        <f aca="false">PERCENTRANK($Q$2:$Q$1780,Q847,6)</f>
        <v>0.0646794</v>
      </c>
      <c r="T847" s="78" t="n">
        <f aca="false">PERCENTRANK($F$2:$F$1780,F847,6)</f>
        <v>0</v>
      </c>
      <c r="U847" s="79" t="n">
        <f aca="false">IF(F847&gt;0,ROUND((Settings!$B$8*T847+Settings!$B$9*R847+Settings!$B$10*S847)/SUM(Settings!$B$8:$B$10),10),0)</f>
        <v>0</v>
      </c>
      <c r="V847" s="71" t="str">
        <f aca="false">IF(U847&gt;0,RANK(U847,$U$2:$U$1780)+COUNTIF($U$2:U847,U847)-1,"")</f>
        <v/>
      </c>
      <c r="W847" s="71" t="str">
        <f aca="false">IF(V847="","",IF(V847&lt;=Settings!$B$11,"1 - Fix first",IF(V847&lt;=Settings!$B$12,"2 - Review","3 - Monitor")))</f>
        <v/>
      </c>
      <c r="X847" s="71" t="str">
        <f aca="false">IF(AND(E847&gt;=Settings!$B$4,AF847&gt;=Settings!$B$5,O847&gt;=Settings!$B$6),"HIGH RATE","")</f>
        <v/>
      </c>
      <c r="Y847" s="71" t="str">
        <f aca="false">IF(F847&gt;0,RANK(F847,$F$2:$F$1780)+COUNTIF($F$2:F847,F847)-1,"")</f>
        <v/>
      </c>
      <c r="Z847" s="71" t="str">
        <f aca="false">IF(H847&gt;0,RANK(H847,$H$2:$H$1780)+COUNTIF($H$2:H847,H847)-1,"")</f>
        <v/>
      </c>
      <c r="AA847" s="71" t="str">
        <f aca="false">IF(AC847="","",RANK(AC847,$AC$2:$AC$1780)+COUNTIF($AC$2:AC847,AC847)-1)</f>
        <v/>
      </c>
      <c r="AB847" s="71" t="str">
        <f aca="false">IF(AD847="","",RANK(AD847,$AD$2:$AD$1780)+COUNTIF($AD$2:AD847,AD847)-1)</f>
        <v/>
      </c>
      <c r="AC847" s="71" t="str">
        <f aca="false">IF(AND(AF847&gt;0,E847&gt;=Settings!$B$4),ROUND(J847,10),"")</f>
        <v/>
      </c>
      <c r="AD847" s="71" t="str">
        <f aca="false">IF(X847="HIGH RATE",ROUND(O847,10),"")</f>
        <v/>
      </c>
      <c r="AE847" s="71" t="s">
        <v>60</v>
      </c>
      <c r="AF847" s="73" t="n">
        <f aca="false">SUMIFS(Detail!$L$2:$L$9168,Detail!$C$2:$C$9168,$A847)</f>
        <v>0</v>
      </c>
      <c r="AG847" s="74" t="n">
        <f aca="false">SUMIFS(Detail!$N$2:$N$9168,Detail!$C$2:$C$9168,$A847)</f>
        <v>0</v>
      </c>
    </row>
    <row r="848" customFormat="false" ht="15" hidden="false" customHeight="false" outlineLevel="0" collapsed="false">
      <c r="A848" s="71" t="s">
        <v>1587</v>
      </c>
      <c r="B848" s="71" t="s">
        <v>2711</v>
      </c>
      <c r="C848" s="71" t="s">
        <v>213</v>
      </c>
      <c r="D848" s="71" t="str">
        <f aca="false">IFERROR(INDEX('Brand Map'!$B$4:$B$125,MATCH(C848,'Brand Map'!$A$4:$A$125,0)),"Other")</f>
        <v>AU</v>
      </c>
      <c r="E848" s="73" t="n">
        <f aca="false">SUMIFS(Detail!$K$2:$K$9168,Detail!$C$2:$C$9168,$A848)</f>
        <v>0</v>
      </c>
      <c r="F848" s="73" t="n">
        <f aca="false">SUMIFS(Detail!$E$2:$E$9168,Detail!$C$2:$C$9168,$A848)</f>
        <v>0</v>
      </c>
      <c r="G848" s="74" t="n">
        <f aca="false">SUMIFS(Detail!$M$2:$M$9168,Detail!$C$2:$C$9168,$A848)</f>
        <v>0</v>
      </c>
      <c r="H848" s="74" t="n">
        <f aca="false">SUMIFS(Detail!$D$2:$D$9168,Detail!$C$2:$C$9168,$A848)</f>
        <v>0</v>
      </c>
      <c r="I848" s="74" t="n">
        <v>116.69</v>
      </c>
      <c r="J848" s="51" t="n">
        <f aca="false">IF(E848&gt;0,AF848/E848,0)</f>
        <v>0</v>
      </c>
      <c r="K848" s="51" t="n">
        <f aca="false">IF(G848&gt;0,AG848/G848,0)</f>
        <v>0</v>
      </c>
      <c r="L848" s="75" t="n">
        <f aca="false">H848/Settings!$B$16</f>
        <v>0</v>
      </c>
      <c r="M848" s="76" t="n">
        <f aca="false">H848/Settings!$B$20</f>
        <v>0</v>
      </c>
      <c r="N848" s="77" t="n">
        <f aca="false">E848*Settings!$B$3</f>
        <v>0</v>
      </c>
      <c r="O848" s="77" t="n">
        <f aca="false">IF(E848&gt;0,(AF848-N848)/SQRT(E848*Settings!$B$3*(1-Settings!$B$3)),0)</f>
        <v>0</v>
      </c>
      <c r="P848" s="77" t="n">
        <f aca="false">MAX(0,AF848-N848)</f>
        <v>0</v>
      </c>
      <c r="Q848" s="51" t="n">
        <f aca="false">IF(E848&gt;=Settings!$B$4,(AF848+Settings!$B$7*Settings!$B$3)/(E848+Settings!$B$7),Settings!$B$3)</f>
        <v>0.0748599558648786</v>
      </c>
      <c r="R848" s="78" t="n">
        <f aca="false">PERCENTRANK($H$2:$H$1780,H848,6)</f>
        <v>0</v>
      </c>
      <c r="S848" s="78" t="n">
        <f aca="false">PERCENTRANK($Q$2:$Q$1780,Q848,6)</f>
        <v>0.0646794</v>
      </c>
      <c r="T848" s="78" t="n">
        <f aca="false">PERCENTRANK($F$2:$F$1780,F848,6)</f>
        <v>0</v>
      </c>
      <c r="U848" s="79" t="n">
        <f aca="false">IF(F848&gt;0,ROUND((Settings!$B$8*T848+Settings!$B$9*R848+Settings!$B$10*S848)/SUM(Settings!$B$8:$B$10),10),0)</f>
        <v>0</v>
      </c>
      <c r="V848" s="71" t="str">
        <f aca="false">IF(U848&gt;0,RANK(U848,$U$2:$U$1780)+COUNTIF($U$2:U848,U848)-1,"")</f>
        <v/>
      </c>
      <c r="W848" s="71" t="str">
        <f aca="false">IF(V848="","",IF(V848&lt;=Settings!$B$11,"1 - Fix first",IF(V848&lt;=Settings!$B$12,"2 - Review","3 - Monitor")))</f>
        <v/>
      </c>
      <c r="X848" s="71" t="str">
        <f aca="false">IF(AND(E848&gt;=Settings!$B$4,AF848&gt;=Settings!$B$5,O848&gt;=Settings!$B$6),"HIGH RATE","")</f>
        <v/>
      </c>
      <c r="Y848" s="71" t="str">
        <f aca="false">IF(F848&gt;0,RANK(F848,$F$2:$F$1780)+COUNTIF($F$2:F848,F848)-1,"")</f>
        <v/>
      </c>
      <c r="Z848" s="71" t="str">
        <f aca="false">IF(H848&gt;0,RANK(H848,$H$2:$H$1780)+COUNTIF($H$2:H848,H848)-1,"")</f>
        <v/>
      </c>
      <c r="AA848" s="71" t="str">
        <f aca="false">IF(AC848="","",RANK(AC848,$AC$2:$AC$1780)+COUNTIF($AC$2:AC848,AC848)-1)</f>
        <v/>
      </c>
      <c r="AB848" s="71" t="str">
        <f aca="false">IF(AD848="","",RANK(AD848,$AD$2:$AD$1780)+COUNTIF($AD$2:AD848,AD848)-1)</f>
        <v/>
      </c>
      <c r="AC848" s="71" t="str">
        <f aca="false">IF(AND(AF848&gt;0,E848&gt;=Settings!$B$4),ROUND(J848,10),"")</f>
        <v/>
      </c>
      <c r="AD848" s="71" t="str">
        <f aca="false">IF(X848="HIGH RATE",ROUND(O848,10),"")</f>
        <v/>
      </c>
      <c r="AE848" s="71" t="s">
        <v>60</v>
      </c>
      <c r="AF848" s="73" t="n">
        <f aca="false">SUMIFS(Detail!$L$2:$L$9168,Detail!$C$2:$C$9168,$A848)</f>
        <v>0</v>
      </c>
      <c r="AG848" s="74" t="n">
        <f aca="false">SUMIFS(Detail!$N$2:$N$9168,Detail!$C$2:$C$9168,$A848)</f>
        <v>0</v>
      </c>
    </row>
    <row r="849" customFormat="false" ht="15" hidden="false" customHeight="false" outlineLevel="0" collapsed="false">
      <c r="A849" s="71" t="s">
        <v>1267</v>
      </c>
      <c r="B849" s="71" t="s">
        <v>2826</v>
      </c>
      <c r="C849" s="71" t="s">
        <v>213</v>
      </c>
      <c r="D849" s="71" t="str">
        <f aca="false">IFERROR(INDEX('Brand Map'!$B$4:$B$125,MATCH(C849,'Brand Map'!$A$4:$A$125,0)),"Other")</f>
        <v>AU</v>
      </c>
      <c r="E849" s="73" t="n">
        <f aca="false">SUMIFS(Detail!$K$2:$K$9168,Detail!$C$2:$C$9168,$A849)</f>
        <v>0</v>
      </c>
      <c r="F849" s="73" t="n">
        <f aca="false">SUMIFS(Detail!$E$2:$E$9168,Detail!$C$2:$C$9168,$A849)</f>
        <v>0</v>
      </c>
      <c r="G849" s="74" t="n">
        <f aca="false">SUMIFS(Detail!$M$2:$M$9168,Detail!$C$2:$C$9168,$A849)</f>
        <v>0</v>
      </c>
      <c r="H849" s="74" t="n">
        <f aca="false">SUMIFS(Detail!$D$2:$D$9168,Detail!$C$2:$C$9168,$A849)</f>
        <v>0</v>
      </c>
      <c r="I849" s="74" t="n">
        <v>299.9</v>
      </c>
      <c r="J849" s="51" t="n">
        <f aca="false">IF(E849&gt;0,AF849/E849,0)</f>
        <v>0</v>
      </c>
      <c r="K849" s="51" t="n">
        <f aca="false">IF(G849&gt;0,AG849/G849,0)</f>
        <v>0</v>
      </c>
      <c r="L849" s="75" t="n">
        <f aca="false">H849/Settings!$B$16</f>
        <v>0</v>
      </c>
      <c r="M849" s="76" t="n">
        <f aca="false">H849/Settings!$B$20</f>
        <v>0</v>
      </c>
      <c r="N849" s="77" t="n">
        <f aca="false">E849*Settings!$B$3</f>
        <v>0</v>
      </c>
      <c r="O849" s="77" t="n">
        <f aca="false">IF(E849&gt;0,(AF849-N849)/SQRT(E849*Settings!$B$3*(1-Settings!$B$3)),0)</f>
        <v>0</v>
      </c>
      <c r="P849" s="77" t="n">
        <f aca="false">MAX(0,AF849-N849)</f>
        <v>0</v>
      </c>
      <c r="Q849" s="51" t="n">
        <f aca="false">IF(E849&gt;=Settings!$B$4,(AF849+Settings!$B$7*Settings!$B$3)/(E849+Settings!$B$7),Settings!$B$3)</f>
        <v>0.0748599558648786</v>
      </c>
      <c r="R849" s="78" t="n">
        <f aca="false">PERCENTRANK($H$2:$H$1780,H849,6)</f>
        <v>0</v>
      </c>
      <c r="S849" s="78" t="n">
        <f aca="false">PERCENTRANK($Q$2:$Q$1780,Q849,6)</f>
        <v>0.0646794</v>
      </c>
      <c r="T849" s="78" t="n">
        <f aca="false">PERCENTRANK($F$2:$F$1780,F849,6)</f>
        <v>0</v>
      </c>
      <c r="U849" s="79" t="n">
        <f aca="false">IF(F849&gt;0,ROUND((Settings!$B$8*T849+Settings!$B$9*R849+Settings!$B$10*S849)/SUM(Settings!$B$8:$B$10),10),0)</f>
        <v>0</v>
      </c>
      <c r="V849" s="71" t="str">
        <f aca="false">IF(U849&gt;0,RANK(U849,$U$2:$U$1780)+COUNTIF($U$2:U849,U849)-1,"")</f>
        <v/>
      </c>
      <c r="W849" s="71" t="str">
        <f aca="false">IF(V849="","",IF(V849&lt;=Settings!$B$11,"1 - Fix first",IF(V849&lt;=Settings!$B$12,"2 - Review","3 - Monitor")))</f>
        <v/>
      </c>
      <c r="X849" s="71" t="str">
        <f aca="false">IF(AND(E849&gt;=Settings!$B$4,AF849&gt;=Settings!$B$5,O849&gt;=Settings!$B$6),"HIGH RATE","")</f>
        <v/>
      </c>
      <c r="Y849" s="71" t="str">
        <f aca="false">IF(F849&gt;0,RANK(F849,$F$2:$F$1780)+COUNTIF($F$2:F849,F849)-1,"")</f>
        <v/>
      </c>
      <c r="Z849" s="71" t="str">
        <f aca="false">IF(H849&gt;0,RANK(H849,$H$2:$H$1780)+COUNTIF($H$2:H849,H849)-1,"")</f>
        <v/>
      </c>
      <c r="AA849" s="71" t="str">
        <f aca="false">IF(AC849="","",RANK(AC849,$AC$2:$AC$1780)+COUNTIF($AC$2:AC849,AC849)-1)</f>
        <v/>
      </c>
      <c r="AB849" s="71" t="str">
        <f aca="false">IF(AD849="","",RANK(AD849,$AD$2:$AD$1780)+COUNTIF($AD$2:AD849,AD849)-1)</f>
        <v/>
      </c>
      <c r="AC849" s="71" t="str">
        <f aca="false">IF(AND(AF849&gt;0,E849&gt;=Settings!$B$4),ROUND(J849,10),"")</f>
        <v/>
      </c>
      <c r="AD849" s="71" t="str">
        <f aca="false">IF(X849="HIGH RATE",ROUND(O849,10),"")</f>
        <v/>
      </c>
      <c r="AE849" s="71" t="s">
        <v>60</v>
      </c>
      <c r="AF849" s="73" t="n">
        <f aca="false">SUMIFS(Detail!$L$2:$L$9168,Detail!$C$2:$C$9168,$A849)</f>
        <v>0</v>
      </c>
      <c r="AG849" s="74" t="n">
        <f aca="false">SUMIFS(Detail!$N$2:$N$9168,Detail!$C$2:$C$9168,$A849)</f>
        <v>0</v>
      </c>
    </row>
    <row r="850" customFormat="false" ht="15" hidden="false" customHeight="false" outlineLevel="0" collapsed="false">
      <c r="A850" s="71" t="s">
        <v>1045</v>
      </c>
      <c r="B850" s="71" t="s">
        <v>2799</v>
      </c>
      <c r="C850" s="71" t="s">
        <v>213</v>
      </c>
      <c r="D850" s="71" t="str">
        <f aca="false">IFERROR(INDEX('Brand Map'!$B$4:$B$125,MATCH(C850,'Brand Map'!$A$4:$A$125,0)),"Other")</f>
        <v>AU</v>
      </c>
      <c r="E850" s="73" t="n">
        <f aca="false">SUMIFS(Detail!$K$2:$K$9168,Detail!$C$2:$C$9168,$A850)</f>
        <v>0</v>
      </c>
      <c r="F850" s="73" t="n">
        <f aca="false">SUMIFS(Detail!$E$2:$E$9168,Detail!$C$2:$C$9168,$A850)</f>
        <v>0</v>
      </c>
      <c r="G850" s="74" t="n">
        <f aca="false">SUMIFS(Detail!$M$2:$M$9168,Detail!$C$2:$C$9168,$A850)</f>
        <v>0</v>
      </c>
      <c r="H850" s="74" t="n">
        <f aca="false">SUMIFS(Detail!$D$2:$D$9168,Detail!$C$2:$C$9168,$A850)</f>
        <v>0</v>
      </c>
      <c r="I850" s="74" t="n">
        <v>197.95</v>
      </c>
      <c r="J850" s="51" t="n">
        <f aca="false">IF(E850&gt;0,AF850/E850,0)</f>
        <v>0</v>
      </c>
      <c r="K850" s="51" t="n">
        <f aca="false">IF(G850&gt;0,AG850/G850,0)</f>
        <v>0</v>
      </c>
      <c r="L850" s="75" t="n">
        <f aca="false">H850/Settings!$B$16</f>
        <v>0</v>
      </c>
      <c r="M850" s="76" t="n">
        <f aca="false">H850/Settings!$B$20</f>
        <v>0</v>
      </c>
      <c r="N850" s="77" t="n">
        <f aca="false">E850*Settings!$B$3</f>
        <v>0</v>
      </c>
      <c r="O850" s="77" t="n">
        <f aca="false">IF(E850&gt;0,(AF850-N850)/SQRT(E850*Settings!$B$3*(1-Settings!$B$3)),0)</f>
        <v>0</v>
      </c>
      <c r="P850" s="77" t="n">
        <f aca="false">MAX(0,AF850-N850)</f>
        <v>0</v>
      </c>
      <c r="Q850" s="51" t="n">
        <f aca="false">IF(E850&gt;=Settings!$B$4,(AF850+Settings!$B$7*Settings!$B$3)/(E850+Settings!$B$7),Settings!$B$3)</f>
        <v>0.0748599558648786</v>
      </c>
      <c r="R850" s="78" t="n">
        <f aca="false">PERCENTRANK($H$2:$H$1780,H850,6)</f>
        <v>0</v>
      </c>
      <c r="S850" s="78" t="n">
        <f aca="false">PERCENTRANK($Q$2:$Q$1780,Q850,6)</f>
        <v>0.0646794</v>
      </c>
      <c r="T850" s="78" t="n">
        <f aca="false">PERCENTRANK($F$2:$F$1780,F850,6)</f>
        <v>0</v>
      </c>
      <c r="U850" s="79" t="n">
        <f aca="false">IF(F850&gt;0,ROUND((Settings!$B$8*T850+Settings!$B$9*R850+Settings!$B$10*S850)/SUM(Settings!$B$8:$B$10),10),0)</f>
        <v>0</v>
      </c>
      <c r="V850" s="71" t="str">
        <f aca="false">IF(U850&gt;0,RANK(U850,$U$2:$U$1780)+COUNTIF($U$2:U850,U850)-1,"")</f>
        <v/>
      </c>
      <c r="W850" s="71" t="str">
        <f aca="false">IF(V850="","",IF(V850&lt;=Settings!$B$11,"1 - Fix first",IF(V850&lt;=Settings!$B$12,"2 - Review","3 - Monitor")))</f>
        <v/>
      </c>
      <c r="X850" s="71" t="str">
        <f aca="false">IF(AND(E850&gt;=Settings!$B$4,AF850&gt;=Settings!$B$5,O850&gt;=Settings!$B$6),"HIGH RATE","")</f>
        <v/>
      </c>
      <c r="Y850" s="71" t="str">
        <f aca="false">IF(F850&gt;0,RANK(F850,$F$2:$F$1780)+COUNTIF($F$2:F850,F850)-1,"")</f>
        <v/>
      </c>
      <c r="Z850" s="71" t="str">
        <f aca="false">IF(H850&gt;0,RANK(H850,$H$2:$H$1780)+COUNTIF($H$2:H850,H850)-1,"")</f>
        <v/>
      </c>
      <c r="AA850" s="71" t="str">
        <f aca="false">IF(AC850="","",RANK(AC850,$AC$2:$AC$1780)+COUNTIF($AC$2:AC850,AC850)-1)</f>
        <v/>
      </c>
      <c r="AB850" s="71" t="str">
        <f aca="false">IF(AD850="","",RANK(AD850,$AD$2:$AD$1780)+COUNTIF($AD$2:AD850,AD850)-1)</f>
        <v/>
      </c>
      <c r="AC850" s="71" t="str">
        <f aca="false">IF(AND(AF850&gt;0,E850&gt;=Settings!$B$4),ROUND(J850,10),"")</f>
        <v/>
      </c>
      <c r="AD850" s="71" t="str">
        <f aca="false">IF(X850="HIGH RATE",ROUND(O850,10),"")</f>
        <v/>
      </c>
      <c r="AE850" s="71" t="s">
        <v>60</v>
      </c>
      <c r="AF850" s="73" t="n">
        <f aca="false">SUMIFS(Detail!$L$2:$L$9168,Detail!$C$2:$C$9168,$A850)</f>
        <v>0</v>
      </c>
      <c r="AG850" s="74" t="n">
        <f aca="false">SUMIFS(Detail!$N$2:$N$9168,Detail!$C$2:$C$9168,$A850)</f>
        <v>0</v>
      </c>
    </row>
    <row r="851" customFormat="false" ht="15" hidden="false" customHeight="false" outlineLevel="0" collapsed="false">
      <c r="A851" s="71" t="s">
        <v>1110</v>
      </c>
      <c r="B851" s="71" t="s">
        <v>2684</v>
      </c>
      <c r="C851" s="71" t="s">
        <v>213</v>
      </c>
      <c r="D851" s="71" t="str">
        <f aca="false">IFERROR(INDEX('Brand Map'!$B$4:$B$125,MATCH(C851,'Brand Map'!$A$4:$A$125,0)),"Other")</f>
        <v>AU</v>
      </c>
      <c r="E851" s="73" t="n">
        <f aca="false">SUMIFS(Detail!$K$2:$K$9168,Detail!$C$2:$C$9168,$A851)</f>
        <v>0</v>
      </c>
      <c r="F851" s="73" t="n">
        <f aca="false">SUMIFS(Detail!$E$2:$E$9168,Detail!$C$2:$C$9168,$A851)</f>
        <v>0</v>
      </c>
      <c r="G851" s="74" t="n">
        <f aca="false">SUMIFS(Detail!$M$2:$M$9168,Detail!$C$2:$C$9168,$A851)</f>
        <v>0</v>
      </c>
      <c r="H851" s="74" t="n">
        <f aca="false">SUMIFS(Detail!$D$2:$D$9168,Detail!$C$2:$C$9168,$A851)</f>
        <v>0</v>
      </c>
      <c r="I851" s="74" t="n">
        <v>303.9</v>
      </c>
      <c r="J851" s="51" t="n">
        <f aca="false">IF(E851&gt;0,AF851/E851,0)</f>
        <v>0</v>
      </c>
      <c r="K851" s="51" t="n">
        <f aca="false">IF(G851&gt;0,AG851/G851,0)</f>
        <v>0</v>
      </c>
      <c r="L851" s="75" t="n">
        <f aca="false">H851/Settings!$B$16</f>
        <v>0</v>
      </c>
      <c r="M851" s="76" t="n">
        <f aca="false">H851/Settings!$B$20</f>
        <v>0</v>
      </c>
      <c r="N851" s="77" t="n">
        <f aca="false">E851*Settings!$B$3</f>
        <v>0</v>
      </c>
      <c r="O851" s="77" t="n">
        <f aca="false">IF(E851&gt;0,(AF851-N851)/SQRT(E851*Settings!$B$3*(1-Settings!$B$3)),0)</f>
        <v>0</v>
      </c>
      <c r="P851" s="77" t="n">
        <f aca="false">MAX(0,AF851-N851)</f>
        <v>0</v>
      </c>
      <c r="Q851" s="51" t="n">
        <f aca="false">IF(E851&gt;=Settings!$B$4,(AF851+Settings!$B$7*Settings!$B$3)/(E851+Settings!$B$7),Settings!$B$3)</f>
        <v>0.0748599558648786</v>
      </c>
      <c r="R851" s="78" t="n">
        <f aca="false">PERCENTRANK($H$2:$H$1780,H851,6)</f>
        <v>0</v>
      </c>
      <c r="S851" s="78" t="n">
        <f aca="false">PERCENTRANK($Q$2:$Q$1780,Q851,6)</f>
        <v>0.0646794</v>
      </c>
      <c r="T851" s="78" t="n">
        <f aca="false">PERCENTRANK($F$2:$F$1780,F851,6)</f>
        <v>0</v>
      </c>
      <c r="U851" s="79" t="n">
        <f aca="false">IF(F851&gt;0,ROUND((Settings!$B$8*T851+Settings!$B$9*R851+Settings!$B$10*S851)/SUM(Settings!$B$8:$B$10),10),0)</f>
        <v>0</v>
      </c>
      <c r="V851" s="71" t="str">
        <f aca="false">IF(U851&gt;0,RANK(U851,$U$2:$U$1780)+COUNTIF($U$2:U851,U851)-1,"")</f>
        <v/>
      </c>
      <c r="W851" s="71" t="str">
        <f aca="false">IF(V851="","",IF(V851&lt;=Settings!$B$11,"1 - Fix first",IF(V851&lt;=Settings!$B$12,"2 - Review","3 - Monitor")))</f>
        <v/>
      </c>
      <c r="X851" s="71" t="str">
        <f aca="false">IF(AND(E851&gt;=Settings!$B$4,AF851&gt;=Settings!$B$5,O851&gt;=Settings!$B$6),"HIGH RATE","")</f>
        <v/>
      </c>
      <c r="Y851" s="71" t="str">
        <f aca="false">IF(F851&gt;0,RANK(F851,$F$2:$F$1780)+COUNTIF($F$2:F851,F851)-1,"")</f>
        <v/>
      </c>
      <c r="Z851" s="71" t="str">
        <f aca="false">IF(H851&gt;0,RANK(H851,$H$2:$H$1780)+COUNTIF($H$2:H851,H851)-1,"")</f>
        <v/>
      </c>
      <c r="AA851" s="71" t="str">
        <f aca="false">IF(AC851="","",RANK(AC851,$AC$2:$AC$1780)+COUNTIF($AC$2:AC851,AC851)-1)</f>
        <v/>
      </c>
      <c r="AB851" s="71" t="str">
        <f aca="false">IF(AD851="","",RANK(AD851,$AD$2:$AD$1780)+COUNTIF($AD$2:AD851,AD851)-1)</f>
        <v/>
      </c>
      <c r="AC851" s="71" t="str">
        <f aca="false">IF(AND(AF851&gt;0,E851&gt;=Settings!$B$4),ROUND(J851,10),"")</f>
        <v/>
      </c>
      <c r="AD851" s="71" t="str">
        <f aca="false">IF(X851="HIGH RATE",ROUND(O851,10),"")</f>
        <v/>
      </c>
      <c r="AE851" s="71" t="s">
        <v>60</v>
      </c>
      <c r="AF851" s="73" t="n">
        <f aca="false">SUMIFS(Detail!$L$2:$L$9168,Detail!$C$2:$C$9168,$A851)</f>
        <v>0</v>
      </c>
      <c r="AG851" s="74" t="n">
        <f aca="false">SUMIFS(Detail!$N$2:$N$9168,Detail!$C$2:$C$9168,$A851)</f>
        <v>0</v>
      </c>
    </row>
    <row r="852" customFormat="false" ht="15" hidden="false" customHeight="false" outlineLevel="0" collapsed="false">
      <c r="A852" s="71" t="s">
        <v>1866</v>
      </c>
      <c r="B852" s="71" t="s">
        <v>2684</v>
      </c>
      <c r="C852" s="71" t="s">
        <v>213</v>
      </c>
      <c r="D852" s="71" t="str">
        <f aca="false">IFERROR(INDEX('Brand Map'!$B$4:$B$125,MATCH(C852,'Brand Map'!$A$4:$A$125,0)),"Other")</f>
        <v>AU</v>
      </c>
      <c r="E852" s="73" t="n">
        <f aca="false">SUMIFS(Detail!$K$2:$K$9168,Detail!$C$2:$C$9168,$A852)</f>
        <v>0</v>
      </c>
      <c r="F852" s="73" t="n">
        <f aca="false">SUMIFS(Detail!$E$2:$E$9168,Detail!$C$2:$C$9168,$A852)</f>
        <v>0</v>
      </c>
      <c r="G852" s="74" t="n">
        <f aca="false">SUMIFS(Detail!$M$2:$M$9168,Detail!$C$2:$C$9168,$A852)</f>
        <v>0</v>
      </c>
      <c r="H852" s="74" t="n">
        <f aca="false">SUMIFS(Detail!$D$2:$D$9168,Detail!$C$2:$C$9168,$A852)</f>
        <v>0</v>
      </c>
      <c r="I852" s="74" t="n">
        <v>155.32</v>
      </c>
      <c r="J852" s="51" t="n">
        <f aca="false">IF(E852&gt;0,AF852/E852,0)</f>
        <v>0</v>
      </c>
      <c r="K852" s="51" t="n">
        <f aca="false">IF(G852&gt;0,AG852/G852,0)</f>
        <v>0</v>
      </c>
      <c r="L852" s="75" t="n">
        <f aca="false">H852/Settings!$B$16</f>
        <v>0</v>
      </c>
      <c r="M852" s="76" t="n">
        <f aca="false">H852/Settings!$B$20</f>
        <v>0</v>
      </c>
      <c r="N852" s="77" t="n">
        <f aca="false">E852*Settings!$B$3</f>
        <v>0</v>
      </c>
      <c r="O852" s="77" t="n">
        <f aca="false">IF(E852&gt;0,(AF852-N852)/SQRT(E852*Settings!$B$3*(1-Settings!$B$3)),0)</f>
        <v>0</v>
      </c>
      <c r="P852" s="77" t="n">
        <f aca="false">MAX(0,AF852-N852)</f>
        <v>0</v>
      </c>
      <c r="Q852" s="51" t="n">
        <f aca="false">IF(E852&gt;=Settings!$B$4,(AF852+Settings!$B$7*Settings!$B$3)/(E852+Settings!$B$7),Settings!$B$3)</f>
        <v>0.0748599558648786</v>
      </c>
      <c r="R852" s="78" t="n">
        <f aca="false">PERCENTRANK($H$2:$H$1780,H852,6)</f>
        <v>0</v>
      </c>
      <c r="S852" s="78" t="n">
        <f aca="false">PERCENTRANK($Q$2:$Q$1780,Q852,6)</f>
        <v>0.0646794</v>
      </c>
      <c r="T852" s="78" t="n">
        <f aca="false">PERCENTRANK($F$2:$F$1780,F852,6)</f>
        <v>0</v>
      </c>
      <c r="U852" s="79" t="n">
        <f aca="false">IF(F852&gt;0,ROUND((Settings!$B$8*T852+Settings!$B$9*R852+Settings!$B$10*S852)/SUM(Settings!$B$8:$B$10),10),0)</f>
        <v>0</v>
      </c>
      <c r="V852" s="71" t="str">
        <f aca="false">IF(U852&gt;0,RANK(U852,$U$2:$U$1780)+COUNTIF($U$2:U852,U852)-1,"")</f>
        <v/>
      </c>
      <c r="W852" s="71" t="str">
        <f aca="false">IF(V852="","",IF(V852&lt;=Settings!$B$11,"1 - Fix first",IF(V852&lt;=Settings!$B$12,"2 - Review","3 - Monitor")))</f>
        <v/>
      </c>
      <c r="X852" s="71" t="str">
        <f aca="false">IF(AND(E852&gt;=Settings!$B$4,AF852&gt;=Settings!$B$5,O852&gt;=Settings!$B$6),"HIGH RATE","")</f>
        <v/>
      </c>
      <c r="Y852" s="71" t="str">
        <f aca="false">IF(F852&gt;0,RANK(F852,$F$2:$F$1780)+COUNTIF($F$2:F852,F852)-1,"")</f>
        <v/>
      </c>
      <c r="Z852" s="71" t="str">
        <f aca="false">IF(H852&gt;0,RANK(H852,$H$2:$H$1780)+COUNTIF($H$2:H852,H852)-1,"")</f>
        <v/>
      </c>
      <c r="AA852" s="71" t="str">
        <f aca="false">IF(AC852="","",RANK(AC852,$AC$2:$AC$1780)+COUNTIF($AC$2:AC852,AC852)-1)</f>
        <v/>
      </c>
      <c r="AB852" s="71" t="str">
        <f aca="false">IF(AD852="","",RANK(AD852,$AD$2:$AD$1780)+COUNTIF($AD$2:AD852,AD852)-1)</f>
        <v/>
      </c>
      <c r="AC852" s="71" t="str">
        <f aca="false">IF(AND(AF852&gt;0,E852&gt;=Settings!$B$4),ROUND(J852,10),"")</f>
        <v/>
      </c>
      <c r="AD852" s="71" t="str">
        <f aca="false">IF(X852="HIGH RATE",ROUND(O852,10),"")</f>
        <v/>
      </c>
      <c r="AE852" s="71" t="s">
        <v>60</v>
      </c>
      <c r="AF852" s="73" t="n">
        <f aca="false">SUMIFS(Detail!$L$2:$L$9168,Detail!$C$2:$C$9168,$A852)</f>
        <v>0</v>
      </c>
      <c r="AG852" s="74" t="n">
        <f aca="false">SUMIFS(Detail!$N$2:$N$9168,Detail!$C$2:$C$9168,$A852)</f>
        <v>0</v>
      </c>
    </row>
    <row r="853" customFormat="false" ht="15" hidden="false" customHeight="false" outlineLevel="0" collapsed="false">
      <c r="A853" s="71" t="s">
        <v>1441</v>
      </c>
      <c r="B853" s="71" t="s">
        <v>3071</v>
      </c>
      <c r="C853" s="71" t="s">
        <v>213</v>
      </c>
      <c r="D853" s="71" t="str">
        <f aca="false">IFERROR(INDEX('Brand Map'!$B$4:$B$125,MATCH(C853,'Brand Map'!$A$4:$A$125,0)),"Other")</f>
        <v>AU</v>
      </c>
      <c r="E853" s="73" t="n">
        <f aca="false">SUMIFS(Detail!$K$2:$K$9168,Detail!$C$2:$C$9168,$A853)</f>
        <v>2</v>
      </c>
      <c r="F853" s="73" t="n">
        <f aca="false">SUMIFS(Detail!$E$2:$E$9168,Detail!$C$2:$C$9168,$A853)</f>
        <v>0</v>
      </c>
      <c r="G853" s="74" t="n">
        <f aca="false">SUMIFS(Detail!$M$2:$M$9168,Detail!$C$2:$C$9168,$A853)</f>
        <v>599.9</v>
      </c>
      <c r="H853" s="74" t="n">
        <f aca="false">SUMIFS(Detail!$D$2:$D$9168,Detail!$C$2:$C$9168,$A853)</f>
        <v>0</v>
      </c>
      <c r="I853" s="74" t="n">
        <v>4042.61</v>
      </c>
      <c r="J853" s="51" t="n">
        <f aca="false">IF(E853&gt;0,AF853/E853,0)</f>
        <v>0</v>
      </c>
      <c r="K853" s="51" t="n">
        <f aca="false">IF(G853&gt;0,AG853/G853,0)</f>
        <v>0</v>
      </c>
      <c r="L853" s="75" t="n">
        <f aca="false">H853/Settings!$B$16</f>
        <v>0</v>
      </c>
      <c r="M853" s="76" t="n">
        <f aca="false">H853/Settings!$B$20</f>
        <v>0</v>
      </c>
      <c r="N853" s="77" t="n">
        <f aca="false">E853*Settings!$B$3</f>
        <v>0.149719911729757</v>
      </c>
      <c r="O853" s="77" t="n">
        <f aca="false">IF(E853&gt;0,(AF853-N853)/SQRT(E853*Settings!$B$3*(1-Settings!$B$3)),0)</f>
        <v>-0.402287039792884</v>
      </c>
      <c r="P853" s="77" t="n">
        <f aca="false">MAX(0,AF853-N853)</f>
        <v>0</v>
      </c>
      <c r="Q853" s="51" t="n">
        <f aca="false">IF(E853&gt;=Settings!$B$4,(AF853+Settings!$B$7*Settings!$B$3)/(E853+Settings!$B$7),Settings!$B$3)</f>
        <v>0.0748599558648786</v>
      </c>
      <c r="R853" s="78" t="n">
        <f aca="false">PERCENTRANK($H$2:$H$1780,H853,6)</f>
        <v>0</v>
      </c>
      <c r="S853" s="78" t="n">
        <f aca="false">PERCENTRANK($Q$2:$Q$1780,Q853,6)</f>
        <v>0.0646794</v>
      </c>
      <c r="T853" s="78" t="n">
        <f aca="false">PERCENTRANK($F$2:$F$1780,F853,6)</f>
        <v>0</v>
      </c>
      <c r="U853" s="79" t="n">
        <f aca="false">IF(F853&gt;0,ROUND((Settings!$B$8*T853+Settings!$B$9*R853+Settings!$B$10*S853)/SUM(Settings!$B$8:$B$10),10),0)</f>
        <v>0</v>
      </c>
      <c r="V853" s="71" t="str">
        <f aca="false">IF(U853&gt;0,RANK(U853,$U$2:$U$1780)+COUNTIF($U$2:U853,U853)-1,"")</f>
        <v/>
      </c>
      <c r="W853" s="71" t="str">
        <f aca="false">IF(V853="","",IF(V853&lt;=Settings!$B$11,"1 - Fix first",IF(V853&lt;=Settings!$B$12,"2 - Review","3 - Monitor")))</f>
        <v/>
      </c>
      <c r="X853" s="71" t="str">
        <f aca="false">IF(AND(E853&gt;=Settings!$B$4,AF853&gt;=Settings!$B$5,O853&gt;=Settings!$B$6),"HIGH RATE","")</f>
        <v/>
      </c>
      <c r="Y853" s="71" t="str">
        <f aca="false">IF(F853&gt;0,RANK(F853,$F$2:$F$1780)+COUNTIF($F$2:F853,F853)-1,"")</f>
        <v/>
      </c>
      <c r="Z853" s="71" t="str">
        <f aca="false">IF(H853&gt;0,RANK(H853,$H$2:$H$1780)+COUNTIF($H$2:H853,H853)-1,"")</f>
        <v/>
      </c>
      <c r="AA853" s="71" t="str">
        <f aca="false">IF(AC853="","",RANK(AC853,$AC$2:$AC$1780)+COUNTIF($AC$2:AC853,AC853)-1)</f>
        <v/>
      </c>
      <c r="AB853" s="71" t="str">
        <f aca="false">IF(AD853="","",RANK(AD853,$AD$2:$AD$1780)+COUNTIF($AD$2:AD853,AD853)-1)</f>
        <v/>
      </c>
      <c r="AC853" s="71" t="str">
        <f aca="false">IF(AND(AF853&gt;0,E853&gt;=Settings!$B$4),ROUND(J853,10),"")</f>
        <v/>
      </c>
      <c r="AD853" s="71" t="str">
        <f aca="false">IF(X853="HIGH RATE",ROUND(O853,10),"")</f>
        <v/>
      </c>
      <c r="AE853" s="71" t="s">
        <v>60</v>
      </c>
      <c r="AF853" s="73" t="n">
        <f aca="false">SUMIFS(Detail!$L$2:$L$9168,Detail!$C$2:$C$9168,$A853)</f>
        <v>0</v>
      </c>
      <c r="AG853" s="74" t="n">
        <f aca="false">SUMIFS(Detail!$N$2:$N$9168,Detail!$C$2:$C$9168,$A853)</f>
        <v>0</v>
      </c>
    </row>
    <row r="854" customFormat="false" ht="15" hidden="false" customHeight="false" outlineLevel="0" collapsed="false">
      <c r="A854" s="71" t="s">
        <v>1977</v>
      </c>
      <c r="B854" s="71" t="s">
        <v>3072</v>
      </c>
      <c r="C854" s="71" t="s">
        <v>213</v>
      </c>
      <c r="D854" s="71" t="str">
        <f aca="false">IFERROR(INDEX('Brand Map'!$B$4:$B$125,MATCH(C854,'Brand Map'!$A$4:$A$125,0)),"Other")</f>
        <v>AU</v>
      </c>
      <c r="E854" s="73" t="n">
        <f aca="false">SUMIFS(Detail!$K$2:$K$9168,Detail!$C$2:$C$9168,$A854)</f>
        <v>2</v>
      </c>
      <c r="F854" s="73" t="n">
        <f aca="false">SUMIFS(Detail!$E$2:$E$9168,Detail!$C$2:$C$9168,$A854)</f>
        <v>0</v>
      </c>
      <c r="G854" s="74" t="n">
        <f aca="false">SUMIFS(Detail!$M$2:$M$9168,Detail!$C$2:$C$9168,$A854)</f>
        <v>743.71</v>
      </c>
      <c r="H854" s="74" t="n">
        <f aca="false">SUMIFS(Detail!$D$2:$D$9168,Detail!$C$2:$C$9168,$A854)</f>
        <v>0</v>
      </c>
      <c r="I854" s="74" t="n">
        <v>2168.52</v>
      </c>
      <c r="J854" s="51" t="n">
        <f aca="false">IF(E854&gt;0,AF854/E854,0)</f>
        <v>0</v>
      </c>
      <c r="K854" s="51" t="n">
        <f aca="false">IF(G854&gt;0,AG854/G854,0)</f>
        <v>0</v>
      </c>
      <c r="L854" s="75" t="n">
        <f aca="false">H854/Settings!$B$16</f>
        <v>0</v>
      </c>
      <c r="M854" s="76" t="n">
        <f aca="false">H854/Settings!$B$20</f>
        <v>0</v>
      </c>
      <c r="N854" s="77" t="n">
        <f aca="false">E854*Settings!$B$3</f>
        <v>0.149719911729757</v>
      </c>
      <c r="O854" s="77" t="n">
        <f aca="false">IF(E854&gt;0,(AF854-N854)/SQRT(E854*Settings!$B$3*(1-Settings!$B$3)),0)</f>
        <v>-0.402287039792884</v>
      </c>
      <c r="P854" s="77" t="n">
        <f aca="false">MAX(0,AF854-N854)</f>
        <v>0</v>
      </c>
      <c r="Q854" s="51" t="n">
        <f aca="false">IF(E854&gt;=Settings!$B$4,(AF854+Settings!$B$7*Settings!$B$3)/(E854+Settings!$B$7),Settings!$B$3)</f>
        <v>0.0748599558648786</v>
      </c>
      <c r="R854" s="78" t="n">
        <f aca="false">PERCENTRANK($H$2:$H$1780,H854,6)</f>
        <v>0</v>
      </c>
      <c r="S854" s="78" t="n">
        <f aca="false">PERCENTRANK($Q$2:$Q$1780,Q854,6)</f>
        <v>0.0646794</v>
      </c>
      <c r="T854" s="78" t="n">
        <f aca="false">PERCENTRANK($F$2:$F$1780,F854,6)</f>
        <v>0</v>
      </c>
      <c r="U854" s="79" t="n">
        <f aca="false">IF(F854&gt;0,ROUND((Settings!$B$8*T854+Settings!$B$9*R854+Settings!$B$10*S854)/SUM(Settings!$B$8:$B$10),10),0)</f>
        <v>0</v>
      </c>
      <c r="V854" s="71" t="str">
        <f aca="false">IF(U854&gt;0,RANK(U854,$U$2:$U$1780)+COUNTIF($U$2:U854,U854)-1,"")</f>
        <v/>
      </c>
      <c r="W854" s="71" t="str">
        <f aca="false">IF(V854="","",IF(V854&lt;=Settings!$B$11,"1 - Fix first",IF(V854&lt;=Settings!$B$12,"2 - Review","3 - Monitor")))</f>
        <v/>
      </c>
      <c r="X854" s="71" t="str">
        <f aca="false">IF(AND(E854&gt;=Settings!$B$4,AF854&gt;=Settings!$B$5,O854&gt;=Settings!$B$6),"HIGH RATE","")</f>
        <v/>
      </c>
      <c r="Y854" s="71" t="str">
        <f aca="false">IF(F854&gt;0,RANK(F854,$F$2:$F$1780)+COUNTIF($F$2:F854,F854)-1,"")</f>
        <v/>
      </c>
      <c r="Z854" s="71" t="str">
        <f aca="false">IF(H854&gt;0,RANK(H854,$H$2:$H$1780)+COUNTIF($H$2:H854,H854)-1,"")</f>
        <v/>
      </c>
      <c r="AA854" s="71" t="str">
        <f aca="false">IF(AC854="","",RANK(AC854,$AC$2:$AC$1780)+COUNTIF($AC$2:AC854,AC854)-1)</f>
        <v/>
      </c>
      <c r="AB854" s="71" t="str">
        <f aca="false">IF(AD854="","",RANK(AD854,$AD$2:$AD$1780)+COUNTIF($AD$2:AD854,AD854)-1)</f>
        <v/>
      </c>
      <c r="AC854" s="71" t="str">
        <f aca="false">IF(AND(AF854&gt;0,E854&gt;=Settings!$B$4),ROUND(J854,10),"")</f>
        <v/>
      </c>
      <c r="AD854" s="71" t="str">
        <f aca="false">IF(X854="HIGH RATE",ROUND(O854,10),"")</f>
        <v/>
      </c>
      <c r="AE854" s="71" t="s">
        <v>60</v>
      </c>
      <c r="AF854" s="73" t="n">
        <f aca="false">SUMIFS(Detail!$L$2:$L$9168,Detail!$C$2:$C$9168,$A854)</f>
        <v>0</v>
      </c>
      <c r="AG854" s="74" t="n">
        <f aca="false">SUMIFS(Detail!$N$2:$N$9168,Detail!$C$2:$C$9168,$A854)</f>
        <v>0</v>
      </c>
    </row>
    <row r="855" customFormat="false" ht="15" hidden="false" customHeight="false" outlineLevel="0" collapsed="false">
      <c r="A855" s="71" t="s">
        <v>1859</v>
      </c>
      <c r="B855" s="71" t="s">
        <v>3073</v>
      </c>
      <c r="C855" s="71" t="s">
        <v>213</v>
      </c>
      <c r="D855" s="71" t="str">
        <f aca="false">IFERROR(INDEX('Brand Map'!$B$4:$B$125,MATCH(C855,'Brand Map'!$A$4:$A$125,0)),"Other")</f>
        <v>AU</v>
      </c>
      <c r="E855" s="73" t="n">
        <f aca="false">SUMIFS(Detail!$K$2:$K$9168,Detail!$C$2:$C$9168,$A855)</f>
        <v>3</v>
      </c>
      <c r="F855" s="73" t="n">
        <f aca="false">SUMIFS(Detail!$E$2:$E$9168,Detail!$C$2:$C$9168,$A855)</f>
        <v>0</v>
      </c>
      <c r="G855" s="74" t="n">
        <f aca="false">SUMIFS(Detail!$M$2:$M$9168,Detail!$C$2:$C$9168,$A855)</f>
        <v>264.4</v>
      </c>
      <c r="H855" s="74" t="n">
        <f aca="false">SUMIFS(Detail!$D$2:$D$9168,Detail!$C$2:$C$9168,$A855)</f>
        <v>0</v>
      </c>
      <c r="I855" s="74" t="n">
        <v>1165.48</v>
      </c>
      <c r="J855" s="51" t="n">
        <f aca="false">IF(E855&gt;0,AF855/E855,0)</f>
        <v>0</v>
      </c>
      <c r="K855" s="51" t="n">
        <f aca="false">IF(G855&gt;0,AG855/G855,0)</f>
        <v>0</v>
      </c>
      <c r="L855" s="75" t="n">
        <f aca="false">H855/Settings!$B$16</f>
        <v>0</v>
      </c>
      <c r="M855" s="76" t="n">
        <f aca="false">H855/Settings!$B$20</f>
        <v>0</v>
      </c>
      <c r="N855" s="77" t="n">
        <f aca="false">E855*Settings!$B$3</f>
        <v>0.224579867594636</v>
      </c>
      <c r="O855" s="77" t="n">
        <f aca="false">IF(E855&gt;0,(AF855-N855)/SQRT(E855*Settings!$B$3*(1-Settings!$B$3)),0)</f>
        <v>-0.492698988813638</v>
      </c>
      <c r="P855" s="77" t="n">
        <f aca="false">MAX(0,AF855-N855)</f>
        <v>0</v>
      </c>
      <c r="Q855" s="51" t="n">
        <f aca="false">IF(E855&gt;=Settings!$B$4,(AF855+Settings!$B$7*Settings!$B$3)/(E855+Settings!$B$7),Settings!$B$3)</f>
        <v>0.0748599558648786</v>
      </c>
      <c r="R855" s="78" t="n">
        <f aca="false">PERCENTRANK($H$2:$H$1780,H855,6)</f>
        <v>0</v>
      </c>
      <c r="S855" s="78" t="n">
        <f aca="false">PERCENTRANK($Q$2:$Q$1780,Q855,6)</f>
        <v>0.0646794</v>
      </c>
      <c r="T855" s="78" t="n">
        <f aca="false">PERCENTRANK($F$2:$F$1780,F855,6)</f>
        <v>0</v>
      </c>
      <c r="U855" s="79" t="n">
        <f aca="false">IF(F855&gt;0,ROUND((Settings!$B$8*T855+Settings!$B$9*R855+Settings!$B$10*S855)/SUM(Settings!$B$8:$B$10),10),0)</f>
        <v>0</v>
      </c>
      <c r="V855" s="71" t="str">
        <f aca="false">IF(U855&gt;0,RANK(U855,$U$2:$U$1780)+COUNTIF($U$2:U855,U855)-1,"")</f>
        <v/>
      </c>
      <c r="W855" s="71" t="str">
        <f aca="false">IF(V855="","",IF(V855&lt;=Settings!$B$11,"1 - Fix first",IF(V855&lt;=Settings!$B$12,"2 - Review","3 - Monitor")))</f>
        <v/>
      </c>
      <c r="X855" s="71" t="str">
        <f aca="false">IF(AND(E855&gt;=Settings!$B$4,AF855&gt;=Settings!$B$5,O855&gt;=Settings!$B$6),"HIGH RATE","")</f>
        <v/>
      </c>
      <c r="Y855" s="71" t="str">
        <f aca="false">IF(F855&gt;0,RANK(F855,$F$2:$F$1780)+COUNTIF($F$2:F855,F855)-1,"")</f>
        <v/>
      </c>
      <c r="Z855" s="71" t="str">
        <f aca="false">IF(H855&gt;0,RANK(H855,$H$2:$H$1780)+COUNTIF($H$2:H855,H855)-1,"")</f>
        <v/>
      </c>
      <c r="AA855" s="71" t="str">
        <f aca="false">IF(AC855="","",RANK(AC855,$AC$2:$AC$1780)+COUNTIF($AC$2:AC855,AC855)-1)</f>
        <v/>
      </c>
      <c r="AB855" s="71" t="str">
        <f aca="false">IF(AD855="","",RANK(AD855,$AD$2:$AD$1780)+COUNTIF($AD$2:AD855,AD855)-1)</f>
        <v/>
      </c>
      <c r="AC855" s="71" t="str">
        <f aca="false">IF(AND(AF855&gt;0,E855&gt;=Settings!$B$4),ROUND(J855,10),"")</f>
        <v/>
      </c>
      <c r="AD855" s="71" t="str">
        <f aca="false">IF(X855="HIGH RATE",ROUND(O855,10),"")</f>
        <v/>
      </c>
      <c r="AE855" s="71" t="s">
        <v>59</v>
      </c>
      <c r="AF855" s="73" t="n">
        <f aca="false">SUMIFS(Detail!$L$2:$L$9168,Detail!$C$2:$C$9168,$A855)</f>
        <v>0</v>
      </c>
      <c r="AG855" s="74" t="n">
        <f aca="false">SUMIFS(Detail!$N$2:$N$9168,Detail!$C$2:$C$9168,$A855)</f>
        <v>0</v>
      </c>
    </row>
    <row r="856" customFormat="false" ht="15" hidden="false" customHeight="false" outlineLevel="0" collapsed="false">
      <c r="A856" s="71" t="s">
        <v>2043</v>
      </c>
      <c r="B856" s="71" t="s">
        <v>3073</v>
      </c>
      <c r="C856" s="71" t="s">
        <v>213</v>
      </c>
      <c r="D856" s="71" t="str">
        <f aca="false">IFERROR(INDEX('Brand Map'!$B$4:$B$125,MATCH(C856,'Brand Map'!$A$4:$A$125,0)),"Other")</f>
        <v>AU</v>
      </c>
      <c r="E856" s="73" t="n">
        <f aca="false">SUMIFS(Detail!$K$2:$K$9168,Detail!$C$2:$C$9168,$A856)</f>
        <v>0</v>
      </c>
      <c r="F856" s="73" t="n">
        <f aca="false">SUMIFS(Detail!$E$2:$E$9168,Detail!$C$2:$C$9168,$A856)</f>
        <v>0</v>
      </c>
      <c r="G856" s="74" t="n">
        <f aca="false">SUMIFS(Detail!$M$2:$M$9168,Detail!$C$2:$C$9168,$A856)</f>
        <v>0</v>
      </c>
      <c r="H856" s="74" t="n">
        <f aca="false">SUMIFS(Detail!$D$2:$D$9168,Detail!$C$2:$C$9168,$A856)</f>
        <v>0</v>
      </c>
      <c r="I856" s="74" t="n">
        <v>91.95</v>
      </c>
      <c r="J856" s="51" t="n">
        <f aca="false">IF(E856&gt;0,AF856/E856,0)</f>
        <v>0</v>
      </c>
      <c r="K856" s="51" t="n">
        <f aca="false">IF(G856&gt;0,AG856/G856,0)</f>
        <v>0</v>
      </c>
      <c r="L856" s="75" t="n">
        <f aca="false">H856/Settings!$B$16</f>
        <v>0</v>
      </c>
      <c r="M856" s="76" t="n">
        <f aca="false">H856/Settings!$B$20</f>
        <v>0</v>
      </c>
      <c r="N856" s="77" t="n">
        <f aca="false">E856*Settings!$B$3</f>
        <v>0</v>
      </c>
      <c r="O856" s="77" t="n">
        <f aca="false">IF(E856&gt;0,(AF856-N856)/SQRT(E856*Settings!$B$3*(1-Settings!$B$3)),0)</f>
        <v>0</v>
      </c>
      <c r="P856" s="77" t="n">
        <f aca="false">MAX(0,AF856-N856)</f>
        <v>0</v>
      </c>
      <c r="Q856" s="51" t="n">
        <f aca="false">IF(E856&gt;=Settings!$B$4,(AF856+Settings!$B$7*Settings!$B$3)/(E856+Settings!$B$7),Settings!$B$3)</f>
        <v>0.0748599558648786</v>
      </c>
      <c r="R856" s="78" t="n">
        <f aca="false">PERCENTRANK($H$2:$H$1780,H856,6)</f>
        <v>0</v>
      </c>
      <c r="S856" s="78" t="n">
        <f aca="false">PERCENTRANK($Q$2:$Q$1780,Q856,6)</f>
        <v>0.0646794</v>
      </c>
      <c r="T856" s="78" t="n">
        <f aca="false">PERCENTRANK($F$2:$F$1780,F856,6)</f>
        <v>0</v>
      </c>
      <c r="U856" s="79" t="n">
        <f aca="false">IF(F856&gt;0,ROUND((Settings!$B$8*T856+Settings!$B$9*R856+Settings!$B$10*S856)/SUM(Settings!$B$8:$B$10),10),0)</f>
        <v>0</v>
      </c>
      <c r="V856" s="71" t="str">
        <f aca="false">IF(U856&gt;0,RANK(U856,$U$2:$U$1780)+COUNTIF($U$2:U856,U856)-1,"")</f>
        <v/>
      </c>
      <c r="W856" s="71" t="str">
        <f aca="false">IF(V856="","",IF(V856&lt;=Settings!$B$11,"1 - Fix first",IF(V856&lt;=Settings!$B$12,"2 - Review","3 - Monitor")))</f>
        <v/>
      </c>
      <c r="X856" s="71" t="str">
        <f aca="false">IF(AND(E856&gt;=Settings!$B$4,AF856&gt;=Settings!$B$5,O856&gt;=Settings!$B$6),"HIGH RATE","")</f>
        <v/>
      </c>
      <c r="Y856" s="71" t="str">
        <f aca="false">IF(F856&gt;0,RANK(F856,$F$2:$F$1780)+COUNTIF($F$2:F856,F856)-1,"")</f>
        <v/>
      </c>
      <c r="Z856" s="71" t="str">
        <f aca="false">IF(H856&gt;0,RANK(H856,$H$2:$H$1780)+COUNTIF($H$2:H856,H856)-1,"")</f>
        <v/>
      </c>
      <c r="AA856" s="71" t="str">
        <f aca="false">IF(AC856="","",RANK(AC856,$AC$2:$AC$1780)+COUNTIF($AC$2:AC856,AC856)-1)</f>
        <v/>
      </c>
      <c r="AB856" s="71" t="str">
        <f aca="false">IF(AD856="","",RANK(AD856,$AD$2:$AD$1780)+COUNTIF($AD$2:AD856,AD856)-1)</f>
        <v/>
      </c>
      <c r="AC856" s="71" t="str">
        <f aca="false">IF(AND(AF856&gt;0,E856&gt;=Settings!$B$4),ROUND(J856,10),"")</f>
        <v/>
      </c>
      <c r="AD856" s="71" t="str">
        <f aca="false">IF(X856="HIGH RATE",ROUND(O856,10),"")</f>
        <v/>
      </c>
      <c r="AE856" s="71" t="s">
        <v>60</v>
      </c>
      <c r="AF856" s="73" t="n">
        <f aca="false">SUMIFS(Detail!$L$2:$L$9168,Detail!$C$2:$C$9168,$A856)</f>
        <v>0</v>
      </c>
      <c r="AG856" s="74" t="n">
        <f aca="false">SUMIFS(Detail!$N$2:$N$9168,Detail!$C$2:$C$9168,$A856)</f>
        <v>0</v>
      </c>
    </row>
    <row r="857" customFormat="false" ht="15" hidden="false" customHeight="false" outlineLevel="0" collapsed="false">
      <c r="A857" s="71" t="s">
        <v>1568</v>
      </c>
      <c r="B857" s="71" t="s">
        <v>3074</v>
      </c>
      <c r="C857" s="71" t="s">
        <v>213</v>
      </c>
      <c r="D857" s="71" t="str">
        <f aca="false">IFERROR(INDEX('Brand Map'!$B$4:$B$125,MATCH(C857,'Brand Map'!$A$4:$A$125,0)),"Other")</f>
        <v>AU</v>
      </c>
      <c r="E857" s="73" t="n">
        <f aca="false">SUMIFS(Detail!$K$2:$K$9168,Detail!$C$2:$C$9168,$A857)</f>
        <v>7</v>
      </c>
      <c r="F857" s="73" t="n">
        <f aca="false">SUMIFS(Detail!$E$2:$E$9168,Detail!$C$2:$C$9168,$A857)</f>
        <v>0</v>
      </c>
      <c r="G857" s="74" t="n">
        <f aca="false">SUMIFS(Detail!$M$2:$M$9168,Detail!$C$2:$C$9168,$A857)</f>
        <v>645.12</v>
      </c>
      <c r="H857" s="74" t="n">
        <f aca="false">SUMIFS(Detail!$D$2:$D$9168,Detail!$C$2:$C$9168,$A857)</f>
        <v>0</v>
      </c>
      <c r="I857" s="74" t="n">
        <v>1211.9</v>
      </c>
      <c r="J857" s="51" t="n">
        <f aca="false">IF(E857&gt;0,AF857/E857,0)</f>
        <v>0</v>
      </c>
      <c r="K857" s="51" t="n">
        <f aca="false">IF(G857&gt;0,AG857/G857,0)</f>
        <v>0</v>
      </c>
      <c r="L857" s="75" t="n">
        <f aca="false">H857/Settings!$B$16</f>
        <v>0</v>
      </c>
      <c r="M857" s="76" t="n">
        <f aca="false">H857/Settings!$B$20</f>
        <v>0</v>
      </c>
      <c r="N857" s="77" t="n">
        <f aca="false">E857*Settings!$B$3</f>
        <v>0.524019691054151</v>
      </c>
      <c r="O857" s="77" t="n">
        <f aca="false">IF(E857&gt;0,(AF857-N857)/SQRT(E857*Settings!$B$3*(1-Settings!$B$3)),0)</f>
        <v>-0.752610137022233</v>
      </c>
      <c r="P857" s="77" t="n">
        <f aca="false">MAX(0,AF857-N857)</f>
        <v>0</v>
      </c>
      <c r="Q857" s="51" t="n">
        <f aca="false">IF(E857&gt;=Settings!$B$4,(AF857+Settings!$B$7*Settings!$B$3)/(E857+Settings!$B$7),Settings!$B$3)</f>
        <v>0.0748599558648786</v>
      </c>
      <c r="R857" s="78" t="n">
        <f aca="false">PERCENTRANK($H$2:$H$1780,H857,6)</f>
        <v>0</v>
      </c>
      <c r="S857" s="78" t="n">
        <f aca="false">PERCENTRANK($Q$2:$Q$1780,Q857,6)</f>
        <v>0.0646794</v>
      </c>
      <c r="T857" s="78" t="n">
        <f aca="false">PERCENTRANK($F$2:$F$1780,F857,6)</f>
        <v>0</v>
      </c>
      <c r="U857" s="79" t="n">
        <f aca="false">IF(F857&gt;0,ROUND((Settings!$B$8*T857+Settings!$B$9*R857+Settings!$B$10*S857)/SUM(Settings!$B$8:$B$10),10),0)</f>
        <v>0</v>
      </c>
      <c r="V857" s="71" t="str">
        <f aca="false">IF(U857&gt;0,RANK(U857,$U$2:$U$1780)+COUNTIF($U$2:U857,U857)-1,"")</f>
        <v/>
      </c>
      <c r="W857" s="71" t="str">
        <f aca="false">IF(V857="","",IF(V857&lt;=Settings!$B$11,"1 - Fix first",IF(V857&lt;=Settings!$B$12,"2 - Review","3 - Monitor")))</f>
        <v/>
      </c>
      <c r="X857" s="71" t="str">
        <f aca="false">IF(AND(E857&gt;=Settings!$B$4,AF857&gt;=Settings!$B$5,O857&gt;=Settings!$B$6),"HIGH RATE","")</f>
        <v/>
      </c>
      <c r="Y857" s="71" t="str">
        <f aca="false">IF(F857&gt;0,RANK(F857,$F$2:$F$1780)+COUNTIF($F$2:F857,F857)-1,"")</f>
        <v/>
      </c>
      <c r="Z857" s="71" t="str">
        <f aca="false">IF(H857&gt;0,RANK(H857,$H$2:$H$1780)+COUNTIF($H$2:H857,H857)-1,"")</f>
        <v/>
      </c>
      <c r="AA857" s="71" t="str">
        <f aca="false">IF(AC857="","",RANK(AC857,$AC$2:$AC$1780)+COUNTIF($AC$2:AC857,AC857)-1)</f>
        <v/>
      </c>
      <c r="AB857" s="71" t="str">
        <f aca="false">IF(AD857="","",RANK(AD857,$AD$2:$AD$1780)+COUNTIF($AD$2:AD857,AD857)-1)</f>
        <v/>
      </c>
      <c r="AC857" s="71" t="str">
        <f aca="false">IF(AND(AF857&gt;0,E857&gt;=Settings!$B$4),ROUND(J857,10),"")</f>
        <v/>
      </c>
      <c r="AD857" s="71" t="str">
        <f aca="false">IF(X857="HIGH RATE",ROUND(O857,10),"")</f>
        <v/>
      </c>
      <c r="AE857" s="71" t="s">
        <v>60</v>
      </c>
      <c r="AF857" s="73" t="n">
        <f aca="false">SUMIFS(Detail!$L$2:$L$9168,Detail!$C$2:$C$9168,$A857)</f>
        <v>0</v>
      </c>
      <c r="AG857" s="74" t="n">
        <f aca="false">SUMIFS(Detail!$N$2:$N$9168,Detail!$C$2:$C$9168,$A857)</f>
        <v>0</v>
      </c>
    </row>
    <row r="858" customFormat="false" ht="15" hidden="false" customHeight="false" outlineLevel="0" collapsed="false">
      <c r="A858" s="71" t="s">
        <v>1233</v>
      </c>
      <c r="B858" s="71" t="s">
        <v>3075</v>
      </c>
      <c r="C858" s="71" t="s">
        <v>213</v>
      </c>
      <c r="D858" s="71" t="str">
        <f aca="false">IFERROR(INDEX('Brand Map'!$B$4:$B$125,MATCH(C858,'Brand Map'!$A$4:$A$125,0)),"Other")</f>
        <v>AU</v>
      </c>
      <c r="E858" s="73" t="n">
        <f aca="false">SUMIFS(Detail!$K$2:$K$9168,Detail!$C$2:$C$9168,$A858)</f>
        <v>17</v>
      </c>
      <c r="F858" s="73" t="n">
        <f aca="false">SUMIFS(Detail!$E$2:$E$9168,Detail!$C$2:$C$9168,$A858)</f>
        <v>0</v>
      </c>
      <c r="G858" s="74" t="n">
        <f aca="false">SUMIFS(Detail!$M$2:$M$9168,Detail!$C$2:$C$9168,$A858)</f>
        <v>2632.05</v>
      </c>
      <c r="H858" s="74" t="n">
        <f aca="false">SUMIFS(Detail!$D$2:$D$9168,Detail!$C$2:$C$9168,$A858)</f>
        <v>0</v>
      </c>
      <c r="I858" s="74" t="n">
        <v>4884</v>
      </c>
      <c r="J858" s="51" t="n">
        <f aca="false">IF(E858&gt;0,AF858/E858,0)</f>
        <v>0</v>
      </c>
      <c r="K858" s="51" t="n">
        <f aca="false">IF(G858&gt;0,AG858/G858,0)</f>
        <v>0</v>
      </c>
      <c r="L858" s="75" t="n">
        <f aca="false">H858/Settings!$B$16</f>
        <v>0</v>
      </c>
      <c r="M858" s="76" t="n">
        <f aca="false">H858/Settings!$B$20</f>
        <v>0</v>
      </c>
      <c r="N858" s="77" t="n">
        <f aca="false">E858*Settings!$B$3</f>
        <v>1.27261924970294</v>
      </c>
      <c r="O858" s="77" t="n">
        <f aca="false">IF(E858&gt;0,(AF858-N858)/SQRT(E858*Settings!$B$3*(1-Settings!$B$3)),0)</f>
        <v>-1.17285818847601</v>
      </c>
      <c r="P858" s="77" t="n">
        <f aca="false">MAX(0,AF858-N858)</f>
        <v>0</v>
      </c>
      <c r="Q858" s="51" t="n">
        <f aca="false">IF(E858&gt;=Settings!$B$4,(AF858+Settings!$B$7*Settings!$B$3)/(E858+Settings!$B$7),Settings!$B$3)</f>
        <v>0.0748599558648786</v>
      </c>
      <c r="R858" s="78" t="n">
        <f aca="false">PERCENTRANK($H$2:$H$1780,H858,6)</f>
        <v>0</v>
      </c>
      <c r="S858" s="78" t="n">
        <f aca="false">PERCENTRANK($Q$2:$Q$1780,Q858,6)</f>
        <v>0.0646794</v>
      </c>
      <c r="T858" s="78" t="n">
        <f aca="false">PERCENTRANK($F$2:$F$1780,F858,6)</f>
        <v>0</v>
      </c>
      <c r="U858" s="79" t="n">
        <f aca="false">IF(F858&gt;0,ROUND((Settings!$B$8*T858+Settings!$B$9*R858+Settings!$B$10*S858)/SUM(Settings!$B$8:$B$10),10),0)</f>
        <v>0</v>
      </c>
      <c r="V858" s="71" t="str">
        <f aca="false">IF(U858&gt;0,RANK(U858,$U$2:$U$1780)+COUNTIF($U$2:U858,U858)-1,"")</f>
        <v/>
      </c>
      <c r="W858" s="71" t="str">
        <f aca="false">IF(V858="","",IF(V858&lt;=Settings!$B$11,"1 - Fix first",IF(V858&lt;=Settings!$B$12,"2 - Review","3 - Monitor")))</f>
        <v/>
      </c>
      <c r="X858" s="71" t="str">
        <f aca="false">IF(AND(E858&gt;=Settings!$B$4,AF858&gt;=Settings!$B$5,O858&gt;=Settings!$B$6),"HIGH RATE","")</f>
        <v/>
      </c>
      <c r="Y858" s="71" t="str">
        <f aca="false">IF(F858&gt;0,RANK(F858,$F$2:$F$1780)+COUNTIF($F$2:F858,F858)-1,"")</f>
        <v/>
      </c>
      <c r="Z858" s="71" t="str">
        <f aca="false">IF(H858&gt;0,RANK(H858,$H$2:$H$1780)+COUNTIF($H$2:H858,H858)-1,"")</f>
        <v/>
      </c>
      <c r="AA858" s="71" t="str">
        <f aca="false">IF(AC858="","",RANK(AC858,$AC$2:$AC$1780)+COUNTIF($AC$2:AC858,AC858)-1)</f>
        <v/>
      </c>
      <c r="AB858" s="71" t="str">
        <f aca="false">IF(AD858="","",RANK(AD858,$AD$2:$AD$1780)+COUNTIF($AD$2:AD858,AD858)-1)</f>
        <v/>
      </c>
      <c r="AC858" s="71" t="str">
        <f aca="false">IF(AND(AF858&gt;0,E858&gt;=Settings!$B$4),ROUND(J858,10),"")</f>
        <v/>
      </c>
      <c r="AD858" s="71" t="str">
        <f aca="false">IF(X858="HIGH RATE",ROUND(O858,10),"")</f>
        <v/>
      </c>
      <c r="AE858" s="71" t="s">
        <v>60</v>
      </c>
      <c r="AF858" s="73" t="n">
        <f aca="false">SUMIFS(Detail!$L$2:$L$9168,Detail!$C$2:$C$9168,$A858)</f>
        <v>0</v>
      </c>
      <c r="AG858" s="74" t="n">
        <f aca="false">SUMIFS(Detail!$N$2:$N$9168,Detail!$C$2:$C$9168,$A858)</f>
        <v>0</v>
      </c>
    </row>
    <row r="859" customFormat="false" ht="15" hidden="false" customHeight="false" outlineLevel="0" collapsed="false">
      <c r="A859" s="71" t="s">
        <v>1609</v>
      </c>
      <c r="B859" s="71" t="s">
        <v>3075</v>
      </c>
      <c r="C859" s="71" t="s">
        <v>213</v>
      </c>
      <c r="D859" s="71" t="str">
        <f aca="false">IFERROR(INDEX('Brand Map'!$B$4:$B$125,MATCH(C859,'Brand Map'!$A$4:$A$125,0)),"Other")</f>
        <v>AU</v>
      </c>
      <c r="E859" s="73" t="n">
        <f aca="false">SUMIFS(Detail!$K$2:$K$9168,Detail!$C$2:$C$9168,$A859)</f>
        <v>0</v>
      </c>
      <c r="F859" s="73" t="n">
        <f aca="false">SUMIFS(Detail!$E$2:$E$9168,Detail!$C$2:$C$9168,$A859)</f>
        <v>0</v>
      </c>
      <c r="G859" s="74" t="n">
        <f aca="false">SUMIFS(Detail!$M$2:$M$9168,Detail!$C$2:$C$9168,$A859)</f>
        <v>0</v>
      </c>
      <c r="H859" s="74" t="n">
        <f aca="false">SUMIFS(Detail!$D$2:$D$9168,Detail!$C$2:$C$9168,$A859)</f>
        <v>0</v>
      </c>
      <c r="I859" s="74" t="n">
        <v>228.3</v>
      </c>
      <c r="J859" s="51" t="n">
        <f aca="false">IF(E859&gt;0,AF859/E859,0)</f>
        <v>0</v>
      </c>
      <c r="K859" s="51" t="n">
        <f aca="false">IF(G859&gt;0,AG859/G859,0)</f>
        <v>0</v>
      </c>
      <c r="L859" s="75" t="n">
        <f aca="false">H859/Settings!$B$16</f>
        <v>0</v>
      </c>
      <c r="M859" s="76" t="n">
        <f aca="false">H859/Settings!$B$20</f>
        <v>0</v>
      </c>
      <c r="N859" s="77" t="n">
        <f aca="false">E859*Settings!$B$3</f>
        <v>0</v>
      </c>
      <c r="O859" s="77" t="n">
        <f aca="false">IF(E859&gt;0,(AF859-N859)/SQRT(E859*Settings!$B$3*(1-Settings!$B$3)),0)</f>
        <v>0</v>
      </c>
      <c r="P859" s="77" t="n">
        <f aca="false">MAX(0,AF859-N859)</f>
        <v>0</v>
      </c>
      <c r="Q859" s="51" t="n">
        <f aca="false">IF(E859&gt;=Settings!$B$4,(AF859+Settings!$B$7*Settings!$B$3)/(E859+Settings!$B$7),Settings!$B$3)</f>
        <v>0.0748599558648786</v>
      </c>
      <c r="R859" s="78" t="n">
        <f aca="false">PERCENTRANK($H$2:$H$1780,H859,6)</f>
        <v>0</v>
      </c>
      <c r="S859" s="78" t="n">
        <f aca="false">PERCENTRANK($Q$2:$Q$1780,Q859,6)</f>
        <v>0.0646794</v>
      </c>
      <c r="T859" s="78" t="n">
        <f aca="false">PERCENTRANK($F$2:$F$1780,F859,6)</f>
        <v>0</v>
      </c>
      <c r="U859" s="79" t="n">
        <f aca="false">IF(F859&gt;0,ROUND((Settings!$B$8*T859+Settings!$B$9*R859+Settings!$B$10*S859)/SUM(Settings!$B$8:$B$10),10),0)</f>
        <v>0</v>
      </c>
      <c r="V859" s="71" t="str">
        <f aca="false">IF(U859&gt;0,RANK(U859,$U$2:$U$1780)+COUNTIF($U$2:U859,U859)-1,"")</f>
        <v/>
      </c>
      <c r="W859" s="71" t="str">
        <f aca="false">IF(V859="","",IF(V859&lt;=Settings!$B$11,"1 - Fix first",IF(V859&lt;=Settings!$B$12,"2 - Review","3 - Monitor")))</f>
        <v/>
      </c>
      <c r="X859" s="71" t="str">
        <f aca="false">IF(AND(E859&gt;=Settings!$B$4,AF859&gt;=Settings!$B$5,O859&gt;=Settings!$B$6),"HIGH RATE","")</f>
        <v/>
      </c>
      <c r="Y859" s="71" t="str">
        <f aca="false">IF(F859&gt;0,RANK(F859,$F$2:$F$1780)+COUNTIF($F$2:F859,F859)-1,"")</f>
        <v/>
      </c>
      <c r="Z859" s="71" t="str">
        <f aca="false">IF(H859&gt;0,RANK(H859,$H$2:$H$1780)+COUNTIF($H$2:H859,H859)-1,"")</f>
        <v/>
      </c>
      <c r="AA859" s="71" t="str">
        <f aca="false">IF(AC859="","",RANK(AC859,$AC$2:$AC$1780)+COUNTIF($AC$2:AC859,AC859)-1)</f>
        <v/>
      </c>
      <c r="AB859" s="71" t="str">
        <f aca="false">IF(AD859="","",RANK(AD859,$AD$2:$AD$1780)+COUNTIF($AD$2:AD859,AD859)-1)</f>
        <v/>
      </c>
      <c r="AC859" s="71" t="str">
        <f aca="false">IF(AND(AF859&gt;0,E859&gt;=Settings!$B$4),ROUND(J859,10),"")</f>
        <v/>
      </c>
      <c r="AD859" s="71" t="str">
        <f aca="false">IF(X859="HIGH RATE",ROUND(O859,10),"")</f>
        <v/>
      </c>
      <c r="AE859" s="71" t="s">
        <v>60</v>
      </c>
      <c r="AF859" s="73" t="n">
        <f aca="false">SUMIFS(Detail!$L$2:$L$9168,Detail!$C$2:$C$9168,$A859)</f>
        <v>0</v>
      </c>
      <c r="AG859" s="74" t="n">
        <f aca="false">SUMIFS(Detail!$N$2:$N$9168,Detail!$C$2:$C$9168,$A859)</f>
        <v>0</v>
      </c>
    </row>
    <row r="860" customFormat="false" ht="15" hidden="false" customHeight="false" outlineLevel="0" collapsed="false">
      <c r="A860" s="71" t="s">
        <v>1858</v>
      </c>
      <c r="B860" s="71" t="s">
        <v>3076</v>
      </c>
      <c r="C860" s="71" t="s">
        <v>213</v>
      </c>
      <c r="D860" s="71" t="str">
        <f aca="false">IFERROR(INDEX('Brand Map'!$B$4:$B$125,MATCH(C860,'Brand Map'!$A$4:$A$125,0)),"Other")</f>
        <v>AU</v>
      </c>
      <c r="E860" s="73" t="n">
        <f aca="false">SUMIFS(Detail!$K$2:$K$9168,Detail!$C$2:$C$9168,$A860)</f>
        <v>0</v>
      </c>
      <c r="F860" s="73" t="n">
        <f aca="false">SUMIFS(Detail!$E$2:$E$9168,Detail!$C$2:$C$9168,$A860)</f>
        <v>0</v>
      </c>
      <c r="G860" s="74" t="n">
        <f aca="false">SUMIFS(Detail!$M$2:$M$9168,Detail!$C$2:$C$9168,$A860)</f>
        <v>0</v>
      </c>
      <c r="H860" s="74" t="n">
        <f aca="false">SUMIFS(Detail!$D$2:$D$9168,Detail!$C$2:$C$9168,$A860)</f>
        <v>0</v>
      </c>
      <c r="I860" s="74" t="n">
        <v>209.9</v>
      </c>
      <c r="J860" s="51" t="n">
        <f aca="false">IF(E860&gt;0,AF860/E860,0)</f>
        <v>0</v>
      </c>
      <c r="K860" s="51" t="n">
        <f aca="false">IF(G860&gt;0,AG860/G860,0)</f>
        <v>0</v>
      </c>
      <c r="L860" s="75" t="n">
        <f aca="false">H860/Settings!$B$16</f>
        <v>0</v>
      </c>
      <c r="M860" s="76" t="n">
        <f aca="false">H860/Settings!$B$20</f>
        <v>0</v>
      </c>
      <c r="N860" s="77" t="n">
        <f aca="false">E860*Settings!$B$3</f>
        <v>0</v>
      </c>
      <c r="O860" s="77" t="n">
        <f aca="false">IF(E860&gt;0,(AF860-N860)/SQRT(E860*Settings!$B$3*(1-Settings!$B$3)),0)</f>
        <v>0</v>
      </c>
      <c r="P860" s="77" t="n">
        <f aca="false">MAX(0,AF860-N860)</f>
        <v>0</v>
      </c>
      <c r="Q860" s="51" t="n">
        <f aca="false">IF(E860&gt;=Settings!$B$4,(AF860+Settings!$B$7*Settings!$B$3)/(E860+Settings!$B$7),Settings!$B$3)</f>
        <v>0.0748599558648786</v>
      </c>
      <c r="R860" s="78" t="n">
        <f aca="false">PERCENTRANK($H$2:$H$1780,H860,6)</f>
        <v>0</v>
      </c>
      <c r="S860" s="78" t="n">
        <f aca="false">PERCENTRANK($Q$2:$Q$1780,Q860,6)</f>
        <v>0.0646794</v>
      </c>
      <c r="T860" s="78" t="n">
        <f aca="false">PERCENTRANK($F$2:$F$1780,F860,6)</f>
        <v>0</v>
      </c>
      <c r="U860" s="79" t="n">
        <f aca="false">IF(F860&gt;0,ROUND((Settings!$B$8*T860+Settings!$B$9*R860+Settings!$B$10*S860)/SUM(Settings!$B$8:$B$10),10),0)</f>
        <v>0</v>
      </c>
      <c r="V860" s="71" t="str">
        <f aca="false">IF(U860&gt;0,RANK(U860,$U$2:$U$1780)+COUNTIF($U$2:U860,U860)-1,"")</f>
        <v/>
      </c>
      <c r="W860" s="71" t="str">
        <f aca="false">IF(V860="","",IF(V860&lt;=Settings!$B$11,"1 - Fix first",IF(V860&lt;=Settings!$B$12,"2 - Review","3 - Monitor")))</f>
        <v/>
      </c>
      <c r="X860" s="71" t="str">
        <f aca="false">IF(AND(E860&gt;=Settings!$B$4,AF860&gt;=Settings!$B$5,O860&gt;=Settings!$B$6),"HIGH RATE","")</f>
        <v/>
      </c>
      <c r="Y860" s="71" t="str">
        <f aca="false">IF(F860&gt;0,RANK(F860,$F$2:$F$1780)+COUNTIF($F$2:F860,F860)-1,"")</f>
        <v/>
      </c>
      <c r="Z860" s="71" t="str">
        <f aca="false">IF(H860&gt;0,RANK(H860,$H$2:$H$1780)+COUNTIF($H$2:H860,H860)-1,"")</f>
        <v/>
      </c>
      <c r="AA860" s="71" t="str">
        <f aca="false">IF(AC860="","",RANK(AC860,$AC$2:$AC$1780)+COUNTIF($AC$2:AC860,AC860)-1)</f>
        <v/>
      </c>
      <c r="AB860" s="71" t="str">
        <f aca="false">IF(AD860="","",RANK(AD860,$AD$2:$AD$1780)+COUNTIF($AD$2:AD860,AD860)-1)</f>
        <v/>
      </c>
      <c r="AC860" s="71" t="str">
        <f aca="false">IF(AND(AF860&gt;0,E860&gt;=Settings!$B$4),ROUND(J860,10),"")</f>
        <v/>
      </c>
      <c r="AD860" s="71" t="str">
        <f aca="false">IF(X860="HIGH RATE",ROUND(O860,10),"")</f>
        <v/>
      </c>
      <c r="AE860" s="71" t="s">
        <v>60</v>
      </c>
      <c r="AF860" s="73" t="n">
        <f aca="false">SUMIFS(Detail!$L$2:$L$9168,Detail!$C$2:$C$9168,$A860)</f>
        <v>0</v>
      </c>
      <c r="AG860" s="74" t="n">
        <f aca="false">SUMIFS(Detail!$N$2:$N$9168,Detail!$C$2:$C$9168,$A860)</f>
        <v>0</v>
      </c>
    </row>
    <row r="861" customFormat="false" ht="15" hidden="false" customHeight="false" outlineLevel="0" collapsed="false">
      <c r="A861" s="71" t="s">
        <v>2198</v>
      </c>
      <c r="B861" s="71" t="s">
        <v>3077</v>
      </c>
      <c r="C861" s="71" t="s">
        <v>213</v>
      </c>
      <c r="D861" s="71" t="str">
        <f aca="false">IFERROR(INDEX('Brand Map'!$B$4:$B$125,MATCH(C861,'Brand Map'!$A$4:$A$125,0)),"Other")</f>
        <v>AU</v>
      </c>
      <c r="E861" s="73" t="n">
        <f aca="false">SUMIFS(Detail!$K$2:$K$9168,Detail!$C$2:$C$9168,$A861)</f>
        <v>0</v>
      </c>
      <c r="F861" s="73" t="n">
        <f aca="false">SUMIFS(Detail!$E$2:$E$9168,Detail!$C$2:$C$9168,$A861)</f>
        <v>0</v>
      </c>
      <c r="G861" s="74" t="n">
        <f aca="false">SUMIFS(Detail!$M$2:$M$9168,Detail!$C$2:$C$9168,$A861)</f>
        <v>0</v>
      </c>
      <c r="H861" s="74" t="n">
        <f aca="false">SUMIFS(Detail!$D$2:$D$9168,Detail!$C$2:$C$9168,$A861)</f>
        <v>0</v>
      </c>
      <c r="I861" s="74" t="n">
        <v>97.95</v>
      </c>
      <c r="J861" s="51" t="n">
        <f aca="false">IF(E861&gt;0,AF861/E861,0)</f>
        <v>0</v>
      </c>
      <c r="K861" s="51" t="n">
        <f aca="false">IF(G861&gt;0,AG861/G861,0)</f>
        <v>0</v>
      </c>
      <c r="L861" s="75" t="n">
        <f aca="false">H861/Settings!$B$16</f>
        <v>0</v>
      </c>
      <c r="M861" s="76" t="n">
        <f aca="false">H861/Settings!$B$20</f>
        <v>0</v>
      </c>
      <c r="N861" s="77" t="n">
        <f aca="false">E861*Settings!$B$3</f>
        <v>0</v>
      </c>
      <c r="O861" s="77" t="n">
        <f aca="false">IF(E861&gt;0,(AF861-N861)/SQRT(E861*Settings!$B$3*(1-Settings!$B$3)),0)</f>
        <v>0</v>
      </c>
      <c r="P861" s="77" t="n">
        <f aca="false">MAX(0,AF861-N861)</f>
        <v>0</v>
      </c>
      <c r="Q861" s="51" t="n">
        <f aca="false">IF(E861&gt;=Settings!$B$4,(AF861+Settings!$B$7*Settings!$B$3)/(E861+Settings!$B$7),Settings!$B$3)</f>
        <v>0.0748599558648786</v>
      </c>
      <c r="R861" s="78" t="n">
        <f aca="false">PERCENTRANK($H$2:$H$1780,H861,6)</f>
        <v>0</v>
      </c>
      <c r="S861" s="78" t="n">
        <f aca="false">PERCENTRANK($Q$2:$Q$1780,Q861,6)</f>
        <v>0.0646794</v>
      </c>
      <c r="T861" s="78" t="n">
        <f aca="false">PERCENTRANK($F$2:$F$1780,F861,6)</f>
        <v>0</v>
      </c>
      <c r="U861" s="79" t="n">
        <f aca="false">IF(F861&gt;0,ROUND((Settings!$B$8*T861+Settings!$B$9*R861+Settings!$B$10*S861)/SUM(Settings!$B$8:$B$10),10),0)</f>
        <v>0</v>
      </c>
      <c r="V861" s="71" t="str">
        <f aca="false">IF(U861&gt;0,RANK(U861,$U$2:$U$1780)+COUNTIF($U$2:U861,U861)-1,"")</f>
        <v/>
      </c>
      <c r="W861" s="71" t="str">
        <f aca="false">IF(V861="","",IF(V861&lt;=Settings!$B$11,"1 - Fix first",IF(V861&lt;=Settings!$B$12,"2 - Review","3 - Monitor")))</f>
        <v/>
      </c>
      <c r="X861" s="71" t="str">
        <f aca="false">IF(AND(E861&gt;=Settings!$B$4,AF861&gt;=Settings!$B$5,O861&gt;=Settings!$B$6),"HIGH RATE","")</f>
        <v/>
      </c>
      <c r="Y861" s="71" t="str">
        <f aca="false">IF(F861&gt;0,RANK(F861,$F$2:$F$1780)+COUNTIF($F$2:F861,F861)-1,"")</f>
        <v/>
      </c>
      <c r="Z861" s="71" t="str">
        <f aca="false">IF(H861&gt;0,RANK(H861,$H$2:$H$1780)+COUNTIF($H$2:H861,H861)-1,"")</f>
        <v/>
      </c>
      <c r="AA861" s="71" t="str">
        <f aca="false">IF(AC861="","",RANK(AC861,$AC$2:$AC$1780)+COUNTIF($AC$2:AC861,AC861)-1)</f>
        <v/>
      </c>
      <c r="AB861" s="71" t="str">
        <f aca="false">IF(AD861="","",RANK(AD861,$AD$2:$AD$1780)+COUNTIF($AD$2:AD861,AD861)-1)</f>
        <v/>
      </c>
      <c r="AC861" s="71" t="str">
        <f aca="false">IF(AND(AF861&gt;0,E861&gt;=Settings!$B$4),ROUND(J861,10),"")</f>
        <v/>
      </c>
      <c r="AD861" s="71" t="str">
        <f aca="false">IF(X861="HIGH RATE",ROUND(O861,10),"")</f>
        <v/>
      </c>
      <c r="AE861" s="71" t="s">
        <v>59</v>
      </c>
      <c r="AF861" s="73" t="n">
        <f aca="false">SUMIFS(Detail!$L$2:$L$9168,Detail!$C$2:$C$9168,$A861)</f>
        <v>0</v>
      </c>
      <c r="AG861" s="74" t="n">
        <f aca="false">SUMIFS(Detail!$N$2:$N$9168,Detail!$C$2:$C$9168,$A861)</f>
        <v>0</v>
      </c>
    </row>
    <row r="862" customFormat="false" ht="15" hidden="false" customHeight="false" outlineLevel="0" collapsed="false">
      <c r="A862" s="71" t="s">
        <v>1419</v>
      </c>
      <c r="B862" s="71" t="s">
        <v>3078</v>
      </c>
      <c r="C862" s="71" t="s">
        <v>213</v>
      </c>
      <c r="D862" s="71" t="str">
        <f aca="false">IFERROR(INDEX('Brand Map'!$B$4:$B$125,MATCH(C862,'Brand Map'!$A$4:$A$125,0)),"Other")</f>
        <v>AU</v>
      </c>
      <c r="E862" s="73" t="n">
        <f aca="false">SUMIFS(Detail!$K$2:$K$9168,Detail!$C$2:$C$9168,$A862)</f>
        <v>6</v>
      </c>
      <c r="F862" s="73" t="n">
        <f aca="false">SUMIFS(Detail!$E$2:$E$9168,Detail!$C$2:$C$9168,$A862)</f>
        <v>0</v>
      </c>
      <c r="G862" s="74" t="n">
        <f aca="false">SUMIFS(Detail!$M$2:$M$9168,Detail!$C$2:$C$9168,$A862)</f>
        <v>884.27</v>
      </c>
      <c r="H862" s="74" t="n">
        <f aca="false">SUMIFS(Detail!$D$2:$D$9168,Detail!$C$2:$C$9168,$A862)</f>
        <v>0</v>
      </c>
      <c r="I862" s="74" t="n">
        <v>5388.08</v>
      </c>
      <c r="J862" s="51" t="n">
        <f aca="false">IF(E862&gt;0,AF862/E862,0)</f>
        <v>0</v>
      </c>
      <c r="K862" s="51" t="n">
        <f aca="false">IF(G862&gt;0,AG862/G862,0)</f>
        <v>0</v>
      </c>
      <c r="L862" s="75" t="n">
        <f aca="false">H862/Settings!$B$16</f>
        <v>0</v>
      </c>
      <c r="M862" s="76" t="n">
        <f aca="false">H862/Settings!$B$20</f>
        <v>0</v>
      </c>
      <c r="N862" s="77" t="n">
        <f aca="false">E862*Settings!$B$3</f>
        <v>0.449159735189272</v>
      </c>
      <c r="O862" s="77" t="n">
        <f aca="false">IF(E862&gt;0,(AF862-N862)/SQRT(E862*Settings!$B$3*(1-Settings!$B$3)),0)</f>
        <v>-0.696781592147757</v>
      </c>
      <c r="P862" s="77" t="n">
        <f aca="false">MAX(0,AF862-N862)</f>
        <v>0</v>
      </c>
      <c r="Q862" s="51" t="n">
        <f aca="false">IF(E862&gt;=Settings!$B$4,(AF862+Settings!$B$7*Settings!$B$3)/(E862+Settings!$B$7),Settings!$B$3)</f>
        <v>0.0748599558648786</v>
      </c>
      <c r="R862" s="78" t="n">
        <f aca="false">PERCENTRANK($H$2:$H$1780,H862,6)</f>
        <v>0</v>
      </c>
      <c r="S862" s="78" t="n">
        <f aca="false">PERCENTRANK($Q$2:$Q$1780,Q862,6)</f>
        <v>0.0646794</v>
      </c>
      <c r="T862" s="78" t="n">
        <f aca="false">PERCENTRANK($F$2:$F$1780,F862,6)</f>
        <v>0</v>
      </c>
      <c r="U862" s="79" t="n">
        <f aca="false">IF(F862&gt;0,ROUND((Settings!$B$8*T862+Settings!$B$9*R862+Settings!$B$10*S862)/SUM(Settings!$B$8:$B$10),10),0)</f>
        <v>0</v>
      </c>
      <c r="V862" s="71" t="str">
        <f aca="false">IF(U862&gt;0,RANK(U862,$U$2:$U$1780)+COUNTIF($U$2:U862,U862)-1,"")</f>
        <v/>
      </c>
      <c r="W862" s="71" t="str">
        <f aca="false">IF(V862="","",IF(V862&lt;=Settings!$B$11,"1 - Fix first",IF(V862&lt;=Settings!$B$12,"2 - Review","3 - Monitor")))</f>
        <v/>
      </c>
      <c r="X862" s="71" t="str">
        <f aca="false">IF(AND(E862&gt;=Settings!$B$4,AF862&gt;=Settings!$B$5,O862&gt;=Settings!$B$6),"HIGH RATE","")</f>
        <v/>
      </c>
      <c r="Y862" s="71" t="str">
        <f aca="false">IF(F862&gt;0,RANK(F862,$F$2:$F$1780)+COUNTIF($F$2:F862,F862)-1,"")</f>
        <v/>
      </c>
      <c r="Z862" s="71" t="str">
        <f aca="false">IF(H862&gt;0,RANK(H862,$H$2:$H$1780)+COUNTIF($H$2:H862,H862)-1,"")</f>
        <v/>
      </c>
      <c r="AA862" s="71" t="str">
        <f aca="false">IF(AC862="","",RANK(AC862,$AC$2:$AC$1780)+COUNTIF($AC$2:AC862,AC862)-1)</f>
        <v/>
      </c>
      <c r="AB862" s="71" t="str">
        <f aca="false">IF(AD862="","",RANK(AD862,$AD$2:$AD$1780)+COUNTIF($AD$2:AD862,AD862)-1)</f>
        <v/>
      </c>
      <c r="AC862" s="71" t="str">
        <f aca="false">IF(AND(AF862&gt;0,E862&gt;=Settings!$B$4),ROUND(J862,10),"")</f>
        <v/>
      </c>
      <c r="AD862" s="71" t="str">
        <f aca="false">IF(X862="HIGH RATE",ROUND(O862,10),"")</f>
        <v/>
      </c>
      <c r="AE862" s="71" t="s">
        <v>60</v>
      </c>
      <c r="AF862" s="73" t="n">
        <f aca="false">SUMIFS(Detail!$L$2:$L$9168,Detail!$C$2:$C$9168,$A862)</f>
        <v>0</v>
      </c>
      <c r="AG862" s="74" t="n">
        <f aca="false">SUMIFS(Detail!$N$2:$N$9168,Detail!$C$2:$C$9168,$A862)</f>
        <v>0</v>
      </c>
    </row>
    <row r="863" customFormat="false" ht="15" hidden="false" customHeight="false" outlineLevel="0" collapsed="false">
      <c r="A863" s="71" t="s">
        <v>1523</v>
      </c>
      <c r="B863" s="71" t="s">
        <v>2653</v>
      </c>
      <c r="C863" s="71" t="s">
        <v>213</v>
      </c>
      <c r="D863" s="71" t="str">
        <f aca="false">IFERROR(INDEX('Brand Map'!$B$4:$B$125,MATCH(C863,'Brand Map'!$A$4:$A$125,0)),"Other")</f>
        <v>AU</v>
      </c>
      <c r="E863" s="73" t="n">
        <f aca="false">SUMIFS(Detail!$K$2:$K$9168,Detail!$C$2:$C$9168,$A863)</f>
        <v>0</v>
      </c>
      <c r="F863" s="73" t="n">
        <f aca="false">SUMIFS(Detail!$E$2:$E$9168,Detail!$C$2:$C$9168,$A863)</f>
        <v>0</v>
      </c>
      <c r="G863" s="74" t="n">
        <f aca="false">SUMIFS(Detail!$M$2:$M$9168,Detail!$C$2:$C$9168,$A863)</f>
        <v>0</v>
      </c>
      <c r="H863" s="74" t="n">
        <f aca="false">SUMIFS(Detail!$D$2:$D$9168,Detail!$C$2:$C$9168,$A863)</f>
        <v>0</v>
      </c>
      <c r="I863" s="74" t="n">
        <v>114.95</v>
      </c>
      <c r="J863" s="51" t="n">
        <f aca="false">IF(E863&gt;0,AF863/E863,0)</f>
        <v>0</v>
      </c>
      <c r="K863" s="51" t="n">
        <f aca="false">IF(G863&gt;0,AG863/G863,0)</f>
        <v>0</v>
      </c>
      <c r="L863" s="75" t="n">
        <f aca="false">H863/Settings!$B$16</f>
        <v>0</v>
      </c>
      <c r="M863" s="76" t="n">
        <f aca="false">H863/Settings!$B$20</f>
        <v>0</v>
      </c>
      <c r="N863" s="77" t="n">
        <f aca="false">E863*Settings!$B$3</f>
        <v>0</v>
      </c>
      <c r="O863" s="77" t="n">
        <f aca="false">IF(E863&gt;0,(AF863-N863)/SQRT(E863*Settings!$B$3*(1-Settings!$B$3)),0)</f>
        <v>0</v>
      </c>
      <c r="P863" s="77" t="n">
        <f aca="false">MAX(0,AF863-N863)</f>
        <v>0</v>
      </c>
      <c r="Q863" s="51" t="n">
        <f aca="false">IF(E863&gt;=Settings!$B$4,(AF863+Settings!$B$7*Settings!$B$3)/(E863+Settings!$B$7),Settings!$B$3)</f>
        <v>0.0748599558648786</v>
      </c>
      <c r="R863" s="78" t="n">
        <f aca="false">PERCENTRANK($H$2:$H$1780,H863,6)</f>
        <v>0</v>
      </c>
      <c r="S863" s="78" t="n">
        <f aca="false">PERCENTRANK($Q$2:$Q$1780,Q863,6)</f>
        <v>0.0646794</v>
      </c>
      <c r="T863" s="78" t="n">
        <f aca="false">PERCENTRANK($F$2:$F$1780,F863,6)</f>
        <v>0</v>
      </c>
      <c r="U863" s="79" t="n">
        <f aca="false">IF(F863&gt;0,ROUND((Settings!$B$8*T863+Settings!$B$9*R863+Settings!$B$10*S863)/SUM(Settings!$B$8:$B$10),10),0)</f>
        <v>0</v>
      </c>
      <c r="V863" s="71" t="str">
        <f aca="false">IF(U863&gt;0,RANK(U863,$U$2:$U$1780)+COUNTIF($U$2:U863,U863)-1,"")</f>
        <v/>
      </c>
      <c r="W863" s="71" t="str">
        <f aca="false">IF(V863="","",IF(V863&lt;=Settings!$B$11,"1 - Fix first",IF(V863&lt;=Settings!$B$12,"2 - Review","3 - Monitor")))</f>
        <v/>
      </c>
      <c r="X863" s="71" t="str">
        <f aca="false">IF(AND(E863&gt;=Settings!$B$4,AF863&gt;=Settings!$B$5,O863&gt;=Settings!$B$6),"HIGH RATE","")</f>
        <v/>
      </c>
      <c r="Y863" s="71" t="str">
        <f aca="false">IF(F863&gt;0,RANK(F863,$F$2:$F$1780)+COUNTIF($F$2:F863,F863)-1,"")</f>
        <v/>
      </c>
      <c r="Z863" s="71" t="str">
        <f aca="false">IF(H863&gt;0,RANK(H863,$H$2:$H$1780)+COUNTIF($H$2:H863,H863)-1,"")</f>
        <v/>
      </c>
      <c r="AA863" s="71" t="str">
        <f aca="false">IF(AC863="","",RANK(AC863,$AC$2:$AC$1780)+COUNTIF($AC$2:AC863,AC863)-1)</f>
        <v/>
      </c>
      <c r="AB863" s="71" t="str">
        <f aca="false">IF(AD863="","",RANK(AD863,$AD$2:$AD$1780)+COUNTIF($AD$2:AD863,AD863)-1)</f>
        <v/>
      </c>
      <c r="AC863" s="71" t="str">
        <f aca="false">IF(AND(AF863&gt;0,E863&gt;=Settings!$B$4),ROUND(J863,10),"")</f>
        <v/>
      </c>
      <c r="AD863" s="71" t="str">
        <f aca="false">IF(X863="HIGH RATE",ROUND(O863,10),"")</f>
        <v/>
      </c>
      <c r="AE863" s="71" t="s">
        <v>60</v>
      </c>
      <c r="AF863" s="73" t="n">
        <f aca="false">SUMIFS(Detail!$L$2:$L$9168,Detail!$C$2:$C$9168,$A863)</f>
        <v>0</v>
      </c>
      <c r="AG863" s="74" t="n">
        <f aca="false">SUMIFS(Detail!$N$2:$N$9168,Detail!$C$2:$C$9168,$A863)</f>
        <v>0</v>
      </c>
    </row>
    <row r="864" customFormat="false" ht="15" hidden="false" customHeight="false" outlineLevel="0" collapsed="false">
      <c r="A864" s="71" t="s">
        <v>1405</v>
      </c>
      <c r="B864" s="71" t="s">
        <v>2524</v>
      </c>
      <c r="C864" s="71" t="s">
        <v>213</v>
      </c>
      <c r="D864" s="71" t="str">
        <f aca="false">IFERROR(INDEX('Brand Map'!$B$4:$B$125,MATCH(C864,'Brand Map'!$A$4:$A$125,0)),"Other")</f>
        <v>AU</v>
      </c>
      <c r="E864" s="73" t="n">
        <f aca="false">SUMIFS(Detail!$K$2:$K$9168,Detail!$C$2:$C$9168,$A864)</f>
        <v>0</v>
      </c>
      <c r="F864" s="73" t="n">
        <f aca="false">SUMIFS(Detail!$E$2:$E$9168,Detail!$C$2:$C$9168,$A864)</f>
        <v>0</v>
      </c>
      <c r="G864" s="74" t="n">
        <f aca="false">SUMIFS(Detail!$M$2:$M$9168,Detail!$C$2:$C$9168,$A864)</f>
        <v>0</v>
      </c>
      <c r="H864" s="74" t="n">
        <f aca="false">SUMIFS(Detail!$D$2:$D$9168,Detail!$C$2:$C$9168,$A864)</f>
        <v>0</v>
      </c>
      <c r="I864" s="74" t="n">
        <v>315.9</v>
      </c>
      <c r="J864" s="51" t="n">
        <f aca="false">IF(E864&gt;0,AF864/E864,0)</f>
        <v>0</v>
      </c>
      <c r="K864" s="51" t="n">
        <f aca="false">IF(G864&gt;0,AG864/G864,0)</f>
        <v>0</v>
      </c>
      <c r="L864" s="75" t="n">
        <f aca="false">H864/Settings!$B$16</f>
        <v>0</v>
      </c>
      <c r="M864" s="76" t="n">
        <f aca="false">H864/Settings!$B$20</f>
        <v>0</v>
      </c>
      <c r="N864" s="77" t="n">
        <f aca="false">E864*Settings!$B$3</f>
        <v>0</v>
      </c>
      <c r="O864" s="77" t="n">
        <f aca="false">IF(E864&gt;0,(AF864-N864)/SQRT(E864*Settings!$B$3*(1-Settings!$B$3)),0)</f>
        <v>0</v>
      </c>
      <c r="P864" s="77" t="n">
        <f aca="false">MAX(0,AF864-N864)</f>
        <v>0</v>
      </c>
      <c r="Q864" s="51" t="n">
        <f aca="false">IF(E864&gt;=Settings!$B$4,(AF864+Settings!$B$7*Settings!$B$3)/(E864+Settings!$B$7),Settings!$B$3)</f>
        <v>0.0748599558648786</v>
      </c>
      <c r="R864" s="78" t="n">
        <f aca="false">PERCENTRANK($H$2:$H$1780,H864,6)</f>
        <v>0</v>
      </c>
      <c r="S864" s="78" t="n">
        <f aca="false">PERCENTRANK($Q$2:$Q$1780,Q864,6)</f>
        <v>0.0646794</v>
      </c>
      <c r="T864" s="78" t="n">
        <f aca="false">PERCENTRANK($F$2:$F$1780,F864,6)</f>
        <v>0</v>
      </c>
      <c r="U864" s="79" t="n">
        <f aca="false">IF(F864&gt;0,ROUND((Settings!$B$8*T864+Settings!$B$9*R864+Settings!$B$10*S864)/SUM(Settings!$B$8:$B$10),10),0)</f>
        <v>0</v>
      </c>
      <c r="V864" s="71" t="str">
        <f aca="false">IF(U864&gt;0,RANK(U864,$U$2:$U$1780)+COUNTIF($U$2:U864,U864)-1,"")</f>
        <v/>
      </c>
      <c r="W864" s="71" t="str">
        <f aca="false">IF(V864="","",IF(V864&lt;=Settings!$B$11,"1 - Fix first",IF(V864&lt;=Settings!$B$12,"2 - Review","3 - Monitor")))</f>
        <v/>
      </c>
      <c r="X864" s="71" t="str">
        <f aca="false">IF(AND(E864&gt;=Settings!$B$4,AF864&gt;=Settings!$B$5,O864&gt;=Settings!$B$6),"HIGH RATE","")</f>
        <v/>
      </c>
      <c r="Y864" s="71" t="str">
        <f aca="false">IF(F864&gt;0,RANK(F864,$F$2:$F$1780)+COUNTIF($F$2:F864,F864)-1,"")</f>
        <v/>
      </c>
      <c r="Z864" s="71" t="str">
        <f aca="false">IF(H864&gt;0,RANK(H864,$H$2:$H$1780)+COUNTIF($H$2:H864,H864)-1,"")</f>
        <v/>
      </c>
      <c r="AA864" s="71" t="str">
        <f aca="false">IF(AC864="","",RANK(AC864,$AC$2:$AC$1780)+COUNTIF($AC$2:AC864,AC864)-1)</f>
        <v/>
      </c>
      <c r="AB864" s="71" t="str">
        <f aca="false">IF(AD864="","",RANK(AD864,$AD$2:$AD$1780)+COUNTIF($AD$2:AD864,AD864)-1)</f>
        <v/>
      </c>
      <c r="AC864" s="71" t="str">
        <f aca="false">IF(AND(AF864&gt;0,E864&gt;=Settings!$B$4),ROUND(J864,10),"")</f>
        <v/>
      </c>
      <c r="AD864" s="71" t="str">
        <f aca="false">IF(X864="HIGH RATE",ROUND(O864,10),"")</f>
        <v/>
      </c>
      <c r="AE864" s="71" t="s">
        <v>60</v>
      </c>
      <c r="AF864" s="73" t="n">
        <f aca="false">SUMIFS(Detail!$L$2:$L$9168,Detail!$C$2:$C$9168,$A864)</f>
        <v>0</v>
      </c>
      <c r="AG864" s="74" t="n">
        <f aca="false">SUMIFS(Detail!$N$2:$N$9168,Detail!$C$2:$C$9168,$A864)</f>
        <v>0</v>
      </c>
    </row>
    <row r="865" customFormat="false" ht="15" hidden="false" customHeight="false" outlineLevel="0" collapsed="false">
      <c r="A865" s="71" t="s">
        <v>1235</v>
      </c>
      <c r="B865" s="71" t="s">
        <v>3079</v>
      </c>
      <c r="C865" s="71" t="s">
        <v>213</v>
      </c>
      <c r="D865" s="71" t="str">
        <f aca="false">IFERROR(INDEX('Brand Map'!$B$4:$B$125,MATCH(C865,'Brand Map'!$A$4:$A$125,0)),"Other")</f>
        <v>AU</v>
      </c>
      <c r="E865" s="73" t="n">
        <f aca="false">SUMIFS(Detail!$K$2:$K$9168,Detail!$C$2:$C$9168,$A865)</f>
        <v>0</v>
      </c>
      <c r="F865" s="73" t="n">
        <f aca="false">SUMIFS(Detail!$E$2:$E$9168,Detail!$C$2:$C$9168,$A865)</f>
        <v>0</v>
      </c>
      <c r="G865" s="74" t="n">
        <f aca="false">SUMIFS(Detail!$M$2:$M$9168,Detail!$C$2:$C$9168,$A865)</f>
        <v>0</v>
      </c>
      <c r="H865" s="74" t="n">
        <f aca="false">SUMIFS(Detail!$D$2:$D$9168,Detail!$C$2:$C$9168,$A865)</f>
        <v>0</v>
      </c>
      <c r="I865" s="74" t="n">
        <v>359.95</v>
      </c>
      <c r="J865" s="51" t="n">
        <f aca="false">IF(E865&gt;0,AF865/E865,0)</f>
        <v>0</v>
      </c>
      <c r="K865" s="51" t="n">
        <f aca="false">IF(G865&gt;0,AG865/G865,0)</f>
        <v>0</v>
      </c>
      <c r="L865" s="75" t="n">
        <f aca="false">H865/Settings!$B$16</f>
        <v>0</v>
      </c>
      <c r="M865" s="76" t="n">
        <f aca="false">H865/Settings!$B$20</f>
        <v>0</v>
      </c>
      <c r="N865" s="77" t="n">
        <f aca="false">E865*Settings!$B$3</f>
        <v>0</v>
      </c>
      <c r="O865" s="77" t="n">
        <f aca="false">IF(E865&gt;0,(AF865-N865)/SQRT(E865*Settings!$B$3*(1-Settings!$B$3)),0)</f>
        <v>0</v>
      </c>
      <c r="P865" s="77" t="n">
        <f aca="false">MAX(0,AF865-N865)</f>
        <v>0</v>
      </c>
      <c r="Q865" s="51" t="n">
        <f aca="false">IF(E865&gt;=Settings!$B$4,(AF865+Settings!$B$7*Settings!$B$3)/(E865+Settings!$B$7),Settings!$B$3)</f>
        <v>0.0748599558648786</v>
      </c>
      <c r="R865" s="78" t="n">
        <f aca="false">PERCENTRANK($H$2:$H$1780,H865,6)</f>
        <v>0</v>
      </c>
      <c r="S865" s="78" t="n">
        <f aca="false">PERCENTRANK($Q$2:$Q$1780,Q865,6)</f>
        <v>0.0646794</v>
      </c>
      <c r="T865" s="78" t="n">
        <f aca="false">PERCENTRANK($F$2:$F$1780,F865,6)</f>
        <v>0</v>
      </c>
      <c r="U865" s="79" t="n">
        <f aca="false">IF(F865&gt;0,ROUND((Settings!$B$8*T865+Settings!$B$9*R865+Settings!$B$10*S865)/SUM(Settings!$B$8:$B$10),10),0)</f>
        <v>0</v>
      </c>
      <c r="V865" s="71" t="str">
        <f aca="false">IF(U865&gt;0,RANK(U865,$U$2:$U$1780)+COUNTIF($U$2:U865,U865)-1,"")</f>
        <v/>
      </c>
      <c r="W865" s="71" t="str">
        <f aca="false">IF(V865="","",IF(V865&lt;=Settings!$B$11,"1 - Fix first",IF(V865&lt;=Settings!$B$12,"2 - Review","3 - Monitor")))</f>
        <v/>
      </c>
      <c r="X865" s="71" t="str">
        <f aca="false">IF(AND(E865&gt;=Settings!$B$4,AF865&gt;=Settings!$B$5,O865&gt;=Settings!$B$6),"HIGH RATE","")</f>
        <v/>
      </c>
      <c r="Y865" s="71" t="str">
        <f aca="false">IF(F865&gt;0,RANK(F865,$F$2:$F$1780)+COUNTIF($F$2:F865,F865)-1,"")</f>
        <v/>
      </c>
      <c r="Z865" s="71" t="str">
        <f aca="false">IF(H865&gt;0,RANK(H865,$H$2:$H$1780)+COUNTIF($H$2:H865,H865)-1,"")</f>
        <v/>
      </c>
      <c r="AA865" s="71" t="str">
        <f aca="false">IF(AC865="","",RANK(AC865,$AC$2:$AC$1780)+COUNTIF($AC$2:AC865,AC865)-1)</f>
        <v/>
      </c>
      <c r="AB865" s="71" t="str">
        <f aca="false">IF(AD865="","",RANK(AD865,$AD$2:$AD$1780)+COUNTIF($AD$2:AD865,AD865)-1)</f>
        <v/>
      </c>
      <c r="AC865" s="71" t="str">
        <f aca="false">IF(AND(AF865&gt;0,E865&gt;=Settings!$B$4),ROUND(J865,10),"")</f>
        <v/>
      </c>
      <c r="AD865" s="71" t="str">
        <f aca="false">IF(X865="HIGH RATE",ROUND(O865,10),"")</f>
        <v/>
      </c>
      <c r="AE865" s="71" t="s">
        <v>60</v>
      </c>
      <c r="AF865" s="73" t="n">
        <f aca="false">SUMIFS(Detail!$L$2:$L$9168,Detail!$C$2:$C$9168,$A865)</f>
        <v>0</v>
      </c>
      <c r="AG865" s="74" t="n">
        <f aca="false">SUMIFS(Detail!$N$2:$N$9168,Detail!$C$2:$C$9168,$A865)</f>
        <v>0</v>
      </c>
    </row>
    <row r="866" customFormat="false" ht="15" hidden="false" customHeight="false" outlineLevel="0" collapsed="false">
      <c r="A866" s="71" t="s">
        <v>903</v>
      </c>
      <c r="B866" s="71" t="s">
        <v>3080</v>
      </c>
      <c r="C866" s="71" t="s">
        <v>213</v>
      </c>
      <c r="D866" s="71" t="str">
        <f aca="false">IFERROR(INDEX('Brand Map'!$B$4:$B$125,MATCH(C866,'Brand Map'!$A$4:$A$125,0)),"Other")</f>
        <v>AU</v>
      </c>
      <c r="E866" s="73" t="n">
        <f aca="false">SUMIFS(Detail!$K$2:$K$9168,Detail!$C$2:$C$9168,$A866)</f>
        <v>7</v>
      </c>
      <c r="F866" s="73" t="n">
        <f aca="false">SUMIFS(Detail!$E$2:$E$9168,Detail!$C$2:$C$9168,$A866)</f>
        <v>0</v>
      </c>
      <c r="G866" s="74" t="n">
        <f aca="false">SUMIFS(Detail!$M$2:$M$9168,Detail!$C$2:$C$9168,$A866)</f>
        <v>1140.6</v>
      </c>
      <c r="H866" s="74" t="n">
        <f aca="false">SUMIFS(Detail!$D$2:$D$9168,Detail!$C$2:$C$9168,$A866)</f>
        <v>0</v>
      </c>
      <c r="I866" s="74" t="n">
        <v>4289.23</v>
      </c>
      <c r="J866" s="51" t="n">
        <f aca="false">IF(E866&gt;0,AF866/E866,0)</f>
        <v>0</v>
      </c>
      <c r="K866" s="51" t="n">
        <f aca="false">IF(G866&gt;0,AG866/G866,0)</f>
        <v>0</v>
      </c>
      <c r="L866" s="75" t="n">
        <f aca="false">H866/Settings!$B$16</f>
        <v>0</v>
      </c>
      <c r="M866" s="76" t="n">
        <f aca="false">H866/Settings!$B$20</f>
        <v>0</v>
      </c>
      <c r="N866" s="77" t="n">
        <f aca="false">E866*Settings!$B$3</f>
        <v>0.524019691054151</v>
      </c>
      <c r="O866" s="77" t="n">
        <f aca="false">IF(E866&gt;0,(AF866-N866)/SQRT(E866*Settings!$B$3*(1-Settings!$B$3)),0)</f>
        <v>-0.752610137022233</v>
      </c>
      <c r="P866" s="77" t="n">
        <f aca="false">MAX(0,AF866-N866)</f>
        <v>0</v>
      </c>
      <c r="Q866" s="51" t="n">
        <f aca="false">IF(E866&gt;=Settings!$B$4,(AF866+Settings!$B$7*Settings!$B$3)/(E866+Settings!$B$7),Settings!$B$3)</f>
        <v>0.0748599558648786</v>
      </c>
      <c r="R866" s="78" t="n">
        <f aca="false">PERCENTRANK($H$2:$H$1780,H866,6)</f>
        <v>0</v>
      </c>
      <c r="S866" s="78" t="n">
        <f aca="false">PERCENTRANK($Q$2:$Q$1780,Q866,6)</f>
        <v>0.0646794</v>
      </c>
      <c r="T866" s="78" t="n">
        <f aca="false">PERCENTRANK($F$2:$F$1780,F866,6)</f>
        <v>0</v>
      </c>
      <c r="U866" s="79" t="n">
        <f aca="false">IF(F866&gt;0,ROUND((Settings!$B$8*T866+Settings!$B$9*R866+Settings!$B$10*S866)/SUM(Settings!$B$8:$B$10),10),0)</f>
        <v>0</v>
      </c>
      <c r="V866" s="71" t="str">
        <f aca="false">IF(U866&gt;0,RANK(U866,$U$2:$U$1780)+COUNTIF($U$2:U866,U866)-1,"")</f>
        <v/>
      </c>
      <c r="W866" s="71" t="str">
        <f aca="false">IF(V866="","",IF(V866&lt;=Settings!$B$11,"1 - Fix first",IF(V866&lt;=Settings!$B$12,"2 - Review","3 - Monitor")))</f>
        <v/>
      </c>
      <c r="X866" s="71" t="str">
        <f aca="false">IF(AND(E866&gt;=Settings!$B$4,AF866&gt;=Settings!$B$5,O866&gt;=Settings!$B$6),"HIGH RATE","")</f>
        <v/>
      </c>
      <c r="Y866" s="71" t="str">
        <f aca="false">IF(F866&gt;0,RANK(F866,$F$2:$F$1780)+COUNTIF($F$2:F866,F866)-1,"")</f>
        <v/>
      </c>
      <c r="Z866" s="71" t="str">
        <f aca="false">IF(H866&gt;0,RANK(H866,$H$2:$H$1780)+COUNTIF($H$2:H866,H866)-1,"")</f>
        <v/>
      </c>
      <c r="AA866" s="71" t="str">
        <f aca="false">IF(AC866="","",RANK(AC866,$AC$2:$AC$1780)+COUNTIF($AC$2:AC866,AC866)-1)</f>
        <v/>
      </c>
      <c r="AB866" s="71" t="str">
        <f aca="false">IF(AD866="","",RANK(AD866,$AD$2:$AD$1780)+COUNTIF($AD$2:AD866,AD866)-1)</f>
        <v/>
      </c>
      <c r="AC866" s="71" t="str">
        <f aca="false">IF(AND(AF866&gt;0,E866&gt;=Settings!$B$4),ROUND(J866,10),"")</f>
        <v/>
      </c>
      <c r="AD866" s="71" t="str">
        <f aca="false">IF(X866="HIGH RATE",ROUND(O866,10),"")</f>
        <v/>
      </c>
      <c r="AE866" s="71" t="s">
        <v>60</v>
      </c>
      <c r="AF866" s="73" t="n">
        <f aca="false">SUMIFS(Detail!$L$2:$L$9168,Detail!$C$2:$C$9168,$A866)</f>
        <v>0</v>
      </c>
      <c r="AG866" s="74" t="n">
        <f aca="false">SUMIFS(Detail!$N$2:$N$9168,Detail!$C$2:$C$9168,$A866)</f>
        <v>0</v>
      </c>
    </row>
    <row r="867" customFormat="false" ht="15" hidden="false" customHeight="false" outlineLevel="0" collapsed="false">
      <c r="A867" s="71" t="s">
        <v>1316</v>
      </c>
      <c r="B867" s="71" t="s">
        <v>3080</v>
      </c>
      <c r="C867" s="71" t="s">
        <v>213</v>
      </c>
      <c r="D867" s="71" t="str">
        <f aca="false">IFERROR(INDEX('Brand Map'!$B$4:$B$125,MATCH(C867,'Brand Map'!$A$4:$A$125,0)),"Other")</f>
        <v>AU</v>
      </c>
      <c r="E867" s="73" t="n">
        <f aca="false">SUMIFS(Detail!$K$2:$K$9168,Detail!$C$2:$C$9168,$A867)</f>
        <v>0</v>
      </c>
      <c r="F867" s="73" t="n">
        <f aca="false">SUMIFS(Detail!$E$2:$E$9168,Detail!$C$2:$C$9168,$A867)</f>
        <v>0</v>
      </c>
      <c r="G867" s="74" t="n">
        <f aca="false">SUMIFS(Detail!$M$2:$M$9168,Detail!$C$2:$C$9168,$A867)</f>
        <v>0</v>
      </c>
      <c r="H867" s="74" t="n">
        <f aca="false">SUMIFS(Detail!$D$2:$D$9168,Detail!$C$2:$C$9168,$A867)</f>
        <v>0</v>
      </c>
      <c r="I867" s="74" t="n">
        <v>174.85</v>
      </c>
      <c r="J867" s="51" t="n">
        <f aca="false">IF(E867&gt;0,AF867/E867,0)</f>
        <v>0</v>
      </c>
      <c r="K867" s="51" t="n">
        <f aca="false">IF(G867&gt;0,AG867/G867,0)</f>
        <v>0</v>
      </c>
      <c r="L867" s="75" t="n">
        <f aca="false">H867/Settings!$B$16</f>
        <v>0</v>
      </c>
      <c r="M867" s="76" t="n">
        <f aca="false">H867/Settings!$B$20</f>
        <v>0</v>
      </c>
      <c r="N867" s="77" t="n">
        <f aca="false">E867*Settings!$B$3</f>
        <v>0</v>
      </c>
      <c r="O867" s="77" t="n">
        <f aca="false">IF(E867&gt;0,(AF867-N867)/SQRT(E867*Settings!$B$3*(1-Settings!$B$3)),0)</f>
        <v>0</v>
      </c>
      <c r="P867" s="77" t="n">
        <f aca="false">MAX(0,AF867-N867)</f>
        <v>0</v>
      </c>
      <c r="Q867" s="51" t="n">
        <f aca="false">IF(E867&gt;=Settings!$B$4,(AF867+Settings!$B$7*Settings!$B$3)/(E867+Settings!$B$7),Settings!$B$3)</f>
        <v>0.0748599558648786</v>
      </c>
      <c r="R867" s="78" t="n">
        <f aca="false">PERCENTRANK($H$2:$H$1780,H867,6)</f>
        <v>0</v>
      </c>
      <c r="S867" s="78" t="n">
        <f aca="false">PERCENTRANK($Q$2:$Q$1780,Q867,6)</f>
        <v>0.0646794</v>
      </c>
      <c r="T867" s="78" t="n">
        <f aca="false">PERCENTRANK($F$2:$F$1780,F867,6)</f>
        <v>0</v>
      </c>
      <c r="U867" s="79" t="n">
        <f aca="false">IF(F867&gt;0,ROUND((Settings!$B$8*T867+Settings!$B$9*R867+Settings!$B$10*S867)/SUM(Settings!$B$8:$B$10),10),0)</f>
        <v>0</v>
      </c>
      <c r="V867" s="71" t="str">
        <f aca="false">IF(U867&gt;0,RANK(U867,$U$2:$U$1780)+COUNTIF($U$2:U867,U867)-1,"")</f>
        <v/>
      </c>
      <c r="W867" s="71" t="str">
        <f aca="false">IF(V867="","",IF(V867&lt;=Settings!$B$11,"1 - Fix first",IF(V867&lt;=Settings!$B$12,"2 - Review","3 - Monitor")))</f>
        <v/>
      </c>
      <c r="X867" s="71" t="str">
        <f aca="false">IF(AND(E867&gt;=Settings!$B$4,AF867&gt;=Settings!$B$5,O867&gt;=Settings!$B$6),"HIGH RATE","")</f>
        <v/>
      </c>
      <c r="Y867" s="71" t="str">
        <f aca="false">IF(F867&gt;0,RANK(F867,$F$2:$F$1780)+COUNTIF($F$2:F867,F867)-1,"")</f>
        <v/>
      </c>
      <c r="Z867" s="71" t="str">
        <f aca="false">IF(H867&gt;0,RANK(H867,$H$2:$H$1780)+COUNTIF($H$2:H867,H867)-1,"")</f>
        <v/>
      </c>
      <c r="AA867" s="71" t="str">
        <f aca="false">IF(AC867="","",RANK(AC867,$AC$2:$AC$1780)+COUNTIF($AC$2:AC867,AC867)-1)</f>
        <v/>
      </c>
      <c r="AB867" s="71" t="str">
        <f aca="false">IF(AD867="","",RANK(AD867,$AD$2:$AD$1780)+COUNTIF($AD$2:AD867,AD867)-1)</f>
        <v/>
      </c>
      <c r="AC867" s="71" t="str">
        <f aca="false">IF(AND(AF867&gt;0,E867&gt;=Settings!$B$4),ROUND(J867,10),"")</f>
        <v/>
      </c>
      <c r="AD867" s="71" t="str">
        <f aca="false">IF(X867="HIGH RATE",ROUND(O867,10),"")</f>
        <v/>
      </c>
      <c r="AE867" s="71" t="s">
        <v>60</v>
      </c>
      <c r="AF867" s="73" t="n">
        <f aca="false">SUMIFS(Detail!$L$2:$L$9168,Detail!$C$2:$C$9168,$A867)</f>
        <v>0</v>
      </c>
      <c r="AG867" s="74" t="n">
        <f aca="false">SUMIFS(Detail!$N$2:$N$9168,Detail!$C$2:$C$9168,$A867)</f>
        <v>0</v>
      </c>
    </row>
    <row r="868" customFormat="false" ht="15" hidden="false" customHeight="false" outlineLevel="0" collapsed="false">
      <c r="A868" s="71" t="s">
        <v>1207</v>
      </c>
      <c r="B868" s="71" t="s">
        <v>3080</v>
      </c>
      <c r="C868" s="71" t="s">
        <v>213</v>
      </c>
      <c r="D868" s="71" t="str">
        <f aca="false">IFERROR(INDEX('Brand Map'!$B$4:$B$125,MATCH(C868,'Brand Map'!$A$4:$A$125,0)),"Other")</f>
        <v>AU</v>
      </c>
      <c r="E868" s="73" t="n">
        <f aca="false">SUMIFS(Detail!$K$2:$K$9168,Detail!$C$2:$C$9168,$A868)</f>
        <v>0</v>
      </c>
      <c r="F868" s="73" t="n">
        <f aca="false">SUMIFS(Detail!$E$2:$E$9168,Detail!$C$2:$C$9168,$A868)</f>
        <v>0</v>
      </c>
      <c r="G868" s="74" t="n">
        <f aca="false">SUMIFS(Detail!$M$2:$M$9168,Detail!$C$2:$C$9168,$A868)</f>
        <v>0</v>
      </c>
      <c r="H868" s="74" t="n">
        <f aca="false">SUMIFS(Detail!$D$2:$D$9168,Detail!$C$2:$C$9168,$A868)</f>
        <v>0</v>
      </c>
      <c r="I868" s="74" t="n">
        <v>234.25</v>
      </c>
      <c r="J868" s="51" t="n">
        <f aca="false">IF(E868&gt;0,AF868/E868,0)</f>
        <v>0</v>
      </c>
      <c r="K868" s="51" t="n">
        <f aca="false">IF(G868&gt;0,AG868/G868,0)</f>
        <v>0</v>
      </c>
      <c r="L868" s="75" t="n">
        <f aca="false">H868/Settings!$B$16</f>
        <v>0</v>
      </c>
      <c r="M868" s="76" t="n">
        <f aca="false">H868/Settings!$B$20</f>
        <v>0</v>
      </c>
      <c r="N868" s="77" t="n">
        <f aca="false">E868*Settings!$B$3</f>
        <v>0</v>
      </c>
      <c r="O868" s="77" t="n">
        <f aca="false">IF(E868&gt;0,(AF868-N868)/SQRT(E868*Settings!$B$3*(1-Settings!$B$3)),0)</f>
        <v>0</v>
      </c>
      <c r="P868" s="77" t="n">
        <f aca="false">MAX(0,AF868-N868)</f>
        <v>0</v>
      </c>
      <c r="Q868" s="51" t="n">
        <f aca="false">IF(E868&gt;=Settings!$B$4,(AF868+Settings!$B$7*Settings!$B$3)/(E868+Settings!$B$7),Settings!$B$3)</f>
        <v>0.0748599558648786</v>
      </c>
      <c r="R868" s="78" t="n">
        <f aca="false">PERCENTRANK($H$2:$H$1780,H868,6)</f>
        <v>0</v>
      </c>
      <c r="S868" s="78" t="n">
        <f aca="false">PERCENTRANK($Q$2:$Q$1780,Q868,6)</f>
        <v>0.0646794</v>
      </c>
      <c r="T868" s="78" t="n">
        <f aca="false">PERCENTRANK($F$2:$F$1780,F868,6)</f>
        <v>0</v>
      </c>
      <c r="U868" s="79" t="n">
        <f aca="false">IF(F868&gt;0,ROUND((Settings!$B$8*T868+Settings!$B$9*R868+Settings!$B$10*S868)/SUM(Settings!$B$8:$B$10),10),0)</f>
        <v>0</v>
      </c>
      <c r="V868" s="71" t="str">
        <f aca="false">IF(U868&gt;0,RANK(U868,$U$2:$U$1780)+COUNTIF($U$2:U868,U868)-1,"")</f>
        <v/>
      </c>
      <c r="W868" s="71" t="str">
        <f aca="false">IF(V868="","",IF(V868&lt;=Settings!$B$11,"1 - Fix first",IF(V868&lt;=Settings!$B$12,"2 - Review","3 - Monitor")))</f>
        <v/>
      </c>
      <c r="X868" s="71" t="str">
        <f aca="false">IF(AND(E868&gt;=Settings!$B$4,AF868&gt;=Settings!$B$5,O868&gt;=Settings!$B$6),"HIGH RATE","")</f>
        <v/>
      </c>
      <c r="Y868" s="71" t="str">
        <f aca="false">IF(F868&gt;0,RANK(F868,$F$2:$F$1780)+COUNTIF($F$2:F868,F868)-1,"")</f>
        <v/>
      </c>
      <c r="Z868" s="71" t="str">
        <f aca="false">IF(H868&gt;0,RANK(H868,$H$2:$H$1780)+COUNTIF($H$2:H868,H868)-1,"")</f>
        <v/>
      </c>
      <c r="AA868" s="71" t="str">
        <f aca="false">IF(AC868="","",RANK(AC868,$AC$2:$AC$1780)+COUNTIF($AC$2:AC868,AC868)-1)</f>
        <v/>
      </c>
      <c r="AB868" s="71" t="str">
        <f aca="false">IF(AD868="","",RANK(AD868,$AD$2:$AD$1780)+COUNTIF($AD$2:AD868,AD868)-1)</f>
        <v/>
      </c>
      <c r="AC868" s="71" t="str">
        <f aca="false">IF(AND(AF868&gt;0,E868&gt;=Settings!$B$4),ROUND(J868,10),"")</f>
        <v/>
      </c>
      <c r="AD868" s="71" t="str">
        <f aca="false">IF(X868="HIGH RATE",ROUND(O868,10),"")</f>
        <v/>
      </c>
      <c r="AE868" s="71" t="s">
        <v>60</v>
      </c>
      <c r="AF868" s="73" t="n">
        <f aca="false">SUMIFS(Detail!$L$2:$L$9168,Detail!$C$2:$C$9168,$A868)</f>
        <v>0</v>
      </c>
      <c r="AG868" s="74" t="n">
        <f aca="false">SUMIFS(Detail!$N$2:$N$9168,Detail!$C$2:$C$9168,$A868)</f>
        <v>0</v>
      </c>
    </row>
    <row r="869" customFormat="false" ht="15" hidden="false" customHeight="false" outlineLevel="0" collapsed="false">
      <c r="A869" s="71" t="s">
        <v>1874</v>
      </c>
      <c r="B869" s="71" t="s">
        <v>3081</v>
      </c>
      <c r="C869" s="71" t="s">
        <v>213</v>
      </c>
      <c r="D869" s="71" t="str">
        <f aca="false">IFERROR(INDEX('Brand Map'!$B$4:$B$125,MATCH(C869,'Brand Map'!$A$4:$A$125,0)),"Other")</f>
        <v>AU</v>
      </c>
      <c r="E869" s="73" t="n">
        <f aca="false">SUMIFS(Detail!$K$2:$K$9168,Detail!$C$2:$C$9168,$A869)</f>
        <v>1</v>
      </c>
      <c r="F869" s="73" t="n">
        <f aca="false">SUMIFS(Detail!$E$2:$E$9168,Detail!$C$2:$C$9168,$A869)</f>
        <v>0</v>
      </c>
      <c r="G869" s="74" t="n">
        <f aca="false">SUMIFS(Detail!$M$2:$M$9168,Detail!$C$2:$C$9168,$A869)</f>
        <v>172.68</v>
      </c>
      <c r="H869" s="74" t="n">
        <f aca="false">SUMIFS(Detail!$D$2:$D$9168,Detail!$C$2:$C$9168,$A869)</f>
        <v>0</v>
      </c>
      <c r="I869" s="74" t="n">
        <v>722.58</v>
      </c>
      <c r="J869" s="51" t="n">
        <f aca="false">IF(E869&gt;0,AF869/E869,0)</f>
        <v>0</v>
      </c>
      <c r="K869" s="51" t="n">
        <f aca="false">IF(G869&gt;0,AG869/G869,0)</f>
        <v>0</v>
      </c>
      <c r="L869" s="75" t="n">
        <f aca="false">H869/Settings!$B$16</f>
        <v>0</v>
      </c>
      <c r="M869" s="76" t="n">
        <f aca="false">H869/Settings!$B$20</f>
        <v>0</v>
      </c>
      <c r="N869" s="77" t="n">
        <f aca="false">E869*Settings!$B$3</f>
        <v>0.0748599558648786</v>
      </c>
      <c r="O869" s="77" t="n">
        <f aca="false">IF(E869&gt;0,(AF869-N869)/SQRT(E869*Settings!$B$3*(1-Settings!$B$3)),0)</f>
        <v>-0.28445989382101</v>
      </c>
      <c r="P869" s="77" t="n">
        <f aca="false">MAX(0,AF869-N869)</f>
        <v>0</v>
      </c>
      <c r="Q869" s="51" t="n">
        <f aca="false">IF(E869&gt;=Settings!$B$4,(AF869+Settings!$B$7*Settings!$B$3)/(E869+Settings!$B$7),Settings!$B$3)</f>
        <v>0.0748599558648786</v>
      </c>
      <c r="R869" s="78" t="n">
        <f aca="false">PERCENTRANK($H$2:$H$1780,H869,6)</f>
        <v>0</v>
      </c>
      <c r="S869" s="78" t="n">
        <f aca="false">PERCENTRANK($Q$2:$Q$1780,Q869,6)</f>
        <v>0.0646794</v>
      </c>
      <c r="T869" s="78" t="n">
        <f aca="false">PERCENTRANK($F$2:$F$1780,F869,6)</f>
        <v>0</v>
      </c>
      <c r="U869" s="79" t="n">
        <f aca="false">IF(F869&gt;0,ROUND((Settings!$B$8*T869+Settings!$B$9*R869+Settings!$B$10*S869)/SUM(Settings!$B$8:$B$10),10),0)</f>
        <v>0</v>
      </c>
      <c r="V869" s="71" t="str">
        <f aca="false">IF(U869&gt;0,RANK(U869,$U$2:$U$1780)+COUNTIF($U$2:U869,U869)-1,"")</f>
        <v/>
      </c>
      <c r="W869" s="71" t="str">
        <f aca="false">IF(V869="","",IF(V869&lt;=Settings!$B$11,"1 - Fix first",IF(V869&lt;=Settings!$B$12,"2 - Review","3 - Monitor")))</f>
        <v/>
      </c>
      <c r="X869" s="71" t="str">
        <f aca="false">IF(AND(E869&gt;=Settings!$B$4,AF869&gt;=Settings!$B$5,O869&gt;=Settings!$B$6),"HIGH RATE","")</f>
        <v/>
      </c>
      <c r="Y869" s="71" t="str">
        <f aca="false">IF(F869&gt;0,RANK(F869,$F$2:$F$1780)+COUNTIF($F$2:F869,F869)-1,"")</f>
        <v/>
      </c>
      <c r="Z869" s="71" t="str">
        <f aca="false">IF(H869&gt;0,RANK(H869,$H$2:$H$1780)+COUNTIF($H$2:H869,H869)-1,"")</f>
        <v/>
      </c>
      <c r="AA869" s="71" t="str">
        <f aca="false">IF(AC869="","",RANK(AC869,$AC$2:$AC$1780)+COUNTIF($AC$2:AC869,AC869)-1)</f>
        <v/>
      </c>
      <c r="AB869" s="71" t="str">
        <f aca="false">IF(AD869="","",RANK(AD869,$AD$2:$AD$1780)+COUNTIF($AD$2:AD869,AD869)-1)</f>
        <v/>
      </c>
      <c r="AC869" s="71" t="str">
        <f aca="false">IF(AND(AF869&gt;0,E869&gt;=Settings!$B$4),ROUND(J869,10),"")</f>
        <v/>
      </c>
      <c r="AD869" s="71" t="str">
        <f aca="false">IF(X869="HIGH RATE",ROUND(O869,10),"")</f>
        <v/>
      </c>
      <c r="AE869" s="71" t="s">
        <v>60</v>
      </c>
      <c r="AF869" s="73" t="n">
        <f aca="false">SUMIFS(Detail!$L$2:$L$9168,Detail!$C$2:$C$9168,$A869)</f>
        <v>0</v>
      </c>
      <c r="AG869" s="74" t="n">
        <f aca="false">SUMIFS(Detail!$N$2:$N$9168,Detail!$C$2:$C$9168,$A869)</f>
        <v>0</v>
      </c>
    </row>
    <row r="870" customFormat="false" ht="15" hidden="false" customHeight="false" outlineLevel="0" collapsed="false">
      <c r="A870" s="71" t="s">
        <v>1751</v>
      </c>
      <c r="B870" s="71" t="s">
        <v>2808</v>
      </c>
      <c r="C870" s="71" t="s">
        <v>213</v>
      </c>
      <c r="D870" s="71" t="str">
        <f aca="false">IFERROR(INDEX('Brand Map'!$B$4:$B$125,MATCH(C870,'Brand Map'!$A$4:$A$125,0)),"Other")</f>
        <v>AU</v>
      </c>
      <c r="E870" s="73" t="n">
        <f aca="false">SUMIFS(Detail!$K$2:$K$9168,Detail!$C$2:$C$9168,$A870)</f>
        <v>0</v>
      </c>
      <c r="F870" s="73" t="n">
        <f aca="false">SUMIFS(Detail!$E$2:$E$9168,Detail!$C$2:$C$9168,$A870)</f>
        <v>0</v>
      </c>
      <c r="G870" s="74" t="n">
        <f aca="false">SUMIFS(Detail!$M$2:$M$9168,Detail!$C$2:$C$9168,$A870)</f>
        <v>0</v>
      </c>
      <c r="H870" s="74" t="n">
        <f aca="false">SUMIFS(Detail!$D$2:$D$9168,Detail!$C$2:$C$9168,$A870)</f>
        <v>0</v>
      </c>
      <c r="I870" s="74" t="n">
        <v>154.95</v>
      </c>
      <c r="J870" s="51" t="n">
        <f aca="false">IF(E870&gt;0,AF870/E870,0)</f>
        <v>0</v>
      </c>
      <c r="K870" s="51" t="n">
        <f aca="false">IF(G870&gt;0,AG870/G870,0)</f>
        <v>0</v>
      </c>
      <c r="L870" s="75" t="n">
        <f aca="false">H870/Settings!$B$16</f>
        <v>0</v>
      </c>
      <c r="M870" s="76" t="n">
        <f aca="false">H870/Settings!$B$20</f>
        <v>0</v>
      </c>
      <c r="N870" s="77" t="n">
        <f aca="false">E870*Settings!$B$3</f>
        <v>0</v>
      </c>
      <c r="O870" s="77" t="n">
        <f aca="false">IF(E870&gt;0,(AF870-N870)/SQRT(E870*Settings!$B$3*(1-Settings!$B$3)),0)</f>
        <v>0</v>
      </c>
      <c r="P870" s="77" t="n">
        <f aca="false">MAX(0,AF870-N870)</f>
        <v>0</v>
      </c>
      <c r="Q870" s="51" t="n">
        <f aca="false">IF(E870&gt;=Settings!$B$4,(AF870+Settings!$B$7*Settings!$B$3)/(E870+Settings!$B$7),Settings!$B$3)</f>
        <v>0.0748599558648786</v>
      </c>
      <c r="R870" s="78" t="n">
        <f aca="false">PERCENTRANK($H$2:$H$1780,H870,6)</f>
        <v>0</v>
      </c>
      <c r="S870" s="78" t="n">
        <f aca="false">PERCENTRANK($Q$2:$Q$1780,Q870,6)</f>
        <v>0.0646794</v>
      </c>
      <c r="T870" s="78" t="n">
        <f aca="false">PERCENTRANK($F$2:$F$1780,F870,6)</f>
        <v>0</v>
      </c>
      <c r="U870" s="79" t="n">
        <f aca="false">IF(F870&gt;0,ROUND((Settings!$B$8*T870+Settings!$B$9*R870+Settings!$B$10*S870)/SUM(Settings!$B$8:$B$10),10),0)</f>
        <v>0</v>
      </c>
      <c r="V870" s="71" t="str">
        <f aca="false">IF(U870&gt;0,RANK(U870,$U$2:$U$1780)+COUNTIF($U$2:U870,U870)-1,"")</f>
        <v/>
      </c>
      <c r="W870" s="71" t="str">
        <f aca="false">IF(V870="","",IF(V870&lt;=Settings!$B$11,"1 - Fix first",IF(V870&lt;=Settings!$B$12,"2 - Review","3 - Monitor")))</f>
        <v/>
      </c>
      <c r="X870" s="71" t="str">
        <f aca="false">IF(AND(E870&gt;=Settings!$B$4,AF870&gt;=Settings!$B$5,O870&gt;=Settings!$B$6),"HIGH RATE","")</f>
        <v/>
      </c>
      <c r="Y870" s="71" t="str">
        <f aca="false">IF(F870&gt;0,RANK(F870,$F$2:$F$1780)+COUNTIF($F$2:F870,F870)-1,"")</f>
        <v/>
      </c>
      <c r="Z870" s="71" t="str">
        <f aca="false">IF(H870&gt;0,RANK(H870,$H$2:$H$1780)+COUNTIF($H$2:H870,H870)-1,"")</f>
        <v/>
      </c>
      <c r="AA870" s="71" t="str">
        <f aca="false">IF(AC870="","",RANK(AC870,$AC$2:$AC$1780)+COUNTIF($AC$2:AC870,AC870)-1)</f>
        <v/>
      </c>
      <c r="AB870" s="71" t="str">
        <f aca="false">IF(AD870="","",RANK(AD870,$AD$2:$AD$1780)+COUNTIF($AD$2:AD870,AD870)-1)</f>
        <v/>
      </c>
      <c r="AC870" s="71" t="str">
        <f aca="false">IF(AND(AF870&gt;0,E870&gt;=Settings!$B$4),ROUND(J870,10),"")</f>
        <v/>
      </c>
      <c r="AD870" s="71" t="str">
        <f aca="false">IF(X870="HIGH RATE",ROUND(O870,10),"")</f>
        <v/>
      </c>
      <c r="AE870" s="71" t="s">
        <v>60</v>
      </c>
      <c r="AF870" s="73" t="n">
        <f aca="false">SUMIFS(Detail!$L$2:$L$9168,Detail!$C$2:$C$9168,$A870)</f>
        <v>0</v>
      </c>
      <c r="AG870" s="74" t="n">
        <f aca="false">SUMIFS(Detail!$N$2:$N$9168,Detail!$C$2:$C$9168,$A870)</f>
        <v>0</v>
      </c>
    </row>
    <row r="871" customFormat="false" ht="15" hidden="false" customHeight="false" outlineLevel="0" collapsed="false">
      <c r="A871" s="71" t="s">
        <v>1503</v>
      </c>
      <c r="B871" s="71" t="s">
        <v>2808</v>
      </c>
      <c r="C871" s="71" t="s">
        <v>213</v>
      </c>
      <c r="D871" s="71" t="str">
        <f aca="false">IFERROR(INDEX('Brand Map'!$B$4:$B$125,MATCH(C871,'Brand Map'!$A$4:$A$125,0)),"Other")</f>
        <v>AU</v>
      </c>
      <c r="E871" s="73" t="n">
        <f aca="false">SUMIFS(Detail!$K$2:$K$9168,Detail!$C$2:$C$9168,$A871)</f>
        <v>0</v>
      </c>
      <c r="F871" s="73" t="n">
        <f aca="false">SUMIFS(Detail!$E$2:$E$9168,Detail!$C$2:$C$9168,$A871)</f>
        <v>0</v>
      </c>
      <c r="G871" s="74" t="n">
        <f aca="false">SUMIFS(Detail!$M$2:$M$9168,Detail!$C$2:$C$9168,$A871)</f>
        <v>0</v>
      </c>
      <c r="H871" s="74" t="n">
        <f aca="false">SUMIFS(Detail!$D$2:$D$9168,Detail!$C$2:$C$9168,$A871)</f>
        <v>0</v>
      </c>
      <c r="I871" s="74" t="n">
        <v>509.85</v>
      </c>
      <c r="J871" s="51" t="n">
        <f aca="false">IF(E871&gt;0,AF871/E871,0)</f>
        <v>0</v>
      </c>
      <c r="K871" s="51" t="n">
        <f aca="false">IF(G871&gt;0,AG871/G871,0)</f>
        <v>0</v>
      </c>
      <c r="L871" s="75" t="n">
        <f aca="false">H871/Settings!$B$16</f>
        <v>0</v>
      </c>
      <c r="M871" s="76" t="n">
        <f aca="false">H871/Settings!$B$20</f>
        <v>0</v>
      </c>
      <c r="N871" s="77" t="n">
        <f aca="false">E871*Settings!$B$3</f>
        <v>0</v>
      </c>
      <c r="O871" s="77" t="n">
        <f aca="false">IF(E871&gt;0,(AF871-N871)/SQRT(E871*Settings!$B$3*(1-Settings!$B$3)),0)</f>
        <v>0</v>
      </c>
      <c r="P871" s="77" t="n">
        <f aca="false">MAX(0,AF871-N871)</f>
        <v>0</v>
      </c>
      <c r="Q871" s="51" t="n">
        <f aca="false">IF(E871&gt;=Settings!$B$4,(AF871+Settings!$B$7*Settings!$B$3)/(E871+Settings!$B$7),Settings!$B$3)</f>
        <v>0.0748599558648786</v>
      </c>
      <c r="R871" s="78" t="n">
        <f aca="false">PERCENTRANK($H$2:$H$1780,H871,6)</f>
        <v>0</v>
      </c>
      <c r="S871" s="78" t="n">
        <f aca="false">PERCENTRANK($Q$2:$Q$1780,Q871,6)</f>
        <v>0.0646794</v>
      </c>
      <c r="T871" s="78" t="n">
        <f aca="false">PERCENTRANK($F$2:$F$1780,F871,6)</f>
        <v>0</v>
      </c>
      <c r="U871" s="79" t="n">
        <f aca="false">IF(F871&gt;0,ROUND((Settings!$B$8*T871+Settings!$B$9*R871+Settings!$B$10*S871)/SUM(Settings!$B$8:$B$10),10),0)</f>
        <v>0</v>
      </c>
      <c r="V871" s="71" t="str">
        <f aca="false">IF(U871&gt;0,RANK(U871,$U$2:$U$1780)+COUNTIF($U$2:U871,U871)-1,"")</f>
        <v/>
      </c>
      <c r="W871" s="71" t="str">
        <f aca="false">IF(V871="","",IF(V871&lt;=Settings!$B$11,"1 - Fix first",IF(V871&lt;=Settings!$B$12,"2 - Review","3 - Monitor")))</f>
        <v/>
      </c>
      <c r="X871" s="71" t="str">
        <f aca="false">IF(AND(E871&gt;=Settings!$B$4,AF871&gt;=Settings!$B$5,O871&gt;=Settings!$B$6),"HIGH RATE","")</f>
        <v/>
      </c>
      <c r="Y871" s="71" t="str">
        <f aca="false">IF(F871&gt;0,RANK(F871,$F$2:$F$1780)+COUNTIF($F$2:F871,F871)-1,"")</f>
        <v/>
      </c>
      <c r="Z871" s="71" t="str">
        <f aca="false">IF(H871&gt;0,RANK(H871,$H$2:$H$1780)+COUNTIF($H$2:H871,H871)-1,"")</f>
        <v/>
      </c>
      <c r="AA871" s="71" t="str">
        <f aca="false">IF(AC871="","",RANK(AC871,$AC$2:$AC$1780)+COUNTIF($AC$2:AC871,AC871)-1)</f>
        <v/>
      </c>
      <c r="AB871" s="71" t="str">
        <f aca="false">IF(AD871="","",RANK(AD871,$AD$2:$AD$1780)+COUNTIF($AD$2:AD871,AD871)-1)</f>
        <v/>
      </c>
      <c r="AC871" s="71" t="str">
        <f aca="false">IF(AND(AF871&gt;0,E871&gt;=Settings!$B$4),ROUND(J871,10),"")</f>
        <v/>
      </c>
      <c r="AD871" s="71" t="str">
        <f aca="false">IF(X871="HIGH RATE",ROUND(O871,10),"")</f>
        <v/>
      </c>
      <c r="AE871" s="71" t="s">
        <v>60</v>
      </c>
      <c r="AF871" s="73" t="n">
        <f aca="false">SUMIFS(Detail!$L$2:$L$9168,Detail!$C$2:$C$9168,$A871)</f>
        <v>0</v>
      </c>
      <c r="AG871" s="74" t="n">
        <f aca="false">SUMIFS(Detail!$N$2:$N$9168,Detail!$C$2:$C$9168,$A871)</f>
        <v>0</v>
      </c>
    </row>
    <row r="872" customFormat="false" ht="15" hidden="false" customHeight="false" outlineLevel="0" collapsed="false">
      <c r="A872" s="71" t="s">
        <v>2113</v>
      </c>
      <c r="B872" s="71" t="s">
        <v>2808</v>
      </c>
      <c r="C872" s="71" t="s">
        <v>213</v>
      </c>
      <c r="D872" s="71" t="str">
        <f aca="false">IFERROR(INDEX('Brand Map'!$B$4:$B$125,MATCH(C872,'Brand Map'!$A$4:$A$125,0)),"Other")</f>
        <v>AU</v>
      </c>
      <c r="E872" s="73" t="n">
        <f aca="false">SUMIFS(Detail!$K$2:$K$9168,Detail!$C$2:$C$9168,$A872)</f>
        <v>0</v>
      </c>
      <c r="F872" s="73" t="n">
        <f aca="false">SUMIFS(Detail!$E$2:$E$9168,Detail!$C$2:$C$9168,$A872)</f>
        <v>0</v>
      </c>
      <c r="G872" s="74" t="n">
        <f aca="false">SUMIFS(Detail!$M$2:$M$9168,Detail!$C$2:$C$9168,$A872)</f>
        <v>0</v>
      </c>
      <c r="H872" s="74" t="n">
        <f aca="false">SUMIFS(Detail!$D$2:$D$9168,Detail!$C$2:$C$9168,$A872)</f>
        <v>0</v>
      </c>
      <c r="I872" s="74" t="n">
        <v>249.9</v>
      </c>
      <c r="J872" s="51" t="n">
        <f aca="false">IF(E872&gt;0,AF872/E872,0)</f>
        <v>0</v>
      </c>
      <c r="K872" s="51" t="n">
        <f aca="false">IF(G872&gt;0,AG872/G872,0)</f>
        <v>0</v>
      </c>
      <c r="L872" s="75" t="n">
        <f aca="false">H872/Settings!$B$16</f>
        <v>0</v>
      </c>
      <c r="M872" s="76" t="n">
        <f aca="false">H872/Settings!$B$20</f>
        <v>0</v>
      </c>
      <c r="N872" s="77" t="n">
        <f aca="false">E872*Settings!$B$3</f>
        <v>0</v>
      </c>
      <c r="O872" s="77" t="n">
        <f aca="false">IF(E872&gt;0,(AF872-N872)/SQRT(E872*Settings!$B$3*(1-Settings!$B$3)),0)</f>
        <v>0</v>
      </c>
      <c r="P872" s="77" t="n">
        <f aca="false">MAX(0,AF872-N872)</f>
        <v>0</v>
      </c>
      <c r="Q872" s="51" t="n">
        <f aca="false">IF(E872&gt;=Settings!$B$4,(AF872+Settings!$B$7*Settings!$B$3)/(E872+Settings!$B$7),Settings!$B$3)</f>
        <v>0.0748599558648786</v>
      </c>
      <c r="R872" s="78" t="n">
        <f aca="false">PERCENTRANK($H$2:$H$1780,H872,6)</f>
        <v>0</v>
      </c>
      <c r="S872" s="78" t="n">
        <f aca="false">PERCENTRANK($Q$2:$Q$1780,Q872,6)</f>
        <v>0.0646794</v>
      </c>
      <c r="T872" s="78" t="n">
        <f aca="false">PERCENTRANK($F$2:$F$1780,F872,6)</f>
        <v>0</v>
      </c>
      <c r="U872" s="79" t="n">
        <f aca="false">IF(F872&gt;0,ROUND((Settings!$B$8*T872+Settings!$B$9*R872+Settings!$B$10*S872)/SUM(Settings!$B$8:$B$10),10),0)</f>
        <v>0</v>
      </c>
      <c r="V872" s="71" t="str">
        <f aca="false">IF(U872&gt;0,RANK(U872,$U$2:$U$1780)+COUNTIF($U$2:U872,U872)-1,"")</f>
        <v/>
      </c>
      <c r="W872" s="71" t="str">
        <f aca="false">IF(V872="","",IF(V872&lt;=Settings!$B$11,"1 - Fix first",IF(V872&lt;=Settings!$B$12,"2 - Review","3 - Monitor")))</f>
        <v/>
      </c>
      <c r="X872" s="71" t="str">
        <f aca="false">IF(AND(E872&gt;=Settings!$B$4,AF872&gt;=Settings!$B$5,O872&gt;=Settings!$B$6),"HIGH RATE","")</f>
        <v/>
      </c>
      <c r="Y872" s="71" t="str">
        <f aca="false">IF(F872&gt;0,RANK(F872,$F$2:$F$1780)+COUNTIF($F$2:F872,F872)-1,"")</f>
        <v/>
      </c>
      <c r="Z872" s="71" t="str">
        <f aca="false">IF(H872&gt;0,RANK(H872,$H$2:$H$1780)+COUNTIF($H$2:H872,H872)-1,"")</f>
        <v/>
      </c>
      <c r="AA872" s="71" t="str">
        <f aca="false">IF(AC872="","",RANK(AC872,$AC$2:$AC$1780)+COUNTIF($AC$2:AC872,AC872)-1)</f>
        <v/>
      </c>
      <c r="AB872" s="71" t="str">
        <f aca="false">IF(AD872="","",RANK(AD872,$AD$2:$AD$1780)+COUNTIF($AD$2:AD872,AD872)-1)</f>
        <v/>
      </c>
      <c r="AC872" s="71" t="str">
        <f aca="false">IF(AND(AF872&gt;0,E872&gt;=Settings!$B$4),ROUND(J872,10),"")</f>
        <v/>
      </c>
      <c r="AD872" s="71" t="str">
        <f aca="false">IF(X872="HIGH RATE",ROUND(O872,10),"")</f>
        <v/>
      </c>
      <c r="AE872" s="71" t="s">
        <v>60</v>
      </c>
      <c r="AF872" s="73" t="n">
        <f aca="false">SUMIFS(Detail!$L$2:$L$9168,Detail!$C$2:$C$9168,$A872)</f>
        <v>0</v>
      </c>
      <c r="AG872" s="74" t="n">
        <f aca="false">SUMIFS(Detail!$N$2:$N$9168,Detail!$C$2:$C$9168,$A872)</f>
        <v>0</v>
      </c>
    </row>
    <row r="873" customFormat="false" ht="15" hidden="false" customHeight="false" outlineLevel="0" collapsed="false">
      <c r="A873" s="71" t="s">
        <v>2067</v>
      </c>
      <c r="B873" s="71" t="s">
        <v>3082</v>
      </c>
      <c r="C873" s="71" t="s">
        <v>213</v>
      </c>
      <c r="D873" s="71" t="str">
        <f aca="false">IFERROR(INDEX('Brand Map'!$B$4:$B$125,MATCH(C873,'Brand Map'!$A$4:$A$125,0)),"Other")</f>
        <v>AU</v>
      </c>
      <c r="E873" s="73" t="n">
        <f aca="false">SUMIFS(Detail!$K$2:$K$9168,Detail!$C$2:$C$9168,$A873)</f>
        <v>0</v>
      </c>
      <c r="F873" s="73" t="n">
        <f aca="false">SUMIFS(Detail!$E$2:$E$9168,Detail!$C$2:$C$9168,$A873)</f>
        <v>0</v>
      </c>
      <c r="G873" s="74" t="n">
        <f aca="false">SUMIFS(Detail!$M$2:$M$9168,Detail!$C$2:$C$9168,$A873)</f>
        <v>0</v>
      </c>
      <c r="H873" s="74" t="n">
        <f aca="false">SUMIFS(Detail!$D$2:$D$9168,Detail!$C$2:$C$9168,$A873)</f>
        <v>0</v>
      </c>
      <c r="I873" s="74" t="n">
        <v>38.49</v>
      </c>
      <c r="J873" s="51" t="n">
        <f aca="false">IF(E873&gt;0,AF873/E873,0)</f>
        <v>0</v>
      </c>
      <c r="K873" s="51" t="n">
        <f aca="false">IF(G873&gt;0,AG873/G873,0)</f>
        <v>0</v>
      </c>
      <c r="L873" s="75" t="n">
        <f aca="false">H873/Settings!$B$16</f>
        <v>0</v>
      </c>
      <c r="M873" s="76" t="n">
        <f aca="false">H873/Settings!$B$20</f>
        <v>0</v>
      </c>
      <c r="N873" s="77" t="n">
        <f aca="false">E873*Settings!$B$3</f>
        <v>0</v>
      </c>
      <c r="O873" s="77" t="n">
        <f aca="false">IF(E873&gt;0,(AF873-N873)/SQRT(E873*Settings!$B$3*(1-Settings!$B$3)),0)</f>
        <v>0</v>
      </c>
      <c r="P873" s="77" t="n">
        <f aca="false">MAX(0,AF873-N873)</f>
        <v>0</v>
      </c>
      <c r="Q873" s="51" t="n">
        <f aca="false">IF(E873&gt;=Settings!$B$4,(AF873+Settings!$B$7*Settings!$B$3)/(E873+Settings!$B$7),Settings!$B$3)</f>
        <v>0.0748599558648786</v>
      </c>
      <c r="R873" s="78" t="n">
        <f aca="false">PERCENTRANK($H$2:$H$1780,H873,6)</f>
        <v>0</v>
      </c>
      <c r="S873" s="78" t="n">
        <f aca="false">PERCENTRANK($Q$2:$Q$1780,Q873,6)</f>
        <v>0.0646794</v>
      </c>
      <c r="T873" s="78" t="n">
        <f aca="false">PERCENTRANK($F$2:$F$1780,F873,6)</f>
        <v>0</v>
      </c>
      <c r="U873" s="79" t="n">
        <f aca="false">IF(F873&gt;0,ROUND((Settings!$B$8*T873+Settings!$B$9*R873+Settings!$B$10*S873)/SUM(Settings!$B$8:$B$10),10),0)</f>
        <v>0</v>
      </c>
      <c r="V873" s="71" t="str">
        <f aca="false">IF(U873&gt;0,RANK(U873,$U$2:$U$1780)+COUNTIF($U$2:U873,U873)-1,"")</f>
        <v/>
      </c>
      <c r="W873" s="71" t="str">
        <f aca="false">IF(V873="","",IF(V873&lt;=Settings!$B$11,"1 - Fix first",IF(V873&lt;=Settings!$B$12,"2 - Review","3 - Monitor")))</f>
        <v/>
      </c>
      <c r="X873" s="71" t="str">
        <f aca="false">IF(AND(E873&gt;=Settings!$B$4,AF873&gt;=Settings!$B$5,O873&gt;=Settings!$B$6),"HIGH RATE","")</f>
        <v/>
      </c>
      <c r="Y873" s="71" t="str">
        <f aca="false">IF(F873&gt;0,RANK(F873,$F$2:$F$1780)+COUNTIF($F$2:F873,F873)-1,"")</f>
        <v/>
      </c>
      <c r="Z873" s="71" t="str">
        <f aca="false">IF(H873&gt;0,RANK(H873,$H$2:$H$1780)+COUNTIF($H$2:H873,H873)-1,"")</f>
        <v/>
      </c>
      <c r="AA873" s="71" t="str">
        <f aca="false">IF(AC873="","",RANK(AC873,$AC$2:$AC$1780)+COUNTIF($AC$2:AC873,AC873)-1)</f>
        <v/>
      </c>
      <c r="AB873" s="71" t="str">
        <f aca="false">IF(AD873="","",RANK(AD873,$AD$2:$AD$1780)+COUNTIF($AD$2:AD873,AD873)-1)</f>
        <v/>
      </c>
      <c r="AC873" s="71" t="str">
        <f aca="false">IF(AND(AF873&gt;0,E873&gt;=Settings!$B$4),ROUND(J873,10),"")</f>
        <v/>
      </c>
      <c r="AD873" s="71" t="str">
        <f aca="false">IF(X873="HIGH RATE",ROUND(O873,10),"")</f>
        <v/>
      </c>
      <c r="AE873" s="71" t="s">
        <v>60</v>
      </c>
      <c r="AF873" s="73" t="n">
        <f aca="false">SUMIFS(Detail!$L$2:$L$9168,Detail!$C$2:$C$9168,$A873)</f>
        <v>0</v>
      </c>
      <c r="AG873" s="74" t="n">
        <f aca="false">SUMIFS(Detail!$N$2:$N$9168,Detail!$C$2:$C$9168,$A873)</f>
        <v>0</v>
      </c>
    </row>
    <row r="874" customFormat="false" ht="15" hidden="false" customHeight="false" outlineLevel="0" collapsed="false">
      <c r="A874" s="71" t="s">
        <v>1550</v>
      </c>
      <c r="B874" s="71" t="s">
        <v>3083</v>
      </c>
      <c r="C874" s="71" t="s">
        <v>213</v>
      </c>
      <c r="D874" s="71" t="str">
        <f aca="false">IFERROR(INDEX('Brand Map'!$B$4:$B$125,MATCH(C874,'Brand Map'!$A$4:$A$125,0)),"Other")</f>
        <v>AU</v>
      </c>
      <c r="E874" s="73" t="n">
        <f aca="false">SUMIFS(Detail!$K$2:$K$9168,Detail!$C$2:$C$9168,$A874)</f>
        <v>0</v>
      </c>
      <c r="F874" s="73" t="n">
        <f aca="false">SUMIFS(Detail!$E$2:$E$9168,Detail!$C$2:$C$9168,$A874)</f>
        <v>0</v>
      </c>
      <c r="G874" s="74" t="n">
        <f aca="false">SUMIFS(Detail!$M$2:$M$9168,Detail!$C$2:$C$9168,$A874)</f>
        <v>0</v>
      </c>
      <c r="H874" s="74" t="n">
        <f aca="false">SUMIFS(Detail!$D$2:$D$9168,Detail!$C$2:$C$9168,$A874)</f>
        <v>0</v>
      </c>
      <c r="I874" s="74" t="n">
        <v>58.99</v>
      </c>
      <c r="J874" s="51" t="n">
        <f aca="false">IF(E874&gt;0,AF874/E874,0)</f>
        <v>0</v>
      </c>
      <c r="K874" s="51" t="n">
        <f aca="false">IF(G874&gt;0,AG874/G874,0)</f>
        <v>0</v>
      </c>
      <c r="L874" s="75" t="n">
        <f aca="false">H874/Settings!$B$16</f>
        <v>0</v>
      </c>
      <c r="M874" s="76" t="n">
        <f aca="false">H874/Settings!$B$20</f>
        <v>0</v>
      </c>
      <c r="N874" s="77" t="n">
        <f aca="false">E874*Settings!$B$3</f>
        <v>0</v>
      </c>
      <c r="O874" s="77" t="n">
        <f aca="false">IF(E874&gt;0,(AF874-N874)/SQRT(E874*Settings!$B$3*(1-Settings!$B$3)),0)</f>
        <v>0</v>
      </c>
      <c r="P874" s="77" t="n">
        <f aca="false">MAX(0,AF874-N874)</f>
        <v>0</v>
      </c>
      <c r="Q874" s="51" t="n">
        <f aca="false">IF(E874&gt;=Settings!$B$4,(AF874+Settings!$B$7*Settings!$B$3)/(E874+Settings!$B$7),Settings!$B$3)</f>
        <v>0.0748599558648786</v>
      </c>
      <c r="R874" s="78" t="n">
        <f aca="false">PERCENTRANK($H$2:$H$1780,H874,6)</f>
        <v>0</v>
      </c>
      <c r="S874" s="78" t="n">
        <f aca="false">PERCENTRANK($Q$2:$Q$1780,Q874,6)</f>
        <v>0.0646794</v>
      </c>
      <c r="T874" s="78" t="n">
        <f aca="false">PERCENTRANK($F$2:$F$1780,F874,6)</f>
        <v>0</v>
      </c>
      <c r="U874" s="79" t="n">
        <f aca="false">IF(F874&gt;0,ROUND((Settings!$B$8*T874+Settings!$B$9*R874+Settings!$B$10*S874)/SUM(Settings!$B$8:$B$10),10),0)</f>
        <v>0</v>
      </c>
      <c r="V874" s="71" t="str">
        <f aca="false">IF(U874&gt;0,RANK(U874,$U$2:$U$1780)+COUNTIF($U$2:U874,U874)-1,"")</f>
        <v/>
      </c>
      <c r="W874" s="71" t="str">
        <f aca="false">IF(V874="","",IF(V874&lt;=Settings!$B$11,"1 - Fix first",IF(V874&lt;=Settings!$B$12,"2 - Review","3 - Monitor")))</f>
        <v/>
      </c>
      <c r="X874" s="71" t="str">
        <f aca="false">IF(AND(E874&gt;=Settings!$B$4,AF874&gt;=Settings!$B$5,O874&gt;=Settings!$B$6),"HIGH RATE","")</f>
        <v/>
      </c>
      <c r="Y874" s="71" t="str">
        <f aca="false">IF(F874&gt;0,RANK(F874,$F$2:$F$1780)+COUNTIF($F$2:F874,F874)-1,"")</f>
        <v/>
      </c>
      <c r="Z874" s="71" t="str">
        <f aca="false">IF(H874&gt;0,RANK(H874,$H$2:$H$1780)+COUNTIF($H$2:H874,H874)-1,"")</f>
        <v/>
      </c>
      <c r="AA874" s="71" t="str">
        <f aca="false">IF(AC874="","",RANK(AC874,$AC$2:$AC$1780)+COUNTIF($AC$2:AC874,AC874)-1)</f>
        <v/>
      </c>
      <c r="AB874" s="71" t="str">
        <f aca="false">IF(AD874="","",RANK(AD874,$AD$2:$AD$1780)+COUNTIF($AD$2:AD874,AD874)-1)</f>
        <v/>
      </c>
      <c r="AC874" s="71" t="str">
        <f aca="false">IF(AND(AF874&gt;0,E874&gt;=Settings!$B$4),ROUND(J874,10),"")</f>
        <v/>
      </c>
      <c r="AD874" s="71" t="str">
        <f aca="false">IF(X874="HIGH RATE",ROUND(O874,10),"")</f>
        <v/>
      </c>
      <c r="AE874" s="71" t="s">
        <v>60</v>
      </c>
      <c r="AF874" s="73" t="n">
        <f aca="false">SUMIFS(Detail!$L$2:$L$9168,Detail!$C$2:$C$9168,$A874)</f>
        <v>0</v>
      </c>
      <c r="AG874" s="74" t="n">
        <f aca="false">SUMIFS(Detail!$N$2:$N$9168,Detail!$C$2:$C$9168,$A874)</f>
        <v>0</v>
      </c>
    </row>
    <row r="875" customFormat="false" ht="15" hidden="false" customHeight="false" outlineLevel="0" collapsed="false">
      <c r="A875" s="71" t="s">
        <v>1985</v>
      </c>
      <c r="B875" s="71" t="s">
        <v>3083</v>
      </c>
      <c r="C875" s="71" t="s">
        <v>213</v>
      </c>
      <c r="D875" s="71" t="str">
        <f aca="false">IFERROR(INDEX('Brand Map'!$B$4:$B$125,MATCH(C875,'Brand Map'!$A$4:$A$125,0)),"Other")</f>
        <v>AU</v>
      </c>
      <c r="E875" s="73" t="n">
        <f aca="false">SUMIFS(Detail!$K$2:$K$9168,Detail!$C$2:$C$9168,$A875)</f>
        <v>0</v>
      </c>
      <c r="F875" s="73" t="n">
        <f aca="false">SUMIFS(Detail!$E$2:$E$9168,Detail!$C$2:$C$9168,$A875)</f>
        <v>0</v>
      </c>
      <c r="G875" s="74" t="n">
        <f aca="false">SUMIFS(Detail!$M$2:$M$9168,Detail!$C$2:$C$9168,$A875)</f>
        <v>0</v>
      </c>
      <c r="H875" s="74" t="n">
        <f aca="false">SUMIFS(Detail!$D$2:$D$9168,Detail!$C$2:$C$9168,$A875)</f>
        <v>0</v>
      </c>
      <c r="I875" s="74" t="n">
        <v>219.95</v>
      </c>
      <c r="J875" s="51" t="n">
        <f aca="false">IF(E875&gt;0,AF875/E875,0)</f>
        <v>0</v>
      </c>
      <c r="K875" s="51" t="n">
        <f aca="false">IF(G875&gt;0,AG875/G875,0)</f>
        <v>0</v>
      </c>
      <c r="L875" s="75" t="n">
        <f aca="false">H875/Settings!$B$16</f>
        <v>0</v>
      </c>
      <c r="M875" s="76" t="n">
        <f aca="false">H875/Settings!$B$20</f>
        <v>0</v>
      </c>
      <c r="N875" s="77" t="n">
        <f aca="false">E875*Settings!$B$3</f>
        <v>0</v>
      </c>
      <c r="O875" s="77" t="n">
        <f aca="false">IF(E875&gt;0,(AF875-N875)/SQRT(E875*Settings!$B$3*(1-Settings!$B$3)),0)</f>
        <v>0</v>
      </c>
      <c r="P875" s="77" t="n">
        <f aca="false">MAX(0,AF875-N875)</f>
        <v>0</v>
      </c>
      <c r="Q875" s="51" t="n">
        <f aca="false">IF(E875&gt;=Settings!$B$4,(AF875+Settings!$B$7*Settings!$B$3)/(E875+Settings!$B$7),Settings!$B$3)</f>
        <v>0.0748599558648786</v>
      </c>
      <c r="R875" s="78" t="n">
        <f aca="false">PERCENTRANK($H$2:$H$1780,H875,6)</f>
        <v>0</v>
      </c>
      <c r="S875" s="78" t="n">
        <f aca="false">PERCENTRANK($Q$2:$Q$1780,Q875,6)</f>
        <v>0.0646794</v>
      </c>
      <c r="T875" s="78" t="n">
        <f aca="false">PERCENTRANK($F$2:$F$1780,F875,6)</f>
        <v>0</v>
      </c>
      <c r="U875" s="79" t="n">
        <f aca="false">IF(F875&gt;0,ROUND((Settings!$B$8*T875+Settings!$B$9*R875+Settings!$B$10*S875)/SUM(Settings!$B$8:$B$10),10),0)</f>
        <v>0</v>
      </c>
      <c r="V875" s="71" t="str">
        <f aca="false">IF(U875&gt;0,RANK(U875,$U$2:$U$1780)+COUNTIF($U$2:U875,U875)-1,"")</f>
        <v/>
      </c>
      <c r="W875" s="71" t="str">
        <f aca="false">IF(V875="","",IF(V875&lt;=Settings!$B$11,"1 - Fix first",IF(V875&lt;=Settings!$B$12,"2 - Review","3 - Monitor")))</f>
        <v/>
      </c>
      <c r="X875" s="71" t="str">
        <f aca="false">IF(AND(E875&gt;=Settings!$B$4,AF875&gt;=Settings!$B$5,O875&gt;=Settings!$B$6),"HIGH RATE","")</f>
        <v/>
      </c>
      <c r="Y875" s="71" t="str">
        <f aca="false">IF(F875&gt;0,RANK(F875,$F$2:$F$1780)+COUNTIF($F$2:F875,F875)-1,"")</f>
        <v/>
      </c>
      <c r="Z875" s="71" t="str">
        <f aca="false">IF(H875&gt;0,RANK(H875,$H$2:$H$1780)+COUNTIF($H$2:H875,H875)-1,"")</f>
        <v/>
      </c>
      <c r="AA875" s="71" t="str">
        <f aca="false">IF(AC875="","",RANK(AC875,$AC$2:$AC$1780)+COUNTIF($AC$2:AC875,AC875)-1)</f>
        <v/>
      </c>
      <c r="AB875" s="71" t="str">
        <f aca="false">IF(AD875="","",RANK(AD875,$AD$2:$AD$1780)+COUNTIF($AD$2:AD875,AD875)-1)</f>
        <v/>
      </c>
      <c r="AC875" s="71" t="str">
        <f aca="false">IF(AND(AF875&gt;0,E875&gt;=Settings!$B$4),ROUND(J875,10),"")</f>
        <v/>
      </c>
      <c r="AD875" s="71" t="str">
        <f aca="false">IF(X875="HIGH RATE",ROUND(O875,10),"")</f>
        <v/>
      </c>
      <c r="AE875" s="71" t="s">
        <v>60</v>
      </c>
      <c r="AF875" s="73" t="n">
        <f aca="false">SUMIFS(Detail!$L$2:$L$9168,Detail!$C$2:$C$9168,$A875)</f>
        <v>0</v>
      </c>
      <c r="AG875" s="74" t="n">
        <f aca="false">SUMIFS(Detail!$N$2:$N$9168,Detail!$C$2:$C$9168,$A875)</f>
        <v>0</v>
      </c>
    </row>
    <row r="876" customFormat="false" ht="15" hidden="false" customHeight="false" outlineLevel="0" collapsed="false">
      <c r="A876" s="71" t="s">
        <v>1711</v>
      </c>
      <c r="B876" s="71" t="s">
        <v>3084</v>
      </c>
      <c r="C876" s="71" t="s">
        <v>213</v>
      </c>
      <c r="D876" s="71" t="str">
        <f aca="false">IFERROR(INDEX('Brand Map'!$B$4:$B$125,MATCH(C876,'Brand Map'!$A$4:$A$125,0)),"Other")</f>
        <v>AU</v>
      </c>
      <c r="E876" s="73" t="n">
        <f aca="false">SUMIFS(Detail!$K$2:$K$9168,Detail!$C$2:$C$9168,$A876)</f>
        <v>0</v>
      </c>
      <c r="F876" s="73" t="n">
        <f aca="false">SUMIFS(Detail!$E$2:$E$9168,Detail!$C$2:$C$9168,$A876)</f>
        <v>0</v>
      </c>
      <c r="G876" s="74" t="n">
        <f aca="false">SUMIFS(Detail!$M$2:$M$9168,Detail!$C$2:$C$9168,$A876)</f>
        <v>0</v>
      </c>
      <c r="H876" s="74" t="n">
        <f aca="false">SUMIFS(Detail!$D$2:$D$9168,Detail!$C$2:$C$9168,$A876)</f>
        <v>0</v>
      </c>
      <c r="I876" s="74" t="n">
        <v>139.95</v>
      </c>
      <c r="J876" s="51" t="n">
        <f aca="false">IF(E876&gt;0,AF876/E876,0)</f>
        <v>0</v>
      </c>
      <c r="K876" s="51" t="n">
        <f aca="false">IF(G876&gt;0,AG876/G876,0)</f>
        <v>0</v>
      </c>
      <c r="L876" s="75" t="n">
        <f aca="false">H876/Settings!$B$16</f>
        <v>0</v>
      </c>
      <c r="M876" s="76" t="n">
        <f aca="false">H876/Settings!$B$20</f>
        <v>0</v>
      </c>
      <c r="N876" s="77" t="n">
        <f aca="false">E876*Settings!$B$3</f>
        <v>0</v>
      </c>
      <c r="O876" s="77" t="n">
        <f aca="false">IF(E876&gt;0,(AF876-N876)/SQRT(E876*Settings!$B$3*(1-Settings!$B$3)),0)</f>
        <v>0</v>
      </c>
      <c r="P876" s="77" t="n">
        <f aca="false">MAX(0,AF876-N876)</f>
        <v>0</v>
      </c>
      <c r="Q876" s="51" t="n">
        <f aca="false">IF(E876&gt;=Settings!$B$4,(AF876+Settings!$B$7*Settings!$B$3)/(E876+Settings!$B$7),Settings!$B$3)</f>
        <v>0.0748599558648786</v>
      </c>
      <c r="R876" s="78" t="n">
        <f aca="false">PERCENTRANK($H$2:$H$1780,H876,6)</f>
        <v>0</v>
      </c>
      <c r="S876" s="78" t="n">
        <f aca="false">PERCENTRANK($Q$2:$Q$1780,Q876,6)</f>
        <v>0.0646794</v>
      </c>
      <c r="T876" s="78" t="n">
        <f aca="false">PERCENTRANK($F$2:$F$1780,F876,6)</f>
        <v>0</v>
      </c>
      <c r="U876" s="79" t="n">
        <f aca="false">IF(F876&gt;0,ROUND((Settings!$B$8*T876+Settings!$B$9*R876+Settings!$B$10*S876)/SUM(Settings!$B$8:$B$10),10),0)</f>
        <v>0</v>
      </c>
      <c r="V876" s="71" t="str">
        <f aca="false">IF(U876&gt;0,RANK(U876,$U$2:$U$1780)+COUNTIF($U$2:U876,U876)-1,"")</f>
        <v/>
      </c>
      <c r="W876" s="71" t="str">
        <f aca="false">IF(V876="","",IF(V876&lt;=Settings!$B$11,"1 - Fix first",IF(V876&lt;=Settings!$B$12,"2 - Review","3 - Monitor")))</f>
        <v/>
      </c>
      <c r="X876" s="71" t="str">
        <f aca="false">IF(AND(E876&gt;=Settings!$B$4,AF876&gt;=Settings!$B$5,O876&gt;=Settings!$B$6),"HIGH RATE","")</f>
        <v/>
      </c>
      <c r="Y876" s="71" t="str">
        <f aca="false">IF(F876&gt;0,RANK(F876,$F$2:$F$1780)+COUNTIF($F$2:F876,F876)-1,"")</f>
        <v/>
      </c>
      <c r="Z876" s="71" t="str">
        <f aca="false">IF(H876&gt;0,RANK(H876,$H$2:$H$1780)+COUNTIF($H$2:H876,H876)-1,"")</f>
        <v/>
      </c>
      <c r="AA876" s="71" t="str">
        <f aca="false">IF(AC876="","",RANK(AC876,$AC$2:$AC$1780)+COUNTIF($AC$2:AC876,AC876)-1)</f>
        <v/>
      </c>
      <c r="AB876" s="71" t="str">
        <f aca="false">IF(AD876="","",RANK(AD876,$AD$2:$AD$1780)+COUNTIF($AD$2:AD876,AD876)-1)</f>
        <v/>
      </c>
      <c r="AC876" s="71" t="str">
        <f aca="false">IF(AND(AF876&gt;0,E876&gt;=Settings!$B$4),ROUND(J876,10),"")</f>
        <v/>
      </c>
      <c r="AD876" s="71" t="str">
        <f aca="false">IF(X876="HIGH RATE",ROUND(O876,10),"")</f>
        <v/>
      </c>
      <c r="AE876" s="71" t="s">
        <v>60</v>
      </c>
      <c r="AF876" s="73" t="n">
        <f aca="false">SUMIFS(Detail!$L$2:$L$9168,Detail!$C$2:$C$9168,$A876)</f>
        <v>0</v>
      </c>
      <c r="AG876" s="74" t="n">
        <f aca="false">SUMIFS(Detail!$N$2:$N$9168,Detail!$C$2:$C$9168,$A876)</f>
        <v>0</v>
      </c>
    </row>
    <row r="877" customFormat="false" ht="15" hidden="false" customHeight="false" outlineLevel="0" collapsed="false">
      <c r="A877" s="71" t="s">
        <v>1549</v>
      </c>
      <c r="B877" s="71" t="s">
        <v>2648</v>
      </c>
      <c r="C877" s="71" t="s">
        <v>213</v>
      </c>
      <c r="D877" s="71" t="str">
        <f aca="false">IFERROR(INDEX('Brand Map'!$B$4:$B$125,MATCH(C877,'Brand Map'!$A$4:$A$125,0)),"Other")</f>
        <v>AU</v>
      </c>
      <c r="E877" s="73" t="n">
        <f aca="false">SUMIFS(Detail!$K$2:$K$9168,Detail!$C$2:$C$9168,$A877)</f>
        <v>0</v>
      </c>
      <c r="F877" s="73" t="n">
        <f aca="false">SUMIFS(Detail!$E$2:$E$9168,Detail!$C$2:$C$9168,$A877)</f>
        <v>0</v>
      </c>
      <c r="G877" s="74" t="n">
        <f aca="false">SUMIFS(Detail!$M$2:$M$9168,Detail!$C$2:$C$9168,$A877)</f>
        <v>0</v>
      </c>
      <c r="H877" s="74" t="n">
        <f aca="false">SUMIFS(Detail!$D$2:$D$9168,Detail!$C$2:$C$9168,$A877)</f>
        <v>0</v>
      </c>
      <c r="I877" s="74" t="n">
        <v>239.8</v>
      </c>
      <c r="J877" s="51" t="n">
        <f aca="false">IF(E877&gt;0,AF877/E877,0)</f>
        <v>0</v>
      </c>
      <c r="K877" s="51" t="n">
        <f aca="false">IF(G877&gt;0,AG877/G877,0)</f>
        <v>0</v>
      </c>
      <c r="L877" s="75" t="n">
        <f aca="false">H877/Settings!$B$16</f>
        <v>0</v>
      </c>
      <c r="M877" s="76" t="n">
        <f aca="false">H877/Settings!$B$20</f>
        <v>0</v>
      </c>
      <c r="N877" s="77" t="n">
        <f aca="false">E877*Settings!$B$3</f>
        <v>0</v>
      </c>
      <c r="O877" s="77" t="n">
        <f aca="false">IF(E877&gt;0,(AF877-N877)/SQRT(E877*Settings!$B$3*(1-Settings!$B$3)),0)</f>
        <v>0</v>
      </c>
      <c r="P877" s="77" t="n">
        <f aca="false">MAX(0,AF877-N877)</f>
        <v>0</v>
      </c>
      <c r="Q877" s="51" t="n">
        <f aca="false">IF(E877&gt;=Settings!$B$4,(AF877+Settings!$B$7*Settings!$B$3)/(E877+Settings!$B$7),Settings!$B$3)</f>
        <v>0.0748599558648786</v>
      </c>
      <c r="R877" s="78" t="n">
        <f aca="false">PERCENTRANK($H$2:$H$1780,H877,6)</f>
        <v>0</v>
      </c>
      <c r="S877" s="78" t="n">
        <f aca="false">PERCENTRANK($Q$2:$Q$1780,Q877,6)</f>
        <v>0.0646794</v>
      </c>
      <c r="T877" s="78" t="n">
        <f aca="false">PERCENTRANK($F$2:$F$1780,F877,6)</f>
        <v>0</v>
      </c>
      <c r="U877" s="79" t="n">
        <f aca="false">IF(F877&gt;0,ROUND((Settings!$B$8*T877+Settings!$B$9*R877+Settings!$B$10*S877)/SUM(Settings!$B$8:$B$10),10),0)</f>
        <v>0</v>
      </c>
      <c r="V877" s="71" t="str">
        <f aca="false">IF(U877&gt;0,RANK(U877,$U$2:$U$1780)+COUNTIF($U$2:U877,U877)-1,"")</f>
        <v/>
      </c>
      <c r="W877" s="71" t="str">
        <f aca="false">IF(V877="","",IF(V877&lt;=Settings!$B$11,"1 - Fix first",IF(V877&lt;=Settings!$B$12,"2 - Review","3 - Monitor")))</f>
        <v/>
      </c>
      <c r="X877" s="71" t="str">
        <f aca="false">IF(AND(E877&gt;=Settings!$B$4,AF877&gt;=Settings!$B$5,O877&gt;=Settings!$B$6),"HIGH RATE","")</f>
        <v/>
      </c>
      <c r="Y877" s="71" t="str">
        <f aca="false">IF(F877&gt;0,RANK(F877,$F$2:$F$1780)+COUNTIF($F$2:F877,F877)-1,"")</f>
        <v/>
      </c>
      <c r="Z877" s="71" t="str">
        <f aca="false">IF(H877&gt;0,RANK(H877,$H$2:$H$1780)+COUNTIF($H$2:H877,H877)-1,"")</f>
        <v/>
      </c>
      <c r="AA877" s="71" t="str">
        <f aca="false">IF(AC877="","",RANK(AC877,$AC$2:$AC$1780)+COUNTIF($AC$2:AC877,AC877)-1)</f>
        <v/>
      </c>
      <c r="AB877" s="71" t="str">
        <f aca="false">IF(AD877="","",RANK(AD877,$AD$2:$AD$1780)+COUNTIF($AD$2:AD877,AD877)-1)</f>
        <v/>
      </c>
      <c r="AC877" s="71" t="str">
        <f aca="false">IF(AND(AF877&gt;0,E877&gt;=Settings!$B$4),ROUND(J877,10),"")</f>
        <v/>
      </c>
      <c r="AD877" s="71" t="str">
        <f aca="false">IF(X877="HIGH RATE",ROUND(O877,10),"")</f>
        <v/>
      </c>
      <c r="AE877" s="71" t="s">
        <v>60</v>
      </c>
      <c r="AF877" s="73" t="n">
        <f aca="false">SUMIFS(Detail!$L$2:$L$9168,Detail!$C$2:$C$9168,$A877)</f>
        <v>0</v>
      </c>
      <c r="AG877" s="74" t="n">
        <f aca="false">SUMIFS(Detail!$N$2:$N$9168,Detail!$C$2:$C$9168,$A877)</f>
        <v>0</v>
      </c>
    </row>
    <row r="878" customFormat="false" ht="15" hidden="false" customHeight="false" outlineLevel="0" collapsed="false">
      <c r="A878" s="71" t="s">
        <v>1824</v>
      </c>
      <c r="B878" s="71" t="s">
        <v>2648</v>
      </c>
      <c r="C878" s="71" t="s">
        <v>213</v>
      </c>
      <c r="D878" s="71" t="str">
        <f aca="false">IFERROR(INDEX('Brand Map'!$B$4:$B$125,MATCH(C878,'Brand Map'!$A$4:$A$125,0)),"Other")</f>
        <v>AU</v>
      </c>
      <c r="E878" s="73" t="n">
        <f aca="false">SUMIFS(Detail!$K$2:$K$9168,Detail!$C$2:$C$9168,$A878)</f>
        <v>0</v>
      </c>
      <c r="F878" s="73" t="n">
        <f aca="false">SUMIFS(Detail!$E$2:$E$9168,Detail!$C$2:$C$9168,$A878)</f>
        <v>0</v>
      </c>
      <c r="G878" s="74" t="n">
        <f aca="false">SUMIFS(Detail!$M$2:$M$9168,Detail!$C$2:$C$9168,$A878)</f>
        <v>0</v>
      </c>
      <c r="H878" s="74" t="n">
        <f aca="false">SUMIFS(Detail!$D$2:$D$9168,Detail!$C$2:$C$9168,$A878)</f>
        <v>0</v>
      </c>
      <c r="I878" s="74" t="n">
        <v>89.95</v>
      </c>
      <c r="J878" s="51" t="n">
        <f aca="false">IF(E878&gt;0,AF878/E878,0)</f>
        <v>0</v>
      </c>
      <c r="K878" s="51" t="n">
        <f aca="false">IF(G878&gt;0,AG878/G878,0)</f>
        <v>0</v>
      </c>
      <c r="L878" s="75" t="n">
        <f aca="false">H878/Settings!$B$16</f>
        <v>0</v>
      </c>
      <c r="M878" s="76" t="n">
        <f aca="false">H878/Settings!$B$20</f>
        <v>0</v>
      </c>
      <c r="N878" s="77" t="n">
        <f aca="false">E878*Settings!$B$3</f>
        <v>0</v>
      </c>
      <c r="O878" s="77" t="n">
        <f aca="false">IF(E878&gt;0,(AF878-N878)/SQRT(E878*Settings!$B$3*(1-Settings!$B$3)),0)</f>
        <v>0</v>
      </c>
      <c r="P878" s="77" t="n">
        <f aca="false">MAX(0,AF878-N878)</f>
        <v>0</v>
      </c>
      <c r="Q878" s="51" t="n">
        <f aca="false">IF(E878&gt;=Settings!$B$4,(AF878+Settings!$B$7*Settings!$B$3)/(E878+Settings!$B$7),Settings!$B$3)</f>
        <v>0.0748599558648786</v>
      </c>
      <c r="R878" s="78" t="n">
        <f aca="false">PERCENTRANK($H$2:$H$1780,H878,6)</f>
        <v>0</v>
      </c>
      <c r="S878" s="78" t="n">
        <f aca="false">PERCENTRANK($Q$2:$Q$1780,Q878,6)</f>
        <v>0.0646794</v>
      </c>
      <c r="T878" s="78" t="n">
        <f aca="false">PERCENTRANK($F$2:$F$1780,F878,6)</f>
        <v>0</v>
      </c>
      <c r="U878" s="79" t="n">
        <f aca="false">IF(F878&gt;0,ROUND((Settings!$B$8*T878+Settings!$B$9*R878+Settings!$B$10*S878)/SUM(Settings!$B$8:$B$10),10),0)</f>
        <v>0</v>
      </c>
      <c r="V878" s="71" t="str">
        <f aca="false">IF(U878&gt;0,RANK(U878,$U$2:$U$1780)+COUNTIF($U$2:U878,U878)-1,"")</f>
        <v/>
      </c>
      <c r="W878" s="71" t="str">
        <f aca="false">IF(V878="","",IF(V878&lt;=Settings!$B$11,"1 - Fix first",IF(V878&lt;=Settings!$B$12,"2 - Review","3 - Monitor")))</f>
        <v/>
      </c>
      <c r="X878" s="71" t="str">
        <f aca="false">IF(AND(E878&gt;=Settings!$B$4,AF878&gt;=Settings!$B$5,O878&gt;=Settings!$B$6),"HIGH RATE","")</f>
        <v/>
      </c>
      <c r="Y878" s="71" t="str">
        <f aca="false">IF(F878&gt;0,RANK(F878,$F$2:$F$1780)+COUNTIF($F$2:F878,F878)-1,"")</f>
        <v/>
      </c>
      <c r="Z878" s="71" t="str">
        <f aca="false">IF(H878&gt;0,RANK(H878,$H$2:$H$1780)+COUNTIF($H$2:H878,H878)-1,"")</f>
        <v/>
      </c>
      <c r="AA878" s="71" t="str">
        <f aca="false">IF(AC878="","",RANK(AC878,$AC$2:$AC$1780)+COUNTIF($AC$2:AC878,AC878)-1)</f>
        <v/>
      </c>
      <c r="AB878" s="71" t="str">
        <f aca="false">IF(AD878="","",RANK(AD878,$AD$2:$AD$1780)+COUNTIF($AD$2:AD878,AD878)-1)</f>
        <v/>
      </c>
      <c r="AC878" s="71" t="str">
        <f aca="false">IF(AND(AF878&gt;0,E878&gt;=Settings!$B$4),ROUND(J878,10),"")</f>
        <v/>
      </c>
      <c r="AD878" s="71" t="str">
        <f aca="false">IF(X878="HIGH RATE",ROUND(O878,10),"")</f>
        <v/>
      </c>
      <c r="AE878" s="71" t="s">
        <v>60</v>
      </c>
      <c r="AF878" s="73" t="n">
        <f aca="false">SUMIFS(Detail!$L$2:$L$9168,Detail!$C$2:$C$9168,$A878)</f>
        <v>0</v>
      </c>
      <c r="AG878" s="74" t="n">
        <f aca="false">SUMIFS(Detail!$N$2:$N$9168,Detail!$C$2:$C$9168,$A878)</f>
        <v>0</v>
      </c>
    </row>
    <row r="879" customFormat="false" ht="15" hidden="false" customHeight="false" outlineLevel="0" collapsed="false">
      <c r="A879" s="71" t="s">
        <v>1631</v>
      </c>
      <c r="B879" s="71" t="s">
        <v>2648</v>
      </c>
      <c r="C879" s="71" t="s">
        <v>213</v>
      </c>
      <c r="D879" s="71" t="str">
        <f aca="false">IFERROR(INDEX('Brand Map'!$B$4:$B$125,MATCH(C879,'Brand Map'!$A$4:$A$125,0)),"Other")</f>
        <v>AU</v>
      </c>
      <c r="E879" s="73" t="n">
        <f aca="false">SUMIFS(Detail!$K$2:$K$9168,Detail!$C$2:$C$9168,$A879)</f>
        <v>0</v>
      </c>
      <c r="F879" s="73" t="n">
        <f aca="false">SUMIFS(Detail!$E$2:$E$9168,Detail!$C$2:$C$9168,$A879)</f>
        <v>0</v>
      </c>
      <c r="G879" s="74" t="n">
        <f aca="false">SUMIFS(Detail!$M$2:$M$9168,Detail!$C$2:$C$9168,$A879)</f>
        <v>0</v>
      </c>
      <c r="H879" s="74" t="n">
        <f aca="false">SUMIFS(Detail!$D$2:$D$9168,Detail!$C$2:$C$9168,$A879)</f>
        <v>0</v>
      </c>
      <c r="I879" s="74" t="n">
        <v>1887.9</v>
      </c>
      <c r="J879" s="51" t="n">
        <f aca="false">IF(E879&gt;0,AF879/E879,0)</f>
        <v>0</v>
      </c>
      <c r="K879" s="51" t="n">
        <f aca="false">IF(G879&gt;0,AG879/G879,0)</f>
        <v>0</v>
      </c>
      <c r="L879" s="75" t="n">
        <f aca="false">H879/Settings!$B$16</f>
        <v>0</v>
      </c>
      <c r="M879" s="76" t="n">
        <f aca="false">H879/Settings!$B$20</f>
        <v>0</v>
      </c>
      <c r="N879" s="77" t="n">
        <f aca="false">E879*Settings!$B$3</f>
        <v>0</v>
      </c>
      <c r="O879" s="77" t="n">
        <f aca="false">IF(E879&gt;0,(AF879-N879)/SQRT(E879*Settings!$B$3*(1-Settings!$B$3)),0)</f>
        <v>0</v>
      </c>
      <c r="P879" s="77" t="n">
        <f aca="false">MAX(0,AF879-N879)</f>
        <v>0</v>
      </c>
      <c r="Q879" s="51" t="n">
        <f aca="false">IF(E879&gt;=Settings!$B$4,(AF879+Settings!$B$7*Settings!$B$3)/(E879+Settings!$B$7),Settings!$B$3)</f>
        <v>0.0748599558648786</v>
      </c>
      <c r="R879" s="78" t="n">
        <f aca="false">PERCENTRANK($H$2:$H$1780,H879,6)</f>
        <v>0</v>
      </c>
      <c r="S879" s="78" t="n">
        <f aca="false">PERCENTRANK($Q$2:$Q$1780,Q879,6)</f>
        <v>0.0646794</v>
      </c>
      <c r="T879" s="78" t="n">
        <f aca="false">PERCENTRANK($F$2:$F$1780,F879,6)</f>
        <v>0</v>
      </c>
      <c r="U879" s="79" t="n">
        <f aca="false">IF(F879&gt;0,ROUND((Settings!$B$8*T879+Settings!$B$9*R879+Settings!$B$10*S879)/SUM(Settings!$B$8:$B$10),10),0)</f>
        <v>0</v>
      </c>
      <c r="V879" s="71" t="str">
        <f aca="false">IF(U879&gt;0,RANK(U879,$U$2:$U$1780)+COUNTIF($U$2:U879,U879)-1,"")</f>
        <v/>
      </c>
      <c r="W879" s="71" t="str">
        <f aca="false">IF(V879="","",IF(V879&lt;=Settings!$B$11,"1 - Fix first",IF(V879&lt;=Settings!$B$12,"2 - Review","3 - Monitor")))</f>
        <v/>
      </c>
      <c r="X879" s="71" t="str">
        <f aca="false">IF(AND(E879&gt;=Settings!$B$4,AF879&gt;=Settings!$B$5,O879&gt;=Settings!$B$6),"HIGH RATE","")</f>
        <v/>
      </c>
      <c r="Y879" s="71" t="str">
        <f aca="false">IF(F879&gt;0,RANK(F879,$F$2:$F$1780)+COUNTIF($F$2:F879,F879)-1,"")</f>
        <v/>
      </c>
      <c r="Z879" s="71" t="str">
        <f aca="false">IF(H879&gt;0,RANK(H879,$H$2:$H$1780)+COUNTIF($H$2:H879,H879)-1,"")</f>
        <v/>
      </c>
      <c r="AA879" s="71" t="str">
        <f aca="false">IF(AC879="","",RANK(AC879,$AC$2:$AC$1780)+COUNTIF($AC$2:AC879,AC879)-1)</f>
        <v/>
      </c>
      <c r="AB879" s="71" t="str">
        <f aca="false">IF(AD879="","",RANK(AD879,$AD$2:$AD$1780)+COUNTIF($AD$2:AD879,AD879)-1)</f>
        <v/>
      </c>
      <c r="AC879" s="71" t="str">
        <f aca="false">IF(AND(AF879&gt;0,E879&gt;=Settings!$B$4),ROUND(J879,10),"")</f>
        <v/>
      </c>
      <c r="AD879" s="71" t="str">
        <f aca="false">IF(X879="HIGH RATE",ROUND(O879,10),"")</f>
        <v/>
      </c>
      <c r="AE879" s="71" t="s">
        <v>60</v>
      </c>
      <c r="AF879" s="73" t="n">
        <f aca="false">SUMIFS(Detail!$L$2:$L$9168,Detail!$C$2:$C$9168,$A879)</f>
        <v>0</v>
      </c>
      <c r="AG879" s="74" t="n">
        <f aca="false">SUMIFS(Detail!$N$2:$N$9168,Detail!$C$2:$C$9168,$A879)</f>
        <v>0</v>
      </c>
    </row>
    <row r="880" customFormat="false" ht="15" hidden="false" customHeight="false" outlineLevel="0" collapsed="false">
      <c r="A880" s="71" t="s">
        <v>1482</v>
      </c>
      <c r="B880" s="71" t="s">
        <v>3085</v>
      </c>
      <c r="C880" s="71" t="s">
        <v>213</v>
      </c>
      <c r="D880" s="71" t="str">
        <f aca="false">IFERROR(INDEX('Brand Map'!$B$4:$B$125,MATCH(C880,'Brand Map'!$A$4:$A$125,0)),"Other")</f>
        <v>AU</v>
      </c>
      <c r="E880" s="73" t="n">
        <f aca="false">SUMIFS(Detail!$K$2:$K$9168,Detail!$C$2:$C$9168,$A880)</f>
        <v>1</v>
      </c>
      <c r="F880" s="73" t="n">
        <f aca="false">SUMIFS(Detail!$E$2:$E$9168,Detail!$C$2:$C$9168,$A880)</f>
        <v>0</v>
      </c>
      <c r="G880" s="74" t="n">
        <f aca="false">SUMIFS(Detail!$M$2:$M$9168,Detail!$C$2:$C$9168,$A880)</f>
        <v>99.95</v>
      </c>
      <c r="H880" s="74" t="n">
        <f aca="false">SUMIFS(Detail!$D$2:$D$9168,Detail!$C$2:$C$9168,$A880)</f>
        <v>0</v>
      </c>
      <c r="I880" s="74" t="n">
        <v>15747.35</v>
      </c>
      <c r="J880" s="51" t="n">
        <f aca="false">IF(E880&gt;0,AF880/E880,0)</f>
        <v>0</v>
      </c>
      <c r="K880" s="51" t="n">
        <f aca="false">IF(G880&gt;0,AG880/G880,0)</f>
        <v>0</v>
      </c>
      <c r="L880" s="75" t="n">
        <f aca="false">H880/Settings!$B$16</f>
        <v>0</v>
      </c>
      <c r="M880" s="76" t="n">
        <f aca="false">H880/Settings!$B$20</f>
        <v>0</v>
      </c>
      <c r="N880" s="77" t="n">
        <f aca="false">E880*Settings!$B$3</f>
        <v>0.0748599558648786</v>
      </c>
      <c r="O880" s="77" t="n">
        <f aca="false">IF(E880&gt;0,(AF880-N880)/SQRT(E880*Settings!$B$3*(1-Settings!$B$3)),0)</f>
        <v>-0.28445989382101</v>
      </c>
      <c r="P880" s="77" t="n">
        <f aca="false">MAX(0,AF880-N880)</f>
        <v>0</v>
      </c>
      <c r="Q880" s="51" t="n">
        <f aca="false">IF(E880&gt;=Settings!$B$4,(AF880+Settings!$B$7*Settings!$B$3)/(E880+Settings!$B$7),Settings!$B$3)</f>
        <v>0.0748599558648786</v>
      </c>
      <c r="R880" s="78" t="n">
        <f aca="false">PERCENTRANK($H$2:$H$1780,H880,6)</f>
        <v>0</v>
      </c>
      <c r="S880" s="78" t="n">
        <f aca="false">PERCENTRANK($Q$2:$Q$1780,Q880,6)</f>
        <v>0.0646794</v>
      </c>
      <c r="T880" s="78" t="n">
        <f aca="false">PERCENTRANK($F$2:$F$1780,F880,6)</f>
        <v>0</v>
      </c>
      <c r="U880" s="79" t="n">
        <f aca="false">IF(F880&gt;0,ROUND((Settings!$B$8*T880+Settings!$B$9*R880+Settings!$B$10*S880)/SUM(Settings!$B$8:$B$10),10),0)</f>
        <v>0</v>
      </c>
      <c r="V880" s="71" t="str">
        <f aca="false">IF(U880&gt;0,RANK(U880,$U$2:$U$1780)+COUNTIF($U$2:U880,U880)-1,"")</f>
        <v/>
      </c>
      <c r="W880" s="71" t="str">
        <f aca="false">IF(V880="","",IF(V880&lt;=Settings!$B$11,"1 - Fix first",IF(V880&lt;=Settings!$B$12,"2 - Review","3 - Monitor")))</f>
        <v/>
      </c>
      <c r="X880" s="71" t="str">
        <f aca="false">IF(AND(E880&gt;=Settings!$B$4,AF880&gt;=Settings!$B$5,O880&gt;=Settings!$B$6),"HIGH RATE","")</f>
        <v/>
      </c>
      <c r="Y880" s="71" t="str">
        <f aca="false">IF(F880&gt;0,RANK(F880,$F$2:$F$1780)+COUNTIF($F$2:F880,F880)-1,"")</f>
        <v/>
      </c>
      <c r="Z880" s="71" t="str">
        <f aca="false">IF(H880&gt;0,RANK(H880,$H$2:$H$1780)+COUNTIF($H$2:H880,H880)-1,"")</f>
        <v/>
      </c>
      <c r="AA880" s="71" t="str">
        <f aca="false">IF(AC880="","",RANK(AC880,$AC$2:$AC$1780)+COUNTIF($AC$2:AC880,AC880)-1)</f>
        <v/>
      </c>
      <c r="AB880" s="71" t="str">
        <f aca="false">IF(AD880="","",RANK(AD880,$AD$2:$AD$1780)+COUNTIF($AD$2:AD880,AD880)-1)</f>
        <v/>
      </c>
      <c r="AC880" s="71" t="str">
        <f aca="false">IF(AND(AF880&gt;0,E880&gt;=Settings!$B$4),ROUND(J880,10),"")</f>
        <v/>
      </c>
      <c r="AD880" s="71" t="str">
        <f aca="false">IF(X880="HIGH RATE",ROUND(O880,10),"")</f>
        <v/>
      </c>
      <c r="AE880" s="71" t="s">
        <v>59</v>
      </c>
      <c r="AF880" s="73" t="n">
        <f aca="false">SUMIFS(Detail!$L$2:$L$9168,Detail!$C$2:$C$9168,$A880)</f>
        <v>0</v>
      </c>
      <c r="AG880" s="74" t="n">
        <f aca="false">SUMIFS(Detail!$N$2:$N$9168,Detail!$C$2:$C$9168,$A880)</f>
        <v>0</v>
      </c>
    </row>
    <row r="881" customFormat="false" ht="15" hidden="false" customHeight="false" outlineLevel="0" collapsed="false">
      <c r="A881" s="71" t="s">
        <v>1542</v>
      </c>
      <c r="B881" s="71" t="s">
        <v>3086</v>
      </c>
      <c r="C881" s="71" t="s">
        <v>213</v>
      </c>
      <c r="D881" s="71" t="str">
        <f aca="false">IFERROR(INDEX('Brand Map'!$B$4:$B$125,MATCH(C881,'Brand Map'!$A$4:$A$125,0)),"Other")</f>
        <v>AU</v>
      </c>
      <c r="E881" s="73" t="n">
        <f aca="false">SUMIFS(Detail!$K$2:$K$9168,Detail!$C$2:$C$9168,$A881)</f>
        <v>0</v>
      </c>
      <c r="F881" s="73" t="n">
        <f aca="false">SUMIFS(Detail!$E$2:$E$9168,Detail!$C$2:$C$9168,$A881)</f>
        <v>0</v>
      </c>
      <c r="G881" s="74" t="n">
        <f aca="false">SUMIFS(Detail!$M$2:$M$9168,Detail!$C$2:$C$9168,$A881)</f>
        <v>0</v>
      </c>
      <c r="H881" s="74" t="n">
        <f aca="false">SUMIFS(Detail!$D$2:$D$9168,Detail!$C$2:$C$9168,$A881)</f>
        <v>0</v>
      </c>
      <c r="I881" s="74" t="n">
        <v>4437.42</v>
      </c>
      <c r="J881" s="51" t="n">
        <f aca="false">IF(E881&gt;0,AF881/E881,0)</f>
        <v>0</v>
      </c>
      <c r="K881" s="51" t="n">
        <f aca="false">IF(G881&gt;0,AG881/G881,0)</f>
        <v>0</v>
      </c>
      <c r="L881" s="75" t="n">
        <f aca="false">H881/Settings!$B$16</f>
        <v>0</v>
      </c>
      <c r="M881" s="76" t="n">
        <f aca="false">H881/Settings!$B$20</f>
        <v>0</v>
      </c>
      <c r="N881" s="77" t="n">
        <f aca="false">E881*Settings!$B$3</f>
        <v>0</v>
      </c>
      <c r="O881" s="77" t="n">
        <f aca="false">IF(E881&gt;0,(AF881-N881)/SQRT(E881*Settings!$B$3*(1-Settings!$B$3)),0)</f>
        <v>0</v>
      </c>
      <c r="P881" s="77" t="n">
        <f aca="false">MAX(0,AF881-N881)</f>
        <v>0</v>
      </c>
      <c r="Q881" s="51" t="n">
        <f aca="false">IF(E881&gt;=Settings!$B$4,(AF881+Settings!$B$7*Settings!$B$3)/(E881+Settings!$B$7),Settings!$B$3)</f>
        <v>0.0748599558648786</v>
      </c>
      <c r="R881" s="78" t="n">
        <f aca="false">PERCENTRANK($H$2:$H$1780,H881,6)</f>
        <v>0</v>
      </c>
      <c r="S881" s="78" t="n">
        <f aca="false">PERCENTRANK($Q$2:$Q$1780,Q881,6)</f>
        <v>0.0646794</v>
      </c>
      <c r="T881" s="78" t="n">
        <f aca="false">PERCENTRANK($F$2:$F$1780,F881,6)</f>
        <v>0</v>
      </c>
      <c r="U881" s="79" t="n">
        <f aca="false">IF(F881&gt;0,ROUND((Settings!$B$8*T881+Settings!$B$9*R881+Settings!$B$10*S881)/SUM(Settings!$B$8:$B$10),10),0)</f>
        <v>0</v>
      </c>
      <c r="V881" s="71" t="str">
        <f aca="false">IF(U881&gt;0,RANK(U881,$U$2:$U$1780)+COUNTIF($U$2:U881,U881)-1,"")</f>
        <v/>
      </c>
      <c r="W881" s="71" t="str">
        <f aca="false">IF(V881="","",IF(V881&lt;=Settings!$B$11,"1 - Fix first",IF(V881&lt;=Settings!$B$12,"2 - Review","3 - Monitor")))</f>
        <v/>
      </c>
      <c r="X881" s="71" t="str">
        <f aca="false">IF(AND(E881&gt;=Settings!$B$4,AF881&gt;=Settings!$B$5,O881&gt;=Settings!$B$6),"HIGH RATE","")</f>
        <v/>
      </c>
      <c r="Y881" s="71" t="str">
        <f aca="false">IF(F881&gt;0,RANK(F881,$F$2:$F$1780)+COUNTIF($F$2:F881,F881)-1,"")</f>
        <v/>
      </c>
      <c r="Z881" s="71" t="str">
        <f aca="false">IF(H881&gt;0,RANK(H881,$H$2:$H$1780)+COUNTIF($H$2:H881,H881)-1,"")</f>
        <v/>
      </c>
      <c r="AA881" s="71" t="str">
        <f aca="false">IF(AC881="","",RANK(AC881,$AC$2:$AC$1780)+COUNTIF($AC$2:AC881,AC881)-1)</f>
        <v/>
      </c>
      <c r="AB881" s="71" t="str">
        <f aca="false">IF(AD881="","",RANK(AD881,$AD$2:$AD$1780)+COUNTIF($AD$2:AD881,AD881)-1)</f>
        <v/>
      </c>
      <c r="AC881" s="71" t="str">
        <f aca="false">IF(AND(AF881&gt;0,E881&gt;=Settings!$B$4),ROUND(J881,10),"")</f>
        <v/>
      </c>
      <c r="AD881" s="71" t="str">
        <f aca="false">IF(X881="HIGH RATE",ROUND(O881,10),"")</f>
        <v/>
      </c>
      <c r="AE881" s="71" t="s">
        <v>60</v>
      </c>
      <c r="AF881" s="73" t="n">
        <f aca="false">SUMIFS(Detail!$L$2:$L$9168,Detail!$C$2:$C$9168,$A881)</f>
        <v>0</v>
      </c>
      <c r="AG881" s="74" t="n">
        <f aca="false">SUMIFS(Detail!$N$2:$N$9168,Detail!$C$2:$C$9168,$A881)</f>
        <v>0</v>
      </c>
    </row>
    <row r="882" customFormat="false" ht="15" hidden="false" customHeight="false" outlineLevel="0" collapsed="false">
      <c r="A882" s="71" t="s">
        <v>1593</v>
      </c>
      <c r="B882" s="71" t="s">
        <v>3086</v>
      </c>
      <c r="C882" s="71" t="s">
        <v>213</v>
      </c>
      <c r="D882" s="71" t="str">
        <f aca="false">IFERROR(INDEX('Brand Map'!$B$4:$B$125,MATCH(C882,'Brand Map'!$A$4:$A$125,0)),"Other")</f>
        <v>AU</v>
      </c>
      <c r="E882" s="73" t="n">
        <f aca="false">SUMIFS(Detail!$K$2:$K$9168,Detail!$C$2:$C$9168,$A882)</f>
        <v>0</v>
      </c>
      <c r="F882" s="73" t="n">
        <f aca="false">SUMIFS(Detail!$E$2:$E$9168,Detail!$C$2:$C$9168,$A882)</f>
        <v>0</v>
      </c>
      <c r="G882" s="74" t="n">
        <f aca="false">SUMIFS(Detail!$M$2:$M$9168,Detail!$C$2:$C$9168,$A882)</f>
        <v>0</v>
      </c>
      <c r="H882" s="74" t="n">
        <f aca="false">SUMIFS(Detail!$D$2:$D$9168,Detail!$C$2:$C$9168,$A882)</f>
        <v>0</v>
      </c>
      <c r="I882" s="74" t="n">
        <v>144.95</v>
      </c>
      <c r="J882" s="51" t="n">
        <f aca="false">IF(E882&gt;0,AF882/E882,0)</f>
        <v>0</v>
      </c>
      <c r="K882" s="51" t="n">
        <f aca="false">IF(G882&gt;0,AG882/G882,0)</f>
        <v>0</v>
      </c>
      <c r="L882" s="75" t="n">
        <f aca="false">H882/Settings!$B$16</f>
        <v>0</v>
      </c>
      <c r="M882" s="76" t="n">
        <f aca="false">H882/Settings!$B$20</f>
        <v>0</v>
      </c>
      <c r="N882" s="77" t="n">
        <f aca="false">E882*Settings!$B$3</f>
        <v>0</v>
      </c>
      <c r="O882" s="77" t="n">
        <f aca="false">IF(E882&gt;0,(AF882-N882)/SQRT(E882*Settings!$B$3*(1-Settings!$B$3)),0)</f>
        <v>0</v>
      </c>
      <c r="P882" s="77" t="n">
        <f aca="false">MAX(0,AF882-N882)</f>
        <v>0</v>
      </c>
      <c r="Q882" s="51" t="n">
        <f aca="false">IF(E882&gt;=Settings!$B$4,(AF882+Settings!$B$7*Settings!$B$3)/(E882+Settings!$B$7),Settings!$B$3)</f>
        <v>0.0748599558648786</v>
      </c>
      <c r="R882" s="78" t="n">
        <f aca="false">PERCENTRANK($H$2:$H$1780,H882,6)</f>
        <v>0</v>
      </c>
      <c r="S882" s="78" t="n">
        <f aca="false">PERCENTRANK($Q$2:$Q$1780,Q882,6)</f>
        <v>0.0646794</v>
      </c>
      <c r="T882" s="78" t="n">
        <f aca="false">PERCENTRANK($F$2:$F$1780,F882,6)</f>
        <v>0</v>
      </c>
      <c r="U882" s="79" t="n">
        <f aca="false">IF(F882&gt;0,ROUND((Settings!$B$8*T882+Settings!$B$9*R882+Settings!$B$10*S882)/SUM(Settings!$B$8:$B$10),10),0)</f>
        <v>0</v>
      </c>
      <c r="V882" s="71" t="str">
        <f aca="false">IF(U882&gt;0,RANK(U882,$U$2:$U$1780)+COUNTIF($U$2:U882,U882)-1,"")</f>
        <v/>
      </c>
      <c r="W882" s="71" t="str">
        <f aca="false">IF(V882="","",IF(V882&lt;=Settings!$B$11,"1 - Fix first",IF(V882&lt;=Settings!$B$12,"2 - Review","3 - Monitor")))</f>
        <v/>
      </c>
      <c r="X882" s="71" t="str">
        <f aca="false">IF(AND(E882&gt;=Settings!$B$4,AF882&gt;=Settings!$B$5,O882&gt;=Settings!$B$6),"HIGH RATE","")</f>
        <v/>
      </c>
      <c r="Y882" s="71" t="str">
        <f aca="false">IF(F882&gt;0,RANK(F882,$F$2:$F$1780)+COUNTIF($F$2:F882,F882)-1,"")</f>
        <v/>
      </c>
      <c r="Z882" s="71" t="str">
        <f aca="false">IF(H882&gt;0,RANK(H882,$H$2:$H$1780)+COUNTIF($H$2:H882,H882)-1,"")</f>
        <v/>
      </c>
      <c r="AA882" s="71" t="str">
        <f aca="false">IF(AC882="","",RANK(AC882,$AC$2:$AC$1780)+COUNTIF($AC$2:AC882,AC882)-1)</f>
        <v/>
      </c>
      <c r="AB882" s="71" t="str">
        <f aca="false">IF(AD882="","",RANK(AD882,$AD$2:$AD$1780)+COUNTIF($AD$2:AD882,AD882)-1)</f>
        <v/>
      </c>
      <c r="AC882" s="71" t="str">
        <f aca="false">IF(AND(AF882&gt;0,E882&gt;=Settings!$B$4),ROUND(J882,10),"")</f>
        <v/>
      </c>
      <c r="AD882" s="71" t="str">
        <f aca="false">IF(X882="HIGH RATE",ROUND(O882,10),"")</f>
        <v/>
      </c>
      <c r="AE882" s="71" t="s">
        <v>60</v>
      </c>
      <c r="AF882" s="73" t="n">
        <f aca="false">SUMIFS(Detail!$L$2:$L$9168,Detail!$C$2:$C$9168,$A882)</f>
        <v>0</v>
      </c>
      <c r="AG882" s="74" t="n">
        <f aca="false">SUMIFS(Detail!$N$2:$N$9168,Detail!$C$2:$C$9168,$A882)</f>
        <v>0</v>
      </c>
    </row>
    <row r="883" customFormat="false" ht="15" hidden="false" customHeight="false" outlineLevel="0" collapsed="false">
      <c r="A883" s="71" t="s">
        <v>1785</v>
      </c>
      <c r="B883" s="71" t="s">
        <v>3086</v>
      </c>
      <c r="C883" s="71" t="s">
        <v>213</v>
      </c>
      <c r="D883" s="71" t="str">
        <f aca="false">IFERROR(INDEX('Brand Map'!$B$4:$B$125,MATCH(C883,'Brand Map'!$A$4:$A$125,0)),"Other")</f>
        <v>AU</v>
      </c>
      <c r="E883" s="73" t="n">
        <f aca="false">SUMIFS(Detail!$K$2:$K$9168,Detail!$C$2:$C$9168,$A883)</f>
        <v>0</v>
      </c>
      <c r="F883" s="73" t="n">
        <f aca="false">SUMIFS(Detail!$E$2:$E$9168,Detail!$C$2:$C$9168,$A883)</f>
        <v>0</v>
      </c>
      <c r="G883" s="74" t="n">
        <f aca="false">SUMIFS(Detail!$M$2:$M$9168,Detail!$C$2:$C$9168,$A883)</f>
        <v>0</v>
      </c>
      <c r="H883" s="74" t="n">
        <f aca="false">SUMIFS(Detail!$D$2:$D$9168,Detail!$C$2:$C$9168,$A883)</f>
        <v>0</v>
      </c>
      <c r="I883" s="74" t="n">
        <v>162.95</v>
      </c>
      <c r="J883" s="51" t="n">
        <f aca="false">IF(E883&gt;0,AF883/E883,0)</f>
        <v>0</v>
      </c>
      <c r="K883" s="51" t="n">
        <f aca="false">IF(G883&gt;0,AG883/G883,0)</f>
        <v>0</v>
      </c>
      <c r="L883" s="75" t="n">
        <f aca="false">H883/Settings!$B$16</f>
        <v>0</v>
      </c>
      <c r="M883" s="76" t="n">
        <f aca="false">H883/Settings!$B$20</f>
        <v>0</v>
      </c>
      <c r="N883" s="77" t="n">
        <f aca="false">E883*Settings!$B$3</f>
        <v>0</v>
      </c>
      <c r="O883" s="77" t="n">
        <f aca="false">IF(E883&gt;0,(AF883-N883)/SQRT(E883*Settings!$B$3*(1-Settings!$B$3)),0)</f>
        <v>0</v>
      </c>
      <c r="P883" s="77" t="n">
        <f aca="false">MAX(0,AF883-N883)</f>
        <v>0</v>
      </c>
      <c r="Q883" s="51" t="n">
        <f aca="false">IF(E883&gt;=Settings!$B$4,(AF883+Settings!$B$7*Settings!$B$3)/(E883+Settings!$B$7),Settings!$B$3)</f>
        <v>0.0748599558648786</v>
      </c>
      <c r="R883" s="78" t="n">
        <f aca="false">PERCENTRANK($H$2:$H$1780,H883,6)</f>
        <v>0</v>
      </c>
      <c r="S883" s="78" t="n">
        <f aca="false">PERCENTRANK($Q$2:$Q$1780,Q883,6)</f>
        <v>0.0646794</v>
      </c>
      <c r="T883" s="78" t="n">
        <f aca="false">PERCENTRANK($F$2:$F$1780,F883,6)</f>
        <v>0</v>
      </c>
      <c r="U883" s="79" t="n">
        <f aca="false">IF(F883&gt;0,ROUND((Settings!$B$8*T883+Settings!$B$9*R883+Settings!$B$10*S883)/SUM(Settings!$B$8:$B$10),10),0)</f>
        <v>0</v>
      </c>
      <c r="V883" s="71" t="str">
        <f aca="false">IF(U883&gt;0,RANK(U883,$U$2:$U$1780)+COUNTIF($U$2:U883,U883)-1,"")</f>
        <v/>
      </c>
      <c r="W883" s="71" t="str">
        <f aca="false">IF(V883="","",IF(V883&lt;=Settings!$B$11,"1 - Fix first",IF(V883&lt;=Settings!$B$12,"2 - Review","3 - Monitor")))</f>
        <v/>
      </c>
      <c r="X883" s="71" t="str">
        <f aca="false">IF(AND(E883&gt;=Settings!$B$4,AF883&gt;=Settings!$B$5,O883&gt;=Settings!$B$6),"HIGH RATE","")</f>
        <v/>
      </c>
      <c r="Y883" s="71" t="str">
        <f aca="false">IF(F883&gt;0,RANK(F883,$F$2:$F$1780)+COUNTIF($F$2:F883,F883)-1,"")</f>
        <v/>
      </c>
      <c r="Z883" s="71" t="str">
        <f aca="false">IF(H883&gt;0,RANK(H883,$H$2:$H$1780)+COUNTIF($H$2:H883,H883)-1,"")</f>
        <v/>
      </c>
      <c r="AA883" s="71" t="str">
        <f aca="false">IF(AC883="","",RANK(AC883,$AC$2:$AC$1780)+COUNTIF($AC$2:AC883,AC883)-1)</f>
        <v/>
      </c>
      <c r="AB883" s="71" t="str">
        <f aca="false">IF(AD883="","",RANK(AD883,$AD$2:$AD$1780)+COUNTIF($AD$2:AD883,AD883)-1)</f>
        <v/>
      </c>
      <c r="AC883" s="71" t="str">
        <f aca="false">IF(AND(AF883&gt;0,E883&gt;=Settings!$B$4),ROUND(J883,10),"")</f>
        <v/>
      </c>
      <c r="AD883" s="71" t="str">
        <f aca="false">IF(X883="HIGH RATE",ROUND(O883,10),"")</f>
        <v/>
      </c>
      <c r="AE883" s="71" t="s">
        <v>60</v>
      </c>
      <c r="AF883" s="73" t="n">
        <f aca="false">SUMIFS(Detail!$L$2:$L$9168,Detail!$C$2:$C$9168,$A883)</f>
        <v>0</v>
      </c>
      <c r="AG883" s="74" t="n">
        <f aca="false">SUMIFS(Detail!$N$2:$N$9168,Detail!$C$2:$C$9168,$A883)</f>
        <v>0</v>
      </c>
    </row>
    <row r="884" customFormat="false" ht="15" hidden="false" customHeight="false" outlineLevel="0" collapsed="false">
      <c r="A884" s="71" t="s">
        <v>2025</v>
      </c>
      <c r="B884" s="71" t="s">
        <v>3087</v>
      </c>
      <c r="C884" s="71" t="s">
        <v>213</v>
      </c>
      <c r="D884" s="71" t="str">
        <f aca="false">IFERROR(INDEX('Brand Map'!$B$4:$B$125,MATCH(C884,'Brand Map'!$A$4:$A$125,0)),"Other")</f>
        <v>AU</v>
      </c>
      <c r="E884" s="73" t="n">
        <f aca="false">SUMIFS(Detail!$K$2:$K$9168,Detail!$C$2:$C$9168,$A884)</f>
        <v>0</v>
      </c>
      <c r="F884" s="73" t="n">
        <f aca="false">SUMIFS(Detail!$E$2:$E$9168,Detail!$C$2:$C$9168,$A884)</f>
        <v>0</v>
      </c>
      <c r="G884" s="74" t="n">
        <f aca="false">SUMIFS(Detail!$M$2:$M$9168,Detail!$C$2:$C$9168,$A884)</f>
        <v>0</v>
      </c>
      <c r="H884" s="74" t="n">
        <f aca="false">SUMIFS(Detail!$D$2:$D$9168,Detail!$C$2:$C$9168,$A884)</f>
        <v>0</v>
      </c>
      <c r="I884" s="74" t="n">
        <v>1199.5</v>
      </c>
      <c r="J884" s="51" t="n">
        <f aca="false">IF(E884&gt;0,AF884/E884,0)</f>
        <v>0</v>
      </c>
      <c r="K884" s="51" t="n">
        <f aca="false">IF(G884&gt;0,AG884/G884,0)</f>
        <v>0</v>
      </c>
      <c r="L884" s="75" t="n">
        <f aca="false">H884/Settings!$B$16</f>
        <v>0</v>
      </c>
      <c r="M884" s="76" t="n">
        <f aca="false">H884/Settings!$B$20</f>
        <v>0</v>
      </c>
      <c r="N884" s="77" t="n">
        <f aca="false">E884*Settings!$B$3</f>
        <v>0</v>
      </c>
      <c r="O884" s="77" t="n">
        <f aca="false">IF(E884&gt;0,(AF884-N884)/SQRT(E884*Settings!$B$3*(1-Settings!$B$3)),0)</f>
        <v>0</v>
      </c>
      <c r="P884" s="77" t="n">
        <f aca="false">MAX(0,AF884-N884)</f>
        <v>0</v>
      </c>
      <c r="Q884" s="51" t="n">
        <f aca="false">IF(E884&gt;=Settings!$B$4,(AF884+Settings!$B$7*Settings!$B$3)/(E884+Settings!$B$7),Settings!$B$3)</f>
        <v>0.0748599558648786</v>
      </c>
      <c r="R884" s="78" t="n">
        <f aca="false">PERCENTRANK($H$2:$H$1780,H884,6)</f>
        <v>0</v>
      </c>
      <c r="S884" s="78" t="n">
        <f aca="false">PERCENTRANK($Q$2:$Q$1780,Q884,6)</f>
        <v>0.0646794</v>
      </c>
      <c r="T884" s="78" t="n">
        <f aca="false">PERCENTRANK($F$2:$F$1780,F884,6)</f>
        <v>0</v>
      </c>
      <c r="U884" s="79" t="n">
        <f aca="false">IF(F884&gt;0,ROUND((Settings!$B$8*T884+Settings!$B$9*R884+Settings!$B$10*S884)/SUM(Settings!$B$8:$B$10),10),0)</f>
        <v>0</v>
      </c>
      <c r="V884" s="71" t="str">
        <f aca="false">IF(U884&gt;0,RANK(U884,$U$2:$U$1780)+COUNTIF($U$2:U884,U884)-1,"")</f>
        <v/>
      </c>
      <c r="W884" s="71" t="str">
        <f aca="false">IF(V884="","",IF(V884&lt;=Settings!$B$11,"1 - Fix first",IF(V884&lt;=Settings!$B$12,"2 - Review","3 - Monitor")))</f>
        <v/>
      </c>
      <c r="X884" s="71" t="str">
        <f aca="false">IF(AND(E884&gt;=Settings!$B$4,AF884&gt;=Settings!$B$5,O884&gt;=Settings!$B$6),"HIGH RATE","")</f>
        <v/>
      </c>
      <c r="Y884" s="71" t="str">
        <f aca="false">IF(F884&gt;0,RANK(F884,$F$2:$F$1780)+COUNTIF($F$2:F884,F884)-1,"")</f>
        <v/>
      </c>
      <c r="Z884" s="71" t="str">
        <f aca="false">IF(H884&gt;0,RANK(H884,$H$2:$H$1780)+COUNTIF($H$2:H884,H884)-1,"")</f>
        <v/>
      </c>
      <c r="AA884" s="71" t="str">
        <f aca="false">IF(AC884="","",RANK(AC884,$AC$2:$AC$1780)+COUNTIF($AC$2:AC884,AC884)-1)</f>
        <v/>
      </c>
      <c r="AB884" s="71" t="str">
        <f aca="false">IF(AD884="","",RANK(AD884,$AD$2:$AD$1780)+COUNTIF($AD$2:AD884,AD884)-1)</f>
        <v/>
      </c>
      <c r="AC884" s="71" t="str">
        <f aca="false">IF(AND(AF884&gt;0,E884&gt;=Settings!$B$4),ROUND(J884,10),"")</f>
        <v/>
      </c>
      <c r="AD884" s="71" t="str">
        <f aca="false">IF(X884="HIGH RATE",ROUND(O884,10),"")</f>
        <v/>
      </c>
      <c r="AE884" s="71" t="s">
        <v>60</v>
      </c>
      <c r="AF884" s="73" t="n">
        <f aca="false">SUMIFS(Detail!$L$2:$L$9168,Detail!$C$2:$C$9168,$A884)</f>
        <v>0</v>
      </c>
      <c r="AG884" s="74" t="n">
        <f aca="false">SUMIFS(Detail!$N$2:$N$9168,Detail!$C$2:$C$9168,$A884)</f>
        <v>0</v>
      </c>
    </row>
    <row r="885" customFormat="false" ht="15" hidden="false" customHeight="false" outlineLevel="0" collapsed="false">
      <c r="A885" s="71" t="s">
        <v>1851</v>
      </c>
      <c r="B885" s="71" t="s">
        <v>3087</v>
      </c>
      <c r="C885" s="71" t="s">
        <v>213</v>
      </c>
      <c r="D885" s="71" t="str">
        <f aca="false">IFERROR(INDEX('Brand Map'!$B$4:$B$125,MATCH(C885,'Brand Map'!$A$4:$A$125,0)),"Other")</f>
        <v>AU</v>
      </c>
      <c r="E885" s="73" t="n">
        <f aca="false">SUMIFS(Detail!$K$2:$K$9168,Detail!$C$2:$C$9168,$A885)</f>
        <v>0</v>
      </c>
      <c r="F885" s="73" t="n">
        <f aca="false">SUMIFS(Detail!$E$2:$E$9168,Detail!$C$2:$C$9168,$A885)</f>
        <v>0</v>
      </c>
      <c r="G885" s="74" t="n">
        <f aca="false">SUMIFS(Detail!$M$2:$M$9168,Detail!$C$2:$C$9168,$A885)</f>
        <v>0</v>
      </c>
      <c r="H885" s="74" t="n">
        <f aca="false">SUMIFS(Detail!$D$2:$D$9168,Detail!$C$2:$C$9168,$A885)</f>
        <v>0</v>
      </c>
      <c r="I885" s="74" t="n">
        <v>719.7</v>
      </c>
      <c r="J885" s="51" t="n">
        <f aca="false">IF(E885&gt;0,AF885/E885,0)</f>
        <v>0</v>
      </c>
      <c r="K885" s="51" t="n">
        <f aca="false">IF(G885&gt;0,AG885/G885,0)</f>
        <v>0</v>
      </c>
      <c r="L885" s="75" t="n">
        <f aca="false">H885/Settings!$B$16</f>
        <v>0</v>
      </c>
      <c r="M885" s="76" t="n">
        <f aca="false">H885/Settings!$B$20</f>
        <v>0</v>
      </c>
      <c r="N885" s="77" t="n">
        <f aca="false">E885*Settings!$B$3</f>
        <v>0</v>
      </c>
      <c r="O885" s="77" t="n">
        <f aca="false">IF(E885&gt;0,(AF885-N885)/SQRT(E885*Settings!$B$3*(1-Settings!$B$3)),0)</f>
        <v>0</v>
      </c>
      <c r="P885" s="77" t="n">
        <f aca="false">MAX(0,AF885-N885)</f>
        <v>0</v>
      </c>
      <c r="Q885" s="51" t="n">
        <f aca="false">IF(E885&gt;=Settings!$B$4,(AF885+Settings!$B$7*Settings!$B$3)/(E885+Settings!$B$7),Settings!$B$3)</f>
        <v>0.0748599558648786</v>
      </c>
      <c r="R885" s="78" t="n">
        <f aca="false">PERCENTRANK($H$2:$H$1780,H885,6)</f>
        <v>0</v>
      </c>
      <c r="S885" s="78" t="n">
        <f aca="false">PERCENTRANK($Q$2:$Q$1780,Q885,6)</f>
        <v>0.0646794</v>
      </c>
      <c r="T885" s="78" t="n">
        <f aca="false">PERCENTRANK($F$2:$F$1780,F885,6)</f>
        <v>0</v>
      </c>
      <c r="U885" s="79" t="n">
        <f aca="false">IF(F885&gt;0,ROUND((Settings!$B$8*T885+Settings!$B$9*R885+Settings!$B$10*S885)/SUM(Settings!$B$8:$B$10),10),0)</f>
        <v>0</v>
      </c>
      <c r="V885" s="71" t="str">
        <f aca="false">IF(U885&gt;0,RANK(U885,$U$2:$U$1780)+COUNTIF($U$2:U885,U885)-1,"")</f>
        <v/>
      </c>
      <c r="W885" s="71" t="str">
        <f aca="false">IF(V885="","",IF(V885&lt;=Settings!$B$11,"1 - Fix first",IF(V885&lt;=Settings!$B$12,"2 - Review","3 - Monitor")))</f>
        <v/>
      </c>
      <c r="X885" s="71" t="str">
        <f aca="false">IF(AND(E885&gt;=Settings!$B$4,AF885&gt;=Settings!$B$5,O885&gt;=Settings!$B$6),"HIGH RATE","")</f>
        <v/>
      </c>
      <c r="Y885" s="71" t="str">
        <f aca="false">IF(F885&gt;0,RANK(F885,$F$2:$F$1780)+COUNTIF($F$2:F885,F885)-1,"")</f>
        <v/>
      </c>
      <c r="Z885" s="71" t="str">
        <f aca="false">IF(H885&gt;0,RANK(H885,$H$2:$H$1780)+COUNTIF($H$2:H885,H885)-1,"")</f>
        <v/>
      </c>
      <c r="AA885" s="71" t="str">
        <f aca="false">IF(AC885="","",RANK(AC885,$AC$2:$AC$1780)+COUNTIF($AC$2:AC885,AC885)-1)</f>
        <v/>
      </c>
      <c r="AB885" s="71" t="str">
        <f aca="false">IF(AD885="","",RANK(AD885,$AD$2:$AD$1780)+COUNTIF($AD$2:AD885,AD885)-1)</f>
        <v/>
      </c>
      <c r="AC885" s="71" t="str">
        <f aca="false">IF(AND(AF885&gt;0,E885&gt;=Settings!$B$4),ROUND(J885,10),"")</f>
        <v/>
      </c>
      <c r="AD885" s="71" t="str">
        <f aca="false">IF(X885="HIGH RATE",ROUND(O885,10),"")</f>
        <v/>
      </c>
      <c r="AE885" s="71" t="s">
        <v>60</v>
      </c>
      <c r="AF885" s="73" t="n">
        <f aca="false">SUMIFS(Detail!$L$2:$L$9168,Detail!$C$2:$C$9168,$A885)</f>
        <v>0</v>
      </c>
      <c r="AG885" s="74" t="n">
        <f aca="false">SUMIFS(Detail!$N$2:$N$9168,Detail!$C$2:$C$9168,$A885)</f>
        <v>0</v>
      </c>
    </row>
    <row r="886" customFormat="false" ht="15" hidden="false" customHeight="false" outlineLevel="0" collapsed="false">
      <c r="A886" s="71" t="s">
        <v>1661</v>
      </c>
      <c r="B886" s="71" t="s">
        <v>3087</v>
      </c>
      <c r="C886" s="71" t="s">
        <v>213</v>
      </c>
      <c r="D886" s="71" t="str">
        <f aca="false">IFERROR(INDEX('Brand Map'!$B$4:$B$125,MATCH(C886,'Brand Map'!$A$4:$A$125,0)),"Other")</f>
        <v>AU</v>
      </c>
      <c r="E886" s="73" t="n">
        <f aca="false">SUMIFS(Detail!$K$2:$K$9168,Detail!$C$2:$C$9168,$A886)</f>
        <v>0</v>
      </c>
      <c r="F886" s="73" t="n">
        <f aca="false">SUMIFS(Detail!$E$2:$E$9168,Detail!$C$2:$C$9168,$A886)</f>
        <v>0</v>
      </c>
      <c r="G886" s="74" t="n">
        <f aca="false">SUMIFS(Detail!$M$2:$M$9168,Detail!$C$2:$C$9168,$A886)</f>
        <v>0</v>
      </c>
      <c r="H886" s="74" t="n">
        <f aca="false">SUMIFS(Detail!$D$2:$D$9168,Detail!$C$2:$C$9168,$A886)</f>
        <v>0</v>
      </c>
      <c r="I886" s="74" t="n">
        <v>674.75</v>
      </c>
      <c r="J886" s="51" t="n">
        <f aca="false">IF(E886&gt;0,AF886/E886,0)</f>
        <v>0</v>
      </c>
      <c r="K886" s="51" t="n">
        <f aca="false">IF(G886&gt;0,AG886/G886,0)</f>
        <v>0</v>
      </c>
      <c r="L886" s="75" t="n">
        <f aca="false">H886/Settings!$B$16</f>
        <v>0</v>
      </c>
      <c r="M886" s="76" t="n">
        <f aca="false">H886/Settings!$B$20</f>
        <v>0</v>
      </c>
      <c r="N886" s="77" t="n">
        <f aca="false">E886*Settings!$B$3</f>
        <v>0</v>
      </c>
      <c r="O886" s="77" t="n">
        <f aca="false">IF(E886&gt;0,(AF886-N886)/SQRT(E886*Settings!$B$3*(1-Settings!$B$3)),0)</f>
        <v>0</v>
      </c>
      <c r="P886" s="77" t="n">
        <f aca="false">MAX(0,AF886-N886)</f>
        <v>0</v>
      </c>
      <c r="Q886" s="51" t="n">
        <f aca="false">IF(E886&gt;=Settings!$B$4,(AF886+Settings!$B$7*Settings!$B$3)/(E886+Settings!$B$7),Settings!$B$3)</f>
        <v>0.0748599558648786</v>
      </c>
      <c r="R886" s="78" t="n">
        <f aca="false">PERCENTRANK($H$2:$H$1780,H886,6)</f>
        <v>0</v>
      </c>
      <c r="S886" s="78" t="n">
        <f aca="false">PERCENTRANK($Q$2:$Q$1780,Q886,6)</f>
        <v>0.0646794</v>
      </c>
      <c r="T886" s="78" t="n">
        <f aca="false">PERCENTRANK($F$2:$F$1780,F886,6)</f>
        <v>0</v>
      </c>
      <c r="U886" s="79" t="n">
        <f aca="false">IF(F886&gt;0,ROUND((Settings!$B$8*T886+Settings!$B$9*R886+Settings!$B$10*S886)/SUM(Settings!$B$8:$B$10),10),0)</f>
        <v>0</v>
      </c>
      <c r="V886" s="71" t="str">
        <f aca="false">IF(U886&gt;0,RANK(U886,$U$2:$U$1780)+COUNTIF($U$2:U886,U886)-1,"")</f>
        <v/>
      </c>
      <c r="W886" s="71" t="str">
        <f aca="false">IF(V886="","",IF(V886&lt;=Settings!$B$11,"1 - Fix first",IF(V886&lt;=Settings!$B$12,"2 - Review","3 - Monitor")))</f>
        <v/>
      </c>
      <c r="X886" s="71" t="str">
        <f aca="false">IF(AND(E886&gt;=Settings!$B$4,AF886&gt;=Settings!$B$5,O886&gt;=Settings!$B$6),"HIGH RATE","")</f>
        <v/>
      </c>
      <c r="Y886" s="71" t="str">
        <f aca="false">IF(F886&gt;0,RANK(F886,$F$2:$F$1780)+COUNTIF($F$2:F886,F886)-1,"")</f>
        <v/>
      </c>
      <c r="Z886" s="71" t="str">
        <f aca="false">IF(H886&gt;0,RANK(H886,$H$2:$H$1780)+COUNTIF($H$2:H886,H886)-1,"")</f>
        <v/>
      </c>
      <c r="AA886" s="71" t="str">
        <f aca="false">IF(AC886="","",RANK(AC886,$AC$2:$AC$1780)+COUNTIF($AC$2:AC886,AC886)-1)</f>
        <v/>
      </c>
      <c r="AB886" s="71" t="str">
        <f aca="false">IF(AD886="","",RANK(AD886,$AD$2:$AD$1780)+COUNTIF($AD$2:AD886,AD886)-1)</f>
        <v/>
      </c>
      <c r="AC886" s="71" t="str">
        <f aca="false">IF(AND(AF886&gt;0,E886&gt;=Settings!$B$4),ROUND(J886,10),"")</f>
        <v/>
      </c>
      <c r="AD886" s="71" t="str">
        <f aca="false">IF(X886="HIGH RATE",ROUND(O886,10),"")</f>
        <v/>
      </c>
      <c r="AE886" s="71" t="s">
        <v>60</v>
      </c>
      <c r="AF886" s="73" t="n">
        <f aca="false">SUMIFS(Detail!$L$2:$L$9168,Detail!$C$2:$C$9168,$A886)</f>
        <v>0</v>
      </c>
      <c r="AG886" s="74" t="n">
        <f aca="false">SUMIFS(Detail!$N$2:$N$9168,Detail!$C$2:$C$9168,$A886)</f>
        <v>0</v>
      </c>
    </row>
    <row r="887" customFormat="false" ht="15" hidden="false" customHeight="false" outlineLevel="0" collapsed="false">
      <c r="A887" s="71" t="s">
        <v>1520</v>
      </c>
      <c r="B887" s="71" t="s">
        <v>3087</v>
      </c>
      <c r="C887" s="71" t="s">
        <v>213</v>
      </c>
      <c r="D887" s="71" t="str">
        <f aca="false">IFERROR(INDEX('Brand Map'!$B$4:$B$125,MATCH(C887,'Brand Map'!$A$4:$A$125,0)),"Other")</f>
        <v>AU</v>
      </c>
      <c r="E887" s="73" t="n">
        <f aca="false">SUMIFS(Detail!$K$2:$K$9168,Detail!$C$2:$C$9168,$A887)</f>
        <v>0</v>
      </c>
      <c r="F887" s="73" t="n">
        <f aca="false">SUMIFS(Detail!$E$2:$E$9168,Detail!$C$2:$C$9168,$A887)</f>
        <v>0</v>
      </c>
      <c r="G887" s="74" t="n">
        <f aca="false">SUMIFS(Detail!$M$2:$M$9168,Detail!$C$2:$C$9168,$A887)</f>
        <v>0</v>
      </c>
      <c r="H887" s="74" t="n">
        <f aca="false">SUMIFS(Detail!$D$2:$D$9168,Detail!$C$2:$C$9168,$A887)</f>
        <v>0</v>
      </c>
      <c r="I887" s="74" t="n">
        <v>449.85</v>
      </c>
      <c r="J887" s="51" t="n">
        <f aca="false">IF(E887&gt;0,AF887/E887,0)</f>
        <v>0</v>
      </c>
      <c r="K887" s="51" t="n">
        <f aca="false">IF(G887&gt;0,AG887/G887,0)</f>
        <v>0</v>
      </c>
      <c r="L887" s="75" t="n">
        <f aca="false">H887/Settings!$B$16</f>
        <v>0</v>
      </c>
      <c r="M887" s="76" t="n">
        <f aca="false">H887/Settings!$B$20</f>
        <v>0</v>
      </c>
      <c r="N887" s="77" t="n">
        <f aca="false">E887*Settings!$B$3</f>
        <v>0</v>
      </c>
      <c r="O887" s="77" t="n">
        <f aca="false">IF(E887&gt;0,(AF887-N887)/SQRT(E887*Settings!$B$3*(1-Settings!$B$3)),0)</f>
        <v>0</v>
      </c>
      <c r="P887" s="77" t="n">
        <f aca="false">MAX(0,AF887-N887)</f>
        <v>0</v>
      </c>
      <c r="Q887" s="51" t="n">
        <f aca="false">IF(E887&gt;=Settings!$B$4,(AF887+Settings!$B$7*Settings!$B$3)/(E887+Settings!$B$7),Settings!$B$3)</f>
        <v>0.0748599558648786</v>
      </c>
      <c r="R887" s="78" t="n">
        <f aca="false">PERCENTRANK($H$2:$H$1780,H887,6)</f>
        <v>0</v>
      </c>
      <c r="S887" s="78" t="n">
        <f aca="false">PERCENTRANK($Q$2:$Q$1780,Q887,6)</f>
        <v>0.0646794</v>
      </c>
      <c r="T887" s="78" t="n">
        <f aca="false">PERCENTRANK($F$2:$F$1780,F887,6)</f>
        <v>0</v>
      </c>
      <c r="U887" s="79" t="n">
        <f aca="false">IF(F887&gt;0,ROUND((Settings!$B$8*T887+Settings!$B$9*R887+Settings!$B$10*S887)/SUM(Settings!$B$8:$B$10),10),0)</f>
        <v>0</v>
      </c>
      <c r="V887" s="71" t="str">
        <f aca="false">IF(U887&gt;0,RANK(U887,$U$2:$U$1780)+COUNTIF($U$2:U887,U887)-1,"")</f>
        <v/>
      </c>
      <c r="W887" s="71" t="str">
        <f aca="false">IF(V887="","",IF(V887&lt;=Settings!$B$11,"1 - Fix first",IF(V887&lt;=Settings!$B$12,"2 - Review","3 - Monitor")))</f>
        <v/>
      </c>
      <c r="X887" s="71" t="str">
        <f aca="false">IF(AND(E887&gt;=Settings!$B$4,AF887&gt;=Settings!$B$5,O887&gt;=Settings!$B$6),"HIGH RATE","")</f>
        <v/>
      </c>
      <c r="Y887" s="71" t="str">
        <f aca="false">IF(F887&gt;0,RANK(F887,$F$2:$F$1780)+COUNTIF($F$2:F887,F887)-1,"")</f>
        <v/>
      </c>
      <c r="Z887" s="71" t="str">
        <f aca="false">IF(H887&gt;0,RANK(H887,$H$2:$H$1780)+COUNTIF($H$2:H887,H887)-1,"")</f>
        <v/>
      </c>
      <c r="AA887" s="71" t="str">
        <f aca="false">IF(AC887="","",RANK(AC887,$AC$2:$AC$1780)+COUNTIF($AC$2:AC887,AC887)-1)</f>
        <v/>
      </c>
      <c r="AB887" s="71" t="str">
        <f aca="false">IF(AD887="","",RANK(AD887,$AD$2:$AD$1780)+COUNTIF($AD$2:AD887,AD887)-1)</f>
        <v/>
      </c>
      <c r="AC887" s="71" t="str">
        <f aca="false">IF(AND(AF887&gt;0,E887&gt;=Settings!$B$4),ROUND(J887,10),"")</f>
        <v/>
      </c>
      <c r="AD887" s="71" t="str">
        <f aca="false">IF(X887="HIGH RATE",ROUND(O887,10),"")</f>
        <v/>
      </c>
      <c r="AE887" s="71" t="s">
        <v>60</v>
      </c>
      <c r="AF887" s="73" t="n">
        <f aca="false">SUMIFS(Detail!$L$2:$L$9168,Detail!$C$2:$C$9168,$A887)</f>
        <v>0</v>
      </c>
      <c r="AG887" s="74" t="n">
        <f aca="false">SUMIFS(Detail!$N$2:$N$9168,Detail!$C$2:$C$9168,$A887)</f>
        <v>0</v>
      </c>
    </row>
    <row r="888" customFormat="false" ht="15" hidden="false" customHeight="false" outlineLevel="0" collapsed="false">
      <c r="A888" s="71" t="s">
        <v>1628</v>
      </c>
      <c r="B888" s="71" t="s">
        <v>3087</v>
      </c>
      <c r="C888" s="71" t="s">
        <v>213</v>
      </c>
      <c r="D888" s="71" t="str">
        <f aca="false">IFERROR(INDEX('Brand Map'!$B$4:$B$125,MATCH(C888,'Brand Map'!$A$4:$A$125,0)),"Other")</f>
        <v>AU</v>
      </c>
      <c r="E888" s="73" t="n">
        <f aca="false">SUMIFS(Detail!$K$2:$K$9168,Detail!$C$2:$C$9168,$A888)</f>
        <v>0</v>
      </c>
      <c r="F888" s="73" t="n">
        <f aca="false">SUMIFS(Detail!$E$2:$E$9168,Detail!$C$2:$C$9168,$A888)</f>
        <v>0</v>
      </c>
      <c r="G888" s="74" t="n">
        <f aca="false">SUMIFS(Detail!$M$2:$M$9168,Detail!$C$2:$C$9168,$A888)</f>
        <v>0</v>
      </c>
      <c r="H888" s="74" t="n">
        <f aca="false">SUMIFS(Detail!$D$2:$D$9168,Detail!$C$2:$C$9168,$A888)</f>
        <v>0</v>
      </c>
      <c r="I888" s="74" t="n">
        <v>839.6</v>
      </c>
      <c r="J888" s="51" t="n">
        <f aca="false">IF(E888&gt;0,AF888/E888,0)</f>
        <v>0</v>
      </c>
      <c r="K888" s="51" t="n">
        <f aca="false">IF(G888&gt;0,AG888/G888,0)</f>
        <v>0</v>
      </c>
      <c r="L888" s="75" t="n">
        <f aca="false">H888/Settings!$B$16</f>
        <v>0</v>
      </c>
      <c r="M888" s="76" t="n">
        <f aca="false">H888/Settings!$B$20</f>
        <v>0</v>
      </c>
      <c r="N888" s="77" t="n">
        <f aca="false">E888*Settings!$B$3</f>
        <v>0</v>
      </c>
      <c r="O888" s="77" t="n">
        <f aca="false">IF(E888&gt;0,(AF888-N888)/SQRT(E888*Settings!$B$3*(1-Settings!$B$3)),0)</f>
        <v>0</v>
      </c>
      <c r="P888" s="77" t="n">
        <f aca="false">MAX(0,AF888-N888)</f>
        <v>0</v>
      </c>
      <c r="Q888" s="51" t="n">
        <f aca="false">IF(E888&gt;=Settings!$B$4,(AF888+Settings!$B$7*Settings!$B$3)/(E888+Settings!$B$7),Settings!$B$3)</f>
        <v>0.0748599558648786</v>
      </c>
      <c r="R888" s="78" t="n">
        <f aca="false">PERCENTRANK($H$2:$H$1780,H888,6)</f>
        <v>0</v>
      </c>
      <c r="S888" s="78" t="n">
        <f aca="false">PERCENTRANK($Q$2:$Q$1780,Q888,6)</f>
        <v>0.0646794</v>
      </c>
      <c r="T888" s="78" t="n">
        <f aca="false">PERCENTRANK($F$2:$F$1780,F888,6)</f>
        <v>0</v>
      </c>
      <c r="U888" s="79" t="n">
        <f aca="false">IF(F888&gt;0,ROUND((Settings!$B$8*T888+Settings!$B$9*R888+Settings!$B$10*S888)/SUM(Settings!$B$8:$B$10),10),0)</f>
        <v>0</v>
      </c>
      <c r="V888" s="71" t="str">
        <f aca="false">IF(U888&gt;0,RANK(U888,$U$2:$U$1780)+COUNTIF($U$2:U888,U888)-1,"")</f>
        <v/>
      </c>
      <c r="W888" s="71" t="str">
        <f aca="false">IF(V888="","",IF(V888&lt;=Settings!$B$11,"1 - Fix first",IF(V888&lt;=Settings!$B$12,"2 - Review","3 - Monitor")))</f>
        <v/>
      </c>
      <c r="X888" s="71" t="str">
        <f aca="false">IF(AND(E888&gt;=Settings!$B$4,AF888&gt;=Settings!$B$5,O888&gt;=Settings!$B$6),"HIGH RATE","")</f>
        <v/>
      </c>
      <c r="Y888" s="71" t="str">
        <f aca="false">IF(F888&gt;0,RANK(F888,$F$2:$F$1780)+COUNTIF($F$2:F888,F888)-1,"")</f>
        <v/>
      </c>
      <c r="Z888" s="71" t="str">
        <f aca="false">IF(H888&gt;0,RANK(H888,$H$2:$H$1780)+COUNTIF($H$2:H888,H888)-1,"")</f>
        <v/>
      </c>
      <c r="AA888" s="71" t="str">
        <f aca="false">IF(AC888="","",RANK(AC888,$AC$2:$AC$1780)+COUNTIF($AC$2:AC888,AC888)-1)</f>
        <v/>
      </c>
      <c r="AB888" s="71" t="str">
        <f aca="false">IF(AD888="","",RANK(AD888,$AD$2:$AD$1780)+COUNTIF($AD$2:AD888,AD888)-1)</f>
        <v/>
      </c>
      <c r="AC888" s="71" t="str">
        <f aca="false">IF(AND(AF888&gt;0,E888&gt;=Settings!$B$4),ROUND(J888,10),"")</f>
        <v/>
      </c>
      <c r="AD888" s="71" t="str">
        <f aca="false">IF(X888="HIGH RATE",ROUND(O888,10),"")</f>
        <v/>
      </c>
      <c r="AE888" s="71" t="s">
        <v>60</v>
      </c>
      <c r="AF888" s="73" t="n">
        <f aca="false">SUMIFS(Detail!$L$2:$L$9168,Detail!$C$2:$C$9168,$A888)</f>
        <v>0</v>
      </c>
      <c r="AG888" s="74" t="n">
        <f aca="false">SUMIFS(Detail!$N$2:$N$9168,Detail!$C$2:$C$9168,$A888)</f>
        <v>0</v>
      </c>
    </row>
    <row r="889" customFormat="false" ht="15" hidden="false" customHeight="false" outlineLevel="0" collapsed="false">
      <c r="A889" s="71" t="s">
        <v>1342</v>
      </c>
      <c r="B889" s="71" t="s">
        <v>3088</v>
      </c>
      <c r="C889" s="71" t="s">
        <v>213</v>
      </c>
      <c r="D889" s="71" t="str">
        <f aca="false">IFERROR(INDEX('Brand Map'!$B$4:$B$125,MATCH(C889,'Brand Map'!$A$4:$A$125,0)),"Other")</f>
        <v>AU</v>
      </c>
      <c r="E889" s="73" t="n">
        <f aca="false">SUMIFS(Detail!$K$2:$K$9168,Detail!$C$2:$C$9168,$A889)</f>
        <v>0</v>
      </c>
      <c r="F889" s="73" t="n">
        <f aca="false">SUMIFS(Detail!$E$2:$E$9168,Detail!$C$2:$C$9168,$A889)</f>
        <v>0</v>
      </c>
      <c r="G889" s="74" t="n">
        <f aca="false">SUMIFS(Detail!$M$2:$M$9168,Detail!$C$2:$C$9168,$A889)</f>
        <v>0</v>
      </c>
      <c r="H889" s="74" t="n">
        <f aca="false">SUMIFS(Detail!$D$2:$D$9168,Detail!$C$2:$C$9168,$A889)</f>
        <v>0</v>
      </c>
      <c r="I889" s="74" t="n">
        <v>505.57</v>
      </c>
      <c r="J889" s="51" t="n">
        <f aca="false">IF(E889&gt;0,AF889/E889,0)</f>
        <v>0</v>
      </c>
      <c r="K889" s="51" t="n">
        <f aca="false">IF(G889&gt;0,AG889/G889,0)</f>
        <v>0</v>
      </c>
      <c r="L889" s="75" t="n">
        <f aca="false">H889/Settings!$B$16</f>
        <v>0</v>
      </c>
      <c r="M889" s="76" t="n">
        <f aca="false">H889/Settings!$B$20</f>
        <v>0</v>
      </c>
      <c r="N889" s="77" t="n">
        <f aca="false">E889*Settings!$B$3</f>
        <v>0</v>
      </c>
      <c r="O889" s="77" t="n">
        <f aca="false">IF(E889&gt;0,(AF889-N889)/SQRT(E889*Settings!$B$3*(1-Settings!$B$3)),0)</f>
        <v>0</v>
      </c>
      <c r="P889" s="77" t="n">
        <f aca="false">MAX(0,AF889-N889)</f>
        <v>0</v>
      </c>
      <c r="Q889" s="51" t="n">
        <f aca="false">IF(E889&gt;=Settings!$B$4,(AF889+Settings!$B$7*Settings!$B$3)/(E889+Settings!$B$7),Settings!$B$3)</f>
        <v>0.0748599558648786</v>
      </c>
      <c r="R889" s="78" t="n">
        <f aca="false">PERCENTRANK($H$2:$H$1780,H889,6)</f>
        <v>0</v>
      </c>
      <c r="S889" s="78" t="n">
        <f aca="false">PERCENTRANK($Q$2:$Q$1780,Q889,6)</f>
        <v>0.0646794</v>
      </c>
      <c r="T889" s="78" t="n">
        <f aca="false">PERCENTRANK($F$2:$F$1780,F889,6)</f>
        <v>0</v>
      </c>
      <c r="U889" s="79" t="n">
        <f aca="false">IF(F889&gt;0,ROUND((Settings!$B$8*T889+Settings!$B$9*R889+Settings!$B$10*S889)/SUM(Settings!$B$8:$B$10),10),0)</f>
        <v>0</v>
      </c>
      <c r="V889" s="71" t="str">
        <f aca="false">IF(U889&gt;0,RANK(U889,$U$2:$U$1780)+COUNTIF($U$2:U889,U889)-1,"")</f>
        <v/>
      </c>
      <c r="W889" s="71" t="str">
        <f aca="false">IF(V889="","",IF(V889&lt;=Settings!$B$11,"1 - Fix first",IF(V889&lt;=Settings!$B$12,"2 - Review","3 - Monitor")))</f>
        <v/>
      </c>
      <c r="X889" s="71" t="str">
        <f aca="false">IF(AND(E889&gt;=Settings!$B$4,AF889&gt;=Settings!$B$5,O889&gt;=Settings!$B$6),"HIGH RATE","")</f>
        <v/>
      </c>
      <c r="Y889" s="71" t="str">
        <f aca="false">IF(F889&gt;0,RANK(F889,$F$2:$F$1780)+COUNTIF($F$2:F889,F889)-1,"")</f>
        <v/>
      </c>
      <c r="Z889" s="71" t="str">
        <f aca="false">IF(H889&gt;0,RANK(H889,$H$2:$H$1780)+COUNTIF($H$2:H889,H889)-1,"")</f>
        <v/>
      </c>
      <c r="AA889" s="71" t="str">
        <f aca="false">IF(AC889="","",RANK(AC889,$AC$2:$AC$1780)+COUNTIF($AC$2:AC889,AC889)-1)</f>
        <v/>
      </c>
      <c r="AB889" s="71" t="str">
        <f aca="false">IF(AD889="","",RANK(AD889,$AD$2:$AD$1780)+COUNTIF($AD$2:AD889,AD889)-1)</f>
        <v/>
      </c>
      <c r="AC889" s="71" t="str">
        <f aca="false">IF(AND(AF889&gt;0,E889&gt;=Settings!$B$4),ROUND(J889,10),"")</f>
        <v/>
      </c>
      <c r="AD889" s="71" t="str">
        <f aca="false">IF(X889="HIGH RATE",ROUND(O889,10),"")</f>
        <v/>
      </c>
      <c r="AE889" s="71" t="s">
        <v>59</v>
      </c>
      <c r="AF889" s="73" t="n">
        <f aca="false">SUMIFS(Detail!$L$2:$L$9168,Detail!$C$2:$C$9168,$A889)</f>
        <v>0</v>
      </c>
      <c r="AG889" s="74" t="n">
        <f aca="false">SUMIFS(Detail!$N$2:$N$9168,Detail!$C$2:$C$9168,$A889)</f>
        <v>0</v>
      </c>
    </row>
    <row r="890" customFormat="false" ht="15" hidden="false" customHeight="false" outlineLevel="0" collapsed="false">
      <c r="A890" s="71" t="s">
        <v>1913</v>
      </c>
      <c r="B890" s="71" t="s">
        <v>3089</v>
      </c>
      <c r="C890" s="71" t="s">
        <v>213</v>
      </c>
      <c r="D890" s="71" t="str">
        <f aca="false">IFERROR(INDEX('Brand Map'!$B$4:$B$125,MATCH(C890,'Brand Map'!$A$4:$A$125,0)),"Other")</f>
        <v>AU</v>
      </c>
      <c r="E890" s="73" t="n">
        <f aca="false">SUMIFS(Detail!$K$2:$K$9168,Detail!$C$2:$C$9168,$A890)</f>
        <v>0</v>
      </c>
      <c r="F890" s="73" t="n">
        <f aca="false">SUMIFS(Detail!$E$2:$E$9168,Detail!$C$2:$C$9168,$A890)</f>
        <v>0</v>
      </c>
      <c r="G890" s="74" t="n">
        <f aca="false">SUMIFS(Detail!$M$2:$M$9168,Detail!$C$2:$C$9168,$A890)</f>
        <v>0</v>
      </c>
      <c r="H890" s="74" t="n">
        <f aca="false">SUMIFS(Detail!$D$2:$D$9168,Detail!$C$2:$C$9168,$A890)</f>
        <v>0</v>
      </c>
      <c r="I890" s="74" t="n">
        <v>227.8</v>
      </c>
      <c r="J890" s="51" t="n">
        <f aca="false">IF(E890&gt;0,AF890/E890,0)</f>
        <v>0</v>
      </c>
      <c r="K890" s="51" t="n">
        <f aca="false">IF(G890&gt;0,AG890/G890,0)</f>
        <v>0</v>
      </c>
      <c r="L890" s="75" t="n">
        <f aca="false">H890/Settings!$B$16</f>
        <v>0</v>
      </c>
      <c r="M890" s="76" t="n">
        <f aca="false">H890/Settings!$B$20</f>
        <v>0</v>
      </c>
      <c r="N890" s="77" t="n">
        <f aca="false">E890*Settings!$B$3</f>
        <v>0</v>
      </c>
      <c r="O890" s="77" t="n">
        <f aca="false">IF(E890&gt;0,(AF890-N890)/SQRT(E890*Settings!$B$3*(1-Settings!$B$3)),0)</f>
        <v>0</v>
      </c>
      <c r="P890" s="77" t="n">
        <f aca="false">MAX(0,AF890-N890)</f>
        <v>0</v>
      </c>
      <c r="Q890" s="51" t="n">
        <f aca="false">IF(E890&gt;=Settings!$B$4,(AF890+Settings!$B$7*Settings!$B$3)/(E890+Settings!$B$7),Settings!$B$3)</f>
        <v>0.0748599558648786</v>
      </c>
      <c r="R890" s="78" t="n">
        <f aca="false">PERCENTRANK($H$2:$H$1780,H890,6)</f>
        <v>0</v>
      </c>
      <c r="S890" s="78" t="n">
        <f aca="false">PERCENTRANK($Q$2:$Q$1780,Q890,6)</f>
        <v>0.0646794</v>
      </c>
      <c r="T890" s="78" t="n">
        <f aca="false">PERCENTRANK($F$2:$F$1780,F890,6)</f>
        <v>0</v>
      </c>
      <c r="U890" s="79" t="n">
        <f aca="false">IF(F890&gt;0,ROUND((Settings!$B$8*T890+Settings!$B$9*R890+Settings!$B$10*S890)/SUM(Settings!$B$8:$B$10),10),0)</f>
        <v>0</v>
      </c>
      <c r="V890" s="71" t="str">
        <f aca="false">IF(U890&gt;0,RANK(U890,$U$2:$U$1780)+COUNTIF($U$2:U890,U890)-1,"")</f>
        <v/>
      </c>
      <c r="W890" s="71" t="str">
        <f aca="false">IF(V890="","",IF(V890&lt;=Settings!$B$11,"1 - Fix first",IF(V890&lt;=Settings!$B$12,"2 - Review","3 - Monitor")))</f>
        <v/>
      </c>
      <c r="X890" s="71" t="str">
        <f aca="false">IF(AND(E890&gt;=Settings!$B$4,AF890&gt;=Settings!$B$5,O890&gt;=Settings!$B$6),"HIGH RATE","")</f>
        <v/>
      </c>
      <c r="Y890" s="71" t="str">
        <f aca="false">IF(F890&gt;0,RANK(F890,$F$2:$F$1780)+COUNTIF($F$2:F890,F890)-1,"")</f>
        <v/>
      </c>
      <c r="Z890" s="71" t="str">
        <f aca="false">IF(H890&gt;0,RANK(H890,$H$2:$H$1780)+COUNTIF($H$2:H890,H890)-1,"")</f>
        <v/>
      </c>
      <c r="AA890" s="71" t="str">
        <f aca="false">IF(AC890="","",RANK(AC890,$AC$2:$AC$1780)+COUNTIF($AC$2:AC890,AC890)-1)</f>
        <v/>
      </c>
      <c r="AB890" s="71" t="str">
        <f aca="false">IF(AD890="","",RANK(AD890,$AD$2:$AD$1780)+COUNTIF($AD$2:AD890,AD890)-1)</f>
        <v/>
      </c>
      <c r="AC890" s="71" t="str">
        <f aca="false">IF(AND(AF890&gt;0,E890&gt;=Settings!$B$4),ROUND(J890,10),"")</f>
        <v/>
      </c>
      <c r="AD890" s="71" t="str">
        <f aca="false">IF(X890="HIGH RATE",ROUND(O890,10),"")</f>
        <v/>
      </c>
      <c r="AE890" s="71" t="s">
        <v>60</v>
      </c>
      <c r="AF890" s="73" t="n">
        <f aca="false">SUMIFS(Detail!$L$2:$L$9168,Detail!$C$2:$C$9168,$A890)</f>
        <v>0</v>
      </c>
      <c r="AG890" s="74" t="n">
        <f aca="false">SUMIFS(Detail!$N$2:$N$9168,Detail!$C$2:$C$9168,$A890)</f>
        <v>0</v>
      </c>
    </row>
    <row r="891" customFormat="false" ht="15" hidden="false" customHeight="false" outlineLevel="0" collapsed="false">
      <c r="A891" s="71" t="s">
        <v>1772</v>
      </c>
      <c r="B891" s="71" t="s">
        <v>3089</v>
      </c>
      <c r="C891" s="71" t="s">
        <v>213</v>
      </c>
      <c r="D891" s="71" t="str">
        <f aca="false">IFERROR(INDEX('Brand Map'!$B$4:$B$125,MATCH(C891,'Brand Map'!$A$4:$A$125,0)),"Other")</f>
        <v>AU</v>
      </c>
      <c r="E891" s="73" t="n">
        <f aca="false">SUMIFS(Detail!$K$2:$K$9168,Detail!$C$2:$C$9168,$A891)</f>
        <v>0</v>
      </c>
      <c r="F891" s="73" t="n">
        <f aca="false">SUMIFS(Detail!$E$2:$E$9168,Detail!$C$2:$C$9168,$A891)</f>
        <v>0</v>
      </c>
      <c r="G891" s="74" t="n">
        <f aca="false">SUMIFS(Detail!$M$2:$M$9168,Detail!$C$2:$C$9168,$A891)</f>
        <v>0</v>
      </c>
      <c r="H891" s="74" t="n">
        <f aca="false">SUMIFS(Detail!$D$2:$D$9168,Detail!$C$2:$C$9168,$A891)</f>
        <v>0</v>
      </c>
      <c r="I891" s="74" t="n">
        <v>580.05</v>
      </c>
      <c r="J891" s="51" t="n">
        <f aca="false">IF(E891&gt;0,AF891/E891,0)</f>
        <v>0</v>
      </c>
      <c r="K891" s="51" t="n">
        <f aca="false">IF(G891&gt;0,AG891/G891,0)</f>
        <v>0</v>
      </c>
      <c r="L891" s="75" t="n">
        <f aca="false">H891/Settings!$B$16</f>
        <v>0</v>
      </c>
      <c r="M891" s="76" t="n">
        <f aca="false">H891/Settings!$B$20</f>
        <v>0</v>
      </c>
      <c r="N891" s="77" t="n">
        <f aca="false">E891*Settings!$B$3</f>
        <v>0</v>
      </c>
      <c r="O891" s="77" t="n">
        <f aca="false">IF(E891&gt;0,(AF891-N891)/SQRT(E891*Settings!$B$3*(1-Settings!$B$3)),0)</f>
        <v>0</v>
      </c>
      <c r="P891" s="77" t="n">
        <f aca="false">MAX(0,AF891-N891)</f>
        <v>0</v>
      </c>
      <c r="Q891" s="51" t="n">
        <f aca="false">IF(E891&gt;=Settings!$B$4,(AF891+Settings!$B$7*Settings!$B$3)/(E891+Settings!$B$7),Settings!$B$3)</f>
        <v>0.0748599558648786</v>
      </c>
      <c r="R891" s="78" t="n">
        <f aca="false">PERCENTRANK($H$2:$H$1780,H891,6)</f>
        <v>0</v>
      </c>
      <c r="S891" s="78" t="n">
        <f aca="false">PERCENTRANK($Q$2:$Q$1780,Q891,6)</f>
        <v>0.0646794</v>
      </c>
      <c r="T891" s="78" t="n">
        <f aca="false">PERCENTRANK($F$2:$F$1780,F891,6)</f>
        <v>0</v>
      </c>
      <c r="U891" s="79" t="n">
        <f aca="false">IF(F891&gt;0,ROUND((Settings!$B$8*T891+Settings!$B$9*R891+Settings!$B$10*S891)/SUM(Settings!$B$8:$B$10),10),0)</f>
        <v>0</v>
      </c>
      <c r="V891" s="71" t="str">
        <f aca="false">IF(U891&gt;0,RANK(U891,$U$2:$U$1780)+COUNTIF($U$2:U891,U891)-1,"")</f>
        <v/>
      </c>
      <c r="W891" s="71" t="str">
        <f aca="false">IF(V891="","",IF(V891&lt;=Settings!$B$11,"1 - Fix first",IF(V891&lt;=Settings!$B$12,"2 - Review","3 - Monitor")))</f>
        <v/>
      </c>
      <c r="X891" s="71" t="str">
        <f aca="false">IF(AND(E891&gt;=Settings!$B$4,AF891&gt;=Settings!$B$5,O891&gt;=Settings!$B$6),"HIGH RATE","")</f>
        <v/>
      </c>
      <c r="Y891" s="71" t="str">
        <f aca="false">IF(F891&gt;0,RANK(F891,$F$2:$F$1780)+COUNTIF($F$2:F891,F891)-1,"")</f>
        <v/>
      </c>
      <c r="Z891" s="71" t="str">
        <f aca="false">IF(H891&gt;0,RANK(H891,$H$2:$H$1780)+COUNTIF($H$2:H891,H891)-1,"")</f>
        <v/>
      </c>
      <c r="AA891" s="71" t="str">
        <f aca="false">IF(AC891="","",RANK(AC891,$AC$2:$AC$1780)+COUNTIF($AC$2:AC891,AC891)-1)</f>
        <v/>
      </c>
      <c r="AB891" s="71" t="str">
        <f aca="false">IF(AD891="","",RANK(AD891,$AD$2:$AD$1780)+COUNTIF($AD$2:AD891,AD891)-1)</f>
        <v/>
      </c>
      <c r="AC891" s="71" t="str">
        <f aca="false">IF(AND(AF891&gt;0,E891&gt;=Settings!$B$4),ROUND(J891,10),"")</f>
        <v/>
      </c>
      <c r="AD891" s="71" t="str">
        <f aca="false">IF(X891="HIGH RATE",ROUND(O891,10),"")</f>
        <v/>
      </c>
      <c r="AE891" s="71" t="s">
        <v>60</v>
      </c>
      <c r="AF891" s="73" t="n">
        <f aca="false">SUMIFS(Detail!$L$2:$L$9168,Detail!$C$2:$C$9168,$A891)</f>
        <v>0</v>
      </c>
      <c r="AG891" s="74" t="n">
        <f aca="false">SUMIFS(Detail!$N$2:$N$9168,Detail!$C$2:$C$9168,$A891)</f>
        <v>0</v>
      </c>
    </row>
    <row r="892" customFormat="false" ht="15" hidden="false" customHeight="false" outlineLevel="0" collapsed="false">
      <c r="A892" s="71" t="s">
        <v>2062</v>
      </c>
      <c r="B892" s="71" t="s">
        <v>3089</v>
      </c>
      <c r="C892" s="71" t="s">
        <v>213</v>
      </c>
      <c r="D892" s="71" t="str">
        <f aca="false">IFERROR(INDEX('Brand Map'!$B$4:$B$125,MATCH(C892,'Brand Map'!$A$4:$A$125,0)),"Other")</f>
        <v>AU</v>
      </c>
      <c r="E892" s="73" t="n">
        <f aca="false">SUMIFS(Detail!$K$2:$K$9168,Detail!$C$2:$C$9168,$A892)</f>
        <v>0</v>
      </c>
      <c r="F892" s="73" t="n">
        <f aca="false">SUMIFS(Detail!$E$2:$E$9168,Detail!$C$2:$C$9168,$A892)</f>
        <v>0</v>
      </c>
      <c r="G892" s="74" t="n">
        <f aca="false">SUMIFS(Detail!$M$2:$M$9168,Detail!$C$2:$C$9168,$A892)</f>
        <v>0</v>
      </c>
      <c r="H892" s="74" t="n">
        <f aca="false">SUMIFS(Detail!$D$2:$D$9168,Detail!$C$2:$C$9168,$A892)</f>
        <v>0</v>
      </c>
      <c r="I892" s="74" t="n">
        <v>397.25</v>
      </c>
      <c r="J892" s="51" t="n">
        <f aca="false">IF(E892&gt;0,AF892/E892,0)</f>
        <v>0</v>
      </c>
      <c r="K892" s="51" t="n">
        <f aca="false">IF(G892&gt;0,AG892/G892,0)</f>
        <v>0</v>
      </c>
      <c r="L892" s="75" t="n">
        <f aca="false">H892/Settings!$B$16</f>
        <v>0</v>
      </c>
      <c r="M892" s="76" t="n">
        <f aca="false">H892/Settings!$B$20</f>
        <v>0</v>
      </c>
      <c r="N892" s="77" t="n">
        <f aca="false">E892*Settings!$B$3</f>
        <v>0</v>
      </c>
      <c r="O892" s="77" t="n">
        <f aca="false">IF(E892&gt;0,(AF892-N892)/SQRT(E892*Settings!$B$3*(1-Settings!$B$3)),0)</f>
        <v>0</v>
      </c>
      <c r="P892" s="77" t="n">
        <f aca="false">MAX(0,AF892-N892)</f>
        <v>0</v>
      </c>
      <c r="Q892" s="51" t="n">
        <f aca="false">IF(E892&gt;=Settings!$B$4,(AF892+Settings!$B$7*Settings!$B$3)/(E892+Settings!$B$7),Settings!$B$3)</f>
        <v>0.0748599558648786</v>
      </c>
      <c r="R892" s="78" t="n">
        <f aca="false">PERCENTRANK($H$2:$H$1780,H892,6)</f>
        <v>0</v>
      </c>
      <c r="S892" s="78" t="n">
        <f aca="false">PERCENTRANK($Q$2:$Q$1780,Q892,6)</f>
        <v>0.0646794</v>
      </c>
      <c r="T892" s="78" t="n">
        <f aca="false">PERCENTRANK($F$2:$F$1780,F892,6)</f>
        <v>0</v>
      </c>
      <c r="U892" s="79" t="n">
        <f aca="false">IF(F892&gt;0,ROUND((Settings!$B$8*T892+Settings!$B$9*R892+Settings!$B$10*S892)/SUM(Settings!$B$8:$B$10),10),0)</f>
        <v>0</v>
      </c>
      <c r="V892" s="71" t="str">
        <f aca="false">IF(U892&gt;0,RANK(U892,$U$2:$U$1780)+COUNTIF($U$2:U892,U892)-1,"")</f>
        <v/>
      </c>
      <c r="W892" s="71" t="str">
        <f aca="false">IF(V892="","",IF(V892&lt;=Settings!$B$11,"1 - Fix first",IF(V892&lt;=Settings!$B$12,"2 - Review","3 - Monitor")))</f>
        <v/>
      </c>
      <c r="X892" s="71" t="str">
        <f aca="false">IF(AND(E892&gt;=Settings!$B$4,AF892&gt;=Settings!$B$5,O892&gt;=Settings!$B$6),"HIGH RATE","")</f>
        <v/>
      </c>
      <c r="Y892" s="71" t="str">
        <f aca="false">IF(F892&gt;0,RANK(F892,$F$2:$F$1780)+COUNTIF($F$2:F892,F892)-1,"")</f>
        <v/>
      </c>
      <c r="Z892" s="71" t="str">
        <f aca="false">IF(H892&gt;0,RANK(H892,$H$2:$H$1780)+COUNTIF($H$2:H892,H892)-1,"")</f>
        <v/>
      </c>
      <c r="AA892" s="71" t="str">
        <f aca="false">IF(AC892="","",RANK(AC892,$AC$2:$AC$1780)+COUNTIF($AC$2:AC892,AC892)-1)</f>
        <v/>
      </c>
      <c r="AB892" s="71" t="str">
        <f aca="false">IF(AD892="","",RANK(AD892,$AD$2:$AD$1780)+COUNTIF($AD$2:AD892,AD892)-1)</f>
        <v/>
      </c>
      <c r="AC892" s="71" t="str">
        <f aca="false">IF(AND(AF892&gt;0,E892&gt;=Settings!$B$4),ROUND(J892,10),"")</f>
        <v/>
      </c>
      <c r="AD892" s="71" t="str">
        <f aca="false">IF(X892="HIGH RATE",ROUND(O892,10),"")</f>
        <v/>
      </c>
      <c r="AE892" s="71" t="s">
        <v>60</v>
      </c>
      <c r="AF892" s="73" t="n">
        <f aca="false">SUMIFS(Detail!$L$2:$L$9168,Detail!$C$2:$C$9168,$A892)</f>
        <v>0</v>
      </c>
      <c r="AG892" s="74" t="n">
        <f aca="false">SUMIFS(Detail!$N$2:$N$9168,Detail!$C$2:$C$9168,$A892)</f>
        <v>0</v>
      </c>
    </row>
    <row r="893" customFormat="false" ht="15" hidden="false" customHeight="false" outlineLevel="0" collapsed="false">
      <c r="A893" s="71" t="s">
        <v>1850</v>
      </c>
      <c r="B893" s="71" t="s">
        <v>3089</v>
      </c>
      <c r="C893" s="71" t="s">
        <v>213</v>
      </c>
      <c r="D893" s="71" t="str">
        <f aca="false">IFERROR(INDEX('Brand Map'!$B$4:$B$125,MATCH(C893,'Brand Map'!$A$4:$A$125,0)),"Other")</f>
        <v>AU</v>
      </c>
      <c r="E893" s="73" t="n">
        <f aca="false">SUMIFS(Detail!$K$2:$K$9168,Detail!$C$2:$C$9168,$A893)</f>
        <v>0</v>
      </c>
      <c r="F893" s="73" t="n">
        <f aca="false">SUMIFS(Detail!$E$2:$E$9168,Detail!$C$2:$C$9168,$A893)</f>
        <v>0</v>
      </c>
      <c r="G893" s="74" t="n">
        <f aca="false">SUMIFS(Detail!$M$2:$M$9168,Detail!$C$2:$C$9168,$A893)</f>
        <v>0</v>
      </c>
      <c r="H893" s="74" t="n">
        <f aca="false">SUMIFS(Detail!$D$2:$D$9168,Detail!$C$2:$C$9168,$A893)</f>
        <v>0</v>
      </c>
      <c r="I893" s="74" t="n">
        <v>2225.25</v>
      </c>
      <c r="J893" s="51" t="n">
        <f aca="false">IF(E893&gt;0,AF893/E893,0)</f>
        <v>0</v>
      </c>
      <c r="K893" s="51" t="n">
        <f aca="false">IF(G893&gt;0,AG893/G893,0)</f>
        <v>0</v>
      </c>
      <c r="L893" s="75" t="n">
        <f aca="false">H893/Settings!$B$16</f>
        <v>0</v>
      </c>
      <c r="M893" s="76" t="n">
        <f aca="false">H893/Settings!$B$20</f>
        <v>0</v>
      </c>
      <c r="N893" s="77" t="n">
        <f aca="false">E893*Settings!$B$3</f>
        <v>0</v>
      </c>
      <c r="O893" s="77" t="n">
        <f aca="false">IF(E893&gt;0,(AF893-N893)/SQRT(E893*Settings!$B$3*(1-Settings!$B$3)),0)</f>
        <v>0</v>
      </c>
      <c r="P893" s="77" t="n">
        <f aca="false">MAX(0,AF893-N893)</f>
        <v>0</v>
      </c>
      <c r="Q893" s="51" t="n">
        <f aca="false">IF(E893&gt;=Settings!$B$4,(AF893+Settings!$B$7*Settings!$B$3)/(E893+Settings!$B$7),Settings!$B$3)</f>
        <v>0.0748599558648786</v>
      </c>
      <c r="R893" s="78" t="n">
        <f aca="false">PERCENTRANK($H$2:$H$1780,H893,6)</f>
        <v>0</v>
      </c>
      <c r="S893" s="78" t="n">
        <f aca="false">PERCENTRANK($Q$2:$Q$1780,Q893,6)</f>
        <v>0.0646794</v>
      </c>
      <c r="T893" s="78" t="n">
        <f aca="false">PERCENTRANK($F$2:$F$1780,F893,6)</f>
        <v>0</v>
      </c>
      <c r="U893" s="79" t="n">
        <f aca="false">IF(F893&gt;0,ROUND((Settings!$B$8*T893+Settings!$B$9*R893+Settings!$B$10*S893)/SUM(Settings!$B$8:$B$10),10),0)</f>
        <v>0</v>
      </c>
      <c r="V893" s="71" t="str">
        <f aca="false">IF(U893&gt;0,RANK(U893,$U$2:$U$1780)+COUNTIF($U$2:U893,U893)-1,"")</f>
        <v/>
      </c>
      <c r="W893" s="71" t="str">
        <f aca="false">IF(V893="","",IF(V893&lt;=Settings!$B$11,"1 - Fix first",IF(V893&lt;=Settings!$B$12,"2 - Review","3 - Monitor")))</f>
        <v/>
      </c>
      <c r="X893" s="71" t="str">
        <f aca="false">IF(AND(E893&gt;=Settings!$B$4,AF893&gt;=Settings!$B$5,O893&gt;=Settings!$B$6),"HIGH RATE","")</f>
        <v/>
      </c>
      <c r="Y893" s="71" t="str">
        <f aca="false">IF(F893&gt;0,RANK(F893,$F$2:$F$1780)+COUNTIF($F$2:F893,F893)-1,"")</f>
        <v/>
      </c>
      <c r="Z893" s="71" t="str">
        <f aca="false">IF(H893&gt;0,RANK(H893,$H$2:$H$1780)+COUNTIF($H$2:H893,H893)-1,"")</f>
        <v/>
      </c>
      <c r="AA893" s="71" t="str">
        <f aca="false">IF(AC893="","",RANK(AC893,$AC$2:$AC$1780)+COUNTIF($AC$2:AC893,AC893)-1)</f>
        <v/>
      </c>
      <c r="AB893" s="71" t="str">
        <f aca="false">IF(AD893="","",RANK(AD893,$AD$2:$AD$1780)+COUNTIF($AD$2:AD893,AD893)-1)</f>
        <v/>
      </c>
      <c r="AC893" s="71" t="str">
        <f aca="false">IF(AND(AF893&gt;0,E893&gt;=Settings!$B$4),ROUND(J893,10),"")</f>
        <v/>
      </c>
      <c r="AD893" s="71" t="str">
        <f aca="false">IF(X893="HIGH RATE",ROUND(O893,10),"")</f>
        <v/>
      </c>
      <c r="AE893" s="71" t="s">
        <v>60</v>
      </c>
      <c r="AF893" s="73" t="n">
        <f aca="false">SUMIFS(Detail!$L$2:$L$9168,Detail!$C$2:$C$9168,$A893)</f>
        <v>0</v>
      </c>
      <c r="AG893" s="74" t="n">
        <f aca="false">SUMIFS(Detail!$N$2:$N$9168,Detail!$C$2:$C$9168,$A893)</f>
        <v>0</v>
      </c>
    </row>
    <row r="894" customFormat="false" ht="15" hidden="false" customHeight="false" outlineLevel="0" collapsed="false">
      <c r="A894" s="71" t="s">
        <v>1975</v>
      </c>
      <c r="B894" s="71" t="s">
        <v>3090</v>
      </c>
      <c r="C894" s="71" t="s">
        <v>213</v>
      </c>
      <c r="D894" s="71" t="str">
        <f aca="false">IFERROR(INDEX('Brand Map'!$B$4:$B$125,MATCH(C894,'Brand Map'!$A$4:$A$125,0)),"Other")</f>
        <v>AU</v>
      </c>
      <c r="E894" s="73" t="n">
        <f aca="false">SUMIFS(Detail!$K$2:$K$9168,Detail!$C$2:$C$9168,$A894)</f>
        <v>0</v>
      </c>
      <c r="F894" s="73" t="n">
        <f aca="false">SUMIFS(Detail!$E$2:$E$9168,Detail!$C$2:$C$9168,$A894)</f>
        <v>0</v>
      </c>
      <c r="G894" s="74" t="n">
        <f aca="false">SUMIFS(Detail!$M$2:$M$9168,Detail!$C$2:$C$9168,$A894)</f>
        <v>0</v>
      </c>
      <c r="H894" s="74" t="n">
        <f aca="false">SUMIFS(Detail!$D$2:$D$9168,Detail!$C$2:$C$9168,$A894)</f>
        <v>0</v>
      </c>
      <c r="I894" s="74" t="n">
        <v>127.5</v>
      </c>
      <c r="J894" s="51" t="n">
        <f aca="false">IF(E894&gt;0,AF894/E894,0)</f>
        <v>0</v>
      </c>
      <c r="K894" s="51" t="n">
        <f aca="false">IF(G894&gt;0,AG894/G894,0)</f>
        <v>0</v>
      </c>
      <c r="L894" s="75" t="n">
        <f aca="false">H894/Settings!$B$16</f>
        <v>0</v>
      </c>
      <c r="M894" s="76" t="n">
        <f aca="false">H894/Settings!$B$20</f>
        <v>0</v>
      </c>
      <c r="N894" s="77" t="n">
        <f aca="false">E894*Settings!$B$3</f>
        <v>0</v>
      </c>
      <c r="O894" s="77" t="n">
        <f aca="false">IF(E894&gt;0,(AF894-N894)/SQRT(E894*Settings!$B$3*(1-Settings!$B$3)),0)</f>
        <v>0</v>
      </c>
      <c r="P894" s="77" t="n">
        <f aca="false">MAX(0,AF894-N894)</f>
        <v>0</v>
      </c>
      <c r="Q894" s="51" t="n">
        <f aca="false">IF(E894&gt;=Settings!$B$4,(AF894+Settings!$B$7*Settings!$B$3)/(E894+Settings!$B$7),Settings!$B$3)</f>
        <v>0.0748599558648786</v>
      </c>
      <c r="R894" s="78" t="n">
        <f aca="false">PERCENTRANK($H$2:$H$1780,H894,6)</f>
        <v>0</v>
      </c>
      <c r="S894" s="78" t="n">
        <f aca="false">PERCENTRANK($Q$2:$Q$1780,Q894,6)</f>
        <v>0.0646794</v>
      </c>
      <c r="T894" s="78" t="n">
        <f aca="false">PERCENTRANK($F$2:$F$1780,F894,6)</f>
        <v>0</v>
      </c>
      <c r="U894" s="79" t="n">
        <f aca="false">IF(F894&gt;0,ROUND((Settings!$B$8*T894+Settings!$B$9*R894+Settings!$B$10*S894)/SUM(Settings!$B$8:$B$10),10),0)</f>
        <v>0</v>
      </c>
      <c r="V894" s="71" t="str">
        <f aca="false">IF(U894&gt;0,RANK(U894,$U$2:$U$1780)+COUNTIF($U$2:U894,U894)-1,"")</f>
        <v/>
      </c>
      <c r="W894" s="71" t="str">
        <f aca="false">IF(V894="","",IF(V894&lt;=Settings!$B$11,"1 - Fix first",IF(V894&lt;=Settings!$B$12,"2 - Review","3 - Monitor")))</f>
        <v/>
      </c>
      <c r="X894" s="71" t="str">
        <f aca="false">IF(AND(E894&gt;=Settings!$B$4,AF894&gt;=Settings!$B$5,O894&gt;=Settings!$B$6),"HIGH RATE","")</f>
        <v/>
      </c>
      <c r="Y894" s="71" t="str">
        <f aca="false">IF(F894&gt;0,RANK(F894,$F$2:$F$1780)+COUNTIF($F$2:F894,F894)-1,"")</f>
        <v/>
      </c>
      <c r="Z894" s="71" t="str">
        <f aca="false">IF(H894&gt;0,RANK(H894,$H$2:$H$1780)+COUNTIF($H$2:H894,H894)-1,"")</f>
        <v/>
      </c>
      <c r="AA894" s="71" t="str">
        <f aca="false">IF(AC894="","",RANK(AC894,$AC$2:$AC$1780)+COUNTIF($AC$2:AC894,AC894)-1)</f>
        <v/>
      </c>
      <c r="AB894" s="71" t="str">
        <f aca="false">IF(AD894="","",RANK(AD894,$AD$2:$AD$1780)+COUNTIF($AD$2:AD894,AD894)-1)</f>
        <v/>
      </c>
      <c r="AC894" s="71" t="str">
        <f aca="false">IF(AND(AF894&gt;0,E894&gt;=Settings!$B$4),ROUND(J894,10),"")</f>
        <v/>
      </c>
      <c r="AD894" s="71" t="str">
        <f aca="false">IF(X894="HIGH RATE",ROUND(O894,10),"")</f>
        <v/>
      </c>
      <c r="AE894" s="71" t="s">
        <v>60</v>
      </c>
      <c r="AF894" s="73" t="n">
        <f aca="false">SUMIFS(Detail!$L$2:$L$9168,Detail!$C$2:$C$9168,$A894)</f>
        <v>0</v>
      </c>
      <c r="AG894" s="74" t="n">
        <f aca="false">SUMIFS(Detail!$N$2:$N$9168,Detail!$C$2:$C$9168,$A894)</f>
        <v>0</v>
      </c>
    </row>
    <row r="895" customFormat="false" ht="15" hidden="false" customHeight="false" outlineLevel="0" collapsed="false">
      <c r="A895" s="71" t="s">
        <v>1951</v>
      </c>
      <c r="B895" s="71" t="s">
        <v>3090</v>
      </c>
      <c r="C895" s="71" t="s">
        <v>213</v>
      </c>
      <c r="D895" s="71" t="str">
        <f aca="false">IFERROR(INDEX('Brand Map'!$B$4:$B$125,MATCH(C895,'Brand Map'!$A$4:$A$125,0)),"Other")</f>
        <v>AU</v>
      </c>
      <c r="E895" s="73" t="n">
        <f aca="false">SUMIFS(Detail!$K$2:$K$9168,Detail!$C$2:$C$9168,$A895)</f>
        <v>0</v>
      </c>
      <c r="F895" s="73" t="n">
        <f aca="false">SUMIFS(Detail!$E$2:$E$9168,Detail!$C$2:$C$9168,$A895)</f>
        <v>0</v>
      </c>
      <c r="G895" s="74" t="n">
        <f aca="false">SUMIFS(Detail!$M$2:$M$9168,Detail!$C$2:$C$9168,$A895)</f>
        <v>0</v>
      </c>
      <c r="H895" s="74" t="n">
        <f aca="false">SUMIFS(Detail!$D$2:$D$9168,Detail!$C$2:$C$9168,$A895)</f>
        <v>0</v>
      </c>
      <c r="I895" s="74" t="n">
        <v>82.5</v>
      </c>
      <c r="J895" s="51" t="n">
        <f aca="false">IF(E895&gt;0,AF895/E895,0)</f>
        <v>0</v>
      </c>
      <c r="K895" s="51" t="n">
        <f aca="false">IF(G895&gt;0,AG895/G895,0)</f>
        <v>0</v>
      </c>
      <c r="L895" s="75" t="n">
        <f aca="false">H895/Settings!$B$16</f>
        <v>0</v>
      </c>
      <c r="M895" s="76" t="n">
        <f aca="false">H895/Settings!$B$20</f>
        <v>0</v>
      </c>
      <c r="N895" s="77" t="n">
        <f aca="false">E895*Settings!$B$3</f>
        <v>0</v>
      </c>
      <c r="O895" s="77" t="n">
        <f aca="false">IF(E895&gt;0,(AF895-N895)/SQRT(E895*Settings!$B$3*(1-Settings!$B$3)),0)</f>
        <v>0</v>
      </c>
      <c r="P895" s="77" t="n">
        <f aca="false">MAX(0,AF895-N895)</f>
        <v>0</v>
      </c>
      <c r="Q895" s="51" t="n">
        <f aca="false">IF(E895&gt;=Settings!$B$4,(AF895+Settings!$B$7*Settings!$B$3)/(E895+Settings!$B$7),Settings!$B$3)</f>
        <v>0.0748599558648786</v>
      </c>
      <c r="R895" s="78" t="n">
        <f aca="false">PERCENTRANK($H$2:$H$1780,H895,6)</f>
        <v>0</v>
      </c>
      <c r="S895" s="78" t="n">
        <f aca="false">PERCENTRANK($Q$2:$Q$1780,Q895,6)</f>
        <v>0.0646794</v>
      </c>
      <c r="T895" s="78" t="n">
        <f aca="false">PERCENTRANK($F$2:$F$1780,F895,6)</f>
        <v>0</v>
      </c>
      <c r="U895" s="79" t="n">
        <f aca="false">IF(F895&gt;0,ROUND((Settings!$B$8*T895+Settings!$B$9*R895+Settings!$B$10*S895)/SUM(Settings!$B$8:$B$10),10),0)</f>
        <v>0</v>
      </c>
      <c r="V895" s="71" t="str">
        <f aca="false">IF(U895&gt;0,RANK(U895,$U$2:$U$1780)+COUNTIF($U$2:U895,U895)-1,"")</f>
        <v/>
      </c>
      <c r="W895" s="71" t="str">
        <f aca="false">IF(V895="","",IF(V895&lt;=Settings!$B$11,"1 - Fix first",IF(V895&lt;=Settings!$B$12,"2 - Review","3 - Monitor")))</f>
        <v/>
      </c>
      <c r="X895" s="71" t="str">
        <f aca="false">IF(AND(E895&gt;=Settings!$B$4,AF895&gt;=Settings!$B$5,O895&gt;=Settings!$B$6),"HIGH RATE","")</f>
        <v/>
      </c>
      <c r="Y895" s="71" t="str">
        <f aca="false">IF(F895&gt;0,RANK(F895,$F$2:$F$1780)+COUNTIF($F$2:F895,F895)-1,"")</f>
        <v/>
      </c>
      <c r="Z895" s="71" t="str">
        <f aca="false">IF(H895&gt;0,RANK(H895,$H$2:$H$1780)+COUNTIF($H$2:H895,H895)-1,"")</f>
        <v/>
      </c>
      <c r="AA895" s="71" t="str">
        <f aca="false">IF(AC895="","",RANK(AC895,$AC$2:$AC$1780)+COUNTIF($AC$2:AC895,AC895)-1)</f>
        <v/>
      </c>
      <c r="AB895" s="71" t="str">
        <f aca="false">IF(AD895="","",RANK(AD895,$AD$2:$AD$1780)+COUNTIF($AD$2:AD895,AD895)-1)</f>
        <v/>
      </c>
      <c r="AC895" s="71" t="str">
        <f aca="false">IF(AND(AF895&gt;0,E895&gt;=Settings!$B$4),ROUND(J895,10),"")</f>
        <v/>
      </c>
      <c r="AD895" s="71" t="str">
        <f aca="false">IF(X895="HIGH RATE",ROUND(O895,10),"")</f>
        <v/>
      </c>
      <c r="AE895" s="71" t="s">
        <v>60</v>
      </c>
      <c r="AF895" s="73" t="n">
        <f aca="false">SUMIFS(Detail!$L$2:$L$9168,Detail!$C$2:$C$9168,$A895)</f>
        <v>0</v>
      </c>
      <c r="AG895" s="74" t="n">
        <f aca="false">SUMIFS(Detail!$N$2:$N$9168,Detail!$C$2:$C$9168,$A895)</f>
        <v>0</v>
      </c>
    </row>
    <row r="896" customFormat="false" ht="15" hidden="false" customHeight="false" outlineLevel="0" collapsed="false">
      <c r="A896" s="71" t="s">
        <v>1614</v>
      </c>
      <c r="B896" s="71" t="s">
        <v>3091</v>
      </c>
      <c r="C896" s="71" t="s">
        <v>213</v>
      </c>
      <c r="D896" s="71" t="str">
        <f aca="false">IFERROR(INDEX('Brand Map'!$B$4:$B$125,MATCH(C896,'Brand Map'!$A$4:$A$125,0)),"Other")</f>
        <v>AU</v>
      </c>
      <c r="E896" s="73" t="n">
        <f aca="false">SUMIFS(Detail!$K$2:$K$9168,Detail!$C$2:$C$9168,$A896)</f>
        <v>0</v>
      </c>
      <c r="F896" s="73" t="n">
        <f aca="false">SUMIFS(Detail!$E$2:$E$9168,Detail!$C$2:$C$9168,$A896)</f>
        <v>0</v>
      </c>
      <c r="G896" s="74" t="n">
        <f aca="false">SUMIFS(Detail!$M$2:$M$9168,Detail!$C$2:$C$9168,$A896)</f>
        <v>0</v>
      </c>
      <c r="H896" s="74" t="n">
        <f aca="false">SUMIFS(Detail!$D$2:$D$9168,Detail!$C$2:$C$9168,$A896)</f>
        <v>0</v>
      </c>
      <c r="I896" s="74" t="n">
        <v>148.95</v>
      </c>
      <c r="J896" s="51" t="n">
        <f aca="false">IF(E896&gt;0,AF896/E896,0)</f>
        <v>0</v>
      </c>
      <c r="K896" s="51" t="n">
        <f aca="false">IF(G896&gt;0,AG896/G896,0)</f>
        <v>0</v>
      </c>
      <c r="L896" s="75" t="n">
        <f aca="false">H896/Settings!$B$16</f>
        <v>0</v>
      </c>
      <c r="M896" s="76" t="n">
        <f aca="false">H896/Settings!$B$20</f>
        <v>0</v>
      </c>
      <c r="N896" s="77" t="n">
        <f aca="false">E896*Settings!$B$3</f>
        <v>0</v>
      </c>
      <c r="O896" s="77" t="n">
        <f aca="false">IF(E896&gt;0,(AF896-N896)/SQRT(E896*Settings!$B$3*(1-Settings!$B$3)),0)</f>
        <v>0</v>
      </c>
      <c r="P896" s="77" t="n">
        <f aca="false">MAX(0,AF896-N896)</f>
        <v>0</v>
      </c>
      <c r="Q896" s="51" t="n">
        <f aca="false">IF(E896&gt;=Settings!$B$4,(AF896+Settings!$B$7*Settings!$B$3)/(E896+Settings!$B$7),Settings!$B$3)</f>
        <v>0.0748599558648786</v>
      </c>
      <c r="R896" s="78" t="n">
        <f aca="false">PERCENTRANK($H$2:$H$1780,H896,6)</f>
        <v>0</v>
      </c>
      <c r="S896" s="78" t="n">
        <f aca="false">PERCENTRANK($Q$2:$Q$1780,Q896,6)</f>
        <v>0.0646794</v>
      </c>
      <c r="T896" s="78" t="n">
        <f aca="false">PERCENTRANK($F$2:$F$1780,F896,6)</f>
        <v>0</v>
      </c>
      <c r="U896" s="79" t="n">
        <f aca="false">IF(F896&gt;0,ROUND((Settings!$B$8*T896+Settings!$B$9*R896+Settings!$B$10*S896)/SUM(Settings!$B$8:$B$10),10),0)</f>
        <v>0</v>
      </c>
      <c r="V896" s="71" t="str">
        <f aca="false">IF(U896&gt;0,RANK(U896,$U$2:$U$1780)+COUNTIF($U$2:U896,U896)-1,"")</f>
        <v/>
      </c>
      <c r="W896" s="71" t="str">
        <f aca="false">IF(V896="","",IF(V896&lt;=Settings!$B$11,"1 - Fix first",IF(V896&lt;=Settings!$B$12,"2 - Review","3 - Monitor")))</f>
        <v/>
      </c>
      <c r="X896" s="71" t="str">
        <f aca="false">IF(AND(E896&gt;=Settings!$B$4,AF896&gt;=Settings!$B$5,O896&gt;=Settings!$B$6),"HIGH RATE","")</f>
        <v/>
      </c>
      <c r="Y896" s="71" t="str">
        <f aca="false">IF(F896&gt;0,RANK(F896,$F$2:$F$1780)+COUNTIF($F$2:F896,F896)-1,"")</f>
        <v/>
      </c>
      <c r="Z896" s="71" t="str">
        <f aca="false">IF(H896&gt;0,RANK(H896,$H$2:$H$1780)+COUNTIF($H$2:H896,H896)-1,"")</f>
        <v/>
      </c>
      <c r="AA896" s="71" t="str">
        <f aca="false">IF(AC896="","",RANK(AC896,$AC$2:$AC$1780)+COUNTIF($AC$2:AC896,AC896)-1)</f>
        <v/>
      </c>
      <c r="AB896" s="71" t="str">
        <f aca="false">IF(AD896="","",RANK(AD896,$AD$2:$AD$1780)+COUNTIF($AD$2:AD896,AD896)-1)</f>
        <v/>
      </c>
      <c r="AC896" s="71" t="str">
        <f aca="false">IF(AND(AF896&gt;0,E896&gt;=Settings!$B$4),ROUND(J896,10),"")</f>
        <v/>
      </c>
      <c r="AD896" s="71" t="str">
        <f aca="false">IF(X896="HIGH RATE",ROUND(O896,10),"")</f>
        <v/>
      </c>
      <c r="AE896" s="71" t="s">
        <v>60</v>
      </c>
      <c r="AF896" s="73" t="n">
        <f aca="false">SUMIFS(Detail!$L$2:$L$9168,Detail!$C$2:$C$9168,$A896)</f>
        <v>0</v>
      </c>
      <c r="AG896" s="74" t="n">
        <f aca="false">SUMIFS(Detail!$N$2:$N$9168,Detail!$C$2:$C$9168,$A896)</f>
        <v>0</v>
      </c>
    </row>
    <row r="897" customFormat="false" ht="15" hidden="false" customHeight="false" outlineLevel="0" collapsed="false">
      <c r="A897" s="71" t="s">
        <v>2141</v>
      </c>
      <c r="B897" s="71" t="s">
        <v>3092</v>
      </c>
      <c r="C897" s="71" t="s">
        <v>213</v>
      </c>
      <c r="D897" s="71" t="str">
        <f aca="false">IFERROR(INDEX('Brand Map'!$B$4:$B$125,MATCH(C897,'Brand Map'!$A$4:$A$125,0)),"Other")</f>
        <v>AU</v>
      </c>
      <c r="E897" s="73" t="n">
        <f aca="false">SUMIFS(Detail!$K$2:$K$9168,Detail!$C$2:$C$9168,$A897)</f>
        <v>4</v>
      </c>
      <c r="F897" s="73" t="n">
        <f aca="false">SUMIFS(Detail!$E$2:$E$9168,Detail!$C$2:$C$9168,$A897)</f>
        <v>0</v>
      </c>
      <c r="G897" s="74" t="n">
        <f aca="false">SUMIFS(Detail!$M$2:$M$9168,Detail!$C$2:$C$9168,$A897)</f>
        <v>578</v>
      </c>
      <c r="H897" s="74" t="n">
        <f aca="false">SUMIFS(Detail!$D$2:$D$9168,Detail!$C$2:$C$9168,$A897)</f>
        <v>0</v>
      </c>
      <c r="I897" s="74" t="n">
        <v>1928.12</v>
      </c>
      <c r="J897" s="51" t="n">
        <f aca="false">IF(E897&gt;0,AF897/E897,0)</f>
        <v>0</v>
      </c>
      <c r="K897" s="51" t="n">
        <f aca="false">IF(G897&gt;0,AG897/G897,0)</f>
        <v>0</v>
      </c>
      <c r="L897" s="75" t="n">
        <f aca="false">H897/Settings!$B$16</f>
        <v>0</v>
      </c>
      <c r="M897" s="76" t="n">
        <f aca="false">H897/Settings!$B$20</f>
        <v>0</v>
      </c>
      <c r="N897" s="77" t="n">
        <f aca="false">E897*Settings!$B$3</f>
        <v>0.299439823459515</v>
      </c>
      <c r="O897" s="77" t="n">
        <f aca="false">IF(E897&gt;0,(AF897-N897)/SQRT(E897*Settings!$B$3*(1-Settings!$B$3)),0)</f>
        <v>-0.568919787642021</v>
      </c>
      <c r="P897" s="77" t="n">
        <f aca="false">MAX(0,AF897-N897)</f>
        <v>0</v>
      </c>
      <c r="Q897" s="51" t="n">
        <f aca="false">IF(E897&gt;=Settings!$B$4,(AF897+Settings!$B$7*Settings!$B$3)/(E897+Settings!$B$7),Settings!$B$3)</f>
        <v>0.0748599558648786</v>
      </c>
      <c r="R897" s="78" t="n">
        <f aca="false">PERCENTRANK($H$2:$H$1780,H897,6)</f>
        <v>0</v>
      </c>
      <c r="S897" s="78" t="n">
        <f aca="false">PERCENTRANK($Q$2:$Q$1780,Q897,6)</f>
        <v>0.0646794</v>
      </c>
      <c r="T897" s="78" t="n">
        <f aca="false">PERCENTRANK($F$2:$F$1780,F897,6)</f>
        <v>0</v>
      </c>
      <c r="U897" s="79" t="n">
        <f aca="false">IF(F897&gt;0,ROUND((Settings!$B$8*T897+Settings!$B$9*R897+Settings!$B$10*S897)/SUM(Settings!$B$8:$B$10),10),0)</f>
        <v>0</v>
      </c>
      <c r="V897" s="71" t="str">
        <f aca="false">IF(U897&gt;0,RANK(U897,$U$2:$U$1780)+COUNTIF($U$2:U897,U897)-1,"")</f>
        <v/>
      </c>
      <c r="W897" s="71" t="str">
        <f aca="false">IF(V897="","",IF(V897&lt;=Settings!$B$11,"1 - Fix first",IF(V897&lt;=Settings!$B$12,"2 - Review","3 - Monitor")))</f>
        <v/>
      </c>
      <c r="X897" s="71" t="str">
        <f aca="false">IF(AND(E897&gt;=Settings!$B$4,AF897&gt;=Settings!$B$5,O897&gt;=Settings!$B$6),"HIGH RATE","")</f>
        <v/>
      </c>
      <c r="Y897" s="71" t="str">
        <f aca="false">IF(F897&gt;0,RANK(F897,$F$2:$F$1780)+COUNTIF($F$2:F897,F897)-1,"")</f>
        <v/>
      </c>
      <c r="Z897" s="71" t="str">
        <f aca="false">IF(H897&gt;0,RANK(H897,$H$2:$H$1780)+COUNTIF($H$2:H897,H897)-1,"")</f>
        <v/>
      </c>
      <c r="AA897" s="71" t="str">
        <f aca="false">IF(AC897="","",RANK(AC897,$AC$2:$AC$1780)+COUNTIF($AC$2:AC897,AC897)-1)</f>
        <v/>
      </c>
      <c r="AB897" s="71" t="str">
        <f aca="false">IF(AD897="","",RANK(AD897,$AD$2:$AD$1780)+COUNTIF($AD$2:AD897,AD897)-1)</f>
        <v/>
      </c>
      <c r="AC897" s="71" t="str">
        <f aca="false">IF(AND(AF897&gt;0,E897&gt;=Settings!$B$4),ROUND(J897,10),"")</f>
        <v/>
      </c>
      <c r="AD897" s="71" t="str">
        <f aca="false">IF(X897="HIGH RATE",ROUND(O897,10),"")</f>
        <v/>
      </c>
      <c r="AE897" s="71" t="s">
        <v>59</v>
      </c>
      <c r="AF897" s="73" t="n">
        <f aca="false">SUMIFS(Detail!$L$2:$L$9168,Detail!$C$2:$C$9168,$A897)</f>
        <v>0</v>
      </c>
      <c r="AG897" s="74" t="n">
        <f aca="false">SUMIFS(Detail!$N$2:$N$9168,Detail!$C$2:$C$9168,$A897)</f>
        <v>0</v>
      </c>
    </row>
    <row r="898" customFormat="false" ht="15" hidden="false" customHeight="false" outlineLevel="0" collapsed="false">
      <c r="A898" s="71" t="s">
        <v>2084</v>
      </c>
      <c r="B898" s="71" t="s">
        <v>3093</v>
      </c>
      <c r="C898" s="71" t="s">
        <v>213</v>
      </c>
      <c r="D898" s="71" t="str">
        <f aca="false">IFERROR(INDEX('Brand Map'!$B$4:$B$125,MATCH(C898,'Brand Map'!$A$4:$A$125,0)),"Other")</f>
        <v>AU</v>
      </c>
      <c r="E898" s="73" t="n">
        <f aca="false">SUMIFS(Detail!$K$2:$K$9168,Detail!$C$2:$C$9168,$A898)</f>
        <v>0</v>
      </c>
      <c r="F898" s="73" t="n">
        <f aca="false">SUMIFS(Detail!$E$2:$E$9168,Detail!$C$2:$C$9168,$A898)</f>
        <v>0</v>
      </c>
      <c r="G898" s="74" t="n">
        <f aca="false">SUMIFS(Detail!$M$2:$M$9168,Detail!$C$2:$C$9168,$A898)</f>
        <v>0</v>
      </c>
      <c r="H898" s="74" t="n">
        <f aca="false">SUMIFS(Detail!$D$2:$D$9168,Detail!$C$2:$C$9168,$A898)</f>
        <v>0</v>
      </c>
      <c r="I898" s="74" t="n">
        <v>199.6</v>
      </c>
      <c r="J898" s="51" t="n">
        <f aca="false">IF(E898&gt;0,AF898/E898,0)</f>
        <v>0</v>
      </c>
      <c r="K898" s="51" t="n">
        <f aca="false">IF(G898&gt;0,AG898/G898,0)</f>
        <v>0</v>
      </c>
      <c r="L898" s="75" t="n">
        <f aca="false">H898/Settings!$B$16</f>
        <v>0</v>
      </c>
      <c r="M898" s="76" t="n">
        <f aca="false">H898/Settings!$B$20</f>
        <v>0</v>
      </c>
      <c r="N898" s="77" t="n">
        <f aca="false">E898*Settings!$B$3</f>
        <v>0</v>
      </c>
      <c r="O898" s="77" t="n">
        <f aca="false">IF(E898&gt;0,(AF898-N898)/SQRT(E898*Settings!$B$3*(1-Settings!$B$3)),0)</f>
        <v>0</v>
      </c>
      <c r="P898" s="77" t="n">
        <f aca="false">MAX(0,AF898-N898)</f>
        <v>0</v>
      </c>
      <c r="Q898" s="51" t="n">
        <f aca="false">IF(E898&gt;=Settings!$B$4,(AF898+Settings!$B$7*Settings!$B$3)/(E898+Settings!$B$7),Settings!$B$3)</f>
        <v>0.0748599558648786</v>
      </c>
      <c r="R898" s="78" t="n">
        <f aca="false">PERCENTRANK($H$2:$H$1780,H898,6)</f>
        <v>0</v>
      </c>
      <c r="S898" s="78" t="n">
        <f aca="false">PERCENTRANK($Q$2:$Q$1780,Q898,6)</f>
        <v>0.0646794</v>
      </c>
      <c r="T898" s="78" t="n">
        <f aca="false">PERCENTRANK($F$2:$F$1780,F898,6)</f>
        <v>0</v>
      </c>
      <c r="U898" s="79" t="n">
        <f aca="false">IF(F898&gt;0,ROUND((Settings!$B$8*T898+Settings!$B$9*R898+Settings!$B$10*S898)/SUM(Settings!$B$8:$B$10),10),0)</f>
        <v>0</v>
      </c>
      <c r="V898" s="71" t="str">
        <f aca="false">IF(U898&gt;0,RANK(U898,$U$2:$U$1780)+COUNTIF($U$2:U898,U898)-1,"")</f>
        <v/>
      </c>
      <c r="W898" s="71" t="str">
        <f aca="false">IF(V898="","",IF(V898&lt;=Settings!$B$11,"1 - Fix first",IF(V898&lt;=Settings!$B$12,"2 - Review","3 - Monitor")))</f>
        <v/>
      </c>
      <c r="X898" s="71" t="str">
        <f aca="false">IF(AND(E898&gt;=Settings!$B$4,AF898&gt;=Settings!$B$5,O898&gt;=Settings!$B$6),"HIGH RATE","")</f>
        <v/>
      </c>
      <c r="Y898" s="71" t="str">
        <f aca="false">IF(F898&gt;0,RANK(F898,$F$2:$F$1780)+COUNTIF($F$2:F898,F898)-1,"")</f>
        <v/>
      </c>
      <c r="Z898" s="71" t="str">
        <f aca="false">IF(H898&gt;0,RANK(H898,$H$2:$H$1780)+COUNTIF($H$2:H898,H898)-1,"")</f>
        <v/>
      </c>
      <c r="AA898" s="71" t="str">
        <f aca="false">IF(AC898="","",RANK(AC898,$AC$2:$AC$1780)+COUNTIF($AC$2:AC898,AC898)-1)</f>
        <v/>
      </c>
      <c r="AB898" s="71" t="str">
        <f aca="false">IF(AD898="","",RANK(AD898,$AD$2:$AD$1780)+COUNTIF($AD$2:AD898,AD898)-1)</f>
        <v/>
      </c>
      <c r="AC898" s="71" t="str">
        <f aca="false">IF(AND(AF898&gt;0,E898&gt;=Settings!$B$4),ROUND(J898,10),"")</f>
        <v/>
      </c>
      <c r="AD898" s="71" t="str">
        <f aca="false">IF(X898="HIGH RATE",ROUND(O898,10),"")</f>
        <v/>
      </c>
      <c r="AE898" s="71" t="s">
        <v>60</v>
      </c>
      <c r="AF898" s="73" t="n">
        <f aca="false">SUMIFS(Detail!$L$2:$L$9168,Detail!$C$2:$C$9168,$A898)</f>
        <v>0</v>
      </c>
      <c r="AG898" s="74" t="n">
        <f aca="false">SUMIFS(Detail!$N$2:$N$9168,Detail!$C$2:$C$9168,$A898)</f>
        <v>0</v>
      </c>
    </row>
    <row r="899" customFormat="false" ht="15" hidden="false" customHeight="false" outlineLevel="0" collapsed="false">
      <c r="A899" s="71" t="s">
        <v>1900</v>
      </c>
      <c r="B899" s="71" t="s">
        <v>3093</v>
      </c>
      <c r="C899" s="71" t="s">
        <v>213</v>
      </c>
      <c r="D899" s="71" t="str">
        <f aca="false">IFERROR(INDEX('Brand Map'!$B$4:$B$125,MATCH(C899,'Brand Map'!$A$4:$A$125,0)),"Other")</f>
        <v>AU</v>
      </c>
      <c r="E899" s="73" t="n">
        <f aca="false">SUMIFS(Detail!$K$2:$K$9168,Detail!$C$2:$C$9168,$A899)</f>
        <v>0</v>
      </c>
      <c r="F899" s="73" t="n">
        <f aca="false">SUMIFS(Detail!$E$2:$E$9168,Detail!$C$2:$C$9168,$A899)</f>
        <v>0</v>
      </c>
      <c r="G899" s="74" t="n">
        <f aca="false">SUMIFS(Detail!$M$2:$M$9168,Detail!$C$2:$C$9168,$A899)</f>
        <v>0</v>
      </c>
      <c r="H899" s="74" t="n">
        <f aca="false">SUMIFS(Detail!$D$2:$D$9168,Detail!$C$2:$C$9168,$A899)</f>
        <v>0</v>
      </c>
      <c r="I899" s="74" t="n">
        <v>49.9</v>
      </c>
      <c r="J899" s="51" t="n">
        <f aca="false">IF(E899&gt;0,AF899/E899,0)</f>
        <v>0</v>
      </c>
      <c r="K899" s="51" t="n">
        <f aca="false">IF(G899&gt;0,AG899/G899,0)</f>
        <v>0</v>
      </c>
      <c r="L899" s="75" t="n">
        <f aca="false">H899/Settings!$B$16</f>
        <v>0</v>
      </c>
      <c r="M899" s="76" t="n">
        <f aca="false">H899/Settings!$B$20</f>
        <v>0</v>
      </c>
      <c r="N899" s="77" t="n">
        <f aca="false">E899*Settings!$B$3</f>
        <v>0</v>
      </c>
      <c r="O899" s="77" t="n">
        <f aca="false">IF(E899&gt;0,(AF899-N899)/SQRT(E899*Settings!$B$3*(1-Settings!$B$3)),0)</f>
        <v>0</v>
      </c>
      <c r="P899" s="77" t="n">
        <f aca="false">MAX(0,AF899-N899)</f>
        <v>0</v>
      </c>
      <c r="Q899" s="51" t="n">
        <f aca="false">IF(E899&gt;=Settings!$B$4,(AF899+Settings!$B$7*Settings!$B$3)/(E899+Settings!$B$7),Settings!$B$3)</f>
        <v>0.0748599558648786</v>
      </c>
      <c r="R899" s="78" t="n">
        <f aca="false">PERCENTRANK($H$2:$H$1780,H899,6)</f>
        <v>0</v>
      </c>
      <c r="S899" s="78" t="n">
        <f aca="false">PERCENTRANK($Q$2:$Q$1780,Q899,6)</f>
        <v>0.0646794</v>
      </c>
      <c r="T899" s="78" t="n">
        <f aca="false">PERCENTRANK($F$2:$F$1780,F899,6)</f>
        <v>0</v>
      </c>
      <c r="U899" s="79" t="n">
        <f aca="false">IF(F899&gt;0,ROUND((Settings!$B$8*T899+Settings!$B$9*R899+Settings!$B$10*S899)/SUM(Settings!$B$8:$B$10),10),0)</f>
        <v>0</v>
      </c>
      <c r="V899" s="71" t="str">
        <f aca="false">IF(U899&gt;0,RANK(U899,$U$2:$U$1780)+COUNTIF($U$2:U899,U899)-1,"")</f>
        <v/>
      </c>
      <c r="W899" s="71" t="str">
        <f aca="false">IF(V899="","",IF(V899&lt;=Settings!$B$11,"1 - Fix first",IF(V899&lt;=Settings!$B$12,"2 - Review","3 - Monitor")))</f>
        <v/>
      </c>
      <c r="X899" s="71" t="str">
        <f aca="false">IF(AND(E899&gt;=Settings!$B$4,AF899&gt;=Settings!$B$5,O899&gt;=Settings!$B$6),"HIGH RATE","")</f>
        <v/>
      </c>
      <c r="Y899" s="71" t="str">
        <f aca="false">IF(F899&gt;0,RANK(F899,$F$2:$F$1780)+COUNTIF($F$2:F899,F899)-1,"")</f>
        <v/>
      </c>
      <c r="Z899" s="71" t="str">
        <f aca="false">IF(H899&gt;0,RANK(H899,$H$2:$H$1780)+COUNTIF($H$2:H899,H899)-1,"")</f>
        <v/>
      </c>
      <c r="AA899" s="71" t="str">
        <f aca="false">IF(AC899="","",RANK(AC899,$AC$2:$AC$1780)+COUNTIF($AC$2:AC899,AC899)-1)</f>
        <v/>
      </c>
      <c r="AB899" s="71" t="str">
        <f aca="false">IF(AD899="","",RANK(AD899,$AD$2:$AD$1780)+COUNTIF($AD$2:AD899,AD899)-1)</f>
        <v/>
      </c>
      <c r="AC899" s="71" t="str">
        <f aca="false">IF(AND(AF899&gt;0,E899&gt;=Settings!$B$4),ROUND(J899,10),"")</f>
        <v/>
      </c>
      <c r="AD899" s="71" t="str">
        <f aca="false">IF(X899="HIGH RATE",ROUND(O899,10),"")</f>
        <v/>
      </c>
      <c r="AE899" s="71" t="s">
        <v>60</v>
      </c>
      <c r="AF899" s="73" t="n">
        <f aca="false">SUMIFS(Detail!$L$2:$L$9168,Detail!$C$2:$C$9168,$A899)</f>
        <v>0</v>
      </c>
      <c r="AG899" s="74" t="n">
        <f aca="false">SUMIFS(Detail!$N$2:$N$9168,Detail!$C$2:$C$9168,$A899)</f>
        <v>0</v>
      </c>
    </row>
    <row r="900" customFormat="false" ht="15" hidden="false" customHeight="false" outlineLevel="0" collapsed="false">
      <c r="A900" s="71" t="s">
        <v>2111</v>
      </c>
      <c r="B900" s="71" t="s">
        <v>3093</v>
      </c>
      <c r="C900" s="71" t="s">
        <v>213</v>
      </c>
      <c r="D900" s="71" t="str">
        <f aca="false">IFERROR(INDEX('Brand Map'!$B$4:$B$125,MATCH(C900,'Brand Map'!$A$4:$A$125,0)),"Other")</f>
        <v>AU</v>
      </c>
      <c r="E900" s="73" t="n">
        <f aca="false">SUMIFS(Detail!$K$2:$K$9168,Detail!$C$2:$C$9168,$A900)</f>
        <v>0</v>
      </c>
      <c r="F900" s="73" t="n">
        <f aca="false">SUMIFS(Detail!$E$2:$E$9168,Detail!$C$2:$C$9168,$A900)</f>
        <v>0</v>
      </c>
      <c r="G900" s="74" t="n">
        <f aca="false">SUMIFS(Detail!$M$2:$M$9168,Detail!$C$2:$C$9168,$A900)</f>
        <v>0</v>
      </c>
      <c r="H900" s="74" t="n">
        <f aca="false">SUMIFS(Detail!$D$2:$D$9168,Detail!$C$2:$C$9168,$A900)</f>
        <v>0</v>
      </c>
      <c r="I900" s="74" t="n">
        <v>54.95</v>
      </c>
      <c r="J900" s="51" t="n">
        <f aca="false">IF(E900&gt;0,AF900/E900,0)</f>
        <v>0</v>
      </c>
      <c r="K900" s="51" t="n">
        <f aca="false">IF(G900&gt;0,AG900/G900,0)</f>
        <v>0</v>
      </c>
      <c r="L900" s="75" t="n">
        <f aca="false">H900/Settings!$B$16</f>
        <v>0</v>
      </c>
      <c r="M900" s="76" t="n">
        <f aca="false">H900/Settings!$B$20</f>
        <v>0</v>
      </c>
      <c r="N900" s="77" t="n">
        <f aca="false">E900*Settings!$B$3</f>
        <v>0</v>
      </c>
      <c r="O900" s="77" t="n">
        <f aca="false">IF(E900&gt;0,(AF900-N900)/SQRT(E900*Settings!$B$3*(1-Settings!$B$3)),0)</f>
        <v>0</v>
      </c>
      <c r="P900" s="77" t="n">
        <f aca="false">MAX(0,AF900-N900)</f>
        <v>0</v>
      </c>
      <c r="Q900" s="51" t="n">
        <f aca="false">IF(E900&gt;=Settings!$B$4,(AF900+Settings!$B$7*Settings!$B$3)/(E900+Settings!$B$7),Settings!$B$3)</f>
        <v>0.0748599558648786</v>
      </c>
      <c r="R900" s="78" t="n">
        <f aca="false">PERCENTRANK($H$2:$H$1780,H900,6)</f>
        <v>0</v>
      </c>
      <c r="S900" s="78" t="n">
        <f aca="false">PERCENTRANK($Q$2:$Q$1780,Q900,6)</f>
        <v>0.0646794</v>
      </c>
      <c r="T900" s="78" t="n">
        <f aca="false">PERCENTRANK($F$2:$F$1780,F900,6)</f>
        <v>0</v>
      </c>
      <c r="U900" s="79" t="n">
        <f aca="false">IF(F900&gt;0,ROUND((Settings!$B$8*T900+Settings!$B$9*R900+Settings!$B$10*S900)/SUM(Settings!$B$8:$B$10),10),0)</f>
        <v>0</v>
      </c>
      <c r="V900" s="71" t="str">
        <f aca="false">IF(U900&gt;0,RANK(U900,$U$2:$U$1780)+COUNTIF($U$2:U900,U900)-1,"")</f>
        <v/>
      </c>
      <c r="W900" s="71" t="str">
        <f aca="false">IF(V900="","",IF(V900&lt;=Settings!$B$11,"1 - Fix first",IF(V900&lt;=Settings!$B$12,"2 - Review","3 - Monitor")))</f>
        <v/>
      </c>
      <c r="X900" s="71" t="str">
        <f aca="false">IF(AND(E900&gt;=Settings!$B$4,AF900&gt;=Settings!$B$5,O900&gt;=Settings!$B$6),"HIGH RATE","")</f>
        <v/>
      </c>
      <c r="Y900" s="71" t="str">
        <f aca="false">IF(F900&gt;0,RANK(F900,$F$2:$F$1780)+COUNTIF($F$2:F900,F900)-1,"")</f>
        <v/>
      </c>
      <c r="Z900" s="71" t="str">
        <f aca="false">IF(H900&gt;0,RANK(H900,$H$2:$H$1780)+COUNTIF($H$2:H900,H900)-1,"")</f>
        <v/>
      </c>
      <c r="AA900" s="71" t="str">
        <f aca="false">IF(AC900="","",RANK(AC900,$AC$2:$AC$1780)+COUNTIF($AC$2:AC900,AC900)-1)</f>
        <v/>
      </c>
      <c r="AB900" s="71" t="str">
        <f aca="false">IF(AD900="","",RANK(AD900,$AD$2:$AD$1780)+COUNTIF($AD$2:AD900,AD900)-1)</f>
        <v/>
      </c>
      <c r="AC900" s="71" t="str">
        <f aca="false">IF(AND(AF900&gt;0,E900&gt;=Settings!$B$4),ROUND(J900,10),"")</f>
        <v/>
      </c>
      <c r="AD900" s="71" t="str">
        <f aca="false">IF(X900="HIGH RATE",ROUND(O900,10),"")</f>
        <v/>
      </c>
      <c r="AE900" s="71" t="s">
        <v>60</v>
      </c>
      <c r="AF900" s="73" t="n">
        <f aca="false">SUMIFS(Detail!$L$2:$L$9168,Detail!$C$2:$C$9168,$A900)</f>
        <v>0</v>
      </c>
      <c r="AG900" s="74" t="n">
        <f aca="false">SUMIFS(Detail!$N$2:$N$9168,Detail!$C$2:$C$9168,$A900)</f>
        <v>0</v>
      </c>
    </row>
    <row r="901" customFormat="false" ht="15" hidden="false" customHeight="false" outlineLevel="0" collapsed="false">
      <c r="A901" s="71" t="s">
        <v>1810</v>
      </c>
      <c r="B901" s="71" t="s">
        <v>3093</v>
      </c>
      <c r="C901" s="71" t="s">
        <v>213</v>
      </c>
      <c r="D901" s="71" t="str">
        <f aca="false">IFERROR(INDEX('Brand Map'!$B$4:$B$125,MATCH(C901,'Brand Map'!$A$4:$A$125,0)),"Other")</f>
        <v>AU</v>
      </c>
      <c r="E901" s="73" t="n">
        <f aca="false">SUMIFS(Detail!$K$2:$K$9168,Detail!$C$2:$C$9168,$A901)</f>
        <v>0</v>
      </c>
      <c r="F901" s="73" t="n">
        <f aca="false">SUMIFS(Detail!$E$2:$E$9168,Detail!$C$2:$C$9168,$A901)</f>
        <v>0</v>
      </c>
      <c r="G901" s="74" t="n">
        <f aca="false">SUMIFS(Detail!$M$2:$M$9168,Detail!$C$2:$C$9168,$A901)</f>
        <v>0</v>
      </c>
      <c r="H901" s="74" t="n">
        <f aca="false">SUMIFS(Detail!$D$2:$D$9168,Detail!$C$2:$C$9168,$A901)</f>
        <v>0</v>
      </c>
      <c r="I901" s="74" t="n">
        <v>39.8</v>
      </c>
      <c r="J901" s="51" t="n">
        <f aca="false">IF(E901&gt;0,AF901/E901,0)</f>
        <v>0</v>
      </c>
      <c r="K901" s="51" t="n">
        <f aca="false">IF(G901&gt;0,AG901/G901,0)</f>
        <v>0</v>
      </c>
      <c r="L901" s="75" t="n">
        <f aca="false">H901/Settings!$B$16</f>
        <v>0</v>
      </c>
      <c r="M901" s="76" t="n">
        <f aca="false">H901/Settings!$B$20</f>
        <v>0</v>
      </c>
      <c r="N901" s="77" t="n">
        <f aca="false">E901*Settings!$B$3</f>
        <v>0</v>
      </c>
      <c r="O901" s="77" t="n">
        <f aca="false">IF(E901&gt;0,(AF901-N901)/SQRT(E901*Settings!$B$3*(1-Settings!$B$3)),0)</f>
        <v>0</v>
      </c>
      <c r="P901" s="77" t="n">
        <f aca="false">MAX(0,AF901-N901)</f>
        <v>0</v>
      </c>
      <c r="Q901" s="51" t="n">
        <f aca="false">IF(E901&gt;=Settings!$B$4,(AF901+Settings!$B$7*Settings!$B$3)/(E901+Settings!$B$7),Settings!$B$3)</f>
        <v>0.0748599558648786</v>
      </c>
      <c r="R901" s="78" t="n">
        <f aca="false">PERCENTRANK($H$2:$H$1780,H901,6)</f>
        <v>0</v>
      </c>
      <c r="S901" s="78" t="n">
        <f aca="false">PERCENTRANK($Q$2:$Q$1780,Q901,6)</f>
        <v>0.0646794</v>
      </c>
      <c r="T901" s="78" t="n">
        <f aca="false">PERCENTRANK($F$2:$F$1780,F901,6)</f>
        <v>0</v>
      </c>
      <c r="U901" s="79" t="n">
        <f aca="false">IF(F901&gt;0,ROUND((Settings!$B$8*T901+Settings!$B$9*R901+Settings!$B$10*S901)/SUM(Settings!$B$8:$B$10),10),0)</f>
        <v>0</v>
      </c>
      <c r="V901" s="71" t="str">
        <f aca="false">IF(U901&gt;0,RANK(U901,$U$2:$U$1780)+COUNTIF($U$2:U901,U901)-1,"")</f>
        <v/>
      </c>
      <c r="W901" s="71" t="str">
        <f aca="false">IF(V901="","",IF(V901&lt;=Settings!$B$11,"1 - Fix first",IF(V901&lt;=Settings!$B$12,"2 - Review","3 - Monitor")))</f>
        <v/>
      </c>
      <c r="X901" s="71" t="str">
        <f aca="false">IF(AND(E901&gt;=Settings!$B$4,AF901&gt;=Settings!$B$5,O901&gt;=Settings!$B$6),"HIGH RATE","")</f>
        <v/>
      </c>
      <c r="Y901" s="71" t="str">
        <f aca="false">IF(F901&gt;0,RANK(F901,$F$2:$F$1780)+COUNTIF($F$2:F901,F901)-1,"")</f>
        <v/>
      </c>
      <c r="Z901" s="71" t="str">
        <f aca="false">IF(H901&gt;0,RANK(H901,$H$2:$H$1780)+COUNTIF($H$2:H901,H901)-1,"")</f>
        <v/>
      </c>
      <c r="AA901" s="71" t="str">
        <f aca="false">IF(AC901="","",RANK(AC901,$AC$2:$AC$1780)+COUNTIF($AC$2:AC901,AC901)-1)</f>
        <v/>
      </c>
      <c r="AB901" s="71" t="str">
        <f aca="false">IF(AD901="","",RANK(AD901,$AD$2:$AD$1780)+COUNTIF($AD$2:AD901,AD901)-1)</f>
        <v/>
      </c>
      <c r="AC901" s="71" t="str">
        <f aca="false">IF(AND(AF901&gt;0,E901&gt;=Settings!$B$4),ROUND(J901,10),"")</f>
        <v/>
      </c>
      <c r="AD901" s="71" t="str">
        <f aca="false">IF(X901="HIGH RATE",ROUND(O901,10),"")</f>
        <v/>
      </c>
      <c r="AE901" s="71" t="s">
        <v>60</v>
      </c>
      <c r="AF901" s="73" t="n">
        <f aca="false">SUMIFS(Detail!$L$2:$L$9168,Detail!$C$2:$C$9168,$A901)</f>
        <v>0</v>
      </c>
      <c r="AG901" s="74" t="n">
        <f aca="false">SUMIFS(Detail!$N$2:$N$9168,Detail!$C$2:$C$9168,$A901)</f>
        <v>0</v>
      </c>
    </row>
    <row r="902" customFormat="false" ht="15" hidden="false" customHeight="false" outlineLevel="0" collapsed="false">
      <c r="A902" s="71" t="s">
        <v>2278</v>
      </c>
      <c r="B902" s="71" t="s">
        <v>3094</v>
      </c>
      <c r="C902" s="71" t="s">
        <v>213</v>
      </c>
      <c r="D902" s="71" t="str">
        <f aca="false">IFERROR(INDEX('Brand Map'!$B$4:$B$125,MATCH(C902,'Brand Map'!$A$4:$A$125,0)),"Other")</f>
        <v>AU</v>
      </c>
      <c r="E902" s="73" t="n">
        <f aca="false">SUMIFS(Detail!$K$2:$K$9168,Detail!$C$2:$C$9168,$A902)</f>
        <v>0</v>
      </c>
      <c r="F902" s="73" t="n">
        <f aca="false">SUMIFS(Detail!$E$2:$E$9168,Detail!$C$2:$C$9168,$A902)</f>
        <v>0</v>
      </c>
      <c r="G902" s="74" t="n">
        <f aca="false">SUMIFS(Detail!$M$2:$M$9168,Detail!$C$2:$C$9168,$A902)</f>
        <v>0</v>
      </c>
      <c r="H902" s="74" t="n">
        <f aca="false">SUMIFS(Detail!$D$2:$D$9168,Detail!$C$2:$C$9168,$A902)</f>
        <v>0</v>
      </c>
      <c r="I902" s="74" t="n">
        <v>503.5</v>
      </c>
      <c r="J902" s="51" t="n">
        <f aca="false">IF(E902&gt;0,AF902/E902,0)</f>
        <v>0</v>
      </c>
      <c r="K902" s="51" t="n">
        <f aca="false">IF(G902&gt;0,AG902/G902,0)</f>
        <v>0</v>
      </c>
      <c r="L902" s="75" t="n">
        <f aca="false">H902/Settings!$B$16</f>
        <v>0</v>
      </c>
      <c r="M902" s="76" t="n">
        <f aca="false">H902/Settings!$B$20</f>
        <v>0</v>
      </c>
      <c r="N902" s="77" t="n">
        <f aca="false">E902*Settings!$B$3</f>
        <v>0</v>
      </c>
      <c r="O902" s="77" t="n">
        <f aca="false">IF(E902&gt;0,(AF902-N902)/SQRT(E902*Settings!$B$3*(1-Settings!$B$3)),0)</f>
        <v>0</v>
      </c>
      <c r="P902" s="77" t="n">
        <f aca="false">MAX(0,AF902-N902)</f>
        <v>0</v>
      </c>
      <c r="Q902" s="51" t="n">
        <f aca="false">IF(E902&gt;=Settings!$B$4,(AF902+Settings!$B$7*Settings!$B$3)/(E902+Settings!$B$7),Settings!$B$3)</f>
        <v>0.0748599558648786</v>
      </c>
      <c r="R902" s="78" t="n">
        <f aca="false">PERCENTRANK($H$2:$H$1780,H902,6)</f>
        <v>0</v>
      </c>
      <c r="S902" s="78" t="n">
        <f aca="false">PERCENTRANK($Q$2:$Q$1780,Q902,6)</f>
        <v>0.0646794</v>
      </c>
      <c r="T902" s="78" t="n">
        <f aca="false">PERCENTRANK($F$2:$F$1780,F902,6)</f>
        <v>0</v>
      </c>
      <c r="U902" s="79" t="n">
        <f aca="false">IF(F902&gt;0,ROUND((Settings!$B$8*T902+Settings!$B$9*R902+Settings!$B$10*S902)/SUM(Settings!$B$8:$B$10),10),0)</f>
        <v>0</v>
      </c>
      <c r="V902" s="71" t="str">
        <f aca="false">IF(U902&gt;0,RANK(U902,$U$2:$U$1780)+COUNTIF($U$2:U902,U902)-1,"")</f>
        <v/>
      </c>
      <c r="W902" s="71" t="str">
        <f aca="false">IF(V902="","",IF(V902&lt;=Settings!$B$11,"1 - Fix first",IF(V902&lt;=Settings!$B$12,"2 - Review","3 - Monitor")))</f>
        <v/>
      </c>
      <c r="X902" s="71" t="str">
        <f aca="false">IF(AND(E902&gt;=Settings!$B$4,AF902&gt;=Settings!$B$5,O902&gt;=Settings!$B$6),"HIGH RATE","")</f>
        <v/>
      </c>
      <c r="Y902" s="71" t="str">
        <f aca="false">IF(F902&gt;0,RANK(F902,$F$2:$F$1780)+COUNTIF($F$2:F902,F902)-1,"")</f>
        <v/>
      </c>
      <c r="Z902" s="71" t="str">
        <f aca="false">IF(H902&gt;0,RANK(H902,$H$2:$H$1780)+COUNTIF($H$2:H902,H902)-1,"")</f>
        <v/>
      </c>
      <c r="AA902" s="71" t="str">
        <f aca="false">IF(AC902="","",RANK(AC902,$AC$2:$AC$1780)+COUNTIF($AC$2:AC902,AC902)-1)</f>
        <v/>
      </c>
      <c r="AB902" s="71" t="str">
        <f aca="false">IF(AD902="","",RANK(AD902,$AD$2:$AD$1780)+COUNTIF($AD$2:AD902,AD902)-1)</f>
        <v/>
      </c>
      <c r="AC902" s="71" t="str">
        <f aca="false">IF(AND(AF902&gt;0,E902&gt;=Settings!$B$4),ROUND(J902,10),"")</f>
        <v/>
      </c>
      <c r="AD902" s="71" t="str">
        <f aca="false">IF(X902="HIGH RATE",ROUND(O902,10),"")</f>
        <v/>
      </c>
      <c r="AE902" s="71" t="s">
        <v>61</v>
      </c>
      <c r="AF902" s="73" t="n">
        <f aca="false">SUMIFS(Detail!$L$2:$L$9168,Detail!$C$2:$C$9168,$A902)</f>
        <v>0</v>
      </c>
      <c r="AG902" s="74" t="n">
        <f aca="false">SUMIFS(Detail!$N$2:$N$9168,Detail!$C$2:$C$9168,$A902)</f>
        <v>0</v>
      </c>
    </row>
    <row r="903" customFormat="false" ht="15" hidden="false" customHeight="false" outlineLevel="0" collapsed="false">
      <c r="A903" s="71" t="s">
        <v>2194</v>
      </c>
      <c r="B903" s="71" t="s">
        <v>3095</v>
      </c>
      <c r="C903" s="71" t="s">
        <v>213</v>
      </c>
      <c r="D903" s="71" t="str">
        <f aca="false">IFERROR(INDEX('Brand Map'!$B$4:$B$125,MATCH(C903,'Brand Map'!$A$4:$A$125,0)),"Other")</f>
        <v>AU</v>
      </c>
      <c r="E903" s="73" t="n">
        <f aca="false">SUMIFS(Detail!$K$2:$K$9168,Detail!$C$2:$C$9168,$A903)</f>
        <v>0</v>
      </c>
      <c r="F903" s="73" t="n">
        <f aca="false">SUMIFS(Detail!$E$2:$E$9168,Detail!$C$2:$C$9168,$A903)</f>
        <v>0</v>
      </c>
      <c r="G903" s="74" t="n">
        <f aca="false">SUMIFS(Detail!$M$2:$M$9168,Detail!$C$2:$C$9168,$A903)</f>
        <v>0</v>
      </c>
      <c r="H903" s="74" t="n">
        <f aca="false">SUMIFS(Detail!$D$2:$D$9168,Detail!$C$2:$C$9168,$A903)</f>
        <v>0</v>
      </c>
      <c r="I903" s="74" t="n">
        <v>229.05</v>
      </c>
      <c r="J903" s="51" t="n">
        <f aca="false">IF(E903&gt;0,AF903/E903,0)</f>
        <v>0</v>
      </c>
      <c r="K903" s="51" t="n">
        <f aca="false">IF(G903&gt;0,AG903/G903,0)</f>
        <v>0</v>
      </c>
      <c r="L903" s="75" t="n">
        <f aca="false">H903/Settings!$B$16</f>
        <v>0</v>
      </c>
      <c r="M903" s="76" t="n">
        <f aca="false">H903/Settings!$B$20</f>
        <v>0</v>
      </c>
      <c r="N903" s="77" t="n">
        <f aca="false">E903*Settings!$B$3</f>
        <v>0</v>
      </c>
      <c r="O903" s="77" t="n">
        <f aca="false">IF(E903&gt;0,(AF903-N903)/SQRT(E903*Settings!$B$3*(1-Settings!$B$3)),0)</f>
        <v>0</v>
      </c>
      <c r="P903" s="77" t="n">
        <f aca="false">MAX(0,AF903-N903)</f>
        <v>0</v>
      </c>
      <c r="Q903" s="51" t="n">
        <f aca="false">IF(E903&gt;=Settings!$B$4,(AF903+Settings!$B$7*Settings!$B$3)/(E903+Settings!$B$7),Settings!$B$3)</f>
        <v>0.0748599558648786</v>
      </c>
      <c r="R903" s="78" t="n">
        <f aca="false">PERCENTRANK($H$2:$H$1780,H903,6)</f>
        <v>0</v>
      </c>
      <c r="S903" s="78" t="n">
        <f aca="false">PERCENTRANK($Q$2:$Q$1780,Q903,6)</f>
        <v>0.0646794</v>
      </c>
      <c r="T903" s="78" t="n">
        <f aca="false">PERCENTRANK($F$2:$F$1780,F903,6)</f>
        <v>0</v>
      </c>
      <c r="U903" s="79" t="n">
        <f aca="false">IF(F903&gt;0,ROUND((Settings!$B$8*T903+Settings!$B$9*R903+Settings!$B$10*S903)/SUM(Settings!$B$8:$B$10),10),0)</f>
        <v>0</v>
      </c>
      <c r="V903" s="71" t="str">
        <f aca="false">IF(U903&gt;0,RANK(U903,$U$2:$U$1780)+COUNTIF($U$2:U903,U903)-1,"")</f>
        <v/>
      </c>
      <c r="W903" s="71" t="str">
        <f aca="false">IF(V903="","",IF(V903&lt;=Settings!$B$11,"1 - Fix first",IF(V903&lt;=Settings!$B$12,"2 - Review","3 - Monitor")))</f>
        <v/>
      </c>
      <c r="X903" s="71" t="str">
        <f aca="false">IF(AND(E903&gt;=Settings!$B$4,AF903&gt;=Settings!$B$5,O903&gt;=Settings!$B$6),"HIGH RATE","")</f>
        <v/>
      </c>
      <c r="Y903" s="71" t="str">
        <f aca="false">IF(F903&gt;0,RANK(F903,$F$2:$F$1780)+COUNTIF($F$2:F903,F903)-1,"")</f>
        <v/>
      </c>
      <c r="Z903" s="71" t="str">
        <f aca="false">IF(H903&gt;0,RANK(H903,$H$2:$H$1780)+COUNTIF($H$2:H903,H903)-1,"")</f>
        <v/>
      </c>
      <c r="AA903" s="71" t="str">
        <f aca="false">IF(AC903="","",RANK(AC903,$AC$2:$AC$1780)+COUNTIF($AC$2:AC903,AC903)-1)</f>
        <v/>
      </c>
      <c r="AB903" s="71" t="str">
        <f aca="false">IF(AD903="","",RANK(AD903,$AD$2:$AD$1780)+COUNTIF($AD$2:AD903,AD903)-1)</f>
        <v/>
      </c>
      <c r="AC903" s="71" t="str">
        <f aca="false">IF(AND(AF903&gt;0,E903&gt;=Settings!$B$4),ROUND(J903,10),"")</f>
        <v/>
      </c>
      <c r="AD903" s="71" t="str">
        <f aca="false">IF(X903="HIGH RATE",ROUND(O903,10),"")</f>
        <v/>
      </c>
      <c r="AE903" s="71" t="s">
        <v>61</v>
      </c>
      <c r="AF903" s="73" t="n">
        <f aca="false">SUMIFS(Detail!$L$2:$L$9168,Detail!$C$2:$C$9168,$A903)</f>
        <v>0</v>
      </c>
      <c r="AG903" s="74" t="n">
        <f aca="false">SUMIFS(Detail!$N$2:$N$9168,Detail!$C$2:$C$9168,$A903)</f>
        <v>0</v>
      </c>
    </row>
    <row r="904" customFormat="false" ht="15" hidden="false" customHeight="false" outlineLevel="0" collapsed="false">
      <c r="A904" s="71" t="s">
        <v>2033</v>
      </c>
      <c r="B904" s="71" t="s">
        <v>3096</v>
      </c>
      <c r="C904" s="71" t="s">
        <v>213</v>
      </c>
      <c r="D904" s="71" t="str">
        <f aca="false">IFERROR(INDEX('Brand Map'!$B$4:$B$125,MATCH(C904,'Brand Map'!$A$4:$A$125,0)),"Other")</f>
        <v>AU</v>
      </c>
      <c r="E904" s="73" t="n">
        <f aca="false">SUMIFS(Detail!$K$2:$K$9168,Detail!$C$2:$C$9168,$A904)</f>
        <v>0</v>
      </c>
      <c r="F904" s="73" t="n">
        <f aca="false">SUMIFS(Detail!$E$2:$E$9168,Detail!$C$2:$C$9168,$A904)</f>
        <v>0</v>
      </c>
      <c r="G904" s="74" t="n">
        <f aca="false">SUMIFS(Detail!$M$2:$M$9168,Detail!$C$2:$C$9168,$A904)</f>
        <v>0</v>
      </c>
      <c r="H904" s="74" t="n">
        <f aca="false">SUMIFS(Detail!$D$2:$D$9168,Detail!$C$2:$C$9168,$A904)</f>
        <v>0</v>
      </c>
      <c r="I904" s="74" t="n">
        <v>19.95</v>
      </c>
      <c r="J904" s="51" t="n">
        <f aca="false">IF(E904&gt;0,AF904/E904,0)</f>
        <v>0</v>
      </c>
      <c r="K904" s="51" t="n">
        <f aca="false">IF(G904&gt;0,AG904/G904,0)</f>
        <v>0</v>
      </c>
      <c r="L904" s="75" t="n">
        <f aca="false">H904/Settings!$B$16</f>
        <v>0</v>
      </c>
      <c r="M904" s="76" t="n">
        <f aca="false">H904/Settings!$B$20</f>
        <v>0</v>
      </c>
      <c r="N904" s="77" t="n">
        <f aca="false">E904*Settings!$B$3</f>
        <v>0</v>
      </c>
      <c r="O904" s="77" t="n">
        <f aca="false">IF(E904&gt;0,(AF904-N904)/SQRT(E904*Settings!$B$3*(1-Settings!$B$3)),0)</f>
        <v>0</v>
      </c>
      <c r="P904" s="77" t="n">
        <f aca="false">MAX(0,AF904-N904)</f>
        <v>0</v>
      </c>
      <c r="Q904" s="51" t="n">
        <f aca="false">IF(E904&gt;=Settings!$B$4,(AF904+Settings!$B$7*Settings!$B$3)/(E904+Settings!$B$7),Settings!$B$3)</f>
        <v>0.0748599558648786</v>
      </c>
      <c r="R904" s="78" t="n">
        <f aca="false">PERCENTRANK($H$2:$H$1780,H904,6)</f>
        <v>0</v>
      </c>
      <c r="S904" s="78" t="n">
        <f aca="false">PERCENTRANK($Q$2:$Q$1780,Q904,6)</f>
        <v>0.0646794</v>
      </c>
      <c r="T904" s="78" t="n">
        <f aca="false">PERCENTRANK($F$2:$F$1780,F904,6)</f>
        <v>0</v>
      </c>
      <c r="U904" s="79" t="n">
        <f aca="false">IF(F904&gt;0,ROUND((Settings!$B$8*T904+Settings!$B$9*R904+Settings!$B$10*S904)/SUM(Settings!$B$8:$B$10),10),0)</f>
        <v>0</v>
      </c>
      <c r="V904" s="71" t="str">
        <f aca="false">IF(U904&gt;0,RANK(U904,$U$2:$U$1780)+COUNTIF($U$2:U904,U904)-1,"")</f>
        <v/>
      </c>
      <c r="W904" s="71" t="str">
        <f aca="false">IF(V904="","",IF(V904&lt;=Settings!$B$11,"1 - Fix first",IF(V904&lt;=Settings!$B$12,"2 - Review","3 - Monitor")))</f>
        <v/>
      </c>
      <c r="X904" s="71" t="str">
        <f aca="false">IF(AND(E904&gt;=Settings!$B$4,AF904&gt;=Settings!$B$5,O904&gt;=Settings!$B$6),"HIGH RATE","")</f>
        <v/>
      </c>
      <c r="Y904" s="71" t="str">
        <f aca="false">IF(F904&gt;0,RANK(F904,$F$2:$F$1780)+COUNTIF($F$2:F904,F904)-1,"")</f>
        <v/>
      </c>
      <c r="Z904" s="71" t="str">
        <f aca="false">IF(H904&gt;0,RANK(H904,$H$2:$H$1780)+COUNTIF($H$2:H904,H904)-1,"")</f>
        <v/>
      </c>
      <c r="AA904" s="71" t="str">
        <f aca="false">IF(AC904="","",RANK(AC904,$AC$2:$AC$1780)+COUNTIF($AC$2:AC904,AC904)-1)</f>
        <v/>
      </c>
      <c r="AB904" s="71" t="str">
        <f aca="false">IF(AD904="","",RANK(AD904,$AD$2:$AD$1780)+COUNTIF($AD$2:AD904,AD904)-1)</f>
        <v/>
      </c>
      <c r="AC904" s="71" t="str">
        <f aca="false">IF(AND(AF904&gt;0,E904&gt;=Settings!$B$4),ROUND(J904,10),"")</f>
        <v/>
      </c>
      <c r="AD904" s="71" t="str">
        <f aca="false">IF(X904="HIGH RATE",ROUND(O904,10),"")</f>
        <v/>
      </c>
      <c r="AE904" s="71" t="s">
        <v>60</v>
      </c>
      <c r="AF904" s="73" t="n">
        <f aca="false">SUMIFS(Detail!$L$2:$L$9168,Detail!$C$2:$C$9168,$A904)</f>
        <v>0</v>
      </c>
      <c r="AG904" s="74" t="n">
        <f aca="false">SUMIFS(Detail!$N$2:$N$9168,Detail!$C$2:$C$9168,$A904)</f>
        <v>0</v>
      </c>
    </row>
    <row r="905" customFormat="false" ht="15" hidden="false" customHeight="false" outlineLevel="0" collapsed="false">
      <c r="A905" s="71" t="s">
        <v>2080</v>
      </c>
      <c r="B905" s="71" t="s">
        <v>3096</v>
      </c>
      <c r="C905" s="71" t="s">
        <v>213</v>
      </c>
      <c r="D905" s="71" t="str">
        <f aca="false">IFERROR(INDEX('Brand Map'!$B$4:$B$125,MATCH(C905,'Brand Map'!$A$4:$A$125,0)),"Other")</f>
        <v>AU</v>
      </c>
      <c r="E905" s="73" t="n">
        <f aca="false">SUMIFS(Detail!$K$2:$K$9168,Detail!$C$2:$C$9168,$A905)</f>
        <v>0</v>
      </c>
      <c r="F905" s="73" t="n">
        <f aca="false">SUMIFS(Detail!$E$2:$E$9168,Detail!$C$2:$C$9168,$A905)</f>
        <v>0</v>
      </c>
      <c r="G905" s="74" t="n">
        <f aca="false">SUMIFS(Detail!$M$2:$M$9168,Detail!$C$2:$C$9168,$A905)</f>
        <v>0</v>
      </c>
      <c r="H905" s="74" t="n">
        <f aca="false">SUMIFS(Detail!$D$2:$D$9168,Detail!$C$2:$C$9168,$A905)</f>
        <v>0</v>
      </c>
      <c r="I905" s="74" t="n">
        <v>39.9</v>
      </c>
      <c r="J905" s="51" t="n">
        <f aca="false">IF(E905&gt;0,AF905/E905,0)</f>
        <v>0</v>
      </c>
      <c r="K905" s="51" t="n">
        <f aca="false">IF(G905&gt;0,AG905/G905,0)</f>
        <v>0</v>
      </c>
      <c r="L905" s="75" t="n">
        <f aca="false">H905/Settings!$B$16</f>
        <v>0</v>
      </c>
      <c r="M905" s="76" t="n">
        <f aca="false">H905/Settings!$B$20</f>
        <v>0</v>
      </c>
      <c r="N905" s="77" t="n">
        <f aca="false">E905*Settings!$B$3</f>
        <v>0</v>
      </c>
      <c r="O905" s="77" t="n">
        <f aca="false">IF(E905&gt;0,(AF905-N905)/SQRT(E905*Settings!$B$3*(1-Settings!$B$3)),0)</f>
        <v>0</v>
      </c>
      <c r="P905" s="77" t="n">
        <f aca="false">MAX(0,AF905-N905)</f>
        <v>0</v>
      </c>
      <c r="Q905" s="51" t="n">
        <f aca="false">IF(E905&gt;=Settings!$B$4,(AF905+Settings!$B$7*Settings!$B$3)/(E905+Settings!$B$7),Settings!$B$3)</f>
        <v>0.0748599558648786</v>
      </c>
      <c r="R905" s="78" t="n">
        <f aca="false">PERCENTRANK($H$2:$H$1780,H905,6)</f>
        <v>0</v>
      </c>
      <c r="S905" s="78" t="n">
        <f aca="false">PERCENTRANK($Q$2:$Q$1780,Q905,6)</f>
        <v>0.0646794</v>
      </c>
      <c r="T905" s="78" t="n">
        <f aca="false">PERCENTRANK($F$2:$F$1780,F905,6)</f>
        <v>0</v>
      </c>
      <c r="U905" s="79" t="n">
        <f aca="false">IF(F905&gt;0,ROUND((Settings!$B$8*T905+Settings!$B$9*R905+Settings!$B$10*S905)/SUM(Settings!$B$8:$B$10),10),0)</f>
        <v>0</v>
      </c>
      <c r="V905" s="71" t="str">
        <f aca="false">IF(U905&gt;0,RANK(U905,$U$2:$U$1780)+COUNTIF($U$2:U905,U905)-1,"")</f>
        <v/>
      </c>
      <c r="W905" s="71" t="str">
        <f aca="false">IF(V905="","",IF(V905&lt;=Settings!$B$11,"1 - Fix first",IF(V905&lt;=Settings!$B$12,"2 - Review","3 - Monitor")))</f>
        <v/>
      </c>
      <c r="X905" s="71" t="str">
        <f aca="false">IF(AND(E905&gt;=Settings!$B$4,AF905&gt;=Settings!$B$5,O905&gt;=Settings!$B$6),"HIGH RATE","")</f>
        <v/>
      </c>
      <c r="Y905" s="71" t="str">
        <f aca="false">IF(F905&gt;0,RANK(F905,$F$2:$F$1780)+COUNTIF($F$2:F905,F905)-1,"")</f>
        <v/>
      </c>
      <c r="Z905" s="71" t="str">
        <f aca="false">IF(H905&gt;0,RANK(H905,$H$2:$H$1780)+COUNTIF($H$2:H905,H905)-1,"")</f>
        <v/>
      </c>
      <c r="AA905" s="71" t="str">
        <f aca="false">IF(AC905="","",RANK(AC905,$AC$2:$AC$1780)+COUNTIF($AC$2:AC905,AC905)-1)</f>
        <v/>
      </c>
      <c r="AB905" s="71" t="str">
        <f aca="false">IF(AD905="","",RANK(AD905,$AD$2:$AD$1780)+COUNTIF($AD$2:AD905,AD905)-1)</f>
        <v/>
      </c>
      <c r="AC905" s="71" t="str">
        <f aca="false">IF(AND(AF905&gt;0,E905&gt;=Settings!$B$4),ROUND(J905,10),"")</f>
        <v/>
      </c>
      <c r="AD905" s="71" t="str">
        <f aca="false">IF(X905="HIGH RATE",ROUND(O905,10),"")</f>
        <v/>
      </c>
      <c r="AE905" s="71" t="s">
        <v>60</v>
      </c>
      <c r="AF905" s="73" t="n">
        <f aca="false">SUMIFS(Detail!$L$2:$L$9168,Detail!$C$2:$C$9168,$A905)</f>
        <v>0</v>
      </c>
      <c r="AG905" s="74" t="n">
        <f aca="false">SUMIFS(Detail!$N$2:$N$9168,Detail!$C$2:$C$9168,$A905)</f>
        <v>0</v>
      </c>
    </row>
    <row r="906" customFormat="false" ht="15" hidden="false" customHeight="false" outlineLevel="0" collapsed="false">
      <c r="A906" s="71" t="s">
        <v>1822</v>
      </c>
      <c r="B906" s="71" t="s">
        <v>3097</v>
      </c>
      <c r="C906" s="71" t="s">
        <v>213</v>
      </c>
      <c r="D906" s="71" t="str">
        <f aca="false">IFERROR(INDEX('Brand Map'!$B$4:$B$125,MATCH(C906,'Brand Map'!$A$4:$A$125,0)),"Other")</f>
        <v>AU</v>
      </c>
      <c r="E906" s="73" t="n">
        <f aca="false">SUMIFS(Detail!$K$2:$K$9168,Detail!$C$2:$C$9168,$A906)</f>
        <v>0</v>
      </c>
      <c r="F906" s="73" t="n">
        <f aca="false">SUMIFS(Detail!$E$2:$E$9168,Detail!$C$2:$C$9168,$A906)</f>
        <v>0</v>
      </c>
      <c r="G906" s="74" t="n">
        <f aca="false">SUMIFS(Detail!$M$2:$M$9168,Detail!$C$2:$C$9168,$A906)</f>
        <v>0</v>
      </c>
      <c r="H906" s="74" t="n">
        <f aca="false">SUMIFS(Detail!$D$2:$D$9168,Detail!$C$2:$C$9168,$A906)</f>
        <v>0</v>
      </c>
      <c r="I906" s="74" t="n">
        <v>89.95</v>
      </c>
      <c r="J906" s="51" t="n">
        <f aca="false">IF(E906&gt;0,AF906/E906,0)</f>
        <v>0</v>
      </c>
      <c r="K906" s="51" t="n">
        <f aca="false">IF(G906&gt;0,AG906/G906,0)</f>
        <v>0</v>
      </c>
      <c r="L906" s="75" t="n">
        <f aca="false">H906/Settings!$B$16</f>
        <v>0</v>
      </c>
      <c r="M906" s="76" t="n">
        <f aca="false">H906/Settings!$B$20</f>
        <v>0</v>
      </c>
      <c r="N906" s="77" t="n">
        <f aca="false">E906*Settings!$B$3</f>
        <v>0</v>
      </c>
      <c r="O906" s="77" t="n">
        <f aca="false">IF(E906&gt;0,(AF906-N906)/SQRT(E906*Settings!$B$3*(1-Settings!$B$3)),0)</f>
        <v>0</v>
      </c>
      <c r="P906" s="77" t="n">
        <f aca="false">MAX(0,AF906-N906)</f>
        <v>0</v>
      </c>
      <c r="Q906" s="51" t="n">
        <f aca="false">IF(E906&gt;=Settings!$B$4,(AF906+Settings!$B$7*Settings!$B$3)/(E906+Settings!$B$7),Settings!$B$3)</f>
        <v>0.0748599558648786</v>
      </c>
      <c r="R906" s="78" t="n">
        <f aca="false">PERCENTRANK($H$2:$H$1780,H906,6)</f>
        <v>0</v>
      </c>
      <c r="S906" s="78" t="n">
        <f aca="false">PERCENTRANK($Q$2:$Q$1780,Q906,6)</f>
        <v>0.0646794</v>
      </c>
      <c r="T906" s="78" t="n">
        <f aca="false">PERCENTRANK($F$2:$F$1780,F906,6)</f>
        <v>0</v>
      </c>
      <c r="U906" s="79" t="n">
        <f aca="false">IF(F906&gt;0,ROUND((Settings!$B$8*T906+Settings!$B$9*R906+Settings!$B$10*S906)/SUM(Settings!$B$8:$B$10),10),0)</f>
        <v>0</v>
      </c>
      <c r="V906" s="71" t="str">
        <f aca="false">IF(U906&gt;0,RANK(U906,$U$2:$U$1780)+COUNTIF($U$2:U906,U906)-1,"")</f>
        <v/>
      </c>
      <c r="W906" s="71" t="str">
        <f aca="false">IF(V906="","",IF(V906&lt;=Settings!$B$11,"1 - Fix first",IF(V906&lt;=Settings!$B$12,"2 - Review","3 - Monitor")))</f>
        <v/>
      </c>
      <c r="X906" s="71" t="str">
        <f aca="false">IF(AND(E906&gt;=Settings!$B$4,AF906&gt;=Settings!$B$5,O906&gt;=Settings!$B$6),"HIGH RATE","")</f>
        <v/>
      </c>
      <c r="Y906" s="71" t="str">
        <f aca="false">IF(F906&gt;0,RANK(F906,$F$2:$F$1780)+COUNTIF($F$2:F906,F906)-1,"")</f>
        <v/>
      </c>
      <c r="Z906" s="71" t="str">
        <f aca="false">IF(H906&gt;0,RANK(H906,$H$2:$H$1780)+COUNTIF($H$2:H906,H906)-1,"")</f>
        <v/>
      </c>
      <c r="AA906" s="71" t="str">
        <f aca="false">IF(AC906="","",RANK(AC906,$AC$2:$AC$1780)+COUNTIF($AC$2:AC906,AC906)-1)</f>
        <v/>
      </c>
      <c r="AB906" s="71" t="str">
        <f aca="false">IF(AD906="","",RANK(AD906,$AD$2:$AD$1780)+COUNTIF($AD$2:AD906,AD906)-1)</f>
        <v/>
      </c>
      <c r="AC906" s="71" t="str">
        <f aca="false">IF(AND(AF906&gt;0,E906&gt;=Settings!$B$4),ROUND(J906,10),"")</f>
        <v/>
      </c>
      <c r="AD906" s="71" t="str">
        <f aca="false">IF(X906="HIGH RATE",ROUND(O906,10),"")</f>
        <v/>
      </c>
      <c r="AE906" s="71" t="s">
        <v>60</v>
      </c>
      <c r="AF906" s="73" t="n">
        <f aca="false">SUMIFS(Detail!$L$2:$L$9168,Detail!$C$2:$C$9168,$A906)</f>
        <v>0</v>
      </c>
      <c r="AG906" s="74" t="n">
        <f aca="false">SUMIFS(Detail!$N$2:$N$9168,Detail!$C$2:$C$9168,$A906)</f>
        <v>0</v>
      </c>
    </row>
    <row r="907" customFormat="false" ht="15" hidden="false" customHeight="false" outlineLevel="0" collapsed="false">
      <c r="A907" s="71" t="s">
        <v>1102</v>
      </c>
      <c r="B907" s="71" t="s">
        <v>3098</v>
      </c>
      <c r="C907" s="71" t="s">
        <v>213</v>
      </c>
      <c r="D907" s="71" t="str">
        <f aca="false">IFERROR(INDEX('Brand Map'!$B$4:$B$125,MATCH(C907,'Brand Map'!$A$4:$A$125,0)),"Other")</f>
        <v>AU</v>
      </c>
      <c r="E907" s="73" t="n">
        <f aca="false">SUMIFS(Detail!$K$2:$K$9168,Detail!$C$2:$C$9168,$A907)</f>
        <v>11</v>
      </c>
      <c r="F907" s="73" t="n">
        <f aca="false">SUMIFS(Detail!$E$2:$E$9168,Detail!$C$2:$C$9168,$A907)</f>
        <v>0</v>
      </c>
      <c r="G907" s="74" t="n">
        <f aca="false">SUMIFS(Detail!$M$2:$M$9168,Detail!$C$2:$C$9168,$A907)</f>
        <v>1526.79</v>
      </c>
      <c r="H907" s="74" t="n">
        <f aca="false">SUMIFS(Detail!$D$2:$D$9168,Detail!$C$2:$C$9168,$A907)</f>
        <v>0</v>
      </c>
      <c r="I907" s="74" t="n">
        <v>4649.28</v>
      </c>
      <c r="J907" s="51" t="n">
        <f aca="false">IF(E907&gt;0,AF907/E907,0)</f>
        <v>0</v>
      </c>
      <c r="K907" s="51" t="n">
        <f aca="false">IF(G907&gt;0,AG907/G907,0)</f>
        <v>0</v>
      </c>
      <c r="L907" s="75" t="n">
        <f aca="false">H907/Settings!$B$16</f>
        <v>0</v>
      </c>
      <c r="M907" s="76" t="n">
        <f aca="false">H907/Settings!$B$20</f>
        <v>0</v>
      </c>
      <c r="N907" s="77" t="n">
        <f aca="false">E907*Settings!$B$3</f>
        <v>0.823459514513665</v>
      </c>
      <c r="O907" s="77" t="n">
        <f aca="false">IF(E907&gt;0,(AF907-N907)/SQRT(E907*Settings!$B$3*(1-Settings!$B$3)),0)</f>
        <v>-0.943446735708628</v>
      </c>
      <c r="P907" s="77" t="n">
        <f aca="false">MAX(0,AF907-N907)</f>
        <v>0</v>
      </c>
      <c r="Q907" s="51" t="n">
        <f aca="false">IF(E907&gt;=Settings!$B$4,(AF907+Settings!$B$7*Settings!$B$3)/(E907+Settings!$B$7),Settings!$B$3)</f>
        <v>0.0748599558648786</v>
      </c>
      <c r="R907" s="78" t="n">
        <f aca="false">PERCENTRANK($H$2:$H$1780,H907,6)</f>
        <v>0</v>
      </c>
      <c r="S907" s="78" t="n">
        <f aca="false">PERCENTRANK($Q$2:$Q$1780,Q907,6)</f>
        <v>0.0646794</v>
      </c>
      <c r="T907" s="78" t="n">
        <f aca="false">PERCENTRANK($F$2:$F$1780,F907,6)</f>
        <v>0</v>
      </c>
      <c r="U907" s="79" t="n">
        <f aca="false">IF(F907&gt;0,ROUND((Settings!$B$8*T907+Settings!$B$9*R907+Settings!$B$10*S907)/SUM(Settings!$B$8:$B$10),10),0)</f>
        <v>0</v>
      </c>
      <c r="V907" s="71" t="str">
        <f aca="false">IF(U907&gt;0,RANK(U907,$U$2:$U$1780)+COUNTIF($U$2:U907,U907)-1,"")</f>
        <v/>
      </c>
      <c r="W907" s="71" t="str">
        <f aca="false">IF(V907="","",IF(V907&lt;=Settings!$B$11,"1 - Fix first",IF(V907&lt;=Settings!$B$12,"2 - Review","3 - Monitor")))</f>
        <v/>
      </c>
      <c r="X907" s="71" t="str">
        <f aca="false">IF(AND(E907&gt;=Settings!$B$4,AF907&gt;=Settings!$B$5,O907&gt;=Settings!$B$6),"HIGH RATE","")</f>
        <v/>
      </c>
      <c r="Y907" s="71" t="str">
        <f aca="false">IF(F907&gt;0,RANK(F907,$F$2:$F$1780)+COUNTIF($F$2:F907,F907)-1,"")</f>
        <v/>
      </c>
      <c r="Z907" s="71" t="str">
        <f aca="false">IF(H907&gt;0,RANK(H907,$H$2:$H$1780)+COUNTIF($H$2:H907,H907)-1,"")</f>
        <v/>
      </c>
      <c r="AA907" s="71" t="str">
        <f aca="false">IF(AC907="","",RANK(AC907,$AC$2:$AC$1780)+COUNTIF($AC$2:AC907,AC907)-1)</f>
        <v/>
      </c>
      <c r="AB907" s="71" t="str">
        <f aca="false">IF(AD907="","",RANK(AD907,$AD$2:$AD$1780)+COUNTIF($AD$2:AD907,AD907)-1)</f>
        <v/>
      </c>
      <c r="AC907" s="71" t="str">
        <f aca="false">IF(AND(AF907&gt;0,E907&gt;=Settings!$B$4),ROUND(J907,10),"")</f>
        <v/>
      </c>
      <c r="AD907" s="71" t="str">
        <f aca="false">IF(X907="HIGH RATE",ROUND(O907,10),"")</f>
        <v/>
      </c>
      <c r="AE907" s="71" t="s">
        <v>60</v>
      </c>
      <c r="AF907" s="73" t="n">
        <f aca="false">SUMIFS(Detail!$L$2:$L$9168,Detail!$C$2:$C$9168,$A907)</f>
        <v>0</v>
      </c>
      <c r="AG907" s="74" t="n">
        <f aca="false">SUMIFS(Detail!$N$2:$N$9168,Detail!$C$2:$C$9168,$A907)</f>
        <v>0</v>
      </c>
    </row>
    <row r="908" customFormat="false" ht="15" hidden="false" customHeight="false" outlineLevel="0" collapsed="false">
      <c r="A908" s="71" t="s">
        <v>1697</v>
      </c>
      <c r="B908" s="71" t="s">
        <v>3099</v>
      </c>
      <c r="C908" s="71" t="s">
        <v>213</v>
      </c>
      <c r="D908" s="71" t="str">
        <f aca="false">IFERROR(INDEX('Brand Map'!$B$4:$B$125,MATCH(C908,'Brand Map'!$A$4:$A$125,0)),"Other")</f>
        <v>AU</v>
      </c>
      <c r="E908" s="73" t="n">
        <f aca="false">SUMIFS(Detail!$K$2:$K$9168,Detail!$C$2:$C$9168,$A908)</f>
        <v>0</v>
      </c>
      <c r="F908" s="73" t="n">
        <f aca="false">SUMIFS(Detail!$E$2:$E$9168,Detail!$C$2:$C$9168,$A908)</f>
        <v>0</v>
      </c>
      <c r="G908" s="74" t="n">
        <f aca="false">SUMIFS(Detail!$M$2:$M$9168,Detail!$C$2:$C$9168,$A908)</f>
        <v>0</v>
      </c>
      <c r="H908" s="74" t="n">
        <f aca="false">SUMIFS(Detail!$D$2:$D$9168,Detail!$C$2:$C$9168,$A908)</f>
        <v>0</v>
      </c>
      <c r="I908" s="74" t="n">
        <v>399.8</v>
      </c>
      <c r="J908" s="51" t="n">
        <f aca="false">IF(E908&gt;0,AF908/E908,0)</f>
        <v>0</v>
      </c>
      <c r="K908" s="51" t="n">
        <f aca="false">IF(G908&gt;0,AG908/G908,0)</f>
        <v>0</v>
      </c>
      <c r="L908" s="75" t="n">
        <f aca="false">H908/Settings!$B$16</f>
        <v>0</v>
      </c>
      <c r="M908" s="76" t="n">
        <f aca="false">H908/Settings!$B$20</f>
        <v>0</v>
      </c>
      <c r="N908" s="77" t="n">
        <f aca="false">E908*Settings!$B$3</f>
        <v>0</v>
      </c>
      <c r="O908" s="77" t="n">
        <f aca="false">IF(E908&gt;0,(AF908-N908)/SQRT(E908*Settings!$B$3*(1-Settings!$B$3)),0)</f>
        <v>0</v>
      </c>
      <c r="P908" s="77" t="n">
        <f aca="false">MAX(0,AF908-N908)</f>
        <v>0</v>
      </c>
      <c r="Q908" s="51" t="n">
        <f aca="false">IF(E908&gt;=Settings!$B$4,(AF908+Settings!$B$7*Settings!$B$3)/(E908+Settings!$B$7),Settings!$B$3)</f>
        <v>0.0748599558648786</v>
      </c>
      <c r="R908" s="78" t="n">
        <f aca="false">PERCENTRANK($H$2:$H$1780,H908,6)</f>
        <v>0</v>
      </c>
      <c r="S908" s="78" t="n">
        <f aca="false">PERCENTRANK($Q$2:$Q$1780,Q908,6)</f>
        <v>0.0646794</v>
      </c>
      <c r="T908" s="78" t="n">
        <f aca="false">PERCENTRANK($F$2:$F$1780,F908,6)</f>
        <v>0</v>
      </c>
      <c r="U908" s="79" t="n">
        <f aca="false">IF(F908&gt;0,ROUND((Settings!$B$8*T908+Settings!$B$9*R908+Settings!$B$10*S908)/SUM(Settings!$B$8:$B$10),10),0)</f>
        <v>0</v>
      </c>
      <c r="V908" s="71" t="str">
        <f aca="false">IF(U908&gt;0,RANK(U908,$U$2:$U$1780)+COUNTIF($U$2:U908,U908)-1,"")</f>
        <v/>
      </c>
      <c r="W908" s="71" t="str">
        <f aca="false">IF(V908="","",IF(V908&lt;=Settings!$B$11,"1 - Fix first",IF(V908&lt;=Settings!$B$12,"2 - Review","3 - Monitor")))</f>
        <v/>
      </c>
      <c r="X908" s="71" t="str">
        <f aca="false">IF(AND(E908&gt;=Settings!$B$4,AF908&gt;=Settings!$B$5,O908&gt;=Settings!$B$6),"HIGH RATE","")</f>
        <v/>
      </c>
      <c r="Y908" s="71" t="str">
        <f aca="false">IF(F908&gt;0,RANK(F908,$F$2:$F$1780)+COUNTIF($F$2:F908,F908)-1,"")</f>
        <v/>
      </c>
      <c r="Z908" s="71" t="str">
        <f aca="false">IF(H908&gt;0,RANK(H908,$H$2:$H$1780)+COUNTIF($H$2:H908,H908)-1,"")</f>
        <v/>
      </c>
      <c r="AA908" s="71" t="str">
        <f aca="false">IF(AC908="","",RANK(AC908,$AC$2:$AC$1780)+COUNTIF($AC$2:AC908,AC908)-1)</f>
        <v/>
      </c>
      <c r="AB908" s="71" t="str">
        <f aca="false">IF(AD908="","",RANK(AD908,$AD$2:$AD$1780)+COUNTIF($AD$2:AD908,AD908)-1)</f>
        <v/>
      </c>
      <c r="AC908" s="71" t="str">
        <f aca="false">IF(AND(AF908&gt;0,E908&gt;=Settings!$B$4),ROUND(J908,10),"")</f>
        <v/>
      </c>
      <c r="AD908" s="71" t="str">
        <f aca="false">IF(X908="HIGH RATE",ROUND(O908,10),"")</f>
        <v/>
      </c>
      <c r="AE908" s="71" t="s">
        <v>60</v>
      </c>
      <c r="AF908" s="73" t="n">
        <f aca="false">SUMIFS(Detail!$L$2:$L$9168,Detail!$C$2:$C$9168,$A908)</f>
        <v>0</v>
      </c>
      <c r="AG908" s="74" t="n">
        <f aca="false">SUMIFS(Detail!$N$2:$N$9168,Detail!$C$2:$C$9168,$A908)</f>
        <v>0</v>
      </c>
    </row>
    <row r="909" customFormat="false" ht="15" hidden="false" customHeight="false" outlineLevel="0" collapsed="false">
      <c r="A909" s="71" t="s">
        <v>2021</v>
      </c>
      <c r="B909" s="71" t="s">
        <v>3100</v>
      </c>
      <c r="C909" s="71" t="s">
        <v>213</v>
      </c>
      <c r="D909" s="71" t="str">
        <f aca="false">IFERROR(INDEX('Brand Map'!$B$4:$B$125,MATCH(C909,'Brand Map'!$A$4:$A$125,0)),"Other")</f>
        <v>AU</v>
      </c>
      <c r="E909" s="73" t="n">
        <f aca="false">SUMIFS(Detail!$K$2:$K$9168,Detail!$C$2:$C$9168,$A909)</f>
        <v>0</v>
      </c>
      <c r="F909" s="73" t="n">
        <f aca="false">SUMIFS(Detail!$E$2:$E$9168,Detail!$C$2:$C$9168,$A909)</f>
        <v>0</v>
      </c>
      <c r="G909" s="74" t="n">
        <f aca="false">SUMIFS(Detail!$M$2:$M$9168,Detail!$C$2:$C$9168,$A909)</f>
        <v>0</v>
      </c>
      <c r="H909" s="74" t="n">
        <f aca="false">SUMIFS(Detail!$D$2:$D$9168,Detail!$C$2:$C$9168,$A909)</f>
        <v>0</v>
      </c>
      <c r="I909" s="74" t="n">
        <v>389.85</v>
      </c>
      <c r="J909" s="51" t="n">
        <f aca="false">IF(E909&gt;0,AF909/E909,0)</f>
        <v>0</v>
      </c>
      <c r="K909" s="51" t="n">
        <f aca="false">IF(G909&gt;0,AG909/G909,0)</f>
        <v>0</v>
      </c>
      <c r="L909" s="75" t="n">
        <f aca="false">H909/Settings!$B$16</f>
        <v>0</v>
      </c>
      <c r="M909" s="76" t="n">
        <f aca="false">H909/Settings!$B$20</f>
        <v>0</v>
      </c>
      <c r="N909" s="77" t="n">
        <f aca="false">E909*Settings!$B$3</f>
        <v>0</v>
      </c>
      <c r="O909" s="77" t="n">
        <f aca="false">IF(E909&gt;0,(AF909-N909)/SQRT(E909*Settings!$B$3*(1-Settings!$B$3)),0)</f>
        <v>0</v>
      </c>
      <c r="P909" s="77" t="n">
        <f aca="false">MAX(0,AF909-N909)</f>
        <v>0</v>
      </c>
      <c r="Q909" s="51" t="n">
        <f aca="false">IF(E909&gt;=Settings!$B$4,(AF909+Settings!$B$7*Settings!$B$3)/(E909+Settings!$B$7),Settings!$B$3)</f>
        <v>0.0748599558648786</v>
      </c>
      <c r="R909" s="78" t="n">
        <f aca="false">PERCENTRANK($H$2:$H$1780,H909,6)</f>
        <v>0</v>
      </c>
      <c r="S909" s="78" t="n">
        <f aca="false">PERCENTRANK($Q$2:$Q$1780,Q909,6)</f>
        <v>0.0646794</v>
      </c>
      <c r="T909" s="78" t="n">
        <f aca="false">PERCENTRANK($F$2:$F$1780,F909,6)</f>
        <v>0</v>
      </c>
      <c r="U909" s="79" t="n">
        <f aca="false">IF(F909&gt;0,ROUND((Settings!$B$8*T909+Settings!$B$9*R909+Settings!$B$10*S909)/SUM(Settings!$B$8:$B$10),10),0)</f>
        <v>0</v>
      </c>
      <c r="V909" s="71" t="str">
        <f aca="false">IF(U909&gt;0,RANK(U909,$U$2:$U$1780)+COUNTIF($U$2:U909,U909)-1,"")</f>
        <v/>
      </c>
      <c r="W909" s="71" t="str">
        <f aca="false">IF(V909="","",IF(V909&lt;=Settings!$B$11,"1 - Fix first",IF(V909&lt;=Settings!$B$12,"2 - Review","3 - Monitor")))</f>
        <v/>
      </c>
      <c r="X909" s="71" t="str">
        <f aca="false">IF(AND(E909&gt;=Settings!$B$4,AF909&gt;=Settings!$B$5,O909&gt;=Settings!$B$6),"HIGH RATE","")</f>
        <v/>
      </c>
      <c r="Y909" s="71" t="str">
        <f aca="false">IF(F909&gt;0,RANK(F909,$F$2:$F$1780)+COUNTIF($F$2:F909,F909)-1,"")</f>
        <v/>
      </c>
      <c r="Z909" s="71" t="str">
        <f aca="false">IF(H909&gt;0,RANK(H909,$H$2:$H$1780)+COUNTIF($H$2:H909,H909)-1,"")</f>
        <v/>
      </c>
      <c r="AA909" s="71" t="str">
        <f aca="false">IF(AC909="","",RANK(AC909,$AC$2:$AC$1780)+COUNTIF($AC$2:AC909,AC909)-1)</f>
        <v/>
      </c>
      <c r="AB909" s="71" t="str">
        <f aca="false">IF(AD909="","",RANK(AD909,$AD$2:$AD$1780)+COUNTIF($AD$2:AD909,AD909)-1)</f>
        <v/>
      </c>
      <c r="AC909" s="71" t="str">
        <f aca="false">IF(AND(AF909&gt;0,E909&gt;=Settings!$B$4),ROUND(J909,10),"")</f>
        <v/>
      </c>
      <c r="AD909" s="71" t="str">
        <f aca="false">IF(X909="HIGH RATE",ROUND(O909,10),"")</f>
        <v/>
      </c>
      <c r="AE909" s="71" t="s">
        <v>60</v>
      </c>
      <c r="AF909" s="73" t="n">
        <f aca="false">SUMIFS(Detail!$L$2:$L$9168,Detail!$C$2:$C$9168,$A909)</f>
        <v>0</v>
      </c>
      <c r="AG909" s="74" t="n">
        <f aca="false">SUMIFS(Detail!$N$2:$N$9168,Detail!$C$2:$C$9168,$A909)</f>
        <v>0</v>
      </c>
    </row>
    <row r="910" customFormat="false" ht="15" hidden="false" customHeight="false" outlineLevel="0" collapsed="false">
      <c r="A910" s="71" t="s">
        <v>1860</v>
      </c>
      <c r="B910" s="71" t="s">
        <v>3101</v>
      </c>
      <c r="C910" s="71" t="s">
        <v>213</v>
      </c>
      <c r="D910" s="71" t="str">
        <f aca="false">IFERROR(INDEX('Brand Map'!$B$4:$B$125,MATCH(C910,'Brand Map'!$A$4:$A$125,0)),"Other")</f>
        <v>AU</v>
      </c>
      <c r="E910" s="73" t="n">
        <f aca="false">SUMIFS(Detail!$K$2:$K$9168,Detail!$C$2:$C$9168,$A910)</f>
        <v>0</v>
      </c>
      <c r="F910" s="73" t="n">
        <f aca="false">SUMIFS(Detail!$E$2:$E$9168,Detail!$C$2:$C$9168,$A910)</f>
        <v>0</v>
      </c>
      <c r="G910" s="74" t="n">
        <f aca="false">SUMIFS(Detail!$M$2:$M$9168,Detail!$C$2:$C$9168,$A910)</f>
        <v>0</v>
      </c>
      <c r="H910" s="74" t="n">
        <f aca="false">SUMIFS(Detail!$D$2:$D$9168,Detail!$C$2:$C$9168,$A910)</f>
        <v>0</v>
      </c>
      <c r="I910" s="74" t="n">
        <v>102.95</v>
      </c>
      <c r="J910" s="51" t="n">
        <f aca="false">IF(E910&gt;0,AF910/E910,0)</f>
        <v>0</v>
      </c>
      <c r="K910" s="51" t="n">
        <f aca="false">IF(G910&gt;0,AG910/G910,0)</f>
        <v>0</v>
      </c>
      <c r="L910" s="75" t="n">
        <f aca="false">H910/Settings!$B$16</f>
        <v>0</v>
      </c>
      <c r="M910" s="76" t="n">
        <f aca="false">H910/Settings!$B$20</f>
        <v>0</v>
      </c>
      <c r="N910" s="77" t="n">
        <f aca="false">E910*Settings!$B$3</f>
        <v>0</v>
      </c>
      <c r="O910" s="77" t="n">
        <f aca="false">IF(E910&gt;0,(AF910-N910)/SQRT(E910*Settings!$B$3*(1-Settings!$B$3)),0)</f>
        <v>0</v>
      </c>
      <c r="P910" s="77" t="n">
        <f aca="false">MAX(0,AF910-N910)</f>
        <v>0</v>
      </c>
      <c r="Q910" s="51" t="n">
        <f aca="false">IF(E910&gt;=Settings!$B$4,(AF910+Settings!$B$7*Settings!$B$3)/(E910+Settings!$B$7),Settings!$B$3)</f>
        <v>0.0748599558648786</v>
      </c>
      <c r="R910" s="78" t="n">
        <f aca="false">PERCENTRANK($H$2:$H$1780,H910,6)</f>
        <v>0</v>
      </c>
      <c r="S910" s="78" t="n">
        <f aca="false">PERCENTRANK($Q$2:$Q$1780,Q910,6)</f>
        <v>0.0646794</v>
      </c>
      <c r="T910" s="78" t="n">
        <f aca="false">PERCENTRANK($F$2:$F$1780,F910,6)</f>
        <v>0</v>
      </c>
      <c r="U910" s="79" t="n">
        <f aca="false">IF(F910&gt;0,ROUND((Settings!$B$8*T910+Settings!$B$9*R910+Settings!$B$10*S910)/SUM(Settings!$B$8:$B$10),10),0)</f>
        <v>0</v>
      </c>
      <c r="V910" s="71" t="str">
        <f aca="false">IF(U910&gt;0,RANK(U910,$U$2:$U$1780)+COUNTIF($U$2:U910,U910)-1,"")</f>
        <v/>
      </c>
      <c r="W910" s="71" t="str">
        <f aca="false">IF(V910="","",IF(V910&lt;=Settings!$B$11,"1 - Fix first",IF(V910&lt;=Settings!$B$12,"2 - Review","3 - Monitor")))</f>
        <v/>
      </c>
      <c r="X910" s="71" t="str">
        <f aca="false">IF(AND(E910&gt;=Settings!$B$4,AF910&gt;=Settings!$B$5,O910&gt;=Settings!$B$6),"HIGH RATE","")</f>
        <v/>
      </c>
      <c r="Y910" s="71" t="str">
        <f aca="false">IF(F910&gt;0,RANK(F910,$F$2:$F$1780)+COUNTIF($F$2:F910,F910)-1,"")</f>
        <v/>
      </c>
      <c r="Z910" s="71" t="str">
        <f aca="false">IF(H910&gt;0,RANK(H910,$H$2:$H$1780)+COUNTIF($H$2:H910,H910)-1,"")</f>
        <v/>
      </c>
      <c r="AA910" s="71" t="str">
        <f aca="false">IF(AC910="","",RANK(AC910,$AC$2:$AC$1780)+COUNTIF($AC$2:AC910,AC910)-1)</f>
        <v/>
      </c>
      <c r="AB910" s="71" t="str">
        <f aca="false">IF(AD910="","",RANK(AD910,$AD$2:$AD$1780)+COUNTIF($AD$2:AD910,AD910)-1)</f>
        <v/>
      </c>
      <c r="AC910" s="71" t="str">
        <f aca="false">IF(AND(AF910&gt;0,E910&gt;=Settings!$B$4),ROUND(J910,10),"")</f>
        <v/>
      </c>
      <c r="AD910" s="71" t="str">
        <f aca="false">IF(X910="HIGH RATE",ROUND(O910,10),"")</f>
        <v/>
      </c>
      <c r="AE910" s="71" t="s">
        <v>60</v>
      </c>
      <c r="AF910" s="73" t="n">
        <f aca="false">SUMIFS(Detail!$L$2:$L$9168,Detail!$C$2:$C$9168,$A910)</f>
        <v>0</v>
      </c>
      <c r="AG910" s="74" t="n">
        <f aca="false">SUMIFS(Detail!$N$2:$N$9168,Detail!$C$2:$C$9168,$A910)</f>
        <v>0</v>
      </c>
    </row>
    <row r="911" customFormat="false" ht="15" hidden="false" customHeight="false" outlineLevel="0" collapsed="false">
      <c r="A911" s="71" t="s">
        <v>1584</v>
      </c>
      <c r="B911" s="71" t="s">
        <v>3102</v>
      </c>
      <c r="C911" s="71" t="s">
        <v>213</v>
      </c>
      <c r="D911" s="71" t="str">
        <f aca="false">IFERROR(INDEX('Brand Map'!$B$4:$B$125,MATCH(C911,'Brand Map'!$A$4:$A$125,0)),"Other")</f>
        <v>AU</v>
      </c>
      <c r="E911" s="73" t="n">
        <f aca="false">SUMIFS(Detail!$K$2:$K$9168,Detail!$C$2:$C$9168,$A911)</f>
        <v>0</v>
      </c>
      <c r="F911" s="73" t="n">
        <f aca="false">SUMIFS(Detail!$E$2:$E$9168,Detail!$C$2:$C$9168,$A911)</f>
        <v>0</v>
      </c>
      <c r="G911" s="74" t="n">
        <f aca="false">SUMIFS(Detail!$M$2:$M$9168,Detail!$C$2:$C$9168,$A911)</f>
        <v>0</v>
      </c>
      <c r="H911" s="74" t="n">
        <f aca="false">SUMIFS(Detail!$D$2:$D$9168,Detail!$C$2:$C$9168,$A911)</f>
        <v>0</v>
      </c>
      <c r="I911" s="74" t="n">
        <v>143.99</v>
      </c>
      <c r="J911" s="51" t="n">
        <f aca="false">IF(E911&gt;0,AF911/E911,0)</f>
        <v>0</v>
      </c>
      <c r="K911" s="51" t="n">
        <f aca="false">IF(G911&gt;0,AG911/G911,0)</f>
        <v>0</v>
      </c>
      <c r="L911" s="75" t="n">
        <f aca="false">H911/Settings!$B$16</f>
        <v>0</v>
      </c>
      <c r="M911" s="76" t="n">
        <f aca="false">H911/Settings!$B$20</f>
        <v>0</v>
      </c>
      <c r="N911" s="77" t="n">
        <f aca="false">E911*Settings!$B$3</f>
        <v>0</v>
      </c>
      <c r="O911" s="77" t="n">
        <f aca="false">IF(E911&gt;0,(AF911-N911)/SQRT(E911*Settings!$B$3*(1-Settings!$B$3)),0)</f>
        <v>0</v>
      </c>
      <c r="P911" s="77" t="n">
        <f aca="false">MAX(0,AF911-N911)</f>
        <v>0</v>
      </c>
      <c r="Q911" s="51" t="n">
        <f aca="false">IF(E911&gt;=Settings!$B$4,(AF911+Settings!$B$7*Settings!$B$3)/(E911+Settings!$B$7),Settings!$B$3)</f>
        <v>0.0748599558648786</v>
      </c>
      <c r="R911" s="78" t="n">
        <f aca="false">PERCENTRANK($H$2:$H$1780,H911,6)</f>
        <v>0</v>
      </c>
      <c r="S911" s="78" t="n">
        <f aca="false">PERCENTRANK($Q$2:$Q$1780,Q911,6)</f>
        <v>0.0646794</v>
      </c>
      <c r="T911" s="78" t="n">
        <f aca="false">PERCENTRANK($F$2:$F$1780,F911,6)</f>
        <v>0</v>
      </c>
      <c r="U911" s="79" t="n">
        <f aca="false">IF(F911&gt;0,ROUND((Settings!$B$8*T911+Settings!$B$9*R911+Settings!$B$10*S911)/SUM(Settings!$B$8:$B$10),10),0)</f>
        <v>0</v>
      </c>
      <c r="V911" s="71" t="str">
        <f aca="false">IF(U911&gt;0,RANK(U911,$U$2:$U$1780)+COUNTIF($U$2:U911,U911)-1,"")</f>
        <v/>
      </c>
      <c r="W911" s="71" t="str">
        <f aca="false">IF(V911="","",IF(V911&lt;=Settings!$B$11,"1 - Fix first",IF(V911&lt;=Settings!$B$12,"2 - Review","3 - Monitor")))</f>
        <v/>
      </c>
      <c r="X911" s="71" t="str">
        <f aca="false">IF(AND(E911&gt;=Settings!$B$4,AF911&gt;=Settings!$B$5,O911&gt;=Settings!$B$6),"HIGH RATE","")</f>
        <v/>
      </c>
      <c r="Y911" s="71" t="str">
        <f aca="false">IF(F911&gt;0,RANK(F911,$F$2:$F$1780)+COUNTIF($F$2:F911,F911)-1,"")</f>
        <v/>
      </c>
      <c r="Z911" s="71" t="str">
        <f aca="false">IF(H911&gt;0,RANK(H911,$H$2:$H$1780)+COUNTIF($H$2:H911,H911)-1,"")</f>
        <v/>
      </c>
      <c r="AA911" s="71" t="str">
        <f aca="false">IF(AC911="","",RANK(AC911,$AC$2:$AC$1780)+COUNTIF($AC$2:AC911,AC911)-1)</f>
        <v/>
      </c>
      <c r="AB911" s="71" t="str">
        <f aca="false">IF(AD911="","",RANK(AD911,$AD$2:$AD$1780)+COUNTIF($AD$2:AD911,AD911)-1)</f>
        <v/>
      </c>
      <c r="AC911" s="71" t="str">
        <f aca="false">IF(AND(AF911&gt;0,E911&gt;=Settings!$B$4),ROUND(J911,10),"")</f>
        <v/>
      </c>
      <c r="AD911" s="71" t="str">
        <f aca="false">IF(X911="HIGH RATE",ROUND(O911,10),"")</f>
        <v/>
      </c>
      <c r="AE911" s="71" t="s">
        <v>60</v>
      </c>
      <c r="AF911" s="73" t="n">
        <f aca="false">SUMIFS(Detail!$L$2:$L$9168,Detail!$C$2:$C$9168,$A911)</f>
        <v>0</v>
      </c>
      <c r="AG911" s="74" t="n">
        <f aca="false">SUMIFS(Detail!$N$2:$N$9168,Detail!$C$2:$C$9168,$A911)</f>
        <v>0</v>
      </c>
    </row>
    <row r="912" customFormat="false" ht="15" hidden="false" customHeight="false" outlineLevel="0" collapsed="false">
      <c r="A912" s="71" t="s">
        <v>1579</v>
      </c>
      <c r="B912" s="71" t="s">
        <v>3102</v>
      </c>
      <c r="C912" s="71" t="s">
        <v>213</v>
      </c>
      <c r="D912" s="71" t="str">
        <f aca="false">IFERROR(INDEX('Brand Map'!$B$4:$B$125,MATCH(C912,'Brand Map'!$A$4:$A$125,0)),"Other")</f>
        <v>AU</v>
      </c>
      <c r="E912" s="73" t="n">
        <f aca="false">SUMIFS(Detail!$K$2:$K$9168,Detail!$C$2:$C$9168,$A912)</f>
        <v>0</v>
      </c>
      <c r="F912" s="73" t="n">
        <f aca="false">SUMIFS(Detail!$E$2:$E$9168,Detail!$C$2:$C$9168,$A912)</f>
        <v>0</v>
      </c>
      <c r="G912" s="74" t="n">
        <f aca="false">SUMIFS(Detail!$M$2:$M$9168,Detail!$C$2:$C$9168,$A912)</f>
        <v>0</v>
      </c>
      <c r="H912" s="74" t="n">
        <f aca="false">SUMIFS(Detail!$D$2:$D$9168,Detail!$C$2:$C$9168,$A912)</f>
        <v>0</v>
      </c>
      <c r="I912" s="74" t="n">
        <v>143.99</v>
      </c>
      <c r="J912" s="51" t="n">
        <f aca="false">IF(E912&gt;0,AF912/E912,0)</f>
        <v>0</v>
      </c>
      <c r="K912" s="51" t="n">
        <f aca="false">IF(G912&gt;0,AG912/G912,0)</f>
        <v>0</v>
      </c>
      <c r="L912" s="75" t="n">
        <f aca="false">H912/Settings!$B$16</f>
        <v>0</v>
      </c>
      <c r="M912" s="76" t="n">
        <f aca="false">H912/Settings!$B$20</f>
        <v>0</v>
      </c>
      <c r="N912" s="77" t="n">
        <f aca="false">E912*Settings!$B$3</f>
        <v>0</v>
      </c>
      <c r="O912" s="77" t="n">
        <f aca="false">IF(E912&gt;0,(AF912-N912)/SQRT(E912*Settings!$B$3*(1-Settings!$B$3)),0)</f>
        <v>0</v>
      </c>
      <c r="P912" s="77" t="n">
        <f aca="false">MAX(0,AF912-N912)</f>
        <v>0</v>
      </c>
      <c r="Q912" s="51" t="n">
        <f aca="false">IF(E912&gt;=Settings!$B$4,(AF912+Settings!$B$7*Settings!$B$3)/(E912+Settings!$B$7),Settings!$B$3)</f>
        <v>0.0748599558648786</v>
      </c>
      <c r="R912" s="78" t="n">
        <f aca="false">PERCENTRANK($H$2:$H$1780,H912,6)</f>
        <v>0</v>
      </c>
      <c r="S912" s="78" t="n">
        <f aca="false">PERCENTRANK($Q$2:$Q$1780,Q912,6)</f>
        <v>0.0646794</v>
      </c>
      <c r="T912" s="78" t="n">
        <f aca="false">PERCENTRANK($F$2:$F$1780,F912,6)</f>
        <v>0</v>
      </c>
      <c r="U912" s="79" t="n">
        <f aca="false">IF(F912&gt;0,ROUND((Settings!$B$8*T912+Settings!$B$9*R912+Settings!$B$10*S912)/SUM(Settings!$B$8:$B$10),10),0)</f>
        <v>0</v>
      </c>
      <c r="V912" s="71" t="str">
        <f aca="false">IF(U912&gt;0,RANK(U912,$U$2:$U$1780)+COUNTIF($U$2:U912,U912)-1,"")</f>
        <v/>
      </c>
      <c r="W912" s="71" t="str">
        <f aca="false">IF(V912="","",IF(V912&lt;=Settings!$B$11,"1 - Fix first",IF(V912&lt;=Settings!$B$12,"2 - Review","3 - Monitor")))</f>
        <v/>
      </c>
      <c r="X912" s="71" t="str">
        <f aca="false">IF(AND(E912&gt;=Settings!$B$4,AF912&gt;=Settings!$B$5,O912&gt;=Settings!$B$6),"HIGH RATE","")</f>
        <v/>
      </c>
      <c r="Y912" s="71" t="str">
        <f aca="false">IF(F912&gt;0,RANK(F912,$F$2:$F$1780)+COUNTIF($F$2:F912,F912)-1,"")</f>
        <v/>
      </c>
      <c r="Z912" s="71" t="str">
        <f aca="false">IF(H912&gt;0,RANK(H912,$H$2:$H$1780)+COUNTIF($H$2:H912,H912)-1,"")</f>
        <v/>
      </c>
      <c r="AA912" s="71" t="str">
        <f aca="false">IF(AC912="","",RANK(AC912,$AC$2:$AC$1780)+COUNTIF($AC$2:AC912,AC912)-1)</f>
        <v/>
      </c>
      <c r="AB912" s="71" t="str">
        <f aca="false">IF(AD912="","",RANK(AD912,$AD$2:$AD$1780)+COUNTIF($AD$2:AD912,AD912)-1)</f>
        <v/>
      </c>
      <c r="AC912" s="71" t="str">
        <f aca="false">IF(AND(AF912&gt;0,E912&gt;=Settings!$B$4),ROUND(J912,10),"")</f>
        <v/>
      </c>
      <c r="AD912" s="71" t="str">
        <f aca="false">IF(X912="HIGH RATE",ROUND(O912,10),"")</f>
        <v/>
      </c>
      <c r="AE912" s="71" t="s">
        <v>60</v>
      </c>
      <c r="AF912" s="73" t="n">
        <f aca="false">SUMIFS(Detail!$L$2:$L$9168,Detail!$C$2:$C$9168,$A912)</f>
        <v>0</v>
      </c>
      <c r="AG912" s="74" t="n">
        <f aca="false">SUMIFS(Detail!$N$2:$N$9168,Detail!$C$2:$C$9168,$A912)</f>
        <v>0</v>
      </c>
    </row>
    <row r="913" customFormat="false" ht="15" hidden="false" customHeight="false" outlineLevel="0" collapsed="false">
      <c r="A913" s="71" t="s">
        <v>1723</v>
      </c>
      <c r="B913" s="71" t="s">
        <v>3103</v>
      </c>
      <c r="C913" s="71" t="s">
        <v>213</v>
      </c>
      <c r="D913" s="71" t="str">
        <f aca="false">IFERROR(INDEX('Brand Map'!$B$4:$B$125,MATCH(C913,'Brand Map'!$A$4:$A$125,0)),"Other")</f>
        <v>AU</v>
      </c>
      <c r="E913" s="73" t="n">
        <f aca="false">SUMIFS(Detail!$K$2:$K$9168,Detail!$C$2:$C$9168,$A913)</f>
        <v>0</v>
      </c>
      <c r="F913" s="73" t="n">
        <f aca="false">SUMIFS(Detail!$E$2:$E$9168,Detail!$C$2:$C$9168,$A913)</f>
        <v>0</v>
      </c>
      <c r="G913" s="74" t="n">
        <f aca="false">SUMIFS(Detail!$M$2:$M$9168,Detail!$C$2:$C$9168,$A913)</f>
        <v>0</v>
      </c>
      <c r="H913" s="74" t="n">
        <f aca="false">SUMIFS(Detail!$D$2:$D$9168,Detail!$C$2:$C$9168,$A913)</f>
        <v>0</v>
      </c>
      <c r="I913" s="74" t="n">
        <v>84.95</v>
      </c>
      <c r="J913" s="51" t="n">
        <f aca="false">IF(E913&gt;0,AF913/E913,0)</f>
        <v>0</v>
      </c>
      <c r="K913" s="51" t="n">
        <f aca="false">IF(G913&gt;0,AG913/G913,0)</f>
        <v>0</v>
      </c>
      <c r="L913" s="75" t="n">
        <f aca="false">H913/Settings!$B$16</f>
        <v>0</v>
      </c>
      <c r="M913" s="76" t="n">
        <f aca="false">H913/Settings!$B$20</f>
        <v>0</v>
      </c>
      <c r="N913" s="77" t="n">
        <f aca="false">E913*Settings!$B$3</f>
        <v>0</v>
      </c>
      <c r="O913" s="77" t="n">
        <f aca="false">IF(E913&gt;0,(AF913-N913)/SQRT(E913*Settings!$B$3*(1-Settings!$B$3)),0)</f>
        <v>0</v>
      </c>
      <c r="P913" s="77" t="n">
        <f aca="false">MAX(0,AF913-N913)</f>
        <v>0</v>
      </c>
      <c r="Q913" s="51" t="n">
        <f aca="false">IF(E913&gt;=Settings!$B$4,(AF913+Settings!$B$7*Settings!$B$3)/(E913+Settings!$B$7),Settings!$B$3)</f>
        <v>0.0748599558648786</v>
      </c>
      <c r="R913" s="78" t="n">
        <f aca="false">PERCENTRANK($H$2:$H$1780,H913,6)</f>
        <v>0</v>
      </c>
      <c r="S913" s="78" t="n">
        <f aca="false">PERCENTRANK($Q$2:$Q$1780,Q913,6)</f>
        <v>0.0646794</v>
      </c>
      <c r="T913" s="78" t="n">
        <f aca="false">PERCENTRANK($F$2:$F$1780,F913,6)</f>
        <v>0</v>
      </c>
      <c r="U913" s="79" t="n">
        <f aca="false">IF(F913&gt;0,ROUND((Settings!$B$8*T913+Settings!$B$9*R913+Settings!$B$10*S913)/SUM(Settings!$B$8:$B$10),10),0)</f>
        <v>0</v>
      </c>
      <c r="V913" s="71" t="str">
        <f aca="false">IF(U913&gt;0,RANK(U913,$U$2:$U$1780)+COUNTIF($U$2:U913,U913)-1,"")</f>
        <v/>
      </c>
      <c r="W913" s="71" t="str">
        <f aca="false">IF(V913="","",IF(V913&lt;=Settings!$B$11,"1 - Fix first",IF(V913&lt;=Settings!$B$12,"2 - Review","3 - Monitor")))</f>
        <v/>
      </c>
      <c r="X913" s="71" t="str">
        <f aca="false">IF(AND(E913&gt;=Settings!$B$4,AF913&gt;=Settings!$B$5,O913&gt;=Settings!$B$6),"HIGH RATE","")</f>
        <v/>
      </c>
      <c r="Y913" s="71" t="str">
        <f aca="false">IF(F913&gt;0,RANK(F913,$F$2:$F$1780)+COUNTIF($F$2:F913,F913)-1,"")</f>
        <v/>
      </c>
      <c r="Z913" s="71" t="str">
        <f aca="false">IF(H913&gt;0,RANK(H913,$H$2:$H$1780)+COUNTIF($H$2:H913,H913)-1,"")</f>
        <v/>
      </c>
      <c r="AA913" s="71" t="str">
        <f aca="false">IF(AC913="","",RANK(AC913,$AC$2:$AC$1780)+COUNTIF($AC$2:AC913,AC913)-1)</f>
        <v/>
      </c>
      <c r="AB913" s="71" t="str">
        <f aca="false">IF(AD913="","",RANK(AD913,$AD$2:$AD$1780)+COUNTIF($AD$2:AD913,AD913)-1)</f>
        <v/>
      </c>
      <c r="AC913" s="71" t="str">
        <f aca="false">IF(AND(AF913&gt;0,E913&gt;=Settings!$B$4),ROUND(J913,10),"")</f>
        <v/>
      </c>
      <c r="AD913" s="71" t="str">
        <f aca="false">IF(X913="HIGH RATE",ROUND(O913,10),"")</f>
        <v/>
      </c>
      <c r="AE913" s="71" t="s">
        <v>60</v>
      </c>
      <c r="AF913" s="73" t="n">
        <f aca="false">SUMIFS(Detail!$L$2:$L$9168,Detail!$C$2:$C$9168,$A913)</f>
        <v>0</v>
      </c>
      <c r="AG913" s="74" t="n">
        <f aca="false">SUMIFS(Detail!$N$2:$N$9168,Detail!$C$2:$C$9168,$A913)</f>
        <v>0</v>
      </c>
    </row>
    <row r="914" customFormat="false" ht="15" hidden="false" customHeight="false" outlineLevel="0" collapsed="false">
      <c r="A914" s="71" t="s">
        <v>1278</v>
      </c>
      <c r="B914" s="71" t="s">
        <v>2519</v>
      </c>
      <c r="C914" s="71" t="s">
        <v>213</v>
      </c>
      <c r="D914" s="71" t="str">
        <f aca="false">IFERROR(INDEX('Brand Map'!$B$4:$B$125,MATCH(C914,'Brand Map'!$A$4:$A$125,0)),"Other")</f>
        <v>AU</v>
      </c>
      <c r="E914" s="73" t="n">
        <f aca="false">SUMIFS(Detail!$K$2:$K$9168,Detail!$C$2:$C$9168,$A914)</f>
        <v>0</v>
      </c>
      <c r="F914" s="73" t="n">
        <f aca="false">SUMIFS(Detail!$E$2:$E$9168,Detail!$C$2:$C$9168,$A914)</f>
        <v>0</v>
      </c>
      <c r="G914" s="74" t="n">
        <f aca="false">SUMIFS(Detail!$M$2:$M$9168,Detail!$C$2:$C$9168,$A914)</f>
        <v>0</v>
      </c>
      <c r="H914" s="74" t="n">
        <f aca="false">SUMIFS(Detail!$D$2:$D$9168,Detail!$C$2:$C$9168,$A914)</f>
        <v>0</v>
      </c>
      <c r="I914" s="74" t="n">
        <v>386.95</v>
      </c>
      <c r="J914" s="51" t="n">
        <f aca="false">IF(E914&gt;0,AF914/E914,0)</f>
        <v>0</v>
      </c>
      <c r="K914" s="51" t="n">
        <f aca="false">IF(G914&gt;0,AG914/G914,0)</f>
        <v>0</v>
      </c>
      <c r="L914" s="75" t="n">
        <f aca="false">H914/Settings!$B$16</f>
        <v>0</v>
      </c>
      <c r="M914" s="76" t="n">
        <f aca="false">H914/Settings!$B$20</f>
        <v>0</v>
      </c>
      <c r="N914" s="77" t="n">
        <f aca="false">E914*Settings!$B$3</f>
        <v>0</v>
      </c>
      <c r="O914" s="77" t="n">
        <f aca="false">IF(E914&gt;0,(AF914-N914)/SQRT(E914*Settings!$B$3*(1-Settings!$B$3)),0)</f>
        <v>0</v>
      </c>
      <c r="P914" s="77" t="n">
        <f aca="false">MAX(0,AF914-N914)</f>
        <v>0</v>
      </c>
      <c r="Q914" s="51" t="n">
        <f aca="false">IF(E914&gt;=Settings!$B$4,(AF914+Settings!$B$7*Settings!$B$3)/(E914+Settings!$B$7),Settings!$B$3)</f>
        <v>0.0748599558648786</v>
      </c>
      <c r="R914" s="78" t="n">
        <f aca="false">PERCENTRANK($H$2:$H$1780,H914,6)</f>
        <v>0</v>
      </c>
      <c r="S914" s="78" t="n">
        <f aca="false">PERCENTRANK($Q$2:$Q$1780,Q914,6)</f>
        <v>0.0646794</v>
      </c>
      <c r="T914" s="78" t="n">
        <f aca="false">PERCENTRANK($F$2:$F$1780,F914,6)</f>
        <v>0</v>
      </c>
      <c r="U914" s="79" t="n">
        <f aca="false">IF(F914&gt;0,ROUND((Settings!$B$8*T914+Settings!$B$9*R914+Settings!$B$10*S914)/SUM(Settings!$B$8:$B$10),10),0)</f>
        <v>0</v>
      </c>
      <c r="V914" s="71" t="str">
        <f aca="false">IF(U914&gt;0,RANK(U914,$U$2:$U$1780)+COUNTIF($U$2:U914,U914)-1,"")</f>
        <v/>
      </c>
      <c r="W914" s="71" t="str">
        <f aca="false">IF(V914="","",IF(V914&lt;=Settings!$B$11,"1 - Fix first",IF(V914&lt;=Settings!$B$12,"2 - Review","3 - Monitor")))</f>
        <v/>
      </c>
      <c r="X914" s="71" t="str">
        <f aca="false">IF(AND(E914&gt;=Settings!$B$4,AF914&gt;=Settings!$B$5,O914&gt;=Settings!$B$6),"HIGH RATE","")</f>
        <v/>
      </c>
      <c r="Y914" s="71" t="str">
        <f aca="false">IF(F914&gt;0,RANK(F914,$F$2:$F$1780)+COUNTIF($F$2:F914,F914)-1,"")</f>
        <v/>
      </c>
      <c r="Z914" s="71" t="str">
        <f aca="false">IF(H914&gt;0,RANK(H914,$H$2:$H$1780)+COUNTIF($H$2:H914,H914)-1,"")</f>
        <v/>
      </c>
      <c r="AA914" s="71" t="str">
        <f aca="false">IF(AC914="","",RANK(AC914,$AC$2:$AC$1780)+COUNTIF($AC$2:AC914,AC914)-1)</f>
        <v/>
      </c>
      <c r="AB914" s="71" t="str">
        <f aca="false">IF(AD914="","",RANK(AD914,$AD$2:$AD$1780)+COUNTIF($AD$2:AD914,AD914)-1)</f>
        <v/>
      </c>
      <c r="AC914" s="71" t="str">
        <f aca="false">IF(AND(AF914&gt;0,E914&gt;=Settings!$B$4),ROUND(J914,10),"")</f>
        <v/>
      </c>
      <c r="AD914" s="71" t="str">
        <f aca="false">IF(X914="HIGH RATE",ROUND(O914,10),"")</f>
        <v/>
      </c>
      <c r="AE914" s="71" t="s">
        <v>60</v>
      </c>
      <c r="AF914" s="73" t="n">
        <f aca="false">SUMIFS(Detail!$L$2:$L$9168,Detail!$C$2:$C$9168,$A914)</f>
        <v>0</v>
      </c>
      <c r="AG914" s="74" t="n">
        <f aca="false">SUMIFS(Detail!$N$2:$N$9168,Detail!$C$2:$C$9168,$A914)</f>
        <v>0</v>
      </c>
    </row>
    <row r="915" customFormat="false" ht="15" hidden="false" customHeight="false" outlineLevel="0" collapsed="false">
      <c r="A915" s="71" t="s">
        <v>1696</v>
      </c>
      <c r="B915" s="71" t="s">
        <v>3104</v>
      </c>
      <c r="C915" s="71" t="s">
        <v>213</v>
      </c>
      <c r="D915" s="71" t="str">
        <f aca="false">IFERROR(INDEX('Brand Map'!$B$4:$B$125,MATCH(C915,'Brand Map'!$A$4:$A$125,0)),"Other")</f>
        <v>AU</v>
      </c>
      <c r="E915" s="73" t="n">
        <f aca="false">SUMIFS(Detail!$K$2:$K$9168,Detail!$C$2:$C$9168,$A915)</f>
        <v>0</v>
      </c>
      <c r="F915" s="73" t="n">
        <f aca="false">SUMIFS(Detail!$E$2:$E$9168,Detail!$C$2:$C$9168,$A915)</f>
        <v>0</v>
      </c>
      <c r="G915" s="74" t="n">
        <f aca="false">SUMIFS(Detail!$M$2:$M$9168,Detail!$C$2:$C$9168,$A915)</f>
        <v>0</v>
      </c>
      <c r="H915" s="74" t="n">
        <f aca="false">SUMIFS(Detail!$D$2:$D$9168,Detail!$C$2:$C$9168,$A915)</f>
        <v>0</v>
      </c>
      <c r="I915" s="74" t="n">
        <v>59.95</v>
      </c>
      <c r="J915" s="51" t="n">
        <f aca="false">IF(E915&gt;0,AF915/E915,0)</f>
        <v>0</v>
      </c>
      <c r="K915" s="51" t="n">
        <f aca="false">IF(G915&gt;0,AG915/G915,0)</f>
        <v>0</v>
      </c>
      <c r="L915" s="75" t="n">
        <f aca="false">H915/Settings!$B$16</f>
        <v>0</v>
      </c>
      <c r="M915" s="76" t="n">
        <f aca="false">H915/Settings!$B$20</f>
        <v>0</v>
      </c>
      <c r="N915" s="77" t="n">
        <f aca="false">E915*Settings!$B$3</f>
        <v>0</v>
      </c>
      <c r="O915" s="77" t="n">
        <f aca="false">IF(E915&gt;0,(AF915-N915)/SQRT(E915*Settings!$B$3*(1-Settings!$B$3)),0)</f>
        <v>0</v>
      </c>
      <c r="P915" s="77" t="n">
        <f aca="false">MAX(0,AF915-N915)</f>
        <v>0</v>
      </c>
      <c r="Q915" s="51" t="n">
        <f aca="false">IF(E915&gt;=Settings!$B$4,(AF915+Settings!$B$7*Settings!$B$3)/(E915+Settings!$B$7),Settings!$B$3)</f>
        <v>0.0748599558648786</v>
      </c>
      <c r="R915" s="78" t="n">
        <f aca="false">PERCENTRANK($H$2:$H$1780,H915,6)</f>
        <v>0</v>
      </c>
      <c r="S915" s="78" t="n">
        <f aca="false">PERCENTRANK($Q$2:$Q$1780,Q915,6)</f>
        <v>0.0646794</v>
      </c>
      <c r="T915" s="78" t="n">
        <f aca="false">PERCENTRANK($F$2:$F$1780,F915,6)</f>
        <v>0</v>
      </c>
      <c r="U915" s="79" t="n">
        <f aca="false">IF(F915&gt;0,ROUND((Settings!$B$8*T915+Settings!$B$9*R915+Settings!$B$10*S915)/SUM(Settings!$B$8:$B$10),10),0)</f>
        <v>0</v>
      </c>
      <c r="V915" s="71" t="str">
        <f aca="false">IF(U915&gt;0,RANK(U915,$U$2:$U$1780)+COUNTIF($U$2:U915,U915)-1,"")</f>
        <v/>
      </c>
      <c r="W915" s="71" t="str">
        <f aca="false">IF(V915="","",IF(V915&lt;=Settings!$B$11,"1 - Fix first",IF(V915&lt;=Settings!$B$12,"2 - Review","3 - Monitor")))</f>
        <v/>
      </c>
      <c r="X915" s="71" t="str">
        <f aca="false">IF(AND(E915&gt;=Settings!$B$4,AF915&gt;=Settings!$B$5,O915&gt;=Settings!$B$6),"HIGH RATE","")</f>
        <v/>
      </c>
      <c r="Y915" s="71" t="str">
        <f aca="false">IF(F915&gt;0,RANK(F915,$F$2:$F$1780)+COUNTIF($F$2:F915,F915)-1,"")</f>
        <v/>
      </c>
      <c r="Z915" s="71" t="str">
        <f aca="false">IF(H915&gt;0,RANK(H915,$H$2:$H$1780)+COUNTIF($H$2:H915,H915)-1,"")</f>
        <v/>
      </c>
      <c r="AA915" s="71" t="str">
        <f aca="false">IF(AC915="","",RANK(AC915,$AC$2:$AC$1780)+COUNTIF($AC$2:AC915,AC915)-1)</f>
        <v/>
      </c>
      <c r="AB915" s="71" t="str">
        <f aca="false">IF(AD915="","",RANK(AD915,$AD$2:$AD$1780)+COUNTIF($AD$2:AD915,AD915)-1)</f>
        <v/>
      </c>
      <c r="AC915" s="71" t="str">
        <f aca="false">IF(AND(AF915&gt;0,E915&gt;=Settings!$B$4),ROUND(J915,10),"")</f>
        <v/>
      </c>
      <c r="AD915" s="71" t="str">
        <f aca="false">IF(X915="HIGH RATE",ROUND(O915,10),"")</f>
        <v/>
      </c>
      <c r="AE915" s="71" t="s">
        <v>60</v>
      </c>
      <c r="AF915" s="73" t="n">
        <f aca="false">SUMIFS(Detail!$L$2:$L$9168,Detail!$C$2:$C$9168,$A915)</f>
        <v>0</v>
      </c>
      <c r="AG915" s="74" t="n">
        <f aca="false">SUMIFS(Detail!$N$2:$N$9168,Detail!$C$2:$C$9168,$A915)</f>
        <v>0</v>
      </c>
    </row>
    <row r="916" customFormat="false" ht="15" hidden="false" customHeight="false" outlineLevel="0" collapsed="false">
      <c r="A916" s="71" t="s">
        <v>939</v>
      </c>
      <c r="B916" s="71" t="s">
        <v>3105</v>
      </c>
      <c r="C916" s="71" t="s">
        <v>213</v>
      </c>
      <c r="D916" s="71" t="str">
        <f aca="false">IFERROR(INDEX('Brand Map'!$B$4:$B$125,MATCH(C916,'Brand Map'!$A$4:$A$125,0)),"Other")</f>
        <v>AU</v>
      </c>
      <c r="E916" s="73" t="n">
        <f aca="false">SUMIFS(Detail!$K$2:$K$9168,Detail!$C$2:$C$9168,$A916)</f>
        <v>0</v>
      </c>
      <c r="F916" s="73" t="n">
        <f aca="false">SUMIFS(Detail!$E$2:$E$9168,Detail!$C$2:$C$9168,$A916)</f>
        <v>0</v>
      </c>
      <c r="G916" s="74" t="n">
        <f aca="false">SUMIFS(Detail!$M$2:$M$9168,Detail!$C$2:$C$9168,$A916)</f>
        <v>0</v>
      </c>
      <c r="H916" s="74" t="n">
        <f aca="false">SUMIFS(Detail!$D$2:$D$9168,Detail!$C$2:$C$9168,$A916)</f>
        <v>0</v>
      </c>
      <c r="I916" s="74" t="n">
        <v>102.95</v>
      </c>
      <c r="J916" s="51" t="n">
        <f aca="false">IF(E916&gt;0,AF916/E916,0)</f>
        <v>0</v>
      </c>
      <c r="K916" s="51" t="n">
        <f aca="false">IF(G916&gt;0,AG916/G916,0)</f>
        <v>0</v>
      </c>
      <c r="L916" s="75" t="n">
        <f aca="false">H916/Settings!$B$16</f>
        <v>0</v>
      </c>
      <c r="M916" s="76" t="n">
        <f aca="false">H916/Settings!$B$20</f>
        <v>0</v>
      </c>
      <c r="N916" s="77" t="n">
        <f aca="false">E916*Settings!$B$3</f>
        <v>0</v>
      </c>
      <c r="O916" s="77" t="n">
        <f aca="false">IF(E916&gt;0,(AF916-N916)/SQRT(E916*Settings!$B$3*(1-Settings!$B$3)),0)</f>
        <v>0</v>
      </c>
      <c r="P916" s="77" t="n">
        <f aca="false">MAX(0,AF916-N916)</f>
        <v>0</v>
      </c>
      <c r="Q916" s="51" t="n">
        <f aca="false">IF(E916&gt;=Settings!$B$4,(AF916+Settings!$B$7*Settings!$B$3)/(E916+Settings!$B$7),Settings!$B$3)</f>
        <v>0.0748599558648786</v>
      </c>
      <c r="R916" s="78" t="n">
        <f aca="false">PERCENTRANK($H$2:$H$1780,H916,6)</f>
        <v>0</v>
      </c>
      <c r="S916" s="78" t="n">
        <f aca="false">PERCENTRANK($Q$2:$Q$1780,Q916,6)</f>
        <v>0.0646794</v>
      </c>
      <c r="T916" s="78" t="n">
        <f aca="false">PERCENTRANK($F$2:$F$1780,F916,6)</f>
        <v>0</v>
      </c>
      <c r="U916" s="79" t="n">
        <f aca="false">IF(F916&gt;0,ROUND((Settings!$B$8*T916+Settings!$B$9*R916+Settings!$B$10*S916)/SUM(Settings!$B$8:$B$10),10),0)</f>
        <v>0</v>
      </c>
      <c r="V916" s="71" t="str">
        <f aca="false">IF(U916&gt;0,RANK(U916,$U$2:$U$1780)+COUNTIF($U$2:U916,U916)-1,"")</f>
        <v/>
      </c>
      <c r="W916" s="71" t="str">
        <f aca="false">IF(V916="","",IF(V916&lt;=Settings!$B$11,"1 - Fix first",IF(V916&lt;=Settings!$B$12,"2 - Review","3 - Monitor")))</f>
        <v/>
      </c>
      <c r="X916" s="71" t="str">
        <f aca="false">IF(AND(E916&gt;=Settings!$B$4,AF916&gt;=Settings!$B$5,O916&gt;=Settings!$B$6),"HIGH RATE","")</f>
        <v/>
      </c>
      <c r="Y916" s="71" t="str">
        <f aca="false">IF(F916&gt;0,RANK(F916,$F$2:$F$1780)+COUNTIF($F$2:F916,F916)-1,"")</f>
        <v/>
      </c>
      <c r="Z916" s="71" t="str">
        <f aca="false">IF(H916&gt;0,RANK(H916,$H$2:$H$1780)+COUNTIF($H$2:H916,H916)-1,"")</f>
        <v/>
      </c>
      <c r="AA916" s="71" t="str">
        <f aca="false">IF(AC916="","",RANK(AC916,$AC$2:$AC$1780)+COUNTIF($AC$2:AC916,AC916)-1)</f>
        <v/>
      </c>
      <c r="AB916" s="71" t="str">
        <f aca="false">IF(AD916="","",RANK(AD916,$AD$2:$AD$1780)+COUNTIF($AD$2:AD916,AD916)-1)</f>
        <v/>
      </c>
      <c r="AC916" s="71" t="str">
        <f aca="false">IF(AND(AF916&gt;0,E916&gt;=Settings!$B$4),ROUND(J916,10),"")</f>
        <v/>
      </c>
      <c r="AD916" s="71" t="str">
        <f aca="false">IF(X916="HIGH RATE",ROUND(O916,10),"")</f>
        <v/>
      </c>
      <c r="AE916" s="71" t="s">
        <v>60</v>
      </c>
      <c r="AF916" s="73" t="n">
        <f aca="false">SUMIFS(Detail!$L$2:$L$9168,Detail!$C$2:$C$9168,$A916)</f>
        <v>0</v>
      </c>
      <c r="AG916" s="74" t="n">
        <f aca="false">SUMIFS(Detail!$N$2:$N$9168,Detail!$C$2:$C$9168,$A916)</f>
        <v>0</v>
      </c>
    </row>
    <row r="917" customFormat="false" ht="15" hidden="false" customHeight="false" outlineLevel="0" collapsed="false">
      <c r="A917" s="71" t="s">
        <v>2404</v>
      </c>
      <c r="B917" s="71" t="s">
        <v>3106</v>
      </c>
      <c r="C917" s="71" t="s">
        <v>213</v>
      </c>
      <c r="D917" s="71" t="str">
        <f aca="false">IFERROR(INDEX('Brand Map'!$B$4:$B$125,MATCH(C917,'Brand Map'!$A$4:$A$125,0)),"Other")</f>
        <v>AU</v>
      </c>
      <c r="E917" s="73" t="n">
        <f aca="false">SUMIFS(Detail!$K$2:$K$9168,Detail!$C$2:$C$9168,$A917)</f>
        <v>5</v>
      </c>
      <c r="F917" s="73" t="n">
        <f aca="false">SUMIFS(Detail!$E$2:$E$9168,Detail!$C$2:$C$9168,$A917)</f>
        <v>0</v>
      </c>
      <c r="G917" s="74" t="n">
        <f aca="false">SUMIFS(Detail!$M$2:$M$9168,Detail!$C$2:$C$9168,$A917)</f>
        <v>522.49</v>
      </c>
      <c r="H917" s="74" t="n">
        <f aca="false">SUMIFS(Detail!$D$2:$D$9168,Detail!$C$2:$C$9168,$A917)</f>
        <v>0</v>
      </c>
      <c r="I917" s="74" t="n">
        <v>959.11</v>
      </c>
      <c r="J917" s="51" t="n">
        <f aca="false">IF(E917&gt;0,AF917/E917,0)</f>
        <v>0</v>
      </c>
      <c r="K917" s="51" t="n">
        <f aca="false">IF(G917&gt;0,AG917/G917,0)</f>
        <v>0</v>
      </c>
      <c r="L917" s="75" t="n">
        <f aca="false">H917/Settings!$B$16</f>
        <v>0</v>
      </c>
      <c r="M917" s="76" t="n">
        <f aca="false">H917/Settings!$B$20</f>
        <v>0</v>
      </c>
      <c r="N917" s="77" t="n">
        <f aca="false">E917*Settings!$B$3</f>
        <v>0.374299779324393</v>
      </c>
      <c r="O917" s="77" t="n">
        <f aca="false">IF(E917&gt;0,(AF917-N917)/SQRT(E917*Settings!$B$3*(1-Settings!$B$3)),0)</f>
        <v>-0.636071659456152</v>
      </c>
      <c r="P917" s="77" t="n">
        <f aca="false">MAX(0,AF917-N917)</f>
        <v>0</v>
      </c>
      <c r="Q917" s="51" t="n">
        <f aca="false">IF(E917&gt;=Settings!$B$4,(AF917+Settings!$B$7*Settings!$B$3)/(E917+Settings!$B$7),Settings!$B$3)</f>
        <v>0.0748599558648786</v>
      </c>
      <c r="R917" s="78" t="n">
        <f aca="false">PERCENTRANK($H$2:$H$1780,H917,6)</f>
        <v>0</v>
      </c>
      <c r="S917" s="78" t="n">
        <f aca="false">PERCENTRANK($Q$2:$Q$1780,Q917,6)</f>
        <v>0.0646794</v>
      </c>
      <c r="T917" s="78" t="n">
        <f aca="false">PERCENTRANK($F$2:$F$1780,F917,6)</f>
        <v>0</v>
      </c>
      <c r="U917" s="79" t="n">
        <f aca="false">IF(F917&gt;0,ROUND((Settings!$B$8*T917+Settings!$B$9*R917+Settings!$B$10*S917)/SUM(Settings!$B$8:$B$10),10),0)</f>
        <v>0</v>
      </c>
      <c r="V917" s="71" t="str">
        <f aca="false">IF(U917&gt;0,RANK(U917,$U$2:$U$1780)+COUNTIF($U$2:U917,U917)-1,"")</f>
        <v/>
      </c>
      <c r="W917" s="71" t="str">
        <f aca="false">IF(V917="","",IF(V917&lt;=Settings!$B$11,"1 - Fix first",IF(V917&lt;=Settings!$B$12,"2 - Review","3 - Monitor")))</f>
        <v/>
      </c>
      <c r="X917" s="71" t="str">
        <f aca="false">IF(AND(E917&gt;=Settings!$B$4,AF917&gt;=Settings!$B$5,O917&gt;=Settings!$B$6),"HIGH RATE","")</f>
        <v/>
      </c>
      <c r="Y917" s="71" t="str">
        <f aca="false">IF(F917&gt;0,RANK(F917,$F$2:$F$1780)+COUNTIF($F$2:F917,F917)-1,"")</f>
        <v/>
      </c>
      <c r="Z917" s="71" t="str">
        <f aca="false">IF(H917&gt;0,RANK(H917,$H$2:$H$1780)+COUNTIF($H$2:H917,H917)-1,"")</f>
        <v/>
      </c>
      <c r="AA917" s="71" t="str">
        <f aca="false">IF(AC917="","",RANK(AC917,$AC$2:$AC$1780)+COUNTIF($AC$2:AC917,AC917)-1)</f>
        <v/>
      </c>
      <c r="AB917" s="71" t="str">
        <f aca="false">IF(AD917="","",RANK(AD917,$AD$2:$AD$1780)+COUNTIF($AD$2:AD917,AD917)-1)</f>
        <v/>
      </c>
      <c r="AC917" s="71" t="str">
        <f aca="false">IF(AND(AF917&gt;0,E917&gt;=Settings!$B$4),ROUND(J917,10),"")</f>
        <v/>
      </c>
      <c r="AD917" s="71" t="str">
        <f aca="false">IF(X917="HIGH RATE",ROUND(O917,10),"")</f>
        <v/>
      </c>
      <c r="AE917" s="71" t="s">
        <v>59</v>
      </c>
      <c r="AF917" s="73" t="n">
        <f aca="false">SUMIFS(Detail!$L$2:$L$9168,Detail!$C$2:$C$9168,$A917)</f>
        <v>0</v>
      </c>
      <c r="AG917" s="74" t="n">
        <f aca="false">SUMIFS(Detail!$N$2:$N$9168,Detail!$C$2:$C$9168,$A917)</f>
        <v>0</v>
      </c>
    </row>
    <row r="918" customFormat="false" ht="15" hidden="false" customHeight="false" outlineLevel="0" collapsed="false">
      <c r="A918" s="71" t="s">
        <v>2364</v>
      </c>
      <c r="B918" s="71" t="s">
        <v>3107</v>
      </c>
      <c r="C918" s="71" t="s">
        <v>213</v>
      </c>
      <c r="D918" s="71" t="str">
        <f aca="false">IFERROR(INDEX('Brand Map'!$B$4:$B$125,MATCH(C918,'Brand Map'!$A$4:$A$125,0)),"Other")</f>
        <v>AU</v>
      </c>
      <c r="E918" s="73" t="n">
        <f aca="false">SUMIFS(Detail!$K$2:$K$9168,Detail!$C$2:$C$9168,$A918)</f>
        <v>4</v>
      </c>
      <c r="F918" s="73" t="n">
        <f aca="false">SUMIFS(Detail!$E$2:$E$9168,Detail!$C$2:$C$9168,$A918)</f>
        <v>0</v>
      </c>
      <c r="G918" s="74" t="n">
        <f aca="false">SUMIFS(Detail!$M$2:$M$9168,Detail!$C$2:$C$9168,$A918)</f>
        <v>490.72</v>
      </c>
      <c r="H918" s="74" t="n">
        <f aca="false">SUMIFS(Detail!$D$2:$D$9168,Detail!$C$2:$C$9168,$A918)</f>
        <v>0</v>
      </c>
      <c r="I918" s="74" t="n">
        <v>792</v>
      </c>
      <c r="J918" s="51" t="n">
        <f aca="false">IF(E918&gt;0,AF918/E918,0)</f>
        <v>0</v>
      </c>
      <c r="K918" s="51" t="n">
        <f aca="false">IF(G918&gt;0,AG918/G918,0)</f>
        <v>0</v>
      </c>
      <c r="L918" s="75" t="n">
        <f aca="false">H918/Settings!$B$16</f>
        <v>0</v>
      </c>
      <c r="M918" s="76" t="n">
        <f aca="false">H918/Settings!$B$20</f>
        <v>0</v>
      </c>
      <c r="N918" s="77" t="n">
        <f aca="false">E918*Settings!$B$3</f>
        <v>0.299439823459515</v>
      </c>
      <c r="O918" s="77" t="n">
        <f aca="false">IF(E918&gt;0,(AF918-N918)/SQRT(E918*Settings!$B$3*(1-Settings!$B$3)),0)</f>
        <v>-0.568919787642021</v>
      </c>
      <c r="P918" s="77" t="n">
        <f aca="false">MAX(0,AF918-N918)</f>
        <v>0</v>
      </c>
      <c r="Q918" s="51" t="n">
        <f aca="false">IF(E918&gt;=Settings!$B$4,(AF918+Settings!$B$7*Settings!$B$3)/(E918+Settings!$B$7),Settings!$B$3)</f>
        <v>0.0748599558648786</v>
      </c>
      <c r="R918" s="78" t="n">
        <f aca="false">PERCENTRANK($H$2:$H$1780,H918,6)</f>
        <v>0</v>
      </c>
      <c r="S918" s="78" t="n">
        <f aca="false">PERCENTRANK($Q$2:$Q$1780,Q918,6)</f>
        <v>0.0646794</v>
      </c>
      <c r="T918" s="78" t="n">
        <f aca="false">PERCENTRANK($F$2:$F$1780,F918,6)</f>
        <v>0</v>
      </c>
      <c r="U918" s="79" t="n">
        <f aca="false">IF(F918&gt;0,ROUND((Settings!$B$8*T918+Settings!$B$9*R918+Settings!$B$10*S918)/SUM(Settings!$B$8:$B$10),10),0)</f>
        <v>0</v>
      </c>
      <c r="V918" s="71" t="str">
        <f aca="false">IF(U918&gt;0,RANK(U918,$U$2:$U$1780)+COUNTIF($U$2:U918,U918)-1,"")</f>
        <v/>
      </c>
      <c r="W918" s="71" t="str">
        <f aca="false">IF(V918="","",IF(V918&lt;=Settings!$B$11,"1 - Fix first",IF(V918&lt;=Settings!$B$12,"2 - Review","3 - Monitor")))</f>
        <v/>
      </c>
      <c r="X918" s="71" t="str">
        <f aca="false">IF(AND(E918&gt;=Settings!$B$4,AF918&gt;=Settings!$B$5,O918&gt;=Settings!$B$6),"HIGH RATE","")</f>
        <v/>
      </c>
      <c r="Y918" s="71" t="str">
        <f aca="false">IF(F918&gt;0,RANK(F918,$F$2:$F$1780)+COUNTIF($F$2:F918,F918)-1,"")</f>
        <v/>
      </c>
      <c r="Z918" s="71" t="str">
        <f aca="false">IF(H918&gt;0,RANK(H918,$H$2:$H$1780)+COUNTIF($H$2:H918,H918)-1,"")</f>
        <v/>
      </c>
      <c r="AA918" s="71" t="str">
        <f aca="false">IF(AC918="","",RANK(AC918,$AC$2:$AC$1780)+COUNTIF($AC$2:AC918,AC918)-1)</f>
        <v/>
      </c>
      <c r="AB918" s="71" t="str">
        <f aca="false">IF(AD918="","",RANK(AD918,$AD$2:$AD$1780)+COUNTIF($AD$2:AD918,AD918)-1)</f>
        <v/>
      </c>
      <c r="AC918" s="71" t="str">
        <f aca="false">IF(AND(AF918&gt;0,E918&gt;=Settings!$B$4),ROUND(J918,10),"")</f>
        <v/>
      </c>
      <c r="AD918" s="71" t="str">
        <f aca="false">IF(X918="HIGH RATE",ROUND(O918,10),"")</f>
        <v/>
      </c>
      <c r="AE918" s="71" t="s">
        <v>59</v>
      </c>
      <c r="AF918" s="73" t="n">
        <f aca="false">SUMIFS(Detail!$L$2:$L$9168,Detail!$C$2:$C$9168,$A918)</f>
        <v>0</v>
      </c>
      <c r="AG918" s="74" t="n">
        <f aca="false">SUMIFS(Detail!$N$2:$N$9168,Detail!$C$2:$C$9168,$A918)</f>
        <v>0</v>
      </c>
    </row>
    <row r="919" customFormat="false" ht="15" hidden="false" customHeight="false" outlineLevel="0" collapsed="false">
      <c r="A919" s="71" t="s">
        <v>1030</v>
      </c>
      <c r="B919" s="71" t="s">
        <v>3108</v>
      </c>
      <c r="C919" s="71" t="s">
        <v>213</v>
      </c>
      <c r="D919" s="71" t="str">
        <f aca="false">IFERROR(INDEX('Brand Map'!$B$4:$B$125,MATCH(C919,'Brand Map'!$A$4:$A$125,0)),"Other")</f>
        <v>AU</v>
      </c>
      <c r="E919" s="73" t="n">
        <f aca="false">SUMIFS(Detail!$K$2:$K$9168,Detail!$C$2:$C$9168,$A919)</f>
        <v>10</v>
      </c>
      <c r="F919" s="73" t="n">
        <f aca="false">SUMIFS(Detail!$E$2:$E$9168,Detail!$C$2:$C$9168,$A919)</f>
        <v>0</v>
      </c>
      <c r="G919" s="74" t="n">
        <f aca="false">SUMIFS(Detail!$M$2:$M$9168,Detail!$C$2:$C$9168,$A919)</f>
        <v>844.98</v>
      </c>
      <c r="H919" s="74" t="n">
        <f aca="false">SUMIFS(Detail!$D$2:$D$9168,Detail!$C$2:$C$9168,$A919)</f>
        <v>0</v>
      </c>
      <c r="I919" s="74" t="n">
        <v>2734.85</v>
      </c>
      <c r="J919" s="51" t="n">
        <f aca="false">IF(E919&gt;0,AF919/E919,0)</f>
        <v>0</v>
      </c>
      <c r="K919" s="51" t="n">
        <f aca="false">IF(G919&gt;0,AG919/G919,0)</f>
        <v>0</v>
      </c>
      <c r="L919" s="75" t="n">
        <f aca="false">H919/Settings!$B$16</f>
        <v>0</v>
      </c>
      <c r="M919" s="76" t="n">
        <f aca="false">H919/Settings!$B$20</f>
        <v>0</v>
      </c>
      <c r="N919" s="77" t="n">
        <f aca="false">E919*Settings!$B$3</f>
        <v>0.748599558648786</v>
      </c>
      <c r="O919" s="77" t="n">
        <f aca="false">IF(E919&gt;0,(AF919-N919)/SQRT(E919*Settings!$B$3*(1-Settings!$B$3)),0)</f>
        <v>-0.899541167444051</v>
      </c>
      <c r="P919" s="77" t="n">
        <f aca="false">MAX(0,AF919-N919)</f>
        <v>0</v>
      </c>
      <c r="Q919" s="51" t="n">
        <f aca="false">IF(E919&gt;=Settings!$B$4,(AF919+Settings!$B$7*Settings!$B$3)/(E919+Settings!$B$7),Settings!$B$3)</f>
        <v>0.0748599558648786</v>
      </c>
      <c r="R919" s="78" t="n">
        <f aca="false">PERCENTRANK($H$2:$H$1780,H919,6)</f>
        <v>0</v>
      </c>
      <c r="S919" s="78" t="n">
        <f aca="false">PERCENTRANK($Q$2:$Q$1780,Q919,6)</f>
        <v>0.0646794</v>
      </c>
      <c r="T919" s="78" t="n">
        <f aca="false">PERCENTRANK($F$2:$F$1780,F919,6)</f>
        <v>0</v>
      </c>
      <c r="U919" s="79" t="n">
        <f aca="false">IF(F919&gt;0,ROUND((Settings!$B$8*T919+Settings!$B$9*R919+Settings!$B$10*S919)/SUM(Settings!$B$8:$B$10),10),0)</f>
        <v>0</v>
      </c>
      <c r="V919" s="71" t="str">
        <f aca="false">IF(U919&gt;0,RANK(U919,$U$2:$U$1780)+COUNTIF($U$2:U919,U919)-1,"")</f>
        <v/>
      </c>
      <c r="W919" s="71" t="str">
        <f aca="false">IF(V919="","",IF(V919&lt;=Settings!$B$11,"1 - Fix first",IF(V919&lt;=Settings!$B$12,"2 - Review","3 - Monitor")))</f>
        <v/>
      </c>
      <c r="X919" s="71" t="str">
        <f aca="false">IF(AND(E919&gt;=Settings!$B$4,AF919&gt;=Settings!$B$5,O919&gt;=Settings!$B$6),"HIGH RATE","")</f>
        <v/>
      </c>
      <c r="Y919" s="71" t="str">
        <f aca="false">IF(F919&gt;0,RANK(F919,$F$2:$F$1780)+COUNTIF($F$2:F919,F919)-1,"")</f>
        <v/>
      </c>
      <c r="Z919" s="71" t="str">
        <f aca="false">IF(H919&gt;0,RANK(H919,$H$2:$H$1780)+COUNTIF($H$2:H919,H919)-1,"")</f>
        <v/>
      </c>
      <c r="AA919" s="71" t="str">
        <f aca="false">IF(AC919="","",RANK(AC919,$AC$2:$AC$1780)+COUNTIF($AC$2:AC919,AC919)-1)</f>
        <v/>
      </c>
      <c r="AB919" s="71" t="str">
        <f aca="false">IF(AD919="","",RANK(AD919,$AD$2:$AD$1780)+COUNTIF($AD$2:AD919,AD919)-1)</f>
        <v/>
      </c>
      <c r="AC919" s="71" t="str">
        <f aca="false">IF(AND(AF919&gt;0,E919&gt;=Settings!$B$4),ROUND(J919,10),"")</f>
        <v/>
      </c>
      <c r="AD919" s="71" t="str">
        <f aca="false">IF(X919="HIGH RATE",ROUND(O919,10),"")</f>
        <v/>
      </c>
      <c r="AE919" s="71" t="s">
        <v>60</v>
      </c>
      <c r="AF919" s="73" t="n">
        <f aca="false">SUMIFS(Detail!$L$2:$L$9168,Detail!$C$2:$C$9168,$A919)</f>
        <v>0</v>
      </c>
      <c r="AG919" s="74" t="n">
        <f aca="false">SUMIFS(Detail!$N$2:$N$9168,Detail!$C$2:$C$9168,$A919)</f>
        <v>0</v>
      </c>
    </row>
    <row r="920" customFormat="false" ht="15" hidden="false" customHeight="false" outlineLevel="0" collapsed="false">
      <c r="A920" s="71" t="s">
        <v>1904</v>
      </c>
      <c r="B920" s="71" t="s">
        <v>3109</v>
      </c>
      <c r="C920" s="71" t="s">
        <v>213</v>
      </c>
      <c r="D920" s="71" t="str">
        <f aca="false">IFERROR(INDEX('Brand Map'!$B$4:$B$125,MATCH(C920,'Brand Map'!$A$4:$A$125,0)),"Other")</f>
        <v>AU</v>
      </c>
      <c r="E920" s="73" t="n">
        <f aca="false">SUMIFS(Detail!$K$2:$K$9168,Detail!$C$2:$C$9168,$A920)</f>
        <v>0</v>
      </c>
      <c r="F920" s="73" t="n">
        <f aca="false">SUMIFS(Detail!$E$2:$E$9168,Detail!$C$2:$C$9168,$A920)</f>
        <v>0</v>
      </c>
      <c r="G920" s="74" t="n">
        <f aca="false">SUMIFS(Detail!$M$2:$M$9168,Detail!$C$2:$C$9168,$A920)</f>
        <v>0</v>
      </c>
      <c r="H920" s="74" t="n">
        <f aca="false">SUMIFS(Detail!$D$2:$D$9168,Detail!$C$2:$C$9168,$A920)</f>
        <v>0</v>
      </c>
      <c r="I920" s="74" t="n">
        <v>399.9</v>
      </c>
      <c r="J920" s="51" t="n">
        <f aca="false">IF(E920&gt;0,AF920/E920,0)</f>
        <v>0</v>
      </c>
      <c r="K920" s="51" t="n">
        <f aca="false">IF(G920&gt;0,AG920/G920,0)</f>
        <v>0</v>
      </c>
      <c r="L920" s="75" t="n">
        <f aca="false">H920/Settings!$B$16</f>
        <v>0</v>
      </c>
      <c r="M920" s="76" t="n">
        <f aca="false">H920/Settings!$B$20</f>
        <v>0</v>
      </c>
      <c r="N920" s="77" t="n">
        <f aca="false">E920*Settings!$B$3</f>
        <v>0</v>
      </c>
      <c r="O920" s="77" t="n">
        <f aca="false">IF(E920&gt;0,(AF920-N920)/SQRT(E920*Settings!$B$3*(1-Settings!$B$3)),0)</f>
        <v>0</v>
      </c>
      <c r="P920" s="77" t="n">
        <f aca="false">MAX(0,AF920-N920)</f>
        <v>0</v>
      </c>
      <c r="Q920" s="51" t="n">
        <f aca="false">IF(E920&gt;=Settings!$B$4,(AF920+Settings!$B$7*Settings!$B$3)/(E920+Settings!$B$7),Settings!$B$3)</f>
        <v>0.0748599558648786</v>
      </c>
      <c r="R920" s="78" t="n">
        <f aca="false">PERCENTRANK($H$2:$H$1780,H920,6)</f>
        <v>0</v>
      </c>
      <c r="S920" s="78" t="n">
        <f aca="false">PERCENTRANK($Q$2:$Q$1780,Q920,6)</f>
        <v>0.0646794</v>
      </c>
      <c r="T920" s="78" t="n">
        <f aca="false">PERCENTRANK($F$2:$F$1780,F920,6)</f>
        <v>0</v>
      </c>
      <c r="U920" s="79" t="n">
        <f aca="false">IF(F920&gt;0,ROUND((Settings!$B$8*T920+Settings!$B$9*R920+Settings!$B$10*S920)/SUM(Settings!$B$8:$B$10),10),0)</f>
        <v>0</v>
      </c>
      <c r="V920" s="71" t="str">
        <f aca="false">IF(U920&gt;0,RANK(U920,$U$2:$U$1780)+COUNTIF($U$2:U920,U920)-1,"")</f>
        <v/>
      </c>
      <c r="W920" s="71" t="str">
        <f aca="false">IF(V920="","",IF(V920&lt;=Settings!$B$11,"1 - Fix first",IF(V920&lt;=Settings!$B$12,"2 - Review","3 - Monitor")))</f>
        <v/>
      </c>
      <c r="X920" s="71" t="str">
        <f aca="false">IF(AND(E920&gt;=Settings!$B$4,AF920&gt;=Settings!$B$5,O920&gt;=Settings!$B$6),"HIGH RATE","")</f>
        <v/>
      </c>
      <c r="Y920" s="71" t="str">
        <f aca="false">IF(F920&gt;0,RANK(F920,$F$2:$F$1780)+COUNTIF($F$2:F920,F920)-1,"")</f>
        <v/>
      </c>
      <c r="Z920" s="71" t="str">
        <f aca="false">IF(H920&gt;0,RANK(H920,$H$2:$H$1780)+COUNTIF($H$2:H920,H920)-1,"")</f>
        <v/>
      </c>
      <c r="AA920" s="71" t="str">
        <f aca="false">IF(AC920="","",RANK(AC920,$AC$2:$AC$1780)+COUNTIF($AC$2:AC920,AC920)-1)</f>
        <v/>
      </c>
      <c r="AB920" s="71" t="str">
        <f aca="false">IF(AD920="","",RANK(AD920,$AD$2:$AD$1780)+COUNTIF($AD$2:AD920,AD920)-1)</f>
        <v/>
      </c>
      <c r="AC920" s="71" t="str">
        <f aca="false">IF(AND(AF920&gt;0,E920&gt;=Settings!$B$4),ROUND(J920,10),"")</f>
        <v/>
      </c>
      <c r="AD920" s="71" t="str">
        <f aca="false">IF(X920="HIGH RATE",ROUND(O920,10),"")</f>
        <v/>
      </c>
      <c r="AE920" s="71" t="s">
        <v>60</v>
      </c>
      <c r="AF920" s="73" t="n">
        <f aca="false">SUMIFS(Detail!$L$2:$L$9168,Detail!$C$2:$C$9168,$A920)</f>
        <v>0</v>
      </c>
      <c r="AG920" s="74" t="n">
        <f aca="false">SUMIFS(Detail!$N$2:$N$9168,Detail!$C$2:$C$9168,$A920)</f>
        <v>0</v>
      </c>
    </row>
    <row r="921" customFormat="false" ht="15" hidden="false" customHeight="false" outlineLevel="0" collapsed="false">
      <c r="A921" s="71" t="s">
        <v>2138</v>
      </c>
      <c r="B921" s="71" t="s">
        <v>3110</v>
      </c>
      <c r="C921" s="71" t="s">
        <v>213</v>
      </c>
      <c r="D921" s="71" t="str">
        <f aca="false">IFERROR(INDEX('Brand Map'!$B$4:$B$125,MATCH(C921,'Brand Map'!$A$4:$A$125,0)),"Other")</f>
        <v>AU</v>
      </c>
      <c r="E921" s="73" t="n">
        <f aca="false">SUMIFS(Detail!$K$2:$K$9168,Detail!$C$2:$C$9168,$A921)</f>
        <v>6</v>
      </c>
      <c r="F921" s="73" t="n">
        <f aca="false">SUMIFS(Detail!$E$2:$E$9168,Detail!$C$2:$C$9168,$A921)</f>
        <v>0</v>
      </c>
      <c r="G921" s="74" t="n">
        <f aca="false">SUMIFS(Detail!$M$2:$M$9168,Detail!$C$2:$C$9168,$A921)</f>
        <v>381.54</v>
      </c>
      <c r="H921" s="74" t="n">
        <f aca="false">SUMIFS(Detail!$D$2:$D$9168,Detail!$C$2:$C$9168,$A921)</f>
        <v>0</v>
      </c>
      <c r="I921" s="74" t="n">
        <v>1149.54</v>
      </c>
      <c r="J921" s="51" t="n">
        <f aca="false">IF(E921&gt;0,AF921/E921,0)</f>
        <v>0</v>
      </c>
      <c r="K921" s="51" t="n">
        <f aca="false">IF(G921&gt;0,AG921/G921,0)</f>
        <v>0</v>
      </c>
      <c r="L921" s="75" t="n">
        <f aca="false">H921/Settings!$B$16</f>
        <v>0</v>
      </c>
      <c r="M921" s="76" t="n">
        <f aca="false">H921/Settings!$B$20</f>
        <v>0</v>
      </c>
      <c r="N921" s="77" t="n">
        <f aca="false">E921*Settings!$B$3</f>
        <v>0.449159735189272</v>
      </c>
      <c r="O921" s="77" t="n">
        <f aca="false">IF(E921&gt;0,(AF921-N921)/SQRT(E921*Settings!$B$3*(1-Settings!$B$3)),0)</f>
        <v>-0.696781592147757</v>
      </c>
      <c r="P921" s="77" t="n">
        <f aca="false">MAX(0,AF921-N921)</f>
        <v>0</v>
      </c>
      <c r="Q921" s="51" t="n">
        <f aca="false">IF(E921&gt;=Settings!$B$4,(AF921+Settings!$B$7*Settings!$B$3)/(E921+Settings!$B$7),Settings!$B$3)</f>
        <v>0.0748599558648786</v>
      </c>
      <c r="R921" s="78" t="n">
        <f aca="false">PERCENTRANK($H$2:$H$1780,H921,6)</f>
        <v>0</v>
      </c>
      <c r="S921" s="78" t="n">
        <f aca="false">PERCENTRANK($Q$2:$Q$1780,Q921,6)</f>
        <v>0.0646794</v>
      </c>
      <c r="T921" s="78" t="n">
        <f aca="false">PERCENTRANK($F$2:$F$1780,F921,6)</f>
        <v>0</v>
      </c>
      <c r="U921" s="79" t="n">
        <f aca="false">IF(F921&gt;0,ROUND((Settings!$B$8*T921+Settings!$B$9*R921+Settings!$B$10*S921)/SUM(Settings!$B$8:$B$10),10),0)</f>
        <v>0</v>
      </c>
      <c r="V921" s="71" t="str">
        <f aca="false">IF(U921&gt;0,RANK(U921,$U$2:$U$1780)+COUNTIF($U$2:U921,U921)-1,"")</f>
        <v/>
      </c>
      <c r="W921" s="71" t="str">
        <f aca="false">IF(V921="","",IF(V921&lt;=Settings!$B$11,"1 - Fix first",IF(V921&lt;=Settings!$B$12,"2 - Review","3 - Monitor")))</f>
        <v/>
      </c>
      <c r="X921" s="71" t="str">
        <f aca="false">IF(AND(E921&gt;=Settings!$B$4,AF921&gt;=Settings!$B$5,O921&gt;=Settings!$B$6),"HIGH RATE","")</f>
        <v/>
      </c>
      <c r="Y921" s="71" t="str">
        <f aca="false">IF(F921&gt;0,RANK(F921,$F$2:$F$1780)+COUNTIF($F$2:F921,F921)-1,"")</f>
        <v/>
      </c>
      <c r="Z921" s="71" t="str">
        <f aca="false">IF(H921&gt;0,RANK(H921,$H$2:$H$1780)+COUNTIF($H$2:H921,H921)-1,"")</f>
        <v/>
      </c>
      <c r="AA921" s="71" t="str">
        <f aca="false">IF(AC921="","",RANK(AC921,$AC$2:$AC$1780)+COUNTIF($AC$2:AC921,AC921)-1)</f>
        <v/>
      </c>
      <c r="AB921" s="71" t="str">
        <f aca="false">IF(AD921="","",RANK(AD921,$AD$2:$AD$1780)+COUNTIF($AD$2:AD921,AD921)-1)</f>
        <v/>
      </c>
      <c r="AC921" s="71" t="str">
        <f aca="false">IF(AND(AF921&gt;0,E921&gt;=Settings!$B$4),ROUND(J921,10),"")</f>
        <v/>
      </c>
      <c r="AD921" s="71" t="str">
        <f aca="false">IF(X921="HIGH RATE",ROUND(O921,10),"")</f>
        <v/>
      </c>
      <c r="AE921" s="71" t="s">
        <v>59</v>
      </c>
      <c r="AF921" s="73" t="n">
        <f aca="false">SUMIFS(Detail!$L$2:$L$9168,Detail!$C$2:$C$9168,$A921)</f>
        <v>0</v>
      </c>
      <c r="AG921" s="74" t="n">
        <f aca="false">SUMIFS(Detail!$N$2:$N$9168,Detail!$C$2:$C$9168,$A921)</f>
        <v>0</v>
      </c>
    </row>
    <row r="922" customFormat="false" ht="15" hidden="false" customHeight="false" outlineLevel="0" collapsed="false">
      <c r="A922" s="71" t="s">
        <v>1765</v>
      </c>
      <c r="B922" s="71" t="s">
        <v>3111</v>
      </c>
      <c r="C922" s="71" t="s">
        <v>213</v>
      </c>
      <c r="D922" s="71" t="str">
        <f aca="false">IFERROR(INDEX('Brand Map'!$B$4:$B$125,MATCH(C922,'Brand Map'!$A$4:$A$125,0)),"Other")</f>
        <v>AU</v>
      </c>
      <c r="E922" s="73" t="n">
        <f aca="false">SUMIFS(Detail!$K$2:$K$9168,Detail!$C$2:$C$9168,$A922)</f>
        <v>0</v>
      </c>
      <c r="F922" s="73" t="n">
        <f aca="false">SUMIFS(Detail!$E$2:$E$9168,Detail!$C$2:$C$9168,$A922)</f>
        <v>0</v>
      </c>
      <c r="G922" s="74" t="n">
        <f aca="false">SUMIFS(Detail!$M$2:$M$9168,Detail!$C$2:$C$9168,$A922)</f>
        <v>0</v>
      </c>
      <c r="H922" s="74" t="n">
        <f aca="false">SUMIFS(Detail!$D$2:$D$9168,Detail!$C$2:$C$9168,$A922)</f>
        <v>0</v>
      </c>
      <c r="I922" s="74" t="n">
        <v>124.95</v>
      </c>
      <c r="J922" s="51" t="n">
        <f aca="false">IF(E922&gt;0,AF922/E922,0)</f>
        <v>0</v>
      </c>
      <c r="K922" s="51" t="n">
        <f aca="false">IF(G922&gt;0,AG922/G922,0)</f>
        <v>0</v>
      </c>
      <c r="L922" s="75" t="n">
        <f aca="false">H922/Settings!$B$16</f>
        <v>0</v>
      </c>
      <c r="M922" s="76" t="n">
        <f aca="false">H922/Settings!$B$20</f>
        <v>0</v>
      </c>
      <c r="N922" s="77" t="n">
        <f aca="false">E922*Settings!$B$3</f>
        <v>0</v>
      </c>
      <c r="O922" s="77" t="n">
        <f aca="false">IF(E922&gt;0,(AF922-N922)/SQRT(E922*Settings!$B$3*(1-Settings!$B$3)),0)</f>
        <v>0</v>
      </c>
      <c r="P922" s="77" t="n">
        <f aca="false">MAX(0,AF922-N922)</f>
        <v>0</v>
      </c>
      <c r="Q922" s="51" t="n">
        <f aca="false">IF(E922&gt;=Settings!$B$4,(AF922+Settings!$B$7*Settings!$B$3)/(E922+Settings!$B$7),Settings!$B$3)</f>
        <v>0.0748599558648786</v>
      </c>
      <c r="R922" s="78" t="n">
        <f aca="false">PERCENTRANK($H$2:$H$1780,H922,6)</f>
        <v>0</v>
      </c>
      <c r="S922" s="78" t="n">
        <f aca="false">PERCENTRANK($Q$2:$Q$1780,Q922,6)</f>
        <v>0.0646794</v>
      </c>
      <c r="T922" s="78" t="n">
        <f aca="false">PERCENTRANK($F$2:$F$1780,F922,6)</f>
        <v>0</v>
      </c>
      <c r="U922" s="79" t="n">
        <f aca="false">IF(F922&gt;0,ROUND((Settings!$B$8*T922+Settings!$B$9*R922+Settings!$B$10*S922)/SUM(Settings!$B$8:$B$10),10),0)</f>
        <v>0</v>
      </c>
      <c r="V922" s="71" t="str">
        <f aca="false">IF(U922&gt;0,RANK(U922,$U$2:$U$1780)+COUNTIF($U$2:U922,U922)-1,"")</f>
        <v/>
      </c>
      <c r="W922" s="71" t="str">
        <f aca="false">IF(V922="","",IF(V922&lt;=Settings!$B$11,"1 - Fix first",IF(V922&lt;=Settings!$B$12,"2 - Review","3 - Monitor")))</f>
        <v/>
      </c>
      <c r="X922" s="71" t="str">
        <f aca="false">IF(AND(E922&gt;=Settings!$B$4,AF922&gt;=Settings!$B$5,O922&gt;=Settings!$B$6),"HIGH RATE","")</f>
        <v/>
      </c>
      <c r="Y922" s="71" t="str">
        <f aca="false">IF(F922&gt;0,RANK(F922,$F$2:$F$1780)+COUNTIF($F$2:F922,F922)-1,"")</f>
        <v/>
      </c>
      <c r="Z922" s="71" t="str">
        <f aca="false">IF(H922&gt;0,RANK(H922,$H$2:$H$1780)+COUNTIF($H$2:H922,H922)-1,"")</f>
        <v/>
      </c>
      <c r="AA922" s="71" t="str">
        <f aca="false">IF(AC922="","",RANK(AC922,$AC$2:$AC$1780)+COUNTIF($AC$2:AC922,AC922)-1)</f>
        <v/>
      </c>
      <c r="AB922" s="71" t="str">
        <f aca="false">IF(AD922="","",RANK(AD922,$AD$2:$AD$1780)+COUNTIF($AD$2:AD922,AD922)-1)</f>
        <v/>
      </c>
      <c r="AC922" s="71" t="str">
        <f aca="false">IF(AND(AF922&gt;0,E922&gt;=Settings!$B$4),ROUND(J922,10),"")</f>
        <v/>
      </c>
      <c r="AD922" s="71" t="str">
        <f aca="false">IF(X922="HIGH RATE",ROUND(O922,10),"")</f>
        <v/>
      </c>
      <c r="AE922" s="71" t="s">
        <v>60</v>
      </c>
      <c r="AF922" s="73" t="n">
        <f aca="false">SUMIFS(Detail!$L$2:$L$9168,Detail!$C$2:$C$9168,$A922)</f>
        <v>0</v>
      </c>
      <c r="AG922" s="74" t="n">
        <f aca="false">SUMIFS(Detail!$N$2:$N$9168,Detail!$C$2:$C$9168,$A922)</f>
        <v>0</v>
      </c>
    </row>
    <row r="923" customFormat="false" ht="15" hidden="false" customHeight="false" outlineLevel="0" collapsed="false">
      <c r="A923" s="71" t="s">
        <v>1877</v>
      </c>
      <c r="B923" s="71" t="s">
        <v>3111</v>
      </c>
      <c r="C923" s="71" t="s">
        <v>213</v>
      </c>
      <c r="D923" s="71" t="str">
        <f aca="false">IFERROR(INDEX('Brand Map'!$B$4:$B$125,MATCH(C923,'Brand Map'!$A$4:$A$125,0)),"Other")</f>
        <v>AU</v>
      </c>
      <c r="E923" s="73" t="n">
        <f aca="false">SUMIFS(Detail!$K$2:$K$9168,Detail!$C$2:$C$9168,$A923)</f>
        <v>0</v>
      </c>
      <c r="F923" s="73" t="n">
        <f aca="false">SUMIFS(Detail!$E$2:$E$9168,Detail!$C$2:$C$9168,$A923)</f>
        <v>0</v>
      </c>
      <c r="G923" s="74" t="n">
        <f aca="false">SUMIFS(Detail!$M$2:$M$9168,Detail!$C$2:$C$9168,$A923)</f>
        <v>0</v>
      </c>
      <c r="H923" s="74" t="n">
        <f aca="false">SUMIFS(Detail!$D$2:$D$9168,Detail!$C$2:$C$9168,$A923)</f>
        <v>0</v>
      </c>
      <c r="I923" s="74" t="n">
        <v>79.95</v>
      </c>
      <c r="J923" s="51" t="n">
        <f aca="false">IF(E923&gt;0,AF923/E923,0)</f>
        <v>0</v>
      </c>
      <c r="K923" s="51" t="n">
        <f aca="false">IF(G923&gt;0,AG923/G923,0)</f>
        <v>0</v>
      </c>
      <c r="L923" s="75" t="n">
        <f aca="false">H923/Settings!$B$16</f>
        <v>0</v>
      </c>
      <c r="M923" s="76" t="n">
        <f aca="false">H923/Settings!$B$20</f>
        <v>0</v>
      </c>
      <c r="N923" s="77" t="n">
        <f aca="false">E923*Settings!$B$3</f>
        <v>0</v>
      </c>
      <c r="O923" s="77" t="n">
        <f aca="false">IF(E923&gt;0,(AF923-N923)/SQRT(E923*Settings!$B$3*(1-Settings!$B$3)),0)</f>
        <v>0</v>
      </c>
      <c r="P923" s="77" t="n">
        <f aca="false">MAX(0,AF923-N923)</f>
        <v>0</v>
      </c>
      <c r="Q923" s="51" t="n">
        <f aca="false">IF(E923&gt;=Settings!$B$4,(AF923+Settings!$B$7*Settings!$B$3)/(E923+Settings!$B$7),Settings!$B$3)</f>
        <v>0.0748599558648786</v>
      </c>
      <c r="R923" s="78" t="n">
        <f aca="false">PERCENTRANK($H$2:$H$1780,H923,6)</f>
        <v>0</v>
      </c>
      <c r="S923" s="78" t="n">
        <f aca="false">PERCENTRANK($Q$2:$Q$1780,Q923,6)</f>
        <v>0.0646794</v>
      </c>
      <c r="T923" s="78" t="n">
        <f aca="false">PERCENTRANK($F$2:$F$1780,F923,6)</f>
        <v>0</v>
      </c>
      <c r="U923" s="79" t="n">
        <f aca="false">IF(F923&gt;0,ROUND((Settings!$B$8*T923+Settings!$B$9*R923+Settings!$B$10*S923)/SUM(Settings!$B$8:$B$10),10),0)</f>
        <v>0</v>
      </c>
      <c r="V923" s="71" t="str">
        <f aca="false">IF(U923&gt;0,RANK(U923,$U$2:$U$1780)+COUNTIF($U$2:U923,U923)-1,"")</f>
        <v/>
      </c>
      <c r="W923" s="71" t="str">
        <f aca="false">IF(V923="","",IF(V923&lt;=Settings!$B$11,"1 - Fix first",IF(V923&lt;=Settings!$B$12,"2 - Review","3 - Monitor")))</f>
        <v/>
      </c>
      <c r="X923" s="71" t="str">
        <f aca="false">IF(AND(E923&gt;=Settings!$B$4,AF923&gt;=Settings!$B$5,O923&gt;=Settings!$B$6),"HIGH RATE","")</f>
        <v/>
      </c>
      <c r="Y923" s="71" t="str">
        <f aca="false">IF(F923&gt;0,RANK(F923,$F$2:$F$1780)+COUNTIF($F$2:F923,F923)-1,"")</f>
        <v/>
      </c>
      <c r="Z923" s="71" t="str">
        <f aca="false">IF(H923&gt;0,RANK(H923,$H$2:$H$1780)+COUNTIF($H$2:H923,H923)-1,"")</f>
        <v/>
      </c>
      <c r="AA923" s="71" t="str">
        <f aca="false">IF(AC923="","",RANK(AC923,$AC$2:$AC$1780)+COUNTIF($AC$2:AC923,AC923)-1)</f>
        <v/>
      </c>
      <c r="AB923" s="71" t="str">
        <f aca="false">IF(AD923="","",RANK(AD923,$AD$2:$AD$1780)+COUNTIF($AD$2:AD923,AD923)-1)</f>
        <v/>
      </c>
      <c r="AC923" s="71" t="str">
        <f aca="false">IF(AND(AF923&gt;0,E923&gt;=Settings!$B$4),ROUND(J923,10),"")</f>
        <v/>
      </c>
      <c r="AD923" s="71" t="str">
        <f aca="false">IF(X923="HIGH RATE",ROUND(O923,10),"")</f>
        <v/>
      </c>
      <c r="AE923" s="71" t="s">
        <v>60</v>
      </c>
      <c r="AF923" s="73" t="n">
        <f aca="false">SUMIFS(Detail!$L$2:$L$9168,Detail!$C$2:$C$9168,$A923)</f>
        <v>0</v>
      </c>
      <c r="AG923" s="74" t="n">
        <f aca="false">SUMIFS(Detail!$N$2:$N$9168,Detail!$C$2:$C$9168,$A923)</f>
        <v>0</v>
      </c>
    </row>
    <row r="924" customFormat="false" ht="15" hidden="false" customHeight="false" outlineLevel="0" collapsed="false">
      <c r="A924" s="71" t="s">
        <v>1260</v>
      </c>
      <c r="B924" s="71" t="s">
        <v>2534</v>
      </c>
      <c r="C924" s="71" t="s">
        <v>213</v>
      </c>
      <c r="D924" s="71" t="str">
        <f aca="false">IFERROR(INDEX('Brand Map'!$B$4:$B$125,MATCH(C924,'Brand Map'!$A$4:$A$125,0)),"Other")</f>
        <v>AU</v>
      </c>
      <c r="E924" s="73" t="n">
        <f aca="false">SUMIFS(Detail!$K$2:$K$9168,Detail!$C$2:$C$9168,$A924)</f>
        <v>0</v>
      </c>
      <c r="F924" s="73" t="n">
        <f aca="false">SUMIFS(Detail!$E$2:$E$9168,Detail!$C$2:$C$9168,$A924)</f>
        <v>0</v>
      </c>
      <c r="G924" s="74" t="n">
        <f aca="false">SUMIFS(Detail!$M$2:$M$9168,Detail!$C$2:$C$9168,$A924)</f>
        <v>0</v>
      </c>
      <c r="H924" s="74" t="n">
        <f aca="false">SUMIFS(Detail!$D$2:$D$9168,Detail!$C$2:$C$9168,$A924)</f>
        <v>0</v>
      </c>
      <c r="I924" s="74" t="n">
        <v>279.9</v>
      </c>
      <c r="J924" s="51" t="n">
        <f aca="false">IF(E924&gt;0,AF924/E924,0)</f>
        <v>0</v>
      </c>
      <c r="K924" s="51" t="n">
        <f aca="false">IF(G924&gt;0,AG924/G924,0)</f>
        <v>0</v>
      </c>
      <c r="L924" s="75" t="n">
        <f aca="false">H924/Settings!$B$16</f>
        <v>0</v>
      </c>
      <c r="M924" s="76" t="n">
        <f aca="false">H924/Settings!$B$20</f>
        <v>0</v>
      </c>
      <c r="N924" s="77" t="n">
        <f aca="false">E924*Settings!$B$3</f>
        <v>0</v>
      </c>
      <c r="O924" s="77" t="n">
        <f aca="false">IF(E924&gt;0,(AF924-N924)/SQRT(E924*Settings!$B$3*(1-Settings!$B$3)),0)</f>
        <v>0</v>
      </c>
      <c r="P924" s="77" t="n">
        <f aca="false">MAX(0,AF924-N924)</f>
        <v>0</v>
      </c>
      <c r="Q924" s="51" t="n">
        <f aca="false">IF(E924&gt;=Settings!$B$4,(AF924+Settings!$B$7*Settings!$B$3)/(E924+Settings!$B$7),Settings!$B$3)</f>
        <v>0.0748599558648786</v>
      </c>
      <c r="R924" s="78" t="n">
        <f aca="false">PERCENTRANK($H$2:$H$1780,H924,6)</f>
        <v>0</v>
      </c>
      <c r="S924" s="78" t="n">
        <f aca="false">PERCENTRANK($Q$2:$Q$1780,Q924,6)</f>
        <v>0.0646794</v>
      </c>
      <c r="T924" s="78" t="n">
        <f aca="false">PERCENTRANK($F$2:$F$1780,F924,6)</f>
        <v>0</v>
      </c>
      <c r="U924" s="79" t="n">
        <f aca="false">IF(F924&gt;0,ROUND((Settings!$B$8*T924+Settings!$B$9*R924+Settings!$B$10*S924)/SUM(Settings!$B$8:$B$10),10),0)</f>
        <v>0</v>
      </c>
      <c r="V924" s="71" t="str">
        <f aca="false">IF(U924&gt;0,RANK(U924,$U$2:$U$1780)+COUNTIF($U$2:U924,U924)-1,"")</f>
        <v/>
      </c>
      <c r="W924" s="71" t="str">
        <f aca="false">IF(V924="","",IF(V924&lt;=Settings!$B$11,"1 - Fix first",IF(V924&lt;=Settings!$B$12,"2 - Review","3 - Monitor")))</f>
        <v/>
      </c>
      <c r="X924" s="71" t="str">
        <f aca="false">IF(AND(E924&gt;=Settings!$B$4,AF924&gt;=Settings!$B$5,O924&gt;=Settings!$B$6),"HIGH RATE","")</f>
        <v/>
      </c>
      <c r="Y924" s="71" t="str">
        <f aca="false">IF(F924&gt;0,RANK(F924,$F$2:$F$1780)+COUNTIF($F$2:F924,F924)-1,"")</f>
        <v/>
      </c>
      <c r="Z924" s="71" t="str">
        <f aca="false">IF(H924&gt;0,RANK(H924,$H$2:$H$1780)+COUNTIF($H$2:H924,H924)-1,"")</f>
        <v/>
      </c>
      <c r="AA924" s="71" t="str">
        <f aca="false">IF(AC924="","",RANK(AC924,$AC$2:$AC$1780)+COUNTIF($AC$2:AC924,AC924)-1)</f>
        <v/>
      </c>
      <c r="AB924" s="71" t="str">
        <f aca="false">IF(AD924="","",RANK(AD924,$AD$2:$AD$1780)+COUNTIF($AD$2:AD924,AD924)-1)</f>
        <v/>
      </c>
      <c r="AC924" s="71" t="str">
        <f aca="false">IF(AND(AF924&gt;0,E924&gt;=Settings!$B$4),ROUND(J924,10),"")</f>
        <v/>
      </c>
      <c r="AD924" s="71" t="str">
        <f aca="false">IF(X924="HIGH RATE",ROUND(O924,10),"")</f>
        <v/>
      </c>
      <c r="AE924" s="71" t="s">
        <v>60</v>
      </c>
      <c r="AF924" s="73" t="n">
        <f aca="false">SUMIFS(Detail!$L$2:$L$9168,Detail!$C$2:$C$9168,$A924)</f>
        <v>0</v>
      </c>
      <c r="AG924" s="74" t="n">
        <f aca="false">SUMIFS(Detail!$N$2:$N$9168,Detail!$C$2:$C$9168,$A924)</f>
        <v>0</v>
      </c>
    </row>
    <row r="925" customFormat="false" ht="15" hidden="false" customHeight="false" outlineLevel="0" collapsed="false">
      <c r="A925" s="71" t="s">
        <v>1642</v>
      </c>
      <c r="B925" s="71" t="s">
        <v>2534</v>
      </c>
      <c r="C925" s="71" t="s">
        <v>213</v>
      </c>
      <c r="D925" s="71" t="str">
        <f aca="false">IFERROR(INDEX('Brand Map'!$B$4:$B$125,MATCH(C925,'Brand Map'!$A$4:$A$125,0)),"Other")</f>
        <v>AU</v>
      </c>
      <c r="E925" s="73" t="n">
        <f aca="false">SUMIFS(Detail!$K$2:$K$9168,Detail!$C$2:$C$9168,$A925)</f>
        <v>0</v>
      </c>
      <c r="F925" s="73" t="n">
        <f aca="false">SUMIFS(Detail!$E$2:$E$9168,Detail!$C$2:$C$9168,$A925)</f>
        <v>0</v>
      </c>
      <c r="G925" s="74" t="n">
        <f aca="false">SUMIFS(Detail!$M$2:$M$9168,Detail!$C$2:$C$9168,$A925)</f>
        <v>0</v>
      </c>
      <c r="H925" s="74" t="n">
        <f aca="false">SUMIFS(Detail!$D$2:$D$9168,Detail!$C$2:$C$9168,$A925)</f>
        <v>0</v>
      </c>
      <c r="I925" s="74" t="n">
        <v>139.95</v>
      </c>
      <c r="J925" s="51" t="n">
        <f aca="false">IF(E925&gt;0,AF925/E925,0)</f>
        <v>0</v>
      </c>
      <c r="K925" s="51" t="n">
        <f aca="false">IF(G925&gt;0,AG925/G925,0)</f>
        <v>0</v>
      </c>
      <c r="L925" s="75" t="n">
        <f aca="false">H925/Settings!$B$16</f>
        <v>0</v>
      </c>
      <c r="M925" s="76" t="n">
        <f aca="false">H925/Settings!$B$20</f>
        <v>0</v>
      </c>
      <c r="N925" s="77" t="n">
        <f aca="false">E925*Settings!$B$3</f>
        <v>0</v>
      </c>
      <c r="O925" s="77" t="n">
        <f aca="false">IF(E925&gt;0,(AF925-N925)/SQRT(E925*Settings!$B$3*(1-Settings!$B$3)),0)</f>
        <v>0</v>
      </c>
      <c r="P925" s="77" t="n">
        <f aca="false">MAX(0,AF925-N925)</f>
        <v>0</v>
      </c>
      <c r="Q925" s="51" t="n">
        <f aca="false">IF(E925&gt;=Settings!$B$4,(AF925+Settings!$B$7*Settings!$B$3)/(E925+Settings!$B$7),Settings!$B$3)</f>
        <v>0.0748599558648786</v>
      </c>
      <c r="R925" s="78" t="n">
        <f aca="false">PERCENTRANK($H$2:$H$1780,H925,6)</f>
        <v>0</v>
      </c>
      <c r="S925" s="78" t="n">
        <f aca="false">PERCENTRANK($Q$2:$Q$1780,Q925,6)</f>
        <v>0.0646794</v>
      </c>
      <c r="T925" s="78" t="n">
        <f aca="false">PERCENTRANK($F$2:$F$1780,F925,6)</f>
        <v>0</v>
      </c>
      <c r="U925" s="79" t="n">
        <f aca="false">IF(F925&gt;0,ROUND((Settings!$B$8*T925+Settings!$B$9*R925+Settings!$B$10*S925)/SUM(Settings!$B$8:$B$10),10),0)</f>
        <v>0</v>
      </c>
      <c r="V925" s="71" t="str">
        <f aca="false">IF(U925&gt;0,RANK(U925,$U$2:$U$1780)+COUNTIF($U$2:U925,U925)-1,"")</f>
        <v/>
      </c>
      <c r="W925" s="71" t="str">
        <f aca="false">IF(V925="","",IF(V925&lt;=Settings!$B$11,"1 - Fix first",IF(V925&lt;=Settings!$B$12,"2 - Review","3 - Monitor")))</f>
        <v/>
      </c>
      <c r="X925" s="71" t="str">
        <f aca="false">IF(AND(E925&gt;=Settings!$B$4,AF925&gt;=Settings!$B$5,O925&gt;=Settings!$B$6),"HIGH RATE","")</f>
        <v/>
      </c>
      <c r="Y925" s="71" t="str">
        <f aca="false">IF(F925&gt;0,RANK(F925,$F$2:$F$1780)+COUNTIF($F$2:F925,F925)-1,"")</f>
        <v/>
      </c>
      <c r="Z925" s="71" t="str">
        <f aca="false">IF(H925&gt;0,RANK(H925,$H$2:$H$1780)+COUNTIF($H$2:H925,H925)-1,"")</f>
        <v/>
      </c>
      <c r="AA925" s="71" t="str">
        <f aca="false">IF(AC925="","",RANK(AC925,$AC$2:$AC$1780)+COUNTIF($AC$2:AC925,AC925)-1)</f>
        <v/>
      </c>
      <c r="AB925" s="71" t="str">
        <f aca="false">IF(AD925="","",RANK(AD925,$AD$2:$AD$1780)+COUNTIF($AD$2:AD925,AD925)-1)</f>
        <v/>
      </c>
      <c r="AC925" s="71" t="str">
        <f aca="false">IF(AND(AF925&gt;0,E925&gt;=Settings!$B$4),ROUND(J925,10),"")</f>
        <v/>
      </c>
      <c r="AD925" s="71" t="str">
        <f aca="false">IF(X925="HIGH RATE",ROUND(O925,10),"")</f>
        <v/>
      </c>
      <c r="AE925" s="71" t="s">
        <v>60</v>
      </c>
      <c r="AF925" s="73" t="n">
        <f aca="false">SUMIFS(Detail!$L$2:$L$9168,Detail!$C$2:$C$9168,$A925)</f>
        <v>0</v>
      </c>
      <c r="AG925" s="74" t="n">
        <f aca="false">SUMIFS(Detail!$N$2:$N$9168,Detail!$C$2:$C$9168,$A925)</f>
        <v>0</v>
      </c>
    </row>
    <row r="926" customFormat="false" ht="15" hidden="false" customHeight="false" outlineLevel="0" collapsed="false">
      <c r="A926" s="71" t="s">
        <v>1572</v>
      </c>
      <c r="B926" s="71" t="s">
        <v>2534</v>
      </c>
      <c r="C926" s="71" t="s">
        <v>213</v>
      </c>
      <c r="D926" s="71" t="str">
        <f aca="false">IFERROR(INDEX('Brand Map'!$B$4:$B$125,MATCH(C926,'Brand Map'!$A$4:$A$125,0)),"Other")</f>
        <v>AU</v>
      </c>
      <c r="E926" s="73" t="n">
        <f aca="false">SUMIFS(Detail!$K$2:$K$9168,Detail!$C$2:$C$9168,$A926)</f>
        <v>0</v>
      </c>
      <c r="F926" s="73" t="n">
        <f aca="false">SUMIFS(Detail!$E$2:$E$9168,Detail!$C$2:$C$9168,$A926)</f>
        <v>0</v>
      </c>
      <c r="G926" s="74" t="n">
        <f aca="false">SUMIFS(Detail!$M$2:$M$9168,Detail!$C$2:$C$9168,$A926)</f>
        <v>0</v>
      </c>
      <c r="H926" s="74" t="n">
        <f aca="false">SUMIFS(Detail!$D$2:$D$9168,Detail!$C$2:$C$9168,$A926)</f>
        <v>0</v>
      </c>
      <c r="I926" s="74" t="n">
        <v>154.95</v>
      </c>
      <c r="J926" s="51" t="n">
        <f aca="false">IF(E926&gt;0,AF926/E926,0)</f>
        <v>0</v>
      </c>
      <c r="K926" s="51" t="n">
        <f aca="false">IF(G926&gt;0,AG926/G926,0)</f>
        <v>0</v>
      </c>
      <c r="L926" s="75" t="n">
        <f aca="false">H926/Settings!$B$16</f>
        <v>0</v>
      </c>
      <c r="M926" s="76" t="n">
        <f aca="false">H926/Settings!$B$20</f>
        <v>0</v>
      </c>
      <c r="N926" s="77" t="n">
        <f aca="false">E926*Settings!$B$3</f>
        <v>0</v>
      </c>
      <c r="O926" s="77" t="n">
        <f aca="false">IF(E926&gt;0,(AF926-N926)/SQRT(E926*Settings!$B$3*(1-Settings!$B$3)),0)</f>
        <v>0</v>
      </c>
      <c r="P926" s="77" t="n">
        <f aca="false">MAX(0,AF926-N926)</f>
        <v>0</v>
      </c>
      <c r="Q926" s="51" t="n">
        <f aca="false">IF(E926&gt;=Settings!$B$4,(AF926+Settings!$B$7*Settings!$B$3)/(E926+Settings!$B$7),Settings!$B$3)</f>
        <v>0.0748599558648786</v>
      </c>
      <c r="R926" s="78" t="n">
        <f aca="false">PERCENTRANK($H$2:$H$1780,H926,6)</f>
        <v>0</v>
      </c>
      <c r="S926" s="78" t="n">
        <f aca="false">PERCENTRANK($Q$2:$Q$1780,Q926,6)</f>
        <v>0.0646794</v>
      </c>
      <c r="T926" s="78" t="n">
        <f aca="false">PERCENTRANK($F$2:$F$1780,F926,6)</f>
        <v>0</v>
      </c>
      <c r="U926" s="79" t="n">
        <f aca="false">IF(F926&gt;0,ROUND((Settings!$B$8*T926+Settings!$B$9*R926+Settings!$B$10*S926)/SUM(Settings!$B$8:$B$10),10),0)</f>
        <v>0</v>
      </c>
      <c r="V926" s="71" t="str">
        <f aca="false">IF(U926&gt;0,RANK(U926,$U$2:$U$1780)+COUNTIF($U$2:U926,U926)-1,"")</f>
        <v/>
      </c>
      <c r="W926" s="71" t="str">
        <f aca="false">IF(V926="","",IF(V926&lt;=Settings!$B$11,"1 - Fix first",IF(V926&lt;=Settings!$B$12,"2 - Review","3 - Monitor")))</f>
        <v/>
      </c>
      <c r="X926" s="71" t="str">
        <f aca="false">IF(AND(E926&gt;=Settings!$B$4,AF926&gt;=Settings!$B$5,O926&gt;=Settings!$B$6),"HIGH RATE","")</f>
        <v/>
      </c>
      <c r="Y926" s="71" t="str">
        <f aca="false">IF(F926&gt;0,RANK(F926,$F$2:$F$1780)+COUNTIF($F$2:F926,F926)-1,"")</f>
        <v/>
      </c>
      <c r="Z926" s="71" t="str">
        <f aca="false">IF(H926&gt;0,RANK(H926,$H$2:$H$1780)+COUNTIF($H$2:H926,H926)-1,"")</f>
        <v/>
      </c>
      <c r="AA926" s="71" t="str">
        <f aca="false">IF(AC926="","",RANK(AC926,$AC$2:$AC$1780)+COUNTIF($AC$2:AC926,AC926)-1)</f>
        <v/>
      </c>
      <c r="AB926" s="71" t="str">
        <f aca="false">IF(AD926="","",RANK(AD926,$AD$2:$AD$1780)+COUNTIF($AD$2:AD926,AD926)-1)</f>
        <v/>
      </c>
      <c r="AC926" s="71" t="str">
        <f aca="false">IF(AND(AF926&gt;0,E926&gt;=Settings!$B$4),ROUND(J926,10),"")</f>
        <v/>
      </c>
      <c r="AD926" s="71" t="str">
        <f aca="false">IF(X926="HIGH RATE",ROUND(O926,10),"")</f>
        <v/>
      </c>
      <c r="AE926" s="71" t="s">
        <v>60</v>
      </c>
      <c r="AF926" s="73" t="n">
        <f aca="false">SUMIFS(Detail!$L$2:$L$9168,Detail!$C$2:$C$9168,$A926)</f>
        <v>0</v>
      </c>
      <c r="AG926" s="74" t="n">
        <f aca="false">SUMIFS(Detail!$N$2:$N$9168,Detail!$C$2:$C$9168,$A926)</f>
        <v>0</v>
      </c>
    </row>
    <row r="927" customFormat="false" ht="15" hidden="false" customHeight="false" outlineLevel="0" collapsed="false">
      <c r="A927" s="71" t="s">
        <v>973</v>
      </c>
      <c r="B927" s="71" t="s">
        <v>2534</v>
      </c>
      <c r="C927" s="71" t="s">
        <v>213</v>
      </c>
      <c r="D927" s="71" t="str">
        <f aca="false">IFERROR(INDEX('Brand Map'!$B$4:$B$125,MATCH(C927,'Brand Map'!$A$4:$A$125,0)),"Other")</f>
        <v>AU</v>
      </c>
      <c r="E927" s="73" t="n">
        <f aca="false">SUMIFS(Detail!$K$2:$K$9168,Detail!$C$2:$C$9168,$A927)</f>
        <v>0</v>
      </c>
      <c r="F927" s="73" t="n">
        <f aca="false">SUMIFS(Detail!$E$2:$E$9168,Detail!$C$2:$C$9168,$A927)</f>
        <v>0</v>
      </c>
      <c r="G927" s="74" t="n">
        <f aca="false">SUMIFS(Detail!$M$2:$M$9168,Detail!$C$2:$C$9168,$A927)</f>
        <v>0</v>
      </c>
      <c r="H927" s="74" t="n">
        <f aca="false">SUMIFS(Detail!$D$2:$D$9168,Detail!$C$2:$C$9168,$A927)</f>
        <v>0</v>
      </c>
      <c r="I927" s="74" t="n">
        <v>164.95</v>
      </c>
      <c r="J927" s="51" t="n">
        <f aca="false">IF(E927&gt;0,AF927/E927,0)</f>
        <v>0</v>
      </c>
      <c r="K927" s="51" t="n">
        <f aca="false">IF(G927&gt;0,AG927/G927,0)</f>
        <v>0</v>
      </c>
      <c r="L927" s="75" t="n">
        <f aca="false">H927/Settings!$B$16</f>
        <v>0</v>
      </c>
      <c r="M927" s="76" t="n">
        <f aca="false">H927/Settings!$B$20</f>
        <v>0</v>
      </c>
      <c r="N927" s="77" t="n">
        <f aca="false">E927*Settings!$B$3</f>
        <v>0</v>
      </c>
      <c r="O927" s="77" t="n">
        <f aca="false">IF(E927&gt;0,(AF927-N927)/SQRT(E927*Settings!$B$3*(1-Settings!$B$3)),0)</f>
        <v>0</v>
      </c>
      <c r="P927" s="77" t="n">
        <f aca="false">MAX(0,AF927-N927)</f>
        <v>0</v>
      </c>
      <c r="Q927" s="51" t="n">
        <f aca="false">IF(E927&gt;=Settings!$B$4,(AF927+Settings!$B$7*Settings!$B$3)/(E927+Settings!$B$7),Settings!$B$3)</f>
        <v>0.0748599558648786</v>
      </c>
      <c r="R927" s="78" t="n">
        <f aca="false">PERCENTRANK($H$2:$H$1780,H927,6)</f>
        <v>0</v>
      </c>
      <c r="S927" s="78" t="n">
        <f aca="false">PERCENTRANK($Q$2:$Q$1780,Q927,6)</f>
        <v>0.0646794</v>
      </c>
      <c r="T927" s="78" t="n">
        <f aca="false">PERCENTRANK($F$2:$F$1780,F927,6)</f>
        <v>0</v>
      </c>
      <c r="U927" s="79" t="n">
        <f aca="false">IF(F927&gt;0,ROUND((Settings!$B$8*T927+Settings!$B$9*R927+Settings!$B$10*S927)/SUM(Settings!$B$8:$B$10),10),0)</f>
        <v>0</v>
      </c>
      <c r="V927" s="71" t="str">
        <f aca="false">IF(U927&gt;0,RANK(U927,$U$2:$U$1780)+COUNTIF($U$2:U927,U927)-1,"")</f>
        <v/>
      </c>
      <c r="W927" s="71" t="str">
        <f aca="false">IF(V927="","",IF(V927&lt;=Settings!$B$11,"1 - Fix first",IF(V927&lt;=Settings!$B$12,"2 - Review","3 - Monitor")))</f>
        <v/>
      </c>
      <c r="X927" s="71" t="str">
        <f aca="false">IF(AND(E927&gt;=Settings!$B$4,AF927&gt;=Settings!$B$5,O927&gt;=Settings!$B$6),"HIGH RATE","")</f>
        <v/>
      </c>
      <c r="Y927" s="71" t="str">
        <f aca="false">IF(F927&gt;0,RANK(F927,$F$2:$F$1780)+COUNTIF($F$2:F927,F927)-1,"")</f>
        <v/>
      </c>
      <c r="Z927" s="71" t="str">
        <f aca="false">IF(H927&gt;0,RANK(H927,$H$2:$H$1780)+COUNTIF($H$2:H927,H927)-1,"")</f>
        <v/>
      </c>
      <c r="AA927" s="71" t="str">
        <f aca="false">IF(AC927="","",RANK(AC927,$AC$2:$AC$1780)+COUNTIF($AC$2:AC927,AC927)-1)</f>
        <v/>
      </c>
      <c r="AB927" s="71" t="str">
        <f aca="false">IF(AD927="","",RANK(AD927,$AD$2:$AD$1780)+COUNTIF($AD$2:AD927,AD927)-1)</f>
        <v/>
      </c>
      <c r="AC927" s="71" t="str">
        <f aca="false">IF(AND(AF927&gt;0,E927&gt;=Settings!$B$4),ROUND(J927,10),"")</f>
        <v/>
      </c>
      <c r="AD927" s="71" t="str">
        <f aca="false">IF(X927="HIGH RATE",ROUND(O927,10),"")</f>
        <v/>
      </c>
      <c r="AE927" s="71" t="s">
        <v>60</v>
      </c>
      <c r="AF927" s="73" t="n">
        <f aca="false">SUMIFS(Detail!$L$2:$L$9168,Detail!$C$2:$C$9168,$A927)</f>
        <v>0</v>
      </c>
      <c r="AG927" s="74" t="n">
        <f aca="false">SUMIFS(Detail!$N$2:$N$9168,Detail!$C$2:$C$9168,$A927)</f>
        <v>0</v>
      </c>
    </row>
    <row r="928" customFormat="false" ht="15" hidden="false" customHeight="false" outlineLevel="0" collapsed="false">
      <c r="A928" s="71" t="s">
        <v>1373</v>
      </c>
      <c r="B928" s="71" t="s">
        <v>2763</v>
      </c>
      <c r="C928" s="71" t="s">
        <v>213</v>
      </c>
      <c r="D928" s="71" t="str">
        <f aca="false">IFERROR(INDEX('Brand Map'!$B$4:$B$125,MATCH(C928,'Brand Map'!$A$4:$A$125,0)),"Other")</f>
        <v>AU</v>
      </c>
      <c r="E928" s="73" t="n">
        <f aca="false">SUMIFS(Detail!$K$2:$K$9168,Detail!$C$2:$C$9168,$A928)</f>
        <v>0</v>
      </c>
      <c r="F928" s="73" t="n">
        <f aca="false">SUMIFS(Detail!$E$2:$E$9168,Detail!$C$2:$C$9168,$A928)</f>
        <v>0</v>
      </c>
      <c r="G928" s="74" t="n">
        <f aca="false">SUMIFS(Detail!$M$2:$M$9168,Detail!$C$2:$C$9168,$A928)</f>
        <v>0</v>
      </c>
      <c r="H928" s="74" t="n">
        <f aca="false">SUMIFS(Detail!$D$2:$D$9168,Detail!$C$2:$C$9168,$A928)</f>
        <v>0</v>
      </c>
      <c r="I928" s="74" t="n">
        <v>139.95</v>
      </c>
      <c r="J928" s="51" t="n">
        <f aca="false">IF(E928&gt;0,AF928/E928,0)</f>
        <v>0</v>
      </c>
      <c r="K928" s="51" t="n">
        <f aca="false">IF(G928&gt;0,AG928/G928,0)</f>
        <v>0</v>
      </c>
      <c r="L928" s="75" t="n">
        <f aca="false">H928/Settings!$B$16</f>
        <v>0</v>
      </c>
      <c r="M928" s="76" t="n">
        <f aca="false">H928/Settings!$B$20</f>
        <v>0</v>
      </c>
      <c r="N928" s="77" t="n">
        <f aca="false">E928*Settings!$B$3</f>
        <v>0</v>
      </c>
      <c r="O928" s="77" t="n">
        <f aca="false">IF(E928&gt;0,(AF928-N928)/SQRT(E928*Settings!$B$3*(1-Settings!$B$3)),0)</f>
        <v>0</v>
      </c>
      <c r="P928" s="77" t="n">
        <f aca="false">MAX(0,AF928-N928)</f>
        <v>0</v>
      </c>
      <c r="Q928" s="51" t="n">
        <f aca="false">IF(E928&gt;=Settings!$B$4,(AF928+Settings!$B$7*Settings!$B$3)/(E928+Settings!$B$7),Settings!$B$3)</f>
        <v>0.0748599558648786</v>
      </c>
      <c r="R928" s="78" t="n">
        <f aca="false">PERCENTRANK($H$2:$H$1780,H928,6)</f>
        <v>0</v>
      </c>
      <c r="S928" s="78" t="n">
        <f aca="false">PERCENTRANK($Q$2:$Q$1780,Q928,6)</f>
        <v>0.0646794</v>
      </c>
      <c r="T928" s="78" t="n">
        <f aca="false">PERCENTRANK($F$2:$F$1780,F928,6)</f>
        <v>0</v>
      </c>
      <c r="U928" s="79" t="n">
        <f aca="false">IF(F928&gt;0,ROUND((Settings!$B$8*T928+Settings!$B$9*R928+Settings!$B$10*S928)/SUM(Settings!$B$8:$B$10),10),0)</f>
        <v>0</v>
      </c>
      <c r="V928" s="71" t="str">
        <f aca="false">IF(U928&gt;0,RANK(U928,$U$2:$U$1780)+COUNTIF($U$2:U928,U928)-1,"")</f>
        <v/>
      </c>
      <c r="W928" s="71" t="str">
        <f aca="false">IF(V928="","",IF(V928&lt;=Settings!$B$11,"1 - Fix first",IF(V928&lt;=Settings!$B$12,"2 - Review","3 - Monitor")))</f>
        <v/>
      </c>
      <c r="X928" s="71" t="str">
        <f aca="false">IF(AND(E928&gt;=Settings!$B$4,AF928&gt;=Settings!$B$5,O928&gt;=Settings!$B$6),"HIGH RATE","")</f>
        <v/>
      </c>
      <c r="Y928" s="71" t="str">
        <f aca="false">IF(F928&gt;0,RANK(F928,$F$2:$F$1780)+COUNTIF($F$2:F928,F928)-1,"")</f>
        <v/>
      </c>
      <c r="Z928" s="71" t="str">
        <f aca="false">IF(H928&gt;0,RANK(H928,$H$2:$H$1780)+COUNTIF($H$2:H928,H928)-1,"")</f>
        <v/>
      </c>
      <c r="AA928" s="71" t="str">
        <f aca="false">IF(AC928="","",RANK(AC928,$AC$2:$AC$1780)+COUNTIF($AC$2:AC928,AC928)-1)</f>
        <v/>
      </c>
      <c r="AB928" s="71" t="str">
        <f aca="false">IF(AD928="","",RANK(AD928,$AD$2:$AD$1780)+COUNTIF($AD$2:AD928,AD928)-1)</f>
        <v/>
      </c>
      <c r="AC928" s="71" t="str">
        <f aca="false">IF(AND(AF928&gt;0,E928&gt;=Settings!$B$4),ROUND(J928,10),"")</f>
        <v/>
      </c>
      <c r="AD928" s="71" t="str">
        <f aca="false">IF(X928="HIGH RATE",ROUND(O928,10),"")</f>
        <v/>
      </c>
      <c r="AE928" s="71" t="s">
        <v>60</v>
      </c>
      <c r="AF928" s="73" t="n">
        <f aca="false">SUMIFS(Detail!$L$2:$L$9168,Detail!$C$2:$C$9168,$A928)</f>
        <v>0</v>
      </c>
      <c r="AG928" s="74" t="n">
        <f aca="false">SUMIFS(Detail!$N$2:$N$9168,Detail!$C$2:$C$9168,$A928)</f>
        <v>0</v>
      </c>
    </row>
    <row r="929" customFormat="false" ht="15" hidden="false" customHeight="false" outlineLevel="0" collapsed="false">
      <c r="A929" s="71" t="s">
        <v>1833</v>
      </c>
      <c r="B929" s="71" t="s">
        <v>2513</v>
      </c>
      <c r="C929" s="71" t="s">
        <v>213</v>
      </c>
      <c r="D929" s="71" t="str">
        <f aca="false">IFERROR(INDEX('Brand Map'!$B$4:$B$125,MATCH(C929,'Brand Map'!$A$4:$A$125,0)),"Other")</f>
        <v>AU</v>
      </c>
      <c r="E929" s="73" t="n">
        <f aca="false">SUMIFS(Detail!$K$2:$K$9168,Detail!$C$2:$C$9168,$A929)</f>
        <v>0</v>
      </c>
      <c r="F929" s="73" t="n">
        <f aca="false">SUMIFS(Detail!$E$2:$E$9168,Detail!$C$2:$C$9168,$A929)</f>
        <v>0</v>
      </c>
      <c r="G929" s="74" t="n">
        <f aca="false">SUMIFS(Detail!$M$2:$M$9168,Detail!$C$2:$C$9168,$A929)</f>
        <v>0</v>
      </c>
      <c r="H929" s="74" t="n">
        <f aca="false">SUMIFS(Detail!$D$2:$D$9168,Detail!$C$2:$C$9168,$A929)</f>
        <v>0</v>
      </c>
      <c r="I929" s="74" t="n">
        <v>269.9</v>
      </c>
      <c r="J929" s="51" t="n">
        <f aca="false">IF(E929&gt;0,AF929/E929,0)</f>
        <v>0</v>
      </c>
      <c r="K929" s="51" t="n">
        <f aca="false">IF(G929&gt;0,AG929/G929,0)</f>
        <v>0</v>
      </c>
      <c r="L929" s="75" t="n">
        <f aca="false">H929/Settings!$B$16</f>
        <v>0</v>
      </c>
      <c r="M929" s="76" t="n">
        <f aca="false">H929/Settings!$B$20</f>
        <v>0</v>
      </c>
      <c r="N929" s="77" t="n">
        <f aca="false">E929*Settings!$B$3</f>
        <v>0</v>
      </c>
      <c r="O929" s="77" t="n">
        <f aca="false">IF(E929&gt;0,(AF929-N929)/SQRT(E929*Settings!$B$3*(1-Settings!$B$3)),0)</f>
        <v>0</v>
      </c>
      <c r="P929" s="77" t="n">
        <f aca="false">MAX(0,AF929-N929)</f>
        <v>0</v>
      </c>
      <c r="Q929" s="51" t="n">
        <f aca="false">IF(E929&gt;=Settings!$B$4,(AF929+Settings!$B$7*Settings!$B$3)/(E929+Settings!$B$7),Settings!$B$3)</f>
        <v>0.0748599558648786</v>
      </c>
      <c r="R929" s="78" t="n">
        <f aca="false">PERCENTRANK($H$2:$H$1780,H929,6)</f>
        <v>0</v>
      </c>
      <c r="S929" s="78" t="n">
        <f aca="false">PERCENTRANK($Q$2:$Q$1780,Q929,6)</f>
        <v>0.0646794</v>
      </c>
      <c r="T929" s="78" t="n">
        <f aca="false">PERCENTRANK($F$2:$F$1780,F929,6)</f>
        <v>0</v>
      </c>
      <c r="U929" s="79" t="n">
        <f aca="false">IF(F929&gt;0,ROUND((Settings!$B$8*T929+Settings!$B$9*R929+Settings!$B$10*S929)/SUM(Settings!$B$8:$B$10),10),0)</f>
        <v>0</v>
      </c>
      <c r="V929" s="71" t="str">
        <f aca="false">IF(U929&gt;0,RANK(U929,$U$2:$U$1780)+COUNTIF($U$2:U929,U929)-1,"")</f>
        <v/>
      </c>
      <c r="W929" s="71" t="str">
        <f aca="false">IF(V929="","",IF(V929&lt;=Settings!$B$11,"1 - Fix first",IF(V929&lt;=Settings!$B$12,"2 - Review","3 - Monitor")))</f>
        <v/>
      </c>
      <c r="X929" s="71" t="str">
        <f aca="false">IF(AND(E929&gt;=Settings!$B$4,AF929&gt;=Settings!$B$5,O929&gt;=Settings!$B$6),"HIGH RATE","")</f>
        <v/>
      </c>
      <c r="Y929" s="71" t="str">
        <f aca="false">IF(F929&gt;0,RANK(F929,$F$2:$F$1780)+COUNTIF($F$2:F929,F929)-1,"")</f>
        <v/>
      </c>
      <c r="Z929" s="71" t="str">
        <f aca="false">IF(H929&gt;0,RANK(H929,$H$2:$H$1780)+COUNTIF($H$2:H929,H929)-1,"")</f>
        <v/>
      </c>
      <c r="AA929" s="71" t="str">
        <f aca="false">IF(AC929="","",RANK(AC929,$AC$2:$AC$1780)+COUNTIF($AC$2:AC929,AC929)-1)</f>
        <v/>
      </c>
      <c r="AB929" s="71" t="str">
        <f aca="false">IF(AD929="","",RANK(AD929,$AD$2:$AD$1780)+COUNTIF($AD$2:AD929,AD929)-1)</f>
        <v/>
      </c>
      <c r="AC929" s="71" t="str">
        <f aca="false">IF(AND(AF929&gt;0,E929&gt;=Settings!$B$4),ROUND(J929,10),"")</f>
        <v/>
      </c>
      <c r="AD929" s="71" t="str">
        <f aca="false">IF(X929="HIGH RATE",ROUND(O929,10),"")</f>
        <v/>
      </c>
      <c r="AE929" s="71" t="s">
        <v>60</v>
      </c>
      <c r="AF929" s="73" t="n">
        <f aca="false">SUMIFS(Detail!$L$2:$L$9168,Detail!$C$2:$C$9168,$A929)</f>
        <v>0</v>
      </c>
      <c r="AG929" s="74" t="n">
        <f aca="false">SUMIFS(Detail!$N$2:$N$9168,Detail!$C$2:$C$9168,$A929)</f>
        <v>0</v>
      </c>
    </row>
    <row r="930" customFormat="false" ht="15" hidden="false" customHeight="false" outlineLevel="0" collapsed="false">
      <c r="A930" s="71" t="s">
        <v>1830</v>
      </c>
      <c r="B930" s="71" t="s">
        <v>2513</v>
      </c>
      <c r="C930" s="71" t="s">
        <v>213</v>
      </c>
      <c r="D930" s="71" t="str">
        <f aca="false">IFERROR(INDEX('Brand Map'!$B$4:$B$125,MATCH(C930,'Brand Map'!$A$4:$A$125,0)),"Other")</f>
        <v>AU</v>
      </c>
      <c r="E930" s="73" t="n">
        <f aca="false">SUMIFS(Detail!$K$2:$K$9168,Detail!$C$2:$C$9168,$A930)</f>
        <v>0</v>
      </c>
      <c r="F930" s="73" t="n">
        <f aca="false">SUMIFS(Detail!$E$2:$E$9168,Detail!$C$2:$C$9168,$A930)</f>
        <v>0</v>
      </c>
      <c r="G930" s="74" t="n">
        <f aca="false">SUMIFS(Detail!$M$2:$M$9168,Detail!$C$2:$C$9168,$A930)</f>
        <v>0</v>
      </c>
      <c r="H930" s="74" t="n">
        <f aca="false">SUMIFS(Detail!$D$2:$D$9168,Detail!$C$2:$C$9168,$A930)</f>
        <v>0</v>
      </c>
      <c r="I930" s="74" t="n">
        <v>164.95</v>
      </c>
      <c r="J930" s="51" t="n">
        <f aca="false">IF(E930&gt;0,AF930/E930,0)</f>
        <v>0</v>
      </c>
      <c r="K930" s="51" t="n">
        <f aca="false">IF(G930&gt;0,AG930/G930,0)</f>
        <v>0</v>
      </c>
      <c r="L930" s="75" t="n">
        <f aca="false">H930/Settings!$B$16</f>
        <v>0</v>
      </c>
      <c r="M930" s="76" t="n">
        <f aca="false">H930/Settings!$B$20</f>
        <v>0</v>
      </c>
      <c r="N930" s="77" t="n">
        <f aca="false">E930*Settings!$B$3</f>
        <v>0</v>
      </c>
      <c r="O930" s="77" t="n">
        <f aca="false">IF(E930&gt;0,(AF930-N930)/SQRT(E930*Settings!$B$3*(1-Settings!$B$3)),0)</f>
        <v>0</v>
      </c>
      <c r="P930" s="77" t="n">
        <f aca="false">MAX(0,AF930-N930)</f>
        <v>0</v>
      </c>
      <c r="Q930" s="51" t="n">
        <f aca="false">IF(E930&gt;=Settings!$B$4,(AF930+Settings!$B$7*Settings!$B$3)/(E930+Settings!$B$7),Settings!$B$3)</f>
        <v>0.0748599558648786</v>
      </c>
      <c r="R930" s="78" t="n">
        <f aca="false">PERCENTRANK($H$2:$H$1780,H930,6)</f>
        <v>0</v>
      </c>
      <c r="S930" s="78" t="n">
        <f aca="false">PERCENTRANK($Q$2:$Q$1780,Q930,6)</f>
        <v>0.0646794</v>
      </c>
      <c r="T930" s="78" t="n">
        <f aca="false">PERCENTRANK($F$2:$F$1780,F930,6)</f>
        <v>0</v>
      </c>
      <c r="U930" s="79" t="n">
        <f aca="false">IF(F930&gt;0,ROUND((Settings!$B$8*T930+Settings!$B$9*R930+Settings!$B$10*S930)/SUM(Settings!$B$8:$B$10),10),0)</f>
        <v>0</v>
      </c>
      <c r="V930" s="71" t="str">
        <f aca="false">IF(U930&gt;0,RANK(U930,$U$2:$U$1780)+COUNTIF($U$2:U930,U930)-1,"")</f>
        <v/>
      </c>
      <c r="W930" s="71" t="str">
        <f aca="false">IF(V930="","",IF(V930&lt;=Settings!$B$11,"1 - Fix first",IF(V930&lt;=Settings!$B$12,"2 - Review","3 - Monitor")))</f>
        <v/>
      </c>
      <c r="X930" s="71" t="str">
        <f aca="false">IF(AND(E930&gt;=Settings!$B$4,AF930&gt;=Settings!$B$5,O930&gt;=Settings!$B$6),"HIGH RATE","")</f>
        <v/>
      </c>
      <c r="Y930" s="71" t="str">
        <f aca="false">IF(F930&gt;0,RANK(F930,$F$2:$F$1780)+COUNTIF($F$2:F930,F930)-1,"")</f>
        <v/>
      </c>
      <c r="Z930" s="71" t="str">
        <f aca="false">IF(H930&gt;0,RANK(H930,$H$2:$H$1780)+COUNTIF($H$2:H930,H930)-1,"")</f>
        <v/>
      </c>
      <c r="AA930" s="71" t="str">
        <f aca="false">IF(AC930="","",RANK(AC930,$AC$2:$AC$1780)+COUNTIF($AC$2:AC930,AC930)-1)</f>
        <v/>
      </c>
      <c r="AB930" s="71" t="str">
        <f aca="false">IF(AD930="","",RANK(AD930,$AD$2:$AD$1780)+COUNTIF($AD$2:AD930,AD930)-1)</f>
        <v/>
      </c>
      <c r="AC930" s="71" t="str">
        <f aca="false">IF(AND(AF930&gt;0,E930&gt;=Settings!$B$4),ROUND(J930,10),"")</f>
        <v/>
      </c>
      <c r="AD930" s="71" t="str">
        <f aca="false">IF(X930="HIGH RATE",ROUND(O930,10),"")</f>
        <v/>
      </c>
      <c r="AE930" s="71" t="s">
        <v>60</v>
      </c>
      <c r="AF930" s="73" t="n">
        <f aca="false">SUMIFS(Detail!$L$2:$L$9168,Detail!$C$2:$C$9168,$A930)</f>
        <v>0</v>
      </c>
      <c r="AG930" s="74" t="n">
        <f aca="false">SUMIFS(Detail!$N$2:$N$9168,Detail!$C$2:$C$9168,$A930)</f>
        <v>0</v>
      </c>
    </row>
    <row r="931" customFormat="false" ht="15" hidden="false" customHeight="false" outlineLevel="0" collapsed="false">
      <c r="A931" s="71" t="s">
        <v>2056</v>
      </c>
      <c r="B931" s="71" t="s">
        <v>2513</v>
      </c>
      <c r="C931" s="71" t="s">
        <v>213</v>
      </c>
      <c r="D931" s="71" t="str">
        <f aca="false">IFERROR(INDEX('Brand Map'!$B$4:$B$125,MATCH(C931,'Brand Map'!$A$4:$A$125,0)),"Other")</f>
        <v>AU</v>
      </c>
      <c r="E931" s="73" t="n">
        <f aca="false">SUMIFS(Detail!$K$2:$K$9168,Detail!$C$2:$C$9168,$A931)</f>
        <v>0</v>
      </c>
      <c r="F931" s="73" t="n">
        <f aca="false">SUMIFS(Detail!$E$2:$E$9168,Detail!$C$2:$C$9168,$A931)</f>
        <v>0</v>
      </c>
      <c r="G931" s="74" t="n">
        <f aca="false">SUMIFS(Detail!$M$2:$M$9168,Detail!$C$2:$C$9168,$A931)</f>
        <v>0</v>
      </c>
      <c r="H931" s="74" t="n">
        <f aca="false">SUMIFS(Detail!$D$2:$D$9168,Detail!$C$2:$C$9168,$A931)</f>
        <v>0</v>
      </c>
      <c r="I931" s="74" t="n">
        <v>359.85</v>
      </c>
      <c r="J931" s="51" t="n">
        <f aca="false">IF(E931&gt;0,AF931/E931,0)</f>
        <v>0</v>
      </c>
      <c r="K931" s="51" t="n">
        <f aca="false">IF(G931&gt;0,AG931/G931,0)</f>
        <v>0</v>
      </c>
      <c r="L931" s="75" t="n">
        <f aca="false">H931/Settings!$B$16</f>
        <v>0</v>
      </c>
      <c r="M931" s="76" t="n">
        <f aca="false">H931/Settings!$B$20</f>
        <v>0</v>
      </c>
      <c r="N931" s="77" t="n">
        <f aca="false">E931*Settings!$B$3</f>
        <v>0</v>
      </c>
      <c r="O931" s="77" t="n">
        <f aca="false">IF(E931&gt;0,(AF931-N931)/SQRT(E931*Settings!$B$3*(1-Settings!$B$3)),0)</f>
        <v>0</v>
      </c>
      <c r="P931" s="77" t="n">
        <f aca="false">MAX(0,AF931-N931)</f>
        <v>0</v>
      </c>
      <c r="Q931" s="51" t="n">
        <f aca="false">IF(E931&gt;=Settings!$B$4,(AF931+Settings!$B$7*Settings!$B$3)/(E931+Settings!$B$7),Settings!$B$3)</f>
        <v>0.0748599558648786</v>
      </c>
      <c r="R931" s="78" t="n">
        <f aca="false">PERCENTRANK($H$2:$H$1780,H931,6)</f>
        <v>0</v>
      </c>
      <c r="S931" s="78" t="n">
        <f aca="false">PERCENTRANK($Q$2:$Q$1780,Q931,6)</f>
        <v>0.0646794</v>
      </c>
      <c r="T931" s="78" t="n">
        <f aca="false">PERCENTRANK($F$2:$F$1780,F931,6)</f>
        <v>0</v>
      </c>
      <c r="U931" s="79" t="n">
        <f aca="false">IF(F931&gt;0,ROUND((Settings!$B$8*T931+Settings!$B$9*R931+Settings!$B$10*S931)/SUM(Settings!$B$8:$B$10),10),0)</f>
        <v>0</v>
      </c>
      <c r="V931" s="71" t="str">
        <f aca="false">IF(U931&gt;0,RANK(U931,$U$2:$U$1780)+COUNTIF($U$2:U931,U931)-1,"")</f>
        <v/>
      </c>
      <c r="W931" s="71" t="str">
        <f aca="false">IF(V931="","",IF(V931&lt;=Settings!$B$11,"1 - Fix first",IF(V931&lt;=Settings!$B$12,"2 - Review","3 - Monitor")))</f>
        <v/>
      </c>
      <c r="X931" s="71" t="str">
        <f aca="false">IF(AND(E931&gt;=Settings!$B$4,AF931&gt;=Settings!$B$5,O931&gt;=Settings!$B$6),"HIGH RATE","")</f>
        <v/>
      </c>
      <c r="Y931" s="71" t="str">
        <f aca="false">IF(F931&gt;0,RANK(F931,$F$2:$F$1780)+COUNTIF($F$2:F931,F931)-1,"")</f>
        <v/>
      </c>
      <c r="Z931" s="71" t="str">
        <f aca="false">IF(H931&gt;0,RANK(H931,$H$2:$H$1780)+COUNTIF($H$2:H931,H931)-1,"")</f>
        <v/>
      </c>
      <c r="AA931" s="71" t="str">
        <f aca="false">IF(AC931="","",RANK(AC931,$AC$2:$AC$1780)+COUNTIF($AC$2:AC931,AC931)-1)</f>
        <v/>
      </c>
      <c r="AB931" s="71" t="str">
        <f aca="false">IF(AD931="","",RANK(AD931,$AD$2:$AD$1780)+COUNTIF($AD$2:AD931,AD931)-1)</f>
        <v/>
      </c>
      <c r="AC931" s="71" t="str">
        <f aca="false">IF(AND(AF931&gt;0,E931&gt;=Settings!$B$4),ROUND(J931,10),"")</f>
        <v/>
      </c>
      <c r="AD931" s="71" t="str">
        <f aca="false">IF(X931="HIGH RATE",ROUND(O931,10),"")</f>
        <v/>
      </c>
      <c r="AE931" s="71" t="s">
        <v>60</v>
      </c>
      <c r="AF931" s="73" t="n">
        <f aca="false">SUMIFS(Detail!$L$2:$L$9168,Detail!$C$2:$C$9168,$A931)</f>
        <v>0</v>
      </c>
      <c r="AG931" s="74" t="n">
        <f aca="false">SUMIFS(Detail!$N$2:$N$9168,Detail!$C$2:$C$9168,$A931)</f>
        <v>0</v>
      </c>
    </row>
    <row r="932" customFormat="false" ht="15" hidden="false" customHeight="false" outlineLevel="0" collapsed="false">
      <c r="A932" s="71" t="s">
        <v>1823</v>
      </c>
      <c r="B932" s="71" t="s">
        <v>2861</v>
      </c>
      <c r="C932" s="71" t="s">
        <v>213</v>
      </c>
      <c r="D932" s="71" t="str">
        <f aca="false">IFERROR(INDEX('Brand Map'!$B$4:$B$125,MATCH(C932,'Brand Map'!$A$4:$A$125,0)),"Other")</f>
        <v>AU</v>
      </c>
      <c r="E932" s="73" t="n">
        <f aca="false">SUMIFS(Detail!$K$2:$K$9168,Detail!$C$2:$C$9168,$A932)</f>
        <v>0</v>
      </c>
      <c r="F932" s="73" t="n">
        <f aca="false">SUMIFS(Detail!$E$2:$E$9168,Detail!$C$2:$C$9168,$A932)</f>
        <v>0</v>
      </c>
      <c r="G932" s="74" t="n">
        <f aca="false">SUMIFS(Detail!$M$2:$M$9168,Detail!$C$2:$C$9168,$A932)</f>
        <v>0</v>
      </c>
      <c r="H932" s="74" t="n">
        <f aca="false">SUMIFS(Detail!$D$2:$D$9168,Detail!$C$2:$C$9168,$A932)</f>
        <v>0</v>
      </c>
      <c r="I932" s="74" t="n">
        <v>59.95</v>
      </c>
      <c r="J932" s="51" t="n">
        <f aca="false">IF(E932&gt;0,AF932/E932,0)</f>
        <v>0</v>
      </c>
      <c r="K932" s="51" t="n">
        <f aca="false">IF(G932&gt;0,AG932/G932,0)</f>
        <v>0</v>
      </c>
      <c r="L932" s="75" t="n">
        <f aca="false">H932/Settings!$B$16</f>
        <v>0</v>
      </c>
      <c r="M932" s="76" t="n">
        <f aca="false">H932/Settings!$B$20</f>
        <v>0</v>
      </c>
      <c r="N932" s="77" t="n">
        <f aca="false">E932*Settings!$B$3</f>
        <v>0</v>
      </c>
      <c r="O932" s="77" t="n">
        <f aca="false">IF(E932&gt;0,(AF932-N932)/SQRT(E932*Settings!$B$3*(1-Settings!$B$3)),0)</f>
        <v>0</v>
      </c>
      <c r="P932" s="77" t="n">
        <f aca="false">MAX(0,AF932-N932)</f>
        <v>0</v>
      </c>
      <c r="Q932" s="51" t="n">
        <f aca="false">IF(E932&gt;=Settings!$B$4,(AF932+Settings!$B$7*Settings!$B$3)/(E932+Settings!$B$7),Settings!$B$3)</f>
        <v>0.0748599558648786</v>
      </c>
      <c r="R932" s="78" t="n">
        <f aca="false">PERCENTRANK($H$2:$H$1780,H932,6)</f>
        <v>0</v>
      </c>
      <c r="S932" s="78" t="n">
        <f aca="false">PERCENTRANK($Q$2:$Q$1780,Q932,6)</f>
        <v>0.0646794</v>
      </c>
      <c r="T932" s="78" t="n">
        <f aca="false">PERCENTRANK($F$2:$F$1780,F932,6)</f>
        <v>0</v>
      </c>
      <c r="U932" s="79" t="n">
        <f aca="false">IF(F932&gt;0,ROUND((Settings!$B$8*T932+Settings!$B$9*R932+Settings!$B$10*S932)/SUM(Settings!$B$8:$B$10),10),0)</f>
        <v>0</v>
      </c>
      <c r="V932" s="71" t="str">
        <f aca="false">IF(U932&gt;0,RANK(U932,$U$2:$U$1780)+COUNTIF($U$2:U932,U932)-1,"")</f>
        <v/>
      </c>
      <c r="W932" s="71" t="str">
        <f aca="false">IF(V932="","",IF(V932&lt;=Settings!$B$11,"1 - Fix first",IF(V932&lt;=Settings!$B$12,"2 - Review","3 - Monitor")))</f>
        <v/>
      </c>
      <c r="X932" s="71" t="str">
        <f aca="false">IF(AND(E932&gt;=Settings!$B$4,AF932&gt;=Settings!$B$5,O932&gt;=Settings!$B$6),"HIGH RATE","")</f>
        <v/>
      </c>
      <c r="Y932" s="71" t="str">
        <f aca="false">IF(F932&gt;0,RANK(F932,$F$2:$F$1780)+COUNTIF($F$2:F932,F932)-1,"")</f>
        <v/>
      </c>
      <c r="Z932" s="71" t="str">
        <f aca="false">IF(H932&gt;0,RANK(H932,$H$2:$H$1780)+COUNTIF($H$2:H932,H932)-1,"")</f>
        <v/>
      </c>
      <c r="AA932" s="71" t="str">
        <f aca="false">IF(AC932="","",RANK(AC932,$AC$2:$AC$1780)+COUNTIF($AC$2:AC932,AC932)-1)</f>
        <v/>
      </c>
      <c r="AB932" s="71" t="str">
        <f aca="false">IF(AD932="","",RANK(AD932,$AD$2:$AD$1780)+COUNTIF($AD$2:AD932,AD932)-1)</f>
        <v/>
      </c>
      <c r="AC932" s="71" t="str">
        <f aca="false">IF(AND(AF932&gt;0,E932&gt;=Settings!$B$4),ROUND(J932,10),"")</f>
        <v/>
      </c>
      <c r="AD932" s="71" t="str">
        <f aca="false">IF(X932="HIGH RATE",ROUND(O932,10),"")</f>
        <v/>
      </c>
      <c r="AE932" s="71" t="s">
        <v>60</v>
      </c>
      <c r="AF932" s="73" t="n">
        <f aca="false">SUMIFS(Detail!$L$2:$L$9168,Detail!$C$2:$C$9168,$A932)</f>
        <v>0</v>
      </c>
      <c r="AG932" s="74" t="n">
        <f aca="false">SUMIFS(Detail!$N$2:$N$9168,Detail!$C$2:$C$9168,$A932)</f>
        <v>0</v>
      </c>
    </row>
    <row r="933" customFormat="false" ht="15" hidden="false" customHeight="false" outlineLevel="0" collapsed="false">
      <c r="A933" s="71" t="s">
        <v>1917</v>
      </c>
      <c r="B933" s="71" t="s">
        <v>2861</v>
      </c>
      <c r="C933" s="71" t="s">
        <v>213</v>
      </c>
      <c r="D933" s="71" t="str">
        <f aca="false">IFERROR(INDEX('Brand Map'!$B$4:$B$125,MATCH(C933,'Brand Map'!$A$4:$A$125,0)),"Other")</f>
        <v>AU</v>
      </c>
      <c r="E933" s="73" t="n">
        <f aca="false">SUMIFS(Detail!$K$2:$K$9168,Detail!$C$2:$C$9168,$A933)</f>
        <v>0</v>
      </c>
      <c r="F933" s="73" t="n">
        <f aca="false">SUMIFS(Detail!$E$2:$E$9168,Detail!$C$2:$C$9168,$A933)</f>
        <v>0</v>
      </c>
      <c r="G933" s="74" t="n">
        <f aca="false">SUMIFS(Detail!$M$2:$M$9168,Detail!$C$2:$C$9168,$A933)</f>
        <v>0</v>
      </c>
      <c r="H933" s="74" t="n">
        <f aca="false">SUMIFS(Detail!$D$2:$D$9168,Detail!$C$2:$C$9168,$A933)</f>
        <v>0</v>
      </c>
      <c r="I933" s="74" t="n">
        <v>74.95</v>
      </c>
      <c r="J933" s="51" t="n">
        <f aca="false">IF(E933&gt;0,AF933/E933,0)</f>
        <v>0</v>
      </c>
      <c r="K933" s="51" t="n">
        <f aca="false">IF(G933&gt;0,AG933/G933,0)</f>
        <v>0</v>
      </c>
      <c r="L933" s="75" t="n">
        <f aca="false">H933/Settings!$B$16</f>
        <v>0</v>
      </c>
      <c r="M933" s="76" t="n">
        <f aca="false">H933/Settings!$B$20</f>
        <v>0</v>
      </c>
      <c r="N933" s="77" t="n">
        <f aca="false">E933*Settings!$B$3</f>
        <v>0</v>
      </c>
      <c r="O933" s="77" t="n">
        <f aca="false">IF(E933&gt;0,(AF933-N933)/SQRT(E933*Settings!$B$3*(1-Settings!$B$3)),0)</f>
        <v>0</v>
      </c>
      <c r="P933" s="77" t="n">
        <f aca="false">MAX(0,AF933-N933)</f>
        <v>0</v>
      </c>
      <c r="Q933" s="51" t="n">
        <f aca="false">IF(E933&gt;=Settings!$B$4,(AF933+Settings!$B$7*Settings!$B$3)/(E933+Settings!$B$7),Settings!$B$3)</f>
        <v>0.0748599558648786</v>
      </c>
      <c r="R933" s="78" t="n">
        <f aca="false">PERCENTRANK($H$2:$H$1780,H933,6)</f>
        <v>0</v>
      </c>
      <c r="S933" s="78" t="n">
        <f aca="false">PERCENTRANK($Q$2:$Q$1780,Q933,6)</f>
        <v>0.0646794</v>
      </c>
      <c r="T933" s="78" t="n">
        <f aca="false">PERCENTRANK($F$2:$F$1780,F933,6)</f>
        <v>0</v>
      </c>
      <c r="U933" s="79" t="n">
        <f aca="false">IF(F933&gt;0,ROUND((Settings!$B$8*T933+Settings!$B$9*R933+Settings!$B$10*S933)/SUM(Settings!$B$8:$B$10),10),0)</f>
        <v>0</v>
      </c>
      <c r="V933" s="71" t="str">
        <f aca="false">IF(U933&gt;0,RANK(U933,$U$2:$U$1780)+COUNTIF($U$2:U933,U933)-1,"")</f>
        <v/>
      </c>
      <c r="W933" s="71" t="str">
        <f aca="false">IF(V933="","",IF(V933&lt;=Settings!$B$11,"1 - Fix first",IF(V933&lt;=Settings!$B$12,"2 - Review","3 - Monitor")))</f>
        <v/>
      </c>
      <c r="X933" s="71" t="str">
        <f aca="false">IF(AND(E933&gt;=Settings!$B$4,AF933&gt;=Settings!$B$5,O933&gt;=Settings!$B$6),"HIGH RATE","")</f>
        <v/>
      </c>
      <c r="Y933" s="71" t="str">
        <f aca="false">IF(F933&gt;0,RANK(F933,$F$2:$F$1780)+COUNTIF($F$2:F933,F933)-1,"")</f>
        <v/>
      </c>
      <c r="Z933" s="71" t="str">
        <f aca="false">IF(H933&gt;0,RANK(H933,$H$2:$H$1780)+COUNTIF($H$2:H933,H933)-1,"")</f>
        <v/>
      </c>
      <c r="AA933" s="71" t="str">
        <f aca="false">IF(AC933="","",RANK(AC933,$AC$2:$AC$1780)+COUNTIF($AC$2:AC933,AC933)-1)</f>
        <v/>
      </c>
      <c r="AB933" s="71" t="str">
        <f aca="false">IF(AD933="","",RANK(AD933,$AD$2:$AD$1780)+COUNTIF($AD$2:AD933,AD933)-1)</f>
        <v/>
      </c>
      <c r="AC933" s="71" t="str">
        <f aca="false">IF(AND(AF933&gt;0,E933&gt;=Settings!$B$4),ROUND(J933,10),"")</f>
        <v/>
      </c>
      <c r="AD933" s="71" t="str">
        <f aca="false">IF(X933="HIGH RATE",ROUND(O933,10),"")</f>
        <v/>
      </c>
      <c r="AE933" s="71" t="s">
        <v>60</v>
      </c>
      <c r="AF933" s="73" t="n">
        <f aca="false">SUMIFS(Detail!$L$2:$L$9168,Detail!$C$2:$C$9168,$A933)</f>
        <v>0</v>
      </c>
      <c r="AG933" s="74" t="n">
        <f aca="false">SUMIFS(Detail!$N$2:$N$9168,Detail!$C$2:$C$9168,$A933)</f>
        <v>0</v>
      </c>
    </row>
    <row r="934" customFormat="false" ht="15" hidden="false" customHeight="false" outlineLevel="0" collapsed="false">
      <c r="A934" s="71" t="s">
        <v>2117</v>
      </c>
      <c r="B934" s="71" t="s">
        <v>2861</v>
      </c>
      <c r="C934" s="71" t="s">
        <v>213</v>
      </c>
      <c r="D934" s="71" t="str">
        <f aca="false">IFERROR(INDEX('Brand Map'!$B$4:$B$125,MATCH(C934,'Brand Map'!$A$4:$A$125,0)),"Other")</f>
        <v>AU</v>
      </c>
      <c r="E934" s="73" t="n">
        <f aca="false">SUMIFS(Detail!$K$2:$K$9168,Detail!$C$2:$C$9168,$A934)</f>
        <v>0</v>
      </c>
      <c r="F934" s="73" t="n">
        <f aca="false">SUMIFS(Detail!$E$2:$E$9168,Detail!$C$2:$C$9168,$A934)</f>
        <v>0</v>
      </c>
      <c r="G934" s="74" t="n">
        <f aca="false">SUMIFS(Detail!$M$2:$M$9168,Detail!$C$2:$C$9168,$A934)</f>
        <v>0</v>
      </c>
      <c r="H934" s="74" t="n">
        <f aca="false">SUMIFS(Detail!$D$2:$D$9168,Detail!$C$2:$C$9168,$A934)</f>
        <v>0</v>
      </c>
      <c r="I934" s="74" t="n">
        <v>149.75</v>
      </c>
      <c r="J934" s="51" t="n">
        <f aca="false">IF(E934&gt;0,AF934/E934,0)</f>
        <v>0</v>
      </c>
      <c r="K934" s="51" t="n">
        <f aca="false">IF(G934&gt;0,AG934/G934,0)</f>
        <v>0</v>
      </c>
      <c r="L934" s="75" t="n">
        <f aca="false">H934/Settings!$B$16</f>
        <v>0</v>
      </c>
      <c r="M934" s="76" t="n">
        <f aca="false">H934/Settings!$B$20</f>
        <v>0</v>
      </c>
      <c r="N934" s="77" t="n">
        <f aca="false">E934*Settings!$B$3</f>
        <v>0</v>
      </c>
      <c r="O934" s="77" t="n">
        <f aca="false">IF(E934&gt;0,(AF934-N934)/SQRT(E934*Settings!$B$3*(1-Settings!$B$3)),0)</f>
        <v>0</v>
      </c>
      <c r="P934" s="77" t="n">
        <f aca="false">MAX(0,AF934-N934)</f>
        <v>0</v>
      </c>
      <c r="Q934" s="51" t="n">
        <f aca="false">IF(E934&gt;=Settings!$B$4,(AF934+Settings!$B$7*Settings!$B$3)/(E934+Settings!$B$7),Settings!$B$3)</f>
        <v>0.0748599558648786</v>
      </c>
      <c r="R934" s="78" t="n">
        <f aca="false">PERCENTRANK($H$2:$H$1780,H934,6)</f>
        <v>0</v>
      </c>
      <c r="S934" s="78" t="n">
        <f aca="false">PERCENTRANK($Q$2:$Q$1780,Q934,6)</f>
        <v>0.0646794</v>
      </c>
      <c r="T934" s="78" t="n">
        <f aca="false">PERCENTRANK($F$2:$F$1780,F934,6)</f>
        <v>0</v>
      </c>
      <c r="U934" s="79" t="n">
        <f aca="false">IF(F934&gt;0,ROUND((Settings!$B$8*T934+Settings!$B$9*R934+Settings!$B$10*S934)/SUM(Settings!$B$8:$B$10),10),0)</f>
        <v>0</v>
      </c>
      <c r="V934" s="71" t="str">
        <f aca="false">IF(U934&gt;0,RANK(U934,$U$2:$U$1780)+COUNTIF($U$2:U934,U934)-1,"")</f>
        <v/>
      </c>
      <c r="W934" s="71" t="str">
        <f aca="false">IF(V934="","",IF(V934&lt;=Settings!$B$11,"1 - Fix first",IF(V934&lt;=Settings!$B$12,"2 - Review","3 - Monitor")))</f>
        <v/>
      </c>
      <c r="X934" s="71" t="str">
        <f aca="false">IF(AND(E934&gt;=Settings!$B$4,AF934&gt;=Settings!$B$5,O934&gt;=Settings!$B$6),"HIGH RATE","")</f>
        <v/>
      </c>
      <c r="Y934" s="71" t="str">
        <f aca="false">IF(F934&gt;0,RANK(F934,$F$2:$F$1780)+COUNTIF($F$2:F934,F934)-1,"")</f>
        <v/>
      </c>
      <c r="Z934" s="71" t="str">
        <f aca="false">IF(H934&gt;0,RANK(H934,$H$2:$H$1780)+COUNTIF($H$2:H934,H934)-1,"")</f>
        <v/>
      </c>
      <c r="AA934" s="71" t="str">
        <f aca="false">IF(AC934="","",RANK(AC934,$AC$2:$AC$1780)+COUNTIF($AC$2:AC934,AC934)-1)</f>
        <v/>
      </c>
      <c r="AB934" s="71" t="str">
        <f aca="false">IF(AD934="","",RANK(AD934,$AD$2:$AD$1780)+COUNTIF($AD$2:AD934,AD934)-1)</f>
        <v/>
      </c>
      <c r="AC934" s="71" t="str">
        <f aca="false">IF(AND(AF934&gt;0,E934&gt;=Settings!$B$4),ROUND(J934,10),"")</f>
        <v/>
      </c>
      <c r="AD934" s="71" t="str">
        <f aca="false">IF(X934="HIGH RATE",ROUND(O934,10),"")</f>
        <v/>
      </c>
      <c r="AE934" s="71" t="s">
        <v>60</v>
      </c>
      <c r="AF934" s="73" t="n">
        <f aca="false">SUMIFS(Detail!$L$2:$L$9168,Detail!$C$2:$C$9168,$A934)</f>
        <v>0</v>
      </c>
      <c r="AG934" s="74" t="n">
        <f aca="false">SUMIFS(Detail!$N$2:$N$9168,Detail!$C$2:$C$9168,$A934)</f>
        <v>0</v>
      </c>
    </row>
    <row r="935" customFormat="false" ht="15" hidden="false" customHeight="false" outlineLevel="0" collapsed="false">
      <c r="A935" s="71" t="s">
        <v>2106</v>
      </c>
      <c r="B935" s="71" t="s">
        <v>3112</v>
      </c>
      <c r="C935" s="71" t="s">
        <v>213</v>
      </c>
      <c r="D935" s="71" t="str">
        <f aca="false">IFERROR(INDEX('Brand Map'!$B$4:$B$125,MATCH(C935,'Brand Map'!$A$4:$A$125,0)),"Other")</f>
        <v>AU</v>
      </c>
      <c r="E935" s="73" t="n">
        <f aca="false">SUMIFS(Detail!$K$2:$K$9168,Detail!$C$2:$C$9168,$A935)</f>
        <v>0</v>
      </c>
      <c r="F935" s="73" t="n">
        <f aca="false">SUMIFS(Detail!$E$2:$E$9168,Detail!$C$2:$C$9168,$A935)</f>
        <v>0</v>
      </c>
      <c r="G935" s="74" t="n">
        <f aca="false">SUMIFS(Detail!$M$2:$M$9168,Detail!$C$2:$C$9168,$A935)</f>
        <v>0</v>
      </c>
      <c r="H935" s="74" t="n">
        <f aca="false">SUMIFS(Detail!$D$2:$D$9168,Detail!$C$2:$C$9168,$A935)</f>
        <v>0</v>
      </c>
      <c r="I935" s="74" t="n">
        <v>74.95</v>
      </c>
      <c r="J935" s="51" t="n">
        <f aca="false">IF(E935&gt;0,AF935/E935,0)</f>
        <v>0</v>
      </c>
      <c r="K935" s="51" t="n">
        <f aca="false">IF(G935&gt;0,AG935/G935,0)</f>
        <v>0</v>
      </c>
      <c r="L935" s="75" t="n">
        <f aca="false">H935/Settings!$B$16</f>
        <v>0</v>
      </c>
      <c r="M935" s="76" t="n">
        <f aca="false">H935/Settings!$B$20</f>
        <v>0</v>
      </c>
      <c r="N935" s="77" t="n">
        <f aca="false">E935*Settings!$B$3</f>
        <v>0</v>
      </c>
      <c r="O935" s="77" t="n">
        <f aca="false">IF(E935&gt;0,(AF935-N935)/SQRT(E935*Settings!$B$3*(1-Settings!$B$3)),0)</f>
        <v>0</v>
      </c>
      <c r="P935" s="77" t="n">
        <f aca="false">MAX(0,AF935-N935)</f>
        <v>0</v>
      </c>
      <c r="Q935" s="51" t="n">
        <f aca="false">IF(E935&gt;=Settings!$B$4,(AF935+Settings!$B$7*Settings!$B$3)/(E935+Settings!$B$7),Settings!$B$3)</f>
        <v>0.0748599558648786</v>
      </c>
      <c r="R935" s="78" t="n">
        <f aca="false">PERCENTRANK($H$2:$H$1780,H935,6)</f>
        <v>0</v>
      </c>
      <c r="S935" s="78" t="n">
        <f aca="false">PERCENTRANK($Q$2:$Q$1780,Q935,6)</f>
        <v>0.0646794</v>
      </c>
      <c r="T935" s="78" t="n">
        <f aca="false">PERCENTRANK($F$2:$F$1780,F935,6)</f>
        <v>0</v>
      </c>
      <c r="U935" s="79" t="n">
        <f aca="false">IF(F935&gt;0,ROUND((Settings!$B$8*T935+Settings!$B$9*R935+Settings!$B$10*S935)/SUM(Settings!$B$8:$B$10),10),0)</f>
        <v>0</v>
      </c>
      <c r="V935" s="71" t="str">
        <f aca="false">IF(U935&gt;0,RANK(U935,$U$2:$U$1780)+COUNTIF($U$2:U935,U935)-1,"")</f>
        <v/>
      </c>
      <c r="W935" s="71" t="str">
        <f aca="false">IF(V935="","",IF(V935&lt;=Settings!$B$11,"1 - Fix first",IF(V935&lt;=Settings!$B$12,"2 - Review","3 - Monitor")))</f>
        <v/>
      </c>
      <c r="X935" s="71" t="str">
        <f aca="false">IF(AND(E935&gt;=Settings!$B$4,AF935&gt;=Settings!$B$5,O935&gt;=Settings!$B$6),"HIGH RATE","")</f>
        <v/>
      </c>
      <c r="Y935" s="71" t="str">
        <f aca="false">IF(F935&gt;0,RANK(F935,$F$2:$F$1780)+COUNTIF($F$2:F935,F935)-1,"")</f>
        <v/>
      </c>
      <c r="Z935" s="71" t="str">
        <f aca="false">IF(H935&gt;0,RANK(H935,$H$2:$H$1780)+COUNTIF($H$2:H935,H935)-1,"")</f>
        <v/>
      </c>
      <c r="AA935" s="71" t="str">
        <f aca="false">IF(AC935="","",RANK(AC935,$AC$2:$AC$1780)+COUNTIF($AC$2:AC935,AC935)-1)</f>
        <v/>
      </c>
      <c r="AB935" s="71" t="str">
        <f aca="false">IF(AD935="","",RANK(AD935,$AD$2:$AD$1780)+COUNTIF($AD$2:AD935,AD935)-1)</f>
        <v/>
      </c>
      <c r="AC935" s="71" t="str">
        <f aca="false">IF(AND(AF935&gt;0,E935&gt;=Settings!$B$4),ROUND(J935,10),"")</f>
        <v/>
      </c>
      <c r="AD935" s="71" t="str">
        <f aca="false">IF(X935="HIGH RATE",ROUND(O935,10),"")</f>
        <v/>
      </c>
      <c r="AE935" s="71" t="s">
        <v>60</v>
      </c>
      <c r="AF935" s="73" t="n">
        <f aca="false">SUMIFS(Detail!$L$2:$L$9168,Detail!$C$2:$C$9168,$A935)</f>
        <v>0</v>
      </c>
      <c r="AG935" s="74" t="n">
        <f aca="false">SUMIFS(Detail!$N$2:$N$9168,Detail!$C$2:$C$9168,$A935)</f>
        <v>0</v>
      </c>
    </row>
    <row r="936" customFormat="false" ht="15" hidden="false" customHeight="false" outlineLevel="0" collapsed="false">
      <c r="A936" s="71" t="s">
        <v>1984</v>
      </c>
      <c r="B936" s="71" t="s">
        <v>3112</v>
      </c>
      <c r="C936" s="71" t="s">
        <v>213</v>
      </c>
      <c r="D936" s="71" t="str">
        <f aca="false">IFERROR(INDEX('Brand Map'!$B$4:$B$125,MATCH(C936,'Brand Map'!$A$4:$A$125,0)),"Other")</f>
        <v>AU</v>
      </c>
      <c r="E936" s="73" t="n">
        <f aca="false">SUMIFS(Detail!$K$2:$K$9168,Detail!$C$2:$C$9168,$A936)</f>
        <v>0</v>
      </c>
      <c r="F936" s="73" t="n">
        <f aca="false">SUMIFS(Detail!$E$2:$E$9168,Detail!$C$2:$C$9168,$A936)</f>
        <v>0</v>
      </c>
      <c r="G936" s="74" t="n">
        <f aca="false">SUMIFS(Detail!$M$2:$M$9168,Detail!$C$2:$C$9168,$A936)</f>
        <v>0</v>
      </c>
      <c r="H936" s="74" t="n">
        <f aca="false">SUMIFS(Detail!$D$2:$D$9168,Detail!$C$2:$C$9168,$A936)</f>
        <v>0</v>
      </c>
      <c r="I936" s="74" t="n">
        <v>224.85</v>
      </c>
      <c r="J936" s="51" t="n">
        <f aca="false">IF(E936&gt;0,AF936/E936,0)</f>
        <v>0</v>
      </c>
      <c r="K936" s="51" t="n">
        <f aca="false">IF(G936&gt;0,AG936/G936,0)</f>
        <v>0</v>
      </c>
      <c r="L936" s="75" t="n">
        <f aca="false">H936/Settings!$B$16</f>
        <v>0</v>
      </c>
      <c r="M936" s="76" t="n">
        <f aca="false">H936/Settings!$B$20</f>
        <v>0</v>
      </c>
      <c r="N936" s="77" t="n">
        <f aca="false">E936*Settings!$B$3</f>
        <v>0</v>
      </c>
      <c r="O936" s="77" t="n">
        <f aca="false">IF(E936&gt;0,(AF936-N936)/SQRT(E936*Settings!$B$3*(1-Settings!$B$3)),0)</f>
        <v>0</v>
      </c>
      <c r="P936" s="77" t="n">
        <f aca="false">MAX(0,AF936-N936)</f>
        <v>0</v>
      </c>
      <c r="Q936" s="51" t="n">
        <f aca="false">IF(E936&gt;=Settings!$B$4,(AF936+Settings!$B$7*Settings!$B$3)/(E936+Settings!$B$7),Settings!$B$3)</f>
        <v>0.0748599558648786</v>
      </c>
      <c r="R936" s="78" t="n">
        <f aca="false">PERCENTRANK($H$2:$H$1780,H936,6)</f>
        <v>0</v>
      </c>
      <c r="S936" s="78" t="n">
        <f aca="false">PERCENTRANK($Q$2:$Q$1780,Q936,6)</f>
        <v>0.0646794</v>
      </c>
      <c r="T936" s="78" t="n">
        <f aca="false">PERCENTRANK($F$2:$F$1780,F936,6)</f>
        <v>0</v>
      </c>
      <c r="U936" s="79" t="n">
        <f aca="false">IF(F936&gt;0,ROUND((Settings!$B$8*T936+Settings!$B$9*R936+Settings!$B$10*S936)/SUM(Settings!$B$8:$B$10),10),0)</f>
        <v>0</v>
      </c>
      <c r="V936" s="71" t="str">
        <f aca="false">IF(U936&gt;0,RANK(U936,$U$2:$U$1780)+COUNTIF($U$2:U936,U936)-1,"")</f>
        <v/>
      </c>
      <c r="W936" s="71" t="str">
        <f aca="false">IF(V936="","",IF(V936&lt;=Settings!$B$11,"1 - Fix first",IF(V936&lt;=Settings!$B$12,"2 - Review","3 - Monitor")))</f>
        <v/>
      </c>
      <c r="X936" s="71" t="str">
        <f aca="false">IF(AND(E936&gt;=Settings!$B$4,AF936&gt;=Settings!$B$5,O936&gt;=Settings!$B$6),"HIGH RATE","")</f>
        <v/>
      </c>
      <c r="Y936" s="71" t="str">
        <f aca="false">IF(F936&gt;0,RANK(F936,$F$2:$F$1780)+COUNTIF($F$2:F936,F936)-1,"")</f>
        <v/>
      </c>
      <c r="Z936" s="71" t="str">
        <f aca="false">IF(H936&gt;0,RANK(H936,$H$2:$H$1780)+COUNTIF($H$2:H936,H936)-1,"")</f>
        <v/>
      </c>
      <c r="AA936" s="71" t="str">
        <f aca="false">IF(AC936="","",RANK(AC936,$AC$2:$AC$1780)+COUNTIF($AC$2:AC936,AC936)-1)</f>
        <v/>
      </c>
      <c r="AB936" s="71" t="str">
        <f aca="false">IF(AD936="","",RANK(AD936,$AD$2:$AD$1780)+COUNTIF($AD$2:AD936,AD936)-1)</f>
        <v/>
      </c>
      <c r="AC936" s="71" t="str">
        <f aca="false">IF(AND(AF936&gt;0,E936&gt;=Settings!$B$4),ROUND(J936,10),"")</f>
        <v/>
      </c>
      <c r="AD936" s="71" t="str">
        <f aca="false">IF(X936="HIGH RATE",ROUND(O936,10),"")</f>
        <v/>
      </c>
      <c r="AE936" s="71" t="s">
        <v>60</v>
      </c>
      <c r="AF936" s="73" t="n">
        <f aca="false">SUMIFS(Detail!$L$2:$L$9168,Detail!$C$2:$C$9168,$A936)</f>
        <v>0</v>
      </c>
      <c r="AG936" s="74" t="n">
        <f aca="false">SUMIFS(Detail!$N$2:$N$9168,Detail!$C$2:$C$9168,$A936)</f>
        <v>0</v>
      </c>
    </row>
    <row r="937" customFormat="false" ht="15" hidden="false" customHeight="false" outlineLevel="0" collapsed="false">
      <c r="A937" s="71" t="s">
        <v>1800</v>
      </c>
      <c r="B937" s="71" t="s">
        <v>3113</v>
      </c>
      <c r="C937" s="71" t="s">
        <v>213</v>
      </c>
      <c r="D937" s="71" t="str">
        <f aca="false">IFERROR(INDEX('Brand Map'!$B$4:$B$125,MATCH(C937,'Brand Map'!$A$4:$A$125,0)),"Other")</f>
        <v>AU</v>
      </c>
      <c r="E937" s="73" t="n">
        <f aca="false">SUMIFS(Detail!$K$2:$K$9168,Detail!$C$2:$C$9168,$A937)</f>
        <v>0</v>
      </c>
      <c r="F937" s="73" t="n">
        <f aca="false">SUMIFS(Detail!$E$2:$E$9168,Detail!$C$2:$C$9168,$A937)</f>
        <v>0</v>
      </c>
      <c r="G937" s="74" t="n">
        <f aca="false">SUMIFS(Detail!$M$2:$M$9168,Detail!$C$2:$C$9168,$A937)</f>
        <v>0</v>
      </c>
      <c r="H937" s="74" t="n">
        <f aca="false">SUMIFS(Detail!$D$2:$D$9168,Detail!$C$2:$C$9168,$A937)</f>
        <v>0</v>
      </c>
      <c r="I937" s="74" t="n">
        <v>227.9</v>
      </c>
      <c r="J937" s="51" t="n">
        <f aca="false">IF(E937&gt;0,AF937/E937,0)</f>
        <v>0</v>
      </c>
      <c r="K937" s="51" t="n">
        <f aca="false">IF(G937&gt;0,AG937/G937,0)</f>
        <v>0</v>
      </c>
      <c r="L937" s="75" t="n">
        <f aca="false">H937/Settings!$B$16</f>
        <v>0</v>
      </c>
      <c r="M937" s="76" t="n">
        <f aca="false">H937/Settings!$B$20</f>
        <v>0</v>
      </c>
      <c r="N937" s="77" t="n">
        <f aca="false">E937*Settings!$B$3</f>
        <v>0</v>
      </c>
      <c r="O937" s="77" t="n">
        <f aca="false">IF(E937&gt;0,(AF937-N937)/SQRT(E937*Settings!$B$3*(1-Settings!$B$3)),0)</f>
        <v>0</v>
      </c>
      <c r="P937" s="77" t="n">
        <f aca="false">MAX(0,AF937-N937)</f>
        <v>0</v>
      </c>
      <c r="Q937" s="51" t="n">
        <f aca="false">IF(E937&gt;=Settings!$B$4,(AF937+Settings!$B$7*Settings!$B$3)/(E937+Settings!$B$7),Settings!$B$3)</f>
        <v>0.0748599558648786</v>
      </c>
      <c r="R937" s="78" t="n">
        <f aca="false">PERCENTRANK($H$2:$H$1780,H937,6)</f>
        <v>0</v>
      </c>
      <c r="S937" s="78" t="n">
        <f aca="false">PERCENTRANK($Q$2:$Q$1780,Q937,6)</f>
        <v>0.0646794</v>
      </c>
      <c r="T937" s="78" t="n">
        <f aca="false">PERCENTRANK($F$2:$F$1780,F937,6)</f>
        <v>0</v>
      </c>
      <c r="U937" s="79" t="n">
        <f aca="false">IF(F937&gt;0,ROUND((Settings!$B$8*T937+Settings!$B$9*R937+Settings!$B$10*S937)/SUM(Settings!$B$8:$B$10),10),0)</f>
        <v>0</v>
      </c>
      <c r="V937" s="71" t="str">
        <f aca="false">IF(U937&gt;0,RANK(U937,$U$2:$U$1780)+COUNTIF($U$2:U937,U937)-1,"")</f>
        <v/>
      </c>
      <c r="W937" s="71" t="str">
        <f aca="false">IF(V937="","",IF(V937&lt;=Settings!$B$11,"1 - Fix first",IF(V937&lt;=Settings!$B$12,"2 - Review","3 - Monitor")))</f>
        <v/>
      </c>
      <c r="X937" s="71" t="str">
        <f aca="false">IF(AND(E937&gt;=Settings!$B$4,AF937&gt;=Settings!$B$5,O937&gt;=Settings!$B$6),"HIGH RATE","")</f>
        <v/>
      </c>
      <c r="Y937" s="71" t="str">
        <f aca="false">IF(F937&gt;0,RANK(F937,$F$2:$F$1780)+COUNTIF($F$2:F937,F937)-1,"")</f>
        <v/>
      </c>
      <c r="Z937" s="71" t="str">
        <f aca="false">IF(H937&gt;0,RANK(H937,$H$2:$H$1780)+COUNTIF($H$2:H937,H937)-1,"")</f>
        <v/>
      </c>
      <c r="AA937" s="71" t="str">
        <f aca="false">IF(AC937="","",RANK(AC937,$AC$2:$AC$1780)+COUNTIF($AC$2:AC937,AC937)-1)</f>
        <v/>
      </c>
      <c r="AB937" s="71" t="str">
        <f aca="false">IF(AD937="","",RANK(AD937,$AD$2:$AD$1780)+COUNTIF($AD$2:AD937,AD937)-1)</f>
        <v/>
      </c>
      <c r="AC937" s="71" t="str">
        <f aca="false">IF(AND(AF937&gt;0,E937&gt;=Settings!$B$4),ROUND(J937,10),"")</f>
        <v/>
      </c>
      <c r="AD937" s="71" t="str">
        <f aca="false">IF(X937="HIGH RATE",ROUND(O937,10),"")</f>
        <v/>
      </c>
      <c r="AE937" s="71" t="s">
        <v>60</v>
      </c>
      <c r="AF937" s="73" t="n">
        <f aca="false">SUMIFS(Detail!$L$2:$L$9168,Detail!$C$2:$C$9168,$A937)</f>
        <v>0</v>
      </c>
      <c r="AG937" s="74" t="n">
        <f aca="false">SUMIFS(Detail!$N$2:$N$9168,Detail!$C$2:$C$9168,$A937)</f>
        <v>0</v>
      </c>
    </row>
    <row r="938" customFormat="false" ht="15" hidden="false" customHeight="false" outlineLevel="0" collapsed="false">
      <c r="A938" s="71" t="s">
        <v>1557</v>
      </c>
      <c r="B938" s="71" t="s">
        <v>3113</v>
      </c>
      <c r="C938" s="71" t="s">
        <v>213</v>
      </c>
      <c r="D938" s="71" t="str">
        <f aca="false">IFERROR(INDEX('Brand Map'!$B$4:$B$125,MATCH(C938,'Brand Map'!$A$4:$A$125,0)),"Other")</f>
        <v>AU</v>
      </c>
      <c r="E938" s="73" t="n">
        <f aca="false">SUMIFS(Detail!$K$2:$K$9168,Detail!$C$2:$C$9168,$A938)</f>
        <v>0</v>
      </c>
      <c r="F938" s="73" t="n">
        <f aca="false">SUMIFS(Detail!$E$2:$E$9168,Detail!$C$2:$C$9168,$A938)</f>
        <v>0</v>
      </c>
      <c r="G938" s="74" t="n">
        <f aca="false">SUMIFS(Detail!$M$2:$M$9168,Detail!$C$2:$C$9168,$A938)</f>
        <v>0</v>
      </c>
      <c r="H938" s="74" t="n">
        <f aca="false">SUMIFS(Detail!$D$2:$D$9168,Detail!$C$2:$C$9168,$A938)</f>
        <v>0</v>
      </c>
      <c r="I938" s="74" t="n">
        <v>257.9</v>
      </c>
      <c r="J938" s="51" t="n">
        <f aca="false">IF(E938&gt;0,AF938/E938,0)</f>
        <v>0</v>
      </c>
      <c r="K938" s="51" t="n">
        <f aca="false">IF(G938&gt;0,AG938/G938,0)</f>
        <v>0</v>
      </c>
      <c r="L938" s="75" t="n">
        <f aca="false">H938/Settings!$B$16</f>
        <v>0</v>
      </c>
      <c r="M938" s="76" t="n">
        <f aca="false">H938/Settings!$B$20</f>
        <v>0</v>
      </c>
      <c r="N938" s="77" t="n">
        <f aca="false">E938*Settings!$B$3</f>
        <v>0</v>
      </c>
      <c r="O938" s="77" t="n">
        <f aca="false">IF(E938&gt;0,(AF938-N938)/SQRT(E938*Settings!$B$3*(1-Settings!$B$3)),0)</f>
        <v>0</v>
      </c>
      <c r="P938" s="77" t="n">
        <f aca="false">MAX(0,AF938-N938)</f>
        <v>0</v>
      </c>
      <c r="Q938" s="51" t="n">
        <f aca="false">IF(E938&gt;=Settings!$B$4,(AF938+Settings!$B$7*Settings!$B$3)/(E938+Settings!$B$7),Settings!$B$3)</f>
        <v>0.0748599558648786</v>
      </c>
      <c r="R938" s="78" t="n">
        <f aca="false">PERCENTRANK($H$2:$H$1780,H938,6)</f>
        <v>0</v>
      </c>
      <c r="S938" s="78" t="n">
        <f aca="false">PERCENTRANK($Q$2:$Q$1780,Q938,6)</f>
        <v>0.0646794</v>
      </c>
      <c r="T938" s="78" t="n">
        <f aca="false">PERCENTRANK($F$2:$F$1780,F938,6)</f>
        <v>0</v>
      </c>
      <c r="U938" s="79" t="n">
        <f aca="false">IF(F938&gt;0,ROUND((Settings!$B$8*T938+Settings!$B$9*R938+Settings!$B$10*S938)/SUM(Settings!$B$8:$B$10),10),0)</f>
        <v>0</v>
      </c>
      <c r="V938" s="71" t="str">
        <f aca="false">IF(U938&gt;0,RANK(U938,$U$2:$U$1780)+COUNTIF($U$2:U938,U938)-1,"")</f>
        <v/>
      </c>
      <c r="W938" s="71" t="str">
        <f aca="false">IF(V938="","",IF(V938&lt;=Settings!$B$11,"1 - Fix first",IF(V938&lt;=Settings!$B$12,"2 - Review","3 - Monitor")))</f>
        <v/>
      </c>
      <c r="X938" s="71" t="str">
        <f aca="false">IF(AND(E938&gt;=Settings!$B$4,AF938&gt;=Settings!$B$5,O938&gt;=Settings!$B$6),"HIGH RATE","")</f>
        <v/>
      </c>
      <c r="Y938" s="71" t="str">
        <f aca="false">IF(F938&gt;0,RANK(F938,$F$2:$F$1780)+COUNTIF($F$2:F938,F938)-1,"")</f>
        <v/>
      </c>
      <c r="Z938" s="71" t="str">
        <f aca="false">IF(H938&gt;0,RANK(H938,$H$2:$H$1780)+COUNTIF($H$2:H938,H938)-1,"")</f>
        <v/>
      </c>
      <c r="AA938" s="71" t="str">
        <f aca="false">IF(AC938="","",RANK(AC938,$AC$2:$AC$1780)+COUNTIF($AC$2:AC938,AC938)-1)</f>
        <v/>
      </c>
      <c r="AB938" s="71" t="str">
        <f aca="false">IF(AD938="","",RANK(AD938,$AD$2:$AD$1780)+COUNTIF($AD$2:AD938,AD938)-1)</f>
        <v/>
      </c>
      <c r="AC938" s="71" t="str">
        <f aca="false">IF(AND(AF938&gt;0,E938&gt;=Settings!$B$4),ROUND(J938,10),"")</f>
        <v/>
      </c>
      <c r="AD938" s="71" t="str">
        <f aca="false">IF(X938="HIGH RATE",ROUND(O938,10),"")</f>
        <v/>
      </c>
      <c r="AE938" s="71" t="s">
        <v>60</v>
      </c>
      <c r="AF938" s="73" t="n">
        <f aca="false">SUMIFS(Detail!$L$2:$L$9168,Detail!$C$2:$C$9168,$A938)</f>
        <v>0</v>
      </c>
      <c r="AG938" s="74" t="n">
        <f aca="false">SUMIFS(Detail!$N$2:$N$9168,Detail!$C$2:$C$9168,$A938)</f>
        <v>0</v>
      </c>
    </row>
    <row r="939" customFormat="false" ht="15" hidden="false" customHeight="false" outlineLevel="0" collapsed="false">
      <c r="A939" s="71" t="s">
        <v>1912</v>
      </c>
      <c r="B939" s="71" t="s">
        <v>3113</v>
      </c>
      <c r="C939" s="71" t="s">
        <v>213</v>
      </c>
      <c r="D939" s="71" t="str">
        <f aca="false">IFERROR(INDEX('Brand Map'!$B$4:$B$125,MATCH(C939,'Brand Map'!$A$4:$A$125,0)),"Other")</f>
        <v>AU</v>
      </c>
      <c r="E939" s="73" t="n">
        <f aca="false">SUMIFS(Detail!$K$2:$K$9168,Detail!$C$2:$C$9168,$A939)</f>
        <v>0</v>
      </c>
      <c r="F939" s="73" t="n">
        <f aca="false">SUMIFS(Detail!$E$2:$E$9168,Detail!$C$2:$C$9168,$A939)</f>
        <v>0</v>
      </c>
      <c r="G939" s="74" t="n">
        <f aca="false">SUMIFS(Detail!$M$2:$M$9168,Detail!$C$2:$C$9168,$A939)</f>
        <v>0</v>
      </c>
      <c r="H939" s="74" t="n">
        <f aca="false">SUMIFS(Detail!$D$2:$D$9168,Detail!$C$2:$C$9168,$A939)</f>
        <v>0</v>
      </c>
      <c r="I939" s="74" t="n">
        <v>494.75</v>
      </c>
      <c r="J939" s="51" t="n">
        <f aca="false">IF(E939&gt;0,AF939/E939,0)</f>
        <v>0</v>
      </c>
      <c r="K939" s="51" t="n">
        <f aca="false">IF(G939&gt;0,AG939/G939,0)</f>
        <v>0</v>
      </c>
      <c r="L939" s="75" t="n">
        <f aca="false">H939/Settings!$B$16</f>
        <v>0</v>
      </c>
      <c r="M939" s="76" t="n">
        <f aca="false">H939/Settings!$B$20</f>
        <v>0</v>
      </c>
      <c r="N939" s="77" t="n">
        <f aca="false">E939*Settings!$B$3</f>
        <v>0</v>
      </c>
      <c r="O939" s="77" t="n">
        <f aca="false">IF(E939&gt;0,(AF939-N939)/SQRT(E939*Settings!$B$3*(1-Settings!$B$3)),0)</f>
        <v>0</v>
      </c>
      <c r="P939" s="77" t="n">
        <f aca="false">MAX(0,AF939-N939)</f>
        <v>0</v>
      </c>
      <c r="Q939" s="51" t="n">
        <f aca="false">IF(E939&gt;=Settings!$B$4,(AF939+Settings!$B$7*Settings!$B$3)/(E939+Settings!$B$7),Settings!$B$3)</f>
        <v>0.0748599558648786</v>
      </c>
      <c r="R939" s="78" t="n">
        <f aca="false">PERCENTRANK($H$2:$H$1780,H939,6)</f>
        <v>0</v>
      </c>
      <c r="S939" s="78" t="n">
        <f aca="false">PERCENTRANK($Q$2:$Q$1780,Q939,6)</f>
        <v>0.0646794</v>
      </c>
      <c r="T939" s="78" t="n">
        <f aca="false">PERCENTRANK($F$2:$F$1780,F939,6)</f>
        <v>0</v>
      </c>
      <c r="U939" s="79" t="n">
        <f aca="false">IF(F939&gt;0,ROUND((Settings!$B$8*T939+Settings!$B$9*R939+Settings!$B$10*S939)/SUM(Settings!$B$8:$B$10),10),0)</f>
        <v>0</v>
      </c>
      <c r="V939" s="71" t="str">
        <f aca="false">IF(U939&gt;0,RANK(U939,$U$2:$U$1780)+COUNTIF($U$2:U939,U939)-1,"")</f>
        <v/>
      </c>
      <c r="W939" s="71" t="str">
        <f aca="false">IF(V939="","",IF(V939&lt;=Settings!$B$11,"1 - Fix first",IF(V939&lt;=Settings!$B$12,"2 - Review","3 - Monitor")))</f>
        <v/>
      </c>
      <c r="X939" s="71" t="str">
        <f aca="false">IF(AND(E939&gt;=Settings!$B$4,AF939&gt;=Settings!$B$5,O939&gt;=Settings!$B$6),"HIGH RATE","")</f>
        <v/>
      </c>
      <c r="Y939" s="71" t="str">
        <f aca="false">IF(F939&gt;0,RANK(F939,$F$2:$F$1780)+COUNTIF($F$2:F939,F939)-1,"")</f>
        <v/>
      </c>
      <c r="Z939" s="71" t="str">
        <f aca="false">IF(H939&gt;0,RANK(H939,$H$2:$H$1780)+COUNTIF($H$2:H939,H939)-1,"")</f>
        <v/>
      </c>
      <c r="AA939" s="71" t="str">
        <f aca="false">IF(AC939="","",RANK(AC939,$AC$2:$AC$1780)+COUNTIF($AC$2:AC939,AC939)-1)</f>
        <v/>
      </c>
      <c r="AB939" s="71" t="str">
        <f aca="false">IF(AD939="","",RANK(AD939,$AD$2:$AD$1780)+COUNTIF($AD$2:AD939,AD939)-1)</f>
        <v/>
      </c>
      <c r="AC939" s="71" t="str">
        <f aca="false">IF(AND(AF939&gt;0,E939&gt;=Settings!$B$4),ROUND(J939,10),"")</f>
        <v/>
      </c>
      <c r="AD939" s="71" t="str">
        <f aca="false">IF(X939="HIGH RATE",ROUND(O939,10),"")</f>
        <v/>
      </c>
      <c r="AE939" s="71" t="s">
        <v>60</v>
      </c>
      <c r="AF939" s="73" t="n">
        <f aca="false">SUMIFS(Detail!$L$2:$L$9168,Detail!$C$2:$C$9168,$A939)</f>
        <v>0</v>
      </c>
      <c r="AG939" s="74" t="n">
        <f aca="false">SUMIFS(Detail!$N$2:$N$9168,Detail!$C$2:$C$9168,$A939)</f>
        <v>0</v>
      </c>
    </row>
    <row r="940" customFormat="false" ht="15" hidden="false" customHeight="false" outlineLevel="0" collapsed="false">
      <c r="A940" s="71" t="s">
        <v>1935</v>
      </c>
      <c r="B940" s="71" t="s">
        <v>2576</v>
      </c>
      <c r="C940" s="71" t="s">
        <v>213</v>
      </c>
      <c r="D940" s="71" t="str">
        <f aca="false">IFERROR(INDEX('Brand Map'!$B$4:$B$125,MATCH(C940,'Brand Map'!$A$4:$A$125,0)),"Other")</f>
        <v>AU</v>
      </c>
      <c r="E940" s="73" t="n">
        <f aca="false">SUMIFS(Detail!$K$2:$K$9168,Detail!$C$2:$C$9168,$A940)</f>
        <v>0</v>
      </c>
      <c r="F940" s="73" t="n">
        <f aca="false">SUMIFS(Detail!$E$2:$E$9168,Detail!$C$2:$C$9168,$A940)</f>
        <v>0</v>
      </c>
      <c r="G940" s="74" t="n">
        <f aca="false">SUMIFS(Detail!$M$2:$M$9168,Detail!$C$2:$C$9168,$A940)</f>
        <v>0</v>
      </c>
      <c r="H940" s="74" t="n">
        <f aca="false">SUMIFS(Detail!$D$2:$D$9168,Detail!$C$2:$C$9168,$A940)</f>
        <v>0</v>
      </c>
      <c r="I940" s="74" t="n">
        <v>105.95</v>
      </c>
      <c r="J940" s="51" t="n">
        <f aca="false">IF(E940&gt;0,AF940/E940,0)</f>
        <v>0</v>
      </c>
      <c r="K940" s="51" t="n">
        <f aca="false">IF(G940&gt;0,AG940/G940,0)</f>
        <v>0</v>
      </c>
      <c r="L940" s="75" t="n">
        <f aca="false">H940/Settings!$B$16</f>
        <v>0</v>
      </c>
      <c r="M940" s="76" t="n">
        <f aca="false">H940/Settings!$B$20</f>
        <v>0</v>
      </c>
      <c r="N940" s="77" t="n">
        <f aca="false">E940*Settings!$B$3</f>
        <v>0</v>
      </c>
      <c r="O940" s="77" t="n">
        <f aca="false">IF(E940&gt;0,(AF940-N940)/SQRT(E940*Settings!$B$3*(1-Settings!$B$3)),0)</f>
        <v>0</v>
      </c>
      <c r="P940" s="77" t="n">
        <f aca="false">MAX(0,AF940-N940)</f>
        <v>0</v>
      </c>
      <c r="Q940" s="51" t="n">
        <f aca="false">IF(E940&gt;=Settings!$B$4,(AF940+Settings!$B$7*Settings!$B$3)/(E940+Settings!$B$7),Settings!$B$3)</f>
        <v>0.0748599558648786</v>
      </c>
      <c r="R940" s="78" t="n">
        <f aca="false">PERCENTRANK($H$2:$H$1780,H940,6)</f>
        <v>0</v>
      </c>
      <c r="S940" s="78" t="n">
        <f aca="false">PERCENTRANK($Q$2:$Q$1780,Q940,6)</f>
        <v>0.0646794</v>
      </c>
      <c r="T940" s="78" t="n">
        <f aca="false">PERCENTRANK($F$2:$F$1780,F940,6)</f>
        <v>0</v>
      </c>
      <c r="U940" s="79" t="n">
        <f aca="false">IF(F940&gt;0,ROUND((Settings!$B$8*T940+Settings!$B$9*R940+Settings!$B$10*S940)/SUM(Settings!$B$8:$B$10),10),0)</f>
        <v>0</v>
      </c>
      <c r="V940" s="71" t="str">
        <f aca="false">IF(U940&gt;0,RANK(U940,$U$2:$U$1780)+COUNTIF($U$2:U940,U940)-1,"")</f>
        <v/>
      </c>
      <c r="W940" s="71" t="str">
        <f aca="false">IF(V940="","",IF(V940&lt;=Settings!$B$11,"1 - Fix first",IF(V940&lt;=Settings!$B$12,"2 - Review","3 - Monitor")))</f>
        <v/>
      </c>
      <c r="X940" s="71" t="str">
        <f aca="false">IF(AND(E940&gt;=Settings!$B$4,AF940&gt;=Settings!$B$5,O940&gt;=Settings!$B$6),"HIGH RATE","")</f>
        <v/>
      </c>
      <c r="Y940" s="71" t="str">
        <f aca="false">IF(F940&gt;0,RANK(F940,$F$2:$F$1780)+COUNTIF($F$2:F940,F940)-1,"")</f>
        <v/>
      </c>
      <c r="Z940" s="71" t="str">
        <f aca="false">IF(H940&gt;0,RANK(H940,$H$2:$H$1780)+COUNTIF($H$2:H940,H940)-1,"")</f>
        <v/>
      </c>
      <c r="AA940" s="71" t="str">
        <f aca="false">IF(AC940="","",RANK(AC940,$AC$2:$AC$1780)+COUNTIF($AC$2:AC940,AC940)-1)</f>
        <v/>
      </c>
      <c r="AB940" s="71" t="str">
        <f aca="false">IF(AD940="","",RANK(AD940,$AD$2:$AD$1780)+COUNTIF($AD$2:AD940,AD940)-1)</f>
        <v/>
      </c>
      <c r="AC940" s="71" t="str">
        <f aca="false">IF(AND(AF940&gt;0,E940&gt;=Settings!$B$4),ROUND(J940,10),"")</f>
        <v/>
      </c>
      <c r="AD940" s="71" t="str">
        <f aca="false">IF(X940="HIGH RATE",ROUND(O940,10),"")</f>
        <v/>
      </c>
      <c r="AE940" s="71" t="s">
        <v>60</v>
      </c>
      <c r="AF940" s="73" t="n">
        <f aca="false">SUMIFS(Detail!$L$2:$L$9168,Detail!$C$2:$C$9168,$A940)</f>
        <v>0</v>
      </c>
      <c r="AG940" s="74" t="n">
        <f aca="false">SUMIFS(Detail!$N$2:$N$9168,Detail!$C$2:$C$9168,$A940)</f>
        <v>0</v>
      </c>
    </row>
    <row r="941" customFormat="false" ht="15" hidden="false" customHeight="false" outlineLevel="0" collapsed="false">
      <c r="A941" s="71" t="s">
        <v>1933</v>
      </c>
      <c r="B941" s="71" t="s">
        <v>2576</v>
      </c>
      <c r="C941" s="71" t="s">
        <v>213</v>
      </c>
      <c r="D941" s="71" t="str">
        <f aca="false">IFERROR(INDEX('Brand Map'!$B$4:$B$125,MATCH(C941,'Brand Map'!$A$4:$A$125,0)),"Other")</f>
        <v>AU</v>
      </c>
      <c r="E941" s="73" t="n">
        <f aca="false">SUMIFS(Detail!$K$2:$K$9168,Detail!$C$2:$C$9168,$A941)</f>
        <v>0</v>
      </c>
      <c r="F941" s="73" t="n">
        <f aca="false">SUMIFS(Detail!$E$2:$E$9168,Detail!$C$2:$C$9168,$A941)</f>
        <v>0</v>
      </c>
      <c r="G941" s="74" t="n">
        <f aca="false">SUMIFS(Detail!$M$2:$M$9168,Detail!$C$2:$C$9168,$A941)</f>
        <v>0</v>
      </c>
      <c r="H941" s="74" t="n">
        <f aca="false">SUMIFS(Detail!$D$2:$D$9168,Detail!$C$2:$C$9168,$A941)</f>
        <v>0</v>
      </c>
      <c r="I941" s="74" t="n">
        <v>90.95</v>
      </c>
      <c r="J941" s="51" t="n">
        <f aca="false">IF(E941&gt;0,AF941/E941,0)</f>
        <v>0</v>
      </c>
      <c r="K941" s="51" t="n">
        <f aca="false">IF(G941&gt;0,AG941/G941,0)</f>
        <v>0</v>
      </c>
      <c r="L941" s="75" t="n">
        <f aca="false">H941/Settings!$B$16</f>
        <v>0</v>
      </c>
      <c r="M941" s="76" t="n">
        <f aca="false">H941/Settings!$B$20</f>
        <v>0</v>
      </c>
      <c r="N941" s="77" t="n">
        <f aca="false">E941*Settings!$B$3</f>
        <v>0</v>
      </c>
      <c r="O941" s="77" t="n">
        <f aca="false">IF(E941&gt;0,(AF941-N941)/SQRT(E941*Settings!$B$3*(1-Settings!$B$3)),0)</f>
        <v>0</v>
      </c>
      <c r="P941" s="77" t="n">
        <f aca="false">MAX(0,AF941-N941)</f>
        <v>0</v>
      </c>
      <c r="Q941" s="51" t="n">
        <f aca="false">IF(E941&gt;=Settings!$B$4,(AF941+Settings!$B$7*Settings!$B$3)/(E941+Settings!$B$7),Settings!$B$3)</f>
        <v>0.0748599558648786</v>
      </c>
      <c r="R941" s="78" t="n">
        <f aca="false">PERCENTRANK($H$2:$H$1780,H941,6)</f>
        <v>0</v>
      </c>
      <c r="S941" s="78" t="n">
        <f aca="false">PERCENTRANK($Q$2:$Q$1780,Q941,6)</f>
        <v>0.0646794</v>
      </c>
      <c r="T941" s="78" t="n">
        <f aca="false">PERCENTRANK($F$2:$F$1780,F941,6)</f>
        <v>0</v>
      </c>
      <c r="U941" s="79" t="n">
        <f aca="false">IF(F941&gt;0,ROUND((Settings!$B$8*T941+Settings!$B$9*R941+Settings!$B$10*S941)/SUM(Settings!$B$8:$B$10),10),0)</f>
        <v>0</v>
      </c>
      <c r="V941" s="71" t="str">
        <f aca="false">IF(U941&gt;0,RANK(U941,$U$2:$U$1780)+COUNTIF($U$2:U941,U941)-1,"")</f>
        <v/>
      </c>
      <c r="W941" s="71" t="str">
        <f aca="false">IF(V941="","",IF(V941&lt;=Settings!$B$11,"1 - Fix first",IF(V941&lt;=Settings!$B$12,"2 - Review","3 - Monitor")))</f>
        <v/>
      </c>
      <c r="X941" s="71" t="str">
        <f aca="false">IF(AND(E941&gt;=Settings!$B$4,AF941&gt;=Settings!$B$5,O941&gt;=Settings!$B$6),"HIGH RATE","")</f>
        <v/>
      </c>
      <c r="Y941" s="71" t="str">
        <f aca="false">IF(F941&gt;0,RANK(F941,$F$2:$F$1780)+COUNTIF($F$2:F941,F941)-1,"")</f>
        <v/>
      </c>
      <c r="Z941" s="71" t="str">
        <f aca="false">IF(H941&gt;0,RANK(H941,$H$2:$H$1780)+COUNTIF($H$2:H941,H941)-1,"")</f>
        <v/>
      </c>
      <c r="AA941" s="71" t="str">
        <f aca="false">IF(AC941="","",RANK(AC941,$AC$2:$AC$1780)+COUNTIF($AC$2:AC941,AC941)-1)</f>
        <v/>
      </c>
      <c r="AB941" s="71" t="str">
        <f aca="false">IF(AD941="","",RANK(AD941,$AD$2:$AD$1780)+COUNTIF($AD$2:AD941,AD941)-1)</f>
        <v/>
      </c>
      <c r="AC941" s="71" t="str">
        <f aca="false">IF(AND(AF941&gt;0,E941&gt;=Settings!$B$4),ROUND(J941,10),"")</f>
        <v/>
      </c>
      <c r="AD941" s="71" t="str">
        <f aca="false">IF(X941="HIGH RATE",ROUND(O941,10),"")</f>
        <v/>
      </c>
      <c r="AE941" s="71" t="s">
        <v>60</v>
      </c>
      <c r="AF941" s="73" t="n">
        <f aca="false">SUMIFS(Detail!$L$2:$L$9168,Detail!$C$2:$C$9168,$A941)</f>
        <v>0</v>
      </c>
      <c r="AG941" s="74" t="n">
        <f aca="false">SUMIFS(Detail!$N$2:$N$9168,Detail!$C$2:$C$9168,$A941)</f>
        <v>0</v>
      </c>
    </row>
    <row r="942" customFormat="false" ht="15" hidden="false" customHeight="false" outlineLevel="0" collapsed="false">
      <c r="A942" s="71" t="s">
        <v>1799</v>
      </c>
      <c r="B942" s="71" t="s">
        <v>2752</v>
      </c>
      <c r="C942" s="71" t="s">
        <v>213</v>
      </c>
      <c r="D942" s="71" t="str">
        <f aca="false">IFERROR(INDEX('Brand Map'!$B$4:$B$125,MATCH(C942,'Brand Map'!$A$4:$A$125,0)),"Other")</f>
        <v>AU</v>
      </c>
      <c r="E942" s="73" t="n">
        <f aca="false">SUMIFS(Detail!$K$2:$K$9168,Detail!$C$2:$C$9168,$A942)</f>
        <v>0</v>
      </c>
      <c r="F942" s="73" t="n">
        <f aca="false">SUMIFS(Detail!$E$2:$E$9168,Detail!$C$2:$C$9168,$A942)</f>
        <v>0</v>
      </c>
      <c r="G942" s="74" t="n">
        <f aca="false">SUMIFS(Detail!$M$2:$M$9168,Detail!$C$2:$C$9168,$A942)</f>
        <v>0</v>
      </c>
      <c r="H942" s="74" t="n">
        <f aca="false">SUMIFS(Detail!$D$2:$D$9168,Detail!$C$2:$C$9168,$A942)</f>
        <v>0</v>
      </c>
      <c r="I942" s="74" t="n">
        <v>30</v>
      </c>
      <c r="J942" s="51" t="n">
        <f aca="false">IF(E942&gt;0,AF942/E942,0)</f>
        <v>0</v>
      </c>
      <c r="K942" s="51" t="n">
        <f aca="false">IF(G942&gt;0,AG942/G942,0)</f>
        <v>0</v>
      </c>
      <c r="L942" s="75" t="n">
        <f aca="false">H942/Settings!$B$16</f>
        <v>0</v>
      </c>
      <c r="M942" s="76" t="n">
        <f aca="false">H942/Settings!$B$20</f>
        <v>0</v>
      </c>
      <c r="N942" s="77" t="n">
        <f aca="false">E942*Settings!$B$3</f>
        <v>0</v>
      </c>
      <c r="O942" s="77" t="n">
        <f aca="false">IF(E942&gt;0,(AF942-N942)/SQRT(E942*Settings!$B$3*(1-Settings!$B$3)),0)</f>
        <v>0</v>
      </c>
      <c r="P942" s="77" t="n">
        <f aca="false">MAX(0,AF942-N942)</f>
        <v>0</v>
      </c>
      <c r="Q942" s="51" t="n">
        <f aca="false">IF(E942&gt;=Settings!$B$4,(AF942+Settings!$B$7*Settings!$B$3)/(E942+Settings!$B$7),Settings!$B$3)</f>
        <v>0.0748599558648786</v>
      </c>
      <c r="R942" s="78" t="n">
        <f aca="false">PERCENTRANK($H$2:$H$1780,H942,6)</f>
        <v>0</v>
      </c>
      <c r="S942" s="78" t="n">
        <f aca="false">PERCENTRANK($Q$2:$Q$1780,Q942,6)</f>
        <v>0.0646794</v>
      </c>
      <c r="T942" s="78" t="n">
        <f aca="false">PERCENTRANK($F$2:$F$1780,F942,6)</f>
        <v>0</v>
      </c>
      <c r="U942" s="79" t="n">
        <f aca="false">IF(F942&gt;0,ROUND((Settings!$B$8*T942+Settings!$B$9*R942+Settings!$B$10*S942)/SUM(Settings!$B$8:$B$10),10),0)</f>
        <v>0</v>
      </c>
      <c r="V942" s="71" t="str">
        <f aca="false">IF(U942&gt;0,RANK(U942,$U$2:$U$1780)+COUNTIF($U$2:U942,U942)-1,"")</f>
        <v/>
      </c>
      <c r="W942" s="71" t="str">
        <f aca="false">IF(V942="","",IF(V942&lt;=Settings!$B$11,"1 - Fix first",IF(V942&lt;=Settings!$B$12,"2 - Review","3 - Monitor")))</f>
        <v/>
      </c>
      <c r="X942" s="71" t="str">
        <f aca="false">IF(AND(E942&gt;=Settings!$B$4,AF942&gt;=Settings!$B$5,O942&gt;=Settings!$B$6),"HIGH RATE","")</f>
        <v/>
      </c>
      <c r="Y942" s="71" t="str">
        <f aca="false">IF(F942&gt;0,RANK(F942,$F$2:$F$1780)+COUNTIF($F$2:F942,F942)-1,"")</f>
        <v/>
      </c>
      <c r="Z942" s="71" t="str">
        <f aca="false">IF(H942&gt;0,RANK(H942,$H$2:$H$1780)+COUNTIF($H$2:H942,H942)-1,"")</f>
        <v/>
      </c>
      <c r="AA942" s="71" t="str">
        <f aca="false">IF(AC942="","",RANK(AC942,$AC$2:$AC$1780)+COUNTIF($AC$2:AC942,AC942)-1)</f>
        <v/>
      </c>
      <c r="AB942" s="71" t="str">
        <f aca="false">IF(AD942="","",RANK(AD942,$AD$2:$AD$1780)+COUNTIF($AD$2:AD942,AD942)-1)</f>
        <v/>
      </c>
      <c r="AC942" s="71" t="str">
        <f aca="false">IF(AND(AF942&gt;0,E942&gt;=Settings!$B$4),ROUND(J942,10),"")</f>
        <v/>
      </c>
      <c r="AD942" s="71" t="str">
        <f aca="false">IF(X942="HIGH RATE",ROUND(O942,10),"")</f>
        <v/>
      </c>
      <c r="AE942" s="71" t="s">
        <v>60</v>
      </c>
      <c r="AF942" s="73" t="n">
        <f aca="false">SUMIFS(Detail!$L$2:$L$9168,Detail!$C$2:$C$9168,$A942)</f>
        <v>0</v>
      </c>
      <c r="AG942" s="74" t="n">
        <f aca="false">SUMIFS(Detail!$N$2:$N$9168,Detail!$C$2:$C$9168,$A942)</f>
        <v>0</v>
      </c>
    </row>
    <row r="943" customFormat="false" ht="15" hidden="false" customHeight="false" outlineLevel="0" collapsed="false">
      <c r="A943" s="71" t="s">
        <v>1150</v>
      </c>
      <c r="B943" s="71" t="s">
        <v>2752</v>
      </c>
      <c r="C943" s="71" t="s">
        <v>213</v>
      </c>
      <c r="D943" s="71" t="str">
        <f aca="false">IFERROR(INDEX('Brand Map'!$B$4:$B$125,MATCH(C943,'Brand Map'!$A$4:$A$125,0)),"Other")</f>
        <v>AU</v>
      </c>
      <c r="E943" s="73" t="n">
        <f aca="false">SUMIFS(Detail!$K$2:$K$9168,Detail!$C$2:$C$9168,$A943)</f>
        <v>0</v>
      </c>
      <c r="F943" s="73" t="n">
        <f aca="false">SUMIFS(Detail!$E$2:$E$9168,Detail!$C$2:$C$9168,$A943)</f>
        <v>0</v>
      </c>
      <c r="G943" s="74" t="n">
        <f aca="false">SUMIFS(Detail!$M$2:$M$9168,Detail!$C$2:$C$9168,$A943)</f>
        <v>0</v>
      </c>
      <c r="H943" s="74" t="n">
        <f aca="false">SUMIFS(Detail!$D$2:$D$9168,Detail!$C$2:$C$9168,$A943)</f>
        <v>0</v>
      </c>
      <c r="I943" s="74" t="n">
        <v>154.95</v>
      </c>
      <c r="J943" s="51" t="n">
        <f aca="false">IF(E943&gt;0,AF943/E943,0)</f>
        <v>0</v>
      </c>
      <c r="K943" s="51" t="n">
        <f aca="false">IF(G943&gt;0,AG943/G943,0)</f>
        <v>0</v>
      </c>
      <c r="L943" s="75" t="n">
        <f aca="false">H943/Settings!$B$16</f>
        <v>0</v>
      </c>
      <c r="M943" s="76" t="n">
        <f aca="false">H943/Settings!$B$20</f>
        <v>0</v>
      </c>
      <c r="N943" s="77" t="n">
        <f aca="false">E943*Settings!$B$3</f>
        <v>0</v>
      </c>
      <c r="O943" s="77" t="n">
        <f aca="false">IF(E943&gt;0,(AF943-N943)/SQRT(E943*Settings!$B$3*(1-Settings!$B$3)),0)</f>
        <v>0</v>
      </c>
      <c r="P943" s="77" t="n">
        <f aca="false">MAX(0,AF943-N943)</f>
        <v>0</v>
      </c>
      <c r="Q943" s="51" t="n">
        <f aca="false">IF(E943&gt;=Settings!$B$4,(AF943+Settings!$B$7*Settings!$B$3)/(E943+Settings!$B$7),Settings!$B$3)</f>
        <v>0.0748599558648786</v>
      </c>
      <c r="R943" s="78" t="n">
        <f aca="false">PERCENTRANK($H$2:$H$1780,H943,6)</f>
        <v>0</v>
      </c>
      <c r="S943" s="78" t="n">
        <f aca="false">PERCENTRANK($Q$2:$Q$1780,Q943,6)</f>
        <v>0.0646794</v>
      </c>
      <c r="T943" s="78" t="n">
        <f aca="false">PERCENTRANK($F$2:$F$1780,F943,6)</f>
        <v>0</v>
      </c>
      <c r="U943" s="79" t="n">
        <f aca="false">IF(F943&gt;0,ROUND((Settings!$B$8*T943+Settings!$B$9*R943+Settings!$B$10*S943)/SUM(Settings!$B$8:$B$10),10),0)</f>
        <v>0</v>
      </c>
      <c r="V943" s="71" t="str">
        <f aca="false">IF(U943&gt;0,RANK(U943,$U$2:$U$1780)+COUNTIF($U$2:U943,U943)-1,"")</f>
        <v/>
      </c>
      <c r="W943" s="71" t="str">
        <f aca="false">IF(V943="","",IF(V943&lt;=Settings!$B$11,"1 - Fix first",IF(V943&lt;=Settings!$B$12,"2 - Review","3 - Monitor")))</f>
        <v/>
      </c>
      <c r="X943" s="71" t="str">
        <f aca="false">IF(AND(E943&gt;=Settings!$B$4,AF943&gt;=Settings!$B$5,O943&gt;=Settings!$B$6),"HIGH RATE","")</f>
        <v/>
      </c>
      <c r="Y943" s="71" t="str">
        <f aca="false">IF(F943&gt;0,RANK(F943,$F$2:$F$1780)+COUNTIF($F$2:F943,F943)-1,"")</f>
        <v/>
      </c>
      <c r="Z943" s="71" t="str">
        <f aca="false">IF(H943&gt;0,RANK(H943,$H$2:$H$1780)+COUNTIF($H$2:H943,H943)-1,"")</f>
        <v/>
      </c>
      <c r="AA943" s="71" t="str">
        <f aca="false">IF(AC943="","",RANK(AC943,$AC$2:$AC$1780)+COUNTIF($AC$2:AC943,AC943)-1)</f>
        <v/>
      </c>
      <c r="AB943" s="71" t="str">
        <f aca="false">IF(AD943="","",RANK(AD943,$AD$2:$AD$1780)+COUNTIF($AD$2:AD943,AD943)-1)</f>
        <v/>
      </c>
      <c r="AC943" s="71" t="str">
        <f aca="false">IF(AND(AF943&gt;0,E943&gt;=Settings!$B$4),ROUND(J943,10),"")</f>
        <v/>
      </c>
      <c r="AD943" s="71" t="str">
        <f aca="false">IF(X943="HIGH RATE",ROUND(O943,10),"")</f>
        <v/>
      </c>
      <c r="AE943" s="71" t="s">
        <v>60</v>
      </c>
      <c r="AF943" s="73" t="n">
        <f aca="false">SUMIFS(Detail!$L$2:$L$9168,Detail!$C$2:$C$9168,$A943)</f>
        <v>0</v>
      </c>
      <c r="AG943" s="74" t="n">
        <f aca="false">SUMIFS(Detail!$N$2:$N$9168,Detail!$C$2:$C$9168,$A943)</f>
        <v>0</v>
      </c>
    </row>
    <row r="944" customFormat="false" ht="15" hidden="false" customHeight="false" outlineLevel="0" collapsed="false">
      <c r="A944" s="71" t="s">
        <v>1621</v>
      </c>
      <c r="B944" s="71" t="s">
        <v>3114</v>
      </c>
      <c r="C944" s="71" t="s">
        <v>213</v>
      </c>
      <c r="D944" s="71" t="str">
        <f aca="false">IFERROR(INDEX('Brand Map'!$B$4:$B$125,MATCH(C944,'Brand Map'!$A$4:$A$125,0)),"Other")</f>
        <v>AU</v>
      </c>
      <c r="E944" s="73" t="n">
        <f aca="false">SUMIFS(Detail!$K$2:$K$9168,Detail!$C$2:$C$9168,$A944)</f>
        <v>0</v>
      </c>
      <c r="F944" s="73" t="n">
        <f aca="false">SUMIFS(Detail!$E$2:$E$9168,Detail!$C$2:$C$9168,$A944)</f>
        <v>0</v>
      </c>
      <c r="G944" s="74" t="n">
        <f aca="false">SUMIFS(Detail!$M$2:$M$9168,Detail!$C$2:$C$9168,$A944)</f>
        <v>0</v>
      </c>
      <c r="H944" s="74" t="n">
        <f aca="false">SUMIFS(Detail!$D$2:$D$9168,Detail!$C$2:$C$9168,$A944)</f>
        <v>0</v>
      </c>
      <c r="I944" s="74" t="n">
        <v>299.8</v>
      </c>
      <c r="J944" s="51" t="n">
        <f aca="false">IF(E944&gt;0,AF944/E944,0)</f>
        <v>0</v>
      </c>
      <c r="K944" s="51" t="n">
        <f aca="false">IF(G944&gt;0,AG944/G944,0)</f>
        <v>0</v>
      </c>
      <c r="L944" s="75" t="n">
        <f aca="false">H944/Settings!$B$16</f>
        <v>0</v>
      </c>
      <c r="M944" s="76" t="n">
        <f aca="false">H944/Settings!$B$20</f>
        <v>0</v>
      </c>
      <c r="N944" s="77" t="n">
        <f aca="false">E944*Settings!$B$3</f>
        <v>0</v>
      </c>
      <c r="O944" s="77" t="n">
        <f aca="false">IF(E944&gt;0,(AF944-N944)/SQRT(E944*Settings!$B$3*(1-Settings!$B$3)),0)</f>
        <v>0</v>
      </c>
      <c r="P944" s="77" t="n">
        <f aca="false">MAX(0,AF944-N944)</f>
        <v>0</v>
      </c>
      <c r="Q944" s="51" t="n">
        <f aca="false">IF(E944&gt;=Settings!$B$4,(AF944+Settings!$B$7*Settings!$B$3)/(E944+Settings!$B$7),Settings!$B$3)</f>
        <v>0.0748599558648786</v>
      </c>
      <c r="R944" s="78" t="n">
        <f aca="false">PERCENTRANK($H$2:$H$1780,H944,6)</f>
        <v>0</v>
      </c>
      <c r="S944" s="78" t="n">
        <f aca="false">PERCENTRANK($Q$2:$Q$1780,Q944,6)</f>
        <v>0.0646794</v>
      </c>
      <c r="T944" s="78" t="n">
        <f aca="false">PERCENTRANK($F$2:$F$1780,F944,6)</f>
        <v>0</v>
      </c>
      <c r="U944" s="79" t="n">
        <f aca="false">IF(F944&gt;0,ROUND((Settings!$B$8*T944+Settings!$B$9*R944+Settings!$B$10*S944)/SUM(Settings!$B$8:$B$10),10),0)</f>
        <v>0</v>
      </c>
      <c r="V944" s="71" t="str">
        <f aca="false">IF(U944&gt;0,RANK(U944,$U$2:$U$1780)+COUNTIF($U$2:U944,U944)-1,"")</f>
        <v/>
      </c>
      <c r="W944" s="71" t="str">
        <f aca="false">IF(V944="","",IF(V944&lt;=Settings!$B$11,"1 - Fix first",IF(V944&lt;=Settings!$B$12,"2 - Review","3 - Monitor")))</f>
        <v/>
      </c>
      <c r="X944" s="71" t="str">
        <f aca="false">IF(AND(E944&gt;=Settings!$B$4,AF944&gt;=Settings!$B$5,O944&gt;=Settings!$B$6),"HIGH RATE","")</f>
        <v/>
      </c>
      <c r="Y944" s="71" t="str">
        <f aca="false">IF(F944&gt;0,RANK(F944,$F$2:$F$1780)+COUNTIF($F$2:F944,F944)-1,"")</f>
        <v/>
      </c>
      <c r="Z944" s="71" t="str">
        <f aca="false">IF(H944&gt;0,RANK(H944,$H$2:$H$1780)+COUNTIF($H$2:H944,H944)-1,"")</f>
        <v/>
      </c>
      <c r="AA944" s="71" t="str">
        <f aca="false">IF(AC944="","",RANK(AC944,$AC$2:$AC$1780)+COUNTIF($AC$2:AC944,AC944)-1)</f>
        <v/>
      </c>
      <c r="AB944" s="71" t="str">
        <f aca="false">IF(AD944="","",RANK(AD944,$AD$2:$AD$1780)+COUNTIF($AD$2:AD944,AD944)-1)</f>
        <v/>
      </c>
      <c r="AC944" s="71" t="str">
        <f aca="false">IF(AND(AF944&gt;0,E944&gt;=Settings!$B$4),ROUND(J944,10),"")</f>
        <v/>
      </c>
      <c r="AD944" s="71" t="str">
        <f aca="false">IF(X944="HIGH RATE",ROUND(O944,10),"")</f>
        <v/>
      </c>
      <c r="AE944" s="71" t="s">
        <v>60</v>
      </c>
      <c r="AF944" s="73" t="n">
        <f aca="false">SUMIFS(Detail!$L$2:$L$9168,Detail!$C$2:$C$9168,$A944)</f>
        <v>0</v>
      </c>
      <c r="AG944" s="74" t="n">
        <f aca="false">SUMIFS(Detail!$N$2:$N$9168,Detail!$C$2:$C$9168,$A944)</f>
        <v>0</v>
      </c>
    </row>
    <row r="945" customFormat="false" ht="15" hidden="false" customHeight="false" outlineLevel="0" collapsed="false">
      <c r="A945" s="71" t="s">
        <v>1687</v>
      </c>
      <c r="B945" s="71" t="s">
        <v>3114</v>
      </c>
      <c r="C945" s="71" t="s">
        <v>213</v>
      </c>
      <c r="D945" s="71" t="str">
        <f aca="false">IFERROR(INDEX('Brand Map'!$B$4:$B$125,MATCH(C945,'Brand Map'!$A$4:$A$125,0)),"Other")</f>
        <v>AU</v>
      </c>
      <c r="E945" s="73" t="n">
        <f aca="false">SUMIFS(Detail!$K$2:$K$9168,Detail!$C$2:$C$9168,$A945)</f>
        <v>0</v>
      </c>
      <c r="F945" s="73" t="n">
        <f aca="false">SUMIFS(Detail!$E$2:$E$9168,Detail!$C$2:$C$9168,$A945)</f>
        <v>0</v>
      </c>
      <c r="G945" s="74" t="n">
        <f aca="false">SUMIFS(Detail!$M$2:$M$9168,Detail!$C$2:$C$9168,$A945)</f>
        <v>0</v>
      </c>
      <c r="H945" s="74" t="n">
        <f aca="false">SUMIFS(Detail!$D$2:$D$9168,Detail!$C$2:$C$9168,$A945)</f>
        <v>0</v>
      </c>
      <c r="I945" s="74" t="n">
        <v>89.95</v>
      </c>
      <c r="J945" s="51" t="n">
        <f aca="false">IF(E945&gt;0,AF945/E945,0)</f>
        <v>0</v>
      </c>
      <c r="K945" s="51" t="n">
        <f aca="false">IF(G945&gt;0,AG945/G945,0)</f>
        <v>0</v>
      </c>
      <c r="L945" s="75" t="n">
        <f aca="false">H945/Settings!$B$16</f>
        <v>0</v>
      </c>
      <c r="M945" s="76" t="n">
        <f aca="false">H945/Settings!$B$20</f>
        <v>0</v>
      </c>
      <c r="N945" s="77" t="n">
        <f aca="false">E945*Settings!$B$3</f>
        <v>0</v>
      </c>
      <c r="O945" s="77" t="n">
        <f aca="false">IF(E945&gt;0,(AF945-N945)/SQRT(E945*Settings!$B$3*(1-Settings!$B$3)),0)</f>
        <v>0</v>
      </c>
      <c r="P945" s="77" t="n">
        <f aca="false">MAX(0,AF945-N945)</f>
        <v>0</v>
      </c>
      <c r="Q945" s="51" t="n">
        <f aca="false">IF(E945&gt;=Settings!$B$4,(AF945+Settings!$B$7*Settings!$B$3)/(E945+Settings!$B$7),Settings!$B$3)</f>
        <v>0.0748599558648786</v>
      </c>
      <c r="R945" s="78" t="n">
        <f aca="false">PERCENTRANK($H$2:$H$1780,H945,6)</f>
        <v>0</v>
      </c>
      <c r="S945" s="78" t="n">
        <f aca="false">PERCENTRANK($Q$2:$Q$1780,Q945,6)</f>
        <v>0.0646794</v>
      </c>
      <c r="T945" s="78" t="n">
        <f aca="false">PERCENTRANK($F$2:$F$1780,F945,6)</f>
        <v>0</v>
      </c>
      <c r="U945" s="79" t="n">
        <f aca="false">IF(F945&gt;0,ROUND((Settings!$B$8*T945+Settings!$B$9*R945+Settings!$B$10*S945)/SUM(Settings!$B$8:$B$10),10),0)</f>
        <v>0</v>
      </c>
      <c r="V945" s="71" t="str">
        <f aca="false">IF(U945&gt;0,RANK(U945,$U$2:$U$1780)+COUNTIF($U$2:U945,U945)-1,"")</f>
        <v/>
      </c>
      <c r="W945" s="71" t="str">
        <f aca="false">IF(V945="","",IF(V945&lt;=Settings!$B$11,"1 - Fix first",IF(V945&lt;=Settings!$B$12,"2 - Review","3 - Monitor")))</f>
        <v/>
      </c>
      <c r="X945" s="71" t="str">
        <f aca="false">IF(AND(E945&gt;=Settings!$B$4,AF945&gt;=Settings!$B$5,O945&gt;=Settings!$B$6),"HIGH RATE","")</f>
        <v/>
      </c>
      <c r="Y945" s="71" t="str">
        <f aca="false">IF(F945&gt;0,RANK(F945,$F$2:$F$1780)+COUNTIF($F$2:F945,F945)-1,"")</f>
        <v/>
      </c>
      <c r="Z945" s="71" t="str">
        <f aca="false">IF(H945&gt;0,RANK(H945,$H$2:$H$1780)+COUNTIF($H$2:H945,H945)-1,"")</f>
        <v/>
      </c>
      <c r="AA945" s="71" t="str">
        <f aca="false">IF(AC945="","",RANK(AC945,$AC$2:$AC$1780)+COUNTIF($AC$2:AC945,AC945)-1)</f>
        <v/>
      </c>
      <c r="AB945" s="71" t="str">
        <f aca="false">IF(AD945="","",RANK(AD945,$AD$2:$AD$1780)+COUNTIF($AD$2:AD945,AD945)-1)</f>
        <v/>
      </c>
      <c r="AC945" s="71" t="str">
        <f aca="false">IF(AND(AF945&gt;0,E945&gt;=Settings!$B$4),ROUND(J945,10),"")</f>
        <v/>
      </c>
      <c r="AD945" s="71" t="str">
        <f aca="false">IF(X945="HIGH RATE",ROUND(O945,10),"")</f>
        <v/>
      </c>
      <c r="AE945" s="71" t="s">
        <v>60</v>
      </c>
      <c r="AF945" s="73" t="n">
        <f aca="false">SUMIFS(Detail!$L$2:$L$9168,Detail!$C$2:$C$9168,$A945)</f>
        <v>0</v>
      </c>
      <c r="AG945" s="74" t="n">
        <f aca="false">SUMIFS(Detail!$N$2:$N$9168,Detail!$C$2:$C$9168,$A945)</f>
        <v>0</v>
      </c>
    </row>
    <row r="946" customFormat="false" ht="15" hidden="false" customHeight="false" outlineLevel="0" collapsed="false">
      <c r="A946" s="71" t="s">
        <v>2100</v>
      </c>
      <c r="B946" s="71" t="s">
        <v>3115</v>
      </c>
      <c r="C946" s="71" t="s">
        <v>213</v>
      </c>
      <c r="D946" s="71" t="str">
        <f aca="false">IFERROR(INDEX('Brand Map'!$B$4:$B$125,MATCH(C946,'Brand Map'!$A$4:$A$125,0)),"Other")</f>
        <v>AU</v>
      </c>
      <c r="E946" s="73" t="n">
        <f aca="false">SUMIFS(Detail!$K$2:$K$9168,Detail!$C$2:$C$9168,$A946)</f>
        <v>0</v>
      </c>
      <c r="F946" s="73" t="n">
        <f aca="false">SUMIFS(Detail!$E$2:$E$9168,Detail!$C$2:$C$9168,$A946)</f>
        <v>0</v>
      </c>
      <c r="G946" s="74" t="n">
        <f aca="false">SUMIFS(Detail!$M$2:$M$9168,Detail!$C$2:$C$9168,$A946)</f>
        <v>0</v>
      </c>
      <c r="H946" s="74" t="n">
        <f aca="false">SUMIFS(Detail!$D$2:$D$9168,Detail!$C$2:$C$9168,$A946)</f>
        <v>0</v>
      </c>
      <c r="I946" s="74" t="n">
        <v>79.95</v>
      </c>
      <c r="J946" s="51" t="n">
        <f aca="false">IF(E946&gt;0,AF946/E946,0)</f>
        <v>0</v>
      </c>
      <c r="K946" s="51" t="n">
        <f aca="false">IF(G946&gt;0,AG946/G946,0)</f>
        <v>0</v>
      </c>
      <c r="L946" s="75" t="n">
        <f aca="false">H946/Settings!$B$16</f>
        <v>0</v>
      </c>
      <c r="M946" s="76" t="n">
        <f aca="false">H946/Settings!$B$20</f>
        <v>0</v>
      </c>
      <c r="N946" s="77" t="n">
        <f aca="false">E946*Settings!$B$3</f>
        <v>0</v>
      </c>
      <c r="O946" s="77" t="n">
        <f aca="false">IF(E946&gt;0,(AF946-N946)/SQRT(E946*Settings!$B$3*(1-Settings!$B$3)),0)</f>
        <v>0</v>
      </c>
      <c r="P946" s="77" t="n">
        <f aca="false">MAX(0,AF946-N946)</f>
        <v>0</v>
      </c>
      <c r="Q946" s="51" t="n">
        <f aca="false">IF(E946&gt;=Settings!$B$4,(AF946+Settings!$B$7*Settings!$B$3)/(E946+Settings!$B$7),Settings!$B$3)</f>
        <v>0.0748599558648786</v>
      </c>
      <c r="R946" s="78" t="n">
        <f aca="false">PERCENTRANK($H$2:$H$1780,H946,6)</f>
        <v>0</v>
      </c>
      <c r="S946" s="78" t="n">
        <f aca="false">PERCENTRANK($Q$2:$Q$1780,Q946,6)</f>
        <v>0.0646794</v>
      </c>
      <c r="T946" s="78" t="n">
        <f aca="false">PERCENTRANK($F$2:$F$1780,F946,6)</f>
        <v>0</v>
      </c>
      <c r="U946" s="79" t="n">
        <f aca="false">IF(F946&gt;0,ROUND((Settings!$B$8*T946+Settings!$B$9*R946+Settings!$B$10*S946)/SUM(Settings!$B$8:$B$10),10),0)</f>
        <v>0</v>
      </c>
      <c r="V946" s="71" t="str">
        <f aca="false">IF(U946&gt;0,RANK(U946,$U$2:$U$1780)+COUNTIF($U$2:U946,U946)-1,"")</f>
        <v/>
      </c>
      <c r="W946" s="71" t="str">
        <f aca="false">IF(V946="","",IF(V946&lt;=Settings!$B$11,"1 - Fix first",IF(V946&lt;=Settings!$B$12,"2 - Review","3 - Monitor")))</f>
        <v/>
      </c>
      <c r="X946" s="71" t="str">
        <f aca="false">IF(AND(E946&gt;=Settings!$B$4,AF946&gt;=Settings!$B$5,O946&gt;=Settings!$B$6),"HIGH RATE","")</f>
        <v/>
      </c>
      <c r="Y946" s="71" t="str">
        <f aca="false">IF(F946&gt;0,RANK(F946,$F$2:$F$1780)+COUNTIF($F$2:F946,F946)-1,"")</f>
        <v/>
      </c>
      <c r="Z946" s="71" t="str">
        <f aca="false">IF(H946&gt;0,RANK(H946,$H$2:$H$1780)+COUNTIF($H$2:H946,H946)-1,"")</f>
        <v/>
      </c>
      <c r="AA946" s="71" t="str">
        <f aca="false">IF(AC946="","",RANK(AC946,$AC$2:$AC$1780)+COUNTIF($AC$2:AC946,AC946)-1)</f>
        <v/>
      </c>
      <c r="AB946" s="71" t="str">
        <f aca="false">IF(AD946="","",RANK(AD946,$AD$2:$AD$1780)+COUNTIF($AD$2:AD946,AD946)-1)</f>
        <v/>
      </c>
      <c r="AC946" s="71" t="str">
        <f aca="false">IF(AND(AF946&gt;0,E946&gt;=Settings!$B$4),ROUND(J946,10),"")</f>
        <v/>
      </c>
      <c r="AD946" s="71" t="str">
        <f aca="false">IF(X946="HIGH RATE",ROUND(O946,10),"")</f>
        <v/>
      </c>
      <c r="AE946" s="71" t="s">
        <v>60</v>
      </c>
      <c r="AF946" s="73" t="n">
        <f aca="false">SUMIFS(Detail!$L$2:$L$9168,Detail!$C$2:$C$9168,$A946)</f>
        <v>0</v>
      </c>
      <c r="AG946" s="74" t="n">
        <f aca="false">SUMIFS(Detail!$N$2:$N$9168,Detail!$C$2:$C$9168,$A946)</f>
        <v>0</v>
      </c>
    </row>
    <row r="947" customFormat="false" ht="15" hidden="false" customHeight="false" outlineLevel="0" collapsed="false">
      <c r="A947" s="71" t="s">
        <v>1623</v>
      </c>
      <c r="B947" s="71" t="s">
        <v>3115</v>
      </c>
      <c r="C947" s="71" t="s">
        <v>213</v>
      </c>
      <c r="D947" s="71" t="str">
        <f aca="false">IFERROR(INDEX('Brand Map'!$B$4:$B$125,MATCH(C947,'Brand Map'!$A$4:$A$125,0)),"Other")</f>
        <v>AU</v>
      </c>
      <c r="E947" s="73" t="n">
        <f aca="false">SUMIFS(Detail!$K$2:$K$9168,Detail!$C$2:$C$9168,$A947)</f>
        <v>0</v>
      </c>
      <c r="F947" s="73" t="n">
        <f aca="false">SUMIFS(Detail!$E$2:$E$9168,Detail!$C$2:$C$9168,$A947)</f>
        <v>0</v>
      </c>
      <c r="G947" s="74" t="n">
        <f aca="false">SUMIFS(Detail!$M$2:$M$9168,Detail!$C$2:$C$9168,$A947)</f>
        <v>0</v>
      </c>
      <c r="H947" s="74" t="n">
        <f aca="false">SUMIFS(Detail!$D$2:$D$9168,Detail!$C$2:$C$9168,$A947)</f>
        <v>0</v>
      </c>
      <c r="I947" s="74" t="n">
        <v>49.95</v>
      </c>
      <c r="J947" s="51" t="n">
        <f aca="false">IF(E947&gt;0,AF947/E947,0)</f>
        <v>0</v>
      </c>
      <c r="K947" s="51" t="n">
        <f aca="false">IF(G947&gt;0,AG947/G947,0)</f>
        <v>0</v>
      </c>
      <c r="L947" s="75" t="n">
        <f aca="false">H947/Settings!$B$16</f>
        <v>0</v>
      </c>
      <c r="M947" s="76" t="n">
        <f aca="false">H947/Settings!$B$20</f>
        <v>0</v>
      </c>
      <c r="N947" s="77" t="n">
        <f aca="false">E947*Settings!$B$3</f>
        <v>0</v>
      </c>
      <c r="O947" s="77" t="n">
        <f aca="false">IF(E947&gt;0,(AF947-N947)/SQRT(E947*Settings!$B$3*(1-Settings!$B$3)),0)</f>
        <v>0</v>
      </c>
      <c r="P947" s="77" t="n">
        <f aca="false">MAX(0,AF947-N947)</f>
        <v>0</v>
      </c>
      <c r="Q947" s="51" t="n">
        <f aca="false">IF(E947&gt;=Settings!$B$4,(AF947+Settings!$B$7*Settings!$B$3)/(E947+Settings!$B$7),Settings!$B$3)</f>
        <v>0.0748599558648786</v>
      </c>
      <c r="R947" s="78" t="n">
        <f aca="false">PERCENTRANK($H$2:$H$1780,H947,6)</f>
        <v>0</v>
      </c>
      <c r="S947" s="78" t="n">
        <f aca="false">PERCENTRANK($Q$2:$Q$1780,Q947,6)</f>
        <v>0.0646794</v>
      </c>
      <c r="T947" s="78" t="n">
        <f aca="false">PERCENTRANK($F$2:$F$1780,F947,6)</f>
        <v>0</v>
      </c>
      <c r="U947" s="79" t="n">
        <f aca="false">IF(F947&gt;0,ROUND((Settings!$B$8*T947+Settings!$B$9*R947+Settings!$B$10*S947)/SUM(Settings!$B$8:$B$10),10),0)</f>
        <v>0</v>
      </c>
      <c r="V947" s="71" t="str">
        <f aca="false">IF(U947&gt;0,RANK(U947,$U$2:$U$1780)+COUNTIF($U$2:U947,U947)-1,"")</f>
        <v/>
      </c>
      <c r="W947" s="71" t="str">
        <f aca="false">IF(V947="","",IF(V947&lt;=Settings!$B$11,"1 - Fix first",IF(V947&lt;=Settings!$B$12,"2 - Review","3 - Monitor")))</f>
        <v/>
      </c>
      <c r="X947" s="71" t="str">
        <f aca="false">IF(AND(E947&gt;=Settings!$B$4,AF947&gt;=Settings!$B$5,O947&gt;=Settings!$B$6),"HIGH RATE","")</f>
        <v/>
      </c>
      <c r="Y947" s="71" t="str">
        <f aca="false">IF(F947&gt;0,RANK(F947,$F$2:$F$1780)+COUNTIF($F$2:F947,F947)-1,"")</f>
        <v/>
      </c>
      <c r="Z947" s="71" t="str">
        <f aca="false">IF(H947&gt;0,RANK(H947,$H$2:$H$1780)+COUNTIF($H$2:H947,H947)-1,"")</f>
        <v/>
      </c>
      <c r="AA947" s="71" t="str">
        <f aca="false">IF(AC947="","",RANK(AC947,$AC$2:$AC$1780)+COUNTIF($AC$2:AC947,AC947)-1)</f>
        <v/>
      </c>
      <c r="AB947" s="71" t="str">
        <f aca="false">IF(AD947="","",RANK(AD947,$AD$2:$AD$1780)+COUNTIF($AD$2:AD947,AD947)-1)</f>
        <v/>
      </c>
      <c r="AC947" s="71" t="str">
        <f aca="false">IF(AND(AF947&gt;0,E947&gt;=Settings!$B$4),ROUND(J947,10),"")</f>
        <v/>
      </c>
      <c r="AD947" s="71" t="str">
        <f aca="false">IF(X947="HIGH RATE",ROUND(O947,10),"")</f>
        <v/>
      </c>
      <c r="AE947" s="71" t="s">
        <v>60</v>
      </c>
      <c r="AF947" s="73" t="n">
        <f aca="false">SUMIFS(Detail!$L$2:$L$9168,Detail!$C$2:$C$9168,$A947)</f>
        <v>0</v>
      </c>
      <c r="AG947" s="74" t="n">
        <f aca="false">SUMIFS(Detail!$N$2:$N$9168,Detail!$C$2:$C$9168,$A947)</f>
        <v>0</v>
      </c>
    </row>
    <row r="948" customFormat="false" ht="15" hidden="false" customHeight="false" outlineLevel="0" collapsed="false">
      <c r="A948" s="71" t="s">
        <v>1727</v>
      </c>
      <c r="B948" s="71" t="s">
        <v>2821</v>
      </c>
      <c r="C948" s="71" t="s">
        <v>213</v>
      </c>
      <c r="D948" s="71" t="str">
        <f aca="false">IFERROR(INDEX('Brand Map'!$B$4:$B$125,MATCH(C948,'Brand Map'!$A$4:$A$125,0)),"Other")</f>
        <v>AU</v>
      </c>
      <c r="E948" s="73" t="n">
        <f aca="false">SUMIFS(Detail!$K$2:$K$9168,Detail!$C$2:$C$9168,$A948)</f>
        <v>0</v>
      </c>
      <c r="F948" s="73" t="n">
        <f aca="false">SUMIFS(Detail!$E$2:$E$9168,Detail!$C$2:$C$9168,$A948)</f>
        <v>0</v>
      </c>
      <c r="G948" s="74" t="n">
        <f aca="false">SUMIFS(Detail!$M$2:$M$9168,Detail!$C$2:$C$9168,$A948)</f>
        <v>0</v>
      </c>
      <c r="H948" s="74" t="n">
        <f aca="false">SUMIFS(Detail!$D$2:$D$9168,Detail!$C$2:$C$9168,$A948)</f>
        <v>0</v>
      </c>
      <c r="I948" s="74" t="n">
        <v>764.55</v>
      </c>
      <c r="J948" s="51" t="n">
        <f aca="false">IF(E948&gt;0,AF948/E948,0)</f>
        <v>0</v>
      </c>
      <c r="K948" s="51" t="n">
        <f aca="false">IF(G948&gt;0,AG948/G948,0)</f>
        <v>0</v>
      </c>
      <c r="L948" s="75" t="n">
        <f aca="false">H948/Settings!$B$16</f>
        <v>0</v>
      </c>
      <c r="M948" s="76" t="n">
        <f aca="false">H948/Settings!$B$20</f>
        <v>0</v>
      </c>
      <c r="N948" s="77" t="n">
        <f aca="false">E948*Settings!$B$3</f>
        <v>0</v>
      </c>
      <c r="O948" s="77" t="n">
        <f aca="false">IF(E948&gt;0,(AF948-N948)/SQRT(E948*Settings!$B$3*(1-Settings!$B$3)),0)</f>
        <v>0</v>
      </c>
      <c r="P948" s="77" t="n">
        <f aca="false">MAX(0,AF948-N948)</f>
        <v>0</v>
      </c>
      <c r="Q948" s="51" t="n">
        <f aca="false">IF(E948&gt;=Settings!$B$4,(AF948+Settings!$B$7*Settings!$B$3)/(E948+Settings!$B$7),Settings!$B$3)</f>
        <v>0.0748599558648786</v>
      </c>
      <c r="R948" s="78" t="n">
        <f aca="false">PERCENTRANK($H$2:$H$1780,H948,6)</f>
        <v>0</v>
      </c>
      <c r="S948" s="78" t="n">
        <f aca="false">PERCENTRANK($Q$2:$Q$1780,Q948,6)</f>
        <v>0.0646794</v>
      </c>
      <c r="T948" s="78" t="n">
        <f aca="false">PERCENTRANK($F$2:$F$1780,F948,6)</f>
        <v>0</v>
      </c>
      <c r="U948" s="79" t="n">
        <f aca="false">IF(F948&gt;0,ROUND((Settings!$B$8*T948+Settings!$B$9*R948+Settings!$B$10*S948)/SUM(Settings!$B$8:$B$10),10),0)</f>
        <v>0</v>
      </c>
      <c r="V948" s="71" t="str">
        <f aca="false">IF(U948&gt;0,RANK(U948,$U$2:$U$1780)+COUNTIF($U$2:U948,U948)-1,"")</f>
        <v/>
      </c>
      <c r="W948" s="71" t="str">
        <f aca="false">IF(V948="","",IF(V948&lt;=Settings!$B$11,"1 - Fix first",IF(V948&lt;=Settings!$B$12,"2 - Review","3 - Monitor")))</f>
        <v/>
      </c>
      <c r="X948" s="71" t="str">
        <f aca="false">IF(AND(E948&gt;=Settings!$B$4,AF948&gt;=Settings!$B$5,O948&gt;=Settings!$B$6),"HIGH RATE","")</f>
        <v/>
      </c>
      <c r="Y948" s="71" t="str">
        <f aca="false">IF(F948&gt;0,RANK(F948,$F$2:$F$1780)+COUNTIF($F$2:F948,F948)-1,"")</f>
        <v/>
      </c>
      <c r="Z948" s="71" t="str">
        <f aca="false">IF(H948&gt;0,RANK(H948,$H$2:$H$1780)+COUNTIF($H$2:H948,H948)-1,"")</f>
        <v/>
      </c>
      <c r="AA948" s="71" t="str">
        <f aca="false">IF(AC948="","",RANK(AC948,$AC$2:$AC$1780)+COUNTIF($AC$2:AC948,AC948)-1)</f>
        <v/>
      </c>
      <c r="AB948" s="71" t="str">
        <f aca="false">IF(AD948="","",RANK(AD948,$AD$2:$AD$1780)+COUNTIF($AD$2:AD948,AD948)-1)</f>
        <v/>
      </c>
      <c r="AC948" s="71" t="str">
        <f aca="false">IF(AND(AF948&gt;0,E948&gt;=Settings!$B$4),ROUND(J948,10),"")</f>
        <v/>
      </c>
      <c r="AD948" s="71" t="str">
        <f aca="false">IF(X948="HIGH RATE",ROUND(O948,10),"")</f>
        <v/>
      </c>
      <c r="AE948" s="71" t="s">
        <v>60</v>
      </c>
      <c r="AF948" s="73" t="n">
        <f aca="false">SUMIFS(Detail!$L$2:$L$9168,Detail!$C$2:$C$9168,$A948)</f>
        <v>0</v>
      </c>
      <c r="AG948" s="74" t="n">
        <f aca="false">SUMIFS(Detail!$N$2:$N$9168,Detail!$C$2:$C$9168,$A948)</f>
        <v>0</v>
      </c>
    </row>
    <row r="949" customFormat="false" ht="15" hidden="false" customHeight="false" outlineLevel="0" collapsed="false">
      <c r="A949" s="71" t="s">
        <v>1998</v>
      </c>
      <c r="B949" s="71" t="s">
        <v>2821</v>
      </c>
      <c r="C949" s="71" t="s">
        <v>213</v>
      </c>
      <c r="D949" s="71" t="str">
        <f aca="false">IFERROR(INDEX('Brand Map'!$B$4:$B$125,MATCH(C949,'Brand Map'!$A$4:$A$125,0)),"Other")</f>
        <v>AU</v>
      </c>
      <c r="E949" s="73" t="n">
        <f aca="false">SUMIFS(Detail!$K$2:$K$9168,Detail!$C$2:$C$9168,$A949)</f>
        <v>0</v>
      </c>
      <c r="F949" s="73" t="n">
        <f aca="false">SUMIFS(Detail!$E$2:$E$9168,Detail!$C$2:$C$9168,$A949)</f>
        <v>0</v>
      </c>
      <c r="G949" s="74" t="n">
        <f aca="false">SUMIFS(Detail!$M$2:$M$9168,Detail!$C$2:$C$9168,$A949)</f>
        <v>0</v>
      </c>
      <c r="H949" s="74" t="n">
        <f aca="false">SUMIFS(Detail!$D$2:$D$9168,Detail!$C$2:$C$9168,$A949)</f>
        <v>0</v>
      </c>
      <c r="I949" s="74" t="n">
        <v>199.9</v>
      </c>
      <c r="J949" s="51" t="n">
        <f aca="false">IF(E949&gt;0,AF949/E949,0)</f>
        <v>0</v>
      </c>
      <c r="K949" s="51" t="n">
        <f aca="false">IF(G949&gt;0,AG949/G949,0)</f>
        <v>0</v>
      </c>
      <c r="L949" s="75" t="n">
        <f aca="false">H949/Settings!$B$16</f>
        <v>0</v>
      </c>
      <c r="M949" s="76" t="n">
        <f aca="false">H949/Settings!$B$20</f>
        <v>0</v>
      </c>
      <c r="N949" s="77" t="n">
        <f aca="false">E949*Settings!$B$3</f>
        <v>0</v>
      </c>
      <c r="O949" s="77" t="n">
        <f aca="false">IF(E949&gt;0,(AF949-N949)/SQRT(E949*Settings!$B$3*(1-Settings!$B$3)),0)</f>
        <v>0</v>
      </c>
      <c r="P949" s="77" t="n">
        <f aca="false">MAX(0,AF949-N949)</f>
        <v>0</v>
      </c>
      <c r="Q949" s="51" t="n">
        <f aca="false">IF(E949&gt;=Settings!$B$4,(AF949+Settings!$B$7*Settings!$B$3)/(E949+Settings!$B$7),Settings!$B$3)</f>
        <v>0.0748599558648786</v>
      </c>
      <c r="R949" s="78" t="n">
        <f aca="false">PERCENTRANK($H$2:$H$1780,H949,6)</f>
        <v>0</v>
      </c>
      <c r="S949" s="78" t="n">
        <f aca="false">PERCENTRANK($Q$2:$Q$1780,Q949,6)</f>
        <v>0.0646794</v>
      </c>
      <c r="T949" s="78" t="n">
        <f aca="false">PERCENTRANK($F$2:$F$1780,F949,6)</f>
        <v>0</v>
      </c>
      <c r="U949" s="79" t="n">
        <f aca="false">IF(F949&gt;0,ROUND((Settings!$B$8*T949+Settings!$B$9*R949+Settings!$B$10*S949)/SUM(Settings!$B$8:$B$10),10),0)</f>
        <v>0</v>
      </c>
      <c r="V949" s="71" t="str">
        <f aca="false">IF(U949&gt;0,RANK(U949,$U$2:$U$1780)+COUNTIF($U$2:U949,U949)-1,"")</f>
        <v/>
      </c>
      <c r="W949" s="71" t="str">
        <f aca="false">IF(V949="","",IF(V949&lt;=Settings!$B$11,"1 - Fix first",IF(V949&lt;=Settings!$B$12,"2 - Review","3 - Monitor")))</f>
        <v/>
      </c>
      <c r="X949" s="71" t="str">
        <f aca="false">IF(AND(E949&gt;=Settings!$B$4,AF949&gt;=Settings!$B$5,O949&gt;=Settings!$B$6),"HIGH RATE","")</f>
        <v/>
      </c>
      <c r="Y949" s="71" t="str">
        <f aca="false">IF(F949&gt;0,RANK(F949,$F$2:$F$1780)+COUNTIF($F$2:F949,F949)-1,"")</f>
        <v/>
      </c>
      <c r="Z949" s="71" t="str">
        <f aca="false">IF(H949&gt;0,RANK(H949,$H$2:$H$1780)+COUNTIF($H$2:H949,H949)-1,"")</f>
        <v/>
      </c>
      <c r="AA949" s="71" t="str">
        <f aca="false">IF(AC949="","",RANK(AC949,$AC$2:$AC$1780)+COUNTIF($AC$2:AC949,AC949)-1)</f>
        <v/>
      </c>
      <c r="AB949" s="71" t="str">
        <f aca="false">IF(AD949="","",RANK(AD949,$AD$2:$AD$1780)+COUNTIF($AD$2:AD949,AD949)-1)</f>
        <v/>
      </c>
      <c r="AC949" s="71" t="str">
        <f aca="false">IF(AND(AF949&gt;0,E949&gt;=Settings!$B$4),ROUND(J949,10),"")</f>
        <v/>
      </c>
      <c r="AD949" s="71" t="str">
        <f aca="false">IF(X949="HIGH RATE",ROUND(O949,10),"")</f>
        <v/>
      </c>
      <c r="AE949" s="71" t="s">
        <v>60</v>
      </c>
      <c r="AF949" s="73" t="n">
        <f aca="false">SUMIFS(Detail!$L$2:$L$9168,Detail!$C$2:$C$9168,$A949)</f>
        <v>0</v>
      </c>
      <c r="AG949" s="74" t="n">
        <f aca="false">SUMIFS(Detail!$N$2:$N$9168,Detail!$C$2:$C$9168,$A949)</f>
        <v>0</v>
      </c>
    </row>
    <row r="950" customFormat="false" ht="15" hidden="false" customHeight="false" outlineLevel="0" collapsed="false">
      <c r="A950" s="71" t="s">
        <v>1815</v>
      </c>
      <c r="B950" s="71" t="s">
        <v>2821</v>
      </c>
      <c r="C950" s="71" t="s">
        <v>213</v>
      </c>
      <c r="D950" s="71" t="str">
        <f aca="false">IFERROR(INDEX('Brand Map'!$B$4:$B$125,MATCH(C950,'Brand Map'!$A$4:$A$125,0)),"Other")</f>
        <v>AU</v>
      </c>
      <c r="E950" s="73" t="n">
        <f aca="false">SUMIFS(Detail!$K$2:$K$9168,Detail!$C$2:$C$9168,$A950)</f>
        <v>0</v>
      </c>
      <c r="F950" s="73" t="n">
        <f aca="false">SUMIFS(Detail!$E$2:$E$9168,Detail!$C$2:$C$9168,$A950)</f>
        <v>0</v>
      </c>
      <c r="G950" s="74" t="n">
        <f aca="false">SUMIFS(Detail!$M$2:$M$9168,Detail!$C$2:$C$9168,$A950)</f>
        <v>0</v>
      </c>
      <c r="H950" s="74" t="n">
        <f aca="false">SUMIFS(Detail!$D$2:$D$9168,Detail!$C$2:$C$9168,$A950)</f>
        <v>0</v>
      </c>
      <c r="I950" s="74" t="n">
        <v>459.8</v>
      </c>
      <c r="J950" s="51" t="n">
        <f aca="false">IF(E950&gt;0,AF950/E950,0)</f>
        <v>0</v>
      </c>
      <c r="K950" s="51" t="n">
        <f aca="false">IF(G950&gt;0,AG950/G950,0)</f>
        <v>0</v>
      </c>
      <c r="L950" s="75" t="n">
        <f aca="false">H950/Settings!$B$16</f>
        <v>0</v>
      </c>
      <c r="M950" s="76" t="n">
        <f aca="false">H950/Settings!$B$20</f>
        <v>0</v>
      </c>
      <c r="N950" s="77" t="n">
        <f aca="false">E950*Settings!$B$3</f>
        <v>0</v>
      </c>
      <c r="O950" s="77" t="n">
        <f aca="false">IF(E950&gt;0,(AF950-N950)/SQRT(E950*Settings!$B$3*(1-Settings!$B$3)),0)</f>
        <v>0</v>
      </c>
      <c r="P950" s="77" t="n">
        <f aca="false">MAX(0,AF950-N950)</f>
        <v>0</v>
      </c>
      <c r="Q950" s="51" t="n">
        <f aca="false">IF(E950&gt;=Settings!$B$4,(AF950+Settings!$B$7*Settings!$B$3)/(E950+Settings!$B$7),Settings!$B$3)</f>
        <v>0.0748599558648786</v>
      </c>
      <c r="R950" s="78" t="n">
        <f aca="false">PERCENTRANK($H$2:$H$1780,H950,6)</f>
        <v>0</v>
      </c>
      <c r="S950" s="78" t="n">
        <f aca="false">PERCENTRANK($Q$2:$Q$1780,Q950,6)</f>
        <v>0.0646794</v>
      </c>
      <c r="T950" s="78" t="n">
        <f aca="false">PERCENTRANK($F$2:$F$1780,F950,6)</f>
        <v>0</v>
      </c>
      <c r="U950" s="79" t="n">
        <f aca="false">IF(F950&gt;0,ROUND((Settings!$B$8*T950+Settings!$B$9*R950+Settings!$B$10*S950)/SUM(Settings!$B$8:$B$10),10),0)</f>
        <v>0</v>
      </c>
      <c r="V950" s="71" t="str">
        <f aca="false">IF(U950&gt;0,RANK(U950,$U$2:$U$1780)+COUNTIF($U$2:U950,U950)-1,"")</f>
        <v/>
      </c>
      <c r="W950" s="71" t="str">
        <f aca="false">IF(V950="","",IF(V950&lt;=Settings!$B$11,"1 - Fix first",IF(V950&lt;=Settings!$B$12,"2 - Review","3 - Monitor")))</f>
        <v/>
      </c>
      <c r="X950" s="71" t="str">
        <f aca="false">IF(AND(E950&gt;=Settings!$B$4,AF950&gt;=Settings!$B$5,O950&gt;=Settings!$B$6),"HIGH RATE","")</f>
        <v/>
      </c>
      <c r="Y950" s="71" t="str">
        <f aca="false">IF(F950&gt;0,RANK(F950,$F$2:$F$1780)+COUNTIF($F$2:F950,F950)-1,"")</f>
        <v/>
      </c>
      <c r="Z950" s="71" t="str">
        <f aca="false">IF(H950&gt;0,RANK(H950,$H$2:$H$1780)+COUNTIF($H$2:H950,H950)-1,"")</f>
        <v/>
      </c>
      <c r="AA950" s="71" t="str">
        <f aca="false">IF(AC950="","",RANK(AC950,$AC$2:$AC$1780)+COUNTIF($AC$2:AC950,AC950)-1)</f>
        <v/>
      </c>
      <c r="AB950" s="71" t="str">
        <f aca="false">IF(AD950="","",RANK(AD950,$AD$2:$AD$1780)+COUNTIF($AD$2:AD950,AD950)-1)</f>
        <v/>
      </c>
      <c r="AC950" s="71" t="str">
        <f aca="false">IF(AND(AF950&gt;0,E950&gt;=Settings!$B$4),ROUND(J950,10),"")</f>
        <v/>
      </c>
      <c r="AD950" s="71" t="str">
        <f aca="false">IF(X950="HIGH RATE",ROUND(O950,10),"")</f>
        <v/>
      </c>
      <c r="AE950" s="71" t="s">
        <v>60</v>
      </c>
      <c r="AF950" s="73" t="n">
        <f aca="false">SUMIFS(Detail!$L$2:$L$9168,Detail!$C$2:$C$9168,$A950)</f>
        <v>0</v>
      </c>
      <c r="AG950" s="74" t="n">
        <f aca="false">SUMIFS(Detail!$N$2:$N$9168,Detail!$C$2:$C$9168,$A950)</f>
        <v>0</v>
      </c>
    </row>
    <row r="951" customFormat="false" ht="15" hidden="false" customHeight="false" outlineLevel="0" collapsed="false">
      <c r="A951" s="71" t="s">
        <v>1938</v>
      </c>
      <c r="B951" s="71" t="s">
        <v>2821</v>
      </c>
      <c r="C951" s="71" t="s">
        <v>213</v>
      </c>
      <c r="D951" s="71" t="str">
        <f aca="false">IFERROR(INDEX('Brand Map'!$B$4:$B$125,MATCH(C951,'Brand Map'!$A$4:$A$125,0)),"Other")</f>
        <v>AU</v>
      </c>
      <c r="E951" s="73" t="n">
        <f aca="false">SUMIFS(Detail!$K$2:$K$9168,Detail!$C$2:$C$9168,$A951)</f>
        <v>0</v>
      </c>
      <c r="F951" s="73" t="n">
        <f aca="false">SUMIFS(Detail!$E$2:$E$9168,Detail!$C$2:$C$9168,$A951)</f>
        <v>0</v>
      </c>
      <c r="G951" s="74" t="n">
        <f aca="false">SUMIFS(Detail!$M$2:$M$9168,Detail!$C$2:$C$9168,$A951)</f>
        <v>0</v>
      </c>
      <c r="H951" s="74" t="n">
        <f aca="false">SUMIFS(Detail!$D$2:$D$9168,Detail!$C$2:$C$9168,$A951)</f>
        <v>0</v>
      </c>
      <c r="I951" s="74" t="n">
        <v>909.35</v>
      </c>
      <c r="J951" s="51" t="n">
        <f aca="false">IF(E951&gt;0,AF951/E951,0)</f>
        <v>0</v>
      </c>
      <c r="K951" s="51" t="n">
        <f aca="false">IF(G951&gt;0,AG951/G951,0)</f>
        <v>0</v>
      </c>
      <c r="L951" s="75" t="n">
        <f aca="false">H951/Settings!$B$16</f>
        <v>0</v>
      </c>
      <c r="M951" s="76" t="n">
        <f aca="false">H951/Settings!$B$20</f>
        <v>0</v>
      </c>
      <c r="N951" s="77" t="n">
        <f aca="false">E951*Settings!$B$3</f>
        <v>0</v>
      </c>
      <c r="O951" s="77" t="n">
        <f aca="false">IF(E951&gt;0,(AF951-N951)/SQRT(E951*Settings!$B$3*(1-Settings!$B$3)),0)</f>
        <v>0</v>
      </c>
      <c r="P951" s="77" t="n">
        <f aca="false">MAX(0,AF951-N951)</f>
        <v>0</v>
      </c>
      <c r="Q951" s="51" t="n">
        <f aca="false">IF(E951&gt;=Settings!$B$4,(AF951+Settings!$B$7*Settings!$B$3)/(E951+Settings!$B$7),Settings!$B$3)</f>
        <v>0.0748599558648786</v>
      </c>
      <c r="R951" s="78" t="n">
        <f aca="false">PERCENTRANK($H$2:$H$1780,H951,6)</f>
        <v>0</v>
      </c>
      <c r="S951" s="78" t="n">
        <f aca="false">PERCENTRANK($Q$2:$Q$1780,Q951,6)</f>
        <v>0.0646794</v>
      </c>
      <c r="T951" s="78" t="n">
        <f aca="false">PERCENTRANK($F$2:$F$1780,F951,6)</f>
        <v>0</v>
      </c>
      <c r="U951" s="79" t="n">
        <f aca="false">IF(F951&gt;0,ROUND((Settings!$B$8*T951+Settings!$B$9*R951+Settings!$B$10*S951)/SUM(Settings!$B$8:$B$10),10),0)</f>
        <v>0</v>
      </c>
      <c r="V951" s="71" t="str">
        <f aca="false">IF(U951&gt;0,RANK(U951,$U$2:$U$1780)+COUNTIF($U$2:U951,U951)-1,"")</f>
        <v/>
      </c>
      <c r="W951" s="71" t="str">
        <f aca="false">IF(V951="","",IF(V951&lt;=Settings!$B$11,"1 - Fix first",IF(V951&lt;=Settings!$B$12,"2 - Review","3 - Monitor")))</f>
        <v/>
      </c>
      <c r="X951" s="71" t="str">
        <f aca="false">IF(AND(E951&gt;=Settings!$B$4,AF951&gt;=Settings!$B$5,O951&gt;=Settings!$B$6),"HIGH RATE","")</f>
        <v/>
      </c>
      <c r="Y951" s="71" t="str">
        <f aca="false">IF(F951&gt;0,RANK(F951,$F$2:$F$1780)+COUNTIF($F$2:F951,F951)-1,"")</f>
        <v/>
      </c>
      <c r="Z951" s="71" t="str">
        <f aca="false">IF(H951&gt;0,RANK(H951,$H$2:$H$1780)+COUNTIF($H$2:H951,H951)-1,"")</f>
        <v/>
      </c>
      <c r="AA951" s="71" t="str">
        <f aca="false">IF(AC951="","",RANK(AC951,$AC$2:$AC$1780)+COUNTIF($AC$2:AC951,AC951)-1)</f>
        <v/>
      </c>
      <c r="AB951" s="71" t="str">
        <f aca="false">IF(AD951="","",RANK(AD951,$AD$2:$AD$1780)+COUNTIF($AD$2:AD951,AD951)-1)</f>
        <v/>
      </c>
      <c r="AC951" s="71" t="str">
        <f aca="false">IF(AND(AF951&gt;0,E951&gt;=Settings!$B$4),ROUND(J951,10),"")</f>
        <v/>
      </c>
      <c r="AD951" s="71" t="str">
        <f aca="false">IF(X951="HIGH RATE",ROUND(O951,10),"")</f>
        <v/>
      </c>
      <c r="AE951" s="71" t="s">
        <v>60</v>
      </c>
      <c r="AF951" s="73" t="n">
        <f aca="false">SUMIFS(Detail!$L$2:$L$9168,Detail!$C$2:$C$9168,$A951)</f>
        <v>0</v>
      </c>
      <c r="AG951" s="74" t="n">
        <f aca="false">SUMIFS(Detail!$N$2:$N$9168,Detail!$C$2:$C$9168,$A951)</f>
        <v>0</v>
      </c>
    </row>
    <row r="952" customFormat="false" ht="15" hidden="false" customHeight="false" outlineLevel="0" collapsed="false">
      <c r="A952" s="71" t="s">
        <v>1585</v>
      </c>
      <c r="B952" s="71" t="s">
        <v>3116</v>
      </c>
      <c r="C952" s="71" t="s">
        <v>213</v>
      </c>
      <c r="D952" s="71" t="str">
        <f aca="false">IFERROR(INDEX('Brand Map'!$B$4:$B$125,MATCH(C952,'Brand Map'!$A$4:$A$125,0)),"Other")</f>
        <v>AU</v>
      </c>
      <c r="E952" s="73" t="n">
        <f aca="false">SUMIFS(Detail!$K$2:$K$9168,Detail!$C$2:$C$9168,$A952)</f>
        <v>0</v>
      </c>
      <c r="F952" s="73" t="n">
        <f aca="false">SUMIFS(Detail!$E$2:$E$9168,Detail!$C$2:$C$9168,$A952)</f>
        <v>0</v>
      </c>
      <c r="G952" s="74" t="n">
        <f aca="false">SUMIFS(Detail!$M$2:$M$9168,Detail!$C$2:$C$9168,$A952)</f>
        <v>0</v>
      </c>
      <c r="H952" s="74" t="n">
        <f aca="false">SUMIFS(Detail!$D$2:$D$9168,Detail!$C$2:$C$9168,$A952)</f>
        <v>0</v>
      </c>
      <c r="I952" s="74" t="n">
        <v>499.8</v>
      </c>
      <c r="J952" s="51" t="n">
        <f aca="false">IF(E952&gt;0,AF952/E952,0)</f>
        <v>0</v>
      </c>
      <c r="K952" s="51" t="n">
        <f aca="false">IF(G952&gt;0,AG952/G952,0)</f>
        <v>0</v>
      </c>
      <c r="L952" s="75" t="n">
        <f aca="false">H952/Settings!$B$16</f>
        <v>0</v>
      </c>
      <c r="M952" s="76" t="n">
        <f aca="false">H952/Settings!$B$20</f>
        <v>0</v>
      </c>
      <c r="N952" s="77" t="n">
        <f aca="false">E952*Settings!$B$3</f>
        <v>0</v>
      </c>
      <c r="O952" s="77" t="n">
        <f aca="false">IF(E952&gt;0,(AF952-N952)/SQRT(E952*Settings!$B$3*(1-Settings!$B$3)),0)</f>
        <v>0</v>
      </c>
      <c r="P952" s="77" t="n">
        <f aca="false">MAX(0,AF952-N952)</f>
        <v>0</v>
      </c>
      <c r="Q952" s="51" t="n">
        <f aca="false">IF(E952&gt;=Settings!$B$4,(AF952+Settings!$B$7*Settings!$B$3)/(E952+Settings!$B$7),Settings!$B$3)</f>
        <v>0.0748599558648786</v>
      </c>
      <c r="R952" s="78" t="n">
        <f aca="false">PERCENTRANK($H$2:$H$1780,H952,6)</f>
        <v>0</v>
      </c>
      <c r="S952" s="78" t="n">
        <f aca="false">PERCENTRANK($Q$2:$Q$1780,Q952,6)</f>
        <v>0.0646794</v>
      </c>
      <c r="T952" s="78" t="n">
        <f aca="false">PERCENTRANK($F$2:$F$1780,F952,6)</f>
        <v>0</v>
      </c>
      <c r="U952" s="79" t="n">
        <f aca="false">IF(F952&gt;0,ROUND((Settings!$B$8*T952+Settings!$B$9*R952+Settings!$B$10*S952)/SUM(Settings!$B$8:$B$10),10),0)</f>
        <v>0</v>
      </c>
      <c r="V952" s="71" t="str">
        <f aca="false">IF(U952&gt;0,RANK(U952,$U$2:$U$1780)+COUNTIF($U$2:U952,U952)-1,"")</f>
        <v/>
      </c>
      <c r="W952" s="71" t="str">
        <f aca="false">IF(V952="","",IF(V952&lt;=Settings!$B$11,"1 - Fix first",IF(V952&lt;=Settings!$B$12,"2 - Review","3 - Monitor")))</f>
        <v/>
      </c>
      <c r="X952" s="71" t="str">
        <f aca="false">IF(AND(E952&gt;=Settings!$B$4,AF952&gt;=Settings!$B$5,O952&gt;=Settings!$B$6),"HIGH RATE","")</f>
        <v/>
      </c>
      <c r="Y952" s="71" t="str">
        <f aca="false">IF(F952&gt;0,RANK(F952,$F$2:$F$1780)+COUNTIF($F$2:F952,F952)-1,"")</f>
        <v/>
      </c>
      <c r="Z952" s="71" t="str">
        <f aca="false">IF(H952&gt;0,RANK(H952,$H$2:$H$1780)+COUNTIF($H$2:H952,H952)-1,"")</f>
        <v/>
      </c>
      <c r="AA952" s="71" t="str">
        <f aca="false">IF(AC952="","",RANK(AC952,$AC$2:$AC$1780)+COUNTIF($AC$2:AC952,AC952)-1)</f>
        <v/>
      </c>
      <c r="AB952" s="71" t="str">
        <f aca="false">IF(AD952="","",RANK(AD952,$AD$2:$AD$1780)+COUNTIF($AD$2:AD952,AD952)-1)</f>
        <v/>
      </c>
      <c r="AC952" s="71" t="str">
        <f aca="false">IF(AND(AF952&gt;0,E952&gt;=Settings!$B$4),ROUND(J952,10),"")</f>
        <v/>
      </c>
      <c r="AD952" s="71" t="str">
        <f aca="false">IF(X952="HIGH RATE",ROUND(O952,10),"")</f>
        <v/>
      </c>
      <c r="AE952" s="71" t="s">
        <v>60</v>
      </c>
      <c r="AF952" s="73" t="n">
        <f aca="false">SUMIFS(Detail!$L$2:$L$9168,Detail!$C$2:$C$9168,$A952)</f>
        <v>0</v>
      </c>
      <c r="AG952" s="74" t="n">
        <f aca="false">SUMIFS(Detail!$N$2:$N$9168,Detail!$C$2:$C$9168,$A952)</f>
        <v>0</v>
      </c>
    </row>
    <row r="953" customFormat="false" ht="15" hidden="false" customHeight="false" outlineLevel="0" collapsed="false">
      <c r="A953" s="71" t="s">
        <v>2123</v>
      </c>
      <c r="B953" s="71" t="s">
        <v>3116</v>
      </c>
      <c r="C953" s="71" t="s">
        <v>213</v>
      </c>
      <c r="D953" s="71" t="str">
        <f aca="false">IFERROR(INDEX('Brand Map'!$B$4:$B$125,MATCH(C953,'Brand Map'!$A$4:$A$125,0)),"Other")</f>
        <v>AU</v>
      </c>
      <c r="E953" s="73" t="n">
        <f aca="false">SUMIFS(Detail!$K$2:$K$9168,Detail!$C$2:$C$9168,$A953)</f>
        <v>0</v>
      </c>
      <c r="F953" s="73" t="n">
        <f aca="false">SUMIFS(Detail!$E$2:$E$9168,Detail!$C$2:$C$9168,$A953)</f>
        <v>0</v>
      </c>
      <c r="G953" s="74" t="n">
        <f aca="false">SUMIFS(Detail!$M$2:$M$9168,Detail!$C$2:$C$9168,$A953)</f>
        <v>0</v>
      </c>
      <c r="H953" s="74" t="n">
        <f aca="false">SUMIFS(Detail!$D$2:$D$9168,Detail!$C$2:$C$9168,$A953)</f>
        <v>0</v>
      </c>
      <c r="I953" s="74" t="n">
        <v>109.95</v>
      </c>
      <c r="J953" s="51" t="n">
        <f aca="false">IF(E953&gt;0,AF953/E953,0)</f>
        <v>0</v>
      </c>
      <c r="K953" s="51" t="n">
        <f aca="false">IF(G953&gt;0,AG953/G953,0)</f>
        <v>0</v>
      </c>
      <c r="L953" s="75" t="n">
        <f aca="false">H953/Settings!$B$16</f>
        <v>0</v>
      </c>
      <c r="M953" s="76" t="n">
        <f aca="false">H953/Settings!$B$20</f>
        <v>0</v>
      </c>
      <c r="N953" s="77" t="n">
        <f aca="false">E953*Settings!$B$3</f>
        <v>0</v>
      </c>
      <c r="O953" s="77" t="n">
        <f aca="false">IF(E953&gt;0,(AF953-N953)/SQRT(E953*Settings!$B$3*(1-Settings!$B$3)),0)</f>
        <v>0</v>
      </c>
      <c r="P953" s="77" t="n">
        <f aca="false">MAX(0,AF953-N953)</f>
        <v>0</v>
      </c>
      <c r="Q953" s="51" t="n">
        <f aca="false">IF(E953&gt;=Settings!$B$4,(AF953+Settings!$B$7*Settings!$B$3)/(E953+Settings!$B$7),Settings!$B$3)</f>
        <v>0.0748599558648786</v>
      </c>
      <c r="R953" s="78" t="n">
        <f aca="false">PERCENTRANK($H$2:$H$1780,H953,6)</f>
        <v>0</v>
      </c>
      <c r="S953" s="78" t="n">
        <f aca="false">PERCENTRANK($Q$2:$Q$1780,Q953,6)</f>
        <v>0.0646794</v>
      </c>
      <c r="T953" s="78" t="n">
        <f aca="false">PERCENTRANK($F$2:$F$1780,F953,6)</f>
        <v>0</v>
      </c>
      <c r="U953" s="79" t="n">
        <f aca="false">IF(F953&gt;0,ROUND((Settings!$B$8*T953+Settings!$B$9*R953+Settings!$B$10*S953)/SUM(Settings!$B$8:$B$10),10),0)</f>
        <v>0</v>
      </c>
      <c r="V953" s="71" t="str">
        <f aca="false">IF(U953&gt;0,RANK(U953,$U$2:$U$1780)+COUNTIF($U$2:U953,U953)-1,"")</f>
        <v/>
      </c>
      <c r="W953" s="71" t="str">
        <f aca="false">IF(V953="","",IF(V953&lt;=Settings!$B$11,"1 - Fix first",IF(V953&lt;=Settings!$B$12,"2 - Review","3 - Monitor")))</f>
        <v/>
      </c>
      <c r="X953" s="71" t="str">
        <f aca="false">IF(AND(E953&gt;=Settings!$B$4,AF953&gt;=Settings!$B$5,O953&gt;=Settings!$B$6),"HIGH RATE","")</f>
        <v/>
      </c>
      <c r="Y953" s="71" t="str">
        <f aca="false">IF(F953&gt;0,RANK(F953,$F$2:$F$1780)+COUNTIF($F$2:F953,F953)-1,"")</f>
        <v/>
      </c>
      <c r="Z953" s="71" t="str">
        <f aca="false">IF(H953&gt;0,RANK(H953,$H$2:$H$1780)+COUNTIF($H$2:H953,H953)-1,"")</f>
        <v/>
      </c>
      <c r="AA953" s="71" t="str">
        <f aca="false">IF(AC953="","",RANK(AC953,$AC$2:$AC$1780)+COUNTIF($AC$2:AC953,AC953)-1)</f>
        <v/>
      </c>
      <c r="AB953" s="71" t="str">
        <f aca="false">IF(AD953="","",RANK(AD953,$AD$2:$AD$1780)+COUNTIF($AD$2:AD953,AD953)-1)</f>
        <v/>
      </c>
      <c r="AC953" s="71" t="str">
        <f aca="false">IF(AND(AF953&gt;0,E953&gt;=Settings!$B$4),ROUND(J953,10),"")</f>
        <v/>
      </c>
      <c r="AD953" s="71" t="str">
        <f aca="false">IF(X953="HIGH RATE",ROUND(O953,10),"")</f>
        <v/>
      </c>
      <c r="AE953" s="71" t="s">
        <v>60</v>
      </c>
      <c r="AF953" s="73" t="n">
        <f aca="false">SUMIFS(Detail!$L$2:$L$9168,Detail!$C$2:$C$9168,$A953)</f>
        <v>0</v>
      </c>
      <c r="AG953" s="74" t="n">
        <f aca="false">SUMIFS(Detail!$N$2:$N$9168,Detail!$C$2:$C$9168,$A953)</f>
        <v>0</v>
      </c>
    </row>
    <row r="954" customFormat="false" ht="15" hidden="false" customHeight="false" outlineLevel="0" collapsed="false">
      <c r="A954" s="71" t="s">
        <v>1826</v>
      </c>
      <c r="B954" s="71" t="s">
        <v>3116</v>
      </c>
      <c r="C954" s="71" t="s">
        <v>213</v>
      </c>
      <c r="D954" s="71" t="str">
        <f aca="false">IFERROR(INDEX('Brand Map'!$B$4:$B$125,MATCH(C954,'Brand Map'!$A$4:$A$125,0)),"Other")</f>
        <v>AU</v>
      </c>
      <c r="E954" s="73" t="n">
        <f aca="false">SUMIFS(Detail!$K$2:$K$9168,Detail!$C$2:$C$9168,$A954)</f>
        <v>0</v>
      </c>
      <c r="F954" s="73" t="n">
        <f aca="false">SUMIFS(Detail!$E$2:$E$9168,Detail!$C$2:$C$9168,$A954)</f>
        <v>0</v>
      </c>
      <c r="G954" s="74" t="n">
        <f aca="false">SUMIFS(Detail!$M$2:$M$9168,Detail!$C$2:$C$9168,$A954)</f>
        <v>0</v>
      </c>
      <c r="H954" s="74" t="n">
        <f aca="false">SUMIFS(Detail!$D$2:$D$9168,Detail!$C$2:$C$9168,$A954)</f>
        <v>0</v>
      </c>
      <c r="I954" s="74" t="n">
        <v>94.95</v>
      </c>
      <c r="J954" s="51" t="n">
        <f aca="false">IF(E954&gt;0,AF954/E954,0)</f>
        <v>0</v>
      </c>
      <c r="K954" s="51" t="n">
        <f aca="false">IF(G954&gt;0,AG954/G954,0)</f>
        <v>0</v>
      </c>
      <c r="L954" s="75" t="n">
        <f aca="false">H954/Settings!$B$16</f>
        <v>0</v>
      </c>
      <c r="M954" s="76" t="n">
        <f aca="false">H954/Settings!$B$20</f>
        <v>0</v>
      </c>
      <c r="N954" s="77" t="n">
        <f aca="false">E954*Settings!$B$3</f>
        <v>0</v>
      </c>
      <c r="O954" s="77" t="n">
        <f aca="false">IF(E954&gt;0,(AF954-N954)/SQRT(E954*Settings!$B$3*(1-Settings!$B$3)),0)</f>
        <v>0</v>
      </c>
      <c r="P954" s="77" t="n">
        <f aca="false">MAX(0,AF954-N954)</f>
        <v>0</v>
      </c>
      <c r="Q954" s="51" t="n">
        <f aca="false">IF(E954&gt;=Settings!$B$4,(AF954+Settings!$B$7*Settings!$B$3)/(E954+Settings!$B$7),Settings!$B$3)</f>
        <v>0.0748599558648786</v>
      </c>
      <c r="R954" s="78" t="n">
        <f aca="false">PERCENTRANK($H$2:$H$1780,H954,6)</f>
        <v>0</v>
      </c>
      <c r="S954" s="78" t="n">
        <f aca="false">PERCENTRANK($Q$2:$Q$1780,Q954,6)</f>
        <v>0.0646794</v>
      </c>
      <c r="T954" s="78" t="n">
        <f aca="false">PERCENTRANK($F$2:$F$1780,F954,6)</f>
        <v>0</v>
      </c>
      <c r="U954" s="79" t="n">
        <f aca="false">IF(F954&gt;0,ROUND((Settings!$B$8*T954+Settings!$B$9*R954+Settings!$B$10*S954)/SUM(Settings!$B$8:$B$10),10),0)</f>
        <v>0</v>
      </c>
      <c r="V954" s="71" t="str">
        <f aca="false">IF(U954&gt;0,RANK(U954,$U$2:$U$1780)+COUNTIF($U$2:U954,U954)-1,"")</f>
        <v/>
      </c>
      <c r="W954" s="71" t="str">
        <f aca="false">IF(V954="","",IF(V954&lt;=Settings!$B$11,"1 - Fix first",IF(V954&lt;=Settings!$B$12,"2 - Review","3 - Monitor")))</f>
        <v/>
      </c>
      <c r="X954" s="71" t="str">
        <f aca="false">IF(AND(E954&gt;=Settings!$B$4,AF954&gt;=Settings!$B$5,O954&gt;=Settings!$B$6),"HIGH RATE","")</f>
        <v/>
      </c>
      <c r="Y954" s="71" t="str">
        <f aca="false">IF(F954&gt;0,RANK(F954,$F$2:$F$1780)+COUNTIF($F$2:F954,F954)-1,"")</f>
        <v/>
      </c>
      <c r="Z954" s="71" t="str">
        <f aca="false">IF(H954&gt;0,RANK(H954,$H$2:$H$1780)+COUNTIF($H$2:H954,H954)-1,"")</f>
        <v/>
      </c>
      <c r="AA954" s="71" t="str">
        <f aca="false">IF(AC954="","",RANK(AC954,$AC$2:$AC$1780)+COUNTIF($AC$2:AC954,AC954)-1)</f>
        <v/>
      </c>
      <c r="AB954" s="71" t="str">
        <f aca="false">IF(AD954="","",RANK(AD954,$AD$2:$AD$1780)+COUNTIF($AD$2:AD954,AD954)-1)</f>
        <v/>
      </c>
      <c r="AC954" s="71" t="str">
        <f aca="false">IF(AND(AF954&gt;0,E954&gt;=Settings!$B$4),ROUND(J954,10),"")</f>
        <v/>
      </c>
      <c r="AD954" s="71" t="str">
        <f aca="false">IF(X954="HIGH RATE",ROUND(O954,10),"")</f>
        <v/>
      </c>
      <c r="AE954" s="71" t="s">
        <v>60</v>
      </c>
      <c r="AF954" s="73" t="n">
        <f aca="false">SUMIFS(Detail!$L$2:$L$9168,Detail!$C$2:$C$9168,$A954)</f>
        <v>0</v>
      </c>
      <c r="AG954" s="74" t="n">
        <f aca="false">SUMIFS(Detail!$N$2:$N$9168,Detail!$C$2:$C$9168,$A954)</f>
        <v>0</v>
      </c>
    </row>
    <row r="955" customFormat="false" ht="15" hidden="false" customHeight="false" outlineLevel="0" collapsed="false">
      <c r="A955" s="71" t="s">
        <v>1936</v>
      </c>
      <c r="B955" s="71" t="s">
        <v>3117</v>
      </c>
      <c r="C955" s="71" t="s">
        <v>213</v>
      </c>
      <c r="D955" s="71" t="str">
        <f aca="false">IFERROR(INDEX('Brand Map'!$B$4:$B$125,MATCH(C955,'Brand Map'!$A$4:$A$125,0)),"Other")</f>
        <v>AU</v>
      </c>
      <c r="E955" s="73" t="n">
        <f aca="false">SUMIFS(Detail!$K$2:$K$9168,Detail!$C$2:$C$9168,$A955)</f>
        <v>0</v>
      </c>
      <c r="F955" s="73" t="n">
        <f aca="false">SUMIFS(Detail!$E$2:$E$9168,Detail!$C$2:$C$9168,$A955)</f>
        <v>0</v>
      </c>
      <c r="G955" s="74" t="n">
        <f aca="false">SUMIFS(Detail!$M$2:$M$9168,Detail!$C$2:$C$9168,$A955)</f>
        <v>0</v>
      </c>
      <c r="H955" s="74" t="n">
        <f aca="false">SUMIFS(Detail!$D$2:$D$9168,Detail!$C$2:$C$9168,$A955)</f>
        <v>0</v>
      </c>
      <c r="I955" s="74" t="n">
        <v>194.85</v>
      </c>
      <c r="J955" s="51" t="n">
        <f aca="false">IF(E955&gt;0,AF955/E955,0)</f>
        <v>0</v>
      </c>
      <c r="K955" s="51" t="n">
        <f aca="false">IF(G955&gt;0,AG955/G955,0)</f>
        <v>0</v>
      </c>
      <c r="L955" s="75" t="n">
        <f aca="false">H955/Settings!$B$16</f>
        <v>0</v>
      </c>
      <c r="M955" s="76" t="n">
        <f aca="false">H955/Settings!$B$20</f>
        <v>0</v>
      </c>
      <c r="N955" s="77" t="n">
        <f aca="false">E955*Settings!$B$3</f>
        <v>0</v>
      </c>
      <c r="O955" s="77" t="n">
        <f aca="false">IF(E955&gt;0,(AF955-N955)/SQRT(E955*Settings!$B$3*(1-Settings!$B$3)),0)</f>
        <v>0</v>
      </c>
      <c r="P955" s="77" t="n">
        <f aca="false">MAX(0,AF955-N955)</f>
        <v>0</v>
      </c>
      <c r="Q955" s="51" t="n">
        <f aca="false">IF(E955&gt;=Settings!$B$4,(AF955+Settings!$B$7*Settings!$B$3)/(E955+Settings!$B$7),Settings!$B$3)</f>
        <v>0.0748599558648786</v>
      </c>
      <c r="R955" s="78" t="n">
        <f aca="false">PERCENTRANK($H$2:$H$1780,H955,6)</f>
        <v>0</v>
      </c>
      <c r="S955" s="78" t="n">
        <f aca="false">PERCENTRANK($Q$2:$Q$1780,Q955,6)</f>
        <v>0.0646794</v>
      </c>
      <c r="T955" s="78" t="n">
        <f aca="false">PERCENTRANK($F$2:$F$1780,F955,6)</f>
        <v>0</v>
      </c>
      <c r="U955" s="79" t="n">
        <f aca="false">IF(F955&gt;0,ROUND((Settings!$B$8*T955+Settings!$B$9*R955+Settings!$B$10*S955)/SUM(Settings!$B$8:$B$10),10),0)</f>
        <v>0</v>
      </c>
      <c r="V955" s="71" t="str">
        <f aca="false">IF(U955&gt;0,RANK(U955,$U$2:$U$1780)+COUNTIF($U$2:U955,U955)-1,"")</f>
        <v/>
      </c>
      <c r="W955" s="71" t="str">
        <f aca="false">IF(V955="","",IF(V955&lt;=Settings!$B$11,"1 - Fix first",IF(V955&lt;=Settings!$B$12,"2 - Review","3 - Monitor")))</f>
        <v/>
      </c>
      <c r="X955" s="71" t="str">
        <f aca="false">IF(AND(E955&gt;=Settings!$B$4,AF955&gt;=Settings!$B$5,O955&gt;=Settings!$B$6),"HIGH RATE","")</f>
        <v/>
      </c>
      <c r="Y955" s="71" t="str">
        <f aca="false">IF(F955&gt;0,RANK(F955,$F$2:$F$1780)+COUNTIF($F$2:F955,F955)-1,"")</f>
        <v/>
      </c>
      <c r="Z955" s="71" t="str">
        <f aca="false">IF(H955&gt;0,RANK(H955,$H$2:$H$1780)+COUNTIF($H$2:H955,H955)-1,"")</f>
        <v/>
      </c>
      <c r="AA955" s="71" t="str">
        <f aca="false">IF(AC955="","",RANK(AC955,$AC$2:$AC$1780)+COUNTIF($AC$2:AC955,AC955)-1)</f>
        <v/>
      </c>
      <c r="AB955" s="71" t="str">
        <f aca="false">IF(AD955="","",RANK(AD955,$AD$2:$AD$1780)+COUNTIF($AD$2:AD955,AD955)-1)</f>
        <v/>
      </c>
      <c r="AC955" s="71" t="str">
        <f aca="false">IF(AND(AF955&gt;0,E955&gt;=Settings!$B$4),ROUND(J955,10),"")</f>
        <v/>
      </c>
      <c r="AD955" s="71" t="str">
        <f aca="false">IF(X955="HIGH RATE",ROUND(O955,10),"")</f>
        <v/>
      </c>
      <c r="AE955" s="71" t="s">
        <v>60</v>
      </c>
      <c r="AF955" s="73" t="n">
        <f aca="false">SUMIFS(Detail!$L$2:$L$9168,Detail!$C$2:$C$9168,$A955)</f>
        <v>0</v>
      </c>
      <c r="AG955" s="74" t="n">
        <f aca="false">SUMIFS(Detail!$N$2:$N$9168,Detail!$C$2:$C$9168,$A955)</f>
        <v>0</v>
      </c>
    </row>
    <row r="956" customFormat="false" ht="15" hidden="false" customHeight="false" outlineLevel="0" collapsed="false">
      <c r="A956" s="71" t="s">
        <v>2048</v>
      </c>
      <c r="B956" s="71" t="s">
        <v>3117</v>
      </c>
      <c r="C956" s="71" t="s">
        <v>213</v>
      </c>
      <c r="D956" s="71" t="str">
        <f aca="false">IFERROR(INDEX('Brand Map'!$B$4:$B$125,MATCH(C956,'Brand Map'!$A$4:$A$125,0)),"Other")</f>
        <v>AU</v>
      </c>
      <c r="E956" s="73" t="n">
        <f aca="false">SUMIFS(Detail!$K$2:$K$9168,Detail!$C$2:$C$9168,$A956)</f>
        <v>0</v>
      </c>
      <c r="F956" s="73" t="n">
        <f aca="false">SUMIFS(Detail!$E$2:$E$9168,Detail!$C$2:$C$9168,$A956)</f>
        <v>0</v>
      </c>
      <c r="G956" s="74" t="n">
        <f aca="false">SUMIFS(Detail!$M$2:$M$9168,Detail!$C$2:$C$9168,$A956)</f>
        <v>0</v>
      </c>
      <c r="H956" s="74" t="n">
        <f aca="false">SUMIFS(Detail!$D$2:$D$9168,Detail!$C$2:$C$9168,$A956)</f>
        <v>0</v>
      </c>
      <c r="I956" s="74" t="n">
        <v>79.95</v>
      </c>
      <c r="J956" s="51" t="n">
        <f aca="false">IF(E956&gt;0,AF956/E956,0)</f>
        <v>0</v>
      </c>
      <c r="K956" s="51" t="n">
        <f aca="false">IF(G956&gt;0,AG956/G956,0)</f>
        <v>0</v>
      </c>
      <c r="L956" s="75" t="n">
        <f aca="false">H956/Settings!$B$16</f>
        <v>0</v>
      </c>
      <c r="M956" s="76" t="n">
        <f aca="false">H956/Settings!$B$20</f>
        <v>0</v>
      </c>
      <c r="N956" s="77" t="n">
        <f aca="false">E956*Settings!$B$3</f>
        <v>0</v>
      </c>
      <c r="O956" s="77" t="n">
        <f aca="false">IF(E956&gt;0,(AF956-N956)/SQRT(E956*Settings!$B$3*(1-Settings!$B$3)),0)</f>
        <v>0</v>
      </c>
      <c r="P956" s="77" t="n">
        <f aca="false">MAX(0,AF956-N956)</f>
        <v>0</v>
      </c>
      <c r="Q956" s="51" t="n">
        <f aca="false">IF(E956&gt;=Settings!$B$4,(AF956+Settings!$B$7*Settings!$B$3)/(E956+Settings!$B$7),Settings!$B$3)</f>
        <v>0.0748599558648786</v>
      </c>
      <c r="R956" s="78" t="n">
        <f aca="false">PERCENTRANK($H$2:$H$1780,H956,6)</f>
        <v>0</v>
      </c>
      <c r="S956" s="78" t="n">
        <f aca="false">PERCENTRANK($Q$2:$Q$1780,Q956,6)</f>
        <v>0.0646794</v>
      </c>
      <c r="T956" s="78" t="n">
        <f aca="false">PERCENTRANK($F$2:$F$1780,F956,6)</f>
        <v>0</v>
      </c>
      <c r="U956" s="79" t="n">
        <f aca="false">IF(F956&gt;0,ROUND((Settings!$B$8*T956+Settings!$B$9*R956+Settings!$B$10*S956)/SUM(Settings!$B$8:$B$10),10),0)</f>
        <v>0</v>
      </c>
      <c r="V956" s="71" t="str">
        <f aca="false">IF(U956&gt;0,RANK(U956,$U$2:$U$1780)+COUNTIF($U$2:U956,U956)-1,"")</f>
        <v/>
      </c>
      <c r="W956" s="71" t="str">
        <f aca="false">IF(V956="","",IF(V956&lt;=Settings!$B$11,"1 - Fix first",IF(V956&lt;=Settings!$B$12,"2 - Review","3 - Monitor")))</f>
        <v/>
      </c>
      <c r="X956" s="71" t="str">
        <f aca="false">IF(AND(E956&gt;=Settings!$B$4,AF956&gt;=Settings!$B$5,O956&gt;=Settings!$B$6),"HIGH RATE","")</f>
        <v/>
      </c>
      <c r="Y956" s="71" t="str">
        <f aca="false">IF(F956&gt;0,RANK(F956,$F$2:$F$1780)+COUNTIF($F$2:F956,F956)-1,"")</f>
        <v/>
      </c>
      <c r="Z956" s="71" t="str">
        <f aca="false">IF(H956&gt;0,RANK(H956,$H$2:$H$1780)+COUNTIF($H$2:H956,H956)-1,"")</f>
        <v/>
      </c>
      <c r="AA956" s="71" t="str">
        <f aca="false">IF(AC956="","",RANK(AC956,$AC$2:$AC$1780)+COUNTIF($AC$2:AC956,AC956)-1)</f>
        <v/>
      </c>
      <c r="AB956" s="71" t="str">
        <f aca="false">IF(AD956="","",RANK(AD956,$AD$2:$AD$1780)+COUNTIF($AD$2:AD956,AD956)-1)</f>
        <v/>
      </c>
      <c r="AC956" s="71" t="str">
        <f aca="false">IF(AND(AF956&gt;0,E956&gt;=Settings!$B$4),ROUND(J956,10),"")</f>
        <v/>
      </c>
      <c r="AD956" s="71" t="str">
        <f aca="false">IF(X956="HIGH RATE",ROUND(O956,10),"")</f>
        <v/>
      </c>
      <c r="AE956" s="71" t="s">
        <v>60</v>
      </c>
      <c r="AF956" s="73" t="n">
        <f aca="false">SUMIFS(Detail!$L$2:$L$9168,Detail!$C$2:$C$9168,$A956)</f>
        <v>0</v>
      </c>
      <c r="AG956" s="74" t="n">
        <f aca="false">SUMIFS(Detail!$N$2:$N$9168,Detail!$C$2:$C$9168,$A956)</f>
        <v>0</v>
      </c>
    </row>
    <row r="957" customFormat="false" ht="15" hidden="false" customHeight="false" outlineLevel="0" collapsed="false">
      <c r="A957" s="71" t="s">
        <v>1632</v>
      </c>
      <c r="B957" s="71" t="s">
        <v>3117</v>
      </c>
      <c r="C957" s="71" t="s">
        <v>213</v>
      </c>
      <c r="D957" s="71" t="str">
        <f aca="false">IFERROR(INDEX('Brand Map'!$B$4:$B$125,MATCH(C957,'Brand Map'!$A$4:$A$125,0)),"Other")</f>
        <v>AU</v>
      </c>
      <c r="E957" s="73" t="n">
        <f aca="false">SUMIFS(Detail!$K$2:$K$9168,Detail!$C$2:$C$9168,$A957)</f>
        <v>0</v>
      </c>
      <c r="F957" s="73" t="n">
        <f aca="false">SUMIFS(Detail!$E$2:$E$9168,Detail!$C$2:$C$9168,$A957)</f>
        <v>0</v>
      </c>
      <c r="G957" s="74" t="n">
        <f aca="false">SUMIFS(Detail!$M$2:$M$9168,Detail!$C$2:$C$9168,$A957)</f>
        <v>0</v>
      </c>
      <c r="H957" s="74" t="n">
        <f aca="false">SUMIFS(Detail!$D$2:$D$9168,Detail!$C$2:$C$9168,$A957)</f>
        <v>0</v>
      </c>
      <c r="I957" s="74" t="n">
        <v>94.95</v>
      </c>
      <c r="J957" s="51" t="n">
        <f aca="false">IF(E957&gt;0,AF957/E957,0)</f>
        <v>0</v>
      </c>
      <c r="K957" s="51" t="n">
        <f aca="false">IF(G957&gt;0,AG957/G957,0)</f>
        <v>0</v>
      </c>
      <c r="L957" s="75" t="n">
        <f aca="false">H957/Settings!$B$16</f>
        <v>0</v>
      </c>
      <c r="M957" s="76" t="n">
        <f aca="false">H957/Settings!$B$20</f>
        <v>0</v>
      </c>
      <c r="N957" s="77" t="n">
        <f aca="false">E957*Settings!$B$3</f>
        <v>0</v>
      </c>
      <c r="O957" s="77" t="n">
        <f aca="false">IF(E957&gt;0,(AF957-N957)/SQRT(E957*Settings!$B$3*(1-Settings!$B$3)),0)</f>
        <v>0</v>
      </c>
      <c r="P957" s="77" t="n">
        <f aca="false">MAX(0,AF957-N957)</f>
        <v>0</v>
      </c>
      <c r="Q957" s="51" t="n">
        <f aca="false">IF(E957&gt;=Settings!$B$4,(AF957+Settings!$B$7*Settings!$B$3)/(E957+Settings!$B$7),Settings!$B$3)</f>
        <v>0.0748599558648786</v>
      </c>
      <c r="R957" s="78" t="n">
        <f aca="false">PERCENTRANK($H$2:$H$1780,H957,6)</f>
        <v>0</v>
      </c>
      <c r="S957" s="78" t="n">
        <f aca="false">PERCENTRANK($Q$2:$Q$1780,Q957,6)</f>
        <v>0.0646794</v>
      </c>
      <c r="T957" s="78" t="n">
        <f aca="false">PERCENTRANK($F$2:$F$1780,F957,6)</f>
        <v>0</v>
      </c>
      <c r="U957" s="79" t="n">
        <f aca="false">IF(F957&gt;0,ROUND((Settings!$B$8*T957+Settings!$B$9*R957+Settings!$B$10*S957)/SUM(Settings!$B$8:$B$10),10),0)</f>
        <v>0</v>
      </c>
      <c r="V957" s="71" t="str">
        <f aca="false">IF(U957&gt;0,RANK(U957,$U$2:$U$1780)+COUNTIF($U$2:U957,U957)-1,"")</f>
        <v/>
      </c>
      <c r="W957" s="71" t="str">
        <f aca="false">IF(V957="","",IF(V957&lt;=Settings!$B$11,"1 - Fix first",IF(V957&lt;=Settings!$B$12,"2 - Review","3 - Monitor")))</f>
        <v/>
      </c>
      <c r="X957" s="71" t="str">
        <f aca="false">IF(AND(E957&gt;=Settings!$B$4,AF957&gt;=Settings!$B$5,O957&gt;=Settings!$B$6),"HIGH RATE","")</f>
        <v/>
      </c>
      <c r="Y957" s="71" t="str">
        <f aca="false">IF(F957&gt;0,RANK(F957,$F$2:$F$1780)+COUNTIF($F$2:F957,F957)-1,"")</f>
        <v/>
      </c>
      <c r="Z957" s="71" t="str">
        <f aca="false">IF(H957&gt;0,RANK(H957,$H$2:$H$1780)+COUNTIF($H$2:H957,H957)-1,"")</f>
        <v/>
      </c>
      <c r="AA957" s="71" t="str">
        <f aca="false">IF(AC957="","",RANK(AC957,$AC$2:$AC$1780)+COUNTIF($AC$2:AC957,AC957)-1)</f>
        <v/>
      </c>
      <c r="AB957" s="71" t="str">
        <f aca="false">IF(AD957="","",RANK(AD957,$AD$2:$AD$1780)+COUNTIF($AD$2:AD957,AD957)-1)</f>
        <v/>
      </c>
      <c r="AC957" s="71" t="str">
        <f aca="false">IF(AND(AF957&gt;0,E957&gt;=Settings!$B$4),ROUND(J957,10),"")</f>
        <v/>
      </c>
      <c r="AD957" s="71" t="str">
        <f aca="false">IF(X957="HIGH RATE",ROUND(O957,10),"")</f>
        <v/>
      </c>
      <c r="AE957" s="71" t="s">
        <v>60</v>
      </c>
      <c r="AF957" s="73" t="n">
        <f aca="false">SUMIFS(Detail!$L$2:$L$9168,Detail!$C$2:$C$9168,$A957)</f>
        <v>0</v>
      </c>
      <c r="AG957" s="74" t="n">
        <f aca="false">SUMIFS(Detail!$N$2:$N$9168,Detail!$C$2:$C$9168,$A957)</f>
        <v>0</v>
      </c>
    </row>
    <row r="958" customFormat="false" ht="15" hidden="false" customHeight="false" outlineLevel="0" collapsed="false">
      <c r="A958" s="71" t="s">
        <v>1818</v>
      </c>
      <c r="B958" s="71" t="s">
        <v>3117</v>
      </c>
      <c r="C958" s="71" t="s">
        <v>213</v>
      </c>
      <c r="D958" s="71" t="str">
        <f aca="false">IFERROR(INDEX('Brand Map'!$B$4:$B$125,MATCH(C958,'Brand Map'!$A$4:$A$125,0)),"Other")</f>
        <v>AU</v>
      </c>
      <c r="E958" s="73" t="n">
        <f aca="false">SUMIFS(Detail!$K$2:$K$9168,Detail!$C$2:$C$9168,$A958)</f>
        <v>0</v>
      </c>
      <c r="F958" s="73" t="n">
        <f aca="false">SUMIFS(Detail!$E$2:$E$9168,Detail!$C$2:$C$9168,$A958)</f>
        <v>0</v>
      </c>
      <c r="G958" s="74" t="n">
        <f aca="false">SUMIFS(Detail!$M$2:$M$9168,Detail!$C$2:$C$9168,$A958)</f>
        <v>0</v>
      </c>
      <c r="H958" s="74" t="n">
        <f aca="false">SUMIFS(Detail!$D$2:$D$9168,Detail!$C$2:$C$9168,$A958)</f>
        <v>0</v>
      </c>
      <c r="I958" s="74" t="n">
        <v>299.7</v>
      </c>
      <c r="J958" s="51" t="n">
        <f aca="false">IF(E958&gt;0,AF958/E958,0)</f>
        <v>0</v>
      </c>
      <c r="K958" s="51" t="n">
        <f aca="false">IF(G958&gt;0,AG958/G958,0)</f>
        <v>0</v>
      </c>
      <c r="L958" s="75" t="n">
        <f aca="false">H958/Settings!$B$16</f>
        <v>0</v>
      </c>
      <c r="M958" s="76" t="n">
        <f aca="false">H958/Settings!$B$20</f>
        <v>0</v>
      </c>
      <c r="N958" s="77" t="n">
        <f aca="false">E958*Settings!$B$3</f>
        <v>0</v>
      </c>
      <c r="O958" s="77" t="n">
        <f aca="false">IF(E958&gt;0,(AF958-N958)/SQRT(E958*Settings!$B$3*(1-Settings!$B$3)),0)</f>
        <v>0</v>
      </c>
      <c r="P958" s="77" t="n">
        <f aca="false">MAX(0,AF958-N958)</f>
        <v>0</v>
      </c>
      <c r="Q958" s="51" t="n">
        <f aca="false">IF(E958&gt;=Settings!$B$4,(AF958+Settings!$B$7*Settings!$B$3)/(E958+Settings!$B$7),Settings!$B$3)</f>
        <v>0.0748599558648786</v>
      </c>
      <c r="R958" s="78" t="n">
        <f aca="false">PERCENTRANK($H$2:$H$1780,H958,6)</f>
        <v>0</v>
      </c>
      <c r="S958" s="78" t="n">
        <f aca="false">PERCENTRANK($Q$2:$Q$1780,Q958,6)</f>
        <v>0.0646794</v>
      </c>
      <c r="T958" s="78" t="n">
        <f aca="false">PERCENTRANK($F$2:$F$1780,F958,6)</f>
        <v>0</v>
      </c>
      <c r="U958" s="79" t="n">
        <f aca="false">IF(F958&gt;0,ROUND((Settings!$B$8*T958+Settings!$B$9*R958+Settings!$B$10*S958)/SUM(Settings!$B$8:$B$10),10),0)</f>
        <v>0</v>
      </c>
      <c r="V958" s="71" t="str">
        <f aca="false">IF(U958&gt;0,RANK(U958,$U$2:$U$1780)+COUNTIF($U$2:U958,U958)-1,"")</f>
        <v/>
      </c>
      <c r="W958" s="71" t="str">
        <f aca="false">IF(V958="","",IF(V958&lt;=Settings!$B$11,"1 - Fix first",IF(V958&lt;=Settings!$B$12,"2 - Review","3 - Monitor")))</f>
        <v/>
      </c>
      <c r="X958" s="71" t="str">
        <f aca="false">IF(AND(E958&gt;=Settings!$B$4,AF958&gt;=Settings!$B$5,O958&gt;=Settings!$B$6),"HIGH RATE","")</f>
        <v/>
      </c>
      <c r="Y958" s="71" t="str">
        <f aca="false">IF(F958&gt;0,RANK(F958,$F$2:$F$1780)+COUNTIF($F$2:F958,F958)-1,"")</f>
        <v/>
      </c>
      <c r="Z958" s="71" t="str">
        <f aca="false">IF(H958&gt;0,RANK(H958,$H$2:$H$1780)+COUNTIF($H$2:H958,H958)-1,"")</f>
        <v/>
      </c>
      <c r="AA958" s="71" t="str">
        <f aca="false">IF(AC958="","",RANK(AC958,$AC$2:$AC$1780)+COUNTIF($AC$2:AC958,AC958)-1)</f>
        <v/>
      </c>
      <c r="AB958" s="71" t="str">
        <f aca="false">IF(AD958="","",RANK(AD958,$AD$2:$AD$1780)+COUNTIF($AD$2:AD958,AD958)-1)</f>
        <v/>
      </c>
      <c r="AC958" s="71" t="str">
        <f aca="false">IF(AND(AF958&gt;0,E958&gt;=Settings!$B$4),ROUND(J958,10),"")</f>
        <v/>
      </c>
      <c r="AD958" s="71" t="str">
        <f aca="false">IF(X958="HIGH RATE",ROUND(O958,10),"")</f>
        <v/>
      </c>
      <c r="AE958" s="71" t="s">
        <v>60</v>
      </c>
      <c r="AF958" s="73" t="n">
        <f aca="false">SUMIFS(Detail!$L$2:$L$9168,Detail!$C$2:$C$9168,$A958)</f>
        <v>0</v>
      </c>
      <c r="AG958" s="74" t="n">
        <f aca="false">SUMIFS(Detail!$N$2:$N$9168,Detail!$C$2:$C$9168,$A958)</f>
        <v>0</v>
      </c>
    </row>
    <row r="959" customFormat="false" ht="15" hidden="false" customHeight="false" outlineLevel="0" collapsed="false">
      <c r="A959" s="71" t="s">
        <v>1569</v>
      </c>
      <c r="B959" s="71" t="s">
        <v>3118</v>
      </c>
      <c r="C959" s="71" t="s">
        <v>213</v>
      </c>
      <c r="D959" s="71" t="str">
        <f aca="false">IFERROR(INDEX('Brand Map'!$B$4:$B$125,MATCH(C959,'Brand Map'!$A$4:$A$125,0)),"Other")</f>
        <v>AU</v>
      </c>
      <c r="E959" s="73" t="n">
        <f aca="false">SUMIFS(Detail!$K$2:$K$9168,Detail!$C$2:$C$9168,$A959)</f>
        <v>0</v>
      </c>
      <c r="F959" s="73" t="n">
        <f aca="false">SUMIFS(Detail!$E$2:$E$9168,Detail!$C$2:$C$9168,$A959)</f>
        <v>0</v>
      </c>
      <c r="G959" s="74" t="n">
        <f aca="false">SUMIFS(Detail!$M$2:$M$9168,Detail!$C$2:$C$9168,$A959)</f>
        <v>0</v>
      </c>
      <c r="H959" s="74" t="n">
        <f aca="false">SUMIFS(Detail!$D$2:$D$9168,Detail!$C$2:$C$9168,$A959)</f>
        <v>0</v>
      </c>
      <c r="I959" s="74" t="n">
        <v>863.88</v>
      </c>
      <c r="J959" s="51" t="n">
        <f aca="false">IF(E959&gt;0,AF959/E959,0)</f>
        <v>0</v>
      </c>
      <c r="K959" s="51" t="n">
        <f aca="false">IF(G959&gt;0,AG959/G959,0)</f>
        <v>0</v>
      </c>
      <c r="L959" s="75" t="n">
        <f aca="false">H959/Settings!$B$16</f>
        <v>0</v>
      </c>
      <c r="M959" s="76" t="n">
        <f aca="false">H959/Settings!$B$20</f>
        <v>0</v>
      </c>
      <c r="N959" s="77" t="n">
        <f aca="false">E959*Settings!$B$3</f>
        <v>0</v>
      </c>
      <c r="O959" s="77" t="n">
        <f aca="false">IF(E959&gt;0,(AF959-N959)/SQRT(E959*Settings!$B$3*(1-Settings!$B$3)),0)</f>
        <v>0</v>
      </c>
      <c r="P959" s="77" t="n">
        <f aca="false">MAX(0,AF959-N959)</f>
        <v>0</v>
      </c>
      <c r="Q959" s="51" t="n">
        <f aca="false">IF(E959&gt;=Settings!$B$4,(AF959+Settings!$B$7*Settings!$B$3)/(E959+Settings!$B$7),Settings!$B$3)</f>
        <v>0.0748599558648786</v>
      </c>
      <c r="R959" s="78" t="n">
        <f aca="false">PERCENTRANK($H$2:$H$1780,H959,6)</f>
        <v>0</v>
      </c>
      <c r="S959" s="78" t="n">
        <f aca="false">PERCENTRANK($Q$2:$Q$1780,Q959,6)</f>
        <v>0.0646794</v>
      </c>
      <c r="T959" s="78" t="n">
        <f aca="false">PERCENTRANK($F$2:$F$1780,F959,6)</f>
        <v>0</v>
      </c>
      <c r="U959" s="79" t="n">
        <f aca="false">IF(F959&gt;0,ROUND((Settings!$B$8*T959+Settings!$B$9*R959+Settings!$B$10*S959)/SUM(Settings!$B$8:$B$10),10),0)</f>
        <v>0</v>
      </c>
      <c r="V959" s="71" t="str">
        <f aca="false">IF(U959&gt;0,RANK(U959,$U$2:$U$1780)+COUNTIF($U$2:U959,U959)-1,"")</f>
        <v/>
      </c>
      <c r="W959" s="71" t="str">
        <f aca="false">IF(V959="","",IF(V959&lt;=Settings!$B$11,"1 - Fix first",IF(V959&lt;=Settings!$B$12,"2 - Review","3 - Monitor")))</f>
        <v/>
      </c>
      <c r="X959" s="71" t="str">
        <f aca="false">IF(AND(E959&gt;=Settings!$B$4,AF959&gt;=Settings!$B$5,O959&gt;=Settings!$B$6),"HIGH RATE","")</f>
        <v/>
      </c>
      <c r="Y959" s="71" t="str">
        <f aca="false">IF(F959&gt;0,RANK(F959,$F$2:$F$1780)+COUNTIF($F$2:F959,F959)-1,"")</f>
        <v/>
      </c>
      <c r="Z959" s="71" t="str">
        <f aca="false">IF(H959&gt;0,RANK(H959,$H$2:$H$1780)+COUNTIF($H$2:H959,H959)-1,"")</f>
        <v/>
      </c>
      <c r="AA959" s="71" t="str">
        <f aca="false">IF(AC959="","",RANK(AC959,$AC$2:$AC$1780)+COUNTIF($AC$2:AC959,AC959)-1)</f>
        <v/>
      </c>
      <c r="AB959" s="71" t="str">
        <f aca="false">IF(AD959="","",RANK(AD959,$AD$2:$AD$1780)+COUNTIF($AD$2:AD959,AD959)-1)</f>
        <v/>
      </c>
      <c r="AC959" s="71" t="str">
        <f aca="false">IF(AND(AF959&gt;0,E959&gt;=Settings!$B$4),ROUND(J959,10),"")</f>
        <v/>
      </c>
      <c r="AD959" s="71" t="str">
        <f aca="false">IF(X959="HIGH RATE",ROUND(O959,10),"")</f>
        <v/>
      </c>
      <c r="AE959" s="71" t="s">
        <v>60</v>
      </c>
      <c r="AF959" s="73" t="n">
        <f aca="false">SUMIFS(Detail!$L$2:$L$9168,Detail!$C$2:$C$9168,$A959)</f>
        <v>0</v>
      </c>
      <c r="AG959" s="74" t="n">
        <f aca="false">SUMIFS(Detail!$N$2:$N$9168,Detail!$C$2:$C$9168,$A959)</f>
        <v>0</v>
      </c>
    </row>
    <row r="960" customFormat="false" ht="15" hidden="false" customHeight="false" outlineLevel="0" collapsed="false">
      <c r="A960" s="71" t="s">
        <v>1705</v>
      </c>
      <c r="B960" s="71" t="s">
        <v>3118</v>
      </c>
      <c r="C960" s="71" t="s">
        <v>213</v>
      </c>
      <c r="D960" s="71" t="str">
        <f aca="false">IFERROR(INDEX('Brand Map'!$B$4:$B$125,MATCH(C960,'Brand Map'!$A$4:$A$125,0)),"Other")</f>
        <v>AU</v>
      </c>
      <c r="E960" s="73" t="n">
        <f aca="false">SUMIFS(Detail!$K$2:$K$9168,Detail!$C$2:$C$9168,$A960)</f>
        <v>0</v>
      </c>
      <c r="F960" s="73" t="n">
        <f aca="false">SUMIFS(Detail!$E$2:$E$9168,Detail!$C$2:$C$9168,$A960)</f>
        <v>0</v>
      </c>
      <c r="G960" s="74" t="n">
        <f aca="false">SUMIFS(Detail!$M$2:$M$9168,Detail!$C$2:$C$9168,$A960)</f>
        <v>0</v>
      </c>
      <c r="H960" s="74" t="n">
        <f aca="false">SUMIFS(Detail!$D$2:$D$9168,Detail!$C$2:$C$9168,$A960)</f>
        <v>0</v>
      </c>
      <c r="I960" s="74" t="n">
        <v>128.98</v>
      </c>
      <c r="J960" s="51" t="n">
        <f aca="false">IF(E960&gt;0,AF960/E960,0)</f>
        <v>0</v>
      </c>
      <c r="K960" s="51" t="n">
        <f aca="false">IF(G960&gt;0,AG960/G960,0)</f>
        <v>0</v>
      </c>
      <c r="L960" s="75" t="n">
        <f aca="false">H960/Settings!$B$16</f>
        <v>0</v>
      </c>
      <c r="M960" s="76" t="n">
        <f aca="false">H960/Settings!$B$20</f>
        <v>0</v>
      </c>
      <c r="N960" s="77" t="n">
        <f aca="false">E960*Settings!$B$3</f>
        <v>0</v>
      </c>
      <c r="O960" s="77" t="n">
        <f aca="false">IF(E960&gt;0,(AF960-N960)/SQRT(E960*Settings!$B$3*(1-Settings!$B$3)),0)</f>
        <v>0</v>
      </c>
      <c r="P960" s="77" t="n">
        <f aca="false">MAX(0,AF960-N960)</f>
        <v>0</v>
      </c>
      <c r="Q960" s="51" t="n">
        <f aca="false">IF(E960&gt;=Settings!$B$4,(AF960+Settings!$B$7*Settings!$B$3)/(E960+Settings!$B$7),Settings!$B$3)</f>
        <v>0.0748599558648786</v>
      </c>
      <c r="R960" s="78" t="n">
        <f aca="false">PERCENTRANK($H$2:$H$1780,H960,6)</f>
        <v>0</v>
      </c>
      <c r="S960" s="78" t="n">
        <f aca="false">PERCENTRANK($Q$2:$Q$1780,Q960,6)</f>
        <v>0.0646794</v>
      </c>
      <c r="T960" s="78" t="n">
        <f aca="false">PERCENTRANK($F$2:$F$1780,F960,6)</f>
        <v>0</v>
      </c>
      <c r="U960" s="79" t="n">
        <f aca="false">IF(F960&gt;0,ROUND((Settings!$B$8*T960+Settings!$B$9*R960+Settings!$B$10*S960)/SUM(Settings!$B$8:$B$10),10),0)</f>
        <v>0</v>
      </c>
      <c r="V960" s="71" t="str">
        <f aca="false">IF(U960&gt;0,RANK(U960,$U$2:$U$1780)+COUNTIF($U$2:U960,U960)-1,"")</f>
        <v/>
      </c>
      <c r="W960" s="71" t="str">
        <f aca="false">IF(V960="","",IF(V960&lt;=Settings!$B$11,"1 - Fix first",IF(V960&lt;=Settings!$B$12,"2 - Review","3 - Monitor")))</f>
        <v/>
      </c>
      <c r="X960" s="71" t="str">
        <f aca="false">IF(AND(E960&gt;=Settings!$B$4,AF960&gt;=Settings!$B$5,O960&gt;=Settings!$B$6),"HIGH RATE","")</f>
        <v/>
      </c>
      <c r="Y960" s="71" t="str">
        <f aca="false">IF(F960&gt;0,RANK(F960,$F$2:$F$1780)+COUNTIF($F$2:F960,F960)-1,"")</f>
        <v/>
      </c>
      <c r="Z960" s="71" t="str">
        <f aca="false">IF(H960&gt;0,RANK(H960,$H$2:$H$1780)+COUNTIF($H$2:H960,H960)-1,"")</f>
        <v/>
      </c>
      <c r="AA960" s="71" t="str">
        <f aca="false">IF(AC960="","",RANK(AC960,$AC$2:$AC$1780)+COUNTIF($AC$2:AC960,AC960)-1)</f>
        <v/>
      </c>
      <c r="AB960" s="71" t="str">
        <f aca="false">IF(AD960="","",RANK(AD960,$AD$2:$AD$1780)+COUNTIF($AD$2:AD960,AD960)-1)</f>
        <v/>
      </c>
      <c r="AC960" s="71" t="str">
        <f aca="false">IF(AND(AF960&gt;0,E960&gt;=Settings!$B$4),ROUND(J960,10),"")</f>
        <v/>
      </c>
      <c r="AD960" s="71" t="str">
        <f aca="false">IF(X960="HIGH RATE",ROUND(O960,10),"")</f>
        <v/>
      </c>
      <c r="AE960" s="71" t="s">
        <v>60</v>
      </c>
      <c r="AF960" s="73" t="n">
        <f aca="false">SUMIFS(Detail!$L$2:$L$9168,Detail!$C$2:$C$9168,$A960)</f>
        <v>0</v>
      </c>
      <c r="AG960" s="74" t="n">
        <f aca="false">SUMIFS(Detail!$N$2:$N$9168,Detail!$C$2:$C$9168,$A960)</f>
        <v>0</v>
      </c>
    </row>
    <row r="961" customFormat="false" ht="15" hidden="false" customHeight="false" outlineLevel="0" collapsed="false">
      <c r="A961" s="71" t="s">
        <v>1978</v>
      </c>
      <c r="B961" s="71" t="s">
        <v>3118</v>
      </c>
      <c r="C961" s="71" t="s">
        <v>213</v>
      </c>
      <c r="D961" s="71" t="str">
        <f aca="false">IFERROR(INDEX('Brand Map'!$B$4:$B$125,MATCH(C961,'Brand Map'!$A$4:$A$125,0)),"Other")</f>
        <v>AU</v>
      </c>
      <c r="E961" s="73" t="n">
        <f aca="false">SUMIFS(Detail!$K$2:$K$9168,Detail!$C$2:$C$9168,$A961)</f>
        <v>0</v>
      </c>
      <c r="F961" s="73" t="n">
        <f aca="false">SUMIFS(Detail!$E$2:$E$9168,Detail!$C$2:$C$9168,$A961)</f>
        <v>0</v>
      </c>
      <c r="G961" s="74" t="n">
        <f aca="false">SUMIFS(Detail!$M$2:$M$9168,Detail!$C$2:$C$9168,$A961)</f>
        <v>0</v>
      </c>
      <c r="H961" s="74" t="n">
        <f aca="false">SUMIFS(Detail!$D$2:$D$9168,Detail!$C$2:$C$9168,$A961)</f>
        <v>0</v>
      </c>
      <c r="I961" s="74" t="n">
        <v>79.49</v>
      </c>
      <c r="J961" s="51" t="n">
        <f aca="false">IF(E961&gt;0,AF961/E961,0)</f>
        <v>0</v>
      </c>
      <c r="K961" s="51" t="n">
        <f aca="false">IF(G961&gt;0,AG961/G961,0)</f>
        <v>0</v>
      </c>
      <c r="L961" s="75" t="n">
        <f aca="false">H961/Settings!$B$16</f>
        <v>0</v>
      </c>
      <c r="M961" s="76" t="n">
        <f aca="false">H961/Settings!$B$20</f>
        <v>0</v>
      </c>
      <c r="N961" s="77" t="n">
        <f aca="false">E961*Settings!$B$3</f>
        <v>0</v>
      </c>
      <c r="O961" s="77" t="n">
        <f aca="false">IF(E961&gt;0,(AF961-N961)/SQRT(E961*Settings!$B$3*(1-Settings!$B$3)),0)</f>
        <v>0</v>
      </c>
      <c r="P961" s="77" t="n">
        <f aca="false">MAX(0,AF961-N961)</f>
        <v>0</v>
      </c>
      <c r="Q961" s="51" t="n">
        <f aca="false">IF(E961&gt;=Settings!$B$4,(AF961+Settings!$B$7*Settings!$B$3)/(E961+Settings!$B$7),Settings!$B$3)</f>
        <v>0.0748599558648786</v>
      </c>
      <c r="R961" s="78" t="n">
        <f aca="false">PERCENTRANK($H$2:$H$1780,H961,6)</f>
        <v>0</v>
      </c>
      <c r="S961" s="78" t="n">
        <f aca="false">PERCENTRANK($Q$2:$Q$1780,Q961,6)</f>
        <v>0.0646794</v>
      </c>
      <c r="T961" s="78" t="n">
        <f aca="false">PERCENTRANK($F$2:$F$1780,F961,6)</f>
        <v>0</v>
      </c>
      <c r="U961" s="79" t="n">
        <f aca="false">IF(F961&gt;0,ROUND((Settings!$B$8*T961+Settings!$B$9*R961+Settings!$B$10*S961)/SUM(Settings!$B$8:$B$10),10),0)</f>
        <v>0</v>
      </c>
      <c r="V961" s="71" t="str">
        <f aca="false">IF(U961&gt;0,RANK(U961,$U$2:$U$1780)+COUNTIF($U$2:U961,U961)-1,"")</f>
        <v/>
      </c>
      <c r="W961" s="71" t="str">
        <f aca="false">IF(V961="","",IF(V961&lt;=Settings!$B$11,"1 - Fix first",IF(V961&lt;=Settings!$B$12,"2 - Review","3 - Monitor")))</f>
        <v/>
      </c>
      <c r="X961" s="71" t="str">
        <f aca="false">IF(AND(E961&gt;=Settings!$B$4,AF961&gt;=Settings!$B$5,O961&gt;=Settings!$B$6),"HIGH RATE","")</f>
        <v/>
      </c>
      <c r="Y961" s="71" t="str">
        <f aca="false">IF(F961&gt;0,RANK(F961,$F$2:$F$1780)+COUNTIF($F$2:F961,F961)-1,"")</f>
        <v/>
      </c>
      <c r="Z961" s="71" t="str">
        <f aca="false">IF(H961&gt;0,RANK(H961,$H$2:$H$1780)+COUNTIF($H$2:H961,H961)-1,"")</f>
        <v/>
      </c>
      <c r="AA961" s="71" t="str">
        <f aca="false">IF(AC961="","",RANK(AC961,$AC$2:$AC$1780)+COUNTIF($AC$2:AC961,AC961)-1)</f>
        <v/>
      </c>
      <c r="AB961" s="71" t="str">
        <f aca="false">IF(AD961="","",RANK(AD961,$AD$2:$AD$1780)+COUNTIF($AD$2:AD961,AD961)-1)</f>
        <v/>
      </c>
      <c r="AC961" s="71" t="str">
        <f aca="false">IF(AND(AF961&gt;0,E961&gt;=Settings!$B$4),ROUND(J961,10),"")</f>
        <v/>
      </c>
      <c r="AD961" s="71" t="str">
        <f aca="false">IF(X961="HIGH RATE",ROUND(O961,10),"")</f>
        <v/>
      </c>
      <c r="AE961" s="71" t="s">
        <v>60</v>
      </c>
      <c r="AF961" s="73" t="n">
        <f aca="false">SUMIFS(Detail!$L$2:$L$9168,Detail!$C$2:$C$9168,$A961)</f>
        <v>0</v>
      </c>
      <c r="AG961" s="74" t="n">
        <f aca="false">SUMIFS(Detail!$N$2:$N$9168,Detail!$C$2:$C$9168,$A961)</f>
        <v>0</v>
      </c>
    </row>
    <row r="962" customFormat="false" ht="15" hidden="false" customHeight="false" outlineLevel="0" collapsed="false">
      <c r="A962" s="71" t="s">
        <v>1990</v>
      </c>
      <c r="B962" s="71" t="s">
        <v>3118</v>
      </c>
      <c r="C962" s="71" t="s">
        <v>213</v>
      </c>
      <c r="D962" s="71" t="str">
        <f aca="false">IFERROR(INDEX('Brand Map'!$B$4:$B$125,MATCH(C962,'Brand Map'!$A$4:$A$125,0)),"Other")</f>
        <v>AU</v>
      </c>
      <c r="E962" s="73" t="n">
        <f aca="false">SUMIFS(Detail!$K$2:$K$9168,Detail!$C$2:$C$9168,$A962)</f>
        <v>0</v>
      </c>
      <c r="F962" s="73" t="n">
        <f aca="false">SUMIFS(Detail!$E$2:$E$9168,Detail!$C$2:$C$9168,$A962)</f>
        <v>0</v>
      </c>
      <c r="G962" s="74" t="n">
        <f aca="false">SUMIFS(Detail!$M$2:$M$9168,Detail!$C$2:$C$9168,$A962)</f>
        <v>0</v>
      </c>
      <c r="H962" s="74" t="n">
        <f aca="false">SUMIFS(Detail!$D$2:$D$9168,Detail!$C$2:$C$9168,$A962)</f>
        <v>0</v>
      </c>
      <c r="I962" s="74" t="n">
        <v>148.47</v>
      </c>
      <c r="J962" s="51" t="n">
        <f aca="false">IF(E962&gt;0,AF962/E962,0)</f>
        <v>0</v>
      </c>
      <c r="K962" s="51" t="n">
        <f aca="false">IF(G962&gt;0,AG962/G962,0)</f>
        <v>0</v>
      </c>
      <c r="L962" s="75" t="n">
        <f aca="false">H962/Settings!$B$16</f>
        <v>0</v>
      </c>
      <c r="M962" s="76" t="n">
        <f aca="false">H962/Settings!$B$20</f>
        <v>0</v>
      </c>
      <c r="N962" s="77" t="n">
        <f aca="false">E962*Settings!$B$3</f>
        <v>0</v>
      </c>
      <c r="O962" s="77" t="n">
        <f aca="false">IF(E962&gt;0,(AF962-N962)/SQRT(E962*Settings!$B$3*(1-Settings!$B$3)),0)</f>
        <v>0</v>
      </c>
      <c r="P962" s="77" t="n">
        <f aca="false">MAX(0,AF962-N962)</f>
        <v>0</v>
      </c>
      <c r="Q962" s="51" t="n">
        <f aca="false">IF(E962&gt;=Settings!$B$4,(AF962+Settings!$B$7*Settings!$B$3)/(E962+Settings!$B$7),Settings!$B$3)</f>
        <v>0.0748599558648786</v>
      </c>
      <c r="R962" s="78" t="n">
        <f aca="false">PERCENTRANK($H$2:$H$1780,H962,6)</f>
        <v>0</v>
      </c>
      <c r="S962" s="78" t="n">
        <f aca="false">PERCENTRANK($Q$2:$Q$1780,Q962,6)</f>
        <v>0.0646794</v>
      </c>
      <c r="T962" s="78" t="n">
        <f aca="false">PERCENTRANK($F$2:$F$1780,F962,6)</f>
        <v>0</v>
      </c>
      <c r="U962" s="79" t="n">
        <f aca="false">IF(F962&gt;0,ROUND((Settings!$B$8*T962+Settings!$B$9*R962+Settings!$B$10*S962)/SUM(Settings!$B$8:$B$10),10),0)</f>
        <v>0</v>
      </c>
      <c r="V962" s="71" t="str">
        <f aca="false">IF(U962&gt;0,RANK(U962,$U$2:$U$1780)+COUNTIF($U$2:U962,U962)-1,"")</f>
        <v/>
      </c>
      <c r="W962" s="71" t="str">
        <f aca="false">IF(V962="","",IF(V962&lt;=Settings!$B$11,"1 - Fix first",IF(V962&lt;=Settings!$B$12,"2 - Review","3 - Monitor")))</f>
        <v/>
      </c>
      <c r="X962" s="71" t="str">
        <f aca="false">IF(AND(E962&gt;=Settings!$B$4,AF962&gt;=Settings!$B$5,O962&gt;=Settings!$B$6),"HIGH RATE","")</f>
        <v/>
      </c>
      <c r="Y962" s="71" t="str">
        <f aca="false">IF(F962&gt;0,RANK(F962,$F$2:$F$1780)+COUNTIF($F$2:F962,F962)-1,"")</f>
        <v/>
      </c>
      <c r="Z962" s="71" t="str">
        <f aca="false">IF(H962&gt;0,RANK(H962,$H$2:$H$1780)+COUNTIF($H$2:H962,H962)-1,"")</f>
        <v/>
      </c>
      <c r="AA962" s="71" t="str">
        <f aca="false">IF(AC962="","",RANK(AC962,$AC$2:$AC$1780)+COUNTIF($AC$2:AC962,AC962)-1)</f>
        <v/>
      </c>
      <c r="AB962" s="71" t="str">
        <f aca="false">IF(AD962="","",RANK(AD962,$AD$2:$AD$1780)+COUNTIF($AD$2:AD962,AD962)-1)</f>
        <v/>
      </c>
      <c r="AC962" s="71" t="str">
        <f aca="false">IF(AND(AF962&gt;0,E962&gt;=Settings!$B$4),ROUND(J962,10),"")</f>
        <v/>
      </c>
      <c r="AD962" s="71" t="str">
        <f aca="false">IF(X962="HIGH RATE",ROUND(O962,10),"")</f>
        <v/>
      </c>
      <c r="AE962" s="71" t="s">
        <v>60</v>
      </c>
      <c r="AF962" s="73" t="n">
        <f aca="false">SUMIFS(Detail!$L$2:$L$9168,Detail!$C$2:$C$9168,$A962)</f>
        <v>0</v>
      </c>
      <c r="AG962" s="74" t="n">
        <f aca="false">SUMIFS(Detail!$N$2:$N$9168,Detail!$C$2:$C$9168,$A962)</f>
        <v>0</v>
      </c>
    </row>
    <row r="963" customFormat="false" ht="15" hidden="false" customHeight="false" outlineLevel="0" collapsed="false">
      <c r="A963" s="71" t="s">
        <v>2171</v>
      </c>
      <c r="B963" s="71" t="s">
        <v>3119</v>
      </c>
      <c r="C963" s="71" t="s">
        <v>213</v>
      </c>
      <c r="D963" s="71" t="str">
        <f aca="false">IFERROR(INDEX('Brand Map'!$B$4:$B$125,MATCH(C963,'Brand Map'!$A$4:$A$125,0)),"Other")</f>
        <v>AU</v>
      </c>
      <c r="E963" s="73" t="n">
        <f aca="false">SUMIFS(Detail!$K$2:$K$9168,Detail!$C$2:$C$9168,$A963)</f>
        <v>5</v>
      </c>
      <c r="F963" s="73" t="n">
        <f aca="false">SUMIFS(Detail!$E$2:$E$9168,Detail!$C$2:$C$9168,$A963)</f>
        <v>0</v>
      </c>
      <c r="G963" s="74" t="n">
        <f aca="false">SUMIFS(Detail!$M$2:$M$9168,Detail!$C$2:$C$9168,$A963)</f>
        <v>504.31</v>
      </c>
      <c r="H963" s="74" t="n">
        <f aca="false">SUMIFS(Detail!$D$2:$D$9168,Detail!$C$2:$C$9168,$A963)</f>
        <v>0</v>
      </c>
      <c r="I963" s="74" t="n">
        <v>992.45</v>
      </c>
      <c r="J963" s="51" t="n">
        <f aca="false">IF(E963&gt;0,AF963/E963,0)</f>
        <v>0</v>
      </c>
      <c r="K963" s="51" t="n">
        <f aca="false">IF(G963&gt;0,AG963/G963,0)</f>
        <v>0</v>
      </c>
      <c r="L963" s="75" t="n">
        <f aca="false">H963/Settings!$B$16</f>
        <v>0</v>
      </c>
      <c r="M963" s="76" t="n">
        <f aca="false">H963/Settings!$B$20</f>
        <v>0</v>
      </c>
      <c r="N963" s="77" t="n">
        <f aca="false">E963*Settings!$B$3</f>
        <v>0.374299779324393</v>
      </c>
      <c r="O963" s="77" t="n">
        <f aca="false">IF(E963&gt;0,(AF963-N963)/SQRT(E963*Settings!$B$3*(1-Settings!$B$3)),0)</f>
        <v>-0.636071659456152</v>
      </c>
      <c r="P963" s="77" t="n">
        <f aca="false">MAX(0,AF963-N963)</f>
        <v>0</v>
      </c>
      <c r="Q963" s="51" t="n">
        <f aca="false">IF(E963&gt;=Settings!$B$4,(AF963+Settings!$B$7*Settings!$B$3)/(E963+Settings!$B$7),Settings!$B$3)</f>
        <v>0.0748599558648786</v>
      </c>
      <c r="R963" s="78" t="n">
        <f aca="false">PERCENTRANK($H$2:$H$1780,H963,6)</f>
        <v>0</v>
      </c>
      <c r="S963" s="78" t="n">
        <f aca="false">PERCENTRANK($Q$2:$Q$1780,Q963,6)</f>
        <v>0.0646794</v>
      </c>
      <c r="T963" s="78" t="n">
        <f aca="false">PERCENTRANK($F$2:$F$1780,F963,6)</f>
        <v>0</v>
      </c>
      <c r="U963" s="79" t="n">
        <f aca="false">IF(F963&gt;0,ROUND((Settings!$B$8*T963+Settings!$B$9*R963+Settings!$B$10*S963)/SUM(Settings!$B$8:$B$10),10),0)</f>
        <v>0</v>
      </c>
      <c r="V963" s="71" t="str">
        <f aca="false">IF(U963&gt;0,RANK(U963,$U$2:$U$1780)+COUNTIF($U$2:U963,U963)-1,"")</f>
        <v/>
      </c>
      <c r="W963" s="71" t="str">
        <f aca="false">IF(V963="","",IF(V963&lt;=Settings!$B$11,"1 - Fix first",IF(V963&lt;=Settings!$B$12,"2 - Review","3 - Monitor")))</f>
        <v/>
      </c>
      <c r="X963" s="71" t="str">
        <f aca="false">IF(AND(E963&gt;=Settings!$B$4,AF963&gt;=Settings!$B$5,O963&gt;=Settings!$B$6),"HIGH RATE","")</f>
        <v/>
      </c>
      <c r="Y963" s="71" t="str">
        <f aca="false">IF(F963&gt;0,RANK(F963,$F$2:$F$1780)+COUNTIF($F$2:F963,F963)-1,"")</f>
        <v/>
      </c>
      <c r="Z963" s="71" t="str">
        <f aca="false">IF(H963&gt;0,RANK(H963,$H$2:$H$1780)+COUNTIF($H$2:H963,H963)-1,"")</f>
        <v/>
      </c>
      <c r="AA963" s="71" t="str">
        <f aca="false">IF(AC963="","",RANK(AC963,$AC$2:$AC$1780)+COUNTIF($AC$2:AC963,AC963)-1)</f>
        <v/>
      </c>
      <c r="AB963" s="71" t="str">
        <f aca="false">IF(AD963="","",RANK(AD963,$AD$2:$AD$1780)+COUNTIF($AD$2:AD963,AD963)-1)</f>
        <v/>
      </c>
      <c r="AC963" s="71" t="str">
        <f aca="false">IF(AND(AF963&gt;0,E963&gt;=Settings!$B$4),ROUND(J963,10),"")</f>
        <v/>
      </c>
      <c r="AD963" s="71" t="str">
        <f aca="false">IF(X963="HIGH RATE",ROUND(O963,10),"")</f>
        <v/>
      </c>
      <c r="AE963" s="71" t="s">
        <v>59</v>
      </c>
      <c r="AF963" s="73" t="n">
        <f aca="false">SUMIFS(Detail!$L$2:$L$9168,Detail!$C$2:$C$9168,$A963)</f>
        <v>0</v>
      </c>
      <c r="AG963" s="74" t="n">
        <f aca="false">SUMIFS(Detail!$N$2:$N$9168,Detail!$C$2:$C$9168,$A963)</f>
        <v>0</v>
      </c>
    </row>
    <row r="964" customFormat="false" ht="15" hidden="false" customHeight="false" outlineLevel="0" collapsed="false">
      <c r="A964" s="71" t="s">
        <v>1615</v>
      </c>
      <c r="B964" s="71" t="s">
        <v>3120</v>
      </c>
      <c r="C964" s="71" t="s">
        <v>213</v>
      </c>
      <c r="D964" s="71" t="str">
        <f aca="false">IFERROR(INDEX('Brand Map'!$B$4:$B$125,MATCH(C964,'Brand Map'!$A$4:$A$125,0)),"Other")</f>
        <v>AU</v>
      </c>
      <c r="E964" s="73" t="n">
        <f aca="false">SUMIFS(Detail!$K$2:$K$9168,Detail!$C$2:$C$9168,$A964)</f>
        <v>0</v>
      </c>
      <c r="F964" s="73" t="n">
        <f aca="false">SUMIFS(Detail!$E$2:$E$9168,Detail!$C$2:$C$9168,$A964)</f>
        <v>0</v>
      </c>
      <c r="G964" s="74" t="n">
        <f aca="false">SUMIFS(Detail!$M$2:$M$9168,Detail!$C$2:$C$9168,$A964)</f>
        <v>0</v>
      </c>
      <c r="H964" s="74" t="n">
        <f aca="false">SUMIFS(Detail!$D$2:$D$9168,Detail!$C$2:$C$9168,$A964)</f>
        <v>0</v>
      </c>
      <c r="I964" s="74" t="n">
        <v>64.89</v>
      </c>
      <c r="J964" s="51" t="n">
        <f aca="false">IF(E964&gt;0,AF964/E964,0)</f>
        <v>0</v>
      </c>
      <c r="K964" s="51" t="n">
        <f aca="false">IF(G964&gt;0,AG964/G964,0)</f>
        <v>0</v>
      </c>
      <c r="L964" s="75" t="n">
        <f aca="false">H964/Settings!$B$16</f>
        <v>0</v>
      </c>
      <c r="M964" s="76" t="n">
        <f aca="false">H964/Settings!$B$20</f>
        <v>0</v>
      </c>
      <c r="N964" s="77" t="n">
        <f aca="false">E964*Settings!$B$3</f>
        <v>0</v>
      </c>
      <c r="O964" s="77" t="n">
        <f aca="false">IF(E964&gt;0,(AF964-N964)/SQRT(E964*Settings!$B$3*(1-Settings!$B$3)),0)</f>
        <v>0</v>
      </c>
      <c r="P964" s="77" t="n">
        <f aca="false">MAX(0,AF964-N964)</f>
        <v>0</v>
      </c>
      <c r="Q964" s="51" t="n">
        <f aca="false">IF(E964&gt;=Settings!$B$4,(AF964+Settings!$B$7*Settings!$B$3)/(E964+Settings!$B$7),Settings!$B$3)</f>
        <v>0.0748599558648786</v>
      </c>
      <c r="R964" s="78" t="n">
        <f aca="false">PERCENTRANK($H$2:$H$1780,H964,6)</f>
        <v>0</v>
      </c>
      <c r="S964" s="78" t="n">
        <f aca="false">PERCENTRANK($Q$2:$Q$1780,Q964,6)</f>
        <v>0.0646794</v>
      </c>
      <c r="T964" s="78" t="n">
        <f aca="false">PERCENTRANK($F$2:$F$1780,F964,6)</f>
        <v>0</v>
      </c>
      <c r="U964" s="79" t="n">
        <f aca="false">IF(F964&gt;0,ROUND((Settings!$B$8*T964+Settings!$B$9*R964+Settings!$B$10*S964)/SUM(Settings!$B$8:$B$10),10),0)</f>
        <v>0</v>
      </c>
      <c r="V964" s="71" t="str">
        <f aca="false">IF(U964&gt;0,RANK(U964,$U$2:$U$1780)+COUNTIF($U$2:U964,U964)-1,"")</f>
        <v/>
      </c>
      <c r="W964" s="71" t="str">
        <f aca="false">IF(V964="","",IF(V964&lt;=Settings!$B$11,"1 - Fix first",IF(V964&lt;=Settings!$B$12,"2 - Review","3 - Monitor")))</f>
        <v/>
      </c>
      <c r="X964" s="71" t="str">
        <f aca="false">IF(AND(E964&gt;=Settings!$B$4,AF964&gt;=Settings!$B$5,O964&gt;=Settings!$B$6),"HIGH RATE","")</f>
        <v/>
      </c>
      <c r="Y964" s="71" t="str">
        <f aca="false">IF(F964&gt;0,RANK(F964,$F$2:$F$1780)+COUNTIF($F$2:F964,F964)-1,"")</f>
        <v/>
      </c>
      <c r="Z964" s="71" t="str">
        <f aca="false">IF(H964&gt;0,RANK(H964,$H$2:$H$1780)+COUNTIF($H$2:H964,H964)-1,"")</f>
        <v/>
      </c>
      <c r="AA964" s="71" t="str">
        <f aca="false">IF(AC964="","",RANK(AC964,$AC$2:$AC$1780)+COUNTIF($AC$2:AC964,AC964)-1)</f>
        <v/>
      </c>
      <c r="AB964" s="71" t="str">
        <f aca="false">IF(AD964="","",RANK(AD964,$AD$2:$AD$1780)+COUNTIF($AD$2:AD964,AD964)-1)</f>
        <v/>
      </c>
      <c r="AC964" s="71" t="str">
        <f aca="false">IF(AND(AF964&gt;0,E964&gt;=Settings!$B$4),ROUND(J964,10),"")</f>
        <v/>
      </c>
      <c r="AD964" s="71" t="str">
        <f aca="false">IF(X964="HIGH RATE",ROUND(O964,10),"")</f>
        <v/>
      </c>
      <c r="AE964" s="71" t="s">
        <v>60</v>
      </c>
      <c r="AF964" s="73" t="n">
        <f aca="false">SUMIFS(Detail!$L$2:$L$9168,Detail!$C$2:$C$9168,$A964)</f>
        <v>0</v>
      </c>
      <c r="AG964" s="74" t="n">
        <f aca="false">SUMIFS(Detail!$N$2:$N$9168,Detail!$C$2:$C$9168,$A964)</f>
        <v>0</v>
      </c>
    </row>
    <row r="965" customFormat="false" ht="15" hidden="false" customHeight="false" outlineLevel="0" collapsed="false">
      <c r="A965" s="71" t="s">
        <v>1351</v>
      </c>
      <c r="B965" s="71" t="s">
        <v>2819</v>
      </c>
      <c r="C965" s="71" t="s">
        <v>213</v>
      </c>
      <c r="D965" s="71" t="str">
        <f aca="false">IFERROR(INDEX('Brand Map'!$B$4:$B$125,MATCH(C965,'Brand Map'!$A$4:$A$125,0)),"Other")</f>
        <v>AU</v>
      </c>
      <c r="E965" s="73" t="n">
        <f aca="false">SUMIFS(Detail!$K$2:$K$9168,Detail!$C$2:$C$9168,$A965)</f>
        <v>0</v>
      </c>
      <c r="F965" s="73" t="n">
        <f aca="false">SUMIFS(Detail!$E$2:$E$9168,Detail!$C$2:$C$9168,$A965)</f>
        <v>0</v>
      </c>
      <c r="G965" s="74" t="n">
        <f aca="false">SUMIFS(Detail!$M$2:$M$9168,Detail!$C$2:$C$9168,$A965)</f>
        <v>0</v>
      </c>
      <c r="H965" s="74" t="n">
        <f aca="false">SUMIFS(Detail!$D$2:$D$9168,Detail!$C$2:$C$9168,$A965)</f>
        <v>0</v>
      </c>
      <c r="I965" s="74" t="n">
        <v>371.2</v>
      </c>
      <c r="J965" s="51" t="n">
        <f aca="false">IF(E965&gt;0,AF965/E965,0)</f>
        <v>0</v>
      </c>
      <c r="K965" s="51" t="n">
        <f aca="false">IF(G965&gt;0,AG965/G965,0)</f>
        <v>0</v>
      </c>
      <c r="L965" s="75" t="n">
        <f aca="false">H965/Settings!$B$16</f>
        <v>0</v>
      </c>
      <c r="M965" s="76" t="n">
        <f aca="false">H965/Settings!$B$20</f>
        <v>0</v>
      </c>
      <c r="N965" s="77" t="n">
        <f aca="false">E965*Settings!$B$3</f>
        <v>0</v>
      </c>
      <c r="O965" s="77" t="n">
        <f aca="false">IF(E965&gt;0,(AF965-N965)/SQRT(E965*Settings!$B$3*(1-Settings!$B$3)),0)</f>
        <v>0</v>
      </c>
      <c r="P965" s="77" t="n">
        <f aca="false">MAX(0,AF965-N965)</f>
        <v>0</v>
      </c>
      <c r="Q965" s="51" t="n">
        <f aca="false">IF(E965&gt;=Settings!$B$4,(AF965+Settings!$B$7*Settings!$B$3)/(E965+Settings!$B$7),Settings!$B$3)</f>
        <v>0.0748599558648786</v>
      </c>
      <c r="R965" s="78" t="n">
        <f aca="false">PERCENTRANK($H$2:$H$1780,H965,6)</f>
        <v>0</v>
      </c>
      <c r="S965" s="78" t="n">
        <f aca="false">PERCENTRANK($Q$2:$Q$1780,Q965,6)</f>
        <v>0.0646794</v>
      </c>
      <c r="T965" s="78" t="n">
        <f aca="false">PERCENTRANK($F$2:$F$1780,F965,6)</f>
        <v>0</v>
      </c>
      <c r="U965" s="79" t="n">
        <f aca="false">IF(F965&gt;0,ROUND((Settings!$B$8*T965+Settings!$B$9*R965+Settings!$B$10*S965)/SUM(Settings!$B$8:$B$10),10),0)</f>
        <v>0</v>
      </c>
      <c r="V965" s="71" t="str">
        <f aca="false">IF(U965&gt;0,RANK(U965,$U$2:$U$1780)+COUNTIF($U$2:U965,U965)-1,"")</f>
        <v/>
      </c>
      <c r="W965" s="71" t="str">
        <f aca="false">IF(V965="","",IF(V965&lt;=Settings!$B$11,"1 - Fix first",IF(V965&lt;=Settings!$B$12,"2 - Review","3 - Monitor")))</f>
        <v/>
      </c>
      <c r="X965" s="71" t="str">
        <f aca="false">IF(AND(E965&gt;=Settings!$B$4,AF965&gt;=Settings!$B$5,O965&gt;=Settings!$B$6),"HIGH RATE","")</f>
        <v/>
      </c>
      <c r="Y965" s="71" t="str">
        <f aca="false">IF(F965&gt;0,RANK(F965,$F$2:$F$1780)+COUNTIF($F$2:F965,F965)-1,"")</f>
        <v/>
      </c>
      <c r="Z965" s="71" t="str">
        <f aca="false">IF(H965&gt;0,RANK(H965,$H$2:$H$1780)+COUNTIF($H$2:H965,H965)-1,"")</f>
        <v/>
      </c>
      <c r="AA965" s="71" t="str">
        <f aca="false">IF(AC965="","",RANK(AC965,$AC$2:$AC$1780)+COUNTIF($AC$2:AC965,AC965)-1)</f>
        <v/>
      </c>
      <c r="AB965" s="71" t="str">
        <f aca="false">IF(AD965="","",RANK(AD965,$AD$2:$AD$1780)+COUNTIF($AD$2:AD965,AD965)-1)</f>
        <v/>
      </c>
      <c r="AC965" s="71" t="str">
        <f aca="false">IF(AND(AF965&gt;0,E965&gt;=Settings!$B$4),ROUND(J965,10),"")</f>
        <v/>
      </c>
      <c r="AD965" s="71" t="str">
        <f aca="false">IF(X965="HIGH RATE",ROUND(O965,10),"")</f>
        <v/>
      </c>
      <c r="AE965" s="71" t="s">
        <v>60</v>
      </c>
      <c r="AF965" s="73" t="n">
        <f aca="false">SUMIFS(Detail!$L$2:$L$9168,Detail!$C$2:$C$9168,$A965)</f>
        <v>0</v>
      </c>
      <c r="AG965" s="74" t="n">
        <f aca="false">SUMIFS(Detail!$N$2:$N$9168,Detail!$C$2:$C$9168,$A965)</f>
        <v>0</v>
      </c>
    </row>
    <row r="966" customFormat="false" ht="15" hidden="false" customHeight="false" outlineLevel="0" collapsed="false">
      <c r="A966" s="71" t="s">
        <v>1166</v>
      </c>
      <c r="B966" s="71" t="s">
        <v>2558</v>
      </c>
      <c r="C966" s="71" t="s">
        <v>213</v>
      </c>
      <c r="D966" s="71" t="str">
        <f aca="false">IFERROR(INDEX('Brand Map'!$B$4:$B$125,MATCH(C966,'Brand Map'!$A$4:$A$125,0)),"Other")</f>
        <v>AU</v>
      </c>
      <c r="E966" s="73" t="n">
        <f aca="false">SUMIFS(Detail!$K$2:$K$9168,Detail!$C$2:$C$9168,$A966)</f>
        <v>0</v>
      </c>
      <c r="F966" s="73" t="n">
        <f aca="false">SUMIFS(Detail!$E$2:$E$9168,Detail!$C$2:$C$9168,$A966)</f>
        <v>0</v>
      </c>
      <c r="G966" s="74" t="n">
        <f aca="false">SUMIFS(Detail!$M$2:$M$9168,Detail!$C$2:$C$9168,$A966)</f>
        <v>0</v>
      </c>
      <c r="H966" s="74" t="n">
        <f aca="false">SUMIFS(Detail!$D$2:$D$9168,Detail!$C$2:$C$9168,$A966)</f>
        <v>0</v>
      </c>
      <c r="I966" s="74" t="n">
        <v>505.8</v>
      </c>
      <c r="J966" s="51" t="n">
        <f aca="false">IF(E966&gt;0,AF966/E966,0)</f>
        <v>0</v>
      </c>
      <c r="K966" s="51" t="n">
        <f aca="false">IF(G966&gt;0,AG966/G966,0)</f>
        <v>0</v>
      </c>
      <c r="L966" s="75" t="n">
        <f aca="false">H966/Settings!$B$16</f>
        <v>0</v>
      </c>
      <c r="M966" s="76" t="n">
        <f aca="false">H966/Settings!$B$20</f>
        <v>0</v>
      </c>
      <c r="N966" s="77" t="n">
        <f aca="false">E966*Settings!$B$3</f>
        <v>0</v>
      </c>
      <c r="O966" s="77" t="n">
        <f aca="false">IF(E966&gt;0,(AF966-N966)/SQRT(E966*Settings!$B$3*(1-Settings!$B$3)),0)</f>
        <v>0</v>
      </c>
      <c r="P966" s="77" t="n">
        <f aca="false">MAX(0,AF966-N966)</f>
        <v>0</v>
      </c>
      <c r="Q966" s="51" t="n">
        <f aca="false">IF(E966&gt;=Settings!$B$4,(AF966+Settings!$B$7*Settings!$B$3)/(E966+Settings!$B$7),Settings!$B$3)</f>
        <v>0.0748599558648786</v>
      </c>
      <c r="R966" s="78" t="n">
        <f aca="false">PERCENTRANK($H$2:$H$1780,H966,6)</f>
        <v>0</v>
      </c>
      <c r="S966" s="78" t="n">
        <f aca="false">PERCENTRANK($Q$2:$Q$1780,Q966,6)</f>
        <v>0.0646794</v>
      </c>
      <c r="T966" s="78" t="n">
        <f aca="false">PERCENTRANK($F$2:$F$1780,F966,6)</f>
        <v>0</v>
      </c>
      <c r="U966" s="79" t="n">
        <f aca="false">IF(F966&gt;0,ROUND((Settings!$B$8*T966+Settings!$B$9*R966+Settings!$B$10*S966)/SUM(Settings!$B$8:$B$10),10),0)</f>
        <v>0</v>
      </c>
      <c r="V966" s="71" t="str">
        <f aca="false">IF(U966&gt;0,RANK(U966,$U$2:$U$1780)+COUNTIF($U$2:U966,U966)-1,"")</f>
        <v/>
      </c>
      <c r="W966" s="71" t="str">
        <f aca="false">IF(V966="","",IF(V966&lt;=Settings!$B$11,"1 - Fix first",IF(V966&lt;=Settings!$B$12,"2 - Review","3 - Monitor")))</f>
        <v/>
      </c>
      <c r="X966" s="71" t="str">
        <f aca="false">IF(AND(E966&gt;=Settings!$B$4,AF966&gt;=Settings!$B$5,O966&gt;=Settings!$B$6),"HIGH RATE","")</f>
        <v/>
      </c>
      <c r="Y966" s="71" t="str">
        <f aca="false">IF(F966&gt;0,RANK(F966,$F$2:$F$1780)+COUNTIF($F$2:F966,F966)-1,"")</f>
        <v/>
      </c>
      <c r="Z966" s="71" t="str">
        <f aca="false">IF(H966&gt;0,RANK(H966,$H$2:$H$1780)+COUNTIF($H$2:H966,H966)-1,"")</f>
        <v/>
      </c>
      <c r="AA966" s="71" t="str">
        <f aca="false">IF(AC966="","",RANK(AC966,$AC$2:$AC$1780)+COUNTIF($AC$2:AC966,AC966)-1)</f>
        <v/>
      </c>
      <c r="AB966" s="71" t="str">
        <f aca="false">IF(AD966="","",RANK(AD966,$AD$2:$AD$1780)+COUNTIF($AD$2:AD966,AD966)-1)</f>
        <v/>
      </c>
      <c r="AC966" s="71" t="str">
        <f aca="false">IF(AND(AF966&gt;0,E966&gt;=Settings!$B$4),ROUND(J966,10),"")</f>
        <v/>
      </c>
      <c r="AD966" s="71" t="str">
        <f aca="false">IF(X966="HIGH RATE",ROUND(O966,10),"")</f>
        <v/>
      </c>
      <c r="AE966" s="71" t="s">
        <v>60</v>
      </c>
      <c r="AF966" s="73" t="n">
        <f aca="false">SUMIFS(Detail!$L$2:$L$9168,Detail!$C$2:$C$9168,$A966)</f>
        <v>0</v>
      </c>
      <c r="AG966" s="74" t="n">
        <f aca="false">SUMIFS(Detail!$N$2:$N$9168,Detail!$C$2:$C$9168,$A966)</f>
        <v>0</v>
      </c>
    </row>
    <row r="967" customFormat="false" ht="15" hidden="false" customHeight="false" outlineLevel="0" collapsed="false">
      <c r="A967" s="71" t="s">
        <v>1009</v>
      </c>
      <c r="B967" s="71" t="s">
        <v>2558</v>
      </c>
      <c r="C967" s="71" t="s">
        <v>213</v>
      </c>
      <c r="D967" s="71" t="str">
        <f aca="false">IFERROR(INDEX('Brand Map'!$B$4:$B$125,MATCH(C967,'Brand Map'!$A$4:$A$125,0)),"Other")</f>
        <v>AU</v>
      </c>
      <c r="E967" s="73" t="n">
        <f aca="false">SUMIFS(Detail!$K$2:$K$9168,Detail!$C$2:$C$9168,$A967)</f>
        <v>0</v>
      </c>
      <c r="F967" s="73" t="n">
        <f aca="false">SUMIFS(Detail!$E$2:$E$9168,Detail!$C$2:$C$9168,$A967)</f>
        <v>0</v>
      </c>
      <c r="G967" s="74" t="n">
        <f aca="false">SUMIFS(Detail!$M$2:$M$9168,Detail!$C$2:$C$9168,$A967)</f>
        <v>0</v>
      </c>
      <c r="H967" s="74" t="n">
        <f aca="false">SUMIFS(Detail!$D$2:$D$9168,Detail!$C$2:$C$9168,$A967)</f>
        <v>0</v>
      </c>
      <c r="I967" s="74" t="n">
        <v>481.21</v>
      </c>
      <c r="J967" s="51" t="n">
        <f aca="false">IF(E967&gt;0,AF967/E967,0)</f>
        <v>0</v>
      </c>
      <c r="K967" s="51" t="n">
        <f aca="false">IF(G967&gt;0,AG967/G967,0)</f>
        <v>0</v>
      </c>
      <c r="L967" s="75" t="n">
        <f aca="false">H967/Settings!$B$16</f>
        <v>0</v>
      </c>
      <c r="M967" s="76" t="n">
        <f aca="false">H967/Settings!$B$20</f>
        <v>0</v>
      </c>
      <c r="N967" s="77" t="n">
        <f aca="false">E967*Settings!$B$3</f>
        <v>0</v>
      </c>
      <c r="O967" s="77" t="n">
        <f aca="false">IF(E967&gt;0,(AF967-N967)/SQRT(E967*Settings!$B$3*(1-Settings!$B$3)),0)</f>
        <v>0</v>
      </c>
      <c r="P967" s="77" t="n">
        <f aca="false">MAX(0,AF967-N967)</f>
        <v>0</v>
      </c>
      <c r="Q967" s="51" t="n">
        <f aca="false">IF(E967&gt;=Settings!$B$4,(AF967+Settings!$B$7*Settings!$B$3)/(E967+Settings!$B$7),Settings!$B$3)</f>
        <v>0.0748599558648786</v>
      </c>
      <c r="R967" s="78" t="n">
        <f aca="false">PERCENTRANK($H$2:$H$1780,H967,6)</f>
        <v>0</v>
      </c>
      <c r="S967" s="78" t="n">
        <f aca="false">PERCENTRANK($Q$2:$Q$1780,Q967,6)</f>
        <v>0.0646794</v>
      </c>
      <c r="T967" s="78" t="n">
        <f aca="false">PERCENTRANK($F$2:$F$1780,F967,6)</f>
        <v>0</v>
      </c>
      <c r="U967" s="79" t="n">
        <f aca="false">IF(F967&gt;0,ROUND((Settings!$B$8*T967+Settings!$B$9*R967+Settings!$B$10*S967)/SUM(Settings!$B$8:$B$10),10),0)</f>
        <v>0</v>
      </c>
      <c r="V967" s="71" t="str">
        <f aca="false">IF(U967&gt;0,RANK(U967,$U$2:$U$1780)+COUNTIF($U$2:U967,U967)-1,"")</f>
        <v/>
      </c>
      <c r="W967" s="71" t="str">
        <f aca="false">IF(V967="","",IF(V967&lt;=Settings!$B$11,"1 - Fix first",IF(V967&lt;=Settings!$B$12,"2 - Review","3 - Monitor")))</f>
        <v/>
      </c>
      <c r="X967" s="71" t="str">
        <f aca="false">IF(AND(E967&gt;=Settings!$B$4,AF967&gt;=Settings!$B$5,O967&gt;=Settings!$B$6),"HIGH RATE","")</f>
        <v/>
      </c>
      <c r="Y967" s="71" t="str">
        <f aca="false">IF(F967&gt;0,RANK(F967,$F$2:$F$1780)+COUNTIF($F$2:F967,F967)-1,"")</f>
        <v/>
      </c>
      <c r="Z967" s="71" t="str">
        <f aca="false">IF(H967&gt;0,RANK(H967,$H$2:$H$1780)+COUNTIF($H$2:H967,H967)-1,"")</f>
        <v/>
      </c>
      <c r="AA967" s="71" t="str">
        <f aca="false">IF(AC967="","",RANK(AC967,$AC$2:$AC$1780)+COUNTIF($AC$2:AC967,AC967)-1)</f>
        <v/>
      </c>
      <c r="AB967" s="71" t="str">
        <f aca="false">IF(AD967="","",RANK(AD967,$AD$2:$AD$1780)+COUNTIF($AD$2:AD967,AD967)-1)</f>
        <v/>
      </c>
      <c r="AC967" s="71" t="str">
        <f aca="false">IF(AND(AF967&gt;0,E967&gt;=Settings!$B$4),ROUND(J967,10),"")</f>
        <v/>
      </c>
      <c r="AD967" s="71" t="str">
        <f aca="false">IF(X967="HIGH RATE",ROUND(O967,10),"")</f>
        <v/>
      </c>
      <c r="AE967" s="71" t="s">
        <v>60</v>
      </c>
      <c r="AF967" s="73" t="n">
        <f aca="false">SUMIFS(Detail!$L$2:$L$9168,Detail!$C$2:$C$9168,$A967)</f>
        <v>0</v>
      </c>
      <c r="AG967" s="74" t="n">
        <f aca="false">SUMIFS(Detail!$N$2:$N$9168,Detail!$C$2:$C$9168,$A967)</f>
        <v>0</v>
      </c>
    </row>
    <row r="968" customFormat="false" ht="15" hidden="false" customHeight="false" outlineLevel="0" collapsed="false">
      <c r="A968" s="71" t="s">
        <v>1056</v>
      </c>
      <c r="B968" s="71" t="s">
        <v>3121</v>
      </c>
      <c r="C968" s="71" t="s">
        <v>213</v>
      </c>
      <c r="D968" s="71" t="str">
        <f aca="false">IFERROR(INDEX('Brand Map'!$B$4:$B$125,MATCH(C968,'Brand Map'!$A$4:$A$125,0)),"Other")</f>
        <v>AU</v>
      </c>
      <c r="E968" s="73" t="n">
        <f aca="false">SUMIFS(Detail!$K$2:$K$9168,Detail!$C$2:$C$9168,$A968)</f>
        <v>33</v>
      </c>
      <c r="F968" s="73" t="n">
        <f aca="false">SUMIFS(Detail!$E$2:$E$9168,Detail!$C$2:$C$9168,$A968)</f>
        <v>0</v>
      </c>
      <c r="G968" s="74" t="n">
        <f aca="false">SUMIFS(Detail!$M$2:$M$9168,Detail!$C$2:$C$9168,$A968)</f>
        <v>3239.36</v>
      </c>
      <c r="H968" s="74" t="n">
        <f aca="false">SUMIFS(Detail!$D$2:$D$9168,Detail!$C$2:$C$9168,$A968)</f>
        <v>0</v>
      </c>
      <c r="I968" s="74" t="n">
        <v>7574.66</v>
      </c>
      <c r="J968" s="51" t="n">
        <f aca="false">IF(E968&gt;0,AF968/E968,0)</f>
        <v>0</v>
      </c>
      <c r="K968" s="51" t="n">
        <f aca="false">IF(G968&gt;0,AG968/G968,0)</f>
        <v>0</v>
      </c>
      <c r="L968" s="75" t="n">
        <f aca="false">H968/Settings!$B$16</f>
        <v>0</v>
      </c>
      <c r="M968" s="76" t="n">
        <f aca="false">H968/Settings!$B$20</f>
        <v>0</v>
      </c>
      <c r="N968" s="77" t="n">
        <f aca="false">E968*Settings!$B$3</f>
        <v>2.470378543541</v>
      </c>
      <c r="O968" s="77" t="n">
        <f aca="false">IF(E968&gt;0,(AF968-N968)/SQRT(E968*Settings!$B$3*(1-Settings!$B$3)),0)</f>
        <v>-1.63409768048235</v>
      </c>
      <c r="P968" s="77" t="n">
        <f aca="false">MAX(0,AF968-N968)</f>
        <v>0</v>
      </c>
      <c r="Q968" s="51" t="n">
        <f aca="false">IF(E968&gt;=Settings!$B$4,(AF968+Settings!$B$7*Settings!$B$3)/(E968+Settings!$B$7),Settings!$B$3)</f>
        <v>0.0356475980308946</v>
      </c>
      <c r="R968" s="78" t="n">
        <f aca="false">PERCENTRANK($H$2:$H$1780,H968,6)</f>
        <v>0</v>
      </c>
      <c r="S968" s="78" t="n">
        <f aca="false">PERCENTRANK($Q$2:$Q$1780,Q968,6)</f>
        <v>0.00393701</v>
      </c>
      <c r="T968" s="78" t="n">
        <f aca="false">PERCENTRANK($F$2:$F$1780,F968,6)</f>
        <v>0</v>
      </c>
      <c r="U968" s="79" t="n">
        <f aca="false">IF(F968&gt;0,ROUND((Settings!$B$8*T968+Settings!$B$9*R968+Settings!$B$10*S968)/SUM(Settings!$B$8:$B$10),10),0)</f>
        <v>0</v>
      </c>
      <c r="V968" s="71" t="str">
        <f aca="false">IF(U968&gt;0,RANK(U968,$U$2:$U$1780)+COUNTIF($U$2:U968,U968)-1,"")</f>
        <v/>
      </c>
      <c r="W968" s="71" t="str">
        <f aca="false">IF(V968="","",IF(V968&lt;=Settings!$B$11,"1 - Fix first",IF(V968&lt;=Settings!$B$12,"2 - Review","3 - Monitor")))</f>
        <v/>
      </c>
      <c r="X968" s="71" t="str">
        <f aca="false">IF(AND(E968&gt;=Settings!$B$4,AF968&gt;=Settings!$B$5,O968&gt;=Settings!$B$6),"HIGH RATE","")</f>
        <v/>
      </c>
      <c r="Y968" s="71" t="str">
        <f aca="false">IF(F968&gt;0,RANK(F968,$F$2:$F$1780)+COUNTIF($F$2:F968,F968)-1,"")</f>
        <v/>
      </c>
      <c r="Z968" s="71" t="str">
        <f aca="false">IF(H968&gt;0,RANK(H968,$H$2:$H$1780)+COUNTIF($H$2:H968,H968)-1,"")</f>
        <v/>
      </c>
      <c r="AA968" s="71" t="str">
        <f aca="false">IF(AC968="","",RANK(AC968,$AC$2:$AC$1780)+COUNTIF($AC$2:AC968,AC968)-1)</f>
        <v/>
      </c>
      <c r="AB968" s="71" t="str">
        <f aca="false">IF(AD968="","",RANK(AD968,$AD$2:$AD$1780)+COUNTIF($AD$2:AD968,AD968)-1)</f>
        <v/>
      </c>
      <c r="AC968" s="71" t="str">
        <f aca="false">IF(AND(AF968&gt;0,E968&gt;=Settings!$B$4),ROUND(J968,10),"")</f>
        <v/>
      </c>
      <c r="AD968" s="71" t="str">
        <f aca="false">IF(X968="HIGH RATE",ROUND(O968,10),"")</f>
        <v/>
      </c>
      <c r="AE968" s="71" t="s">
        <v>59</v>
      </c>
      <c r="AF968" s="73" t="n">
        <f aca="false">SUMIFS(Detail!$L$2:$L$9168,Detail!$C$2:$C$9168,$A968)</f>
        <v>0</v>
      </c>
      <c r="AG968" s="74" t="n">
        <f aca="false">SUMIFS(Detail!$N$2:$N$9168,Detail!$C$2:$C$9168,$A968)</f>
        <v>0</v>
      </c>
    </row>
    <row r="969" customFormat="false" ht="15" hidden="false" customHeight="false" outlineLevel="0" collapsed="false">
      <c r="A969" s="71" t="s">
        <v>1489</v>
      </c>
      <c r="B969" s="71" t="s">
        <v>3121</v>
      </c>
      <c r="C969" s="71" t="s">
        <v>213</v>
      </c>
      <c r="D969" s="71" t="str">
        <f aca="false">IFERROR(INDEX('Brand Map'!$B$4:$B$125,MATCH(C969,'Brand Map'!$A$4:$A$125,0)),"Other")</f>
        <v>AU</v>
      </c>
      <c r="E969" s="73" t="n">
        <f aca="false">SUMIFS(Detail!$K$2:$K$9168,Detail!$C$2:$C$9168,$A969)</f>
        <v>0</v>
      </c>
      <c r="F969" s="73" t="n">
        <f aca="false">SUMIFS(Detail!$E$2:$E$9168,Detail!$C$2:$C$9168,$A969)</f>
        <v>0</v>
      </c>
      <c r="G969" s="74" t="n">
        <f aca="false">SUMIFS(Detail!$M$2:$M$9168,Detail!$C$2:$C$9168,$A969)</f>
        <v>0</v>
      </c>
      <c r="H969" s="74" t="n">
        <f aca="false">SUMIFS(Detail!$D$2:$D$9168,Detail!$C$2:$C$9168,$A969)</f>
        <v>0</v>
      </c>
      <c r="I969" s="74" t="n">
        <v>399.9</v>
      </c>
      <c r="J969" s="51" t="n">
        <f aca="false">IF(E969&gt;0,AF969/E969,0)</f>
        <v>0</v>
      </c>
      <c r="K969" s="51" t="n">
        <f aca="false">IF(G969&gt;0,AG969/G969,0)</f>
        <v>0</v>
      </c>
      <c r="L969" s="75" t="n">
        <f aca="false">H969/Settings!$B$16</f>
        <v>0</v>
      </c>
      <c r="M969" s="76" t="n">
        <f aca="false">H969/Settings!$B$20</f>
        <v>0</v>
      </c>
      <c r="N969" s="77" t="n">
        <f aca="false">E969*Settings!$B$3</f>
        <v>0</v>
      </c>
      <c r="O969" s="77" t="n">
        <f aca="false">IF(E969&gt;0,(AF969-N969)/SQRT(E969*Settings!$B$3*(1-Settings!$B$3)),0)</f>
        <v>0</v>
      </c>
      <c r="P969" s="77" t="n">
        <f aca="false">MAX(0,AF969-N969)</f>
        <v>0</v>
      </c>
      <c r="Q969" s="51" t="n">
        <f aca="false">IF(E969&gt;=Settings!$B$4,(AF969+Settings!$B$7*Settings!$B$3)/(E969+Settings!$B$7),Settings!$B$3)</f>
        <v>0.0748599558648786</v>
      </c>
      <c r="R969" s="78" t="n">
        <f aca="false">PERCENTRANK($H$2:$H$1780,H969,6)</f>
        <v>0</v>
      </c>
      <c r="S969" s="78" t="n">
        <f aca="false">PERCENTRANK($Q$2:$Q$1780,Q969,6)</f>
        <v>0.0646794</v>
      </c>
      <c r="T969" s="78" t="n">
        <f aca="false">PERCENTRANK($F$2:$F$1780,F969,6)</f>
        <v>0</v>
      </c>
      <c r="U969" s="79" t="n">
        <f aca="false">IF(F969&gt;0,ROUND((Settings!$B$8*T969+Settings!$B$9*R969+Settings!$B$10*S969)/SUM(Settings!$B$8:$B$10),10),0)</f>
        <v>0</v>
      </c>
      <c r="V969" s="71" t="str">
        <f aca="false">IF(U969&gt;0,RANK(U969,$U$2:$U$1780)+COUNTIF($U$2:U969,U969)-1,"")</f>
        <v/>
      </c>
      <c r="W969" s="71" t="str">
        <f aca="false">IF(V969="","",IF(V969&lt;=Settings!$B$11,"1 - Fix first",IF(V969&lt;=Settings!$B$12,"2 - Review","3 - Monitor")))</f>
        <v/>
      </c>
      <c r="X969" s="71" t="str">
        <f aca="false">IF(AND(E969&gt;=Settings!$B$4,AF969&gt;=Settings!$B$5,O969&gt;=Settings!$B$6),"HIGH RATE","")</f>
        <v/>
      </c>
      <c r="Y969" s="71" t="str">
        <f aca="false">IF(F969&gt;0,RANK(F969,$F$2:$F$1780)+COUNTIF($F$2:F969,F969)-1,"")</f>
        <v/>
      </c>
      <c r="Z969" s="71" t="str">
        <f aca="false">IF(H969&gt;0,RANK(H969,$H$2:$H$1780)+COUNTIF($H$2:H969,H969)-1,"")</f>
        <v/>
      </c>
      <c r="AA969" s="71" t="str">
        <f aca="false">IF(AC969="","",RANK(AC969,$AC$2:$AC$1780)+COUNTIF($AC$2:AC969,AC969)-1)</f>
        <v/>
      </c>
      <c r="AB969" s="71" t="str">
        <f aca="false">IF(AD969="","",RANK(AD969,$AD$2:$AD$1780)+COUNTIF($AD$2:AD969,AD969)-1)</f>
        <v/>
      </c>
      <c r="AC969" s="71" t="str">
        <f aca="false">IF(AND(AF969&gt;0,E969&gt;=Settings!$B$4),ROUND(J969,10),"")</f>
        <v/>
      </c>
      <c r="AD969" s="71" t="str">
        <f aca="false">IF(X969="HIGH RATE",ROUND(O969,10),"")</f>
        <v/>
      </c>
      <c r="AE969" s="71" t="s">
        <v>60</v>
      </c>
      <c r="AF969" s="73" t="n">
        <f aca="false">SUMIFS(Detail!$L$2:$L$9168,Detail!$C$2:$C$9168,$A969)</f>
        <v>0</v>
      </c>
      <c r="AG969" s="74" t="n">
        <f aca="false">SUMIFS(Detail!$N$2:$N$9168,Detail!$C$2:$C$9168,$A969)</f>
        <v>0</v>
      </c>
    </row>
    <row r="970" customFormat="false" ht="15" hidden="false" customHeight="false" outlineLevel="0" collapsed="false">
      <c r="A970" s="71" t="s">
        <v>1929</v>
      </c>
      <c r="B970" s="71" t="s">
        <v>2813</v>
      </c>
      <c r="C970" s="71" t="s">
        <v>213</v>
      </c>
      <c r="D970" s="71" t="str">
        <f aca="false">IFERROR(INDEX('Brand Map'!$B$4:$B$125,MATCH(C970,'Brand Map'!$A$4:$A$125,0)),"Other")</f>
        <v>AU</v>
      </c>
      <c r="E970" s="73" t="n">
        <f aca="false">SUMIFS(Detail!$K$2:$K$9168,Detail!$C$2:$C$9168,$A970)</f>
        <v>0</v>
      </c>
      <c r="F970" s="73" t="n">
        <f aca="false">SUMIFS(Detail!$E$2:$E$9168,Detail!$C$2:$C$9168,$A970)</f>
        <v>0</v>
      </c>
      <c r="G970" s="74" t="n">
        <f aca="false">SUMIFS(Detail!$M$2:$M$9168,Detail!$C$2:$C$9168,$A970)</f>
        <v>0</v>
      </c>
      <c r="H970" s="74" t="n">
        <f aca="false">SUMIFS(Detail!$D$2:$D$9168,Detail!$C$2:$C$9168,$A970)</f>
        <v>0</v>
      </c>
      <c r="I970" s="74" t="n">
        <v>198.95</v>
      </c>
      <c r="J970" s="51" t="n">
        <f aca="false">IF(E970&gt;0,AF970/E970,0)</f>
        <v>0</v>
      </c>
      <c r="K970" s="51" t="n">
        <f aca="false">IF(G970&gt;0,AG970/G970,0)</f>
        <v>0</v>
      </c>
      <c r="L970" s="75" t="n">
        <f aca="false">H970/Settings!$B$16</f>
        <v>0</v>
      </c>
      <c r="M970" s="76" t="n">
        <f aca="false">H970/Settings!$B$20</f>
        <v>0</v>
      </c>
      <c r="N970" s="77" t="n">
        <f aca="false">E970*Settings!$B$3</f>
        <v>0</v>
      </c>
      <c r="O970" s="77" t="n">
        <f aca="false">IF(E970&gt;0,(AF970-N970)/SQRT(E970*Settings!$B$3*(1-Settings!$B$3)),0)</f>
        <v>0</v>
      </c>
      <c r="P970" s="77" t="n">
        <f aca="false">MAX(0,AF970-N970)</f>
        <v>0</v>
      </c>
      <c r="Q970" s="51" t="n">
        <f aca="false">IF(E970&gt;=Settings!$B$4,(AF970+Settings!$B$7*Settings!$B$3)/(E970+Settings!$B$7),Settings!$B$3)</f>
        <v>0.0748599558648786</v>
      </c>
      <c r="R970" s="78" t="n">
        <f aca="false">PERCENTRANK($H$2:$H$1780,H970,6)</f>
        <v>0</v>
      </c>
      <c r="S970" s="78" t="n">
        <f aca="false">PERCENTRANK($Q$2:$Q$1780,Q970,6)</f>
        <v>0.0646794</v>
      </c>
      <c r="T970" s="78" t="n">
        <f aca="false">PERCENTRANK($F$2:$F$1780,F970,6)</f>
        <v>0</v>
      </c>
      <c r="U970" s="79" t="n">
        <f aca="false">IF(F970&gt;0,ROUND((Settings!$B$8*T970+Settings!$B$9*R970+Settings!$B$10*S970)/SUM(Settings!$B$8:$B$10),10),0)</f>
        <v>0</v>
      </c>
      <c r="V970" s="71" t="str">
        <f aca="false">IF(U970&gt;0,RANK(U970,$U$2:$U$1780)+COUNTIF($U$2:U970,U970)-1,"")</f>
        <v/>
      </c>
      <c r="W970" s="71" t="str">
        <f aca="false">IF(V970="","",IF(V970&lt;=Settings!$B$11,"1 - Fix first",IF(V970&lt;=Settings!$B$12,"2 - Review","3 - Monitor")))</f>
        <v/>
      </c>
      <c r="X970" s="71" t="str">
        <f aca="false">IF(AND(E970&gt;=Settings!$B$4,AF970&gt;=Settings!$B$5,O970&gt;=Settings!$B$6),"HIGH RATE","")</f>
        <v/>
      </c>
      <c r="Y970" s="71" t="str">
        <f aca="false">IF(F970&gt;0,RANK(F970,$F$2:$F$1780)+COUNTIF($F$2:F970,F970)-1,"")</f>
        <v/>
      </c>
      <c r="Z970" s="71" t="str">
        <f aca="false">IF(H970&gt;0,RANK(H970,$H$2:$H$1780)+COUNTIF($H$2:H970,H970)-1,"")</f>
        <v/>
      </c>
      <c r="AA970" s="71" t="str">
        <f aca="false">IF(AC970="","",RANK(AC970,$AC$2:$AC$1780)+COUNTIF($AC$2:AC970,AC970)-1)</f>
        <v/>
      </c>
      <c r="AB970" s="71" t="str">
        <f aca="false">IF(AD970="","",RANK(AD970,$AD$2:$AD$1780)+COUNTIF($AD$2:AD970,AD970)-1)</f>
        <v/>
      </c>
      <c r="AC970" s="71" t="str">
        <f aca="false">IF(AND(AF970&gt;0,E970&gt;=Settings!$B$4),ROUND(J970,10),"")</f>
        <v/>
      </c>
      <c r="AD970" s="71" t="str">
        <f aca="false">IF(X970="HIGH RATE",ROUND(O970,10),"")</f>
        <v/>
      </c>
      <c r="AE970" s="71" t="s">
        <v>60</v>
      </c>
      <c r="AF970" s="73" t="n">
        <f aca="false">SUMIFS(Detail!$L$2:$L$9168,Detail!$C$2:$C$9168,$A970)</f>
        <v>0</v>
      </c>
      <c r="AG970" s="74" t="n">
        <f aca="false">SUMIFS(Detail!$N$2:$N$9168,Detail!$C$2:$C$9168,$A970)</f>
        <v>0</v>
      </c>
    </row>
    <row r="971" customFormat="false" ht="15" hidden="false" customHeight="false" outlineLevel="0" collapsed="false">
      <c r="A971" s="71" t="s">
        <v>2074</v>
      </c>
      <c r="B971" s="71" t="s">
        <v>2882</v>
      </c>
      <c r="C971" s="71" t="s">
        <v>213</v>
      </c>
      <c r="D971" s="71" t="str">
        <f aca="false">IFERROR(INDEX('Brand Map'!$B$4:$B$125,MATCH(C971,'Brand Map'!$A$4:$A$125,0)),"Other")</f>
        <v>AU</v>
      </c>
      <c r="E971" s="73" t="n">
        <f aca="false">SUMIFS(Detail!$K$2:$K$9168,Detail!$C$2:$C$9168,$A971)</f>
        <v>0</v>
      </c>
      <c r="F971" s="73" t="n">
        <f aca="false">SUMIFS(Detail!$E$2:$E$9168,Detail!$C$2:$C$9168,$A971)</f>
        <v>0</v>
      </c>
      <c r="G971" s="74" t="n">
        <f aca="false">SUMIFS(Detail!$M$2:$M$9168,Detail!$C$2:$C$9168,$A971)</f>
        <v>0</v>
      </c>
      <c r="H971" s="74" t="n">
        <f aca="false">SUMIFS(Detail!$D$2:$D$9168,Detail!$C$2:$C$9168,$A971)</f>
        <v>0</v>
      </c>
      <c r="I971" s="74" t="n">
        <v>154.59</v>
      </c>
      <c r="J971" s="51" t="n">
        <f aca="false">IF(E971&gt;0,AF971/E971,0)</f>
        <v>0</v>
      </c>
      <c r="K971" s="51" t="n">
        <f aca="false">IF(G971&gt;0,AG971/G971,0)</f>
        <v>0</v>
      </c>
      <c r="L971" s="75" t="n">
        <f aca="false">H971/Settings!$B$16</f>
        <v>0</v>
      </c>
      <c r="M971" s="76" t="n">
        <f aca="false">H971/Settings!$B$20</f>
        <v>0</v>
      </c>
      <c r="N971" s="77" t="n">
        <f aca="false">E971*Settings!$B$3</f>
        <v>0</v>
      </c>
      <c r="O971" s="77" t="n">
        <f aca="false">IF(E971&gt;0,(AF971-N971)/SQRT(E971*Settings!$B$3*(1-Settings!$B$3)),0)</f>
        <v>0</v>
      </c>
      <c r="P971" s="77" t="n">
        <f aca="false">MAX(0,AF971-N971)</f>
        <v>0</v>
      </c>
      <c r="Q971" s="51" t="n">
        <f aca="false">IF(E971&gt;=Settings!$B$4,(AF971+Settings!$B$7*Settings!$B$3)/(E971+Settings!$B$7),Settings!$B$3)</f>
        <v>0.0748599558648786</v>
      </c>
      <c r="R971" s="78" t="n">
        <f aca="false">PERCENTRANK($H$2:$H$1780,H971,6)</f>
        <v>0</v>
      </c>
      <c r="S971" s="78" t="n">
        <f aca="false">PERCENTRANK($Q$2:$Q$1780,Q971,6)</f>
        <v>0.0646794</v>
      </c>
      <c r="T971" s="78" t="n">
        <f aca="false">PERCENTRANK($F$2:$F$1780,F971,6)</f>
        <v>0</v>
      </c>
      <c r="U971" s="79" t="n">
        <f aca="false">IF(F971&gt;0,ROUND((Settings!$B$8*T971+Settings!$B$9*R971+Settings!$B$10*S971)/SUM(Settings!$B$8:$B$10),10),0)</f>
        <v>0</v>
      </c>
      <c r="V971" s="71" t="str">
        <f aca="false">IF(U971&gt;0,RANK(U971,$U$2:$U$1780)+COUNTIF($U$2:U971,U971)-1,"")</f>
        <v/>
      </c>
      <c r="W971" s="71" t="str">
        <f aca="false">IF(V971="","",IF(V971&lt;=Settings!$B$11,"1 - Fix first",IF(V971&lt;=Settings!$B$12,"2 - Review","3 - Monitor")))</f>
        <v/>
      </c>
      <c r="X971" s="71" t="str">
        <f aca="false">IF(AND(E971&gt;=Settings!$B$4,AF971&gt;=Settings!$B$5,O971&gt;=Settings!$B$6),"HIGH RATE","")</f>
        <v/>
      </c>
      <c r="Y971" s="71" t="str">
        <f aca="false">IF(F971&gt;0,RANK(F971,$F$2:$F$1780)+COUNTIF($F$2:F971,F971)-1,"")</f>
        <v/>
      </c>
      <c r="Z971" s="71" t="str">
        <f aca="false">IF(H971&gt;0,RANK(H971,$H$2:$H$1780)+COUNTIF($H$2:H971,H971)-1,"")</f>
        <v/>
      </c>
      <c r="AA971" s="71" t="str">
        <f aca="false">IF(AC971="","",RANK(AC971,$AC$2:$AC$1780)+COUNTIF($AC$2:AC971,AC971)-1)</f>
        <v/>
      </c>
      <c r="AB971" s="71" t="str">
        <f aca="false">IF(AD971="","",RANK(AD971,$AD$2:$AD$1780)+COUNTIF($AD$2:AD971,AD971)-1)</f>
        <v/>
      </c>
      <c r="AC971" s="71" t="str">
        <f aca="false">IF(AND(AF971&gt;0,E971&gt;=Settings!$B$4),ROUND(J971,10),"")</f>
        <v/>
      </c>
      <c r="AD971" s="71" t="str">
        <f aca="false">IF(X971="HIGH RATE",ROUND(O971,10),"")</f>
        <v/>
      </c>
      <c r="AE971" s="71" t="s">
        <v>60</v>
      </c>
      <c r="AF971" s="73" t="n">
        <f aca="false">SUMIFS(Detail!$L$2:$L$9168,Detail!$C$2:$C$9168,$A971)</f>
        <v>0</v>
      </c>
      <c r="AG971" s="74" t="n">
        <f aca="false">SUMIFS(Detail!$N$2:$N$9168,Detail!$C$2:$C$9168,$A971)</f>
        <v>0</v>
      </c>
    </row>
    <row r="972" customFormat="false" ht="15" hidden="false" customHeight="false" outlineLevel="0" collapsed="false">
      <c r="A972" s="71" t="s">
        <v>1271</v>
      </c>
      <c r="B972" s="71" t="s">
        <v>2724</v>
      </c>
      <c r="C972" s="71" t="s">
        <v>213</v>
      </c>
      <c r="D972" s="71" t="str">
        <f aca="false">IFERROR(INDEX('Brand Map'!$B$4:$B$125,MATCH(C972,'Brand Map'!$A$4:$A$125,0)),"Other")</f>
        <v>AU</v>
      </c>
      <c r="E972" s="73" t="n">
        <f aca="false">SUMIFS(Detail!$K$2:$K$9168,Detail!$C$2:$C$9168,$A972)</f>
        <v>0</v>
      </c>
      <c r="F972" s="73" t="n">
        <f aca="false">SUMIFS(Detail!$E$2:$E$9168,Detail!$C$2:$C$9168,$A972)</f>
        <v>0</v>
      </c>
      <c r="G972" s="74" t="n">
        <f aca="false">SUMIFS(Detail!$M$2:$M$9168,Detail!$C$2:$C$9168,$A972)</f>
        <v>0</v>
      </c>
      <c r="H972" s="74" t="n">
        <f aca="false">SUMIFS(Detail!$D$2:$D$9168,Detail!$C$2:$C$9168,$A972)</f>
        <v>0</v>
      </c>
      <c r="I972" s="74" t="n">
        <v>152.95</v>
      </c>
      <c r="J972" s="51" t="n">
        <f aca="false">IF(E972&gt;0,AF972/E972,0)</f>
        <v>0</v>
      </c>
      <c r="K972" s="51" t="n">
        <f aca="false">IF(G972&gt;0,AG972/G972,0)</f>
        <v>0</v>
      </c>
      <c r="L972" s="75" t="n">
        <f aca="false">H972/Settings!$B$16</f>
        <v>0</v>
      </c>
      <c r="M972" s="76" t="n">
        <f aca="false">H972/Settings!$B$20</f>
        <v>0</v>
      </c>
      <c r="N972" s="77" t="n">
        <f aca="false">E972*Settings!$B$3</f>
        <v>0</v>
      </c>
      <c r="O972" s="77" t="n">
        <f aca="false">IF(E972&gt;0,(AF972-N972)/SQRT(E972*Settings!$B$3*(1-Settings!$B$3)),0)</f>
        <v>0</v>
      </c>
      <c r="P972" s="77" t="n">
        <f aca="false">MAX(0,AF972-N972)</f>
        <v>0</v>
      </c>
      <c r="Q972" s="51" t="n">
        <f aca="false">IF(E972&gt;=Settings!$B$4,(AF972+Settings!$B$7*Settings!$B$3)/(E972+Settings!$B$7),Settings!$B$3)</f>
        <v>0.0748599558648786</v>
      </c>
      <c r="R972" s="78" t="n">
        <f aca="false">PERCENTRANK($H$2:$H$1780,H972,6)</f>
        <v>0</v>
      </c>
      <c r="S972" s="78" t="n">
        <f aca="false">PERCENTRANK($Q$2:$Q$1780,Q972,6)</f>
        <v>0.0646794</v>
      </c>
      <c r="T972" s="78" t="n">
        <f aca="false">PERCENTRANK($F$2:$F$1780,F972,6)</f>
        <v>0</v>
      </c>
      <c r="U972" s="79" t="n">
        <f aca="false">IF(F972&gt;0,ROUND((Settings!$B$8*T972+Settings!$B$9*R972+Settings!$B$10*S972)/SUM(Settings!$B$8:$B$10),10),0)</f>
        <v>0</v>
      </c>
      <c r="V972" s="71" t="str">
        <f aca="false">IF(U972&gt;0,RANK(U972,$U$2:$U$1780)+COUNTIF($U$2:U972,U972)-1,"")</f>
        <v/>
      </c>
      <c r="W972" s="71" t="str">
        <f aca="false">IF(V972="","",IF(V972&lt;=Settings!$B$11,"1 - Fix first",IF(V972&lt;=Settings!$B$12,"2 - Review","3 - Monitor")))</f>
        <v/>
      </c>
      <c r="X972" s="71" t="str">
        <f aca="false">IF(AND(E972&gt;=Settings!$B$4,AF972&gt;=Settings!$B$5,O972&gt;=Settings!$B$6),"HIGH RATE","")</f>
        <v/>
      </c>
      <c r="Y972" s="71" t="str">
        <f aca="false">IF(F972&gt;0,RANK(F972,$F$2:$F$1780)+COUNTIF($F$2:F972,F972)-1,"")</f>
        <v/>
      </c>
      <c r="Z972" s="71" t="str">
        <f aca="false">IF(H972&gt;0,RANK(H972,$H$2:$H$1780)+COUNTIF($H$2:H972,H972)-1,"")</f>
        <v/>
      </c>
      <c r="AA972" s="71" t="str">
        <f aca="false">IF(AC972="","",RANK(AC972,$AC$2:$AC$1780)+COUNTIF($AC$2:AC972,AC972)-1)</f>
        <v/>
      </c>
      <c r="AB972" s="71" t="str">
        <f aca="false">IF(AD972="","",RANK(AD972,$AD$2:$AD$1780)+COUNTIF($AD$2:AD972,AD972)-1)</f>
        <v/>
      </c>
      <c r="AC972" s="71" t="str">
        <f aca="false">IF(AND(AF972&gt;0,E972&gt;=Settings!$B$4),ROUND(J972,10),"")</f>
        <v/>
      </c>
      <c r="AD972" s="71" t="str">
        <f aca="false">IF(X972="HIGH RATE",ROUND(O972,10),"")</f>
        <v/>
      </c>
      <c r="AE972" s="71" t="s">
        <v>60</v>
      </c>
      <c r="AF972" s="73" t="n">
        <f aca="false">SUMIFS(Detail!$L$2:$L$9168,Detail!$C$2:$C$9168,$A972)</f>
        <v>0</v>
      </c>
      <c r="AG972" s="74" t="n">
        <f aca="false">SUMIFS(Detail!$N$2:$N$9168,Detail!$C$2:$C$9168,$A972)</f>
        <v>0</v>
      </c>
    </row>
    <row r="973" customFormat="false" ht="15" hidden="false" customHeight="false" outlineLevel="0" collapsed="false">
      <c r="A973" s="71" t="s">
        <v>1480</v>
      </c>
      <c r="B973" s="71" t="s">
        <v>2724</v>
      </c>
      <c r="C973" s="71" t="s">
        <v>213</v>
      </c>
      <c r="D973" s="71" t="str">
        <f aca="false">IFERROR(INDEX('Brand Map'!$B$4:$B$125,MATCH(C973,'Brand Map'!$A$4:$A$125,0)),"Other")</f>
        <v>AU</v>
      </c>
      <c r="E973" s="73" t="n">
        <f aca="false">SUMIFS(Detail!$K$2:$K$9168,Detail!$C$2:$C$9168,$A973)</f>
        <v>0</v>
      </c>
      <c r="F973" s="73" t="n">
        <f aca="false">SUMIFS(Detail!$E$2:$E$9168,Detail!$C$2:$C$9168,$A973)</f>
        <v>0</v>
      </c>
      <c r="G973" s="74" t="n">
        <f aca="false">SUMIFS(Detail!$M$2:$M$9168,Detail!$C$2:$C$9168,$A973)</f>
        <v>0</v>
      </c>
      <c r="H973" s="74" t="n">
        <f aca="false">SUMIFS(Detail!$D$2:$D$9168,Detail!$C$2:$C$9168,$A973)</f>
        <v>0</v>
      </c>
      <c r="I973" s="74" t="n">
        <v>184.95</v>
      </c>
      <c r="J973" s="51" t="n">
        <f aca="false">IF(E973&gt;0,AF973/E973,0)</f>
        <v>0</v>
      </c>
      <c r="K973" s="51" t="n">
        <f aca="false">IF(G973&gt;0,AG973/G973,0)</f>
        <v>0</v>
      </c>
      <c r="L973" s="75" t="n">
        <f aca="false">H973/Settings!$B$16</f>
        <v>0</v>
      </c>
      <c r="M973" s="76" t="n">
        <f aca="false">H973/Settings!$B$20</f>
        <v>0</v>
      </c>
      <c r="N973" s="77" t="n">
        <f aca="false">E973*Settings!$B$3</f>
        <v>0</v>
      </c>
      <c r="O973" s="77" t="n">
        <f aca="false">IF(E973&gt;0,(AF973-N973)/SQRT(E973*Settings!$B$3*(1-Settings!$B$3)),0)</f>
        <v>0</v>
      </c>
      <c r="P973" s="77" t="n">
        <f aca="false">MAX(0,AF973-N973)</f>
        <v>0</v>
      </c>
      <c r="Q973" s="51" t="n">
        <f aca="false">IF(E973&gt;=Settings!$B$4,(AF973+Settings!$B$7*Settings!$B$3)/(E973+Settings!$B$7),Settings!$B$3)</f>
        <v>0.0748599558648786</v>
      </c>
      <c r="R973" s="78" t="n">
        <f aca="false">PERCENTRANK($H$2:$H$1780,H973,6)</f>
        <v>0</v>
      </c>
      <c r="S973" s="78" t="n">
        <f aca="false">PERCENTRANK($Q$2:$Q$1780,Q973,6)</f>
        <v>0.0646794</v>
      </c>
      <c r="T973" s="78" t="n">
        <f aca="false">PERCENTRANK($F$2:$F$1780,F973,6)</f>
        <v>0</v>
      </c>
      <c r="U973" s="79" t="n">
        <f aca="false">IF(F973&gt;0,ROUND((Settings!$B$8*T973+Settings!$B$9*R973+Settings!$B$10*S973)/SUM(Settings!$B$8:$B$10),10),0)</f>
        <v>0</v>
      </c>
      <c r="V973" s="71" t="str">
        <f aca="false">IF(U973&gt;0,RANK(U973,$U$2:$U$1780)+COUNTIF($U$2:U973,U973)-1,"")</f>
        <v/>
      </c>
      <c r="W973" s="71" t="str">
        <f aca="false">IF(V973="","",IF(V973&lt;=Settings!$B$11,"1 - Fix first",IF(V973&lt;=Settings!$B$12,"2 - Review","3 - Monitor")))</f>
        <v/>
      </c>
      <c r="X973" s="71" t="str">
        <f aca="false">IF(AND(E973&gt;=Settings!$B$4,AF973&gt;=Settings!$B$5,O973&gt;=Settings!$B$6),"HIGH RATE","")</f>
        <v/>
      </c>
      <c r="Y973" s="71" t="str">
        <f aca="false">IF(F973&gt;0,RANK(F973,$F$2:$F$1780)+COUNTIF($F$2:F973,F973)-1,"")</f>
        <v/>
      </c>
      <c r="Z973" s="71" t="str">
        <f aca="false">IF(H973&gt;0,RANK(H973,$H$2:$H$1780)+COUNTIF($H$2:H973,H973)-1,"")</f>
        <v/>
      </c>
      <c r="AA973" s="71" t="str">
        <f aca="false">IF(AC973="","",RANK(AC973,$AC$2:$AC$1780)+COUNTIF($AC$2:AC973,AC973)-1)</f>
        <v/>
      </c>
      <c r="AB973" s="71" t="str">
        <f aca="false">IF(AD973="","",RANK(AD973,$AD$2:$AD$1780)+COUNTIF($AD$2:AD973,AD973)-1)</f>
        <v/>
      </c>
      <c r="AC973" s="71" t="str">
        <f aca="false">IF(AND(AF973&gt;0,E973&gt;=Settings!$B$4),ROUND(J973,10),"")</f>
        <v/>
      </c>
      <c r="AD973" s="71" t="str">
        <f aca="false">IF(X973="HIGH RATE",ROUND(O973,10),"")</f>
        <v/>
      </c>
      <c r="AE973" s="71" t="s">
        <v>60</v>
      </c>
      <c r="AF973" s="73" t="n">
        <f aca="false">SUMIFS(Detail!$L$2:$L$9168,Detail!$C$2:$C$9168,$A973)</f>
        <v>0</v>
      </c>
      <c r="AG973" s="74" t="n">
        <f aca="false">SUMIFS(Detail!$N$2:$N$9168,Detail!$C$2:$C$9168,$A973)</f>
        <v>0</v>
      </c>
    </row>
    <row r="974" customFormat="false" ht="15" hidden="false" customHeight="false" outlineLevel="0" collapsed="false">
      <c r="A974" s="71" t="s">
        <v>2094</v>
      </c>
      <c r="B974" s="71" t="s">
        <v>3122</v>
      </c>
      <c r="C974" s="71" t="s">
        <v>213</v>
      </c>
      <c r="D974" s="71" t="str">
        <f aca="false">IFERROR(INDEX('Brand Map'!$B$4:$B$125,MATCH(C974,'Brand Map'!$A$4:$A$125,0)),"Other")</f>
        <v>AU</v>
      </c>
      <c r="E974" s="73" t="n">
        <f aca="false">SUMIFS(Detail!$K$2:$K$9168,Detail!$C$2:$C$9168,$A974)</f>
        <v>0</v>
      </c>
      <c r="F974" s="73" t="n">
        <f aca="false">SUMIFS(Detail!$E$2:$E$9168,Detail!$C$2:$C$9168,$A974)</f>
        <v>0</v>
      </c>
      <c r="G974" s="74" t="n">
        <f aca="false">SUMIFS(Detail!$M$2:$M$9168,Detail!$C$2:$C$9168,$A974)</f>
        <v>0</v>
      </c>
      <c r="H974" s="74" t="n">
        <f aca="false">SUMIFS(Detail!$D$2:$D$9168,Detail!$C$2:$C$9168,$A974)</f>
        <v>0</v>
      </c>
      <c r="I974" s="74" t="n">
        <v>99.9</v>
      </c>
      <c r="J974" s="51" t="n">
        <f aca="false">IF(E974&gt;0,AF974/E974,0)</f>
        <v>0</v>
      </c>
      <c r="K974" s="51" t="n">
        <f aca="false">IF(G974&gt;0,AG974/G974,0)</f>
        <v>0</v>
      </c>
      <c r="L974" s="75" t="n">
        <f aca="false">H974/Settings!$B$16</f>
        <v>0</v>
      </c>
      <c r="M974" s="76" t="n">
        <f aca="false">H974/Settings!$B$20</f>
        <v>0</v>
      </c>
      <c r="N974" s="77" t="n">
        <f aca="false">E974*Settings!$B$3</f>
        <v>0</v>
      </c>
      <c r="O974" s="77" t="n">
        <f aca="false">IF(E974&gt;0,(AF974-N974)/SQRT(E974*Settings!$B$3*(1-Settings!$B$3)),0)</f>
        <v>0</v>
      </c>
      <c r="P974" s="77" t="n">
        <f aca="false">MAX(0,AF974-N974)</f>
        <v>0</v>
      </c>
      <c r="Q974" s="51" t="n">
        <f aca="false">IF(E974&gt;=Settings!$B$4,(AF974+Settings!$B$7*Settings!$B$3)/(E974+Settings!$B$7),Settings!$B$3)</f>
        <v>0.0748599558648786</v>
      </c>
      <c r="R974" s="78" t="n">
        <f aca="false">PERCENTRANK($H$2:$H$1780,H974,6)</f>
        <v>0</v>
      </c>
      <c r="S974" s="78" t="n">
        <f aca="false">PERCENTRANK($Q$2:$Q$1780,Q974,6)</f>
        <v>0.0646794</v>
      </c>
      <c r="T974" s="78" t="n">
        <f aca="false">PERCENTRANK($F$2:$F$1780,F974,6)</f>
        <v>0</v>
      </c>
      <c r="U974" s="79" t="n">
        <f aca="false">IF(F974&gt;0,ROUND((Settings!$B$8*T974+Settings!$B$9*R974+Settings!$B$10*S974)/SUM(Settings!$B$8:$B$10),10),0)</f>
        <v>0</v>
      </c>
      <c r="V974" s="71" t="str">
        <f aca="false">IF(U974&gt;0,RANK(U974,$U$2:$U$1780)+COUNTIF($U$2:U974,U974)-1,"")</f>
        <v/>
      </c>
      <c r="W974" s="71" t="str">
        <f aca="false">IF(V974="","",IF(V974&lt;=Settings!$B$11,"1 - Fix first",IF(V974&lt;=Settings!$B$12,"2 - Review","3 - Monitor")))</f>
        <v/>
      </c>
      <c r="X974" s="71" t="str">
        <f aca="false">IF(AND(E974&gt;=Settings!$B$4,AF974&gt;=Settings!$B$5,O974&gt;=Settings!$B$6),"HIGH RATE","")</f>
        <v/>
      </c>
      <c r="Y974" s="71" t="str">
        <f aca="false">IF(F974&gt;0,RANK(F974,$F$2:$F$1780)+COUNTIF($F$2:F974,F974)-1,"")</f>
        <v/>
      </c>
      <c r="Z974" s="71" t="str">
        <f aca="false">IF(H974&gt;0,RANK(H974,$H$2:$H$1780)+COUNTIF($H$2:H974,H974)-1,"")</f>
        <v/>
      </c>
      <c r="AA974" s="71" t="str">
        <f aca="false">IF(AC974="","",RANK(AC974,$AC$2:$AC$1780)+COUNTIF($AC$2:AC974,AC974)-1)</f>
        <v/>
      </c>
      <c r="AB974" s="71" t="str">
        <f aca="false">IF(AD974="","",RANK(AD974,$AD$2:$AD$1780)+COUNTIF($AD$2:AD974,AD974)-1)</f>
        <v/>
      </c>
      <c r="AC974" s="71" t="str">
        <f aca="false">IF(AND(AF974&gt;0,E974&gt;=Settings!$B$4),ROUND(J974,10),"")</f>
        <v/>
      </c>
      <c r="AD974" s="71" t="str">
        <f aca="false">IF(X974="HIGH RATE",ROUND(O974,10),"")</f>
        <v/>
      </c>
      <c r="AE974" s="71" t="s">
        <v>60</v>
      </c>
      <c r="AF974" s="73" t="n">
        <f aca="false">SUMIFS(Detail!$L$2:$L$9168,Detail!$C$2:$C$9168,$A974)</f>
        <v>0</v>
      </c>
      <c r="AG974" s="74" t="n">
        <f aca="false">SUMIFS(Detail!$N$2:$N$9168,Detail!$C$2:$C$9168,$A974)</f>
        <v>0</v>
      </c>
    </row>
    <row r="975" customFormat="false" ht="15" hidden="false" customHeight="false" outlineLevel="0" collapsed="false">
      <c r="A975" s="71" t="s">
        <v>1495</v>
      </c>
      <c r="B975" s="71" t="s">
        <v>2817</v>
      </c>
      <c r="C975" s="71" t="s">
        <v>213</v>
      </c>
      <c r="D975" s="71" t="str">
        <f aca="false">IFERROR(INDEX('Brand Map'!$B$4:$B$125,MATCH(C975,'Brand Map'!$A$4:$A$125,0)),"Other")</f>
        <v>AU</v>
      </c>
      <c r="E975" s="73" t="n">
        <f aca="false">SUMIFS(Detail!$K$2:$K$9168,Detail!$C$2:$C$9168,$A975)</f>
        <v>0</v>
      </c>
      <c r="F975" s="73" t="n">
        <f aca="false">SUMIFS(Detail!$E$2:$E$9168,Detail!$C$2:$C$9168,$A975)</f>
        <v>0</v>
      </c>
      <c r="G975" s="74" t="n">
        <f aca="false">SUMIFS(Detail!$M$2:$M$9168,Detail!$C$2:$C$9168,$A975)</f>
        <v>0</v>
      </c>
      <c r="H975" s="74" t="n">
        <f aca="false">SUMIFS(Detail!$D$2:$D$9168,Detail!$C$2:$C$9168,$A975)</f>
        <v>0</v>
      </c>
      <c r="I975" s="74" t="n">
        <v>509.85</v>
      </c>
      <c r="J975" s="51" t="n">
        <f aca="false">IF(E975&gt;0,AF975/E975,0)</f>
        <v>0</v>
      </c>
      <c r="K975" s="51" t="n">
        <f aca="false">IF(G975&gt;0,AG975/G975,0)</f>
        <v>0</v>
      </c>
      <c r="L975" s="75" t="n">
        <f aca="false">H975/Settings!$B$16</f>
        <v>0</v>
      </c>
      <c r="M975" s="76" t="n">
        <f aca="false">H975/Settings!$B$20</f>
        <v>0</v>
      </c>
      <c r="N975" s="77" t="n">
        <f aca="false">E975*Settings!$B$3</f>
        <v>0</v>
      </c>
      <c r="O975" s="77" t="n">
        <f aca="false">IF(E975&gt;0,(AF975-N975)/SQRT(E975*Settings!$B$3*(1-Settings!$B$3)),0)</f>
        <v>0</v>
      </c>
      <c r="P975" s="77" t="n">
        <f aca="false">MAX(0,AF975-N975)</f>
        <v>0</v>
      </c>
      <c r="Q975" s="51" t="n">
        <f aca="false">IF(E975&gt;=Settings!$B$4,(AF975+Settings!$B$7*Settings!$B$3)/(E975+Settings!$B$7),Settings!$B$3)</f>
        <v>0.0748599558648786</v>
      </c>
      <c r="R975" s="78" t="n">
        <f aca="false">PERCENTRANK($H$2:$H$1780,H975,6)</f>
        <v>0</v>
      </c>
      <c r="S975" s="78" t="n">
        <f aca="false">PERCENTRANK($Q$2:$Q$1780,Q975,6)</f>
        <v>0.0646794</v>
      </c>
      <c r="T975" s="78" t="n">
        <f aca="false">PERCENTRANK($F$2:$F$1780,F975,6)</f>
        <v>0</v>
      </c>
      <c r="U975" s="79" t="n">
        <f aca="false">IF(F975&gt;0,ROUND((Settings!$B$8*T975+Settings!$B$9*R975+Settings!$B$10*S975)/SUM(Settings!$B$8:$B$10),10),0)</f>
        <v>0</v>
      </c>
      <c r="V975" s="71" t="str">
        <f aca="false">IF(U975&gt;0,RANK(U975,$U$2:$U$1780)+COUNTIF($U$2:U975,U975)-1,"")</f>
        <v/>
      </c>
      <c r="W975" s="71" t="str">
        <f aca="false">IF(V975="","",IF(V975&lt;=Settings!$B$11,"1 - Fix first",IF(V975&lt;=Settings!$B$12,"2 - Review","3 - Monitor")))</f>
        <v/>
      </c>
      <c r="X975" s="71" t="str">
        <f aca="false">IF(AND(E975&gt;=Settings!$B$4,AF975&gt;=Settings!$B$5,O975&gt;=Settings!$B$6),"HIGH RATE","")</f>
        <v/>
      </c>
      <c r="Y975" s="71" t="str">
        <f aca="false">IF(F975&gt;0,RANK(F975,$F$2:$F$1780)+COUNTIF($F$2:F975,F975)-1,"")</f>
        <v/>
      </c>
      <c r="Z975" s="71" t="str">
        <f aca="false">IF(H975&gt;0,RANK(H975,$H$2:$H$1780)+COUNTIF($H$2:H975,H975)-1,"")</f>
        <v/>
      </c>
      <c r="AA975" s="71" t="str">
        <f aca="false">IF(AC975="","",RANK(AC975,$AC$2:$AC$1780)+COUNTIF($AC$2:AC975,AC975)-1)</f>
        <v/>
      </c>
      <c r="AB975" s="71" t="str">
        <f aca="false">IF(AD975="","",RANK(AD975,$AD$2:$AD$1780)+COUNTIF($AD$2:AD975,AD975)-1)</f>
        <v/>
      </c>
      <c r="AC975" s="71" t="str">
        <f aca="false">IF(AND(AF975&gt;0,E975&gt;=Settings!$B$4),ROUND(J975,10),"")</f>
        <v/>
      </c>
      <c r="AD975" s="71" t="str">
        <f aca="false">IF(X975="HIGH RATE",ROUND(O975,10),"")</f>
        <v/>
      </c>
      <c r="AE975" s="71" t="s">
        <v>60</v>
      </c>
      <c r="AF975" s="73" t="n">
        <f aca="false">SUMIFS(Detail!$L$2:$L$9168,Detail!$C$2:$C$9168,$A975)</f>
        <v>0</v>
      </c>
      <c r="AG975" s="74" t="n">
        <f aca="false">SUMIFS(Detail!$N$2:$N$9168,Detail!$C$2:$C$9168,$A975)</f>
        <v>0</v>
      </c>
    </row>
    <row r="976" customFormat="false" ht="15" hidden="false" customHeight="false" outlineLevel="0" collapsed="false">
      <c r="A976" s="71" t="s">
        <v>1829</v>
      </c>
      <c r="B976" s="71" t="s">
        <v>2817</v>
      </c>
      <c r="C976" s="71" t="s">
        <v>213</v>
      </c>
      <c r="D976" s="71" t="str">
        <f aca="false">IFERROR(INDEX('Brand Map'!$B$4:$B$125,MATCH(C976,'Brand Map'!$A$4:$A$125,0)),"Other")</f>
        <v>AU</v>
      </c>
      <c r="E976" s="73" t="n">
        <f aca="false">SUMIFS(Detail!$K$2:$K$9168,Detail!$C$2:$C$9168,$A976)</f>
        <v>0</v>
      </c>
      <c r="F976" s="73" t="n">
        <f aca="false">SUMIFS(Detail!$E$2:$E$9168,Detail!$C$2:$C$9168,$A976)</f>
        <v>0</v>
      </c>
      <c r="G976" s="74" t="n">
        <f aca="false">SUMIFS(Detail!$M$2:$M$9168,Detail!$C$2:$C$9168,$A976)</f>
        <v>0</v>
      </c>
      <c r="H976" s="74" t="n">
        <f aca="false">SUMIFS(Detail!$D$2:$D$9168,Detail!$C$2:$C$9168,$A976)</f>
        <v>0</v>
      </c>
      <c r="I976" s="74" t="n">
        <v>385.9</v>
      </c>
      <c r="J976" s="51" t="n">
        <f aca="false">IF(E976&gt;0,AF976/E976,0)</f>
        <v>0</v>
      </c>
      <c r="K976" s="51" t="n">
        <f aca="false">IF(G976&gt;0,AG976/G976,0)</f>
        <v>0</v>
      </c>
      <c r="L976" s="75" t="n">
        <f aca="false">H976/Settings!$B$16</f>
        <v>0</v>
      </c>
      <c r="M976" s="76" t="n">
        <f aca="false">H976/Settings!$B$20</f>
        <v>0</v>
      </c>
      <c r="N976" s="77" t="n">
        <f aca="false">E976*Settings!$B$3</f>
        <v>0</v>
      </c>
      <c r="O976" s="77" t="n">
        <f aca="false">IF(E976&gt;0,(AF976-N976)/SQRT(E976*Settings!$B$3*(1-Settings!$B$3)),0)</f>
        <v>0</v>
      </c>
      <c r="P976" s="77" t="n">
        <f aca="false">MAX(0,AF976-N976)</f>
        <v>0</v>
      </c>
      <c r="Q976" s="51" t="n">
        <f aca="false">IF(E976&gt;=Settings!$B$4,(AF976+Settings!$B$7*Settings!$B$3)/(E976+Settings!$B$7),Settings!$B$3)</f>
        <v>0.0748599558648786</v>
      </c>
      <c r="R976" s="78" t="n">
        <f aca="false">PERCENTRANK($H$2:$H$1780,H976,6)</f>
        <v>0</v>
      </c>
      <c r="S976" s="78" t="n">
        <f aca="false">PERCENTRANK($Q$2:$Q$1780,Q976,6)</f>
        <v>0.0646794</v>
      </c>
      <c r="T976" s="78" t="n">
        <f aca="false">PERCENTRANK($F$2:$F$1780,F976,6)</f>
        <v>0</v>
      </c>
      <c r="U976" s="79" t="n">
        <f aca="false">IF(F976&gt;0,ROUND((Settings!$B$8*T976+Settings!$B$9*R976+Settings!$B$10*S976)/SUM(Settings!$B$8:$B$10),10),0)</f>
        <v>0</v>
      </c>
      <c r="V976" s="71" t="str">
        <f aca="false">IF(U976&gt;0,RANK(U976,$U$2:$U$1780)+COUNTIF($U$2:U976,U976)-1,"")</f>
        <v/>
      </c>
      <c r="W976" s="71" t="str">
        <f aca="false">IF(V976="","",IF(V976&lt;=Settings!$B$11,"1 - Fix first",IF(V976&lt;=Settings!$B$12,"2 - Review","3 - Monitor")))</f>
        <v/>
      </c>
      <c r="X976" s="71" t="str">
        <f aca="false">IF(AND(E976&gt;=Settings!$B$4,AF976&gt;=Settings!$B$5,O976&gt;=Settings!$B$6),"HIGH RATE","")</f>
        <v/>
      </c>
      <c r="Y976" s="71" t="str">
        <f aca="false">IF(F976&gt;0,RANK(F976,$F$2:$F$1780)+COUNTIF($F$2:F976,F976)-1,"")</f>
        <v/>
      </c>
      <c r="Z976" s="71" t="str">
        <f aca="false">IF(H976&gt;0,RANK(H976,$H$2:$H$1780)+COUNTIF($H$2:H976,H976)-1,"")</f>
        <v/>
      </c>
      <c r="AA976" s="71" t="str">
        <f aca="false">IF(AC976="","",RANK(AC976,$AC$2:$AC$1780)+COUNTIF($AC$2:AC976,AC976)-1)</f>
        <v/>
      </c>
      <c r="AB976" s="71" t="str">
        <f aca="false">IF(AD976="","",RANK(AD976,$AD$2:$AD$1780)+COUNTIF($AD$2:AD976,AD976)-1)</f>
        <v/>
      </c>
      <c r="AC976" s="71" t="str">
        <f aca="false">IF(AND(AF976&gt;0,E976&gt;=Settings!$B$4),ROUND(J976,10),"")</f>
        <v/>
      </c>
      <c r="AD976" s="71" t="str">
        <f aca="false">IF(X976="HIGH RATE",ROUND(O976,10),"")</f>
        <v/>
      </c>
      <c r="AE976" s="71" t="s">
        <v>60</v>
      </c>
      <c r="AF976" s="73" t="n">
        <f aca="false">SUMIFS(Detail!$L$2:$L$9168,Detail!$C$2:$C$9168,$A976)</f>
        <v>0</v>
      </c>
      <c r="AG976" s="74" t="n">
        <f aca="false">SUMIFS(Detail!$N$2:$N$9168,Detail!$C$2:$C$9168,$A976)</f>
        <v>0</v>
      </c>
    </row>
    <row r="977" customFormat="false" ht="15" hidden="false" customHeight="false" outlineLevel="0" collapsed="false">
      <c r="A977" s="71" t="s">
        <v>2375</v>
      </c>
      <c r="B977" s="71" t="s">
        <v>3123</v>
      </c>
      <c r="C977" s="71" t="s">
        <v>213</v>
      </c>
      <c r="D977" s="71" t="str">
        <f aca="false">IFERROR(INDEX('Brand Map'!$B$4:$B$125,MATCH(C977,'Brand Map'!$A$4:$A$125,0)),"Other")</f>
        <v>AU</v>
      </c>
      <c r="E977" s="73" t="n">
        <f aca="false">SUMIFS(Detail!$K$2:$K$9168,Detail!$C$2:$C$9168,$A977)</f>
        <v>0</v>
      </c>
      <c r="F977" s="73" t="n">
        <f aca="false">SUMIFS(Detail!$E$2:$E$9168,Detail!$C$2:$C$9168,$A977)</f>
        <v>0</v>
      </c>
      <c r="G977" s="74" t="n">
        <f aca="false">SUMIFS(Detail!$M$2:$M$9168,Detail!$C$2:$C$9168,$A977)</f>
        <v>0</v>
      </c>
      <c r="H977" s="74" t="n">
        <f aca="false">SUMIFS(Detail!$D$2:$D$9168,Detail!$C$2:$C$9168,$A977)</f>
        <v>0</v>
      </c>
      <c r="I977" s="74" t="n">
        <v>172.64</v>
      </c>
      <c r="J977" s="51" t="n">
        <f aca="false">IF(E977&gt;0,AF977/E977,0)</f>
        <v>0</v>
      </c>
      <c r="K977" s="51" t="n">
        <f aca="false">IF(G977&gt;0,AG977/G977,0)</f>
        <v>0</v>
      </c>
      <c r="L977" s="75" t="n">
        <f aca="false">H977/Settings!$B$16</f>
        <v>0</v>
      </c>
      <c r="M977" s="76" t="n">
        <f aca="false">H977/Settings!$B$20</f>
        <v>0</v>
      </c>
      <c r="N977" s="77" t="n">
        <f aca="false">E977*Settings!$B$3</f>
        <v>0</v>
      </c>
      <c r="O977" s="77" t="n">
        <f aca="false">IF(E977&gt;0,(AF977-N977)/SQRT(E977*Settings!$B$3*(1-Settings!$B$3)),0)</f>
        <v>0</v>
      </c>
      <c r="P977" s="77" t="n">
        <f aca="false">MAX(0,AF977-N977)</f>
        <v>0</v>
      </c>
      <c r="Q977" s="51" t="n">
        <f aca="false">IF(E977&gt;=Settings!$B$4,(AF977+Settings!$B$7*Settings!$B$3)/(E977+Settings!$B$7),Settings!$B$3)</f>
        <v>0.0748599558648786</v>
      </c>
      <c r="R977" s="78" t="n">
        <f aca="false">PERCENTRANK($H$2:$H$1780,H977,6)</f>
        <v>0</v>
      </c>
      <c r="S977" s="78" t="n">
        <f aca="false">PERCENTRANK($Q$2:$Q$1780,Q977,6)</f>
        <v>0.0646794</v>
      </c>
      <c r="T977" s="78" t="n">
        <f aca="false">PERCENTRANK($F$2:$F$1780,F977,6)</f>
        <v>0</v>
      </c>
      <c r="U977" s="79" t="n">
        <f aca="false">IF(F977&gt;0,ROUND((Settings!$B$8*T977+Settings!$B$9*R977+Settings!$B$10*S977)/SUM(Settings!$B$8:$B$10),10),0)</f>
        <v>0</v>
      </c>
      <c r="V977" s="71" t="str">
        <f aca="false">IF(U977&gt;0,RANK(U977,$U$2:$U$1780)+COUNTIF($U$2:U977,U977)-1,"")</f>
        <v/>
      </c>
      <c r="W977" s="71" t="str">
        <f aca="false">IF(V977="","",IF(V977&lt;=Settings!$B$11,"1 - Fix first",IF(V977&lt;=Settings!$B$12,"2 - Review","3 - Monitor")))</f>
        <v/>
      </c>
      <c r="X977" s="71" t="str">
        <f aca="false">IF(AND(E977&gt;=Settings!$B$4,AF977&gt;=Settings!$B$5,O977&gt;=Settings!$B$6),"HIGH RATE","")</f>
        <v/>
      </c>
      <c r="Y977" s="71" t="str">
        <f aca="false">IF(F977&gt;0,RANK(F977,$F$2:$F$1780)+COUNTIF($F$2:F977,F977)-1,"")</f>
        <v/>
      </c>
      <c r="Z977" s="71" t="str">
        <f aca="false">IF(H977&gt;0,RANK(H977,$H$2:$H$1780)+COUNTIF($H$2:H977,H977)-1,"")</f>
        <v/>
      </c>
      <c r="AA977" s="71" t="str">
        <f aca="false">IF(AC977="","",RANK(AC977,$AC$2:$AC$1780)+COUNTIF($AC$2:AC977,AC977)-1)</f>
        <v/>
      </c>
      <c r="AB977" s="71" t="str">
        <f aca="false">IF(AD977="","",RANK(AD977,$AD$2:$AD$1780)+COUNTIF($AD$2:AD977,AD977)-1)</f>
        <v/>
      </c>
      <c r="AC977" s="71" t="str">
        <f aca="false">IF(AND(AF977&gt;0,E977&gt;=Settings!$B$4),ROUND(J977,10),"")</f>
        <v/>
      </c>
      <c r="AD977" s="71" t="str">
        <f aca="false">IF(X977="HIGH RATE",ROUND(O977,10),"")</f>
        <v/>
      </c>
      <c r="AE977" s="71" t="s">
        <v>59</v>
      </c>
      <c r="AF977" s="73" t="n">
        <f aca="false">SUMIFS(Detail!$L$2:$L$9168,Detail!$C$2:$C$9168,$A977)</f>
        <v>0</v>
      </c>
      <c r="AG977" s="74" t="n">
        <f aca="false">SUMIFS(Detail!$N$2:$N$9168,Detail!$C$2:$C$9168,$A977)</f>
        <v>0</v>
      </c>
    </row>
    <row r="978" customFormat="false" ht="15" hidden="false" customHeight="false" outlineLevel="0" collapsed="false">
      <c r="A978" s="71" t="s">
        <v>1023</v>
      </c>
      <c r="B978" s="71" t="s">
        <v>2569</v>
      </c>
      <c r="C978" s="71" t="s">
        <v>213</v>
      </c>
      <c r="D978" s="71" t="str">
        <f aca="false">IFERROR(INDEX('Brand Map'!$B$4:$B$125,MATCH(C978,'Brand Map'!$A$4:$A$125,0)),"Other")</f>
        <v>AU</v>
      </c>
      <c r="E978" s="73" t="n">
        <f aca="false">SUMIFS(Detail!$K$2:$K$9168,Detail!$C$2:$C$9168,$A978)</f>
        <v>0</v>
      </c>
      <c r="F978" s="73" t="n">
        <f aca="false">SUMIFS(Detail!$E$2:$E$9168,Detail!$C$2:$C$9168,$A978)</f>
        <v>0</v>
      </c>
      <c r="G978" s="74" t="n">
        <f aca="false">SUMIFS(Detail!$M$2:$M$9168,Detail!$C$2:$C$9168,$A978)</f>
        <v>0</v>
      </c>
      <c r="H978" s="74" t="n">
        <f aca="false">SUMIFS(Detail!$D$2:$D$9168,Detail!$C$2:$C$9168,$A978)</f>
        <v>0</v>
      </c>
      <c r="I978" s="74" t="n">
        <v>404.85</v>
      </c>
      <c r="J978" s="51" t="n">
        <f aca="false">IF(E978&gt;0,AF978/E978,0)</f>
        <v>0</v>
      </c>
      <c r="K978" s="51" t="n">
        <f aca="false">IF(G978&gt;0,AG978/G978,0)</f>
        <v>0</v>
      </c>
      <c r="L978" s="75" t="n">
        <f aca="false">H978/Settings!$B$16</f>
        <v>0</v>
      </c>
      <c r="M978" s="76" t="n">
        <f aca="false">H978/Settings!$B$20</f>
        <v>0</v>
      </c>
      <c r="N978" s="77" t="n">
        <f aca="false">E978*Settings!$B$3</f>
        <v>0</v>
      </c>
      <c r="O978" s="77" t="n">
        <f aca="false">IF(E978&gt;0,(AF978-N978)/SQRT(E978*Settings!$B$3*(1-Settings!$B$3)),0)</f>
        <v>0</v>
      </c>
      <c r="P978" s="77" t="n">
        <f aca="false">MAX(0,AF978-N978)</f>
        <v>0</v>
      </c>
      <c r="Q978" s="51" t="n">
        <f aca="false">IF(E978&gt;=Settings!$B$4,(AF978+Settings!$B$7*Settings!$B$3)/(E978+Settings!$B$7),Settings!$B$3)</f>
        <v>0.0748599558648786</v>
      </c>
      <c r="R978" s="78" t="n">
        <f aca="false">PERCENTRANK($H$2:$H$1780,H978,6)</f>
        <v>0</v>
      </c>
      <c r="S978" s="78" t="n">
        <f aca="false">PERCENTRANK($Q$2:$Q$1780,Q978,6)</f>
        <v>0.0646794</v>
      </c>
      <c r="T978" s="78" t="n">
        <f aca="false">PERCENTRANK($F$2:$F$1780,F978,6)</f>
        <v>0</v>
      </c>
      <c r="U978" s="79" t="n">
        <f aca="false">IF(F978&gt;0,ROUND((Settings!$B$8*T978+Settings!$B$9*R978+Settings!$B$10*S978)/SUM(Settings!$B$8:$B$10),10),0)</f>
        <v>0</v>
      </c>
      <c r="V978" s="71" t="str">
        <f aca="false">IF(U978&gt;0,RANK(U978,$U$2:$U$1780)+COUNTIF($U$2:U978,U978)-1,"")</f>
        <v/>
      </c>
      <c r="W978" s="71" t="str">
        <f aca="false">IF(V978="","",IF(V978&lt;=Settings!$B$11,"1 - Fix first",IF(V978&lt;=Settings!$B$12,"2 - Review","3 - Monitor")))</f>
        <v/>
      </c>
      <c r="X978" s="71" t="str">
        <f aca="false">IF(AND(E978&gt;=Settings!$B$4,AF978&gt;=Settings!$B$5,O978&gt;=Settings!$B$6),"HIGH RATE","")</f>
        <v/>
      </c>
      <c r="Y978" s="71" t="str">
        <f aca="false">IF(F978&gt;0,RANK(F978,$F$2:$F$1780)+COUNTIF($F$2:F978,F978)-1,"")</f>
        <v/>
      </c>
      <c r="Z978" s="71" t="str">
        <f aca="false">IF(H978&gt;0,RANK(H978,$H$2:$H$1780)+COUNTIF($H$2:H978,H978)-1,"")</f>
        <v/>
      </c>
      <c r="AA978" s="71" t="str">
        <f aca="false">IF(AC978="","",RANK(AC978,$AC$2:$AC$1780)+COUNTIF($AC$2:AC978,AC978)-1)</f>
        <v/>
      </c>
      <c r="AB978" s="71" t="str">
        <f aca="false">IF(AD978="","",RANK(AD978,$AD$2:$AD$1780)+COUNTIF($AD$2:AD978,AD978)-1)</f>
        <v/>
      </c>
      <c r="AC978" s="71" t="str">
        <f aca="false">IF(AND(AF978&gt;0,E978&gt;=Settings!$B$4),ROUND(J978,10),"")</f>
        <v/>
      </c>
      <c r="AD978" s="71" t="str">
        <f aca="false">IF(X978="HIGH RATE",ROUND(O978,10),"")</f>
        <v/>
      </c>
      <c r="AE978" s="71" t="s">
        <v>60</v>
      </c>
      <c r="AF978" s="73" t="n">
        <f aca="false">SUMIFS(Detail!$L$2:$L$9168,Detail!$C$2:$C$9168,$A978)</f>
        <v>0</v>
      </c>
      <c r="AG978" s="74" t="n">
        <f aca="false">SUMIFS(Detail!$N$2:$N$9168,Detail!$C$2:$C$9168,$A978)</f>
        <v>0</v>
      </c>
    </row>
    <row r="979" customFormat="false" ht="15" hidden="false" customHeight="false" outlineLevel="0" collapsed="false">
      <c r="A979" s="71" t="s">
        <v>936</v>
      </c>
      <c r="B979" s="71" t="s">
        <v>3124</v>
      </c>
      <c r="C979" s="71" t="s">
        <v>213</v>
      </c>
      <c r="D979" s="71" t="str">
        <f aca="false">IFERROR(INDEX('Brand Map'!$B$4:$B$125,MATCH(C979,'Brand Map'!$A$4:$A$125,0)),"Other")</f>
        <v>AU</v>
      </c>
      <c r="E979" s="73" t="n">
        <f aca="false">SUMIFS(Detail!$K$2:$K$9168,Detail!$C$2:$C$9168,$A979)</f>
        <v>0</v>
      </c>
      <c r="F979" s="73" t="n">
        <f aca="false">SUMIFS(Detail!$E$2:$E$9168,Detail!$C$2:$C$9168,$A979)</f>
        <v>0</v>
      </c>
      <c r="G979" s="74" t="n">
        <f aca="false">SUMIFS(Detail!$M$2:$M$9168,Detail!$C$2:$C$9168,$A979)</f>
        <v>0</v>
      </c>
      <c r="H979" s="74" t="n">
        <f aca="false">SUMIFS(Detail!$D$2:$D$9168,Detail!$C$2:$C$9168,$A979)</f>
        <v>0</v>
      </c>
      <c r="I979" s="74" t="n">
        <v>1300.6</v>
      </c>
      <c r="J979" s="51" t="n">
        <f aca="false">IF(E979&gt;0,AF979/E979,0)</f>
        <v>0</v>
      </c>
      <c r="K979" s="51" t="n">
        <f aca="false">IF(G979&gt;0,AG979/G979,0)</f>
        <v>0</v>
      </c>
      <c r="L979" s="75" t="n">
        <f aca="false">H979/Settings!$B$16</f>
        <v>0</v>
      </c>
      <c r="M979" s="76" t="n">
        <f aca="false">H979/Settings!$B$20</f>
        <v>0</v>
      </c>
      <c r="N979" s="77" t="n">
        <f aca="false">E979*Settings!$B$3</f>
        <v>0</v>
      </c>
      <c r="O979" s="77" t="n">
        <f aca="false">IF(E979&gt;0,(AF979-N979)/SQRT(E979*Settings!$B$3*(1-Settings!$B$3)),0)</f>
        <v>0</v>
      </c>
      <c r="P979" s="77" t="n">
        <f aca="false">MAX(0,AF979-N979)</f>
        <v>0</v>
      </c>
      <c r="Q979" s="51" t="n">
        <f aca="false">IF(E979&gt;=Settings!$B$4,(AF979+Settings!$B$7*Settings!$B$3)/(E979+Settings!$B$7),Settings!$B$3)</f>
        <v>0.0748599558648786</v>
      </c>
      <c r="R979" s="78" t="n">
        <f aca="false">PERCENTRANK($H$2:$H$1780,H979,6)</f>
        <v>0</v>
      </c>
      <c r="S979" s="78" t="n">
        <f aca="false">PERCENTRANK($Q$2:$Q$1780,Q979,6)</f>
        <v>0.0646794</v>
      </c>
      <c r="T979" s="78" t="n">
        <f aca="false">PERCENTRANK($F$2:$F$1780,F979,6)</f>
        <v>0</v>
      </c>
      <c r="U979" s="79" t="n">
        <f aca="false">IF(F979&gt;0,ROUND((Settings!$B$8*T979+Settings!$B$9*R979+Settings!$B$10*S979)/SUM(Settings!$B$8:$B$10),10),0)</f>
        <v>0</v>
      </c>
      <c r="V979" s="71" t="str">
        <f aca="false">IF(U979&gt;0,RANK(U979,$U$2:$U$1780)+COUNTIF($U$2:U979,U979)-1,"")</f>
        <v/>
      </c>
      <c r="W979" s="71" t="str">
        <f aca="false">IF(V979="","",IF(V979&lt;=Settings!$B$11,"1 - Fix first",IF(V979&lt;=Settings!$B$12,"2 - Review","3 - Monitor")))</f>
        <v/>
      </c>
      <c r="X979" s="71" t="str">
        <f aca="false">IF(AND(E979&gt;=Settings!$B$4,AF979&gt;=Settings!$B$5,O979&gt;=Settings!$B$6),"HIGH RATE","")</f>
        <v/>
      </c>
      <c r="Y979" s="71" t="str">
        <f aca="false">IF(F979&gt;0,RANK(F979,$F$2:$F$1780)+COUNTIF($F$2:F979,F979)-1,"")</f>
        <v/>
      </c>
      <c r="Z979" s="71" t="str">
        <f aca="false">IF(H979&gt;0,RANK(H979,$H$2:$H$1780)+COUNTIF($H$2:H979,H979)-1,"")</f>
        <v/>
      </c>
      <c r="AA979" s="71" t="str">
        <f aca="false">IF(AC979="","",RANK(AC979,$AC$2:$AC$1780)+COUNTIF($AC$2:AC979,AC979)-1)</f>
        <v/>
      </c>
      <c r="AB979" s="71" t="str">
        <f aca="false">IF(AD979="","",RANK(AD979,$AD$2:$AD$1780)+COUNTIF($AD$2:AD979,AD979)-1)</f>
        <v/>
      </c>
      <c r="AC979" s="71" t="str">
        <f aca="false">IF(AND(AF979&gt;0,E979&gt;=Settings!$B$4),ROUND(J979,10),"")</f>
        <v/>
      </c>
      <c r="AD979" s="71" t="str">
        <f aca="false">IF(X979="HIGH RATE",ROUND(O979,10),"")</f>
        <v/>
      </c>
      <c r="AE979" s="71" t="s">
        <v>59</v>
      </c>
      <c r="AF979" s="73" t="n">
        <f aca="false">SUMIFS(Detail!$L$2:$L$9168,Detail!$C$2:$C$9168,$A979)</f>
        <v>0</v>
      </c>
      <c r="AG979" s="74" t="n">
        <f aca="false">SUMIFS(Detail!$N$2:$N$9168,Detail!$C$2:$C$9168,$A979)</f>
        <v>0</v>
      </c>
    </row>
    <row r="980" customFormat="false" ht="15" hidden="false" customHeight="false" outlineLevel="0" collapsed="false">
      <c r="A980" s="71" t="s">
        <v>1903</v>
      </c>
      <c r="B980" s="71" t="s">
        <v>3125</v>
      </c>
      <c r="C980" s="71" t="s">
        <v>213</v>
      </c>
      <c r="D980" s="71" t="str">
        <f aca="false">IFERROR(INDEX('Brand Map'!$B$4:$B$125,MATCH(C980,'Brand Map'!$A$4:$A$125,0)),"Other")</f>
        <v>AU</v>
      </c>
      <c r="E980" s="73" t="n">
        <f aca="false">SUMIFS(Detail!$K$2:$K$9168,Detail!$C$2:$C$9168,$A980)</f>
        <v>0</v>
      </c>
      <c r="F980" s="73" t="n">
        <f aca="false">SUMIFS(Detail!$E$2:$E$9168,Detail!$C$2:$C$9168,$A980)</f>
        <v>0</v>
      </c>
      <c r="G980" s="74" t="n">
        <f aca="false">SUMIFS(Detail!$M$2:$M$9168,Detail!$C$2:$C$9168,$A980)</f>
        <v>0</v>
      </c>
      <c r="H980" s="74" t="n">
        <f aca="false">SUMIFS(Detail!$D$2:$D$9168,Detail!$C$2:$C$9168,$A980)</f>
        <v>0</v>
      </c>
      <c r="I980" s="74" t="n">
        <v>40.69</v>
      </c>
      <c r="J980" s="51" t="n">
        <f aca="false">IF(E980&gt;0,AF980/E980,0)</f>
        <v>0</v>
      </c>
      <c r="K980" s="51" t="n">
        <f aca="false">IF(G980&gt;0,AG980/G980,0)</f>
        <v>0</v>
      </c>
      <c r="L980" s="75" t="n">
        <f aca="false">H980/Settings!$B$16</f>
        <v>0</v>
      </c>
      <c r="M980" s="76" t="n">
        <f aca="false">H980/Settings!$B$20</f>
        <v>0</v>
      </c>
      <c r="N980" s="77" t="n">
        <f aca="false">E980*Settings!$B$3</f>
        <v>0</v>
      </c>
      <c r="O980" s="77" t="n">
        <f aca="false">IF(E980&gt;0,(AF980-N980)/SQRT(E980*Settings!$B$3*(1-Settings!$B$3)),0)</f>
        <v>0</v>
      </c>
      <c r="P980" s="77" t="n">
        <f aca="false">MAX(0,AF980-N980)</f>
        <v>0</v>
      </c>
      <c r="Q980" s="51" t="n">
        <f aca="false">IF(E980&gt;=Settings!$B$4,(AF980+Settings!$B$7*Settings!$B$3)/(E980+Settings!$B$7),Settings!$B$3)</f>
        <v>0.0748599558648786</v>
      </c>
      <c r="R980" s="78" t="n">
        <f aca="false">PERCENTRANK($H$2:$H$1780,H980,6)</f>
        <v>0</v>
      </c>
      <c r="S980" s="78" t="n">
        <f aca="false">PERCENTRANK($Q$2:$Q$1780,Q980,6)</f>
        <v>0.0646794</v>
      </c>
      <c r="T980" s="78" t="n">
        <f aca="false">PERCENTRANK($F$2:$F$1780,F980,6)</f>
        <v>0</v>
      </c>
      <c r="U980" s="79" t="n">
        <f aca="false">IF(F980&gt;0,ROUND((Settings!$B$8*T980+Settings!$B$9*R980+Settings!$B$10*S980)/SUM(Settings!$B$8:$B$10),10),0)</f>
        <v>0</v>
      </c>
      <c r="V980" s="71" t="str">
        <f aca="false">IF(U980&gt;0,RANK(U980,$U$2:$U$1780)+COUNTIF($U$2:U980,U980)-1,"")</f>
        <v/>
      </c>
      <c r="W980" s="71" t="str">
        <f aca="false">IF(V980="","",IF(V980&lt;=Settings!$B$11,"1 - Fix first",IF(V980&lt;=Settings!$B$12,"2 - Review","3 - Monitor")))</f>
        <v/>
      </c>
      <c r="X980" s="71" t="str">
        <f aca="false">IF(AND(E980&gt;=Settings!$B$4,AF980&gt;=Settings!$B$5,O980&gt;=Settings!$B$6),"HIGH RATE","")</f>
        <v/>
      </c>
      <c r="Y980" s="71" t="str">
        <f aca="false">IF(F980&gt;0,RANK(F980,$F$2:$F$1780)+COUNTIF($F$2:F980,F980)-1,"")</f>
        <v/>
      </c>
      <c r="Z980" s="71" t="str">
        <f aca="false">IF(H980&gt;0,RANK(H980,$H$2:$H$1780)+COUNTIF($H$2:H980,H980)-1,"")</f>
        <v/>
      </c>
      <c r="AA980" s="71" t="str">
        <f aca="false">IF(AC980="","",RANK(AC980,$AC$2:$AC$1780)+COUNTIF($AC$2:AC980,AC980)-1)</f>
        <v/>
      </c>
      <c r="AB980" s="71" t="str">
        <f aca="false">IF(AD980="","",RANK(AD980,$AD$2:$AD$1780)+COUNTIF($AD$2:AD980,AD980)-1)</f>
        <v/>
      </c>
      <c r="AC980" s="71" t="str">
        <f aca="false">IF(AND(AF980&gt;0,E980&gt;=Settings!$B$4),ROUND(J980,10),"")</f>
        <v/>
      </c>
      <c r="AD980" s="71" t="str">
        <f aca="false">IF(X980="HIGH RATE",ROUND(O980,10),"")</f>
        <v/>
      </c>
      <c r="AE980" s="71" t="s">
        <v>60</v>
      </c>
      <c r="AF980" s="73" t="n">
        <f aca="false">SUMIFS(Detail!$L$2:$L$9168,Detail!$C$2:$C$9168,$A980)</f>
        <v>0</v>
      </c>
      <c r="AG980" s="74" t="n">
        <f aca="false">SUMIFS(Detail!$N$2:$N$9168,Detail!$C$2:$C$9168,$A980)</f>
        <v>0</v>
      </c>
    </row>
    <row r="981" customFormat="false" ht="15" hidden="false" customHeight="false" outlineLevel="0" collapsed="false">
      <c r="A981" s="71" t="s">
        <v>931</v>
      </c>
      <c r="B981" s="71" t="s">
        <v>3126</v>
      </c>
      <c r="C981" s="71" t="s">
        <v>213</v>
      </c>
      <c r="D981" s="71" t="str">
        <f aca="false">IFERROR(INDEX('Brand Map'!$B$4:$B$125,MATCH(C981,'Brand Map'!$A$4:$A$125,0)),"Other")</f>
        <v>AU</v>
      </c>
      <c r="E981" s="73" t="n">
        <f aca="false">SUMIFS(Detail!$K$2:$K$9168,Detail!$C$2:$C$9168,$A981)</f>
        <v>17</v>
      </c>
      <c r="F981" s="73" t="n">
        <f aca="false">SUMIFS(Detail!$E$2:$E$9168,Detail!$C$2:$C$9168,$A981)</f>
        <v>0</v>
      </c>
      <c r="G981" s="74" t="n">
        <f aca="false">SUMIFS(Detail!$M$2:$M$9168,Detail!$C$2:$C$9168,$A981)</f>
        <v>1321.93</v>
      </c>
      <c r="H981" s="74" t="n">
        <f aca="false">SUMIFS(Detail!$D$2:$D$9168,Detail!$C$2:$C$9168,$A981)</f>
        <v>0</v>
      </c>
      <c r="I981" s="74" t="n">
        <v>3899.84</v>
      </c>
      <c r="J981" s="51" t="n">
        <f aca="false">IF(E981&gt;0,AF981/E981,0)</f>
        <v>0</v>
      </c>
      <c r="K981" s="51" t="n">
        <f aca="false">IF(G981&gt;0,AG981/G981,0)</f>
        <v>0</v>
      </c>
      <c r="L981" s="75" t="n">
        <f aca="false">H981/Settings!$B$16</f>
        <v>0</v>
      </c>
      <c r="M981" s="76" t="n">
        <f aca="false">H981/Settings!$B$20</f>
        <v>0</v>
      </c>
      <c r="N981" s="77" t="n">
        <f aca="false">E981*Settings!$B$3</f>
        <v>1.27261924970294</v>
      </c>
      <c r="O981" s="77" t="n">
        <f aca="false">IF(E981&gt;0,(AF981-N981)/SQRT(E981*Settings!$B$3*(1-Settings!$B$3)),0)</f>
        <v>-1.17285818847601</v>
      </c>
      <c r="P981" s="77" t="n">
        <f aca="false">MAX(0,AF981-N981)</f>
        <v>0</v>
      </c>
      <c r="Q981" s="51" t="n">
        <f aca="false">IF(E981&gt;=Settings!$B$4,(AF981+Settings!$B$7*Settings!$B$3)/(E981+Settings!$B$7),Settings!$B$3)</f>
        <v>0.0748599558648786</v>
      </c>
      <c r="R981" s="78" t="n">
        <f aca="false">PERCENTRANK($H$2:$H$1780,H981,6)</f>
        <v>0</v>
      </c>
      <c r="S981" s="78" t="n">
        <f aca="false">PERCENTRANK($Q$2:$Q$1780,Q981,6)</f>
        <v>0.0646794</v>
      </c>
      <c r="T981" s="78" t="n">
        <f aca="false">PERCENTRANK($F$2:$F$1780,F981,6)</f>
        <v>0</v>
      </c>
      <c r="U981" s="79" t="n">
        <f aca="false">IF(F981&gt;0,ROUND((Settings!$B$8*T981+Settings!$B$9*R981+Settings!$B$10*S981)/SUM(Settings!$B$8:$B$10),10),0)</f>
        <v>0</v>
      </c>
      <c r="V981" s="71" t="str">
        <f aca="false">IF(U981&gt;0,RANK(U981,$U$2:$U$1780)+COUNTIF($U$2:U981,U981)-1,"")</f>
        <v/>
      </c>
      <c r="W981" s="71" t="str">
        <f aca="false">IF(V981="","",IF(V981&lt;=Settings!$B$11,"1 - Fix first",IF(V981&lt;=Settings!$B$12,"2 - Review","3 - Monitor")))</f>
        <v/>
      </c>
      <c r="X981" s="71" t="str">
        <f aca="false">IF(AND(E981&gt;=Settings!$B$4,AF981&gt;=Settings!$B$5,O981&gt;=Settings!$B$6),"HIGH RATE","")</f>
        <v/>
      </c>
      <c r="Y981" s="71" t="str">
        <f aca="false">IF(F981&gt;0,RANK(F981,$F$2:$F$1780)+COUNTIF($F$2:F981,F981)-1,"")</f>
        <v/>
      </c>
      <c r="Z981" s="71" t="str">
        <f aca="false">IF(H981&gt;0,RANK(H981,$H$2:$H$1780)+COUNTIF($H$2:H981,H981)-1,"")</f>
        <v/>
      </c>
      <c r="AA981" s="71" t="str">
        <f aca="false">IF(AC981="","",RANK(AC981,$AC$2:$AC$1780)+COUNTIF($AC$2:AC981,AC981)-1)</f>
        <v/>
      </c>
      <c r="AB981" s="71" t="str">
        <f aca="false">IF(AD981="","",RANK(AD981,$AD$2:$AD$1780)+COUNTIF($AD$2:AD981,AD981)-1)</f>
        <v/>
      </c>
      <c r="AC981" s="71" t="str">
        <f aca="false">IF(AND(AF981&gt;0,E981&gt;=Settings!$B$4),ROUND(J981,10),"")</f>
        <v/>
      </c>
      <c r="AD981" s="71" t="str">
        <f aca="false">IF(X981="HIGH RATE",ROUND(O981,10),"")</f>
        <v/>
      </c>
      <c r="AE981" s="71" t="s">
        <v>60</v>
      </c>
      <c r="AF981" s="73" t="n">
        <f aca="false">SUMIFS(Detail!$L$2:$L$9168,Detail!$C$2:$C$9168,$A981)</f>
        <v>0</v>
      </c>
      <c r="AG981" s="74" t="n">
        <f aca="false">SUMIFS(Detail!$N$2:$N$9168,Detail!$C$2:$C$9168,$A981)</f>
        <v>0</v>
      </c>
    </row>
    <row r="982" customFormat="false" ht="15" hidden="false" customHeight="false" outlineLevel="0" collapsed="false">
      <c r="A982" s="71" t="s">
        <v>1847</v>
      </c>
      <c r="B982" s="71" t="s">
        <v>2732</v>
      </c>
      <c r="C982" s="71" t="s">
        <v>213</v>
      </c>
      <c r="D982" s="71" t="str">
        <f aca="false">IFERROR(INDEX('Brand Map'!$B$4:$B$125,MATCH(C982,'Brand Map'!$A$4:$A$125,0)),"Other")</f>
        <v>AU</v>
      </c>
      <c r="E982" s="73" t="n">
        <f aca="false">SUMIFS(Detail!$K$2:$K$9168,Detail!$C$2:$C$9168,$A982)</f>
        <v>0</v>
      </c>
      <c r="F982" s="73" t="n">
        <f aca="false">SUMIFS(Detail!$E$2:$E$9168,Detail!$C$2:$C$9168,$A982)</f>
        <v>0</v>
      </c>
      <c r="G982" s="74" t="n">
        <f aca="false">SUMIFS(Detail!$M$2:$M$9168,Detail!$C$2:$C$9168,$A982)</f>
        <v>0</v>
      </c>
      <c r="H982" s="74" t="n">
        <f aca="false">SUMIFS(Detail!$D$2:$D$9168,Detail!$C$2:$C$9168,$A982)</f>
        <v>0</v>
      </c>
      <c r="I982" s="74" t="n">
        <v>94.95</v>
      </c>
      <c r="J982" s="51" t="n">
        <f aca="false">IF(E982&gt;0,AF982/E982,0)</f>
        <v>0</v>
      </c>
      <c r="K982" s="51" t="n">
        <f aca="false">IF(G982&gt;0,AG982/G982,0)</f>
        <v>0</v>
      </c>
      <c r="L982" s="75" t="n">
        <f aca="false">H982/Settings!$B$16</f>
        <v>0</v>
      </c>
      <c r="M982" s="76" t="n">
        <f aca="false">H982/Settings!$B$20</f>
        <v>0</v>
      </c>
      <c r="N982" s="77" t="n">
        <f aca="false">E982*Settings!$B$3</f>
        <v>0</v>
      </c>
      <c r="O982" s="77" t="n">
        <f aca="false">IF(E982&gt;0,(AF982-N982)/SQRT(E982*Settings!$B$3*(1-Settings!$B$3)),0)</f>
        <v>0</v>
      </c>
      <c r="P982" s="77" t="n">
        <f aca="false">MAX(0,AF982-N982)</f>
        <v>0</v>
      </c>
      <c r="Q982" s="51" t="n">
        <f aca="false">IF(E982&gt;=Settings!$B$4,(AF982+Settings!$B$7*Settings!$B$3)/(E982+Settings!$B$7),Settings!$B$3)</f>
        <v>0.0748599558648786</v>
      </c>
      <c r="R982" s="78" t="n">
        <f aca="false">PERCENTRANK($H$2:$H$1780,H982,6)</f>
        <v>0</v>
      </c>
      <c r="S982" s="78" t="n">
        <f aca="false">PERCENTRANK($Q$2:$Q$1780,Q982,6)</f>
        <v>0.0646794</v>
      </c>
      <c r="T982" s="78" t="n">
        <f aca="false">PERCENTRANK($F$2:$F$1780,F982,6)</f>
        <v>0</v>
      </c>
      <c r="U982" s="79" t="n">
        <f aca="false">IF(F982&gt;0,ROUND((Settings!$B$8*T982+Settings!$B$9*R982+Settings!$B$10*S982)/SUM(Settings!$B$8:$B$10),10),0)</f>
        <v>0</v>
      </c>
      <c r="V982" s="71" t="str">
        <f aca="false">IF(U982&gt;0,RANK(U982,$U$2:$U$1780)+COUNTIF($U$2:U982,U982)-1,"")</f>
        <v/>
      </c>
      <c r="W982" s="71" t="str">
        <f aca="false">IF(V982="","",IF(V982&lt;=Settings!$B$11,"1 - Fix first",IF(V982&lt;=Settings!$B$12,"2 - Review","3 - Monitor")))</f>
        <v/>
      </c>
      <c r="X982" s="71" t="str">
        <f aca="false">IF(AND(E982&gt;=Settings!$B$4,AF982&gt;=Settings!$B$5,O982&gt;=Settings!$B$6),"HIGH RATE","")</f>
        <v/>
      </c>
      <c r="Y982" s="71" t="str">
        <f aca="false">IF(F982&gt;0,RANK(F982,$F$2:$F$1780)+COUNTIF($F$2:F982,F982)-1,"")</f>
        <v/>
      </c>
      <c r="Z982" s="71" t="str">
        <f aca="false">IF(H982&gt;0,RANK(H982,$H$2:$H$1780)+COUNTIF($H$2:H982,H982)-1,"")</f>
        <v/>
      </c>
      <c r="AA982" s="71" t="str">
        <f aca="false">IF(AC982="","",RANK(AC982,$AC$2:$AC$1780)+COUNTIF($AC$2:AC982,AC982)-1)</f>
        <v/>
      </c>
      <c r="AB982" s="71" t="str">
        <f aca="false">IF(AD982="","",RANK(AD982,$AD$2:$AD$1780)+COUNTIF($AD$2:AD982,AD982)-1)</f>
        <v/>
      </c>
      <c r="AC982" s="71" t="str">
        <f aca="false">IF(AND(AF982&gt;0,E982&gt;=Settings!$B$4),ROUND(J982,10),"")</f>
        <v/>
      </c>
      <c r="AD982" s="71" t="str">
        <f aca="false">IF(X982="HIGH RATE",ROUND(O982,10),"")</f>
        <v/>
      </c>
      <c r="AE982" s="71" t="s">
        <v>60</v>
      </c>
      <c r="AF982" s="73" t="n">
        <f aca="false">SUMIFS(Detail!$L$2:$L$9168,Detail!$C$2:$C$9168,$A982)</f>
        <v>0</v>
      </c>
      <c r="AG982" s="74" t="n">
        <f aca="false">SUMIFS(Detail!$N$2:$N$9168,Detail!$C$2:$C$9168,$A982)</f>
        <v>0</v>
      </c>
    </row>
    <row r="983" customFormat="false" ht="15" hidden="false" customHeight="false" outlineLevel="0" collapsed="false">
      <c r="A983" s="71" t="s">
        <v>2052</v>
      </c>
      <c r="B983" s="71" t="s">
        <v>2732</v>
      </c>
      <c r="C983" s="71" t="s">
        <v>213</v>
      </c>
      <c r="D983" s="71" t="str">
        <f aca="false">IFERROR(INDEX('Brand Map'!$B$4:$B$125,MATCH(C983,'Brand Map'!$A$4:$A$125,0)),"Other")</f>
        <v>AU</v>
      </c>
      <c r="E983" s="73" t="n">
        <f aca="false">SUMIFS(Detail!$K$2:$K$9168,Detail!$C$2:$C$9168,$A983)</f>
        <v>0</v>
      </c>
      <c r="F983" s="73" t="n">
        <f aca="false">SUMIFS(Detail!$E$2:$E$9168,Detail!$C$2:$C$9168,$A983)</f>
        <v>0</v>
      </c>
      <c r="G983" s="74" t="n">
        <f aca="false">SUMIFS(Detail!$M$2:$M$9168,Detail!$C$2:$C$9168,$A983)</f>
        <v>0</v>
      </c>
      <c r="H983" s="74" t="n">
        <f aca="false">SUMIFS(Detail!$D$2:$D$9168,Detail!$C$2:$C$9168,$A983)</f>
        <v>0</v>
      </c>
      <c r="I983" s="74" t="n">
        <v>199.8</v>
      </c>
      <c r="J983" s="51" t="n">
        <f aca="false">IF(E983&gt;0,AF983/E983,0)</f>
        <v>0</v>
      </c>
      <c r="K983" s="51" t="n">
        <f aca="false">IF(G983&gt;0,AG983/G983,0)</f>
        <v>0</v>
      </c>
      <c r="L983" s="75" t="n">
        <f aca="false">H983/Settings!$B$16</f>
        <v>0</v>
      </c>
      <c r="M983" s="76" t="n">
        <f aca="false">H983/Settings!$B$20</f>
        <v>0</v>
      </c>
      <c r="N983" s="77" t="n">
        <f aca="false">E983*Settings!$B$3</f>
        <v>0</v>
      </c>
      <c r="O983" s="77" t="n">
        <f aca="false">IF(E983&gt;0,(AF983-N983)/SQRT(E983*Settings!$B$3*(1-Settings!$B$3)),0)</f>
        <v>0</v>
      </c>
      <c r="P983" s="77" t="n">
        <f aca="false">MAX(0,AF983-N983)</f>
        <v>0</v>
      </c>
      <c r="Q983" s="51" t="n">
        <f aca="false">IF(E983&gt;=Settings!$B$4,(AF983+Settings!$B$7*Settings!$B$3)/(E983+Settings!$B$7),Settings!$B$3)</f>
        <v>0.0748599558648786</v>
      </c>
      <c r="R983" s="78" t="n">
        <f aca="false">PERCENTRANK($H$2:$H$1780,H983,6)</f>
        <v>0</v>
      </c>
      <c r="S983" s="78" t="n">
        <f aca="false">PERCENTRANK($Q$2:$Q$1780,Q983,6)</f>
        <v>0.0646794</v>
      </c>
      <c r="T983" s="78" t="n">
        <f aca="false">PERCENTRANK($F$2:$F$1780,F983,6)</f>
        <v>0</v>
      </c>
      <c r="U983" s="79" t="n">
        <f aca="false">IF(F983&gt;0,ROUND((Settings!$B$8*T983+Settings!$B$9*R983+Settings!$B$10*S983)/SUM(Settings!$B$8:$B$10),10),0)</f>
        <v>0</v>
      </c>
      <c r="V983" s="71" t="str">
        <f aca="false">IF(U983&gt;0,RANK(U983,$U$2:$U$1780)+COUNTIF($U$2:U983,U983)-1,"")</f>
        <v/>
      </c>
      <c r="W983" s="71" t="str">
        <f aca="false">IF(V983="","",IF(V983&lt;=Settings!$B$11,"1 - Fix first",IF(V983&lt;=Settings!$B$12,"2 - Review","3 - Monitor")))</f>
        <v/>
      </c>
      <c r="X983" s="71" t="str">
        <f aca="false">IF(AND(E983&gt;=Settings!$B$4,AF983&gt;=Settings!$B$5,O983&gt;=Settings!$B$6),"HIGH RATE","")</f>
        <v/>
      </c>
      <c r="Y983" s="71" t="str">
        <f aca="false">IF(F983&gt;0,RANK(F983,$F$2:$F$1780)+COUNTIF($F$2:F983,F983)-1,"")</f>
        <v/>
      </c>
      <c r="Z983" s="71" t="str">
        <f aca="false">IF(H983&gt;0,RANK(H983,$H$2:$H$1780)+COUNTIF($H$2:H983,H983)-1,"")</f>
        <v/>
      </c>
      <c r="AA983" s="71" t="str">
        <f aca="false">IF(AC983="","",RANK(AC983,$AC$2:$AC$1780)+COUNTIF($AC$2:AC983,AC983)-1)</f>
        <v/>
      </c>
      <c r="AB983" s="71" t="str">
        <f aca="false">IF(AD983="","",RANK(AD983,$AD$2:$AD$1780)+COUNTIF($AD$2:AD983,AD983)-1)</f>
        <v/>
      </c>
      <c r="AC983" s="71" t="str">
        <f aca="false">IF(AND(AF983&gt;0,E983&gt;=Settings!$B$4),ROUND(J983,10),"")</f>
        <v/>
      </c>
      <c r="AD983" s="71" t="str">
        <f aca="false">IF(X983="HIGH RATE",ROUND(O983,10),"")</f>
        <v/>
      </c>
      <c r="AE983" s="71" t="s">
        <v>60</v>
      </c>
      <c r="AF983" s="73" t="n">
        <f aca="false">SUMIFS(Detail!$L$2:$L$9168,Detail!$C$2:$C$9168,$A983)</f>
        <v>0</v>
      </c>
      <c r="AG983" s="74" t="n">
        <f aca="false">SUMIFS(Detail!$N$2:$N$9168,Detail!$C$2:$C$9168,$A983)</f>
        <v>0</v>
      </c>
    </row>
    <row r="984" customFormat="false" ht="15" hidden="false" customHeight="false" outlineLevel="0" collapsed="false">
      <c r="A984" s="71" t="s">
        <v>2435</v>
      </c>
      <c r="B984" s="71" t="s">
        <v>3127</v>
      </c>
      <c r="C984" s="71" t="s">
        <v>213</v>
      </c>
      <c r="D984" s="71" t="str">
        <f aca="false">IFERROR(INDEX('Brand Map'!$B$4:$B$125,MATCH(C984,'Brand Map'!$A$4:$A$125,0)),"Other")</f>
        <v>AU</v>
      </c>
      <c r="E984" s="73" t="n">
        <f aca="false">SUMIFS(Detail!$K$2:$K$9168,Detail!$C$2:$C$9168,$A984)</f>
        <v>6</v>
      </c>
      <c r="F984" s="73" t="n">
        <f aca="false">SUMIFS(Detail!$E$2:$E$9168,Detail!$C$2:$C$9168,$A984)</f>
        <v>0</v>
      </c>
      <c r="G984" s="74" t="n">
        <f aca="false">SUMIFS(Detail!$M$2:$M$9168,Detail!$C$2:$C$9168,$A984)</f>
        <v>731.54</v>
      </c>
      <c r="H984" s="74" t="n">
        <f aca="false">SUMIFS(Detail!$D$2:$D$9168,Detail!$C$2:$C$9168,$A984)</f>
        <v>0</v>
      </c>
      <c r="I984" s="74" t="n">
        <v>695.44</v>
      </c>
      <c r="J984" s="51" t="n">
        <f aca="false">IF(E984&gt;0,AF984/E984,0)</f>
        <v>0</v>
      </c>
      <c r="K984" s="51" t="n">
        <f aca="false">IF(G984&gt;0,AG984/G984,0)</f>
        <v>0</v>
      </c>
      <c r="L984" s="75" t="n">
        <f aca="false">H984/Settings!$B$16</f>
        <v>0</v>
      </c>
      <c r="M984" s="76" t="n">
        <f aca="false">H984/Settings!$B$20</f>
        <v>0</v>
      </c>
      <c r="N984" s="77" t="n">
        <f aca="false">E984*Settings!$B$3</f>
        <v>0.449159735189272</v>
      </c>
      <c r="O984" s="77" t="n">
        <f aca="false">IF(E984&gt;0,(AF984-N984)/SQRT(E984*Settings!$B$3*(1-Settings!$B$3)),0)</f>
        <v>-0.696781592147757</v>
      </c>
      <c r="P984" s="77" t="n">
        <f aca="false">MAX(0,AF984-N984)</f>
        <v>0</v>
      </c>
      <c r="Q984" s="51" t="n">
        <f aca="false">IF(E984&gt;=Settings!$B$4,(AF984+Settings!$B$7*Settings!$B$3)/(E984+Settings!$B$7),Settings!$B$3)</f>
        <v>0.0748599558648786</v>
      </c>
      <c r="R984" s="78" t="n">
        <f aca="false">PERCENTRANK($H$2:$H$1780,H984,6)</f>
        <v>0</v>
      </c>
      <c r="S984" s="78" t="n">
        <f aca="false">PERCENTRANK($Q$2:$Q$1780,Q984,6)</f>
        <v>0.0646794</v>
      </c>
      <c r="T984" s="78" t="n">
        <f aca="false">PERCENTRANK($F$2:$F$1780,F984,6)</f>
        <v>0</v>
      </c>
      <c r="U984" s="79" t="n">
        <f aca="false">IF(F984&gt;0,ROUND((Settings!$B$8*T984+Settings!$B$9*R984+Settings!$B$10*S984)/SUM(Settings!$B$8:$B$10),10),0)</f>
        <v>0</v>
      </c>
      <c r="V984" s="71" t="str">
        <f aca="false">IF(U984&gt;0,RANK(U984,$U$2:$U$1780)+COUNTIF($U$2:U984,U984)-1,"")</f>
        <v/>
      </c>
      <c r="W984" s="71" t="str">
        <f aca="false">IF(V984="","",IF(V984&lt;=Settings!$B$11,"1 - Fix first",IF(V984&lt;=Settings!$B$12,"2 - Review","3 - Monitor")))</f>
        <v/>
      </c>
      <c r="X984" s="71" t="str">
        <f aca="false">IF(AND(E984&gt;=Settings!$B$4,AF984&gt;=Settings!$B$5,O984&gt;=Settings!$B$6),"HIGH RATE","")</f>
        <v/>
      </c>
      <c r="Y984" s="71" t="str">
        <f aca="false">IF(F984&gt;0,RANK(F984,$F$2:$F$1780)+COUNTIF($F$2:F984,F984)-1,"")</f>
        <v/>
      </c>
      <c r="Z984" s="71" t="str">
        <f aca="false">IF(H984&gt;0,RANK(H984,$H$2:$H$1780)+COUNTIF($H$2:H984,H984)-1,"")</f>
        <v/>
      </c>
      <c r="AA984" s="71" t="str">
        <f aca="false">IF(AC984="","",RANK(AC984,$AC$2:$AC$1780)+COUNTIF($AC$2:AC984,AC984)-1)</f>
        <v/>
      </c>
      <c r="AB984" s="71" t="str">
        <f aca="false">IF(AD984="","",RANK(AD984,$AD$2:$AD$1780)+COUNTIF($AD$2:AD984,AD984)-1)</f>
        <v/>
      </c>
      <c r="AC984" s="71" t="str">
        <f aca="false">IF(AND(AF984&gt;0,E984&gt;=Settings!$B$4),ROUND(J984,10),"")</f>
        <v/>
      </c>
      <c r="AD984" s="71" t="str">
        <f aca="false">IF(X984="HIGH RATE",ROUND(O984,10),"")</f>
        <v/>
      </c>
      <c r="AE984" s="71" t="s">
        <v>59</v>
      </c>
      <c r="AF984" s="73" t="n">
        <f aca="false">SUMIFS(Detail!$L$2:$L$9168,Detail!$C$2:$C$9168,$A984)</f>
        <v>0</v>
      </c>
      <c r="AG984" s="74" t="n">
        <f aca="false">SUMIFS(Detail!$N$2:$N$9168,Detail!$C$2:$C$9168,$A984)</f>
        <v>0</v>
      </c>
    </row>
    <row r="985" customFormat="false" ht="15" hidden="false" customHeight="false" outlineLevel="0" collapsed="false">
      <c r="A985" s="71" t="s">
        <v>2096</v>
      </c>
      <c r="B985" s="71" t="s">
        <v>2617</v>
      </c>
      <c r="C985" s="71" t="s">
        <v>213</v>
      </c>
      <c r="D985" s="71" t="str">
        <f aca="false">IFERROR(INDEX('Brand Map'!$B$4:$B$125,MATCH(C985,'Brand Map'!$A$4:$A$125,0)),"Other")</f>
        <v>AU</v>
      </c>
      <c r="E985" s="73" t="n">
        <f aca="false">SUMIFS(Detail!$K$2:$K$9168,Detail!$C$2:$C$9168,$A985)</f>
        <v>0</v>
      </c>
      <c r="F985" s="73" t="n">
        <f aca="false">SUMIFS(Detail!$E$2:$E$9168,Detail!$C$2:$C$9168,$A985)</f>
        <v>0</v>
      </c>
      <c r="G985" s="74" t="n">
        <f aca="false">SUMIFS(Detail!$M$2:$M$9168,Detail!$C$2:$C$9168,$A985)</f>
        <v>0</v>
      </c>
      <c r="H985" s="74" t="n">
        <f aca="false">SUMIFS(Detail!$D$2:$D$9168,Detail!$C$2:$C$9168,$A985)</f>
        <v>0</v>
      </c>
      <c r="I985" s="74" t="n">
        <v>84.95</v>
      </c>
      <c r="J985" s="51" t="n">
        <f aca="false">IF(E985&gt;0,AF985/E985,0)</f>
        <v>0</v>
      </c>
      <c r="K985" s="51" t="n">
        <f aca="false">IF(G985&gt;0,AG985/G985,0)</f>
        <v>0</v>
      </c>
      <c r="L985" s="75" t="n">
        <f aca="false">H985/Settings!$B$16</f>
        <v>0</v>
      </c>
      <c r="M985" s="76" t="n">
        <f aca="false">H985/Settings!$B$20</f>
        <v>0</v>
      </c>
      <c r="N985" s="77" t="n">
        <f aca="false">E985*Settings!$B$3</f>
        <v>0</v>
      </c>
      <c r="O985" s="77" t="n">
        <f aca="false">IF(E985&gt;0,(AF985-N985)/SQRT(E985*Settings!$B$3*(1-Settings!$B$3)),0)</f>
        <v>0</v>
      </c>
      <c r="P985" s="77" t="n">
        <f aca="false">MAX(0,AF985-N985)</f>
        <v>0</v>
      </c>
      <c r="Q985" s="51" t="n">
        <f aca="false">IF(E985&gt;=Settings!$B$4,(AF985+Settings!$B$7*Settings!$B$3)/(E985+Settings!$B$7),Settings!$B$3)</f>
        <v>0.0748599558648786</v>
      </c>
      <c r="R985" s="78" t="n">
        <f aca="false">PERCENTRANK($H$2:$H$1780,H985,6)</f>
        <v>0</v>
      </c>
      <c r="S985" s="78" t="n">
        <f aca="false">PERCENTRANK($Q$2:$Q$1780,Q985,6)</f>
        <v>0.0646794</v>
      </c>
      <c r="T985" s="78" t="n">
        <f aca="false">PERCENTRANK($F$2:$F$1780,F985,6)</f>
        <v>0</v>
      </c>
      <c r="U985" s="79" t="n">
        <f aca="false">IF(F985&gt;0,ROUND((Settings!$B$8*T985+Settings!$B$9*R985+Settings!$B$10*S985)/SUM(Settings!$B$8:$B$10),10),0)</f>
        <v>0</v>
      </c>
      <c r="V985" s="71" t="str">
        <f aca="false">IF(U985&gt;0,RANK(U985,$U$2:$U$1780)+COUNTIF($U$2:U985,U985)-1,"")</f>
        <v/>
      </c>
      <c r="W985" s="71" t="str">
        <f aca="false">IF(V985="","",IF(V985&lt;=Settings!$B$11,"1 - Fix first",IF(V985&lt;=Settings!$B$12,"2 - Review","3 - Monitor")))</f>
        <v/>
      </c>
      <c r="X985" s="71" t="str">
        <f aca="false">IF(AND(E985&gt;=Settings!$B$4,AF985&gt;=Settings!$B$5,O985&gt;=Settings!$B$6),"HIGH RATE","")</f>
        <v/>
      </c>
      <c r="Y985" s="71" t="str">
        <f aca="false">IF(F985&gt;0,RANK(F985,$F$2:$F$1780)+COUNTIF($F$2:F985,F985)-1,"")</f>
        <v/>
      </c>
      <c r="Z985" s="71" t="str">
        <f aca="false">IF(H985&gt;0,RANK(H985,$H$2:$H$1780)+COUNTIF($H$2:H985,H985)-1,"")</f>
        <v/>
      </c>
      <c r="AA985" s="71" t="str">
        <f aca="false">IF(AC985="","",RANK(AC985,$AC$2:$AC$1780)+COUNTIF($AC$2:AC985,AC985)-1)</f>
        <v/>
      </c>
      <c r="AB985" s="71" t="str">
        <f aca="false">IF(AD985="","",RANK(AD985,$AD$2:$AD$1780)+COUNTIF($AD$2:AD985,AD985)-1)</f>
        <v/>
      </c>
      <c r="AC985" s="71" t="str">
        <f aca="false">IF(AND(AF985&gt;0,E985&gt;=Settings!$B$4),ROUND(J985,10),"")</f>
        <v/>
      </c>
      <c r="AD985" s="71" t="str">
        <f aca="false">IF(X985="HIGH RATE",ROUND(O985,10),"")</f>
        <v/>
      </c>
      <c r="AE985" s="71" t="s">
        <v>60</v>
      </c>
      <c r="AF985" s="73" t="n">
        <f aca="false">SUMIFS(Detail!$L$2:$L$9168,Detail!$C$2:$C$9168,$A985)</f>
        <v>0</v>
      </c>
      <c r="AG985" s="74" t="n">
        <f aca="false">SUMIFS(Detail!$N$2:$N$9168,Detail!$C$2:$C$9168,$A985)</f>
        <v>0</v>
      </c>
    </row>
    <row r="986" customFormat="false" ht="15" hidden="false" customHeight="false" outlineLevel="0" collapsed="false">
      <c r="A986" s="71" t="s">
        <v>1563</v>
      </c>
      <c r="B986" s="71" t="s">
        <v>2617</v>
      </c>
      <c r="C986" s="71" t="s">
        <v>213</v>
      </c>
      <c r="D986" s="71" t="str">
        <f aca="false">IFERROR(INDEX('Brand Map'!$B$4:$B$125,MATCH(C986,'Brand Map'!$A$4:$A$125,0)),"Other")</f>
        <v>AU</v>
      </c>
      <c r="E986" s="73" t="n">
        <f aca="false">SUMIFS(Detail!$K$2:$K$9168,Detail!$C$2:$C$9168,$A986)</f>
        <v>0</v>
      </c>
      <c r="F986" s="73" t="n">
        <f aca="false">SUMIFS(Detail!$E$2:$E$9168,Detail!$C$2:$C$9168,$A986)</f>
        <v>0</v>
      </c>
      <c r="G986" s="74" t="n">
        <f aca="false">SUMIFS(Detail!$M$2:$M$9168,Detail!$C$2:$C$9168,$A986)</f>
        <v>0</v>
      </c>
      <c r="H986" s="74" t="n">
        <f aca="false">SUMIFS(Detail!$D$2:$D$9168,Detail!$C$2:$C$9168,$A986)</f>
        <v>0</v>
      </c>
      <c r="I986" s="74" t="n">
        <v>349.75</v>
      </c>
      <c r="J986" s="51" t="n">
        <f aca="false">IF(E986&gt;0,AF986/E986,0)</f>
        <v>0</v>
      </c>
      <c r="K986" s="51" t="n">
        <f aca="false">IF(G986&gt;0,AG986/G986,0)</f>
        <v>0</v>
      </c>
      <c r="L986" s="75" t="n">
        <f aca="false">H986/Settings!$B$16</f>
        <v>0</v>
      </c>
      <c r="M986" s="76" t="n">
        <f aca="false">H986/Settings!$B$20</f>
        <v>0</v>
      </c>
      <c r="N986" s="77" t="n">
        <f aca="false">E986*Settings!$B$3</f>
        <v>0</v>
      </c>
      <c r="O986" s="77" t="n">
        <f aca="false">IF(E986&gt;0,(AF986-N986)/SQRT(E986*Settings!$B$3*(1-Settings!$B$3)),0)</f>
        <v>0</v>
      </c>
      <c r="P986" s="77" t="n">
        <f aca="false">MAX(0,AF986-N986)</f>
        <v>0</v>
      </c>
      <c r="Q986" s="51" t="n">
        <f aca="false">IF(E986&gt;=Settings!$B$4,(AF986+Settings!$B$7*Settings!$B$3)/(E986+Settings!$B$7),Settings!$B$3)</f>
        <v>0.0748599558648786</v>
      </c>
      <c r="R986" s="78" t="n">
        <f aca="false">PERCENTRANK($H$2:$H$1780,H986,6)</f>
        <v>0</v>
      </c>
      <c r="S986" s="78" t="n">
        <f aca="false">PERCENTRANK($Q$2:$Q$1780,Q986,6)</f>
        <v>0.0646794</v>
      </c>
      <c r="T986" s="78" t="n">
        <f aca="false">PERCENTRANK($F$2:$F$1780,F986,6)</f>
        <v>0</v>
      </c>
      <c r="U986" s="79" t="n">
        <f aca="false">IF(F986&gt;0,ROUND((Settings!$B$8*T986+Settings!$B$9*R986+Settings!$B$10*S986)/SUM(Settings!$B$8:$B$10),10),0)</f>
        <v>0</v>
      </c>
      <c r="V986" s="71" t="str">
        <f aca="false">IF(U986&gt;0,RANK(U986,$U$2:$U$1780)+COUNTIF($U$2:U986,U986)-1,"")</f>
        <v/>
      </c>
      <c r="W986" s="71" t="str">
        <f aca="false">IF(V986="","",IF(V986&lt;=Settings!$B$11,"1 - Fix first",IF(V986&lt;=Settings!$B$12,"2 - Review","3 - Monitor")))</f>
        <v/>
      </c>
      <c r="X986" s="71" t="str">
        <f aca="false">IF(AND(E986&gt;=Settings!$B$4,AF986&gt;=Settings!$B$5,O986&gt;=Settings!$B$6),"HIGH RATE","")</f>
        <v/>
      </c>
      <c r="Y986" s="71" t="str">
        <f aca="false">IF(F986&gt;0,RANK(F986,$F$2:$F$1780)+COUNTIF($F$2:F986,F986)-1,"")</f>
        <v/>
      </c>
      <c r="Z986" s="71" t="str">
        <f aca="false">IF(H986&gt;0,RANK(H986,$H$2:$H$1780)+COUNTIF($H$2:H986,H986)-1,"")</f>
        <v/>
      </c>
      <c r="AA986" s="71" t="str">
        <f aca="false">IF(AC986="","",RANK(AC986,$AC$2:$AC$1780)+COUNTIF($AC$2:AC986,AC986)-1)</f>
        <v/>
      </c>
      <c r="AB986" s="71" t="str">
        <f aca="false">IF(AD986="","",RANK(AD986,$AD$2:$AD$1780)+COUNTIF($AD$2:AD986,AD986)-1)</f>
        <v/>
      </c>
      <c r="AC986" s="71" t="str">
        <f aca="false">IF(AND(AF986&gt;0,E986&gt;=Settings!$B$4),ROUND(J986,10),"")</f>
        <v/>
      </c>
      <c r="AD986" s="71" t="str">
        <f aca="false">IF(X986="HIGH RATE",ROUND(O986,10),"")</f>
        <v/>
      </c>
      <c r="AE986" s="71" t="s">
        <v>60</v>
      </c>
      <c r="AF986" s="73" t="n">
        <f aca="false">SUMIFS(Detail!$L$2:$L$9168,Detail!$C$2:$C$9168,$A986)</f>
        <v>0</v>
      </c>
      <c r="AG986" s="74" t="n">
        <f aca="false">SUMIFS(Detail!$N$2:$N$9168,Detail!$C$2:$C$9168,$A986)</f>
        <v>0</v>
      </c>
    </row>
    <row r="987" customFormat="false" ht="15" hidden="false" customHeight="false" outlineLevel="0" collapsed="false">
      <c r="A987" s="71" t="s">
        <v>1638</v>
      </c>
      <c r="B987" s="71" t="s">
        <v>2723</v>
      </c>
      <c r="C987" s="71" t="s">
        <v>213</v>
      </c>
      <c r="D987" s="71" t="str">
        <f aca="false">IFERROR(INDEX('Brand Map'!$B$4:$B$125,MATCH(C987,'Brand Map'!$A$4:$A$125,0)),"Other")</f>
        <v>AU</v>
      </c>
      <c r="E987" s="73" t="n">
        <f aca="false">SUMIFS(Detail!$K$2:$K$9168,Detail!$C$2:$C$9168,$A987)</f>
        <v>0</v>
      </c>
      <c r="F987" s="73" t="n">
        <f aca="false">SUMIFS(Detail!$E$2:$E$9168,Detail!$C$2:$C$9168,$A987)</f>
        <v>0</v>
      </c>
      <c r="G987" s="74" t="n">
        <f aca="false">SUMIFS(Detail!$M$2:$M$9168,Detail!$C$2:$C$9168,$A987)</f>
        <v>0</v>
      </c>
      <c r="H987" s="74" t="n">
        <f aca="false">SUMIFS(Detail!$D$2:$D$9168,Detail!$C$2:$C$9168,$A987)</f>
        <v>0</v>
      </c>
      <c r="I987" s="74" t="n">
        <v>69.95</v>
      </c>
      <c r="J987" s="51" t="n">
        <f aca="false">IF(E987&gt;0,AF987/E987,0)</f>
        <v>0</v>
      </c>
      <c r="K987" s="51" t="n">
        <f aca="false">IF(G987&gt;0,AG987/G987,0)</f>
        <v>0</v>
      </c>
      <c r="L987" s="75" t="n">
        <f aca="false">H987/Settings!$B$16</f>
        <v>0</v>
      </c>
      <c r="M987" s="76" t="n">
        <f aca="false">H987/Settings!$B$20</f>
        <v>0</v>
      </c>
      <c r="N987" s="77" t="n">
        <f aca="false">E987*Settings!$B$3</f>
        <v>0</v>
      </c>
      <c r="O987" s="77" t="n">
        <f aca="false">IF(E987&gt;0,(AF987-N987)/SQRT(E987*Settings!$B$3*(1-Settings!$B$3)),0)</f>
        <v>0</v>
      </c>
      <c r="P987" s="77" t="n">
        <f aca="false">MAX(0,AF987-N987)</f>
        <v>0</v>
      </c>
      <c r="Q987" s="51" t="n">
        <f aca="false">IF(E987&gt;=Settings!$B$4,(AF987+Settings!$B$7*Settings!$B$3)/(E987+Settings!$B$7),Settings!$B$3)</f>
        <v>0.0748599558648786</v>
      </c>
      <c r="R987" s="78" t="n">
        <f aca="false">PERCENTRANK($H$2:$H$1780,H987,6)</f>
        <v>0</v>
      </c>
      <c r="S987" s="78" t="n">
        <f aca="false">PERCENTRANK($Q$2:$Q$1780,Q987,6)</f>
        <v>0.0646794</v>
      </c>
      <c r="T987" s="78" t="n">
        <f aca="false">PERCENTRANK($F$2:$F$1780,F987,6)</f>
        <v>0</v>
      </c>
      <c r="U987" s="79" t="n">
        <f aca="false">IF(F987&gt;0,ROUND((Settings!$B$8*T987+Settings!$B$9*R987+Settings!$B$10*S987)/SUM(Settings!$B$8:$B$10),10),0)</f>
        <v>0</v>
      </c>
      <c r="V987" s="71" t="str">
        <f aca="false">IF(U987&gt;0,RANK(U987,$U$2:$U$1780)+COUNTIF($U$2:U987,U987)-1,"")</f>
        <v/>
      </c>
      <c r="W987" s="71" t="str">
        <f aca="false">IF(V987="","",IF(V987&lt;=Settings!$B$11,"1 - Fix first",IF(V987&lt;=Settings!$B$12,"2 - Review","3 - Monitor")))</f>
        <v/>
      </c>
      <c r="X987" s="71" t="str">
        <f aca="false">IF(AND(E987&gt;=Settings!$B$4,AF987&gt;=Settings!$B$5,O987&gt;=Settings!$B$6),"HIGH RATE","")</f>
        <v/>
      </c>
      <c r="Y987" s="71" t="str">
        <f aca="false">IF(F987&gt;0,RANK(F987,$F$2:$F$1780)+COUNTIF($F$2:F987,F987)-1,"")</f>
        <v/>
      </c>
      <c r="Z987" s="71" t="str">
        <f aca="false">IF(H987&gt;0,RANK(H987,$H$2:$H$1780)+COUNTIF($H$2:H987,H987)-1,"")</f>
        <v/>
      </c>
      <c r="AA987" s="71" t="str">
        <f aca="false">IF(AC987="","",RANK(AC987,$AC$2:$AC$1780)+COUNTIF($AC$2:AC987,AC987)-1)</f>
        <v/>
      </c>
      <c r="AB987" s="71" t="str">
        <f aca="false">IF(AD987="","",RANK(AD987,$AD$2:$AD$1780)+COUNTIF($AD$2:AD987,AD987)-1)</f>
        <v/>
      </c>
      <c r="AC987" s="71" t="str">
        <f aca="false">IF(AND(AF987&gt;0,E987&gt;=Settings!$B$4),ROUND(J987,10),"")</f>
        <v/>
      </c>
      <c r="AD987" s="71" t="str">
        <f aca="false">IF(X987="HIGH RATE",ROUND(O987,10),"")</f>
        <v/>
      </c>
      <c r="AE987" s="71" t="s">
        <v>60</v>
      </c>
      <c r="AF987" s="73" t="n">
        <f aca="false">SUMIFS(Detail!$L$2:$L$9168,Detail!$C$2:$C$9168,$A987)</f>
        <v>0</v>
      </c>
      <c r="AG987" s="74" t="n">
        <f aca="false">SUMIFS(Detail!$N$2:$N$9168,Detail!$C$2:$C$9168,$A987)</f>
        <v>0</v>
      </c>
    </row>
    <row r="988" customFormat="false" ht="15" hidden="false" customHeight="false" outlineLevel="0" collapsed="false">
      <c r="A988" s="71" t="s">
        <v>2091</v>
      </c>
      <c r="B988" s="71" t="s">
        <v>2856</v>
      </c>
      <c r="C988" s="71" t="s">
        <v>213</v>
      </c>
      <c r="D988" s="71" t="str">
        <f aca="false">IFERROR(INDEX('Brand Map'!$B$4:$B$125,MATCH(C988,'Brand Map'!$A$4:$A$125,0)),"Other")</f>
        <v>AU</v>
      </c>
      <c r="E988" s="73" t="n">
        <f aca="false">SUMIFS(Detail!$K$2:$K$9168,Detail!$C$2:$C$9168,$A988)</f>
        <v>0</v>
      </c>
      <c r="F988" s="73" t="n">
        <f aca="false">SUMIFS(Detail!$E$2:$E$9168,Detail!$C$2:$C$9168,$A988)</f>
        <v>0</v>
      </c>
      <c r="G988" s="74" t="n">
        <f aca="false">SUMIFS(Detail!$M$2:$M$9168,Detail!$C$2:$C$9168,$A988)</f>
        <v>0</v>
      </c>
      <c r="H988" s="74" t="n">
        <f aca="false">SUMIFS(Detail!$D$2:$D$9168,Detail!$C$2:$C$9168,$A988)</f>
        <v>0</v>
      </c>
      <c r="I988" s="74" t="n">
        <v>1968.9</v>
      </c>
      <c r="J988" s="51" t="n">
        <f aca="false">IF(E988&gt;0,AF988/E988,0)</f>
        <v>0</v>
      </c>
      <c r="K988" s="51" t="n">
        <f aca="false">IF(G988&gt;0,AG988/G988,0)</f>
        <v>0</v>
      </c>
      <c r="L988" s="75" t="n">
        <f aca="false">H988/Settings!$B$16</f>
        <v>0</v>
      </c>
      <c r="M988" s="76" t="n">
        <f aca="false">H988/Settings!$B$20</f>
        <v>0</v>
      </c>
      <c r="N988" s="77" t="n">
        <f aca="false">E988*Settings!$B$3</f>
        <v>0</v>
      </c>
      <c r="O988" s="77" t="n">
        <f aca="false">IF(E988&gt;0,(AF988-N988)/SQRT(E988*Settings!$B$3*(1-Settings!$B$3)),0)</f>
        <v>0</v>
      </c>
      <c r="P988" s="77" t="n">
        <f aca="false">MAX(0,AF988-N988)</f>
        <v>0</v>
      </c>
      <c r="Q988" s="51" t="n">
        <f aca="false">IF(E988&gt;=Settings!$B$4,(AF988+Settings!$B$7*Settings!$B$3)/(E988+Settings!$B$7),Settings!$B$3)</f>
        <v>0.0748599558648786</v>
      </c>
      <c r="R988" s="78" t="n">
        <f aca="false">PERCENTRANK($H$2:$H$1780,H988,6)</f>
        <v>0</v>
      </c>
      <c r="S988" s="78" t="n">
        <f aca="false">PERCENTRANK($Q$2:$Q$1780,Q988,6)</f>
        <v>0.0646794</v>
      </c>
      <c r="T988" s="78" t="n">
        <f aca="false">PERCENTRANK($F$2:$F$1780,F988,6)</f>
        <v>0</v>
      </c>
      <c r="U988" s="79" t="n">
        <f aca="false">IF(F988&gt;0,ROUND((Settings!$B$8*T988+Settings!$B$9*R988+Settings!$B$10*S988)/SUM(Settings!$B$8:$B$10),10),0)</f>
        <v>0</v>
      </c>
      <c r="V988" s="71" t="str">
        <f aca="false">IF(U988&gt;0,RANK(U988,$U$2:$U$1780)+COUNTIF($U$2:U988,U988)-1,"")</f>
        <v/>
      </c>
      <c r="W988" s="71" t="str">
        <f aca="false">IF(V988="","",IF(V988&lt;=Settings!$B$11,"1 - Fix first",IF(V988&lt;=Settings!$B$12,"2 - Review","3 - Monitor")))</f>
        <v/>
      </c>
      <c r="X988" s="71" t="str">
        <f aca="false">IF(AND(E988&gt;=Settings!$B$4,AF988&gt;=Settings!$B$5,O988&gt;=Settings!$B$6),"HIGH RATE","")</f>
        <v/>
      </c>
      <c r="Y988" s="71" t="str">
        <f aca="false">IF(F988&gt;0,RANK(F988,$F$2:$F$1780)+COUNTIF($F$2:F988,F988)-1,"")</f>
        <v/>
      </c>
      <c r="Z988" s="71" t="str">
        <f aca="false">IF(H988&gt;0,RANK(H988,$H$2:$H$1780)+COUNTIF($H$2:H988,H988)-1,"")</f>
        <v/>
      </c>
      <c r="AA988" s="71" t="str">
        <f aca="false">IF(AC988="","",RANK(AC988,$AC$2:$AC$1780)+COUNTIF($AC$2:AC988,AC988)-1)</f>
        <v/>
      </c>
      <c r="AB988" s="71" t="str">
        <f aca="false">IF(AD988="","",RANK(AD988,$AD$2:$AD$1780)+COUNTIF($AD$2:AD988,AD988)-1)</f>
        <v/>
      </c>
      <c r="AC988" s="71" t="str">
        <f aca="false">IF(AND(AF988&gt;0,E988&gt;=Settings!$B$4),ROUND(J988,10),"")</f>
        <v/>
      </c>
      <c r="AD988" s="71" t="str">
        <f aca="false">IF(X988="HIGH RATE",ROUND(O988,10),"")</f>
        <v/>
      </c>
      <c r="AE988" s="71" t="s">
        <v>60</v>
      </c>
      <c r="AF988" s="73" t="n">
        <f aca="false">SUMIFS(Detail!$L$2:$L$9168,Detail!$C$2:$C$9168,$A988)</f>
        <v>0</v>
      </c>
      <c r="AG988" s="74" t="n">
        <f aca="false">SUMIFS(Detail!$N$2:$N$9168,Detail!$C$2:$C$9168,$A988)</f>
        <v>0</v>
      </c>
    </row>
    <row r="989" customFormat="false" ht="15" hidden="false" customHeight="false" outlineLevel="0" collapsed="false">
      <c r="A989" s="71" t="s">
        <v>1564</v>
      </c>
      <c r="B989" s="71" t="s">
        <v>2856</v>
      </c>
      <c r="C989" s="71" t="s">
        <v>213</v>
      </c>
      <c r="D989" s="71" t="str">
        <f aca="false">IFERROR(INDEX('Brand Map'!$B$4:$B$125,MATCH(C989,'Brand Map'!$A$4:$A$125,0)),"Other")</f>
        <v>AU</v>
      </c>
      <c r="E989" s="73" t="n">
        <f aca="false">SUMIFS(Detail!$K$2:$K$9168,Detail!$C$2:$C$9168,$A989)</f>
        <v>0</v>
      </c>
      <c r="F989" s="73" t="n">
        <f aca="false">SUMIFS(Detail!$E$2:$E$9168,Detail!$C$2:$C$9168,$A989)</f>
        <v>0</v>
      </c>
      <c r="G989" s="74" t="n">
        <f aca="false">SUMIFS(Detail!$M$2:$M$9168,Detail!$C$2:$C$9168,$A989)</f>
        <v>0</v>
      </c>
      <c r="H989" s="74" t="n">
        <f aca="false">SUMIFS(Detail!$D$2:$D$9168,Detail!$C$2:$C$9168,$A989)</f>
        <v>0</v>
      </c>
      <c r="I989" s="74" t="n">
        <v>474.75</v>
      </c>
      <c r="J989" s="51" t="n">
        <f aca="false">IF(E989&gt;0,AF989/E989,0)</f>
        <v>0</v>
      </c>
      <c r="K989" s="51" t="n">
        <f aca="false">IF(G989&gt;0,AG989/G989,0)</f>
        <v>0</v>
      </c>
      <c r="L989" s="75" t="n">
        <f aca="false">H989/Settings!$B$16</f>
        <v>0</v>
      </c>
      <c r="M989" s="76" t="n">
        <f aca="false">H989/Settings!$B$20</f>
        <v>0</v>
      </c>
      <c r="N989" s="77" t="n">
        <f aca="false">E989*Settings!$B$3</f>
        <v>0</v>
      </c>
      <c r="O989" s="77" t="n">
        <f aca="false">IF(E989&gt;0,(AF989-N989)/SQRT(E989*Settings!$B$3*(1-Settings!$B$3)),0)</f>
        <v>0</v>
      </c>
      <c r="P989" s="77" t="n">
        <f aca="false">MAX(0,AF989-N989)</f>
        <v>0</v>
      </c>
      <c r="Q989" s="51" t="n">
        <f aca="false">IF(E989&gt;=Settings!$B$4,(AF989+Settings!$B$7*Settings!$B$3)/(E989+Settings!$B$7),Settings!$B$3)</f>
        <v>0.0748599558648786</v>
      </c>
      <c r="R989" s="78" t="n">
        <f aca="false">PERCENTRANK($H$2:$H$1780,H989,6)</f>
        <v>0</v>
      </c>
      <c r="S989" s="78" t="n">
        <f aca="false">PERCENTRANK($Q$2:$Q$1780,Q989,6)</f>
        <v>0.0646794</v>
      </c>
      <c r="T989" s="78" t="n">
        <f aca="false">PERCENTRANK($F$2:$F$1780,F989,6)</f>
        <v>0</v>
      </c>
      <c r="U989" s="79" t="n">
        <f aca="false">IF(F989&gt;0,ROUND((Settings!$B$8*T989+Settings!$B$9*R989+Settings!$B$10*S989)/SUM(Settings!$B$8:$B$10),10),0)</f>
        <v>0</v>
      </c>
      <c r="V989" s="71" t="str">
        <f aca="false">IF(U989&gt;0,RANK(U989,$U$2:$U$1780)+COUNTIF($U$2:U989,U989)-1,"")</f>
        <v/>
      </c>
      <c r="W989" s="71" t="str">
        <f aca="false">IF(V989="","",IF(V989&lt;=Settings!$B$11,"1 - Fix first",IF(V989&lt;=Settings!$B$12,"2 - Review","3 - Monitor")))</f>
        <v/>
      </c>
      <c r="X989" s="71" t="str">
        <f aca="false">IF(AND(E989&gt;=Settings!$B$4,AF989&gt;=Settings!$B$5,O989&gt;=Settings!$B$6),"HIGH RATE","")</f>
        <v/>
      </c>
      <c r="Y989" s="71" t="str">
        <f aca="false">IF(F989&gt;0,RANK(F989,$F$2:$F$1780)+COUNTIF($F$2:F989,F989)-1,"")</f>
        <v/>
      </c>
      <c r="Z989" s="71" t="str">
        <f aca="false">IF(H989&gt;0,RANK(H989,$H$2:$H$1780)+COUNTIF($H$2:H989,H989)-1,"")</f>
        <v/>
      </c>
      <c r="AA989" s="71" t="str">
        <f aca="false">IF(AC989="","",RANK(AC989,$AC$2:$AC$1780)+COUNTIF($AC$2:AC989,AC989)-1)</f>
        <v/>
      </c>
      <c r="AB989" s="71" t="str">
        <f aca="false">IF(AD989="","",RANK(AD989,$AD$2:$AD$1780)+COUNTIF($AD$2:AD989,AD989)-1)</f>
        <v/>
      </c>
      <c r="AC989" s="71" t="str">
        <f aca="false">IF(AND(AF989&gt;0,E989&gt;=Settings!$B$4),ROUND(J989,10),"")</f>
        <v/>
      </c>
      <c r="AD989" s="71" t="str">
        <f aca="false">IF(X989="HIGH RATE",ROUND(O989,10),"")</f>
        <v/>
      </c>
      <c r="AE989" s="71" t="s">
        <v>60</v>
      </c>
      <c r="AF989" s="73" t="n">
        <f aca="false">SUMIFS(Detail!$L$2:$L$9168,Detail!$C$2:$C$9168,$A989)</f>
        <v>0</v>
      </c>
      <c r="AG989" s="74" t="n">
        <f aca="false">SUMIFS(Detail!$N$2:$N$9168,Detail!$C$2:$C$9168,$A989)</f>
        <v>0</v>
      </c>
    </row>
    <row r="990" customFormat="false" ht="15" hidden="false" customHeight="false" outlineLevel="0" collapsed="false">
      <c r="A990" s="71" t="s">
        <v>1629</v>
      </c>
      <c r="B990" s="71" t="s">
        <v>2856</v>
      </c>
      <c r="C990" s="71" t="s">
        <v>213</v>
      </c>
      <c r="D990" s="71" t="str">
        <f aca="false">IFERROR(INDEX('Brand Map'!$B$4:$B$125,MATCH(C990,'Brand Map'!$A$4:$A$125,0)),"Other")</f>
        <v>AU</v>
      </c>
      <c r="E990" s="73" t="n">
        <f aca="false">SUMIFS(Detail!$K$2:$K$9168,Detail!$C$2:$C$9168,$A990)</f>
        <v>0</v>
      </c>
      <c r="F990" s="73" t="n">
        <f aca="false">SUMIFS(Detail!$E$2:$E$9168,Detail!$C$2:$C$9168,$A990)</f>
        <v>0</v>
      </c>
      <c r="G990" s="74" t="n">
        <f aca="false">SUMIFS(Detail!$M$2:$M$9168,Detail!$C$2:$C$9168,$A990)</f>
        <v>0</v>
      </c>
      <c r="H990" s="74" t="n">
        <f aca="false">SUMIFS(Detail!$D$2:$D$9168,Detail!$C$2:$C$9168,$A990)</f>
        <v>0</v>
      </c>
      <c r="I990" s="74" t="n">
        <v>109.95</v>
      </c>
      <c r="J990" s="51" t="n">
        <f aca="false">IF(E990&gt;0,AF990/E990,0)</f>
        <v>0</v>
      </c>
      <c r="K990" s="51" t="n">
        <f aca="false">IF(G990&gt;0,AG990/G990,0)</f>
        <v>0</v>
      </c>
      <c r="L990" s="75" t="n">
        <f aca="false">H990/Settings!$B$16</f>
        <v>0</v>
      </c>
      <c r="M990" s="76" t="n">
        <f aca="false">H990/Settings!$B$20</f>
        <v>0</v>
      </c>
      <c r="N990" s="77" t="n">
        <f aca="false">E990*Settings!$B$3</f>
        <v>0</v>
      </c>
      <c r="O990" s="77" t="n">
        <f aca="false">IF(E990&gt;0,(AF990-N990)/SQRT(E990*Settings!$B$3*(1-Settings!$B$3)),0)</f>
        <v>0</v>
      </c>
      <c r="P990" s="77" t="n">
        <f aca="false">MAX(0,AF990-N990)</f>
        <v>0</v>
      </c>
      <c r="Q990" s="51" t="n">
        <f aca="false">IF(E990&gt;=Settings!$B$4,(AF990+Settings!$B$7*Settings!$B$3)/(E990+Settings!$B$7),Settings!$B$3)</f>
        <v>0.0748599558648786</v>
      </c>
      <c r="R990" s="78" t="n">
        <f aca="false">PERCENTRANK($H$2:$H$1780,H990,6)</f>
        <v>0</v>
      </c>
      <c r="S990" s="78" t="n">
        <f aca="false">PERCENTRANK($Q$2:$Q$1780,Q990,6)</f>
        <v>0.0646794</v>
      </c>
      <c r="T990" s="78" t="n">
        <f aca="false">PERCENTRANK($F$2:$F$1780,F990,6)</f>
        <v>0</v>
      </c>
      <c r="U990" s="79" t="n">
        <f aca="false">IF(F990&gt;0,ROUND((Settings!$B$8*T990+Settings!$B$9*R990+Settings!$B$10*S990)/SUM(Settings!$B$8:$B$10),10),0)</f>
        <v>0</v>
      </c>
      <c r="V990" s="71" t="str">
        <f aca="false">IF(U990&gt;0,RANK(U990,$U$2:$U$1780)+COUNTIF($U$2:U990,U990)-1,"")</f>
        <v/>
      </c>
      <c r="W990" s="71" t="str">
        <f aca="false">IF(V990="","",IF(V990&lt;=Settings!$B$11,"1 - Fix first",IF(V990&lt;=Settings!$B$12,"2 - Review","3 - Monitor")))</f>
        <v/>
      </c>
      <c r="X990" s="71" t="str">
        <f aca="false">IF(AND(E990&gt;=Settings!$B$4,AF990&gt;=Settings!$B$5,O990&gt;=Settings!$B$6),"HIGH RATE","")</f>
        <v/>
      </c>
      <c r="Y990" s="71" t="str">
        <f aca="false">IF(F990&gt;0,RANK(F990,$F$2:$F$1780)+COUNTIF($F$2:F990,F990)-1,"")</f>
        <v/>
      </c>
      <c r="Z990" s="71" t="str">
        <f aca="false">IF(H990&gt;0,RANK(H990,$H$2:$H$1780)+COUNTIF($H$2:H990,H990)-1,"")</f>
        <v/>
      </c>
      <c r="AA990" s="71" t="str">
        <f aca="false">IF(AC990="","",RANK(AC990,$AC$2:$AC$1780)+COUNTIF($AC$2:AC990,AC990)-1)</f>
        <v/>
      </c>
      <c r="AB990" s="71" t="str">
        <f aca="false">IF(AD990="","",RANK(AD990,$AD$2:$AD$1780)+COUNTIF($AD$2:AD990,AD990)-1)</f>
        <v/>
      </c>
      <c r="AC990" s="71" t="str">
        <f aca="false">IF(AND(AF990&gt;0,E990&gt;=Settings!$B$4),ROUND(J990,10),"")</f>
        <v/>
      </c>
      <c r="AD990" s="71" t="str">
        <f aca="false">IF(X990="HIGH RATE",ROUND(O990,10),"")</f>
        <v/>
      </c>
      <c r="AE990" s="71" t="s">
        <v>60</v>
      </c>
      <c r="AF990" s="73" t="n">
        <f aca="false">SUMIFS(Detail!$L$2:$L$9168,Detail!$C$2:$C$9168,$A990)</f>
        <v>0</v>
      </c>
      <c r="AG990" s="74" t="n">
        <f aca="false">SUMIFS(Detail!$N$2:$N$9168,Detail!$C$2:$C$9168,$A990)</f>
        <v>0</v>
      </c>
    </row>
    <row r="991" customFormat="false" ht="15" hidden="false" customHeight="false" outlineLevel="0" collapsed="false">
      <c r="A991" s="71" t="s">
        <v>2024</v>
      </c>
      <c r="B991" s="71" t="s">
        <v>2507</v>
      </c>
      <c r="C991" s="71" t="s">
        <v>213</v>
      </c>
      <c r="D991" s="71" t="str">
        <f aca="false">IFERROR(INDEX('Brand Map'!$B$4:$B$125,MATCH(C991,'Brand Map'!$A$4:$A$125,0)),"Other")</f>
        <v>AU</v>
      </c>
      <c r="E991" s="73" t="n">
        <f aca="false">SUMIFS(Detail!$K$2:$K$9168,Detail!$C$2:$C$9168,$A991)</f>
        <v>0</v>
      </c>
      <c r="F991" s="73" t="n">
        <f aca="false">SUMIFS(Detail!$E$2:$E$9168,Detail!$C$2:$C$9168,$A991)</f>
        <v>0</v>
      </c>
      <c r="G991" s="74" t="n">
        <f aca="false">SUMIFS(Detail!$M$2:$M$9168,Detail!$C$2:$C$9168,$A991)</f>
        <v>0</v>
      </c>
      <c r="H991" s="74" t="n">
        <f aca="false">SUMIFS(Detail!$D$2:$D$9168,Detail!$C$2:$C$9168,$A991)</f>
        <v>0</v>
      </c>
      <c r="I991" s="74" t="n">
        <v>199.9</v>
      </c>
      <c r="J991" s="51" t="n">
        <f aca="false">IF(E991&gt;0,AF991/E991,0)</f>
        <v>0</v>
      </c>
      <c r="K991" s="51" t="n">
        <f aca="false">IF(G991&gt;0,AG991/G991,0)</f>
        <v>0</v>
      </c>
      <c r="L991" s="75" t="n">
        <f aca="false">H991/Settings!$B$16</f>
        <v>0</v>
      </c>
      <c r="M991" s="76" t="n">
        <f aca="false">H991/Settings!$B$20</f>
        <v>0</v>
      </c>
      <c r="N991" s="77" t="n">
        <f aca="false">E991*Settings!$B$3</f>
        <v>0</v>
      </c>
      <c r="O991" s="77" t="n">
        <f aca="false">IF(E991&gt;0,(AF991-N991)/SQRT(E991*Settings!$B$3*(1-Settings!$B$3)),0)</f>
        <v>0</v>
      </c>
      <c r="P991" s="77" t="n">
        <f aca="false">MAX(0,AF991-N991)</f>
        <v>0</v>
      </c>
      <c r="Q991" s="51" t="n">
        <f aca="false">IF(E991&gt;=Settings!$B$4,(AF991+Settings!$B$7*Settings!$B$3)/(E991+Settings!$B$7),Settings!$B$3)</f>
        <v>0.0748599558648786</v>
      </c>
      <c r="R991" s="78" t="n">
        <f aca="false">PERCENTRANK($H$2:$H$1780,H991,6)</f>
        <v>0</v>
      </c>
      <c r="S991" s="78" t="n">
        <f aca="false">PERCENTRANK($Q$2:$Q$1780,Q991,6)</f>
        <v>0.0646794</v>
      </c>
      <c r="T991" s="78" t="n">
        <f aca="false">PERCENTRANK($F$2:$F$1780,F991,6)</f>
        <v>0</v>
      </c>
      <c r="U991" s="79" t="n">
        <f aca="false">IF(F991&gt;0,ROUND((Settings!$B$8*T991+Settings!$B$9*R991+Settings!$B$10*S991)/SUM(Settings!$B$8:$B$10),10),0)</f>
        <v>0</v>
      </c>
      <c r="V991" s="71" t="str">
        <f aca="false">IF(U991&gt;0,RANK(U991,$U$2:$U$1780)+COUNTIF($U$2:U991,U991)-1,"")</f>
        <v/>
      </c>
      <c r="W991" s="71" t="str">
        <f aca="false">IF(V991="","",IF(V991&lt;=Settings!$B$11,"1 - Fix first",IF(V991&lt;=Settings!$B$12,"2 - Review","3 - Monitor")))</f>
        <v/>
      </c>
      <c r="X991" s="71" t="str">
        <f aca="false">IF(AND(E991&gt;=Settings!$B$4,AF991&gt;=Settings!$B$5,O991&gt;=Settings!$B$6),"HIGH RATE","")</f>
        <v/>
      </c>
      <c r="Y991" s="71" t="str">
        <f aca="false">IF(F991&gt;0,RANK(F991,$F$2:$F$1780)+COUNTIF($F$2:F991,F991)-1,"")</f>
        <v/>
      </c>
      <c r="Z991" s="71" t="str">
        <f aca="false">IF(H991&gt;0,RANK(H991,$H$2:$H$1780)+COUNTIF($H$2:H991,H991)-1,"")</f>
        <v/>
      </c>
      <c r="AA991" s="71" t="str">
        <f aca="false">IF(AC991="","",RANK(AC991,$AC$2:$AC$1780)+COUNTIF($AC$2:AC991,AC991)-1)</f>
        <v/>
      </c>
      <c r="AB991" s="71" t="str">
        <f aca="false">IF(AD991="","",RANK(AD991,$AD$2:$AD$1780)+COUNTIF($AD$2:AD991,AD991)-1)</f>
        <v/>
      </c>
      <c r="AC991" s="71" t="str">
        <f aca="false">IF(AND(AF991&gt;0,E991&gt;=Settings!$B$4),ROUND(J991,10),"")</f>
        <v/>
      </c>
      <c r="AD991" s="71" t="str">
        <f aca="false">IF(X991="HIGH RATE",ROUND(O991,10),"")</f>
        <v/>
      </c>
      <c r="AE991" s="71" t="s">
        <v>60</v>
      </c>
      <c r="AF991" s="73" t="n">
        <f aca="false">SUMIFS(Detail!$L$2:$L$9168,Detail!$C$2:$C$9168,$A991)</f>
        <v>0</v>
      </c>
      <c r="AG991" s="74" t="n">
        <f aca="false">SUMIFS(Detail!$N$2:$N$9168,Detail!$C$2:$C$9168,$A991)</f>
        <v>0</v>
      </c>
    </row>
    <row r="992" customFormat="false" ht="15" hidden="false" customHeight="false" outlineLevel="0" collapsed="false">
      <c r="A992" s="71" t="s">
        <v>1707</v>
      </c>
      <c r="B992" s="71" t="s">
        <v>2628</v>
      </c>
      <c r="C992" s="71" t="s">
        <v>213</v>
      </c>
      <c r="D992" s="71" t="str">
        <f aca="false">IFERROR(INDEX('Brand Map'!$B$4:$B$125,MATCH(C992,'Brand Map'!$A$4:$A$125,0)),"Other")</f>
        <v>AU</v>
      </c>
      <c r="E992" s="73" t="n">
        <f aca="false">SUMIFS(Detail!$K$2:$K$9168,Detail!$C$2:$C$9168,$A992)</f>
        <v>0</v>
      </c>
      <c r="F992" s="73" t="n">
        <f aca="false">SUMIFS(Detail!$E$2:$E$9168,Detail!$C$2:$C$9168,$A992)</f>
        <v>0</v>
      </c>
      <c r="G992" s="74" t="n">
        <f aca="false">SUMIFS(Detail!$M$2:$M$9168,Detail!$C$2:$C$9168,$A992)</f>
        <v>0</v>
      </c>
      <c r="H992" s="74" t="n">
        <f aca="false">SUMIFS(Detail!$D$2:$D$9168,Detail!$C$2:$C$9168,$A992)</f>
        <v>0</v>
      </c>
      <c r="I992" s="74" t="n">
        <v>189.9</v>
      </c>
      <c r="J992" s="51" t="n">
        <f aca="false">IF(E992&gt;0,AF992/E992,0)</f>
        <v>0</v>
      </c>
      <c r="K992" s="51" t="n">
        <f aca="false">IF(G992&gt;0,AG992/G992,0)</f>
        <v>0</v>
      </c>
      <c r="L992" s="75" t="n">
        <f aca="false">H992/Settings!$B$16</f>
        <v>0</v>
      </c>
      <c r="M992" s="76" t="n">
        <f aca="false">H992/Settings!$B$20</f>
        <v>0</v>
      </c>
      <c r="N992" s="77" t="n">
        <f aca="false">E992*Settings!$B$3</f>
        <v>0</v>
      </c>
      <c r="O992" s="77" t="n">
        <f aca="false">IF(E992&gt;0,(AF992-N992)/SQRT(E992*Settings!$B$3*(1-Settings!$B$3)),0)</f>
        <v>0</v>
      </c>
      <c r="P992" s="77" t="n">
        <f aca="false">MAX(0,AF992-N992)</f>
        <v>0</v>
      </c>
      <c r="Q992" s="51" t="n">
        <f aca="false">IF(E992&gt;=Settings!$B$4,(AF992+Settings!$B$7*Settings!$B$3)/(E992+Settings!$B$7),Settings!$B$3)</f>
        <v>0.0748599558648786</v>
      </c>
      <c r="R992" s="78" t="n">
        <f aca="false">PERCENTRANK($H$2:$H$1780,H992,6)</f>
        <v>0</v>
      </c>
      <c r="S992" s="78" t="n">
        <f aca="false">PERCENTRANK($Q$2:$Q$1780,Q992,6)</f>
        <v>0.0646794</v>
      </c>
      <c r="T992" s="78" t="n">
        <f aca="false">PERCENTRANK($F$2:$F$1780,F992,6)</f>
        <v>0</v>
      </c>
      <c r="U992" s="79" t="n">
        <f aca="false">IF(F992&gt;0,ROUND((Settings!$B$8*T992+Settings!$B$9*R992+Settings!$B$10*S992)/SUM(Settings!$B$8:$B$10),10),0)</f>
        <v>0</v>
      </c>
      <c r="V992" s="71" t="str">
        <f aca="false">IF(U992&gt;0,RANK(U992,$U$2:$U$1780)+COUNTIF($U$2:U992,U992)-1,"")</f>
        <v/>
      </c>
      <c r="W992" s="71" t="str">
        <f aca="false">IF(V992="","",IF(V992&lt;=Settings!$B$11,"1 - Fix first",IF(V992&lt;=Settings!$B$12,"2 - Review","3 - Monitor")))</f>
        <v/>
      </c>
      <c r="X992" s="71" t="str">
        <f aca="false">IF(AND(E992&gt;=Settings!$B$4,AF992&gt;=Settings!$B$5,O992&gt;=Settings!$B$6),"HIGH RATE","")</f>
        <v/>
      </c>
      <c r="Y992" s="71" t="str">
        <f aca="false">IF(F992&gt;0,RANK(F992,$F$2:$F$1780)+COUNTIF($F$2:F992,F992)-1,"")</f>
        <v/>
      </c>
      <c r="Z992" s="71" t="str">
        <f aca="false">IF(H992&gt;0,RANK(H992,$H$2:$H$1780)+COUNTIF($H$2:H992,H992)-1,"")</f>
        <v/>
      </c>
      <c r="AA992" s="71" t="str">
        <f aca="false">IF(AC992="","",RANK(AC992,$AC$2:$AC$1780)+COUNTIF($AC$2:AC992,AC992)-1)</f>
        <v/>
      </c>
      <c r="AB992" s="71" t="str">
        <f aca="false">IF(AD992="","",RANK(AD992,$AD$2:$AD$1780)+COUNTIF($AD$2:AD992,AD992)-1)</f>
        <v/>
      </c>
      <c r="AC992" s="71" t="str">
        <f aca="false">IF(AND(AF992&gt;0,E992&gt;=Settings!$B$4),ROUND(J992,10),"")</f>
        <v/>
      </c>
      <c r="AD992" s="71" t="str">
        <f aca="false">IF(X992="HIGH RATE",ROUND(O992,10),"")</f>
        <v/>
      </c>
      <c r="AE992" s="71" t="s">
        <v>60</v>
      </c>
      <c r="AF992" s="73" t="n">
        <f aca="false">SUMIFS(Detail!$L$2:$L$9168,Detail!$C$2:$C$9168,$A992)</f>
        <v>0</v>
      </c>
      <c r="AG992" s="74" t="n">
        <f aca="false">SUMIFS(Detail!$N$2:$N$9168,Detail!$C$2:$C$9168,$A992)</f>
        <v>0</v>
      </c>
    </row>
    <row r="993" customFormat="false" ht="15" hidden="false" customHeight="false" outlineLevel="0" collapsed="false">
      <c r="A993" s="71" t="s">
        <v>1187</v>
      </c>
      <c r="B993" s="71" t="s">
        <v>2810</v>
      </c>
      <c r="C993" s="71" t="s">
        <v>213</v>
      </c>
      <c r="D993" s="71" t="str">
        <f aca="false">IFERROR(INDEX('Brand Map'!$B$4:$B$125,MATCH(C993,'Brand Map'!$A$4:$A$125,0)),"Other")</f>
        <v>AU</v>
      </c>
      <c r="E993" s="73" t="n">
        <f aca="false">SUMIFS(Detail!$K$2:$K$9168,Detail!$C$2:$C$9168,$A993)</f>
        <v>0</v>
      </c>
      <c r="F993" s="73" t="n">
        <f aca="false">SUMIFS(Detail!$E$2:$E$9168,Detail!$C$2:$C$9168,$A993)</f>
        <v>0</v>
      </c>
      <c r="G993" s="74" t="n">
        <f aca="false">SUMIFS(Detail!$M$2:$M$9168,Detail!$C$2:$C$9168,$A993)</f>
        <v>0</v>
      </c>
      <c r="H993" s="74" t="n">
        <f aca="false">SUMIFS(Detail!$D$2:$D$9168,Detail!$C$2:$C$9168,$A993)</f>
        <v>0</v>
      </c>
      <c r="I993" s="74" t="n">
        <v>329.85</v>
      </c>
      <c r="J993" s="51" t="n">
        <f aca="false">IF(E993&gt;0,AF993/E993,0)</f>
        <v>0</v>
      </c>
      <c r="K993" s="51" t="n">
        <f aca="false">IF(G993&gt;0,AG993/G993,0)</f>
        <v>0</v>
      </c>
      <c r="L993" s="75" t="n">
        <f aca="false">H993/Settings!$B$16</f>
        <v>0</v>
      </c>
      <c r="M993" s="76" t="n">
        <f aca="false">H993/Settings!$B$20</f>
        <v>0</v>
      </c>
      <c r="N993" s="77" t="n">
        <f aca="false">E993*Settings!$B$3</f>
        <v>0</v>
      </c>
      <c r="O993" s="77" t="n">
        <f aca="false">IF(E993&gt;0,(AF993-N993)/SQRT(E993*Settings!$B$3*(1-Settings!$B$3)),0)</f>
        <v>0</v>
      </c>
      <c r="P993" s="77" t="n">
        <f aca="false">MAX(0,AF993-N993)</f>
        <v>0</v>
      </c>
      <c r="Q993" s="51" t="n">
        <f aca="false">IF(E993&gt;=Settings!$B$4,(AF993+Settings!$B$7*Settings!$B$3)/(E993+Settings!$B$7),Settings!$B$3)</f>
        <v>0.0748599558648786</v>
      </c>
      <c r="R993" s="78" t="n">
        <f aca="false">PERCENTRANK($H$2:$H$1780,H993,6)</f>
        <v>0</v>
      </c>
      <c r="S993" s="78" t="n">
        <f aca="false">PERCENTRANK($Q$2:$Q$1780,Q993,6)</f>
        <v>0.0646794</v>
      </c>
      <c r="T993" s="78" t="n">
        <f aca="false">PERCENTRANK($F$2:$F$1780,F993,6)</f>
        <v>0</v>
      </c>
      <c r="U993" s="79" t="n">
        <f aca="false">IF(F993&gt;0,ROUND((Settings!$B$8*T993+Settings!$B$9*R993+Settings!$B$10*S993)/SUM(Settings!$B$8:$B$10),10),0)</f>
        <v>0</v>
      </c>
      <c r="V993" s="71" t="str">
        <f aca="false">IF(U993&gt;0,RANK(U993,$U$2:$U$1780)+COUNTIF($U$2:U993,U993)-1,"")</f>
        <v/>
      </c>
      <c r="W993" s="71" t="str">
        <f aca="false">IF(V993="","",IF(V993&lt;=Settings!$B$11,"1 - Fix first",IF(V993&lt;=Settings!$B$12,"2 - Review","3 - Monitor")))</f>
        <v/>
      </c>
      <c r="X993" s="71" t="str">
        <f aca="false">IF(AND(E993&gt;=Settings!$B$4,AF993&gt;=Settings!$B$5,O993&gt;=Settings!$B$6),"HIGH RATE","")</f>
        <v/>
      </c>
      <c r="Y993" s="71" t="str">
        <f aca="false">IF(F993&gt;0,RANK(F993,$F$2:$F$1780)+COUNTIF($F$2:F993,F993)-1,"")</f>
        <v/>
      </c>
      <c r="Z993" s="71" t="str">
        <f aca="false">IF(H993&gt;0,RANK(H993,$H$2:$H$1780)+COUNTIF($H$2:H993,H993)-1,"")</f>
        <v/>
      </c>
      <c r="AA993" s="71" t="str">
        <f aca="false">IF(AC993="","",RANK(AC993,$AC$2:$AC$1780)+COUNTIF($AC$2:AC993,AC993)-1)</f>
        <v/>
      </c>
      <c r="AB993" s="71" t="str">
        <f aca="false">IF(AD993="","",RANK(AD993,$AD$2:$AD$1780)+COUNTIF($AD$2:AD993,AD993)-1)</f>
        <v/>
      </c>
      <c r="AC993" s="71" t="str">
        <f aca="false">IF(AND(AF993&gt;0,E993&gt;=Settings!$B$4),ROUND(J993,10),"")</f>
        <v/>
      </c>
      <c r="AD993" s="71" t="str">
        <f aca="false">IF(X993="HIGH RATE",ROUND(O993,10),"")</f>
        <v/>
      </c>
      <c r="AE993" s="71" t="s">
        <v>60</v>
      </c>
      <c r="AF993" s="73" t="n">
        <f aca="false">SUMIFS(Detail!$L$2:$L$9168,Detail!$C$2:$C$9168,$A993)</f>
        <v>0</v>
      </c>
      <c r="AG993" s="74" t="n">
        <f aca="false">SUMIFS(Detail!$N$2:$N$9168,Detail!$C$2:$C$9168,$A993)</f>
        <v>0</v>
      </c>
    </row>
    <row r="994" customFormat="false" ht="15" hidden="false" customHeight="false" outlineLevel="0" collapsed="false">
      <c r="A994" s="71" t="s">
        <v>2126</v>
      </c>
      <c r="B994" s="71" t="s">
        <v>3128</v>
      </c>
      <c r="C994" s="71" t="s">
        <v>213</v>
      </c>
      <c r="D994" s="71" t="str">
        <f aca="false">IFERROR(INDEX('Brand Map'!$B$4:$B$125,MATCH(C994,'Brand Map'!$A$4:$A$125,0)),"Other")</f>
        <v>AU</v>
      </c>
      <c r="E994" s="73" t="n">
        <f aca="false">SUMIFS(Detail!$K$2:$K$9168,Detail!$C$2:$C$9168,$A994)</f>
        <v>0</v>
      </c>
      <c r="F994" s="73" t="n">
        <f aca="false">SUMIFS(Detail!$E$2:$E$9168,Detail!$C$2:$C$9168,$A994)</f>
        <v>0</v>
      </c>
      <c r="G994" s="74" t="n">
        <f aca="false">SUMIFS(Detail!$M$2:$M$9168,Detail!$C$2:$C$9168,$A994)</f>
        <v>0</v>
      </c>
      <c r="H994" s="74" t="n">
        <f aca="false">SUMIFS(Detail!$D$2:$D$9168,Detail!$C$2:$C$9168,$A994)</f>
        <v>0</v>
      </c>
      <c r="I994" s="74" t="n">
        <v>1949.35</v>
      </c>
      <c r="J994" s="51" t="n">
        <f aca="false">IF(E994&gt;0,AF994/E994,0)</f>
        <v>0</v>
      </c>
      <c r="K994" s="51" t="n">
        <f aca="false">IF(G994&gt;0,AG994/G994,0)</f>
        <v>0</v>
      </c>
      <c r="L994" s="75" t="n">
        <f aca="false">H994/Settings!$B$16</f>
        <v>0</v>
      </c>
      <c r="M994" s="76" t="n">
        <f aca="false">H994/Settings!$B$20</f>
        <v>0</v>
      </c>
      <c r="N994" s="77" t="n">
        <f aca="false">E994*Settings!$B$3</f>
        <v>0</v>
      </c>
      <c r="O994" s="77" t="n">
        <f aca="false">IF(E994&gt;0,(AF994-N994)/SQRT(E994*Settings!$B$3*(1-Settings!$B$3)),0)</f>
        <v>0</v>
      </c>
      <c r="P994" s="77" t="n">
        <f aca="false">MAX(0,AF994-N994)</f>
        <v>0</v>
      </c>
      <c r="Q994" s="51" t="n">
        <f aca="false">IF(E994&gt;=Settings!$B$4,(AF994+Settings!$B$7*Settings!$B$3)/(E994+Settings!$B$7),Settings!$B$3)</f>
        <v>0.0748599558648786</v>
      </c>
      <c r="R994" s="78" t="n">
        <f aca="false">PERCENTRANK($H$2:$H$1780,H994,6)</f>
        <v>0</v>
      </c>
      <c r="S994" s="78" t="n">
        <f aca="false">PERCENTRANK($Q$2:$Q$1780,Q994,6)</f>
        <v>0.0646794</v>
      </c>
      <c r="T994" s="78" t="n">
        <f aca="false">PERCENTRANK($F$2:$F$1780,F994,6)</f>
        <v>0</v>
      </c>
      <c r="U994" s="79" t="n">
        <f aca="false">IF(F994&gt;0,ROUND((Settings!$B$8*T994+Settings!$B$9*R994+Settings!$B$10*S994)/SUM(Settings!$B$8:$B$10),10),0)</f>
        <v>0</v>
      </c>
      <c r="V994" s="71" t="str">
        <f aca="false">IF(U994&gt;0,RANK(U994,$U$2:$U$1780)+COUNTIF($U$2:U994,U994)-1,"")</f>
        <v/>
      </c>
      <c r="W994" s="71" t="str">
        <f aca="false">IF(V994="","",IF(V994&lt;=Settings!$B$11,"1 - Fix first",IF(V994&lt;=Settings!$B$12,"2 - Review","3 - Monitor")))</f>
        <v/>
      </c>
      <c r="X994" s="71" t="str">
        <f aca="false">IF(AND(E994&gt;=Settings!$B$4,AF994&gt;=Settings!$B$5,O994&gt;=Settings!$B$6),"HIGH RATE","")</f>
        <v/>
      </c>
      <c r="Y994" s="71" t="str">
        <f aca="false">IF(F994&gt;0,RANK(F994,$F$2:$F$1780)+COUNTIF($F$2:F994,F994)-1,"")</f>
        <v/>
      </c>
      <c r="Z994" s="71" t="str">
        <f aca="false">IF(H994&gt;0,RANK(H994,$H$2:$H$1780)+COUNTIF($H$2:H994,H994)-1,"")</f>
        <v/>
      </c>
      <c r="AA994" s="71" t="str">
        <f aca="false">IF(AC994="","",RANK(AC994,$AC$2:$AC$1780)+COUNTIF($AC$2:AC994,AC994)-1)</f>
        <v/>
      </c>
      <c r="AB994" s="71" t="str">
        <f aca="false">IF(AD994="","",RANK(AD994,$AD$2:$AD$1780)+COUNTIF($AD$2:AD994,AD994)-1)</f>
        <v/>
      </c>
      <c r="AC994" s="71" t="str">
        <f aca="false">IF(AND(AF994&gt;0,E994&gt;=Settings!$B$4),ROUND(J994,10),"")</f>
        <v/>
      </c>
      <c r="AD994" s="71" t="str">
        <f aca="false">IF(X994="HIGH RATE",ROUND(O994,10),"")</f>
        <v/>
      </c>
      <c r="AE994" s="71" t="s">
        <v>60</v>
      </c>
      <c r="AF994" s="73" t="n">
        <f aca="false">SUMIFS(Detail!$L$2:$L$9168,Detail!$C$2:$C$9168,$A994)</f>
        <v>0</v>
      </c>
      <c r="AG994" s="74" t="n">
        <f aca="false">SUMIFS(Detail!$N$2:$N$9168,Detail!$C$2:$C$9168,$A994)</f>
        <v>0</v>
      </c>
    </row>
    <row r="995" customFormat="false" ht="15" hidden="false" customHeight="false" outlineLevel="0" collapsed="false">
      <c r="A995" s="71" t="s">
        <v>1827</v>
      </c>
      <c r="B995" s="71" t="s">
        <v>3129</v>
      </c>
      <c r="C995" s="71" t="s">
        <v>213</v>
      </c>
      <c r="D995" s="71" t="str">
        <f aca="false">IFERROR(INDEX('Brand Map'!$B$4:$B$125,MATCH(C995,'Brand Map'!$A$4:$A$125,0)),"Other")</f>
        <v>AU</v>
      </c>
      <c r="E995" s="73" t="n">
        <f aca="false">SUMIFS(Detail!$K$2:$K$9168,Detail!$C$2:$C$9168,$A995)</f>
        <v>0</v>
      </c>
      <c r="F995" s="73" t="n">
        <f aca="false">SUMIFS(Detail!$E$2:$E$9168,Detail!$C$2:$C$9168,$A995)</f>
        <v>0</v>
      </c>
      <c r="G995" s="74" t="n">
        <f aca="false">SUMIFS(Detail!$M$2:$M$9168,Detail!$C$2:$C$9168,$A995)</f>
        <v>0</v>
      </c>
      <c r="H995" s="74" t="n">
        <f aca="false">SUMIFS(Detail!$D$2:$D$9168,Detail!$C$2:$C$9168,$A995)</f>
        <v>0</v>
      </c>
      <c r="I995" s="74" t="n">
        <v>1169.65</v>
      </c>
      <c r="J995" s="51" t="n">
        <f aca="false">IF(E995&gt;0,AF995/E995,0)</f>
        <v>0</v>
      </c>
      <c r="K995" s="51" t="n">
        <f aca="false">IF(G995&gt;0,AG995/G995,0)</f>
        <v>0</v>
      </c>
      <c r="L995" s="75" t="n">
        <f aca="false">H995/Settings!$B$16</f>
        <v>0</v>
      </c>
      <c r="M995" s="76" t="n">
        <f aca="false">H995/Settings!$B$20</f>
        <v>0</v>
      </c>
      <c r="N995" s="77" t="n">
        <f aca="false">E995*Settings!$B$3</f>
        <v>0</v>
      </c>
      <c r="O995" s="77" t="n">
        <f aca="false">IF(E995&gt;0,(AF995-N995)/SQRT(E995*Settings!$B$3*(1-Settings!$B$3)),0)</f>
        <v>0</v>
      </c>
      <c r="P995" s="77" t="n">
        <f aca="false">MAX(0,AF995-N995)</f>
        <v>0</v>
      </c>
      <c r="Q995" s="51" t="n">
        <f aca="false">IF(E995&gt;=Settings!$B$4,(AF995+Settings!$B$7*Settings!$B$3)/(E995+Settings!$B$7),Settings!$B$3)</f>
        <v>0.0748599558648786</v>
      </c>
      <c r="R995" s="78" t="n">
        <f aca="false">PERCENTRANK($H$2:$H$1780,H995,6)</f>
        <v>0</v>
      </c>
      <c r="S995" s="78" t="n">
        <f aca="false">PERCENTRANK($Q$2:$Q$1780,Q995,6)</f>
        <v>0.0646794</v>
      </c>
      <c r="T995" s="78" t="n">
        <f aca="false">PERCENTRANK($F$2:$F$1780,F995,6)</f>
        <v>0</v>
      </c>
      <c r="U995" s="79" t="n">
        <f aca="false">IF(F995&gt;0,ROUND((Settings!$B$8*T995+Settings!$B$9*R995+Settings!$B$10*S995)/SUM(Settings!$B$8:$B$10),10),0)</f>
        <v>0</v>
      </c>
      <c r="V995" s="71" t="str">
        <f aca="false">IF(U995&gt;0,RANK(U995,$U$2:$U$1780)+COUNTIF($U$2:U995,U995)-1,"")</f>
        <v/>
      </c>
      <c r="W995" s="71" t="str">
        <f aca="false">IF(V995="","",IF(V995&lt;=Settings!$B$11,"1 - Fix first",IF(V995&lt;=Settings!$B$12,"2 - Review","3 - Monitor")))</f>
        <v/>
      </c>
      <c r="X995" s="71" t="str">
        <f aca="false">IF(AND(E995&gt;=Settings!$B$4,AF995&gt;=Settings!$B$5,O995&gt;=Settings!$B$6),"HIGH RATE","")</f>
        <v/>
      </c>
      <c r="Y995" s="71" t="str">
        <f aca="false">IF(F995&gt;0,RANK(F995,$F$2:$F$1780)+COUNTIF($F$2:F995,F995)-1,"")</f>
        <v/>
      </c>
      <c r="Z995" s="71" t="str">
        <f aca="false">IF(H995&gt;0,RANK(H995,$H$2:$H$1780)+COUNTIF($H$2:H995,H995)-1,"")</f>
        <v/>
      </c>
      <c r="AA995" s="71" t="str">
        <f aca="false">IF(AC995="","",RANK(AC995,$AC$2:$AC$1780)+COUNTIF($AC$2:AC995,AC995)-1)</f>
        <v/>
      </c>
      <c r="AB995" s="71" t="str">
        <f aca="false">IF(AD995="","",RANK(AD995,$AD$2:$AD$1780)+COUNTIF($AD$2:AD995,AD995)-1)</f>
        <v/>
      </c>
      <c r="AC995" s="71" t="str">
        <f aca="false">IF(AND(AF995&gt;0,E995&gt;=Settings!$B$4),ROUND(J995,10),"")</f>
        <v/>
      </c>
      <c r="AD995" s="71" t="str">
        <f aca="false">IF(X995="HIGH RATE",ROUND(O995,10),"")</f>
        <v/>
      </c>
      <c r="AE995" s="71" t="s">
        <v>60</v>
      </c>
      <c r="AF995" s="73" t="n">
        <f aca="false">SUMIFS(Detail!$L$2:$L$9168,Detail!$C$2:$C$9168,$A995)</f>
        <v>0</v>
      </c>
      <c r="AG995" s="74" t="n">
        <f aca="false">SUMIFS(Detail!$N$2:$N$9168,Detail!$C$2:$C$9168,$A995)</f>
        <v>0</v>
      </c>
    </row>
    <row r="996" customFormat="false" ht="15" hidden="false" customHeight="false" outlineLevel="0" collapsed="false">
      <c r="A996" s="71" t="s">
        <v>1578</v>
      </c>
      <c r="B996" s="71" t="s">
        <v>3129</v>
      </c>
      <c r="C996" s="71" t="s">
        <v>213</v>
      </c>
      <c r="D996" s="71" t="str">
        <f aca="false">IFERROR(INDEX('Brand Map'!$B$4:$B$125,MATCH(C996,'Brand Map'!$A$4:$A$125,0)),"Other")</f>
        <v>AU</v>
      </c>
      <c r="E996" s="73" t="n">
        <f aca="false">SUMIFS(Detail!$K$2:$K$9168,Detail!$C$2:$C$9168,$A996)</f>
        <v>0</v>
      </c>
      <c r="F996" s="73" t="n">
        <f aca="false">SUMIFS(Detail!$E$2:$E$9168,Detail!$C$2:$C$9168,$A996)</f>
        <v>0</v>
      </c>
      <c r="G996" s="74" t="n">
        <f aca="false">SUMIFS(Detail!$M$2:$M$9168,Detail!$C$2:$C$9168,$A996)</f>
        <v>0</v>
      </c>
      <c r="H996" s="74" t="n">
        <f aca="false">SUMIFS(Detail!$D$2:$D$9168,Detail!$C$2:$C$9168,$A996)</f>
        <v>0</v>
      </c>
      <c r="I996" s="74" t="n">
        <v>659.8</v>
      </c>
      <c r="J996" s="51" t="n">
        <f aca="false">IF(E996&gt;0,AF996/E996,0)</f>
        <v>0</v>
      </c>
      <c r="K996" s="51" t="n">
        <f aca="false">IF(G996&gt;0,AG996/G996,0)</f>
        <v>0</v>
      </c>
      <c r="L996" s="75" t="n">
        <f aca="false">H996/Settings!$B$16</f>
        <v>0</v>
      </c>
      <c r="M996" s="76" t="n">
        <f aca="false">H996/Settings!$B$20</f>
        <v>0</v>
      </c>
      <c r="N996" s="77" t="n">
        <f aca="false">E996*Settings!$B$3</f>
        <v>0</v>
      </c>
      <c r="O996" s="77" t="n">
        <f aca="false">IF(E996&gt;0,(AF996-N996)/SQRT(E996*Settings!$B$3*(1-Settings!$B$3)),0)</f>
        <v>0</v>
      </c>
      <c r="P996" s="77" t="n">
        <f aca="false">MAX(0,AF996-N996)</f>
        <v>0</v>
      </c>
      <c r="Q996" s="51" t="n">
        <f aca="false">IF(E996&gt;=Settings!$B$4,(AF996+Settings!$B$7*Settings!$B$3)/(E996+Settings!$B$7),Settings!$B$3)</f>
        <v>0.0748599558648786</v>
      </c>
      <c r="R996" s="78" t="n">
        <f aca="false">PERCENTRANK($H$2:$H$1780,H996,6)</f>
        <v>0</v>
      </c>
      <c r="S996" s="78" t="n">
        <f aca="false">PERCENTRANK($Q$2:$Q$1780,Q996,6)</f>
        <v>0.0646794</v>
      </c>
      <c r="T996" s="78" t="n">
        <f aca="false">PERCENTRANK($F$2:$F$1780,F996,6)</f>
        <v>0</v>
      </c>
      <c r="U996" s="79" t="n">
        <f aca="false">IF(F996&gt;0,ROUND((Settings!$B$8*T996+Settings!$B$9*R996+Settings!$B$10*S996)/SUM(Settings!$B$8:$B$10),10),0)</f>
        <v>0</v>
      </c>
      <c r="V996" s="71" t="str">
        <f aca="false">IF(U996&gt;0,RANK(U996,$U$2:$U$1780)+COUNTIF($U$2:U996,U996)-1,"")</f>
        <v/>
      </c>
      <c r="W996" s="71" t="str">
        <f aca="false">IF(V996="","",IF(V996&lt;=Settings!$B$11,"1 - Fix first",IF(V996&lt;=Settings!$B$12,"2 - Review","3 - Monitor")))</f>
        <v/>
      </c>
      <c r="X996" s="71" t="str">
        <f aca="false">IF(AND(E996&gt;=Settings!$B$4,AF996&gt;=Settings!$B$5,O996&gt;=Settings!$B$6),"HIGH RATE","")</f>
        <v/>
      </c>
      <c r="Y996" s="71" t="str">
        <f aca="false">IF(F996&gt;0,RANK(F996,$F$2:$F$1780)+COUNTIF($F$2:F996,F996)-1,"")</f>
        <v/>
      </c>
      <c r="Z996" s="71" t="str">
        <f aca="false">IF(H996&gt;0,RANK(H996,$H$2:$H$1780)+COUNTIF($H$2:H996,H996)-1,"")</f>
        <v/>
      </c>
      <c r="AA996" s="71" t="str">
        <f aca="false">IF(AC996="","",RANK(AC996,$AC$2:$AC$1780)+COUNTIF($AC$2:AC996,AC996)-1)</f>
        <v/>
      </c>
      <c r="AB996" s="71" t="str">
        <f aca="false">IF(AD996="","",RANK(AD996,$AD$2:$AD$1780)+COUNTIF($AD$2:AD996,AD996)-1)</f>
        <v/>
      </c>
      <c r="AC996" s="71" t="str">
        <f aca="false">IF(AND(AF996&gt;0,E996&gt;=Settings!$B$4),ROUND(J996,10),"")</f>
        <v/>
      </c>
      <c r="AD996" s="71" t="str">
        <f aca="false">IF(X996="HIGH RATE",ROUND(O996,10),"")</f>
        <v/>
      </c>
      <c r="AE996" s="71" t="s">
        <v>60</v>
      </c>
      <c r="AF996" s="73" t="n">
        <f aca="false">SUMIFS(Detail!$L$2:$L$9168,Detail!$C$2:$C$9168,$A996)</f>
        <v>0</v>
      </c>
      <c r="AG996" s="74" t="n">
        <f aca="false">SUMIFS(Detail!$N$2:$N$9168,Detail!$C$2:$C$9168,$A996)</f>
        <v>0</v>
      </c>
    </row>
    <row r="997" customFormat="false" ht="15" hidden="false" customHeight="false" outlineLevel="0" collapsed="false">
      <c r="A997" s="71" t="s">
        <v>1700</v>
      </c>
      <c r="B997" s="71" t="s">
        <v>3129</v>
      </c>
      <c r="C997" s="71" t="s">
        <v>213</v>
      </c>
      <c r="D997" s="71" t="str">
        <f aca="false">IFERROR(INDEX('Brand Map'!$B$4:$B$125,MATCH(C997,'Brand Map'!$A$4:$A$125,0)),"Other")</f>
        <v>AU</v>
      </c>
      <c r="E997" s="73" t="n">
        <f aca="false">SUMIFS(Detail!$K$2:$K$9168,Detail!$C$2:$C$9168,$A997)</f>
        <v>0</v>
      </c>
      <c r="F997" s="73" t="n">
        <f aca="false">SUMIFS(Detail!$E$2:$E$9168,Detail!$C$2:$C$9168,$A997)</f>
        <v>0</v>
      </c>
      <c r="G997" s="74" t="n">
        <f aca="false">SUMIFS(Detail!$M$2:$M$9168,Detail!$C$2:$C$9168,$A997)</f>
        <v>0</v>
      </c>
      <c r="H997" s="74" t="n">
        <f aca="false">SUMIFS(Detail!$D$2:$D$9168,Detail!$C$2:$C$9168,$A997)</f>
        <v>0</v>
      </c>
      <c r="I997" s="74" t="n">
        <v>179.95</v>
      </c>
      <c r="J997" s="51" t="n">
        <f aca="false">IF(E997&gt;0,AF997/E997,0)</f>
        <v>0</v>
      </c>
      <c r="K997" s="51" t="n">
        <f aca="false">IF(G997&gt;0,AG997/G997,0)</f>
        <v>0</v>
      </c>
      <c r="L997" s="75" t="n">
        <f aca="false">H997/Settings!$B$16</f>
        <v>0</v>
      </c>
      <c r="M997" s="76" t="n">
        <f aca="false">H997/Settings!$B$20</f>
        <v>0</v>
      </c>
      <c r="N997" s="77" t="n">
        <f aca="false">E997*Settings!$B$3</f>
        <v>0</v>
      </c>
      <c r="O997" s="77" t="n">
        <f aca="false">IF(E997&gt;0,(AF997-N997)/SQRT(E997*Settings!$B$3*(1-Settings!$B$3)),0)</f>
        <v>0</v>
      </c>
      <c r="P997" s="77" t="n">
        <f aca="false">MAX(0,AF997-N997)</f>
        <v>0</v>
      </c>
      <c r="Q997" s="51" t="n">
        <f aca="false">IF(E997&gt;=Settings!$B$4,(AF997+Settings!$B$7*Settings!$B$3)/(E997+Settings!$B$7),Settings!$B$3)</f>
        <v>0.0748599558648786</v>
      </c>
      <c r="R997" s="78" t="n">
        <f aca="false">PERCENTRANK($H$2:$H$1780,H997,6)</f>
        <v>0</v>
      </c>
      <c r="S997" s="78" t="n">
        <f aca="false">PERCENTRANK($Q$2:$Q$1780,Q997,6)</f>
        <v>0.0646794</v>
      </c>
      <c r="T997" s="78" t="n">
        <f aca="false">PERCENTRANK($F$2:$F$1780,F997,6)</f>
        <v>0</v>
      </c>
      <c r="U997" s="79" t="n">
        <f aca="false">IF(F997&gt;0,ROUND((Settings!$B$8*T997+Settings!$B$9*R997+Settings!$B$10*S997)/SUM(Settings!$B$8:$B$10),10),0)</f>
        <v>0</v>
      </c>
      <c r="V997" s="71" t="str">
        <f aca="false">IF(U997&gt;0,RANK(U997,$U$2:$U$1780)+COUNTIF($U$2:U997,U997)-1,"")</f>
        <v/>
      </c>
      <c r="W997" s="71" t="str">
        <f aca="false">IF(V997="","",IF(V997&lt;=Settings!$B$11,"1 - Fix first",IF(V997&lt;=Settings!$B$12,"2 - Review","3 - Monitor")))</f>
        <v/>
      </c>
      <c r="X997" s="71" t="str">
        <f aca="false">IF(AND(E997&gt;=Settings!$B$4,AF997&gt;=Settings!$B$5,O997&gt;=Settings!$B$6),"HIGH RATE","")</f>
        <v/>
      </c>
      <c r="Y997" s="71" t="str">
        <f aca="false">IF(F997&gt;0,RANK(F997,$F$2:$F$1780)+COUNTIF($F$2:F997,F997)-1,"")</f>
        <v/>
      </c>
      <c r="Z997" s="71" t="str">
        <f aca="false">IF(H997&gt;0,RANK(H997,$H$2:$H$1780)+COUNTIF($H$2:H997,H997)-1,"")</f>
        <v/>
      </c>
      <c r="AA997" s="71" t="str">
        <f aca="false">IF(AC997="","",RANK(AC997,$AC$2:$AC$1780)+COUNTIF($AC$2:AC997,AC997)-1)</f>
        <v/>
      </c>
      <c r="AB997" s="71" t="str">
        <f aca="false">IF(AD997="","",RANK(AD997,$AD$2:$AD$1780)+COUNTIF($AD$2:AD997,AD997)-1)</f>
        <v/>
      </c>
      <c r="AC997" s="71" t="str">
        <f aca="false">IF(AND(AF997&gt;0,E997&gt;=Settings!$B$4),ROUND(J997,10),"")</f>
        <v/>
      </c>
      <c r="AD997" s="71" t="str">
        <f aca="false">IF(X997="HIGH RATE",ROUND(O997,10),"")</f>
        <v/>
      </c>
      <c r="AE997" s="71" t="s">
        <v>60</v>
      </c>
      <c r="AF997" s="73" t="n">
        <f aca="false">SUMIFS(Detail!$L$2:$L$9168,Detail!$C$2:$C$9168,$A997)</f>
        <v>0</v>
      </c>
      <c r="AG997" s="74" t="n">
        <f aca="false">SUMIFS(Detail!$N$2:$N$9168,Detail!$C$2:$C$9168,$A997)</f>
        <v>0</v>
      </c>
    </row>
    <row r="998" customFormat="false" ht="15" hidden="false" customHeight="false" outlineLevel="0" collapsed="false">
      <c r="A998" s="71" t="s">
        <v>1680</v>
      </c>
      <c r="B998" s="71" t="s">
        <v>3129</v>
      </c>
      <c r="C998" s="71" t="s">
        <v>213</v>
      </c>
      <c r="D998" s="71" t="str">
        <f aca="false">IFERROR(INDEX('Brand Map'!$B$4:$B$125,MATCH(C998,'Brand Map'!$A$4:$A$125,0)),"Other")</f>
        <v>AU</v>
      </c>
      <c r="E998" s="73" t="n">
        <f aca="false">SUMIFS(Detail!$K$2:$K$9168,Detail!$C$2:$C$9168,$A998)</f>
        <v>0</v>
      </c>
      <c r="F998" s="73" t="n">
        <f aca="false">SUMIFS(Detail!$E$2:$E$9168,Detail!$C$2:$C$9168,$A998)</f>
        <v>0</v>
      </c>
      <c r="G998" s="74" t="n">
        <f aca="false">SUMIFS(Detail!$M$2:$M$9168,Detail!$C$2:$C$9168,$A998)</f>
        <v>0</v>
      </c>
      <c r="H998" s="74" t="n">
        <f aca="false">SUMIFS(Detail!$D$2:$D$9168,Detail!$C$2:$C$9168,$A998)</f>
        <v>0</v>
      </c>
      <c r="I998" s="74" t="n">
        <v>779.8</v>
      </c>
      <c r="J998" s="51" t="n">
        <f aca="false">IF(E998&gt;0,AF998/E998,0)</f>
        <v>0</v>
      </c>
      <c r="K998" s="51" t="n">
        <f aca="false">IF(G998&gt;0,AG998/G998,0)</f>
        <v>0</v>
      </c>
      <c r="L998" s="75" t="n">
        <f aca="false">H998/Settings!$B$16</f>
        <v>0</v>
      </c>
      <c r="M998" s="76" t="n">
        <f aca="false">H998/Settings!$B$20</f>
        <v>0</v>
      </c>
      <c r="N998" s="77" t="n">
        <f aca="false">E998*Settings!$B$3</f>
        <v>0</v>
      </c>
      <c r="O998" s="77" t="n">
        <f aca="false">IF(E998&gt;0,(AF998-N998)/SQRT(E998*Settings!$B$3*(1-Settings!$B$3)),0)</f>
        <v>0</v>
      </c>
      <c r="P998" s="77" t="n">
        <f aca="false">MAX(0,AF998-N998)</f>
        <v>0</v>
      </c>
      <c r="Q998" s="51" t="n">
        <f aca="false">IF(E998&gt;=Settings!$B$4,(AF998+Settings!$B$7*Settings!$B$3)/(E998+Settings!$B$7),Settings!$B$3)</f>
        <v>0.0748599558648786</v>
      </c>
      <c r="R998" s="78" t="n">
        <f aca="false">PERCENTRANK($H$2:$H$1780,H998,6)</f>
        <v>0</v>
      </c>
      <c r="S998" s="78" t="n">
        <f aca="false">PERCENTRANK($Q$2:$Q$1780,Q998,6)</f>
        <v>0.0646794</v>
      </c>
      <c r="T998" s="78" t="n">
        <f aca="false">PERCENTRANK($F$2:$F$1780,F998,6)</f>
        <v>0</v>
      </c>
      <c r="U998" s="79" t="n">
        <f aca="false">IF(F998&gt;0,ROUND((Settings!$B$8*T998+Settings!$B$9*R998+Settings!$B$10*S998)/SUM(Settings!$B$8:$B$10),10),0)</f>
        <v>0</v>
      </c>
      <c r="V998" s="71" t="str">
        <f aca="false">IF(U998&gt;0,RANK(U998,$U$2:$U$1780)+COUNTIF($U$2:U998,U998)-1,"")</f>
        <v/>
      </c>
      <c r="W998" s="71" t="str">
        <f aca="false">IF(V998="","",IF(V998&lt;=Settings!$B$11,"1 - Fix first",IF(V998&lt;=Settings!$B$12,"2 - Review","3 - Monitor")))</f>
        <v/>
      </c>
      <c r="X998" s="71" t="str">
        <f aca="false">IF(AND(E998&gt;=Settings!$B$4,AF998&gt;=Settings!$B$5,O998&gt;=Settings!$B$6),"HIGH RATE","")</f>
        <v/>
      </c>
      <c r="Y998" s="71" t="str">
        <f aca="false">IF(F998&gt;0,RANK(F998,$F$2:$F$1780)+COUNTIF($F$2:F998,F998)-1,"")</f>
        <v/>
      </c>
      <c r="Z998" s="71" t="str">
        <f aca="false">IF(H998&gt;0,RANK(H998,$H$2:$H$1780)+COUNTIF($H$2:H998,H998)-1,"")</f>
        <v/>
      </c>
      <c r="AA998" s="71" t="str">
        <f aca="false">IF(AC998="","",RANK(AC998,$AC$2:$AC$1780)+COUNTIF($AC$2:AC998,AC998)-1)</f>
        <v/>
      </c>
      <c r="AB998" s="71" t="str">
        <f aca="false">IF(AD998="","",RANK(AD998,$AD$2:$AD$1780)+COUNTIF($AD$2:AD998,AD998)-1)</f>
        <v/>
      </c>
      <c r="AC998" s="71" t="str">
        <f aca="false">IF(AND(AF998&gt;0,E998&gt;=Settings!$B$4),ROUND(J998,10),"")</f>
        <v/>
      </c>
      <c r="AD998" s="71" t="str">
        <f aca="false">IF(X998="HIGH RATE",ROUND(O998,10),"")</f>
        <v/>
      </c>
      <c r="AE998" s="71" t="s">
        <v>60</v>
      </c>
      <c r="AF998" s="73" t="n">
        <f aca="false">SUMIFS(Detail!$L$2:$L$9168,Detail!$C$2:$C$9168,$A998)</f>
        <v>0</v>
      </c>
      <c r="AG998" s="74" t="n">
        <f aca="false">SUMIFS(Detail!$N$2:$N$9168,Detail!$C$2:$C$9168,$A998)</f>
        <v>0</v>
      </c>
    </row>
    <row r="999" customFormat="false" ht="15" hidden="false" customHeight="false" outlineLevel="0" collapsed="false">
      <c r="A999" s="71" t="s">
        <v>1713</v>
      </c>
      <c r="B999" s="71" t="s">
        <v>3129</v>
      </c>
      <c r="C999" s="71" t="s">
        <v>213</v>
      </c>
      <c r="D999" s="71" t="str">
        <f aca="false">IFERROR(INDEX('Brand Map'!$B$4:$B$125,MATCH(C999,'Brand Map'!$A$4:$A$125,0)),"Other")</f>
        <v>AU</v>
      </c>
      <c r="E999" s="73" t="n">
        <f aca="false">SUMIFS(Detail!$K$2:$K$9168,Detail!$C$2:$C$9168,$A999)</f>
        <v>0</v>
      </c>
      <c r="F999" s="73" t="n">
        <f aca="false">SUMIFS(Detail!$E$2:$E$9168,Detail!$C$2:$C$9168,$A999)</f>
        <v>0</v>
      </c>
      <c r="G999" s="74" t="n">
        <f aca="false">SUMIFS(Detail!$M$2:$M$9168,Detail!$C$2:$C$9168,$A999)</f>
        <v>0</v>
      </c>
      <c r="H999" s="74" t="n">
        <f aca="false">SUMIFS(Detail!$D$2:$D$9168,Detail!$C$2:$C$9168,$A999)</f>
        <v>0</v>
      </c>
      <c r="I999" s="74" t="n">
        <v>149.95</v>
      </c>
      <c r="J999" s="51" t="n">
        <f aca="false">IF(E999&gt;0,AF999/E999,0)</f>
        <v>0</v>
      </c>
      <c r="K999" s="51" t="n">
        <f aca="false">IF(G999&gt;0,AG999/G999,0)</f>
        <v>0</v>
      </c>
      <c r="L999" s="75" t="n">
        <f aca="false">H999/Settings!$B$16</f>
        <v>0</v>
      </c>
      <c r="M999" s="76" t="n">
        <f aca="false">H999/Settings!$B$20</f>
        <v>0</v>
      </c>
      <c r="N999" s="77" t="n">
        <f aca="false">E999*Settings!$B$3</f>
        <v>0</v>
      </c>
      <c r="O999" s="77" t="n">
        <f aca="false">IF(E999&gt;0,(AF999-N999)/SQRT(E999*Settings!$B$3*(1-Settings!$B$3)),0)</f>
        <v>0</v>
      </c>
      <c r="P999" s="77" t="n">
        <f aca="false">MAX(0,AF999-N999)</f>
        <v>0</v>
      </c>
      <c r="Q999" s="51" t="n">
        <f aca="false">IF(E999&gt;=Settings!$B$4,(AF999+Settings!$B$7*Settings!$B$3)/(E999+Settings!$B$7),Settings!$B$3)</f>
        <v>0.0748599558648786</v>
      </c>
      <c r="R999" s="78" t="n">
        <f aca="false">PERCENTRANK($H$2:$H$1780,H999,6)</f>
        <v>0</v>
      </c>
      <c r="S999" s="78" t="n">
        <f aca="false">PERCENTRANK($Q$2:$Q$1780,Q999,6)</f>
        <v>0.0646794</v>
      </c>
      <c r="T999" s="78" t="n">
        <f aca="false">PERCENTRANK($F$2:$F$1780,F999,6)</f>
        <v>0</v>
      </c>
      <c r="U999" s="79" t="n">
        <f aca="false">IF(F999&gt;0,ROUND((Settings!$B$8*T999+Settings!$B$9*R999+Settings!$B$10*S999)/SUM(Settings!$B$8:$B$10),10),0)</f>
        <v>0</v>
      </c>
      <c r="V999" s="71" t="str">
        <f aca="false">IF(U999&gt;0,RANK(U999,$U$2:$U$1780)+COUNTIF($U$2:U999,U999)-1,"")</f>
        <v/>
      </c>
      <c r="W999" s="71" t="str">
        <f aca="false">IF(V999="","",IF(V999&lt;=Settings!$B$11,"1 - Fix first",IF(V999&lt;=Settings!$B$12,"2 - Review","3 - Monitor")))</f>
        <v/>
      </c>
      <c r="X999" s="71" t="str">
        <f aca="false">IF(AND(E999&gt;=Settings!$B$4,AF999&gt;=Settings!$B$5,O999&gt;=Settings!$B$6),"HIGH RATE","")</f>
        <v/>
      </c>
      <c r="Y999" s="71" t="str">
        <f aca="false">IF(F999&gt;0,RANK(F999,$F$2:$F$1780)+COUNTIF($F$2:F999,F999)-1,"")</f>
        <v/>
      </c>
      <c r="Z999" s="71" t="str">
        <f aca="false">IF(H999&gt;0,RANK(H999,$H$2:$H$1780)+COUNTIF($H$2:H999,H999)-1,"")</f>
        <v/>
      </c>
      <c r="AA999" s="71" t="str">
        <f aca="false">IF(AC999="","",RANK(AC999,$AC$2:$AC$1780)+COUNTIF($AC$2:AC999,AC999)-1)</f>
        <v/>
      </c>
      <c r="AB999" s="71" t="str">
        <f aca="false">IF(AD999="","",RANK(AD999,$AD$2:$AD$1780)+COUNTIF($AD$2:AD999,AD999)-1)</f>
        <v/>
      </c>
      <c r="AC999" s="71" t="str">
        <f aca="false">IF(AND(AF999&gt;0,E999&gt;=Settings!$B$4),ROUND(J999,10),"")</f>
        <v/>
      </c>
      <c r="AD999" s="71" t="str">
        <f aca="false">IF(X999="HIGH RATE",ROUND(O999,10),"")</f>
        <v/>
      </c>
      <c r="AE999" s="71" t="s">
        <v>60</v>
      </c>
      <c r="AF999" s="73" t="n">
        <f aca="false">SUMIFS(Detail!$L$2:$L$9168,Detail!$C$2:$C$9168,$A999)</f>
        <v>0</v>
      </c>
      <c r="AG999" s="74" t="n">
        <f aca="false">SUMIFS(Detail!$N$2:$N$9168,Detail!$C$2:$C$9168,$A999)</f>
        <v>0</v>
      </c>
    </row>
    <row r="1000" customFormat="false" ht="15" hidden="false" customHeight="false" outlineLevel="0" collapsed="false">
      <c r="A1000" s="71" t="s">
        <v>1589</v>
      </c>
      <c r="B1000" s="71" t="s">
        <v>3130</v>
      </c>
      <c r="C1000" s="71" t="s">
        <v>213</v>
      </c>
      <c r="D1000" s="71" t="str">
        <f aca="false">IFERROR(INDEX('Brand Map'!$B$4:$B$125,MATCH(C1000,'Brand Map'!$A$4:$A$125,0)),"Other")</f>
        <v>AU</v>
      </c>
      <c r="E1000" s="73" t="n">
        <f aca="false">SUMIFS(Detail!$K$2:$K$9168,Detail!$C$2:$C$9168,$A1000)</f>
        <v>0</v>
      </c>
      <c r="F1000" s="73" t="n">
        <f aca="false">SUMIFS(Detail!$E$2:$E$9168,Detail!$C$2:$C$9168,$A1000)</f>
        <v>0</v>
      </c>
      <c r="G1000" s="74" t="n">
        <f aca="false">SUMIFS(Detail!$M$2:$M$9168,Detail!$C$2:$C$9168,$A1000)</f>
        <v>0</v>
      </c>
      <c r="H1000" s="74" t="n">
        <f aca="false">SUMIFS(Detail!$D$2:$D$9168,Detail!$C$2:$C$9168,$A1000)</f>
        <v>0</v>
      </c>
      <c r="I1000" s="74" t="n">
        <v>824.75</v>
      </c>
      <c r="J1000" s="51" t="n">
        <f aca="false">IF(E1000&gt;0,AF1000/E1000,0)</f>
        <v>0</v>
      </c>
      <c r="K1000" s="51" t="n">
        <f aca="false">IF(G1000&gt;0,AG1000/G1000,0)</f>
        <v>0</v>
      </c>
      <c r="L1000" s="75" t="n">
        <f aca="false">H1000/Settings!$B$16</f>
        <v>0</v>
      </c>
      <c r="M1000" s="76" t="n">
        <f aca="false">H1000/Settings!$B$20</f>
        <v>0</v>
      </c>
      <c r="N1000" s="77" t="n">
        <f aca="false">E1000*Settings!$B$3</f>
        <v>0</v>
      </c>
      <c r="O1000" s="77" t="n">
        <f aca="false">IF(E1000&gt;0,(AF1000-N1000)/SQRT(E1000*Settings!$B$3*(1-Settings!$B$3)),0)</f>
        <v>0</v>
      </c>
      <c r="P1000" s="77" t="n">
        <f aca="false">MAX(0,AF1000-N1000)</f>
        <v>0</v>
      </c>
      <c r="Q1000" s="51" t="n">
        <f aca="false">IF(E1000&gt;=Settings!$B$4,(AF1000+Settings!$B$7*Settings!$B$3)/(E1000+Settings!$B$7),Settings!$B$3)</f>
        <v>0.0748599558648786</v>
      </c>
      <c r="R1000" s="78" t="n">
        <f aca="false">PERCENTRANK($H$2:$H$1780,H1000,6)</f>
        <v>0</v>
      </c>
      <c r="S1000" s="78" t="n">
        <f aca="false">PERCENTRANK($Q$2:$Q$1780,Q1000,6)</f>
        <v>0.0646794</v>
      </c>
      <c r="T1000" s="78" t="n">
        <f aca="false">PERCENTRANK($F$2:$F$1780,F1000,6)</f>
        <v>0</v>
      </c>
      <c r="U1000" s="79" t="n">
        <f aca="false">IF(F1000&gt;0,ROUND((Settings!$B$8*T1000+Settings!$B$9*R1000+Settings!$B$10*S1000)/SUM(Settings!$B$8:$B$10),10),0)</f>
        <v>0</v>
      </c>
      <c r="V1000" s="71" t="str">
        <f aca="false">IF(U1000&gt;0,RANK(U1000,$U$2:$U$1780)+COUNTIF($U$2:U1000,U1000)-1,"")</f>
        <v/>
      </c>
      <c r="W1000" s="71" t="str">
        <f aca="false">IF(V1000="","",IF(V1000&lt;=Settings!$B$11,"1 - Fix first",IF(V1000&lt;=Settings!$B$12,"2 - Review","3 - Monitor")))</f>
        <v/>
      </c>
      <c r="X1000" s="71" t="str">
        <f aca="false">IF(AND(E1000&gt;=Settings!$B$4,AF1000&gt;=Settings!$B$5,O1000&gt;=Settings!$B$6),"HIGH RATE","")</f>
        <v/>
      </c>
      <c r="Y1000" s="71" t="str">
        <f aca="false">IF(F1000&gt;0,RANK(F1000,$F$2:$F$1780)+COUNTIF($F$2:F1000,F1000)-1,"")</f>
        <v/>
      </c>
      <c r="Z1000" s="71" t="str">
        <f aca="false">IF(H1000&gt;0,RANK(H1000,$H$2:$H$1780)+COUNTIF($H$2:H1000,H1000)-1,"")</f>
        <v/>
      </c>
      <c r="AA1000" s="71" t="str">
        <f aca="false">IF(AC1000="","",RANK(AC1000,$AC$2:$AC$1780)+COUNTIF($AC$2:AC1000,AC1000)-1)</f>
        <v/>
      </c>
      <c r="AB1000" s="71" t="str">
        <f aca="false">IF(AD1000="","",RANK(AD1000,$AD$2:$AD$1780)+COUNTIF($AD$2:AD1000,AD1000)-1)</f>
        <v/>
      </c>
      <c r="AC1000" s="71" t="str">
        <f aca="false">IF(AND(AF1000&gt;0,E1000&gt;=Settings!$B$4),ROUND(J1000,10),"")</f>
        <v/>
      </c>
      <c r="AD1000" s="71" t="str">
        <f aca="false">IF(X1000="HIGH RATE",ROUND(O1000,10),"")</f>
        <v/>
      </c>
      <c r="AE1000" s="71" t="s">
        <v>60</v>
      </c>
      <c r="AF1000" s="73" t="n">
        <f aca="false">SUMIFS(Detail!$L$2:$L$9168,Detail!$C$2:$C$9168,$A1000)</f>
        <v>0</v>
      </c>
      <c r="AG1000" s="74" t="n">
        <f aca="false">SUMIFS(Detail!$N$2:$N$9168,Detail!$C$2:$C$9168,$A1000)</f>
        <v>0</v>
      </c>
    </row>
    <row r="1001" customFormat="false" ht="15" hidden="false" customHeight="false" outlineLevel="0" collapsed="false">
      <c r="A1001" s="71" t="s">
        <v>2346</v>
      </c>
      <c r="B1001" s="71" t="s">
        <v>2703</v>
      </c>
      <c r="C1001" s="71" t="s">
        <v>213</v>
      </c>
      <c r="D1001" s="71" t="str">
        <f aca="false">IFERROR(INDEX('Brand Map'!$B$4:$B$125,MATCH(C1001,'Brand Map'!$A$4:$A$125,0)),"Other")</f>
        <v>AU</v>
      </c>
      <c r="E1001" s="73" t="n">
        <f aca="false">SUMIFS(Detail!$K$2:$K$9168,Detail!$C$2:$C$9168,$A1001)</f>
        <v>0</v>
      </c>
      <c r="F1001" s="73" t="n">
        <f aca="false">SUMIFS(Detail!$E$2:$E$9168,Detail!$C$2:$C$9168,$A1001)</f>
        <v>0</v>
      </c>
      <c r="G1001" s="74" t="n">
        <f aca="false">SUMIFS(Detail!$M$2:$M$9168,Detail!$C$2:$C$9168,$A1001)</f>
        <v>0</v>
      </c>
      <c r="H1001" s="74" t="n">
        <f aca="false">SUMIFS(Detail!$D$2:$D$9168,Detail!$C$2:$C$9168,$A1001)</f>
        <v>0</v>
      </c>
      <c r="I1001" s="74" t="n">
        <v>107.95</v>
      </c>
      <c r="J1001" s="51" t="n">
        <f aca="false">IF(E1001&gt;0,AF1001/E1001,0)</f>
        <v>0</v>
      </c>
      <c r="K1001" s="51" t="n">
        <f aca="false">IF(G1001&gt;0,AG1001/G1001,0)</f>
        <v>0</v>
      </c>
      <c r="L1001" s="75" t="n">
        <f aca="false">H1001/Settings!$B$16</f>
        <v>0</v>
      </c>
      <c r="M1001" s="76" t="n">
        <f aca="false">H1001/Settings!$B$20</f>
        <v>0</v>
      </c>
      <c r="N1001" s="77" t="n">
        <f aca="false">E1001*Settings!$B$3</f>
        <v>0</v>
      </c>
      <c r="O1001" s="77" t="n">
        <f aca="false">IF(E1001&gt;0,(AF1001-N1001)/SQRT(E1001*Settings!$B$3*(1-Settings!$B$3)),0)</f>
        <v>0</v>
      </c>
      <c r="P1001" s="77" t="n">
        <f aca="false">MAX(0,AF1001-N1001)</f>
        <v>0</v>
      </c>
      <c r="Q1001" s="51" t="n">
        <f aca="false">IF(E1001&gt;=Settings!$B$4,(AF1001+Settings!$B$7*Settings!$B$3)/(E1001+Settings!$B$7),Settings!$B$3)</f>
        <v>0.0748599558648786</v>
      </c>
      <c r="R1001" s="78" t="n">
        <f aca="false">PERCENTRANK($H$2:$H$1780,H1001,6)</f>
        <v>0</v>
      </c>
      <c r="S1001" s="78" t="n">
        <f aca="false">PERCENTRANK($Q$2:$Q$1780,Q1001,6)</f>
        <v>0.0646794</v>
      </c>
      <c r="T1001" s="78" t="n">
        <f aca="false">PERCENTRANK($F$2:$F$1780,F1001,6)</f>
        <v>0</v>
      </c>
      <c r="U1001" s="79" t="n">
        <f aca="false">IF(F1001&gt;0,ROUND((Settings!$B$8*T1001+Settings!$B$9*R1001+Settings!$B$10*S1001)/SUM(Settings!$B$8:$B$10),10),0)</f>
        <v>0</v>
      </c>
      <c r="V1001" s="71" t="str">
        <f aca="false">IF(U1001&gt;0,RANK(U1001,$U$2:$U$1780)+COUNTIF($U$2:U1001,U1001)-1,"")</f>
        <v/>
      </c>
      <c r="W1001" s="71" t="str">
        <f aca="false">IF(V1001="","",IF(V1001&lt;=Settings!$B$11,"1 - Fix first",IF(V1001&lt;=Settings!$B$12,"2 - Review","3 - Monitor")))</f>
        <v/>
      </c>
      <c r="X1001" s="71" t="str">
        <f aca="false">IF(AND(E1001&gt;=Settings!$B$4,AF1001&gt;=Settings!$B$5,O1001&gt;=Settings!$B$6),"HIGH RATE","")</f>
        <v/>
      </c>
      <c r="Y1001" s="71" t="str">
        <f aca="false">IF(F1001&gt;0,RANK(F1001,$F$2:$F$1780)+COUNTIF($F$2:F1001,F1001)-1,"")</f>
        <v/>
      </c>
      <c r="Z1001" s="71" t="str">
        <f aca="false">IF(H1001&gt;0,RANK(H1001,$H$2:$H$1780)+COUNTIF($H$2:H1001,H1001)-1,"")</f>
        <v/>
      </c>
      <c r="AA1001" s="71" t="str">
        <f aca="false">IF(AC1001="","",RANK(AC1001,$AC$2:$AC$1780)+COUNTIF($AC$2:AC1001,AC1001)-1)</f>
        <v/>
      </c>
      <c r="AB1001" s="71" t="str">
        <f aca="false">IF(AD1001="","",RANK(AD1001,$AD$2:$AD$1780)+COUNTIF($AD$2:AD1001,AD1001)-1)</f>
        <v/>
      </c>
      <c r="AC1001" s="71" t="str">
        <f aca="false">IF(AND(AF1001&gt;0,E1001&gt;=Settings!$B$4),ROUND(J1001,10),"")</f>
        <v/>
      </c>
      <c r="AD1001" s="71" t="str">
        <f aca="false">IF(X1001="HIGH RATE",ROUND(O1001,10),"")</f>
        <v/>
      </c>
      <c r="AE1001" s="71" t="s">
        <v>59</v>
      </c>
      <c r="AF1001" s="73" t="n">
        <f aca="false">SUMIFS(Detail!$L$2:$L$9168,Detail!$C$2:$C$9168,$A1001)</f>
        <v>0</v>
      </c>
      <c r="AG1001" s="74" t="n">
        <f aca="false">SUMIFS(Detail!$N$2:$N$9168,Detail!$C$2:$C$9168,$A1001)</f>
        <v>0</v>
      </c>
    </row>
    <row r="1002" customFormat="false" ht="15" hidden="false" customHeight="false" outlineLevel="0" collapsed="false">
      <c r="A1002" s="71" t="s">
        <v>2155</v>
      </c>
      <c r="B1002" s="71" t="s">
        <v>2834</v>
      </c>
      <c r="C1002" s="71" t="s">
        <v>213</v>
      </c>
      <c r="D1002" s="71" t="str">
        <f aca="false">IFERROR(INDEX('Brand Map'!$B$4:$B$125,MATCH(C1002,'Brand Map'!$A$4:$A$125,0)),"Other")</f>
        <v>AU</v>
      </c>
      <c r="E1002" s="73" t="n">
        <f aca="false">SUMIFS(Detail!$K$2:$K$9168,Detail!$C$2:$C$9168,$A1002)</f>
        <v>0</v>
      </c>
      <c r="F1002" s="73" t="n">
        <f aca="false">SUMIFS(Detail!$E$2:$E$9168,Detail!$C$2:$C$9168,$A1002)</f>
        <v>0</v>
      </c>
      <c r="G1002" s="74" t="n">
        <f aca="false">SUMIFS(Detail!$M$2:$M$9168,Detail!$C$2:$C$9168,$A1002)</f>
        <v>0</v>
      </c>
      <c r="H1002" s="74" t="n">
        <f aca="false">SUMIFS(Detail!$D$2:$D$9168,Detail!$C$2:$C$9168,$A1002)</f>
        <v>0</v>
      </c>
      <c r="I1002" s="74" t="n">
        <v>1127.17</v>
      </c>
      <c r="J1002" s="51" t="n">
        <f aca="false">IF(E1002&gt;0,AF1002/E1002,0)</f>
        <v>0</v>
      </c>
      <c r="K1002" s="51" t="n">
        <f aca="false">IF(G1002&gt;0,AG1002/G1002,0)</f>
        <v>0</v>
      </c>
      <c r="L1002" s="75" t="n">
        <f aca="false">H1002/Settings!$B$16</f>
        <v>0</v>
      </c>
      <c r="M1002" s="76" t="n">
        <f aca="false">H1002/Settings!$B$20</f>
        <v>0</v>
      </c>
      <c r="N1002" s="77" t="n">
        <f aca="false">E1002*Settings!$B$3</f>
        <v>0</v>
      </c>
      <c r="O1002" s="77" t="n">
        <f aca="false">IF(E1002&gt;0,(AF1002-N1002)/SQRT(E1002*Settings!$B$3*(1-Settings!$B$3)),0)</f>
        <v>0</v>
      </c>
      <c r="P1002" s="77" t="n">
        <f aca="false">MAX(0,AF1002-N1002)</f>
        <v>0</v>
      </c>
      <c r="Q1002" s="51" t="n">
        <f aca="false">IF(E1002&gt;=Settings!$B$4,(AF1002+Settings!$B$7*Settings!$B$3)/(E1002+Settings!$B$7),Settings!$B$3)</f>
        <v>0.0748599558648786</v>
      </c>
      <c r="R1002" s="78" t="n">
        <f aca="false">PERCENTRANK($H$2:$H$1780,H1002,6)</f>
        <v>0</v>
      </c>
      <c r="S1002" s="78" t="n">
        <f aca="false">PERCENTRANK($Q$2:$Q$1780,Q1002,6)</f>
        <v>0.0646794</v>
      </c>
      <c r="T1002" s="78" t="n">
        <f aca="false">PERCENTRANK($F$2:$F$1780,F1002,6)</f>
        <v>0</v>
      </c>
      <c r="U1002" s="79" t="n">
        <f aca="false">IF(F1002&gt;0,ROUND((Settings!$B$8*T1002+Settings!$B$9*R1002+Settings!$B$10*S1002)/SUM(Settings!$B$8:$B$10),10),0)</f>
        <v>0</v>
      </c>
      <c r="V1002" s="71" t="str">
        <f aca="false">IF(U1002&gt;0,RANK(U1002,$U$2:$U$1780)+COUNTIF($U$2:U1002,U1002)-1,"")</f>
        <v/>
      </c>
      <c r="W1002" s="71" t="str">
        <f aca="false">IF(V1002="","",IF(V1002&lt;=Settings!$B$11,"1 - Fix first",IF(V1002&lt;=Settings!$B$12,"2 - Review","3 - Monitor")))</f>
        <v/>
      </c>
      <c r="X1002" s="71" t="str">
        <f aca="false">IF(AND(E1002&gt;=Settings!$B$4,AF1002&gt;=Settings!$B$5,O1002&gt;=Settings!$B$6),"HIGH RATE","")</f>
        <v/>
      </c>
      <c r="Y1002" s="71" t="str">
        <f aca="false">IF(F1002&gt;0,RANK(F1002,$F$2:$F$1780)+COUNTIF($F$2:F1002,F1002)-1,"")</f>
        <v/>
      </c>
      <c r="Z1002" s="71" t="str">
        <f aca="false">IF(H1002&gt;0,RANK(H1002,$H$2:$H$1780)+COUNTIF($H$2:H1002,H1002)-1,"")</f>
        <v/>
      </c>
      <c r="AA1002" s="71" t="str">
        <f aca="false">IF(AC1002="","",RANK(AC1002,$AC$2:$AC$1780)+COUNTIF($AC$2:AC1002,AC1002)-1)</f>
        <v/>
      </c>
      <c r="AB1002" s="71" t="str">
        <f aca="false">IF(AD1002="","",RANK(AD1002,$AD$2:$AD$1780)+COUNTIF($AD$2:AD1002,AD1002)-1)</f>
        <v/>
      </c>
      <c r="AC1002" s="71" t="str">
        <f aca="false">IF(AND(AF1002&gt;0,E1002&gt;=Settings!$B$4),ROUND(J1002,10),"")</f>
        <v/>
      </c>
      <c r="AD1002" s="71" t="str">
        <f aca="false">IF(X1002="HIGH RATE",ROUND(O1002,10),"")</f>
        <v/>
      </c>
      <c r="AE1002" s="71" t="s">
        <v>60</v>
      </c>
      <c r="AF1002" s="73" t="n">
        <f aca="false">SUMIFS(Detail!$L$2:$L$9168,Detail!$C$2:$C$9168,$A1002)</f>
        <v>0</v>
      </c>
      <c r="AG1002" s="74" t="n">
        <f aca="false">SUMIFS(Detail!$N$2:$N$9168,Detail!$C$2:$C$9168,$A1002)</f>
        <v>0</v>
      </c>
    </row>
    <row r="1003" customFormat="false" ht="15" hidden="false" customHeight="false" outlineLevel="0" collapsed="false">
      <c r="A1003" s="71" t="s">
        <v>2099</v>
      </c>
      <c r="B1003" s="71" t="s">
        <v>3131</v>
      </c>
      <c r="C1003" s="71" t="s">
        <v>213</v>
      </c>
      <c r="D1003" s="71" t="str">
        <f aca="false">IFERROR(INDEX('Brand Map'!$B$4:$B$125,MATCH(C1003,'Brand Map'!$A$4:$A$125,0)),"Other")</f>
        <v>AU</v>
      </c>
      <c r="E1003" s="73" t="n">
        <f aca="false">SUMIFS(Detail!$K$2:$K$9168,Detail!$C$2:$C$9168,$A1003)</f>
        <v>0</v>
      </c>
      <c r="F1003" s="73" t="n">
        <f aca="false">SUMIFS(Detail!$E$2:$E$9168,Detail!$C$2:$C$9168,$A1003)</f>
        <v>0</v>
      </c>
      <c r="G1003" s="74" t="n">
        <f aca="false">SUMIFS(Detail!$M$2:$M$9168,Detail!$C$2:$C$9168,$A1003)</f>
        <v>0</v>
      </c>
      <c r="H1003" s="74" t="n">
        <f aca="false">SUMIFS(Detail!$D$2:$D$9168,Detail!$C$2:$C$9168,$A1003)</f>
        <v>0</v>
      </c>
      <c r="I1003" s="74" t="n">
        <v>94.95</v>
      </c>
      <c r="J1003" s="51" t="n">
        <f aca="false">IF(E1003&gt;0,AF1003/E1003,0)</f>
        <v>0</v>
      </c>
      <c r="K1003" s="51" t="n">
        <f aca="false">IF(G1003&gt;0,AG1003/G1003,0)</f>
        <v>0</v>
      </c>
      <c r="L1003" s="75" t="n">
        <f aca="false">H1003/Settings!$B$16</f>
        <v>0</v>
      </c>
      <c r="M1003" s="76" t="n">
        <f aca="false">H1003/Settings!$B$20</f>
        <v>0</v>
      </c>
      <c r="N1003" s="77" t="n">
        <f aca="false">E1003*Settings!$B$3</f>
        <v>0</v>
      </c>
      <c r="O1003" s="77" t="n">
        <f aca="false">IF(E1003&gt;0,(AF1003-N1003)/SQRT(E1003*Settings!$B$3*(1-Settings!$B$3)),0)</f>
        <v>0</v>
      </c>
      <c r="P1003" s="77" t="n">
        <f aca="false">MAX(0,AF1003-N1003)</f>
        <v>0</v>
      </c>
      <c r="Q1003" s="51" t="n">
        <f aca="false">IF(E1003&gt;=Settings!$B$4,(AF1003+Settings!$B$7*Settings!$B$3)/(E1003+Settings!$B$7),Settings!$B$3)</f>
        <v>0.0748599558648786</v>
      </c>
      <c r="R1003" s="78" t="n">
        <f aca="false">PERCENTRANK($H$2:$H$1780,H1003,6)</f>
        <v>0</v>
      </c>
      <c r="S1003" s="78" t="n">
        <f aca="false">PERCENTRANK($Q$2:$Q$1780,Q1003,6)</f>
        <v>0.0646794</v>
      </c>
      <c r="T1003" s="78" t="n">
        <f aca="false">PERCENTRANK($F$2:$F$1780,F1003,6)</f>
        <v>0</v>
      </c>
      <c r="U1003" s="79" t="n">
        <f aca="false">IF(F1003&gt;0,ROUND((Settings!$B$8*T1003+Settings!$B$9*R1003+Settings!$B$10*S1003)/SUM(Settings!$B$8:$B$10),10),0)</f>
        <v>0</v>
      </c>
      <c r="V1003" s="71" t="str">
        <f aca="false">IF(U1003&gt;0,RANK(U1003,$U$2:$U$1780)+COUNTIF($U$2:U1003,U1003)-1,"")</f>
        <v/>
      </c>
      <c r="W1003" s="71" t="str">
        <f aca="false">IF(V1003="","",IF(V1003&lt;=Settings!$B$11,"1 - Fix first",IF(V1003&lt;=Settings!$B$12,"2 - Review","3 - Monitor")))</f>
        <v/>
      </c>
      <c r="X1003" s="71" t="str">
        <f aca="false">IF(AND(E1003&gt;=Settings!$B$4,AF1003&gt;=Settings!$B$5,O1003&gt;=Settings!$B$6),"HIGH RATE","")</f>
        <v/>
      </c>
      <c r="Y1003" s="71" t="str">
        <f aca="false">IF(F1003&gt;0,RANK(F1003,$F$2:$F$1780)+COUNTIF($F$2:F1003,F1003)-1,"")</f>
        <v/>
      </c>
      <c r="Z1003" s="71" t="str">
        <f aca="false">IF(H1003&gt;0,RANK(H1003,$H$2:$H$1780)+COUNTIF($H$2:H1003,H1003)-1,"")</f>
        <v/>
      </c>
      <c r="AA1003" s="71" t="str">
        <f aca="false">IF(AC1003="","",RANK(AC1003,$AC$2:$AC$1780)+COUNTIF($AC$2:AC1003,AC1003)-1)</f>
        <v/>
      </c>
      <c r="AB1003" s="71" t="str">
        <f aca="false">IF(AD1003="","",RANK(AD1003,$AD$2:$AD$1780)+COUNTIF($AD$2:AD1003,AD1003)-1)</f>
        <v/>
      </c>
      <c r="AC1003" s="71" t="str">
        <f aca="false">IF(AND(AF1003&gt;0,E1003&gt;=Settings!$B$4),ROUND(J1003,10),"")</f>
        <v/>
      </c>
      <c r="AD1003" s="71" t="str">
        <f aca="false">IF(X1003="HIGH RATE",ROUND(O1003,10),"")</f>
        <v/>
      </c>
      <c r="AE1003" s="71" t="s">
        <v>60</v>
      </c>
      <c r="AF1003" s="73" t="n">
        <f aca="false">SUMIFS(Detail!$L$2:$L$9168,Detail!$C$2:$C$9168,$A1003)</f>
        <v>0</v>
      </c>
      <c r="AG1003" s="74" t="n">
        <f aca="false">SUMIFS(Detail!$N$2:$N$9168,Detail!$C$2:$C$9168,$A1003)</f>
        <v>0</v>
      </c>
    </row>
    <row r="1004" customFormat="false" ht="15" hidden="false" customHeight="false" outlineLevel="0" collapsed="false">
      <c r="A1004" s="71" t="s">
        <v>2019</v>
      </c>
      <c r="B1004" s="71" t="s">
        <v>3131</v>
      </c>
      <c r="C1004" s="71" t="s">
        <v>213</v>
      </c>
      <c r="D1004" s="71" t="str">
        <f aca="false">IFERROR(INDEX('Brand Map'!$B$4:$B$125,MATCH(C1004,'Brand Map'!$A$4:$A$125,0)),"Other")</f>
        <v>AU</v>
      </c>
      <c r="E1004" s="73" t="n">
        <f aca="false">SUMIFS(Detail!$K$2:$K$9168,Detail!$C$2:$C$9168,$A1004)</f>
        <v>0</v>
      </c>
      <c r="F1004" s="73" t="n">
        <f aca="false">SUMIFS(Detail!$E$2:$E$9168,Detail!$C$2:$C$9168,$A1004)</f>
        <v>0</v>
      </c>
      <c r="G1004" s="74" t="n">
        <f aca="false">SUMIFS(Detail!$M$2:$M$9168,Detail!$C$2:$C$9168,$A1004)</f>
        <v>0</v>
      </c>
      <c r="H1004" s="74" t="n">
        <f aca="false">SUMIFS(Detail!$D$2:$D$9168,Detail!$C$2:$C$9168,$A1004)</f>
        <v>0</v>
      </c>
      <c r="I1004" s="74" t="n">
        <v>79.95</v>
      </c>
      <c r="J1004" s="51" t="n">
        <f aca="false">IF(E1004&gt;0,AF1004/E1004,0)</f>
        <v>0</v>
      </c>
      <c r="K1004" s="51" t="n">
        <f aca="false">IF(G1004&gt;0,AG1004/G1004,0)</f>
        <v>0</v>
      </c>
      <c r="L1004" s="75" t="n">
        <f aca="false">H1004/Settings!$B$16</f>
        <v>0</v>
      </c>
      <c r="M1004" s="76" t="n">
        <f aca="false">H1004/Settings!$B$20</f>
        <v>0</v>
      </c>
      <c r="N1004" s="77" t="n">
        <f aca="false">E1004*Settings!$B$3</f>
        <v>0</v>
      </c>
      <c r="O1004" s="77" t="n">
        <f aca="false">IF(E1004&gt;0,(AF1004-N1004)/SQRT(E1004*Settings!$B$3*(1-Settings!$B$3)),0)</f>
        <v>0</v>
      </c>
      <c r="P1004" s="77" t="n">
        <f aca="false">MAX(0,AF1004-N1004)</f>
        <v>0</v>
      </c>
      <c r="Q1004" s="51" t="n">
        <f aca="false">IF(E1004&gt;=Settings!$B$4,(AF1004+Settings!$B$7*Settings!$B$3)/(E1004+Settings!$B$7),Settings!$B$3)</f>
        <v>0.0748599558648786</v>
      </c>
      <c r="R1004" s="78" t="n">
        <f aca="false">PERCENTRANK($H$2:$H$1780,H1004,6)</f>
        <v>0</v>
      </c>
      <c r="S1004" s="78" t="n">
        <f aca="false">PERCENTRANK($Q$2:$Q$1780,Q1004,6)</f>
        <v>0.0646794</v>
      </c>
      <c r="T1004" s="78" t="n">
        <f aca="false">PERCENTRANK($F$2:$F$1780,F1004,6)</f>
        <v>0</v>
      </c>
      <c r="U1004" s="79" t="n">
        <f aca="false">IF(F1004&gt;0,ROUND((Settings!$B$8*T1004+Settings!$B$9*R1004+Settings!$B$10*S1004)/SUM(Settings!$B$8:$B$10),10),0)</f>
        <v>0</v>
      </c>
      <c r="V1004" s="71" t="str">
        <f aca="false">IF(U1004&gt;0,RANK(U1004,$U$2:$U$1780)+COUNTIF($U$2:U1004,U1004)-1,"")</f>
        <v/>
      </c>
      <c r="W1004" s="71" t="str">
        <f aca="false">IF(V1004="","",IF(V1004&lt;=Settings!$B$11,"1 - Fix first",IF(V1004&lt;=Settings!$B$12,"2 - Review","3 - Monitor")))</f>
        <v/>
      </c>
      <c r="X1004" s="71" t="str">
        <f aca="false">IF(AND(E1004&gt;=Settings!$B$4,AF1004&gt;=Settings!$B$5,O1004&gt;=Settings!$B$6),"HIGH RATE","")</f>
        <v/>
      </c>
      <c r="Y1004" s="71" t="str">
        <f aca="false">IF(F1004&gt;0,RANK(F1004,$F$2:$F$1780)+COUNTIF($F$2:F1004,F1004)-1,"")</f>
        <v/>
      </c>
      <c r="Z1004" s="71" t="str">
        <f aca="false">IF(H1004&gt;0,RANK(H1004,$H$2:$H$1780)+COUNTIF($H$2:H1004,H1004)-1,"")</f>
        <v/>
      </c>
      <c r="AA1004" s="71" t="str">
        <f aca="false">IF(AC1004="","",RANK(AC1004,$AC$2:$AC$1780)+COUNTIF($AC$2:AC1004,AC1004)-1)</f>
        <v/>
      </c>
      <c r="AB1004" s="71" t="str">
        <f aca="false">IF(AD1004="","",RANK(AD1004,$AD$2:$AD$1780)+COUNTIF($AD$2:AD1004,AD1004)-1)</f>
        <v/>
      </c>
      <c r="AC1004" s="71" t="str">
        <f aca="false">IF(AND(AF1004&gt;0,E1004&gt;=Settings!$B$4),ROUND(J1004,10),"")</f>
        <v/>
      </c>
      <c r="AD1004" s="71" t="str">
        <f aca="false">IF(X1004="HIGH RATE",ROUND(O1004,10),"")</f>
        <v/>
      </c>
      <c r="AE1004" s="71" t="s">
        <v>60</v>
      </c>
      <c r="AF1004" s="73" t="n">
        <f aca="false">SUMIFS(Detail!$L$2:$L$9168,Detail!$C$2:$C$9168,$A1004)</f>
        <v>0</v>
      </c>
      <c r="AG1004" s="74" t="n">
        <f aca="false">SUMIFS(Detail!$N$2:$N$9168,Detail!$C$2:$C$9168,$A1004)</f>
        <v>0</v>
      </c>
    </row>
    <row r="1005" customFormat="false" ht="15" hidden="false" customHeight="false" outlineLevel="0" collapsed="false">
      <c r="A1005" s="71" t="s">
        <v>1312</v>
      </c>
      <c r="B1005" s="71" t="s">
        <v>3132</v>
      </c>
      <c r="C1005" s="71" t="s">
        <v>213</v>
      </c>
      <c r="D1005" s="71" t="str">
        <f aca="false">IFERROR(INDEX('Brand Map'!$B$4:$B$125,MATCH(C1005,'Brand Map'!$A$4:$A$125,0)),"Other")</f>
        <v>AU</v>
      </c>
      <c r="E1005" s="73" t="n">
        <f aca="false">SUMIFS(Detail!$K$2:$K$9168,Detail!$C$2:$C$9168,$A1005)</f>
        <v>0</v>
      </c>
      <c r="F1005" s="73" t="n">
        <f aca="false">SUMIFS(Detail!$E$2:$E$9168,Detail!$C$2:$C$9168,$A1005)</f>
        <v>0</v>
      </c>
      <c r="G1005" s="74" t="n">
        <f aca="false">SUMIFS(Detail!$M$2:$M$9168,Detail!$C$2:$C$9168,$A1005)</f>
        <v>0</v>
      </c>
      <c r="H1005" s="74" t="n">
        <f aca="false">SUMIFS(Detail!$D$2:$D$9168,Detail!$C$2:$C$9168,$A1005)</f>
        <v>0</v>
      </c>
      <c r="I1005" s="74" t="n">
        <v>109.95</v>
      </c>
      <c r="J1005" s="51" t="n">
        <f aca="false">IF(E1005&gt;0,AF1005/E1005,0)</f>
        <v>0</v>
      </c>
      <c r="K1005" s="51" t="n">
        <f aca="false">IF(G1005&gt;0,AG1005/G1005,0)</f>
        <v>0</v>
      </c>
      <c r="L1005" s="75" t="n">
        <f aca="false">H1005/Settings!$B$16</f>
        <v>0</v>
      </c>
      <c r="M1005" s="76" t="n">
        <f aca="false">H1005/Settings!$B$20</f>
        <v>0</v>
      </c>
      <c r="N1005" s="77" t="n">
        <f aca="false">E1005*Settings!$B$3</f>
        <v>0</v>
      </c>
      <c r="O1005" s="77" t="n">
        <f aca="false">IF(E1005&gt;0,(AF1005-N1005)/SQRT(E1005*Settings!$B$3*(1-Settings!$B$3)),0)</f>
        <v>0</v>
      </c>
      <c r="P1005" s="77" t="n">
        <f aca="false">MAX(0,AF1005-N1005)</f>
        <v>0</v>
      </c>
      <c r="Q1005" s="51" t="n">
        <f aca="false">IF(E1005&gt;=Settings!$B$4,(AF1005+Settings!$B$7*Settings!$B$3)/(E1005+Settings!$B$7),Settings!$B$3)</f>
        <v>0.0748599558648786</v>
      </c>
      <c r="R1005" s="78" t="n">
        <f aca="false">PERCENTRANK($H$2:$H$1780,H1005,6)</f>
        <v>0</v>
      </c>
      <c r="S1005" s="78" t="n">
        <f aca="false">PERCENTRANK($Q$2:$Q$1780,Q1005,6)</f>
        <v>0.0646794</v>
      </c>
      <c r="T1005" s="78" t="n">
        <f aca="false">PERCENTRANK($F$2:$F$1780,F1005,6)</f>
        <v>0</v>
      </c>
      <c r="U1005" s="79" t="n">
        <f aca="false">IF(F1005&gt;0,ROUND((Settings!$B$8*T1005+Settings!$B$9*R1005+Settings!$B$10*S1005)/SUM(Settings!$B$8:$B$10),10),0)</f>
        <v>0</v>
      </c>
      <c r="V1005" s="71" t="str">
        <f aca="false">IF(U1005&gt;0,RANK(U1005,$U$2:$U$1780)+COUNTIF($U$2:U1005,U1005)-1,"")</f>
        <v/>
      </c>
      <c r="W1005" s="71" t="str">
        <f aca="false">IF(V1005="","",IF(V1005&lt;=Settings!$B$11,"1 - Fix first",IF(V1005&lt;=Settings!$B$12,"2 - Review","3 - Monitor")))</f>
        <v/>
      </c>
      <c r="X1005" s="71" t="str">
        <f aca="false">IF(AND(E1005&gt;=Settings!$B$4,AF1005&gt;=Settings!$B$5,O1005&gt;=Settings!$B$6),"HIGH RATE","")</f>
        <v/>
      </c>
      <c r="Y1005" s="71" t="str">
        <f aca="false">IF(F1005&gt;0,RANK(F1005,$F$2:$F$1780)+COUNTIF($F$2:F1005,F1005)-1,"")</f>
        <v/>
      </c>
      <c r="Z1005" s="71" t="str">
        <f aca="false">IF(H1005&gt;0,RANK(H1005,$H$2:$H$1780)+COUNTIF($H$2:H1005,H1005)-1,"")</f>
        <v/>
      </c>
      <c r="AA1005" s="71" t="str">
        <f aca="false">IF(AC1005="","",RANK(AC1005,$AC$2:$AC$1780)+COUNTIF($AC$2:AC1005,AC1005)-1)</f>
        <v/>
      </c>
      <c r="AB1005" s="71" t="str">
        <f aca="false">IF(AD1005="","",RANK(AD1005,$AD$2:$AD$1780)+COUNTIF($AD$2:AD1005,AD1005)-1)</f>
        <v/>
      </c>
      <c r="AC1005" s="71" t="str">
        <f aca="false">IF(AND(AF1005&gt;0,E1005&gt;=Settings!$B$4),ROUND(J1005,10),"")</f>
        <v/>
      </c>
      <c r="AD1005" s="71" t="str">
        <f aca="false">IF(X1005="HIGH RATE",ROUND(O1005,10),"")</f>
        <v/>
      </c>
      <c r="AE1005" s="71" t="s">
        <v>59</v>
      </c>
      <c r="AF1005" s="73" t="n">
        <f aca="false">SUMIFS(Detail!$L$2:$L$9168,Detail!$C$2:$C$9168,$A1005)</f>
        <v>0</v>
      </c>
      <c r="AG1005" s="74" t="n">
        <f aca="false">SUMIFS(Detail!$N$2:$N$9168,Detail!$C$2:$C$9168,$A1005)</f>
        <v>0</v>
      </c>
    </row>
    <row r="1006" customFormat="false" ht="15" hidden="false" customHeight="false" outlineLevel="0" collapsed="false">
      <c r="A1006" s="71" t="s">
        <v>986</v>
      </c>
      <c r="B1006" s="71" t="s">
        <v>3133</v>
      </c>
      <c r="C1006" s="71" t="s">
        <v>213</v>
      </c>
      <c r="D1006" s="71" t="str">
        <f aca="false">IFERROR(INDEX('Brand Map'!$B$4:$B$125,MATCH(C1006,'Brand Map'!$A$4:$A$125,0)),"Other")</f>
        <v>AU</v>
      </c>
      <c r="E1006" s="73" t="n">
        <f aca="false">SUMIFS(Detail!$K$2:$K$9168,Detail!$C$2:$C$9168,$A1006)</f>
        <v>0</v>
      </c>
      <c r="F1006" s="73" t="n">
        <f aca="false">SUMIFS(Detail!$E$2:$E$9168,Detail!$C$2:$C$9168,$A1006)</f>
        <v>0</v>
      </c>
      <c r="G1006" s="74" t="n">
        <f aca="false">SUMIFS(Detail!$M$2:$M$9168,Detail!$C$2:$C$9168,$A1006)</f>
        <v>0</v>
      </c>
      <c r="H1006" s="74" t="n">
        <f aca="false">SUMIFS(Detail!$D$2:$D$9168,Detail!$C$2:$C$9168,$A1006)</f>
        <v>0</v>
      </c>
      <c r="I1006" s="74" t="n">
        <v>239.85</v>
      </c>
      <c r="J1006" s="51" t="n">
        <f aca="false">IF(E1006&gt;0,AF1006/E1006,0)</f>
        <v>0</v>
      </c>
      <c r="K1006" s="51" t="n">
        <f aca="false">IF(G1006&gt;0,AG1006/G1006,0)</f>
        <v>0</v>
      </c>
      <c r="L1006" s="75" t="n">
        <f aca="false">H1006/Settings!$B$16</f>
        <v>0</v>
      </c>
      <c r="M1006" s="76" t="n">
        <f aca="false">H1006/Settings!$B$20</f>
        <v>0</v>
      </c>
      <c r="N1006" s="77" t="n">
        <f aca="false">E1006*Settings!$B$3</f>
        <v>0</v>
      </c>
      <c r="O1006" s="77" t="n">
        <f aca="false">IF(E1006&gt;0,(AF1006-N1006)/SQRT(E1006*Settings!$B$3*(1-Settings!$B$3)),0)</f>
        <v>0</v>
      </c>
      <c r="P1006" s="77" t="n">
        <f aca="false">MAX(0,AF1006-N1006)</f>
        <v>0</v>
      </c>
      <c r="Q1006" s="51" t="n">
        <f aca="false">IF(E1006&gt;=Settings!$B$4,(AF1006+Settings!$B$7*Settings!$B$3)/(E1006+Settings!$B$7),Settings!$B$3)</f>
        <v>0.0748599558648786</v>
      </c>
      <c r="R1006" s="78" t="n">
        <f aca="false">PERCENTRANK($H$2:$H$1780,H1006,6)</f>
        <v>0</v>
      </c>
      <c r="S1006" s="78" t="n">
        <f aca="false">PERCENTRANK($Q$2:$Q$1780,Q1006,6)</f>
        <v>0.0646794</v>
      </c>
      <c r="T1006" s="78" t="n">
        <f aca="false">PERCENTRANK($F$2:$F$1780,F1006,6)</f>
        <v>0</v>
      </c>
      <c r="U1006" s="79" t="n">
        <f aca="false">IF(F1006&gt;0,ROUND((Settings!$B$8*T1006+Settings!$B$9*R1006+Settings!$B$10*S1006)/SUM(Settings!$B$8:$B$10),10),0)</f>
        <v>0</v>
      </c>
      <c r="V1006" s="71" t="str">
        <f aca="false">IF(U1006&gt;0,RANK(U1006,$U$2:$U$1780)+COUNTIF($U$2:U1006,U1006)-1,"")</f>
        <v/>
      </c>
      <c r="W1006" s="71" t="str">
        <f aca="false">IF(V1006="","",IF(V1006&lt;=Settings!$B$11,"1 - Fix first",IF(V1006&lt;=Settings!$B$12,"2 - Review","3 - Monitor")))</f>
        <v/>
      </c>
      <c r="X1006" s="71" t="str">
        <f aca="false">IF(AND(E1006&gt;=Settings!$B$4,AF1006&gt;=Settings!$B$5,O1006&gt;=Settings!$B$6),"HIGH RATE","")</f>
        <v/>
      </c>
      <c r="Y1006" s="71" t="str">
        <f aca="false">IF(F1006&gt;0,RANK(F1006,$F$2:$F$1780)+COUNTIF($F$2:F1006,F1006)-1,"")</f>
        <v/>
      </c>
      <c r="Z1006" s="71" t="str">
        <f aca="false">IF(H1006&gt;0,RANK(H1006,$H$2:$H$1780)+COUNTIF($H$2:H1006,H1006)-1,"")</f>
        <v/>
      </c>
      <c r="AA1006" s="71" t="str">
        <f aca="false">IF(AC1006="","",RANK(AC1006,$AC$2:$AC$1780)+COUNTIF($AC$2:AC1006,AC1006)-1)</f>
        <v/>
      </c>
      <c r="AB1006" s="71" t="str">
        <f aca="false">IF(AD1006="","",RANK(AD1006,$AD$2:$AD$1780)+COUNTIF($AD$2:AD1006,AD1006)-1)</f>
        <v/>
      </c>
      <c r="AC1006" s="71" t="str">
        <f aca="false">IF(AND(AF1006&gt;0,E1006&gt;=Settings!$B$4),ROUND(J1006,10),"")</f>
        <v/>
      </c>
      <c r="AD1006" s="71" t="str">
        <f aca="false">IF(X1006="HIGH RATE",ROUND(O1006,10),"")</f>
        <v/>
      </c>
      <c r="AE1006" s="71" t="s">
        <v>60</v>
      </c>
      <c r="AF1006" s="73" t="n">
        <f aca="false">SUMIFS(Detail!$L$2:$L$9168,Detail!$C$2:$C$9168,$A1006)</f>
        <v>0</v>
      </c>
      <c r="AG1006" s="74" t="n">
        <f aca="false">SUMIFS(Detail!$N$2:$N$9168,Detail!$C$2:$C$9168,$A1006)</f>
        <v>0</v>
      </c>
    </row>
    <row r="1007" customFormat="false" ht="15" hidden="false" customHeight="false" outlineLevel="0" collapsed="false">
      <c r="A1007" s="71" t="s">
        <v>1885</v>
      </c>
      <c r="B1007" s="71" t="s">
        <v>3134</v>
      </c>
      <c r="C1007" s="71" t="s">
        <v>213</v>
      </c>
      <c r="D1007" s="71" t="str">
        <f aca="false">IFERROR(INDEX('Brand Map'!$B$4:$B$125,MATCH(C1007,'Brand Map'!$A$4:$A$125,0)),"Other")</f>
        <v>AU</v>
      </c>
      <c r="E1007" s="73" t="n">
        <f aca="false">SUMIFS(Detail!$K$2:$K$9168,Detail!$C$2:$C$9168,$A1007)</f>
        <v>0</v>
      </c>
      <c r="F1007" s="73" t="n">
        <f aca="false">SUMIFS(Detail!$E$2:$E$9168,Detail!$C$2:$C$9168,$A1007)</f>
        <v>0</v>
      </c>
      <c r="G1007" s="74" t="n">
        <f aca="false">SUMIFS(Detail!$M$2:$M$9168,Detail!$C$2:$C$9168,$A1007)</f>
        <v>0</v>
      </c>
      <c r="H1007" s="74" t="n">
        <f aca="false">SUMIFS(Detail!$D$2:$D$9168,Detail!$C$2:$C$9168,$A1007)</f>
        <v>0</v>
      </c>
      <c r="I1007" s="74" t="n">
        <v>29.95</v>
      </c>
      <c r="J1007" s="51" t="n">
        <f aca="false">IF(E1007&gt;0,AF1007/E1007,0)</f>
        <v>0</v>
      </c>
      <c r="K1007" s="51" t="n">
        <f aca="false">IF(G1007&gt;0,AG1007/G1007,0)</f>
        <v>0</v>
      </c>
      <c r="L1007" s="75" t="n">
        <f aca="false">H1007/Settings!$B$16</f>
        <v>0</v>
      </c>
      <c r="M1007" s="76" t="n">
        <f aca="false">H1007/Settings!$B$20</f>
        <v>0</v>
      </c>
      <c r="N1007" s="77" t="n">
        <f aca="false">E1007*Settings!$B$3</f>
        <v>0</v>
      </c>
      <c r="O1007" s="77" t="n">
        <f aca="false">IF(E1007&gt;0,(AF1007-N1007)/SQRT(E1007*Settings!$B$3*(1-Settings!$B$3)),0)</f>
        <v>0</v>
      </c>
      <c r="P1007" s="77" t="n">
        <f aca="false">MAX(0,AF1007-N1007)</f>
        <v>0</v>
      </c>
      <c r="Q1007" s="51" t="n">
        <f aca="false">IF(E1007&gt;=Settings!$B$4,(AF1007+Settings!$B$7*Settings!$B$3)/(E1007+Settings!$B$7),Settings!$B$3)</f>
        <v>0.0748599558648786</v>
      </c>
      <c r="R1007" s="78" t="n">
        <f aca="false">PERCENTRANK($H$2:$H$1780,H1007,6)</f>
        <v>0</v>
      </c>
      <c r="S1007" s="78" t="n">
        <f aca="false">PERCENTRANK($Q$2:$Q$1780,Q1007,6)</f>
        <v>0.0646794</v>
      </c>
      <c r="T1007" s="78" t="n">
        <f aca="false">PERCENTRANK($F$2:$F$1780,F1007,6)</f>
        <v>0</v>
      </c>
      <c r="U1007" s="79" t="n">
        <f aca="false">IF(F1007&gt;0,ROUND((Settings!$B$8*T1007+Settings!$B$9*R1007+Settings!$B$10*S1007)/SUM(Settings!$B$8:$B$10),10),0)</f>
        <v>0</v>
      </c>
      <c r="V1007" s="71" t="str">
        <f aca="false">IF(U1007&gt;0,RANK(U1007,$U$2:$U$1780)+COUNTIF($U$2:U1007,U1007)-1,"")</f>
        <v/>
      </c>
      <c r="W1007" s="71" t="str">
        <f aca="false">IF(V1007="","",IF(V1007&lt;=Settings!$B$11,"1 - Fix first",IF(V1007&lt;=Settings!$B$12,"2 - Review","3 - Monitor")))</f>
        <v/>
      </c>
      <c r="X1007" s="71" t="str">
        <f aca="false">IF(AND(E1007&gt;=Settings!$B$4,AF1007&gt;=Settings!$B$5,O1007&gt;=Settings!$B$6),"HIGH RATE","")</f>
        <v/>
      </c>
      <c r="Y1007" s="71" t="str">
        <f aca="false">IF(F1007&gt;0,RANK(F1007,$F$2:$F$1780)+COUNTIF($F$2:F1007,F1007)-1,"")</f>
        <v/>
      </c>
      <c r="Z1007" s="71" t="str">
        <f aca="false">IF(H1007&gt;0,RANK(H1007,$H$2:$H$1780)+COUNTIF($H$2:H1007,H1007)-1,"")</f>
        <v/>
      </c>
      <c r="AA1007" s="71" t="str">
        <f aca="false">IF(AC1007="","",RANK(AC1007,$AC$2:$AC$1780)+COUNTIF($AC$2:AC1007,AC1007)-1)</f>
        <v/>
      </c>
      <c r="AB1007" s="71" t="str">
        <f aca="false">IF(AD1007="","",RANK(AD1007,$AD$2:$AD$1780)+COUNTIF($AD$2:AD1007,AD1007)-1)</f>
        <v/>
      </c>
      <c r="AC1007" s="71" t="str">
        <f aca="false">IF(AND(AF1007&gt;0,E1007&gt;=Settings!$B$4),ROUND(J1007,10),"")</f>
        <v/>
      </c>
      <c r="AD1007" s="71" t="str">
        <f aca="false">IF(X1007="HIGH RATE",ROUND(O1007,10),"")</f>
        <v/>
      </c>
      <c r="AE1007" s="71" t="s">
        <v>60</v>
      </c>
      <c r="AF1007" s="73" t="n">
        <f aca="false">SUMIFS(Detail!$L$2:$L$9168,Detail!$C$2:$C$9168,$A1007)</f>
        <v>0</v>
      </c>
      <c r="AG1007" s="74" t="n">
        <f aca="false">SUMIFS(Detail!$N$2:$N$9168,Detail!$C$2:$C$9168,$A1007)</f>
        <v>0</v>
      </c>
    </row>
    <row r="1008" customFormat="false" ht="15" hidden="false" customHeight="false" outlineLevel="0" collapsed="false">
      <c r="A1008" s="71" t="s">
        <v>2068</v>
      </c>
      <c r="B1008" s="71" t="s">
        <v>3135</v>
      </c>
      <c r="C1008" s="71" t="s">
        <v>213</v>
      </c>
      <c r="D1008" s="71" t="str">
        <f aca="false">IFERROR(INDEX('Brand Map'!$B$4:$B$125,MATCH(C1008,'Brand Map'!$A$4:$A$125,0)),"Other")</f>
        <v>AU</v>
      </c>
      <c r="E1008" s="73" t="n">
        <f aca="false">SUMIFS(Detail!$K$2:$K$9168,Detail!$C$2:$C$9168,$A1008)</f>
        <v>0</v>
      </c>
      <c r="F1008" s="73" t="n">
        <f aca="false">SUMIFS(Detail!$E$2:$E$9168,Detail!$C$2:$C$9168,$A1008)</f>
        <v>0</v>
      </c>
      <c r="G1008" s="74" t="n">
        <f aca="false">SUMIFS(Detail!$M$2:$M$9168,Detail!$C$2:$C$9168,$A1008)</f>
        <v>0</v>
      </c>
      <c r="H1008" s="74" t="n">
        <f aca="false">SUMIFS(Detail!$D$2:$D$9168,Detail!$C$2:$C$9168,$A1008)</f>
        <v>0</v>
      </c>
      <c r="I1008" s="74" t="n">
        <v>209.85</v>
      </c>
      <c r="J1008" s="51" t="n">
        <f aca="false">IF(E1008&gt;0,AF1008/E1008,0)</f>
        <v>0</v>
      </c>
      <c r="K1008" s="51" t="n">
        <f aca="false">IF(G1008&gt;0,AG1008/G1008,0)</f>
        <v>0</v>
      </c>
      <c r="L1008" s="75" t="n">
        <f aca="false">H1008/Settings!$B$16</f>
        <v>0</v>
      </c>
      <c r="M1008" s="76" t="n">
        <f aca="false">H1008/Settings!$B$20</f>
        <v>0</v>
      </c>
      <c r="N1008" s="77" t="n">
        <f aca="false">E1008*Settings!$B$3</f>
        <v>0</v>
      </c>
      <c r="O1008" s="77" t="n">
        <f aca="false">IF(E1008&gt;0,(AF1008-N1008)/SQRT(E1008*Settings!$B$3*(1-Settings!$B$3)),0)</f>
        <v>0</v>
      </c>
      <c r="P1008" s="77" t="n">
        <f aca="false">MAX(0,AF1008-N1008)</f>
        <v>0</v>
      </c>
      <c r="Q1008" s="51" t="n">
        <f aca="false">IF(E1008&gt;=Settings!$B$4,(AF1008+Settings!$B$7*Settings!$B$3)/(E1008+Settings!$B$7),Settings!$B$3)</f>
        <v>0.0748599558648786</v>
      </c>
      <c r="R1008" s="78" t="n">
        <f aca="false">PERCENTRANK($H$2:$H$1780,H1008,6)</f>
        <v>0</v>
      </c>
      <c r="S1008" s="78" t="n">
        <f aca="false">PERCENTRANK($Q$2:$Q$1780,Q1008,6)</f>
        <v>0.0646794</v>
      </c>
      <c r="T1008" s="78" t="n">
        <f aca="false">PERCENTRANK($F$2:$F$1780,F1008,6)</f>
        <v>0</v>
      </c>
      <c r="U1008" s="79" t="n">
        <f aca="false">IF(F1008&gt;0,ROUND((Settings!$B$8*T1008+Settings!$B$9*R1008+Settings!$B$10*S1008)/SUM(Settings!$B$8:$B$10),10),0)</f>
        <v>0</v>
      </c>
      <c r="V1008" s="71" t="str">
        <f aca="false">IF(U1008&gt;0,RANK(U1008,$U$2:$U$1780)+COUNTIF($U$2:U1008,U1008)-1,"")</f>
        <v/>
      </c>
      <c r="W1008" s="71" t="str">
        <f aca="false">IF(V1008="","",IF(V1008&lt;=Settings!$B$11,"1 - Fix first",IF(V1008&lt;=Settings!$B$12,"2 - Review","3 - Monitor")))</f>
        <v/>
      </c>
      <c r="X1008" s="71" t="str">
        <f aca="false">IF(AND(E1008&gt;=Settings!$B$4,AF1008&gt;=Settings!$B$5,O1008&gt;=Settings!$B$6),"HIGH RATE","")</f>
        <v/>
      </c>
      <c r="Y1008" s="71" t="str">
        <f aca="false">IF(F1008&gt;0,RANK(F1008,$F$2:$F$1780)+COUNTIF($F$2:F1008,F1008)-1,"")</f>
        <v/>
      </c>
      <c r="Z1008" s="71" t="str">
        <f aca="false">IF(H1008&gt;0,RANK(H1008,$H$2:$H$1780)+COUNTIF($H$2:H1008,H1008)-1,"")</f>
        <v/>
      </c>
      <c r="AA1008" s="71" t="str">
        <f aca="false">IF(AC1008="","",RANK(AC1008,$AC$2:$AC$1780)+COUNTIF($AC$2:AC1008,AC1008)-1)</f>
        <v/>
      </c>
      <c r="AB1008" s="71" t="str">
        <f aca="false">IF(AD1008="","",RANK(AD1008,$AD$2:$AD$1780)+COUNTIF($AD$2:AD1008,AD1008)-1)</f>
        <v/>
      </c>
      <c r="AC1008" s="71" t="str">
        <f aca="false">IF(AND(AF1008&gt;0,E1008&gt;=Settings!$B$4),ROUND(J1008,10),"")</f>
        <v/>
      </c>
      <c r="AD1008" s="71" t="str">
        <f aca="false">IF(X1008="HIGH RATE",ROUND(O1008,10),"")</f>
        <v/>
      </c>
      <c r="AE1008" s="71" t="s">
        <v>60</v>
      </c>
      <c r="AF1008" s="73" t="n">
        <f aca="false">SUMIFS(Detail!$L$2:$L$9168,Detail!$C$2:$C$9168,$A1008)</f>
        <v>0</v>
      </c>
      <c r="AG1008" s="74" t="n">
        <f aca="false">SUMIFS(Detail!$N$2:$N$9168,Detail!$C$2:$C$9168,$A1008)</f>
        <v>0</v>
      </c>
    </row>
    <row r="1009" customFormat="false" ht="15" hidden="false" customHeight="false" outlineLevel="0" collapsed="false">
      <c r="A1009" s="71" t="s">
        <v>1556</v>
      </c>
      <c r="B1009" s="71" t="s">
        <v>3136</v>
      </c>
      <c r="C1009" s="71" t="s">
        <v>213</v>
      </c>
      <c r="D1009" s="71" t="str">
        <f aca="false">IFERROR(INDEX('Brand Map'!$B$4:$B$125,MATCH(C1009,'Brand Map'!$A$4:$A$125,0)),"Other")</f>
        <v>AU</v>
      </c>
      <c r="E1009" s="73" t="n">
        <f aca="false">SUMIFS(Detail!$K$2:$K$9168,Detail!$C$2:$C$9168,$A1009)</f>
        <v>0</v>
      </c>
      <c r="F1009" s="73" t="n">
        <f aca="false">SUMIFS(Detail!$E$2:$E$9168,Detail!$C$2:$C$9168,$A1009)</f>
        <v>0</v>
      </c>
      <c r="G1009" s="74" t="n">
        <f aca="false">SUMIFS(Detail!$M$2:$M$9168,Detail!$C$2:$C$9168,$A1009)</f>
        <v>0</v>
      </c>
      <c r="H1009" s="74" t="n">
        <f aca="false">SUMIFS(Detail!$D$2:$D$9168,Detail!$C$2:$C$9168,$A1009)</f>
        <v>0</v>
      </c>
      <c r="I1009" s="74" t="n">
        <v>119.9</v>
      </c>
      <c r="J1009" s="51" t="n">
        <f aca="false">IF(E1009&gt;0,AF1009/E1009,0)</f>
        <v>0</v>
      </c>
      <c r="K1009" s="51" t="n">
        <f aca="false">IF(G1009&gt;0,AG1009/G1009,0)</f>
        <v>0</v>
      </c>
      <c r="L1009" s="75" t="n">
        <f aca="false">H1009/Settings!$B$16</f>
        <v>0</v>
      </c>
      <c r="M1009" s="76" t="n">
        <f aca="false">H1009/Settings!$B$20</f>
        <v>0</v>
      </c>
      <c r="N1009" s="77" t="n">
        <f aca="false">E1009*Settings!$B$3</f>
        <v>0</v>
      </c>
      <c r="O1009" s="77" t="n">
        <f aca="false">IF(E1009&gt;0,(AF1009-N1009)/SQRT(E1009*Settings!$B$3*(1-Settings!$B$3)),0)</f>
        <v>0</v>
      </c>
      <c r="P1009" s="77" t="n">
        <f aca="false">MAX(0,AF1009-N1009)</f>
        <v>0</v>
      </c>
      <c r="Q1009" s="51" t="n">
        <f aca="false">IF(E1009&gt;=Settings!$B$4,(AF1009+Settings!$B$7*Settings!$B$3)/(E1009+Settings!$B$7),Settings!$B$3)</f>
        <v>0.0748599558648786</v>
      </c>
      <c r="R1009" s="78" t="n">
        <f aca="false">PERCENTRANK($H$2:$H$1780,H1009,6)</f>
        <v>0</v>
      </c>
      <c r="S1009" s="78" t="n">
        <f aca="false">PERCENTRANK($Q$2:$Q$1780,Q1009,6)</f>
        <v>0.0646794</v>
      </c>
      <c r="T1009" s="78" t="n">
        <f aca="false">PERCENTRANK($F$2:$F$1780,F1009,6)</f>
        <v>0</v>
      </c>
      <c r="U1009" s="79" t="n">
        <f aca="false">IF(F1009&gt;0,ROUND((Settings!$B$8*T1009+Settings!$B$9*R1009+Settings!$B$10*S1009)/SUM(Settings!$B$8:$B$10),10),0)</f>
        <v>0</v>
      </c>
      <c r="V1009" s="71" t="str">
        <f aca="false">IF(U1009&gt;0,RANK(U1009,$U$2:$U$1780)+COUNTIF($U$2:U1009,U1009)-1,"")</f>
        <v/>
      </c>
      <c r="W1009" s="71" t="str">
        <f aca="false">IF(V1009="","",IF(V1009&lt;=Settings!$B$11,"1 - Fix first",IF(V1009&lt;=Settings!$B$12,"2 - Review","3 - Monitor")))</f>
        <v/>
      </c>
      <c r="X1009" s="71" t="str">
        <f aca="false">IF(AND(E1009&gt;=Settings!$B$4,AF1009&gt;=Settings!$B$5,O1009&gt;=Settings!$B$6),"HIGH RATE","")</f>
        <v/>
      </c>
      <c r="Y1009" s="71" t="str">
        <f aca="false">IF(F1009&gt;0,RANK(F1009,$F$2:$F$1780)+COUNTIF($F$2:F1009,F1009)-1,"")</f>
        <v/>
      </c>
      <c r="Z1009" s="71" t="str">
        <f aca="false">IF(H1009&gt;0,RANK(H1009,$H$2:$H$1780)+COUNTIF($H$2:H1009,H1009)-1,"")</f>
        <v/>
      </c>
      <c r="AA1009" s="71" t="str">
        <f aca="false">IF(AC1009="","",RANK(AC1009,$AC$2:$AC$1780)+COUNTIF($AC$2:AC1009,AC1009)-1)</f>
        <v/>
      </c>
      <c r="AB1009" s="71" t="str">
        <f aca="false">IF(AD1009="","",RANK(AD1009,$AD$2:$AD$1780)+COUNTIF($AD$2:AD1009,AD1009)-1)</f>
        <v/>
      </c>
      <c r="AC1009" s="71" t="str">
        <f aca="false">IF(AND(AF1009&gt;0,E1009&gt;=Settings!$B$4),ROUND(J1009,10),"")</f>
        <v/>
      </c>
      <c r="AD1009" s="71" t="str">
        <f aca="false">IF(X1009="HIGH RATE",ROUND(O1009,10),"")</f>
        <v/>
      </c>
      <c r="AE1009" s="71" t="s">
        <v>60</v>
      </c>
      <c r="AF1009" s="73" t="n">
        <f aca="false">SUMIFS(Detail!$L$2:$L$9168,Detail!$C$2:$C$9168,$A1009)</f>
        <v>0</v>
      </c>
      <c r="AG1009" s="74" t="n">
        <f aca="false">SUMIFS(Detail!$N$2:$N$9168,Detail!$C$2:$C$9168,$A1009)</f>
        <v>0</v>
      </c>
    </row>
    <row r="1010" customFormat="false" ht="15" hidden="false" customHeight="false" outlineLevel="0" collapsed="false">
      <c r="A1010" s="71" t="s">
        <v>1863</v>
      </c>
      <c r="B1010" s="71" t="s">
        <v>3136</v>
      </c>
      <c r="C1010" s="71" t="s">
        <v>213</v>
      </c>
      <c r="D1010" s="71" t="str">
        <f aca="false">IFERROR(INDEX('Brand Map'!$B$4:$B$125,MATCH(C1010,'Brand Map'!$A$4:$A$125,0)),"Other")</f>
        <v>AU</v>
      </c>
      <c r="E1010" s="73" t="n">
        <f aca="false">SUMIFS(Detail!$K$2:$K$9168,Detail!$C$2:$C$9168,$A1010)</f>
        <v>0</v>
      </c>
      <c r="F1010" s="73" t="n">
        <f aca="false">SUMIFS(Detail!$E$2:$E$9168,Detail!$C$2:$C$9168,$A1010)</f>
        <v>0</v>
      </c>
      <c r="G1010" s="74" t="n">
        <f aca="false">SUMIFS(Detail!$M$2:$M$9168,Detail!$C$2:$C$9168,$A1010)</f>
        <v>0</v>
      </c>
      <c r="H1010" s="74" t="n">
        <f aca="false">SUMIFS(Detail!$D$2:$D$9168,Detail!$C$2:$C$9168,$A1010)</f>
        <v>0</v>
      </c>
      <c r="I1010" s="74" t="n">
        <v>44.95</v>
      </c>
      <c r="J1010" s="51" t="n">
        <f aca="false">IF(E1010&gt;0,AF1010/E1010,0)</f>
        <v>0</v>
      </c>
      <c r="K1010" s="51" t="n">
        <f aca="false">IF(G1010&gt;0,AG1010/G1010,0)</f>
        <v>0</v>
      </c>
      <c r="L1010" s="75" t="n">
        <f aca="false">H1010/Settings!$B$16</f>
        <v>0</v>
      </c>
      <c r="M1010" s="76" t="n">
        <f aca="false">H1010/Settings!$B$20</f>
        <v>0</v>
      </c>
      <c r="N1010" s="77" t="n">
        <f aca="false">E1010*Settings!$B$3</f>
        <v>0</v>
      </c>
      <c r="O1010" s="77" t="n">
        <f aca="false">IF(E1010&gt;0,(AF1010-N1010)/SQRT(E1010*Settings!$B$3*(1-Settings!$B$3)),0)</f>
        <v>0</v>
      </c>
      <c r="P1010" s="77" t="n">
        <f aca="false">MAX(0,AF1010-N1010)</f>
        <v>0</v>
      </c>
      <c r="Q1010" s="51" t="n">
        <f aca="false">IF(E1010&gt;=Settings!$B$4,(AF1010+Settings!$B$7*Settings!$B$3)/(E1010+Settings!$B$7),Settings!$B$3)</f>
        <v>0.0748599558648786</v>
      </c>
      <c r="R1010" s="78" t="n">
        <f aca="false">PERCENTRANK($H$2:$H$1780,H1010,6)</f>
        <v>0</v>
      </c>
      <c r="S1010" s="78" t="n">
        <f aca="false">PERCENTRANK($Q$2:$Q$1780,Q1010,6)</f>
        <v>0.0646794</v>
      </c>
      <c r="T1010" s="78" t="n">
        <f aca="false">PERCENTRANK($F$2:$F$1780,F1010,6)</f>
        <v>0</v>
      </c>
      <c r="U1010" s="79" t="n">
        <f aca="false">IF(F1010&gt;0,ROUND((Settings!$B$8*T1010+Settings!$B$9*R1010+Settings!$B$10*S1010)/SUM(Settings!$B$8:$B$10),10),0)</f>
        <v>0</v>
      </c>
      <c r="V1010" s="71" t="str">
        <f aca="false">IF(U1010&gt;0,RANK(U1010,$U$2:$U$1780)+COUNTIF($U$2:U1010,U1010)-1,"")</f>
        <v/>
      </c>
      <c r="W1010" s="71" t="str">
        <f aca="false">IF(V1010="","",IF(V1010&lt;=Settings!$B$11,"1 - Fix first",IF(V1010&lt;=Settings!$B$12,"2 - Review","3 - Monitor")))</f>
        <v/>
      </c>
      <c r="X1010" s="71" t="str">
        <f aca="false">IF(AND(E1010&gt;=Settings!$B$4,AF1010&gt;=Settings!$B$5,O1010&gt;=Settings!$B$6),"HIGH RATE","")</f>
        <v/>
      </c>
      <c r="Y1010" s="71" t="str">
        <f aca="false">IF(F1010&gt;0,RANK(F1010,$F$2:$F$1780)+COUNTIF($F$2:F1010,F1010)-1,"")</f>
        <v/>
      </c>
      <c r="Z1010" s="71" t="str">
        <f aca="false">IF(H1010&gt;0,RANK(H1010,$H$2:$H$1780)+COUNTIF($H$2:H1010,H1010)-1,"")</f>
        <v/>
      </c>
      <c r="AA1010" s="71" t="str">
        <f aca="false">IF(AC1010="","",RANK(AC1010,$AC$2:$AC$1780)+COUNTIF($AC$2:AC1010,AC1010)-1)</f>
        <v/>
      </c>
      <c r="AB1010" s="71" t="str">
        <f aca="false">IF(AD1010="","",RANK(AD1010,$AD$2:$AD$1780)+COUNTIF($AD$2:AD1010,AD1010)-1)</f>
        <v/>
      </c>
      <c r="AC1010" s="71" t="str">
        <f aca="false">IF(AND(AF1010&gt;0,E1010&gt;=Settings!$B$4),ROUND(J1010,10),"")</f>
        <v/>
      </c>
      <c r="AD1010" s="71" t="str">
        <f aca="false">IF(X1010="HIGH RATE",ROUND(O1010,10),"")</f>
        <v/>
      </c>
      <c r="AE1010" s="71" t="s">
        <v>60</v>
      </c>
      <c r="AF1010" s="73" t="n">
        <f aca="false">SUMIFS(Detail!$L$2:$L$9168,Detail!$C$2:$C$9168,$A1010)</f>
        <v>0</v>
      </c>
      <c r="AG1010" s="74" t="n">
        <f aca="false">SUMIFS(Detail!$N$2:$N$9168,Detail!$C$2:$C$9168,$A1010)</f>
        <v>0</v>
      </c>
    </row>
    <row r="1011" customFormat="false" ht="15" hidden="false" customHeight="false" outlineLevel="0" collapsed="false">
      <c r="A1011" s="71" t="s">
        <v>2101</v>
      </c>
      <c r="B1011" s="71" t="s">
        <v>3137</v>
      </c>
      <c r="C1011" s="71" t="s">
        <v>213</v>
      </c>
      <c r="D1011" s="71" t="str">
        <f aca="false">IFERROR(INDEX('Brand Map'!$B$4:$B$125,MATCH(C1011,'Brand Map'!$A$4:$A$125,0)),"Other")</f>
        <v>AU</v>
      </c>
      <c r="E1011" s="73" t="n">
        <f aca="false">SUMIFS(Detail!$K$2:$K$9168,Detail!$C$2:$C$9168,$A1011)</f>
        <v>0</v>
      </c>
      <c r="F1011" s="73" t="n">
        <f aca="false">SUMIFS(Detail!$E$2:$E$9168,Detail!$C$2:$C$9168,$A1011)</f>
        <v>0</v>
      </c>
      <c r="G1011" s="74" t="n">
        <f aca="false">SUMIFS(Detail!$M$2:$M$9168,Detail!$C$2:$C$9168,$A1011)</f>
        <v>0</v>
      </c>
      <c r="H1011" s="74" t="n">
        <f aca="false">SUMIFS(Detail!$D$2:$D$9168,Detail!$C$2:$C$9168,$A1011)</f>
        <v>0</v>
      </c>
      <c r="I1011" s="74" t="n">
        <v>74.95</v>
      </c>
      <c r="J1011" s="51" t="n">
        <f aca="false">IF(E1011&gt;0,AF1011/E1011,0)</f>
        <v>0</v>
      </c>
      <c r="K1011" s="51" t="n">
        <f aca="false">IF(G1011&gt;0,AG1011/G1011,0)</f>
        <v>0</v>
      </c>
      <c r="L1011" s="75" t="n">
        <f aca="false">H1011/Settings!$B$16</f>
        <v>0</v>
      </c>
      <c r="M1011" s="76" t="n">
        <f aca="false">H1011/Settings!$B$20</f>
        <v>0</v>
      </c>
      <c r="N1011" s="77" t="n">
        <f aca="false">E1011*Settings!$B$3</f>
        <v>0</v>
      </c>
      <c r="O1011" s="77" t="n">
        <f aca="false">IF(E1011&gt;0,(AF1011-N1011)/SQRT(E1011*Settings!$B$3*(1-Settings!$B$3)),0)</f>
        <v>0</v>
      </c>
      <c r="P1011" s="77" t="n">
        <f aca="false">MAX(0,AF1011-N1011)</f>
        <v>0</v>
      </c>
      <c r="Q1011" s="51" t="n">
        <f aca="false">IF(E1011&gt;=Settings!$B$4,(AF1011+Settings!$B$7*Settings!$B$3)/(E1011+Settings!$B$7),Settings!$B$3)</f>
        <v>0.0748599558648786</v>
      </c>
      <c r="R1011" s="78" t="n">
        <f aca="false">PERCENTRANK($H$2:$H$1780,H1011,6)</f>
        <v>0</v>
      </c>
      <c r="S1011" s="78" t="n">
        <f aca="false">PERCENTRANK($Q$2:$Q$1780,Q1011,6)</f>
        <v>0.0646794</v>
      </c>
      <c r="T1011" s="78" t="n">
        <f aca="false">PERCENTRANK($F$2:$F$1780,F1011,6)</f>
        <v>0</v>
      </c>
      <c r="U1011" s="79" t="n">
        <f aca="false">IF(F1011&gt;0,ROUND((Settings!$B$8*T1011+Settings!$B$9*R1011+Settings!$B$10*S1011)/SUM(Settings!$B$8:$B$10),10),0)</f>
        <v>0</v>
      </c>
      <c r="V1011" s="71" t="str">
        <f aca="false">IF(U1011&gt;0,RANK(U1011,$U$2:$U$1780)+COUNTIF($U$2:U1011,U1011)-1,"")</f>
        <v/>
      </c>
      <c r="W1011" s="71" t="str">
        <f aca="false">IF(V1011="","",IF(V1011&lt;=Settings!$B$11,"1 - Fix first",IF(V1011&lt;=Settings!$B$12,"2 - Review","3 - Monitor")))</f>
        <v/>
      </c>
      <c r="X1011" s="71" t="str">
        <f aca="false">IF(AND(E1011&gt;=Settings!$B$4,AF1011&gt;=Settings!$B$5,O1011&gt;=Settings!$B$6),"HIGH RATE","")</f>
        <v/>
      </c>
      <c r="Y1011" s="71" t="str">
        <f aca="false">IF(F1011&gt;0,RANK(F1011,$F$2:$F$1780)+COUNTIF($F$2:F1011,F1011)-1,"")</f>
        <v/>
      </c>
      <c r="Z1011" s="71" t="str">
        <f aca="false">IF(H1011&gt;0,RANK(H1011,$H$2:$H$1780)+COUNTIF($H$2:H1011,H1011)-1,"")</f>
        <v/>
      </c>
      <c r="AA1011" s="71" t="str">
        <f aca="false">IF(AC1011="","",RANK(AC1011,$AC$2:$AC$1780)+COUNTIF($AC$2:AC1011,AC1011)-1)</f>
        <v/>
      </c>
      <c r="AB1011" s="71" t="str">
        <f aca="false">IF(AD1011="","",RANK(AD1011,$AD$2:$AD$1780)+COUNTIF($AD$2:AD1011,AD1011)-1)</f>
        <v/>
      </c>
      <c r="AC1011" s="71" t="str">
        <f aca="false">IF(AND(AF1011&gt;0,E1011&gt;=Settings!$B$4),ROUND(J1011,10),"")</f>
        <v/>
      </c>
      <c r="AD1011" s="71" t="str">
        <f aca="false">IF(X1011="HIGH RATE",ROUND(O1011,10),"")</f>
        <v/>
      </c>
      <c r="AE1011" s="71" t="s">
        <v>60</v>
      </c>
      <c r="AF1011" s="73" t="n">
        <f aca="false">SUMIFS(Detail!$L$2:$L$9168,Detail!$C$2:$C$9168,$A1011)</f>
        <v>0</v>
      </c>
      <c r="AG1011" s="74" t="n">
        <f aca="false">SUMIFS(Detail!$N$2:$N$9168,Detail!$C$2:$C$9168,$A1011)</f>
        <v>0</v>
      </c>
    </row>
    <row r="1012" customFormat="false" ht="15" hidden="false" customHeight="false" outlineLevel="0" collapsed="false">
      <c r="A1012" s="71" t="s">
        <v>2057</v>
      </c>
      <c r="B1012" s="71" t="s">
        <v>3137</v>
      </c>
      <c r="C1012" s="71" t="s">
        <v>213</v>
      </c>
      <c r="D1012" s="71" t="str">
        <f aca="false">IFERROR(INDEX('Brand Map'!$B$4:$B$125,MATCH(C1012,'Brand Map'!$A$4:$A$125,0)),"Other")</f>
        <v>AU</v>
      </c>
      <c r="E1012" s="73" t="n">
        <f aca="false">SUMIFS(Detail!$K$2:$K$9168,Detail!$C$2:$C$9168,$A1012)</f>
        <v>0</v>
      </c>
      <c r="F1012" s="73" t="n">
        <f aca="false">SUMIFS(Detail!$E$2:$E$9168,Detail!$C$2:$C$9168,$A1012)</f>
        <v>0</v>
      </c>
      <c r="G1012" s="74" t="n">
        <f aca="false">SUMIFS(Detail!$M$2:$M$9168,Detail!$C$2:$C$9168,$A1012)</f>
        <v>0</v>
      </c>
      <c r="H1012" s="74" t="n">
        <f aca="false">SUMIFS(Detail!$D$2:$D$9168,Detail!$C$2:$C$9168,$A1012)</f>
        <v>0</v>
      </c>
      <c r="I1012" s="74" t="n">
        <v>89.95</v>
      </c>
      <c r="J1012" s="51" t="n">
        <f aca="false">IF(E1012&gt;0,AF1012/E1012,0)</f>
        <v>0</v>
      </c>
      <c r="K1012" s="51" t="n">
        <f aca="false">IF(G1012&gt;0,AG1012/G1012,0)</f>
        <v>0</v>
      </c>
      <c r="L1012" s="75" t="n">
        <f aca="false">H1012/Settings!$B$16</f>
        <v>0</v>
      </c>
      <c r="M1012" s="76" t="n">
        <f aca="false">H1012/Settings!$B$20</f>
        <v>0</v>
      </c>
      <c r="N1012" s="77" t="n">
        <f aca="false">E1012*Settings!$B$3</f>
        <v>0</v>
      </c>
      <c r="O1012" s="77" t="n">
        <f aca="false">IF(E1012&gt;0,(AF1012-N1012)/SQRT(E1012*Settings!$B$3*(1-Settings!$B$3)),0)</f>
        <v>0</v>
      </c>
      <c r="P1012" s="77" t="n">
        <f aca="false">MAX(0,AF1012-N1012)</f>
        <v>0</v>
      </c>
      <c r="Q1012" s="51" t="n">
        <f aca="false">IF(E1012&gt;=Settings!$B$4,(AF1012+Settings!$B$7*Settings!$B$3)/(E1012+Settings!$B$7),Settings!$B$3)</f>
        <v>0.0748599558648786</v>
      </c>
      <c r="R1012" s="78" t="n">
        <f aca="false">PERCENTRANK($H$2:$H$1780,H1012,6)</f>
        <v>0</v>
      </c>
      <c r="S1012" s="78" t="n">
        <f aca="false">PERCENTRANK($Q$2:$Q$1780,Q1012,6)</f>
        <v>0.0646794</v>
      </c>
      <c r="T1012" s="78" t="n">
        <f aca="false">PERCENTRANK($F$2:$F$1780,F1012,6)</f>
        <v>0</v>
      </c>
      <c r="U1012" s="79" t="n">
        <f aca="false">IF(F1012&gt;0,ROUND((Settings!$B$8*T1012+Settings!$B$9*R1012+Settings!$B$10*S1012)/SUM(Settings!$B$8:$B$10),10),0)</f>
        <v>0</v>
      </c>
      <c r="V1012" s="71" t="str">
        <f aca="false">IF(U1012&gt;0,RANK(U1012,$U$2:$U$1780)+COUNTIF($U$2:U1012,U1012)-1,"")</f>
        <v/>
      </c>
      <c r="W1012" s="71" t="str">
        <f aca="false">IF(V1012="","",IF(V1012&lt;=Settings!$B$11,"1 - Fix first",IF(V1012&lt;=Settings!$B$12,"2 - Review","3 - Monitor")))</f>
        <v/>
      </c>
      <c r="X1012" s="71" t="str">
        <f aca="false">IF(AND(E1012&gt;=Settings!$B$4,AF1012&gt;=Settings!$B$5,O1012&gt;=Settings!$B$6),"HIGH RATE","")</f>
        <v/>
      </c>
      <c r="Y1012" s="71" t="str">
        <f aca="false">IF(F1012&gt;0,RANK(F1012,$F$2:$F$1780)+COUNTIF($F$2:F1012,F1012)-1,"")</f>
        <v/>
      </c>
      <c r="Z1012" s="71" t="str">
        <f aca="false">IF(H1012&gt;0,RANK(H1012,$H$2:$H$1780)+COUNTIF($H$2:H1012,H1012)-1,"")</f>
        <v/>
      </c>
      <c r="AA1012" s="71" t="str">
        <f aca="false">IF(AC1012="","",RANK(AC1012,$AC$2:$AC$1780)+COUNTIF($AC$2:AC1012,AC1012)-1)</f>
        <v/>
      </c>
      <c r="AB1012" s="71" t="str">
        <f aca="false">IF(AD1012="","",RANK(AD1012,$AD$2:$AD$1780)+COUNTIF($AD$2:AD1012,AD1012)-1)</f>
        <v/>
      </c>
      <c r="AC1012" s="71" t="str">
        <f aca="false">IF(AND(AF1012&gt;0,E1012&gt;=Settings!$B$4),ROUND(J1012,10),"")</f>
        <v/>
      </c>
      <c r="AD1012" s="71" t="str">
        <f aca="false">IF(X1012="HIGH RATE",ROUND(O1012,10),"")</f>
        <v/>
      </c>
      <c r="AE1012" s="71" t="s">
        <v>60</v>
      </c>
      <c r="AF1012" s="73" t="n">
        <f aca="false">SUMIFS(Detail!$L$2:$L$9168,Detail!$C$2:$C$9168,$A1012)</f>
        <v>0</v>
      </c>
      <c r="AG1012" s="74" t="n">
        <f aca="false">SUMIFS(Detail!$N$2:$N$9168,Detail!$C$2:$C$9168,$A1012)</f>
        <v>0</v>
      </c>
    </row>
    <row r="1013" customFormat="false" ht="15" hidden="false" customHeight="false" outlineLevel="0" collapsed="false">
      <c r="A1013" s="71" t="s">
        <v>1743</v>
      </c>
      <c r="B1013" s="71" t="s">
        <v>3137</v>
      </c>
      <c r="C1013" s="71" t="s">
        <v>213</v>
      </c>
      <c r="D1013" s="71" t="str">
        <f aca="false">IFERROR(INDEX('Brand Map'!$B$4:$B$125,MATCH(C1013,'Brand Map'!$A$4:$A$125,0)),"Other")</f>
        <v>AU</v>
      </c>
      <c r="E1013" s="73" t="n">
        <f aca="false">SUMIFS(Detail!$K$2:$K$9168,Detail!$C$2:$C$9168,$A1013)</f>
        <v>0</v>
      </c>
      <c r="F1013" s="73" t="n">
        <f aca="false">SUMIFS(Detail!$E$2:$E$9168,Detail!$C$2:$C$9168,$A1013)</f>
        <v>0</v>
      </c>
      <c r="G1013" s="74" t="n">
        <f aca="false">SUMIFS(Detail!$M$2:$M$9168,Detail!$C$2:$C$9168,$A1013)</f>
        <v>0</v>
      </c>
      <c r="H1013" s="74" t="n">
        <f aca="false">SUMIFS(Detail!$D$2:$D$9168,Detail!$C$2:$C$9168,$A1013)</f>
        <v>0</v>
      </c>
      <c r="I1013" s="74" t="n">
        <v>314.85</v>
      </c>
      <c r="J1013" s="51" t="n">
        <f aca="false">IF(E1013&gt;0,AF1013/E1013,0)</f>
        <v>0</v>
      </c>
      <c r="K1013" s="51" t="n">
        <f aca="false">IF(G1013&gt;0,AG1013/G1013,0)</f>
        <v>0</v>
      </c>
      <c r="L1013" s="75" t="n">
        <f aca="false">H1013/Settings!$B$16</f>
        <v>0</v>
      </c>
      <c r="M1013" s="76" t="n">
        <f aca="false">H1013/Settings!$B$20</f>
        <v>0</v>
      </c>
      <c r="N1013" s="77" t="n">
        <f aca="false">E1013*Settings!$B$3</f>
        <v>0</v>
      </c>
      <c r="O1013" s="77" t="n">
        <f aca="false">IF(E1013&gt;0,(AF1013-N1013)/SQRT(E1013*Settings!$B$3*(1-Settings!$B$3)),0)</f>
        <v>0</v>
      </c>
      <c r="P1013" s="77" t="n">
        <f aca="false">MAX(0,AF1013-N1013)</f>
        <v>0</v>
      </c>
      <c r="Q1013" s="51" t="n">
        <f aca="false">IF(E1013&gt;=Settings!$B$4,(AF1013+Settings!$B$7*Settings!$B$3)/(E1013+Settings!$B$7),Settings!$B$3)</f>
        <v>0.0748599558648786</v>
      </c>
      <c r="R1013" s="78" t="n">
        <f aca="false">PERCENTRANK($H$2:$H$1780,H1013,6)</f>
        <v>0</v>
      </c>
      <c r="S1013" s="78" t="n">
        <f aca="false">PERCENTRANK($Q$2:$Q$1780,Q1013,6)</f>
        <v>0.0646794</v>
      </c>
      <c r="T1013" s="78" t="n">
        <f aca="false">PERCENTRANK($F$2:$F$1780,F1013,6)</f>
        <v>0</v>
      </c>
      <c r="U1013" s="79" t="n">
        <f aca="false">IF(F1013&gt;0,ROUND((Settings!$B$8*T1013+Settings!$B$9*R1013+Settings!$B$10*S1013)/SUM(Settings!$B$8:$B$10),10),0)</f>
        <v>0</v>
      </c>
      <c r="V1013" s="71" t="str">
        <f aca="false">IF(U1013&gt;0,RANK(U1013,$U$2:$U$1780)+COUNTIF($U$2:U1013,U1013)-1,"")</f>
        <v/>
      </c>
      <c r="W1013" s="71" t="str">
        <f aca="false">IF(V1013="","",IF(V1013&lt;=Settings!$B$11,"1 - Fix first",IF(V1013&lt;=Settings!$B$12,"2 - Review","3 - Monitor")))</f>
        <v/>
      </c>
      <c r="X1013" s="71" t="str">
        <f aca="false">IF(AND(E1013&gt;=Settings!$B$4,AF1013&gt;=Settings!$B$5,O1013&gt;=Settings!$B$6),"HIGH RATE","")</f>
        <v/>
      </c>
      <c r="Y1013" s="71" t="str">
        <f aca="false">IF(F1013&gt;0,RANK(F1013,$F$2:$F$1780)+COUNTIF($F$2:F1013,F1013)-1,"")</f>
        <v/>
      </c>
      <c r="Z1013" s="71" t="str">
        <f aca="false">IF(H1013&gt;0,RANK(H1013,$H$2:$H$1780)+COUNTIF($H$2:H1013,H1013)-1,"")</f>
        <v/>
      </c>
      <c r="AA1013" s="71" t="str">
        <f aca="false">IF(AC1013="","",RANK(AC1013,$AC$2:$AC$1780)+COUNTIF($AC$2:AC1013,AC1013)-1)</f>
        <v/>
      </c>
      <c r="AB1013" s="71" t="str">
        <f aca="false">IF(AD1013="","",RANK(AD1013,$AD$2:$AD$1780)+COUNTIF($AD$2:AD1013,AD1013)-1)</f>
        <v/>
      </c>
      <c r="AC1013" s="71" t="str">
        <f aca="false">IF(AND(AF1013&gt;0,E1013&gt;=Settings!$B$4),ROUND(J1013,10),"")</f>
        <v/>
      </c>
      <c r="AD1013" s="71" t="str">
        <f aca="false">IF(X1013="HIGH RATE",ROUND(O1013,10),"")</f>
        <v/>
      </c>
      <c r="AE1013" s="71" t="s">
        <v>60</v>
      </c>
      <c r="AF1013" s="73" t="n">
        <f aca="false">SUMIFS(Detail!$L$2:$L$9168,Detail!$C$2:$C$9168,$A1013)</f>
        <v>0</v>
      </c>
      <c r="AG1013" s="74" t="n">
        <f aca="false">SUMIFS(Detail!$N$2:$N$9168,Detail!$C$2:$C$9168,$A1013)</f>
        <v>0</v>
      </c>
    </row>
    <row r="1014" customFormat="false" ht="15" hidden="false" customHeight="false" outlineLevel="0" collapsed="false">
      <c r="A1014" s="71" t="s">
        <v>2104</v>
      </c>
      <c r="B1014" s="71" t="s">
        <v>3137</v>
      </c>
      <c r="C1014" s="71" t="s">
        <v>213</v>
      </c>
      <c r="D1014" s="71" t="str">
        <f aca="false">IFERROR(INDEX('Brand Map'!$B$4:$B$125,MATCH(C1014,'Brand Map'!$A$4:$A$125,0)),"Other")</f>
        <v>AU</v>
      </c>
      <c r="E1014" s="73" t="n">
        <f aca="false">SUMIFS(Detail!$K$2:$K$9168,Detail!$C$2:$C$9168,$A1014)</f>
        <v>0</v>
      </c>
      <c r="F1014" s="73" t="n">
        <f aca="false">SUMIFS(Detail!$E$2:$E$9168,Detail!$C$2:$C$9168,$A1014)</f>
        <v>0</v>
      </c>
      <c r="G1014" s="74" t="n">
        <f aca="false">SUMIFS(Detail!$M$2:$M$9168,Detail!$C$2:$C$9168,$A1014)</f>
        <v>0</v>
      </c>
      <c r="H1014" s="74" t="n">
        <f aca="false">SUMIFS(Detail!$D$2:$D$9168,Detail!$C$2:$C$9168,$A1014)</f>
        <v>0</v>
      </c>
      <c r="I1014" s="74" t="n">
        <v>239.8</v>
      </c>
      <c r="J1014" s="51" t="n">
        <f aca="false">IF(E1014&gt;0,AF1014/E1014,0)</f>
        <v>0</v>
      </c>
      <c r="K1014" s="51" t="n">
        <f aca="false">IF(G1014&gt;0,AG1014/G1014,0)</f>
        <v>0</v>
      </c>
      <c r="L1014" s="75" t="n">
        <f aca="false">H1014/Settings!$B$16</f>
        <v>0</v>
      </c>
      <c r="M1014" s="76" t="n">
        <f aca="false">H1014/Settings!$B$20</f>
        <v>0</v>
      </c>
      <c r="N1014" s="77" t="n">
        <f aca="false">E1014*Settings!$B$3</f>
        <v>0</v>
      </c>
      <c r="O1014" s="77" t="n">
        <f aca="false">IF(E1014&gt;0,(AF1014-N1014)/SQRT(E1014*Settings!$B$3*(1-Settings!$B$3)),0)</f>
        <v>0</v>
      </c>
      <c r="P1014" s="77" t="n">
        <f aca="false">MAX(0,AF1014-N1014)</f>
        <v>0</v>
      </c>
      <c r="Q1014" s="51" t="n">
        <f aca="false">IF(E1014&gt;=Settings!$B$4,(AF1014+Settings!$B$7*Settings!$B$3)/(E1014+Settings!$B$7),Settings!$B$3)</f>
        <v>0.0748599558648786</v>
      </c>
      <c r="R1014" s="78" t="n">
        <f aca="false">PERCENTRANK($H$2:$H$1780,H1014,6)</f>
        <v>0</v>
      </c>
      <c r="S1014" s="78" t="n">
        <f aca="false">PERCENTRANK($Q$2:$Q$1780,Q1014,6)</f>
        <v>0.0646794</v>
      </c>
      <c r="T1014" s="78" t="n">
        <f aca="false">PERCENTRANK($F$2:$F$1780,F1014,6)</f>
        <v>0</v>
      </c>
      <c r="U1014" s="79" t="n">
        <f aca="false">IF(F1014&gt;0,ROUND((Settings!$B$8*T1014+Settings!$B$9*R1014+Settings!$B$10*S1014)/SUM(Settings!$B$8:$B$10),10),0)</f>
        <v>0</v>
      </c>
      <c r="V1014" s="71" t="str">
        <f aca="false">IF(U1014&gt;0,RANK(U1014,$U$2:$U$1780)+COUNTIF($U$2:U1014,U1014)-1,"")</f>
        <v/>
      </c>
      <c r="W1014" s="71" t="str">
        <f aca="false">IF(V1014="","",IF(V1014&lt;=Settings!$B$11,"1 - Fix first",IF(V1014&lt;=Settings!$B$12,"2 - Review","3 - Monitor")))</f>
        <v/>
      </c>
      <c r="X1014" s="71" t="str">
        <f aca="false">IF(AND(E1014&gt;=Settings!$B$4,AF1014&gt;=Settings!$B$5,O1014&gt;=Settings!$B$6),"HIGH RATE","")</f>
        <v/>
      </c>
      <c r="Y1014" s="71" t="str">
        <f aca="false">IF(F1014&gt;0,RANK(F1014,$F$2:$F$1780)+COUNTIF($F$2:F1014,F1014)-1,"")</f>
        <v/>
      </c>
      <c r="Z1014" s="71" t="str">
        <f aca="false">IF(H1014&gt;0,RANK(H1014,$H$2:$H$1780)+COUNTIF($H$2:H1014,H1014)-1,"")</f>
        <v/>
      </c>
      <c r="AA1014" s="71" t="str">
        <f aca="false">IF(AC1014="","",RANK(AC1014,$AC$2:$AC$1780)+COUNTIF($AC$2:AC1014,AC1014)-1)</f>
        <v/>
      </c>
      <c r="AB1014" s="71" t="str">
        <f aca="false">IF(AD1014="","",RANK(AD1014,$AD$2:$AD$1780)+COUNTIF($AD$2:AD1014,AD1014)-1)</f>
        <v/>
      </c>
      <c r="AC1014" s="71" t="str">
        <f aca="false">IF(AND(AF1014&gt;0,E1014&gt;=Settings!$B$4),ROUND(J1014,10),"")</f>
        <v/>
      </c>
      <c r="AD1014" s="71" t="str">
        <f aca="false">IF(X1014="HIGH RATE",ROUND(O1014,10),"")</f>
        <v/>
      </c>
      <c r="AE1014" s="71" t="s">
        <v>60</v>
      </c>
      <c r="AF1014" s="73" t="n">
        <f aca="false">SUMIFS(Detail!$L$2:$L$9168,Detail!$C$2:$C$9168,$A1014)</f>
        <v>0</v>
      </c>
      <c r="AG1014" s="74" t="n">
        <f aca="false">SUMIFS(Detail!$N$2:$N$9168,Detail!$C$2:$C$9168,$A1014)</f>
        <v>0</v>
      </c>
    </row>
    <row r="1015" customFormat="false" ht="15" hidden="false" customHeight="false" outlineLevel="0" collapsed="false">
      <c r="A1015" s="71" t="s">
        <v>1733</v>
      </c>
      <c r="B1015" s="71" t="s">
        <v>3138</v>
      </c>
      <c r="C1015" s="71" t="s">
        <v>213</v>
      </c>
      <c r="D1015" s="71" t="str">
        <f aca="false">IFERROR(INDEX('Brand Map'!$B$4:$B$125,MATCH(C1015,'Brand Map'!$A$4:$A$125,0)),"Other")</f>
        <v>AU</v>
      </c>
      <c r="E1015" s="73" t="n">
        <f aca="false">SUMIFS(Detail!$K$2:$K$9168,Detail!$C$2:$C$9168,$A1015)</f>
        <v>0</v>
      </c>
      <c r="F1015" s="73" t="n">
        <f aca="false">SUMIFS(Detail!$E$2:$E$9168,Detail!$C$2:$C$9168,$A1015)</f>
        <v>0</v>
      </c>
      <c r="G1015" s="74" t="n">
        <f aca="false">SUMIFS(Detail!$M$2:$M$9168,Detail!$C$2:$C$9168,$A1015)</f>
        <v>0</v>
      </c>
      <c r="H1015" s="74" t="n">
        <f aca="false">SUMIFS(Detail!$D$2:$D$9168,Detail!$C$2:$C$9168,$A1015)</f>
        <v>0</v>
      </c>
      <c r="I1015" s="74" t="n">
        <v>434.85</v>
      </c>
      <c r="J1015" s="51" t="n">
        <f aca="false">IF(E1015&gt;0,AF1015/E1015,0)</f>
        <v>0</v>
      </c>
      <c r="K1015" s="51" t="n">
        <f aca="false">IF(G1015&gt;0,AG1015/G1015,0)</f>
        <v>0</v>
      </c>
      <c r="L1015" s="75" t="n">
        <f aca="false">H1015/Settings!$B$16</f>
        <v>0</v>
      </c>
      <c r="M1015" s="76" t="n">
        <f aca="false">H1015/Settings!$B$20</f>
        <v>0</v>
      </c>
      <c r="N1015" s="77" t="n">
        <f aca="false">E1015*Settings!$B$3</f>
        <v>0</v>
      </c>
      <c r="O1015" s="77" t="n">
        <f aca="false">IF(E1015&gt;0,(AF1015-N1015)/SQRT(E1015*Settings!$B$3*(1-Settings!$B$3)),0)</f>
        <v>0</v>
      </c>
      <c r="P1015" s="77" t="n">
        <f aca="false">MAX(0,AF1015-N1015)</f>
        <v>0</v>
      </c>
      <c r="Q1015" s="51" t="n">
        <f aca="false">IF(E1015&gt;=Settings!$B$4,(AF1015+Settings!$B$7*Settings!$B$3)/(E1015+Settings!$B$7),Settings!$B$3)</f>
        <v>0.0748599558648786</v>
      </c>
      <c r="R1015" s="78" t="n">
        <f aca="false">PERCENTRANK($H$2:$H$1780,H1015,6)</f>
        <v>0</v>
      </c>
      <c r="S1015" s="78" t="n">
        <f aca="false">PERCENTRANK($Q$2:$Q$1780,Q1015,6)</f>
        <v>0.0646794</v>
      </c>
      <c r="T1015" s="78" t="n">
        <f aca="false">PERCENTRANK($F$2:$F$1780,F1015,6)</f>
        <v>0</v>
      </c>
      <c r="U1015" s="79" t="n">
        <f aca="false">IF(F1015&gt;0,ROUND((Settings!$B$8*T1015+Settings!$B$9*R1015+Settings!$B$10*S1015)/SUM(Settings!$B$8:$B$10),10),0)</f>
        <v>0</v>
      </c>
      <c r="V1015" s="71" t="str">
        <f aca="false">IF(U1015&gt;0,RANK(U1015,$U$2:$U$1780)+COUNTIF($U$2:U1015,U1015)-1,"")</f>
        <v/>
      </c>
      <c r="W1015" s="71" t="str">
        <f aca="false">IF(V1015="","",IF(V1015&lt;=Settings!$B$11,"1 - Fix first",IF(V1015&lt;=Settings!$B$12,"2 - Review","3 - Monitor")))</f>
        <v/>
      </c>
      <c r="X1015" s="71" t="str">
        <f aca="false">IF(AND(E1015&gt;=Settings!$B$4,AF1015&gt;=Settings!$B$5,O1015&gt;=Settings!$B$6),"HIGH RATE","")</f>
        <v/>
      </c>
      <c r="Y1015" s="71" t="str">
        <f aca="false">IF(F1015&gt;0,RANK(F1015,$F$2:$F$1780)+COUNTIF($F$2:F1015,F1015)-1,"")</f>
        <v/>
      </c>
      <c r="Z1015" s="71" t="str">
        <f aca="false">IF(H1015&gt;0,RANK(H1015,$H$2:$H$1780)+COUNTIF($H$2:H1015,H1015)-1,"")</f>
        <v/>
      </c>
      <c r="AA1015" s="71" t="str">
        <f aca="false">IF(AC1015="","",RANK(AC1015,$AC$2:$AC$1780)+COUNTIF($AC$2:AC1015,AC1015)-1)</f>
        <v/>
      </c>
      <c r="AB1015" s="71" t="str">
        <f aca="false">IF(AD1015="","",RANK(AD1015,$AD$2:$AD$1780)+COUNTIF($AD$2:AD1015,AD1015)-1)</f>
        <v/>
      </c>
      <c r="AC1015" s="71" t="str">
        <f aca="false">IF(AND(AF1015&gt;0,E1015&gt;=Settings!$B$4),ROUND(J1015,10),"")</f>
        <v/>
      </c>
      <c r="AD1015" s="71" t="str">
        <f aca="false">IF(X1015="HIGH RATE",ROUND(O1015,10),"")</f>
        <v/>
      </c>
      <c r="AE1015" s="71" t="s">
        <v>60</v>
      </c>
      <c r="AF1015" s="73" t="n">
        <f aca="false">SUMIFS(Detail!$L$2:$L$9168,Detail!$C$2:$C$9168,$A1015)</f>
        <v>0</v>
      </c>
      <c r="AG1015" s="74" t="n">
        <f aca="false">SUMIFS(Detail!$N$2:$N$9168,Detail!$C$2:$C$9168,$A1015)</f>
        <v>0</v>
      </c>
    </row>
    <row r="1016" customFormat="false" ht="15" hidden="false" customHeight="false" outlineLevel="0" collapsed="false">
      <c r="A1016" s="71" t="s">
        <v>1901</v>
      </c>
      <c r="B1016" s="71" t="s">
        <v>3139</v>
      </c>
      <c r="C1016" s="71" t="s">
        <v>213</v>
      </c>
      <c r="D1016" s="71" t="str">
        <f aca="false">IFERROR(INDEX('Brand Map'!$B$4:$B$125,MATCH(C1016,'Brand Map'!$A$4:$A$125,0)),"Other")</f>
        <v>AU</v>
      </c>
      <c r="E1016" s="73" t="n">
        <f aca="false">SUMIFS(Detail!$K$2:$K$9168,Detail!$C$2:$C$9168,$A1016)</f>
        <v>0</v>
      </c>
      <c r="F1016" s="73" t="n">
        <f aca="false">SUMIFS(Detail!$E$2:$E$9168,Detail!$C$2:$C$9168,$A1016)</f>
        <v>0</v>
      </c>
      <c r="G1016" s="74" t="n">
        <f aca="false">SUMIFS(Detail!$M$2:$M$9168,Detail!$C$2:$C$9168,$A1016)</f>
        <v>0</v>
      </c>
      <c r="H1016" s="74" t="n">
        <f aca="false">SUMIFS(Detail!$D$2:$D$9168,Detail!$C$2:$C$9168,$A1016)</f>
        <v>0</v>
      </c>
      <c r="I1016" s="74" t="n">
        <v>54.99</v>
      </c>
      <c r="J1016" s="51" t="n">
        <f aca="false">IF(E1016&gt;0,AF1016/E1016,0)</f>
        <v>0</v>
      </c>
      <c r="K1016" s="51" t="n">
        <f aca="false">IF(G1016&gt;0,AG1016/G1016,0)</f>
        <v>0</v>
      </c>
      <c r="L1016" s="75" t="n">
        <f aca="false">H1016/Settings!$B$16</f>
        <v>0</v>
      </c>
      <c r="M1016" s="76" t="n">
        <f aca="false">H1016/Settings!$B$20</f>
        <v>0</v>
      </c>
      <c r="N1016" s="77" t="n">
        <f aca="false">E1016*Settings!$B$3</f>
        <v>0</v>
      </c>
      <c r="O1016" s="77" t="n">
        <f aca="false">IF(E1016&gt;0,(AF1016-N1016)/SQRT(E1016*Settings!$B$3*(1-Settings!$B$3)),0)</f>
        <v>0</v>
      </c>
      <c r="P1016" s="77" t="n">
        <f aca="false">MAX(0,AF1016-N1016)</f>
        <v>0</v>
      </c>
      <c r="Q1016" s="51" t="n">
        <f aca="false">IF(E1016&gt;=Settings!$B$4,(AF1016+Settings!$B$7*Settings!$B$3)/(E1016+Settings!$B$7),Settings!$B$3)</f>
        <v>0.0748599558648786</v>
      </c>
      <c r="R1016" s="78" t="n">
        <f aca="false">PERCENTRANK($H$2:$H$1780,H1016,6)</f>
        <v>0</v>
      </c>
      <c r="S1016" s="78" t="n">
        <f aca="false">PERCENTRANK($Q$2:$Q$1780,Q1016,6)</f>
        <v>0.0646794</v>
      </c>
      <c r="T1016" s="78" t="n">
        <f aca="false">PERCENTRANK($F$2:$F$1780,F1016,6)</f>
        <v>0</v>
      </c>
      <c r="U1016" s="79" t="n">
        <f aca="false">IF(F1016&gt;0,ROUND((Settings!$B$8*T1016+Settings!$B$9*R1016+Settings!$B$10*S1016)/SUM(Settings!$B$8:$B$10),10),0)</f>
        <v>0</v>
      </c>
      <c r="V1016" s="71" t="str">
        <f aca="false">IF(U1016&gt;0,RANK(U1016,$U$2:$U$1780)+COUNTIF($U$2:U1016,U1016)-1,"")</f>
        <v/>
      </c>
      <c r="W1016" s="71" t="str">
        <f aca="false">IF(V1016="","",IF(V1016&lt;=Settings!$B$11,"1 - Fix first",IF(V1016&lt;=Settings!$B$12,"2 - Review","3 - Monitor")))</f>
        <v/>
      </c>
      <c r="X1016" s="71" t="str">
        <f aca="false">IF(AND(E1016&gt;=Settings!$B$4,AF1016&gt;=Settings!$B$5,O1016&gt;=Settings!$B$6),"HIGH RATE","")</f>
        <v/>
      </c>
      <c r="Y1016" s="71" t="str">
        <f aca="false">IF(F1016&gt;0,RANK(F1016,$F$2:$F$1780)+COUNTIF($F$2:F1016,F1016)-1,"")</f>
        <v/>
      </c>
      <c r="Z1016" s="71" t="str">
        <f aca="false">IF(H1016&gt;0,RANK(H1016,$H$2:$H$1780)+COUNTIF($H$2:H1016,H1016)-1,"")</f>
        <v/>
      </c>
      <c r="AA1016" s="71" t="str">
        <f aca="false">IF(AC1016="","",RANK(AC1016,$AC$2:$AC$1780)+COUNTIF($AC$2:AC1016,AC1016)-1)</f>
        <v/>
      </c>
      <c r="AB1016" s="71" t="str">
        <f aca="false">IF(AD1016="","",RANK(AD1016,$AD$2:$AD$1780)+COUNTIF($AD$2:AD1016,AD1016)-1)</f>
        <v/>
      </c>
      <c r="AC1016" s="71" t="str">
        <f aca="false">IF(AND(AF1016&gt;0,E1016&gt;=Settings!$B$4),ROUND(J1016,10),"")</f>
        <v/>
      </c>
      <c r="AD1016" s="71" t="str">
        <f aca="false">IF(X1016="HIGH RATE",ROUND(O1016,10),"")</f>
        <v/>
      </c>
      <c r="AE1016" s="71" t="s">
        <v>60</v>
      </c>
      <c r="AF1016" s="73" t="n">
        <f aca="false">SUMIFS(Detail!$L$2:$L$9168,Detail!$C$2:$C$9168,$A1016)</f>
        <v>0</v>
      </c>
      <c r="AG1016" s="74" t="n">
        <f aca="false">SUMIFS(Detail!$N$2:$N$9168,Detail!$C$2:$C$9168,$A1016)</f>
        <v>0</v>
      </c>
    </row>
    <row r="1017" customFormat="false" ht="15" hidden="false" customHeight="false" outlineLevel="0" collapsed="false">
      <c r="A1017" s="71" t="s">
        <v>1512</v>
      </c>
      <c r="B1017" s="71" t="s">
        <v>3140</v>
      </c>
      <c r="C1017" s="71" t="s">
        <v>213</v>
      </c>
      <c r="D1017" s="71" t="str">
        <f aca="false">IFERROR(INDEX('Brand Map'!$B$4:$B$125,MATCH(C1017,'Brand Map'!$A$4:$A$125,0)),"Other")</f>
        <v>AU</v>
      </c>
      <c r="E1017" s="73" t="n">
        <f aca="false">SUMIFS(Detail!$K$2:$K$9168,Detail!$C$2:$C$9168,$A1017)</f>
        <v>0</v>
      </c>
      <c r="F1017" s="73" t="n">
        <f aca="false">SUMIFS(Detail!$E$2:$E$9168,Detail!$C$2:$C$9168,$A1017)</f>
        <v>0</v>
      </c>
      <c r="G1017" s="74" t="n">
        <f aca="false">SUMIFS(Detail!$M$2:$M$9168,Detail!$C$2:$C$9168,$A1017)</f>
        <v>0</v>
      </c>
      <c r="H1017" s="74" t="n">
        <f aca="false">SUMIFS(Detail!$D$2:$D$9168,Detail!$C$2:$C$9168,$A1017)</f>
        <v>0</v>
      </c>
      <c r="I1017" s="74" t="n">
        <v>244.77</v>
      </c>
      <c r="J1017" s="51" t="n">
        <f aca="false">IF(E1017&gt;0,AF1017/E1017,0)</f>
        <v>0</v>
      </c>
      <c r="K1017" s="51" t="n">
        <f aca="false">IF(G1017&gt;0,AG1017/G1017,0)</f>
        <v>0</v>
      </c>
      <c r="L1017" s="75" t="n">
        <f aca="false">H1017/Settings!$B$16</f>
        <v>0</v>
      </c>
      <c r="M1017" s="76" t="n">
        <f aca="false">H1017/Settings!$B$20</f>
        <v>0</v>
      </c>
      <c r="N1017" s="77" t="n">
        <f aca="false">E1017*Settings!$B$3</f>
        <v>0</v>
      </c>
      <c r="O1017" s="77" t="n">
        <f aca="false">IF(E1017&gt;0,(AF1017-N1017)/SQRT(E1017*Settings!$B$3*(1-Settings!$B$3)),0)</f>
        <v>0</v>
      </c>
      <c r="P1017" s="77" t="n">
        <f aca="false">MAX(0,AF1017-N1017)</f>
        <v>0</v>
      </c>
      <c r="Q1017" s="51" t="n">
        <f aca="false">IF(E1017&gt;=Settings!$B$4,(AF1017+Settings!$B$7*Settings!$B$3)/(E1017+Settings!$B$7),Settings!$B$3)</f>
        <v>0.0748599558648786</v>
      </c>
      <c r="R1017" s="78" t="n">
        <f aca="false">PERCENTRANK($H$2:$H$1780,H1017,6)</f>
        <v>0</v>
      </c>
      <c r="S1017" s="78" t="n">
        <f aca="false">PERCENTRANK($Q$2:$Q$1780,Q1017,6)</f>
        <v>0.0646794</v>
      </c>
      <c r="T1017" s="78" t="n">
        <f aca="false">PERCENTRANK($F$2:$F$1780,F1017,6)</f>
        <v>0</v>
      </c>
      <c r="U1017" s="79" t="n">
        <f aca="false">IF(F1017&gt;0,ROUND((Settings!$B$8*T1017+Settings!$B$9*R1017+Settings!$B$10*S1017)/SUM(Settings!$B$8:$B$10),10),0)</f>
        <v>0</v>
      </c>
      <c r="V1017" s="71" t="str">
        <f aca="false">IF(U1017&gt;0,RANK(U1017,$U$2:$U$1780)+COUNTIF($U$2:U1017,U1017)-1,"")</f>
        <v/>
      </c>
      <c r="W1017" s="71" t="str">
        <f aca="false">IF(V1017="","",IF(V1017&lt;=Settings!$B$11,"1 - Fix first",IF(V1017&lt;=Settings!$B$12,"2 - Review","3 - Monitor")))</f>
        <v/>
      </c>
      <c r="X1017" s="71" t="str">
        <f aca="false">IF(AND(E1017&gt;=Settings!$B$4,AF1017&gt;=Settings!$B$5,O1017&gt;=Settings!$B$6),"HIGH RATE","")</f>
        <v/>
      </c>
      <c r="Y1017" s="71" t="str">
        <f aca="false">IF(F1017&gt;0,RANK(F1017,$F$2:$F$1780)+COUNTIF($F$2:F1017,F1017)-1,"")</f>
        <v/>
      </c>
      <c r="Z1017" s="71" t="str">
        <f aca="false">IF(H1017&gt;0,RANK(H1017,$H$2:$H$1780)+COUNTIF($H$2:H1017,H1017)-1,"")</f>
        <v/>
      </c>
      <c r="AA1017" s="71" t="str">
        <f aca="false">IF(AC1017="","",RANK(AC1017,$AC$2:$AC$1780)+COUNTIF($AC$2:AC1017,AC1017)-1)</f>
        <v/>
      </c>
      <c r="AB1017" s="71" t="str">
        <f aca="false">IF(AD1017="","",RANK(AD1017,$AD$2:$AD$1780)+COUNTIF($AD$2:AD1017,AD1017)-1)</f>
        <v/>
      </c>
      <c r="AC1017" s="71" t="str">
        <f aca="false">IF(AND(AF1017&gt;0,E1017&gt;=Settings!$B$4),ROUND(J1017,10),"")</f>
        <v/>
      </c>
      <c r="AD1017" s="71" t="str">
        <f aca="false">IF(X1017="HIGH RATE",ROUND(O1017,10),"")</f>
        <v/>
      </c>
      <c r="AE1017" s="71" t="s">
        <v>60</v>
      </c>
      <c r="AF1017" s="73" t="n">
        <f aca="false">SUMIFS(Detail!$L$2:$L$9168,Detail!$C$2:$C$9168,$A1017)</f>
        <v>0</v>
      </c>
      <c r="AG1017" s="74" t="n">
        <f aca="false">SUMIFS(Detail!$N$2:$N$9168,Detail!$C$2:$C$9168,$A1017)</f>
        <v>0</v>
      </c>
    </row>
    <row r="1018" customFormat="false" ht="15" hidden="false" customHeight="false" outlineLevel="0" collapsed="false">
      <c r="A1018" s="71" t="s">
        <v>1682</v>
      </c>
      <c r="B1018" s="71" t="s">
        <v>3140</v>
      </c>
      <c r="C1018" s="71" t="s">
        <v>213</v>
      </c>
      <c r="D1018" s="71" t="str">
        <f aca="false">IFERROR(INDEX('Brand Map'!$B$4:$B$125,MATCH(C1018,'Brand Map'!$A$4:$A$125,0)),"Other")</f>
        <v>AU</v>
      </c>
      <c r="E1018" s="73" t="n">
        <f aca="false">SUMIFS(Detail!$K$2:$K$9168,Detail!$C$2:$C$9168,$A1018)</f>
        <v>0</v>
      </c>
      <c r="F1018" s="73" t="n">
        <f aca="false">SUMIFS(Detail!$E$2:$E$9168,Detail!$C$2:$C$9168,$A1018)</f>
        <v>0</v>
      </c>
      <c r="G1018" s="74" t="n">
        <f aca="false">SUMIFS(Detail!$M$2:$M$9168,Detail!$C$2:$C$9168,$A1018)</f>
        <v>0</v>
      </c>
      <c r="H1018" s="74" t="n">
        <f aca="false">SUMIFS(Detail!$D$2:$D$9168,Detail!$C$2:$C$9168,$A1018)</f>
        <v>0</v>
      </c>
      <c r="I1018" s="74" t="n">
        <v>91.59</v>
      </c>
      <c r="J1018" s="51" t="n">
        <f aca="false">IF(E1018&gt;0,AF1018/E1018,0)</f>
        <v>0</v>
      </c>
      <c r="K1018" s="51" t="n">
        <f aca="false">IF(G1018&gt;0,AG1018/G1018,0)</f>
        <v>0</v>
      </c>
      <c r="L1018" s="75" t="n">
        <f aca="false">H1018/Settings!$B$16</f>
        <v>0</v>
      </c>
      <c r="M1018" s="76" t="n">
        <f aca="false">H1018/Settings!$B$20</f>
        <v>0</v>
      </c>
      <c r="N1018" s="77" t="n">
        <f aca="false">E1018*Settings!$B$3</f>
        <v>0</v>
      </c>
      <c r="O1018" s="77" t="n">
        <f aca="false">IF(E1018&gt;0,(AF1018-N1018)/SQRT(E1018*Settings!$B$3*(1-Settings!$B$3)),0)</f>
        <v>0</v>
      </c>
      <c r="P1018" s="77" t="n">
        <f aca="false">MAX(0,AF1018-N1018)</f>
        <v>0</v>
      </c>
      <c r="Q1018" s="51" t="n">
        <f aca="false">IF(E1018&gt;=Settings!$B$4,(AF1018+Settings!$B$7*Settings!$B$3)/(E1018+Settings!$B$7),Settings!$B$3)</f>
        <v>0.0748599558648786</v>
      </c>
      <c r="R1018" s="78" t="n">
        <f aca="false">PERCENTRANK($H$2:$H$1780,H1018,6)</f>
        <v>0</v>
      </c>
      <c r="S1018" s="78" t="n">
        <f aca="false">PERCENTRANK($Q$2:$Q$1780,Q1018,6)</f>
        <v>0.0646794</v>
      </c>
      <c r="T1018" s="78" t="n">
        <f aca="false">PERCENTRANK($F$2:$F$1780,F1018,6)</f>
        <v>0</v>
      </c>
      <c r="U1018" s="79" t="n">
        <f aca="false">IF(F1018&gt;0,ROUND((Settings!$B$8*T1018+Settings!$B$9*R1018+Settings!$B$10*S1018)/SUM(Settings!$B$8:$B$10),10),0)</f>
        <v>0</v>
      </c>
      <c r="V1018" s="71" t="str">
        <f aca="false">IF(U1018&gt;0,RANK(U1018,$U$2:$U$1780)+COUNTIF($U$2:U1018,U1018)-1,"")</f>
        <v/>
      </c>
      <c r="W1018" s="71" t="str">
        <f aca="false">IF(V1018="","",IF(V1018&lt;=Settings!$B$11,"1 - Fix first",IF(V1018&lt;=Settings!$B$12,"2 - Review","3 - Monitor")))</f>
        <v/>
      </c>
      <c r="X1018" s="71" t="str">
        <f aca="false">IF(AND(E1018&gt;=Settings!$B$4,AF1018&gt;=Settings!$B$5,O1018&gt;=Settings!$B$6),"HIGH RATE","")</f>
        <v/>
      </c>
      <c r="Y1018" s="71" t="str">
        <f aca="false">IF(F1018&gt;0,RANK(F1018,$F$2:$F$1780)+COUNTIF($F$2:F1018,F1018)-1,"")</f>
        <v/>
      </c>
      <c r="Z1018" s="71" t="str">
        <f aca="false">IF(H1018&gt;0,RANK(H1018,$H$2:$H$1780)+COUNTIF($H$2:H1018,H1018)-1,"")</f>
        <v/>
      </c>
      <c r="AA1018" s="71" t="str">
        <f aca="false">IF(AC1018="","",RANK(AC1018,$AC$2:$AC$1780)+COUNTIF($AC$2:AC1018,AC1018)-1)</f>
        <v/>
      </c>
      <c r="AB1018" s="71" t="str">
        <f aca="false">IF(AD1018="","",RANK(AD1018,$AD$2:$AD$1780)+COUNTIF($AD$2:AD1018,AD1018)-1)</f>
        <v/>
      </c>
      <c r="AC1018" s="71" t="str">
        <f aca="false">IF(AND(AF1018&gt;0,E1018&gt;=Settings!$B$4),ROUND(J1018,10),"")</f>
        <v/>
      </c>
      <c r="AD1018" s="71" t="str">
        <f aca="false">IF(X1018="HIGH RATE",ROUND(O1018,10),"")</f>
        <v/>
      </c>
      <c r="AE1018" s="71" t="s">
        <v>60</v>
      </c>
      <c r="AF1018" s="73" t="n">
        <f aca="false">SUMIFS(Detail!$L$2:$L$9168,Detail!$C$2:$C$9168,$A1018)</f>
        <v>0</v>
      </c>
      <c r="AG1018" s="74" t="n">
        <f aca="false">SUMIFS(Detail!$N$2:$N$9168,Detail!$C$2:$C$9168,$A1018)</f>
        <v>0</v>
      </c>
    </row>
    <row r="1019" customFormat="false" ht="15" hidden="false" customHeight="false" outlineLevel="0" collapsed="false">
      <c r="A1019" s="71" t="s">
        <v>1980</v>
      </c>
      <c r="B1019" s="71" t="s">
        <v>3140</v>
      </c>
      <c r="C1019" s="71" t="s">
        <v>213</v>
      </c>
      <c r="D1019" s="71" t="str">
        <f aca="false">IFERROR(INDEX('Brand Map'!$B$4:$B$125,MATCH(C1019,'Brand Map'!$A$4:$A$125,0)),"Other")</f>
        <v>AU</v>
      </c>
      <c r="E1019" s="73" t="n">
        <f aca="false">SUMIFS(Detail!$K$2:$K$9168,Detail!$C$2:$C$9168,$A1019)</f>
        <v>0</v>
      </c>
      <c r="F1019" s="73" t="n">
        <f aca="false">SUMIFS(Detail!$E$2:$E$9168,Detail!$C$2:$C$9168,$A1019)</f>
        <v>0</v>
      </c>
      <c r="G1019" s="74" t="n">
        <f aca="false">SUMIFS(Detail!$M$2:$M$9168,Detail!$C$2:$C$9168,$A1019)</f>
        <v>0</v>
      </c>
      <c r="H1019" s="74" t="n">
        <f aca="false">SUMIFS(Detail!$D$2:$D$9168,Detail!$C$2:$C$9168,$A1019)</f>
        <v>0</v>
      </c>
      <c r="I1019" s="74" t="n">
        <v>61.59</v>
      </c>
      <c r="J1019" s="51" t="n">
        <f aca="false">IF(E1019&gt;0,AF1019/E1019,0)</f>
        <v>0</v>
      </c>
      <c r="K1019" s="51" t="n">
        <f aca="false">IF(G1019&gt;0,AG1019/G1019,0)</f>
        <v>0</v>
      </c>
      <c r="L1019" s="75" t="n">
        <f aca="false">H1019/Settings!$B$16</f>
        <v>0</v>
      </c>
      <c r="M1019" s="76" t="n">
        <f aca="false">H1019/Settings!$B$20</f>
        <v>0</v>
      </c>
      <c r="N1019" s="77" t="n">
        <f aca="false">E1019*Settings!$B$3</f>
        <v>0</v>
      </c>
      <c r="O1019" s="77" t="n">
        <f aca="false">IF(E1019&gt;0,(AF1019-N1019)/SQRT(E1019*Settings!$B$3*(1-Settings!$B$3)),0)</f>
        <v>0</v>
      </c>
      <c r="P1019" s="77" t="n">
        <f aca="false">MAX(0,AF1019-N1019)</f>
        <v>0</v>
      </c>
      <c r="Q1019" s="51" t="n">
        <f aca="false">IF(E1019&gt;=Settings!$B$4,(AF1019+Settings!$B$7*Settings!$B$3)/(E1019+Settings!$B$7),Settings!$B$3)</f>
        <v>0.0748599558648786</v>
      </c>
      <c r="R1019" s="78" t="n">
        <f aca="false">PERCENTRANK($H$2:$H$1780,H1019,6)</f>
        <v>0</v>
      </c>
      <c r="S1019" s="78" t="n">
        <f aca="false">PERCENTRANK($Q$2:$Q$1780,Q1019,6)</f>
        <v>0.0646794</v>
      </c>
      <c r="T1019" s="78" t="n">
        <f aca="false">PERCENTRANK($F$2:$F$1780,F1019,6)</f>
        <v>0</v>
      </c>
      <c r="U1019" s="79" t="n">
        <f aca="false">IF(F1019&gt;0,ROUND((Settings!$B$8*T1019+Settings!$B$9*R1019+Settings!$B$10*S1019)/SUM(Settings!$B$8:$B$10),10),0)</f>
        <v>0</v>
      </c>
      <c r="V1019" s="71" t="str">
        <f aca="false">IF(U1019&gt;0,RANK(U1019,$U$2:$U$1780)+COUNTIF($U$2:U1019,U1019)-1,"")</f>
        <v/>
      </c>
      <c r="W1019" s="71" t="str">
        <f aca="false">IF(V1019="","",IF(V1019&lt;=Settings!$B$11,"1 - Fix first",IF(V1019&lt;=Settings!$B$12,"2 - Review","3 - Monitor")))</f>
        <v/>
      </c>
      <c r="X1019" s="71" t="str">
        <f aca="false">IF(AND(E1019&gt;=Settings!$B$4,AF1019&gt;=Settings!$B$5,O1019&gt;=Settings!$B$6),"HIGH RATE","")</f>
        <v/>
      </c>
      <c r="Y1019" s="71" t="str">
        <f aca="false">IF(F1019&gt;0,RANK(F1019,$F$2:$F$1780)+COUNTIF($F$2:F1019,F1019)-1,"")</f>
        <v/>
      </c>
      <c r="Z1019" s="71" t="str">
        <f aca="false">IF(H1019&gt;0,RANK(H1019,$H$2:$H$1780)+COUNTIF($H$2:H1019,H1019)-1,"")</f>
        <v/>
      </c>
      <c r="AA1019" s="71" t="str">
        <f aca="false">IF(AC1019="","",RANK(AC1019,$AC$2:$AC$1780)+COUNTIF($AC$2:AC1019,AC1019)-1)</f>
        <v/>
      </c>
      <c r="AB1019" s="71" t="str">
        <f aca="false">IF(AD1019="","",RANK(AD1019,$AD$2:$AD$1780)+COUNTIF($AD$2:AD1019,AD1019)-1)</f>
        <v/>
      </c>
      <c r="AC1019" s="71" t="str">
        <f aca="false">IF(AND(AF1019&gt;0,E1019&gt;=Settings!$B$4),ROUND(J1019,10),"")</f>
        <v/>
      </c>
      <c r="AD1019" s="71" t="str">
        <f aca="false">IF(X1019="HIGH RATE",ROUND(O1019,10),"")</f>
        <v/>
      </c>
      <c r="AE1019" s="71" t="s">
        <v>60</v>
      </c>
      <c r="AF1019" s="73" t="n">
        <f aca="false">SUMIFS(Detail!$L$2:$L$9168,Detail!$C$2:$C$9168,$A1019)</f>
        <v>0</v>
      </c>
      <c r="AG1019" s="74" t="n">
        <f aca="false">SUMIFS(Detail!$N$2:$N$9168,Detail!$C$2:$C$9168,$A1019)</f>
        <v>0</v>
      </c>
    </row>
    <row r="1020" customFormat="false" ht="15" hidden="false" customHeight="false" outlineLevel="0" collapsed="false">
      <c r="A1020" s="71" t="s">
        <v>1899</v>
      </c>
      <c r="B1020" s="71" t="s">
        <v>2517</v>
      </c>
      <c r="C1020" s="71" t="s">
        <v>213</v>
      </c>
      <c r="D1020" s="71" t="str">
        <f aca="false">IFERROR(INDEX('Brand Map'!$B$4:$B$125,MATCH(C1020,'Brand Map'!$A$4:$A$125,0)),"Other")</f>
        <v>AU</v>
      </c>
      <c r="E1020" s="73" t="n">
        <f aca="false">SUMIFS(Detail!$K$2:$K$9168,Detail!$C$2:$C$9168,$A1020)</f>
        <v>0</v>
      </c>
      <c r="F1020" s="73" t="n">
        <f aca="false">SUMIFS(Detail!$E$2:$E$9168,Detail!$C$2:$C$9168,$A1020)</f>
        <v>0</v>
      </c>
      <c r="G1020" s="74" t="n">
        <f aca="false">SUMIFS(Detail!$M$2:$M$9168,Detail!$C$2:$C$9168,$A1020)</f>
        <v>0</v>
      </c>
      <c r="H1020" s="74" t="n">
        <f aca="false">SUMIFS(Detail!$D$2:$D$9168,Detail!$C$2:$C$9168,$A1020)</f>
        <v>0</v>
      </c>
      <c r="I1020" s="74" t="n">
        <v>54.95</v>
      </c>
      <c r="J1020" s="51" t="n">
        <f aca="false">IF(E1020&gt;0,AF1020/E1020,0)</f>
        <v>0</v>
      </c>
      <c r="K1020" s="51" t="n">
        <f aca="false">IF(G1020&gt;0,AG1020/G1020,0)</f>
        <v>0</v>
      </c>
      <c r="L1020" s="75" t="n">
        <f aca="false">H1020/Settings!$B$16</f>
        <v>0</v>
      </c>
      <c r="M1020" s="76" t="n">
        <f aca="false">H1020/Settings!$B$20</f>
        <v>0</v>
      </c>
      <c r="N1020" s="77" t="n">
        <f aca="false">E1020*Settings!$B$3</f>
        <v>0</v>
      </c>
      <c r="O1020" s="77" t="n">
        <f aca="false">IF(E1020&gt;0,(AF1020-N1020)/SQRT(E1020*Settings!$B$3*(1-Settings!$B$3)),0)</f>
        <v>0</v>
      </c>
      <c r="P1020" s="77" t="n">
        <f aca="false">MAX(0,AF1020-N1020)</f>
        <v>0</v>
      </c>
      <c r="Q1020" s="51" t="n">
        <f aca="false">IF(E1020&gt;=Settings!$B$4,(AF1020+Settings!$B$7*Settings!$B$3)/(E1020+Settings!$B$7),Settings!$B$3)</f>
        <v>0.0748599558648786</v>
      </c>
      <c r="R1020" s="78" t="n">
        <f aca="false">PERCENTRANK($H$2:$H$1780,H1020,6)</f>
        <v>0</v>
      </c>
      <c r="S1020" s="78" t="n">
        <f aca="false">PERCENTRANK($Q$2:$Q$1780,Q1020,6)</f>
        <v>0.0646794</v>
      </c>
      <c r="T1020" s="78" t="n">
        <f aca="false">PERCENTRANK($F$2:$F$1780,F1020,6)</f>
        <v>0</v>
      </c>
      <c r="U1020" s="79" t="n">
        <f aca="false">IF(F1020&gt;0,ROUND((Settings!$B$8*T1020+Settings!$B$9*R1020+Settings!$B$10*S1020)/SUM(Settings!$B$8:$B$10),10),0)</f>
        <v>0</v>
      </c>
      <c r="V1020" s="71" t="str">
        <f aca="false">IF(U1020&gt;0,RANK(U1020,$U$2:$U$1780)+COUNTIF($U$2:U1020,U1020)-1,"")</f>
        <v/>
      </c>
      <c r="W1020" s="71" t="str">
        <f aca="false">IF(V1020="","",IF(V1020&lt;=Settings!$B$11,"1 - Fix first",IF(V1020&lt;=Settings!$B$12,"2 - Review","3 - Monitor")))</f>
        <v/>
      </c>
      <c r="X1020" s="71" t="str">
        <f aca="false">IF(AND(E1020&gt;=Settings!$B$4,AF1020&gt;=Settings!$B$5,O1020&gt;=Settings!$B$6),"HIGH RATE","")</f>
        <v/>
      </c>
      <c r="Y1020" s="71" t="str">
        <f aca="false">IF(F1020&gt;0,RANK(F1020,$F$2:$F$1780)+COUNTIF($F$2:F1020,F1020)-1,"")</f>
        <v/>
      </c>
      <c r="Z1020" s="71" t="str">
        <f aca="false">IF(H1020&gt;0,RANK(H1020,$H$2:$H$1780)+COUNTIF($H$2:H1020,H1020)-1,"")</f>
        <v/>
      </c>
      <c r="AA1020" s="71" t="str">
        <f aca="false">IF(AC1020="","",RANK(AC1020,$AC$2:$AC$1780)+COUNTIF($AC$2:AC1020,AC1020)-1)</f>
        <v/>
      </c>
      <c r="AB1020" s="71" t="str">
        <f aca="false">IF(AD1020="","",RANK(AD1020,$AD$2:$AD$1780)+COUNTIF($AD$2:AD1020,AD1020)-1)</f>
        <v/>
      </c>
      <c r="AC1020" s="71" t="str">
        <f aca="false">IF(AND(AF1020&gt;0,E1020&gt;=Settings!$B$4),ROUND(J1020,10),"")</f>
        <v/>
      </c>
      <c r="AD1020" s="71" t="str">
        <f aca="false">IF(X1020="HIGH RATE",ROUND(O1020,10),"")</f>
        <v/>
      </c>
      <c r="AE1020" s="71" t="s">
        <v>60</v>
      </c>
      <c r="AF1020" s="73" t="n">
        <f aca="false">SUMIFS(Detail!$L$2:$L$9168,Detail!$C$2:$C$9168,$A1020)</f>
        <v>0</v>
      </c>
      <c r="AG1020" s="74" t="n">
        <f aca="false">SUMIFS(Detail!$N$2:$N$9168,Detail!$C$2:$C$9168,$A1020)</f>
        <v>0</v>
      </c>
    </row>
    <row r="1021" customFormat="false" ht="15" hidden="false" customHeight="false" outlineLevel="0" collapsed="false">
      <c r="A1021" s="71" t="s">
        <v>1554</v>
      </c>
      <c r="B1021" s="71" t="s">
        <v>2517</v>
      </c>
      <c r="C1021" s="71" t="s">
        <v>213</v>
      </c>
      <c r="D1021" s="71" t="str">
        <f aca="false">IFERROR(INDEX('Brand Map'!$B$4:$B$125,MATCH(C1021,'Brand Map'!$A$4:$A$125,0)),"Other")</f>
        <v>AU</v>
      </c>
      <c r="E1021" s="73" t="n">
        <f aca="false">SUMIFS(Detail!$K$2:$K$9168,Detail!$C$2:$C$9168,$A1021)</f>
        <v>0</v>
      </c>
      <c r="F1021" s="73" t="n">
        <f aca="false">SUMIFS(Detail!$E$2:$E$9168,Detail!$C$2:$C$9168,$A1021)</f>
        <v>0</v>
      </c>
      <c r="G1021" s="74" t="n">
        <f aca="false">SUMIFS(Detail!$M$2:$M$9168,Detail!$C$2:$C$9168,$A1021)</f>
        <v>0</v>
      </c>
      <c r="H1021" s="74" t="n">
        <f aca="false">SUMIFS(Detail!$D$2:$D$9168,Detail!$C$2:$C$9168,$A1021)</f>
        <v>0</v>
      </c>
      <c r="I1021" s="74" t="n">
        <v>84.95</v>
      </c>
      <c r="J1021" s="51" t="n">
        <f aca="false">IF(E1021&gt;0,AF1021/E1021,0)</f>
        <v>0</v>
      </c>
      <c r="K1021" s="51" t="n">
        <f aca="false">IF(G1021&gt;0,AG1021/G1021,0)</f>
        <v>0</v>
      </c>
      <c r="L1021" s="75" t="n">
        <f aca="false">H1021/Settings!$B$16</f>
        <v>0</v>
      </c>
      <c r="M1021" s="76" t="n">
        <f aca="false">H1021/Settings!$B$20</f>
        <v>0</v>
      </c>
      <c r="N1021" s="77" t="n">
        <f aca="false">E1021*Settings!$B$3</f>
        <v>0</v>
      </c>
      <c r="O1021" s="77" t="n">
        <f aca="false">IF(E1021&gt;0,(AF1021-N1021)/SQRT(E1021*Settings!$B$3*(1-Settings!$B$3)),0)</f>
        <v>0</v>
      </c>
      <c r="P1021" s="77" t="n">
        <f aca="false">MAX(0,AF1021-N1021)</f>
        <v>0</v>
      </c>
      <c r="Q1021" s="51" t="n">
        <f aca="false">IF(E1021&gt;=Settings!$B$4,(AF1021+Settings!$B$7*Settings!$B$3)/(E1021+Settings!$B$7),Settings!$B$3)</f>
        <v>0.0748599558648786</v>
      </c>
      <c r="R1021" s="78" t="n">
        <f aca="false">PERCENTRANK($H$2:$H$1780,H1021,6)</f>
        <v>0</v>
      </c>
      <c r="S1021" s="78" t="n">
        <f aca="false">PERCENTRANK($Q$2:$Q$1780,Q1021,6)</f>
        <v>0.0646794</v>
      </c>
      <c r="T1021" s="78" t="n">
        <f aca="false">PERCENTRANK($F$2:$F$1780,F1021,6)</f>
        <v>0</v>
      </c>
      <c r="U1021" s="79" t="n">
        <f aca="false">IF(F1021&gt;0,ROUND((Settings!$B$8*T1021+Settings!$B$9*R1021+Settings!$B$10*S1021)/SUM(Settings!$B$8:$B$10),10),0)</f>
        <v>0</v>
      </c>
      <c r="V1021" s="71" t="str">
        <f aca="false">IF(U1021&gt;0,RANK(U1021,$U$2:$U$1780)+COUNTIF($U$2:U1021,U1021)-1,"")</f>
        <v/>
      </c>
      <c r="W1021" s="71" t="str">
        <f aca="false">IF(V1021="","",IF(V1021&lt;=Settings!$B$11,"1 - Fix first",IF(V1021&lt;=Settings!$B$12,"2 - Review","3 - Monitor")))</f>
        <v/>
      </c>
      <c r="X1021" s="71" t="str">
        <f aca="false">IF(AND(E1021&gt;=Settings!$B$4,AF1021&gt;=Settings!$B$5,O1021&gt;=Settings!$B$6),"HIGH RATE","")</f>
        <v/>
      </c>
      <c r="Y1021" s="71" t="str">
        <f aca="false">IF(F1021&gt;0,RANK(F1021,$F$2:$F$1780)+COUNTIF($F$2:F1021,F1021)-1,"")</f>
        <v/>
      </c>
      <c r="Z1021" s="71" t="str">
        <f aca="false">IF(H1021&gt;0,RANK(H1021,$H$2:$H$1780)+COUNTIF($H$2:H1021,H1021)-1,"")</f>
        <v/>
      </c>
      <c r="AA1021" s="71" t="str">
        <f aca="false">IF(AC1021="","",RANK(AC1021,$AC$2:$AC$1780)+COUNTIF($AC$2:AC1021,AC1021)-1)</f>
        <v/>
      </c>
      <c r="AB1021" s="71" t="str">
        <f aca="false">IF(AD1021="","",RANK(AD1021,$AD$2:$AD$1780)+COUNTIF($AD$2:AD1021,AD1021)-1)</f>
        <v/>
      </c>
      <c r="AC1021" s="71" t="str">
        <f aca="false">IF(AND(AF1021&gt;0,E1021&gt;=Settings!$B$4),ROUND(J1021,10),"")</f>
        <v/>
      </c>
      <c r="AD1021" s="71" t="str">
        <f aca="false">IF(X1021="HIGH RATE",ROUND(O1021,10),"")</f>
        <v/>
      </c>
      <c r="AE1021" s="71" t="s">
        <v>60</v>
      </c>
      <c r="AF1021" s="73" t="n">
        <f aca="false">SUMIFS(Detail!$L$2:$L$9168,Detail!$C$2:$C$9168,$A1021)</f>
        <v>0</v>
      </c>
      <c r="AG1021" s="74" t="n">
        <f aca="false">SUMIFS(Detail!$N$2:$N$9168,Detail!$C$2:$C$9168,$A1021)</f>
        <v>0</v>
      </c>
    </row>
    <row r="1022" customFormat="false" ht="15" hidden="false" customHeight="false" outlineLevel="0" collapsed="false">
      <c r="A1022" s="71" t="s">
        <v>1690</v>
      </c>
      <c r="B1022" s="71" t="s">
        <v>2517</v>
      </c>
      <c r="C1022" s="71" t="s">
        <v>213</v>
      </c>
      <c r="D1022" s="71" t="str">
        <f aca="false">IFERROR(INDEX('Brand Map'!$B$4:$B$125,MATCH(C1022,'Brand Map'!$A$4:$A$125,0)),"Other")</f>
        <v>AU</v>
      </c>
      <c r="E1022" s="73" t="n">
        <f aca="false">SUMIFS(Detail!$K$2:$K$9168,Detail!$C$2:$C$9168,$A1022)</f>
        <v>0</v>
      </c>
      <c r="F1022" s="73" t="n">
        <f aca="false">SUMIFS(Detail!$E$2:$E$9168,Detail!$C$2:$C$9168,$A1022)</f>
        <v>0</v>
      </c>
      <c r="G1022" s="74" t="n">
        <f aca="false">SUMIFS(Detail!$M$2:$M$9168,Detail!$C$2:$C$9168,$A1022)</f>
        <v>0</v>
      </c>
      <c r="H1022" s="74" t="n">
        <f aca="false">SUMIFS(Detail!$D$2:$D$9168,Detail!$C$2:$C$9168,$A1022)</f>
        <v>0</v>
      </c>
      <c r="I1022" s="74" t="n">
        <v>99.95</v>
      </c>
      <c r="J1022" s="51" t="n">
        <f aca="false">IF(E1022&gt;0,AF1022/E1022,0)</f>
        <v>0</v>
      </c>
      <c r="K1022" s="51" t="n">
        <f aca="false">IF(G1022&gt;0,AG1022/G1022,0)</f>
        <v>0</v>
      </c>
      <c r="L1022" s="75" t="n">
        <f aca="false">H1022/Settings!$B$16</f>
        <v>0</v>
      </c>
      <c r="M1022" s="76" t="n">
        <f aca="false">H1022/Settings!$B$20</f>
        <v>0</v>
      </c>
      <c r="N1022" s="77" t="n">
        <f aca="false">E1022*Settings!$B$3</f>
        <v>0</v>
      </c>
      <c r="O1022" s="77" t="n">
        <f aca="false">IF(E1022&gt;0,(AF1022-N1022)/SQRT(E1022*Settings!$B$3*(1-Settings!$B$3)),0)</f>
        <v>0</v>
      </c>
      <c r="P1022" s="77" t="n">
        <f aca="false">MAX(0,AF1022-N1022)</f>
        <v>0</v>
      </c>
      <c r="Q1022" s="51" t="n">
        <f aca="false">IF(E1022&gt;=Settings!$B$4,(AF1022+Settings!$B$7*Settings!$B$3)/(E1022+Settings!$B$7),Settings!$B$3)</f>
        <v>0.0748599558648786</v>
      </c>
      <c r="R1022" s="78" t="n">
        <f aca="false">PERCENTRANK($H$2:$H$1780,H1022,6)</f>
        <v>0</v>
      </c>
      <c r="S1022" s="78" t="n">
        <f aca="false">PERCENTRANK($Q$2:$Q$1780,Q1022,6)</f>
        <v>0.0646794</v>
      </c>
      <c r="T1022" s="78" t="n">
        <f aca="false">PERCENTRANK($F$2:$F$1780,F1022,6)</f>
        <v>0</v>
      </c>
      <c r="U1022" s="79" t="n">
        <f aca="false">IF(F1022&gt;0,ROUND((Settings!$B$8*T1022+Settings!$B$9*R1022+Settings!$B$10*S1022)/SUM(Settings!$B$8:$B$10),10),0)</f>
        <v>0</v>
      </c>
      <c r="V1022" s="71" t="str">
        <f aca="false">IF(U1022&gt;0,RANK(U1022,$U$2:$U$1780)+COUNTIF($U$2:U1022,U1022)-1,"")</f>
        <v/>
      </c>
      <c r="W1022" s="71" t="str">
        <f aca="false">IF(V1022="","",IF(V1022&lt;=Settings!$B$11,"1 - Fix first",IF(V1022&lt;=Settings!$B$12,"2 - Review","3 - Monitor")))</f>
        <v/>
      </c>
      <c r="X1022" s="71" t="str">
        <f aca="false">IF(AND(E1022&gt;=Settings!$B$4,AF1022&gt;=Settings!$B$5,O1022&gt;=Settings!$B$6),"HIGH RATE","")</f>
        <v/>
      </c>
      <c r="Y1022" s="71" t="str">
        <f aca="false">IF(F1022&gt;0,RANK(F1022,$F$2:$F$1780)+COUNTIF($F$2:F1022,F1022)-1,"")</f>
        <v/>
      </c>
      <c r="Z1022" s="71" t="str">
        <f aca="false">IF(H1022&gt;0,RANK(H1022,$H$2:$H$1780)+COUNTIF($H$2:H1022,H1022)-1,"")</f>
        <v/>
      </c>
      <c r="AA1022" s="71" t="str">
        <f aca="false">IF(AC1022="","",RANK(AC1022,$AC$2:$AC$1780)+COUNTIF($AC$2:AC1022,AC1022)-1)</f>
        <v/>
      </c>
      <c r="AB1022" s="71" t="str">
        <f aca="false">IF(AD1022="","",RANK(AD1022,$AD$2:$AD$1780)+COUNTIF($AD$2:AD1022,AD1022)-1)</f>
        <v/>
      </c>
      <c r="AC1022" s="71" t="str">
        <f aca="false">IF(AND(AF1022&gt;0,E1022&gt;=Settings!$B$4),ROUND(J1022,10),"")</f>
        <v/>
      </c>
      <c r="AD1022" s="71" t="str">
        <f aca="false">IF(X1022="HIGH RATE",ROUND(O1022,10),"")</f>
        <v/>
      </c>
      <c r="AE1022" s="71" t="s">
        <v>60</v>
      </c>
      <c r="AF1022" s="73" t="n">
        <f aca="false">SUMIFS(Detail!$L$2:$L$9168,Detail!$C$2:$C$9168,$A1022)</f>
        <v>0</v>
      </c>
      <c r="AG1022" s="74" t="n">
        <f aca="false">SUMIFS(Detail!$N$2:$N$9168,Detail!$C$2:$C$9168,$A1022)</f>
        <v>0</v>
      </c>
    </row>
    <row r="1023" customFormat="false" ht="15" hidden="false" customHeight="false" outlineLevel="0" collapsed="false">
      <c r="A1023" s="71" t="s">
        <v>1794</v>
      </c>
      <c r="B1023" s="71" t="s">
        <v>2517</v>
      </c>
      <c r="C1023" s="71" t="s">
        <v>213</v>
      </c>
      <c r="D1023" s="71" t="str">
        <f aca="false">IFERROR(INDEX('Brand Map'!$B$4:$B$125,MATCH(C1023,'Brand Map'!$A$4:$A$125,0)),"Other")</f>
        <v>AU</v>
      </c>
      <c r="E1023" s="73" t="n">
        <f aca="false">SUMIFS(Detail!$K$2:$K$9168,Detail!$C$2:$C$9168,$A1023)</f>
        <v>0</v>
      </c>
      <c r="F1023" s="73" t="n">
        <f aca="false">SUMIFS(Detail!$E$2:$E$9168,Detail!$C$2:$C$9168,$A1023)</f>
        <v>0</v>
      </c>
      <c r="G1023" s="74" t="n">
        <f aca="false">SUMIFS(Detail!$M$2:$M$9168,Detail!$C$2:$C$9168,$A1023)</f>
        <v>0</v>
      </c>
      <c r="H1023" s="74" t="n">
        <f aca="false">SUMIFS(Detail!$D$2:$D$9168,Detail!$C$2:$C$9168,$A1023)</f>
        <v>0</v>
      </c>
      <c r="I1023" s="74" t="n">
        <v>1318.8</v>
      </c>
      <c r="J1023" s="51" t="n">
        <f aca="false">IF(E1023&gt;0,AF1023/E1023,0)</f>
        <v>0</v>
      </c>
      <c r="K1023" s="51" t="n">
        <f aca="false">IF(G1023&gt;0,AG1023/G1023,0)</f>
        <v>0</v>
      </c>
      <c r="L1023" s="75" t="n">
        <f aca="false">H1023/Settings!$B$16</f>
        <v>0</v>
      </c>
      <c r="M1023" s="76" t="n">
        <f aca="false">H1023/Settings!$B$20</f>
        <v>0</v>
      </c>
      <c r="N1023" s="77" t="n">
        <f aca="false">E1023*Settings!$B$3</f>
        <v>0</v>
      </c>
      <c r="O1023" s="77" t="n">
        <f aca="false">IF(E1023&gt;0,(AF1023-N1023)/SQRT(E1023*Settings!$B$3*(1-Settings!$B$3)),0)</f>
        <v>0</v>
      </c>
      <c r="P1023" s="77" t="n">
        <f aca="false">MAX(0,AF1023-N1023)</f>
        <v>0</v>
      </c>
      <c r="Q1023" s="51" t="n">
        <f aca="false">IF(E1023&gt;=Settings!$B$4,(AF1023+Settings!$B$7*Settings!$B$3)/(E1023+Settings!$B$7),Settings!$B$3)</f>
        <v>0.0748599558648786</v>
      </c>
      <c r="R1023" s="78" t="n">
        <f aca="false">PERCENTRANK($H$2:$H$1780,H1023,6)</f>
        <v>0</v>
      </c>
      <c r="S1023" s="78" t="n">
        <f aca="false">PERCENTRANK($Q$2:$Q$1780,Q1023,6)</f>
        <v>0.0646794</v>
      </c>
      <c r="T1023" s="78" t="n">
        <f aca="false">PERCENTRANK($F$2:$F$1780,F1023,6)</f>
        <v>0</v>
      </c>
      <c r="U1023" s="79" t="n">
        <f aca="false">IF(F1023&gt;0,ROUND((Settings!$B$8*T1023+Settings!$B$9*R1023+Settings!$B$10*S1023)/SUM(Settings!$B$8:$B$10),10),0)</f>
        <v>0</v>
      </c>
      <c r="V1023" s="71" t="str">
        <f aca="false">IF(U1023&gt;0,RANK(U1023,$U$2:$U$1780)+COUNTIF($U$2:U1023,U1023)-1,"")</f>
        <v/>
      </c>
      <c r="W1023" s="71" t="str">
        <f aca="false">IF(V1023="","",IF(V1023&lt;=Settings!$B$11,"1 - Fix first",IF(V1023&lt;=Settings!$B$12,"2 - Review","3 - Monitor")))</f>
        <v/>
      </c>
      <c r="X1023" s="71" t="str">
        <f aca="false">IF(AND(E1023&gt;=Settings!$B$4,AF1023&gt;=Settings!$B$5,O1023&gt;=Settings!$B$6),"HIGH RATE","")</f>
        <v/>
      </c>
      <c r="Y1023" s="71" t="str">
        <f aca="false">IF(F1023&gt;0,RANK(F1023,$F$2:$F$1780)+COUNTIF($F$2:F1023,F1023)-1,"")</f>
        <v/>
      </c>
      <c r="Z1023" s="71" t="str">
        <f aca="false">IF(H1023&gt;0,RANK(H1023,$H$2:$H$1780)+COUNTIF($H$2:H1023,H1023)-1,"")</f>
        <v/>
      </c>
      <c r="AA1023" s="71" t="str">
        <f aca="false">IF(AC1023="","",RANK(AC1023,$AC$2:$AC$1780)+COUNTIF($AC$2:AC1023,AC1023)-1)</f>
        <v/>
      </c>
      <c r="AB1023" s="71" t="str">
        <f aca="false">IF(AD1023="","",RANK(AD1023,$AD$2:$AD$1780)+COUNTIF($AD$2:AD1023,AD1023)-1)</f>
        <v/>
      </c>
      <c r="AC1023" s="71" t="str">
        <f aca="false">IF(AND(AF1023&gt;0,E1023&gt;=Settings!$B$4),ROUND(J1023,10),"")</f>
        <v/>
      </c>
      <c r="AD1023" s="71" t="str">
        <f aca="false">IF(X1023="HIGH RATE",ROUND(O1023,10),"")</f>
        <v/>
      </c>
      <c r="AE1023" s="71" t="s">
        <v>60</v>
      </c>
      <c r="AF1023" s="73" t="n">
        <f aca="false">SUMIFS(Detail!$L$2:$L$9168,Detail!$C$2:$C$9168,$A1023)</f>
        <v>0</v>
      </c>
      <c r="AG1023" s="74" t="n">
        <f aca="false">SUMIFS(Detail!$N$2:$N$9168,Detail!$C$2:$C$9168,$A1023)</f>
        <v>0</v>
      </c>
    </row>
    <row r="1024" customFormat="false" ht="15" hidden="false" customHeight="false" outlineLevel="0" collapsed="false">
      <c r="A1024" s="71" t="s">
        <v>1558</v>
      </c>
      <c r="B1024" s="71" t="s">
        <v>3141</v>
      </c>
      <c r="C1024" s="71" t="s">
        <v>213</v>
      </c>
      <c r="D1024" s="71" t="str">
        <f aca="false">IFERROR(INDEX('Brand Map'!$B$4:$B$125,MATCH(C1024,'Brand Map'!$A$4:$A$125,0)),"Other")</f>
        <v>AU</v>
      </c>
      <c r="E1024" s="73" t="n">
        <f aca="false">SUMIFS(Detail!$K$2:$K$9168,Detail!$C$2:$C$9168,$A1024)</f>
        <v>0</v>
      </c>
      <c r="F1024" s="73" t="n">
        <f aca="false">SUMIFS(Detail!$E$2:$E$9168,Detail!$C$2:$C$9168,$A1024)</f>
        <v>0</v>
      </c>
      <c r="G1024" s="74" t="n">
        <f aca="false">SUMIFS(Detail!$M$2:$M$9168,Detail!$C$2:$C$9168,$A1024)</f>
        <v>0</v>
      </c>
      <c r="H1024" s="74" t="n">
        <f aca="false">SUMIFS(Detail!$D$2:$D$9168,Detail!$C$2:$C$9168,$A1024)</f>
        <v>0</v>
      </c>
      <c r="I1024" s="74" t="n">
        <v>54.95</v>
      </c>
      <c r="J1024" s="51" t="n">
        <f aca="false">IF(E1024&gt;0,AF1024/E1024,0)</f>
        <v>0</v>
      </c>
      <c r="K1024" s="51" t="n">
        <f aca="false">IF(G1024&gt;0,AG1024/G1024,0)</f>
        <v>0</v>
      </c>
      <c r="L1024" s="75" t="n">
        <f aca="false">H1024/Settings!$B$16</f>
        <v>0</v>
      </c>
      <c r="M1024" s="76" t="n">
        <f aca="false">H1024/Settings!$B$20</f>
        <v>0</v>
      </c>
      <c r="N1024" s="77" t="n">
        <f aca="false">E1024*Settings!$B$3</f>
        <v>0</v>
      </c>
      <c r="O1024" s="77" t="n">
        <f aca="false">IF(E1024&gt;0,(AF1024-N1024)/SQRT(E1024*Settings!$B$3*(1-Settings!$B$3)),0)</f>
        <v>0</v>
      </c>
      <c r="P1024" s="77" t="n">
        <f aca="false">MAX(0,AF1024-N1024)</f>
        <v>0</v>
      </c>
      <c r="Q1024" s="51" t="n">
        <f aca="false">IF(E1024&gt;=Settings!$B$4,(AF1024+Settings!$B$7*Settings!$B$3)/(E1024+Settings!$B$7),Settings!$B$3)</f>
        <v>0.0748599558648786</v>
      </c>
      <c r="R1024" s="78" t="n">
        <f aca="false">PERCENTRANK($H$2:$H$1780,H1024,6)</f>
        <v>0</v>
      </c>
      <c r="S1024" s="78" t="n">
        <f aca="false">PERCENTRANK($Q$2:$Q$1780,Q1024,6)</f>
        <v>0.0646794</v>
      </c>
      <c r="T1024" s="78" t="n">
        <f aca="false">PERCENTRANK($F$2:$F$1780,F1024,6)</f>
        <v>0</v>
      </c>
      <c r="U1024" s="79" t="n">
        <f aca="false">IF(F1024&gt;0,ROUND((Settings!$B$8*T1024+Settings!$B$9*R1024+Settings!$B$10*S1024)/SUM(Settings!$B$8:$B$10),10),0)</f>
        <v>0</v>
      </c>
      <c r="V1024" s="71" t="str">
        <f aca="false">IF(U1024&gt;0,RANK(U1024,$U$2:$U$1780)+COUNTIF($U$2:U1024,U1024)-1,"")</f>
        <v/>
      </c>
      <c r="W1024" s="71" t="str">
        <f aca="false">IF(V1024="","",IF(V1024&lt;=Settings!$B$11,"1 - Fix first",IF(V1024&lt;=Settings!$B$12,"2 - Review","3 - Monitor")))</f>
        <v/>
      </c>
      <c r="X1024" s="71" t="str">
        <f aca="false">IF(AND(E1024&gt;=Settings!$B$4,AF1024&gt;=Settings!$B$5,O1024&gt;=Settings!$B$6),"HIGH RATE","")</f>
        <v/>
      </c>
      <c r="Y1024" s="71" t="str">
        <f aca="false">IF(F1024&gt;0,RANK(F1024,$F$2:$F$1780)+COUNTIF($F$2:F1024,F1024)-1,"")</f>
        <v/>
      </c>
      <c r="Z1024" s="71" t="str">
        <f aca="false">IF(H1024&gt;0,RANK(H1024,$H$2:$H$1780)+COUNTIF($H$2:H1024,H1024)-1,"")</f>
        <v/>
      </c>
      <c r="AA1024" s="71" t="str">
        <f aca="false">IF(AC1024="","",RANK(AC1024,$AC$2:$AC$1780)+COUNTIF($AC$2:AC1024,AC1024)-1)</f>
        <v/>
      </c>
      <c r="AB1024" s="71" t="str">
        <f aca="false">IF(AD1024="","",RANK(AD1024,$AD$2:$AD$1780)+COUNTIF($AD$2:AD1024,AD1024)-1)</f>
        <v/>
      </c>
      <c r="AC1024" s="71" t="str">
        <f aca="false">IF(AND(AF1024&gt;0,E1024&gt;=Settings!$B$4),ROUND(J1024,10),"")</f>
        <v/>
      </c>
      <c r="AD1024" s="71" t="str">
        <f aca="false">IF(X1024="HIGH RATE",ROUND(O1024,10),"")</f>
        <v/>
      </c>
      <c r="AE1024" s="71" t="s">
        <v>60</v>
      </c>
      <c r="AF1024" s="73" t="n">
        <f aca="false">SUMIFS(Detail!$L$2:$L$9168,Detail!$C$2:$C$9168,$A1024)</f>
        <v>0</v>
      </c>
      <c r="AG1024" s="74" t="n">
        <f aca="false">SUMIFS(Detail!$N$2:$N$9168,Detail!$C$2:$C$9168,$A1024)</f>
        <v>0</v>
      </c>
    </row>
    <row r="1025" customFormat="false" ht="15" hidden="false" customHeight="false" outlineLevel="0" collapsed="false">
      <c r="A1025" s="71" t="s">
        <v>1927</v>
      </c>
      <c r="B1025" s="71" t="s">
        <v>3141</v>
      </c>
      <c r="C1025" s="71" t="s">
        <v>213</v>
      </c>
      <c r="D1025" s="71" t="str">
        <f aca="false">IFERROR(INDEX('Brand Map'!$B$4:$B$125,MATCH(C1025,'Brand Map'!$A$4:$A$125,0)),"Other")</f>
        <v>AU</v>
      </c>
      <c r="E1025" s="73" t="n">
        <f aca="false">SUMIFS(Detail!$K$2:$K$9168,Detail!$C$2:$C$9168,$A1025)</f>
        <v>0</v>
      </c>
      <c r="F1025" s="73" t="n">
        <f aca="false">SUMIFS(Detail!$E$2:$E$9168,Detail!$C$2:$C$9168,$A1025)</f>
        <v>0</v>
      </c>
      <c r="G1025" s="74" t="n">
        <f aca="false">SUMIFS(Detail!$M$2:$M$9168,Detail!$C$2:$C$9168,$A1025)</f>
        <v>0</v>
      </c>
      <c r="H1025" s="74" t="n">
        <f aca="false">SUMIFS(Detail!$D$2:$D$9168,Detail!$C$2:$C$9168,$A1025)</f>
        <v>0</v>
      </c>
      <c r="I1025" s="74" t="n">
        <v>699.5</v>
      </c>
      <c r="J1025" s="51" t="n">
        <f aca="false">IF(E1025&gt;0,AF1025/E1025,0)</f>
        <v>0</v>
      </c>
      <c r="K1025" s="51" t="n">
        <f aca="false">IF(G1025&gt;0,AG1025/G1025,0)</f>
        <v>0</v>
      </c>
      <c r="L1025" s="75" t="n">
        <f aca="false">H1025/Settings!$B$16</f>
        <v>0</v>
      </c>
      <c r="M1025" s="76" t="n">
        <f aca="false">H1025/Settings!$B$20</f>
        <v>0</v>
      </c>
      <c r="N1025" s="77" t="n">
        <f aca="false">E1025*Settings!$B$3</f>
        <v>0</v>
      </c>
      <c r="O1025" s="77" t="n">
        <f aca="false">IF(E1025&gt;0,(AF1025-N1025)/SQRT(E1025*Settings!$B$3*(1-Settings!$B$3)),0)</f>
        <v>0</v>
      </c>
      <c r="P1025" s="77" t="n">
        <f aca="false">MAX(0,AF1025-N1025)</f>
        <v>0</v>
      </c>
      <c r="Q1025" s="51" t="n">
        <f aca="false">IF(E1025&gt;=Settings!$B$4,(AF1025+Settings!$B$7*Settings!$B$3)/(E1025+Settings!$B$7),Settings!$B$3)</f>
        <v>0.0748599558648786</v>
      </c>
      <c r="R1025" s="78" t="n">
        <f aca="false">PERCENTRANK($H$2:$H$1780,H1025,6)</f>
        <v>0</v>
      </c>
      <c r="S1025" s="78" t="n">
        <f aca="false">PERCENTRANK($Q$2:$Q$1780,Q1025,6)</f>
        <v>0.0646794</v>
      </c>
      <c r="T1025" s="78" t="n">
        <f aca="false">PERCENTRANK($F$2:$F$1780,F1025,6)</f>
        <v>0</v>
      </c>
      <c r="U1025" s="79" t="n">
        <f aca="false">IF(F1025&gt;0,ROUND((Settings!$B$8*T1025+Settings!$B$9*R1025+Settings!$B$10*S1025)/SUM(Settings!$B$8:$B$10),10),0)</f>
        <v>0</v>
      </c>
      <c r="V1025" s="71" t="str">
        <f aca="false">IF(U1025&gt;0,RANK(U1025,$U$2:$U$1780)+COUNTIF($U$2:U1025,U1025)-1,"")</f>
        <v/>
      </c>
      <c r="W1025" s="71" t="str">
        <f aca="false">IF(V1025="","",IF(V1025&lt;=Settings!$B$11,"1 - Fix first",IF(V1025&lt;=Settings!$B$12,"2 - Review","3 - Monitor")))</f>
        <v/>
      </c>
      <c r="X1025" s="71" t="str">
        <f aca="false">IF(AND(E1025&gt;=Settings!$B$4,AF1025&gt;=Settings!$B$5,O1025&gt;=Settings!$B$6),"HIGH RATE","")</f>
        <v/>
      </c>
      <c r="Y1025" s="71" t="str">
        <f aca="false">IF(F1025&gt;0,RANK(F1025,$F$2:$F$1780)+COUNTIF($F$2:F1025,F1025)-1,"")</f>
        <v/>
      </c>
      <c r="Z1025" s="71" t="str">
        <f aca="false">IF(H1025&gt;0,RANK(H1025,$H$2:$H$1780)+COUNTIF($H$2:H1025,H1025)-1,"")</f>
        <v/>
      </c>
      <c r="AA1025" s="71" t="str">
        <f aca="false">IF(AC1025="","",RANK(AC1025,$AC$2:$AC$1780)+COUNTIF($AC$2:AC1025,AC1025)-1)</f>
        <v/>
      </c>
      <c r="AB1025" s="71" t="str">
        <f aca="false">IF(AD1025="","",RANK(AD1025,$AD$2:$AD$1780)+COUNTIF($AD$2:AD1025,AD1025)-1)</f>
        <v/>
      </c>
      <c r="AC1025" s="71" t="str">
        <f aca="false">IF(AND(AF1025&gt;0,E1025&gt;=Settings!$B$4),ROUND(J1025,10),"")</f>
        <v/>
      </c>
      <c r="AD1025" s="71" t="str">
        <f aca="false">IF(X1025="HIGH RATE",ROUND(O1025,10),"")</f>
        <v/>
      </c>
      <c r="AE1025" s="71" t="s">
        <v>60</v>
      </c>
      <c r="AF1025" s="73" t="n">
        <f aca="false">SUMIFS(Detail!$L$2:$L$9168,Detail!$C$2:$C$9168,$A1025)</f>
        <v>0</v>
      </c>
      <c r="AG1025" s="74" t="n">
        <f aca="false">SUMIFS(Detail!$N$2:$N$9168,Detail!$C$2:$C$9168,$A1025)</f>
        <v>0</v>
      </c>
    </row>
    <row r="1026" customFormat="false" ht="15" hidden="false" customHeight="false" outlineLevel="0" collapsed="false">
      <c r="A1026" s="71" t="s">
        <v>1892</v>
      </c>
      <c r="B1026" s="71" t="s">
        <v>3141</v>
      </c>
      <c r="C1026" s="71" t="s">
        <v>213</v>
      </c>
      <c r="D1026" s="71" t="str">
        <f aca="false">IFERROR(INDEX('Brand Map'!$B$4:$B$125,MATCH(C1026,'Brand Map'!$A$4:$A$125,0)),"Other")</f>
        <v>AU</v>
      </c>
      <c r="E1026" s="73" t="n">
        <f aca="false">SUMIFS(Detail!$K$2:$K$9168,Detail!$C$2:$C$9168,$A1026)</f>
        <v>0</v>
      </c>
      <c r="F1026" s="73" t="n">
        <f aca="false">SUMIFS(Detail!$E$2:$E$9168,Detail!$C$2:$C$9168,$A1026)</f>
        <v>0</v>
      </c>
      <c r="G1026" s="74" t="n">
        <f aca="false">SUMIFS(Detail!$M$2:$M$9168,Detail!$C$2:$C$9168,$A1026)</f>
        <v>0</v>
      </c>
      <c r="H1026" s="74" t="n">
        <f aca="false">SUMIFS(Detail!$D$2:$D$9168,Detail!$C$2:$C$9168,$A1026)</f>
        <v>0</v>
      </c>
      <c r="I1026" s="74" t="n">
        <v>84.95</v>
      </c>
      <c r="J1026" s="51" t="n">
        <f aca="false">IF(E1026&gt;0,AF1026/E1026,0)</f>
        <v>0</v>
      </c>
      <c r="K1026" s="51" t="n">
        <f aca="false">IF(G1026&gt;0,AG1026/G1026,0)</f>
        <v>0</v>
      </c>
      <c r="L1026" s="75" t="n">
        <f aca="false">H1026/Settings!$B$16</f>
        <v>0</v>
      </c>
      <c r="M1026" s="76" t="n">
        <f aca="false">H1026/Settings!$B$20</f>
        <v>0</v>
      </c>
      <c r="N1026" s="77" t="n">
        <f aca="false">E1026*Settings!$B$3</f>
        <v>0</v>
      </c>
      <c r="O1026" s="77" t="n">
        <f aca="false">IF(E1026&gt;0,(AF1026-N1026)/SQRT(E1026*Settings!$B$3*(1-Settings!$B$3)),0)</f>
        <v>0</v>
      </c>
      <c r="P1026" s="77" t="n">
        <f aca="false">MAX(0,AF1026-N1026)</f>
        <v>0</v>
      </c>
      <c r="Q1026" s="51" t="n">
        <f aca="false">IF(E1026&gt;=Settings!$B$4,(AF1026+Settings!$B$7*Settings!$B$3)/(E1026+Settings!$B$7),Settings!$B$3)</f>
        <v>0.0748599558648786</v>
      </c>
      <c r="R1026" s="78" t="n">
        <f aca="false">PERCENTRANK($H$2:$H$1780,H1026,6)</f>
        <v>0</v>
      </c>
      <c r="S1026" s="78" t="n">
        <f aca="false">PERCENTRANK($Q$2:$Q$1780,Q1026,6)</f>
        <v>0.0646794</v>
      </c>
      <c r="T1026" s="78" t="n">
        <f aca="false">PERCENTRANK($F$2:$F$1780,F1026,6)</f>
        <v>0</v>
      </c>
      <c r="U1026" s="79" t="n">
        <f aca="false">IF(F1026&gt;0,ROUND((Settings!$B$8*T1026+Settings!$B$9*R1026+Settings!$B$10*S1026)/SUM(Settings!$B$8:$B$10),10),0)</f>
        <v>0</v>
      </c>
      <c r="V1026" s="71" t="str">
        <f aca="false">IF(U1026&gt;0,RANK(U1026,$U$2:$U$1780)+COUNTIF($U$2:U1026,U1026)-1,"")</f>
        <v/>
      </c>
      <c r="W1026" s="71" t="str">
        <f aca="false">IF(V1026="","",IF(V1026&lt;=Settings!$B$11,"1 - Fix first",IF(V1026&lt;=Settings!$B$12,"2 - Review","3 - Monitor")))</f>
        <v/>
      </c>
      <c r="X1026" s="71" t="str">
        <f aca="false">IF(AND(E1026&gt;=Settings!$B$4,AF1026&gt;=Settings!$B$5,O1026&gt;=Settings!$B$6),"HIGH RATE","")</f>
        <v/>
      </c>
      <c r="Y1026" s="71" t="str">
        <f aca="false">IF(F1026&gt;0,RANK(F1026,$F$2:$F$1780)+COUNTIF($F$2:F1026,F1026)-1,"")</f>
        <v/>
      </c>
      <c r="Z1026" s="71" t="str">
        <f aca="false">IF(H1026&gt;0,RANK(H1026,$H$2:$H$1780)+COUNTIF($H$2:H1026,H1026)-1,"")</f>
        <v/>
      </c>
      <c r="AA1026" s="71" t="str">
        <f aca="false">IF(AC1026="","",RANK(AC1026,$AC$2:$AC$1780)+COUNTIF($AC$2:AC1026,AC1026)-1)</f>
        <v/>
      </c>
      <c r="AB1026" s="71" t="str">
        <f aca="false">IF(AD1026="","",RANK(AD1026,$AD$2:$AD$1780)+COUNTIF($AD$2:AD1026,AD1026)-1)</f>
        <v/>
      </c>
      <c r="AC1026" s="71" t="str">
        <f aca="false">IF(AND(AF1026&gt;0,E1026&gt;=Settings!$B$4),ROUND(J1026,10),"")</f>
        <v/>
      </c>
      <c r="AD1026" s="71" t="str">
        <f aca="false">IF(X1026="HIGH RATE",ROUND(O1026,10),"")</f>
        <v/>
      </c>
      <c r="AE1026" s="71" t="s">
        <v>60</v>
      </c>
      <c r="AF1026" s="73" t="n">
        <f aca="false">SUMIFS(Detail!$L$2:$L$9168,Detail!$C$2:$C$9168,$A1026)</f>
        <v>0</v>
      </c>
      <c r="AG1026" s="74" t="n">
        <f aca="false">SUMIFS(Detail!$N$2:$N$9168,Detail!$C$2:$C$9168,$A1026)</f>
        <v>0</v>
      </c>
    </row>
    <row r="1027" customFormat="false" ht="15" hidden="false" customHeight="false" outlineLevel="0" collapsed="false">
      <c r="A1027" s="71" t="s">
        <v>1592</v>
      </c>
      <c r="B1027" s="71" t="s">
        <v>3141</v>
      </c>
      <c r="C1027" s="71" t="s">
        <v>213</v>
      </c>
      <c r="D1027" s="71" t="str">
        <f aca="false">IFERROR(INDEX('Brand Map'!$B$4:$B$125,MATCH(C1027,'Brand Map'!$A$4:$A$125,0)),"Other")</f>
        <v>AU</v>
      </c>
      <c r="E1027" s="73" t="n">
        <f aca="false">SUMIFS(Detail!$K$2:$K$9168,Detail!$C$2:$C$9168,$A1027)</f>
        <v>0</v>
      </c>
      <c r="F1027" s="73" t="n">
        <f aca="false">SUMIFS(Detail!$E$2:$E$9168,Detail!$C$2:$C$9168,$A1027)</f>
        <v>0</v>
      </c>
      <c r="G1027" s="74" t="n">
        <f aca="false">SUMIFS(Detail!$M$2:$M$9168,Detail!$C$2:$C$9168,$A1027)</f>
        <v>0</v>
      </c>
      <c r="H1027" s="74" t="n">
        <f aca="false">SUMIFS(Detail!$D$2:$D$9168,Detail!$C$2:$C$9168,$A1027)</f>
        <v>0</v>
      </c>
      <c r="I1027" s="74" t="n">
        <v>199.9</v>
      </c>
      <c r="J1027" s="51" t="n">
        <f aca="false">IF(E1027&gt;0,AF1027/E1027,0)</f>
        <v>0</v>
      </c>
      <c r="K1027" s="51" t="n">
        <f aca="false">IF(G1027&gt;0,AG1027/G1027,0)</f>
        <v>0</v>
      </c>
      <c r="L1027" s="75" t="n">
        <f aca="false">H1027/Settings!$B$16</f>
        <v>0</v>
      </c>
      <c r="M1027" s="76" t="n">
        <f aca="false">H1027/Settings!$B$20</f>
        <v>0</v>
      </c>
      <c r="N1027" s="77" t="n">
        <f aca="false">E1027*Settings!$B$3</f>
        <v>0</v>
      </c>
      <c r="O1027" s="77" t="n">
        <f aca="false">IF(E1027&gt;0,(AF1027-N1027)/SQRT(E1027*Settings!$B$3*(1-Settings!$B$3)),0)</f>
        <v>0</v>
      </c>
      <c r="P1027" s="77" t="n">
        <f aca="false">MAX(0,AF1027-N1027)</f>
        <v>0</v>
      </c>
      <c r="Q1027" s="51" t="n">
        <f aca="false">IF(E1027&gt;=Settings!$B$4,(AF1027+Settings!$B$7*Settings!$B$3)/(E1027+Settings!$B$7),Settings!$B$3)</f>
        <v>0.0748599558648786</v>
      </c>
      <c r="R1027" s="78" t="n">
        <f aca="false">PERCENTRANK($H$2:$H$1780,H1027,6)</f>
        <v>0</v>
      </c>
      <c r="S1027" s="78" t="n">
        <f aca="false">PERCENTRANK($Q$2:$Q$1780,Q1027,6)</f>
        <v>0.0646794</v>
      </c>
      <c r="T1027" s="78" t="n">
        <f aca="false">PERCENTRANK($F$2:$F$1780,F1027,6)</f>
        <v>0</v>
      </c>
      <c r="U1027" s="79" t="n">
        <f aca="false">IF(F1027&gt;0,ROUND((Settings!$B$8*T1027+Settings!$B$9*R1027+Settings!$B$10*S1027)/SUM(Settings!$B$8:$B$10),10),0)</f>
        <v>0</v>
      </c>
      <c r="V1027" s="71" t="str">
        <f aca="false">IF(U1027&gt;0,RANK(U1027,$U$2:$U$1780)+COUNTIF($U$2:U1027,U1027)-1,"")</f>
        <v/>
      </c>
      <c r="W1027" s="71" t="str">
        <f aca="false">IF(V1027="","",IF(V1027&lt;=Settings!$B$11,"1 - Fix first",IF(V1027&lt;=Settings!$B$12,"2 - Review","3 - Monitor")))</f>
        <v/>
      </c>
      <c r="X1027" s="71" t="str">
        <f aca="false">IF(AND(E1027&gt;=Settings!$B$4,AF1027&gt;=Settings!$B$5,O1027&gt;=Settings!$B$6),"HIGH RATE","")</f>
        <v/>
      </c>
      <c r="Y1027" s="71" t="str">
        <f aca="false">IF(F1027&gt;0,RANK(F1027,$F$2:$F$1780)+COUNTIF($F$2:F1027,F1027)-1,"")</f>
        <v/>
      </c>
      <c r="Z1027" s="71" t="str">
        <f aca="false">IF(H1027&gt;0,RANK(H1027,$H$2:$H$1780)+COUNTIF($H$2:H1027,H1027)-1,"")</f>
        <v/>
      </c>
      <c r="AA1027" s="71" t="str">
        <f aca="false">IF(AC1027="","",RANK(AC1027,$AC$2:$AC$1780)+COUNTIF($AC$2:AC1027,AC1027)-1)</f>
        <v/>
      </c>
      <c r="AB1027" s="71" t="str">
        <f aca="false">IF(AD1027="","",RANK(AD1027,$AD$2:$AD$1780)+COUNTIF($AD$2:AD1027,AD1027)-1)</f>
        <v/>
      </c>
      <c r="AC1027" s="71" t="str">
        <f aca="false">IF(AND(AF1027&gt;0,E1027&gt;=Settings!$B$4),ROUND(J1027,10),"")</f>
        <v/>
      </c>
      <c r="AD1027" s="71" t="str">
        <f aca="false">IF(X1027="HIGH RATE",ROUND(O1027,10),"")</f>
        <v/>
      </c>
      <c r="AE1027" s="71" t="s">
        <v>60</v>
      </c>
      <c r="AF1027" s="73" t="n">
        <f aca="false">SUMIFS(Detail!$L$2:$L$9168,Detail!$C$2:$C$9168,$A1027)</f>
        <v>0</v>
      </c>
      <c r="AG1027" s="74" t="n">
        <f aca="false">SUMIFS(Detail!$N$2:$N$9168,Detail!$C$2:$C$9168,$A1027)</f>
        <v>0</v>
      </c>
    </row>
    <row r="1028" customFormat="false" ht="15" hidden="false" customHeight="false" outlineLevel="0" collapsed="false">
      <c r="A1028" s="71" t="s">
        <v>1546</v>
      </c>
      <c r="B1028" s="71" t="s">
        <v>3141</v>
      </c>
      <c r="C1028" s="71" t="s">
        <v>213</v>
      </c>
      <c r="D1028" s="71" t="str">
        <f aca="false">IFERROR(INDEX('Brand Map'!$B$4:$B$125,MATCH(C1028,'Brand Map'!$A$4:$A$125,0)),"Other")</f>
        <v>AU</v>
      </c>
      <c r="E1028" s="73" t="n">
        <f aca="false">SUMIFS(Detail!$K$2:$K$9168,Detail!$C$2:$C$9168,$A1028)</f>
        <v>0</v>
      </c>
      <c r="F1028" s="73" t="n">
        <f aca="false">SUMIFS(Detail!$E$2:$E$9168,Detail!$C$2:$C$9168,$A1028)</f>
        <v>0</v>
      </c>
      <c r="G1028" s="74" t="n">
        <f aca="false">SUMIFS(Detail!$M$2:$M$9168,Detail!$C$2:$C$9168,$A1028)</f>
        <v>0</v>
      </c>
      <c r="H1028" s="74" t="n">
        <f aca="false">SUMIFS(Detail!$D$2:$D$9168,Detail!$C$2:$C$9168,$A1028)</f>
        <v>0</v>
      </c>
      <c r="I1028" s="74" t="n">
        <v>1044.05</v>
      </c>
      <c r="J1028" s="51" t="n">
        <f aca="false">IF(E1028&gt;0,AF1028/E1028,0)</f>
        <v>0</v>
      </c>
      <c r="K1028" s="51" t="n">
        <f aca="false">IF(G1028&gt;0,AG1028/G1028,0)</f>
        <v>0</v>
      </c>
      <c r="L1028" s="75" t="n">
        <f aca="false">H1028/Settings!$B$16</f>
        <v>0</v>
      </c>
      <c r="M1028" s="76" t="n">
        <f aca="false">H1028/Settings!$B$20</f>
        <v>0</v>
      </c>
      <c r="N1028" s="77" t="n">
        <f aca="false">E1028*Settings!$B$3</f>
        <v>0</v>
      </c>
      <c r="O1028" s="77" t="n">
        <f aca="false">IF(E1028&gt;0,(AF1028-N1028)/SQRT(E1028*Settings!$B$3*(1-Settings!$B$3)),0)</f>
        <v>0</v>
      </c>
      <c r="P1028" s="77" t="n">
        <f aca="false">MAX(0,AF1028-N1028)</f>
        <v>0</v>
      </c>
      <c r="Q1028" s="51" t="n">
        <f aca="false">IF(E1028&gt;=Settings!$B$4,(AF1028+Settings!$B$7*Settings!$B$3)/(E1028+Settings!$B$7),Settings!$B$3)</f>
        <v>0.0748599558648786</v>
      </c>
      <c r="R1028" s="78" t="n">
        <f aca="false">PERCENTRANK($H$2:$H$1780,H1028,6)</f>
        <v>0</v>
      </c>
      <c r="S1028" s="78" t="n">
        <f aca="false">PERCENTRANK($Q$2:$Q$1780,Q1028,6)</f>
        <v>0.0646794</v>
      </c>
      <c r="T1028" s="78" t="n">
        <f aca="false">PERCENTRANK($F$2:$F$1780,F1028,6)</f>
        <v>0</v>
      </c>
      <c r="U1028" s="79" t="n">
        <f aca="false">IF(F1028&gt;0,ROUND((Settings!$B$8*T1028+Settings!$B$9*R1028+Settings!$B$10*S1028)/SUM(Settings!$B$8:$B$10),10),0)</f>
        <v>0</v>
      </c>
      <c r="V1028" s="71" t="str">
        <f aca="false">IF(U1028&gt;0,RANK(U1028,$U$2:$U$1780)+COUNTIF($U$2:U1028,U1028)-1,"")</f>
        <v/>
      </c>
      <c r="W1028" s="71" t="str">
        <f aca="false">IF(V1028="","",IF(V1028&lt;=Settings!$B$11,"1 - Fix first",IF(V1028&lt;=Settings!$B$12,"2 - Review","3 - Monitor")))</f>
        <v/>
      </c>
      <c r="X1028" s="71" t="str">
        <f aca="false">IF(AND(E1028&gt;=Settings!$B$4,AF1028&gt;=Settings!$B$5,O1028&gt;=Settings!$B$6),"HIGH RATE","")</f>
        <v/>
      </c>
      <c r="Y1028" s="71" t="str">
        <f aca="false">IF(F1028&gt;0,RANK(F1028,$F$2:$F$1780)+COUNTIF($F$2:F1028,F1028)-1,"")</f>
        <v/>
      </c>
      <c r="Z1028" s="71" t="str">
        <f aca="false">IF(H1028&gt;0,RANK(H1028,$H$2:$H$1780)+COUNTIF($H$2:H1028,H1028)-1,"")</f>
        <v/>
      </c>
      <c r="AA1028" s="71" t="str">
        <f aca="false">IF(AC1028="","",RANK(AC1028,$AC$2:$AC$1780)+COUNTIF($AC$2:AC1028,AC1028)-1)</f>
        <v/>
      </c>
      <c r="AB1028" s="71" t="str">
        <f aca="false">IF(AD1028="","",RANK(AD1028,$AD$2:$AD$1780)+COUNTIF($AD$2:AD1028,AD1028)-1)</f>
        <v/>
      </c>
      <c r="AC1028" s="71" t="str">
        <f aca="false">IF(AND(AF1028&gt;0,E1028&gt;=Settings!$B$4),ROUND(J1028,10),"")</f>
        <v/>
      </c>
      <c r="AD1028" s="71" t="str">
        <f aca="false">IF(X1028="HIGH RATE",ROUND(O1028,10),"")</f>
        <v/>
      </c>
      <c r="AE1028" s="71" t="s">
        <v>60</v>
      </c>
      <c r="AF1028" s="73" t="n">
        <f aca="false">SUMIFS(Detail!$L$2:$L$9168,Detail!$C$2:$C$9168,$A1028)</f>
        <v>0</v>
      </c>
      <c r="AG1028" s="74" t="n">
        <f aca="false">SUMIFS(Detail!$N$2:$N$9168,Detail!$C$2:$C$9168,$A1028)</f>
        <v>0</v>
      </c>
    </row>
    <row r="1029" customFormat="false" ht="15" hidden="false" customHeight="false" outlineLevel="0" collapsed="false">
      <c r="A1029" s="71" t="s">
        <v>1983</v>
      </c>
      <c r="B1029" s="71" t="s">
        <v>2816</v>
      </c>
      <c r="C1029" s="71" t="s">
        <v>213</v>
      </c>
      <c r="D1029" s="71" t="str">
        <f aca="false">IFERROR(INDEX('Brand Map'!$B$4:$B$125,MATCH(C1029,'Brand Map'!$A$4:$A$125,0)),"Other")</f>
        <v>AU</v>
      </c>
      <c r="E1029" s="73" t="n">
        <f aca="false">SUMIFS(Detail!$K$2:$K$9168,Detail!$C$2:$C$9168,$A1029)</f>
        <v>0</v>
      </c>
      <c r="F1029" s="73" t="n">
        <f aca="false">SUMIFS(Detail!$E$2:$E$9168,Detail!$C$2:$C$9168,$A1029)</f>
        <v>0</v>
      </c>
      <c r="G1029" s="74" t="n">
        <f aca="false">SUMIFS(Detail!$M$2:$M$9168,Detail!$C$2:$C$9168,$A1029)</f>
        <v>0</v>
      </c>
      <c r="H1029" s="74" t="n">
        <f aca="false">SUMIFS(Detail!$D$2:$D$9168,Detail!$C$2:$C$9168,$A1029)</f>
        <v>0</v>
      </c>
      <c r="I1029" s="74" t="n">
        <v>1539.3</v>
      </c>
      <c r="J1029" s="51" t="n">
        <f aca="false">IF(E1029&gt;0,AF1029/E1029,0)</f>
        <v>0</v>
      </c>
      <c r="K1029" s="51" t="n">
        <f aca="false">IF(G1029&gt;0,AG1029/G1029,0)</f>
        <v>0</v>
      </c>
      <c r="L1029" s="75" t="n">
        <f aca="false">H1029/Settings!$B$16</f>
        <v>0</v>
      </c>
      <c r="M1029" s="76" t="n">
        <f aca="false">H1029/Settings!$B$20</f>
        <v>0</v>
      </c>
      <c r="N1029" s="77" t="n">
        <f aca="false">E1029*Settings!$B$3</f>
        <v>0</v>
      </c>
      <c r="O1029" s="77" t="n">
        <f aca="false">IF(E1029&gt;0,(AF1029-N1029)/SQRT(E1029*Settings!$B$3*(1-Settings!$B$3)),0)</f>
        <v>0</v>
      </c>
      <c r="P1029" s="77" t="n">
        <f aca="false">MAX(0,AF1029-N1029)</f>
        <v>0</v>
      </c>
      <c r="Q1029" s="51" t="n">
        <f aca="false">IF(E1029&gt;=Settings!$B$4,(AF1029+Settings!$B$7*Settings!$B$3)/(E1029+Settings!$B$7),Settings!$B$3)</f>
        <v>0.0748599558648786</v>
      </c>
      <c r="R1029" s="78" t="n">
        <f aca="false">PERCENTRANK($H$2:$H$1780,H1029,6)</f>
        <v>0</v>
      </c>
      <c r="S1029" s="78" t="n">
        <f aca="false">PERCENTRANK($Q$2:$Q$1780,Q1029,6)</f>
        <v>0.0646794</v>
      </c>
      <c r="T1029" s="78" t="n">
        <f aca="false">PERCENTRANK($F$2:$F$1780,F1029,6)</f>
        <v>0</v>
      </c>
      <c r="U1029" s="79" t="n">
        <f aca="false">IF(F1029&gt;0,ROUND((Settings!$B$8*T1029+Settings!$B$9*R1029+Settings!$B$10*S1029)/SUM(Settings!$B$8:$B$10),10),0)</f>
        <v>0</v>
      </c>
      <c r="V1029" s="71" t="str">
        <f aca="false">IF(U1029&gt;0,RANK(U1029,$U$2:$U$1780)+COUNTIF($U$2:U1029,U1029)-1,"")</f>
        <v/>
      </c>
      <c r="W1029" s="71" t="str">
        <f aca="false">IF(V1029="","",IF(V1029&lt;=Settings!$B$11,"1 - Fix first",IF(V1029&lt;=Settings!$B$12,"2 - Review","3 - Monitor")))</f>
        <v/>
      </c>
      <c r="X1029" s="71" t="str">
        <f aca="false">IF(AND(E1029&gt;=Settings!$B$4,AF1029&gt;=Settings!$B$5,O1029&gt;=Settings!$B$6),"HIGH RATE","")</f>
        <v/>
      </c>
      <c r="Y1029" s="71" t="str">
        <f aca="false">IF(F1029&gt;0,RANK(F1029,$F$2:$F$1780)+COUNTIF($F$2:F1029,F1029)-1,"")</f>
        <v/>
      </c>
      <c r="Z1029" s="71" t="str">
        <f aca="false">IF(H1029&gt;0,RANK(H1029,$H$2:$H$1780)+COUNTIF($H$2:H1029,H1029)-1,"")</f>
        <v/>
      </c>
      <c r="AA1029" s="71" t="str">
        <f aca="false">IF(AC1029="","",RANK(AC1029,$AC$2:$AC$1780)+COUNTIF($AC$2:AC1029,AC1029)-1)</f>
        <v/>
      </c>
      <c r="AB1029" s="71" t="str">
        <f aca="false">IF(AD1029="","",RANK(AD1029,$AD$2:$AD$1780)+COUNTIF($AD$2:AD1029,AD1029)-1)</f>
        <v/>
      </c>
      <c r="AC1029" s="71" t="str">
        <f aca="false">IF(AND(AF1029&gt;0,E1029&gt;=Settings!$B$4),ROUND(J1029,10),"")</f>
        <v/>
      </c>
      <c r="AD1029" s="71" t="str">
        <f aca="false">IF(X1029="HIGH RATE",ROUND(O1029,10),"")</f>
        <v/>
      </c>
      <c r="AE1029" s="71" t="s">
        <v>60</v>
      </c>
      <c r="AF1029" s="73" t="n">
        <f aca="false">SUMIFS(Detail!$L$2:$L$9168,Detail!$C$2:$C$9168,$A1029)</f>
        <v>0</v>
      </c>
      <c r="AG1029" s="74" t="n">
        <f aca="false">SUMIFS(Detail!$N$2:$N$9168,Detail!$C$2:$C$9168,$A1029)</f>
        <v>0</v>
      </c>
    </row>
    <row r="1030" customFormat="false" ht="15" hidden="false" customHeight="false" outlineLevel="0" collapsed="false">
      <c r="A1030" s="71" t="s">
        <v>1684</v>
      </c>
      <c r="B1030" s="71" t="s">
        <v>2816</v>
      </c>
      <c r="C1030" s="71" t="s">
        <v>213</v>
      </c>
      <c r="D1030" s="71" t="str">
        <f aca="false">IFERROR(INDEX('Brand Map'!$B$4:$B$125,MATCH(C1030,'Brand Map'!$A$4:$A$125,0)),"Other")</f>
        <v>AU</v>
      </c>
      <c r="E1030" s="73" t="n">
        <f aca="false">SUMIFS(Detail!$K$2:$K$9168,Detail!$C$2:$C$9168,$A1030)</f>
        <v>0</v>
      </c>
      <c r="F1030" s="73" t="n">
        <f aca="false">SUMIFS(Detail!$E$2:$E$9168,Detail!$C$2:$C$9168,$A1030)</f>
        <v>0</v>
      </c>
      <c r="G1030" s="74" t="n">
        <f aca="false">SUMIFS(Detail!$M$2:$M$9168,Detail!$C$2:$C$9168,$A1030)</f>
        <v>0</v>
      </c>
      <c r="H1030" s="74" t="n">
        <f aca="false">SUMIFS(Detail!$D$2:$D$9168,Detail!$C$2:$C$9168,$A1030)</f>
        <v>0</v>
      </c>
      <c r="I1030" s="74" t="n">
        <v>4637.1</v>
      </c>
      <c r="J1030" s="51" t="n">
        <f aca="false">IF(E1030&gt;0,AF1030/E1030,0)</f>
        <v>0</v>
      </c>
      <c r="K1030" s="51" t="n">
        <f aca="false">IF(G1030&gt;0,AG1030/G1030,0)</f>
        <v>0</v>
      </c>
      <c r="L1030" s="75" t="n">
        <f aca="false">H1030/Settings!$B$16</f>
        <v>0</v>
      </c>
      <c r="M1030" s="76" t="n">
        <f aca="false">H1030/Settings!$B$20</f>
        <v>0</v>
      </c>
      <c r="N1030" s="77" t="n">
        <f aca="false">E1030*Settings!$B$3</f>
        <v>0</v>
      </c>
      <c r="O1030" s="77" t="n">
        <f aca="false">IF(E1030&gt;0,(AF1030-N1030)/SQRT(E1030*Settings!$B$3*(1-Settings!$B$3)),0)</f>
        <v>0</v>
      </c>
      <c r="P1030" s="77" t="n">
        <f aca="false">MAX(0,AF1030-N1030)</f>
        <v>0</v>
      </c>
      <c r="Q1030" s="51" t="n">
        <f aca="false">IF(E1030&gt;=Settings!$B$4,(AF1030+Settings!$B$7*Settings!$B$3)/(E1030+Settings!$B$7),Settings!$B$3)</f>
        <v>0.0748599558648786</v>
      </c>
      <c r="R1030" s="78" t="n">
        <f aca="false">PERCENTRANK($H$2:$H$1780,H1030,6)</f>
        <v>0</v>
      </c>
      <c r="S1030" s="78" t="n">
        <f aca="false">PERCENTRANK($Q$2:$Q$1780,Q1030,6)</f>
        <v>0.0646794</v>
      </c>
      <c r="T1030" s="78" t="n">
        <f aca="false">PERCENTRANK($F$2:$F$1780,F1030,6)</f>
        <v>0</v>
      </c>
      <c r="U1030" s="79" t="n">
        <f aca="false">IF(F1030&gt;0,ROUND((Settings!$B$8*T1030+Settings!$B$9*R1030+Settings!$B$10*S1030)/SUM(Settings!$B$8:$B$10),10),0)</f>
        <v>0</v>
      </c>
      <c r="V1030" s="71" t="str">
        <f aca="false">IF(U1030&gt;0,RANK(U1030,$U$2:$U$1780)+COUNTIF($U$2:U1030,U1030)-1,"")</f>
        <v/>
      </c>
      <c r="W1030" s="71" t="str">
        <f aca="false">IF(V1030="","",IF(V1030&lt;=Settings!$B$11,"1 - Fix first",IF(V1030&lt;=Settings!$B$12,"2 - Review","3 - Monitor")))</f>
        <v/>
      </c>
      <c r="X1030" s="71" t="str">
        <f aca="false">IF(AND(E1030&gt;=Settings!$B$4,AF1030&gt;=Settings!$B$5,O1030&gt;=Settings!$B$6),"HIGH RATE","")</f>
        <v/>
      </c>
      <c r="Y1030" s="71" t="str">
        <f aca="false">IF(F1030&gt;0,RANK(F1030,$F$2:$F$1780)+COUNTIF($F$2:F1030,F1030)-1,"")</f>
        <v/>
      </c>
      <c r="Z1030" s="71" t="str">
        <f aca="false">IF(H1030&gt;0,RANK(H1030,$H$2:$H$1780)+COUNTIF($H$2:H1030,H1030)-1,"")</f>
        <v/>
      </c>
      <c r="AA1030" s="71" t="str">
        <f aca="false">IF(AC1030="","",RANK(AC1030,$AC$2:$AC$1780)+COUNTIF($AC$2:AC1030,AC1030)-1)</f>
        <v/>
      </c>
      <c r="AB1030" s="71" t="str">
        <f aca="false">IF(AD1030="","",RANK(AD1030,$AD$2:$AD$1780)+COUNTIF($AD$2:AD1030,AD1030)-1)</f>
        <v/>
      </c>
      <c r="AC1030" s="71" t="str">
        <f aca="false">IF(AND(AF1030&gt;0,E1030&gt;=Settings!$B$4),ROUND(J1030,10),"")</f>
        <v/>
      </c>
      <c r="AD1030" s="71" t="str">
        <f aca="false">IF(X1030="HIGH RATE",ROUND(O1030,10),"")</f>
        <v/>
      </c>
      <c r="AE1030" s="71" t="s">
        <v>60</v>
      </c>
      <c r="AF1030" s="73" t="n">
        <f aca="false">SUMIFS(Detail!$L$2:$L$9168,Detail!$C$2:$C$9168,$A1030)</f>
        <v>0</v>
      </c>
      <c r="AG1030" s="74" t="n">
        <f aca="false">SUMIFS(Detail!$N$2:$N$9168,Detail!$C$2:$C$9168,$A1030)</f>
        <v>0</v>
      </c>
    </row>
    <row r="1031" customFormat="false" ht="15" hidden="false" customHeight="false" outlineLevel="0" collapsed="false">
      <c r="A1031" s="71" t="s">
        <v>1640</v>
      </c>
      <c r="B1031" s="71" t="s">
        <v>2809</v>
      </c>
      <c r="C1031" s="71" t="s">
        <v>213</v>
      </c>
      <c r="D1031" s="71" t="str">
        <f aca="false">IFERROR(INDEX('Brand Map'!$B$4:$B$125,MATCH(C1031,'Brand Map'!$A$4:$A$125,0)),"Other")</f>
        <v>AU</v>
      </c>
      <c r="E1031" s="73" t="n">
        <f aca="false">SUMIFS(Detail!$K$2:$K$9168,Detail!$C$2:$C$9168,$A1031)</f>
        <v>0</v>
      </c>
      <c r="F1031" s="73" t="n">
        <f aca="false">SUMIFS(Detail!$E$2:$E$9168,Detail!$C$2:$C$9168,$A1031)</f>
        <v>0</v>
      </c>
      <c r="G1031" s="74" t="n">
        <f aca="false">SUMIFS(Detail!$M$2:$M$9168,Detail!$C$2:$C$9168,$A1031)</f>
        <v>0</v>
      </c>
      <c r="H1031" s="74" t="n">
        <f aca="false">SUMIFS(Detail!$D$2:$D$9168,Detail!$C$2:$C$9168,$A1031)</f>
        <v>0</v>
      </c>
      <c r="I1031" s="74" t="n">
        <v>839.7</v>
      </c>
      <c r="J1031" s="51" t="n">
        <f aca="false">IF(E1031&gt;0,AF1031/E1031,0)</f>
        <v>0</v>
      </c>
      <c r="K1031" s="51" t="n">
        <f aca="false">IF(G1031&gt;0,AG1031/G1031,0)</f>
        <v>0</v>
      </c>
      <c r="L1031" s="75" t="n">
        <f aca="false">H1031/Settings!$B$16</f>
        <v>0</v>
      </c>
      <c r="M1031" s="76" t="n">
        <f aca="false">H1031/Settings!$B$20</f>
        <v>0</v>
      </c>
      <c r="N1031" s="77" t="n">
        <f aca="false">E1031*Settings!$B$3</f>
        <v>0</v>
      </c>
      <c r="O1031" s="77" t="n">
        <f aca="false">IF(E1031&gt;0,(AF1031-N1031)/SQRT(E1031*Settings!$B$3*(1-Settings!$B$3)),0)</f>
        <v>0</v>
      </c>
      <c r="P1031" s="77" t="n">
        <f aca="false">MAX(0,AF1031-N1031)</f>
        <v>0</v>
      </c>
      <c r="Q1031" s="51" t="n">
        <f aca="false">IF(E1031&gt;=Settings!$B$4,(AF1031+Settings!$B$7*Settings!$B$3)/(E1031+Settings!$B$7),Settings!$B$3)</f>
        <v>0.0748599558648786</v>
      </c>
      <c r="R1031" s="78" t="n">
        <f aca="false">PERCENTRANK($H$2:$H$1780,H1031,6)</f>
        <v>0</v>
      </c>
      <c r="S1031" s="78" t="n">
        <f aca="false">PERCENTRANK($Q$2:$Q$1780,Q1031,6)</f>
        <v>0.0646794</v>
      </c>
      <c r="T1031" s="78" t="n">
        <f aca="false">PERCENTRANK($F$2:$F$1780,F1031,6)</f>
        <v>0</v>
      </c>
      <c r="U1031" s="79" t="n">
        <f aca="false">IF(F1031&gt;0,ROUND((Settings!$B$8*T1031+Settings!$B$9*R1031+Settings!$B$10*S1031)/SUM(Settings!$B$8:$B$10),10),0)</f>
        <v>0</v>
      </c>
      <c r="V1031" s="71" t="str">
        <f aca="false">IF(U1031&gt;0,RANK(U1031,$U$2:$U$1780)+COUNTIF($U$2:U1031,U1031)-1,"")</f>
        <v/>
      </c>
      <c r="W1031" s="71" t="str">
        <f aca="false">IF(V1031="","",IF(V1031&lt;=Settings!$B$11,"1 - Fix first",IF(V1031&lt;=Settings!$B$12,"2 - Review","3 - Monitor")))</f>
        <v/>
      </c>
      <c r="X1031" s="71" t="str">
        <f aca="false">IF(AND(E1031&gt;=Settings!$B$4,AF1031&gt;=Settings!$B$5,O1031&gt;=Settings!$B$6),"HIGH RATE","")</f>
        <v/>
      </c>
      <c r="Y1031" s="71" t="str">
        <f aca="false">IF(F1031&gt;0,RANK(F1031,$F$2:$F$1780)+COUNTIF($F$2:F1031,F1031)-1,"")</f>
        <v/>
      </c>
      <c r="Z1031" s="71" t="str">
        <f aca="false">IF(H1031&gt;0,RANK(H1031,$H$2:$H$1780)+COUNTIF($H$2:H1031,H1031)-1,"")</f>
        <v/>
      </c>
      <c r="AA1031" s="71" t="str">
        <f aca="false">IF(AC1031="","",RANK(AC1031,$AC$2:$AC$1780)+COUNTIF($AC$2:AC1031,AC1031)-1)</f>
        <v/>
      </c>
      <c r="AB1031" s="71" t="str">
        <f aca="false">IF(AD1031="","",RANK(AD1031,$AD$2:$AD$1780)+COUNTIF($AD$2:AD1031,AD1031)-1)</f>
        <v/>
      </c>
      <c r="AC1031" s="71" t="str">
        <f aca="false">IF(AND(AF1031&gt;0,E1031&gt;=Settings!$B$4),ROUND(J1031,10),"")</f>
        <v/>
      </c>
      <c r="AD1031" s="71" t="str">
        <f aca="false">IF(X1031="HIGH RATE",ROUND(O1031,10),"")</f>
        <v/>
      </c>
      <c r="AE1031" s="71" t="s">
        <v>60</v>
      </c>
      <c r="AF1031" s="73" t="n">
        <f aca="false">SUMIFS(Detail!$L$2:$L$9168,Detail!$C$2:$C$9168,$A1031)</f>
        <v>0</v>
      </c>
      <c r="AG1031" s="74" t="n">
        <f aca="false">SUMIFS(Detail!$N$2:$N$9168,Detail!$C$2:$C$9168,$A1031)</f>
        <v>0</v>
      </c>
    </row>
    <row r="1032" customFormat="false" ht="15" hidden="false" customHeight="false" outlineLevel="0" collapsed="false">
      <c r="A1032" s="71" t="s">
        <v>1617</v>
      </c>
      <c r="B1032" s="71" t="s">
        <v>2809</v>
      </c>
      <c r="C1032" s="71" t="s">
        <v>213</v>
      </c>
      <c r="D1032" s="71" t="str">
        <f aca="false">IFERROR(INDEX('Brand Map'!$B$4:$B$125,MATCH(C1032,'Brand Map'!$A$4:$A$125,0)),"Other")</f>
        <v>AU</v>
      </c>
      <c r="E1032" s="73" t="n">
        <f aca="false">SUMIFS(Detail!$K$2:$K$9168,Detail!$C$2:$C$9168,$A1032)</f>
        <v>0</v>
      </c>
      <c r="F1032" s="73" t="n">
        <f aca="false">SUMIFS(Detail!$E$2:$E$9168,Detail!$C$2:$C$9168,$A1032)</f>
        <v>0</v>
      </c>
      <c r="G1032" s="74" t="n">
        <f aca="false">SUMIFS(Detail!$M$2:$M$9168,Detail!$C$2:$C$9168,$A1032)</f>
        <v>0</v>
      </c>
      <c r="H1032" s="74" t="n">
        <f aca="false">SUMIFS(Detail!$D$2:$D$9168,Detail!$C$2:$C$9168,$A1032)</f>
        <v>0</v>
      </c>
      <c r="I1032" s="74" t="n">
        <v>2944.05</v>
      </c>
      <c r="J1032" s="51" t="n">
        <f aca="false">IF(E1032&gt;0,AF1032/E1032,0)</f>
        <v>0</v>
      </c>
      <c r="K1032" s="51" t="n">
        <f aca="false">IF(G1032&gt;0,AG1032/G1032,0)</f>
        <v>0</v>
      </c>
      <c r="L1032" s="75" t="n">
        <f aca="false">H1032/Settings!$B$16</f>
        <v>0</v>
      </c>
      <c r="M1032" s="76" t="n">
        <f aca="false">H1032/Settings!$B$20</f>
        <v>0</v>
      </c>
      <c r="N1032" s="77" t="n">
        <f aca="false">E1032*Settings!$B$3</f>
        <v>0</v>
      </c>
      <c r="O1032" s="77" t="n">
        <f aca="false">IF(E1032&gt;0,(AF1032-N1032)/SQRT(E1032*Settings!$B$3*(1-Settings!$B$3)),0)</f>
        <v>0</v>
      </c>
      <c r="P1032" s="77" t="n">
        <f aca="false">MAX(0,AF1032-N1032)</f>
        <v>0</v>
      </c>
      <c r="Q1032" s="51" t="n">
        <f aca="false">IF(E1032&gt;=Settings!$B$4,(AF1032+Settings!$B$7*Settings!$B$3)/(E1032+Settings!$B$7),Settings!$B$3)</f>
        <v>0.0748599558648786</v>
      </c>
      <c r="R1032" s="78" t="n">
        <f aca="false">PERCENTRANK($H$2:$H$1780,H1032,6)</f>
        <v>0</v>
      </c>
      <c r="S1032" s="78" t="n">
        <f aca="false">PERCENTRANK($Q$2:$Q$1780,Q1032,6)</f>
        <v>0.0646794</v>
      </c>
      <c r="T1032" s="78" t="n">
        <f aca="false">PERCENTRANK($F$2:$F$1780,F1032,6)</f>
        <v>0</v>
      </c>
      <c r="U1032" s="79" t="n">
        <f aca="false">IF(F1032&gt;0,ROUND((Settings!$B$8*T1032+Settings!$B$9*R1032+Settings!$B$10*S1032)/SUM(Settings!$B$8:$B$10),10),0)</f>
        <v>0</v>
      </c>
      <c r="V1032" s="71" t="str">
        <f aca="false">IF(U1032&gt;0,RANK(U1032,$U$2:$U$1780)+COUNTIF($U$2:U1032,U1032)-1,"")</f>
        <v/>
      </c>
      <c r="W1032" s="71" t="str">
        <f aca="false">IF(V1032="","",IF(V1032&lt;=Settings!$B$11,"1 - Fix first",IF(V1032&lt;=Settings!$B$12,"2 - Review","3 - Monitor")))</f>
        <v/>
      </c>
      <c r="X1032" s="71" t="str">
        <f aca="false">IF(AND(E1032&gt;=Settings!$B$4,AF1032&gt;=Settings!$B$5,O1032&gt;=Settings!$B$6),"HIGH RATE","")</f>
        <v/>
      </c>
      <c r="Y1032" s="71" t="str">
        <f aca="false">IF(F1032&gt;0,RANK(F1032,$F$2:$F$1780)+COUNTIF($F$2:F1032,F1032)-1,"")</f>
        <v/>
      </c>
      <c r="Z1032" s="71" t="str">
        <f aca="false">IF(H1032&gt;0,RANK(H1032,$H$2:$H$1780)+COUNTIF($H$2:H1032,H1032)-1,"")</f>
        <v/>
      </c>
      <c r="AA1032" s="71" t="str">
        <f aca="false">IF(AC1032="","",RANK(AC1032,$AC$2:$AC$1780)+COUNTIF($AC$2:AC1032,AC1032)-1)</f>
        <v/>
      </c>
      <c r="AB1032" s="71" t="str">
        <f aca="false">IF(AD1032="","",RANK(AD1032,$AD$2:$AD$1780)+COUNTIF($AD$2:AD1032,AD1032)-1)</f>
        <v/>
      </c>
      <c r="AC1032" s="71" t="str">
        <f aca="false">IF(AND(AF1032&gt;0,E1032&gt;=Settings!$B$4),ROUND(J1032,10),"")</f>
        <v/>
      </c>
      <c r="AD1032" s="71" t="str">
        <f aca="false">IF(X1032="HIGH RATE",ROUND(O1032,10),"")</f>
        <v/>
      </c>
      <c r="AE1032" s="71" t="s">
        <v>60</v>
      </c>
      <c r="AF1032" s="73" t="n">
        <f aca="false">SUMIFS(Detail!$L$2:$L$9168,Detail!$C$2:$C$9168,$A1032)</f>
        <v>0</v>
      </c>
      <c r="AG1032" s="74" t="n">
        <f aca="false">SUMIFS(Detail!$N$2:$N$9168,Detail!$C$2:$C$9168,$A1032)</f>
        <v>0</v>
      </c>
    </row>
    <row r="1033" customFormat="false" ht="15" hidden="false" customHeight="false" outlineLevel="0" collapsed="false">
      <c r="A1033" s="71" t="s">
        <v>1656</v>
      </c>
      <c r="B1033" s="71" t="s">
        <v>3142</v>
      </c>
      <c r="C1033" s="71" t="s">
        <v>213</v>
      </c>
      <c r="D1033" s="71" t="str">
        <f aca="false">IFERROR(INDEX('Brand Map'!$B$4:$B$125,MATCH(C1033,'Brand Map'!$A$4:$A$125,0)),"Other")</f>
        <v>AU</v>
      </c>
      <c r="E1033" s="73" t="n">
        <f aca="false">SUMIFS(Detail!$K$2:$K$9168,Detail!$C$2:$C$9168,$A1033)</f>
        <v>0</v>
      </c>
      <c r="F1033" s="73" t="n">
        <f aca="false">SUMIFS(Detail!$E$2:$E$9168,Detail!$C$2:$C$9168,$A1033)</f>
        <v>0</v>
      </c>
      <c r="G1033" s="74" t="n">
        <f aca="false">SUMIFS(Detail!$M$2:$M$9168,Detail!$C$2:$C$9168,$A1033)</f>
        <v>0</v>
      </c>
      <c r="H1033" s="74" t="n">
        <f aca="false">SUMIFS(Detail!$D$2:$D$9168,Detail!$C$2:$C$9168,$A1033)</f>
        <v>0</v>
      </c>
      <c r="I1033" s="74" t="n">
        <v>49.95</v>
      </c>
      <c r="J1033" s="51" t="n">
        <f aca="false">IF(E1033&gt;0,AF1033/E1033,0)</f>
        <v>0</v>
      </c>
      <c r="K1033" s="51" t="n">
        <f aca="false">IF(G1033&gt;0,AG1033/G1033,0)</f>
        <v>0</v>
      </c>
      <c r="L1033" s="75" t="n">
        <f aca="false">H1033/Settings!$B$16</f>
        <v>0</v>
      </c>
      <c r="M1033" s="76" t="n">
        <f aca="false">H1033/Settings!$B$20</f>
        <v>0</v>
      </c>
      <c r="N1033" s="77" t="n">
        <f aca="false">E1033*Settings!$B$3</f>
        <v>0</v>
      </c>
      <c r="O1033" s="77" t="n">
        <f aca="false">IF(E1033&gt;0,(AF1033-N1033)/SQRT(E1033*Settings!$B$3*(1-Settings!$B$3)),0)</f>
        <v>0</v>
      </c>
      <c r="P1033" s="77" t="n">
        <f aca="false">MAX(0,AF1033-N1033)</f>
        <v>0</v>
      </c>
      <c r="Q1033" s="51" t="n">
        <f aca="false">IF(E1033&gt;=Settings!$B$4,(AF1033+Settings!$B$7*Settings!$B$3)/(E1033+Settings!$B$7),Settings!$B$3)</f>
        <v>0.0748599558648786</v>
      </c>
      <c r="R1033" s="78" t="n">
        <f aca="false">PERCENTRANK($H$2:$H$1780,H1033,6)</f>
        <v>0</v>
      </c>
      <c r="S1033" s="78" t="n">
        <f aca="false">PERCENTRANK($Q$2:$Q$1780,Q1033,6)</f>
        <v>0.0646794</v>
      </c>
      <c r="T1033" s="78" t="n">
        <f aca="false">PERCENTRANK($F$2:$F$1780,F1033,6)</f>
        <v>0</v>
      </c>
      <c r="U1033" s="79" t="n">
        <f aca="false">IF(F1033&gt;0,ROUND((Settings!$B$8*T1033+Settings!$B$9*R1033+Settings!$B$10*S1033)/SUM(Settings!$B$8:$B$10),10),0)</f>
        <v>0</v>
      </c>
      <c r="V1033" s="71" t="str">
        <f aca="false">IF(U1033&gt;0,RANK(U1033,$U$2:$U$1780)+COUNTIF($U$2:U1033,U1033)-1,"")</f>
        <v/>
      </c>
      <c r="W1033" s="71" t="str">
        <f aca="false">IF(V1033="","",IF(V1033&lt;=Settings!$B$11,"1 - Fix first",IF(V1033&lt;=Settings!$B$12,"2 - Review","3 - Monitor")))</f>
        <v/>
      </c>
      <c r="X1033" s="71" t="str">
        <f aca="false">IF(AND(E1033&gt;=Settings!$B$4,AF1033&gt;=Settings!$B$5,O1033&gt;=Settings!$B$6),"HIGH RATE","")</f>
        <v/>
      </c>
      <c r="Y1033" s="71" t="str">
        <f aca="false">IF(F1033&gt;0,RANK(F1033,$F$2:$F$1780)+COUNTIF($F$2:F1033,F1033)-1,"")</f>
        <v/>
      </c>
      <c r="Z1033" s="71" t="str">
        <f aca="false">IF(H1033&gt;0,RANK(H1033,$H$2:$H$1780)+COUNTIF($H$2:H1033,H1033)-1,"")</f>
        <v/>
      </c>
      <c r="AA1033" s="71" t="str">
        <f aca="false">IF(AC1033="","",RANK(AC1033,$AC$2:$AC$1780)+COUNTIF($AC$2:AC1033,AC1033)-1)</f>
        <v/>
      </c>
      <c r="AB1033" s="71" t="str">
        <f aca="false">IF(AD1033="","",RANK(AD1033,$AD$2:$AD$1780)+COUNTIF($AD$2:AD1033,AD1033)-1)</f>
        <v/>
      </c>
      <c r="AC1033" s="71" t="str">
        <f aca="false">IF(AND(AF1033&gt;0,E1033&gt;=Settings!$B$4),ROUND(J1033,10),"")</f>
        <v/>
      </c>
      <c r="AD1033" s="71" t="str">
        <f aca="false">IF(X1033="HIGH RATE",ROUND(O1033,10),"")</f>
        <v/>
      </c>
      <c r="AE1033" s="71" t="s">
        <v>60</v>
      </c>
      <c r="AF1033" s="73" t="n">
        <f aca="false">SUMIFS(Detail!$L$2:$L$9168,Detail!$C$2:$C$9168,$A1033)</f>
        <v>0</v>
      </c>
      <c r="AG1033" s="74" t="n">
        <f aca="false">SUMIFS(Detail!$N$2:$N$9168,Detail!$C$2:$C$9168,$A1033)</f>
        <v>0</v>
      </c>
    </row>
    <row r="1034" customFormat="false" ht="15" hidden="false" customHeight="false" outlineLevel="0" collapsed="false">
      <c r="A1034" s="71" t="s">
        <v>2053</v>
      </c>
      <c r="B1034" s="71" t="s">
        <v>3143</v>
      </c>
      <c r="C1034" s="71" t="s">
        <v>213</v>
      </c>
      <c r="D1034" s="71" t="str">
        <f aca="false">IFERROR(INDEX('Brand Map'!$B$4:$B$125,MATCH(C1034,'Brand Map'!$A$4:$A$125,0)),"Other")</f>
        <v>AU</v>
      </c>
      <c r="E1034" s="73" t="n">
        <f aca="false">SUMIFS(Detail!$K$2:$K$9168,Detail!$C$2:$C$9168,$A1034)</f>
        <v>0</v>
      </c>
      <c r="F1034" s="73" t="n">
        <f aca="false">SUMIFS(Detail!$E$2:$E$9168,Detail!$C$2:$C$9168,$A1034)</f>
        <v>0</v>
      </c>
      <c r="G1034" s="74" t="n">
        <f aca="false">SUMIFS(Detail!$M$2:$M$9168,Detail!$C$2:$C$9168,$A1034)</f>
        <v>0</v>
      </c>
      <c r="H1034" s="74" t="n">
        <f aca="false">SUMIFS(Detail!$D$2:$D$9168,Detail!$C$2:$C$9168,$A1034)</f>
        <v>0</v>
      </c>
      <c r="I1034" s="74" t="n">
        <v>194.85</v>
      </c>
      <c r="J1034" s="51" t="n">
        <f aca="false">IF(E1034&gt;0,AF1034/E1034,0)</f>
        <v>0</v>
      </c>
      <c r="K1034" s="51" t="n">
        <f aca="false">IF(G1034&gt;0,AG1034/G1034,0)</f>
        <v>0</v>
      </c>
      <c r="L1034" s="75" t="n">
        <f aca="false">H1034/Settings!$B$16</f>
        <v>0</v>
      </c>
      <c r="M1034" s="76" t="n">
        <f aca="false">H1034/Settings!$B$20</f>
        <v>0</v>
      </c>
      <c r="N1034" s="77" t="n">
        <f aca="false">E1034*Settings!$B$3</f>
        <v>0</v>
      </c>
      <c r="O1034" s="77" t="n">
        <f aca="false">IF(E1034&gt;0,(AF1034-N1034)/SQRT(E1034*Settings!$B$3*(1-Settings!$B$3)),0)</f>
        <v>0</v>
      </c>
      <c r="P1034" s="77" t="n">
        <f aca="false">MAX(0,AF1034-N1034)</f>
        <v>0</v>
      </c>
      <c r="Q1034" s="51" t="n">
        <f aca="false">IF(E1034&gt;=Settings!$B$4,(AF1034+Settings!$B$7*Settings!$B$3)/(E1034+Settings!$B$7),Settings!$B$3)</f>
        <v>0.0748599558648786</v>
      </c>
      <c r="R1034" s="78" t="n">
        <f aca="false">PERCENTRANK($H$2:$H$1780,H1034,6)</f>
        <v>0</v>
      </c>
      <c r="S1034" s="78" t="n">
        <f aca="false">PERCENTRANK($Q$2:$Q$1780,Q1034,6)</f>
        <v>0.0646794</v>
      </c>
      <c r="T1034" s="78" t="n">
        <f aca="false">PERCENTRANK($F$2:$F$1780,F1034,6)</f>
        <v>0</v>
      </c>
      <c r="U1034" s="79" t="n">
        <f aca="false">IF(F1034&gt;0,ROUND((Settings!$B$8*T1034+Settings!$B$9*R1034+Settings!$B$10*S1034)/SUM(Settings!$B$8:$B$10),10),0)</f>
        <v>0</v>
      </c>
      <c r="V1034" s="71" t="str">
        <f aca="false">IF(U1034&gt;0,RANK(U1034,$U$2:$U$1780)+COUNTIF($U$2:U1034,U1034)-1,"")</f>
        <v/>
      </c>
      <c r="W1034" s="71" t="str">
        <f aca="false">IF(V1034="","",IF(V1034&lt;=Settings!$B$11,"1 - Fix first",IF(V1034&lt;=Settings!$B$12,"2 - Review","3 - Monitor")))</f>
        <v/>
      </c>
      <c r="X1034" s="71" t="str">
        <f aca="false">IF(AND(E1034&gt;=Settings!$B$4,AF1034&gt;=Settings!$B$5,O1034&gt;=Settings!$B$6),"HIGH RATE","")</f>
        <v/>
      </c>
      <c r="Y1034" s="71" t="str">
        <f aca="false">IF(F1034&gt;0,RANK(F1034,$F$2:$F$1780)+COUNTIF($F$2:F1034,F1034)-1,"")</f>
        <v/>
      </c>
      <c r="Z1034" s="71" t="str">
        <f aca="false">IF(H1034&gt;0,RANK(H1034,$H$2:$H$1780)+COUNTIF($H$2:H1034,H1034)-1,"")</f>
        <v/>
      </c>
      <c r="AA1034" s="71" t="str">
        <f aca="false">IF(AC1034="","",RANK(AC1034,$AC$2:$AC$1780)+COUNTIF($AC$2:AC1034,AC1034)-1)</f>
        <v/>
      </c>
      <c r="AB1034" s="71" t="str">
        <f aca="false">IF(AD1034="","",RANK(AD1034,$AD$2:$AD$1780)+COUNTIF($AD$2:AD1034,AD1034)-1)</f>
        <v/>
      </c>
      <c r="AC1034" s="71" t="str">
        <f aca="false">IF(AND(AF1034&gt;0,E1034&gt;=Settings!$B$4),ROUND(J1034,10),"")</f>
        <v/>
      </c>
      <c r="AD1034" s="71" t="str">
        <f aca="false">IF(X1034="HIGH RATE",ROUND(O1034,10),"")</f>
        <v/>
      </c>
      <c r="AE1034" s="71" t="s">
        <v>60</v>
      </c>
      <c r="AF1034" s="73" t="n">
        <f aca="false">SUMIFS(Detail!$L$2:$L$9168,Detail!$C$2:$C$9168,$A1034)</f>
        <v>0</v>
      </c>
      <c r="AG1034" s="74" t="n">
        <f aca="false">SUMIFS(Detail!$N$2:$N$9168,Detail!$C$2:$C$9168,$A1034)</f>
        <v>0</v>
      </c>
    </row>
    <row r="1035" customFormat="false" ht="15" hidden="false" customHeight="false" outlineLevel="0" collapsed="false">
      <c r="A1035" s="71" t="s">
        <v>2125</v>
      </c>
      <c r="B1035" s="71" t="s">
        <v>3144</v>
      </c>
      <c r="C1035" s="71" t="s">
        <v>213</v>
      </c>
      <c r="D1035" s="71" t="str">
        <f aca="false">IFERROR(INDEX('Brand Map'!$B$4:$B$125,MATCH(C1035,'Brand Map'!$A$4:$A$125,0)),"Other")</f>
        <v>AU</v>
      </c>
      <c r="E1035" s="73" t="n">
        <f aca="false">SUMIFS(Detail!$K$2:$K$9168,Detail!$C$2:$C$9168,$A1035)</f>
        <v>0</v>
      </c>
      <c r="F1035" s="73" t="n">
        <f aca="false">SUMIFS(Detail!$E$2:$E$9168,Detail!$C$2:$C$9168,$A1035)</f>
        <v>0</v>
      </c>
      <c r="G1035" s="74" t="n">
        <f aca="false">SUMIFS(Detail!$M$2:$M$9168,Detail!$C$2:$C$9168,$A1035)</f>
        <v>0</v>
      </c>
      <c r="H1035" s="74" t="n">
        <f aca="false">SUMIFS(Detail!$D$2:$D$9168,Detail!$C$2:$C$9168,$A1035)</f>
        <v>0</v>
      </c>
      <c r="I1035" s="74" t="n">
        <v>244.8</v>
      </c>
      <c r="J1035" s="51" t="n">
        <f aca="false">IF(E1035&gt;0,AF1035/E1035,0)</f>
        <v>0</v>
      </c>
      <c r="K1035" s="51" t="n">
        <f aca="false">IF(G1035&gt;0,AG1035/G1035,0)</f>
        <v>0</v>
      </c>
      <c r="L1035" s="75" t="n">
        <f aca="false">H1035/Settings!$B$16</f>
        <v>0</v>
      </c>
      <c r="M1035" s="76" t="n">
        <f aca="false">H1035/Settings!$B$20</f>
        <v>0</v>
      </c>
      <c r="N1035" s="77" t="n">
        <f aca="false">E1035*Settings!$B$3</f>
        <v>0</v>
      </c>
      <c r="O1035" s="77" t="n">
        <f aca="false">IF(E1035&gt;0,(AF1035-N1035)/SQRT(E1035*Settings!$B$3*(1-Settings!$B$3)),0)</f>
        <v>0</v>
      </c>
      <c r="P1035" s="77" t="n">
        <f aca="false">MAX(0,AF1035-N1035)</f>
        <v>0</v>
      </c>
      <c r="Q1035" s="51" t="n">
        <f aca="false">IF(E1035&gt;=Settings!$B$4,(AF1035+Settings!$B$7*Settings!$B$3)/(E1035+Settings!$B$7),Settings!$B$3)</f>
        <v>0.0748599558648786</v>
      </c>
      <c r="R1035" s="78" t="n">
        <f aca="false">PERCENTRANK($H$2:$H$1780,H1035,6)</f>
        <v>0</v>
      </c>
      <c r="S1035" s="78" t="n">
        <f aca="false">PERCENTRANK($Q$2:$Q$1780,Q1035,6)</f>
        <v>0.0646794</v>
      </c>
      <c r="T1035" s="78" t="n">
        <f aca="false">PERCENTRANK($F$2:$F$1780,F1035,6)</f>
        <v>0</v>
      </c>
      <c r="U1035" s="79" t="n">
        <f aca="false">IF(F1035&gt;0,ROUND((Settings!$B$8*T1035+Settings!$B$9*R1035+Settings!$B$10*S1035)/SUM(Settings!$B$8:$B$10),10),0)</f>
        <v>0</v>
      </c>
      <c r="V1035" s="71" t="str">
        <f aca="false">IF(U1035&gt;0,RANK(U1035,$U$2:$U$1780)+COUNTIF($U$2:U1035,U1035)-1,"")</f>
        <v/>
      </c>
      <c r="W1035" s="71" t="str">
        <f aca="false">IF(V1035="","",IF(V1035&lt;=Settings!$B$11,"1 - Fix first",IF(V1035&lt;=Settings!$B$12,"2 - Review","3 - Monitor")))</f>
        <v/>
      </c>
      <c r="X1035" s="71" t="str">
        <f aca="false">IF(AND(E1035&gt;=Settings!$B$4,AF1035&gt;=Settings!$B$5,O1035&gt;=Settings!$B$6),"HIGH RATE","")</f>
        <v/>
      </c>
      <c r="Y1035" s="71" t="str">
        <f aca="false">IF(F1035&gt;0,RANK(F1035,$F$2:$F$1780)+COUNTIF($F$2:F1035,F1035)-1,"")</f>
        <v/>
      </c>
      <c r="Z1035" s="71" t="str">
        <f aca="false">IF(H1035&gt;0,RANK(H1035,$H$2:$H$1780)+COUNTIF($H$2:H1035,H1035)-1,"")</f>
        <v/>
      </c>
      <c r="AA1035" s="71" t="str">
        <f aca="false">IF(AC1035="","",RANK(AC1035,$AC$2:$AC$1780)+COUNTIF($AC$2:AC1035,AC1035)-1)</f>
        <v/>
      </c>
      <c r="AB1035" s="71" t="str">
        <f aca="false">IF(AD1035="","",RANK(AD1035,$AD$2:$AD$1780)+COUNTIF($AD$2:AD1035,AD1035)-1)</f>
        <v/>
      </c>
      <c r="AC1035" s="71" t="str">
        <f aca="false">IF(AND(AF1035&gt;0,E1035&gt;=Settings!$B$4),ROUND(J1035,10),"")</f>
        <v/>
      </c>
      <c r="AD1035" s="71" t="str">
        <f aca="false">IF(X1035="HIGH RATE",ROUND(O1035,10),"")</f>
        <v/>
      </c>
      <c r="AE1035" s="71" t="s">
        <v>60</v>
      </c>
      <c r="AF1035" s="73" t="n">
        <f aca="false">SUMIFS(Detail!$L$2:$L$9168,Detail!$C$2:$C$9168,$A1035)</f>
        <v>0</v>
      </c>
      <c r="AG1035" s="74" t="n">
        <f aca="false">SUMIFS(Detail!$N$2:$N$9168,Detail!$C$2:$C$9168,$A1035)</f>
        <v>0</v>
      </c>
    </row>
    <row r="1036" customFormat="false" ht="15" hidden="false" customHeight="false" outlineLevel="0" collapsed="false">
      <c r="A1036" s="71" t="s">
        <v>1688</v>
      </c>
      <c r="B1036" s="71" t="s">
        <v>3144</v>
      </c>
      <c r="C1036" s="71" t="s">
        <v>213</v>
      </c>
      <c r="D1036" s="71" t="str">
        <f aca="false">IFERROR(INDEX('Brand Map'!$B$4:$B$125,MATCH(C1036,'Brand Map'!$A$4:$A$125,0)),"Other")</f>
        <v>AU</v>
      </c>
      <c r="E1036" s="73" t="n">
        <f aca="false">SUMIFS(Detail!$K$2:$K$9168,Detail!$C$2:$C$9168,$A1036)</f>
        <v>0</v>
      </c>
      <c r="F1036" s="73" t="n">
        <f aca="false">SUMIFS(Detail!$E$2:$E$9168,Detail!$C$2:$C$9168,$A1036)</f>
        <v>0</v>
      </c>
      <c r="G1036" s="74" t="n">
        <f aca="false">SUMIFS(Detail!$M$2:$M$9168,Detail!$C$2:$C$9168,$A1036)</f>
        <v>0</v>
      </c>
      <c r="H1036" s="74" t="n">
        <f aca="false">SUMIFS(Detail!$D$2:$D$9168,Detail!$C$2:$C$9168,$A1036)</f>
        <v>0</v>
      </c>
      <c r="I1036" s="74" t="n">
        <v>259.8</v>
      </c>
      <c r="J1036" s="51" t="n">
        <f aca="false">IF(E1036&gt;0,AF1036/E1036,0)</f>
        <v>0</v>
      </c>
      <c r="K1036" s="51" t="n">
        <f aca="false">IF(G1036&gt;0,AG1036/G1036,0)</f>
        <v>0</v>
      </c>
      <c r="L1036" s="75" t="n">
        <f aca="false">H1036/Settings!$B$16</f>
        <v>0</v>
      </c>
      <c r="M1036" s="76" t="n">
        <f aca="false">H1036/Settings!$B$20</f>
        <v>0</v>
      </c>
      <c r="N1036" s="77" t="n">
        <f aca="false">E1036*Settings!$B$3</f>
        <v>0</v>
      </c>
      <c r="O1036" s="77" t="n">
        <f aca="false">IF(E1036&gt;0,(AF1036-N1036)/SQRT(E1036*Settings!$B$3*(1-Settings!$B$3)),0)</f>
        <v>0</v>
      </c>
      <c r="P1036" s="77" t="n">
        <f aca="false">MAX(0,AF1036-N1036)</f>
        <v>0</v>
      </c>
      <c r="Q1036" s="51" t="n">
        <f aca="false">IF(E1036&gt;=Settings!$B$4,(AF1036+Settings!$B$7*Settings!$B$3)/(E1036+Settings!$B$7),Settings!$B$3)</f>
        <v>0.0748599558648786</v>
      </c>
      <c r="R1036" s="78" t="n">
        <f aca="false">PERCENTRANK($H$2:$H$1780,H1036,6)</f>
        <v>0</v>
      </c>
      <c r="S1036" s="78" t="n">
        <f aca="false">PERCENTRANK($Q$2:$Q$1780,Q1036,6)</f>
        <v>0.0646794</v>
      </c>
      <c r="T1036" s="78" t="n">
        <f aca="false">PERCENTRANK($F$2:$F$1780,F1036,6)</f>
        <v>0</v>
      </c>
      <c r="U1036" s="79" t="n">
        <f aca="false">IF(F1036&gt;0,ROUND((Settings!$B$8*T1036+Settings!$B$9*R1036+Settings!$B$10*S1036)/SUM(Settings!$B$8:$B$10),10),0)</f>
        <v>0</v>
      </c>
      <c r="V1036" s="71" t="str">
        <f aca="false">IF(U1036&gt;0,RANK(U1036,$U$2:$U$1780)+COUNTIF($U$2:U1036,U1036)-1,"")</f>
        <v/>
      </c>
      <c r="W1036" s="71" t="str">
        <f aca="false">IF(V1036="","",IF(V1036&lt;=Settings!$B$11,"1 - Fix first",IF(V1036&lt;=Settings!$B$12,"2 - Review","3 - Monitor")))</f>
        <v/>
      </c>
      <c r="X1036" s="71" t="str">
        <f aca="false">IF(AND(E1036&gt;=Settings!$B$4,AF1036&gt;=Settings!$B$5,O1036&gt;=Settings!$B$6),"HIGH RATE","")</f>
        <v/>
      </c>
      <c r="Y1036" s="71" t="str">
        <f aca="false">IF(F1036&gt;0,RANK(F1036,$F$2:$F$1780)+COUNTIF($F$2:F1036,F1036)-1,"")</f>
        <v/>
      </c>
      <c r="Z1036" s="71" t="str">
        <f aca="false">IF(H1036&gt;0,RANK(H1036,$H$2:$H$1780)+COUNTIF($H$2:H1036,H1036)-1,"")</f>
        <v/>
      </c>
      <c r="AA1036" s="71" t="str">
        <f aca="false">IF(AC1036="","",RANK(AC1036,$AC$2:$AC$1780)+COUNTIF($AC$2:AC1036,AC1036)-1)</f>
        <v/>
      </c>
      <c r="AB1036" s="71" t="str">
        <f aca="false">IF(AD1036="","",RANK(AD1036,$AD$2:$AD$1780)+COUNTIF($AD$2:AD1036,AD1036)-1)</f>
        <v/>
      </c>
      <c r="AC1036" s="71" t="str">
        <f aca="false">IF(AND(AF1036&gt;0,E1036&gt;=Settings!$B$4),ROUND(J1036,10),"")</f>
        <v/>
      </c>
      <c r="AD1036" s="71" t="str">
        <f aca="false">IF(X1036="HIGH RATE",ROUND(O1036,10),"")</f>
        <v/>
      </c>
      <c r="AE1036" s="71" t="s">
        <v>60</v>
      </c>
      <c r="AF1036" s="73" t="n">
        <f aca="false">SUMIFS(Detail!$L$2:$L$9168,Detail!$C$2:$C$9168,$A1036)</f>
        <v>0</v>
      </c>
      <c r="AG1036" s="74" t="n">
        <f aca="false">SUMIFS(Detail!$N$2:$N$9168,Detail!$C$2:$C$9168,$A1036)</f>
        <v>0</v>
      </c>
    </row>
    <row r="1037" customFormat="false" ht="15" hidden="false" customHeight="false" outlineLevel="0" collapsed="false">
      <c r="A1037" s="71" t="s">
        <v>1842</v>
      </c>
      <c r="B1037" s="71" t="s">
        <v>3144</v>
      </c>
      <c r="C1037" s="71" t="s">
        <v>213</v>
      </c>
      <c r="D1037" s="71" t="str">
        <f aca="false">IFERROR(INDEX('Brand Map'!$B$4:$B$125,MATCH(C1037,'Brand Map'!$A$4:$A$125,0)),"Other")</f>
        <v>AU</v>
      </c>
      <c r="E1037" s="73" t="n">
        <f aca="false">SUMIFS(Detail!$K$2:$K$9168,Detail!$C$2:$C$9168,$A1037)</f>
        <v>0</v>
      </c>
      <c r="F1037" s="73" t="n">
        <f aca="false">SUMIFS(Detail!$E$2:$E$9168,Detail!$C$2:$C$9168,$A1037)</f>
        <v>0</v>
      </c>
      <c r="G1037" s="74" t="n">
        <f aca="false">SUMIFS(Detail!$M$2:$M$9168,Detail!$C$2:$C$9168,$A1037)</f>
        <v>0</v>
      </c>
      <c r="H1037" s="74" t="n">
        <f aca="false">SUMIFS(Detail!$D$2:$D$9168,Detail!$C$2:$C$9168,$A1037)</f>
        <v>0</v>
      </c>
      <c r="I1037" s="74" t="n">
        <v>249.75</v>
      </c>
      <c r="J1037" s="51" t="n">
        <f aca="false">IF(E1037&gt;0,AF1037/E1037,0)</f>
        <v>0</v>
      </c>
      <c r="K1037" s="51" t="n">
        <f aca="false">IF(G1037&gt;0,AG1037/G1037,0)</f>
        <v>0</v>
      </c>
      <c r="L1037" s="75" t="n">
        <f aca="false">H1037/Settings!$B$16</f>
        <v>0</v>
      </c>
      <c r="M1037" s="76" t="n">
        <f aca="false">H1037/Settings!$B$20</f>
        <v>0</v>
      </c>
      <c r="N1037" s="77" t="n">
        <f aca="false">E1037*Settings!$B$3</f>
        <v>0</v>
      </c>
      <c r="O1037" s="77" t="n">
        <f aca="false">IF(E1037&gt;0,(AF1037-N1037)/SQRT(E1037*Settings!$B$3*(1-Settings!$B$3)),0)</f>
        <v>0</v>
      </c>
      <c r="P1037" s="77" t="n">
        <f aca="false">MAX(0,AF1037-N1037)</f>
        <v>0</v>
      </c>
      <c r="Q1037" s="51" t="n">
        <f aca="false">IF(E1037&gt;=Settings!$B$4,(AF1037+Settings!$B$7*Settings!$B$3)/(E1037+Settings!$B$7),Settings!$B$3)</f>
        <v>0.0748599558648786</v>
      </c>
      <c r="R1037" s="78" t="n">
        <f aca="false">PERCENTRANK($H$2:$H$1780,H1037,6)</f>
        <v>0</v>
      </c>
      <c r="S1037" s="78" t="n">
        <f aca="false">PERCENTRANK($Q$2:$Q$1780,Q1037,6)</f>
        <v>0.0646794</v>
      </c>
      <c r="T1037" s="78" t="n">
        <f aca="false">PERCENTRANK($F$2:$F$1780,F1037,6)</f>
        <v>0</v>
      </c>
      <c r="U1037" s="79" t="n">
        <f aca="false">IF(F1037&gt;0,ROUND((Settings!$B$8*T1037+Settings!$B$9*R1037+Settings!$B$10*S1037)/SUM(Settings!$B$8:$B$10),10),0)</f>
        <v>0</v>
      </c>
      <c r="V1037" s="71" t="str">
        <f aca="false">IF(U1037&gt;0,RANK(U1037,$U$2:$U$1780)+COUNTIF($U$2:U1037,U1037)-1,"")</f>
        <v/>
      </c>
      <c r="W1037" s="71" t="str">
        <f aca="false">IF(V1037="","",IF(V1037&lt;=Settings!$B$11,"1 - Fix first",IF(V1037&lt;=Settings!$B$12,"2 - Review","3 - Monitor")))</f>
        <v/>
      </c>
      <c r="X1037" s="71" t="str">
        <f aca="false">IF(AND(E1037&gt;=Settings!$B$4,AF1037&gt;=Settings!$B$5,O1037&gt;=Settings!$B$6),"HIGH RATE","")</f>
        <v/>
      </c>
      <c r="Y1037" s="71" t="str">
        <f aca="false">IF(F1037&gt;0,RANK(F1037,$F$2:$F$1780)+COUNTIF($F$2:F1037,F1037)-1,"")</f>
        <v/>
      </c>
      <c r="Z1037" s="71" t="str">
        <f aca="false">IF(H1037&gt;0,RANK(H1037,$H$2:$H$1780)+COUNTIF($H$2:H1037,H1037)-1,"")</f>
        <v/>
      </c>
      <c r="AA1037" s="71" t="str">
        <f aca="false">IF(AC1037="","",RANK(AC1037,$AC$2:$AC$1780)+COUNTIF($AC$2:AC1037,AC1037)-1)</f>
        <v/>
      </c>
      <c r="AB1037" s="71" t="str">
        <f aca="false">IF(AD1037="","",RANK(AD1037,$AD$2:$AD$1780)+COUNTIF($AD$2:AD1037,AD1037)-1)</f>
        <v/>
      </c>
      <c r="AC1037" s="71" t="str">
        <f aca="false">IF(AND(AF1037&gt;0,E1037&gt;=Settings!$B$4),ROUND(J1037,10),"")</f>
        <v/>
      </c>
      <c r="AD1037" s="71" t="str">
        <f aca="false">IF(X1037="HIGH RATE",ROUND(O1037,10),"")</f>
        <v/>
      </c>
      <c r="AE1037" s="71" t="s">
        <v>60</v>
      </c>
      <c r="AF1037" s="73" t="n">
        <f aca="false">SUMIFS(Detail!$L$2:$L$9168,Detail!$C$2:$C$9168,$A1037)</f>
        <v>0</v>
      </c>
      <c r="AG1037" s="74" t="n">
        <f aca="false">SUMIFS(Detail!$N$2:$N$9168,Detail!$C$2:$C$9168,$A1037)</f>
        <v>0</v>
      </c>
    </row>
    <row r="1038" customFormat="false" ht="15" hidden="false" customHeight="false" outlineLevel="0" collapsed="false">
      <c r="A1038" s="71" t="s">
        <v>1035</v>
      </c>
      <c r="B1038" s="71" t="s">
        <v>3145</v>
      </c>
      <c r="C1038" s="71" t="s">
        <v>213</v>
      </c>
      <c r="D1038" s="71" t="str">
        <f aca="false">IFERROR(INDEX('Brand Map'!$B$4:$B$125,MATCH(C1038,'Brand Map'!$A$4:$A$125,0)),"Other")</f>
        <v>AU</v>
      </c>
      <c r="E1038" s="73" t="n">
        <f aca="false">SUMIFS(Detail!$K$2:$K$9168,Detail!$C$2:$C$9168,$A1038)</f>
        <v>1</v>
      </c>
      <c r="F1038" s="73" t="n">
        <f aca="false">SUMIFS(Detail!$E$2:$E$9168,Detail!$C$2:$C$9168,$A1038)</f>
        <v>0</v>
      </c>
      <c r="G1038" s="74" t="n">
        <f aca="false">SUMIFS(Detail!$M$2:$M$9168,Detail!$C$2:$C$9168,$A1038)</f>
        <v>104.5</v>
      </c>
      <c r="H1038" s="74" t="n">
        <f aca="false">SUMIFS(Detail!$D$2:$D$9168,Detail!$C$2:$C$9168,$A1038)</f>
        <v>0</v>
      </c>
      <c r="I1038" s="74" t="n">
        <v>3352.55</v>
      </c>
      <c r="J1038" s="51" t="n">
        <f aca="false">IF(E1038&gt;0,AF1038/E1038,0)</f>
        <v>0</v>
      </c>
      <c r="K1038" s="51" t="n">
        <f aca="false">IF(G1038&gt;0,AG1038/G1038,0)</f>
        <v>0</v>
      </c>
      <c r="L1038" s="75" t="n">
        <f aca="false">H1038/Settings!$B$16</f>
        <v>0</v>
      </c>
      <c r="M1038" s="76" t="n">
        <f aca="false">H1038/Settings!$B$20</f>
        <v>0</v>
      </c>
      <c r="N1038" s="77" t="n">
        <f aca="false">E1038*Settings!$B$3</f>
        <v>0.0748599558648786</v>
      </c>
      <c r="O1038" s="77" t="n">
        <f aca="false">IF(E1038&gt;0,(AF1038-N1038)/SQRT(E1038*Settings!$B$3*(1-Settings!$B$3)),0)</f>
        <v>-0.28445989382101</v>
      </c>
      <c r="P1038" s="77" t="n">
        <f aca="false">MAX(0,AF1038-N1038)</f>
        <v>0</v>
      </c>
      <c r="Q1038" s="51" t="n">
        <f aca="false">IF(E1038&gt;=Settings!$B$4,(AF1038+Settings!$B$7*Settings!$B$3)/(E1038+Settings!$B$7),Settings!$B$3)</f>
        <v>0.0748599558648786</v>
      </c>
      <c r="R1038" s="78" t="n">
        <f aca="false">PERCENTRANK($H$2:$H$1780,H1038,6)</f>
        <v>0</v>
      </c>
      <c r="S1038" s="78" t="n">
        <f aca="false">PERCENTRANK($Q$2:$Q$1780,Q1038,6)</f>
        <v>0.0646794</v>
      </c>
      <c r="T1038" s="78" t="n">
        <f aca="false">PERCENTRANK($F$2:$F$1780,F1038,6)</f>
        <v>0</v>
      </c>
      <c r="U1038" s="79" t="n">
        <f aca="false">IF(F1038&gt;0,ROUND((Settings!$B$8*T1038+Settings!$B$9*R1038+Settings!$B$10*S1038)/SUM(Settings!$B$8:$B$10),10),0)</f>
        <v>0</v>
      </c>
      <c r="V1038" s="71" t="str">
        <f aca="false">IF(U1038&gt;0,RANK(U1038,$U$2:$U$1780)+COUNTIF($U$2:U1038,U1038)-1,"")</f>
        <v/>
      </c>
      <c r="W1038" s="71" t="str">
        <f aca="false">IF(V1038="","",IF(V1038&lt;=Settings!$B$11,"1 - Fix first",IF(V1038&lt;=Settings!$B$12,"2 - Review","3 - Monitor")))</f>
        <v/>
      </c>
      <c r="X1038" s="71" t="str">
        <f aca="false">IF(AND(E1038&gt;=Settings!$B$4,AF1038&gt;=Settings!$B$5,O1038&gt;=Settings!$B$6),"HIGH RATE","")</f>
        <v/>
      </c>
      <c r="Y1038" s="71" t="str">
        <f aca="false">IF(F1038&gt;0,RANK(F1038,$F$2:$F$1780)+COUNTIF($F$2:F1038,F1038)-1,"")</f>
        <v/>
      </c>
      <c r="Z1038" s="71" t="str">
        <f aca="false">IF(H1038&gt;0,RANK(H1038,$H$2:$H$1780)+COUNTIF($H$2:H1038,H1038)-1,"")</f>
        <v/>
      </c>
      <c r="AA1038" s="71" t="str">
        <f aca="false">IF(AC1038="","",RANK(AC1038,$AC$2:$AC$1780)+COUNTIF($AC$2:AC1038,AC1038)-1)</f>
        <v/>
      </c>
      <c r="AB1038" s="71" t="str">
        <f aca="false">IF(AD1038="","",RANK(AD1038,$AD$2:$AD$1780)+COUNTIF($AD$2:AD1038,AD1038)-1)</f>
        <v/>
      </c>
      <c r="AC1038" s="71" t="str">
        <f aca="false">IF(AND(AF1038&gt;0,E1038&gt;=Settings!$B$4),ROUND(J1038,10),"")</f>
        <v/>
      </c>
      <c r="AD1038" s="71" t="str">
        <f aca="false">IF(X1038="HIGH RATE",ROUND(O1038,10),"")</f>
        <v/>
      </c>
      <c r="AE1038" s="71" t="s">
        <v>60</v>
      </c>
      <c r="AF1038" s="73" t="n">
        <f aca="false">SUMIFS(Detail!$L$2:$L$9168,Detail!$C$2:$C$9168,$A1038)</f>
        <v>0</v>
      </c>
      <c r="AG1038" s="74" t="n">
        <f aca="false">SUMIFS(Detail!$N$2:$N$9168,Detail!$C$2:$C$9168,$A1038)</f>
        <v>0</v>
      </c>
    </row>
    <row r="1039" customFormat="false" ht="15" hidden="false" customHeight="false" outlineLevel="0" collapsed="false">
      <c r="A1039" s="71" t="s">
        <v>2136</v>
      </c>
      <c r="B1039" s="71" t="s">
        <v>3146</v>
      </c>
      <c r="C1039" s="71" t="s">
        <v>213</v>
      </c>
      <c r="D1039" s="71" t="str">
        <f aca="false">IFERROR(INDEX('Brand Map'!$B$4:$B$125,MATCH(C1039,'Brand Map'!$A$4:$A$125,0)),"Other")</f>
        <v>AU</v>
      </c>
      <c r="E1039" s="73" t="n">
        <f aca="false">SUMIFS(Detail!$K$2:$K$9168,Detail!$C$2:$C$9168,$A1039)</f>
        <v>2</v>
      </c>
      <c r="F1039" s="73" t="n">
        <f aca="false">SUMIFS(Detail!$E$2:$E$9168,Detail!$C$2:$C$9168,$A1039)</f>
        <v>0</v>
      </c>
      <c r="G1039" s="74" t="n">
        <f aca="false">SUMIFS(Detail!$M$2:$M$9168,Detail!$C$2:$C$9168,$A1039)</f>
        <v>163.54</v>
      </c>
      <c r="H1039" s="74" t="n">
        <f aca="false">SUMIFS(Detail!$D$2:$D$9168,Detail!$C$2:$C$9168,$A1039)</f>
        <v>0</v>
      </c>
      <c r="I1039" s="74" t="n">
        <v>313.17</v>
      </c>
      <c r="J1039" s="51" t="n">
        <f aca="false">IF(E1039&gt;0,AF1039/E1039,0)</f>
        <v>0</v>
      </c>
      <c r="K1039" s="51" t="n">
        <f aca="false">IF(G1039&gt;0,AG1039/G1039,0)</f>
        <v>0</v>
      </c>
      <c r="L1039" s="75" t="n">
        <f aca="false">H1039/Settings!$B$16</f>
        <v>0</v>
      </c>
      <c r="M1039" s="76" t="n">
        <f aca="false">H1039/Settings!$B$20</f>
        <v>0</v>
      </c>
      <c r="N1039" s="77" t="n">
        <f aca="false">E1039*Settings!$B$3</f>
        <v>0.149719911729757</v>
      </c>
      <c r="O1039" s="77" t="n">
        <f aca="false">IF(E1039&gt;0,(AF1039-N1039)/SQRT(E1039*Settings!$B$3*(1-Settings!$B$3)),0)</f>
        <v>-0.402287039792884</v>
      </c>
      <c r="P1039" s="77" t="n">
        <f aca="false">MAX(0,AF1039-N1039)</f>
        <v>0</v>
      </c>
      <c r="Q1039" s="51" t="n">
        <f aca="false">IF(E1039&gt;=Settings!$B$4,(AF1039+Settings!$B$7*Settings!$B$3)/(E1039+Settings!$B$7),Settings!$B$3)</f>
        <v>0.0748599558648786</v>
      </c>
      <c r="R1039" s="78" t="n">
        <f aca="false">PERCENTRANK($H$2:$H$1780,H1039,6)</f>
        <v>0</v>
      </c>
      <c r="S1039" s="78" t="n">
        <f aca="false">PERCENTRANK($Q$2:$Q$1780,Q1039,6)</f>
        <v>0.0646794</v>
      </c>
      <c r="T1039" s="78" t="n">
        <f aca="false">PERCENTRANK($F$2:$F$1780,F1039,6)</f>
        <v>0</v>
      </c>
      <c r="U1039" s="79" t="n">
        <f aca="false">IF(F1039&gt;0,ROUND((Settings!$B$8*T1039+Settings!$B$9*R1039+Settings!$B$10*S1039)/SUM(Settings!$B$8:$B$10),10),0)</f>
        <v>0</v>
      </c>
      <c r="V1039" s="71" t="str">
        <f aca="false">IF(U1039&gt;0,RANK(U1039,$U$2:$U$1780)+COUNTIF($U$2:U1039,U1039)-1,"")</f>
        <v/>
      </c>
      <c r="W1039" s="71" t="str">
        <f aca="false">IF(V1039="","",IF(V1039&lt;=Settings!$B$11,"1 - Fix first",IF(V1039&lt;=Settings!$B$12,"2 - Review","3 - Monitor")))</f>
        <v/>
      </c>
      <c r="X1039" s="71" t="str">
        <f aca="false">IF(AND(E1039&gt;=Settings!$B$4,AF1039&gt;=Settings!$B$5,O1039&gt;=Settings!$B$6),"HIGH RATE","")</f>
        <v/>
      </c>
      <c r="Y1039" s="71" t="str">
        <f aca="false">IF(F1039&gt;0,RANK(F1039,$F$2:$F$1780)+COUNTIF($F$2:F1039,F1039)-1,"")</f>
        <v/>
      </c>
      <c r="Z1039" s="71" t="str">
        <f aca="false">IF(H1039&gt;0,RANK(H1039,$H$2:$H$1780)+COUNTIF($H$2:H1039,H1039)-1,"")</f>
        <v/>
      </c>
      <c r="AA1039" s="71" t="str">
        <f aca="false">IF(AC1039="","",RANK(AC1039,$AC$2:$AC$1780)+COUNTIF($AC$2:AC1039,AC1039)-1)</f>
        <v/>
      </c>
      <c r="AB1039" s="71" t="str">
        <f aca="false">IF(AD1039="","",RANK(AD1039,$AD$2:$AD$1780)+COUNTIF($AD$2:AD1039,AD1039)-1)</f>
        <v/>
      </c>
      <c r="AC1039" s="71" t="str">
        <f aca="false">IF(AND(AF1039&gt;0,E1039&gt;=Settings!$B$4),ROUND(J1039,10),"")</f>
        <v/>
      </c>
      <c r="AD1039" s="71" t="str">
        <f aca="false">IF(X1039="HIGH RATE",ROUND(O1039,10),"")</f>
        <v/>
      </c>
      <c r="AE1039" s="71" t="s">
        <v>59</v>
      </c>
      <c r="AF1039" s="73" t="n">
        <f aca="false">SUMIFS(Detail!$L$2:$L$9168,Detail!$C$2:$C$9168,$A1039)</f>
        <v>0</v>
      </c>
      <c r="AG1039" s="74" t="n">
        <f aca="false">SUMIFS(Detail!$N$2:$N$9168,Detail!$C$2:$C$9168,$A1039)</f>
        <v>0</v>
      </c>
    </row>
    <row r="1040" customFormat="false" ht="15" hidden="false" customHeight="false" outlineLevel="0" collapsed="false">
      <c r="A1040" s="71" t="s">
        <v>1541</v>
      </c>
      <c r="B1040" s="71" t="s">
        <v>3147</v>
      </c>
      <c r="C1040" s="71" t="s">
        <v>213</v>
      </c>
      <c r="D1040" s="71" t="str">
        <f aca="false">IFERROR(INDEX('Brand Map'!$B$4:$B$125,MATCH(C1040,'Brand Map'!$A$4:$A$125,0)),"Other")</f>
        <v>AU</v>
      </c>
      <c r="E1040" s="73" t="n">
        <f aca="false">SUMIFS(Detail!$K$2:$K$9168,Detail!$C$2:$C$9168,$A1040)</f>
        <v>0</v>
      </c>
      <c r="F1040" s="73" t="n">
        <f aca="false">SUMIFS(Detail!$E$2:$E$9168,Detail!$C$2:$C$9168,$A1040)</f>
        <v>0</v>
      </c>
      <c r="G1040" s="74" t="n">
        <f aca="false">SUMIFS(Detail!$M$2:$M$9168,Detail!$C$2:$C$9168,$A1040)</f>
        <v>0</v>
      </c>
      <c r="H1040" s="74" t="n">
        <f aca="false">SUMIFS(Detail!$D$2:$D$9168,Detail!$C$2:$C$9168,$A1040)</f>
        <v>0</v>
      </c>
      <c r="I1040" s="74" t="n">
        <v>89.9</v>
      </c>
      <c r="J1040" s="51" t="n">
        <f aca="false">IF(E1040&gt;0,AF1040/E1040,0)</f>
        <v>0</v>
      </c>
      <c r="K1040" s="51" t="n">
        <f aca="false">IF(G1040&gt;0,AG1040/G1040,0)</f>
        <v>0</v>
      </c>
      <c r="L1040" s="75" t="n">
        <f aca="false">H1040/Settings!$B$16</f>
        <v>0</v>
      </c>
      <c r="M1040" s="76" t="n">
        <f aca="false">H1040/Settings!$B$20</f>
        <v>0</v>
      </c>
      <c r="N1040" s="77" t="n">
        <f aca="false">E1040*Settings!$B$3</f>
        <v>0</v>
      </c>
      <c r="O1040" s="77" t="n">
        <f aca="false">IF(E1040&gt;0,(AF1040-N1040)/SQRT(E1040*Settings!$B$3*(1-Settings!$B$3)),0)</f>
        <v>0</v>
      </c>
      <c r="P1040" s="77" t="n">
        <f aca="false">MAX(0,AF1040-N1040)</f>
        <v>0</v>
      </c>
      <c r="Q1040" s="51" t="n">
        <f aca="false">IF(E1040&gt;=Settings!$B$4,(AF1040+Settings!$B$7*Settings!$B$3)/(E1040+Settings!$B$7),Settings!$B$3)</f>
        <v>0.0748599558648786</v>
      </c>
      <c r="R1040" s="78" t="n">
        <f aca="false">PERCENTRANK($H$2:$H$1780,H1040,6)</f>
        <v>0</v>
      </c>
      <c r="S1040" s="78" t="n">
        <f aca="false">PERCENTRANK($Q$2:$Q$1780,Q1040,6)</f>
        <v>0.0646794</v>
      </c>
      <c r="T1040" s="78" t="n">
        <f aca="false">PERCENTRANK($F$2:$F$1780,F1040,6)</f>
        <v>0</v>
      </c>
      <c r="U1040" s="79" t="n">
        <f aca="false">IF(F1040&gt;0,ROUND((Settings!$B$8*T1040+Settings!$B$9*R1040+Settings!$B$10*S1040)/SUM(Settings!$B$8:$B$10),10),0)</f>
        <v>0</v>
      </c>
      <c r="V1040" s="71" t="str">
        <f aca="false">IF(U1040&gt;0,RANK(U1040,$U$2:$U$1780)+COUNTIF($U$2:U1040,U1040)-1,"")</f>
        <v/>
      </c>
      <c r="W1040" s="71" t="str">
        <f aca="false">IF(V1040="","",IF(V1040&lt;=Settings!$B$11,"1 - Fix first",IF(V1040&lt;=Settings!$B$12,"2 - Review","3 - Monitor")))</f>
        <v/>
      </c>
      <c r="X1040" s="71" t="str">
        <f aca="false">IF(AND(E1040&gt;=Settings!$B$4,AF1040&gt;=Settings!$B$5,O1040&gt;=Settings!$B$6),"HIGH RATE","")</f>
        <v/>
      </c>
      <c r="Y1040" s="71" t="str">
        <f aca="false">IF(F1040&gt;0,RANK(F1040,$F$2:$F$1780)+COUNTIF($F$2:F1040,F1040)-1,"")</f>
        <v/>
      </c>
      <c r="Z1040" s="71" t="str">
        <f aca="false">IF(H1040&gt;0,RANK(H1040,$H$2:$H$1780)+COUNTIF($H$2:H1040,H1040)-1,"")</f>
        <v/>
      </c>
      <c r="AA1040" s="71" t="str">
        <f aca="false">IF(AC1040="","",RANK(AC1040,$AC$2:$AC$1780)+COUNTIF($AC$2:AC1040,AC1040)-1)</f>
        <v/>
      </c>
      <c r="AB1040" s="71" t="str">
        <f aca="false">IF(AD1040="","",RANK(AD1040,$AD$2:$AD$1780)+COUNTIF($AD$2:AD1040,AD1040)-1)</f>
        <v/>
      </c>
      <c r="AC1040" s="71" t="str">
        <f aca="false">IF(AND(AF1040&gt;0,E1040&gt;=Settings!$B$4),ROUND(J1040,10),"")</f>
        <v/>
      </c>
      <c r="AD1040" s="71" t="str">
        <f aca="false">IF(X1040="HIGH RATE",ROUND(O1040,10),"")</f>
        <v/>
      </c>
      <c r="AE1040" s="71" t="s">
        <v>60</v>
      </c>
      <c r="AF1040" s="73" t="n">
        <f aca="false">SUMIFS(Detail!$L$2:$L$9168,Detail!$C$2:$C$9168,$A1040)</f>
        <v>0</v>
      </c>
      <c r="AG1040" s="74" t="n">
        <f aca="false">SUMIFS(Detail!$N$2:$N$9168,Detail!$C$2:$C$9168,$A1040)</f>
        <v>0</v>
      </c>
    </row>
    <row r="1041" customFormat="false" ht="15" hidden="false" customHeight="false" outlineLevel="0" collapsed="false">
      <c r="A1041" s="71" t="s">
        <v>1895</v>
      </c>
      <c r="B1041" s="71" t="s">
        <v>3147</v>
      </c>
      <c r="C1041" s="71" t="s">
        <v>213</v>
      </c>
      <c r="D1041" s="71" t="str">
        <f aca="false">IFERROR(INDEX('Brand Map'!$B$4:$B$125,MATCH(C1041,'Brand Map'!$A$4:$A$125,0)),"Other")</f>
        <v>AU</v>
      </c>
      <c r="E1041" s="73" t="n">
        <f aca="false">SUMIFS(Detail!$K$2:$K$9168,Detail!$C$2:$C$9168,$A1041)</f>
        <v>0</v>
      </c>
      <c r="F1041" s="73" t="n">
        <f aca="false">SUMIFS(Detail!$E$2:$E$9168,Detail!$C$2:$C$9168,$A1041)</f>
        <v>0</v>
      </c>
      <c r="G1041" s="74" t="n">
        <f aca="false">SUMIFS(Detail!$M$2:$M$9168,Detail!$C$2:$C$9168,$A1041)</f>
        <v>0</v>
      </c>
      <c r="H1041" s="74" t="n">
        <f aca="false">SUMIFS(Detail!$D$2:$D$9168,Detail!$C$2:$C$9168,$A1041)</f>
        <v>0</v>
      </c>
      <c r="I1041" s="74" t="n">
        <v>59.95</v>
      </c>
      <c r="J1041" s="51" t="n">
        <f aca="false">IF(E1041&gt;0,AF1041/E1041,0)</f>
        <v>0</v>
      </c>
      <c r="K1041" s="51" t="n">
        <f aca="false">IF(G1041&gt;0,AG1041/G1041,0)</f>
        <v>0</v>
      </c>
      <c r="L1041" s="75" t="n">
        <f aca="false">H1041/Settings!$B$16</f>
        <v>0</v>
      </c>
      <c r="M1041" s="76" t="n">
        <f aca="false">H1041/Settings!$B$20</f>
        <v>0</v>
      </c>
      <c r="N1041" s="77" t="n">
        <f aca="false">E1041*Settings!$B$3</f>
        <v>0</v>
      </c>
      <c r="O1041" s="77" t="n">
        <f aca="false">IF(E1041&gt;0,(AF1041-N1041)/SQRT(E1041*Settings!$B$3*(1-Settings!$B$3)),0)</f>
        <v>0</v>
      </c>
      <c r="P1041" s="77" t="n">
        <f aca="false">MAX(0,AF1041-N1041)</f>
        <v>0</v>
      </c>
      <c r="Q1041" s="51" t="n">
        <f aca="false">IF(E1041&gt;=Settings!$B$4,(AF1041+Settings!$B$7*Settings!$B$3)/(E1041+Settings!$B$7),Settings!$B$3)</f>
        <v>0.0748599558648786</v>
      </c>
      <c r="R1041" s="78" t="n">
        <f aca="false">PERCENTRANK($H$2:$H$1780,H1041,6)</f>
        <v>0</v>
      </c>
      <c r="S1041" s="78" t="n">
        <f aca="false">PERCENTRANK($Q$2:$Q$1780,Q1041,6)</f>
        <v>0.0646794</v>
      </c>
      <c r="T1041" s="78" t="n">
        <f aca="false">PERCENTRANK($F$2:$F$1780,F1041,6)</f>
        <v>0</v>
      </c>
      <c r="U1041" s="79" t="n">
        <f aca="false">IF(F1041&gt;0,ROUND((Settings!$B$8*T1041+Settings!$B$9*R1041+Settings!$B$10*S1041)/SUM(Settings!$B$8:$B$10),10),0)</f>
        <v>0</v>
      </c>
      <c r="V1041" s="71" t="str">
        <f aca="false">IF(U1041&gt;0,RANK(U1041,$U$2:$U$1780)+COUNTIF($U$2:U1041,U1041)-1,"")</f>
        <v/>
      </c>
      <c r="W1041" s="71" t="str">
        <f aca="false">IF(V1041="","",IF(V1041&lt;=Settings!$B$11,"1 - Fix first",IF(V1041&lt;=Settings!$B$12,"2 - Review","3 - Monitor")))</f>
        <v/>
      </c>
      <c r="X1041" s="71" t="str">
        <f aca="false">IF(AND(E1041&gt;=Settings!$B$4,AF1041&gt;=Settings!$B$5,O1041&gt;=Settings!$B$6),"HIGH RATE","")</f>
        <v/>
      </c>
      <c r="Y1041" s="71" t="str">
        <f aca="false">IF(F1041&gt;0,RANK(F1041,$F$2:$F$1780)+COUNTIF($F$2:F1041,F1041)-1,"")</f>
        <v/>
      </c>
      <c r="Z1041" s="71" t="str">
        <f aca="false">IF(H1041&gt;0,RANK(H1041,$H$2:$H$1780)+COUNTIF($H$2:H1041,H1041)-1,"")</f>
        <v/>
      </c>
      <c r="AA1041" s="71" t="str">
        <f aca="false">IF(AC1041="","",RANK(AC1041,$AC$2:$AC$1780)+COUNTIF($AC$2:AC1041,AC1041)-1)</f>
        <v/>
      </c>
      <c r="AB1041" s="71" t="str">
        <f aca="false">IF(AD1041="","",RANK(AD1041,$AD$2:$AD$1780)+COUNTIF($AD$2:AD1041,AD1041)-1)</f>
        <v/>
      </c>
      <c r="AC1041" s="71" t="str">
        <f aca="false">IF(AND(AF1041&gt;0,E1041&gt;=Settings!$B$4),ROUND(J1041,10),"")</f>
        <v/>
      </c>
      <c r="AD1041" s="71" t="str">
        <f aca="false">IF(X1041="HIGH RATE",ROUND(O1041,10),"")</f>
        <v/>
      </c>
      <c r="AE1041" s="71" t="s">
        <v>60</v>
      </c>
      <c r="AF1041" s="73" t="n">
        <f aca="false">SUMIFS(Detail!$L$2:$L$9168,Detail!$C$2:$C$9168,$A1041)</f>
        <v>0</v>
      </c>
      <c r="AG1041" s="74" t="n">
        <f aca="false">SUMIFS(Detail!$N$2:$N$9168,Detail!$C$2:$C$9168,$A1041)</f>
        <v>0</v>
      </c>
    </row>
    <row r="1042" customFormat="false" ht="15" hidden="false" customHeight="false" outlineLevel="0" collapsed="false">
      <c r="A1042" s="71" t="s">
        <v>2075</v>
      </c>
      <c r="B1042" s="71" t="s">
        <v>3147</v>
      </c>
      <c r="C1042" s="71" t="s">
        <v>213</v>
      </c>
      <c r="D1042" s="71" t="str">
        <f aca="false">IFERROR(INDEX('Brand Map'!$B$4:$B$125,MATCH(C1042,'Brand Map'!$A$4:$A$125,0)),"Other")</f>
        <v>AU</v>
      </c>
      <c r="E1042" s="73" t="n">
        <f aca="false">SUMIFS(Detail!$K$2:$K$9168,Detail!$C$2:$C$9168,$A1042)</f>
        <v>0</v>
      </c>
      <c r="F1042" s="73" t="n">
        <f aca="false">SUMIFS(Detail!$E$2:$E$9168,Detail!$C$2:$C$9168,$A1042)</f>
        <v>0</v>
      </c>
      <c r="G1042" s="74" t="n">
        <f aca="false">SUMIFS(Detail!$M$2:$M$9168,Detail!$C$2:$C$9168,$A1042)</f>
        <v>0</v>
      </c>
      <c r="H1042" s="74" t="n">
        <f aca="false">SUMIFS(Detail!$D$2:$D$9168,Detail!$C$2:$C$9168,$A1042)</f>
        <v>0</v>
      </c>
      <c r="I1042" s="74" t="n">
        <v>74.95</v>
      </c>
      <c r="J1042" s="51" t="n">
        <f aca="false">IF(E1042&gt;0,AF1042/E1042,0)</f>
        <v>0</v>
      </c>
      <c r="K1042" s="51" t="n">
        <f aca="false">IF(G1042&gt;0,AG1042/G1042,0)</f>
        <v>0</v>
      </c>
      <c r="L1042" s="75" t="n">
        <f aca="false">H1042/Settings!$B$16</f>
        <v>0</v>
      </c>
      <c r="M1042" s="76" t="n">
        <f aca="false">H1042/Settings!$B$20</f>
        <v>0</v>
      </c>
      <c r="N1042" s="77" t="n">
        <f aca="false">E1042*Settings!$B$3</f>
        <v>0</v>
      </c>
      <c r="O1042" s="77" t="n">
        <f aca="false">IF(E1042&gt;0,(AF1042-N1042)/SQRT(E1042*Settings!$B$3*(1-Settings!$B$3)),0)</f>
        <v>0</v>
      </c>
      <c r="P1042" s="77" t="n">
        <f aca="false">MAX(0,AF1042-N1042)</f>
        <v>0</v>
      </c>
      <c r="Q1042" s="51" t="n">
        <f aca="false">IF(E1042&gt;=Settings!$B$4,(AF1042+Settings!$B$7*Settings!$B$3)/(E1042+Settings!$B$7),Settings!$B$3)</f>
        <v>0.0748599558648786</v>
      </c>
      <c r="R1042" s="78" t="n">
        <f aca="false">PERCENTRANK($H$2:$H$1780,H1042,6)</f>
        <v>0</v>
      </c>
      <c r="S1042" s="78" t="n">
        <f aca="false">PERCENTRANK($Q$2:$Q$1780,Q1042,6)</f>
        <v>0.0646794</v>
      </c>
      <c r="T1042" s="78" t="n">
        <f aca="false">PERCENTRANK($F$2:$F$1780,F1042,6)</f>
        <v>0</v>
      </c>
      <c r="U1042" s="79" t="n">
        <f aca="false">IF(F1042&gt;0,ROUND((Settings!$B$8*T1042+Settings!$B$9*R1042+Settings!$B$10*S1042)/SUM(Settings!$B$8:$B$10),10),0)</f>
        <v>0</v>
      </c>
      <c r="V1042" s="71" t="str">
        <f aca="false">IF(U1042&gt;0,RANK(U1042,$U$2:$U$1780)+COUNTIF($U$2:U1042,U1042)-1,"")</f>
        <v/>
      </c>
      <c r="W1042" s="71" t="str">
        <f aca="false">IF(V1042="","",IF(V1042&lt;=Settings!$B$11,"1 - Fix first",IF(V1042&lt;=Settings!$B$12,"2 - Review","3 - Monitor")))</f>
        <v/>
      </c>
      <c r="X1042" s="71" t="str">
        <f aca="false">IF(AND(E1042&gt;=Settings!$B$4,AF1042&gt;=Settings!$B$5,O1042&gt;=Settings!$B$6),"HIGH RATE","")</f>
        <v/>
      </c>
      <c r="Y1042" s="71" t="str">
        <f aca="false">IF(F1042&gt;0,RANK(F1042,$F$2:$F$1780)+COUNTIF($F$2:F1042,F1042)-1,"")</f>
        <v/>
      </c>
      <c r="Z1042" s="71" t="str">
        <f aca="false">IF(H1042&gt;0,RANK(H1042,$H$2:$H$1780)+COUNTIF($H$2:H1042,H1042)-1,"")</f>
        <v/>
      </c>
      <c r="AA1042" s="71" t="str">
        <f aca="false">IF(AC1042="","",RANK(AC1042,$AC$2:$AC$1780)+COUNTIF($AC$2:AC1042,AC1042)-1)</f>
        <v/>
      </c>
      <c r="AB1042" s="71" t="str">
        <f aca="false">IF(AD1042="","",RANK(AD1042,$AD$2:$AD$1780)+COUNTIF($AD$2:AD1042,AD1042)-1)</f>
        <v/>
      </c>
      <c r="AC1042" s="71" t="str">
        <f aca="false">IF(AND(AF1042&gt;0,E1042&gt;=Settings!$B$4),ROUND(J1042,10),"")</f>
        <v/>
      </c>
      <c r="AD1042" s="71" t="str">
        <f aca="false">IF(X1042="HIGH RATE",ROUND(O1042,10),"")</f>
        <v/>
      </c>
      <c r="AE1042" s="71" t="s">
        <v>60</v>
      </c>
      <c r="AF1042" s="73" t="n">
        <f aca="false">SUMIFS(Detail!$L$2:$L$9168,Detail!$C$2:$C$9168,$A1042)</f>
        <v>0</v>
      </c>
      <c r="AG1042" s="74" t="n">
        <f aca="false">SUMIFS(Detail!$N$2:$N$9168,Detail!$C$2:$C$9168,$A1042)</f>
        <v>0</v>
      </c>
    </row>
    <row r="1043" customFormat="false" ht="15" hidden="false" customHeight="false" outlineLevel="0" collapsed="false">
      <c r="A1043" s="71" t="s">
        <v>1724</v>
      </c>
      <c r="B1043" s="71" t="s">
        <v>3148</v>
      </c>
      <c r="C1043" s="71" t="s">
        <v>213</v>
      </c>
      <c r="D1043" s="71" t="str">
        <f aca="false">IFERROR(INDEX('Brand Map'!$B$4:$B$125,MATCH(C1043,'Brand Map'!$A$4:$A$125,0)),"Other")</f>
        <v>AU</v>
      </c>
      <c r="E1043" s="73" t="n">
        <f aca="false">SUMIFS(Detail!$K$2:$K$9168,Detail!$C$2:$C$9168,$A1043)</f>
        <v>0</v>
      </c>
      <c r="F1043" s="73" t="n">
        <f aca="false">SUMIFS(Detail!$E$2:$E$9168,Detail!$C$2:$C$9168,$A1043)</f>
        <v>0</v>
      </c>
      <c r="G1043" s="74" t="n">
        <f aca="false">SUMIFS(Detail!$M$2:$M$9168,Detail!$C$2:$C$9168,$A1043)</f>
        <v>0</v>
      </c>
      <c r="H1043" s="74" t="n">
        <f aca="false">SUMIFS(Detail!$D$2:$D$9168,Detail!$C$2:$C$9168,$A1043)</f>
        <v>0</v>
      </c>
      <c r="I1043" s="74" t="n">
        <v>29.95</v>
      </c>
      <c r="J1043" s="51" t="n">
        <f aca="false">IF(E1043&gt;0,AF1043/E1043,0)</f>
        <v>0</v>
      </c>
      <c r="K1043" s="51" t="n">
        <f aca="false">IF(G1043&gt;0,AG1043/G1043,0)</f>
        <v>0</v>
      </c>
      <c r="L1043" s="75" t="n">
        <f aca="false">H1043/Settings!$B$16</f>
        <v>0</v>
      </c>
      <c r="M1043" s="76" t="n">
        <f aca="false">H1043/Settings!$B$20</f>
        <v>0</v>
      </c>
      <c r="N1043" s="77" t="n">
        <f aca="false">E1043*Settings!$B$3</f>
        <v>0</v>
      </c>
      <c r="O1043" s="77" t="n">
        <f aca="false">IF(E1043&gt;0,(AF1043-N1043)/SQRT(E1043*Settings!$B$3*(1-Settings!$B$3)),0)</f>
        <v>0</v>
      </c>
      <c r="P1043" s="77" t="n">
        <f aca="false">MAX(0,AF1043-N1043)</f>
        <v>0</v>
      </c>
      <c r="Q1043" s="51" t="n">
        <f aca="false">IF(E1043&gt;=Settings!$B$4,(AF1043+Settings!$B$7*Settings!$B$3)/(E1043+Settings!$B$7),Settings!$B$3)</f>
        <v>0.0748599558648786</v>
      </c>
      <c r="R1043" s="78" t="n">
        <f aca="false">PERCENTRANK($H$2:$H$1780,H1043,6)</f>
        <v>0</v>
      </c>
      <c r="S1043" s="78" t="n">
        <f aca="false">PERCENTRANK($Q$2:$Q$1780,Q1043,6)</f>
        <v>0.0646794</v>
      </c>
      <c r="T1043" s="78" t="n">
        <f aca="false">PERCENTRANK($F$2:$F$1780,F1043,6)</f>
        <v>0</v>
      </c>
      <c r="U1043" s="79" t="n">
        <f aca="false">IF(F1043&gt;0,ROUND((Settings!$B$8*T1043+Settings!$B$9*R1043+Settings!$B$10*S1043)/SUM(Settings!$B$8:$B$10),10),0)</f>
        <v>0</v>
      </c>
      <c r="V1043" s="71" t="str">
        <f aca="false">IF(U1043&gt;0,RANK(U1043,$U$2:$U$1780)+COUNTIF($U$2:U1043,U1043)-1,"")</f>
        <v/>
      </c>
      <c r="W1043" s="71" t="str">
        <f aca="false">IF(V1043="","",IF(V1043&lt;=Settings!$B$11,"1 - Fix first",IF(V1043&lt;=Settings!$B$12,"2 - Review","3 - Monitor")))</f>
        <v/>
      </c>
      <c r="X1043" s="71" t="str">
        <f aca="false">IF(AND(E1043&gt;=Settings!$B$4,AF1043&gt;=Settings!$B$5,O1043&gt;=Settings!$B$6),"HIGH RATE","")</f>
        <v/>
      </c>
      <c r="Y1043" s="71" t="str">
        <f aca="false">IF(F1043&gt;0,RANK(F1043,$F$2:$F$1780)+COUNTIF($F$2:F1043,F1043)-1,"")</f>
        <v/>
      </c>
      <c r="Z1043" s="71" t="str">
        <f aca="false">IF(H1043&gt;0,RANK(H1043,$H$2:$H$1780)+COUNTIF($H$2:H1043,H1043)-1,"")</f>
        <v/>
      </c>
      <c r="AA1043" s="71" t="str">
        <f aca="false">IF(AC1043="","",RANK(AC1043,$AC$2:$AC$1780)+COUNTIF($AC$2:AC1043,AC1043)-1)</f>
        <v/>
      </c>
      <c r="AB1043" s="71" t="str">
        <f aca="false">IF(AD1043="","",RANK(AD1043,$AD$2:$AD$1780)+COUNTIF($AD$2:AD1043,AD1043)-1)</f>
        <v/>
      </c>
      <c r="AC1043" s="71" t="str">
        <f aca="false">IF(AND(AF1043&gt;0,E1043&gt;=Settings!$B$4),ROUND(J1043,10),"")</f>
        <v/>
      </c>
      <c r="AD1043" s="71" t="str">
        <f aca="false">IF(X1043="HIGH RATE",ROUND(O1043,10),"")</f>
        <v/>
      </c>
      <c r="AE1043" s="71" t="s">
        <v>60</v>
      </c>
      <c r="AF1043" s="73" t="n">
        <f aca="false">SUMIFS(Detail!$L$2:$L$9168,Detail!$C$2:$C$9168,$A1043)</f>
        <v>0</v>
      </c>
      <c r="AG1043" s="74" t="n">
        <f aca="false">SUMIFS(Detail!$N$2:$N$9168,Detail!$C$2:$C$9168,$A1043)</f>
        <v>0</v>
      </c>
    </row>
    <row r="1044" customFormat="false" ht="15" hidden="false" customHeight="false" outlineLevel="0" collapsed="false">
      <c r="A1044" s="71" t="s">
        <v>1601</v>
      </c>
      <c r="B1044" s="71" t="s">
        <v>3149</v>
      </c>
      <c r="C1044" s="71" t="s">
        <v>213</v>
      </c>
      <c r="D1044" s="71" t="str">
        <f aca="false">IFERROR(INDEX('Brand Map'!$B$4:$B$125,MATCH(C1044,'Brand Map'!$A$4:$A$125,0)),"Other")</f>
        <v>AU</v>
      </c>
      <c r="E1044" s="73" t="n">
        <f aca="false">SUMIFS(Detail!$K$2:$K$9168,Detail!$C$2:$C$9168,$A1044)</f>
        <v>0</v>
      </c>
      <c r="F1044" s="73" t="n">
        <f aca="false">SUMIFS(Detail!$E$2:$E$9168,Detail!$C$2:$C$9168,$A1044)</f>
        <v>0</v>
      </c>
      <c r="G1044" s="74" t="n">
        <f aca="false">SUMIFS(Detail!$M$2:$M$9168,Detail!$C$2:$C$9168,$A1044)</f>
        <v>0</v>
      </c>
      <c r="H1044" s="74" t="n">
        <f aca="false">SUMIFS(Detail!$D$2:$D$9168,Detail!$C$2:$C$9168,$A1044)</f>
        <v>0</v>
      </c>
      <c r="I1044" s="74" t="n">
        <v>241.95</v>
      </c>
      <c r="J1044" s="51" t="n">
        <f aca="false">IF(E1044&gt;0,AF1044/E1044,0)</f>
        <v>0</v>
      </c>
      <c r="K1044" s="51" t="n">
        <f aca="false">IF(G1044&gt;0,AG1044/G1044,0)</f>
        <v>0</v>
      </c>
      <c r="L1044" s="75" t="n">
        <f aca="false">H1044/Settings!$B$16</f>
        <v>0</v>
      </c>
      <c r="M1044" s="76" t="n">
        <f aca="false">H1044/Settings!$B$20</f>
        <v>0</v>
      </c>
      <c r="N1044" s="77" t="n">
        <f aca="false">E1044*Settings!$B$3</f>
        <v>0</v>
      </c>
      <c r="O1044" s="77" t="n">
        <f aca="false">IF(E1044&gt;0,(AF1044-N1044)/SQRT(E1044*Settings!$B$3*(1-Settings!$B$3)),0)</f>
        <v>0</v>
      </c>
      <c r="P1044" s="77" t="n">
        <f aca="false">MAX(0,AF1044-N1044)</f>
        <v>0</v>
      </c>
      <c r="Q1044" s="51" t="n">
        <f aca="false">IF(E1044&gt;=Settings!$B$4,(AF1044+Settings!$B$7*Settings!$B$3)/(E1044+Settings!$B$7),Settings!$B$3)</f>
        <v>0.0748599558648786</v>
      </c>
      <c r="R1044" s="78" t="n">
        <f aca="false">PERCENTRANK($H$2:$H$1780,H1044,6)</f>
        <v>0</v>
      </c>
      <c r="S1044" s="78" t="n">
        <f aca="false">PERCENTRANK($Q$2:$Q$1780,Q1044,6)</f>
        <v>0.0646794</v>
      </c>
      <c r="T1044" s="78" t="n">
        <f aca="false">PERCENTRANK($F$2:$F$1780,F1044,6)</f>
        <v>0</v>
      </c>
      <c r="U1044" s="79" t="n">
        <f aca="false">IF(F1044&gt;0,ROUND((Settings!$B$8*T1044+Settings!$B$9*R1044+Settings!$B$10*S1044)/SUM(Settings!$B$8:$B$10),10),0)</f>
        <v>0</v>
      </c>
      <c r="V1044" s="71" t="str">
        <f aca="false">IF(U1044&gt;0,RANK(U1044,$U$2:$U$1780)+COUNTIF($U$2:U1044,U1044)-1,"")</f>
        <v/>
      </c>
      <c r="W1044" s="71" t="str">
        <f aca="false">IF(V1044="","",IF(V1044&lt;=Settings!$B$11,"1 - Fix first",IF(V1044&lt;=Settings!$B$12,"2 - Review","3 - Monitor")))</f>
        <v/>
      </c>
      <c r="X1044" s="71" t="str">
        <f aca="false">IF(AND(E1044&gt;=Settings!$B$4,AF1044&gt;=Settings!$B$5,O1044&gt;=Settings!$B$6),"HIGH RATE","")</f>
        <v/>
      </c>
      <c r="Y1044" s="71" t="str">
        <f aca="false">IF(F1044&gt;0,RANK(F1044,$F$2:$F$1780)+COUNTIF($F$2:F1044,F1044)-1,"")</f>
        <v/>
      </c>
      <c r="Z1044" s="71" t="str">
        <f aca="false">IF(H1044&gt;0,RANK(H1044,$H$2:$H$1780)+COUNTIF($H$2:H1044,H1044)-1,"")</f>
        <v/>
      </c>
      <c r="AA1044" s="71" t="str">
        <f aca="false">IF(AC1044="","",RANK(AC1044,$AC$2:$AC$1780)+COUNTIF($AC$2:AC1044,AC1044)-1)</f>
        <v/>
      </c>
      <c r="AB1044" s="71" t="str">
        <f aca="false">IF(AD1044="","",RANK(AD1044,$AD$2:$AD$1780)+COUNTIF($AD$2:AD1044,AD1044)-1)</f>
        <v/>
      </c>
      <c r="AC1044" s="71" t="str">
        <f aca="false">IF(AND(AF1044&gt;0,E1044&gt;=Settings!$B$4),ROUND(J1044,10),"")</f>
        <v/>
      </c>
      <c r="AD1044" s="71" t="str">
        <f aca="false">IF(X1044="HIGH RATE",ROUND(O1044,10),"")</f>
        <v/>
      </c>
      <c r="AE1044" s="71" t="s">
        <v>60</v>
      </c>
      <c r="AF1044" s="73" t="n">
        <f aca="false">SUMIFS(Detail!$L$2:$L$9168,Detail!$C$2:$C$9168,$A1044)</f>
        <v>0</v>
      </c>
      <c r="AG1044" s="74" t="n">
        <f aca="false">SUMIFS(Detail!$N$2:$N$9168,Detail!$C$2:$C$9168,$A1044)</f>
        <v>0</v>
      </c>
    </row>
    <row r="1045" customFormat="false" ht="15" hidden="false" customHeight="false" outlineLevel="0" collapsed="false">
      <c r="A1045" s="71" t="s">
        <v>1330</v>
      </c>
      <c r="B1045" s="71" t="s">
        <v>3150</v>
      </c>
      <c r="C1045" s="71" t="s">
        <v>213</v>
      </c>
      <c r="D1045" s="71" t="str">
        <f aca="false">IFERROR(INDEX('Brand Map'!$B$4:$B$125,MATCH(C1045,'Brand Map'!$A$4:$A$125,0)),"Other")</f>
        <v>AU</v>
      </c>
      <c r="E1045" s="73" t="n">
        <f aca="false">SUMIFS(Detail!$K$2:$K$9168,Detail!$C$2:$C$9168,$A1045)</f>
        <v>0</v>
      </c>
      <c r="F1045" s="73" t="n">
        <f aca="false">SUMIFS(Detail!$E$2:$E$9168,Detail!$C$2:$C$9168,$A1045)</f>
        <v>0</v>
      </c>
      <c r="G1045" s="74" t="n">
        <f aca="false">SUMIFS(Detail!$M$2:$M$9168,Detail!$C$2:$C$9168,$A1045)</f>
        <v>0</v>
      </c>
      <c r="H1045" s="74" t="n">
        <f aca="false">SUMIFS(Detail!$D$2:$D$9168,Detail!$C$2:$C$9168,$A1045)</f>
        <v>0</v>
      </c>
      <c r="I1045" s="74" t="n">
        <v>2124.03</v>
      </c>
      <c r="J1045" s="51" t="n">
        <f aca="false">IF(E1045&gt;0,AF1045/E1045,0)</f>
        <v>0</v>
      </c>
      <c r="K1045" s="51" t="n">
        <f aca="false">IF(G1045&gt;0,AG1045/G1045,0)</f>
        <v>0</v>
      </c>
      <c r="L1045" s="75" t="n">
        <f aca="false">H1045/Settings!$B$16</f>
        <v>0</v>
      </c>
      <c r="M1045" s="76" t="n">
        <f aca="false">H1045/Settings!$B$20</f>
        <v>0</v>
      </c>
      <c r="N1045" s="77" t="n">
        <f aca="false">E1045*Settings!$B$3</f>
        <v>0</v>
      </c>
      <c r="O1045" s="77" t="n">
        <f aca="false">IF(E1045&gt;0,(AF1045-N1045)/SQRT(E1045*Settings!$B$3*(1-Settings!$B$3)),0)</f>
        <v>0</v>
      </c>
      <c r="P1045" s="77" t="n">
        <f aca="false">MAX(0,AF1045-N1045)</f>
        <v>0</v>
      </c>
      <c r="Q1045" s="51" t="n">
        <f aca="false">IF(E1045&gt;=Settings!$B$4,(AF1045+Settings!$B$7*Settings!$B$3)/(E1045+Settings!$B$7),Settings!$B$3)</f>
        <v>0.0748599558648786</v>
      </c>
      <c r="R1045" s="78" t="n">
        <f aca="false">PERCENTRANK($H$2:$H$1780,H1045,6)</f>
        <v>0</v>
      </c>
      <c r="S1045" s="78" t="n">
        <f aca="false">PERCENTRANK($Q$2:$Q$1780,Q1045,6)</f>
        <v>0.0646794</v>
      </c>
      <c r="T1045" s="78" t="n">
        <f aca="false">PERCENTRANK($F$2:$F$1780,F1045,6)</f>
        <v>0</v>
      </c>
      <c r="U1045" s="79" t="n">
        <f aca="false">IF(F1045&gt;0,ROUND((Settings!$B$8*T1045+Settings!$B$9*R1045+Settings!$B$10*S1045)/SUM(Settings!$B$8:$B$10),10),0)</f>
        <v>0</v>
      </c>
      <c r="V1045" s="71" t="str">
        <f aca="false">IF(U1045&gt;0,RANK(U1045,$U$2:$U$1780)+COUNTIF($U$2:U1045,U1045)-1,"")</f>
        <v/>
      </c>
      <c r="W1045" s="71" t="str">
        <f aca="false">IF(V1045="","",IF(V1045&lt;=Settings!$B$11,"1 - Fix first",IF(V1045&lt;=Settings!$B$12,"2 - Review","3 - Monitor")))</f>
        <v/>
      </c>
      <c r="X1045" s="71" t="str">
        <f aca="false">IF(AND(E1045&gt;=Settings!$B$4,AF1045&gt;=Settings!$B$5,O1045&gt;=Settings!$B$6),"HIGH RATE","")</f>
        <v/>
      </c>
      <c r="Y1045" s="71" t="str">
        <f aca="false">IF(F1045&gt;0,RANK(F1045,$F$2:$F$1780)+COUNTIF($F$2:F1045,F1045)-1,"")</f>
        <v/>
      </c>
      <c r="Z1045" s="71" t="str">
        <f aca="false">IF(H1045&gt;0,RANK(H1045,$H$2:$H$1780)+COUNTIF($H$2:H1045,H1045)-1,"")</f>
        <v/>
      </c>
      <c r="AA1045" s="71" t="str">
        <f aca="false">IF(AC1045="","",RANK(AC1045,$AC$2:$AC$1780)+COUNTIF($AC$2:AC1045,AC1045)-1)</f>
        <v/>
      </c>
      <c r="AB1045" s="71" t="str">
        <f aca="false">IF(AD1045="","",RANK(AD1045,$AD$2:$AD$1780)+COUNTIF($AD$2:AD1045,AD1045)-1)</f>
        <v/>
      </c>
      <c r="AC1045" s="71" t="str">
        <f aca="false">IF(AND(AF1045&gt;0,E1045&gt;=Settings!$B$4),ROUND(J1045,10),"")</f>
        <v/>
      </c>
      <c r="AD1045" s="71" t="str">
        <f aca="false">IF(X1045="HIGH RATE",ROUND(O1045,10),"")</f>
        <v/>
      </c>
      <c r="AE1045" s="71" t="s">
        <v>60</v>
      </c>
      <c r="AF1045" s="73" t="n">
        <f aca="false">SUMIFS(Detail!$L$2:$L$9168,Detail!$C$2:$C$9168,$A1045)</f>
        <v>0</v>
      </c>
      <c r="AG1045" s="74" t="n">
        <f aca="false">SUMIFS(Detail!$N$2:$N$9168,Detail!$C$2:$C$9168,$A1045)</f>
        <v>0</v>
      </c>
    </row>
    <row r="1046" customFormat="false" ht="15" hidden="false" customHeight="false" outlineLevel="0" collapsed="false">
      <c r="A1046" s="71" t="s">
        <v>1790</v>
      </c>
      <c r="B1046" s="71" t="s">
        <v>3150</v>
      </c>
      <c r="C1046" s="71" t="s">
        <v>213</v>
      </c>
      <c r="D1046" s="71" t="str">
        <f aca="false">IFERROR(INDEX('Brand Map'!$B$4:$B$125,MATCH(C1046,'Brand Map'!$A$4:$A$125,0)),"Other")</f>
        <v>AU</v>
      </c>
      <c r="E1046" s="73" t="n">
        <f aca="false">SUMIFS(Detail!$K$2:$K$9168,Detail!$C$2:$C$9168,$A1046)</f>
        <v>0</v>
      </c>
      <c r="F1046" s="73" t="n">
        <f aca="false">SUMIFS(Detail!$E$2:$E$9168,Detail!$C$2:$C$9168,$A1046)</f>
        <v>0</v>
      </c>
      <c r="G1046" s="74" t="n">
        <f aca="false">SUMIFS(Detail!$M$2:$M$9168,Detail!$C$2:$C$9168,$A1046)</f>
        <v>0</v>
      </c>
      <c r="H1046" s="74" t="n">
        <f aca="false">SUMIFS(Detail!$D$2:$D$9168,Detail!$C$2:$C$9168,$A1046)</f>
        <v>0</v>
      </c>
      <c r="I1046" s="74" t="n">
        <v>187.95</v>
      </c>
      <c r="J1046" s="51" t="n">
        <f aca="false">IF(E1046&gt;0,AF1046/E1046,0)</f>
        <v>0</v>
      </c>
      <c r="K1046" s="51" t="n">
        <f aca="false">IF(G1046&gt;0,AG1046/G1046,0)</f>
        <v>0</v>
      </c>
      <c r="L1046" s="75" t="n">
        <f aca="false">H1046/Settings!$B$16</f>
        <v>0</v>
      </c>
      <c r="M1046" s="76" t="n">
        <f aca="false">H1046/Settings!$B$20</f>
        <v>0</v>
      </c>
      <c r="N1046" s="77" t="n">
        <f aca="false">E1046*Settings!$B$3</f>
        <v>0</v>
      </c>
      <c r="O1046" s="77" t="n">
        <f aca="false">IF(E1046&gt;0,(AF1046-N1046)/SQRT(E1046*Settings!$B$3*(1-Settings!$B$3)),0)</f>
        <v>0</v>
      </c>
      <c r="P1046" s="77" t="n">
        <f aca="false">MAX(0,AF1046-N1046)</f>
        <v>0</v>
      </c>
      <c r="Q1046" s="51" t="n">
        <f aca="false">IF(E1046&gt;=Settings!$B$4,(AF1046+Settings!$B$7*Settings!$B$3)/(E1046+Settings!$B$7),Settings!$B$3)</f>
        <v>0.0748599558648786</v>
      </c>
      <c r="R1046" s="78" t="n">
        <f aca="false">PERCENTRANK($H$2:$H$1780,H1046,6)</f>
        <v>0</v>
      </c>
      <c r="S1046" s="78" t="n">
        <f aca="false">PERCENTRANK($Q$2:$Q$1780,Q1046,6)</f>
        <v>0.0646794</v>
      </c>
      <c r="T1046" s="78" t="n">
        <f aca="false">PERCENTRANK($F$2:$F$1780,F1046,6)</f>
        <v>0</v>
      </c>
      <c r="U1046" s="79" t="n">
        <f aca="false">IF(F1046&gt;0,ROUND((Settings!$B$8*T1046+Settings!$B$9*R1046+Settings!$B$10*S1046)/SUM(Settings!$B$8:$B$10),10),0)</f>
        <v>0</v>
      </c>
      <c r="V1046" s="71" t="str">
        <f aca="false">IF(U1046&gt;0,RANK(U1046,$U$2:$U$1780)+COUNTIF($U$2:U1046,U1046)-1,"")</f>
        <v/>
      </c>
      <c r="W1046" s="71" t="str">
        <f aca="false">IF(V1046="","",IF(V1046&lt;=Settings!$B$11,"1 - Fix first",IF(V1046&lt;=Settings!$B$12,"2 - Review","3 - Monitor")))</f>
        <v/>
      </c>
      <c r="X1046" s="71" t="str">
        <f aca="false">IF(AND(E1046&gt;=Settings!$B$4,AF1046&gt;=Settings!$B$5,O1046&gt;=Settings!$B$6),"HIGH RATE","")</f>
        <v/>
      </c>
      <c r="Y1046" s="71" t="str">
        <f aca="false">IF(F1046&gt;0,RANK(F1046,$F$2:$F$1780)+COUNTIF($F$2:F1046,F1046)-1,"")</f>
        <v/>
      </c>
      <c r="Z1046" s="71" t="str">
        <f aca="false">IF(H1046&gt;0,RANK(H1046,$H$2:$H$1780)+COUNTIF($H$2:H1046,H1046)-1,"")</f>
        <v/>
      </c>
      <c r="AA1046" s="71" t="str">
        <f aca="false">IF(AC1046="","",RANK(AC1046,$AC$2:$AC$1780)+COUNTIF($AC$2:AC1046,AC1046)-1)</f>
        <v/>
      </c>
      <c r="AB1046" s="71" t="str">
        <f aca="false">IF(AD1046="","",RANK(AD1046,$AD$2:$AD$1780)+COUNTIF($AD$2:AD1046,AD1046)-1)</f>
        <v/>
      </c>
      <c r="AC1046" s="71" t="str">
        <f aca="false">IF(AND(AF1046&gt;0,E1046&gt;=Settings!$B$4),ROUND(J1046,10),"")</f>
        <v/>
      </c>
      <c r="AD1046" s="71" t="str">
        <f aca="false">IF(X1046="HIGH RATE",ROUND(O1046,10),"")</f>
        <v/>
      </c>
      <c r="AE1046" s="71" t="s">
        <v>60</v>
      </c>
      <c r="AF1046" s="73" t="n">
        <f aca="false">SUMIFS(Detail!$L$2:$L$9168,Detail!$C$2:$C$9168,$A1046)</f>
        <v>0</v>
      </c>
      <c r="AG1046" s="74" t="n">
        <f aca="false">SUMIFS(Detail!$N$2:$N$9168,Detail!$C$2:$C$9168,$A1046)</f>
        <v>0</v>
      </c>
    </row>
    <row r="1047" customFormat="false" ht="15" hidden="false" customHeight="false" outlineLevel="0" collapsed="false">
      <c r="A1047" s="71" t="s">
        <v>1792</v>
      </c>
      <c r="B1047" s="71" t="s">
        <v>3151</v>
      </c>
      <c r="C1047" s="71" t="s">
        <v>213</v>
      </c>
      <c r="D1047" s="71" t="str">
        <f aca="false">IFERROR(INDEX('Brand Map'!$B$4:$B$125,MATCH(C1047,'Brand Map'!$A$4:$A$125,0)),"Other")</f>
        <v>AU</v>
      </c>
      <c r="E1047" s="73" t="n">
        <f aca="false">SUMIFS(Detail!$K$2:$K$9168,Detail!$C$2:$C$9168,$A1047)</f>
        <v>0</v>
      </c>
      <c r="F1047" s="73" t="n">
        <f aca="false">SUMIFS(Detail!$E$2:$E$9168,Detail!$C$2:$C$9168,$A1047)</f>
        <v>0</v>
      </c>
      <c r="G1047" s="74" t="n">
        <f aca="false">SUMIFS(Detail!$M$2:$M$9168,Detail!$C$2:$C$9168,$A1047)</f>
        <v>0</v>
      </c>
      <c r="H1047" s="74" t="n">
        <f aca="false">SUMIFS(Detail!$D$2:$D$9168,Detail!$C$2:$C$9168,$A1047)</f>
        <v>0</v>
      </c>
      <c r="I1047" s="74" t="n">
        <v>54.95</v>
      </c>
      <c r="J1047" s="51" t="n">
        <f aca="false">IF(E1047&gt;0,AF1047/E1047,0)</f>
        <v>0</v>
      </c>
      <c r="K1047" s="51" t="n">
        <f aca="false">IF(G1047&gt;0,AG1047/G1047,0)</f>
        <v>0</v>
      </c>
      <c r="L1047" s="75" t="n">
        <f aca="false">H1047/Settings!$B$16</f>
        <v>0</v>
      </c>
      <c r="M1047" s="76" t="n">
        <f aca="false">H1047/Settings!$B$20</f>
        <v>0</v>
      </c>
      <c r="N1047" s="77" t="n">
        <f aca="false">E1047*Settings!$B$3</f>
        <v>0</v>
      </c>
      <c r="O1047" s="77" t="n">
        <f aca="false">IF(E1047&gt;0,(AF1047-N1047)/SQRT(E1047*Settings!$B$3*(1-Settings!$B$3)),0)</f>
        <v>0</v>
      </c>
      <c r="P1047" s="77" t="n">
        <f aca="false">MAX(0,AF1047-N1047)</f>
        <v>0</v>
      </c>
      <c r="Q1047" s="51" t="n">
        <f aca="false">IF(E1047&gt;=Settings!$B$4,(AF1047+Settings!$B$7*Settings!$B$3)/(E1047+Settings!$B$7),Settings!$B$3)</f>
        <v>0.0748599558648786</v>
      </c>
      <c r="R1047" s="78" t="n">
        <f aca="false">PERCENTRANK($H$2:$H$1780,H1047,6)</f>
        <v>0</v>
      </c>
      <c r="S1047" s="78" t="n">
        <f aca="false">PERCENTRANK($Q$2:$Q$1780,Q1047,6)</f>
        <v>0.0646794</v>
      </c>
      <c r="T1047" s="78" t="n">
        <f aca="false">PERCENTRANK($F$2:$F$1780,F1047,6)</f>
        <v>0</v>
      </c>
      <c r="U1047" s="79" t="n">
        <f aca="false">IF(F1047&gt;0,ROUND((Settings!$B$8*T1047+Settings!$B$9*R1047+Settings!$B$10*S1047)/SUM(Settings!$B$8:$B$10),10),0)</f>
        <v>0</v>
      </c>
      <c r="V1047" s="71" t="str">
        <f aca="false">IF(U1047&gt;0,RANK(U1047,$U$2:$U$1780)+COUNTIF($U$2:U1047,U1047)-1,"")</f>
        <v/>
      </c>
      <c r="W1047" s="71" t="str">
        <f aca="false">IF(V1047="","",IF(V1047&lt;=Settings!$B$11,"1 - Fix first",IF(V1047&lt;=Settings!$B$12,"2 - Review","3 - Monitor")))</f>
        <v/>
      </c>
      <c r="X1047" s="71" t="str">
        <f aca="false">IF(AND(E1047&gt;=Settings!$B$4,AF1047&gt;=Settings!$B$5,O1047&gt;=Settings!$B$6),"HIGH RATE","")</f>
        <v/>
      </c>
      <c r="Y1047" s="71" t="str">
        <f aca="false">IF(F1047&gt;0,RANK(F1047,$F$2:$F$1780)+COUNTIF($F$2:F1047,F1047)-1,"")</f>
        <v/>
      </c>
      <c r="Z1047" s="71" t="str">
        <f aca="false">IF(H1047&gt;0,RANK(H1047,$H$2:$H$1780)+COUNTIF($H$2:H1047,H1047)-1,"")</f>
        <v/>
      </c>
      <c r="AA1047" s="71" t="str">
        <f aca="false">IF(AC1047="","",RANK(AC1047,$AC$2:$AC$1780)+COUNTIF($AC$2:AC1047,AC1047)-1)</f>
        <v/>
      </c>
      <c r="AB1047" s="71" t="str">
        <f aca="false">IF(AD1047="","",RANK(AD1047,$AD$2:$AD$1780)+COUNTIF($AD$2:AD1047,AD1047)-1)</f>
        <v/>
      </c>
      <c r="AC1047" s="71" t="str">
        <f aca="false">IF(AND(AF1047&gt;0,E1047&gt;=Settings!$B$4),ROUND(J1047,10),"")</f>
        <v/>
      </c>
      <c r="AD1047" s="71" t="str">
        <f aca="false">IF(X1047="HIGH RATE",ROUND(O1047,10),"")</f>
        <v/>
      </c>
      <c r="AE1047" s="71" t="s">
        <v>60</v>
      </c>
      <c r="AF1047" s="73" t="n">
        <f aca="false">SUMIFS(Detail!$L$2:$L$9168,Detail!$C$2:$C$9168,$A1047)</f>
        <v>0</v>
      </c>
      <c r="AG1047" s="74" t="n">
        <f aca="false">SUMIFS(Detail!$N$2:$N$9168,Detail!$C$2:$C$9168,$A1047)</f>
        <v>0</v>
      </c>
    </row>
    <row r="1048" customFormat="false" ht="15" hidden="false" customHeight="false" outlineLevel="0" collapsed="false">
      <c r="A1048" s="71" t="s">
        <v>2079</v>
      </c>
      <c r="B1048" s="71" t="s">
        <v>3152</v>
      </c>
      <c r="C1048" s="71" t="s">
        <v>213</v>
      </c>
      <c r="D1048" s="71" t="str">
        <f aca="false">IFERROR(INDEX('Brand Map'!$B$4:$B$125,MATCH(C1048,'Brand Map'!$A$4:$A$125,0)),"Other")</f>
        <v>AU</v>
      </c>
      <c r="E1048" s="73" t="n">
        <f aca="false">SUMIFS(Detail!$K$2:$K$9168,Detail!$C$2:$C$9168,$A1048)</f>
        <v>0</v>
      </c>
      <c r="F1048" s="73" t="n">
        <f aca="false">SUMIFS(Detail!$E$2:$E$9168,Detail!$C$2:$C$9168,$A1048)</f>
        <v>0</v>
      </c>
      <c r="G1048" s="74" t="n">
        <f aca="false">SUMIFS(Detail!$M$2:$M$9168,Detail!$C$2:$C$9168,$A1048)</f>
        <v>0</v>
      </c>
      <c r="H1048" s="74" t="n">
        <f aca="false">SUMIFS(Detail!$D$2:$D$9168,Detail!$C$2:$C$9168,$A1048)</f>
        <v>0</v>
      </c>
      <c r="I1048" s="74" t="n">
        <v>54.95</v>
      </c>
      <c r="J1048" s="51" t="n">
        <f aca="false">IF(E1048&gt;0,AF1048/E1048,0)</f>
        <v>0</v>
      </c>
      <c r="K1048" s="51" t="n">
        <f aca="false">IF(G1048&gt;0,AG1048/G1048,0)</f>
        <v>0</v>
      </c>
      <c r="L1048" s="75" t="n">
        <f aca="false">H1048/Settings!$B$16</f>
        <v>0</v>
      </c>
      <c r="M1048" s="76" t="n">
        <f aca="false">H1048/Settings!$B$20</f>
        <v>0</v>
      </c>
      <c r="N1048" s="77" t="n">
        <f aca="false">E1048*Settings!$B$3</f>
        <v>0</v>
      </c>
      <c r="O1048" s="77" t="n">
        <f aca="false">IF(E1048&gt;0,(AF1048-N1048)/SQRT(E1048*Settings!$B$3*(1-Settings!$B$3)),0)</f>
        <v>0</v>
      </c>
      <c r="P1048" s="77" t="n">
        <f aca="false">MAX(0,AF1048-N1048)</f>
        <v>0</v>
      </c>
      <c r="Q1048" s="51" t="n">
        <f aca="false">IF(E1048&gt;=Settings!$B$4,(AF1048+Settings!$B$7*Settings!$B$3)/(E1048+Settings!$B$7),Settings!$B$3)</f>
        <v>0.0748599558648786</v>
      </c>
      <c r="R1048" s="78" t="n">
        <f aca="false">PERCENTRANK($H$2:$H$1780,H1048,6)</f>
        <v>0</v>
      </c>
      <c r="S1048" s="78" t="n">
        <f aca="false">PERCENTRANK($Q$2:$Q$1780,Q1048,6)</f>
        <v>0.0646794</v>
      </c>
      <c r="T1048" s="78" t="n">
        <f aca="false">PERCENTRANK($F$2:$F$1780,F1048,6)</f>
        <v>0</v>
      </c>
      <c r="U1048" s="79" t="n">
        <f aca="false">IF(F1048&gt;0,ROUND((Settings!$B$8*T1048+Settings!$B$9*R1048+Settings!$B$10*S1048)/SUM(Settings!$B$8:$B$10),10),0)</f>
        <v>0</v>
      </c>
      <c r="V1048" s="71" t="str">
        <f aca="false">IF(U1048&gt;0,RANK(U1048,$U$2:$U$1780)+COUNTIF($U$2:U1048,U1048)-1,"")</f>
        <v/>
      </c>
      <c r="W1048" s="71" t="str">
        <f aca="false">IF(V1048="","",IF(V1048&lt;=Settings!$B$11,"1 - Fix first",IF(V1048&lt;=Settings!$B$12,"2 - Review","3 - Monitor")))</f>
        <v/>
      </c>
      <c r="X1048" s="71" t="str">
        <f aca="false">IF(AND(E1048&gt;=Settings!$B$4,AF1048&gt;=Settings!$B$5,O1048&gt;=Settings!$B$6),"HIGH RATE","")</f>
        <v/>
      </c>
      <c r="Y1048" s="71" t="str">
        <f aca="false">IF(F1048&gt;0,RANK(F1048,$F$2:$F$1780)+COUNTIF($F$2:F1048,F1048)-1,"")</f>
        <v/>
      </c>
      <c r="Z1048" s="71" t="str">
        <f aca="false">IF(H1048&gt;0,RANK(H1048,$H$2:$H$1780)+COUNTIF($H$2:H1048,H1048)-1,"")</f>
        <v/>
      </c>
      <c r="AA1048" s="71" t="str">
        <f aca="false">IF(AC1048="","",RANK(AC1048,$AC$2:$AC$1780)+COUNTIF($AC$2:AC1048,AC1048)-1)</f>
        <v/>
      </c>
      <c r="AB1048" s="71" t="str">
        <f aca="false">IF(AD1048="","",RANK(AD1048,$AD$2:$AD$1780)+COUNTIF($AD$2:AD1048,AD1048)-1)</f>
        <v/>
      </c>
      <c r="AC1048" s="71" t="str">
        <f aca="false">IF(AND(AF1048&gt;0,E1048&gt;=Settings!$B$4),ROUND(J1048,10),"")</f>
        <v/>
      </c>
      <c r="AD1048" s="71" t="str">
        <f aca="false">IF(X1048="HIGH RATE",ROUND(O1048,10),"")</f>
        <v/>
      </c>
      <c r="AE1048" s="71" t="s">
        <v>60</v>
      </c>
      <c r="AF1048" s="73" t="n">
        <f aca="false">SUMIFS(Detail!$L$2:$L$9168,Detail!$C$2:$C$9168,$A1048)</f>
        <v>0</v>
      </c>
      <c r="AG1048" s="74" t="n">
        <f aca="false">SUMIFS(Detail!$N$2:$N$9168,Detail!$C$2:$C$9168,$A1048)</f>
        <v>0</v>
      </c>
    </row>
    <row r="1049" customFormat="false" ht="15" hidden="false" customHeight="false" outlineLevel="0" collapsed="false">
      <c r="A1049" s="71" t="s">
        <v>1575</v>
      </c>
      <c r="B1049" s="71" t="s">
        <v>3152</v>
      </c>
      <c r="C1049" s="71" t="s">
        <v>213</v>
      </c>
      <c r="D1049" s="71" t="str">
        <f aca="false">IFERROR(INDEX('Brand Map'!$B$4:$B$125,MATCH(C1049,'Brand Map'!$A$4:$A$125,0)),"Other")</f>
        <v>AU</v>
      </c>
      <c r="E1049" s="73" t="n">
        <f aca="false">SUMIFS(Detail!$K$2:$K$9168,Detail!$C$2:$C$9168,$A1049)</f>
        <v>0</v>
      </c>
      <c r="F1049" s="73" t="n">
        <f aca="false">SUMIFS(Detail!$E$2:$E$9168,Detail!$C$2:$C$9168,$A1049)</f>
        <v>0</v>
      </c>
      <c r="G1049" s="74" t="n">
        <f aca="false">SUMIFS(Detail!$M$2:$M$9168,Detail!$C$2:$C$9168,$A1049)</f>
        <v>0</v>
      </c>
      <c r="H1049" s="74" t="n">
        <f aca="false">SUMIFS(Detail!$D$2:$D$9168,Detail!$C$2:$C$9168,$A1049)</f>
        <v>0</v>
      </c>
      <c r="I1049" s="74" t="n">
        <v>69.95</v>
      </c>
      <c r="J1049" s="51" t="n">
        <f aca="false">IF(E1049&gt;0,AF1049/E1049,0)</f>
        <v>0</v>
      </c>
      <c r="K1049" s="51" t="n">
        <f aca="false">IF(G1049&gt;0,AG1049/G1049,0)</f>
        <v>0</v>
      </c>
      <c r="L1049" s="75" t="n">
        <f aca="false">H1049/Settings!$B$16</f>
        <v>0</v>
      </c>
      <c r="M1049" s="76" t="n">
        <f aca="false">H1049/Settings!$B$20</f>
        <v>0</v>
      </c>
      <c r="N1049" s="77" t="n">
        <f aca="false">E1049*Settings!$B$3</f>
        <v>0</v>
      </c>
      <c r="O1049" s="77" t="n">
        <f aca="false">IF(E1049&gt;0,(AF1049-N1049)/SQRT(E1049*Settings!$B$3*(1-Settings!$B$3)),0)</f>
        <v>0</v>
      </c>
      <c r="P1049" s="77" t="n">
        <f aca="false">MAX(0,AF1049-N1049)</f>
        <v>0</v>
      </c>
      <c r="Q1049" s="51" t="n">
        <f aca="false">IF(E1049&gt;=Settings!$B$4,(AF1049+Settings!$B$7*Settings!$B$3)/(E1049+Settings!$B$7),Settings!$B$3)</f>
        <v>0.0748599558648786</v>
      </c>
      <c r="R1049" s="78" t="n">
        <f aca="false">PERCENTRANK($H$2:$H$1780,H1049,6)</f>
        <v>0</v>
      </c>
      <c r="S1049" s="78" t="n">
        <f aca="false">PERCENTRANK($Q$2:$Q$1780,Q1049,6)</f>
        <v>0.0646794</v>
      </c>
      <c r="T1049" s="78" t="n">
        <f aca="false">PERCENTRANK($F$2:$F$1780,F1049,6)</f>
        <v>0</v>
      </c>
      <c r="U1049" s="79" t="n">
        <f aca="false">IF(F1049&gt;0,ROUND((Settings!$B$8*T1049+Settings!$B$9*R1049+Settings!$B$10*S1049)/SUM(Settings!$B$8:$B$10),10),0)</f>
        <v>0</v>
      </c>
      <c r="V1049" s="71" t="str">
        <f aca="false">IF(U1049&gt;0,RANK(U1049,$U$2:$U$1780)+COUNTIF($U$2:U1049,U1049)-1,"")</f>
        <v/>
      </c>
      <c r="W1049" s="71" t="str">
        <f aca="false">IF(V1049="","",IF(V1049&lt;=Settings!$B$11,"1 - Fix first",IF(V1049&lt;=Settings!$B$12,"2 - Review","3 - Monitor")))</f>
        <v/>
      </c>
      <c r="X1049" s="71" t="str">
        <f aca="false">IF(AND(E1049&gt;=Settings!$B$4,AF1049&gt;=Settings!$B$5,O1049&gt;=Settings!$B$6),"HIGH RATE","")</f>
        <v/>
      </c>
      <c r="Y1049" s="71" t="str">
        <f aca="false">IF(F1049&gt;0,RANK(F1049,$F$2:$F$1780)+COUNTIF($F$2:F1049,F1049)-1,"")</f>
        <v/>
      </c>
      <c r="Z1049" s="71" t="str">
        <f aca="false">IF(H1049&gt;0,RANK(H1049,$H$2:$H$1780)+COUNTIF($H$2:H1049,H1049)-1,"")</f>
        <v/>
      </c>
      <c r="AA1049" s="71" t="str">
        <f aca="false">IF(AC1049="","",RANK(AC1049,$AC$2:$AC$1780)+COUNTIF($AC$2:AC1049,AC1049)-1)</f>
        <v/>
      </c>
      <c r="AB1049" s="71" t="str">
        <f aca="false">IF(AD1049="","",RANK(AD1049,$AD$2:$AD$1780)+COUNTIF($AD$2:AD1049,AD1049)-1)</f>
        <v/>
      </c>
      <c r="AC1049" s="71" t="str">
        <f aca="false">IF(AND(AF1049&gt;0,E1049&gt;=Settings!$B$4),ROUND(J1049,10),"")</f>
        <v/>
      </c>
      <c r="AD1049" s="71" t="str">
        <f aca="false">IF(X1049="HIGH RATE",ROUND(O1049,10),"")</f>
        <v/>
      </c>
      <c r="AE1049" s="71" t="s">
        <v>60</v>
      </c>
      <c r="AF1049" s="73" t="n">
        <f aca="false">SUMIFS(Detail!$L$2:$L$9168,Detail!$C$2:$C$9168,$A1049)</f>
        <v>0</v>
      </c>
      <c r="AG1049" s="74" t="n">
        <f aca="false">SUMIFS(Detail!$N$2:$N$9168,Detail!$C$2:$C$9168,$A1049)</f>
        <v>0</v>
      </c>
    </row>
    <row r="1050" customFormat="false" ht="15" hidden="false" customHeight="false" outlineLevel="0" collapsed="false">
      <c r="A1050" s="71" t="s">
        <v>1889</v>
      </c>
      <c r="B1050" s="71" t="s">
        <v>3152</v>
      </c>
      <c r="C1050" s="71" t="s">
        <v>213</v>
      </c>
      <c r="D1050" s="71" t="str">
        <f aca="false">IFERROR(INDEX('Brand Map'!$B$4:$B$125,MATCH(C1050,'Brand Map'!$A$4:$A$125,0)),"Other")</f>
        <v>AU</v>
      </c>
      <c r="E1050" s="73" t="n">
        <f aca="false">SUMIFS(Detail!$K$2:$K$9168,Detail!$C$2:$C$9168,$A1050)</f>
        <v>0</v>
      </c>
      <c r="F1050" s="73" t="n">
        <f aca="false">SUMIFS(Detail!$E$2:$E$9168,Detail!$C$2:$C$9168,$A1050)</f>
        <v>0</v>
      </c>
      <c r="G1050" s="74" t="n">
        <f aca="false">SUMIFS(Detail!$M$2:$M$9168,Detail!$C$2:$C$9168,$A1050)</f>
        <v>0</v>
      </c>
      <c r="H1050" s="74" t="n">
        <f aca="false">SUMIFS(Detail!$D$2:$D$9168,Detail!$C$2:$C$9168,$A1050)</f>
        <v>0</v>
      </c>
      <c r="I1050" s="74" t="n">
        <v>54.95</v>
      </c>
      <c r="J1050" s="51" t="n">
        <f aca="false">IF(E1050&gt;0,AF1050/E1050,0)</f>
        <v>0</v>
      </c>
      <c r="K1050" s="51" t="n">
        <f aca="false">IF(G1050&gt;0,AG1050/G1050,0)</f>
        <v>0</v>
      </c>
      <c r="L1050" s="75" t="n">
        <f aca="false">H1050/Settings!$B$16</f>
        <v>0</v>
      </c>
      <c r="M1050" s="76" t="n">
        <f aca="false">H1050/Settings!$B$20</f>
        <v>0</v>
      </c>
      <c r="N1050" s="77" t="n">
        <f aca="false">E1050*Settings!$B$3</f>
        <v>0</v>
      </c>
      <c r="O1050" s="77" t="n">
        <f aca="false">IF(E1050&gt;0,(AF1050-N1050)/SQRT(E1050*Settings!$B$3*(1-Settings!$B$3)),0)</f>
        <v>0</v>
      </c>
      <c r="P1050" s="77" t="n">
        <f aca="false">MAX(0,AF1050-N1050)</f>
        <v>0</v>
      </c>
      <c r="Q1050" s="51" t="n">
        <f aca="false">IF(E1050&gt;=Settings!$B$4,(AF1050+Settings!$B$7*Settings!$B$3)/(E1050+Settings!$B$7),Settings!$B$3)</f>
        <v>0.0748599558648786</v>
      </c>
      <c r="R1050" s="78" t="n">
        <f aca="false">PERCENTRANK($H$2:$H$1780,H1050,6)</f>
        <v>0</v>
      </c>
      <c r="S1050" s="78" t="n">
        <f aca="false">PERCENTRANK($Q$2:$Q$1780,Q1050,6)</f>
        <v>0.0646794</v>
      </c>
      <c r="T1050" s="78" t="n">
        <f aca="false">PERCENTRANK($F$2:$F$1780,F1050,6)</f>
        <v>0</v>
      </c>
      <c r="U1050" s="79" t="n">
        <f aca="false">IF(F1050&gt;0,ROUND((Settings!$B$8*T1050+Settings!$B$9*R1050+Settings!$B$10*S1050)/SUM(Settings!$B$8:$B$10),10),0)</f>
        <v>0</v>
      </c>
      <c r="V1050" s="71" t="str">
        <f aca="false">IF(U1050&gt;0,RANK(U1050,$U$2:$U$1780)+COUNTIF($U$2:U1050,U1050)-1,"")</f>
        <v/>
      </c>
      <c r="W1050" s="71" t="str">
        <f aca="false">IF(V1050="","",IF(V1050&lt;=Settings!$B$11,"1 - Fix first",IF(V1050&lt;=Settings!$B$12,"2 - Review","3 - Monitor")))</f>
        <v/>
      </c>
      <c r="X1050" s="71" t="str">
        <f aca="false">IF(AND(E1050&gt;=Settings!$B$4,AF1050&gt;=Settings!$B$5,O1050&gt;=Settings!$B$6),"HIGH RATE","")</f>
        <v/>
      </c>
      <c r="Y1050" s="71" t="str">
        <f aca="false">IF(F1050&gt;0,RANK(F1050,$F$2:$F$1780)+COUNTIF($F$2:F1050,F1050)-1,"")</f>
        <v/>
      </c>
      <c r="Z1050" s="71" t="str">
        <f aca="false">IF(H1050&gt;0,RANK(H1050,$H$2:$H$1780)+COUNTIF($H$2:H1050,H1050)-1,"")</f>
        <v/>
      </c>
      <c r="AA1050" s="71" t="str">
        <f aca="false">IF(AC1050="","",RANK(AC1050,$AC$2:$AC$1780)+COUNTIF($AC$2:AC1050,AC1050)-1)</f>
        <v/>
      </c>
      <c r="AB1050" s="71" t="str">
        <f aca="false">IF(AD1050="","",RANK(AD1050,$AD$2:$AD$1780)+COUNTIF($AD$2:AD1050,AD1050)-1)</f>
        <v/>
      </c>
      <c r="AC1050" s="71" t="str">
        <f aca="false">IF(AND(AF1050&gt;0,E1050&gt;=Settings!$B$4),ROUND(J1050,10),"")</f>
        <v/>
      </c>
      <c r="AD1050" s="71" t="str">
        <f aca="false">IF(X1050="HIGH RATE",ROUND(O1050,10),"")</f>
        <v/>
      </c>
      <c r="AE1050" s="71" t="s">
        <v>60</v>
      </c>
      <c r="AF1050" s="73" t="n">
        <f aca="false">SUMIFS(Detail!$L$2:$L$9168,Detail!$C$2:$C$9168,$A1050)</f>
        <v>0</v>
      </c>
      <c r="AG1050" s="74" t="n">
        <f aca="false">SUMIFS(Detail!$N$2:$N$9168,Detail!$C$2:$C$9168,$A1050)</f>
        <v>0</v>
      </c>
    </row>
    <row r="1051" customFormat="false" ht="15" hidden="false" customHeight="false" outlineLevel="0" collapsed="false">
      <c r="A1051" s="71" t="s">
        <v>942</v>
      </c>
      <c r="B1051" s="71" t="s">
        <v>2896</v>
      </c>
      <c r="C1051" s="71" t="s">
        <v>213</v>
      </c>
      <c r="D1051" s="71" t="str">
        <f aca="false">IFERROR(INDEX('Brand Map'!$B$4:$B$125,MATCH(C1051,'Brand Map'!$A$4:$A$125,0)),"Other")</f>
        <v>AU</v>
      </c>
      <c r="E1051" s="73" t="n">
        <f aca="false">SUMIFS(Detail!$K$2:$K$9168,Detail!$C$2:$C$9168,$A1051)</f>
        <v>0</v>
      </c>
      <c r="F1051" s="73" t="n">
        <f aca="false">SUMIFS(Detail!$E$2:$E$9168,Detail!$C$2:$C$9168,$A1051)</f>
        <v>0</v>
      </c>
      <c r="G1051" s="74" t="n">
        <f aca="false">SUMIFS(Detail!$M$2:$M$9168,Detail!$C$2:$C$9168,$A1051)</f>
        <v>0</v>
      </c>
      <c r="H1051" s="74" t="n">
        <f aca="false">SUMIFS(Detail!$D$2:$D$9168,Detail!$C$2:$C$9168,$A1051)</f>
        <v>0</v>
      </c>
      <c r="I1051" s="74" t="n">
        <v>591</v>
      </c>
      <c r="J1051" s="51" t="n">
        <f aca="false">IF(E1051&gt;0,AF1051/E1051,0)</f>
        <v>0</v>
      </c>
      <c r="K1051" s="51" t="n">
        <f aca="false">IF(G1051&gt;0,AG1051/G1051,0)</f>
        <v>0</v>
      </c>
      <c r="L1051" s="75" t="n">
        <f aca="false">H1051/Settings!$B$16</f>
        <v>0</v>
      </c>
      <c r="M1051" s="76" t="n">
        <f aca="false">H1051/Settings!$B$20</f>
        <v>0</v>
      </c>
      <c r="N1051" s="77" t="n">
        <f aca="false">E1051*Settings!$B$3</f>
        <v>0</v>
      </c>
      <c r="O1051" s="77" t="n">
        <f aca="false">IF(E1051&gt;0,(AF1051-N1051)/SQRT(E1051*Settings!$B$3*(1-Settings!$B$3)),0)</f>
        <v>0</v>
      </c>
      <c r="P1051" s="77" t="n">
        <f aca="false">MAX(0,AF1051-N1051)</f>
        <v>0</v>
      </c>
      <c r="Q1051" s="51" t="n">
        <f aca="false">IF(E1051&gt;=Settings!$B$4,(AF1051+Settings!$B$7*Settings!$B$3)/(E1051+Settings!$B$7),Settings!$B$3)</f>
        <v>0.0748599558648786</v>
      </c>
      <c r="R1051" s="78" t="n">
        <f aca="false">PERCENTRANK($H$2:$H$1780,H1051,6)</f>
        <v>0</v>
      </c>
      <c r="S1051" s="78" t="n">
        <f aca="false">PERCENTRANK($Q$2:$Q$1780,Q1051,6)</f>
        <v>0.0646794</v>
      </c>
      <c r="T1051" s="78" t="n">
        <f aca="false">PERCENTRANK($F$2:$F$1780,F1051,6)</f>
        <v>0</v>
      </c>
      <c r="U1051" s="79" t="n">
        <f aca="false">IF(F1051&gt;0,ROUND((Settings!$B$8*T1051+Settings!$B$9*R1051+Settings!$B$10*S1051)/SUM(Settings!$B$8:$B$10),10),0)</f>
        <v>0</v>
      </c>
      <c r="V1051" s="71" t="str">
        <f aca="false">IF(U1051&gt;0,RANK(U1051,$U$2:$U$1780)+COUNTIF($U$2:U1051,U1051)-1,"")</f>
        <v/>
      </c>
      <c r="W1051" s="71" t="str">
        <f aca="false">IF(V1051="","",IF(V1051&lt;=Settings!$B$11,"1 - Fix first",IF(V1051&lt;=Settings!$B$12,"2 - Review","3 - Monitor")))</f>
        <v/>
      </c>
      <c r="X1051" s="71" t="str">
        <f aca="false">IF(AND(E1051&gt;=Settings!$B$4,AF1051&gt;=Settings!$B$5,O1051&gt;=Settings!$B$6),"HIGH RATE","")</f>
        <v/>
      </c>
      <c r="Y1051" s="71" t="str">
        <f aca="false">IF(F1051&gt;0,RANK(F1051,$F$2:$F$1780)+COUNTIF($F$2:F1051,F1051)-1,"")</f>
        <v/>
      </c>
      <c r="Z1051" s="71" t="str">
        <f aca="false">IF(H1051&gt;0,RANK(H1051,$H$2:$H$1780)+COUNTIF($H$2:H1051,H1051)-1,"")</f>
        <v/>
      </c>
      <c r="AA1051" s="71" t="str">
        <f aca="false">IF(AC1051="","",RANK(AC1051,$AC$2:$AC$1780)+COUNTIF($AC$2:AC1051,AC1051)-1)</f>
        <v/>
      </c>
      <c r="AB1051" s="71" t="str">
        <f aca="false">IF(AD1051="","",RANK(AD1051,$AD$2:$AD$1780)+COUNTIF($AD$2:AD1051,AD1051)-1)</f>
        <v/>
      </c>
      <c r="AC1051" s="71" t="str">
        <f aca="false">IF(AND(AF1051&gt;0,E1051&gt;=Settings!$B$4),ROUND(J1051,10),"")</f>
        <v/>
      </c>
      <c r="AD1051" s="71" t="str">
        <f aca="false">IF(X1051="HIGH RATE",ROUND(O1051,10),"")</f>
        <v/>
      </c>
      <c r="AE1051" s="71" t="s">
        <v>60</v>
      </c>
      <c r="AF1051" s="73" t="n">
        <f aca="false">SUMIFS(Detail!$L$2:$L$9168,Detail!$C$2:$C$9168,$A1051)</f>
        <v>0</v>
      </c>
      <c r="AG1051" s="74" t="n">
        <f aca="false">SUMIFS(Detail!$N$2:$N$9168,Detail!$C$2:$C$9168,$A1051)</f>
        <v>0</v>
      </c>
    </row>
    <row r="1052" customFormat="false" ht="15" hidden="false" customHeight="false" outlineLevel="0" collapsed="false">
      <c r="A1052" s="71" t="s">
        <v>1345</v>
      </c>
      <c r="B1052" s="71" t="s">
        <v>2896</v>
      </c>
      <c r="C1052" s="71" t="s">
        <v>213</v>
      </c>
      <c r="D1052" s="71" t="str">
        <f aca="false">IFERROR(INDEX('Brand Map'!$B$4:$B$125,MATCH(C1052,'Brand Map'!$A$4:$A$125,0)),"Other")</f>
        <v>AU</v>
      </c>
      <c r="E1052" s="73" t="n">
        <f aca="false">SUMIFS(Detail!$K$2:$K$9168,Detail!$C$2:$C$9168,$A1052)</f>
        <v>0</v>
      </c>
      <c r="F1052" s="73" t="n">
        <f aca="false">SUMIFS(Detail!$E$2:$E$9168,Detail!$C$2:$C$9168,$A1052)</f>
        <v>0</v>
      </c>
      <c r="G1052" s="74" t="n">
        <f aca="false">SUMIFS(Detail!$M$2:$M$9168,Detail!$C$2:$C$9168,$A1052)</f>
        <v>0</v>
      </c>
      <c r="H1052" s="74" t="n">
        <f aca="false">SUMIFS(Detail!$D$2:$D$9168,Detail!$C$2:$C$9168,$A1052)</f>
        <v>0</v>
      </c>
      <c r="I1052" s="74" t="n">
        <v>549.9</v>
      </c>
      <c r="J1052" s="51" t="n">
        <f aca="false">IF(E1052&gt;0,AF1052/E1052,0)</f>
        <v>0</v>
      </c>
      <c r="K1052" s="51" t="n">
        <f aca="false">IF(G1052&gt;0,AG1052/G1052,0)</f>
        <v>0</v>
      </c>
      <c r="L1052" s="75" t="n">
        <f aca="false">H1052/Settings!$B$16</f>
        <v>0</v>
      </c>
      <c r="M1052" s="76" t="n">
        <f aca="false">H1052/Settings!$B$20</f>
        <v>0</v>
      </c>
      <c r="N1052" s="77" t="n">
        <f aca="false">E1052*Settings!$B$3</f>
        <v>0</v>
      </c>
      <c r="O1052" s="77" t="n">
        <f aca="false">IF(E1052&gt;0,(AF1052-N1052)/SQRT(E1052*Settings!$B$3*(1-Settings!$B$3)),0)</f>
        <v>0</v>
      </c>
      <c r="P1052" s="77" t="n">
        <f aca="false">MAX(0,AF1052-N1052)</f>
        <v>0</v>
      </c>
      <c r="Q1052" s="51" t="n">
        <f aca="false">IF(E1052&gt;=Settings!$B$4,(AF1052+Settings!$B$7*Settings!$B$3)/(E1052+Settings!$B$7),Settings!$B$3)</f>
        <v>0.0748599558648786</v>
      </c>
      <c r="R1052" s="78" t="n">
        <f aca="false">PERCENTRANK($H$2:$H$1780,H1052,6)</f>
        <v>0</v>
      </c>
      <c r="S1052" s="78" t="n">
        <f aca="false">PERCENTRANK($Q$2:$Q$1780,Q1052,6)</f>
        <v>0.0646794</v>
      </c>
      <c r="T1052" s="78" t="n">
        <f aca="false">PERCENTRANK($F$2:$F$1780,F1052,6)</f>
        <v>0</v>
      </c>
      <c r="U1052" s="79" t="n">
        <f aca="false">IF(F1052&gt;0,ROUND((Settings!$B$8*T1052+Settings!$B$9*R1052+Settings!$B$10*S1052)/SUM(Settings!$B$8:$B$10),10),0)</f>
        <v>0</v>
      </c>
      <c r="V1052" s="71" t="str">
        <f aca="false">IF(U1052&gt;0,RANK(U1052,$U$2:$U$1780)+COUNTIF($U$2:U1052,U1052)-1,"")</f>
        <v/>
      </c>
      <c r="W1052" s="71" t="str">
        <f aca="false">IF(V1052="","",IF(V1052&lt;=Settings!$B$11,"1 - Fix first",IF(V1052&lt;=Settings!$B$12,"2 - Review","3 - Monitor")))</f>
        <v/>
      </c>
      <c r="X1052" s="71" t="str">
        <f aca="false">IF(AND(E1052&gt;=Settings!$B$4,AF1052&gt;=Settings!$B$5,O1052&gt;=Settings!$B$6),"HIGH RATE","")</f>
        <v/>
      </c>
      <c r="Y1052" s="71" t="str">
        <f aca="false">IF(F1052&gt;0,RANK(F1052,$F$2:$F$1780)+COUNTIF($F$2:F1052,F1052)-1,"")</f>
        <v/>
      </c>
      <c r="Z1052" s="71" t="str">
        <f aca="false">IF(H1052&gt;0,RANK(H1052,$H$2:$H$1780)+COUNTIF($H$2:H1052,H1052)-1,"")</f>
        <v/>
      </c>
      <c r="AA1052" s="71" t="str">
        <f aca="false">IF(AC1052="","",RANK(AC1052,$AC$2:$AC$1780)+COUNTIF($AC$2:AC1052,AC1052)-1)</f>
        <v/>
      </c>
      <c r="AB1052" s="71" t="str">
        <f aca="false">IF(AD1052="","",RANK(AD1052,$AD$2:$AD$1780)+COUNTIF($AD$2:AD1052,AD1052)-1)</f>
        <v/>
      </c>
      <c r="AC1052" s="71" t="str">
        <f aca="false">IF(AND(AF1052&gt;0,E1052&gt;=Settings!$B$4),ROUND(J1052,10),"")</f>
        <v/>
      </c>
      <c r="AD1052" s="71" t="str">
        <f aca="false">IF(X1052="HIGH RATE",ROUND(O1052,10),"")</f>
        <v/>
      </c>
      <c r="AE1052" s="71" t="s">
        <v>60</v>
      </c>
      <c r="AF1052" s="73" t="n">
        <f aca="false">SUMIFS(Detail!$L$2:$L$9168,Detail!$C$2:$C$9168,$A1052)</f>
        <v>0</v>
      </c>
      <c r="AG1052" s="74" t="n">
        <f aca="false">SUMIFS(Detail!$N$2:$N$9168,Detail!$C$2:$C$9168,$A1052)</f>
        <v>0</v>
      </c>
    </row>
    <row r="1053" customFormat="false" ht="15" hidden="false" customHeight="false" outlineLevel="0" collapsed="false">
      <c r="A1053" s="71" t="s">
        <v>1838</v>
      </c>
      <c r="B1053" s="71" t="s">
        <v>2619</v>
      </c>
      <c r="C1053" s="71" t="s">
        <v>253</v>
      </c>
      <c r="D1053" s="71" t="str">
        <f aca="false">IFERROR(INDEX('Brand Map'!$B$4:$B$125,MATCH(C1053,'Brand Map'!$A$4:$A$125,0)),"Other")</f>
        <v>AUBC</v>
      </c>
      <c r="E1053" s="73" t="n">
        <f aca="false">SUMIFS(Detail!$K$2:$K$9168,Detail!$C$2:$C$9168,$A1053)</f>
        <v>0</v>
      </c>
      <c r="F1053" s="73" t="n">
        <f aca="false">SUMIFS(Detail!$E$2:$E$9168,Detail!$C$2:$C$9168,$A1053)</f>
        <v>0</v>
      </c>
      <c r="G1053" s="74" t="n">
        <f aca="false">SUMIFS(Detail!$M$2:$M$9168,Detail!$C$2:$C$9168,$A1053)</f>
        <v>0</v>
      </c>
      <c r="H1053" s="74" t="n">
        <f aca="false">SUMIFS(Detail!$D$2:$D$9168,Detail!$C$2:$C$9168,$A1053)</f>
        <v>0</v>
      </c>
      <c r="I1053" s="74" t="n">
        <v>119.95</v>
      </c>
      <c r="J1053" s="51" t="n">
        <f aca="false">IF(E1053&gt;0,AF1053/E1053,0)</f>
        <v>0</v>
      </c>
      <c r="K1053" s="51" t="n">
        <f aca="false">IF(G1053&gt;0,AG1053/G1053,0)</f>
        <v>0</v>
      </c>
      <c r="L1053" s="75" t="n">
        <f aca="false">H1053/Settings!$B$16</f>
        <v>0</v>
      </c>
      <c r="M1053" s="76" t="n">
        <f aca="false">H1053/Settings!$B$20</f>
        <v>0</v>
      </c>
      <c r="N1053" s="77" t="n">
        <f aca="false">E1053*Settings!$B$3</f>
        <v>0</v>
      </c>
      <c r="O1053" s="77" t="n">
        <f aca="false">IF(E1053&gt;0,(AF1053-N1053)/SQRT(E1053*Settings!$B$3*(1-Settings!$B$3)),0)</f>
        <v>0</v>
      </c>
      <c r="P1053" s="77" t="n">
        <f aca="false">MAX(0,AF1053-N1053)</f>
        <v>0</v>
      </c>
      <c r="Q1053" s="51" t="n">
        <f aca="false">IF(E1053&gt;=Settings!$B$4,(AF1053+Settings!$B$7*Settings!$B$3)/(E1053+Settings!$B$7),Settings!$B$3)</f>
        <v>0.0748599558648786</v>
      </c>
      <c r="R1053" s="78" t="n">
        <f aca="false">PERCENTRANK($H$2:$H$1780,H1053,6)</f>
        <v>0</v>
      </c>
      <c r="S1053" s="78" t="n">
        <f aca="false">PERCENTRANK($Q$2:$Q$1780,Q1053,6)</f>
        <v>0.0646794</v>
      </c>
      <c r="T1053" s="78" t="n">
        <f aca="false">PERCENTRANK($F$2:$F$1780,F1053,6)</f>
        <v>0</v>
      </c>
      <c r="U1053" s="79" t="n">
        <f aca="false">IF(F1053&gt;0,ROUND((Settings!$B$8*T1053+Settings!$B$9*R1053+Settings!$B$10*S1053)/SUM(Settings!$B$8:$B$10),10),0)</f>
        <v>0</v>
      </c>
      <c r="V1053" s="71" t="str">
        <f aca="false">IF(U1053&gt;0,RANK(U1053,$U$2:$U$1780)+COUNTIF($U$2:U1053,U1053)-1,"")</f>
        <v/>
      </c>
      <c r="W1053" s="71" t="str">
        <f aca="false">IF(V1053="","",IF(V1053&lt;=Settings!$B$11,"1 - Fix first",IF(V1053&lt;=Settings!$B$12,"2 - Review","3 - Monitor")))</f>
        <v/>
      </c>
      <c r="X1053" s="71" t="str">
        <f aca="false">IF(AND(E1053&gt;=Settings!$B$4,AF1053&gt;=Settings!$B$5,O1053&gt;=Settings!$B$6),"HIGH RATE","")</f>
        <v/>
      </c>
      <c r="Y1053" s="71" t="str">
        <f aca="false">IF(F1053&gt;0,RANK(F1053,$F$2:$F$1780)+COUNTIF($F$2:F1053,F1053)-1,"")</f>
        <v/>
      </c>
      <c r="Z1053" s="71" t="str">
        <f aca="false">IF(H1053&gt;0,RANK(H1053,$H$2:$H$1780)+COUNTIF($H$2:H1053,H1053)-1,"")</f>
        <v/>
      </c>
      <c r="AA1053" s="71" t="str">
        <f aca="false">IF(AC1053="","",RANK(AC1053,$AC$2:$AC$1780)+COUNTIF($AC$2:AC1053,AC1053)-1)</f>
        <v/>
      </c>
      <c r="AB1053" s="71" t="str">
        <f aca="false">IF(AD1053="","",RANK(AD1053,$AD$2:$AD$1780)+COUNTIF($AD$2:AD1053,AD1053)-1)</f>
        <v/>
      </c>
      <c r="AC1053" s="71" t="str">
        <f aca="false">IF(AND(AF1053&gt;0,E1053&gt;=Settings!$B$4),ROUND(J1053,10),"")</f>
        <v/>
      </c>
      <c r="AD1053" s="71" t="str">
        <f aca="false">IF(X1053="HIGH RATE",ROUND(O1053,10),"")</f>
        <v/>
      </c>
      <c r="AE1053" s="71" t="s">
        <v>60</v>
      </c>
      <c r="AF1053" s="73" t="n">
        <f aca="false">SUMIFS(Detail!$L$2:$L$9168,Detail!$C$2:$C$9168,$A1053)</f>
        <v>0</v>
      </c>
      <c r="AG1053" s="74" t="n">
        <f aca="false">SUMIFS(Detail!$N$2:$N$9168,Detail!$C$2:$C$9168,$A1053)</f>
        <v>0</v>
      </c>
    </row>
    <row r="1054" customFormat="false" ht="15" hidden="false" customHeight="false" outlineLevel="0" collapsed="false">
      <c r="A1054" s="71" t="s">
        <v>2066</v>
      </c>
      <c r="B1054" s="71" t="s">
        <v>567</v>
      </c>
      <c r="C1054" s="71" t="s">
        <v>253</v>
      </c>
      <c r="D1054" s="71" t="str">
        <f aca="false">IFERROR(INDEX('Brand Map'!$B$4:$B$125,MATCH(C1054,'Brand Map'!$A$4:$A$125,0)),"Other")</f>
        <v>AUBC</v>
      </c>
      <c r="E1054" s="73" t="n">
        <f aca="false">SUMIFS(Detail!$K$2:$K$9168,Detail!$C$2:$C$9168,$A1054)</f>
        <v>0</v>
      </c>
      <c r="F1054" s="73" t="n">
        <f aca="false">SUMIFS(Detail!$E$2:$E$9168,Detail!$C$2:$C$9168,$A1054)</f>
        <v>0</v>
      </c>
      <c r="G1054" s="74" t="n">
        <f aca="false">SUMIFS(Detail!$M$2:$M$9168,Detail!$C$2:$C$9168,$A1054)</f>
        <v>0</v>
      </c>
      <c r="H1054" s="74" t="n">
        <f aca="false">SUMIFS(Detail!$D$2:$D$9168,Detail!$C$2:$C$9168,$A1054)</f>
        <v>0</v>
      </c>
      <c r="I1054" s="74" t="n">
        <v>129.95</v>
      </c>
      <c r="J1054" s="51" t="n">
        <f aca="false">IF(E1054&gt;0,AF1054/E1054,0)</f>
        <v>0</v>
      </c>
      <c r="K1054" s="51" t="n">
        <f aca="false">IF(G1054&gt;0,AG1054/G1054,0)</f>
        <v>0</v>
      </c>
      <c r="L1054" s="75" t="n">
        <f aca="false">H1054/Settings!$B$16</f>
        <v>0</v>
      </c>
      <c r="M1054" s="76" t="n">
        <f aca="false">H1054/Settings!$B$20</f>
        <v>0</v>
      </c>
      <c r="N1054" s="77" t="n">
        <f aca="false">E1054*Settings!$B$3</f>
        <v>0</v>
      </c>
      <c r="O1054" s="77" t="n">
        <f aca="false">IF(E1054&gt;0,(AF1054-N1054)/SQRT(E1054*Settings!$B$3*(1-Settings!$B$3)),0)</f>
        <v>0</v>
      </c>
      <c r="P1054" s="77" t="n">
        <f aca="false">MAX(0,AF1054-N1054)</f>
        <v>0</v>
      </c>
      <c r="Q1054" s="51" t="n">
        <f aca="false">IF(E1054&gt;=Settings!$B$4,(AF1054+Settings!$B$7*Settings!$B$3)/(E1054+Settings!$B$7),Settings!$B$3)</f>
        <v>0.0748599558648786</v>
      </c>
      <c r="R1054" s="78" t="n">
        <f aca="false">PERCENTRANK($H$2:$H$1780,H1054,6)</f>
        <v>0</v>
      </c>
      <c r="S1054" s="78" t="n">
        <f aca="false">PERCENTRANK($Q$2:$Q$1780,Q1054,6)</f>
        <v>0.0646794</v>
      </c>
      <c r="T1054" s="78" t="n">
        <f aca="false">PERCENTRANK($F$2:$F$1780,F1054,6)</f>
        <v>0</v>
      </c>
      <c r="U1054" s="79" t="n">
        <f aca="false">IF(F1054&gt;0,ROUND((Settings!$B$8*T1054+Settings!$B$9*R1054+Settings!$B$10*S1054)/SUM(Settings!$B$8:$B$10),10),0)</f>
        <v>0</v>
      </c>
      <c r="V1054" s="71" t="str">
        <f aca="false">IF(U1054&gt;0,RANK(U1054,$U$2:$U$1780)+COUNTIF($U$2:U1054,U1054)-1,"")</f>
        <v/>
      </c>
      <c r="W1054" s="71" t="str">
        <f aca="false">IF(V1054="","",IF(V1054&lt;=Settings!$B$11,"1 - Fix first",IF(V1054&lt;=Settings!$B$12,"2 - Review","3 - Monitor")))</f>
        <v/>
      </c>
      <c r="X1054" s="71" t="str">
        <f aca="false">IF(AND(E1054&gt;=Settings!$B$4,AF1054&gt;=Settings!$B$5,O1054&gt;=Settings!$B$6),"HIGH RATE","")</f>
        <v/>
      </c>
      <c r="Y1054" s="71" t="str">
        <f aca="false">IF(F1054&gt;0,RANK(F1054,$F$2:$F$1780)+COUNTIF($F$2:F1054,F1054)-1,"")</f>
        <v/>
      </c>
      <c r="Z1054" s="71" t="str">
        <f aca="false">IF(H1054&gt;0,RANK(H1054,$H$2:$H$1780)+COUNTIF($H$2:H1054,H1054)-1,"")</f>
        <v/>
      </c>
      <c r="AA1054" s="71" t="str">
        <f aca="false">IF(AC1054="","",RANK(AC1054,$AC$2:$AC$1780)+COUNTIF($AC$2:AC1054,AC1054)-1)</f>
        <v/>
      </c>
      <c r="AB1054" s="71" t="str">
        <f aca="false">IF(AD1054="","",RANK(AD1054,$AD$2:$AD$1780)+COUNTIF($AD$2:AD1054,AD1054)-1)</f>
        <v/>
      </c>
      <c r="AC1054" s="71" t="str">
        <f aca="false">IF(AND(AF1054&gt;0,E1054&gt;=Settings!$B$4),ROUND(J1054,10),"")</f>
        <v/>
      </c>
      <c r="AD1054" s="71" t="str">
        <f aca="false">IF(X1054="HIGH RATE",ROUND(O1054,10),"")</f>
        <v/>
      </c>
      <c r="AE1054" s="71" t="s">
        <v>60</v>
      </c>
      <c r="AF1054" s="73" t="n">
        <f aca="false">SUMIFS(Detail!$L$2:$L$9168,Detail!$C$2:$C$9168,$A1054)</f>
        <v>0</v>
      </c>
      <c r="AG1054" s="74" t="n">
        <f aca="false">SUMIFS(Detail!$N$2:$N$9168,Detail!$C$2:$C$9168,$A1054)</f>
        <v>0</v>
      </c>
    </row>
    <row r="1055" customFormat="false" ht="15" hidden="false" customHeight="false" outlineLevel="0" collapsed="false">
      <c r="A1055" s="71" t="s">
        <v>1648</v>
      </c>
      <c r="B1055" s="71" t="s">
        <v>2641</v>
      </c>
      <c r="C1055" s="71" t="s">
        <v>253</v>
      </c>
      <c r="D1055" s="71" t="str">
        <f aca="false">IFERROR(INDEX('Brand Map'!$B$4:$B$125,MATCH(C1055,'Brand Map'!$A$4:$A$125,0)),"Other")</f>
        <v>AUBC</v>
      </c>
      <c r="E1055" s="73" t="n">
        <f aca="false">SUMIFS(Detail!$K$2:$K$9168,Detail!$C$2:$C$9168,$A1055)</f>
        <v>0</v>
      </c>
      <c r="F1055" s="73" t="n">
        <f aca="false">SUMIFS(Detail!$E$2:$E$9168,Detail!$C$2:$C$9168,$A1055)</f>
        <v>0</v>
      </c>
      <c r="G1055" s="74" t="n">
        <f aca="false">SUMIFS(Detail!$M$2:$M$9168,Detail!$C$2:$C$9168,$A1055)</f>
        <v>0</v>
      </c>
      <c r="H1055" s="74" t="n">
        <f aca="false">SUMIFS(Detail!$D$2:$D$9168,Detail!$C$2:$C$9168,$A1055)</f>
        <v>0</v>
      </c>
      <c r="I1055" s="74" t="n">
        <v>187.05</v>
      </c>
      <c r="J1055" s="51" t="n">
        <f aca="false">IF(E1055&gt;0,AF1055/E1055,0)</f>
        <v>0</v>
      </c>
      <c r="K1055" s="51" t="n">
        <f aca="false">IF(G1055&gt;0,AG1055/G1055,0)</f>
        <v>0</v>
      </c>
      <c r="L1055" s="75" t="n">
        <f aca="false">H1055/Settings!$B$16</f>
        <v>0</v>
      </c>
      <c r="M1055" s="76" t="n">
        <f aca="false">H1055/Settings!$B$20</f>
        <v>0</v>
      </c>
      <c r="N1055" s="77" t="n">
        <f aca="false">E1055*Settings!$B$3</f>
        <v>0</v>
      </c>
      <c r="O1055" s="77" t="n">
        <f aca="false">IF(E1055&gt;0,(AF1055-N1055)/SQRT(E1055*Settings!$B$3*(1-Settings!$B$3)),0)</f>
        <v>0</v>
      </c>
      <c r="P1055" s="77" t="n">
        <f aca="false">MAX(0,AF1055-N1055)</f>
        <v>0</v>
      </c>
      <c r="Q1055" s="51" t="n">
        <f aca="false">IF(E1055&gt;=Settings!$B$4,(AF1055+Settings!$B$7*Settings!$B$3)/(E1055+Settings!$B$7),Settings!$B$3)</f>
        <v>0.0748599558648786</v>
      </c>
      <c r="R1055" s="78" t="n">
        <f aca="false">PERCENTRANK($H$2:$H$1780,H1055,6)</f>
        <v>0</v>
      </c>
      <c r="S1055" s="78" t="n">
        <f aca="false">PERCENTRANK($Q$2:$Q$1780,Q1055,6)</f>
        <v>0.0646794</v>
      </c>
      <c r="T1055" s="78" t="n">
        <f aca="false">PERCENTRANK($F$2:$F$1780,F1055,6)</f>
        <v>0</v>
      </c>
      <c r="U1055" s="79" t="n">
        <f aca="false">IF(F1055&gt;0,ROUND((Settings!$B$8*T1055+Settings!$B$9*R1055+Settings!$B$10*S1055)/SUM(Settings!$B$8:$B$10),10),0)</f>
        <v>0</v>
      </c>
      <c r="V1055" s="71" t="str">
        <f aca="false">IF(U1055&gt;0,RANK(U1055,$U$2:$U$1780)+COUNTIF($U$2:U1055,U1055)-1,"")</f>
        <v/>
      </c>
      <c r="W1055" s="71" t="str">
        <f aca="false">IF(V1055="","",IF(V1055&lt;=Settings!$B$11,"1 - Fix first",IF(V1055&lt;=Settings!$B$12,"2 - Review","3 - Monitor")))</f>
        <v/>
      </c>
      <c r="X1055" s="71" t="str">
        <f aca="false">IF(AND(E1055&gt;=Settings!$B$4,AF1055&gt;=Settings!$B$5,O1055&gt;=Settings!$B$6),"HIGH RATE","")</f>
        <v/>
      </c>
      <c r="Y1055" s="71" t="str">
        <f aca="false">IF(F1055&gt;0,RANK(F1055,$F$2:$F$1780)+COUNTIF($F$2:F1055,F1055)-1,"")</f>
        <v/>
      </c>
      <c r="Z1055" s="71" t="str">
        <f aca="false">IF(H1055&gt;0,RANK(H1055,$H$2:$H$1780)+COUNTIF($H$2:H1055,H1055)-1,"")</f>
        <v/>
      </c>
      <c r="AA1055" s="71" t="str">
        <f aca="false">IF(AC1055="","",RANK(AC1055,$AC$2:$AC$1780)+COUNTIF($AC$2:AC1055,AC1055)-1)</f>
        <v/>
      </c>
      <c r="AB1055" s="71" t="str">
        <f aca="false">IF(AD1055="","",RANK(AD1055,$AD$2:$AD$1780)+COUNTIF($AD$2:AD1055,AD1055)-1)</f>
        <v/>
      </c>
      <c r="AC1055" s="71" t="str">
        <f aca="false">IF(AND(AF1055&gt;0,E1055&gt;=Settings!$B$4),ROUND(J1055,10),"")</f>
        <v/>
      </c>
      <c r="AD1055" s="71" t="str">
        <f aca="false">IF(X1055="HIGH RATE",ROUND(O1055,10),"")</f>
        <v/>
      </c>
      <c r="AE1055" s="71" t="s">
        <v>60</v>
      </c>
      <c r="AF1055" s="73" t="n">
        <f aca="false">SUMIFS(Detail!$L$2:$L$9168,Detail!$C$2:$C$9168,$A1055)</f>
        <v>0</v>
      </c>
      <c r="AG1055" s="74" t="n">
        <f aca="false">SUMIFS(Detail!$N$2:$N$9168,Detail!$C$2:$C$9168,$A1055)</f>
        <v>0</v>
      </c>
    </row>
    <row r="1056" customFormat="false" ht="15" hidden="false" customHeight="false" outlineLevel="0" collapsed="false">
      <c r="A1056" s="71" t="s">
        <v>1761</v>
      </c>
      <c r="B1056" s="71" t="s">
        <v>2641</v>
      </c>
      <c r="C1056" s="71" t="s">
        <v>253</v>
      </c>
      <c r="D1056" s="71" t="str">
        <f aca="false">IFERROR(INDEX('Brand Map'!$B$4:$B$125,MATCH(C1056,'Brand Map'!$A$4:$A$125,0)),"Other")</f>
        <v>AUBC</v>
      </c>
      <c r="E1056" s="73" t="n">
        <f aca="false">SUMIFS(Detail!$K$2:$K$9168,Detail!$C$2:$C$9168,$A1056)</f>
        <v>0</v>
      </c>
      <c r="F1056" s="73" t="n">
        <f aca="false">SUMIFS(Detail!$E$2:$E$9168,Detail!$C$2:$C$9168,$A1056)</f>
        <v>0</v>
      </c>
      <c r="G1056" s="74" t="n">
        <f aca="false">SUMIFS(Detail!$M$2:$M$9168,Detail!$C$2:$C$9168,$A1056)</f>
        <v>0</v>
      </c>
      <c r="H1056" s="74" t="n">
        <f aca="false">SUMIFS(Detail!$D$2:$D$9168,Detail!$C$2:$C$9168,$A1056)</f>
        <v>0</v>
      </c>
      <c r="I1056" s="74" t="n">
        <v>202.05</v>
      </c>
      <c r="J1056" s="51" t="n">
        <f aca="false">IF(E1056&gt;0,AF1056/E1056,0)</f>
        <v>0</v>
      </c>
      <c r="K1056" s="51" t="n">
        <f aca="false">IF(G1056&gt;0,AG1056/G1056,0)</f>
        <v>0</v>
      </c>
      <c r="L1056" s="75" t="n">
        <f aca="false">H1056/Settings!$B$16</f>
        <v>0</v>
      </c>
      <c r="M1056" s="76" t="n">
        <f aca="false">H1056/Settings!$B$20</f>
        <v>0</v>
      </c>
      <c r="N1056" s="77" t="n">
        <f aca="false">E1056*Settings!$B$3</f>
        <v>0</v>
      </c>
      <c r="O1056" s="77" t="n">
        <f aca="false">IF(E1056&gt;0,(AF1056-N1056)/SQRT(E1056*Settings!$B$3*(1-Settings!$B$3)),0)</f>
        <v>0</v>
      </c>
      <c r="P1056" s="77" t="n">
        <f aca="false">MAX(0,AF1056-N1056)</f>
        <v>0</v>
      </c>
      <c r="Q1056" s="51" t="n">
        <f aca="false">IF(E1056&gt;=Settings!$B$4,(AF1056+Settings!$B$7*Settings!$B$3)/(E1056+Settings!$B$7),Settings!$B$3)</f>
        <v>0.0748599558648786</v>
      </c>
      <c r="R1056" s="78" t="n">
        <f aca="false">PERCENTRANK($H$2:$H$1780,H1056,6)</f>
        <v>0</v>
      </c>
      <c r="S1056" s="78" t="n">
        <f aca="false">PERCENTRANK($Q$2:$Q$1780,Q1056,6)</f>
        <v>0.0646794</v>
      </c>
      <c r="T1056" s="78" t="n">
        <f aca="false">PERCENTRANK($F$2:$F$1780,F1056,6)</f>
        <v>0</v>
      </c>
      <c r="U1056" s="79" t="n">
        <f aca="false">IF(F1056&gt;0,ROUND((Settings!$B$8*T1056+Settings!$B$9*R1056+Settings!$B$10*S1056)/SUM(Settings!$B$8:$B$10),10),0)</f>
        <v>0</v>
      </c>
      <c r="V1056" s="71" t="str">
        <f aca="false">IF(U1056&gt;0,RANK(U1056,$U$2:$U$1780)+COUNTIF($U$2:U1056,U1056)-1,"")</f>
        <v/>
      </c>
      <c r="W1056" s="71" t="str">
        <f aca="false">IF(V1056="","",IF(V1056&lt;=Settings!$B$11,"1 - Fix first",IF(V1056&lt;=Settings!$B$12,"2 - Review","3 - Monitor")))</f>
        <v/>
      </c>
      <c r="X1056" s="71" t="str">
        <f aca="false">IF(AND(E1056&gt;=Settings!$B$4,AF1056&gt;=Settings!$B$5,O1056&gt;=Settings!$B$6),"HIGH RATE","")</f>
        <v/>
      </c>
      <c r="Y1056" s="71" t="str">
        <f aca="false">IF(F1056&gt;0,RANK(F1056,$F$2:$F$1780)+COUNTIF($F$2:F1056,F1056)-1,"")</f>
        <v/>
      </c>
      <c r="Z1056" s="71" t="str">
        <f aca="false">IF(H1056&gt;0,RANK(H1056,$H$2:$H$1780)+COUNTIF($H$2:H1056,H1056)-1,"")</f>
        <v/>
      </c>
      <c r="AA1056" s="71" t="str">
        <f aca="false">IF(AC1056="","",RANK(AC1056,$AC$2:$AC$1780)+COUNTIF($AC$2:AC1056,AC1056)-1)</f>
        <v/>
      </c>
      <c r="AB1056" s="71" t="str">
        <f aca="false">IF(AD1056="","",RANK(AD1056,$AD$2:$AD$1780)+COUNTIF($AD$2:AD1056,AD1056)-1)</f>
        <v/>
      </c>
      <c r="AC1056" s="71" t="str">
        <f aca="false">IF(AND(AF1056&gt;0,E1056&gt;=Settings!$B$4),ROUND(J1056,10),"")</f>
        <v/>
      </c>
      <c r="AD1056" s="71" t="str">
        <f aca="false">IF(X1056="HIGH RATE",ROUND(O1056,10),"")</f>
        <v/>
      </c>
      <c r="AE1056" s="71" t="s">
        <v>60</v>
      </c>
      <c r="AF1056" s="73" t="n">
        <f aca="false">SUMIFS(Detail!$L$2:$L$9168,Detail!$C$2:$C$9168,$A1056)</f>
        <v>0</v>
      </c>
      <c r="AG1056" s="74" t="n">
        <f aca="false">SUMIFS(Detail!$N$2:$N$9168,Detail!$C$2:$C$9168,$A1056)</f>
        <v>0</v>
      </c>
    </row>
    <row r="1057" customFormat="false" ht="15" hidden="false" customHeight="false" outlineLevel="0" collapsed="false">
      <c r="A1057" s="71" t="s">
        <v>1506</v>
      </c>
      <c r="B1057" s="71" t="s">
        <v>587</v>
      </c>
      <c r="C1057" s="71" t="s">
        <v>726</v>
      </c>
      <c r="D1057" s="71" t="str">
        <f aca="false">IFERROR(INDEX('Brand Map'!$B$4:$B$125,MATCH(C1057,'Brand Map'!$A$4:$A$125,0)),"Other")</f>
        <v>Other (small prefixes)</v>
      </c>
      <c r="E1057" s="73" t="n">
        <f aca="false">SUMIFS(Detail!$K$2:$K$9168,Detail!$C$2:$C$9168,$A1057)</f>
        <v>0</v>
      </c>
      <c r="F1057" s="73" t="n">
        <f aca="false">SUMIFS(Detail!$E$2:$E$9168,Detail!$C$2:$C$9168,$A1057)</f>
        <v>0</v>
      </c>
      <c r="G1057" s="74" t="n">
        <f aca="false">SUMIFS(Detail!$M$2:$M$9168,Detail!$C$2:$C$9168,$A1057)</f>
        <v>0</v>
      </c>
      <c r="H1057" s="74" t="n">
        <f aca="false">SUMIFS(Detail!$D$2:$D$9168,Detail!$C$2:$C$9168,$A1057)</f>
        <v>0</v>
      </c>
      <c r="I1057" s="74" t="n">
        <v>2953.15</v>
      </c>
      <c r="J1057" s="51" t="n">
        <f aca="false">IF(E1057&gt;0,AF1057/E1057,0)</f>
        <v>0</v>
      </c>
      <c r="K1057" s="51" t="n">
        <f aca="false">IF(G1057&gt;0,AG1057/G1057,0)</f>
        <v>0</v>
      </c>
      <c r="L1057" s="75" t="n">
        <f aca="false">H1057/Settings!$B$16</f>
        <v>0</v>
      </c>
      <c r="M1057" s="76" t="n">
        <f aca="false">H1057/Settings!$B$20</f>
        <v>0</v>
      </c>
      <c r="N1057" s="77" t="n">
        <f aca="false">E1057*Settings!$B$3</f>
        <v>0</v>
      </c>
      <c r="O1057" s="77" t="n">
        <f aca="false">IF(E1057&gt;0,(AF1057-N1057)/SQRT(E1057*Settings!$B$3*(1-Settings!$B$3)),0)</f>
        <v>0</v>
      </c>
      <c r="P1057" s="77" t="n">
        <f aca="false">MAX(0,AF1057-N1057)</f>
        <v>0</v>
      </c>
      <c r="Q1057" s="51" t="n">
        <f aca="false">IF(E1057&gt;=Settings!$B$4,(AF1057+Settings!$B$7*Settings!$B$3)/(E1057+Settings!$B$7),Settings!$B$3)</f>
        <v>0.0748599558648786</v>
      </c>
      <c r="R1057" s="78" t="n">
        <f aca="false">PERCENTRANK($H$2:$H$1780,H1057,6)</f>
        <v>0</v>
      </c>
      <c r="S1057" s="78" t="n">
        <f aca="false">PERCENTRANK($Q$2:$Q$1780,Q1057,6)</f>
        <v>0.0646794</v>
      </c>
      <c r="T1057" s="78" t="n">
        <f aca="false">PERCENTRANK($F$2:$F$1780,F1057,6)</f>
        <v>0</v>
      </c>
      <c r="U1057" s="79" t="n">
        <f aca="false">IF(F1057&gt;0,ROUND((Settings!$B$8*T1057+Settings!$B$9*R1057+Settings!$B$10*S1057)/SUM(Settings!$B$8:$B$10),10),0)</f>
        <v>0</v>
      </c>
      <c r="V1057" s="71" t="str">
        <f aca="false">IF(U1057&gt;0,RANK(U1057,$U$2:$U$1780)+COUNTIF($U$2:U1057,U1057)-1,"")</f>
        <v/>
      </c>
      <c r="W1057" s="71" t="str">
        <f aca="false">IF(V1057="","",IF(V1057&lt;=Settings!$B$11,"1 - Fix first",IF(V1057&lt;=Settings!$B$12,"2 - Review","3 - Monitor")))</f>
        <v/>
      </c>
      <c r="X1057" s="71" t="str">
        <f aca="false">IF(AND(E1057&gt;=Settings!$B$4,AF1057&gt;=Settings!$B$5,O1057&gt;=Settings!$B$6),"HIGH RATE","")</f>
        <v/>
      </c>
      <c r="Y1057" s="71" t="str">
        <f aca="false">IF(F1057&gt;0,RANK(F1057,$F$2:$F$1780)+COUNTIF($F$2:F1057,F1057)-1,"")</f>
        <v/>
      </c>
      <c r="Z1057" s="71" t="str">
        <f aca="false">IF(H1057&gt;0,RANK(H1057,$H$2:$H$1780)+COUNTIF($H$2:H1057,H1057)-1,"")</f>
        <v/>
      </c>
      <c r="AA1057" s="71" t="str">
        <f aca="false">IF(AC1057="","",RANK(AC1057,$AC$2:$AC$1780)+COUNTIF($AC$2:AC1057,AC1057)-1)</f>
        <v/>
      </c>
      <c r="AB1057" s="71" t="str">
        <f aca="false">IF(AD1057="","",RANK(AD1057,$AD$2:$AD$1780)+COUNTIF($AD$2:AD1057,AD1057)-1)</f>
        <v/>
      </c>
      <c r="AC1057" s="71" t="str">
        <f aca="false">IF(AND(AF1057&gt;0,E1057&gt;=Settings!$B$4),ROUND(J1057,10),"")</f>
        <v/>
      </c>
      <c r="AD1057" s="71" t="str">
        <f aca="false">IF(X1057="HIGH RATE",ROUND(O1057,10),"")</f>
        <v/>
      </c>
      <c r="AE1057" s="71" t="s">
        <v>60</v>
      </c>
      <c r="AF1057" s="73" t="n">
        <f aca="false">SUMIFS(Detail!$L$2:$L$9168,Detail!$C$2:$C$9168,$A1057)</f>
        <v>0</v>
      </c>
      <c r="AG1057" s="74" t="n">
        <f aca="false">SUMIFS(Detail!$N$2:$N$9168,Detail!$C$2:$C$9168,$A1057)</f>
        <v>0</v>
      </c>
    </row>
    <row r="1058" customFormat="false" ht="15" hidden="false" customHeight="false" outlineLevel="0" collapsed="false">
      <c r="A1058" s="71" t="s">
        <v>2069</v>
      </c>
      <c r="B1058" s="71" t="s">
        <v>728</v>
      </c>
      <c r="C1058" s="71" t="s">
        <v>726</v>
      </c>
      <c r="D1058" s="71" t="str">
        <f aca="false">IFERROR(INDEX('Brand Map'!$B$4:$B$125,MATCH(C1058,'Brand Map'!$A$4:$A$125,0)),"Other")</f>
        <v>Other (small prefixes)</v>
      </c>
      <c r="E1058" s="73" t="n">
        <f aca="false">SUMIFS(Detail!$K$2:$K$9168,Detail!$C$2:$C$9168,$A1058)</f>
        <v>0</v>
      </c>
      <c r="F1058" s="73" t="n">
        <f aca="false">SUMIFS(Detail!$E$2:$E$9168,Detail!$C$2:$C$9168,$A1058)</f>
        <v>0</v>
      </c>
      <c r="G1058" s="74" t="n">
        <f aca="false">SUMIFS(Detail!$M$2:$M$9168,Detail!$C$2:$C$9168,$A1058)</f>
        <v>0</v>
      </c>
      <c r="H1058" s="74" t="n">
        <f aca="false">SUMIFS(Detail!$D$2:$D$9168,Detail!$C$2:$C$9168,$A1058)</f>
        <v>0</v>
      </c>
      <c r="I1058" s="74" t="n">
        <v>189.9</v>
      </c>
      <c r="J1058" s="51" t="n">
        <f aca="false">IF(E1058&gt;0,AF1058/E1058,0)</f>
        <v>0</v>
      </c>
      <c r="K1058" s="51" t="n">
        <f aca="false">IF(G1058&gt;0,AG1058/G1058,0)</f>
        <v>0</v>
      </c>
      <c r="L1058" s="75" t="n">
        <f aca="false">H1058/Settings!$B$16</f>
        <v>0</v>
      </c>
      <c r="M1058" s="76" t="n">
        <f aca="false">H1058/Settings!$B$20</f>
        <v>0</v>
      </c>
      <c r="N1058" s="77" t="n">
        <f aca="false">E1058*Settings!$B$3</f>
        <v>0</v>
      </c>
      <c r="O1058" s="77" t="n">
        <f aca="false">IF(E1058&gt;0,(AF1058-N1058)/SQRT(E1058*Settings!$B$3*(1-Settings!$B$3)),0)</f>
        <v>0</v>
      </c>
      <c r="P1058" s="77" t="n">
        <f aca="false">MAX(0,AF1058-N1058)</f>
        <v>0</v>
      </c>
      <c r="Q1058" s="51" t="n">
        <f aca="false">IF(E1058&gt;=Settings!$B$4,(AF1058+Settings!$B$7*Settings!$B$3)/(E1058+Settings!$B$7),Settings!$B$3)</f>
        <v>0.0748599558648786</v>
      </c>
      <c r="R1058" s="78" t="n">
        <f aca="false">PERCENTRANK($H$2:$H$1780,H1058,6)</f>
        <v>0</v>
      </c>
      <c r="S1058" s="78" t="n">
        <f aca="false">PERCENTRANK($Q$2:$Q$1780,Q1058,6)</f>
        <v>0.0646794</v>
      </c>
      <c r="T1058" s="78" t="n">
        <f aca="false">PERCENTRANK($F$2:$F$1780,F1058,6)</f>
        <v>0</v>
      </c>
      <c r="U1058" s="79" t="n">
        <f aca="false">IF(F1058&gt;0,ROUND((Settings!$B$8*T1058+Settings!$B$9*R1058+Settings!$B$10*S1058)/SUM(Settings!$B$8:$B$10),10),0)</f>
        <v>0</v>
      </c>
      <c r="V1058" s="71" t="str">
        <f aca="false">IF(U1058&gt;0,RANK(U1058,$U$2:$U$1780)+COUNTIF($U$2:U1058,U1058)-1,"")</f>
        <v/>
      </c>
      <c r="W1058" s="71" t="str">
        <f aca="false">IF(V1058="","",IF(V1058&lt;=Settings!$B$11,"1 - Fix first",IF(V1058&lt;=Settings!$B$12,"2 - Review","3 - Monitor")))</f>
        <v/>
      </c>
      <c r="X1058" s="71" t="str">
        <f aca="false">IF(AND(E1058&gt;=Settings!$B$4,AF1058&gt;=Settings!$B$5,O1058&gt;=Settings!$B$6),"HIGH RATE","")</f>
        <v/>
      </c>
      <c r="Y1058" s="71" t="str">
        <f aca="false">IF(F1058&gt;0,RANK(F1058,$F$2:$F$1780)+COUNTIF($F$2:F1058,F1058)-1,"")</f>
        <v/>
      </c>
      <c r="Z1058" s="71" t="str">
        <f aca="false">IF(H1058&gt;0,RANK(H1058,$H$2:$H$1780)+COUNTIF($H$2:H1058,H1058)-1,"")</f>
        <v/>
      </c>
      <c r="AA1058" s="71" t="str">
        <f aca="false">IF(AC1058="","",RANK(AC1058,$AC$2:$AC$1780)+COUNTIF($AC$2:AC1058,AC1058)-1)</f>
        <v/>
      </c>
      <c r="AB1058" s="71" t="str">
        <f aca="false">IF(AD1058="","",RANK(AD1058,$AD$2:$AD$1780)+COUNTIF($AD$2:AD1058,AD1058)-1)</f>
        <v/>
      </c>
      <c r="AC1058" s="71" t="str">
        <f aca="false">IF(AND(AF1058&gt;0,E1058&gt;=Settings!$B$4),ROUND(J1058,10),"")</f>
        <v/>
      </c>
      <c r="AD1058" s="71" t="str">
        <f aca="false">IF(X1058="HIGH RATE",ROUND(O1058,10),"")</f>
        <v/>
      </c>
      <c r="AE1058" s="71" t="s">
        <v>60</v>
      </c>
      <c r="AF1058" s="73" t="n">
        <f aca="false">SUMIFS(Detail!$L$2:$L$9168,Detail!$C$2:$C$9168,$A1058)</f>
        <v>0</v>
      </c>
      <c r="AG1058" s="74" t="n">
        <f aca="false">SUMIFS(Detail!$N$2:$N$9168,Detail!$C$2:$C$9168,$A1058)</f>
        <v>0</v>
      </c>
    </row>
    <row r="1059" customFormat="false" ht="15" hidden="false" customHeight="false" outlineLevel="0" collapsed="false">
      <c r="A1059" s="71" t="s">
        <v>1702</v>
      </c>
      <c r="B1059" s="71" t="s">
        <v>728</v>
      </c>
      <c r="C1059" s="71" t="s">
        <v>726</v>
      </c>
      <c r="D1059" s="71" t="str">
        <f aca="false">IFERROR(INDEX('Brand Map'!$B$4:$B$125,MATCH(C1059,'Brand Map'!$A$4:$A$125,0)),"Other")</f>
        <v>Other (small prefixes)</v>
      </c>
      <c r="E1059" s="73" t="n">
        <f aca="false">SUMIFS(Detail!$K$2:$K$9168,Detail!$C$2:$C$9168,$A1059)</f>
        <v>0</v>
      </c>
      <c r="F1059" s="73" t="n">
        <f aca="false">SUMIFS(Detail!$E$2:$E$9168,Detail!$C$2:$C$9168,$A1059)</f>
        <v>0</v>
      </c>
      <c r="G1059" s="74" t="n">
        <f aca="false">SUMIFS(Detail!$M$2:$M$9168,Detail!$C$2:$C$9168,$A1059)</f>
        <v>0</v>
      </c>
      <c r="H1059" s="74" t="n">
        <f aca="false">SUMIFS(Detail!$D$2:$D$9168,Detail!$C$2:$C$9168,$A1059)</f>
        <v>0</v>
      </c>
      <c r="I1059" s="74" t="n">
        <v>159.9</v>
      </c>
      <c r="J1059" s="51" t="n">
        <f aca="false">IF(E1059&gt;0,AF1059/E1059,0)</f>
        <v>0</v>
      </c>
      <c r="K1059" s="51" t="n">
        <f aca="false">IF(G1059&gt;0,AG1059/G1059,0)</f>
        <v>0</v>
      </c>
      <c r="L1059" s="75" t="n">
        <f aca="false">H1059/Settings!$B$16</f>
        <v>0</v>
      </c>
      <c r="M1059" s="76" t="n">
        <f aca="false">H1059/Settings!$B$20</f>
        <v>0</v>
      </c>
      <c r="N1059" s="77" t="n">
        <f aca="false">E1059*Settings!$B$3</f>
        <v>0</v>
      </c>
      <c r="O1059" s="77" t="n">
        <f aca="false">IF(E1059&gt;0,(AF1059-N1059)/SQRT(E1059*Settings!$B$3*(1-Settings!$B$3)),0)</f>
        <v>0</v>
      </c>
      <c r="P1059" s="77" t="n">
        <f aca="false">MAX(0,AF1059-N1059)</f>
        <v>0</v>
      </c>
      <c r="Q1059" s="51" t="n">
        <f aca="false">IF(E1059&gt;=Settings!$B$4,(AF1059+Settings!$B$7*Settings!$B$3)/(E1059+Settings!$B$7),Settings!$B$3)</f>
        <v>0.0748599558648786</v>
      </c>
      <c r="R1059" s="78" t="n">
        <f aca="false">PERCENTRANK($H$2:$H$1780,H1059,6)</f>
        <v>0</v>
      </c>
      <c r="S1059" s="78" t="n">
        <f aca="false">PERCENTRANK($Q$2:$Q$1780,Q1059,6)</f>
        <v>0.0646794</v>
      </c>
      <c r="T1059" s="78" t="n">
        <f aca="false">PERCENTRANK($F$2:$F$1780,F1059,6)</f>
        <v>0</v>
      </c>
      <c r="U1059" s="79" t="n">
        <f aca="false">IF(F1059&gt;0,ROUND((Settings!$B$8*T1059+Settings!$B$9*R1059+Settings!$B$10*S1059)/SUM(Settings!$B$8:$B$10),10),0)</f>
        <v>0</v>
      </c>
      <c r="V1059" s="71" t="str">
        <f aca="false">IF(U1059&gt;0,RANK(U1059,$U$2:$U$1780)+COUNTIF($U$2:U1059,U1059)-1,"")</f>
        <v/>
      </c>
      <c r="W1059" s="71" t="str">
        <f aca="false">IF(V1059="","",IF(V1059&lt;=Settings!$B$11,"1 - Fix first",IF(V1059&lt;=Settings!$B$12,"2 - Review","3 - Monitor")))</f>
        <v/>
      </c>
      <c r="X1059" s="71" t="str">
        <f aca="false">IF(AND(E1059&gt;=Settings!$B$4,AF1059&gt;=Settings!$B$5,O1059&gt;=Settings!$B$6),"HIGH RATE","")</f>
        <v/>
      </c>
      <c r="Y1059" s="71" t="str">
        <f aca="false">IF(F1059&gt;0,RANK(F1059,$F$2:$F$1780)+COUNTIF($F$2:F1059,F1059)-1,"")</f>
        <v/>
      </c>
      <c r="Z1059" s="71" t="str">
        <f aca="false">IF(H1059&gt;0,RANK(H1059,$H$2:$H$1780)+COUNTIF($H$2:H1059,H1059)-1,"")</f>
        <v/>
      </c>
      <c r="AA1059" s="71" t="str">
        <f aca="false">IF(AC1059="","",RANK(AC1059,$AC$2:$AC$1780)+COUNTIF($AC$2:AC1059,AC1059)-1)</f>
        <v/>
      </c>
      <c r="AB1059" s="71" t="str">
        <f aca="false">IF(AD1059="","",RANK(AD1059,$AD$2:$AD$1780)+COUNTIF($AD$2:AD1059,AD1059)-1)</f>
        <v/>
      </c>
      <c r="AC1059" s="71" t="str">
        <f aca="false">IF(AND(AF1059&gt;0,E1059&gt;=Settings!$B$4),ROUND(J1059,10),"")</f>
        <v/>
      </c>
      <c r="AD1059" s="71" t="str">
        <f aca="false">IF(X1059="HIGH RATE",ROUND(O1059,10),"")</f>
        <v/>
      </c>
      <c r="AE1059" s="71" t="s">
        <v>60</v>
      </c>
      <c r="AF1059" s="73" t="n">
        <f aca="false">SUMIFS(Detail!$L$2:$L$9168,Detail!$C$2:$C$9168,$A1059)</f>
        <v>0</v>
      </c>
      <c r="AG1059" s="74" t="n">
        <f aca="false">SUMIFS(Detail!$N$2:$N$9168,Detail!$C$2:$C$9168,$A1059)</f>
        <v>0</v>
      </c>
    </row>
    <row r="1060" customFormat="false" ht="15" hidden="false" customHeight="false" outlineLevel="0" collapsed="false">
      <c r="A1060" s="71" t="s">
        <v>2340</v>
      </c>
      <c r="B1060" s="71" t="s">
        <v>3153</v>
      </c>
      <c r="C1060" s="71" t="s">
        <v>256</v>
      </c>
      <c r="D1060" s="71" t="str">
        <f aca="false">IFERROR(INDEX('Brand Map'!$B$4:$B$125,MATCH(C1060,'Brand Map'!$A$4:$A$125,0)),"Other")</f>
        <v>AUCH</v>
      </c>
      <c r="E1060" s="73" t="n">
        <f aca="false">SUMIFS(Detail!$K$2:$K$9168,Detail!$C$2:$C$9168,$A1060)</f>
        <v>4</v>
      </c>
      <c r="F1060" s="73" t="n">
        <f aca="false">SUMIFS(Detail!$E$2:$E$9168,Detail!$C$2:$C$9168,$A1060)</f>
        <v>0</v>
      </c>
      <c r="G1060" s="74" t="n">
        <f aca="false">SUMIFS(Detail!$M$2:$M$9168,Detail!$C$2:$C$9168,$A1060)</f>
        <v>192.68</v>
      </c>
      <c r="H1060" s="74" t="n">
        <f aca="false">SUMIFS(Detail!$D$2:$D$9168,Detail!$C$2:$C$9168,$A1060)</f>
        <v>0</v>
      </c>
      <c r="I1060" s="74" t="n">
        <v>494.85</v>
      </c>
      <c r="J1060" s="51" t="n">
        <f aca="false">IF(E1060&gt;0,AF1060/E1060,0)</f>
        <v>0</v>
      </c>
      <c r="K1060" s="51" t="n">
        <f aca="false">IF(G1060&gt;0,AG1060/G1060,0)</f>
        <v>0</v>
      </c>
      <c r="L1060" s="75" t="n">
        <f aca="false">H1060/Settings!$B$16</f>
        <v>0</v>
      </c>
      <c r="M1060" s="76" t="n">
        <f aca="false">H1060/Settings!$B$20</f>
        <v>0</v>
      </c>
      <c r="N1060" s="77" t="n">
        <f aca="false">E1060*Settings!$B$3</f>
        <v>0.299439823459515</v>
      </c>
      <c r="O1060" s="77" t="n">
        <f aca="false">IF(E1060&gt;0,(AF1060-N1060)/SQRT(E1060*Settings!$B$3*(1-Settings!$B$3)),0)</f>
        <v>-0.568919787642021</v>
      </c>
      <c r="P1060" s="77" t="n">
        <f aca="false">MAX(0,AF1060-N1060)</f>
        <v>0</v>
      </c>
      <c r="Q1060" s="51" t="n">
        <f aca="false">IF(E1060&gt;=Settings!$B$4,(AF1060+Settings!$B$7*Settings!$B$3)/(E1060+Settings!$B$7),Settings!$B$3)</f>
        <v>0.0748599558648786</v>
      </c>
      <c r="R1060" s="78" t="n">
        <f aca="false">PERCENTRANK($H$2:$H$1780,H1060,6)</f>
        <v>0</v>
      </c>
      <c r="S1060" s="78" t="n">
        <f aca="false">PERCENTRANK($Q$2:$Q$1780,Q1060,6)</f>
        <v>0.0646794</v>
      </c>
      <c r="T1060" s="78" t="n">
        <f aca="false">PERCENTRANK($F$2:$F$1780,F1060,6)</f>
        <v>0</v>
      </c>
      <c r="U1060" s="79" t="n">
        <f aca="false">IF(F1060&gt;0,ROUND((Settings!$B$8*T1060+Settings!$B$9*R1060+Settings!$B$10*S1060)/SUM(Settings!$B$8:$B$10),10),0)</f>
        <v>0</v>
      </c>
      <c r="V1060" s="71" t="str">
        <f aca="false">IF(U1060&gt;0,RANK(U1060,$U$2:$U$1780)+COUNTIF($U$2:U1060,U1060)-1,"")</f>
        <v/>
      </c>
      <c r="W1060" s="71" t="str">
        <f aca="false">IF(V1060="","",IF(V1060&lt;=Settings!$B$11,"1 - Fix first",IF(V1060&lt;=Settings!$B$12,"2 - Review","3 - Monitor")))</f>
        <v/>
      </c>
      <c r="X1060" s="71" t="str">
        <f aca="false">IF(AND(E1060&gt;=Settings!$B$4,AF1060&gt;=Settings!$B$5,O1060&gt;=Settings!$B$6),"HIGH RATE","")</f>
        <v/>
      </c>
      <c r="Y1060" s="71" t="str">
        <f aca="false">IF(F1060&gt;0,RANK(F1060,$F$2:$F$1780)+COUNTIF($F$2:F1060,F1060)-1,"")</f>
        <v/>
      </c>
      <c r="Z1060" s="71" t="str">
        <f aca="false">IF(H1060&gt;0,RANK(H1060,$H$2:$H$1780)+COUNTIF($H$2:H1060,H1060)-1,"")</f>
        <v/>
      </c>
      <c r="AA1060" s="71" t="str">
        <f aca="false">IF(AC1060="","",RANK(AC1060,$AC$2:$AC$1780)+COUNTIF($AC$2:AC1060,AC1060)-1)</f>
        <v/>
      </c>
      <c r="AB1060" s="71" t="str">
        <f aca="false">IF(AD1060="","",RANK(AD1060,$AD$2:$AD$1780)+COUNTIF($AD$2:AD1060,AD1060)-1)</f>
        <v/>
      </c>
      <c r="AC1060" s="71" t="str">
        <f aca="false">IF(AND(AF1060&gt;0,E1060&gt;=Settings!$B$4),ROUND(J1060,10),"")</f>
        <v/>
      </c>
      <c r="AD1060" s="71" t="str">
        <f aca="false">IF(X1060="HIGH RATE",ROUND(O1060,10),"")</f>
        <v/>
      </c>
      <c r="AE1060" s="71" t="s">
        <v>62</v>
      </c>
      <c r="AF1060" s="73" t="n">
        <f aca="false">SUMIFS(Detail!$L$2:$L$9168,Detail!$C$2:$C$9168,$A1060)</f>
        <v>0</v>
      </c>
      <c r="AG1060" s="74" t="n">
        <f aca="false">SUMIFS(Detail!$N$2:$N$9168,Detail!$C$2:$C$9168,$A1060)</f>
        <v>0</v>
      </c>
    </row>
    <row r="1061" customFormat="false" ht="15" hidden="false" customHeight="false" outlineLevel="0" collapsed="false">
      <c r="A1061" s="71" t="s">
        <v>1659</v>
      </c>
      <c r="B1061" s="71" t="s">
        <v>576</v>
      </c>
      <c r="C1061" s="71" t="s">
        <v>256</v>
      </c>
      <c r="D1061" s="71" t="str">
        <f aca="false">IFERROR(INDEX('Brand Map'!$B$4:$B$125,MATCH(C1061,'Brand Map'!$A$4:$A$125,0)),"Other")</f>
        <v>AUCH</v>
      </c>
      <c r="E1061" s="73" t="n">
        <f aca="false">SUMIFS(Detail!$K$2:$K$9168,Detail!$C$2:$C$9168,$A1061)</f>
        <v>0</v>
      </c>
      <c r="F1061" s="73" t="n">
        <f aca="false">SUMIFS(Detail!$E$2:$E$9168,Detail!$C$2:$C$9168,$A1061)</f>
        <v>0</v>
      </c>
      <c r="G1061" s="74" t="n">
        <f aca="false">SUMIFS(Detail!$M$2:$M$9168,Detail!$C$2:$C$9168,$A1061)</f>
        <v>0</v>
      </c>
      <c r="H1061" s="74" t="n">
        <f aca="false">SUMIFS(Detail!$D$2:$D$9168,Detail!$C$2:$C$9168,$A1061)</f>
        <v>0</v>
      </c>
      <c r="I1061" s="74" t="n">
        <v>147.1</v>
      </c>
      <c r="J1061" s="51" t="n">
        <f aca="false">IF(E1061&gt;0,AF1061/E1061,0)</f>
        <v>0</v>
      </c>
      <c r="K1061" s="51" t="n">
        <f aca="false">IF(G1061&gt;0,AG1061/G1061,0)</f>
        <v>0</v>
      </c>
      <c r="L1061" s="75" t="n">
        <f aca="false">H1061/Settings!$B$16</f>
        <v>0</v>
      </c>
      <c r="M1061" s="76" t="n">
        <f aca="false">H1061/Settings!$B$20</f>
        <v>0</v>
      </c>
      <c r="N1061" s="77" t="n">
        <f aca="false">E1061*Settings!$B$3</f>
        <v>0</v>
      </c>
      <c r="O1061" s="77" t="n">
        <f aca="false">IF(E1061&gt;0,(AF1061-N1061)/SQRT(E1061*Settings!$B$3*(1-Settings!$B$3)),0)</f>
        <v>0</v>
      </c>
      <c r="P1061" s="77" t="n">
        <f aca="false">MAX(0,AF1061-N1061)</f>
        <v>0</v>
      </c>
      <c r="Q1061" s="51" t="n">
        <f aca="false">IF(E1061&gt;=Settings!$B$4,(AF1061+Settings!$B$7*Settings!$B$3)/(E1061+Settings!$B$7),Settings!$B$3)</f>
        <v>0.0748599558648786</v>
      </c>
      <c r="R1061" s="78" t="n">
        <f aca="false">PERCENTRANK($H$2:$H$1780,H1061,6)</f>
        <v>0</v>
      </c>
      <c r="S1061" s="78" t="n">
        <f aca="false">PERCENTRANK($Q$2:$Q$1780,Q1061,6)</f>
        <v>0.0646794</v>
      </c>
      <c r="T1061" s="78" t="n">
        <f aca="false">PERCENTRANK($F$2:$F$1780,F1061,6)</f>
        <v>0</v>
      </c>
      <c r="U1061" s="79" t="n">
        <f aca="false">IF(F1061&gt;0,ROUND((Settings!$B$8*T1061+Settings!$B$9*R1061+Settings!$B$10*S1061)/SUM(Settings!$B$8:$B$10),10),0)</f>
        <v>0</v>
      </c>
      <c r="V1061" s="71" t="str">
        <f aca="false">IF(U1061&gt;0,RANK(U1061,$U$2:$U$1780)+COUNTIF($U$2:U1061,U1061)-1,"")</f>
        <v/>
      </c>
      <c r="W1061" s="71" t="str">
        <f aca="false">IF(V1061="","",IF(V1061&lt;=Settings!$B$11,"1 - Fix first",IF(V1061&lt;=Settings!$B$12,"2 - Review","3 - Monitor")))</f>
        <v/>
      </c>
      <c r="X1061" s="71" t="str">
        <f aca="false">IF(AND(E1061&gt;=Settings!$B$4,AF1061&gt;=Settings!$B$5,O1061&gt;=Settings!$B$6),"HIGH RATE","")</f>
        <v/>
      </c>
      <c r="Y1061" s="71" t="str">
        <f aca="false">IF(F1061&gt;0,RANK(F1061,$F$2:$F$1780)+COUNTIF($F$2:F1061,F1061)-1,"")</f>
        <v/>
      </c>
      <c r="Z1061" s="71" t="str">
        <f aca="false">IF(H1061&gt;0,RANK(H1061,$H$2:$H$1780)+COUNTIF($H$2:H1061,H1061)-1,"")</f>
        <v/>
      </c>
      <c r="AA1061" s="71" t="str">
        <f aca="false">IF(AC1061="","",RANK(AC1061,$AC$2:$AC$1780)+COUNTIF($AC$2:AC1061,AC1061)-1)</f>
        <v/>
      </c>
      <c r="AB1061" s="71" t="str">
        <f aca="false">IF(AD1061="","",RANK(AD1061,$AD$2:$AD$1780)+COUNTIF($AD$2:AD1061,AD1061)-1)</f>
        <v/>
      </c>
      <c r="AC1061" s="71" t="str">
        <f aca="false">IF(AND(AF1061&gt;0,E1061&gt;=Settings!$B$4),ROUND(J1061,10),"")</f>
        <v/>
      </c>
      <c r="AD1061" s="71" t="str">
        <f aca="false">IF(X1061="HIGH RATE",ROUND(O1061,10),"")</f>
        <v/>
      </c>
      <c r="AE1061" s="71" t="s">
        <v>60</v>
      </c>
      <c r="AF1061" s="73" t="n">
        <f aca="false">SUMIFS(Detail!$L$2:$L$9168,Detail!$C$2:$C$9168,$A1061)</f>
        <v>0</v>
      </c>
      <c r="AG1061" s="74" t="n">
        <f aca="false">SUMIFS(Detail!$N$2:$N$9168,Detail!$C$2:$C$9168,$A1061)</f>
        <v>0</v>
      </c>
    </row>
    <row r="1062" customFormat="false" ht="15" hidden="false" customHeight="false" outlineLevel="0" collapsed="false">
      <c r="A1062" s="71" t="s">
        <v>1718</v>
      </c>
      <c r="B1062" s="71" t="s">
        <v>576</v>
      </c>
      <c r="C1062" s="71" t="s">
        <v>256</v>
      </c>
      <c r="D1062" s="71" t="str">
        <f aca="false">IFERROR(INDEX('Brand Map'!$B$4:$B$125,MATCH(C1062,'Brand Map'!$A$4:$A$125,0)),"Other")</f>
        <v>AUCH</v>
      </c>
      <c r="E1062" s="73" t="n">
        <f aca="false">SUMIFS(Detail!$K$2:$K$9168,Detail!$C$2:$C$9168,$A1062)</f>
        <v>0</v>
      </c>
      <c r="F1062" s="73" t="n">
        <f aca="false">SUMIFS(Detail!$E$2:$E$9168,Detail!$C$2:$C$9168,$A1062)</f>
        <v>0</v>
      </c>
      <c r="G1062" s="74" t="n">
        <f aca="false">SUMIFS(Detail!$M$2:$M$9168,Detail!$C$2:$C$9168,$A1062)</f>
        <v>0</v>
      </c>
      <c r="H1062" s="74" t="n">
        <f aca="false">SUMIFS(Detail!$D$2:$D$9168,Detail!$C$2:$C$9168,$A1062)</f>
        <v>0</v>
      </c>
      <c r="I1062" s="74" t="n">
        <v>88.55</v>
      </c>
      <c r="J1062" s="51" t="n">
        <f aca="false">IF(E1062&gt;0,AF1062/E1062,0)</f>
        <v>0</v>
      </c>
      <c r="K1062" s="51" t="n">
        <f aca="false">IF(G1062&gt;0,AG1062/G1062,0)</f>
        <v>0</v>
      </c>
      <c r="L1062" s="75" t="n">
        <f aca="false">H1062/Settings!$B$16</f>
        <v>0</v>
      </c>
      <c r="M1062" s="76" t="n">
        <f aca="false">H1062/Settings!$B$20</f>
        <v>0</v>
      </c>
      <c r="N1062" s="77" t="n">
        <f aca="false">E1062*Settings!$B$3</f>
        <v>0</v>
      </c>
      <c r="O1062" s="77" t="n">
        <f aca="false">IF(E1062&gt;0,(AF1062-N1062)/SQRT(E1062*Settings!$B$3*(1-Settings!$B$3)),0)</f>
        <v>0</v>
      </c>
      <c r="P1062" s="77" t="n">
        <f aca="false">MAX(0,AF1062-N1062)</f>
        <v>0</v>
      </c>
      <c r="Q1062" s="51" t="n">
        <f aca="false">IF(E1062&gt;=Settings!$B$4,(AF1062+Settings!$B$7*Settings!$B$3)/(E1062+Settings!$B$7),Settings!$B$3)</f>
        <v>0.0748599558648786</v>
      </c>
      <c r="R1062" s="78" t="n">
        <f aca="false">PERCENTRANK($H$2:$H$1780,H1062,6)</f>
        <v>0</v>
      </c>
      <c r="S1062" s="78" t="n">
        <f aca="false">PERCENTRANK($Q$2:$Q$1780,Q1062,6)</f>
        <v>0.0646794</v>
      </c>
      <c r="T1062" s="78" t="n">
        <f aca="false">PERCENTRANK($F$2:$F$1780,F1062,6)</f>
        <v>0</v>
      </c>
      <c r="U1062" s="79" t="n">
        <f aca="false">IF(F1062&gt;0,ROUND((Settings!$B$8*T1062+Settings!$B$9*R1062+Settings!$B$10*S1062)/SUM(Settings!$B$8:$B$10),10),0)</f>
        <v>0</v>
      </c>
      <c r="V1062" s="71" t="str">
        <f aca="false">IF(U1062&gt;0,RANK(U1062,$U$2:$U$1780)+COUNTIF($U$2:U1062,U1062)-1,"")</f>
        <v/>
      </c>
      <c r="W1062" s="71" t="str">
        <f aca="false">IF(V1062="","",IF(V1062&lt;=Settings!$B$11,"1 - Fix first",IF(V1062&lt;=Settings!$B$12,"2 - Review","3 - Monitor")))</f>
        <v/>
      </c>
      <c r="X1062" s="71" t="str">
        <f aca="false">IF(AND(E1062&gt;=Settings!$B$4,AF1062&gt;=Settings!$B$5,O1062&gt;=Settings!$B$6),"HIGH RATE","")</f>
        <v/>
      </c>
      <c r="Y1062" s="71" t="str">
        <f aca="false">IF(F1062&gt;0,RANK(F1062,$F$2:$F$1780)+COUNTIF($F$2:F1062,F1062)-1,"")</f>
        <v/>
      </c>
      <c r="Z1062" s="71" t="str">
        <f aca="false">IF(H1062&gt;0,RANK(H1062,$H$2:$H$1780)+COUNTIF($H$2:H1062,H1062)-1,"")</f>
        <v/>
      </c>
      <c r="AA1062" s="71" t="str">
        <f aca="false">IF(AC1062="","",RANK(AC1062,$AC$2:$AC$1780)+COUNTIF($AC$2:AC1062,AC1062)-1)</f>
        <v/>
      </c>
      <c r="AB1062" s="71" t="str">
        <f aca="false">IF(AD1062="","",RANK(AD1062,$AD$2:$AD$1780)+COUNTIF($AD$2:AD1062,AD1062)-1)</f>
        <v/>
      </c>
      <c r="AC1062" s="71" t="str">
        <f aca="false">IF(AND(AF1062&gt;0,E1062&gt;=Settings!$B$4),ROUND(J1062,10),"")</f>
        <v/>
      </c>
      <c r="AD1062" s="71" t="str">
        <f aca="false">IF(X1062="HIGH RATE",ROUND(O1062,10),"")</f>
        <v/>
      </c>
      <c r="AE1062" s="71" t="s">
        <v>60</v>
      </c>
      <c r="AF1062" s="73" t="n">
        <f aca="false">SUMIFS(Detail!$L$2:$L$9168,Detail!$C$2:$C$9168,$A1062)</f>
        <v>0</v>
      </c>
      <c r="AG1062" s="74" t="n">
        <f aca="false">SUMIFS(Detail!$N$2:$N$9168,Detail!$C$2:$C$9168,$A1062)</f>
        <v>0</v>
      </c>
    </row>
    <row r="1063" customFormat="false" ht="15" hidden="false" customHeight="false" outlineLevel="0" collapsed="false">
      <c r="A1063" s="71" t="s">
        <v>1544</v>
      </c>
      <c r="B1063" s="71" t="s">
        <v>576</v>
      </c>
      <c r="C1063" s="71" t="s">
        <v>256</v>
      </c>
      <c r="D1063" s="71" t="str">
        <f aca="false">IFERROR(INDEX('Brand Map'!$B$4:$B$125,MATCH(C1063,'Brand Map'!$A$4:$A$125,0)),"Other")</f>
        <v>AUCH</v>
      </c>
      <c r="E1063" s="73" t="n">
        <f aca="false">SUMIFS(Detail!$K$2:$K$9168,Detail!$C$2:$C$9168,$A1063)</f>
        <v>0</v>
      </c>
      <c r="F1063" s="73" t="n">
        <f aca="false">SUMIFS(Detail!$E$2:$E$9168,Detail!$C$2:$C$9168,$A1063)</f>
        <v>0</v>
      </c>
      <c r="G1063" s="74" t="n">
        <f aca="false">SUMIFS(Detail!$M$2:$M$9168,Detail!$C$2:$C$9168,$A1063)</f>
        <v>0</v>
      </c>
      <c r="H1063" s="74" t="n">
        <f aca="false">SUMIFS(Detail!$D$2:$D$9168,Detail!$C$2:$C$9168,$A1063)</f>
        <v>0</v>
      </c>
      <c r="I1063" s="74" t="n">
        <v>1001.65</v>
      </c>
      <c r="J1063" s="51" t="n">
        <f aca="false">IF(E1063&gt;0,AF1063/E1063,0)</f>
        <v>0</v>
      </c>
      <c r="K1063" s="51" t="n">
        <f aca="false">IF(G1063&gt;0,AG1063/G1063,0)</f>
        <v>0</v>
      </c>
      <c r="L1063" s="75" t="n">
        <f aca="false">H1063/Settings!$B$16</f>
        <v>0</v>
      </c>
      <c r="M1063" s="76" t="n">
        <f aca="false">H1063/Settings!$B$20</f>
        <v>0</v>
      </c>
      <c r="N1063" s="77" t="n">
        <f aca="false">E1063*Settings!$B$3</f>
        <v>0</v>
      </c>
      <c r="O1063" s="77" t="n">
        <f aca="false">IF(E1063&gt;0,(AF1063-N1063)/SQRT(E1063*Settings!$B$3*(1-Settings!$B$3)),0)</f>
        <v>0</v>
      </c>
      <c r="P1063" s="77" t="n">
        <f aca="false">MAX(0,AF1063-N1063)</f>
        <v>0</v>
      </c>
      <c r="Q1063" s="51" t="n">
        <f aca="false">IF(E1063&gt;=Settings!$B$4,(AF1063+Settings!$B$7*Settings!$B$3)/(E1063+Settings!$B$7),Settings!$B$3)</f>
        <v>0.0748599558648786</v>
      </c>
      <c r="R1063" s="78" t="n">
        <f aca="false">PERCENTRANK($H$2:$H$1780,H1063,6)</f>
        <v>0</v>
      </c>
      <c r="S1063" s="78" t="n">
        <f aca="false">PERCENTRANK($Q$2:$Q$1780,Q1063,6)</f>
        <v>0.0646794</v>
      </c>
      <c r="T1063" s="78" t="n">
        <f aca="false">PERCENTRANK($F$2:$F$1780,F1063,6)</f>
        <v>0</v>
      </c>
      <c r="U1063" s="79" t="n">
        <f aca="false">IF(F1063&gt;0,ROUND((Settings!$B$8*T1063+Settings!$B$9*R1063+Settings!$B$10*S1063)/SUM(Settings!$B$8:$B$10),10),0)</f>
        <v>0</v>
      </c>
      <c r="V1063" s="71" t="str">
        <f aca="false">IF(U1063&gt;0,RANK(U1063,$U$2:$U$1780)+COUNTIF($U$2:U1063,U1063)-1,"")</f>
        <v/>
      </c>
      <c r="W1063" s="71" t="str">
        <f aca="false">IF(V1063="","",IF(V1063&lt;=Settings!$B$11,"1 - Fix first",IF(V1063&lt;=Settings!$B$12,"2 - Review","3 - Monitor")))</f>
        <v/>
      </c>
      <c r="X1063" s="71" t="str">
        <f aca="false">IF(AND(E1063&gt;=Settings!$B$4,AF1063&gt;=Settings!$B$5,O1063&gt;=Settings!$B$6),"HIGH RATE","")</f>
        <v/>
      </c>
      <c r="Y1063" s="71" t="str">
        <f aca="false">IF(F1063&gt;0,RANK(F1063,$F$2:$F$1780)+COUNTIF($F$2:F1063,F1063)-1,"")</f>
        <v/>
      </c>
      <c r="Z1063" s="71" t="str">
        <f aca="false">IF(H1063&gt;0,RANK(H1063,$H$2:$H$1780)+COUNTIF($H$2:H1063,H1063)-1,"")</f>
        <v/>
      </c>
      <c r="AA1063" s="71" t="str">
        <f aca="false">IF(AC1063="","",RANK(AC1063,$AC$2:$AC$1780)+COUNTIF($AC$2:AC1063,AC1063)-1)</f>
        <v/>
      </c>
      <c r="AB1063" s="71" t="str">
        <f aca="false">IF(AD1063="","",RANK(AD1063,$AD$2:$AD$1780)+COUNTIF($AD$2:AD1063,AD1063)-1)</f>
        <v/>
      </c>
      <c r="AC1063" s="71" t="str">
        <f aca="false">IF(AND(AF1063&gt;0,E1063&gt;=Settings!$B$4),ROUND(J1063,10),"")</f>
        <v/>
      </c>
      <c r="AD1063" s="71" t="str">
        <f aca="false">IF(X1063="HIGH RATE",ROUND(O1063,10),"")</f>
        <v/>
      </c>
      <c r="AE1063" s="71" t="s">
        <v>60</v>
      </c>
      <c r="AF1063" s="73" t="n">
        <f aca="false">SUMIFS(Detail!$L$2:$L$9168,Detail!$C$2:$C$9168,$A1063)</f>
        <v>0</v>
      </c>
      <c r="AG1063" s="74" t="n">
        <f aca="false">SUMIFS(Detail!$N$2:$N$9168,Detail!$C$2:$C$9168,$A1063)</f>
        <v>0</v>
      </c>
    </row>
    <row r="1064" customFormat="false" ht="15" hidden="false" customHeight="false" outlineLevel="0" collapsed="false">
      <c r="A1064" s="71" t="s">
        <v>1928</v>
      </c>
      <c r="B1064" s="71" t="s">
        <v>2663</v>
      </c>
      <c r="C1064" s="71" t="s">
        <v>256</v>
      </c>
      <c r="D1064" s="71" t="str">
        <f aca="false">IFERROR(INDEX('Brand Map'!$B$4:$B$125,MATCH(C1064,'Brand Map'!$A$4:$A$125,0)),"Other")</f>
        <v>AUCH</v>
      </c>
      <c r="E1064" s="73" t="n">
        <f aca="false">SUMIFS(Detail!$K$2:$K$9168,Detail!$C$2:$C$9168,$A1064)</f>
        <v>0</v>
      </c>
      <c r="F1064" s="73" t="n">
        <f aca="false">SUMIFS(Detail!$E$2:$E$9168,Detail!$C$2:$C$9168,$A1064)</f>
        <v>0</v>
      </c>
      <c r="G1064" s="74" t="n">
        <f aca="false">SUMIFS(Detail!$M$2:$M$9168,Detail!$C$2:$C$9168,$A1064)</f>
        <v>0</v>
      </c>
      <c r="H1064" s="74" t="n">
        <f aca="false">SUMIFS(Detail!$D$2:$D$9168,Detail!$C$2:$C$9168,$A1064)</f>
        <v>0</v>
      </c>
      <c r="I1064" s="74" t="n">
        <v>95.35</v>
      </c>
      <c r="J1064" s="51" t="n">
        <f aca="false">IF(E1064&gt;0,AF1064/E1064,0)</f>
        <v>0</v>
      </c>
      <c r="K1064" s="51" t="n">
        <f aca="false">IF(G1064&gt;0,AG1064/G1064,0)</f>
        <v>0</v>
      </c>
      <c r="L1064" s="75" t="n">
        <f aca="false">H1064/Settings!$B$16</f>
        <v>0</v>
      </c>
      <c r="M1064" s="76" t="n">
        <f aca="false">H1064/Settings!$B$20</f>
        <v>0</v>
      </c>
      <c r="N1064" s="77" t="n">
        <f aca="false">E1064*Settings!$B$3</f>
        <v>0</v>
      </c>
      <c r="O1064" s="77" t="n">
        <f aca="false">IF(E1064&gt;0,(AF1064-N1064)/SQRT(E1064*Settings!$B$3*(1-Settings!$B$3)),0)</f>
        <v>0</v>
      </c>
      <c r="P1064" s="77" t="n">
        <f aca="false">MAX(0,AF1064-N1064)</f>
        <v>0</v>
      </c>
      <c r="Q1064" s="51" t="n">
        <f aca="false">IF(E1064&gt;=Settings!$B$4,(AF1064+Settings!$B$7*Settings!$B$3)/(E1064+Settings!$B$7),Settings!$B$3)</f>
        <v>0.0748599558648786</v>
      </c>
      <c r="R1064" s="78" t="n">
        <f aca="false">PERCENTRANK($H$2:$H$1780,H1064,6)</f>
        <v>0</v>
      </c>
      <c r="S1064" s="78" t="n">
        <f aca="false">PERCENTRANK($Q$2:$Q$1780,Q1064,6)</f>
        <v>0.0646794</v>
      </c>
      <c r="T1064" s="78" t="n">
        <f aca="false">PERCENTRANK($F$2:$F$1780,F1064,6)</f>
        <v>0</v>
      </c>
      <c r="U1064" s="79" t="n">
        <f aca="false">IF(F1064&gt;0,ROUND((Settings!$B$8*T1064+Settings!$B$9*R1064+Settings!$B$10*S1064)/SUM(Settings!$B$8:$B$10),10),0)</f>
        <v>0</v>
      </c>
      <c r="V1064" s="71" t="str">
        <f aca="false">IF(U1064&gt;0,RANK(U1064,$U$2:$U$1780)+COUNTIF($U$2:U1064,U1064)-1,"")</f>
        <v/>
      </c>
      <c r="W1064" s="71" t="str">
        <f aca="false">IF(V1064="","",IF(V1064&lt;=Settings!$B$11,"1 - Fix first",IF(V1064&lt;=Settings!$B$12,"2 - Review","3 - Monitor")))</f>
        <v/>
      </c>
      <c r="X1064" s="71" t="str">
        <f aca="false">IF(AND(E1064&gt;=Settings!$B$4,AF1064&gt;=Settings!$B$5,O1064&gt;=Settings!$B$6),"HIGH RATE","")</f>
        <v/>
      </c>
      <c r="Y1064" s="71" t="str">
        <f aca="false">IF(F1064&gt;0,RANK(F1064,$F$2:$F$1780)+COUNTIF($F$2:F1064,F1064)-1,"")</f>
        <v/>
      </c>
      <c r="Z1064" s="71" t="str">
        <f aca="false">IF(H1064&gt;0,RANK(H1064,$H$2:$H$1780)+COUNTIF($H$2:H1064,H1064)-1,"")</f>
        <v/>
      </c>
      <c r="AA1064" s="71" t="str">
        <f aca="false">IF(AC1064="","",RANK(AC1064,$AC$2:$AC$1780)+COUNTIF($AC$2:AC1064,AC1064)-1)</f>
        <v/>
      </c>
      <c r="AB1064" s="71" t="str">
        <f aca="false">IF(AD1064="","",RANK(AD1064,$AD$2:$AD$1780)+COUNTIF($AD$2:AD1064,AD1064)-1)</f>
        <v/>
      </c>
      <c r="AC1064" s="71" t="str">
        <f aca="false">IF(AND(AF1064&gt;0,E1064&gt;=Settings!$B$4),ROUND(J1064,10),"")</f>
        <v/>
      </c>
      <c r="AD1064" s="71" t="str">
        <f aca="false">IF(X1064="HIGH RATE",ROUND(O1064,10),"")</f>
        <v/>
      </c>
      <c r="AE1064" s="71" t="s">
        <v>60</v>
      </c>
      <c r="AF1064" s="73" t="n">
        <f aca="false">SUMIFS(Detail!$L$2:$L$9168,Detail!$C$2:$C$9168,$A1064)</f>
        <v>0</v>
      </c>
      <c r="AG1064" s="74" t="n">
        <f aca="false">SUMIFS(Detail!$N$2:$N$9168,Detail!$C$2:$C$9168,$A1064)</f>
        <v>0</v>
      </c>
    </row>
    <row r="1065" customFormat="false" ht="15" hidden="false" customHeight="false" outlineLevel="0" collapsed="false">
      <c r="A1065" s="71" t="s">
        <v>2059</v>
      </c>
      <c r="B1065" s="71" t="s">
        <v>2663</v>
      </c>
      <c r="C1065" s="71" t="s">
        <v>256</v>
      </c>
      <c r="D1065" s="71" t="str">
        <f aca="false">IFERROR(INDEX('Brand Map'!$B$4:$B$125,MATCH(C1065,'Brand Map'!$A$4:$A$125,0)),"Other")</f>
        <v>AUCH</v>
      </c>
      <c r="E1065" s="73" t="n">
        <f aca="false">SUMIFS(Detail!$K$2:$K$9168,Detail!$C$2:$C$9168,$A1065)</f>
        <v>0</v>
      </c>
      <c r="F1065" s="73" t="n">
        <f aca="false">SUMIFS(Detail!$E$2:$E$9168,Detail!$C$2:$C$9168,$A1065)</f>
        <v>0</v>
      </c>
      <c r="G1065" s="74" t="n">
        <f aca="false">SUMIFS(Detail!$M$2:$M$9168,Detail!$C$2:$C$9168,$A1065)</f>
        <v>0</v>
      </c>
      <c r="H1065" s="74" t="n">
        <f aca="false">SUMIFS(Detail!$D$2:$D$9168,Detail!$C$2:$C$9168,$A1065)</f>
        <v>0</v>
      </c>
      <c r="I1065" s="74" t="n">
        <v>65.35</v>
      </c>
      <c r="J1065" s="51" t="n">
        <f aca="false">IF(E1065&gt;0,AF1065/E1065,0)</f>
        <v>0</v>
      </c>
      <c r="K1065" s="51" t="n">
        <f aca="false">IF(G1065&gt;0,AG1065/G1065,0)</f>
        <v>0</v>
      </c>
      <c r="L1065" s="75" t="n">
        <f aca="false">H1065/Settings!$B$16</f>
        <v>0</v>
      </c>
      <c r="M1065" s="76" t="n">
        <f aca="false">H1065/Settings!$B$20</f>
        <v>0</v>
      </c>
      <c r="N1065" s="77" t="n">
        <f aca="false">E1065*Settings!$B$3</f>
        <v>0</v>
      </c>
      <c r="O1065" s="77" t="n">
        <f aca="false">IF(E1065&gt;0,(AF1065-N1065)/SQRT(E1065*Settings!$B$3*(1-Settings!$B$3)),0)</f>
        <v>0</v>
      </c>
      <c r="P1065" s="77" t="n">
        <f aca="false">MAX(0,AF1065-N1065)</f>
        <v>0</v>
      </c>
      <c r="Q1065" s="51" t="n">
        <f aca="false">IF(E1065&gt;=Settings!$B$4,(AF1065+Settings!$B$7*Settings!$B$3)/(E1065+Settings!$B$7),Settings!$B$3)</f>
        <v>0.0748599558648786</v>
      </c>
      <c r="R1065" s="78" t="n">
        <f aca="false">PERCENTRANK($H$2:$H$1780,H1065,6)</f>
        <v>0</v>
      </c>
      <c r="S1065" s="78" t="n">
        <f aca="false">PERCENTRANK($Q$2:$Q$1780,Q1065,6)</f>
        <v>0.0646794</v>
      </c>
      <c r="T1065" s="78" t="n">
        <f aca="false">PERCENTRANK($F$2:$F$1780,F1065,6)</f>
        <v>0</v>
      </c>
      <c r="U1065" s="79" t="n">
        <f aca="false">IF(F1065&gt;0,ROUND((Settings!$B$8*T1065+Settings!$B$9*R1065+Settings!$B$10*S1065)/SUM(Settings!$B$8:$B$10),10),0)</f>
        <v>0</v>
      </c>
      <c r="V1065" s="71" t="str">
        <f aca="false">IF(U1065&gt;0,RANK(U1065,$U$2:$U$1780)+COUNTIF($U$2:U1065,U1065)-1,"")</f>
        <v/>
      </c>
      <c r="W1065" s="71" t="str">
        <f aca="false">IF(V1065="","",IF(V1065&lt;=Settings!$B$11,"1 - Fix first",IF(V1065&lt;=Settings!$B$12,"2 - Review","3 - Monitor")))</f>
        <v/>
      </c>
      <c r="X1065" s="71" t="str">
        <f aca="false">IF(AND(E1065&gt;=Settings!$B$4,AF1065&gt;=Settings!$B$5,O1065&gt;=Settings!$B$6),"HIGH RATE","")</f>
        <v/>
      </c>
      <c r="Y1065" s="71" t="str">
        <f aca="false">IF(F1065&gt;0,RANK(F1065,$F$2:$F$1780)+COUNTIF($F$2:F1065,F1065)-1,"")</f>
        <v/>
      </c>
      <c r="Z1065" s="71" t="str">
        <f aca="false">IF(H1065&gt;0,RANK(H1065,$H$2:$H$1780)+COUNTIF($H$2:H1065,H1065)-1,"")</f>
        <v/>
      </c>
      <c r="AA1065" s="71" t="str">
        <f aca="false">IF(AC1065="","",RANK(AC1065,$AC$2:$AC$1780)+COUNTIF($AC$2:AC1065,AC1065)-1)</f>
        <v/>
      </c>
      <c r="AB1065" s="71" t="str">
        <f aca="false">IF(AD1065="","",RANK(AD1065,$AD$2:$AD$1780)+COUNTIF($AD$2:AD1065,AD1065)-1)</f>
        <v/>
      </c>
      <c r="AC1065" s="71" t="str">
        <f aca="false">IF(AND(AF1065&gt;0,E1065&gt;=Settings!$B$4),ROUND(J1065,10),"")</f>
        <v/>
      </c>
      <c r="AD1065" s="71" t="str">
        <f aca="false">IF(X1065="HIGH RATE",ROUND(O1065,10),"")</f>
        <v/>
      </c>
      <c r="AE1065" s="71" t="s">
        <v>60</v>
      </c>
      <c r="AF1065" s="73" t="n">
        <f aca="false">SUMIFS(Detail!$L$2:$L$9168,Detail!$C$2:$C$9168,$A1065)</f>
        <v>0</v>
      </c>
      <c r="AG1065" s="74" t="n">
        <f aca="false">SUMIFS(Detail!$N$2:$N$9168,Detail!$C$2:$C$9168,$A1065)</f>
        <v>0</v>
      </c>
    </row>
    <row r="1066" customFormat="false" ht="15" hidden="false" customHeight="false" outlineLevel="0" collapsed="false">
      <c r="A1066" s="71" t="s">
        <v>1307</v>
      </c>
      <c r="B1066" s="71" t="s">
        <v>2582</v>
      </c>
      <c r="C1066" s="71" t="s">
        <v>295</v>
      </c>
      <c r="D1066" s="71" t="str">
        <f aca="false">IFERROR(INDEX('Brand Map'!$B$4:$B$125,MATCH(C1066,'Brand Map'!$A$4:$A$125,0)),"Other")</f>
        <v>AUDC</v>
      </c>
      <c r="E1066" s="73" t="n">
        <f aca="false">SUMIFS(Detail!$K$2:$K$9168,Detail!$C$2:$C$9168,$A1066)</f>
        <v>0</v>
      </c>
      <c r="F1066" s="73" t="n">
        <f aca="false">SUMIFS(Detail!$E$2:$E$9168,Detail!$C$2:$C$9168,$A1066)</f>
        <v>0</v>
      </c>
      <c r="G1066" s="74" t="n">
        <f aca="false">SUMIFS(Detail!$M$2:$M$9168,Detail!$C$2:$C$9168,$A1066)</f>
        <v>0</v>
      </c>
      <c r="H1066" s="74" t="n">
        <f aca="false">SUMIFS(Detail!$D$2:$D$9168,Detail!$C$2:$C$9168,$A1066)</f>
        <v>0</v>
      </c>
      <c r="I1066" s="74" t="n">
        <v>268.2</v>
      </c>
      <c r="J1066" s="51" t="n">
        <f aca="false">IF(E1066&gt;0,AF1066/E1066,0)</f>
        <v>0</v>
      </c>
      <c r="K1066" s="51" t="n">
        <f aca="false">IF(G1066&gt;0,AG1066/G1066,0)</f>
        <v>0</v>
      </c>
      <c r="L1066" s="75" t="n">
        <f aca="false">H1066/Settings!$B$16</f>
        <v>0</v>
      </c>
      <c r="M1066" s="76" t="n">
        <f aca="false">H1066/Settings!$B$20</f>
        <v>0</v>
      </c>
      <c r="N1066" s="77" t="n">
        <f aca="false">E1066*Settings!$B$3</f>
        <v>0</v>
      </c>
      <c r="O1066" s="77" t="n">
        <f aca="false">IF(E1066&gt;0,(AF1066-N1066)/SQRT(E1066*Settings!$B$3*(1-Settings!$B$3)),0)</f>
        <v>0</v>
      </c>
      <c r="P1066" s="77" t="n">
        <f aca="false">MAX(0,AF1066-N1066)</f>
        <v>0</v>
      </c>
      <c r="Q1066" s="51" t="n">
        <f aca="false">IF(E1066&gt;=Settings!$B$4,(AF1066+Settings!$B$7*Settings!$B$3)/(E1066+Settings!$B$7),Settings!$B$3)</f>
        <v>0.0748599558648786</v>
      </c>
      <c r="R1066" s="78" t="n">
        <f aca="false">PERCENTRANK($H$2:$H$1780,H1066,6)</f>
        <v>0</v>
      </c>
      <c r="S1066" s="78" t="n">
        <f aca="false">PERCENTRANK($Q$2:$Q$1780,Q1066,6)</f>
        <v>0.0646794</v>
      </c>
      <c r="T1066" s="78" t="n">
        <f aca="false">PERCENTRANK($F$2:$F$1780,F1066,6)</f>
        <v>0</v>
      </c>
      <c r="U1066" s="79" t="n">
        <f aca="false">IF(F1066&gt;0,ROUND((Settings!$B$8*T1066+Settings!$B$9*R1066+Settings!$B$10*S1066)/SUM(Settings!$B$8:$B$10),10),0)</f>
        <v>0</v>
      </c>
      <c r="V1066" s="71" t="str">
        <f aca="false">IF(U1066&gt;0,RANK(U1066,$U$2:$U$1780)+COUNTIF($U$2:U1066,U1066)-1,"")</f>
        <v/>
      </c>
      <c r="W1066" s="71" t="str">
        <f aca="false">IF(V1066="","",IF(V1066&lt;=Settings!$B$11,"1 - Fix first",IF(V1066&lt;=Settings!$B$12,"2 - Review","3 - Monitor")))</f>
        <v/>
      </c>
      <c r="X1066" s="71" t="str">
        <f aca="false">IF(AND(E1066&gt;=Settings!$B$4,AF1066&gt;=Settings!$B$5,O1066&gt;=Settings!$B$6),"HIGH RATE","")</f>
        <v/>
      </c>
      <c r="Y1066" s="71" t="str">
        <f aca="false">IF(F1066&gt;0,RANK(F1066,$F$2:$F$1780)+COUNTIF($F$2:F1066,F1066)-1,"")</f>
        <v/>
      </c>
      <c r="Z1066" s="71" t="str">
        <f aca="false">IF(H1066&gt;0,RANK(H1066,$H$2:$H$1780)+COUNTIF($H$2:H1066,H1066)-1,"")</f>
        <v/>
      </c>
      <c r="AA1066" s="71" t="str">
        <f aca="false">IF(AC1066="","",RANK(AC1066,$AC$2:$AC$1780)+COUNTIF($AC$2:AC1066,AC1066)-1)</f>
        <v/>
      </c>
      <c r="AB1066" s="71" t="str">
        <f aca="false">IF(AD1066="","",RANK(AD1066,$AD$2:$AD$1780)+COUNTIF($AD$2:AD1066,AD1066)-1)</f>
        <v/>
      </c>
      <c r="AC1066" s="71" t="str">
        <f aca="false">IF(AND(AF1066&gt;0,E1066&gt;=Settings!$B$4),ROUND(J1066,10),"")</f>
        <v/>
      </c>
      <c r="AD1066" s="71" t="str">
        <f aca="false">IF(X1066="HIGH RATE",ROUND(O1066,10),"")</f>
        <v/>
      </c>
      <c r="AE1066" s="71" t="s">
        <v>60</v>
      </c>
      <c r="AF1066" s="73" t="n">
        <f aca="false">SUMIFS(Detail!$L$2:$L$9168,Detail!$C$2:$C$9168,$A1066)</f>
        <v>0</v>
      </c>
      <c r="AG1066" s="74" t="n">
        <f aca="false">SUMIFS(Detail!$N$2:$N$9168,Detail!$C$2:$C$9168,$A1066)</f>
        <v>0</v>
      </c>
    </row>
    <row r="1067" customFormat="false" ht="15" hidden="false" customHeight="false" outlineLevel="0" collapsed="false">
      <c r="A1067" s="71" t="s">
        <v>1498</v>
      </c>
      <c r="B1067" s="71" t="s">
        <v>3154</v>
      </c>
      <c r="C1067" s="71" t="s">
        <v>265</v>
      </c>
      <c r="D1067" s="71" t="str">
        <f aca="false">IFERROR(INDEX('Brand Map'!$B$4:$B$125,MATCH(C1067,'Brand Map'!$A$4:$A$125,0)),"Other")</f>
        <v>AUFS</v>
      </c>
      <c r="E1067" s="73" t="n">
        <f aca="false">SUMIFS(Detail!$K$2:$K$9168,Detail!$C$2:$C$9168,$A1067)</f>
        <v>2</v>
      </c>
      <c r="F1067" s="73" t="n">
        <f aca="false">SUMIFS(Detail!$E$2:$E$9168,Detail!$C$2:$C$9168,$A1067)</f>
        <v>0</v>
      </c>
      <c r="G1067" s="74" t="n">
        <f aca="false">SUMIFS(Detail!$M$2:$M$9168,Detail!$C$2:$C$9168,$A1067)</f>
        <v>325.62</v>
      </c>
      <c r="H1067" s="74" t="n">
        <f aca="false">SUMIFS(Detail!$D$2:$D$9168,Detail!$C$2:$C$9168,$A1067)</f>
        <v>0</v>
      </c>
      <c r="I1067" s="74" t="n">
        <v>1913.22</v>
      </c>
      <c r="J1067" s="51" t="n">
        <f aca="false">IF(E1067&gt;0,AF1067/E1067,0)</f>
        <v>0</v>
      </c>
      <c r="K1067" s="51" t="n">
        <f aca="false">IF(G1067&gt;0,AG1067/G1067,0)</f>
        <v>0</v>
      </c>
      <c r="L1067" s="75" t="n">
        <f aca="false">H1067/Settings!$B$16</f>
        <v>0</v>
      </c>
      <c r="M1067" s="76" t="n">
        <f aca="false">H1067/Settings!$B$20</f>
        <v>0</v>
      </c>
      <c r="N1067" s="77" t="n">
        <f aca="false">E1067*Settings!$B$3</f>
        <v>0.149719911729757</v>
      </c>
      <c r="O1067" s="77" t="n">
        <f aca="false">IF(E1067&gt;0,(AF1067-N1067)/SQRT(E1067*Settings!$B$3*(1-Settings!$B$3)),0)</f>
        <v>-0.402287039792884</v>
      </c>
      <c r="P1067" s="77" t="n">
        <f aca="false">MAX(0,AF1067-N1067)</f>
        <v>0</v>
      </c>
      <c r="Q1067" s="51" t="n">
        <f aca="false">IF(E1067&gt;=Settings!$B$4,(AF1067+Settings!$B$7*Settings!$B$3)/(E1067+Settings!$B$7),Settings!$B$3)</f>
        <v>0.0748599558648786</v>
      </c>
      <c r="R1067" s="78" t="n">
        <f aca="false">PERCENTRANK($H$2:$H$1780,H1067,6)</f>
        <v>0</v>
      </c>
      <c r="S1067" s="78" t="n">
        <f aca="false">PERCENTRANK($Q$2:$Q$1780,Q1067,6)</f>
        <v>0.0646794</v>
      </c>
      <c r="T1067" s="78" t="n">
        <f aca="false">PERCENTRANK($F$2:$F$1780,F1067,6)</f>
        <v>0</v>
      </c>
      <c r="U1067" s="79" t="n">
        <f aca="false">IF(F1067&gt;0,ROUND((Settings!$B$8*T1067+Settings!$B$9*R1067+Settings!$B$10*S1067)/SUM(Settings!$B$8:$B$10),10),0)</f>
        <v>0</v>
      </c>
      <c r="V1067" s="71" t="str">
        <f aca="false">IF(U1067&gt;0,RANK(U1067,$U$2:$U$1780)+COUNTIF($U$2:U1067,U1067)-1,"")</f>
        <v/>
      </c>
      <c r="W1067" s="71" t="str">
        <f aca="false">IF(V1067="","",IF(V1067&lt;=Settings!$B$11,"1 - Fix first",IF(V1067&lt;=Settings!$B$12,"2 - Review","3 - Monitor")))</f>
        <v/>
      </c>
      <c r="X1067" s="71" t="str">
        <f aca="false">IF(AND(E1067&gt;=Settings!$B$4,AF1067&gt;=Settings!$B$5,O1067&gt;=Settings!$B$6),"HIGH RATE","")</f>
        <v/>
      </c>
      <c r="Y1067" s="71" t="str">
        <f aca="false">IF(F1067&gt;0,RANK(F1067,$F$2:$F$1780)+COUNTIF($F$2:F1067,F1067)-1,"")</f>
        <v/>
      </c>
      <c r="Z1067" s="71" t="str">
        <f aca="false">IF(H1067&gt;0,RANK(H1067,$H$2:$H$1780)+COUNTIF($H$2:H1067,H1067)-1,"")</f>
        <v/>
      </c>
      <c r="AA1067" s="71" t="str">
        <f aca="false">IF(AC1067="","",RANK(AC1067,$AC$2:$AC$1780)+COUNTIF($AC$2:AC1067,AC1067)-1)</f>
        <v/>
      </c>
      <c r="AB1067" s="71" t="str">
        <f aca="false">IF(AD1067="","",RANK(AD1067,$AD$2:$AD$1780)+COUNTIF($AD$2:AD1067,AD1067)-1)</f>
        <v/>
      </c>
      <c r="AC1067" s="71" t="str">
        <f aca="false">IF(AND(AF1067&gt;0,E1067&gt;=Settings!$B$4),ROUND(J1067,10),"")</f>
        <v/>
      </c>
      <c r="AD1067" s="71" t="str">
        <f aca="false">IF(X1067="HIGH RATE",ROUND(O1067,10),"")</f>
        <v/>
      </c>
      <c r="AE1067" s="71" t="s">
        <v>59</v>
      </c>
      <c r="AF1067" s="73" t="n">
        <f aca="false">SUMIFS(Detail!$L$2:$L$9168,Detail!$C$2:$C$9168,$A1067)</f>
        <v>0</v>
      </c>
      <c r="AG1067" s="74" t="n">
        <f aca="false">SUMIFS(Detail!$N$2:$N$9168,Detail!$C$2:$C$9168,$A1067)</f>
        <v>0</v>
      </c>
    </row>
    <row r="1068" customFormat="false" ht="15" hidden="false" customHeight="false" outlineLevel="0" collapsed="false">
      <c r="A1068" s="71" t="s">
        <v>1940</v>
      </c>
      <c r="B1068" s="71" t="s">
        <v>2652</v>
      </c>
      <c r="C1068" s="71" t="s">
        <v>265</v>
      </c>
      <c r="D1068" s="71" t="str">
        <f aca="false">IFERROR(INDEX('Brand Map'!$B$4:$B$125,MATCH(C1068,'Brand Map'!$A$4:$A$125,0)),"Other")</f>
        <v>AUFS</v>
      </c>
      <c r="E1068" s="73" t="n">
        <f aca="false">SUMIFS(Detail!$K$2:$K$9168,Detail!$C$2:$C$9168,$A1068)</f>
        <v>0</v>
      </c>
      <c r="F1068" s="73" t="n">
        <f aca="false">SUMIFS(Detail!$E$2:$E$9168,Detail!$C$2:$C$9168,$A1068)</f>
        <v>0</v>
      </c>
      <c r="G1068" s="74" t="n">
        <f aca="false">SUMIFS(Detail!$M$2:$M$9168,Detail!$C$2:$C$9168,$A1068)</f>
        <v>0</v>
      </c>
      <c r="H1068" s="74" t="n">
        <f aca="false">SUMIFS(Detail!$D$2:$D$9168,Detail!$C$2:$C$9168,$A1068)</f>
        <v>0</v>
      </c>
      <c r="I1068" s="74" t="n">
        <v>194.95</v>
      </c>
      <c r="J1068" s="51" t="n">
        <f aca="false">IF(E1068&gt;0,AF1068/E1068,0)</f>
        <v>0</v>
      </c>
      <c r="K1068" s="51" t="n">
        <f aca="false">IF(G1068&gt;0,AG1068/G1068,0)</f>
        <v>0</v>
      </c>
      <c r="L1068" s="75" t="n">
        <f aca="false">H1068/Settings!$B$16</f>
        <v>0</v>
      </c>
      <c r="M1068" s="76" t="n">
        <f aca="false">H1068/Settings!$B$20</f>
        <v>0</v>
      </c>
      <c r="N1068" s="77" t="n">
        <f aca="false">E1068*Settings!$B$3</f>
        <v>0</v>
      </c>
      <c r="O1068" s="77" t="n">
        <f aca="false">IF(E1068&gt;0,(AF1068-N1068)/SQRT(E1068*Settings!$B$3*(1-Settings!$B$3)),0)</f>
        <v>0</v>
      </c>
      <c r="P1068" s="77" t="n">
        <f aca="false">MAX(0,AF1068-N1068)</f>
        <v>0</v>
      </c>
      <c r="Q1068" s="51" t="n">
        <f aca="false">IF(E1068&gt;=Settings!$B$4,(AF1068+Settings!$B$7*Settings!$B$3)/(E1068+Settings!$B$7),Settings!$B$3)</f>
        <v>0.0748599558648786</v>
      </c>
      <c r="R1068" s="78" t="n">
        <f aca="false">PERCENTRANK($H$2:$H$1780,H1068,6)</f>
        <v>0</v>
      </c>
      <c r="S1068" s="78" t="n">
        <f aca="false">PERCENTRANK($Q$2:$Q$1780,Q1068,6)</f>
        <v>0.0646794</v>
      </c>
      <c r="T1068" s="78" t="n">
        <f aca="false">PERCENTRANK($F$2:$F$1780,F1068,6)</f>
        <v>0</v>
      </c>
      <c r="U1068" s="79" t="n">
        <f aca="false">IF(F1068&gt;0,ROUND((Settings!$B$8*T1068+Settings!$B$9*R1068+Settings!$B$10*S1068)/SUM(Settings!$B$8:$B$10),10),0)</f>
        <v>0</v>
      </c>
      <c r="V1068" s="71" t="str">
        <f aca="false">IF(U1068&gt;0,RANK(U1068,$U$2:$U$1780)+COUNTIF($U$2:U1068,U1068)-1,"")</f>
        <v/>
      </c>
      <c r="W1068" s="71" t="str">
        <f aca="false">IF(V1068="","",IF(V1068&lt;=Settings!$B$11,"1 - Fix first",IF(V1068&lt;=Settings!$B$12,"2 - Review","3 - Monitor")))</f>
        <v/>
      </c>
      <c r="X1068" s="71" t="str">
        <f aca="false">IF(AND(E1068&gt;=Settings!$B$4,AF1068&gt;=Settings!$B$5,O1068&gt;=Settings!$B$6),"HIGH RATE","")</f>
        <v/>
      </c>
      <c r="Y1068" s="71" t="str">
        <f aca="false">IF(F1068&gt;0,RANK(F1068,$F$2:$F$1780)+COUNTIF($F$2:F1068,F1068)-1,"")</f>
        <v/>
      </c>
      <c r="Z1068" s="71" t="str">
        <f aca="false">IF(H1068&gt;0,RANK(H1068,$H$2:$H$1780)+COUNTIF($H$2:H1068,H1068)-1,"")</f>
        <v/>
      </c>
      <c r="AA1068" s="71" t="str">
        <f aca="false">IF(AC1068="","",RANK(AC1068,$AC$2:$AC$1780)+COUNTIF($AC$2:AC1068,AC1068)-1)</f>
        <v/>
      </c>
      <c r="AB1068" s="71" t="str">
        <f aca="false">IF(AD1068="","",RANK(AD1068,$AD$2:$AD$1780)+COUNTIF($AD$2:AD1068,AD1068)-1)</f>
        <v/>
      </c>
      <c r="AC1068" s="71" t="str">
        <f aca="false">IF(AND(AF1068&gt;0,E1068&gt;=Settings!$B$4),ROUND(J1068,10),"")</f>
        <v/>
      </c>
      <c r="AD1068" s="71" t="str">
        <f aca="false">IF(X1068="HIGH RATE",ROUND(O1068,10),"")</f>
        <v/>
      </c>
      <c r="AE1068" s="71" t="s">
        <v>60</v>
      </c>
      <c r="AF1068" s="73" t="n">
        <f aca="false">SUMIFS(Detail!$L$2:$L$9168,Detail!$C$2:$C$9168,$A1068)</f>
        <v>0</v>
      </c>
      <c r="AG1068" s="74" t="n">
        <f aca="false">SUMIFS(Detail!$N$2:$N$9168,Detail!$C$2:$C$9168,$A1068)</f>
        <v>0</v>
      </c>
    </row>
    <row r="1069" customFormat="false" ht="15" hidden="false" customHeight="false" outlineLevel="0" collapsed="false">
      <c r="A1069" s="71" t="s">
        <v>1813</v>
      </c>
      <c r="B1069" s="71" t="s">
        <v>2652</v>
      </c>
      <c r="C1069" s="71" t="s">
        <v>265</v>
      </c>
      <c r="D1069" s="71" t="str">
        <f aca="false">IFERROR(INDEX('Brand Map'!$B$4:$B$125,MATCH(C1069,'Brand Map'!$A$4:$A$125,0)),"Other")</f>
        <v>AUFS</v>
      </c>
      <c r="E1069" s="73" t="n">
        <f aca="false">SUMIFS(Detail!$K$2:$K$9168,Detail!$C$2:$C$9168,$A1069)</f>
        <v>0</v>
      </c>
      <c r="F1069" s="73" t="n">
        <f aca="false">SUMIFS(Detail!$E$2:$E$9168,Detail!$C$2:$C$9168,$A1069)</f>
        <v>0</v>
      </c>
      <c r="G1069" s="74" t="n">
        <f aca="false">SUMIFS(Detail!$M$2:$M$9168,Detail!$C$2:$C$9168,$A1069)</f>
        <v>0</v>
      </c>
      <c r="H1069" s="74" t="n">
        <f aca="false">SUMIFS(Detail!$D$2:$D$9168,Detail!$C$2:$C$9168,$A1069)</f>
        <v>0</v>
      </c>
      <c r="I1069" s="74" t="n">
        <v>674.85</v>
      </c>
      <c r="J1069" s="51" t="n">
        <f aca="false">IF(E1069&gt;0,AF1069/E1069,0)</f>
        <v>0</v>
      </c>
      <c r="K1069" s="51" t="n">
        <f aca="false">IF(G1069&gt;0,AG1069/G1069,0)</f>
        <v>0</v>
      </c>
      <c r="L1069" s="75" t="n">
        <f aca="false">H1069/Settings!$B$16</f>
        <v>0</v>
      </c>
      <c r="M1069" s="76" t="n">
        <f aca="false">H1069/Settings!$B$20</f>
        <v>0</v>
      </c>
      <c r="N1069" s="77" t="n">
        <f aca="false">E1069*Settings!$B$3</f>
        <v>0</v>
      </c>
      <c r="O1069" s="77" t="n">
        <f aca="false">IF(E1069&gt;0,(AF1069-N1069)/SQRT(E1069*Settings!$B$3*(1-Settings!$B$3)),0)</f>
        <v>0</v>
      </c>
      <c r="P1069" s="77" t="n">
        <f aca="false">MAX(0,AF1069-N1069)</f>
        <v>0</v>
      </c>
      <c r="Q1069" s="51" t="n">
        <f aca="false">IF(E1069&gt;=Settings!$B$4,(AF1069+Settings!$B$7*Settings!$B$3)/(E1069+Settings!$B$7),Settings!$B$3)</f>
        <v>0.0748599558648786</v>
      </c>
      <c r="R1069" s="78" t="n">
        <f aca="false">PERCENTRANK($H$2:$H$1780,H1069,6)</f>
        <v>0</v>
      </c>
      <c r="S1069" s="78" t="n">
        <f aca="false">PERCENTRANK($Q$2:$Q$1780,Q1069,6)</f>
        <v>0.0646794</v>
      </c>
      <c r="T1069" s="78" t="n">
        <f aca="false">PERCENTRANK($F$2:$F$1780,F1069,6)</f>
        <v>0</v>
      </c>
      <c r="U1069" s="79" t="n">
        <f aca="false">IF(F1069&gt;0,ROUND((Settings!$B$8*T1069+Settings!$B$9*R1069+Settings!$B$10*S1069)/SUM(Settings!$B$8:$B$10),10),0)</f>
        <v>0</v>
      </c>
      <c r="V1069" s="71" t="str">
        <f aca="false">IF(U1069&gt;0,RANK(U1069,$U$2:$U$1780)+COUNTIF($U$2:U1069,U1069)-1,"")</f>
        <v/>
      </c>
      <c r="W1069" s="71" t="str">
        <f aca="false">IF(V1069="","",IF(V1069&lt;=Settings!$B$11,"1 - Fix first",IF(V1069&lt;=Settings!$B$12,"2 - Review","3 - Monitor")))</f>
        <v/>
      </c>
      <c r="X1069" s="71" t="str">
        <f aca="false">IF(AND(E1069&gt;=Settings!$B$4,AF1069&gt;=Settings!$B$5,O1069&gt;=Settings!$B$6),"HIGH RATE","")</f>
        <v/>
      </c>
      <c r="Y1069" s="71" t="str">
        <f aca="false">IF(F1069&gt;0,RANK(F1069,$F$2:$F$1780)+COUNTIF($F$2:F1069,F1069)-1,"")</f>
        <v/>
      </c>
      <c r="Z1069" s="71" t="str">
        <f aca="false">IF(H1069&gt;0,RANK(H1069,$H$2:$H$1780)+COUNTIF($H$2:H1069,H1069)-1,"")</f>
        <v/>
      </c>
      <c r="AA1069" s="71" t="str">
        <f aca="false">IF(AC1069="","",RANK(AC1069,$AC$2:$AC$1780)+COUNTIF($AC$2:AC1069,AC1069)-1)</f>
        <v/>
      </c>
      <c r="AB1069" s="71" t="str">
        <f aca="false">IF(AD1069="","",RANK(AD1069,$AD$2:$AD$1780)+COUNTIF($AD$2:AD1069,AD1069)-1)</f>
        <v/>
      </c>
      <c r="AC1069" s="71" t="str">
        <f aca="false">IF(AND(AF1069&gt;0,E1069&gt;=Settings!$B$4),ROUND(J1069,10),"")</f>
        <v/>
      </c>
      <c r="AD1069" s="71" t="str">
        <f aca="false">IF(X1069="HIGH RATE",ROUND(O1069,10),"")</f>
        <v/>
      </c>
      <c r="AE1069" s="71" t="s">
        <v>60</v>
      </c>
      <c r="AF1069" s="73" t="n">
        <f aca="false">SUMIFS(Detail!$L$2:$L$9168,Detail!$C$2:$C$9168,$A1069)</f>
        <v>0</v>
      </c>
      <c r="AG1069" s="74" t="n">
        <f aca="false">SUMIFS(Detail!$N$2:$N$9168,Detail!$C$2:$C$9168,$A1069)</f>
        <v>0</v>
      </c>
    </row>
    <row r="1070" customFormat="false" ht="15" hidden="false" customHeight="false" outlineLevel="0" collapsed="false">
      <c r="A1070" s="71" t="s">
        <v>1947</v>
      </c>
      <c r="B1070" s="71" t="s">
        <v>2652</v>
      </c>
      <c r="C1070" s="71" t="s">
        <v>265</v>
      </c>
      <c r="D1070" s="71" t="str">
        <f aca="false">IFERROR(INDEX('Brand Map'!$B$4:$B$125,MATCH(C1070,'Brand Map'!$A$4:$A$125,0)),"Other")</f>
        <v>AUFS</v>
      </c>
      <c r="E1070" s="73" t="n">
        <f aca="false">SUMIFS(Detail!$K$2:$K$9168,Detail!$C$2:$C$9168,$A1070)</f>
        <v>0</v>
      </c>
      <c r="F1070" s="73" t="n">
        <f aca="false">SUMIFS(Detail!$E$2:$E$9168,Detail!$C$2:$C$9168,$A1070)</f>
        <v>0</v>
      </c>
      <c r="G1070" s="74" t="n">
        <f aca="false">SUMIFS(Detail!$M$2:$M$9168,Detail!$C$2:$C$9168,$A1070)</f>
        <v>0</v>
      </c>
      <c r="H1070" s="74" t="n">
        <f aca="false">SUMIFS(Detail!$D$2:$D$9168,Detail!$C$2:$C$9168,$A1070)</f>
        <v>0</v>
      </c>
      <c r="I1070" s="74" t="n">
        <v>359.9</v>
      </c>
      <c r="J1070" s="51" t="n">
        <f aca="false">IF(E1070&gt;0,AF1070/E1070,0)</f>
        <v>0</v>
      </c>
      <c r="K1070" s="51" t="n">
        <f aca="false">IF(G1070&gt;0,AG1070/G1070,0)</f>
        <v>0</v>
      </c>
      <c r="L1070" s="75" t="n">
        <f aca="false">H1070/Settings!$B$16</f>
        <v>0</v>
      </c>
      <c r="M1070" s="76" t="n">
        <f aca="false">H1070/Settings!$B$20</f>
        <v>0</v>
      </c>
      <c r="N1070" s="77" t="n">
        <f aca="false">E1070*Settings!$B$3</f>
        <v>0</v>
      </c>
      <c r="O1070" s="77" t="n">
        <f aca="false">IF(E1070&gt;0,(AF1070-N1070)/SQRT(E1070*Settings!$B$3*(1-Settings!$B$3)),0)</f>
        <v>0</v>
      </c>
      <c r="P1070" s="77" t="n">
        <f aca="false">MAX(0,AF1070-N1070)</f>
        <v>0</v>
      </c>
      <c r="Q1070" s="51" t="n">
        <f aca="false">IF(E1070&gt;=Settings!$B$4,(AF1070+Settings!$B$7*Settings!$B$3)/(E1070+Settings!$B$7),Settings!$B$3)</f>
        <v>0.0748599558648786</v>
      </c>
      <c r="R1070" s="78" t="n">
        <f aca="false">PERCENTRANK($H$2:$H$1780,H1070,6)</f>
        <v>0</v>
      </c>
      <c r="S1070" s="78" t="n">
        <f aca="false">PERCENTRANK($Q$2:$Q$1780,Q1070,6)</f>
        <v>0.0646794</v>
      </c>
      <c r="T1070" s="78" t="n">
        <f aca="false">PERCENTRANK($F$2:$F$1780,F1070,6)</f>
        <v>0</v>
      </c>
      <c r="U1070" s="79" t="n">
        <f aca="false">IF(F1070&gt;0,ROUND((Settings!$B$8*T1070+Settings!$B$9*R1070+Settings!$B$10*S1070)/SUM(Settings!$B$8:$B$10),10),0)</f>
        <v>0</v>
      </c>
      <c r="V1070" s="71" t="str">
        <f aca="false">IF(U1070&gt;0,RANK(U1070,$U$2:$U$1780)+COUNTIF($U$2:U1070,U1070)-1,"")</f>
        <v/>
      </c>
      <c r="W1070" s="71" t="str">
        <f aca="false">IF(V1070="","",IF(V1070&lt;=Settings!$B$11,"1 - Fix first",IF(V1070&lt;=Settings!$B$12,"2 - Review","3 - Monitor")))</f>
        <v/>
      </c>
      <c r="X1070" s="71" t="str">
        <f aca="false">IF(AND(E1070&gt;=Settings!$B$4,AF1070&gt;=Settings!$B$5,O1070&gt;=Settings!$B$6),"HIGH RATE","")</f>
        <v/>
      </c>
      <c r="Y1070" s="71" t="str">
        <f aca="false">IF(F1070&gt;0,RANK(F1070,$F$2:$F$1780)+COUNTIF($F$2:F1070,F1070)-1,"")</f>
        <v/>
      </c>
      <c r="Z1070" s="71" t="str">
        <f aca="false">IF(H1070&gt;0,RANK(H1070,$H$2:$H$1780)+COUNTIF($H$2:H1070,H1070)-1,"")</f>
        <v/>
      </c>
      <c r="AA1070" s="71" t="str">
        <f aca="false">IF(AC1070="","",RANK(AC1070,$AC$2:$AC$1780)+COUNTIF($AC$2:AC1070,AC1070)-1)</f>
        <v/>
      </c>
      <c r="AB1070" s="71" t="str">
        <f aca="false">IF(AD1070="","",RANK(AD1070,$AD$2:$AD$1780)+COUNTIF($AD$2:AD1070,AD1070)-1)</f>
        <v/>
      </c>
      <c r="AC1070" s="71" t="str">
        <f aca="false">IF(AND(AF1070&gt;0,E1070&gt;=Settings!$B$4),ROUND(J1070,10),"")</f>
        <v/>
      </c>
      <c r="AD1070" s="71" t="str">
        <f aca="false">IF(X1070="HIGH RATE",ROUND(O1070,10),"")</f>
        <v/>
      </c>
      <c r="AE1070" s="71" t="s">
        <v>60</v>
      </c>
      <c r="AF1070" s="73" t="n">
        <f aca="false">SUMIFS(Detail!$L$2:$L$9168,Detail!$C$2:$C$9168,$A1070)</f>
        <v>0</v>
      </c>
      <c r="AG1070" s="74" t="n">
        <f aca="false">SUMIFS(Detail!$N$2:$N$9168,Detail!$C$2:$C$9168,$A1070)</f>
        <v>0</v>
      </c>
    </row>
    <row r="1071" customFormat="false" ht="15" hidden="false" customHeight="false" outlineLevel="0" collapsed="false">
      <c r="A1071" s="71" t="s">
        <v>2448</v>
      </c>
      <c r="B1071" s="71" t="s">
        <v>3155</v>
      </c>
      <c r="C1071" s="71" t="s">
        <v>265</v>
      </c>
      <c r="D1071" s="71" t="str">
        <f aca="false">IFERROR(INDEX('Brand Map'!$B$4:$B$125,MATCH(C1071,'Brand Map'!$A$4:$A$125,0)),"Other")</f>
        <v>AUFS</v>
      </c>
      <c r="E1071" s="73" t="n">
        <f aca="false">SUMIFS(Detail!$K$2:$K$9168,Detail!$C$2:$C$9168,$A1071)</f>
        <v>2</v>
      </c>
      <c r="F1071" s="73" t="n">
        <f aca="false">SUMIFS(Detail!$E$2:$E$9168,Detail!$C$2:$C$9168,$A1071)</f>
        <v>0</v>
      </c>
      <c r="G1071" s="74" t="n">
        <f aca="false">SUMIFS(Detail!$M$2:$M$9168,Detail!$C$2:$C$9168,$A1071)</f>
        <v>236.28</v>
      </c>
      <c r="H1071" s="74" t="n">
        <f aca="false">SUMIFS(Detail!$D$2:$D$9168,Detail!$C$2:$C$9168,$A1071)</f>
        <v>0</v>
      </c>
      <c r="I1071" s="74" t="n">
        <v>236.28</v>
      </c>
      <c r="J1071" s="51" t="n">
        <f aca="false">IF(E1071&gt;0,AF1071/E1071,0)</f>
        <v>0</v>
      </c>
      <c r="K1071" s="51" t="n">
        <f aca="false">IF(G1071&gt;0,AG1071/G1071,0)</f>
        <v>0</v>
      </c>
      <c r="L1071" s="75" t="n">
        <f aca="false">H1071/Settings!$B$16</f>
        <v>0</v>
      </c>
      <c r="M1071" s="76" t="n">
        <f aca="false">H1071/Settings!$B$20</f>
        <v>0</v>
      </c>
      <c r="N1071" s="77" t="n">
        <f aca="false">E1071*Settings!$B$3</f>
        <v>0.149719911729757</v>
      </c>
      <c r="O1071" s="77" t="n">
        <f aca="false">IF(E1071&gt;0,(AF1071-N1071)/SQRT(E1071*Settings!$B$3*(1-Settings!$B$3)),0)</f>
        <v>-0.402287039792884</v>
      </c>
      <c r="P1071" s="77" t="n">
        <f aca="false">MAX(0,AF1071-N1071)</f>
        <v>0</v>
      </c>
      <c r="Q1071" s="51" t="n">
        <f aca="false">IF(E1071&gt;=Settings!$B$4,(AF1071+Settings!$B$7*Settings!$B$3)/(E1071+Settings!$B$7),Settings!$B$3)</f>
        <v>0.0748599558648786</v>
      </c>
      <c r="R1071" s="78" t="n">
        <f aca="false">PERCENTRANK($H$2:$H$1780,H1071,6)</f>
        <v>0</v>
      </c>
      <c r="S1071" s="78" t="n">
        <f aca="false">PERCENTRANK($Q$2:$Q$1780,Q1071,6)</f>
        <v>0.0646794</v>
      </c>
      <c r="T1071" s="78" t="n">
        <f aca="false">PERCENTRANK($F$2:$F$1780,F1071,6)</f>
        <v>0</v>
      </c>
      <c r="U1071" s="79" t="n">
        <f aca="false">IF(F1071&gt;0,ROUND((Settings!$B$8*T1071+Settings!$B$9*R1071+Settings!$B$10*S1071)/SUM(Settings!$B$8:$B$10),10),0)</f>
        <v>0</v>
      </c>
      <c r="V1071" s="71" t="str">
        <f aca="false">IF(U1071&gt;0,RANK(U1071,$U$2:$U$1780)+COUNTIF($U$2:U1071,U1071)-1,"")</f>
        <v/>
      </c>
      <c r="W1071" s="71" t="str">
        <f aca="false">IF(V1071="","",IF(V1071&lt;=Settings!$B$11,"1 - Fix first",IF(V1071&lt;=Settings!$B$12,"2 - Review","3 - Monitor")))</f>
        <v/>
      </c>
      <c r="X1071" s="71" t="str">
        <f aca="false">IF(AND(E1071&gt;=Settings!$B$4,AF1071&gt;=Settings!$B$5,O1071&gt;=Settings!$B$6),"HIGH RATE","")</f>
        <v/>
      </c>
      <c r="Y1071" s="71" t="str">
        <f aca="false">IF(F1071&gt;0,RANK(F1071,$F$2:$F$1780)+COUNTIF($F$2:F1071,F1071)-1,"")</f>
        <v/>
      </c>
      <c r="Z1071" s="71" t="str">
        <f aca="false">IF(H1071&gt;0,RANK(H1071,$H$2:$H$1780)+COUNTIF($H$2:H1071,H1071)-1,"")</f>
        <v/>
      </c>
      <c r="AA1071" s="71" t="str">
        <f aca="false">IF(AC1071="","",RANK(AC1071,$AC$2:$AC$1780)+COUNTIF($AC$2:AC1071,AC1071)-1)</f>
        <v/>
      </c>
      <c r="AB1071" s="71" t="str">
        <f aca="false">IF(AD1071="","",RANK(AD1071,$AD$2:$AD$1780)+COUNTIF($AD$2:AD1071,AD1071)-1)</f>
        <v/>
      </c>
      <c r="AC1071" s="71" t="str">
        <f aca="false">IF(AND(AF1071&gt;0,E1071&gt;=Settings!$B$4),ROUND(J1071,10),"")</f>
        <v/>
      </c>
      <c r="AD1071" s="71" t="str">
        <f aca="false">IF(X1071="HIGH RATE",ROUND(O1071,10),"")</f>
        <v/>
      </c>
      <c r="AE1071" s="71" t="s">
        <v>61</v>
      </c>
      <c r="AF1071" s="73" t="n">
        <f aca="false">SUMIFS(Detail!$L$2:$L$9168,Detail!$C$2:$C$9168,$A1071)</f>
        <v>0</v>
      </c>
      <c r="AG1071" s="74" t="n">
        <f aca="false">SUMIFS(Detail!$N$2:$N$9168,Detail!$C$2:$C$9168,$A1071)</f>
        <v>0</v>
      </c>
    </row>
    <row r="1072" customFormat="false" ht="15" hidden="false" customHeight="false" outlineLevel="0" collapsed="false">
      <c r="A1072" s="71" t="s">
        <v>1878</v>
      </c>
      <c r="B1072" s="71" t="s">
        <v>2540</v>
      </c>
      <c r="C1072" s="71" t="s">
        <v>265</v>
      </c>
      <c r="D1072" s="71" t="str">
        <f aca="false">IFERROR(INDEX('Brand Map'!$B$4:$B$125,MATCH(C1072,'Brand Map'!$A$4:$A$125,0)),"Other")</f>
        <v>AUFS</v>
      </c>
      <c r="E1072" s="73" t="n">
        <f aca="false">SUMIFS(Detail!$K$2:$K$9168,Detail!$C$2:$C$9168,$A1072)</f>
        <v>0</v>
      </c>
      <c r="F1072" s="73" t="n">
        <f aca="false">SUMIFS(Detail!$E$2:$E$9168,Detail!$C$2:$C$9168,$A1072)</f>
        <v>0</v>
      </c>
      <c r="G1072" s="74" t="n">
        <f aca="false">SUMIFS(Detail!$M$2:$M$9168,Detail!$C$2:$C$9168,$A1072)</f>
        <v>0</v>
      </c>
      <c r="H1072" s="74" t="n">
        <f aca="false">SUMIFS(Detail!$D$2:$D$9168,Detail!$C$2:$C$9168,$A1072)</f>
        <v>0</v>
      </c>
      <c r="I1072" s="74" t="n">
        <v>174.95</v>
      </c>
      <c r="J1072" s="51" t="n">
        <f aca="false">IF(E1072&gt;0,AF1072/E1072,0)</f>
        <v>0</v>
      </c>
      <c r="K1072" s="51" t="n">
        <f aca="false">IF(G1072&gt;0,AG1072/G1072,0)</f>
        <v>0</v>
      </c>
      <c r="L1072" s="75" t="n">
        <f aca="false">H1072/Settings!$B$16</f>
        <v>0</v>
      </c>
      <c r="M1072" s="76" t="n">
        <f aca="false">H1072/Settings!$B$20</f>
        <v>0</v>
      </c>
      <c r="N1072" s="77" t="n">
        <f aca="false">E1072*Settings!$B$3</f>
        <v>0</v>
      </c>
      <c r="O1072" s="77" t="n">
        <f aca="false">IF(E1072&gt;0,(AF1072-N1072)/SQRT(E1072*Settings!$B$3*(1-Settings!$B$3)),0)</f>
        <v>0</v>
      </c>
      <c r="P1072" s="77" t="n">
        <f aca="false">MAX(0,AF1072-N1072)</f>
        <v>0</v>
      </c>
      <c r="Q1072" s="51" t="n">
        <f aca="false">IF(E1072&gt;=Settings!$B$4,(AF1072+Settings!$B$7*Settings!$B$3)/(E1072+Settings!$B$7),Settings!$B$3)</f>
        <v>0.0748599558648786</v>
      </c>
      <c r="R1072" s="78" t="n">
        <f aca="false">PERCENTRANK($H$2:$H$1780,H1072,6)</f>
        <v>0</v>
      </c>
      <c r="S1072" s="78" t="n">
        <f aca="false">PERCENTRANK($Q$2:$Q$1780,Q1072,6)</f>
        <v>0.0646794</v>
      </c>
      <c r="T1072" s="78" t="n">
        <f aca="false">PERCENTRANK($F$2:$F$1780,F1072,6)</f>
        <v>0</v>
      </c>
      <c r="U1072" s="79" t="n">
        <f aca="false">IF(F1072&gt;0,ROUND((Settings!$B$8*T1072+Settings!$B$9*R1072+Settings!$B$10*S1072)/SUM(Settings!$B$8:$B$10),10),0)</f>
        <v>0</v>
      </c>
      <c r="V1072" s="71" t="str">
        <f aca="false">IF(U1072&gt;0,RANK(U1072,$U$2:$U$1780)+COUNTIF($U$2:U1072,U1072)-1,"")</f>
        <v/>
      </c>
      <c r="W1072" s="71" t="str">
        <f aca="false">IF(V1072="","",IF(V1072&lt;=Settings!$B$11,"1 - Fix first",IF(V1072&lt;=Settings!$B$12,"2 - Review","3 - Monitor")))</f>
        <v/>
      </c>
      <c r="X1072" s="71" t="str">
        <f aca="false">IF(AND(E1072&gt;=Settings!$B$4,AF1072&gt;=Settings!$B$5,O1072&gt;=Settings!$B$6),"HIGH RATE","")</f>
        <v/>
      </c>
      <c r="Y1072" s="71" t="str">
        <f aca="false">IF(F1072&gt;0,RANK(F1072,$F$2:$F$1780)+COUNTIF($F$2:F1072,F1072)-1,"")</f>
        <v/>
      </c>
      <c r="Z1072" s="71" t="str">
        <f aca="false">IF(H1072&gt;0,RANK(H1072,$H$2:$H$1780)+COUNTIF($H$2:H1072,H1072)-1,"")</f>
        <v/>
      </c>
      <c r="AA1072" s="71" t="str">
        <f aca="false">IF(AC1072="","",RANK(AC1072,$AC$2:$AC$1780)+COUNTIF($AC$2:AC1072,AC1072)-1)</f>
        <v/>
      </c>
      <c r="AB1072" s="71" t="str">
        <f aca="false">IF(AD1072="","",RANK(AD1072,$AD$2:$AD$1780)+COUNTIF($AD$2:AD1072,AD1072)-1)</f>
        <v/>
      </c>
      <c r="AC1072" s="71" t="str">
        <f aca="false">IF(AND(AF1072&gt;0,E1072&gt;=Settings!$B$4),ROUND(J1072,10),"")</f>
        <v/>
      </c>
      <c r="AD1072" s="71" t="str">
        <f aca="false">IF(X1072="HIGH RATE",ROUND(O1072,10),"")</f>
        <v/>
      </c>
      <c r="AE1072" s="71" t="s">
        <v>60</v>
      </c>
      <c r="AF1072" s="73" t="n">
        <f aca="false">SUMIFS(Detail!$L$2:$L$9168,Detail!$C$2:$C$9168,$A1072)</f>
        <v>0</v>
      </c>
      <c r="AG1072" s="74" t="n">
        <f aca="false">SUMIFS(Detail!$N$2:$N$9168,Detail!$C$2:$C$9168,$A1072)</f>
        <v>0</v>
      </c>
    </row>
    <row r="1073" customFormat="false" ht="15" hidden="false" customHeight="false" outlineLevel="0" collapsed="false">
      <c r="A1073" s="71" t="s">
        <v>1923</v>
      </c>
      <c r="B1073" s="71" t="s">
        <v>2540</v>
      </c>
      <c r="C1073" s="71" t="s">
        <v>265</v>
      </c>
      <c r="D1073" s="71" t="str">
        <f aca="false">IFERROR(INDEX('Brand Map'!$B$4:$B$125,MATCH(C1073,'Brand Map'!$A$4:$A$125,0)),"Other")</f>
        <v>AUFS</v>
      </c>
      <c r="E1073" s="73" t="n">
        <f aca="false">SUMIFS(Detail!$K$2:$K$9168,Detail!$C$2:$C$9168,$A1073)</f>
        <v>0</v>
      </c>
      <c r="F1073" s="73" t="n">
        <f aca="false">SUMIFS(Detail!$E$2:$E$9168,Detail!$C$2:$C$9168,$A1073)</f>
        <v>0</v>
      </c>
      <c r="G1073" s="74" t="n">
        <f aca="false">SUMIFS(Detail!$M$2:$M$9168,Detail!$C$2:$C$9168,$A1073)</f>
        <v>0</v>
      </c>
      <c r="H1073" s="74" t="n">
        <f aca="false">SUMIFS(Detail!$D$2:$D$9168,Detail!$C$2:$C$9168,$A1073)</f>
        <v>0</v>
      </c>
      <c r="I1073" s="74" t="n">
        <v>649.75</v>
      </c>
      <c r="J1073" s="51" t="n">
        <f aca="false">IF(E1073&gt;0,AF1073/E1073,0)</f>
        <v>0</v>
      </c>
      <c r="K1073" s="51" t="n">
        <f aca="false">IF(G1073&gt;0,AG1073/G1073,0)</f>
        <v>0</v>
      </c>
      <c r="L1073" s="75" t="n">
        <f aca="false">H1073/Settings!$B$16</f>
        <v>0</v>
      </c>
      <c r="M1073" s="76" t="n">
        <f aca="false">H1073/Settings!$B$20</f>
        <v>0</v>
      </c>
      <c r="N1073" s="77" t="n">
        <f aca="false">E1073*Settings!$B$3</f>
        <v>0</v>
      </c>
      <c r="O1073" s="77" t="n">
        <f aca="false">IF(E1073&gt;0,(AF1073-N1073)/SQRT(E1073*Settings!$B$3*(1-Settings!$B$3)),0)</f>
        <v>0</v>
      </c>
      <c r="P1073" s="77" t="n">
        <f aca="false">MAX(0,AF1073-N1073)</f>
        <v>0</v>
      </c>
      <c r="Q1073" s="51" t="n">
        <f aca="false">IF(E1073&gt;=Settings!$B$4,(AF1073+Settings!$B$7*Settings!$B$3)/(E1073+Settings!$B$7),Settings!$B$3)</f>
        <v>0.0748599558648786</v>
      </c>
      <c r="R1073" s="78" t="n">
        <f aca="false">PERCENTRANK($H$2:$H$1780,H1073,6)</f>
        <v>0</v>
      </c>
      <c r="S1073" s="78" t="n">
        <f aca="false">PERCENTRANK($Q$2:$Q$1780,Q1073,6)</f>
        <v>0.0646794</v>
      </c>
      <c r="T1073" s="78" t="n">
        <f aca="false">PERCENTRANK($F$2:$F$1780,F1073,6)</f>
        <v>0</v>
      </c>
      <c r="U1073" s="79" t="n">
        <f aca="false">IF(F1073&gt;0,ROUND((Settings!$B$8*T1073+Settings!$B$9*R1073+Settings!$B$10*S1073)/SUM(Settings!$B$8:$B$10),10),0)</f>
        <v>0</v>
      </c>
      <c r="V1073" s="71" t="str">
        <f aca="false">IF(U1073&gt;0,RANK(U1073,$U$2:$U$1780)+COUNTIF($U$2:U1073,U1073)-1,"")</f>
        <v/>
      </c>
      <c r="W1073" s="71" t="str">
        <f aca="false">IF(V1073="","",IF(V1073&lt;=Settings!$B$11,"1 - Fix first",IF(V1073&lt;=Settings!$B$12,"2 - Review","3 - Monitor")))</f>
        <v/>
      </c>
      <c r="X1073" s="71" t="str">
        <f aca="false">IF(AND(E1073&gt;=Settings!$B$4,AF1073&gt;=Settings!$B$5,O1073&gt;=Settings!$B$6),"HIGH RATE","")</f>
        <v/>
      </c>
      <c r="Y1073" s="71" t="str">
        <f aca="false">IF(F1073&gt;0,RANK(F1073,$F$2:$F$1780)+COUNTIF($F$2:F1073,F1073)-1,"")</f>
        <v/>
      </c>
      <c r="Z1073" s="71" t="str">
        <f aca="false">IF(H1073&gt;0,RANK(H1073,$H$2:$H$1780)+COUNTIF($H$2:H1073,H1073)-1,"")</f>
        <v/>
      </c>
      <c r="AA1073" s="71" t="str">
        <f aca="false">IF(AC1073="","",RANK(AC1073,$AC$2:$AC$1780)+COUNTIF($AC$2:AC1073,AC1073)-1)</f>
        <v/>
      </c>
      <c r="AB1073" s="71" t="str">
        <f aca="false">IF(AD1073="","",RANK(AD1073,$AD$2:$AD$1780)+COUNTIF($AD$2:AD1073,AD1073)-1)</f>
        <v/>
      </c>
      <c r="AC1073" s="71" t="str">
        <f aca="false">IF(AND(AF1073&gt;0,E1073&gt;=Settings!$B$4),ROUND(J1073,10),"")</f>
        <v/>
      </c>
      <c r="AD1073" s="71" t="str">
        <f aca="false">IF(X1073="HIGH RATE",ROUND(O1073,10),"")</f>
        <v/>
      </c>
      <c r="AE1073" s="71" t="s">
        <v>60</v>
      </c>
      <c r="AF1073" s="73" t="n">
        <f aca="false">SUMIFS(Detail!$L$2:$L$9168,Detail!$C$2:$C$9168,$A1073)</f>
        <v>0</v>
      </c>
      <c r="AG1073" s="74" t="n">
        <f aca="false">SUMIFS(Detail!$N$2:$N$9168,Detail!$C$2:$C$9168,$A1073)</f>
        <v>0</v>
      </c>
    </row>
    <row r="1074" customFormat="false" ht="15" hidden="false" customHeight="false" outlineLevel="0" collapsed="false">
      <c r="A1074" s="71" t="s">
        <v>1662</v>
      </c>
      <c r="B1074" s="71" t="s">
        <v>2794</v>
      </c>
      <c r="C1074" s="71" t="s">
        <v>265</v>
      </c>
      <c r="D1074" s="71" t="str">
        <f aca="false">IFERROR(INDEX('Brand Map'!$B$4:$B$125,MATCH(C1074,'Brand Map'!$A$4:$A$125,0)),"Other")</f>
        <v>AUFS</v>
      </c>
      <c r="E1074" s="73" t="n">
        <f aca="false">SUMIFS(Detail!$K$2:$K$9168,Detail!$C$2:$C$9168,$A1074)</f>
        <v>4</v>
      </c>
      <c r="F1074" s="73" t="n">
        <f aca="false">SUMIFS(Detail!$E$2:$E$9168,Detail!$C$2:$C$9168,$A1074)</f>
        <v>0</v>
      </c>
      <c r="G1074" s="74" t="n">
        <f aca="false">SUMIFS(Detail!$M$2:$M$9168,Detail!$C$2:$C$9168,$A1074)</f>
        <v>692.66</v>
      </c>
      <c r="H1074" s="74" t="n">
        <f aca="false">SUMIFS(Detail!$D$2:$D$9168,Detail!$C$2:$C$9168,$A1074)</f>
        <v>0</v>
      </c>
      <c r="I1074" s="74" t="n">
        <v>3463.74</v>
      </c>
      <c r="J1074" s="51" t="n">
        <f aca="false">IF(E1074&gt;0,AF1074/E1074,0)</f>
        <v>0</v>
      </c>
      <c r="K1074" s="51" t="n">
        <f aca="false">IF(G1074&gt;0,AG1074/G1074,0)</f>
        <v>0</v>
      </c>
      <c r="L1074" s="75" t="n">
        <f aca="false">H1074/Settings!$B$16</f>
        <v>0</v>
      </c>
      <c r="M1074" s="76" t="n">
        <f aca="false">H1074/Settings!$B$20</f>
        <v>0</v>
      </c>
      <c r="N1074" s="77" t="n">
        <f aca="false">E1074*Settings!$B$3</f>
        <v>0.299439823459515</v>
      </c>
      <c r="O1074" s="77" t="n">
        <f aca="false">IF(E1074&gt;0,(AF1074-N1074)/SQRT(E1074*Settings!$B$3*(1-Settings!$B$3)),0)</f>
        <v>-0.568919787642021</v>
      </c>
      <c r="P1074" s="77" t="n">
        <f aca="false">MAX(0,AF1074-N1074)</f>
        <v>0</v>
      </c>
      <c r="Q1074" s="51" t="n">
        <f aca="false">IF(E1074&gt;=Settings!$B$4,(AF1074+Settings!$B$7*Settings!$B$3)/(E1074+Settings!$B$7),Settings!$B$3)</f>
        <v>0.0748599558648786</v>
      </c>
      <c r="R1074" s="78" t="n">
        <f aca="false">PERCENTRANK($H$2:$H$1780,H1074,6)</f>
        <v>0</v>
      </c>
      <c r="S1074" s="78" t="n">
        <f aca="false">PERCENTRANK($Q$2:$Q$1780,Q1074,6)</f>
        <v>0.0646794</v>
      </c>
      <c r="T1074" s="78" t="n">
        <f aca="false">PERCENTRANK($F$2:$F$1780,F1074,6)</f>
        <v>0</v>
      </c>
      <c r="U1074" s="79" t="n">
        <f aca="false">IF(F1074&gt;0,ROUND((Settings!$B$8*T1074+Settings!$B$9*R1074+Settings!$B$10*S1074)/SUM(Settings!$B$8:$B$10),10),0)</f>
        <v>0</v>
      </c>
      <c r="V1074" s="71" t="str">
        <f aca="false">IF(U1074&gt;0,RANK(U1074,$U$2:$U$1780)+COUNTIF($U$2:U1074,U1074)-1,"")</f>
        <v/>
      </c>
      <c r="W1074" s="71" t="str">
        <f aca="false">IF(V1074="","",IF(V1074&lt;=Settings!$B$11,"1 - Fix first",IF(V1074&lt;=Settings!$B$12,"2 - Review","3 - Monitor")))</f>
        <v/>
      </c>
      <c r="X1074" s="71" t="str">
        <f aca="false">IF(AND(E1074&gt;=Settings!$B$4,AF1074&gt;=Settings!$B$5,O1074&gt;=Settings!$B$6),"HIGH RATE","")</f>
        <v/>
      </c>
      <c r="Y1074" s="71" t="str">
        <f aca="false">IF(F1074&gt;0,RANK(F1074,$F$2:$F$1780)+COUNTIF($F$2:F1074,F1074)-1,"")</f>
        <v/>
      </c>
      <c r="Z1074" s="71" t="str">
        <f aca="false">IF(H1074&gt;0,RANK(H1074,$H$2:$H$1780)+COUNTIF($H$2:H1074,H1074)-1,"")</f>
        <v/>
      </c>
      <c r="AA1074" s="71" t="str">
        <f aca="false">IF(AC1074="","",RANK(AC1074,$AC$2:$AC$1780)+COUNTIF($AC$2:AC1074,AC1074)-1)</f>
        <v/>
      </c>
      <c r="AB1074" s="71" t="str">
        <f aca="false">IF(AD1074="","",RANK(AD1074,$AD$2:$AD$1780)+COUNTIF($AD$2:AD1074,AD1074)-1)</f>
        <v/>
      </c>
      <c r="AC1074" s="71" t="str">
        <f aca="false">IF(AND(AF1074&gt;0,E1074&gt;=Settings!$B$4),ROUND(J1074,10),"")</f>
        <v/>
      </c>
      <c r="AD1074" s="71" t="str">
        <f aca="false">IF(X1074="HIGH RATE",ROUND(O1074,10),"")</f>
        <v/>
      </c>
      <c r="AE1074" s="71" t="s">
        <v>60</v>
      </c>
      <c r="AF1074" s="73" t="n">
        <f aca="false">SUMIFS(Detail!$L$2:$L$9168,Detail!$C$2:$C$9168,$A1074)</f>
        <v>0</v>
      </c>
      <c r="AG1074" s="74" t="n">
        <f aca="false">SUMIFS(Detail!$N$2:$N$9168,Detail!$C$2:$C$9168,$A1074)</f>
        <v>0</v>
      </c>
    </row>
    <row r="1075" customFormat="false" ht="15" hidden="false" customHeight="false" outlineLevel="0" collapsed="false">
      <c r="A1075" s="71" t="s">
        <v>1600</v>
      </c>
      <c r="B1075" s="71" t="s">
        <v>2794</v>
      </c>
      <c r="C1075" s="71" t="s">
        <v>265</v>
      </c>
      <c r="D1075" s="71" t="str">
        <f aca="false">IFERROR(INDEX('Brand Map'!$B$4:$B$125,MATCH(C1075,'Brand Map'!$A$4:$A$125,0)),"Other")</f>
        <v>AUFS</v>
      </c>
      <c r="E1075" s="73" t="n">
        <f aca="false">SUMIFS(Detail!$K$2:$K$9168,Detail!$C$2:$C$9168,$A1075)</f>
        <v>0</v>
      </c>
      <c r="F1075" s="73" t="n">
        <f aca="false">SUMIFS(Detail!$E$2:$E$9168,Detail!$C$2:$C$9168,$A1075)</f>
        <v>0</v>
      </c>
      <c r="G1075" s="74" t="n">
        <f aca="false">SUMIFS(Detail!$M$2:$M$9168,Detail!$C$2:$C$9168,$A1075)</f>
        <v>0</v>
      </c>
      <c r="H1075" s="74" t="n">
        <f aca="false">SUMIFS(Detail!$D$2:$D$9168,Detail!$C$2:$C$9168,$A1075)</f>
        <v>0</v>
      </c>
      <c r="I1075" s="74" t="n">
        <v>379.9</v>
      </c>
      <c r="J1075" s="51" t="n">
        <f aca="false">IF(E1075&gt;0,AF1075/E1075,0)</f>
        <v>0</v>
      </c>
      <c r="K1075" s="51" t="n">
        <f aca="false">IF(G1075&gt;0,AG1075/G1075,0)</f>
        <v>0</v>
      </c>
      <c r="L1075" s="75" t="n">
        <f aca="false">H1075/Settings!$B$16</f>
        <v>0</v>
      </c>
      <c r="M1075" s="76" t="n">
        <f aca="false">H1075/Settings!$B$20</f>
        <v>0</v>
      </c>
      <c r="N1075" s="77" t="n">
        <f aca="false">E1075*Settings!$B$3</f>
        <v>0</v>
      </c>
      <c r="O1075" s="77" t="n">
        <f aca="false">IF(E1075&gt;0,(AF1075-N1075)/SQRT(E1075*Settings!$B$3*(1-Settings!$B$3)),0)</f>
        <v>0</v>
      </c>
      <c r="P1075" s="77" t="n">
        <f aca="false">MAX(0,AF1075-N1075)</f>
        <v>0</v>
      </c>
      <c r="Q1075" s="51" t="n">
        <f aca="false">IF(E1075&gt;=Settings!$B$4,(AF1075+Settings!$B$7*Settings!$B$3)/(E1075+Settings!$B$7),Settings!$B$3)</f>
        <v>0.0748599558648786</v>
      </c>
      <c r="R1075" s="78" t="n">
        <f aca="false">PERCENTRANK($H$2:$H$1780,H1075,6)</f>
        <v>0</v>
      </c>
      <c r="S1075" s="78" t="n">
        <f aca="false">PERCENTRANK($Q$2:$Q$1780,Q1075,6)</f>
        <v>0.0646794</v>
      </c>
      <c r="T1075" s="78" t="n">
        <f aca="false">PERCENTRANK($F$2:$F$1780,F1075,6)</f>
        <v>0</v>
      </c>
      <c r="U1075" s="79" t="n">
        <f aca="false">IF(F1075&gt;0,ROUND((Settings!$B$8*T1075+Settings!$B$9*R1075+Settings!$B$10*S1075)/SUM(Settings!$B$8:$B$10),10),0)</f>
        <v>0</v>
      </c>
      <c r="V1075" s="71" t="str">
        <f aca="false">IF(U1075&gt;0,RANK(U1075,$U$2:$U$1780)+COUNTIF($U$2:U1075,U1075)-1,"")</f>
        <v/>
      </c>
      <c r="W1075" s="71" t="str">
        <f aca="false">IF(V1075="","",IF(V1075&lt;=Settings!$B$11,"1 - Fix first",IF(V1075&lt;=Settings!$B$12,"2 - Review","3 - Monitor")))</f>
        <v/>
      </c>
      <c r="X1075" s="71" t="str">
        <f aca="false">IF(AND(E1075&gt;=Settings!$B$4,AF1075&gt;=Settings!$B$5,O1075&gt;=Settings!$B$6),"HIGH RATE","")</f>
        <v/>
      </c>
      <c r="Y1075" s="71" t="str">
        <f aca="false">IF(F1075&gt;0,RANK(F1075,$F$2:$F$1780)+COUNTIF($F$2:F1075,F1075)-1,"")</f>
        <v/>
      </c>
      <c r="Z1075" s="71" t="str">
        <f aca="false">IF(H1075&gt;0,RANK(H1075,$H$2:$H$1780)+COUNTIF($H$2:H1075,H1075)-1,"")</f>
        <v/>
      </c>
      <c r="AA1075" s="71" t="str">
        <f aca="false">IF(AC1075="","",RANK(AC1075,$AC$2:$AC$1780)+COUNTIF($AC$2:AC1075,AC1075)-1)</f>
        <v/>
      </c>
      <c r="AB1075" s="71" t="str">
        <f aca="false">IF(AD1075="","",RANK(AD1075,$AD$2:$AD$1780)+COUNTIF($AD$2:AD1075,AD1075)-1)</f>
        <v/>
      </c>
      <c r="AC1075" s="71" t="str">
        <f aca="false">IF(AND(AF1075&gt;0,E1075&gt;=Settings!$B$4),ROUND(J1075,10),"")</f>
        <v/>
      </c>
      <c r="AD1075" s="71" t="str">
        <f aca="false">IF(X1075="HIGH RATE",ROUND(O1075,10),"")</f>
        <v/>
      </c>
      <c r="AE1075" s="71" t="s">
        <v>60</v>
      </c>
      <c r="AF1075" s="73" t="n">
        <f aca="false">SUMIFS(Detail!$L$2:$L$9168,Detail!$C$2:$C$9168,$A1075)</f>
        <v>0</v>
      </c>
      <c r="AG1075" s="74" t="n">
        <f aca="false">SUMIFS(Detail!$N$2:$N$9168,Detail!$C$2:$C$9168,$A1075)</f>
        <v>0</v>
      </c>
    </row>
    <row r="1076" customFormat="false" ht="15" hidden="false" customHeight="false" outlineLevel="0" collapsed="false">
      <c r="A1076" s="71" t="s">
        <v>2054</v>
      </c>
      <c r="B1076" s="71" t="s">
        <v>3156</v>
      </c>
      <c r="C1076" s="71" t="s">
        <v>265</v>
      </c>
      <c r="D1076" s="71" t="str">
        <f aca="false">IFERROR(INDEX('Brand Map'!$B$4:$B$125,MATCH(C1076,'Brand Map'!$A$4:$A$125,0)),"Other")</f>
        <v>AUFS</v>
      </c>
      <c r="E1076" s="73" t="n">
        <f aca="false">SUMIFS(Detail!$K$2:$K$9168,Detail!$C$2:$C$9168,$A1076)</f>
        <v>0</v>
      </c>
      <c r="F1076" s="73" t="n">
        <f aca="false">SUMIFS(Detail!$E$2:$E$9168,Detail!$C$2:$C$9168,$A1076)</f>
        <v>0</v>
      </c>
      <c r="G1076" s="74" t="n">
        <f aca="false">SUMIFS(Detail!$M$2:$M$9168,Detail!$C$2:$C$9168,$A1076)</f>
        <v>0</v>
      </c>
      <c r="H1076" s="74" t="n">
        <f aca="false">SUMIFS(Detail!$D$2:$D$9168,Detail!$C$2:$C$9168,$A1076)</f>
        <v>0</v>
      </c>
      <c r="I1076" s="74" t="n">
        <v>184.95</v>
      </c>
      <c r="J1076" s="51" t="n">
        <f aca="false">IF(E1076&gt;0,AF1076/E1076,0)</f>
        <v>0</v>
      </c>
      <c r="K1076" s="51" t="n">
        <f aca="false">IF(G1076&gt;0,AG1076/G1076,0)</f>
        <v>0</v>
      </c>
      <c r="L1076" s="75" t="n">
        <f aca="false">H1076/Settings!$B$16</f>
        <v>0</v>
      </c>
      <c r="M1076" s="76" t="n">
        <f aca="false">H1076/Settings!$B$20</f>
        <v>0</v>
      </c>
      <c r="N1076" s="77" t="n">
        <f aca="false">E1076*Settings!$B$3</f>
        <v>0</v>
      </c>
      <c r="O1076" s="77" t="n">
        <f aca="false">IF(E1076&gt;0,(AF1076-N1076)/SQRT(E1076*Settings!$B$3*(1-Settings!$B$3)),0)</f>
        <v>0</v>
      </c>
      <c r="P1076" s="77" t="n">
        <f aca="false">MAX(0,AF1076-N1076)</f>
        <v>0</v>
      </c>
      <c r="Q1076" s="51" t="n">
        <f aca="false">IF(E1076&gt;=Settings!$B$4,(AF1076+Settings!$B$7*Settings!$B$3)/(E1076+Settings!$B$7),Settings!$B$3)</f>
        <v>0.0748599558648786</v>
      </c>
      <c r="R1076" s="78" t="n">
        <f aca="false">PERCENTRANK($H$2:$H$1780,H1076,6)</f>
        <v>0</v>
      </c>
      <c r="S1076" s="78" t="n">
        <f aca="false">PERCENTRANK($Q$2:$Q$1780,Q1076,6)</f>
        <v>0.0646794</v>
      </c>
      <c r="T1076" s="78" t="n">
        <f aca="false">PERCENTRANK($F$2:$F$1780,F1076,6)</f>
        <v>0</v>
      </c>
      <c r="U1076" s="79" t="n">
        <f aca="false">IF(F1076&gt;0,ROUND((Settings!$B$8*T1076+Settings!$B$9*R1076+Settings!$B$10*S1076)/SUM(Settings!$B$8:$B$10),10),0)</f>
        <v>0</v>
      </c>
      <c r="V1076" s="71" t="str">
        <f aca="false">IF(U1076&gt;0,RANK(U1076,$U$2:$U$1780)+COUNTIF($U$2:U1076,U1076)-1,"")</f>
        <v/>
      </c>
      <c r="W1076" s="71" t="str">
        <f aca="false">IF(V1076="","",IF(V1076&lt;=Settings!$B$11,"1 - Fix first",IF(V1076&lt;=Settings!$B$12,"2 - Review","3 - Monitor")))</f>
        <v/>
      </c>
      <c r="X1076" s="71" t="str">
        <f aca="false">IF(AND(E1076&gt;=Settings!$B$4,AF1076&gt;=Settings!$B$5,O1076&gt;=Settings!$B$6),"HIGH RATE","")</f>
        <v/>
      </c>
      <c r="Y1076" s="71" t="str">
        <f aca="false">IF(F1076&gt;0,RANK(F1076,$F$2:$F$1780)+COUNTIF($F$2:F1076,F1076)-1,"")</f>
        <v/>
      </c>
      <c r="Z1076" s="71" t="str">
        <f aca="false">IF(H1076&gt;0,RANK(H1076,$H$2:$H$1780)+COUNTIF($H$2:H1076,H1076)-1,"")</f>
        <v/>
      </c>
      <c r="AA1076" s="71" t="str">
        <f aca="false">IF(AC1076="","",RANK(AC1076,$AC$2:$AC$1780)+COUNTIF($AC$2:AC1076,AC1076)-1)</f>
        <v/>
      </c>
      <c r="AB1076" s="71" t="str">
        <f aca="false">IF(AD1076="","",RANK(AD1076,$AD$2:$AD$1780)+COUNTIF($AD$2:AD1076,AD1076)-1)</f>
        <v/>
      </c>
      <c r="AC1076" s="71" t="str">
        <f aca="false">IF(AND(AF1076&gt;0,E1076&gt;=Settings!$B$4),ROUND(J1076,10),"")</f>
        <v/>
      </c>
      <c r="AD1076" s="71" t="str">
        <f aca="false">IF(X1076="HIGH RATE",ROUND(O1076,10),"")</f>
        <v/>
      </c>
      <c r="AE1076" s="71" t="s">
        <v>60</v>
      </c>
      <c r="AF1076" s="73" t="n">
        <f aca="false">SUMIFS(Detail!$L$2:$L$9168,Detail!$C$2:$C$9168,$A1076)</f>
        <v>0</v>
      </c>
      <c r="AG1076" s="74" t="n">
        <f aca="false">SUMIFS(Detail!$N$2:$N$9168,Detail!$C$2:$C$9168,$A1076)</f>
        <v>0</v>
      </c>
    </row>
    <row r="1077" customFormat="false" ht="15" hidden="false" customHeight="false" outlineLevel="0" collapsed="false">
      <c r="A1077" s="71" t="s">
        <v>2078</v>
      </c>
      <c r="B1077" s="71" t="s">
        <v>3156</v>
      </c>
      <c r="C1077" s="71" t="s">
        <v>265</v>
      </c>
      <c r="D1077" s="71" t="str">
        <f aca="false">IFERROR(INDEX('Brand Map'!$B$4:$B$125,MATCH(C1077,'Brand Map'!$A$4:$A$125,0)),"Other")</f>
        <v>AUFS</v>
      </c>
      <c r="E1077" s="73" t="n">
        <f aca="false">SUMIFS(Detail!$K$2:$K$9168,Detail!$C$2:$C$9168,$A1077)</f>
        <v>0</v>
      </c>
      <c r="F1077" s="73" t="n">
        <f aca="false">SUMIFS(Detail!$E$2:$E$9168,Detail!$C$2:$C$9168,$A1077)</f>
        <v>0</v>
      </c>
      <c r="G1077" s="74" t="n">
        <f aca="false">SUMIFS(Detail!$M$2:$M$9168,Detail!$C$2:$C$9168,$A1077)</f>
        <v>0</v>
      </c>
      <c r="H1077" s="74" t="n">
        <f aca="false">SUMIFS(Detail!$D$2:$D$9168,Detail!$C$2:$C$9168,$A1077)</f>
        <v>0</v>
      </c>
      <c r="I1077" s="74" t="n">
        <v>214.95</v>
      </c>
      <c r="J1077" s="51" t="n">
        <f aca="false">IF(E1077&gt;0,AF1077/E1077,0)</f>
        <v>0</v>
      </c>
      <c r="K1077" s="51" t="n">
        <f aca="false">IF(G1077&gt;0,AG1077/G1077,0)</f>
        <v>0</v>
      </c>
      <c r="L1077" s="75" t="n">
        <f aca="false">H1077/Settings!$B$16</f>
        <v>0</v>
      </c>
      <c r="M1077" s="76" t="n">
        <f aca="false">H1077/Settings!$B$20</f>
        <v>0</v>
      </c>
      <c r="N1077" s="77" t="n">
        <f aca="false">E1077*Settings!$B$3</f>
        <v>0</v>
      </c>
      <c r="O1077" s="77" t="n">
        <f aca="false">IF(E1077&gt;0,(AF1077-N1077)/SQRT(E1077*Settings!$B$3*(1-Settings!$B$3)),0)</f>
        <v>0</v>
      </c>
      <c r="P1077" s="77" t="n">
        <f aca="false">MAX(0,AF1077-N1077)</f>
        <v>0</v>
      </c>
      <c r="Q1077" s="51" t="n">
        <f aca="false">IF(E1077&gt;=Settings!$B$4,(AF1077+Settings!$B$7*Settings!$B$3)/(E1077+Settings!$B$7),Settings!$B$3)</f>
        <v>0.0748599558648786</v>
      </c>
      <c r="R1077" s="78" t="n">
        <f aca="false">PERCENTRANK($H$2:$H$1780,H1077,6)</f>
        <v>0</v>
      </c>
      <c r="S1077" s="78" t="n">
        <f aca="false">PERCENTRANK($Q$2:$Q$1780,Q1077,6)</f>
        <v>0.0646794</v>
      </c>
      <c r="T1077" s="78" t="n">
        <f aca="false">PERCENTRANK($F$2:$F$1780,F1077,6)</f>
        <v>0</v>
      </c>
      <c r="U1077" s="79" t="n">
        <f aca="false">IF(F1077&gt;0,ROUND((Settings!$B$8*T1077+Settings!$B$9*R1077+Settings!$B$10*S1077)/SUM(Settings!$B$8:$B$10),10),0)</f>
        <v>0</v>
      </c>
      <c r="V1077" s="71" t="str">
        <f aca="false">IF(U1077&gt;0,RANK(U1077,$U$2:$U$1780)+COUNTIF($U$2:U1077,U1077)-1,"")</f>
        <v/>
      </c>
      <c r="W1077" s="71" t="str">
        <f aca="false">IF(V1077="","",IF(V1077&lt;=Settings!$B$11,"1 - Fix first",IF(V1077&lt;=Settings!$B$12,"2 - Review","3 - Monitor")))</f>
        <v/>
      </c>
      <c r="X1077" s="71" t="str">
        <f aca="false">IF(AND(E1077&gt;=Settings!$B$4,AF1077&gt;=Settings!$B$5,O1077&gt;=Settings!$B$6),"HIGH RATE","")</f>
        <v/>
      </c>
      <c r="Y1077" s="71" t="str">
        <f aca="false">IF(F1077&gt;0,RANK(F1077,$F$2:$F$1780)+COUNTIF($F$2:F1077,F1077)-1,"")</f>
        <v/>
      </c>
      <c r="Z1077" s="71" t="str">
        <f aca="false">IF(H1077&gt;0,RANK(H1077,$H$2:$H$1780)+COUNTIF($H$2:H1077,H1077)-1,"")</f>
        <v/>
      </c>
      <c r="AA1077" s="71" t="str">
        <f aca="false">IF(AC1077="","",RANK(AC1077,$AC$2:$AC$1780)+COUNTIF($AC$2:AC1077,AC1077)-1)</f>
        <v/>
      </c>
      <c r="AB1077" s="71" t="str">
        <f aca="false">IF(AD1077="","",RANK(AD1077,$AD$2:$AD$1780)+COUNTIF($AD$2:AD1077,AD1077)-1)</f>
        <v/>
      </c>
      <c r="AC1077" s="71" t="str">
        <f aca="false">IF(AND(AF1077&gt;0,E1077&gt;=Settings!$B$4),ROUND(J1077,10),"")</f>
        <v/>
      </c>
      <c r="AD1077" s="71" t="str">
        <f aca="false">IF(X1077="HIGH RATE",ROUND(O1077,10),"")</f>
        <v/>
      </c>
      <c r="AE1077" s="71" t="s">
        <v>60</v>
      </c>
      <c r="AF1077" s="73" t="n">
        <f aca="false">SUMIFS(Detail!$L$2:$L$9168,Detail!$C$2:$C$9168,$A1077)</f>
        <v>0</v>
      </c>
      <c r="AG1077" s="74" t="n">
        <f aca="false">SUMIFS(Detail!$N$2:$N$9168,Detail!$C$2:$C$9168,$A1077)</f>
        <v>0</v>
      </c>
    </row>
    <row r="1078" customFormat="false" ht="15" hidden="false" customHeight="false" outlineLevel="0" collapsed="false">
      <c r="A1078" s="71" t="s">
        <v>1025</v>
      </c>
      <c r="B1078" s="71" t="s">
        <v>3157</v>
      </c>
      <c r="C1078" s="71" t="s">
        <v>265</v>
      </c>
      <c r="D1078" s="71" t="str">
        <f aca="false">IFERROR(INDEX('Brand Map'!$B$4:$B$125,MATCH(C1078,'Brand Map'!$A$4:$A$125,0)),"Other")</f>
        <v>AUFS</v>
      </c>
      <c r="E1078" s="73" t="n">
        <f aca="false">SUMIFS(Detail!$K$2:$K$9168,Detail!$C$2:$C$9168,$A1078)</f>
        <v>3</v>
      </c>
      <c r="F1078" s="73" t="n">
        <f aca="false">SUMIFS(Detail!$E$2:$E$9168,Detail!$C$2:$C$9168,$A1078)</f>
        <v>0</v>
      </c>
      <c r="G1078" s="74" t="n">
        <f aca="false">SUMIFS(Detail!$M$2:$M$9168,Detail!$C$2:$C$9168,$A1078)</f>
        <v>395.31</v>
      </c>
      <c r="H1078" s="74" t="n">
        <f aca="false">SUMIFS(Detail!$D$2:$D$9168,Detail!$C$2:$C$9168,$A1078)</f>
        <v>0</v>
      </c>
      <c r="I1078" s="74" t="n">
        <v>1341.58</v>
      </c>
      <c r="J1078" s="51" t="n">
        <f aca="false">IF(E1078&gt;0,AF1078/E1078,0)</f>
        <v>0</v>
      </c>
      <c r="K1078" s="51" t="n">
        <f aca="false">IF(G1078&gt;0,AG1078/G1078,0)</f>
        <v>0</v>
      </c>
      <c r="L1078" s="75" t="n">
        <f aca="false">H1078/Settings!$B$16</f>
        <v>0</v>
      </c>
      <c r="M1078" s="76" t="n">
        <f aca="false">H1078/Settings!$B$20</f>
        <v>0</v>
      </c>
      <c r="N1078" s="77" t="n">
        <f aca="false">E1078*Settings!$B$3</f>
        <v>0.224579867594636</v>
      </c>
      <c r="O1078" s="77" t="n">
        <f aca="false">IF(E1078&gt;0,(AF1078-N1078)/SQRT(E1078*Settings!$B$3*(1-Settings!$B$3)),0)</f>
        <v>-0.492698988813638</v>
      </c>
      <c r="P1078" s="77" t="n">
        <f aca="false">MAX(0,AF1078-N1078)</f>
        <v>0</v>
      </c>
      <c r="Q1078" s="51" t="n">
        <f aca="false">IF(E1078&gt;=Settings!$B$4,(AF1078+Settings!$B$7*Settings!$B$3)/(E1078+Settings!$B$7),Settings!$B$3)</f>
        <v>0.0748599558648786</v>
      </c>
      <c r="R1078" s="78" t="n">
        <f aca="false">PERCENTRANK($H$2:$H$1780,H1078,6)</f>
        <v>0</v>
      </c>
      <c r="S1078" s="78" t="n">
        <f aca="false">PERCENTRANK($Q$2:$Q$1780,Q1078,6)</f>
        <v>0.0646794</v>
      </c>
      <c r="T1078" s="78" t="n">
        <f aca="false">PERCENTRANK($F$2:$F$1780,F1078,6)</f>
        <v>0</v>
      </c>
      <c r="U1078" s="79" t="n">
        <f aca="false">IF(F1078&gt;0,ROUND((Settings!$B$8*T1078+Settings!$B$9*R1078+Settings!$B$10*S1078)/SUM(Settings!$B$8:$B$10),10),0)</f>
        <v>0</v>
      </c>
      <c r="V1078" s="71" t="str">
        <f aca="false">IF(U1078&gt;0,RANK(U1078,$U$2:$U$1780)+COUNTIF($U$2:U1078,U1078)-1,"")</f>
        <v/>
      </c>
      <c r="W1078" s="71" t="str">
        <f aca="false">IF(V1078="","",IF(V1078&lt;=Settings!$B$11,"1 - Fix first",IF(V1078&lt;=Settings!$B$12,"2 - Review","3 - Monitor")))</f>
        <v/>
      </c>
      <c r="X1078" s="71" t="str">
        <f aca="false">IF(AND(E1078&gt;=Settings!$B$4,AF1078&gt;=Settings!$B$5,O1078&gt;=Settings!$B$6),"HIGH RATE","")</f>
        <v/>
      </c>
      <c r="Y1078" s="71" t="str">
        <f aca="false">IF(F1078&gt;0,RANK(F1078,$F$2:$F$1780)+COUNTIF($F$2:F1078,F1078)-1,"")</f>
        <v/>
      </c>
      <c r="Z1078" s="71" t="str">
        <f aca="false">IF(H1078&gt;0,RANK(H1078,$H$2:$H$1780)+COUNTIF($H$2:H1078,H1078)-1,"")</f>
        <v/>
      </c>
      <c r="AA1078" s="71" t="str">
        <f aca="false">IF(AC1078="","",RANK(AC1078,$AC$2:$AC$1780)+COUNTIF($AC$2:AC1078,AC1078)-1)</f>
        <v/>
      </c>
      <c r="AB1078" s="71" t="str">
        <f aca="false">IF(AD1078="","",RANK(AD1078,$AD$2:$AD$1780)+COUNTIF($AD$2:AD1078,AD1078)-1)</f>
        <v/>
      </c>
      <c r="AC1078" s="71" t="str">
        <f aca="false">IF(AND(AF1078&gt;0,E1078&gt;=Settings!$B$4),ROUND(J1078,10),"")</f>
        <v/>
      </c>
      <c r="AD1078" s="71" t="str">
        <f aca="false">IF(X1078="HIGH RATE",ROUND(O1078,10),"")</f>
        <v/>
      </c>
      <c r="AE1078" s="71" t="s">
        <v>60</v>
      </c>
      <c r="AF1078" s="73" t="n">
        <f aca="false">SUMIFS(Detail!$L$2:$L$9168,Detail!$C$2:$C$9168,$A1078)</f>
        <v>0</v>
      </c>
      <c r="AG1078" s="74" t="n">
        <f aca="false">SUMIFS(Detail!$N$2:$N$9168,Detail!$C$2:$C$9168,$A1078)</f>
        <v>0</v>
      </c>
    </row>
    <row r="1079" customFormat="false" ht="15" hidden="false" customHeight="false" outlineLevel="0" collapsed="false">
      <c r="A1079" s="71" t="s">
        <v>1739</v>
      </c>
      <c r="B1079" s="71" t="s">
        <v>2900</v>
      </c>
      <c r="C1079" s="71" t="s">
        <v>265</v>
      </c>
      <c r="D1079" s="71" t="str">
        <f aca="false">IFERROR(INDEX('Brand Map'!$B$4:$B$125,MATCH(C1079,'Brand Map'!$A$4:$A$125,0)),"Other")</f>
        <v>AUFS</v>
      </c>
      <c r="E1079" s="73" t="n">
        <f aca="false">SUMIFS(Detail!$K$2:$K$9168,Detail!$C$2:$C$9168,$A1079)</f>
        <v>0</v>
      </c>
      <c r="F1079" s="73" t="n">
        <f aca="false">SUMIFS(Detail!$E$2:$E$9168,Detail!$C$2:$C$9168,$A1079)</f>
        <v>0</v>
      </c>
      <c r="G1079" s="74" t="n">
        <f aca="false">SUMIFS(Detail!$M$2:$M$9168,Detail!$C$2:$C$9168,$A1079)</f>
        <v>0</v>
      </c>
      <c r="H1079" s="74" t="n">
        <f aca="false">SUMIFS(Detail!$D$2:$D$9168,Detail!$C$2:$C$9168,$A1079)</f>
        <v>0</v>
      </c>
      <c r="I1079" s="74" t="n">
        <v>174.95</v>
      </c>
      <c r="J1079" s="51" t="n">
        <f aca="false">IF(E1079&gt;0,AF1079/E1079,0)</f>
        <v>0</v>
      </c>
      <c r="K1079" s="51" t="n">
        <f aca="false">IF(G1079&gt;0,AG1079/G1079,0)</f>
        <v>0</v>
      </c>
      <c r="L1079" s="75" t="n">
        <f aca="false">H1079/Settings!$B$16</f>
        <v>0</v>
      </c>
      <c r="M1079" s="76" t="n">
        <f aca="false">H1079/Settings!$B$20</f>
        <v>0</v>
      </c>
      <c r="N1079" s="77" t="n">
        <f aca="false">E1079*Settings!$B$3</f>
        <v>0</v>
      </c>
      <c r="O1079" s="77" t="n">
        <f aca="false">IF(E1079&gt;0,(AF1079-N1079)/SQRT(E1079*Settings!$B$3*(1-Settings!$B$3)),0)</f>
        <v>0</v>
      </c>
      <c r="P1079" s="77" t="n">
        <f aca="false">MAX(0,AF1079-N1079)</f>
        <v>0</v>
      </c>
      <c r="Q1079" s="51" t="n">
        <f aca="false">IF(E1079&gt;=Settings!$B$4,(AF1079+Settings!$B$7*Settings!$B$3)/(E1079+Settings!$B$7),Settings!$B$3)</f>
        <v>0.0748599558648786</v>
      </c>
      <c r="R1079" s="78" t="n">
        <f aca="false">PERCENTRANK($H$2:$H$1780,H1079,6)</f>
        <v>0</v>
      </c>
      <c r="S1079" s="78" t="n">
        <f aca="false">PERCENTRANK($Q$2:$Q$1780,Q1079,6)</f>
        <v>0.0646794</v>
      </c>
      <c r="T1079" s="78" t="n">
        <f aca="false">PERCENTRANK($F$2:$F$1780,F1079,6)</f>
        <v>0</v>
      </c>
      <c r="U1079" s="79" t="n">
        <f aca="false">IF(F1079&gt;0,ROUND((Settings!$B$8*T1079+Settings!$B$9*R1079+Settings!$B$10*S1079)/SUM(Settings!$B$8:$B$10),10),0)</f>
        <v>0</v>
      </c>
      <c r="V1079" s="71" t="str">
        <f aca="false">IF(U1079&gt;0,RANK(U1079,$U$2:$U$1780)+COUNTIF($U$2:U1079,U1079)-1,"")</f>
        <v/>
      </c>
      <c r="W1079" s="71" t="str">
        <f aca="false">IF(V1079="","",IF(V1079&lt;=Settings!$B$11,"1 - Fix first",IF(V1079&lt;=Settings!$B$12,"2 - Review","3 - Monitor")))</f>
        <v/>
      </c>
      <c r="X1079" s="71" t="str">
        <f aca="false">IF(AND(E1079&gt;=Settings!$B$4,AF1079&gt;=Settings!$B$5,O1079&gt;=Settings!$B$6),"HIGH RATE","")</f>
        <v/>
      </c>
      <c r="Y1079" s="71" t="str">
        <f aca="false">IF(F1079&gt;0,RANK(F1079,$F$2:$F$1780)+COUNTIF($F$2:F1079,F1079)-1,"")</f>
        <v/>
      </c>
      <c r="Z1079" s="71" t="str">
        <f aca="false">IF(H1079&gt;0,RANK(H1079,$H$2:$H$1780)+COUNTIF($H$2:H1079,H1079)-1,"")</f>
        <v/>
      </c>
      <c r="AA1079" s="71" t="str">
        <f aca="false">IF(AC1079="","",RANK(AC1079,$AC$2:$AC$1780)+COUNTIF($AC$2:AC1079,AC1079)-1)</f>
        <v/>
      </c>
      <c r="AB1079" s="71" t="str">
        <f aca="false">IF(AD1079="","",RANK(AD1079,$AD$2:$AD$1780)+COUNTIF($AD$2:AD1079,AD1079)-1)</f>
        <v/>
      </c>
      <c r="AC1079" s="71" t="str">
        <f aca="false">IF(AND(AF1079&gt;0,E1079&gt;=Settings!$B$4),ROUND(J1079,10),"")</f>
        <v/>
      </c>
      <c r="AD1079" s="71" t="str">
        <f aca="false">IF(X1079="HIGH RATE",ROUND(O1079,10),"")</f>
        <v/>
      </c>
      <c r="AE1079" s="71" t="s">
        <v>60</v>
      </c>
      <c r="AF1079" s="73" t="n">
        <f aca="false">SUMIFS(Detail!$L$2:$L$9168,Detail!$C$2:$C$9168,$A1079)</f>
        <v>0</v>
      </c>
      <c r="AG1079" s="74" t="n">
        <f aca="false">SUMIFS(Detail!$N$2:$N$9168,Detail!$C$2:$C$9168,$A1079)</f>
        <v>0</v>
      </c>
    </row>
    <row r="1080" customFormat="false" ht="15" hidden="false" customHeight="false" outlineLevel="0" collapsed="false">
      <c r="A1080" s="71" t="s">
        <v>1817</v>
      </c>
      <c r="B1080" s="71" t="s">
        <v>578</v>
      </c>
      <c r="C1080" s="71" t="s">
        <v>265</v>
      </c>
      <c r="D1080" s="71" t="str">
        <f aca="false">IFERROR(INDEX('Brand Map'!$B$4:$B$125,MATCH(C1080,'Brand Map'!$A$4:$A$125,0)),"Other")</f>
        <v>AUFS</v>
      </c>
      <c r="E1080" s="73" t="n">
        <f aca="false">SUMIFS(Detail!$K$2:$K$9168,Detail!$C$2:$C$9168,$A1080)</f>
        <v>0</v>
      </c>
      <c r="F1080" s="73" t="n">
        <f aca="false">SUMIFS(Detail!$E$2:$E$9168,Detail!$C$2:$C$9168,$A1080)</f>
        <v>0</v>
      </c>
      <c r="G1080" s="74" t="n">
        <f aca="false">SUMIFS(Detail!$M$2:$M$9168,Detail!$C$2:$C$9168,$A1080)</f>
        <v>0</v>
      </c>
      <c r="H1080" s="74" t="n">
        <f aca="false">SUMIFS(Detail!$D$2:$D$9168,Detail!$C$2:$C$9168,$A1080)</f>
        <v>0</v>
      </c>
      <c r="I1080" s="74" t="n">
        <v>199.95</v>
      </c>
      <c r="J1080" s="51" t="n">
        <f aca="false">IF(E1080&gt;0,AF1080/E1080,0)</f>
        <v>0</v>
      </c>
      <c r="K1080" s="51" t="n">
        <f aca="false">IF(G1080&gt;0,AG1080/G1080,0)</f>
        <v>0</v>
      </c>
      <c r="L1080" s="75" t="n">
        <f aca="false">H1080/Settings!$B$16</f>
        <v>0</v>
      </c>
      <c r="M1080" s="76" t="n">
        <f aca="false">H1080/Settings!$B$20</f>
        <v>0</v>
      </c>
      <c r="N1080" s="77" t="n">
        <f aca="false">E1080*Settings!$B$3</f>
        <v>0</v>
      </c>
      <c r="O1080" s="77" t="n">
        <f aca="false">IF(E1080&gt;0,(AF1080-N1080)/SQRT(E1080*Settings!$B$3*(1-Settings!$B$3)),0)</f>
        <v>0</v>
      </c>
      <c r="P1080" s="77" t="n">
        <f aca="false">MAX(0,AF1080-N1080)</f>
        <v>0</v>
      </c>
      <c r="Q1080" s="51" t="n">
        <f aca="false">IF(E1080&gt;=Settings!$B$4,(AF1080+Settings!$B$7*Settings!$B$3)/(E1080+Settings!$B$7),Settings!$B$3)</f>
        <v>0.0748599558648786</v>
      </c>
      <c r="R1080" s="78" t="n">
        <f aca="false">PERCENTRANK($H$2:$H$1780,H1080,6)</f>
        <v>0</v>
      </c>
      <c r="S1080" s="78" t="n">
        <f aca="false">PERCENTRANK($Q$2:$Q$1780,Q1080,6)</f>
        <v>0.0646794</v>
      </c>
      <c r="T1080" s="78" t="n">
        <f aca="false">PERCENTRANK($F$2:$F$1780,F1080,6)</f>
        <v>0</v>
      </c>
      <c r="U1080" s="79" t="n">
        <f aca="false">IF(F1080&gt;0,ROUND((Settings!$B$8*T1080+Settings!$B$9*R1080+Settings!$B$10*S1080)/SUM(Settings!$B$8:$B$10),10),0)</f>
        <v>0</v>
      </c>
      <c r="V1080" s="71" t="str">
        <f aca="false">IF(U1080&gt;0,RANK(U1080,$U$2:$U$1780)+COUNTIF($U$2:U1080,U1080)-1,"")</f>
        <v/>
      </c>
      <c r="W1080" s="71" t="str">
        <f aca="false">IF(V1080="","",IF(V1080&lt;=Settings!$B$11,"1 - Fix first",IF(V1080&lt;=Settings!$B$12,"2 - Review","3 - Monitor")))</f>
        <v/>
      </c>
      <c r="X1080" s="71" t="str">
        <f aca="false">IF(AND(E1080&gt;=Settings!$B$4,AF1080&gt;=Settings!$B$5,O1080&gt;=Settings!$B$6),"HIGH RATE","")</f>
        <v/>
      </c>
      <c r="Y1080" s="71" t="str">
        <f aca="false">IF(F1080&gt;0,RANK(F1080,$F$2:$F$1780)+COUNTIF($F$2:F1080,F1080)-1,"")</f>
        <v/>
      </c>
      <c r="Z1080" s="71" t="str">
        <f aca="false">IF(H1080&gt;0,RANK(H1080,$H$2:$H$1780)+COUNTIF($H$2:H1080,H1080)-1,"")</f>
        <v/>
      </c>
      <c r="AA1080" s="71" t="str">
        <f aca="false">IF(AC1080="","",RANK(AC1080,$AC$2:$AC$1780)+COUNTIF($AC$2:AC1080,AC1080)-1)</f>
        <v/>
      </c>
      <c r="AB1080" s="71" t="str">
        <f aca="false">IF(AD1080="","",RANK(AD1080,$AD$2:$AD$1780)+COUNTIF($AD$2:AD1080,AD1080)-1)</f>
        <v/>
      </c>
      <c r="AC1080" s="71" t="str">
        <f aca="false">IF(AND(AF1080&gt;0,E1080&gt;=Settings!$B$4),ROUND(J1080,10),"")</f>
        <v/>
      </c>
      <c r="AD1080" s="71" t="str">
        <f aca="false">IF(X1080="HIGH RATE",ROUND(O1080,10),"")</f>
        <v/>
      </c>
      <c r="AE1080" s="71" t="s">
        <v>60</v>
      </c>
      <c r="AF1080" s="73" t="n">
        <f aca="false">SUMIFS(Detail!$L$2:$L$9168,Detail!$C$2:$C$9168,$A1080)</f>
        <v>0</v>
      </c>
      <c r="AG1080" s="74" t="n">
        <f aca="false">SUMIFS(Detail!$N$2:$N$9168,Detail!$C$2:$C$9168,$A1080)</f>
        <v>0</v>
      </c>
    </row>
    <row r="1081" customFormat="false" ht="15" hidden="false" customHeight="false" outlineLevel="0" collapsed="false">
      <c r="A1081" s="71" t="s">
        <v>1999</v>
      </c>
      <c r="B1081" s="71" t="s">
        <v>578</v>
      </c>
      <c r="C1081" s="71" t="s">
        <v>265</v>
      </c>
      <c r="D1081" s="71" t="str">
        <f aca="false">IFERROR(INDEX('Brand Map'!$B$4:$B$125,MATCH(C1081,'Brand Map'!$A$4:$A$125,0)),"Other")</f>
        <v>AUFS</v>
      </c>
      <c r="E1081" s="73" t="n">
        <f aca="false">SUMIFS(Detail!$K$2:$K$9168,Detail!$C$2:$C$9168,$A1081)</f>
        <v>0</v>
      </c>
      <c r="F1081" s="73" t="n">
        <f aca="false">SUMIFS(Detail!$E$2:$E$9168,Detail!$C$2:$C$9168,$A1081)</f>
        <v>0</v>
      </c>
      <c r="G1081" s="74" t="n">
        <f aca="false">SUMIFS(Detail!$M$2:$M$9168,Detail!$C$2:$C$9168,$A1081)</f>
        <v>0</v>
      </c>
      <c r="H1081" s="74" t="n">
        <f aca="false">SUMIFS(Detail!$D$2:$D$9168,Detail!$C$2:$C$9168,$A1081)</f>
        <v>0</v>
      </c>
      <c r="I1081" s="74" t="n">
        <v>169.95</v>
      </c>
      <c r="J1081" s="51" t="n">
        <f aca="false">IF(E1081&gt;0,AF1081/E1081,0)</f>
        <v>0</v>
      </c>
      <c r="K1081" s="51" t="n">
        <f aca="false">IF(G1081&gt;0,AG1081/G1081,0)</f>
        <v>0</v>
      </c>
      <c r="L1081" s="75" t="n">
        <f aca="false">H1081/Settings!$B$16</f>
        <v>0</v>
      </c>
      <c r="M1081" s="76" t="n">
        <f aca="false">H1081/Settings!$B$20</f>
        <v>0</v>
      </c>
      <c r="N1081" s="77" t="n">
        <f aca="false">E1081*Settings!$B$3</f>
        <v>0</v>
      </c>
      <c r="O1081" s="77" t="n">
        <f aca="false">IF(E1081&gt;0,(AF1081-N1081)/SQRT(E1081*Settings!$B$3*(1-Settings!$B$3)),0)</f>
        <v>0</v>
      </c>
      <c r="P1081" s="77" t="n">
        <f aca="false">MAX(0,AF1081-N1081)</f>
        <v>0</v>
      </c>
      <c r="Q1081" s="51" t="n">
        <f aca="false">IF(E1081&gt;=Settings!$B$4,(AF1081+Settings!$B$7*Settings!$B$3)/(E1081+Settings!$B$7),Settings!$B$3)</f>
        <v>0.0748599558648786</v>
      </c>
      <c r="R1081" s="78" t="n">
        <f aca="false">PERCENTRANK($H$2:$H$1780,H1081,6)</f>
        <v>0</v>
      </c>
      <c r="S1081" s="78" t="n">
        <f aca="false">PERCENTRANK($Q$2:$Q$1780,Q1081,6)</f>
        <v>0.0646794</v>
      </c>
      <c r="T1081" s="78" t="n">
        <f aca="false">PERCENTRANK($F$2:$F$1780,F1081,6)</f>
        <v>0</v>
      </c>
      <c r="U1081" s="79" t="n">
        <f aca="false">IF(F1081&gt;0,ROUND((Settings!$B$8*T1081+Settings!$B$9*R1081+Settings!$B$10*S1081)/SUM(Settings!$B$8:$B$10),10),0)</f>
        <v>0</v>
      </c>
      <c r="V1081" s="71" t="str">
        <f aca="false">IF(U1081&gt;0,RANK(U1081,$U$2:$U$1780)+COUNTIF($U$2:U1081,U1081)-1,"")</f>
        <v/>
      </c>
      <c r="W1081" s="71" t="str">
        <f aca="false">IF(V1081="","",IF(V1081&lt;=Settings!$B$11,"1 - Fix first",IF(V1081&lt;=Settings!$B$12,"2 - Review","3 - Monitor")))</f>
        <v/>
      </c>
      <c r="X1081" s="71" t="str">
        <f aca="false">IF(AND(E1081&gt;=Settings!$B$4,AF1081&gt;=Settings!$B$5,O1081&gt;=Settings!$B$6),"HIGH RATE","")</f>
        <v/>
      </c>
      <c r="Y1081" s="71" t="str">
        <f aca="false">IF(F1081&gt;0,RANK(F1081,$F$2:$F$1780)+COUNTIF($F$2:F1081,F1081)-1,"")</f>
        <v/>
      </c>
      <c r="Z1081" s="71" t="str">
        <f aca="false">IF(H1081&gt;0,RANK(H1081,$H$2:$H$1780)+COUNTIF($H$2:H1081,H1081)-1,"")</f>
        <v/>
      </c>
      <c r="AA1081" s="71" t="str">
        <f aca="false">IF(AC1081="","",RANK(AC1081,$AC$2:$AC$1780)+COUNTIF($AC$2:AC1081,AC1081)-1)</f>
        <v/>
      </c>
      <c r="AB1081" s="71" t="str">
        <f aca="false">IF(AD1081="","",RANK(AD1081,$AD$2:$AD$1780)+COUNTIF($AD$2:AD1081,AD1081)-1)</f>
        <v/>
      </c>
      <c r="AC1081" s="71" t="str">
        <f aca="false">IF(AND(AF1081&gt;0,E1081&gt;=Settings!$B$4),ROUND(J1081,10),"")</f>
        <v/>
      </c>
      <c r="AD1081" s="71" t="str">
        <f aca="false">IF(X1081="HIGH RATE",ROUND(O1081,10),"")</f>
        <v/>
      </c>
      <c r="AE1081" s="71" t="s">
        <v>60</v>
      </c>
      <c r="AF1081" s="73" t="n">
        <f aca="false">SUMIFS(Detail!$L$2:$L$9168,Detail!$C$2:$C$9168,$A1081)</f>
        <v>0</v>
      </c>
      <c r="AG1081" s="74" t="n">
        <f aca="false">SUMIFS(Detail!$N$2:$N$9168,Detail!$C$2:$C$9168,$A1081)</f>
        <v>0</v>
      </c>
    </row>
    <row r="1082" customFormat="false" ht="15" hidden="false" customHeight="false" outlineLevel="0" collapsed="false">
      <c r="A1082" s="71" t="s">
        <v>2050</v>
      </c>
      <c r="B1082" s="71" t="s">
        <v>740</v>
      </c>
      <c r="C1082" s="71" t="s">
        <v>738</v>
      </c>
      <c r="D1082" s="71" t="str">
        <f aca="false">IFERROR(INDEX('Brand Map'!$B$4:$B$125,MATCH(C1082,'Brand Map'!$A$4:$A$125,0)),"Other")</f>
        <v>Other (small prefixes)</v>
      </c>
      <c r="E1082" s="73" t="n">
        <f aca="false">SUMIFS(Detail!$K$2:$K$9168,Detail!$C$2:$C$9168,$A1082)</f>
        <v>0</v>
      </c>
      <c r="F1082" s="73" t="n">
        <f aca="false">SUMIFS(Detail!$E$2:$E$9168,Detail!$C$2:$C$9168,$A1082)</f>
        <v>0</v>
      </c>
      <c r="G1082" s="74" t="n">
        <f aca="false">SUMIFS(Detail!$M$2:$M$9168,Detail!$C$2:$C$9168,$A1082)</f>
        <v>0</v>
      </c>
      <c r="H1082" s="74" t="n">
        <f aca="false">SUMIFS(Detail!$D$2:$D$9168,Detail!$C$2:$C$9168,$A1082)</f>
        <v>0</v>
      </c>
      <c r="I1082" s="74" t="n">
        <v>44.95</v>
      </c>
      <c r="J1082" s="51" t="n">
        <f aca="false">IF(E1082&gt;0,AF1082/E1082,0)</f>
        <v>0</v>
      </c>
      <c r="K1082" s="51" t="n">
        <f aca="false">IF(G1082&gt;0,AG1082/G1082,0)</f>
        <v>0</v>
      </c>
      <c r="L1082" s="75" t="n">
        <f aca="false">H1082/Settings!$B$16</f>
        <v>0</v>
      </c>
      <c r="M1082" s="76" t="n">
        <f aca="false">H1082/Settings!$B$20</f>
        <v>0</v>
      </c>
      <c r="N1082" s="77" t="n">
        <f aca="false">E1082*Settings!$B$3</f>
        <v>0</v>
      </c>
      <c r="O1082" s="77" t="n">
        <f aca="false">IF(E1082&gt;0,(AF1082-N1082)/SQRT(E1082*Settings!$B$3*(1-Settings!$B$3)),0)</f>
        <v>0</v>
      </c>
      <c r="P1082" s="77" t="n">
        <f aca="false">MAX(0,AF1082-N1082)</f>
        <v>0</v>
      </c>
      <c r="Q1082" s="51" t="n">
        <f aca="false">IF(E1082&gt;=Settings!$B$4,(AF1082+Settings!$B$7*Settings!$B$3)/(E1082+Settings!$B$7),Settings!$B$3)</f>
        <v>0.0748599558648786</v>
      </c>
      <c r="R1082" s="78" t="n">
        <f aca="false">PERCENTRANK($H$2:$H$1780,H1082,6)</f>
        <v>0</v>
      </c>
      <c r="S1082" s="78" t="n">
        <f aca="false">PERCENTRANK($Q$2:$Q$1780,Q1082,6)</f>
        <v>0.0646794</v>
      </c>
      <c r="T1082" s="78" t="n">
        <f aca="false">PERCENTRANK($F$2:$F$1780,F1082,6)</f>
        <v>0</v>
      </c>
      <c r="U1082" s="79" t="n">
        <f aca="false">IF(F1082&gt;0,ROUND((Settings!$B$8*T1082+Settings!$B$9*R1082+Settings!$B$10*S1082)/SUM(Settings!$B$8:$B$10),10),0)</f>
        <v>0</v>
      </c>
      <c r="V1082" s="71" t="str">
        <f aca="false">IF(U1082&gt;0,RANK(U1082,$U$2:$U$1780)+COUNTIF($U$2:U1082,U1082)-1,"")</f>
        <v/>
      </c>
      <c r="W1082" s="71" t="str">
        <f aca="false">IF(V1082="","",IF(V1082&lt;=Settings!$B$11,"1 - Fix first",IF(V1082&lt;=Settings!$B$12,"2 - Review","3 - Monitor")))</f>
        <v/>
      </c>
      <c r="X1082" s="71" t="str">
        <f aca="false">IF(AND(E1082&gt;=Settings!$B$4,AF1082&gt;=Settings!$B$5,O1082&gt;=Settings!$B$6),"HIGH RATE","")</f>
        <v/>
      </c>
      <c r="Y1082" s="71" t="str">
        <f aca="false">IF(F1082&gt;0,RANK(F1082,$F$2:$F$1780)+COUNTIF($F$2:F1082,F1082)-1,"")</f>
        <v/>
      </c>
      <c r="Z1082" s="71" t="str">
        <f aca="false">IF(H1082&gt;0,RANK(H1082,$H$2:$H$1780)+COUNTIF($H$2:H1082,H1082)-1,"")</f>
        <v/>
      </c>
      <c r="AA1082" s="71" t="str">
        <f aca="false">IF(AC1082="","",RANK(AC1082,$AC$2:$AC$1780)+COUNTIF($AC$2:AC1082,AC1082)-1)</f>
        <v/>
      </c>
      <c r="AB1082" s="71" t="str">
        <f aca="false">IF(AD1082="","",RANK(AD1082,$AD$2:$AD$1780)+COUNTIF($AD$2:AD1082,AD1082)-1)</f>
        <v/>
      </c>
      <c r="AC1082" s="71" t="str">
        <f aca="false">IF(AND(AF1082&gt;0,E1082&gt;=Settings!$B$4),ROUND(J1082,10),"")</f>
        <v/>
      </c>
      <c r="AD1082" s="71" t="str">
        <f aca="false">IF(X1082="HIGH RATE",ROUND(O1082,10),"")</f>
        <v/>
      </c>
      <c r="AE1082" s="71" t="s">
        <v>60</v>
      </c>
      <c r="AF1082" s="73" t="n">
        <f aca="false">SUMIFS(Detail!$L$2:$L$9168,Detail!$C$2:$C$9168,$A1082)</f>
        <v>0</v>
      </c>
      <c r="AG1082" s="74" t="n">
        <f aca="false">SUMIFS(Detail!$N$2:$N$9168,Detail!$C$2:$C$9168,$A1082)</f>
        <v>0</v>
      </c>
    </row>
    <row r="1083" customFormat="false" ht="15" hidden="false" customHeight="false" outlineLevel="0" collapsed="false">
      <c r="A1083" s="71" t="s">
        <v>1920</v>
      </c>
      <c r="B1083" s="71" t="s">
        <v>740</v>
      </c>
      <c r="C1083" s="71" t="s">
        <v>738</v>
      </c>
      <c r="D1083" s="71" t="str">
        <f aca="false">IFERROR(INDEX('Brand Map'!$B$4:$B$125,MATCH(C1083,'Brand Map'!$A$4:$A$125,0)),"Other")</f>
        <v>Other (small prefixes)</v>
      </c>
      <c r="E1083" s="73" t="n">
        <f aca="false">SUMIFS(Detail!$K$2:$K$9168,Detail!$C$2:$C$9168,$A1083)</f>
        <v>0</v>
      </c>
      <c r="F1083" s="73" t="n">
        <f aca="false">SUMIFS(Detail!$E$2:$E$9168,Detail!$C$2:$C$9168,$A1083)</f>
        <v>0</v>
      </c>
      <c r="G1083" s="74" t="n">
        <f aca="false">SUMIFS(Detail!$M$2:$M$9168,Detail!$C$2:$C$9168,$A1083)</f>
        <v>0</v>
      </c>
      <c r="H1083" s="74" t="n">
        <f aca="false">SUMIFS(Detail!$D$2:$D$9168,Detail!$C$2:$C$9168,$A1083)</f>
        <v>0</v>
      </c>
      <c r="I1083" s="74" t="n">
        <v>59.95</v>
      </c>
      <c r="J1083" s="51" t="n">
        <f aca="false">IF(E1083&gt;0,AF1083/E1083,0)</f>
        <v>0</v>
      </c>
      <c r="K1083" s="51" t="n">
        <f aca="false">IF(G1083&gt;0,AG1083/G1083,0)</f>
        <v>0</v>
      </c>
      <c r="L1083" s="75" t="n">
        <f aca="false">H1083/Settings!$B$16</f>
        <v>0</v>
      </c>
      <c r="M1083" s="76" t="n">
        <f aca="false">H1083/Settings!$B$20</f>
        <v>0</v>
      </c>
      <c r="N1083" s="77" t="n">
        <f aca="false">E1083*Settings!$B$3</f>
        <v>0</v>
      </c>
      <c r="O1083" s="77" t="n">
        <f aca="false">IF(E1083&gt;0,(AF1083-N1083)/SQRT(E1083*Settings!$B$3*(1-Settings!$B$3)),0)</f>
        <v>0</v>
      </c>
      <c r="P1083" s="77" t="n">
        <f aca="false">MAX(0,AF1083-N1083)</f>
        <v>0</v>
      </c>
      <c r="Q1083" s="51" t="n">
        <f aca="false">IF(E1083&gt;=Settings!$B$4,(AF1083+Settings!$B$7*Settings!$B$3)/(E1083+Settings!$B$7),Settings!$B$3)</f>
        <v>0.0748599558648786</v>
      </c>
      <c r="R1083" s="78" t="n">
        <f aca="false">PERCENTRANK($H$2:$H$1780,H1083,6)</f>
        <v>0</v>
      </c>
      <c r="S1083" s="78" t="n">
        <f aca="false">PERCENTRANK($Q$2:$Q$1780,Q1083,6)</f>
        <v>0.0646794</v>
      </c>
      <c r="T1083" s="78" t="n">
        <f aca="false">PERCENTRANK($F$2:$F$1780,F1083,6)</f>
        <v>0</v>
      </c>
      <c r="U1083" s="79" t="n">
        <f aca="false">IF(F1083&gt;0,ROUND((Settings!$B$8*T1083+Settings!$B$9*R1083+Settings!$B$10*S1083)/SUM(Settings!$B$8:$B$10),10),0)</f>
        <v>0</v>
      </c>
      <c r="V1083" s="71" t="str">
        <f aca="false">IF(U1083&gt;0,RANK(U1083,$U$2:$U$1780)+COUNTIF($U$2:U1083,U1083)-1,"")</f>
        <v/>
      </c>
      <c r="W1083" s="71" t="str">
        <f aca="false">IF(V1083="","",IF(V1083&lt;=Settings!$B$11,"1 - Fix first",IF(V1083&lt;=Settings!$B$12,"2 - Review","3 - Monitor")))</f>
        <v/>
      </c>
      <c r="X1083" s="71" t="str">
        <f aca="false">IF(AND(E1083&gt;=Settings!$B$4,AF1083&gt;=Settings!$B$5,O1083&gt;=Settings!$B$6),"HIGH RATE","")</f>
        <v/>
      </c>
      <c r="Y1083" s="71" t="str">
        <f aca="false">IF(F1083&gt;0,RANK(F1083,$F$2:$F$1780)+COUNTIF($F$2:F1083,F1083)-1,"")</f>
        <v/>
      </c>
      <c r="Z1083" s="71" t="str">
        <f aca="false">IF(H1083&gt;0,RANK(H1083,$H$2:$H$1780)+COUNTIF($H$2:H1083,H1083)-1,"")</f>
        <v/>
      </c>
      <c r="AA1083" s="71" t="str">
        <f aca="false">IF(AC1083="","",RANK(AC1083,$AC$2:$AC$1780)+COUNTIF($AC$2:AC1083,AC1083)-1)</f>
        <v/>
      </c>
      <c r="AB1083" s="71" t="str">
        <f aca="false">IF(AD1083="","",RANK(AD1083,$AD$2:$AD$1780)+COUNTIF($AD$2:AD1083,AD1083)-1)</f>
        <v/>
      </c>
      <c r="AC1083" s="71" t="str">
        <f aca="false">IF(AND(AF1083&gt;0,E1083&gt;=Settings!$B$4),ROUND(J1083,10),"")</f>
        <v/>
      </c>
      <c r="AD1083" s="71" t="str">
        <f aca="false">IF(X1083="HIGH RATE",ROUND(O1083,10),"")</f>
        <v/>
      </c>
      <c r="AE1083" s="71" t="s">
        <v>60</v>
      </c>
      <c r="AF1083" s="73" t="n">
        <f aca="false">SUMIFS(Detail!$L$2:$L$9168,Detail!$C$2:$C$9168,$A1083)</f>
        <v>0</v>
      </c>
      <c r="AG1083" s="74" t="n">
        <f aca="false">SUMIFS(Detail!$N$2:$N$9168,Detail!$C$2:$C$9168,$A1083)</f>
        <v>0</v>
      </c>
    </row>
    <row r="1084" customFormat="false" ht="15" hidden="false" customHeight="false" outlineLevel="0" collapsed="false">
      <c r="A1084" s="71" t="s">
        <v>1535</v>
      </c>
      <c r="B1084" s="71" t="s">
        <v>740</v>
      </c>
      <c r="C1084" s="71" t="s">
        <v>738</v>
      </c>
      <c r="D1084" s="71" t="str">
        <f aca="false">IFERROR(INDEX('Brand Map'!$B$4:$B$125,MATCH(C1084,'Brand Map'!$A$4:$A$125,0)),"Other")</f>
        <v>Other (small prefixes)</v>
      </c>
      <c r="E1084" s="73" t="n">
        <f aca="false">SUMIFS(Detail!$K$2:$K$9168,Detail!$C$2:$C$9168,$A1084)</f>
        <v>0</v>
      </c>
      <c r="F1084" s="73" t="n">
        <f aca="false">SUMIFS(Detail!$E$2:$E$9168,Detail!$C$2:$C$9168,$A1084)</f>
        <v>0</v>
      </c>
      <c r="G1084" s="74" t="n">
        <f aca="false">SUMIFS(Detail!$M$2:$M$9168,Detail!$C$2:$C$9168,$A1084)</f>
        <v>0</v>
      </c>
      <c r="H1084" s="74" t="n">
        <f aca="false">SUMIFS(Detail!$D$2:$D$9168,Detail!$C$2:$C$9168,$A1084)</f>
        <v>0</v>
      </c>
      <c r="I1084" s="74" t="n">
        <v>59.9</v>
      </c>
      <c r="J1084" s="51" t="n">
        <f aca="false">IF(E1084&gt;0,AF1084/E1084,0)</f>
        <v>0</v>
      </c>
      <c r="K1084" s="51" t="n">
        <f aca="false">IF(G1084&gt;0,AG1084/G1084,0)</f>
        <v>0</v>
      </c>
      <c r="L1084" s="75" t="n">
        <f aca="false">H1084/Settings!$B$16</f>
        <v>0</v>
      </c>
      <c r="M1084" s="76" t="n">
        <f aca="false">H1084/Settings!$B$20</f>
        <v>0</v>
      </c>
      <c r="N1084" s="77" t="n">
        <f aca="false">E1084*Settings!$B$3</f>
        <v>0</v>
      </c>
      <c r="O1084" s="77" t="n">
        <f aca="false">IF(E1084&gt;0,(AF1084-N1084)/SQRT(E1084*Settings!$B$3*(1-Settings!$B$3)),0)</f>
        <v>0</v>
      </c>
      <c r="P1084" s="77" t="n">
        <f aca="false">MAX(0,AF1084-N1084)</f>
        <v>0</v>
      </c>
      <c r="Q1084" s="51" t="n">
        <f aca="false">IF(E1084&gt;=Settings!$B$4,(AF1084+Settings!$B$7*Settings!$B$3)/(E1084+Settings!$B$7),Settings!$B$3)</f>
        <v>0.0748599558648786</v>
      </c>
      <c r="R1084" s="78" t="n">
        <f aca="false">PERCENTRANK($H$2:$H$1780,H1084,6)</f>
        <v>0</v>
      </c>
      <c r="S1084" s="78" t="n">
        <f aca="false">PERCENTRANK($Q$2:$Q$1780,Q1084,6)</f>
        <v>0.0646794</v>
      </c>
      <c r="T1084" s="78" t="n">
        <f aca="false">PERCENTRANK($F$2:$F$1780,F1084,6)</f>
        <v>0</v>
      </c>
      <c r="U1084" s="79" t="n">
        <f aca="false">IF(F1084&gt;0,ROUND((Settings!$B$8*T1084+Settings!$B$9*R1084+Settings!$B$10*S1084)/SUM(Settings!$B$8:$B$10),10),0)</f>
        <v>0</v>
      </c>
      <c r="V1084" s="71" t="str">
        <f aca="false">IF(U1084&gt;0,RANK(U1084,$U$2:$U$1780)+COUNTIF($U$2:U1084,U1084)-1,"")</f>
        <v/>
      </c>
      <c r="W1084" s="71" t="str">
        <f aca="false">IF(V1084="","",IF(V1084&lt;=Settings!$B$11,"1 - Fix first",IF(V1084&lt;=Settings!$B$12,"2 - Review","3 - Monitor")))</f>
        <v/>
      </c>
      <c r="X1084" s="71" t="str">
        <f aca="false">IF(AND(E1084&gt;=Settings!$B$4,AF1084&gt;=Settings!$B$5,O1084&gt;=Settings!$B$6),"HIGH RATE","")</f>
        <v/>
      </c>
      <c r="Y1084" s="71" t="str">
        <f aca="false">IF(F1084&gt;0,RANK(F1084,$F$2:$F$1780)+COUNTIF($F$2:F1084,F1084)-1,"")</f>
        <v/>
      </c>
      <c r="Z1084" s="71" t="str">
        <f aca="false">IF(H1084&gt;0,RANK(H1084,$H$2:$H$1780)+COUNTIF($H$2:H1084,H1084)-1,"")</f>
        <v/>
      </c>
      <c r="AA1084" s="71" t="str">
        <f aca="false">IF(AC1084="","",RANK(AC1084,$AC$2:$AC$1780)+COUNTIF($AC$2:AC1084,AC1084)-1)</f>
        <v/>
      </c>
      <c r="AB1084" s="71" t="str">
        <f aca="false">IF(AD1084="","",RANK(AD1084,$AD$2:$AD$1780)+COUNTIF($AD$2:AD1084,AD1084)-1)</f>
        <v/>
      </c>
      <c r="AC1084" s="71" t="str">
        <f aca="false">IF(AND(AF1084&gt;0,E1084&gt;=Settings!$B$4),ROUND(J1084,10),"")</f>
        <v/>
      </c>
      <c r="AD1084" s="71" t="str">
        <f aca="false">IF(X1084="HIGH RATE",ROUND(O1084,10),"")</f>
        <v/>
      </c>
      <c r="AE1084" s="71" t="s">
        <v>60</v>
      </c>
      <c r="AF1084" s="73" t="n">
        <f aca="false">SUMIFS(Detail!$L$2:$L$9168,Detail!$C$2:$C$9168,$A1084)</f>
        <v>0</v>
      </c>
      <c r="AG1084" s="74" t="n">
        <f aca="false">SUMIFS(Detail!$N$2:$N$9168,Detail!$C$2:$C$9168,$A1084)</f>
        <v>0</v>
      </c>
    </row>
    <row r="1085" customFormat="false" ht="15" hidden="false" customHeight="false" outlineLevel="0" collapsed="false">
      <c r="A1085" s="71" t="s">
        <v>1665</v>
      </c>
      <c r="B1085" s="71" t="s">
        <v>2854</v>
      </c>
      <c r="C1085" s="71" t="s">
        <v>738</v>
      </c>
      <c r="D1085" s="71" t="str">
        <f aca="false">IFERROR(INDEX('Brand Map'!$B$4:$B$125,MATCH(C1085,'Brand Map'!$A$4:$A$125,0)),"Other")</f>
        <v>Other (small prefixes)</v>
      </c>
      <c r="E1085" s="73" t="n">
        <f aca="false">SUMIFS(Detail!$K$2:$K$9168,Detail!$C$2:$C$9168,$A1085)</f>
        <v>0</v>
      </c>
      <c r="F1085" s="73" t="n">
        <f aca="false">SUMIFS(Detail!$E$2:$E$9168,Detail!$C$2:$C$9168,$A1085)</f>
        <v>0</v>
      </c>
      <c r="G1085" s="74" t="n">
        <f aca="false">SUMIFS(Detail!$M$2:$M$9168,Detail!$C$2:$C$9168,$A1085)</f>
        <v>0</v>
      </c>
      <c r="H1085" s="74" t="n">
        <f aca="false">SUMIFS(Detail!$D$2:$D$9168,Detail!$C$2:$C$9168,$A1085)</f>
        <v>0</v>
      </c>
      <c r="I1085" s="74" t="n">
        <v>64.95</v>
      </c>
      <c r="J1085" s="51" t="n">
        <f aca="false">IF(E1085&gt;0,AF1085/E1085,0)</f>
        <v>0</v>
      </c>
      <c r="K1085" s="51" t="n">
        <f aca="false">IF(G1085&gt;0,AG1085/G1085,0)</f>
        <v>0</v>
      </c>
      <c r="L1085" s="75" t="n">
        <f aca="false">H1085/Settings!$B$16</f>
        <v>0</v>
      </c>
      <c r="M1085" s="76" t="n">
        <f aca="false">H1085/Settings!$B$20</f>
        <v>0</v>
      </c>
      <c r="N1085" s="77" t="n">
        <f aca="false">E1085*Settings!$B$3</f>
        <v>0</v>
      </c>
      <c r="O1085" s="77" t="n">
        <f aca="false">IF(E1085&gt;0,(AF1085-N1085)/SQRT(E1085*Settings!$B$3*(1-Settings!$B$3)),0)</f>
        <v>0</v>
      </c>
      <c r="P1085" s="77" t="n">
        <f aca="false">MAX(0,AF1085-N1085)</f>
        <v>0</v>
      </c>
      <c r="Q1085" s="51" t="n">
        <f aca="false">IF(E1085&gt;=Settings!$B$4,(AF1085+Settings!$B$7*Settings!$B$3)/(E1085+Settings!$B$7),Settings!$B$3)</f>
        <v>0.0748599558648786</v>
      </c>
      <c r="R1085" s="78" t="n">
        <f aca="false">PERCENTRANK($H$2:$H$1780,H1085,6)</f>
        <v>0</v>
      </c>
      <c r="S1085" s="78" t="n">
        <f aca="false">PERCENTRANK($Q$2:$Q$1780,Q1085,6)</f>
        <v>0.0646794</v>
      </c>
      <c r="T1085" s="78" t="n">
        <f aca="false">PERCENTRANK($F$2:$F$1780,F1085,6)</f>
        <v>0</v>
      </c>
      <c r="U1085" s="79" t="n">
        <f aca="false">IF(F1085&gt;0,ROUND((Settings!$B$8*T1085+Settings!$B$9*R1085+Settings!$B$10*S1085)/SUM(Settings!$B$8:$B$10),10),0)</f>
        <v>0</v>
      </c>
      <c r="V1085" s="71" t="str">
        <f aca="false">IF(U1085&gt;0,RANK(U1085,$U$2:$U$1780)+COUNTIF($U$2:U1085,U1085)-1,"")</f>
        <v/>
      </c>
      <c r="W1085" s="71" t="str">
        <f aca="false">IF(V1085="","",IF(V1085&lt;=Settings!$B$11,"1 - Fix first",IF(V1085&lt;=Settings!$B$12,"2 - Review","3 - Monitor")))</f>
        <v/>
      </c>
      <c r="X1085" s="71" t="str">
        <f aca="false">IF(AND(E1085&gt;=Settings!$B$4,AF1085&gt;=Settings!$B$5,O1085&gt;=Settings!$B$6),"HIGH RATE","")</f>
        <v/>
      </c>
      <c r="Y1085" s="71" t="str">
        <f aca="false">IF(F1085&gt;0,RANK(F1085,$F$2:$F$1780)+COUNTIF($F$2:F1085,F1085)-1,"")</f>
        <v/>
      </c>
      <c r="Z1085" s="71" t="str">
        <f aca="false">IF(H1085&gt;0,RANK(H1085,$H$2:$H$1780)+COUNTIF($H$2:H1085,H1085)-1,"")</f>
        <v/>
      </c>
      <c r="AA1085" s="71" t="str">
        <f aca="false">IF(AC1085="","",RANK(AC1085,$AC$2:$AC$1780)+COUNTIF($AC$2:AC1085,AC1085)-1)</f>
        <v/>
      </c>
      <c r="AB1085" s="71" t="str">
        <f aca="false">IF(AD1085="","",RANK(AD1085,$AD$2:$AD$1780)+COUNTIF($AD$2:AD1085,AD1085)-1)</f>
        <v/>
      </c>
      <c r="AC1085" s="71" t="str">
        <f aca="false">IF(AND(AF1085&gt;0,E1085&gt;=Settings!$B$4),ROUND(J1085,10),"")</f>
        <v/>
      </c>
      <c r="AD1085" s="71" t="str">
        <f aca="false">IF(X1085="HIGH RATE",ROUND(O1085,10),"")</f>
        <v/>
      </c>
      <c r="AE1085" s="71" t="s">
        <v>60</v>
      </c>
      <c r="AF1085" s="73" t="n">
        <f aca="false">SUMIFS(Detail!$L$2:$L$9168,Detail!$C$2:$C$9168,$A1085)</f>
        <v>0</v>
      </c>
      <c r="AG1085" s="74" t="n">
        <f aca="false">SUMIFS(Detail!$N$2:$N$9168,Detail!$C$2:$C$9168,$A1085)</f>
        <v>0</v>
      </c>
    </row>
    <row r="1086" customFormat="false" ht="15" hidden="false" customHeight="false" outlineLevel="0" collapsed="false">
      <c r="A1086" s="71" t="s">
        <v>1646</v>
      </c>
      <c r="B1086" s="71" t="s">
        <v>2854</v>
      </c>
      <c r="C1086" s="71" t="s">
        <v>738</v>
      </c>
      <c r="D1086" s="71" t="str">
        <f aca="false">IFERROR(INDEX('Brand Map'!$B$4:$B$125,MATCH(C1086,'Brand Map'!$A$4:$A$125,0)),"Other")</f>
        <v>Other (small prefixes)</v>
      </c>
      <c r="E1086" s="73" t="n">
        <f aca="false">SUMIFS(Detail!$K$2:$K$9168,Detail!$C$2:$C$9168,$A1086)</f>
        <v>0</v>
      </c>
      <c r="F1086" s="73" t="n">
        <f aca="false">SUMIFS(Detail!$E$2:$E$9168,Detail!$C$2:$C$9168,$A1086)</f>
        <v>0</v>
      </c>
      <c r="G1086" s="74" t="n">
        <f aca="false">SUMIFS(Detail!$M$2:$M$9168,Detail!$C$2:$C$9168,$A1086)</f>
        <v>0</v>
      </c>
      <c r="H1086" s="74" t="n">
        <f aca="false">SUMIFS(Detail!$D$2:$D$9168,Detail!$C$2:$C$9168,$A1086)</f>
        <v>0</v>
      </c>
      <c r="I1086" s="74" t="n">
        <v>159.9</v>
      </c>
      <c r="J1086" s="51" t="n">
        <f aca="false">IF(E1086&gt;0,AF1086/E1086,0)</f>
        <v>0</v>
      </c>
      <c r="K1086" s="51" t="n">
        <f aca="false">IF(G1086&gt;0,AG1086/G1086,0)</f>
        <v>0</v>
      </c>
      <c r="L1086" s="75" t="n">
        <f aca="false">H1086/Settings!$B$16</f>
        <v>0</v>
      </c>
      <c r="M1086" s="76" t="n">
        <f aca="false">H1086/Settings!$B$20</f>
        <v>0</v>
      </c>
      <c r="N1086" s="77" t="n">
        <f aca="false">E1086*Settings!$B$3</f>
        <v>0</v>
      </c>
      <c r="O1086" s="77" t="n">
        <f aca="false">IF(E1086&gt;0,(AF1086-N1086)/SQRT(E1086*Settings!$B$3*(1-Settings!$B$3)),0)</f>
        <v>0</v>
      </c>
      <c r="P1086" s="77" t="n">
        <f aca="false">MAX(0,AF1086-N1086)</f>
        <v>0</v>
      </c>
      <c r="Q1086" s="51" t="n">
        <f aca="false">IF(E1086&gt;=Settings!$B$4,(AF1086+Settings!$B$7*Settings!$B$3)/(E1086+Settings!$B$7),Settings!$B$3)</f>
        <v>0.0748599558648786</v>
      </c>
      <c r="R1086" s="78" t="n">
        <f aca="false">PERCENTRANK($H$2:$H$1780,H1086,6)</f>
        <v>0</v>
      </c>
      <c r="S1086" s="78" t="n">
        <f aca="false">PERCENTRANK($Q$2:$Q$1780,Q1086,6)</f>
        <v>0.0646794</v>
      </c>
      <c r="T1086" s="78" t="n">
        <f aca="false">PERCENTRANK($F$2:$F$1780,F1086,6)</f>
        <v>0</v>
      </c>
      <c r="U1086" s="79" t="n">
        <f aca="false">IF(F1086&gt;0,ROUND((Settings!$B$8*T1086+Settings!$B$9*R1086+Settings!$B$10*S1086)/SUM(Settings!$B$8:$B$10),10),0)</f>
        <v>0</v>
      </c>
      <c r="V1086" s="71" t="str">
        <f aca="false">IF(U1086&gt;0,RANK(U1086,$U$2:$U$1780)+COUNTIF($U$2:U1086,U1086)-1,"")</f>
        <v/>
      </c>
      <c r="W1086" s="71" t="str">
        <f aca="false">IF(V1086="","",IF(V1086&lt;=Settings!$B$11,"1 - Fix first",IF(V1086&lt;=Settings!$B$12,"2 - Review","3 - Monitor")))</f>
        <v/>
      </c>
      <c r="X1086" s="71" t="str">
        <f aca="false">IF(AND(E1086&gt;=Settings!$B$4,AF1086&gt;=Settings!$B$5,O1086&gt;=Settings!$B$6),"HIGH RATE","")</f>
        <v/>
      </c>
      <c r="Y1086" s="71" t="str">
        <f aca="false">IF(F1086&gt;0,RANK(F1086,$F$2:$F$1780)+COUNTIF($F$2:F1086,F1086)-1,"")</f>
        <v/>
      </c>
      <c r="Z1086" s="71" t="str">
        <f aca="false">IF(H1086&gt;0,RANK(H1086,$H$2:$H$1780)+COUNTIF($H$2:H1086,H1086)-1,"")</f>
        <v/>
      </c>
      <c r="AA1086" s="71" t="str">
        <f aca="false">IF(AC1086="","",RANK(AC1086,$AC$2:$AC$1780)+COUNTIF($AC$2:AC1086,AC1086)-1)</f>
        <v/>
      </c>
      <c r="AB1086" s="71" t="str">
        <f aca="false">IF(AD1086="","",RANK(AD1086,$AD$2:$AD$1780)+COUNTIF($AD$2:AD1086,AD1086)-1)</f>
        <v/>
      </c>
      <c r="AC1086" s="71" t="str">
        <f aca="false">IF(AND(AF1086&gt;0,E1086&gt;=Settings!$B$4),ROUND(J1086,10),"")</f>
        <v/>
      </c>
      <c r="AD1086" s="71" t="str">
        <f aca="false">IF(X1086="HIGH RATE",ROUND(O1086,10),"")</f>
        <v/>
      </c>
      <c r="AE1086" s="71" t="s">
        <v>60</v>
      </c>
      <c r="AF1086" s="73" t="n">
        <f aca="false">SUMIFS(Detail!$L$2:$L$9168,Detail!$C$2:$C$9168,$A1086)</f>
        <v>0</v>
      </c>
      <c r="AG1086" s="74" t="n">
        <f aca="false">SUMIFS(Detail!$N$2:$N$9168,Detail!$C$2:$C$9168,$A1086)</f>
        <v>0</v>
      </c>
    </row>
    <row r="1087" customFormat="false" ht="15" hidden="false" customHeight="false" outlineLevel="0" collapsed="false">
      <c r="A1087" s="71" t="s">
        <v>1930</v>
      </c>
      <c r="B1087" s="71" t="s">
        <v>2854</v>
      </c>
      <c r="C1087" s="71" t="s">
        <v>738</v>
      </c>
      <c r="D1087" s="71" t="str">
        <f aca="false">IFERROR(INDEX('Brand Map'!$B$4:$B$125,MATCH(C1087,'Brand Map'!$A$4:$A$125,0)),"Other")</f>
        <v>Other (small prefixes)</v>
      </c>
      <c r="E1087" s="73" t="n">
        <f aca="false">SUMIFS(Detail!$K$2:$K$9168,Detail!$C$2:$C$9168,$A1087)</f>
        <v>0</v>
      </c>
      <c r="F1087" s="73" t="n">
        <f aca="false">SUMIFS(Detail!$E$2:$E$9168,Detail!$C$2:$C$9168,$A1087)</f>
        <v>0</v>
      </c>
      <c r="G1087" s="74" t="n">
        <f aca="false">SUMIFS(Detail!$M$2:$M$9168,Detail!$C$2:$C$9168,$A1087)</f>
        <v>0</v>
      </c>
      <c r="H1087" s="74" t="n">
        <f aca="false">SUMIFS(Detail!$D$2:$D$9168,Detail!$C$2:$C$9168,$A1087)</f>
        <v>0</v>
      </c>
      <c r="I1087" s="74" t="n">
        <v>199.8</v>
      </c>
      <c r="J1087" s="51" t="n">
        <f aca="false">IF(E1087&gt;0,AF1087/E1087,0)</f>
        <v>0</v>
      </c>
      <c r="K1087" s="51" t="n">
        <f aca="false">IF(G1087&gt;0,AG1087/G1087,0)</f>
        <v>0</v>
      </c>
      <c r="L1087" s="75" t="n">
        <f aca="false">H1087/Settings!$B$16</f>
        <v>0</v>
      </c>
      <c r="M1087" s="76" t="n">
        <f aca="false">H1087/Settings!$B$20</f>
        <v>0</v>
      </c>
      <c r="N1087" s="77" t="n">
        <f aca="false">E1087*Settings!$B$3</f>
        <v>0</v>
      </c>
      <c r="O1087" s="77" t="n">
        <f aca="false">IF(E1087&gt;0,(AF1087-N1087)/SQRT(E1087*Settings!$B$3*(1-Settings!$B$3)),0)</f>
        <v>0</v>
      </c>
      <c r="P1087" s="77" t="n">
        <f aca="false">MAX(0,AF1087-N1087)</f>
        <v>0</v>
      </c>
      <c r="Q1087" s="51" t="n">
        <f aca="false">IF(E1087&gt;=Settings!$B$4,(AF1087+Settings!$B$7*Settings!$B$3)/(E1087+Settings!$B$7),Settings!$B$3)</f>
        <v>0.0748599558648786</v>
      </c>
      <c r="R1087" s="78" t="n">
        <f aca="false">PERCENTRANK($H$2:$H$1780,H1087,6)</f>
        <v>0</v>
      </c>
      <c r="S1087" s="78" t="n">
        <f aca="false">PERCENTRANK($Q$2:$Q$1780,Q1087,6)</f>
        <v>0.0646794</v>
      </c>
      <c r="T1087" s="78" t="n">
        <f aca="false">PERCENTRANK($F$2:$F$1780,F1087,6)</f>
        <v>0</v>
      </c>
      <c r="U1087" s="79" t="n">
        <f aca="false">IF(F1087&gt;0,ROUND((Settings!$B$8*T1087+Settings!$B$9*R1087+Settings!$B$10*S1087)/SUM(Settings!$B$8:$B$10),10),0)</f>
        <v>0</v>
      </c>
      <c r="V1087" s="71" t="str">
        <f aca="false">IF(U1087&gt;0,RANK(U1087,$U$2:$U$1780)+COUNTIF($U$2:U1087,U1087)-1,"")</f>
        <v/>
      </c>
      <c r="W1087" s="71" t="str">
        <f aca="false">IF(V1087="","",IF(V1087&lt;=Settings!$B$11,"1 - Fix first",IF(V1087&lt;=Settings!$B$12,"2 - Review","3 - Monitor")))</f>
        <v/>
      </c>
      <c r="X1087" s="71" t="str">
        <f aca="false">IF(AND(E1087&gt;=Settings!$B$4,AF1087&gt;=Settings!$B$5,O1087&gt;=Settings!$B$6),"HIGH RATE","")</f>
        <v/>
      </c>
      <c r="Y1087" s="71" t="str">
        <f aca="false">IF(F1087&gt;0,RANK(F1087,$F$2:$F$1780)+COUNTIF($F$2:F1087,F1087)-1,"")</f>
        <v/>
      </c>
      <c r="Z1087" s="71" t="str">
        <f aca="false">IF(H1087&gt;0,RANK(H1087,$H$2:$H$1780)+COUNTIF($H$2:H1087,H1087)-1,"")</f>
        <v/>
      </c>
      <c r="AA1087" s="71" t="str">
        <f aca="false">IF(AC1087="","",RANK(AC1087,$AC$2:$AC$1780)+COUNTIF($AC$2:AC1087,AC1087)-1)</f>
        <v/>
      </c>
      <c r="AB1087" s="71" t="str">
        <f aca="false">IF(AD1087="","",RANK(AD1087,$AD$2:$AD$1780)+COUNTIF($AD$2:AD1087,AD1087)-1)</f>
        <v/>
      </c>
      <c r="AC1087" s="71" t="str">
        <f aca="false">IF(AND(AF1087&gt;0,E1087&gt;=Settings!$B$4),ROUND(J1087,10),"")</f>
        <v/>
      </c>
      <c r="AD1087" s="71" t="str">
        <f aca="false">IF(X1087="HIGH RATE",ROUND(O1087,10),"")</f>
        <v/>
      </c>
      <c r="AE1087" s="71" t="s">
        <v>60</v>
      </c>
      <c r="AF1087" s="73" t="n">
        <f aca="false">SUMIFS(Detail!$L$2:$L$9168,Detail!$C$2:$C$9168,$A1087)</f>
        <v>0</v>
      </c>
      <c r="AG1087" s="74" t="n">
        <f aca="false">SUMIFS(Detail!$N$2:$N$9168,Detail!$C$2:$C$9168,$A1087)</f>
        <v>0</v>
      </c>
    </row>
    <row r="1088" customFormat="false" ht="15" hidden="false" customHeight="false" outlineLevel="0" collapsed="false">
      <c r="A1088" s="71" t="s">
        <v>1876</v>
      </c>
      <c r="B1088" s="71" t="s">
        <v>2681</v>
      </c>
      <c r="C1088" s="71" t="s">
        <v>704</v>
      </c>
      <c r="D1088" s="71" t="str">
        <f aca="false">IFERROR(INDEX('Brand Map'!$B$4:$B$125,MATCH(C1088,'Brand Map'!$A$4:$A$125,0)),"Other")</f>
        <v>Other (small prefixes)</v>
      </c>
      <c r="E1088" s="73" t="n">
        <f aca="false">SUMIFS(Detail!$K$2:$K$9168,Detail!$C$2:$C$9168,$A1088)</f>
        <v>0</v>
      </c>
      <c r="F1088" s="73" t="n">
        <f aca="false">SUMIFS(Detail!$E$2:$E$9168,Detail!$C$2:$C$9168,$A1088)</f>
        <v>0</v>
      </c>
      <c r="G1088" s="74" t="n">
        <f aca="false">SUMIFS(Detail!$M$2:$M$9168,Detail!$C$2:$C$9168,$A1088)</f>
        <v>0</v>
      </c>
      <c r="H1088" s="74" t="n">
        <f aca="false">SUMIFS(Detail!$D$2:$D$9168,Detail!$C$2:$C$9168,$A1088)</f>
        <v>0</v>
      </c>
      <c r="I1088" s="74" t="n">
        <v>79.95</v>
      </c>
      <c r="J1088" s="51" t="n">
        <f aca="false">IF(E1088&gt;0,AF1088/E1088,0)</f>
        <v>0</v>
      </c>
      <c r="K1088" s="51" t="n">
        <f aca="false">IF(G1088&gt;0,AG1088/G1088,0)</f>
        <v>0</v>
      </c>
      <c r="L1088" s="75" t="n">
        <f aca="false">H1088/Settings!$B$16</f>
        <v>0</v>
      </c>
      <c r="M1088" s="76" t="n">
        <f aca="false">H1088/Settings!$B$20</f>
        <v>0</v>
      </c>
      <c r="N1088" s="77" t="n">
        <f aca="false">E1088*Settings!$B$3</f>
        <v>0</v>
      </c>
      <c r="O1088" s="77" t="n">
        <f aca="false">IF(E1088&gt;0,(AF1088-N1088)/SQRT(E1088*Settings!$B$3*(1-Settings!$B$3)),0)</f>
        <v>0</v>
      </c>
      <c r="P1088" s="77" t="n">
        <f aca="false">MAX(0,AF1088-N1088)</f>
        <v>0</v>
      </c>
      <c r="Q1088" s="51" t="n">
        <f aca="false">IF(E1088&gt;=Settings!$B$4,(AF1088+Settings!$B$7*Settings!$B$3)/(E1088+Settings!$B$7),Settings!$B$3)</f>
        <v>0.0748599558648786</v>
      </c>
      <c r="R1088" s="78" t="n">
        <f aca="false">PERCENTRANK($H$2:$H$1780,H1088,6)</f>
        <v>0</v>
      </c>
      <c r="S1088" s="78" t="n">
        <f aca="false">PERCENTRANK($Q$2:$Q$1780,Q1088,6)</f>
        <v>0.0646794</v>
      </c>
      <c r="T1088" s="78" t="n">
        <f aca="false">PERCENTRANK($F$2:$F$1780,F1088,6)</f>
        <v>0</v>
      </c>
      <c r="U1088" s="79" t="n">
        <f aca="false">IF(F1088&gt;0,ROUND((Settings!$B$8*T1088+Settings!$B$9*R1088+Settings!$B$10*S1088)/SUM(Settings!$B$8:$B$10),10),0)</f>
        <v>0</v>
      </c>
      <c r="V1088" s="71" t="str">
        <f aca="false">IF(U1088&gt;0,RANK(U1088,$U$2:$U$1780)+COUNTIF($U$2:U1088,U1088)-1,"")</f>
        <v/>
      </c>
      <c r="W1088" s="71" t="str">
        <f aca="false">IF(V1088="","",IF(V1088&lt;=Settings!$B$11,"1 - Fix first",IF(V1088&lt;=Settings!$B$12,"2 - Review","3 - Monitor")))</f>
        <v/>
      </c>
      <c r="X1088" s="71" t="str">
        <f aca="false">IF(AND(E1088&gt;=Settings!$B$4,AF1088&gt;=Settings!$B$5,O1088&gt;=Settings!$B$6),"HIGH RATE","")</f>
        <v/>
      </c>
      <c r="Y1088" s="71" t="str">
        <f aca="false">IF(F1088&gt;0,RANK(F1088,$F$2:$F$1780)+COUNTIF($F$2:F1088,F1088)-1,"")</f>
        <v/>
      </c>
      <c r="Z1088" s="71" t="str">
        <f aca="false">IF(H1088&gt;0,RANK(H1088,$H$2:$H$1780)+COUNTIF($H$2:H1088,H1088)-1,"")</f>
        <v/>
      </c>
      <c r="AA1088" s="71" t="str">
        <f aca="false">IF(AC1088="","",RANK(AC1088,$AC$2:$AC$1780)+COUNTIF($AC$2:AC1088,AC1088)-1)</f>
        <v/>
      </c>
      <c r="AB1088" s="71" t="str">
        <f aca="false">IF(AD1088="","",RANK(AD1088,$AD$2:$AD$1780)+COUNTIF($AD$2:AD1088,AD1088)-1)</f>
        <v/>
      </c>
      <c r="AC1088" s="71" t="str">
        <f aca="false">IF(AND(AF1088&gt;0,E1088&gt;=Settings!$B$4),ROUND(J1088,10),"")</f>
        <v/>
      </c>
      <c r="AD1088" s="71" t="str">
        <f aca="false">IF(X1088="HIGH RATE",ROUND(O1088,10),"")</f>
        <v/>
      </c>
      <c r="AE1088" s="71" t="s">
        <v>60</v>
      </c>
      <c r="AF1088" s="73" t="n">
        <f aca="false">SUMIFS(Detail!$L$2:$L$9168,Detail!$C$2:$C$9168,$A1088)</f>
        <v>0</v>
      </c>
      <c r="AG1088" s="74" t="n">
        <f aca="false">SUMIFS(Detail!$N$2:$N$9168,Detail!$C$2:$C$9168,$A1088)</f>
        <v>0</v>
      </c>
    </row>
    <row r="1089" customFormat="false" ht="15" hidden="false" customHeight="false" outlineLevel="0" collapsed="false">
      <c r="A1089" s="71" t="s">
        <v>1613</v>
      </c>
      <c r="B1089" s="71" t="s">
        <v>2681</v>
      </c>
      <c r="C1089" s="71" t="s">
        <v>704</v>
      </c>
      <c r="D1089" s="71" t="str">
        <f aca="false">IFERROR(INDEX('Brand Map'!$B$4:$B$125,MATCH(C1089,'Brand Map'!$A$4:$A$125,0)),"Other")</f>
        <v>Other (small prefixes)</v>
      </c>
      <c r="E1089" s="73" t="n">
        <f aca="false">SUMIFS(Detail!$K$2:$K$9168,Detail!$C$2:$C$9168,$A1089)</f>
        <v>0</v>
      </c>
      <c r="F1089" s="73" t="n">
        <f aca="false">SUMIFS(Detail!$E$2:$E$9168,Detail!$C$2:$C$9168,$A1089)</f>
        <v>0</v>
      </c>
      <c r="G1089" s="74" t="n">
        <f aca="false">SUMIFS(Detail!$M$2:$M$9168,Detail!$C$2:$C$9168,$A1089)</f>
        <v>0</v>
      </c>
      <c r="H1089" s="74" t="n">
        <f aca="false">SUMIFS(Detail!$D$2:$D$9168,Detail!$C$2:$C$9168,$A1089)</f>
        <v>0</v>
      </c>
      <c r="I1089" s="74" t="n">
        <v>109.95</v>
      </c>
      <c r="J1089" s="51" t="n">
        <f aca="false">IF(E1089&gt;0,AF1089/E1089,0)</f>
        <v>0</v>
      </c>
      <c r="K1089" s="51" t="n">
        <f aca="false">IF(G1089&gt;0,AG1089/G1089,0)</f>
        <v>0</v>
      </c>
      <c r="L1089" s="75" t="n">
        <f aca="false">H1089/Settings!$B$16</f>
        <v>0</v>
      </c>
      <c r="M1089" s="76" t="n">
        <f aca="false">H1089/Settings!$B$20</f>
        <v>0</v>
      </c>
      <c r="N1089" s="77" t="n">
        <f aca="false">E1089*Settings!$B$3</f>
        <v>0</v>
      </c>
      <c r="O1089" s="77" t="n">
        <f aca="false">IF(E1089&gt;0,(AF1089-N1089)/SQRT(E1089*Settings!$B$3*(1-Settings!$B$3)),0)</f>
        <v>0</v>
      </c>
      <c r="P1089" s="77" t="n">
        <f aca="false">MAX(0,AF1089-N1089)</f>
        <v>0</v>
      </c>
      <c r="Q1089" s="51" t="n">
        <f aca="false">IF(E1089&gt;=Settings!$B$4,(AF1089+Settings!$B$7*Settings!$B$3)/(E1089+Settings!$B$7),Settings!$B$3)</f>
        <v>0.0748599558648786</v>
      </c>
      <c r="R1089" s="78" t="n">
        <f aca="false">PERCENTRANK($H$2:$H$1780,H1089,6)</f>
        <v>0</v>
      </c>
      <c r="S1089" s="78" t="n">
        <f aca="false">PERCENTRANK($Q$2:$Q$1780,Q1089,6)</f>
        <v>0.0646794</v>
      </c>
      <c r="T1089" s="78" t="n">
        <f aca="false">PERCENTRANK($F$2:$F$1780,F1089,6)</f>
        <v>0</v>
      </c>
      <c r="U1089" s="79" t="n">
        <f aca="false">IF(F1089&gt;0,ROUND((Settings!$B$8*T1089+Settings!$B$9*R1089+Settings!$B$10*S1089)/SUM(Settings!$B$8:$B$10),10),0)</f>
        <v>0</v>
      </c>
      <c r="V1089" s="71" t="str">
        <f aca="false">IF(U1089&gt;0,RANK(U1089,$U$2:$U$1780)+COUNTIF($U$2:U1089,U1089)-1,"")</f>
        <v/>
      </c>
      <c r="W1089" s="71" t="str">
        <f aca="false">IF(V1089="","",IF(V1089&lt;=Settings!$B$11,"1 - Fix first",IF(V1089&lt;=Settings!$B$12,"2 - Review","3 - Monitor")))</f>
        <v/>
      </c>
      <c r="X1089" s="71" t="str">
        <f aca="false">IF(AND(E1089&gt;=Settings!$B$4,AF1089&gt;=Settings!$B$5,O1089&gt;=Settings!$B$6),"HIGH RATE","")</f>
        <v/>
      </c>
      <c r="Y1089" s="71" t="str">
        <f aca="false">IF(F1089&gt;0,RANK(F1089,$F$2:$F$1780)+COUNTIF($F$2:F1089,F1089)-1,"")</f>
        <v/>
      </c>
      <c r="Z1089" s="71" t="str">
        <f aca="false">IF(H1089&gt;0,RANK(H1089,$H$2:$H$1780)+COUNTIF($H$2:H1089,H1089)-1,"")</f>
        <v/>
      </c>
      <c r="AA1089" s="71" t="str">
        <f aca="false">IF(AC1089="","",RANK(AC1089,$AC$2:$AC$1780)+COUNTIF($AC$2:AC1089,AC1089)-1)</f>
        <v/>
      </c>
      <c r="AB1089" s="71" t="str">
        <f aca="false">IF(AD1089="","",RANK(AD1089,$AD$2:$AD$1780)+COUNTIF($AD$2:AD1089,AD1089)-1)</f>
        <v/>
      </c>
      <c r="AC1089" s="71" t="str">
        <f aca="false">IF(AND(AF1089&gt;0,E1089&gt;=Settings!$B$4),ROUND(J1089,10),"")</f>
        <v/>
      </c>
      <c r="AD1089" s="71" t="str">
        <f aca="false">IF(X1089="HIGH RATE",ROUND(O1089,10),"")</f>
        <v/>
      </c>
      <c r="AE1089" s="71" t="s">
        <v>60</v>
      </c>
      <c r="AF1089" s="73" t="n">
        <f aca="false">SUMIFS(Detail!$L$2:$L$9168,Detail!$C$2:$C$9168,$A1089)</f>
        <v>0</v>
      </c>
      <c r="AG1089" s="74" t="n">
        <f aca="false">SUMIFS(Detail!$N$2:$N$9168,Detail!$C$2:$C$9168,$A1089)</f>
        <v>0</v>
      </c>
    </row>
    <row r="1090" customFormat="false" ht="15" hidden="false" customHeight="false" outlineLevel="0" collapsed="false">
      <c r="A1090" s="71" t="s">
        <v>1509</v>
      </c>
      <c r="B1090" s="71" t="s">
        <v>2681</v>
      </c>
      <c r="C1090" s="71" t="s">
        <v>704</v>
      </c>
      <c r="D1090" s="71" t="str">
        <f aca="false">IFERROR(INDEX('Brand Map'!$B$4:$B$125,MATCH(C1090,'Brand Map'!$A$4:$A$125,0)),"Other")</f>
        <v>Other (small prefixes)</v>
      </c>
      <c r="E1090" s="73" t="n">
        <f aca="false">SUMIFS(Detail!$K$2:$K$9168,Detail!$C$2:$C$9168,$A1090)</f>
        <v>0</v>
      </c>
      <c r="F1090" s="73" t="n">
        <f aca="false">SUMIFS(Detail!$E$2:$E$9168,Detail!$C$2:$C$9168,$A1090)</f>
        <v>0</v>
      </c>
      <c r="G1090" s="74" t="n">
        <f aca="false">SUMIFS(Detail!$M$2:$M$9168,Detail!$C$2:$C$9168,$A1090)</f>
        <v>0</v>
      </c>
      <c r="H1090" s="74" t="n">
        <f aca="false">SUMIFS(Detail!$D$2:$D$9168,Detail!$C$2:$C$9168,$A1090)</f>
        <v>0</v>
      </c>
      <c r="I1090" s="74" t="n">
        <v>129.9</v>
      </c>
      <c r="J1090" s="51" t="n">
        <f aca="false">IF(E1090&gt;0,AF1090/E1090,0)</f>
        <v>0</v>
      </c>
      <c r="K1090" s="51" t="n">
        <f aca="false">IF(G1090&gt;0,AG1090/G1090,0)</f>
        <v>0</v>
      </c>
      <c r="L1090" s="75" t="n">
        <f aca="false">H1090/Settings!$B$16</f>
        <v>0</v>
      </c>
      <c r="M1090" s="76" t="n">
        <f aca="false">H1090/Settings!$B$20</f>
        <v>0</v>
      </c>
      <c r="N1090" s="77" t="n">
        <f aca="false">E1090*Settings!$B$3</f>
        <v>0</v>
      </c>
      <c r="O1090" s="77" t="n">
        <f aca="false">IF(E1090&gt;0,(AF1090-N1090)/SQRT(E1090*Settings!$B$3*(1-Settings!$B$3)),0)</f>
        <v>0</v>
      </c>
      <c r="P1090" s="77" t="n">
        <f aca="false">MAX(0,AF1090-N1090)</f>
        <v>0</v>
      </c>
      <c r="Q1090" s="51" t="n">
        <f aca="false">IF(E1090&gt;=Settings!$B$4,(AF1090+Settings!$B$7*Settings!$B$3)/(E1090+Settings!$B$7),Settings!$B$3)</f>
        <v>0.0748599558648786</v>
      </c>
      <c r="R1090" s="78" t="n">
        <f aca="false">PERCENTRANK($H$2:$H$1780,H1090,6)</f>
        <v>0</v>
      </c>
      <c r="S1090" s="78" t="n">
        <f aca="false">PERCENTRANK($Q$2:$Q$1780,Q1090,6)</f>
        <v>0.0646794</v>
      </c>
      <c r="T1090" s="78" t="n">
        <f aca="false">PERCENTRANK($F$2:$F$1780,F1090,6)</f>
        <v>0</v>
      </c>
      <c r="U1090" s="79" t="n">
        <f aca="false">IF(F1090&gt;0,ROUND((Settings!$B$8*T1090+Settings!$B$9*R1090+Settings!$B$10*S1090)/SUM(Settings!$B$8:$B$10),10),0)</f>
        <v>0</v>
      </c>
      <c r="V1090" s="71" t="str">
        <f aca="false">IF(U1090&gt;0,RANK(U1090,$U$2:$U$1780)+COUNTIF($U$2:U1090,U1090)-1,"")</f>
        <v/>
      </c>
      <c r="W1090" s="71" t="str">
        <f aca="false">IF(V1090="","",IF(V1090&lt;=Settings!$B$11,"1 - Fix first",IF(V1090&lt;=Settings!$B$12,"2 - Review","3 - Monitor")))</f>
        <v/>
      </c>
      <c r="X1090" s="71" t="str">
        <f aca="false">IF(AND(E1090&gt;=Settings!$B$4,AF1090&gt;=Settings!$B$5,O1090&gt;=Settings!$B$6),"HIGH RATE","")</f>
        <v/>
      </c>
      <c r="Y1090" s="71" t="str">
        <f aca="false">IF(F1090&gt;0,RANK(F1090,$F$2:$F$1780)+COUNTIF($F$2:F1090,F1090)-1,"")</f>
        <v/>
      </c>
      <c r="Z1090" s="71" t="str">
        <f aca="false">IF(H1090&gt;0,RANK(H1090,$H$2:$H$1780)+COUNTIF($H$2:H1090,H1090)-1,"")</f>
        <v/>
      </c>
      <c r="AA1090" s="71" t="str">
        <f aca="false">IF(AC1090="","",RANK(AC1090,$AC$2:$AC$1780)+COUNTIF($AC$2:AC1090,AC1090)-1)</f>
        <v/>
      </c>
      <c r="AB1090" s="71" t="str">
        <f aca="false">IF(AD1090="","",RANK(AD1090,$AD$2:$AD$1780)+COUNTIF($AD$2:AD1090,AD1090)-1)</f>
        <v/>
      </c>
      <c r="AC1090" s="71" t="str">
        <f aca="false">IF(AND(AF1090&gt;0,E1090&gt;=Settings!$B$4),ROUND(J1090,10),"")</f>
        <v/>
      </c>
      <c r="AD1090" s="71" t="str">
        <f aca="false">IF(X1090="HIGH RATE",ROUND(O1090,10),"")</f>
        <v/>
      </c>
      <c r="AE1090" s="71" t="s">
        <v>60</v>
      </c>
      <c r="AF1090" s="73" t="n">
        <f aca="false">SUMIFS(Detail!$L$2:$L$9168,Detail!$C$2:$C$9168,$A1090)</f>
        <v>0</v>
      </c>
      <c r="AG1090" s="74" t="n">
        <f aca="false">SUMIFS(Detail!$N$2:$N$9168,Detail!$C$2:$C$9168,$A1090)</f>
        <v>0</v>
      </c>
    </row>
    <row r="1091" customFormat="false" ht="15" hidden="false" customHeight="false" outlineLevel="0" collapsed="false">
      <c r="A1091" s="71" t="s">
        <v>705</v>
      </c>
      <c r="B1091" s="71" t="s">
        <v>706</v>
      </c>
      <c r="C1091" s="71" t="s">
        <v>704</v>
      </c>
      <c r="D1091" s="71" t="str">
        <f aca="false">IFERROR(INDEX('Brand Map'!$B$4:$B$125,MATCH(C1091,'Brand Map'!$A$4:$A$125,0)),"Other")</f>
        <v>Other (small prefixes)</v>
      </c>
      <c r="E1091" s="73" t="n">
        <f aca="false">SUMIFS(Detail!$K$2:$K$9168,Detail!$C$2:$C$9168,$A1091)</f>
        <v>3</v>
      </c>
      <c r="F1091" s="73" t="n">
        <f aca="false">SUMIFS(Detail!$E$2:$E$9168,Detail!$C$2:$C$9168,$A1091)</f>
        <v>0</v>
      </c>
      <c r="G1091" s="74" t="n">
        <f aca="false">SUMIFS(Detail!$M$2:$M$9168,Detail!$C$2:$C$9168,$A1091)</f>
        <v>231.69</v>
      </c>
      <c r="H1091" s="74" t="n">
        <f aca="false">SUMIFS(Detail!$D$2:$D$9168,Detail!$C$2:$C$9168,$A1091)</f>
        <v>0</v>
      </c>
      <c r="I1091" s="74" t="n">
        <v>1764.79</v>
      </c>
      <c r="J1091" s="51" t="n">
        <f aca="false">IF(E1091&gt;0,AF1091/E1091,0)</f>
        <v>0</v>
      </c>
      <c r="K1091" s="51" t="n">
        <f aca="false">IF(G1091&gt;0,AG1091/G1091,0)</f>
        <v>0</v>
      </c>
      <c r="L1091" s="75" t="n">
        <f aca="false">H1091/Settings!$B$16</f>
        <v>0</v>
      </c>
      <c r="M1091" s="76" t="n">
        <f aca="false">H1091/Settings!$B$20</f>
        <v>0</v>
      </c>
      <c r="N1091" s="77" t="n">
        <f aca="false">E1091*Settings!$B$3</f>
        <v>0.224579867594636</v>
      </c>
      <c r="O1091" s="77" t="n">
        <f aca="false">IF(E1091&gt;0,(AF1091-N1091)/SQRT(E1091*Settings!$B$3*(1-Settings!$B$3)),0)</f>
        <v>-0.492698988813638</v>
      </c>
      <c r="P1091" s="77" t="n">
        <f aca="false">MAX(0,AF1091-N1091)</f>
        <v>0</v>
      </c>
      <c r="Q1091" s="51" t="n">
        <f aca="false">IF(E1091&gt;=Settings!$B$4,(AF1091+Settings!$B$7*Settings!$B$3)/(E1091+Settings!$B$7),Settings!$B$3)</f>
        <v>0.0748599558648786</v>
      </c>
      <c r="R1091" s="78" t="n">
        <f aca="false">PERCENTRANK($H$2:$H$1780,H1091,6)</f>
        <v>0</v>
      </c>
      <c r="S1091" s="78" t="n">
        <f aca="false">PERCENTRANK($Q$2:$Q$1780,Q1091,6)</f>
        <v>0.0646794</v>
      </c>
      <c r="T1091" s="78" t="n">
        <f aca="false">PERCENTRANK($F$2:$F$1780,F1091,6)</f>
        <v>0</v>
      </c>
      <c r="U1091" s="79" t="n">
        <f aca="false">IF(F1091&gt;0,ROUND((Settings!$B$8*T1091+Settings!$B$9*R1091+Settings!$B$10*S1091)/SUM(Settings!$B$8:$B$10),10),0)</f>
        <v>0</v>
      </c>
      <c r="V1091" s="71" t="str">
        <f aca="false">IF(U1091&gt;0,RANK(U1091,$U$2:$U$1780)+COUNTIF($U$2:U1091,U1091)-1,"")</f>
        <v/>
      </c>
      <c r="W1091" s="71" t="str">
        <f aca="false">IF(V1091="","",IF(V1091&lt;=Settings!$B$11,"1 - Fix first",IF(V1091&lt;=Settings!$B$12,"2 - Review","3 - Monitor")))</f>
        <v/>
      </c>
      <c r="X1091" s="71" t="str">
        <f aca="false">IF(AND(E1091&gt;=Settings!$B$4,AF1091&gt;=Settings!$B$5,O1091&gt;=Settings!$B$6),"HIGH RATE","")</f>
        <v/>
      </c>
      <c r="Y1091" s="71" t="str">
        <f aca="false">IF(F1091&gt;0,RANK(F1091,$F$2:$F$1780)+COUNTIF($F$2:F1091,F1091)-1,"")</f>
        <v/>
      </c>
      <c r="Z1091" s="71" t="str">
        <f aca="false">IF(H1091&gt;0,RANK(H1091,$H$2:$H$1780)+COUNTIF($H$2:H1091,H1091)-1,"")</f>
        <v/>
      </c>
      <c r="AA1091" s="71" t="str">
        <f aca="false">IF(AC1091="","",RANK(AC1091,$AC$2:$AC$1780)+COUNTIF($AC$2:AC1091,AC1091)-1)</f>
        <v/>
      </c>
      <c r="AB1091" s="71" t="str">
        <f aca="false">IF(AD1091="","",RANK(AD1091,$AD$2:$AD$1780)+COUNTIF($AD$2:AD1091,AD1091)-1)</f>
        <v/>
      </c>
      <c r="AC1091" s="71" t="str">
        <f aca="false">IF(AND(AF1091&gt;0,E1091&gt;=Settings!$B$4),ROUND(J1091,10),"")</f>
        <v/>
      </c>
      <c r="AD1091" s="71" t="str">
        <f aca="false">IF(X1091="HIGH RATE",ROUND(O1091,10),"")</f>
        <v/>
      </c>
      <c r="AE1091" s="71" t="s">
        <v>59</v>
      </c>
      <c r="AF1091" s="73" t="n">
        <f aca="false">SUMIFS(Detail!$L$2:$L$9168,Detail!$C$2:$C$9168,$A1091)</f>
        <v>0</v>
      </c>
      <c r="AG1091" s="74" t="n">
        <f aca="false">SUMIFS(Detail!$N$2:$N$9168,Detail!$C$2:$C$9168,$A1091)</f>
        <v>0</v>
      </c>
    </row>
    <row r="1092" customFormat="false" ht="15" hidden="false" customHeight="false" outlineLevel="0" collapsed="false">
      <c r="A1092" s="71" t="s">
        <v>1730</v>
      </c>
      <c r="B1092" s="71" t="s">
        <v>2744</v>
      </c>
      <c r="C1092" s="71" t="s">
        <v>704</v>
      </c>
      <c r="D1092" s="71" t="str">
        <f aca="false">IFERROR(INDEX('Brand Map'!$B$4:$B$125,MATCH(C1092,'Brand Map'!$A$4:$A$125,0)),"Other")</f>
        <v>Other (small prefixes)</v>
      </c>
      <c r="E1092" s="73" t="n">
        <f aca="false">SUMIFS(Detail!$K$2:$K$9168,Detail!$C$2:$C$9168,$A1092)</f>
        <v>0</v>
      </c>
      <c r="F1092" s="73" t="n">
        <f aca="false">SUMIFS(Detail!$E$2:$E$9168,Detail!$C$2:$C$9168,$A1092)</f>
        <v>0</v>
      </c>
      <c r="G1092" s="74" t="n">
        <f aca="false">SUMIFS(Detail!$M$2:$M$9168,Detail!$C$2:$C$9168,$A1092)</f>
        <v>0</v>
      </c>
      <c r="H1092" s="74" t="n">
        <f aca="false">SUMIFS(Detail!$D$2:$D$9168,Detail!$C$2:$C$9168,$A1092)</f>
        <v>0</v>
      </c>
      <c r="I1092" s="74" t="n">
        <v>109.95</v>
      </c>
      <c r="J1092" s="51" t="n">
        <f aca="false">IF(E1092&gt;0,AF1092/E1092,0)</f>
        <v>0</v>
      </c>
      <c r="K1092" s="51" t="n">
        <f aca="false">IF(G1092&gt;0,AG1092/G1092,0)</f>
        <v>0</v>
      </c>
      <c r="L1092" s="75" t="n">
        <f aca="false">H1092/Settings!$B$16</f>
        <v>0</v>
      </c>
      <c r="M1092" s="76" t="n">
        <f aca="false">H1092/Settings!$B$20</f>
        <v>0</v>
      </c>
      <c r="N1092" s="77" t="n">
        <f aca="false">E1092*Settings!$B$3</f>
        <v>0</v>
      </c>
      <c r="O1092" s="77" t="n">
        <f aca="false">IF(E1092&gt;0,(AF1092-N1092)/SQRT(E1092*Settings!$B$3*(1-Settings!$B$3)),0)</f>
        <v>0</v>
      </c>
      <c r="P1092" s="77" t="n">
        <f aca="false">MAX(0,AF1092-N1092)</f>
        <v>0</v>
      </c>
      <c r="Q1092" s="51" t="n">
        <f aca="false">IF(E1092&gt;=Settings!$B$4,(AF1092+Settings!$B$7*Settings!$B$3)/(E1092+Settings!$B$7),Settings!$B$3)</f>
        <v>0.0748599558648786</v>
      </c>
      <c r="R1092" s="78" t="n">
        <f aca="false">PERCENTRANK($H$2:$H$1780,H1092,6)</f>
        <v>0</v>
      </c>
      <c r="S1092" s="78" t="n">
        <f aca="false">PERCENTRANK($Q$2:$Q$1780,Q1092,6)</f>
        <v>0.0646794</v>
      </c>
      <c r="T1092" s="78" t="n">
        <f aca="false">PERCENTRANK($F$2:$F$1780,F1092,6)</f>
        <v>0</v>
      </c>
      <c r="U1092" s="79" t="n">
        <f aca="false">IF(F1092&gt;0,ROUND((Settings!$B$8*T1092+Settings!$B$9*R1092+Settings!$B$10*S1092)/SUM(Settings!$B$8:$B$10),10),0)</f>
        <v>0</v>
      </c>
      <c r="V1092" s="71" t="str">
        <f aca="false">IF(U1092&gt;0,RANK(U1092,$U$2:$U$1780)+COUNTIF($U$2:U1092,U1092)-1,"")</f>
        <v/>
      </c>
      <c r="W1092" s="71" t="str">
        <f aca="false">IF(V1092="","",IF(V1092&lt;=Settings!$B$11,"1 - Fix first",IF(V1092&lt;=Settings!$B$12,"2 - Review","3 - Monitor")))</f>
        <v/>
      </c>
      <c r="X1092" s="71" t="str">
        <f aca="false">IF(AND(E1092&gt;=Settings!$B$4,AF1092&gt;=Settings!$B$5,O1092&gt;=Settings!$B$6),"HIGH RATE","")</f>
        <v/>
      </c>
      <c r="Y1092" s="71" t="str">
        <f aca="false">IF(F1092&gt;0,RANK(F1092,$F$2:$F$1780)+COUNTIF($F$2:F1092,F1092)-1,"")</f>
        <v/>
      </c>
      <c r="Z1092" s="71" t="str">
        <f aca="false">IF(H1092&gt;0,RANK(H1092,$H$2:$H$1780)+COUNTIF($H$2:H1092,H1092)-1,"")</f>
        <v/>
      </c>
      <c r="AA1092" s="71" t="str">
        <f aca="false">IF(AC1092="","",RANK(AC1092,$AC$2:$AC$1780)+COUNTIF($AC$2:AC1092,AC1092)-1)</f>
        <v/>
      </c>
      <c r="AB1092" s="71" t="str">
        <f aca="false">IF(AD1092="","",RANK(AD1092,$AD$2:$AD$1780)+COUNTIF($AD$2:AD1092,AD1092)-1)</f>
        <v/>
      </c>
      <c r="AC1092" s="71" t="str">
        <f aca="false">IF(AND(AF1092&gt;0,E1092&gt;=Settings!$B$4),ROUND(J1092,10),"")</f>
        <v/>
      </c>
      <c r="AD1092" s="71" t="str">
        <f aca="false">IF(X1092="HIGH RATE",ROUND(O1092,10),"")</f>
        <v/>
      </c>
      <c r="AE1092" s="71" t="s">
        <v>60</v>
      </c>
      <c r="AF1092" s="73" t="n">
        <f aca="false">SUMIFS(Detail!$L$2:$L$9168,Detail!$C$2:$C$9168,$A1092)</f>
        <v>0</v>
      </c>
      <c r="AG1092" s="74" t="n">
        <f aca="false">SUMIFS(Detail!$N$2:$N$9168,Detail!$C$2:$C$9168,$A1092)</f>
        <v>0</v>
      </c>
    </row>
    <row r="1093" customFormat="false" ht="15" hidden="false" customHeight="false" outlineLevel="0" collapsed="false">
      <c r="A1093" s="71" t="s">
        <v>1338</v>
      </c>
      <c r="B1093" s="71" t="s">
        <v>2640</v>
      </c>
      <c r="C1093" s="71" t="s">
        <v>704</v>
      </c>
      <c r="D1093" s="71" t="str">
        <f aca="false">IFERROR(INDEX('Brand Map'!$B$4:$B$125,MATCH(C1093,'Brand Map'!$A$4:$A$125,0)),"Other")</f>
        <v>Other (small prefixes)</v>
      </c>
      <c r="E1093" s="73" t="n">
        <f aca="false">SUMIFS(Detail!$K$2:$K$9168,Detail!$C$2:$C$9168,$A1093)</f>
        <v>0</v>
      </c>
      <c r="F1093" s="73" t="n">
        <f aca="false">SUMIFS(Detail!$E$2:$E$9168,Detail!$C$2:$C$9168,$A1093)</f>
        <v>0</v>
      </c>
      <c r="G1093" s="74" t="n">
        <f aca="false">SUMIFS(Detail!$M$2:$M$9168,Detail!$C$2:$C$9168,$A1093)</f>
        <v>0</v>
      </c>
      <c r="H1093" s="74" t="n">
        <f aca="false">SUMIFS(Detail!$D$2:$D$9168,Detail!$C$2:$C$9168,$A1093)</f>
        <v>0</v>
      </c>
      <c r="I1093" s="74" t="n">
        <v>329.7</v>
      </c>
      <c r="J1093" s="51" t="n">
        <f aca="false">IF(E1093&gt;0,AF1093/E1093,0)</f>
        <v>0</v>
      </c>
      <c r="K1093" s="51" t="n">
        <f aca="false">IF(G1093&gt;0,AG1093/G1093,0)</f>
        <v>0</v>
      </c>
      <c r="L1093" s="75" t="n">
        <f aca="false">H1093/Settings!$B$16</f>
        <v>0</v>
      </c>
      <c r="M1093" s="76" t="n">
        <f aca="false">H1093/Settings!$B$20</f>
        <v>0</v>
      </c>
      <c r="N1093" s="77" t="n">
        <f aca="false">E1093*Settings!$B$3</f>
        <v>0</v>
      </c>
      <c r="O1093" s="77" t="n">
        <f aca="false">IF(E1093&gt;0,(AF1093-N1093)/SQRT(E1093*Settings!$B$3*(1-Settings!$B$3)),0)</f>
        <v>0</v>
      </c>
      <c r="P1093" s="77" t="n">
        <f aca="false">MAX(0,AF1093-N1093)</f>
        <v>0</v>
      </c>
      <c r="Q1093" s="51" t="n">
        <f aca="false">IF(E1093&gt;=Settings!$B$4,(AF1093+Settings!$B$7*Settings!$B$3)/(E1093+Settings!$B$7),Settings!$B$3)</f>
        <v>0.0748599558648786</v>
      </c>
      <c r="R1093" s="78" t="n">
        <f aca="false">PERCENTRANK($H$2:$H$1780,H1093,6)</f>
        <v>0</v>
      </c>
      <c r="S1093" s="78" t="n">
        <f aca="false">PERCENTRANK($Q$2:$Q$1780,Q1093,6)</f>
        <v>0.0646794</v>
      </c>
      <c r="T1093" s="78" t="n">
        <f aca="false">PERCENTRANK($F$2:$F$1780,F1093,6)</f>
        <v>0</v>
      </c>
      <c r="U1093" s="79" t="n">
        <f aca="false">IF(F1093&gt;0,ROUND((Settings!$B$8*T1093+Settings!$B$9*R1093+Settings!$B$10*S1093)/SUM(Settings!$B$8:$B$10),10),0)</f>
        <v>0</v>
      </c>
      <c r="V1093" s="71" t="str">
        <f aca="false">IF(U1093&gt;0,RANK(U1093,$U$2:$U$1780)+COUNTIF($U$2:U1093,U1093)-1,"")</f>
        <v/>
      </c>
      <c r="W1093" s="71" t="str">
        <f aca="false">IF(V1093="","",IF(V1093&lt;=Settings!$B$11,"1 - Fix first",IF(V1093&lt;=Settings!$B$12,"2 - Review","3 - Monitor")))</f>
        <v/>
      </c>
      <c r="X1093" s="71" t="str">
        <f aca="false">IF(AND(E1093&gt;=Settings!$B$4,AF1093&gt;=Settings!$B$5,O1093&gt;=Settings!$B$6),"HIGH RATE","")</f>
        <v/>
      </c>
      <c r="Y1093" s="71" t="str">
        <f aca="false">IF(F1093&gt;0,RANK(F1093,$F$2:$F$1780)+COUNTIF($F$2:F1093,F1093)-1,"")</f>
        <v/>
      </c>
      <c r="Z1093" s="71" t="str">
        <f aca="false">IF(H1093&gt;0,RANK(H1093,$H$2:$H$1780)+COUNTIF($H$2:H1093,H1093)-1,"")</f>
        <v/>
      </c>
      <c r="AA1093" s="71" t="str">
        <f aca="false">IF(AC1093="","",RANK(AC1093,$AC$2:$AC$1780)+COUNTIF($AC$2:AC1093,AC1093)-1)</f>
        <v/>
      </c>
      <c r="AB1093" s="71" t="str">
        <f aca="false">IF(AD1093="","",RANK(AD1093,$AD$2:$AD$1780)+COUNTIF($AD$2:AD1093,AD1093)-1)</f>
        <v/>
      </c>
      <c r="AC1093" s="71" t="str">
        <f aca="false">IF(AND(AF1093&gt;0,E1093&gt;=Settings!$B$4),ROUND(J1093,10),"")</f>
        <v/>
      </c>
      <c r="AD1093" s="71" t="str">
        <f aca="false">IF(X1093="HIGH RATE",ROUND(O1093,10),"")</f>
        <v/>
      </c>
      <c r="AE1093" s="71" t="s">
        <v>59</v>
      </c>
      <c r="AF1093" s="73" t="n">
        <f aca="false">SUMIFS(Detail!$L$2:$L$9168,Detail!$C$2:$C$9168,$A1093)</f>
        <v>0</v>
      </c>
      <c r="AG1093" s="74" t="n">
        <f aca="false">SUMIFS(Detail!$N$2:$N$9168,Detail!$C$2:$C$9168,$A1093)</f>
        <v>0</v>
      </c>
    </row>
    <row r="1094" customFormat="false" ht="15" hidden="false" customHeight="false" outlineLevel="0" collapsed="false">
      <c r="A1094" s="71" t="s">
        <v>2175</v>
      </c>
      <c r="B1094" s="71" t="s">
        <v>3158</v>
      </c>
      <c r="C1094" s="71" t="s">
        <v>704</v>
      </c>
      <c r="D1094" s="71" t="str">
        <f aca="false">IFERROR(INDEX('Brand Map'!$B$4:$B$125,MATCH(C1094,'Brand Map'!$A$4:$A$125,0)),"Other")</f>
        <v>Other (small prefixes)</v>
      </c>
      <c r="E1094" s="73" t="n">
        <f aca="false">SUMIFS(Detail!$K$2:$K$9168,Detail!$C$2:$C$9168,$A1094)</f>
        <v>0</v>
      </c>
      <c r="F1094" s="73" t="n">
        <f aca="false">SUMIFS(Detail!$E$2:$E$9168,Detail!$C$2:$C$9168,$A1094)</f>
        <v>0</v>
      </c>
      <c r="G1094" s="74" t="n">
        <f aca="false">SUMIFS(Detail!$M$2:$M$9168,Detail!$C$2:$C$9168,$A1094)</f>
        <v>0</v>
      </c>
      <c r="H1094" s="74" t="n">
        <f aca="false">SUMIFS(Detail!$D$2:$D$9168,Detail!$C$2:$C$9168,$A1094)</f>
        <v>0</v>
      </c>
      <c r="I1094" s="74" t="n">
        <v>363.85</v>
      </c>
      <c r="J1094" s="51" t="n">
        <f aca="false">IF(E1094&gt;0,AF1094/E1094,0)</f>
        <v>0</v>
      </c>
      <c r="K1094" s="51" t="n">
        <f aca="false">IF(G1094&gt;0,AG1094/G1094,0)</f>
        <v>0</v>
      </c>
      <c r="L1094" s="75" t="n">
        <f aca="false">H1094/Settings!$B$16</f>
        <v>0</v>
      </c>
      <c r="M1094" s="76" t="n">
        <f aca="false">H1094/Settings!$B$20</f>
        <v>0</v>
      </c>
      <c r="N1094" s="77" t="n">
        <f aca="false">E1094*Settings!$B$3</f>
        <v>0</v>
      </c>
      <c r="O1094" s="77" t="n">
        <f aca="false">IF(E1094&gt;0,(AF1094-N1094)/SQRT(E1094*Settings!$B$3*(1-Settings!$B$3)),0)</f>
        <v>0</v>
      </c>
      <c r="P1094" s="77" t="n">
        <f aca="false">MAX(0,AF1094-N1094)</f>
        <v>0</v>
      </c>
      <c r="Q1094" s="51" t="n">
        <f aca="false">IF(E1094&gt;=Settings!$B$4,(AF1094+Settings!$B$7*Settings!$B$3)/(E1094+Settings!$B$7),Settings!$B$3)</f>
        <v>0.0748599558648786</v>
      </c>
      <c r="R1094" s="78" t="n">
        <f aca="false">PERCENTRANK($H$2:$H$1780,H1094,6)</f>
        <v>0</v>
      </c>
      <c r="S1094" s="78" t="n">
        <f aca="false">PERCENTRANK($Q$2:$Q$1780,Q1094,6)</f>
        <v>0.0646794</v>
      </c>
      <c r="T1094" s="78" t="n">
        <f aca="false">PERCENTRANK($F$2:$F$1780,F1094,6)</f>
        <v>0</v>
      </c>
      <c r="U1094" s="79" t="n">
        <f aca="false">IF(F1094&gt;0,ROUND((Settings!$B$8*T1094+Settings!$B$9*R1094+Settings!$B$10*S1094)/SUM(Settings!$B$8:$B$10),10),0)</f>
        <v>0</v>
      </c>
      <c r="V1094" s="71" t="str">
        <f aca="false">IF(U1094&gt;0,RANK(U1094,$U$2:$U$1780)+COUNTIF($U$2:U1094,U1094)-1,"")</f>
        <v/>
      </c>
      <c r="W1094" s="71" t="str">
        <f aca="false">IF(V1094="","",IF(V1094&lt;=Settings!$B$11,"1 - Fix first",IF(V1094&lt;=Settings!$B$12,"2 - Review","3 - Monitor")))</f>
        <v/>
      </c>
      <c r="X1094" s="71" t="str">
        <f aca="false">IF(AND(E1094&gt;=Settings!$B$4,AF1094&gt;=Settings!$B$5,O1094&gt;=Settings!$B$6),"HIGH RATE","")</f>
        <v/>
      </c>
      <c r="Y1094" s="71" t="str">
        <f aca="false">IF(F1094&gt;0,RANK(F1094,$F$2:$F$1780)+COUNTIF($F$2:F1094,F1094)-1,"")</f>
        <v/>
      </c>
      <c r="Z1094" s="71" t="str">
        <f aca="false">IF(H1094&gt;0,RANK(H1094,$H$2:$H$1780)+COUNTIF($H$2:H1094,H1094)-1,"")</f>
        <v/>
      </c>
      <c r="AA1094" s="71" t="str">
        <f aca="false">IF(AC1094="","",RANK(AC1094,$AC$2:$AC$1780)+COUNTIF($AC$2:AC1094,AC1094)-1)</f>
        <v/>
      </c>
      <c r="AB1094" s="71" t="str">
        <f aca="false">IF(AD1094="","",RANK(AD1094,$AD$2:$AD$1780)+COUNTIF($AD$2:AD1094,AD1094)-1)</f>
        <v/>
      </c>
      <c r="AC1094" s="71" t="str">
        <f aca="false">IF(AND(AF1094&gt;0,E1094&gt;=Settings!$B$4),ROUND(J1094,10),"")</f>
        <v/>
      </c>
      <c r="AD1094" s="71" t="str">
        <f aca="false">IF(X1094="HIGH RATE",ROUND(O1094,10),"")</f>
        <v/>
      </c>
      <c r="AE1094" s="71" t="s">
        <v>59</v>
      </c>
      <c r="AF1094" s="73" t="n">
        <f aca="false">SUMIFS(Detail!$L$2:$L$9168,Detail!$C$2:$C$9168,$A1094)</f>
        <v>0</v>
      </c>
      <c r="AG1094" s="74" t="n">
        <f aca="false">SUMIFS(Detail!$N$2:$N$9168,Detail!$C$2:$C$9168,$A1094)</f>
        <v>0</v>
      </c>
    </row>
    <row r="1095" customFormat="false" ht="15" hidden="false" customHeight="false" outlineLevel="0" collapsed="false">
      <c r="A1095" s="71" t="s">
        <v>745</v>
      </c>
      <c r="B1095" s="71" t="s">
        <v>746</v>
      </c>
      <c r="C1095" s="71" t="s">
        <v>744</v>
      </c>
      <c r="D1095" s="71" t="str">
        <f aca="false">IFERROR(INDEX('Brand Map'!$B$4:$B$125,MATCH(C1095,'Brand Map'!$A$4:$A$125,0)),"Other")</f>
        <v>Other (small prefixes)</v>
      </c>
      <c r="E1095" s="73" t="n">
        <f aca="false">SUMIFS(Detail!$K$2:$K$9168,Detail!$C$2:$C$9168,$A1095)</f>
        <v>0</v>
      </c>
      <c r="F1095" s="73" t="n">
        <f aca="false">SUMIFS(Detail!$E$2:$E$9168,Detail!$C$2:$C$9168,$A1095)</f>
        <v>0</v>
      </c>
      <c r="G1095" s="74" t="n">
        <f aca="false">SUMIFS(Detail!$M$2:$M$9168,Detail!$C$2:$C$9168,$A1095)</f>
        <v>0</v>
      </c>
      <c r="H1095" s="74" t="n">
        <f aca="false">SUMIFS(Detail!$D$2:$D$9168,Detail!$C$2:$C$9168,$A1095)</f>
        <v>0</v>
      </c>
      <c r="I1095" s="74" t="n">
        <v>3239.24</v>
      </c>
      <c r="J1095" s="51" t="n">
        <f aca="false">IF(E1095&gt;0,AF1095/E1095,0)</f>
        <v>0</v>
      </c>
      <c r="K1095" s="51" t="n">
        <f aca="false">IF(G1095&gt;0,AG1095/G1095,0)</f>
        <v>0</v>
      </c>
      <c r="L1095" s="75" t="n">
        <f aca="false">H1095/Settings!$B$16</f>
        <v>0</v>
      </c>
      <c r="M1095" s="76" t="n">
        <f aca="false">H1095/Settings!$B$20</f>
        <v>0</v>
      </c>
      <c r="N1095" s="77" t="n">
        <f aca="false">E1095*Settings!$B$3</f>
        <v>0</v>
      </c>
      <c r="O1095" s="77" t="n">
        <f aca="false">IF(E1095&gt;0,(AF1095-N1095)/SQRT(E1095*Settings!$B$3*(1-Settings!$B$3)),0)</f>
        <v>0</v>
      </c>
      <c r="P1095" s="77" t="n">
        <f aca="false">MAX(0,AF1095-N1095)</f>
        <v>0</v>
      </c>
      <c r="Q1095" s="51" t="n">
        <f aca="false">IF(E1095&gt;=Settings!$B$4,(AF1095+Settings!$B$7*Settings!$B$3)/(E1095+Settings!$B$7),Settings!$B$3)</f>
        <v>0.0748599558648786</v>
      </c>
      <c r="R1095" s="78" t="n">
        <f aca="false">PERCENTRANK($H$2:$H$1780,H1095,6)</f>
        <v>0</v>
      </c>
      <c r="S1095" s="78" t="n">
        <f aca="false">PERCENTRANK($Q$2:$Q$1780,Q1095,6)</f>
        <v>0.0646794</v>
      </c>
      <c r="T1095" s="78" t="n">
        <f aca="false">PERCENTRANK($F$2:$F$1780,F1095,6)</f>
        <v>0</v>
      </c>
      <c r="U1095" s="79" t="n">
        <f aca="false">IF(F1095&gt;0,ROUND((Settings!$B$8*T1095+Settings!$B$9*R1095+Settings!$B$10*S1095)/SUM(Settings!$B$8:$B$10),10),0)</f>
        <v>0</v>
      </c>
      <c r="V1095" s="71" t="str">
        <f aca="false">IF(U1095&gt;0,RANK(U1095,$U$2:$U$1780)+COUNTIF($U$2:U1095,U1095)-1,"")</f>
        <v/>
      </c>
      <c r="W1095" s="71" t="str">
        <f aca="false">IF(V1095="","",IF(V1095&lt;=Settings!$B$11,"1 - Fix first",IF(V1095&lt;=Settings!$B$12,"2 - Review","3 - Monitor")))</f>
        <v/>
      </c>
      <c r="X1095" s="71" t="str">
        <f aca="false">IF(AND(E1095&gt;=Settings!$B$4,AF1095&gt;=Settings!$B$5,O1095&gt;=Settings!$B$6),"HIGH RATE","")</f>
        <v/>
      </c>
      <c r="Y1095" s="71" t="str">
        <f aca="false">IF(F1095&gt;0,RANK(F1095,$F$2:$F$1780)+COUNTIF($F$2:F1095,F1095)-1,"")</f>
        <v/>
      </c>
      <c r="Z1095" s="71" t="str">
        <f aca="false">IF(H1095&gt;0,RANK(H1095,$H$2:$H$1780)+COUNTIF($H$2:H1095,H1095)-1,"")</f>
        <v/>
      </c>
      <c r="AA1095" s="71" t="str">
        <f aca="false">IF(AC1095="","",RANK(AC1095,$AC$2:$AC$1780)+COUNTIF($AC$2:AC1095,AC1095)-1)</f>
        <v/>
      </c>
      <c r="AB1095" s="71" t="str">
        <f aca="false">IF(AD1095="","",RANK(AD1095,$AD$2:$AD$1780)+COUNTIF($AD$2:AD1095,AD1095)-1)</f>
        <v/>
      </c>
      <c r="AC1095" s="71" t="str">
        <f aca="false">IF(AND(AF1095&gt;0,E1095&gt;=Settings!$B$4),ROUND(J1095,10),"")</f>
        <v/>
      </c>
      <c r="AD1095" s="71" t="str">
        <f aca="false">IF(X1095="HIGH RATE",ROUND(O1095,10),"")</f>
        <v/>
      </c>
      <c r="AE1095" s="71" t="s">
        <v>59</v>
      </c>
      <c r="AF1095" s="73" t="n">
        <f aca="false">SUMIFS(Detail!$L$2:$L$9168,Detail!$C$2:$C$9168,$A1095)</f>
        <v>0</v>
      </c>
      <c r="AG1095" s="74" t="n">
        <f aca="false">SUMIFS(Detail!$N$2:$N$9168,Detail!$C$2:$C$9168,$A1095)</f>
        <v>0</v>
      </c>
    </row>
    <row r="1096" customFormat="false" ht="15" hidden="false" customHeight="false" outlineLevel="0" collapsed="false">
      <c r="A1096" s="71" t="s">
        <v>736</v>
      </c>
      <c r="B1096" s="71" t="s">
        <v>737</v>
      </c>
      <c r="C1096" s="71" t="s">
        <v>735</v>
      </c>
      <c r="D1096" s="71" t="str">
        <f aca="false">IFERROR(INDEX('Brand Map'!$B$4:$B$125,MATCH(C1096,'Brand Map'!$A$4:$A$125,0)),"Other")</f>
        <v>Other (small prefixes)</v>
      </c>
      <c r="E1096" s="73" t="n">
        <f aca="false">SUMIFS(Detail!$K$2:$K$9168,Detail!$C$2:$C$9168,$A1096)</f>
        <v>0</v>
      </c>
      <c r="F1096" s="73" t="n">
        <f aca="false">SUMIFS(Detail!$E$2:$E$9168,Detail!$C$2:$C$9168,$A1096)</f>
        <v>0</v>
      </c>
      <c r="G1096" s="74" t="n">
        <f aca="false">SUMIFS(Detail!$M$2:$M$9168,Detail!$C$2:$C$9168,$A1096)</f>
        <v>0</v>
      </c>
      <c r="H1096" s="74" t="n">
        <f aca="false">SUMIFS(Detail!$D$2:$D$9168,Detail!$C$2:$C$9168,$A1096)</f>
        <v>0</v>
      </c>
      <c r="I1096" s="74" t="n">
        <v>6242.26</v>
      </c>
      <c r="J1096" s="51" t="n">
        <f aca="false">IF(E1096&gt;0,AF1096/E1096,0)</f>
        <v>0</v>
      </c>
      <c r="K1096" s="51" t="n">
        <f aca="false">IF(G1096&gt;0,AG1096/G1096,0)</f>
        <v>0</v>
      </c>
      <c r="L1096" s="75" t="n">
        <f aca="false">H1096/Settings!$B$16</f>
        <v>0</v>
      </c>
      <c r="M1096" s="76" t="n">
        <f aca="false">H1096/Settings!$B$20</f>
        <v>0</v>
      </c>
      <c r="N1096" s="77" t="n">
        <f aca="false">E1096*Settings!$B$3</f>
        <v>0</v>
      </c>
      <c r="O1096" s="77" t="n">
        <f aca="false">IF(E1096&gt;0,(AF1096-N1096)/SQRT(E1096*Settings!$B$3*(1-Settings!$B$3)),0)</f>
        <v>0</v>
      </c>
      <c r="P1096" s="77" t="n">
        <f aca="false">MAX(0,AF1096-N1096)</f>
        <v>0</v>
      </c>
      <c r="Q1096" s="51" t="n">
        <f aca="false">IF(E1096&gt;=Settings!$B$4,(AF1096+Settings!$B$7*Settings!$B$3)/(E1096+Settings!$B$7),Settings!$B$3)</f>
        <v>0.0748599558648786</v>
      </c>
      <c r="R1096" s="78" t="n">
        <f aca="false">PERCENTRANK($H$2:$H$1780,H1096,6)</f>
        <v>0</v>
      </c>
      <c r="S1096" s="78" t="n">
        <f aca="false">PERCENTRANK($Q$2:$Q$1780,Q1096,6)</f>
        <v>0.0646794</v>
      </c>
      <c r="T1096" s="78" t="n">
        <f aca="false">PERCENTRANK($F$2:$F$1780,F1096,6)</f>
        <v>0</v>
      </c>
      <c r="U1096" s="79" t="n">
        <f aca="false">IF(F1096&gt;0,ROUND((Settings!$B$8*T1096+Settings!$B$9*R1096+Settings!$B$10*S1096)/SUM(Settings!$B$8:$B$10),10),0)</f>
        <v>0</v>
      </c>
      <c r="V1096" s="71" t="str">
        <f aca="false">IF(U1096&gt;0,RANK(U1096,$U$2:$U$1780)+COUNTIF($U$2:U1096,U1096)-1,"")</f>
        <v/>
      </c>
      <c r="W1096" s="71" t="str">
        <f aca="false">IF(V1096="","",IF(V1096&lt;=Settings!$B$11,"1 - Fix first",IF(V1096&lt;=Settings!$B$12,"2 - Review","3 - Monitor")))</f>
        <v/>
      </c>
      <c r="X1096" s="71" t="str">
        <f aca="false">IF(AND(E1096&gt;=Settings!$B$4,AF1096&gt;=Settings!$B$5,O1096&gt;=Settings!$B$6),"HIGH RATE","")</f>
        <v/>
      </c>
      <c r="Y1096" s="71" t="str">
        <f aca="false">IF(F1096&gt;0,RANK(F1096,$F$2:$F$1780)+COUNTIF($F$2:F1096,F1096)-1,"")</f>
        <v/>
      </c>
      <c r="Z1096" s="71" t="str">
        <f aca="false">IF(H1096&gt;0,RANK(H1096,$H$2:$H$1780)+COUNTIF($H$2:H1096,H1096)-1,"")</f>
        <v/>
      </c>
      <c r="AA1096" s="71" t="str">
        <f aca="false">IF(AC1096="","",RANK(AC1096,$AC$2:$AC$1780)+COUNTIF($AC$2:AC1096,AC1096)-1)</f>
        <v/>
      </c>
      <c r="AB1096" s="71" t="str">
        <f aca="false">IF(AD1096="","",RANK(AD1096,$AD$2:$AD$1780)+COUNTIF($AD$2:AD1096,AD1096)-1)</f>
        <v/>
      </c>
      <c r="AC1096" s="71" t="str">
        <f aca="false">IF(AND(AF1096&gt;0,E1096&gt;=Settings!$B$4),ROUND(J1096,10),"")</f>
        <v/>
      </c>
      <c r="AD1096" s="71" t="str">
        <f aca="false">IF(X1096="HIGH RATE",ROUND(O1096,10),"")</f>
        <v/>
      </c>
      <c r="AE1096" s="71" t="s">
        <v>59</v>
      </c>
      <c r="AF1096" s="73" t="n">
        <f aca="false">SUMIFS(Detail!$L$2:$L$9168,Detail!$C$2:$C$9168,$A1096)</f>
        <v>0</v>
      </c>
      <c r="AG1096" s="74" t="n">
        <f aca="false">SUMIFS(Detail!$N$2:$N$9168,Detail!$C$2:$C$9168,$A1096)</f>
        <v>0</v>
      </c>
    </row>
    <row r="1097" customFormat="false" ht="15" hidden="false" customHeight="false" outlineLevel="0" collapsed="false">
      <c r="A1097" s="71" t="s">
        <v>742</v>
      </c>
      <c r="B1097" s="71" t="s">
        <v>743</v>
      </c>
      <c r="C1097" s="71" t="s">
        <v>741</v>
      </c>
      <c r="D1097" s="71" t="str">
        <f aca="false">IFERROR(INDEX('Brand Map'!$B$4:$B$125,MATCH(C1097,'Brand Map'!$A$4:$A$125,0)),"Other")</f>
        <v>Other (small prefixes)</v>
      </c>
      <c r="E1097" s="73" t="n">
        <f aca="false">SUMIFS(Detail!$K$2:$K$9168,Detail!$C$2:$C$9168,$A1097)</f>
        <v>0</v>
      </c>
      <c r="F1097" s="73" t="n">
        <f aca="false">SUMIFS(Detail!$E$2:$E$9168,Detail!$C$2:$C$9168,$A1097)</f>
        <v>0</v>
      </c>
      <c r="G1097" s="74" t="n">
        <f aca="false">SUMIFS(Detail!$M$2:$M$9168,Detail!$C$2:$C$9168,$A1097)</f>
        <v>0</v>
      </c>
      <c r="H1097" s="74" t="n">
        <f aca="false">SUMIFS(Detail!$D$2:$D$9168,Detail!$C$2:$C$9168,$A1097)</f>
        <v>0</v>
      </c>
      <c r="I1097" s="74" t="n">
        <v>1433.83</v>
      </c>
      <c r="J1097" s="51" t="n">
        <f aca="false">IF(E1097&gt;0,AF1097/E1097,0)</f>
        <v>0</v>
      </c>
      <c r="K1097" s="51" t="n">
        <f aca="false">IF(G1097&gt;0,AG1097/G1097,0)</f>
        <v>0</v>
      </c>
      <c r="L1097" s="75" t="n">
        <f aca="false">H1097/Settings!$B$16</f>
        <v>0</v>
      </c>
      <c r="M1097" s="76" t="n">
        <f aca="false">H1097/Settings!$B$20</f>
        <v>0</v>
      </c>
      <c r="N1097" s="77" t="n">
        <f aca="false">E1097*Settings!$B$3</f>
        <v>0</v>
      </c>
      <c r="O1097" s="77" t="n">
        <f aca="false">IF(E1097&gt;0,(AF1097-N1097)/SQRT(E1097*Settings!$B$3*(1-Settings!$B$3)),0)</f>
        <v>0</v>
      </c>
      <c r="P1097" s="77" t="n">
        <f aca="false">MAX(0,AF1097-N1097)</f>
        <v>0</v>
      </c>
      <c r="Q1097" s="51" t="n">
        <f aca="false">IF(E1097&gt;=Settings!$B$4,(AF1097+Settings!$B$7*Settings!$B$3)/(E1097+Settings!$B$7),Settings!$B$3)</f>
        <v>0.0748599558648786</v>
      </c>
      <c r="R1097" s="78" t="n">
        <f aca="false">PERCENTRANK($H$2:$H$1780,H1097,6)</f>
        <v>0</v>
      </c>
      <c r="S1097" s="78" t="n">
        <f aca="false">PERCENTRANK($Q$2:$Q$1780,Q1097,6)</f>
        <v>0.0646794</v>
      </c>
      <c r="T1097" s="78" t="n">
        <f aca="false">PERCENTRANK($F$2:$F$1780,F1097,6)</f>
        <v>0</v>
      </c>
      <c r="U1097" s="79" t="n">
        <f aca="false">IF(F1097&gt;0,ROUND((Settings!$B$8*T1097+Settings!$B$9*R1097+Settings!$B$10*S1097)/SUM(Settings!$B$8:$B$10),10),0)</f>
        <v>0</v>
      </c>
      <c r="V1097" s="71" t="str">
        <f aca="false">IF(U1097&gt;0,RANK(U1097,$U$2:$U$1780)+COUNTIF($U$2:U1097,U1097)-1,"")</f>
        <v/>
      </c>
      <c r="W1097" s="71" t="str">
        <f aca="false">IF(V1097="","",IF(V1097&lt;=Settings!$B$11,"1 - Fix first",IF(V1097&lt;=Settings!$B$12,"2 - Review","3 - Monitor")))</f>
        <v/>
      </c>
      <c r="X1097" s="71" t="str">
        <f aca="false">IF(AND(E1097&gt;=Settings!$B$4,AF1097&gt;=Settings!$B$5,O1097&gt;=Settings!$B$6),"HIGH RATE","")</f>
        <v/>
      </c>
      <c r="Y1097" s="71" t="str">
        <f aca="false">IF(F1097&gt;0,RANK(F1097,$F$2:$F$1780)+COUNTIF($F$2:F1097,F1097)-1,"")</f>
        <v/>
      </c>
      <c r="Z1097" s="71" t="str">
        <f aca="false">IF(H1097&gt;0,RANK(H1097,$H$2:$H$1780)+COUNTIF($H$2:H1097,H1097)-1,"")</f>
        <v/>
      </c>
      <c r="AA1097" s="71" t="str">
        <f aca="false">IF(AC1097="","",RANK(AC1097,$AC$2:$AC$1780)+COUNTIF($AC$2:AC1097,AC1097)-1)</f>
        <v/>
      </c>
      <c r="AB1097" s="71" t="str">
        <f aca="false">IF(AD1097="","",RANK(AD1097,$AD$2:$AD$1780)+COUNTIF($AD$2:AD1097,AD1097)-1)</f>
        <v/>
      </c>
      <c r="AC1097" s="71" t="str">
        <f aca="false">IF(AND(AF1097&gt;0,E1097&gt;=Settings!$B$4),ROUND(J1097,10),"")</f>
        <v/>
      </c>
      <c r="AD1097" s="71" t="str">
        <f aca="false">IF(X1097="HIGH RATE",ROUND(O1097,10),"")</f>
        <v/>
      </c>
      <c r="AE1097" s="71" t="s">
        <v>59</v>
      </c>
      <c r="AF1097" s="73" t="n">
        <f aca="false">SUMIFS(Detail!$L$2:$L$9168,Detail!$C$2:$C$9168,$A1097)</f>
        <v>0</v>
      </c>
      <c r="AG1097" s="74" t="n">
        <f aca="false">SUMIFS(Detail!$N$2:$N$9168,Detail!$C$2:$C$9168,$A1097)</f>
        <v>0</v>
      </c>
    </row>
    <row r="1098" customFormat="false" ht="15" hidden="false" customHeight="false" outlineLevel="0" collapsed="false">
      <c r="A1098" s="71" t="s">
        <v>1559</v>
      </c>
      <c r="B1098" s="71" t="s">
        <v>2660</v>
      </c>
      <c r="C1098" s="71" t="s">
        <v>217</v>
      </c>
      <c r="D1098" s="71" t="str">
        <f aca="false">IFERROR(INDEX('Brand Map'!$B$4:$B$125,MATCH(C1098,'Brand Map'!$A$4:$A$125,0)),"Other")</f>
        <v>AUMJ</v>
      </c>
      <c r="E1098" s="73" t="n">
        <f aca="false">SUMIFS(Detail!$K$2:$K$9168,Detail!$C$2:$C$9168,$A1098)</f>
        <v>0</v>
      </c>
      <c r="F1098" s="73" t="n">
        <f aca="false">SUMIFS(Detail!$E$2:$E$9168,Detail!$C$2:$C$9168,$A1098)</f>
        <v>0</v>
      </c>
      <c r="G1098" s="74" t="n">
        <f aca="false">SUMIFS(Detail!$M$2:$M$9168,Detail!$C$2:$C$9168,$A1098)</f>
        <v>0</v>
      </c>
      <c r="H1098" s="74" t="n">
        <f aca="false">SUMIFS(Detail!$D$2:$D$9168,Detail!$C$2:$C$9168,$A1098)</f>
        <v>0</v>
      </c>
      <c r="I1098" s="74" t="n">
        <v>126.95</v>
      </c>
      <c r="J1098" s="51" t="n">
        <f aca="false">IF(E1098&gt;0,AF1098/E1098,0)</f>
        <v>0</v>
      </c>
      <c r="K1098" s="51" t="n">
        <f aca="false">IF(G1098&gt;0,AG1098/G1098,0)</f>
        <v>0</v>
      </c>
      <c r="L1098" s="75" t="n">
        <f aca="false">H1098/Settings!$B$16</f>
        <v>0</v>
      </c>
      <c r="M1098" s="76" t="n">
        <f aca="false">H1098/Settings!$B$20</f>
        <v>0</v>
      </c>
      <c r="N1098" s="77" t="n">
        <f aca="false">E1098*Settings!$B$3</f>
        <v>0</v>
      </c>
      <c r="O1098" s="77" t="n">
        <f aca="false">IF(E1098&gt;0,(AF1098-N1098)/SQRT(E1098*Settings!$B$3*(1-Settings!$B$3)),0)</f>
        <v>0</v>
      </c>
      <c r="P1098" s="77" t="n">
        <f aca="false">MAX(0,AF1098-N1098)</f>
        <v>0</v>
      </c>
      <c r="Q1098" s="51" t="n">
        <f aca="false">IF(E1098&gt;=Settings!$B$4,(AF1098+Settings!$B$7*Settings!$B$3)/(E1098+Settings!$B$7),Settings!$B$3)</f>
        <v>0.0748599558648786</v>
      </c>
      <c r="R1098" s="78" t="n">
        <f aca="false">PERCENTRANK($H$2:$H$1780,H1098,6)</f>
        <v>0</v>
      </c>
      <c r="S1098" s="78" t="n">
        <f aca="false">PERCENTRANK($Q$2:$Q$1780,Q1098,6)</f>
        <v>0.0646794</v>
      </c>
      <c r="T1098" s="78" t="n">
        <f aca="false">PERCENTRANK($F$2:$F$1780,F1098,6)</f>
        <v>0</v>
      </c>
      <c r="U1098" s="79" t="n">
        <f aca="false">IF(F1098&gt;0,ROUND((Settings!$B$8*T1098+Settings!$B$9*R1098+Settings!$B$10*S1098)/SUM(Settings!$B$8:$B$10),10),0)</f>
        <v>0</v>
      </c>
      <c r="V1098" s="71" t="str">
        <f aca="false">IF(U1098&gt;0,RANK(U1098,$U$2:$U$1780)+COUNTIF($U$2:U1098,U1098)-1,"")</f>
        <v/>
      </c>
      <c r="W1098" s="71" t="str">
        <f aca="false">IF(V1098="","",IF(V1098&lt;=Settings!$B$11,"1 - Fix first",IF(V1098&lt;=Settings!$B$12,"2 - Review","3 - Monitor")))</f>
        <v/>
      </c>
      <c r="X1098" s="71" t="str">
        <f aca="false">IF(AND(E1098&gt;=Settings!$B$4,AF1098&gt;=Settings!$B$5,O1098&gt;=Settings!$B$6),"HIGH RATE","")</f>
        <v/>
      </c>
      <c r="Y1098" s="71" t="str">
        <f aca="false">IF(F1098&gt;0,RANK(F1098,$F$2:$F$1780)+COUNTIF($F$2:F1098,F1098)-1,"")</f>
        <v/>
      </c>
      <c r="Z1098" s="71" t="str">
        <f aca="false">IF(H1098&gt;0,RANK(H1098,$H$2:$H$1780)+COUNTIF($H$2:H1098,H1098)-1,"")</f>
        <v/>
      </c>
      <c r="AA1098" s="71" t="str">
        <f aca="false">IF(AC1098="","",RANK(AC1098,$AC$2:$AC$1780)+COUNTIF($AC$2:AC1098,AC1098)-1)</f>
        <v/>
      </c>
      <c r="AB1098" s="71" t="str">
        <f aca="false">IF(AD1098="","",RANK(AD1098,$AD$2:$AD$1780)+COUNTIF($AD$2:AD1098,AD1098)-1)</f>
        <v/>
      </c>
      <c r="AC1098" s="71" t="str">
        <f aca="false">IF(AND(AF1098&gt;0,E1098&gt;=Settings!$B$4),ROUND(J1098,10),"")</f>
        <v/>
      </c>
      <c r="AD1098" s="71" t="str">
        <f aca="false">IF(X1098="HIGH RATE",ROUND(O1098,10),"")</f>
        <v/>
      </c>
      <c r="AE1098" s="71" t="s">
        <v>60</v>
      </c>
      <c r="AF1098" s="73" t="n">
        <f aca="false">SUMIFS(Detail!$L$2:$L$9168,Detail!$C$2:$C$9168,$A1098)</f>
        <v>0</v>
      </c>
      <c r="AG1098" s="74" t="n">
        <f aca="false">SUMIFS(Detail!$N$2:$N$9168,Detail!$C$2:$C$9168,$A1098)</f>
        <v>0</v>
      </c>
    </row>
    <row r="1099" customFormat="false" ht="15" hidden="false" customHeight="false" outlineLevel="0" collapsed="false">
      <c r="A1099" s="71" t="s">
        <v>2472</v>
      </c>
      <c r="B1099" s="71" t="s">
        <v>2660</v>
      </c>
      <c r="C1099" s="71" t="s">
        <v>217</v>
      </c>
      <c r="D1099" s="71" t="str">
        <f aca="false">IFERROR(INDEX('Brand Map'!$B$4:$B$125,MATCH(C1099,'Brand Map'!$A$4:$A$125,0)),"Other")</f>
        <v>AUMJ</v>
      </c>
      <c r="E1099" s="73" t="n">
        <f aca="false">SUMIFS(Detail!$K$2:$K$9168,Detail!$C$2:$C$9168,$A1099)</f>
        <v>1</v>
      </c>
      <c r="F1099" s="73" t="n">
        <f aca="false">SUMIFS(Detail!$E$2:$E$9168,Detail!$C$2:$C$9168,$A1099)</f>
        <v>0</v>
      </c>
      <c r="G1099" s="74" t="n">
        <f aca="false">SUMIFS(Detail!$M$2:$M$9168,Detail!$C$2:$C$9168,$A1099)</f>
        <v>68.13</v>
      </c>
      <c r="H1099" s="74" t="n">
        <f aca="false">SUMIFS(Detail!$D$2:$D$9168,Detail!$C$2:$C$9168,$A1099)</f>
        <v>0</v>
      </c>
      <c r="I1099" s="74" t="n">
        <v>57.92</v>
      </c>
      <c r="J1099" s="51" t="n">
        <f aca="false">IF(E1099&gt;0,AF1099/E1099,0)</f>
        <v>0</v>
      </c>
      <c r="K1099" s="51" t="n">
        <f aca="false">IF(G1099&gt;0,AG1099/G1099,0)</f>
        <v>0</v>
      </c>
      <c r="L1099" s="75" t="n">
        <f aca="false">H1099/Settings!$B$16</f>
        <v>0</v>
      </c>
      <c r="M1099" s="76" t="n">
        <f aca="false">H1099/Settings!$B$20</f>
        <v>0</v>
      </c>
      <c r="N1099" s="77" t="n">
        <f aca="false">E1099*Settings!$B$3</f>
        <v>0.0748599558648786</v>
      </c>
      <c r="O1099" s="77" t="n">
        <f aca="false">IF(E1099&gt;0,(AF1099-N1099)/SQRT(E1099*Settings!$B$3*(1-Settings!$B$3)),0)</f>
        <v>-0.28445989382101</v>
      </c>
      <c r="P1099" s="77" t="n">
        <f aca="false">MAX(0,AF1099-N1099)</f>
        <v>0</v>
      </c>
      <c r="Q1099" s="51" t="n">
        <f aca="false">IF(E1099&gt;=Settings!$B$4,(AF1099+Settings!$B$7*Settings!$B$3)/(E1099+Settings!$B$7),Settings!$B$3)</f>
        <v>0.0748599558648786</v>
      </c>
      <c r="R1099" s="78" t="n">
        <f aca="false">PERCENTRANK($H$2:$H$1780,H1099,6)</f>
        <v>0</v>
      </c>
      <c r="S1099" s="78" t="n">
        <f aca="false">PERCENTRANK($Q$2:$Q$1780,Q1099,6)</f>
        <v>0.0646794</v>
      </c>
      <c r="T1099" s="78" t="n">
        <f aca="false">PERCENTRANK($F$2:$F$1780,F1099,6)</f>
        <v>0</v>
      </c>
      <c r="U1099" s="79" t="n">
        <f aca="false">IF(F1099&gt;0,ROUND((Settings!$B$8*T1099+Settings!$B$9*R1099+Settings!$B$10*S1099)/SUM(Settings!$B$8:$B$10),10),0)</f>
        <v>0</v>
      </c>
      <c r="V1099" s="71" t="str">
        <f aca="false">IF(U1099&gt;0,RANK(U1099,$U$2:$U$1780)+COUNTIF($U$2:U1099,U1099)-1,"")</f>
        <v/>
      </c>
      <c r="W1099" s="71" t="str">
        <f aca="false">IF(V1099="","",IF(V1099&lt;=Settings!$B$11,"1 - Fix first",IF(V1099&lt;=Settings!$B$12,"2 - Review","3 - Monitor")))</f>
        <v/>
      </c>
      <c r="X1099" s="71" t="str">
        <f aca="false">IF(AND(E1099&gt;=Settings!$B$4,AF1099&gt;=Settings!$B$5,O1099&gt;=Settings!$B$6),"HIGH RATE","")</f>
        <v/>
      </c>
      <c r="Y1099" s="71" t="str">
        <f aca="false">IF(F1099&gt;0,RANK(F1099,$F$2:$F$1780)+COUNTIF($F$2:F1099,F1099)-1,"")</f>
        <v/>
      </c>
      <c r="Z1099" s="71" t="str">
        <f aca="false">IF(H1099&gt;0,RANK(H1099,$H$2:$H$1780)+COUNTIF($H$2:H1099,H1099)-1,"")</f>
        <v/>
      </c>
      <c r="AA1099" s="71" t="str">
        <f aca="false">IF(AC1099="","",RANK(AC1099,$AC$2:$AC$1780)+COUNTIF($AC$2:AC1099,AC1099)-1)</f>
        <v/>
      </c>
      <c r="AB1099" s="71" t="str">
        <f aca="false">IF(AD1099="","",RANK(AD1099,$AD$2:$AD$1780)+COUNTIF($AD$2:AD1099,AD1099)-1)</f>
        <v/>
      </c>
      <c r="AC1099" s="71" t="str">
        <f aca="false">IF(AND(AF1099&gt;0,E1099&gt;=Settings!$B$4),ROUND(J1099,10),"")</f>
        <v/>
      </c>
      <c r="AD1099" s="71" t="str">
        <f aca="false">IF(X1099="HIGH RATE",ROUND(O1099,10),"")</f>
        <v/>
      </c>
      <c r="AE1099" s="71" t="s">
        <v>61</v>
      </c>
      <c r="AF1099" s="73" t="n">
        <f aca="false">SUMIFS(Detail!$L$2:$L$9168,Detail!$C$2:$C$9168,$A1099)</f>
        <v>0</v>
      </c>
      <c r="AG1099" s="74" t="n">
        <f aca="false">SUMIFS(Detail!$N$2:$N$9168,Detail!$C$2:$C$9168,$A1099)</f>
        <v>0</v>
      </c>
    </row>
    <row r="1100" customFormat="false" ht="15" hidden="false" customHeight="false" outlineLevel="0" collapsed="false">
      <c r="A1100" s="71" t="s">
        <v>1973</v>
      </c>
      <c r="B1100" s="71" t="s">
        <v>2660</v>
      </c>
      <c r="C1100" s="71" t="s">
        <v>217</v>
      </c>
      <c r="D1100" s="71" t="str">
        <f aca="false">IFERROR(INDEX('Brand Map'!$B$4:$B$125,MATCH(C1100,'Brand Map'!$A$4:$A$125,0)),"Other")</f>
        <v>AUMJ</v>
      </c>
      <c r="E1100" s="73" t="n">
        <f aca="false">SUMIFS(Detail!$K$2:$K$9168,Detail!$C$2:$C$9168,$A1100)</f>
        <v>0</v>
      </c>
      <c r="F1100" s="73" t="n">
        <f aca="false">SUMIFS(Detail!$E$2:$E$9168,Detail!$C$2:$C$9168,$A1100)</f>
        <v>0</v>
      </c>
      <c r="G1100" s="74" t="n">
        <f aca="false">SUMIFS(Detail!$M$2:$M$9168,Detail!$C$2:$C$9168,$A1100)</f>
        <v>0</v>
      </c>
      <c r="H1100" s="74" t="n">
        <f aca="false">SUMIFS(Detail!$D$2:$D$9168,Detail!$C$2:$C$9168,$A1100)</f>
        <v>0</v>
      </c>
      <c r="I1100" s="74" t="n">
        <v>141.95</v>
      </c>
      <c r="J1100" s="51" t="n">
        <f aca="false">IF(E1100&gt;0,AF1100/E1100,0)</f>
        <v>0</v>
      </c>
      <c r="K1100" s="51" t="n">
        <f aca="false">IF(G1100&gt;0,AG1100/G1100,0)</f>
        <v>0</v>
      </c>
      <c r="L1100" s="75" t="n">
        <f aca="false">H1100/Settings!$B$16</f>
        <v>0</v>
      </c>
      <c r="M1100" s="76" t="n">
        <f aca="false">H1100/Settings!$B$20</f>
        <v>0</v>
      </c>
      <c r="N1100" s="77" t="n">
        <f aca="false">E1100*Settings!$B$3</f>
        <v>0</v>
      </c>
      <c r="O1100" s="77" t="n">
        <f aca="false">IF(E1100&gt;0,(AF1100-N1100)/SQRT(E1100*Settings!$B$3*(1-Settings!$B$3)),0)</f>
        <v>0</v>
      </c>
      <c r="P1100" s="77" t="n">
        <f aca="false">MAX(0,AF1100-N1100)</f>
        <v>0</v>
      </c>
      <c r="Q1100" s="51" t="n">
        <f aca="false">IF(E1100&gt;=Settings!$B$4,(AF1100+Settings!$B$7*Settings!$B$3)/(E1100+Settings!$B$7),Settings!$B$3)</f>
        <v>0.0748599558648786</v>
      </c>
      <c r="R1100" s="78" t="n">
        <f aca="false">PERCENTRANK($H$2:$H$1780,H1100,6)</f>
        <v>0</v>
      </c>
      <c r="S1100" s="78" t="n">
        <f aca="false">PERCENTRANK($Q$2:$Q$1780,Q1100,6)</f>
        <v>0.0646794</v>
      </c>
      <c r="T1100" s="78" t="n">
        <f aca="false">PERCENTRANK($F$2:$F$1780,F1100,6)</f>
        <v>0</v>
      </c>
      <c r="U1100" s="79" t="n">
        <f aca="false">IF(F1100&gt;0,ROUND((Settings!$B$8*T1100+Settings!$B$9*R1100+Settings!$B$10*S1100)/SUM(Settings!$B$8:$B$10),10),0)</f>
        <v>0</v>
      </c>
      <c r="V1100" s="71" t="str">
        <f aca="false">IF(U1100&gt;0,RANK(U1100,$U$2:$U$1780)+COUNTIF($U$2:U1100,U1100)-1,"")</f>
        <v/>
      </c>
      <c r="W1100" s="71" t="str">
        <f aca="false">IF(V1100="","",IF(V1100&lt;=Settings!$B$11,"1 - Fix first",IF(V1100&lt;=Settings!$B$12,"2 - Review","3 - Monitor")))</f>
        <v/>
      </c>
      <c r="X1100" s="71" t="str">
        <f aca="false">IF(AND(E1100&gt;=Settings!$B$4,AF1100&gt;=Settings!$B$5,O1100&gt;=Settings!$B$6),"HIGH RATE","")</f>
        <v/>
      </c>
      <c r="Y1100" s="71" t="str">
        <f aca="false">IF(F1100&gt;0,RANK(F1100,$F$2:$F$1780)+COUNTIF($F$2:F1100,F1100)-1,"")</f>
        <v/>
      </c>
      <c r="Z1100" s="71" t="str">
        <f aca="false">IF(H1100&gt;0,RANK(H1100,$H$2:$H$1780)+COUNTIF($H$2:H1100,H1100)-1,"")</f>
        <v/>
      </c>
      <c r="AA1100" s="71" t="str">
        <f aca="false">IF(AC1100="","",RANK(AC1100,$AC$2:$AC$1780)+COUNTIF($AC$2:AC1100,AC1100)-1)</f>
        <v/>
      </c>
      <c r="AB1100" s="71" t="str">
        <f aca="false">IF(AD1100="","",RANK(AD1100,$AD$2:$AD$1780)+COUNTIF($AD$2:AD1100,AD1100)-1)</f>
        <v/>
      </c>
      <c r="AC1100" s="71" t="str">
        <f aca="false">IF(AND(AF1100&gt;0,E1100&gt;=Settings!$B$4),ROUND(J1100,10),"")</f>
        <v/>
      </c>
      <c r="AD1100" s="71" t="str">
        <f aca="false">IF(X1100="HIGH RATE",ROUND(O1100,10),"")</f>
        <v/>
      </c>
      <c r="AE1100" s="71" t="s">
        <v>60</v>
      </c>
      <c r="AF1100" s="73" t="n">
        <f aca="false">SUMIFS(Detail!$L$2:$L$9168,Detail!$C$2:$C$9168,$A1100)</f>
        <v>0</v>
      </c>
      <c r="AG1100" s="74" t="n">
        <f aca="false">SUMIFS(Detail!$N$2:$N$9168,Detail!$C$2:$C$9168,$A1100)</f>
        <v>0</v>
      </c>
    </row>
    <row r="1101" customFormat="false" ht="15" hidden="false" customHeight="false" outlineLevel="0" collapsed="false">
      <c r="A1101" s="71" t="s">
        <v>1514</v>
      </c>
      <c r="B1101" s="71" t="s">
        <v>2660</v>
      </c>
      <c r="C1101" s="71" t="s">
        <v>217</v>
      </c>
      <c r="D1101" s="71" t="str">
        <f aca="false">IFERROR(INDEX('Brand Map'!$B$4:$B$125,MATCH(C1101,'Brand Map'!$A$4:$A$125,0)),"Other")</f>
        <v>AUMJ</v>
      </c>
      <c r="E1101" s="73" t="n">
        <f aca="false">SUMIFS(Detail!$K$2:$K$9168,Detail!$C$2:$C$9168,$A1101)</f>
        <v>0</v>
      </c>
      <c r="F1101" s="73" t="n">
        <f aca="false">SUMIFS(Detail!$E$2:$E$9168,Detail!$C$2:$C$9168,$A1101)</f>
        <v>0</v>
      </c>
      <c r="G1101" s="74" t="n">
        <f aca="false">SUMIFS(Detail!$M$2:$M$9168,Detail!$C$2:$C$9168,$A1101)</f>
        <v>0</v>
      </c>
      <c r="H1101" s="74" t="n">
        <f aca="false">SUMIFS(Detail!$D$2:$D$9168,Detail!$C$2:$C$9168,$A1101)</f>
        <v>0</v>
      </c>
      <c r="I1101" s="74" t="n">
        <v>156.95</v>
      </c>
      <c r="J1101" s="51" t="n">
        <f aca="false">IF(E1101&gt;0,AF1101/E1101,0)</f>
        <v>0</v>
      </c>
      <c r="K1101" s="51" t="n">
        <f aca="false">IF(G1101&gt;0,AG1101/G1101,0)</f>
        <v>0</v>
      </c>
      <c r="L1101" s="75" t="n">
        <f aca="false">H1101/Settings!$B$16</f>
        <v>0</v>
      </c>
      <c r="M1101" s="76" t="n">
        <f aca="false">H1101/Settings!$B$20</f>
        <v>0</v>
      </c>
      <c r="N1101" s="77" t="n">
        <f aca="false">E1101*Settings!$B$3</f>
        <v>0</v>
      </c>
      <c r="O1101" s="77" t="n">
        <f aca="false">IF(E1101&gt;0,(AF1101-N1101)/SQRT(E1101*Settings!$B$3*(1-Settings!$B$3)),0)</f>
        <v>0</v>
      </c>
      <c r="P1101" s="77" t="n">
        <f aca="false">MAX(0,AF1101-N1101)</f>
        <v>0</v>
      </c>
      <c r="Q1101" s="51" t="n">
        <f aca="false">IF(E1101&gt;=Settings!$B$4,(AF1101+Settings!$B$7*Settings!$B$3)/(E1101+Settings!$B$7),Settings!$B$3)</f>
        <v>0.0748599558648786</v>
      </c>
      <c r="R1101" s="78" t="n">
        <f aca="false">PERCENTRANK($H$2:$H$1780,H1101,6)</f>
        <v>0</v>
      </c>
      <c r="S1101" s="78" t="n">
        <f aca="false">PERCENTRANK($Q$2:$Q$1780,Q1101,6)</f>
        <v>0.0646794</v>
      </c>
      <c r="T1101" s="78" t="n">
        <f aca="false">PERCENTRANK($F$2:$F$1780,F1101,6)</f>
        <v>0</v>
      </c>
      <c r="U1101" s="79" t="n">
        <f aca="false">IF(F1101&gt;0,ROUND((Settings!$B$8*T1101+Settings!$B$9*R1101+Settings!$B$10*S1101)/SUM(Settings!$B$8:$B$10),10),0)</f>
        <v>0</v>
      </c>
      <c r="V1101" s="71" t="str">
        <f aca="false">IF(U1101&gt;0,RANK(U1101,$U$2:$U$1780)+COUNTIF($U$2:U1101,U1101)-1,"")</f>
        <v/>
      </c>
      <c r="W1101" s="71" t="str">
        <f aca="false">IF(V1101="","",IF(V1101&lt;=Settings!$B$11,"1 - Fix first",IF(V1101&lt;=Settings!$B$12,"2 - Review","3 - Monitor")))</f>
        <v/>
      </c>
      <c r="X1101" s="71" t="str">
        <f aca="false">IF(AND(E1101&gt;=Settings!$B$4,AF1101&gt;=Settings!$B$5,O1101&gt;=Settings!$B$6),"HIGH RATE","")</f>
        <v/>
      </c>
      <c r="Y1101" s="71" t="str">
        <f aca="false">IF(F1101&gt;0,RANK(F1101,$F$2:$F$1780)+COUNTIF($F$2:F1101,F1101)-1,"")</f>
        <v/>
      </c>
      <c r="Z1101" s="71" t="str">
        <f aca="false">IF(H1101&gt;0,RANK(H1101,$H$2:$H$1780)+COUNTIF($H$2:H1101,H1101)-1,"")</f>
        <v/>
      </c>
      <c r="AA1101" s="71" t="str">
        <f aca="false">IF(AC1101="","",RANK(AC1101,$AC$2:$AC$1780)+COUNTIF($AC$2:AC1101,AC1101)-1)</f>
        <v/>
      </c>
      <c r="AB1101" s="71" t="str">
        <f aca="false">IF(AD1101="","",RANK(AD1101,$AD$2:$AD$1780)+COUNTIF($AD$2:AD1101,AD1101)-1)</f>
        <v/>
      </c>
      <c r="AC1101" s="71" t="str">
        <f aca="false">IF(AND(AF1101&gt;0,E1101&gt;=Settings!$B$4),ROUND(J1101,10),"")</f>
        <v/>
      </c>
      <c r="AD1101" s="71" t="str">
        <f aca="false">IF(X1101="HIGH RATE",ROUND(O1101,10),"")</f>
        <v/>
      </c>
      <c r="AE1101" s="71" t="s">
        <v>61</v>
      </c>
      <c r="AF1101" s="73" t="n">
        <f aca="false">SUMIFS(Detail!$L$2:$L$9168,Detail!$C$2:$C$9168,$A1101)</f>
        <v>0</v>
      </c>
      <c r="AG1101" s="74" t="n">
        <f aca="false">SUMIFS(Detail!$N$2:$N$9168,Detail!$C$2:$C$9168,$A1101)</f>
        <v>0</v>
      </c>
    </row>
    <row r="1102" customFormat="false" ht="15" hidden="false" customHeight="false" outlineLevel="0" collapsed="false">
      <c r="A1102" s="71" t="s">
        <v>1737</v>
      </c>
      <c r="B1102" s="71" t="s">
        <v>2660</v>
      </c>
      <c r="C1102" s="71" t="s">
        <v>217</v>
      </c>
      <c r="D1102" s="71" t="str">
        <f aca="false">IFERROR(INDEX('Brand Map'!$B$4:$B$125,MATCH(C1102,'Brand Map'!$A$4:$A$125,0)),"Other")</f>
        <v>AUMJ</v>
      </c>
      <c r="E1102" s="73" t="n">
        <f aca="false">SUMIFS(Detail!$K$2:$K$9168,Detail!$C$2:$C$9168,$A1102)</f>
        <v>3</v>
      </c>
      <c r="F1102" s="73" t="n">
        <f aca="false">SUMIFS(Detail!$E$2:$E$9168,Detail!$C$2:$C$9168,$A1102)</f>
        <v>0</v>
      </c>
      <c r="G1102" s="74" t="n">
        <f aca="false">SUMIFS(Detail!$M$2:$M$9168,Detail!$C$2:$C$9168,$A1102)</f>
        <v>163.5</v>
      </c>
      <c r="H1102" s="74" t="n">
        <f aca="false">SUMIFS(Detail!$D$2:$D$9168,Detail!$C$2:$C$9168,$A1102)</f>
        <v>0</v>
      </c>
      <c r="I1102" s="74" t="n">
        <v>365.38</v>
      </c>
      <c r="J1102" s="51" t="n">
        <f aca="false">IF(E1102&gt;0,AF1102/E1102,0)</f>
        <v>0</v>
      </c>
      <c r="K1102" s="51" t="n">
        <f aca="false">IF(G1102&gt;0,AG1102/G1102,0)</f>
        <v>0</v>
      </c>
      <c r="L1102" s="75" t="n">
        <f aca="false">H1102/Settings!$B$16</f>
        <v>0</v>
      </c>
      <c r="M1102" s="76" t="n">
        <f aca="false">H1102/Settings!$B$20</f>
        <v>0</v>
      </c>
      <c r="N1102" s="77" t="n">
        <f aca="false">E1102*Settings!$B$3</f>
        <v>0.224579867594636</v>
      </c>
      <c r="O1102" s="77" t="n">
        <f aca="false">IF(E1102&gt;0,(AF1102-N1102)/SQRT(E1102*Settings!$B$3*(1-Settings!$B$3)),0)</f>
        <v>-0.492698988813638</v>
      </c>
      <c r="P1102" s="77" t="n">
        <f aca="false">MAX(0,AF1102-N1102)</f>
        <v>0</v>
      </c>
      <c r="Q1102" s="51" t="n">
        <f aca="false">IF(E1102&gt;=Settings!$B$4,(AF1102+Settings!$B$7*Settings!$B$3)/(E1102+Settings!$B$7),Settings!$B$3)</f>
        <v>0.0748599558648786</v>
      </c>
      <c r="R1102" s="78" t="n">
        <f aca="false">PERCENTRANK($H$2:$H$1780,H1102,6)</f>
        <v>0</v>
      </c>
      <c r="S1102" s="78" t="n">
        <f aca="false">PERCENTRANK($Q$2:$Q$1780,Q1102,6)</f>
        <v>0.0646794</v>
      </c>
      <c r="T1102" s="78" t="n">
        <f aca="false">PERCENTRANK($F$2:$F$1780,F1102,6)</f>
        <v>0</v>
      </c>
      <c r="U1102" s="79" t="n">
        <f aca="false">IF(F1102&gt;0,ROUND((Settings!$B$8*T1102+Settings!$B$9*R1102+Settings!$B$10*S1102)/SUM(Settings!$B$8:$B$10),10),0)</f>
        <v>0</v>
      </c>
      <c r="V1102" s="71" t="str">
        <f aca="false">IF(U1102&gt;0,RANK(U1102,$U$2:$U$1780)+COUNTIF($U$2:U1102,U1102)-1,"")</f>
        <v/>
      </c>
      <c r="W1102" s="71" t="str">
        <f aca="false">IF(V1102="","",IF(V1102&lt;=Settings!$B$11,"1 - Fix first",IF(V1102&lt;=Settings!$B$12,"2 - Review","3 - Monitor")))</f>
        <v/>
      </c>
      <c r="X1102" s="71" t="str">
        <f aca="false">IF(AND(E1102&gt;=Settings!$B$4,AF1102&gt;=Settings!$B$5,O1102&gt;=Settings!$B$6),"HIGH RATE","")</f>
        <v/>
      </c>
      <c r="Y1102" s="71" t="str">
        <f aca="false">IF(F1102&gt;0,RANK(F1102,$F$2:$F$1780)+COUNTIF($F$2:F1102,F1102)-1,"")</f>
        <v/>
      </c>
      <c r="Z1102" s="71" t="str">
        <f aca="false">IF(H1102&gt;0,RANK(H1102,$H$2:$H$1780)+COUNTIF($H$2:H1102,H1102)-1,"")</f>
        <v/>
      </c>
      <c r="AA1102" s="71" t="str">
        <f aca="false">IF(AC1102="","",RANK(AC1102,$AC$2:$AC$1780)+COUNTIF($AC$2:AC1102,AC1102)-1)</f>
        <v/>
      </c>
      <c r="AB1102" s="71" t="str">
        <f aca="false">IF(AD1102="","",RANK(AD1102,$AD$2:$AD$1780)+COUNTIF($AD$2:AD1102,AD1102)-1)</f>
        <v/>
      </c>
      <c r="AC1102" s="71" t="str">
        <f aca="false">IF(AND(AF1102&gt;0,E1102&gt;=Settings!$B$4),ROUND(J1102,10),"")</f>
        <v/>
      </c>
      <c r="AD1102" s="71" t="str">
        <f aca="false">IF(X1102="HIGH RATE",ROUND(O1102,10),"")</f>
        <v/>
      </c>
      <c r="AE1102" s="71" t="s">
        <v>60</v>
      </c>
      <c r="AF1102" s="73" t="n">
        <f aca="false">SUMIFS(Detail!$L$2:$L$9168,Detail!$C$2:$C$9168,$A1102)</f>
        <v>0</v>
      </c>
      <c r="AG1102" s="74" t="n">
        <f aca="false">SUMIFS(Detail!$N$2:$N$9168,Detail!$C$2:$C$9168,$A1102)</f>
        <v>0</v>
      </c>
    </row>
    <row r="1103" customFormat="false" ht="15" hidden="false" customHeight="false" outlineLevel="0" collapsed="false">
      <c r="A1103" s="71" t="s">
        <v>2409</v>
      </c>
      <c r="B1103" s="71" t="s">
        <v>2660</v>
      </c>
      <c r="C1103" s="71" t="s">
        <v>217</v>
      </c>
      <c r="D1103" s="71" t="str">
        <f aca="false">IFERROR(INDEX('Brand Map'!$B$4:$B$125,MATCH(C1103,'Brand Map'!$A$4:$A$125,0)),"Other")</f>
        <v>AUMJ</v>
      </c>
      <c r="E1103" s="73" t="n">
        <f aca="false">SUMIFS(Detail!$K$2:$K$9168,Detail!$C$2:$C$9168,$A1103)</f>
        <v>0</v>
      </c>
      <c r="F1103" s="73" t="n">
        <f aca="false">SUMIFS(Detail!$E$2:$E$9168,Detail!$C$2:$C$9168,$A1103)</f>
        <v>0</v>
      </c>
      <c r="G1103" s="74" t="n">
        <f aca="false">SUMIFS(Detail!$M$2:$M$9168,Detail!$C$2:$C$9168,$A1103)</f>
        <v>0</v>
      </c>
      <c r="H1103" s="74" t="n">
        <f aca="false">SUMIFS(Detail!$D$2:$D$9168,Detail!$C$2:$C$9168,$A1103)</f>
        <v>0</v>
      </c>
      <c r="I1103" s="74" t="n">
        <v>145.36</v>
      </c>
      <c r="J1103" s="51" t="n">
        <f aca="false">IF(E1103&gt;0,AF1103/E1103,0)</f>
        <v>0</v>
      </c>
      <c r="K1103" s="51" t="n">
        <f aca="false">IF(G1103&gt;0,AG1103/G1103,0)</f>
        <v>0</v>
      </c>
      <c r="L1103" s="75" t="n">
        <f aca="false">H1103/Settings!$B$16</f>
        <v>0</v>
      </c>
      <c r="M1103" s="76" t="n">
        <f aca="false">H1103/Settings!$B$20</f>
        <v>0</v>
      </c>
      <c r="N1103" s="77" t="n">
        <f aca="false">E1103*Settings!$B$3</f>
        <v>0</v>
      </c>
      <c r="O1103" s="77" t="n">
        <f aca="false">IF(E1103&gt;0,(AF1103-N1103)/SQRT(E1103*Settings!$B$3*(1-Settings!$B$3)),0)</f>
        <v>0</v>
      </c>
      <c r="P1103" s="77" t="n">
        <f aca="false">MAX(0,AF1103-N1103)</f>
        <v>0</v>
      </c>
      <c r="Q1103" s="51" t="n">
        <f aca="false">IF(E1103&gt;=Settings!$B$4,(AF1103+Settings!$B$7*Settings!$B$3)/(E1103+Settings!$B$7),Settings!$B$3)</f>
        <v>0.0748599558648786</v>
      </c>
      <c r="R1103" s="78" t="n">
        <f aca="false">PERCENTRANK($H$2:$H$1780,H1103,6)</f>
        <v>0</v>
      </c>
      <c r="S1103" s="78" t="n">
        <f aca="false">PERCENTRANK($Q$2:$Q$1780,Q1103,6)</f>
        <v>0.0646794</v>
      </c>
      <c r="T1103" s="78" t="n">
        <f aca="false">PERCENTRANK($F$2:$F$1780,F1103,6)</f>
        <v>0</v>
      </c>
      <c r="U1103" s="79" t="n">
        <f aca="false">IF(F1103&gt;0,ROUND((Settings!$B$8*T1103+Settings!$B$9*R1103+Settings!$B$10*S1103)/SUM(Settings!$B$8:$B$10),10),0)</f>
        <v>0</v>
      </c>
      <c r="V1103" s="71" t="str">
        <f aca="false">IF(U1103&gt;0,RANK(U1103,$U$2:$U$1780)+COUNTIF($U$2:U1103,U1103)-1,"")</f>
        <v/>
      </c>
      <c r="W1103" s="71" t="str">
        <f aca="false">IF(V1103="","",IF(V1103&lt;=Settings!$B$11,"1 - Fix first",IF(V1103&lt;=Settings!$B$12,"2 - Review","3 - Monitor")))</f>
        <v/>
      </c>
      <c r="X1103" s="71" t="str">
        <f aca="false">IF(AND(E1103&gt;=Settings!$B$4,AF1103&gt;=Settings!$B$5,O1103&gt;=Settings!$B$6),"HIGH RATE","")</f>
        <v/>
      </c>
      <c r="Y1103" s="71" t="str">
        <f aca="false">IF(F1103&gt;0,RANK(F1103,$F$2:$F$1780)+COUNTIF($F$2:F1103,F1103)-1,"")</f>
        <v/>
      </c>
      <c r="Z1103" s="71" t="str">
        <f aca="false">IF(H1103&gt;0,RANK(H1103,$H$2:$H$1780)+COUNTIF($H$2:H1103,H1103)-1,"")</f>
        <v/>
      </c>
      <c r="AA1103" s="71" t="str">
        <f aca="false">IF(AC1103="","",RANK(AC1103,$AC$2:$AC$1780)+COUNTIF($AC$2:AC1103,AC1103)-1)</f>
        <v/>
      </c>
      <c r="AB1103" s="71" t="str">
        <f aca="false">IF(AD1103="","",RANK(AD1103,$AD$2:$AD$1780)+COUNTIF($AD$2:AD1103,AD1103)-1)</f>
        <v/>
      </c>
      <c r="AC1103" s="71" t="str">
        <f aca="false">IF(AND(AF1103&gt;0,E1103&gt;=Settings!$B$4),ROUND(J1103,10),"")</f>
        <v/>
      </c>
      <c r="AD1103" s="71" t="str">
        <f aca="false">IF(X1103="HIGH RATE",ROUND(O1103,10),"")</f>
        <v/>
      </c>
      <c r="AE1103" s="71" t="s">
        <v>61</v>
      </c>
      <c r="AF1103" s="73" t="n">
        <f aca="false">SUMIFS(Detail!$L$2:$L$9168,Detail!$C$2:$C$9168,$A1103)</f>
        <v>0</v>
      </c>
      <c r="AG1103" s="74" t="n">
        <f aca="false">SUMIFS(Detail!$N$2:$N$9168,Detail!$C$2:$C$9168,$A1103)</f>
        <v>0</v>
      </c>
    </row>
    <row r="1104" customFormat="false" ht="15" hidden="false" customHeight="false" outlineLevel="0" collapsed="false">
      <c r="A1104" s="71" t="s">
        <v>1852</v>
      </c>
      <c r="B1104" s="71" t="s">
        <v>2556</v>
      </c>
      <c r="C1104" s="71" t="s">
        <v>217</v>
      </c>
      <c r="D1104" s="71" t="str">
        <f aca="false">IFERROR(INDEX('Brand Map'!$B$4:$B$125,MATCH(C1104,'Brand Map'!$A$4:$A$125,0)),"Other")</f>
        <v>AUMJ</v>
      </c>
      <c r="E1104" s="73" t="n">
        <f aca="false">SUMIFS(Detail!$K$2:$K$9168,Detail!$C$2:$C$9168,$A1104)</f>
        <v>0</v>
      </c>
      <c r="F1104" s="73" t="n">
        <f aca="false">SUMIFS(Detail!$E$2:$E$9168,Detail!$C$2:$C$9168,$A1104)</f>
        <v>0</v>
      </c>
      <c r="G1104" s="74" t="n">
        <f aca="false">SUMIFS(Detail!$M$2:$M$9168,Detail!$C$2:$C$9168,$A1104)</f>
        <v>0</v>
      </c>
      <c r="H1104" s="74" t="n">
        <f aca="false">SUMIFS(Detail!$D$2:$D$9168,Detail!$C$2:$C$9168,$A1104)</f>
        <v>0</v>
      </c>
      <c r="I1104" s="74" t="n">
        <v>110.95</v>
      </c>
      <c r="J1104" s="51" t="n">
        <f aca="false">IF(E1104&gt;0,AF1104/E1104,0)</f>
        <v>0</v>
      </c>
      <c r="K1104" s="51" t="n">
        <f aca="false">IF(G1104&gt;0,AG1104/G1104,0)</f>
        <v>0</v>
      </c>
      <c r="L1104" s="75" t="n">
        <f aca="false">H1104/Settings!$B$16</f>
        <v>0</v>
      </c>
      <c r="M1104" s="76" t="n">
        <f aca="false">H1104/Settings!$B$20</f>
        <v>0</v>
      </c>
      <c r="N1104" s="77" t="n">
        <f aca="false">E1104*Settings!$B$3</f>
        <v>0</v>
      </c>
      <c r="O1104" s="77" t="n">
        <f aca="false">IF(E1104&gt;0,(AF1104-N1104)/SQRT(E1104*Settings!$B$3*(1-Settings!$B$3)),0)</f>
        <v>0</v>
      </c>
      <c r="P1104" s="77" t="n">
        <f aca="false">MAX(0,AF1104-N1104)</f>
        <v>0</v>
      </c>
      <c r="Q1104" s="51" t="n">
        <f aca="false">IF(E1104&gt;=Settings!$B$4,(AF1104+Settings!$B$7*Settings!$B$3)/(E1104+Settings!$B$7),Settings!$B$3)</f>
        <v>0.0748599558648786</v>
      </c>
      <c r="R1104" s="78" t="n">
        <f aca="false">PERCENTRANK($H$2:$H$1780,H1104,6)</f>
        <v>0</v>
      </c>
      <c r="S1104" s="78" t="n">
        <f aca="false">PERCENTRANK($Q$2:$Q$1780,Q1104,6)</f>
        <v>0.0646794</v>
      </c>
      <c r="T1104" s="78" t="n">
        <f aca="false">PERCENTRANK($F$2:$F$1780,F1104,6)</f>
        <v>0</v>
      </c>
      <c r="U1104" s="79" t="n">
        <f aca="false">IF(F1104&gt;0,ROUND((Settings!$B$8*T1104+Settings!$B$9*R1104+Settings!$B$10*S1104)/SUM(Settings!$B$8:$B$10),10),0)</f>
        <v>0</v>
      </c>
      <c r="V1104" s="71" t="str">
        <f aca="false">IF(U1104&gt;0,RANK(U1104,$U$2:$U$1780)+COUNTIF($U$2:U1104,U1104)-1,"")</f>
        <v/>
      </c>
      <c r="W1104" s="71" t="str">
        <f aca="false">IF(V1104="","",IF(V1104&lt;=Settings!$B$11,"1 - Fix first",IF(V1104&lt;=Settings!$B$12,"2 - Review","3 - Monitor")))</f>
        <v/>
      </c>
      <c r="X1104" s="71" t="str">
        <f aca="false">IF(AND(E1104&gt;=Settings!$B$4,AF1104&gt;=Settings!$B$5,O1104&gt;=Settings!$B$6),"HIGH RATE","")</f>
        <v/>
      </c>
      <c r="Y1104" s="71" t="str">
        <f aca="false">IF(F1104&gt;0,RANK(F1104,$F$2:$F$1780)+COUNTIF($F$2:F1104,F1104)-1,"")</f>
        <v/>
      </c>
      <c r="Z1104" s="71" t="str">
        <f aca="false">IF(H1104&gt;0,RANK(H1104,$H$2:$H$1780)+COUNTIF($H$2:H1104,H1104)-1,"")</f>
        <v/>
      </c>
      <c r="AA1104" s="71" t="str">
        <f aca="false">IF(AC1104="","",RANK(AC1104,$AC$2:$AC$1780)+COUNTIF($AC$2:AC1104,AC1104)-1)</f>
        <v/>
      </c>
      <c r="AB1104" s="71" t="str">
        <f aca="false">IF(AD1104="","",RANK(AD1104,$AD$2:$AD$1780)+COUNTIF($AD$2:AD1104,AD1104)-1)</f>
        <v/>
      </c>
      <c r="AC1104" s="71" t="str">
        <f aca="false">IF(AND(AF1104&gt;0,E1104&gt;=Settings!$B$4),ROUND(J1104,10),"")</f>
        <v/>
      </c>
      <c r="AD1104" s="71" t="str">
        <f aca="false">IF(X1104="HIGH RATE",ROUND(O1104,10),"")</f>
        <v/>
      </c>
      <c r="AE1104" s="71" t="s">
        <v>60</v>
      </c>
      <c r="AF1104" s="73" t="n">
        <f aca="false">SUMIFS(Detail!$L$2:$L$9168,Detail!$C$2:$C$9168,$A1104)</f>
        <v>0</v>
      </c>
      <c r="AG1104" s="74" t="n">
        <f aca="false">SUMIFS(Detail!$N$2:$N$9168,Detail!$C$2:$C$9168,$A1104)</f>
        <v>0</v>
      </c>
    </row>
    <row r="1105" customFormat="false" ht="15" hidden="false" customHeight="false" outlineLevel="0" collapsed="false">
      <c r="A1105" s="71" t="s">
        <v>2172</v>
      </c>
      <c r="B1105" s="71" t="s">
        <v>2556</v>
      </c>
      <c r="C1105" s="71" t="s">
        <v>217</v>
      </c>
      <c r="D1105" s="71" t="str">
        <f aca="false">IFERROR(INDEX('Brand Map'!$B$4:$B$125,MATCH(C1105,'Brand Map'!$A$4:$A$125,0)),"Other")</f>
        <v>AUMJ</v>
      </c>
      <c r="E1105" s="73" t="n">
        <f aca="false">SUMIFS(Detail!$K$2:$K$9168,Detail!$C$2:$C$9168,$A1105)</f>
        <v>0</v>
      </c>
      <c r="F1105" s="73" t="n">
        <f aca="false">SUMIFS(Detail!$E$2:$E$9168,Detail!$C$2:$C$9168,$A1105)</f>
        <v>0</v>
      </c>
      <c r="G1105" s="74" t="n">
        <f aca="false">SUMIFS(Detail!$M$2:$M$9168,Detail!$C$2:$C$9168,$A1105)</f>
        <v>0</v>
      </c>
      <c r="H1105" s="74" t="n">
        <f aca="false">SUMIFS(Detail!$D$2:$D$9168,Detail!$C$2:$C$9168,$A1105)</f>
        <v>0</v>
      </c>
      <c r="I1105" s="74" t="n">
        <v>94.31</v>
      </c>
      <c r="J1105" s="51" t="n">
        <f aca="false">IF(E1105&gt;0,AF1105/E1105,0)</f>
        <v>0</v>
      </c>
      <c r="K1105" s="51" t="n">
        <f aca="false">IF(G1105&gt;0,AG1105/G1105,0)</f>
        <v>0</v>
      </c>
      <c r="L1105" s="75" t="n">
        <f aca="false">H1105/Settings!$B$16</f>
        <v>0</v>
      </c>
      <c r="M1105" s="76" t="n">
        <f aca="false">H1105/Settings!$B$20</f>
        <v>0</v>
      </c>
      <c r="N1105" s="77" t="n">
        <f aca="false">E1105*Settings!$B$3</f>
        <v>0</v>
      </c>
      <c r="O1105" s="77" t="n">
        <f aca="false">IF(E1105&gt;0,(AF1105-N1105)/SQRT(E1105*Settings!$B$3*(1-Settings!$B$3)),0)</f>
        <v>0</v>
      </c>
      <c r="P1105" s="77" t="n">
        <f aca="false">MAX(0,AF1105-N1105)</f>
        <v>0</v>
      </c>
      <c r="Q1105" s="51" t="n">
        <f aca="false">IF(E1105&gt;=Settings!$B$4,(AF1105+Settings!$B$7*Settings!$B$3)/(E1105+Settings!$B$7),Settings!$B$3)</f>
        <v>0.0748599558648786</v>
      </c>
      <c r="R1105" s="78" t="n">
        <f aca="false">PERCENTRANK($H$2:$H$1780,H1105,6)</f>
        <v>0</v>
      </c>
      <c r="S1105" s="78" t="n">
        <f aca="false">PERCENTRANK($Q$2:$Q$1780,Q1105,6)</f>
        <v>0.0646794</v>
      </c>
      <c r="T1105" s="78" t="n">
        <f aca="false">PERCENTRANK($F$2:$F$1780,F1105,6)</f>
        <v>0</v>
      </c>
      <c r="U1105" s="79" t="n">
        <f aca="false">IF(F1105&gt;0,ROUND((Settings!$B$8*T1105+Settings!$B$9*R1105+Settings!$B$10*S1105)/SUM(Settings!$B$8:$B$10),10),0)</f>
        <v>0</v>
      </c>
      <c r="V1105" s="71" t="str">
        <f aca="false">IF(U1105&gt;0,RANK(U1105,$U$2:$U$1780)+COUNTIF($U$2:U1105,U1105)-1,"")</f>
        <v/>
      </c>
      <c r="W1105" s="71" t="str">
        <f aca="false">IF(V1105="","",IF(V1105&lt;=Settings!$B$11,"1 - Fix first",IF(V1105&lt;=Settings!$B$12,"2 - Review","3 - Monitor")))</f>
        <v/>
      </c>
      <c r="X1105" s="71" t="str">
        <f aca="false">IF(AND(E1105&gt;=Settings!$B$4,AF1105&gt;=Settings!$B$5,O1105&gt;=Settings!$B$6),"HIGH RATE","")</f>
        <v/>
      </c>
      <c r="Y1105" s="71" t="str">
        <f aca="false">IF(F1105&gt;0,RANK(F1105,$F$2:$F$1780)+COUNTIF($F$2:F1105,F1105)-1,"")</f>
        <v/>
      </c>
      <c r="Z1105" s="71" t="str">
        <f aca="false">IF(H1105&gt;0,RANK(H1105,$H$2:$H$1780)+COUNTIF($H$2:H1105,H1105)-1,"")</f>
        <v/>
      </c>
      <c r="AA1105" s="71" t="str">
        <f aca="false">IF(AC1105="","",RANK(AC1105,$AC$2:$AC$1780)+COUNTIF($AC$2:AC1105,AC1105)-1)</f>
        <v/>
      </c>
      <c r="AB1105" s="71" t="str">
        <f aca="false">IF(AD1105="","",RANK(AD1105,$AD$2:$AD$1780)+COUNTIF($AD$2:AD1105,AD1105)-1)</f>
        <v/>
      </c>
      <c r="AC1105" s="71" t="str">
        <f aca="false">IF(AND(AF1105&gt;0,E1105&gt;=Settings!$B$4),ROUND(J1105,10),"")</f>
        <v/>
      </c>
      <c r="AD1105" s="71" t="str">
        <f aca="false">IF(X1105="HIGH RATE",ROUND(O1105,10),"")</f>
        <v/>
      </c>
      <c r="AE1105" s="71" t="s">
        <v>61</v>
      </c>
      <c r="AF1105" s="73" t="n">
        <f aca="false">SUMIFS(Detail!$L$2:$L$9168,Detail!$C$2:$C$9168,$A1105)</f>
        <v>0</v>
      </c>
      <c r="AG1105" s="74" t="n">
        <f aca="false">SUMIFS(Detail!$N$2:$N$9168,Detail!$C$2:$C$9168,$A1105)</f>
        <v>0</v>
      </c>
    </row>
    <row r="1106" customFormat="false" ht="15" hidden="false" customHeight="false" outlineLevel="0" collapsed="false">
      <c r="A1106" s="71" t="s">
        <v>1775</v>
      </c>
      <c r="B1106" s="71" t="s">
        <v>2556</v>
      </c>
      <c r="C1106" s="71" t="s">
        <v>217</v>
      </c>
      <c r="D1106" s="71" t="str">
        <f aca="false">IFERROR(INDEX('Brand Map'!$B$4:$B$125,MATCH(C1106,'Brand Map'!$A$4:$A$125,0)),"Other")</f>
        <v>AUMJ</v>
      </c>
      <c r="E1106" s="73" t="n">
        <f aca="false">SUMIFS(Detail!$K$2:$K$9168,Detail!$C$2:$C$9168,$A1106)</f>
        <v>0</v>
      </c>
      <c r="F1106" s="73" t="n">
        <f aca="false">SUMIFS(Detail!$E$2:$E$9168,Detail!$C$2:$C$9168,$A1106)</f>
        <v>0</v>
      </c>
      <c r="G1106" s="74" t="n">
        <f aca="false">SUMIFS(Detail!$M$2:$M$9168,Detail!$C$2:$C$9168,$A1106)</f>
        <v>0</v>
      </c>
      <c r="H1106" s="74" t="n">
        <f aca="false">SUMIFS(Detail!$D$2:$D$9168,Detail!$C$2:$C$9168,$A1106)</f>
        <v>0</v>
      </c>
      <c r="I1106" s="74" t="n">
        <v>140.95</v>
      </c>
      <c r="J1106" s="51" t="n">
        <f aca="false">IF(E1106&gt;0,AF1106/E1106,0)</f>
        <v>0</v>
      </c>
      <c r="K1106" s="51" t="n">
        <f aca="false">IF(G1106&gt;0,AG1106/G1106,0)</f>
        <v>0</v>
      </c>
      <c r="L1106" s="75" t="n">
        <f aca="false">H1106/Settings!$B$16</f>
        <v>0</v>
      </c>
      <c r="M1106" s="76" t="n">
        <f aca="false">H1106/Settings!$B$20</f>
        <v>0</v>
      </c>
      <c r="N1106" s="77" t="n">
        <f aca="false">E1106*Settings!$B$3</f>
        <v>0</v>
      </c>
      <c r="O1106" s="77" t="n">
        <f aca="false">IF(E1106&gt;0,(AF1106-N1106)/SQRT(E1106*Settings!$B$3*(1-Settings!$B$3)),0)</f>
        <v>0</v>
      </c>
      <c r="P1106" s="77" t="n">
        <f aca="false">MAX(0,AF1106-N1106)</f>
        <v>0</v>
      </c>
      <c r="Q1106" s="51" t="n">
        <f aca="false">IF(E1106&gt;=Settings!$B$4,(AF1106+Settings!$B$7*Settings!$B$3)/(E1106+Settings!$B$7),Settings!$B$3)</f>
        <v>0.0748599558648786</v>
      </c>
      <c r="R1106" s="78" t="n">
        <f aca="false">PERCENTRANK($H$2:$H$1780,H1106,6)</f>
        <v>0</v>
      </c>
      <c r="S1106" s="78" t="n">
        <f aca="false">PERCENTRANK($Q$2:$Q$1780,Q1106,6)</f>
        <v>0.0646794</v>
      </c>
      <c r="T1106" s="78" t="n">
        <f aca="false">PERCENTRANK($F$2:$F$1780,F1106,6)</f>
        <v>0</v>
      </c>
      <c r="U1106" s="79" t="n">
        <f aca="false">IF(F1106&gt;0,ROUND((Settings!$B$8*T1106+Settings!$B$9*R1106+Settings!$B$10*S1106)/SUM(Settings!$B$8:$B$10),10),0)</f>
        <v>0</v>
      </c>
      <c r="V1106" s="71" t="str">
        <f aca="false">IF(U1106&gt;0,RANK(U1106,$U$2:$U$1780)+COUNTIF($U$2:U1106,U1106)-1,"")</f>
        <v/>
      </c>
      <c r="W1106" s="71" t="str">
        <f aca="false">IF(V1106="","",IF(V1106&lt;=Settings!$B$11,"1 - Fix first",IF(V1106&lt;=Settings!$B$12,"2 - Review","3 - Monitor")))</f>
        <v/>
      </c>
      <c r="X1106" s="71" t="str">
        <f aca="false">IF(AND(E1106&gt;=Settings!$B$4,AF1106&gt;=Settings!$B$5,O1106&gt;=Settings!$B$6),"HIGH RATE","")</f>
        <v/>
      </c>
      <c r="Y1106" s="71" t="str">
        <f aca="false">IF(F1106&gt;0,RANK(F1106,$F$2:$F$1780)+COUNTIF($F$2:F1106,F1106)-1,"")</f>
        <v/>
      </c>
      <c r="Z1106" s="71" t="str">
        <f aca="false">IF(H1106&gt;0,RANK(H1106,$H$2:$H$1780)+COUNTIF($H$2:H1106,H1106)-1,"")</f>
        <v/>
      </c>
      <c r="AA1106" s="71" t="str">
        <f aca="false">IF(AC1106="","",RANK(AC1106,$AC$2:$AC$1780)+COUNTIF($AC$2:AC1106,AC1106)-1)</f>
        <v/>
      </c>
      <c r="AB1106" s="71" t="str">
        <f aca="false">IF(AD1106="","",RANK(AD1106,$AD$2:$AD$1780)+COUNTIF($AD$2:AD1106,AD1106)-1)</f>
        <v/>
      </c>
      <c r="AC1106" s="71" t="str">
        <f aca="false">IF(AND(AF1106&gt;0,E1106&gt;=Settings!$B$4),ROUND(J1106,10),"")</f>
        <v/>
      </c>
      <c r="AD1106" s="71" t="str">
        <f aca="false">IF(X1106="HIGH RATE",ROUND(O1106,10),"")</f>
        <v/>
      </c>
      <c r="AE1106" s="71" t="s">
        <v>60</v>
      </c>
      <c r="AF1106" s="73" t="n">
        <f aca="false">SUMIFS(Detail!$L$2:$L$9168,Detail!$C$2:$C$9168,$A1106)</f>
        <v>0</v>
      </c>
      <c r="AG1106" s="74" t="n">
        <f aca="false">SUMIFS(Detail!$N$2:$N$9168,Detail!$C$2:$C$9168,$A1106)</f>
        <v>0</v>
      </c>
    </row>
    <row r="1107" customFormat="false" ht="15" hidden="false" customHeight="false" outlineLevel="0" collapsed="false">
      <c r="A1107" s="71" t="s">
        <v>2475</v>
      </c>
      <c r="B1107" s="71" t="s">
        <v>2556</v>
      </c>
      <c r="C1107" s="71" t="s">
        <v>217</v>
      </c>
      <c r="D1107" s="71" t="str">
        <f aca="false">IFERROR(INDEX('Brand Map'!$B$4:$B$125,MATCH(C1107,'Brand Map'!$A$4:$A$125,0)),"Other")</f>
        <v>AUMJ</v>
      </c>
      <c r="E1107" s="73" t="n">
        <f aca="false">SUMIFS(Detail!$K$2:$K$9168,Detail!$C$2:$C$9168,$A1107)</f>
        <v>1</v>
      </c>
      <c r="F1107" s="73" t="n">
        <f aca="false">SUMIFS(Detail!$E$2:$E$9168,Detail!$C$2:$C$9168,$A1107)</f>
        <v>0</v>
      </c>
      <c r="G1107" s="74" t="n">
        <f aca="false">SUMIFS(Detail!$M$2:$M$9168,Detail!$C$2:$C$9168,$A1107)</f>
        <v>77.22</v>
      </c>
      <c r="H1107" s="74" t="n">
        <f aca="false">SUMIFS(Detail!$D$2:$D$9168,Detail!$C$2:$C$9168,$A1107)</f>
        <v>0</v>
      </c>
      <c r="I1107" s="74" t="n">
        <v>65.65</v>
      </c>
      <c r="J1107" s="51" t="n">
        <f aca="false">IF(E1107&gt;0,AF1107/E1107,0)</f>
        <v>0</v>
      </c>
      <c r="K1107" s="51" t="n">
        <f aca="false">IF(G1107&gt;0,AG1107/G1107,0)</f>
        <v>0</v>
      </c>
      <c r="L1107" s="75" t="n">
        <f aca="false">H1107/Settings!$B$16</f>
        <v>0</v>
      </c>
      <c r="M1107" s="76" t="n">
        <f aca="false">H1107/Settings!$B$20</f>
        <v>0</v>
      </c>
      <c r="N1107" s="77" t="n">
        <f aca="false">E1107*Settings!$B$3</f>
        <v>0.0748599558648786</v>
      </c>
      <c r="O1107" s="77" t="n">
        <f aca="false">IF(E1107&gt;0,(AF1107-N1107)/SQRT(E1107*Settings!$B$3*(1-Settings!$B$3)),0)</f>
        <v>-0.28445989382101</v>
      </c>
      <c r="P1107" s="77" t="n">
        <f aca="false">MAX(0,AF1107-N1107)</f>
        <v>0</v>
      </c>
      <c r="Q1107" s="51" t="n">
        <f aca="false">IF(E1107&gt;=Settings!$B$4,(AF1107+Settings!$B$7*Settings!$B$3)/(E1107+Settings!$B$7),Settings!$B$3)</f>
        <v>0.0748599558648786</v>
      </c>
      <c r="R1107" s="78" t="n">
        <f aca="false">PERCENTRANK($H$2:$H$1780,H1107,6)</f>
        <v>0</v>
      </c>
      <c r="S1107" s="78" t="n">
        <f aca="false">PERCENTRANK($Q$2:$Q$1780,Q1107,6)</f>
        <v>0.0646794</v>
      </c>
      <c r="T1107" s="78" t="n">
        <f aca="false">PERCENTRANK($F$2:$F$1780,F1107,6)</f>
        <v>0</v>
      </c>
      <c r="U1107" s="79" t="n">
        <f aca="false">IF(F1107&gt;0,ROUND((Settings!$B$8*T1107+Settings!$B$9*R1107+Settings!$B$10*S1107)/SUM(Settings!$B$8:$B$10),10),0)</f>
        <v>0</v>
      </c>
      <c r="V1107" s="71" t="str">
        <f aca="false">IF(U1107&gt;0,RANK(U1107,$U$2:$U$1780)+COUNTIF($U$2:U1107,U1107)-1,"")</f>
        <v/>
      </c>
      <c r="W1107" s="71" t="str">
        <f aca="false">IF(V1107="","",IF(V1107&lt;=Settings!$B$11,"1 - Fix first",IF(V1107&lt;=Settings!$B$12,"2 - Review","3 - Monitor")))</f>
        <v/>
      </c>
      <c r="X1107" s="71" t="str">
        <f aca="false">IF(AND(E1107&gt;=Settings!$B$4,AF1107&gt;=Settings!$B$5,O1107&gt;=Settings!$B$6),"HIGH RATE","")</f>
        <v/>
      </c>
      <c r="Y1107" s="71" t="str">
        <f aca="false">IF(F1107&gt;0,RANK(F1107,$F$2:$F$1780)+COUNTIF($F$2:F1107,F1107)-1,"")</f>
        <v/>
      </c>
      <c r="Z1107" s="71" t="str">
        <f aca="false">IF(H1107&gt;0,RANK(H1107,$H$2:$H$1780)+COUNTIF($H$2:H1107,H1107)-1,"")</f>
        <v/>
      </c>
      <c r="AA1107" s="71" t="str">
        <f aca="false">IF(AC1107="","",RANK(AC1107,$AC$2:$AC$1780)+COUNTIF($AC$2:AC1107,AC1107)-1)</f>
        <v/>
      </c>
      <c r="AB1107" s="71" t="str">
        <f aca="false">IF(AD1107="","",RANK(AD1107,$AD$2:$AD$1780)+COUNTIF($AD$2:AD1107,AD1107)-1)</f>
        <v/>
      </c>
      <c r="AC1107" s="71" t="str">
        <f aca="false">IF(AND(AF1107&gt;0,E1107&gt;=Settings!$B$4),ROUND(J1107,10),"")</f>
        <v/>
      </c>
      <c r="AD1107" s="71" t="str">
        <f aca="false">IF(X1107="HIGH RATE",ROUND(O1107,10),"")</f>
        <v/>
      </c>
      <c r="AE1107" s="71" t="s">
        <v>61</v>
      </c>
      <c r="AF1107" s="73" t="n">
        <f aca="false">SUMIFS(Detail!$L$2:$L$9168,Detail!$C$2:$C$9168,$A1107)</f>
        <v>0</v>
      </c>
      <c r="AG1107" s="74" t="n">
        <f aca="false">SUMIFS(Detail!$N$2:$N$9168,Detail!$C$2:$C$9168,$A1107)</f>
        <v>0</v>
      </c>
    </row>
    <row r="1108" customFormat="false" ht="15" hidden="false" customHeight="false" outlineLevel="0" collapsed="false">
      <c r="A1108" s="71" t="s">
        <v>1814</v>
      </c>
      <c r="B1108" s="71" t="s">
        <v>2556</v>
      </c>
      <c r="C1108" s="71" t="s">
        <v>217</v>
      </c>
      <c r="D1108" s="71" t="str">
        <f aca="false">IFERROR(INDEX('Brand Map'!$B$4:$B$125,MATCH(C1108,'Brand Map'!$A$4:$A$125,0)),"Other")</f>
        <v>AUMJ</v>
      </c>
      <c r="E1108" s="73" t="n">
        <f aca="false">SUMIFS(Detail!$K$2:$K$9168,Detail!$C$2:$C$9168,$A1108)</f>
        <v>0</v>
      </c>
      <c r="F1108" s="73" t="n">
        <f aca="false">SUMIFS(Detail!$E$2:$E$9168,Detail!$C$2:$C$9168,$A1108)</f>
        <v>0</v>
      </c>
      <c r="G1108" s="74" t="n">
        <f aca="false">SUMIFS(Detail!$M$2:$M$9168,Detail!$C$2:$C$9168,$A1108)</f>
        <v>0</v>
      </c>
      <c r="H1108" s="74" t="n">
        <f aca="false">SUMIFS(Detail!$D$2:$D$9168,Detail!$C$2:$C$9168,$A1108)</f>
        <v>0</v>
      </c>
      <c r="I1108" s="74" t="n">
        <v>287.85</v>
      </c>
      <c r="J1108" s="51" t="n">
        <f aca="false">IF(E1108&gt;0,AF1108/E1108,0)</f>
        <v>0</v>
      </c>
      <c r="K1108" s="51" t="n">
        <f aca="false">IF(G1108&gt;0,AG1108/G1108,0)</f>
        <v>0</v>
      </c>
      <c r="L1108" s="75" t="n">
        <f aca="false">H1108/Settings!$B$16</f>
        <v>0</v>
      </c>
      <c r="M1108" s="76" t="n">
        <f aca="false">H1108/Settings!$B$20</f>
        <v>0</v>
      </c>
      <c r="N1108" s="77" t="n">
        <f aca="false">E1108*Settings!$B$3</f>
        <v>0</v>
      </c>
      <c r="O1108" s="77" t="n">
        <f aca="false">IF(E1108&gt;0,(AF1108-N1108)/SQRT(E1108*Settings!$B$3*(1-Settings!$B$3)),0)</f>
        <v>0</v>
      </c>
      <c r="P1108" s="77" t="n">
        <f aca="false">MAX(0,AF1108-N1108)</f>
        <v>0</v>
      </c>
      <c r="Q1108" s="51" t="n">
        <f aca="false">IF(E1108&gt;=Settings!$B$4,(AF1108+Settings!$B$7*Settings!$B$3)/(E1108+Settings!$B$7),Settings!$B$3)</f>
        <v>0.0748599558648786</v>
      </c>
      <c r="R1108" s="78" t="n">
        <f aca="false">PERCENTRANK($H$2:$H$1780,H1108,6)</f>
        <v>0</v>
      </c>
      <c r="S1108" s="78" t="n">
        <f aca="false">PERCENTRANK($Q$2:$Q$1780,Q1108,6)</f>
        <v>0.0646794</v>
      </c>
      <c r="T1108" s="78" t="n">
        <f aca="false">PERCENTRANK($F$2:$F$1780,F1108,6)</f>
        <v>0</v>
      </c>
      <c r="U1108" s="79" t="n">
        <f aca="false">IF(F1108&gt;0,ROUND((Settings!$B$8*T1108+Settings!$B$9*R1108+Settings!$B$10*S1108)/SUM(Settings!$B$8:$B$10),10),0)</f>
        <v>0</v>
      </c>
      <c r="V1108" s="71" t="str">
        <f aca="false">IF(U1108&gt;0,RANK(U1108,$U$2:$U$1780)+COUNTIF($U$2:U1108,U1108)-1,"")</f>
        <v/>
      </c>
      <c r="W1108" s="71" t="str">
        <f aca="false">IF(V1108="","",IF(V1108&lt;=Settings!$B$11,"1 - Fix first",IF(V1108&lt;=Settings!$B$12,"2 - Review","3 - Monitor")))</f>
        <v/>
      </c>
      <c r="X1108" s="71" t="str">
        <f aca="false">IF(AND(E1108&gt;=Settings!$B$4,AF1108&gt;=Settings!$B$5,O1108&gt;=Settings!$B$6),"HIGH RATE","")</f>
        <v/>
      </c>
      <c r="Y1108" s="71" t="str">
        <f aca="false">IF(F1108&gt;0,RANK(F1108,$F$2:$F$1780)+COUNTIF($F$2:F1108,F1108)-1,"")</f>
        <v/>
      </c>
      <c r="Z1108" s="71" t="str">
        <f aca="false">IF(H1108&gt;0,RANK(H1108,$H$2:$H$1780)+COUNTIF($H$2:H1108,H1108)-1,"")</f>
        <v/>
      </c>
      <c r="AA1108" s="71" t="str">
        <f aca="false">IF(AC1108="","",RANK(AC1108,$AC$2:$AC$1780)+COUNTIF($AC$2:AC1108,AC1108)-1)</f>
        <v/>
      </c>
      <c r="AB1108" s="71" t="str">
        <f aca="false">IF(AD1108="","",RANK(AD1108,$AD$2:$AD$1780)+COUNTIF($AD$2:AD1108,AD1108)-1)</f>
        <v/>
      </c>
      <c r="AC1108" s="71" t="str">
        <f aca="false">IF(AND(AF1108&gt;0,E1108&gt;=Settings!$B$4),ROUND(J1108,10),"")</f>
        <v/>
      </c>
      <c r="AD1108" s="71" t="str">
        <f aca="false">IF(X1108="HIGH RATE",ROUND(O1108,10),"")</f>
        <v/>
      </c>
      <c r="AE1108" s="71" t="s">
        <v>60</v>
      </c>
      <c r="AF1108" s="73" t="n">
        <f aca="false">SUMIFS(Detail!$L$2:$L$9168,Detail!$C$2:$C$9168,$A1108)</f>
        <v>0</v>
      </c>
      <c r="AG1108" s="74" t="n">
        <f aca="false">SUMIFS(Detail!$N$2:$N$9168,Detail!$C$2:$C$9168,$A1108)</f>
        <v>0</v>
      </c>
    </row>
    <row r="1109" customFormat="false" ht="15" hidden="false" customHeight="false" outlineLevel="0" collapsed="false">
      <c r="A1109" s="71" t="s">
        <v>2461</v>
      </c>
      <c r="B1109" s="71" t="s">
        <v>2556</v>
      </c>
      <c r="C1109" s="71" t="s">
        <v>217</v>
      </c>
      <c r="D1109" s="71" t="str">
        <f aca="false">IFERROR(INDEX('Brand Map'!$B$4:$B$125,MATCH(C1109,'Brand Map'!$A$4:$A$125,0)),"Other")</f>
        <v>AUMJ</v>
      </c>
      <c r="E1109" s="73" t="n">
        <f aca="false">SUMIFS(Detail!$K$2:$K$9168,Detail!$C$2:$C$9168,$A1109)</f>
        <v>1</v>
      </c>
      <c r="F1109" s="73" t="n">
        <f aca="false">SUMIFS(Detail!$E$2:$E$9168,Detail!$C$2:$C$9168,$A1109)</f>
        <v>0</v>
      </c>
      <c r="G1109" s="74" t="n">
        <f aca="false">SUMIFS(Detail!$M$2:$M$9168,Detail!$C$2:$C$9168,$A1109)</f>
        <v>77.23</v>
      </c>
      <c r="H1109" s="74" t="n">
        <f aca="false">SUMIFS(Detail!$D$2:$D$9168,Detail!$C$2:$C$9168,$A1109)</f>
        <v>0</v>
      </c>
      <c r="I1109" s="74" t="n">
        <v>77.23</v>
      </c>
      <c r="J1109" s="51" t="n">
        <f aca="false">IF(E1109&gt;0,AF1109/E1109,0)</f>
        <v>0</v>
      </c>
      <c r="K1109" s="51" t="n">
        <f aca="false">IF(G1109&gt;0,AG1109/G1109,0)</f>
        <v>0</v>
      </c>
      <c r="L1109" s="75" t="n">
        <f aca="false">H1109/Settings!$B$16</f>
        <v>0</v>
      </c>
      <c r="M1109" s="76" t="n">
        <f aca="false">H1109/Settings!$B$20</f>
        <v>0</v>
      </c>
      <c r="N1109" s="77" t="n">
        <f aca="false">E1109*Settings!$B$3</f>
        <v>0.0748599558648786</v>
      </c>
      <c r="O1109" s="77" t="n">
        <f aca="false">IF(E1109&gt;0,(AF1109-N1109)/SQRT(E1109*Settings!$B$3*(1-Settings!$B$3)),0)</f>
        <v>-0.28445989382101</v>
      </c>
      <c r="P1109" s="77" t="n">
        <f aca="false">MAX(0,AF1109-N1109)</f>
        <v>0</v>
      </c>
      <c r="Q1109" s="51" t="n">
        <f aca="false">IF(E1109&gt;=Settings!$B$4,(AF1109+Settings!$B$7*Settings!$B$3)/(E1109+Settings!$B$7),Settings!$B$3)</f>
        <v>0.0748599558648786</v>
      </c>
      <c r="R1109" s="78" t="n">
        <f aca="false">PERCENTRANK($H$2:$H$1780,H1109,6)</f>
        <v>0</v>
      </c>
      <c r="S1109" s="78" t="n">
        <f aca="false">PERCENTRANK($Q$2:$Q$1780,Q1109,6)</f>
        <v>0.0646794</v>
      </c>
      <c r="T1109" s="78" t="n">
        <f aca="false">PERCENTRANK($F$2:$F$1780,F1109,6)</f>
        <v>0</v>
      </c>
      <c r="U1109" s="79" t="n">
        <f aca="false">IF(F1109&gt;0,ROUND((Settings!$B$8*T1109+Settings!$B$9*R1109+Settings!$B$10*S1109)/SUM(Settings!$B$8:$B$10),10),0)</f>
        <v>0</v>
      </c>
      <c r="V1109" s="71" t="str">
        <f aca="false">IF(U1109&gt;0,RANK(U1109,$U$2:$U$1780)+COUNTIF($U$2:U1109,U1109)-1,"")</f>
        <v/>
      </c>
      <c r="W1109" s="71" t="str">
        <f aca="false">IF(V1109="","",IF(V1109&lt;=Settings!$B$11,"1 - Fix first",IF(V1109&lt;=Settings!$B$12,"2 - Review","3 - Monitor")))</f>
        <v/>
      </c>
      <c r="X1109" s="71" t="str">
        <f aca="false">IF(AND(E1109&gt;=Settings!$B$4,AF1109&gt;=Settings!$B$5,O1109&gt;=Settings!$B$6),"HIGH RATE","")</f>
        <v/>
      </c>
      <c r="Y1109" s="71" t="str">
        <f aca="false">IF(F1109&gt;0,RANK(F1109,$F$2:$F$1780)+COUNTIF($F$2:F1109,F1109)-1,"")</f>
        <v/>
      </c>
      <c r="Z1109" s="71" t="str">
        <f aca="false">IF(H1109&gt;0,RANK(H1109,$H$2:$H$1780)+COUNTIF($H$2:H1109,H1109)-1,"")</f>
        <v/>
      </c>
      <c r="AA1109" s="71" t="str">
        <f aca="false">IF(AC1109="","",RANK(AC1109,$AC$2:$AC$1780)+COUNTIF($AC$2:AC1109,AC1109)-1)</f>
        <v/>
      </c>
      <c r="AB1109" s="71" t="str">
        <f aca="false">IF(AD1109="","",RANK(AD1109,$AD$2:$AD$1780)+COUNTIF($AD$2:AD1109,AD1109)-1)</f>
        <v/>
      </c>
      <c r="AC1109" s="71" t="str">
        <f aca="false">IF(AND(AF1109&gt;0,E1109&gt;=Settings!$B$4),ROUND(J1109,10),"")</f>
        <v/>
      </c>
      <c r="AD1109" s="71" t="str">
        <f aca="false">IF(X1109="HIGH RATE",ROUND(O1109,10),"")</f>
        <v/>
      </c>
      <c r="AE1109" s="71" t="s">
        <v>61</v>
      </c>
      <c r="AF1109" s="73" t="n">
        <f aca="false">SUMIFS(Detail!$L$2:$L$9168,Detail!$C$2:$C$9168,$A1109)</f>
        <v>0</v>
      </c>
      <c r="AG1109" s="74" t="n">
        <f aca="false">SUMIFS(Detail!$N$2:$N$9168,Detail!$C$2:$C$9168,$A1109)</f>
        <v>0</v>
      </c>
    </row>
    <row r="1110" customFormat="false" ht="15" hidden="false" customHeight="false" outlineLevel="0" collapsed="false">
      <c r="A1110" s="71" t="s">
        <v>1540</v>
      </c>
      <c r="B1110" s="71" t="s">
        <v>2502</v>
      </c>
      <c r="C1110" s="71" t="s">
        <v>217</v>
      </c>
      <c r="D1110" s="71" t="str">
        <f aca="false">IFERROR(INDEX('Brand Map'!$B$4:$B$125,MATCH(C1110,'Brand Map'!$A$4:$A$125,0)),"Other")</f>
        <v>AUMJ</v>
      </c>
      <c r="E1110" s="73" t="n">
        <f aca="false">SUMIFS(Detail!$K$2:$K$9168,Detail!$C$2:$C$9168,$A1110)</f>
        <v>0</v>
      </c>
      <c r="F1110" s="73" t="n">
        <f aca="false">SUMIFS(Detail!$E$2:$E$9168,Detail!$C$2:$C$9168,$A1110)</f>
        <v>0</v>
      </c>
      <c r="G1110" s="74" t="n">
        <f aca="false">SUMIFS(Detail!$M$2:$M$9168,Detail!$C$2:$C$9168,$A1110)</f>
        <v>0</v>
      </c>
      <c r="H1110" s="74" t="n">
        <f aca="false">SUMIFS(Detail!$D$2:$D$9168,Detail!$C$2:$C$9168,$A1110)</f>
        <v>0</v>
      </c>
      <c r="I1110" s="74" t="n">
        <v>539.7</v>
      </c>
      <c r="J1110" s="51" t="n">
        <f aca="false">IF(E1110&gt;0,AF1110/E1110,0)</f>
        <v>0</v>
      </c>
      <c r="K1110" s="51" t="n">
        <f aca="false">IF(G1110&gt;0,AG1110/G1110,0)</f>
        <v>0</v>
      </c>
      <c r="L1110" s="75" t="n">
        <f aca="false">H1110/Settings!$B$16</f>
        <v>0</v>
      </c>
      <c r="M1110" s="76" t="n">
        <f aca="false">H1110/Settings!$B$20</f>
        <v>0</v>
      </c>
      <c r="N1110" s="77" t="n">
        <f aca="false">E1110*Settings!$B$3</f>
        <v>0</v>
      </c>
      <c r="O1110" s="77" t="n">
        <f aca="false">IF(E1110&gt;0,(AF1110-N1110)/SQRT(E1110*Settings!$B$3*(1-Settings!$B$3)),0)</f>
        <v>0</v>
      </c>
      <c r="P1110" s="77" t="n">
        <f aca="false">MAX(0,AF1110-N1110)</f>
        <v>0</v>
      </c>
      <c r="Q1110" s="51" t="n">
        <f aca="false">IF(E1110&gt;=Settings!$B$4,(AF1110+Settings!$B$7*Settings!$B$3)/(E1110+Settings!$B$7),Settings!$B$3)</f>
        <v>0.0748599558648786</v>
      </c>
      <c r="R1110" s="78" t="n">
        <f aca="false">PERCENTRANK($H$2:$H$1780,H1110,6)</f>
        <v>0</v>
      </c>
      <c r="S1110" s="78" t="n">
        <f aca="false">PERCENTRANK($Q$2:$Q$1780,Q1110,6)</f>
        <v>0.0646794</v>
      </c>
      <c r="T1110" s="78" t="n">
        <f aca="false">PERCENTRANK($F$2:$F$1780,F1110,6)</f>
        <v>0</v>
      </c>
      <c r="U1110" s="79" t="n">
        <f aca="false">IF(F1110&gt;0,ROUND((Settings!$B$8*T1110+Settings!$B$9*R1110+Settings!$B$10*S1110)/SUM(Settings!$B$8:$B$10),10),0)</f>
        <v>0</v>
      </c>
      <c r="V1110" s="71" t="str">
        <f aca="false">IF(U1110&gt;0,RANK(U1110,$U$2:$U$1780)+COUNTIF($U$2:U1110,U1110)-1,"")</f>
        <v/>
      </c>
      <c r="W1110" s="71" t="str">
        <f aca="false">IF(V1110="","",IF(V1110&lt;=Settings!$B$11,"1 - Fix first",IF(V1110&lt;=Settings!$B$12,"2 - Review","3 - Monitor")))</f>
        <v/>
      </c>
      <c r="X1110" s="71" t="str">
        <f aca="false">IF(AND(E1110&gt;=Settings!$B$4,AF1110&gt;=Settings!$B$5,O1110&gt;=Settings!$B$6),"HIGH RATE","")</f>
        <v/>
      </c>
      <c r="Y1110" s="71" t="str">
        <f aca="false">IF(F1110&gt;0,RANK(F1110,$F$2:$F$1780)+COUNTIF($F$2:F1110,F1110)-1,"")</f>
        <v/>
      </c>
      <c r="Z1110" s="71" t="str">
        <f aca="false">IF(H1110&gt;0,RANK(H1110,$H$2:$H$1780)+COUNTIF($H$2:H1110,H1110)-1,"")</f>
        <v/>
      </c>
      <c r="AA1110" s="71" t="str">
        <f aca="false">IF(AC1110="","",RANK(AC1110,$AC$2:$AC$1780)+COUNTIF($AC$2:AC1110,AC1110)-1)</f>
        <v/>
      </c>
      <c r="AB1110" s="71" t="str">
        <f aca="false">IF(AD1110="","",RANK(AD1110,$AD$2:$AD$1780)+COUNTIF($AD$2:AD1110,AD1110)-1)</f>
        <v/>
      </c>
      <c r="AC1110" s="71" t="str">
        <f aca="false">IF(AND(AF1110&gt;0,E1110&gt;=Settings!$B$4),ROUND(J1110,10),"")</f>
        <v/>
      </c>
      <c r="AD1110" s="71" t="str">
        <f aca="false">IF(X1110="HIGH RATE",ROUND(O1110,10),"")</f>
        <v/>
      </c>
      <c r="AE1110" s="71" t="s">
        <v>60</v>
      </c>
      <c r="AF1110" s="73" t="n">
        <f aca="false">SUMIFS(Detail!$L$2:$L$9168,Detail!$C$2:$C$9168,$A1110)</f>
        <v>0</v>
      </c>
      <c r="AG1110" s="74" t="n">
        <f aca="false">SUMIFS(Detail!$N$2:$N$9168,Detail!$C$2:$C$9168,$A1110)</f>
        <v>0</v>
      </c>
    </row>
    <row r="1111" customFormat="false" ht="15" hidden="false" customHeight="false" outlineLevel="0" collapsed="false">
      <c r="A1111" s="71" t="s">
        <v>1380</v>
      </c>
      <c r="B1111" s="71" t="s">
        <v>2502</v>
      </c>
      <c r="C1111" s="71" t="s">
        <v>217</v>
      </c>
      <c r="D1111" s="71" t="str">
        <f aca="false">IFERROR(INDEX('Brand Map'!$B$4:$B$125,MATCH(C1111,'Brand Map'!$A$4:$A$125,0)),"Other")</f>
        <v>AUMJ</v>
      </c>
      <c r="E1111" s="73" t="n">
        <f aca="false">SUMIFS(Detail!$K$2:$K$9168,Detail!$C$2:$C$9168,$A1111)</f>
        <v>0</v>
      </c>
      <c r="F1111" s="73" t="n">
        <f aca="false">SUMIFS(Detail!$E$2:$E$9168,Detail!$C$2:$C$9168,$A1111)</f>
        <v>0</v>
      </c>
      <c r="G1111" s="74" t="n">
        <f aca="false">SUMIFS(Detail!$M$2:$M$9168,Detail!$C$2:$C$9168,$A1111)</f>
        <v>0</v>
      </c>
      <c r="H1111" s="74" t="n">
        <f aca="false">SUMIFS(Detail!$D$2:$D$9168,Detail!$C$2:$C$9168,$A1111)</f>
        <v>0</v>
      </c>
      <c r="I1111" s="74" t="n">
        <v>338.13</v>
      </c>
      <c r="J1111" s="51" t="n">
        <f aca="false">IF(E1111&gt;0,AF1111/E1111,0)</f>
        <v>0</v>
      </c>
      <c r="K1111" s="51" t="n">
        <f aca="false">IF(G1111&gt;0,AG1111/G1111,0)</f>
        <v>0</v>
      </c>
      <c r="L1111" s="75" t="n">
        <f aca="false">H1111/Settings!$B$16</f>
        <v>0</v>
      </c>
      <c r="M1111" s="76" t="n">
        <f aca="false">H1111/Settings!$B$20</f>
        <v>0</v>
      </c>
      <c r="N1111" s="77" t="n">
        <f aca="false">E1111*Settings!$B$3</f>
        <v>0</v>
      </c>
      <c r="O1111" s="77" t="n">
        <f aca="false">IF(E1111&gt;0,(AF1111-N1111)/SQRT(E1111*Settings!$B$3*(1-Settings!$B$3)),0)</f>
        <v>0</v>
      </c>
      <c r="P1111" s="77" t="n">
        <f aca="false">MAX(0,AF1111-N1111)</f>
        <v>0</v>
      </c>
      <c r="Q1111" s="51" t="n">
        <f aca="false">IF(E1111&gt;=Settings!$B$4,(AF1111+Settings!$B$7*Settings!$B$3)/(E1111+Settings!$B$7),Settings!$B$3)</f>
        <v>0.0748599558648786</v>
      </c>
      <c r="R1111" s="78" t="n">
        <f aca="false">PERCENTRANK($H$2:$H$1780,H1111,6)</f>
        <v>0</v>
      </c>
      <c r="S1111" s="78" t="n">
        <f aca="false">PERCENTRANK($Q$2:$Q$1780,Q1111,6)</f>
        <v>0.0646794</v>
      </c>
      <c r="T1111" s="78" t="n">
        <f aca="false">PERCENTRANK($F$2:$F$1780,F1111,6)</f>
        <v>0</v>
      </c>
      <c r="U1111" s="79" t="n">
        <f aca="false">IF(F1111&gt;0,ROUND((Settings!$B$8*T1111+Settings!$B$9*R1111+Settings!$B$10*S1111)/SUM(Settings!$B$8:$B$10),10),0)</f>
        <v>0</v>
      </c>
      <c r="V1111" s="71" t="str">
        <f aca="false">IF(U1111&gt;0,RANK(U1111,$U$2:$U$1780)+COUNTIF($U$2:U1111,U1111)-1,"")</f>
        <v/>
      </c>
      <c r="W1111" s="71" t="str">
        <f aca="false">IF(V1111="","",IF(V1111&lt;=Settings!$B$11,"1 - Fix first",IF(V1111&lt;=Settings!$B$12,"2 - Review","3 - Monitor")))</f>
        <v/>
      </c>
      <c r="X1111" s="71" t="str">
        <f aca="false">IF(AND(E1111&gt;=Settings!$B$4,AF1111&gt;=Settings!$B$5,O1111&gt;=Settings!$B$6),"HIGH RATE","")</f>
        <v/>
      </c>
      <c r="Y1111" s="71" t="str">
        <f aca="false">IF(F1111&gt;0,RANK(F1111,$F$2:$F$1780)+COUNTIF($F$2:F1111,F1111)-1,"")</f>
        <v/>
      </c>
      <c r="Z1111" s="71" t="str">
        <f aca="false">IF(H1111&gt;0,RANK(H1111,$H$2:$H$1780)+COUNTIF($H$2:H1111,H1111)-1,"")</f>
        <v/>
      </c>
      <c r="AA1111" s="71" t="str">
        <f aca="false">IF(AC1111="","",RANK(AC1111,$AC$2:$AC$1780)+COUNTIF($AC$2:AC1111,AC1111)-1)</f>
        <v/>
      </c>
      <c r="AB1111" s="71" t="str">
        <f aca="false">IF(AD1111="","",RANK(AD1111,$AD$2:$AD$1780)+COUNTIF($AD$2:AD1111,AD1111)-1)</f>
        <v/>
      </c>
      <c r="AC1111" s="71" t="str">
        <f aca="false">IF(AND(AF1111&gt;0,E1111&gt;=Settings!$B$4),ROUND(J1111,10),"")</f>
        <v/>
      </c>
      <c r="AD1111" s="71" t="str">
        <f aca="false">IF(X1111="HIGH RATE",ROUND(O1111,10),"")</f>
        <v/>
      </c>
      <c r="AE1111" s="71" t="s">
        <v>61</v>
      </c>
      <c r="AF1111" s="73" t="n">
        <f aca="false">SUMIFS(Detail!$L$2:$L$9168,Detail!$C$2:$C$9168,$A1111)</f>
        <v>0</v>
      </c>
      <c r="AG1111" s="74" t="n">
        <f aca="false">SUMIFS(Detail!$N$2:$N$9168,Detail!$C$2:$C$9168,$A1111)</f>
        <v>0</v>
      </c>
    </row>
    <row r="1112" customFormat="false" ht="15" hidden="false" customHeight="false" outlineLevel="0" collapsed="false">
      <c r="A1112" s="71" t="s">
        <v>1516</v>
      </c>
      <c r="B1112" s="71" t="s">
        <v>2502</v>
      </c>
      <c r="C1112" s="71" t="s">
        <v>217</v>
      </c>
      <c r="D1112" s="71" t="str">
        <f aca="false">IFERROR(INDEX('Brand Map'!$B$4:$B$125,MATCH(C1112,'Brand Map'!$A$4:$A$125,0)),"Other")</f>
        <v>AUMJ</v>
      </c>
      <c r="E1112" s="73" t="n">
        <f aca="false">SUMIFS(Detail!$K$2:$K$9168,Detail!$C$2:$C$9168,$A1112)</f>
        <v>0</v>
      </c>
      <c r="F1112" s="73" t="n">
        <f aca="false">SUMIFS(Detail!$E$2:$E$9168,Detail!$C$2:$C$9168,$A1112)</f>
        <v>0</v>
      </c>
      <c r="G1112" s="74" t="n">
        <f aca="false">SUMIFS(Detail!$M$2:$M$9168,Detail!$C$2:$C$9168,$A1112)</f>
        <v>0</v>
      </c>
      <c r="H1112" s="74" t="n">
        <f aca="false">SUMIFS(Detail!$D$2:$D$9168,Detail!$C$2:$C$9168,$A1112)</f>
        <v>0</v>
      </c>
      <c r="I1112" s="74" t="n">
        <v>104.95</v>
      </c>
      <c r="J1112" s="51" t="n">
        <f aca="false">IF(E1112&gt;0,AF1112/E1112,0)</f>
        <v>0</v>
      </c>
      <c r="K1112" s="51" t="n">
        <f aca="false">IF(G1112&gt;0,AG1112/G1112,0)</f>
        <v>0</v>
      </c>
      <c r="L1112" s="75" t="n">
        <f aca="false">H1112/Settings!$B$16</f>
        <v>0</v>
      </c>
      <c r="M1112" s="76" t="n">
        <f aca="false">H1112/Settings!$B$20</f>
        <v>0</v>
      </c>
      <c r="N1112" s="77" t="n">
        <f aca="false">E1112*Settings!$B$3</f>
        <v>0</v>
      </c>
      <c r="O1112" s="77" t="n">
        <f aca="false">IF(E1112&gt;0,(AF1112-N1112)/SQRT(E1112*Settings!$B$3*(1-Settings!$B$3)),0)</f>
        <v>0</v>
      </c>
      <c r="P1112" s="77" t="n">
        <f aca="false">MAX(0,AF1112-N1112)</f>
        <v>0</v>
      </c>
      <c r="Q1112" s="51" t="n">
        <f aca="false">IF(E1112&gt;=Settings!$B$4,(AF1112+Settings!$B$7*Settings!$B$3)/(E1112+Settings!$B$7),Settings!$B$3)</f>
        <v>0.0748599558648786</v>
      </c>
      <c r="R1112" s="78" t="n">
        <f aca="false">PERCENTRANK($H$2:$H$1780,H1112,6)</f>
        <v>0</v>
      </c>
      <c r="S1112" s="78" t="n">
        <f aca="false">PERCENTRANK($Q$2:$Q$1780,Q1112,6)</f>
        <v>0.0646794</v>
      </c>
      <c r="T1112" s="78" t="n">
        <f aca="false">PERCENTRANK($F$2:$F$1780,F1112,6)</f>
        <v>0</v>
      </c>
      <c r="U1112" s="79" t="n">
        <f aca="false">IF(F1112&gt;0,ROUND((Settings!$B$8*T1112+Settings!$B$9*R1112+Settings!$B$10*S1112)/SUM(Settings!$B$8:$B$10),10),0)</f>
        <v>0</v>
      </c>
      <c r="V1112" s="71" t="str">
        <f aca="false">IF(U1112&gt;0,RANK(U1112,$U$2:$U$1780)+COUNTIF($U$2:U1112,U1112)-1,"")</f>
        <v/>
      </c>
      <c r="W1112" s="71" t="str">
        <f aca="false">IF(V1112="","",IF(V1112&lt;=Settings!$B$11,"1 - Fix first",IF(V1112&lt;=Settings!$B$12,"2 - Review","3 - Monitor")))</f>
        <v/>
      </c>
      <c r="X1112" s="71" t="str">
        <f aca="false">IF(AND(E1112&gt;=Settings!$B$4,AF1112&gt;=Settings!$B$5,O1112&gt;=Settings!$B$6),"HIGH RATE","")</f>
        <v/>
      </c>
      <c r="Y1112" s="71" t="str">
        <f aca="false">IF(F1112&gt;0,RANK(F1112,$F$2:$F$1780)+COUNTIF($F$2:F1112,F1112)-1,"")</f>
        <v/>
      </c>
      <c r="Z1112" s="71" t="str">
        <f aca="false">IF(H1112&gt;0,RANK(H1112,$H$2:$H$1780)+COUNTIF($H$2:H1112,H1112)-1,"")</f>
        <v/>
      </c>
      <c r="AA1112" s="71" t="str">
        <f aca="false">IF(AC1112="","",RANK(AC1112,$AC$2:$AC$1780)+COUNTIF($AC$2:AC1112,AC1112)-1)</f>
        <v/>
      </c>
      <c r="AB1112" s="71" t="str">
        <f aca="false">IF(AD1112="","",RANK(AD1112,$AD$2:$AD$1780)+COUNTIF($AD$2:AD1112,AD1112)-1)</f>
        <v/>
      </c>
      <c r="AC1112" s="71" t="str">
        <f aca="false">IF(AND(AF1112&gt;0,E1112&gt;=Settings!$B$4),ROUND(J1112,10),"")</f>
        <v/>
      </c>
      <c r="AD1112" s="71" t="str">
        <f aca="false">IF(X1112="HIGH RATE",ROUND(O1112,10),"")</f>
        <v/>
      </c>
      <c r="AE1112" s="71" t="s">
        <v>60</v>
      </c>
      <c r="AF1112" s="73" t="n">
        <f aca="false">SUMIFS(Detail!$L$2:$L$9168,Detail!$C$2:$C$9168,$A1112)</f>
        <v>0</v>
      </c>
      <c r="AG1112" s="74" t="n">
        <f aca="false">SUMIFS(Detail!$N$2:$N$9168,Detail!$C$2:$C$9168,$A1112)</f>
        <v>0</v>
      </c>
    </row>
    <row r="1113" customFormat="false" ht="15" hidden="false" customHeight="false" outlineLevel="0" collapsed="false">
      <c r="A1113" s="71" t="s">
        <v>1636</v>
      </c>
      <c r="B1113" s="71" t="s">
        <v>2502</v>
      </c>
      <c r="C1113" s="71" t="s">
        <v>217</v>
      </c>
      <c r="D1113" s="71" t="str">
        <f aca="false">IFERROR(INDEX('Brand Map'!$B$4:$B$125,MATCH(C1113,'Brand Map'!$A$4:$A$125,0)),"Other")</f>
        <v>AUMJ</v>
      </c>
      <c r="E1113" s="73" t="n">
        <f aca="false">SUMIFS(Detail!$K$2:$K$9168,Detail!$C$2:$C$9168,$A1113)</f>
        <v>0</v>
      </c>
      <c r="F1113" s="73" t="n">
        <f aca="false">SUMIFS(Detail!$E$2:$E$9168,Detail!$C$2:$C$9168,$A1113)</f>
        <v>0</v>
      </c>
      <c r="G1113" s="74" t="n">
        <f aca="false">SUMIFS(Detail!$M$2:$M$9168,Detail!$C$2:$C$9168,$A1113)</f>
        <v>0</v>
      </c>
      <c r="H1113" s="74" t="n">
        <f aca="false">SUMIFS(Detail!$D$2:$D$9168,Detail!$C$2:$C$9168,$A1113)</f>
        <v>0</v>
      </c>
      <c r="I1113" s="74" t="n">
        <v>239.9</v>
      </c>
      <c r="J1113" s="51" t="n">
        <f aca="false">IF(E1113&gt;0,AF1113/E1113,0)</f>
        <v>0</v>
      </c>
      <c r="K1113" s="51" t="n">
        <f aca="false">IF(G1113&gt;0,AG1113/G1113,0)</f>
        <v>0</v>
      </c>
      <c r="L1113" s="75" t="n">
        <f aca="false">H1113/Settings!$B$16</f>
        <v>0</v>
      </c>
      <c r="M1113" s="76" t="n">
        <f aca="false">H1113/Settings!$B$20</f>
        <v>0</v>
      </c>
      <c r="N1113" s="77" t="n">
        <f aca="false">E1113*Settings!$B$3</f>
        <v>0</v>
      </c>
      <c r="O1113" s="77" t="n">
        <f aca="false">IF(E1113&gt;0,(AF1113-N1113)/SQRT(E1113*Settings!$B$3*(1-Settings!$B$3)),0)</f>
        <v>0</v>
      </c>
      <c r="P1113" s="77" t="n">
        <f aca="false">MAX(0,AF1113-N1113)</f>
        <v>0</v>
      </c>
      <c r="Q1113" s="51" t="n">
        <f aca="false">IF(E1113&gt;=Settings!$B$4,(AF1113+Settings!$B$7*Settings!$B$3)/(E1113+Settings!$B$7),Settings!$B$3)</f>
        <v>0.0748599558648786</v>
      </c>
      <c r="R1113" s="78" t="n">
        <f aca="false">PERCENTRANK($H$2:$H$1780,H1113,6)</f>
        <v>0</v>
      </c>
      <c r="S1113" s="78" t="n">
        <f aca="false">PERCENTRANK($Q$2:$Q$1780,Q1113,6)</f>
        <v>0.0646794</v>
      </c>
      <c r="T1113" s="78" t="n">
        <f aca="false">PERCENTRANK($F$2:$F$1780,F1113,6)</f>
        <v>0</v>
      </c>
      <c r="U1113" s="79" t="n">
        <f aca="false">IF(F1113&gt;0,ROUND((Settings!$B$8*T1113+Settings!$B$9*R1113+Settings!$B$10*S1113)/SUM(Settings!$B$8:$B$10),10),0)</f>
        <v>0</v>
      </c>
      <c r="V1113" s="71" t="str">
        <f aca="false">IF(U1113&gt;0,RANK(U1113,$U$2:$U$1780)+COUNTIF($U$2:U1113,U1113)-1,"")</f>
        <v/>
      </c>
      <c r="W1113" s="71" t="str">
        <f aca="false">IF(V1113="","",IF(V1113&lt;=Settings!$B$11,"1 - Fix first",IF(V1113&lt;=Settings!$B$12,"2 - Review","3 - Monitor")))</f>
        <v/>
      </c>
      <c r="X1113" s="71" t="str">
        <f aca="false">IF(AND(E1113&gt;=Settings!$B$4,AF1113&gt;=Settings!$B$5,O1113&gt;=Settings!$B$6),"HIGH RATE","")</f>
        <v/>
      </c>
      <c r="Y1113" s="71" t="str">
        <f aca="false">IF(F1113&gt;0,RANK(F1113,$F$2:$F$1780)+COUNTIF($F$2:F1113,F1113)-1,"")</f>
        <v/>
      </c>
      <c r="Z1113" s="71" t="str">
        <f aca="false">IF(H1113&gt;0,RANK(H1113,$H$2:$H$1780)+COUNTIF($H$2:H1113,H1113)-1,"")</f>
        <v/>
      </c>
      <c r="AA1113" s="71" t="str">
        <f aca="false">IF(AC1113="","",RANK(AC1113,$AC$2:$AC$1780)+COUNTIF($AC$2:AC1113,AC1113)-1)</f>
        <v/>
      </c>
      <c r="AB1113" s="71" t="str">
        <f aca="false">IF(AD1113="","",RANK(AD1113,$AD$2:$AD$1780)+COUNTIF($AD$2:AD1113,AD1113)-1)</f>
        <v/>
      </c>
      <c r="AC1113" s="71" t="str">
        <f aca="false">IF(AND(AF1113&gt;0,E1113&gt;=Settings!$B$4),ROUND(J1113,10),"")</f>
        <v/>
      </c>
      <c r="AD1113" s="71" t="str">
        <f aca="false">IF(X1113="HIGH RATE",ROUND(O1113,10),"")</f>
        <v/>
      </c>
      <c r="AE1113" s="71" t="s">
        <v>60</v>
      </c>
      <c r="AF1113" s="73" t="n">
        <f aca="false">SUMIFS(Detail!$L$2:$L$9168,Detail!$C$2:$C$9168,$A1113)</f>
        <v>0</v>
      </c>
      <c r="AG1113" s="74" t="n">
        <f aca="false">SUMIFS(Detail!$N$2:$N$9168,Detail!$C$2:$C$9168,$A1113)</f>
        <v>0</v>
      </c>
    </row>
    <row r="1114" customFormat="false" ht="15" hidden="false" customHeight="false" outlineLevel="0" collapsed="false">
      <c r="A1114" s="71" t="s">
        <v>2477</v>
      </c>
      <c r="B1114" s="71" t="s">
        <v>2502</v>
      </c>
      <c r="C1114" s="71" t="s">
        <v>217</v>
      </c>
      <c r="D1114" s="71" t="str">
        <f aca="false">IFERROR(INDEX('Brand Map'!$B$4:$B$125,MATCH(C1114,'Brand Map'!$A$4:$A$125,0)),"Other")</f>
        <v>AUMJ</v>
      </c>
      <c r="E1114" s="73" t="n">
        <f aca="false">SUMIFS(Detail!$K$2:$K$9168,Detail!$C$2:$C$9168,$A1114)</f>
        <v>1</v>
      </c>
      <c r="F1114" s="73" t="n">
        <f aca="false">SUMIFS(Detail!$E$2:$E$9168,Detail!$C$2:$C$9168,$A1114)</f>
        <v>0</v>
      </c>
      <c r="G1114" s="74" t="n">
        <f aca="false">SUMIFS(Detail!$M$2:$M$9168,Detail!$C$2:$C$9168,$A1114)</f>
        <v>104.5</v>
      </c>
      <c r="H1114" s="74" t="n">
        <f aca="false">SUMIFS(Detail!$D$2:$D$9168,Detail!$C$2:$C$9168,$A1114)</f>
        <v>0</v>
      </c>
      <c r="I1114" s="74" t="n">
        <v>88.84</v>
      </c>
      <c r="J1114" s="51" t="n">
        <f aca="false">IF(E1114&gt;0,AF1114/E1114,0)</f>
        <v>0</v>
      </c>
      <c r="K1114" s="51" t="n">
        <f aca="false">IF(G1114&gt;0,AG1114/G1114,0)</f>
        <v>0</v>
      </c>
      <c r="L1114" s="75" t="n">
        <f aca="false">H1114/Settings!$B$16</f>
        <v>0</v>
      </c>
      <c r="M1114" s="76" t="n">
        <f aca="false">H1114/Settings!$B$20</f>
        <v>0</v>
      </c>
      <c r="N1114" s="77" t="n">
        <f aca="false">E1114*Settings!$B$3</f>
        <v>0.0748599558648786</v>
      </c>
      <c r="O1114" s="77" t="n">
        <f aca="false">IF(E1114&gt;0,(AF1114-N1114)/SQRT(E1114*Settings!$B$3*(1-Settings!$B$3)),0)</f>
        <v>-0.28445989382101</v>
      </c>
      <c r="P1114" s="77" t="n">
        <f aca="false">MAX(0,AF1114-N1114)</f>
        <v>0</v>
      </c>
      <c r="Q1114" s="51" t="n">
        <f aca="false">IF(E1114&gt;=Settings!$B$4,(AF1114+Settings!$B$7*Settings!$B$3)/(E1114+Settings!$B$7),Settings!$B$3)</f>
        <v>0.0748599558648786</v>
      </c>
      <c r="R1114" s="78" t="n">
        <f aca="false">PERCENTRANK($H$2:$H$1780,H1114,6)</f>
        <v>0</v>
      </c>
      <c r="S1114" s="78" t="n">
        <f aca="false">PERCENTRANK($Q$2:$Q$1780,Q1114,6)</f>
        <v>0.0646794</v>
      </c>
      <c r="T1114" s="78" t="n">
        <f aca="false">PERCENTRANK($F$2:$F$1780,F1114,6)</f>
        <v>0</v>
      </c>
      <c r="U1114" s="79" t="n">
        <f aca="false">IF(F1114&gt;0,ROUND((Settings!$B$8*T1114+Settings!$B$9*R1114+Settings!$B$10*S1114)/SUM(Settings!$B$8:$B$10),10),0)</f>
        <v>0</v>
      </c>
      <c r="V1114" s="71" t="str">
        <f aca="false">IF(U1114&gt;0,RANK(U1114,$U$2:$U$1780)+COUNTIF($U$2:U1114,U1114)-1,"")</f>
        <v/>
      </c>
      <c r="W1114" s="71" t="str">
        <f aca="false">IF(V1114="","",IF(V1114&lt;=Settings!$B$11,"1 - Fix first",IF(V1114&lt;=Settings!$B$12,"2 - Review","3 - Monitor")))</f>
        <v/>
      </c>
      <c r="X1114" s="71" t="str">
        <f aca="false">IF(AND(E1114&gt;=Settings!$B$4,AF1114&gt;=Settings!$B$5,O1114&gt;=Settings!$B$6),"HIGH RATE","")</f>
        <v/>
      </c>
      <c r="Y1114" s="71" t="str">
        <f aca="false">IF(F1114&gt;0,RANK(F1114,$F$2:$F$1780)+COUNTIF($F$2:F1114,F1114)-1,"")</f>
        <v/>
      </c>
      <c r="Z1114" s="71" t="str">
        <f aca="false">IF(H1114&gt;0,RANK(H1114,$H$2:$H$1780)+COUNTIF($H$2:H1114,H1114)-1,"")</f>
        <v/>
      </c>
      <c r="AA1114" s="71" t="str">
        <f aca="false">IF(AC1114="","",RANK(AC1114,$AC$2:$AC$1780)+COUNTIF($AC$2:AC1114,AC1114)-1)</f>
        <v/>
      </c>
      <c r="AB1114" s="71" t="str">
        <f aca="false">IF(AD1114="","",RANK(AD1114,$AD$2:$AD$1780)+COUNTIF($AD$2:AD1114,AD1114)-1)</f>
        <v/>
      </c>
      <c r="AC1114" s="71" t="str">
        <f aca="false">IF(AND(AF1114&gt;0,E1114&gt;=Settings!$B$4),ROUND(J1114,10),"")</f>
        <v/>
      </c>
      <c r="AD1114" s="71" t="str">
        <f aca="false">IF(X1114="HIGH RATE",ROUND(O1114,10),"")</f>
        <v/>
      </c>
      <c r="AE1114" s="71" t="s">
        <v>61</v>
      </c>
      <c r="AF1114" s="73" t="n">
        <f aca="false">SUMIFS(Detail!$L$2:$L$9168,Detail!$C$2:$C$9168,$A1114)</f>
        <v>0</v>
      </c>
      <c r="AG1114" s="74" t="n">
        <f aca="false">SUMIFS(Detail!$N$2:$N$9168,Detail!$C$2:$C$9168,$A1114)</f>
        <v>0</v>
      </c>
    </row>
    <row r="1115" customFormat="false" ht="15" hidden="false" customHeight="false" outlineLevel="0" collapsed="false">
      <c r="A1115" s="71" t="s">
        <v>2201</v>
      </c>
      <c r="B1115" s="71" t="s">
        <v>2502</v>
      </c>
      <c r="C1115" s="71" t="s">
        <v>217</v>
      </c>
      <c r="D1115" s="71" t="str">
        <f aca="false">IFERROR(INDEX('Brand Map'!$B$4:$B$125,MATCH(C1115,'Brand Map'!$A$4:$A$125,0)),"Other")</f>
        <v>AUMJ</v>
      </c>
      <c r="E1115" s="73" t="n">
        <f aca="false">SUMIFS(Detail!$K$2:$K$9168,Detail!$C$2:$C$9168,$A1115)</f>
        <v>1</v>
      </c>
      <c r="F1115" s="73" t="n">
        <f aca="false">SUMIFS(Detail!$E$2:$E$9168,Detail!$C$2:$C$9168,$A1115)</f>
        <v>0</v>
      </c>
      <c r="G1115" s="74" t="n">
        <f aca="false">SUMIFS(Detail!$M$2:$M$9168,Detail!$C$2:$C$9168,$A1115)</f>
        <v>95.4</v>
      </c>
      <c r="H1115" s="74" t="n">
        <f aca="false">SUMIFS(Detail!$D$2:$D$9168,Detail!$C$2:$C$9168,$A1115)</f>
        <v>0</v>
      </c>
      <c r="I1115" s="74" t="n">
        <v>176.51</v>
      </c>
      <c r="J1115" s="51" t="n">
        <f aca="false">IF(E1115&gt;0,AF1115/E1115,0)</f>
        <v>0</v>
      </c>
      <c r="K1115" s="51" t="n">
        <f aca="false">IF(G1115&gt;0,AG1115/G1115,0)</f>
        <v>0</v>
      </c>
      <c r="L1115" s="75" t="n">
        <f aca="false">H1115/Settings!$B$16</f>
        <v>0</v>
      </c>
      <c r="M1115" s="76" t="n">
        <f aca="false">H1115/Settings!$B$20</f>
        <v>0</v>
      </c>
      <c r="N1115" s="77" t="n">
        <f aca="false">E1115*Settings!$B$3</f>
        <v>0.0748599558648786</v>
      </c>
      <c r="O1115" s="77" t="n">
        <f aca="false">IF(E1115&gt;0,(AF1115-N1115)/SQRT(E1115*Settings!$B$3*(1-Settings!$B$3)),0)</f>
        <v>-0.28445989382101</v>
      </c>
      <c r="P1115" s="77" t="n">
        <f aca="false">MAX(0,AF1115-N1115)</f>
        <v>0</v>
      </c>
      <c r="Q1115" s="51" t="n">
        <f aca="false">IF(E1115&gt;=Settings!$B$4,(AF1115+Settings!$B$7*Settings!$B$3)/(E1115+Settings!$B$7),Settings!$B$3)</f>
        <v>0.0748599558648786</v>
      </c>
      <c r="R1115" s="78" t="n">
        <f aca="false">PERCENTRANK($H$2:$H$1780,H1115,6)</f>
        <v>0</v>
      </c>
      <c r="S1115" s="78" t="n">
        <f aca="false">PERCENTRANK($Q$2:$Q$1780,Q1115,6)</f>
        <v>0.0646794</v>
      </c>
      <c r="T1115" s="78" t="n">
        <f aca="false">PERCENTRANK($F$2:$F$1780,F1115,6)</f>
        <v>0</v>
      </c>
      <c r="U1115" s="79" t="n">
        <f aca="false">IF(F1115&gt;0,ROUND((Settings!$B$8*T1115+Settings!$B$9*R1115+Settings!$B$10*S1115)/SUM(Settings!$B$8:$B$10),10),0)</f>
        <v>0</v>
      </c>
      <c r="V1115" s="71" t="str">
        <f aca="false">IF(U1115&gt;0,RANK(U1115,$U$2:$U$1780)+COUNTIF($U$2:U1115,U1115)-1,"")</f>
        <v/>
      </c>
      <c r="W1115" s="71" t="str">
        <f aca="false">IF(V1115="","",IF(V1115&lt;=Settings!$B$11,"1 - Fix first",IF(V1115&lt;=Settings!$B$12,"2 - Review","3 - Monitor")))</f>
        <v/>
      </c>
      <c r="X1115" s="71" t="str">
        <f aca="false">IF(AND(E1115&gt;=Settings!$B$4,AF1115&gt;=Settings!$B$5,O1115&gt;=Settings!$B$6),"HIGH RATE","")</f>
        <v/>
      </c>
      <c r="Y1115" s="71" t="str">
        <f aca="false">IF(F1115&gt;0,RANK(F1115,$F$2:$F$1780)+COUNTIF($F$2:F1115,F1115)-1,"")</f>
        <v/>
      </c>
      <c r="Z1115" s="71" t="str">
        <f aca="false">IF(H1115&gt;0,RANK(H1115,$H$2:$H$1780)+COUNTIF($H$2:H1115,H1115)-1,"")</f>
        <v/>
      </c>
      <c r="AA1115" s="71" t="str">
        <f aca="false">IF(AC1115="","",RANK(AC1115,$AC$2:$AC$1780)+COUNTIF($AC$2:AC1115,AC1115)-1)</f>
        <v/>
      </c>
      <c r="AB1115" s="71" t="str">
        <f aca="false">IF(AD1115="","",RANK(AD1115,$AD$2:$AD$1780)+COUNTIF($AD$2:AD1115,AD1115)-1)</f>
        <v/>
      </c>
      <c r="AC1115" s="71" t="str">
        <f aca="false">IF(AND(AF1115&gt;0,E1115&gt;=Settings!$B$4),ROUND(J1115,10),"")</f>
        <v/>
      </c>
      <c r="AD1115" s="71" t="str">
        <f aca="false">IF(X1115="HIGH RATE",ROUND(O1115,10),"")</f>
        <v/>
      </c>
      <c r="AE1115" s="71" t="s">
        <v>61</v>
      </c>
      <c r="AF1115" s="73" t="n">
        <f aca="false">SUMIFS(Detail!$L$2:$L$9168,Detail!$C$2:$C$9168,$A1115)</f>
        <v>0</v>
      </c>
      <c r="AG1115" s="74" t="n">
        <f aca="false">SUMIFS(Detail!$N$2:$N$9168,Detail!$C$2:$C$9168,$A1115)</f>
        <v>0</v>
      </c>
    </row>
    <row r="1116" customFormat="false" ht="15" hidden="false" customHeight="false" outlineLevel="0" collapsed="false">
      <c r="A1116" s="71" t="s">
        <v>2029</v>
      </c>
      <c r="B1116" s="71" t="s">
        <v>2615</v>
      </c>
      <c r="C1116" s="71" t="s">
        <v>217</v>
      </c>
      <c r="D1116" s="71" t="str">
        <f aca="false">IFERROR(INDEX('Brand Map'!$B$4:$B$125,MATCH(C1116,'Brand Map'!$A$4:$A$125,0)),"Other")</f>
        <v>AUMJ</v>
      </c>
      <c r="E1116" s="73" t="n">
        <f aca="false">SUMIFS(Detail!$K$2:$K$9168,Detail!$C$2:$C$9168,$A1116)</f>
        <v>0</v>
      </c>
      <c r="F1116" s="73" t="n">
        <f aca="false">SUMIFS(Detail!$E$2:$E$9168,Detail!$C$2:$C$9168,$A1116)</f>
        <v>0</v>
      </c>
      <c r="G1116" s="74" t="n">
        <f aca="false">SUMIFS(Detail!$M$2:$M$9168,Detail!$C$2:$C$9168,$A1116)</f>
        <v>0</v>
      </c>
      <c r="H1116" s="74" t="n">
        <f aca="false">SUMIFS(Detail!$D$2:$D$9168,Detail!$C$2:$C$9168,$A1116)</f>
        <v>0</v>
      </c>
      <c r="I1116" s="74" t="n">
        <v>94.95</v>
      </c>
      <c r="J1116" s="51" t="n">
        <f aca="false">IF(E1116&gt;0,AF1116/E1116,0)</f>
        <v>0</v>
      </c>
      <c r="K1116" s="51" t="n">
        <f aca="false">IF(G1116&gt;0,AG1116/G1116,0)</f>
        <v>0</v>
      </c>
      <c r="L1116" s="75" t="n">
        <f aca="false">H1116/Settings!$B$16</f>
        <v>0</v>
      </c>
      <c r="M1116" s="76" t="n">
        <f aca="false">H1116/Settings!$B$20</f>
        <v>0</v>
      </c>
      <c r="N1116" s="77" t="n">
        <f aca="false">E1116*Settings!$B$3</f>
        <v>0</v>
      </c>
      <c r="O1116" s="77" t="n">
        <f aca="false">IF(E1116&gt;0,(AF1116-N1116)/SQRT(E1116*Settings!$B$3*(1-Settings!$B$3)),0)</f>
        <v>0</v>
      </c>
      <c r="P1116" s="77" t="n">
        <f aca="false">MAX(0,AF1116-N1116)</f>
        <v>0</v>
      </c>
      <c r="Q1116" s="51" t="n">
        <f aca="false">IF(E1116&gt;=Settings!$B$4,(AF1116+Settings!$B$7*Settings!$B$3)/(E1116+Settings!$B$7),Settings!$B$3)</f>
        <v>0.0748599558648786</v>
      </c>
      <c r="R1116" s="78" t="n">
        <f aca="false">PERCENTRANK($H$2:$H$1780,H1116,6)</f>
        <v>0</v>
      </c>
      <c r="S1116" s="78" t="n">
        <f aca="false">PERCENTRANK($Q$2:$Q$1780,Q1116,6)</f>
        <v>0.0646794</v>
      </c>
      <c r="T1116" s="78" t="n">
        <f aca="false">PERCENTRANK($F$2:$F$1780,F1116,6)</f>
        <v>0</v>
      </c>
      <c r="U1116" s="79" t="n">
        <f aca="false">IF(F1116&gt;0,ROUND((Settings!$B$8*T1116+Settings!$B$9*R1116+Settings!$B$10*S1116)/SUM(Settings!$B$8:$B$10),10),0)</f>
        <v>0</v>
      </c>
      <c r="V1116" s="71" t="str">
        <f aca="false">IF(U1116&gt;0,RANK(U1116,$U$2:$U$1780)+COUNTIF($U$2:U1116,U1116)-1,"")</f>
        <v/>
      </c>
      <c r="W1116" s="71" t="str">
        <f aca="false">IF(V1116="","",IF(V1116&lt;=Settings!$B$11,"1 - Fix first",IF(V1116&lt;=Settings!$B$12,"2 - Review","3 - Monitor")))</f>
        <v/>
      </c>
      <c r="X1116" s="71" t="str">
        <f aca="false">IF(AND(E1116&gt;=Settings!$B$4,AF1116&gt;=Settings!$B$5,O1116&gt;=Settings!$B$6),"HIGH RATE","")</f>
        <v/>
      </c>
      <c r="Y1116" s="71" t="str">
        <f aca="false">IF(F1116&gt;0,RANK(F1116,$F$2:$F$1780)+COUNTIF($F$2:F1116,F1116)-1,"")</f>
        <v/>
      </c>
      <c r="Z1116" s="71" t="str">
        <f aca="false">IF(H1116&gt;0,RANK(H1116,$H$2:$H$1780)+COUNTIF($H$2:H1116,H1116)-1,"")</f>
        <v/>
      </c>
      <c r="AA1116" s="71" t="str">
        <f aca="false">IF(AC1116="","",RANK(AC1116,$AC$2:$AC$1780)+COUNTIF($AC$2:AC1116,AC1116)-1)</f>
        <v/>
      </c>
      <c r="AB1116" s="71" t="str">
        <f aca="false">IF(AD1116="","",RANK(AD1116,$AD$2:$AD$1780)+COUNTIF($AD$2:AD1116,AD1116)-1)</f>
        <v/>
      </c>
      <c r="AC1116" s="71" t="str">
        <f aca="false">IF(AND(AF1116&gt;0,E1116&gt;=Settings!$B$4),ROUND(J1116,10),"")</f>
        <v/>
      </c>
      <c r="AD1116" s="71" t="str">
        <f aca="false">IF(X1116="HIGH RATE",ROUND(O1116,10),"")</f>
        <v/>
      </c>
      <c r="AE1116" s="71" t="s">
        <v>60</v>
      </c>
      <c r="AF1116" s="73" t="n">
        <f aca="false">SUMIFS(Detail!$L$2:$L$9168,Detail!$C$2:$C$9168,$A1116)</f>
        <v>0</v>
      </c>
      <c r="AG1116" s="74" t="n">
        <f aca="false">SUMIFS(Detail!$N$2:$N$9168,Detail!$C$2:$C$9168,$A1116)</f>
        <v>0</v>
      </c>
    </row>
    <row r="1117" customFormat="false" ht="15" hidden="false" customHeight="false" outlineLevel="0" collapsed="false">
      <c r="A1117" s="71" t="s">
        <v>2088</v>
      </c>
      <c r="B1117" s="71" t="s">
        <v>2615</v>
      </c>
      <c r="C1117" s="71" t="s">
        <v>217</v>
      </c>
      <c r="D1117" s="71" t="str">
        <f aca="false">IFERROR(INDEX('Brand Map'!$B$4:$B$125,MATCH(C1117,'Brand Map'!$A$4:$A$125,0)),"Other")</f>
        <v>AUMJ</v>
      </c>
      <c r="E1117" s="73" t="n">
        <f aca="false">SUMIFS(Detail!$K$2:$K$9168,Detail!$C$2:$C$9168,$A1117)</f>
        <v>0</v>
      </c>
      <c r="F1117" s="73" t="n">
        <f aca="false">SUMIFS(Detail!$E$2:$E$9168,Detail!$C$2:$C$9168,$A1117)</f>
        <v>0</v>
      </c>
      <c r="G1117" s="74" t="n">
        <f aca="false">SUMIFS(Detail!$M$2:$M$9168,Detail!$C$2:$C$9168,$A1117)</f>
        <v>0</v>
      </c>
      <c r="H1117" s="74" t="n">
        <f aca="false">SUMIFS(Detail!$D$2:$D$9168,Detail!$C$2:$C$9168,$A1117)</f>
        <v>0</v>
      </c>
      <c r="I1117" s="74" t="n">
        <v>109.95</v>
      </c>
      <c r="J1117" s="51" t="n">
        <f aca="false">IF(E1117&gt;0,AF1117/E1117,0)</f>
        <v>0</v>
      </c>
      <c r="K1117" s="51" t="n">
        <f aca="false">IF(G1117&gt;0,AG1117/G1117,0)</f>
        <v>0</v>
      </c>
      <c r="L1117" s="75" t="n">
        <f aca="false">H1117/Settings!$B$16</f>
        <v>0</v>
      </c>
      <c r="M1117" s="76" t="n">
        <f aca="false">H1117/Settings!$B$20</f>
        <v>0</v>
      </c>
      <c r="N1117" s="77" t="n">
        <f aca="false">E1117*Settings!$B$3</f>
        <v>0</v>
      </c>
      <c r="O1117" s="77" t="n">
        <f aca="false">IF(E1117&gt;0,(AF1117-N1117)/SQRT(E1117*Settings!$B$3*(1-Settings!$B$3)),0)</f>
        <v>0</v>
      </c>
      <c r="P1117" s="77" t="n">
        <f aca="false">MAX(0,AF1117-N1117)</f>
        <v>0</v>
      </c>
      <c r="Q1117" s="51" t="n">
        <f aca="false">IF(E1117&gt;=Settings!$B$4,(AF1117+Settings!$B$7*Settings!$B$3)/(E1117+Settings!$B$7),Settings!$B$3)</f>
        <v>0.0748599558648786</v>
      </c>
      <c r="R1117" s="78" t="n">
        <f aca="false">PERCENTRANK($H$2:$H$1780,H1117,6)</f>
        <v>0</v>
      </c>
      <c r="S1117" s="78" t="n">
        <f aca="false">PERCENTRANK($Q$2:$Q$1780,Q1117,6)</f>
        <v>0.0646794</v>
      </c>
      <c r="T1117" s="78" t="n">
        <f aca="false">PERCENTRANK($F$2:$F$1780,F1117,6)</f>
        <v>0</v>
      </c>
      <c r="U1117" s="79" t="n">
        <f aca="false">IF(F1117&gt;0,ROUND((Settings!$B$8*T1117+Settings!$B$9*R1117+Settings!$B$10*S1117)/SUM(Settings!$B$8:$B$10),10),0)</f>
        <v>0</v>
      </c>
      <c r="V1117" s="71" t="str">
        <f aca="false">IF(U1117&gt;0,RANK(U1117,$U$2:$U$1780)+COUNTIF($U$2:U1117,U1117)-1,"")</f>
        <v/>
      </c>
      <c r="W1117" s="71" t="str">
        <f aca="false">IF(V1117="","",IF(V1117&lt;=Settings!$B$11,"1 - Fix first",IF(V1117&lt;=Settings!$B$12,"2 - Review","3 - Monitor")))</f>
        <v/>
      </c>
      <c r="X1117" s="71" t="str">
        <f aca="false">IF(AND(E1117&gt;=Settings!$B$4,AF1117&gt;=Settings!$B$5,O1117&gt;=Settings!$B$6),"HIGH RATE","")</f>
        <v/>
      </c>
      <c r="Y1117" s="71" t="str">
        <f aca="false">IF(F1117&gt;0,RANK(F1117,$F$2:$F$1780)+COUNTIF($F$2:F1117,F1117)-1,"")</f>
        <v/>
      </c>
      <c r="Z1117" s="71" t="str">
        <f aca="false">IF(H1117&gt;0,RANK(H1117,$H$2:$H$1780)+COUNTIF($H$2:H1117,H1117)-1,"")</f>
        <v/>
      </c>
      <c r="AA1117" s="71" t="str">
        <f aca="false">IF(AC1117="","",RANK(AC1117,$AC$2:$AC$1780)+COUNTIF($AC$2:AC1117,AC1117)-1)</f>
        <v/>
      </c>
      <c r="AB1117" s="71" t="str">
        <f aca="false">IF(AD1117="","",RANK(AD1117,$AD$2:$AD$1780)+COUNTIF($AD$2:AD1117,AD1117)-1)</f>
        <v/>
      </c>
      <c r="AC1117" s="71" t="str">
        <f aca="false">IF(AND(AF1117&gt;0,E1117&gt;=Settings!$B$4),ROUND(J1117,10),"")</f>
        <v/>
      </c>
      <c r="AD1117" s="71" t="str">
        <f aca="false">IF(X1117="HIGH RATE",ROUND(O1117,10),"")</f>
        <v/>
      </c>
      <c r="AE1117" s="71" t="s">
        <v>60</v>
      </c>
      <c r="AF1117" s="73" t="n">
        <f aca="false">SUMIFS(Detail!$L$2:$L$9168,Detail!$C$2:$C$9168,$A1117)</f>
        <v>0</v>
      </c>
      <c r="AG1117" s="74" t="n">
        <f aca="false">SUMIFS(Detail!$N$2:$N$9168,Detail!$C$2:$C$9168,$A1117)</f>
        <v>0</v>
      </c>
    </row>
    <row r="1118" customFormat="false" ht="15" hidden="false" customHeight="false" outlineLevel="0" collapsed="false">
      <c r="A1118" s="71" t="s">
        <v>2422</v>
      </c>
      <c r="B1118" s="71" t="s">
        <v>2615</v>
      </c>
      <c r="C1118" s="71" t="s">
        <v>217</v>
      </c>
      <c r="D1118" s="71" t="str">
        <f aca="false">IFERROR(INDEX('Brand Map'!$B$4:$B$125,MATCH(C1118,'Brand Map'!$A$4:$A$125,0)),"Other")</f>
        <v>AUMJ</v>
      </c>
      <c r="E1118" s="73" t="n">
        <f aca="false">SUMIFS(Detail!$K$2:$K$9168,Detail!$C$2:$C$9168,$A1118)</f>
        <v>3</v>
      </c>
      <c r="F1118" s="73" t="n">
        <f aca="false">SUMIFS(Detail!$E$2:$E$9168,Detail!$C$2:$C$9168,$A1118)</f>
        <v>0</v>
      </c>
      <c r="G1118" s="74" t="n">
        <f aca="false">SUMIFS(Detail!$M$2:$M$9168,Detail!$C$2:$C$9168,$A1118)</f>
        <v>272.58</v>
      </c>
      <c r="H1118" s="74" t="n">
        <f aca="false">SUMIFS(Detail!$D$2:$D$9168,Detail!$C$2:$C$9168,$A1118)</f>
        <v>0</v>
      </c>
      <c r="I1118" s="74" t="n">
        <v>258.96</v>
      </c>
      <c r="J1118" s="51" t="n">
        <f aca="false">IF(E1118&gt;0,AF1118/E1118,0)</f>
        <v>0</v>
      </c>
      <c r="K1118" s="51" t="n">
        <f aca="false">IF(G1118&gt;0,AG1118/G1118,0)</f>
        <v>0</v>
      </c>
      <c r="L1118" s="75" t="n">
        <f aca="false">H1118/Settings!$B$16</f>
        <v>0</v>
      </c>
      <c r="M1118" s="76" t="n">
        <f aca="false">H1118/Settings!$B$20</f>
        <v>0</v>
      </c>
      <c r="N1118" s="77" t="n">
        <f aca="false">E1118*Settings!$B$3</f>
        <v>0.224579867594636</v>
      </c>
      <c r="O1118" s="77" t="n">
        <f aca="false">IF(E1118&gt;0,(AF1118-N1118)/SQRT(E1118*Settings!$B$3*(1-Settings!$B$3)),0)</f>
        <v>-0.492698988813638</v>
      </c>
      <c r="P1118" s="77" t="n">
        <f aca="false">MAX(0,AF1118-N1118)</f>
        <v>0</v>
      </c>
      <c r="Q1118" s="51" t="n">
        <f aca="false">IF(E1118&gt;=Settings!$B$4,(AF1118+Settings!$B$7*Settings!$B$3)/(E1118+Settings!$B$7),Settings!$B$3)</f>
        <v>0.0748599558648786</v>
      </c>
      <c r="R1118" s="78" t="n">
        <f aca="false">PERCENTRANK($H$2:$H$1780,H1118,6)</f>
        <v>0</v>
      </c>
      <c r="S1118" s="78" t="n">
        <f aca="false">PERCENTRANK($Q$2:$Q$1780,Q1118,6)</f>
        <v>0.0646794</v>
      </c>
      <c r="T1118" s="78" t="n">
        <f aca="false">PERCENTRANK($F$2:$F$1780,F1118,6)</f>
        <v>0</v>
      </c>
      <c r="U1118" s="79" t="n">
        <f aca="false">IF(F1118&gt;0,ROUND((Settings!$B$8*T1118+Settings!$B$9*R1118+Settings!$B$10*S1118)/SUM(Settings!$B$8:$B$10),10),0)</f>
        <v>0</v>
      </c>
      <c r="V1118" s="71" t="str">
        <f aca="false">IF(U1118&gt;0,RANK(U1118,$U$2:$U$1780)+COUNTIF($U$2:U1118,U1118)-1,"")</f>
        <v/>
      </c>
      <c r="W1118" s="71" t="str">
        <f aca="false">IF(V1118="","",IF(V1118&lt;=Settings!$B$11,"1 - Fix first",IF(V1118&lt;=Settings!$B$12,"2 - Review","3 - Monitor")))</f>
        <v/>
      </c>
      <c r="X1118" s="71" t="str">
        <f aca="false">IF(AND(E1118&gt;=Settings!$B$4,AF1118&gt;=Settings!$B$5,O1118&gt;=Settings!$B$6),"HIGH RATE","")</f>
        <v/>
      </c>
      <c r="Y1118" s="71" t="str">
        <f aca="false">IF(F1118&gt;0,RANK(F1118,$F$2:$F$1780)+COUNTIF($F$2:F1118,F1118)-1,"")</f>
        <v/>
      </c>
      <c r="Z1118" s="71" t="str">
        <f aca="false">IF(H1118&gt;0,RANK(H1118,$H$2:$H$1780)+COUNTIF($H$2:H1118,H1118)-1,"")</f>
        <v/>
      </c>
      <c r="AA1118" s="71" t="str">
        <f aca="false">IF(AC1118="","",RANK(AC1118,$AC$2:$AC$1780)+COUNTIF($AC$2:AC1118,AC1118)-1)</f>
        <v/>
      </c>
      <c r="AB1118" s="71" t="str">
        <f aca="false">IF(AD1118="","",RANK(AD1118,$AD$2:$AD$1780)+COUNTIF($AD$2:AD1118,AD1118)-1)</f>
        <v/>
      </c>
      <c r="AC1118" s="71" t="str">
        <f aca="false">IF(AND(AF1118&gt;0,E1118&gt;=Settings!$B$4),ROUND(J1118,10),"")</f>
        <v/>
      </c>
      <c r="AD1118" s="71" t="str">
        <f aca="false">IF(X1118="HIGH RATE",ROUND(O1118,10),"")</f>
        <v/>
      </c>
      <c r="AE1118" s="71" t="s">
        <v>61</v>
      </c>
      <c r="AF1118" s="73" t="n">
        <f aca="false">SUMIFS(Detail!$L$2:$L$9168,Detail!$C$2:$C$9168,$A1118)</f>
        <v>0</v>
      </c>
      <c r="AG1118" s="74" t="n">
        <f aca="false">SUMIFS(Detail!$N$2:$N$9168,Detail!$C$2:$C$9168,$A1118)</f>
        <v>0</v>
      </c>
    </row>
    <row r="1119" customFormat="false" ht="15" hidden="false" customHeight="false" outlineLevel="0" collapsed="false">
      <c r="A1119" s="71" t="s">
        <v>1744</v>
      </c>
      <c r="B1119" s="71" t="s">
        <v>2615</v>
      </c>
      <c r="C1119" s="71" t="s">
        <v>217</v>
      </c>
      <c r="D1119" s="71" t="str">
        <f aca="false">IFERROR(INDEX('Brand Map'!$B$4:$B$125,MATCH(C1119,'Brand Map'!$A$4:$A$125,0)),"Other")</f>
        <v>AUMJ</v>
      </c>
      <c r="E1119" s="73" t="n">
        <f aca="false">SUMIFS(Detail!$K$2:$K$9168,Detail!$C$2:$C$9168,$A1119)</f>
        <v>1</v>
      </c>
      <c r="F1119" s="73" t="n">
        <f aca="false">SUMIFS(Detail!$E$2:$E$9168,Detail!$C$2:$C$9168,$A1119)</f>
        <v>0</v>
      </c>
      <c r="G1119" s="74" t="n">
        <f aca="false">SUMIFS(Detail!$M$2:$M$9168,Detail!$C$2:$C$9168,$A1119)</f>
        <v>59.05</v>
      </c>
      <c r="H1119" s="74" t="n">
        <f aca="false">SUMIFS(Detail!$D$2:$D$9168,Detail!$C$2:$C$9168,$A1119)</f>
        <v>0</v>
      </c>
      <c r="I1119" s="74" t="n">
        <v>218.95</v>
      </c>
      <c r="J1119" s="51" t="n">
        <f aca="false">IF(E1119&gt;0,AF1119/E1119,0)</f>
        <v>0</v>
      </c>
      <c r="K1119" s="51" t="n">
        <f aca="false">IF(G1119&gt;0,AG1119/G1119,0)</f>
        <v>0</v>
      </c>
      <c r="L1119" s="75" t="n">
        <f aca="false">H1119/Settings!$B$16</f>
        <v>0</v>
      </c>
      <c r="M1119" s="76" t="n">
        <f aca="false">H1119/Settings!$B$20</f>
        <v>0</v>
      </c>
      <c r="N1119" s="77" t="n">
        <f aca="false">E1119*Settings!$B$3</f>
        <v>0.0748599558648786</v>
      </c>
      <c r="O1119" s="77" t="n">
        <f aca="false">IF(E1119&gt;0,(AF1119-N1119)/SQRT(E1119*Settings!$B$3*(1-Settings!$B$3)),0)</f>
        <v>-0.28445989382101</v>
      </c>
      <c r="P1119" s="77" t="n">
        <f aca="false">MAX(0,AF1119-N1119)</f>
        <v>0</v>
      </c>
      <c r="Q1119" s="51" t="n">
        <f aca="false">IF(E1119&gt;=Settings!$B$4,(AF1119+Settings!$B$7*Settings!$B$3)/(E1119+Settings!$B$7),Settings!$B$3)</f>
        <v>0.0748599558648786</v>
      </c>
      <c r="R1119" s="78" t="n">
        <f aca="false">PERCENTRANK($H$2:$H$1780,H1119,6)</f>
        <v>0</v>
      </c>
      <c r="S1119" s="78" t="n">
        <f aca="false">PERCENTRANK($Q$2:$Q$1780,Q1119,6)</f>
        <v>0.0646794</v>
      </c>
      <c r="T1119" s="78" t="n">
        <f aca="false">PERCENTRANK($F$2:$F$1780,F1119,6)</f>
        <v>0</v>
      </c>
      <c r="U1119" s="79" t="n">
        <f aca="false">IF(F1119&gt;0,ROUND((Settings!$B$8*T1119+Settings!$B$9*R1119+Settings!$B$10*S1119)/SUM(Settings!$B$8:$B$10),10),0)</f>
        <v>0</v>
      </c>
      <c r="V1119" s="71" t="str">
        <f aca="false">IF(U1119&gt;0,RANK(U1119,$U$2:$U$1780)+COUNTIF($U$2:U1119,U1119)-1,"")</f>
        <v/>
      </c>
      <c r="W1119" s="71" t="str">
        <f aca="false">IF(V1119="","",IF(V1119&lt;=Settings!$B$11,"1 - Fix first",IF(V1119&lt;=Settings!$B$12,"2 - Review","3 - Monitor")))</f>
        <v/>
      </c>
      <c r="X1119" s="71" t="str">
        <f aca="false">IF(AND(E1119&gt;=Settings!$B$4,AF1119&gt;=Settings!$B$5,O1119&gt;=Settings!$B$6),"HIGH RATE","")</f>
        <v/>
      </c>
      <c r="Y1119" s="71" t="str">
        <f aca="false">IF(F1119&gt;0,RANK(F1119,$F$2:$F$1780)+COUNTIF($F$2:F1119,F1119)-1,"")</f>
        <v/>
      </c>
      <c r="Z1119" s="71" t="str">
        <f aca="false">IF(H1119&gt;0,RANK(H1119,$H$2:$H$1780)+COUNTIF($H$2:H1119,H1119)-1,"")</f>
        <v/>
      </c>
      <c r="AA1119" s="71" t="str">
        <f aca="false">IF(AC1119="","",RANK(AC1119,$AC$2:$AC$1780)+COUNTIF($AC$2:AC1119,AC1119)-1)</f>
        <v/>
      </c>
      <c r="AB1119" s="71" t="str">
        <f aca="false">IF(AD1119="","",RANK(AD1119,$AD$2:$AD$1780)+COUNTIF($AD$2:AD1119,AD1119)-1)</f>
        <v/>
      </c>
      <c r="AC1119" s="71" t="str">
        <f aca="false">IF(AND(AF1119&gt;0,E1119&gt;=Settings!$B$4),ROUND(J1119,10),"")</f>
        <v/>
      </c>
      <c r="AD1119" s="71" t="str">
        <f aca="false">IF(X1119="HIGH RATE",ROUND(O1119,10),"")</f>
        <v/>
      </c>
      <c r="AE1119" s="71" t="s">
        <v>60</v>
      </c>
      <c r="AF1119" s="73" t="n">
        <f aca="false">SUMIFS(Detail!$L$2:$L$9168,Detail!$C$2:$C$9168,$A1119)</f>
        <v>0</v>
      </c>
      <c r="AG1119" s="74" t="n">
        <f aca="false">SUMIFS(Detail!$N$2:$N$9168,Detail!$C$2:$C$9168,$A1119)</f>
        <v>0</v>
      </c>
    </row>
    <row r="1120" customFormat="false" ht="15" hidden="false" customHeight="false" outlineLevel="0" collapsed="false">
      <c r="A1120" s="71" t="s">
        <v>2174</v>
      </c>
      <c r="B1120" s="71" t="s">
        <v>2615</v>
      </c>
      <c r="C1120" s="71" t="s">
        <v>217</v>
      </c>
      <c r="D1120" s="71" t="str">
        <f aca="false">IFERROR(INDEX('Brand Map'!$B$4:$B$125,MATCH(C1120,'Brand Map'!$A$4:$A$125,0)),"Other")</f>
        <v>AUMJ</v>
      </c>
      <c r="E1120" s="73" t="n">
        <f aca="false">SUMIFS(Detail!$K$2:$K$9168,Detail!$C$2:$C$9168,$A1120)</f>
        <v>2</v>
      </c>
      <c r="F1120" s="73" t="n">
        <f aca="false">SUMIFS(Detail!$E$2:$E$9168,Detail!$C$2:$C$9168,$A1120)</f>
        <v>0</v>
      </c>
      <c r="G1120" s="74" t="n">
        <f aca="false">SUMIFS(Detail!$M$2:$M$9168,Detail!$C$2:$C$9168,$A1120)</f>
        <v>172.63</v>
      </c>
      <c r="H1120" s="74" t="n">
        <f aca="false">SUMIFS(Detail!$D$2:$D$9168,Detail!$C$2:$C$9168,$A1120)</f>
        <v>0</v>
      </c>
      <c r="I1120" s="74" t="n">
        <v>269.64</v>
      </c>
      <c r="J1120" s="51" t="n">
        <f aca="false">IF(E1120&gt;0,AF1120/E1120,0)</f>
        <v>0</v>
      </c>
      <c r="K1120" s="51" t="n">
        <f aca="false">IF(G1120&gt;0,AG1120/G1120,0)</f>
        <v>0</v>
      </c>
      <c r="L1120" s="75" t="n">
        <f aca="false">H1120/Settings!$B$16</f>
        <v>0</v>
      </c>
      <c r="M1120" s="76" t="n">
        <f aca="false">H1120/Settings!$B$20</f>
        <v>0</v>
      </c>
      <c r="N1120" s="77" t="n">
        <f aca="false">E1120*Settings!$B$3</f>
        <v>0.149719911729757</v>
      </c>
      <c r="O1120" s="77" t="n">
        <f aca="false">IF(E1120&gt;0,(AF1120-N1120)/SQRT(E1120*Settings!$B$3*(1-Settings!$B$3)),0)</f>
        <v>-0.402287039792884</v>
      </c>
      <c r="P1120" s="77" t="n">
        <f aca="false">MAX(0,AF1120-N1120)</f>
        <v>0</v>
      </c>
      <c r="Q1120" s="51" t="n">
        <f aca="false">IF(E1120&gt;=Settings!$B$4,(AF1120+Settings!$B$7*Settings!$B$3)/(E1120+Settings!$B$7),Settings!$B$3)</f>
        <v>0.0748599558648786</v>
      </c>
      <c r="R1120" s="78" t="n">
        <f aca="false">PERCENTRANK($H$2:$H$1780,H1120,6)</f>
        <v>0</v>
      </c>
      <c r="S1120" s="78" t="n">
        <f aca="false">PERCENTRANK($Q$2:$Q$1780,Q1120,6)</f>
        <v>0.0646794</v>
      </c>
      <c r="T1120" s="78" t="n">
        <f aca="false">PERCENTRANK($F$2:$F$1780,F1120,6)</f>
        <v>0</v>
      </c>
      <c r="U1120" s="79" t="n">
        <f aca="false">IF(F1120&gt;0,ROUND((Settings!$B$8*T1120+Settings!$B$9*R1120+Settings!$B$10*S1120)/SUM(Settings!$B$8:$B$10),10),0)</f>
        <v>0</v>
      </c>
      <c r="V1120" s="71" t="str">
        <f aca="false">IF(U1120&gt;0,RANK(U1120,$U$2:$U$1780)+COUNTIF($U$2:U1120,U1120)-1,"")</f>
        <v/>
      </c>
      <c r="W1120" s="71" t="str">
        <f aca="false">IF(V1120="","",IF(V1120&lt;=Settings!$B$11,"1 - Fix first",IF(V1120&lt;=Settings!$B$12,"2 - Review","3 - Monitor")))</f>
        <v/>
      </c>
      <c r="X1120" s="71" t="str">
        <f aca="false">IF(AND(E1120&gt;=Settings!$B$4,AF1120&gt;=Settings!$B$5,O1120&gt;=Settings!$B$6),"HIGH RATE","")</f>
        <v/>
      </c>
      <c r="Y1120" s="71" t="str">
        <f aca="false">IF(F1120&gt;0,RANK(F1120,$F$2:$F$1780)+COUNTIF($F$2:F1120,F1120)-1,"")</f>
        <v/>
      </c>
      <c r="Z1120" s="71" t="str">
        <f aca="false">IF(H1120&gt;0,RANK(H1120,$H$2:$H$1780)+COUNTIF($H$2:H1120,H1120)-1,"")</f>
        <v/>
      </c>
      <c r="AA1120" s="71" t="str">
        <f aca="false">IF(AC1120="","",RANK(AC1120,$AC$2:$AC$1780)+COUNTIF($AC$2:AC1120,AC1120)-1)</f>
        <v/>
      </c>
      <c r="AB1120" s="71" t="str">
        <f aca="false">IF(AD1120="","",RANK(AD1120,$AD$2:$AD$1780)+COUNTIF($AD$2:AD1120,AD1120)-1)</f>
        <v/>
      </c>
      <c r="AC1120" s="71" t="str">
        <f aca="false">IF(AND(AF1120&gt;0,E1120&gt;=Settings!$B$4),ROUND(J1120,10),"")</f>
        <v/>
      </c>
      <c r="AD1120" s="71" t="str">
        <f aca="false">IF(X1120="HIGH RATE",ROUND(O1120,10),"")</f>
        <v/>
      </c>
      <c r="AE1120" s="71" t="s">
        <v>61</v>
      </c>
      <c r="AF1120" s="73" t="n">
        <f aca="false">SUMIFS(Detail!$L$2:$L$9168,Detail!$C$2:$C$9168,$A1120)</f>
        <v>0</v>
      </c>
      <c r="AG1120" s="74" t="n">
        <f aca="false">SUMIFS(Detail!$N$2:$N$9168,Detail!$C$2:$C$9168,$A1120)</f>
        <v>0</v>
      </c>
    </row>
    <row r="1121" customFormat="false" ht="15" hidden="false" customHeight="false" outlineLevel="0" collapsed="false">
      <c r="A1121" s="71" t="s">
        <v>2121</v>
      </c>
      <c r="B1121" s="71" t="s">
        <v>560</v>
      </c>
      <c r="C1121" s="71" t="s">
        <v>217</v>
      </c>
      <c r="D1121" s="71" t="str">
        <f aca="false">IFERROR(INDEX('Brand Map'!$B$4:$B$125,MATCH(C1121,'Brand Map'!$A$4:$A$125,0)),"Other")</f>
        <v>AUMJ</v>
      </c>
      <c r="E1121" s="73" t="n">
        <f aca="false">SUMIFS(Detail!$K$2:$K$9168,Detail!$C$2:$C$9168,$A1121)</f>
        <v>0</v>
      </c>
      <c r="F1121" s="73" t="n">
        <f aca="false">SUMIFS(Detail!$E$2:$E$9168,Detail!$C$2:$C$9168,$A1121)</f>
        <v>0</v>
      </c>
      <c r="G1121" s="74" t="n">
        <f aca="false">SUMIFS(Detail!$M$2:$M$9168,Detail!$C$2:$C$9168,$A1121)</f>
        <v>0</v>
      </c>
      <c r="H1121" s="74" t="n">
        <f aca="false">SUMIFS(Detail!$D$2:$D$9168,Detail!$C$2:$C$9168,$A1121)</f>
        <v>0</v>
      </c>
      <c r="I1121" s="74" t="n">
        <v>2848.5</v>
      </c>
      <c r="J1121" s="51" t="n">
        <f aca="false">IF(E1121&gt;0,AF1121/E1121,0)</f>
        <v>0</v>
      </c>
      <c r="K1121" s="51" t="n">
        <f aca="false">IF(G1121&gt;0,AG1121/G1121,0)</f>
        <v>0</v>
      </c>
      <c r="L1121" s="75" t="n">
        <f aca="false">H1121/Settings!$B$16</f>
        <v>0</v>
      </c>
      <c r="M1121" s="76" t="n">
        <f aca="false">H1121/Settings!$B$20</f>
        <v>0</v>
      </c>
      <c r="N1121" s="77" t="n">
        <f aca="false">E1121*Settings!$B$3</f>
        <v>0</v>
      </c>
      <c r="O1121" s="77" t="n">
        <f aca="false">IF(E1121&gt;0,(AF1121-N1121)/SQRT(E1121*Settings!$B$3*(1-Settings!$B$3)),0)</f>
        <v>0</v>
      </c>
      <c r="P1121" s="77" t="n">
        <f aca="false">MAX(0,AF1121-N1121)</f>
        <v>0</v>
      </c>
      <c r="Q1121" s="51" t="n">
        <f aca="false">IF(E1121&gt;=Settings!$B$4,(AF1121+Settings!$B$7*Settings!$B$3)/(E1121+Settings!$B$7),Settings!$B$3)</f>
        <v>0.0748599558648786</v>
      </c>
      <c r="R1121" s="78" t="n">
        <f aca="false">PERCENTRANK($H$2:$H$1780,H1121,6)</f>
        <v>0</v>
      </c>
      <c r="S1121" s="78" t="n">
        <f aca="false">PERCENTRANK($Q$2:$Q$1780,Q1121,6)</f>
        <v>0.0646794</v>
      </c>
      <c r="T1121" s="78" t="n">
        <f aca="false">PERCENTRANK($F$2:$F$1780,F1121,6)</f>
        <v>0</v>
      </c>
      <c r="U1121" s="79" t="n">
        <f aca="false">IF(F1121&gt;0,ROUND((Settings!$B$8*T1121+Settings!$B$9*R1121+Settings!$B$10*S1121)/SUM(Settings!$B$8:$B$10),10),0)</f>
        <v>0</v>
      </c>
      <c r="V1121" s="71" t="str">
        <f aca="false">IF(U1121&gt;0,RANK(U1121,$U$2:$U$1780)+COUNTIF($U$2:U1121,U1121)-1,"")</f>
        <v/>
      </c>
      <c r="W1121" s="71" t="str">
        <f aca="false">IF(V1121="","",IF(V1121&lt;=Settings!$B$11,"1 - Fix first",IF(V1121&lt;=Settings!$B$12,"2 - Review","3 - Monitor")))</f>
        <v/>
      </c>
      <c r="X1121" s="71" t="str">
        <f aca="false">IF(AND(E1121&gt;=Settings!$B$4,AF1121&gt;=Settings!$B$5,O1121&gt;=Settings!$B$6),"HIGH RATE","")</f>
        <v/>
      </c>
      <c r="Y1121" s="71" t="str">
        <f aca="false">IF(F1121&gt;0,RANK(F1121,$F$2:$F$1780)+COUNTIF($F$2:F1121,F1121)-1,"")</f>
        <v/>
      </c>
      <c r="Z1121" s="71" t="str">
        <f aca="false">IF(H1121&gt;0,RANK(H1121,$H$2:$H$1780)+COUNTIF($H$2:H1121,H1121)-1,"")</f>
        <v/>
      </c>
      <c r="AA1121" s="71" t="str">
        <f aca="false">IF(AC1121="","",RANK(AC1121,$AC$2:$AC$1780)+COUNTIF($AC$2:AC1121,AC1121)-1)</f>
        <v/>
      </c>
      <c r="AB1121" s="71" t="str">
        <f aca="false">IF(AD1121="","",RANK(AD1121,$AD$2:$AD$1780)+COUNTIF($AD$2:AD1121,AD1121)-1)</f>
        <v/>
      </c>
      <c r="AC1121" s="71" t="str">
        <f aca="false">IF(AND(AF1121&gt;0,E1121&gt;=Settings!$B$4),ROUND(J1121,10),"")</f>
        <v/>
      </c>
      <c r="AD1121" s="71" t="str">
        <f aca="false">IF(X1121="HIGH RATE",ROUND(O1121,10),"")</f>
        <v/>
      </c>
      <c r="AE1121" s="71" t="s">
        <v>60</v>
      </c>
      <c r="AF1121" s="73" t="n">
        <f aca="false">SUMIFS(Detail!$L$2:$L$9168,Detail!$C$2:$C$9168,$A1121)</f>
        <v>0</v>
      </c>
      <c r="AG1121" s="74" t="n">
        <f aca="false">SUMIFS(Detail!$N$2:$N$9168,Detail!$C$2:$C$9168,$A1121)</f>
        <v>0</v>
      </c>
    </row>
    <row r="1122" customFormat="false" ht="15" hidden="false" customHeight="false" outlineLevel="0" collapsed="false">
      <c r="A1122" s="71" t="s">
        <v>1625</v>
      </c>
      <c r="B1122" s="71" t="s">
        <v>560</v>
      </c>
      <c r="C1122" s="71" t="s">
        <v>217</v>
      </c>
      <c r="D1122" s="71" t="str">
        <f aca="false">IFERROR(INDEX('Brand Map'!$B$4:$B$125,MATCH(C1122,'Brand Map'!$A$4:$A$125,0)),"Other")</f>
        <v>AUMJ</v>
      </c>
      <c r="E1122" s="73" t="n">
        <f aca="false">SUMIFS(Detail!$K$2:$K$9168,Detail!$C$2:$C$9168,$A1122)</f>
        <v>0</v>
      </c>
      <c r="F1122" s="73" t="n">
        <f aca="false">SUMIFS(Detail!$E$2:$E$9168,Detail!$C$2:$C$9168,$A1122)</f>
        <v>0</v>
      </c>
      <c r="G1122" s="74" t="n">
        <f aca="false">SUMIFS(Detail!$M$2:$M$9168,Detail!$C$2:$C$9168,$A1122)</f>
        <v>0</v>
      </c>
      <c r="H1122" s="74" t="n">
        <f aca="false">SUMIFS(Detail!$D$2:$D$9168,Detail!$C$2:$C$9168,$A1122)</f>
        <v>0</v>
      </c>
      <c r="I1122" s="74" t="n">
        <v>1099.5</v>
      </c>
      <c r="J1122" s="51" t="n">
        <f aca="false">IF(E1122&gt;0,AF1122/E1122,0)</f>
        <v>0</v>
      </c>
      <c r="K1122" s="51" t="n">
        <f aca="false">IF(G1122&gt;0,AG1122/G1122,0)</f>
        <v>0</v>
      </c>
      <c r="L1122" s="75" t="n">
        <f aca="false">H1122/Settings!$B$16</f>
        <v>0</v>
      </c>
      <c r="M1122" s="76" t="n">
        <f aca="false">H1122/Settings!$B$20</f>
        <v>0</v>
      </c>
      <c r="N1122" s="77" t="n">
        <f aca="false">E1122*Settings!$B$3</f>
        <v>0</v>
      </c>
      <c r="O1122" s="77" t="n">
        <f aca="false">IF(E1122&gt;0,(AF1122-N1122)/SQRT(E1122*Settings!$B$3*(1-Settings!$B$3)),0)</f>
        <v>0</v>
      </c>
      <c r="P1122" s="77" t="n">
        <f aca="false">MAX(0,AF1122-N1122)</f>
        <v>0</v>
      </c>
      <c r="Q1122" s="51" t="n">
        <f aca="false">IF(E1122&gt;=Settings!$B$4,(AF1122+Settings!$B$7*Settings!$B$3)/(E1122+Settings!$B$7),Settings!$B$3)</f>
        <v>0.0748599558648786</v>
      </c>
      <c r="R1122" s="78" t="n">
        <f aca="false">PERCENTRANK($H$2:$H$1780,H1122,6)</f>
        <v>0</v>
      </c>
      <c r="S1122" s="78" t="n">
        <f aca="false">PERCENTRANK($Q$2:$Q$1780,Q1122,6)</f>
        <v>0.0646794</v>
      </c>
      <c r="T1122" s="78" t="n">
        <f aca="false">PERCENTRANK($F$2:$F$1780,F1122,6)</f>
        <v>0</v>
      </c>
      <c r="U1122" s="79" t="n">
        <f aca="false">IF(F1122&gt;0,ROUND((Settings!$B$8*T1122+Settings!$B$9*R1122+Settings!$B$10*S1122)/SUM(Settings!$B$8:$B$10),10),0)</f>
        <v>0</v>
      </c>
      <c r="V1122" s="71" t="str">
        <f aca="false">IF(U1122&gt;0,RANK(U1122,$U$2:$U$1780)+COUNTIF($U$2:U1122,U1122)-1,"")</f>
        <v/>
      </c>
      <c r="W1122" s="71" t="str">
        <f aca="false">IF(V1122="","",IF(V1122&lt;=Settings!$B$11,"1 - Fix first",IF(V1122&lt;=Settings!$B$12,"2 - Review","3 - Monitor")))</f>
        <v/>
      </c>
      <c r="X1122" s="71" t="str">
        <f aca="false">IF(AND(E1122&gt;=Settings!$B$4,AF1122&gt;=Settings!$B$5,O1122&gt;=Settings!$B$6),"HIGH RATE","")</f>
        <v/>
      </c>
      <c r="Y1122" s="71" t="str">
        <f aca="false">IF(F1122&gt;0,RANK(F1122,$F$2:$F$1780)+COUNTIF($F$2:F1122,F1122)-1,"")</f>
        <v/>
      </c>
      <c r="Z1122" s="71" t="str">
        <f aca="false">IF(H1122&gt;0,RANK(H1122,$H$2:$H$1780)+COUNTIF($H$2:H1122,H1122)-1,"")</f>
        <v/>
      </c>
      <c r="AA1122" s="71" t="str">
        <f aca="false">IF(AC1122="","",RANK(AC1122,$AC$2:$AC$1780)+COUNTIF($AC$2:AC1122,AC1122)-1)</f>
        <v/>
      </c>
      <c r="AB1122" s="71" t="str">
        <f aca="false">IF(AD1122="","",RANK(AD1122,$AD$2:$AD$1780)+COUNTIF($AD$2:AD1122,AD1122)-1)</f>
        <v/>
      </c>
      <c r="AC1122" s="71" t="str">
        <f aca="false">IF(AND(AF1122&gt;0,E1122&gt;=Settings!$B$4),ROUND(J1122,10),"")</f>
        <v/>
      </c>
      <c r="AD1122" s="71" t="str">
        <f aca="false">IF(X1122="HIGH RATE",ROUND(O1122,10),"")</f>
        <v/>
      </c>
      <c r="AE1122" s="71" t="s">
        <v>60</v>
      </c>
      <c r="AF1122" s="73" t="n">
        <f aca="false">SUMIFS(Detail!$L$2:$L$9168,Detail!$C$2:$C$9168,$A1122)</f>
        <v>0</v>
      </c>
      <c r="AG1122" s="74" t="n">
        <f aca="false">SUMIFS(Detail!$N$2:$N$9168,Detail!$C$2:$C$9168,$A1122)</f>
        <v>0</v>
      </c>
    </row>
    <row r="1123" customFormat="false" ht="15" hidden="false" customHeight="false" outlineLevel="0" collapsed="false">
      <c r="A1123" s="71" t="s">
        <v>1706</v>
      </c>
      <c r="B1123" s="71" t="s">
        <v>560</v>
      </c>
      <c r="C1123" s="71" t="s">
        <v>217</v>
      </c>
      <c r="D1123" s="71" t="str">
        <f aca="false">IFERROR(INDEX('Brand Map'!$B$4:$B$125,MATCH(C1123,'Brand Map'!$A$4:$A$125,0)),"Other")</f>
        <v>AUMJ</v>
      </c>
      <c r="E1123" s="73" t="n">
        <f aca="false">SUMIFS(Detail!$K$2:$K$9168,Detail!$C$2:$C$9168,$A1123)</f>
        <v>0</v>
      </c>
      <c r="F1123" s="73" t="n">
        <f aca="false">SUMIFS(Detail!$E$2:$E$9168,Detail!$C$2:$C$9168,$A1123)</f>
        <v>0</v>
      </c>
      <c r="G1123" s="74" t="n">
        <f aca="false">SUMIFS(Detail!$M$2:$M$9168,Detail!$C$2:$C$9168,$A1123)</f>
        <v>0</v>
      </c>
      <c r="H1123" s="74" t="n">
        <f aca="false">SUMIFS(Detail!$D$2:$D$9168,Detail!$C$2:$C$9168,$A1123)</f>
        <v>0</v>
      </c>
      <c r="I1123" s="74" t="n">
        <v>1749.3</v>
      </c>
      <c r="J1123" s="51" t="n">
        <f aca="false">IF(E1123&gt;0,AF1123/E1123,0)</f>
        <v>0</v>
      </c>
      <c r="K1123" s="51" t="n">
        <f aca="false">IF(G1123&gt;0,AG1123/G1123,0)</f>
        <v>0</v>
      </c>
      <c r="L1123" s="75" t="n">
        <f aca="false">H1123/Settings!$B$16</f>
        <v>0</v>
      </c>
      <c r="M1123" s="76" t="n">
        <f aca="false">H1123/Settings!$B$20</f>
        <v>0</v>
      </c>
      <c r="N1123" s="77" t="n">
        <f aca="false">E1123*Settings!$B$3</f>
        <v>0</v>
      </c>
      <c r="O1123" s="77" t="n">
        <f aca="false">IF(E1123&gt;0,(AF1123-N1123)/SQRT(E1123*Settings!$B$3*(1-Settings!$B$3)),0)</f>
        <v>0</v>
      </c>
      <c r="P1123" s="77" t="n">
        <f aca="false">MAX(0,AF1123-N1123)</f>
        <v>0</v>
      </c>
      <c r="Q1123" s="51" t="n">
        <f aca="false">IF(E1123&gt;=Settings!$B$4,(AF1123+Settings!$B$7*Settings!$B$3)/(E1123+Settings!$B$7),Settings!$B$3)</f>
        <v>0.0748599558648786</v>
      </c>
      <c r="R1123" s="78" t="n">
        <f aca="false">PERCENTRANK($H$2:$H$1780,H1123,6)</f>
        <v>0</v>
      </c>
      <c r="S1123" s="78" t="n">
        <f aca="false">PERCENTRANK($Q$2:$Q$1780,Q1123,6)</f>
        <v>0.0646794</v>
      </c>
      <c r="T1123" s="78" t="n">
        <f aca="false">PERCENTRANK($F$2:$F$1780,F1123,6)</f>
        <v>0</v>
      </c>
      <c r="U1123" s="79" t="n">
        <f aca="false">IF(F1123&gt;0,ROUND((Settings!$B$8*T1123+Settings!$B$9*R1123+Settings!$B$10*S1123)/SUM(Settings!$B$8:$B$10),10),0)</f>
        <v>0</v>
      </c>
      <c r="V1123" s="71" t="str">
        <f aca="false">IF(U1123&gt;0,RANK(U1123,$U$2:$U$1780)+COUNTIF($U$2:U1123,U1123)-1,"")</f>
        <v/>
      </c>
      <c r="W1123" s="71" t="str">
        <f aca="false">IF(V1123="","",IF(V1123&lt;=Settings!$B$11,"1 - Fix first",IF(V1123&lt;=Settings!$B$12,"2 - Review","3 - Monitor")))</f>
        <v/>
      </c>
      <c r="X1123" s="71" t="str">
        <f aca="false">IF(AND(E1123&gt;=Settings!$B$4,AF1123&gt;=Settings!$B$5,O1123&gt;=Settings!$B$6),"HIGH RATE","")</f>
        <v/>
      </c>
      <c r="Y1123" s="71" t="str">
        <f aca="false">IF(F1123&gt;0,RANK(F1123,$F$2:$F$1780)+COUNTIF($F$2:F1123,F1123)-1,"")</f>
        <v/>
      </c>
      <c r="Z1123" s="71" t="str">
        <f aca="false">IF(H1123&gt;0,RANK(H1123,$H$2:$H$1780)+COUNTIF($H$2:H1123,H1123)-1,"")</f>
        <v/>
      </c>
      <c r="AA1123" s="71" t="str">
        <f aca="false">IF(AC1123="","",RANK(AC1123,$AC$2:$AC$1780)+COUNTIF($AC$2:AC1123,AC1123)-1)</f>
        <v/>
      </c>
      <c r="AB1123" s="71" t="str">
        <f aca="false">IF(AD1123="","",RANK(AD1123,$AD$2:$AD$1780)+COUNTIF($AD$2:AD1123,AD1123)-1)</f>
        <v/>
      </c>
      <c r="AC1123" s="71" t="str">
        <f aca="false">IF(AND(AF1123&gt;0,E1123&gt;=Settings!$B$4),ROUND(J1123,10),"")</f>
        <v/>
      </c>
      <c r="AD1123" s="71" t="str">
        <f aca="false">IF(X1123="HIGH RATE",ROUND(O1123,10),"")</f>
        <v/>
      </c>
      <c r="AE1123" s="71" t="s">
        <v>60</v>
      </c>
      <c r="AF1123" s="73" t="n">
        <f aca="false">SUMIFS(Detail!$L$2:$L$9168,Detail!$C$2:$C$9168,$A1123)</f>
        <v>0</v>
      </c>
      <c r="AG1123" s="74" t="n">
        <f aca="false">SUMIFS(Detail!$N$2:$N$9168,Detail!$C$2:$C$9168,$A1123)</f>
        <v>0</v>
      </c>
    </row>
    <row r="1124" customFormat="false" ht="15" hidden="false" customHeight="false" outlineLevel="0" collapsed="false">
      <c r="A1124" s="71" t="s">
        <v>1129</v>
      </c>
      <c r="B1124" s="71" t="s">
        <v>560</v>
      </c>
      <c r="C1124" s="71" t="s">
        <v>217</v>
      </c>
      <c r="D1124" s="71" t="str">
        <f aca="false">IFERROR(INDEX('Brand Map'!$B$4:$B$125,MATCH(C1124,'Brand Map'!$A$4:$A$125,0)),"Other")</f>
        <v>AUMJ</v>
      </c>
      <c r="E1124" s="73" t="n">
        <f aca="false">SUMIFS(Detail!$K$2:$K$9168,Detail!$C$2:$C$9168,$A1124)</f>
        <v>9</v>
      </c>
      <c r="F1124" s="73" t="n">
        <f aca="false">SUMIFS(Detail!$E$2:$E$9168,Detail!$C$2:$C$9168,$A1124)</f>
        <v>0</v>
      </c>
      <c r="G1124" s="74" t="n">
        <f aca="false">SUMIFS(Detail!$M$2:$M$9168,Detail!$C$2:$C$9168,$A1124)</f>
        <v>981.38</v>
      </c>
      <c r="H1124" s="74" t="n">
        <f aca="false">SUMIFS(Detail!$D$2:$D$9168,Detail!$C$2:$C$9168,$A1124)</f>
        <v>0</v>
      </c>
      <c r="I1124" s="74" t="n">
        <v>1515.09</v>
      </c>
      <c r="J1124" s="51" t="n">
        <f aca="false">IF(E1124&gt;0,AF1124/E1124,0)</f>
        <v>0</v>
      </c>
      <c r="K1124" s="51" t="n">
        <f aca="false">IF(G1124&gt;0,AG1124/G1124,0)</f>
        <v>0</v>
      </c>
      <c r="L1124" s="75" t="n">
        <f aca="false">H1124/Settings!$B$16</f>
        <v>0</v>
      </c>
      <c r="M1124" s="76" t="n">
        <f aca="false">H1124/Settings!$B$20</f>
        <v>0</v>
      </c>
      <c r="N1124" s="77" t="n">
        <f aca="false">E1124*Settings!$B$3</f>
        <v>0.673739602783908</v>
      </c>
      <c r="O1124" s="77" t="n">
        <f aca="false">IF(E1124&gt;0,(AF1124-N1124)/SQRT(E1124*Settings!$B$3*(1-Settings!$B$3)),0)</f>
        <v>-0.853379681463031</v>
      </c>
      <c r="P1124" s="77" t="n">
        <f aca="false">MAX(0,AF1124-N1124)</f>
        <v>0</v>
      </c>
      <c r="Q1124" s="51" t="n">
        <f aca="false">IF(E1124&gt;=Settings!$B$4,(AF1124+Settings!$B$7*Settings!$B$3)/(E1124+Settings!$B$7),Settings!$B$3)</f>
        <v>0.0748599558648786</v>
      </c>
      <c r="R1124" s="78" t="n">
        <f aca="false">PERCENTRANK($H$2:$H$1780,H1124,6)</f>
        <v>0</v>
      </c>
      <c r="S1124" s="78" t="n">
        <f aca="false">PERCENTRANK($Q$2:$Q$1780,Q1124,6)</f>
        <v>0.0646794</v>
      </c>
      <c r="T1124" s="78" t="n">
        <f aca="false">PERCENTRANK($F$2:$F$1780,F1124,6)</f>
        <v>0</v>
      </c>
      <c r="U1124" s="79" t="n">
        <f aca="false">IF(F1124&gt;0,ROUND((Settings!$B$8*T1124+Settings!$B$9*R1124+Settings!$B$10*S1124)/SUM(Settings!$B$8:$B$10),10),0)</f>
        <v>0</v>
      </c>
      <c r="V1124" s="71" t="str">
        <f aca="false">IF(U1124&gt;0,RANK(U1124,$U$2:$U$1780)+COUNTIF($U$2:U1124,U1124)-1,"")</f>
        <v/>
      </c>
      <c r="W1124" s="71" t="str">
        <f aca="false">IF(V1124="","",IF(V1124&lt;=Settings!$B$11,"1 - Fix first",IF(V1124&lt;=Settings!$B$12,"2 - Review","3 - Monitor")))</f>
        <v/>
      </c>
      <c r="X1124" s="71" t="str">
        <f aca="false">IF(AND(E1124&gt;=Settings!$B$4,AF1124&gt;=Settings!$B$5,O1124&gt;=Settings!$B$6),"HIGH RATE","")</f>
        <v/>
      </c>
      <c r="Y1124" s="71" t="str">
        <f aca="false">IF(F1124&gt;0,RANK(F1124,$F$2:$F$1780)+COUNTIF($F$2:F1124,F1124)-1,"")</f>
        <v/>
      </c>
      <c r="Z1124" s="71" t="str">
        <f aca="false">IF(H1124&gt;0,RANK(H1124,$H$2:$H$1780)+COUNTIF($H$2:H1124,H1124)-1,"")</f>
        <v/>
      </c>
      <c r="AA1124" s="71" t="str">
        <f aca="false">IF(AC1124="","",RANK(AC1124,$AC$2:$AC$1780)+COUNTIF($AC$2:AC1124,AC1124)-1)</f>
        <v/>
      </c>
      <c r="AB1124" s="71" t="str">
        <f aca="false">IF(AD1124="","",RANK(AD1124,$AD$2:$AD$1780)+COUNTIF($AD$2:AD1124,AD1124)-1)</f>
        <v/>
      </c>
      <c r="AC1124" s="71" t="str">
        <f aca="false">IF(AND(AF1124&gt;0,E1124&gt;=Settings!$B$4),ROUND(J1124,10),"")</f>
        <v/>
      </c>
      <c r="AD1124" s="71" t="str">
        <f aca="false">IF(X1124="HIGH RATE",ROUND(O1124,10),"")</f>
        <v/>
      </c>
      <c r="AE1124" s="71" t="s">
        <v>61</v>
      </c>
      <c r="AF1124" s="73" t="n">
        <f aca="false">SUMIFS(Detail!$L$2:$L$9168,Detail!$C$2:$C$9168,$A1124)</f>
        <v>0</v>
      </c>
      <c r="AG1124" s="74" t="n">
        <f aca="false">SUMIFS(Detail!$N$2:$N$9168,Detail!$C$2:$C$9168,$A1124)</f>
        <v>0</v>
      </c>
    </row>
    <row r="1125" customFormat="false" ht="15" hidden="false" customHeight="false" outlineLevel="0" collapsed="false">
      <c r="A1125" s="71" t="s">
        <v>1715</v>
      </c>
      <c r="B1125" s="71" t="s">
        <v>2522</v>
      </c>
      <c r="C1125" s="71" t="s">
        <v>217</v>
      </c>
      <c r="D1125" s="71" t="str">
        <f aca="false">IFERROR(INDEX('Brand Map'!$B$4:$B$125,MATCH(C1125,'Brand Map'!$A$4:$A$125,0)),"Other")</f>
        <v>AUMJ</v>
      </c>
      <c r="E1125" s="73" t="n">
        <f aca="false">SUMIFS(Detail!$K$2:$K$9168,Detail!$C$2:$C$9168,$A1125)</f>
        <v>0</v>
      </c>
      <c r="F1125" s="73" t="n">
        <f aca="false">SUMIFS(Detail!$E$2:$E$9168,Detail!$C$2:$C$9168,$A1125)</f>
        <v>0</v>
      </c>
      <c r="G1125" s="74" t="n">
        <f aca="false">SUMIFS(Detail!$M$2:$M$9168,Detail!$C$2:$C$9168,$A1125)</f>
        <v>0</v>
      </c>
      <c r="H1125" s="74" t="n">
        <f aca="false">SUMIFS(Detail!$D$2:$D$9168,Detail!$C$2:$C$9168,$A1125)</f>
        <v>0</v>
      </c>
      <c r="I1125" s="74" t="n">
        <v>307.8</v>
      </c>
      <c r="J1125" s="51" t="n">
        <f aca="false">IF(E1125&gt;0,AF1125/E1125,0)</f>
        <v>0</v>
      </c>
      <c r="K1125" s="51" t="n">
        <f aca="false">IF(G1125&gt;0,AG1125/G1125,0)</f>
        <v>0</v>
      </c>
      <c r="L1125" s="75" t="n">
        <f aca="false">H1125/Settings!$B$16</f>
        <v>0</v>
      </c>
      <c r="M1125" s="76" t="n">
        <f aca="false">H1125/Settings!$B$20</f>
        <v>0</v>
      </c>
      <c r="N1125" s="77" t="n">
        <f aca="false">E1125*Settings!$B$3</f>
        <v>0</v>
      </c>
      <c r="O1125" s="77" t="n">
        <f aca="false">IF(E1125&gt;0,(AF1125-N1125)/SQRT(E1125*Settings!$B$3*(1-Settings!$B$3)),0)</f>
        <v>0</v>
      </c>
      <c r="P1125" s="77" t="n">
        <f aca="false">MAX(0,AF1125-N1125)</f>
        <v>0</v>
      </c>
      <c r="Q1125" s="51" t="n">
        <f aca="false">IF(E1125&gt;=Settings!$B$4,(AF1125+Settings!$B$7*Settings!$B$3)/(E1125+Settings!$B$7),Settings!$B$3)</f>
        <v>0.0748599558648786</v>
      </c>
      <c r="R1125" s="78" t="n">
        <f aca="false">PERCENTRANK($H$2:$H$1780,H1125,6)</f>
        <v>0</v>
      </c>
      <c r="S1125" s="78" t="n">
        <f aca="false">PERCENTRANK($Q$2:$Q$1780,Q1125,6)</f>
        <v>0.0646794</v>
      </c>
      <c r="T1125" s="78" t="n">
        <f aca="false">PERCENTRANK($F$2:$F$1780,F1125,6)</f>
        <v>0</v>
      </c>
      <c r="U1125" s="79" t="n">
        <f aca="false">IF(F1125&gt;0,ROUND((Settings!$B$8*T1125+Settings!$B$9*R1125+Settings!$B$10*S1125)/SUM(Settings!$B$8:$B$10),10),0)</f>
        <v>0</v>
      </c>
      <c r="V1125" s="71" t="str">
        <f aca="false">IF(U1125&gt;0,RANK(U1125,$U$2:$U$1780)+COUNTIF($U$2:U1125,U1125)-1,"")</f>
        <v/>
      </c>
      <c r="W1125" s="71" t="str">
        <f aca="false">IF(V1125="","",IF(V1125&lt;=Settings!$B$11,"1 - Fix first",IF(V1125&lt;=Settings!$B$12,"2 - Review","3 - Monitor")))</f>
        <v/>
      </c>
      <c r="X1125" s="71" t="str">
        <f aca="false">IF(AND(E1125&gt;=Settings!$B$4,AF1125&gt;=Settings!$B$5,O1125&gt;=Settings!$B$6),"HIGH RATE","")</f>
        <v/>
      </c>
      <c r="Y1125" s="71" t="str">
        <f aca="false">IF(F1125&gt;0,RANK(F1125,$F$2:$F$1780)+COUNTIF($F$2:F1125,F1125)-1,"")</f>
        <v/>
      </c>
      <c r="Z1125" s="71" t="str">
        <f aca="false">IF(H1125&gt;0,RANK(H1125,$H$2:$H$1780)+COUNTIF($H$2:H1125,H1125)-1,"")</f>
        <v/>
      </c>
      <c r="AA1125" s="71" t="str">
        <f aca="false">IF(AC1125="","",RANK(AC1125,$AC$2:$AC$1780)+COUNTIF($AC$2:AC1125,AC1125)-1)</f>
        <v/>
      </c>
      <c r="AB1125" s="71" t="str">
        <f aca="false">IF(AD1125="","",RANK(AD1125,$AD$2:$AD$1780)+COUNTIF($AD$2:AD1125,AD1125)-1)</f>
        <v/>
      </c>
      <c r="AC1125" s="71" t="str">
        <f aca="false">IF(AND(AF1125&gt;0,E1125&gt;=Settings!$B$4),ROUND(J1125,10),"")</f>
        <v/>
      </c>
      <c r="AD1125" s="71" t="str">
        <f aca="false">IF(X1125="HIGH RATE",ROUND(O1125,10),"")</f>
        <v/>
      </c>
      <c r="AE1125" s="71" t="s">
        <v>60</v>
      </c>
      <c r="AF1125" s="73" t="n">
        <f aca="false">SUMIFS(Detail!$L$2:$L$9168,Detail!$C$2:$C$9168,$A1125)</f>
        <v>0</v>
      </c>
      <c r="AG1125" s="74" t="n">
        <f aca="false">SUMIFS(Detail!$N$2:$N$9168,Detail!$C$2:$C$9168,$A1125)</f>
        <v>0</v>
      </c>
    </row>
    <row r="1126" customFormat="false" ht="15" hidden="false" customHeight="false" outlineLevel="0" collapsed="false">
      <c r="A1126" s="71" t="s">
        <v>2460</v>
      </c>
      <c r="B1126" s="71" t="s">
        <v>2522</v>
      </c>
      <c r="C1126" s="71" t="s">
        <v>217</v>
      </c>
      <c r="D1126" s="71" t="str">
        <f aca="false">IFERROR(INDEX('Brand Map'!$B$4:$B$125,MATCH(C1126,'Brand Map'!$A$4:$A$125,0)),"Other")</f>
        <v>AUMJ</v>
      </c>
      <c r="E1126" s="73" t="n">
        <f aca="false">SUMIFS(Detail!$K$2:$K$9168,Detail!$C$2:$C$9168,$A1126)</f>
        <v>1</v>
      </c>
      <c r="F1126" s="73" t="n">
        <f aca="false">SUMIFS(Detail!$E$2:$E$9168,Detail!$C$2:$C$9168,$A1126)</f>
        <v>0</v>
      </c>
      <c r="G1126" s="74" t="n">
        <f aca="false">SUMIFS(Detail!$M$2:$M$9168,Detail!$C$2:$C$9168,$A1126)</f>
        <v>63.59</v>
      </c>
      <c r="H1126" s="74" t="n">
        <f aca="false">SUMIFS(Detail!$D$2:$D$9168,Detail!$C$2:$C$9168,$A1126)</f>
        <v>0</v>
      </c>
      <c r="I1126" s="74" t="n">
        <v>63.59</v>
      </c>
      <c r="J1126" s="51" t="n">
        <f aca="false">IF(E1126&gt;0,AF1126/E1126,0)</f>
        <v>0</v>
      </c>
      <c r="K1126" s="51" t="n">
        <f aca="false">IF(G1126&gt;0,AG1126/G1126,0)</f>
        <v>0</v>
      </c>
      <c r="L1126" s="75" t="n">
        <f aca="false">H1126/Settings!$B$16</f>
        <v>0</v>
      </c>
      <c r="M1126" s="76" t="n">
        <f aca="false">H1126/Settings!$B$20</f>
        <v>0</v>
      </c>
      <c r="N1126" s="77" t="n">
        <f aca="false">E1126*Settings!$B$3</f>
        <v>0.0748599558648786</v>
      </c>
      <c r="O1126" s="77" t="n">
        <f aca="false">IF(E1126&gt;0,(AF1126-N1126)/SQRT(E1126*Settings!$B$3*(1-Settings!$B$3)),0)</f>
        <v>-0.28445989382101</v>
      </c>
      <c r="P1126" s="77" t="n">
        <f aca="false">MAX(0,AF1126-N1126)</f>
        <v>0</v>
      </c>
      <c r="Q1126" s="51" t="n">
        <f aca="false">IF(E1126&gt;=Settings!$B$4,(AF1126+Settings!$B$7*Settings!$B$3)/(E1126+Settings!$B$7),Settings!$B$3)</f>
        <v>0.0748599558648786</v>
      </c>
      <c r="R1126" s="78" t="n">
        <f aca="false">PERCENTRANK($H$2:$H$1780,H1126,6)</f>
        <v>0</v>
      </c>
      <c r="S1126" s="78" t="n">
        <f aca="false">PERCENTRANK($Q$2:$Q$1780,Q1126,6)</f>
        <v>0.0646794</v>
      </c>
      <c r="T1126" s="78" t="n">
        <f aca="false">PERCENTRANK($F$2:$F$1780,F1126,6)</f>
        <v>0</v>
      </c>
      <c r="U1126" s="79" t="n">
        <f aca="false">IF(F1126&gt;0,ROUND((Settings!$B$8*T1126+Settings!$B$9*R1126+Settings!$B$10*S1126)/SUM(Settings!$B$8:$B$10),10),0)</f>
        <v>0</v>
      </c>
      <c r="V1126" s="71" t="str">
        <f aca="false">IF(U1126&gt;0,RANK(U1126,$U$2:$U$1780)+COUNTIF($U$2:U1126,U1126)-1,"")</f>
        <v/>
      </c>
      <c r="W1126" s="71" t="str">
        <f aca="false">IF(V1126="","",IF(V1126&lt;=Settings!$B$11,"1 - Fix first",IF(V1126&lt;=Settings!$B$12,"2 - Review","3 - Monitor")))</f>
        <v/>
      </c>
      <c r="X1126" s="71" t="str">
        <f aca="false">IF(AND(E1126&gt;=Settings!$B$4,AF1126&gt;=Settings!$B$5,O1126&gt;=Settings!$B$6),"HIGH RATE","")</f>
        <v/>
      </c>
      <c r="Y1126" s="71" t="str">
        <f aca="false">IF(F1126&gt;0,RANK(F1126,$F$2:$F$1780)+COUNTIF($F$2:F1126,F1126)-1,"")</f>
        <v/>
      </c>
      <c r="Z1126" s="71" t="str">
        <f aca="false">IF(H1126&gt;0,RANK(H1126,$H$2:$H$1780)+COUNTIF($H$2:H1126,H1126)-1,"")</f>
        <v/>
      </c>
      <c r="AA1126" s="71" t="str">
        <f aca="false">IF(AC1126="","",RANK(AC1126,$AC$2:$AC$1780)+COUNTIF($AC$2:AC1126,AC1126)-1)</f>
        <v/>
      </c>
      <c r="AB1126" s="71" t="str">
        <f aca="false">IF(AD1126="","",RANK(AD1126,$AD$2:$AD$1780)+COUNTIF($AD$2:AD1126,AD1126)-1)</f>
        <v/>
      </c>
      <c r="AC1126" s="71" t="str">
        <f aca="false">IF(AND(AF1126&gt;0,E1126&gt;=Settings!$B$4),ROUND(J1126,10),"")</f>
        <v/>
      </c>
      <c r="AD1126" s="71" t="str">
        <f aca="false">IF(X1126="HIGH RATE",ROUND(O1126,10),"")</f>
        <v/>
      </c>
      <c r="AE1126" s="71" t="s">
        <v>61</v>
      </c>
      <c r="AF1126" s="73" t="n">
        <f aca="false">SUMIFS(Detail!$L$2:$L$9168,Detail!$C$2:$C$9168,$A1126)</f>
        <v>0</v>
      </c>
      <c r="AG1126" s="74" t="n">
        <f aca="false">SUMIFS(Detail!$N$2:$N$9168,Detail!$C$2:$C$9168,$A1126)</f>
        <v>0</v>
      </c>
    </row>
    <row r="1127" customFormat="false" ht="15" hidden="false" customHeight="false" outlineLevel="0" collapsed="false">
      <c r="A1127" s="71" t="s">
        <v>2429</v>
      </c>
      <c r="B1127" s="71" t="s">
        <v>2522</v>
      </c>
      <c r="C1127" s="71" t="s">
        <v>217</v>
      </c>
      <c r="D1127" s="71" t="str">
        <f aca="false">IFERROR(INDEX('Brand Map'!$B$4:$B$125,MATCH(C1127,'Brand Map'!$A$4:$A$125,0)),"Other")</f>
        <v>AUMJ</v>
      </c>
      <c r="E1127" s="73" t="n">
        <f aca="false">SUMIFS(Detail!$K$2:$K$9168,Detail!$C$2:$C$9168,$A1127)</f>
        <v>2</v>
      </c>
      <c r="F1127" s="73" t="n">
        <f aca="false">SUMIFS(Detail!$E$2:$E$9168,Detail!$C$2:$C$9168,$A1127)</f>
        <v>0</v>
      </c>
      <c r="G1127" s="74" t="n">
        <f aca="false">SUMIFS(Detail!$M$2:$M$9168,Detail!$C$2:$C$9168,$A1127)</f>
        <v>154.46</v>
      </c>
      <c r="H1127" s="74" t="n">
        <f aca="false">SUMIFS(Detail!$D$2:$D$9168,Detail!$C$2:$C$9168,$A1127)</f>
        <v>0</v>
      </c>
      <c r="I1127" s="74" t="n">
        <v>154.46</v>
      </c>
      <c r="J1127" s="51" t="n">
        <f aca="false">IF(E1127&gt;0,AF1127/E1127,0)</f>
        <v>0</v>
      </c>
      <c r="K1127" s="51" t="n">
        <f aca="false">IF(G1127&gt;0,AG1127/G1127,0)</f>
        <v>0</v>
      </c>
      <c r="L1127" s="75" t="n">
        <f aca="false">H1127/Settings!$B$16</f>
        <v>0</v>
      </c>
      <c r="M1127" s="76" t="n">
        <f aca="false">H1127/Settings!$B$20</f>
        <v>0</v>
      </c>
      <c r="N1127" s="77" t="n">
        <f aca="false">E1127*Settings!$B$3</f>
        <v>0.149719911729757</v>
      </c>
      <c r="O1127" s="77" t="n">
        <f aca="false">IF(E1127&gt;0,(AF1127-N1127)/SQRT(E1127*Settings!$B$3*(1-Settings!$B$3)),0)</f>
        <v>-0.402287039792884</v>
      </c>
      <c r="P1127" s="77" t="n">
        <f aca="false">MAX(0,AF1127-N1127)</f>
        <v>0</v>
      </c>
      <c r="Q1127" s="51" t="n">
        <f aca="false">IF(E1127&gt;=Settings!$B$4,(AF1127+Settings!$B$7*Settings!$B$3)/(E1127+Settings!$B$7),Settings!$B$3)</f>
        <v>0.0748599558648786</v>
      </c>
      <c r="R1127" s="78" t="n">
        <f aca="false">PERCENTRANK($H$2:$H$1780,H1127,6)</f>
        <v>0</v>
      </c>
      <c r="S1127" s="78" t="n">
        <f aca="false">PERCENTRANK($Q$2:$Q$1780,Q1127,6)</f>
        <v>0.0646794</v>
      </c>
      <c r="T1127" s="78" t="n">
        <f aca="false">PERCENTRANK($F$2:$F$1780,F1127,6)</f>
        <v>0</v>
      </c>
      <c r="U1127" s="79" t="n">
        <f aca="false">IF(F1127&gt;0,ROUND((Settings!$B$8*T1127+Settings!$B$9*R1127+Settings!$B$10*S1127)/SUM(Settings!$B$8:$B$10),10),0)</f>
        <v>0</v>
      </c>
      <c r="V1127" s="71" t="str">
        <f aca="false">IF(U1127&gt;0,RANK(U1127,$U$2:$U$1780)+COUNTIF($U$2:U1127,U1127)-1,"")</f>
        <v/>
      </c>
      <c r="W1127" s="71" t="str">
        <f aca="false">IF(V1127="","",IF(V1127&lt;=Settings!$B$11,"1 - Fix first",IF(V1127&lt;=Settings!$B$12,"2 - Review","3 - Monitor")))</f>
        <v/>
      </c>
      <c r="X1127" s="71" t="str">
        <f aca="false">IF(AND(E1127&gt;=Settings!$B$4,AF1127&gt;=Settings!$B$5,O1127&gt;=Settings!$B$6),"HIGH RATE","")</f>
        <v/>
      </c>
      <c r="Y1127" s="71" t="str">
        <f aca="false">IF(F1127&gt;0,RANK(F1127,$F$2:$F$1780)+COUNTIF($F$2:F1127,F1127)-1,"")</f>
        <v/>
      </c>
      <c r="Z1127" s="71" t="str">
        <f aca="false">IF(H1127&gt;0,RANK(H1127,$H$2:$H$1780)+COUNTIF($H$2:H1127,H1127)-1,"")</f>
        <v/>
      </c>
      <c r="AA1127" s="71" t="str">
        <f aca="false">IF(AC1127="","",RANK(AC1127,$AC$2:$AC$1780)+COUNTIF($AC$2:AC1127,AC1127)-1)</f>
        <v/>
      </c>
      <c r="AB1127" s="71" t="str">
        <f aca="false">IF(AD1127="","",RANK(AD1127,$AD$2:$AD$1780)+COUNTIF($AD$2:AD1127,AD1127)-1)</f>
        <v/>
      </c>
      <c r="AC1127" s="71" t="str">
        <f aca="false">IF(AND(AF1127&gt;0,E1127&gt;=Settings!$B$4),ROUND(J1127,10),"")</f>
        <v/>
      </c>
      <c r="AD1127" s="71" t="str">
        <f aca="false">IF(X1127="HIGH RATE",ROUND(O1127,10),"")</f>
        <v/>
      </c>
      <c r="AE1127" s="71" t="s">
        <v>61</v>
      </c>
      <c r="AF1127" s="73" t="n">
        <f aca="false">SUMIFS(Detail!$L$2:$L$9168,Detail!$C$2:$C$9168,$A1127)</f>
        <v>0</v>
      </c>
      <c r="AG1127" s="74" t="n">
        <f aca="false">SUMIFS(Detail!$N$2:$N$9168,Detail!$C$2:$C$9168,$A1127)</f>
        <v>0</v>
      </c>
    </row>
    <row r="1128" customFormat="false" ht="15" hidden="false" customHeight="false" outlineLevel="0" collapsed="false">
      <c r="A1128" s="71" t="s">
        <v>1846</v>
      </c>
      <c r="B1128" s="71" t="s">
        <v>2522</v>
      </c>
      <c r="C1128" s="71" t="s">
        <v>217</v>
      </c>
      <c r="D1128" s="71" t="str">
        <f aca="false">IFERROR(INDEX('Brand Map'!$B$4:$B$125,MATCH(C1128,'Brand Map'!$A$4:$A$125,0)),"Other")</f>
        <v>AUMJ</v>
      </c>
      <c r="E1128" s="73" t="n">
        <f aca="false">SUMIFS(Detail!$K$2:$K$9168,Detail!$C$2:$C$9168,$A1128)</f>
        <v>9</v>
      </c>
      <c r="F1128" s="73" t="n">
        <f aca="false">SUMIFS(Detail!$E$2:$E$9168,Detail!$C$2:$C$9168,$A1128)</f>
        <v>0</v>
      </c>
      <c r="G1128" s="74" t="n">
        <f aca="false">SUMIFS(Detail!$M$2:$M$9168,Detail!$C$2:$C$9168,$A1128)</f>
        <v>449.57</v>
      </c>
      <c r="H1128" s="74" t="n">
        <f aca="false">SUMIFS(Detail!$D$2:$D$9168,Detail!$C$2:$C$9168,$A1128)</f>
        <v>0</v>
      </c>
      <c r="I1128" s="74" t="n">
        <v>627.93</v>
      </c>
      <c r="J1128" s="51" t="n">
        <f aca="false">IF(E1128&gt;0,AF1128/E1128,0)</f>
        <v>0</v>
      </c>
      <c r="K1128" s="51" t="n">
        <f aca="false">IF(G1128&gt;0,AG1128/G1128,0)</f>
        <v>0</v>
      </c>
      <c r="L1128" s="75" t="n">
        <f aca="false">H1128/Settings!$B$16</f>
        <v>0</v>
      </c>
      <c r="M1128" s="76" t="n">
        <f aca="false">H1128/Settings!$B$20</f>
        <v>0</v>
      </c>
      <c r="N1128" s="77" t="n">
        <f aca="false">E1128*Settings!$B$3</f>
        <v>0.673739602783908</v>
      </c>
      <c r="O1128" s="77" t="n">
        <f aca="false">IF(E1128&gt;0,(AF1128-N1128)/SQRT(E1128*Settings!$B$3*(1-Settings!$B$3)),0)</f>
        <v>-0.853379681463031</v>
      </c>
      <c r="P1128" s="77" t="n">
        <f aca="false">MAX(0,AF1128-N1128)</f>
        <v>0</v>
      </c>
      <c r="Q1128" s="51" t="n">
        <f aca="false">IF(E1128&gt;=Settings!$B$4,(AF1128+Settings!$B$7*Settings!$B$3)/(E1128+Settings!$B$7),Settings!$B$3)</f>
        <v>0.0748599558648786</v>
      </c>
      <c r="R1128" s="78" t="n">
        <f aca="false">PERCENTRANK($H$2:$H$1780,H1128,6)</f>
        <v>0</v>
      </c>
      <c r="S1128" s="78" t="n">
        <f aca="false">PERCENTRANK($Q$2:$Q$1780,Q1128,6)</f>
        <v>0.0646794</v>
      </c>
      <c r="T1128" s="78" t="n">
        <f aca="false">PERCENTRANK($F$2:$F$1780,F1128,6)</f>
        <v>0</v>
      </c>
      <c r="U1128" s="79" t="n">
        <f aca="false">IF(F1128&gt;0,ROUND((Settings!$B$8*T1128+Settings!$B$9*R1128+Settings!$B$10*S1128)/SUM(Settings!$B$8:$B$10),10),0)</f>
        <v>0</v>
      </c>
      <c r="V1128" s="71" t="str">
        <f aca="false">IF(U1128&gt;0,RANK(U1128,$U$2:$U$1780)+COUNTIF($U$2:U1128,U1128)-1,"")</f>
        <v/>
      </c>
      <c r="W1128" s="71" t="str">
        <f aca="false">IF(V1128="","",IF(V1128&lt;=Settings!$B$11,"1 - Fix first",IF(V1128&lt;=Settings!$B$12,"2 - Review","3 - Monitor")))</f>
        <v/>
      </c>
      <c r="X1128" s="71" t="str">
        <f aca="false">IF(AND(E1128&gt;=Settings!$B$4,AF1128&gt;=Settings!$B$5,O1128&gt;=Settings!$B$6),"HIGH RATE","")</f>
        <v/>
      </c>
      <c r="Y1128" s="71" t="str">
        <f aca="false">IF(F1128&gt;0,RANK(F1128,$F$2:$F$1780)+COUNTIF($F$2:F1128,F1128)-1,"")</f>
        <v/>
      </c>
      <c r="Z1128" s="71" t="str">
        <f aca="false">IF(H1128&gt;0,RANK(H1128,$H$2:$H$1780)+COUNTIF($H$2:H1128,H1128)-1,"")</f>
        <v/>
      </c>
      <c r="AA1128" s="71" t="str">
        <f aca="false">IF(AC1128="","",RANK(AC1128,$AC$2:$AC$1780)+COUNTIF($AC$2:AC1128,AC1128)-1)</f>
        <v/>
      </c>
      <c r="AB1128" s="71" t="str">
        <f aca="false">IF(AD1128="","",RANK(AD1128,$AD$2:$AD$1780)+COUNTIF($AD$2:AD1128,AD1128)-1)</f>
        <v/>
      </c>
      <c r="AC1128" s="71" t="str">
        <f aca="false">IF(AND(AF1128&gt;0,E1128&gt;=Settings!$B$4),ROUND(J1128,10),"")</f>
        <v/>
      </c>
      <c r="AD1128" s="71" t="str">
        <f aca="false">IF(X1128="HIGH RATE",ROUND(O1128,10),"")</f>
        <v/>
      </c>
      <c r="AE1128" s="71" t="s">
        <v>60</v>
      </c>
      <c r="AF1128" s="73" t="n">
        <f aca="false">SUMIFS(Detail!$L$2:$L$9168,Detail!$C$2:$C$9168,$A1128)</f>
        <v>0</v>
      </c>
      <c r="AG1128" s="74" t="n">
        <f aca="false">SUMIFS(Detail!$N$2:$N$9168,Detail!$C$2:$C$9168,$A1128)</f>
        <v>0</v>
      </c>
    </row>
    <row r="1129" customFormat="false" ht="15" hidden="false" customHeight="false" outlineLevel="0" collapsed="false">
      <c r="A1129" s="71" t="s">
        <v>2425</v>
      </c>
      <c r="B1129" s="71" t="s">
        <v>2504</v>
      </c>
      <c r="C1129" s="71" t="s">
        <v>217</v>
      </c>
      <c r="D1129" s="71" t="str">
        <f aca="false">IFERROR(INDEX('Brand Map'!$B$4:$B$125,MATCH(C1129,'Brand Map'!$A$4:$A$125,0)),"Other")</f>
        <v>AUMJ</v>
      </c>
      <c r="E1129" s="73" t="n">
        <f aca="false">SUMIFS(Detail!$K$2:$K$9168,Detail!$C$2:$C$9168,$A1129)</f>
        <v>1</v>
      </c>
      <c r="F1129" s="73" t="n">
        <f aca="false">SUMIFS(Detail!$E$2:$E$9168,Detail!$C$2:$C$9168,$A1129)</f>
        <v>0</v>
      </c>
      <c r="G1129" s="74" t="n">
        <f aca="false">SUMIFS(Detail!$M$2:$M$9168,Detail!$C$2:$C$9168,$A1129)</f>
        <v>59.05</v>
      </c>
      <c r="H1129" s="74" t="n">
        <f aca="false">SUMIFS(Detail!$D$2:$D$9168,Detail!$C$2:$C$9168,$A1129)</f>
        <v>0</v>
      </c>
      <c r="I1129" s="74" t="n">
        <v>59.05</v>
      </c>
      <c r="J1129" s="51" t="n">
        <f aca="false">IF(E1129&gt;0,AF1129/E1129,0)</f>
        <v>0</v>
      </c>
      <c r="K1129" s="51" t="n">
        <f aca="false">IF(G1129&gt;0,AG1129/G1129,0)</f>
        <v>0</v>
      </c>
      <c r="L1129" s="75" t="n">
        <f aca="false">H1129/Settings!$B$16</f>
        <v>0</v>
      </c>
      <c r="M1129" s="76" t="n">
        <f aca="false">H1129/Settings!$B$20</f>
        <v>0</v>
      </c>
      <c r="N1129" s="77" t="n">
        <f aca="false">E1129*Settings!$B$3</f>
        <v>0.0748599558648786</v>
      </c>
      <c r="O1129" s="77" t="n">
        <f aca="false">IF(E1129&gt;0,(AF1129-N1129)/SQRT(E1129*Settings!$B$3*(1-Settings!$B$3)),0)</f>
        <v>-0.28445989382101</v>
      </c>
      <c r="P1129" s="77" t="n">
        <f aca="false">MAX(0,AF1129-N1129)</f>
        <v>0</v>
      </c>
      <c r="Q1129" s="51" t="n">
        <f aca="false">IF(E1129&gt;=Settings!$B$4,(AF1129+Settings!$B$7*Settings!$B$3)/(E1129+Settings!$B$7),Settings!$B$3)</f>
        <v>0.0748599558648786</v>
      </c>
      <c r="R1129" s="78" t="n">
        <f aca="false">PERCENTRANK($H$2:$H$1780,H1129,6)</f>
        <v>0</v>
      </c>
      <c r="S1129" s="78" t="n">
        <f aca="false">PERCENTRANK($Q$2:$Q$1780,Q1129,6)</f>
        <v>0.0646794</v>
      </c>
      <c r="T1129" s="78" t="n">
        <f aca="false">PERCENTRANK($F$2:$F$1780,F1129,6)</f>
        <v>0</v>
      </c>
      <c r="U1129" s="79" t="n">
        <f aca="false">IF(F1129&gt;0,ROUND((Settings!$B$8*T1129+Settings!$B$9*R1129+Settings!$B$10*S1129)/SUM(Settings!$B$8:$B$10),10),0)</f>
        <v>0</v>
      </c>
      <c r="V1129" s="71" t="str">
        <f aca="false">IF(U1129&gt;0,RANK(U1129,$U$2:$U$1780)+COUNTIF($U$2:U1129,U1129)-1,"")</f>
        <v/>
      </c>
      <c r="W1129" s="71" t="str">
        <f aca="false">IF(V1129="","",IF(V1129&lt;=Settings!$B$11,"1 - Fix first",IF(V1129&lt;=Settings!$B$12,"2 - Review","3 - Monitor")))</f>
        <v/>
      </c>
      <c r="X1129" s="71" t="str">
        <f aca="false">IF(AND(E1129&gt;=Settings!$B$4,AF1129&gt;=Settings!$B$5,O1129&gt;=Settings!$B$6),"HIGH RATE","")</f>
        <v/>
      </c>
      <c r="Y1129" s="71" t="str">
        <f aca="false">IF(F1129&gt;0,RANK(F1129,$F$2:$F$1780)+COUNTIF($F$2:F1129,F1129)-1,"")</f>
        <v/>
      </c>
      <c r="Z1129" s="71" t="str">
        <f aca="false">IF(H1129&gt;0,RANK(H1129,$H$2:$H$1780)+COUNTIF($H$2:H1129,H1129)-1,"")</f>
        <v/>
      </c>
      <c r="AA1129" s="71" t="str">
        <f aca="false">IF(AC1129="","",RANK(AC1129,$AC$2:$AC$1780)+COUNTIF($AC$2:AC1129,AC1129)-1)</f>
        <v/>
      </c>
      <c r="AB1129" s="71" t="str">
        <f aca="false">IF(AD1129="","",RANK(AD1129,$AD$2:$AD$1780)+COUNTIF($AD$2:AD1129,AD1129)-1)</f>
        <v/>
      </c>
      <c r="AC1129" s="71" t="str">
        <f aca="false">IF(AND(AF1129&gt;0,E1129&gt;=Settings!$B$4),ROUND(J1129,10),"")</f>
        <v/>
      </c>
      <c r="AD1129" s="71" t="str">
        <f aca="false">IF(X1129="HIGH RATE",ROUND(O1129,10),"")</f>
        <v/>
      </c>
      <c r="AE1129" s="71" t="s">
        <v>61</v>
      </c>
      <c r="AF1129" s="73" t="n">
        <f aca="false">SUMIFS(Detail!$L$2:$L$9168,Detail!$C$2:$C$9168,$A1129)</f>
        <v>0</v>
      </c>
      <c r="AG1129" s="74" t="n">
        <f aca="false">SUMIFS(Detail!$N$2:$N$9168,Detail!$C$2:$C$9168,$A1129)</f>
        <v>0</v>
      </c>
    </row>
    <row r="1130" customFormat="false" ht="15" hidden="false" customHeight="false" outlineLevel="0" collapsed="false">
      <c r="A1130" s="71" t="s">
        <v>1919</v>
      </c>
      <c r="B1130" s="71" t="s">
        <v>2506</v>
      </c>
      <c r="C1130" s="71" t="s">
        <v>217</v>
      </c>
      <c r="D1130" s="71" t="str">
        <f aca="false">IFERROR(INDEX('Brand Map'!$B$4:$B$125,MATCH(C1130,'Brand Map'!$A$4:$A$125,0)),"Other")</f>
        <v>AUMJ</v>
      </c>
      <c r="E1130" s="73" t="n">
        <f aca="false">SUMIFS(Detail!$K$2:$K$9168,Detail!$C$2:$C$9168,$A1130)</f>
        <v>0</v>
      </c>
      <c r="F1130" s="73" t="n">
        <f aca="false">SUMIFS(Detail!$E$2:$E$9168,Detail!$C$2:$C$9168,$A1130)</f>
        <v>0</v>
      </c>
      <c r="G1130" s="74" t="n">
        <f aca="false">SUMIFS(Detail!$M$2:$M$9168,Detail!$C$2:$C$9168,$A1130)</f>
        <v>0</v>
      </c>
      <c r="H1130" s="74" t="n">
        <f aca="false">SUMIFS(Detail!$D$2:$D$9168,Detail!$C$2:$C$9168,$A1130)</f>
        <v>0</v>
      </c>
      <c r="I1130" s="74" t="n">
        <v>411.8</v>
      </c>
      <c r="J1130" s="51" t="n">
        <f aca="false">IF(E1130&gt;0,AF1130/E1130,0)</f>
        <v>0</v>
      </c>
      <c r="K1130" s="51" t="n">
        <f aca="false">IF(G1130&gt;0,AG1130/G1130,0)</f>
        <v>0</v>
      </c>
      <c r="L1130" s="75" t="n">
        <f aca="false">H1130/Settings!$B$16</f>
        <v>0</v>
      </c>
      <c r="M1130" s="76" t="n">
        <f aca="false">H1130/Settings!$B$20</f>
        <v>0</v>
      </c>
      <c r="N1130" s="77" t="n">
        <f aca="false">E1130*Settings!$B$3</f>
        <v>0</v>
      </c>
      <c r="O1130" s="77" t="n">
        <f aca="false">IF(E1130&gt;0,(AF1130-N1130)/SQRT(E1130*Settings!$B$3*(1-Settings!$B$3)),0)</f>
        <v>0</v>
      </c>
      <c r="P1130" s="77" t="n">
        <f aca="false">MAX(0,AF1130-N1130)</f>
        <v>0</v>
      </c>
      <c r="Q1130" s="51" t="n">
        <f aca="false">IF(E1130&gt;=Settings!$B$4,(AF1130+Settings!$B$7*Settings!$B$3)/(E1130+Settings!$B$7),Settings!$B$3)</f>
        <v>0.0748599558648786</v>
      </c>
      <c r="R1130" s="78" t="n">
        <f aca="false">PERCENTRANK($H$2:$H$1780,H1130,6)</f>
        <v>0</v>
      </c>
      <c r="S1130" s="78" t="n">
        <f aca="false">PERCENTRANK($Q$2:$Q$1780,Q1130,6)</f>
        <v>0.0646794</v>
      </c>
      <c r="T1130" s="78" t="n">
        <f aca="false">PERCENTRANK($F$2:$F$1780,F1130,6)</f>
        <v>0</v>
      </c>
      <c r="U1130" s="79" t="n">
        <f aca="false">IF(F1130&gt;0,ROUND((Settings!$B$8*T1130+Settings!$B$9*R1130+Settings!$B$10*S1130)/SUM(Settings!$B$8:$B$10),10),0)</f>
        <v>0</v>
      </c>
      <c r="V1130" s="71" t="str">
        <f aca="false">IF(U1130&gt;0,RANK(U1130,$U$2:$U$1780)+COUNTIF($U$2:U1130,U1130)-1,"")</f>
        <v/>
      </c>
      <c r="W1130" s="71" t="str">
        <f aca="false">IF(V1130="","",IF(V1130&lt;=Settings!$B$11,"1 - Fix first",IF(V1130&lt;=Settings!$B$12,"2 - Review","3 - Monitor")))</f>
        <v/>
      </c>
      <c r="X1130" s="71" t="str">
        <f aca="false">IF(AND(E1130&gt;=Settings!$B$4,AF1130&gt;=Settings!$B$5,O1130&gt;=Settings!$B$6),"HIGH RATE","")</f>
        <v/>
      </c>
      <c r="Y1130" s="71" t="str">
        <f aca="false">IF(F1130&gt;0,RANK(F1130,$F$2:$F$1780)+COUNTIF($F$2:F1130,F1130)-1,"")</f>
        <v/>
      </c>
      <c r="Z1130" s="71" t="str">
        <f aca="false">IF(H1130&gt;0,RANK(H1130,$H$2:$H$1780)+COUNTIF($H$2:H1130,H1130)-1,"")</f>
        <v/>
      </c>
      <c r="AA1130" s="71" t="str">
        <f aca="false">IF(AC1130="","",RANK(AC1130,$AC$2:$AC$1780)+COUNTIF($AC$2:AC1130,AC1130)-1)</f>
        <v/>
      </c>
      <c r="AB1130" s="71" t="str">
        <f aca="false">IF(AD1130="","",RANK(AD1130,$AD$2:$AD$1780)+COUNTIF($AD$2:AD1130,AD1130)-1)</f>
        <v/>
      </c>
      <c r="AC1130" s="71" t="str">
        <f aca="false">IF(AND(AF1130&gt;0,E1130&gt;=Settings!$B$4),ROUND(J1130,10),"")</f>
        <v/>
      </c>
      <c r="AD1130" s="71" t="str">
        <f aca="false">IF(X1130="HIGH RATE",ROUND(O1130,10),"")</f>
        <v/>
      </c>
      <c r="AE1130" s="71" t="s">
        <v>60</v>
      </c>
      <c r="AF1130" s="73" t="n">
        <f aca="false">SUMIFS(Detail!$L$2:$L$9168,Detail!$C$2:$C$9168,$A1130)</f>
        <v>0</v>
      </c>
      <c r="AG1130" s="74" t="n">
        <f aca="false">SUMIFS(Detail!$N$2:$N$9168,Detail!$C$2:$C$9168,$A1130)</f>
        <v>0</v>
      </c>
    </row>
    <row r="1131" customFormat="false" ht="15" hidden="false" customHeight="false" outlineLevel="0" collapsed="false">
      <c r="A1131" s="71" t="s">
        <v>2431</v>
      </c>
      <c r="B1131" s="71" t="s">
        <v>2506</v>
      </c>
      <c r="C1131" s="71" t="s">
        <v>217</v>
      </c>
      <c r="D1131" s="71" t="str">
        <f aca="false">IFERROR(INDEX('Brand Map'!$B$4:$B$125,MATCH(C1131,'Brand Map'!$A$4:$A$125,0)),"Other")</f>
        <v>AUMJ</v>
      </c>
      <c r="E1131" s="73" t="n">
        <f aca="false">SUMIFS(Detail!$K$2:$K$9168,Detail!$C$2:$C$9168,$A1131)</f>
        <v>2</v>
      </c>
      <c r="F1131" s="73" t="n">
        <f aca="false">SUMIFS(Detail!$E$2:$E$9168,Detail!$C$2:$C$9168,$A1131)</f>
        <v>0</v>
      </c>
      <c r="G1131" s="74" t="n">
        <f aca="false">SUMIFS(Detail!$M$2:$M$9168,Detail!$C$2:$C$9168,$A1131)</f>
        <v>190.81</v>
      </c>
      <c r="H1131" s="74" t="n">
        <f aca="false">SUMIFS(Detail!$D$2:$D$9168,Detail!$C$2:$C$9168,$A1131)</f>
        <v>0</v>
      </c>
      <c r="I1131" s="74" t="n">
        <v>176.51</v>
      </c>
      <c r="J1131" s="51" t="n">
        <f aca="false">IF(E1131&gt;0,AF1131/E1131,0)</f>
        <v>0</v>
      </c>
      <c r="K1131" s="51" t="n">
        <f aca="false">IF(G1131&gt;0,AG1131/G1131,0)</f>
        <v>0</v>
      </c>
      <c r="L1131" s="75" t="n">
        <f aca="false">H1131/Settings!$B$16</f>
        <v>0</v>
      </c>
      <c r="M1131" s="76" t="n">
        <f aca="false">H1131/Settings!$B$20</f>
        <v>0</v>
      </c>
      <c r="N1131" s="77" t="n">
        <f aca="false">E1131*Settings!$B$3</f>
        <v>0.149719911729757</v>
      </c>
      <c r="O1131" s="77" t="n">
        <f aca="false">IF(E1131&gt;0,(AF1131-N1131)/SQRT(E1131*Settings!$B$3*(1-Settings!$B$3)),0)</f>
        <v>-0.402287039792884</v>
      </c>
      <c r="P1131" s="77" t="n">
        <f aca="false">MAX(0,AF1131-N1131)</f>
        <v>0</v>
      </c>
      <c r="Q1131" s="51" t="n">
        <f aca="false">IF(E1131&gt;=Settings!$B$4,(AF1131+Settings!$B$7*Settings!$B$3)/(E1131+Settings!$B$7),Settings!$B$3)</f>
        <v>0.0748599558648786</v>
      </c>
      <c r="R1131" s="78" t="n">
        <f aca="false">PERCENTRANK($H$2:$H$1780,H1131,6)</f>
        <v>0</v>
      </c>
      <c r="S1131" s="78" t="n">
        <f aca="false">PERCENTRANK($Q$2:$Q$1780,Q1131,6)</f>
        <v>0.0646794</v>
      </c>
      <c r="T1131" s="78" t="n">
        <f aca="false">PERCENTRANK($F$2:$F$1780,F1131,6)</f>
        <v>0</v>
      </c>
      <c r="U1131" s="79" t="n">
        <f aca="false">IF(F1131&gt;0,ROUND((Settings!$B$8*T1131+Settings!$B$9*R1131+Settings!$B$10*S1131)/SUM(Settings!$B$8:$B$10),10),0)</f>
        <v>0</v>
      </c>
      <c r="V1131" s="71" t="str">
        <f aca="false">IF(U1131&gt;0,RANK(U1131,$U$2:$U$1780)+COUNTIF($U$2:U1131,U1131)-1,"")</f>
        <v/>
      </c>
      <c r="W1131" s="71" t="str">
        <f aca="false">IF(V1131="","",IF(V1131&lt;=Settings!$B$11,"1 - Fix first",IF(V1131&lt;=Settings!$B$12,"2 - Review","3 - Monitor")))</f>
        <v/>
      </c>
      <c r="X1131" s="71" t="str">
        <f aca="false">IF(AND(E1131&gt;=Settings!$B$4,AF1131&gt;=Settings!$B$5,O1131&gt;=Settings!$B$6),"HIGH RATE","")</f>
        <v/>
      </c>
      <c r="Y1131" s="71" t="str">
        <f aca="false">IF(F1131&gt;0,RANK(F1131,$F$2:$F$1780)+COUNTIF($F$2:F1131,F1131)-1,"")</f>
        <v/>
      </c>
      <c r="Z1131" s="71" t="str">
        <f aca="false">IF(H1131&gt;0,RANK(H1131,$H$2:$H$1780)+COUNTIF($H$2:H1131,H1131)-1,"")</f>
        <v/>
      </c>
      <c r="AA1131" s="71" t="str">
        <f aca="false">IF(AC1131="","",RANK(AC1131,$AC$2:$AC$1780)+COUNTIF($AC$2:AC1131,AC1131)-1)</f>
        <v/>
      </c>
      <c r="AB1131" s="71" t="str">
        <f aca="false">IF(AD1131="","",RANK(AD1131,$AD$2:$AD$1780)+COUNTIF($AD$2:AD1131,AD1131)-1)</f>
        <v/>
      </c>
      <c r="AC1131" s="71" t="str">
        <f aca="false">IF(AND(AF1131&gt;0,E1131&gt;=Settings!$B$4),ROUND(J1131,10),"")</f>
        <v/>
      </c>
      <c r="AD1131" s="71" t="str">
        <f aca="false">IF(X1131="HIGH RATE",ROUND(O1131,10),"")</f>
        <v/>
      </c>
      <c r="AE1131" s="71" t="s">
        <v>61</v>
      </c>
      <c r="AF1131" s="73" t="n">
        <f aca="false">SUMIFS(Detail!$L$2:$L$9168,Detail!$C$2:$C$9168,$A1131)</f>
        <v>0</v>
      </c>
      <c r="AG1131" s="74" t="n">
        <f aca="false">SUMIFS(Detail!$N$2:$N$9168,Detail!$C$2:$C$9168,$A1131)</f>
        <v>0</v>
      </c>
    </row>
    <row r="1132" customFormat="false" ht="15" hidden="false" customHeight="false" outlineLevel="0" collapsed="false">
      <c r="A1132" s="71" t="s">
        <v>1399</v>
      </c>
      <c r="B1132" s="71" t="s">
        <v>2506</v>
      </c>
      <c r="C1132" s="71" t="s">
        <v>217</v>
      </c>
      <c r="D1132" s="71" t="str">
        <f aca="false">IFERROR(INDEX('Brand Map'!$B$4:$B$125,MATCH(C1132,'Brand Map'!$A$4:$A$125,0)),"Other")</f>
        <v>AUMJ</v>
      </c>
      <c r="E1132" s="73" t="n">
        <f aca="false">SUMIFS(Detail!$K$2:$K$9168,Detail!$C$2:$C$9168,$A1132)</f>
        <v>1</v>
      </c>
      <c r="F1132" s="73" t="n">
        <f aca="false">SUMIFS(Detail!$E$2:$E$9168,Detail!$C$2:$C$9168,$A1132)</f>
        <v>0</v>
      </c>
      <c r="G1132" s="74" t="n">
        <f aca="false">SUMIFS(Detail!$M$2:$M$9168,Detail!$C$2:$C$9168,$A1132)</f>
        <v>59.05</v>
      </c>
      <c r="H1132" s="74" t="n">
        <f aca="false">SUMIFS(Detail!$D$2:$D$9168,Detail!$C$2:$C$9168,$A1132)</f>
        <v>0</v>
      </c>
      <c r="I1132" s="74" t="n">
        <v>586.75</v>
      </c>
      <c r="J1132" s="51" t="n">
        <f aca="false">IF(E1132&gt;0,AF1132/E1132,0)</f>
        <v>0</v>
      </c>
      <c r="K1132" s="51" t="n">
        <f aca="false">IF(G1132&gt;0,AG1132/G1132,0)</f>
        <v>0</v>
      </c>
      <c r="L1132" s="75" t="n">
        <f aca="false">H1132/Settings!$B$16</f>
        <v>0</v>
      </c>
      <c r="M1132" s="76" t="n">
        <f aca="false">H1132/Settings!$B$20</f>
        <v>0</v>
      </c>
      <c r="N1132" s="77" t="n">
        <f aca="false">E1132*Settings!$B$3</f>
        <v>0.0748599558648786</v>
      </c>
      <c r="O1132" s="77" t="n">
        <f aca="false">IF(E1132&gt;0,(AF1132-N1132)/SQRT(E1132*Settings!$B$3*(1-Settings!$B$3)),0)</f>
        <v>-0.28445989382101</v>
      </c>
      <c r="P1132" s="77" t="n">
        <f aca="false">MAX(0,AF1132-N1132)</f>
        <v>0</v>
      </c>
      <c r="Q1132" s="51" t="n">
        <f aca="false">IF(E1132&gt;=Settings!$B$4,(AF1132+Settings!$B$7*Settings!$B$3)/(E1132+Settings!$B$7),Settings!$B$3)</f>
        <v>0.0748599558648786</v>
      </c>
      <c r="R1132" s="78" t="n">
        <f aca="false">PERCENTRANK($H$2:$H$1780,H1132,6)</f>
        <v>0</v>
      </c>
      <c r="S1132" s="78" t="n">
        <f aca="false">PERCENTRANK($Q$2:$Q$1780,Q1132,6)</f>
        <v>0.0646794</v>
      </c>
      <c r="T1132" s="78" t="n">
        <f aca="false">PERCENTRANK($F$2:$F$1780,F1132,6)</f>
        <v>0</v>
      </c>
      <c r="U1132" s="79" t="n">
        <f aca="false">IF(F1132&gt;0,ROUND((Settings!$B$8*T1132+Settings!$B$9*R1132+Settings!$B$10*S1132)/SUM(Settings!$B$8:$B$10),10),0)</f>
        <v>0</v>
      </c>
      <c r="V1132" s="71" t="str">
        <f aca="false">IF(U1132&gt;0,RANK(U1132,$U$2:$U$1780)+COUNTIF($U$2:U1132,U1132)-1,"")</f>
        <v/>
      </c>
      <c r="W1132" s="71" t="str">
        <f aca="false">IF(V1132="","",IF(V1132&lt;=Settings!$B$11,"1 - Fix first",IF(V1132&lt;=Settings!$B$12,"2 - Review","3 - Monitor")))</f>
        <v/>
      </c>
      <c r="X1132" s="71" t="str">
        <f aca="false">IF(AND(E1132&gt;=Settings!$B$4,AF1132&gt;=Settings!$B$5,O1132&gt;=Settings!$B$6),"HIGH RATE","")</f>
        <v/>
      </c>
      <c r="Y1132" s="71" t="str">
        <f aca="false">IF(F1132&gt;0,RANK(F1132,$F$2:$F$1780)+COUNTIF($F$2:F1132,F1132)-1,"")</f>
        <v/>
      </c>
      <c r="Z1132" s="71" t="str">
        <f aca="false">IF(H1132&gt;0,RANK(H1132,$H$2:$H$1780)+COUNTIF($H$2:H1132,H1132)-1,"")</f>
        <v/>
      </c>
      <c r="AA1132" s="71" t="str">
        <f aca="false">IF(AC1132="","",RANK(AC1132,$AC$2:$AC$1780)+COUNTIF($AC$2:AC1132,AC1132)-1)</f>
        <v/>
      </c>
      <c r="AB1132" s="71" t="str">
        <f aca="false">IF(AD1132="","",RANK(AD1132,$AD$2:$AD$1780)+COUNTIF($AD$2:AD1132,AD1132)-1)</f>
        <v/>
      </c>
      <c r="AC1132" s="71" t="str">
        <f aca="false">IF(AND(AF1132&gt;0,E1132&gt;=Settings!$B$4),ROUND(J1132,10),"")</f>
        <v/>
      </c>
      <c r="AD1132" s="71" t="str">
        <f aca="false">IF(X1132="HIGH RATE",ROUND(O1132,10),"")</f>
        <v/>
      </c>
      <c r="AE1132" s="71" t="s">
        <v>60</v>
      </c>
      <c r="AF1132" s="73" t="n">
        <f aca="false">SUMIFS(Detail!$L$2:$L$9168,Detail!$C$2:$C$9168,$A1132)</f>
        <v>0</v>
      </c>
      <c r="AG1132" s="74" t="n">
        <f aca="false">SUMIFS(Detail!$N$2:$N$9168,Detail!$C$2:$C$9168,$A1132)</f>
        <v>0</v>
      </c>
    </row>
    <row r="1133" customFormat="false" ht="15" hidden="false" customHeight="false" outlineLevel="0" collapsed="false">
      <c r="A1133" s="71" t="s">
        <v>1766</v>
      </c>
      <c r="B1133" s="71" t="s">
        <v>2814</v>
      </c>
      <c r="C1133" s="71" t="s">
        <v>217</v>
      </c>
      <c r="D1133" s="71" t="str">
        <f aca="false">IFERROR(INDEX('Brand Map'!$B$4:$B$125,MATCH(C1133,'Brand Map'!$A$4:$A$125,0)),"Other")</f>
        <v>AUMJ</v>
      </c>
      <c r="E1133" s="73" t="n">
        <f aca="false">SUMIFS(Detail!$K$2:$K$9168,Detail!$C$2:$C$9168,$A1133)</f>
        <v>0</v>
      </c>
      <c r="F1133" s="73" t="n">
        <f aca="false">SUMIFS(Detail!$E$2:$E$9168,Detail!$C$2:$C$9168,$A1133)</f>
        <v>0</v>
      </c>
      <c r="G1133" s="74" t="n">
        <f aca="false">SUMIFS(Detail!$M$2:$M$9168,Detail!$C$2:$C$9168,$A1133)</f>
        <v>0</v>
      </c>
      <c r="H1133" s="74" t="n">
        <f aca="false">SUMIFS(Detail!$D$2:$D$9168,Detail!$C$2:$C$9168,$A1133)</f>
        <v>0</v>
      </c>
      <c r="I1133" s="74" t="n">
        <v>221.9</v>
      </c>
      <c r="J1133" s="51" t="n">
        <f aca="false">IF(E1133&gt;0,AF1133/E1133,0)</f>
        <v>0</v>
      </c>
      <c r="K1133" s="51" t="n">
        <f aca="false">IF(G1133&gt;0,AG1133/G1133,0)</f>
        <v>0</v>
      </c>
      <c r="L1133" s="75" t="n">
        <f aca="false">H1133/Settings!$B$16</f>
        <v>0</v>
      </c>
      <c r="M1133" s="76" t="n">
        <f aca="false">H1133/Settings!$B$20</f>
        <v>0</v>
      </c>
      <c r="N1133" s="77" t="n">
        <f aca="false">E1133*Settings!$B$3</f>
        <v>0</v>
      </c>
      <c r="O1133" s="77" t="n">
        <f aca="false">IF(E1133&gt;0,(AF1133-N1133)/SQRT(E1133*Settings!$B$3*(1-Settings!$B$3)),0)</f>
        <v>0</v>
      </c>
      <c r="P1133" s="77" t="n">
        <f aca="false">MAX(0,AF1133-N1133)</f>
        <v>0</v>
      </c>
      <c r="Q1133" s="51" t="n">
        <f aca="false">IF(E1133&gt;=Settings!$B$4,(AF1133+Settings!$B$7*Settings!$B$3)/(E1133+Settings!$B$7),Settings!$B$3)</f>
        <v>0.0748599558648786</v>
      </c>
      <c r="R1133" s="78" t="n">
        <f aca="false">PERCENTRANK($H$2:$H$1780,H1133,6)</f>
        <v>0</v>
      </c>
      <c r="S1133" s="78" t="n">
        <f aca="false">PERCENTRANK($Q$2:$Q$1780,Q1133,6)</f>
        <v>0.0646794</v>
      </c>
      <c r="T1133" s="78" t="n">
        <f aca="false">PERCENTRANK($F$2:$F$1780,F1133,6)</f>
        <v>0</v>
      </c>
      <c r="U1133" s="79" t="n">
        <f aca="false">IF(F1133&gt;0,ROUND((Settings!$B$8*T1133+Settings!$B$9*R1133+Settings!$B$10*S1133)/SUM(Settings!$B$8:$B$10),10),0)</f>
        <v>0</v>
      </c>
      <c r="V1133" s="71" t="str">
        <f aca="false">IF(U1133&gt;0,RANK(U1133,$U$2:$U$1780)+COUNTIF($U$2:U1133,U1133)-1,"")</f>
        <v/>
      </c>
      <c r="W1133" s="71" t="str">
        <f aca="false">IF(V1133="","",IF(V1133&lt;=Settings!$B$11,"1 - Fix first",IF(V1133&lt;=Settings!$B$12,"2 - Review","3 - Monitor")))</f>
        <v/>
      </c>
      <c r="X1133" s="71" t="str">
        <f aca="false">IF(AND(E1133&gt;=Settings!$B$4,AF1133&gt;=Settings!$B$5,O1133&gt;=Settings!$B$6),"HIGH RATE","")</f>
        <v/>
      </c>
      <c r="Y1133" s="71" t="str">
        <f aca="false">IF(F1133&gt;0,RANK(F1133,$F$2:$F$1780)+COUNTIF($F$2:F1133,F1133)-1,"")</f>
        <v/>
      </c>
      <c r="Z1133" s="71" t="str">
        <f aca="false">IF(H1133&gt;0,RANK(H1133,$H$2:$H$1780)+COUNTIF($H$2:H1133,H1133)-1,"")</f>
        <v/>
      </c>
      <c r="AA1133" s="71" t="str">
        <f aca="false">IF(AC1133="","",RANK(AC1133,$AC$2:$AC$1780)+COUNTIF($AC$2:AC1133,AC1133)-1)</f>
        <v/>
      </c>
      <c r="AB1133" s="71" t="str">
        <f aca="false">IF(AD1133="","",RANK(AD1133,$AD$2:$AD$1780)+COUNTIF($AD$2:AD1133,AD1133)-1)</f>
        <v/>
      </c>
      <c r="AC1133" s="71" t="str">
        <f aca="false">IF(AND(AF1133&gt;0,E1133&gt;=Settings!$B$4),ROUND(J1133,10),"")</f>
        <v/>
      </c>
      <c r="AD1133" s="71" t="str">
        <f aca="false">IF(X1133="HIGH RATE",ROUND(O1133,10),"")</f>
        <v/>
      </c>
      <c r="AE1133" s="71" t="s">
        <v>60</v>
      </c>
      <c r="AF1133" s="73" t="n">
        <f aca="false">SUMIFS(Detail!$L$2:$L$9168,Detail!$C$2:$C$9168,$A1133)</f>
        <v>0</v>
      </c>
      <c r="AG1133" s="74" t="n">
        <f aca="false">SUMIFS(Detail!$N$2:$N$9168,Detail!$C$2:$C$9168,$A1133)</f>
        <v>0</v>
      </c>
    </row>
    <row r="1134" customFormat="false" ht="15" hidden="false" customHeight="false" outlineLevel="0" collapsed="false">
      <c r="A1134" s="71" t="s">
        <v>2118</v>
      </c>
      <c r="B1134" s="71" t="s">
        <v>2814</v>
      </c>
      <c r="C1134" s="71" t="s">
        <v>217</v>
      </c>
      <c r="D1134" s="71" t="str">
        <f aca="false">IFERROR(INDEX('Brand Map'!$B$4:$B$125,MATCH(C1134,'Brand Map'!$A$4:$A$125,0)),"Other")</f>
        <v>AUMJ</v>
      </c>
      <c r="E1134" s="73" t="n">
        <f aca="false">SUMIFS(Detail!$K$2:$K$9168,Detail!$C$2:$C$9168,$A1134)</f>
        <v>0</v>
      </c>
      <c r="F1134" s="73" t="n">
        <f aca="false">SUMIFS(Detail!$E$2:$E$9168,Detail!$C$2:$C$9168,$A1134)</f>
        <v>0</v>
      </c>
      <c r="G1134" s="74" t="n">
        <f aca="false">SUMIFS(Detail!$M$2:$M$9168,Detail!$C$2:$C$9168,$A1134)</f>
        <v>0</v>
      </c>
      <c r="H1134" s="74" t="n">
        <f aca="false">SUMIFS(Detail!$D$2:$D$9168,Detail!$C$2:$C$9168,$A1134)</f>
        <v>0</v>
      </c>
      <c r="I1134" s="74" t="n">
        <v>125.95</v>
      </c>
      <c r="J1134" s="51" t="n">
        <f aca="false">IF(E1134&gt;0,AF1134/E1134,0)</f>
        <v>0</v>
      </c>
      <c r="K1134" s="51" t="n">
        <f aca="false">IF(G1134&gt;0,AG1134/G1134,0)</f>
        <v>0</v>
      </c>
      <c r="L1134" s="75" t="n">
        <f aca="false">H1134/Settings!$B$16</f>
        <v>0</v>
      </c>
      <c r="M1134" s="76" t="n">
        <f aca="false">H1134/Settings!$B$20</f>
        <v>0</v>
      </c>
      <c r="N1134" s="77" t="n">
        <f aca="false">E1134*Settings!$B$3</f>
        <v>0</v>
      </c>
      <c r="O1134" s="77" t="n">
        <f aca="false">IF(E1134&gt;0,(AF1134-N1134)/SQRT(E1134*Settings!$B$3*(1-Settings!$B$3)),0)</f>
        <v>0</v>
      </c>
      <c r="P1134" s="77" t="n">
        <f aca="false">MAX(0,AF1134-N1134)</f>
        <v>0</v>
      </c>
      <c r="Q1134" s="51" t="n">
        <f aca="false">IF(E1134&gt;=Settings!$B$4,(AF1134+Settings!$B$7*Settings!$B$3)/(E1134+Settings!$B$7),Settings!$B$3)</f>
        <v>0.0748599558648786</v>
      </c>
      <c r="R1134" s="78" t="n">
        <f aca="false">PERCENTRANK($H$2:$H$1780,H1134,6)</f>
        <v>0</v>
      </c>
      <c r="S1134" s="78" t="n">
        <f aca="false">PERCENTRANK($Q$2:$Q$1780,Q1134,6)</f>
        <v>0.0646794</v>
      </c>
      <c r="T1134" s="78" t="n">
        <f aca="false">PERCENTRANK($F$2:$F$1780,F1134,6)</f>
        <v>0</v>
      </c>
      <c r="U1134" s="79" t="n">
        <f aca="false">IF(F1134&gt;0,ROUND((Settings!$B$8*T1134+Settings!$B$9*R1134+Settings!$B$10*S1134)/SUM(Settings!$B$8:$B$10),10),0)</f>
        <v>0</v>
      </c>
      <c r="V1134" s="71" t="str">
        <f aca="false">IF(U1134&gt;0,RANK(U1134,$U$2:$U$1780)+COUNTIF($U$2:U1134,U1134)-1,"")</f>
        <v/>
      </c>
      <c r="W1134" s="71" t="str">
        <f aca="false">IF(V1134="","",IF(V1134&lt;=Settings!$B$11,"1 - Fix first",IF(V1134&lt;=Settings!$B$12,"2 - Review","3 - Monitor")))</f>
        <v/>
      </c>
      <c r="X1134" s="71" t="str">
        <f aca="false">IF(AND(E1134&gt;=Settings!$B$4,AF1134&gt;=Settings!$B$5,O1134&gt;=Settings!$B$6),"HIGH RATE","")</f>
        <v/>
      </c>
      <c r="Y1134" s="71" t="str">
        <f aca="false">IF(F1134&gt;0,RANK(F1134,$F$2:$F$1780)+COUNTIF($F$2:F1134,F1134)-1,"")</f>
        <v/>
      </c>
      <c r="Z1134" s="71" t="str">
        <f aca="false">IF(H1134&gt;0,RANK(H1134,$H$2:$H$1780)+COUNTIF($H$2:H1134,H1134)-1,"")</f>
        <v/>
      </c>
      <c r="AA1134" s="71" t="str">
        <f aca="false">IF(AC1134="","",RANK(AC1134,$AC$2:$AC$1780)+COUNTIF($AC$2:AC1134,AC1134)-1)</f>
        <v/>
      </c>
      <c r="AB1134" s="71" t="str">
        <f aca="false">IF(AD1134="","",RANK(AD1134,$AD$2:$AD$1780)+COUNTIF($AD$2:AD1134,AD1134)-1)</f>
        <v/>
      </c>
      <c r="AC1134" s="71" t="str">
        <f aca="false">IF(AND(AF1134&gt;0,E1134&gt;=Settings!$B$4),ROUND(J1134,10),"")</f>
        <v/>
      </c>
      <c r="AD1134" s="71" t="str">
        <f aca="false">IF(X1134="HIGH RATE",ROUND(O1134,10),"")</f>
        <v/>
      </c>
      <c r="AE1134" s="71" t="s">
        <v>60</v>
      </c>
      <c r="AF1134" s="73" t="n">
        <f aca="false">SUMIFS(Detail!$L$2:$L$9168,Detail!$C$2:$C$9168,$A1134)</f>
        <v>0</v>
      </c>
      <c r="AG1134" s="74" t="n">
        <f aca="false">SUMIFS(Detail!$N$2:$N$9168,Detail!$C$2:$C$9168,$A1134)</f>
        <v>0</v>
      </c>
    </row>
    <row r="1135" customFormat="false" ht="15" hidden="false" customHeight="false" outlineLevel="0" collapsed="false">
      <c r="A1135" s="71" t="s">
        <v>2008</v>
      </c>
      <c r="B1135" s="71" t="s">
        <v>2814</v>
      </c>
      <c r="C1135" s="71" t="s">
        <v>217</v>
      </c>
      <c r="D1135" s="71" t="str">
        <f aca="false">IFERROR(INDEX('Brand Map'!$B$4:$B$125,MATCH(C1135,'Brand Map'!$A$4:$A$125,0)),"Other")</f>
        <v>AUMJ</v>
      </c>
      <c r="E1135" s="73" t="n">
        <f aca="false">SUMIFS(Detail!$K$2:$K$9168,Detail!$C$2:$C$9168,$A1135)</f>
        <v>0</v>
      </c>
      <c r="F1135" s="73" t="n">
        <f aca="false">SUMIFS(Detail!$E$2:$E$9168,Detail!$C$2:$C$9168,$A1135)</f>
        <v>0</v>
      </c>
      <c r="G1135" s="74" t="n">
        <f aca="false">SUMIFS(Detail!$M$2:$M$9168,Detail!$C$2:$C$9168,$A1135)</f>
        <v>0</v>
      </c>
      <c r="H1135" s="74" t="n">
        <f aca="false">SUMIFS(Detail!$D$2:$D$9168,Detail!$C$2:$C$9168,$A1135)</f>
        <v>0</v>
      </c>
      <c r="I1135" s="74" t="n">
        <v>140.95</v>
      </c>
      <c r="J1135" s="51" t="n">
        <f aca="false">IF(E1135&gt;0,AF1135/E1135,0)</f>
        <v>0</v>
      </c>
      <c r="K1135" s="51" t="n">
        <f aca="false">IF(G1135&gt;0,AG1135/G1135,0)</f>
        <v>0</v>
      </c>
      <c r="L1135" s="75" t="n">
        <f aca="false">H1135/Settings!$B$16</f>
        <v>0</v>
      </c>
      <c r="M1135" s="76" t="n">
        <f aca="false">H1135/Settings!$B$20</f>
        <v>0</v>
      </c>
      <c r="N1135" s="77" t="n">
        <f aca="false">E1135*Settings!$B$3</f>
        <v>0</v>
      </c>
      <c r="O1135" s="77" t="n">
        <f aca="false">IF(E1135&gt;0,(AF1135-N1135)/SQRT(E1135*Settings!$B$3*(1-Settings!$B$3)),0)</f>
        <v>0</v>
      </c>
      <c r="P1135" s="77" t="n">
        <f aca="false">MAX(0,AF1135-N1135)</f>
        <v>0</v>
      </c>
      <c r="Q1135" s="51" t="n">
        <f aca="false">IF(E1135&gt;=Settings!$B$4,(AF1135+Settings!$B$7*Settings!$B$3)/(E1135+Settings!$B$7),Settings!$B$3)</f>
        <v>0.0748599558648786</v>
      </c>
      <c r="R1135" s="78" t="n">
        <f aca="false">PERCENTRANK($H$2:$H$1780,H1135,6)</f>
        <v>0</v>
      </c>
      <c r="S1135" s="78" t="n">
        <f aca="false">PERCENTRANK($Q$2:$Q$1780,Q1135,6)</f>
        <v>0.0646794</v>
      </c>
      <c r="T1135" s="78" t="n">
        <f aca="false">PERCENTRANK($F$2:$F$1780,F1135,6)</f>
        <v>0</v>
      </c>
      <c r="U1135" s="79" t="n">
        <f aca="false">IF(F1135&gt;0,ROUND((Settings!$B$8*T1135+Settings!$B$9*R1135+Settings!$B$10*S1135)/SUM(Settings!$B$8:$B$10),10),0)</f>
        <v>0</v>
      </c>
      <c r="V1135" s="71" t="str">
        <f aca="false">IF(U1135&gt;0,RANK(U1135,$U$2:$U$1780)+COUNTIF($U$2:U1135,U1135)-1,"")</f>
        <v/>
      </c>
      <c r="W1135" s="71" t="str">
        <f aca="false">IF(V1135="","",IF(V1135&lt;=Settings!$B$11,"1 - Fix first",IF(V1135&lt;=Settings!$B$12,"2 - Review","3 - Monitor")))</f>
        <v/>
      </c>
      <c r="X1135" s="71" t="str">
        <f aca="false">IF(AND(E1135&gt;=Settings!$B$4,AF1135&gt;=Settings!$B$5,O1135&gt;=Settings!$B$6),"HIGH RATE","")</f>
        <v/>
      </c>
      <c r="Y1135" s="71" t="str">
        <f aca="false">IF(F1135&gt;0,RANK(F1135,$F$2:$F$1780)+COUNTIF($F$2:F1135,F1135)-1,"")</f>
        <v/>
      </c>
      <c r="Z1135" s="71" t="str">
        <f aca="false">IF(H1135&gt;0,RANK(H1135,$H$2:$H$1780)+COUNTIF($H$2:H1135,H1135)-1,"")</f>
        <v/>
      </c>
      <c r="AA1135" s="71" t="str">
        <f aca="false">IF(AC1135="","",RANK(AC1135,$AC$2:$AC$1780)+COUNTIF($AC$2:AC1135,AC1135)-1)</f>
        <v/>
      </c>
      <c r="AB1135" s="71" t="str">
        <f aca="false">IF(AD1135="","",RANK(AD1135,$AD$2:$AD$1780)+COUNTIF($AD$2:AD1135,AD1135)-1)</f>
        <v/>
      </c>
      <c r="AC1135" s="71" t="str">
        <f aca="false">IF(AND(AF1135&gt;0,E1135&gt;=Settings!$B$4),ROUND(J1135,10),"")</f>
        <v/>
      </c>
      <c r="AD1135" s="71" t="str">
        <f aca="false">IF(X1135="HIGH RATE",ROUND(O1135,10),"")</f>
        <v/>
      </c>
      <c r="AE1135" s="71" t="s">
        <v>60</v>
      </c>
      <c r="AF1135" s="73" t="n">
        <f aca="false">SUMIFS(Detail!$L$2:$L$9168,Detail!$C$2:$C$9168,$A1135)</f>
        <v>0</v>
      </c>
      <c r="AG1135" s="74" t="n">
        <f aca="false">SUMIFS(Detail!$N$2:$N$9168,Detail!$C$2:$C$9168,$A1135)</f>
        <v>0</v>
      </c>
    </row>
    <row r="1136" customFormat="false" ht="15" hidden="false" customHeight="false" outlineLevel="0" collapsed="false">
      <c r="A1136" s="71" t="s">
        <v>2474</v>
      </c>
      <c r="B1136" s="71" t="s">
        <v>2814</v>
      </c>
      <c r="C1136" s="71" t="s">
        <v>217</v>
      </c>
      <c r="D1136" s="71" t="str">
        <f aca="false">IFERROR(INDEX('Brand Map'!$B$4:$B$125,MATCH(C1136,'Brand Map'!$A$4:$A$125,0)),"Other")</f>
        <v>AUMJ</v>
      </c>
      <c r="E1136" s="73" t="n">
        <f aca="false">SUMIFS(Detail!$K$2:$K$9168,Detail!$C$2:$C$9168,$A1136)</f>
        <v>1</v>
      </c>
      <c r="F1136" s="73" t="n">
        <f aca="false">SUMIFS(Detail!$E$2:$E$9168,Detail!$C$2:$C$9168,$A1136)</f>
        <v>0</v>
      </c>
      <c r="G1136" s="74" t="n">
        <f aca="false">SUMIFS(Detail!$M$2:$M$9168,Detail!$C$2:$C$9168,$A1136)</f>
        <v>86.31</v>
      </c>
      <c r="H1136" s="74" t="n">
        <f aca="false">SUMIFS(Detail!$D$2:$D$9168,Detail!$C$2:$C$9168,$A1136)</f>
        <v>0</v>
      </c>
      <c r="I1136" s="74" t="n">
        <v>73.37</v>
      </c>
      <c r="J1136" s="51" t="n">
        <f aca="false">IF(E1136&gt;0,AF1136/E1136,0)</f>
        <v>0</v>
      </c>
      <c r="K1136" s="51" t="n">
        <f aca="false">IF(G1136&gt;0,AG1136/G1136,0)</f>
        <v>0</v>
      </c>
      <c r="L1136" s="75" t="n">
        <f aca="false">H1136/Settings!$B$16</f>
        <v>0</v>
      </c>
      <c r="M1136" s="76" t="n">
        <f aca="false">H1136/Settings!$B$20</f>
        <v>0</v>
      </c>
      <c r="N1136" s="77" t="n">
        <f aca="false">E1136*Settings!$B$3</f>
        <v>0.0748599558648786</v>
      </c>
      <c r="O1136" s="77" t="n">
        <f aca="false">IF(E1136&gt;0,(AF1136-N1136)/SQRT(E1136*Settings!$B$3*(1-Settings!$B$3)),0)</f>
        <v>-0.28445989382101</v>
      </c>
      <c r="P1136" s="77" t="n">
        <f aca="false">MAX(0,AF1136-N1136)</f>
        <v>0</v>
      </c>
      <c r="Q1136" s="51" t="n">
        <f aca="false">IF(E1136&gt;=Settings!$B$4,(AF1136+Settings!$B$7*Settings!$B$3)/(E1136+Settings!$B$7),Settings!$B$3)</f>
        <v>0.0748599558648786</v>
      </c>
      <c r="R1136" s="78" t="n">
        <f aca="false">PERCENTRANK($H$2:$H$1780,H1136,6)</f>
        <v>0</v>
      </c>
      <c r="S1136" s="78" t="n">
        <f aca="false">PERCENTRANK($Q$2:$Q$1780,Q1136,6)</f>
        <v>0.0646794</v>
      </c>
      <c r="T1136" s="78" t="n">
        <f aca="false">PERCENTRANK($F$2:$F$1780,F1136,6)</f>
        <v>0</v>
      </c>
      <c r="U1136" s="79" t="n">
        <f aca="false">IF(F1136&gt;0,ROUND((Settings!$B$8*T1136+Settings!$B$9*R1136+Settings!$B$10*S1136)/SUM(Settings!$B$8:$B$10),10),0)</f>
        <v>0</v>
      </c>
      <c r="V1136" s="71" t="str">
        <f aca="false">IF(U1136&gt;0,RANK(U1136,$U$2:$U$1780)+COUNTIF($U$2:U1136,U1136)-1,"")</f>
        <v/>
      </c>
      <c r="W1136" s="71" t="str">
        <f aca="false">IF(V1136="","",IF(V1136&lt;=Settings!$B$11,"1 - Fix first",IF(V1136&lt;=Settings!$B$12,"2 - Review","3 - Monitor")))</f>
        <v/>
      </c>
      <c r="X1136" s="71" t="str">
        <f aca="false">IF(AND(E1136&gt;=Settings!$B$4,AF1136&gt;=Settings!$B$5,O1136&gt;=Settings!$B$6),"HIGH RATE","")</f>
        <v/>
      </c>
      <c r="Y1136" s="71" t="str">
        <f aca="false">IF(F1136&gt;0,RANK(F1136,$F$2:$F$1780)+COUNTIF($F$2:F1136,F1136)-1,"")</f>
        <v/>
      </c>
      <c r="Z1136" s="71" t="str">
        <f aca="false">IF(H1136&gt;0,RANK(H1136,$H$2:$H$1780)+COUNTIF($H$2:H1136,H1136)-1,"")</f>
        <v/>
      </c>
      <c r="AA1136" s="71" t="str">
        <f aca="false">IF(AC1136="","",RANK(AC1136,$AC$2:$AC$1780)+COUNTIF($AC$2:AC1136,AC1136)-1)</f>
        <v/>
      </c>
      <c r="AB1136" s="71" t="str">
        <f aca="false">IF(AD1136="","",RANK(AD1136,$AD$2:$AD$1780)+COUNTIF($AD$2:AD1136,AD1136)-1)</f>
        <v/>
      </c>
      <c r="AC1136" s="71" t="str">
        <f aca="false">IF(AND(AF1136&gt;0,E1136&gt;=Settings!$B$4),ROUND(J1136,10),"")</f>
        <v/>
      </c>
      <c r="AD1136" s="71" t="str">
        <f aca="false">IF(X1136="HIGH RATE",ROUND(O1136,10),"")</f>
        <v/>
      </c>
      <c r="AE1136" s="71" t="s">
        <v>61</v>
      </c>
      <c r="AF1136" s="73" t="n">
        <f aca="false">SUMIFS(Detail!$L$2:$L$9168,Detail!$C$2:$C$9168,$A1136)</f>
        <v>0</v>
      </c>
      <c r="AG1136" s="74" t="n">
        <f aca="false">SUMIFS(Detail!$N$2:$N$9168,Detail!$C$2:$C$9168,$A1136)</f>
        <v>0</v>
      </c>
    </row>
    <row r="1137" customFormat="false" ht="15" hidden="false" customHeight="false" outlineLevel="0" collapsed="false">
      <c r="A1137" s="71" t="s">
        <v>957</v>
      </c>
      <c r="B1137" s="71" t="s">
        <v>2814</v>
      </c>
      <c r="C1137" s="71" t="s">
        <v>217</v>
      </c>
      <c r="D1137" s="71" t="str">
        <f aca="false">IFERROR(INDEX('Brand Map'!$B$4:$B$125,MATCH(C1137,'Brand Map'!$A$4:$A$125,0)),"Other")</f>
        <v>AUMJ</v>
      </c>
      <c r="E1137" s="73" t="n">
        <f aca="false">SUMIFS(Detail!$K$2:$K$9168,Detail!$C$2:$C$9168,$A1137)</f>
        <v>1</v>
      </c>
      <c r="F1137" s="73" t="n">
        <f aca="false">SUMIFS(Detail!$E$2:$E$9168,Detail!$C$2:$C$9168,$A1137)</f>
        <v>0</v>
      </c>
      <c r="G1137" s="74" t="n">
        <f aca="false">SUMIFS(Detail!$M$2:$M$9168,Detail!$C$2:$C$9168,$A1137)</f>
        <v>59.05</v>
      </c>
      <c r="H1137" s="74" t="n">
        <f aca="false">SUMIFS(Detail!$D$2:$D$9168,Detail!$C$2:$C$9168,$A1137)</f>
        <v>0</v>
      </c>
      <c r="I1137" s="74" t="n">
        <v>310</v>
      </c>
      <c r="J1137" s="51" t="n">
        <f aca="false">IF(E1137&gt;0,AF1137/E1137,0)</f>
        <v>0</v>
      </c>
      <c r="K1137" s="51" t="n">
        <f aca="false">IF(G1137&gt;0,AG1137/G1137,0)</f>
        <v>0</v>
      </c>
      <c r="L1137" s="75" t="n">
        <f aca="false">H1137/Settings!$B$16</f>
        <v>0</v>
      </c>
      <c r="M1137" s="76" t="n">
        <f aca="false">H1137/Settings!$B$20</f>
        <v>0</v>
      </c>
      <c r="N1137" s="77" t="n">
        <f aca="false">E1137*Settings!$B$3</f>
        <v>0.0748599558648786</v>
      </c>
      <c r="O1137" s="77" t="n">
        <f aca="false">IF(E1137&gt;0,(AF1137-N1137)/SQRT(E1137*Settings!$B$3*(1-Settings!$B$3)),0)</f>
        <v>-0.28445989382101</v>
      </c>
      <c r="P1137" s="77" t="n">
        <f aca="false">MAX(0,AF1137-N1137)</f>
        <v>0</v>
      </c>
      <c r="Q1137" s="51" t="n">
        <f aca="false">IF(E1137&gt;=Settings!$B$4,(AF1137+Settings!$B$7*Settings!$B$3)/(E1137+Settings!$B$7),Settings!$B$3)</f>
        <v>0.0748599558648786</v>
      </c>
      <c r="R1137" s="78" t="n">
        <f aca="false">PERCENTRANK($H$2:$H$1780,H1137,6)</f>
        <v>0</v>
      </c>
      <c r="S1137" s="78" t="n">
        <f aca="false">PERCENTRANK($Q$2:$Q$1780,Q1137,6)</f>
        <v>0.0646794</v>
      </c>
      <c r="T1137" s="78" t="n">
        <f aca="false">PERCENTRANK($F$2:$F$1780,F1137,6)</f>
        <v>0</v>
      </c>
      <c r="U1137" s="79" t="n">
        <f aca="false">IF(F1137&gt;0,ROUND((Settings!$B$8*T1137+Settings!$B$9*R1137+Settings!$B$10*S1137)/SUM(Settings!$B$8:$B$10),10),0)</f>
        <v>0</v>
      </c>
      <c r="V1137" s="71" t="str">
        <f aca="false">IF(U1137&gt;0,RANK(U1137,$U$2:$U$1780)+COUNTIF($U$2:U1137,U1137)-1,"")</f>
        <v/>
      </c>
      <c r="W1137" s="71" t="str">
        <f aca="false">IF(V1137="","",IF(V1137&lt;=Settings!$B$11,"1 - Fix first",IF(V1137&lt;=Settings!$B$12,"2 - Review","3 - Monitor")))</f>
        <v/>
      </c>
      <c r="X1137" s="71" t="str">
        <f aca="false">IF(AND(E1137&gt;=Settings!$B$4,AF1137&gt;=Settings!$B$5,O1137&gt;=Settings!$B$6),"HIGH RATE","")</f>
        <v/>
      </c>
      <c r="Y1137" s="71" t="str">
        <f aca="false">IF(F1137&gt;0,RANK(F1137,$F$2:$F$1780)+COUNTIF($F$2:F1137,F1137)-1,"")</f>
        <v/>
      </c>
      <c r="Z1137" s="71" t="str">
        <f aca="false">IF(H1137&gt;0,RANK(H1137,$H$2:$H$1780)+COUNTIF($H$2:H1137,H1137)-1,"")</f>
        <v/>
      </c>
      <c r="AA1137" s="71" t="str">
        <f aca="false">IF(AC1137="","",RANK(AC1137,$AC$2:$AC$1780)+COUNTIF($AC$2:AC1137,AC1137)-1)</f>
        <v/>
      </c>
      <c r="AB1137" s="71" t="str">
        <f aca="false">IF(AD1137="","",RANK(AD1137,$AD$2:$AD$1780)+COUNTIF($AD$2:AD1137,AD1137)-1)</f>
        <v/>
      </c>
      <c r="AC1137" s="71" t="str">
        <f aca="false">IF(AND(AF1137&gt;0,E1137&gt;=Settings!$B$4),ROUND(J1137,10),"")</f>
        <v/>
      </c>
      <c r="AD1137" s="71" t="str">
        <f aca="false">IF(X1137="HIGH RATE",ROUND(O1137,10),"")</f>
        <v/>
      </c>
      <c r="AE1137" s="71" t="s">
        <v>61</v>
      </c>
      <c r="AF1137" s="73" t="n">
        <f aca="false">SUMIFS(Detail!$L$2:$L$9168,Detail!$C$2:$C$9168,$A1137)</f>
        <v>0</v>
      </c>
      <c r="AG1137" s="74" t="n">
        <f aca="false">SUMIFS(Detail!$N$2:$N$9168,Detail!$C$2:$C$9168,$A1137)</f>
        <v>0</v>
      </c>
    </row>
    <row r="1138" customFormat="false" ht="15" hidden="false" customHeight="false" outlineLevel="0" collapsed="false">
      <c r="A1138" s="71" t="s">
        <v>1808</v>
      </c>
      <c r="B1138" s="71" t="s">
        <v>2635</v>
      </c>
      <c r="C1138" s="71" t="s">
        <v>217</v>
      </c>
      <c r="D1138" s="71" t="str">
        <f aca="false">IFERROR(INDEX('Brand Map'!$B$4:$B$125,MATCH(C1138,'Brand Map'!$A$4:$A$125,0)),"Other")</f>
        <v>AUMJ</v>
      </c>
      <c r="E1138" s="73" t="n">
        <f aca="false">SUMIFS(Detail!$K$2:$K$9168,Detail!$C$2:$C$9168,$A1138)</f>
        <v>0</v>
      </c>
      <c r="F1138" s="73" t="n">
        <f aca="false">SUMIFS(Detail!$E$2:$E$9168,Detail!$C$2:$C$9168,$A1138)</f>
        <v>0</v>
      </c>
      <c r="G1138" s="74" t="n">
        <f aca="false">SUMIFS(Detail!$M$2:$M$9168,Detail!$C$2:$C$9168,$A1138)</f>
        <v>0</v>
      </c>
      <c r="H1138" s="74" t="n">
        <f aca="false">SUMIFS(Detail!$D$2:$D$9168,Detail!$C$2:$C$9168,$A1138)</f>
        <v>0</v>
      </c>
      <c r="I1138" s="74" t="n">
        <v>248.85</v>
      </c>
      <c r="J1138" s="51" t="n">
        <f aca="false">IF(E1138&gt;0,AF1138/E1138,0)</f>
        <v>0</v>
      </c>
      <c r="K1138" s="51" t="n">
        <f aca="false">IF(G1138&gt;0,AG1138/G1138,0)</f>
        <v>0</v>
      </c>
      <c r="L1138" s="75" t="n">
        <f aca="false">H1138/Settings!$B$16</f>
        <v>0</v>
      </c>
      <c r="M1138" s="76" t="n">
        <f aca="false">H1138/Settings!$B$20</f>
        <v>0</v>
      </c>
      <c r="N1138" s="77" t="n">
        <f aca="false">E1138*Settings!$B$3</f>
        <v>0</v>
      </c>
      <c r="O1138" s="77" t="n">
        <f aca="false">IF(E1138&gt;0,(AF1138-N1138)/SQRT(E1138*Settings!$B$3*(1-Settings!$B$3)),0)</f>
        <v>0</v>
      </c>
      <c r="P1138" s="77" t="n">
        <f aca="false">MAX(0,AF1138-N1138)</f>
        <v>0</v>
      </c>
      <c r="Q1138" s="51" t="n">
        <f aca="false">IF(E1138&gt;=Settings!$B$4,(AF1138+Settings!$B$7*Settings!$B$3)/(E1138+Settings!$B$7),Settings!$B$3)</f>
        <v>0.0748599558648786</v>
      </c>
      <c r="R1138" s="78" t="n">
        <f aca="false">PERCENTRANK($H$2:$H$1780,H1138,6)</f>
        <v>0</v>
      </c>
      <c r="S1138" s="78" t="n">
        <f aca="false">PERCENTRANK($Q$2:$Q$1780,Q1138,6)</f>
        <v>0.0646794</v>
      </c>
      <c r="T1138" s="78" t="n">
        <f aca="false">PERCENTRANK($F$2:$F$1780,F1138,6)</f>
        <v>0</v>
      </c>
      <c r="U1138" s="79" t="n">
        <f aca="false">IF(F1138&gt;0,ROUND((Settings!$B$8*T1138+Settings!$B$9*R1138+Settings!$B$10*S1138)/SUM(Settings!$B$8:$B$10),10),0)</f>
        <v>0</v>
      </c>
      <c r="V1138" s="71" t="str">
        <f aca="false">IF(U1138&gt;0,RANK(U1138,$U$2:$U$1780)+COUNTIF($U$2:U1138,U1138)-1,"")</f>
        <v/>
      </c>
      <c r="W1138" s="71" t="str">
        <f aca="false">IF(V1138="","",IF(V1138&lt;=Settings!$B$11,"1 - Fix first",IF(V1138&lt;=Settings!$B$12,"2 - Review","3 - Monitor")))</f>
        <v/>
      </c>
      <c r="X1138" s="71" t="str">
        <f aca="false">IF(AND(E1138&gt;=Settings!$B$4,AF1138&gt;=Settings!$B$5,O1138&gt;=Settings!$B$6),"HIGH RATE","")</f>
        <v/>
      </c>
      <c r="Y1138" s="71" t="str">
        <f aca="false">IF(F1138&gt;0,RANK(F1138,$F$2:$F$1780)+COUNTIF($F$2:F1138,F1138)-1,"")</f>
        <v/>
      </c>
      <c r="Z1138" s="71" t="str">
        <f aca="false">IF(H1138&gt;0,RANK(H1138,$H$2:$H$1780)+COUNTIF($H$2:H1138,H1138)-1,"")</f>
        <v/>
      </c>
      <c r="AA1138" s="71" t="str">
        <f aca="false">IF(AC1138="","",RANK(AC1138,$AC$2:$AC$1780)+COUNTIF($AC$2:AC1138,AC1138)-1)</f>
        <v/>
      </c>
      <c r="AB1138" s="71" t="str">
        <f aca="false">IF(AD1138="","",RANK(AD1138,$AD$2:$AD$1780)+COUNTIF($AD$2:AD1138,AD1138)-1)</f>
        <v/>
      </c>
      <c r="AC1138" s="71" t="str">
        <f aca="false">IF(AND(AF1138&gt;0,E1138&gt;=Settings!$B$4),ROUND(J1138,10),"")</f>
        <v/>
      </c>
      <c r="AD1138" s="71" t="str">
        <f aca="false">IF(X1138="HIGH RATE",ROUND(O1138,10),"")</f>
        <v/>
      </c>
      <c r="AE1138" s="71" t="s">
        <v>60</v>
      </c>
      <c r="AF1138" s="73" t="n">
        <f aca="false">SUMIFS(Detail!$L$2:$L$9168,Detail!$C$2:$C$9168,$A1138)</f>
        <v>0</v>
      </c>
      <c r="AG1138" s="74" t="n">
        <f aca="false">SUMIFS(Detail!$N$2:$N$9168,Detail!$C$2:$C$9168,$A1138)</f>
        <v>0</v>
      </c>
    </row>
    <row r="1139" customFormat="false" ht="15" hidden="false" customHeight="false" outlineLevel="0" collapsed="false">
      <c r="A1139" s="71" t="s">
        <v>2378</v>
      </c>
      <c r="B1139" s="71" t="s">
        <v>2635</v>
      </c>
      <c r="C1139" s="71" t="s">
        <v>217</v>
      </c>
      <c r="D1139" s="71" t="str">
        <f aca="false">IFERROR(INDEX('Brand Map'!$B$4:$B$125,MATCH(C1139,'Brand Map'!$A$4:$A$125,0)),"Other")</f>
        <v>AUMJ</v>
      </c>
      <c r="E1139" s="73" t="n">
        <f aca="false">SUMIFS(Detail!$K$2:$K$9168,Detail!$C$2:$C$9168,$A1139)</f>
        <v>0</v>
      </c>
      <c r="F1139" s="73" t="n">
        <f aca="false">SUMIFS(Detail!$E$2:$E$9168,Detail!$C$2:$C$9168,$A1139)</f>
        <v>0</v>
      </c>
      <c r="G1139" s="74" t="n">
        <f aca="false">SUMIFS(Detail!$M$2:$M$9168,Detail!$C$2:$C$9168,$A1139)</f>
        <v>0</v>
      </c>
      <c r="H1139" s="74" t="n">
        <f aca="false">SUMIFS(Detail!$D$2:$D$9168,Detail!$C$2:$C$9168,$A1139)</f>
        <v>0</v>
      </c>
      <c r="I1139" s="74" t="n">
        <v>154.46</v>
      </c>
      <c r="J1139" s="51" t="n">
        <f aca="false">IF(E1139&gt;0,AF1139/E1139,0)</f>
        <v>0</v>
      </c>
      <c r="K1139" s="51" t="n">
        <f aca="false">IF(G1139&gt;0,AG1139/G1139,0)</f>
        <v>0</v>
      </c>
      <c r="L1139" s="75" t="n">
        <f aca="false">H1139/Settings!$B$16</f>
        <v>0</v>
      </c>
      <c r="M1139" s="76" t="n">
        <f aca="false">H1139/Settings!$B$20</f>
        <v>0</v>
      </c>
      <c r="N1139" s="77" t="n">
        <f aca="false">E1139*Settings!$B$3</f>
        <v>0</v>
      </c>
      <c r="O1139" s="77" t="n">
        <f aca="false">IF(E1139&gt;0,(AF1139-N1139)/SQRT(E1139*Settings!$B$3*(1-Settings!$B$3)),0)</f>
        <v>0</v>
      </c>
      <c r="P1139" s="77" t="n">
        <f aca="false">MAX(0,AF1139-N1139)</f>
        <v>0</v>
      </c>
      <c r="Q1139" s="51" t="n">
        <f aca="false">IF(E1139&gt;=Settings!$B$4,(AF1139+Settings!$B$7*Settings!$B$3)/(E1139+Settings!$B$7),Settings!$B$3)</f>
        <v>0.0748599558648786</v>
      </c>
      <c r="R1139" s="78" t="n">
        <f aca="false">PERCENTRANK($H$2:$H$1780,H1139,6)</f>
        <v>0</v>
      </c>
      <c r="S1139" s="78" t="n">
        <f aca="false">PERCENTRANK($Q$2:$Q$1780,Q1139,6)</f>
        <v>0.0646794</v>
      </c>
      <c r="T1139" s="78" t="n">
        <f aca="false">PERCENTRANK($F$2:$F$1780,F1139,6)</f>
        <v>0</v>
      </c>
      <c r="U1139" s="79" t="n">
        <f aca="false">IF(F1139&gt;0,ROUND((Settings!$B$8*T1139+Settings!$B$9*R1139+Settings!$B$10*S1139)/SUM(Settings!$B$8:$B$10),10),0)</f>
        <v>0</v>
      </c>
      <c r="V1139" s="71" t="str">
        <f aca="false">IF(U1139&gt;0,RANK(U1139,$U$2:$U$1780)+COUNTIF($U$2:U1139,U1139)-1,"")</f>
        <v/>
      </c>
      <c r="W1139" s="71" t="str">
        <f aca="false">IF(V1139="","",IF(V1139&lt;=Settings!$B$11,"1 - Fix first",IF(V1139&lt;=Settings!$B$12,"2 - Review","3 - Monitor")))</f>
        <v/>
      </c>
      <c r="X1139" s="71" t="str">
        <f aca="false">IF(AND(E1139&gt;=Settings!$B$4,AF1139&gt;=Settings!$B$5,O1139&gt;=Settings!$B$6),"HIGH RATE","")</f>
        <v/>
      </c>
      <c r="Y1139" s="71" t="str">
        <f aca="false">IF(F1139&gt;0,RANK(F1139,$F$2:$F$1780)+COUNTIF($F$2:F1139,F1139)-1,"")</f>
        <v/>
      </c>
      <c r="Z1139" s="71" t="str">
        <f aca="false">IF(H1139&gt;0,RANK(H1139,$H$2:$H$1780)+COUNTIF($H$2:H1139,H1139)-1,"")</f>
        <v/>
      </c>
      <c r="AA1139" s="71" t="str">
        <f aca="false">IF(AC1139="","",RANK(AC1139,$AC$2:$AC$1780)+COUNTIF($AC$2:AC1139,AC1139)-1)</f>
        <v/>
      </c>
      <c r="AB1139" s="71" t="str">
        <f aca="false">IF(AD1139="","",RANK(AD1139,$AD$2:$AD$1780)+COUNTIF($AD$2:AD1139,AD1139)-1)</f>
        <v/>
      </c>
      <c r="AC1139" s="71" t="str">
        <f aca="false">IF(AND(AF1139&gt;0,E1139&gt;=Settings!$B$4),ROUND(J1139,10),"")</f>
        <v/>
      </c>
      <c r="AD1139" s="71" t="str">
        <f aca="false">IF(X1139="HIGH RATE",ROUND(O1139,10),"")</f>
        <v/>
      </c>
      <c r="AE1139" s="71" t="s">
        <v>61</v>
      </c>
      <c r="AF1139" s="73" t="n">
        <f aca="false">SUMIFS(Detail!$L$2:$L$9168,Detail!$C$2:$C$9168,$A1139)</f>
        <v>0</v>
      </c>
      <c r="AG1139" s="74" t="n">
        <f aca="false">SUMIFS(Detail!$N$2:$N$9168,Detail!$C$2:$C$9168,$A1139)</f>
        <v>0</v>
      </c>
    </row>
    <row r="1140" customFormat="false" ht="15" hidden="false" customHeight="false" outlineLevel="0" collapsed="false">
      <c r="A1140" s="71" t="s">
        <v>2354</v>
      </c>
      <c r="B1140" s="71" t="s">
        <v>2635</v>
      </c>
      <c r="C1140" s="71" t="s">
        <v>217</v>
      </c>
      <c r="D1140" s="71" t="str">
        <f aca="false">IFERROR(INDEX('Brand Map'!$B$4:$B$125,MATCH(C1140,'Brand Map'!$A$4:$A$125,0)),"Other")</f>
        <v>AUMJ</v>
      </c>
      <c r="E1140" s="73" t="n">
        <f aca="false">SUMIFS(Detail!$K$2:$K$9168,Detail!$C$2:$C$9168,$A1140)</f>
        <v>0</v>
      </c>
      <c r="F1140" s="73" t="n">
        <f aca="false">SUMIFS(Detail!$E$2:$E$9168,Detail!$C$2:$C$9168,$A1140)</f>
        <v>0</v>
      </c>
      <c r="G1140" s="74" t="n">
        <f aca="false">SUMIFS(Detail!$M$2:$M$9168,Detail!$C$2:$C$9168,$A1140)</f>
        <v>0</v>
      </c>
      <c r="H1140" s="74" t="n">
        <f aca="false">SUMIFS(Detail!$D$2:$D$9168,Detail!$C$2:$C$9168,$A1140)</f>
        <v>0</v>
      </c>
      <c r="I1140" s="74" t="n">
        <v>90.86</v>
      </c>
      <c r="J1140" s="51" t="n">
        <f aca="false">IF(E1140&gt;0,AF1140/E1140,0)</f>
        <v>0</v>
      </c>
      <c r="K1140" s="51" t="n">
        <f aca="false">IF(G1140&gt;0,AG1140/G1140,0)</f>
        <v>0</v>
      </c>
      <c r="L1140" s="75" t="n">
        <f aca="false">H1140/Settings!$B$16</f>
        <v>0</v>
      </c>
      <c r="M1140" s="76" t="n">
        <f aca="false">H1140/Settings!$B$20</f>
        <v>0</v>
      </c>
      <c r="N1140" s="77" t="n">
        <f aca="false">E1140*Settings!$B$3</f>
        <v>0</v>
      </c>
      <c r="O1140" s="77" t="n">
        <f aca="false">IF(E1140&gt;0,(AF1140-N1140)/SQRT(E1140*Settings!$B$3*(1-Settings!$B$3)),0)</f>
        <v>0</v>
      </c>
      <c r="P1140" s="77" t="n">
        <f aca="false">MAX(0,AF1140-N1140)</f>
        <v>0</v>
      </c>
      <c r="Q1140" s="51" t="n">
        <f aca="false">IF(E1140&gt;=Settings!$B$4,(AF1140+Settings!$B$7*Settings!$B$3)/(E1140+Settings!$B$7),Settings!$B$3)</f>
        <v>0.0748599558648786</v>
      </c>
      <c r="R1140" s="78" t="n">
        <f aca="false">PERCENTRANK($H$2:$H$1780,H1140,6)</f>
        <v>0</v>
      </c>
      <c r="S1140" s="78" t="n">
        <f aca="false">PERCENTRANK($Q$2:$Q$1780,Q1140,6)</f>
        <v>0.0646794</v>
      </c>
      <c r="T1140" s="78" t="n">
        <f aca="false">PERCENTRANK($F$2:$F$1780,F1140,6)</f>
        <v>0</v>
      </c>
      <c r="U1140" s="79" t="n">
        <f aca="false">IF(F1140&gt;0,ROUND((Settings!$B$8*T1140+Settings!$B$9*R1140+Settings!$B$10*S1140)/SUM(Settings!$B$8:$B$10),10),0)</f>
        <v>0</v>
      </c>
      <c r="V1140" s="71" t="str">
        <f aca="false">IF(U1140&gt;0,RANK(U1140,$U$2:$U$1780)+COUNTIF($U$2:U1140,U1140)-1,"")</f>
        <v/>
      </c>
      <c r="W1140" s="71" t="str">
        <f aca="false">IF(V1140="","",IF(V1140&lt;=Settings!$B$11,"1 - Fix first",IF(V1140&lt;=Settings!$B$12,"2 - Review","3 - Monitor")))</f>
        <v/>
      </c>
      <c r="X1140" s="71" t="str">
        <f aca="false">IF(AND(E1140&gt;=Settings!$B$4,AF1140&gt;=Settings!$B$5,O1140&gt;=Settings!$B$6),"HIGH RATE","")</f>
        <v/>
      </c>
      <c r="Y1140" s="71" t="str">
        <f aca="false">IF(F1140&gt;0,RANK(F1140,$F$2:$F$1780)+COUNTIF($F$2:F1140,F1140)-1,"")</f>
        <v/>
      </c>
      <c r="Z1140" s="71" t="str">
        <f aca="false">IF(H1140&gt;0,RANK(H1140,$H$2:$H$1780)+COUNTIF($H$2:H1140,H1140)-1,"")</f>
        <v/>
      </c>
      <c r="AA1140" s="71" t="str">
        <f aca="false">IF(AC1140="","",RANK(AC1140,$AC$2:$AC$1780)+COUNTIF($AC$2:AC1140,AC1140)-1)</f>
        <v/>
      </c>
      <c r="AB1140" s="71" t="str">
        <f aca="false">IF(AD1140="","",RANK(AD1140,$AD$2:$AD$1780)+COUNTIF($AD$2:AD1140,AD1140)-1)</f>
        <v/>
      </c>
      <c r="AC1140" s="71" t="str">
        <f aca="false">IF(AND(AF1140&gt;0,E1140&gt;=Settings!$B$4),ROUND(J1140,10),"")</f>
        <v/>
      </c>
      <c r="AD1140" s="71" t="str">
        <f aca="false">IF(X1140="HIGH RATE",ROUND(O1140,10),"")</f>
        <v/>
      </c>
      <c r="AE1140" s="71" t="s">
        <v>61</v>
      </c>
      <c r="AF1140" s="73" t="n">
        <f aca="false">SUMIFS(Detail!$L$2:$L$9168,Detail!$C$2:$C$9168,$A1140)</f>
        <v>0</v>
      </c>
      <c r="AG1140" s="74" t="n">
        <f aca="false">SUMIFS(Detail!$N$2:$N$9168,Detail!$C$2:$C$9168,$A1140)</f>
        <v>0</v>
      </c>
    </row>
    <row r="1141" customFormat="false" ht="15" hidden="false" customHeight="false" outlineLevel="0" collapsed="false">
      <c r="A1141" s="71" t="s">
        <v>2468</v>
      </c>
      <c r="B1141" s="71" t="s">
        <v>2635</v>
      </c>
      <c r="C1141" s="71" t="s">
        <v>217</v>
      </c>
      <c r="D1141" s="71" t="str">
        <f aca="false">IFERROR(INDEX('Brand Map'!$B$4:$B$125,MATCH(C1141,'Brand Map'!$A$4:$A$125,0)),"Other")</f>
        <v>AUMJ</v>
      </c>
      <c r="E1141" s="73" t="n">
        <f aca="false">SUMIFS(Detail!$K$2:$K$9168,Detail!$C$2:$C$9168,$A1141)</f>
        <v>1</v>
      </c>
      <c r="F1141" s="73" t="n">
        <f aca="false">SUMIFS(Detail!$E$2:$E$9168,Detail!$C$2:$C$9168,$A1141)</f>
        <v>0</v>
      </c>
      <c r="G1141" s="74" t="n">
        <f aca="false">SUMIFS(Detail!$M$2:$M$9168,Detail!$C$2:$C$9168,$A1141)</f>
        <v>63.59</v>
      </c>
      <c r="H1141" s="74" t="n">
        <f aca="false">SUMIFS(Detail!$D$2:$D$9168,Detail!$C$2:$C$9168,$A1141)</f>
        <v>0</v>
      </c>
      <c r="I1141" s="74" t="n">
        <v>63.59</v>
      </c>
      <c r="J1141" s="51" t="n">
        <f aca="false">IF(E1141&gt;0,AF1141/E1141,0)</f>
        <v>0</v>
      </c>
      <c r="K1141" s="51" t="n">
        <f aca="false">IF(G1141&gt;0,AG1141/G1141,0)</f>
        <v>0</v>
      </c>
      <c r="L1141" s="75" t="n">
        <f aca="false">H1141/Settings!$B$16</f>
        <v>0</v>
      </c>
      <c r="M1141" s="76" t="n">
        <f aca="false">H1141/Settings!$B$20</f>
        <v>0</v>
      </c>
      <c r="N1141" s="77" t="n">
        <f aca="false">E1141*Settings!$B$3</f>
        <v>0.0748599558648786</v>
      </c>
      <c r="O1141" s="77" t="n">
        <f aca="false">IF(E1141&gt;0,(AF1141-N1141)/SQRT(E1141*Settings!$B$3*(1-Settings!$B$3)),0)</f>
        <v>-0.28445989382101</v>
      </c>
      <c r="P1141" s="77" t="n">
        <f aca="false">MAX(0,AF1141-N1141)</f>
        <v>0</v>
      </c>
      <c r="Q1141" s="51" t="n">
        <f aca="false">IF(E1141&gt;=Settings!$B$4,(AF1141+Settings!$B$7*Settings!$B$3)/(E1141+Settings!$B$7),Settings!$B$3)</f>
        <v>0.0748599558648786</v>
      </c>
      <c r="R1141" s="78" t="n">
        <f aca="false">PERCENTRANK($H$2:$H$1780,H1141,6)</f>
        <v>0</v>
      </c>
      <c r="S1141" s="78" t="n">
        <f aca="false">PERCENTRANK($Q$2:$Q$1780,Q1141,6)</f>
        <v>0.0646794</v>
      </c>
      <c r="T1141" s="78" t="n">
        <f aca="false">PERCENTRANK($F$2:$F$1780,F1141,6)</f>
        <v>0</v>
      </c>
      <c r="U1141" s="79" t="n">
        <f aca="false">IF(F1141&gt;0,ROUND((Settings!$B$8*T1141+Settings!$B$9*R1141+Settings!$B$10*S1141)/SUM(Settings!$B$8:$B$10),10),0)</f>
        <v>0</v>
      </c>
      <c r="V1141" s="71" t="str">
        <f aca="false">IF(U1141&gt;0,RANK(U1141,$U$2:$U$1780)+COUNTIF($U$2:U1141,U1141)-1,"")</f>
        <v/>
      </c>
      <c r="W1141" s="71" t="str">
        <f aca="false">IF(V1141="","",IF(V1141&lt;=Settings!$B$11,"1 - Fix first",IF(V1141&lt;=Settings!$B$12,"2 - Review","3 - Monitor")))</f>
        <v/>
      </c>
      <c r="X1141" s="71" t="str">
        <f aca="false">IF(AND(E1141&gt;=Settings!$B$4,AF1141&gt;=Settings!$B$5,O1141&gt;=Settings!$B$6),"HIGH RATE","")</f>
        <v/>
      </c>
      <c r="Y1141" s="71" t="str">
        <f aca="false">IF(F1141&gt;0,RANK(F1141,$F$2:$F$1780)+COUNTIF($F$2:F1141,F1141)-1,"")</f>
        <v/>
      </c>
      <c r="Z1141" s="71" t="str">
        <f aca="false">IF(H1141&gt;0,RANK(H1141,$H$2:$H$1780)+COUNTIF($H$2:H1141,H1141)-1,"")</f>
        <v/>
      </c>
      <c r="AA1141" s="71" t="str">
        <f aca="false">IF(AC1141="","",RANK(AC1141,$AC$2:$AC$1780)+COUNTIF($AC$2:AC1141,AC1141)-1)</f>
        <v/>
      </c>
      <c r="AB1141" s="71" t="str">
        <f aca="false">IF(AD1141="","",RANK(AD1141,$AD$2:$AD$1780)+COUNTIF($AD$2:AD1141,AD1141)-1)</f>
        <v/>
      </c>
      <c r="AC1141" s="71" t="str">
        <f aca="false">IF(AND(AF1141&gt;0,E1141&gt;=Settings!$B$4),ROUND(J1141,10),"")</f>
        <v/>
      </c>
      <c r="AD1141" s="71" t="str">
        <f aca="false">IF(X1141="HIGH RATE",ROUND(O1141,10),"")</f>
        <v/>
      </c>
      <c r="AE1141" s="71" t="s">
        <v>61</v>
      </c>
      <c r="AF1141" s="73" t="n">
        <f aca="false">SUMIFS(Detail!$L$2:$L$9168,Detail!$C$2:$C$9168,$A1141)</f>
        <v>0</v>
      </c>
      <c r="AG1141" s="74" t="n">
        <f aca="false">SUMIFS(Detail!$N$2:$N$9168,Detail!$C$2:$C$9168,$A1141)</f>
        <v>0</v>
      </c>
    </row>
    <row r="1142" customFormat="false" ht="15" hidden="false" customHeight="false" outlineLevel="0" collapsed="false">
      <c r="A1142" s="71" t="s">
        <v>1228</v>
      </c>
      <c r="B1142" s="71" t="s">
        <v>2635</v>
      </c>
      <c r="C1142" s="71" t="s">
        <v>217</v>
      </c>
      <c r="D1142" s="71" t="str">
        <f aca="false">IFERROR(INDEX('Brand Map'!$B$4:$B$125,MATCH(C1142,'Brand Map'!$A$4:$A$125,0)),"Other")</f>
        <v>AUMJ</v>
      </c>
      <c r="E1142" s="73" t="n">
        <f aca="false">SUMIFS(Detail!$K$2:$K$9168,Detail!$C$2:$C$9168,$A1142)</f>
        <v>0</v>
      </c>
      <c r="F1142" s="73" t="n">
        <f aca="false">SUMIFS(Detail!$E$2:$E$9168,Detail!$C$2:$C$9168,$A1142)</f>
        <v>0</v>
      </c>
      <c r="G1142" s="74" t="n">
        <f aca="false">SUMIFS(Detail!$M$2:$M$9168,Detail!$C$2:$C$9168,$A1142)</f>
        <v>0</v>
      </c>
      <c r="H1142" s="74" t="n">
        <f aca="false">SUMIFS(Detail!$D$2:$D$9168,Detail!$C$2:$C$9168,$A1142)</f>
        <v>0</v>
      </c>
      <c r="I1142" s="74" t="n">
        <v>172.31</v>
      </c>
      <c r="J1142" s="51" t="n">
        <f aca="false">IF(E1142&gt;0,AF1142/E1142,0)</f>
        <v>0</v>
      </c>
      <c r="K1142" s="51" t="n">
        <f aca="false">IF(G1142&gt;0,AG1142/G1142,0)</f>
        <v>0</v>
      </c>
      <c r="L1142" s="75" t="n">
        <f aca="false">H1142/Settings!$B$16</f>
        <v>0</v>
      </c>
      <c r="M1142" s="76" t="n">
        <f aca="false">H1142/Settings!$B$20</f>
        <v>0</v>
      </c>
      <c r="N1142" s="77" t="n">
        <f aca="false">E1142*Settings!$B$3</f>
        <v>0</v>
      </c>
      <c r="O1142" s="77" t="n">
        <f aca="false">IF(E1142&gt;0,(AF1142-N1142)/SQRT(E1142*Settings!$B$3*(1-Settings!$B$3)),0)</f>
        <v>0</v>
      </c>
      <c r="P1142" s="77" t="n">
        <f aca="false">MAX(0,AF1142-N1142)</f>
        <v>0</v>
      </c>
      <c r="Q1142" s="51" t="n">
        <f aca="false">IF(E1142&gt;=Settings!$B$4,(AF1142+Settings!$B$7*Settings!$B$3)/(E1142+Settings!$B$7),Settings!$B$3)</f>
        <v>0.0748599558648786</v>
      </c>
      <c r="R1142" s="78" t="n">
        <f aca="false">PERCENTRANK($H$2:$H$1780,H1142,6)</f>
        <v>0</v>
      </c>
      <c r="S1142" s="78" t="n">
        <f aca="false">PERCENTRANK($Q$2:$Q$1780,Q1142,6)</f>
        <v>0.0646794</v>
      </c>
      <c r="T1142" s="78" t="n">
        <f aca="false">PERCENTRANK($F$2:$F$1780,F1142,6)</f>
        <v>0</v>
      </c>
      <c r="U1142" s="79" t="n">
        <f aca="false">IF(F1142&gt;0,ROUND((Settings!$B$8*T1142+Settings!$B$9*R1142+Settings!$B$10*S1142)/SUM(Settings!$B$8:$B$10),10),0)</f>
        <v>0</v>
      </c>
      <c r="V1142" s="71" t="str">
        <f aca="false">IF(U1142&gt;0,RANK(U1142,$U$2:$U$1780)+COUNTIF($U$2:U1142,U1142)-1,"")</f>
        <v/>
      </c>
      <c r="W1142" s="71" t="str">
        <f aca="false">IF(V1142="","",IF(V1142&lt;=Settings!$B$11,"1 - Fix first",IF(V1142&lt;=Settings!$B$12,"2 - Review","3 - Monitor")))</f>
        <v/>
      </c>
      <c r="X1142" s="71" t="str">
        <f aca="false">IF(AND(E1142&gt;=Settings!$B$4,AF1142&gt;=Settings!$B$5,O1142&gt;=Settings!$B$6),"HIGH RATE","")</f>
        <v/>
      </c>
      <c r="Y1142" s="71" t="str">
        <f aca="false">IF(F1142&gt;0,RANK(F1142,$F$2:$F$1780)+COUNTIF($F$2:F1142,F1142)-1,"")</f>
        <v/>
      </c>
      <c r="Z1142" s="71" t="str">
        <f aca="false">IF(H1142&gt;0,RANK(H1142,$H$2:$H$1780)+COUNTIF($H$2:H1142,H1142)-1,"")</f>
        <v/>
      </c>
      <c r="AA1142" s="71" t="str">
        <f aca="false">IF(AC1142="","",RANK(AC1142,$AC$2:$AC$1780)+COUNTIF($AC$2:AC1142,AC1142)-1)</f>
        <v/>
      </c>
      <c r="AB1142" s="71" t="str">
        <f aca="false">IF(AD1142="","",RANK(AD1142,$AD$2:$AD$1780)+COUNTIF($AD$2:AD1142,AD1142)-1)</f>
        <v/>
      </c>
      <c r="AC1142" s="71" t="str">
        <f aca="false">IF(AND(AF1142&gt;0,E1142&gt;=Settings!$B$4),ROUND(J1142,10),"")</f>
        <v/>
      </c>
      <c r="AD1142" s="71" t="str">
        <f aca="false">IF(X1142="HIGH RATE",ROUND(O1142,10),"")</f>
        <v/>
      </c>
      <c r="AE1142" s="71" t="s">
        <v>61</v>
      </c>
      <c r="AF1142" s="73" t="n">
        <f aca="false">SUMIFS(Detail!$L$2:$L$9168,Detail!$C$2:$C$9168,$A1142)</f>
        <v>0</v>
      </c>
      <c r="AG1142" s="74" t="n">
        <f aca="false">SUMIFS(Detail!$N$2:$N$9168,Detail!$C$2:$C$9168,$A1142)</f>
        <v>0</v>
      </c>
    </row>
    <row r="1143" customFormat="false" ht="15" hidden="false" customHeight="false" outlineLevel="0" collapsed="false">
      <c r="A1143" s="71" t="s">
        <v>1666</v>
      </c>
      <c r="B1143" s="71" t="s">
        <v>2604</v>
      </c>
      <c r="C1143" s="71" t="s">
        <v>217</v>
      </c>
      <c r="D1143" s="71" t="str">
        <f aca="false">IFERROR(INDEX('Brand Map'!$B$4:$B$125,MATCH(C1143,'Brand Map'!$A$4:$A$125,0)),"Other")</f>
        <v>AUMJ</v>
      </c>
      <c r="E1143" s="73" t="n">
        <f aca="false">SUMIFS(Detail!$K$2:$K$9168,Detail!$C$2:$C$9168,$A1143)</f>
        <v>0</v>
      </c>
      <c r="F1143" s="73" t="n">
        <f aca="false">SUMIFS(Detail!$E$2:$E$9168,Detail!$C$2:$C$9168,$A1143)</f>
        <v>0</v>
      </c>
      <c r="G1143" s="74" t="n">
        <f aca="false">SUMIFS(Detail!$M$2:$M$9168,Detail!$C$2:$C$9168,$A1143)</f>
        <v>0</v>
      </c>
      <c r="H1143" s="74" t="n">
        <f aca="false">SUMIFS(Detail!$D$2:$D$9168,Detail!$C$2:$C$9168,$A1143)</f>
        <v>0</v>
      </c>
      <c r="I1143" s="74" t="n">
        <v>551.7</v>
      </c>
      <c r="J1143" s="51" t="n">
        <f aca="false">IF(E1143&gt;0,AF1143/E1143,0)</f>
        <v>0</v>
      </c>
      <c r="K1143" s="51" t="n">
        <f aca="false">IF(G1143&gt;0,AG1143/G1143,0)</f>
        <v>0</v>
      </c>
      <c r="L1143" s="75" t="n">
        <f aca="false">H1143/Settings!$B$16</f>
        <v>0</v>
      </c>
      <c r="M1143" s="76" t="n">
        <f aca="false">H1143/Settings!$B$20</f>
        <v>0</v>
      </c>
      <c r="N1143" s="77" t="n">
        <f aca="false">E1143*Settings!$B$3</f>
        <v>0</v>
      </c>
      <c r="O1143" s="77" t="n">
        <f aca="false">IF(E1143&gt;0,(AF1143-N1143)/SQRT(E1143*Settings!$B$3*(1-Settings!$B$3)),0)</f>
        <v>0</v>
      </c>
      <c r="P1143" s="77" t="n">
        <f aca="false">MAX(0,AF1143-N1143)</f>
        <v>0</v>
      </c>
      <c r="Q1143" s="51" t="n">
        <f aca="false">IF(E1143&gt;=Settings!$B$4,(AF1143+Settings!$B$7*Settings!$B$3)/(E1143+Settings!$B$7),Settings!$B$3)</f>
        <v>0.0748599558648786</v>
      </c>
      <c r="R1143" s="78" t="n">
        <f aca="false">PERCENTRANK($H$2:$H$1780,H1143,6)</f>
        <v>0</v>
      </c>
      <c r="S1143" s="78" t="n">
        <f aca="false">PERCENTRANK($Q$2:$Q$1780,Q1143,6)</f>
        <v>0.0646794</v>
      </c>
      <c r="T1143" s="78" t="n">
        <f aca="false">PERCENTRANK($F$2:$F$1780,F1143,6)</f>
        <v>0</v>
      </c>
      <c r="U1143" s="79" t="n">
        <f aca="false">IF(F1143&gt;0,ROUND((Settings!$B$8*T1143+Settings!$B$9*R1143+Settings!$B$10*S1143)/SUM(Settings!$B$8:$B$10),10),0)</f>
        <v>0</v>
      </c>
      <c r="V1143" s="71" t="str">
        <f aca="false">IF(U1143&gt;0,RANK(U1143,$U$2:$U$1780)+COUNTIF($U$2:U1143,U1143)-1,"")</f>
        <v/>
      </c>
      <c r="W1143" s="71" t="str">
        <f aca="false">IF(V1143="","",IF(V1143&lt;=Settings!$B$11,"1 - Fix first",IF(V1143&lt;=Settings!$B$12,"2 - Review","3 - Monitor")))</f>
        <v/>
      </c>
      <c r="X1143" s="71" t="str">
        <f aca="false">IF(AND(E1143&gt;=Settings!$B$4,AF1143&gt;=Settings!$B$5,O1143&gt;=Settings!$B$6),"HIGH RATE","")</f>
        <v/>
      </c>
      <c r="Y1143" s="71" t="str">
        <f aca="false">IF(F1143&gt;0,RANK(F1143,$F$2:$F$1780)+COUNTIF($F$2:F1143,F1143)-1,"")</f>
        <v/>
      </c>
      <c r="Z1143" s="71" t="str">
        <f aca="false">IF(H1143&gt;0,RANK(H1143,$H$2:$H$1780)+COUNTIF($H$2:H1143,H1143)-1,"")</f>
        <v/>
      </c>
      <c r="AA1143" s="71" t="str">
        <f aca="false">IF(AC1143="","",RANK(AC1143,$AC$2:$AC$1780)+COUNTIF($AC$2:AC1143,AC1143)-1)</f>
        <v/>
      </c>
      <c r="AB1143" s="71" t="str">
        <f aca="false">IF(AD1143="","",RANK(AD1143,$AD$2:$AD$1780)+COUNTIF($AD$2:AD1143,AD1143)-1)</f>
        <v/>
      </c>
      <c r="AC1143" s="71" t="str">
        <f aca="false">IF(AND(AF1143&gt;0,E1143&gt;=Settings!$B$4),ROUND(J1143,10),"")</f>
        <v/>
      </c>
      <c r="AD1143" s="71" t="str">
        <f aca="false">IF(X1143="HIGH RATE",ROUND(O1143,10),"")</f>
        <v/>
      </c>
      <c r="AE1143" s="71" t="s">
        <v>60</v>
      </c>
      <c r="AF1143" s="73" t="n">
        <f aca="false">SUMIFS(Detail!$L$2:$L$9168,Detail!$C$2:$C$9168,$A1143)</f>
        <v>0</v>
      </c>
      <c r="AG1143" s="74" t="n">
        <f aca="false">SUMIFS(Detail!$N$2:$N$9168,Detail!$C$2:$C$9168,$A1143)</f>
        <v>0</v>
      </c>
    </row>
    <row r="1144" customFormat="false" ht="15" hidden="false" customHeight="false" outlineLevel="0" collapsed="false">
      <c r="A1144" s="71" t="s">
        <v>2129</v>
      </c>
      <c r="B1144" s="71" t="s">
        <v>2604</v>
      </c>
      <c r="C1144" s="71" t="s">
        <v>217</v>
      </c>
      <c r="D1144" s="71" t="str">
        <f aca="false">IFERROR(INDEX('Brand Map'!$B$4:$B$125,MATCH(C1144,'Brand Map'!$A$4:$A$125,0)),"Other")</f>
        <v>AUMJ</v>
      </c>
      <c r="E1144" s="73" t="n">
        <f aca="false">SUMIFS(Detail!$K$2:$K$9168,Detail!$C$2:$C$9168,$A1144)</f>
        <v>2</v>
      </c>
      <c r="F1144" s="73" t="n">
        <f aca="false">SUMIFS(Detail!$E$2:$E$9168,Detail!$C$2:$C$9168,$A1144)</f>
        <v>0</v>
      </c>
      <c r="G1144" s="74" t="n">
        <f aca="false">SUMIFS(Detail!$M$2:$M$9168,Detail!$C$2:$C$9168,$A1144)</f>
        <v>127.17</v>
      </c>
      <c r="H1144" s="74" t="n">
        <f aca="false">SUMIFS(Detail!$D$2:$D$9168,Detail!$C$2:$C$9168,$A1144)</f>
        <v>0</v>
      </c>
      <c r="I1144" s="74" t="n">
        <v>385.14</v>
      </c>
      <c r="J1144" s="51" t="n">
        <f aca="false">IF(E1144&gt;0,AF1144/E1144,0)</f>
        <v>0</v>
      </c>
      <c r="K1144" s="51" t="n">
        <f aca="false">IF(G1144&gt;0,AG1144/G1144,0)</f>
        <v>0</v>
      </c>
      <c r="L1144" s="75" t="n">
        <f aca="false">H1144/Settings!$B$16</f>
        <v>0</v>
      </c>
      <c r="M1144" s="76" t="n">
        <f aca="false">H1144/Settings!$B$20</f>
        <v>0</v>
      </c>
      <c r="N1144" s="77" t="n">
        <f aca="false">E1144*Settings!$B$3</f>
        <v>0.149719911729757</v>
      </c>
      <c r="O1144" s="77" t="n">
        <f aca="false">IF(E1144&gt;0,(AF1144-N1144)/SQRT(E1144*Settings!$B$3*(1-Settings!$B$3)),0)</f>
        <v>-0.402287039792884</v>
      </c>
      <c r="P1144" s="77" t="n">
        <f aca="false">MAX(0,AF1144-N1144)</f>
        <v>0</v>
      </c>
      <c r="Q1144" s="51" t="n">
        <f aca="false">IF(E1144&gt;=Settings!$B$4,(AF1144+Settings!$B$7*Settings!$B$3)/(E1144+Settings!$B$7),Settings!$B$3)</f>
        <v>0.0748599558648786</v>
      </c>
      <c r="R1144" s="78" t="n">
        <f aca="false">PERCENTRANK($H$2:$H$1780,H1144,6)</f>
        <v>0</v>
      </c>
      <c r="S1144" s="78" t="n">
        <f aca="false">PERCENTRANK($Q$2:$Q$1780,Q1144,6)</f>
        <v>0.0646794</v>
      </c>
      <c r="T1144" s="78" t="n">
        <f aca="false">PERCENTRANK($F$2:$F$1780,F1144,6)</f>
        <v>0</v>
      </c>
      <c r="U1144" s="79" t="n">
        <f aca="false">IF(F1144&gt;0,ROUND((Settings!$B$8*T1144+Settings!$B$9*R1144+Settings!$B$10*S1144)/SUM(Settings!$B$8:$B$10),10),0)</f>
        <v>0</v>
      </c>
      <c r="V1144" s="71" t="str">
        <f aca="false">IF(U1144&gt;0,RANK(U1144,$U$2:$U$1780)+COUNTIF($U$2:U1144,U1144)-1,"")</f>
        <v/>
      </c>
      <c r="W1144" s="71" t="str">
        <f aca="false">IF(V1144="","",IF(V1144&lt;=Settings!$B$11,"1 - Fix first",IF(V1144&lt;=Settings!$B$12,"2 - Review","3 - Monitor")))</f>
        <v/>
      </c>
      <c r="X1144" s="71" t="str">
        <f aca="false">IF(AND(E1144&gt;=Settings!$B$4,AF1144&gt;=Settings!$B$5,O1144&gt;=Settings!$B$6),"HIGH RATE","")</f>
        <v/>
      </c>
      <c r="Y1144" s="71" t="str">
        <f aca="false">IF(F1144&gt;0,RANK(F1144,$F$2:$F$1780)+COUNTIF($F$2:F1144,F1144)-1,"")</f>
        <v/>
      </c>
      <c r="Z1144" s="71" t="str">
        <f aca="false">IF(H1144&gt;0,RANK(H1144,$H$2:$H$1780)+COUNTIF($H$2:H1144,H1144)-1,"")</f>
        <v/>
      </c>
      <c r="AA1144" s="71" t="str">
        <f aca="false">IF(AC1144="","",RANK(AC1144,$AC$2:$AC$1780)+COUNTIF($AC$2:AC1144,AC1144)-1)</f>
        <v/>
      </c>
      <c r="AB1144" s="71" t="str">
        <f aca="false">IF(AD1144="","",RANK(AD1144,$AD$2:$AD$1780)+COUNTIF($AD$2:AD1144,AD1144)-1)</f>
        <v/>
      </c>
      <c r="AC1144" s="71" t="str">
        <f aca="false">IF(AND(AF1144&gt;0,E1144&gt;=Settings!$B$4),ROUND(J1144,10),"")</f>
        <v/>
      </c>
      <c r="AD1144" s="71" t="str">
        <f aca="false">IF(X1144="HIGH RATE",ROUND(O1144,10),"")</f>
        <v/>
      </c>
      <c r="AE1144" s="71" t="s">
        <v>61</v>
      </c>
      <c r="AF1144" s="73" t="n">
        <f aca="false">SUMIFS(Detail!$L$2:$L$9168,Detail!$C$2:$C$9168,$A1144)</f>
        <v>0</v>
      </c>
      <c r="AG1144" s="74" t="n">
        <f aca="false">SUMIFS(Detail!$N$2:$N$9168,Detail!$C$2:$C$9168,$A1144)</f>
        <v>0</v>
      </c>
    </row>
    <row r="1145" customFormat="false" ht="15" hidden="false" customHeight="false" outlineLevel="0" collapsed="false">
      <c r="A1145" s="71" t="s">
        <v>2026</v>
      </c>
      <c r="B1145" s="71" t="s">
        <v>2604</v>
      </c>
      <c r="C1145" s="71" t="s">
        <v>217</v>
      </c>
      <c r="D1145" s="71" t="str">
        <f aca="false">IFERROR(INDEX('Brand Map'!$B$4:$B$125,MATCH(C1145,'Brand Map'!$A$4:$A$125,0)),"Other")</f>
        <v>AUMJ</v>
      </c>
      <c r="E1145" s="73" t="n">
        <f aca="false">SUMIFS(Detail!$K$2:$K$9168,Detail!$C$2:$C$9168,$A1145)</f>
        <v>0</v>
      </c>
      <c r="F1145" s="73" t="n">
        <f aca="false">SUMIFS(Detail!$E$2:$E$9168,Detail!$C$2:$C$9168,$A1145)</f>
        <v>0</v>
      </c>
      <c r="G1145" s="74" t="n">
        <f aca="false">SUMIFS(Detail!$M$2:$M$9168,Detail!$C$2:$C$9168,$A1145)</f>
        <v>0</v>
      </c>
      <c r="H1145" s="74" t="n">
        <f aca="false">SUMIFS(Detail!$D$2:$D$9168,Detail!$C$2:$C$9168,$A1145)</f>
        <v>0</v>
      </c>
      <c r="I1145" s="74" t="n">
        <v>213.9</v>
      </c>
      <c r="J1145" s="51" t="n">
        <f aca="false">IF(E1145&gt;0,AF1145/E1145,0)</f>
        <v>0</v>
      </c>
      <c r="K1145" s="51" t="n">
        <f aca="false">IF(G1145&gt;0,AG1145/G1145,0)</f>
        <v>0</v>
      </c>
      <c r="L1145" s="75" t="n">
        <f aca="false">H1145/Settings!$B$16</f>
        <v>0</v>
      </c>
      <c r="M1145" s="76" t="n">
        <f aca="false">H1145/Settings!$B$20</f>
        <v>0</v>
      </c>
      <c r="N1145" s="77" t="n">
        <f aca="false">E1145*Settings!$B$3</f>
        <v>0</v>
      </c>
      <c r="O1145" s="77" t="n">
        <f aca="false">IF(E1145&gt;0,(AF1145-N1145)/SQRT(E1145*Settings!$B$3*(1-Settings!$B$3)),0)</f>
        <v>0</v>
      </c>
      <c r="P1145" s="77" t="n">
        <f aca="false">MAX(0,AF1145-N1145)</f>
        <v>0</v>
      </c>
      <c r="Q1145" s="51" t="n">
        <f aca="false">IF(E1145&gt;=Settings!$B$4,(AF1145+Settings!$B$7*Settings!$B$3)/(E1145+Settings!$B$7),Settings!$B$3)</f>
        <v>0.0748599558648786</v>
      </c>
      <c r="R1145" s="78" t="n">
        <f aca="false">PERCENTRANK($H$2:$H$1780,H1145,6)</f>
        <v>0</v>
      </c>
      <c r="S1145" s="78" t="n">
        <f aca="false">PERCENTRANK($Q$2:$Q$1780,Q1145,6)</f>
        <v>0.0646794</v>
      </c>
      <c r="T1145" s="78" t="n">
        <f aca="false">PERCENTRANK($F$2:$F$1780,F1145,6)</f>
        <v>0</v>
      </c>
      <c r="U1145" s="79" t="n">
        <f aca="false">IF(F1145&gt;0,ROUND((Settings!$B$8*T1145+Settings!$B$9*R1145+Settings!$B$10*S1145)/SUM(Settings!$B$8:$B$10),10),0)</f>
        <v>0</v>
      </c>
      <c r="V1145" s="71" t="str">
        <f aca="false">IF(U1145&gt;0,RANK(U1145,$U$2:$U$1780)+COUNTIF($U$2:U1145,U1145)-1,"")</f>
        <v/>
      </c>
      <c r="W1145" s="71" t="str">
        <f aca="false">IF(V1145="","",IF(V1145&lt;=Settings!$B$11,"1 - Fix first",IF(V1145&lt;=Settings!$B$12,"2 - Review","3 - Monitor")))</f>
        <v/>
      </c>
      <c r="X1145" s="71" t="str">
        <f aca="false">IF(AND(E1145&gt;=Settings!$B$4,AF1145&gt;=Settings!$B$5,O1145&gt;=Settings!$B$6),"HIGH RATE","")</f>
        <v/>
      </c>
      <c r="Y1145" s="71" t="str">
        <f aca="false">IF(F1145&gt;0,RANK(F1145,$F$2:$F$1780)+COUNTIF($F$2:F1145,F1145)-1,"")</f>
        <v/>
      </c>
      <c r="Z1145" s="71" t="str">
        <f aca="false">IF(H1145&gt;0,RANK(H1145,$H$2:$H$1780)+COUNTIF($H$2:H1145,H1145)-1,"")</f>
        <v/>
      </c>
      <c r="AA1145" s="71" t="str">
        <f aca="false">IF(AC1145="","",RANK(AC1145,$AC$2:$AC$1780)+COUNTIF($AC$2:AC1145,AC1145)-1)</f>
        <v/>
      </c>
      <c r="AB1145" s="71" t="str">
        <f aca="false">IF(AD1145="","",RANK(AD1145,$AD$2:$AD$1780)+COUNTIF($AD$2:AD1145,AD1145)-1)</f>
        <v/>
      </c>
      <c r="AC1145" s="71" t="str">
        <f aca="false">IF(AND(AF1145&gt;0,E1145&gt;=Settings!$B$4),ROUND(J1145,10),"")</f>
        <v/>
      </c>
      <c r="AD1145" s="71" t="str">
        <f aca="false">IF(X1145="HIGH RATE",ROUND(O1145,10),"")</f>
        <v/>
      </c>
      <c r="AE1145" s="71" t="s">
        <v>60</v>
      </c>
      <c r="AF1145" s="73" t="n">
        <f aca="false">SUMIFS(Detail!$L$2:$L$9168,Detail!$C$2:$C$9168,$A1145)</f>
        <v>0</v>
      </c>
      <c r="AG1145" s="74" t="n">
        <f aca="false">SUMIFS(Detail!$N$2:$N$9168,Detail!$C$2:$C$9168,$A1145)</f>
        <v>0</v>
      </c>
    </row>
    <row r="1146" customFormat="false" ht="15" hidden="false" customHeight="false" outlineLevel="0" collapsed="false">
      <c r="A1146" s="71" t="s">
        <v>1970</v>
      </c>
      <c r="B1146" s="71" t="s">
        <v>2604</v>
      </c>
      <c r="C1146" s="71" t="s">
        <v>217</v>
      </c>
      <c r="D1146" s="71" t="str">
        <f aca="false">IFERROR(INDEX('Brand Map'!$B$4:$B$125,MATCH(C1146,'Brand Map'!$A$4:$A$125,0)),"Other")</f>
        <v>AUMJ</v>
      </c>
      <c r="E1146" s="73" t="n">
        <f aca="false">SUMIFS(Detail!$K$2:$K$9168,Detail!$C$2:$C$9168,$A1146)</f>
        <v>0</v>
      </c>
      <c r="F1146" s="73" t="n">
        <f aca="false">SUMIFS(Detail!$E$2:$E$9168,Detail!$C$2:$C$9168,$A1146)</f>
        <v>0</v>
      </c>
      <c r="G1146" s="74" t="n">
        <f aca="false">SUMIFS(Detail!$M$2:$M$9168,Detail!$C$2:$C$9168,$A1146)</f>
        <v>0</v>
      </c>
      <c r="H1146" s="74" t="n">
        <f aca="false">SUMIFS(Detail!$D$2:$D$9168,Detail!$C$2:$C$9168,$A1146)</f>
        <v>0</v>
      </c>
      <c r="I1146" s="74" t="n">
        <v>243.9</v>
      </c>
      <c r="J1146" s="51" t="n">
        <f aca="false">IF(E1146&gt;0,AF1146/E1146,0)</f>
        <v>0</v>
      </c>
      <c r="K1146" s="51" t="n">
        <f aca="false">IF(G1146&gt;0,AG1146/G1146,0)</f>
        <v>0</v>
      </c>
      <c r="L1146" s="75" t="n">
        <f aca="false">H1146/Settings!$B$16</f>
        <v>0</v>
      </c>
      <c r="M1146" s="76" t="n">
        <f aca="false">H1146/Settings!$B$20</f>
        <v>0</v>
      </c>
      <c r="N1146" s="77" t="n">
        <f aca="false">E1146*Settings!$B$3</f>
        <v>0</v>
      </c>
      <c r="O1146" s="77" t="n">
        <f aca="false">IF(E1146&gt;0,(AF1146-N1146)/SQRT(E1146*Settings!$B$3*(1-Settings!$B$3)),0)</f>
        <v>0</v>
      </c>
      <c r="P1146" s="77" t="n">
        <f aca="false">MAX(0,AF1146-N1146)</f>
        <v>0</v>
      </c>
      <c r="Q1146" s="51" t="n">
        <f aca="false">IF(E1146&gt;=Settings!$B$4,(AF1146+Settings!$B$7*Settings!$B$3)/(E1146+Settings!$B$7),Settings!$B$3)</f>
        <v>0.0748599558648786</v>
      </c>
      <c r="R1146" s="78" t="n">
        <f aca="false">PERCENTRANK($H$2:$H$1780,H1146,6)</f>
        <v>0</v>
      </c>
      <c r="S1146" s="78" t="n">
        <f aca="false">PERCENTRANK($Q$2:$Q$1780,Q1146,6)</f>
        <v>0.0646794</v>
      </c>
      <c r="T1146" s="78" t="n">
        <f aca="false">PERCENTRANK($F$2:$F$1780,F1146,6)</f>
        <v>0</v>
      </c>
      <c r="U1146" s="79" t="n">
        <f aca="false">IF(F1146&gt;0,ROUND((Settings!$B$8*T1146+Settings!$B$9*R1146+Settings!$B$10*S1146)/SUM(Settings!$B$8:$B$10),10),0)</f>
        <v>0</v>
      </c>
      <c r="V1146" s="71" t="str">
        <f aca="false">IF(U1146&gt;0,RANK(U1146,$U$2:$U$1780)+COUNTIF($U$2:U1146,U1146)-1,"")</f>
        <v/>
      </c>
      <c r="W1146" s="71" t="str">
        <f aca="false">IF(V1146="","",IF(V1146&lt;=Settings!$B$11,"1 - Fix first",IF(V1146&lt;=Settings!$B$12,"2 - Review","3 - Monitor")))</f>
        <v/>
      </c>
      <c r="X1146" s="71" t="str">
        <f aca="false">IF(AND(E1146&gt;=Settings!$B$4,AF1146&gt;=Settings!$B$5,O1146&gt;=Settings!$B$6),"HIGH RATE","")</f>
        <v/>
      </c>
      <c r="Y1146" s="71" t="str">
        <f aca="false">IF(F1146&gt;0,RANK(F1146,$F$2:$F$1780)+COUNTIF($F$2:F1146,F1146)-1,"")</f>
        <v/>
      </c>
      <c r="Z1146" s="71" t="str">
        <f aca="false">IF(H1146&gt;0,RANK(H1146,$H$2:$H$1780)+COUNTIF($H$2:H1146,H1146)-1,"")</f>
        <v/>
      </c>
      <c r="AA1146" s="71" t="str">
        <f aca="false">IF(AC1146="","",RANK(AC1146,$AC$2:$AC$1780)+COUNTIF($AC$2:AC1146,AC1146)-1)</f>
        <v/>
      </c>
      <c r="AB1146" s="71" t="str">
        <f aca="false">IF(AD1146="","",RANK(AD1146,$AD$2:$AD$1780)+COUNTIF($AD$2:AD1146,AD1146)-1)</f>
        <v/>
      </c>
      <c r="AC1146" s="71" t="str">
        <f aca="false">IF(AND(AF1146&gt;0,E1146&gt;=Settings!$B$4),ROUND(J1146,10),"")</f>
        <v/>
      </c>
      <c r="AD1146" s="71" t="str">
        <f aca="false">IF(X1146="HIGH RATE",ROUND(O1146,10),"")</f>
        <v/>
      </c>
      <c r="AE1146" s="71" t="s">
        <v>60</v>
      </c>
      <c r="AF1146" s="73" t="n">
        <f aca="false">SUMIFS(Detail!$L$2:$L$9168,Detail!$C$2:$C$9168,$A1146)</f>
        <v>0</v>
      </c>
      <c r="AG1146" s="74" t="n">
        <f aca="false">SUMIFS(Detail!$N$2:$N$9168,Detail!$C$2:$C$9168,$A1146)</f>
        <v>0</v>
      </c>
    </row>
    <row r="1147" customFormat="false" ht="15" hidden="false" customHeight="false" outlineLevel="0" collapsed="false">
      <c r="A1147" s="71" t="s">
        <v>2248</v>
      </c>
      <c r="B1147" s="71" t="s">
        <v>2604</v>
      </c>
      <c r="C1147" s="71" t="s">
        <v>217</v>
      </c>
      <c r="D1147" s="71" t="str">
        <f aca="false">IFERROR(INDEX('Brand Map'!$B$4:$B$125,MATCH(C1147,'Brand Map'!$A$4:$A$125,0)),"Other")</f>
        <v>AUMJ</v>
      </c>
      <c r="E1147" s="73" t="n">
        <f aca="false">SUMIFS(Detail!$K$2:$K$9168,Detail!$C$2:$C$9168,$A1147)</f>
        <v>0</v>
      </c>
      <c r="F1147" s="73" t="n">
        <f aca="false">SUMIFS(Detail!$E$2:$E$9168,Detail!$C$2:$C$9168,$A1147)</f>
        <v>0</v>
      </c>
      <c r="G1147" s="74" t="n">
        <f aca="false">SUMIFS(Detail!$M$2:$M$9168,Detail!$C$2:$C$9168,$A1147)</f>
        <v>0</v>
      </c>
      <c r="H1147" s="74" t="n">
        <f aca="false">SUMIFS(Detail!$D$2:$D$9168,Detail!$C$2:$C$9168,$A1147)</f>
        <v>0</v>
      </c>
      <c r="I1147" s="74" t="n">
        <v>82.65</v>
      </c>
      <c r="J1147" s="51" t="n">
        <f aca="false">IF(E1147&gt;0,AF1147/E1147,0)</f>
        <v>0</v>
      </c>
      <c r="K1147" s="51" t="n">
        <f aca="false">IF(G1147&gt;0,AG1147/G1147,0)</f>
        <v>0</v>
      </c>
      <c r="L1147" s="75" t="n">
        <f aca="false">H1147/Settings!$B$16</f>
        <v>0</v>
      </c>
      <c r="M1147" s="76" t="n">
        <f aca="false">H1147/Settings!$B$20</f>
        <v>0</v>
      </c>
      <c r="N1147" s="77" t="n">
        <f aca="false">E1147*Settings!$B$3</f>
        <v>0</v>
      </c>
      <c r="O1147" s="77" t="n">
        <f aca="false">IF(E1147&gt;0,(AF1147-N1147)/SQRT(E1147*Settings!$B$3*(1-Settings!$B$3)),0)</f>
        <v>0</v>
      </c>
      <c r="P1147" s="77" t="n">
        <f aca="false">MAX(0,AF1147-N1147)</f>
        <v>0</v>
      </c>
      <c r="Q1147" s="51" t="n">
        <f aca="false">IF(E1147&gt;=Settings!$B$4,(AF1147+Settings!$B$7*Settings!$B$3)/(E1147+Settings!$B$7),Settings!$B$3)</f>
        <v>0.0748599558648786</v>
      </c>
      <c r="R1147" s="78" t="n">
        <f aca="false">PERCENTRANK($H$2:$H$1780,H1147,6)</f>
        <v>0</v>
      </c>
      <c r="S1147" s="78" t="n">
        <f aca="false">PERCENTRANK($Q$2:$Q$1780,Q1147,6)</f>
        <v>0.0646794</v>
      </c>
      <c r="T1147" s="78" t="n">
        <f aca="false">PERCENTRANK($F$2:$F$1780,F1147,6)</f>
        <v>0</v>
      </c>
      <c r="U1147" s="79" t="n">
        <f aca="false">IF(F1147&gt;0,ROUND((Settings!$B$8*T1147+Settings!$B$9*R1147+Settings!$B$10*S1147)/SUM(Settings!$B$8:$B$10),10),0)</f>
        <v>0</v>
      </c>
      <c r="V1147" s="71" t="str">
        <f aca="false">IF(U1147&gt;0,RANK(U1147,$U$2:$U$1780)+COUNTIF($U$2:U1147,U1147)-1,"")</f>
        <v/>
      </c>
      <c r="W1147" s="71" t="str">
        <f aca="false">IF(V1147="","",IF(V1147&lt;=Settings!$B$11,"1 - Fix first",IF(V1147&lt;=Settings!$B$12,"2 - Review","3 - Monitor")))</f>
        <v/>
      </c>
      <c r="X1147" s="71" t="str">
        <f aca="false">IF(AND(E1147&gt;=Settings!$B$4,AF1147&gt;=Settings!$B$5,O1147&gt;=Settings!$B$6),"HIGH RATE","")</f>
        <v/>
      </c>
      <c r="Y1147" s="71" t="str">
        <f aca="false">IF(F1147&gt;0,RANK(F1147,$F$2:$F$1780)+COUNTIF($F$2:F1147,F1147)-1,"")</f>
        <v/>
      </c>
      <c r="Z1147" s="71" t="str">
        <f aca="false">IF(H1147&gt;0,RANK(H1147,$H$2:$H$1780)+COUNTIF($H$2:H1147,H1147)-1,"")</f>
        <v/>
      </c>
      <c r="AA1147" s="71" t="str">
        <f aca="false">IF(AC1147="","",RANK(AC1147,$AC$2:$AC$1780)+COUNTIF($AC$2:AC1147,AC1147)-1)</f>
        <v/>
      </c>
      <c r="AB1147" s="71" t="str">
        <f aca="false">IF(AD1147="","",RANK(AD1147,$AD$2:$AD$1780)+COUNTIF($AD$2:AD1147,AD1147)-1)</f>
        <v/>
      </c>
      <c r="AC1147" s="71" t="str">
        <f aca="false">IF(AND(AF1147&gt;0,E1147&gt;=Settings!$B$4),ROUND(J1147,10),"")</f>
        <v/>
      </c>
      <c r="AD1147" s="71" t="str">
        <f aca="false">IF(X1147="HIGH RATE",ROUND(O1147,10),"")</f>
        <v/>
      </c>
      <c r="AE1147" s="71" t="s">
        <v>61</v>
      </c>
      <c r="AF1147" s="73" t="n">
        <f aca="false">SUMIFS(Detail!$L$2:$L$9168,Detail!$C$2:$C$9168,$A1147)</f>
        <v>0</v>
      </c>
      <c r="AG1147" s="74" t="n">
        <f aca="false">SUMIFS(Detail!$N$2:$N$9168,Detail!$C$2:$C$9168,$A1147)</f>
        <v>0</v>
      </c>
    </row>
    <row r="1148" customFormat="false" ht="15" hidden="false" customHeight="false" outlineLevel="0" collapsed="false">
      <c r="A1148" s="71" t="s">
        <v>1782</v>
      </c>
      <c r="B1148" s="71" t="s">
        <v>2559</v>
      </c>
      <c r="C1148" s="71" t="s">
        <v>217</v>
      </c>
      <c r="D1148" s="71" t="str">
        <f aca="false">IFERROR(INDEX('Brand Map'!$B$4:$B$125,MATCH(C1148,'Brand Map'!$A$4:$A$125,0)),"Other")</f>
        <v>AUMJ</v>
      </c>
      <c r="E1148" s="73" t="n">
        <f aca="false">SUMIFS(Detail!$K$2:$K$9168,Detail!$C$2:$C$9168,$A1148)</f>
        <v>0</v>
      </c>
      <c r="F1148" s="73" t="n">
        <f aca="false">SUMIFS(Detail!$E$2:$E$9168,Detail!$C$2:$C$9168,$A1148)</f>
        <v>0</v>
      </c>
      <c r="G1148" s="74" t="n">
        <f aca="false">SUMIFS(Detail!$M$2:$M$9168,Detail!$C$2:$C$9168,$A1148)</f>
        <v>0</v>
      </c>
      <c r="H1148" s="74" t="n">
        <f aca="false">SUMIFS(Detail!$D$2:$D$9168,Detail!$C$2:$C$9168,$A1148)</f>
        <v>0</v>
      </c>
      <c r="I1148" s="74" t="n">
        <v>734.65</v>
      </c>
      <c r="J1148" s="51" t="n">
        <f aca="false">IF(E1148&gt;0,AF1148/E1148,0)</f>
        <v>0</v>
      </c>
      <c r="K1148" s="51" t="n">
        <f aca="false">IF(G1148&gt;0,AG1148/G1148,0)</f>
        <v>0</v>
      </c>
      <c r="L1148" s="75" t="n">
        <f aca="false">H1148/Settings!$B$16</f>
        <v>0</v>
      </c>
      <c r="M1148" s="76" t="n">
        <f aca="false">H1148/Settings!$B$20</f>
        <v>0</v>
      </c>
      <c r="N1148" s="77" t="n">
        <f aca="false">E1148*Settings!$B$3</f>
        <v>0</v>
      </c>
      <c r="O1148" s="77" t="n">
        <f aca="false">IF(E1148&gt;0,(AF1148-N1148)/SQRT(E1148*Settings!$B$3*(1-Settings!$B$3)),0)</f>
        <v>0</v>
      </c>
      <c r="P1148" s="77" t="n">
        <f aca="false">MAX(0,AF1148-N1148)</f>
        <v>0</v>
      </c>
      <c r="Q1148" s="51" t="n">
        <f aca="false">IF(E1148&gt;=Settings!$B$4,(AF1148+Settings!$B$7*Settings!$B$3)/(E1148+Settings!$B$7),Settings!$B$3)</f>
        <v>0.0748599558648786</v>
      </c>
      <c r="R1148" s="78" t="n">
        <f aca="false">PERCENTRANK($H$2:$H$1780,H1148,6)</f>
        <v>0</v>
      </c>
      <c r="S1148" s="78" t="n">
        <f aca="false">PERCENTRANK($Q$2:$Q$1780,Q1148,6)</f>
        <v>0.0646794</v>
      </c>
      <c r="T1148" s="78" t="n">
        <f aca="false">PERCENTRANK($F$2:$F$1780,F1148,6)</f>
        <v>0</v>
      </c>
      <c r="U1148" s="79" t="n">
        <f aca="false">IF(F1148&gt;0,ROUND((Settings!$B$8*T1148+Settings!$B$9*R1148+Settings!$B$10*S1148)/SUM(Settings!$B$8:$B$10),10),0)</f>
        <v>0</v>
      </c>
      <c r="V1148" s="71" t="str">
        <f aca="false">IF(U1148&gt;0,RANK(U1148,$U$2:$U$1780)+COUNTIF($U$2:U1148,U1148)-1,"")</f>
        <v/>
      </c>
      <c r="W1148" s="71" t="str">
        <f aca="false">IF(V1148="","",IF(V1148&lt;=Settings!$B$11,"1 - Fix first",IF(V1148&lt;=Settings!$B$12,"2 - Review","3 - Monitor")))</f>
        <v/>
      </c>
      <c r="X1148" s="71" t="str">
        <f aca="false">IF(AND(E1148&gt;=Settings!$B$4,AF1148&gt;=Settings!$B$5,O1148&gt;=Settings!$B$6),"HIGH RATE","")</f>
        <v/>
      </c>
      <c r="Y1148" s="71" t="str">
        <f aca="false">IF(F1148&gt;0,RANK(F1148,$F$2:$F$1780)+COUNTIF($F$2:F1148,F1148)-1,"")</f>
        <v/>
      </c>
      <c r="Z1148" s="71" t="str">
        <f aca="false">IF(H1148&gt;0,RANK(H1148,$H$2:$H$1780)+COUNTIF($H$2:H1148,H1148)-1,"")</f>
        <v/>
      </c>
      <c r="AA1148" s="71" t="str">
        <f aca="false">IF(AC1148="","",RANK(AC1148,$AC$2:$AC$1780)+COUNTIF($AC$2:AC1148,AC1148)-1)</f>
        <v/>
      </c>
      <c r="AB1148" s="71" t="str">
        <f aca="false">IF(AD1148="","",RANK(AD1148,$AD$2:$AD$1780)+COUNTIF($AD$2:AD1148,AD1148)-1)</f>
        <v/>
      </c>
      <c r="AC1148" s="71" t="str">
        <f aca="false">IF(AND(AF1148&gt;0,E1148&gt;=Settings!$B$4),ROUND(J1148,10),"")</f>
        <v/>
      </c>
      <c r="AD1148" s="71" t="str">
        <f aca="false">IF(X1148="HIGH RATE",ROUND(O1148,10),"")</f>
        <v/>
      </c>
      <c r="AE1148" s="71" t="s">
        <v>60</v>
      </c>
      <c r="AF1148" s="73" t="n">
        <f aca="false">SUMIFS(Detail!$L$2:$L$9168,Detail!$C$2:$C$9168,$A1148)</f>
        <v>0</v>
      </c>
      <c r="AG1148" s="74" t="n">
        <f aca="false">SUMIFS(Detail!$N$2:$N$9168,Detail!$C$2:$C$9168,$A1148)</f>
        <v>0</v>
      </c>
    </row>
    <row r="1149" customFormat="false" ht="15" hidden="false" customHeight="false" outlineLevel="0" collapsed="false">
      <c r="A1149" s="71" t="s">
        <v>1981</v>
      </c>
      <c r="B1149" s="71" t="s">
        <v>2559</v>
      </c>
      <c r="C1149" s="71" t="s">
        <v>217</v>
      </c>
      <c r="D1149" s="71" t="str">
        <f aca="false">IFERROR(INDEX('Brand Map'!$B$4:$B$125,MATCH(C1149,'Brand Map'!$A$4:$A$125,0)),"Other")</f>
        <v>AUMJ</v>
      </c>
      <c r="E1149" s="73" t="n">
        <f aca="false">SUMIFS(Detail!$K$2:$K$9168,Detail!$C$2:$C$9168,$A1149)</f>
        <v>0</v>
      </c>
      <c r="F1149" s="73" t="n">
        <f aca="false">SUMIFS(Detail!$E$2:$E$9168,Detail!$C$2:$C$9168,$A1149)</f>
        <v>0</v>
      </c>
      <c r="G1149" s="74" t="n">
        <f aca="false">SUMIFS(Detail!$M$2:$M$9168,Detail!$C$2:$C$9168,$A1149)</f>
        <v>0</v>
      </c>
      <c r="H1149" s="74" t="n">
        <f aca="false">SUMIFS(Detail!$D$2:$D$9168,Detail!$C$2:$C$9168,$A1149)</f>
        <v>0</v>
      </c>
      <c r="I1149" s="74" t="n">
        <v>239.9</v>
      </c>
      <c r="J1149" s="51" t="n">
        <f aca="false">IF(E1149&gt;0,AF1149/E1149,0)</f>
        <v>0</v>
      </c>
      <c r="K1149" s="51" t="n">
        <f aca="false">IF(G1149&gt;0,AG1149/G1149,0)</f>
        <v>0</v>
      </c>
      <c r="L1149" s="75" t="n">
        <f aca="false">H1149/Settings!$B$16</f>
        <v>0</v>
      </c>
      <c r="M1149" s="76" t="n">
        <f aca="false">H1149/Settings!$B$20</f>
        <v>0</v>
      </c>
      <c r="N1149" s="77" t="n">
        <f aca="false">E1149*Settings!$B$3</f>
        <v>0</v>
      </c>
      <c r="O1149" s="77" t="n">
        <f aca="false">IF(E1149&gt;0,(AF1149-N1149)/SQRT(E1149*Settings!$B$3*(1-Settings!$B$3)),0)</f>
        <v>0</v>
      </c>
      <c r="P1149" s="77" t="n">
        <f aca="false">MAX(0,AF1149-N1149)</f>
        <v>0</v>
      </c>
      <c r="Q1149" s="51" t="n">
        <f aca="false">IF(E1149&gt;=Settings!$B$4,(AF1149+Settings!$B$7*Settings!$B$3)/(E1149+Settings!$B$7),Settings!$B$3)</f>
        <v>0.0748599558648786</v>
      </c>
      <c r="R1149" s="78" t="n">
        <f aca="false">PERCENTRANK($H$2:$H$1780,H1149,6)</f>
        <v>0</v>
      </c>
      <c r="S1149" s="78" t="n">
        <f aca="false">PERCENTRANK($Q$2:$Q$1780,Q1149,6)</f>
        <v>0.0646794</v>
      </c>
      <c r="T1149" s="78" t="n">
        <f aca="false">PERCENTRANK($F$2:$F$1780,F1149,6)</f>
        <v>0</v>
      </c>
      <c r="U1149" s="79" t="n">
        <f aca="false">IF(F1149&gt;0,ROUND((Settings!$B$8*T1149+Settings!$B$9*R1149+Settings!$B$10*S1149)/SUM(Settings!$B$8:$B$10),10),0)</f>
        <v>0</v>
      </c>
      <c r="V1149" s="71" t="str">
        <f aca="false">IF(U1149&gt;0,RANK(U1149,$U$2:$U$1780)+COUNTIF($U$2:U1149,U1149)-1,"")</f>
        <v/>
      </c>
      <c r="W1149" s="71" t="str">
        <f aca="false">IF(V1149="","",IF(V1149&lt;=Settings!$B$11,"1 - Fix first",IF(V1149&lt;=Settings!$B$12,"2 - Review","3 - Monitor")))</f>
        <v/>
      </c>
      <c r="X1149" s="71" t="str">
        <f aca="false">IF(AND(E1149&gt;=Settings!$B$4,AF1149&gt;=Settings!$B$5,O1149&gt;=Settings!$B$6),"HIGH RATE","")</f>
        <v/>
      </c>
      <c r="Y1149" s="71" t="str">
        <f aca="false">IF(F1149&gt;0,RANK(F1149,$F$2:$F$1780)+COUNTIF($F$2:F1149,F1149)-1,"")</f>
        <v/>
      </c>
      <c r="Z1149" s="71" t="str">
        <f aca="false">IF(H1149&gt;0,RANK(H1149,$H$2:$H$1780)+COUNTIF($H$2:H1149,H1149)-1,"")</f>
        <v/>
      </c>
      <c r="AA1149" s="71" t="str">
        <f aca="false">IF(AC1149="","",RANK(AC1149,$AC$2:$AC$1780)+COUNTIF($AC$2:AC1149,AC1149)-1)</f>
        <v/>
      </c>
      <c r="AB1149" s="71" t="str">
        <f aca="false">IF(AD1149="","",RANK(AD1149,$AD$2:$AD$1780)+COUNTIF($AD$2:AD1149,AD1149)-1)</f>
        <v/>
      </c>
      <c r="AC1149" s="71" t="str">
        <f aca="false">IF(AND(AF1149&gt;0,E1149&gt;=Settings!$B$4),ROUND(J1149,10),"")</f>
        <v/>
      </c>
      <c r="AD1149" s="71" t="str">
        <f aca="false">IF(X1149="HIGH RATE",ROUND(O1149,10),"")</f>
        <v/>
      </c>
      <c r="AE1149" s="71" t="s">
        <v>60</v>
      </c>
      <c r="AF1149" s="73" t="n">
        <f aca="false">SUMIFS(Detail!$L$2:$L$9168,Detail!$C$2:$C$9168,$A1149)</f>
        <v>0</v>
      </c>
      <c r="AG1149" s="74" t="n">
        <f aca="false">SUMIFS(Detail!$N$2:$N$9168,Detail!$C$2:$C$9168,$A1149)</f>
        <v>0</v>
      </c>
    </row>
    <row r="1150" customFormat="false" ht="15" hidden="false" customHeight="false" outlineLevel="0" collapsed="false">
      <c r="A1150" s="71" t="s">
        <v>1298</v>
      </c>
      <c r="B1150" s="71" t="s">
        <v>2559</v>
      </c>
      <c r="C1150" s="71" t="s">
        <v>217</v>
      </c>
      <c r="D1150" s="71" t="str">
        <f aca="false">IFERROR(INDEX('Brand Map'!$B$4:$B$125,MATCH(C1150,'Brand Map'!$A$4:$A$125,0)),"Other")</f>
        <v>AUMJ</v>
      </c>
      <c r="E1150" s="73" t="n">
        <f aca="false">SUMIFS(Detail!$K$2:$K$9168,Detail!$C$2:$C$9168,$A1150)</f>
        <v>0</v>
      </c>
      <c r="F1150" s="73" t="n">
        <f aca="false">SUMIFS(Detail!$E$2:$E$9168,Detail!$C$2:$C$9168,$A1150)</f>
        <v>0</v>
      </c>
      <c r="G1150" s="74" t="n">
        <f aca="false">SUMIFS(Detail!$M$2:$M$9168,Detail!$C$2:$C$9168,$A1150)</f>
        <v>0</v>
      </c>
      <c r="H1150" s="74" t="n">
        <f aca="false">SUMIFS(Detail!$D$2:$D$9168,Detail!$C$2:$C$9168,$A1150)</f>
        <v>0</v>
      </c>
      <c r="I1150" s="74" t="n">
        <v>3661.31</v>
      </c>
      <c r="J1150" s="51" t="n">
        <f aca="false">IF(E1150&gt;0,AF1150/E1150,0)</f>
        <v>0</v>
      </c>
      <c r="K1150" s="51" t="n">
        <f aca="false">IF(G1150&gt;0,AG1150/G1150,0)</f>
        <v>0</v>
      </c>
      <c r="L1150" s="75" t="n">
        <f aca="false">H1150/Settings!$B$16</f>
        <v>0</v>
      </c>
      <c r="M1150" s="76" t="n">
        <f aca="false">H1150/Settings!$B$20</f>
        <v>0</v>
      </c>
      <c r="N1150" s="77" t="n">
        <f aca="false">E1150*Settings!$B$3</f>
        <v>0</v>
      </c>
      <c r="O1150" s="77" t="n">
        <f aca="false">IF(E1150&gt;0,(AF1150-N1150)/SQRT(E1150*Settings!$B$3*(1-Settings!$B$3)),0)</f>
        <v>0</v>
      </c>
      <c r="P1150" s="77" t="n">
        <f aca="false">MAX(0,AF1150-N1150)</f>
        <v>0</v>
      </c>
      <c r="Q1150" s="51" t="n">
        <f aca="false">IF(E1150&gt;=Settings!$B$4,(AF1150+Settings!$B$7*Settings!$B$3)/(E1150+Settings!$B$7),Settings!$B$3)</f>
        <v>0.0748599558648786</v>
      </c>
      <c r="R1150" s="78" t="n">
        <f aca="false">PERCENTRANK($H$2:$H$1780,H1150,6)</f>
        <v>0</v>
      </c>
      <c r="S1150" s="78" t="n">
        <f aca="false">PERCENTRANK($Q$2:$Q$1780,Q1150,6)</f>
        <v>0.0646794</v>
      </c>
      <c r="T1150" s="78" t="n">
        <f aca="false">PERCENTRANK($F$2:$F$1780,F1150,6)</f>
        <v>0</v>
      </c>
      <c r="U1150" s="79" t="n">
        <f aca="false">IF(F1150&gt;0,ROUND((Settings!$B$8*T1150+Settings!$B$9*R1150+Settings!$B$10*S1150)/SUM(Settings!$B$8:$B$10),10),0)</f>
        <v>0</v>
      </c>
      <c r="V1150" s="71" t="str">
        <f aca="false">IF(U1150&gt;0,RANK(U1150,$U$2:$U$1780)+COUNTIF($U$2:U1150,U1150)-1,"")</f>
        <v/>
      </c>
      <c r="W1150" s="71" t="str">
        <f aca="false">IF(V1150="","",IF(V1150&lt;=Settings!$B$11,"1 - Fix first",IF(V1150&lt;=Settings!$B$12,"2 - Review","3 - Monitor")))</f>
        <v/>
      </c>
      <c r="X1150" s="71" t="str">
        <f aca="false">IF(AND(E1150&gt;=Settings!$B$4,AF1150&gt;=Settings!$B$5,O1150&gt;=Settings!$B$6),"HIGH RATE","")</f>
        <v/>
      </c>
      <c r="Y1150" s="71" t="str">
        <f aca="false">IF(F1150&gt;0,RANK(F1150,$F$2:$F$1780)+COUNTIF($F$2:F1150,F1150)-1,"")</f>
        <v/>
      </c>
      <c r="Z1150" s="71" t="str">
        <f aca="false">IF(H1150&gt;0,RANK(H1150,$H$2:$H$1780)+COUNTIF($H$2:H1150,H1150)-1,"")</f>
        <v/>
      </c>
      <c r="AA1150" s="71" t="str">
        <f aca="false">IF(AC1150="","",RANK(AC1150,$AC$2:$AC$1780)+COUNTIF($AC$2:AC1150,AC1150)-1)</f>
        <v/>
      </c>
      <c r="AB1150" s="71" t="str">
        <f aca="false">IF(AD1150="","",RANK(AD1150,$AD$2:$AD$1780)+COUNTIF($AD$2:AD1150,AD1150)-1)</f>
        <v/>
      </c>
      <c r="AC1150" s="71" t="str">
        <f aca="false">IF(AND(AF1150&gt;0,E1150&gt;=Settings!$B$4),ROUND(J1150,10),"")</f>
        <v/>
      </c>
      <c r="AD1150" s="71" t="str">
        <f aca="false">IF(X1150="HIGH RATE",ROUND(O1150,10),"")</f>
        <v/>
      </c>
      <c r="AE1150" s="71" t="s">
        <v>60</v>
      </c>
      <c r="AF1150" s="73" t="n">
        <f aca="false">SUMIFS(Detail!$L$2:$L$9168,Detail!$C$2:$C$9168,$A1150)</f>
        <v>0</v>
      </c>
      <c r="AG1150" s="74" t="n">
        <f aca="false">SUMIFS(Detail!$N$2:$N$9168,Detail!$C$2:$C$9168,$A1150)</f>
        <v>0</v>
      </c>
    </row>
    <row r="1151" customFormat="false" ht="15" hidden="false" customHeight="false" outlineLevel="0" collapsed="false">
      <c r="A1151" s="71" t="s">
        <v>1671</v>
      </c>
      <c r="B1151" s="71" t="s">
        <v>3159</v>
      </c>
      <c r="C1151" s="71" t="s">
        <v>217</v>
      </c>
      <c r="D1151" s="71" t="str">
        <f aca="false">IFERROR(INDEX('Brand Map'!$B$4:$B$125,MATCH(C1151,'Brand Map'!$A$4:$A$125,0)),"Other")</f>
        <v>AUMJ</v>
      </c>
      <c r="E1151" s="73" t="n">
        <f aca="false">SUMIFS(Detail!$K$2:$K$9168,Detail!$C$2:$C$9168,$A1151)</f>
        <v>0</v>
      </c>
      <c r="F1151" s="73" t="n">
        <f aca="false">SUMIFS(Detail!$E$2:$E$9168,Detail!$C$2:$C$9168,$A1151)</f>
        <v>0</v>
      </c>
      <c r="G1151" s="74" t="n">
        <f aca="false">SUMIFS(Detail!$M$2:$M$9168,Detail!$C$2:$C$9168,$A1151)</f>
        <v>0</v>
      </c>
      <c r="H1151" s="74" t="n">
        <f aca="false">SUMIFS(Detail!$D$2:$D$9168,Detail!$C$2:$C$9168,$A1151)</f>
        <v>0</v>
      </c>
      <c r="I1151" s="74" t="n">
        <v>111.95</v>
      </c>
      <c r="J1151" s="51" t="n">
        <f aca="false">IF(E1151&gt;0,AF1151/E1151,0)</f>
        <v>0</v>
      </c>
      <c r="K1151" s="51" t="n">
        <f aca="false">IF(G1151&gt;0,AG1151/G1151,0)</f>
        <v>0</v>
      </c>
      <c r="L1151" s="75" t="n">
        <f aca="false">H1151/Settings!$B$16</f>
        <v>0</v>
      </c>
      <c r="M1151" s="76" t="n">
        <f aca="false">H1151/Settings!$B$20</f>
        <v>0</v>
      </c>
      <c r="N1151" s="77" t="n">
        <f aca="false">E1151*Settings!$B$3</f>
        <v>0</v>
      </c>
      <c r="O1151" s="77" t="n">
        <f aca="false">IF(E1151&gt;0,(AF1151-N1151)/SQRT(E1151*Settings!$B$3*(1-Settings!$B$3)),0)</f>
        <v>0</v>
      </c>
      <c r="P1151" s="77" t="n">
        <f aca="false">MAX(0,AF1151-N1151)</f>
        <v>0</v>
      </c>
      <c r="Q1151" s="51" t="n">
        <f aca="false">IF(E1151&gt;=Settings!$B$4,(AF1151+Settings!$B$7*Settings!$B$3)/(E1151+Settings!$B$7),Settings!$B$3)</f>
        <v>0.0748599558648786</v>
      </c>
      <c r="R1151" s="78" t="n">
        <f aca="false">PERCENTRANK($H$2:$H$1780,H1151,6)</f>
        <v>0</v>
      </c>
      <c r="S1151" s="78" t="n">
        <f aca="false">PERCENTRANK($Q$2:$Q$1780,Q1151,6)</f>
        <v>0.0646794</v>
      </c>
      <c r="T1151" s="78" t="n">
        <f aca="false">PERCENTRANK($F$2:$F$1780,F1151,6)</f>
        <v>0</v>
      </c>
      <c r="U1151" s="79" t="n">
        <f aca="false">IF(F1151&gt;0,ROUND((Settings!$B$8*T1151+Settings!$B$9*R1151+Settings!$B$10*S1151)/SUM(Settings!$B$8:$B$10),10),0)</f>
        <v>0</v>
      </c>
      <c r="V1151" s="71" t="str">
        <f aca="false">IF(U1151&gt;0,RANK(U1151,$U$2:$U$1780)+COUNTIF($U$2:U1151,U1151)-1,"")</f>
        <v/>
      </c>
      <c r="W1151" s="71" t="str">
        <f aca="false">IF(V1151="","",IF(V1151&lt;=Settings!$B$11,"1 - Fix first",IF(V1151&lt;=Settings!$B$12,"2 - Review","3 - Monitor")))</f>
        <v/>
      </c>
      <c r="X1151" s="71" t="str">
        <f aca="false">IF(AND(E1151&gt;=Settings!$B$4,AF1151&gt;=Settings!$B$5,O1151&gt;=Settings!$B$6),"HIGH RATE","")</f>
        <v/>
      </c>
      <c r="Y1151" s="71" t="str">
        <f aca="false">IF(F1151&gt;0,RANK(F1151,$F$2:$F$1780)+COUNTIF($F$2:F1151,F1151)-1,"")</f>
        <v/>
      </c>
      <c r="Z1151" s="71" t="str">
        <f aca="false">IF(H1151&gt;0,RANK(H1151,$H$2:$H$1780)+COUNTIF($H$2:H1151,H1151)-1,"")</f>
        <v/>
      </c>
      <c r="AA1151" s="71" t="str">
        <f aca="false">IF(AC1151="","",RANK(AC1151,$AC$2:$AC$1780)+COUNTIF($AC$2:AC1151,AC1151)-1)</f>
        <v/>
      </c>
      <c r="AB1151" s="71" t="str">
        <f aca="false">IF(AD1151="","",RANK(AD1151,$AD$2:$AD$1780)+COUNTIF($AD$2:AD1151,AD1151)-1)</f>
        <v/>
      </c>
      <c r="AC1151" s="71" t="str">
        <f aca="false">IF(AND(AF1151&gt;0,E1151&gt;=Settings!$B$4),ROUND(J1151,10),"")</f>
        <v/>
      </c>
      <c r="AD1151" s="71" t="str">
        <f aca="false">IF(X1151="HIGH RATE",ROUND(O1151,10),"")</f>
        <v/>
      </c>
      <c r="AE1151" s="71" t="s">
        <v>60</v>
      </c>
      <c r="AF1151" s="73" t="n">
        <f aca="false">SUMIFS(Detail!$L$2:$L$9168,Detail!$C$2:$C$9168,$A1151)</f>
        <v>0</v>
      </c>
      <c r="AG1151" s="74" t="n">
        <f aca="false">SUMIFS(Detail!$N$2:$N$9168,Detail!$C$2:$C$9168,$A1151)</f>
        <v>0</v>
      </c>
    </row>
    <row r="1152" customFormat="false" ht="15" hidden="false" customHeight="false" outlineLevel="0" collapsed="false">
      <c r="A1152" s="71" t="s">
        <v>2295</v>
      </c>
      <c r="B1152" s="71" t="s">
        <v>3159</v>
      </c>
      <c r="C1152" s="71" t="s">
        <v>217</v>
      </c>
      <c r="D1152" s="71" t="str">
        <f aca="false">IFERROR(INDEX('Brand Map'!$B$4:$B$125,MATCH(C1152,'Brand Map'!$A$4:$A$125,0)),"Other")</f>
        <v>AUMJ</v>
      </c>
      <c r="E1152" s="73" t="n">
        <f aca="false">SUMIFS(Detail!$K$2:$K$9168,Detail!$C$2:$C$9168,$A1152)</f>
        <v>0</v>
      </c>
      <c r="F1152" s="73" t="n">
        <f aca="false">SUMIFS(Detail!$E$2:$E$9168,Detail!$C$2:$C$9168,$A1152)</f>
        <v>0</v>
      </c>
      <c r="G1152" s="74" t="n">
        <f aca="false">SUMIFS(Detail!$M$2:$M$9168,Detail!$C$2:$C$9168,$A1152)</f>
        <v>0</v>
      </c>
      <c r="H1152" s="74" t="n">
        <f aca="false">SUMIFS(Detail!$D$2:$D$9168,Detail!$C$2:$C$9168,$A1152)</f>
        <v>0</v>
      </c>
      <c r="I1152" s="74" t="n">
        <v>101.77</v>
      </c>
      <c r="J1152" s="51" t="n">
        <f aca="false">IF(E1152&gt;0,AF1152/E1152,0)</f>
        <v>0</v>
      </c>
      <c r="K1152" s="51" t="n">
        <f aca="false">IF(G1152&gt;0,AG1152/G1152,0)</f>
        <v>0</v>
      </c>
      <c r="L1152" s="75" t="n">
        <f aca="false">H1152/Settings!$B$16</f>
        <v>0</v>
      </c>
      <c r="M1152" s="76" t="n">
        <f aca="false">H1152/Settings!$B$20</f>
        <v>0</v>
      </c>
      <c r="N1152" s="77" t="n">
        <f aca="false">E1152*Settings!$B$3</f>
        <v>0</v>
      </c>
      <c r="O1152" s="77" t="n">
        <f aca="false">IF(E1152&gt;0,(AF1152-N1152)/SQRT(E1152*Settings!$B$3*(1-Settings!$B$3)),0)</f>
        <v>0</v>
      </c>
      <c r="P1152" s="77" t="n">
        <f aca="false">MAX(0,AF1152-N1152)</f>
        <v>0</v>
      </c>
      <c r="Q1152" s="51" t="n">
        <f aca="false">IF(E1152&gt;=Settings!$B$4,(AF1152+Settings!$B$7*Settings!$B$3)/(E1152+Settings!$B$7),Settings!$B$3)</f>
        <v>0.0748599558648786</v>
      </c>
      <c r="R1152" s="78" t="n">
        <f aca="false">PERCENTRANK($H$2:$H$1780,H1152,6)</f>
        <v>0</v>
      </c>
      <c r="S1152" s="78" t="n">
        <f aca="false">PERCENTRANK($Q$2:$Q$1780,Q1152,6)</f>
        <v>0.0646794</v>
      </c>
      <c r="T1152" s="78" t="n">
        <f aca="false">PERCENTRANK($F$2:$F$1780,F1152,6)</f>
        <v>0</v>
      </c>
      <c r="U1152" s="79" t="n">
        <f aca="false">IF(F1152&gt;0,ROUND((Settings!$B$8*T1152+Settings!$B$9*R1152+Settings!$B$10*S1152)/SUM(Settings!$B$8:$B$10),10),0)</f>
        <v>0</v>
      </c>
      <c r="V1152" s="71" t="str">
        <f aca="false">IF(U1152&gt;0,RANK(U1152,$U$2:$U$1780)+COUNTIF($U$2:U1152,U1152)-1,"")</f>
        <v/>
      </c>
      <c r="W1152" s="71" t="str">
        <f aca="false">IF(V1152="","",IF(V1152&lt;=Settings!$B$11,"1 - Fix first",IF(V1152&lt;=Settings!$B$12,"2 - Review","3 - Monitor")))</f>
        <v/>
      </c>
      <c r="X1152" s="71" t="str">
        <f aca="false">IF(AND(E1152&gt;=Settings!$B$4,AF1152&gt;=Settings!$B$5,O1152&gt;=Settings!$B$6),"HIGH RATE","")</f>
        <v/>
      </c>
      <c r="Y1152" s="71" t="str">
        <f aca="false">IF(F1152&gt;0,RANK(F1152,$F$2:$F$1780)+COUNTIF($F$2:F1152,F1152)-1,"")</f>
        <v/>
      </c>
      <c r="Z1152" s="71" t="str">
        <f aca="false">IF(H1152&gt;0,RANK(H1152,$H$2:$H$1780)+COUNTIF($H$2:H1152,H1152)-1,"")</f>
        <v/>
      </c>
      <c r="AA1152" s="71" t="str">
        <f aca="false">IF(AC1152="","",RANK(AC1152,$AC$2:$AC$1780)+COUNTIF($AC$2:AC1152,AC1152)-1)</f>
        <v/>
      </c>
      <c r="AB1152" s="71" t="str">
        <f aca="false">IF(AD1152="","",RANK(AD1152,$AD$2:$AD$1780)+COUNTIF($AD$2:AD1152,AD1152)-1)</f>
        <v/>
      </c>
      <c r="AC1152" s="71" t="str">
        <f aca="false">IF(AND(AF1152&gt;0,E1152&gt;=Settings!$B$4),ROUND(J1152,10),"")</f>
        <v/>
      </c>
      <c r="AD1152" s="71" t="str">
        <f aca="false">IF(X1152="HIGH RATE",ROUND(O1152,10),"")</f>
        <v/>
      </c>
      <c r="AE1152" s="71" t="s">
        <v>61</v>
      </c>
      <c r="AF1152" s="73" t="n">
        <f aca="false">SUMIFS(Detail!$L$2:$L$9168,Detail!$C$2:$C$9168,$A1152)</f>
        <v>0</v>
      </c>
      <c r="AG1152" s="74" t="n">
        <f aca="false">SUMIFS(Detail!$N$2:$N$9168,Detail!$C$2:$C$9168,$A1152)</f>
        <v>0</v>
      </c>
    </row>
    <row r="1153" customFormat="false" ht="15" hidden="false" customHeight="false" outlineLevel="0" collapsed="false">
      <c r="A1153" s="71" t="s">
        <v>2462</v>
      </c>
      <c r="B1153" s="71" t="s">
        <v>3159</v>
      </c>
      <c r="C1153" s="71" t="s">
        <v>217</v>
      </c>
      <c r="D1153" s="71" t="str">
        <f aca="false">IFERROR(INDEX('Brand Map'!$B$4:$B$125,MATCH(C1153,'Brand Map'!$A$4:$A$125,0)),"Other")</f>
        <v>AUMJ</v>
      </c>
      <c r="E1153" s="73" t="n">
        <f aca="false">SUMIFS(Detail!$K$2:$K$9168,Detail!$C$2:$C$9168,$A1153)</f>
        <v>1</v>
      </c>
      <c r="F1153" s="73" t="n">
        <f aca="false">SUMIFS(Detail!$E$2:$E$9168,Detail!$C$2:$C$9168,$A1153)</f>
        <v>0</v>
      </c>
      <c r="G1153" s="74" t="n">
        <f aca="false">SUMIFS(Detail!$M$2:$M$9168,Detail!$C$2:$C$9168,$A1153)</f>
        <v>129.05</v>
      </c>
      <c r="H1153" s="74" t="n">
        <f aca="false">SUMIFS(Detail!$D$2:$D$9168,Detail!$C$2:$C$9168,$A1153)</f>
        <v>0</v>
      </c>
      <c r="I1153" s="74" t="n">
        <v>129.05</v>
      </c>
      <c r="J1153" s="51" t="n">
        <f aca="false">IF(E1153&gt;0,AF1153/E1153,0)</f>
        <v>0</v>
      </c>
      <c r="K1153" s="51" t="n">
        <f aca="false">IF(G1153&gt;0,AG1153/G1153,0)</f>
        <v>0</v>
      </c>
      <c r="L1153" s="75" t="n">
        <f aca="false">H1153/Settings!$B$16</f>
        <v>0</v>
      </c>
      <c r="M1153" s="76" t="n">
        <f aca="false">H1153/Settings!$B$20</f>
        <v>0</v>
      </c>
      <c r="N1153" s="77" t="n">
        <f aca="false">E1153*Settings!$B$3</f>
        <v>0.0748599558648786</v>
      </c>
      <c r="O1153" s="77" t="n">
        <f aca="false">IF(E1153&gt;0,(AF1153-N1153)/SQRT(E1153*Settings!$B$3*(1-Settings!$B$3)),0)</f>
        <v>-0.28445989382101</v>
      </c>
      <c r="P1153" s="77" t="n">
        <f aca="false">MAX(0,AF1153-N1153)</f>
        <v>0</v>
      </c>
      <c r="Q1153" s="51" t="n">
        <f aca="false">IF(E1153&gt;=Settings!$B$4,(AF1153+Settings!$B$7*Settings!$B$3)/(E1153+Settings!$B$7),Settings!$B$3)</f>
        <v>0.0748599558648786</v>
      </c>
      <c r="R1153" s="78" t="n">
        <f aca="false">PERCENTRANK($H$2:$H$1780,H1153,6)</f>
        <v>0</v>
      </c>
      <c r="S1153" s="78" t="n">
        <f aca="false">PERCENTRANK($Q$2:$Q$1780,Q1153,6)</f>
        <v>0.0646794</v>
      </c>
      <c r="T1153" s="78" t="n">
        <f aca="false">PERCENTRANK($F$2:$F$1780,F1153,6)</f>
        <v>0</v>
      </c>
      <c r="U1153" s="79" t="n">
        <f aca="false">IF(F1153&gt;0,ROUND((Settings!$B$8*T1153+Settings!$B$9*R1153+Settings!$B$10*S1153)/SUM(Settings!$B$8:$B$10),10),0)</f>
        <v>0</v>
      </c>
      <c r="V1153" s="71" t="str">
        <f aca="false">IF(U1153&gt;0,RANK(U1153,$U$2:$U$1780)+COUNTIF($U$2:U1153,U1153)-1,"")</f>
        <v/>
      </c>
      <c r="W1153" s="71" t="str">
        <f aca="false">IF(V1153="","",IF(V1153&lt;=Settings!$B$11,"1 - Fix first",IF(V1153&lt;=Settings!$B$12,"2 - Review","3 - Monitor")))</f>
        <v/>
      </c>
      <c r="X1153" s="71" t="str">
        <f aca="false">IF(AND(E1153&gt;=Settings!$B$4,AF1153&gt;=Settings!$B$5,O1153&gt;=Settings!$B$6),"HIGH RATE","")</f>
        <v/>
      </c>
      <c r="Y1153" s="71" t="str">
        <f aca="false">IF(F1153&gt;0,RANK(F1153,$F$2:$F$1780)+COUNTIF($F$2:F1153,F1153)-1,"")</f>
        <v/>
      </c>
      <c r="Z1153" s="71" t="str">
        <f aca="false">IF(H1153&gt;0,RANK(H1153,$H$2:$H$1780)+COUNTIF($H$2:H1153,H1153)-1,"")</f>
        <v/>
      </c>
      <c r="AA1153" s="71" t="str">
        <f aca="false">IF(AC1153="","",RANK(AC1153,$AC$2:$AC$1780)+COUNTIF($AC$2:AC1153,AC1153)-1)</f>
        <v/>
      </c>
      <c r="AB1153" s="71" t="str">
        <f aca="false">IF(AD1153="","",RANK(AD1153,$AD$2:$AD$1780)+COUNTIF($AD$2:AD1153,AD1153)-1)</f>
        <v/>
      </c>
      <c r="AC1153" s="71" t="str">
        <f aca="false">IF(AND(AF1153&gt;0,E1153&gt;=Settings!$B$4),ROUND(J1153,10),"")</f>
        <v/>
      </c>
      <c r="AD1153" s="71" t="str">
        <f aca="false">IF(X1153="HIGH RATE",ROUND(O1153,10),"")</f>
        <v/>
      </c>
      <c r="AE1153" s="71" t="s">
        <v>61</v>
      </c>
      <c r="AF1153" s="73" t="n">
        <f aca="false">SUMIFS(Detail!$L$2:$L$9168,Detail!$C$2:$C$9168,$A1153)</f>
        <v>0</v>
      </c>
      <c r="AG1153" s="74" t="n">
        <f aca="false">SUMIFS(Detail!$N$2:$N$9168,Detail!$C$2:$C$9168,$A1153)</f>
        <v>0</v>
      </c>
    </row>
    <row r="1154" customFormat="false" ht="15" hidden="false" customHeight="false" outlineLevel="0" collapsed="false">
      <c r="A1154" s="71" t="s">
        <v>1836</v>
      </c>
      <c r="B1154" s="71" t="s">
        <v>2622</v>
      </c>
      <c r="C1154" s="71" t="s">
        <v>217</v>
      </c>
      <c r="D1154" s="71" t="str">
        <f aca="false">IFERROR(INDEX('Brand Map'!$B$4:$B$125,MATCH(C1154,'Brand Map'!$A$4:$A$125,0)),"Other")</f>
        <v>AUMJ</v>
      </c>
      <c r="E1154" s="73" t="n">
        <f aca="false">SUMIFS(Detail!$K$2:$K$9168,Detail!$C$2:$C$9168,$A1154)</f>
        <v>0</v>
      </c>
      <c r="F1154" s="73" t="n">
        <f aca="false">SUMIFS(Detail!$E$2:$E$9168,Detail!$C$2:$C$9168,$A1154)</f>
        <v>0</v>
      </c>
      <c r="G1154" s="74" t="n">
        <f aca="false">SUMIFS(Detail!$M$2:$M$9168,Detail!$C$2:$C$9168,$A1154)</f>
        <v>0</v>
      </c>
      <c r="H1154" s="74" t="n">
        <f aca="false">SUMIFS(Detail!$D$2:$D$9168,Detail!$C$2:$C$9168,$A1154)</f>
        <v>0</v>
      </c>
      <c r="I1154" s="74" t="n">
        <v>231.9</v>
      </c>
      <c r="J1154" s="51" t="n">
        <f aca="false">IF(E1154&gt;0,AF1154/E1154,0)</f>
        <v>0</v>
      </c>
      <c r="K1154" s="51" t="n">
        <f aca="false">IF(G1154&gt;0,AG1154/G1154,0)</f>
        <v>0</v>
      </c>
      <c r="L1154" s="75" t="n">
        <f aca="false">H1154/Settings!$B$16</f>
        <v>0</v>
      </c>
      <c r="M1154" s="76" t="n">
        <f aca="false">H1154/Settings!$B$20</f>
        <v>0</v>
      </c>
      <c r="N1154" s="77" t="n">
        <f aca="false">E1154*Settings!$B$3</f>
        <v>0</v>
      </c>
      <c r="O1154" s="77" t="n">
        <f aca="false">IF(E1154&gt;0,(AF1154-N1154)/SQRT(E1154*Settings!$B$3*(1-Settings!$B$3)),0)</f>
        <v>0</v>
      </c>
      <c r="P1154" s="77" t="n">
        <f aca="false">MAX(0,AF1154-N1154)</f>
        <v>0</v>
      </c>
      <c r="Q1154" s="51" t="n">
        <f aca="false">IF(E1154&gt;=Settings!$B$4,(AF1154+Settings!$B$7*Settings!$B$3)/(E1154+Settings!$B$7),Settings!$B$3)</f>
        <v>0.0748599558648786</v>
      </c>
      <c r="R1154" s="78" t="n">
        <f aca="false">PERCENTRANK($H$2:$H$1780,H1154,6)</f>
        <v>0</v>
      </c>
      <c r="S1154" s="78" t="n">
        <f aca="false">PERCENTRANK($Q$2:$Q$1780,Q1154,6)</f>
        <v>0.0646794</v>
      </c>
      <c r="T1154" s="78" t="n">
        <f aca="false">PERCENTRANK($F$2:$F$1780,F1154,6)</f>
        <v>0</v>
      </c>
      <c r="U1154" s="79" t="n">
        <f aca="false">IF(F1154&gt;0,ROUND((Settings!$B$8*T1154+Settings!$B$9*R1154+Settings!$B$10*S1154)/SUM(Settings!$B$8:$B$10),10),0)</f>
        <v>0</v>
      </c>
      <c r="V1154" s="71" t="str">
        <f aca="false">IF(U1154&gt;0,RANK(U1154,$U$2:$U$1780)+COUNTIF($U$2:U1154,U1154)-1,"")</f>
        <v/>
      </c>
      <c r="W1154" s="71" t="str">
        <f aca="false">IF(V1154="","",IF(V1154&lt;=Settings!$B$11,"1 - Fix first",IF(V1154&lt;=Settings!$B$12,"2 - Review","3 - Monitor")))</f>
        <v/>
      </c>
      <c r="X1154" s="71" t="str">
        <f aca="false">IF(AND(E1154&gt;=Settings!$B$4,AF1154&gt;=Settings!$B$5,O1154&gt;=Settings!$B$6),"HIGH RATE","")</f>
        <v/>
      </c>
      <c r="Y1154" s="71" t="str">
        <f aca="false">IF(F1154&gt;0,RANK(F1154,$F$2:$F$1780)+COUNTIF($F$2:F1154,F1154)-1,"")</f>
        <v/>
      </c>
      <c r="Z1154" s="71" t="str">
        <f aca="false">IF(H1154&gt;0,RANK(H1154,$H$2:$H$1780)+COUNTIF($H$2:H1154,H1154)-1,"")</f>
        <v/>
      </c>
      <c r="AA1154" s="71" t="str">
        <f aca="false">IF(AC1154="","",RANK(AC1154,$AC$2:$AC$1780)+COUNTIF($AC$2:AC1154,AC1154)-1)</f>
        <v/>
      </c>
      <c r="AB1154" s="71" t="str">
        <f aca="false">IF(AD1154="","",RANK(AD1154,$AD$2:$AD$1780)+COUNTIF($AD$2:AD1154,AD1154)-1)</f>
        <v/>
      </c>
      <c r="AC1154" s="71" t="str">
        <f aca="false">IF(AND(AF1154&gt;0,E1154&gt;=Settings!$B$4),ROUND(J1154,10),"")</f>
        <v/>
      </c>
      <c r="AD1154" s="71" t="str">
        <f aca="false">IF(X1154="HIGH RATE",ROUND(O1154,10),"")</f>
        <v/>
      </c>
      <c r="AE1154" s="71" t="s">
        <v>60</v>
      </c>
      <c r="AF1154" s="73" t="n">
        <f aca="false">SUMIFS(Detail!$L$2:$L$9168,Detail!$C$2:$C$9168,$A1154)</f>
        <v>0</v>
      </c>
      <c r="AG1154" s="74" t="n">
        <f aca="false">SUMIFS(Detail!$N$2:$N$9168,Detail!$C$2:$C$9168,$A1154)</f>
        <v>0</v>
      </c>
    </row>
    <row r="1155" customFormat="false" ht="15" hidden="false" customHeight="false" outlineLevel="0" collapsed="false">
      <c r="A1155" s="71" t="s">
        <v>1871</v>
      </c>
      <c r="B1155" s="71" t="s">
        <v>2622</v>
      </c>
      <c r="C1155" s="71" t="s">
        <v>217</v>
      </c>
      <c r="D1155" s="71" t="str">
        <f aca="false">IFERROR(INDEX('Brand Map'!$B$4:$B$125,MATCH(C1155,'Brand Map'!$A$4:$A$125,0)),"Other")</f>
        <v>AUMJ</v>
      </c>
      <c r="E1155" s="73" t="n">
        <f aca="false">SUMIFS(Detail!$K$2:$K$9168,Detail!$C$2:$C$9168,$A1155)</f>
        <v>0</v>
      </c>
      <c r="F1155" s="73" t="n">
        <f aca="false">SUMIFS(Detail!$E$2:$E$9168,Detail!$C$2:$C$9168,$A1155)</f>
        <v>0</v>
      </c>
      <c r="G1155" s="74" t="n">
        <f aca="false">SUMIFS(Detail!$M$2:$M$9168,Detail!$C$2:$C$9168,$A1155)</f>
        <v>0</v>
      </c>
      <c r="H1155" s="74" t="n">
        <f aca="false">SUMIFS(Detail!$D$2:$D$9168,Detail!$C$2:$C$9168,$A1155)</f>
        <v>0</v>
      </c>
      <c r="I1155" s="74" t="n">
        <v>130.95</v>
      </c>
      <c r="J1155" s="51" t="n">
        <f aca="false">IF(E1155&gt;0,AF1155/E1155,0)</f>
        <v>0</v>
      </c>
      <c r="K1155" s="51" t="n">
        <f aca="false">IF(G1155&gt;0,AG1155/G1155,0)</f>
        <v>0</v>
      </c>
      <c r="L1155" s="75" t="n">
        <f aca="false">H1155/Settings!$B$16</f>
        <v>0</v>
      </c>
      <c r="M1155" s="76" t="n">
        <f aca="false">H1155/Settings!$B$20</f>
        <v>0</v>
      </c>
      <c r="N1155" s="77" t="n">
        <f aca="false">E1155*Settings!$B$3</f>
        <v>0</v>
      </c>
      <c r="O1155" s="77" t="n">
        <f aca="false">IF(E1155&gt;0,(AF1155-N1155)/SQRT(E1155*Settings!$B$3*(1-Settings!$B$3)),0)</f>
        <v>0</v>
      </c>
      <c r="P1155" s="77" t="n">
        <f aca="false">MAX(0,AF1155-N1155)</f>
        <v>0</v>
      </c>
      <c r="Q1155" s="51" t="n">
        <f aca="false">IF(E1155&gt;=Settings!$B$4,(AF1155+Settings!$B$7*Settings!$B$3)/(E1155+Settings!$B$7),Settings!$B$3)</f>
        <v>0.0748599558648786</v>
      </c>
      <c r="R1155" s="78" t="n">
        <f aca="false">PERCENTRANK($H$2:$H$1780,H1155,6)</f>
        <v>0</v>
      </c>
      <c r="S1155" s="78" t="n">
        <f aca="false">PERCENTRANK($Q$2:$Q$1780,Q1155,6)</f>
        <v>0.0646794</v>
      </c>
      <c r="T1155" s="78" t="n">
        <f aca="false">PERCENTRANK($F$2:$F$1780,F1155,6)</f>
        <v>0</v>
      </c>
      <c r="U1155" s="79" t="n">
        <f aca="false">IF(F1155&gt;0,ROUND((Settings!$B$8*T1155+Settings!$B$9*R1155+Settings!$B$10*S1155)/SUM(Settings!$B$8:$B$10),10),0)</f>
        <v>0</v>
      </c>
      <c r="V1155" s="71" t="str">
        <f aca="false">IF(U1155&gt;0,RANK(U1155,$U$2:$U$1780)+COUNTIF($U$2:U1155,U1155)-1,"")</f>
        <v/>
      </c>
      <c r="W1155" s="71" t="str">
        <f aca="false">IF(V1155="","",IF(V1155&lt;=Settings!$B$11,"1 - Fix first",IF(V1155&lt;=Settings!$B$12,"2 - Review","3 - Monitor")))</f>
        <v/>
      </c>
      <c r="X1155" s="71" t="str">
        <f aca="false">IF(AND(E1155&gt;=Settings!$B$4,AF1155&gt;=Settings!$B$5,O1155&gt;=Settings!$B$6),"HIGH RATE","")</f>
        <v/>
      </c>
      <c r="Y1155" s="71" t="str">
        <f aca="false">IF(F1155&gt;0,RANK(F1155,$F$2:$F$1780)+COUNTIF($F$2:F1155,F1155)-1,"")</f>
        <v/>
      </c>
      <c r="Z1155" s="71" t="str">
        <f aca="false">IF(H1155&gt;0,RANK(H1155,$H$2:$H$1780)+COUNTIF($H$2:H1155,H1155)-1,"")</f>
        <v/>
      </c>
      <c r="AA1155" s="71" t="str">
        <f aca="false">IF(AC1155="","",RANK(AC1155,$AC$2:$AC$1780)+COUNTIF($AC$2:AC1155,AC1155)-1)</f>
        <v/>
      </c>
      <c r="AB1155" s="71" t="str">
        <f aca="false">IF(AD1155="","",RANK(AD1155,$AD$2:$AD$1780)+COUNTIF($AD$2:AD1155,AD1155)-1)</f>
        <v/>
      </c>
      <c r="AC1155" s="71" t="str">
        <f aca="false">IF(AND(AF1155&gt;0,E1155&gt;=Settings!$B$4),ROUND(J1155,10),"")</f>
        <v/>
      </c>
      <c r="AD1155" s="71" t="str">
        <f aca="false">IF(X1155="HIGH RATE",ROUND(O1155,10),"")</f>
        <v/>
      </c>
      <c r="AE1155" s="71" t="s">
        <v>60</v>
      </c>
      <c r="AF1155" s="73" t="n">
        <f aca="false">SUMIFS(Detail!$L$2:$L$9168,Detail!$C$2:$C$9168,$A1155)</f>
        <v>0</v>
      </c>
      <c r="AG1155" s="74" t="n">
        <f aca="false">SUMIFS(Detail!$N$2:$N$9168,Detail!$C$2:$C$9168,$A1155)</f>
        <v>0</v>
      </c>
    </row>
    <row r="1156" customFormat="false" ht="15" hidden="false" customHeight="false" outlineLevel="0" collapsed="false">
      <c r="A1156" s="71" t="s">
        <v>1620</v>
      </c>
      <c r="B1156" s="71" t="s">
        <v>2622</v>
      </c>
      <c r="C1156" s="71" t="s">
        <v>217</v>
      </c>
      <c r="D1156" s="71" t="str">
        <f aca="false">IFERROR(INDEX('Brand Map'!$B$4:$B$125,MATCH(C1156,'Brand Map'!$A$4:$A$125,0)),"Other")</f>
        <v>AUMJ</v>
      </c>
      <c r="E1156" s="73" t="n">
        <f aca="false">SUMIFS(Detail!$K$2:$K$9168,Detail!$C$2:$C$9168,$A1156)</f>
        <v>0</v>
      </c>
      <c r="F1156" s="73" t="n">
        <f aca="false">SUMIFS(Detail!$E$2:$E$9168,Detail!$C$2:$C$9168,$A1156)</f>
        <v>0</v>
      </c>
      <c r="G1156" s="74" t="n">
        <f aca="false">SUMIFS(Detail!$M$2:$M$9168,Detail!$C$2:$C$9168,$A1156)</f>
        <v>0</v>
      </c>
      <c r="H1156" s="74" t="n">
        <f aca="false">SUMIFS(Detail!$D$2:$D$9168,Detail!$C$2:$C$9168,$A1156)</f>
        <v>0</v>
      </c>
      <c r="I1156" s="74" t="n">
        <v>145.95</v>
      </c>
      <c r="J1156" s="51" t="n">
        <f aca="false">IF(E1156&gt;0,AF1156/E1156,0)</f>
        <v>0</v>
      </c>
      <c r="K1156" s="51" t="n">
        <f aca="false">IF(G1156&gt;0,AG1156/G1156,0)</f>
        <v>0</v>
      </c>
      <c r="L1156" s="75" t="n">
        <f aca="false">H1156/Settings!$B$16</f>
        <v>0</v>
      </c>
      <c r="M1156" s="76" t="n">
        <f aca="false">H1156/Settings!$B$20</f>
        <v>0</v>
      </c>
      <c r="N1156" s="77" t="n">
        <f aca="false">E1156*Settings!$B$3</f>
        <v>0</v>
      </c>
      <c r="O1156" s="77" t="n">
        <f aca="false">IF(E1156&gt;0,(AF1156-N1156)/SQRT(E1156*Settings!$B$3*(1-Settings!$B$3)),0)</f>
        <v>0</v>
      </c>
      <c r="P1156" s="77" t="n">
        <f aca="false">MAX(0,AF1156-N1156)</f>
        <v>0</v>
      </c>
      <c r="Q1156" s="51" t="n">
        <f aca="false">IF(E1156&gt;=Settings!$B$4,(AF1156+Settings!$B$7*Settings!$B$3)/(E1156+Settings!$B$7),Settings!$B$3)</f>
        <v>0.0748599558648786</v>
      </c>
      <c r="R1156" s="78" t="n">
        <f aca="false">PERCENTRANK($H$2:$H$1780,H1156,6)</f>
        <v>0</v>
      </c>
      <c r="S1156" s="78" t="n">
        <f aca="false">PERCENTRANK($Q$2:$Q$1780,Q1156,6)</f>
        <v>0.0646794</v>
      </c>
      <c r="T1156" s="78" t="n">
        <f aca="false">PERCENTRANK($F$2:$F$1780,F1156,6)</f>
        <v>0</v>
      </c>
      <c r="U1156" s="79" t="n">
        <f aca="false">IF(F1156&gt;0,ROUND((Settings!$B$8*T1156+Settings!$B$9*R1156+Settings!$B$10*S1156)/SUM(Settings!$B$8:$B$10),10),0)</f>
        <v>0</v>
      </c>
      <c r="V1156" s="71" t="str">
        <f aca="false">IF(U1156&gt;0,RANK(U1156,$U$2:$U$1780)+COUNTIF($U$2:U1156,U1156)-1,"")</f>
        <v/>
      </c>
      <c r="W1156" s="71" t="str">
        <f aca="false">IF(V1156="","",IF(V1156&lt;=Settings!$B$11,"1 - Fix first",IF(V1156&lt;=Settings!$B$12,"2 - Review","3 - Monitor")))</f>
        <v/>
      </c>
      <c r="X1156" s="71" t="str">
        <f aca="false">IF(AND(E1156&gt;=Settings!$B$4,AF1156&gt;=Settings!$B$5,O1156&gt;=Settings!$B$6),"HIGH RATE","")</f>
        <v/>
      </c>
      <c r="Y1156" s="71" t="str">
        <f aca="false">IF(F1156&gt;0,RANK(F1156,$F$2:$F$1780)+COUNTIF($F$2:F1156,F1156)-1,"")</f>
        <v/>
      </c>
      <c r="Z1156" s="71" t="str">
        <f aca="false">IF(H1156&gt;0,RANK(H1156,$H$2:$H$1780)+COUNTIF($H$2:H1156,H1156)-1,"")</f>
        <v/>
      </c>
      <c r="AA1156" s="71" t="str">
        <f aca="false">IF(AC1156="","",RANK(AC1156,$AC$2:$AC$1780)+COUNTIF($AC$2:AC1156,AC1156)-1)</f>
        <v/>
      </c>
      <c r="AB1156" s="71" t="str">
        <f aca="false">IF(AD1156="","",RANK(AD1156,$AD$2:$AD$1780)+COUNTIF($AD$2:AD1156,AD1156)-1)</f>
        <v/>
      </c>
      <c r="AC1156" s="71" t="str">
        <f aca="false">IF(AND(AF1156&gt;0,E1156&gt;=Settings!$B$4),ROUND(J1156,10),"")</f>
        <v/>
      </c>
      <c r="AD1156" s="71" t="str">
        <f aca="false">IF(X1156="HIGH RATE",ROUND(O1156,10),"")</f>
        <v/>
      </c>
      <c r="AE1156" s="71" t="s">
        <v>60</v>
      </c>
      <c r="AF1156" s="73" t="n">
        <f aca="false">SUMIFS(Detail!$L$2:$L$9168,Detail!$C$2:$C$9168,$A1156)</f>
        <v>0</v>
      </c>
      <c r="AG1156" s="74" t="n">
        <f aca="false">SUMIFS(Detail!$N$2:$N$9168,Detail!$C$2:$C$9168,$A1156)</f>
        <v>0</v>
      </c>
    </row>
    <row r="1157" customFormat="false" ht="15" hidden="false" customHeight="false" outlineLevel="0" collapsed="false">
      <c r="A1157" s="71" t="s">
        <v>1658</v>
      </c>
      <c r="B1157" s="71" t="s">
        <v>2622</v>
      </c>
      <c r="C1157" s="71" t="s">
        <v>217</v>
      </c>
      <c r="D1157" s="71" t="str">
        <f aca="false">IFERROR(INDEX('Brand Map'!$B$4:$B$125,MATCH(C1157,'Brand Map'!$A$4:$A$125,0)),"Other")</f>
        <v>AUMJ</v>
      </c>
      <c r="E1157" s="73" t="n">
        <f aca="false">SUMIFS(Detail!$K$2:$K$9168,Detail!$C$2:$C$9168,$A1157)</f>
        <v>1</v>
      </c>
      <c r="F1157" s="73" t="n">
        <f aca="false">SUMIFS(Detail!$E$2:$E$9168,Detail!$C$2:$C$9168,$A1157)</f>
        <v>0</v>
      </c>
      <c r="G1157" s="74" t="n">
        <f aca="false">SUMIFS(Detail!$M$2:$M$9168,Detail!$C$2:$C$9168,$A1157)</f>
        <v>63.59</v>
      </c>
      <c r="H1157" s="74" t="n">
        <f aca="false">SUMIFS(Detail!$D$2:$D$9168,Detail!$C$2:$C$9168,$A1157)</f>
        <v>0</v>
      </c>
      <c r="I1157" s="74" t="n">
        <v>329.08</v>
      </c>
      <c r="J1157" s="51" t="n">
        <f aca="false">IF(E1157&gt;0,AF1157/E1157,0)</f>
        <v>0</v>
      </c>
      <c r="K1157" s="51" t="n">
        <f aca="false">IF(G1157&gt;0,AG1157/G1157,0)</f>
        <v>0</v>
      </c>
      <c r="L1157" s="75" t="n">
        <f aca="false">H1157/Settings!$B$16</f>
        <v>0</v>
      </c>
      <c r="M1157" s="76" t="n">
        <f aca="false">H1157/Settings!$B$20</f>
        <v>0</v>
      </c>
      <c r="N1157" s="77" t="n">
        <f aca="false">E1157*Settings!$B$3</f>
        <v>0.0748599558648786</v>
      </c>
      <c r="O1157" s="77" t="n">
        <f aca="false">IF(E1157&gt;0,(AF1157-N1157)/SQRT(E1157*Settings!$B$3*(1-Settings!$B$3)),0)</f>
        <v>-0.28445989382101</v>
      </c>
      <c r="P1157" s="77" t="n">
        <f aca="false">MAX(0,AF1157-N1157)</f>
        <v>0</v>
      </c>
      <c r="Q1157" s="51" t="n">
        <f aca="false">IF(E1157&gt;=Settings!$B$4,(AF1157+Settings!$B$7*Settings!$B$3)/(E1157+Settings!$B$7),Settings!$B$3)</f>
        <v>0.0748599558648786</v>
      </c>
      <c r="R1157" s="78" t="n">
        <f aca="false">PERCENTRANK($H$2:$H$1780,H1157,6)</f>
        <v>0</v>
      </c>
      <c r="S1157" s="78" t="n">
        <f aca="false">PERCENTRANK($Q$2:$Q$1780,Q1157,6)</f>
        <v>0.0646794</v>
      </c>
      <c r="T1157" s="78" t="n">
        <f aca="false">PERCENTRANK($F$2:$F$1780,F1157,6)</f>
        <v>0</v>
      </c>
      <c r="U1157" s="79" t="n">
        <f aca="false">IF(F1157&gt;0,ROUND((Settings!$B$8*T1157+Settings!$B$9*R1157+Settings!$B$10*S1157)/SUM(Settings!$B$8:$B$10),10),0)</f>
        <v>0</v>
      </c>
      <c r="V1157" s="71" t="str">
        <f aca="false">IF(U1157&gt;0,RANK(U1157,$U$2:$U$1780)+COUNTIF($U$2:U1157,U1157)-1,"")</f>
        <v/>
      </c>
      <c r="W1157" s="71" t="str">
        <f aca="false">IF(V1157="","",IF(V1157&lt;=Settings!$B$11,"1 - Fix first",IF(V1157&lt;=Settings!$B$12,"2 - Review","3 - Monitor")))</f>
        <v/>
      </c>
      <c r="X1157" s="71" t="str">
        <f aca="false">IF(AND(E1157&gt;=Settings!$B$4,AF1157&gt;=Settings!$B$5,O1157&gt;=Settings!$B$6),"HIGH RATE","")</f>
        <v/>
      </c>
      <c r="Y1157" s="71" t="str">
        <f aca="false">IF(F1157&gt;0,RANK(F1157,$F$2:$F$1780)+COUNTIF($F$2:F1157,F1157)-1,"")</f>
        <v/>
      </c>
      <c r="Z1157" s="71" t="str">
        <f aca="false">IF(H1157&gt;0,RANK(H1157,$H$2:$H$1780)+COUNTIF($H$2:H1157,H1157)-1,"")</f>
        <v/>
      </c>
      <c r="AA1157" s="71" t="str">
        <f aca="false">IF(AC1157="","",RANK(AC1157,$AC$2:$AC$1780)+COUNTIF($AC$2:AC1157,AC1157)-1)</f>
        <v/>
      </c>
      <c r="AB1157" s="71" t="str">
        <f aca="false">IF(AD1157="","",RANK(AD1157,$AD$2:$AD$1780)+COUNTIF($AD$2:AD1157,AD1157)-1)</f>
        <v/>
      </c>
      <c r="AC1157" s="71" t="str">
        <f aca="false">IF(AND(AF1157&gt;0,E1157&gt;=Settings!$B$4),ROUND(J1157,10),"")</f>
        <v/>
      </c>
      <c r="AD1157" s="71" t="str">
        <f aca="false">IF(X1157="HIGH RATE",ROUND(O1157,10),"")</f>
        <v/>
      </c>
      <c r="AE1157" s="71" t="s">
        <v>60</v>
      </c>
      <c r="AF1157" s="73" t="n">
        <f aca="false">SUMIFS(Detail!$L$2:$L$9168,Detail!$C$2:$C$9168,$A1157)</f>
        <v>0</v>
      </c>
      <c r="AG1157" s="74" t="n">
        <f aca="false">SUMIFS(Detail!$N$2:$N$9168,Detail!$C$2:$C$9168,$A1157)</f>
        <v>0</v>
      </c>
    </row>
    <row r="1158" customFormat="false" ht="15" hidden="false" customHeight="false" outlineLevel="0" collapsed="false">
      <c r="A1158" s="71" t="s">
        <v>2420</v>
      </c>
      <c r="B1158" s="71" t="s">
        <v>2622</v>
      </c>
      <c r="C1158" s="71" t="s">
        <v>217</v>
      </c>
      <c r="D1158" s="71" t="str">
        <f aca="false">IFERROR(INDEX('Brand Map'!$B$4:$B$125,MATCH(C1158,'Brand Map'!$A$4:$A$125,0)),"Other")</f>
        <v>AUMJ</v>
      </c>
      <c r="E1158" s="73" t="n">
        <f aca="false">SUMIFS(Detail!$K$2:$K$9168,Detail!$C$2:$C$9168,$A1158)</f>
        <v>1</v>
      </c>
      <c r="F1158" s="73" t="n">
        <f aca="false">SUMIFS(Detail!$E$2:$E$9168,Detail!$C$2:$C$9168,$A1158)</f>
        <v>0</v>
      </c>
      <c r="G1158" s="74" t="n">
        <f aca="false">SUMIFS(Detail!$M$2:$M$9168,Detail!$C$2:$C$9168,$A1158)</f>
        <v>86.31</v>
      </c>
      <c r="H1158" s="74" t="n">
        <f aca="false">SUMIFS(Detail!$D$2:$D$9168,Detail!$C$2:$C$9168,$A1158)</f>
        <v>0</v>
      </c>
      <c r="I1158" s="74" t="n">
        <v>73.37</v>
      </c>
      <c r="J1158" s="51" t="n">
        <f aca="false">IF(E1158&gt;0,AF1158/E1158,0)</f>
        <v>0</v>
      </c>
      <c r="K1158" s="51" t="n">
        <f aca="false">IF(G1158&gt;0,AG1158/G1158,0)</f>
        <v>0</v>
      </c>
      <c r="L1158" s="75" t="n">
        <f aca="false">H1158/Settings!$B$16</f>
        <v>0</v>
      </c>
      <c r="M1158" s="76" t="n">
        <f aca="false">H1158/Settings!$B$20</f>
        <v>0</v>
      </c>
      <c r="N1158" s="77" t="n">
        <f aca="false">E1158*Settings!$B$3</f>
        <v>0.0748599558648786</v>
      </c>
      <c r="O1158" s="77" t="n">
        <f aca="false">IF(E1158&gt;0,(AF1158-N1158)/SQRT(E1158*Settings!$B$3*(1-Settings!$B$3)),0)</f>
        <v>-0.28445989382101</v>
      </c>
      <c r="P1158" s="77" t="n">
        <f aca="false">MAX(0,AF1158-N1158)</f>
        <v>0</v>
      </c>
      <c r="Q1158" s="51" t="n">
        <f aca="false">IF(E1158&gt;=Settings!$B$4,(AF1158+Settings!$B$7*Settings!$B$3)/(E1158+Settings!$B$7),Settings!$B$3)</f>
        <v>0.0748599558648786</v>
      </c>
      <c r="R1158" s="78" t="n">
        <f aca="false">PERCENTRANK($H$2:$H$1780,H1158,6)</f>
        <v>0</v>
      </c>
      <c r="S1158" s="78" t="n">
        <f aca="false">PERCENTRANK($Q$2:$Q$1780,Q1158,6)</f>
        <v>0.0646794</v>
      </c>
      <c r="T1158" s="78" t="n">
        <f aca="false">PERCENTRANK($F$2:$F$1780,F1158,6)</f>
        <v>0</v>
      </c>
      <c r="U1158" s="79" t="n">
        <f aca="false">IF(F1158&gt;0,ROUND((Settings!$B$8*T1158+Settings!$B$9*R1158+Settings!$B$10*S1158)/SUM(Settings!$B$8:$B$10),10),0)</f>
        <v>0</v>
      </c>
      <c r="V1158" s="71" t="str">
        <f aca="false">IF(U1158&gt;0,RANK(U1158,$U$2:$U$1780)+COUNTIF($U$2:U1158,U1158)-1,"")</f>
        <v/>
      </c>
      <c r="W1158" s="71" t="str">
        <f aca="false">IF(V1158="","",IF(V1158&lt;=Settings!$B$11,"1 - Fix first",IF(V1158&lt;=Settings!$B$12,"2 - Review","3 - Monitor")))</f>
        <v/>
      </c>
      <c r="X1158" s="71" t="str">
        <f aca="false">IF(AND(E1158&gt;=Settings!$B$4,AF1158&gt;=Settings!$B$5,O1158&gt;=Settings!$B$6),"HIGH RATE","")</f>
        <v/>
      </c>
      <c r="Y1158" s="71" t="str">
        <f aca="false">IF(F1158&gt;0,RANK(F1158,$F$2:$F$1780)+COUNTIF($F$2:F1158,F1158)-1,"")</f>
        <v/>
      </c>
      <c r="Z1158" s="71" t="str">
        <f aca="false">IF(H1158&gt;0,RANK(H1158,$H$2:$H$1780)+COUNTIF($H$2:H1158,H1158)-1,"")</f>
        <v/>
      </c>
      <c r="AA1158" s="71" t="str">
        <f aca="false">IF(AC1158="","",RANK(AC1158,$AC$2:$AC$1780)+COUNTIF($AC$2:AC1158,AC1158)-1)</f>
        <v/>
      </c>
      <c r="AB1158" s="71" t="str">
        <f aca="false">IF(AD1158="","",RANK(AD1158,$AD$2:$AD$1780)+COUNTIF($AD$2:AD1158,AD1158)-1)</f>
        <v/>
      </c>
      <c r="AC1158" s="71" t="str">
        <f aca="false">IF(AND(AF1158&gt;0,E1158&gt;=Settings!$B$4),ROUND(J1158,10),"")</f>
        <v/>
      </c>
      <c r="AD1158" s="71" t="str">
        <f aca="false">IF(X1158="HIGH RATE",ROUND(O1158,10),"")</f>
        <v/>
      </c>
      <c r="AE1158" s="71" t="s">
        <v>61</v>
      </c>
      <c r="AF1158" s="73" t="n">
        <f aca="false">SUMIFS(Detail!$L$2:$L$9168,Detail!$C$2:$C$9168,$A1158)</f>
        <v>0</v>
      </c>
      <c r="AG1158" s="74" t="n">
        <f aca="false">SUMIFS(Detail!$N$2:$N$9168,Detail!$C$2:$C$9168,$A1158)</f>
        <v>0</v>
      </c>
    </row>
    <row r="1159" customFormat="false" ht="15" hidden="false" customHeight="false" outlineLevel="0" collapsed="false">
      <c r="A1159" s="71" t="s">
        <v>2426</v>
      </c>
      <c r="B1159" s="71" t="s">
        <v>2531</v>
      </c>
      <c r="C1159" s="71" t="s">
        <v>217</v>
      </c>
      <c r="D1159" s="71" t="str">
        <f aca="false">IFERROR(INDEX('Brand Map'!$B$4:$B$125,MATCH(C1159,'Brand Map'!$A$4:$A$125,0)),"Other")</f>
        <v>AUMJ</v>
      </c>
      <c r="E1159" s="73" t="n">
        <f aca="false">SUMIFS(Detail!$K$2:$K$9168,Detail!$C$2:$C$9168,$A1159)</f>
        <v>1</v>
      </c>
      <c r="F1159" s="73" t="n">
        <f aca="false">SUMIFS(Detail!$E$2:$E$9168,Detail!$C$2:$C$9168,$A1159)</f>
        <v>0</v>
      </c>
      <c r="G1159" s="74" t="n">
        <f aca="false">SUMIFS(Detail!$M$2:$M$9168,Detail!$C$2:$C$9168,$A1159)</f>
        <v>63.59</v>
      </c>
      <c r="H1159" s="74" t="n">
        <f aca="false">SUMIFS(Detail!$D$2:$D$9168,Detail!$C$2:$C$9168,$A1159)</f>
        <v>0</v>
      </c>
      <c r="I1159" s="74" t="n">
        <v>63.59</v>
      </c>
      <c r="J1159" s="51" t="n">
        <f aca="false">IF(E1159&gt;0,AF1159/E1159,0)</f>
        <v>0</v>
      </c>
      <c r="K1159" s="51" t="n">
        <f aca="false">IF(G1159&gt;0,AG1159/G1159,0)</f>
        <v>0</v>
      </c>
      <c r="L1159" s="75" t="n">
        <f aca="false">H1159/Settings!$B$16</f>
        <v>0</v>
      </c>
      <c r="M1159" s="76" t="n">
        <f aca="false">H1159/Settings!$B$20</f>
        <v>0</v>
      </c>
      <c r="N1159" s="77" t="n">
        <f aca="false">E1159*Settings!$B$3</f>
        <v>0.0748599558648786</v>
      </c>
      <c r="O1159" s="77" t="n">
        <f aca="false">IF(E1159&gt;0,(AF1159-N1159)/SQRT(E1159*Settings!$B$3*(1-Settings!$B$3)),0)</f>
        <v>-0.28445989382101</v>
      </c>
      <c r="P1159" s="77" t="n">
        <f aca="false">MAX(0,AF1159-N1159)</f>
        <v>0</v>
      </c>
      <c r="Q1159" s="51" t="n">
        <f aca="false">IF(E1159&gt;=Settings!$B$4,(AF1159+Settings!$B$7*Settings!$B$3)/(E1159+Settings!$B$7),Settings!$B$3)</f>
        <v>0.0748599558648786</v>
      </c>
      <c r="R1159" s="78" t="n">
        <f aca="false">PERCENTRANK($H$2:$H$1780,H1159,6)</f>
        <v>0</v>
      </c>
      <c r="S1159" s="78" t="n">
        <f aca="false">PERCENTRANK($Q$2:$Q$1780,Q1159,6)</f>
        <v>0.0646794</v>
      </c>
      <c r="T1159" s="78" t="n">
        <f aca="false">PERCENTRANK($F$2:$F$1780,F1159,6)</f>
        <v>0</v>
      </c>
      <c r="U1159" s="79" t="n">
        <f aca="false">IF(F1159&gt;0,ROUND((Settings!$B$8*T1159+Settings!$B$9*R1159+Settings!$B$10*S1159)/SUM(Settings!$B$8:$B$10),10),0)</f>
        <v>0</v>
      </c>
      <c r="V1159" s="71" t="str">
        <f aca="false">IF(U1159&gt;0,RANK(U1159,$U$2:$U$1780)+COUNTIF($U$2:U1159,U1159)-1,"")</f>
        <v/>
      </c>
      <c r="W1159" s="71" t="str">
        <f aca="false">IF(V1159="","",IF(V1159&lt;=Settings!$B$11,"1 - Fix first",IF(V1159&lt;=Settings!$B$12,"2 - Review","3 - Monitor")))</f>
        <v/>
      </c>
      <c r="X1159" s="71" t="str">
        <f aca="false">IF(AND(E1159&gt;=Settings!$B$4,AF1159&gt;=Settings!$B$5,O1159&gt;=Settings!$B$6),"HIGH RATE","")</f>
        <v/>
      </c>
      <c r="Y1159" s="71" t="str">
        <f aca="false">IF(F1159&gt;0,RANK(F1159,$F$2:$F$1780)+COUNTIF($F$2:F1159,F1159)-1,"")</f>
        <v/>
      </c>
      <c r="Z1159" s="71" t="str">
        <f aca="false">IF(H1159&gt;0,RANK(H1159,$H$2:$H$1780)+COUNTIF($H$2:H1159,H1159)-1,"")</f>
        <v/>
      </c>
      <c r="AA1159" s="71" t="str">
        <f aca="false">IF(AC1159="","",RANK(AC1159,$AC$2:$AC$1780)+COUNTIF($AC$2:AC1159,AC1159)-1)</f>
        <v/>
      </c>
      <c r="AB1159" s="71" t="str">
        <f aca="false">IF(AD1159="","",RANK(AD1159,$AD$2:$AD$1780)+COUNTIF($AD$2:AD1159,AD1159)-1)</f>
        <v/>
      </c>
      <c r="AC1159" s="71" t="str">
        <f aca="false">IF(AND(AF1159&gt;0,E1159&gt;=Settings!$B$4),ROUND(J1159,10),"")</f>
        <v/>
      </c>
      <c r="AD1159" s="71" t="str">
        <f aca="false">IF(X1159="HIGH RATE",ROUND(O1159,10),"")</f>
        <v/>
      </c>
      <c r="AE1159" s="71" t="s">
        <v>61</v>
      </c>
      <c r="AF1159" s="73" t="n">
        <f aca="false">SUMIFS(Detail!$L$2:$L$9168,Detail!$C$2:$C$9168,$A1159)</f>
        <v>0</v>
      </c>
      <c r="AG1159" s="74" t="n">
        <f aca="false">SUMIFS(Detail!$N$2:$N$9168,Detail!$C$2:$C$9168,$A1159)</f>
        <v>0</v>
      </c>
    </row>
    <row r="1160" customFormat="false" ht="15" hidden="false" customHeight="false" outlineLevel="0" collapsed="false">
      <c r="A1160" s="71" t="s">
        <v>2416</v>
      </c>
      <c r="B1160" s="71" t="s">
        <v>2531</v>
      </c>
      <c r="C1160" s="71" t="s">
        <v>217</v>
      </c>
      <c r="D1160" s="71" t="str">
        <f aca="false">IFERROR(INDEX('Brand Map'!$B$4:$B$125,MATCH(C1160,'Brand Map'!$A$4:$A$125,0)),"Other")</f>
        <v>AUMJ</v>
      </c>
      <c r="E1160" s="73" t="n">
        <f aca="false">SUMIFS(Detail!$K$2:$K$9168,Detail!$C$2:$C$9168,$A1160)</f>
        <v>2</v>
      </c>
      <c r="F1160" s="73" t="n">
        <f aca="false">SUMIFS(Detail!$E$2:$E$9168,Detail!$C$2:$C$9168,$A1160)</f>
        <v>0</v>
      </c>
      <c r="G1160" s="74" t="n">
        <f aca="false">SUMIFS(Detail!$M$2:$M$9168,Detail!$C$2:$C$9168,$A1160)</f>
        <v>163.54</v>
      </c>
      <c r="H1160" s="74" t="n">
        <f aca="false">SUMIFS(Detail!$D$2:$D$9168,Detail!$C$2:$C$9168,$A1160)</f>
        <v>0</v>
      </c>
      <c r="I1160" s="74" t="n">
        <v>151.29</v>
      </c>
      <c r="J1160" s="51" t="n">
        <f aca="false">IF(E1160&gt;0,AF1160/E1160,0)</f>
        <v>0</v>
      </c>
      <c r="K1160" s="51" t="n">
        <f aca="false">IF(G1160&gt;0,AG1160/G1160,0)</f>
        <v>0</v>
      </c>
      <c r="L1160" s="75" t="n">
        <f aca="false">H1160/Settings!$B$16</f>
        <v>0</v>
      </c>
      <c r="M1160" s="76" t="n">
        <f aca="false">H1160/Settings!$B$20</f>
        <v>0</v>
      </c>
      <c r="N1160" s="77" t="n">
        <f aca="false">E1160*Settings!$B$3</f>
        <v>0.149719911729757</v>
      </c>
      <c r="O1160" s="77" t="n">
        <f aca="false">IF(E1160&gt;0,(AF1160-N1160)/SQRT(E1160*Settings!$B$3*(1-Settings!$B$3)),0)</f>
        <v>-0.402287039792884</v>
      </c>
      <c r="P1160" s="77" t="n">
        <f aca="false">MAX(0,AF1160-N1160)</f>
        <v>0</v>
      </c>
      <c r="Q1160" s="51" t="n">
        <f aca="false">IF(E1160&gt;=Settings!$B$4,(AF1160+Settings!$B$7*Settings!$B$3)/(E1160+Settings!$B$7),Settings!$B$3)</f>
        <v>0.0748599558648786</v>
      </c>
      <c r="R1160" s="78" t="n">
        <f aca="false">PERCENTRANK($H$2:$H$1780,H1160,6)</f>
        <v>0</v>
      </c>
      <c r="S1160" s="78" t="n">
        <f aca="false">PERCENTRANK($Q$2:$Q$1780,Q1160,6)</f>
        <v>0.0646794</v>
      </c>
      <c r="T1160" s="78" t="n">
        <f aca="false">PERCENTRANK($F$2:$F$1780,F1160,6)</f>
        <v>0</v>
      </c>
      <c r="U1160" s="79" t="n">
        <f aca="false">IF(F1160&gt;0,ROUND((Settings!$B$8*T1160+Settings!$B$9*R1160+Settings!$B$10*S1160)/SUM(Settings!$B$8:$B$10),10),0)</f>
        <v>0</v>
      </c>
      <c r="V1160" s="71" t="str">
        <f aca="false">IF(U1160&gt;0,RANK(U1160,$U$2:$U$1780)+COUNTIF($U$2:U1160,U1160)-1,"")</f>
        <v/>
      </c>
      <c r="W1160" s="71" t="str">
        <f aca="false">IF(V1160="","",IF(V1160&lt;=Settings!$B$11,"1 - Fix first",IF(V1160&lt;=Settings!$B$12,"2 - Review","3 - Monitor")))</f>
        <v/>
      </c>
      <c r="X1160" s="71" t="str">
        <f aca="false">IF(AND(E1160&gt;=Settings!$B$4,AF1160&gt;=Settings!$B$5,O1160&gt;=Settings!$B$6),"HIGH RATE","")</f>
        <v/>
      </c>
      <c r="Y1160" s="71" t="str">
        <f aca="false">IF(F1160&gt;0,RANK(F1160,$F$2:$F$1780)+COUNTIF($F$2:F1160,F1160)-1,"")</f>
        <v/>
      </c>
      <c r="Z1160" s="71" t="str">
        <f aca="false">IF(H1160&gt;0,RANK(H1160,$H$2:$H$1780)+COUNTIF($H$2:H1160,H1160)-1,"")</f>
        <v/>
      </c>
      <c r="AA1160" s="71" t="str">
        <f aca="false">IF(AC1160="","",RANK(AC1160,$AC$2:$AC$1780)+COUNTIF($AC$2:AC1160,AC1160)-1)</f>
        <v/>
      </c>
      <c r="AB1160" s="71" t="str">
        <f aca="false">IF(AD1160="","",RANK(AD1160,$AD$2:$AD$1780)+COUNTIF($AD$2:AD1160,AD1160)-1)</f>
        <v/>
      </c>
      <c r="AC1160" s="71" t="str">
        <f aca="false">IF(AND(AF1160&gt;0,E1160&gt;=Settings!$B$4),ROUND(J1160,10),"")</f>
        <v/>
      </c>
      <c r="AD1160" s="71" t="str">
        <f aca="false">IF(X1160="HIGH RATE",ROUND(O1160,10),"")</f>
        <v/>
      </c>
      <c r="AE1160" s="71" t="s">
        <v>61</v>
      </c>
      <c r="AF1160" s="73" t="n">
        <f aca="false">SUMIFS(Detail!$L$2:$L$9168,Detail!$C$2:$C$9168,$A1160)</f>
        <v>0</v>
      </c>
      <c r="AG1160" s="74" t="n">
        <f aca="false">SUMIFS(Detail!$N$2:$N$9168,Detail!$C$2:$C$9168,$A1160)</f>
        <v>0</v>
      </c>
    </row>
    <row r="1161" customFormat="false" ht="15" hidden="false" customHeight="false" outlineLevel="0" collapsed="false">
      <c r="A1161" s="71" t="s">
        <v>2417</v>
      </c>
      <c r="B1161" s="71" t="s">
        <v>2531</v>
      </c>
      <c r="C1161" s="71" t="s">
        <v>217</v>
      </c>
      <c r="D1161" s="71" t="str">
        <f aca="false">IFERROR(INDEX('Brand Map'!$B$4:$B$125,MATCH(C1161,'Brand Map'!$A$4:$A$125,0)),"Other")</f>
        <v>AUMJ</v>
      </c>
      <c r="E1161" s="73" t="n">
        <f aca="false">SUMIFS(Detail!$K$2:$K$9168,Detail!$C$2:$C$9168,$A1161)</f>
        <v>2</v>
      </c>
      <c r="F1161" s="73" t="n">
        <f aca="false">SUMIFS(Detail!$E$2:$E$9168,Detail!$C$2:$C$9168,$A1161)</f>
        <v>0</v>
      </c>
      <c r="G1161" s="74" t="n">
        <f aca="false">SUMIFS(Detail!$M$2:$M$9168,Detail!$C$2:$C$9168,$A1161)</f>
        <v>145.36</v>
      </c>
      <c r="H1161" s="74" t="n">
        <f aca="false">SUMIFS(Detail!$D$2:$D$9168,Detail!$C$2:$C$9168,$A1161)</f>
        <v>0</v>
      </c>
      <c r="I1161" s="74" t="n">
        <v>130.83</v>
      </c>
      <c r="J1161" s="51" t="n">
        <f aca="false">IF(E1161&gt;0,AF1161/E1161,0)</f>
        <v>0</v>
      </c>
      <c r="K1161" s="51" t="n">
        <f aca="false">IF(G1161&gt;0,AG1161/G1161,0)</f>
        <v>0</v>
      </c>
      <c r="L1161" s="75" t="n">
        <f aca="false">H1161/Settings!$B$16</f>
        <v>0</v>
      </c>
      <c r="M1161" s="76" t="n">
        <f aca="false">H1161/Settings!$B$20</f>
        <v>0</v>
      </c>
      <c r="N1161" s="77" t="n">
        <f aca="false">E1161*Settings!$B$3</f>
        <v>0.149719911729757</v>
      </c>
      <c r="O1161" s="77" t="n">
        <f aca="false">IF(E1161&gt;0,(AF1161-N1161)/SQRT(E1161*Settings!$B$3*(1-Settings!$B$3)),0)</f>
        <v>-0.402287039792884</v>
      </c>
      <c r="P1161" s="77" t="n">
        <f aca="false">MAX(0,AF1161-N1161)</f>
        <v>0</v>
      </c>
      <c r="Q1161" s="51" t="n">
        <f aca="false">IF(E1161&gt;=Settings!$B$4,(AF1161+Settings!$B$7*Settings!$B$3)/(E1161+Settings!$B$7),Settings!$B$3)</f>
        <v>0.0748599558648786</v>
      </c>
      <c r="R1161" s="78" t="n">
        <f aca="false">PERCENTRANK($H$2:$H$1780,H1161,6)</f>
        <v>0</v>
      </c>
      <c r="S1161" s="78" t="n">
        <f aca="false">PERCENTRANK($Q$2:$Q$1780,Q1161,6)</f>
        <v>0.0646794</v>
      </c>
      <c r="T1161" s="78" t="n">
        <f aca="false">PERCENTRANK($F$2:$F$1780,F1161,6)</f>
        <v>0</v>
      </c>
      <c r="U1161" s="79" t="n">
        <f aca="false">IF(F1161&gt;0,ROUND((Settings!$B$8*T1161+Settings!$B$9*R1161+Settings!$B$10*S1161)/SUM(Settings!$B$8:$B$10),10),0)</f>
        <v>0</v>
      </c>
      <c r="V1161" s="71" t="str">
        <f aca="false">IF(U1161&gt;0,RANK(U1161,$U$2:$U$1780)+COUNTIF($U$2:U1161,U1161)-1,"")</f>
        <v/>
      </c>
      <c r="W1161" s="71" t="str">
        <f aca="false">IF(V1161="","",IF(V1161&lt;=Settings!$B$11,"1 - Fix first",IF(V1161&lt;=Settings!$B$12,"2 - Review","3 - Monitor")))</f>
        <v/>
      </c>
      <c r="X1161" s="71" t="str">
        <f aca="false">IF(AND(E1161&gt;=Settings!$B$4,AF1161&gt;=Settings!$B$5,O1161&gt;=Settings!$B$6),"HIGH RATE","")</f>
        <v/>
      </c>
      <c r="Y1161" s="71" t="str">
        <f aca="false">IF(F1161&gt;0,RANK(F1161,$F$2:$F$1780)+COUNTIF($F$2:F1161,F1161)-1,"")</f>
        <v/>
      </c>
      <c r="Z1161" s="71" t="str">
        <f aca="false">IF(H1161&gt;0,RANK(H1161,$H$2:$H$1780)+COUNTIF($H$2:H1161,H1161)-1,"")</f>
        <v/>
      </c>
      <c r="AA1161" s="71" t="str">
        <f aca="false">IF(AC1161="","",RANK(AC1161,$AC$2:$AC$1780)+COUNTIF($AC$2:AC1161,AC1161)-1)</f>
        <v/>
      </c>
      <c r="AB1161" s="71" t="str">
        <f aca="false">IF(AD1161="","",RANK(AD1161,$AD$2:$AD$1780)+COUNTIF($AD$2:AD1161,AD1161)-1)</f>
        <v/>
      </c>
      <c r="AC1161" s="71" t="str">
        <f aca="false">IF(AND(AF1161&gt;0,E1161&gt;=Settings!$B$4),ROUND(J1161,10),"")</f>
        <v/>
      </c>
      <c r="AD1161" s="71" t="str">
        <f aca="false">IF(X1161="HIGH RATE",ROUND(O1161,10),"")</f>
        <v/>
      </c>
      <c r="AE1161" s="71" t="s">
        <v>61</v>
      </c>
      <c r="AF1161" s="73" t="n">
        <f aca="false">SUMIFS(Detail!$L$2:$L$9168,Detail!$C$2:$C$9168,$A1161)</f>
        <v>0</v>
      </c>
      <c r="AG1161" s="74" t="n">
        <f aca="false">SUMIFS(Detail!$N$2:$N$9168,Detail!$C$2:$C$9168,$A1161)</f>
        <v>0</v>
      </c>
    </row>
    <row r="1162" customFormat="false" ht="15" hidden="false" customHeight="false" outlineLevel="0" collapsed="false">
      <c r="A1162" s="71" t="s">
        <v>1834</v>
      </c>
      <c r="B1162" s="71" t="s">
        <v>2616</v>
      </c>
      <c r="C1162" s="71" t="s">
        <v>217</v>
      </c>
      <c r="D1162" s="71" t="str">
        <f aca="false">IFERROR(INDEX('Brand Map'!$B$4:$B$125,MATCH(C1162,'Brand Map'!$A$4:$A$125,0)),"Other")</f>
        <v>AUMJ</v>
      </c>
      <c r="E1162" s="73" t="n">
        <f aca="false">SUMIFS(Detail!$K$2:$K$9168,Detail!$C$2:$C$9168,$A1162)</f>
        <v>0</v>
      </c>
      <c r="F1162" s="73" t="n">
        <f aca="false">SUMIFS(Detail!$E$2:$E$9168,Detail!$C$2:$C$9168,$A1162)</f>
        <v>0</v>
      </c>
      <c r="G1162" s="74" t="n">
        <f aca="false">SUMIFS(Detail!$M$2:$M$9168,Detail!$C$2:$C$9168,$A1162)</f>
        <v>0</v>
      </c>
      <c r="H1162" s="74" t="n">
        <f aca="false">SUMIFS(Detail!$D$2:$D$9168,Detail!$C$2:$C$9168,$A1162)</f>
        <v>0</v>
      </c>
      <c r="I1162" s="74" t="n">
        <v>205.9</v>
      </c>
      <c r="J1162" s="51" t="n">
        <f aca="false">IF(E1162&gt;0,AF1162/E1162,0)</f>
        <v>0</v>
      </c>
      <c r="K1162" s="51" t="n">
        <f aca="false">IF(G1162&gt;0,AG1162/G1162,0)</f>
        <v>0</v>
      </c>
      <c r="L1162" s="75" t="n">
        <f aca="false">H1162/Settings!$B$16</f>
        <v>0</v>
      </c>
      <c r="M1162" s="76" t="n">
        <f aca="false">H1162/Settings!$B$20</f>
        <v>0</v>
      </c>
      <c r="N1162" s="77" t="n">
        <f aca="false">E1162*Settings!$B$3</f>
        <v>0</v>
      </c>
      <c r="O1162" s="77" t="n">
        <f aca="false">IF(E1162&gt;0,(AF1162-N1162)/SQRT(E1162*Settings!$B$3*(1-Settings!$B$3)),0)</f>
        <v>0</v>
      </c>
      <c r="P1162" s="77" t="n">
        <f aca="false">MAX(0,AF1162-N1162)</f>
        <v>0</v>
      </c>
      <c r="Q1162" s="51" t="n">
        <f aca="false">IF(E1162&gt;=Settings!$B$4,(AF1162+Settings!$B$7*Settings!$B$3)/(E1162+Settings!$B$7),Settings!$B$3)</f>
        <v>0.0748599558648786</v>
      </c>
      <c r="R1162" s="78" t="n">
        <f aca="false">PERCENTRANK($H$2:$H$1780,H1162,6)</f>
        <v>0</v>
      </c>
      <c r="S1162" s="78" t="n">
        <f aca="false">PERCENTRANK($Q$2:$Q$1780,Q1162,6)</f>
        <v>0.0646794</v>
      </c>
      <c r="T1162" s="78" t="n">
        <f aca="false">PERCENTRANK($F$2:$F$1780,F1162,6)</f>
        <v>0</v>
      </c>
      <c r="U1162" s="79" t="n">
        <f aca="false">IF(F1162&gt;0,ROUND((Settings!$B$8*T1162+Settings!$B$9*R1162+Settings!$B$10*S1162)/SUM(Settings!$B$8:$B$10),10),0)</f>
        <v>0</v>
      </c>
      <c r="V1162" s="71" t="str">
        <f aca="false">IF(U1162&gt;0,RANK(U1162,$U$2:$U$1780)+COUNTIF($U$2:U1162,U1162)-1,"")</f>
        <v/>
      </c>
      <c r="W1162" s="71" t="str">
        <f aca="false">IF(V1162="","",IF(V1162&lt;=Settings!$B$11,"1 - Fix first",IF(V1162&lt;=Settings!$B$12,"2 - Review","3 - Monitor")))</f>
        <v/>
      </c>
      <c r="X1162" s="71" t="str">
        <f aca="false">IF(AND(E1162&gt;=Settings!$B$4,AF1162&gt;=Settings!$B$5,O1162&gt;=Settings!$B$6),"HIGH RATE","")</f>
        <v/>
      </c>
      <c r="Y1162" s="71" t="str">
        <f aca="false">IF(F1162&gt;0,RANK(F1162,$F$2:$F$1780)+COUNTIF($F$2:F1162,F1162)-1,"")</f>
        <v/>
      </c>
      <c r="Z1162" s="71" t="str">
        <f aca="false">IF(H1162&gt;0,RANK(H1162,$H$2:$H$1780)+COUNTIF($H$2:H1162,H1162)-1,"")</f>
        <v/>
      </c>
      <c r="AA1162" s="71" t="str">
        <f aca="false">IF(AC1162="","",RANK(AC1162,$AC$2:$AC$1780)+COUNTIF($AC$2:AC1162,AC1162)-1)</f>
        <v/>
      </c>
      <c r="AB1162" s="71" t="str">
        <f aca="false">IF(AD1162="","",RANK(AD1162,$AD$2:$AD$1780)+COUNTIF($AD$2:AD1162,AD1162)-1)</f>
        <v/>
      </c>
      <c r="AC1162" s="71" t="str">
        <f aca="false">IF(AND(AF1162&gt;0,E1162&gt;=Settings!$B$4),ROUND(J1162,10),"")</f>
        <v/>
      </c>
      <c r="AD1162" s="71" t="str">
        <f aca="false">IF(X1162="HIGH RATE",ROUND(O1162,10),"")</f>
        <v/>
      </c>
      <c r="AE1162" s="71" t="s">
        <v>60</v>
      </c>
      <c r="AF1162" s="73" t="n">
        <f aca="false">SUMIFS(Detail!$L$2:$L$9168,Detail!$C$2:$C$9168,$A1162)</f>
        <v>0</v>
      </c>
      <c r="AG1162" s="74" t="n">
        <f aca="false">SUMIFS(Detail!$N$2:$N$9168,Detail!$C$2:$C$9168,$A1162)</f>
        <v>0</v>
      </c>
    </row>
    <row r="1163" customFormat="false" ht="15" hidden="false" customHeight="false" outlineLevel="0" collapsed="false">
      <c r="A1163" s="71" t="s">
        <v>1404</v>
      </c>
      <c r="B1163" s="71" t="s">
        <v>2616</v>
      </c>
      <c r="C1163" s="71" t="s">
        <v>217</v>
      </c>
      <c r="D1163" s="71" t="str">
        <f aca="false">IFERROR(INDEX('Brand Map'!$B$4:$B$125,MATCH(C1163,'Brand Map'!$A$4:$A$125,0)),"Other")</f>
        <v>AUMJ</v>
      </c>
      <c r="E1163" s="73" t="n">
        <f aca="false">SUMIFS(Detail!$K$2:$K$9168,Detail!$C$2:$C$9168,$A1163)</f>
        <v>2</v>
      </c>
      <c r="F1163" s="73" t="n">
        <f aca="false">SUMIFS(Detail!$E$2:$E$9168,Detail!$C$2:$C$9168,$A1163)</f>
        <v>0</v>
      </c>
      <c r="G1163" s="74" t="n">
        <f aca="false">SUMIFS(Detail!$M$2:$M$9168,Detail!$C$2:$C$9168,$A1163)</f>
        <v>90.81</v>
      </c>
      <c r="H1163" s="74" t="n">
        <f aca="false">SUMIFS(Detail!$D$2:$D$9168,Detail!$C$2:$C$9168,$A1163)</f>
        <v>0</v>
      </c>
      <c r="I1163" s="74" t="n">
        <v>769.28</v>
      </c>
      <c r="J1163" s="51" t="n">
        <f aca="false">IF(E1163&gt;0,AF1163/E1163,0)</f>
        <v>0</v>
      </c>
      <c r="K1163" s="51" t="n">
        <f aca="false">IF(G1163&gt;0,AG1163/G1163,0)</f>
        <v>0</v>
      </c>
      <c r="L1163" s="75" t="n">
        <f aca="false">H1163/Settings!$B$16</f>
        <v>0</v>
      </c>
      <c r="M1163" s="76" t="n">
        <f aca="false">H1163/Settings!$B$20</f>
        <v>0</v>
      </c>
      <c r="N1163" s="77" t="n">
        <f aca="false">E1163*Settings!$B$3</f>
        <v>0.149719911729757</v>
      </c>
      <c r="O1163" s="77" t="n">
        <f aca="false">IF(E1163&gt;0,(AF1163-N1163)/SQRT(E1163*Settings!$B$3*(1-Settings!$B$3)),0)</f>
        <v>-0.402287039792884</v>
      </c>
      <c r="P1163" s="77" t="n">
        <f aca="false">MAX(0,AF1163-N1163)</f>
        <v>0</v>
      </c>
      <c r="Q1163" s="51" t="n">
        <f aca="false">IF(E1163&gt;=Settings!$B$4,(AF1163+Settings!$B$7*Settings!$B$3)/(E1163+Settings!$B$7),Settings!$B$3)</f>
        <v>0.0748599558648786</v>
      </c>
      <c r="R1163" s="78" t="n">
        <f aca="false">PERCENTRANK($H$2:$H$1780,H1163,6)</f>
        <v>0</v>
      </c>
      <c r="S1163" s="78" t="n">
        <f aca="false">PERCENTRANK($Q$2:$Q$1780,Q1163,6)</f>
        <v>0.0646794</v>
      </c>
      <c r="T1163" s="78" t="n">
        <f aca="false">PERCENTRANK($F$2:$F$1780,F1163,6)</f>
        <v>0</v>
      </c>
      <c r="U1163" s="79" t="n">
        <f aca="false">IF(F1163&gt;0,ROUND((Settings!$B$8*T1163+Settings!$B$9*R1163+Settings!$B$10*S1163)/SUM(Settings!$B$8:$B$10),10),0)</f>
        <v>0</v>
      </c>
      <c r="V1163" s="71" t="str">
        <f aca="false">IF(U1163&gt;0,RANK(U1163,$U$2:$U$1780)+COUNTIF($U$2:U1163,U1163)-1,"")</f>
        <v/>
      </c>
      <c r="W1163" s="71" t="str">
        <f aca="false">IF(V1163="","",IF(V1163&lt;=Settings!$B$11,"1 - Fix first",IF(V1163&lt;=Settings!$B$12,"2 - Review","3 - Monitor")))</f>
        <v/>
      </c>
      <c r="X1163" s="71" t="str">
        <f aca="false">IF(AND(E1163&gt;=Settings!$B$4,AF1163&gt;=Settings!$B$5,O1163&gt;=Settings!$B$6),"HIGH RATE","")</f>
        <v/>
      </c>
      <c r="Y1163" s="71" t="str">
        <f aca="false">IF(F1163&gt;0,RANK(F1163,$F$2:$F$1780)+COUNTIF($F$2:F1163,F1163)-1,"")</f>
        <v/>
      </c>
      <c r="Z1163" s="71" t="str">
        <f aca="false">IF(H1163&gt;0,RANK(H1163,$H$2:$H$1780)+COUNTIF($H$2:H1163,H1163)-1,"")</f>
        <v/>
      </c>
      <c r="AA1163" s="71" t="str">
        <f aca="false">IF(AC1163="","",RANK(AC1163,$AC$2:$AC$1780)+COUNTIF($AC$2:AC1163,AC1163)-1)</f>
        <v/>
      </c>
      <c r="AB1163" s="71" t="str">
        <f aca="false">IF(AD1163="","",RANK(AD1163,$AD$2:$AD$1780)+COUNTIF($AD$2:AD1163,AD1163)-1)</f>
        <v/>
      </c>
      <c r="AC1163" s="71" t="str">
        <f aca="false">IF(AND(AF1163&gt;0,E1163&gt;=Settings!$B$4),ROUND(J1163,10),"")</f>
        <v/>
      </c>
      <c r="AD1163" s="71" t="str">
        <f aca="false">IF(X1163="HIGH RATE",ROUND(O1163,10),"")</f>
        <v/>
      </c>
      <c r="AE1163" s="71" t="s">
        <v>60</v>
      </c>
      <c r="AF1163" s="73" t="n">
        <f aca="false">SUMIFS(Detail!$L$2:$L$9168,Detail!$C$2:$C$9168,$A1163)</f>
        <v>0</v>
      </c>
      <c r="AG1163" s="74" t="n">
        <f aca="false">SUMIFS(Detail!$N$2:$N$9168,Detail!$C$2:$C$9168,$A1163)</f>
        <v>0</v>
      </c>
    </row>
    <row r="1164" customFormat="false" ht="15" hidden="false" customHeight="false" outlineLevel="0" collapsed="false">
      <c r="A1164" s="71" t="s">
        <v>1264</v>
      </c>
      <c r="B1164" s="71" t="s">
        <v>2598</v>
      </c>
      <c r="C1164" s="71" t="s">
        <v>217</v>
      </c>
      <c r="D1164" s="71" t="str">
        <f aca="false">IFERROR(INDEX('Brand Map'!$B$4:$B$125,MATCH(C1164,'Brand Map'!$A$4:$A$125,0)),"Other")</f>
        <v>AUMJ</v>
      </c>
      <c r="E1164" s="73" t="n">
        <f aca="false">SUMIFS(Detail!$K$2:$K$9168,Detail!$C$2:$C$9168,$A1164)</f>
        <v>4</v>
      </c>
      <c r="F1164" s="73" t="n">
        <f aca="false">SUMIFS(Detail!$E$2:$E$9168,Detail!$C$2:$C$9168,$A1164)</f>
        <v>0</v>
      </c>
      <c r="G1164" s="74" t="n">
        <f aca="false">SUMIFS(Detail!$M$2:$M$9168,Detail!$C$2:$C$9168,$A1164)</f>
        <v>254.34</v>
      </c>
      <c r="H1164" s="74" t="n">
        <f aca="false">SUMIFS(Detail!$D$2:$D$9168,Detail!$C$2:$C$9168,$A1164)</f>
        <v>0</v>
      </c>
      <c r="I1164" s="74" t="n">
        <v>468.8</v>
      </c>
      <c r="J1164" s="51" t="n">
        <f aca="false">IF(E1164&gt;0,AF1164/E1164,0)</f>
        <v>0</v>
      </c>
      <c r="K1164" s="51" t="n">
        <f aca="false">IF(G1164&gt;0,AG1164/G1164,0)</f>
        <v>0</v>
      </c>
      <c r="L1164" s="75" t="n">
        <f aca="false">H1164/Settings!$B$16</f>
        <v>0</v>
      </c>
      <c r="M1164" s="76" t="n">
        <f aca="false">H1164/Settings!$B$20</f>
        <v>0</v>
      </c>
      <c r="N1164" s="77" t="n">
        <f aca="false">E1164*Settings!$B$3</f>
        <v>0.299439823459515</v>
      </c>
      <c r="O1164" s="77" t="n">
        <f aca="false">IF(E1164&gt;0,(AF1164-N1164)/SQRT(E1164*Settings!$B$3*(1-Settings!$B$3)),0)</f>
        <v>-0.568919787642021</v>
      </c>
      <c r="P1164" s="77" t="n">
        <f aca="false">MAX(0,AF1164-N1164)</f>
        <v>0</v>
      </c>
      <c r="Q1164" s="51" t="n">
        <f aca="false">IF(E1164&gt;=Settings!$B$4,(AF1164+Settings!$B$7*Settings!$B$3)/(E1164+Settings!$B$7),Settings!$B$3)</f>
        <v>0.0748599558648786</v>
      </c>
      <c r="R1164" s="78" t="n">
        <f aca="false">PERCENTRANK($H$2:$H$1780,H1164,6)</f>
        <v>0</v>
      </c>
      <c r="S1164" s="78" t="n">
        <f aca="false">PERCENTRANK($Q$2:$Q$1780,Q1164,6)</f>
        <v>0.0646794</v>
      </c>
      <c r="T1164" s="78" t="n">
        <f aca="false">PERCENTRANK($F$2:$F$1780,F1164,6)</f>
        <v>0</v>
      </c>
      <c r="U1164" s="79" t="n">
        <f aca="false">IF(F1164&gt;0,ROUND((Settings!$B$8*T1164+Settings!$B$9*R1164+Settings!$B$10*S1164)/SUM(Settings!$B$8:$B$10),10),0)</f>
        <v>0</v>
      </c>
      <c r="V1164" s="71" t="str">
        <f aca="false">IF(U1164&gt;0,RANK(U1164,$U$2:$U$1780)+COUNTIF($U$2:U1164,U1164)-1,"")</f>
        <v/>
      </c>
      <c r="W1164" s="71" t="str">
        <f aca="false">IF(V1164="","",IF(V1164&lt;=Settings!$B$11,"1 - Fix first",IF(V1164&lt;=Settings!$B$12,"2 - Review","3 - Monitor")))</f>
        <v/>
      </c>
      <c r="X1164" s="71" t="str">
        <f aca="false">IF(AND(E1164&gt;=Settings!$B$4,AF1164&gt;=Settings!$B$5,O1164&gt;=Settings!$B$6),"HIGH RATE","")</f>
        <v/>
      </c>
      <c r="Y1164" s="71" t="str">
        <f aca="false">IF(F1164&gt;0,RANK(F1164,$F$2:$F$1780)+COUNTIF($F$2:F1164,F1164)-1,"")</f>
        <v/>
      </c>
      <c r="Z1164" s="71" t="str">
        <f aca="false">IF(H1164&gt;0,RANK(H1164,$H$2:$H$1780)+COUNTIF($H$2:H1164,H1164)-1,"")</f>
        <v/>
      </c>
      <c r="AA1164" s="71" t="str">
        <f aca="false">IF(AC1164="","",RANK(AC1164,$AC$2:$AC$1780)+COUNTIF($AC$2:AC1164,AC1164)-1)</f>
        <v/>
      </c>
      <c r="AB1164" s="71" t="str">
        <f aca="false">IF(AD1164="","",RANK(AD1164,$AD$2:$AD$1780)+COUNTIF($AD$2:AD1164,AD1164)-1)</f>
        <v/>
      </c>
      <c r="AC1164" s="71" t="str">
        <f aca="false">IF(AND(AF1164&gt;0,E1164&gt;=Settings!$B$4),ROUND(J1164,10),"")</f>
        <v/>
      </c>
      <c r="AD1164" s="71" t="str">
        <f aca="false">IF(X1164="HIGH RATE",ROUND(O1164,10),"")</f>
        <v/>
      </c>
      <c r="AE1164" s="71" t="s">
        <v>61</v>
      </c>
      <c r="AF1164" s="73" t="n">
        <f aca="false">SUMIFS(Detail!$L$2:$L$9168,Detail!$C$2:$C$9168,$A1164)</f>
        <v>0</v>
      </c>
      <c r="AG1164" s="74" t="n">
        <f aca="false">SUMIFS(Detail!$N$2:$N$9168,Detail!$C$2:$C$9168,$A1164)</f>
        <v>0</v>
      </c>
    </row>
    <row r="1165" customFormat="false" ht="15" hidden="false" customHeight="false" outlineLevel="0" collapsed="false">
      <c r="A1165" s="71" t="s">
        <v>1710</v>
      </c>
      <c r="B1165" s="71" t="s">
        <v>2598</v>
      </c>
      <c r="C1165" s="71" t="s">
        <v>217</v>
      </c>
      <c r="D1165" s="71" t="str">
        <f aca="false">IFERROR(INDEX('Brand Map'!$B$4:$B$125,MATCH(C1165,'Brand Map'!$A$4:$A$125,0)),"Other")</f>
        <v>AUMJ</v>
      </c>
      <c r="E1165" s="73" t="n">
        <f aca="false">SUMIFS(Detail!$K$2:$K$9168,Detail!$C$2:$C$9168,$A1165)</f>
        <v>0</v>
      </c>
      <c r="F1165" s="73" t="n">
        <f aca="false">SUMIFS(Detail!$E$2:$E$9168,Detail!$C$2:$C$9168,$A1165)</f>
        <v>0</v>
      </c>
      <c r="G1165" s="74" t="n">
        <f aca="false">SUMIFS(Detail!$M$2:$M$9168,Detail!$C$2:$C$9168,$A1165)</f>
        <v>0</v>
      </c>
      <c r="H1165" s="74" t="n">
        <f aca="false">SUMIFS(Detail!$D$2:$D$9168,Detail!$C$2:$C$9168,$A1165)</f>
        <v>0</v>
      </c>
      <c r="I1165" s="74" t="n">
        <v>459.8</v>
      </c>
      <c r="J1165" s="51" t="n">
        <f aca="false">IF(E1165&gt;0,AF1165/E1165,0)</f>
        <v>0</v>
      </c>
      <c r="K1165" s="51" t="n">
        <f aca="false">IF(G1165&gt;0,AG1165/G1165,0)</f>
        <v>0</v>
      </c>
      <c r="L1165" s="75" t="n">
        <f aca="false">H1165/Settings!$B$16</f>
        <v>0</v>
      </c>
      <c r="M1165" s="76" t="n">
        <f aca="false">H1165/Settings!$B$20</f>
        <v>0</v>
      </c>
      <c r="N1165" s="77" t="n">
        <f aca="false">E1165*Settings!$B$3</f>
        <v>0</v>
      </c>
      <c r="O1165" s="77" t="n">
        <f aca="false">IF(E1165&gt;0,(AF1165-N1165)/SQRT(E1165*Settings!$B$3*(1-Settings!$B$3)),0)</f>
        <v>0</v>
      </c>
      <c r="P1165" s="77" t="n">
        <f aca="false">MAX(0,AF1165-N1165)</f>
        <v>0</v>
      </c>
      <c r="Q1165" s="51" t="n">
        <f aca="false">IF(E1165&gt;=Settings!$B$4,(AF1165+Settings!$B$7*Settings!$B$3)/(E1165+Settings!$B$7),Settings!$B$3)</f>
        <v>0.0748599558648786</v>
      </c>
      <c r="R1165" s="78" t="n">
        <f aca="false">PERCENTRANK($H$2:$H$1780,H1165,6)</f>
        <v>0</v>
      </c>
      <c r="S1165" s="78" t="n">
        <f aca="false">PERCENTRANK($Q$2:$Q$1780,Q1165,6)</f>
        <v>0.0646794</v>
      </c>
      <c r="T1165" s="78" t="n">
        <f aca="false">PERCENTRANK($F$2:$F$1780,F1165,6)</f>
        <v>0</v>
      </c>
      <c r="U1165" s="79" t="n">
        <f aca="false">IF(F1165&gt;0,ROUND((Settings!$B$8*T1165+Settings!$B$9*R1165+Settings!$B$10*S1165)/SUM(Settings!$B$8:$B$10),10),0)</f>
        <v>0</v>
      </c>
      <c r="V1165" s="71" t="str">
        <f aca="false">IF(U1165&gt;0,RANK(U1165,$U$2:$U$1780)+COUNTIF($U$2:U1165,U1165)-1,"")</f>
        <v/>
      </c>
      <c r="W1165" s="71" t="str">
        <f aca="false">IF(V1165="","",IF(V1165&lt;=Settings!$B$11,"1 - Fix first",IF(V1165&lt;=Settings!$B$12,"2 - Review","3 - Monitor")))</f>
        <v/>
      </c>
      <c r="X1165" s="71" t="str">
        <f aca="false">IF(AND(E1165&gt;=Settings!$B$4,AF1165&gt;=Settings!$B$5,O1165&gt;=Settings!$B$6),"HIGH RATE","")</f>
        <v/>
      </c>
      <c r="Y1165" s="71" t="str">
        <f aca="false">IF(F1165&gt;0,RANK(F1165,$F$2:$F$1780)+COUNTIF($F$2:F1165,F1165)-1,"")</f>
        <v/>
      </c>
      <c r="Z1165" s="71" t="str">
        <f aca="false">IF(H1165&gt;0,RANK(H1165,$H$2:$H$1780)+COUNTIF($H$2:H1165,H1165)-1,"")</f>
        <v/>
      </c>
      <c r="AA1165" s="71" t="str">
        <f aca="false">IF(AC1165="","",RANK(AC1165,$AC$2:$AC$1780)+COUNTIF($AC$2:AC1165,AC1165)-1)</f>
        <v/>
      </c>
      <c r="AB1165" s="71" t="str">
        <f aca="false">IF(AD1165="","",RANK(AD1165,$AD$2:$AD$1780)+COUNTIF($AD$2:AD1165,AD1165)-1)</f>
        <v/>
      </c>
      <c r="AC1165" s="71" t="str">
        <f aca="false">IF(AND(AF1165&gt;0,E1165&gt;=Settings!$B$4),ROUND(J1165,10),"")</f>
        <v/>
      </c>
      <c r="AD1165" s="71" t="str">
        <f aca="false">IF(X1165="HIGH RATE",ROUND(O1165,10),"")</f>
        <v/>
      </c>
      <c r="AE1165" s="71" t="s">
        <v>60</v>
      </c>
      <c r="AF1165" s="73" t="n">
        <f aca="false">SUMIFS(Detail!$L$2:$L$9168,Detail!$C$2:$C$9168,$A1165)</f>
        <v>0</v>
      </c>
      <c r="AG1165" s="74" t="n">
        <f aca="false">SUMIFS(Detail!$N$2:$N$9168,Detail!$C$2:$C$9168,$A1165)</f>
        <v>0</v>
      </c>
    </row>
    <row r="1166" customFormat="false" ht="15" hidden="false" customHeight="false" outlineLevel="0" collapsed="false">
      <c r="A1166" s="71" t="s">
        <v>1996</v>
      </c>
      <c r="B1166" s="71" t="s">
        <v>2598</v>
      </c>
      <c r="C1166" s="71" t="s">
        <v>217</v>
      </c>
      <c r="D1166" s="71" t="str">
        <f aca="false">IFERROR(INDEX('Brand Map'!$B$4:$B$125,MATCH(C1166,'Brand Map'!$A$4:$A$125,0)),"Other")</f>
        <v>AUMJ</v>
      </c>
      <c r="E1166" s="73" t="n">
        <f aca="false">SUMIFS(Detail!$K$2:$K$9168,Detail!$C$2:$C$9168,$A1166)</f>
        <v>0</v>
      </c>
      <c r="F1166" s="73" t="n">
        <f aca="false">SUMIFS(Detail!$E$2:$E$9168,Detail!$C$2:$C$9168,$A1166)</f>
        <v>0</v>
      </c>
      <c r="G1166" s="74" t="n">
        <f aca="false">SUMIFS(Detail!$M$2:$M$9168,Detail!$C$2:$C$9168,$A1166)</f>
        <v>0</v>
      </c>
      <c r="H1166" s="74" t="n">
        <f aca="false">SUMIFS(Detail!$D$2:$D$9168,Detail!$C$2:$C$9168,$A1166)</f>
        <v>0</v>
      </c>
      <c r="I1166" s="74" t="n">
        <v>909.65</v>
      </c>
      <c r="J1166" s="51" t="n">
        <f aca="false">IF(E1166&gt;0,AF1166/E1166,0)</f>
        <v>0</v>
      </c>
      <c r="K1166" s="51" t="n">
        <f aca="false">IF(G1166&gt;0,AG1166/G1166,0)</f>
        <v>0</v>
      </c>
      <c r="L1166" s="75" t="n">
        <f aca="false">H1166/Settings!$B$16</f>
        <v>0</v>
      </c>
      <c r="M1166" s="76" t="n">
        <f aca="false">H1166/Settings!$B$20</f>
        <v>0</v>
      </c>
      <c r="N1166" s="77" t="n">
        <f aca="false">E1166*Settings!$B$3</f>
        <v>0</v>
      </c>
      <c r="O1166" s="77" t="n">
        <f aca="false">IF(E1166&gt;0,(AF1166-N1166)/SQRT(E1166*Settings!$B$3*(1-Settings!$B$3)),0)</f>
        <v>0</v>
      </c>
      <c r="P1166" s="77" t="n">
        <f aca="false">MAX(0,AF1166-N1166)</f>
        <v>0</v>
      </c>
      <c r="Q1166" s="51" t="n">
        <f aca="false">IF(E1166&gt;=Settings!$B$4,(AF1166+Settings!$B$7*Settings!$B$3)/(E1166+Settings!$B$7),Settings!$B$3)</f>
        <v>0.0748599558648786</v>
      </c>
      <c r="R1166" s="78" t="n">
        <f aca="false">PERCENTRANK($H$2:$H$1780,H1166,6)</f>
        <v>0</v>
      </c>
      <c r="S1166" s="78" t="n">
        <f aca="false">PERCENTRANK($Q$2:$Q$1780,Q1166,6)</f>
        <v>0.0646794</v>
      </c>
      <c r="T1166" s="78" t="n">
        <f aca="false">PERCENTRANK($F$2:$F$1780,F1166,6)</f>
        <v>0</v>
      </c>
      <c r="U1166" s="79" t="n">
        <f aca="false">IF(F1166&gt;0,ROUND((Settings!$B$8*T1166+Settings!$B$9*R1166+Settings!$B$10*S1166)/SUM(Settings!$B$8:$B$10),10),0)</f>
        <v>0</v>
      </c>
      <c r="V1166" s="71" t="str">
        <f aca="false">IF(U1166&gt;0,RANK(U1166,$U$2:$U$1780)+COUNTIF($U$2:U1166,U1166)-1,"")</f>
        <v/>
      </c>
      <c r="W1166" s="71" t="str">
        <f aca="false">IF(V1166="","",IF(V1166&lt;=Settings!$B$11,"1 - Fix first",IF(V1166&lt;=Settings!$B$12,"2 - Review","3 - Monitor")))</f>
        <v/>
      </c>
      <c r="X1166" s="71" t="str">
        <f aca="false">IF(AND(E1166&gt;=Settings!$B$4,AF1166&gt;=Settings!$B$5,O1166&gt;=Settings!$B$6),"HIGH RATE","")</f>
        <v/>
      </c>
      <c r="Y1166" s="71" t="str">
        <f aca="false">IF(F1166&gt;0,RANK(F1166,$F$2:$F$1780)+COUNTIF($F$2:F1166,F1166)-1,"")</f>
        <v/>
      </c>
      <c r="Z1166" s="71" t="str">
        <f aca="false">IF(H1166&gt;0,RANK(H1166,$H$2:$H$1780)+COUNTIF($H$2:H1166,H1166)-1,"")</f>
        <v/>
      </c>
      <c r="AA1166" s="71" t="str">
        <f aca="false">IF(AC1166="","",RANK(AC1166,$AC$2:$AC$1780)+COUNTIF($AC$2:AC1166,AC1166)-1)</f>
        <v/>
      </c>
      <c r="AB1166" s="71" t="str">
        <f aca="false">IF(AD1166="","",RANK(AD1166,$AD$2:$AD$1780)+COUNTIF($AD$2:AD1166,AD1166)-1)</f>
        <v/>
      </c>
      <c r="AC1166" s="71" t="str">
        <f aca="false">IF(AND(AF1166&gt;0,E1166&gt;=Settings!$B$4),ROUND(J1166,10),"")</f>
        <v/>
      </c>
      <c r="AD1166" s="71" t="str">
        <f aca="false">IF(X1166="HIGH RATE",ROUND(O1166,10),"")</f>
        <v/>
      </c>
      <c r="AE1166" s="71" t="s">
        <v>60</v>
      </c>
      <c r="AF1166" s="73" t="n">
        <f aca="false">SUMIFS(Detail!$L$2:$L$9168,Detail!$C$2:$C$9168,$A1166)</f>
        <v>0</v>
      </c>
      <c r="AG1166" s="74" t="n">
        <f aca="false">SUMIFS(Detail!$N$2:$N$9168,Detail!$C$2:$C$9168,$A1166)</f>
        <v>0</v>
      </c>
    </row>
    <row r="1167" customFormat="false" ht="15" hidden="false" customHeight="false" outlineLevel="0" collapsed="false">
      <c r="A1167" s="71" t="s">
        <v>2433</v>
      </c>
      <c r="B1167" s="71" t="s">
        <v>2598</v>
      </c>
      <c r="C1167" s="71" t="s">
        <v>217</v>
      </c>
      <c r="D1167" s="71" t="str">
        <f aca="false">IFERROR(INDEX('Brand Map'!$B$4:$B$125,MATCH(C1167,'Brand Map'!$A$4:$A$125,0)),"Other")</f>
        <v>AUMJ</v>
      </c>
      <c r="E1167" s="73" t="n">
        <f aca="false">SUMIFS(Detail!$K$2:$K$9168,Detail!$C$2:$C$9168,$A1167)</f>
        <v>2</v>
      </c>
      <c r="F1167" s="73" t="n">
        <f aca="false">SUMIFS(Detail!$E$2:$E$9168,Detail!$C$2:$C$9168,$A1167)</f>
        <v>0</v>
      </c>
      <c r="G1167" s="74" t="n">
        <f aca="false">SUMIFS(Detail!$M$2:$M$9168,Detail!$C$2:$C$9168,$A1167)</f>
        <v>163.54</v>
      </c>
      <c r="H1167" s="74" t="n">
        <f aca="false">SUMIFS(Detail!$D$2:$D$9168,Detail!$C$2:$C$9168,$A1167)</f>
        <v>0</v>
      </c>
      <c r="I1167" s="74" t="n">
        <v>151.28</v>
      </c>
      <c r="J1167" s="51" t="n">
        <f aca="false">IF(E1167&gt;0,AF1167/E1167,0)</f>
        <v>0</v>
      </c>
      <c r="K1167" s="51" t="n">
        <f aca="false">IF(G1167&gt;0,AG1167/G1167,0)</f>
        <v>0</v>
      </c>
      <c r="L1167" s="75" t="n">
        <f aca="false">H1167/Settings!$B$16</f>
        <v>0</v>
      </c>
      <c r="M1167" s="76" t="n">
        <f aca="false">H1167/Settings!$B$20</f>
        <v>0</v>
      </c>
      <c r="N1167" s="77" t="n">
        <f aca="false">E1167*Settings!$B$3</f>
        <v>0.149719911729757</v>
      </c>
      <c r="O1167" s="77" t="n">
        <f aca="false">IF(E1167&gt;0,(AF1167-N1167)/SQRT(E1167*Settings!$B$3*(1-Settings!$B$3)),0)</f>
        <v>-0.402287039792884</v>
      </c>
      <c r="P1167" s="77" t="n">
        <f aca="false">MAX(0,AF1167-N1167)</f>
        <v>0</v>
      </c>
      <c r="Q1167" s="51" t="n">
        <f aca="false">IF(E1167&gt;=Settings!$B$4,(AF1167+Settings!$B$7*Settings!$B$3)/(E1167+Settings!$B$7),Settings!$B$3)</f>
        <v>0.0748599558648786</v>
      </c>
      <c r="R1167" s="78" t="n">
        <f aca="false">PERCENTRANK($H$2:$H$1780,H1167,6)</f>
        <v>0</v>
      </c>
      <c r="S1167" s="78" t="n">
        <f aca="false">PERCENTRANK($Q$2:$Q$1780,Q1167,6)</f>
        <v>0.0646794</v>
      </c>
      <c r="T1167" s="78" t="n">
        <f aca="false">PERCENTRANK($F$2:$F$1780,F1167,6)</f>
        <v>0</v>
      </c>
      <c r="U1167" s="79" t="n">
        <f aca="false">IF(F1167&gt;0,ROUND((Settings!$B$8*T1167+Settings!$B$9*R1167+Settings!$B$10*S1167)/SUM(Settings!$B$8:$B$10),10),0)</f>
        <v>0</v>
      </c>
      <c r="V1167" s="71" t="str">
        <f aca="false">IF(U1167&gt;0,RANK(U1167,$U$2:$U$1780)+COUNTIF($U$2:U1167,U1167)-1,"")</f>
        <v/>
      </c>
      <c r="W1167" s="71" t="str">
        <f aca="false">IF(V1167="","",IF(V1167&lt;=Settings!$B$11,"1 - Fix first",IF(V1167&lt;=Settings!$B$12,"2 - Review","3 - Monitor")))</f>
        <v/>
      </c>
      <c r="X1167" s="71" t="str">
        <f aca="false">IF(AND(E1167&gt;=Settings!$B$4,AF1167&gt;=Settings!$B$5,O1167&gt;=Settings!$B$6),"HIGH RATE","")</f>
        <v/>
      </c>
      <c r="Y1167" s="71" t="str">
        <f aca="false">IF(F1167&gt;0,RANK(F1167,$F$2:$F$1780)+COUNTIF($F$2:F1167,F1167)-1,"")</f>
        <v/>
      </c>
      <c r="Z1167" s="71" t="str">
        <f aca="false">IF(H1167&gt;0,RANK(H1167,$H$2:$H$1780)+COUNTIF($H$2:H1167,H1167)-1,"")</f>
        <v/>
      </c>
      <c r="AA1167" s="71" t="str">
        <f aca="false">IF(AC1167="","",RANK(AC1167,$AC$2:$AC$1780)+COUNTIF($AC$2:AC1167,AC1167)-1)</f>
        <v/>
      </c>
      <c r="AB1167" s="71" t="str">
        <f aca="false">IF(AD1167="","",RANK(AD1167,$AD$2:$AD$1780)+COUNTIF($AD$2:AD1167,AD1167)-1)</f>
        <v/>
      </c>
      <c r="AC1167" s="71" t="str">
        <f aca="false">IF(AND(AF1167&gt;0,E1167&gt;=Settings!$B$4),ROUND(J1167,10),"")</f>
        <v/>
      </c>
      <c r="AD1167" s="71" t="str">
        <f aca="false">IF(X1167="HIGH RATE",ROUND(O1167,10),"")</f>
        <v/>
      </c>
      <c r="AE1167" s="71" t="s">
        <v>61</v>
      </c>
      <c r="AF1167" s="73" t="n">
        <f aca="false">SUMIFS(Detail!$L$2:$L$9168,Detail!$C$2:$C$9168,$A1167)</f>
        <v>0</v>
      </c>
      <c r="AG1167" s="74" t="n">
        <f aca="false">SUMIFS(Detail!$N$2:$N$9168,Detail!$C$2:$C$9168,$A1167)</f>
        <v>0</v>
      </c>
    </row>
    <row r="1168" customFormat="false" ht="15" hidden="false" customHeight="false" outlineLevel="0" collapsed="false">
      <c r="A1168" s="71" t="s">
        <v>2181</v>
      </c>
      <c r="B1168" s="71" t="s">
        <v>2598</v>
      </c>
      <c r="C1168" s="71" t="s">
        <v>217</v>
      </c>
      <c r="D1168" s="71" t="str">
        <f aca="false">IFERROR(INDEX('Brand Map'!$B$4:$B$125,MATCH(C1168,'Brand Map'!$A$4:$A$125,0)),"Other")</f>
        <v>AUMJ</v>
      </c>
      <c r="E1168" s="73" t="n">
        <f aca="false">SUMIFS(Detail!$K$2:$K$9168,Detail!$C$2:$C$9168,$A1168)</f>
        <v>3</v>
      </c>
      <c r="F1168" s="73" t="n">
        <f aca="false">SUMIFS(Detail!$E$2:$E$9168,Detail!$C$2:$C$9168,$A1168)</f>
        <v>0</v>
      </c>
      <c r="G1168" s="74" t="n">
        <f aca="false">SUMIFS(Detail!$M$2:$M$9168,Detail!$C$2:$C$9168,$A1168)</f>
        <v>218.03</v>
      </c>
      <c r="H1168" s="74" t="n">
        <f aca="false">SUMIFS(Detail!$D$2:$D$9168,Detail!$C$2:$C$9168,$A1168)</f>
        <v>0</v>
      </c>
      <c r="I1168" s="74" t="n">
        <v>357.75</v>
      </c>
      <c r="J1168" s="51" t="n">
        <f aca="false">IF(E1168&gt;0,AF1168/E1168,0)</f>
        <v>0</v>
      </c>
      <c r="K1168" s="51" t="n">
        <f aca="false">IF(G1168&gt;0,AG1168/G1168,0)</f>
        <v>0</v>
      </c>
      <c r="L1168" s="75" t="n">
        <f aca="false">H1168/Settings!$B$16</f>
        <v>0</v>
      </c>
      <c r="M1168" s="76" t="n">
        <f aca="false">H1168/Settings!$B$20</f>
        <v>0</v>
      </c>
      <c r="N1168" s="77" t="n">
        <f aca="false">E1168*Settings!$B$3</f>
        <v>0.224579867594636</v>
      </c>
      <c r="O1168" s="77" t="n">
        <f aca="false">IF(E1168&gt;0,(AF1168-N1168)/SQRT(E1168*Settings!$B$3*(1-Settings!$B$3)),0)</f>
        <v>-0.492698988813638</v>
      </c>
      <c r="P1168" s="77" t="n">
        <f aca="false">MAX(0,AF1168-N1168)</f>
        <v>0</v>
      </c>
      <c r="Q1168" s="51" t="n">
        <f aca="false">IF(E1168&gt;=Settings!$B$4,(AF1168+Settings!$B$7*Settings!$B$3)/(E1168+Settings!$B$7),Settings!$B$3)</f>
        <v>0.0748599558648786</v>
      </c>
      <c r="R1168" s="78" t="n">
        <f aca="false">PERCENTRANK($H$2:$H$1780,H1168,6)</f>
        <v>0</v>
      </c>
      <c r="S1168" s="78" t="n">
        <f aca="false">PERCENTRANK($Q$2:$Q$1780,Q1168,6)</f>
        <v>0.0646794</v>
      </c>
      <c r="T1168" s="78" t="n">
        <f aca="false">PERCENTRANK($F$2:$F$1780,F1168,6)</f>
        <v>0</v>
      </c>
      <c r="U1168" s="79" t="n">
        <f aca="false">IF(F1168&gt;0,ROUND((Settings!$B$8*T1168+Settings!$B$9*R1168+Settings!$B$10*S1168)/SUM(Settings!$B$8:$B$10),10),0)</f>
        <v>0</v>
      </c>
      <c r="V1168" s="71" t="str">
        <f aca="false">IF(U1168&gt;0,RANK(U1168,$U$2:$U$1780)+COUNTIF($U$2:U1168,U1168)-1,"")</f>
        <v/>
      </c>
      <c r="W1168" s="71" t="str">
        <f aca="false">IF(V1168="","",IF(V1168&lt;=Settings!$B$11,"1 - Fix first",IF(V1168&lt;=Settings!$B$12,"2 - Review","3 - Monitor")))</f>
        <v/>
      </c>
      <c r="X1168" s="71" t="str">
        <f aca="false">IF(AND(E1168&gt;=Settings!$B$4,AF1168&gt;=Settings!$B$5,O1168&gt;=Settings!$B$6),"HIGH RATE","")</f>
        <v/>
      </c>
      <c r="Y1168" s="71" t="str">
        <f aca="false">IF(F1168&gt;0,RANK(F1168,$F$2:$F$1780)+COUNTIF($F$2:F1168,F1168)-1,"")</f>
        <v/>
      </c>
      <c r="Z1168" s="71" t="str">
        <f aca="false">IF(H1168&gt;0,RANK(H1168,$H$2:$H$1780)+COUNTIF($H$2:H1168,H1168)-1,"")</f>
        <v/>
      </c>
      <c r="AA1168" s="71" t="str">
        <f aca="false">IF(AC1168="","",RANK(AC1168,$AC$2:$AC$1780)+COUNTIF($AC$2:AC1168,AC1168)-1)</f>
        <v/>
      </c>
      <c r="AB1168" s="71" t="str">
        <f aca="false">IF(AD1168="","",RANK(AD1168,$AD$2:$AD$1780)+COUNTIF($AD$2:AD1168,AD1168)-1)</f>
        <v/>
      </c>
      <c r="AC1168" s="71" t="str">
        <f aca="false">IF(AND(AF1168&gt;0,E1168&gt;=Settings!$B$4),ROUND(J1168,10),"")</f>
        <v/>
      </c>
      <c r="AD1168" s="71" t="str">
        <f aca="false">IF(X1168="HIGH RATE",ROUND(O1168,10),"")</f>
        <v/>
      </c>
      <c r="AE1168" s="71" t="s">
        <v>61</v>
      </c>
      <c r="AF1168" s="73" t="n">
        <f aca="false">SUMIFS(Detail!$L$2:$L$9168,Detail!$C$2:$C$9168,$A1168)</f>
        <v>0</v>
      </c>
      <c r="AG1168" s="74" t="n">
        <f aca="false">SUMIFS(Detail!$N$2:$N$9168,Detail!$C$2:$C$9168,$A1168)</f>
        <v>0</v>
      </c>
    </row>
    <row r="1169" customFormat="false" ht="15" hidden="false" customHeight="false" outlineLevel="0" collapsed="false">
      <c r="A1169" s="71" t="s">
        <v>2046</v>
      </c>
      <c r="B1169" s="71" t="s">
        <v>2674</v>
      </c>
      <c r="C1169" s="71" t="s">
        <v>217</v>
      </c>
      <c r="D1169" s="71" t="str">
        <f aca="false">IFERROR(INDEX('Brand Map'!$B$4:$B$125,MATCH(C1169,'Brand Map'!$A$4:$A$125,0)),"Other")</f>
        <v>AUMJ</v>
      </c>
      <c r="E1169" s="73" t="n">
        <f aca="false">SUMIFS(Detail!$K$2:$K$9168,Detail!$C$2:$C$9168,$A1169)</f>
        <v>0</v>
      </c>
      <c r="F1169" s="73" t="n">
        <f aca="false">SUMIFS(Detail!$E$2:$E$9168,Detail!$C$2:$C$9168,$A1169)</f>
        <v>0</v>
      </c>
      <c r="G1169" s="74" t="n">
        <f aca="false">SUMIFS(Detail!$M$2:$M$9168,Detail!$C$2:$C$9168,$A1169)</f>
        <v>0</v>
      </c>
      <c r="H1169" s="74" t="n">
        <f aca="false">SUMIFS(Detail!$D$2:$D$9168,Detail!$C$2:$C$9168,$A1169)</f>
        <v>0</v>
      </c>
      <c r="I1169" s="74" t="n">
        <v>223.9</v>
      </c>
      <c r="J1169" s="51" t="n">
        <f aca="false">IF(E1169&gt;0,AF1169/E1169,0)</f>
        <v>0</v>
      </c>
      <c r="K1169" s="51" t="n">
        <f aca="false">IF(G1169&gt;0,AG1169/G1169,0)</f>
        <v>0</v>
      </c>
      <c r="L1169" s="75" t="n">
        <f aca="false">H1169/Settings!$B$16</f>
        <v>0</v>
      </c>
      <c r="M1169" s="76" t="n">
        <f aca="false">H1169/Settings!$B$20</f>
        <v>0</v>
      </c>
      <c r="N1169" s="77" t="n">
        <f aca="false">E1169*Settings!$B$3</f>
        <v>0</v>
      </c>
      <c r="O1169" s="77" t="n">
        <f aca="false">IF(E1169&gt;0,(AF1169-N1169)/SQRT(E1169*Settings!$B$3*(1-Settings!$B$3)),0)</f>
        <v>0</v>
      </c>
      <c r="P1169" s="77" t="n">
        <f aca="false">MAX(0,AF1169-N1169)</f>
        <v>0</v>
      </c>
      <c r="Q1169" s="51" t="n">
        <f aca="false">IF(E1169&gt;=Settings!$B$4,(AF1169+Settings!$B$7*Settings!$B$3)/(E1169+Settings!$B$7),Settings!$B$3)</f>
        <v>0.0748599558648786</v>
      </c>
      <c r="R1169" s="78" t="n">
        <f aca="false">PERCENTRANK($H$2:$H$1780,H1169,6)</f>
        <v>0</v>
      </c>
      <c r="S1169" s="78" t="n">
        <f aca="false">PERCENTRANK($Q$2:$Q$1780,Q1169,6)</f>
        <v>0.0646794</v>
      </c>
      <c r="T1169" s="78" t="n">
        <f aca="false">PERCENTRANK($F$2:$F$1780,F1169,6)</f>
        <v>0</v>
      </c>
      <c r="U1169" s="79" t="n">
        <f aca="false">IF(F1169&gt;0,ROUND((Settings!$B$8*T1169+Settings!$B$9*R1169+Settings!$B$10*S1169)/SUM(Settings!$B$8:$B$10),10),0)</f>
        <v>0</v>
      </c>
      <c r="V1169" s="71" t="str">
        <f aca="false">IF(U1169&gt;0,RANK(U1169,$U$2:$U$1780)+COUNTIF($U$2:U1169,U1169)-1,"")</f>
        <v/>
      </c>
      <c r="W1169" s="71" t="str">
        <f aca="false">IF(V1169="","",IF(V1169&lt;=Settings!$B$11,"1 - Fix first",IF(V1169&lt;=Settings!$B$12,"2 - Review","3 - Monitor")))</f>
        <v/>
      </c>
      <c r="X1169" s="71" t="str">
        <f aca="false">IF(AND(E1169&gt;=Settings!$B$4,AF1169&gt;=Settings!$B$5,O1169&gt;=Settings!$B$6),"HIGH RATE","")</f>
        <v/>
      </c>
      <c r="Y1169" s="71" t="str">
        <f aca="false">IF(F1169&gt;0,RANK(F1169,$F$2:$F$1780)+COUNTIF($F$2:F1169,F1169)-1,"")</f>
        <v/>
      </c>
      <c r="Z1169" s="71" t="str">
        <f aca="false">IF(H1169&gt;0,RANK(H1169,$H$2:$H$1780)+COUNTIF($H$2:H1169,H1169)-1,"")</f>
        <v/>
      </c>
      <c r="AA1169" s="71" t="str">
        <f aca="false">IF(AC1169="","",RANK(AC1169,$AC$2:$AC$1780)+COUNTIF($AC$2:AC1169,AC1169)-1)</f>
        <v/>
      </c>
      <c r="AB1169" s="71" t="str">
        <f aca="false">IF(AD1169="","",RANK(AD1169,$AD$2:$AD$1780)+COUNTIF($AD$2:AD1169,AD1169)-1)</f>
        <v/>
      </c>
      <c r="AC1169" s="71" t="str">
        <f aca="false">IF(AND(AF1169&gt;0,E1169&gt;=Settings!$B$4),ROUND(J1169,10),"")</f>
        <v/>
      </c>
      <c r="AD1169" s="71" t="str">
        <f aca="false">IF(X1169="HIGH RATE",ROUND(O1169,10),"")</f>
        <v/>
      </c>
      <c r="AE1169" s="71" t="s">
        <v>60</v>
      </c>
      <c r="AF1169" s="73" t="n">
        <f aca="false">SUMIFS(Detail!$L$2:$L$9168,Detail!$C$2:$C$9168,$A1169)</f>
        <v>0</v>
      </c>
      <c r="AG1169" s="74" t="n">
        <f aca="false">SUMIFS(Detail!$N$2:$N$9168,Detail!$C$2:$C$9168,$A1169)</f>
        <v>0</v>
      </c>
    </row>
    <row r="1170" customFormat="false" ht="15" hidden="false" customHeight="false" outlineLevel="0" collapsed="false">
      <c r="A1170" s="71" t="s">
        <v>2382</v>
      </c>
      <c r="B1170" s="71" t="s">
        <v>2674</v>
      </c>
      <c r="C1170" s="71" t="s">
        <v>217</v>
      </c>
      <c r="D1170" s="71" t="str">
        <f aca="false">IFERROR(INDEX('Brand Map'!$B$4:$B$125,MATCH(C1170,'Brand Map'!$A$4:$A$125,0)),"Other")</f>
        <v>AUMJ</v>
      </c>
      <c r="E1170" s="73" t="n">
        <f aca="false">SUMIFS(Detail!$K$2:$K$9168,Detail!$C$2:$C$9168,$A1170)</f>
        <v>0</v>
      </c>
      <c r="F1170" s="73" t="n">
        <f aca="false">SUMIFS(Detail!$E$2:$E$9168,Detail!$C$2:$C$9168,$A1170)</f>
        <v>0</v>
      </c>
      <c r="G1170" s="74" t="n">
        <f aca="false">SUMIFS(Detail!$M$2:$M$9168,Detail!$C$2:$C$9168,$A1170)</f>
        <v>0</v>
      </c>
      <c r="H1170" s="74" t="n">
        <f aca="false">SUMIFS(Detail!$D$2:$D$9168,Detail!$C$2:$C$9168,$A1170)</f>
        <v>0</v>
      </c>
      <c r="I1170" s="74" t="n">
        <v>68.14</v>
      </c>
      <c r="J1170" s="51" t="n">
        <f aca="false">IF(E1170&gt;0,AF1170/E1170,0)</f>
        <v>0</v>
      </c>
      <c r="K1170" s="51" t="n">
        <f aca="false">IF(G1170&gt;0,AG1170/G1170,0)</f>
        <v>0</v>
      </c>
      <c r="L1170" s="75" t="n">
        <f aca="false">H1170/Settings!$B$16</f>
        <v>0</v>
      </c>
      <c r="M1170" s="76" t="n">
        <f aca="false">H1170/Settings!$B$20</f>
        <v>0</v>
      </c>
      <c r="N1170" s="77" t="n">
        <f aca="false">E1170*Settings!$B$3</f>
        <v>0</v>
      </c>
      <c r="O1170" s="77" t="n">
        <f aca="false">IF(E1170&gt;0,(AF1170-N1170)/SQRT(E1170*Settings!$B$3*(1-Settings!$B$3)),0)</f>
        <v>0</v>
      </c>
      <c r="P1170" s="77" t="n">
        <f aca="false">MAX(0,AF1170-N1170)</f>
        <v>0</v>
      </c>
      <c r="Q1170" s="51" t="n">
        <f aca="false">IF(E1170&gt;=Settings!$B$4,(AF1170+Settings!$B$7*Settings!$B$3)/(E1170+Settings!$B$7),Settings!$B$3)</f>
        <v>0.0748599558648786</v>
      </c>
      <c r="R1170" s="78" t="n">
        <f aca="false">PERCENTRANK($H$2:$H$1780,H1170,6)</f>
        <v>0</v>
      </c>
      <c r="S1170" s="78" t="n">
        <f aca="false">PERCENTRANK($Q$2:$Q$1780,Q1170,6)</f>
        <v>0.0646794</v>
      </c>
      <c r="T1170" s="78" t="n">
        <f aca="false">PERCENTRANK($F$2:$F$1780,F1170,6)</f>
        <v>0</v>
      </c>
      <c r="U1170" s="79" t="n">
        <f aca="false">IF(F1170&gt;0,ROUND((Settings!$B$8*T1170+Settings!$B$9*R1170+Settings!$B$10*S1170)/SUM(Settings!$B$8:$B$10),10),0)</f>
        <v>0</v>
      </c>
      <c r="V1170" s="71" t="str">
        <f aca="false">IF(U1170&gt;0,RANK(U1170,$U$2:$U$1780)+COUNTIF($U$2:U1170,U1170)-1,"")</f>
        <v/>
      </c>
      <c r="W1170" s="71" t="str">
        <f aca="false">IF(V1170="","",IF(V1170&lt;=Settings!$B$11,"1 - Fix first",IF(V1170&lt;=Settings!$B$12,"2 - Review","3 - Monitor")))</f>
        <v/>
      </c>
      <c r="X1170" s="71" t="str">
        <f aca="false">IF(AND(E1170&gt;=Settings!$B$4,AF1170&gt;=Settings!$B$5,O1170&gt;=Settings!$B$6),"HIGH RATE","")</f>
        <v/>
      </c>
      <c r="Y1170" s="71" t="str">
        <f aca="false">IF(F1170&gt;0,RANK(F1170,$F$2:$F$1780)+COUNTIF($F$2:F1170,F1170)-1,"")</f>
        <v/>
      </c>
      <c r="Z1170" s="71" t="str">
        <f aca="false">IF(H1170&gt;0,RANK(H1170,$H$2:$H$1780)+COUNTIF($H$2:H1170,H1170)-1,"")</f>
        <v/>
      </c>
      <c r="AA1170" s="71" t="str">
        <f aca="false">IF(AC1170="","",RANK(AC1170,$AC$2:$AC$1780)+COUNTIF($AC$2:AC1170,AC1170)-1)</f>
        <v/>
      </c>
      <c r="AB1170" s="71" t="str">
        <f aca="false">IF(AD1170="","",RANK(AD1170,$AD$2:$AD$1780)+COUNTIF($AD$2:AD1170,AD1170)-1)</f>
        <v/>
      </c>
      <c r="AC1170" s="71" t="str">
        <f aca="false">IF(AND(AF1170&gt;0,E1170&gt;=Settings!$B$4),ROUND(J1170,10),"")</f>
        <v/>
      </c>
      <c r="AD1170" s="71" t="str">
        <f aca="false">IF(X1170="HIGH RATE",ROUND(O1170,10),"")</f>
        <v/>
      </c>
      <c r="AE1170" s="71" t="s">
        <v>61</v>
      </c>
      <c r="AF1170" s="73" t="n">
        <f aca="false">SUMIFS(Detail!$L$2:$L$9168,Detail!$C$2:$C$9168,$A1170)</f>
        <v>0</v>
      </c>
      <c r="AG1170" s="74" t="n">
        <f aca="false">SUMIFS(Detail!$N$2:$N$9168,Detail!$C$2:$C$9168,$A1170)</f>
        <v>0</v>
      </c>
    </row>
    <row r="1171" customFormat="false" ht="15" hidden="false" customHeight="false" outlineLevel="0" collapsed="false">
      <c r="A1171" s="71" t="s">
        <v>2444</v>
      </c>
      <c r="B1171" s="71" t="s">
        <v>2608</v>
      </c>
      <c r="C1171" s="71" t="s">
        <v>217</v>
      </c>
      <c r="D1171" s="71" t="str">
        <f aca="false">IFERROR(INDEX('Brand Map'!$B$4:$B$125,MATCH(C1171,'Brand Map'!$A$4:$A$125,0)),"Other")</f>
        <v>AUMJ</v>
      </c>
      <c r="E1171" s="73" t="n">
        <f aca="false">SUMIFS(Detail!$K$2:$K$9168,Detail!$C$2:$C$9168,$A1171)</f>
        <v>1</v>
      </c>
      <c r="F1171" s="73" t="n">
        <f aca="false">SUMIFS(Detail!$E$2:$E$9168,Detail!$C$2:$C$9168,$A1171)</f>
        <v>0</v>
      </c>
      <c r="G1171" s="74" t="n">
        <f aca="false">SUMIFS(Detail!$M$2:$M$9168,Detail!$C$2:$C$9168,$A1171)</f>
        <v>72.68</v>
      </c>
      <c r="H1171" s="74" t="n">
        <f aca="false">SUMIFS(Detail!$D$2:$D$9168,Detail!$C$2:$C$9168,$A1171)</f>
        <v>0</v>
      </c>
      <c r="I1171" s="74" t="n">
        <v>72.68</v>
      </c>
      <c r="J1171" s="51" t="n">
        <f aca="false">IF(E1171&gt;0,AF1171/E1171,0)</f>
        <v>0</v>
      </c>
      <c r="K1171" s="51" t="n">
        <f aca="false">IF(G1171&gt;0,AG1171/G1171,0)</f>
        <v>0</v>
      </c>
      <c r="L1171" s="75" t="n">
        <f aca="false">H1171/Settings!$B$16</f>
        <v>0</v>
      </c>
      <c r="M1171" s="76" t="n">
        <f aca="false">H1171/Settings!$B$20</f>
        <v>0</v>
      </c>
      <c r="N1171" s="77" t="n">
        <f aca="false">E1171*Settings!$B$3</f>
        <v>0.0748599558648786</v>
      </c>
      <c r="O1171" s="77" t="n">
        <f aca="false">IF(E1171&gt;0,(AF1171-N1171)/SQRT(E1171*Settings!$B$3*(1-Settings!$B$3)),0)</f>
        <v>-0.28445989382101</v>
      </c>
      <c r="P1171" s="77" t="n">
        <f aca="false">MAX(0,AF1171-N1171)</f>
        <v>0</v>
      </c>
      <c r="Q1171" s="51" t="n">
        <f aca="false">IF(E1171&gt;=Settings!$B$4,(AF1171+Settings!$B$7*Settings!$B$3)/(E1171+Settings!$B$7),Settings!$B$3)</f>
        <v>0.0748599558648786</v>
      </c>
      <c r="R1171" s="78" t="n">
        <f aca="false">PERCENTRANK($H$2:$H$1780,H1171,6)</f>
        <v>0</v>
      </c>
      <c r="S1171" s="78" t="n">
        <f aca="false">PERCENTRANK($Q$2:$Q$1780,Q1171,6)</f>
        <v>0.0646794</v>
      </c>
      <c r="T1171" s="78" t="n">
        <f aca="false">PERCENTRANK($F$2:$F$1780,F1171,6)</f>
        <v>0</v>
      </c>
      <c r="U1171" s="79" t="n">
        <f aca="false">IF(F1171&gt;0,ROUND((Settings!$B$8*T1171+Settings!$B$9*R1171+Settings!$B$10*S1171)/SUM(Settings!$B$8:$B$10),10),0)</f>
        <v>0</v>
      </c>
      <c r="V1171" s="71" t="str">
        <f aca="false">IF(U1171&gt;0,RANK(U1171,$U$2:$U$1780)+COUNTIF($U$2:U1171,U1171)-1,"")</f>
        <v/>
      </c>
      <c r="W1171" s="71" t="str">
        <f aca="false">IF(V1171="","",IF(V1171&lt;=Settings!$B$11,"1 - Fix first",IF(V1171&lt;=Settings!$B$12,"2 - Review","3 - Monitor")))</f>
        <v/>
      </c>
      <c r="X1171" s="71" t="str">
        <f aca="false">IF(AND(E1171&gt;=Settings!$B$4,AF1171&gt;=Settings!$B$5,O1171&gt;=Settings!$B$6),"HIGH RATE","")</f>
        <v/>
      </c>
      <c r="Y1171" s="71" t="str">
        <f aca="false">IF(F1171&gt;0,RANK(F1171,$F$2:$F$1780)+COUNTIF($F$2:F1171,F1171)-1,"")</f>
        <v/>
      </c>
      <c r="Z1171" s="71" t="str">
        <f aca="false">IF(H1171&gt;0,RANK(H1171,$H$2:$H$1780)+COUNTIF($H$2:H1171,H1171)-1,"")</f>
        <v/>
      </c>
      <c r="AA1171" s="71" t="str">
        <f aca="false">IF(AC1171="","",RANK(AC1171,$AC$2:$AC$1780)+COUNTIF($AC$2:AC1171,AC1171)-1)</f>
        <v/>
      </c>
      <c r="AB1171" s="71" t="str">
        <f aca="false">IF(AD1171="","",RANK(AD1171,$AD$2:$AD$1780)+COUNTIF($AD$2:AD1171,AD1171)-1)</f>
        <v/>
      </c>
      <c r="AC1171" s="71" t="str">
        <f aca="false">IF(AND(AF1171&gt;0,E1171&gt;=Settings!$B$4),ROUND(J1171,10),"")</f>
        <v/>
      </c>
      <c r="AD1171" s="71" t="str">
        <f aca="false">IF(X1171="HIGH RATE",ROUND(O1171,10),"")</f>
        <v/>
      </c>
      <c r="AE1171" s="71" t="s">
        <v>61</v>
      </c>
      <c r="AF1171" s="73" t="n">
        <f aca="false">SUMIFS(Detail!$L$2:$L$9168,Detail!$C$2:$C$9168,$A1171)</f>
        <v>0</v>
      </c>
      <c r="AG1171" s="74" t="n">
        <f aca="false">SUMIFS(Detail!$N$2:$N$9168,Detail!$C$2:$C$9168,$A1171)</f>
        <v>0</v>
      </c>
    </row>
    <row r="1172" customFormat="false" ht="15" hidden="false" customHeight="false" outlineLevel="0" collapsed="false">
      <c r="A1172" s="71" t="s">
        <v>1914</v>
      </c>
      <c r="B1172" s="71" t="s">
        <v>2608</v>
      </c>
      <c r="C1172" s="71" t="s">
        <v>217</v>
      </c>
      <c r="D1172" s="71" t="str">
        <f aca="false">IFERROR(INDEX('Brand Map'!$B$4:$B$125,MATCH(C1172,'Brand Map'!$A$4:$A$125,0)),"Other")</f>
        <v>AUMJ</v>
      </c>
      <c r="E1172" s="73" t="n">
        <f aca="false">SUMIFS(Detail!$K$2:$K$9168,Detail!$C$2:$C$9168,$A1172)</f>
        <v>0</v>
      </c>
      <c r="F1172" s="73" t="n">
        <f aca="false">SUMIFS(Detail!$E$2:$E$9168,Detail!$C$2:$C$9168,$A1172)</f>
        <v>0</v>
      </c>
      <c r="G1172" s="74" t="n">
        <f aca="false">SUMIFS(Detail!$M$2:$M$9168,Detail!$C$2:$C$9168,$A1172)</f>
        <v>0</v>
      </c>
      <c r="H1172" s="74" t="n">
        <f aca="false">SUMIFS(Detail!$D$2:$D$9168,Detail!$C$2:$C$9168,$A1172)</f>
        <v>0</v>
      </c>
      <c r="I1172" s="74" t="n">
        <v>815.7</v>
      </c>
      <c r="J1172" s="51" t="n">
        <f aca="false">IF(E1172&gt;0,AF1172/E1172,0)</f>
        <v>0</v>
      </c>
      <c r="K1172" s="51" t="n">
        <f aca="false">IF(G1172&gt;0,AG1172/G1172,0)</f>
        <v>0</v>
      </c>
      <c r="L1172" s="75" t="n">
        <f aca="false">H1172/Settings!$B$16</f>
        <v>0</v>
      </c>
      <c r="M1172" s="76" t="n">
        <f aca="false">H1172/Settings!$B$20</f>
        <v>0</v>
      </c>
      <c r="N1172" s="77" t="n">
        <f aca="false">E1172*Settings!$B$3</f>
        <v>0</v>
      </c>
      <c r="O1172" s="77" t="n">
        <f aca="false">IF(E1172&gt;0,(AF1172-N1172)/SQRT(E1172*Settings!$B$3*(1-Settings!$B$3)),0)</f>
        <v>0</v>
      </c>
      <c r="P1172" s="77" t="n">
        <f aca="false">MAX(0,AF1172-N1172)</f>
        <v>0</v>
      </c>
      <c r="Q1172" s="51" t="n">
        <f aca="false">IF(E1172&gt;=Settings!$B$4,(AF1172+Settings!$B$7*Settings!$B$3)/(E1172+Settings!$B$7),Settings!$B$3)</f>
        <v>0.0748599558648786</v>
      </c>
      <c r="R1172" s="78" t="n">
        <f aca="false">PERCENTRANK($H$2:$H$1780,H1172,6)</f>
        <v>0</v>
      </c>
      <c r="S1172" s="78" t="n">
        <f aca="false">PERCENTRANK($Q$2:$Q$1780,Q1172,6)</f>
        <v>0.0646794</v>
      </c>
      <c r="T1172" s="78" t="n">
        <f aca="false">PERCENTRANK($F$2:$F$1780,F1172,6)</f>
        <v>0</v>
      </c>
      <c r="U1172" s="79" t="n">
        <f aca="false">IF(F1172&gt;0,ROUND((Settings!$B$8*T1172+Settings!$B$9*R1172+Settings!$B$10*S1172)/SUM(Settings!$B$8:$B$10),10),0)</f>
        <v>0</v>
      </c>
      <c r="V1172" s="71" t="str">
        <f aca="false">IF(U1172&gt;0,RANK(U1172,$U$2:$U$1780)+COUNTIF($U$2:U1172,U1172)-1,"")</f>
        <v/>
      </c>
      <c r="W1172" s="71" t="str">
        <f aca="false">IF(V1172="","",IF(V1172&lt;=Settings!$B$11,"1 - Fix first",IF(V1172&lt;=Settings!$B$12,"2 - Review","3 - Monitor")))</f>
        <v/>
      </c>
      <c r="X1172" s="71" t="str">
        <f aca="false">IF(AND(E1172&gt;=Settings!$B$4,AF1172&gt;=Settings!$B$5,O1172&gt;=Settings!$B$6),"HIGH RATE","")</f>
        <v/>
      </c>
      <c r="Y1172" s="71" t="str">
        <f aca="false">IF(F1172&gt;0,RANK(F1172,$F$2:$F$1780)+COUNTIF($F$2:F1172,F1172)-1,"")</f>
        <v/>
      </c>
      <c r="Z1172" s="71" t="str">
        <f aca="false">IF(H1172&gt;0,RANK(H1172,$H$2:$H$1780)+COUNTIF($H$2:H1172,H1172)-1,"")</f>
        <v/>
      </c>
      <c r="AA1172" s="71" t="str">
        <f aca="false">IF(AC1172="","",RANK(AC1172,$AC$2:$AC$1780)+COUNTIF($AC$2:AC1172,AC1172)-1)</f>
        <v/>
      </c>
      <c r="AB1172" s="71" t="str">
        <f aca="false">IF(AD1172="","",RANK(AD1172,$AD$2:$AD$1780)+COUNTIF($AD$2:AD1172,AD1172)-1)</f>
        <v/>
      </c>
      <c r="AC1172" s="71" t="str">
        <f aca="false">IF(AND(AF1172&gt;0,E1172&gt;=Settings!$B$4),ROUND(J1172,10),"")</f>
        <v/>
      </c>
      <c r="AD1172" s="71" t="str">
        <f aca="false">IF(X1172="HIGH RATE",ROUND(O1172,10),"")</f>
        <v/>
      </c>
      <c r="AE1172" s="71" t="s">
        <v>60</v>
      </c>
      <c r="AF1172" s="73" t="n">
        <f aca="false">SUMIFS(Detail!$L$2:$L$9168,Detail!$C$2:$C$9168,$A1172)</f>
        <v>0</v>
      </c>
      <c r="AG1172" s="74" t="n">
        <f aca="false">SUMIFS(Detail!$N$2:$N$9168,Detail!$C$2:$C$9168,$A1172)</f>
        <v>0</v>
      </c>
    </row>
    <row r="1173" customFormat="false" ht="15" hidden="false" customHeight="false" outlineLevel="0" collapsed="false">
      <c r="A1173" s="71" t="s">
        <v>1654</v>
      </c>
      <c r="B1173" s="71" t="s">
        <v>2608</v>
      </c>
      <c r="C1173" s="71" t="s">
        <v>217</v>
      </c>
      <c r="D1173" s="71" t="str">
        <f aca="false">IFERROR(INDEX('Brand Map'!$B$4:$B$125,MATCH(C1173,'Brand Map'!$A$4:$A$125,0)),"Other")</f>
        <v>AUMJ</v>
      </c>
      <c r="E1173" s="73" t="n">
        <f aca="false">SUMIFS(Detail!$K$2:$K$9168,Detail!$C$2:$C$9168,$A1173)</f>
        <v>0</v>
      </c>
      <c r="F1173" s="73" t="n">
        <f aca="false">SUMIFS(Detail!$E$2:$E$9168,Detail!$C$2:$C$9168,$A1173)</f>
        <v>0</v>
      </c>
      <c r="G1173" s="74" t="n">
        <f aca="false">SUMIFS(Detail!$M$2:$M$9168,Detail!$C$2:$C$9168,$A1173)</f>
        <v>0</v>
      </c>
      <c r="H1173" s="74" t="n">
        <f aca="false">SUMIFS(Detail!$D$2:$D$9168,Detail!$C$2:$C$9168,$A1173)</f>
        <v>0</v>
      </c>
      <c r="I1173" s="74" t="n">
        <v>150.95</v>
      </c>
      <c r="J1173" s="51" t="n">
        <f aca="false">IF(E1173&gt;0,AF1173/E1173,0)</f>
        <v>0</v>
      </c>
      <c r="K1173" s="51" t="n">
        <f aca="false">IF(G1173&gt;0,AG1173/G1173,0)</f>
        <v>0</v>
      </c>
      <c r="L1173" s="75" t="n">
        <f aca="false">H1173/Settings!$B$16</f>
        <v>0</v>
      </c>
      <c r="M1173" s="76" t="n">
        <f aca="false">H1173/Settings!$B$20</f>
        <v>0</v>
      </c>
      <c r="N1173" s="77" t="n">
        <f aca="false">E1173*Settings!$B$3</f>
        <v>0</v>
      </c>
      <c r="O1173" s="77" t="n">
        <f aca="false">IF(E1173&gt;0,(AF1173-N1173)/SQRT(E1173*Settings!$B$3*(1-Settings!$B$3)),0)</f>
        <v>0</v>
      </c>
      <c r="P1173" s="77" t="n">
        <f aca="false">MAX(0,AF1173-N1173)</f>
        <v>0</v>
      </c>
      <c r="Q1173" s="51" t="n">
        <f aca="false">IF(E1173&gt;=Settings!$B$4,(AF1173+Settings!$B$7*Settings!$B$3)/(E1173+Settings!$B$7),Settings!$B$3)</f>
        <v>0.0748599558648786</v>
      </c>
      <c r="R1173" s="78" t="n">
        <f aca="false">PERCENTRANK($H$2:$H$1780,H1173,6)</f>
        <v>0</v>
      </c>
      <c r="S1173" s="78" t="n">
        <f aca="false">PERCENTRANK($Q$2:$Q$1780,Q1173,6)</f>
        <v>0.0646794</v>
      </c>
      <c r="T1173" s="78" t="n">
        <f aca="false">PERCENTRANK($F$2:$F$1780,F1173,6)</f>
        <v>0</v>
      </c>
      <c r="U1173" s="79" t="n">
        <f aca="false">IF(F1173&gt;0,ROUND((Settings!$B$8*T1173+Settings!$B$9*R1173+Settings!$B$10*S1173)/SUM(Settings!$B$8:$B$10),10),0)</f>
        <v>0</v>
      </c>
      <c r="V1173" s="71" t="str">
        <f aca="false">IF(U1173&gt;0,RANK(U1173,$U$2:$U$1780)+COUNTIF($U$2:U1173,U1173)-1,"")</f>
        <v/>
      </c>
      <c r="W1173" s="71" t="str">
        <f aca="false">IF(V1173="","",IF(V1173&lt;=Settings!$B$11,"1 - Fix first",IF(V1173&lt;=Settings!$B$12,"2 - Review","3 - Monitor")))</f>
        <v/>
      </c>
      <c r="X1173" s="71" t="str">
        <f aca="false">IF(AND(E1173&gt;=Settings!$B$4,AF1173&gt;=Settings!$B$5,O1173&gt;=Settings!$B$6),"HIGH RATE","")</f>
        <v/>
      </c>
      <c r="Y1173" s="71" t="str">
        <f aca="false">IF(F1173&gt;0,RANK(F1173,$F$2:$F$1780)+COUNTIF($F$2:F1173,F1173)-1,"")</f>
        <v/>
      </c>
      <c r="Z1173" s="71" t="str">
        <f aca="false">IF(H1173&gt;0,RANK(H1173,$H$2:$H$1780)+COUNTIF($H$2:H1173,H1173)-1,"")</f>
        <v/>
      </c>
      <c r="AA1173" s="71" t="str">
        <f aca="false">IF(AC1173="","",RANK(AC1173,$AC$2:$AC$1780)+COUNTIF($AC$2:AC1173,AC1173)-1)</f>
        <v/>
      </c>
      <c r="AB1173" s="71" t="str">
        <f aca="false">IF(AD1173="","",RANK(AD1173,$AD$2:$AD$1780)+COUNTIF($AD$2:AD1173,AD1173)-1)</f>
        <v/>
      </c>
      <c r="AC1173" s="71" t="str">
        <f aca="false">IF(AND(AF1173&gt;0,E1173&gt;=Settings!$B$4),ROUND(J1173,10),"")</f>
        <v/>
      </c>
      <c r="AD1173" s="71" t="str">
        <f aca="false">IF(X1173="HIGH RATE",ROUND(O1173,10),"")</f>
        <v/>
      </c>
      <c r="AE1173" s="71" t="s">
        <v>60</v>
      </c>
      <c r="AF1173" s="73" t="n">
        <f aca="false">SUMIFS(Detail!$L$2:$L$9168,Detail!$C$2:$C$9168,$A1173)</f>
        <v>0</v>
      </c>
      <c r="AG1173" s="74" t="n">
        <f aca="false">SUMIFS(Detail!$N$2:$N$9168,Detail!$C$2:$C$9168,$A1173)</f>
        <v>0</v>
      </c>
    </row>
    <row r="1174" customFormat="false" ht="15" hidden="false" customHeight="false" outlineLevel="0" collapsed="false">
      <c r="A1174" s="71" t="s">
        <v>2398</v>
      </c>
      <c r="B1174" s="71" t="s">
        <v>2608</v>
      </c>
      <c r="C1174" s="71" t="s">
        <v>217</v>
      </c>
      <c r="D1174" s="71" t="str">
        <f aca="false">IFERROR(INDEX('Brand Map'!$B$4:$B$125,MATCH(C1174,'Brand Map'!$A$4:$A$125,0)),"Other")</f>
        <v>AUMJ</v>
      </c>
      <c r="E1174" s="73" t="n">
        <f aca="false">SUMIFS(Detail!$K$2:$K$9168,Detail!$C$2:$C$9168,$A1174)</f>
        <v>2</v>
      </c>
      <c r="F1174" s="73" t="n">
        <f aca="false">SUMIFS(Detail!$E$2:$E$9168,Detail!$C$2:$C$9168,$A1174)</f>
        <v>0</v>
      </c>
      <c r="G1174" s="74" t="n">
        <f aca="false">SUMIFS(Detail!$M$2:$M$9168,Detail!$C$2:$C$9168,$A1174)</f>
        <v>181.72</v>
      </c>
      <c r="H1174" s="74" t="n">
        <f aca="false">SUMIFS(Detail!$D$2:$D$9168,Detail!$C$2:$C$9168,$A1174)</f>
        <v>0</v>
      </c>
      <c r="I1174" s="74" t="n">
        <v>258.97</v>
      </c>
      <c r="J1174" s="51" t="n">
        <f aca="false">IF(E1174&gt;0,AF1174/E1174,0)</f>
        <v>0</v>
      </c>
      <c r="K1174" s="51" t="n">
        <f aca="false">IF(G1174&gt;0,AG1174/G1174,0)</f>
        <v>0</v>
      </c>
      <c r="L1174" s="75" t="n">
        <f aca="false">H1174/Settings!$B$16</f>
        <v>0</v>
      </c>
      <c r="M1174" s="76" t="n">
        <f aca="false">H1174/Settings!$B$20</f>
        <v>0</v>
      </c>
      <c r="N1174" s="77" t="n">
        <f aca="false">E1174*Settings!$B$3</f>
        <v>0.149719911729757</v>
      </c>
      <c r="O1174" s="77" t="n">
        <f aca="false">IF(E1174&gt;0,(AF1174-N1174)/SQRT(E1174*Settings!$B$3*(1-Settings!$B$3)),0)</f>
        <v>-0.402287039792884</v>
      </c>
      <c r="P1174" s="77" t="n">
        <f aca="false">MAX(0,AF1174-N1174)</f>
        <v>0</v>
      </c>
      <c r="Q1174" s="51" t="n">
        <f aca="false">IF(E1174&gt;=Settings!$B$4,(AF1174+Settings!$B$7*Settings!$B$3)/(E1174+Settings!$B$7),Settings!$B$3)</f>
        <v>0.0748599558648786</v>
      </c>
      <c r="R1174" s="78" t="n">
        <f aca="false">PERCENTRANK($H$2:$H$1780,H1174,6)</f>
        <v>0</v>
      </c>
      <c r="S1174" s="78" t="n">
        <f aca="false">PERCENTRANK($Q$2:$Q$1780,Q1174,6)</f>
        <v>0.0646794</v>
      </c>
      <c r="T1174" s="78" t="n">
        <f aca="false">PERCENTRANK($F$2:$F$1780,F1174,6)</f>
        <v>0</v>
      </c>
      <c r="U1174" s="79" t="n">
        <f aca="false">IF(F1174&gt;0,ROUND((Settings!$B$8*T1174+Settings!$B$9*R1174+Settings!$B$10*S1174)/SUM(Settings!$B$8:$B$10),10),0)</f>
        <v>0</v>
      </c>
      <c r="V1174" s="71" t="str">
        <f aca="false">IF(U1174&gt;0,RANK(U1174,$U$2:$U$1780)+COUNTIF($U$2:U1174,U1174)-1,"")</f>
        <v/>
      </c>
      <c r="W1174" s="71" t="str">
        <f aca="false">IF(V1174="","",IF(V1174&lt;=Settings!$B$11,"1 - Fix first",IF(V1174&lt;=Settings!$B$12,"2 - Review","3 - Monitor")))</f>
        <v/>
      </c>
      <c r="X1174" s="71" t="str">
        <f aca="false">IF(AND(E1174&gt;=Settings!$B$4,AF1174&gt;=Settings!$B$5,O1174&gt;=Settings!$B$6),"HIGH RATE","")</f>
        <v/>
      </c>
      <c r="Y1174" s="71" t="str">
        <f aca="false">IF(F1174&gt;0,RANK(F1174,$F$2:$F$1780)+COUNTIF($F$2:F1174,F1174)-1,"")</f>
        <v/>
      </c>
      <c r="Z1174" s="71" t="str">
        <f aca="false">IF(H1174&gt;0,RANK(H1174,$H$2:$H$1780)+COUNTIF($H$2:H1174,H1174)-1,"")</f>
        <v/>
      </c>
      <c r="AA1174" s="71" t="str">
        <f aca="false">IF(AC1174="","",RANK(AC1174,$AC$2:$AC$1780)+COUNTIF($AC$2:AC1174,AC1174)-1)</f>
        <v/>
      </c>
      <c r="AB1174" s="71" t="str">
        <f aca="false">IF(AD1174="","",RANK(AD1174,$AD$2:$AD$1780)+COUNTIF($AD$2:AD1174,AD1174)-1)</f>
        <v/>
      </c>
      <c r="AC1174" s="71" t="str">
        <f aca="false">IF(AND(AF1174&gt;0,E1174&gt;=Settings!$B$4),ROUND(J1174,10),"")</f>
        <v/>
      </c>
      <c r="AD1174" s="71" t="str">
        <f aca="false">IF(X1174="HIGH RATE",ROUND(O1174,10),"")</f>
        <v/>
      </c>
      <c r="AE1174" s="71" t="s">
        <v>61</v>
      </c>
      <c r="AF1174" s="73" t="n">
        <f aca="false">SUMIFS(Detail!$L$2:$L$9168,Detail!$C$2:$C$9168,$A1174)</f>
        <v>0</v>
      </c>
      <c r="AG1174" s="74" t="n">
        <f aca="false">SUMIFS(Detail!$N$2:$N$9168,Detail!$C$2:$C$9168,$A1174)</f>
        <v>0</v>
      </c>
    </row>
    <row r="1175" customFormat="false" ht="15" hidden="false" customHeight="false" outlineLevel="0" collapsed="false">
      <c r="A1175" s="71" t="s">
        <v>1890</v>
      </c>
      <c r="B1175" s="71" t="s">
        <v>2612</v>
      </c>
      <c r="C1175" s="71" t="s">
        <v>217</v>
      </c>
      <c r="D1175" s="71" t="str">
        <f aca="false">IFERROR(INDEX('Brand Map'!$B$4:$B$125,MATCH(C1175,'Brand Map'!$A$4:$A$125,0)),"Other")</f>
        <v>AUMJ</v>
      </c>
      <c r="E1175" s="73" t="n">
        <f aca="false">SUMIFS(Detail!$K$2:$K$9168,Detail!$C$2:$C$9168,$A1175)</f>
        <v>0</v>
      </c>
      <c r="F1175" s="73" t="n">
        <f aca="false">SUMIFS(Detail!$E$2:$E$9168,Detail!$C$2:$C$9168,$A1175)</f>
        <v>0</v>
      </c>
      <c r="G1175" s="74" t="n">
        <f aca="false">SUMIFS(Detail!$M$2:$M$9168,Detail!$C$2:$C$9168,$A1175)</f>
        <v>0</v>
      </c>
      <c r="H1175" s="74" t="n">
        <f aca="false">SUMIFS(Detail!$D$2:$D$9168,Detail!$C$2:$C$9168,$A1175)</f>
        <v>0</v>
      </c>
      <c r="I1175" s="74" t="n">
        <v>1520.35</v>
      </c>
      <c r="J1175" s="51" t="n">
        <f aca="false">IF(E1175&gt;0,AF1175/E1175,0)</f>
        <v>0</v>
      </c>
      <c r="K1175" s="51" t="n">
        <f aca="false">IF(G1175&gt;0,AG1175/G1175,0)</f>
        <v>0</v>
      </c>
      <c r="L1175" s="75" t="n">
        <f aca="false">H1175/Settings!$B$16</f>
        <v>0</v>
      </c>
      <c r="M1175" s="76" t="n">
        <f aca="false">H1175/Settings!$B$20</f>
        <v>0</v>
      </c>
      <c r="N1175" s="77" t="n">
        <f aca="false">E1175*Settings!$B$3</f>
        <v>0</v>
      </c>
      <c r="O1175" s="77" t="n">
        <f aca="false">IF(E1175&gt;0,(AF1175-N1175)/SQRT(E1175*Settings!$B$3*(1-Settings!$B$3)),0)</f>
        <v>0</v>
      </c>
      <c r="P1175" s="77" t="n">
        <f aca="false">MAX(0,AF1175-N1175)</f>
        <v>0</v>
      </c>
      <c r="Q1175" s="51" t="n">
        <f aca="false">IF(E1175&gt;=Settings!$B$4,(AF1175+Settings!$B$7*Settings!$B$3)/(E1175+Settings!$B$7),Settings!$B$3)</f>
        <v>0.0748599558648786</v>
      </c>
      <c r="R1175" s="78" t="n">
        <f aca="false">PERCENTRANK($H$2:$H$1780,H1175,6)</f>
        <v>0</v>
      </c>
      <c r="S1175" s="78" t="n">
        <f aca="false">PERCENTRANK($Q$2:$Q$1780,Q1175,6)</f>
        <v>0.0646794</v>
      </c>
      <c r="T1175" s="78" t="n">
        <f aca="false">PERCENTRANK($F$2:$F$1780,F1175,6)</f>
        <v>0</v>
      </c>
      <c r="U1175" s="79" t="n">
        <f aca="false">IF(F1175&gt;0,ROUND((Settings!$B$8*T1175+Settings!$B$9*R1175+Settings!$B$10*S1175)/SUM(Settings!$B$8:$B$10),10),0)</f>
        <v>0</v>
      </c>
      <c r="V1175" s="71" t="str">
        <f aca="false">IF(U1175&gt;0,RANK(U1175,$U$2:$U$1780)+COUNTIF($U$2:U1175,U1175)-1,"")</f>
        <v/>
      </c>
      <c r="W1175" s="71" t="str">
        <f aca="false">IF(V1175="","",IF(V1175&lt;=Settings!$B$11,"1 - Fix first",IF(V1175&lt;=Settings!$B$12,"2 - Review","3 - Monitor")))</f>
        <v/>
      </c>
      <c r="X1175" s="71" t="str">
        <f aca="false">IF(AND(E1175&gt;=Settings!$B$4,AF1175&gt;=Settings!$B$5,O1175&gt;=Settings!$B$6),"HIGH RATE","")</f>
        <v/>
      </c>
      <c r="Y1175" s="71" t="str">
        <f aca="false">IF(F1175&gt;0,RANK(F1175,$F$2:$F$1780)+COUNTIF($F$2:F1175,F1175)-1,"")</f>
        <v/>
      </c>
      <c r="Z1175" s="71" t="str">
        <f aca="false">IF(H1175&gt;0,RANK(H1175,$H$2:$H$1780)+COUNTIF($H$2:H1175,H1175)-1,"")</f>
        <v/>
      </c>
      <c r="AA1175" s="71" t="str">
        <f aca="false">IF(AC1175="","",RANK(AC1175,$AC$2:$AC$1780)+COUNTIF($AC$2:AC1175,AC1175)-1)</f>
        <v/>
      </c>
      <c r="AB1175" s="71" t="str">
        <f aca="false">IF(AD1175="","",RANK(AD1175,$AD$2:$AD$1780)+COUNTIF($AD$2:AD1175,AD1175)-1)</f>
        <v/>
      </c>
      <c r="AC1175" s="71" t="str">
        <f aca="false">IF(AND(AF1175&gt;0,E1175&gt;=Settings!$B$4),ROUND(J1175,10),"")</f>
        <v/>
      </c>
      <c r="AD1175" s="71" t="str">
        <f aca="false">IF(X1175="HIGH RATE",ROUND(O1175,10),"")</f>
        <v/>
      </c>
      <c r="AE1175" s="71" t="s">
        <v>60</v>
      </c>
      <c r="AF1175" s="73" t="n">
        <f aca="false">SUMIFS(Detail!$L$2:$L$9168,Detail!$C$2:$C$9168,$A1175)</f>
        <v>0</v>
      </c>
      <c r="AG1175" s="74" t="n">
        <f aca="false">SUMIFS(Detail!$N$2:$N$9168,Detail!$C$2:$C$9168,$A1175)</f>
        <v>0</v>
      </c>
    </row>
    <row r="1176" customFormat="false" ht="15" hidden="false" customHeight="false" outlineLevel="0" collapsed="false">
      <c r="A1176" s="71" t="s">
        <v>2363</v>
      </c>
      <c r="B1176" s="71" t="s">
        <v>2612</v>
      </c>
      <c r="C1176" s="71" t="s">
        <v>217</v>
      </c>
      <c r="D1176" s="71" t="str">
        <f aca="false">IFERROR(INDEX('Brand Map'!$B$4:$B$125,MATCH(C1176,'Brand Map'!$A$4:$A$125,0)),"Other")</f>
        <v>AUMJ</v>
      </c>
      <c r="E1176" s="73" t="n">
        <f aca="false">SUMIFS(Detail!$K$2:$K$9168,Detail!$C$2:$C$9168,$A1176)</f>
        <v>0</v>
      </c>
      <c r="F1176" s="73" t="n">
        <f aca="false">SUMIFS(Detail!$E$2:$E$9168,Detail!$C$2:$C$9168,$A1176)</f>
        <v>0</v>
      </c>
      <c r="G1176" s="74" t="n">
        <f aca="false">SUMIFS(Detail!$M$2:$M$9168,Detail!$C$2:$C$9168,$A1176)</f>
        <v>0</v>
      </c>
      <c r="H1176" s="74" t="n">
        <f aca="false">SUMIFS(Detail!$D$2:$D$9168,Detail!$C$2:$C$9168,$A1176)</f>
        <v>0</v>
      </c>
      <c r="I1176" s="74" t="n">
        <v>106.32</v>
      </c>
      <c r="J1176" s="51" t="n">
        <f aca="false">IF(E1176&gt;0,AF1176/E1176,0)</f>
        <v>0</v>
      </c>
      <c r="K1176" s="51" t="n">
        <f aca="false">IF(G1176&gt;0,AG1176/G1176,0)</f>
        <v>0</v>
      </c>
      <c r="L1176" s="75" t="n">
        <f aca="false">H1176/Settings!$B$16</f>
        <v>0</v>
      </c>
      <c r="M1176" s="76" t="n">
        <f aca="false">H1176/Settings!$B$20</f>
        <v>0</v>
      </c>
      <c r="N1176" s="77" t="n">
        <f aca="false">E1176*Settings!$B$3</f>
        <v>0</v>
      </c>
      <c r="O1176" s="77" t="n">
        <f aca="false">IF(E1176&gt;0,(AF1176-N1176)/SQRT(E1176*Settings!$B$3*(1-Settings!$B$3)),0)</f>
        <v>0</v>
      </c>
      <c r="P1176" s="77" t="n">
        <f aca="false">MAX(0,AF1176-N1176)</f>
        <v>0</v>
      </c>
      <c r="Q1176" s="51" t="n">
        <f aca="false">IF(E1176&gt;=Settings!$B$4,(AF1176+Settings!$B$7*Settings!$B$3)/(E1176+Settings!$B$7),Settings!$B$3)</f>
        <v>0.0748599558648786</v>
      </c>
      <c r="R1176" s="78" t="n">
        <f aca="false">PERCENTRANK($H$2:$H$1780,H1176,6)</f>
        <v>0</v>
      </c>
      <c r="S1176" s="78" t="n">
        <f aca="false">PERCENTRANK($Q$2:$Q$1780,Q1176,6)</f>
        <v>0.0646794</v>
      </c>
      <c r="T1176" s="78" t="n">
        <f aca="false">PERCENTRANK($F$2:$F$1780,F1176,6)</f>
        <v>0</v>
      </c>
      <c r="U1176" s="79" t="n">
        <f aca="false">IF(F1176&gt;0,ROUND((Settings!$B$8*T1176+Settings!$B$9*R1176+Settings!$B$10*S1176)/SUM(Settings!$B$8:$B$10),10),0)</f>
        <v>0</v>
      </c>
      <c r="V1176" s="71" t="str">
        <f aca="false">IF(U1176&gt;0,RANK(U1176,$U$2:$U$1780)+COUNTIF($U$2:U1176,U1176)-1,"")</f>
        <v/>
      </c>
      <c r="W1176" s="71" t="str">
        <f aca="false">IF(V1176="","",IF(V1176&lt;=Settings!$B$11,"1 - Fix first",IF(V1176&lt;=Settings!$B$12,"2 - Review","3 - Monitor")))</f>
        <v/>
      </c>
      <c r="X1176" s="71" t="str">
        <f aca="false">IF(AND(E1176&gt;=Settings!$B$4,AF1176&gt;=Settings!$B$5,O1176&gt;=Settings!$B$6),"HIGH RATE","")</f>
        <v/>
      </c>
      <c r="Y1176" s="71" t="str">
        <f aca="false">IF(F1176&gt;0,RANK(F1176,$F$2:$F$1780)+COUNTIF($F$2:F1176,F1176)-1,"")</f>
        <v/>
      </c>
      <c r="Z1176" s="71" t="str">
        <f aca="false">IF(H1176&gt;0,RANK(H1176,$H$2:$H$1780)+COUNTIF($H$2:H1176,H1176)-1,"")</f>
        <v/>
      </c>
      <c r="AA1176" s="71" t="str">
        <f aca="false">IF(AC1176="","",RANK(AC1176,$AC$2:$AC$1780)+COUNTIF($AC$2:AC1176,AC1176)-1)</f>
        <v/>
      </c>
      <c r="AB1176" s="71" t="str">
        <f aca="false">IF(AD1176="","",RANK(AD1176,$AD$2:$AD$1780)+COUNTIF($AD$2:AD1176,AD1176)-1)</f>
        <v/>
      </c>
      <c r="AC1176" s="71" t="str">
        <f aca="false">IF(AND(AF1176&gt;0,E1176&gt;=Settings!$B$4),ROUND(J1176,10),"")</f>
        <v/>
      </c>
      <c r="AD1176" s="71" t="str">
        <f aca="false">IF(X1176="HIGH RATE",ROUND(O1176,10),"")</f>
        <v/>
      </c>
      <c r="AE1176" s="71" t="s">
        <v>61</v>
      </c>
      <c r="AF1176" s="73" t="n">
        <f aca="false">SUMIFS(Detail!$L$2:$L$9168,Detail!$C$2:$C$9168,$A1176)</f>
        <v>0</v>
      </c>
      <c r="AG1176" s="74" t="n">
        <f aca="false">SUMIFS(Detail!$N$2:$N$9168,Detail!$C$2:$C$9168,$A1176)</f>
        <v>0</v>
      </c>
    </row>
    <row r="1177" customFormat="false" ht="15" hidden="false" customHeight="false" outlineLevel="0" collapsed="false">
      <c r="A1177" s="71" t="s">
        <v>1752</v>
      </c>
      <c r="B1177" s="71" t="s">
        <v>2612</v>
      </c>
      <c r="C1177" s="71" t="s">
        <v>217</v>
      </c>
      <c r="D1177" s="71" t="str">
        <f aca="false">IFERROR(INDEX('Brand Map'!$B$4:$B$125,MATCH(C1177,'Brand Map'!$A$4:$A$125,0)),"Other")</f>
        <v>AUMJ</v>
      </c>
      <c r="E1177" s="73" t="n">
        <f aca="false">SUMIFS(Detail!$K$2:$K$9168,Detail!$C$2:$C$9168,$A1177)</f>
        <v>0</v>
      </c>
      <c r="F1177" s="73" t="n">
        <f aca="false">SUMIFS(Detail!$E$2:$E$9168,Detail!$C$2:$C$9168,$A1177)</f>
        <v>0</v>
      </c>
      <c r="G1177" s="74" t="n">
        <f aca="false">SUMIFS(Detail!$M$2:$M$9168,Detail!$C$2:$C$9168,$A1177)</f>
        <v>0</v>
      </c>
      <c r="H1177" s="74" t="n">
        <f aca="false">SUMIFS(Detail!$D$2:$D$9168,Detail!$C$2:$C$9168,$A1177)</f>
        <v>0</v>
      </c>
      <c r="I1177" s="74" t="n">
        <v>659.75</v>
      </c>
      <c r="J1177" s="51" t="n">
        <f aca="false">IF(E1177&gt;0,AF1177/E1177,0)</f>
        <v>0</v>
      </c>
      <c r="K1177" s="51" t="n">
        <f aca="false">IF(G1177&gt;0,AG1177/G1177,0)</f>
        <v>0</v>
      </c>
      <c r="L1177" s="75" t="n">
        <f aca="false">H1177/Settings!$B$16</f>
        <v>0</v>
      </c>
      <c r="M1177" s="76" t="n">
        <f aca="false">H1177/Settings!$B$20</f>
        <v>0</v>
      </c>
      <c r="N1177" s="77" t="n">
        <f aca="false">E1177*Settings!$B$3</f>
        <v>0</v>
      </c>
      <c r="O1177" s="77" t="n">
        <f aca="false">IF(E1177&gt;0,(AF1177-N1177)/SQRT(E1177*Settings!$B$3*(1-Settings!$B$3)),0)</f>
        <v>0</v>
      </c>
      <c r="P1177" s="77" t="n">
        <f aca="false">MAX(0,AF1177-N1177)</f>
        <v>0</v>
      </c>
      <c r="Q1177" s="51" t="n">
        <f aca="false">IF(E1177&gt;=Settings!$B$4,(AF1177+Settings!$B$7*Settings!$B$3)/(E1177+Settings!$B$7),Settings!$B$3)</f>
        <v>0.0748599558648786</v>
      </c>
      <c r="R1177" s="78" t="n">
        <f aca="false">PERCENTRANK($H$2:$H$1780,H1177,6)</f>
        <v>0</v>
      </c>
      <c r="S1177" s="78" t="n">
        <f aca="false">PERCENTRANK($Q$2:$Q$1780,Q1177,6)</f>
        <v>0.0646794</v>
      </c>
      <c r="T1177" s="78" t="n">
        <f aca="false">PERCENTRANK($F$2:$F$1780,F1177,6)</f>
        <v>0</v>
      </c>
      <c r="U1177" s="79" t="n">
        <f aca="false">IF(F1177&gt;0,ROUND((Settings!$B$8*T1177+Settings!$B$9*R1177+Settings!$B$10*S1177)/SUM(Settings!$B$8:$B$10),10),0)</f>
        <v>0</v>
      </c>
      <c r="V1177" s="71" t="str">
        <f aca="false">IF(U1177&gt;0,RANK(U1177,$U$2:$U$1780)+COUNTIF($U$2:U1177,U1177)-1,"")</f>
        <v/>
      </c>
      <c r="W1177" s="71" t="str">
        <f aca="false">IF(V1177="","",IF(V1177&lt;=Settings!$B$11,"1 - Fix first",IF(V1177&lt;=Settings!$B$12,"2 - Review","3 - Monitor")))</f>
        <v/>
      </c>
      <c r="X1177" s="71" t="str">
        <f aca="false">IF(AND(E1177&gt;=Settings!$B$4,AF1177&gt;=Settings!$B$5,O1177&gt;=Settings!$B$6),"HIGH RATE","")</f>
        <v/>
      </c>
      <c r="Y1177" s="71" t="str">
        <f aca="false">IF(F1177&gt;0,RANK(F1177,$F$2:$F$1780)+COUNTIF($F$2:F1177,F1177)-1,"")</f>
        <v/>
      </c>
      <c r="Z1177" s="71" t="str">
        <f aca="false">IF(H1177&gt;0,RANK(H1177,$H$2:$H$1780)+COUNTIF($H$2:H1177,H1177)-1,"")</f>
        <v/>
      </c>
      <c r="AA1177" s="71" t="str">
        <f aca="false">IF(AC1177="","",RANK(AC1177,$AC$2:$AC$1780)+COUNTIF($AC$2:AC1177,AC1177)-1)</f>
        <v/>
      </c>
      <c r="AB1177" s="71" t="str">
        <f aca="false">IF(AD1177="","",RANK(AD1177,$AD$2:$AD$1780)+COUNTIF($AD$2:AD1177,AD1177)-1)</f>
        <v/>
      </c>
      <c r="AC1177" s="71" t="str">
        <f aca="false">IF(AND(AF1177&gt;0,E1177&gt;=Settings!$B$4),ROUND(J1177,10),"")</f>
        <v/>
      </c>
      <c r="AD1177" s="71" t="str">
        <f aca="false">IF(X1177="HIGH RATE",ROUND(O1177,10),"")</f>
        <v/>
      </c>
      <c r="AE1177" s="71" t="s">
        <v>60</v>
      </c>
      <c r="AF1177" s="73" t="n">
        <f aca="false">SUMIFS(Detail!$L$2:$L$9168,Detail!$C$2:$C$9168,$A1177)</f>
        <v>0</v>
      </c>
      <c r="AG1177" s="74" t="n">
        <f aca="false">SUMIFS(Detail!$N$2:$N$9168,Detail!$C$2:$C$9168,$A1177)</f>
        <v>0</v>
      </c>
    </row>
    <row r="1178" customFormat="false" ht="15" hidden="false" customHeight="false" outlineLevel="0" collapsed="false">
      <c r="A1178" s="71" t="s">
        <v>1891</v>
      </c>
      <c r="B1178" s="71" t="s">
        <v>2612</v>
      </c>
      <c r="C1178" s="71" t="s">
        <v>217</v>
      </c>
      <c r="D1178" s="71" t="str">
        <f aca="false">IFERROR(INDEX('Brand Map'!$B$4:$B$125,MATCH(C1178,'Brand Map'!$A$4:$A$125,0)),"Other")</f>
        <v>AUMJ</v>
      </c>
      <c r="E1178" s="73" t="n">
        <f aca="false">SUMIFS(Detail!$K$2:$K$9168,Detail!$C$2:$C$9168,$A1178)</f>
        <v>0</v>
      </c>
      <c r="F1178" s="73" t="n">
        <f aca="false">SUMIFS(Detail!$E$2:$E$9168,Detail!$C$2:$C$9168,$A1178)</f>
        <v>0</v>
      </c>
      <c r="G1178" s="74" t="n">
        <f aca="false">SUMIFS(Detail!$M$2:$M$9168,Detail!$C$2:$C$9168,$A1178)</f>
        <v>0</v>
      </c>
      <c r="H1178" s="74" t="n">
        <f aca="false">SUMIFS(Detail!$D$2:$D$9168,Detail!$C$2:$C$9168,$A1178)</f>
        <v>0</v>
      </c>
      <c r="I1178" s="74" t="n">
        <v>146.95</v>
      </c>
      <c r="J1178" s="51" t="n">
        <f aca="false">IF(E1178&gt;0,AF1178/E1178,0)</f>
        <v>0</v>
      </c>
      <c r="K1178" s="51" t="n">
        <f aca="false">IF(G1178&gt;0,AG1178/G1178,0)</f>
        <v>0</v>
      </c>
      <c r="L1178" s="75" t="n">
        <f aca="false">H1178/Settings!$B$16</f>
        <v>0</v>
      </c>
      <c r="M1178" s="76" t="n">
        <f aca="false">H1178/Settings!$B$20</f>
        <v>0</v>
      </c>
      <c r="N1178" s="77" t="n">
        <f aca="false">E1178*Settings!$B$3</f>
        <v>0</v>
      </c>
      <c r="O1178" s="77" t="n">
        <f aca="false">IF(E1178&gt;0,(AF1178-N1178)/SQRT(E1178*Settings!$B$3*(1-Settings!$B$3)),0)</f>
        <v>0</v>
      </c>
      <c r="P1178" s="77" t="n">
        <f aca="false">MAX(0,AF1178-N1178)</f>
        <v>0</v>
      </c>
      <c r="Q1178" s="51" t="n">
        <f aca="false">IF(E1178&gt;=Settings!$B$4,(AF1178+Settings!$B$7*Settings!$B$3)/(E1178+Settings!$B$7),Settings!$B$3)</f>
        <v>0.0748599558648786</v>
      </c>
      <c r="R1178" s="78" t="n">
        <f aca="false">PERCENTRANK($H$2:$H$1780,H1178,6)</f>
        <v>0</v>
      </c>
      <c r="S1178" s="78" t="n">
        <f aca="false">PERCENTRANK($Q$2:$Q$1780,Q1178,6)</f>
        <v>0.0646794</v>
      </c>
      <c r="T1178" s="78" t="n">
        <f aca="false">PERCENTRANK($F$2:$F$1780,F1178,6)</f>
        <v>0</v>
      </c>
      <c r="U1178" s="79" t="n">
        <f aca="false">IF(F1178&gt;0,ROUND((Settings!$B$8*T1178+Settings!$B$9*R1178+Settings!$B$10*S1178)/SUM(Settings!$B$8:$B$10),10),0)</f>
        <v>0</v>
      </c>
      <c r="V1178" s="71" t="str">
        <f aca="false">IF(U1178&gt;0,RANK(U1178,$U$2:$U$1780)+COUNTIF($U$2:U1178,U1178)-1,"")</f>
        <v/>
      </c>
      <c r="W1178" s="71" t="str">
        <f aca="false">IF(V1178="","",IF(V1178&lt;=Settings!$B$11,"1 - Fix first",IF(V1178&lt;=Settings!$B$12,"2 - Review","3 - Monitor")))</f>
        <v/>
      </c>
      <c r="X1178" s="71" t="str">
        <f aca="false">IF(AND(E1178&gt;=Settings!$B$4,AF1178&gt;=Settings!$B$5,O1178&gt;=Settings!$B$6),"HIGH RATE","")</f>
        <v/>
      </c>
      <c r="Y1178" s="71" t="str">
        <f aca="false">IF(F1178&gt;0,RANK(F1178,$F$2:$F$1780)+COUNTIF($F$2:F1178,F1178)-1,"")</f>
        <v/>
      </c>
      <c r="Z1178" s="71" t="str">
        <f aca="false">IF(H1178&gt;0,RANK(H1178,$H$2:$H$1780)+COUNTIF($H$2:H1178,H1178)-1,"")</f>
        <v/>
      </c>
      <c r="AA1178" s="71" t="str">
        <f aca="false">IF(AC1178="","",RANK(AC1178,$AC$2:$AC$1780)+COUNTIF($AC$2:AC1178,AC1178)-1)</f>
        <v/>
      </c>
      <c r="AB1178" s="71" t="str">
        <f aca="false">IF(AD1178="","",RANK(AD1178,$AD$2:$AD$1780)+COUNTIF($AD$2:AD1178,AD1178)-1)</f>
        <v/>
      </c>
      <c r="AC1178" s="71" t="str">
        <f aca="false">IF(AND(AF1178&gt;0,E1178&gt;=Settings!$B$4),ROUND(J1178,10),"")</f>
        <v/>
      </c>
      <c r="AD1178" s="71" t="str">
        <f aca="false">IF(X1178="HIGH RATE",ROUND(O1178,10),"")</f>
        <v/>
      </c>
      <c r="AE1178" s="71" t="s">
        <v>60</v>
      </c>
      <c r="AF1178" s="73" t="n">
        <f aca="false">SUMIFS(Detail!$L$2:$L$9168,Detail!$C$2:$C$9168,$A1178)</f>
        <v>0</v>
      </c>
      <c r="AG1178" s="74" t="n">
        <f aca="false">SUMIFS(Detail!$N$2:$N$9168,Detail!$C$2:$C$9168,$A1178)</f>
        <v>0</v>
      </c>
    </row>
    <row r="1179" customFormat="false" ht="15" hidden="false" customHeight="false" outlineLevel="0" collapsed="false">
      <c r="A1179" s="71" t="s">
        <v>2090</v>
      </c>
      <c r="B1179" s="71" t="s">
        <v>2612</v>
      </c>
      <c r="C1179" s="71" t="s">
        <v>217</v>
      </c>
      <c r="D1179" s="71" t="str">
        <f aca="false">IFERROR(INDEX('Brand Map'!$B$4:$B$125,MATCH(C1179,'Brand Map'!$A$4:$A$125,0)),"Other")</f>
        <v>AUMJ</v>
      </c>
      <c r="E1179" s="73" t="n">
        <f aca="false">SUMIFS(Detail!$K$2:$K$9168,Detail!$C$2:$C$9168,$A1179)</f>
        <v>3</v>
      </c>
      <c r="F1179" s="73" t="n">
        <f aca="false">SUMIFS(Detail!$E$2:$E$9168,Detail!$C$2:$C$9168,$A1179)</f>
        <v>0</v>
      </c>
      <c r="G1179" s="74" t="n">
        <f aca="false">SUMIFS(Detail!$M$2:$M$9168,Detail!$C$2:$C$9168,$A1179)</f>
        <v>190.77</v>
      </c>
      <c r="H1179" s="74" t="n">
        <f aca="false">SUMIFS(Detail!$D$2:$D$9168,Detail!$C$2:$C$9168,$A1179)</f>
        <v>0</v>
      </c>
      <c r="I1179" s="74" t="n">
        <v>2001.31</v>
      </c>
      <c r="J1179" s="51" t="n">
        <f aca="false">IF(E1179&gt;0,AF1179/E1179,0)</f>
        <v>0</v>
      </c>
      <c r="K1179" s="51" t="n">
        <f aca="false">IF(G1179&gt;0,AG1179/G1179,0)</f>
        <v>0</v>
      </c>
      <c r="L1179" s="75" t="n">
        <f aca="false">H1179/Settings!$B$16</f>
        <v>0</v>
      </c>
      <c r="M1179" s="76" t="n">
        <f aca="false">H1179/Settings!$B$20</f>
        <v>0</v>
      </c>
      <c r="N1179" s="77" t="n">
        <f aca="false">E1179*Settings!$B$3</f>
        <v>0.224579867594636</v>
      </c>
      <c r="O1179" s="77" t="n">
        <f aca="false">IF(E1179&gt;0,(AF1179-N1179)/SQRT(E1179*Settings!$B$3*(1-Settings!$B$3)),0)</f>
        <v>-0.492698988813638</v>
      </c>
      <c r="P1179" s="77" t="n">
        <f aca="false">MAX(0,AF1179-N1179)</f>
        <v>0</v>
      </c>
      <c r="Q1179" s="51" t="n">
        <f aca="false">IF(E1179&gt;=Settings!$B$4,(AF1179+Settings!$B$7*Settings!$B$3)/(E1179+Settings!$B$7),Settings!$B$3)</f>
        <v>0.0748599558648786</v>
      </c>
      <c r="R1179" s="78" t="n">
        <f aca="false">PERCENTRANK($H$2:$H$1780,H1179,6)</f>
        <v>0</v>
      </c>
      <c r="S1179" s="78" t="n">
        <f aca="false">PERCENTRANK($Q$2:$Q$1780,Q1179,6)</f>
        <v>0.0646794</v>
      </c>
      <c r="T1179" s="78" t="n">
        <f aca="false">PERCENTRANK($F$2:$F$1780,F1179,6)</f>
        <v>0</v>
      </c>
      <c r="U1179" s="79" t="n">
        <f aca="false">IF(F1179&gt;0,ROUND((Settings!$B$8*T1179+Settings!$B$9*R1179+Settings!$B$10*S1179)/SUM(Settings!$B$8:$B$10),10),0)</f>
        <v>0</v>
      </c>
      <c r="V1179" s="71" t="str">
        <f aca="false">IF(U1179&gt;0,RANK(U1179,$U$2:$U$1780)+COUNTIF($U$2:U1179,U1179)-1,"")</f>
        <v/>
      </c>
      <c r="W1179" s="71" t="str">
        <f aca="false">IF(V1179="","",IF(V1179&lt;=Settings!$B$11,"1 - Fix first",IF(V1179&lt;=Settings!$B$12,"2 - Review","3 - Monitor")))</f>
        <v/>
      </c>
      <c r="X1179" s="71" t="str">
        <f aca="false">IF(AND(E1179&gt;=Settings!$B$4,AF1179&gt;=Settings!$B$5,O1179&gt;=Settings!$B$6),"HIGH RATE","")</f>
        <v/>
      </c>
      <c r="Y1179" s="71" t="str">
        <f aca="false">IF(F1179&gt;0,RANK(F1179,$F$2:$F$1780)+COUNTIF($F$2:F1179,F1179)-1,"")</f>
        <v/>
      </c>
      <c r="Z1179" s="71" t="str">
        <f aca="false">IF(H1179&gt;0,RANK(H1179,$H$2:$H$1780)+COUNTIF($H$2:H1179,H1179)-1,"")</f>
        <v/>
      </c>
      <c r="AA1179" s="71" t="str">
        <f aca="false">IF(AC1179="","",RANK(AC1179,$AC$2:$AC$1780)+COUNTIF($AC$2:AC1179,AC1179)-1)</f>
        <v/>
      </c>
      <c r="AB1179" s="71" t="str">
        <f aca="false">IF(AD1179="","",RANK(AD1179,$AD$2:$AD$1780)+COUNTIF($AD$2:AD1179,AD1179)-1)</f>
        <v/>
      </c>
      <c r="AC1179" s="71" t="str">
        <f aca="false">IF(AND(AF1179&gt;0,E1179&gt;=Settings!$B$4),ROUND(J1179,10),"")</f>
        <v/>
      </c>
      <c r="AD1179" s="71" t="str">
        <f aca="false">IF(X1179="HIGH RATE",ROUND(O1179,10),"")</f>
        <v/>
      </c>
      <c r="AE1179" s="71" t="s">
        <v>60</v>
      </c>
      <c r="AF1179" s="73" t="n">
        <f aca="false">SUMIFS(Detail!$L$2:$L$9168,Detail!$C$2:$C$9168,$A1179)</f>
        <v>0</v>
      </c>
      <c r="AG1179" s="74" t="n">
        <f aca="false">SUMIFS(Detail!$N$2:$N$9168,Detail!$C$2:$C$9168,$A1179)</f>
        <v>0</v>
      </c>
    </row>
    <row r="1180" customFormat="false" ht="15" hidden="false" customHeight="false" outlineLevel="0" collapsed="false">
      <c r="A1180" s="71" t="s">
        <v>2443</v>
      </c>
      <c r="B1180" s="71" t="s">
        <v>2612</v>
      </c>
      <c r="C1180" s="71" t="s">
        <v>217</v>
      </c>
      <c r="D1180" s="71" t="str">
        <f aca="false">IFERROR(INDEX('Brand Map'!$B$4:$B$125,MATCH(C1180,'Brand Map'!$A$4:$A$125,0)),"Other")</f>
        <v>AUMJ</v>
      </c>
      <c r="E1180" s="73" t="n">
        <f aca="false">SUMIFS(Detail!$K$2:$K$9168,Detail!$C$2:$C$9168,$A1180)</f>
        <v>1</v>
      </c>
      <c r="F1180" s="73" t="n">
        <f aca="false">SUMIFS(Detail!$E$2:$E$9168,Detail!$C$2:$C$9168,$A1180)</f>
        <v>0</v>
      </c>
      <c r="G1180" s="74" t="n">
        <f aca="false">SUMIFS(Detail!$M$2:$M$9168,Detail!$C$2:$C$9168,$A1180)</f>
        <v>81.77</v>
      </c>
      <c r="H1180" s="74" t="n">
        <f aca="false">SUMIFS(Detail!$D$2:$D$9168,Detail!$C$2:$C$9168,$A1180)</f>
        <v>0</v>
      </c>
      <c r="I1180" s="74" t="n">
        <v>81.77</v>
      </c>
      <c r="J1180" s="51" t="n">
        <f aca="false">IF(E1180&gt;0,AF1180/E1180,0)</f>
        <v>0</v>
      </c>
      <c r="K1180" s="51" t="n">
        <f aca="false">IF(G1180&gt;0,AG1180/G1180,0)</f>
        <v>0</v>
      </c>
      <c r="L1180" s="75" t="n">
        <f aca="false">H1180/Settings!$B$16</f>
        <v>0</v>
      </c>
      <c r="M1180" s="76" t="n">
        <f aca="false">H1180/Settings!$B$20</f>
        <v>0</v>
      </c>
      <c r="N1180" s="77" t="n">
        <f aca="false">E1180*Settings!$B$3</f>
        <v>0.0748599558648786</v>
      </c>
      <c r="O1180" s="77" t="n">
        <f aca="false">IF(E1180&gt;0,(AF1180-N1180)/SQRT(E1180*Settings!$B$3*(1-Settings!$B$3)),0)</f>
        <v>-0.28445989382101</v>
      </c>
      <c r="P1180" s="77" t="n">
        <f aca="false">MAX(0,AF1180-N1180)</f>
        <v>0</v>
      </c>
      <c r="Q1180" s="51" t="n">
        <f aca="false">IF(E1180&gt;=Settings!$B$4,(AF1180+Settings!$B$7*Settings!$B$3)/(E1180+Settings!$B$7),Settings!$B$3)</f>
        <v>0.0748599558648786</v>
      </c>
      <c r="R1180" s="78" t="n">
        <f aca="false">PERCENTRANK($H$2:$H$1780,H1180,6)</f>
        <v>0</v>
      </c>
      <c r="S1180" s="78" t="n">
        <f aca="false">PERCENTRANK($Q$2:$Q$1780,Q1180,6)</f>
        <v>0.0646794</v>
      </c>
      <c r="T1180" s="78" t="n">
        <f aca="false">PERCENTRANK($F$2:$F$1780,F1180,6)</f>
        <v>0</v>
      </c>
      <c r="U1180" s="79" t="n">
        <f aca="false">IF(F1180&gt;0,ROUND((Settings!$B$8*T1180+Settings!$B$9*R1180+Settings!$B$10*S1180)/SUM(Settings!$B$8:$B$10),10),0)</f>
        <v>0</v>
      </c>
      <c r="V1180" s="71" t="str">
        <f aca="false">IF(U1180&gt;0,RANK(U1180,$U$2:$U$1780)+COUNTIF($U$2:U1180,U1180)-1,"")</f>
        <v/>
      </c>
      <c r="W1180" s="71" t="str">
        <f aca="false">IF(V1180="","",IF(V1180&lt;=Settings!$B$11,"1 - Fix first",IF(V1180&lt;=Settings!$B$12,"2 - Review","3 - Monitor")))</f>
        <v/>
      </c>
      <c r="X1180" s="71" t="str">
        <f aca="false">IF(AND(E1180&gt;=Settings!$B$4,AF1180&gt;=Settings!$B$5,O1180&gt;=Settings!$B$6),"HIGH RATE","")</f>
        <v/>
      </c>
      <c r="Y1180" s="71" t="str">
        <f aca="false">IF(F1180&gt;0,RANK(F1180,$F$2:$F$1780)+COUNTIF($F$2:F1180,F1180)-1,"")</f>
        <v/>
      </c>
      <c r="Z1180" s="71" t="str">
        <f aca="false">IF(H1180&gt;0,RANK(H1180,$H$2:$H$1780)+COUNTIF($H$2:H1180,H1180)-1,"")</f>
        <v/>
      </c>
      <c r="AA1180" s="71" t="str">
        <f aca="false">IF(AC1180="","",RANK(AC1180,$AC$2:$AC$1780)+COUNTIF($AC$2:AC1180,AC1180)-1)</f>
        <v/>
      </c>
      <c r="AB1180" s="71" t="str">
        <f aca="false">IF(AD1180="","",RANK(AD1180,$AD$2:$AD$1780)+COUNTIF($AD$2:AD1180,AD1180)-1)</f>
        <v/>
      </c>
      <c r="AC1180" s="71" t="str">
        <f aca="false">IF(AND(AF1180&gt;0,E1180&gt;=Settings!$B$4),ROUND(J1180,10),"")</f>
        <v/>
      </c>
      <c r="AD1180" s="71" t="str">
        <f aca="false">IF(X1180="HIGH RATE",ROUND(O1180,10),"")</f>
        <v/>
      </c>
      <c r="AE1180" s="71" t="s">
        <v>61</v>
      </c>
      <c r="AF1180" s="73" t="n">
        <f aca="false">SUMIFS(Detail!$L$2:$L$9168,Detail!$C$2:$C$9168,$A1180)</f>
        <v>0</v>
      </c>
      <c r="AG1180" s="74" t="n">
        <f aca="false">SUMIFS(Detail!$N$2:$N$9168,Detail!$C$2:$C$9168,$A1180)</f>
        <v>0</v>
      </c>
    </row>
    <row r="1181" customFormat="false" ht="15" hidden="false" customHeight="false" outlineLevel="0" collapsed="false">
      <c r="A1181" s="71" t="s">
        <v>2060</v>
      </c>
      <c r="B1181" s="71" t="s">
        <v>2539</v>
      </c>
      <c r="C1181" s="71" t="s">
        <v>217</v>
      </c>
      <c r="D1181" s="71" t="str">
        <f aca="false">IFERROR(INDEX('Brand Map'!$B$4:$B$125,MATCH(C1181,'Brand Map'!$A$4:$A$125,0)),"Other")</f>
        <v>AUMJ</v>
      </c>
      <c r="E1181" s="73" t="n">
        <f aca="false">SUMIFS(Detail!$K$2:$K$9168,Detail!$C$2:$C$9168,$A1181)</f>
        <v>0</v>
      </c>
      <c r="F1181" s="73" t="n">
        <f aca="false">SUMIFS(Detail!$E$2:$E$9168,Detail!$C$2:$C$9168,$A1181)</f>
        <v>0</v>
      </c>
      <c r="G1181" s="74" t="n">
        <f aca="false">SUMIFS(Detail!$M$2:$M$9168,Detail!$C$2:$C$9168,$A1181)</f>
        <v>0</v>
      </c>
      <c r="H1181" s="74" t="n">
        <f aca="false">SUMIFS(Detail!$D$2:$D$9168,Detail!$C$2:$C$9168,$A1181)</f>
        <v>0</v>
      </c>
      <c r="I1181" s="74" t="n">
        <v>104.95</v>
      </c>
      <c r="J1181" s="51" t="n">
        <f aca="false">IF(E1181&gt;0,AF1181/E1181,0)</f>
        <v>0</v>
      </c>
      <c r="K1181" s="51" t="n">
        <f aca="false">IF(G1181&gt;0,AG1181/G1181,0)</f>
        <v>0</v>
      </c>
      <c r="L1181" s="75" t="n">
        <f aca="false">H1181/Settings!$B$16</f>
        <v>0</v>
      </c>
      <c r="M1181" s="76" t="n">
        <f aca="false">H1181/Settings!$B$20</f>
        <v>0</v>
      </c>
      <c r="N1181" s="77" t="n">
        <f aca="false">E1181*Settings!$B$3</f>
        <v>0</v>
      </c>
      <c r="O1181" s="77" t="n">
        <f aca="false">IF(E1181&gt;0,(AF1181-N1181)/SQRT(E1181*Settings!$B$3*(1-Settings!$B$3)),0)</f>
        <v>0</v>
      </c>
      <c r="P1181" s="77" t="n">
        <f aca="false">MAX(0,AF1181-N1181)</f>
        <v>0</v>
      </c>
      <c r="Q1181" s="51" t="n">
        <f aca="false">IF(E1181&gt;=Settings!$B$4,(AF1181+Settings!$B$7*Settings!$B$3)/(E1181+Settings!$B$7),Settings!$B$3)</f>
        <v>0.0748599558648786</v>
      </c>
      <c r="R1181" s="78" t="n">
        <f aca="false">PERCENTRANK($H$2:$H$1780,H1181,6)</f>
        <v>0</v>
      </c>
      <c r="S1181" s="78" t="n">
        <f aca="false">PERCENTRANK($Q$2:$Q$1780,Q1181,6)</f>
        <v>0.0646794</v>
      </c>
      <c r="T1181" s="78" t="n">
        <f aca="false">PERCENTRANK($F$2:$F$1780,F1181,6)</f>
        <v>0</v>
      </c>
      <c r="U1181" s="79" t="n">
        <f aca="false">IF(F1181&gt;0,ROUND((Settings!$B$8*T1181+Settings!$B$9*R1181+Settings!$B$10*S1181)/SUM(Settings!$B$8:$B$10),10),0)</f>
        <v>0</v>
      </c>
      <c r="V1181" s="71" t="str">
        <f aca="false">IF(U1181&gt;0,RANK(U1181,$U$2:$U$1780)+COUNTIF($U$2:U1181,U1181)-1,"")</f>
        <v/>
      </c>
      <c r="W1181" s="71" t="str">
        <f aca="false">IF(V1181="","",IF(V1181&lt;=Settings!$B$11,"1 - Fix first",IF(V1181&lt;=Settings!$B$12,"2 - Review","3 - Monitor")))</f>
        <v/>
      </c>
      <c r="X1181" s="71" t="str">
        <f aca="false">IF(AND(E1181&gt;=Settings!$B$4,AF1181&gt;=Settings!$B$5,O1181&gt;=Settings!$B$6),"HIGH RATE","")</f>
        <v/>
      </c>
      <c r="Y1181" s="71" t="str">
        <f aca="false">IF(F1181&gt;0,RANK(F1181,$F$2:$F$1780)+COUNTIF($F$2:F1181,F1181)-1,"")</f>
        <v/>
      </c>
      <c r="Z1181" s="71" t="str">
        <f aca="false">IF(H1181&gt;0,RANK(H1181,$H$2:$H$1780)+COUNTIF($H$2:H1181,H1181)-1,"")</f>
        <v/>
      </c>
      <c r="AA1181" s="71" t="str">
        <f aca="false">IF(AC1181="","",RANK(AC1181,$AC$2:$AC$1780)+COUNTIF($AC$2:AC1181,AC1181)-1)</f>
        <v/>
      </c>
      <c r="AB1181" s="71" t="str">
        <f aca="false">IF(AD1181="","",RANK(AD1181,$AD$2:$AD$1780)+COUNTIF($AD$2:AD1181,AD1181)-1)</f>
        <v/>
      </c>
      <c r="AC1181" s="71" t="str">
        <f aca="false">IF(AND(AF1181&gt;0,E1181&gt;=Settings!$B$4),ROUND(J1181,10),"")</f>
        <v/>
      </c>
      <c r="AD1181" s="71" t="str">
        <f aca="false">IF(X1181="HIGH RATE",ROUND(O1181,10),"")</f>
        <v/>
      </c>
      <c r="AE1181" s="71" t="s">
        <v>60</v>
      </c>
      <c r="AF1181" s="73" t="n">
        <f aca="false">SUMIFS(Detail!$L$2:$L$9168,Detail!$C$2:$C$9168,$A1181)</f>
        <v>0</v>
      </c>
      <c r="AG1181" s="74" t="n">
        <f aca="false">SUMIFS(Detail!$N$2:$N$9168,Detail!$C$2:$C$9168,$A1181)</f>
        <v>0</v>
      </c>
    </row>
    <row r="1182" customFormat="false" ht="15" hidden="false" customHeight="false" outlineLevel="0" collapsed="false">
      <c r="A1182" s="71" t="s">
        <v>1731</v>
      </c>
      <c r="B1182" s="71" t="s">
        <v>2539</v>
      </c>
      <c r="C1182" s="71" t="s">
        <v>217</v>
      </c>
      <c r="D1182" s="71" t="str">
        <f aca="false">IFERROR(INDEX('Brand Map'!$B$4:$B$125,MATCH(C1182,'Brand Map'!$A$4:$A$125,0)),"Other")</f>
        <v>AUMJ</v>
      </c>
      <c r="E1182" s="73" t="n">
        <f aca="false">SUMIFS(Detail!$K$2:$K$9168,Detail!$C$2:$C$9168,$A1182)</f>
        <v>0</v>
      </c>
      <c r="F1182" s="73" t="n">
        <f aca="false">SUMIFS(Detail!$E$2:$E$9168,Detail!$C$2:$C$9168,$A1182)</f>
        <v>0</v>
      </c>
      <c r="G1182" s="74" t="n">
        <f aca="false">SUMIFS(Detail!$M$2:$M$9168,Detail!$C$2:$C$9168,$A1182)</f>
        <v>0</v>
      </c>
      <c r="H1182" s="74" t="n">
        <f aca="false">SUMIFS(Detail!$D$2:$D$9168,Detail!$C$2:$C$9168,$A1182)</f>
        <v>0</v>
      </c>
      <c r="I1182" s="74" t="n">
        <v>104.95</v>
      </c>
      <c r="J1182" s="51" t="n">
        <f aca="false">IF(E1182&gt;0,AF1182/E1182,0)</f>
        <v>0</v>
      </c>
      <c r="K1182" s="51" t="n">
        <f aca="false">IF(G1182&gt;0,AG1182/G1182,0)</f>
        <v>0</v>
      </c>
      <c r="L1182" s="75" t="n">
        <f aca="false">H1182/Settings!$B$16</f>
        <v>0</v>
      </c>
      <c r="M1182" s="76" t="n">
        <f aca="false">H1182/Settings!$B$20</f>
        <v>0</v>
      </c>
      <c r="N1182" s="77" t="n">
        <f aca="false">E1182*Settings!$B$3</f>
        <v>0</v>
      </c>
      <c r="O1182" s="77" t="n">
        <f aca="false">IF(E1182&gt;0,(AF1182-N1182)/SQRT(E1182*Settings!$B$3*(1-Settings!$B$3)),0)</f>
        <v>0</v>
      </c>
      <c r="P1182" s="77" t="n">
        <f aca="false">MAX(0,AF1182-N1182)</f>
        <v>0</v>
      </c>
      <c r="Q1182" s="51" t="n">
        <f aca="false">IF(E1182&gt;=Settings!$B$4,(AF1182+Settings!$B$7*Settings!$B$3)/(E1182+Settings!$B$7),Settings!$B$3)</f>
        <v>0.0748599558648786</v>
      </c>
      <c r="R1182" s="78" t="n">
        <f aca="false">PERCENTRANK($H$2:$H$1780,H1182,6)</f>
        <v>0</v>
      </c>
      <c r="S1182" s="78" t="n">
        <f aca="false">PERCENTRANK($Q$2:$Q$1780,Q1182,6)</f>
        <v>0.0646794</v>
      </c>
      <c r="T1182" s="78" t="n">
        <f aca="false">PERCENTRANK($F$2:$F$1780,F1182,6)</f>
        <v>0</v>
      </c>
      <c r="U1182" s="79" t="n">
        <f aca="false">IF(F1182&gt;0,ROUND((Settings!$B$8*T1182+Settings!$B$9*R1182+Settings!$B$10*S1182)/SUM(Settings!$B$8:$B$10),10),0)</f>
        <v>0</v>
      </c>
      <c r="V1182" s="71" t="str">
        <f aca="false">IF(U1182&gt;0,RANK(U1182,$U$2:$U$1780)+COUNTIF($U$2:U1182,U1182)-1,"")</f>
        <v/>
      </c>
      <c r="W1182" s="71" t="str">
        <f aca="false">IF(V1182="","",IF(V1182&lt;=Settings!$B$11,"1 - Fix first",IF(V1182&lt;=Settings!$B$12,"2 - Review","3 - Monitor")))</f>
        <v/>
      </c>
      <c r="X1182" s="71" t="str">
        <f aca="false">IF(AND(E1182&gt;=Settings!$B$4,AF1182&gt;=Settings!$B$5,O1182&gt;=Settings!$B$6),"HIGH RATE","")</f>
        <v/>
      </c>
      <c r="Y1182" s="71" t="str">
        <f aca="false">IF(F1182&gt;0,RANK(F1182,$F$2:$F$1780)+COUNTIF($F$2:F1182,F1182)-1,"")</f>
        <v/>
      </c>
      <c r="Z1182" s="71" t="str">
        <f aca="false">IF(H1182&gt;0,RANK(H1182,$H$2:$H$1780)+COUNTIF($H$2:H1182,H1182)-1,"")</f>
        <v/>
      </c>
      <c r="AA1182" s="71" t="str">
        <f aca="false">IF(AC1182="","",RANK(AC1182,$AC$2:$AC$1780)+COUNTIF($AC$2:AC1182,AC1182)-1)</f>
        <v/>
      </c>
      <c r="AB1182" s="71" t="str">
        <f aca="false">IF(AD1182="","",RANK(AD1182,$AD$2:$AD$1780)+COUNTIF($AD$2:AD1182,AD1182)-1)</f>
        <v/>
      </c>
      <c r="AC1182" s="71" t="str">
        <f aca="false">IF(AND(AF1182&gt;0,E1182&gt;=Settings!$B$4),ROUND(J1182,10),"")</f>
        <v/>
      </c>
      <c r="AD1182" s="71" t="str">
        <f aca="false">IF(X1182="HIGH RATE",ROUND(O1182,10),"")</f>
        <v/>
      </c>
      <c r="AE1182" s="71" t="s">
        <v>61</v>
      </c>
      <c r="AF1182" s="73" t="n">
        <f aca="false">SUMIFS(Detail!$L$2:$L$9168,Detail!$C$2:$C$9168,$A1182)</f>
        <v>0</v>
      </c>
      <c r="AG1182" s="74" t="n">
        <f aca="false">SUMIFS(Detail!$N$2:$N$9168,Detail!$C$2:$C$9168,$A1182)</f>
        <v>0</v>
      </c>
    </row>
    <row r="1183" customFormat="false" ht="15" hidden="false" customHeight="false" outlineLevel="0" collapsed="false">
      <c r="A1183" s="71" t="s">
        <v>1618</v>
      </c>
      <c r="B1183" s="71" t="s">
        <v>2539</v>
      </c>
      <c r="C1183" s="71" t="s">
        <v>217</v>
      </c>
      <c r="D1183" s="71" t="str">
        <f aca="false">IFERROR(INDEX('Brand Map'!$B$4:$B$125,MATCH(C1183,'Brand Map'!$A$4:$A$125,0)),"Other")</f>
        <v>AUMJ</v>
      </c>
      <c r="E1183" s="73" t="n">
        <f aca="false">SUMIFS(Detail!$K$2:$K$9168,Detail!$C$2:$C$9168,$A1183)</f>
        <v>2</v>
      </c>
      <c r="F1183" s="73" t="n">
        <f aca="false">SUMIFS(Detail!$E$2:$E$9168,Detail!$C$2:$C$9168,$A1183)</f>
        <v>0</v>
      </c>
      <c r="G1183" s="74" t="n">
        <f aca="false">SUMIFS(Detail!$M$2:$M$9168,Detail!$C$2:$C$9168,$A1183)</f>
        <v>99.9</v>
      </c>
      <c r="H1183" s="74" t="n">
        <f aca="false">SUMIFS(Detail!$D$2:$D$9168,Detail!$C$2:$C$9168,$A1183)</f>
        <v>0</v>
      </c>
      <c r="I1183" s="74" t="n">
        <v>451.52</v>
      </c>
      <c r="J1183" s="51" t="n">
        <f aca="false">IF(E1183&gt;0,AF1183/E1183,0)</f>
        <v>0</v>
      </c>
      <c r="K1183" s="51" t="n">
        <f aca="false">IF(G1183&gt;0,AG1183/G1183,0)</f>
        <v>0</v>
      </c>
      <c r="L1183" s="75" t="n">
        <f aca="false">H1183/Settings!$B$16</f>
        <v>0</v>
      </c>
      <c r="M1183" s="76" t="n">
        <f aca="false">H1183/Settings!$B$20</f>
        <v>0</v>
      </c>
      <c r="N1183" s="77" t="n">
        <f aca="false">E1183*Settings!$B$3</f>
        <v>0.149719911729757</v>
      </c>
      <c r="O1183" s="77" t="n">
        <f aca="false">IF(E1183&gt;0,(AF1183-N1183)/SQRT(E1183*Settings!$B$3*(1-Settings!$B$3)),0)</f>
        <v>-0.402287039792884</v>
      </c>
      <c r="P1183" s="77" t="n">
        <f aca="false">MAX(0,AF1183-N1183)</f>
        <v>0</v>
      </c>
      <c r="Q1183" s="51" t="n">
        <f aca="false">IF(E1183&gt;=Settings!$B$4,(AF1183+Settings!$B$7*Settings!$B$3)/(E1183+Settings!$B$7),Settings!$B$3)</f>
        <v>0.0748599558648786</v>
      </c>
      <c r="R1183" s="78" t="n">
        <f aca="false">PERCENTRANK($H$2:$H$1780,H1183,6)</f>
        <v>0</v>
      </c>
      <c r="S1183" s="78" t="n">
        <f aca="false">PERCENTRANK($Q$2:$Q$1780,Q1183,6)</f>
        <v>0.0646794</v>
      </c>
      <c r="T1183" s="78" t="n">
        <f aca="false">PERCENTRANK($F$2:$F$1780,F1183,6)</f>
        <v>0</v>
      </c>
      <c r="U1183" s="79" t="n">
        <f aca="false">IF(F1183&gt;0,ROUND((Settings!$B$8*T1183+Settings!$B$9*R1183+Settings!$B$10*S1183)/SUM(Settings!$B$8:$B$10),10),0)</f>
        <v>0</v>
      </c>
      <c r="V1183" s="71" t="str">
        <f aca="false">IF(U1183&gt;0,RANK(U1183,$U$2:$U$1780)+COUNTIF($U$2:U1183,U1183)-1,"")</f>
        <v/>
      </c>
      <c r="W1183" s="71" t="str">
        <f aca="false">IF(V1183="","",IF(V1183&lt;=Settings!$B$11,"1 - Fix first",IF(V1183&lt;=Settings!$B$12,"2 - Review","3 - Monitor")))</f>
        <v/>
      </c>
      <c r="X1183" s="71" t="str">
        <f aca="false">IF(AND(E1183&gt;=Settings!$B$4,AF1183&gt;=Settings!$B$5,O1183&gt;=Settings!$B$6),"HIGH RATE","")</f>
        <v/>
      </c>
      <c r="Y1183" s="71" t="str">
        <f aca="false">IF(F1183&gt;0,RANK(F1183,$F$2:$F$1780)+COUNTIF($F$2:F1183,F1183)-1,"")</f>
        <v/>
      </c>
      <c r="Z1183" s="71" t="str">
        <f aca="false">IF(H1183&gt;0,RANK(H1183,$H$2:$H$1780)+COUNTIF($H$2:H1183,H1183)-1,"")</f>
        <v/>
      </c>
      <c r="AA1183" s="71" t="str">
        <f aca="false">IF(AC1183="","",RANK(AC1183,$AC$2:$AC$1780)+COUNTIF($AC$2:AC1183,AC1183)-1)</f>
        <v/>
      </c>
      <c r="AB1183" s="71" t="str">
        <f aca="false">IF(AD1183="","",RANK(AD1183,$AD$2:$AD$1780)+COUNTIF($AD$2:AD1183,AD1183)-1)</f>
        <v/>
      </c>
      <c r="AC1183" s="71" t="str">
        <f aca="false">IF(AND(AF1183&gt;0,E1183&gt;=Settings!$B$4),ROUND(J1183,10),"")</f>
        <v/>
      </c>
      <c r="AD1183" s="71" t="str">
        <f aca="false">IF(X1183="HIGH RATE",ROUND(O1183,10),"")</f>
        <v/>
      </c>
      <c r="AE1183" s="71" t="s">
        <v>60</v>
      </c>
      <c r="AF1183" s="73" t="n">
        <f aca="false">SUMIFS(Detail!$L$2:$L$9168,Detail!$C$2:$C$9168,$A1183)</f>
        <v>0</v>
      </c>
      <c r="AG1183" s="74" t="n">
        <f aca="false">SUMIFS(Detail!$N$2:$N$9168,Detail!$C$2:$C$9168,$A1183)</f>
        <v>0</v>
      </c>
    </row>
    <row r="1184" customFormat="false" ht="15" hidden="false" customHeight="false" outlineLevel="0" collapsed="false">
      <c r="A1184" s="71" t="s">
        <v>2004</v>
      </c>
      <c r="B1184" s="71" t="s">
        <v>2636</v>
      </c>
      <c r="C1184" s="71" t="s">
        <v>217</v>
      </c>
      <c r="D1184" s="71" t="str">
        <f aca="false">IFERROR(INDEX('Brand Map'!$B$4:$B$125,MATCH(C1184,'Brand Map'!$A$4:$A$125,0)),"Other")</f>
        <v>AUMJ</v>
      </c>
      <c r="E1184" s="73" t="n">
        <f aca="false">SUMIFS(Detail!$K$2:$K$9168,Detail!$C$2:$C$9168,$A1184)</f>
        <v>0</v>
      </c>
      <c r="F1184" s="73" t="n">
        <f aca="false">SUMIFS(Detail!$E$2:$E$9168,Detail!$C$2:$C$9168,$A1184)</f>
        <v>0</v>
      </c>
      <c r="G1184" s="74" t="n">
        <f aca="false">SUMIFS(Detail!$M$2:$M$9168,Detail!$C$2:$C$9168,$A1184)</f>
        <v>0</v>
      </c>
      <c r="H1184" s="74" t="n">
        <f aca="false">SUMIFS(Detail!$D$2:$D$9168,Detail!$C$2:$C$9168,$A1184)</f>
        <v>0</v>
      </c>
      <c r="I1184" s="74" t="n">
        <v>406.63</v>
      </c>
      <c r="J1184" s="51" t="n">
        <f aca="false">IF(E1184&gt;0,AF1184/E1184,0)</f>
        <v>0</v>
      </c>
      <c r="K1184" s="51" t="n">
        <f aca="false">IF(G1184&gt;0,AG1184/G1184,0)</f>
        <v>0</v>
      </c>
      <c r="L1184" s="75" t="n">
        <f aca="false">H1184/Settings!$B$16</f>
        <v>0</v>
      </c>
      <c r="M1184" s="76" t="n">
        <f aca="false">H1184/Settings!$B$20</f>
        <v>0</v>
      </c>
      <c r="N1184" s="77" t="n">
        <f aca="false">E1184*Settings!$B$3</f>
        <v>0</v>
      </c>
      <c r="O1184" s="77" t="n">
        <f aca="false">IF(E1184&gt;0,(AF1184-N1184)/SQRT(E1184*Settings!$B$3*(1-Settings!$B$3)),0)</f>
        <v>0</v>
      </c>
      <c r="P1184" s="77" t="n">
        <f aca="false">MAX(0,AF1184-N1184)</f>
        <v>0</v>
      </c>
      <c r="Q1184" s="51" t="n">
        <f aca="false">IF(E1184&gt;=Settings!$B$4,(AF1184+Settings!$B$7*Settings!$B$3)/(E1184+Settings!$B$7),Settings!$B$3)</f>
        <v>0.0748599558648786</v>
      </c>
      <c r="R1184" s="78" t="n">
        <f aca="false">PERCENTRANK($H$2:$H$1780,H1184,6)</f>
        <v>0</v>
      </c>
      <c r="S1184" s="78" t="n">
        <f aca="false">PERCENTRANK($Q$2:$Q$1780,Q1184,6)</f>
        <v>0.0646794</v>
      </c>
      <c r="T1184" s="78" t="n">
        <f aca="false">PERCENTRANK($F$2:$F$1780,F1184,6)</f>
        <v>0</v>
      </c>
      <c r="U1184" s="79" t="n">
        <f aca="false">IF(F1184&gt;0,ROUND((Settings!$B$8*T1184+Settings!$B$9*R1184+Settings!$B$10*S1184)/SUM(Settings!$B$8:$B$10),10),0)</f>
        <v>0</v>
      </c>
      <c r="V1184" s="71" t="str">
        <f aca="false">IF(U1184&gt;0,RANK(U1184,$U$2:$U$1780)+COUNTIF($U$2:U1184,U1184)-1,"")</f>
        <v/>
      </c>
      <c r="W1184" s="71" t="str">
        <f aca="false">IF(V1184="","",IF(V1184&lt;=Settings!$B$11,"1 - Fix first",IF(V1184&lt;=Settings!$B$12,"2 - Review","3 - Monitor")))</f>
        <v/>
      </c>
      <c r="X1184" s="71" t="str">
        <f aca="false">IF(AND(E1184&gt;=Settings!$B$4,AF1184&gt;=Settings!$B$5,O1184&gt;=Settings!$B$6),"HIGH RATE","")</f>
        <v/>
      </c>
      <c r="Y1184" s="71" t="str">
        <f aca="false">IF(F1184&gt;0,RANK(F1184,$F$2:$F$1780)+COUNTIF($F$2:F1184,F1184)-1,"")</f>
        <v/>
      </c>
      <c r="Z1184" s="71" t="str">
        <f aca="false">IF(H1184&gt;0,RANK(H1184,$H$2:$H$1780)+COUNTIF($H$2:H1184,H1184)-1,"")</f>
        <v/>
      </c>
      <c r="AA1184" s="71" t="str">
        <f aca="false">IF(AC1184="","",RANK(AC1184,$AC$2:$AC$1780)+COUNTIF($AC$2:AC1184,AC1184)-1)</f>
        <v/>
      </c>
      <c r="AB1184" s="71" t="str">
        <f aca="false">IF(AD1184="","",RANK(AD1184,$AD$2:$AD$1780)+COUNTIF($AD$2:AD1184,AD1184)-1)</f>
        <v/>
      </c>
      <c r="AC1184" s="71" t="str">
        <f aca="false">IF(AND(AF1184&gt;0,E1184&gt;=Settings!$B$4),ROUND(J1184,10),"")</f>
        <v/>
      </c>
      <c r="AD1184" s="71" t="str">
        <f aca="false">IF(X1184="HIGH RATE",ROUND(O1184,10),"")</f>
        <v/>
      </c>
      <c r="AE1184" s="71" t="s">
        <v>60</v>
      </c>
      <c r="AF1184" s="73" t="n">
        <f aca="false">SUMIFS(Detail!$L$2:$L$9168,Detail!$C$2:$C$9168,$A1184)</f>
        <v>0</v>
      </c>
      <c r="AG1184" s="74" t="n">
        <f aca="false">SUMIFS(Detail!$N$2:$N$9168,Detail!$C$2:$C$9168,$A1184)</f>
        <v>0</v>
      </c>
    </row>
    <row r="1185" customFormat="false" ht="15" hidden="false" customHeight="false" outlineLevel="0" collapsed="false">
      <c r="A1185" s="71" t="s">
        <v>2453</v>
      </c>
      <c r="B1185" s="71" t="s">
        <v>2636</v>
      </c>
      <c r="C1185" s="71" t="s">
        <v>217</v>
      </c>
      <c r="D1185" s="71" t="str">
        <f aca="false">IFERROR(INDEX('Brand Map'!$B$4:$B$125,MATCH(C1185,'Brand Map'!$A$4:$A$125,0)),"Other")</f>
        <v>AUMJ</v>
      </c>
      <c r="E1185" s="73" t="n">
        <f aca="false">SUMIFS(Detail!$K$2:$K$9168,Detail!$C$2:$C$9168,$A1185)</f>
        <v>1</v>
      </c>
      <c r="F1185" s="73" t="n">
        <f aca="false">SUMIFS(Detail!$E$2:$E$9168,Detail!$C$2:$C$9168,$A1185)</f>
        <v>0</v>
      </c>
      <c r="G1185" s="74" t="n">
        <f aca="false">SUMIFS(Detail!$M$2:$M$9168,Detail!$C$2:$C$9168,$A1185)</f>
        <v>90.86</v>
      </c>
      <c r="H1185" s="74" t="n">
        <f aca="false">SUMIFS(Detail!$D$2:$D$9168,Detail!$C$2:$C$9168,$A1185)</f>
        <v>0</v>
      </c>
      <c r="I1185" s="74" t="n">
        <v>90.86</v>
      </c>
      <c r="J1185" s="51" t="n">
        <f aca="false">IF(E1185&gt;0,AF1185/E1185,0)</f>
        <v>0</v>
      </c>
      <c r="K1185" s="51" t="n">
        <f aca="false">IF(G1185&gt;0,AG1185/G1185,0)</f>
        <v>0</v>
      </c>
      <c r="L1185" s="75" t="n">
        <f aca="false">H1185/Settings!$B$16</f>
        <v>0</v>
      </c>
      <c r="M1185" s="76" t="n">
        <f aca="false">H1185/Settings!$B$20</f>
        <v>0</v>
      </c>
      <c r="N1185" s="77" t="n">
        <f aca="false">E1185*Settings!$B$3</f>
        <v>0.0748599558648786</v>
      </c>
      <c r="O1185" s="77" t="n">
        <f aca="false">IF(E1185&gt;0,(AF1185-N1185)/SQRT(E1185*Settings!$B$3*(1-Settings!$B$3)),0)</f>
        <v>-0.28445989382101</v>
      </c>
      <c r="P1185" s="77" t="n">
        <f aca="false">MAX(0,AF1185-N1185)</f>
        <v>0</v>
      </c>
      <c r="Q1185" s="51" t="n">
        <f aca="false">IF(E1185&gt;=Settings!$B$4,(AF1185+Settings!$B$7*Settings!$B$3)/(E1185+Settings!$B$7),Settings!$B$3)</f>
        <v>0.0748599558648786</v>
      </c>
      <c r="R1185" s="78" t="n">
        <f aca="false">PERCENTRANK($H$2:$H$1780,H1185,6)</f>
        <v>0</v>
      </c>
      <c r="S1185" s="78" t="n">
        <f aca="false">PERCENTRANK($Q$2:$Q$1780,Q1185,6)</f>
        <v>0.0646794</v>
      </c>
      <c r="T1185" s="78" t="n">
        <f aca="false">PERCENTRANK($F$2:$F$1780,F1185,6)</f>
        <v>0</v>
      </c>
      <c r="U1185" s="79" t="n">
        <f aca="false">IF(F1185&gt;0,ROUND((Settings!$B$8*T1185+Settings!$B$9*R1185+Settings!$B$10*S1185)/SUM(Settings!$B$8:$B$10),10),0)</f>
        <v>0</v>
      </c>
      <c r="V1185" s="71" t="str">
        <f aca="false">IF(U1185&gt;0,RANK(U1185,$U$2:$U$1780)+COUNTIF($U$2:U1185,U1185)-1,"")</f>
        <v/>
      </c>
      <c r="W1185" s="71" t="str">
        <f aca="false">IF(V1185="","",IF(V1185&lt;=Settings!$B$11,"1 - Fix first",IF(V1185&lt;=Settings!$B$12,"2 - Review","3 - Monitor")))</f>
        <v/>
      </c>
      <c r="X1185" s="71" t="str">
        <f aca="false">IF(AND(E1185&gt;=Settings!$B$4,AF1185&gt;=Settings!$B$5,O1185&gt;=Settings!$B$6),"HIGH RATE","")</f>
        <v/>
      </c>
      <c r="Y1185" s="71" t="str">
        <f aca="false">IF(F1185&gt;0,RANK(F1185,$F$2:$F$1780)+COUNTIF($F$2:F1185,F1185)-1,"")</f>
        <v/>
      </c>
      <c r="Z1185" s="71" t="str">
        <f aca="false">IF(H1185&gt;0,RANK(H1185,$H$2:$H$1780)+COUNTIF($H$2:H1185,H1185)-1,"")</f>
        <v/>
      </c>
      <c r="AA1185" s="71" t="str">
        <f aca="false">IF(AC1185="","",RANK(AC1185,$AC$2:$AC$1780)+COUNTIF($AC$2:AC1185,AC1185)-1)</f>
        <v/>
      </c>
      <c r="AB1185" s="71" t="str">
        <f aca="false">IF(AD1185="","",RANK(AD1185,$AD$2:$AD$1780)+COUNTIF($AD$2:AD1185,AD1185)-1)</f>
        <v/>
      </c>
      <c r="AC1185" s="71" t="str">
        <f aca="false">IF(AND(AF1185&gt;0,E1185&gt;=Settings!$B$4),ROUND(J1185,10),"")</f>
        <v/>
      </c>
      <c r="AD1185" s="71" t="str">
        <f aca="false">IF(X1185="HIGH RATE",ROUND(O1185,10),"")</f>
        <v/>
      </c>
      <c r="AE1185" s="71" t="s">
        <v>61</v>
      </c>
      <c r="AF1185" s="73" t="n">
        <f aca="false">SUMIFS(Detail!$L$2:$L$9168,Detail!$C$2:$C$9168,$A1185)</f>
        <v>0</v>
      </c>
      <c r="AG1185" s="74" t="n">
        <f aca="false">SUMIFS(Detail!$N$2:$N$9168,Detail!$C$2:$C$9168,$A1185)</f>
        <v>0</v>
      </c>
    </row>
    <row r="1186" customFormat="false" ht="15" hidden="false" customHeight="false" outlineLevel="0" collapsed="false">
      <c r="A1186" s="71" t="s">
        <v>1788</v>
      </c>
      <c r="B1186" s="71" t="s">
        <v>2872</v>
      </c>
      <c r="C1186" s="71" t="s">
        <v>217</v>
      </c>
      <c r="D1186" s="71" t="str">
        <f aca="false">IFERROR(INDEX('Brand Map'!$B$4:$B$125,MATCH(C1186,'Brand Map'!$A$4:$A$125,0)),"Other")</f>
        <v>AUMJ</v>
      </c>
      <c r="E1186" s="73" t="n">
        <f aca="false">SUMIFS(Detail!$K$2:$K$9168,Detail!$C$2:$C$9168,$A1186)</f>
        <v>0</v>
      </c>
      <c r="F1186" s="73" t="n">
        <f aca="false">SUMIFS(Detail!$E$2:$E$9168,Detail!$C$2:$C$9168,$A1186)</f>
        <v>0</v>
      </c>
      <c r="G1186" s="74" t="n">
        <f aca="false">SUMIFS(Detail!$M$2:$M$9168,Detail!$C$2:$C$9168,$A1186)</f>
        <v>0</v>
      </c>
      <c r="H1186" s="74" t="n">
        <f aca="false">SUMIFS(Detail!$D$2:$D$9168,Detail!$C$2:$C$9168,$A1186)</f>
        <v>0</v>
      </c>
      <c r="I1186" s="74" t="n">
        <v>674.75</v>
      </c>
      <c r="J1186" s="51" t="n">
        <f aca="false">IF(E1186&gt;0,AF1186/E1186,0)</f>
        <v>0</v>
      </c>
      <c r="K1186" s="51" t="n">
        <f aca="false">IF(G1186&gt;0,AG1186/G1186,0)</f>
        <v>0</v>
      </c>
      <c r="L1186" s="75" t="n">
        <f aca="false">H1186/Settings!$B$16</f>
        <v>0</v>
      </c>
      <c r="M1186" s="76" t="n">
        <f aca="false">H1186/Settings!$B$20</f>
        <v>0</v>
      </c>
      <c r="N1186" s="77" t="n">
        <f aca="false">E1186*Settings!$B$3</f>
        <v>0</v>
      </c>
      <c r="O1186" s="77" t="n">
        <f aca="false">IF(E1186&gt;0,(AF1186-N1186)/SQRT(E1186*Settings!$B$3*(1-Settings!$B$3)),0)</f>
        <v>0</v>
      </c>
      <c r="P1186" s="77" t="n">
        <f aca="false">MAX(0,AF1186-N1186)</f>
        <v>0</v>
      </c>
      <c r="Q1186" s="51" t="n">
        <f aca="false">IF(E1186&gt;=Settings!$B$4,(AF1186+Settings!$B$7*Settings!$B$3)/(E1186+Settings!$B$7),Settings!$B$3)</f>
        <v>0.0748599558648786</v>
      </c>
      <c r="R1186" s="78" t="n">
        <f aca="false">PERCENTRANK($H$2:$H$1780,H1186,6)</f>
        <v>0</v>
      </c>
      <c r="S1186" s="78" t="n">
        <f aca="false">PERCENTRANK($Q$2:$Q$1780,Q1186,6)</f>
        <v>0.0646794</v>
      </c>
      <c r="T1186" s="78" t="n">
        <f aca="false">PERCENTRANK($F$2:$F$1780,F1186,6)</f>
        <v>0</v>
      </c>
      <c r="U1186" s="79" t="n">
        <f aca="false">IF(F1186&gt;0,ROUND((Settings!$B$8*T1186+Settings!$B$9*R1186+Settings!$B$10*S1186)/SUM(Settings!$B$8:$B$10),10),0)</f>
        <v>0</v>
      </c>
      <c r="V1186" s="71" t="str">
        <f aca="false">IF(U1186&gt;0,RANK(U1186,$U$2:$U$1780)+COUNTIF($U$2:U1186,U1186)-1,"")</f>
        <v/>
      </c>
      <c r="W1186" s="71" t="str">
        <f aca="false">IF(V1186="","",IF(V1186&lt;=Settings!$B$11,"1 - Fix first",IF(V1186&lt;=Settings!$B$12,"2 - Review","3 - Monitor")))</f>
        <v/>
      </c>
      <c r="X1186" s="71" t="str">
        <f aca="false">IF(AND(E1186&gt;=Settings!$B$4,AF1186&gt;=Settings!$B$5,O1186&gt;=Settings!$B$6),"HIGH RATE","")</f>
        <v/>
      </c>
      <c r="Y1186" s="71" t="str">
        <f aca="false">IF(F1186&gt;0,RANK(F1186,$F$2:$F$1780)+COUNTIF($F$2:F1186,F1186)-1,"")</f>
        <v/>
      </c>
      <c r="Z1186" s="71" t="str">
        <f aca="false">IF(H1186&gt;0,RANK(H1186,$H$2:$H$1780)+COUNTIF($H$2:H1186,H1186)-1,"")</f>
        <v/>
      </c>
      <c r="AA1186" s="71" t="str">
        <f aca="false">IF(AC1186="","",RANK(AC1186,$AC$2:$AC$1780)+COUNTIF($AC$2:AC1186,AC1186)-1)</f>
        <v/>
      </c>
      <c r="AB1186" s="71" t="str">
        <f aca="false">IF(AD1186="","",RANK(AD1186,$AD$2:$AD$1780)+COUNTIF($AD$2:AD1186,AD1186)-1)</f>
        <v/>
      </c>
      <c r="AC1186" s="71" t="str">
        <f aca="false">IF(AND(AF1186&gt;0,E1186&gt;=Settings!$B$4),ROUND(J1186,10),"")</f>
        <v/>
      </c>
      <c r="AD1186" s="71" t="str">
        <f aca="false">IF(X1186="HIGH RATE",ROUND(O1186,10),"")</f>
        <v/>
      </c>
      <c r="AE1186" s="71" t="s">
        <v>60</v>
      </c>
      <c r="AF1186" s="73" t="n">
        <f aca="false">SUMIFS(Detail!$L$2:$L$9168,Detail!$C$2:$C$9168,$A1186)</f>
        <v>0</v>
      </c>
      <c r="AG1186" s="74" t="n">
        <f aca="false">SUMIFS(Detail!$N$2:$N$9168,Detail!$C$2:$C$9168,$A1186)</f>
        <v>0</v>
      </c>
    </row>
    <row r="1187" customFormat="false" ht="15" hidden="false" customHeight="false" outlineLevel="0" collapsed="false">
      <c r="A1187" s="71" t="s">
        <v>2377</v>
      </c>
      <c r="B1187" s="71" t="s">
        <v>2872</v>
      </c>
      <c r="C1187" s="71" t="s">
        <v>217</v>
      </c>
      <c r="D1187" s="71" t="str">
        <f aca="false">IFERROR(INDEX('Brand Map'!$B$4:$B$125,MATCH(C1187,'Brand Map'!$A$4:$A$125,0)),"Other")</f>
        <v>AUMJ</v>
      </c>
      <c r="E1187" s="73" t="n">
        <f aca="false">SUMIFS(Detail!$K$2:$K$9168,Detail!$C$2:$C$9168,$A1187)</f>
        <v>0</v>
      </c>
      <c r="F1187" s="73" t="n">
        <f aca="false">SUMIFS(Detail!$E$2:$E$9168,Detail!$C$2:$C$9168,$A1187)</f>
        <v>0</v>
      </c>
      <c r="G1187" s="74" t="n">
        <f aca="false">SUMIFS(Detail!$M$2:$M$9168,Detail!$C$2:$C$9168,$A1187)</f>
        <v>0</v>
      </c>
      <c r="H1187" s="74" t="n">
        <f aca="false">SUMIFS(Detail!$D$2:$D$9168,Detail!$C$2:$C$9168,$A1187)</f>
        <v>0</v>
      </c>
      <c r="I1187" s="74" t="n">
        <v>122.68</v>
      </c>
      <c r="J1187" s="51" t="n">
        <f aca="false">IF(E1187&gt;0,AF1187/E1187,0)</f>
        <v>0</v>
      </c>
      <c r="K1187" s="51" t="n">
        <f aca="false">IF(G1187&gt;0,AG1187/G1187,0)</f>
        <v>0</v>
      </c>
      <c r="L1187" s="75" t="n">
        <f aca="false">H1187/Settings!$B$16</f>
        <v>0</v>
      </c>
      <c r="M1187" s="76" t="n">
        <f aca="false">H1187/Settings!$B$20</f>
        <v>0</v>
      </c>
      <c r="N1187" s="77" t="n">
        <f aca="false">E1187*Settings!$B$3</f>
        <v>0</v>
      </c>
      <c r="O1187" s="77" t="n">
        <f aca="false">IF(E1187&gt;0,(AF1187-N1187)/SQRT(E1187*Settings!$B$3*(1-Settings!$B$3)),0)</f>
        <v>0</v>
      </c>
      <c r="P1187" s="77" t="n">
        <f aca="false">MAX(0,AF1187-N1187)</f>
        <v>0</v>
      </c>
      <c r="Q1187" s="51" t="n">
        <f aca="false">IF(E1187&gt;=Settings!$B$4,(AF1187+Settings!$B$7*Settings!$B$3)/(E1187+Settings!$B$7),Settings!$B$3)</f>
        <v>0.0748599558648786</v>
      </c>
      <c r="R1187" s="78" t="n">
        <f aca="false">PERCENTRANK($H$2:$H$1780,H1187,6)</f>
        <v>0</v>
      </c>
      <c r="S1187" s="78" t="n">
        <f aca="false">PERCENTRANK($Q$2:$Q$1780,Q1187,6)</f>
        <v>0.0646794</v>
      </c>
      <c r="T1187" s="78" t="n">
        <f aca="false">PERCENTRANK($F$2:$F$1780,F1187,6)</f>
        <v>0</v>
      </c>
      <c r="U1187" s="79" t="n">
        <f aca="false">IF(F1187&gt;0,ROUND((Settings!$B$8*T1187+Settings!$B$9*R1187+Settings!$B$10*S1187)/SUM(Settings!$B$8:$B$10),10),0)</f>
        <v>0</v>
      </c>
      <c r="V1187" s="71" t="str">
        <f aca="false">IF(U1187&gt;0,RANK(U1187,$U$2:$U$1780)+COUNTIF($U$2:U1187,U1187)-1,"")</f>
        <v/>
      </c>
      <c r="W1187" s="71" t="str">
        <f aca="false">IF(V1187="","",IF(V1187&lt;=Settings!$B$11,"1 - Fix first",IF(V1187&lt;=Settings!$B$12,"2 - Review","3 - Monitor")))</f>
        <v/>
      </c>
      <c r="X1187" s="71" t="str">
        <f aca="false">IF(AND(E1187&gt;=Settings!$B$4,AF1187&gt;=Settings!$B$5,O1187&gt;=Settings!$B$6),"HIGH RATE","")</f>
        <v/>
      </c>
      <c r="Y1187" s="71" t="str">
        <f aca="false">IF(F1187&gt;0,RANK(F1187,$F$2:$F$1780)+COUNTIF($F$2:F1187,F1187)-1,"")</f>
        <v/>
      </c>
      <c r="Z1187" s="71" t="str">
        <f aca="false">IF(H1187&gt;0,RANK(H1187,$H$2:$H$1780)+COUNTIF($H$2:H1187,H1187)-1,"")</f>
        <v/>
      </c>
      <c r="AA1187" s="71" t="str">
        <f aca="false">IF(AC1187="","",RANK(AC1187,$AC$2:$AC$1780)+COUNTIF($AC$2:AC1187,AC1187)-1)</f>
        <v/>
      </c>
      <c r="AB1187" s="71" t="str">
        <f aca="false">IF(AD1187="","",RANK(AD1187,$AD$2:$AD$1780)+COUNTIF($AD$2:AD1187,AD1187)-1)</f>
        <v/>
      </c>
      <c r="AC1187" s="71" t="str">
        <f aca="false">IF(AND(AF1187&gt;0,E1187&gt;=Settings!$B$4),ROUND(J1187,10),"")</f>
        <v/>
      </c>
      <c r="AD1187" s="71" t="str">
        <f aca="false">IF(X1187="HIGH RATE",ROUND(O1187,10),"")</f>
        <v/>
      </c>
      <c r="AE1187" s="71" t="s">
        <v>61</v>
      </c>
      <c r="AF1187" s="73" t="n">
        <f aca="false">SUMIFS(Detail!$L$2:$L$9168,Detail!$C$2:$C$9168,$A1187)</f>
        <v>0</v>
      </c>
      <c r="AG1187" s="74" t="n">
        <f aca="false">SUMIFS(Detail!$N$2:$N$9168,Detail!$C$2:$C$9168,$A1187)</f>
        <v>0</v>
      </c>
    </row>
    <row r="1188" customFormat="false" ht="15" hidden="false" customHeight="false" outlineLevel="0" collapsed="false">
      <c r="A1188" s="71" t="s">
        <v>1840</v>
      </c>
      <c r="B1188" s="71" t="s">
        <v>2872</v>
      </c>
      <c r="C1188" s="71" t="s">
        <v>217</v>
      </c>
      <c r="D1188" s="71" t="str">
        <f aca="false">IFERROR(INDEX('Brand Map'!$B$4:$B$125,MATCH(C1188,'Brand Map'!$A$4:$A$125,0)),"Other")</f>
        <v>AUMJ</v>
      </c>
      <c r="E1188" s="73" t="n">
        <f aca="false">SUMIFS(Detail!$K$2:$K$9168,Detail!$C$2:$C$9168,$A1188)</f>
        <v>0</v>
      </c>
      <c r="F1188" s="73" t="n">
        <f aca="false">SUMIFS(Detail!$E$2:$E$9168,Detail!$C$2:$C$9168,$A1188)</f>
        <v>0</v>
      </c>
      <c r="G1188" s="74" t="n">
        <f aca="false">SUMIFS(Detail!$M$2:$M$9168,Detail!$C$2:$C$9168,$A1188)</f>
        <v>0</v>
      </c>
      <c r="H1188" s="74" t="n">
        <f aca="false">SUMIFS(Detail!$D$2:$D$9168,Detail!$C$2:$C$9168,$A1188)</f>
        <v>0</v>
      </c>
      <c r="I1188" s="74" t="n">
        <v>149.95</v>
      </c>
      <c r="J1188" s="51" t="n">
        <f aca="false">IF(E1188&gt;0,AF1188/E1188,0)</f>
        <v>0</v>
      </c>
      <c r="K1188" s="51" t="n">
        <f aca="false">IF(G1188&gt;0,AG1188/G1188,0)</f>
        <v>0</v>
      </c>
      <c r="L1188" s="75" t="n">
        <f aca="false">H1188/Settings!$B$16</f>
        <v>0</v>
      </c>
      <c r="M1188" s="76" t="n">
        <f aca="false">H1188/Settings!$B$20</f>
        <v>0</v>
      </c>
      <c r="N1188" s="77" t="n">
        <f aca="false">E1188*Settings!$B$3</f>
        <v>0</v>
      </c>
      <c r="O1188" s="77" t="n">
        <f aca="false">IF(E1188&gt;0,(AF1188-N1188)/SQRT(E1188*Settings!$B$3*(1-Settings!$B$3)),0)</f>
        <v>0</v>
      </c>
      <c r="P1188" s="77" t="n">
        <f aca="false">MAX(0,AF1188-N1188)</f>
        <v>0</v>
      </c>
      <c r="Q1188" s="51" t="n">
        <f aca="false">IF(E1188&gt;=Settings!$B$4,(AF1188+Settings!$B$7*Settings!$B$3)/(E1188+Settings!$B$7),Settings!$B$3)</f>
        <v>0.0748599558648786</v>
      </c>
      <c r="R1188" s="78" t="n">
        <f aca="false">PERCENTRANK($H$2:$H$1780,H1188,6)</f>
        <v>0</v>
      </c>
      <c r="S1188" s="78" t="n">
        <f aca="false">PERCENTRANK($Q$2:$Q$1780,Q1188,6)</f>
        <v>0.0646794</v>
      </c>
      <c r="T1188" s="78" t="n">
        <f aca="false">PERCENTRANK($F$2:$F$1780,F1188,6)</f>
        <v>0</v>
      </c>
      <c r="U1188" s="79" t="n">
        <f aca="false">IF(F1188&gt;0,ROUND((Settings!$B$8*T1188+Settings!$B$9*R1188+Settings!$B$10*S1188)/SUM(Settings!$B$8:$B$10),10),0)</f>
        <v>0</v>
      </c>
      <c r="V1188" s="71" t="str">
        <f aca="false">IF(U1188&gt;0,RANK(U1188,$U$2:$U$1780)+COUNTIF($U$2:U1188,U1188)-1,"")</f>
        <v/>
      </c>
      <c r="W1188" s="71" t="str">
        <f aca="false">IF(V1188="","",IF(V1188&lt;=Settings!$B$11,"1 - Fix first",IF(V1188&lt;=Settings!$B$12,"2 - Review","3 - Monitor")))</f>
        <v/>
      </c>
      <c r="X1188" s="71" t="str">
        <f aca="false">IF(AND(E1188&gt;=Settings!$B$4,AF1188&gt;=Settings!$B$5,O1188&gt;=Settings!$B$6),"HIGH RATE","")</f>
        <v/>
      </c>
      <c r="Y1188" s="71" t="str">
        <f aca="false">IF(F1188&gt;0,RANK(F1188,$F$2:$F$1780)+COUNTIF($F$2:F1188,F1188)-1,"")</f>
        <v/>
      </c>
      <c r="Z1188" s="71" t="str">
        <f aca="false">IF(H1188&gt;0,RANK(H1188,$H$2:$H$1780)+COUNTIF($H$2:H1188,H1188)-1,"")</f>
        <v/>
      </c>
      <c r="AA1188" s="71" t="str">
        <f aca="false">IF(AC1188="","",RANK(AC1188,$AC$2:$AC$1780)+COUNTIF($AC$2:AC1188,AC1188)-1)</f>
        <v/>
      </c>
      <c r="AB1188" s="71" t="str">
        <f aca="false">IF(AD1188="","",RANK(AD1188,$AD$2:$AD$1780)+COUNTIF($AD$2:AD1188,AD1188)-1)</f>
        <v/>
      </c>
      <c r="AC1188" s="71" t="str">
        <f aca="false">IF(AND(AF1188&gt;0,E1188&gt;=Settings!$B$4),ROUND(J1188,10),"")</f>
        <v/>
      </c>
      <c r="AD1188" s="71" t="str">
        <f aca="false">IF(X1188="HIGH RATE",ROUND(O1188,10),"")</f>
        <v/>
      </c>
      <c r="AE1188" s="71" t="s">
        <v>60</v>
      </c>
      <c r="AF1188" s="73" t="n">
        <f aca="false">SUMIFS(Detail!$L$2:$L$9168,Detail!$C$2:$C$9168,$A1188)</f>
        <v>0</v>
      </c>
      <c r="AG1188" s="74" t="n">
        <f aca="false">SUMIFS(Detail!$N$2:$N$9168,Detail!$C$2:$C$9168,$A1188)</f>
        <v>0</v>
      </c>
    </row>
    <row r="1189" customFormat="false" ht="15" hidden="false" customHeight="false" outlineLevel="0" collapsed="false">
      <c r="A1189" s="71" t="s">
        <v>1883</v>
      </c>
      <c r="B1189" s="71" t="s">
        <v>2872</v>
      </c>
      <c r="C1189" s="71" t="s">
        <v>217</v>
      </c>
      <c r="D1189" s="71" t="str">
        <f aca="false">IFERROR(INDEX('Brand Map'!$B$4:$B$125,MATCH(C1189,'Brand Map'!$A$4:$A$125,0)),"Other")</f>
        <v>AUMJ</v>
      </c>
      <c r="E1189" s="73" t="n">
        <f aca="false">SUMIFS(Detail!$K$2:$K$9168,Detail!$C$2:$C$9168,$A1189)</f>
        <v>0</v>
      </c>
      <c r="F1189" s="73" t="n">
        <f aca="false">SUMIFS(Detail!$E$2:$E$9168,Detail!$C$2:$C$9168,$A1189)</f>
        <v>0</v>
      </c>
      <c r="G1189" s="74" t="n">
        <f aca="false">SUMIFS(Detail!$M$2:$M$9168,Detail!$C$2:$C$9168,$A1189)</f>
        <v>0</v>
      </c>
      <c r="H1189" s="74" t="n">
        <f aca="false">SUMIFS(Detail!$D$2:$D$9168,Detail!$C$2:$C$9168,$A1189)</f>
        <v>0</v>
      </c>
      <c r="I1189" s="74" t="n">
        <v>164.95</v>
      </c>
      <c r="J1189" s="51" t="n">
        <f aca="false">IF(E1189&gt;0,AF1189/E1189,0)</f>
        <v>0</v>
      </c>
      <c r="K1189" s="51" t="n">
        <f aca="false">IF(G1189&gt;0,AG1189/G1189,0)</f>
        <v>0</v>
      </c>
      <c r="L1189" s="75" t="n">
        <f aca="false">H1189/Settings!$B$16</f>
        <v>0</v>
      </c>
      <c r="M1189" s="76" t="n">
        <f aca="false">H1189/Settings!$B$20</f>
        <v>0</v>
      </c>
      <c r="N1189" s="77" t="n">
        <f aca="false">E1189*Settings!$B$3</f>
        <v>0</v>
      </c>
      <c r="O1189" s="77" t="n">
        <f aca="false">IF(E1189&gt;0,(AF1189-N1189)/SQRT(E1189*Settings!$B$3*(1-Settings!$B$3)),0)</f>
        <v>0</v>
      </c>
      <c r="P1189" s="77" t="n">
        <f aca="false">MAX(0,AF1189-N1189)</f>
        <v>0</v>
      </c>
      <c r="Q1189" s="51" t="n">
        <f aca="false">IF(E1189&gt;=Settings!$B$4,(AF1189+Settings!$B$7*Settings!$B$3)/(E1189+Settings!$B$7),Settings!$B$3)</f>
        <v>0.0748599558648786</v>
      </c>
      <c r="R1189" s="78" t="n">
        <f aca="false">PERCENTRANK($H$2:$H$1780,H1189,6)</f>
        <v>0</v>
      </c>
      <c r="S1189" s="78" t="n">
        <f aca="false">PERCENTRANK($Q$2:$Q$1780,Q1189,6)</f>
        <v>0.0646794</v>
      </c>
      <c r="T1189" s="78" t="n">
        <f aca="false">PERCENTRANK($F$2:$F$1780,F1189,6)</f>
        <v>0</v>
      </c>
      <c r="U1189" s="79" t="n">
        <f aca="false">IF(F1189&gt;0,ROUND((Settings!$B$8*T1189+Settings!$B$9*R1189+Settings!$B$10*S1189)/SUM(Settings!$B$8:$B$10),10),0)</f>
        <v>0</v>
      </c>
      <c r="V1189" s="71" t="str">
        <f aca="false">IF(U1189&gt;0,RANK(U1189,$U$2:$U$1780)+COUNTIF($U$2:U1189,U1189)-1,"")</f>
        <v/>
      </c>
      <c r="W1189" s="71" t="str">
        <f aca="false">IF(V1189="","",IF(V1189&lt;=Settings!$B$11,"1 - Fix first",IF(V1189&lt;=Settings!$B$12,"2 - Review","3 - Monitor")))</f>
        <v/>
      </c>
      <c r="X1189" s="71" t="str">
        <f aca="false">IF(AND(E1189&gt;=Settings!$B$4,AF1189&gt;=Settings!$B$5,O1189&gt;=Settings!$B$6),"HIGH RATE","")</f>
        <v/>
      </c>
      <c r="Y1189" s="71" t="str">
        <f aca="false">IF(F1189&gt;0,RANK(F1189,$F$2:$F$1780)+COUNTIF($F$2:F1189,F1189)-1,"")</f>
        <v/>
      </c>
      <c r="Z1189" s="71" t="str">
        <f aca="false">IF(H1189&gt;0,RANK(H1189,$H$2:$H$1780)+COUNTIF($H$2:H1189,H1189)-1,"")</f>
        <v/>
      </c>
      <c r="AA1189" s="71" t="str">
        <f aca="false">IF(AC1189="","",RANK(AC1189,$AC$2:$AC$1780)+COUNTIF($AC$2:AC1189,AC1189)-1)</f>
        <v/>
      </c>
      <c r="AB1189" s="71" t="str">
        <f aca="false">IF(AD1189="","",RANK(AD1189,$AD$2:$AD$1780)+COUNTIF($AD$2:AD1189,AD1189)-1)</f>
        <v/>
      </c>
      <c r="AC1189" s="71" t="str">
        <f aca="false">IF(AND(AF1189&gt;0,E1189&gt;=Settings!$B$4),ROUND(J1189,10),"")</f>
        <v/>
      </c>
      <c r="AD1189" s="71" t="str">
        <f aca="false">IF(X1189="HIGH RATE",ROUND(O1189,10),"")</f>
        <v/>
      </c>
      <c r="AE1189" s="71" t="s">
        <v>61</v>
      </c>
      <c r="AF1189" s="73" t="n">
        <f aca="false">SUMIFS(Detail!$L$2:$L$9168,Detail!$C$2:$C$9168,$A1189)</f>
        <v>0</v>
      </c>
      <c r="AG1189" s="74" t="n">
        <f aca="false">SUMIFS(Detail!$N$2:$N$9168,Detail!$C$2:$C$9168,$A1189)</f>
        <v>0</v>
      </c>
    </row>
    <row r="1190" customFormat="false" ht="15" hidden="false" customHeight="false" outlineLevel="0" collapsed="false">
      <c r="A1190" s="71" t="s">
        <v>1694</v>
      </c>
      <c r="B1190" s="71" t="s">
        <v>2515</v>
      </c>
      <c r="C1190" s="71" t="s">
        <v>217</v>
      </c>
      <c r="D1190" s="71" t="str">
        <f aca="false">IFERROR(INDEX('Brand Map'!$B$4:$B$125,MATCH(C1190,'Brand Map'!$A$4:$A$125,0)),"Other")</f>
        <v>AUMJ</v>
      </c>
      <c r="E1190" s="73" t="n">
        <f aca="false">SUMIFS(Detail!$K$2:$K$9168,Detail!$C$2:$C$9168,$A1190)</f>
        <v>0</v>
      </c>
      <c r="F1190" s="73" t="n">
        <f aca="false">SUMIFS(Detail!$E$2:$E$9168,Detail!$C$2:$C$9168,$A1190)</f>
        <v>0</v>
      </c>
      <c r="G1190" s="74" t="n">
        <f aca="false">SUMIFS(Detail!$M$2:$M$9168,Detail!$C$2:$C$9168,$A1190)</f>
        <v>0</v>
      </c>
      <c r="H1190" s="74" t="n">
        <f aca="false">SUMIFS(Detail!$D$2:$D$9168,Detail!$C$2:$C$9168,$A1190)</f>
        <v>0</v>
      </c>
      <c r="I1190" s="74" t="n">
        <v>356.85</v>
      </c>
      <c r="J1190" s="51" t="n">
        <f aca="false">IF(E1190&gt;0,AF1190/E1190,0)</f>
        <v>0</v>
      </c>
      <c r="K1190" s="51" t="n">
        <f aca="false">IF(G1190&gt;0,AG1190/G1190,0)</f>
        <v>0</v>
      </c>
      <c r="L1190" s="75" t="n">
        <f aca="false">H1190/Settings!$B$16</f>
        <v>0</v>
      </c>
      <c r="M1190" s="76" t="n">
        <f aca="false">H1190/Settings!$B$20</f>
        <v>0</v>
      </c>
      <c r="N1190" s="77" t="n">
        <f aca="false">E1190*Settings!$B$3</f>
        <v>0</v>
      </c>
      <c r="O1190" s="77" t="n">
        <f aca="false">IF(E1190&gt;0,(AF1190-N1190)/SQRT(E1190*Settings!$B$3*(1-Settings!$B$3)),0)</f>
        <v>0</v>
      </c>
      <c r="P1190" s="77" t="n">
        <f aca="false">MAX(0,AF1190-N1190)</f>
        <v>0</v>
      </c>
      <c r="Q1190" s="51" t="n">
        <f aca="false">IF(E1190&gt;=Settings!$B$4,(AF1190+Settings!$B$7*Settings!$B$3)/(E1190+Settings!$B$7),Settings!$B$3)</f>
        <v>0.0748599558648786</v>
      </c>
      <c r="R1190" s="78" t="n">
        <f aca="false">PERCENTRANK($H$2:$H$1780,H1190,6)</f>
        <v>0</v>
      </c>
      <c r="S1190" s="78" t="n">
        <f aca="false">PERCENTRANK($Q$2:$Q$1780,Q1190,6)</f>
        <v>0.0646794</v>
      </c>
      <c r="T1190" s="78" t="n">
        <f aca="false">PERCENTRANK($F$2:$F$1780,F1190,6)</f>
        <v>0</v>
      </c>
      <c r="U1190" s="79" t="n">
        <f aca="false">IF(F1190&gt;0,ROUND((Settings!$B$8*T1190+Settings!$B$9*R1190+Settings!$B$10*S1190)/SUM(Settings!$B$8:$B$10),10),0)</f>
        <v>0</v>
      </c>
      <c r="V1190" s="71" t="str">
        <f aca="false">IF(U1190&gt;0,RANK(U1190,$U$2:$U$1780)+COUNTIF($U$2:U1190,U1190)-1,"")</f>
        <v/>
      </c>
      <c r="W1190" s="71" t="str">
        <f aca="false">IF(V1190="","",IF(V1190&lt;=Settings!$B$11,"1 - Fix first",IF(V1190&lt;=Settings!$B$12,"2 - Review","3 - Monitor")))</f>
        <v/>
      </c>
      <c r="X1190" s="71" t="str">
        <f aca="false">IF(AND(E1190&gt;=Settings!$B$4,AF1190&gt;=Settings!$B$5,O1190&gt;=Settings!$B$6),"HIGH RATE","")</f>
        <v/>
      </c>
      <c r="Y1190" s="71" t="str">
        <f aca="false">IF(F1190&gt;0,RANK(F1190,$F$2:$F$1780)+COUNTIF($F$2:F1190,F1190)-1,"")</f>
        <v/>
      </c>
      <c r="Z1190" s="71" t="str">
        <f aca="false">IF(H1190&gt;0,RANK(H1190,$H$2:$H$1780)+COUNTIF($H$2:H1190,H1190)-1,"")</f>
        <v/>
      </c>
      <c r="AA1190" s="71" t="str">
        <f aca="false">IF(AC1190="","",RANK(AC1190,$AC$2:$AC$1780)+COUNTIF($AC$2:AC1190,AC1190)-1)</f>
        <v/>
      </c>
      <c r="AB1190" s="71" t="str">
        <f aca="false">IF(AD1190="","",RANK(AD1190,$AD$2:$AD$1780)+COUNTIF($AD$2:AD1190,AD1190)-1)</f>
        <v/>
      </c>
      <c r="AC1190" s="71" t="str">
        <f aca="false">IF(AND(AF1190&gt;0,E1190&gt;=Settings!$B$4),ROUND(J1190,10),"")</f>
        <v/>
      </c>
      <c r="AD1190" s="71" t="str">
        <f aca="false">IF(X1190="HIGH RATE",ROUND(O1190,10),"")</f>
        <v/>
      </c>
      <c r="AE1190" s="71" t="s">
        <v>60</v>
      </c>
      <c r="AF1190" s="73" t="n">
        <f aca="false">SUMIFS(Detail!$L$2:$L$9168,Detail!$C$2:$C$9168,$A1190)</f>
        <v>0</v>
      </c>
      <c r="AG1190" s="74" t="n">
        <f aca="false">SUMIFS(Detail!$N$2:$N$9168,Detail!$C$2:$C$9168,$A1190)</f>
        <v>0</v>
      </c>
    </row>
    <row r="1191" customFormat="false" ht="15" hidden="false" customHeight="false" outlineLevel="0" collapsed="false">
      <c r="A1191" s="71" t="s">
        <v>2476</v>
      </c>
      <c r="B1191" s="71" t="s">
        <v>2515</v>
      </c>
      <c r="C1191" s="71" t="s">
        <v>217</v>
      </c>
      <c r="D1191" s="71" t="str">
        <f aca="false">IFERROR(INDEX('Brand Map'!$B$4:$B$125,MATCH(C1191,'Brand Map'!$A$4:$A$125,0)),"Other")</f>
        <v>AUMJ</v>
      </c>
      <c r="E1191" s="73" t="n">
        <f aca="false">SUMIFS(Detail!$K$2:$K$9168,Detail!$C$2:$C$9168,$A1191)</f>
        <v>1</v>
      </c>
      <c r="F1191" s="73" t="n">
        <f aca="false">SUMIFS(Detail!$E$2:$E$9168,Detail!$C$2:$C$9168,$A1191)</f>
        <v>0</v>
      </c>
      <c r="G1191" s="74" t="n">
        <f aca="false">SUMIFS(Detail!$M$2:$M$9168,Detail!$C$2:$C$9168,$A1191)</f>
        <v>108.14</v>
      </c>
      <c r="H1191" s="74" t="n">
        <f aca="false">SUMIFS(Detail!$D$2:$D$9168,Detail!$C$2:$C$9168,$A1191)</f>
        <v>0</v>
      </c>
      <c r="I1191" s="74" t="n">
        <v>108.14</v>
      </c>
      <c r="J1191" s="51" t="n">
        <f aca="false">IF(E1191&gt;0,AF1191/E1191,0)</f>
        <v>0</v>
      </c>
      <c r="K1191" s="51" t="n">
        <f aca="false">IF(G1191&gt;0,AG1191/G1191,0)</f>
        <v>0</v>
      </c>
      <c r="L1191" s="75" t="n">
        <f aca="false">H1191/Settings!$B$16</f>
        <v>0</v>
      </c>
      <c r="M1191" s="76" t="n">
        <f aca="false">H1191/Settings!$B$20</f>
        <v>0</v>
      </c>
      <c r="N1191" s="77" t="n">
        <f aca="false">E1191*Settings!$B$3</f>
        <v>0.0748599558648786</v>
      </c>
      <c r="O1191" s="77" t="n">
        <f aca="false">IF(E1191&gt;0,(AF1191-N1191)/SQRT(E1191*Settings!$B$3*(1-Settings!$B$3)),0)</f>
        <v>-0.28445989382101</v>
      </c>
      <c r="P1191" s="77" t="n">
        <f aca="false">MAX(0,AF1191-N1191)</f>
        <v>0</v>
      </c>
      <c r="Q1191" s="51" t="n">
        <f aca="false">IF(E1191&gt;=Settings!$B$4,(AF1191+Settings!$B$7*Settings!$B$3)/(E1191+Settings!$B$7),Settings!$B$3)</f>
        <v>0.0748599558648786</v>
      </c>
      <c r="R1191" s="78" t="n">
        <f aca="false">PERCENTRANK($H$2:$H$1780,H1191,6)</f>
        <v>0</v>
      </c>
      <c r="S1191" s="78" t="n">
        <f aca="false">PERCENTRANK($Q$2:$Q$1780,Q1191,6)</f>
        <v>0.0646794</v>
      </c>
      <c r="T1191" s="78" t="n">
        <f aca="false">PERCENTRANK($F$2:$F$1780,F1191,6)</f>
        <v>0</v>
      </c>
      <c r="U1191" s="79" t="n">
        <f aca="false">IF(F1191&gt;0,ROUND((Settings!$B$8*T1191+Settings!$B$9*R1191+Settings!$B$10*S1191)/SUM(Settings!$B$8:$B$10),10),0)</f>
        <v>0</v>
      </c>
      <c r="V1191" s="71" t="str">
        <f aca="false">IF(U1191&gt;0,RANK(U1191,$U$2:$U$1780)+COUNTIF($U$2:U1191,U1191)-1,"")</f>
        <v/>
      </c>
      <c r="W1191" s="71" t="str">
        <f aca="false">IF(V1191="","",IF(V1191&lt;=Settings!$B$11,"1 - Fix first",IF(V1191&lt;=Settings!$B$12,"2 - Review","3 - Monitor")))</f>
        <v/>
      </c>
      <c r="X1191" s="71" t="str">
        <f aca="false">IF(AND(E1191&gt;=Settings!$B$4,AF1191&gt;=Settings!$B$5,O1191&gt;=Settings!$B$6),"HIGH RATE","")</f>
        <v/>
      </c>
      <c r="Y1191" s="71" t="str">
        <f aca="false">IF(F1191&gt;0,RANK(F1191,$F$2:$F$1780)+COUNTIF($F$2:F1191,F1191)-1,"")</f>
        <v/>
      </c>
      <c r="Z1191" s="71" t="str">
        <f aca="false">IF(H1191&gt;0,RANK(H1191,$H$2:$H$1780)+COUNTIF($H$2:H1191,H1191)-1,"")</f>
        <v/>
      </c>
      <c r="AA1191" s="71" t="str">
        <f aca="false">IF(AC1191="","",RANK(AC1191,$AC$2:$AC$1780)+COUNTIF($AC$2:AC1191,AC1191)-1)</f>
        <v/>
      </c>
      <c r="AB1191" s="71" t="str">
        <f aca="false">IF(AD1191="","",RANK(AD1191,$AD$2:$AD$1780)+COUNTIF($AD$2:AD1191,AD1191)-1)</f>
        <v/>
      </c>
      <c r="AC1191" s="71" t="str">
        <f aca="false">IF(AND(AF1191&gt;0,E1191&gt;=Settings!$B$4),ROUND(J1191,10),"")</f>
        <v/>
      </c>
      <c r="AD1191" s="71" t="str">
        <f aca="false">IF(X1191="HIGH RATE",ROUND(O1191,10),"")</f>
        <v/>
      </c>
      <c r="AE1191" s="71" t="s">
        <v>61</v>
      </c>
      <c r="AF1191" s="73" t="n">
        <f aca="false">SUMIFS(Detail!$L$2:$L$9168,Detail!$C$2:$C$9168,$A1191)</f>
        <v>0</v>
      </c>
      <c r="AG1191" s="74" t="n">
        <f aca="false">SUMIFS(Detail!$N$2:$N$9168,Detail!$C$2:$C$9168,$A1191)</f>
        <v>0</v>
      </c>
    </row>
    <row r="1192" customFormat="false" ht="15" hidden="false" customHeight="false" outlineLevel="0" collapsed="false">
      <c r="A1192" s="71" t="s">
        <v>1701</v>
      </c>
      <c r="B1192" s="71" t="s">
        <v>2515</v>
      </c>
      <c r="C1192" s="71" t="s">
        <v>217</v>
      </c>
      <c r="D1192" s="71" t="str">
        <f aca="false">IFERROR(INDEX('Brand Map'!$B$4:$B$125,MATCH(C1192,'Brand Map'!$A$4:$A$125,0)),"Other")</f>
        <v>AUMJ</v>
      </c>
      <c r="E1192" s="73" t="n">
        <f aca="false">SUMIFS(Detail!$K$2:$K$9168,Detail!$C$2:$C$9168,$A1192)</f>
        <v>0</v>
      </c>
      <c r="F1192" s="73" t="n">
        <f aca="false">SUMIFS(Detail!$E$2:$E$9168,Detail!$C$2:$C$9168,$A1192)</f>
        <v>0</v>
      </c>
      <c r="G1192" s="74" t="n">
        <f aca="false">SUMIFS(Detail!$M$2:$M$9168,Detail!$C$2:$C$9168,$A1192)</f>
        <v>0</v>
      </c>
      <c r="H1192" s="74" t="n">
        <f aca="false">SUMIFS(Detail!$D$2:$D$9168,Detail!$C$2:$C$9168,$A1192)</f>
        <v>0</v>
      </c>
      <c r="I1192" s="74" t="n">
        <v>297.9</v>
      </c>
      <c r="J1192" s="51" t="n">
        <f aca="false">IF(E1192&gt;0,AF1192/E1192,0)</f>
        <v>0</v>
      </c>
      <c r="K1192" s="51" t="n">
        <f aca="false">IF(G1192&gt;0,AG1192/G1192,0)</f>
        <v>0</v>
      </c>
      <c r="L1192" s="75" t="n">
        <f aca="false">H1192/Settings!$B$16</f>
        <v>0</v>
      </c>
      <c r="M1192" s="76" t="n">
        <f aca="false">H1192/Settings!$B$20</f>
        <v>0</v>
      </c>
      <c r="N1192" s="77" t="n">
        <f aca="false">E1192*Settings!$B$3</f>
        <v>0</v>
      </c>
      <c r="O1192" s="77" t="n">
        <f aca="false">IF(E1192&gt;0,(AF1192-N1192)/SQRT(E1192*Settings!$B$3*(1-Settings!$B$3)),0)</f>
        <v>0</v>
      </c>
      <c r="P1192" s="77" t="n">
        <f aca="false">MAX(0,AF1192-N1192)</f>
        <v>0</v>
      </c>
      <c r="Q1192" s="51" t="n">
        <f aca="false">IF(E1192&gt;=Settings!$B$4,(AF1192+Settings!$B$7*Settings!$B$3)/(E1192+Settings!$B$7),Settings!$B$3)</f>
        <v>0.0748599558648786</v>
      </c>
      <c r="R1192" s="78" t="n">
        <f aca="false">PERCENTRANK($H$2:$H$1780,H1192,6)</f>
        <v>0</v>
      </c>
      <c r="S1192" s="78" t="n">
        <f aca="false">PERCENTRANK($Q$2:$Q$1780,Q1192,6)</f>
        <v>0.0646794</v>
      </c>
      <c r="T1192" s="78" t="n">
        <f aca="false">PERCENTRANK($F$2:$F$1780,F1192,6)</f>
        <v>0</v>
      </c>
      <c r="U1192" s="79" t="n">
        <f aca="false">IF(F1192&gt;0,ROUND((Settings!$B$8*T1192+Settings!$B$9*R1192+Settings!$B$10*S1192)/SUM(Settings!$B$8:$B$10),10),0)</f>
        <v>0</v>
      </c>
      <c r="V1192" s="71" t="str">
        <f aca="false">IF(U1192&gt;0,RANK(U1192,$U$2:$U$1780)+COUNTIF($U$2:U1192,U1192)-1,"")</f>
        <v/>
      </c>
      <c r="W1192" s="71" t="str">
        <f aca="false">IF(V1192="","",IF(V1192&lt;=Settings!$B$11,"1 - Fix first",IF(V1192&lt;=Settings!$B$12,"2 - Review","3 - Monitor")))</f>
        <v/>
      </c>
      <c r="X1192" s="71" t="str">
        <f aca="false">IF(AND(E1192&gt;=Settings!$B$4,AF1192&gt;=Settings!$B$5,O1192&gt;=Settings!$B$6),"HIGH RATE","")</f>
        <v/>
      </c>
      <c r="Y1192" s="71" t="str">
        <f aca="false">IF(F1192&gt;0,RANK(F1192,$F$2:$F$1780)+COUNTIF($F$2:F1192,F1192)-1,"")</f>
        <v/>
      </c>
      <c r="Z1192" s="71" t="str">
        <f aca="false">IF(H1192&gt;0,RANK(H1192,$H$2:$H$1780)+COUNTIF($H$2:H1192,H1192)-1,"")</f>
        <v/>
      </c>
      <c r="AA1192" s="71" t="str">
        <f aca="false">IF(AC1192="","",RANK(AC1192,$AC$2:$AC$1780)+COUNTIF($AC$2:AC1192,AC1192)-1)</f>
        <v/>
      </c>
      <c r="AB1192" s="71" t="str">
        <f aca="false">IF(AD1192="","",RANK(AD1192,$AD$2:$AD$1780)+COUNTIF($AD$2:AD1192,AD1192)-1)</f>
        <v/>
      </c>
      <c r="AC1192" s="71" t="str">
        <f aca="false">IF(AND(AF1192&gt;0,E1192&gt;=Settings!$B$4),ROUND(J1192,10),"")</f>
        <v/>
      </c>
      <c r="AD1192" s="71" t="str">
        <f aca="false">IF(X1192="HIGH RATE",ROUND(O1192,10),"")</f>
        <v/>
      </c>
      <c r="AE1192" s="71" t="s">
        <v>60</v>
      </c>
      <c r="AF1192" s="73" t="n">
        <f aca="false">SUMIFS(Detail!$L$2:$L$9168,Detail!$C$2:$C$9168,$A1192)</f>
        <v>0</v>
      </c>
      <c r="AG1192" s="74" t="n">
        <f aca="false">SUMIFS(Detail!$N$2:$N$9168,Detail!$C$2:$C$9168,$A1192)</f>
        <v>0</v>
      </c>
    </row>
    <row r="1193" customFormat="false" ht="15" hidden="false" customHeight="false" outlineLevel="0" collapsed="false">
      <c r="A1193" s="71" t="s">
        <v>1965</v>
      </c>
      <c r="B1193" s="71" t="s">
        <v>2515</v>
      </c>
      <c r="C1193" s="71" t="s">
        <v>217</v>
      </c>
      <c r="D1193" s="71" t="str">
        <f aca="false">IFERROR(INDEX('Brand Map'!$B$4:$B$125,MATCH(C1193,'Brand Map'!$A$4:$A$125,0)),"Other")</f>
        <v>AUMJ</v>
      </c>
      <c r="E1193" s="73" t="n">
        <f aca="false">SUMIFS(Detail!$K$2:$K$9168,Detail!$C$2:$C$9168,$A1193)</f>
        <v>2</v>
      </c>
      <c r="F1193" s="73" t="n">
        <f aca="false">SUMIFS(Detail!$E$2:$E$9168,Detail!$C$2:$C$9168,$A1193)</f>
        <v>0</v>
      </c>
      <c r="G1193" s="74" t="n">
        <f aca="false">SUMIFS(Detail!$M$2:$M$9168,Detail!$C$2:$C$9168,$A1193)</f>
        <v>189</v>
      </c>
      <c r="H1193" s="74" t="n">
        <f aca="false">SUMIFS(Detail!$D$2:$D$9168,Detail!$C$2:$C$9168,$A1193)</f>
        <v>0</v>
      </c>
      <c r="I1193" s="74" t="n">
        <v>500.85</v>
      </c>
      <c r="J1193" s="51" t="n">
        <f aca="false">IF(E1193&gt;0,AF1193/E1193,0)</f>
        <v>0</v>
      </c>
      <c r="K1193" s="51" t="n">
        <f aca="false">IF(G1193&gt;0,AG1193/G1193,0)</f>
        <v>0</v>
      </c>
      <c r="L1193" s="75" t="n">
        <f aca="false">H1193/Settings!$B$16</f>
        <v>0</v>
      </c>
      <c r="M1193" s="76" t="n">
        <f aca="false">H1193/Settings!$B$20</f>
        <v>0</v>
      </c>
      <c r="N1193" s="77" t="n">
        <f aca="false">E1193*Settings!$B$3</f>
        <v>0.149719911729757</v>
      </c>
      <c r="O1193" s="77" t="n">
        <f aca="false">IF(E1193&gt;0,(AF1193-N1193)/SQRT(E1193*Settings!$B$3*(1-Settings!$B$3)),0)</f>
        <v>-0.402287039792884</v>
      </c>
      <c r="P1193" s="77" t="n">
        <f aca="false">MAX(0,AF1193-N1193)</f>
        <v>0</v>
      </c>
      <c r="Q1193" s="51" t="n">
        <f aca="false">IF(E1193&gt;=Settings!$B$4,(AF1193+Settings!$B$7*Settings!$B$3)/(E1193+Settings!$B$7),Settings!$B$3)</f>
        <v>0.0748599558648786</v>
      </c>
      <c r="R1193" s="78" t="n">
        <f aca="false">PERCENTRANK($H$2:$H$1780,H1193,6)</f>
        <v>0</v>
      </c>
      <c r="S1193" s="78" t="n">
        <f aca="false">PERCENTRANK($Q$2:$Q$1780,Q1193,6)</f>
        <v>0.0646794</v>
      </c>
      <c r="T1193" s="78" t="n">
        <f aca="false">PERCENTRANK($F$2:$F$1780,F1193,6)</f>
        <v>0</v>
      </c>
      <c r="U1193" s="79" t="n">
        <f aca="false">IF(F1193&gt;0,ROUND((Settings!$B$8*T1193+Settings!$B$9*R1193+Settings!$B$10*S1193)/SUM(Settings!$B$8:$B$10),10),0)</f>
        <v>0</v>
      </c>
      <c r="V1193" s="71" t="str">
        <f aca="false">IF(U1193&gt;0,RANK(U1193,$U$2:$U$1780)+COUNTIF($U$2:U1193,U1193)-1,"")</f>
        <v/>
      </c>
      <c r="W1193" s="71" t="str">
        <f aca="false">IF(V1193="","",IF(V1193&lt;=Settings!$B$11,"1 - Fix first",IF(V1193&lt;=Settings!$B$12,"2 - Review","3 - Monitor")))</f>
        <v/>
      </c>
      <c r="X1193" s="71" t="str">
        <f aca="false">IF(AND(E1193&gt;=Settings!$B$4,AF1193&gt;=Settings!$B$5,O1193&gt;=Settings!$B$6),"HIGH RATE","")</f>
        <v/>
      </c>
      <c r="Y1193" s="71" t="str">
        <f aca="false">IF(F1193&gt;0,RANK(F1193,$F$2:$F$1780)+COUNTIF($F$2:F1193,F1193)-1,"")</f>
        <v/>
      </c>
      <c r="Z1193" s="71" t="str">
        <f aca="false">IF(H1193&gt;0,RANK(H1193,$H$2:$H$1780)+COUNTIF($H$2:H1193,H1193)-1,"")</f>
        <v/>
      </c>
      <c r="AA1193" s="71" t="str">
        <f aca="false">IF(AC1193="","",RANK(AC1193,$AC$2:$AC$1780)+COUNTIF($AC$2:AC1193,AC1193)-1)</f>
        <v/>
      </c>
      <c r="AB1193" s="71" t="str">
        <f aca="false">IF(AD1193="","",RANK(AD1193,$AD$2:$AD$1780)+COUNTIF($AD$2:AD1193,AD1193)-1)</f>
        <v/>
      </c>
      <c r="AC1193" s="71" t="str">
        <f aca="false">IF(AND(AF1193&gt;0,E1193&gt;=Settings!$B$4),ROUND(J1193,10),"")</f>
        <v/>
      </c>
      <c r="AD1193" s="71" t="str">
        <f aca="false">IF(X1193="HIGH RATE",ROUND(O1193,10),"")</f>
        <v/>
      </c>
      <c r="AE1193" s="71" t="s">
        <v>60</v>
      </c>
      <c r="AF1193" s="73" t="n">
        <f aca="false">SUMIFS(Detail!$L$2:$L$9168,Detail!$C$2:$C$9168,$A1193)</f>
        <v>0</v>
      </c>
      <c r="AG1193" s="74" t="n">
        <f aca="false">SUMIFS(Detail!$N$2:$N$9168,Detail!$C$2:$C$9168,$A1193)</f>
        <v>0</v>
      </c>
    </row>
    <row r="1194" customFormat="false" ht="15" hidden="false" customHeight="false" outlineLevel="0" collapsed="false">
      <c r="A1194" s="71" t="s">
        <v>2092</v>
      </c>
      <c r="B1194" s="71" t="s">
        <v>2509</v>
      </c>
      <c r="C1194" s="71" t="s">
        <v>217</v>
      </c>
      <c r="D1194" s="71" t="str">
        <f aca="false">IFERROR(INDEX('Brand Map'!$B$4:$B$125,MATCH(C1194,'Brand Map'!$A$4:$A$125,0)),"Other")</f>
        <v>AUMJ</v>
      </c>
      <c r="E1194" s="73" t="n">
        <f aca="false">SUMIFS(Detail!$K$2:$K$9168,Detail!$C$2:$C$9168,$A1194)</f>
        <v>3</v>
      </c>
      <c r="F1194" s="73" t="n">
        <f aca="false">SUMIFS(Detail!$E$2:$E$9168,Detail!$C$2:$C$9168,$A1194)</f>
        <v>0</v>
      </c>
      <c r="G1194" s="74" t="n">
        <f aca="false">SUMIFS(Detail!$M$2:$M$9168,Detail!$C$2:$C$9168,$A1194)</f>
        <v>204.41</v>
      </c>
      <c r="H1194" s="74" t="n">
        <f aca="false">SUMIFS(Detail!$D$2:$D$9168,Detail!$C$2:$C$9168,$A1194)</f>
        <v>0</v>
      </c>
      <c r="I1194" s="74" t="n">
        <v>407.93</v>
      </c>
      <c r="J1194" s="51" t="n">
        <f aca="false">IF(E1194&gt;0,AF1194/E1194,0)</f>
        <v>0</v>
      </c>
      <c r="K1194" s="51" t="n">
        <f aca="false">IF(G1194&gt;0,AG1194/G1194,0)</f>
        <v>0</v>
      </c>
      <c r="L1194" s="75" t="n">
        <f aca="false">H1194/Settings!$B$16</f>
        <v>0</v>
      </c>
      <c r="M1194" s="76" t="n">
        <f aca="false">H1194/Settings!$B$20</f>
        <v>0</v>
      </c>
      <c r="N1194" s="77" t="n">
        <f aca="false">E1194*Settings!$B$3</f>
        <v>0.224579867594636</v>
      </c>
      <c r="O1194" s="77" t="n">
        <f aca="false">IF(E1194&gt;0,(AF1194-N1194)/SQRT(E1194*Settings!$B$3*(1-Settings!$B$3)),0)</f>
        <v>-0.492698988813638</v>
      </c>
      <c r="P1194" s="77" t="n">
        <f aca="false">MAX(0,AF1194-N1194)</f>
        <v>0</v>
      </c>
      <c r="Q1194" s="51" t="n">
        <f aca="false">IF(E1194&gt;=Settings!$B$4,(AF1194+Settings!$B$7*Settings!$B$3)/(E1194+Settings!$B$7),Settings!$B$3)</f>
        <v>0.0748599558648786</v>
      </c>
      <c r="R1194" s="78" t="n">
        <f aca="false">PERCENTRANK($H$2:$H$1780,H1194,6)</f>
        <v>0</v>
      </c>
      <c r="S1194" s="78" t="n">
        <f aca="false">PERCENTRANK($Q$2:$Q$1780,Q1194,6)</f>
        <v>0.0646794</v>
      </c>
      <c r="T1194" s="78" t="n">
        <f aca="false">PERCENTRANK($F$2:$F$1780,F1194,6)</f>
        <v>0</v>
      </c>
      <c r="U1194" s="79" t="n">
        <f aca="false">IF(F1194&gt;0,ROUND((Settings!$B$8*T1194+Settings!$B$9*R1194+Settings!$B$10*S1194)/SUM(Settings!$B$8:$B$10),10),0)</f>
        <v>0</v>
      </c>
      <c r="V1194" s="71" t="str">
        <f aca="false">IF(U1194&gt;0,RANK(U1194,$U$2:$U$1780)+COUNTIF($U$2:U1194,U1194)-1,"")</f>
        <v/>
      </c>
      <c r="W1194" s="71" t="str">
        <f aca="false">IF(V1194="","",IF(V1194&lt;=Settings!$B$11,"1 - Fix first",IF(V1194&lt;=Settings!$B$12,"2 - Review","3 - Monitor")))</f>
        <v/>
      </c>
      <c r="X1194" s="71" t="str">
        <f aca="false">IF(AND(E1194&gt;=Settings!$B$4,AF1194&gt;=Settings!$B$5,O1194&gt;=Settings!$B$6),"HIGH RATE","")</f>
        <v/>
      </c>
      <c r="Y1194" s="71" t="str">
        <f aca="false">IF(F1194&gt;0,RANK(F1194,$F$2:$F$1780)+COUNTIF($F$2:F1194,F1194)-1,"")</f>
        <v/>
      </c>
      <c r="Z1194" s="71" t="str">
        <f aca="false">IF(H1194&gt;0,RANK(H1194,$H$2:$H$1780)+COUNTIF($H$2:H1194,H1194)-1,"")</f>
        <v/>
      </c>
      <c r="AA1194" s="71" t="str">
        <f aca="false">IF(AC1194="","",RANK(AC1194,$AC$2:$AC$1780)+COUNTIF($AC$2:AC1194,AC1194)-1)</f>
        <v/>
      </c>
      <c r="AB1194" s="71" t="str">
        <f aca="false">IF(AD1194="","",RANK(AD1194,$AD$2:$AD$1780)+COUNTIF($AD$2:AD1194,AD1194)-1)</f>
        <v/>
      </c>
      <c r="AC1194" s="71" t="str">
        <f aca="false">IF(AND(AF1194&gt;0,E1194&gt;=Settings!$B$4),ROUND(J1194,10),"")</f>
        <v/>
      </c>
      <c r="AD1194" s="71" t="str">
        <f aca="false">IF(X1194="HIGH RATE",ROUND(O1194,10),"")</f>
        <v/>
      </c>
      <c r="AE1194" s="71" t="s">
        <v>61</v>
      </c>
      <c r="AF1194" s="73" t="n">
        <f aca="false">SUMIFS(Detail!$L$2:$L$9168,Detail!$C$2:$C$9168,$A1194)</f>
        <v>0</v>
      </c>
      <c r="AG1194" s="74" t="n">
        <f aca="false">SUMIFS(Detail!$N$2:$N$9168,Detail!$C$2:$C$9168,$A1194)</f>
        <v>0</v>
      </c>
    </row>
    <row r="1195" customFormat="false" ht="15" hidden="false" customHeight="false" outlineLevel="0" collapsed="false">
      <c r="A1195" s="71" t="s">
        <v>1992</v>
      </c>
      <c r="B1195" s="71" t="s">
        <v>2509</v>
      </c>
      <c r="C1195" s="71" t="s">
        <v>217</v>
      </c>
      <c r="D1195" s="71" t="str">
        <f aca="false">IFERROR(INDEX('Brand Map'!$B$4:$B$125,MATCH(C1195,'Brand Map'!$A$4:$A$125,0)),"Other")</f>
        <v>AUMJ</v>
      </c>
      <c r="E1195" s="73" t="n">
        <f aca="false">SUMIFS(Detail!$K$2:$K$9168,Detail!$C$2:$C$9168,$A1195)</f>
        <v>0</v>
      </c>
      <c r="F1195" s="73" t="n">
        <f aca="false">SUMIFS(Detail!$E$2:$E$9168,Detail!$C$2:$C$9168,$A1195)</f>
        <v>0</v>
      </c>
      <c r="G1195" s="74" t="n">
        <f aca="false">SUMIFS(Detail!$M$2:$M$9168,Detail!$C$2:$C$9168,$A1195)</f>
        <v>0</v>
      </c>
      <c r="H1195" s="74" t="n">
        <f aca="false">SUMIFS(Detail!$D$2:$D$9168,Detail!$C$2:$C$9168,$A1195)</f>
        <v>0</v>
      </c>
      <c r="I1195" s="74" t="n">
        <v>761.7</v>
      </c>
      <c r="J1195" s="51" t="n">
        <f aca="false">IF(E1195&gt;0,AF1195/E1195,0)</f>
        <v>0</v>
      </c>
      <c r="K1195" s="51" t="n">
        <f aca="false">IF(G1195&gt;0,AG1195/G1195,0)</f>
        <v>0</v>
      </c>
      <c r="L1195" s="75" t="n">
        <f aca="false">H1195/Settings!$B$16</f>
        <v>0</v>
      </c>
      <c r="M1195" s="76" t="n">
        <f aca="false">H1195/Settings!$B$20</f>
        <v>0</v>
      </c>
      <c r="N1195" s="77" t="n">
        <f aca="false">E1195*Settings!$B$3</f>
        <v>0</v>
      </c>
      <c r="O1195" s="77" t="n">
        <f aca="false">IF(E1195&gt;0,(AF1195-N1195)/SQRT(E1195*Settings!$B$3*(1-Settings!$B$3)),0)</f>
        <v>0</v>
      </c>
      <c r="P1195" s="77" t="n">
        <f aca="false">MAX(0,AF1195-N1195)</f>
        <v>0</v>
      </c>
      <c r="Q1195" s="51" t="n">
        <f aca="false">IF(E1195&gt;=Settings!$B$4,(AF1195+Settings!$B$7*Settings!$B$3)/(E1195+Settings!$B$7),Settings!$B$3)</f>
        <v>0.0748599558648786</v>
      </c>
      <c r="R1195" s="78" t="n">
        <f aca="false">PERCENTRANK($H$2:$H$1780,H1195,6)</f>
        <v>0</v>
      </c>
      <c r="S1195" s="78" t="n">
        <f aca="false">PERCENTRANK($Q$2:$Q$1780,Q1195,6)</f>
        <v>0.0646794</v>
      </c>
      <c r="T1195" s="78" t="n">
        <f aca="false">PERCENTRANK($F$2:$F$1780,F1195,6)</f>
        <v>0</v>
      </c>
      <c r="U1195" s="79" t="n">
        <f aca="false">IF(F1195&gt;0,ROUND((Settings!$B$8*T1195+Settings!$B$9*R1195+Settings!$B$10*S1195)/SUM(Settings!$B$8:$B$10),10),0)</f>
        <v>0</v>
      </c>
      <c r="V1195" s="71" t="str">
        <f aca="false">IF(U1195&gt;0,RANK(U1195,$U$2:$U$1780)+COUNTIF($U$2:U1195,U1195)-1,"")</f>
        <v/>
      </c>
      <c r="W1195" s="71" t="str">
        <f aca="false">IF(V1195="","",IF(V1195&lt;=Settings!$B$11,"1 - Fix first",IF(V1195&lt;=Settings!$B$12,"2 - Review","3 - Monitor")))</f>
        <v/>
      </c>
      <c r="X1195" s="71" t="str">
        <f aca="false">IF(AND(E1195&gt;=Settings!$B$4,AF1195&gt;=Settings!$B$5,O1195&gt;=Settings!$B$6),"HIGH RATE","")</f>
        <v/>
      </c>
      <c r="Y1195" s="71" t="str">
        <f aca="false">IF(F1195&gt;0,RANK(F1195,$F$2:$F$1780)+COUNTIF($F$2:F1195,F1195)-1,"")</f>
        <v/>
      </c>
      <c r="Z1195" s="71" t="str">
        <f aca="false">IF(H1195&gt;0,RANK(H1195,$H$2:$H$1780)+COUNTIF($H$2:H1195,H1195)-1,"")</f>
        <v/>
      </c>
      <c r="AA1195" s="71" t="str">
        <f aca="false">IF(AC1195="","",RANK(AC1195,$AC$2:$AC$1780)+COUNTIF($AC$2:AC1195,AC1195)-1)</f>
        <v/>
      </c>
      <c r="AB1195" s="71" t="str">
        <f aca="false">IF(AD1195="","",RANK(AD1195,$AD$2:$AD$1780)+COUNTIF($AD$2:AD1195,AD1195)-1)</f>
        <v/>
      </c>
      <c r="AC1195" s="71" t="str">
        <f aca="false">IF(AND(AF1195&gt;0,E1195&gt;=Settings!$B$4),ROUND(J1195,10),"")</f>
        <v/>
      </c>
      <c r="AD1195" s="71" t="str">
        <f aca="false">IF(X1195="HIGH RATE",ROUND(O1195,10),"")</f>
        <v/>
      </c>
      <c r="AE1195" s="71" t="s">
        <v>60</v>
      </c>
      <c r="AF1195" s="73" t="n">
        <f aca="false">SUMIFS(Detail!$L$2:$L$9168,Detail!$C$2:$C$9168,$A1195)</f>
        <v>0</v>
      </c>
      <c r="AG1195" s="74" t="n">
        <f aca="false">SUMIFS(Detail!$N$2:$N$9168,Detail!$C$2:$C$9168,$A1195)</f>
        <v>0</v>
      </c>
    </row>
    <row r="1196" customFormat="false" ht="15" hidden="false" customHeight="false" outlineLevel="0" collapsed="false">
      <c r="A1196" s="71" t="s">
        <v>1848</v>
      </c>
      <c r="B1196" s="71" t="s">
        <v>2509</v>
      </c>
      <c r="C1196" s="71" t="s">
        <v>217</v>
      </c>
      <c r="D1196" s="71" t="str">
        <f aca="false">IFERROR(INDEX('Brand Map'!$B$4:$B$125,MATCH(C1196,'Brand Map'!$A$4:$A$125,0)),"Other")</f>
        <v>AUMJ</v>
      </c>
      <c r="E1196" s="73" t="n">
        <f aca="false">SUMIFS(Detail!$K$2:$K$9168,Detail!$C$2:$C$9168,$A1196)</f>
        <v>0</v>
      </c>
      <c r="F1196" s="73" t="n">
        <f aca="false">SUMIFS(Detail!$E$2:$E$9168,Detail!$C$2:$C$9168,$A1196)</f>
        <v>0</v>
      </c>
      <c r="G1196" s="74" t="n">
        <f aca="false">SUMIFS(Detail!$M$2:$M$9168,Detail!$C$2:$C$9168,$A1196)</f>
        <v>0</v>
      </c>
      <c r="H1196" s="74" t="n">
        <f aca="false">SUMIFS(Detail!$D$2:$D$9168,Detail!$C$2:$C$9168,$A1196)</f>
        <v>0</v>
      </c>
      <c r="I1196" s="74" t="n">
        <v>709.75</v>
      </c>
      <c r="J1196" s="51" t="n">
        <f aca="false">IF(E1196&gt;0,AF1196/E1196,0)</f>
        <v>0</v>
      </c>
      <c r="K1196" s="51" t="n">
        <f aca="false">IF(G1196&gt;0,AG1196/G1196,0)</f>
        <v>0</v>
      </c>
      <c r="L1196" s="75" t="n">
        <f aca="false">H1196/Settings!$B$16</f>
        <v>0</v>
      </c>
      <c r="M1196" s="76" t="n">
        <f aca="false">H1196/Settings!$B$20</f>
        <v>0</v>
      </c>
      <c r="N1196" s="77" t="n">
        <f aca="false">E1196*Settings!$B$3</f>
        <v>0</v>
      </c>
      <c r="O1196" s="77" t="n">
        <f aca="false">IF(E1196&gt;0,(AF1196-N1196)/SQRT(E1196*Settings!$B$3*(1-Settings!$B$3)),0)</f>
        <v>0</v>
      </c>
      <c r="P1196" s="77" t="n">
        <f aca="false">MAX(0,AF1196-N1196)</f>
        <v>0</v>
      </c>
      <c r="Q1196" s="51" t="n">
        <f aca="false">IF(E1196&gt;=Settings!$B$4,(AF1196+Settings!$B$7*Settings!$B$3)/(E1196+Settings!$B$7),Settings!$B$3)</f>
        <v>0.0748599558648786</v>
      </c>
      <c r="R1196" s="78" t="n">
        <f aca="false">PERCENTRANK($H$2:$H$1780,H1196,6)</f>
        <v>0</v>
      </c>
      <c r="S1196" s="78" t="n">
        <f aca="false">PERCENTRANK($Q$2:$Q$1780,Q1196,6)</f>
        <v>0.0646794</v>
      </c>
      <c r="T1196" s="78" t="n">
        <f aca="false">PERCENTRANK($F$2:$F$1780,F1196,6)</f>
        <v>0</v>
      </c>
      <c r="U1196" s="79" t="n">
        <f aca="false">IF(F1196&gt;0,ROUND((Settings!$B$8*T1196+Settings!$B$9*R1196+Settings!$B$10*S1196)/SUM(Settings!$B$8:$B$10),10),0)</f>
        <v>0</v>
      </c>
      <c r="V1196" s="71" t="str">
        <f aca="false">IF(U1196&gt;0,RANK(U1196,$U$2:$U$1780)+COUNTIF($U$2:U1196,U1196)-1,"")</f>
        <v/>
      </c>
      <c r="W1196" s="71" t="str">
        <f aca="false">IF(V1196="","",IF(V1196&lt;=Settings!$B$11,"1 - Fix first",IF(V1196&lt;=Settings!$B$12,"2 - Review","3 - Monitor")))</f>
        <v/>
      </c>
      <c r="X1196" s="71" t="str">
        <f aca="false">IF(AND(E1196&gt;=Settings!$B$4,AF1196&gt;=Settings!$B$5,O1196&gt;=Settings!$B$6),"HIGH RATE","")</f>
        <v/>
      </c>
      <c r="Y1196" s="71" t="str">
        <f aca="false">IF(F1196&gt;0,RANK(F1196,$F$2:$F$1780)+COUNTIF($F$2:F1196,F1196)-1,"")</f>
        <v/>
      </c>
      <c r="Z1196" s="71" t="str">
        <f aca="false">IF(H1196&gt;0,RANK(H1196,$H$2:$H$1780)+COUNTIF($H$2:H1196,H1196)-1,"")</f>
        <v/>
      </c>
      <c r="AA1196" s="71" t="str">
        <f aca="false">IF(AC1196="","",RANK(AC1196,$AC$2:$AC$1780)+COUNTIF($AC$2:AC1196,AC1196)-1)</f>
        <v/>
      </c>
      <c r="AB1196" s="71" t="str">
        <f aca="false">IF(AD1196="","",RANK(AD1196,$AD$2:$AD$1780)+COUNTIF($AD$2:AD1196,AD1196)-1)</f>
        <v/>
      </c>
      <c r="AC1196" s="71" t="str">
        <f aca="false">IF(AND(AF1196&gt;0,E1196&gt;=Settings!$B$4),ROUND(J1196,10),"")</f>
        <v/>
      </c>
      <c r="AD1196" s="71" t="str">
        <f aca="false">IF(X1196="HIGH RATE",ROUND(O1196,10),"")</f>
        <v/>
      </c>
      <c r="AE1196" s="71" t="s">
        <v>60</v>
      </c>
      <c r="AF1196" s="73" t="n">
        <f aca="false">SUMIFS(Detail!$L$2:$L$9168,Detail!$C$2:$C$9168,$A1196)</f>
        <v>0</v>
      </c>
      <c r="AG1196" s="74" t="n">
        <f aca="false">SUMIFS(Detail!$N$2:$N$9168,Detail!$C$2:$C$9168,$A1196)</f>
        <v>0</v>
      </c>
    </row>
    <row r="1197" customFormat="false" ht="15" hidden="false" customHeight="false" outlineLevel="0" collapsed="false">
      <c r="A1197" s="71" t="s">
        <v>2466</v>
      </c>
      <c r="B1197" s="71" t="s">
        <v>2509</v>
      </c>
      <c r="C1197" s="71" t="s">
        <v>217</v>
      </c>
      <c r="D1197" s="71" t="str">
        <f aca="false">IFERROR(INDEX('Brand Map'!$B$4:$B$125,MATCH(C1197,'Brand Map'!$A$4:$A$125,0)),"Other")</f>
        <v>AUMJ</v>
      </c>
      <c r="E1197" s="73" t="n">
        <f aca="false">SUMIFS(Detail!$K$2:$K$9168,Detail!$C$2:$C$9168,$A1197)</f>
        <v>6</v>
      </c>
      <c r="F1197" s="73" t="n">
        <f aca="false">SUMIFS(Detail!$E$2:$E$9168,Detail!$C$2:$C$9168,$A1197)</f>
        <v>0</v>
      </c>
      <c r="G1197" s="74" t="n">
        <f aca="false">SUMIFS(Detail!$M$2:$M$9168,Detail!$C$2:$C$9168,$A1197)</f>
        <v>490.62</v>
      </c>
      <c r="H1197" s="74" t="n">
        <f aca="false">SUMIFS(Detail!$D$2:$D$9168,Detail!$C$2:$C$9168,$A1197)</f>
        <v>0</v>
      </c>
      <c r="I1197" s="74" t="n">
        <v>478.36</v>
      </c>
      <c r="J1197" s="51" t="n">
        <f aca="false">IF(E1197&gt;0,AF1197/E1197,0)</f>
        <v>0</v>
      </c>
      <c r="K1197" s="51" t="n">
        <f aca="false">IF(G1197&gt;0,AG1197/G1197,0)</f>
        <v>0</v>
      </c>
      <c r="L1197" s="75" t="n">
        <f aca="false">H1197/Settings!$B$16</f>
        <v>0</v>
      </c>
      <c r="M1197" s="76" t="n">
        <f aca="false">H1197/Settings!$B$20</f>
        <v>0</v>
      </c>
      <c r="N1197" s="77" t="n">
        <f aca="false">E1197*Settings!$B$3</f>
        <v>0.449159735189272</v>
      </c>
      <c r="O1197" s="77" t="n">
        <f aca="false">IF(E1197&gt;0,(AF1197-N1197)/SQRT(E1197*Settings!$B$3*(1-Settings!$B$3)),0)</f>
        <v>-0.696781592147757</v>
      </c>
      <c r="P1197" s="77" t="n">
        <f aca="false">MAX(0,AF1197-N1197)</f>
        <v>0</v>
      </c>
      <c r="Q1197" s="51" t="n">
        <f aca="false">IF(E1197&gt;=Settings!$B$4,(AF1197+Settings!$B$7*Settings!$B$3)/(E1197+Settings!$B$7),Settings!$B$3)</f>
        <v>0.0748599558648786</v>
      </c>
      <c r="R1197" s="78" t="n">
        <f aca="false">PERCENTRANK($H$2:$H$1780,H1197,6)</f>
        <v>0</v>
      </c>
      <c r="S1197" s="78" t="n">
        <f aca="false">PERCENTRANK($Q$2:$Q$1780,Q1197,6)</f>
        <v>0.0646794</v>
      </c>
      <c r="T1197" s="78" t="n">
        <f aca="false">PERCENTRANK($F$2:$F$1780,F1197,6)</f>
        <v>0</v>
      </c>
      <c r="U1197" s="79" t="n">
        <f aca="false">IF(F1197&gt;0,ROUND((Settings!$B$8*T1197+Settings!$B$9*R1197+Settings!$B$10*S1197)/SUM(Settings!$B$8:$B$10),10),0)</f>
        <v>0</v>
      </c>
      <c r="V1197" s="71" t="str">
        <f aca="false">IF(U1197&gt;0,RANK(U1197,$U$2:$U$1780)+COUNTIF($U$2:U1197,U1197)-1,"")</f>
        <v/>
      </c>
      <c r="W1197" s="71" t="str">
        <f aca="false">IF(V1197="","",IF(V1197&lt;=Settings!$B$11,"1 - Fix first",IF(V1197&lt;=Settings!$B$12,"2 - Review","3 - Monitor")))</f>
        <v/>
      </c>
      <c r="X1197" s="71" t="str">
        <f aca="false">IF(AND(E1197&gt;=Settings!$B$4,AF1197&gt;=Settings!$B$5,O1197&gt;=Settings!$B$6),"HIGH RATE","")</f>
        <v/>
      </c>
      <c r="Y1197" s="71" t="str">
        <f aca="false">IF(F1197&gt;0,RANK(F1197,$F$2:$F$1780)+COUNTIF($F$2:F1197,F1197)-1,"")</f>
        <v/>
      </c>
      <c r="Z1197" s="71" t="str">
        <f aca="false">IF(H1197&gt;0,RANK(H1197,$H$2:$H$1780)+COUNTIF($H$2:H1197,H1197)-1,"")</f>
        <v/>
      </c>
      <c r="AA1197" s="71" t="str">
        <f aca="false">IF(AC1197="","",RANK(AC1197,$AC$2:$AC$1780)+COUNTIF($AC$2:AC1197,AC1197)-1)</f>
        <v/>
      </c>
      <c r="AB1197" s="71" t="str">
        <f aca="false">IF(AD1197="","",RANK(AD1197,$AD$2:$AD$1780)+COUNTIF($AD$2:AD1197,AD1197)-1)</f>
        <v/>
      </c>
      <c r="AC1197" s="71" t="str">
        <f aca="false">IF(AND(AF1197&gt;0,E1197&gt;=Settings!$B$4),ROUND(J1197,10),"")</f>
        <v/>
      </c>
      <c r="AD1197" s="71" t="str">
        <f aca="false">IF(X1197="HIGH RATE",ROUND(O1197,10),"")</f>
        <v/>
      </c>
      <c r="AE1197" s="71" t="s">
        <v>61</v>
      </c>
      <c r="AF1197" s="73" t="n">
        <f aca="false">SUMIFS(Detail!$L$2:$L$9168,Detail!$C$2:$C$9168,$A1197)</f>
        <v>0</v>
      </c>
      <c r="AG1197" s="74" t="n">
        <f aca="false">SUMIFS(Detail!$N$2:$N$9168,Detail!$C$2:$C$9168,$A1197)</f>
        <v>0</v>
      </c>
    </row>
    <row r="1198" customFormat="false" ht="15" hidden="false" customHeight="false" outlineLevel="0" collapsed="false">
      <c r="A1198" s="71" t="s">
        <v>1396</v>
      </c>
      <c r="B1198" s="71" t="s">
        <v>2509</v>
      </c>
      <c r="C1198" s="71" t="s">
        <v>217</v>
      </c>
      <c r="D1198" s="71" t="str">
        <f aca="false">IFERROR(INDEX('Brand Map'!$B$4:$B$125,MATCH(C1198,'Brand Map'!$A$4:$A$125,0)),"Other")</f>
        <v>AUMJ</v>
      </c>
      <c r="E1198" s="73" t="n">
        <f aca="false">SUMIFS(Detail!$K$2:$K$9168,Detail!$C$2:$C$9168,$A1198)</f>
        <v>1</v>
      </c>
      <c r="F1198" s="73" t="n">
        <f aca="false">SUMIFS(Detail!$E$2:$E$9168,Detail!$C$2:$C$9168,$A1198)</f>
        <v>0</v>
      </c>
      <c r="G1198" s="74" t="n">
        <f aca="false">SUMIFS(Detail!$M$2:$M$9168,Detail!$C$2:$C$9168,$A1198)</f>
        <v>54.5</v>
      </c>
      <c r="H1198" s="74" t="n">
        <f aca="false">SUMIFS(Detail!$D$2:$D$9168,Detail!$C$2:$C$9168,$A1198)</f>
        <v>0</v>
      </c>
      <c r="I1198" s="74" t="n">
        <v>1588.72</v>
      </c>
      <c r="J1198" s="51" t="n">
        <f aca="false">IF(E1198&gt;0,AF1198/E1198,0)</f>
        <v>0</v>
      </c>
      <c r="K1198" s="51" t="n">
        <f aca="false">IF(G1198&gt;0,AG1198/G1198,0)</f>
        <v>0</v>
      </c>
      <c r="L1198" s="75" t="n">
        <f aca="false">H1198/Settings!$B$16</f>
        <v>0</v>
      </c>
      <c r="M1198" s="76" t="n">
        <f aca="false">H1198/Settings!$B$20</f>
        <v>0</v>
      </c>
      <c r="N1198" s="77" t="n">
        <f aca="false">E1198*Settings!$B$3</f>
        <v>0.0748599558648786</v>
      </c>
      <c r="O1198" s="77" t="n">
        <f aca="false">IF(E1198&gt;0,(AF1198-N1198)/SQRT(E1198*Settings!$B$3*(1-Settings!$B$3)),0)</f>
        <v>-0.28445989382101</v>
      </c>
      <c r="P1198" s="77" t="n">
        <f aca="false">MAX(0,AF1198-N1198)</f>
        <v>0</v>
      </c>
      <c r="Q1198" s="51" t="n">
        <f aca="false">IF(E1198&gt;=Settings!$B$4,(AF1198+Settings!$B$7*Settings!$B$3)/(E1198+Settings!$B$7),Settings!$B$3)</f>
        <v>0.0748599558648786</v>
      </c>
      <c r="R1198" s="78" t="n">
        <f aca="false">PERCENTRANK($H$2:$H$1780,H1198,6)</f>
        <v>0</v>
      </c>
      <c r="S1198" s="78" t="n">
        <f aca="false">PERCENTRANK($Q$2:$Q$1780,Q1198,6)</f>
        <v>0.0646794</v>
      </c>
      <c r="T1198" s="78" t="n">
        <f aca="false">PERCENTRANK($F$2:$F$1780,F1198,6)</f>
        <v>0</v>
      </c>
      <c r="U1198" s="79" t="n">
        <f aca="false">IF(F1198&gt;0,ROUND((Settings!$B$8*T1198+Settings!$B$9*R1198+Settings!$B$10*S1198)/SUM(Settings!$B$8:$B$10),10),0)</f>
        <v>0</v>
      </c>
      <c r="V1198" s="71" t="str">
        <f aca="false">IF(U1198&gt;0,RANK(U1198,$U$2:$U$1780)+COUNTIF($U$2:U1198,U1198)-1,"")</f>
        <v/>
      </c>
      <c r="W1198" s="71" t="str">
        <f aca="false">IF(V1198="","",IF(V1198&lt;=Settings!$B$11,"1 - Fix first",IF(V1198&lt;=Settings!$B$12,"2 - Review","3 - Monitor")))</f>
        <v/>
      </c>
      <c r="X1198" s="71" t="str">
        <f aca="false">IF(AND(E1198&gt;=Settings!$B$4,AF1198&gt;=Settings!$B$5,O1198&gt;=Settings!$B$6),"HIGH RATE","")</f>
        <v/>
      </c>
      <c r="Y1198" s="71" t="str">
        <f aca="false">IF(F1198&gt;0,RANK(F1198,$F$2:$F$1780)+COUNTIF($F$2:F1198,F1198)-1,"")</f>
        <v/>
      </c>
      <c r="Z1198" s="71" t="str">
        <f aca="false">IF(H1198&gt;0,RANK(H1198,$H$2:$H$1780)+COUNTIF($H$2:H1198,H1198)-1,"")</f>
        <v/>
      </c>
      <c r="AA1198" s="71" t="str">
        <f aca="false">IF(AC1198="","",RANK(AC1198,$AC$2:$AC$1780)+COUNTIF($AC$2:AC1198,AC1198)-1)</f>
        <v/>
      </c>
      <c r="AB1198" s="71" t="str">
        <f aca="false">IF(AD1198="","",RANK(AD1198,$AD$2:$AD$1780)+COUNTIF($AD$2:AD1198,AD1198)-1)</f>
        <v/>
      </c>
      <c r="AC1198" s="71" t="str">
        <f aca="false">IF(AND(AF1198&gt;0,E1198&gt;=Settings!$B$4),ROUND(J1198,10),"")</f>
        <v/>
      </c>
      <c r="AD1198" s="71" t="str">
        <f aca="false">IF(X1198="HIGH RATE",ROUND(O1198,10),"")</f>
        <v/>
      </c>
      <c r="AE1198" s="71" t="s">
        <v>60</v>
      </c>
      <c r="AF1198" s="73" t="n">
        <f aca="false">SUMIFS(Detail!$L$2:$L$9168,Detail!$C$2:$C$9168,$A1198)</f>
        <v>0</v>
      </c>
      <c r="AG1198" s="74" t="n">
        <f aca="false">SUMIFS(Detail!$N$2:$N$9168,Detail!$C$2:$C$9168,$A1198)</f>
        <v>0</v>
      </c>
    </row>
    <row r="1199" customFormat="false" ht="15" hidden="false" customHeight="false" outlineLevel="0" collapsed="false">
      <c r="A1199" s="71" t="s">
        <v>2452</v>
      </c>
      <c r="B1199" s="71" t="s">
        <v>3160</v>
      </c>
      <c r="C1199" s="71" t="s">
        <v>217</v>
      </c>
      <c r="D1199" s="71" t="str">
        <f aca="false">IFERROR(INDEX('Brand Map'!$B$4:$B$125,MATCH(C1199,'Brand Map'!$A$4:$A$125,0)),"Other")</f>
        <v>AUMJ</v>
      </c>
      <c r="E1199" s="73" t="n">
        <f aca="false">SUMIFS(Detail!$K$2:$K$9168,Detail!$C$2:$C$9168,$A1199)</f>
        <v>4</v>
      </c>
      <c r="F1199" s="73" t="n">
        <f aca="false">SUMIFS(Detail!$E$2:$E$9168,Detail!$C$2:$C$9168,$A1199)</f>
        <v>0</v>
      </c>
      <c r="G1199" s="74" t="n">
        <f aca="false">SUMIFS(Detail!$M$2:$M$9168,Detail!$C$2:$C$9168,$A1199)</f>
        <v>290.71</v>
      </c>
      <c r="H1199" s="74" t="n">
        <f aca="false">SUMIFS(Detail!$D$2:$D$9168,Detail!$C$2:$C$9168,$A1199)</f>
        <v>0</v>
      </c>
      <c r="I1199" s="74" t="n">
        <v>281.19</v>
      </c>
      <c r="J1199" s="51" t="n">
        <f aca="false">IF(E1199&gt;0,AF1199/E1199,0)</f>
        <v>0</v>
      </c>
      <c r="K1199" s="51" t="n">
        <f aca="false">IF(G1199&gt;0,AG1199/G1199,0)</f>
        <v>0</v>
      </c>
      <c r="L1199" s="75" t="n">
        <f aca="false">H1199/Settings!$B$16</f>
        <v>0</v>
      </c>
      <c r="M1199" s="76" t="n">
        <f aca="false">H1199/Settings!$B$20</f>
        <v>0</v>
      </c>
      <c r="N1199" s="77" t="n">
        <f aca="false">E1199*Settings!$B$3</f>
        <v>0.299439823459515</v>
      </c>
      <c r="O1199" s="77" t="n">
        <f aca="false">IF(E1199&gt;0,(AF1199-N1199)/SQRT(E1199*Settings!$B$3*(1-Settings!$B$3)),0)</f>
        <v>-0.568919787642021</v>
      </c>
      <c r="P1199" s="77" t="n">
        <f aca="false">MAX(0,AF1199-N1199)</f>
        <v>0</v>
      </c>
      <c r="Q1199" s="51" t="n">
        <f aca="false">IF(E1199&gt;=Settings!$B$4,(AF1199+Settings!$B$7*Settings!$B$3)/(E1199+Settings!$B$7),Settings!$B$3)</f>
        <v>0.0748599558648786</v>
      </c>
      <c r="R1199" s="78" t="n">
        <f aca="false">PERCENTRANK($H$2:$H$1780,H1199,6)</f>
        <v>0</v>
      </c>
      <c r="S1199" s="78" t="n">
        <f aca="false">PERCENTRANK($Q$2:$Q$1780,Q1199,6)</f>
        <v>0.0646794</v>
      </c>
      <c r="T1199" s="78" t="n">
        <f aca="false">PERCENTRANK($F$2:$F$1780,F1199,6)</f>
        <v>0</v>
      </c>
      <c r="U1199" s="79" t="n">
        <f aca="false">IF(F1199&gt;0,ROUND((Settings!$B$8*T1199+Settings!$B$9*R1199+Settings!$B$10*S1199)/SUM(Settings!$B$8:$B$10),10),0)</f>
        <v>0</v>
      </c>
      <c r="V1199" s="71" t="str">
        <f aca="false">IF(U1199&gt;0,RANK(U1199,$U$2:$U$1780)+COUNTIF($U$2:U1199,U1199)-1,"")</f>
        <v/>
      </c>
      <c r="W1199" s="71" t="str">
        <f aca="false">IF(V1199="","",IF(V1199&lt;=Settings!$B$11,"1 - Fix first",IF(V1199&lt;=Settings!$B$12,"2 - Review","3 - Monitor")))</f>
        <v/>
      </c>
      <c r="X1199" s="71" t="str">
        <f aca="false">IF(AND(E1199&gt;=Settings!$B$4,AF1199&gt;=Settings!$B$5,O1199&gt;=Settings!$B$6),"HIGH RATE","")</f>
        <v/>
      </c>
      <c r="Y1199" s="71" t="str">
        <f aca="false">IF(F1199&gt;0,RANK(F1199,$F$2:$F$1780)+COUNTIF($F$2:F1199,F1199)-1,"")</f>
        <v/>
      </c>
      <c r="Z1199" s="71" t="str">
        <f aca="false">IF(H1199&gt;0,RANK(H1199,$H$2:$H$1780)+COUNTIF($H$2:H1199,H1199)-1,"")</f>
        <v/>
      </c>
      <c r="AA1199" s="71" t="str">
        <f aca="false">IF(AC1199="","",RANK(AC1199,$AC$2:$AC$1780)+COUNTIF($AC$2:AC1199,AC1199)-1)</f>
        <v/>
      </c>
      <c r="AB1199" s="71" t="str">
        <f aca="false">IF(AD1199="","",RANK(AD1199,$AD$2:$AD$1780)+COUNTIF($AD$2:AD1199,AD1199)-1)</f>
        <v/>
      </c>
      <c r="AC1199" s="71" t="str">
        <f aca="false">IF(AND(AF1199&gt;0,E1199&gt;=Settings!$B$4),ROUND(J1199,10),"")</f>
        <v/>
      </c>
      <c r="AD1199" s="71" t="str">
        <f aca="false">IF(X1199="HIGH RATE",ROUND(O1199,10),"")</f>
        <v/>
      </c>
      <c r="AE1199" s="71" t="s">
        <v>62</v>
      </c>
      <c r="AF1199" s="73" t="n">
        <f aca="false">SUMIFS(Detail!$L$2:$L$9168,Detail!$C$2:$C$9168,$A1199)</f>
        <v>0</v>
      </c>
      <c r="AG1199" s="74" t="n">
        <f aca="false">SUMIFS(Detail!$N$2:$N$9168,Detail!$C$2:$C$9168,$A1199)</f>
        <v>0</v>
      </c>
    </row>
    <row r="1200" customFormat="false" ht="15" hidden="false" customHeight="false" outlineLevel="0" collapsed="false">
      <c r="A1200" s="71" t="s">
        <v>1949</v>
      </c>
      <c r="B1200" s="71" t="s">
        <v>2846</v>
      </c>
      <c r="C1200" s="71" t="s">
        <v>217</v>
      </c>
      <c r="D1200" s="71" t="str">
        <f aca="false">IFERROR(INDEX('Brand Map'!$B$4:$B$125,MATCH(C1200,'Brand Map'!$A$4:$A$125,0)),"Other")</f>
        <v>AUMJ</v>
      </c>
      <c r="E1200" s="73" t="n">
        <f aca="false">SUMIFS(Detail!$K$2:$K$9168,Detail!$C$2:$C$9168,$A1200)</f>
        <v>0</v>
      </c>
      <c r="F1200" s="73" t="n">
        <f aca="false">SUMIFS(Detail!$E$2:$E$9168,Detail!$C$2:$C$9168,$A1200)</f>
        <v>0</v>
      </c>
      <c r="G1200" s="74" t="n">
        <f aca="false">SUMIFS(Detail!$M$2:$M$9168,Detail!$C$2:$C$9168,$A1200)</f>
        <v>0</v>
      </c>
      <c r="H1200" s="74" t="n">
        <f aca="false">SUMIFS(Detail!$D$2:$D$9168,Detail!$C$2:$C$9168,$A1200)</f>
        <v>0</v>
      </c>
      <c r="I1200" s="74" t="n">
        <v>435.8</v>
      </c>
      <c r="J1200" s="51" t="n">
        <f aca="false">IF(E1200&gt;0,AF1200/E1200,0)</f>
        <v>0</v>
      </c>
      <c r="K1200" s="51" t="n">
        <f aca="false">IF(G1200&gt;0,AG1200/G1200,0)</f>
        <v>0</v>
      </c>
      <c r="L1200" s="75" t="n">
        <f aca="false">H1200/Settings!$B$16</f>
        <v>0</v>
      </c>
      <c r="M1200" s="76" t="n">
        <f aca="false">H1200/Settings!$B$20</f>
        <v>0</v>
      </c>
      <c r="N1200" s="77" t="n">
        <f aca="false">E1200*Settings!$B$3</f>
        <v>0</v>
      </c>
      <c r="O1200" s="77" t="n">
        <f aca="false">IF(E1200&gt;0,(AF1200-N1200)/SQRT(E1200*Settings!$B$3*(1-Settings!$B$3)),0)</f>
        <v>0</v>
      </c>
      <c r="P1200" s="77" t="n">
        <f aca="false">MAX(0,AF1200-N1200)</f>
        <v>0</v>
      </c>
      <c r="Q1200" s="51" t="n">
        <f aca="false">IF(E1200&gt;=Settings!$B$4,(AF1200+Settings!$B$7*Settings!$B$3)/(E1200+Settings!$B$7),Settings!$B$3)</f>
        <v>0.0748599558648786</v>
      </c>
      <c r="R1200" s="78" t="n">
        <f aca="false">PERCENTRANK($H$2:$H$1780,H1200,6)</f>
        <v>0</v>
      </c>
      <c r="S1200" s="78" t="n">
        <f aca="false">PERCENTRANK($Q$2:$Q$1780,Q1200,6)</f>
        <v>0.0646794</v>
      </c>
      <c r="T1200" s="78" t="n">
        <f aca="false">PERCENTRANK($F$2:$F$1780,F1200,6)</f>
        <v>0</v>
      </c>
      <c r="U1200" s="79" t="n">
        <f aca="false">IF(F1200&gt;0,ROUND((Settings!$B$8*T1200+Settings!$B$9*R1200+Settings!$B$10*S1200)/SUM(Settings!$B$8:$B$10),10),0)</f>
        <v>0</v>
      </c>
      <c r="V1200" s="71" t="str">
        <f aca="false">IF(U1200&gt;0,RANK(U1200,$U$2:$U$1780)+COUNTIF($U$2:U1200,U1200)-1,"")</f>
        <v/>
      </c>
      <c r="W1200" s="71" t="str">
        <f aca="false">IF(V1200="","",IF(V1200&lt;=Settings!$B$11,"1 - Fix first",IF(V1200&lt;=Settings!$B$12,"2 - Review","3 - Monitor")))</f>
        <v/>
      </c>
      <c r="X1200" s="71" t="str">
        <f aca="false">IF(AND(E1200&gt;=Settings!$B$4,AF1200&gt;=Settings!$B$5,O1200&gt;=Settings!$B$6),"HIGH RATE","")</f>
        <v/>
      </c>
      <c r="Y1200" s="71" t="str">
        <f aca="false">IF(F1200&gt;0,RANK(F1200,$F$2:$F$1780)+COUNTIF($F$2:F1200,F1200)-1,"")</f>
        <v/>
      </c>
      <c r="Z1200" s="71" t="str">
        <f aca="false">IF(H1200&gt;0,RANK(H1200,$H$2:$H$1780)+COUNTIF($H$2:H1200,H1200)-1,"")</f>
        <v/>
      </c>
      <c r="AA1200" s="71" t="str">
        <f aca="false">IF(AC1200="","",RANK(AC1200,$AC$2:$AC$1780)+COUNTIF($AC$2:AC1200,AC1200)-1)</f>
        <v/>
      </c>
      <c r="AB1200" s="71" t="str">
        <f aca="false">IF(AD1200="","",RANK(AD1200,$AD$2:$AD$1780)+COUNTIF($AD$2:AD1200,AD1200)-1)</f>
        <v/>
      </c>
      <c r="AC1200" s="71" t="str">
        <f aca="false">IF(AND(AF1200&gt;0,E1200&gt;=Settings!$B$4),ROUND(J1200,10),"")</f>
        <v/>
      </c>
      <c r="AD1200" s="71" t="str">
        <f aca="false">IF(X1200="HIGH RATE",ROUND(O1200,10),"")</f>
        <v/>
      </c>
      <c r="AE1200" s="71" t="s">
        <v>60</v>
      </c>
      <c r="AF1200" s="73" t="n">
        <f aca="false">SUMIFS(Detail!$L$2:$L$9168,Detail!$C$2:$C$9168,$A1200)</f>
        <v>0</v>
      </c>
      <c r="AG1200" s="74" t="n">
        <f aca="false">SUMIFS(Detail!$N$2:$N$9168,Detail!$C$2:$C$9168,$A1200)</f>
        <v>0</v>
      </c>
    </row>
    <row r="1201" customFormat="false" ht="15" hidden="false" customHeight="false" outlineLevel="0" collapsed="false">
      <c r="A1201" s="71" t="s">
        <v>2458</v>
      </c>
      <c r="B1201" s="71" t="s">
        <v>2846</v>
      </c>
      <c r="C1201" s="71" t="s">
        <v>217</v>
      </c>
      <c r="D1201" s="71" t="str">
        <f aca="false">IFERROR(INDEX('Brand Map'!$B$4:$B$125,MATCH(C1201,'Brand Map'!$A$4:$A$125,0)),"Other")</f>
        <v>AUMJ</v>
      </c>
      <c r="E1201" s="73" t="n">
        <f aca="false">SUMIFS(Detail!$K$2:$K$9168,Detail!$C$2:$C$9168,$A1201)</f>
        <v>3</v>
      </c>
      <c r="F1201" s="73" t="n">
        <f aca="false">SUMIFS(Detail!$E$2:$E$9168,Detail!$C$2:$C$9168,$A1201)</f>
        <v>0</v>
      </c>
      <c r="G1201" s="74" t="n">
        <f aca="false">SUMIFS(Detail!$M$2:$M$9168,Detail!$C$2:$C$9168,$A1201)</f>
        <v>245.31</v>
      </c>
      <c r="H1201" s="74" t="n">
        <f aca="false">SUMIFS(Detail!$D$2:$D$9168,Detail!$C$2:$C$9168,$A1201)</f>
        <v>0</v>
      </c>
      <c r="I1201" s="74" t="n">
        <v>233.06</v>
      </c>
      <c r="J1201" s="51" t="n">
        <f aca="false">IF(E1201&gt;0,AF1201/E1201,0)</f>
        <v>0</v>
      </c>
      <c r="K1201" s="51" t="n">
        <f aca="false">IF(G1201&gt;0,AG1201/G1201,0)</f>
        <v>0</v>
      </c>
      <c r="L1201" s="75" t="n">
        <f aca="false">H1201/Settings!$B$16</f>
        <v>0</v>
      </c>
      <c r="M1201" s="76" t="n">
        <f aca="false">H1201/Settings!$B$20</f>
        <v>0</v>
      </c>
      <c r="N1201" s="77" t="n">
        <f aca="false">E1201*Settings!$B$3</f>
        <v>0.224579867594636</v>
      </c>
      <c r="O1201" s="77" t="n">
        <f aca="false">IF(E1201&gt;0,(AF1201-N1201)/SQRT(E1201*Settings!$B$3*(1-Settings!$B$3)),0)</f>
        <v>-0.492698988813638</v>
      </c>
      <c r="P1201" s="77" t="n">
        <f aca="false">MAX(0,AF1201-N1201)</f>
        <v>0</v>
      </c>
      <c r="Q1201" s="51" t="n">
        <f aca="false">IF(E1201&gt;=Settings!$B$4,(AF1201+Settings!$B$7*Settings!$B$3)/(E1201+Settings!$B$7),Settings!$B$3)</f>
        <v>0.0748599558648786</v>
      </c>
      <c r="R1201" s="78" t="n">
        <f aca="false">PERCENTRANK($H$2:$H$1780,H1201,6)</f>
        <v>0</v>
      </c>
      <c r="S1201" s="78" t="n">
        <f aca="false">PERCENTRANK($Q$2:$Q$1780,Q1201,6)</f>
        <v>0.0646794</v>
      </c>
      <c r="T1201" s="78" t="n">
        <f aca="false">PERCENTRANK($F$2:$F$1780,F1201,6)</f>
        <v>0</v>
      </c>
      <c r="U1201" s="79" t="n">
        <f aca="false">IF(F1201&gt;0,ROUND((Settings!$B$8*T1201+Settings!$B$9*R1201+Settings!$B$10*S1201)/SUM(Settings!$B$8:$B$10),10),0)</f>
        <v>0</v>
      </c>
      <c r="V1201" s="71" t="str">
        <f aca="false">IF(U1201&gt;0,RANK(U1201,$U$2:$U$1780)+COUNTIF($U$2:U1201,U1201)-1,"")</f>
        <v/>
      </c>
      <c r="W1201" s="71" t="str">
        <f aca="false">IF(V1201="","",IF(V1201&lt;=Settings!$B$11,"1 - Fix first",IF(V1201&lt;=Settings!$B$12,"2 - Review","3 - Monitor")))</f>
        <v/>
      </c>
      <c r="X1201" s="71" t="str">
        <f aca="false">IF(AND(E1201&gt;=Settings!$B$4,AF1201&gt;=Settings!$B$5,O1201&gt;=Settings!$B$6),"HIGH RATE","")</f>
        <v/>
      </c>
      <c r="Y1201" s="71" t="str">
        <f aca="false">IF(F1201&gt;0,RANK(F1201,$F$2:$F$1780)+COUNTIF($F$2:F1201,F1201)-1,"")</f>
        <v/>
      </c>
      <c r="Z1201" s="71" t="str">
        <f aca="false">IF(H1201&gt;0,RANK(H1201,$H$2:$H$1780)+COUNTIF($H$2:H1201,H1201)-1,"")</f>
        <v/>
      </c>
      <c r="AA1201" s="71" t="str">
        <f aca="false">IF(AC1201="","",RANK(AC1201,$AC$2:$AC$1780)+COUNTIF($AC$2:AC1201,AC1201)-1)</f>
        <v/>
      </c>
      <c r="AB1201" s="71" t="str">
        <f aca="false">IF(AD1201="","",RANK(AD1201,$AD$2:$AD$1780)+COUNTIF($AD$2:AD1201,AD1201)-1)</f>
        <v/>
      </c>
      <c r="AC1201" s="71" t="str">
        <f aca="false">IF(AND(AF1201&gt;0,E1201&gt;=Settings!$B$4),ROUND(J1201,10),"")</f>
        <v/>
      </c>
      <c r="AD1201" s="71" t="str">
        <f aca="false">IF(X1201="HIGH RATE",ROUND(O1201,10),"")</f>
        <v/>
      </c>
      <c r="AE1201" s="71" t="s">
        <v>61</v>
      </c>
      <c r="AF1201" s="73" t="n">
        <f aca="false">SUMIFS(Detail!$L$2:$L$9168,Detail!$C$2:$C$9168,$A1201)</f>
        <v>0</v>
      </c>
      <c r="AG1201" s="74" t="n">
        <f aca="false">SUMIFS(Detail!$N$2:$N$9168,Detail!$C$2:$C$9168,$A1201)</f>
        <v>0</v>
      </c>
    </row>
    <row r="1202" customFormat="false" ht="15" hidden="false" customHeight="false" outlineLevel="0" collapsed="false">
      <c r="A1202" s="71" t="s">
        <v>2358</v>
      </c>
      <c r="B1202" s="71" t="s">
        <v>2846</v>
      </c>
      <c r="C1202" s="71" t="s">
        <v>217</v>
      </c>
      <c r="D1202" s="71" t="str">
        <f aca="false">IFERROR(INDEX('Brand Map'!$B$4:$B$125,MATCH(C1202,'Brand Map'!$A$4:$A$125,0)),"Other")</f>
        <v>AUMJ</v>
      </c>
      <c r="E1202" s="73" t="n">
        <f aca="false">SUMIFS(Detail!$K$2:$K$9168,Detail!$C$2:$C$9168,$A1202)</f>
        <v>0</v>
      </c>
      <c r="F1202" s="73" t="n">
        <f aca="false">SUMIFS(Detail!$E$2:$E$9168,Detail!$C$2:$C$9168,$A1202)</f>
        <v>0</v>
      </c>
      <c r="G1202" s="74" t="n">
        <f aca="false">SUMIFS(Detail!$M$2:$M$9168,Detail!$C$2:$C$9168,$A1202)</f>
        <v>0</v>
      </c>
      <c r="H1202" s="74" t="n">
        <f aca="false">SUMIFS(Detail!$D$2:$D$9168,Detail!$C$2:$C$9168,$A1202)</f>
        <v>0</v>
      </c>
      <c r="I1202" s="74" t="n">
        <v>145.36</v>
      </c>
      <c r="J1202" s="51" t="n">
        <f aca="false">IF(E1202&gt;0,AF1202/E1202,0)</f>
        <v>0</v>
      </c>
      <c r="K1202" s="51" t="n">
        <f aca="false">IF(G1202&gt;0,AG1202/G1202,0)</f>
        <v>0</v>
      </c>
      <c r="L1202" s="75" t="n">
        <f aca="false">H1202/Settings!$B$16</f>
        <v>0</v>
      </c>
      <c r="M1202" s="76" t="n">
        <f aca="false">H1202/Settings!$B$20</f>
        <v>0</v>
      </c>
      <c r="N1202" s="77" t="n">
        <f aca="false">E1202*Settings!$B$3</f>
        <v>0</v>
      </c>
      <c r="O1202" s="77" t="n">
        <f aca="false">IF(E1202&gt;0,(AF1202-N1202)/SQRT(E1202*Settings!$B$3*(1-Settings!$B$3)),0)</f>
        <v>0</v>
      </c>
      <c r="P1202" s="77" t="n">
        <f aca="false">MAX(0,AF1202-N1202)</f>
        <v>0</v>
      </c>
      <c r="Q1202" s="51" t="n">
        <f aca="false">IF(E1202&gt;=Settings!$B$4,(AF1202+Settings!$B$7*Settings!$B$3)/(E1202+Settings!$B$7),Settings!$B$3)</f>
        <v>0.0748599558648786</v>
      </c>
      <c r="R1202" s="78" t="n">
        <f aca="false">PERCENTRANK($H$2:$H$1780,H1202,6)</f>
        <v>0</v>
      </c>
      <c r="S1202" s="78" t="n">
        <f aca="false">PERCENTRANK($Q$2:$Q$1780,Q1202,6)</f>
        <v>0.0646794</v>
      </c>
      <c r="T1202" s="78" t="n">
        <f aca="false">PERCENTRANK($F$2:$F$1780,F1202,6)</f>
        <v>0</v>
      </c>
      <c r="U1202" s="79" t="n">
        <f aca="false">IF(F1202&gt;0,ROUND((Settings!$B$8*T1202+Settings!$B$9*R1202+Settings!$B$10*S1202)/SUM(Settings!$B$8:$B$10),10),0)</f>
        <v>0</v>
      </c>
      <c r="V1202" s="71" t="str">
        <f aca="false">IF(U1202&gt;0,RANK(U1202,$U$2:$U$1780)+COUNTIF($U$2:U1202,U1202)-1,"")</f>
        <v/>
      </c>
      <c r="W1202" s="71" t="str">
        <f aca="false">IF(V1202="","",IF(V1202&lt;=Settings!$B$11,"1 - Fix first",IF(V1202&lt;=Settings!$B$12,"2 - Review","3 - Monitor")))</f>
        <v/>
      </c>
      <c r="X1202" s="71" t="str">
        <f aca="false">IF(AND(E1202&gt;=Settings!$B$4,AF1202&gt;=Settings!$B$5,O1202&gt;=Settings!$B$6),"HIGH RATE","")</f>
        <v/>
      </c>
      <c r="Y1202" s="71" t="str">
        <f aca="false">IF(F1202&gt;0,RANK(F1202,$F$2:$F$1780)+COUNTIF($F$2:F1202,F1202)-1,"")</f>
        <v/>
      </c>
      <c r="Z1202" s="71" t="str">
        <f aca="false">IF(H1202&gt;0,RANK(H1202,$H$2:$H$1780)+COUNTIF($H$2:H1202,H1202)-1,"")</f>
        <v/>
      </c>
      <c r="AA1202" s="71" t="str">
        <f aca="false">IF(AC1202="","",RANK(AC1202,$AC$2:$AC$1780)+COUNTIF($AC$2:AC1202,AC1202)-1)</f>
        <v/>
      </c>
      <c r="AB1202" s="71" t="str">
        <f aca="false">IF(AD1202="","",RANK(AD1202,$AD$2:$AD$1780)+COUNTIF($AD$2:AD1202,AD1202)-1)</f>
        <v/>
      </c>
      <c r="AC1202" s="71" t="str">
        <f aca="false">IF(AND(AF1202&gt;0,E1202&gt;=Settings!$B$4),ROUND(J1202,10),"")</f>
        <v/>
      </c>
      <c r="AD1202" s="71" t="str">
        <f aca="false">IF(X1202="HIGH RATE",ROUND(O1202,10),"")</f>
        <v/>
      </c>
      <c r="AE1202" s="71" t="s">
        <v>61</v>
      </c>
      <c r="AF1202" s="73" t="n">
        <f aca="false">SUMIFS(Detail!$L$2:$L$9168,Detail!$C$2:$C$9168,$A1202)</f>
        <v>0</v>
      </c>
      <c r="AG1202" s="74" t="n">
        <f aca="false">SUMIFS(Detail!$N$2:$N$9168,Detail!$C$2:$C$9168,$A1202)</f>
        <v>0</v>
      </c>
    </row>
    <row r="1203" customFormat="false" ht="15" hidden="false" customHeight="false" outlineLevel="0" collapsed="false">
      <c r="A1203" s="71" t="s">
        <v>2329</v>
      </c>
      <c r="B1203" s="71" t="s">
        <v>3161</v>
      </c>
      <c r="C1203" s="71" t="s">
        <v>217</v>
      </c>
      <c r="D1203" s="71" t="str">
        <f aca="false">IFERROR(INDEX('Brand Map'!$B$4:$B$125,MATCH(C1203,'Brand Map'!$A$4:$A$125,0)),"Other")</f>
        <v>AUMJ</v>
      </c>
      <c r="E1203" s="73" t="n">
        <f aca="false">SUMIFS(Detail!$K$2:$K$9168,Detail!$C$2:$C$9168,$A1203)</f>
        <v>0</v>
      </c>
      <c r="F1203" s="73" t="n">
        <f aca="false">SUMIFS(Detail!$E$2:$E$9168,Detail!$C$2:$C$9168,$A1203)</f>
        <v>0</v>
      </c>
      <c r="G1203" s="74" t="n">
        <f aca="false">SUMIFS(Detail!$M$2:$M$9168,Detail!$C$2:$C$9168,$A1203)</f>
        <v>0</v>
      </c>
      <c r="H1203" s="74" t="n">
        <f aca="false">SUMIFS(Detail!$D$2:$D$9168,Detail!$C$2:$C$9168,$A1203)</f>
        <v>0</v>
      </c>
      <c r="I1203" s="74" t="n">
        <v>247.18</v>
      </c>
      <c r="J1203" s="51" t="n">
        <f aca="false">IF(E1203&gt;0,AF1203/E1203,0)</f>
        <v>0</v>
      </c>
      <c r="K1203" s="51" t="n">
        <f aca="false">IF(G1203&gt;0,AG1203/G1203,0)</f>
        <v>0</v>
      </c>
      <c r="L1203" s="75" t="n">
        <f aca="false">H1203/Settings!$B$16</f>
        <v>0</v>
      </c>
      <c r="M1203" s="76" t="n">
        <f aca="false">H1203/Settings!$B$20</f>
        <v>0</v>
      </c>
      <c r="N1203" s="77" t="n">
        <f aca="false">E1203*Settings!$B$3</f>
        <v>0</v>
      </c>
      <c r="O1203" s="77" t="n">
        <f aca="false">IF(E1203&gt;0,(AF1203-N1203)/SQRT(E1203*Settings!$B$3*(1-Settings!$B$3)),0)</f>
        <v>0</v>
      </c>
      <c r="P1203" s="77" t="n">
        <f aca="false">MAX(0,AF1203-N1203)</f>
        <v>0</v>
      </c>
      <c r="Q1203" s="51" t="n">
        <f aca="false">IF(E1203&gt;=Settings!$B$4,(AF1203+Settings!$B$7*Settings!$B$3)/(E1203+Settings!$B$7),Settings!$B$3)</f>
        <v>0.0748599558648786</v>
      </c>
      <c r="R1203" s="78" t="n">
        <f aca="false">PERCENTRANK($H$2:$H$1780,H1203,6)</f>
        <v>0</v>
      </c>
      <c r="S1203" s="78" t="n">
        <f aca="false">PERCENTRANK($Q$2:$Q$1780,Q1203,6)</f>
        <v>0.0646794</v>
      </c>
      <c r="T1203" s="78" t="n">
        <f aca="false">PERCENTRANK($F$2:$F$1780,F1203,6)</f>
        <v>0</v>
      </c>
      <c r="U1203" s="79" t="n">
        <f aca="false">IF(F1203&gt;0,ROUND((Settings!$B$8*T1203+Settings!$B$9*R1203+Settings!$B$10*S1203)/SUM(Settings!$B$8:$B$10),10),0)</f>
        <v>0</v>
      </c>
      <c r="V1203" s="71" t="str">
        <f aca="false">IF(U1203&gt;0,RANK(U1203,$U$2:$U$1780)+COUNTIF($U$2:U1203,U1203)-1,"")</f>
        <v/>
      </c>
      <c r="W1203" s="71" t="str">
        <f aca="false">IF(V1203="","",IF(V1203&lt;=Settings!$B$11,"1 - Fix first",IF(V1203&lt;=Settings!$B$12,"2 - Review","3 - Monitor")))</f>
        <v/>
      </c>
      <c r="X1203" s="71" t="str">
        <f aca="false">IF(AND(E1203&gt;=Settings!$B$4,AF1203&gt;=Settings!$B$5,O1203&gt;=Settings!$B$6),"HIGH RATE","")</f>
        <v/>
      </c>
      <c r="Y1203" s="71" t="str">
        <f aca="false">IF(F1203&gt;0,RANK(F1203,$F$2:$F$1780)+COUNTIF($F$2:F1203,F1203)-1,"")</f>
        <v/>
      </c>
      <c r="Z1203" s="71" t="str">
        <f aca="false">IF(H1203&gt;0,RANK(H1203,$H$2:$H$1780)+COUNTIF($H$2:H1203,H1203)-1,"")</f>
        <v/>
      </c>
      <c r="AA1203" s="71" t="str">
        <f aca="false">IF(AC1203="","",RANK(AC1203,$AC$2:$AC$1780)+COUNTIF($AC$2:AC1203,AC1203)-1)</f>
        <v/>
      </c>
      <c r="AB1203" s="71" t="str">
        <f aca="false">IF(AD1203="","",RANK(AD1203,$AD$2:$AD$1780)+COUNTIF($AD$2:AD1203,AD1203)-1)</f>
        <v/>
      </c>
      <c r="AC1203" s="71" t="str">
        <f aca="false">IF(AND(AF1203&gt;0,E1203&gt;=Settings!$B$4),ROUND(J1203,10),"")</f>
        <v/>
      </c>
      <c r="AD1203" s="71" t="str">
        <f aca="false">IF(X1203="HIGH RATE",ROUND(O1203,10),"")</f>
        <v/>
      </c>
      <c r="AE1203" s="71" t="s">
        <v>61</v>
      </c>
      <c r="AF1203" s="73" t="n">
        <f aca="false">SUMIFS(Detail!$L$2:$L$9168,Detail!$C$2:$C$9168,$A1203)</f>
        <v>0</v>
      </c>
      <c r="AG1203" s="74" t="n">
        <f aca="false">SUMIFS(Detail!$N$2:$N$9168,Detail!$C$2:$C$9168,$A1203)</f>
        <v>0</v>
      </c>
    </row>
    <row r="1204" customFormat="false" ht="15" hidden="false" customHeight="false" outlineLevel="0" collapsed="false">
      <c r="A1204" s="71" t="s">
        <v>1647</v>
      </c>
      <c r="B1204" s="71" t="s">
        <v>3161</v>
      </c>
      <c r="C1204" s="71" t="s">
        <v>217</v>
      </c>
      <c r="D1204" s="71" t="str">
        <f aca="false">IFERROR(INDEX('Brand Map'!$B$4:$B$125,MATCH(C1204,'Brand Map'!$A$4:$A$125,0)),"Other")</f>
        <v>AUMJ</v>
      </c>
      <c r="E1204" s="73" t="n">
        <f aca="false">SUMIFS(Detail!$K$2:$K$9168,Detail!$C$2:$C$9168,$A1204)</f>
        <v>0</v>
      </c>
      <c r="F1204" s="73" t="n">
        <f aca="false">SUMIFS(Detail!$E$2:$E$9168,Detail!$C$2:$C$9168,$A1204)</f>
        <v>0</v>
      </c>
      <c r="G1204" s="74" t="n">
        <f aca="false">SUMIFS(Detail!$M$2:$M$9168,Detail!$C$2:$C$9168,$A1204)</f>
        <v>0</v>
      </c>
      <c r="H1204" s="74" t="n">
        <f aca="false">SUMIFS(Detail!$D$2:$D$9168,Detail!$C$2:$C$9168,$A1204)</f>
        <v>0</v>
      </c>
      <c r="I1204" s="74" t="n">
        <v>331.9</v>
      </c>
      <c r="J1204" s="51" t="n">
        <f aca="false">IF(E1204&gt;0,AF1204/E1204,0)</f>
        <v>0</v>
      </c>
      <c r="K1204" s="51" t="n">
        <f aca="false">IF(G1204&gt;0,AG1204/G1204,0)</f>
        <v>0</v>
      </c>
      <c r="L1204" s="75" t="n">
        <f aca="false">H1204/Settings!$B$16</f>
        <v>0</v>
      </c>
      <c r="M1204" s="76" t="n">
        <f aca="false">H1204/Settings!$B$20</f>
        <v>0</v>
      </c>
      <c r="N1204" s="77" t="n">
        <f aca="false">E1204*Settings!$B$3</f>
        <v>0</v>
      </c>
      <c r="O1204" s="77" t="n">
        <f aca="false">IF(E1204&gt;0,(AF1204-N1204)/SQRT(E1204*Settings!$B$3*(1-Settings!$B$3)),0)</f>
        <v>0</v>
      </c>
      <c r="P1204" s="77" t="n">
        <f aca="false">MAX(0,AF1204-N1204)</f>
        <v>0</v>
      </c>
      <c r="Q1204" s="51" t="n">
        <f aca="false">IF(E1204&gt;=Settings!$B$4,(AF1204+Settings!$B$7*Settings!$B$3)/(E1204+Settings!$B$7),Settings!$B$3)</f>
        <v>0.0748599558648786</v>
      </c>
      <c r="R1204" s="78" t="n">
        <f aca="false">PERCENTRANK($H$2:$H$1780,H1204,6)</f>
        <v>0</v>
      </c>
      <c r="S1204" s="78" t="n">
        <f aca="false">PERCENTRANK($Q$2:$Q$1780,Q1204,6)</f>
        <v>0.0646794</v>
      </c>
      <c r="T1204" s="78" t="n">
        <f aca="false">PERCENTRANK($F$2:$F$1780,F1204,6)</f>
        <v>0</v>
      </c>
      <c r="U1204" s="79" t="n">
        <f aca="false">IF(F1204&gt;0,ROUND((Settings!$B$8*T1204+Settings!$B$9*R1204+Settings!$B$10*S1204)/SUM(Settings!$B$8:$B$10),10),0)</f>
        <v>0</v>
      </c>
      <c r="V1204" s="71" t="str">
        <f aca="false">IF(U1204&gt;0,RANK(U1204,$U$2:$U$1780)+COUNTIF($U$2:U1204,U1204)-1,"")</f>
        <v/>
      </c>
      <c r="W1204" s="71" t="str">
        <f aca="false">IF(V1204="","",IF(V1204&lt;=Settings!$B$11,"1 - Fix first",IF(V1204&lt;=Settings!$B$12,"2 - Review","3 - Monitor")))</f>
        <v/>
      </c>
      <c r="X1204" s="71" t="str">
        <f aca="false">IF(AND(E1204&gt;=Settings!$B$4,AF1204&gt;=Settings!$B$5,O1204&gt;=Settings!$B$6),"HIGH RATE","")</f>
        <v/>
      </c>
      <c r="Y1204" s="71" t="str">
        <f aca="false">IF(F1204&gt;0,RANK(F1204,$F$2:$F$1780)+COUNTIF($F$2:F1204,F1204)-1,"")</f>
        <v/>
      </c>
      <c r="Z1204" s="71" t="str">
        <f aca="false">IF(H1204&gt;0,RANK(H1204,$H$2:$H$1780)+COUNTIF($H$2:H1204,H1204)-1,"")</f>
        <v/>
      </c>
      <c r="AA1204" s="71" t="str">
        <f aca="false">IF(AC1204="","",RANK(AC1204,$AC$2:$AC$1780)+COUNTIF($AC$2:AC1204,AC1204)-1)</f>
        <v/>
      </c>
      <c r="AB1204" s="71" t="str">
        <f aca="false">IF(AD1204="","",RANK(AD1204,$AD$2:$AD$1780)+COUNTIF($AD$2:AD1204,AD1204)-1)</f>
        <v/>
      </c>
      <c r="AC1204" s="71" t="str">
        <f aca="false">IF(AND(AF1204&gt;0,E1204&gt;=Settings!$B$4),ROUND(J1204,10),"")</f>
        <v/>
      </c>
      <c r="AD1204" s="71" t="str">
        <f aca="false">IF(X1204="HIGH RATE",ROUND(O1204,10),"")</f>
        <v/>
      </c>
      <c r="AE1204" s="71" t="s">
        <v>60</v>
      </c>
      <c r="AF1204" s="73" t="n">
        <f aca="false">SUMIFS(Detail!$L$2:$L$9168,Detail!$C$2:$C$9168,$A1204)</f>
        <v>0</v>
      </c>
      <c r="AG1204" s="74" t="n">
        <f aca="false">SUMIFS(Detail!$N$2:$N$9168,Detail!$C$2:$C$9168,$A1204)</f>
        <v>0</v>
      </c>
    </row>
    <row r="1205" customFormat="false" ht="15" hidden="false" customHeight="false" outlineLevel="0" collapsed="false">
      <c r="A1205" s="71" t="s">
        <v>2257</v>
      </c>
      <c r="B1205" s="71" t="s">
        <v>3161</v>
      </c>
      <c r="C1205" s="71" t="s">
        <v>217</v>
      </c>
      <c r="D1205" s="71" t="str">
        <f aca="false">IFERROR(INDEX('Brand Map'!$B$4:$B$125,MATCH(C1205,'Brand Map'!$A$4:$A$125,0)),"Other")</f>
        <v>AUMJ</v>
      </c>
      <c r="E1205" s="73" t="n">
        <f aca="false">SUMIFS(Detail!$K$2:$K$9168,Detail!$C$2:$C$9168,$A1205)</f>
        <v>1</v>
      </c>
      <c r="F1205" s="73" t="n">
        <f aca="false">SUMIFS(Detail!$E$2:$E$9168,Detail!$C$2:$C$9168,$A1205)</f>
        <v>0</v>
      </c>
      <c r="G1205" s="74" t="n">
        <f aca="false">SUMIFS(Detail!$M$2:$M$9168,Detail!$C$2:$C$9168,$A1205)</f>
        <v>95.41</v>
      </c>
      <c r="H1205" s="74" t="n">
        <f aca="false">SUMIFS(Detail!$D$2:$D$9168,Detail!$C$2:$C$9168,$A1205)</f>
        <v>0</v>
      </c>
      <c r="I1205" s="74" t="n">
        <v>246.27</v>
      </c>
      <c r="J1205" s="51" t="n">
        <f aca="false">IF(E1205&gt;0,AF1205/E1205,0)</f>
        <v>0</v>
      </c>
      <c r="K1205" s="51" t="n">
        <f aca="false">IF(G1205&gt;0,AG1205/G1205,0)</f>
        <v>0</v>
      </c>
      <c r="L1205" s="75" t="n">
        <f aca="false">H1205/Settings!$B$16</f>
        <v>0</v>
      </c>
      <c r="M1205" s="76" t="n">
        <f aca="false">H1205/Settings!$B$20</f>
        <v>0</v>
      </c>
      <c r="N1205" s="77" t="n">
        <f aca="false">E1205*Settings!$B$3</f>
        <v>0.0748599558648786</v>
      </c>
      <c r="O1205" s="77" t="n">
        <f aca="false">IF(E1205&gt;0,(AF1205-N1205)/SQRT(E1205*Settings!$B$3*(1-Settings!$B$3)),0)</f>
        <v>-0.28445989382101</v>
      </c>
      <c r="P1205" s="77" t="n">
        <f aca="false">MAX(0,AF1205-N1205)</f>
        <v>0</v>
      </c>
      <c r="Q1205" s="51" t="n">
        <f aca="false">IF(E1205&gt;=Settings!$B$4,(AF1205+Settings!$B$7*Settings!$B$3)/(E1205+Settings!$B$7),Settings!$B$3)</f>
        <v>0.0748599558648786</v>
      </c>
      <c r="R1205" s="78" t="n">
        <f aca="false">PERCENTRANK($H$2:$H$1780,H1205,6)</f>
        <v>0</v>
      </c>
      <c r="S1205" s="78" t="n">
        <f aca="false">PERCENTRANK($Q$2:$Q$1780,Q1205,6)</f>
        <v>0.0646794</v>
      </c>
      <c r="T1205" s="78" t="n">
        <f aca="false">PERCENTRANK($F$2:$F$1780,F1205,6)</f>
        <v>0</v>
      </c>
      <c r="U1205" s="79" t="n">
        <f aca="false">IF(F1205&gt;0,ROUND((Settings!$B$8*T1205+Settings!$B$9*R1205+Settings!$B$10*S1205)/SUM(Settings!$B$8:$B$10),10),0)</f>
        <v>0</v>
      </c>
      <c r="V1205" s="71" t="str">
        <f aca="false">IF(U1205&gt;0,RANK(U1205,$U$2:$U$1780)+COUNTIF($U$2:U1205,U1205)-1,"")</f>
        <v/>
      </c>
      <c r="W1205" s="71" t="str">
        <f aca="false">IF(V1205="","",IF(V1205&lt;=Settings!$B$11,"1 - Fix first",IF(V1205&lt;=Settings!$B$12,"2 - Review","3 - Monitor")))</f>
        <v/>
      </c>
      <c r="X1205" s="71" t="str">
        <f aca="false">IF(AND(E1205&gt;=Settings!$B$4,AF1205&gt;=Settings!$B$5,O1205&gt;=Settings!$B$6),"HIGH RATE","")</f>
        <v/>
      </c>
      <c r="Y1205" s="71" t="str">
        <f aca="false">IF(F1205&gt;0,RANK(F1205,$F$2:$F$1780)+COUNTIF($F$2:F1205,F1205)-1,"")</f>
        <v/>
      </c>
      <c r="Z1205" s="71" t="str">
        <f aca="false">IF(H1205&gt;0,RANK(H1205,$H$2:$H$1780)+COUNTIF($H$2:H1205,H1205)-1,"")</f>
        <v/>
      </c>
      <c r="AA1205" s="71" t="str">
        <f aca="false">IF(AC1205="","",RANK(AC1205,$AC$2:$AC$1780)+COUNTIF($AC$2:AC1205,AC1205)-1)</f>
        <v/>
      </c>
      <c r="AB1205" s="71" t="str">
        <f aca="false">IF(AD1205="","",RANK(AD1205,$AD$2:$AD$1780)+COUNTIF($AD$2:AD1205,AD1205)-1)</f>
        <v/>
      </c>
      <c r="AC1205" s="71" t="str">
        <f aca="false">IF(AND(AF1205&gt;0,E1205&gt;=Settings!$B$4),ROUND(J1205,10),"")</f>
        <v/>
      </c>
      <c r="AD1205" s="71" t="str">
        <f aca="false">IF(X1205="HIGH RATE",ROUND(O1205,10),"")</f>
        <v/>
      </c>
      <c r="AE1205" s="71" t="s">
        <v>61</v>
      </c>
      <c r="AF1205" s="73" t="n">
        <f aca="false">SUMIFS(Detail!$L$2:$L$9168,Detail!$C$2:$C$9168,$A1205)</f>
        <v>0</v>
      </c>
      <c r="AG1205" s="74" t="n">
        <f aca="false">SUMIFS(Detail!$N$2:$N$9168,Detail!$C$2:$C$9168,$A1205)</f>
        <v>0</v>
      </c>
    </row>
    <row r="1206" customFormat="false" ht="15" hidden="false" customHeight="false" outlineLevel="0" collapsed="false">
      <c r="A1206" s="71" t="s">
        <v>1594</v>
      </c>
      <c r="B1206" s="71" t="s">
        <v>3161</v>
      </c>
      <c r="C1206" s="71" t="s">
        <v>217</v>
      </c>
      <c r="D1206" s="71" t="str">
        <f aca="false">IFERROR(INDEX('Brand Map'!$B$4:$B$125,MATCH(C1206,'Brand Map'!$A$4:$A$125,0)),"Other")</f>
        <v>AUMJ</v>
      </c>
      <c r="E1206" s="73" t="n">
        <f aca="false">SUMIFS(Detail!$K$2:$K$9168,Detail!$C$2:$C$9168,$A1206)</f>
        <v>0</v>
      </c>
      <c r="F1206" s="73" t="n">
        <f aca="false">SUMIFS(Detail!$E$2:$E$9168,Detail!$C$2:$C$9168,$A1206)</f>
        <v>0</v>
      </c>
      <c r="G1206" s="74" t="n">
        <f aca="false">SUMIFS(Detail!$M$2:$M$9168,Detail!$C$2:$C$9168,$A1206)</f>
        <v>0</v>
      </c>
      <c r="H1206" s="74" t="n">
        <f aca="false">SUMIFS(Detail!$D$2:$D$9168,Detail!$C$2:$C$9168,$A1206)</f>
        <v>0</v>
      </c>
      <c r="I1206" s="74" t="n">
        <v>392.5</v>
      </c>
      <c r="J1206" s="51" t="n">
        <f aca="false">IF(E1206&gt;0,AF1206/E1206,0)</f>
        <v>0</v>
      </c>
      <c r="K1206" s="51" t="n">
        <f aca="false">IF(G1206&gt;0,AG1206/G1206,0)</f>
        <v>0</v>
      </c>
      <c r="L1206" s="75" t="n">
        <f aca="false">H1206/Settings!$B$16</f>
        <v>0</v>
      </c>
      <c r="M1206" s="76" t="n">
        <f aca="false">H1206/Settings!$B$20</f>
        <v>0</v>
      </c>
      <c r="N1206" s="77" t="n">
        <f aca="false">E1206*Settings!$B$3</f>
        <v>0</v>
      </c>
      <c r="O1206" s="77" t="n">
        <f aca="false">IF(E1206&gt;0,(AF1206-N1206)/SQRT(E1206*Settings!$B$3*(1-Settings!$B$3)),0)</f>
        <v>0</v>
      </c>
      <c r="P1206" s="77" t="n">
        <f aca="false">MAX(0,AF1206-N1206)</f>
        <v>0</v>
      </c>
      <c r="Q1206" s="51" t="n">
        <f aca="false">IF(E1206&gt;=Settings!$B$4,(AF1206+Settings!$B$7*Settings!$B$3)/(E1206+Settings!$B$7),Settings!$B$3)</f>
        <v>0.0748599558648786</v>
      </c>
      <c r="R1206" s="78" t="n">
        <f aca="false">PERCENTRANK($H$2:$H$1780,H1206,6)</f>
        <v>0</v>
      </c>
      <c r="S1206" s="78" t="n">
        <f aca="false">PERCENTRANK($Q$2:$Q$1780,Q1206,6)</f>
        <v>0.0646794</v>
      </c>
      <c r="T1206" s="78" t="n">
        <f aca="false">PERCENTRANK($F$2:$F$1780,F1206,6)</f>
        <v>0</v>
      </c>
      <c r="U1206" s="79" t="n">
        <f aca="false">IF(F1206&gt;0,ROUND((Settings!$B$8*T1206+Settings!$B$9*R1206+Settings!$B$10*S1206)/SUM(Settings!$B$8:$B$10),10),0)</f>
        <v>0</v>
      </c>
      <c r="V1206" s="71" t="str">
        <f aca="false">IF(U1206&gt;0,RANK(U1206,$U$2:$U$1780)+COUNTIF($U$2:U1206,U1206)-1,"")</f>
        <v/>
      </c>
      <c r="W1206" s="71" t="str">
        <f aca="false">IF(V1206="","",IF(V1206&lt;=Settings!$B$11,"1 - Fix first",IF(V1206&lt;=Settings!$B$12,"2 - Review","3 - Monitor")))</f>
        <v/>
      </c>
      <c r="X1206" s="71" t="str">
        <f aca="false">IF(AND(E1206&gt;=Settings!$B$4,AF1206&gt;=Settings!$B$5,O1206&gt;=Settings!$B$6),"HIGH RATE","")</f>
        <v/>
      </c>
      <c r="Y1206" s="71" t="str">
        <f aca="false">IF(F1206&gt;0,RANK(F1206,$F$2:$F$1780)+COUNTIF($F$2:F1206,F1206)-1,"")</f>
        <v/>
      </c>
      <c r="Z1206" s="71" t="str">
        <f aca="false">IF(H1206&gt;0,RANK(H1206,$H$2:$H$1780)+COUNTIF($H$2:H1206,H1206)-1,"")</f>
        <v/>
      </c>
      <c r="AA1206" s="71" t="str">
        <f aca="false">IF(AC1206="","",RANK(AC1206,$AC$2:$AC$1780)+COUNTIF($AC$2:AC1206,AC1206)-1)</f>
        <v/>
      </c>
      <c r="AB1206" s="71" t="str">
        <f aca="false">IF(AD1206="","",RANK(AD1206,$AD$2:$AD$1780)+COUNTIF($AD$2:AD1206,AD1206)-1)</f>
        <v/>
      </c>
      <c r="AC1206" s="71" t="str">
        <f aca="false">IF(AND(AF1206&gt;0,E1206&gt;=Settings!$B$4),ROUND(J1206,10),"")</f>
        <v/>
      </c>
      <c r="AD1206" s="71" t="str">
        <f aca="false">IF(X1206="HIGH RATE",ROUND(O1206,10),"")</f>
        <v/>
      </c>
      <c r="AE1206" s="71" t="s">
        <v>60</v>
      </c>
      <c r="AF1206" s="73" t="n">
        <f aca="false">SUMIFS(Detail!$L$2:$L$9168,Detail!$C$2:$C$9168,$A1206)</f>
        <v>0</v>
      </c>
      <c r="AG1206" s="74" t="n">
        <f aca="false">SUMIFS(Detail!$N$2:$N$9168,Detail!$C$2:$C$9168,$A1206)</f>
        <v>0</v>
      </c>
    </row>
    <row r="1207" customFormat="false" ht="15" hidden="false" customHeight="false" outlineLevel="0" collapsed="false">
      <c r="A1207" s="71" t="s">
        <v>1907</v>
      </c>
      <c r="B1207" s="71" t="s">
        <v>2526</v>
      </c>
      <c r="C1207" s="71" t="s">
        <v>217</v>
      </c>
      <c r="D1207" s="71" t="str">
        <f aca="false">IFERROR(INDEX('Brand Map'!$B$4:$B$125,MATCH(C1207,'Brand Map'!$A$4:$A$125,0)),"Other")</f>
        <v>AUMJ</v>
      </c>
      <c r="E1207" s="73" t="n">
        <f aca="false">SUMIFS(Detail!$K$2:$K$9168,Detail!$C$2:$C$9168,$A1207)</f>
        <v>0</v>
      </c>
      <c r="F1207" s="73" t="n">
        <f aca="false">SUMIFS(Detail!$E$2:$E$9168,Detail!$C$2:$C$9168,$A1207)</f>
        <v>0</v>
      </c>
      <c r="G1207" s="74" t="n">
        <f aca="false">SUMIFS(Detail!$M$2:$M$9168,Detail!$C$2:$C$9168,$A1207)</f>
        <v>0</v>
      </c>
      <c r="H1207" s="74" t="n">
        <f aca="false">SUMIFS(Detail!$D$2:$D$9168,Detail!$C$2:$C$9168,$A1207)</f>
        <v>0</v>
      </c>
      <c r="I1207" s="74" t="n">
        <v>277.9</v>
      </c>
      <c r="J1207" s="51" t="n">
        <f aca="false">IF(E1207&gt;0,AF1207/E1207,0)</f>
        <v>0</v>
      </c>
      <c r="K1207" s="51" t="n">
        <f aca="false">IF(G1207&gt;0,AG1207/G1207,0)</f>
        <v>0</v>
      </c>
      <c r="L1207" s="75" t="n">
        <f aca="false">H1207/Settings!$B$16</f>
        <v>0</v>
      </c>
      <c r="M1207" s="76" t="n">
        <f aca="false">H1207/Settings!$B$20</f>
        <v>0</v>
      </c>
      <c r="N1207" s="77" t="n">
        <f aca="false">E1207*Settings!$B$3</f>
        <v>0</v>
      </c>
      <c r="O1207" s="77" t="n">
        <f aca="false">IF(E1207&gt;0,(AF1207-N1207)/SQRT(E1207*Settings!$B$3*(1-Settings!$B$3)),0)</f>
        <v>0</v>
      </c>
      <c r="P1207" s="77" t="n">
        <f aca="false">MAX(0,AF1207-N1207)</f>
        <v>0</v>
      </c>
      <c r="Q1207" s="51" t="n">
        <f aca="false">IF(E1207&gt;=Settings!$B$4,(AF1207+Settings!$B$7*Settings!$B$3)/(E1207+Settings!$B$7),Settings!$B$3)</f>
        <v>0.0748599558648786</v>
      </c>
      <c r="R1207" s="78" t="n">
        <f aca="false">PERCENTRANK($H$2:$H$1780,H1207,6)</f>
        <v>0</v>
      </c>
      <c r="S1207" s="78" t="n">
        <f aca="false">PERCENTRANK($Q$2:$Q$1780,Q1207,6)</f>
        <v>0.0646794</v>
      </c>
      <c r="T1207" s="78" t="n">
        <f aca="false">PERCENTRANK($F$2:$F$1780,F1207,6)</f>
        <v>0</v>
      </c>
      <c r="U1207" s="79" t="n">
        <f aca="false">IF(F1207&gt;0,ROUND((Settings!$B$8*T1207+Settings!$B$9*R1207+Settings!$B$10*S1207)/SUM(Settings!$B$8:$B$10),10),0)</f>
        <v>0</v>
      </c>
      <c r="V1207" s="71" t="str">
        <f aca="false">IF(U1207&gt;0,RANK(U1207,$U$2:$U$1780)+COUNTIF($U$2:U1207,U1207)-1,"")</f>
        <v/>
      </c>
      <c r="W1207" s="71" t="str">
        <f aca="false">IF(V1207="","",IF(V1207&lt;=Settings!$B$11,"1 - Fix first",IF(V1207&lt;=Settings!$B$12,"2 - Review","3 - Monitor")))</f>
        <v/>
      </c>
      <c r="X1207" s="71" t="str">
        <f aca="false">IF(AND(E1207&gt;=Settings!$B$4,AF1207&gt;=Settings!$B$5,O1207&gt;=Settings!$B$6),"HIGH RATE","")</f>
        <v/>
      </c>
      <c r="Y1207" s="71" t="str">
        <f aca="false">IF(F1207&gt;0,RANK(F1207,$F$2:$F$1780)+COUNTIF($F$2:F1207,F1207)-1,"")</f>
        <v/>
      </c>
      <c r="Z1207" s="71" t="str">
        <f aca="false">IF(H1207&gt;0,RANK(H1207,$H$2:$H$1780)+COUNTIF($H$2:H1207,H1207)-1,"")</f>
        <v/>
      </c>
      <c r="AA1207" s="71" t="str">
        <f aca="false">IF(AC1207="","",RANK(AC1207,$AC$2:$AC$1780)+COUNTIF($AC$2:AC1207,AC1207)-1)</f>
        <v/>
      </c>
      <c r="AB1207" s="71" t="str">
        <f aca="false">IF(AD1207="","",RANK(AD1207,$AD$2:$AD$1780)+COUNTIF($AD$2:AD1207,AD1207)-1)</f>
        <v/>
      </c>
      <c r="AC1207" s="71" t="str">
        <f aca="false">IF(AND(AF1207&gt;0,E1207&gt;=Settings!$B$4),ROUND(J1207,10),"")</f>
        <v/>
      </c>
      <c r="AD1207" s="71" t="str">
        <f aca="false">IF(X1207="HIGH RATE",ROUND(O1207,10),"")</f>
        <v/>
      </c>
      <c r="AE1207" s="71" t="s">
        <v>60</v>
      </c>
      <c r="AF1207" s="73" t="n">
        <f aca="false">SUMIFS(Detail!$L$2:$L$9168,Detail!$C$2:$C$9168,$A1207)</f>
        <v>0</v>
      </c>
      <c r="AG1207" s="74" t="n">
        <f aca="false">SUMIFS(Detail!$N$2:$N$9168,Detail!$C$2:$C$9168,$A1207)</f>
        <v>0</v>
      </c>
    </row>
    <row r="1208" customFormat="false" ht="15" hidden="false" customHeight="false" outlineLevel="0" collapsed="false">
      <c r="A1208" s="71" t="s">
        <v>2327</v>
      </c>
      <c r="B1208" s="71" t="s">
        <v>2526</v>
      </c>
      <c r="C1208" s="71" t="s">
        <v>217</v>
      </c>
      <c r="D1208" s="71" t="str">
        <f aca="false">IFERROR(INDEX('Brand Map'!$B$4:$B$125,MATCH(C1208,'Brand Map'!$A$4:$A$125,0)),"Other")</f>
        <v>AUMJ</v>
      </c>
      <c r="E1208" s="73" t="n">
        <f aca="false">SUMIFS(Detail!$K$2:$K$9168,Detail!$C$2:$C$9168,$A1208)</f>
        <v>1</v>
      </c>
      <c r="F1208" s="73" t="n">
        <f aca="false">SUMIFS(Detail!$E$2:$E$9168,Detail!$C$2:$C$9168,$A1208)</f>
        <v>0</v>
      </c>
      <c r="G1208" s="74" t="n">
        <f aca="false">SUMIFS(Detail!$M$2:$M$9168,Detail!$C$2:$C$9168,$A1208)</f>
        <v>86.31</v>
      </c>
      <c r="H1208" s="74" t="n">
        <f aca="false">SUMIFS(Detail!$D$2:$D$9168,Detail!$C$2:$C$9168,$A1208)</f>
        <v>0</v>
      </c>
      <c r="I1208" s="74" t="n">
        <v>199.7</v>
      </c>
      <c r="J1208" s="51" t="n">
        <f aca="false">IF(E1208&gt;0,AF1208/E1208,0)</f>
        <v>0</v>
      </c>
      <c r="K1208" s="51" t="n">
        <f aca="false">IF(G1208&gt;0,AG1208/G1208,0)</f>
        <v>0</v>
      </c>
      <c r="L1208" s="75" t="n">
        <f aca="false">H1208/Settings!$B$16</f>
        <v>0</v>
      </c>
      <c r="M1208" s="76" t="n">
        <f aca="false">H1208/Settings!$B$20</f>
        <v>0</v>
      </c>
      <c r="N1208" s="77" t="n">
        <f aca="false">E1208*Settings!$B$3</f>
        <v>0.0748599558648786</v>
      </c>
      <c r="O1208" s="77" t="n">
        <f aca="false">IF(E1208&gt;0,(AF1208-N1208)/SQRT(E1208*Settings!$B$3*(1-Settings!$B$3)),0)</f>
        <v>-0.28445989382101</v>
      </c>
      <c r="P1208" s="77" t="n">
        <f aca="false">MAX(0,AF1208-N1208)</f>
        <v>0</v>
      </c>
      <c r="Q1208" s="51" t="n">
        <f aca="false">IF(E1208&gt;=Settings!$B$4,(AF1208+Settings!$B$7*Settings!$B$3)/(E1208+Settings!$B$7),Settings!$B$3)</f>
        <v>0.0748599558648786</v>
      </c>
      <c r="R1208" s="78" t="n">
        <f aca="false">PERCENTRANK($H$2:$H$1780,H1208,6)</f>
        <v>0</v>
      </c>
      <c r="S1208" s="78" t="n">
        <f aca="false">PERCENTRANK($Q$2:$Q$1780,Q1208,6)</f>
        <v>0.0646794</v>
      </c>
      <c r="T1208" s="78" t="n">
        <f aca="false">PERCENTRANK($F$2:$F$1780,F1208,6)</f>
        <v>0</v>
      </c>
      <c r="U1208" s="79" t="n">
        <f aca="false">IF(F1208&gt;0,ROUND((Settings!$B$8*T1208+Settings!$B$9*R1208+Settings!$B$10*S1208)/SUM(Settings!$B$8:$B$10),10),0)</f>
        <v>0</v>
      </c>
      <c r="V1208" s="71" t="str">
        <f aca="false">IF(U1208&gt;0,RANK(U1208,$U$2:$U$1780)+COUNTIF($U$2:U1208,U1208)-1,"")</f>
        <v/>
      </c>
      <c r="W1208" s="71" t="str">
        <f aca="false">IF(V1208="","",IF(V1208&lt;=Settings!$B$11,"1 - Fix first",IF(V1208&lt;=Settings!$B$12,"2 - Review","3 - Monitor")))</f>
        <v/>
      </c>
      <c r="X1208" s="71" t="str">
        <f aca="false">IF(AND(E1208&gt;=Settings!$B$4,AF1208&gt;=Settings!$B$5,O1208&gt;=Settings!$B$6),"HIGH RATE","")</f>
        <v/>
      </c>
      <c r="Y1208" s="71" t="str">
        <f aca="false">IF(F1208&gt;0,RANK(F1208,$F$2:$F$1780)+COUNTIF($F$2:F1208,F1208)-1,"")</f>
        <v/>
      </c>
      <c r="Z1208" s="71" t="str">
        <f aca="false">IF(H1208&gt;0,RANK(H1208,$H$2:$H$1780)+COUNTIF($H$2:H1208,H1208)-1,"")</f>
        <v/>
      </c>
      <c r="AA1208" s="71" t="str">
        <f aca="false">IF(AC1208="","",RANK(AC1208,$AC$2:$AC$1780)+COUNTIF($AC$2:AC1208,AC1208)-1)</f>
        <v/>
      </c>
      <c r="AB1208" s="71" t="str">
        <f aca="false">IF(AD1208="","",RANK(AD1208,$AD$2:$AD$1780)+COUNTIF($AD$2:AD1208,AD1208)-1)</f>
        <v/>
      </c>
      <c r="AC1208" s="71" t="str">
        <f aca="false">IF(AND(AF1208&gt;0,E1208&gt;=Settings!$B$4),ROUND(J1208,10),"")</f>
        <v/>
      </c>
      <c r="AD1208" s="71" t="str">
        <f aca="false">IF(X1208="HIGH RATE",ROUND(O1208,10),"")</f>
        <v/>
      </c>
      <c r="AE1208" s="71" t="s">
        <v>61</v>
      </c>
      <c r="AF1208" s="73" t="n">
        <f aca="false">SUMIFS(Detail!$L$2:$L$9168,Detail!$C$2:$C$9168,$A1208)</f>
        <v>0</v>
      </c>
      <c r="AG1208" s="74" t="n">
        <f aca="false">SUMIFS(Detail!$N$2:$N$9168,Detail!$C$2:$C$9168,$A1208)</f>
        <v>0</v>
      </c>
    </row>
    <row r="1209" customFormat="false" ht="15" hidden="false" customHeight="false" outlineLevel="0" collapsed="false">
      <c r="A1209" s="71" t="s">
        <v>1778</v>
      </c>
      <c r="B1209" s="71" t="s">
        <v>2526</v>
      </c>
      <c r="C1209" s="71" t="s">
        <v>217</v>
      </c>
      <c r="D1209" s="71" t="str">
        <f aca="false">IFERROR(INDEX('Brand Map'!$B$4:$B$125,MATCH(C1209,'Brand Map'!$A$4:$A$125,0)),"Other")</f>
        <v>AUMJ</v>
      </c>
      <c r="E1209" s="73" t="n">
        <f aca="false">SUMIFS(Detail!$K$2:$K$9168,Detail!$C$2:$C$9168,$A1209)</f>
        <v>0</v>
      </c>
      <c r="F1209" s="73" t="n">
        <f aca="false">SUMIFS(Detail!$E$2:$E$9168,Detail!$C$2:$C$9168,$A1209)</f>
        <v>0</v>
      </c>
      <c r="G1209" s="74" t="n">
        <f aca="false">SUMIFS(Detail!$M$2:$M$9168,Detail!$C$2:$C$9168,$A1209)</f>
        <v>0</v>
      </c>
      <c r="H1209" s="74" t="n">
        <f aca="false">SUMIFS(Detail!$D$2:$D$9168,Detail!$C$2:$C$9168,$A1209)</f>
        <v>0</v>
      </c>
      <c r="I1209" s="74" t="n">
        <v>153.95</v>
      </c>
      <c r="J1209" s="51" t="n">
        <f aca="false">IF(E1209&gt;0,AF1209/E1209,0)</f>
        <v>0</v>
      </c>
      <c r="K1209" s="51" t="n">
        <f aca="false">IF(G1209&gt;0,AG1209/G1209,0)</f>
        <v>0</v>
      </c>
      <c r="L1209" s="75" t="n">
        <f aca="false">H1209/Settings!$B$16</f>
        <v>0</v>
      </c>
      <c r="M1209" s="76" t="n">
        <f aca="false">H1209/Settings!$B$20</f>
        <v>0</v>
      </c>
      <c r="N1209" s="77" t="n">
        <f aca="false">E1209*Settings!$B$3</f>
        <v>0</v>
      </c>
      <c r="O1209" s="77" t="n">
        <f aca="false">IF(E1209&gt;0,(AF1209-N1209)/SQRT(E1209*Settings!$B$3*(1-Settings!$B$3)),0)</f>
        <v>0</v>
      </c>
      <c r="P1209" s="77" t="n">
        <f aca="false">MAX(0,AF1209-N1209)</f>
        <v>0</v>
      </c>
      <c r="Q1209" s="51" t="n">
        <f aca="false">IF(E1209&gt;=Settings!$B$4,(AF1209+Settings!$B$7*Settings!$B$3)/(E1209+Settings!$B$7),Settings!$B$3)</f>
        <v>0.0748599558648786</v>
      </c>
      <c r="R1209" s="78" t="n">
        <f aca="false">PERCENTRANK($H$2:$H$1780,H1209,6)</f>
        <v>0</v>
      </c>
      <c r="S1209" s="78" t="n">
        <f aca="false">PERCENTRANK($Q$2:$Q$1780,Q1209,6)</f>
        <v>0.0646794</v>
      </c>
      <c r="T1209" s="78" t="n">
        <f aca="false">PERCENTRANK($F$2:$F$1780,F1209,6)</f>
        <v>0</v>
      </c>
      <c r="U1209" s="79" t="n">
        <f aca="false">IF(F1209&gt;0,ROUND((Settings!$B$8*T1209+Settings!$B$9*R1209+Settings!$B$10*S1209)/SUM(Settings!$B$8:$B$10),10),0)</f>
        <v>0</v>
      </c>
      <c r="V1209" s="71" t="str">
        <f aca="false">IF(U1209&gt;0,RANK(U1209,$U$2:$U$1780)+COUNTIF($U$2:U1209,U1209)-1,"")</f>
        <v/>
      </c>
      <c r="W1209" s="71" t="str">
        <f aca="false">IF(V1209="","",IF(V1209&lt;=Settings!$B$11,"1 - Fix first",IF(V1209&lt;=Settings!$B$12,"2 - Review","3 - Monitor")))</f>
        <v/>
      </c>
      <c r="X1209" s="71" t="str">
        <f aca="false">IF(AND(E1209&gt;=Settings!$B$4,AF1209&gt;=Settings!$B$5,O1209&gt;=Settings!$B$6),"HIGH RATE","")</f>
        <v/>
      </c>
      <c r="Y1209" s="71" t="str">
        <f aca="false">IF(F1209&gt;0,RANK(F1209,$F$2:$F$1780)+COUNTIF($F$2:F1209,F1209)-1,"")</f>
        <v/>
      </c>
      <c r="Z1209" s="71" t="str">
        <f aca="false">IF(H1209&gt;0,RANK(H1209,$H$2:$H$1780)+COUNTIF($H$2:H1209,H1209)-1,"")</f>
        <v/>
      </c>
      <c r="AA1209" s="71" t="str">
        <f aca="false">IF(AC1209="","",RANK(AC1209,$AC$2:$AC$1780)+COUNTIF($AC$2:AC1209,AC1209)-1)</f>
        <v/>
      </c>
      <c r="AB1209" s="71" t="str">
        <f aca="false">IF(AD1209="","",RANK(AD1209,$AD$2:$AD$1780)+COUNTIF($AD$2:AD1209,AD1209)-1)</f>
        <v/>
      </c>
      <c r="AC1209" s="71" t="str">
        <f aca="false">IF(AND(AF1209&gt;0,E1209&gt;=Settings!$B$4),ROUND(J1209,10),"")</f>
        <v/>
      </c>
      <c r="AD1209" s="71" t="str">
        <f aca="false">IF(X1209="HIGH RATE",ROUND(O1209,10),"")</f>
        <v/>
      </c>
      <c r="AE1209" s="71" t="s">
        <v>60</v>
      </c>
      <c r="AF1209" s="73" t="n">
        <f aca="false">SUMIFS(Detail!$L$2:$L$9168,Detail!$C$2:$C$9168,$A1209)</f>
        <v>0</v>
      </c>
      <c r="AG1209" s="74" t="n">
        <f aca="false">SUMIFS(Detail!$N$2:$N$9168,Detail!$C$2:$C$9168,$A1209)</f>
        <v>0</v>
      </c>
    </row>
    <row r="1210" customFormat="false" ht="15" hidden="false" customHeight="false" outlineLevel="0" collapsed="false">
      <c r="A1210" s="71" t="s">
        <v>2073</v>
      </c>
      <c r="B1210" s="71" t="s">
        <v>2526</v>
      </c>
      <c r="C1210" s="71" t="s">
        <v>217</v>
      </c>
      <c r="D1210" s="71" t="str">
        <f aca="false">IFERROR(INDEX('Brand Map'!$B$4:$B$125,MATCH(C1210,'Brand Map'!$A$4:$A$125,0)),"Other")</f>
        <v>AUMJ</v>
      </c>
      <c r="E1210" s="73" t="n">
        <f aca="false">SUMIFS(Detail!$K$2:$K$9168,Detail!$C$2:$C$9168,$A1210)</f>
        <v>0</v>
      </c>
      <c r="F1210" s="73" t="n">
        <f aca="false">SUMIFS(Detail!$E$2:$E$9168,Detail!$C$2:$C$9168,$A1210)</f>
        <v>0</v>
      </c>
      <c r="G1210" s="74" t="n">
        <f aca="false">SUMIFS(Detail!$M$2:$M$9168,Detail!$C$2:$C$9168,$A1210)</f>
        <v>0</v>
      </c>
      <c r="H1210" s="74" t="n">
        <f aca="false">SUMIFS(Detail!$D$2:$D$9168,Detail!$C$2:$C$9168,$A1210)</f>
        <v>0</v>
      </c>
      <c r="I1210" s="74" t="n">
        <v>337.9</v>
      </c>
      <c r="J1210" s="51" t="n">
        <f aca="false">IF(E1210&gt;0,AF1210/E1210,0)</f>
        <v>0</v>
      </c>
      <c r="K1210" s="51" t="n">
        <f aca="false">IF(G1210&gt;0,AG1210/G1210,0)</f>
        <v>0</v>
      </c>
      <c r="L1210" s="75" t="n">
        <f aca="false">H1210/Settings!$B$16</f>
        <v>0</v>
      </c>
      <c r="M1210" s="76" t="n">
        <f aca="false">H1210/Settings!$B$20</f>
        <v>0</v>
      </c>
      <c r="N1210" s="77" t="n">
        <f aca="false">E1210*Settings!$B$3</f>
        <v>0</v>
      </c>
      <c r="O1210" s="77" t="n">
        <f aca="false">IF(E1210&gt;0,(AF1210-N1210)/SQRT(E1210*Settings!$B$3*(1-Settings!$B$3)),0)</f>
        <v>0</v>
      </c>
      <c r="P1210" s="77" t="n">
        <f aca="false">MAX(0,AF1210-N1210)</f>
        <v>0</v>
      </c>
      <c r="Q1210" s="51" t="n">
        <f aca="false">IF(E1210&gt;=Settings!$B$4,(AF1210+Settings!$B$7*Settings!$B$3)/(E1210+Settings!$B$7),Settings!$B$3)</f>
        <v>0.0748599558648786</v>
      </c>
      <c r="R1210" s="78" t="n">
        <f aca="false">PERCENTRANK($H$2:$H$1780,H1210,6)</f>
        <v>0</v>
      </c>
      <c r="S1210" s="78" t="n">
        <f aca="false">PERCENTRANK($Q$2:$Q$1780,Q1210,6)</f>
        <v>0.0646794</v>
      </c>
      <c r="T1210" s="78" t="n">
        <f aca="false">PERCENTRANK($F$2:$F$1780,F1210,6)</f>
        <v>0</v>
      </c>
      <c r="U1210" s="79" t="n">
        <f aca="false">IF(F1210&gt;0,ROUND((Settings!$B$8*T1210+Settings!$B$9*R1210+Settings!$B$10*S1210)/SUM(Settings!$B$8:$B$10),10),0)</f>
        <v>0</v>
      </c>
      <c r="V1210" s="71" t="str">
        <f aca="false">IF(U1210&gt;0,RANK(U1210,$U$2:$U$1780)+COUNTIF($U$2:U1210,U1210)-1,"")</f>
        <v/>
      </c>
      <c r="W1210" s="71" t="str">
        <f aca="false">IF(V1210="","",IF(V1210&lt;=Settings!$B$11,"1 - Fix first",IF(V1210&lt;=Settings!$B$12,"2 - Review","3 - Monitor")))</f>
        <v/>
      </c>
      <c r="X1210" s="71" t="str">
        <f aca="false">IF(AND(E1210&gt;=Settings!$B$4,AF1210&gt;=Settings!$B$5,O1210&gt;=Settings!$B$6),"HIGH RATE","")</f>
        <v/>
      </c>
      <c r="Y1210" s="71" t="str">
        <f aca="false">IF(F1210&gt;0,RANK(F1210,$F$2:$F$1780)+COUNTIF($F$2:F1210,F1210)-1,"")</f>
        <v/>
      </c>
      <c r="Z1210" s="71" t="str">
        <f aca="false">IF(H1210&gt;0,RANK(H1210,$H$2:$H$1780)+COUNTIF($H$2:H1210,H1210)-1,"")</f>
        <v/>
      </c>
      <c r="AA1210" s="71" t="str">
        <f aca="false">IF(AC1210="","",RANK(AC1210,$AC$2:$AC$1780)+COUNTIF($AC$2:AC1210,AC1210)-1)</f>
        <v/>
      </c>
      <c r="AB1210" s="71" t="str">
        <f aca="false">IF(AD1210="","",RANK(AD1210,$AD$2:$AD$1780)+COUNTIF($AD$2:AD1210,AD1210)-1)</f>
        <v/>
      </c>
      <c r="AC1210" s="71" t="str">
        <f aca="false">IF(AND(AF1210&gt;0,E1210&gt;=Settings!$B$4),ROUND(J1210,10),"")</f>
        <v/>
      </c>
      <c r="AD1210" s="71" t="str">
        <f aca="false">IF(X1210="HIGH RATE",ROUND(O1210,10),"")</f>
        <v/>
      </c>
      <c r="AE1210" s="71" t="s">
        <v>60</v>
      </c>
      <c r="AF1210" s="73" t="n">
        <f aca="false">SUMIFS(Detail!$L$2:$L$9168,Detail!$C$2:$C$9168,$A1210)</f>
        <v>0</v>
      </c>
      <c r="AG1210" s="74" t="n">
        <f aca="false">SUMIFS(Detail!$N$2:$N$9168,Detail!$C$2:$C$9168,$A1210)</f>
        <v>0</v>
      </c>
    </row>
    <row r="1211" customFormat="false" ht="15" hidden="false" customHeight="false" outlineLevel="0" collapsed="false">
      <c r="A1211" s="71" t="s">
        <v>2479</v>
      </c>
      <c r="B1211" s="71" t="s">
        <v>2526</v>
      </c>
      <c r="C1211" s="71" t="s">
        <v>217</v>
      </c>
      <c r="D1211" s="71" t="str">
        <f aca="false">IFERROR(INDEX('Brand Map'!$B$4:$B$125,MATCH(C1211,'Brand Map'!$A$4:$A$125,0)),"Other")</f>
        <v>AUMJ</v>
      </c>
      <c r="E1211" s="73" t="n">
        <f aca="false">SUMIFS(Detail!$K$2:$K$9168,Detail!$C$2:$C$9168,$A1211)</f>
        <v>1</v>
      </c>
      <c r="F1211" s="73" t="n">
        <f aca="false">SUMIFS(Detail!$E$2:$E$9168,Detail!$C$2:$C$9168,$A1211)</f>
        <v>0</v>
      </c>
      <c r="G1211" s="74" t="n">
        <f aca="false">SUMIFS(Detail!$M$2:$M$9168,Detail!$C$2:$C$9168,$A1211)</f>
        <v>99.95</v>
      </c>
      <c r="H1211" s="74" t="n">
        <f aca="false">SUMIFS(Detail!$D$2:$D$9168,Detail!$C$2:$C$9168,$A1211)</f>
        <v>0</v>
      </c>
      <c r="I1211" s="74" t="n">
        <v>84.96</v>
      </c>
      <c r="J1211" s="51" t="n">
        <f aca="false">IF(E1211&gt;0,AF1211/E1211,0)</f>
        <v>0</v>
      </c>
      <c r="K1211" s="51" t="n">
        <f aca="false">IF(G1211&gt;0,AG1211/G1211,0)</f>
        <v>0</v>
      </c>
      <c r="L1211" s="75" t="n">
        <f aca="false">H1211/Settings!$B$16</f>
        <v>0</v>
      </c>
      <c r="M1211" s="76" t="n">
        <f aca="false">H1211/Settings!$B$20</f>
        <v>0</v>
      </c>
      <c r="N1211" s="77" t="n">
        <f aca="false">E1211*Settings!$B$3</f>
        <v>0.0748599558648786</v>
      </c>
      <c r="O1211" s="77" t="n">
        <f aca="false">IF(E1211&gt;0,(AF1211-N1211)/SQRT(E1211*Settings!$B$3*(1-Settings!$B$3)),0)</f>
        <v>-0.28445989382101</v>
      </c>
      <c r="P1211" s="77" t="n">
        <f aca="false">MAX(0,AF1211-N1211)</f>
        <v>0</v>
      </c>
      <c r="Q1211" s="51" t="n">
        <f aca="false">IF(E1211&gt;=Settings!$B$4,(AF1211+Settings!$B$7*Settings!$B$3)/(E1211+Settings!$B$7),Settings!$B$3)</f>
        <v>0.0748599558648786</v>
      </c>
      <c r="R1211" s="78" t="n">
        <f aca="false">PERCENTRANK($H$2:$H$1780,H1211,6)</f>
        <v>0</v>
      </c>
      <c r="S1211" s="78" t="n">
        <f aca="false">PERCENTRANK($Q$2:$Q$1780,Q1211,6)</f>
        <v>0.0646794</v>
      </c>
      <c r="T1211" s="78" t="n">
        <f aca="false">PERCENTRANK($F$2:$F$1780,F1211,6)</f>
        <v>0</v>
      </c>
      <c r="U1211" s="79" t="n">
        <f aca="false">IF(F1211&gt;0,ROUND((Settings!$B$8*T1211+Settings!$B$9*R1211+Settings!$B$10*S1211)/SUM(Settings!$B$8:$B$10),10),0)</f>
        <v>0</v>
      </c>
      <c r="V1211" s="71" t="str">
        <f aca="false">IF(U1211&gt;0,RANK(U1211,$U$2:$U$1780)+COUNTIF($U$2:U1211,U1211)-1,"")</f>
        <v/>
      </c>
      <c r="W1211" s="71" t="str">
        <f aca="false">IF(V1211="","",IF(V1211&lt;=Settings!$B$11,"1 - Fix first",IF(V1211&lt;=Settings!$B$12,"2 - Review","3 - Monitor")))</f>
        <v/>
      </c>
      <c r="X1211" s="71" t="str">
        <f aca="false">IF(AND(E1211&gt;=Settings!$B$4,AF1211&gt;=Settings!$B$5,O1211&gt;=Settings!$B$6),"HIGH RATE","")</f>
        <v/>
      </c>
      <c r="Y1211" s="71" t="str">
        <f aca="false">IF(F1211&gt;0,RANK(F1211,$F$2:$F$1780)+COUNTIF($F$2:F1211,F1211)-1,"")</f>
        <v/>
      </c>
      <c r="Z1211" s="71" t="str">
        <f aca="false">IF(H1211&gt;0,RANK(H1211,$H$2:$H$1780)+COUNTIF($H$2:H1211,H1211)-1,"")</f>
        <v/>
      </c>
      <c r="AA1211" s="71" t="str">
        <f aca="false">IF(AC1211="","",RANK(AC1211,$AC$2:$AC$1780)+COUNTIF($AC$2:AC1211,AC1211)-1)</f>
        <v/>
      </c>
      <c r="AB1211" s="71" t="str">
        <f aca="false">IF(AD1211="","",RANK(AD1211,$AD$2:$AD$1780)+COUNTIF($AD$2:AD1211,AD1211)-1)</f>
        <v/>
      </c>
      <c r="AC1211" s="71" t="str">
        <f aca="false">IF(AND(AF1211&gt;0,E1211&gt;=Settings!$B$4),ROUND(J1211,10),"")</f>
        <v/>
      </c>
      <c r="AD1211" s="71" t="str">
        <f aca="false">IF(X1211="HIGH RATE",ROUND(O1211,10),"")</f>
        <v/>
      </c>
      <c r="AE1211" s="71" t="s">
        <v>61</v>
      </c>
      <c r="AF1211" s="73" t="n">
        <f aca="false">SUMIFS(Detail!$L$2:$L$9168,Detail!$C$2:$C$9168,$A1211)</f>
        <v>0</v>
      </c>
      <c r="AG1211" s="74" t="n">
        <f aca="false">SUMIFS(Detail!$N$2:$N$9168,Detail!$C$2:$C$9168,$A1211)</f>
        <v>0</v>
      </c>
    </row>
    <row r="1212" customFormat="false" ht="15" hidden="false" customHeight="false" outlineLevel="0" collapsed="false">
      <c r="A1212" s="71" t="s">
        <v>1240</v>
      </c>
      <c r="B1212" s="71" t="s">
        <v>2526</v>
      </c>
      <c r="C1212" s="71" t="s">
        <v>217</v>
      </c>
      <c r="D1212" s="71" t="str">
        <f aca="false">IFERROR(INDEX('Brand Map'!$B$4:$B$125,MATCH(C1212,'Brand Map'!$A$4:$A$125,0)),"Other")</f>
        <v>AUMJ</v>
      </c>
      <c r="E1212" s="73" t="n">
        <f aca="false">SUMIFS(Detail!$K$2:$K$9168,Detail!$C$2:$C$9168,$A1212)</f>
        <v>1</v>
      </c>
      <c r="F1212" s="73" t="n">
        <f aca="false">SUMIFS(Detail!$E$2:$E$9168,Detail!$C$2:$C$9168,$A1212)</f>
        <v>0</v>
      </c>
      <c r="G1212" s="74" t="n">
        <f aca="false">SUMIFS(Detail!$M$2:$M$9168,Detail!$C$2:$C$9168,$A1212)</f>
        <v>68.13</v>
      </c>
      <c r="H1212" s="74" t="n">
        <f aca="false">SUMIFS(Detail!$D$2:$D$9168,Detail!$C$2:$C$9168,$A1212)</f>
        <v>0</v>
      </c>
      <c r="I1212" s="74" t="n">
        <v>231.42</v>
      </c>
      <c r="J1212" s="51" t="n">
        <f aca="false">IF(E1212&gt;0,AF1212/E1212,0)</f>
        <v>0</v>
      </c>
      <c r="K1212" s="51" t="n">
        <f aca="false">IF(G1212&gt;0,AG1212/G1212,0)</f>
        <v>0</v>
      </c>
      <c r="L1212" s="75" t="n">
        <f aca="false">H1212/Settings!$B$16</f>
        <v>0</v>
      </c>
      <c r="M1212" s="76" t="n">
        <f aca="false">H1212/Settings!$B$20</f>
        <v>0</v>
      </c>
      <c r="N1212" s="77" t="n">
        <f aca="false">E1212*Settings!$B$3</f>
        <v>0.0748599558648786</v>
      </c>
      <c r="O1212" s="77" t="n">
        <f aca="false">IF(E1212&gt;0,(AF1212-N1212)/SQRT(E1212*Settings!$B$3*(1-Settings!$B$3)),0)</f>
        <v>-0.28445989382101</v>
      </c>
      <c r="P1212" s="77" t="n">
        <f aca="false">MAX(0,AF1212-N1212)</f>
        <v>0</v>
      </c>
      <c r="Q1212" s="51" t="n">
        <f aca="false">IF(E1212&gt;=Settings!$B$4,(AF1212+Settings!$B$7*Settings!$B$3)/(E1212+Settings!$B$7),Settings!$B$3)</f>
        <v>0.0748599558648786</v>
      </c>
      <c r="R1212" s="78" t="n">
        <f aca="false">PERCENTRANK($H$2:$H$1780,H1212,6)</f>
        <v>0</v>
      </c>
      <c r="S1212" s="78" t="n">
        <f aca="false">PERCENTRANK($Q$2:$Q$1780,Q1212,6)</f>
        <v>0.0646794</v>
      </c>
      <c r="T1212" s="78" t="n">
        <f aca="false">PERCENTRANK($F$2:$F$1780,F1212,6)</f>
        <v>0</v>
      </c>
      <c r="U1212" s="79" t="n">
        <f aca="false">IF(F1212&gt;0,ROUND((Settings!$B$8*T1212+Settings!$B$9*R1212+Settings!$B$10*S1212)/SUM(Settings!$B$8:$B$10),10),0)</f>
        <v>0</v>
      </c>
      <c r="V1212" s="71" t="str">
        <f aca="false">IF(U1212&gt;0,RANK(U1212,$U$2:$U$1780)+COUNTIF($U$2:U1212,U1212)-1,"")</f>
        <v/>
      </c>
      <c r="W1212" s="71" t="str">
        <f aca="false">IF(V1212="","",IF(V1212&lt;=Settings!$B$11,"1 - Fix first",IF(V1212&lt;=Settings!$B$12,"2 - Review","3 - Monitor")))</f>
        <v/>
      </c>
      <c r="X1212" s="71" t="str">
        <f aca="false">IF(AND(E1212&gt;=Settings!$B$4,AF1212&gt;=Settings!$B$5,O1212&gt;=Settings!$B$6),"HIGH RATE","")</f>
        <v/>
      </c>
      <c r="Y1212" s="71" t="str">
        <f aca="false">IF(F1212&gt;0,RANK(F1212,$F$2:$F$1780)+COUNTIF($F$2:F1212,F1212)-1,"")</f>
        <v/>
      </c>
      <c r="Z1212" s="71" t="str">
        <f aca="false">IF(H1212&gt;0,RANK(H1212,$H$2:$H$1780)+COUNTIF($H$2:H1212,H1212)-1,"")</f>
        <v/>
      </c>
      <c r="AA1212" s="71" t="str">
        <f aca="false">IF(AC1212="","",RANK(AC1212,$AC$2:$AC$1780)+COUNTIF($AC$2:AC1212,AC1212)-1)</f>
        <v/>
      </c>
      <c r="AB1212" s="71" t="str">
        <f aca="false">IF(AD1212="","",RANK(AD1212,$AD$2:$AD$1780)+COUNTIF($AD$2:AD1212,AD1212)-1)</f>
        <v/>
      </c>
      <c r="AC1212" s="71" t="str">
        <f aca="false">IF(AND(AF1212&gt;0,E1212&gt;=Settings!$B$4),ROUND(J1212,10),"")</f>
        <v/>
      </c>
      <c r="AD1212" s="71" t="str">
        <f aca="false">IF(X1212="HIGH RATE",ROUND(O1212,10),"")</f>
        <v/>
      </c>
      <c r="AE1212" s="71" t="s">
        <v>61</v>
      </c>
      <c r="AF1212" s="73" t="n">
        <f aca="false">SUMIFS(Detail!$L$2:$L$9168,Detail!$C$2:$C$9168,$A1212)</f>
        <v>0</v>
      </c>
      <c r="AG1212" s="74" t="n">
        <f aca="false">SUMIFS(Detail!$N$2:$N$9168,Detail!$C$2:$C$9168,$A1212)</f>
        <v>0</v>
      </c>
    </row>
    <row r="1213" customFormat="false" ht="15" hidden="false" customHeight="false" outlineLevel="0" collapsed="false">
      <c r="A1213" s="71" t="s">
        <v>2380</v>
      </c>
      <c r="B1213" s="71" t="s">
        <v>2526</v>
      </c>
      <c r="C1213" s="71" t="s">
        <v>217</v>
      </c>
      <c r="D1213" s="71" t="str">
        <f aca="false">IFERROR(INDEX('Brand Map'!$B$4:$B$125,MATCH(C1213,'Brand Map'!$A$4:$A$125,0)),"Other")</f>
        <v>AUMJ</v>
      </c>
      <c r="E1213" s="73" t="n">
        <f aca="false">SUMIFS(Detail!$K$2:$K$9168,Detail!$C$2:$C$9168,$A1213)</f>
        <v>0</v>
      </c>
      <c r="F1213" s="73" t="n">
        <f aca="false">SUMIFS(Detail!$E$2:$E$9168,Detail!$C$2:$C$9168,$A1213)</f>
        <v>0</v>
      </c>
      <c r="G1213" s="74" t="n">
        <f aca="false">SUMIFS(Detail!$M$2:$M$9168,Detail!$C$2:$C$9168,$A1213)</f>
        <v>0</v>
      </c>
      <c r="H1213" s="74" t="n">
        <f aca="false">SUMIFS(Detail!$D$2:$D$9168,Detail!$C$2:$C$9168,$A1213)</f>
        <v>0</v>
      </c>
      <c r="I1213" s="74" t="n">
        <v>77.24</v>
      </c>
      <c r="J1213" s="51" t="n">
        <f aca="false">IF(E1213&gt;0,AF1213/E1213,0)</f>
        <v>0</v>
      </c>
      <c r="K1213" s="51" t="n">
        <f aca="false">IF(G1213&gt;0,AG1213/G1213,0)</f>
        <v>0</v>
      </c>
      <c r="L1213" s="75" t="n">
        <f aca="false">H1213/Settings!$B$16</f>
        <v>0</v>
      </c>
      <c r="M1213" s="76" t="n">
        <f aca="false">H1213/Settings!$B$20</f>
        <v>0</v>
      </c>
      <c r="N1213" s="77" t="n">
        <f aca="false">E1213*Settings!$B$3</f>
        <v>0</v>
      </c>
      <c r="O1213" s="77" t="n">
        <f aca="false">IF(E1213&gt;0,(AF1213-N1213)/SQRT(E1213*Settings!$B$3*(1-Settings!$B$3)),0)</f>
        <v>0</v>
      </c>
      <c r="P1213" s="77" t="n">
        <f aca="false">MAX(0,AF1213-N1213)</f>
        <v>0</v>
      </c>
      <c r="Q1213" s="51" t="n">
        <f aca="false">IF(E1213&gt;=Settings!$B$4,(AF1213+Settings!$B$7*Settings!$B$3)/(E1213+Settings!$B$7),Settings!$B$3)</f>
        <v>0.0748599558648786</v>
      </c>
      <c r="R1213" s="78" t="n">
        <f aca="false">PERCENTRANK($H$2:$H$1780,H1213,6)</f>
        <v>0</v>
      </c>
      <c r="S1213" s="78" t="n">
        <f aca="false">PERCENTRANK($Q$2:$Q$1780,Q1213,6)</f>
        <v>0.0646794</v>
      </c>
      <c r="T1213" s="78" t="n">
        <f aca="false">PERCENTRANK($F$2:$F$1780,F1213,6)</f>
        <v>0</v>
      </c>
      <c r="U1213" s="79" t="n">
        <f aca="false">IF(F1213&gt;0,ROUND((Settings!$B$8*T1213+Settings!$B$9*R1213+Settings!$B$10*S1213)/SUM(Settings!$B$8:$B$10),10),0)</f>
        <v>0</v>
      </c>
      <c r="V1213" s="71" t="str">
        <f aca="false">IF(U1213&gt;0,RANK(U1213,$U$2:$U$1780)+COUNTIF($U$2:U1213,U1213)-1,"")</f>
        <v/>
      </c>
      <c r="W1213" s="71" t="str">
        <f aca="false">IF(V1213="","",IF(V1213&lt;=Settings!$B$11,"1 - Fix first",IF(V1213&lt;=Settings!$B$12,"2 - Review","3 - Monitor")))</f>
        <v/>
      </c>
      <c r="X1213" s="71" t="str">
        <f aca="false">IF(AND(E1213&gt;=Settings!$B$4,AF1213&gt;=Settings!$B$5,O1213&gt;=Settings!$B$6),"HIGH RATE","")</f>
        <v/>
      </c>
      <c r="Y1213" s="71" t="str">
        <f aca="false">IF(F1213&gt;0,RANK(F1213,$F$2:$F$1780)+COUNTIF($F$2:F1213,F1213)-1,"")</f>
        <v/>
      </c>
      <c r="Z1213" s="71" t="str">
        <f aca="false">IF(H1213&gt;0,RANK(H1213,$H$2:$H$1780)+COUNTIF($H$2:H1213,H1213)-1,"")</f>
        <v/>
      </c>
      <c r="AA1213" s="71" t="str">
        <f aca="false">IF(AC1213="","",RANK(AC1213,$AC$2:$AC$1780)+COUNTIF($AC$2:AC1213,AC1213)-1)</f>
        <v/>
      </c>
      <c r="AB1213" s="71" t="str">
        <f aca="false">IF(AD1213="","",RANK(AD1213,$AD$2:$AD$1780)+COUNTIF($AD$2:AD1213,AD1213)-1)</f>
        <v/>
      </c>
      <c r="AC1213" s="71" t="str">
        <f aca="false">IF(AND(AF1213&gt;0,E1213&gt;=Settings!$B$4),ROUND(J1213,10),"")</f>
        <v/>
      </c>
      <c r="AD1213" s="71" t="str">
        <f aca="false">IF(X1213="HIGH RATE",ROUND(O1213,10),"")</f>
        <v/>
      </c>
      <c r="AE1213" s="71" t="s">
        <v>61</v>
      </c>
      <c r="AF1213" s="73" t="n">
        <f aca="false">SUMIFS(Detail!$L$2:$L$9168,Detail!$C$2:$C$9168,$A1213)</f>
        <v>0</v>
      </c>
      <c r="AG1213" s="74" t="n">
        <f aca="false">SUMIFS(Detail!$N$2:$N$9168,Detail!$C$2:$C$9168,$A1213)</f>
        <v>0</v>
      </c>
    </row>
    <row r="1214" customFormat="false" ht="15" hidden="false" customHeight="false" outlineLevel="0" collapsed="false">
      <c r="A1214" s="71" t="s">
        <v>2169</v>
      </c>
      <c r="B1214" s="71" t="s">
        <v>2557</v>
      </c>
      <c r="C1214" s="71" t="s">
        <v>217</v>
      </c>
      <c r="D1214" s="71" t="str">
        <f aca="false">IFERROR(INDEX('Brand Map'!$B$4:$B$125,MATCH(C1214,'Brand Map'!$A$4:$A$125,0)),"Other")</f>
        <v>AUMJ</v>
      </c>
      <c r="E1214" s="73" t="n">
        <f aca="false">SUMIFS(Detail!$K$2:$K$9168,Detail!$C$2:$C$9168,$A1214)</f>
        <v>1</v>
      </c>
      <c r="F1214" s="73" t="n">
        <f aca="false">SUMIFS(Detail!$E$2:$E$9168,Detail!$C$2:$C$9168,$A1214)</f>
        <v>0</v>
      </c>
      <c r="G1214" s="74" t="n">
        <f aca="false">SUMIFS(Detail!$M$2:$M$9168,Detail!$C$2:$C$9168,$A1214)</f>
        <v>90.86</v>
      </c>
      <c r="H1214" s="74" t="n">
        <f aca="false">SUMIFS(Detail!$D$2:$D$9168,Detail!$C$2:$C$9168,$A1214)</f>
        <v>0</v>
      </c>
      <c r="I1214" s="74" t="n">
        <v>194.81</v>
      </c>
      <c r="J1214" s="51" t="n">
        <f aca="false">IF(E1214&gt;0,AF1214/E1214,0)</f>
        <v>0</v>
      </c>
      <c r="K1214" s="51" t="n">
        <f aca="false">IF(G1214&gt;0,AG1214/G1214,0)</f>
        <v>0</v>
      </c>
      <c r="L1214" s="75" t="n">
        <f aca="false">H1214/Settings!$B$16</f>
        <v>0</v>
      </c>
      <c r="M1214" s="76" t="n">
        <f aca="false">H1214/Settings!$B$20</f>
        <v>0</v>
      </c>
      <c r="N1214" s="77" t="n">
        <f aca="false">E1214*Settings!$B$3</f>
        <v>0.0748599558648786</v>
      </c>
      <c r="O1214" s="77" t="n">
        <f aca="false">IF(E1214&gt;0,(AF1214-N1214)/SQRT(E1214*Settings!$B$3*(1-Settings!$B$3)),0)</f>
        <v>-0.28445989382101</v>
      </c>
      <c r="P1214" s="77" t="n">
        <f aca="false">MAX(0,AF1214-N1214)</f>
        <v>0</v>
      </c>
      <c r="Q1214" s="51" t="n">
        <f aca="false">IF(E1214&gt;=Settings!$B$4,(AF1214+Settings!$B$7*Settings!$B$3)/(E1214+Settings!$B$7),Settings!$B$3)</f>
        <v>0.0748599558648786</v>
      </c>
      <c r="R1214" s="78" t="n">
        <f aca="false">PERCENTRANK($H$2:$H$1780,H1214,6)</f>
        <v>0</v>
      </c>
      <c r="S1214" s="78" t="n">
        <f aca="false">PERCENTRANK($Q$2:$Q$1780,Q1214,6)</f>
        <v>0.0646794</v>
      </c>
      <c r="T1214" s="78" t="n">
        <f aca="false">PERCENTRANK($F$2:$F$1780,F1214,6)</f>
        <v>0</v>
      </c>
      <c r="U1214" s="79" t="n">
        <f aca="false">IF(F1214&gt;0,ROUND((Settings!$B$8*T1214+Settings!$B$9*R1214+Settings!$B$10*S1214)/SUM(Settings!$B$8:$B$10),10),0)</f>
        <v>0</v>
      </c>
      <c r="V1214" s="71" t="str">
        <f aca="false">IF(U1214&gt;0,RANK(U1214,$U$2:$U$1780)+COUNTIF($U$2:U1214,U1214)-1,"")</f>
        <v/>
      </c>
      <c r="W1214" s="71" t="str">
        <f aca="false">IF(V1214="","",IF(V1214&lt;=Settings!$B$11,"1 - Fix first",IF(V1214&lt;=Settings!$B$12,"2 - Review","3 - Monitor")))</f>
        <v/>
      </c>
      <c r="X1214" s="71" t="str">
        <f aca="false">IF(AND(E1214&gt;=Settings!$B$4,AF1214&gt;=Settings!$B$5,O1214&gt;=Settings!$B$6),"HIGH RATE","")</f>
        <v/>
      </c>
      <c r="Y1214" s="71" t="str">
        <f aca="false">IF(F1214&gt;0,RANK(F1214,$F$2:$F$1780)+COUNTIF($F$2:F1214,F1214)-1,"")</f>
        <v/>
      </c>
      <c r="Z1214" s="71" t="str">
        <f aca="false">IF(H1214&gt;0,RANK(H1214,$H$2:$H$1780)+COUNTIF($H$2:H1214,H1214)-1,"")</f>
        <v/>
      </c>
      <c r="AA1214" s="71" t="str">
        <f aca="false">IF(AC1214="","",RANK(AC1214,$AC$2:$AC$1780)+COUNTIF($AC$2:AC1214,AC1214)-1)</f>
        <v/>
      </c>
      <c r="AB1214" s="71" t="str">
        <f aca="false">IF(AD1214="","",RANK(AD1214,$AD$2:$AD$1780)+COUNTIF($AD$2:AD1214,AD1214)-1)</f>
        <v/>
      </c>
      <c r="AC1214" s="71" t="str">
        <f aca="false">IF(AND(AF1214&gt;0,E1214&gt;=Settings!$B$4),ROUND(J1214,10),"")</f>
        <v/>
      </c>
      <c r="AD1214" s="71" t="str">
        <f aca="false">IF(X1214="HIGH RATE",ROUND(O1214,10),"")</f>
        <v/>
      </c>
      <c r="AE1214" s="71" t="s">
        <v>61</v>
      </c>
      <c r="AF1214" s="73" t="n">
        <f aca="false">SUMIFS(Detail!$L$2:$L$9168,Detail!$C$2:$C$9168,$A1214)</f>
        <v>0</v>
      </c>
      <c r="AG1214" s="74" t="n">
        <f aca="false">SUMIFS(Detail!$N$2:$N$9168,Detail!$C$2:$C$9168,$A1214)</f>
        <v>0</v>
      </c>
    </row>
    <row r="1215" customFormat="false" ht="15" hidden="false" customHeight="false" outlineLevel="0" collapsed="false">
      <c r="A1215" s="71" t="s">
        <v>2465</v>
      </c>
      <c r="B1215" s="71" t="s">
        <v>2557</v>
      </c>
      <c r="C1215" s="71" t="s">
        <v>217</v>
      </c>
      <c r="D1215" s="71" t="str">
        <f aca="false">IFERROR(INDEX('Brand Map'!$B$4:$B$125,MATCH(C1215,'Brand Map'!$A$4:$A$125,0)),"Other")</f>
        <v>AUMJ</v>
      </c>
      <c r="E1215" s="73" t="n">
        <f aca="false">SUMIFS(Detail!$K$2:$K$9168,Detail!$C$2:$C$9168,$A1215)</f>
        <v>1</v>
      </c>
      <c r="F1215" s="73" t="n">
        <f aca="false">SUMIFS(Detail!$E$2:$E$9168,Detail!$C$2:$C$9168,$A1215)</f>
        <v>0</v>
      </c>
      <c r="G1215" s="74" t="n">
        <f aca="false">SUMIFS(Detail!$M$2:$M$9168,Detail!$C$2:$C$9168,$A1215)</f>
        <v>109.05</v>
      </c>
      <c r="H1215" s="74" t="n">
        <f aca="false">SUMIFS(Detail!$D$2:$D$9168,Detail!$C$2:$C$9168,$A1215)</f>
        <v>0</v>
      </c>
      <c r="I1215" s="74" t="n">
        <v>109.05</v>
      </c>
      <c r="J1215" s="51" t="n">
        <f aca="false">IF(E1215&gt;0,AF1215/E1215,0)</f>
        <v>0</v>
      </c>
      <c r="K1215" s="51" t="n">
        <f aca="false">IF(G1215&gt;0,AG1215/G1215,0)</f>
        <v>0</v>
      </c>
      <c r="L1215" s="75" t="n">
        <f aca="false">H1215/Settings!$B$16</f>
        <v>0</v>
      </c>
      <c r="M1215" s="76" t="n">
        <f aca="false">H1215/Settings!$B$20</f>
        <v>0</v>
      </c>
      <c r="N1215" s="77" t="n">
        <f aca="false">E1215*Settings!$B$3</f>
        <v>0.0748599558648786</v>
      </c>
      <c r="O1215" s="77" t="n">
        <f aca="false">IF(E1215&gt;0,(AF1215-N1215)/SQRT(E1215*Settings!$B$3*(1-Settings!$B$3)),0)</f>
        <v>-0.28445989382101</v>
      </c>
      <c r="P1215" s="77" t="n">
        <f aca="false">MAX(0,AF1215-N1215)</f>
        <v>0</v>
      </c>
      <c r="Q1215" s="51" t="n">
        <f aca="false">IF(E1215&gt;=Settings!$B$4,(AF1215+Settings!$B$7*Settings!$B$3)/(E1215+Settings!$B$7),Settings!$B$3)</f>
        <v>0.0748599558648786</v>
      </c>
      <c r="R1215" s="78" t="n">
        <f aca="false">PERCENTRANK($H$2:$H$1780,H1215,6)</f>
        <v>0</v>
      </c>
      <c r="S1215" s="78" t="n">
        <f aca="false">PERCENTRANK($Q$2:$Q$1780,Q1215,6)</f>
        <v>0.0646794</v>
      </c>
      <c r="T1215" s="78" t="n">
        <f aca="false">PERCENTRANK($F$2:$F$1780,F1215,6)</f>
        <v>0</v>
      </c>
      <c r="U1215" s="79" t="n">
        <f aca="false">IF(F1215&gt;0,ROUND((Settings!$B$8*T1215+Settings!$B$9*R1215+Settings!$B$10*S1215)/SUM(Settings!$B$8:$B$10),10),0)</f>
        <v>0</v>
      </c>
      <c r="V1215" s="71" t="str">
        <f aca="false">IF(U1215&gt;0,RANK(U1215,$U$2:$U$1780)+COUNTIF($U$2:U1215,U1215)-1,"")</f>
        <v/>
      </c>
      <c r="W1215" s="71" t="str">
        <f aca="false">IF(V1215="","",IF(V1215&lt;=Settings!$B$11,"1 - Fix first",IF(V1215&lt;=Settings!$B$12,"2 - Review","3 - Monitor")))</f>
        <v/>
      </c>
      <c r="X1215" s="71" t="str">
        <f aca="false">IF(AND(E1215&gt;=Settings!$B$4,AF1215&gt;=Settings!$B$5,O1215&gt;=Settings!$B$6),"HIGH RATE","")</f>
        <v/>
      </c>
      <c r="Y1215" s="71" t="str">
        <f aca="false">IF(F1215&gt;0,RANK(F1215,$F$2:$F$1780)+COUNTIF($F$2:F1215,F1215)-1,"")</f>
        <v/>
      </c>
      <c r="Z1215" s="71" t="str">
        <f aca="false">IF(H1215&gt;0,RANK(H1215,$H$2:$H$1780)+COUNTIF($H$2:H1215,H1215)-1,"")</f>
        <v/>
      </c>
      <c r="AA1215" s="71" t="str">
        <f aca="false">IF(AC1215="","",RANK(AC1215,$AC$2:$AC$1780)+COUNTIF($AC$2:AC1215,AC1215)-1)</f>
        <v/>
      </c>
      <c r="AB1215" s="71" t="str">
        <f aca="false">IF(AD1215="","",RANK(AD1215,$AD$2:$AD$1780)+COUNTIF($AD$2:AD1215,AD1215)-1)</f>
        <v/>
      </c>
      <c r="AC1215" s="71" t="str">
        <f aca="false">IF(AND(AF1215&gt;0,E1215&gt;=Settings!$B$4),ROUND(J1215,10),"")</f>
        <v/>
      </c>
      <c r="AD1215" s="71" t="str">
        <f aca="false">IF(X1215="HIGH RATE",ROUND(O1215,10),"")</f>
        <v/>
      </c>
      <c r="AE1215" s="71" t="s">
        <v>61</v>
      </c>
      <c r="AF1215" s="73" t="n">
        <f aca="false">SUMIFS(Detail!$L$2:$L$9168,Detail!$C$2:$C$9168,$A1215)</f>
        <v>0</v>
      </c>
      <c r="AG1215" s="74" t="n">
        <f aca="false">SUMIFS(Detail!$N$2:$N$9168,Detail!$C$2:$C$9168,$A1215)</f>
        <v>0</v>
      </c>
    </row>
    <row r="1216" customFormat="false" ht="15" hidden="false" customHeight="false" outlineLevel="0" collapsed="false">
      <c r="A1216" s="71" t="s">
        <v>1598</v>
      </c>
      <c r="B1216" s="71" t="s">
        <v>2557</v>
      </c>
      <c r="C1216" s="71" t="s">
        <v>217</v>
      </c>
      <c r="D1216" s="71" t="str">
        <f aca="false">IFERROR(INDEX('Brand Map'!$B$4:$B$125,MATCH(C1216,'Brand Map'!$A$4:$A$125,0)),"Other")</f>
        <v>AUMJ</v>
      </c>
      <c r="E1216" s="73" t="n">
        <f aca="false">SUMIFS(Detail!$K$2:$K$9168,Detail!$C$2:$C$9168,$A1216)</f>
        <v>0</v>
      </c>
      <c r="F1216" s="73" t="n">
        <f aca="false">SUMIFS(Detail!$E$2:$E$9168,Detail!$C$2:$C$9168,$A1216)</f>
        <v>0</v>
      </c>
      <c r="G1216" s="74" t="n">
        <f aca="false">SUMIFS(Detail!$M$2:$M$9168,Detail!$C$2:$C$9168,$A1216)</f>
        <v>0</v>
      </c>
      <c r="H1216" s="74" t="n">
        <f aca="false">SUMIFS(Detail!$D$2:$D$9168,Detail!$C$2:$C$9168,$A1216)</f>
        <v>0</v>
      </c>
      <c r="I1216" s="74" t="n">
        <v>266.85</v>
      </c>
      <c r="J1216" s="51" t="n">
        <f aca="false">IF(E1216&gt;0,AF1216/E1216,0)</f>
        <v>0</v>
      </c>
      <c r="K1216" s="51" t="n">
        <f aca="false">IF(G1216&gt;0,AG1216/G1216,0)</f>
        <v>0</v>
      </c>
      <c r="L1216" s="75" t="n">
        <f aca="false">H1216/Settings!$B$16</f>
        <v>0</v>
      </c>
      <c r="M1216" s="76" t="n">
        <f aca="false">H1216/Settings!$B$20</f>
        <v>0</v>
      </c>
      <c r="N1216" s="77" t="n">
        <f aca="false">E1216*Settings!$B$3</f>
        <v>0</v>
      </c>
      <c r="O1216" s="77" t="n">
        <f aca="false">IF(E1216&gt;0,(AF1216-N1216)/SQRT(E1216*Settings!$B$3*(1-Settings!$B$3)),0)</f>
        <v>0</v>
      </c>
      <c r="P1216" s="77" t="n">
        <f aca="false">MAX(0,AF1216-N1216)</f>
        <v>0</v>
      </c>
      <c r="Q1216" s="51" t="n">
        <f aca="false">IF(E1216&gt;=Settings!$B$4,(AF1216+Settings!$B$7*Settings!$B$3)/(E1216+Settings!$B$7),Settings!$B$3)</f>
        <v>0.0748599558648786</v>
      </c>
      <c r="R1216" s="78" t="n">
        <f aca="false">PERCENTRANK($H$2:$H$1780,H1216,6)</f>
        <v>0</v>
      </c>
      <c r="S1216" s="78" t="n">
        <f aca="false">PERCENTRANK($Q$2:$Q$1780,Q1216,6)</f>
        <v>0.0646794</v>
      </c>
      <c r="T1216" s="78" t="n">
        <f aca="false">PERCENTRANK($F$2:$F$1780,F1216,6)</f>
        <v>0</v>
      </c>
      <c r="U1216" s="79" t="n">
        <f aca="false">IF(F1216&gt;0,ROUND((Settings!$B$8*T1216+Settings!$B$9*R1216+Settings!$B$10*S1216)/SUM(Settings!$B$8:$B$10),10),0)</f>
        <v>0</v>
      </c>
      <c r="V1216" s="71" t="str">
        <f aca="false">IF(U1216&gt;0,RANK(U1216,$U$2:$U$1780)+COUNTIF($U$2:U1216,U1216)-1,"")</f>
        <v/>
      </c>
      <c r="W1216" s="71" t="str">
        <f aca="false">IF(V1216="","",IF(V1216&lt;=Settings!$B$11,"1 - Fix first",IF(V1216&lt;=Settings!$B$12,"2 - Review","3 - Monitor")))</f>
        <v/>
      </c>
      <c r="X1216" s="71" t="str">
        <f aca="false">IF(AND(E1216&gt;=Settings!$B$4,AF1216&gt;=Settings!$B$5,O1216&gt;=Settings!$B$6),"HIGH RATE","")</f>
        <v/>
      </c>
      <c r="Y1216" s="71" t="str">
        <f aca="false">IF(F1216&gt;0,RANK(F1216,$F$2:$F$1780)+COUNTIF($F$2:F1216,F1216)-1,"")</f>
        <v/>
      </c>
      <c r="Z1216" s="71" t="str">
        <f aca="false">IF(H1216&gt;0,RANK(H1216,$H$2:$H$1780)+COUNTIF($H$2:H1216,H1216)-1,"")</f>
        <v/>
      </c>
      <c r="AA1216" s="71" t="str">
        <f aca="false">IF(AC1216="","",RANK(AC1216,$AC$2:$AC$1780)+COUNTIF($AC$2:AC1216,AC1216)-1)</f>
        <v/>
      </c>
      <c r="AB1216" s="71" t="str">
        <f aca="false">IF(AD1216="","",RANK(AD1216,$AD$2:$AD$1780)+COUNTIF($AD$2:AD1216,AD1216)-1)</f>
        <v/>
      </c>
      <c r="AC1216" s="71" t="str">
        <f aca="false">IF(AND(AF1216&gt;0,E1216&gt;=Settings!$B$4),ROUND(J1216,10),"")</f>
        <v/>
      </c>
      <c r="AD1216" s="71" t="str">
        <f aca="false">IF(X1216="HIGH RATE",ROUND(O1216,10),"")</f>
        <v/>
      </c>
      <c r="AE1216" s="71" t="s">
        <v>60</v>
      </c>
      <c r="AF1216" s="73" t="n">
        <f aca="false">SUMIFS(Detail!$L$2:$L$9168,Detail!$C$2:$C$9168,$A1216)</f>
        <v>0</v>
      </c>
      <c r="AG1216" s="74" t="n">
        <f aca="false">SUMIFS(Detail!$N$2:$N$9168,Detail!$C$2:$C$9168,$A1216)</f>
        <v>0</v>
      </c>
    </row>
    <row r="1217" customFormat="false" ht="15" hidden="false" customHeight="false" outlineLevel="0" collapsed="false">
      <c r="A1217" s="71" t="s">
        <v>2369</v>
      </c>
      <c r="B1217" s="71" t="s">
        <v>2557</v>
      </c>
      <c r="C1217" s="71" t="s">
        <v>217</v>
      </c>
      <c r="D1217" s="71" t="str">
        <f aca="false">IFERROR(INDEX('Brand Map'!$B$4:$B$125,MATCH(C1217,'Brand Map'!$A$4:$A$125,0)),"Other")</f>
        <v>AUMJ</v>
      </c>
      <c r="E1217" s="73" t="n">
        <f aca="false">SUMIFS(Detail!$K$2:$K$9168,Detail!$C$2:$C$9168,$A1217)</f>
        <v>0</v>
      </c>
      <c r="F1217" s="73" t="n">
        <f aca="false">SUMIFS(Detail!$E$2:$E$9168,Detail!$C$2:$C$9168,$A1217)</f>
        <v>0</v>
      </c>
      <c r="G1217" s="74" t="n">
        <f aca="false">SUMIFS(Detail!$M$2:$M$9168,Detail!$C$2:$C$9168,$A1217)</f>
        <v>0</v>
      </c>
      <c r="H1217" s="74" t="n">
        <f aca="false">SUMIFS(Detail!$D$2:$D$9168,Detail!$C$2:$C$9168,$A1217)</f>
        <v>0</v>
      </c>
      <c r="I1217" s="74" t="n">
        <v>91.92</v>
      </c>
      <c r="J1217" s="51" t="n">
        <f aca="false">IF(E1217&gt;0,AF1217/E1217,0)</f>
        <v>0</v>
      </c>
      <c r="K1217" s="51" t="n">
        <f aca="false">IF(G1217&gt;0,AG1217/G1217,0)</f>
        <v>0</v>
      </c>
      <c r="L1217" s="75" t="n">
        <f aca="false">H1217/Settings!$B$16</f>
        <v>0</v>
      </c>
      <c r="M1217" s="76" t="n">
        <f aca="false">H1217/Settings!$B$20</f>
        <v>0</v>
      </c>
      <c r="N1217" s="77" t="n">
        <f aca="false">E1217*Settings!$B$3</f>
        <v>0</v>
      </c>
      <c r="O1217" s="77" t="n">
        <f aca="false">IF(E1217&gt;0,(AF1217-N1217)/SQRT(E1217*Settings!$B$3*(1-Settings!$B$3)),0)</f>
        <v>0</v>
      </c>
      <c r="P1217" s="77" t="n">
        <f aca="false">MAX(0,AF1217-N1217)</f>
        <v>0</v>
      </c>
      <c r="Q1217" s="51" t="n">
        <f aca="false">IF(E1217&gt;=Settings!$B$4,(AF1217+Settings!$B$7*Settings!$B$3)/(E1217+Settings!$B$7),Settings!$B$3)</f>
        <v>0.0748599558648786</v>
      </c>
      <c r="R1217" s="78" t="n">
        <f aca="false">PERCENTRANK($H$2:$H$1780,H1217,6)</f>
        <v>0</v>
      </c>
      <c r="S1217" s="78" t="n">
        <f aca="false">PERCENTRANK($Q$2:$Q$1780,Q1217,6)</f>
        <v>0.0646794</v>
      </c>
      <c r="T1217" s="78" t="n">
        <f aca="false">PERCENTRANK($F$2:$F$1780,F1217,6)</f>
        <v>0</v>
      </c>
      <c r="U1217" s="79" t="n">
        <f aca="false">IF(F1217&gt;0,ROUND((Settings!$B$8*T1217+Settings!$B$9*R1217+Settings!$B$10*S1217)/SUM(Settings!$B$8:$B$10),10),0)</f>
        <v>0</v>
      </c>
      <c r="V1217" s="71" t="str">
        <f aca="false">IF(U1217&gt;0,RANK(U1217,$U$2:$U$1780)+COUNTIF($U$2:U1217,U1217)-1,"")</f>
        <v/>
      </c>
      <c r="W1217" s="71" t="str">
        <f aca="false">IF(V1217="","",IF(V1217&lt;=Settings!$B$11,"1 - Fix first",IF(V1217&lt;=Settings!$B$12,"2 - Review","3 - Monitor")))</f>
        <v/>
      </c>
      <c r="X1217" s="71" t="str">
        <f aca="false">IF(AND(E1217&gt;=Settings!$B$4,AF1217&gt;=Settings!$B$5,O1217&gt;=Settings!$B$6),"HIGH RATE","")</f>
        <v/>
      </c>
      <c r="Y1217" s="71" t="str">
        <f aca="false">IF(F1217&gt;0,RANK(F1217,$F$2:$F$1780)+COUNTIF($F$2:F1217,F1217)-1,"")</f>
        <v/>
      </c>
      <c r="Z1217" s="71" t="str">
        <f aca="false">IF(H1217&gt;0,RANK(H1217,$H$2:$H$1780)+COUNTIF($H$2:H1217,H1217)-1,"")</f>
        <v/>
      </c>
      <c r="AA1217" s="71" t="str">
        <f aca="false">IF(AC1217="","",RANK(AC1217,$AC$2:$AC$1780)+COUNTIF($AC$2:AC1217,AC1217)-1)</f>
        <v/>
      </c>
      <c r="AB1217" s="71" t="str">
        <f aca="false">IF(AD1217="","",RANK(AD1217,$AD$2:$AD$1780)+COUNTIF($AD$2:AD1217,AD1217)-1)</f>
        <v/>
      </c>
      <c r="AC1217" s="71" t="str">
        <f aca="false">IF(AND(AF1217&gt;0,E1217&gt;=Settings!$B$4),ROUND(J1217,10),"")</f>
        <v/>
      </c>
      <c r="AD1217" s="71" t="str">
        <f aca="false">IF(X1217="HIGH RATE",ROUND(O1217,10),"")</f>
        <v/>
      </c>
      <c r="AE1217" s="71" t="s">
        <v>61</v>
      </c>
      <c r="AF1217" s="73" t="n">
        <f aca="false">SUMIFS(Detail!$L$2:$L$9168,Detail!$C$2:$C$9168,$A1217)</f>
        <v>0</v>
      </c>
      <c r="AG1217" s="74" t="n">
        <f aca="false">SUMIFS(Detail!$N$2:$N$9168,Detail!$C$2:$C$9168,$A1217)</f>
        <v>0</v>
      </c>
    </row>
    <row r="1218" customFormat="false" ht="15" hidden="false" customHeight="false" outlineLevel="0" collapsed="false">
      <c r="A1218" s="71" t="s">
        <v>985</v>
      </c>
      <c r="B1218" s="71" t="s">
        <v>2514</v>
      </c>
      <c r="C1218" s="71" t="s">
        <v>217</v>
      </c>
      <c r="D1218" s="71" t="str">
        <f aca="false">IFERROR(INDEX('Brand Map'!$B$4:$B$125,MATCH(C1218,'Brand Map'!$A$4:$A$125,0)),"Other")</f>
        <v>AUMJ</v>
      </c>
      <c r="E1218" s="73" t="n">
        <f aca="false">SUMIFS(Detail!$K$2:$K$9168,Detail!$C$2:$C$9168,$A1218)</f>
        <v>0</v>
      </c>
      <c r="F1218" s="73" t="n">
        <f aca="false">SUMIFS(Detail!$E$2:$E$9168,Detail!$C$2:$C$9168,$A1218)</f>
        <v>0</v>
      </c>
      <c r="G1218" s="74" t="n">
        <f aca="false">SUMIFS(Detail!$M$2:$M$9168,Detail!$C$2:$C$9168,$A1218)</f>
        <v>0</v>
      </c>
      <c r="H1218" s="74" t="n">
        <f aca="false">SUMIFS(Detail!$D$2:$D$9168,Detail!$C$2:$C$9168,$A1218)</f>
        <v>0</v>
      </c>
      <c r="I1218" s="74" t="n">
        <v>91.76</v>
      </c>
      <c r="J1218" s="51" t="n">
        <f aca="false">IF(E1218&gt;0,AF1218/E1218,0)</f>
        <v>0</v>
      </c>
      <c r="K1218" s="51" t="n">
        <f aca="false">IF(G1218&gt;0,AG1218/G1218,0)</f>
        <v>0</v>
      </c>
      <c r="L1218" s="75" t="n">
        <f aca="false">H1218/Settings!$B$16</f>
        <v>0</v>
      </c>
      <c r="M1218" s="76" t="n">
        <f aca="false">H1218/Settings!$B$20</f>
        <v>0</v>
      </c>
      <c r="N1218" s="77" t="n">
        <f aca="false">E1218*Settings!$B$3</f>
        <v>0</v>
      </c>
      <c r="O1218" s="77" t="n">
        <f aca="false">IF(E1218&gt;0,(AF1218-N1218)/SQRT(E1218*Settings!$B$3*(1-Settings!$B$3)),0)</f>
        <v>0</v>
      </c>
      <c r="P1218" s="77" t="n">
        <f aca="false">MAX(0,AF1218-N1218)</f>
        <v>0</v>
      </c>
      <c r="Q1218" s="51" t="n">
        <f aca="false">IF(E1218&gt;=Settings!$B$4,(AF1218+Settings!$B$7*Settings!$B$3)/(E1218+Settings!$B$7),Settings!$B$3)</f>
        <v>0.0748599558648786</v>
      </c>
      <c r="R1218" s="78" t="n">
        <f aca="false">PERCENTRANK($H$2:$H$1780,H1218,6)</f>
        <v>0</v>
      </c>
      <c r="S1218" s="78" t="n">
        <f aca="false">PERCENTRANK($Q$2:$Q$1780,Q1218,6)</f>
        <v>0.0646794</v>
      </c>
      <c r="T1218" s="78" t="n">
        <f aca="false">PERCENTRANK($F$2:$F$1780,F1218,6)</f>
        <v>0</v>
      </c>
      <c r="U1218" s="79" t="n">
        <f aca="false">IF(F1218&gt;0,ROUND((Settings!$B$8*T1218+Settings!$B$9*R1218+Settings!$B$10*S1218)/SUM(Settings!$B$8:$B$10),10),0)</f>
        <v>0</v>
      </c>
      <c r="V1218" s="71" t="str">
        <f aca="false">IF(U1218&gt;0,RANK(U1218,$U$2:$U$1780)+COUNTIF($U$2:U1218,U1218)-1,"")</f>
        <v/>
      </c>
      <c r="W1218" s="71" t="str">
        <f aca="false">IF(V1218="","",IF(V1218&lt;=Settings!$B$11,"1 - Fix first",IF(V1218&lt;=Settings!$B$12,"2 - Review","3 - Monitor")))</f>
        <v/>
      </c>
      <c r="X1218" s="71" t="str">
        <f aca="false">IF(AND(E1218&gt;=Settings!$B$4,AF1218&gt;=Settings!$B$5,O1218&gt;=Settings!$B$6),"HIGH RATE","")</f>
        <v/>
      </c>
      <c r="Y1218" s="71" t="str">
        <f aca="false">IF(F1218&gt;0,RANK(F1218,$F$2:$F$1780)+COUNTIF($F$2:F1218,F1218)-1,"")</f>
        <v/>
      </c>
      <c r="Z1218" s="71" t="str">
        <f aca="false">IF(H1218&gt;0,RANK(H1218,$H$2:$H$1780)+COUNTIF($H$2:H1218,H1218)-1,"")</f>
        <v/>
      </c>
      <c r="AA1218" s="71" t="str">
        <f aca="false">IF(AC1218="","",RANK(AC1218,$AC$2:$AC$1780)+COUNTIF($AC$2:AC1218,AC1218)-1)</f>
        <v/>
      </c>
      <c r="AB1218" s="71" t="str">
        <f aca="false">IF(AD1218="","",RANK(AD1218,$AD$2:$AD$1780)+COUNTIF($AD$2:AD1218,AD1218)-1)</f>
        <v/>
      </c>
      <c r="AC1218" s="71" t="str">
        <f aca="false">IF(AND(AF1218&gt;0,E1218&gt;=Settings!$B$4),ROUND(J1218,10),"")</f>
        <v/>
      </c>
      <c r="AD1218" s="71" t="str">
        <f aca="false">IF(X1218="HIGH RATE",ROUND(O1218,10),"")</f>
        <v/>
      </c>
      <c r="AE1218" s="71" t="s">
        <v>61</v>
      </c>
      <c r="AF1218" s="73" t="n">
        <f aca="false">SUMIFS(Detail!$L$2:$L$9168,Detail!$C$2:$C$9168,$A1218)</f>
        <v>0</v>
      </c>
      <c r="AG1218" s="74" t="n">
        <f aca="false">SUMIFS(Detail!$N$2:$N$9168,Detail!$C$2:$C$9168,$A1218)</f>
        <v>0</v>
      </c>
    </row>
    <row r="1219" customFormat="false" ht="15" hidden="false" customHeight="false" outlineLevel="0" collapsed="false">
      <c r="A1219" s="71" t="s">
        <v>1573</v>
      </c>
      <c r="B1219" s="71" t="s">
        <v>2514</v>
      </c>
      <c r="C1219" s="71" t="s">
        <v>217</v>
      </c>
      <c r="D1219" s="71" t="str">
        <f aca="false">IFERROR(INDEX('Brand Map'!$B$4:$B$125,MATCH(C1219,'Brand Map'!$A$4:$A$125,0)),"Other")</f>
        <v>AUMJ</v>
      </c>
      <c r="E1219" s="73" t="n">
        <f aca="false">SUMIFS(Detail!$K$2:$K$9168,Detail!$C$2:$C$9168,$A1219)</f>
        <v>0</v>
      </c>
      <c r="F1219" s="73" t="n">
        <f aca="false">SUMIFS(Detail!$E$2:$E$9168,Detail!$C$2:$C$9168,$A1219)</f>
        <v>0</v>
      </c>
      <c r="G1219" s="74" t="n">
        <f aca="false">SUMIFS(Detail!$M$2:$M$9168,Detail!$C$2:$C$9168,$A1219)</f>
        <v>0</v>
      </c>
      <c r="H1219" s="74" t="n">
        <f aca="false">SUMIFS(Detail!$D$2:$D$9168,Detail!$C$2:$C$9168,$A1219)</f>
        <v>0</v>
      </c>
      <c r="I1219" s="74" t="n">
        <v>122.95</v>
      </c>
      <c r="J1219" s="51" t="n">
        <f aca="false">IF(E1219&gt;0,AF1219/E1219,0)</f>
        <v>0</v>
      </c>
      <c r="K1219" s="51" t="n">
        <f aca="false">IF(G1219&gt;0,AG1219/G1219,0)</f>
        <v>0</v>
      </c>
      <c r="L1219" s="75" t="n">
        <f aca="false">H1219/Settings!$B$16</f>
        <v>0</v>
      </c>
      <c r="M1219" s="76" t="n">
        <f aca="false">H1219/Settings!$B$20</f>
        <v>0</v>
      </c>
      <c r="N1219" s="77" t="n">
        <f aca="false">E1219*Settings!$B$3</f>
        <v>0</v>
      </c>
      <c r="O1219" s="77" t="n">
        <f aca="false">IF(E1219&gt;0,(AF1219-N1219)/SQRT(E1219*Settings!$B$3*(1-Settings!$B$3)),0)</f>
        <v>0</v>
      </c>
      <c r="P1219" s="77" t="n">
        <f aca="false">MAX(0,AF1219-N1219)</f>
        <v>0</v>
      </c>
      <c r="Q1219" s="51" t="n">
        <f aca="false">IF(E1219&gt;=Settings!$B$4,(AF1219+Settings!$B$7*Settings!$B$3)/(E1219+Settings!$B$7),Settings!$B$3)</f>
        <v>0.0748599558648786</v>
      </c>
      <c r="R1219" s="78" t="n">
        <f aca="false">PERCENTRANK($H$2:$H$1780,H1219,6)</f>
        <v>0</v>
      </c>
      <c r="S1219" s="78" t="n">
        <f aca="false">PERCENTRANK($Q$2:$Q$1780,Q1219,6)</f>
        <v>0.0646794</v>
      </c>
      <c r="T1219" s="78" t="n">
        <f aca="false">PERCENTRANK($F$2:$F$1780,F1219,6)</f>
        <v>0</v>
      </c>
      <c r="U1219" s="79" t="n">
        <f aca="false">IF(F1219&gt;0,ROUND((Settings!$B$8*T1219+Settings!$B$9*R1219+Settings!$B$10*S1219)/SUM(Settings!$B$8:$B$10),10),0)</f>
        <v>0</v>
      </c>
      <c r="V1219" s="71" t="str">
        <f aca="false">IF(U1219&gt;0,RANK(U1219,$U$2:$U$1780)+COUNTIF($U$2:U1219,U1219)-1,"")</f>
        <v/>
      </c>
      <c r="W1219" s="71" t="str">
        <f aca="false">IF(V1219="","",IF(V1219&lt;=Settings!$B$11,"1 - Fix first",IF(V1219&lt;=Settings!$B$12,"2 - Review","3 - Monitor")))</f>
        <v/>
      </c>
      <c r="X1219" s="71" t="str">
        <f aca="false">IF(AND(E1219&gt;=Settings!$B$4,AF1219&gt;=Settings!$B$5,O1219&gt;=Settings!$B$6),"HIGH RATE","")</f>
        <v/>
      </c>
      <c r="Y1219" s="71" t="str">
        <f aca="false">IF(F1219&gt;0,RANK(F1219,$F$2:$F$1780)+COUNTIF($F$2:F1219,F1219)-1,"")</f>
        <v/>
      </c>
      <c r="Z1219" s="71" t="str">
        <f aca="false">IF(H1219&gt;0,RANK(H1219,$H$2:$H$1780)+COUNTIF($H$2:H1219,H1219)-1,"")</f>
        <v/>
      </c>
      <c r="AA1219" s="71" t="str">
        <f aca="false">IF(AC1219="","",RANK(AC1219,$AC$2:$AC$1780)+COUNTIF($AC$2:AC1219,AC1219)-1)</f>
        <v/>
      </c>
      <c r="AB1219" s="71" t="str">
        <f aca="false">IF(AD1219="","",RANK(AD1219,$AD$2:$AD$1780)+COUNTIF($AD$2:AD1219,AD1219)-1)</f>
        <v/>
      </c>
      <c r="AC1219" s="71" t="str">
        <f aca="false">IF(AND(AF1219&gt;0,E1219&gt;=Settings!$B$4),ROUND(J1219,10),"")</f>
        <v/>
      </c>
      <c r="AD1219" s="71" t="str">
        <f aca="false">IF(X1219="HIGH RATE",ROUND(O1219,10),"")</f>
        <v/>
      </c>
      <c r="AE1219" s="71" t="s">
        <v>60</v>
      </c>
      <c r="AF1219" s="73" t="n">
        <f aca="false">SUMIFS(Detail!$L$2:$L$9168,Detail!$C$2:$C$9168,$A1219)</f>
        <v>0</v>
      </c>
      <c r="AG1219" s="74" t="n">
        <f aca="false">SUMIFS(Detail!$N$2:$N$9168,Detail!$C$2:$C$9168,$A1219)</f>
        <v>0</v>
      </c>
    </row>
    <row r="1220" customFormat="false" ht="15" hidden="false" customHeight="false" outlineLevel="0" collapsed="false">
      <c r="A1220" s="71" t="s">
        <v>1533</v>
      </c>
      <c r="B1220" s="71" t="s">
        <v>2514</v>
      </c>
      <c r="C1220" s="71" t="s">
        <v>217</v>
      </c>
      <c r="D1220" s="71" t="str">
        <f aca="false">IFERROR(INDEX('Brand Map'!$B$4:$B$125,MATCH(C1220,'Brand Map'!$A$4:$A$125,0)),"Other")</f>
        <v>AUMJ</v>
      </c>
      <c r="E1220" s="73" t="n">
        <f aca="false">SUMIFS(Detail!$K$2:$K$9168,Detail!$C$2:$C$9168,$A1220)</f>
        <v>0</v>
      </c>
      <c r="F1220" s="73" t="n">
        <f aca="false">SUMIFS(Detail!$E$2:$E$9168,Detail!$C$2:$C$9168,$A1220)</f>
        <v>0</v>
      </c>
      <c r="G1220" s="74" t="n">
        <f aca="false">SUMIFS(Detail!$M$2:$M$9168,Detail!$C$2:$C$9168,$A1220)</f>
        <v>0</v>
      </c>
      <c r="H1220" s="74" t="n">
        <f aca="false">SUMIFS(Detail!$D$2:$D$9168,Detail!$C$2:$C$9168,$A1220)</f>
        <v>0</v>
      </c>
      <c r="I1220" s="74" t="n">
        <v>689.75</v>
      </c>
      <c r="J1220" s="51" t="n">
        <f aca="false">IF(E1220&gt;0,AF1220/E1220,0)</f>
        <v>0</v>
      </c>
      <c r="K1220" s="51" t="n">
        <f aca="false">IF(G1220&gt;0,AG1220/G1220,0)</f>
        <v>0</v>
      </c>
      <c r="L1220" s="75" t="n">
        <f aca="false">H1220/Settings!$B$16</f>
        <v>0</v>
      </c>
      <c r="M1220" s="76" t="n">
        <f aca="false">H1220/Settings!$B$20</f>
        <v>0</v>
      </c>
      <c r="N1220" s="77" t="n">
        <f aca="false">E1220*Settings!$B$3</f>
        <v>0</v>
      </c>
      <c r="O1220" s="77" t="n">
        <f aca="false">IF(E1220&gt;0,(AF1220-N1220)/SQRT(E1220*Settings!$B$3*(1-Settings!$B$3)),0)</f>
        <v>0</v>
      </c>
      <c r="P1220" s="77" t="n">
        <f aca="false">MAX(0,AF1220-N1220)</f>
        <v>0</v>
      </c>
      <c r="Q1220" s="51" t="n">
        <f aca="false">IF(E1220&gt;=Settings!$B$4,(AF1220+Settings!$B$7*Settings!$B$3)/(E1220+Settings!$B$7),Settings!$B$3)</f>
        <v>0.0748599558648786</v>
      </c>
      <c r="R1220" s="78" t="n">
        <f aca="false">PERCENTRANK($H$2:$H$1780,H1220,6)</f>
        <v>0</v>
      </c>
      <c r="S1220" s="78" t="n">
        <f aca="false">PERCENTRANK($Q$2:$Q$1780,Q1220,6)</f>
        <v>0.0646794</v>
      </c>
      <c r="T1220" s="78" t="n">
        <f aca="false">PERCENTRANK($F$2:$F$1780,F1220,6)</f>
        <v>0</v>
      </c>
      <c r="U1220" s="79" t="n">
        <f aca="false">IF(F1220&gt;0,ROUND((Settings!$B$8*T1220+Settings!$B$9*R1220+Settings!$B$10*S1220)/SUM(Settings!$B$8:$B$10),10),0)</f>
        <v>0</v>
      </c>
      <c r="V1220" s="71" t="str">
        <f aca="false">IF(U1220&gt;0,RANK(U1220,$U$2:$U$1780)+COUNTIF($U$2:U1220,U1220)-1,"")</f>
        <v/>
      </c>
      <c r="W1220" s="71" t="str">
        <f aca="false">IF(V1220="","",IF(V1220&lt;=Settings!$B$11,"1 - Fix first",IF(V1220&lt;=Settings!$B$12,"2 - Review","3 - Monitor")))</f>
        <v/>
      </c>
      <c r="X1220" s="71" t="str">
        <f aca="false">IF(AND(E1220&gt;=Settings!$B$4,AF1220&gt;=Settings!$B$5,O1220&gt;=Settings!$B$6),"HIGH RATE","")</f>
        <v/>
      </c>
      <c r="Y1220" s="71" t="str">
        <f aca="false">IF(F1220&gt;0,RANK(F1220,$F$2:$F$1780)+COUNTIF($F$2:F1220,F1220)-1,"")</f>
        <v/>
      </c>
      <c r="Z1220" s="71" t="str">
        <f aca="false">IF(H1220&gt;0,RANK(H1220,$H$2:$H$1780)+COUNTIF($H$2:H1220,H1220)-1,"")</f>
        <v/>
      </c>
      <c r="AA1220" s="71" t="str">
        <f aca="false">IF(AC1220="","",RANK(AC1220,$AC$2:$AC$1780)+COUNTIF($AC$2:AC1220,AC1220)-1)</f>
        <v/>
      </c>
      <c r="AB1220" s="71" t="str">
        <f aca="false">IF(AD1220="","",RANK(AD1220,$AD$2:$AD$1780)+COUNTIF($AD$2:AD1220,AD1220)-1)</f>
        <v/>
      </c>
      <c r="AC1220" s="71" t="str">
        <f aca="false">IF(AND(AF1220&gt;0,E1220&gt;=Settings!$B$4),ROUND(J1220,10),"")</f>
        <v/>
      </c>
      <c r="AD1220" s="71" t="str">
        <f aca="false">IF(X1220="HIGH RATE",ROUND(O1220,10),"")</f>
        <v/>
      </c>
      <c r="AE1220" s="71" t="s">
        <v>60</v>
      </c>
      <c r="AF1220" s="73" t="n">
        <f aca="false">SUMIFS(Detail!$L$2:$L$9168,Detail!$C$2:$C$9168,$A1220)</f>
        <v>0</v>
      </c>
      <c r="AG1220" s="74" t="n">
        <f aca="false">SUMIFS(Detail!$N$2:$N$9168,Detail!$C$2:$C$9168,$A1220)</f>
        <v>0</v>
      </c>
    </row>
    <row r="1221" customFormat="false" ht="15" hidden="false" customHeight="false" outlineLevel="0" collapsed="false">
      <c r="A1221" s="71" t="s">
        <v>2421</v>
      </c>
      <c r="B1221" s="71" t="s">
        <v>2514</v>
      </c>
      <c r="C1221" s="71" t="s">
        <v>217</v>
      </c>
      <c r="D1221" s="71" t="str">
        <f aca="false">IFERROR(INDEX('Brand Map'!$B$4:$B$125,MATCH(C1221,'Brand Map'!$A$4:$A$125,0)),"Other")</f>
        <v>AUMJ</v>
      </c>
      <c r="E1221" s="73" t="n">
        <f aca="false">SUMIFS(Detail!$K$2:$K$9168,Detail!$C$2:$C$9168,$A1221)</f>
        <v>1</v>
      </c>
      <c r="F1221" s="73" t="n">
        <f aca="false">SUMIFS(Detail!$E$2:$E$9168,Detail!$C$2:$C$9168,$A1221)</f>
        <v>0</v>
      </c>
      <c r="G1221" s="74" t="n">
        <f aca="false">SUMIFS(Detail!$M$2:$M$9168,Detail!$C$2:$C$9168,$A1221)</f>
        <v>95.4</v>
      </c>
      <c r="H1221" s="74" t="n">
        <f aca="false">SUMIFS(Detail!$D$2:$D$9168,Detail!$C$2:$C$9168,$A1221)</f>
        <v>0</v>
      </c>
      <c r="I1221" s="74" t="n">
        <v>81.1</v>
      </c>
      <c r="J1221" s="51" t="n">
        <f aca="false">IF(E1221&gt;0,AF1221/E1221,0)</f>
        <v>0</v>
      </c>
      <c r="K1221" s="51" t="n">
        <f aca="false">IF(G1221&gt;0,AG1221/G1221,0)</f>
        <v>0</v>
      </c>
      <c r="L1221" s="75" t="n">
        <f aca="false">H1221/Settings!$B$16</f>
        <v>0</v>
      </c>
      <c r="M1221" s="76" t="n">
        <f aca="false">H1221/Settings!$B$20</f>
        <v>0</v>
      </c>
      <c r="N1221" s="77" t="n">
        <f aca="false">E1221*Settings!$B$3</f>
        <v>0.0748599558648786</v>
      </c>
      <c r="O1221" s="77" t="n">
        <f aca="false">IF(E1221&gt;0,(AF1221-N1221)/SQRT(E1221*Settings!$B$3*(1-Settings!$B$3)),0)</f>
        <v>-0.28445989382101</v>
      </c>
      <c r="P1221" s="77" t="n">
        <f aca="false">MAX(0,AF1221-N1221)</f>
        <v>0</v>
      </c>
      <c r="Q1221" s="51" t="n">
        <f aca="false">IF(E1221&gt;=Settings!$B$4,(AF1221+Settings!$B$7*Settings!$B$3)/(E1221+Settings!$B$7),Settings!$B$3)</f>
        <v>0.0748599558648786</v>
      </c>
      <c r="R1221" s="78" t="n">
        <f aca="false">PERCENTRANK($H$2:$H$1780,H1221,6)</f>
        <v>0</v>
      </c>
      <c r="S1221" s="78" t="n">
        <f aca="false">PERCENTRANK($Q$2:$Q$1780,Q1221,6)</f>
        <v>0.0646794</v>
      </c>
      <c r="T1221" s="78" t="n">
        <f aca="false">PERCENTRANK($F$2:$F$1780,F1221,6)</f>
        <v>0</v>
      </c>
      <c r="U1221" s="79" t="n">
        <f aca="false">IF(F1221&gt;0,ROUND((Settings!$B$8*T1221+Settings!$B$9*R1221+Settings!$B$10*S1221)/SUM(Settings!$B$8:$B$10),10),0)</f>
        <v>0</v>
      </c>
      <c r="V1221" s="71" t="str">
        <f aca="false">IF(U1221&gt;0,RANK(U1221,$U$2:$U$1780)+COUNTIF($U$2:U1221,U1221)-1,"")</f>
        <v/>
      </c>
      <c r="W1221" s="71" t="str">
        <f aca="false">IF(V1221="","",IF(V1221&lt;=Settings!$B$11,"1 - Fix first",IF(V1221&lt;=Settings!$B$12,"2 - Review","3 - Monitor")))</f>
        <v/>
      </c>
      <c r="X1221" s="71" t="str">
        <f aca="false">IF(AND(E1221&gt;=Settings!$B$4,AF1221&gt;=Settings!$B$5,O1221&gt;=Settings!$B$6),"HIGH RATE","")</f>
        <v/>
      </c>
      <c r="Y1221" s="71" t="str">
        <f aca="false">IF(F1221&gt;0,RANK(F1221,$F$2:$F$1780)+COUNTIF($F$2:F1221,F1221)-1,"")</f>
        <v/>
      </c>
      <c r="Z1221" s="71" t="str">
        <f aca="false">IF(H1221&gt;0,RANK(H1221,$H$2:$H$1780)+COUNTIF($H$2:H1221,H1221)-1,"")</f>
        <v/>
      </c>
      <c r="AA1221" s="71" t="str">
        <f aca="false">IF(AC1221="","",RANK(AC1221,$AC$2:$AC$1780)+COUNTIF($AC$2:AC1221,AC1221)-1)</f>
        <v/>
      </c>
      <c r="AB1221" s="71" t="str">
        <f aca="false">IF(AD1221="","",RANK(AD1221,$AD$2:$AD$1780)+COUNTIF($AD$2:AD1221,AD1221)-1)</f>
        <v/>
      </c>
      <c r="AC1221" s="71" t="str">
        <f aca="false">IF(AND(AF1221&gt;0,E1221&gt;=Settings!$B$4),ROUND(J1221,10),"")</f>
        <v/>
      </c>
      <c r="AD1221" s="71" t="str">
        <f aca="false">IF(X1221="HIGH RATE",ROUND(O1221,10),"")</f>
        <v/>
      </c>
      <c r="AE1221" s="71" t="s">
        <v>61</v>
      </c>
      <c r="AF1221" s="73" t="n">
        <f aca="false">SUMIFS(Detail!$L$2:$L$9168,Detail!$C$2:$C$9168,$A1221)</f>
        <v>0</v>
      </c>
      <c r="AG1221" s="74" t="n">
        <f aca="false">SUMIFS(Detail!$N$2:$N$9168,Detail!$C$2:$C$9168,$A1221)</f>
        <v>0</v>
      </c>
    </row>
    <row r="1222" customFormat="false" ht="15" hidden="false" customHeight="false" outlineLevel="0" collapsed="false">
      <c r="A1222" s="71" t="s">
        <v>1670</v>
      </c>
      <c r="B1222" s="71" t="s">
        <v>3162</v>
      </c>
      <c r="C1222" s="71" t="s">
        <v>217</v>
      </c>
      <c r="D1222" s="71" t="str">
        <f aca="false">IFERROR(INDEX('Brand Map'!$B$4:$B$125,MATCH(C1222,'Brand Map'!$A$4:$A$125,0)),"Other")</f>
        <v>AUMJ</v>
      </c>
      <c r="E1222" s="73" t="n">
        <f aca="false">SUMIFS(Detail!$K$2:$K$9168,Detail!$C$2:$C$9168,$A1222)</f>
        <v>0</v>
      </c>
      <c r="F1222" s="73" t="n">
        <f aca="false">SUMIFS(Detail!$E$2:$E$9168,Detail!$C$2:$C$9168,$A1222)</f>
        <v>0</v>
      </c>
      <c r="G1222" s="74" t="n">
        <f aca="false">SUMIFS(Detail!$M$2:$M$9168,Detail!$C$2:$C$9168,$A1222)</f>
        <v>0</v>
      </c>
      <c r="H1222" s="74" t="n">
        <f aca="false">SUMIFS(Detail!$D$2:$D$9168,Detail!$C$2:$C$9168,$A1222)</f>
        <v>0</v>
      </c>
      <c r="I1222" s="74" t="n">
        <v>365.8</v>
      </c>
      <c r="J1222" s="51" t="n">
        <f aca="false">IF(E1222&gt;0,AF1222/E1222,0)</f>
        <v>0</v>
      </c>
      <c r="K1222" s="51" t="n">
        <f aca="false">IF(G1222&gt;0,AG1222/G1222,0)</f>
        <v>0</v>
      </c>
      <c r="L1222" s="75" t="n">
        <f aca="false">H1222/Settings!$B$16</f>
        <v>0</v>
      </c>
      <c r="M1222" s="76" t="n">
        <f aca="false">H1222/Settings!$B$20</f>
        <v>0</v>
      </c>
      <c r="N1222" s="77" t="n">
        <f aca="false">E1222*Settings!$B$3</f>
        <v>0</v>
      </c>
      <c r="O1222" s="77" t="n">
        <f aca="false">IF(E1222&gt;0,(AF1222-N1222)/SQRT(E1222*Settings!$B$3*(1-Settings!$B$3)),0)</f>
        <v>0</v>
      </c>
      <c r="P1222" s="77" t="n">
        <f aca="false">MAX(0,AF1222-N1222)</f>
        <v>0</v>
      </c>
      <c r="Q1222" s="51" t="n">
        <f aca="false">IF(E1222&gt;=Settings!$B$4,(AF1222+Settings!$B$7*Settings!$B$3)/(E1222+Settings!$B$7),Settings!$B$3)</f>
        <v>0.0748599558648786</v>
      </c>
      <c r="R1222" s="78" t="n">
        <f aca="false">PERCENTRANK($H$2:$H$1780,H1222,6)</f>
        <v>0</v>
      </c>
      <c r="S1222" s="78" t="n">
        <f aca="false">PERCENTRANK($Q$2:$Q$1780,Q1222,6)</f>
        <v>0.0646794</v>
      </c>
      <c r="T1222" s="78" t="n">
        <f aca="false">PERCENTRANK($F$2:$F$1780,F1222,6)</f>
        <v>0</v>
      </c>
      <c r="U1222" s="79" t="n">
        <f aca="false">IF(F1222&gt;0,ROUND((Settings!$B$8*T1222+Settings!$B$9*R1222+Settings!$B$10*S1222)/SUM(Settings!$B$8:$B$10),10),0)</f>
        <v>0</v>
      </c>
      <c r="V1222" s="71" t="str">
        <f aca="false">IF(U1222&gt;0,RANK(U1222,$U$2:$U$1780)+COUNTIF($U$2:U1222,U1222)-1,"")</f>
        <v/>
      </c>
      <c r="W1222" s="71" t="str">
        <f aca="false">IF(V1222="","",IF(V1222&lt;=Settings!$B$11,"1 - Fix first",IF(V1222&lt;=Settings!$B$12,"2 - Review","3 - Monitor")))</f>
        <v/>
      </c>
      <c r="X1222" s="71" t="str">
        <f aca="false">IF(AND(E1222&gt;=Settings!$B$4,AF1222&gt;=Settings!$B$5,O1222&gt;=Settings!$B$6),"HIGH RATE","")</f>
        <v/>
      </c>
      <c r="Y1222" s="71" t="str">
        <f aca="false">IF(F1222&gt;0,RANK(F1222,$F$2:$F$1780)+COUNTIF($F$2:F1222,F1222)-1,"")</f>
        <v/>
      </c>
      <c r="Z1222" s="71" t="str">
        <f aca="false">IF(H1222&gt;0,RANK(H1222,$H$2:$H$1780)+COUNTIF($H$2:H1222,H1222)-1,"")</f>
        <v/>
      </c>
      <c r="AA1222" s="71" t="str">
        <f aca="false">IF(AC1222="","",RANK(AC1222,$AC$2:$AC$1780)+COUNTIF($AC$2:AC1222,AC1222)-1)</f>
        <v/>
      </c>
      <c r="AB1222" s="71" t="str">
        <f aca="false">IF(AD1222="","",RANK(AD1222,$AD$2:$AD$1780)+COUNTIF($AD$2:AD1222,AD1222)-1)</f>
        <v/>
      </c>
      <c r="AC1222" s="71" t="str">
        <f aca="false">IF(AND(AF1222&gt;0,E1222&gt;=Settings!$B$4),ROUND(J1222,10),"")</f>
        <v/>
      </c>
      <c r="AD1222" s="71" t="str">
        <f aca="false">IF(X1222="HIGH RATE",ROUND(O1222,10),"")</f>
        <v/>
      </c>
      <c r="AE1222" s="71" t="s">
        <v>60</v>
      </c>
      <c r="AF1222" s="73" t="n">
        <f aca="false">SUMIFS(Detail!$L$2:$L$9168,Detail!$C$2:$C$9168,$A1222)</f>
        <v>0</v>
      </c>
      <c r="AG1222" s="74" t="n">
        <f aca="false">SUMIFS(Detail!$N$2:$N$9168,Detail!$C$2:$C$9168,$A1222)</f>
        <v>0</v>
      </c>
    </row>
    <row r="1223" customFormat="false" ht="15" hidden="false" customHeight="false" outlineLevel="0" collapsed="false">
      <c r="A1223" s="71" t="s">
        <v>2010</v>
      </c>
      <c r="B1223" s="71" t="s">
        <v>3162</v>
      </c>
      <c r="C1223" s="71" t="s">
        <v>217</v>
      </c>
      <c r="D1223" s="71" t="str">
        <f aca="false">IFERROR(INDEX('Brand Map'!$B$4:$B$125,MATCH(C1223,'Brand Map'!$A$4:$A$125,0)),"Other")</f>
        <v>AUMJ</v>
      </c>
      <c r="E1223" s="73" t="n">
        <f aca="false">SUMIFS(Detail!$K$2:$K$9168,Detail!$C$2:$C$9168,$A1223)</f>
        <v>0</v>
      </c>
      <c r="F1223" s="73" t="n">
        <f aca="false">SUMIFS(Detail!$E$2:$E$9168,Detail!$C$2:$C$9168,$A1223)</f>
        <v>0</v>
      </c>
      <c r="G1223" s="74" t="n">
        <f aca="false">SUMIFS(Detail!$M$2:$M$9168,Detail!$C$2:$C$9168,$A1223)</f>
        <v>0</v>
      </c>
      <c r="H1223" s="74" t="n">
        <f aca="false">SUMIFS(Detail!$D$2:$D$9168,Detail!$C$2:$C$9168,$A1223)</f>
        <v>0</v>
      </c>
      <c r="I1223" s="74" t="n">
        <v>47.6</v>
      </c>
      <c r="J1223" s="51" t="n">
        <f aca="false">IF(E1223&gt;0,AF1223/E1223,0)</f>
        <v>0</v>
      </c>
      <c r="K1223" s="51" t="n">
        <f aca="false">IF(G1223&gt;0,AG1223/G1223,0)</f>
        <v>0</v>
      </c>
      <c r="L1223" s="75" t="n">
        <f aca="false">H1223/Settings!$B$16</f>
        <v>0</v>
      </c>
      <c r="M1223" s="76" t="n">
        <f aca="false">H1223/Settings!$B$20</f>
        <v>0</v>
      </c>
      <c r="N1223" s="77" t="n">
        <f aca="false">E1223*Settings!$B$3</f>
        <v>0</v>
      </c>
      <c r="O1223" s="77" t="n">
        <f aca="false">IF(E1223&gt;0,(AF1223-N1223)/SQRT(E1223*Settings!$B$3*(1-Settings!$B$3)),0)</f>
        <v>0</v>
      </c>
      <c r="P1223" s="77" t="n">
        <f aca="false">MAX(0,AF1223-N1223)</f>
        <v>0</v>
      </c>
      <c r="Q1223" s="51" t="n">
        <f aca="false">IF(E1223&gt;=Settings!$B$4,(AF1223+Settings!$B$7*Settings!$B$3)/(E1223+Settings!$B$7),Settings!$B$3)</f>
        <v>0.0748599558648786</v>
      </c>
      <c r="R1223" s="78" t="n">
        <f aca="false">PERCENTRANK($H$2:$H$1780,H1223,6)</f>
        <v>0</v>
      </c>
      <c r="S1223" s="78" t="n">
        <f aca="false">PERCENTRANK($Q$2:$Q$1780,Q1223,6)</f>
        <v>0.0646794</v>
      </c>
      <c r="T1223" s="78" t="n">
        <f aca="false">PERCENTRANK($F$2:$F$1780,F1223,6)</f>
        <v>0</v>
      </c>
      <c r="U1223" s="79" t="n">
        <f aca="false">IF(F1223&gt;0,ROUND((Settings!$B$8*T1223+Settings!$B$9*R1223+Settings!$B$10*S1223)/SUM(Settings!$B$8:$B$10),10),0)</f>
        <v>0</v>
      </c>
      <c r="V1223" s="71" t="str">
        <f aca="false">IF(U1223&gt;0,RANK(U1223,$U$2:$U$1780)+COUNTIF($U$2:U1223,U1223)-1,"")</f>
        <v/>
      </c>
      <c r="W1223" s="71" t="str">
        <f aca="false">IF(V1223="","",IF(V1223&lt;=Settings!$B$11,"1 - Fix first",IF(V1223&lt;=Settings!$B$12,"2 - Review","3 - Monitor")))</f>
        <v/>
      </c>
      <c r="X1223" s="71" t="str">
        <f aca="false">IF(AND(E1223&gt;=Settings!$B$4,AF1223&gt;=Settings!$B$5,O1223&gt;=Settings!$B$6),"HIGH RATE","")</f>
        <v/>
      </c>
      <c r="Y1223" s="71" t="str">
        <f aca="false">IF(F1223&gt;0,RANK(F1223,$F$2:$F$1780)+COUNTIF($F$2:F1223,F1223)-1,"")</f>
        <v/>
      </c>
      <c r="Z1223" s="71" t="str">
        <f aca="false">IF(H1223&gt;0,RANK(H1223,$H$2:$H$1780)+COUNTIF($H$2:H1223,H1223)-1,"")</f>
        <v/>
      </c>
      <c r="AA1223" s="71" t="str">
        <f aca="false">IF(AC1223="","",RANK(AC1223,$AC$2:$AC$1780)+COUNTIF($AC$2:AC1223,AC1223)-1)</f>
        <v/>
      </c>
      <c r="AB1223" s="71" t="str">
        <f aca="false">IF(AD1223="","",RANK(AD1223,$AD$2:$AD$1780)+COUNTIF($AD$2:AD1223,AD1223)-1)</f>
        <v/>
      </c>
      <c r="AC1223" s="71" t="str">
        <f aca="false">IF(AND(AF1223&gt;0,E1223&gt;=Settings!$B$4),ROUND(J1223,10),"")</f>
        <v/>
      </c>
      <c r="AD1223" s="71" t="str">
        <f aca="false">IF(X1223="HIGH RATE",ROUND(O1223,10),"")</f>
        <v/>
      </c>
      <c r="AE1223" s="71" t="s">
        <v>60</v>
      </c>
      <c r="AF1223" s="73" t="n">
        <f aca="false">SUMIFS(Detail!$L$2:$L$9168,Detail!$C$2:$C$9168,$A1223)</f>
        <v>0</v>
      </c>
      <c r="AG1223" s="74" t="n">
        <f aca="false">SUMIFS(Detail!$N$2:$N$9168,Detail!$C$2:$C$9168,$A1223)</f>
        <v>0</v>
      </c>
    </row>
    <row r="1224" customFormat="false" ht="15" hidden="false" customHeight="false" outlineLevel="0" collapsed="false">
      <c r="A1224" s="71" t="s">
        <v>1896</v>
      </c>
      <c r="B1224" s="71" t="s">
        <v>3162</v>
      </c>
      <c r="C1224" s="71" t="s">
        <v>217</v>
      </c>
      <c r="D1224" s="71" t="str">
        <f aca="false">IFERROR(INDEX('Brand Map'!$B$4:$B$125,MATCH(C1224,'Brand Map'!$A$4:$A$125,0)),"Other")</f>
        <v>AUMJ</v>
      </c>
      <c r="E1224" s="73" t="n">
        <f aca="false">SUMIFS(Detail!$K$2:$K$9168,Detail!$C$2:$C$9168,$A1224)</f>
        <v>0</v>
      </c>
      <c r="F1224" s="73" t="n">
        <f aca="false">SUMIFS(Detail!$E$2:$E$9168,Detail!$C$2:$C$9168,$A1224)</f>
        <v>0</v>
      </c>
      <c r="G1224" s="74" t="n">
        <f aca="false">SUMIFS(Detail!$M$2:$M$9168,Detail!$C$2:$C$9168,$A1224)</f>
        <v>0</v>
      </c>
      <c r="H1224" s="74" t="n">
        <f aca="false">SUMIFS(Detail!$D$2:$D$9168,Detail!$C$2:$C$9168,$A1224)</f>
        <v>0</v>
      </c>
      <c r="I1224" s="74" t="n">
        <v>65.2</v>
      </c>
      <c r="J1224" s="51" t="n">
        <f aca="false">IF(E1224&gt;0,AF1224/E1224,0)</f>
        <v>0</v>
      </c>
      <c r="K1224" s="51" t="n">
        <f aca="false">IF(G1224&gt;0,AG1224/G1224,0)</f>
        <v>0</v>
      </c>
      <c r="L1224" s="75" t="n">
        <f aca="false">H1224/Settings!$B$16</f>
        <v>0</v>
      </c>
      <c r="M1224" s="76" t="n">
        <f aca="false">H1224/Settings!$B$20</f>
        <v>0</v>
      </c>
      <c r="N1224" s="77" t="n">
        <f aca="false">E1224*Settings!$B$3</f>
        <v>0</v>
      </c>
      <c r="O1224" s="77" t="n">
        <f aca="false">IF(E1224&gt;0,(AF1224-N1224)/SQRT(E1224*Settings!$B$3*(1-Settings!$B$3)),0)</f>
        <v>0</v>
      </c>
      <c r="P1224" s="77" t="n">
        <f aca="false">MAX(0,AF1224-N1224)</f>
        <v>0</v>
      </c>
      <c r="Q1224" s="51" t="n">
        <f aca="false">IF(E1224&gt;=Settings!$B$4,(AF1224+Settings!$B$7*Settings!$B$3)/(E1224+Settings!$B$7),Settings!$B$3)</f>
        <v>0.0748599558648786</v>
      </c>
      <c r="R1224" s="78" t="n">
        <f aca="false">PERCENTRANK($H$2:$H$1780,H1224,6)</f>
        <v>0</v>
      </c>
      <c r="S1224" s="78" t="n">
        <f aca="false">PERCENTRANK($Q$2:$Q$1780,Q1224,6)</f>
        <v>0.0646794</v>
      </c>
      <c r="T1224" s="78" t="n">
        <f aca="false">PERCENTRANK($F$2:$F$1780,F1224,6)</f>
        <v>0</v>
      </c>
      <c r="U1224" s="79" t="n">
        <f aca="false">IF(F1224&gt;0,ROUND((Settings!$B$8*T1224+Settings!$B$9*R1224+Settings!$B$10*S1224)/SUM(Settings!$B$8:$B$10),10),0)</f>
        <v>0</v>
      </c>
      <c r="V1224" s="71" t="str">
        <f aca="false">IF(U1224&gt;0,RANK(U1224,$U$2:$U$1780)+COUNTIF($U$2:U1224,U1224)-1,"")</f>
        <v/>
      </c>
      <c r="W1224" s="71" t="str">
        <f aca="false">IF(V1224="","",IF(V1224&lt;=Settings!$B$11,"1 - Fix first",IF(V1224&lt;=Settings!$B$12,"2 - Review","3 - Monitor")))</f>
        <v/>
      </c>
      <c r="X1224" s="71" t="str">
        <f aca="false">IF(AND(E1224&gt;=Settings!$B$4,AF1224&gt;=Settings!$B$5,O1224&gt;=Settings!$B$6),"HIGH RATE","")</f>
        <v/>
      </c>
      <c r="Y1224" s="71" t="str">
        <f aca="false">IF(F1224&gt;0,RANK(F1224,$F$2:$F$1780)+COUNTIF($F$2:F1224,F1224)-1,"")</f>
        <v/>
      </c>
      <c r="Z1224" s="71" t="str">
        <f aca="false">IF(H1224&gt;0,RANK(H1224,$H$2:$H$1780)+COUNTIF($H$2:H1224,H1224)-1,"")</f>
        <v/>
      </c>
      <c r="AA1224" s="71" t="str">
        <f aca="false">IF(AC1224="","",RANK(AC1224,$AC$2:$AC$1780)+COUNTIF($AC$2:AC1224,AC1224)-1)</f>
        <v/>
      </c>
      <c r="AB1224" s="71" t="str">
        <f aca="false">IF(AD1224="","",RANK(AD1224,$AD$2:$AD$1780)+COUNTIF($AD$2:AD1224,AD1224)-1)</f>
        <v/>
      </c>
      <c r="AC1224" s="71" t="str">
        <f aca="false">IF(AND(AF1224&gt;0,E1224&gt;=Settings!$B$4),ROUND(J1224,10),"")</f>
        <v/>
      </c>
      <c r="AD1224" s="71" t="str">
        <f aca="false">IF(X1224="HIGH RATE",ROUND(O1224,10),"")</f>
        <v/>
      </c>
      <c r="AE1224" s="71" t="s">
        <v>60</v>
      </c>
      <c r="AF1224" s="73" t="n">
        <f aca="false">SUMIFS(Detail!$L$2:$L$9168,Detail!$C$2:$C$9168,$A1224)</f>
        <v>0</v>
      </c>
      <c r="AG1224" s="74" t="n">
        <f aca="false">SUMIFS(Detail!$N$2:$N$9168,Detail!$C$2:$C$9168,$A1224)</f>
        <v>0</v>
      </c>
    </row>
    <row r="1225" customFormat="false" ht="15" hidden="false" customHeight="false" outlineLevel="0" collapsed="false">
      <c r="A1225" s="71" t="s">
        <v>2365</v>
      </c>
      <c r="B1225" s="71" t="s">
        <v>3163</v>
      </c>
      <c r="C1225" s="71" t="s">
        <v>217</v>
      </c>
      <c r="D1225" s="71" t="str">
        <f aca="false">IFERROR(INDEX('Brand Map'!$B$4:$B$125,MATCH(C1225,'Brand Map'!$A$4:$A$125,0)),"Other")</f>
        <v>AUMJ</v>
      </c>
      <c r="E1225" s="73" t="n">
        <f aca="false">SUMIFS(Detail!$K$2:$K$9168,Detail!$C$2:$C$9168,$A1225)</f>
        <v>0</v>
      </c>
      <c r="F1225" s="73" t="n">
        <f aca="false">SUMIFS(Detail!$E$2:$E$9168,Detail!$C$2:$C$9168,$A1225)</f>
        <v>0</v>
      </c>
      <c r="G1225" s="74" t="n">
        <f aca="false">SUMIFS(Detail!$M$2:$M$9168,Detail!$C$2:$C$9168,$A1225)</f>
        <v>0</v>
      </c>
      <c r="H1225" s="74" t="n">
        <f aca="false">SUMIFS(Detail!$D$2:$D$9168,Detail!$C$2:$C$9168,$A1225)</f>
        <v>0</v>
      </c>
      <c r="I1225" s="74" t="n">
        <v>243.46</v>
      </c>
      <c r="J1225" s="51" t="n">
        <f aca="false">IF(E1225&gt;0,AF1225/E1225,0)</f>
        <v>0</v>
      </c>
      <c r="K1225" s="51" t="n">
        <f aca="false">IF(G1225&gt;0,AG1225/G1225,0)</f>
        <v>0</v>
      </c>
      <c r="L1225" s="75" t="n">
        <f aca="false">H1225/Settings!$B$16</f>
        <v>0</v>
      </c>
      <c r="M1225" s="76" t="n">
        <f aca="false">H1225/Settings!$B$20</f>
        <v>0</v>
      </c>
      <c r="N1225" s="77" t="n">
        <f aca="false">E1225*Settings!$B$3</f>
        <v>0</v>
      </c>
      <c r="O1225" s="77" t="n">
        <f aca="false">IF(E1225&gt;0,(AF1225-N1225)/SQRT(E1225*Settings!$B$3*(1-Settings!$B$3)),0)</f>
        <v>0</v>
      </c>
      <c r="P1225" s="77" t="n">
        <f aca="false">MAX(0,AF1225-N1225)</f>
        <v>0</v>
      </c>
      <c r="Q1225" s="51" t="n">
        <f aca="false">IF(E1225&gt;=Settings!$B$4,(AF1225+Settings!$B$7*Settings!$B$3)/(E1225+Settings!$B$7),Settings!$B$3)</f>
        <v>0.0748599558648786</v>
      </c>
      <c r="R1225" s="78" t="n">
        <f aca="false">PERCENTRANK($H$2:$H$1780,H1225,6)</f>
        <v>0</v>
      </c>
      <c r="S1225" s="78" t="n">
        <f aca="false">PERCENTRANK($Q$2:$Q$1780,Q1225,6)</f>
        <v>0.0646794</v>
      </c>
      <c r="T1225" s="78" t="n">
        <f aca="false">PERCENTRANK($F$2:$F$1780,F1225,6)</f>
        <v>0</v>
      </c>
      <c r="U1225" s="79" t="n">
        <f aca="false">IF(F1225&gt;0,ROUND((Settings!$B$8*T1225+Settings!$B$9*R1225+Settings!$B$10*S1225)/SUM(Settings!$B$8:$B$10),10),0)</f>
        <v>0</v>
      </c>
      <c r="V1225" s="71" t="str">
        <f aca="false">IF(U1225&gt;0,RANK(U1225,$U$2:$U$1780)+COUNTIF($U$2:U1225,U1225)-1,"")</f>
        <v/>
      </c>
      <c r="W1225" s="71" t="str">
        <f aca="false">IF(V1225="","",IF(V1225&lt;=Settings!$B$11,"1 - Fix first",IF(V1225&lt;=Settings!$B$12,"2 - Review","3 - Monitor")))</f>
        <v/>
      </c>
      <c r="X1225" s="71" t="str">
        <f aca="false">IF(AND(E1225&gt;=Settings!$B$4,AF1225&gt;=Settings!$B$5,O1225&gt;=Settings!$B$6),"HIGH RATE","")</f>
        <v/>
      </c>
      <c r="Y1225" s="71" t="str">
        <f aca="false">IF(F1225&gt;0,RANK(F1225,$F$2:$F$1780)+COUNTIF($F$2:F1225,F1225)-1,"")</f>
        <v/>
      </c>
      <c r="Z1225" s="71" t="str">
        <f aca="false">IF(H1225&gt;0,RANK(H1225,$H$2:$H$1780)+COUNTIF($H$2:H1225,H1225)-1,"")</f>
        <v/>
      </c>
      <c r="AA1225" s="71" t="str">
        <f aca="false">IF(AC1225="","",RANK(AC1225,$AC$2:$AC$1780)+COUNTIF($AC$2:AC1225,AC1225)-1)</f>
        <v/>
      </c>
      <c r="AB1225" s="71" t="str">
        <f aca="false">IF(AD1225="","",RANK(AD1225,$AD$2:$AD$1780)+COUNTIF($AD$2:AD1225,AD1225)-1)</f>
        <v/>
      </c>
      <c r="AC1225" s="71" t="str">
        <f aca="false">IF(AND(AF1225&gt;0,E1225&gt;=Settings!$B$4),ROUND(J1225,10),"")</f>
        <v/>
      </c>
      <c r="AD1225" s="71" t="str">
        <f aca="false">IF(X1225="HIGH RATE",ROUND(O1225,10),"")</f>
        <v/>
      </c>
      <c r="AE1225" s="71" t="s">
        <v>62</v>
      </c>
      <c r="AF1225" s="73" t="n">
        <f aca="false">SUMIFS(Detail!$L$2:$L$9168,Detail!$C$2:$C$9168,$A1225)</f>
        <v>0</v>
      </c>
      <c r="AG1225" s="74" t="n">
        <f aca="false">SUMIFS(Detail!$N$2:$N$9168,Detail!$C$2:$C$9168,$A1225)</f>
        <v>0</v>
      </c>
    </row>
    <row r="1226" customFormat="false" ht="15" hidden="false" customHeight="false" outlineLevel="0" collapsed="false">
      <c r="A1226" s="71" t="s">
        <v>733</v>
      </c>
      <c r="B1226" s="71" t="s">
        <v>734</v>
      </c>
      <c r="C1226" s="71" t="s">
        <v>732</v>
      </c>
      <c r="D1226" s="71" t="str">
        <f aca="false">IFERROR(INDEX('Brand Map'!$B$4:$B$125,MATCH(C1226,'Brand Map'!$A$4:$A$125,0)),"Other")</f>
        <v>Other (small prefixes)</v>
      </c>
      <c r="E1226" s="73" t="n">
        <f aca="false">SUMIFS(Detail!$K$2:$K$9168,Detail!$C$2:$C$9168,$A1226)</f>
        <v>0</v>
      </c>
      <c r="F1226" s="73" t="n">
        <f aca="false">SUMIFS(Detail!$E$2:$E$9168,Detail!$C$2:$C$9168,$A1226)</f>
        <v>0</v>
      </c>
      <c r="G1226" s="74" t="n">
        <f aca="false">SUMIFS(Detail!$M$2:$M$9168,Detail!$C$2:$C$9168,$A1226)</f>
        <v>0</v>
      </c>
      <c r="H1226" s="74" t="n">
        <f aca="false">SUMIFS(Detail!$D$2:$D$9168,Detail!$C$2:$C$9168,$A1226)</f>
        <v>0</v>
      </c>
      <c r="I1226" s="74" t="n">
        <v>29.95</v>
      </c>
      <c r="J1226" s="51" t="n">
        <f aca="false">IF(E1226&gt;0,AF1226/E1226,0)</f>
        <v>0</v>
      </c>
      <c r="K1226" s="51" t="n">
        <f aca="false">IF(G1226&gt;0,AG1226/G1226,0)</f>
        <v>0</v>
      </c>
      <c r="L1226" s="75" t="n">
        <f aca="false">H1226/Settings!$B$16</f>
        <v>0</v>
      </c>
      <c r="M1226" s="76" t="n">
        <f aca="false">H1226/Settings!$B$20</f>
        <v>0</v>
      </c>
      <c r="N1226" s="77" t="n">
        <f aca="false">E1226*Settings!$B$3</f>
        <v>0</v>
      </c>
      <c r="O1226" s="77" t="n">
        <f aca="false">IF(E1226&gt;0,(AF1226-N1226)/SQRT(E1226*Settings!$B$3*(1-Settings!$B$3)),0)</f>
        <v>0</v>
      </c>
      <c r="P1226" s="77" t="n">
        <f aca="false">MAX(0,AF1226-N1226)</f>
        <v>0</v>
      </c>
      <c r="Q1226" s="51" t="n">
        <f aca="false">IF(E1226&gt;=Settings!$B$4,(AF1226+Settings!$B$7*Settings!$B$3)/(E1226+Settings!$B$7),Settings!$B$3)</f>
        <v>0.0748599558648786</v>
      </c>
      <c r="R1226" s="78" t="n">
        <f aca="false">PERCENTRANK($H$2:$H$1780,H1226,6)</f>
        <v>0</v>
      </c>
      <c r="S1226" s="78" t="n">
        <f aca="false">PERCENTRANK($Q$2:$Q$1780,Q1226,6)</f>
        <v>0.0646794</v>
      </c>
      <c r="T1226" s="78" t="n">
        <f aca="false">PERCENTRANK($F$2:$F$1780,F1226,6)</f>
        <v>0</v>
      </c>
      <c r="U1226" s="79" t="n">
        <f aca="false">IF(F1226&gt;0,ROUND((Settings!$B$8*T1226+Settings!$B$9*R1226+Settings!$B$10*S1226)/SUM(Settings!$B$8:$B$10),10),0)</f>
        <v>0</v>
      </c>
      <c r="V1226" s="71" t="str">
        <f aca="false">IF(U1226&gt;0,RANK(U1226,$U$2:$U$1780)+COUNTIF($U$2:U1226,U1226)-1,"")</f>
        <v/>
      </c>
      <c r="W1226" s="71" t="str">
        <f aca="false">IF(V1226="","",IF(V1226&lt;=Settings!$B$11,"1 - Fix first",IF(V1226&lt;=Settings!$B$12,"2 - Review","3 - Monitor")))</f>
        <v/>
      </c>
      <c r="X1226" s="71" t="str">
        <f aca="false">IF(AND(E1226&gt;=Settings!$B$4,AF1226&gt;=Settings!$B$5,O1226&gt;=Settings!$B$6),"HIGH RATE","")</f>
        <v/>
      </c>
      <c r="Y1226" s="71" t="str">
        <f aca="false">IF(F1226&gt;0,RANK(F1226,$F$2:$F$1780)+COUNTIF($F$2:F1226,F1226)-1,"")</f>
        <v/>
      </c>
      <c r="Z1226" s="71" t="str">
        <f aca="false">IF(H1226&gt;0,RANK(H1226,$H$2:$H$1780)+COUNTIF($H$2:H1226,H1226)-1,"")</f>
        <v/>
      </c>
      <c r="AA1226" s="71" t="str">
        <f aca="false">IF(AC1226="","",RANK(AC1226,$AC$2:$AC$1780)+COUNTIF($AC$2:AC1226,AC1226)-1)</f>
        <v/>
      </c>
      <c r="AB1226" s="71" t="str">
        <f aca="false">IF(AD1226="","",RANK(AD1226,$AD$2:$AD$1780)+COUNTIF($AD$2:AD1226,AD1226)-1)</f>
        <v/>
      </c>
      <c r="AC1226" s="71" t="str">
        <f aca="false">IF(AND(AF1226&gt;0,E1226&gt;=Settings!$B$4),ROUND(J1226,10),"")</f>
        <v/>
      </c>
      <c r="AD1226" s="71" t="str">
        <f aca="false">IF(X1226="HIGH RATE",ROUND(O1226,10),"")</f>
        <v/>
      </c>
      <c r="AE1226" s="71" t="s">
        <v>60</v>
      </c>
      <c r="AF1226" s="73" t="n">
        <f aca="false">SUMIFS(Detail!$L$2:$L$9168,Detail!$C$2:$C$9168,$A1226)</f>
        <v>0</v>
      </c>
      <c r="AG1226" s="74" t="n">
        <f aca="false">SUMIFS(Detail!$N$2:$N$9168,Detail!$C$2:$C$9168,$A1226)</f>
        <v>0</v>
      </c>
    </row>
    <row r="1227" customFormat="false" ht="15" hidden="false" customHeight="false" outlineLevel="0" collapsed="false">
      <c r="A1227" s="71" t="s">
        <v>1708</v>
      </c>
      <c r="B1227" s="71" t="s">
        <v>2609</v>
      </c>
      <c r="C1227" s="71" t="s">
        <v>235</v>
      </c>
      <c r="D1227" s="71" t="str">
        <f aca="false">IFERROR(INDEX('Brand Map'!$B$4:$B$125,MATCH(C1227,'Brand Map'!$A$4:$A$125,0)),"Other")</f>
        <v>AURP</v>
      </c>
      <c r="E1227" s="73" t="n">
        <f aca="false">SUMIFS(Detail!$K$2:$K$9168,Detail!$C$2:$C$9168,$A1227)</f>
        <v>0</v>
      </c>
      <c r="F1227" s="73" t="n">
        <f aca="false">SUMIFS(Detail!$E$2:$E$9168,Detail!$C$2:$C$9168,$A1227)</f>
        <v>0</v>
      </c>
      <c r="G1227" s="74" t="n">
        <f aca="false">SUMIFS(Detail!$M$2:$M$9168,Detail!$C$2:$C$9168,$A1227)</f>
        <v>0</v>
      </c>
      <c r="H1227" s="74" t="n">
        <f aca="false">SUMIFS(Detail!$D$2:$D$9168,Detail!$C$2:$C$9168,$A1227)</f>
        <v>0</v>
      </c>
      <c r="I1227" s="74" t="n">
        <v>44.99</v>
      </c>
      <c r="J1227" s="51" t="n">
        <f aca="false">IF(E1227&gt;0,AF1227/E1227,0)</f>
        <v>0</v>
      </c>
      <c r="K1227" s="51" t="n">
        <f aca="false">IF(G1227&gt;0,AG1227/G1227,0)</f>
        <v>0</v>
      </c>
      <c r="L1227" s="75" t="n">
        <f aca="false">H1227/Settings!$B$16</f>
        <v>0</v>
      </c>
      <c r="M1227" s="76" t="n">
        <f aca="false">H1227/Settings!$B$20</f>
        <v>0</v>
      </c>
      <c r="N1227" s="77" t="n">
        <f aca="false">E1227*Settings!$B$3</f>
        <v>0</v>
      </c>
      <c r="O1227" s="77" t="n">
        <f aca="false">IF(E1227&gt;0,(AF1227-N1227)/SQRT(E1227*Settings!$B$3*(1-Settings!$B$3)),0)</f>
        <v>0</v>
      </c>
      <c r="P1227" s="77" t="n">
        <f aca="false">MAX(0,AF1227-N1227)</f>
        <v>0</v>
      </c>
      <c r="Q1227" s="51" t="n">
        <f aca="false">IF(E1227&gt;=Settings!$B$4,(AF1227+Settings!$B$7*Settings!$B$3)/(E1227+Settings!$B$7),Settings!$B$3)</f>
        <v>0.0748599558648786</v>
      </c>
      <c r="R1227" s="78" t="n">
        <f aca="false">PERCENTRANK($H$2:$H$1780,H1227,6)</f>
        <v>0</v>
      </c>
      <c r="S1227" s="78" t="n">
        <f aca="false">PERCENTRANK($Q$2:$Q$1780,Q1227,6)</f>
        <v>0.0646794</v>
      </c>
      <c r="T1227" s="78" t="n">
        <f aca="false">PERCENTRANK($F$2:$F$1780,F1227,6)</f>
        <v>0</v>
      </c>
      <c r="U1227" s="79" t="n">
        <f aca="false">IF(F1227&gt;0,ROUND((Settings!$B$8*T1227+Settings!$B$9*R1227+Settings!$B$10*S1227)/SUM(Settings!$B$8:$B$10),10),0)</f>
        <v>0</v>
      </c>
      <c r="V1227" s="71" t="str">
        <f aca="false">IF(U1227&gt;0,RANK(U1227,$U$2:$U$1780)+COUNTIF($U$2:U1227,U1227)-1,"")</f>
        <v/>
      </c>
      <c r="W1227" s="71" t="str">
        <f aca="false">IF(V1227="","",IF(V1227&lt;=Settings!$B$11,"1 - Fix first",IF(V1227&lt;=Settings!$B$12,"2 - Review","3 - Monitor")))</f>
        <v/>
      </c>
      <c r="X1227" s="71" t="str">
        <f aca="false">IF(AND(E1227&gt;=Settings!$B$4,AF1227&gt;=Settings!$B$5,O1227&gt;=Settings!$B$6),"HIGH RATE","")</f>
        <v/>
      </c>
      <c r="Y1227" s="71" t="str">
        <f aca="false">IF(F1227&gt;0,RANK(F1227,$F$2:$F$1780)+COUNTIF($F$2:F1227,F1227)-1,"")</f>
        <v/>
      </c>
      <c r="Z1227" s="71" t="str">
        <f aca="false">IF(H1227&gt;0,RANK(H1227,$H$2:$H$1780)+COUNTIF($H$2:H1227,H1227)-1,"")</f>
        <v/>
      </c>
      <c r="AA1227" s="71" t="str">
        <f aca="false">IF(AC1227="","",RANK(AC1227,$AC$2:$AC$1780)+COUNTIF($AC$2:AC1227,AC1227)-1)</f>
        <v/>
      </c>
      <c r="AB1227" s="71" t="str">
        <f aca="false">IF(AD1227="","",RANK(AD1227,$AD$2:$AD$1780)+COUNTIF($AD$2:AD1227,AD1227)-1)</f>
        <v/>
      </c>
      <c r="AC1227" s="71" t="str">
        <f aca="false">IF(AND(AF1227&gt;0,E1227&gt;=Settings!$B$4),ROUND(J1227,10),"")</f>
        <v/>
      </c>
      <c r="AD1227" s="71" t="str">
        <f aca="false">IF(X1227="HIGH RATE",ROUND(O1227,10),"")</f>
        <v/>
      </c>
      <c r="AE1227" s="71" t="s">
        <v>60</v>
      </c>
      <c r="AF1227" s="73" t="n">
        <f aca="false">SUMIFS(Detail!$L$2:$L$9168,Detail!$C$2:$C$9168,$A1227)</f>
        <v>0</v>
      </c>
      <c r="AG1227" s="74" t="n">
        <f aca="false">SUMIFS(Detail!$N$2:$N$9168,Detail!$C$2:$C$9168,$A1227)</f>
        <v>0</v>
      </c>
    </row>
    <row r="1228" customFormat="false" ht="15" hidden="false" customHeight="false" outlineLevel="0" collapsed="false">
      <c r="A1228" s="71" t="s">
        <v>1127</v>
      </c>
      <c r="B1228" s="71" t="s">
        <v>3164</v>
      </c>
      <c r="C1228" s="71" t="s">
        <v>235</v>
      </c>
      <c r="D1228" s="71" t="str">
        <f aca="false">IFERROR(INDEX('Brand Map'!$B$4:$B$125,MATCH(C1228,'Brand Map'!$A$4:$A$125,0)),"Other")</f>
        <v>AURP</v>
      </c>
      <c r="E1228" s="73" t="n">
        <f aca="false">SUMIFS(Detail!$K$2:$K$9168,Detail!$C$2:$C$9168,$A1228)</f>
        <v>0</v>
      </c>
      <c r="F1228" s="73" t="n">
        <f aca="false">SUMIFS(Detail!$E$2:$E$9168,Detail!$C$2:$C$9168,$A1228)</f>
        <v>0</v>
      </c>
      <c r="G1228" s="74" t="n">
        <f aca="false">SUMIFS(Detail!$M$2:$M$9168,Detail!$C$2:$C$9168,$A1228)</f>
        <v>0</v>
      </c>
      <c r="H1228" s="74" t="n">
        <f aca="false">SUMIFS(Detail!$D$2:$D$9168,Detail!$C$2:$C$9168,$A1228)</f>
        <v>0</v>
      </c>
      <c r="I1228" s="74" t="n">
        <v>266.23</v>
      </c>
      <c r="J1228" s="51" t="n">
        <f aca="false">IF(E1228&gt;0,AF1228/E1228,0)</f>
        <v>0</v>
      </c>
      <c r="K1228" s="51" t="n">
        <f aca="false">IF(G1228&gt;0,AG1228/G1228,0)</f>
        <v>0</v>
      </c>
      <c r="L1228" s="75" t="n">
        <f aca="false">H1228/Settings!$B$16</f>
        <v>0</v>
      </c>
      <c r="M1228" s="76" t="n">
        <f aca="false">H1228/Settings!$B$20</f>
        <v>0</v>
      </c>
      <c r="N1228" s="77" t="n">
        <f aca="false">E1228*Settings!$B$3</f>
        <v>0</v>
      </c>
      <c r="O1228" s="77" t="n">
        <f aca="false">IF(E1228&gt;0,(AF1228-N1228)/SQRT(E1228*Settings!$B$3*(1-Settings!$B$3)),0)</f>
        <v>0</v>
      </c>
      <c r="P1228" s="77" t="n">
        <f aca="false">MAX(0,AF1228-N1228)</f>
        <v>0</v>
      </c>
      <c r="Q1228" s="51" t="n">
        <f aca="false">IF(E1228&gt;=Settings!$B$4,(AF1228+Settings!$B$7*Settings!$B$3)/(E1228+Settings!$B$7),Settings!$B$3)</f>
        <v>0.0748599558648786</v>
      </c>
      <c r="R1228" s="78" t="n">
        <f aca="false">PERCENTRANK($H$2:$H$1780,H1228,6)</f>
        <v>0</v>
      </c>
      <c r="S1228" s="78" t="n">
        <f aca="false">PERCENTRANK($Q$2:$Q$1780,Q1228,6)</f>
        <v>0.0646794</v>
      </c>
      <c r="T1228" s="78" t="n">
        <f aca="false">PERCENTRANK($F$2:$F$1780,F1228,6)</f>
        <v>0</v>
      </c>
      <c r="U1228" s="79" t="n">
        <f aca="false">IF(F1228&gt;0,ROUND((Settings!$B$8*T1228+Settings!$B$9*R1228+Settings!$B$10*S1228)/SUM(Settings!$B$8:$B$10),10),0)</f>
        <v>0</v>
      </c>
      <c r="V1228" s="71" t="str">
        <f aca="false">IF(U1228&gt;0,RANK(U1228,$U$2:$U$1780)+COUNTIF($U$2:U1228,U1228)-1,"")</f>
        <v/>
      </c>
      <c r="W1228" s="71" t="str">
        <f aca="false">IF(V1228="","",IF(V1228&lt;=Settings!$B$11,"1 - Fix first",IF(V1228&lt;=Settings!$B$12,"2 - Review","3 - Monitor")))</f>
        <v/>
      </c>
      <c r="X1228" s="71" t="str">
        <f aca="false">IF(AND(E1228&gt;=Settings!$B$4,AF1228&gt;=Settings!$B$5,O1228&gt;=Settings!$B$6),"HIGH RATE","")</f>
        <v/>
      </c>
      <c r="Y1228" s="71" t="str">
        <f aca="false">IF(F1228&gt;0,RANK(F1228,$F$2:$F$1780)+COUNTIF($F$2:F1228,F1228)-1,"")</f>
        <v/>
      </c>
      <c r="Z1228" s="71" t="str">
        <f aca="false">IF(H1228&gt;0,RANK(H1228,$H$2:$H$1780)+COUNTIF($H$2:H1228,H1228)-1,"")</f>
        <v/>
      </c>
      <c r="AA1228" s="71" t="str">
        <f aca="false">IF(AC1228="","",RANK(AC1228,$AC$2:$AC$1780)+COUNTIF($AC$2:AC1228,AC1228)-1)</f>
        <v/>
      </c>
      <c r="AB1228" s="71" t="str">
        <f aca="false">IF(AD1228="","",RANK(AD1228,$AD$2:$AD$1780)+COUNTIF($AD$2:AD1228,AD1228)-1)</f>
        <v/>
      </c>
      <c r="AC1228" s="71" t="str">
        <f aca="false">IF(AND(AF1228&gt;0,E1228&gt;=Settings!$B$4),ROUND(J1228,10),"")</f>
        <v/>
      </c>
      <c r="AD1228" s="71" t="str">
        <f aca="false">IF(X1228="HIGH RATE",ROUND(O1228,10),"")</f>
        <v/>
      </c>
      <c r="AE1228" s="71" t="s">
        <v>59</v>
      </c>
      <c r="AF1228" s="73" t="n">
        <f aca="false">SUMIFS(Detail!$L$2:$L$9168,Detail!$C$2:$C$9168,$A1228)</f>
        <v>0</v>
      </c>
      <c r="AG1228" s="74" t="n">
        <f aca="false">SUMIFS(Detail!$N$2:$N$9168,Detail!$C$2:$C$9168,$A1228)</f>
        <v>0</v>
      </c>
    </row>
    <row r="1229" customFormat="false" ht="15" hidden="false" customHeight="false" outlineLevel="0" collapsed="false">
      <c r="A1229" s="71" t="s">
        <v>1828</v>
      </c>
      <c r="B1229" s="71" t="s">
        <v>3165</v>
      </c>
      <c r="C1229" s="71" t="s">
        <v>235</v>
      </c>
      <c r="D1229" s="71" t="str">
        <f aca="false">IFERROR(INDEX('Brand Map'!$B$4:$B$125,MATCH(C1229,'Brand Map'!$A$4:$A$125,0)),"Other")</f>
        <v>AURP</v>
      </c>
      <c r="E1229" s="73" t="n">
        <f aca="false">SUMIFS(Detail!$K$2:$K$9168,Detail!$C$2:$C$9168,$A1229)</f>
        <v>0</v>
      </c>
      <c r="F1229" s="73" t="n">
        <f aca="false">SUMIFS(Detail!$E$2:$E$9168,Detail!$C$2:$C$9168,$A1229)</f>
        <v>0</v>
      </c>
      <c r="G1229" s="74" t="n">
        <f aca="false">SUMIFS(Detail!$M$2:$M$9168,Detail!$C$2:$C$9168,$A1229)</f>
        <v>0</v>
      </c>
      <c r="H1229" s="74" t="n">
        <f aca="false">SUMIFS(Detail!$D$2:$D$9168,Detail!$C$2:$C$9168,$A1229)</f>
        <v>0</v>
      </c>
      <c r="I1229" s="74" t="n">
        <v>74.75</v>
      </c>
      <c r="J1229" s="51" t="n">
        <f aca="false">IF(E1229&gt;0,AF1229/E1229,0)</f>
        <v>0</v>
      </c>
      <c r="K1229" s="51" t="n">
        <f aca="false">IF(G1229&gt;0,AG1229/G1229,0)</f>
        <v>0</v>
      </c>
      <c r="L1229" s="75" t="n">
        <f aca="false">H1229/Settings!$B$16</f>
        <v>0</v>
      </c>
      <c r="M1229" s="76" t="n">
        <f aca="false">H1229/Settings!$B$20</f>
        <v>0</v>
      </c>
      <c r="N1229" s="77" t="n">
        <f aca="false">E1229*Settings!$B$3</f>
        <v>0</v>
      </c>
      <c r="O1229" s="77" t="n">
        <f aca="false">IF(E1229&gt;0,(AF1229-N1229)/SQRT(E1229*Settings!$B$3*(1-Settings!$B$3)),0)</f>
        <v>0</v>
      </c>
      <c r="P1229" s="77" t="n">
        <f aca="false">MAX(0,AF1229-N1229)</f>
        <v>0</v>
      </c>
      <c r="Q1229" s="51" t="n">
        <f aca="false">IF(E1229&gt;=Settings!$B$4,(AF1229+Settings!$B$7*Settings!$B$3)/(E1229+Settings!$B$7),Settings!$B$3)</f>
        <v>0.0748599558648786</v>
      </c>
      <c r="R1229" s="78" t="n">
        <f aca="false">PERCENTRANK($H$2:$H$1780,H1229,6)</f>
        <v>0</v>
      </c>
      <c r="S1229" s="78" t="n">
        <f aca="false">PERCENTRANK($Q$2:$Q$1780,Q1229,6)</f>
        <v>0.0646794</v>
      </c>
      <c r="T1229" s="78" t="n">
        <f aca="false">PERCENTRANK($F$2:$F$1780,F1229,6)</f>
        <v>0</v>
      </c>
      <c r="U1229" s="79" t="n">
        <f aca="false">IF(F1229&gt;0,ROUND((Settings!$B$8*T1229+Settings!$B$9*R1229+Settings!$B$10*S1229)/SUM(Settings!$B$8:$B$10),10),0)</f>
        <v>0</v>
      </c>
      <c r="V1229" s="71" t="str">
        <f aca="false">IF(U1229&gt;0,RANK(U1229,$U$2:$U$1780)+COUNTIF($U$2:U1229,U1229)-1,"")</f>
        <v/>
      </c>
      <c r="W1229" s="71" t="str">
        <f aca="false">IF(V1229="","",IF(V1229&lt;=Settings!$B$11,"1 - Fix first",IF(V1229&lt;=Settings!$B$12,"2 - Review","3 - Monitor")))</f>
        <v/>
      </c>
      <c r="X1229" s="71" t="str">
        <f aca="false">IF(AND(E1229&gt;=Settings!$B$4,AF1229&gt;=Settings!$B$5,O1229&gt;=Settings!$B$6),"HIGH RATE","")</f>
        <v/>
      </c>
      <c r="Y1229" s="71" t="str">
        <f aca="false">IF(F1229&gt;0,RANK(F1229,$F$2:$F$1780)+COUNTIF($F$2:F1229,F1229)-1,"")</f>
        <v/>
      </c>
      <c r="Z1229" s="71" t="str">
        <f aca="false">IF(H1229&gt;0,RANK(H1229,$H$2:$H$1780)+COUNTIF($H$2:H1229,H1229)-1,"")</f>
        <v/>
      </c>
      <c r="AA1229" s="71" t="str">
        <f aca="false">IF(AC1229="","",RANK(AC1229,$AC$2:$AC$1780)+COUNTIF($AC$2:AC1229,AC1229)-1)</f>
        <v/>
      </c>
      <c r="AB1229" s="71" t="str">
        <f aca="false">IF(AD1229="","",RANK(AD1229,$AD$2:$AD$1780)+COUNTIF($AD$2:AD1229,AD1229)-1)</f>
        <v/>
      </c>
      <c r="AC1229" s="71" t="str">
        <f aca="false">IF(AND(AF1229&gt;0,E1229&gt;=Settings!$B$4),ROUND(J1229,10),"")</f>
        <v/>
      </c>
      <c r="AD1229" s="71" t="str">
        <f aca="false">IF(X1229="HIGH RATE",ROUND(O1229,10),"")</f>
        <v/>
      </c>
      <c r="AE1229" s="71" t="s">
        <v>60</v>
      </c>
      <c r="AF1229" s="73" t="n">
        <f aca="false">SUMIFS(Detail!$L$2:$L$9168,Detail!$C$2:$C$9168,$A1229)</f>
        <v>0</v>
      </c>
      <c r="AG1229" s="74" t="n">
        <f aca="false">SUMIFS(Detail!$N$2:$N$9168,Detail!$C$2:$C$9168,$A1229)</f>
        <v>0</v>
      </c>
    </row>
    <row r="1230" customFormat="false" ht="15" hidden="false" customHeight="false" outlineLevel="0" collapsed="false">
      <c r="A1230" s="71" t="s">
        <v>1591</v>
      </c>
      <c r="B1230" s="71" t="s">
        <v>3166</v>
      </c>
      <c r="C1230" s="71" t="s">
        <v>235</v>
      </c>
      <c r="D1230" s="71" t="str">
        <f aca="false">IFERROR(INDEX('Brand Map'!$B$4:$B$125,MATCH(C1230,'Brand Map'!$A$4:$A$125,0)),"Other")</f>
        <v>AURP</v>
      </c>
      <c r="E1230" s="73" t="n">
        <f aca="false">SUMIFS(Detail!$K$2:$K$9168,Detail!$C$2:$C$9168,$A1230)</f>
        <v>0</v>
      </c>
      <c r="F1230" s="73" t="n">
        <f aca="false">SUMIFS(Detail!$E$2:$E$9168,Detail!$C$2:$C$9168,$A1230)</f>
        <v>0</v>
      </c>
      <c r="G1230" s="74" t="n">
        <f aca="false">SUMIFS(Detail!$M$2:$M$9168,Detail!$C$2:$C$9168,$A1230)</f>
        <v>0</v>
      </c>
      <c r="H1230" s="74" t="n">
        <f aca="false">SUMIFS(Detail!$D$2:$D$9168,Detail!$C$2:$C$9168,$A1230)</f>
        <v>0</v>
      </c>
      <c r="I1230" s="74" t="n">
        <v>24.95</v>
      </c>
      <c r="J1230" s="51" t="n">
        <f aca="false">IF(E1230&gt;0,AF1230/E1230,0)</f>
        <v>0</v>
      </c>
      <c r="K1230" s="51" t="n">
        <f aca="false">IF(G1230&gt;0,AG1230/G1230,0)</f>
        <v>0</v>
      </c>
      <c r="L1230" s="75" t="n">
        <f aca="false">H1230/Settings!$B$16</f>
        <v>0</v>
      </c>
      <c r="M1230" s="76" t="n">
        <f aca="false">H1230/Settings!$B$20</f>
        <v>0</v>
      </c>
      <c r="N1230" s="77" t="n">
        <f aca="false">E1230*Settings!$B$3</f>
        <v>0</v>
      </c>
      <c r="O1230" s="77" t="n">
        <f aca="false">IF(E1230&gt;0,(AF1230-N1230)/SQRT(E1230*Settings!$B$3*(1-Settings!$B$3)),0)</f>
        <v>0</v>
      </c>
      <c r="P1230" s="77" t="n">
        <f aca="false">MAX(0,AF1230-N1230)</f>
        <v>0</v>
      </c>
      <c r="Q1230" s="51" t="n">
        <f aca="false">IF(E1230&gt;=Settings!$B$4,(AF1230+Settings!$B$7*Settings!$B$3)/(E1230+Settings!$B$7),Settings!$B$3)</f>
        <v>0.0748599558648786</v>
      </c>
      <c r="R1230" s="78" t="n">
        <f aca="false">PERCENTRANK($H$2:$H$1780,H1230,6)</f>
        <v>0</v>
      </c>
      <c r="S1230" s="78" t="n">
        <f aca="false">PERCENTRANK($Q$2:$Q$1780,Q1230,6)</f>
        <v>0.0646794</v>
      </c>
      <c r="T1230" s="78" t="n">
        <f aca="false">PERCENTRANK($F$2:$F$1780,F1230,6)</f>
        <v>0</v>
      </c>
      <c r="U1230" s="79" t="n">
        <f aca="false">IF(F1230&gt;0,ROUND((Settings!$B$8*T1230+Settings!$B$9*R1230+Settings!$B$10*S1230)/SUM(Settings!$B$8:$B$10),10),0)</f>
        <v>0</v>
      </c>
      <c r="V1230" s="71" t="str">
        <f aca="false">IF(U1230&gt;0,RANK(U1230,$U$2:$U$1780)+COUNTIF($U$2:U1230,U1230)-1,"")</f>
        <v/>
      </c>
      <c r="W1230" s="71" t="str">
        <f aca="false">IF(V1230="","",IF(V1230&lt;=Settings!$B$11,"1 - Fix first",IF(V1230&lt;=Settings!$B$12,"2 - Review","3 - Monitor")))</f>
        <v/>
      </c>
      <c r="X1230" s="71" t="str">
        <f aca="false">IF(AND(E1230&gt;=Settings!$B$4,AF1230&gt;=Settings!$B$5,O1230&gt;=Settings!$B$6),"HIGH RATE","")</f>
        <v/>
      </c>
      <c r="Y1230" s="71" t="str">
        <f aca="false">IF(F1230&gt;0,RANK(F1230,$F$2:$F$1780)+COUNTIF($F$2:F1230,F1230)-1,"")</f>
        <v/>
      </c>
      <c r="Z1230" s="71" t="str">
        <f aca="false">IF(H1230&gt;0,RANK(H1230,$H$2:$H$1780)+COUNTIF($H$2:H1230,H1230)-1,"")</f>
        <v/>
      </c>
      <c r="AA1230" s="71" t="str">
        <f aca="false">IF(AC1230="","",RANK(AC1230,$AC$2:$AC$1780)+COUNTIF($AC$2:AC1230,AC1230)-1)</f>
        <v/>
      </c>
      <c r="AB1230" s="71" t="str">
        <f aca="false">IF(AD1230="","",RANK(AD1230,$AD$2:$AD$1780)+COUNTIF($AD$2:AD1230,AD1230)-1)</f>
        <v/>
      </c>
      <c r="AC1230" s="71" t="str">
        <f aca="false">IF(AND(AF1230&gt;0,E1230&gt;=Settings!$B$4),ROUND(J1230,10),"")</f>
        <v/>
      </c>
      <c r="AD1230" s="71" t="str">
        <f aca="false">IF(X1230="HIGH RATE",ROUND(O1230,10),"")</f>
        <v/>
      </c>
      <c r="AE1230" s="71" t="s">
        <v>60</v>
      </c>
      <c r="AF1230" s="73" t="n">
        <f aca="false">SUMIFS(Detail!$L$2:$L$9168,Detail!$C$2:$C$9168,$A1230)</f>
        <v>0</v>
      </c>
      <c r="AG1230" s="74" t="n">
        <f aca="false">SUMIFS(Detail!$N$2:$N$9168,Detail!$C$2:$C$9168,$A1230)</f>
        <v>0</v>
      </c>
    </row>
    <row r="1231" customFormat="false" ht="15" hidden="false" customHeight="false" outlineLevel="0" collapsed="false">
      <c r="A1231" s="71" t="s">
        <v>2035</v>
      </c>
      <c r="B1231" s="71" t="s">
        <v>3167</v>
      </c>
      <c r="C1231" s="71" t="s">
        <v>235</v>
      </c>
      <c r="D1231" s="71" t="str">
        <f aca="false">IFERROR(INDEX('Brand Map'!$B$4:$B$125,MATCH(C1231,'Brand Map'!$A$4:$A$125,0)),"Other")</f>
        <v>AURP</v>
      </c>
      <c r="E1231" s="73" t="n">
        <f aca="false">SUMIFS(Detail!$K$2:$K$9168,Detail!$C$2:$C$9168,$A1231)</f>
        <v>0</v>
      </c>
      <c r="F1231" s="73" t="n">
        <f aca="false">SUMIFS(Detail!$E$2:$E$9168,Detail!$C$2:$C$9168,$A1231)</f>
        <v>0</v>
      </c>
      <c r="G1231" s="74" t="n">
        <f aca="false">SUMIFS(Detail!$M$2:$M$9168,Detail!$C$2:$C$9168,$A1231)</f>
        <v>0</v>
      </c>
      <c r="H1231" s="74" t="n">
        <f aca="false">SUMIFS(Detail!$D$2:$D$9168,Detail!$C$2:$C$9168,$A1231)</f>
        <v>0</v>
      </c>
      <c r="I1231" s="74" t="n">
        <v>119.7</v>
      </c>
      <c r="J1231" s="51" t="n">
        <f aca="false">IF(E1231&gt;0,AF1231/E1231,0)</f>
        <v>0</v>
      </c>
      <c r="K1231" s="51" t="n">
        <f aca="false">IF(G1231&gt;0,AG1231/G1231,0)</f>
        <v>0</v>
      </c>
      <c r="L1231" s="75" t="n">
        <f aca="false">H1231/Settings!$B$16</f>
        <v>0</v>
      </c>
      <c r="M1231" s="76" t="n">
        <f aca="false">H1231/Settings!$B$20</f>
        <v>0</v>
      </c>
      <c r="N1231" s="77" t="n">
        <f aca="false">E1231*Settings!$B$3</f>
        <v>0</v>
      </c>
      <c r="O1231" s="77" t="n">
        <f aca="false">IF(E1231&gt;0,(AF1231-N1231)/SQRT(E1231*Settings!$B$3*(1-Settings!$B$3)),0)</f>
        <v>0</v>
      </c>
      <c r="P1231" s="77" t="n">
        <f aca="false">MAX(0,AF1231-N1231)</f>
        <v>0</v>
      </c>
      <c r="Q1231" s="51" t="n">
        <f aca="false">IF(E1231&gt;=Settings!$B$4,(AF1231+Settings!$B$7*Settings!$B$3)/(E1231+Settings!$B$7),Settings!$B$3)</f>
        <v>0.0748599558648786</v>
      </c>
      <c r="R1231" s="78" t="n">
        <f aca="false">PERCENTRANK($H$2:$H$1780,H1231,6)</f>
        <v>0</v>
      </c>
      <c r="S1231" s="78" t="n">
        <f aca="false">PERCENTRANK($Q$2:$Q$1780,Q1231,6)</f>
        <v>0.0646794</v>
      </c>
      <c r="T1231" s="78" t="n">
        <f aca="false">PERCENTRANK($F$2:$F$1780,F1231,6)</f>
        <v>0</v>
      </c>
      <c r="U1231" s="79" t="n">
        <f aca="false">IF(F1231&gt;0,ROUND((Settings!$B$8*T1231+Settings!$B$9*R1231+Settings!$B$10*S1231)/SUM(Settings!$B$8:$B$10),10),0)</f>
        <v>0</v>
      </c>
      <c r="V1231" s="71" t="str">
        <f aca="false">IF(U1231&gt;0,RANK(U1231,$U$2:$U$1780)+COUNTIF($U$2:U1231,U1231)-1,"")</f>
        <v/>
      </c>
      <c r="W1231" s="71" t="str">
        <f aca="false">IF(V1231="","",IF(V1231&lt;=Settings!$B$11,"1 - Fix first",IF(V1231&lt;=Settings!$B$12,"2 - Review","3 - Monitor")))</f>
        <v/>
      </c>
      <c r="X1231" s="71" t="str">
        <f aca="false">IF(AND(E1231&gt;=Settings!$B$4,AF1231&gt;=Settings!$B$5,O1231&gt;=Settings!$B$6),"HIGH RATE","")</f>
        <v/>
      </c>
      <c r="Y1231" s="71" t="str">
        <f aca="false">IF(F1231&gt;0,RANK(F1231,$F$2:$F$1780)+COUNTIF($F$2:F1231,F1231)-1,"")</f>
        <v/>
      </c>
      <c r="Z1231" s="71" t="str">
        <f aca="false">IF(H1231&gt;0,RANK(H1231,$H$2:$H$1780)+COUNTIF($H$2:H1231,H1231)-1,"")</f>
        <v/>
      </c>
      <c r="AA1231" s="71" t="str">
        <f aca="false">IF(AC1231="","",RANK(AC1231,$AC$2:$AC$1780)+COUNTIF($AC$2:AC1231,AC1231)-1)</f>
        <v/>
      </c>
      <c r="AB1231" s="71" t="str">
        <f aca="false">IF(AD1231="","",RANK(AD1231,$AD$2:$AD$1780)+COUNTIF($AD$2:AD1231,AD1231)-1)</f>
        <v/>
      </c>
      <c r="AC1231" s="71" t="str">
        <f aca="false">IF(AND(AF1231&gt;0,E1231&gt;=Settings!$B$4),ROUND(J1231,10),"")</f>
        <v/>
      </c>
      <c r="AD1231" s="71" t="str">
        <f aca="false">IF(X1231="HIGH RATE",ROUND(O1231,10),"")</f>
        <v/>
      </c>
      <c r="AE1231" s="71" t="s">
        <v>60</v>
      </c>
      <c r="AF1231" s="73" t="n">
        <f aca="false">SUMIFS(Detail!$L$2:$L$9168,Detail!$C$2:$C$9168,$A1231)</f>
        <v>0</v>
      </c>
      <c r="AG1231" s="74" t="n">
        <f aca="false">SUMIFS(Detail!$N$2:$N$9168,Detail!$C$2:$C$9168,$A1231)</f>
        <v>0</v>
      </c>
    </row>
    <row r="1232" customFormat="false" ht="15" hidden="false" customHeight="false" outlineLevel="0" collapsed="false">
      <c r="A1232" s="71" t="s">
        <v>1750</v>
      </c>
      <c r="B1232" s="71" t="s">
        <v>3168</v>
      </c>
      <c r="C1232" s="71" t="s">
        <v>235</v>
      </c>
      <c r="D1232" s="71" t="str">
        <f aca="false">IFERROR(INDEX('Brand Map'!$B$4:$B$125,MATCH(C1232,'Brand Map'!$A$4:$A$125,0)),"Other")</f>
        <v>AURP</v>
      </c>
      <c r="E1232" s="73" t="n">
        <f aca="false">SUMIFS(Detail!$K$2:$K$9168,Detail!$C$2:$C$9168,$A1232)</f>
        <v>0</v>
      </c>
      <c r="F1232" s="73" t="n">
        <f aca="false">SUMIFS(Detail!$E$2:$E$9168,Detail!$C$2:$C$9168,$A1232)</f>
        <v>0</v>
      </c>
      <c r="G1232" s="74" t="n">
        <f aca="false">SUMIFS(Detail!$M$2:$M$9168,Detail!$C$2:$C$9168,$A1232)</f>
        <v>0</v>
      </c>
      <c r="H1232" s="74" t="n">
        <f aca="false">SUMIFS(Detail!$D$2:$D$9168,Detail!$C$2:$C$9168,$A1232)</f>
        <v>0</v>
      </c>
      <c r="I1232" s="74" t="n">
        <v>19.95</v>
      </c>
      <c r="J1232" s="51" t="n">
        <f aca="false">IF(E1232&gt;0,AF1232/E1232,0)</f>
        <v>0</v>
      </c>
      <c r="K1232" s="51" t="n">
        <f aca="false">IF(G1232&gt;0,AG1232/G1232,0)</f>
        <v>0</v>
      </c>
      <c r="L1232" s="75" t="n">
        <f aca="false">H1232/Settings!$B$16</f>
        <v>0</v>
      </c>
      <c r="M1232" s="76" t="n">
        <f aca="false">H1232/Settings!$B$20</f>
        <v>0</v>
      </c>
      <c r="N1232" s="77" t="n">
        <f aca="false">E1232*Settings!$B$3</f>
        <v>0</v>
      </c>
      <c r="O1232" s="77" t="n">
        <f aca="false">IF(E1232&gt;0,(AF1232-N1232)/SQRT(E1232*Settings!$B$3*(1-Settings!$B$3)),0)</f>
        <v>0</v>
      </c>
      <c r="P1232" s="77" t="n">
        <f aca="false">MAX(0,AF1232-N1232)</f>
        <v>0</v>
      </c>
      <c r="Q1232" s="51" t="n">
        <f aca="false">IF(E1232&gt;=Settings!$B$4,(AF1232+Settings!$B$7*Settings!$B$3)/(E1232+Settings!$B$7),Settings!$B$3)</f>
        <v>0.0748599558648786</v>
      </c>
      <c r="R1232" s="78" t="n">
        <f aca="false">PERCENTRANK($H$2:$H$1780,H1232,6)</f>
        <v>0</v>
      </c>
      <c r="S1232" s="78" t="n">
        <f aca="false">PERCENTRANK($Q$2:$Q$1780,Q1232,6)</f>
        <v>0.0646794</v>
      </c>
      <c r="T1232" s="78" t="n">
        <f aca="false">PERCENTRANK($F$2:$F$1780,F1232,6)</f>
        <v>0</v>
      </c>
      <c r="U1232" s="79" t="n">
        <f aca="false">IF(F1232&gt;0,ROUND((Settings!$B$8*T1232+Settings!$B$9*R1232+Settings!$B$10*S1232)/SUM(Settings!$B$8:$B$10),10),0)</f>
        <v>0</v>
      </c>
      <c r="V1232" s="71" t="str">
        <f aca="false">IF(U1232&gt;0,RANK(U1232,$U$2:$U$1780)+COUNTIF($U$2:U1232,U1232)-1,"")</f>
        <v/>
      </c>
      <c r="W1232" s="71" t="str">
        <f aca="false">IF(V1232="","",IF(V1232&lt;=Settings!$B$11,"1 - Fix first",IF(V1232&lt;=Settings!$B$12,"2 - Review","3 - Monitor")))</f>
        <v/>
      </c>
      <c r="X1232" s="71" t="str">
        <f aca="false">IF(AND(E1232&gt;=Settings!$B$4,AF1232&gt;=Settings!$B$5,O1232&gt;=Settings!$B$6),"HIGH RATE","")</f>
        <v/>
      </c>
      <c r="Y1232" s="71" t="str">
        <f aca="false">IF(F1232&gt;0,RANK(F1232,$F$2:$F$1780)+COUNTIF($F$2:F1232,F1232)-1,"")</f>
        <v/>
      </c>
      <c r="Z1232" s="71" t="str">
        <f aca="false">IF(H1232&gt;0,RANK(H1232,$H$2:$H$1780)+COUNTIF($H$2:H1232,H1232)-1,"")</f>
        <v/>
      </c>
      <c r="AA1232" s="71" t="str">
        <f aca="false">IF(AC1232="","",RANK(AC1232,$AC$2:$AC$1780)+COUNTIF($AC$2:AC1232,AC1232)-1)</f>
        <v/>
      </c>
      <c r="AB1232" s="71" t="str">
        <f aca="false">IF(AD1232="","",RANK(AD1232,$AD$2:$AD$1780)+COUNTIF($AD$2:AD1232,AD1232)-1)</f>
        <v/>
      </c>
      <c r="AC1232" s="71" t="str">
        <f aca="false">IF(AND(AF1232&gt;0,E1232&gt;=Settings!$B$4),ROUND(J1232,10),"")</f>
        <v/>
      </c>
      <c r="AD1232" s="71" t="str">
        <f aca="false">IF(X1232="HIGH RATE",ROUND(O1232,10),"")</f>
        <v/>
      </c>
      <c r="AE1232" s="71" t="s">
        <v>60</v>
      </c>
      <c r="AF1232" s="73" t="n">
        <f aca="false">SUMIFS(Detail!$L$2:$L$9168,Detail!$C$2:$C$9168,$A1232)</f>
        <v>0</v>
      </c>
      <c r="AG1232" s="74" t="n">
        <f aca="false">SUMIFS(Detail!$N$2:$N$9168,Detail!$C$2:$C$9168,$A1232)</f>
        <v>0</v>
      </c>
    </row>
    <row r="1233" customFormat="false" ht="15" hidden="false" customHeight="false" outlineLevel="0" collapsed="false">
      <c r="A1233" s="71" t="s">
        <v>1560</v>
      </c>
      <c r="B1233" s="71" t="s">
        <v>2529</v>
      </c>
      <c r="C1233" s="71" t="s">
        <v>235</v>
      </c>
      <c r="D1233" s="71" t="str">
        <f aca="false">IFERROR(INDEX('Brand Map'!$B$4:$B$125,MATCH(C1233,'Brand Map'!$A$4:$A$125,0)),"Other")</f>
        <v>AURP</v>
      </c>
      <c r="E1233" s="73" t="n">
        <f aca="false">SUMIFS(Detail!$K$2:$K$9168,Detail!$C$2:$C$9168,$A1233)</f>
        <v>0</v>
      </c>
      <c r="F1233" s="73" t="n">
        <f aca="false">SUMIFS(Detail!$E$2:$E$9168,Detail!$C$2:$C$9168,$A1233)</f>
        <v>0</v>
      </c>
      <c r="G1233" s="74" t="n">
        <f aca="false">SUMIFS(Detail!$M$2:$M$9168,Detail!$C$2:$C$9168,$A1233)</f>
        <v>0</v>
      </c>
      <c r="H1233" s="74" t="n">
        <f aca="false">SUMIFS(Detail!$D$2:$D$9168,Detail!$C$2:$C$9168,$A1233)</f>
        <v>0</v>
      </c>
      <c r="I1233" s="74" t="n">
        <v>9.99</v>
      </c>
      <c r="J1233" s="51" t="n">
        <f aca="false">IF(E1233&gt;0,AF1233/E1233,0)</f>
        <v>0</v>
      </c>
      <c r="K1233" s="51" t="n">
        <f aca="false">IF(G1233&gt;0,AG1233/G1233,0)</f>
        <v>0</v>
      </c>
      <c r="L1233" s="75" t="n">
        <f aca="false">H1233/Settings!$B$16</f>
        <v>0</v>
      </c>
      <c r="M1233" s="76" t="n">
        <f aca="false">H1233/Settings!$B$20</f>
        <v>0</v>
      </c>
      <c r="N1233" s="77" t="n">
        <f aca="false">E1233*Settings!$B$3</f>
        <v>0</v>
      </c>
      <c r="O1233" s="77" t="n">
        <f aca="false">IF(E1233&gt;0,(AF1233-N1233)/SQRT(E1233*Settings!$B$3*(1-Settings!$B$3)),0)</f>
        <v>0</v>
      </c>
      <c r="P1233" s="77" t="n">
        <f aca="false">MAX(0,AF1233-N1233)</f>
        <v>0</v>
      </c>
      <c r="Q1233" s="51" t="n">
        <f aca="false">IF(E1233&gt;=Settings!$B$4,(AF1233+Settings!$B$7*Settings!$B$3)/(E1233+Settings!$B$7),Settings!$B$3)</f>
        <v>0.0748599558648786</v>
      </c>
      <c r="R1233" s="78" t="n">
        <f aca="false">PERCENTRANK($H$2:$H$1780,H1233,6)</f>
        <v>0</v>
      </c>
      <c r="S1233" s="78" t="n">
        <f aca="false">PERCENTRANK($Q$2:$Q$1780,Q1233,6)</f>
        <v>0.0646794</v>
      </c>
      <c r="T1233" s="78" t="n">
        <f aca="false">PERCENTRANK($F$2:$F$1780,F1233,6)</f>
        <v>0</v>
      </c>
      <c r="U1233" s="79" t="n">
        <f aca="false">IF(F1233&gt;0,ROUND((Settings!$B$8*T1233+Settings!$B$9*R1233+Settings!$B$10*S1233)/SUM(Settings!$B$8:$B$10),10),0)</f>
        <v>0</v>
      </c>
      <c r="V1233" s="71" t="str">
        <f aca="false">IF(U1233&gt;0,RANK(U1233,$U$2:$U$1780)+COUNTIF($U$2:U1233,U1233)-1,"")</f>
        <v/>
      </c>
      <c r="W1233" s="71" t="str">
        <f aca="false">IF(V1233="","",IF(V1233&lt;=Settings!$B$11,"1 - Fix first",IF(V1233&lt;=Settings!$B$12,"2 - Review","3 - Monitor")))</f>
        <v/>
      </c>
      <c r="X1233" s="71" t="str">
        <f aca="false">IF(AND(E1233&gt;=Settings!$B$4,AF1233&gt;=Settings!$B$5,O1233&gt;=Settings!$B$6),"HIGH RATE","")</f>
        <v/>
      </c>
      <c r="Y1233" s="71" t="str">
        <f aca="false">IF(F1233&gt;0,RANK(F1233,$F$2:$F$1780)+COUNTIF($F$2:F1233,F1233)-1,"")</f>
        <v/>
      </c>
      <c r="Z1233" s="71" t="str">
        <f aca="false">IF(H1233&gt;0,RANK(H1233,$H$2:$H$1780)+COUNTIF($H$2:H1233,H1233)-1,"")</f>
        <v/>
      </c>
      <c r="AA1233" s="71" t="str">
        <f aca="false">IF(AC1233="","",RANK(AC1233,$AC$2:$AC$1780)+COUNTIF($AC$2:AC1233,AC1233)-1)</f>
        <v/>
      </c>
      <c r="AB1233" s="71" t="str">
        <f aca="false">IF(AD1233="","",RANK(AD1233,$AD$2:$AD$1780)+COUNTIF($AD$2:AD1233,AD1233)-1)</f>
        <v/>
      </c>
      <c r="AC1233" s="71" t="str">
        <f aca="false">IF(AND(AF1233&gt;0,E1233&gt;=Settings!$B$4),ROUND(J1233,10),"")</f>
        <v/>
      </c>
      <c r="AD1233" s="71" t="str">
        <f aca="false">IF(X1233="HIGH RATE",ROUND(O1233,10),"")</f>
        <v/>
      </c>
      <c r="AE1233" s="71" t="s">
        <v>60</v>
      </c>
      <c r="AF1233" s="73" t="n">
        <f aca="false">SUMIFS(Detail!$L$2:$L$9168,Detail!$C$2:$C$9168,$A1233)</f>
        <v>0</v>
      </c>
      <c r="AG1233" s="74" t="n">
        <f aca="false">SUMIFS(Detail!$N$2:$N$9168,Detail!$C$2:$C$9168,$A1233)</f>
        <v>0</v>
      </c>
    </row>
    <row r="1234" customFormat="false" ht="15" hidden="false" customHeight="false" outlineLevel="0" collapsed="false">
      <c r="A1234" s="71" t="s">
        <v>1955</v>
      </c>
      <c r="B1234" s="71" t="s">
        <v>3169</v>
      </c>
      <c r="C1234" s="71" t="s">
        <v>235</v>
      </c>
      <c r="D1234" s="71" t="str">
        <f aca="false">IFERROR(INDEX('Brand Map'!$B$4:$B$125,MATCH(C1234,'Brand Map'!$A$4:$A$125,0)),"Other")</f>
        <v>AURP</v>
      </c>
      <c r="E1234" s="73" t="n">
        <f aca="false">SUMIFS(Detail!$K$2:$K$9168,Detail!$C$2:$C$9168,$A1234)</f>
        <v>0</v>
      </c>
      <c r="F1234" s="73" t="n">
        <f aca="false">SUMIFS(Detail!$E$2:$E$9168,Detail!$C$2:$C$9168,$A1234)</f>
        <v>0</v>
      </c>
      <c r="G1234" s="74" t="n">
        <f aca="false">SUMIFS(Detail!$M$2:$M$9168,Detail!$C$2:$C$9168,$A1234)</f>
        <v>0</v>
      </c>
      <c r="H1234" s="74" t="n">
        <f aca="false">SUMIFS(Detail!$D$2:$D$9168,Detail!$C$2:$C$9168,$A1234)</f>
        <v>0</v>
      </c>
      <c r="I1234" s="74" t="n">
        <v>59.85</v>
      </c>
      <c r="J1234" s="51" t="n">
        <f aca="false">IF(E1234&gt;0,AF1234/E1234,0)</f>
        <v>0</v>
      </c>
      <c r="K1234" s="51" t="n">
        <f aca="false">IF(G1234&gt;0,AG1234/G1234,0)</f>
        <v>0</v>
      </c>
      <c r="L1234" s="75" t="n">
        <f aca="false">H1234/Settings!$B$16</f>
        <v>0</v>
      </c>
      <c r="M1234" s="76" t="n">
        <f aca="false">H1234/Settings!$B$20</f>
        <v>0</v>
      </c>
      <c r="N1234" s="77" t="n">
        <f aca="false">E1234*Settings!$B$3</f>
        <v>0</v>
      </c>
      <c r="O1234" s="77" t="n">
        <f aca="false">IF(E1234&gt;0,(AF1234-N1234)/SQRT(E1234*Settings!$B$3*(1-Settings!$B$3)),0)</f>
        <v>0</v>
      </c>
      <c r="P1234" s="77" t="n">
        <f aca="false">MAX(0,AF1234-N1234)</f>
        <v>0</v>
      </c>
      <c r="Q1234" s="51" t="n">
        <f aca="false">IF(E1234&gt;=Settings!$B$4,(AF1234+Settings!$B$7*Settings!$B$3)/(E1234+Settings!$B$7),Settings!$B$3)</f>
        <v>0.0748599558648786</v>
      </c>
      <c r="R1234" s="78" t="n">
        <f aca="false">PERCENTRANK($H$2:$H$1780,H1234,6)</f>
        <v>0</v>
      </c>
      <c r="S1234" s="78" t="n">
        <f aca="false">PERCENTRANK($Q$2:$Q$1780,Q1234,6)</f>
        <v>0.0646794</v>
      </c>
      <c r="T1234" s="78" t="n">
        <f aca="false">PERCENTRANK($F$2:$F$1780,F1234,6)</f>
        <v>0</v>
      </c>
      <c r="U1234" s="79" t="n">
        <f aca="false">IF(F1234&gt;0,ROUND((Settings!$B$8*T1234+Settings!$B$9*R1234+Settings!$B$10*S1234)/SUM(Settings!$B$8:$B$10),10),0)</f>
        <v>0</v>
      </c>
      <c r="V1234" s="71" t="str">
        <f aca="false">IF(U1234&gt;0,RANK(U1234,$U$2:$U$1780)+COUNTIF($U$2:U1234,U1234)-1,"")</f>
        <v/>
      </c>
      <c r="W1234" s="71" t="str">
        <f aca="false">IF(V1234="","",IF(V1234&lt;=Settings!$B$11,"1 - Fix first",IF(V1234&lt;=Settings!$B$12,"2 - Review","3 - Monitor")))</f>
        <v/>
      </c>
      <c r="X1234" s="71" t="str">
        <f aca="false">IF(AND(E1234&gt;=Settings!$B$4,AF1234&gt;=Settings!$B$5,O1234&gt;=Settings!$B$6),"HIGH RATE","")</f>
        <v/>
      </c>
      <c r="Y1234" s="71" t="str">
        <f aca="false">IF(F1234&gt;0,RANK(F1234,$F$2:$F$1780)+COUNTIF($F$2:F1234,F1234)-1,"")</f>
        <v/>
      </c>
      <c r="Z1234" s="71" t="str">
        <f aca="false">IF(H1234&gt;0,RANK(H1234,$H$2:$H$1780)+COUNTIF($H$2:H1234,H1234)-1,"")</f>
        <v/>
      </c>
      <c r="AA1234" s="71" t="str">
        <f aca="false">IF(AC1234="","",RANK(AC1234,$AC$2:$AC$1780)+COUNTIF($AC$2:AC1234,AC1234)-1)</f>
        <v/>
      </c>
      <c r="AB1234" s="71" t="str">
        <f aca="false">IF(AD1234="","",RANK(AD1234,$AD$2:$AD$1780)+COUNTIF($AD$2:AD1234,AD1234)-1)</f>
        <v/>
      </c>
      <c r="AC1234" s="71" t="str">
        <f aca="false">IF(AND(AF1234&gt;0,E1234&gt;=Settings!$B$4),ROUND(J1234,10),"")</f>
        <v/>
      </c>
      <c r="AD1234" s="71" t="str">
        <f aca="false">IF(X1234="HIGH RATE",ROUND(O1234,10),"")</f>
        <v/>
      </c>
      <c r="AE1234" s="71" t="s">
        <v>60</v>
      </c>
      <c r="AF1234" s="73" t="n">
        <f aca="false">SUMIFS(Detail!$L$2:$L$9168,Detail!$C$2:$C$9168,$A1234)</f>
        <v>0</v>
      </c>
      <c r="AG1234" s="74" t="n">
        <f aca="false">SUMIFS(Detail!$N$2:$N$9168,Detail!$C$2:$C$9168,$A1234)</f>
        <v>0</v>
      </c>
    </row>
    <row r="1235" customFormat="false" ht="15" hidden="false" customHeight="false" outlineLevel="0" collapsed="false">
      <c r="A1235" s="71" t="s">
        <v>1832</v>
      </c>
      <c r="B1235" s="71" t="s">
        <v>2516</v>
      </c>
      <c r="C1235" s="71" t="s">
        <v>235</v>
      </c>
      <c r="D1235" s="71" t="str">
        <f aca="false">IFERROR(INDEX('Brand Map'!$B$4:$B$125,MATCH(C1235,'Brand Map'!$A$4:$A$125,0)),"Other")</f>
        <v>AURP</v>
      </c>
      <c r="E1235" s="73" t="n">
        <f aca="false">SUMIFS(Detail!$K$2:$K$9168,Detail!$C$2:$C$9168,$A1235)</f>
        <v>0</v>
      </c>
      <c r="F1235" s="73" t="n">
        <f aca="false">SUMIFS(Detail!$E$2:$E$9168,Detail!$C$2:$C$9168,$A1235)</f>
        <v>0</v>
      </c>
      <c r="G1235" s="74" t="n">
        <f aca="false">SUMIFS(Detail!$M$2:$M$9168,Detail!$C$2:$C$9168,$A1235)</f>
        <v>0</v>
      </c>
      <c r="H1235" s="74" t="n">
        <f aca="false">SUMIFS(Detail!$D$2:$D$9168,Detail!$C$2:$C$9168,$A1235)</f>
        <v>0</v>
      </c>
      <c r="I1235" s="74" t="n">
        <v>26.95</v>
      </c>
      <c r="J1235" s="51" t="n">
        <f aca="false">IF(E1235&gt;0,AF1235/E1235,0)</f>
        <v>0</v>
      </c>
      <c r="K1235" s="51" t="n">
        <f aca="false">IF(G1235&gt;0,AG1235/G1235,0)</f>
        <v>0</v>
      </c>
      <c r="L1235" s="75" t="n">
        <f aca="false">H1235/Settings!$B$16</f>
        <v>0</v>
      </c>
      <c r="M1235" s="76" t="n">
        <f aca="false">H1235/Settings!$B$20</f>
        <v>0</v>
      </c>
      <c r="N1235" s="77" t="n">
        <f aca="false">E1235*Settings!$B$3</f>
        <v>0</v>
      </c>
      <c r="O1235" s="77" t="n">
        <f aca="false">IF(E1235&gt;0,(AF1235-N1235)/SQRT(E1235*Settings!$B$3*(1-Settings!$B$3)),0)</f>
        <v>0</v>
      </c>
      <c r="P1235" s="77" t="n">
        <f aca="false">MAX(0,AF1235-N1235)</f>
        <v>0</v>
      </c>
      <c r="Q1235" s="51" t="n">
        <f aca="false">IF(E1235&gt;=Settings!$B$4,(AF1235+Settings!$B$7*Settings!$B$3)/(E1235+Settings!$B$7),Settings!$B$3)</f>
        <v>0.0748599558648786</v>
      </c>
      <c r="R1235" s="78" t="n">
        <f aca="false">PERCENTRANK($H$2:$H$1780,H1235,6)</f>
        <v>0</v>
      </c>
      <c r="S1235" s="78" t="n">
        <f aca="false">PERCENTRANK($Q$2:$Q$1780,Q1235,6)</f>
        <v>0.0646794</v>
      </c>
      <c r="T1235" s="78" t="n">
        <f aca="false">PERCENTRANK($F$2:$F$1780,F1235,6)</f>
        <v>0</v>
      </c>
      <c r="U1235" s="79" t="n">
        <f aca="false">IF(F1235&gt;0,ROUND((Settings!$B$8*T1235+Settings!$B$9*R1235+Settings!$B$10*S1235)/SUM(Settings!$B$8:$B$10),10),0)</f>
        <v>0</v>
      </c>
      <c r="V1235" s="71" t="str">
        <f aca="false">IF(U1235&gt;0,RANK(U1235,$U$2:$U$1780)+COUNTIF($U$2:U1235,U1235)-1,"")</f>
        <v/>
      </c>
      <c r="W1235" s="71" t="str">
        <f aca="false">IF(V1235="","",IF(V1235&lt;=Settings!$B$11,"1 - Fix first",IF(V1235&lt;=Settings!$B$12,"2 - Review","3 - Monitor")))</f>
        <v/>
      </c>
      <c r="X1235" s="71" t="str">
        <f aca="false">IF(AND(E1235&gt;=Settings!$B$4,AF1235&gt;=Settings!$B$5,O1235&gt;=Settings!$B$6),"HIGH RATE","")</f>
        <v/>
      </c>
      <c r="Y1235" s="71" t="str">
        <f aca="false">IF(F1235&gt;0,RANK(F1235,$F$2:$F$1780)+COUNTIF($F$2:F1235,F1235)-1,"")</f>
        <v/>
      </c>
      <c r="Z1235" s="71" t="str">
        <f aca="false">IF(H1235&gt;0,RANK(H1235,$H$2:$H$1780)+COUNTIF($H$2:H1235,H1235)-1,"")</f>
        <v/>
      </c>
      <c r="AA1235" s="71" t="str">
        <f aca="false">IF(AC1235="","",RANK(AC1235,$AC$2:$AC$1780)+COUNTIF($AC$2:AC1235,AC1235)-1)</f>
        <v/>
      </c>
      <c r="AB1235" s="71" t="str">
        <f aca="false">IF(AD1235="","",RANK(AD1235,$AD$2:$AD$1780)+COUNTIF($AD$2:AD1235,AD1235)-1)</f>
        <v/>
      </c>
      <c r="AC1235" s="71" t="str">
        <f aca="false">IF(AND(AF1235&gt;0,E1235&gt;=Settings!$B$4),ROUND(J1235,10),"")</f>
        <v/>
      </c>
      <c r="AD1235" s="71" t="str">
        <f aca="false">IF(X1235="HIGH RATE",ROUND(O1235,10),"")</f>
        <v/>
      </c>
      <c r="AE1235" s="71" t="s">
        <v>60</v>
      </c>
      <c r="AF1235" s="73" t="n">
        <f aca="false">SUMIFS(Detail!$L$2:$L$9168,Detail!$C$2:$C$9168,$A1235)</f>
        <v>0</v>
      </c>
      <c r="AG1235" s="74" t="n">
        <f aca="false">SUMIFS(Detail!$N$2:$N$9168,Detail!$C$2:$C$9168,$A1235)</f>
        <v>0</v>
      </c>
    </row>
    <row r="1236" customFormat="false" ht="15" hidden="false" customHeight="false" outlineLevel="0" collapsed="false">
      <c r="A1236" s="71" t="s">
        <v>1764</v>
      </c>
      <c r="B1236" s="71" t="s">
        <v>3170</v>
      </c>
      <c r="C1236" s="71" t="s">
        <v>235</v>
      </c>
      <c r="D1236" s="71" t="str">
        <f aca="false">IFERROR(INDEX('Brand Map'!$B$4:$B$125,MATCH(C1236,'Brand Map'!$A$4:$A$125,0)),"Other")</f>
        <v>AURP</v>
      </c>
      <c r="E1236" s="73" t="n">
        <f aca="false">SUMIFS(Detail!$K$2:$K$9168,Detail!$C$2:$C$9168,$A1236)</f>
        <v>0</v>
      </c>
      <c r="F1236" s="73" t="n">
        <f aca="false">SUMIFS(Detail!$E$2:$E$9168,Detail!$C$2:$C$9168,$A1236)</f>
        <v>0</v>
      </c>
      <c r="G1236" s="74" t="n">
        <f aca="false">SUMIFS(Detail!$M$2:$M$9168,Detail!$C$2:$C$9168,$A1236)</f>
        <v>0</v>
      </c>
      <c r="H1236" s="74" t="n">
        <f aca="false">SUMIFS(Detail!$D$2:$D$9168,Detail!$C$2:$C$9168,$A1236)</f>
        <v>0</v>
      </c>
      <c r="I1236" s="74" t="n">
        <v>14.95</v>
      </c>
      <c r="J1236" s="51" t="n">
        <f aca="false">IF(E1236&gt;0,AF1236/E1236,0)</f>
        <v>0</v>
      </c>
      <c r="K1236" s="51" t="n">
        <f aca="false">IF(G1236&gt;0,AG1236/G1236,0)</f>
        <v>0</v>
      </c>
      <c r="L1236" s="75" t="n">
        <f aca="false">H1236/Settings!$B$16</f>
        <v>0</v>
      </c>
      <c r="M1236" s="76" t="n">
        <f aca="false">H1236/Settings!$B$20</f>
        <v>0</v>
      </c>
      <c r="N1236" s="77" t="n">
        <f aca="false">E1236*Settings!$B$3</f>
        <v>0</v>
      </c>
      <c r="O1236" s="77" t="n">
        <f aca="false">IF(E1236&gt;0,(AF1236-N1236)/SQRT(E1236*Settings!$B$3*(1-Settings!$B$3)),0)</f>
        <v>0</v>
      </c>
      <c r="P1236" s="77" t="n">
        <f aca="false">MAX(0,AF1236-N1236)</f>
        <v>0</v>
      </c>
      <c r="Q1236" s="51" t="n">
        <f aca="false">IF(E1236&gt;=Settings!$B$4,(AF1236+Settings!$B$7*Settings!$B$3)/(E1236+Settings!$B$7),Settings!$B$3)</f>
        <v>0.0748599558648786</v>
      </c>
      <c r="R1236" s="78" t="n">
        <f aca="false">PERCENTRANK($H$2:$H$1780,H1236,6)</f>
        <v>0</v>
      </c>
      <c r="S1236" s="78" t="n">
        <f aca="false">PERCENTRANK($Q$2:$Q$1780,Q1236,6)</f>
        <v>0.0646794</v>
      </c>
      <c r="T1236" s="78" t="n">
        <f aca="false">PERCENTRANK($F$2:$F$1780,F1236,6)</f>
        <v>0</v>
      </c>
      <c r="U1236" s="79" t="n">
        <f aca="false">IF(F1236&gt;0,ROUND((Settings!$B$8*T1236+Settings!$B$9*R1236+Settings!$B$10*S1236)/SUM(Settings!$B$8:$B$10),10),0)</f>
        <v>0</v>
      </c>
      <c r="V1236" s="71" t="str">
        <f aca="false">IF(U1236&gt;0,RANK(U1236,$U$2:$U$1780)+COUNTIF($U$2:U1236,U1236)-1,"")</f>
        <v/>
      </c>
      <c r="W1236" s="71" t="str">
        <f aca="false">IF(V1236="","",IF(V1236&lt;=Settings!$B$11,"1 - Fix first",IF(V1236&lt;=Settings!$B$12,"2 - Review","3 - Monitor")))</f>
        <v/>
      </c>
      <c r="X1236" s="71" t="str">
        <f aca="false">IF(AND(E1236&gt;=Settings!$B$4,AF1236&gt;=Settings!$B$5,O1236&gt;=Settings!$B$6),"HIGH RATE","")</f>
        <v/>
      </c>
      <c r="Y1236" s="71" t="str">
        <f aca="false">IF(F1236&gt;0,RANK(F1236,$F$2:$F$1780)+COUNTIF($F$2:F1236,F1236)-1,"")</f>
        <v/>
      </c>
      <c r="Z1236" s="71" t="str">
        <f aca="false">IF(H1236&gt;0,RANK(H1236,$H$2:$H$1780)+COUNTIF($H$2:H1236,H1236)-1,"")</f>
        <v/>
      </c>
      <c r="AA1236" s="71" t="str">
        <f aca="false">IF(AC1236="","",RANK(AC1236,$AC$2:$AC$1780)+COUNTIF($AC$2:AC1236,AC1236)-1)</f>
        <v/>
      </c>
      <c r="AB1236" s="71" t="str">
        <f aca="false">IF(AD1236="","",RANK(AD1236,$AD$2:$AD$1780)+COUNTIF($AD$2:AD1236,AD1236)-1)</f>
        <v/>
      </c>
      <c r="AC1236" s="71" t="str">
        <f aca="false">IF(AND(AF1236&gt;0,E1236&gt;=Settings!$B$4),ROUND(J1236,10),"")</f>
        <v/>
      </c>
      <c r="AD1236" s="71" t="str">
        <f aca="false">IF(X1236="HIGH RATE",ROUND(O1236,10),"")</f>
        <v/>
      </c>
      <c r="AE1236" s="71" t="s">
        <v>60</v>
      </c>
      <c r="AF1236" s="73" t="n">
        <f aca="false">SUMIFS(Detail!$L$2:$L$9168,Detail!$C$2:$C$9168,$A1236)</f>
        <v>0</v>
      </c>
      <c r="AG1236" s="74" t="n">
        <f aca="false">SUMIFS(Detail!$N$2:$N$9168,Detail!$C$2:$C$9168,$A1236)</f>
        <v>0</v>
      </c>
    </row>
    <row r="1237" customFormat="false" ht="15" hidden="false" customHeight="false" outlineLevel="0" collapsed="false">
      <c r="A1237" s="71" t="s">
        <v>1704</v>
      </c>
      <c r="B1237" s="71" t="s">
        <v>3171</v>
      </c>
      <c r="C1237" s="71" t="s">
        <v>235</v>
      </c>
      <c r="D1237" s="71" t="str">
        <f aca="false">IFERROR(INDEX('Brand Map'!$B$4:$B$125,MATCH(C1237,'Brand Map'!$A$4:$A$125,0)),"Other")</f>
        <v>AURP</v>
      </c>
      <c r="E1237" s="73" t="n">
        <f aca="false">SUMIFS(Detail!$K$2:$K$9168,Detail!$C$2:$C$9168,$A1237)</f>
        <v>0</v>
      </c>
      <c r="F1237" s="73" t="n">
        <f aca="false">SUMIFS(Detail!$E$2:$E$9168,Detail!$C$2:$C$9168,$A1237)</f>
        <v>0</v>
      </c>
      <c r="G1237" s="74" t="n">
        <f aca="false">SUMIFS(Detail!$M$2:$M$9168,Detail!$C$2:$C$9168,$A1237)</f>
        <v>0</v>
      </c>
      <c r="H1237" s="74" t="n">
        <f aca="false">SUMIFS(Detail!$D$2:$D$9168,Detail!$C$2:$C$9168,$A1237)</f>
        <v>0</v>
      </c>
      <c r="I1237" s="74" t="n">
        <v>44.85</v>
      </c>
      <c r="J1237" s="51" t="n">
        <f aca="false">IF(E1237&gt;0,AF1237/E1237,0)</f>
        <v>0</v>
      </c>
      <c r="K1237" s="51" t="n">
        <f aca="false">IF(G1237&gt;0,AG1237/G1237,0)</f>
        <v>0</v>
      </c>
      <c r="L1237" s="75" t="n">
        <f aca="false">H1237/Settings!$B$16</f>
        <v>0</v>
      </c>
      <c r="M1237" s="76" t="n">
        <f aca="false">H1237/Settings!$B$20</f>
        <v>0</v>
      </c>
      <c r="N1237" s="77" t="n">
        <f aca="false">E1237*Settings!$B$3</f>
        <v>0</v>
      </c>
      <c r="O1237" s="77" t="n">
        <f aca="false">IF(E1237&gt;0,(AF1237-N1237)/SQRT(E1237*Settings!$B$3*(1-Settings!$B$3)),0)</f>
        <v>0</v>
      </c>
      <c r="P1237" s="77" t="n">
        <f aca="false">MAX(0,AF1237-N1237)</f>
        <v>0</v>
      </c>
      <c r="Q1237" s="51" t="n">
        <f aca="false">IF(E1237&gt;=Settings!$B$4,(AF1237+Settings!$B$7*Settings!$B$3)/(E1237+Settings!$B$7),Settings!$B$3)</f>
        <v>0.0748599558648786</v>
      </c>
      <c r="R1237" s="78" t="n">
        <f aca="false">PERCENTRANK($H$2:$H$1780,H1237,6)</f>
        <v>0</v>
      </c>
      <c r="S1237" s="78" t="n">
        <f aca="false">PERCENTRANK($Q$2:$Q$1780,Q1237,6)</f>
        <v>0.0646794</v>
      </c>
      <c r="T1237" s="78" t="n">
        <f aca="false">PERCENTRANK($F$2:$F$1780,F1237,6)</f>
        <v>0</v>
      </c>
      <c r="U1237" s="79" t="n">
        <f aca="false">IF(F1237&gt;0,ROUND((Settings!$B$8*T1237+Settings!$B$9*R1237+Settings!$B$10*S1237)/SUM(Settings!$B$8:$B$10),10),0)</f>
        <v>0</v>
      </c>
      <c r="V1237" s="71" t="str">
        <f aca="false">IF(U1237&gt;0,RANK(U1237,$U$2:$U$1780)+COUNTIF($U$2:U1237,U1237)-1,"")</f>
        <v/>
      </c>
      <c r="W1237" s="71" t="str">
        <f aca="false">IF(V1237="","",IF(V1237&lt;=Settings!$B$11,"1 - Fix first",IF(V1237&lt;=Settings!$B$12,"2 - Review","3 - Monitor")))</f>
        <v/>
      </c>
      <c r="X1237" s="71" t="str">
        <f aca="false">IF(AND(E1237&gt;=Settings!$B$4,AF1237&gt;=Settings!$B$5,O1237&gt;=Settings!$B$6),"HIGH RATE","")</f>
        <v/>
      </c>
      <c r="Y1237" s="71" t="str">
        <f aca="false">IF(F1237&gt;0,RANK(F1237,$F$2:$F$1780)+COUNTIF($F$2:F1237,F1237)-1,"")</f>
        <v/>
      </c>
      <c r="Z1237" s="71" t="str">
        <f aca="false">IF(H1237&gt;0,RANK(H1237,$H$2:$H$1780)+COUNTIF($H$2:H1237,H1237)-1,"")</f>
        <v/>
      </c>
      <c r="AA1237" s="71" t="str">
        <f aca="false">IF(AC1237="","",RANK(AC1237,$AC$2:$AC$1780)+COUNTIF($AC$2:AC1237,AC1237)-1)</f>
        <v/>
      </c>
      <c r="AB1237" s="71" t="str">
        <f aca="false">IF(AD1237="","",RANK(AD1237,$AD$2:$AD$1780)+COUNTIF($AD$2:AD1237,AD1237)-1)</f>
        <v/>
      </c>
      <c r="AC1237" s="71" t="str">
        <f aca="false">IF(AND(AF1237&gt;0,E1237&gt;=Settings!$B$4),ROUND(J1237,10),"")</f>
        <v/>
      </c>
      <c r="AD1237" s="71" t="str">
        <f aca="false">IF(X1237="HIGH RATE",ROUND(O1237,10),"")</f>
        <v/>
      </c>
      <c r="AE1237" s="71" t="s">
        <v>60</v>
      </c>
      <c r="AF1237" s="73" t="n">
        <f aca="false">SUMIFS(Detail!$L$2:$L$9168,Detail!$C$2:$C$9168,$A1237)</f>
        <v>0</v>
      </c>
      <c r="AG1237" s="74" t="n">
        <f aca="false">SUMIFS(Detail!$N$2:$N$9168,Detail!$C$2:$C$9168,$A1237)</f>
        <v>0</v>
      </c>
    </row>
    <row r="1238" customFormat="false" ht="15" hidden="false" customHeight="false" outlineLevel="0" collapsed="false">
      <c r="A1238" s="71" t="s">
        <v>1053</v>
      </c>
      <c r="B1238" s="71" t="s">
        <v>3172</v>
      </c>
      <c r="C1238" s="71" t="s">
        <v>626</v>
      </c>
      <c r="D1238" s="71" t="str">
        <f aca="false">IFERROR(INDEX('Brand Map'!$B$4:$B$125,MATCH(C1238,'Brand Map'!$A$4:$A$125,0)),"Other")</f>
        <v>Other (small prefixes)</v>
      </c>
      <c r="E1238" s="73" t="n">
        <f aca="false">SUMIFS(Detail!$K$2:$K$9168,Detail!$C$2:$C$9168,$A1238)</f>
        <v>0</v>
      </c>
      <c r="F1238" s="73" t="n">
        <f aca="false">SUMIFS(Detail!$E$2:$E$9168,Detail!$C$2:$C$9168,$A1238)</f>
        <v>0</v>
      </c>
      <c r="G1238" s="74" t="n">
        <f aca="false">SUMIFS(Detail!$M$2:$M$9168,Detail!$C$2:$C$9168,$A1238)</f>
        <v>0</v>
      </c>
      <c r="H1238" s="74" t="n">
        <f aca="false">SUMIFS(Detail!$D$2:$D$9168,Detail!$C$2:$C$9168,$A1238)</f>
        <v>0</v>
      </c>
      <c r="I1238" s="74" t="n">
        <v>305.45</v>
      </c>
      <c r="J1238" s="51" t="n">
        <f aca="false">IF(E1238&gt;0,AF1238/E1238,0)</f>
        <v>0</v>
      </c>
      <c r="K1238" s="51" t="n">
        <f aca="false">IF(G1238&gt;0,AG1238/G1238,0)</f>
        <v>0</v>
      </c>
      <c r="L1238" s="75" t="n">
        <f aca="false">H1238/Settings!$B$16</f>
        <v>0</v>
      </c>
      <c r="M1238" s="76" t="n">
        <f aca="false">H1238/Settings!$B$20</f>
        <v>0</v>
      </c>
      <c r="N1238" s="77" t="n">
        <f aca="false">E1238*Settings!$B$3</f>
        <v>0</v>
      </c>
      <c r="O1238" s="77" t="n">
        <f aca="false">IF(E1238&gt;0,(AF1238-N1238)/SQRT(E1238*Settings!$B$3*(1-Settings!$B$3)),0)</f>
        <v>0</v>
      </c>
      <c r="P1238" s="77" t="n">
        <f aca="false">MAX(0,AF1238-N1238)</f>
        <v>0</v>
      </c>
      <c r="Q1238" s="51" t="n">
        <f aca="false">IF(E1238&gt;=Settings!$B$4,(AF1238+Settings!$B$7*Settings!$B$3)/(E1238+Settings!$B$7),Settings!$B$3)</f>
        <v>0.0748599558648786</v>
      </c>
      <c r="R1238" s="78" t="n">
        <f aca="false">PERCENTRANK($H$2:$H$1780,H1238,6)</f>
        <v>0</v>
      </c>
      <c r="S1238" s="78" t="n">
        <f aca="false">PERCENTRANK($Q$2:$Q$1780,Q1238,6)</f>
        <v>0.0646794</v>
      </c>
      <c r="T1238" s="78" t="n">
        <f aca="false">PERCENTRANK($F$2:$F$1780,F1238,6)</f>
        <v>0</v>
      </c>
      <c r="U1238" s="79" t="n">
        <f aca="false">IF(F1238&gt;0,ROUND((Settings!$B$8*T1238+Settings!$B$9*R1238+Settings!$B$10*S1238)/SUM(Settings!$B$8:$B$10),10),0)</f>
        <v>0</v>
      </c>
      <c r="V1238" s="71" t="str">
        <f aca="false">IF(U1238&gt;0,RANK(U1238,$U$2:$U$1780)+COUNTIF($U$2:U1238,U1238)-1,"")</f>
        <v/>
      </c>
      <c r="W1238" s="71" t="str">
        <f aca="false">IF(V1238="","",IF(V1238&lt;=Settings!$B$11,"1 - Fix first",IF(V1238&lt;=Settings!$B$12,"2 - Review","3 - Monitor")))</f>
        <v/>
      </c>
      <c r="X1238" s="71" t="str">
        <f aca="false">IF(AND(E1238&gt;=Settings!$B$4,AF1238&gt;=Settings!$B$5,O1238&gt;=Settings!$B$6),"HIGH RATE","")</f>
        <v/>
      </c>
      <c r="Y1238" s="71" t="str">
        <f aca="false">IF(F1238&gt;0,RANK(F1238,$F$2:$F$1780)+COUNTIF($F$2:F1238,F1238)-1,"")</f>
        <v/>
      </c>
      <c r="Z1238" s="71" t="str">
        <f aca="false">IF(H1238&gt;0,RANK(H1238,$H$2:$H$1780)+COUNTIF($H$2:H1238,H1238)-1,"")</f>
        <v/>
      </c>
      <c r="AA1238" s="71" t="str">
        <f aca="false">IF(AC1238="","",RANK(AC1238,$AC$2:$AC$1780)+COUNTIF($AC$2:AC1238,AC1238)-1)</f>
        <v/>
      </c>
      <c r="AB1238" s="71" t="str">
        <f aca="false">IF(AD1238="","",RANK(AD1238,$AD$2:$AD$1780)+COUNTIF($AD$2:AD1238,AD1238)-1)</f>
        <v/>
      </c>
      <c r="AC1238" s="71" t="str">
        <f aca="false">IF(AND(AF1238&gt;0,E1238&gt;=Settings!$B$4),ROUND(J1238,10),"")</f>
        <v/>
      </c>
      <c r="AD1238" s="71" t="str">
        <f aca="false">IF(X1238="HIGH RATE",ROUND(O1238,10),"")</f>
        <v/>
      </c>
      <c r="AE1238" s="71" t="s">
        <v>59</v>
      </c>
      <c r="AF1238" s="73" t="n">
        <f aca="false">SUMIFS(Detail!$L$2:$L$9168,Detail!$C$2:$C$9168,$A1238)</f>
        <v>0</v>
      </c>
      <c r="AG1238" s="74" t="n">
        <f aca="false">SUMIFS(Detail!$N$2:$N$9168,Detail!$C$2:$C$9168,$A1238)</f>
        <v>0</v>
      </c>
    </row>
    <row r="1239" customFormat="false" ht="15" hidden="false" customHeight="false" outlineLevel="0" collapsed="false">
      <c r="A1239" s="71" t="s">
        <v>1038</v>
      </c>
      <c r="B1239" s="71" t="s">
        <v>3173</v>
      </c>
      <c r="C1239" s="71" t="s">
        <v>626</v>
      </c>
      <c r="D1239" s="71" t="str">
        <f aca="false">IFERROR(INDEX('Brand Map'!$B$4:$B$125,MATCH(C1239,'Brand Map'!$A$4:$A$125,0)),"Other")</f>
        <v>Other (small prefixes)</v>
      </c>
      <c r="E1239" s="73" t="n">
        <f aca="false">SUMIFS(Detail!$K$2:$K$9168,Detail!$C$2:$C$9168,$A1239)</f>
        <v>8</v>
      </c>
      <c r="F1239" s="73" t="n">
        <f aca="false">SUMIFS(Detail!$E$2:$E$9168,Detail!$C$2:$C$9168,$A1239)</f>
        <v>0</v>
      </c>
      <c r="G1239" s="74" t="n">
        <f aca="false">SUMIFS(Detail!$M$2:$M$9168,Detail!$C$2:$C$9168,$A1239)</f>
        <v>758.71</v>
      </c>
      <c r="H1239" s="74" t="n">
        <f aca="false">SUMIFS(Detail!$D$2:$D$9168,Detail!$C$2:$C$9168,$A1239)</f>
        <v>0</v>
      </c>
      <c r="I1239" s="74" t="n">
        <v>2348.95</v>
      </c>
      <c r="J1239" s="51" t="n">
        <f aca="false">IF(E1239&gt;0,AF1239/E1239,0)</f>
        <v>0</v>
      </c>
      <c r="K1239" s="51" t="n">
        <f aca="false">IF(G1239&gt;0,AG1239/G1239,0)</f>
        <v>0</v>
      </c>
      <c r="L1239" s="75" t="n">
        <f aca="false">H1239/Settings!$B$16</f>
        <v>0</v>
      </c>
      <c r="M1239" s="76" t="n">
        <f aca="false">H1239/Settings!$B$20</f>
        <v>0</v>
      </c>
      <c r="N1239" s="77" t="n">
        <f aca="false">E1239*Settings!$B$3</f>
        <v>0.598879646919029</v>
      </c>
      <c r="O1239" s="77" t="n">
        <f aca="false">IF(E1239&gt;0,(AF1239-N1239)/SQRT(E1239*Settings!$B$3*(1-Settings!$B$3)),0)</f>
        <v>-0.804574079585767</v>
      </c>
      <c r="P1239" s="77" t="n">
        <f aca="false">MAX(0,AF1239-N1239)</f>
        <v>0</v>
      </c>
      <c r="Q1239" s="51" t="n">
        <f aca="false">IF(E1239&gt;=Settings!$B$4,(AF1239+Settings!$B$7*Settings!$B$3)/(E1239+Settings!$B$7),Settings!$B$3)</f>
        <v>0.0748599558648786</v>
      </c>
      <c r="R1239" s="78" t="n">
        <f aca="false">PERCENTRANK($H$2:$H$1780,H1239,6)</f>
        <v>0</v>
      </c>
      <c r="S1239" s="78" t="n">
        <f aca="false">PERCENTRANK($Q$2:$Q$1780,Q1239,6)</f>
        <v>0.0646794</v>
      </c>
      <c r="T1239" s="78" t="n">
        <f aca="false">PERCENTRANK($F$2:$F$1780,F1239,6)</f>
        <v>0</v>
      </c>
      <c r="U1239" s="79" t="n">
        <f aca="false">IF(F1239&gt;0,ROUND((Settings!$B$8*T1239+Settings!$B$9*R1239+Settings!$B$10*S1239)/SUM(Settings!$B$8:$B$10),10),0)</f>
        <v>0</v>
      </c>
      <c r="V1239" s="71" t="str">
        <f aca="false">IF(U1239&gt;0,RANK(U1239,$U$2:$U$1780)+COUNTIF($U$2:U1239,U1239)-1,"")</f>
        <v/>
      </c>
      <c r="W1239" s="71" t="str">
        <f aca="false">IF(V1239="","",IF(V1239&lt;=Settings!$B$11,"1 - Fix first",IF(V1239&lt;=Settings!$B$12,"2 - Review","3 - Monitor")))</f>
        <v/>
      </c>
      <c r="X1239" s="71" t="str">
        <f aca="false">IF(AND(E1239&gt;=Settings!$B$4,AF1239&gt;=Settings!$B$5,O1239&gt;=Settings!$B$6),"HIGH RATE","")</f>
        <v/>
      </c>
      <c r="Y1239" s="71" t="str">
        <f aca="false">IF(F1239&gt;0,RANK(F1239,$F$2:$F$1780)+COUNTIF($F$2:F1239,F1239)-1,"")</f>
        <v/>
      </c>
      <c r="Z1239" s="71" t="str">
        <f aca="false">IF(H1239&gt;0,RANK(H1239,$H$2:$H$1780)+COUNTIF($H$2:H1239,H1239)-1,"")</f>
        <v/>
      </c>
      <c r="AA1239" s="71" t="str">
        <f aca="false">IF(AC1239="","",RANK(AC1239,$AC$2:$AC$1780)+COUNTIF($AC$2:AC1239,AC1239)-1)</f>
        <v/>
      </c>
      <c r="AB1239" s="71" t="str">
        <f aca="false">IF(AD1239="","",RANK(AD1239,$AD$2:$AD$1780)+COUNTIF($AD$2:AD1239,AD1239)-1)</f>
        <v/>
      </c>
      <c r="AC1239" s="71" t="str">
        <f aca="false">IF(AND(AF1239&gt;0,E1239&gt;=Settings!$B$4),ROUND(J1239,10),"")</f>
        <v/>
      </c>
      <c r="AD1239" s="71" t="str">
        <f aca="false">IF(X1239="HIGH RATE",ROUND(O1239,10),"")</f>
        <v/>
      </c>
      <c r="AE1239" s="71" t="s">
        <v>59</v>
      </c>
      <c r="AF1239" s="73" t="n">
        <f aca="false">SUMIFS(Detail!$L$2:$L$9168,Detail!$C$2:$C$9168,$A1239)</f>
        <v>0</v>
      </c>
      <c r="AG1239" s="74" t="n">
        <f aca="false">SUMIFS(Detail!$N$2:$N$9168,Detail!$C$2:$C$9168,$A1239)</f>
        <v>0</v>
      </c>
    </row>
    <row r="1240" customFormat="false" ht="15" hidden="false" customHeight="false" outlineLevel="0" collapsed="false">
      <c r="A1240" s="71" t="s">
        <v>751</v>
      </c>
      <c r="B1240" s="71" t="s">
        <v>752</v>
      </c>
      <c r="C1240" s="71" t="s">
        <v>750</v>
      </c>
      <c r="D1240" s="71" t="str">
        <f aca="false">IFERROR(INDEX('Brand Map'!$B$4:$B$125,MATCH(C1240,'Brand Map'!$A$4:$A$125,0)),"Other")</f>
        <v>Other (small prefixes)</v>
      </c>
      <c r="E1240" s="73" t="n">
        <f aca="false">SUMIFS(Detail!$K$2:$K$9168,Detail!$C$2:$C$9168,$A1240)</f>
        <v>0</v>
      </c>
      <c r="F1240" s="73" t="n">
        <f aca="false">SUMIFS(Detail!$E$2:$E$9168,Detail!$C$2:$C$9168,$A1240)</f>
        <v>0</v>
      </c>
      <c r="G1240" s="74" t="n">
        <f aca="false">SUMIFS(Detail!$M$2:$M$9168,Detail!$C$2:$C$9168,$A1240)</f>
        <v>0</v>
      </c>
      <c r="H1240" s="74" t="n">
        <f aca="false">SUMIFS(Detail!$D$2:$D$9168,Detail!$C$2:$C$9168,$A1240)</f>
        <v>0</v>
      </c>
      <c r="I1240" s="74" t="n">
        <v>84.95</v>
      </c>
      <c r="J1240" s="51" t="n">
        <f aca="false">IF(E1240&gt;0,AF1240/E1240,0)</f>
        <v>0</v>
      </c>
      <c r="K1240" s="51" t="n">
        <f aca="false">IF(G1240&gt;0,AG1240/G1240,0)</f>
        <v>0</v>
      </c>
      <c r="L1240" s="75" t="n">
        <f aca="false">H1240/Settings!$B$16</f>
        <v>0</v>
      </c>
      <c r="M1240" s="76" t="n">
        <f aca="false">H1240/Settings!$B$20</f>
        <v>0</v>
      </c>
      <c r="N1240" s="77" t="n">
        <f aca="false">E1240*Settings!$B$3</f>
        <v>0</v>
      </c>
      <c r="O1240" s="77" t="n">
        <f aca="false">IF(E1240&gt;0,(AF1240-N1240)/SQRT(E1240*Settings!$B$3*(1-Settings!$B$3)),0)</f>
        <v>0</v>
      </c>
      <c r="P1240" s="77" t="n">
        <f aca="false">MAX(0,AF1240-N1240)</f>
        <v>0</v>
      </c>
      <c r="Q1240" s="51" t="n">
        <f aca="false">IF(E1240&gt;=Settings!$B$4,(AF1240+Settings!$B$7*Settings!$B$3)/(E1240+Settings!$B$7),Settings!$B$3)</f>
        <v>0.0748599558648786</v>
      </c>
      <c r="R1240" s="78" t="n">
        <f aca="false">PERCENTRANK($H$2:$H$1780,H1240,6)</f>
        <v>0</v>
      </c>
      <c r="S1240" s="78" t="n">
        <f aca="false">PERCENTRANK($Q$2:$Q$1780,Q1240,6)</f>
        <v>0.0646794</v>
      </c>
      <c r="T1240" s="78" t="n">
        <f aca="false">PERCENTRANK($F$2:$F$1780,F1240,6)</f>
        <v>0</v>
      </c>
      <c r="U1240" s="79" t="n">
        <f aca="false">IF(F1240&gt;0,ROUND((Settings!$B$8*T1240+Settings!$B$9*R1240+Settings!$B$10*S1240)/SUM(Settings!$B$8:$B$10),10),0)</f>
        <v>0</v>
      </c>
      <c r="V1240" s="71" t="str">
        <f aca="false">IF(U1240&gt;0,RANK(U1240,$U$2:$U$1780)+COUNTIF($U$2:U1240,U1240)-1,"")</f>
        <v/>
      </c>
      <c r="W1240" s="71" t="str">
        <f aca="false">IF(V1240="","",IF(V1240&lt;=Settings!$B$11,"1 - Fix first",IF(V1240&lt;=Settings!$B$12,"2 - Review","3 - Monitor")))</f>
        <v/>
      </c>
      <c r="X1240" s="71" t="str">
        <f aca="false">IF(AND(E1240&gt;=Settings!$B$4,AF1240&gt;=Settings!$B$5,O1240&gt;=Settings!$B$6),"HIGH RATE","")</f>
        <v/>
      </c>
      <c r="Y1240" s="71" t="str">
        <f aca="false">IF(F1240&gt;0,RANK(F1240,$F$2:$F$1780)+COUNTIF($F$2:F1240,F1240)-1,"")</f>
        <v/>
      </c>
      <c r="Z1240" s="71" t="str">
        <f aca="false">IF(H1240&gt;0,RANK(H1240,$H$2:$H$1780)+COUNTIF($H$2:H1240,H1240)-1,"")</f>
        <v/>
      </c>
      <c r="AA1240" s="71" t="str">
        <f aca="false">IF(AC1240="","",RANK(AC1240,$AC$2:$AC$1780)+COUNTIF($AC$2:AC1240,AC1240)-1)</f>
        <v/>
      </c>
      <c r="AB1240" s="71" t="str">
        <f aca="false">IF(AD1240="","",RANK(AD1240,$AD$2:$AD$1780)+COUNTIF($AD$2:AD1240,AD1240)-1)</f>
        <v/>
      </c>
      <c r="AC1240" s="71" t="str">
        <f aca="false">IF(AND(AF1240&gt;0,E1240&gt;=Settings!$B$4),ROUND(J1240,10),"")</f>
        <v/>
      </c>
      <c r="AD1240" s="71" t="str">
        <f aca="false">IF(X1240="HIGH RATE",ROUND(O1240,10),"")</f>
        <v/>
      </c>
      <c r="AE1240" s="71" t="s">
        <v>60</v>
      </c>
      <c r="AF1240" s="73" t="n">
        <f aca="false">SUMIFS(Detail!$L$2:$L$9168,Detail!$C$2:$C$9168,$A1240)</f>
        <v>0</v>
      </c>
      <c r="AG1240" s="74" t="n">
        <f aca="false">SUMIFS(Detail!$N$2:$N$9168,Detail!$C$2:$C$9168,$A1240)</f>
        <v>0</v>
      </c>
    </row>
    <row r="1241" customFormat="false" ht="15" hidden="false" customHeight="false" outlineLevel="0" collapsed="false">
      <c r="A1241" s="71" t="s">
        <v>1398</v>
      </c>
      <c r="B1241" s="71" t="s">
        <v>752</v>
      </c>
      <c r="C1241" s="71" t="s">
        <v>750</v>
      </c>
      <c r="D1241" s="71" t="str">
        <f aca="false">IFERROR(INDEX('Brand Map'!$B$4:$B$125,MATCH(C1241,'Brand Map'!$A$4:$A$125,0)),"Other")</f>
        <v>Other (small prefixes)</v>
      </c>
      <c r="E1241" s="73" t="n">
        <f aca="false">SUMIFS(Detail!$K$2:$K$9168,Detail!$C$2:$C$9168,$A1241)</f>
        <v>0</v>
      </c>
      <c r="F1241" s="73" t="n">
        <f aca="false">SUMIFS(Detail!$E$2:$E$9168,Detail!$C$2:$C$9168,$A1241)</f>
        <v>0</v>
      </c>
      <c r="G1241" s="74" t="n">
        <f aca="false">SUMIFS(Detail!$M$2:$M$9168,Detail!$C$2:$C$9168,$A1241)</f>
        <v>0</v>
      </c>
      <c r="H1241" s="74" t="n">
        <f aca="false">SUMIFS(Detail!$D$2:$D$9168,Detail!$C$2:$C$9168,$A1241)</f>
        <v>0</v>
      </c>
      <c r="I1241" s="74" t="n">
        <v>205.9</v>
      </c>
      <c r="J1241" s="51" t="n">
        <f aca="false">IF(E1241&gt;0,AF1241/E1241,0)</f>
        <v>0</v>
      </c>
      <c r="K1241" s="51" t="n">
        <f aca="false">IF(G1241&gt;0,AG1241/G1241,0)</f>
        <v>0</v>
      </c>
      <c r="L1241" s="75" t="n">
        <f aca="false">H1241/Settings!$B$16</f>
        <v>0</v>
      </c>
      <c r="M1241" s="76" t="n">
        <f aca="false">H1241/Settings!$B$20</f>
        <v>0</v>
      </c>
      <c r="N1241" s="77" t="n">
        <f aca="false">E1241*Settings!$B$3</f>
        <v>0</v>
      </c>
      <c r="O1241" s="77" t="n">
        <f aca="false">IF(E1241&gt;0,(AF1241-N1241)/SQRT(E1241*Settings!$B$3*(1-Settings!$B$3)),0)</f>
        <v>0</v>
      </c>
      <c r="P1241" s="77" t="n">
        <f aca="false">MAX(0,AF1241-N1241)</f>
        <v>0</v>
      </c>
      <c r="Q1241" s="51" t="n">
        <f aca="false">IF(E1241&gt;=Settings!$B$4,(AF1241+Settings!$B$7*Settings!$B$3)/(E1241+Settings!$B$7),Settings!$B$3)</f>
        <v>0.0748599558648786</v>
      </c>
      <c r="R1241" s="78" t="n">
        <f aca="false">PERCENTRANK($H$2:$H$1780,H1241,6)</f>
        <v>0</v>
      </c>
      <c r="S1241" s="78" t="n">
        <f aca="false">PERCENTRANK($Q$2:$Q$1780,Q1241,6)</f>
        <v>0.0646794</v>
      </c>
      <c r="T1241" s="78" t="n">
        <f aca="false">PERCENTRANK($F$2:$F$1780,F1241,6)</f>
        <v>0</v>
      </c>
      <c r="U1241" s="79" t="n">
        <f aca="false">IF(F1241&gt;0,ROUND((Settings!$B$8*T1241+Settings!$B$9*R1241+Settings!$B$10*S1241)/SUM(Settings!$B$8:$B$10),10),0)</f>
        <v>0</v>
      </c>
      <c r="V1241" s="71" t="str">
        <f aca="false">IF(U1241&gt;0,RANK(U1241,$U$2:$U$1780)+COUNTIF($U$2:U1241,U1241)-1,"")</f>
        <v/>
      </c>
      <c r="W1241" s="71" t="str">
        <f aca="false">IF(V1241="","",IF(V1241&lt;=Settings!$B$11,"1 - Fix first",IF(V1241&lt;=Settings!$B$12,"2 - Review","3 - Monitor")))</f>
        <v/>
      </c>
      <c r="X1241" s="71" t="str">
        <f aca="false">IF(AND(E1241&gt;=Settings!$B$4,AF1241&gt;=Settings!$B$5,O1241&gt;=Settings!$B$6),"HIGH RATE","")</f>
        <v/>
      </c>
      <c r="Y1241" s="71" t="str">
        <f aca="false">IF(F1241&gt;0,RANK(F1241,$F$2:$F$1780)+COUNTIF($F$2:F1241,F1241)-1,"")</f>
        <v/>
      </c>
      <c r="Z1241" s="71" t="str">
        <f aca="false">IF(H1241&gt;0,RANK(H1241,$H$2:$H$1780)+COUNTIF($H$2:H1241,H1241)-1,"")</f>
        <v/>
      </c>
      <c r="AA1241" s="71" t="str">
        <f aca="false">IF(AC1241="","",RANK(AC1241,$AC$2:$AC$1780)+COUNTIF($AC$2:AC1241,AC1241)-1)</f>
        <v/>
      </c>
      <c r="AB1241" s="71" t="str">
        <f aca="false">IF(AD1241="","",RANK(AD1241,$AD$2:$AD$1780)+COUNTIF($AD$2:AD1241,AD1241)-1)</f>
        <v/>
      </c>
      <c r="AC1241" s="71" t="str">
        <f aca="false">IF(AND(AF1241&gt;0,E1241&gt;=Settings!$B$4),ROUND(J1241,10),"")</f>
        <v/>
      </c>
      <c r="AD1241" s="71" t="str">
        <f aca="false">IF(X1241="HIGH RATE",ROUND(O1241,10),"")</f>
        <v/>
      </c>
      <c r="AE1241" s="71" t="s">
        <v>60</v>
      </c>
      <c r="AF1241" s="73" t="n">
        <f aca="false">SUMIFS(Detail!$L$2:$L$9168,Detail!$C$2:$C$9168,$A1241)</f>
        <v>0</v>
      </c>
      <c r="AG1241" s="74" t="n">
        <f aca="false">SUMIFS(Detail!$N$2:$N$9168,Detail!$C$2:$C$9168,$A1241)</f>
        <v>0</v>
      </c>
    </row>
    <row r="1242" customFormat="false" ht="15" hidden="false" customHeight="false" outlineLevel="0" collapsed="false">
      <c r="A1242" s="71" t="s">
        <v>1513</v>
      </c>
      <c r="B1242" s="71" t="s">
        <v>2884</v>
      </c>
      <c r="C1242" s="71" t="s">
        <v>750</v>
      </c>
      <c r="D1242" s="71" t="str">
        <f aca="false">IFERROR(INDEX('Brand Map'!$B$4:$B$125,MATCH(C1242,'Brand Map'!$A$4:$A$125,0)),"Other")</f>
        <v>Other (small prefixes)</v>
      </c>
      <c r="E1242" s="73" t="n">
        <f aca="false">SUMIFS(Detail!$K$2:$K$9168,Detail!$C$2:$C$9168,$A1242)</f>
        <v>0</v>
      </c>
      <c r="F1242" s="73" t="n">
        <f aca="false">SUMIFS(Detail!$E$2:$E$9168,Detail!$C$2:$C$9168,$A1242)</f>
        <v>0</v>
      </c>
      <c r="G1242" s="74" t="n">
        <f aca="false">SUMIFS(Detail!$M$2:$M$9168,Detail!$C$2:$C$9168,$A1242)</f>
        <v>0</v>
      </c>
      <c r="H1242" s="74" t="n">
        <f aca="false">SUMIFS(Detail!$D$2:$D$9168,Detail!$C$2:$C$9168,$A1242)</f>
        <v>0</v>
      </c>
      <c r="I1242" s="74" t="n">
        <v>64.95</v>
      </c>
      <c r="J1242" s="51" t="n">
        <f aca="false">IF(E1242&gt;0,AF1242/E1242,0)</f>
        <v>0</v>
      </c>
      <c r="K1242" s="51" t="n">
        <f aca="false">IF(G1242&gt;0,AG1242/G1242,0)</f>
        <v>0</v>
      </c>
      <c r="L1242" s="75" t="n">
        <f aca="false">H1242/Settings!$B$16</f>
        <v>0</v>
      </c>
      <c r="M1242" s="76" t="n">
        <f aca="false">H1242/Settings!$B$20</f>
        <v>0</v>
      </c>
      <c r="N1242" s="77" t="n">
        <f aca="false">E1242*Settings!$B$3</f>
        <v>0</v>
      </c>
      <c r="O1242" s="77" t="n">
        <f aca="false">IF(E1242&gt;0,(AF1242-N1242)/SQRT(E1242*Settings!$B$3*(1-Settings!$B$3)),0)</f>
        <v>0</v>
      </c>
      <c r="P1242" s="77" t="n">
        <f aca="false">MAX(0,AF1242-N1242)</f>
        <v>0</v>
      </c>
      <c r="Q1242" s="51" t="n">
        <f aca="false">IF(E1242&gt;=Settings!$B$4,(AF1242+Settings!$B$7*Settings!$B$3)/(E1242+Settings!$B$7),Settings!$B$3)</f>
        <v>0.0748599558648786</v>
      </c>
      <c r="R1242" s="78" t="n">
        <f aca="false">PERCENTRANK($H$2:$H$1780,H1242,6)</f>
        <v>0</v>
      </c>
      <c r="S1242" s="78" t="n">
        <f aca="false">PERCENTRANK($Q$2:$Q$1780,Q1242,6)</f>
        <v>0.0646794</v>
      </c>
      <c r="T1242" s="78" t="n">
        <f aca="false">PERCENTRANK($F$2:$F$1780,F1242,6)</f>
        <v>0</v>
      </c>
      <c r="U1242" s="79" t="n">
        <f aca="false">IF(F1242&gt;0,ROUND((Settings!$B$8*T1242+Settings!$B$9*R1242+Settings!$B$10*S1242)/SUM(Settings!$B$8:$B$10),10),0)</f>
        <v>0</v>
      </c>
      <c r="V1242" s="71" t="str">
        <f aca="false">IF(U1242&gt;0,RANK(U1242,$U$2:$U$1780)+COUNTIF($U$2:U1242,U1242)-1,"")</f>
        <v/>
      </c>
      <c r="W1242" s="71" t="str">
        <f aca="false">IF(V1242="","",IF(V1242&lt;=Settings!$B$11,"1 - Fix first",IF(V1242&lt;=Settings!$B$12,"2 - Review","3 - Monitor")))</f>
        <v/>
      </c>
      <c r="X1242" s="71" t="str">
        <f aca="false">IF(AND(E1242&gt;=Settings!$B$4,AF1242&gt;=Settings!$B$5,O1242&gt;=Settings!$B$6),"HIGH RATE","")</f>
        <v/>
      </c>
      <c r="Y1242" s="71" t="str">
        <f aca="false">IF(F1242&gt;0,RANK(F1242,$F$2:$F$1780)+COUNTIF($F$2:F1242,F1242)-1,"")</f>
        <v/>
      </c>
      <c r="Z1242" s="71" t="str">
        <f aca="false">IF(H1242&gt;0,RANK(H1242,$H$2:$H$1780)+COUNTIF($H$2:H1242,H1242)-1,"")</f>
        <v/>
      </c>
      <c r="AA1242" s="71" t="str">
        <f aca="false">IF(AC1242="","",RANK(AC1242,$AC$2:$AC$1780)+COUNTIF($AC$2:AC1242,AC1242)-1)</f>
        <v/>
      </c>
      <c r="AB1242" s="71" t="str">
        <f aca="false">IF(AD1242="","",RANK(AD1242,$AD$2:$AD$1780)+COUNTIF($AD$2:AD1242,AD1242)-1)</f>
        <v/>
      </c>
      <c r="AC1242" s="71" t="str">
        <f aca="false">IF(AND(AF1242&gt;0,E1242&gt;=Settings!$B$4),ROUND(J1242,10),"")</f>
        <v/>
      </c>
      <c r="AD1242" s="71" t="str">
        <f aca="false">IF(X1242="HIGH RATE",ROUND(O1242,10),"")</f>
        <v/>
      </c>
      <c r="AE1242" s="71" t="s">
        <v>60</v>
      </c>
      <c r="AF1242" s="73" t="n">
        <f aca="false">SUMIFS(Detail!$L$2:$L$9168,Detail!$C$2:$C$9168,$A1242)</f>
        <v>0</v>
      </c>
      <c r="AG1242" s="74" t="n">
        <f aca="false">SUMIFS(Detail!$N$2:$N$9168,Detail!$C$2:$C$9168,$A1242)</f>
        <v>0</v>
      </c>
    </row>
    <row r="1243" customFormat="false" ht="15" hidden="false" customHeight="false" outlineLevel="0" collapsed="false">
      <c r="A1243" s="71" t="s">
        <v>1302</v>
      </c>
      <c r="B1243" s="71" t="s">
        <v>2884</v>
      </c>
      <c r="C1243" s="71" t="s">
        <v>750</v>
      </c>
      <c r="D1243" s="71" t="str">
        <f aca="false">IFERROR(INDEX('Brand Map'!$B$4:$B$125,MATCH(C1243,'Brand Map'!$A$4:$A$125,0)),"Other")</f>
        <v>Other (small prefixes)</v>
      </c>
      <c r="E1243" s="73" t="n">
        <f aca="false">SUMIFS(Detail!$K$2:$K$9168,Detail!$C$2:$C$9168,$A1243)</f>
        <v>0</v>
      </c>
      <c r="F1243" s="73" t="n">
        <f aca="false">SUMIFS(Detail!$E$2:$E$9168,Detail!$C$2:$C$9168,$A1243)</f>
        <v>0</v>
      </c>
      <c r="G1243" s="74" t="n">
        <f aca="false">SUMIFS(Detail!$M$2:$M$9168,Detail!$C$2:$C$9168,$A1243)</f>
        <v>0</v>
      </c>
      <c r="H1243" s="74" t="n">
        <f aca="false">SUMIFS(Detail!$D$2:$D$9168,Detail!$C$2:$C$9168,$A1243)</f>
        <v>0</v>
      </c>
      <c r="I1243" s="74" t="n">
        <v>149.9</v>
      </c>
      <c r="J1243" s="51" t="n">
        <f aca="false">IF(E1243&gt;0,AF1243/E1243,0)</f>
        <v>0</v>
      </c>
      <c r="K1243" s="51" t="n">
        <f aca="false">IF(G1243&gt;0,AG1243/G1243,0)</f>
        <v>0</v>
      </c>
      <c r="L1243" s="75" t="n">
        <f aca="false">H1243/Settings!$B$16</f>
        <v>0</v>
      </c>
      <c r="M1243" s="76" t="n">
        <f aca="false">H1243/Settings!$B$20</f>
        <v>0</v>
      </c>
      <c r="N1243" s="77" t="n">
        <f aca="false">E1243*Settings!$B$3</f>
        <v>0</v>
      </c>
      <c r="O1243" s="77" t="n">
        <f aca="false">IF(E1243&gt;0,(AF1243-N1243)/SQRT(E1243*Settings!$B$3*(1-Settings!$B$3)),0)</f>
        <v>0</v>
      </c>
      <c r="P1243" s="77" t="n">
        <f aca="false">MAX(0,AF1243-N1243)</f>
        <v>0</v>
      </c>
      <c r="Q1243" s="51" t="n">
        <f aca="false">IF(E1243&gt;=Settings!$B$4,(AF1243+Settings!$B$7*Settings!$B$3)/(E1243+Settings!$B$7),Settings!$B$3)</f>
        <v>0.0748599558648786</v>
      </c>
      <c r="R1243" s="78" t="n">
        <f aca="false">PERCENTRANK($H$2:$H$1780,H1243,6)</f>
        <v>0</v>
      </c>
      <c r="S1243" s="78" t="n">
        <f aca="false">PERCENTRANK($Q$2:$Q$1780,Q1243,6)</f>
        <v>0.0646794</v>
      </c>
      <c r="T1243" s="78" t="n">
        <f aca="false">PERCENTRANK($F$2:$F$1780,F1243,6)</f>
        <v>0</v>
      </c>
      <c r="U1243" s="79" t="n">
        <f aca="false">IF(F1243&gt;0,ROUND((Settings!$B$8*T1243+Settings!$B$9*R1243+Settings!$B$10*S1243)/SUM(Settings!$B$8:$B$10),10),0)</f>
        <v>0</v>
      </c>
      <c r="V1243" s="71" t="str">
        <f aca="false">IF(U1243&gt;0,RANK(U1243,$U$2:$U$1780)+COUNTIF($U$2:U1243,U1243)-1,"")</f>
        <v/>
      </c>
      <c r="W1243" s="71" t="str">
        <f aca="false">IF(V1243="","",IF(V1243&lt;=Settings!$B$11,"1 - Fix first",IF(V1243&lt;=Settings!$B$12,"2 - Review","3 - Monitor")))</f>
        <v/>
      </c>
      <c r="X1243" s="71" t="str">
        <f aca="false">IF(AND(E1243&gt;=Settings!$B$4,AF1243&gt;=Settings!$B$5,O1243&gt;=Settings!$B$6),"HIGH RATE","")</f>
        <v/>
      </c>
      <c r="Y1243" s="71" t="str">
        <f aca="false">IF(F1243&gt;0,RANK(F1243,$F$2:$F$1780)+COUNTIF($F$2:F1243,F1243)-1,"")</f>
        <v/>
      </c>
      <c r="Z1243" s="71" t="str">
        <f aca="false">IF(H1243&gt;0,RANK(H1243,$H$2:$H$1780)+COUNTIF($H$2:H1243,H1243)-1,"")</f>
        <v/>
      </c>
      <c r="AA1243" s="71" t="str">
        <f aca="false">IF(AC1243="","",RANK(AC1243,$AC$2:$AC$1780)+COUNTIF($AC$2:AC1243,AC1243)-1)</f>
        <v/>
      </c>
      <c r="AB1243" s="71" t="str">
        <f aca="false">IF(AD1243="","",RANK(AD1243,$AD$2:$AD$1780)+COUNTIF($AD$2:AD1243,AD1243)-1)</f>
        <v/>
      </c>
      <c r="AC1243" s="71" t="str">
        <f aca="false">IF(AND(AF1243&gt;0,E1243&gt;=Settings!$B$4),ROUND(J1243,10),"")</f>
        <v/>
      </c>
      <c r="AD1243" s="71" t="str">
        <f aca="false">IF(X1243="HIGH RATE",ROUND(O1243,10),"")</f>
        <v/>
      </c>
      <c r="AE1243" s="71" t="s">
        <v>60</v>
      </c>
      <c r="AF1243" s="73" t="n">
        <f aca="false">SUMIFS(Detail!$L$2:$L$9168,Detail!$C$2:$C$9168,$A1243)</f>
        <v>0</v>
      </c>
      <c r="AG1243" s="74" t="n">
        <f aca="false">SUMIFS(Detail!$N$2:$N$9168,Detail!$C$2:$C$9168,$A1243)</f>
        <v>0</v>
      </c>
    </row>
    <row r="1244" customFormat="false" ht="15" hidden="false" customHeight="false" outlineLevel="0" collapsed="false">
      <c r="A1244" s="71" t="s">
        <v>906</v>
      </c>
      <c r="B1244" s="71" t="s">
        <v>3174</v>
      </c>
      <c r="C1244" s="71" t="s">
        <v>750</v>
      </c>
      <c r="D1244" s="71" t="str">
        <f aca="false">IFERROR(INDEX('Brand Map'!$B$4:$B$125,MATCH(C1244,'Brand Map'!$A$4:$A$125,0)),"Other")</f>
        <v>Other (small prefixes)</v>
      </c>
      <c r="E1244" s="73" t="n">
        <f aca="false">SUMIFS(Detail!$K$2:$K$9168,Detail!$C$2:$C$9168,$A1244)</f>
        <v>0</v>
      </c>
      <c r="F1244" s="73" t="n">
        <f aca="false">SUMIFS(Detail!$E$2:$E$9168,Detail!$C$2:$C$9168,$A1244)</f>
        <v>0</v>
      </c>
      <c r="G1244" s="74" t="n">
        <f aca="false">SUMIFS(Detail!$M$2:$M$9168,Detail!$C$2:$C$9168,$A1244)</f>
        <v>0</v>
      </c>
      <c r="H1244" s="74" t="n">
        <f aca="false">SUMIFS(Detail!$D$2:$D$9168,Detail!$C$2:$C$9168,$A1244)</f>
        <v>0</v>
      </c>
      <c r="I1244" s="74" t="n">
        <v>1053.9</v>
      </c>
      <c r="J1244" s="51" t="n">
        <f aca="false">IF(E1244&gt;0,AF1244/E1244,0)</f>
        <v>0</v>
      </c>
      <c r="K1244" s="51" t="n">
        <f aca="false">IF(G1244&gt;0,AG1244/G1244,0)</f>
        <v>0</v>
      </c>
      <c r="L1244" s="75" t="n">
        <f aca="false">H1244/Settings!$B$16</f>
        <v>0</v>
      </c>
      <c r="M1244" s="76" t="n">
        <f aca="false">H1244/Settings!$B$20</f>
        <v>0</v>
      </c>
      <c r="N1244" s="77" t="n">
        <f aca="false">E1244*Settings!$B$3</f>
        <v>0</v>
      </c>
      <c r="O1244" s="77" t="n">
        <f aca="false">IF(E1244&gt;0,(AF1244-N1244)/SQRT(E1244*Settings!$B$3*(1-Settings!$B$3)),0)</f>
        <v>0</v>
      </c>
      <c r="P1244" s="77" t="n">
        <f aca="false">MAX(0,AF1244-N1244)</f>
        <v>0</v>
      </c>
      <c r="Q1244" s="51" t="n">
        <f aca="false">IF(E1244&gt;=Settings!$B$4,(AF1244+Settings!$B$7*Settings!$B$3)/(E1244+Settings!$B$7),Settings!$B$3)</f>
        <v>0.0748599558648786</v>
      </c>
      <c r="R1244" s="78" t="n">
        <f aca="false">PERCENTRANK($H$2:$H$1780,H1244,6)</f>
        <v>0</v>
      </c>
      <c r="S1244" s="78" t="n">
        <f aca="false">PERCENTRANK($Q$2:$Q$1780,Q1244,6)</f>
        <v>0.0646794</v>
      </c>
      <c r="T1244" s="78" t="n">
        <f aca="false">PERCENTRANK($F$2:$F$1780,F1244,6)</f>
        <v>0</v>
      </c>
      <c r="U1244" s="79" t="n">
        <f aca="false">IF(F1244&gt;0,ROUND((Settings!$B$8*T1244+Settings!$B$9*R1244+Settings!$B$10*S1244)/SUM(Settings!$B$8:$B$10),10),0)</f>
        <v>0</v>
      </c>
      <c r="V1244" s="71" t="str">
        <f aca="false">IF(U1244&gt;0,RANK(U1244,$U$2:$U$1780)+COUNTIF($U$2:U1244,U1244)-1,"")</f>
        <v/>
      </c>
      <c r="W1244" s="71" t="str">
        <f aca="false">IF(V1244="","",IF(V1244&lt;=Settings!$B$11,"1 - Fix first",IF(V1244&lt;=Settings!$B$12,"2 - Review","3 - Monitor")))</f>
        <v/>
      </c>
      <c r="X1244" s="71" t="str">
        <f aca="false">IF(AND(E1244&gt;=Settings!$B$4,AF1244&gt;=Settings!$B$5,O1244&gt;=Settings!$B$6),"HIGH RATE","")</f>
        <v/>
      </c>
      <c r="Y1244" s="71" t="str">
        <f aca="false">IF(F1244&gt;0,RANK(F1244,$F$2:$F$1780)+COUNTIF($F$2:F1244,F1244)-1,"")</f>
        <v/>
      </c>
      <c r="Z1244" s="71" t="str">
        <f aca="false">IF(H1244&gt;0,RANK(H1244,$H$2:$H$1780)+COUNTIF($H$2:H1244,H1244)-1,"")</f>
        <v/>
      </c>
      <c r="AA1244" s="71" t="str">
        <f aca="false">IF(AC1244="","",RANK(AC1244,$AC$2:$AC$1780)+COUNTIF($AC$2:AC1244,AC1244)-1)</f>
        <v/>
      </c>
      <c r="AB1244" s="71" t="str">
        <f aca="false">IF(AD1244="","",RANK(AD1244,$AD$2:$AD$1780)+COUNTIF($AD$2:AD1244,AD1244)-1)</f>
        <v/>
      </c>
      <c r="AC1244" s="71" t="str">
        <f aca="false">IF(AND(AF1244&gt;0,E1244&gt;=Settings!$B$4),ROUND(J1244,10),"")</f>
        <v/>
      </c>
      <c r="AD1244" s="71" t="str">
        <f aca="false">IF(X1244="HIGH RATE",ROUND(O1244,10),"")</f>
        <v/>
      </c>
      <c r="AE1244" s="71" t="s">
        <v>60</v>
      </c>
      <c r="AF1244" s="73" t="n">
        <f aca="false">SUMIFS(Detail!$L$2:$L$9168,Detail!$C$2:$C$9168,$A1244)</f>
        <v>0</v>
      </c>
      <c r="AG1244" s="74" t="n">
        <f aca="false">SUMIFS(Detail!$N$2:$N$9168,Detail!$C$2:$C$9168,$A1244)</f>
        <v>0</v>
      </c>
    </row>
    <row r="1245" customFormat="false" ht="15" hidden="false" customHeight="false" outlineLevel="0" collapsed="false">
      <c r="A1245" s="71" t="s">
        <v>1460</v>
      </c>
      <c r="B1245" s="71" t="s">
        <v>3174</v>
      </c>
      <c r="C1245" s="71" t="s">
        <v>750</v>
      </c>
      <c r="D1245" s="71" t="str">
        <f aca="false">IFERROR(INDEX('Brand Map'!$B$4:$B$125,MATCH(C1245,'Brand Map'!$A$4:$A$125,0)),"Other")</f>
        <v>Other (small prefixes)</v>
      </c>
      <c r="E1245" s="73" t="n">
        <f aca="false">SUMIFS(Detail!$K$2:$K$9168,Detail!$C$2:$C$9168,$A1245)</f>
        <v>0</v>
      </c>
      <c r="F1245" s="73" t="n">
        <f aca="false">SUMIFS(Detail!$E$2:$E$9168,Detail!$C$2:$C$9168,$A1245)</f>
        <v>0</v>
      </c>
      <c r="G1245" s="74" t="n">
        <f aca="false">SUMIFS(Detail!$M$2:$M$9168,Detail!$C$2:$C$9168,$A1245)</f>
        <v>0</v>
      </c>
      <c r="H1245" s="74" t="n">
        <f aca="false">SUMIFS(Detail!$D$2:$D$9168,Detail!$C$2:$C$9168,$A1245)</f>
        <v>0</v>
      </c>
      <c r="I1245" s="74" t="n">
        <v>424.65</v>
      </c>
      <c r="J1245" s="51" t="n">
        <f aca="false">IF(E1245&gt;0,AF1245/E1245,0)</f>
        <v>0</v>
      </c>
      <c r="K1245" s="51" t="n">
        <f aca="false">IF(G1245&gt;0,AG1245/G1245,0)</f>
        <v>0</v>
      </c>
      <c r="L1245" s="75" t="n">
        <f aca="false">H1245/Settings!$B$16</f>
        <v>0</v>
      </c>
      <c r="M1245" s="76" t="n">
        <f aca="false">H1245/Settings!$B$20</f>
        <v>0</v>
      </c>
      <c r="N1245" s="77" t="n">
        <f aca="false">E1245*Settings!$B$3</f>
        <v>0</v>
      </c>
      <c r="O1245" s="77" t="n">
        <f aca="false">IF(E1245&gt;0,(AF1245-N1245)/SQRT(E1245*Settings!$B$3*(1-Settings!$B$3)),0)</f>
        <v>0</v>
      </c>
      <c r="P1245" s="77" t="n">
        <f aca="false">MAX(0,AF1245-N1245)</f>
        <v>0</v>
      </c>
      <c r="Q1245" s="51" t="n">
        <f aca="false">IF(E1245&gt;=Settings!$B$4,(AF1245+Settings!$B$7*Settings!$B$3)/(E1245+Settings!$B$7),Settings!$B$3)</f>
        <v>0.0748599558648786</v>
      </c>
      <c r="R1245" s="78" t="n">
        <f aca="false">PERCENTRANK($H$2:$H$1780,H1245,6)</f>
        <v>0</v>
      </c>
      <c r="S1245" s="78" t="n">
        <f aca="false">PERCENTRANK($Q$2:$Q$1780,Q1245,6)</f>
        <v>0.0646794</v>
      </c>
      <c r="T1245" s="78" t="n">
        <f aca="false">PERCENTRANK($F$2:$F$1780,F1245,6)</f>
        <v>0</v>
      </c>
      <c r="U1245" s="79" t="n">
        <f aca="false">IF(F1245&gt;0,ROUND((Settings!$B$8*T1245+Settings!$B$9*R1245+Settings!$B$10*S1245)/SUM(Settings!$B$8:$B$10),10),0)</f>
        <v>0</v>
      </c>
      <c r="V1245" s="71" t="str">
        <f aca="false">IF(U1245&gt;0,RANK(U1245,$U$2:$U$1780)+COUNTIF($U$2:U1245,U1245)-1,"")</f>
        <v/>
      </c>
      <c r="W1245" s="71" t="str">
        <f aca="false">IF(V1245="","",IF(V1245&lt;=Settings!$B$11,"1 - Fix first",IF(V1245&lt;=Settings!$B$12,"2 - Review","3 - Monitor")))</f>
        <v/>
      </c>
      <c r="X1245" s="71" t="str">
        <f aca="false">IF(AND(E1245&gt;=Settings!$B$4,AF1245&gt;=Settings!$B$5,O1245&gt;=Settings!$B$6),"HIGH RATE","")</f>
        <v/>
      </c>
      <c r="Y1245" s="71" t="str">
        <f aca="false">IF(F1245&gt;0,RANK(F1245,$F$2:$F$1780)+COUNTIF($F$2:F1245,F1245)-1,"")</f>
        <v/>
      </c>
      <c r="Z1245" s="71" t="str">
        <f aca="false">IF(H1245&gt;0,RANK(H1245,$H$2:$H$1780)+COUNTIF($H$2:H1245,H1245)-1,"")</f>
        <v/>
      </c>
      <c r="AA1245" s="71" t="str">
        <f aca="false">IF(AC1245="","",RANK(AC1245,$AC$2:$AC$1780)+COUNTIF($AC$2:AC1245,AC1245)-1)</f>
        <v/>
      </c>
      <c r="AB1245" s="71" t="str">
        <f aca="false">IF(AD1245="","",RANK(AD1245,$AD$2:$AD$1780)+COUNTIF($AD$2:AD1245,AD1245)-1)</f>
        <v/>
      </c>
      <c r="AC1245" s="71" t="str">
        <f aca="false">IF(AND(AF1245&gt;0,E1245&gt;=Settings!$B$4),ROUND(J1245,10),"")</f>
        <v/>
      </c>
      <c r="AD1245" s="71" t="str">
        <f aca="false">IF(X1245="HIGH RATE",ROUND(O1245,10),"")</f>
        <v/>
      </c>
      <c r="AE1245" s="71" t="s">
        <v>60</v>
      </c>
      <c r="AF1245" s="73" t="n">
        <f aca="false">SUMIFS(Detail!$L$2:$L$9168,Detail!$C$2:$C$9168,$A1245)</f>
        <v>0</v>
      </c>
      <c r="AG1245" s="74" t="n">
        <f aca="false">SUMIFS(Detail!$N$2:$N$9168,Detail!$C$2:$C$9168,$A1245)</f>
        <v>0</v>
      </c>
    </row>
    <row r="1246" customFormat="false" ht="15" hidden="false" customHeight="false" outlineLevel="0" collapsed="false">
      <c r="A1246" s="71" t="s">
        <v>1247</v>
      </c>
      <c r="B1246" s="71" t="s">
        <v>3174</v>
      </c>
      <c r="C1246" s="71" t="s">
        <v>750</v>
      </c>
      <c r="D1246" s="71" t="str">
        <f aca="false">IFERROR(INDEX('Brand Map'!$B$4:$B$125,MATCH(C1246,'Brand Map'!$A$4:$A$125,0)),"Other")</f>
        <v>Other (small prefixes)</v>
      </c>
      <c r="E1246" s="73" t="n">
        <f aca="false">SUMIFS(Detail!$K$2:$K$9168,Detail!$C$2:$C$9168,$A1246)</f>
        <v>0</v>
      </c>
      <c r="F1246" s="73" t="n">
        <f aca="false">SUMIFS(Detail!$E$2:$E$9168,Detail!$C$2:$C$9168,$A1246)</f>
        <v>0</v>
      </c>
      <c r="G1246" s="74" t="n">
        <f aca="false">SUMIFS(Detail!$M$2:$M$9168,Detail!$C$2:$C$9168,$A1246)</f>
        <v>0</v>
      </c>
      <c r="H1246" s="74" t="n">
        <f aca="false">SUMIFS(Detail!$D$2:$D$9168,Detail!$C$2:$C$9168,$A1246)</f>
        <v>0</v>
      </c>
      <c r="I1246" s="74" t="n">
        <v>449.75</v>
      </c>
      <c r="J1246" s="51" t="n">
        <f aca="false">IF(E1246&gt;0,AF1246/E1246,0)</f>
        <v>0</v>
      </c>
      <c r="K1246" s="51" t="n">
        <f aca="false">IF(G1246&gt;0,AG1246/G1246,0)</f>
        <v>0</v>
      </c>
      <c r="L1246" s="75" t="n">
        <f aca="false">H1246/Settings!$B$16</f>
        <v>0</v>
      </c>
      <c r="M1246" s="76" t="n">
        <f aca="false">H1246/Settings!$B$20</f>
        <v>0</v>
      </c>
      <c r="N1246" s="77" t="n">
        <f aca="false">E1246*Settings!$B$3</f>
        <v>0</v>
      </c>
      <c r="O1246" s="77" t="n">
        <f aca="false">IF(E1246&gt;0,(AF1246-N1246)/SQRT(E1246*Settings!$B$3*(1-Settings!$B$3)),0)</f>
        <v>0</v>
      </c>
      <c r="P1246" s="77" t="n">
        <f aca="false">MAX(0,AF1246-N1246)</f>
        <v>0</v>
      </c>
      <c r="Q1246" s="51" t="n">
        <f aca="false">IF(E1246&gt;=Settings!$B$4,(AF1246+Settings!$B$7*Settings!$B$3)/(E1246+Settings!$B$7),Settings!$B$3)</f>
        <v>0.0748599558648786</v>
      </c>
      <c r="R1246" s="78" t="n">
        <f aca="false">PERCENTRANK($H$2:$H$1780,H1246,6)</f>
        <v>0</v>
      </c>
      <c r="S1246" s="78" t="n">
        <f aca="false">PERCENTRANK($Q$2:$Q$1780,Q1246,6)</f>
        <v>0.0646794</v>
      </c>
      <c r="T1246" s="78" t="n">
        <f aca="false">PERCENTRANK($F$2:$F$1780,F1246,6)</f>
        <v>0</v>
      </c>
      <c r="U1246" s="79" t="n">
        <f aca="false">IF(F1246&gt;0,ROUND((Settings!$B$8*T1246+Settings!$B$9*R1246+Settings!$B$10*S1246)/SUM(Settings!$B$8:$B$10),10),0)</f>
        <v>0</v>
      </c>
      <c r="V1246" s="71" t="str">
        <f aca="false">IF(U1246&gt;0,RANK(U1246,$U$2:$U$1780)+COUNTIF($U$2:U1246,U1246)-1,"")</f>
        <v/>
      </c>
      <c r="W1246" s="71" t="str">
        <f aca="false">IF(V1246="","",IF(V1246&lt;=Settings!$B$11,"1 - Fix first",IF(V1246&lt;=Settings!$B$12,"2 - Review","3 - Monitor")))</f>
        <v/>
      </c>
      <c r="X1246" s="71" t="str">
        <f aca="false">IF(AND(E1246&gt;=Settings!$B$4,AF1246&gt;=Settings!$B$5,O1246&gt;=Settings!$B$6),"HIGH RATE","")</f>
        <v/>
      </c>
      <c r="Y1246" s="71" t="str">
        <f aca="false">IF(F1246&gt;0,RANK(F1246,$F$2:$F$1780)+COUNTIF($F$2:F1246,F1246)-1,"")</f>
        <v/>
      </c>
      <c r="Z1246" s="71" t="str">
        <f aca="false">IF(H1246&gt;0,RANK(H1246,$H$2:$H$1780)+COUNTIF($H$2:H1246,H1246)-1,"")</f>
        <v/>
      </c>
      <c r="AA1246" s="71" t="str">
        <f aca="false">IF(AC1246="","",RANK(AC1246,$AC$2:$AC$1780)+COUNTIF($AC$2:AC1246,AC1246)-1)</f>
        <v/>
      </c>
      <c r="AB1246" s="71" t="str">
        <f aca="false">IF(AD1246="","",RANK(AD1246,$AD$2:$AD$1780)+COUNTIF($AD$2:AD1246,AD1246)-1)</f>
        <v/>
      </c>
      <c r="AC1246" s="71" t="str">
        <f aca="false">IF(AND(AF1246&gt;0,E1246&gt;=Settings!$B$4),ROUND(J1246,10),"")</f>
        <v/>
      </c>
      <c r="AD1246" s="71" t="str">
        <f aca="false">IF(X1246="HIGH RATE",ROUND(O1246,10),"")</f>
        <v/>
      </c>
      <c r="AE1246" s="71" t="s">
        <v>60</v>
      </c>
      <c r="AF1246" s="73" t="n">
        <f aca="false">SUMIFS(Detail!$L$2:$L$9168,Detail!$C$2:$C$9168,$A1246)</f>
        <v>0</v>
      </c>
      <c r="AG1246" s="74" t="n">
        <f aca="false">SUMIFS(Detail!$N$2:$N$9168,Detail!$C$2:$C$9168,$A1246)</f>
        <v>0</v>
      </c>
    </row>
    <row r="1247" customFormat="false" ht="15" hidden="false" customHeight="false" outlineLevel="0" collapsed="false">
      <c r="A1247" s="71" t="s">
        <v>1716</v>
      </c>
      <c r="B1247" s="71" t="s">
        <v>2503</v>
      </c>
      <c r="C1247" s="71" t="s">
        <v>225</v>
      </c>
      <c r="D1247" s="71" t="str">
        <f aca="false">IFERROR(INDEX('Brand Map'!$B$4:$B$125,MATCH(C1247,'Brand Map'!$A$4:$A$125,0)),"Other")</f>
        <v>AUSGF</v>
      </c>
      <c r="E1247" s="73" t="n">
        <f aca="false">SUMIFS(Detail!$K$2:$K$9168,Detail!$C$2:$C$9168,$A1247)</f>
        <v>0</v>
      </c>
      <c r="F1247" s="73" t="n">
        <f aca="false">SUMIFS(Detail!$E$2:$E$9168,Detail!$C$2:$C$9168,$A1247)</f>
        <v>0</v>
      </c>
      <c r="G1247" s="74" t="n">
        <f aca="false">SUMIFS(Detail!$M$2:$M$9168,Detail!$C$2:$C$9168,$A1247)</f>
        <v>0</v>
      </c>
      <c r="H1247" s="74" t="n">
        <f aca="false">SUMIFS(Detail!$D$2:$D$9168,Detail!$C$2:$C$9168,$A1247)</f>
        <v>0</v>
      </c>
      <c r="I1247" s="74" t="n">
        <v>1039.5</v>
      </c>
      <c r="J1247" s="51" t="n">
        <f aca="false">IF(E1247&gt;0,AF1247/E1247,0)</f>
        <v>0</v>
      </c>
      <c r="K1247" s="51" t="n">
        <f aca="false">IF(G1247&gt;0,AG1247/G1247,0)</f>
        <v>0</v>
      </c>
      <c r="L1247" s="75" t="n">
        <f aca="false">H1247/Settings!$B$16</f>
        <v>0</v>
      </c>
      <c r="M1247" s="76" t="n">
        <f aca="false">H1247/Settings!$B$20</f>
        <v>0</v>
      </c>
      <c r="N1247" s="77" t="n">
        <f aca="false">E1247*Settings!$B$3</f>
        <v>0</v>
      </c>
      <c r="O1247" s="77" t="n">
        <f aca="false">IF(E1247&gt;0,(AF1247-N1247)/SQRT(E1247*Settings!$B$3*(1-Settings!$B$3)),0)</f>
        <v>0</v>
      </c>
      <c r="P1247" s="77" t="n">
        <f aca="false">MAX(0,AF1247-N1247)</f>
        <v>0</v>
      </c>
      <c r="Q1247" s="51" t="n">
        <f aca="false">IF(E1247&gt;=Settings!$B$4,(AF1247+Settings!$B$7*Settings!$B$3)/(E1247+Settings!$B$7),Settings!$B$3)</f>
        <v>0.0748599558648786</v>
      </c>
      <c r="R1247" s="78" t="n">
        <f aca="false">PERCENTRANK($H$2:$H$1780,H1247,6)</f>
        <v>0</v>
      </c>
      <c r="S1247" s="78" t="n">
        <f aca="false">PERCENTRANK($Q$2:$Q$1780,Q1247,6)</f>
        <v>0.0646794</v>
      </c>
      <c r="T1247" s="78" t="n">
        <f aca="false">PERCENTRANK($F$2:$F$1780,F1247,6)</f>
        <v>0</v>
      </c>
      <c r="U1247" s="79" t="n">
        <f aca="false">IF(F1247&gt;0,ROUND((Settings!$B$8*T1247+Settings!$B$9*R1247+Settings!$B$10*S1247)/SUM(Settings!$B$8:$B$10),10),0)</f>
        <v>0</v>
      </c>
      <c r="V1247" s="71" t="str">
        <f aca="false">IF(U1247&gt;0,RANK(U1247,$U$2:$U$1780)+COUNTIF($U$2:U1247,U1247)-1,"")</f>
        <v/>
      </c>
      <c r="W1247" s="71" t="str">
        <f aca="false">IF(V1247="","",IF(V1247&lt;=Settings!$B$11,"1 - Fix first",IF(V1247&lt;=Settings!$B$12,"2 - Review","3 - Monitor")))</f>
        <v/>
      </c>
      <c r="X1247" s="71" t="str">
        <f aca="false">IF(AND(E1247&gt;=Settings!$B$4,AF1247&gt;=Settings!$B$5,O1247&gt;=Settings!$B$6),"HIGH RATE","")</f>
        <v/>
      </c>
      <c r="Y1247" s="71" t="str">
        <f aca="false">IF(F1247&gt;0,RANK(F1247,$F$2:$F$1780)+COUNTIF($F$2:F1247,F1247)-1,"")</f>
        <v/>
      </c>
      <c r="Z1247" s="71" t="str">
        <f aca="false">IF(H1247&gt;0,RANK(H1247,$H$2:$H$1780)+COUNTIF($H$2:H1247,H1247)-1,"")</f>
        <v/>
      </c>
      <c r="AA1247" s="71" t="str">
        <f aca="false">IF(AC1247="","",RANK(AC1247,$AC$2:$AC$1780)+COUNTIF($AC$2:AC1247,AC1247)-1)</f>
        <v/>
      </c>
      <c r="AB1247" s="71" t="str">
        <f aca="false">IF(AD1247="","",RANK(AD1247,$AD$2:$AD$1780)+COUNTIF($AD$2:AD1247,AD1247)-1)</f>
        <v/>
      </c>
      <c r="AC1247" s="71" t="str">
        <f aca="false">IF(AND(AF1247&gt;0,E1247&gt;=Settings!$B$4),ROUND(J1247,10),"")</f>
        <v/>
      </c>
      <c r="AD1247" s="71" t="str">
        <f aca="false">IF(X1247="HIGH RATE",ROUND(O1247,10),"")</f>
        <v/>
      </c>
      <c r="AE1247" s="71" t="s">
        <v>60</v>
      </c>
      <c r="AF1247" s="73" t="n">
        <f aca="false">SUMIFS(Detail!$L$2:$L$9168,Detail!$C$2:$C$9168,$A1247)</f>
        <v>0</v>
      </c>
      <c r="AG1247" s="74" t="n">
        <f aca="false">SUMIFS(Detail!$N$2:$N$9168,Detail!$C$2:$C$9168,$A1247)</f>
        <v>0</v>
      </c>
    </row>
    <row r="1248" customFormat="false" ht="15" hidden="false" customHeight="false" outlineLevel="0" collapsed="false">
      <c r="A1248" s="71" t="s">
        <v>1910</v>
      </c>
      <c r="B1248" s="71" t="s">
        <v>2503</v>
      </c>
      <c r="C1248" s="71" t="s">
        <v>225</v>
      </c>
      <c r="D1248" s="71" t="str">
        <f aca="false">IFERROR(INDEX('Brand Map'!$B$4:$B$125,MATCH(C1248,'Brand Map'!$A$4:$A$125,0)),"Other")</f>
        <v>AUSGF</v>
      </c>
      <c r="E1248" s="73" t="n">
        <f aca="false">SUMIFS(Detail!$K$2:$K$9168,Detail!$C$2:$C$9168,$A1248)</f>
        <v>0</v>
      </c>
      <c r="F1248" s="73" t="n">
        <f aca="false">SUMIFS(Detail!$E$2:$E$9168,Detail!$C$2:$C$9168,$A1248)</f>
        <v>0</v>
      </c>
      <c r="G1248" s="74" t="n">
        <f aca="false">SUMIFS(Detail!$M$2:$M$9168,Detail!$C$2:$C$9168,$A1248)</f>
        <v>0</v>
      </c>
      <c r="H1248" s="74" t="n">
        <f aca="false">SUMIFS(Detail!$D$2:$D$9168,Detail!$C$2:$C$9168,$A1248)</f>
        <v>0</v>
      </c>
      <c r="I1248" s="74" t="n">
        <v>594.75</v>
      </c>
      <c r="J1248" s="51" t="n">
        <f aca="false">IF(E1248&gt;0,AF1248/E1248,0)</f>
        <v>0</v>
      </c>
      <c r="K1248" s="51" t="n">
        <f aca="false">IF(G1248&gt;0,AG1248/G1248,0)</f>
        <v>0</v>
      </c>
      <c r="L1248" s="75" t="n">
        <f aca="false">H1248/Settings!$B$16</f>
        <v>0</v>
      </c>
      <c r="M1248" s="76" t="n">
        <f aca="false">H1248/Settings!$B$20</f>
        <v>0</v>
      </c>
      <c r="N1248" s="77" t="n">
        <f aca="false">E1248*Settings!$B$3</f>
        <v>0</v>
      </c>
      <c r="O1248" s="77" t="n">
        <f aca="false">IF(E1248&gt;0,(AF1248-N1248)/SQRT(E1248*Settings!$B$3*(1-Settings!$B$3)),0)</f>
        <v>0</v>
      </c>
      <c r="P1248" s="77" t="n">
        <f aca="false">MAX(0,AF1248-N1248)</f>
        <v>0</v>
      </c>
      <c r="Q1248" s="51" t="n">
        <f aca="false">IF(E1248&gt;=Settings!$B$4,(AF1248+Settings!$B$7*Settings!$B$3)/(E1248+Settings!$B$7),Settings!$B$3)</f>
        <v>0.0748599558648786</v>
      </c>
      <c r="R1248" s="78" t="n">
        <f aca="false">PERCENTRANK($H$2:$H$1780,H1248,6)</f>
        <v>0</v>
      </c>
      <c r="S1248" s="78" t="n">
        <f aca="false">PERCENTRANK($Q$2:$Q$1780,Q1248,6)</f>
        <v>0.0646794</v>
      </c>
      <c r="T1248" s="78" t="n">
        <f aca="false">PERCENTRANK($F$2:$F$1780,F1248,6)</f>
        <v>0</v>
      </c>
      <c r="U1248" s="79" t="n">
        <f aca="false">IF(F1248&gt;0,ROUND((Settings!$B$8*T1248+Settings!$B$9*R1248+Settings!$B$10*S1248)/SUM(Settings!$B$8:$B$10),10),0)</f>
        <v>0</v>
      </c>
      <c r="V1248" s="71" t="str">
        <f aca="false">IF(U1248&gt;0,RANK(U1248,$U$2:$U$1780)+COUNTIF($U$2:U1248,U1248)-1,"")</f>
        <v/>
      </c>
      <c r="W1248" s="71" t="str">
        <f aca="false">IF(V1248="","",IF(V1248&lt;=Settings!$B$11,"1 - Fix first",IF(V1248&lt;=Settings!$B$12,"2 - Review","3 - Monitor")))</f>
        <v/>
      </c>
      <c r="X1248" s="71" t="str">
        <f aca="false">IF(AND(E1248&gt;=Settings!$B$4,AF1248&gt;=Settings!$B$5,O1248&gt;=Settings!$B$6),"HIGH RATE","")</f>
        <v/>
      </c>
      <c r="Y1248" s="71" t="str">
        <f aca="false">IF(F1248&gt;0,RANK(F1248,$F$2:$F$1780)+COUNTIF($F$2:F1248,F1248)-1,"")</f>
        <v/>
      </c>
      <c r="Z1248" s="71" t="str">
        <f aca="false">IF(H1248&gt;0,RANK(H1248,$H$2:$H$1780)+COUNTIF($H$2:H1248,H1248)-1,"")</f>
        <v/>
      </c>
      <c r="AA1248" s="71" t="str">
        <f aca="false">IF(AC1248="","",RANK(AC1248,$AC$2:$AC$1780)+COUNTIF($AC$2:AC1248,AC1248)-1)</f>
        <v/>
      </c>
      <c r="AB1248" s="71" t="str">
        <f aca="false">IF(AD1248="","",RANK(AD1248,$AD$2:$AD$1780)+COUNTIF($AD$2:AD1248,AD1248)-1)</f>
        <v/>
      </c>
      <c r="AC1248" s="71" t="str">
        <f aca="false">IF(AND(AF1248&gt;0,E1248&gt;=Settings!$B$4),ROUND(J1248,10),"")</f>
        <v/>
      </c>
      <c r="AD1248" s="71" t="str">
        <f aca="false">IF(X1248="HIGH RATE",ROUND(O1248,10),"")</f>
        <v/>
      </c>
      <c r="AE1248" s="71" t="s">
        <v>60</v>
      </c>
      <c r="AF1248" s="73" t="n">
        <f aca="false">SUMIFS(Detail!$L$2:$L$9168,Detail!$C$2:$C$9168,$A1248)</f>
        <v>0</v>
      </c>
      <c r="AG1248" s="74" t="n">
        <f aca="false">SUMIFS(Detail!$N$2:$N$9168,Detail!$C$2:$C$9168,$A1248)</f>
        <v>0</v>
      </c>
    </row>
    <row r="1249" customFormat="false" ht="15" hidden="false" customHeight="false" outlineLevel="0" collapsed="false">
      <c r="A1249" s="71" t="s">
        <v>1803</v>
      </c>
      <c r="B1249" s="71" t="s">
        <v>2503</v>
      </c>
      <c r="C1249" s="71" t="s">
        <v>225</v>
      </c>
      <c r="D1249" s="71" t="str">
        <f aca="false">IFERROR(INDEX('Brand Map'!$B$4:$B$125,MATCH(C1249,'Brand Map'!$A$4:$A$125,0)),"Other")</f>
        <v>AUSGF</v>
      </c>
      <c r="E1249" s="73" t="n">
        <f aca="false">SUMIFS(Detail!$K$2:$K$9168,Detail!$C$2:$C$9168,$A1249)</f>
        <v>0</v>
      </c>
      <c r="F1249" s="73" t="n">
        <f aca="false">SUMIFS(Detail!$E$2:$E$9168,Detail!$C$2:$C$9168,$A1249)</f>
        <v>0</v>
      </c>
      <c r="G1249" s="74" t="n">
        <f aca="false">SUMIFS(Detail!$M$2:$M$9168,Detail!$C$2:$C$9168,$A1249)</f>
        <v>0</v>
      </c>
      <c r="H1249" s="74" t="n">
        <f aca="false">SUMIFS(Detail!$D$2:$D$9168,Detail!$C$2:$C$9168,$A1249)</f>
        <v>0</v>
      </c>
      <c r="I1249" s="74" t="n">
        <v>401.85</v>
      </c>
      <c r="J1249" s="51" t="n">
        <f aca="false">IF(E1249&gt;0,AF1249/E1249,0)</f>
        <v>0</v>
      </c>
      <c r="K1249" s="51" t="n">
        <f aca="false">IF(G1249&gt;0,AG1249/G1249,0)</f>
        <v>0</v>
      </c>
      <c r="L1249" s="75" t="n">
        <f aca="false">H1249/Settings!$B$16</f>
        <v>0</v>
      </c>
      <c r="M1249" s="76" t="n">
        <f aca="false">H1249/Settings!$B$20</f>
        <v>0</v>
      </c>
      <c r="N1249" s="77" t="n">
        <f aca="false">E1249*Settings!$B$3</f>
        <v>0</v>
      </c>
      <c r="O1249" s="77" t="n">
        <f aca="false">IF(E1249&gt;0,(AF1249-N1249)/SQRT(E1249*Settings!$B$3*(1-Settings!$B$3)),0)</f>
        <v>0</v>
      </c>
      <c r="P1249" s="77" t="n">
        <f aca="false">MAX(0,AF1249-N1249)</f>
        <v>0</v>
      </c>
      <c r="Q1249" s="51" t="n">
        <f aca="false">IF(E1249&gt;=Settings!$B$4,(AF1249+Settings!$B$7*Settings!$B$3)/(E1249+Settings!$B$7),Settings!$B$3)</f>
        <v>0.0748599558648786</v>
      </c>
      <c r="R1249" s="78" t="n">
        <f aca="false">PERCENTRANK($H$2:$H$1780,H1249,6)</f>
        <v>0</v>
      </c>
      <c r="S1249" s="78" t="n">
        <f aca="false">PERCENTRANK($Q$2:$Q$1780,Q1249,6)</f>
        <v>0.0646794</v>
      </c>
      <c r="T1249" s="78" t="n">
        <f aca="false">PERCENTRANK($F$2:$F$1780,F1249,6)</f>
        <v>0</v>
      </c>
      <c r="U1249" s="79" t="n">
        <f aca="false">IF(F1249&gt;0,ROUND((Settings!$B$8*T1249+Settings!$B$9*R1249+Settings!$B$10*S1249)/SUM(Settings!$B$8:$B$10),10),0)</f>
        <v>0</v>
      </c>
      <c r="V1249" s="71" t="str">
        <f aca="false">IF(U1249&gt;0,RANK(U1249,$U$2:$U$1780)+COUNTIF($U$2:U1249,U1249)-1,"")</f>
        <v/>
      </c>
      <c r="W1249" s="71" t="str">
        <f aca="false">IF(V1249="","",IF(V1249&lt;=Settings!$B$11,"1 - Fix first",IF(V1249&lt;=Settings!$B$12,"2 - Review","3 - Monitor")))</f>
        <v/>
      </c>
      <c r="X1249" s="71" t="str">
        <f aca="false">IF(AND(E1249&gt;=Settings!$B$4,AF1249&gt;=Settings!$B$5,O1249&gt;=Settings!$B$6),"HIGH RATE","")</f>
        <v/>
      </c>
      <c r="Y1249" s="71" t="str">
        <f aca="false">IF(F1249&gt;0,RANK(F1249,$F$2:$F$1780)+COUNTIF($F$2:F1249,F1249)-1,"")</f>
        <v/>
      </c>
      <c r="Z1249" s="71" t="str">
        <f aca="false">IF(H1249&gt;0,RANK(H1249,$H$2:$H$1780)+COUNTIF($H$2:H1249,H1249)-1,"")</f>
        <v/>
      </c>
      <c r="AA1249" s="71" t="str">
        <f aca="false">IF(AC1249="","",RANK(AC1249,$AC$2:$AC$1780)+COUNTIF($AC$2:AC1249,AC1249)-1)</f>
        <v/>
      </c>
      <c r="AB1249" s="71" t="str">
        <f aca="false">IF(AD1249="","",RANK(AD1249,$AD$2:$AD$1780)+COUNTIF($AD$2:AD1249,AD1249)-1)</f>
        <v/>
      </c>
      <c r="AC1249" s="71" t="str">
        <f aca="false">IF(AND(AF1249&gt;0,E1249&gt;=Settings!$B$4),ROUND(J1249,10),"")</f>
        <v/>
      </c>
      <c r="AD1249" s="71" t="str">
        <f aca="false">IF(X1249="HIGH RATE",ROUND(O1249,10),"")</f>
        <v/>
      </c>
      <c r="AE1249" s="71" t="s">
        <v>60</v>
      </c>
      <c r="AF1249" s="73" t="n">
        <f aca="false">SUMIFS(Detail!$L$2:$L$9168,Detail!$C$2:$C$9168,$A1249)</f>
        <v>0</v>
      </c>
      <c r="AG1249" s="74" t="n">
        <f aca="false">SUMIFS(Detail!$N$2:$N$9168,Detail!$C$2:$C$9168,$A1249)</f>
        <v>0</v>
      </c>
    </row>
    <row r="1250" customFormat="false" ht="15" hidden="false" customHeight="false" outlineLevel="0" collapsed="false">
      <c r="A1250" s="71" t="s">
        <v>1844</v>
      </c>
      <c r="B1250" s="71" t="s">
        <v>2503</v>
      </c>
      <c r="C1250" s="71" t="s">
        <v>225</v>
      </c>
      <c r="D1250" s="71" t="str">
        <f aca="false">IFERROR(INDEX('Brand Map'!$B$4:$B$125,MATCH(C1250,'Brand Map'!$A$4:$A$125,0)),"Other")</f>
        <v>AUSGF</v>
      </c>
      <c r="E1250" s="73" t="n">
        <f aca="false">SUMIFS(Detail!$K$2:$K$9168,Detail!$C$2:$C$9168,$A1250)</f>
        <v>0</v>
      </c>
      <c r="F1250" s="73" t="n">
        <f aca="false">SUMIFS(Detail!$E$2:$E$9168,Detail!$C$2:$C$9168,$A1250)</f>
        <v>0</v>
      </c>
      <c r="G1250" s="74" t="n">
        <f aca="false">SUMIFS(Detail!$M$2:$M$9168,Detail!$C$2:$C$9168,$A1250)</f>
        <v>0</v>
      </c>
      <c r="H1250" s="74" t="n">
        <f aca="false">SUMIFS(Detail!$D$2:$D$9168,Detail!$C$2:$C$9168,$A1250)</f>
        <v>0</v>
      </c>
      <c r="I1250" s="74" t="n">
        <v>1690.05</v>
      </c>
      <c r="J1250" s="51" t="n">
        <f aca="false">IF(E1250&gt;0,AF1250/E1250,0)</f>
        <v>0</v>
      </c>
      <c r="K1250" s="51" t="n">
        <f aca="false">IF(G1250&gt;0,AG1250/G1250,0)</f>
        <v>0</v>
      </c>
      <c r="L1250" s="75" t="n">
        <f aca="false">H1250/Settings!$B$16</f>
        <v>0</v>
      </c>
      <c r="M1250" s="76" t="n">
        <f aca="false">H1250/Settings!$B$20</f>
        <v>0</v>
      </c>
      <c r="N1250" s="77" t="n">
        <f aca="false">E1250*Settings!$B$3</f>
        <v>0</v>
      </c>
      <c r="O1250" s="77" t="n">
        <f aca="false">IF(E1250&gt;0,(AF1250-N1250)/SQRT(E1250*Settings!$B$3*(1-Settings!$B$3)),0)</f>
        <v>0</v>
      </c>
      <c r="P1250" s="77" t="n">
        <f aca="false">MAX(0,AF1250-N1250)</f>
        <v>0</v>
      </c>
      <c r="Q1250" s="51" t="n">
        <f aca="false">IF(E1250&gt;=Settings!$B$4,(AF1250+Settings!$B$7*Settings!$B$3)/(E1250+Settings!$B$7),Settings!$B$3)</f>
        <v>0.0748599558648786</v>
      </c>
      <c r="R1250" s="78" t="n">
        <f aca="false">PERCENTRANK($H$2:$H$1780,H1250,6)</f>
        <v>0</v>
      </c>
      <c r="S1250" s="78" t="n">
        <f aca="false">PERCENTRANK($Q$2:$Q$1780,Q1250,6)</f>
        <v>0.0646794</v>
      </c>
      <c r="T1250" s="78" t="n">
        <f aca="false">PERCENTRANK($F$2:$F$1780,F1250,6)</f>
        <v>0</v>
      </c>
      <c r="U1250" s="79" t="n">
        <f aca="false">IF(F1250&gt;0,ROUND((Settings!$B$8*T1250+Settings!$B$9*R1250+Settings!$B$10*S1250)/SUM(Settings!$B$8:$B$10),10),0)</f>
        <v>0</v>
      </c>
      <c r="V1250" s="71" t="str">
        <f aca="false">IF(U1250&gt;0,RANK(U1250,$U$2:$U$1780)+COUNTIF($U$2:U1250,U1250)-1,"")</f>
        <v/>
      </c>
      <c r="W1250" s="71" t="str">
        <f aca="false">IF(V1250="","",IF(V1250&lt;=Settings!$B$11,"1 - Fix first",IF(V1250&lt;=Settings!$B$12,"2 - Review","3 - Monitor")))</f>
        <v/>
      </c>
      <c r="X1250" s="71" t="str">
        <f aca="false">IF(AND(E1250&gt;=Settings!$B$4,AF1250&gt;=Settings!$B$5,O1250&gt;=Settings!$B$6),"HIGH RATE","")</f>
        <v/>
      </c>
      <c r="Y1250" s="71" t="str">
        <f aca="false">IF(F1250&gt;0,RANK(F1250,$F$2:$F$1780)+COUNTIF($F$2:F1250,F1250)-1,"")</f>
        <v/>
      </c>
      <c r="Z1250" s="71" t="str">
        <f aca="false">IF(H1250&gt;0,RANK(H1250,$H$2:$H$1780)+COUNTIF($H$2:H1250,H1250)-1,"")</f>
        <v/>
      </c>
      <c r="AA1250" s="71" t="str">
        <f aca="false">IF(AC1250="","",RANK(AC1250,$AC$2:$AC$1780)+COUNTIF($AC$2:AC1250,AC1250)-1)</f>
        <v/>
      </c>
      <c r="AB1250" s="71" t="str">
        <f aca="false">IF(AD1250="","",RANK(AD1250,$AD$2:$AD$1780)+COUNTIF($AD$2:AD1250,AD1250)-1)</f>
        <v/>
      </c>
      <c r="AC1250" s="71" t="str">
        <f aca="false">IF(AND(AF1250&gt;0,E1250&gt;=Settings!$B$4),ROUND(J1250,10),"")</f>
        <v/>
      </c>
      <c r="AD1250" s="71" t="str">
        <f aca="false">IF(X1250="HIGH RATE",ROUND(O1250,10),"")</f>
        <v/>
      </c>
      <c r="AE1250" s="71" t="s">
        <v>60</v>
      </c>
      <c r="AF1250" s="73" t="n">
        <f aca="false">SUMIFS(Detail!$L$2:$L$9168,Detail!$C$2:$C$9168,$A1250)</f>
        <v>0</v>
      </c>
      <c r="AG1250" s="74" t="n">
        <f aca="false">SUMIFS(Detail!$N$2:$N$9168,Detail!$C$2:$C$9168,$A1250)</f>
        <v>0</v>
      </c>
    </row>
    <row r="1251" customFormat="false" ht="15" hidden="false" customHeight="false" outlineLevel="0" collapsed="false">
      <c r="A1251" s="71" t="s">
        <v>1539</v>
      </c>
      <c r="B1251" s="71" t="s">
        <v>565</v>
      </c>
      <c r="C1251" s="71" t="s">
        <v>225</v>
      </c>
      <c r="D1251" s="71" t="str">
        <f aca="false">IFERROR(INDEX('Brand Map'!$B$4:$B$125,MATCH(C1251,'Brand Map'!$A$4:$A$125,0)),"Other")</f>
        <v>AUSGF</v>
      </c>
      <c r="E1251" s="73" t="n">
        <f aca="false">SUMIFS(Detail!$K$2:$K$9168,Detail!$C$2:$C$9168,$A1251)</f>
        <v>0</v>
      </c>
      <c r="F1251" s="73" t="n">
        <f aca="false">SUMIFS(Detail!$E$2:$E$9168,Detail!$C$2:$C$9168,$A1251)</f>
        <v>0</v>
      </c>
      <c r="G1251" s="74" t="n">
        <f aca="false">SUMIFS(Detail!$M$2:$M$9168,Detail!$C$2:$C$9168,$A1251)</f>
        <v>0</v>
      </c>
      <c r="H1251" s="74" t="n">
        <f aca="false">SUMIFS(Detail!$D$2:$D$9168,Detail!$C$2:$C$9168,$A1251)</f>
        <v>0</v>
      </c>
      <c r="I1251" s="74" t="n">
        <v>4077</v>
      </c>
      <c r="J1251" s="51" t="n">
        <f aca="false">IF(E1251&gt;0,AF1251/E1251,0)</f>
        <v>0</v>
      </c>
      <c r="K1251" s="51" t="n">
        <f aca="false">IF(G1251&gt;0,AG1251/G1251,0)</f>
        <v>0</v>
      </c>
      <c r="L1251" s="75" t="n">
        <f aca="false">H1251/Settings!$B$16</f>
        <v>0</v>
      </c>
      <c r="M1251" s="76" t="n">
        <f aca="false">H1251/Settings!$B$20</f>
        <v>0</v>
      </c>
      <c r="N1251" s="77" t="n">
        <f aca="false">E1251*Settings!$B$3</f>
        <v>0</v>
      </c>
      <c r="O1251" s="77" t="n">
        <f aca="false">IF(E1251&gt;0,(AF1251-N1251)/SQRT(E1251*Settings!$B$3*(1-Settings!$B$3)),0)</f>
        <v>0</v>
      </c>
      <c r="P1251" s="77" t="n">
        <f aca="false">MAX(0,AF1251-N1251)</f>
        <v>0</v>
      </c>
      <c r="Q1251" s="51" t="n">
        <f aca="false">IF(E1251&gt;=Settings!$B$4,(AF1251+Settings!$B$7*Settings!$B$3)/(E1251+Settings!$B$7),Settings!$B$3)</f>
        <v>0.0748599558648786</v>
      </c>
      <c r="R1251" s="78" t="n">
        <f aca="false">PERCENTRANK($H$2:$H$1780,H1251,6)</f>
        <v>0</v>
      </c>
      <c r="S1251" s="78" t="n">
        <f aca="false">PERCENTRANK($Q$2:$Q$1780,Q1251,6)</f>
        <v>0.0646794</v>
      </c>
      <c r="T1251" s="78" t="n">
        <f aca="false">PERCENTRANK($F$2:$F$1780,F1251,6)</f>
        <v>0</v>
      </c>
      <c r="U1251" s="79" t="n">
        <f aca="false">IF(F1251&gt;0,ROUND((Settings!$B$8*T1251+Settings!$B$9*R1251+Settings!$B$10*S1251)/SUM(Settings!$B$8:$B$10),10),0)</f>
        <v>0</v>
      </c>
      <c r="V1251" s="71" t="str">
        <f aca="false">IF(U1251&gt;0,RANK(U1251,$U$2:$U$1780)+COUNTIF($U$2:U1251,U1251)-1,"")</f>
        <v/>
      </c>
      <c r="W1251" s="71" t="str">
        <f aca="false">IF(V1251="","",IF(V1251&lt;=Settings!$B$11,"1 - Fix first",IF(V1251&lt;=Settings!$B$12,"2 - Review","3 - Monitor")))</f>
        <v/>
      </c>
      <c r="X1251" s="71" t="str">
        <f aca="false">IF(AND(E1251&gt;=Settings!$B$4,AF1251&gt;=Settings!$B$5,O1251&gt;=Settings!$B$6),"HIGH RATE","")</f>
        <v/>
      </c>
      <c r="Y1251" s="71" t="str">
        <f aca="false">IF(F1251&gt;0,RANK(F1251,$F$2:$F$1780)+COUNTIF($F$2:F1251,F1251)-1,"")</f>
        <v/>
      </c>
      <c r="Z1251" s="71" t="str">
        <f aca="false">IF(H1251&gt;0,RANK(H1251,$H$2:$H$1780)+COUNTIF($H$2:H1251,H1251)-1,"")</f>
        <v/>
      </c>
      <c r="AA1251" s="71" t="str">
        <f aca="false">IF(AC1251="","",RANK(AC1251,$AC$2:$AC$1780)+COUNTIF($AC$2:AC1251,AC1251)-1)</f>
        <v/>
      </c>
      <c r="AB1251" s="71" t="str">
        <f aca="false">IF(AD1251="","",RANK(AD1251,$AD$2:$AD$1780)+COUNTIF($AD$2:AD1251,AD1251)-1)</f>
        <v/>
      </c>
      <c r="AC1251" s="71" t="str">
        <f aca="false">IF(AND(AF1251&gt;0,E1251&gt;=Settings!$B$4),ROUND(J1251,10),"")</f>
        <v/>
      </c>
      <c r="AD1251" s="71" t="str">
        <f aca="false">IF(X1251="HIGH RATE",ROUND(O1251,10),"")</f>
        <v/>
      </c>
      <c r="AE1251" s="71" t="s">
        <v>60</v>
      </c>
      <c r="AF1251" s="73" t="n">
        <f aca="false">SUMIFS(Detail!$L$2:$L$9168,Detail!$C$2:$C$9168,$A1251)</f>
        <v>0</v>
      </c>
      <c r="AG1251" s="74" t="n">
        <f aca="false">SUMIFS(Detail!$N$2:$N$9168,Detail!$C$2:$C$9168,$A1251)</f>
        <v>0</v>
      </c>
    </row>
    <row r="1252" customFormat="false" ht="15" hidden="false" customHeight="false" outlineLevel="0" collapsed="false">
      <c r="A1252" s="71" t="s">
        <v>1518</v>
      </c>
      <c r="B1252" s="71" t="s">
        <v>565</v>
      </c>
      <c r="C1252" s="71" t="s">
        <v>225</v>
      </c>
      <c r="D1252" s="71" t="str">
        <f aca="false">IFERROR(INDEX('Brand Map'!$B$4:$B$125,MATCH(C1252,'Brand Map'!$A$4:$A$125,0)),"Other")</f>
        <v>AUSGF</v>
      </c>
      <c r="E1252" s="73" t="n">
        <f aca="false">SUMIFS(Detail!$K$2:$K$9168,Detail!$C$2:$C$9168,$A1252)</f>
        <v>0</v>
      </c>
      <c r="F1252" s="73" t="n">
        <f aca="false">SUMIFS(Detail!$E$2:$E$9168,Detail!$C$2:$C$9168,$A1252)</f>
        <v>0</v>
      </c>
      <c r="G1252" s="74" t="n">
        <f aca="false">SUMIFS(Detail!$M$2:$M$9168,Detail!$C$2:$C$9168,$A1252)</f>
        <v>0</v>
      </c>
      <c r="H1252" s="74" t="n">
        <f aca="false">SUMIFS(Detail!$D$2:$D$9168,Detail!$C$2:$C$9168,$A1252)</f>
        <v>0</v>
      </c>
      <c r="I1252" s="74" t="n">
        <v>1161.3</v>
      </c>
      <c r="J1252" s="51" t="n">
        <f aca="false">IF(E1252&gt;0,AF1252/E1252,0)</f>
        <v>0</v>
      </c>
      <c r="K1252" s="51" t="n">
        <f aca="false">IF(G1252&gt;0,AG1252/G1252,0)</f>
        <v>0</v>
      </c>
      <c r="L1252" s="75" t="n">
        <f aca="false">H1252/Settings!$B$16</f>
        <v>0</v>
      </c>
      <c r="M1252" s="76" t="n">
        <f aca="false">H1252/Settings!$B$20</f>
        <v>0</v>
      </c>
      <c r="N1252" s="77" t="n">
        <f aca="false">E1252*Settings!$B$3</f>
        <v>0</v>
      </c>
      <c r="O1252" s="77" t="n">
        <f aca="false">IF(E1252&gt;0,(AF1252-N1252)/SQRT(E1252*Settings!$B$3*(1-Settings!$B$3)),0)</f>
        <v>0</v>
      </c>
      <c r="P1252" s="77" t="n">
        <f aca="false">MAX(0,AF1252-N1252)</f>
        <v>0</v>
      </c>
      <c r="Q1252" s="51" t="n">
        <f aca="false">IF(E1252&gt;=Settings!$B$4,(AF1252+Settings!$B$7*Settings!$B$3)/(E1252+Settings!$B$7),Settings!$B$3)</f>
        <v>0.0748599558648786</v>
      </c>
      <c r="R1252" s="78" t="n">
        <f aca="false">PERCENTRANK($H$2:$H$1780,H1252,6)</f>
        <v>0</v>
      </c>
      <c r="S1252" s="78" t="n">
        <f aca="false">PERCENTRANK($Q$2:$Q$1780,Q1252,6)</f>
        <v>0.0646794</v>
      </c>
      <c r="T1252" s="78" t="n">
        <f aca="false">PERCENTRANK($F$2:$F$1780,F1252,6)</f>
        <v>0</v>
      </c>
      <c r="U1252" s="79" t="n">
        <f aca="false">IF(F1252&gt;0,ROUND((Settings!$B$8*T1252+Settings!$B$9*R1252+Settings!$B$10*S1252)/SUM(Settings!$B$8:$B$10),10),0)</f>
        <v>0</v>
      </c>
      <c r="V1252" s="71" t="str">
        <f aca="false">IF(U1252&gt;0,RANK(U1252,$U$2:$U$1780)+COUNTIF($U$2:U1252,U1252)-1,"")</f>
        <v/>
      </c>
      <c r="W1252" s="71" t="str">
        <f aca="false">IF(V1252="","",IF(V1252&lt;=Settings!$B$11,"1 - Fix first",IF(V1252&lt;=Settings!$B$12,"2 - Review","3 - Monitor")))</f>
        <v/>
      </c>
      <c r="X1252" s="71" t="str">
        <f aca="false">IF(AND(E1252&gt;=Settings!$B$4,AF1252&gt;=Settings!$B$5,O1252&gt;=Settings!$B$6),"HIGH RATE","")</f>
        <v/>
      </c>
      <c r="Y1252" s="71" t="str">
        <f aca="false">IF(F1252&gt;0,RANK(F1252,$F$2:$F$1780)+COUNTIF($F$2:F1252,F1252)-1,"")</f>
        <v/>
      </c>
      <c r="Z1252" s="71" t="str">
        <f aca="false">IF(H1252&gt;0,RANK(H1252,$H$2:$H$1780)+COUNTIF($H$2:H1252,H1252)-1,"")</f>
        <v/>
      </c>
      <c r="AA1252" s="71" t="str">
        <f aca="false">IF(AC1252="","",RANK(AC1252,$AC$2:$AC$1780)+COUNTIF($AC$2:AC1252,AC1252)-1)</f>
        <v/>
      </c>
      <c r="AB1252" s="71" t="str">
        <f aca="false">IF(AD1252="","",RANK(AD1252,$AD$2:$AD$1780)+COUNTIF($AD$2:AD1252,AD1252)-1)</f>
        <v/>
      </c>
      <c r="AC1252" s="71" t="str">
        <f aca="false">IF(AND(AF1252&gt;0,E1252&gt;=Settings!$B$4),ROUND(J1252,10),"")</f>
        <v/>
      </c>
      <c r="AD1252" s="71" t="str">
        <f aca="false">IF(X1252="HIGH RATE",ROUND(O1252,10),"")</f>
        <v/>
      </c>
      <c r="AE1252" s="71" t="s">
        <v>60</v>
      </c>
      <c r="AF1252" s="73" t="n">
        <f aca="false">SUMIFS(Detail!$L$2:$L$9168,Detail!$C$2:$C$9168,$A1252)</f>
        <v>0</v>
      </c>
      <c r="AG1252" s="74" t="n">
        <f aca="false">SUMIFS(Detail!$N$2:$N$9168,Detail!$C$2:$C$9168,$A1252)</f>
        <v>0</v>
      </c>
    </row>
    <row r="1253" customFormat="false" ht="15" hidden="false" customHeight="false" outlineLevel="0" collapsed="false">
      <c r="A1253" s="71" t="s">
        <v>1635</v>
      </c>
      <c r="B1253" s="71" t="s">
        <v>565</v>
      </c>
      <c r="C1253" s="71" t="s">
        <v>225</v>
      </c>
      <c r="D1253" s="71" t="str">
        <f aca="false">IFERROR(INDEX('Brand Map'!$B$4:$B$125,MATCH(C1253,'Brand Map'!$A$4:$A$125,0)),"Other")</f>
        <v>AUSGF</v>
      </c>
      <c r="E1253" s="73" t="n">
        <f aca="false">SUMIFS(Detail!$K$2:$K$9168,Detail!$C$2:$C$9168,$A1253)</f>
        <v>0</v>
      </c>
      <c r="F1253" s="73" t="n">
        <f aca="false">SUMIFS(Detail!$E$2:$E$9168,Detail!$C$2:$C$9168,$A1253)</f>
        <v>0</v>
      </c>
      <c r="G1253" s="74" t="n">
        <f aca="false">SUMIFS(Detail!$M$2:$M$9168,Detail!$C$2:$C$9168,$A1253)</f>
        <v>0</v>
      </c>
      <c r="H1253" s="74" t="n">
        <f aca="false">SUMIFS(Detail!$D$2:$D$9168,Detail!$C$2:$C$9168,$A1253)</f>
        <v>0</v>
      </c>
      <c r="I1253" s="74" t="n">
        <v>783.6</v>
      </c>
      <c r="J1253" s="51" t="n">
        <f aca="false">IF(E1253&gt;0,AF1253/E1253,0)</f>
        <v>0</v>
      </c>
      <c r="K1253" s="51" t="n">
        <f aca="false">IF(G1253&gt;0,AG1253/G1253,0)</f>
        <v>0</v>
      </c>
      <c r="L1253" s="75" t="n">
        <f aca="false">H1253/Settings!$B$16</f>
        <v>0</v>
      </c>
      <c r="M1253" s="76" t="n">
        <f aca="false">H1253/Settings!$B$20</f>
        <v>0</v>
      </c>
      <c r="N1253" s="77" t="n">
        <f aca="false">E1253*Settings!$B$3</f>
        <v>0</v>
      </c>
      <c r="O1253" s="77" t="n">
        <f aca="false">IF(E1253&gt;0,(AF1253-N1253)/SQRT(E1253*Settings!$B$3*(1-Settings!$B$3)),0)</f>
        <v>0</v>
      </c>
      <c r="P1253" s="77" t="n">
        <f aca="false">MAX(0,AF1253-N1253)</f>
        <v>0</v>
      </c>
      <c r="Q1253" s="51" t="n">
        <f aca="false">IF(E1253&gt;=Settings!$B$4,(AF1253+Settings!$B$7*Settings!$B$3)/(E1253+Settings!$B$7),Settings!$B$3)</f>
        <v>0.0748599558648786</v>
      </c>
      <c r="R1253" s="78" t="n">
        <f aca="false">PERCENTRANK($H$2:$H$1780,H1253,6)</f>
        <v>0</v>
      </c>
      <c r="S1253" s="78" t="n">
        <f aca="false">PERCENTRANK($Q$2:$Q$1780,Q1253,6)</f>
        <v>0.0646794</v>
      </c>
      <c r="T1253" s="78" t="n">
        <f aca="false">PERCENTRANK($F$2:$F$1780,F1253,6)</f>
        <v>0</v>
      </c>
      <c r="U1253" s="79" t="n">
        <f aca="false">IF(F1253&gt;0,ROUND((Settings!$B$8*T1253+Settings!$B$9*R1253+Settings!$B$10*S1253)/SUM(Settings!$B$8:$B$10),10),0)</f>
        <v>0</v>
      </c>
      <c r="V1253" s="71" t="str">
        <f aca="false">IF(U1253&gt;0,RANK(U1253,$U$2:$U$1780)+COUNTIF($U$2:U1253,U1253)-1,"")</f>
        <v/>
      </c>
      <c r="W1253" s="71" t="str">
        <f aca="false">IF(V1253="","",IF(V1253&lt;=Settings!$B$11,"1 - Fix first",IF(V1253&lt;=Settings!$B$12,"2 - Review","3 - Monitor")))</f>
        <v/>
      </c>
      <c r="X1253" s="71" t="str">
        <f aca="false">IF(AND(E1253&gt;=Settings!$B$4,AF1253&gt;=Settings!$B$5,O1253&gt;=Settings!$B$6),"HIGH RATE","")</f>
        <v/>
      </c>
      <c r="Y1253" s="71" t="str">
        <f aca="false">IF(F1253&gt;0,RANK(F1253,$F$2:$F$1780)+COUNTIF($F$2:F1253,F1253)-1,"")</f>
        <v/>
      </c>
      <c r="Z1253" s="71" t="str">
        <f aca="false">IF(H1253&gt;0,RANK(H1253,$H$2:$H$1780)+COUNTIF($H$2:H1253,H1253)-1,"")</f>
        <v/>
      </c>
      <c r="AA1253" s="71" t="str">
        <f aca="false">IF(AC1253="","",RANK(AC1253,$AC$2:$AC$1780)+COUNTIF($AC$2:AC1253,AC1253)-1)</f>
        <v/>
      </c>
      <c r="AB1253" s="71" t="str">
        <f aca="false">IF(AD1253="","",RANK(AD1253,$AD$2:$AD$1780)+COUNTIF($AD$2:AD1253,AD1253)-1)</f>
        <v/>
      </c>
      <c r="AC1253" s="71" t="str">
        <f aca="false">IF(AND(AF1253&gt;0,E1253&gt;=Settings!$B$4),ROUND(J1253,10),"")</f>
        <v/>
      </c>
      <c r="AD1253" s="71" t="str">
        <f aca="false">IF(X1253="HIGH RATE",ROUND(O1253,10),"")</f>
        <v/>
      </c>
      <c r="AE1253" s="71" t="s">
        <v>60</v>
      </c>
      <c r="AF1253" s="73" t="n">
        <f aca="false">SUMIFS(Detail!$L$2:$L$9168,Detail!$C$2:$C$9168,$A1253)</f>
        <v>0</v>
      </c>
      <c r="AG1253" s="74" t="n">
        <f aca="false">SUMIFS(Detail!$N$2:$N$9168,Detail!$C$2:$C$9168,$A1253)</f>
        <v>0</v>
      </c>
    </row>
    <row r="1254" customFormat="false" ht="15" hidden="false" customHeight="false" outlineLevel="0" collapsed="false">
      <c r="A1254" s="71" t="s">
        <v>2107</v>
      </c>
      <c r="B1254" s="71" t="s">
        <v>656</v>
      </c>
      <c r="C1254" s="71" t="s">
        <v>654</v>
      </c>
      <c r="D1254" s="71" t="str">
        <f aca="false">IFERROR(INDEX('Brand Map'!$B$4:$B$125,MATCH(C1254,'Brand Map'!$A$4:$A$125,0)),"Other")</f>
        <v>Other (small prefixes)</v>
      </c>
      <c r="E1254" s="73" t="n">
        <f aca="false">SUMIFS(Detail!$K$2:$K$9168,Detail!$C$2:$C$9168,$A1254)</f>
        <v>0</v>
      </c>
      <c r="F1254" s="73" t="n">
        <f aca="false">SUMIFS(Detail!$E$2:$E$9168,Detail!$C$2:$C$9168,$A1254)</f>
        <v>0</v>
      </c>
      <c r="G1254" s="74" t="n">
        <f aca="false">SUMIFS(Detail!$M$2:$M$9168,Detail!$C$2:$C$9168,$A1254)</f>
        <v>0</v>
      </c>
      <c r="H1254" s="74" t="n">
        <f aca="false">SUMIFS(Detail!$D$2:$D$9168,Detail!$C$2:$C$9168,$A1254)</f>
        <v>0</v>
      </c>
      <c r="I1254" s="74" t="n">
        <v>34.95</v>
      </c>
      <c r="J1254" s="51" t="n">
        <f aca="false">IF(E1254&gt;0,AF1254/E1254,0)</f>
        <v>0</v>
      </c>
      <c r="K1254" s="51" t="n">
        <f aca="false">IF(G1254&gt;0,AG1254/G1254,0)</f>
        <v>0</v>
      </c>
      <c r="L1254" s="75" t="n">
        <f aca="false">H1254/Settings!$B$16</f>
        <v>0</v>
      </c>
      <c r="M1254" s="76" t="n">
        <f aca="false">H1254/Settings!$B$20</f>
        <v>0</v>
      </c>
      <c r="N1254" s="77" t="n">
        <f aca="false">E1254*Settings!$B$3</f>
        <v>0</v>
      </c>
      <c r="O1254" s="77" t="n">
        <f aca="false">IF(E1254&gt;0,(AF1254-N1254)/SQRT(E1254*Settings!$B$3*(1-Settings!$B$3)),0)</f>
        <v>0</v>
      </c>
      <c r="P1254" s="77" t="n">
        <f aca="false">MAX(0,AF1254-N1254)</f>
        <v>0</v>
      </c>
      <c r="Q1254" s="51" t="n">
        <f aca="false">IF(E1254&gt;=Settings!$B$4,(AF1254+Settings!$B$7*Settings!$B$3)/(E1254+Settings!$B$7),Settings!$B$3)</f>
        <v>0.0748599558648786</v>
      </c>
      <c r="R1254" s="78" t="n">
        <f aca="false">PERCENTRANK($H$2:$H$1780,H1254,6)</f>
        <v>0</v>
      </c>
      <c r="S1254" s="78" t="n">
        <f aca="false">PERCENTRANK($Q$2:$Q$1780,Q1254,6)</f>
        <v>0.0646794</v>
      </c>
      <c r="T1254" s="78" t="n">
        <f aca="false">PERCENTRANK($F$2:$F$1780,F1254,6)</f>
        <v>0</v>
      </c>
      <c r="U1254" s="79" t="n">
        <f aca="false">IF(F1254&gt;0,ROUND((Settings!$B$8*T1254+Settings!$B$9*R1254+Settings!$B$10*S1254)/SUM(Settings!$B$8:$B$10),10),0)</f>
        <v>0</v>
      </c>
      <c r="V1254" s="71" t="str">
        <f aca="false">IF(U1254&gt;0,RANK(U1254,$U$2:$U$1780)+COUNTIF($U$2:U1254,U1254)-1,"")</f>
        <v/>
      </c>
      <c r="W1254" s="71" t="str">
        <f aca="false">IF(V1254="","",IF(V1254&lt;=Settings!$B$11,"1 - Fix first",IF(V1254&lt;=Settings!$B$12,"2 - Review","3 - Monitor")))</f>
        <v/>
      </c>
      <c r="X1254" s="71" t="str">
        <f aca="false">IF(AND(E1254&gt;=Settings!$B$4,AF1254&gt;=Settings!$B$5,O1254&gt;=Settings!$B$6),"HIGH RATE","")</f>
        <v/>
      </c>
      <c r="Y1254" s="71" t="str">
        <f aca="false">IF(F1254&gt;0,RANK(F1254,$F$2:$F$1780)+COUNTIF($F$2:F1254,F1254)-1,"")</f>
        <v/>
      </c>
      <c r="Z1254" s="71" t="str">
        <f aca="false">IF(H1254&gt;0,RANK(H1254,$H$2:$H$1780)+COUNTIF($H$2:H1254,H1254)-1,"")</f>
        <v/>
      </c>
      <c r="AA1254" s="71" t="str">
        <f aca="false">IF(AC1254="","",RANK(AC1254,$AC$2:$AC$1780)+COUNTIF($AC$2:AC1254,AC1254)-1)</f>
        <v/>
      </c>
      <c r="AB1254" s="71" t="str">
        <f aca="false">IF(AD1254="","",RANK(AD1254,$AD$2:$AD$1780)+COUNTIF($AD$2:AD1254,AD1254)-1)</f>
        <v/>
      </c>
      <c r="AC1254" s="71" t="str">
        <f aca="false">IF(AND(AF1254&gt;0,E1254&gt;=Settings!$B$4),ROUND(J1254,10),"")</f>
        <v/>
      </c>
      <c r="AD1254" s="71" t="str">
        <f aca="false">IF(X1254="HIGH RATE",ROUND(O1254,10),"")</f>
        <v/>
      </c>
      <c r="AE1254" s="71" t="s">
        <v>60</v>
      </c>
      <c r="AF1254" s="73" t="n">
        <f aca="false">SUMIFS(Detail!$L$2:$L$9168,Detail!$C$2:$C$9168,$A1254)</f>
        <v>0</v>
      </c>
      <c r="AG1254" s="74" t="n">
        <f aca="false">SUMIFS(Detail!$N$2:$N$9168,Detail!$C$2:$C$9168,$A1254)</f>
        <v>0</v>
      </c>
    </row>
    <row r="1255" customFormat="false" ht="15" hidden="false" customHeight="false" outlineLevel="0" collapsed="false">
      <c r="A1255" s="71" t="s">
        <v>1902</v>
      </c>
      <c r="B1255" s="71" t="s">
        <v>2785</v>
      </c>
      <c r="C1255" s="71" t="s">
        <v>654</v>
      </c>
      <c r="D1255" s="71" t="str">
        <f aca="false">IFERROR(INDEX('Brand Map'!$B$4:$B$125,MATCH(C1255,'Brand Map'!$A$4:$A$125,0)),"Other")</f>
        <v>Other (small prefixes)</v>
      </c>
      <c r="E1255" s="73" t="n">
        <f aca="false">SUMIFS(Detail!$K$2:$K$9168,Detail!$C$2:$C$9168,$A1255)</f>
        <v>0</v>
      </c>
      <c r="F1255" s="73" t="n">
        <f aca="false">SUMIFS(Detail!$E$2:$E$9168,Detail!$C$2:$C$9168,$A1255)</f>
        <v>0</v>
      </c>
      <c r="G1255" s="74" t="n">
        <f aca="false">SUMIFS(Detail!$M$2:$M$9168,Detail!$C$2:$C$9168,$A1255)</f>
        <v>0</v>
      </c>
      <c r="H1255" s="74" t="n">
        <f aca="false">SUMIFS(Detail!$D$2:$D$9168,Detail!$C$2:$C$9168,$A1255)</f>
        <v>0</v>
      </c>
      <c r="I1255" s="74" t="n">
        <v>49.95</v>
      </c>
      <c r="J1255" s="51" t="n">
        <f aca="false">IF(E1255&gt;0,AF1255/E1255,0)</f>
        <v>0</v>
      </c>
      <c r="K1255" s="51" t="n">
        <f aca="false">IF(G1255&gt;0,AG1255/G1255,0)</f>
        <v>0</v>
      </c>
      <c r="L1255" s="75" t="n">
        <f aca="false">H1255/Settings!$B$16</f>
        <v>0</v>
      </c>
      <c r="M1255" s="76" t="n">
        <f aca="false">H1255/Settings!$B$20</f>
        <v>0</v>
      </c>
      <c r="N1255" s="77" t="n">
        <f aca="false">E1255*Settings!$B$3</f>
        <v>0</v>
      </c>
      <c r="O1255" s="77" t="n">
        <f aca="false">IF(E1255&gt;0,(AF1255-N1255)/SQRT(E1255*Settings!$B$3*(1-Settings!$B$3)),0)</f>
        <v>0</v>
      </c>
      <c r="P1255" s="77" t="n">
        <f aca="false">MAX(0,AF1255-N1255)</f>
        <v>0</v>
      </c>
      <c r="Q1255" s="51" t="n">
        <f aca="false">IF(E1255&gt;=Settings!$B$4,(AF1255+Settings!$B$7*Settings!$B$3)/(E1255+Settings!$B$7),Settings!$B$3)</f>
        <v>0.0748599558648786</v>
      </c>
      <c r="R1255" s="78" t="n">
        <f aca="false">PERCENTRANK($H$2:$H$1780,H1255,6)</f>
        <v>0</v>
      </c>
      <c r="S1255" s="78" t="n">
        <f aca="false">PERCENTRANK($Q$2:$Q$1780,Q1255,6)</f>
        <v>0.0646794</v>
      </c>
      <c r="T1255" s="78" t="n">
        <f aca="false">PERCENTRANK($F$2:$F$1780,F1255,6)</f>
        <v>0</v>
      </c>
      <c r="U1255" s="79" t="n">
        <f aca="false">IF(F1255&gt;0,ROUND((Settings!$B$8*T1255+Settings!$B$9*R1255+Settings!$B$10*S1255)/SUM(Settings!$B$8:$B$10),10),0)</f>
        <v>0</v>
      </c>
      <c r="V1255" s="71" t="str">
        <f aca="false">IF(U1255&gt;0,RANK(U1255,$U$2:$U$1780)+COUNTIF($U$2:U1255,U1255)-1,"")</f>
        <v/>
      </c>
      <c r="W1255" s="71" t="str">
        <f aca="false">IF(V1255="","",IF(V1255&lt;=Settings!$B$11,"1 - Fix first",IF(V1255&lt;=Settings!$B$12,"2 - Review","3 - Monitor")))</f>
        <v/>
      </c>
      <c r="X1255" s="71" t="str">
        <f aca="false">IF(AND(E1255&gt;=Settings!$B$4,AF1255&gt;=Settings!$B$5,O1255&gt;=Settings!$B$6),"HIGH RATE","")</f>
        <v/>
      </c>
      <c r="Y1255" s="71" t="str">
        <f aca="false">IF(F1255&gt;0,RANK(F1255,$F$2:$F$1780)+COUNTIF($F$2:F1255,F1255)-1,"")</f>
        <v/>
      </c>
      <c r="Z1255" s="71" t="str">
        <f aca="false">IF(H1255&gt;0,RANK(H1255,$H$2:$H$1780)+COUNTIF($H$2:H1255,H1255)-1,"")</f>
        <v/>
      </c>
      <c r="AA1255" s="71" t="str">
        <f aca="false">IF(AC1255="","",RANK(AC1255,$AC$2:$AC$1780)+COUNTIF($AC$2:AC1255,AC1255)-1)</f>
        <v/>
      </c>
      <c r="AB1255" s="71" t="str">
        <f aca="false">IF(AD1255="","",RANK(AD1255,$AD$2:$AD$1780)+COUNTIF($AD$2:AD1255,AD1255)-1)</f>
        <v/>
      </c>
      <c r="AC1255" s="71" t="str">
        <f aca="false">IF(AND(AF1255&gt;0,E1255&gt;=Settings!$B$4),ROUND(J1255,10),"")</f>
        <v/>
      </c>
      <c r="AD1255" s="71" t="str">
        <f aca="false">IF(X1255="HIGH RATE",ROUND(O1255,10),"")</f>
        <v/>
      </c>
      <c r="AE1255" s="71" t="s">
        <v>60</v>
      </c>
      <c r="AF1255" s="73" t="n">
        <f aca="false">SUMIFS(Detail!$L$2:$L$9168,Detail!$C$2:$C$9168,$A1255)</f>
        <v>0</v>
      </c>
      <c r="AG1255" s="74" t="n">
        <f aca="false">SUMIFS(Detail!$N$2:$N$9168,Detail!$C$2:$C$9168,$A1255)</f>
        <v>0</v>
      </c>
    </row>
    <row r="1256" customFormat="false" ht="15" hidden="false" customHeight="false" outlineLevel="0" collapsed="false">
      <c r="A1256" s="71" t="s">
        <v>2017</v>
      </c>
      <c r="B1256" s="71" t="s">
        <v>2785</v>
      </c>
      <c r="C1256" s="71" t="s">
        <v>654</v>
      </c>
      <c r="D1256" s="71" t="str">
        <f aca="false">IFERROR(INDEX('Brand Map'!$B$4:$B$125,MATCH(C1256,'Brand Map'!$A$4:$A$125,0)),"Other")</f>
        <v>Other (small prefixes)</v>
      </c>
      <c r="E1256" s="73" t="n">
        <f aca="false">SUMIFS(Detail!$K$2:$K$9168,Detail!$C$2:$C$9168,$A1256)</f>
        <v>0</v>
      </c>
      <c r="F1256" s="73" t="n">
        <f aca="false">SUMIFS(Detail!$E$2:$E$9168,Detail!$C$2:$C$9168,$A1256)</f>
        <v>0</v>
      </c>
      <c r="G1256" s="74" t="n">
        <f aca="false">SUMIFS(Detail!$M$2:$M$9168,Detail!$C$2:$C$9168,$A1256)</f>
        <v>0</v>
      </c>
      <c r="H1256" s="74" t="n">
        <f aca="false">SUMIFS(Detail!$D$2:$D$9168,Detail!$C$2:$C$9168,$A1256)</f>
        <v>0</v>
      </c>
      <c r="I1256" s="74" t="n">
        <v>64.95</v>
      </c>
      <c r="J1256" s="51" t="n">
        <f aca="false">IF(E1256&gt;0,AF1256/E1256,0)</f>
        <v>0</v>
      </c>
      <c r="K1256" s="51" t="n">
        <f aca="false">IF(G1256&gt;0,AG1256/G1256,0)</f>
        <v>0</v>
      </c>
      <c r="L1256" s="75" t="n">
        <f aca="false">H1256/Settings!$B$16</f>
        <v>0</v>
      </c>
      <c r="M1256" s="76" t="n">
        <f aca="false">H1256/Settings!$B$20</f>
        <v>0</v>
      </c>
      <c r="N1256" s="77" t="n">
        <f aca="false">E1256*Settings!$B$3</f>
        <v>0</v>
      </c>
      <c r="O1256" s="77" t="n">
        <f aca="false">IF(E1256&gt;0,(AF1256-N1256)/SQRT(E1256*Settings!$B$3*(1-Settings!$B$3)),0)</f>
        <v>0</v>
      </c>
      <c r="P1256" s="77" t="n">
        <f aca="false">MAX(0,AF1256-N1256)</f>
        <v>0</v>
      </c>
      <c r="Q1256" s="51" t="n">
        <f aca="false">IF(E1256&gt;=Settings!$B$4,(AF1256+Settings!$B$7*Settings!$B$3)/(E1256+Settings!$B$7),Settings!$B$3)</f>
        <v>0.0748599558648786</v>
      </c>
      <c r="R1256" s="78" t="n">
        <f aca="false">PERCENTRANK($H$2:$H$1780,H1256,6)</f>
        <v>0</v>
      </c>
      <c r="S1256" s="78" t="n">
        <f aca="false">PERCENTRANK($Q$2:$Q$1780,Q1256,6)</f>
        <v>0.0646794</v>
      </c>
      <c r="T1256" s="78" t="n">
        <f aca="false">PERCENTRANK($F$2:$F$1780,F1256,6)</f>
        <v>0</v>
      </c>
      <c r="U1256" s="79" t="n">
        <f aca="false">IF(F1256&gt;0,ROUND((Settings!$B$8*T1256+Settings!$B$9*R1256+Settings!$B$10*S1256)/SUM(Settings!$B$8:$B$10),10),0)</f>
        <v>0</v>
      </c>
      <c r="V1256" s="71" t="str">
        <f aca="false">IF(U1256&gt;0,RANK(U1256,$U$2:$U$1780)+COUNTIF($U$2:U1256,U1256)-1,"")</f>
        <v/>
      </c>
      <c r="W1256" s="71" t="str">
        <f aca="false">IF(V1256="","",IF(V1256&lt;=Settings!$B$11,"1 - Fix first",IF(V1256&lt;=Settings!$B$12,"2 - Review","3 - Monitor")))</f>
        <v/>
      </c>
      <c r="X1256" s="71" t="str">
        <f aca="false">IF(AND(E1256&gt;=Settings!$B$4,AF1256&gt;=Settings!$B$5,O1256&gt;=Settings!$B$6),"HIGH RATE","")</f>
        <v/>
      </c>
      <c r="Y1256" s="71" t="str">
        <f aca="false">IF(F1256&gt;0,RANK(F1256,$F$2:$F$1780)+COUNTIF($F$2:F1256,F1256)-1,"")</f>
        <v/>
      </c>
      <c r="Z1256" s="71" t="str">
        <f aca="false">IF(H1256&gt;0,RANK(H1256,$H$2:$H$1780)+COUNTIF($H$2:H1256,H1256)-1,"")</f>
        <v/>
      </c>
      <c r="AA1256" s="71" t="str">
        <f aca="false">IF(AC1256="","",RANK(AC1256,$AC$2:$AC$1780)+COUNTIF($AC$2:AC1256,AC1256)-1)</f>
        <v/>
      </c>
      <c r="AB1256" s="71" t="str">
        <f aca="false">IF(AD1256="","",RANK(AD1256,$AD$2:$AD$1780)+COUNTIF($AD$2:AD1256,AD1256)-1)</f>
        <v/>
      </c>
      <c r="AC1256" s="71" t="str">
        <f aca="false">IF(AND(AF1256&gt;0,E1256&gt;=Settings!$B$4),ROUND(J1256,10),"")</f>
        <v/>
      </c>
      <c r="AD1256" s="71" t="str">
        <f aca="false">IF(X1256="HIGH RATE",ROUND(O1256,10),"")</f>
        <v/>
      </c>
      <c r="AE1256" s="71" t="s">
        <v>60</v>
      </c>
      <c r="AF1256" s="73" t="n">
        <f aca="false">SUMIFS(Detail!$L$2:$L$9168,Detail!$C$2:$C$9168,$A1256)</f>
        <v>0</v>
      </c>
      <c r="AG1256" s="74" t="n">
        <f aca="false">SUMIFS(Detail!$N$2:$N$9168,Detail!$C$2:$C$9168,$A1256)</f>
        <v>0</v>
      </c>
    </row>
    <row r="1257" customFormat="false" ht="15" hidden="false" customHeight="false" outlineLevel="0" collapsed="false">
      <c r="A1257" s="71" t="s">
        <v>1555</v>
      </c>
      <c r="B1257" s="71" t="s">
        <v>2785</v>
      </c>
      <c r="C1257" s="71" t="s">
        <v>654</v>
      </c>
      <c r="D1257" s="71" t="str">
        <f aca="false">IFERROR(INDEX('Brand Map'!$B$4:$B$125,MATCH(C1257,'Brand Map'!$A$4:$A$125,0)),"Other")</f>
        <v>Other (small prefixes)</v>
      </c>
      <c r="E1257" s="73" t="n">
        <f aca="false">SUMIFS(Detail!$K$2:$K$9168,Detail!$C$2:$C$9168,$A1257)</f>
        <v>0</v>
      </c>
      <c r="F1257" s="73" t="n">
        <f aca="false">SUMIFS(Detail!$E$2:$E$9168,Detail!$C$2:$C$9168,$A1257)</f>
        <v>0</v>
      </c>
      <c r="G1257" s="74" t="n">
        <f aca="false">SUMIFS(Detail!$M$2:$M$9168,Detail!$C$2:$C$9168,$A1257)</f>
        <v>0</v>
      </c>
      <c r="H1257" s="74" t="n">
        <f aca="false">SUMIFS(Detail!$D$2:$D$9168,Detail!$C$2:$C$9168,$A1257)</f>
        <v>0</v>
      </c>
      <c r="I1257" s="74" t="n">
        <v>79.95</v>
      </c>
      <c r="J1257" s="51" t="n">
        <f aca="false">IF(E1257&gt;0,AF1257/E1257,0)</f>
        <v>0</v>
      </c>
      <c r="K1257" s="51" t="n">
        <f aca="false">IF(G1257&gt;0,AG1257/G1257,0)</f>
        <v>0</v>
      </c>
      <c r="L1257" s="75" t="n">
        <f aca="false">H1257/Settings!$B$16</f>
        <v>0</v>
      </c>
      <c r="M1257" s="76" t="n">
        <f aca="false">H1257/Settings!$B$20</f>
        <v>0</v>
      </c>
      <c r="N1257" s="77" t="n">
        <f aca="false">E1257*Settings!$B$3</f>
        <v>0</v>
      </c>
      <c r="O1257" s="77" t="n">
        <f aca="false">IF(E1257&gt;0,(AF1257-N1257)/SQRT(E1257*Settings!$B$3*(1-Settings!$B$3)),0)</f>
        <v>0</v>
      </c>
      <c r="P1257" s="77" t="n">
        <f aca="false">MAX(0,AF1257-N1257)</f>
        <v>0</v>
      </c>
      <c r="Q1257" s="51" t="n">
        <f aca="false">IF(E1257&gt;=Settings!$B$4,(AF1257+Settings!$B$7*Settings!$B$3)/(E1257+Settings!$B$7),Settings!$B$3)</f>
        <v>0.0748599558648786</v>
      </c>
      <c r="R1257" s="78" t="n">
        <f aca="false">PERCENTRANK($H$2:$H$1780,H1257,6)</f>
        <v>0</v>
      </c>
      <c r="S1257" s="78" t="n">
        <f aca="false">PERCENTRANK($Q$2:$Q$1780,Q1257,6)</f>
        <v>0.0646794</v>
      </c>
      <c r="T1257" s="78" t="n">
        <f aca="false">PERCENTRANK($F$2:$F$1780,F1257,6)</f>
        <v>0</v>
      </c>
      <c r="U1257" s="79" t="n">
        <f aca="false">IF(F1257&gt;0,ROUND((Settings!$B$8*T1257+Settings!$B$9*R1257+Settings!$B$10*S1257)/SUM(Settings!$B$8:$B$10),10),0)</f>
        <v>0</v>
      </c>
      <c r="V1257" s="71" t="str">
        <f aca="false">IF(U1257&gt;0,RANK(U1257,$U$2:$U$1780)+COUNTIF($U$2:U1257,U1257)-1,"")</f>
        <v/>
      </c>
      <c r="W1257" s="71" t="str">
        <f aca="false">IF(V1257="","",IF(V1257&lt;=Settings!$B$11,"1 - Fix first",IF(V1257&lt;=Settings!$B$12,"2 - Review","3 - Monitor")))</f>
        <v/>
      </c>
      <c r="X1257" s="71" t="str">
        <f aca="false">IF(AND(E1257&gt;=Settings!$B$4,AF1257&gt;=Settings!$B$5,O1257&gt;=Settings!$B$6),"HIGH RATE","")</f>
        <v/>
      </c>
      <c r="Y1257" s="71" t="str">
        <f aca="false">IF(F1257&gt;0,RANK(F1257,$F$2:$F$1780)+COUNTIF($F$2:F1257,F1257)-1,"")</f>
        <v/>
      </c>
      <c r="Z1257" s="71" t="str">
        <f aca="false">IF(H1257&gt;0,RANK(H1257,$H$2:$H$1780)+COUNTIF($H$2:H1257,H1257)-1,"")</f>
        <v/>
      </c>
      <c r="AA1257" s="71" t="str">
        <f aca="false">IF(AC1257="","",RANK(AC1257,$AC$2:$AC$1780)+COUNTIF($AC$2:AC1257,AC1257)-1)</f>
        <v/>
      </c>
      <c r="AB1257" s="71" t="str">
        <f aca="false">IF(AD1257="","",RANK(AD1257,$AD$2:$AD$1780)+COUNTIF($AD$2:AD1257,AD1257)-1)</f>
        <v/>
      </c>
      <c r="AC1257" s="71" t="str">
        <f aca="false">IF(AND(AF1257&gt;0,E1257&gt;=Settings!$B$4),ROUND(J1257,10),"")</f>
        <v/>
      </c>
      <c r="AD1257" s="71" t="str">
        <f aca="false">IF(X1257="HIGH RATE",ROUND(O1257,10),"")</f>
        <v/>
      </c>
      <c r="AE1257" s="71" t="s">
        <v>60</v>
      </c>
      <c r="AF1257" s="73" t="n">
        <f aca="false">SUMIFS(Detail!$L$2:$L$9168,Detail!$C$2:$C$9168,$A1257)</f>
        <v>0</v>
      </c>
      <c r="AG1257" s="74" t="n">
        <f aca="false">SUMIFS(Detail!$N$2:$N$9168,Detail!$C$2:$C$9168,$A1257)</f>
        <v>0</v>
      </c>
    </row>
    <row r="1258" customFormat="false" ht="15" hidden="false" customHeight="false" outlineLevel="0" collapsed="false">
      <c r="A1258" s="71" t="s">
        <v>1880</v>
      </c>
      <c r="B1258" s="71" t="s">
        <v>2785</v>
      </c>
      <c r="C1258" s="71" t="s">
        <v>654</v>
      </c>
      <c r="D1258" s="71" t="str">
        <f aca="false">IFERROR(INDEX('Brand Map'!$B$4:$B$125,MATCH(C1258,'Brand Map'!$A$4:$A$125,0)),"Other")</f>
        <v>Other (small prefixes)</v>
      </c>
      <c r="E1258" s="73" t="n">
        <f aca="false">SUMIFS(Detail!$K$2:$K$9168,Detail!$C$2:$C$9168,$A1258)</f>
        <v>0</v>
      </c>
      <c r="F1258" s="73" t="n">
        <f aca="false">SUMIFS(Detail!$E$2:$E$9168,Detail!$C$2:$C$9168,$A1258)</f>
        <v>0</v>
      </c>
      <c r="G1258" s="74" t="n">
        <f aca="false">SUMIFS(Detail!$M$2:$M$9168,Detail!$C$2:$C$9168,$A1258)</f>
        <v>0</v>
      </c>
      <c r="H1258" s="74" t="n">
        <f aca="false">SUMIFS(Detail!$D$2:$D$9168,Detail!$C$2:$C$9168,$A1258)</f>
        <v>0</v>
      </c>
      <c r="I1258" s="74" t="n">
        <v>34.95</v>
      </c>
      <c r="J1258" s="51" t="n">
        <f aca="false">IF(E1258&gt;0,AF1258/E1258,0)</f>
        <v>0</v>
      </c>
      <c r="K1258" s="51" t="n">
        <f aca="false">IF(G1258&gt;0,AG1258/G1258,0)</f>
        <v>0</v>
      </c>
      <c r="L1258" s="75" t="n">
        <f aca="false">H1258/Settings!$B$16</f>
        <v>0</v>
      </c>
      <c r="M1258" s="76" t="n">
        <f aca="false">H1258/Settings!$B$20</f>
        <v>0</v>
      </c>
      <c r="N1258" s="77" t="n">
        <f aca="false">E1258*Settings!$B$3</f>
        <v>0</v>
      </c>
      <c r="O1258" s="77" t="n">
        <f aca="false">IF(E1258&gt;0,(AF1258-N1258)/SQRT(E1258*Settings!$B$3*(1-Settings!$B$3)),0)</f>
        <v>0</v>
      </c>
      <c r="P1258" s="77" t="n">
        <f aca="false">MAX(0,AF1258-N1258)</f>
        <v>0</v>
      </c>
      <c r="Q1258" s="51" t="n">
        <f aca="false">IF(E1258&gt;=Settings!$B$4,(AF1258+Settings!$B$7*Settings!$B$3)/(E1258+Settings!$B$7),Settings!$B$3)</f>
        <v>0.0748599558648786</v>
      </c>
      <c r="R1258" s="78" t="n">
        <f aca="false">PERCENTRANK($H$2:$H$1780,H1258,6)</f>
        <v>0</v>
      </c>
      <c r="S1258" s="78" t="n">
        <f aca="false">PERCENTRANK($Q$2:$Q$1780,Q1258,6)</f>
        <v>0.0646794</v>
      </c>
      <c r="T1258" s="78" t="n">
        <f aca="false">PERCENTRANK($F$2:$F$1780,F1258,6)</f>
        <v>0</v>
      </c>
      <c r="U1258" s="79" t="n">
        <f aca="false">IF(F1258&gt;0,ROUND((Settings!$B$8*T1258+Settings!$B$9*R1258+Settings!$B$10*S1258)/SUM(Settings!$B$8:$B$10),10),0)</f>
        <v>0</v>
      </c>
      <c r="V1258" s="71" t="str">
        <f aca="false">IF(U1258&gt;0,RANK(U1258,$U$2:$U$1780)+COUNTIF($U$2:U1258,U1258)-1,"")</f>
        <v/>
      </c>
      <c r="W1258" s="71" t="str">
        <f aca="false">IF(V1258="","",IF(V1258&lt;=Settings!$B$11,"1 - Fix first",IF(V1258&lt;=Settings!$B$12,"2 - Review","3 - Monitor")))</f>
        <v/>
      </c>
      <c r="X1258" s="71" t="str">
        <f aca="false">IF(AND(E1258&gt;=Settings!$B$4,AF1258&gt;=Settings!$B$5,O1258&gt;=Settings!$B$6),"HIGH RATE","")</f>
        <v/>
      </c>
      <c r="Y1258" s="71" t="str">
        <f aca="false">IF(F1258&gt;0,RANK(F1258,$F$2:$F$1780)+COUNTIF($F$2:F1258,F1258)-1,"")</f>
        <v/>
      </c>
      <c r="Z1258" s="71" t="str">
        <f aca="false">IF(H1258&gt;0,RANK(H1258,$H$2:$H$1780)+COUNTIF($H$2:H1258,H1258)-1,"")</f>
        <v/>
      </c>
      <c r="AA1258" s="71" t="str">
        <f aca="false">IF(AC1258="","",RANK(AC1258,$AC$2:$AC$1780)+COUNTIF($AC$2:AC1258,AC1258)-1)</f>
        <v/>
      </c>
      <c r="AB1258" s="71" t="str">
        <f aca="false">IF(AD1258="","",RANK(AD1258,$AD$2:$AD$1780)+COUNTIF($AD$2:AD1258,AD1258)-1)</f>
        <v/>
      </c>
      <c r="AC1258" s="71" t="str">
        <f aca="false">IF(AND(AF1258&gt;0,E1258&gt;=Settings!$B$4),ROUND(J1258,10),"")</f>
        <v/>
      </c>
      <c r="AD1258" s="71" t="str">
        <f aca="false">IF(X1258="HIGH RATE",ROUND(O1258,10),"")</f>
        <v/>
      </c>
      <c r="AE1258" s="71" t="s">
        <v>60</v>
      </c>
      <c r="AF1258" s="73" t="n">
        <f aca="false">SUMIFS(Detail!$L$2:$L$9168,Detail!$C$2:$C$9168,$A1258)</f>
        <v>0</v>
      </c>
      <c r="AG1258" s="74" t="n">
        <f aca="false">SUMIFS(Detail!$N$2:$N$9168,Detail!$C$2:$C$9168,$A1258)</f>
        <v>0</v>
      </c>
    </row>
    <row r="1259" customFormat="false" ht="15" hidden="false" customHeight="false" outlineLevel="0" collapsed="false">
      <c r="A1259" s="71" t="s">
        <v>2049</v>
      </c>
      <c r="B1259" s="71" t="s">
        <v>3175</v>
      </c>
      <c r="C1259" s="71" t="s">
        <v>654</v>
      </c>
      <c r="D1259" s="71" t="str">
        <f aca="false">IFERROR(INDEX('Brand Map'!$B$4:$B$125,MATCH(C1259,'Brand Map'!$A$4:$A$125,0)),"Other")</f>
        <v>Other (small prefixes)</v>
      </c>
      <c r="E1259" s="73" t="n">
        <f aca="false">SUMIFS(Detail!$K$2:$K$9168,Detail!$C$2:$C$9168,$A1259)</f>
        <v>0</v>
      </c>
      <c r="F1259" s="73" t="n">
        <f aca="false">SUMIFS(Detail!$E$2:$E$9168,Detail!$C$2:$C$9168,$A1259)</f>
        <v>0</v>
      </c>
      <c r="G1259" s="74" t="n">
        <f aca="false">SUMIFS(Detail!$M$2:$M$9168,Detail!$C$2:$C$9168,$A1259)</f>
        <v>0</v>
      </c>
      <c r="H1259" s="74" t="n">
        <f aca="false">SUMIFS(Detail!$D$2:$D$9168,Detail!$C$2:$C$9168,$A1259)</f>
        <v>0</v>
      </c>
      <c r="I1259" s="74" t="n">
        <v>84.9</v>
      </c>
      <c r="J1259" s="51" t="n">
        <f aca="false">IF(E1259&gt;0,AF1259/E1259,0)</f>
        <v>0</v>
      </c>
      <c r="K1259" s="51" t="n">
        <f aca="false">IF(G1259&gt;0,AG1259/G1259,0)</f>
        <v>0</v>
      </c>
      <c r="L1259" s="75" t="n">
        <f aca="false">H1259/Settings!$B$16</f>
        <v>0</v>
      </c>
      <c r="M1259" s="76" t="n">
        <f aca="false">H1259/Settings!$B$20</f>
        <v>0</v>
      </c>
      <c r="N1259" s="77" t="n">
        <f aca="false">E1259*Settings!$B$3</f>
        <v>0</v>
      </c>
      <c r="O1259" s="77" t="n">
        <f aca="false">IF(E1259&gt;0,(AF1259-N1259)/SQRT(E1259*Settings!$B$3*(1-Settings!$B$3)),0)</f>
        <v>0</v>
      </c>
      <c r="P1259" s="77" t="n">
        <f aca="false">MAX(0,AF1259-N1259)</f>
        <v>0</v>
      </c>
      <c r="Q1259" s="51" t="n">
        <f aca="false">IF(E1259&gt;=Settings!$B$4,(AF1259+Settings!$B$7*Settings!$B$3)/(E1259+Settings!$B$7),Settings!$B$3)</f>
        <v>0.0748599558648786</v>
      </c>
      <c r="R1259" s="78" t="n">
        <f aca="false">PERCENTRANK($H$2:$H$1780,H1259,6)</f>
        <v>0</v>
      </c>
      <c r="S1259" s="78" t="n">
        <f aca="false">PERCENTRANK($Q$2:$Q$1780,Q1259,6)</f>
        <v>0.0646794</v>
      </c>
      <c r="T1259" s="78" t="n">
        <f aca="false">PERCENTRANK($F$2:$F$1780,F1259,6)</f>
        <v>0</v>
      </c>
      <c r="U1259" s="79" t="n">
        <f aca="false">IF(F1259&gt;0,ROUND((Settings!$B$8*T1259+Settings!$B$9*R1259+Settings!$B$10*S1259)/SUM(Settings!$B$8:$B$10),10),0)</f>
        <v>0</v>
      </c>
      <c r="V1259" s="71" t="str">
        <f aca="false">IF(U1259&gt;0,RANK(U1259,$U$2:$U$1780)+COUNTIF($U$2:U1259,U1259)-1,"")</f>
        <v/>
      </c>
      <c r="W1259" s="71" t="str">
        <f aca="false">IF(V1259="","",IF(V1259&lt;=Settings!$B$11,"1 - Fix first",IF(V1259&lt;=Settings!$B$12,"2 - Review","3 - Monitor")))</f>
        <v/>
      </c>
      <c r="X1259" s="71" t="str">
        <f aca="false">IF(AND(E1259&gt;=Settings!$B$4,AF1259&gt;=Settings!$B$5,O1259&gt;=Settings!$B$6),"HIGH RATE","")</f>
        <v/>
      </c>
      <c r="Y1259" s="71" t="str">
        <f aca="false">IF(F1259&gt;0,RANK(F1259,$F$2:$F$1780)+COUNTIF($F$2:F1259,F1259)-1,"")</f>
        <v/>
      </c>
      <c r="Z1259" s="71" t="str">
        <f aca="false">IF(H1259&gt;0,RANK(H1259,$H$2:$H$1780)+COUNTIF($H$2:H1259,H1259)-1,"")</f>
        <v/>
      </c>
      <c r="AA1259" s="71" t="str">
        <f aca="false">IF(AC1259="","",RANK(AC1259,$AC$2:$AC$1780)+COUNTIF($AC$2:AC1259,AC1259)-1)</f>
        <v/>
      </c>
      <c r="AB1259" s="71" t="str">
        <f aca="false">IF(AD1259="","",RANK(AD1259,$AD$2:$AD$1780)+COUNTIF($AD$2:AD1259,AD1259)-1)</f>
        <v/>
      </c>
      <c r="AC1259" s="71" t="str">
        <f aca="false">IF(AND(AF1259&gt;0,E1259&gt;=Settings!$B$4),ROUND(J1259,10),"")</f>
        <v/>
      </c>
      <c r="AD1259" s="71" t="str">
        <f aca="false">IF(X1259="HIGH RATE",ROUND(O1259,10),"")</f>
        <v/>
      </c>
      <c r="AE1259" s="71" t="s">
        <v>60</v>
      </c>
      <c r="AF1259" s="73" t="n">
        <f aca="false">SUMIFS(Detail!$L$2:$L$9168,Detail!$C$2:$C$9168,$A1259)</f>
        <v>0</v>
      </c>
      <c r="AG1259" s="74" t="n">
        <f aca="false">SUMIFS(Detail!$N$2:$N$9168,Detail!$C$2:$C$9168,$A1259)</f>
        <v>0</v>
      </c>
    </row>
    <row r="1260" customFormat="false" ht="15" hidden="false" customHeight="false" outlineLevel="0" collapsed="false">
      <c r="A1260" s="71" t="s">
        <v>1762</v>
      </c>
      <c r="B1260" s="71" t="s">
        <v>3175</v>
      </c>
      <c r="C1260" s="71" t="s">
        <v>654</v>
      </c>
      <c r="D1260" s="71" t="str">
        <f aca="false">IFERROR(INDEX('Brand Map'!$B$4:$B$125,MATCH(C1260,'Brand Map'!$A$4:$A$125,0)),"Other")</f>
        <v>Other (small prefixes)</v>
      </c>
      <c r="E1260" s="73" t="n">
        <f aca="false">SUMIFS(Detail!$K$2:$K$9168,Detail!$C$2:$C$9168,$A1260)</f>
        <v>0</v>
      </c>
      <c r="F1260" s="73" t="n">
        <f aca="false">SUMIFS(Detail!$E$2:$E$9168,Detail!$C$2:$C$9168,$A1260)</f>
        <v>0</v>
      </c>
      <c r="G1260" s="74" t="n">
        <f aca="false">SUMIFS(Detail!$M$2:$M$9168,Detail!$C$2:$C$9168,$A1260)</f>
        <v>0</v>
      </c>
      <c r="H1260" s="74" t="n">
        <f aca="false">SUMIFS(Detail!$D$2:$D$9168,Detail!$C$2:$C$9168,$A1260)</f>
        <v>0</v>
      </c>
      <c r="I1260" s="74" t="n">
        <v>49.95</v>
      </c>
      <c r="J1260" s="51" t="n">
        <f aca="false">IF(E1260&gt;0,AF1260/E1260,0)</f>
        <v>0</v>
      </c>
      <c r="K1260" s="51" t="n">
        <f aca="false">IF(G1260&gt;0,AG1260/G1260,0)</f>
        <v>0</v>
      </c>
      <c r="L1260" s="75" t="n">
        <f aca="false">H1260/Settings!$B$16</f>
        <v>0</v>
      </c>
      <c r="M1260" s="76" t="n">
        <f aca="false">H1260/Settings!$B$20</f>
        <v>0</v>
      </c>
      <c r="N1260" s="77" t="n">
        <f aca="false">E1260*Settings!$B$3</f>
        <v>0</v>
      </c>
      <c r="O1260" s="77" t="n">
        <f aca="false">IF(E1260&gt;0,(AF1260-N1260)/SQRT(E1260*Settings!$B$3*(1-Settings!$B$3)),0)</f>
        <v>0</v>
      </c>
      <c r="P1260" s="77" t="n">
        <f aca="false">MAX(0,AF1260-N1260)</f>
        <v>0</v>
      </c>
      <c r="Q1260" s="51" t="n">
        <f aca="false">IF(E1260&gt;=Settings!$B$4,(AF1260+Settings!$B$7*Settings!$B$3)/(E1260+Settings!$B$7),Settings!$B$3)</f>
        <v>0.0748599558648786</v>
      </c>
      <c r="R1260" s="78" t="n">
        <f aca="false">PERCENTRANK($H$2:$H$1780,H1260,6)</f>
        <v>0</v>
      </c>
      <c r="S1260" s="78" t="n">
        <f aca="false">PERCENTRANK($Q$2:$Q$1780,Q1260,6)</f>
        <v>0.0646794</v>
      </c>
      <c r="T1260" s="78" t="n">
        <f aca="false">PERCENTRANK($F$2:$F$1780,F1260,6)</f>
        <v>0</v>
      </c>
      <c r="U1260" s="79" t="n">
        <f aca="false">IF(F1260&gt;0,ROUND((Settings!$B$8*T1260+Settings!$B$9*R1260+Settings!$B$10*S1260)/SUM(Settings!$B$8:$B$10),10),0)</f>
        <v>0</v>
      </c>
      <c r="V1260" s="71" t="str">
        <f aca="false">IF(U1260&gt;0,RANK(U1260,$U$2:$U$1780)+COUNTIF($U$2:U1260,U1260)-1,"")</f>
        <v/>
      </c>
      <c r="W1260" s="71" t="str">
        <f aca="false">IF(V1260="","",IF(V1260&lt;=Settings!$B$11,"1 - Fix first",IF(V1260&lt;=Settings!$B$12,"2 - Review","3 - Monitor")))</f>
        <v/>
      </c>
      <c r="X1260" s="71" t="str">
        <f aca="false">IF(AND(E1260&gt;=Settings!$B$4,AF1260&gt;=Settings!$B$5,O1260&gt;=Settings!$B$6),"HIGH RATE","")</f>
        <v/>
      </c>
      <c r="Y1260" s="71" t="str">
        <f aca="false">IF(F1260&gt;0,RANK(F1260,$F$2:$F$1780)+COUNTIF($F$2:F1260,F1260)-1,"")</f>
        <v/>
      </c>
      <c r="Z1260" s="71" t="str">
        <f aca="false">IF(H1260&gt;0,RANK(H1260,$H$2:$H$1780)+COUNTIF($H$2:H1260,H1260)-1,"")</f>
        <v/>
      </c>
      <c r="AA1260" s="71" t="str">
        <f aca="false">IF(AC1260="","",RANK(AC1260,$AC$2:$AC$1780)+COUNTIF($AC$2:AC1260,AC1260)-1)</f>
        <v/>
      </c>
      <c r="AB1260" s="71" t="str">
        <f aca="false">IF(AD1260="","",RANK(AD1260,$AD$2:$AD$1780)+COUNTIF($AD$2:AD1260,AD1260)-1)</f>
        <v/>
      </c>
      <c r="AC1260" s="71" t="str">
        <f aca="false">IF(AND(AF1260&gt;0,E1260&gt;=Settings!$B$4),ROUND(J1260,10),"")</f>
        <v/>
      </c>
      <c r="AD1260" s="71" t="str">
        <f aca="false">IF(X1260="HIGH RATE",ROUND(O1260,10),"")</f>
        <v/>
      </c>
      <c r="AE1260" s="71" t="s">
        <v>60</v>
      </c>
      <c r="AF1260" s="73" t="n">
        <f aca="false">SUMIFS(Detail!$L$2:$L$9168,Detail!$C$2:$C$9168,$A1260)</f>
        <v>0</v>
      </c>
      <c r="AG1260" s="74" t="n">
        <f aca="false">SUMIFS(Detail!$N$2:$N$9168,Detail!$C$2:$C$9168,$A1260)</f>
        <v>0</v>
      </c>
    </row>
    <row r="1261" customFormat="false" ht="15" hidden="false" customHeight="false" outlineLevel="0" collapsed="false">
      <c r="A1261" s="71" t="s">
        <v>1639</v>
      </c>
      <c r="B1261" s="71" t="s">
        <v>3175</v>
      </c>
      <c r="C1261" s="71" t="s">
        <v>654</v>
      </c>
      <c r="D1261" s="71" t="str">
        <f aca="false">IFERROR(INDEX('Brand Map'!$B$4:$B$125,MATCH(C1261,'Brand Map'!$A$4:$A$125,0)),"Other")</f>
        <v>Other (small prefixes)</v>
      </c>
      <c r="E1261" s="73" t="n">
        <f aca="false">SUMIFS(Detail!$K$2:$K$9168,Detail!$C$2:$C$9168,$A1261)</f>
        <v>0</v>
      </c>
      <c r="F1261" s="73" t="n">
        <f aca="false">SUMIFS(Detail!$E$2:$E$9168,Detail!$C$2:$C$9168,$A1261)</f>
        <v>0</v>
      </c>
      <c r="G1261" s="74" t="n">
        <f aca="false">SUMIFS(Detail!$M$2:$M$9168,Detail!$C$2:$C$9168,$A1261)</f>
        <v>0</v>
      </c>
      <c r="H1261" s="74" t="n">
        <f aca="false">SUMIFS(Detail!$D$2:$D$9168,Detail!$C$2:$C$9168,$A1261)</f>
        <v>0</v>
      </c>
      <c r="I1261" s="74" t="n">
        <v>69.9</v>
      </c>
      <c r="J1261" s="51" t="n">
        <f aca="false">IF(E1261&gt;0,AF1261/E1261,0)</f>
        <v>0</v>
      </c>
      <c r="K1261" s="51" t="n">
        <f aca="false">IF(G1261&gt;0,AG1261/G1261,0)</f>
        <v>0</v>
      </c>
      <c r="L1261" s="75" t="n">
        <f aca="false">H1261/Settings!$B$16</f>
        <v>0</v>
      </c>
      <c r="M1261" s="76" t="n">
        <f aca="false">H1261/Settings!$B$20</f>
        <v>0</v>
      </c>
      <c r="N1261" s="77" t="n">
        <f aca="false">E1261*Settings!$B$3</f>
        <v>0</v>
      </c>
      <c r="O1261" s="77" t="n">
        <f aca="false">IF(E1261&gt;0,(AF1261-N1261)/SQRT(E1261*Settings!$B$3*(1-Settings!$B$3)),0)</f>
        <v>0</v>
      </c>
      <c r="P1261" s="77" t="n">
        <f aca="false">MAX(0,AF1261-N1261)</f>
        <v>0</v>
      </c>
      <c r="Q1261" s="51" t="n">
        <f aca="false">IF(E1261&gt;=Settings!$B$4,(AF1261+Settings!$B$7*Settings!$B$3)/(E1261+Settings!$B$7),Settings!$B$3)</f>
        <v>0.0748599558648786</v>
      </c>
      <c r="R1261" s="78" t="n">
        <f aca="false">PERCENTRANK($H$2:$H$1780,H1261,6)</f>
        <v>0</v>
      </c>
      <c r="S1261" s="78" t="n">
        <f aca="false">PERCENTRANK($Q$2:$Q$1780,Q1261,6)</f>
        <v>0.0646794</v>
      </c>
      <c r="T1261" s="78" t="n">
        <f aca="false">PERCENTRANK($F$2:$F$1780,F1261,6)</f>
        <v>0</v>
      </c>
      <c r="U1261" s="79" t="n">
        <f aca="false">IF(F1261&gt;0,ROUND((Settings!$B$8*T1261+Settings!$B$9*R1261+Settings!$B$10*S1261)/SUM(Settings!$B$8:$B$10),10),0)</f>
        <v>0</v>
      </c>
      <c r="V1261" s="71" t="str">
        <f aca="false">IF(U1261&gt;0,RANK(U1261,$U$2:$U$1780)+COUNTIF($U$2:U1261,U1261)-1,"")</f>
        <v/>
      </c>
      <c r="W1261" s="71" t="str">
        <f aca="false">IF(V1261="","",IF(V1261&lt;=Settings!$B$11,"1 - Fix first",IF(V1261&lt;=Settings!$B$12,"2 - Review","3 - Monitor")))</f>
        <v/>
      </c>
      <c r="X1261" s="71" t="str">
        <f aca="false">IF(AND(E1261&gt;=Settings!$B$4,AF1261&gt;=Settings!$B$5,O1261&gt;=Settings!$B$6),"HIGH RATE","")</f>
        <v/>
      </c>
      <c r="Y1261" s="71" t="str">
        <f aca="false">IF(F1261&gt;0,RANK(F1261,$F$2:$F$1780)+COUNTIF($F$2:F1261,F1261)-1,"")</f>
        <v/>
      </c>
      <c r="Z1261" s="71" t="str">
        <f aca="false">IF(H1261&gt;0,RANK(H1261,$H$2:$H$1780)+COUNTIF($H$2:H1261,H1261)-1,"")</f>
        <v/>
      </c>
      <c r="AA1261" s="71" t="str">
        <f aca="false">IF(AC1261="","",RANK(AC1261,$AC$2:$AC$1780)+COUNTIF($AC$2:AC1261,AC1261)-1)</f>
        <v/>
      </c>
      <c r="AB1261" s="71" t="str">
        <f aca="false">IF(AD1261="","",RANK(AD1261,$AD$2:$AD$1780)+COUNTIF($AD$2:AD1261,AD1261)-1)</f>
        <v/>
      </c>
      <c r="AC1261" s="71" t="str">
        <f aca="false">IF(AND(AF1261&gt;0,E1261&gt;=Settings!$B$4),ROUND(J1261,10),"")</f>
        <v/>
      </c>
      <c r="AD1261" s="71" t="str">
        <f aca="false">IF(X1261="HIGH RATE",ROUND(O1261,10),"")</f>
        <v/>
      </c>
      <c r="AE1261" s="71" t="s">
        <v>60</v>
      </c>
      <c r="AF1261" s="73" t="n">
        <f aca="false">SUMIFS(Detail!$L$2:$L$9168,Detail!$C$2:$C$9168,$A1261)</f>
        <v>0</v>
      </c>
      <c r="AG1261" s="74" t="n">
        <f aca="false">SUMIFS(Detail!$N$2:$N$9168,Detail!$C$2:$C$9168,$A1261)</f>
        <v>0</v>
      </c>
    </row>
    <row r="1262" customFormat="false" ht="15" hidden="false" customHeight="false" outlineLevel="0" collapsed="false">
      <c r="A1262" s="71" t="s">
        <v>1505</v>
      </c>
      <c r="B1262" s="71" t="s">
        <v>592</v>
      </c>
      <c r="C1262" s="71" t="s">
        <v>239</v>
      </c>
      <c r="D1262" s="71" t="str">
        <f aca="false">IFERROR(INDEX('Brand Map'!$B$4:$B$125,MATCH(C1262,'Brand Map'!$A$4:$A$125,0)),"Other")</f>
        <v>AUSMJ</v>
      </c>
      <c r="E1262" s="73" t="n">
        <f aca="false">SUMIFS(Detail!$K$2:$K$9168,Detail!$C$2:$C$9168,$A1262)</f>
        <v>0</v>
      </c>
      <c r="F1262" s="73" t="n">
        <f aca="false">SUMIFS(Detail!$E$2:$E$9168,Detail!$C$2:$C$9168,$A1262)</f>
        <v>0</v>
      </c>
      <c r="G1262" s="74" t="n">
        <f aca="false">SUMIFS(Detail!$M$2:$M$9168,Detail!$C$2:$C$9168,$A1262)</f>
        <v>0</v>
      </c>
      <c r="H1262" s="74" t="n">
        <f aca="false">SUMIFS(Detail!$D$2:$D$9168,Detail!$C$2:$C$9168,$A1262)</f>
        <v>0</v>
      </c>
      <c r="I1262" s="74" t="n">
        <v>449.75</v>
      </c>
      <c r="J1262" s="51" t="n">
        <f aca="false">IF(E1262&gt;0,AF1262/E1262,0)</f>
        <v>0</v>
      </c>
      <c r="K1262" s="51" t="n">
        <f aca="false">IF(G1262&gt;0,AG1262/G1262,0)</f>
        <v>0</v>
      </c>
      <c r="L1262" s="75" t="n">
        <f aca="false">H1262/Settings!$B$16</f>
        <v>0</v>
      </c>
      <c r="M1262" s="76" t="n">
        <f aca="false">H1262/Settings!$B$20</f>
        <v>0</v>
      </c>
      <c r="N1262" s="77" t="n">
        <f aca="false">E1262*Settings!$B$3</f>
        <v>0</v>
      </c>
      <c r="O1262" s="77" t="n">
        <f aca="false">IF(E1262&gt;0,(AF1262-N1262)/SQRT(E1262*Settings!$B$3*(1-Settings!$B$3)),0)</f>
        <v>0</v>
      </c>
      <c r="P1262" s="77" t="n">
        <f aca="false">MAX(0,AF1262-N1262)</f>
        <v>0</v>
      </c>
      <c r="Q1262" s="51" t="n">
        <f aca="false">IF(E1262&gt;=Settings!$B$4,(AF1262+Settings!$B$7*Settings!$B$3)/(E1262+Settings!$B$7),Settings!$B$3)</f>
        <v>0.0748599558648786</v>
      </c>
      <c r="R1262" s="78" t="n">
        <f aca="false">PERCENTRANK($H$2:$H$1780,H1262,6)</f>
        <v>0</v>
      </c>
      <c r="S1262" s="78" t="n">
        <f aca="false">PERCENTRANK($Q$2:$Q$1780,Q1262,6)</f>
        <v>0.0646794</v>
      </c>
      <c r="T1262" s="78" t="n">
        <f aca="false">PERCENTRANK($F$2:$F$1780,F1262,6)</f>
        <v>0</v>
      </c>
      <c r="U1262" s="79" t="n">
        <f aca="false">IF(F1262&gt;0,ROUND((Settings!$B$8*T1262+Settings!$B$9*R1262+Settings!$B$10*S1262)/SUM(Settings!$B$8:$B$10),10),0)</f>
        <v>0</v>
      </c>
      <c r="V1262" s="71" t="str">
        <f aca="false">IF(U1262&gt;0,RANK(U1262,$U$2:$U$1780)+COUNTIF($U$2:U1262,U1262)-1,"")</f>
        <v/>
      </c>
      <c r="W1262" s="71" t="str">
        <f aca="false">IF(V1262="","",IF(V1262&lt;=Settings!$B$11,"1 - Fix first",IF(V1262&lt;=Settings!$B$12,"2 - Review","3 - Monitor")))</f>
        <v/>
      </c>
      <c r="X1262" s="71" t="str">
        <f aca="false">IF(AND(E1262&gt;=Settings!$B$4,AF1262&gt;=Settings!$B$5,O1262&gt;=Settings!$B$6),"HIGH RATE","")</f>
        <v/>
      </c>
      <c r="Y1262" s="71" t="str">
        <f aca="false">IF(F1262&gt;0,RANK(F1262,$F$2:$F$1780)+COUNTIF($F$2:F1262,F1262)-1,"")</f>
        <v/>
      </c>
      <c r="Z1262" s="71" t="str">
        <f aca="false">IF(H1262&gt;0,RANK(H1262,$H$2:$H$1780)+COUNTIF($H$2:H1262,H1262)-1,"")</f>
        <v/>
      </c>
      <c r="AA1262" s="71" t="str">
        <f aca="false">IF(AC1262="","",RANK(AC1262,$AC$2:$AC$1780)+COUNTIF($AC$2:AC1262,AC1262)-1)</f>
        <v/>
      </c>
      <c r="AB1262" s="71" t="str">
        <f aca="false">IF(AD1262="","",RANK(AD1262,$AD$2:$AD$1780)+COUNTIF($AD$2:AD1262,AD1262)-1)</f>
        <v/>
      </c>
      <c r="AC1262" s="71" t="str">
        <f aca="false">IF(AND(AF1262&gt;0,E1262&gt;=Settings!$B$4),ROUND(J1262,10),"")</f>
        <v/>
      </c>
      <c r="AD1262" s="71" t="str">
        <f aca="false">IF(X1262="HIGH RATE",ROUND(O1262,10),"")</f>
        <v/>
      </c>
      <c r="AE1262" s="71" t="s">
        <v>60</v>
      </c>
      <c r="AF1262" s="73" t="n">
        <f aca="false">SUMIFS(Detail!$L$2:$L$9168,Detail!$C$2:$C$9168,$A1262)</f>
        <v>0</v>
      </c>
      <c r="AG1262" s="74" t="n">
        <f aca="false">SUMIFS(Detail!$N$2:$N$9168,Detail!$C$2:$C$9168,$A1262)</f>
        <v>0</v>
      </c>
    </row>
    <row r="1263" customFormat="false" ht="15" hidden="false" customHeight="false" outlineLevel="0" collapsed="false">
      <c r="A1263" s="71" t="s">
        <v>1946</v>
      </c>
      <c r="B1263" s="71" t="s">
        <v>592</v>
      </c>
      <c r="C1263" s="71" t="s">
        <v>239</v>
      </c>
      <c r="D1263" s="71" t="str">
        <f aca="false">IFERROR(INDEX('Brand Map'!$B$4:$B$125,MATCH(C1263,'Brand Map'!$A$4:$A$125,0)),"Other")</f>
        <v>AUSMJ</v>
      </c>
      <c r="E1263" s="73" t="n">
        <f aca="false">SUMIFS(Detail!$K$2:$K$9168,Detail!$C$2:$C$9168,$A1263)</f>
        <v>0</v>
      </c>
      <c r="F1263" s="73" t="n">
        <f aca="false">SUMIFS(Detail!$E$2:$E$9168,Detail!$C$2:$C$9168,$A1263)</f>
        <v>0</v>
      </c>
      <c r="G1263" s="74" t="n">
        <f aca="false">SUMIFS(Detail!$M$2:$M$9168,Detail!$C$2:$C$9168,$A1263)</f>
        <v>0</v>
      </c>
      <c r="H1263" s="74" t="n">
        <f aca="false">SUMIFS(Detail!$D$2:$D$9168,Detail!$C$2:$C$9168,$A1263)</f>
        <v>0</v>
      </c>
      <c r="I1263" s="74" t="n">
        <v>209.9</v>
      </c>
      <c r="J1263" s="51" t="n">
        <f aca="false">IF(E1263&gt;0,AF1263/E1263,0)</f>
        <v>0</v>
      </c>
      <c r="K1263" s="51" t="n">
        <f aca="false">IF(G1263&gt;0,AG1263/G1263,0)</f>
        <v>0</v>
      </c>
      <c r="L1263" s="75" t="n">
        <f aca="false">H1263/Settings!$B$16</f>
        <v>0</v>
      </c>
      <c r="M1263" s="76" t="n">
        <f aca="false">H1263/Settings!$B$20</f>
        <v>0</v>
      </c>
      <c r="N1263" s="77" t="n">
        <f aca="false">E1263*Settings!$B$3</f>
        <v>0</v>
      </c>
      <c r="O1263" s="77" t="n">
        <f aca="false">IF(E1263&gt;0,(AF1263-N1263)/SQRT(E1263*Settings!$B$3*(1-Settings!$B$3)),0)</f>
        <v>0</v>
      </c>
      <c r="P1263" s="77" t="n">
        <f aca="false">MAX(0,AF1263-N1263)</f>
        <v>0</v>
      </c>
      <c r="Q1263" s="51" t="n">
        <f aca="false">IF(E1263&gt;=Settings!$B$4,(AF1263+Settings!$B$7*Settings!$B$3)/(E1263+Settings!$B$7),Settings!$B$3)</f>
        <v>0.0748599558648786</v>
      </c>
      <c r="R1263" s="78" t="n">
        <f aca="false">PERCENTRANK($H$2:$H$1780,H1263,6)</f>
        <v>0</v>
      </c>
      <c r="S1263" s="78" t="n">
        <f aca="false">PERCENTRANK($Q$2:$Q$1780,Q1263,6)</f>
        <v>0.0646794</v>
      </c>
      <c r="T1263" s="78" t="n">
        <f aca="false">PERCENTRANK($F$2:$F$1780,F1263,6)</f>
        <v>0</v>
      </c>
      <c r="U1263" s="79" t="n">
        <f aca="false">IF(F1263&gt;0,ROUND((Settings!$B$8*T1263+Settings!$B$9*R1263+Settings!$B$10*S1263)/SUM(Settings!$B$8:$B$10),10),0)</f>
        <v>0</v>
      </c>
      <c r="V1263" s="71" t="str">
        <f aca="false">IF(U1263&gt;0,RANK(U1263,$U$2:$U$1780)+COUNTIF($U$2:U1263,U1263)-1,"")</f>
        <v/>
      </c>
      <c r="W1263" s="71" t="str">
        <f aca="false">IF(V1263="","",IF(V1263&lt;=Settings!$B$11,"1 - Fix first",IF(V1263&lt;=Settings!$B$12,"2 - Review","3 - Monitor")))</f>
        <v/>
      </c>
      <c r="X1263" s="71" t="str">
        <f aca="false">IF(AND(E1263&gt;=Settings!$B$4,AF1263&gt;=Settings!$B$5,O1263&gt;=Settings!$B$6),"HIGH RATE","")</f>
        <v/>
      </c>
      <c r="Y1263" s="71" t="str">
        <f aca="false">IF(F1263&gt;0,RANK(F1263,$F$2:$F$1780)+COUNTIF($F$2:F1263,F1263)-1,"")</f>
        <v/>
      </c>
      <c r="Z1263" s="71" t="str">
        <f aca="false">IF(H1263&gt;0,RANK(H1263,$H$2:$H$1780)+COUNTIF($H$2:H1263,H1263)-1,"")</f>
        <v/>
      </c>
      <c r="AA1263" s="71" t="str">
        <f aca="false">IF(AC1263="","",RANK(AC1263,$AC$2:$AC$1780)+COUNTIF($AC$2:AC1263,AC1263)-1)</f>
        <v/>
      </c>
      <c r="AB1263" s="71" t="str">
        <f aca="false">IF(AD1263="","",RANK(AD1263,$AD$2:$AD$1780)+COUNTIF($AD$2:AD1263,AD1263)-1)</f>
        <v/>
      </c>
      <c r="AC1263" s="71" t="str">
        <f aca="false">IF(AND(AF1263&gt;0,E1263&gt;=Settings!$B$4),ROUND(J1263,10),"")</f>
        <v/>
      </c>
      <c r="AD1263" s="71" t="str">
        <f aca="false">IF(X1263="HIGH RATE",ROUND(O1263,10),"")</f>
        <v/>
      </c>
      <c r="AE1263" s="71" t="s">
        <v>60</v>
      </c>
      <c r="AF1263" s="73" t="n">
        <f aca="false">SUMIFS(Detail!$L$2:$L$9168,Detail!$C$2:$C$9168,$A1263)</f>
        <v>0</v>
      </c>
      <c r="AG1263" s="74" t="n">
        <f aca="false">SUMIFS(Detail!$N$2:$N$9168,Detail!$C$2:$C$9168,$A1263)</f>
        <v>0</v>
      </c>
    </row>
    <row r="1264" customFormat="false" ht="15" hidden="false" customHeight="false" outlineLevel="0" collapsed="false">
      <c r="A1264" s="71" t="s">
        <v>1853</v>
      </c>
      <c r="B1264" s="71" t="s">
        <v>603</v>
      </c>
      <c r="C1264" s="71" t="s">
        <v>304</v>
      </c>
      <c r="D1264" s="71" t="str">
        <f aca="false">IFERROR(INDEX('Brand Map'!$B$4:$B$125,MATCH(C1264,'Brand Map'!$A$4:$A$125,0)),"Other")</f>
        <v>AUSRP</v>
      </c>
      <c r="E1264" s="73" t="n">
        <f aca="false">SUMIFS(Detail!$K$2:$K$9168,Detail!$C$2:$C$9168,$A1264)</f>
        <v>0</v>
      </c>
      <c r="F1264" s="73" t="n">
        <f aca="false">SUMIFS(Detail!$E$2:$E$9168,Detail!$C$2:$C$9168,$A1264)</f>
        <v>0</v>
      </c>
      <c r="G1264" s="74" t="n">
        <f aca="false">SUMIFS(Detail!$M$2:$M$9168,Detail!$C$2:$C$9168,$A1264)</f>
        <v>0</v>
      </c>
      <c r="H1264" s="74" t="n">
        <f aca="false">SUMIFS(Detail!$D$2:$D$9168,Detail!$C$2:$C$9168,$A1264)</f>
        <v>0</v>
      </c>
      <c r="I1264" s="74" t="n">
        <v>24.99</v>
      </c>
      <c r="J1264" s="51" t="n">
        <f aca="false">IF(E1264&gt;0,AF1264/E1264,0)</f>
        <v>0</v>
      </c>
      <c r="K1264" s="51" t="n">
        <f aca="false">IF(G1264&gt;0,AG1264/G1264,0)</f>
        <v>0</v>
      </c>
      <c r="L1264" s="75" t="n">
        <f aca="false">H1264/Settings!$B$16</f>
        <v>0</v>
      </c>
      <c r="M1264" s="76" t="n">
        <f aca="false">H1264/Settings!$B$20</f>
        <v>0</v>
      </c>
      <c r="N1264" s="77" t="n">
        <f aca="false">E1264*Settings!$B$3</f>
        <v>0</v>
      </c>
      <c r="O1264" s="77" t="n">
        <f aca="false">IF(E1264&gt;0,(AF1264-N1264)/SQRT(E1264*Settings!$B$3*(1-Settings!$B$3)),0)</f>
        <v>0</v>
      </c>
      <c r="P1264" s="77" t="n">
        <f aca="false">MAX(0,AF1264-N1264)</f>
        <v>0</v>
      </c>
      <c r="Q1264" s="51" t="n">
        <f aca="false">IF(E1264&gt;=Settings!$B$4,(AF1264+Settings!$B$7*Settings!$B$3)/(E1264+Settings!$B$7),Settings!$B$3)</f>
        <v>0.0748599558648786</v>
      </c>
      <c r="R1264" s="78" t="n">
        <f aca="false">PERCENTRANK($H$2:$H$1780,H1264,6)</f>
        <v>0</v>
      </c>
      <c r="S1264" s="78" t="n">
        <f aca="false">PERCENTRANK($Q$2:$Q$1780,Q1264,6)</f>
        <v>0.0646794</v>
      </c>
      <c r="T1264" s="78" t="n">
        <f aca="false">PERCENTRANK($F$2:$F$1780,F1264,6)</f>
        <v>0</v>
      </c>
      <c r="U1264" s="79" t="n">
        <f aca="false">IF(F1264&gt;0,ROUND((Settings!$B$8*T1264+Settings!$B$9*R1264+Settings!$B$10*S1264)/SUM(Settings!$B$8:$B$10),10),0)</f>
        <v>0</v>
      </c>
      <c r="V1264" s="71" t="str">
        <f aca="false">IF(U1264&gt;0,RANK(U1264,$U$2:$U$1780)+COUNTIF($U$2:U1264,U1264)-1,"")</f>
        <v/>
      </c>
      <c r="W1264" s="71" t="str">
        <f aca="false">IF(V1264="","",IF(V1264&lt;=Settings!$B$11,"1 - Fix first",IF(V1264&lt;=Settings!$B$12,"2 - Review","3 - Monitor")))</f>
        <v/>
      </c>
      <c r="X1264" s="71" t="str">
        <f aca="false">IF(AND(E1264&gt;=Settings!$B$4,AF1264&gt;=Settings!$B$5,O1264&gt;=Settings!$B$6),"HIGH RATE","")</f>
        <v/>
      </c>
      <c r="Y1264" s="71" t="str">
        <f aca="false">IF(F1264&gt;0,RANK(F1264,$F$2:$F$1780)+COUNTIF($F$2:F1264,F1264)-1,"")</f>
        <v/>
      </c>
      <c r="Z1264" s="71" t="str">
        <f aca="false">IF(H1264&gt;0,RANK(H1264,$H$2:$H$1780)+COUNTIF($H$2:H1264,H1264)-1,"")</f>
        <v/>
      </c>
      <c r="AA1264" s="71" t="str">
        <f aca="false">IF(AC1264="","",RANK(AC1264,$AC$2:$AC$1780)+COUNTIF($AC$2:AC1264,AC1264)-1)</f>
        <v/>
      </c>
      <c r="AB1264" s="71" t="str">
        <f aca="false">IF(AD1264="","",RANK(AD1264,$AD$2:$AD$1780)+COUNTIF($AD$2:AD1264,AD1264)-1)</f>
        <v/>
      </c>
      <c r="AC1264" s="71" t="str">
        <f aca="false">IF(AND(AF1264&gt;0,E1264&gt;=Settings!$B$4),ROUND(J1264,10),"")</f>
        <v/>
      </c>
      <c r="AD1264" s="71" t="str">
        <f aca="false">IF(X1264="HIGH RATE",ROUND(O1264,10),"")</f>
        <v/>
      </c>
      <c r="AE1264" s="71" t="s">
        <v>60</v>
      </c>
      <c r="AF1264" s="73" t="n">
        <f aca="false">SUMIFS(Detail!$L$2:$L$9168,Detail!$C$2:$C$9168,$A1264)</f>
        <v>0</v>
      </c>
      <c r="AG1264" s="74" t="n">
        <f aca="false">SUMIFS(Detail!$N$2:$N$9168,Detail!$C$2:$C$9168,$A1264)</f>
        <v>0</v>
      </c>
    </row>
    <row r="1265" customFormat="false" ht="15" hidden="false" customHeight="false" outlineLevel="0" collapsed="false">
      <c r="A1265" s="71" t="s">
        <v>943</v>
      </c>
      <c r="B1265" s="71" t="s">
        <v>603</v>
      </c>
      <c r="C1265" s="71" t="s">
        <v>304</v>
      </c>
      <c r="D1265" s="71" t="str">
        <f aca="false">IFERROR(INDEX('Brand Map'!$B$4:$B$125,MATCH(C1265,'Brand Map'!$A$4:$A$125,0)),"Other")</f>
        <v>AUSRP</v>
      </c>
      <c r="E1265" s="73" t="n">
        <f aca="false">SUMIFS(Detail!$K$2:$K$9168,Detail!$C$2:$C$9168,$A1265)</f>
        <v>0</v>
      </c>
      <c r="F1265" s="73" t="n">
        <f aca="false">SUMIFS(Detail!$E$2:$E$9168,Detail!$C$2:$C$9168,$A1265)</f>
        <v>0</v>
      </c>
      <c r="G1265" s="74" t="n">
        <f aca="false">SUMIFS(Detail!$M$2:$M$9168,Detail!$C$2:$C$9168,$A1265)</f>
        <v>0</v>
      </c>
      <c r="H1265" s="74" t="n">
        <f aca="false">SUMIFS(Detail!$D$2:$D$9168,Detail!$C$2:$C$9168,$A1265)</f>
        <v>0</v>
      </c>
      <c r="I1265" s="74" t="n">
        <v>39.96</v>
      </c>
      <c r="J1265" s="51" t="n">
        <f aca="false">IF(E1265&gt;0,AF1265/E1265,0)</f>
        <v>0</v>
      </c>
      <c r="K1265" s="51" t="n">
        <f aca="false">IF(G1265&gt;0,AG1265/G1265,0)</f>
        <v>0</v>
      </c>
      <c r="L1265" s="75" t="n">
        <f aca="false">H1265/Settings!$B$16</f>
        <v>0</v>
      </c>
      <c r="M1265" s="76" t="n">
        <f aca="false">H1265/Settings!$B$20</f>
        <v>0</v>
      </c>
      <c r="N1265" s="77" t="n">
        <f aca="false">E1265*Settings!$B$3</f>
        <v>0</v>
      </c>
      <c r="O1265" s="77" t="n">
        <f aca="false">IF(E1265&gt;0,(AF1265-N1265)/SQRT(E1265*Settings!$B$3*(1-Settings!$B$3)),0)</f>
        <v>0</v>
      </c>
      <c r="P1265" s="77" t="n">
        <f aca="false">MAX(0,AF1265-N1265)</f>
        <v>0</v>
      </c>
      <c r="Q1265" s="51" t="n">
        <f aca="false">IF(E1265&gt;=Settings!$B$4,(AF1265+Settings!$B$7*Settings!$B$3)/(E1265+Settings!$B$7),Settings!$B$3)</f>
        <v>0.0748599558648786</v>
      </c>
      <c r="R1265" s="78" t="n">
        <f aca="false">PERCENTRANK($H$2:$H$1780,H1265,6)</f>
        <v>0</v>
      </c>
      <c r="S1265" s="78" t="n">
        <f aca="false">PERCENTRANK($Q$2:$Q$1780,Q1265,6)</f>
        <v>0.0646794</v>
      </c>
      <c r="T1265" s="78" t="n">
        <f aca="false">PERCENTRANK($F$2:$F$1780,F1265,6)</f>
        <v>0</v>
      </c>
      <c r="U1265" s="79" t="n">
        <f aca="false">IF(F1265&gt;0,ROUND((Settings!$B$8*T1265+Settings!$B$9*R1265+Settings!$B$10*S1265)/SUM(Settings!$B$8:$B$10),10),0)</f>
        <v>0</v>
      </c>
      <c r="V1265" s="71" t="str">
        <f aca="false">IF(U1265&gt;0,RANK(U1265,$U$2:$U$1780)+COUNTIF($U$2:U1265,U1265)-1,"")</f>
        <v/>
      </c>
      <c r="W1265" s="71" t="str">
        <f aca="false">IF(V1265="","",IF(V1265&lt;=Settings!$B$11,"1 - Fix first",IF(V1265&lt;=Settings!$B$12,"2 - Review","3 - Monitor")))</f>
        <v/>
      </c>
      <c r="X1265" s="71" t="str">
        <f aca="false">IF(AND(E1265&gt;=Settings!$B$4,AF1265&gt;=Settings!$B$5,O1265&gt;=Settings!$B$6),"HIGH RATE","")</f>
        <v/>
      </c>
      <c r="Y1265" s="71" t="str">
        <f aca="false">IF(F1265&gt;0,RANK(F1265,$F$2:$F$1780)+COUNTIF($F$2:F1265,F1265)-1,"")</f>
        <v/>
      </c>
      <c r="Z1265" s="71" t="str">
        <f aca="false">IF(H1265&gt;0,RANK(H1265,$H$2:$H$1780)+COUNTIF($H$2:H1265,H1265)-1,"")</f>
        <v/>
      </c>
      <c r="AA1265" s="71" t="str">
        <f aca="false">IF(AC1265="","",RANK(AC1265,$AC$2:$AC$1780)+COUNTIF($AC$2:AC1265,AC1265)-1)</f>
        <v/>
      </c>
      <c r="AB1265" s="71" t="str">
        <f aca="false">IF(AD1265="","",RANK(AD1265,$AD$2:$AD$1780)+COUNTIF($AD$2:AD1265,AD1265)-1)</f>
        <v/>
      </c>
      <c r="AC1265" s="71" t="str">
        <f aca="false">IF(AND(AF1265&gt;0,E1265&gt;=Settings!$B$4),ROUND(J1265,10),"")</f>
        <v/>
      </c>
      <c r="AD1265" s="71" t="str">
        <f aca="false">IF(X1265="HIGH RATE",ROUND(O1265,10),"")</f>
        <v/>
      </c>
      <c r="AE1265" s="71" t="s">
        <v>60</v>
      </c>
      <c r="AF1265" s="73" t="n">
        <f aca="false">SUMIFS(Detail!$L$2:$L$9168,Detail!$C$2:$C$9168,$A1265)</f>
        <v>0</v>
      </c>
      <c r="AG1265" s="74" t="n">
        <f aca="false">SUMIFS(Detail!$N$2:$N$9168,Detail!$C$2:$C$9168,$A1265)</f>
        <v>0</v>
      </c>
    </row>
    <row r="1266" customFormat="false" ht="15" hidden="false" customHeight="false" outlineLevel="0" collapsed="false">
      <c r="A1266" s="71" t="s">
        <v>1606</v>
      </c>
      <c r="B1266" s="71" t="s">
        <v>653</v>
      </c>
      <c r="C1266" s="71" t="s">
        <v>651</v>
      </c>
      <c r="D1266" s="71" t="str">
        <f aca="false">IFERROR(INDEX('Brand Map'!$B$4:$B$125,MATCH(C1266,'Brand Map'!$A$4:$A$125,0)),"Other")</f>
        <v>Other (small prefixes)</v>
      </c>
      <c r="E1266" s="73" t="n">
        <f aca="false">SUMIFS(Detail!$K$2:$K$9168,Detail!$C$2:$C$9168,$A1266)</f>
        <v>0</v>
      </c>
      <c r="F1266" s="73" t="n">
        <f aca="false">SUMIFS(Detail!$E$2:$E$9168,Detail!$C$2:$C$9168,$A1266)</f>
        <v>0</v>
      </c>
      <c r="G1266" s="74" t="n">
        <f aca="false">SUMIFS(Detail!$M$2:$M$9168,Detail!$C$2:$C$9168,$A1266)</f>
        <v>0</v>
      </c>
      <c r="H1266" s="74" t="n">
        <f aca="false">SUMIFS(Detail!$D$2:$D$9168,Detail!$C$2:$C$9168,$A1266)</f>
        <v>0</v>
      </c>
      <c r="I1266" s="74" t="n">
        <v>119.7</v>
      </c>
      <c r="J1266" s="51" t="n">
        <f aca="false">IF(E1266&gt;0,AF1266/E1266,0)</f>
        <v>0</v>
      </c>
      <c r="K1266" s="51" t="n">
        <f aca="false">IF(G1266&gt;0,AG1266/G1266,0)</f>
        <v>0</v>
      </c>
      <c r="L1266" s="75" t="n">
        <f aca="false">H1266/Settings!$B$16</f>
        <v>0</v>
      </c>
      <c r="M1266" s="76" t="n">
        <f aca="false">H1266/Settings!$B$20</f>
        <v>0</v>
      </c>
      <c r="N1266" s="77" t="n">
        <f aca="false">E1266*Settings!$B$3</f>
        <v>0</v>
      </c>
      <c r="O1266" s="77" t="n">
        <f aca="false">IF(E1266&gt;0,(AF1266-N1266)/SQRT(E1266*Settings!$B$3*(1-Settings!$B$3)),0)</f>
        <v>0</v>
      </c>
      <c r="P1266" s="77" t="n">
        <f aca="false">MAX(0,AF1266-N1266)</f>
        <v>0</v>
      </c>
      <c r="Q1266" s="51" t="n">
        <f aca="false">IF(E1266&gt;=Settings!$B$4,(AF1266+Settings!$B$7*Settings!$B$3)/(E1266+Settings!$B$7),Settings!$B$3)</f>
        <v>0.0748599558648786</v>
      </c>
      <c r="R1266" s="78" t="n">
        <f aca="false">PERCENTRANK($H$2:$H$1780,H1266,6)</f>
        <v>0</v>
      </c>
      <c r="S1266" s="78" t="n">
        <f aca="false">PERCENTRANK($Q$2:$Q$1780,Q1266,6)</f>
        <v>0.0646794</v>
      </c>
      <c r="T1266" s="78" t="n">
        <f aca="false">PERCENTRANK($F$2:$F$1780,F1266,6)</f>
        <v>0</v>
      </c>
      <c r="U1266" s="79" t="n">
        <f aca="false">IF(F1266&gt;0,ROUND((Settings!$B$8*T1266+Settings!$B$9*R1266+Settings!$B$10*S1266)/SUM(Settings!$B$8:$B$10),10),0)</f>
        <v>0</v>
      </c>
      <c r="V1266" s="71" t="str">
        <f aca="false">IF(U1266&gt;0,RANK(U1266,$U$2:$U$1780)+COUNTIF($U$2:U1266,U1266)-1,"")</f>
        <v/>
      </c>
      <c r="W1266" s="71" t="str">
        <f aca="false">IF(V1266="","",IF(V1266&lt;=Settings!$B$11,"1 - Fix first",IF(V1266&lt;=Settings!$B$12,"2 - Review","3 - Monitor")))</f>
        <v/>
      </c>
      <c r="X1266" s="71" t="str">
        <f aca="false">IF(AND(E1266&gt;=Settings!$B$4,AF1266&gt;=Settings!$B$5,O1266&gt;=Settings!$B$6),"HIGH RATE","")</f>
        <v/>
      </c>
      <c r="Y1266" s="71" t="str">
        <f aca="false">IF(F1266&gt;0,RANK(F1266,$F$2:$F$1780)+COUNTIF($F$2:F1266,F1266)-1,"")</f>
        <v/>
      </c>
      <c r="Z1266" s="71" t="str">
        <f aca="false">IF(H1266&gt;0,RANK(H1266,$H$2:$H$1780)+COUNTIF($H$2:H1266,H1266)-1,"")</f>
        <v/>
      </c>
      <c r="AA1266" s="71" t="str">
        <f aca="false">IF(AC1266="","",RANK(AC1266,$AC$2:$AC$1780)+COUNTIF($AC$2:AC1266,AC1266)-1)</f>
        <v/>
      </c>
      <c r="AB1266" s="71" t="str">
        <f aca="false">IF(AD1266="","",RANK(AD1266,$AD$2:$AD$1780)+COUNTIF($AD$2:AD1266,AD1266)-1)</f>
        <v/>
      </c>
      <c r="AC1266" s="71" t="str">
        <f aca="false">IF(AND(AF1266&gt;0,E1266&gt;=Settings!$B$4),ROUND(J1266,10),"")</f>
        <v/>
      </c>
      <c r="AD1266" s="71" t="str">
        <f aca="false">IF(X1266="HIGH RATE",ROUND(O1266,10),"")</f>
        <v/>
      </c>
      <c r="AE1266" s="71" t="s">
        <v>60</v>
      </c>
      <c r="AF1266" s="73" t="n">
        <f aca="false">SUMIFS(Detail!$L$2:$L$9168,Detail!$C$2:$C$9168,$A1266)</f>
        <v>0</v>
      </c>
      <c r="AG1266" s="74" t="n">
        <f aca="false">SUMIFS(Detail!$N$2:$N$9168,Detail!$C$2:$C$9168,$A1266)</f>
        <v>0</v>
      </c>
    </row>
    <row r="1267" customFormat="false" ht="15" hidden="false" customHeight="false" outlineLevel="0" collapsed="false">
      <c r="A1267" s="71" t="s">
        <v>1969</v>
      </c>
      <c r="B1267" s="71" t="s">
        <v>2549</v>
      </c>
      <c r="C1267" s="71" t="s">
        <v>289</v>
      </c>
      <c r="D1267" s="71" t="str">
        <f aca="false">IFERROR(INDEX('Brand Map'!$B$4:$B$125,MATCH(C1267,'Brand Map'!$A$4:$A$125,0)),"Other")</f>
        <v>AUSTRT</v>
      </c>
      <c r="E1267" s="73" t="n">
        <f aca="false">SUMIFS(Detail!$K$2:$K$9168,Detail!$C$2:$C$9168,$A1267)</f>
        <v>0</v>
      </c>
      <c r="F1267" s="73" t="n">
        <f aca="false">SUMIFS(Detail!$E$2:$E$9168,Detail!$C$2:$C$9168,$A1267)</f>
        <v>0</v>
      </c>
      <c r="G1267" s="74" t="n">
        <f aca="false">SUMIFS(Detail!$M$2:$M$9168,Detail!$C$2:$C$9168,$A1267)</f>
        <v>0</v>
      </c>
      <c r="H1267" s="74" t="n">
        <f aca="false">SUMIFS(Detail!$D$2:$D$9168,Detail!$C$2:$C$9168,$A1267)</f>
        <v>0</v>
      </c>
      <c r="I1267" s="74" t="n">
        <v>49.95</v>
      </c>
      <c r="J1267" s="51" t="n">
        <f aca="false">IF(E1267&gt;0,AF1267/E1267,0)</f>
        <v>0</v>
      </c>
      <c r="K1267" s="51" t="n">
        <f aca="false">IF(G1267&gt;0,AG1267/G1267,0)</f>
        <v>0</v>
      </c>
      <c r="L1267" s="75" t="n">
        <f aca="false">H1267/Settings!$B$16</f>
        <v>0</v>
      </c>
      <c r="M1267" s="76" t="n">
        <f aca="false">H1267/Settings!$B$20</f>
        <v>0</v>
      </c>
      <c r="N1267" s="77" t="n">
        <f aca="false">E1267*Settings!$B$3</f>
        <v>0</v>
      </c>
      <c r="O1267" s="77" t="n">
        <f aca="false">IF(E1267&gt;0,(AF1267-N1267)/SQRT(E1267*Settings!$B$3*(1-Settings!$B$3)),0)</f>
        <v>0</v>
      </c>
      <c r="P1267" s="77" t="n">
        <f aca="false">MAX(0,AF1267-N1267)</f>
        <v>0</v>
      </c>
      <c r="Q1267" s="51" t="n">
        <f aca="false">IF(E1267&gt;=Settings!$B$4,(AF1267+Settings!$B$7*Settings!$B$3)/(E1267+Settings!$B$7),Settings!$B$3)</f>
        <v>0.0748599558648786</v>
      </c>
      <c r="R1267" s="78" t="n">
        <f aca="false">PERCENTRANK($H$2:$H$1780,H1267,6)</f>
        <v>0</v>
      </c>
      <c r="S1267" s="78" t="n">
        <f aca="false">PERCENTRANK($Q$2:$Q$1780,Q1267,6)</f>
        <v>0.0646794</v>
      </c>
      <c r="T1267" s="78" t="n">
        <f aca="false">PERCENTRANK($F$2:$F$1780,F1267,6)</f>
        <v>0</v>
      </c>
      <c r="U1267" s="79" t="n">
        <f aca="false">IF(F1267&gt;0,ROUND((Settings!$B$8*T1267+Settings!$B$9*R1267+Settings!$B$10*S1267)/SUM(Settings!$B$8:$B$10),10),0)</f>
        <v>0</v>
      </c>
      <c r="V1267" s="71" t="str">
        <f aca="false">IF(U1267&gt;0,RANK(U1267,$U$2:$U$1780)+COUNTIF($U$2:U1267,U1267)-1,"")</f>
        <v/>
      </c>
      <c r="W1267" s="71" t="str">
        <f aca="false">IF(V1267="","",IF(V1267&lt;=Settings!$B$11,"1 - Fix first",IF(V1267&lt;=Settings!$B$12,"2 - Review","3 - Monitor")))</f>
        <v/>
      </c>
      <c r="X1267" s="71" t="str">
        <f aca="false">IF(AND(E1267&gt;=Settings!$B$4,AF1267&gt;=Settings!$B$5,O1267&gt;=Settings!$B$6),"HIGH RATE","")</f>
        <v/>
      </c>
      <c r="Y1267" s="71" t="str">
        <f aca="false">IF(F1267&gt;0,RANK(F1267,$F$2:$F$1780)+COUNTIF($F$2:F1267,F1267)-1,"")</f>
        <v/>
      </c>
      <c r="Z1267" s="71" t="str">
        <f aca="false">IF(H1267&gt;0,RANK(H1267,$H$2:$H$1780)+COUNTIF($H$2:H1267,H1267)-1,"")</f>
        <v/>
      </c>
      <c r="AA1267" s="71" t="str">
        <f aca="false">IF(AC1267="","",RANK(AC1267,$AC$2:$AC$1780)+COUNTIF($AC$2:AC1267,AC1267)-1)</f>
        <v/>
      </c>
      <c r="AB1267" s="71" t="str">
        <f aca="false">IF(AD1267="","",RANK(AD1267,$AD$2:$AD$1780)+COUNTIF($AD$2:AD1267,AD1267)-1)</f>
        <v/>
      </c>
      <c r="AC1267" s="71" t="str">
        <f aca="false">IF(AND(AF1267&gt;0,E1267&gt;=Settings!$B$4),ROUND(J1267,10),"")</f>
        <v/>
      </c>
      <c r="AD1267" s="71" t="str">
        <f aca="false">IF(X1267="HIGH RATE",ROUND(O1267,10),"")</f>
        <v/>
      </c>
      <c r="AE1267" s="71" t="s">
        <v>60</v>
      </c>
      <c r="AF1267" s="73" t="n">
        <f aca="false">SUMIFS(Detail!$L$2:$L$9168,Detail!$C$2:$C$9168,$A1267)</f>
        <v>0</v>
      </c>
      <c r="AG1267" s="74" t="n">
        <f aca="false">SUMIFS(Detail!$N$2:$N$9168,Detail!$C$2:$C$9168,$A1267)</f>
        <v>0</v>
      </c>
    </row>
    <row r="1268" customFormat="false" ht="15" hidden="false" customHeight="false" outlineLevel="0" collapsed="false">
      <c r="A1268" s="71" t="s">
        <v>2108</v>
      </c>
      <c r="B1268" s="71" t="s">
        <v>2549</v>
      </c>
      <c r="C1268" s="71" t="s">
        <v>289</v>
      </c>
      <c r="D1268" s="71" t="str">
        <f aca="false">IFERROR(INDEX('Brand Map'!$B$4:$B$125,MATCH(C1268,'Brand Map'!$A$4:$A$125,0)),"Other")</f>
        <v>AUSTRT</v>
      </c>
      <c r="E1268" s="73" t="n">
        <f aca="false">SUMIFS(Detail!$K$2:$K$9168,Detail!$C$2:$C$9168,$A1268)</f>
        <v>0</v>
      </c>
      <c r="F1268" s="73" t="n">
        <f aca="false">SUMIFS(Detail!$E$2:$E$9168,Detail!$C$2:$C$9168,$A1268)</f>
        <v>0</v>
      </c>
      <c r="G1268" s="74" t="n">
        <f aca="false">SUMIFS(Detail!$M$2:$M$9168,Detail!$C$2:$C$9168,$A1268)</f>
        <v>0</v>
      </c>
      <c r="H1268" s="74" t="n">
        <f aca="false">SUMIFS(Detail!$D$2:$D$9168,Detail!$C$2:$C$9168,$A1268)</f>
        <v>0</v>
      </c>
      <c r="I1268" s="74" t="n">
        <v>64.95</v>
      </c>
      <c r="J1268" s="51" t="n">
        <f aca="false">IF(E1268&gt;0,AF1268/E1268,0)</f>
        <v>0</v>
      </c>
      <c r="K1268" s="51" t="n">
        <f aca="false">IF(G1268&gt;0,AG1268/G1268,0)</f>
        <v>0</v>
      </c>
      <c r="L1268" s="75" t="n">
        <f aca="false">H1268/Settings!$B$16</f>
        <v>0</v>
      </c>
      <c r="M1268" s="76" t="n">
        <f aca="false">H1268/Settings!$B$20</f>
        <v>0</v>
      </c>
      <c r="N1268" s="77" t="n">
        <f aca="false">E1268*Settings!$B$3</f>
        <v>0</v>
      </c>
      <c r="O1268" s="77" t="n">
        <f aca="false">IF(E1268&gt;0,(AF1268-N1268)/SQRT(E1268*Settings!$B$3*(1-Settings!$B$3)),0)</f>
        <v>0</v>
      </c>
      <c r="P1268" s="77" t="n">
        <f aca="false">MAX(0,AF1268-N1268)</f>
        <v>0</v>
      </c>
      <c r="Q1268" s="51" t="n">
        <f aca="false">IF(E1268&gt;=Settings!$B$4,(AF1268+Settings!$B$7*Settings!$B$3)/(E1268+Settings!$B$7),Settings!$B$3)</f>
        <v>0.0748599558648786</v>
      </c>
      <c r="R1268" s="78" t="n">
        <f aca="false">PERCENTRANK($H$2:$H$1780,H1268,6)</f>
        <v>0</v>
      </c>
      <c r="S1268" s="78" t="n">
        <f aca="false">PERCENTRANK($Q$2:$Q$1780,Q1268,6)</f>
        <v>0.0646794</v>
      </c>
      <c r="T1268" s="78" t="n">
        <f aca="false">PERCENTRANK($F$2:$F$1780,F1268,6)</f>
        <v>0</v>
      </c>
      <c r="U1268" s="79" t="n">
        <f aca="false">IF(F1268&gt;0,ROUND((Settings!$B$8*T1268+Settings!$B$9*R1268+Settings!$B$10*S1268)/SUM(Settings!$B$8:$B$10),10),0)</f>
        <v>0</v>
      </c>
      <c r="V1268" s="71" t="str">
        <f aca="false">IF(U1268&gt;0,RANK(U1268,$U$2:$U$1780)+COUNTIF($U$2:U1268,U1268)-1,"")</f>
        <v/>
      </c>
      <c r="W1268" s="71" t="str">
        <f aca="false">IF(V1268="","",IF(V1268&lt;=Settings!$B$11,"1 - Fix first",IF(V1268&lt;=Settings!$B$12,"2 - Review","3 - Monitor")))</f>
        <v/>
      </c>
      <c r="X1268" s="71" t="str">
        <f aca="false">IF(AND(E1268&gt;=Settings!$B$4,AF1268&gt;=Settings!$B$5,O1268&gt;=Settings!$B$6),"HIGH RATE","")</f>
        <v/>
      </c>
      <c r="Y1268" s="71" t="str">
        <f aca="false">IF(F1268&gt;0,RANK(F1268,$F$2:$F$1780)+COUNTIF($F$2:F1268,F1268)-1,"")</f>
        <v/>
      </c>
      <c r="Z1268" s="71" t="str">
        <f aca="false">IF(H1268&gt;0,RANK(H1268,$H$2:$H$1780)+COUNTIF($H$2:H1268,H1268)-1,"")</f>
        <v/>
      </c>
      <c r="AA1268" s="71" t="str">
        <f aca="false">IF(AC1268="","",RANK(AC1268,$AC$2:$AC$1780)+COUNTIF($AC$2:AC1268,AC1268)-1)</f>
        <v/>
      </c>
      <c r="AB1268" s="71" t="str">
        <f aca="false">IF(AD1268="","",RANK(AD1268,$AD$2:$AD$1780)+COUNTIF($AD$2:AD1268,AD1268)-1)</f>
        <v/>
      </c>
      <c r="AC1268" s="71" t="str">
        <f aca="false">IF(AND(AF1268&gt;0,E1268&gt;=Settings!$B$4),ROUND(J1268,10),"")</f>
        <v/>
      </c>
      <c r="AD1268" s="71" t="str">
        <f aca="false">IF(X1268="HIGH RATE",ROUND(O1268,10),"")</f>
        <v/>
      </c>
      <c r="AE1268" s="71" t="s">
        <v>60</v>
      </c>
      <c r="AF1268" s="73" t="n">
        <f aca="false">SUMIFS(Detail!$L$2:$L$9168,Detail!$C$2:$C$9168,$A1268)</f>
        <v>0</v>
      </c>
      <c r="AG1268" s="74" t="n">
        <f aca="false">SUMIFS(Detail!$N$2:$N$9168,Detail!$C$2:$C$9168,$A1268)</f>
        <v>0</v>
      </c>
    </row>
    <row r="1269" customFormat="false" ht="15" hidden="false" customHeight="false" outlineLevel="0" collapsed="false">
      <c r="A1269" s="71" t="s">
        <v>1791</v>
      </c>
      <c r="B1269" s="71" t="s">
        <v>2549</v>
      </c>
      <c r="C1269" s="71" t="s">
        <v>289</v>
      </c>
      <c r="D1269" s="71" t="str">
        <f aca="false">IFERROR(INDEX('Brand Map'!$B$4:$B$125,MATCH(C1269,'Brand Map'!$A$4:$A$125,0)),"Other")</f>
        <v>AUSTRT</v>
      </c>
      <c r="E1269" s="73" t="n">
        <f aca="false">SUMIFS(Detail!$K$2:$K$9168,Detail!$C$2:$C$9168,$A1269)</f>
        <v>0</v>
      </c>
      <c r="F1269" s="73" t="n">
        <f aca="false">SUMIFS(Detail!$E$2:$E$9168,Detail!$C$2:$C$9168,$A1269)</f>
        <v>0</v>
      </c>
      <c r="G1269" s="74" t="n">
        <f aca="false">SUMIFS(Detail!$M$2:$M$9168,Detail!$C$2:$C$9168,$A1269)</f>
        <v>0</v>
      </c>
      <c r="H1269" s="74" t="n">
        <f aca="false">SUMIFS(Detail!$D$2:$D$9168,Detail!$C$2:$C$9168,$A1269)</f>
        <v>0</v>
      </c>
      <c r="I1269" s="74" t="n">
        <v>139.8</v>
      </c>
      <c r="J1269" s="51" t="n">
        <f aca="false">IF(E1269&gt;0,AF1269/E1269,0)</f>
        <v>0</v>
      </c>
      <c r="K1269" s="51" t="n">
        <f aca="false">IF(G1269&gt;0,AG1269/G1269,0)</f>
        <v>0</v>
      </c>
      <c r="L1269" s="75" t="n">
        <f aca="false">H1269/Settings!$B$16</f>
        <v>0</v>
      </c>
      <c r="M1269" s="76" t="n">
        <f aca="false">H1269/Settings!$B$20</f>
        <v>0</v>
      </c>
      <c r="N1269" s="77" t="n">
        <f aca="false">E1269*Settings!$B$3</f>
        <v>0</v>
      </c>
      <c r="O1269" s="77" t="n">
        <f aca="false">IF(E1269&gt;0,(AF1269-N1269)/SQRT(E1269*Settings!$B$3*(1-Settings!$B$3)),0)</f>
        <v>0</v>
      </c>
      <c r="P1269" s="77" t="n">
        <f aca="false">MAX(0,AF1269-N1269)</f>
        <v>0</v>
      </c>
      <c r="Q1269" s="51" t="n">
        <f aca="false">IF(E1269&gt;=Settings!$B$4,(AF1269+Settings!$B$7*Settings!$B$3)/(E1269+Settings!$B$7),Settings!$B$3)</f>
        <v>0.0748599558648786</v>
      </c>
      <c r="R1269" s="78" t="n">
        <f aca="false">PERCENTRANK($H$2:$H$1780,H1269,6)</f>
        <v>0</v>
      </c>
      <c r="S1269" s="78" t="n">
        <f aca="false">PERCENTRANK($Q$2:$Q$1780,Q1269,6)</f>
        <v>0.0646794</v>
      </c>
      <c r="T1269" s="78" t="n">
        <f aca="false">PERCENTRANK($F$2:$F$1780,F1269,6)</f>
        <v>0</v>
      </c>
      <c r="U1269" s="79" t="n">
        <f aca="false">IF(F1269&gt;0,ROUND((Settings!$B$8*T1269+Settings!$B$9*R1269+Settings!$B$10*S1269)/SUM(Settings!$B$8:$B$10),10),0)</f>
        <v>0</v>
      </c>
      <c r="V1269" s="71" t="str">
        <f aca="false">IF(U1269&gt;0,RANK(U1269,$U$2:$U$1780)+COUNTIF($U$2:U1269,U1269)-1,"")</f>
        <v/>
      </c>
      <c r="W1269" s="71" t="str">
        <f aca="false">IF(V1269="","",IF(V1269&lt;=Settings!$B$11,"1 - Fix first",IF(V1269&lt;=Settings!$B$12,"2 - Review","3 - Monitor")))</f>
        <v/>
      </c>
      <c r="X1269" s="71" t="str">
        <f aca="false">IF(AND(E1269&gt;=Settings!$B$4,AF1269&gt;=Settings!$B$5,O1269&gt;=Settings!$B$6),"HIGH RATE","")</f>
        <v/>
      </c>
      <c r="Y1269" s="71" t="str">
        <f aca="false">IF(F1269&gt;0,RANK(F1269,$F$2:$F$1780)+COUNTIF($F$2:F1269,F1269)-1,"")</f>
        <v/>
      </c>
      <c r="Z1269" s="71" t="str">
        <f aca="false">IF(H1269&gt;0,RANK(H1269,$H$2:$H$1780)+COUNTIF($H$2:H1269,H1269)-1,"")</f>
        <v/>
      </c>
      <c r="AA1269" s="71" t="str">
        <f aca="false">IF(AC1269="","",RANK(AC1269,$AC$2:$AC$1780)+COUNTIF($AC$2:AC1269,AC1269)-1)</f>
        <v/>
      </c>
      <c r="AB1269" s="71" t="str">
        <f aca="false">IF(AD1269="","",RANK(AD1269,$AD$2:$AD$1780)+COUNTIF($AD$2:AD1269,AD1269)-1)</f>
        <v/>
      </c>
      <c r="AC1269" s="71" t="str">
        <f aca="false">IF(AND(AF1269&gt;0,E1269&gt;=Settings!$B$4),ROUND(J1269,10),"")</f>
        <v/>
      </c>
      <c r="AD1269" s="71" t="str">
        <f aca="false">IF(X1269="HIGH RATE",ROUND(O1269,10),"")</f>
        <v/>
      </c>
      <c r="AE1269" s="71" t="s">
        <v>60</v>
      </c>
      <c r="AF1269" s="73" t="n">
        <f aca="false">SUMIFS(Detail!$L$2:$L$9168,Detail!$C$2:$C$9168,$A1269)</f>
        <v>0</v>
      </c>
      <c r="AG1269" s="74" t="n">
        <f aca="false">SUMIFS(Detail!$N$2:$N$9168,Detail!$C$2:$C$9168,$A1269)</f>
        <v>0</v>
      </c>
    </row>
    <row r="1270" customFormat="false" ht="15" hidden="false" customHeight="false" outlineLevel="0" collapsed="false">
      <c r="A1270" s="71" t="s">
        <v>1918</v>
      </c>
      <c r="B1270" s="71" t="s">
        <v>596</v>
      </c>
      <c r="C1270" s="71" t="s">
        <v>289</v>
      </c>
      <c r="D1270" s="71" t="str">
        <f aca="false">IFERROR(INDEX('Brand Map'!$B$4:$B$125,MATCH(C1270,'Brand Map'!$A$4:$A$125,0)),"Other")</f>
        <v>AUSTRT</v>
      </c>
      <c r="E1270" s="73" t="n">
        <f aca="false">SUMIFS(Detail!$K$2:$K$9168,Detail!$C$2:$C$9168,$A1270)</f>
        <v>0</v>
      </c>
      <c r="F1270" s="73" t="n">
        <f aca="false">SUMIFS(Detail!$E$2:$E$9168,Detail!$C$2:$C$9168,$A1270)</f>
        <v>0</v>
      </c>
      <c r="G1270" s="74" t="n">
        <f aca="false">SUMIFS(Detail!$M$2:$M$9168,Detail!$C$2:$C$9168,$A1270)</f>
        <v>0</v>
      </c>
      <c r="H1270" s="74" t="n">
        <f aca="false">SUMIFS(Detail!$D$2:$D$9168,Detail!$C$2:$C$9168,$A1270)</f>
        <v>0</v>
      </c>
      <c r="I1270" s="74" t="n">
        <v>149.85</v>
      </c>
      <c r="J1270" s="51" t="n">
        <f aca="false">IF(E1270&gt;0,AF1270/E1270,0)</f>
        <v>0</v>
      </c>
      <c r="K1270" s="51" t="n">
        <f aca="false">IF(G1270&gt;0,AG1270/G1270,0)</f>
        <v>0</v>
      </c>
      <c r="L1270" s="75" t="n">
        <f aca="false">H1270/Settings!$B$16</f>
        <v>0</v>
      </c>
      <c r="M1270" s="76" t="n">
        <f aca="false">H1270/Settings!$B$20</f>
        <v>0</v>
      </c>
      <c r="N1270" s="77" t="n">
        <f aca="false">E1270*Settings!$B$3</f>
        <v>0</v>
      </c>
      <c r="O1270" s="77" t="n">
        <f aca="false">IF(E1270&gt;0,(AF1270-N1270)/SQRT(E1270*Settings!$B$3*(1-Settings!$B$3)),0)</f>
        <v>0</v>
      </c>
      <c r="P1270" s="77" t="n">
        <f aca="false">MAX(0,AF1270-N1270)</f>
        <v>0</v>
      </c>
      <c r="Q1270" s="51" t="n">
        <f aca="false">IF(E1270&gt;=Settings!$B$4,(AF1270+Settings!$B$7*Settings!$B$3)/(E1270+Settings!$B$7),Settings!$B$3)</f>
        <v>0.0748599558648786</v>
      </c>
      <c r="R1270" s="78" t="n">
        <f aca="false">PERCENTRANK($H$2:$H$1780,H1270,6)</f>
        <v>0</v>
      </c>
      <c r="S1270" s="78" t="n">
        <f aca="false">PERCENTRANK($Q$2:$Q$1780,Q1270,6)</f>
        <v>0.0646794</v>
      </c>
      <c r="T1270" s="78" t="n">
        <f aca="false">PERCENTRANK($F$2:$F$1780,F1270,6)</f>
        <v>0</v>
      </c>
      <c r="U1270" s="79" t="n">
        <f aca="false">IF(F1270&gt;0,ROUND((Settings!$B$8*T1270+Settings!$B$9*R1270+Settings!$B$10*S1270)/SUM(Settings!$B$8:$B$10),10),0)</f>
        <v>0</v>
      </c>
      <c r="V1270" s="71" t="str">
        <f aca="false">IF(U1270&gt;0,RANK(U1270,$U$2:$U$1780)+COUNTIF($U$2:U1270,U1270)-1,"")</f>
        <v/>
      </c>
      <c r="W1270" s="71" t="str">
        <f aca="false">IF(V1270="","",IF(V1270&lt;=Settings!$B$11,"1 - Fix first",IF(V1270&lt;=Settings!$B$12,"2 - Review","3 - Monitor")))</f>
        <v/>
      </c>
      <c r="X1270" s="71" t="str">
        <f aca="false">IF(AND(E1270&gt;=Settings!$B$4,AF1270&gt;=Settings!$B$5,O1270&gt;=Settings!$B$6),"HIGH RATE","")</f>
        <v/>
      </c>
      <c r="Y1270" s="71" t="str">
        <f aca="false">IF(F1270&gt;0,RANK(F1270,$F$2:$F$1780)+COUNTIF($F$2:F1270,F1270)-1,"")</f>
        <v/>
      </c>
      <c r="Z1270" s="71" t="str">
        <f aca="false">IF(H1270&gt;0,RANK(H1270,$H$2:$H$1780)+COUNTIF($H$2:H1270,H1270)-1,"")</f>
        <v/>
      </c>
      <c r="AA1270" s="71" t="str">
        <f aca="false">IF(AC1270="","",RANK(AC1270,$AC$2:$AC$1780)+COUNTIF($AC$2:AC1270,AC1270)-1)</f>
        <v/>
      </c>
      <c r="AB1270" s="71" t="str">
        <f aca="false">IF(AD1270="","",RANK(AD1270,$AD$2:$AD$1780)+COUNTIF($AD$2:AD1270,AD1270)-1)</f>
        <v/>
      </c>
      <c r="AC1270" s="71" t="str">
        <f aca="false">IF(AND(AF1270&gt;0,E1270&gt;=Settings!$B$4),ROUND(J1270,10),"")</f>
        <v/>
      </c>
      <c r="AD1270" s="71" t="str">
        <f aca="false">IF(X1270="HIGH RATE",ROUND(O1270,10),"")</f>
        <v/>
      </c>
      <c r="AE1270" s="71" t="s">
        <v>60</v>
      </c>
      <c r="AF1270" s="73" t="n">
        <f aca="false">SUMIFS(Detail!$L$2:$L$9168,Detail!$C$2:$C$9168,$A1270)</f>
        <v>0</v>
      </c>
      <c r="AG1270" s="74" t="n">
        <f aca="false">SUMIFS(Detail!$N$2:$N$9168,Detail!$C$2:$C$9168,$A1270)</f>
        <v>0</v>
      </c>
    </row>
    <row r="1271" customFormat="false" ht="15" hidden="false" customHeight="false" outlineLevel="0" collapsed="false">
      <c r="A1271" s="71" t="s">
        <v>2032</v>
      </c>
      <c r="B1271" s="71" t="s">
        <v>596</v>
      </c>
      <c r="C1271" s="71" t="s">
        <v>289</v>
      </c>
      <c r="D1271" s="71" t="str">
        <f aca="false">IFERROR(INDEX('Brand Map'!$B$4:$B$125,MATCH(C1271,'Brand Map'!$A$4:$A$125,0)),"Other")</f>
        <v>AUSTRT</v>
      </c>
      <c r="E1271" s="73" t="n">
        <f aca="false">SUMIFS(Detail!$K$2:$K$9168,Detail!$C$2:$C$9168,$A1271)</f>
        <v>0</v>
      </c>
      <c r="F1271" s="73" t="n">
        <f aca="false">SUMIFS(Detail!$E$2:$E$9168,Detail!$C$2:$C$9168,$A1271)</f>
        <v>0</v>
      </c>
      <c r="G1271" s="74" t="n">
        <f aca="false">SUMIFS(Detail!$M$2:$M$9168,Detail!$C$2:$C$9168,$A1271)</f>
        <v>0</v>
      </c>
      <c r="H1271" s="74" t="n">
        <f aca="false">SUMIFS(Detail!$D$2:$D$9168,Detail!$C$2:$C$9168,$A1271)</f>
        <v>0</v>
      </c>
      <c r="I1271" s="74" t="n">
        <v>159.9</v>
      </c>
      <c r="J1271" s="51" t="n">
        <f aca="false">IF(E1271&gt;0,AF1271/E1271,0)</f>
        <v>0</v>
      </c>
      <c r="K1271" s="51" t="n">
        <f aca="false">IF(G1271&gt;0,AG1271/G1271,0)</f>
        <v>0</v>
      </c>
      <c r="L1271" s="75" t="n">
        <f aca="false">H1271/Settings!$B$16</f>
        <v>0</v>
      </c>
      <c r="M1271" s="76" t="n">
        <f aca="false">H1271/Settings!$B$20</f>
        <v>0</v>
      </c>
      <c r="N1271" s="77" t="n">
        <f aca="false">E1271*Settings!$B$3</f>
        <v>0</v>
      </c>
      <c r="O1271" s="77" t="n">
        <f aca="false">IF(E1271&gt;0,(AF1271-N1271)/SQRT(E1271*Settings!$B$3*(1-Settings!$B$3)),0)</f>
        <v>0</v>
      </c>
      <c r="P1271" s="77" t="n">
        <f aca="false">MAX(0,AF1271-N1271)</f>
        <v>0</v>
      </c>
      <c r="Q1271" s="51" t="n">
        <f aca="false">IF(E1271&gt;=Settings!$B$4,(AF1271+Settings!$B$7*Settings!$B$3)/(E1271+Settings!$B$7),Settings!$B$3)</f>
        <v>0.0748599558648786</v>
      </c>
      <c r="R1271" s="78" t="n">
        <f aca="false">PERCENTRANK($H$2:$H$1780,H1271,6)</f>
        <v>0</v>
      </c>
      <c r="S1271" s="78" t="n">
        <f aca="false">PERCENTRANK($Q$2:$Q$1780,Q1271,6)</f>
        <v>0.0646794</v>
      </c>
      <c r="T1271" s="78" t="n">
        <f aca="false">PERCENTRANK($F$2:$F$1780,F1271,6)</f>
        <v>0</v>
      </c>
      <c r="U1271" s="79" t="n">
        <f aca="false">IF(F1271&gt;0,ROUND((Settings!$B$8*T1271+Settings!$B$9*R1271+Settings!$B$10*S1271)/SUM(Settings!$B$8:$B$10),10),0)</f>
        <v>0</v>
      </c>
      <c r="V1271" s="71" t="str">
        <f aca="false">IF(U1271&gt;0,RANK(U1271,$U$2:$U$1780)+COUNTIF($U$2:U1271,U1271)-1,"")</f>
        <v/>
      </c>
      <c r="W1271" s="71" t="str">
        <f aca="false">IF(V1271="","",IF(V1271&lt;=Settings!$B$11,"1 - Fix first",IF(V1271&lt;=Settings!$B$12,"2 - Review","3 - Monitor")))</f>
        <v/>
      </c>
      <c r="X1271" s="71" t="str">
        <f aca="false">IF(AND(E1271&gt;=Settings!$B$4,AF1271&gt;=Settings!$B$5,O1271&gt;=Settings!$B$6),"HIGH RATE","")</f>
        <v/>
      </c>
      <c r="Y1271" s="71" t="str">
        <f aca="false">IF(F1271&gt;0,RANK(F1271,$F$2:$F$1780)+COUNTIF($F$2:F1271,F1271)-1,"")</f>
        <v/>
      </c>
      <c r="Z1271" s="71" t="str">
        <f aca="false">IF(H1271&gt;0,RANK(H1271,$H$2:$H$1780)+COUNTIF($H$2:H1271,H1271)-1,"")</f>
        <v/>
      </c>
      <c r="AA1271" s="71" t="str">
        <f aca="false">IF(AC1271="","",RANK(AC1271,$AC$2:$AC$1780)+COUNTIF($AC$2:AC1271,AC1271)-1)</f>
        <v/>
      </c>
      <c r="AB1271" s="71" t="str">
        <f aca="false">IF(AD1271="","",RANK(AD1271,$AD$2:$AD$1780)+COUNTIF($AD$2:AD1271,AD1271)-1)</f>
        <v/>
      </c>
      <c r="AC1271" s="71" t="str">
        <f aca="false">IF(AND(AF1271&gt;0,E1271&gt;=Settings!$B$4),ROUND(J1271,10),"")</f>
        <v/>
      </c>
      <c r="AD1271" s="71" t="str">
        <f aca="false">IF(X1271="HIGH RATE",ROUND(O1271,10),"")</f>
        <v/>
      </c>
      <c r="AE1271" s="71" t="s">
        <v>60</v>
      </c>
      <c r="AF1271" s="73" t="n">
        <f aca="false">SUMIFS(Detail!$L$2:$L$9168,Detail!$C$2:$C$9168,$A1271)</f>
        <v>0</v>
      </c>
      <c r="AG1271" s="74" t="n">
        <f aca="false">SUMIFS(Detail!$N$2:$N$9168,Detail!$C$2:$C$9168,$A1271)</f>
        <v>0</v>
      </c>
    </row>
    <row r="1272" customFormat="false" ht="15" hidden="false" customHeight="false" outlineLevel="0" collapsed="false">
      <c r="A1272" s="71" t="s">
        <v>1651</v>
      </c>
      <c r="B1272" s="71" t="s">
        <v>596</v>
      </c>
      <c r="C1272" s="71" t="s">
        <v>289</v>
      </c>
      <c r="D1272" s="71" t="str">
        <f aca="false">IFERROR(INDEX('Brand Map'!$B$4:$B$125,MATCH(C1272,'Brand Map'!$A$4:$A$125,0)),"Other")</f>
        <v>AUSTRT</v>
      </c>
      <c r="E1272" s="73" t="n">
        <f aca="false">SUMIFS(Detail!$K$2:$K$9168,Detail!$C$2:$C$9168,$A1272)</f>
        <v>0</v>
      </c>
      <c r="F1272" s="73" t="n">
        <f aca="false">SUMIFS(Detail!$E$2:$E$9168,Detail!$C$2:$C$9168,$A1272)</f>
        <v>0</v>
      </c>
      <c r="G1272" s="74" t="n">
        <f aca="false">SUMIFS(Detail!$M$2:$M$9168,Detail!$C$2:$C$9168,$A1272)</f>
        <v>0</v>
      </c>
      <c r="H1272" s="74" t="n">
        <f aca="false">SUMIFS(Detail!$D$2:$D$9168,Detail!$C$2:$C$9168,$A1272)</f>
        <v>0</v>
      </c>
      <c r="I1272" s="74" t="n">
        <v>943.65</v>
      </c>
      <c r="J1272" s="51" t="n">
        <f aca="false">IF(E1272&gt;0,AF1272/E1272,0)</f>
        <v>0</v>
      </c>
      <c r="K1272" s="51" t="n">
        <f aca="false">IF(G1272&gt;0,AG1272/G1272,0)</f>
        <v>0</v>
      </c>
      <c r="L1272" s="75" t="n">
        <f aca="false">H1272/Settings!$B$16</f>
        <v>0</v>
      </c>
      <c r="M1272" s="76" t="n">
        <f aca="false">H1272/Settings!$B$20</f>
        <v>0</v>
      </c>
      <c r="N1272" s="77" t="n">
        <f aca="false">E1272*Settings!$B$3</f>
        <v>0</v>
      </c>
      <c r="O1272" s="77" t="n">
        <f aca="false">IF(E1272&gt;0,(AF1272-N1272)/SQRT(E1272*Settings!$B$3*(1-Settings!$B$3)),0)</f>
        <v>0</v>
      </c>
      <c r="P1272" s="77" t="n">
        <f aca="false">MAX(0,AF1272-N1272)</f>
        <v>0</v>
      </c>
      <c r="Q1272" s="51" t="n">
        <f aca="false">IF(E1272&gt;=Settings!$B$4,(AF1272+Settings!$B$7*Settings!$B$3)/(E1272+Settings!$B$7),Settings!$B$3)</f>
        <v>0.0748599558648786</v>
      </c>
      <c r="R1272" s="78" t="n">
        <f aca="false">PERCENTRANK($H$2:$H$1780,H1272,6)</f>
        <v>0</v>
      </c>
      <c r="S1272" s="78" t="n">
        <f aca="false">PERCENTRANK($Q$2:$Q$1780,Q1272,6)</f>
        <v>0.0646794</v>
      </c>
      <c r="T1272" s="78" t="n">
        <f aca="false">PERCENTRANK($F$2:$F$1780,F1272,6)</f>
        <v>0</v>
      </c>
      <c r="U1272" s="79" t="n">
        <f aca="false">IF(F1272&gt;0,ROUND((Settings!$B$8*T1272+Settings!$B$9*R1272+Settings!$B$10*S1272)/SUM(Settings!$B$8:$B$10),10),0)</f>
        <v>0</v>
      </c>
      <c r="V1272" s="71" t="str">
        <f aca="false">IF(U1272&gt;0,RANK(U1272,$U$2:$U$1780)+COUNTIF($U$2:U1272,U1272)-1,"")</f>
        <v/>
      </c>
      <c r="W1272" s="71" t="str">
        <f aca="false">IF(V1272="","",IF(V1272&lt;=Settings!$B$11,"1 - Fix first",IF(V1272&lt;=Settings!$B$12,"2 - Review","3 - Monitor")))</f>
        <v/>
      </c>
      <c r="X1272" s="71" t="str">
        <f aca="false">IF(AND(E1272&gt;=Settings!$B$4,AF1272&gt;=Settings!$B$5,O1272&gt;=Settings!$B$6),"HIGH RATE","")</f>
        <v/>
      </c>
      <c r="Y1272" s="71" t="str">
        <f aca="false">IF(F1272&gt;0,RANK(F1272,$F$2:$F$1780)+COUNTIF($F$2:F1272,F1272)-1,"")</f>
        <v/>
      </c>
      <c r="Z1272" s="71" t="str">
        <f aca="false">IF(H1272&gt;0,RANK(H1272,$H$2:$H$1780)+COUNTIF($H$2:H1272,H1272)-1,"")</f>
        <v/>
      </c>
      <c r="AA1272" s="71" t="str">
        <f aca="false">IF(AC1272="","",RANK(AC1272,$AC$2:$AC$1780)+COUNTIF($AC$2:AC1272,AC1272)-1)</f>
        <v/>
      </c>
      <c r="AB1272" s="71" t="str">
        <f aca="false">IF(AD1272="","",RANK(AD1272,$AD$2:$AD$1780)+COUNTIF($AD$2:AD1272,AD1272)-1)</f>
        <v/>
      </c>
      <c r="AC1272" s="71" t="str">
        <f aca="false">IF(AND(AF1272&gt;0,E1272&gt;=Settings!$B$4),ROUND(J1272,10),"")</f>
        <v/>
      </c>
      <c r="AD1272" s="71" t="str">
        <f aca="false">IF(X1272="HIGH RATE",ROUND(O1272,10),"")</f>
        <v/>
      </c>
      <c r="AE1272" s="71" t="s">
        <v>60</v>
      </c>
      <c r="AF1272" s="73" t="n">
        <f aca="false">SUMIFS(Detail!$L$2:$L$9168,Detail!$C$2:$C$9168,$A1272)</f>
        <v>0</v>
      </c>
      <c r="AG1272" s="74" t="n">
        <f aca="false">SUMIFS(Detail!$N$2:$N$9168,Detail!$C$2:$C$9168,$A1272)</f>
        <v>0</v>
      </c>
    </row>
    <row r="1273" customFormat="false" ht="15" hidden="false" customHeight="false" outlineLevel="0" collapsed="false">
      <c r="A1273" s="71" t="s">
        <v>1865</v>
      </c>
      <c r="B1273" s="71" t="s">
        <v>2781</v>
      </c>
      <c r="C1273" s="71" t="s">
        <v>289</v>
      </c>
      <c r="D1273" s="71" t="str">
        <f aca="false">IFERROR(INDEX('Brand Map'!$B$4:$B$125,MATCH(C1273,'Brand Map'!$A$4:$A$125,0)),"Other")</f>
        <v>AUSTRT</v>
      </c>
      <c r="E1273" s="73" t="n">
        <f aca="false">SUMIFS(Detail!$K$2:$K$9168,Detail!$C$2:$C$9168,$A1273)</f>
        <v>0</v>
      </c>
      <c r="F1273" s="73" t="n">
        <f aca="false">SUMIFS(Detail!$E$2:$E$9168,Detail!$C$2:$C$9168,$A1273)</f>
        <v>0</v>
      </c>
      <c r="G1273" s="74" t="n">
        <f aca="false">SUMIFS(Detail!$M$2:$M$9168,Detail!$C$2:$C$9168,$A1273)</f>
        <v>0</v>
      </c>
      <c r="H1273" s="74" t="n">
        <f aca="false">SUMIFS(Detail!$D$2:$D$9168,Detail!$C$2:$C$9168,$A1273)</f>
        <v>0</v>
      </c>
      <c r="I1273" s="74" t="n">
        <v>79.95</v>
      </c>
      <c r="J1273" s="51" t="n">
        <f aca="false">IF(E1273&gt;0,AF1273/E1273,0)</f>
        <v>0</v>
      </c>
      <c r="K1273" s="51" t="n">
        <f aca="false">IF(G1273&gt;0,AG1273/G1273,0)</f>
        <v>0</v>
      </c>
      <c r="L1273" s="75" t="n">
        <f aca="false">H1273/Settings!$B$16</f>
        <v>0</v>
      </c>
      <c r="M1273" s="76" t="n">
        <f aca="false">H1273/Settings!$B$20</f>
        <v>0</v>
      </c>
      <c r="N1273" s="77" t="n">
        <f aca="false">E1273*Settings!$B$3</f>
        <v>0</v>
      </c>
      <c r="O1273" s="77" t="n">
        <f aca="false">IF(E1273&gt;0,(AF1273-N1273)/SQRT(E1273*Settings!$B$3*(1-Settings!$B$3)),0)</f>
        <v>0</v>
      </c>
      <c r="P1273" s="77" t="n">
        <f aca="false">MAX(0,AF1273-N1273)</f>
        <v>0</v>
      </c>
      <c r="Q1273" s="51" t="n">
        <f aca="false">IF(E1273&gt;=Settings!$B$4,(AF1273+Settings!$B$7*Settings!$B$3)/(E1273+Settings!$B$7),Settings!$B$3)</f>
        <v>0.0748599558648786</v>
      </c>
      <c r="R1273" s="78" t="n">
        <f aca="false">PERCENTRANK($H$2:$H$1780,H1273,6)</f>
        <v>0</v>
      </c>
      <c r="S1273" s="78" t="n">
        <f aca="false">PERCENTRANK($Q$2:$Q$1780,Q1273,6)</f>
        <v>0.0646794</v>
      </c>
      <c r="T1273" s="78" t="n">
        <f aca="false">PERCENTRANK($F$2:$F$1780,F1273,6)</f>
        <v>0</v>
      </c>
      <c r="U1273" s="79" t="n">
        <f aca="false">IF(F1273&gt;0,ROUND((Settings!$B$8*T1273+Settings!$B$9*R1273+Settings!$B$10*S1273)/SUM(Settings!$B$8:$B$10),10),0)</f>
        <v>0</v>
      </c>
      <c r="V1273" s="71" t="str">
        <f aca="false">IF(U1273&gt;0,RANK(U1273,$U$2:$U$1780)+COUNTIF($U$2:U1273,U1273)-1,"")</f>
        <v/>
      </c>
      <c r="W1273" s="71" t="str">
        <f aca="false">IF(V1273="","",IF(V1273&lt;=Settings!$B$11,"1 - Fix first",IF(V1273&lt;=Settings!$B$12,"2 - Review","3 - Monitor")))</f>
        <v/>
      </c>
      <c r="X1273" s="71" t="str">
        <f aca="false">IF(AND(E1273&gt;=Settings!$B$4,AF1273&gt;=Settings!$B$5,O1273&gt;=Settings!$B$6),"HIGH RATE","")</f>
        <v/>
      </c>
      <c r="Y1273" s="71" t="str">
        <f aca="false">IF(F1273&gt;0,RANK(F1273,$F$2:$F$1780)+COUNTIF($F$2:F1273,F1273)-1,"")</f>
        <v/>
      </c>
      <c r="Z1273" s="71" t="str">
        <f aca="false">IF(H1273&gt;0,RANK(H1273,$H$2:$H$1780)+COUNTIF($H$2:H1273,H1273)-1,"")</f>
        <v/>
      </c>
      <c r="AA1273" s="71" t="str">
        <f aca="false">IF(AC1273="","",RANK(AC1273,$AC$2:$AC$1780)+COUNTIF($AC$2:AC1273,AC1273)-1)</f>
        <v/>
      </c>
      <c r="AB1273" s="71" t="str">
        <f aca="false">IF(AD1273="","",RANK(AD1273,$AD$2:$AD$1780)+COUNTIF($AD$2:AD1273,AD1273)-1)</f>
        <v/>
      </c>
      <c r="AC1273" s="71" t="str">
        <f aca="false">IF(AND(AF1273&gt;0,E1273&gt;=Settings!$B$4),ROUND(J1273,10),"")</f>
        <v/>
      </c>
      <c r="AD1273" s="71" t="str">
        <f aca="false">IF(X1273="HIGH RATE",ROUND(O1273,10),"")</f>
        <v/>
      </c>
      <c r="AE1273" s="71" t="s">
        <v>60</v>
      </c>
      <c r="AF1273" s="73" t="n">
        <f aca="false">SUMIFS(Detail!$L$2:$L$9168,Detail!$C$2:$C$9168,$A1273)</f>
        <v>0</v>
      </c>
      <c r="AG1273" s="74" t="n">
        <f aca="false">SUMIFS(Detail!$N$2:$N$9168,Detail!$C$2:$C$9168,$A1273)</f>
        <v>0</v>
      </c>
    </row>
    <row r="1274" customFormat="false" ht="15" hidden="false" customHeight="false" outlineLevel="0" collapsed="false">
      <c r="A1274" s="71" t="s">
        <v>1960</v>
      </c>
      <c r="B1274" s="71" t="s">
        <v>2781</v>
      </c>
      <c r="C1274" s="71" t="s">
        <v>289</v>
      </c>
      <c r="D1274" s="71" t="str">
        <f aca="false">IFERROR(INDEX('Brand Map'!$B$4:$B$125,MATCH(C1274,'Brand Map'!$A$4:$A$125,0)),"Other")</f>
        <v>AUSTRT</v>
      </c>
      <c r="E1274" s="73" t="n">
        <f aca="false">SUMIFS(Detail!$K$2:$K$9168,Detail!$C$2:$C$9168,$A1274)</f>
        <v>0</v>
      </c>
      <c r="F1274" s="73" t="n">
        <f aca="false">SUMIFS(Detail!$E$2:$E$9168,Detail!$C$2:$C$9168,$A1274)</f>
        <v>0</v>
      </c>
      <c r="G1274" s="74" t="n">
        <f aca="false">SUMIFS(Detail!$M$2:$M$9168,Detail!$C$2:$C$9168,$A1274)</f>
        <v>0</v>
      </c>
      <c r="H1274" s="74" t="n">
        <f aca="false">SUMIFS(Detail!$D$2:$D$9168,Detail!$C$2:$C$9168,$A1274)</f>
        <v>0</v>
      </c>
      <c r="I1274" s="74" t="n">
        <v>34.95</v>
      </c>
      <c r="J1274" s="51" t="n">
        <f aca="false">IF(E1274&gt;0,AF1274/E1274,0)</f>
        <v>0</v>
      </c>
      <c r="K1274" s="51" t="n">
        <f aca="false">IF(G1274&gt;0,AG1274/G1274,0)</f>
        <v>0</v>
      </c>
      <c r="L1274" s="75" t="n">
        <f aca="false">H1274/Settings!$B$16</f>
        <v>0</v>
      </c>
      <c r="M1274" s="76" t="n">
        <f aca="false">H1274/Settings!$B$20</f>
        <v>0</v>
      </c>
      <c r="N1274" s="77" t="n">
        <f aca="false">E1274*Settings!$B$3</f>
        <v>0</v>
      </c>
      <c r="O1274" s="77" t="n">
        <f aca="false">IF(E1274&gt;0,(AF1274-N1274)/SQRT(E1274*Settings!$B$3*(1-Settings!$B$3)),0)</f>
        <v>0</v>
      </c>
      <c r="P1274" s="77" t="n">
        <f aca="false">MAX(0,AF1274-N1274)</f>
        <v>0</v>
      </c>
      <c r="Q1274" s="51" t="n">
        <f aca="false">IF(E1274&gt;=Settings!$B$4,(AF1274+Settings!$B$7*Settings!$B$3)/(E1274+Settings!$B$7),Settings!$B$3)</f>
        <v>0.0748599558648786</v>
      </c>
      <c r="R1274" s="78" t="n">
        <f aca="false">PERCENTRANK($H$2:$H$1780,H1274,6)</f>
        <v>0</v>
      </c>
      <c r="S1274" s="78" t="n">
        <f aca="false">PERCENTRANK($Q$2:$Q$1780,Q1274,6)</f>
        <v>0.0646794</v>
      </c>
      <c r="T1274" s="78" t="n">
        <f aca="false">PERCENTRANK($F$2:$F$1780,F1274,6)</f>
        <v>0</v>
      </c>
      <c r="U1274" s="79" t="n">
        <f aca="false">IF(F1274&gt;0,ROUND((Settings!$B$8*T1274+Settings!$B$9*R1274+Settings!$B$10*S1274)/SUM(Settings!$B$8:$B$10),10),0)</f>
        <v>0</v>
      </c>
      <c r="V1274" s="71" t="str">
        <f aca="false">IF(U1274&gt;0,RANK(U1274,$U$2:$U$1780)+COUNTIF($U$2:U1274,U1274)-1,"")</f>
        <v/>
      </c>
      <c r="W1274" s="71" t="str">
        <f aca="false">IF(V1274="","",IF(V1274&lt;=Settings!$B$11,"1 - Fix first",IF(V1274&lt;=Settings!$B$12,"2 - Review","3 - Monitor")))</f>
        <v/>
      </c>
      <c r="X1274" s="71" t="str">
        <f aca="false">IF(AND(E1274&gt;=Settings!$B$4,AF1274&gt;=Settings!$B$5,O1274&gt;=Settings!$B$6),"HIGH RATE","")</f>
        <v/>
      </c>
      <c r="Y1274" s="71" t="str">
        <f aca="false">IF(F1274&gt;0,RANK(F1274,$F$2:$F$1780)+COUNTIF($F$2:F1274,F1274)-1,"")</f>
        <v/>
      </c>
      <c r="Z1274" s="71" t="str">
        <f aca="false">IF(H1274&gt;0,RANK(H1274,$H$2:$H$1780)+COUNTIF($H$2:H1274,H1274)-1,"")</f>
        <v/>
      </c>
      <c r="AA1274" s="71" t="str">
        <f aca="false">IF(AC1274="","",RANK(AC1274,$AC$2:$AC$1780)+COUNTIF($AC$2:AC1274,AC1274)-1)</f>
        <v/>
      </c>
      <c r="AB1274" s="71" t="str">
        <f aca="false">IF(AD1274="","",RANK(AD1274,$AD$2:$AD$1780)+COUNTIF($AD$2:AD1274,AD1274)-1)</f>
        <v/>
      </c>
      <c r="AC1274" s="71" t="str">
        <f aca="false">IF(AND(AF1274&gt;0,E1274&gt;=Settings!$B$4),ROUND(J1274,10),"")</f>
        <v/>
      </c>
      <c r="AD1274" s="71" t="str">
        <f aca="false">IF(X1274="HIGH RATE",ROUND(O1274,10),"")</f>
        <v/>
      </c>
      <c r="AE1274" s="71" t="s">
        <v>60</v>
      </c>
      <c r="AF1274" s="73" t="n">
        <f aca="false">SUMIFS(Detail!$L$2:$L$9168,Detail!$C$2:$C$9168,$A1274)</f>
        <v>0</v>
      </c>
      <c r="AG1274" s="74" t="n">
        <f aca="false">SUMIFS(Detail!$N$2:$N$9168,Detail!$C$2:$C$9168,$A1274)</f>
        <v>0</v>
      </c>
    </row>
    <row r="1275" customFormat="false" ht="15" hidden="false" customHeight="false" outlineLevel="0" collapsed="false">
      <c r="A1275" s="71" t="s">
        <v>1686</v>
      </c>
      <c r="B1275" s="71" t="s">
        <v>3176</v>
      </c>
      <c r="C1275" s="71" t="s">
        <v>322</v>
      </c>
      <c r="D1275" s="71" t="str">
        <f aca="false">IFERROR(INDEX('Brand Map'!$B$4:$B$125,MATCH(C1275,'Brand Map'!$A$4:$A$125,0)),"Other")</f>
        <v>AUV</v>
      </c>
      <c r="E1275" s="73" t="n">
        <f aca="false">SUMIFS(Detail!$K$2:$K$9168,Detail!$C$2:$C$9168,$A1275)</f>
        <v>0</v>
      </c>
      <c r="F1275" s="73" t="n">
        <f aca="false">SUMIFS(Detail!$E$2:$E$9168,Detail!$C$2:$C$9168,$A1275)</f>
        <v>0</v>
      </c>
      <c r="G1275" s="74" t="n">
        <f aca="false">SUMIFS(Detail!$M$2:$M$9168,Detail!$C$2:$C$9168,$A1275)</f>
        <v>0</v>
      </c>
      <c r="H1275" s="74" t="n">
        <f aca="false">SUMIFS(Detail!$D$2:$D$9168,Detail!$C$2:$C$9168,$A1275)</f>
        <v>0</v>
      </c>
      <c r="I1275" s="74" t="n">
        <v>154.95</v>
      </c>
      <c r="J1275" s="51" t="n">
        <f aca="false">IF(E1275&gt;0,AF1275/E1275,0)</f>
        <v>0</v>
      </c>
      <c r="K1275" s="51" t="n">
        <f aca="false">IF(G1275&gt;0,AG1275/G1275,0)</f>
        <v>0</v>
      </c>
      <c r="L1275" s="75" t="n">
        <f aca="false">H1275/Settings!$B$16</f>
        <v>0</v>
      </c>
      <c r="M1275" s="76" t="n">
        <f aca="false">H1275/Settings!$B$20</f>
        <v>0</v>
      </c>
      <c r="N1275" s="77" t="n">
        <f aca="false">E1275*Settings!$B$3</f>
        <v>0</v>
      </c>
      <c r="O1275" s="77" t="n">
        <f aca="false">IF(E1275&gt;0,(AF1275-N1275)/SQRT(E1275*Settings!$B$3*(1-Settings!$B$3)),0)</f>
        <v>0</v>
      </c>
      <c r="P1275" s="77" t="n">
        <f aca="false">MAX(0,AF1275-N1275)</f>
        <v>0</v>
      </c>
      <c r="Q1275" s="51" t="n">
        <f aca="false">IF(E1275&gt;=Settings!$B$4,(AF1275+Settings!$B$7*Settings!$B$3)/(E1275+Settings!$B$7),Settings!$B$3)</f>
        <v>0.0748599558648786</v>
      </c>
      <c r="R1275" s="78" t="n">
        <f aca="false">PERCENTRANK($H$2:$H$1780,H1275,6)</f>
        <v>0</v>
      </c>
      <c r="S1275" s="78" t="n">
        <f aca="false">PERCENTRANK($Q$2:$Q$1780,Q1275,6)</f>
        <v>0.0646794</v>
      </c>
      <c r="T1275" s="78" t="n">
        <f aca="false">PERCENTRANK($F$2:$F$1780,F1275,6)</f>
        <v>0</v>
      </c>
      <c r="U1275" s="79" t="n">
        <f aca="false">IF(F1275&gt;0,ROUND((Settings!$B$8*T1275+Settings!$B$9*R1275+Settings!$B$10*S1275)/SUM(Settings!$B$8:$B$10),10),0)</f>
        <v>0</v>
      </c>
      <c r="V1275" s="71" t="str">
        <f aca="false">IF(U1275&gt;0,RANK(U1275,$U$2:$U$1780)+COUNTIF($U$2:U1275,U1275)-1,"")</f>
        <v/>
      </c>
      <c r="W1275" s="71" t="str">
        <f aca="false">IF(V1275="","",IF(V1275&lt;=Settings!$B$11,"1 - Fix first",IF(V1275&lt;=Settings!$B$12,"2 - Review","3 - Monitor")))</f>
        <v/>
      </c>
      <c r="X1275" s="71" t="str">
        <f aca="false">IF(AND(E1275&gt;=Settings!$B$4,AF1275&gt;=Settings!$B$5,O1275&gt;=Settings!$B$6),"HIGH RATE","")</f>
        <v/>
      </c>
      <c r="Y1275" s="71" t="str">
        <f aca="false">IF(F1275&gt;0,RANK(F1275,$F$2:$F$1780)+COUNTIF($F$2:F1275,F1275)-1,"")</f>
        <v/>
      </c>
      <c r="Z1275" s="71" t="str">
        <f aca="false">IF(H1275&gt;0,RANK(H1275,$H$2:$H$1780)+COUNTIF($H$2:H1275,H1275)-1,"")</f>
        <v/>
      </c>
      <c r="AA1275" s="71" t="str">
        <f aca="false">IF(AC1275="","",RANK(AC1275,$AC$2:$AC$1780)+COUNTIF($AC$2:AC1275,AC1275)-1)</f>
        <v/>
      </c>
      <c r="AB1275" s="71" t="str">
        <f aca="false">IF(AD1275="","",RANK(AD1275,$AD$2:$AD$1780)+COUNTIF($AD$2:AD1275,AD1275)-1)</f>
        <v/>
      </c>
      <c r="AC1275" s="71" t="str">
        <f aca="false">IF(AND(AF1275&gt;0,E1275&gt;=Settings!$B$4),ROUND(J1275,10),"")</f>
        <v/>
      </c>
      <c r="AD1275" s="71" t="str">
        <f aca="false">IF(X1275="HIGH RATE",ROUND(O1275,10),"")</f>
        <v/>
      </c>
      <c r="AE1275" s="71" t="s">
        <v>60</v>
      </c>
      <c r="AF1275" s="73" t="n">
        <f aca="false">SUMIFS(Detail!$L$2:$L$9168,Detail!$C$2:$C$9168,$A1275)</f>
        <v>0</v>
      </c>
      <c r="AG1275" s="74" t="n">
        <f aca="false">SUMIFS(Detail!$N$2:$N$9168,Detail!$C$2:$C$9168,$A1275)</f>
        <v>0</v>
      </c>
    </row>
    <row r="1276" customFormat="false" ht="15" hidden="false" customHeight="false" outlineLevel="0" collapsed="false">
      <c r="A1276" s="71" t="s">
        <v>795</v>
      </c>
      <c r="B1276" s="71" t="s">
        <v>796</v>
      </c>
      <c r="C1276" s="71" t="s">
        <v>322</v>
      </c>
      <c r="D1276" s="71" t="str">
        <f aca="false">IFERROR(INDEX('Brand Map'!$B$4:$B$125,MATCH(C1276,'Brand Map'!$A$4:$A$125,0)),"Other")</f>
        <v>AUV</v>
      </c>
      <c r="E1276" s="73" t="n">
        <f aca="false">SUMIFS(Detail!$K$2:$K$9168,Detail!$C$2:$C$9168,$A1276)</f>
        <v>0</v>
      </c>
      <c r="F1276" s="73" t="n">
        <f aca="false">SUMIFS(Detail!$E$2:$E$9168,Detail!$C$2:$C$9168,$A1276)</f>
        <v>0</v>
      </c>
      <c r="G1276" s="74" t="n">
        <f aca="false">SUMIFS(Detail!$M$2:$M$9168,Detail!$C$2:$C$9168,$A1276)</f>
        <v>0</v>
      </c>
      <c r="H1276" s="74" t="n">
        <f aca="false">SUMIFS(Detail!$D$2:$D$9168,Detail!$C$2:$C$9168,$A1276)</f>
        <v>0</v>
      </c>
      <c r="I1276" s="74" t="n">
        <v>134.95</v>
      </c>
      <c r="J1276" s="51" t="n">
        <f aca="false">IF(E1276&gt;0,AF1276/E1276,0)</f>
        <v>0</v>
      </c>
      <c r="K1276" s="51" t="n">
        <f aca="false">IF(G1276&gt;0,AG1276/G1276,0)</f>
        <v>0</v>
      </c>
      <c r="L1276" s="75" t="n">
        <f aca="false">H1276/Settings!$B$16</f>
        <v>0</v>
      </c>
      <c r="M1276" s="76" t="n">
        <f aca="false">H1276/Settings!$B$20</f>
        <v>0</v>
      </c>
      <c r="N1276" s="77" t="n">
        <f aca="false">E1276*Settings!$B$3</f>
        <v>0</v>
      </c>
      <c r="O1276" s="77" t="n">
        <f aca="false">IF(E1276&gt;0,(AF1276-N1276)/SQRT(E1276*Settings!$B$3*(1-Settings!$B$3)),0)</f>
        <v>0</v>
      </c>
      <c r="P1276" s="77" t="n">
        <f aca="false">MAX(0,AF1276-N1276)</f>
        <v>0</v>
      </c>
      <c r="Q1276" s="51" t="n">
        <f aca="false">IF(E1276&gt;=Settings!$B$4,(AF1276+Settings!$B$7*Settings!$B$3)/(E1276+Settings!$B$7),Settings!$B$3)</f>
        <v>0.0748599558648786</v>
      </c>
      <c r="R1276" s="78" t="n">
        <f aca="false">PERCENTRANK($H$2:$H$1780,H1276,6)</f>
        <v>0</v>
      </c>
      <c r="S1276" s="78" t="n">
        <f aca="false">PERCENTRANK($Q$2:$Q$1780,Q1276,6)</f>
        <v>0.0646794</v>
      </c>
      <c r="T1276" s="78" t="n">
        <f aca="false">PERCENTRANK($F$2:$F$1780,F1276,6)</f>
        <v>0</v>
      </c>
      <c r="U1276" s="79" t="n">
        <f aca="false">IF(F1276&gt;0,ROUND((Settings!$B$8*T1276+Settings!$B$9*R1276+Settings!$B$10*S1276)/SUM(Settings!$B$8:$B$10),10),0)</f>
        <v>0</v>
      </c>
      <c r="V1276" s="71" t="str">
        <f aca="false">IF(U1276&gt;0,RANK(U1276,$U$2:$U$1780)+COUNTIF($U$2:U1276,U1276)-1,"")</f>
        <v/>
      </c>
      <c r="W1276" s="71" t="str">
        <f aca="false">IF(V1276="","",IF(V1276&lt;=Settings!$B$11,"1 - Fix first",IF(V1276&lt;=Settings!$B$12,"2 - Review","3 - Monitor")))</f>
        <v/>
      </c>
      <c r="X1276" s="71" t="str">
        <f aca="false">IF(AND(E1276&gt;=Settings!$B$4,AF1276&gt;=Settings!$B$5,O1276&gt;=Settings!$B$6),"HIGH RATE","")</f>
        <v/>
      </c>
      <c r="Y1276" s="71" t="str">
        <f aca="false">IF(F1276&gt;0,RANK(F1276,$F$2:$F$1780)+COUNTIF($F$2:F1276,F1276)-1,"")</f>
        <v/>
      </c>
      <c r="Z1276" s="71" t="str">
        <f aca="false">IF(H1276&gt;0,RANK(H1276,$H$2:$H$1780)+COUNTIF($H$2:H1276,H1276)-1,"")</f>
        <v/>
      </c>
      <c r="AA1276" s="71" t="str">
        <f aca="false">IF(AC1276="","",RANK(AC1276,$AC$2:$AC$1780)+COUNTIF($AC$2:AC1276,AC1276)-1)</f>
        <v/>
      </c>
      <c r="AB1276" s="71" t="str">
        <f aca="false">IF(AD1276="","",RANK(AD1276,$AD$2:$AD$1780)+COUNTIF($AD$2:AD1276,AD1276)-1)</f>
        <v/>
      </c>
      <c r="AC1276" s="71" t="str">
        <f aca="false">IF(AND(AF1276&gt;0,E1276&gt;=Settings!$B$4),ROUND(J1276,10),"")</f>
        <v/>
      </c>
      <c r="AD1276" s="71" t="str">
        <f aca="false">IF(X1276="HIGH RATE",ROUND(O1276,10),"")</f>
        <v/>
      </c>
      <c r="AE1276" s="71" t="s">
        <v>60</v>
      </c>
      <c r="AF1276" s="73" t="n">
        <f aca="false">SUMIFS(Detail!$L$2:$L$9168,Detail!$C$2:$C$9168,$A1276)</f>
        <v>0</v>
      </c>
      <c r="AG1276" s="74" t="n">
        <f aca="false">SUMIFS(Detail!$N$2:$N$9168,Detail!$C$2:$C$9168,$A1276)</f>
        <v>0</v>
      </c>
    </row>
    <row r="1277" customFormat="false" ht="15" hidden="false" customHeight="false" outlineLevel="0" collapsed="false">
      <c r="A1277" s="71" t="s">
        <v>1521</v>
      </c>
      <c r="B1277" s="71" t="s">
        <v>3177</v>
      </c>
      <c r="C1277" s="71" t="s">
        <v>322</v>
      </c>
      <c r="D1277" s="71" t="str">
        <f aca="false">IFERROR(INDEX('Brand Map'!$B$4:$B$125,MATCH(C1277,'Brand Map'!$A$4:$A$125,0)),"Other")</f>
        <v>AUV</v>
      </c>
      <c r="E1277" s="73" t="n">
        <f aca="false">SUMIFS(Detail!$K$2:$K$9168,Detail!$C$2:$C$9168,$A1277)</f>
        <v>0</v>
      </c>
      <c r="F1277" s="73" t="n">
        <f aca="false">SUMIFS(Detail!$E$2:$E$9168,Detail!$C$2:$C$9168,$A1277)</f>
        <v>0</v>
      </c>
      <c r="G1277" s="74" t="n">
        <f aca="false">SUMIFS(Detail!$M$2:$M$9168,Detail!$C$2:$C$9168,$A1277)</f>
        <v>0</v>
      </c>
      <c r="H1277" s="74" t="n">
        <f aca="false">SUMIFS(Detail!$D$2:$D$9168,Detail!$C$2:$C$9168,$A1277)</f>
        <v>0</v>
      </c>
      <c r="I1277" s="74" t="n">
        <v>164.95</v>
      </c>
      <c r="J1277" s="51" t="n">
        <f aca="false">IF(E1277&gt;0,AF1277/E1277,0)</f>
        <v>0</v>
      </c>
      <c r="K1277" s="51" t="n">
        <f aca="false">IF(G1277&gt;0,AG1277/G1277,0)</f>
        <v>0</v>
      </c>
      <c r="L1277" s="75" t="n">
        <f aca="false">H1277/Settings!$B$16</f>
        <v>0</v>
      </c>
      <c r="M1277" s="76" t="n">
        <f aca="false">H1277/Settings!$B$20</f>
        <v>0</v>
      </c>
      <c r="N1277" s="77" t="n">
        <f aca="false">E1277*Settings!$B$3</f>
        <v>0</v>
      </c>
      <c r="O1277" s="77" t="n">
        <f aca="false">IF(E1277&gt;0,(AF1277-N1277)/SQRT(E1277*Settings!$B$3*(1-Settings!$B$3)),0)</f>
        <v>0</v>
      </c>
      <c r="P1277" s="77" t="n">
        <f aca="false">MAX(0,AF1277-N1277)</f>
        <v>0</v>
      </c>
      <c r="Q1277" s="51" t="n">
        <f aca="false">IF(E1277&gt;=Settings!$B$4,(AF1277+Settings!$B$7*Settings!$B$3)/(E1277+Settings!$B$7),Settings!$B$3)</f>
        <v>0.0748599558648786</v>
      </c>
      <c r="R1277" s="78" t="n">
        <f aca="false">PERCENTRANK($H$2:$H$1780,H1277,6)</f>
        <v>0</v>
      </c>
      <c r="S1277" s="78" t="n">
        <f aca="false">PERCENTRANK($Q$2:$Q$1780,Q1277,6)</f>
        <v>0.0646794</v>
      </c>
      <c r="T1277" s="78" t="n">
        <f aca="false">PERCENTRANK($F$2:$F$1780,F1277,6)</f>
        <v>0</v>
      </c>
      <c r="U1277" s="79" t="n">
        <f aca="false">IF(F1277&gt;0,ROUND((Settings!$B$8*T1277+Settings!$B$9*R1277+Settings!$B$10*S1277)/SUM(Settings!$B$8:$B$10),10),0)</f>
        <v>0</v>
      </c>
      <c r="V1277" s="71" t="str">
        <f aca="false">IF(U1277&gt;0,RANK(U1277,$U$2:$U$1780)+COUNTIF($U$2:U1277,U1277)-1,"")</f>
        <v/>
      </c>
      <c r="W1277" s="71" t="str">
        <f aca="false">IF(V1277="","",IF(V1277&lt;=Settings!$B$11,"1 - Fix first",IF(V1277&lt;=Settings!$B$12,"2 - Review","3 - Monitor")))</f>
        <v/>
      </c>
      <c r="X1277" s="71" t="str">
        <f aca="false">IF(AND(E1277&gt;=Settings!$B$4,AF1277&gt;=Settings!$B$5,O1277&gt;=Settings!$B$6),"HIGH RATE","")</f>
        <v/>
      </c>
      <c r="Y1277" s="71" t="str">
        <f aca="false">IF(F1277&gt;0,RANK(F1277,$F$2:$F$1780)+COUNTIF($F$2:F1277,F1277)-1,"")</f>
        <v/>
      </c>
      <c r="Z1277" s="71" t="str">
        <f aca="false">IF(H1277&gt;0,RANK(H1277,$H$2:$H$1780)+COUNTIF($H$2:H1277,H1277)-1,"")</f>
        <v/>
      </c>
      <c r="AA1277" s="71" t="str">
        <f aca="false">IF(AC1277="","",RANK(AC1277,$AC$2:$AC$1780)+COUNTIF($AC$2:AC1277,AC1277)-1)</f>
        <v/>
      </c>
      <c r="AB1277" s="71" t="str">
        <f aca="false">IF(AD1277="","",RANK(AD1277,$AD$2:$AD$1780)+COUNTIF($AD$2:AD1277,AD1277)-1)</f>
        <v/>
      </c>
      <c r="AC1277" s="71" t="str">
        <f aca="false">IF(AND(AF1277&gt;0,E1277&gt;=Settings!$B$4),ROUND(J1277,10),"")</f>
        <v/>
      </c>
      <c r="AD1277" s="71" t="str">
        <f aca="false">IF(X1277="HIGH RATE",ROUND(O1277,10),"")</f>
        <v/>
      </c>
      <c r="AE1277" s="71" t="s">
        <v>60</v>
      </c>
      <c r="AF1277" s="73" t="n">
        <f aca="false">SUMIFS(Detail!$L$2:$L$9168,Detail!$C$2:$C$9168,$A1277)</f>
        <v>0</v>
      </c>
      <c r="AG1277" s="74" t="n">
        <f aca="false">SUMIFS(Detail!$N$2:$N$9168,Detail!$C$2:$C$9168,$A1277)</f>
        <v>0</v>
      </c>
    </row>
    <row r="1278" customFormat="false" ht="15" hidden="false" customHeight="false" outlineLevel="0" collapsed="false">
      <c r="A1278" s="71" t="s">
        <v>1689</v>
      </c>
      <c r="B1278" s="71" t="s">
        <v>3177</v>
      </c>
      <c r="C1278" s="71" t="s">
        <v>322</v>
      </c>
      <c r="D1278" s="71" t="str">
        <f aca="false">IFERROR(INDEX('Brand Map'!$B$4:$B$125,MATCH(C1278,'Brand Map'!$A$4:$A$125,0)),"Other")</f>
        <v>AUV</v>
      </c>
      <c r="E1278" s="73" t="n">
        <f aca="false">SUMIFS(Detail!$K$2:$K$9168,Detail!$C$2:$C$9168,$A1278)</f>
        <v>0</v>
      </c>
      <c r="F1278" s="73" t="n">
        <f aca="false">SUMIFS(Detail!$E$2:$E$9168,Detail!$C$2:$C$9168,$A1278)</f>
        <v>0</v>
      </c>
      <c r="G1278" s="74" t="n">
        <f aca="false">SUMIFS(Detail!$M$2:$M$9168,Detail!$C$2:$C$9168,$A1278)</f>
        <v>0</v>
      </c>
      <c r="H1278" s="74" t="n">
        <f aca="false">SUMIFS(Detail!$D$2:$D$9168,Detail!$C$2:$C$9168,$A1278)</f>
        <v>0</v>
      </c>
      <c r="I1278" s="74" t="n">
        <v>179.95</v>
      </c>
      <c r="J1278" s="51" t="n">
        <f aca="false">IF(E1278&gt;0,AF1278/E1278,0)</f>
        <v>0</v>
      </c>
      <c r="K1278" s="51" t="n">
        <f aca="false">IF(G1278&gt;0,AG1278/G1278,0)</f>
        <v>0</v>
      </c>
      <c r="L1278" s="75" t="n">
        <f aca="false">H1278/Settings!$B$16</f>
        <v>0</v>
      </c>
      <c r="M1278" s="76" t="n">
        <f aca="false">H1278/Settings!$B$20</f>
        <v>0</v>
      </c>
      <c r="N1278" s="77" t="n">
        <f aca="false">E1278*Settings!$B$3</f>
        <v>0</v>
      </c>
      <c r="O1278" s="77" t="n">
        <f aca="false">IF(E1278&gt;0,(AF1278-N1278)/SQRT(E1278*Settings!$B$3*(1-Settings!$B$3)),0)</f>
        <v>0</v>
      </c>
      <c r="P1278" s="77" t="n">
        <f aca="false">MAX(0,AF1278-N1278)</f>
        <v>0</v>
      </c>
      <c r="Q1278" s="51" t="n">
        <f aca="false">IF(E1278&gt;=Settings!$B$4,(AF1278+Settings!$B$7*Settings!$B$3)/(E1278+Settings!$B$7),Settings!$B$3)</f>
        <v>0.0748599558648786</v>
      </c>
      <c r="R1278" s="78" t="n">
        <f aca="false">PERCENTRANK($H$2:$H$1780,H1278,6)</f>
        <v>0</v>
      </c>
      <c r="S1278" s="78" t="n">
        <f aca="false">PERCENTRANK($Q$2:$Q$1780,Q1278,6)</f>
        <v>0.0646794</v>
      </c>
      <c r="T1278" s="78" t="n">
        <f aca="false">PERCENTRANK($F$2:$F$1780,F1278,6)</f>
        <v>0</v>
      </c>
      <c r="U1278" s="79" t="n">
        <f aca="false">IF(F1278&gt;0,ROUND((Settings!$B$8*T1278+Settings!$B$9*R1278+Settings!$B$10*S1278)/SUM(Settings!$B$8:$B$10),10),0)</f>
        <v>0</v>
      </c>
      <c r="V1278" s="71" t="str">
        <f aca="false">IF(U1278&gt;0,RANK(U1278,$U$2:$U$1780)+COUNTIF($U$2:U1278,U1278)-1,"")</f>
        <v/>
      </c>
      <c r="W1278" s="71" t="str">
        <f aca="false">IF(V1278="","",IF(V1278&lt;=Settings!$B$11,"1 - Fix first",IF(V1278&lt;=Settings!$B$12,"2 - Review","3 - Monitor")))</f>
        <v/>
      </c>
      <c r="X1278" s="71" t="str">
        <f aca="false">IF(AND(E1278&gt;=Settings!$B$4,AF1278&gt;=Settings!$B$5,O1278&gt;=Settings!$B$6),"HIGH RATE","")</f>
        <v/>
      </c>
      <c r="Y1278" s="71" t="str">
        <f aca="false">IF(F1278&gt;0,RANK(F1278,$F$2:$F$1780)+COUNTIF($F$2:F1278,F1278)-1,"")</f>
        <v/>
      </c>
      <c r="Z1278" s="71" t="str">
        <f aca="false">IF(H1278&gt;0,RANK(H1278,$H$2:$H$1780)+COUNTIF($H$2:H1278,H1278)-1,"")</f>
        <v/>
      </c>
      <c r="AA1278" s="71" t="str">
        <f aca="false">IF(AC1278="","",RANK(AC1278,$AC$2:$AC$1780)+COUNTIF($AC$2:AC1278,AC1278)-1)</f>
        <v/>
      </c>
      <c r="AB1278" s="71" t="str">
        <f aca="false">IF(AD1278="","",RANK(AD1278,$AD$2:$AD$1780)+COUNTIF($AD$2:AD1278,AD1278)-1)</f>
        <v/>
      </c>
      <c r="AC1278" s="71" t="str">
        <f aca="false">IF(AND(AF1278&gt;0,E1278&gt;=Settings!$B$4),ROUND(J1278,10),"")</f>
        <v/>
      </c>
      <c r="AD1278" s="71" t="str">
        <f aca="false">IF(X1278="HIGH RATE",ROUND(O1278,10),"")</f>
        <v/>
      </c>
      <c r="AE1278" s="71" t="s">
        <v>60</v>
      </c>
      <c r="AF1278" s="73" t="n">
        <f aca="false">SUMIFS(Detail!$L$2:$L$9168,Detail!$C$2:$C$9168,$A1278)</f>
        <v>0</v>
      </c>
      <c r="AG1278" s="74" t="n">
        <f aca="false">SUMIFS(Detail!$N$2:$N$9168,Detail!$C$2:$C$9168,$A1278)</f>
        <v>0</v>
      </c>
    </row>
    <row r="1279" customFormat="false" ht="15" hidden="false" customHeight="false" outlineLevel="0" collapsed="false">
      <c r="A1279" s="71" t="s">
        <v>1987</v>
      </c>
      <c r="B1279" s="71" t="s">
        <v>3177</v>
      </c>
      <c r="C1279" s="71" t="s">
        <v>322</v>
      </c>
      <c r="D1279" s="71" t="str">
        <f aca="false">IFERROR(INDEX('Brand Map'!$B$4:$B$125,MATCH(C1279,'Brand Map'!$A$4:$A$125,0)),"Other")</f>
        <v>AUV</v>
      </c>
      <c r="E1279" s="73" t="n">
        <f aca="false">SUMIFS(Detail!$K$2:$K$9168,Detail!$C$2:$C$9168,$A1279)</f>
        <v>0</v>
      </c>
      <c r="F1279" s="73" t="n">
        <f aca="false">SUMIFS(Detail!$E$2:$E$9168,Detail!$C$2:$C$9168,$A1279)</f>
        <v>0</v>
      </c>
      <c r="G1279" s="74" t="n">
        <f aca="false">SUMIFS(Detail!$M$2:$M$9168,Detail!$C$2:$C$9168,$A1279)</f>
        <v>0</v>
      </c>
      <c r="H1279" s="74" t="n">
        <f aca="false">SUMIFS(Detail!$D$2:$D$9168,Detail!$C$2:$C$9168,$A1279)</f>
        <v>0</v>
      </c>
      <c r="I1279" s="74" t="n">
        <v>194.95</v>
      </c>
      <c r="J1279" s="51" t="n">
        <f aca="false">IF(E1279&gt;0,AF1279/E1279,0)</f>
        <v>0</v>
      </c>
      <c r="K1279" s="51" t="n">
        <f aca="false">IF(G1279&gt;0,AG1279/G1279,0)</f>
        <v>0</v>
      </c>
      <c r="L1279" s="75" t="n">
        <f aca="false">H1279/Settings!$B$16</f>
        <v>0</v>
      </c>
      <c r="M1279" s="76" t="n">
        <f aca="false">H1279/Settings!$B$20</f>
        <v>0</v>
      </c>
      <c r="N1279" s="77" t="n">
        <f aca="false">E1279*Settings!$B$3</f>
        <v>0</v>
      </c>
      <c r="O1279" s="77" t="n">
        <f aca="false">IF(E1279&gt;0,(AF1279-N1279)/SQRT(E1279*Settings!$B$3*(1-Settings!$B$3)),0)</f>
        <v>0</v>
      </c>
      <c r="P1279" s="77" t="n">
        <f aca="false">MAX(0,AF1279-N1279)</f>
        <v>0</v>
      </c>
      <c r="Q1279" s="51" t="n">
        <f aca="false">IF(E1279&gt;=Settings!$B$4,(AF1279+Settings!$B$7*Settings!$B$3)/(E1279+Settings!$B$7),Settings!$B$3)</f>
        <v>0.0748599558648786</v>
      </c>
      <c r="R1279" s="78" t="n">
        <f aca="false">PERCENTRANK($H$2:$H$1780,H1279,6)</f>
        <v>0</v>
      </c>
      <c r="S1279" s="78" t="n">
        <f aca="false">PERCENTRANK($Q$2:$Q$1780,Q1279,6)</f>
        <v>0.0646794</v>
      </c>
      <c r="T1279" s="78" t="n">
        <f aca="false">PERCENTRANK($F$2:$F$1780,F1279,6)</f>
        <v>0</v>
      </c>
      <c r="U1279" s="79" t="n">
        <f aca="false">IF(F1279&gt;0,ROUND((Settings!$B$8*T1279+Settings!$B$9*R1279+Settings!$B$10*S1279)/SUM(Settings!$B$8:$B$10),10),0)</f>
        <v>0</v>
      </c>
      <c r="V1279" s="71" t="str">
        <f aca="false">IF(U1279&gt;0,RANK(U1279,$U$2:$U$1780)+COUNTIF($U$2:U1279,U1279)-1,"")</f>
        <v/>
      </c>
      <c r="W1279" s="71" t="str">
        <f aca="false">IF(V1279="","",IF(V1279&lt;=Settings!$B$11,"1 - Fix first",IF(V1279&lt;=Settings!$B$12,"2 - Review","3 - Monitor")))</f>
        <v/>
      </c>
      <c r="X1279" s="71" t="str">
        <f aca="false">IF(AND(E1279&gt;=Settings!$B$4,AF1279&gt;=Settings!$B$5,O1279&gt;=Settings!$B$6),"HIGH RATE","")</f>
        <v/>
      </c>
      <c r="Y1279" s="71" t="str">
        <f aca="false">IF(F1279&gt;0,RANK(F1279,$F$2:$F$1780)+COUNTIF($F$2:F1279,F1279)-1,"")</f>
        <v/>
      </c>
      <c r="Z1279" s="71" t="str">
        <f aca="false">IF(H1279&gt;0,RANK(H1279,$H$2:$H$1780)+COUNTIF($H$2:H1279,H1279)-1,"")</f>
        <v/>
      </c>
      <c r="AA1279" s="71" t="str">
        <f aca="false">IF(AC1279="","",RANK(AC1279,$AC$2:$AC$1780)+COUNTIF($AC$2:AC1279,AC1279)-1)</f>
        <v/>
      </c>
      <c r="AB1279" s="71" t="str">
        <f aca="false">IF(AD1279="","",RANK(AD1279,$AD$2:$AD$1780)+COUNTIF($AD$2:AD1279,AD1279)-1)</f>
        <v/>
      </c>
      <c r="AC1279" s="71" t="str">
        <f aca="false">IF(AND(AF1279&gt;0,E1279&gt;=Settings!$B$4),ROUND(J1279,10),"")</f>
        <v/>
      </c>
      <c r="AD1279" s="71" t="str">
        <f aca="false">IF(X1279="HIGH RATE",ROUND(O1279,10),"")</f>
        <v/>
      </c>
      <c r="AE1279" s="71" t="s">
        <v>60</v>
      </c>
      <c r="AF1279" s="73" t="n">
        <f aca="false">SUMIFS(Detail!$L$2:$L$9168,Detail!$C$2:$C$9168,$A1279)</f>
        <v>0</v>
      </c>
      <c r="AG1279" s="74" t="n">
        <f aca="false">SUMIFS(Detail!$N$2:$N$9168,Detail!$C$2:$C$9168,$A1279)</f>
        <v>0</v>
      </c>
    </row>
    <row r="1280" customFormat="false" ht="15" hidden="false" customHeight="false" outlineLevel="0" collapsed="false">
      <c r="A1280" s="71" t="s">
        <v>1626</v>
      </c>
      <c r="B1280" s="71" t="s">
        <v>3177</v>
      </c>
      <c r="C1280" s="71" t="s">
        <v>322</v>
      </c>
      <c r="D1280" s="71" t="str">
        <f aca="false">IFERROR(INDEX('Brand Map'!$B$4:$B$125,MATCH(C1280,'Brand Map'!$A$4:$A$125,0)),"Other")</f>
        <v>AUV</v>
      </c>
      <c r="E1280" s="73" t="n">
        <f aca="false">SUMIFS(Detail!$K$2:$K$9168,Detail!$C$2:$C$9168,$A1280)</f>
        <v>0</v>
      </c>
      <c r="F1280" s="73" t="n">
        <f aca="false">SUMIFS(Detail!$E$2:$E$9168,Detail!$C$2:$C$9168,$A1280)</f>
        <v>0</v>
      </c>
      <c r="G1280" s="74" t="n">
        <f aca="false">SUMIFS(Detail!$M$2:$M$9168,Detail!$C$2:$C$9168,$A1280)</f>
        <v>0</v>
      </c>
      <c r="H1280" s="74" t="n">
        <f aca="false">SUMIFS(Detail!$D$2:$D$9168,Detail!$C$2:$C$9168,$A1280)</f>
        <v>0</v>
      </c>
      <c r="I1280" s="74" t="n">
        <v>419.9</v>
      </c>
      <c r="J1280" s="51" t="n">
        <f aca="false">IF(E1280&gt;0,AF1280/E1280,0)</f>
        <v>0</v>
      </c>
      <c r="K1280" s="51" t="n">
        <f aca="false">IF(G1280&gt;0,AG1280/G1280,0)</f>
        <v>0</v>
      </c>
      <c r="L1280" s="75" t="n">
        <f aca="false">H1280/Settings!$B$16</f>
        <v>0</v>
      </c>
      <c r="M1280" s="76" t="n">
        <f aca="false">H1280/Settings!$B$20</f>
        <v>0</v>
      </c>
      <c r="N1280" s="77" t="n">
        <f aca="false">E1280*Settings!$B$3</f>
        <v>0</v>
      </c>
      <c r="O1280" s="77" t="n">
        <f aca="false">IF(E1280&gt;0,(AF1280-N1280)/SQRT(E1280*Settings!$B$3*(1-Settings!$B$3)),0)</f>
        <v>0</v>
      </c>
      <c r="P1280" s="77" t="n">
        <f aca="false">MAX(0,AF1280-N1280)</f>
        <v>0</v>
      </c>
      <c r="Q1280" s="51" t="n">
        <f aca="false">IF(E1280&gt;=Settings!$B$4,(AF1280+Settings!$B$7*Settings!$B$3)/(E1280+Settings!$B$7),Settings!$B$3)</f>
        <v>0.0748599558648786</v>
      </c>
      <c r="R1280" s="78" t="n">
        <f aca="false">PERCENTRANK($H$2:$H$1780,H1280,6)</f>
        <v>0</v>
      </c>
      <c r="S1280" s="78" t="n">
        <f aca="false">PERCENTRANK($Q$2:$Q$1780,Q1280,6)</f>
        <v>0.0646794</v>
      </c>
      <c r="T1280" s="78" t="n">
        <f aca="false">PERCENTRANK($F$2:$F$1780,F1280,6)</f>
        <v>0</v>
      </c>
      <c r="U1280" s="79" t="n">
        <f aca="false">IF(F1280&gt;0,ROUND((Settings!$B$8*T1280+Settings!$B$9*R1280+Settings!$B$10*S1280)/SUM(Settings!$B$8:$B$10),10),0)</f>
        <v>0</v>
      </c>
      <c r="V1280" s="71" t="str">
        <f aca="false">IF(U1280&gt;0,RANK(U1280,$U$2:$U$1780)+COUNTIF($U$2:U1280,U1280)-1,"")</f>
        <v/>
      </c>
      <c r="W1280" s="71" t="str">
        <f aca="false">IF(V1280="","",IF(V1280&lt;=Settings!$B$11,"1 - Fix first",IF(V1280&lt;=Settings!$B$12,"2 - Review","3 - Monitor")))</f>
        <v/>
      </c>
      <c r="X1280" s="71" t="str">
        <f aca="false">IF(AND(E1280&gt;=Settings!$B$4,AF1280&gt;=Settings!$B$5,O1280&gt;=Settings!$B$6),"HIGH RATE","")</f>
        <v/>
      </c>
      <c r="Y1280" s="71" t="str">
        <f aca="false">IF(F1280&gt;0,RANK(F1280,$F$2:$F$1780)+COUNTIF($F$2:F1280,F1280)-1,"")</f>
        <v/>
      </c>
      <c r="Z1280" s="71" t="str">
        <f aca="false">IF(H1280&gt;0,RANK(H1280,$H$2:$H$1780)+COUNTIF($H$2:H1280,H1280)-1,"")</f>
        <v/>
      </c>
      <c r="AA1280" s="71" t="str">
        <f aca="false">IF(AC1280="","",RANK(AC1280,$AC$2:$AC$1780)+COUNTIF($AC$2:AC1280,AC1280)-1)</f>
        <v/>
      </c>
      <c r="AB1280" s="71" t="str">
        <f aca="false">IF(AD1280="","",RANK(AD1280,$AD$2:$AD$1780)+COUNTIF($AD$2:AD1280,AD1280)-1)</f>
        <v/>
      </c>
      <c r="AC1280" s="71" t="str">
        <f aca="false">IF(AND(AF1280&gt;0,E1280&gt;=Settings!$B$4),ROUND(J1280,10),"")</f>
        <v/>
      </c>
      <c r="AD1280" s="71" t="str">
        <f aca="false">IF(X1280="HIGH RATE",ROUND(O1280,10),"")</f>
        <v/>
      </c>
      <c r="AE1280" s="71" t="s">
        <v>60</v>
      </c>
      <c r="AF1280" s="73" t="n">
        <f aca="false">SUMIFS(Detail!$L$2:$L$9168,Detail!$C$2:$C$9168,$A1280)</f>
        <v>0</v>
      </c>
      <c r="AG1280" s="74" t="n">
        <f aca="false">SUMIFS(Detail!$N$2:$N$9168,Detail!$C$2:$C$9168,$A1280)</f>
        <v>0</v>
      </c>
    </row>
    <row r="1281" customFormat="false" ht="15" hidden="false" customHeight="false" outlineLevel="0" collapsed="false">
      <c r="A1281" s="71" t="s">
        <v>2030</v>
      </c>
      <c r="B1281" s="71" t="s">
        <v>3178</v>
      </c>
      <c r="C1281" s="71" t="s">
        <v>322</v>
      </c>
      <c r="D1281" s="71" t="str">
        <f aca="false">IFERROR(INDEX('Brand Map'!$B$4:$B$125,MATCH(C1281,'Brand Map'!$A$4:$A$125,0)),"Other")</f>
        <v>AUV</v>
      </c>
      <c r="E1281" s="73" t="n">
        <f aca="false">SUMIFS(Detail!$K$2:$K$9168,Detail!$C$2:$C$9168,$A1281)</f>
        <v>0</v>
      </c>
      <c r="F1281" s="73" t="n">
        <f aca="false">SUMIFS(Detail!$E$2:$E$9168,Detail!$C$2:$C$9168,$A1281)</f>
        <v>0</v>
      </c>
      <c r="G1281" s="74" t="n">
        <f aca="false">SUMIFS(Detail!$M$2:$M$9168,Detail!$C$2:$C$9168,$A1281)</f>
        <v>0</v>
      </c>
      <c r="H1281" s="74" t="n">
        <f aca="false">SUMIFS(Detail!$D$2:$D$9168,Detail!$C$2:$C$9168,$A1281)</f>
        <v>0</v>
      </c>
      <c r="I1281" s="74" t="n">
        <v>184.95</v>
      </c>
      <c r="J1281" s="51" t="n">
        <f aca="false">IF(E1281&gt;0,AF1281/E1281,0)</f>
        <v>0</v>
      </c>
      <c r="K1281" s="51" t="n">
        <f aca="false">IF(G1281&gt;0,AG1281/G1281,0)</f>
        <v>0</v>
      </c>
      <c r="L1281" s="75" t="n">
        <f aca="false">H1281/Settings!$B$16</f>
        <v>0</v>
      </c>
      <c r="M1281" s="76" t="n">
        <f aca="false">H1281/Settings!$B$20</f>
        <v>0</v>
      </c>
      <c r="N1281" s="77" t="n">
        <f aca="false">E1281*Settings!$B$3</f>
        <v>0</v>
      </c>
      <c r="O1281" s="77" t="n">
        <f aca="false">IF(E1281&gt;0,(AF1281-N1281)/SQRT(E1281*Settings!$B$3*(1-Settings!$B$3)),0)</f>
        <v>0</v>
      </c>
      <c r="P1281" s="77" t="n">
        <f aca="false">MAX(0,AF1281-N1281)</f>
        <v>0</v>
      </c>
      <c r="Q1281" s="51" t="n">
        <f aca="false">IF(E1281&gt;=Settings!$B$4,(AF1281+Settings!$B$7*Settings!$B$3)/(E1281+Settings!$B$7),Settings!$B$3)</f>
        <v>0.0748599558648786</v>
      </c>
      <c r="R1281" s="78" t="n">
        <f aca="false">PERCENTRANK($H$2:$H$1780,H1281,6)</f>
        <v>0</v>
      </c>
      <c r="S1281" s="78" t="n">
        <f aca="false">PERCENTRANK($Q$2:$Q$1780,Q1281,6)</f>
        <v>0.0646794</v>
      </c>
      <c r="T1281" s="78" t="n">
        <f aca="false">PERCENTRANK($F$2:$F$1780,F1281,6)</f>
        <v>0</v>
      </c>
      <c r="U1281" s="79" t="n">
        <f aca="false">IF(F1281&gt;0,ROUND((Settings!$B$8*T1281+Settings!$B$9*R1281+Settings!$B$10*S1281)/SUM(Settings!$B$8:$B$10),10),0)</f>
        <v>0</v>
      </c>
      <c r="V1281" s="71" t="str">
        <f aca="false">IF(U1281&gt;0,RANK(U1281,$U$2:$U$1780)+COUNTIF($U$2:U1281,U1281)-1,"")</f>
        <v/>
      </c>
      <c r="W1281" s="71" t="str">
        <f aca="false">IF(V1281="","",IF(V1281&lt;=Settings!$B$11,"1 - Fix first",IF(V1281&lt;=Settings!$B$12,"2 - Review","3 - Monitor")))</f>
        <v/>
      </c>
      <c r="X1281" s="71" t="str">
        <f aca="false">IF(AND(E1281&gt;=Settings!$B$4,AF1281&gt;=Settings!$B$5,O1281&gt;=Settings!$B$6),"HIGH RATE","")</f>
        <v/>
      </c>
      <c r="Y1281" s="71" t="str">
        <f aca="false">IF(F1281&gt;0,RANK(F1281,$F$2:$F$1780)+COUNTIF($F$2:F1281,F1281)-1,"")</f>
        <v/>
      </c>
      <c r="Z1281" s="71" t="str">
        <f aca="false">IF(H1281&gt;0,RANK(H1281,$H$2:$H$1780)+COUNTIF($H$2:H1281,H1281)-1,"")</f>
        <v/>
      </c>
      <c r="AA1281" s="71" t="str">
        <f aca="false">IF(AC1281="","",RANK(AC1281,$AC$2:$AC$1780)+COUNTIF($AC$2:AC1281,AC1281)-1)</f>
        <v/>
      </c>
      <c r="AB1281" s="71" t="str">
        <f aca="false">IF(AD1281="","",RANK(AD1281,$AD$2:$AD$1780)+COUNTIF($AD$2:AD1281,AD1281)-1)</f>
        <v/>
      </c>
      <c r="AC1281" s="71" t="str">
        <f aca="false">IF(AND(AF1281&gt;0,E1281&gt;=Settings!$B$4),ROUND(J1281,10),"")</f>
        <v/>
      </c>
      <c r="AD1281" s="71" t="str">
        <f aca="false">IF(X1281="HIGH RATE",ROUND(O1281,10),"")</f>
        <v/>
      </c>
      <c r="AE1281" s="71" t="s">
        <v>60</v>
      </c>
      <c r="AF1281" s="73" t="n">
        <f aca="false">SUMIFS(Detail!$L$2:$L$9168,Detail!$C$2:$C$9168,$A1281)</f>
        <v>0</v>
      </c>
      <c r="AG1281" s="74" t="n">
        <f aca="false">SUMIFS(Detail!$N$2:$N$9168,Detail!$C$2:$C$9168,$A1281)</f>
        <v>0</v>
      </c>
    </row>
    <row r="1282" customFormat="false" ht="15" hidden="false" customHeight="false" outlineLevel="0" collapsed="false">
      <c r="A1282" s="71" t="s">
        <v>1997</v>
      </c>
      <c r="B1282" s="71" t="s">
        <v>2726</v>
      </c>
      <c r="C1282" s="71" t="s">
        <v>322</v>
      </c>
      <c r="D1282" s="71" t="str">
        <f aca="false">IFERROR(INDEX('Brand Map'!$B$4:$B$125,MATCH(C1282,'Brand Map'!$A$4:$A$125,0)),"Other")</f>
        <v>AUV</v>
      </c>
      <c r="E1282" s="73" t="n">
        <f aca="false">SUMIFS(Detail!$K$2:$K$9168,Detail!$C$2:$C$9168,$A1282)</f>
        <v>0</v>
      </c>
      <c r="F1282" s="73" t="n">
        <f aca="false">SUMIFS(Detail!$E$2:$E$9168,Detail!$C$2:$C$9168,$A1282)</f>
        <v>0</v>
      </c>
      <c r="G1282" s="74" t="n">
        <f aca="false">SUMIFS(Detail!$M$2:$M$9168,Detail!$C$2:$C$9168,$A1282)</f>
        <v>0</v>
      </c>
      <c r="H1282" s="74" t="n">
        <f aca="false">SUMIFS(Detail!$D$2:$D$9168,Detail!$C$2:$C$9168,$A1282)</f>
        <v>0</v>
      </c>
      <c r="I1282" s="74" t="n">
        <v>7746.9</v>
      </c>
      <c r="J1282" s="51" t="n">
        <f aca="false">IF(E1282&gt;0,AF1282/E1282,0)</f>
        <v>0</v>
      </c>
      <c r="K1282" s="51" t="n">
        <f aca="false">IF(G1282&gt;0,AG1282/G1282,0)</f>
        <v>0</v>
      </c>
      <c r="L1282" s="75" t="n">
        <f aca="false">H1282/Settings!$B$16</f>
        <v>0</v>
      </c>
      <c r="M1282" s="76" t="n">
        <f aca="false">H1282/Settings!$B$20</f>
        <v>0</v>
      </c>
      <c r="N1282" s="77" t="n">
        <f aca="false">E1282*Settings!$B$3</f>
        <v>0</v>
      </c>
      <c r="O1282" s="77" t="n">
        <f aca="false">IF(E1282&gt;0,(AF1282-N1282)/SQRT(E1282*Settings!$B$3*(1-Settings!$B$3)),0)</f>
        <v>0</v>
      </c>
      <c r="P1282" s="77" t="n">
        <f aca="false">MAX(0,AF1282-N1282)</f>
        <v>0</v>
      </c>
      <c r="Q1282" s="51" t="n">
        <f aca="false">IF(E1282&gt;=Settings!$B$4,(AF1282+Settings!$B$7*Settings!$B$3)/(E1282+Settings!$B$7),Settings!$B$3)</f>
        <v>0.0748599558648786</v>
      </c>
      <c r="R1282" s="78" t="n">
        <f aca="false">PERCENTRANK($H$2:$H$1780,H1282,6)</f>
        <v>0</v>
      </c>
      <c r="S1282" s="78" t="n">
        <f aca="false">PERCENTRANK($Q$2:$Q$1780,Q1282,6)</f>
        <v>0.0646794</v>
      </c>
      <c r="T1282" s="78" t="n">
        <f aca="false">PERCENTRANK($F$2:$F$1780,F1282,6)</f>
        <v>0</v>
      </c>
      <c r="U1282" s="79" t="n">
        <f aca="false">IF(F1282&gt;0,ROUND((Settings!$B$8*T1282+Settings!$B$9*R1282+Settings!$B$10*S1282)/SUM(Settings!$B$8:$B$10),10),0)</f>
        <v>0</v>
      </c>
      <c r="V1282" s="71" t="str">
        <f aca="false">IF(U1282&gt;0,RANK(U1282,$U$2:$U$1780)+COUNTIF($U$2:U1282,U1282)-1,"")</f>
        <v/>
      </c>
      <c r="W1282" s="71" t="str">
        <f aca="false">IF(V1282="","",IF(V1282&lt;=Settings!$B$11,"1 - Fix first",IF(V1282&lt;=Settings!$B$12,"2 - Review","3 - Monitor")))</f>
        <v/>
      </c>
      <c r="X1282" s="71" t="str">
        <f aca="false">IF(AND(E1282&gt;=Settings!$B$4,AF1282&gt;=Settings!$B$5,O1282&gt;=Settings!$B$6),"HIGH RATE","")</f>
        <v/>
      </c>
      <c r="Y1282" s="71" t="str">
        <f aca="false">IF(F1282&gt;0,RANK(F1282,$F$2:$F$1780)+COUNTIF($F$2:F1282,F1282)-1,"")</f>
        <v/>
      </c>
      <c r="Z1282" s="71" t="str">
        <f aca="false">IF(H1282&gt;0,RANK(H1282,$H$2:$H$1780)+COUNTIF($H$2:H1282,H1282)-1,"")</f>
        <v/>
      </c>
      <c r="AA1282" s="71" t="str">
        <f aca="false">IF(AC1282="","",RANK(AC1282,$AC$2:$AC$1780)+COUNTIF($AC$2:AC1282,AC1282)-1)</f>
        <v/>
      </c>
      <c r="AB1282" s="71" t="str">
        <f aca="false">IF(AD1282="","",RANK(AD1282,$AD$2:$AD$1780)+COUNTIF($AD$2:AD1282,AD1282)-1)</f>
        <v/>
      </c>
      <c r="AC1282" s="71" t="str">
        <f aca="false">IF(AND(AF1282&gt;0,E1282&gt;=Settings!$B$4),ROUND(J1282,10),"")</f>
        <v/>
      </c>
      <c r="AD1282" s="71" t="str">
        <f aca="false">IF(X1282="HIGH RATE",ROUND(O1282,10),"")</f>
        <v/>
      </c>
      <c r="AE1282" s="71" t="s">
        <v>60</v>
      </c>
      <c r="AF1282" s="73" t="n">
        <f aca="false">SUMIFS(Detail!$L$2:$L$9168,Detail!$C$2:$C$9168,$A1282)</f>
        <v>0</v>
      </c>
      <c r="AG1282" s="74" t="n">
        <f aca="false">SUMIFS(Detail!$N$2:$N$9168,Detail!$C$2:$C$9168,$A1282)</f>
        <v>0</v>
      </c>
    </row>
    <row r="1283" customFormat="false" ht="15" hidden="false" customHeight="false" outlineLevel="0" collapsed="false">
      <c r="A1283" s="71" t="s">
        <v>1729</v>
      </c>
      <c r="B1283" s="71" t="s">
        <v>2726</v>
      </c>
      <c r="C1283" s="71" t="s">
        <v>322</v>
      </c>
      <c r="D1283" s="71" t="str">
        <f aca="false">IFERROR(INDEX('Brand Map'!$B$4:$B$125,MATCH(C1283,'Brand Map'!$A$4:$A$125,0)),"Other")</f>
        <v>AUV</v>
      </c>
      <c r="E1283" s="73" t="n">
        <f aca="false">SUMIFS(Detail!$K$2:$K$9168,Detail!$C$2:$C$9168,$A1283)</f>
        <v>0</v>
      </c>
      <c r="F1283" s="73" t="n">
        <f aca="false">SUMIFS(Detail!$E$2:$E$9168,Detail!$C$2:$C$9168,$A1283)</f>
        <v>0</v>
      </c>
      <c r="G1283" s="74" t="n">
        <f aca="false">SUMIFS(Detail!$M$2:$M$9168,Detail!$C$2:$C$9168,$A1283)</f>
        <v>0</v>
      </c>
      <c r="H1283" s="74" t="n">
        <f aca="false">SUMIFS(Detail!$D$2:$D$9168,Detail!$C$2:$C$9168,$A1283)</f>
        <v>0</v>
      </c>
      <c r="I1283" s="74" t="n">
        <v>3218.85</v>
      </c>
      <c r="J1283" s="51" t="n">
        <f aca="false">IF(E1283&gt;0,AF1283/E1283,0)</f>
        <v>0</v>
      </c>
      <c r="K1283" s="51" t="n">
        <f aca="false">IF(G1283&gt;0,AG1283/G1283,0)</f>
        <v>0</v>
      </c>
      <c r="L1283" s="75" t="n">
        <f aca="false">H1283/Settings!$B$16</f>
        <v>0</v>
      </c>
      <c r="M1283" s="76" t="n">
        <f aca="false">H1283/Settings!$B$20</f>
        <v>0</v>
      </c>
      <c r="N1283" s="77" t="n">
        <f aca="false">E1283*Settings!$B$3</f>
        <v>0</v>
      </c>
      <c r="O1283" s="77" t="n">
        <f aca="false">IF(E1283&gt;0,(AF1283-N1283)/SQRT(E1283*Settings!$B$3*(1-Settings!$B$3)),0)</f>
        <v>0</v>
      </c>
      <c r="P1283" s="77" t="n">
        <f aca="false">MAX(0,AF1283-N1283)</f>
        <v>0</v>
      </c>
      <c r="Q1283" s="51" t="n">
        <f aca="false">IF(E1283&gt;=Settings!$B$4,(AF1283+Settings!$B$7*Settings!$B$3)/(E1283+Settings!$B$7),Settings!$B$3)</f>
        <v>0.0748599558648786</v>
      </c>
      <c r="R1283" s="78" t="n">
        <f aca="false">PERCENTRANK($H$2:$H$1780,H1283,6)</f>
        <v>0</v>
      </c>
      <c r="S1283" s="78" t="n">
        <f aca="false">PERCENTRANK($Q$2:$Q$1780,Q1283,6)</f>
        <v>0.0646794</v>
      </c>
      <c r="T1283" s="78" t="n">
        <f aca="false">PERCENTRANK($F$2:$F$1780,F1283,6)</f>
        <v>0</v>
      </c>
      <c r="U1283" s="79" t="n">
        <f aca="false">IF(F1283&gt;0,ROUND((Settings!$B$8*T1283+Settings!$B$9*R1283+Settings!$B$10*S1283)/SUM(Settings!$B$8:$B$10),10),0)</f>
        <v>0</v>
      </c>
      <c r="V1283" s="71" t="str">
        <f aca="false">IF(U1283&gt;0,RANK(U1283,$U$2:$U$1780)+COUNTIF($U$2:U1283,U1283)-1,"")</f>
        <v/>
      </c>
      <c r="W1283" s="71" t="str">
        <f aca="false">IF(V1283="","",IF(V1283&lt;=Settings!$B$11,"1 - Fix first",IF(V1283&lt;=Settings!$B$12,"2 - Review","3 - Monitor")))</f>
        <v/>
      </c>
      <c r="X1283" s="71" t="str">
        <f aca="false">IF(AND(E1283&gt;=Settings!$B$4,AF1283&gt;=Settings!$B$5,O1283&gt;=Settings!$B$6),"HIGH RATE","")</f>
        <v/>
      </c>
      <c r="Y1283" s="71" t="str">
        <f aca="false">IF(F1283&gt;0,RANK(F1283,$F$2:$F$1780)+COUNTIF($F$2:F1283,F1283)-1,"")</f>
        <v/>
      </c>
      <c r="Z1283" s="71" t="str">
        <f aca="false">IF(H1283&gt;0,RANK(H1283,$H$2:$H$1780)+COUNTIF($H$2:H1283,H1283)-1,"")</f>
        <v/>
      </c>
      <c r="AA1283" s="71" t="str">
        <f aca="false">IF(AC1283="","",RANK(AC1283,$AC$2:$AC$1780)+COUNTIF($AC$2:AC1283,AC1283)-1)</f>
        <v/>
      </c>
      <c r="AB1283" s="71" t="str">
        <f aca="false">IF(AD1283="","",RANK(AD1283,$AD$2:$AD$1780)+COUNTIF($AD$2:AD1283,AD1283)-1)</f>
        <v/>
      </c>
      <c r="AC1283" s="71" t="str">
        <f aca="false">IF(AND(AF1283&gt;0,E1283&gt;=Settings!$B$4),ROUND(J1283,10),"")</f>
        <v/>
      </c>
      <c r="AD1283" s="71" t="str">
        <f aca="false">IF(X1283="HIGH RATE",ROUND(O1283,10),"")</f>
        <v/>
      </c>
      <c r="AE1283" s="71" t="s">
        <v>60</v>
      </c>
      <c r="AF1283" s="73" t="n">
        <f aca="false">SUMIFS(Detail!$L$2:$L$9168,Detail!$C$2:$C$9168,$A1283)</f>
        <v>0</v>
      </c>
      <c r="AG1283" s="74" t="n">
        <f aca="false">SUMIFS(Detail!$N$2:$N$9168,Detail!$C$2:$C$9168,$A1283)</f>
        <v>0</v>
      </c>
    </row>
    <row r="1284" customFormat="false" ht="15" hidden="false" customHeight="false" outlineLevel="0" collapsed="false">
      <c r="A1284" s="71" t="s">
        <v>757</v>
      </c>
      <c r="B1284" s="71" t="s">
        <v>758</v>
      </c>
      <c r="C1284" s="71" t="s">
        <v>756</v>
      </c>
      <c r="D1284" s="71" t="str">
        <f aca="false">IFERROR(INDEX('Brand Map'!$B$4:$B$125,MATCH(C1284,'Brand Map'!$A$4:$A$125,0)),"Other")</f>
        <v>Other (small prefixes)</v>
      </c>
      <c r="E1284" s="73" t="n">
        <f aca="false">SUMIFS(Detail!$K$2:$K$9168,Detail!$C$2:$C$9168,$A1284)</f>
        <v>0</v>
      </c>
      <c r="F1284" s="73" t="n">
        <f aca="false">SUMIFS(Detail!$E$2:$E$9168,Detail!$C$2:$C$9168,$A1284)</f>
        <v>0</v>
      </c>
      <c r="G1284" s="74" t="n">
        <f aca="false">SUMIFS(Detail!$M$2:$M$9168,Detail!$C$2:$C$9168,$A1284)</f>
        <v>0</v>
      </c>
      <c r="H1284" s="74" t="n">
        <f aca="false">SUMIFS(Detail!$D$2:$D$9168,Detail!$C$2:$C$9168,$A1284)</f>
        <v>0</v>
      </c>
      <c r="I1284" s="74" t="n">
        <v>219.8</v>
      </c>
      <c r="J1284" s="51" t="n">
        <f aca="false">IF(E1284&gt;0,AF1284/E1284,0)</f>
        <v>0</v>
      </c>
      <c r="K1284" s="51" t="n">
        <f aca="false">IF(G1284&gt;0,AG1284/G1284,0)</f>
        <v>0</v>
      </c>
      <c r="L1284" s="75" t="n">
        <f aca="false">H1284/Settings!$B$16</f>
        <v>0</v>
      </c>
      <c r="M1284" s="76" t="n">
        <f aca="false">H1284/Settings!$B$20</f>
        <v>0</v>
      </c>
      <c r="N1284" s="77" t="n">
        <f aca="false">E1284*Settings!$B$3</f>
        <v>0</v>
      </c>
      <c r="O1284" s="77" t="n">
        <f aca="false">IF(E1284&gt;0,(AF1284-N1284)/SQRT(E1284*Settings!$B$3*(1-Settings!$B$3)),0)</f>
        <v>0</v>
      </c>
      <c r="P1284" s="77" t="n">
        <f aca="false">MAX(0,AF1284-N1284)</f>
        <v>0</v>
      </c>
      <c r="Q1284" s="51" t="n">
        <f aca="false">IF(E1284&gt;=Settings!$B$4,(AF1284+Settings!$B$7*Settings!$B$3)/(E1284+Settings!$B$7),Settings!$B$3)</f>
        <v>0.0748599558648786</v>
      </c>
      <c r="R1284" s="78" t="n">
        <f aca="false">PERCENTRANK($H$2:$H$1780,H1284,6)</f>
        <v>0</v>
      </c>
      <c r="S1284" s="78" t="n">
        <f aca="false">PERCENTRANK($Q$2:$Q$1780,Q1284,6)</f>
        <v>0.0646794</v>
      </c>
      <c r="T1284" s="78" t="n">
        <f aca="false">PERCENTRANK($F$2:$F$1780,F1284,6)</f>
        <v>0</v>
      </c>
      <c r="U1284" s="79" t="n">
        <f aca="false">IF(F1284&gt;0,ROUND((Settings!$B$8*T1284+Settings!$B$9*R1284+Settings!$B$10*S1284)/SUM(Settings!$B$8:$B$10),10),0)</f>
        <v>0</v>
      </c>
      <c r="V1284" s="71" t="str">
        <f aca="false">IF(U1284&gt;0,RANK(U1284,$U$2:$U$1780)+COUNTIF($U$2:U1284,U1284)-1,"")</f>
        <v/>
      </c>
      <c r="W1284" s="71" t="str">
        <f aca="false">IF(V1284="","",IF(V1284&lt;=Settings!$B$11,"1 - Fix first",IF(V1284&lt;=Settings!$B$12,"2 - Review","3 - Monitor")))</f>
        <v/>
      </c>
      <c r="X1284" s="71" t="str">
        <f aca="false">IF(AND(E1284&gt;=Settings!$B$4,AF1284&gt;=Settings!$B$5,O1284&gt;=Settings!$B$6),"HIGH RATE","")</f>
        <v/>
      </c>
      <c r="Y1284" s="71" t="str">
        <f aca="false">IF(F1284&gt;0,RANK(F1284,$F$2:$F$1780)+COUNTIF($F$2:F1284,F1284)-1,"")</f>
        <v/>
      </c>
      <c r="Z1284" s="71" t="str">
        <f aca="false">IF(H1284&gt;0,RANK(H1284,$H$2:$H$1780)+COUNTIF($H$2:H1284,H1284)-1,"")</f>
        <v/>
      </c>
      <c r="AA1284" s="71" t="str">
        <f aca="false">IF(AC1284="","",RANK(AC1284,$AC$2:$AC$1780)+COUNTIF($AC$2:AC1284,AC1284)-1)</f>
        <v/>
      </c>
      <c r="AB1284" s="71" t="str">
        <f aca="false">IF(AD1284="","",RANK(AD1284,$AD$2:$AD$1780)+COUNTIF($AD$2:AD1284,AD1284)-1)</f>
        <v/>
      </c>
      <c r="AC1284" s="71" t="str">
        <f aca="false">IF(AND(AF1284&gt;0,E1284&gt;=Settings!$B$4),ROUND(J1284,10),"")</f>
        <v/>
      </c>
      <c r="AD1284" s="71" t="str">
        <f aca="false">IF(X1284="HIGH RATE",ROUND(O1284,10),"")</f>
        <v/>
      </c>
      <c r="AE1284" s="71" t="s">
        <v>60</v>
      </c>
      <c r="AF1284" s="73" t="n">
        <f aca="false">SUMIFS(Detail!$L$2:$L$9168,Detail!$C$2:$C$9168,$A1284)</f>
        <v>0</v>
      </c>
      <c r="AG1284" s="74" t="n">
        <f aca="false">SUMIFS(Detail!$N$2:$N$9168,Detail!$C$2:$C$9168,$A1284)</f>
        <v>0</v>
      </c>
    </row>
    <row r="1285" customFormat="false" ht="15" hidden="false" customHeight="false" outlineLevel="0" collapsed="false">
      <c r="A1285" s="71" t="s">
        <v>1909</v>
      </c>
      <c r="B1285" s="71" t="s">
        <v>758</v>
      </c>
      <c r="C1285" s="71" t="s">
        <v>756</v>
      </c>
      <c r="D1285" s="71" t="str">
        <f aca="false">IFERROR(INDEX('Brand Map'!$B$4:$B$125,MATCH(C1285,'Brand Map'!$A$4:$A$125,0)),"Other")</f>
        <v>Other (small prefixes)</v>
      </c>
      <c r="E1285" s="73" t="n">
        <f aca="false">SUMIFS(Detail!$K$2:$K$9168,Detail!$C$2:$C$9168,$A1285)</f>
        <v>0</v>
      </c>
      <c r="F1285" s="73" t="n">
        <f aca="false">SUMIFS(Detail!$E$2:$E$9168,Detail!$C$2:$C$9168,$A1285)</f>
        <v>0</v>
      </c>
      <c r="G1285" s="74" t="n">
        <f aca="false">SUMIFS(Detail!$M$2:$M$9168,Detail!$C$2:$C$9168,$A1285)</f>
        <v>0</v>
      </c>
      <c r="H1285" s="74" t="n">
        <f aca="false">SUMIFS(Detail!$D$2:$D$9168,Detail!$C$2:$C$9168,$A1285)</f>
        <v>0</v>
      </c>
      <c r="I1285" s="74" t="n">
        <v>69.95</v>
      </c>
      <c r="J1285" s="51" t="n">
        <f aca="false">IF(E1285&gt;0,AF1285/E1285,0)</f>
        <v>0</v>
      </c>
      <c r="K1285" s="51" t="n">
        <f aca="false">IF(G1285&gt;0,AG1285/G1285,0)</f>
        <v>0</v>
      </c>
      <c r="L1285" s="75" t="n">
        <f aca="false">H1285/Settings!$B$16</f>
        <v>0</v>
      </c>
      <c r="M1285" s="76" t="n">
        <f aca="false">H1285/Settings!$B$20</f>
        <v>0</v>
      </c>
      <c r="N1285" s="77" t="n">
        <f aca="false">E1285*Settings!$B$3</f>
        <v>0</v>
      </c>
      <c r="O1285" s="77" t="n">
        <f aca="false">IF(E1285&gt;0,(AF1285-N1285)/SQRT(E1285*Settings!$B$3*(1-Settings!$B$3)),0)</f>
        <v>0</v>
      </c>
      <c r="P1285" s="77" t="n">
        <f aca="false">MAX(0,AF1285-N1285)</f>
        <v>0</v>
      </c>
      <c r="Q1285" s="51" t="n">
        <f aca="false">IF(E1285&gt;=Settings!$B$4,(AF1285+Settings!$B$7*Settings!$B$3)/(E1285+Settings!$B$7),Settings!$B$3)</f>
        <v>0.0748599558648786</v>
      </c>
      <c r="R1285" s="78" t="n">
        <f aca="false">PERCENTRANK($H$2:$H$1780,H1285,6)</f>
        <v>0</v>
      </c>
      <c r="S1285" s="78" t="n">
        <f aca="false">PERCENTRANK($Q$2:$Q$1780,Q1285,6)</f>
        <v>0.0646794</v>
      </c>
      <c r="T1285" s="78" t="n">
        <f aca="false">PERCENTRANK($F$2:$F$1780,F1285,6)</f>
        <v>0</v>
      </c>
      <c r="U1285" s="79" t="n">
        <f aca="false">IF(F1285&gt;0,ROUND((Settings!$B$8*T1285+Settings!$B$9*R1285+Settings!$B$10*S1285)/SUM(Settings!$B$8:$B$10),10),0)</f>
        <v>0</v>
      </c>
      <c r="V1285" s="71" t="str">
        <f aca="false">IF(U1285&gt;0,RANK(U1285,$U$2:$U$1780)+COUNTIF($U$2:U1285,U1285)-1,"")</f>
        <v/>
      </c>
      <c r="W1285" s="71" t="str">
        <f aca="false">IF(V1285="","",IF(V1285&lt;=Settings!$B$11,"1 - Fix first",IF(V1285&lt;=Settings!$B$12,"2 - Review","3 - Monitor")))</f>
        <v/>
      </c>
      <c r="X1285" s="71" t="str">
        <f aca="false">IF(AND(E1285&gt;=Settings!$B$4,AF1285&gt;=Settings!$B$5,O1285&gt;=Settings!$B$6),"HIGH RATE","")</f>
        <v/>
      </c>
      <c r="Y1285" s="71" t="str">
        <f aca="false">IF(F1285&gt;0,RANK(F1285,$F$2:$F$1780)+COUNTIF($F$2:F1285,F1285)-1,"")</f>
        <v/>
      </c>
      <c r="Z1285" s="71" t="str">
        <f aca="false">IF(H1285&gt;0,RANK(H1285,$H$2:$H$1780)+COUNTIF($H$2:H1285,H1285)-1,"")</f>
        <v/>
      </c>
      <c r="AA1285" s="71" t="str">
        <f aca="false">IF(AC1285="","",RANK(AC1285,$AC$2:$AC$1780)+COUNTIF($AC$2:AC1285,AC1285)-1)</f>
        <v/>
      </c>
      <c r="AB1285" s="71" t="str">
        <f aca="false">IF(AD1285="","",RANK(AD1285,$AD$2:$AD$1780)+COUNTIF($AD$2:AD1285,AD1285)-1)</f>
        <v/>
      </c>
      <c r="AC1285" s="71" t="str">
        <f aca="false">IF(AND(AF1285&gt;0,E1285&gt;=Settings!$B$4),ROUND(J1285,10),"")</f>
        <v/>
      </c>
      <c r="AD1285" s="71" t="str">
        <f aca="false">IF(X1285="HIGH RATE",ROUND(O1285,10),"")</f>
        <v/>
      </c>
      <c r="AE1285" s="71" t="s">
        <v>60</v>
      </c>
      <c r="AF1285" s="73" t="n">
        <f aca="false">SUMIFS(Detail!$L$2:$L$9168,Detail!$C$2:$C$9168,$A1285)</f>
        <v>0</v>
      </c>
      <c r="AG1285" s="74" t="n">
        <f aca="false">SUMIFS(Detail!$N$2:$N$9168,Detail!$C$2:$C$9168,$A1285)</f>
        <v>0</v>
      </c>
    </row>
    <row r="1286" customFormat="false" ht="15" hidden="false" customHeight="false" outlineLevel="0" collapsed="false">
      <c r="A1286" s="71" t="s">
        <v>1595</v>
      </c>
      <c r="B1286" s="71" t="s">
        <v>758</v>
      </c>
      <c r="C1286" s="71" t="s">
        <v>756</v>
      </c>
      <c r="D1286" s="71" t="str">
        <f aca="false">IFERROR(INDEX('Brand Map'!$B$4:$B$125,MATCH(C1286,'Brand Map'!$A$4:$A$125,0)),"Other")</f>
        <v>Other (small prefixes)</v>
      </c>
      <c r="E1286" s="73" t="n">
        <f aca="false">SUMIFS(Detail!$K$2:$K$9168,Detail!$C$2:$C$9168,$A1286)</f>
        <v>0</v>
      </c>
      <c r="F1286" s="73" t="n">
        <f aca="false">SUMIFS(Detail!$E$2:$E$9168,Detail!$C$2:$C$9168,$A1286)</f>
        <v>0</v>
      </c>
      <c r="G1286" s="74" t="n">
        <f aca="false">SUMIFS(Detail!$M$2:$M$9168,Detail!$C$2:$C$9168,$A1286)</f>
        <v>0</v>
      </c>
      <c r="H1286" s="74" t="n">
        <f aca="false">SUMIFS(Detail!$D$2:$D$9168,Detail!$C$2:$C$9168,$A1286)</f>
        <v>0</v>
      </c>
      <c r="I1286" s="74" t="n">
        <v>254.85</v>
      </c>
      <c r="J1286" s="51" t="n">
        <f aca="false">IF(E1286&gt;0,AF1286/E1286,0)</f>
        <v>0</v>
      </c>
      <c r="K1286" s="51" t="n">
        <f aca="false">IF(G1286&gt;0,AG1286/G1286,0)</f>
        <v>0</v>
      </c>
      <c r="L1286" s="75" t="n">
        <f aca="false">H1286/Settings!$B$16</f>
        <v>0</v>
      </c>
      <c r="M1286" s="76" t="n">
        <f aca="false">H1286/Settings!$B$20</f>
        <v>0</v>
      </c>
      <c r="N1286" s="77" t="n">
        <f aca="false">E1286*Settings!$B$3</f>
        <v>0</v>
      </c>
      <c r="O1286" s="77" t="n">
        <f aca="false">IF(E1286&gt;0,(AF1286-N1286)/SQRT(E1286*Settings!$B$3*(1-Settings!$B$3)),0)</f>
        <v>0</v>
      </c>
      <c r="P1286" s="77" t="n">
        <f aca="false">MAX(0,AF1286-N1286)</f>
        <v>0</v>
      </c>
      <c r="Q1286" s="51" t="n">
        <f aca="false">IF(E1286&gt;=Settings!$B$4,(AF1286+Settings!$B$7*Settings!$B$3)/(E1286+Settings!$B$7),Settings!$B$3)</f>
        <v>0.0748599558648786</v>
      </c>
      <c r="R1286" s="78" t="n">
        <f aca="false">PERCENTRANK($H$2:$H$1780,H1286,6)</f>
        <v>0</v>
      </c>
      <c r="S1286" s="78" t="n">
        <f aca="false">PERCENTRANK($Q$2:$Q$1780,Q1286,6)</f>
        <v>0.0646794</v>
      </c>
      <c r="T1286" s="78" t="n">
        <f aca="false">PERCENTRANK($F$2:$F$1780,F1286,6)</f>
        <v>0</v>
      </c>
      <c r="U1286" s="79" t="n">
        <f aca="false">IF(F1286&gt;0,ROUND((Settings!$B$8*T1286+Settings!$B$9*R1286+Settings!$B$10*S1286)/SUM(Settings!$B$8:$B$10),10),0)</f>
        <v>0</v>
      </c>
      <c r="V1286" s="71" t="str">
        <f aca="false">IF(U1286&gt;0,RANK(U1286,$U$2:$U$1780)+COUNTIF($U$2:U1286,U1286)-1,"")</f>
        <v/>
      </c>
      <c r="W1286" s="71" t="str">
        <f aca="false">IF(V1286="","",IF(V1286&lt;=Settings!$B$11,"1 - Fix first",IF(V1286&lt;=Settings!$B$12,"2 - Review","3 - Monitor")))</f>
        <v/>
      </c>
      <c r="X1286" s="71" t="str">
        <f aca="false">IF(AND(E1286&gt;=Settings!$B$4,AF1286&gt;=Settings!$B$5,O1286&gt;=Settings!$B$6),"HIGH RATE","")</f>
        <v/>
      </c>
      <c r="Y1286" s="71" t="str">
        <f aca="false">IF(F1286&gt;0,RANK(F1286,$F$2:$F$1780)+COUNTIF($F$2:F1286,F1286)-1,"")</f>
        <v/>
      </c>
      <c r="Z1286" s="71" t="str">
        <f aca="false">IF(H1286&gt;0,RANK(H1286,$H$2:$H$1780)+COUNTIF($H$2:H1286,H1286)-1,"")</f>
        <v/>
      </c>
      <c r="AA1286" s="71" t="str">
        <f aca="false">IF(AC1286="","",RANK(AC1286,$AC$2:$AC$1780)+COUNTIF($AC$2:AC1286,AC1286)-1)</f>
        <v/>
      </c>
      <c r="AB1286" s="71" t="str">
        <f aca="false">IF(AD1286="","",RANK(AD1286,$AD$2:$AD$1780)+COUNTIF($AD$2:AD1286,AD1286)-1)</f>
        <v/>
      </c>
      <c r="AC1286" s="71" t="str">
        <f aca="false">IF(AND(AF1286&gt;0,E1286&gt;=Settings!$B$4),ROUND(J1286,10),"")</f>
        <v/>
      </c>
      <c r="AD1286" s="71" t="str">
        <f aca="false">IF(X1286="HIGH RATE",ROUND(O1286,10),"")</f>
        <v/>
      </c>
      <c r="AE1286" s="71" t="s">
        <v>60</v>
      </c>
      <c r="AF1286" s="73" t="n">
        <f aca="false">SUMIFS(Detail!$L$2:$L$9168,Detail!$C$2:$C$9168,$A1286)</f>
        <v>0</v>
      </c>
      <c r="AG1286" s="74" t="n">
        <f aca="false">SUMIFS(Detail!$N$2:$N$9168,Detail!$C$2:$C$9168,$A1286)</f>
        <v>0</v>
      </c>
    </row>
    <row r="1287" customFormat="false" ht="15" hidden="false" customHeight="false" outlineLevel="0" collapsed="false">
      <c r="A1287" s="71" t="s">
        <v>1676</v>
      </c>
      <c r="B1287" s="71" t="s">
        <v>758</v>
      </c>
      <c r="C1287" s="71" t="s">
        <v>756</v>
      </c>
      <c r="D1287" s="71" t="str">
        <f aca="false">IFERROR(INDEX('Brand Map'!$B$4:$B$125,MATCH(C1287,'Brand Map'!$A$4:$A$125,0)),"Other")</f>
        <v>Other (small prefixes)</v>
      </c>
      <c r="E1287" s="73" t="n">
        <f aca="false">SUMIFS(Detail!$K$2:$K$9168,Detail!$C$2:$C$9168,$A1287)</f>
        <v>0</v>
      </c>
      <c r="F1287" s="73" t="n">
        <f aca="false">SUMIFS(Detail!$E$2:$E$9168,Detail!$C$2:$C$9168,$A1287)</f>
        <v>0</v>
      </c>
      <c r="G1287" s="74" t="n">
        <f aca="false">SUMIFS(Detail!$M$2:$M$9168,Detail!$C$2:$C$9168,$A1287)</f>
        <v>0</v>
      </c>
      <c r="H1287" s="74" t="n">
        <f aca="false">SUMIFS(Detail!$D$2:$D$9168,Detail!$C$2:$C$9168,$A1287)</f>
        <v>0</v>
      </c>
      <c r="I1287" s="74" t="n">
        <v>878.9</v>
      </c>
      <c r="J1287" s="51" t="n">
        <f aca="false">IF(E1287&gt;0,AF1287/E1287,0)</f>
        <v>0</v>
      </c>
      <c r="K1287" s="51" t="n">
        <f aca="false">IF(G1287&gt;0,AG1287/G1287,0)</f>
        <v>0</v>
      </c>
      <c r="L1287" s="75" t="n">
        <f aca="false">H1287/Settings!$B$16</f>
        <v>0</v>
      </c>
      <c r="M1287" s="76" t="n">
        <f aca="false">H1287/Settings!$B$20</f>
        <v>0</v>
      </c>
      <c r="N1287" s="77" t="n">
        <f aca="false">E1287*Settings!$B$3</f>
        <v>0</v>
      </c>
      <c r="O1287" s="77" t="n">
        <f aca="false">IF(E1287&gt;0,(AF1287-N1287)/SQRT(E1287*Settings!$B$3*(1-Settings!$B$3)),0)</f>
        <v>0</v>
      </c>
      <c r="P1287" s="77" t="n">
        <f aca="false">MAX(0,AF1287-N1287)</f>
        <v>0</v>
      </c>
      <c r="Q1287" s="51" t="n">
        <f aca="false">IF(E1287&gt;=Settings!$B$4,(AF1287+Settings!$B$7*Settings!$B$3)/(E1287+Settings!$B$7),Settings!$B$3)</f>
        <v>0.0748599558648786</v>
      </c>
      <c r="R1287" s="78" t="n">
        <f aca="false">PERCENTRANK($H$2:$H$1780,H1287,6)</f>
        <v>0</v>
      </c>
      <c r="S1287" s="78" t="n">
        <f aca="false">PERCENTRANK($Q$2:$Q$1780,Q1287,6)</f>
        <v>0.0646794</v>
      </c>
      <c r="T1287" s="78" t="n">
        <f aca="false">PERCENTRANK($F$2:$F$1780,F1287,6)</f>
        <v>0</v>
      </c>
      <c r="U1287" s="79" t="n">
        <f aca="false">IF(F1287&gt;0,ROUND((Settings!$B$8*T1287+Settings!$B$9*R1287+Settings!$B$10*S1287)/SUM(Settings!$B$8:$B$10),10),0)</f>
        <v>0</v>
      </c>
      <c r="V1287" s="71" t="str">
        <f aca="false">IF(U1287&gt;0,RANK(U1287,$U$2:$U$1780)+COUNTIF($U$2:U1287,U1287)-1,"")</f>
        <v/>
      </c>
      <c r="W1287" s="71" t="str">
        <f aca="false">IF(V1287="","",IF(V1287&lt;=Settings!$B$11,"1 - Fix first",IF(V1287&lt;=Settings!$B$12,"2 - Review","3 - Monitor")))</f>
        <v/>
      </c>
      <c r="X1287" s="71" t="str">
        <f aca="false">IF(AND(E1287&gt;=Settings!$B$4,AF1287&gt;=Settings!$B$5,O1287&gt;=Settings!$B$6),"HIGH RATE","")</f>
        <v/>
      </c>
      <c r="Y1287" s="71" t="str">
        <f aca="false">IF(F1287&gt;0,RANK(F1287,$F$2:$F$1780)+COUNTIF($F$2:F1287,F1287)-1,"")</f>
        <v/>
      </c>
      <c r="Z1287" s="71" t="str">
        <f aca="false">IF(H1287&gt;0,RANK(H1287,$H$2:$H$1780)+COUNTIF($H$2:H1287,H1287)-1,"")</f>
        <v/>
      </c>
      <c r="AA1287" s="71" t="str">
        <f aca="false">IF(AC1287="","",RANK(AC1287,$AC$2:$AC$1780)+COUNTIF($AC$2:AC1287,AC1287)-1)</f>
        <v/>
      </c>
      <c r="AB1287" s="71" t="str">
        <f aca="false">IF(AD1287="","",RANK(AD1287,$AD$2:$AD$1780)+COUNTIF($AD$2:AD1287,AD1287)-1)</f>
        <v/>
      </c>
      <c r="AC1287" s="71" t="str">
        <f aca="false">IF(AND(AF1287&gt;0,E1287&gt;=Settings!$B$4),ROUND(J1287,10),"")</f>
        <v/>
      </c>
      <c r="AD1287" s="71" t="str">
        <f aca="false">IF(X1287="HIGH RATE",ROUND(O1287,10),"")</f>
        <v/>
      </c>
      <c r="AE1287" s="71" t="s">
        <v>60</v>
      </c>
      <c r="AF1287" s="73" t="n">
        <f aca="false">SUMIFS(Detail!$L$2:$L$9168,Detail!$C$2:$C$9168,$A1287)</f>
        <v>0</v>
      </c>
      <c r="AG1287" s="74" t="n">
        <f aca="false">SUMIFS(Detail!$N$2:$N$9168,Detail!$C$2:$C$9168,$A1287)</f>
        <v>0</v>
      </c>
    </row>
    <row r="1288" customFormat="false" ht="15" hidden="false" customHeight="false" outlineLevel="0" collapsed="false">
      <c r="A1288" s="71" t="s">
        <v>1757</v>
      </c>
      <c r="B1288" s="71" t="s">
        <v>3179</v>
      </c>
      <c r="C1288" s="71" t="s">
        <v>756</v>
      </c>
      <c r="D1288" s="71" t="str">
        <f aca="false">IFERROR(INDEX('Brand Map'!$B$4:$B$125,MATCH(C1288,'Brand Map'!$A$4:$A$125,0)),"Other")</f>
        <v>Other (small prefixes)</v>
      </c>
      <c r="E1288" s="73" t="n">
        <f aca="false">SUMIFS(Detail!$K$2:$K$9168,Detail!$C$2:$C$9168,$A1288)</f>
        <v>0</v>
      </c>
      <c r="F1288" s="73" t="n">
        <f aca="false">SUMIFS(Detail!$E$2:$E$9168,Detail!$C$2:$C$9168,$A1288)</f>
        <v>0</v>
      </c>
      <c r="G1288" s="74" t="n">
        <f aca="false">SUMIFS(Detail!$M$2:$M$9168,Detail!$C$2:$C$9168,$A1288)</f>
        <v>0</v>
      </c>
      <c r="H1288" s="74" t="n">
        <f aca="false">SUMIFS(Detail!$D$2:$D$9168,Detail!$C$2:$C$9168,$A1288)</f>
        <v>0</v>
      </c>
      <c r="I1288" s="74" t="n">
        <v>139.95</v>
      </c>
      <c r="J1288" s="51" t="n">
        <f aca="false">IF(E1288&gt;0,AF1288/E1288,0)</f>
        <v>0</v>
      </c>
      <c r="K1288" s="51" t="n">
        <f aca="false">IF(G1288&gt;0,AG1288/G1288,0)</f>
        <v>0</v>
      </c>
      <c r="L1288" s="75" t="n">
        <f aca="false">H1288/Settings!$B$16</f>
        <v>0</v>
      </c>
      <c r="M1288" s="76" t="n">
        <f aca="false">H1288/Settings!$B$20</f>
        <v>0</v>
      </c>
      <c r="N1288" s="77" t="n">
        <f aca="false">E1288*Settings!$B$3</f>
        <v>0</v>
      </c>
      <c r="O1288" s="77" t="n">
        <f aca="false">IF(E1288&gt;0,(AF1288-N1288)/SQRT(E1288*Settings!$B$3*(1-Settings!$B$3)),0)</f>
        <v>0</v>
      </c>
      <c r="P1288" s="77" t="n">
        <f aca="false">MAX(0,AF1288-N1288)</f>
        <v>0</v>
      </c>
      <c r="Q1288" s="51" t="n">
        <f aca="false">IF(E1288&gt;=Settings!$B$4,(AF1288+Settings!$B$7*Settings!$B$3)/(E1288+Settings!$B$7),Settings!$B$3)</f>
        <v>0.0748599558648786</v>
      </c>
      <c r="R1288" s="78" t="n">
        <f aca="false">PERCENTRANK($H$2:$H$1780,H1288,6)</f>
        <v>0</v>
      </c>
      <c r="S1288" s="78" t="n">
        <f aca="false">PERCENTRANK($Q$2:$Q$1780,Q1288,6)</f>
        <v>0.0646794</v>
      </c>
      <c r="T1288" s="78" t="n">
        <f aca="false">PERCENTRANK($F$2:$F$1780,F1288,6)</f>
        <v>0</v>
      </c>
      <c r="U1288" s="79" t="n">
        <f aca="false">IF(F1288&gt;0,ROUND((Settings!$B$8*T1288+Settings!$B$9*R1288+Settings!$B$10*S1288)/SUM(Settings!$B$8:$B$10),10),0)</f>
        <v>0</v>
      </c>
      <c r="V1288" s="71" t="str">
        <f aca="false">IF(U1288&gt;0,RANK(U1288,$U$2:$U$1780)+COUNTIF($U$2:U1288,U1288)-1,"")</f>
        <v/>
      </c>
      <c r="W1288" s="71" t="str">
        <f aca="false">IF(V1288="","",IF(V1288&lt;=Settings!$B$11,"1 - Fix first",IF(V1288&lt;=Settings!$B$12,"2 - Review","3 - Monitor")))</f>
        <v/>
      </c>
      <c r="X1288" s="71" t="str">
        <f aca="false">IF(AND(E1288&gt;=Settings!$B$4,AF1288&gt;=Settings!$B$5,O1288&gt;=Settings!$B$6),"HIGH RATE","")</f>
        <v/>
      </c>
      <c r="Y1288" s="71" t="str">
        <f aca="false">IF(F1288&gt;0,RANK(F1288,$F$2:$F$1780)+COUNTIF($F$2:F1288,F1288)-1,"")</f>
        <v/>
      </c>
      <c r="Z1288" s="71" t="str">
        <f aca="false">IF(H1288&gt;0,RANK(H1288,$H$2:$H$1780)+COUNTIF($H$2:H1288,H1288)-1,"")</f>
        <v/>
      </c>
      <c r="AA1288" s="71" t="str">
        <f aca="false">IF(AC1288="","",RANK(AC1288,$AC$2:$AC$1780)+COUNTIF($AC$2:AC1288,AC1288)-1)</f>
        <v/>
      </c>
      <c r="AB1288" s="71" t="str">
        <f aca="false">IF(AD1288="","",RANK(AD1288,$AD$2:$AD$1780)+COUNTIF($AD$2:AD1288,AD1288)-1)</f>
        <v/>
      </c>
      <c r="AC1288" s="71" t="str">
        <f aca="false">IF(AND(AF1288&gt;0,E1288&gt;=Settings!$B$4),ROUND(J1288,10),"")</f>
        <v/>
      </c>
      <c r="AD1288" s="71" t="str">
        <f aca="false">IF(X1288="HIGH RATE",ROUND(O1288,10),"")</f>
        <v/>
      </c>
      <c r="AE1288" s="71" t="s">
        <v>60</v>
      </c>
      <c r="AF1288" s="73" t="n">
        <f aca="false">SUMIFS(Detail!$L$2:$L$9168,Detail!$C$2:$C$9168,$A1288)</f>
        <v>0</v>
      </c>
      <c r="AG1288" s="74" t="n">
        <f aca="false">SUMIFS(Detail!$N$2:$N$9168,Detail!$C$2:$C$9168,$A1288)</f>
        <v>0</v>
      </c>
    </row>
    <row r="1289" customFormat="false" ht="15" hidden="false" customHeight="false" outlineLevel="0" collapsed="false">
      <c r="A1289" s="71" t="s">
        <v>2015</v>
      </c>
      <c r="B1289" s="71" t="s">
        <v>3180</v>
      </c>
      <c r="C1289" s="71" t="s">
        <v>756</v>
      </c>
      <c r="D1289" s="71" t="str">
        <f aca="false">IFERROR(INDEX('Brand Map'!$B$4:$B$125,MATCH(C1289,'Brand Map'!$A$4:$A$125,0)),"Other")</f>
        <v>Other (small prefixes)</v>
      </c>
      <c r="E1289" s="73" t="n">
        <f aca="false">SUMIFS(Detail!$K$2:$K$9168,Detail!$C$2:$C$9168,$A1289)</f>
        <v>0</v>
      </c>
      <c r="F1289" s="73" t="n">
        <f aca="false">SUMIFS(Detail!$E$2:$E$9168,Detail!$C$2:$C$9168,$A1289)</f>
        <v>0</v>
      </c>
      <c r="G1289" s="74" t="n">
        <f aca="false">SUMIFS(Detail!$M$2:$M$9168,Detail!$C$2:$C$9168,$A1289)</f>
        <v>0</v>
      </c>
      <c r="H1289" s="74" t="n">
        <f aca="false">SUMIFS(Detail!$D$2:$D$9168,Detail!$C$2:$C$9168,$A1289)</f>
        <v>0</v>
      </c>
      <c r="I1289" s="74" t="n">
        <v>139.95</v>
      </c>
      <c r="J1289" s="51" t="n">
        <f aca="false">IF(E1289&gt;0,AF1289/E1289,0)</f>
        <v>0</v>
      </c>
      <c r="K1289" s="51" t="n">
        <f aca="false">IF(G1289&gt;0,AG1289/G1289,0)</f>
        <v>0</v>
      </c>
      <c r="L1289" s="75" t="n">
        <f aca="false">H1289/Settings!$B$16</f>
        <v>0</v>
      </c>
      <c r="M1289" s="76" t="n">
        <f aca="false">H1289/Settings!$B$20</f>
        <v>0</v>
      </c>
      <c r="N1289" s="77" t="n">
        <f aca="false">E1289*Settings!$B$3</f>
        <v>0</v>
      </c>
      <c r="O1289" s="77" t="n">
        <f aca="false">IF(E1289&gt;0,(AF1289-N1289)/SQRT(E1289*Settings!$B$3*(1-Settings!$B$3)),0)</f>
        <v>0</v>
      </c>
      <c r="P1289" s="77" t="n">
        <f aca="false">MAX(0,AF1289-N1289)</f>
        <v>0</v>
      </c>
      <c r="Q1289" s="51" t="n">
        <f aca="false">IF(E1289&gt;=Settings!$B$4,(AF1289+Settings!$B$7*Settings!$B$3)/(E1289+Settings!$B$7),Settings!$B$3)</f>
        <v>0.0748599558648786</v>
      </c>
      <c r="R1289" s="78" t="n">
        <f aca="false">PERCENTRANK($H$2:$H$1780,H1289,6)</f>
        <v>0</v>
      </c>
      <c r="S1289" s="78" t="n">
        <f aca="false">PERCENTRANK($Q$2:$Q$1780,Q1289,6)</f>
        <v>0.0646794</v>
      </c>
      <c r="T1289" s="78" t="n">
        <f aca="false">PERCENTRANK($F$2:$F$1780,F1289,6)</f>
        <v>0</v>
      </c>
      <c r="U1289" s="79" t="n">
        <f aca="false">IF(F1289&gt;0,ROUND((Settings!$B$8*T1289+Settings!$B$9*R1289+Settings!$B$10*S1289)/SUM(Settings!$B$8:$B$10),10),0)</f>
        <v>0</v>
      </c>
      <c r="V1289" s="71" t="str">
        <f aca="false">IF(U1289&gt;0,RANK(U1289,$U$2:$U$1780)+COUNTIF($U$2:U1289,U1289)-1,"")</f>
        <v/>
      </c>
      <c r="W1289" s="71" t="str">
        <f aca="false">IF(V1289="","",IF(V1289&lt;=Settings!$B$11,"1 - Fix first",IF(V1289&lt;=Settings!$B$12,"2 - Review","3 - Monitor")))</f>
        <v/>
      </c>
      <c r="X1289" s="71" t="str">
        <f aca="false">IF(AND(E1289&gt;=Settings!$B$4,AF1289&gt;=Settings!$B$5,O1289&gt;=Settings!$B$6),"HIGH RATE","")</f>
        <v/>
      </c>
      <c r="Y1289" s="71" t="str">
        <f aca="false">IF(F1289&gt;0,RANK(F1289,$F$2:$F$1780)+COUNTIF($F$2:F1289,F1289)-1,"")</f>
        <v/>
      </c>
      <c r="Z1289" s="71" t="str">
        <f aca="false">IF(H1289&gt;0,RANK(H1289,$H$2:$H$1780)+COUNTIF($H$2:H1289,H1289)-1,"")</f>
        <v/>
      </c>
      <c r="AA1289" s="71" t="str">
        <f aca="false">IF(AC1289="","",RANK(AC1289,$AC$2:$AC$1780)+COUNTIF($AC$2:AC1289,AC1289)-1)</f>
        <v/>
      </c>
      <c r="AB1289" s="71" t="str">
        <f aca="false">IF(AD1289="","",RANK(AD1289,$AD$2:$AD$1780)+COUNTIF($AD$2:AD1289,AD1289)-1)</f>
        <v/>
      </c>
      <c r="AC1289" s="71" t="str">
        <f aca="false">IF(AND(AF1289&gt;0,E1289&gt;=Settings!$B$4),ROUND(J1289,10),"")</f>
        <v/>
      </c>
      <c r="AD1289" s="71" t="str">
        <f aca="false">IF(X1289="HIGH RATE",ROUND(O1289,10),"")</f>
        <v/>
      </c>
      <c r="AE1289" s="71" t="s">
        <v>60</v>
      </c>
      <c r="AF1289" s="73" t="n">
        <f aca="false">SUMIFS(Detail!$L$2:$L$9168,Detail!$C$2:$C$9168,$A1289)</f>
        <v>0</v>
      </c>
      <c r="AG1289" s="74" t="n">
        <f aca="false">SUMIFS(Detail!$N$2:$N$9168,Detail!$C$2:$C$9168,$A1289)</f>
        <v>0</v>
      </c>
    </row>
    <row r="1290" customFormat="false" ht="15" hidden="false" customHeight="false" outlineLevel="0" collapsed="false">
      <c r="A1290" s="71" t="s">
        <v>760</v>
      </c>
      <c r="B1290" s="71" t="s">
        <v>761</v>
      </c>
      <c r="C1290" s="71" t="s">
        <v>759</v>
      </c>
      <c r="D1290" s="71" t="str">
        <f aca="false">IFERROR(INDEX('Brand Map'!$B$4:$B$125,MATCH(C1290,'Brand Map'!$A$4:$A$125,0)),"Other")</f>
        <v>Other (small prefixes)</v>
      </c>
      <c r="E1290" s="73" t="n">
        <f aca="false">SUMIFS(Detail!$K$2:$K$9168,Detail!$C$2:$C$9168,$A1290)</f>
        <v>0</v>
      </c>
      <c r="F1290" s="73" t="n">
        <f aca="false">SUMIFS(Detail!$E$2:$E$9168,Detail!$C$2:$C$9168,$A1290)</f>
        <v>0</v>
      </c>
      <c r="G1290" s="74" t="n">
        <f aca="false">SUMIFS(Detail!$M$2:$M$9168,Detail!$C$2:$C$9168,$A1290)</f>
        <v>0</v>
      </c>
      <c r="H1290" s="74" t="n">
        <f aca="false">SUMIFS(Detail!$D$2:$D$9168,Detail!$C$2:$C$9168,$A1290)</f>
        <v>0</v>
      </c>
      <c r="I1290" s="74" t="n">
        <v>85</v>
      </c>
      <c r="J1290" s="51" t="n">
        <f aca="false">IF(E1290&gt;0,AF1290/E1290,0)</f>
        <v>0</v>
      </c>
      <c r="K1290" s="51" t="n">
        <f aca="false">IF(G1290&gt;0,AG1290/G1290,0)</f>
        <v>0</v>
      </c>
      <c r="L1290" s="75" t="n">
        <f aca="false">H1290/Settings!$B$16</f>
        <v>0</v>
      </c>
      <c r="M1290" s="76" t="n">
        <f aca="false">H1290/Settings!$B$20</f>
        <v>0</v>
      </c>
      <c r="N1290" s="77" t="n">
        <f aca="false">E1290*Settings!$B$3</f>
        <v>0</v>
      </c>
      <c r="O1290" s="77" t="n">
        <f aca="false">IF(E1290&gt;0,(AF1290-N1290)/SQRT(E1290*Settings!$B$3*(1-Settings!$B$3)),0)</f>
        <v>0</v>
      </c>
      <c r="P1290" s="77" t="n">
        <f aca="false">MAX(0,AF1290-N1290)</f>
        <v>0</v>
      </c>
      <c r="Q1290" s="51" t="n">
        <f aca="false">IF(E1290&gt;=Settings!$B$4,(AF1290+Settings!$B$7*Settings!$B$3)/(E1290+Settings!$B$7),Settings!$B$3)</f>
        <v>0.0748599558648786</v>
      </c>
      <c r="R1290" s="78" t="n">
        <f aca="false">PERCENTRANK($H$2:$H$1780,H1290,6)</f>
        <v>0</v>
      </c>
      <c r="S1290" s="78" t="n">
        <f aca="false">PERCENTRANK($Q$2:$Q$1780,Q1290,6)</f>
        <v>0.0646794</v>
      </c>
      <c r="T1290" s="78" t="n">
        <f aca="false">PERCENTRANK($F$2:$F$1780,F1290,6)</f>
        <v>0</v>
      </c>
      <c r="U1290" s="79" t="n">
        <f aca="false">IF(F1290&gt;0,ROUND((Settings!$B$8*T1290+Settings!$B$9*R1290+Settings!$B$10*S1290)/SUM(Settings!$B$8:$B$10),10),0)</f>
        <v>0</v>
      </c>
      <c r="V1290" s="71" t="str">
        <f aca="false">IF(U1290&gt;0,RANK(U1290,$U$2:$U$1780)+COUNTIF($U$2:U1290,U1290)-1,"")</f>
        <v/>
      </c>
      <c r="W1290" s="71" t="str">
        <f aca="false">IF(V1290="","",IF(V1290&lt;=Settings!$B$11,"1 - Fix first",IF(V1290&lt;=Settings!$B$12,"2 - Review","3 - Monitor")))</f>
        <v/>
      </c>
      <c r="X1290" s="71" t="str">
        <f aca="false">IF(AND(E1290&gt;=Settings!$B$4,AF1290&gt;=Settings!$B$5,O1290&gt;=Settings!$B$6),"HIGH RATE","")</f>
        <v/>
      </c>
      <c r="Y1290" s="71" t="str">
        <f aca="false">IF(F1290&gt;0,RANK(F1290,$F$2:$F$1780)+COUNTIF($F$2:F1290,F1290)-1,"")</f>
        <v/>
      </c>
      <c r="Z1290" s="71" t="str">
        <f aca="false">IF(H1290&gt;0,RANK(H1290,$H$2:$H$1780)+COUNTIF($H$2:H1290,H1290)-1,"")</f>
        <v/>
      </c>
      <c r="AA1290" s="71" t="str">
        <f aca="false">IF(AC1290="","",RANK(AC1290,$AC$2:$AC$1780)+COUNTIF($AC$2:AC1290,AC1290)-1)</f>
        <v/>
      </c>
      <c r="AB1290" s="71" t="str">
        <f aca="false">IF(AD1290="","",RANK(AD1290,$AD$2:$AD$1780)+COUNTIF($AD$2:AD1290,AD1290)-1)</f>
        <v/>
      </c>
      <c r="AC1290" s="71" t="str">
        <f aca="false">IF(AND(AF1290&gt;0,E1290&gt;=Settings!$B$4),ROUND(J1290,10),"")</f>
        <v/>
      </c>
      <c r="AD1290" s="71" t="str">
        <f aca="false">IF(X1290="HIGH RATE",ROUND(O1290,10),"")</f>
        <v/>
      </c>
      <c r="AE1290" s="71" t="s">
        <v>60</v>
      </c>
      <c r="AF1290" s="73" t="n">
        <f aca="false">SUMIFS(Detail!$L$2:$L$9168,Detail!$C$2:$C$9168,$A1290)</f>
        <v>0</v>
      </c>
      <c r="AG1290" s="74" t="n">
        <f aca="false">SUMIFS(Detail!$N$2:$N$9168,Detail!$C$2:$C$9168,$A1290)</f>
        <v>0</v>
      </c>
    </row>
    <row r="1291" customFormat="false" ht="15" hidden="false" customHeight="false" outlineLevel="0" collapsed="false">
      <c r="A1291" s="71" t="s">
        <v>1501</v>
      </c>
      <c r="B1291" s="71" t="s">
        <v>3181</v>
      </c>
      <c r="C1291" s="71" t="s">
        <v>623</v>
      </c>
      <c r="D1291" s="71" t="str">
        <f aca="false">IFERROR(INDEX('Brand Map'!$B$4:$B$125,MATCH(C1291,'Brand Map'!$A$4:$A$125,0)),"Other")</f>
        <v>Other (small prefixes)</v>
      </c>
      <c r="E1291" s="73" t="n">
        <f aca="false">SUMIFS(Detail!$K$2:$K$9168,Detail!$C$2:$C$9168,$A1291)</f>
        <v>1</v>
      </c>
      <c r="F1291" s="73" t="n">
        <f aca="false">SUMIFS(Detail!$E$2:$E$9168,Detail!$C$2:$C$9168,$A1291)</f>
        <v>0</v>
      </c>
      <c r="G1291" s="74" t="n">
        <f aca="false">SUMIFS(Detail!$M$2:$M$9168,Detail!$C$2:$C$9168,$A1291)</f>
        <v>63.59</v>
      </c>
      <c r="H1291" s="74" t="n">
        <f aca="false">SUMIFS(Detail!$D$2:$D$9168,Detail!$C$2:$C$9168,$A1291)</f>
        <v>0</v>
      </c>
      <c r="I1291" s="74" t="n">
        <v>853.9</v>
      </c>
      <c r="J1291" s="51" t="n">
        <f aca="false">IF(E1291&gt;0,AF1291/E1291,0)</f>
        <v>0</v>
      </c>
      <c r="K1291" s="51" t="n">
        <f aca="false">IF(G1291&gt;0,AG1291/G1291,0)</f>
        <v>0</v>
      </c>
      <c r="L1291" s="75" t="n">
        <f aca="false">H1291/Settings!$B$16</f>
        <v>0</v>
      </c>
      <c r="M1291" s="76" t="n">
        <f aca="false">H1291/Settings!$B$20</f>
        <v>0</v>
      </c>
      <c r="N1291" s="77" t="n">
        <f aca="false">E1291*Settings!$B$3</f>
        <v>0.0748599558648786</v>
      </c>
      <c r="O1291" s="77" t="n">
        <f aca="false">IF(E1291&gt;0,(AF1291-N1291)/SQRT(E1291*Settings!$B$3*(1-Settings!$B$3)),0)</f>
        <v>-0.28445989382101</v>
      </c>
      <c r="P1291" s="77" t="n">
        <f aca="false">MAX(0,AF1291-N1291)</f>
        <v>0</v>
      </c>
      <c r="Q1291" s="51" t="n">
        <f aca="false">IF(E1291&gt;=Settings!$B$4,(AF1291+Settings!$B$7*Settings!$B$3)/(E1291+Settings!$B$7),Settings!$B$3)</f>
        <v>0.0748599558648786</v>
      </c>
      <c r="R1291" s="78" t="n">
        <f aca="false">PERCENTRANK($H$2:$H$1780,H1291,6)</f>
        <v>0</v>
      </c>
      <c r="S1291" s="78" t="n">
        <f aca="false">PERCENTRANK($Q$2:$Q$1780,Q1291,6)</f>
        <v>0.0646794</v>
      </c>
      <c r="T1291" s="78" t="n">
        <f aca="false">PERCENTRANK($F$2:$F$1780,F1291,6)</f>
        <v>0</v>
      </c>
      <c r="U1291" s="79" t="n">
        <f aca="false">IF(F1291&gt;0,ROUND((Settings!$B$8*T1291+Settings!$B$9*R1291+Settings!$B$10*S1291)/SUM(Settings!$B$8:$B$10),10),0)</f>
        <v>0</v>
      </c>
      <c r="V1291" s="71" t="str">
        <f aca="false">IF(U1291&gt;0,RANK(U1291,$U$2:$U$1780)+COUNTIF($U$2:U1291,U1291)-1,"")</f>
        <v/>
      </c>
      <c r="W1291" s="71" t="str">
        <f aca="false">IF(V1291="","",IF(V1291&lt;=Settings!$B$11,"1 - Fix first",IF(V1291&lt;=Settings!$B$12,"2 - Review","3 - Monitor")))</f>
        <v/>
      </c>
      <c r="X1291" s="71" t="str">
        <f aca="false">IF(AND(E1291&gt;=Settings!$B$4,AF1291&gt;=Settings!$B$5,O1291&gt;=Settings!$B$6),"HIGH RATE","")</f>
        <v/>
      </c>
      <c r="Y1291" s="71" t="str">
        <f aca="false">IF(F1291&gt;0,RANK(F1291,$F$2:$F$1780)+COUNTIF($F$2:F1291,F1291)-1,"")</f>
        <v/>
      </c>
      <c r="Z1291" s="71" t="str">
        <f aca="false">IF(H1291&gt;0,RANK(H1291,$H$2:$H$1780)+COUNTIF($H$2:H1291,H1291)-1,"")</f>
        <v/>
      </c>
      <c r="AA1291" s="71" t="str">
        <f aca="false">IF(AC1291="","",RANK(AC1291,$AC$2:$AC$1780)+COUNTIF($AC$2:AC1291,AC1291)-1)</f>
        <v/>
      </c>
      <c r="AB1291" s="71" t="str">
        <f aca="false">IF(AD1291="","",RANK(AD1291,$AD$2:$AD$1780)+COUNTIF($AD$2:AD1291,AD1291)-1)</f>
        <v/>
      </c>
      <c r="AC1291" s="71" t="str">
        <f aca="false">IF(AND(AF1291&gt;0,E1291&gt;=Settings!$B$4),ROUND(J1291,10),"")</f>
        <v/>
      </c>
      <c r="AD1291" s="71" t="str">
        <f aca="false">IF(X1291="HIGH RATE",ROUND(O1291,10),"")</f>
        <v/>
      </c>
      <c r="AE1291" s="71" t="s">
        <v>59</v>
      </c>
      <c r="AF1291" s="73" t="n">
        <f aca="false">SUMIFS(Detail!$L$2:$L$9168,Detail!$C$2:$C$9168,$A1291)</f>
        <v>0</v>
      </c>
      <c r="AG1291" s="74" t="n">
        <f aca="false">SUMIFS(Detail!$N$2:$N$9168,Detail!$C$2:$C$9168,$A1291)</f>
        <v>0</v>
      </c>
    </row>
    <row r="1292" customFormat="false" ht="15" hidden="false" customHeight="false" outlineLevel="0" collapsed="false">
      <c r="A1292" s="71" t="s">
        <v>2154</v>
      </c>
      <c r="B1292" s="71" t="s">
        <v>3182</v>
      </c>
      <c r="C1292" s="71" t="s">
        <v>623</v>
      </c>
      <c r="D1292" s="71" t="str">
        <f aca="false">IFERROR(INDEX('Brand Map'!$B$4:$B$125,MATCH(C1292,'Brand Map'!$A$4:$A$125,0)),"Other")</f>
        <v>Other (small prefixes)</v>
      </c>
      <c r="E1292" s="73" t="n">
        <f aca="false">SUMIFS(Detail!$K$2:$K$9168,Detail!$C$2:$C$9168,$A1292)</f>
        <v>6</v>
      </c>
      <c r="F1292" s="73" t="n">
        <f aca="false">SUMIFS(Detail!$E$2:$E$9168,Detail!$C$2:$C$9168,$A1292)</f>
        <v>0</v>
      </c>
      <c r="G1292" s="74" t="n">
        <f aca="false">SUMIFS(Detail!$M$2:$M$9168,Detail!$C$2:$C$9168,$A1292)</f>
        <v>431.56</v>
      </c>
      <c r="H1292" s="74" t="n">
        <f aca="false">SUMIFS(Detail!$D$2:$D$9168,Detail!$C$2:$C$9168,$A1292)</f>
        <v>0</v>
      </c>
      <c r="I1292" s="74" t="n">
        <v>506.51</v>
      </c>
      <c r="J1292" s="51" t="n">
        <f aca="false">IF(E1292&gt;0,AF1292/E1292,0)</f>
        <v>0</v>
      </c>
      <c r="K1292" s="51" t="n">
        <f aca="false">IF(G1292&gt;0,AG1292/G1292,0)</f>
        <v>0</v>
      </c>
      <c r="L1292" s="75" t="n">
        <f aca="false">H1292/Settings!$B$16</f>
        <v>0</v>
      </c>
      <c r="M1292" s="76" t="n">
        <f aca="false">H1292/Settings!$B$20</f>
        <v>0</v>
      </c>
      <c r="N1292" s="77" t="n">
        <f aca="false">E1292*Settings!$B$3</f>
        <v>0.449159735189272</v>
      </c>
      <c r="O1292" s="77" t="n">
        <f aca="false">IF(E1292&gt;0,(AF1292-N1292)/SQRT(E1292*Settings!$B$3*(1-Settings!$B$3)),0)</f>
        <v>-0.696781592147757</v>
      </c>
      <c r="P1292" s="77" t="n">
        <f aca="false">MAX(0,AF1292-N1292)</f>
        <v>0</v>
      </c>
      <c r="Q1292" s="51" t="n">
        <f aca="false">IF(E1292&gt;=Settings!$B$4,(AF1292+Settings!$B$7*Settings!$B$3)/(E1292+Settings!$B$7),Settings!$B$3)</f>
        <v>0.0748599558648786</v>
      </c>
      <c r="R1292" s="78" t="n">
        <f aca="false">PERCENTRANK($H$2:$H$1780,H1292,6)</f>
        <v>0</v>
      </c>
      <c r="S1292" s="78" t="n">
        <f aca="false">PERCENTRANK($Q$2:$Q$1780,Q1292,6)</f>
        <v>0.0646794</v>
      </c>
      <c r="T1292" s="78" t="n">
        <f aca="false">PERCENTRANK($F$2:$F$1780,F1292,6)</f>
        <v>0</v>
      </c>
      <c r="U1292" s="79" t="n">
        <f aca="false">IF(F1292&gt;0,ROUND((Settings!$B$8*T1292+Settings!$B$9*R1292+Settings!$B$10*S1292)/SUM(Settings!$B$8:$B$10),10),0)</f>
        <v>0</v>
      </c>
      <c r="V1292" s="71" t="str">
        <f aca="false">IF(U1292&gt;0,RANK(U1292,$U$2:$U$1780)+COUNTIF($U$2:U1292,U1292)-1,"")</f>
        <v/>
      </c>
      <c r="W1292" s="71" t="str">
        <f aca="false">IF(V1292="","",IF(V1292&lt;=Settings!$B$11,"1 - Fix first",IF(V1292&lt;=Settings!$B$12,"2 - Review","3 - Monitor")))</f>
        <v/>
      </c>
      <c r="X1292" s="71" t="str">
        <f aca="false">IF(AND(E1292&gt;=Settings!$B$4,AF1292&gt;=Settings!$B$5,O1292&gt;=Settings!$B$6),"HIGH RATE","")</f>
        <v/>
      </c>
      <c r="Y1292" s="71" t="str">
        <f aca="false">IF(F1292&gt;0,RANK(F1292,$F$2:$F$1780)+COUNTIF($F$2:F1292,F1292)-1,"")</f>
        <v/>
      </c>
      <c r="Z1292" s="71" t="str">
        <f aca="false">IF(H1292&gt;0,RANK(H1292,$H$2:$H$1780)+COUNTIF($H$2:H1292,H1292)-1,"")</f>
        <v/>
      </c>
      <c r="AA1292" s="71" t="str">
        <f aca="false">IF(AC1292="","",RANK(AC1292,$AC$2:$AC$1780)+COUNTIF($AC$2:AC1292,AC1292)-1)</f>
        <v/>
      </c>
      <c r="AB1292" s="71" t="str">
        <f aca="false">IF(AD1292="","",RANK(AD1292,$AD$2:$AD$1780)+COUNTIF($AD$2:AD1292,AD1292)-1)</f>
        <v/>
      </c>
      <c r="AC1292" s="71" t="str">
        <f aca="false">IF(AND(AF1292&gt;0,E1292&gt;=Settings!$B$4),ROUND(J1292,10),"")</f>
        <v/>
      </c>
      <c r="AD1292" s="71" t="str">
        <f aca="false">IF(X1292="HIGH RATE",ROUND(O1292,10),"")</f>
        <v/>
      </c>
      <c r="AE1292" s="71" t="s">
        <v>59</v>
      </c>
      <c r="AF1292" s="73" t="n">
        <f aca="false">SUMIFS(Detail!$L$2:$L$9168,Detail!$C$2:$C$9168,$A1292)</f>
        <v>0</v>
      </c>
      <c r="AG1292" s="74" t="n">
        <f aca="false">SUMIFS(Detail!$N$2:$N$9168,Detail!$C$2:$C$9168,$A1292)</f>
        <v>0</v>
      </c>
    </row>
    <row r="1293" customFormat="false" ht="15" hidden="false" customHeight="false" outlineLevel="0" collapsed="false">
      <c r="A1293" s="71" t="s">
        <v>2153</v>
      </c>
      <c r="B1293" s="71" t="s">
        <v>3183</v>
      </c>
      <c r="C1293" s="71" t="s">
        <v>623</v>
      </c>
      <c r="D1293" s="71" t="str">
        <f aca="false">IFERROR(INDEX('Brand Map'!$B$4:$B$125,MATCH(C1293,'Brand Map'!$A$4:$A$125,0)),"Other")</f>
        <v>Other (small prefixes)</v>
      </c>
      <c r="E1293" s="73" t="n">
        <f aca="false">SUMIFS(Detail!$K$2:$K$9168,Detail!$C$2:$C$9168,$A1293)</f>
        <v>1</v>
      </c>
      <c r="F1293" s="73" t="n">
        <f aca="false">SUMIFS(Detail!$E$2:$E$9168,Detail!$C$2:$C$9168,$A1293)</f>
        <v>0</v>
      </c>
      <c r="G1293" s="74" t="n">
        <f aca="false">SUMIFS(Detail!$M$2:$M$9168,Detail!$C$2:$C$9168,$A1293)</f>
        <v>77.23</v>
      </c>
      <c r="H1293" s="74" t="n">
        <f aca="false">SUMIFS(Detail!$D$2:$D$9168,Detail!$C$2:$C$9168,$A1293)</f>
        <v>0</v>
      </c>
      <c r="I1293" s="74" t="n">
        <v>522.89</v>
      </c>
      <c r="J1293" s="51" t="n">
        <f aca="false">IF(E1293&gt;0,AF1293/E1293,0)</f>
        <v>0</v>
      </c>
      <c r="K1293" s="51" t="n">
        <f aca="false">IF(G1293&gt;0,AG1293/G1293,0)</f>
        <v>0</v>
      </c>
      <c r="L1293" s="75" t="n">
        <f aca="false">H1293/Settings!$B$16</f>
        <v>0</v>
      </c>
      <c r="M1293" s="76" t="n">
        <f aca="false">H1293/Settings!$B$20</f>
        <v>0</v>
      </c>
      <c r="N1293" s="77" t="n">
        <f aca="false">E1293*Settings!$B$3</f>
        <v>0.0748599558648786</v>
      </c>
      <c r="O1293" s="77" t="n">
        <f aca="false">IF(E1293&gt;0,(AF1293-N1293)/SQRT(E1293*Settings!$B$3*(1-Settings!$B$3)),0)</f>
        <v>-0.28445989382101</v>
      </c>
      <c r="P1293" s="77" t="n">
        <f aca="false">MAX(0,AF1293-N1293)</f>
        <v>0</v>
      </c>
      <c r="Q1293" s="51" t="n">
        <f aca="false">IF(E1293&gt;=Settings!$B$4,(AF1293+Settings!$B$7*Settings!$B$3)/(E1293+Settings!$B$7),Settings!$B$3)</f>
        <v>0.0748599558648786</v>
      </c>
      <c r="R1293" s="78" t="n">
        <f aca="false">PERCENTRANK($H$2:$H$1780,H1293,6)</f>
        <v>0</v>
      </c>
      <c r="S1293" s="78" t="n">
        <f aca="false">PERCENTRANK($Q$2:$Q$1780,Q1293,6)</f>
        <v>0.0646794</v>
      </c>
      <c r="T1293" s="78" t="n">
        <f aca="false">PERCENTRANK($F$2:$F$1780,F1293,6)</f>
        <v>0</v>
      </c>
      <c r="U1293" s="79" t="n">
        <f aca="false">IF(F1293&gt;0,ROUND((Settings!$B$8*T1293+Settings!$B$9*R1293+Settings!$B$10*S1293)/SUM(Settings!$B$8:$B$10),10),0)</f>
        <v>0</v>
      </c>
      <c r="V1293" s="71" t="str">
        <f aca="false">IF(U1293&gt;0,RANK(U1293,$U$2:$U$1780)+COUNTIF($U$2:U1293,U1293)-1,"")</f>
        <v/>
      </c>
      <c r="W1293" s="71" t="str">
        <f aca="false">IF(V1293="","",IF(V1293&lt;=Settings!$B$11,"1 - Fix first",IF(V1293&lt;=Settings!$B$12,"2 - Review","3 - Monitor")))</f>
        <v/>
      </c>
      <c r="X1293" s="71" t="str">
        <f aca="false">IF(AND(E1293&gt;=Settings!$B$4,AF1293&gt;=Settings!$B$5,O1293&gt;=Settings!$B$6),"HIGH RATE","")</f>
        <v/>
      </c>
      <c r="Y1293" s="71" t="str">
        <f aca="false">IF(F1293&gt;0,RANK(F1293,$F$2:$F$1780)+COUNTIF($F$2:F1293,F1293)-1,"")</f>
        <v/>
      </c>
      <c r="Z1293" s="71" t="str">
        <f aca="false">IF(H1293&gt;0,RANK(H1293,$H$2:$H$1780)+COUNTIF($H$2:H1293,H1293)-1,"")</f>
        <v/>
      </c>
      <c r="AA1293" s="71" t="str">
        <f aca="false">IF(AC1293="","",RANK(AC1293,$AC$2:$AC$1780)+COUNTIF($AC$2:AC1293,AC1293)-1)</f>
        <v/>
      </c>
      <c r="AB1293" s="71" t="str">
        <f aca="false">IF(AD1293="","",RANK(AD1293,$AD$2:$AD$1780)+COUNTIF($AD$2:AD1293,AD1293)-1)</f>
        <v/>
      </c>
      <c r="AC1293" s="71" t="str">
        <f aca="false">IF(AND(AF1293&gt;0,E1293&gt;=Settings!$B$4),ROUND(J1293,10),"")</f>
        <v/>
      </c>
      <c r="AD1293" s="71" t="str">
        <f aca="false">IF(X1293="HIGH RATE",ROUND(O1293,10),"")</f>
        <v/>
      </c>
      <c r="AE1293" s="71" t="s">
        <v>59</v>
      </c>
      <c r="AF1293" s="73" t="n">
        <f aca="false">SUMIFS(Detail!$L$2:$L$9168,Detail!$C$2:$C$9168,$A1293)</f>
        <v>0</v>
      </c>
      <c r="AG1293" s="74" t="n">
        <f aca="false">SUMIFS(Detail!$N$2:$N$9168,Detail!$C$2:$C$9168,$A1293)</f>
        <v>0</v>
      </c>
    </row>
    <row r="1294" customFormat="false" ht="15" hidden="false" customHeight="false" outlineLevel="0" collapsed="false">
      <c r="A1294" s="71" t="s">
        <v>624</v>
      </c>
      <c r="B1294" s="71" t="s">
        <v>625</v>
      </c>
      <c r="C1294" s="71" t="s">
        <v>623</v>
      </c>
      <c r="D1294" s="71" t="str">
        <f aca="false">IFERROR(INDEX('Brand Map'!$B$4:$B$125,MATCH(C1294,'Brand Map'!$A$4:$A$125,0)),"Other")</f>
        <v>Other (small prefixes)</v>
      </c>
      <c r="E1294" s="73" t="n">
        <f aca="false">SUMIFS(Detail!$K$2:$K$9168,Detail!$C$2:$C$9168,$A1294)</f>
        <v>9</v>
      </c>
      <c r="F1294" s="73" t="n">
        <f aca="false">SUMIFS(Detail!$E$2:$E$9168,Detail!$C$2:$C$9168,$A1294)</f>
        <v>0</v>
      </c>
      <c r="G1294" s="74" t="n">
        <f aca="false">SUMIFS(Detail!$M$2:$M$9168,Detail!$C$2:$C$9168,$A1294)</f>
        <v>846.83</v>
      </c>
      <c r="H1294" s="74" t="n">
        <f aca="false">SUMIFS(Detail!$D$2:$D$9168,Detail!$C$2:$C$9168,$A1294)</f>
        <v>0</v>
      </c>
      <c r="I1294" s="74" t="n">
        <v>1852.92</v>
      </c>
      <c r="J1294" s="51" t="n">
        <f aca="false">IF(E1294&gt;0,AF1294/E1294,0)</f>
        <v>0</v>
      </c>
      <c r="K1294" s="51" t="n">
        <f aca="false">IF(G1294&gt;0,AG1294/G1294,0)</f>
        <v>0</v>
      </c>
      <c r="L1294" s="75" t="n">
        <f aca="false">H1294/Settings!$B$16</f>
        <v>0</v>
      </c>
      <c r="M1294" s="76" t="n">
        <f aca="false">H1294/Settings!$B$20</f>
        <v>0</v>
      </c>
      <c r="N1294" s="77" t="n">
        <f aca="false">E1294*Settings!$B$3</f>
        <v>0.673739602783908</v>
      </c>
      <c r="O1294" s="77" t="n">
        <f aca="false">IF(E1294&gt;0,(AF1294-N1294)/SQRT(E1294*Settings!$B$3*(1-Settings!$B$3)),0)</f>
        <v>-0.853379681463031</v>
      </c>
      <c r="P1294" s="77" t="n">
        <f aca="false">MAX(0,AF1294-N1294)</f>
        <v>0</v>
      </c>
      <c r="Q1294" s="51" t="n">
        <f aca="false">IF(E1294&gt;=Settings!$B$4,(AF1294+Settings!$B$7*Settings!$B$3)/(E1294+Settings!$B$7),Settings!$B$3)</f>
        <v>0.0748599558648786</v>
      </c>
      <c r="R1294" s="78" t="n">
        <f aca="false">PERCENTRANK($H$2:$H$1780,H1294,6)</f>
        <v>0</v>
      </c>
      <c r="S1294" s="78" t="n">
        <f aca="false">PERCENTRANK($Q$2:$Q$1780,Q1294,6)</f>
        <v>0.0646794</v>
      </c>
      <c r="T1294" s="78" t="n">
        <f aca="false">PERCENTRANK($F$2:$F$1780,F1294,6)</f>
        <v>0</v>
      </c>
      <c r="U1294" s="79" t="n">
        <f aca="false">IF(F1294&gt;0,ROUND((Settings!$B$8*T1294+Settings!$B$9*R1294+Settings!$B$10*S1294)/SUM(Settings!$B$8:$B$10),10),0)</f>
        <v>0</v>
      </c>
      <c r="V1294" s="71" t="str">
        <f aca="false">IF(U1294&gt;0,RANK(U1294,$U$2:$U$1780)+COUNTIF($U$2:U1294,U1294)-1,"")</f>
        <v/>
      </c>
      <c r="W1294" s="71" t="str">
        <f aca="false">IF(V1294="","",IF(V1294&lt;=Settings!$B$11,"1 - Fix first",IF(V1294&lt;=Settings!$B$12,"2 - Review","3 - Monitor")))</f>
        <v/>
      </c>
      <c r="X1294" s="71" t="str">
        <f aca="false">IF(AND(E1294&gt;=Settings!$B$4,AF1294&gt;=Settings!$B$5,O1294&gt;=Settings!$B$6),"HIGH RATE","")</f>
        <v/>
      </c>
      <c r="Y1294" s="71" t="str">
        <f aca="false">IF(F1294&gt;0,RANK(F1294,$F$2:$F$1780)+COUNTIF($F$2:F1294,F1294)-1,"")</f>
        <v/>
      </c>
      <c r="Z1294" s="71" t="str">
        <f aca="false">IF(H1294&gt;0,RANK(H1294,$H$2:$H$1780)+COUNTIF($H$2:H1294,H1294)-1,"")</f>
        <v/>
      </c>
      <c r="AA1294" s="71" t="str">
        <f aca="false">IF(AC1294="","",RANK(AC1294,$AC$2:$AC$1780)+COUNTIF($AC$2:AC1294,AC1294)-1)</f>
        <v/>
      </c>
      <c r="AB1294" s="71" t="str">
        <f aca="false">IF(AD1294="","",RANK(AD1294,$AD$2:$AD$1780)+COUNTIF($AD$2:AD1294,AD1294)-1)</f>
        <v/>
      </c>
      <c r="AC1294" s="71" t="str">
        <f aca="false">IF(AND(AF1294&gt;0,E1294&gt;=Settings!$B$4),ROUND(J1294,10),"")</f>
        <v/>
      </c>
      <c r="AD1294" s="71" t="str">
        <f aca="false">IF(X1294="HIGH RATE",ROUND(O1294,10),"")</f>
        <v/>
      </c>
      <c r="AE1294" s="71" t="s">
        <v>59</v>
      </c>
      <c r="AF1294" s="73" t="n">
        <f aca="false">SUMIFS(Detail!$L$2:$L$9168,Detail!$C$2:$C$9168,$A1294)</f>
        <v>0</v>
      </c>
      <c r="AG1294" s="74" t="n">
        <f aca="false">SUMIFS(Detail!$N$2:$N$9168,Detail!$C$2:$C$9168,$A1294)</f>
        <v>0</v>
      </c>
    </row>
    <row r="1295" customFormat="false" ht="15" hidden="false" customHeight="false" outlineLevel="0" collapsed="false">
      <c r="A1295" s="71" t="s">
        <v>1421</v>
      </c>
      <c r="B1295" s="71" t="s">
        <v>3184</v>
      </c>
      <c r="C1295" s="71" t="s">
        <v>623</v>
      </c>
      <c r="D1295" s="71" t="str">
        <f aca="false">IFERROR(INDEX('Brand Map'!$B$4:$B$125,MATCH(C1295,'Brand Map'!$A$4:$A$125,0)),"Other")</f>
        <v>Other (small prefixes)</v>
      </c>
      <c r="E1295" s="73" t="n">
        <f aca="false">SUMIFS(Detail!$K$2:$K$9168,Detail!$C$2:$C$9168,$A1295)</f>
        <v>2</v>
      </c>
      <c r="F1295" s="73" t="n">
        <f aca="false">SUMIFS(Detail!$E$2:$E$9168,Detail!$C$2:$C$9168,$A1295)</f>
        <v>0</v>
      </c>
      <c r="G1295" s="74" t="n">
        <f aca="false">SUMIFS(Detail!$M$2:$M$9168,Detail!$C$2:$C$9168,$A1295)</f>
        <v>259.9</v>
      </c>
      <c r="H1295" s="74" t="n">
        <f aca="false">SUMIFS(Detail!$D$2:$D$9168,Detail!$C$2:$C$9168,$A1295)</f>
        <v>0</v>
      </c>
      <c r="I1295" s="74" t="n">
        <v>709.37</v>
      </c>
      <c r="J1295" s="51" t="n">
        <f aca="false">IF(E1295&gt;0,AF1295/E1295,0)</f>
        <v>0</v>
      </c>
      <c r="K1295" s="51" t="n">
        <f aca="false">IF(G1295&gt;0,AG1295/G1295,0)</f>
        <v>0</v>
      </c>
      <c r="L1295" s="75" t="n">
        <f aca="false">H1295/Settings!$B$16</f>
        <v>0</v>
      </c>
      <c r="M1295" s="76" t="n">
        <f aca="false">H1295/Settings!$B$20</f>
        <v>0</v>
      </c>
      <c r="N1295" s="77" t="n">
        <f aca="false">E1295*Settings!$B$3</f>
        <v>0.149719911729757</v>
      </c>
      <c r="O1295" s="77" t="n">
        <f aca="false">IF(E1295&gt;0,(AF1295-N1295)/SQRT(E1295*Settings!$B$3*(1-Settings!$B$3)),0)</f>
        <v>-0.402287039792884</v>
      </c>
      <c r="P1295" s="77" t="n">
        <f aca="false">MAX(0,AF1295-N1295)</f>
        <v>0</v>
      </c>
      <c r="Q1295" s="51" t="n">
        <f aca="false">IF(E1295&gt;=Settings!$B$4,(AF1295+Settings!$B$7*Settings!$B$3)/(E1295+Settings!$B$7),Settings!$B$3)</f>
        <v>0.0748599558648786</v>
      </c>
      <c r="R1295" s="78" t="n">
        <f aca="false">PERCENTRANK($H$2:$H$1780,H1295,6)</f>
        <v>0</v>
      </c>
      <c r="S1295" s="78" t="n">
        <f aca="false">PERCENTRANK($Q$2:$Q$1780,Q1295,6)</f>
        <v>0.0646794</v>
      </c>
      <c r="T1295" s="78" t="n">
        <f aca="false">PERCENTRANK($F$2:$F$1780,F1295,6)</f>
        <v>0</v>
      </c>
      <c r="U1295" s="79" t="n">
        <f aca="false">IF(F1295&gt;0,ROUND((Settings!$B$8*T1295+Settings!$B$9*R1295+Settings!$B$10*S1295)/SUM(Settings!$B$8:$B$10),10),0)</f>
        <v>0</v>
      </c>
      <c r="V1295" s="71" t="str">
        <f aca="false">IF(U1295&gt;0,RANK(U1295,$U$2:$U$1780)+COUNTIF($U$2:U1295,U1295)-1,"")</f>
        <v/>
      </c>
      <c r="W1295" s="71" t="str">
        <f aca="false">IF(V1295="","",IF(V1295&lt;=Settings!$B$11,"1 - Fix first",IF(V1295&lt;=Settings!$B$12,"2 - Review","3 - Monitor")))</f>
        <v/>
      </c>
      <c r="X1295" s="71" t="str">
        <f aca="false">IF(AND(E1295&gt;=Settings!$B$4,AF1295&gt;=Settings!$B$5,O1295&gt;=Settings!$B$6),"HIGH RATE","")</f>
        <v/>
      </c>
      <c r="Y1295" s="71" t="str">
        <f aca="false">IF(F1295&gt;0,RANK(F1295,$F$2:$F$1780)+COUNTIF($F$2:F1295,F1295)-1,"")</f>
        <v/>
      </c>
      <c r="Z1295" s="71" t="str">
        <f aca="false">IF(H1295&gt;0,RANK(H1295,$H$2:$H$1780)+COUNTIF($H$2:H1295,H1295)-1,"")</f>
        <v/>
      </c>
      <c r="AA1295" s="71" t="str">
        <f aca="false">IF(AC1295="","",RANK(AC1295,$AC$2:$AC$1780)+COUNTIF($AC$2:AC1295,AC1295)-1)</f>
        <v/>
      </c>
      <c r="AB1295" s="71" t="str">
        <f aca="false">IF(AD1295="","",RANK(AD1295,$AD$2:$AD$1780)+COUNTIF($AD$2:AD1295,AD1295)-1)</f>
        <v/>
      </c>
      <c r="AC1295" s="71" t="str">
        <f aca="false">IF(AND(AF1295&gt;0,E1295&gt;=Settings!$B$4),ROUND(J1295,10),"")</f>
        <v/>
      </c>
      <c r="AD1295" s="71" t="str">
        <f aca="false">IF(X1295="HIGH RATE",ROUND(O1295,10),"")</f>
        <v/>
      </c>
      <c r="AE1295" s="71" t="s">
        <v>59</v>
      </c>
      <c r="AF1295" s="73" t="n">
        <f aca="false">SUMIFS(Detail!$L$2:$L$9168,Detail!$C$2:$C$9168,$A1295)</f>
        <v>0</v>
      </c>
      <c r="AG1295" s="74" t="n">
        <f aca="false">SUMIFS(Detail!$N$2:$N$9168,Detail!$C$2:$C$9168,$A1295)</f>
        <v>0</v>
      </c>
    </row>
    <row r="1296" customFormat="false" ht="15" hidden="false" customHeight="false" outlineLevel="0" collapsed="false">
      <c r="A1296" s="71" t="s">
        <v>2134</v>
      </c>
      <c r="B1296" s="71" t="s">
        <v>3185</v>
      </c>
      <c r="C1296" s="71" t="s">
        <v>623</v>
      </c>
      <c r="D1296" s="71" t="str">
        <f aca="false">IFERROR(INDEX('Brand Map'!$B$4:$B$125,MATCH(C1296,'Brand Map'!$A$4:$A$125,0)),"Other")</f>
        <v>Other (small prefixes)</v>
      </c>
      <c r="E1296" s="73" t="n">
        <f aca="false">SUMIFS(Detail!$K$2:$K$9168,Detail!$C$2:$C$9168,$A1296)</f>
        <v>0</v>
      </c>
      <c r="F1296" s="73" t="n">
        <f aca="false">SUMIFS(Detail!$E$2:$E$9168,Detail!$C$2:$C$9168,$A1296)</f>
        <v>0</v>
      </c>
      <c r="G1296" s="74" t="n">
        <f aca="false">SUMIFS(Detail!$M$2:$M$9168,Detail!$C$2:$C$9168,$A1296)</f>
        <v>0</v>
      </c>
      <c r="H1296" s="74" t="n">
        <f aca="false">SUMIFS(Detail!$D$2:$D$9168,Detail!$C$2:$C$9168,$A1296)</f>
        <v>0</v>
      </c>
      <c r="I1296" s="74" t="n">
        <v>350.76</v>
      </c>
      <c r="J1296" s="51" t="n">
        <f aca="false">IF(E1296&gt;0,AF1296/E1296,0)</f>
        <v>0</v>
      </c>
      <c r="K1296" s="51" t="n">
        <f aca="false">IF(G1296&gt;0,AG1296/G1296,0)</f>
        <v>0</v>
      </c>
      <c r="L1296" s="75" t="n">
        <f aca="false">H1296/Settings!$B$16</f>
        <v>0</v>
      </c>
      <c r="M1296" s="76" t="n">
        <f aca="false">H1296/Settings!$B$20</f>
        <v>0</v>
      </c>
      <c r="N1296" s="77" t="n">
        <f aca="false">E1296*Settings!$B$3</f>
        <v>0</v>
      </c>
      <c r="O1296" s="77" t="n">
        <f aca="false">IF(E1296&gt;0,(AF1296-N1296)/SQRT(E1296*Settings!$B$3*(1-Settings!$B$3)),0)</f>
        <v>0</v>
      </c>
      <c r="P1296" s="77" t="n">
        <f aca="false">MAX(0,AF1296-N1296)</f>
        <v>0</v>
      </c>
      <c r="Q1296" s="51" t="n">
        <f aca="false">IF(E1296&gt;=Settings!$B$4,(AF1296+Settings!$B$7*Settings!$B$3)/(E1296+Settings!$B$7),Settings!$B$3)</f>
        <v>0.0748599558648786</v>
      </c>
      <c r="R1296" s="78" t="n">
        <f aca="false">PERCENTRANK($H$2:$H$1780,H1296,6)</f>
        <v>0</v>
      </c>
      <c r="S1296" s="78" t="n">
        <f aca="false">PERCENTRANK($Q$2:$Q$1780,Q1296,6)</f>
        <v>0.0646794</v>
      </c>
      <c r="T1296" s="78" t="n">
        <f aca="false">PERCENTRANK($F$2:$F$1780,F1296,6)</f>
        <v>0</v>
      </c>
      <c r="U1296" s="79" t="n">
        <f aca="false">IF(F1296&gt;0,ROUND((Settings!$B$8*T1296+Settings!$B$9*R1296+Settings!$B$10*S1296)/SUM(Settings!$B$8:$B$10),10),0)</f>
        <v>0</v>
      </c>
      <c r="V1296" s="71" t="str">
        <f aca="false">IF(U1296&gt;0,RANK(U1296,$U$2:$U$1780)+COUNTIF($U$2:U1296,U1296)-1,"")</f>
        <v/>
      </c>
      <c r="W1296" s="71" t="str">
        <f aca="false">IF(V1296="","",IF(V1296&lt;=Settings!$B$11,"1 - Fix first",IF(V1296&lt;=Settings!$B$12,"2 - Review","3 - Monitor")))</f>
        <v/>
      </c>
      <c r="X1296" s="71" t="str">
        <f aca="false">IF(AND(E1296&gt;=Settings!$B$4,AF1296&gt;=Settings!$B$5,O1296&gt;=Settings!$B$6),"HIGH RATE","")</f>
        <v/>
      </c>
      <c r="Y1296" s="71" t="str">
        <f aca="false">IF(F1296&gt;0,RANK(F1296,$F$2:$F$1780)+COUNTIF($F$2:F1296,F1296)-1,"")</f>
        <v/>
      </c>
      <c r="Z1296" s="71" t="str">
        <f aca="false">IF(H1296&gt;0,RANK(H1296,$H$2:$H$1780)+COUNTIF($H$2:H1296,H1296)-1,"")</f>
        <v/>
      </c>
      <c r="AA1296" s="71" t="str">
        <f aca="false">IF(AC1296="","",RANK(AC1296,$AC$2:$AC$1780)+COUNTIF($AC$2:AC1296,AC1296)-1)</f>
        <v/>
      </c>
      <c r="AB1296" s="71" t="str">
        <f aca="false">IF(AD1296="","",RANK(AD1296,$AD$2:$AD$1780)+COUNTIF($AD$2:AD1296,AD1296)-1)</f>
        <v/>
      </c>
      <c r="AC1296" s="71" t="str">
        <f aca="false">IF(AND(AF1296&gt;0,E1296&gt;=Settings!$B$4),ROUND(J1296,10),"")</f>
        <v/>
      </c>
      <c r="AD1296" s="71" t="str">
        <f aca="false">IF(X1296="HIGH RATE",ROUND(O1296,10),"")</f>
        <v/>
      </c>
      <c r="AE1296" s="71" t="s">
        <v>59</v>
      </c>
      <c r="AF1296" s="73" t="n">
        <f aca="false">SUMIFS(Detail!$L$2:$L$9168,Detail!$C$2:$C$9168,$A1296)</f>
        <v>0</v>
      </c>
      <c r="AG1296" s="74" t="n">
        <f aca="false">SUMIFS(Detail!$N$2:$N$9168,Detail!$C$2:$C$9168,$A1296)</f>
        <v>0</v>
      </c>
    </row>
    <row r="1297" customFormat="false" ht="15" hidden="false" customHeight="false" outlineLevel="0" collapsed="false">
      <c r="A1297" s="71" t="s">
        <v>1722</v>
      </c>
      <c r="B1297" s="71" t="s">
        <v>3186</v>
      </c>
      <c r="C1297" s="71" t="s">
        <v>623</v>
      </c>
      <c r="D1297" s="71" t="str">
        <f aca="false">IFERROR(INDEX('Brand Map'!$B$4:$B$125,MATCH(C1297,'Brand Map'!$A$4:$A$125,0)),"Other")</f>
        <v>Other (small prefixes)</v>
      </c>
      <c r="E1297" s="73" t="n">
        <f aca="false">SUMIFS(Detail!$K$2:$K$9168,Detail!$C$2:$C$9168,$A1297)</f>
        <v>1</v>
      </c>
      <c r="F1297" s="73" t="n">
        <f aca="false">SUMIFS(Detail!$E$2:$E$9168,Detail!$C$2:$C$9168,$A1297)</f>
        <v>0</v>
      </c>
      <c r="G1297" s="74" t="n">
        <f aca="false">SUMIFS(Detail!$M$2:$M$9168,Detail!$C$2:$C$9168,$A1297)</f>
        <v>139.05</v>
      </c>
      <c r="H1297" s="74" t="n">
        <f aca="false">SUMIFS(Detail!$D$2:$D$9168,Detail!$C$2:$C$9168,$A1297)</f>
        <v>0</v>
      </c>
      <c r="I1297" s="74" t="n">
        <v>274</v>
      </c>
      <c r="J1297" s="51" t="n">
        <f aca="false">IF(E1297&gt;0,AF1297/E1297,0)</f>
        <v>0</v>
      </c>
      <c r="K1297" s="51" t="n">
        <f aca="false">IF(G1297&gt;0,AG1297/G1297,0)</f>
        <v>0</v>
      </c>
      <c r="L1297" s="75" t="n">
        <f aca="false">H1297/Settings!$B$16</f>
        <v>0</v>
      </c>
      <c r="M1297" s="76" t="n">
        <f aca="false">H1297/Settings!$B$20</f>
        <v>0</v>
      </c>
      <c r="N1297" s="77" t="n">
        <f aca="false">E1297*Settings!$B$3</f>
        <v>0.0748599558648786</v>
      </c>
      <c r="O1297" s="77" t="n">
        <f aca="false">IF(E1297&gt;0,(AF1297-N1297)/SQRT(E1297*Settings!$B$3*(1-Settings!$B$3)),0)</f>
        <v>-0.28445989382101</v>
      </c>
      <c r="P1297" s="77" t="n">
        <f aca="false">MAX(0,AF1297-N1297)</f>
        <v>0</v>
      </c>
      <c r="Q1297" s="51" t="n">
        <f aca="false">IF(E1297&gt;=Settings!$B$4,(AF1297+Settings!$B$7*Settings!$B$3)/(E1297+Settings!$B$7),Settings!$B$3)</f>
        <v>0.0748599558648786</v>
      </c>
      <c r="R1297" s="78" t="n">
        <f aca="false">PERCENTRANK($H$2:$H$1780,H1297,6)</f>
        <v>0</v>
      </c>
      <c r="S1297" s="78" t="n">
        <f aca="false">PERCENTRANK($Q$2:$Q$1780,Q1297,6)</f>
        <v>0.0646794</v>
      </c>
      <c r="T1297" s="78" t="n">
        <f aca="false">PERCENTRANK($F$2:$F$1780,F1297,6)</f>
        <v>0</v>
      </c>
      <c r="U1297" s="79" t="n">
        <f aca="false">IF(F1297&gt;0,ROUND((Settings!$B$8*T1297+Settings!$B$9*R1297+Settings!$B$10*S1297)/SUM(Settings!$B$8:$B$10),10),0)</f>
        <v>0</v>
      </c>
      <c r="V1297" s="71" t="str">
        <f aca="false">IF(U1297&gt;0,RANK(U1297,$U$2:$U$1780)+COUNTIF($U$2:U1297,U1297)-1,"")</f>
        <v/>
      </c>
      <c r="W1297" s="71" t="str">
        <f aca="false">IF(V1297="","",IF(V1297&lt;=Settings!$B$11,"1 - Fix first",IF(V1297&lt;=Settings!$B$12,"2 - Review","3 - Monitor")))</f>
        <v/>
      </c>
      <c r="X1297" s="71" t="str">
        <f aca="false">IF(AND(E1297&gt;=Settings!$B$4,AF1297&gt;=Settings!$B$5,O1297&gt;=Settings!$B$6),"HIGH RATE","")</f>
        <v/>
      </c>
      <c r="Y1297" s="71" t="str">
        <f aca="false">IF(F1297&gt;0,RANK(F1297,$F$2:$F$1780)+COUNTIF($F$2:F1297,F1297)-1,"")</f>
        <v/>
      </c>
      <c r="Z1297" s="71" t="str">
        <f aca="false">IF(H1297&gt;0,RANK(H1297,$H$2:$H$1780)+COUNTIF($H$2:H1297,H1297)-1,"")</f>
        <v/>
      </c>
      <c r="AA1297" s="71" t="str">
        <f aca="false">IF(AC1297="","",RANK(AC1297,$AC$2:$AC$1780)+COUNTIF($AC$2:AC1297,AC1297)-1)</f>
        <v/>
      </c>
      <c r="AB1297" s="71" t="str">
        <f aca="false">IF(AD1297="","",RANK(AD1297,$AD$2:$AD$1780)+COUNTIF($AD$2:AD1297,AD1297)-1)</f>
        <v/>
      </c>
      <c r="AC1297" s="71" t="str">
        <f aca="false">IF(AND(AF1297&gt;0,E1297&gt;=Settings!$B$4),ROUND(J1297,10),"")</f>
        <v/>
      </c>
      <c r="AD1297" s="71" t="str">
        <f aca="false">IF(X1297="HIGH RATE",ROUND(O1297,10),"")</f>
        <v/>
      </c>
      <c r="AE1297" s="71" t="s">
        <v>59</v>
      </c>
      <c r="AF1297" s="73" t="n">
        <f aca="false">SUMIFS(Detail!$L$2:$L$9168,Detail!$C$2:$C$9168,$A1297)</f>
        <v>0</v>
      </c>
      <c r="AG1297" s="74" t="n">
        <f aca="false">SUMIFS(Detail!$N$2:$N$9168,Detail!$C$2:$C$9168,$A1297)</f>
        <v>0</v>
      </c>
    </row>
    <row r="1298" customFormat="false" ht="15" hidden="false" customHeight="false" outlineLevel="0" collapsed="false">
      <c r="A1298" s="71" t="s">
        <v>2210</v>
      </c>
      <c r="B1298" s="71" t="s">
        <v>3187</v>
      </c>
      <c r="C1298" s="71" t="s">
        <v>623</v>
      </c>
      <c r="D1298" s="71" t="str">
        <f aca="false">IFERROR(INDEX('Brand Map'!$B$4:$B$125,MATCH(C1298,'Brand Map'!$A$4:$A$125,0)),"Other")</f>
        <v>Other (small prefixes)</v>
      </c>
      <c r="E1298" s="73" t="n">
        <f aca="false">SUMIFS(Detail!$K$2:$K$9168,Detail!$C$2:$C$9168,$A1298)</f>
        <v>1</v>
      </c>
      <c r="F1298" s="73" t="n">
        <f aca="false">SUMIFS(Detail!$E$2:$E$9168,Detail!$C$2:$C$9168,$A1298)</f>
        <v>0</v>
      </c>
      <c r="G1298" s="74" t="n">
        <f aca="false">SUMIFS(Detail!$M$2:$M$9168,Detail!$C$2:$C$9168,$A1298)</f>
        <v>129.95</v>
      </c>
      <c r="H1298" s="74" t="n">
        <f aca="false">SUMIFS(Detail!$D$2:$D$9168,Detail!$C$2:$C$9168,$A1298)</f>
        <v>0</v>
      </c>
      <c r="I1298" s="74" t="n">
        <v>349</v>
      </c>
      <c r="J1298" s="51" t="n">
        <f aca="false">IF(E1298&gt;0,AF1298/E1298,0)</f>
        <v>0</v>
      </c>
      <c r="K1298" s="51" t="n">
        <f aca="false">IF(G1298&gt;0,AG1298/G1298,0)</f>
        <v>0</v>
      </c>
      <c r="L1298" s="75" t="n">
        <f aca="false">H1298/Settings!$B$16</f>
        <v>0</v>
      </c>
      <c r="M1298" s="76" t="n">
        <f aca="false">H1298/Settings!$B$20</f>
        <v>0</v>
      </c>
      <c r="N1298" s="77" t="n">
        <f aca="false">E1298*Settings!$B$3</f>
        <v>0.0748599558648786</v>
      </c>
      <c r="O1298" s="77" t="n">
        <f aca="false">IF(E1298&gt;0,(AF1298-N1298)/SQRT(E1298*Settings!$B$3*(1-Settings!$B$3)),0)</f>
        <v>-0.28445989382101</v>
      </c>
      <c r="P1298" s="77" t="n">
        <f aca="false">MAX(0,AF1298-N1298)</f>
        <v>0</v>
      </c>
      <c r="Q1298" s="51" t="n">
        <f aca="false">IF(E1298&gt;=Settings!$B$4,(AF1298+Settings!$B$7*Settings!$B$3)/(E1298+Settings!$B$7),Settings!$B$3)</f>
        <v>0.0748599558648786</v>
      </c>
      <c r="R1298" s="78" t="n">
        <f aca="false">PERCENTRANK($H$2:$H$1780,H1298,6)</f>
        <v>0</v>
      </c>
      <c r="S1298" s="78" t="n">
        <f aca="false">PERCENTRANK($Q$2:$Q$1780,Q1298,6)</f>
        <v>0.0646794</v>
      </c>
      <c r="T1298" s="78" t="n">
        <f aca="false">PERCENTRANK($F$2:$F$1780,F1298,6)</f>
        <v>0</v>
      </c>
      <c r="U1298" s="79" t="n">
        <f aca="false">IF(F1298&gt;0,ROUND((Settings!$B$8*T1298+Settings!$B$9*R1298+Settings!$B$10*S1298)/SUM(Settings!$B$8:$B$10),10),0)</f>
        <v>0</v>
      </c>
      <c r="V1298" s="71" t="str">
        <f aca="false">IF(U1298&gt;0,RANK(U1298,$U$2:$U$1780)+COUNTIF($U$2:U1298,U1298)-1,"")</f>
        <v/>
      </c>
      <c r="W1298" s="71" t="str">
        <f aca="false">IF(V1298="","",IF(V1298&lt;=Settings!$B$11,"1 - Fix first",IF(V1298&lt;=Settings!$B$12,"2 - Review","3 - Monitor")))</f>
        <v/>
      </c>
      <c r="X1298" s="71" t="str">
        <f aca="false">IF(AND(E1298&gt;=Settings!$B$4,AF1298&gt;=Settings!$B$5,O1298&gt;=Settings!$B$6),"HIGH RATE","")</f>
        <v/>
      </c>
      <c r="Y1298" s="71" t="str">
        <f aca="false">IF(F1298&gt;0,RANK(F1298,$F$2:$F$1780)+COUNTIF($F$2:F1298,F1298)-1,"")</f>
        <v/>
      </c>
      <c r="Z1298" s="71" t="str">
        <f aca="false">IF(H1298&gt;0,RANK(H1298,$H$2:$H$1780)+COUNTIF($H$2:H1298,H1298)-1,"")</f>
        <v/>
      </c>
      <c r="AA1298" s="71" t="str">
        <f aca="false">IF(AC1298="","",RANK(AC1298,$AC$2:$AC$1780)+COUNTIF($AC$2:AC1298,AC1298)-1)</f>
        <v/>
      </c>
      <c r="AB1298" s="71" t="str">
        <f aca="false">IF(AD1298="","",RANK(AD1298,$AD$2:$AD$1780)+COUNTIF($AD$2:AD1298,AD1298)-1)</f>
        <v/>
      </c>
      <c r="AC1298" s="71" t="str">
        <f aca="false">IF(AND(AF1298&gt;0,E1298&gt;=Settings!$B$4),ROUND(J1298,10),"")</f>
        <v/>
      </c>
      <c r="AD1298" s="71" t="str">
        <f aca="false">IF(X1298="HIGH RATE",ROUND(O1298,10),"")</f>
        <v/>
      </c>
      <c r="AE1298" s="71" t="s">
        <v>59</v>
      </c>
      <c r="AF1298" s="73" t="n">
        <f aca="false">SUMIFS(Detail!$L$2:$L$9168,Detail!$C$2:$C$9168,$A1298)</f>
        <v>0</v>
      </c>
      <c r="AG1298" s="74" t="n">
        <f aca="false">SUMIFS(Detail!$N$2:$N$9168,Detail!$C$2:$C$9168,$A1298)</f>
        <v>0</v>
      </c>
    </row>
    <row r="1299" customFormat="false" ht="15" hidden="false" customHeight="false" outlineLevel="0" collapsed="false">
      <c r="A1299" s="71" t="s">
        <v>938</v>
      </c>
      <c r="B1299" s="71" t="s">
        <v>3188</v>
      </c>
      <c r="C1299" s="71" t="s">
        <v>623</v>
      </c>
      <c r="D1299" s="71" t="str">
        <f aca="false">IFERROR(INDEX('Brand Map'!$B$4:$B$125,MATCH(C1299,'Brand Map'!$A$4:$A$125,0)),"Other")</f>
        <v>Other (small prefixes)</v>
      </c>
      <c r="E1299" s="73" t="n">
        <f aca="false">SUMIFS(Detail!$K$2:$K$9168,Detail!$C$2:$C$9168,$A1299)</f>
        <v>2</v>
      </c>
      <c r="F1299" s="73" t="n">
        <f aca="false">SUMIFS(Detail!$E$2:$E$9168,Detail!$C$2:$C$9168,$A1299)</f>
        <v>0</v>
      </c>
      <c r="G1299" s="74" t="n">
        <f aca="false">SUMIFS(Detail!$M$2:$M$9168,Detail!$C$2:$C$9168,$A1299)</f>
        <v>377.17</v>
      </c>
      <c r="H1299" s="74" t="n">
        <f aca="false">SUMIFS(Detail!$D$2:$D$9168,Detail!$C$2:$C$9168,$A1299)</f>
        <v>0</v>
      </c>
      <c r="I1299" s="74" t="n">
        <v>777.77</v>
      </c>
      <c r="J1299" s="51" t="n">
        <f aca="false">IF(E1299&gt;0,AF1299/E1299,0)</f>
        <v>0</v>
      </c>
      <c r="K1299" s="51" t="n">
        <f aca="false">IF(G1299&gt;0,AG1299/G1299,0)</f>
        <v>0</v>
      </c>
      <c r="L1299" s="75" t="n">
        <f aca="false">H1299/Settings!$B$16</f>
        <v>0</v>
      </c>
      <c r="M1299" s="76" t="n">
        <f aca="false">H1299/Settings!$B$20</f>
        <v>0</v>
      </c>
      <c r="N1299" s="77" t="n">
        <f aca="false">E1299*Settings!$B$3</f>
        <v>0.149719911729757</v>
      </c>
      <c r="O1299" s="77" t="n">
        <f aca="false">IF(E1299&gt;0,(AF1299-N1299)/SQRT(E1299*Settings!$B$3*(1-Settings!$B$3)),0)</f>
        <v>-0.402287039792884</v>
      </c>
      <c r="P1299" s="77" t="n">
        <f aca="false">MAX(0,AF1299-N1299)</f>
        <v>0</v>
      </c>
      <c r="Q1299" s="51" t="n">
        <f aca="false">IF(E1299&gt;=Settings!$B$4,(AF1299+Settings!$B$7*Settings!$B$3)/(E1299+Settings!$B$7),Settings!$B$3)</f>
        <v>0.0748599558648786</v>
      </c>
      <c r="R1299" s="78" t="n">
        <f aca="false">PERCENTRANK($H$2:$H$1780,H1299,6)</f>
        <v>0</v>
      </c>
      <c r="S1299" s="78" t="n">
        <f aca="false">PERCENTRANK($Q$2:$Q$1780,Q1299,6)</f>
        <v>0.0646794</v>
      </c>
      <c r="T1299" s="78" t="n">
        <f aca="false">PERCENTRANK($F$2:$F$1780,F1299,6)</f>
        <v>0</v>
      </c>
      <c r="U1299" s="79" t="n">
        <f aca="false">IF(F1299&gt;0,ROUND((Settings!$B$8*T1299+Settings!$B$9*R1299+Settings!$B$10*S1299)/SUM(Settings!$B$8:$B$10),10),0)</f>
        <v>0</v>
      </c>
      <c r="V1299" s="71" t="str">
        <f aca="false">IF(U1299&gt;0,RANK(U1299,$U$2:$U$1780)+COUNTIF($U$2:U1299,U1299)-1,"")</f>
        <v/>
      </c>
      <c r="W1299" s="71" t="str">
        <f aca="false">IF(V1299="","",IF(V1299&lt;=Settings!$B$11,"1 - Fix first",IF(V1299&lt;=Settings!$B$12,"2 - Review","3 - Monitor")))</f>
        <v/>
      </c>
      <c r="X1299" s="71" t="str">
        <f aca="false">IF(AND(E1299&gt;=Settings!$B$4,AF1299&gt;=Settings!$B$5,O1299&gt;=Settings!$B$6),"HIGH RATE","")</f>
        <v/>
      </c>
      <c r="Y1299" s="71" t="str">
        <f aca="false">IF(F1299&gt;0,RANK(F1299,$F$2:$F$1780)+COUNTIF($F$2:F1299,F1299)-1,"")</f>
        <v/>
      </c>
      <c r="Z1299" s="71" t="str">
        <f aca="false">IF(H1299&gt;0,RANK(H1299,$H$2:$H$1780)+COUNTIF($H$2:H1299,H1299)-1,"")</f>
        <v/>
      </c>
      <c r="AA1299" s="71" t="str">
        <f aca="false">IF(AC1299="","",RANK(AC1299,$AC$2:$AC$1780)+COUNTIF($AC$2:AC1299,AC1299)-1)</f>
        <v/>
      </c>
      <c r="AB1299" s="71" t="str">
        <f aca="false">IF(AD1299="","",RANK(AD1299,$AD$2:$AD$1780)+COUNTIF($AD$2:AD1299,AD1299)-1)</f>
        <v/>
      </c>
      <c r="AC1299" s="71" t="str">
        <f aca="false">IF(AND(AF1299&gt;0,E1299&gt;=Settings!$B$4),ROUND(J1299,10),"")</f>
        <v/>
      </c>
      <c r="AD1299" s="71" t="str">
        <f aca="false">IF(X1299="HIGH RATE",ROUND(O1299,10),"")</f>
        <v/>
      </c>
      <c r="AE1299" s="71" t="s">
        <v>61</v>
      </c>
      <c r="AF1299" s="73" t="n">
        <f aca="false">SUMIFS(Detail!$L$2:$L$9168,Detail!$C$2:$C$9168,$A1299)</f>
        <v>0</v>
      </c>
      <c r="AG1299" s="74" t="n">
        <f aca="false">SUMIFS(Detail!$N$2:$N$9168,Detail!$C$2:$C$9168,$A1299)</f>
        <v>0</v>
      </c>
    </row>
    <row r="1300" customFormat="false" ht="15" hidden="false" customHeight="false" outlineLevel="0" collapsed="false">
      <c r="A1300" s="71" t="s">
        <v>2370</v>
      </c>
      <c r="B1300" s="71" t="s">
        <v>3189</v>
      </c>
      <c r="C1300" s="71" t="s">
        <v>623</v>
      </c>
      <c r="D1300" s="71" t="str">
        <f aca="false">IFERROR(INDEX('Brand Map'!$B$4:$B$125,MATCH(C1300,'Brand Map'!$A$4:$A$125,0)),"Other")</f>
        <v>Other (small prefixes)</v>
      </c>
      <c r="E1300" s="73" t="n">
        <f aca="false">SUMIFS(Detail!$K$2:$K$9168,Detail!$C$2:$C$9168,$A1300)</f>
        <v>0</v>
      </c>
      <c r="F1300" s="73" t="n">
        <f aca="false">SUMIFS(Detail!$E$2:$E$9168,Detail!$C$2:$C$9168,$A1300)</f>
        <v>0</v>
      </c>
      <c r="G1300" s="74" t="n">
        <f aca="false">SUMIFS(Detail!$M$2:$M$9168,Detail!$C$2:$C$9168,$A1300)</f>
        <v>0</v>
      </c>
      <c r="H1300" s="74" t="n">
        <f aca="false">SUMIFS(Detail!$D$2:$D$9168,Detail!$C$2:$C$9168,$A1300)</f>
        <v>0</v>
      </c>
      <c r="I1300" s="74" t="n">
        <v>394.41</v>
      </c>
      <c r="J1300" s="51" t="n">
        <f aca="false">IF(E1300&gt;0,AF1300/E1300,0)</f>
        <v>0</v>
      </c>
      <c r="K1300" s="51" t="n">
        <f aca="false">IF(G1300&gt;0,AG1300/G1300,0)</f>
        <v>0</v>
      </c>
      <c r="L1300" s="75" t="n">
        <f aca="false">H1300/Settings!$B$16</f>
        <v>0</v>
      </c>
      <c r="M1300" s="76" t="n">
        <f aca="false">H1300/Settings!$B$20</f>
        <v>0</v>
      </c>
      <c r="N1300" s="77" t="n">
        <f aca="false">E1300*Settings!$B$3</f>
        <v>0</v>
      </c>
      <c r="O1300" s="77" t="n">
        <f aca="false">IF(E1300&gt;0,(AF1300-N1300)/SQRT(E1300*Settings!$B$3*(1-Settings!$B$3)),0)</f>
        <v>0</v>
      </c>
      <c r="P1300" s="77" t="n">
        <f aca="false">MAX(0,AF1300-N1300)</f>
        <v>0</v>
      </c>
      <c r="Q1300" s="51" t="n">
        <f aca="false">IF(E1300&gt;=Settings!$B$4,(AF1300+Settings!$B$7*Settings!$B$3)/(E1300+Settings!$B$7),Settings!$B$3)</f>
        <v>0.0748599558648786</v>
      </c>
      <c r="R1300" s="78" t="n">
        <f aca="false">PERCENTRANK($H$2:$H$1780,H1300,6)</f>
        <v>0</v>
      </c>
      <c r="S1300" s="78" t="n">
        <f aca="false">PERCENTRANK($Q$2:$Q$1780,Q1300,6)</f>
        <v>0.0646794</v>
      </c>
      <c r="T1300" s="78" t="n">
        <f aca="false">PERCENTRANK($F$2:$F$1780,F1300,6)</f>
        <v>0</v>
      </c>
      <c r="U1300" s="79" t="n">
        <f aca="false">IF(F1300&gt;0,ROUND((Settings!$B$8*T1300+Settings!$B$9*R1300+Settings!$B$10*S1300)/SUM(Settings!$B$8:$B$10),10),0)</f>
        <v>0</v>
      </c>
      <c r="V1300" s="71" t="str">
        <f aca="false">IF(U1300&gt;0,RANK(U1300,$U$2:$U$1780)+COUNTIF($U$2:U1300,U1300)-1,"")</f>
        <v/>
      </c>
      <c r="W1300" s="71" t="str">
        <f aca="false">IF(V1300="","",IF(V1300&lt;=Settings!$B$11,"1 - Fix first",IF(V1300&lt;=Settings!$B$12,"2 - Review","3 - Monitor")))</f>
        <v/>
      </c>
      <c r="X1300" s="71" t="str">
        <f aca="false">IF(AND(E1300&gt;=Settings!$B$4,AF1300&gt;=Settings!$B$5,O1300&gt;=Settings!$B$6),"HIGH RATE","")</f>
        <v/>
      </c>
      <c r="Y1300" s="71" t="str">
        <f aca="false">IF(F1300&gt;0,RANK(F1300,$F$2:$F$1780)+COUNTIF($F$2:F1300,F1300)-1,"")</f>
        <v/>
      </c>
      <c r="Z1300" s="71" t="str">
        <f aca="false">IF(H1300&gt;0,RANK(H1300,$H$2:$H$1780)+COUNTIF($H$2:H1300,H1300)-1,"")</f>
        <v/>
      </c>
      <c r="AA1300" s="71" t="str">
        <f aca="false">IF(AC1300="","",RANK(AC1300,$AC$2:$AC$1780)+COUNTIF($AC$2:AC1300,AC1300)-1)</f>
        <v/>
      </c>
      <c r="AB1300" s="71" t="str">
        <f aca="false">IF(AD1300="","",RANK(AD1300,$AD$2:$AD$1780)+COUNTIF($AD$2:AD1300,AD1300)-1)</f>
        <v/>
      </c>
      <c r="AC1300" s="71" t="str">
        <f aca="false">IF(AND(AF1300&gt;0,E1300&gt;=Settings!$B$4),ROUND(J1300,10),"")</f>
        <v/>
      </c>
      <c r="AD1300" s="71" t="str">
        <f aca="false">IF(X1300="HIGH RATE",ROUND(O1300,10),"")</f>
        <v/>
      </c>
      <c r="AE1300" s="71" t="s">
        <v>59</v>
      </c>
      <c r="AF1300" s="73" t="n">
        <f aca="false">SUMIFS(Detail!$L$2:$L$9168,Detail!$C$2:$C$9168,$A1300)</f>
        <v>0</v>
      </c>
      <c r="AG1300" s="74" t="n">
        <f aca="false">SUMIFS(Detail!$N$2:$N$9168,Detail!$C$2:$C$9168,$A1300)</f>
        <v>0</v>
      </c>
    </row>
    <row r="1301" customFormat="false" ht="15" hidden="false" customHeight="false" outlineLevel="0" collapsed="false">
      <c r="A1301" s="71" t="s">
        <v>2451</v>
      </c>
      <c r="B1301" s="71" t="s">
        <v>3190</v>
      </c>
      <c r="C1301" s="71" t="s">
        <v>623</v>
      </c>
      <c r="D1301" s="71" t="str">
        <f aca="false">IFERROR(INDEX('Brand Map'!$B$4:$B$125,MATCH(C1301,'Brand Map'!$A$4:$A$125,0)),"Other")</f>
        <v>Other (small prefixes)</v>
      </c>
      <c r="E1301" s="73" t="n">
        <f aca="false">SUMIFS(Detail!$K$2:$K$9168,Detail!$C$2:$C$9168,$A1301)</f>
        <v>1</v>
      </c>
      <c r="F1301" s="73" t="n">
        <f aca="false">SUMIFS(Detail!$E$2:$E$9168,Detail!$C$2:$C$9168,$A1301)</f>
        <v>0</v>
      </c>
      <c r="G1301" s="74" t="n">
        <f aca="false">SUMIFS(Detail!$M$2:$M$9168,Detail!$C$2:$C$9168,$A1301)</f>
        <v>218.14</v>
      </c>
      <c r="H1301" s="74" t="n">
        <f aca="false">SUMIFS(Detail!$D$2:$D$9168,Detail!$C$2:$C$9168,$A1301)</f>
        <v>0</v>
      </c>
      <c r="I1301" s="74" t="n">
        <v>218.14</v>
      </c>
      <c r="J1301" s="51" t="n">
        <f aca="false">IF(E1301&gt;0,AF1301/E1301,0)</f>
        <v>0</v>
      </c>
      <c r="K1301" s="51" t="n">
        <f aca="false">IF(G1301&gt;0,AG1301/G1301,0)</f>
        <v>0</v>
      </c>
      <c r="L1301" s="75" t="n">
        <f aca="false">H1301/Settings!$B$16</f>
        <v>0</v>
      </c>
      <c r="M1301" s="76" t="n">
        <f aca="false">H1301/Settings!$B$20</f>
        <v>0</v>
      </c>
      <c r="N1301" s="77" t="n">
        <f aca="false">E1301*Settings!$B$3</f>
        <v>0.0748599558648786</v>
      </c>
      <c r="O1301" s="77" t="n">
        <f aca="false">IF(E1301&gt;0,(AF1301-N1301)/SQRT(E1301*Settings!$B$3*(1-Settings!$B$3)),0)</f>
        <v>-0.28445989382101</v>
      </c>
      <c r="P1301" s="77" t="n">
        <f aca="false">MAX(0,AF1301-N1301)</f>
        <v>0</v>
      </c>
      <c r="Q1301" s="51" t="n">
        <f aca="false">IF(E1301&gt;=Settings!$B$4,(AF1301+Settings!$B$7*Settings!$B$3)/(E1301+Settings!$B$7),Settings!$B$3)</f>
        <v>0.0748599558648786</v>
      </c>
      <c r="R1301" s="78" t="n">
        <f aca="false">PERCENTRANK($H$2:$H$1780,H1301,6)</f>
        <v>0</v>
      </c>
      <c r="S1301" s="78" t="n">
        <f aca="false">PERCENTRANK($Q$2:$Q$1780,Q1301,6)</f>
        <v>0.0646794</v>
      </c>
      <c r="T1301" s="78" t="n">
        <f aca="false">PERCENTRANK($F$2:$F$1780,F1301,6)</f>
        <v>0</v>
      </c>
      <c r="U1301" s="79" t="n">
        <f aca="false">IF(F1301&gt;0,ROUND((Settings!$B$8*T1301+Settings!$B$9*R1301+Settings!$B$10*S1301)/SUM(Settings!$B$8:$B$10),10),0)</f>
        <v>0</v>
      </c>
      <c r="V1301" s="71" t="str">
        <f aca="false">IF(U1301&gt;0,RANK(U1301,$U$2:$U$1780)+COUNTIF($U$2:U1301,U1301)-1,"")</f>
        <v/>
      </c>
      <c r="W1301" s="71" t="str">
        <f aca="false">IF(V1301="","",IF(V1301&lt;=Settings!$B$11,"1 - Fix first",IF(V1301&lt;=Settings!$B$12,"2 - Review","3 - Monitor")))</f>
        <v/>
      </c>
      <c r="X1301" s="71" t="str">
        <f aca="false">IF(AND(E1301&gt;=Settings!$B$4,AF1301&gt;=Settings!$B$5,O1301&gt;=Settings!$B$6),"HIGH RATE","")</f>
        <v/>
      </c>
      <c r="Y1301" s="71" t="str">
        <f aca="false">IF(F1301&gt;0,RANK(F1301,$F$2:$F$1780)+COUNTIF($F$2:F1301,F1301)-1,"")</f>
        <v/>
      </c>
      <c r="Z1301" s="71" t="str">
        <f aca="false">IF(H1301&gt;0,RANK(H1301,$H$2:$H$1780)+COUNTIF($H$2:H1301,H1301)-1,"")</f>
        <v/>
      </c>
      <c r="AA1301" s="71" t="str">
        <f aca="false">IF(AC1301="","",RANK(AC1301,$AC$2:$AC$1780)+COUNTIF($AC$2:AC1301,AC1301)-1)</f>
        <v/>
      </c>
      <c r="AB1301" s="71" t="str">
        <f aca="false">IF(AD1301="","",RANK(AD1301,$AD$2:$AD$1780)+COUNTIF($AD$2:AD1301,AD1301)-1)</f>
        <v/>
      </c>
      <c r="AC1301" s="71" t="str">
        <f aca="false">IF(AND(AF1301&gt;0,E1301&gt;=Settings!$B$4),ROUND(J1301,10),"")</f>
        <v/>
      </c>
      <c r="AD1301" s="71" t="str">
        <f aca="false">IF(X1301="HIGH RATE",ROUND(O1301,10),"")</f>
        <v/>
      </c>
      <c r="AE1301" s="71" t="s">
        <v>59</v>
      </c>
      <c r="AF1301" s="73" t="n">
        <f aca="false">SUMIFS(Detail!$L$2:$L$9168,Detail!$C$2:$C$9168,$A1301)</f>
        <v>0</v>
      </c>
      <c r="AG1301" s="74" t="n">
        <f aca="false">SUMIFS(Detail!$N$2:$N$9168,Detail!$C$2:$C$9168,$A1301)</f>
        <v>0</v>
      </c>
    </row>
    <row r="1302" customFormat="false" ht="15" hidden="false" customHeight="false" outlineLevel="0" collapsed="false">
      <c r="A1302" s="71" t="s">
        <v>754</v>
      </c>
      <c r="B1302" s="71" t="s">
        <v>755</v>
      </c>
      <c r="C1302" s="71" t="s">
        <v>753</v>
      </c>
      <c r="D1302" s="71" t="str">
        <f aca="false">IFERROR(INDEX('Brand Map'!$B$4:$B$125,MATCH(C1302,'Brand Map'!$A$4:$A$125,0)),"Other")</f>
        <v>Free / add-on / admin items</v>
      </c>
      <c r="E1302" s="73" t="n">
        <f aca="false">SUMIFS(Detail!$K$2:$K$9168,Detail!$C$2:$C$9168,$A1302)</f>
        <v>0</v>
      </c>
      <c r="F1302" s="73" t="n">
        <f aca="false">SUMIFS(Detail!$E$2:$E$9168,Detail!$C$2:$C$9168,$A1302)</f>
        <v>0</v>
      </c>
      <c r="G1302" s="74" t="n">
        <f aca="false">SUMIFS(Detail!$M$2:$M$9168,Detail!$C$2:$C$9168,$A1302)</f>
        <v>0</v>
      </c>
      <c r="H1302" s="74" t="n">
        <f aca="false">SUMIFS(Detail!$D$2:$D$9168,Detail!$C$2:$C$9168,$A1302)</f>
        <v>0</v>
      </c>
      <c r="I1302" s="74" t="n">
        <v>0</v>
      </c>
      <c r="J1302" s="51" t="n">
        <f aca="false">IF(E1302&gt;0,AF1302/E1302,0)</f>
        <v>0</v>
      </c>
      <c r="K1302" s="51" t="n">
        <f aca="false">IF(G1302&gt;0,AG1302/G1302,0)</f>
        <v>0</v>
      </c>
      <c r="L1302" s="75" t="n">
        <f aca="false">H1302/Settings!$B$16</f>
        <v>0</v>
      </c>
      <c r="M1302" s="76" t="n">
        <f aca="false">H1302/Settings!$B$20</f>
        <v>0</v>
      </c>
      <c r="N1302" s="77" t="n">
        <f aca="false">E1302*Settings!$B$3</f>
        <v>0</v>
      </c>
      <c r="O1302" s="77" t="n">
        <f aca="false">IF(E1302&gt;0,(AF1302-N1302)/SQRT(E1302*Settings!$B$3*(1-Settings!$B$3)),0)</f>
        <v>0</v>
      </c>
      <c r="P1302" s="77" t="n">
        <f aca="false">MAX(0,AF1302-N1302)</f>
        <v>0</v>
      </c>
      <c r="Q1302" s="51" t="n">
        <f aca="false">IF(E1302&gt;=Settings!$B$4,(AF1302+Settings!$B$7*Settings!$B$3)/(E1302+Settings!$B$7),Settings!$B$3)</f>
        <v>0.0748599558648786</v>
      </c>
      <c r="R1302" s="78" t="n">
        <f aca="false">PERCENTRANK($H$2:$H$1780,H1302,6)</f>
        <v>0</v>
      </c>
      <c r="S1302" s="78" t="n">
        <f aca="false">PERCENTRANK($Q$2:$Q$1780,Q1302,6)</f>
        <v>0.0646794</v>
      </c>
      <c r="T1302" s="78" t="n">
        <f aca="false">PERCENTRANK($F$2:$F$1780,F1302,6)</f>
        <v>0</v>
      </c>
      <c r="U1302" s="79" t="n">
        <f aca="false">IF(F1302&gt;0,ROUND((Settings!$B$8*T1302+Settings!$B$9*R1302+Settings!$B$10*S1302)/SUM(Settings!$B$8:$B$10),10),0)</f>
        <v>0</v>
      </c>
      <c r="V1302" s="71" t="str">
        <f aca="false">IF(U1302&gt;0,RANK(U1302,$U$2:$U$1780)+COUNTIF($U$2:U1302,U1302)-1,"")</f>
        <v/>
      </c>
      <c r="W1302" s="71" t="str">
        <f aca="false">IF(V1302="","",IF(V1302&lt;=Settings!$B$11,"1 - Fix first",IF(V1302&lt;=Settings!$B$12,"2 - Review","3 - Monitor")))</f>
        <v/>
      </c>
      <c r="X1302" s="71" t="str">
        <f aca="false">IF(AND(E1302&gt;=Settings!$B$4,AF1302&gt;=Settings!$B$5,O1302&gt;=Settings!$B$6),"HIGH RATE","")</f>
        <v/>
      </c>
      <c r="Y1302" s="71" t="str">
        <f aca="false">IF(F1302&gt;0,RANK(F1302,$F$2:$F$1780)+COUNTIF($F$2:F1302,F1302)-1,"")</f>
        <v/>
      </c>
      <c r="Z1302" s="71" t="str">
        <f aca="false">IF(H1302&gt;0,RANK(H1302,$H$2:$H$1780)+COUNTIF($H$2:H1302,H1302)-1,"")</f>
        <v/>
      </c>
      <c r="AA1302" s="71" t="str">
        <f aca="false">IF(AC1302="","",RANK(AC1302,$AC$2:$AC$1780)+COUNTIF($AC$2:AC1302,AC1302)-1)</f>
        <v/>
      </c>
      <c r="AB1302" s="71" t="str">
        <f aca="false">IF(AD1302="","",RANK(AD1302,$AD$2:$AD$1780)+COUNTIF($AD$2:AD1302,AD1302)-1)</f>
        <v/>
      </c>
      <c r="AC1302" s="71" t="str">
        <f aca="false">IF(AND(AF1302&gt;0,E1302&gt;=Settings!$B$4),ROUND(J1302,10),"")</f>
        <v/>
      </c>
      <c r="AD1302" s="71" t="str">
        <f aca="false">IF(X1302="HIGH RATE",ROUND(O1302,10),"")</f>
        <v/>
      </c>
      <c r="AE1302" s="71" t="s">
        <v>59</v>
      </c>
      <c r="AF1302" s="73" t="n">
        <f aca="false">SUMIFS(Detail!$L$2:$L$9168,Detail!$C$2:$C$9168,$A1302)</f>
        <v>0</v>
      </c>
      <c r="AG1302" s="74" t="n">
        <f aca="false">SUMIFS(Detail!$N$2:$N$9168,Detail!$C$2:$C$9168,$A1302)</f>
        <v>0</v>
      </c>
    </row>
    <row r="1303" customFormat="false" ht="15" hidden="false" customHeight="false" outlineLevel="0" collapsed="false">
      <c r="A1303" s="71" t="s">
        <v>2184</v>
      </c>
      <c r="B1303" s="71" t="s">
        <v>3191</v>
      </c>
      <c r="C1303" s="71" t="s">
        <v>753</v>
      </c>
      <c r="D1303" s="71" t="str">
        <f aca="false">IFERROR(INDEX('Brand Map'!$B$4:$B$125,MATCH(C1303,'Brand Map'!$A$4:$A$125,0)),"Other")</f>
        <v>Free / add-on / admin items</v>
      </c>
      <c r="E1303" s="73" t="n">
        <f aca="false">SUMIFS(Detail!$K$2:$K$9168,Detail!$C$2:$C$9168,$A1303)</f>
        <v>0</v>
      </c>
      <c r="F1303" s="73" t="n">
        <f aca="false">SUMIFS(Detail!$E$2:$E$9168,Detail!$C$2:$C$9168,$A1303)</f>
        <v>0</v>
      </c>
      <c r="G1303" s="74" t="n">
        <f aca="false">SUMIFS(Detail!$M$2:$M$9168,Detail!$C$2:$C$9168,$A1303)</f>
        <v>0</v>
      </c>
      <c r="H1303" s="74" t="n">
        <f aca="false">SUMIFS(Detail!$D$2:$D$9168,Detail!$C$2:$C$9168,$A1303)</f>
        <v>0</v>
      </c>
      <c r="I1303" s="74" t="n">
        <v>0</v>
      </c>
      <c r="J1303" s="51" t="n">
        <f aca="false">IF(E1303&gt;0,AF1303/E1303,0)</f>
        <v>0</v>
      </c>
      <c r="K1303" s="51" t="n">
        <f aca="false">IF(G1303&gt;0,AG1303/G1303,0)</f>
        <v>0</v>
      </c>
      <c r="L1303" s="75" t="n">
        <f aca="false">H1303/Settings!$B$16</f>
        <v>0</v>
      </c>
      <c r="M1303" s="76" t="n">
        <f aca="false">H1303/Settings!$B$20</f>
        <v>0</v>
      </c>
      <c r="N1303" s="77" t="n">
        <f aca="false">E1303*Settings!$B$3</f>
        <v>0</v>
      </c>
      <c r="O1303" s="77" t="n">
        <f aca="false">IF(E1303&gt;0,(AF1303-N1303)/SQRT(E1303*Settings!$B$3*(1-Settings!$B$3)),0)</f>
        <v>0</v>
      </c>
      <c r="P1303" s="77" t="n">
        <f aca="false">MAX(0,AF1303-N1303)</f>
        <v>0</v>
      </c>
      <c r="Q1303" s="51" t="n">
        <f aca="false">IF(E1303&gt;=Settings!$B$4,(AF1303+Settings!$B$7*Settings!$B$3)/(E1303+Settings!$B$7),Settings!$B$3)</f>
        <v>0.0748599558648786</v>
      </c>
      <c r="R1303" s="78" t="n">
        <f aca="false">PERCENTRANK($H$2:$H$1780,H1303,6)</f>
        <v>0</v>
      </c>
      <c r="S1303" s="78" t="n">
        <f aca="false">PERCENTRANK($Q$2:$Q$1780,Q1303,6)</f>
        <v>0.0646794</v>
      </c>
      <c r="T1303" s="78" t="n">
        <f aca="false">PERCENTRANK($F$2:$F$1780,F1303,6)</f>
        <v>0</v>
      </c>
      <c r="U1303" s="79" t="n">
        <f aca="false">IF(F1303&gt;0,ROUND((Settings!$B$8*T1303+Settings!$B$9*R1303+Settings!$B$10*S1303)/SUM(Settings!$B$8:$B$10),10),0)</f>
        <v>0</v>
      </c>
      <c r="V1303" s="71" t="str">
        <f aca="false">IF(U1303&gt;0,RANK(U1303,$U$2:$U$1780)+COUNTIF($U$2:U1303,U1303)-1,"")</f>
        <v/>
      </c>
      <c r="W1303" s="71" t="str">
        <f aca="false">IF(V1303="","",IF(V1303&lt;=Settings!$B$11,"1 - Fix first",IF(V1303&lt;=Settings!$B$12,"2 - Review","3 - Monitor")))</f>
        <v/>
      </c>
      <c r="X1303" s="71" t="str">
        <f aca="false">IF(AND(E1303&gt;=Settings!$B$4,AF1303&gt;=Settings!$B$5,O1303&gt;=Settings!$B$6),"HIGH RATE","")</f>
        <v/>
      </c>
      <c r="Y1303" s="71" t="str">
        <f aca="false">IF(F1303&gt;0,RANK(F1303,$F$2:$F$1780)+COUNTIF($F$2:F1303,F1303)-1,"")</f>
        <v/>
      </c>
      <c r="Z1303" s="71" t="str">
        <f aca="false">IF(H1303&gt;0,RANK(H1303,$H$2:$H$1780)+COUNTIF($H$2:H1303,H1303)-1,"")</f>
        <v/>
      </c>
      <c r="AA1303" s="71" t="str">
        <f aca="false">IF(AC1303="","",RANK(AC1303,$AC$2:$AC$1780)+COUNTIF($AC$2:AC1303,AC1303)-1)</f>
        <v/>
      </c>
      <c r="AB1303" s="71" t="str">
        <f aca="false">IF(AD1303="","",RANK(AD1303,$AD$2:$AD$1780)+COUNTIF($AD$2:AD1303,AD1303)-1)</f>
        <v/>
      </c>
      <c r="AC1303" s="71" t="str">
        <f aca="false">IF(AND(AF1303&gt;0,E1303&gt;=Settings!$B$4),ROUND(J1303,10),"")</f>
        <v/>
      </c>
      <c r="AD1303" s="71" t="str">
        <f aca="false">IF(X1303="HIGH RATE",ROUND(O1303,10),"")</f>
        <v/>
      </c>
      <c r="AE1303" s="71" t="s">
        <v>59</v>
      </c>
      <c r="AF1303" s="73" t="n">
        <f aca="false">SUMIFS(Detail!$L$2:$L$9168,Detail!$C$2:$C$9168,$A1303)</f>
        <v>0</v>
      </c>
      <c r="AG1303" s="74" t="n">
        <f aca="false">SUMIFS(Detail!$N$2:$N$9168,Detail!$C$2:$C$9168,$A1303)</f>
        <v>0</v>
      </c>
    </row>
    <row r="1304" customFormat="false" ht="15" hidden="false" customHeight="false" outlineLevel="0" collapsed="false">
      <c r="A1304" s="71" t="s">
        <v>2418</v>
      </c>
      <c r="B1304" s="71" t="s">
        <v>3192</v>
      </c>
      <c r="C1304" s="71" t="s">
        <v>274</v>
      </c>
      <c r="D1304" s="71" t="str">
        <f aca="false">IFERROR(INDEX('Brand Map'!$B$4:$B$125,MATCH(C1304,'Brand Map'!$A$4:$A$125,0)),"Other")</f>
        <v>BLXNZ</v>
      </c>
      <c r="E1304" s="73" t="n">
        <f aca="false">SUMIFS(Detail!$K$2:$K$9168,Detail!$C$2:$C$9168,$A1304)</f>
        <v>1</v>
      </c>
      <c r="F1304" s="73" t="n">
        <f aca="false">SUMIFS(Detail!$E$2:$E$9168,Detail!$C$2:$C$9168,$A1304)</f>
        <v>0</v>
      </c>
      <c r="G1304" s="74" t="n">
        <f aca="false">SUMIFS(Detail!$M$2:$M$9168,Detail!$C$2:$C$9168,$A1304)</f>
        <v>109.05</v>
      </c>
      <c r="H1304" s="74" t="n">
        <f aca="false">SUMIFS(Detail!$D$2:$D$9168,Detail!$C$2:$C$9168,$A1304)</f>
        <v>0</v>
      </c>
      <c r="I1304" s="74" t="n">
        <v>109.05</v>
      </c>
      <c r="J1304" s="51" t="n">
        <f aca="false">IF(E1304&gt;0,AF1304/E1304,0)</f>
        <v>0</v>
      </c>
      <c r="K1304" s="51" t="n">
        <f aca="false">IF(G1304&gt;0,AG1304/G1304,0)</f>
        <v>0</v>
      </c>
      <c r="L1304" s="75" t="n">
        <f aca="false">H1304/Settings!$B$16</f>
        <v>0</v>
      </c>
      <c r="M1304" s="76" t="n">
        <f aca="false">H1304/Settings!$B$20</f>
        <v>0</v>
      </c>
      <c r="N1304" s="77" t="n">
        <f aca="false">E1304*Settings!$B$3</f>
        <v>0.0748599558648786</v>
      </c>
      <c r="O1304" s="77" t="n">
        <f aca="false">IF(E1304&gt;0,(AF1304-N1304)/SQRT(E1304*Settings!$B$3*(1-Settings!$B$3)),0)</f>
        <v>-0.28445989382101</v>
      </c>
      <c r="P1304" s="77" t="n">
        <f aca="false">MAX(0,AF1304-N1304)</f>
        <v>0</v>
      </c>
      <c r="Q1304" s="51" t="n">
        <f aca="false">IF(E1304&gt;=Settings!$B$4,(AF1304+Settings!$B$7*Settings!$B$3)/(E1304+Settings!$B$7),Settings!$B$3)</f>
        <v>0.0748599558648786</v>
      </c>
      <c r="R1304" s="78" t="n">
        <f aca="false">PERCENTRANK($H$2:$H$1780,H1304,6)</f>
        <v>0</v>
      </c>
      <c r="S1304" s="78" t="n">
        <f aca="false">PERCENTRANK($Q$2:$Q$1780,Q1304,6)</f>
        <v>0.0646794</v>
      </c>
      <c r="T1304" s="78" t="n">
        <f aca="false">PERCENTRANK($F$2:$F$1780,F1304,6)</f>
        <v>0</v>
      </c>
      <c r="U1304" s="79" t="n">
        <f aca="false">IF(F1304&gt;0,ROUND((Settings!$B$8*T1304+Settings!$B$9*R1304+Settings!$B$10*S1304)/SUM(Settings!$B$8:$B$10),10),0)</f>
        <v>0</v>
      </c>
      <c r="V1304" s="71" t="str">
        <f aca="false">IF(U1304&gt;0,RANK(U1304,$U$2:$U$1780)+COUNTIF($U$2:U1304,U1304)-1,"")</f>
        <v/>
      </c>
      <c r="W1304" s="71" t="str">
        <f aca="false">IF(V1304="","",IF(V1304&lt;=Settings!$B$11,"1 - Fix first",IF(V1304&lt;=Settings!$B$12,"2 - Review","3 - Monitor")))</f>
        <v/>
      </c>
      <c r="X1304" s="71" t="str">
        <f aca="false">IF(AND(E1304&gt;=Settings!$B$4,AF1304&gt;=Settings!$B$5,O1304&gt;=Settings!$B$6),"HIGH RATE","")</f>
        <v/>
      </c>
      <c r="Y1304" s="71" t="str">
        <f aca="false">IF(F1304&gt;0,RANK(F1304,$F$2:$F$1780)+COUNTIF($F$2:F1304,F1304)-1,"")</f>
        <v/>
      </c>
      <c r="Z1304" s="71" t="str">
        <f aca="false">IF(H1304&gt;0,RANK(H1304,$H$2:$H$1780)+COUNTIF($H$2:H1304,H1304)-1,"")</f>
        <v/>
      </c>
      <c r="AA1304" s="71" t="str">
        <f aca="false">IF(AC1304="","",RANK(AC1304,$AC$2:$AC$1780)+COUNTIF($AC$2:AC1304,AC1304)-1)</f>
        <v/>
      </c>
      <c r="AB1304" s="71" t="str">
        <f aca="false">IF(AD1304="","",RANK(AD1304,$AD$2:$AD$1780)+COUNTIF($AD$2:AD1304,AD1304)-1)</f>
        <v/>
      </c>
      <c r="AC1304" s="71" t="str">
        <f aca="false">IF(AND(AF1304&gt;0,E1304&gt;=Settings!$B$4),ROUND(J1304,10),"")</f>
        <v/>
      </c>
      <c r="AD1304" s="71" t="str">
        <f aca="false">IF(X1304="HIGH RATE",ROUND(O1304,10),"")</f>
        <v/>
      </c>
      <c r="AE1304" s="71" t="s">
        <v>59</v>
      </c>
      <c r="AF1304" s="73" t="n">
        <f aca="false">SUMIFS(Detail!$L$2:$L$9168,Detail!$C$2:$C$9168,$A1304)</f>
        <v>0</v>
      </c>
      <c r="AG1304" s="74" t="n">
        <f aca="false">SUMIFS(Detail!$N$2:$N$9168,Detail!$C$2:$C$9168,$A1304)</f>
        <v>0</v>
      </c>
    </row>
    <row r="1305" customFormat="false" ht="15" hidden="false" customHeight="false" outlineLevel="0" collapsed="false">
      <c r="A1305" s="71" t="s">
        <v>2166</v>
      </c>
      <c r="B1305" s="71" t="s">
        <v>3193</v>
      </c>
      <c r="C1305" s="71" t="s">
        <v>274</v>
      </c>
      <c r="D1305" s="71" t="str">
        <f aca="false">IFERROR(INDEX('Brand Map'!$B$4:$B$125,MATCH(C1305,'Brand Map'!$A$4:$A$125,0)),"Other")</f>
        <v>BLXNZ</v>
      </c>
      <c r="E1305" s="73" t="n">
        <f aca="false">SUMIFS(Detail!$K$2:$K$9168,Detail!$C$2:$C$9168,$A1305)</f>
        <v>0</v>
      </c>
      <c r="F1305" s="73" t="n">
        <f aca="false">SUMIFS(Detail!$E$2:$E$9168,Detail!$C$2:$C$9168,$A1305)</f>
        <v>0</v>
      </c>
      <c r="G1305" s="74" t="n">
        <f aca="false">SUMIFS(Detail!$M$2:$M$9168,Detail!$C$2:$C$9168,$A1305)</f>
        <v>0</v>
      </c>
      <c r="H1305" s="74" t="n">
        <f aca="false">SUMIFS(Detail!$D$2:$D$9168,Detail!$C$2:$C$9168,$A1305)</f>
        <v>0</v>
      </c>
      <c r="I1305" s="74" t="n">
        <v>298.33</v>
      </c>
      <c r="J1305" s="51" t="n">
        <f aca="false">IF(E1305&gt;0,AF1305/E1305,0)</f>
        <v>0</v>
      </c>
      <c r="K1305" s="51" t="n">
        <f aca="false">IF(G1305&gt;0,AG1305/G1305,0)</f>
        <v>0</v>
      </c>
      <c r="L1305" s="75" t="n">
        <f aca="false">H1305/Settings!$B$16</f>
        <v>0</v>
      </c>
      <c r="M1305" s="76" t="n">
        <f aca="false">H1305/Settings!$B$20</f>
        <v>0</v>
      </c>
      <c r="N1305" s="77" t="n">
        <f aca="false">E1305*Settings!$B$3</f>
        <v>0</v>
      </c>
      <c r="O1305" s="77" t="n">
        <f aca="false">IF(E1305&gt;0,(AF1305-N1305)/SQRT(E1305*Settings!$B$3*(1-Settings!$B$3)),0)</f>
        <v>0</v>
      </c>
      <c r="P1305" s="77" t="n">
        <f aca="false">MAX(0,AF1305-N1305)</f>
        <v>0</v>
      </c>
      <c r="Q1305" s="51" t="n">
        <f aca="false">IF(E1305&gt;=Settings!$B$4,(AF1305+Settings!$B$7*Settings!$B$3)/(E1305+Settings!$B$7),Settings!$B$3)</f>
        <v>0.0748599558648786</v>
      </c>
      <c r="R1305" s="78" t="n">
        <f aca="false">PERCENTRANK($H$2:$H$1780,H1305,6)</f>
        <v>0</v>
      </c>
      <c r="S1305" s="78" t="n">
        <f aca="false">PERCENTRANK($Q$2:$Q$1780,Q1305,6)</f>
        <v>0.0646794</v>
      </c>
      <c r="T1305" s="78" t="n">
        <f aca="false">PERCENTRANK($F$2:$F$1780,F1305,6)</f>
        <v>0</v>
      </c>
      <c r="U1305" s="79" t="n">
        <f aca="false">IF(F1305&gt;0,ROUND((Settings!$B$8*T1305+Settings!$B$9*R1305+Settings!$B$10*S1305)/SUM(Settings!$B$8:$B$10),10),0)</f>
        <v>0</v>
      </c>
      <c r="V1305" s="71" t="str">
        <f aca="false">IF(U1305&gt;0,RANK(U1305,$U$2:$U$1780)+COUNTIF($U$2:U1305,U1305)-1,"")</f>
        <v/>
      </c>
      <c r="W1305" s="71" t="str">
        <f aca="false">IF(V1305="","",IF(V1305&lt;=Settings!$B$11,"1 - Fix first",IF(V1305&lt;=Settings!$B$12,"2 - Review","3 - Monitor")))</f>
        <v/>
      </c>
      <c r="X1305" s="71" t="str">
        <f aca="false">IF(AND(E1305&gt;=Settings!$B$4,AF1305&gt;=Settings!$B$5,O1305&gt;=Settings!$B$6),"HIGH RATE","")</f>
        <v/>
      </c>
      <c r="Y1305" s="71" t="str">
        <f aca="false">IF(F1305&gt;0,RANK(F1305,$F$2:$F$1780)+COUNTIF($F$2:F1305,F1305)-1,"")</f>
        <v/>
      </c>
      <c r="Z1305" s="71" t="str">
        <f aca="false">IF(H1305&gt;0,RANK(H1305,$H$2:$H$1780)+COUNTIF($H$2:H1305,H1305)-1,"")</f>
        <v/>
      </c>
      <c r="AA1305" s="71" t="str">
        <f aca="false">IF(AC1305="","",RANK(AC1305,$AC$2:$AC$1780)+COUNTIF($AC$2:AC1305,AC1305)-1)</f>
        <v/>
      </c>
      <c r="AB1305" s="71" t="str">
        <f aca="false">IF(AD1305="","",RANK(AD1305,$AD$2:$AD$1780)+COUNTIF($AD$2:AD1305,AD1305)-1)</f>
        <v/>
      </c>
      <c r="AC1305" s="71" t="str">
        <f aca="false">IF(AND(AF1305&gt;0,E1305&gt;=Settings!$B$4),ROUND(J1305,10),"")</f>
        <v/>
      </c>
      <c r="AD1305" s="71" t="str">
        <f aca="false">IF(X1305="HIGH RATE",ROUND(O1305,10),"")</f>
        <v/>
      </c>
      <c r="AE1305" s="71" t="s">
        <v>59</v>
      </c>
      <c r="AF1305" s="73" t="n">
        <f aca="false">SUMIFS(Detail!$L$2:$L$9168,Detail!$C$2:$C$9168,$A1305)</f>
        <v>0</v>
      </c>
      <c r="AG1305" s="74" t="n">
        <f aca="false">SUMIFS(Detail!$N$2:$N$9168,Detail!$C$2:$C$9168,$A1305)</f>
        <v>0</v>
      </c>
    </row>
    <row r="1306" customFormat="false" ht="15" hidden="false" customHeight="false" outlineLevel="0" collapsed="false">
      <c r="A1306" s="71" t="s">
        <v>1522</v>
      </c>
      <c r="B1306" s="71" t="s">
        <v>587</v>
      </c>
      <c r="C1306" s="71" t="s">
        <v>274</v>
      </c>
      <c r="D1306" s="71" t="str">
        <f aca="false">IFERROR(INDEX('Brand Map'!$B$4:$B$125,MATCH(C1306,'Brand Map'!$A$4:$A$125,0)),"Other")</f>
        <v>BLXNZ</v>
      </c>
      <c r="E1306" s="73" t="n">
        <f aca="false">SUMIFS(Detail!$K$2:$K$9168,Detail!$C$2:$C$9168,$A1306)</f>
        <v>0</v>
      </c>
      <c r="F1306" s="73" t="n">
        <f aca="false">SUMIFS(Detail!$E$2:$E$9168,Detail!$C$2:$C$9168,$A1306)</f>
        <v>0</v>
      </c>
      <c r="G1306" s="74" t="n">
        <f aca="false">SUMIFS(Detail!$M$2:$M$9168,Detail!$C$2:$C$9168,$A1306)</f>
        <v>0</v>
      </c>
      <c r="H1306" s="74" t="n">
        <f aca="false">SUMIFS(Detail!$D$2:$D$9168,Detail!$C$2:$C$9168,$A1306)</f>
        <v>0</v>
      </c>
      <c r="I1306" s="74" t="n">
        <v>574.75</v>
      </c>
      <c r="J1306" s="51" t="n">
        <f aca="false">IF(E1306&gt;0,AF1306/E1306,0)</f>
        <v>0</v>
      </c>
      <c r="K1306" s="51" t="n">
        <f aca="false">IF(G1306&gt;0,AG1306/G1306,0)</f>
        <v>0</v>
      </c>
      <c r="L1306" s="75" t="n">
        <f aca="false">H1306/Settings!$B$16</f>
        <v>0</v>
      </c>
      <c r="M1306" s="76" t="n">
        <f aca="false">H1306/Settings!$B$20</f>
        <v>0</v>
      </c>
      <c r="N1306" s="77" t="n">
        <f aca="false">E1306*Settings!$B$3</f>
        <v>0</v>
      </c>
      <c r="O1306" s="77" t="n">
        <f aca="false">IF(E1306&gt;0,(AF1306-N1306)/SQRT(E1306*Settings!$B$3*(1-Settings!$B$3)),0)</f>
        <v>0</v>
      </c>
      <c r="P1306" s="77" t="n">
        <f aca="false">MAX(0,AF1306-N1306)</f>
        <v>0</v>
      </c>
      <c r="Q1306" s="51" t="n">
        <f aca="false">IF(E1306&gt;=Settings!$B$4,(AF1306+Settings!$B$7*Settings!$B$3)/(E1306+Settings!$B$7),Settings!$B$3)</f>
        <v>0.0748599558648786</v>
      </c>
      <c r="R1306" s="78" t="n">
        <f aca="false">PERCENTRANK($H$2:$H$1780,H1306,6)</f>
        <v>0</v>
      </c>
      <c r="S1306" s="78" t="n">
        <f aca="false">PERCENTRANK($Q$2:$Q$1780,Q1306,6)</f>
        <v>0.0646794</v>
      </c>
      <c r="T1306" s="78" t="n">
        <f aca="false">PERCENTRANK($F$2:$F$1780,F1306,6)</f>
        <v>0</v>
      </c>
      <c r="U1306" s="79" t="n">
        <f aca="false">IF(F1306&gt;0,ROUND((Settings!$B$8*T1306+Settings!$B$9*R1306+Settings!$B$10*S1306)/SUM(Settings!$B$8:$B$10),10),0)</f>
        <v>0</v>
      </c>
      <c r="V1306" s="71" t="str">
        <f aca="false">IF(U1306&gt;0,RANK(U1306,$U$2:$U$1780)+COUNTIF($U$2:U1306,U1306)-1,"")</f>
        <v/>
      </c>
      <c r="W1306" s="71" t="str">
        <f aca="false">IF(V1306="","",IF(V1306&lt;=Settings!$B$11,"1 - Fix first",IF(V1306&lt;=Settings!$B$12,"2 - Review","3 - Monitor")))</f>
        <v/>
      </c>
      <c r="X1306" s="71" t="str">
        <f aca="false">IF(AND(E1306&gt;=Settings!$B$4,AF1306&gt;=Settings!$B$5,O1306&gt;=Settings!$B$6),"HIGH RATE","")</f>
        <v/>
      </c>
      <c r="Y1306" s="71" t="str">
        <f aca="false">IF(F1306&gt;0,RANK(F1306,$F$2:$F$1780)+COUNTIF($F$2:F1306,F1306)-1,"")</f>
        <v/>
      </c>
      <c r="Z1306" s="71" t="str">
        <f aca="false">IF(H1306&gt;0,RANK(H1306,$H$2:$H$1780)+COUNTIF($H$2:H1306,H1306)-1,"")</f>
        <v/>
      </c>
      <c r="AA1306" s="71" t="str">
        <f aca="false">IF(AC1306="","",RANK(AC1306,$AC$2:$AC$1780)+COUNTIF($AC$2:AC1306,AC1306)-1)</f>
        <v/>
      </c>
      <c r="AB1306" s="71" t="str">
        <f aca="false">IF(AD1306="","",RANK(AD1306,$AD$2:$AD$1780)+COUNTIF($AD$2:AD1306,AD1306)-1)</f>
        <v/>
      </c>
      <c r="AC1306" s="71" t="str">
        <f aca="false">IF(AND(AF1306&gt;0,E1306&gt;=Settings!$B$4),ROUND(J1306,10),"")</f>
        <v/>
      </c>
      <c r="AD1306" s="71" t="str">
        <f aca="false">IF(X1306="HIGH RATE",ROUND(O1306,10),"")</f>
        <v/>
      </c>
      <c r="AE1306" s="71" t="s">
        <v>60</v>
      </c>
      <c r="AF1306" s="73" t="n">
        <f aca="false">SUMIFS(Detail!$L$2:$L$9168,Detail!$C$2:$C$9168,$A1306)</f>
        <v>0</v>
      </c>
      <c r="AG1306" s="74" t="n">
        <f aca="false">SUMIFS(Detail!$N$2:$N$9168,Detail!$C$2:$C$9168,$A1306)</f>
        <v>0</v>
      </c>
    </row>
    <row r="1307" customFormat="false" ht="15" hidden="false" customHeight="false" outlineLevel="0" collapsed="false">
      <c r="A1307" s="71" t="s">
        <v>2012</v>
      </c>
      <c r="B1307" s="71" t="s">
        <v>587</v>
      </c>
      <c r="C1307" s="71" t="s">
        <v>274</v>
      </c>
      <c r="D1307" s="71" t="str">
        <f aca="false">IFERROR(INDEX('Brand Map'!$B$4:$B$125,MATCH(C1307,'Brand Map'!$A$4:$A$125,0)),"Other")</f>
        <v>BLXNZ</v>
      </c>
      <c r="E1307" s="73" t="n">
        <f aca="false">SUMIFS(Detail!$K$2:$K$9168,Detail!$C$2:$C$9168,$A1307)</f>
        <v>0</v>
      </c>
      <c r="F1307" s="73" t="n">
        <f aca="false">SUMIFS(Detail!$E$2:$E$9168,Detail!$C$2:$C$9168,$A1307)</f>
        <v>0</v>
      </c>
      <c r="G1307" s="74" t="n">
        <f aca="false">SUMIFS(Detail!$M$2:$M$9168,Detail!$C$2:$C$9168,$A1307)</f>
        <v>0</v>
      </c>
      <c r="H1307" s="74" t="n">
        <f aca="false">SUMIFS(Detail!$D$2:$D$9168,Detail!$C$2:$C$9168,$A1307)</f>
        <v>0</v>
      </c>
      <c r="I1307" s="74" t="n">
        <v>129.95</v>
      </c>
      <c r="J1307" s="51" t="n">
        <f aca="false">IF(E1307&gt;0,AF1307/E1307,0)</f>
        <v>0</v>
      </c>
      <c r="K1307" s="51" t="n">
        <f aca="false">IF(G1307&gt;0,AG1307/G1307,0)</f>
        <v>0</v>
      </c>
      <c r="L1307" s="75" t="n">
        <f aca="false">H1307/Settings!$B$16</f>
        <v>0</v>
      </c>
      <c r="M1307" s="76" t="n">
        <f aca="false">H1307/Settings!$B$20</f>
        <v>0</v>
      </c>
      <c r="N1307" s="77" t="n">
        <f aca="false">E1307*Settings!$B$3</f>
        <v>0</v>
      </c>
      <c r="O1307" s="77" t="n">
        <f aca="false">IF(E1307&gt;0,(AF1307-N1307)/SQRT(E1307*Settings!$B$3*(1-Settings!$B$3)),0)</f>
        <v>0</v>
      </c>
      <c r="P1307" s="77" t="n">
        <f aca="false">MAX(0,AF1307-N1307)</f>
        <v>0</v>
      </c>
      <c r="Q1307" s="51" t="n">
        <f aca="false">IF(E1307&gt;=Settings!$B$4,(AF1307+Settings!$B$7*Settings!$B$3)/(E1307+Settings!$B$7),Settings!$B$3)</f>
        <v>0.0748599558648786</v>
      </c>
      <c r="R1307" s="78" t="n">
        <f aca="false">PERCENTRANK($H$2:$H$1780,H1307,6)</f>
        <v>0</v>
      </c>
      <c r="S1307" s="78" t="n">
        <f aca="false">PERCENTRANK($Q$2:$Q$1780,Q1307,6)</f>
        <v>0.0646794</v>
      </c>
      <c r="T1307" s="78" t="n">
        <f aca="false">PERCENTRANK($F$2:$F$1780,F1307,6)</f>
        <v>0</v>
      </c>
      <c r="U1307" s="79" t="n">
        <f aca="false">IF(F1307&gt;0,ROUND((Settings!$B$8*T1307+Settings!$B$9*R1307+Settings!$B$10*S1307)/SUM(Settings!$B$8:$B$10),10),0)</f>
        <v>0</v>
      </c>
      <c r="V1307" s="71" t="str">
        <f aca="false">IF(U1307&gt;0,RANK(U1307,$U$2:$U$1780)+COUNTIF($U$2:U1307,U1307)-1,"")</f>
        <v/>
      </c>
      <c r="W1307" s="71" t="str">
        <f aca="false">IF(V1307="","",IF(V1307&lt;=Settings!$B$11,"1 - Fix first",IF(V1307&lt;=Settings!$B$12,"2 - Review","3 - Monitor")))</f>
        <v/>
      </c>
      <c r="X1307" s="71" t="str">
        <f aca="false">IF(AND(E1307&gt;=Settings!$B$4,AF1307&gt;=Settings!$B$5,O1307&gt;=Settings!$B$6),"HIGH RATE","")</f>
        <v/>
      </c>
      <c r="Y1307" s="71" t="str">
        <f aca="false">IF(F1307&gt;0,RANK(F1307,$F$2:$F$1780)+COUNTIF($F$2:F1307,F1307)-1,"")</f>
        <v/>
      </c>
      <c r="Z1307" s="71" t="str">
        <f aca="false">IF(H1307&gt;0,RANK(H1307,$H$2:$H$1780)+COUNTIF($H$2:H1307,H1307)-1,"")</f>
        <v/>
      </c>
      <c r="AA1307" s="71" t="str">
        <f aca="false">IF(AC1307="","",RANK(AC1307,$AC$2:$AC$1780)+COUNTIF($AC$2:AC1307,AC1307)-1)</f>
        <v/>
      </c>
      <c r="AB1307" s="71" t="str">
        <f aca="false">IF(AD1307="","",RANK(AD1307,$AD$2:$AD$1780)+COUNTIF($AD$2:AD1307,AD1307)-1)</f>
        <v/>
      </c>
      <c r="AC1307" s="71" t="str">
        <f aca="false">IF(AND(AF1307&gt;0,E1307&gt;=Settings!$B$4),ROUND(J1307,10),"")</f>
        <v/>
      </c>
      <c r="AD1307" s="71" t="str">
        <f aca="false">IF(X1307="HIGH RATE",ROUND(O1307,10),"")</f>
        <v/>
      </c>
      <c r="AE1307" s="71" t="s">
        <v>60</v>
      </c>
      <c r="AF1307" s="73" t="n">
        <f aca="false">SUMIFS(Detail!$L$2:$L$9168,Detail!$C$2:$C$9168,$A1307)</f>
        <v>0</v>
      </c>
      <c r="AG1307" s="74" t="n">
        <f aca="false">SUMIFS(Detail!$N$2:$N$9168,Detail!$C$2:$C$9168,$A1307)</f>
        <v>0</v>
      </c>
    </row>
    <row r="1308" customFormat="false" ht="15" hidden="false" customHeight="false" outlineLevel="0" collapsed="false">
      <c r="A1308" s="71" t="s">
        <v>1821</v>
      </c>
      <c r="B1308" s="71" t="s">
        <v>587</v>
      </c>
      <c r="C1308" s="71" t="s">
        <v>274</v>
      </c>
      <c r="D1308" s="71" t="str">
        <f aca="false">IFERROR(INDEX('Brand Map'!$B$4:$B$125,MATCH(C1308,'Brand Map'!$A$4:$A$125,0)),"Other")</f>
        <v>BLXNZ</v>
      </c>
      <c r="E1308" s="73" t="n">
        <f aca="false">SUMIFS(Detail!$K$2:$K$9168,Detail!$C$2:$C$9168,$A1308)</f>
        <v>0</v>
      </c>
      <c r="F1308" s="73" t="n">
        <f aca="false">SUMIFS(Detail!$E$2:$E$9168,Detail!$C$2:$C$9168,$A1308)</f>
        <v>0</v>
      </c>
      <c r="G1308" s="74" t="n">
        <f aca="false">SUMIFS(Detail!$M$2:$M$9168,Detail!$C$2:$C$9168,$A1308)</f>
        <v>0</v>
      </c>
      <c r="H1308" s="74" t="n">
        <f aca="false">SUMIFS(Detail!$D$2:$D$9168,Detail!$C$2:$C$9168,$A1308)</f>
        <v>0</v>
      </c>
      <c r="I1308" s="74" t="n">
        <v>144.95</v>
      </c>
      <c r="J1308" s="51" t="n">
        <f aca="false">IF(E1308&gt;0,AF1308/E1308,0)</f>
        <v>0</v>
      </c>
      <c r="K1308" s="51" t="n">
        <f aca="false">IF(G1308&gt;0,AG1308/G1308,0)</f>
        <v>0</v>
      </c>
      <c r="L1308" s="75" t="n">
        <f aca="false">H1308/Settings!$B$16</f>
        <v>0</v>
      </c>
      <c r="M1308" s="76" t="n">
        <f aca="false">H1308/Settings!$B$20</f>
        <v>0</v>
      </c>
      <c r="N1308" s="77" t="n">
        <f aca="false">E1308*Settings!$B$3</f>
        <v>0</v>
      </c>
      <c r="O1308" s="77" t="n">
        <f aca="false">IF(E1308&gt;0,(AF1308-N1308)/SQRT(E1308*Settings!$B$3*(1-Settings!$B$3)),0)</f>
        <v>0</v>
      </c>
      <c r="P1308" s="77" t="n">
        <f aca="false">MAX(0,AF1308-N1308)</f>
        <v>0</v>
      </c>
      <c r="Q1308" s="51" t="n">
        <f aca="false">IF(E1308&gt;=Settings!$B$4,(AF1308+Settings!$B$7*Settings!$B$3)/(E1308+Settings!$B$7),Settings!$B$3)</f>
        <v>0.0748599558648786</v>
      </c>
      <c r="R1308" s="78" t="n">
        <f aca="false">PERCENTRANK($H$2:$H$1780,H1308,6)</f>
        <v>0</v>
      </c>
      <c r="S1308" s="78" t="n">
        <f aca="false">PERCENTRANK($Q$2:$Q$1780,Q1308,6)</f>
        <v>0.0646794</v>
      </c>
      <c r="T1308" s="78" t="n">
        <f aca="false">PERCENTRANK($F$2:$F$1780,F1308,6)</f>
        <v>0</v>
      </c>
      <c r="U1308" s="79" t="n">
        <f aca="false">IF(F1308&gt;0,ROUND((Settings!$B$8*T1308+Settings!$B$9*R1308+Settings!$B$10*S1308)/SUM(Settings!$B$8:$B$10),10),0)</f>
        <v>0</v>
      </c>
      <c r="V1308" s="71" t="str">
        <f aca="false">IF(U1308&gt;0,RANK(U1308,$U$2:$U$1780)+COUNTIF($U$2:U1308,U1308)-1,"")</f>
        <v/>
      </c>
      <c r="W1308" s="71" t="str">
        <f aca="false">IF(V1308="","",IF(V1308&lt;=Settings!$B$11,"1 - Fix first",IF(V1308&lt;=Settings!$B$12,"2 - Review","3 - Monitor")))</f>
        <v/>
      </c>
      <c r="X1308" s="71" t="str">
        <f aca="false">IF(AND(E1308&gt;=Settings!$B$4,AF1308&gt;=Settings!$B$5,O1308&gt;=Settings!$B$6),"HIGH RATE","")</f>
        <v/>
      </c>
      <c r="Y1308" s="71" t="str">
        <f aca="false">IF(F1308&gt;0,RANK(F1308,$F$2:$F$1780)+COUNTIF($F$2:F1308,F1308)-1,"")</f>
        <v/>
      </c>
      <c r="Z1308" s="71" t="str">
        <f aca="false">IF(H1308&gt;0,RANK(H1308,$H$2:$H$1780)+COUNTIF($H$2:H1308,H1308)-1,"")</f>
        <v/>
      </c>
      <c r="AA1308" s="71" t="str">
        <f aca="false">IF(AC1308="","",RANK(AC1308,$AC$2:$AC$1780)+COUNTIF($AC$2:AC1308,AC1308)-1)</f>
        <v/>
      </c>
      <c r="AB1308" s="71" t="str">
        <f aca="false">IF(AD1308="","",RANK(AD1308,$AD$2:$AD$1780)+COUNTIF($AD$2:AD1308,AD1308)-1)</f>
        <v/>
      </c>
      <c r="AC1308" s="71" t="str">
        <f aca="false">IF(AND(AF1308&gt;0,E1308&gt;=Settings!$B$4),ROUND(J1308,10),"")</f>
        <v/>
      </c>
      <c r="AD1308" s="71" t="str">
        <f aca="false">IF(X1308="HIGH RATE",ROUND(O1308,10),"")</f>
        <v/>
      </c>
      <c r="AE1308" s="71" t="s">
        <v>60</v>
      </c>
      <c r="AF1308" s="73" t="n">
        <f aca="false">SUMIFS(Detail!$L$2:$L$9168,Detail!$C$2:$C$9168,$A1308)</f>
        <v>0</v>
      </c>
      <c r="AG1308" s="74" t="n">
        <f aca="false">SUMIFS(Detail!$N$2:$N$9168,Detail!$C$2:$C$9168,$A1308)</f>
        <v>0</v>
      </c>
    </row>
    <row r="1309" customFormat="false" ht="15" hidden="false" customHeight="false" outlineLevel="0" collapsed="false">
      <c r="A1309" s="71" t="s">
        <v>1926</v>
      </c>
      <c r="B1309" s="71" t="s">
        <v>587</v>
      </c>
      <c r="C1309" s="71" t="s">
        <v>274</v>
      </c>
      <c r="D1309" s="71" t="str">
        <f aca="false">IFERROR(INDEX('Brand Map'!$B$4:$B$125,MATCH(C1309,'Brand Map'!$A$4:$A$125,0)),"Other")</f>
        <v>BLXNZ</v>
      </c>
      <c r="E1309" s="73" t="n">
        <f aca="false">SUMIFS(Detail!$K$2:$K$9168,Detail!$C$2:$C$9168,$A1309)</f>
        <v>0</v>
      </c>
      <c r="F1309" s="73" t="n">
        <f aca="false">SUMIFS(Detail!$E$2:$E$9168,Detail!$C$2:$C$9168,$A1309)</f>
        <v>0</v>
      </c>
      <c r="G1309" s="74" t="n">
        <f aca="false">SUMIFS(Detail!$M$2:$M$9168,Detail!$C$2:$C$9168,$A1309)</f>
        <v>0</v>
      </c>
      <c r="H1309" s="74" t="n">
        <f aca="false">SUMIFS(Detail!$D$2:$D$9168,Detail!$C$2:$C$9168,$A1309)</f>
        <v>0</v>
      </c>
      <c r="I1309" s="74" t="n">
        <v>599.7</v>
      </c>
      <c r="J1309" s="51" t="n">
        <f aca="false">IF(E1309&gt;0,AF1309/E1309,0)</f>
        <v>0</v>
      </c>
      <c r="K1309" s="51" t="n">
        <f aca="false">IF(G1309&gt;0,AG1309/G1309,0)</f>
        <v>0</v>
      </c>
      <c r="L1309" s="75" t="n">
        <f aca="false">H1309/Settings!$B$16</f>
        <v>0</v>
      </c>
      <c r="M1309" s="76" t="n">
        <f aca="false">H1309/Settings!$B$20</f>
        <v>0</v>
      </c>
      <c r="N1309" s="77" t="n">
        <f aca="false">E1309*Settings!$B$3</f>
        <v>0</v>
      </c>
      <c r="O1309" s="77" t="n">
        <f aca="false">IF(E1309&gt;0,(AF1309-N1309)/SQRT(E1309*Settings!$B$3*(1-Settings!$B$3)),0)</f>
        <v>0</v>
      </c>
      <c r="P1309" s="77" t="n">
        <f aca="false">MAX(0,AF1309-N1309)</f>
        <v>0</v>
      </c>
      <c r="Q1309" s="51" t="n">
        <f aca="false">IF(E1309&gt;=Settings!$B$4,(AF1309+Settings!$B$7*Settings!$B$3)/(E1309+Settings!$B$7),Settings!$B$3)</f>
        <v>0.0748599558648786</v>
      </c>
      <c r="R1309" s="78" t="n">
        <f aca="false">PERCENTRANK($H$2:$H$1780,H1309,6)</f>
        <v>0</v>
      </c>
      <c r="S1309" s="78" t="n">
        <f aca="false">PERCENTRANK($Q$2:$Q$1780,Q1309,6)</f>
        <v>0.0646794</v>
      </c>
      <c r="T1309" s="78" t="n">
        <f aca="false">PERCENTRANK($F$2:$F$1780,F1309,6)</f>
        <v>0</v>
      </c>
      <c r="U1309" s="79" t="n">
        <f aca="false">IF(F1309&gt;0,ROUND((Settings!$B$8*T1309+Settings!$B$9*R1309+Settings!$B$10*S1309)/SUM(Settings!$B$8:$B$10),10),0)</f>
        <v>0</v>
      </c>
      <c r="V1309" s="71" t="str">
        <f aca="false">IF(U1309&gt;0,RANK(U1309,$U$2:$U$1780)+COUNTIF($U$2:U1309,U1309)-1,"")</f>
        <v/>
      </c>
      <c r="W1309" s="71" t="str">
        <f aca="false">IF(V1309="","",IF(V1309&lt;=Settings!$B$11,"1 - Fix first",IF(V1309&lt;=Settings!$B$12,"2 - Review","3 - Monitor")))</f>
        <v/>
      </c>
      <c r="X1309" s="71" t="str">
        <f aca="false">IF(AND(E1309&gt;=Settings!$B$4,AF1309&gt;=Settings!$B$5,O1309&gt;=Settings!$B$6),"HIGH RATE","")</f>
        <v/>
      </c>
      <c r="Y1309" s="71" t="str">
        <f aca="false">IF(F1309&gt;0,RANK(F1309,$F$2:$F$1780)+COUNTIF($F$2:F1309,F1309)-1,"")</f>
        <v/>
      </c>
      <c r="Z1309" s="71" t="str">
        <f aca="false">IF(H1309&gt;0,RANK(H1309,$H$2:$H$1780)+COUNTIF($H$2:H1309,H1309)-1,"")</f>
        <v/>
      </c>
      <c r="AA1309" s="71" t="str">
        <f aca="false">IF(AC1309="","",RANK(AC1309,$AC$2:$AC$1780)+COUNTIF($AC$2:AC1309,AC1309)-1)</f>
        <v/>
      </c>
      <c r="AB1309" s="71" t="str">
        <f aca="false">IF(AD1309="","",RANK(AD1309,$AD$2:$AD$1780)+COUNTIF($AD$2:AD1309,AD1309)-1)</f>
        <v/>
      </c>
      <c r="AC1309" s="71" t="str">
        <f aca="false">IF(AND(AF1309&gt;0,E1309&gt;=Settings!$B$4),ROUND(J1309,10),"")</f>
        <v/>
      </c>
      <c r="AD1309" s="71" t="str">
        <f aca="false">IF(X1309="HIGH RATE",ROUND(O1309,10),"")</f>
        <v/>
      </c>
      <c r="AE1309" s="71" t="s">
        <v>60</v>
      </c>
      <c r="AF1309" s="73" t="n">
        <f aca="false">SUMIFS(Detail!$L$2:$L$9168,Detail!$C$2:$C$9168,$A1309)</f>
        <v>0</v>
      </c>
      <c r="AG1309" s="74" t="n">
        <f aca="false">SUMIFS(Detail!$N$2:$N$9168,Detail!$C$2:$C$9168,$A1309)</f>
        <v>0</v>
      </c>
    </row>
    <row r="1310" customFormat="false" ht="15" hidden="false" customHeight="false" outlineLevel="0" collapsed="false">
      <c r="A1310" s="71" t="s">
        <v>798</v>
      </c>
      <c r="B1310" s="71" t="s">
        <v>799</v>
      </c>
      <c r="C1310" s="71" t="s">
        <v>797</v>
      </c>
      <c r="D1310" s="71" t="str">
        <f aca="false">IFERROR(INDEX('Brand Map'!$B$4:$B$125,MATCH(C1310,'Brand Map'!$A$4:$A$125,0)),"Other")</f>
        <v>Other (small prefixes)</v>
      </c>
      <c r="E1310" s="73" t="n">
        <f aca="false">SUMIFS(Detail!$K$2:$K$9168,Detail!$C$2:$C$9168,$A1310)</f>
        <v>0</v>
      </c>
      <c r="F1310" s="73" t="n">
        <f aca="false">SUMIFS(Detail!$E$2:$E$9168,Detail!$C$2:$C$9168,$A1310)</f>
        <v>0</v>
      </c>
      <c r="G1310" s="74" t="n">
        <f aca="false">SUMIFS(Detail!$M$2:$M$9168,Detail!$C$2:$C$9168,$A1310)</f>
        <v>0</v>
      </c>
      <c r="H1310" s="74" t="n">
        <f aca="false">SUMIFS(Detail!$D$2:$D$9168,Detail!$C$2:$C$9168,$A1310)</f>
        <v>0</v>
      </c>
      <c r="I1310" s="74" t="n">
        <v>74.95</v>
      </c>
      <c r="J1310" s="51" t="n">
        <f aca="false">IF(E1310&gt;0,AF1310/E1310,0)</f>
        <v>0</v>
      </c>
      <c r="K1310" s="51" t="n">
        <f aca="false">IF(G1310&gt;0,AG1310/G1310,0)</f>
        <v>0</v>
      </c>
      <c r="L1310" s="75" t="n">
        <f aca="false">H1310/Settings!$B$16</f>
        <v>0</v>
      </c>
      <c r="M1310" s="76" t="n">
        <f aca="false">H1310/Settings!$B$20</f>
        <v>0</v>
      </c>
      <c r="N1310" s="77" t="n">
        <f aca="false">E1310*Settings!$B$3</f>
        <v>0</v>
      </c>
      <c r="O1310" s="77" t="n">
        <f aca="false">IF(E1310&gt;0,(AF1310-N1310)/SQRT(E1310*Settings!$B$3*(1-Settings!$B$3)),0)</f>
        <v>0</v>
      </c>
      <c r="P1310" s="77" t="n">
        <f aca="false">MAX(0,AF1310-N1310)</f>
        <v>0</v>
      </c>
      <c r="Q1310" s="51" t="n">
        <f aca="false">IF(E1310&gt;=Settings!$B$4,(AF1310+Settings!$B$7*Settings!$B$3)/(E1310+Settings!$B$7),Settings!$B$3)</f>
        <v>0.0748599558648786</v>
      </c>
      <c r="R1310" s="78" t="n">
        <f aca="false">PERCENTRANK($H$2:$H$1780,H1310,6)</f>
        <v>0</v>
      </c>
      <c r="S1310" s="78" t="n">
        <f aca="false">PERCENTRANK($Q$2:$Q$1780,Q1310,6)</f>
        <v>0.0646794</v>
      </c>
      <c r="T1310" s="78" t="n">
        <f aca="false">PERCENTRANK($F$2:$F$1780,F1310,6)</f>
        <v>0</v>
      </c>
      <c r="U1310" s="79" t="n">
        <f aca="false">IF(F1310&gt;0,ROUND((Settings!$B$8*T1310+Settings!$B$9*R1310+Settings!$B$10*S1310)/SUM(Settings!$B$8:$B$10),10),0)</f>
        <v>0</v>
      </c>
      <c r="V1310" s="71" t="str">
        <f aca="false">IF(U1310&gt;0,RANK(U1310,$U$2:$U$1780)+COUNTIF($U$2:U1310,U1310)-1,"")</f>
        <v/>
      </c>
      <c r="W1310" s="71" t="str">
        <f aca="false">IF(V1310="","",IF(V1310&lt;=Settings!$B$11,"1 - Fix first",IF(V1310&lt;=Settings!$B$12,"2 - Review","3 - Monitor")))</f>
        <v/>
      </c>
      <c r="X1310" s="71" t="str">
        <f aca="false">IF(AND(E1310&gt;=Settings!$B$4,AF1310&gt;=Settings!$B$5,O1310&gt;=Settings!$B$6),"HIGH RATE","")</f>
        <v/>
      </c>
      <c r="Y1310" s="71" t="str">
        <f aca="false">IF(F1310&gt;0,RANK(F1310,$F$2:$F$1780)+COUNTIF($F$2:F1310,F1310)-1,"")</f>
        <v/>
      </c>
      <c r="Z1310" s="71" t="str">
        <f aca="false">IF(H1310&gt;0,RANK(H1310,$H$2:$H$1780)+COUNTIF($H$2:H1310,H1310)-1,"")</f>
        <v/>
      </c>
      <c r="AA1310" s="71" t="str">
        <f aca="false">IF(AC1310="","",RANK(AC1310,$AC$2:$AC$1780)+COUNTIF($AC$2:AC1310,AC1310)-1)</f>
        <v/>
      </c>
      <c r="AB1310" s="71" t="str">
        <f aca="false">IF(AD1310="","",RANK(AD1310,$AD$2:$AD$1780)+COUNTIF($AD$2:AD1310,AD1310)-1)</f>
        <v/>
      </c>
      <c r="AC1310" s="71" t="str">
        <f aca="false">IF(AND(AF1310&gt;0,E1310&gt;=Settings!$B$4),ROUND(J1310,10),"")</f>
        <v/>
      </c>
      <c r="AD1310" s="71" t="str">
        <f aca="false">IF(X1310="HIGH RATE",ROUND(O1310,10),"")</f>
        <v/>
      </c>
      <c r="AE1310" s="71" t="s">
        <v>60</v>
      </c>
      <c r="AF1310" s="73" t="n">
        <f aca="false">SUMIFS(Detail!$L$2:$L$9168,Detail!$C$2:$C$9168,$A1310)</f>
        <v>0</v>
      </c>
      <c r="AG1310" s="74" t="n">
        <f aca="false">SUMIFS(Detail!$N$2:$N$9168,Detail!$C$2:$C$9168,$A1310)</f>
        <v>0</v>
      </c>
    </row>
    <row r="1311" customFormat="false" ht="15" hidden="false" customHeight="false" outlineLevel="0" collapsed="false">
      <c r="A1311" s="71" t="s">
        <v>1611</v>
      </c>
      <c r="B1311" s="71" t="s">
        <v>799</v>
      </c>
      <c r="C1311" s="71" t="s">
        <v>797</v>
      </c>
      <c r="D1311" s="71" t="str">
        <f aca="false">IFERROR(INDEX('Brand Map'!$B$4:$B$125,MATCH(C1311,'Brand Map'!$A$4:$A$125,0)),"Other")</f>
        <v>Other (small prefixes)</v>
      </c>
      <c r="E1311" s="73" t="n">
        <f aca="false">SUMIFS(Detail!$K$2:$K$9168,Detail!$C$2:$C$9168,$A1311)</f>
        <v>0</v>
      </c>
      <c r="F1311" s="73" t="n">
        <f aca="false">SUMIFS(Detail!$E$2:$E$9168,Detail!$C$2:$C$9168,$A1311)</f>
        <v>0</v>
      </c>
      <c r="G1311" s="74" t="n">
        <f aca="false">SUMIFS(Detail!$M$2:$M$9168,Detail!$C$2:$C$9168,$A1311)</f>
        <v>0</v>
      </c>
      <c r="H1311" s="74" t="n">
        <f aca="false">SUMIFS(Detail!$D$2:$D$9168,Detail!$C$2:$C$9168,$A1311)</f>
        <v>0</v>
      </c>
      <c r="I1311" s="74" t="n">
        <v>89.9</v>
      </c>
      <c r="J1311" s="51" t="n">
        <f aca="false">IF(E1311&gt;0,AF1311/E1311,0)</f>
        <v>0</v>
      </c>
      <c r="K1311" s="51" t="n">
        <f aca="false">IF(G1311&gt;0,AG1311/G1311,0)</f>
        <v>0</v>
      </c>
      <c r="L1311" s="75" t="n">
        <f aca="false">H1311/Settings!$B$16</f>
        <v>0</v>
      </c>
      <c r="M1311" s="76" t="n">
        <f aca="false">H1311/Settings!$B$20</f>
        <v>0</v>
      </c>
      <c r="N1311" s="77" t="n">
        <f aca="false">E1311*Settings!$B$3</f>
        <v>0</v>
      </c>
      <c r="O1311" s="77" t="n">
        <f aca="false">IF(E1311&gt;0,(AF1311-N1311)/SQRT(E1311*Settings!$B$3*(1-Settings!$B$3)),0)</f>
        <v>0</v>
      </c>
      <c r="P1311" s="77" t="n">
        <f aca="false">MAX(0,AF1311-N1311)</f>
        <v>0</v>
      </c>
      <c r="Q1311" s="51" t="n">
        <f aca="false">IF(E1311&gt;=Settings!$B$4,(AF1311+Settings!$B$7*Settings!$B$3)/(E1311+Settings!$B$7),Settings!$B$3)</f>
        <v>0.0748599558648786</v>
      </c>
      <c r="R1311" s="78" t="n">
        <f aca="false">PERCENTRANK($H$2:$H$1780,H1311,6)</f>
        <v>0</v>
      </c>
      <c r="S1311" s="78" t="n">
        <f aca="false">PERCENTRANK($Q$2:$Q$1780,Q1311,6)</f>
        <v>0.0646794</v>
      </c>
      <c r="T1311" s="78" t="n">
        <f aca="false">PERCENTRANK($F$2:$F$1780,F1311,6)</f>
        <v>0</v>
      </c>
      <c r="U1311" s="79" t="n">
        <f aca="false">IF(F1311&gt;0,ROUND((Settings!$B$8*T1311+Settings!$B$9*R1311+Settings!$B$10*S1311)/SUM(Settings!$B$8:$B$10),10),0)</f>
        <v>0</v>
      </c>
      <c r="V1311" s="71" t="str">
        <f aca="false">IF(U1311&gt;0,RANK(U1311,$U$2:$U$1780)+COUNTIF($U$2:U1311,U1311)-1,"")</f>
        <v/>
      </c>
      <c r="W1311" s="71" t="str">
        <f aca="false">IF(V1311="","",IF(V1311&lt;=Settings!$B$11,"1 - Fix first",IF(V1311&lt;=Settings!$B$12,"2 - Review","3 - Monitor")))</f>
        <v/>
      </c>
      <c r="X1311" s="71" t="str">
        <f aca="false">IF(AND(E1311&gt;=Settings!$B$4,AF1311&gt;=Settings!$B$5,O1311&gt;=Settings!$B$6),"HIGH RATE","")</f>
        <v/>
      </c>
      <c r="Y1311" s="71" t="str">
        <f aca="false">IF(F1311&gt;0,RANK(F1311,$F$2:$F$1780)+COUNTIF($F$2:F1311,F1311)-1,"")</f>
        <v/>
      </c>
      <c r="Z1311" s="71" t="str">
        <f aca="false">IF(H1311&gt;0,RANK(H1311,$H$2:$H$1780)+COUNTIF($H$2:H1311,H1311)-1,"")</f>
        <v/>
      </c>
      <c r="AA1311" s="71" t="str">
        <f aca="false">IF(AC1311="","",RANK(AC1311,$AC$2:$AC$1780)+COUNTIF($AC$2:AC1311,AC1311)-1)</f>
        <v/>
      </c>
      <c r="AB1311" s="71" t="str">
        <f aca="false">IF(AD1311="","",RANK(AD1311,$AD$2:$AD$1780)+COUNTIF($AD$2:AD1311,AD1311)-1)</f>
        <v/>
      </c>
      <c r="AC1311" s="71" t="str">
        <f aca="false">IF(AND(AF1311&gt;0,E1311&gt;=Settings!$B$4),ROUND(J1311,10),"")</f>
        <v/>
      </c>
      <c r="AD1311" s="71" t="str">
        <f aca="false">IF(X1311="HIGH RATE",ROUND(O1311,10),"")</f>
        <v/>
      </c>
      <c r="AE1311" s="71" t="s">
        <v>60</v>
      </c>
      <c r="AF1311" s="73" t="n">
        <f aca="false">SUMIFS(Detail!$L$2:$L$9168,Detail!$C$2:$C$9168,$A1311)</f>
        <v>0</v>
      </c>
      <c r="AG1311" s="74" t="n">
        <f aca="false">SUMIFS(Detail!$N$2:$N$9168,Detail!$C$2:$C$9168,$A1311)</f>
        <v>0</v>
      </c>
    </row>
    <row r="1312" customFormat="false" ht="15" hidden="false" customHeight="false" outlineLevel="0" collapsed="false">
      <c r="A1312" s="71" t="s">
        <v>763</v>
      </c>
      <c r="B1312" s="71" t="s">
        <v>764</v>
      </c>
      <c r="C1312" s="71" t="s">
        <v>762</v>
      </c>
      <c r="D1312" s="71" t="str">
        <f aca="false">IFERROR(INDEX('Brand Map'!$B$4:$B$125,MATCH(C1312,'Brand Map'!$A$4:$A$125,0)),"Other")</f>
        <v>Other (small prefixes)</v>
      </c>
      <c r="E1312" s="73" t="n">
        <f aca="false">SUMIFS(Detail!$K$2:$K$9168,Detail!$C$2:$C$9168,$A1312)</f>
        <v>0</v>
      </c>
      <c r="F1312" s="73" t="n">
        <f aca="false">SUMIFS(Detail!$E$2:$E$9168,Detail!$C$2:$C$9168,$A1312)</f>
        <v>0</v>
      </c>
      <c r="G1312" s="74" t="n">
        <f aca="false">SUMIFS(Detail!$M$2:$M$9168,Detail!$C$2:$C$9168,$A1312)</f>
        <v>0</v>
      </c>
      <c r="H1312" s="74" t="n">
        <f aca="false">SUMIFS(Detail!$D$2:$D$9168,Detail!$C$2:$C$9168,$A1312)</f>
        <v>0</v>
      </c>
      <c r="I1312" s="74" t="n">
        <v>59.95</v>
      </c>
      <c r="J1312" s="51" t="n">
        <f aca="false">IF(E1312&gt;0,AF1312/E1312,0)</f>
        <v>0</v>
      </c>
      <c r="K1312" s="51" t="n">
        <f aca="false">IF(G1312&gt;0,AG1312/G1312,0)</f>
        <v>0</v>
      </c>
      <c r="L1312" s="75" t="n">
        <f aca="false">H1312/Settings!$B$16</f>
        <v>0</v>
      </c>
      <c r="M1312" s="76" t="n">
        <f aca="false">H1312/Settings!$B$20</f>
        <v>0</v>
      </c>
      <c r="N1312" s="77" t="n">
        <f aca="false">E1312*Settings!$B$3</f>
        <v>0</v>
      </c>
      <c r="O1312" s="77" t="n">
        <f aca="false">IF(E1312&gt;0,(AF1312-N1312)/SQRT(E1312*Settings!$B$3*(1-Settings!$B$3)),0)</f>
        <v>0</v>
      </c>
      <c r="P1312" s="77" t="n">
        <f aca="false">MAX(0,AF1312-N1312)</f>
        <v>0</v>
      </c>
      <c r="Q1312" s="51" t="n">
        <f aca="false">IF(E1312&gt;=Settings!$B$4,(AF1312+Settings!$B$7*Settings!$B$3)/(E1312+Settings!$B$7),Settings!$B$3)</f>
        <v>0.0748599558648786</v>
      </c>
      <c r="R1312" s="78" t="n">
        <f aca="false">PERCENTRANK($H$2:$H$1780,H1312,6)</f>
        <v>0</v>
      </c>
      <c r="S1312" s="78" t="n">
        <f aca="false">PERCENTRANK($Q$2:$Q$1780,Q1312,6)</f>
        <v>0.0646794</v>
      </c>
      <c r="T1312" s="78" t="n">
        <f aca="false">PERCENTRANK($F$2:$F$1780,F1312,6)</f>
        <v>0</v>
      </c>
      <c r="U1312" s="79" t="n">
        <f aca="false">IF(F1312&gt;0,ROUND((Settings!$B$8*T1312+Settings!$B$9*R1312+Settings!$B$10*S1312)/SUM(Settings!$B$8:$B$10),10),0)</f>
        <v>0</v>
      </c>
      <c r="V1312" s="71" t="str">
        <f aca="false">IF(U1312&gt;0,RANK(U1312,$U$2:$U$1780)+COUNTIF($U$2:U1312,U1312)-1,"")</f>
        <v/>
      </c>
      <c r="W1312" s="71" t="str">
        <f aca="false">IF(V1312="","",IF(V1312&lt;=Settings!$B$11,"1 - Fix first",IF(V1312&lt;=Settings!$B$12,"2 - Review","3 - Monitor")))</f>
        <v/>
      </c>
      <c r="X1312" s="71" t="str">
        <f aca="false">IF(AND(E1312&gt;=Settings!$B$4,AF1312&gt;=Settings!$B$5,O1312&gt;=Settings!$B$6),"HIGH RATE","")</f>
        <v/>
      </c>
      <c r="Y1312" s="71" t="str">
        <f aca="false">IF(F1312&gt;0,RANK(F1312,$F$2:$F$1780)+COUNTIF($F$2:F1312,F1312)-1,"")</f>
        <v/>
      </c>
      <c r="Z1312" s="71" t="str">
        <f aca="false">IF(H1312&gt;0,RANK(H1312,$H$2:$H$1780)+COUNTIF($H$2:H1312,H1312)-1,"")</f>
        <v/>
      </c>
      <c r="AA1312" s="71" t="str">
        <f aca="false">IF(AC1312="","",RANK(AC1312,$AC$2:$AC$1780)+COUNTIF($AC$2:AC1312,AC1312)-1)</f>
        <v/>
      </c>
      <c r="AB1312" s="71" t="str">
        <f aca="false">IF(AD1312="","",RANK(AD1312,$AD$2:$AD$1780)+COUNTIF($AD$2:AD1312,AD1312)-1)</f>
        <v/>
      </c>
      <c r="AC1312" s="71" t="str">
        <f aca="false">IF(AND(AF1312&gt;0,E1312&gt;=Settings!$B$4),ROUND(J1312,10),"")</f>
        <v/>
      </c>
      <c r="AD1312" s="71" t="str">
        <f aca="false">IF(X1312="HIGH RATE",ROUND(O1312,10),"")</f>
        <v/>
      </c>
      <c r="AE1312" s="71" t="s">
        <v>60</v>
      </c>
      <c r="AF1312" s="73" t="n">
        <f aca="false">SUMIFS(Detail!$L$2:$L$9168,Detail!$C$2:$C$9168,$A1312)</f>
        <v>0</v>
      </c>
      <c r="AG1312" s="74" t="n">
        <f aca="false">SUMIFS(Detail!$N$2:$N$9168,Detail!$C$2:$C$9168,$A1312)</f>
        <v>0</v>
      </c>
    </row>
    <row r="1313" customFormat="false" ht="15" hidden="false" customHeight="false" outlineLevel="0" collapsed="false">
      <c r="A1313" s="71" t="s">
        <v>2110</v>
      </c>
      <c r="B1313" s="71" t="s">
        <v>3194</v>
      </c>
      <c r="C1313" s="71" t="s">
        <v>762</v>
      </c>
      <c r="D1313" s="71" t="str">
        <f aca="false">IFERROR(INDEX('Brand Map'!$B$4:$B$125,MATCH(C1313,'Brand Map'!$A$4:$A$125,0)),"Other")</f>
        <v>Other (small prefixes)</v>
      </c>
      <c r="E1313" s="73" t="n">
        <f aca="false">SUMIFS(Detail!$K$2:$K$9168,Detail!$C$2:$C$9168,$A1313)</f>
        <v>0</v>
      </c>
      <c r="F1313" s="73" t="n">
        <f aca="false">SUMIFS(Detail!$E$2:$E$9168,Detail!$C$2:$C$9168,$A1313)</f>
        <v>0</v>
      </c>
      <c r="G1313" s="74" t="n">
        <f aca="false">SUMIFS(Detail!$M$2:$M$9168,Detail!$C$2:$C$9168,$A1313)</f>
        <v>0</v>
      </c>
      <c r="H1313" s="74" t="n">
        <f aca="false">SUMIFS(Detail!$D$2:$D$9168,Detail!$C$2:$C$9168,$A1313)</f>
        <v>0</v>
      </c>
      <c r="I1313" s="74" t="n">
        <v>34.95</v>
      </c>
      <c r="J1313" s="51" t="n">
        <f aca="false">IF(E1313&gt;0,AF1313/E1313,0)</f>
        <v>0</v>
      </c>
      <c r="K1313" s="51" t="n">
        <f aca="false">IF(G1313&gt;0,AG1313/G1313,0)</f>
        <v>0</v>
      </c>
      <c r="L1313" s="75" t="n">
        <f aca="false">H1313/Settings!$B$16</f>
        <v>0</v>
      </c>
      <c r="M1313" s="76" t="n">
        <f aca="false">H1313/Settings!$B$20</f>
        <v>0</v>
      </c>
      <c r="N1313" s="77" t="n">
        <f aca="false">E1313*Settings!$B$3</f>
        <v>0</v>
      </c>
      <c r="O1313" s="77" t="n">
        <f aca="false">IF(E1313&gt;0,(AF1313-N1313)/SQRT(E1313*Settings!$B$3*(1-Settings!$B$3)),0)</f>
        <v>0</v>
      </c>
      <c r="P1313" s="77" t="n">
        <f aca="false">MAX(0,AF1313-N1313)</f>
        <v>0</v>
      </c>
      <c r="Q1313" s="51" t="n">
        <f aca="false">IF(E1313&gt;=Settings!$B$4,(AF1313+Settings!$B$7*Settings!$B$3)/(E1313+Settings!$B$7),Settings!$B$3)</f>
        <v>0.0748599558648786</v>
      </c>
      <c r="R1313" s="78" t="n">
        <f aca="false">PERCENTRANK($H$2:$H$1780,H1313,6)</f>
        <v>0</v>
      </c>
      <c r="S1313" s="78" t="n">
        <f aca="false">PERCENTRANK($Q$2:$Q$1780,Q1313,6)</f>
        <v>0.0646794</v>
      </c>
      <c r="T1313" s="78" t="n">
        <f aca="false">PERCENTRANK($F$2:$F$1780,F1313,6)</f>
        <v>0</v>
      </c>
      <c r="U1313" s="79" t="n">
        <f aca="false">IF(F1313&gt;0,ROUND((Settings!$B$8*T1313+Settings!$B$9*R1313+Settings!$B$10*S1313)/SUM(Settings!$B$8:$B$10),10),0)</f>
        <v>0</v>
      </c>
      <c r="V1313" s="71" t="str">
        <f aca="false">IF(U1313&gt;0,RANK(U1313,$U$2:$U$1780)+COUNTIF($U$2:U1313,U1313)-1,"")</f>
        <v/>
      </c>
      <c r="W1313" s="71" t="str">
        <f aca="false">IF(V1313="","",IF(V1313&lt;=Settings!$B$11,"1 - Fix first",IF(V1313&lt;=Settings!$B$12,"2 - Review","3 - Monitor")))</f>
        <v/>
      </c>
      <c r="X1313" s="71" t="str">
        <f aca="false">IF(AND(E1313&gt;=Settings!$B$4,AF1313&gt;=Settings!$B$5,O1313&gt;=Settings!$B$6),"HIGH RATE","")</f>
        <v/>
      </c>
      <c r="Y1313" s="71" t="str">
        <f aca="false">IF(F1313&gt;0,RANK(F1313,$F$2:$F$1780)+COUNTIF($F$2:F1313,F1313)-1,"")</f>
        <v/>
      </c>
      <c r="Z1313" s="71" t="str">
        <f aca="false">IF(H1313&gt;0,RANK(H1313,$H$2:$H$1780)+COUNTIF($H$2:H1313,H1313)-1,"")</f>
        <v/>
      </c>
      <c r="AA1313" s="71" t="str">
        <f aca="false">IF(AC1313="","",RANK(AC1313,$AC$2:$AC$1780)+COUNTIF($AC$2:AC1313,AC1313)-1)</f>
        <v/>
      </c>
      <c r="AB1313" s="71" t="str">
        <f aca="false">IF(AD1313="","",RANK(AD1313,$AD$2:$AD$1780)+COUNTIF($AD$2:AD1313,AD1313)-1)</f>
        <v/>
      </c>
      <c r="AC1313" s="71" t="str">
        <f aca="false">IF(AND(AF1313&gt;0,E1313&gt;=Settings!$B$4),ROUND(J1313,10),"")</f>
        <v/>
      </c>
      <c r="AD1313" s="71" t="str">
        <f aca="false">IF(X1313="HIGH RATE",ROUND(O1313,10),"")</f>
        <v/>
      </c>
      <c r="AE1313" s="71" t="s">
        <v>60</v>
      </c>
      <c r="AF1313" s="73" t="n">
        <f aca="false">SUMIFS(Detail!$L$2:$L$9168,Detail!$C$2:$C$9168,$A1313)</f>
        <v>0</v>
      </c>
      <c r="AG1313" s="74" t="n">
        <f aca="false">SUMIFS(Detail!$N$2:$N$9168,Detail!$C$2:$C$9168,$A1313)</f>
        <v>0</v>
      </c>
    </row>
    <row r="1314" customFormat="false" ht="15" hidden="false" customHeight="false" outlineLevel="0" collapsed="false">
      <c r="A1314" s="71" t="s">
        <v>1508</v>
      </c>
      <c r="B1314" s="71" t="s">
        <v>3195</v>
      </c>
      <c r="C1314" s="71" t="s">
        <v>688</v>
      </c>
      <c r="D1314" s="71" t="str">
        <f aca="false">IFERROR(INDEX('Brand Map'!$B$4:$B$125,MATCH(C1314,'Brand Map'!$A$4:$A$125,0)),"Other")</f>
        <v>Other (small prefixes)</v>
      </c>
      <c r="E1314" s="73" t="n">
        <f aca="false">SUMIFS(Detail!$K$2:$K$9168,Detail!$C$2:$C$9168,$A1314)</f>
        <v>0</v>
      </c>
      <c r="F1314" s="73" t="n">
        <f aca="false">SUMIFS(Detail!$E$2:$E$9168,Detail!$C$2:$C$9168,$A1314)</f>
        <v>0</v>
      </c>
      <c r="G1314" s="74" t="n">
        <f aca="false">SUMIFS(Detail!$M$2:$M$9168,Detail!$C$2:$C$9168,$A1314)</f>
        <v>0</v>
      </c>
      <c r="H1314" s="74" t="n">
        <f aca="false">SUMIFS(Detail!$D$2:$D$9168,Detail!$C$2:$C$9168,$A1314)</f>
        <v>0</v>
      </c>
      <c r="I1314" s="74" t="n">
        <v>95.95</v>
      </c>
      <c r="J1314" s="51" t="n">
        <f aca="false">IF(E1314&gt;0,AF1314/E1314,0)</f>
        <v>0</v>
      </c>
      <c r="K1314" s="51" t="n">
        <f aca="false">IF(G1314&gt;0,AG1314/G1314,0)</f>
        <v>0</v>
      </c>
      <c r="L1314" s="75" t="n">
        <f aca="false">H1314/Settings!$B$16</f>
        <v>0</v>
      </c>
      <c r="M1314" s="76" t="n">
        <f aca="false">H1314/Settings!$B$20</f>
        <v>0</v>
      </c>
      <c r="N1314" s="77" t="n">
        <f aca="false">E1314*Settings!$B$3</f>
        <v>0</v>
      </c>
      <c r="O1314" s="77" t="n">
        <f aca="false">IF(E1314&gt;0,(AF1314-N1314)/SQRT(E1314*Settings!$B$3*(1-Settings!$B$3)),0)</f>
        <v>0</v>
      </c>
      <c r="P1314" s="77" t="n">
        <f aca="false">MAX(0,AF1314-N1314)</f>
        <v>0</v>
      </c>
      <c r="Q1314" s="51" t="n">
        <f aca="false">IF(E1314&gt;=Settings!$B$4,(AF1314+Settings!$B$7*Settings!$B$3)/(E1314+Settings!$B$7),Settings!$B$3)</f>
        <v>0.0748599558648786</v>
      </c>
      <c r="R1314" s="78" t="n">
        <f aca="false">PERCENTRANK($H$2:$H$1780,H1314,6)</f>
        <v>0</v>
      </c>
      <c r="S1314" s="78" t="n">
        <f aca="false">PERCENTRANK($Q$2:$Q$1780,Q1314,6)</f>
        <v>0.0646794</v>
      </c>
      <c r="T1314" s="78" t="n">
        <f aca="false">PERCENTRANK($F$2:$F$1780,F1314,6)</f>
        <v>0</v>
      </c>
      <c r="U1314" s="79" t="n">
        <f aca="false">IF(F1314&gt;0,ROUND((Settings!$B$8*T1314+Settings!$B$9*R1314+Settings!$B$10*S1314)/SUM(Settings!$B$8:$B$10),10),0)</f>
        <v>0</v>
      </c>
      <c r="V1314" s="71" t="str">
        <f aca="false">IF(U1314&gt;0,RANK(U1314,$U$2:$U$1780)+COUNTIF($U$2:U1314,U1314)-1,"")</f>
        <v/>
      </c>
      <c r="W1314" s="71" t="str">
        <f aca="false">IF(V1314="","",IF(V1314&lt;=Settings!$B$11,"1 - Fix first",IF(V1314&lt;=Settings!$B$12,"2 - Review","3 - Monitor")))</f>
        <v/>
      </c>
      <c r="X1314" s="71" t="str">
        <f aca="false">IF(AND(E1314&gt;=Settings!$B$4,AF1314&gt;=Settings!$B$5,O1314&gt;=Settings!$B$6),"HIGH RATE","")</f>
        <v/>
      </c>
      <c r="Y1314" s="71" t="str">
        <f aca="false">IF(F1314&gt;0,RANK(F1314,$F$2:$F$1780)+COUNTIF($F$2:F1314,F1314)-1,"")</f>
        <v/>
      </c>
      <c r="Z1314" s="71" t="str">
        <f aca="false">IF(H1314&gt;0,RANK(H1314,$H$2:$H$1780)+COUNTIF($H$2:H1314,H1314)-1,"")</f>
        <v/>
      </c>
      <c r="AA1314" s="71" t="str">
        <f aca="false">IF(AC1314="","",RANK(AC1314,$AC$2:$AC$1780)+COUNTIF($AC$2:AC1314,AC1314)-1)</f>
        <v/>
      </c>
      <c r="AB1314" s="71" t="str">
        <f aca="false">IF(AD1314="","",RANK(AD1314,$AD$2:$AD$1780)+COUNTIF($AD$2:AD1314,AD1314)-1)</f>
        <v/>
      </c>
      <c r="AC1314" s="71" t="str">
        <f aca="false">IF(AND(AF1314&gt;0,E1314&gt;=Settings!$B$4),ROUND(J1314,10),"")</f>
        <v/>
      </c>
      <c r="AD1314" s="71" t="str">
        <f aca="false">IF(X1314="HIGH RATE",ROUND(O1314,10),"")</f>
        <v/>
      </c>
      <c r="AE1314" s="71" t="s">
        <v>59</v>
      </c>
      <c r="AF1314" s="73" t="n">
        <f aca="false">SUMIFS(Detail!$L$2:$L$9168,Detail!$C$2:$C$9168,$A1314)</f>
        <v>0</v>
      </c>
      <c r="AG1314" s="74" t="n">
        <f aca="false">SUMIFS(Detail!$N$2:$N$9168,Detail!$C$2:$C$9168,$A1314)</f>
        <v>0</v>
      </c>
    </row>
    <row r="1315" customFormat="false" ht="15" hidden="false" customHeight="false" outlineLevel="0" collapsed="false">
      <c r="A1315" s="71" t="s">
        <v>1925</v>
      </c>
      <c r="B1315" s="71" t="s">
        <v>3196</v>
      </c>
      <c r="C1315" s="71" t="s">
        <v>688</v>
      </c>
      <c r="D1315" s="71" t="str">
        <f aca="false">IFERROR(INDEX('Brand Map'!$B$4:$B$125,MATCH(C1315,'Brand Map'!$A$4:$A$125,0)),"Other")</f>
        <v>Other (small prefixes)</v>
      </c>
      <c r="E1315" s="73" t="n">
        <f aca="false">SUMIFS(Detail!$K$2:$K$9168,Detail!$C$2:$C$9168,$A1315)</f>
        <v>0</v>
      </c>
      <c r="F1315" s="73" t="n">
        <f aca="false">SUMIFS(Detail!$E$2:$E$9168,Detail!$C$2:$C$9168,$A1315)</f>
        <v>0</v>
      </c>
      <c r="G1315" s="74" t="n">
        <f aca="false">SUMIFS(Detail!$M$2:$M$9168,Detail!$C$2:$C$9168,$A1315)</f>
        <v>0</v>
      </c>
      <c r="H1315" s="74" t="n">
        <f aca="false">SUMIFS(Detail!$D$2:$D$9168,Detail!$C$2:$C$9168,$A1315)</f>
        <v>0</v>
      </c>
      <c r="I1315" s="74" t="n">
        <v>55.95</v>
      </c>
      <c r="J1315" s="51" t="n">
        <f aca="false">IF(E1315&gt;0,AF1315/E1315,0)</f>
        <v>0</v>
      </c>
      <c r="K1315" s="51" t="n">
        <f aca="false">IF(G1315&gt;0,AG1315/G1315,0)</f>
        <v>0</v>
      </c>
      <c r="L1315" s="75" t="n">
        <f aca="false">H1315/Settings!$B$16</f>
        <v>0</v>
      </c>
      <c r="M1315" s="76" t="n">
        <f aca="false">H1315/Settings!$B$20</f>
        <v>0</v>
      </c>
      <c r="N1315" s="77" t="n">
        <f aca="false">E1315*Settings!$B$3</f>
        <v>0</v>
      </c>
      <c r="O1315" s="77" t="n">
        <f aca="false">IF(E1315&gt;0,(AF1315-N1315)/SQRT(E1315*Settings!$B$3*(1-Settings!$B$3)),0)</f>
        <v>0</v>
      </c>
      <c r="P1315" s="77" t="n">
        <f aca="false">MAX(0,AF1315-N1315)</f>
        <v>0</v>
      </c>
      <c r="Q1315" s="51" t="n">
        <f aca="false">IF(E1315&gt;=Settings!$B$4,(AF1315+Settings!$B$7*Settings!$B$3)/(E1315+Settings!$B$7),Settings!$B$3)</f>
        <v>0.0748599558648786</v>
      </c>
      <c r="R1315" s="78" t="n">
        <f aca="false">PERCENTRANK($H$2:$H$1780,H1315,6)</f>
        <v>0</v>
      </c>
      <c r="S1315" s="78" t="n">
        <f aca="false">PERCENTRANK($Q$2:$Q$1780,Q1315,6)</f>
        <v>0.0646794</v>
      </c>
      <c r="T1315" s="78" t="n">
        <f aca="false">PERCENTRANK($F$2:$F$1780,F1315,6)</f>
        <v>0</v>
      </c>
      <c r="U1315" s="79" t="n">
        <f aca="false">IF(F1315&gt;0,ROUND((Settings!$B$8*T1315+Settings!$B$9*R1315+Settings!$B$10*S1315)/SUM(Settings!$B$8:$B$10),10),0)</f>
        <v>0</v>
      </c>
      <c r="V1315" s="71" t="str">
        <f aca="false">IF(U1315&gt;0,RANK(U1315,$U$2:$U$1780)+COUNTIF($U$2:U1315,U1315)-1,"")</f>
        <v/>
      </c>
      <c r="W1315" s="71" t="str">
        <f aca="false">IF(V1315="","",IF(V1315&lt;=Settings!$B$11,"1 - Fix first",IF(V1315&lt;=Settings!$B$12,"2 - Review","3 - Monitor")))</f>
        <v/>
      </c>
      <c r="X1315" s="71" t="str">
        <f aca="false">IF(AND(E1315&gt;=Settings!$B$4,AF1315&gt;=Settings!$B$5,O1315&gt;=Settings!$B$6),"HIGH RATE","")</f>
        <v/>
      </c>
      <c r="Y1315" s="71" t="str">
        <f aca="false">IF(F1315&gt;0,RANK(F1315,$F$2:$F$1780)+COUNTIF($F$2:F1315,F1315)-1,"")</f>
        <v/>
      </c>
      <c r="Z1315" s="71" t="str">
        <f aca="false">IF(H1315&gt;0,RANK(H1315,$H$2:$H$1780)+COUNTIF($H$2:H1315,H1315)-1,"")</f>
        <v/>
      </c>
      <c r="AA1315" s="71" t="str">
        <f aca="false">IF(AC1315="","",RANK(AC1315,$AC$2:$AC$1780)+COUNTIF($AC$2:AC1315,AC1315)-1)</f>
        <v/>
      </c>
      <c r="AB1315" s="71" t="str">
        <f aca="false">IF(AD1315="","",RANK(AD1315,$AD$2:$AD$1780)+COUNTIF($AD$2:AD1315,AD1315)-1)</f>
        <v/>
      </c>
      <c r="AC1315" s="71" t="str">
        <f aca="false">IF(AND(AF1315&gt;0,E1315&gt;=Settings!$B$4),ROUND(J1315,10),"")</f>
        <v/>
      </c>
      <c r="AD1315" s="71" t="str">
        <f aca="false">IF(X1315="HIGH RATE",ROUND(O1315,10),"")</f>
        <v/>
      </c>
      <c r="AE1315" s="71" t="s">
        <v>60</v>
      </c>
      <c r="AF1315" s="73" t="n">
        <f aca="false">SUMIFS(Detail!$L$2:$L$9168,Detail!$C$2:$C$9168,$A1315)</f>
        <v>0</v>
      </c>
      <c r="AG1315" s="74" t="n">
        <f aca="false">SUMIFS(Detail!$N$2:$N$9168,Detail!$C$2:$C$9168,$A1315)</f>
        <v>0</v>
      </c>
    </row>
    <row r="1316" customFormat="false" ht="15" hidden="false" customHeight="false" outlineLevel="0" collapsed="false">
      <c r="A1316" s="71" t="s">
        <v>689</v>
      </c>
      <c r="B1316" s="71" t="s">
        <v>690</v>
      </c>
      <c r="C1316" s="71" t="s">
        <v>688</v>
      </c>
      <c r="D1316" s="71" t="str">
        <f aca="false">IFERROR(INDEX('Brand Map'!$B$4:$B$125,MATCH(C1316,'Brand Map'!$A$4:$A$125,0)),"Other")</f>
        <v>Other (small prefixes)</v>
      </c>
      <c r="E1316" s="73" t="n">
        <f aca="false">SUMIFS(Detail!$K$2:$K$9168,Detail!$C$2:$C$9168,$A1316)</f>
        <v>3</v>
      </c>
      <c r="F1316" s="73" t="n">
        <f aca="false">SUMIFS(Detail!$E$2:$E$9168,Detail!$C$2:$C$9168,$A1316)</f>
        <v>0</v>
      </c>
      <c r="G1316" s="74" t="n">
        <f aca="false">SUMIFS(Detail!$M$2:$M$9168,Detail!$C$2:$C$9168,$A1316)</f>
        <v>363.49</v>
      </c>
      <c r="H1316" s="74" t="n">
        <f aca="false">SUMIFS(Detail!$D$2:$D$9168,Detail!$C$2:$C$9168,$A1316)</f>
        <v>0</v>
      </c>
      <c r="I1316" s="74" t="n">
        <v>3647.9</v>
      </c>
      <c r="J1316" s="51" t="n">
        <f aca="false">IF(E1316&gt;0,AF1316/E1316,0)</f>
        <v>0</v>
      </c>
      <c r="K1316" s="51" t="n">
        <f aca="false">IF(G1316&gt;0,AG1316/G1316,0)</f>
        <v>0</v>
      </c>
      <c r="L1316" s="75" t="n">
        <f aca="false">H1316/Settings!$B$16</f>
        <v>0</v>
      </c>
      <c r="M1316" s="76" t="n">
        <f aca="false">H1316/Settings!$B$20</f>
        <v>0</v>
      </c>
      <c r="N1316" s="77" t="n">
        <f aca="false">E1316*Settings!$B$3</f>
        <v>0.224579867594636</v>
      </c>
      <c r="O1316" s="77" t="n">
        <f aca="false">IF(E1316&gt;0,(AF1316-N1316)/SQRT(E1316*Settings!$B$3*(1-Settings!$B$3)),0)</f>
        <v>-0.492698988813638</v>
      </c>
      <c r="P1316" s="77" t="n">
        <f aca="false">MAX(0,AF1316-N1316)</f>
        <v>0</v>
      </c>
      <c r="Q1316" s="51" t="n">
        <f aca="false">IF(E1316&gt;=Settings!$B$4,(AF1316+Settings!$B$7*Settings!$B$3)/(E1316+Settings!$B$7),Settings!$B$3)</f>
        <v>0.0748599558648786</v>
      </c>
      <c r="R1316" s="78" t="n">
        <f aca="false">PERCENTRANK($H$2:$H$1780,H1316,6)</f>
        <v>0</v>
      </c>
      <c r="S1316" s="78" t="n">
        <f aca="false">PERCENTRANK($Q$2:$Q$1780,Q1316,6)</f>
        <v>0.0646794</v>
      </c>
      <c r="T1316" s="78" t="n">
        <f aca="false">PERCENTRANK($F$2:$F$1780,F1316,6)</f>
        <v>0</v>
      </c>
      <c r="U1316" s="79" t="n">
        <f aca="false">IF(F1316&gt;0,ROUND((Settings!$B$8*T1316+Settings!$B$9*R1316+Settings!$B$10*S1316)/SUM(Settings!$B$8:$B$10),10),0)</f>
        <v>0</v>
      </c>
      <c r="V1316" s="71" t="str">
        <f aca="false">IF(U1316&gt;0,RANK(U1316,$U$2:$U$1780)+COUNTIF($U$2:U1316,U1316)-1,"")</f>
        <v/>
      </c>
      <c r="W1316" s="71" t="str">
        <f aca="false">IF(V1316="","",IF(V1316&lt;=Settings!$B$11,"1 - Fix first",IF(V1316&lt;=Settings!$B$12,"2 - Review","3 - Monitor")))</f>
        <v/>
      </c>
      <c r="X1316" s="71" t="str">
        <f aca="false">IF(AND(E1316&gt;=Settings!$B$4,AF1316&gt;=Settings!$B$5,O1316&gt;=Settings!$B$6),"HIGH RATE","")</f>
        <v/>
      </c>
      <c r="Y1316" s="71" t="str">
        <f aca="false">IF(F1316&gt;0,RANK(F1316,$F$2:$F$1780)+COUNTIF($F$2:F1316,F1316)-1,"")</f>
        <v/>
      </c>
      <c r="Z1316" s="71" t="str">
        <f aca="false">IF(H1316&gt;0,RANK(H1316,$H$2:$H$1780)+COUNTIF($H$2:H1316,H1316)-1,"")</f>
        <v/>
      </c>
      <c r="AA1316" s="71" t="str">
        <f aca="false">IF(AC1316="","",RANK(AC1316,$AC$2:$AC$1780)+COUNTIF($AC$2:AC1316,AC1316)-1)</f>
        <v/>
      </c>
      <c r="AB1316" s="71" t="str">
        <f aca="false">IF(AD1316="","",RANK(AD1316,$AD$2:$AD$1780)+COUNTIF($AD$2:AD1316,AD1316)-1)</f>
        <v/>
      </c>
      <c r="AC1316" s="71" t="str">
        <f aca="false">IF(AND(AF1316&gt;0,E1316&gt;=Settings!$B$4),ROUND(J1316,10),"")</f>
        <v/>
      </c>
      <c r="AD1316" s="71" t="str">
        <f aca="false">IF(X1316="HIGH RATE",ROUND(O1316,10),"")</f>
        <v/>
      </c>
      <c r="AE1316" s="71" t="s">
        <v>60</v>
      </c>
      <c r="AF1316" s="73" t="n">
        <f aca="false">SUMIFS(Detail!$L$2:$L$9168,Detail!$C$2:$C$9168,$A1316)</f>
        <v>0</v>
      </c>
      <c r="AG1316" s="74" t="n">
        <f aca="false">SUMIFS(Detail!$N$2:$N$9168,Detail!$C$2:$C$9168,$A1316)</f>
        <v>0</v>
      </c>
    </row>
    <row r="1317" customFormat="false" ht="15" hidden="false" customHeight="false" outlineLevel="0" collapsed="false">
      <c r="A1317" s="71" t="s">
        <v>2036</v>
      </c>
      <c r="B1317" s="71" t="s">
        <v>3197</v>
      </c>
      <c r="C1317" s="71" t="s">
        <v>688</v>
      </c>
      <c r="D1317" s="71" t="str">
        <f aca="false">IFERROR(INDEX('Brand Map'!$B$4:$B$125,MATCH(C1317,'Brand Map'!$A$4:$A$125,0)),"Other")</f>
        <v>Other (small prefixes)</v>
      </c>
      <c r="E1317" s="73" t="n">
        <f aca="false">SUMIFS(Detail!$K$2:$K$9168,Detail!$C$2:$C$9168,$A1317)</f>
        <v>0</v>
      </c>
      <c r="F1317" s="73" t="n">
        <f aca="false">SUMIFS(Detail!$E$2:$E$9168,Detail!$C$2:$C$9168,$A1317)</f>
        <v>0</v>
      </c>
      <c r="G1317" s="74" t="n">
        <f aca="false">SUMIFS(Detail!$M$2:$M$9168,Detail!$C$2:$C$9168,$A1317)</f>
        <v>0</v>
      </c>
      <c r="H1317" s="74" t="n">
        <f aca="false">SUMIFS(Detail!$D$2:$D$9168,Detail!$C$2:$C$9168,$A1317)</f>
        <v>0</v>
      </c>
      <c r="I1317" s="74" t="n">
        <v>377.85</v>
      </c>
      <c r="J1317" s="51" t="n">
        <f aca="false">IF(E1317&gt;0,AF1317/E1317,0)</f>
        <v>0</v>
      </c>
      <c r="K1317" s="51" t="n">
        <f aca="false">IF(G1317&gt;0,AG1317/G1317,0)</f>
        <v>0</v>
      </c>
      <c r="L1317" s="75" t="n">
        <f aca="false">H1317/Settings!$B$16</f>
        <v>0</v>
      </c>
      <c r="M1317" s="76" t="n">
        <f aca="false">H1317/Settings!$B$20</f>
        <v>0</v>
      </c>
      <c r="N1317" s="77" t="n">
        <f aca="false">E1317*Settings!$B$3</f>
        <v>0</v>
      </c>
      <c r="O1317" s="77" t="n">
        <f aca="false">IF(E1317&gt;0,(AF1317-N1317)/SQRT(E1317*Settings!$B$3*(1-Settings!$B$3)),0)</f>
        <v>0</v>
      </c>
      <c r="P1317" s="77" t="n">
        <f aca="false">MAX(0,AF1317-N1317)</f>
        <v>0</v>
      </c>
      <c r="Q1317" s="51" t="n">
        <f aca="false">IF(E1317&gt;=Settings!$B$4,(AF1317+Settings!$B$7*Settings!$B$3)/(E1317+Settings!$B$7),Settings!$B$3)</f>
        <v>0.0748599558648786</v>
      </c>
      <c r="R1317" s="78" t="n">
        <f aca="false">PERCENTRANK($H$2:$H$1780,H1317,6)</f>
        <v>0</v>
      </c>
      <c r="S1317" s="78" t="n">
        <f aca="false">PERCENTRANK($Q$2:$Q$1780,Q1317,6)</f>
        <v>0.0646794</v>
      </c>
      <c r="T1317" s="78" t="n">
        <f aca="false">PERCENTRANK($F$2:$F$1780,F1317,6)</f>
        <v>0</v>
      </c>
      <c r="U1317" s="79" t="n">
        <f aca="false">IF(F1317&gt;0,ROUND((Settings!$B$8*T1317+Settings!$B$9*R1317+Settings!$B$10*S1317)/SUM(Settings!$B$8:$B$10),10),0)</f>
        <v>0</v>
      </c>
      <c r="V1317" s="71" t="str">
        <f aca="false">IF(U1317&gt;0,RANK(U1317,$U$2:$U$1780)+COUNTIF($U$2:U1317,U1317)-1,"")</f>
        <v/>
      </c>
      <c r="W1317" s="71" t="str">
        <f aca="false">IF(V1317="","",IF(V1317&lt;=Settings!$B$11,"1 - Fix first",IF(V1317&lt;=Settings!$B$12,"2 - Review","3 - Monitor")))</f>
        <v/>
      </c>
      <c r="X1317" s="71" t="str">
        <f aca="false">IF(AND(E1317&gt;=Settings!$B$4,AF1317&gt;=Settings!$B$5,O1317&gt;=Settings!$B$6),"HIGH RATE","")</f>
        <v/>
      </c>
      <c r="Y1317" s="71" t="str">
        <f aca="false">IF(F1317&gt;0,RANK(F1317,$F$2:$F$1780)+COUNTIF($F$2:F1317,F1317)-1,"")</f>
        <v/>
      </c>
      <c r="Z1317" s="71" t="str">
        <f aca="false">IF(H1317&gt;0,RANK(H1317,$H$2:$H$1780)+COUNTIF($H$2:H1317,H1317)-1,"")</f>
        <v/>
      </c>
      <c r="AA1317" s="71" t="str">
        <f aca="false">IF(AC1317="","",RANK(AC1317,$AC$2:$AC$1780)+COUNTIF($AC$2:AC1317,AC1317)-1)</f>
        <v/>
      </c>
      <c r="AB1317" s="71" t="str">
        <f aca="false">IF(AD1317="","",RANK(AD1317,$AD$2:$AD$1780)+COUNTIF($AD$2:AD1317,AD1317)-1)</f>
        <v/>
      </c>
      <c r="AC1317" s="71" t="str">
        <f aca="false">IF(AND(AF1317&gt;0,E1317&gt;=Settings!$B$4),ROUND(J1317,10),"")</f>
        <v/>
      </c>
      <c r="AD1317" s="71" t="str">
        <f aca="false">IF(X1317="HIGH RATE",ROUND(O1317,10),"")</f>
        <v/>
      </c>
      <c r="AE1317" s="71" t="s">
        <v>60</v>
      </c>
      <c r="AF1317" s="73" t="n">
        <f aca="false">SUMIFS(Detail!$L$2:$L$9168,Detail!$C$2:$C$9168,$A1317)</f>
        <v>0</v>
      </c>
      <c r="AG1317" s="74" t="n">
        <f aca="false">SUMIFS(Detail!$N$2:$N$9168,Detail!$C$2:$C$9168,$A1317)</f>
        <v>0</v>
      </c>
    </row>
    <row r="1318" customFormat="false" ht="15" hidden="false" customHeight="false" outlineLevel="0" collapsed="false">
      <c r="A1318" s="71" t="s">
        <v>677</v>
      </c>
      <c r="B1318" s="71" t="s">
        <v>678</v>
      </c>
      <c r="C1318" s="71" t="s">
        <v>676</v>
      </c>
      <c r="D1318" s="71" t="str">
        <f aca="false">IFERROR(INDEX('Brand Map'!$B$4:$B$125,MATCH(C1318,'Brand Map'!$A$4:$A$125,0)),"Other")</f>
        <v>Other (small prefixes)</v>
      </c>
      <c r="E1318" s="73" t="n">
        <f aca="false">SUMIFS(Detail!$K$2:$K$9168,Detail!$C$2:$C$9168,$A1318)</f>
        <v>1</v>
      </c>
      <c r="F1318" s="73" t="n">
        <f aca="false">SUMIFS(Detail!$E$2:$E$9168,Detail!$C$2:$C$9168,$A1318)</f>
        <v>0</v>
      </c>
      <c r="G1318" s="74" t="n">
        <f aca="false">SUMIFS(Detail!$M$2:$M$9168,Detail!$C$2:$C$9168,$A1318)</f>
        <v>413.59</v>
      </c>
      <c r="H1318" s="74" t="n">
        <f aca="false">SUMIFS(Detail!$D$2:$D$9168,Detail!$C$2:$C$9168,$A1318)</f>
        <v>0</v>
      </c>
      <c r="I1318" s="74" t="n">
        <v>1302.4</v>
      </c>
      <c r="J1318" s="51" t="n">
        <f aca="false">IF(E1318&gt;0,AF1318/E1318,0)</f>
        <v>0</v>
      </c>
      <c r="K1318" s="51" t="n">
        <f aca="false">IF(G1318&gt;0,AG1318/G1318,0)</f>
        <v>0</v>
      </c>
      <c r="L1318" s="75" t="n">
        <f aca="false">H1318/Settings!$B$16</f>
        <v>0</v>
      </c>
      <c r="M1318" s="76" t="n">
        <f aca="false">H1318/Settings!$B$20</f>
        <v>0</v>
      </c>
      <c r="N1318" s="77" t="n">
        <f aca="false">E1318*Settings!$B$3</f>
        <v>0.0748599558648786</v>
      </c>
      <c r="O1318" s="77" t="n">
        <f aca="false">IF(E1318&gt;0,(AF1318-N1318)/SQRT(E1318*Settings!$B$3*(1-Settings!$B$3)),0)</f>
        <v>-0.28445989382101</v>
      </c>
      <c r="P1318" s="77" t="n">
        <f aca="false">MAX(0,AF1318-N1318)</f>
        <v>0</v>
      </c>
      <c r="Q1318" s="51" t="n">
        <f aca="false">IF(E1318&gt;=Settings!$B$4,(AF1318+Settings!$B$7*Settings!$B$3)/(E1318+Settings!$B$7),Settings!$B$3)</f>
        <v>0.0748599558648786</v>
      </c>
      <c r="R1318" s="78" t="n">
        <f aca="false">PERCENTRANK($H$2:$H$1780,H1318,6)</f>
        <v>0</v>
      </c>
      <c r="S1318" s="78" t="n">
        <f aca="false">PERCENTRANK($Q$2:$Q$1780,Q1318,6)</f>
        <v>0.0646794</v>
      </c>
      <c r="T1318" s="78" t="n">
        <f aca="false">PERCENTRANK($F$2:$F$1780,F1318,6)</f>
        <v>0</v>
      </c>
      <c r="U1318" s="79" t="n">
        <f aca="false">IF(F1318&gt;0,ROUND((Settings!$B$8*T1318+Settings!$B$9*R1318+Settings!$B$10*S1318)/SUM(Settings!$B$8:$B$10),10),0)</f>
        <v>0</v>
      </c>
      <c r="V1318" s="71" t="str">
        <f aca="false">IF(U1318&gt;0,RANK(U1318,$U$2:$U$1780)+COUNTIF($U$2:U1318,U1318)-1,"")</f>
        <v/>
      </c>
      <c r="W1318" s="71" t="str">
        <f aca="false">IF(V1318="","",IF(V1318&lt;=Settings!$B$11,"1 - Fix first",IF(V1318&lt;=Settings!$B$12,"2 - Review","3 - Monitor")))</f>
        <v/>
      </c>
      <c r="X1318" s="71" t="str">
        <f aca="false">IF(AND(E1318&gt;=Settings!$B$4,AF1318&gt;=Settings!$B$5,O1318&gt;=Settings!$B$6),"HIGH RATE","")</f>
        <v/>
      </c>
      <c r="Y1318" s="71" t="str">
        <f aca="false">IF(F1318&gt;0,RANK(F1318,$F$2:$F$1780)+COUNTIF($F$2:F1318,F1318)-1,"")</f>
        <v/>
      </c>
      <c r="Z1318" s="71" t="str">
        <f aca="false">IF(H1318&gt;0,RANK(H1318,$H$2:$H$1780)+COUNTIF($H$2:H1318,H1318)-1,"")</f>
        <v/>
      </c>
      <c r="AA1318" s="71" t="str">
        <f aca="false">IF(AC1318="","",RANK(AC1318,$AC$2:$AC$1780)+COUNTIF($AC$2:AC1318,AC1318)-1)</f>
        <v/>
      </c>
      <c r="AB1318" s="71" t="str">
        <f aca="false">IF(AD1318="","",RANK(AD1318,$AD$2:$AD$1780)+COUNTIF($AD$2:AD1318,AD1318)-1)</f>
        <v/>
      </c>
      <c r="AC1318" s="71" t="str">
        <f aca="false">IF(AND(AF1318&gt;0,E1318&gt;=Settings!$B$4),ROUND(J1318,10),"")</f>
        <v/>
      </c>
      <c r="AD1318" s="71" t="str">
        <f aca="false">IF(X1318="HIGH RATE",ROUND(O1318,10),"")</f>
        <v/>
      </c>
      <c r="AE1318" s="71" t="s">
        <v>59</v>
      </c>
      <c r="AF1318" s="73" t="n">
        <f aca="false">SUMIFS(Detail!$L$2:$L$9168,Detail!$C$2:$C$9168,$A1318)</f>
        <v>0</v>
      </c>
      <c r="AG1318" s="74" t="n">
        <f aca="false">SUMIFS(Detail!$N$2:$N$9168,Detail!$C$2:$C$9168,$A1318)</f>
        <v>0</v>
      </c>
    </row>
    <row r="1319" customFormat="false" ht="15" hidden="false" customHeight="false" outlineLevel="0" collapsed="false">
      <c r="A1319" s="71" t="s">
        <v>769</v>
      </c>
      <c r="B1319" s="71" t="s">
        <v>770</v>
      </c>
      <c r="C1319" s="71" t="s">
        <v>768</v>
      </c>
      <c r="D1319" s="71" t="str">
        <f aca="false">IFERROR(INDEX('Brand Map'!$B$4:$B$125,MATCH(C1319,'Brand Map'!$A$4:$A$125,0)),"Other")</f>
        <v>Other (small prefixes)</v>
      </c>
      <c r="E1319" s="73" t="n">
        <f aca="false">SUMIFS(Detail!$K$2:$K$9168,Detail!$C$2:$C$9168,$A1319)</f>
        <v>0</v>
      </c>
      <c r="F1319" s="73" t="n">
        <f aca="false">SUMIFS(Detail!$E$2:$E$9168,Detail!$C$2:$C$9168,$A1319)</f>
        <v>0</v>
      </c>
      <c r="G1319" s="74" t="n">
        <f aca="false">SUMIFS(Detail!$M$2:$M$9168,Detail!$C$2:$C$9168,$A1319)</f>
        <v>0</v>
      </c>
      <c r="H1319" s="74" t="n">
        <f aca="false">SUMIFS(Detail!$D$2:$D$9168,Detail!$C$2:$C$9168,$A1319)</f>
        <v>0</v>
      </c>
      <c r="I1319" s="74" t="n">
        <v>89.85</v>
      </c>
      <c r="J1319" s="51" t="n">
        <f aca="false">IF(E1319&gt;0,AF1319/E1319,0)</f>
        <v>0</v>
      </c>
      <c r="K1319" s="51" t="n">
        <f aca="false">IF(G1319&gt;0,AG1319/G1319,0)</f>
        <v>0</v>
      </c>
      <c r="L1319" s="75" t="n">
        <f aca="false">H1319/Settings!$B$16</f>
        <v>0</v>
      </c>
      <c r="M1319" s="76" t="n">
        <f aca="false">H1319/Settings!$B$20</f>
        <v>0</v>
      </c>
      <c r="N1319" s="77" t="n">
        <f aca="false">E1319*Settings!$B$3</f>
        <v>0</v>
      </c>
      <c r="O1319" s="77" t="n">
        <f aca="false">IF(E1319&gt;0,(AF1319-N1319)/SQRT(E1319*Settings!$B$3*(1-Settings!$B$3)),0)</f>
        <v>0</v>
      </c>
      <c r="P1319" s="77" t="n">
        <f aca="false">MAX(0,AF1319-N1319)</f>
        <v>0</v>
      </c>
      <c r="Q1319" s="51" t="n">
        <f aca="false">IF(E1319&gt;=Settings!$B$4,(AF1319+Settings!$B$7*Settings!$B$3)/(E1319+Settings!$B$7),Settings!$B$3)</f>
        <v>0.0748599558648786</v>
      </c>
      <c r="R1319" s="78" t="n">
        <f aca="false">PERCENTRANK($H$2:$H$1780,H1319,6)</f>
        <v>0</v>
      </c>
      <c r="S1319" s="78" t="n">
        <f aca="false">PERCENTRANK($Q$2:$Q$1780,Q1319,6)</f>
        <v>0.0646794</v>
      </c>
      <c r="T1319" s="78" t="n">
        <f aca="false">PERCENTRANK($F$2:$F$1780,F1319,6)</f>
        <v>0</v>
      </c>
      <c r="U1319" s="79" t="n">
        <f aca="false">IF(F1319&gt;0,ROUND((Settings!$B$8*T1319+Settings!$B$9*R1319+Settings!$B$10*S1319)/SUM(Settings!$B$8:$B$10),10),0)</f>
        <v>0</v>
      </c>
      <c r="V1319" s="71" t="str">
        <f aca="false">IF(U1319&gt;0,RANK(U1319,$U$2:$U$1780)+COUNTIF($U$2:U1319,U1319)-1,"")</f>
        <v/>
      </c>
      <c r="W1319" s="71" t="str">
        <f aca="false">IF(V1319="","",IF(V1319&lt;=Settings!$B$11,"1 - Fix first",IF(V1319&lt;=Settings!$B$12,"2 - Review","3 - Monitor")))</f>
        <v/>
      </c>
      <c r="X1319" s="71" t="str">
        <f aca="false">IF(AND(E1319&gt;=Settings!$B$4,AF1319&gt;=Settings!$B$5,O1319&gt;=Settings!$B$6),"HIGH RATE","")</f>
        <v/>
      </c>
      <c r="Y1319" s="71" t="str">
        <f aca="false">IF(F1319&gt;0,RANK(F1319,$F$2:$F$1780)+COUNTIF($F$2:F1319,F1319)-1,"")</f>
        <v/>
      </c>
      <c r="Z1319" s="71" t="str">
        <f aca="false">IF(H1319&gt;0,RANK(H1319,$H$2:$H$1780)+COUNTIF($H$2:H1319,H1319)-1,"")</f>
        <v/>
      </c>
      <c r="AA1319" s="71" t="str">
        <f aca="false">IF(AC1319="","",RANK(AC1319,$AC$2:$AC$1780)+COUNTIF($AC$2:AC1319,AC1319)-1)</f>
        <v/>
      </c>
      <c r="AB1319" s="71" t="str">
        <f aca="false">IF(AD1319="","",RANK(AD1319,$AD$2:$AD$1780)+COUNTIF($AD$2:AD1319,AD1319)-1)</f>
        <v/>
      </c>
      <c r="AC1319" s="71" t="str">
        <f aca="false">IF(AND(AF1319&gt;0,E1319&gt;=Settings!$B$4),ROUND(J1319,10),"")</f>
        <v/>
      </c>
      <c r="AD1319" s="71" t="str">
        <f aca="false">IF(X1319="HIGH RATE",ROUND(O1319,10),"")</f>
        <v/>
      </c>
      <c r="AE1319" s="71" t="s">
        <v>60</v>
      </c>
      <c r="AF1319" s="73" t="n">
        <f aca="false">SUMIFS(Detail!$L$2:$L$9168,Detail!$C$2:$C$9168,$A1319)</f>
        <v>0</v>
      </c>
      <c r="AG1319" s="74" t="n">
        <f aca="false">SUMIFS(Detail!$N$2:$N$9168,Detail!$C$2:$C$9168,$A1319)</f>
        <v>0</v>
      </c>
    </row>
    <row r="1320" customFormat="false" ht="15" hidden="false" customHeight="false" outlineLevel="0" collapsed="false">
      <c r="A1320" s="71" t="s">
        <v>2085</v>
      </c>
      <c r="B1320" s="71" t="s">
        <v>3198</v>
      </c>
      <c r="C1320" s="71" t="s">
        <v>768</v>
      </c>
      <c r="D1320" s="71" t="str">
        <f aca="false">IFERROR(INDEX('Brand Map'!$B$4:$B$125,MATCH(C1320,'Brand Map'!$A$4:$A$125,0)),"Other")</f>
        <v>Other (small prefixes)</v>
      </c>
      <c r="E1320" s="73" t="n">
        <f aca="false">SUMIFS(Detail!$K$2:$K$9168,Detail!$C$2:$C$9168,$A1320)</f>
        <v>0</v>
      </c>
      <c r="F1320" s="73" t="n">
        <f aca="false">SUMIFS(Detail!$E$2:$E$9168,Detail!$C$2:$C$9168,$A1320)</f>
        <v>0</v>
      </c>
      <c r="G1320" s="74" t="n">
        <f aca="false">SUMIFS(Detail!$M$2:$M$9168,Detail!$C$2:$C$9168,$A1320)</f>
        <v>0</v>
      </c>
      <c r="H1320" s="74" t="n">
        <f aca="false">SUMIFS(Detail!$D$2:$D$9168,Detail!$C$2:$C$9168,$A1320)</f>
        <v>0</v>
      </c>
      <c r="I1320" s="74" t="n">
        <v>79.9</v>
      </c>
      <c r="J1320" s="51" t="n">
        <f aca="false">IF(E1320&gt;0,AF1320/E1320,0)</f>
        <v>0</v>
      </c>
      <c r="K1320" s="51" t="n">
        <f aca="false">IF(G1320&gt;0,AG1320/G1320,0)</f>
        <v>0</v>
      </c>
      <c r="L1320" s="75" t="n">
        <f aca="false">H1320/Settings!$B$16</f>
        <v>0</v>
      </c>
      <c r="M1320" s="76" t="n">
        <f aca="false">H1320/Settings!$B$20</f>
        <v>0</v>
      </c>
      <c r="N1320" s="77" t="n">
        <f aca="false">E1320*Settings!$B$3</f>
        <v>0</v>
      </c>
      <c r="O1320" s="77" t="n">
        <f aca="false">IF(E1320&gt;0,(AF1320-N1320)/SQRT(E1320*Settings!$B$3*(1-Settings!$B$3)),0)</f>
        <v>0</v>
      </c>
      <c r="P1320" s="77" t="n">
        <f aca="false">MAX(0,AF1320-N1320)</f>
        <v>0</v>
      </c>
      <c r="Q1320" s="51" t="n">
        <f aca="false">IF(E1320&gt;=Settings!$B$4,(AF1320+Settings!$B$7*Settings!$B$3)/(E1320+Settings!$B$7),Settings!$B$3)</f>
        <v>0.0748599558648786</v>
      </c>
      <c r="R1320" s="78" t="n">
        <f aca="false">PERCENTRANK($H$2:$H$1780,H1320,6)</f>
        <v>0</v>
      </c>
      <c r="S1320" s="78" t="n">
        <f aca="false">PERCENTRANK($Q$2:$Q$1780,Q1320,6)</f>
        <v>0.0646794</v>
      </c>
      <c r="T1320" s="78" t="n">
        <f aca="false">PERCENTRANK($F$2:$F$1780,F1320,6)</f>
        <v>0</v>
      </c>
      <c r="U1320" s="79" t="n">
        <f aca="false">IF(F1320&gt;0,ROUND((Settings!$B$8*T1320+Settings!$B$9*R1320+Settings!$B$10*S1320)/SUM(Settings!$B$8:$B$10),10),0)</f>
        <v>0</v>
      </c>
      <c r="V1320" s="71" t="str">
        <f aca="false">IF(U1320&gt;0,RANK(U1320,$U$2:$U$1780)+COUNTIF($U$2:U1320,U1320)-1,"")</f>
        <v/>
      </c>
      <c r="W1320" s="71" t="str">
        <f aca="false">IF(V1320="","",IF(V1320&lt;=Settings!$B$11,"1 - Fix first",IF(V1320&lt;=Settings!$B$12,"2 - Review","3 - Monitor")))</f>
        <v/>
      </c>
      <c r="X1320" s="71" t="str">
        <f aca="false">IF(AND(E1320&gt;=Settings!$B$4,AF1320&gt;=Settings!$B$5,O1320&gt;=Settings!$B$6),"HIGH RATE","")</f>
        <v/>
      </c>
      <c r="Y1320" s="71" t="str">
        <f aca="false">IF(F1320&gt;0,RANK(F1320,$F$2:$F$1780)+COUNTIF($F$2:F1320,F1320)-1,"")</f>
        <v/>
      </c>
      <c r="Z1320" s="71" t="str">
        <f aca="false">IF(H1320&gt;0,RANK(H1320,$H$2:$H$1780)+COUNTIF($H$2:H1320,H1320)-1,"")</f>
        <v/>
      </c>
      <c r="AA1320" s="71" t="str">
        <f aca="false">IF(AC1320="","",RANK(AC1320,$AC$2:$AC$1780)+COUNTIF($AC$2:AC1320,AC1320)-1)</f>
        <v/>
      </c>
      <c r="AB1320" s="71" t="str">
        <f aca="false">IF(AD1320="","",RANK(AD1320,$AD$2:$AD$1780)+COUNTIF($AD$2:AD1320,AD1320)-1)</f>
        <v/>
      </c>
      <c r="AC1320" s="71" t="str">
        <f aca="false">IF(AND(AF1320&gt;0,E1320&gt;=Settings!$B$4),ROUND(J1320,10),"")</f>
        <v/>
      </c>
      <c r="AD1320" s="71" t="str">
        <f aca="false">IF(X1320="HIGH RATE",ROUND(O1320,10),"")</f>
        <v/>
      </c>
      <c r="AE1320" s="71" t="s">
        <v>60</v>
      </c>
      <c r="AF1320" s="73" t="n">
        <f aca="false">SUMIFS(Detail!$L$2:$L$9168,Detail!$C$2:$C$9168,$A1320)</f>
        <v>0</v>
      </c>
      <c r="AG1320" s="74" t="n">
        <f aca="false">SUMIFS(Detail!$N$2:$N$9168,Detail!$C$2:$C$9168,$A1320)</f>
        <v>0</v>
      </c>
    </row>
    <row r="1321" customFormat="false" ht="15" hidden="false" customHeight="false" outlineLevel="0" collapsed="false">
      <c r="A1321" s="71" t="s">
        <v>1944</v>
      </c>
      <c r="B1321" s="71" t="s">
        <v>3199</v>
      </c>
      <c r="C1321" s="71" t="s">
        <v>768</v>
      </c>
      <c r="D1321" s="71" t="str">
        <f aca="false">IFERROR(INDEX('Brand Map'!$B$4:$B$125,MATCH(C1321,'Brand Map'!$A$4:$A$125,0)),"Other")</f>
        <v>Other (small prefixes)</v>
      </c>
      <c r="E1321" s="73" t="n">
        <f aca="false">SUMIFS(Detail!$K$2:$K$9168,Detail!$C$2:$C$9168,$A1321)</f>
        <v>0</v>
      </c>
      <c r="F1321" s="73" t="n">
        <f aca="false">SUMIFS(Detail!$E$2:$E$9168,Detail!$C$2:$C$9168,$A1321)</f>
        <v>0</v>
      </c>
      <c r="G1321" s="74" t="n">
        <f aca="false">SUMIFS(Detail!$M$2:$M$9168,Detail!$C$2:$C$9168,$A1321)</f>
        <v>0</v>
      </c>
      <c r="H1321" s="74" t="n">
        <f aca="false">SUMIFS(Detail!$D$2:$D$9168,Detail!$C$2:$C$9168,$A1321)</f>
        <v>0</v>
      </c>
      <c r="I1321" s="74" t="n">
        <v>64.95</v>
      </c>
      <c r="J1321" s="51" t="n">
        <f aca="false">IF(E1321&gt;0,AF1321/E1321,0)</f>
        <v>0</v>
      </c>
      <c r="K1321" s="51" t="n">
        <f aca="false">IF(G1321&gt;0,AG1321/G1321,0)</f>
        <v>0</v>
      </c>
      <c r="L1321" s="75" t="n">
        <f aca="false">H1321/Settings!$B$16</f>
        <v>0</v>
      </c>
      <c r="M1321" s="76" t="n">
        <f aca="false">H1321/Settings!$B$20</f>
        <v>0</v>
      </c>
      <c r="N1321" s="77" t="n">
        <f aca="false">E1321*Settings!$B$3</f>
        <v>0</v>
      </c>
      <c r="O1321" s="77" t="n">
        <f aca="false">IF(E1321&gt;0,(AF1321-N1321)/SQRT(E1321*Settings!$B$3*(1-Settings!$B$3)),0)</f>
        <v>0</v>
      </c>
      <c r="P1321" s="77" t="n">
        <f aca="false">MAX(0,AF1321-N1321)</f>
        <v>0</v>
      </c>
      <c r="Q1321" s="51" t="n">
        <f aca="false">IF(E1321&gt;=Settings!$B$4,(AF1321+Settings!$B$7*Settings!$B$3)/(E1321+Settings!$B$7),Settings!$B$3)</f>
        <v>0.0748599558648786</v>
      </c>
      <c r="R1321" s="78" t="n">
        <f aca="false">PERCENTRANK($H$2:$H$1780,H1321,6)</f>
        <v>0</v>
      </c>
      <c r="S1321" s="78" t="n">
        <f aca="false">PERCENTRANK($Q$2:$Q$1780,Q1321,6)</f>
        <v>0.0646794</v>
      </c>
      <c r="T1321" s="78" t="n">
        <f aca="false">PERCENTRANK($F$2:$F$1780,F1321,6)</f>
        <v>0</v>
      </c>
      <c r="U1321" s="79" t="n">
        <f aca="false">IF(F1321&gt;0,ROUND((Settings!$B$8*T1321+Settings!$B$9*R1321+Settings!$B$10*S1321)/SUM(Settings!$B$8:$B$10),10),0)</f>
        <v>0</v>
      </c>
      <c r="V1321" s="71" t="str">
        <f aca="false">IF(U1321&gt;0,RANK(U1321,$U$2:$U$1780)+COUNTIF($U$2:U1321,U1321)-1,"")</f>
        <v/>
      </c>
      <c r="W1321" s="71" t="str">
        <f aca="false">IF(V1321="","",IF(V1321&lt;=Settings!$B$11,"1 - Fix first",IF(V1321&lt;=Settings!$B$12,"2 - Review","3 - Monitor")))</f>
        <v/>
      </c>
      <c r="X1321" s="71" t="str">
        <f aca="false">IF(AND(E1321&gt;=Settings!$B$4,AF1321&gt;=Settings!$B$5,O1321&gt;=Settings!$B$6),"HIGH RATE","")</f>
        <v/>
      </c>
      <c r="Y1321" s="71" t="str">
        <f aca="false">IF(F1321&gt;0,RANK(F1321,$F$2:$F$1780)+COUNTIF($F$2:F1321,F1321)-1,"")</f>
        <v/>
      </c>
      <c r="Z1321" s="71" t="str">
        <f aca="false">IF(H1321&gt;0,RANK(H1321,$H$2:$H$1780)+COUNTIF($H$2:H1321,H1321)-1,"")</f>
        <v/>
      </c>
      <c r="AA1321" s="71" t="str">
        <f aca="false">IF(AC1321="","",RANK(AC1321,$AC$2:$AC$1780)+COUNTIF($AC$2:AC1321,AC1321)-1)</f>
        <v/>
      </c>
      <c r="AB1321" s="71" t="str">
        <f aca="false">IF(AD1321="","",RANK(AD1321,$AD$2:$AD$1780)+COUNTIF($AD$2:AD1321,AD1321)-1)</f>
        <v/>
      </c>
      <c r="AC1321" s="71" t="str">
        <f aca="false">IF(AND(AF1321&gt;0,E1321&gt;=Settings!$B$4),ROUND(J1321,10),"")</f>
        <v/>
      </c>
      <c r="AD1321" s="71" t="str">
        <f aca="false">IF(X1321="HIGH RATE",ROUND(O1321,10),"")</f>
        <v/>
      </c>
      <c r="AE1321" s="71" t="s">
        <v>60</v>
      </c>
      <c r="AF1321" s="73" t="n">
        <f aca="false">SUMIFS(Detail!$L$2:$L$9168,Detail!$C$2:$C$9168,$A1321)</f>
        <v>0</v>
      </c>
      <c r="AG1321" s="74" t="n">
        <f aca="false">SUMIFS(Detail!$N$2:$N$9168,Detail!$C$2:$C$9168,$A1321)</f>
        <v>0</v>
      </c>
    </row>
    <row r="1322" customFormat="false" ht="15" hidden="false" customHeight="false" outlineLevel="0" collapsed="false">
      <c r="A1322" s="71" t="s">
        <v>1945</v>
      </c>
      <c r="B1322" s="71" t="s">
        <v>3199</v>
      </c>
      <c r="C1322" s="71" t="s">
        <v>768</v>
      </c>
      <c r="D1322" s="71" t="str">
        <f aca="false">IFERROR(INDEX('Brand Map'!$B$4:$B$125,MATCH(C1322,'Brand Map'!$A$4:$A$125,0)),"Other")</f>
        <v>Other (small prefixes)</v>
      </c>
      <c r="E1322" s="73" t="n">
        <f aca="false">SUMIFS(Detail!$K$2:$K$9168,Detail!$C$2:$C$9168,$A1322)</f>
        <v>0</v>
      </c>
      <c r="F1322" s="73" t="n">
        <f aca="false">SUMIFS(Detail!$E$2:$E$9168,Detail!$C$2:$C$9168,$A1322)</f>
        <v>0</v>
      </c>
      <c r="G1322" s="74" t="n">
        <f aca="false">SUMIFS(Detail!$M$2:$M$9168,Detail!$C$2:$C$9168,$A1322)</f>
        <v>0</v>
      </c>
      <c r="H1322" s="74" t="n">
        <f aca="false">SUMIFS(Detail!$D$2:$D$9168,Detail!$C$2:$C$9168,$A1322)</f>
        <v>0</v>
      </c>
      <c r="I1322" s="74" t="n">
        <v>149.85</v>
      </c>
      <c r="J1322" s="51" t="n">
        <f aca="false">IF(E1322&gt;0,AF1322/E1322,0)</f>
        <v>0</v>
      </c>
      <c r="K1322" s="51" t="n">
        <f aca="false">IF(G1322&gt;0,AG1322/G1322,0)</f>
        <v>0</v>
      </c>
      <c r="L1322" s="75" t="n">
        <f aca="false">H1322/Settings!$B$16</f>
        <v>0</v>
      </c>
      <c r="M1322" s="76" t="n">
        <f aca="false">H1322/Settings!$B$20</f>
        <v>0</v>
      </c>
      <c r="N1322" s="77" t="n">
        <f aca="false">E1322*Settings!$B$3</f>
        <v>0</v>
      </c>
      <c r="O1322" s="77" t="n">
        <f aca="false">IF(E1322&gt;0,(AF1322-N1322)/SQRT(E1322*Settings!$B$3*(1-Settings!$B$3)),0)</f>
        <v>0</v>
      </c>
      <c r="P1322" s="77" t="n">
        <f aca="false">MAX(0,AF1322-N1322)</f>
        <v>0</v>
      </c>
      <c r="Q1322" s="51" t="n">
        <f aca="false">IF(E1322&gt;=Settings!$B$4,(AF1322+Settings!$B$7*Settings!$B$3)/(E1322+Settings!$B$7),Settings!$B$3)</f>
        <v>0.0748599558648786</v>
      </c>
      <c r="R1322" s="78" t="n">
        <f aca="false">PERCENTRANK($H$2:$H$1780,H1322,6)</f>
        <v>0</v>
      </c>
      <c r="S1322" s="78" t="n">
        <f aca="false">PERCENTRANK($Q$2:$Q$1780,Q1322,6)</f>
        <v>0.0646794</v>
      </c>
      <c r="T1322" s="78" t="n">
        <f aca="false">PERCENTRANK($F$2:$F$1780,F1322,6)</f>
        <v>0</v>
      </c>
      <c r="U1322" s="79" t="n">
        <f aca="false">IF(F1322&gt;0,ROUND((Settings!$B$8*T1322+Settings!$B$9*R1322+Settings!$B$10*S1322)/SUM(Settings!$B$8:$B$10),10),0)</f>
        <v>0</v>
      </c>
      <c r="V1322" s="71" t="str">
        <f aca="false">IF(U1322&gt;0,RANK(U1322,$U$2:$U$1780)+COUNTIF($U$2:U1322,U1322)-1,"")</f>
        <v/>
      </c>
      <c r="W1322" s="71" t="str">
        <f aca="false">IF(V1322="","",IF(V1322&lt;=Settings!$B$11,"1 - Fix first",IF(V1322&lt;=Settings!$B$12,"2 - Review","3 - Monitor")))</f>
        <v/>
      </c>
      <c r="X1322" s="71" t="str">
        <f aca="false">IF(AND(E1322&gt;=Settings!$B$4,AF1322&gt;=Settings!$B$5,O1322&gt;=Settings!$B$6),"HIGH RATE","")</f>
        <v/>
      </c>
      <c r="Y1322" s="71" t="str">
        <f aca="false">IF(F1322&gt;0,RANK(F1322,$F$2:$F$1780)+COUNTIF($F$2:F1322,F1322)-1,"")</f>
        <v/>
      </c>
      <c r="Z1322" s="71" t="str">
        <f aca="false">IF(H1322&gt;0,RANK(H1322,$H$2:$H$1780)+COUNTIF($H$2:H1322,H1322)-1,"")</f>
        <v/>
      </c>
      <c r="AA1322" s="71" t="str">
        <f aca="false">IF(AC1322="","",RANK(AC1322,$AC$2:$AC$1780)+COUNTIF($AC$2:AC1322,AC1322)-1)</f>
        <v/>
      </c>
      <c r="AB1322" s="71" t="str">
        <f aca="false">IF(AD1322="","",RANK(AD1322,$AD$2:$AD$1780)+COUNTIF($AD$2:AD1322,AD1322)-1)</f>
        <v/>
      </c>
      <c r="AC1322" s="71" t="str">
        <f aca="false">IF(AND(AF1322&gt;0,E1322&gt;=Settings!$B$4),ROUND(J1322,10),"")</f>
        <v/>
      </c>
      <c r="AD1322" s="71" t="str">
        <f aca="false">IF(X1322="HIGH RATE",ROUND(O1322,10),"")</f>
        <v/>
      </c>
      <c r="AE1322" s="71" t="s">
        <v>60</v>
      </c>
      <c r="AF1322" s="73" t="n">
        <f aca="false">SUMIFS(Detail!$L$2:$L$9168,Detail!$C$2:$C$9168,$A1322)</f>
        <v>0</v>
      </c>
      <c r="AG1322" s="74" t="n">
        <f aca="false">SUMIFS(Detail!$N$2:$N$9168,Detail!$C$2:$C$9168,$A1322)</f>
        <v>0</v>
      </c>
    </row>
    <row r="1323" customFormat="false" ht="15" hidden="false" customHeight="false" outlineLevel="0" collapsed="false">
      <c r="A1323" s="71" t="s">
        <v>772</v>
      </c>
      <c r="B1323" s="71" t="s">
        <v>773</v>
      </c>
      <c r="C1323" s="71" t="s">
        <v>771</v>
      </c>
      <c r="D1323" s="71" t="str">
        <f aca="false">IFERROR(INDEX('Brand Map'!$B$4:$B$125,MATCH(C1323,'Brand Map'!$A$4:$A$125,0)),"Other")</f>
        <v>Free / add-on / admin items</v>
      </c>
      <c r="E1323" s="73" t="n">
        <f aca="false">SUMIFS(Detail!$K$2:$K$9168,Detail!$C$2:$C$9168,$A1323)</f>
        <v>0</v>
      </c>
      <c r="F1323" s="73" t="n">
        <f aca="false">SUMIFS(Detail!$E$2:$E$9168,Detail!$C$2:$C$9168,$A1323)</f>
        <v>0</v>
      </c>
      <c r="G1323" s="74" t="n">
        <f aca="false">SUMIFS(Detail!$M$2:$M$9168,Detail!$C$2:$C$9168,$A1323)</f>
        <v>0</v>
      </c>
      <c r="H1323" s="74" t="n">
        <f aca="false">SUMIFS(Detail!$D$2:$D$9168,Detail!$C$2:$C$9168,$A1323)</f>
        <v>0</v>
      </c>
      <c r="I1323" s="74" t="n">
        <v>2950</v>
      </c>
      <c r="J1323" s="51" t="n">
        <f aca="false">IF(E1323&gt;0,AF1323/E1323,0)</f>
        <v>0</v>
      </c>
      <c r="K1323" s="51" t="n">
        <f aca="false">IF(G1323&gt;0,AG1323/G1323,0)</f>
        <v>0</v>
      </c>
      <c r="L1323" s="75" t="n">
        <f aca="false">H1323/Settings!$B$16</f>
        <v>0</v>
      </c>
      <c r="M1323" s="76" t="n">
        <f aca="false">H1323/Settings!$B$20</f>
        <v>0</v>
      </c>
      <c r="N1323" s="77" t="n">
        <f aca="false">E1323*Settings!$B$3</f>
        <v>0</v>
      </c>
      <c r="O1323" s="77" t="n">
        <f aca="false">IF(E1323&gt;0,(AF1323-N1323)/SQRT(E1323*Settings!$B$3*(1-Settings!$B$3)),0)</f>
        <v>0</v>
      </c>
      <c r="P1323" s="77" t="n">
        <f aca="false">MAX(0,AF1323-N1323)</f>
        <v>0</v>
      </c>
      <c r="Q1323" s="51" t="n">
        <f aca="false">IF(E1323&gt;=Settings!$B$4,(AF1323+Settings!$B$7*Settings!$B$3)/(E1323+Settings!$B$7),Settings!$B$3)</f>
        <v>0.0748599558648786</v>
      </c>
      <c r="R1323" s="78" t="n">
        <f aca="false">PERCENTRANK($H$2:$H$1780,H1323,6)</f>
        <v>0</v>
      </c>
      <c r="S1323" s="78" t="n">
        <f aca="false">PERCENTRANK($Q$2:$Q$1780,Q1323,6)</f>
        <v>0.0646794</v>
      </c>
      <c r="T1323" s="78" t="n">
        <f aca="false">PERCENTRANK($F$2:$F$1780,F1323,6)</f>
        <v>0</v>
      </c>
      <c r="U1323" s="79" t="n">
        <f aca="false">IF(F1323&gt;0,ROUND((Settings!$B$8*T1323+Settings!$B$9*R1323+Settings!$B$10*S1323)/SUM(Settings!$B$8:$B$10),10),0)</f>
        <v>0</v>
      </c>
      <c r="V1323" s="71" t="str">
        <f aca="false">IF(U1323&gt;0,RANK(U1323,$U$2:$U$1780)+COUNTIF($U$2:U1323,U1323)-1,"")</f>
        <v/>
      </c>
      <c r="W1323" s="71" t="str">
        <f aca="false">IF(V1323="","",IF(V1323&lt;=Settings!$B$11,"1 - Fix first",IF(V1323&lt;=Settings!$B$12,"2 - Review","3 - Monitor")))</f>
        <v/>
      </c>
      <c r="X1323" s="71" t="str">
        <f aca="false">IF(AND(E1323&gt;=Settings!$B$4,AF1323&gt;=Settings!$B$5,O1323&gt;=Settings!$B$6),"HIGH RATE","")</f>
        <v/>
      </c>
      <c r="Y1323" s="71" t="str">
        <f aca="false">IF(F1323&gt;0,RANK(F1323,$F$2:$F$1780)+COUNTIF($F$2:F1323,F1323)-1,"")</f>
        <v/>
      </c>
      <c r="Z1323" s="71" t="str">
        <f aca="false">IF(H1323&gt;0,RANK(H1323,$H$2:$H$1780)+COUNTIF($H$2:H1323,H1323)-1,"")</f>
        <v/>
      </c>
      <c r="AA1323" s="71" t="str">
        <f aca="false">IF(AC1323="","",RANK(AC1323,$AC$2:$AC$1780)+COUNTIF($AC$2:AC1323,AC1323)-1)</f>
        <v/>
      </c>
      <c r="AB1323" s="71" t="str">
        <f aca="false">IF(AD1323="","",RANK(AD1323,$AD$2:$AD$1780)+COUNTIF($AD$2:AD1323,AD1323)-1)</f>
        <v/>
      </c>
      <c r="AC1323" s="71" t="str">
        <f aca="false">IF(AND(AF1323&gt;0,E1323&gt;=Settings!$B$4),ROUND(J1323,10),"")</f>
        <v/>
      </c>
      <c r="AD1323" s="71" t="str">
        <f aca="false">IF(X1323="HIGH RATE",ROUND(O1323,10),"")</f>
        <v/>
      </c>
      <c r="AE1323" s="71" t="s">
        <v>59</v>
      </c>
      <c r="AF1323" s="73" t="n">
        <f aca="false">SUMIFS(Detail!$L$2:$L$9168,Detail!$C$2:$C$9168,$A1323)</f>
        <v>0</v>
      </c>
      <c r="AG1323" s="74" t="n">
        <f aca="false">SUMIFS(Detail!$N$2:$N$9168,Detail!$C$2:$C$9168,$A1323)</f>
        <v>0</v>
      </c>
    </row>
    <row r="1324" customFormat="false" ht="15" hidden="false" customHeight="false" outlineLevel="0" collapsed="false">
      <c r="A1324" s="71" t="s">
        <v>1337</v>
      </c>
      <c r="B1324" s="71" t="s">
        <v>3200</v>
      </c>
      <c r="C1324" s="71" t="s">
        <v>771</v>
      </c>
      <c r="D1324" s="71" t="str">
        <f aca="false">IFERROR(INDEX('Brand Map'!$B$4:$B$125,MATCH(C1324,'Brand Map'!$A$4:$A$125,0)),"Other")</f>
        <v>Free / add-on / admin items</v>
      </c>
      <c r="E1324" s="73" t="n">
        <f aca="false">SUMIFS(Detail!$K$2:$K$9168,Detail!$C$2:$C$9168,$A1324)</f>
        <v>0</v>
      </c>
      <c r="F1324" s="73" t="n">
        <f aca="false">SUMIFS(Detail!$E$2:$E$9168,Detail!$C$2:$C$9168,$A1324)</f>
        <v>0</v>
      </c>
      <c r="G1324" s="74" t="n">
        <f aca="false">SUMIFS(Detail!$M$2:$M$9168,Detail!$C$2:$C$9168,$A1324)</f>
        <v>0</v>
      </c>
      <c r="H1324" s="74" t="n">
        <f aca="false">SUMIFS(Detail!$D$2:$D$9168,Detail!$C$2:$C$9168,$A1324)</f>
        <v>0</v>
      </c>
      <c r="I1324" s="74" t="n">
        <v>53079</v>
      </c>
      <c r="J1324" s="51" t="n">
        <f aca="false">IF(E1324&gt;0,AF1324/E1324,0)</f>
        <v>0</v>
      </c>
      <c r="K1324" s="51" t="n">
        <f aca="false">IF(G1324&gt;0,AG1324/G1324,0)</f>
        <v>0</v>
      </c>
      <c r="L1324" s="75" t="n">
        <f aca="false">H1324/Settings!$B$16</f>
        <v>0</v>
      </c>
      <c r="M1324" s="76" t="n">
        <f aca="false">H1324/Settings!$B$20</f>
        <v>0</v>
      </c>
      <c r="N1324" s="77" t="n">
        <f aca="false">E1324*Settings!$B$3</f>
        <v>0</v>
      </c>
      <c r="O1324" s="77" t="n">
        <f aca="false">IF(E1324&gt;0,(AF1324-N1324)/SQRT(E1324*Settings!$B$3*(1-Settings!$B$3)),0)</f>
        <v>0</v>
      </c>
      <c r="P1324" s="77" t="n">
        <f aca="false">MAX(0,AF1324-N1324)</f>
        <v>0</v>
      </c>
      <c r="Q1324" s="51" t="n">
        <f aca="false">IF(E1324&gt;=Settings!$B$4,(AF1324+Settings!$B$7*Settings!$B$3)/(E1324+Settings!$B$7),Settings!$B$3)</f>
        <v>0.0748599558648786</v>
      </c>
      <c r="R1324" s="78" t="n">
        <f aca="false">PERCENTRANK($H$2:$H$1780,H1324,6)</f>
        <v>0</v>
      </c>
      <c r="S1324" s="78" t="n">
        <f aca="false">PERCENTRANK($Q$2:$Q$1780,Q1324,6)</f>
        <v>0.0646794</v>
      </c>
      <c r="T1324" s="78" t="n">
        <f aca="false">PERCENTRANK($F$2:$F$1780,F1324,6)</f>
        <v>0</v>
      </c>
      <c r="U1324" s="79" t="n">
        <f aca="false">IF(F1324&gt;0,ROUND((Settings!$B$8*T1324+Settings!$B$9*R1324+Settings!$B$10*S1324)/SUM(Settings!$B$8:$B$10),10),0)</f>
        <v>0</v>
      </c>
      <c r="V1324" s="71" t="str">
        <f aca="false">IF(U1324&gt;0,RANK(U1324,$U$2:$U$1780)+COUNTIF($U$2:U1324,U1324)-1,"")</f>
        <v/>
      </c>
      <c r="W1324" s="71" t="str">
        <f aca="false">IF(V1324="","",IF(V1324&lt;=Settings!$B$11,"1 - Fix first",IF(V1324&lt;=Settings!$B$12,"2 - Review","3 - Monitor")))</f>
        <v/>
      </c>
      <c r="X1324" s="71" t="str">
        <f aca="false">IF(AND(E1324&gt;=Settings!$B$4,AF1324&gt;=Settings!$B$5,O1324&gt;=Settings!$B$6),"HIGH RATE","")</f>
        <v/>
      </c>
      <c r="Y1324" s="71" t="str">
        <f aca="false">IF(F1324&gt;0,RANK(F1324,$F$2:$F$1780)+COUNTIF($F$2:F1324,F1324)-1,"")</f>
        <v/>
      </c>
      <c r="Z1324" s="71" t="str">
        <f aca="false">IF(H1324&gt;0,RANK(H1324,$H$2:$H$1780)+COUNTIF($H$2:H1324,H1324)-1,"")</f>
        <v/>
      </c>
      <c r="AA1324" s="71" t="str">
        <f aca="false">IF(AC1324="","",RANK(AC1324,$AC$2:$AC$1780)+COUNTIF($AC$2:AC1324,AC1324)-1)</f>
        <v/>
      </c>
      <c r="AB1324" s="71" t="str">
        <f aca="false">IF(AD1324="","",RANK(AD1324,$AD$2:$AD$1780)+COUNTIF($AD$2:AD1324,AD1324)-1)</f>
        <v/>
      </c>
      <c r="AC1324" s="71" t="str">
        <f aca="false">IF(AND(AF1324&gt;0,E1324&gt;=Settings!$B$4),ROUND(J1324,10),"")</f>
        <v/>
      </c>
      <c r="AD1324" s="71" t="str">
        <f aca="false">IF(X1324="HIGH RATE",ROUND(O1324,10),"")</f>
        <v/>
      </c>
      <c r="AE1324" s="71" t="s">
        <v>59</v>
      </c>
      <c r="AF1324" s="73" t="n">
        <f aca="false">SUMIFS(Detail!$L$2:$L$9168,Detail!$C$2:$C$9168,$A1324)</f>
        <v>0</v>
      </c>
      <c r="AG1324" s="74" t="n">
        <f aca="false">SUMIFS(Detail!$N$2:$N$9168,Detail!$C$2:$C$9168,$A1324)</f>
        <v>0</v>
      </c>
    </row>
    <row r="1325" customFormat="false" ht="15" hidden="false" customHeight="false" outlineLevel="0" collapsed="false">
      <c r="A1325" s="71" t="s">
        <v>666</v>
      </c>
      <c r="B1325" s="71" t="s">
        <v>667</v>
      </c>
      <c r="C1325" s="71" t="s">
        <v>665</v>
      </c>
      <c r="D1325" s="71" t="str">
        <f aca="false">IFERROR(INDEX('Brand Map'!$B$4:$B$125,MATCH(C1325,'Brand Map'!$A$4:$A$125,0)),"Other")</f>
        <v>Other (small prefixes)</v>
      </c>
      <c r="E1325" s="73" t="n">
        <f aca="false">SUMIFS(Detail!$K$2:$K$9168,Detail!$C$2:$C$9168,$A1325)</f>
        <v>7</v>
      </c>
      <c r="F1325" s="73" t="n">
        <f aca="false">SUMIFS(Detail!$E$2:$E$9168,Detail!$C$2:$C$9168,$A1325)</f>
        <v>0</v>
      </c>
      <c r="G1325" s="74" t="n">
        <f aca="false">SUMIFS(Detail!$M$2:$M$9168,Detail!$C$2:$C$9168,$A1325)</f>
        <v>804.21</v>
      </c>
      <c r="H1325" s="74" t="n">
        <f aca="false">SUMIFS(Detail!$D$2:$D$9168,Detail!$C$2:$C$9168,$A1325)</f>
        <v>0</v>
      </c>
      <c r="I1325" s="74" t="n">
        <v>2427.99</v>
      </c>
      <c r="J1325" s="51" t="n">
        <f aca="false">IF(E1325&gt;0,AF1325/E1325,0)</f>
        <v>0</v>
      </c>
      <c r="K1325" s="51" t="n">
        <f aca="false">IF(G1325&gt;0,AG1325/G1325,0)</f>
        <v>0</v>
      </c>
      <c r="L1325" s="75" t="n">
        <f aca="false">H1325/Settings!$B$16</f>
        <v>0</v>
      </c>
      <c r="M1325" s="76" t="n">
        <f aca="false">H1325/Settings!$B$20</f>
        <v>0</v>
      </c>
      <c r="N1325" s="77" t="n">
        <f aca="false">E1325*Settings!$B$3</f>
        <v>0.524019691054151</v>
      </c>
      <c r="O1325" s="77" t="n">
        <f aca="false">IF(E1325&gt;0,(AF1325-N1325)/SQRT(E1325*Settings!$B$3*(1-Settings!$B$3)),0)</f>
        <v>-0.752610137022233</v>
      </c>
      <c r="P1325" s="77" t="n">
        <f aca="false">MAX(0,AF1325-N1325)</f>
        <v>0</v>
      </c>
      <c r="Q1325" s="51" t="n">
        <f aca="false">IF(E1325&gt;=Settings!$B$4,(AF1325+Settings!$B$7*Settings!$B$3)/(E1325+Settings!$B$7),Settings!$B$3)</f>
        <v>0.0748599558648786</v>
      </c>
      <c r="R1325" s="78" t="n">
        <f aca="false">PERCENTRANK($H$2:$H$1780,H1325,6)</f>
        <v>0</v>
      </c>
      <c r="S1325" s="78" t="n">
        <f aca="false">PERCENTRANK($Q$2:$Q$1780,Q1325,6)</f>
        <v>0.0646794</v>
      </c>
      <c r="T1325" s="78" t="n">
        <f aca="false">PERCENTRANK($F$2:$F$1780,F1325,6)</f>
        <v>0</v>
      </c>
      <c r="U1325" s="79" t="n">
        <f aca="false">IF(F1325&gt;0,ROUND((Settings!$B$8*T1325+Settings!$B$9*R1325+Settings!$B$10*S1325)/SUM(Settings!$B$8:$B$10),10),0)</f>
        <v>0</v>
      </c>
      <c r="V1325" s="71" t="str">
        <f aca="false">IF(U1325&gt;0,RANK(U1325,$U$2:$U$1780)+COUNTIF($U$2:U1325,U1325)-1,"")</f>
        <v/>
      </c>
      <c r="W1325" s="71" t="str">
        <f aca="false">IF(V1325="","",IF(V1325&lt;=Settings!$B$11,"1 - Fix first",IF(V1325&lt;=Settings!$B$12,"2 - Review","3 - Monitor")))</f>
        <v/>
      </c>
      <c r="X1325" s="71" t="str">
        <f aca="false">IF(AND(E1325&gt;=Settings!$B$4,AF1325&gt;=Settings!$B$5,O1325&gt;=Settings!$B$6),"HIGH RATE","")</f>
        <v/>
      </c>
      <c r="Y1325" s="71" t="str">
        <f aca="false">IF(F1325&gt;0,RANK(F1325,$F$2:$F$1780)+COUNTIF($F$2:F1325,F1325)-1,"")</f>
        <v/>
      </c>
      <c r="Z1325" s="71" t="str">
        <f aca="false">IF(H1325&gt;0,RANK(H1325,$H$2:$H$1780)+COUNTIF($H$2:H1325,H1325)-1,"")</f>
        <v/>
      </c>
      <c r="AA1325" s="71" t="str">
        <f aca="false">IF(AC1325="","",RANK(AC1325,$AC$2:$AC$1780)+COUNTIF($AC$2:AC1325,AC1325)-1)</f>
        <v/>
      </c>
      <c r="AB1325" s="71" t="str">
        <f aca="false">IF(AD1325="","",RANK(AD1325,$AD$2:$AD$1780)+COUNTIF($AD$2:AD1325,AD1325)-1)</f>
        <v/>
      </c>
      <c r="AC1325" s="71" t="str">
        <f aca="false">IF(AND(AF1325&gt;0,E1325&gt;=Settings!$B$4),ROUND(J1325,10),"")</f>
        <v/>
      </c>
      <c r="AD1325" s="71" t="str">
        <f aca="false">IF(X1325="HIGH RATE",ROUND(O1325,10),"")</f>
        <v/>
      </c>
      <c r="AE1325" s="71" t="s">
        <v>59</v>
      </c>
      <c r="AF1325" s="73" t="n">
        <f aca="false">SUMIFS(Detail!$L$2:$L$9168,Detail!$C$2:$C$9168,$A1325)</f>
        <v>0</v>
      </c>
      <c r="AG1325" s="74" t="n">
        <f aca="false">SUMIFS(Detail!$N$2:$N$9168,Detail!$C$2:$C$9168,$A1325)</f>
        <v>0</v>
      </c>
    </row>
    <row r="1326" customFormat="false" ht="15" hidden="false" customHeight="false" outlineLevel="0" collapsed="false">
      <c r="A1326" s="71" t="s">
        <v>1353</v>
      </c>
      <c r="B1326" s="71" t="s">
        <v>2742</v>
      </c>
      <c r="C1326" s="71" t="s">
        <v>221</v>
      </c>
      <c r="D1326" s="71" t="str">
        <f aca="false">IFERROR(INDEX('Brand Map'!$B$4:$B$125,MATCH(C1326,'Brand Map'!$A$4:$A$125,0)),"Other")</f>
        <v>DC</v>
      </c>
      <c r="E1326" s="73" t="n">
        <f aca="false">SUMIFS(Detail!$K$2:$K$9168,Detail!$C$2:$C$9168,$A1326)</f>
        <v>0</v>
      </c>
      <c r="F1326" s="73" t="n">
        <f aca="false">SUMIFS(Detail!$E$2:$E$9168,Detail!$C$2:$C$9168,$A1326)</f>
        <v>0</v>
      </c>
      <c r="G1326" s="74" t="n">
        <f aca="false">SUMIFS(Detail!$M$2:$M$9168,Detail!$C$2:$C$9168,$A1326)</f>
        <v>0</v>
      </c>
      <c r="H1326" s="74" t="n">
        <f aca="false">SUMIFS(Detail!$D$2:$D$9168,Detail!$C$2:$C$9168,$A1326)</f>
        <v>0</v>
      </c>
      <c r="I1326" s="74" t="n">
        <v>155.95</v>
      </c>
      <c r="J1326" s="51" t="n">
        <f aca="false">IF(E1326&gt;0,AF1326/E1326,0)</f>
        <v>0</v>
      </c>
      <c r="K1326" s="51" t="n">
        <f aca="false">IF(G1326&gt;0,AG1326/G1326,0)</f>
        <v>0</v>
      </c>
      <c r="L1326" s="75" t="n">
        <f aca="false">H1326/Settings!$B$16</f>
        <v>0</v>
      </c>
      <c r="M1326" s="76" t="n">
        <f aca="false">H1326/Settings!$B$20</f>
        <v>0</v>
      </c>
      <c r="N1326" s="77" t="n">
        <f aca="false">E1326*Settings!$B$3</f>
        <v>0</v>
      </c>
      <c r="O1326" s="77" t="n">
        <f aca="false">IF(E1326&gt;0,(AF1326-N1326)/SQRT(E1326*Settings!$B$3*(1-Settings!$B$3)),0)</f>
        <v>0</v>
      </c>
      <c r="P1326" s="77" t="n">
        <f aca="false">MAX(0,AF1326-N1326)</f>
        <v>0</v>
      </c>
      <c r="Q1326" s="51" t="n">
        <f aca="false">IF(E1326&gt;=Settings!$B$4,(AF1326+Settings!$B$7*Settings!$B$3)/(E1326+Settings!$B$7),Settings!$B$3)</f>
        <v>0.0748599558648786</v>
      </c>
      <c r="R1326" s="78" t="n">
        <f aca="false">PERCENTRANK($H$2:$H$1780,H1326,6)</f>
        <v>0</v>
      </c>
      <c r="S1326" s="78" t="n">
        <f aca="false">PERCENTRANK($Q$2:$Q$1780,Q1326,6)</f>
        <v>0.0646794</v>
      </c>
      <c r="T1326" s="78" t="n">
        <f aca="false">PERCENTRANK($F$2:$F$1780,F1326,6)</f>
        <v>0</v>
      </c>
      <c r="U1326" s="79" t="n">
        <f aca="false">IF(F1326&gt;0,ROUND((Settings!$B$8*T1326+Settings!$B$9*R1326+Settings!$B$10*S1326)/SUM(Settings!$B$8:$B$10),10),0)</f>
        <v>0</v>
      </c>
      <c r="V1326" s="71" t="str">
        <f aca="false">IF(U1326&gt;0,RANK(U1326,$U$2:$U$1780)+COUNTIF($U$2:U1326,U1326)-1,"")</f>
        <v/>
      </c>
      <c r="W1326" s="71" t="str">
        <f aca="false">IF(V1326="","",IF(V1326&lt;=Settings!$B$11,"1 - Fix first",IF(V1326&lt;=Settings!$B$12,"2 - Review","3 - Monitor")))</f>
        <v/>
      </c>
      <c r="X1326" s="71" t="str">
        <f aca="false">IF(AND(E1326&gt;=Settings!$B$4,AF1326&gt;=Settings!$B$5,O1326&gt;=Settings!$B$6),"HIGH RATE","")</f>
        <v/>
      </c>
      <c r="Y1326" s="71" t="str">
        <f aca="false">IF(F1326&gt;0,RANK(F1326,$F$2:$F$1780)+COUNTIF($F$2:F1326,F1326)-1,"")</f>
        <v/>
      </c>
      <c r="Z1326" s="71" t="str">
        <f aca="false">IF(H1326&gt;0,RANK(H1326,$H$2:$H$1780)+COUNTIF($H$2:H1326,H1326)-1,"")</f>
        <v/>
      </c>
      <c r="AA1326" s="71" t="str">
        <f aca="false">IF(AC1326="","",RANK(AC1326,$AC$2:$AC$1780)+COUNTIF($AC$2:AC1326,AC1326)-1)</f>
        <v/>
      </c>
      <c r="AB1326" s="71" t="str">
        <f aca="false">IF(AD1326="","",RANK(AD1326,$AD$2:$AD$1780)+COUNTIF($AD$2:AD1326,AD1326)-1)</f>
        <v/>
      </c>
      <c r="AC1326" s="71" t="str">
        <f aca="false">IF(AND(AF1326&gt;0,E1326&gt;=Settings!$B$4),ROUND(J1326,10),"")</f>
        <v/>
      </c>
      <c r="AD1326" s="71" t="str">
        <f aca="false">IF(X1326="HIGH RATE",ROUND(O1326,10),"")</f>
        <v/>
      </c>
      <c r="AE1326" s="71" t="s">
        <v>60</v>
      </c>
      <c r="AF1326" s="73" t="n">
        <f aca="false">SUMIFS(Detail!$L$2:$L$9168,Detail!$C$2:$C$9168,$A1326)</f>
        <v>0</v>
      </c>
      <c r="AG1326" s="74" t="n">
        <f aca="false">SUMIFS(Detail!$N$2:$N$9168,Detail!$C$2:$C$9168,$A1326)</f>
        <v>0</v>
      </c>
    </row>
    <row r="1327" customFormat="false" ht="15" hidden="false" customHeight="false" outlineLevel="0" collapsed="false">
      <c r="A1327" s="71" t="s">
        <v>1179</v>
      </c>
      <c r="B1327" s="71" t="s">
        <v>2742</v>
      </c>
      <c r="C1327" s="71" t="s">
        <v>221</v>
      </c>
      <c r="D1327" s="71" t="str">
        <f aca="false">IFERROR(INDEX('Brand Map'!$B$4:$B$125,MATCH(C1327,'Brand Map'!$A$4:$A$125,0)),"Other")</f>
        <v>DC</v>
      </c>
      <c r="E1327" s="73" t="n">
        <f aca="false">SUMIFS(Detail!$K$2:$K$9168,Detail!$C$2:$C$9168,$A1327)</f>
        <v>0</v>
      </c>
      <c r="F1327" s="73" t="n">
        <f aca="false">SUMIFS(Detail!$E$2:$E$9168,Detail!$C$2:$C$9168,$A1327)</f>
        <v>0</v>
      </c>
      <c r="G1327" s="74" t="n">
        <f aca="false">SUMIFS(Detail!$M$2:$M$9168,Detail!$C$2:$C$9168,$A1327)</f>
        <v>0</v>
      </c>
      <c r="H1327" s="74" t="n">
        <f aca="false">SUMIFS(Detail!$D$2:$D$9168,Detail!$C$2:$C$9168,$A1327)</f>
        <v>0</v>
      </c>
      <c r="I1327" s="74" t="n">
        <v>180.95</v>
      </c>
      <c r="J1327" s="51" t="n">
        <f aca="false">IF(E1327&gt;0,AF1327/E1327,0)</f>
        <v>0</v>
      </c>
      <c r="K1327" s="51" t="n">
        <f aca="false">IF(G1327&gt;0,AG1327/G1327,0)</f>
        <v>0</v>
      </c>
      <c r="L1327" s="75" t="n">
        <f aca="false">H1327/Settings!$B$16</f>
        <v>0</v>
      </c>
      <c r="M1327" s="76" t="n">
        <f aca="false">H1327/Settings!$B$20</f>
        <v>0</v>
      </c>
      <c r="N1327" s="77" t="n">
        <f aca="false">E1327*Settings!$B$3</f>
        <v>0</v>
      </c>
      <c r="O1327" s="77" t="n">
        <f aca="false">IF(E1327&gt;0,(AF1327-N1327)/SQRT(E1327*Settings!$B$3*(1-Settings!$B$3)),0)</f>
        <v>0</v>
      </c>
      <c r="P1327" s="77" t="n">
        <f aca="false">MAX(0,AF1327-N1327)</f>
        <v>0</v>
      </c>
      <c r="Q1327" s="51" t="n">
        <f aca="false">IF(E1327&gt;=Settings!$B$4,(AF1327+Settings!$B$7*Settings!$B$3)/(E1327+Settings!$B$7),Settings!$B$3)</f>
        <v>0.0748599558648786</v>
      </c>
      <c r="R1327" s="78" t="n">
        <f aca="false">PERCENTRANK($H$2:$H$1780,H1327,6)</f>
        <v>0</v>
      </c>
      <c r="S1327" s="78" t="n">
        <f aca="false">PERCENTRANK($Q$2:$Q$1780,Q1327,6)</f>
        <v>0.0646794</v>
      </c>
      <c r="T1327" s="78" t="n">
        <f aca="false">PERCENTRANK($F$2:$F$1780,F1327,6)</f>
        <v>0</v>
      </c>
      <c r="U1327" s="79" t="n">
        <f aca="false">IF(F1327&gt;0,ROUND((Settings!$B$8*T1327+Settings!$B$9*R1327+Settings!$B$10*S1327)/SUM(Settings!$B$8:$B$10),10),0)</f>
        <v>0</v>
      </c>
      <c r="V1327" s="71" t="str">
        <f aca="false">IF(U1327&gt;0,RANK(U1327,$U$2:$U$1780)+COUNTIF($U$2:U1327,U1327)-1,"")</f>
        <v/>
      </c>
      <c r="W1327" s="71" t="str">
        <f aca="false">IF(V1327="","",IF(V1327&lt;=Settings!$B$11,"1 - Fix first",IF(V1327&lt;=Settings!$B$12,"2 - Review","3 - Monitor")))</f>
        <v/>
      </c>
      <c r="X1327" s="71" t="str">
        <f aca="false">IF(AND(E1327&gt;=Settings!$B$4,AF1327&gt;=Settings!$B$5,O1327&gt;=Settings!$B$6),"HIGH RATE","")</f>
        <v/>
      </c>
      <c r="Y1327" s="71" t="str">
        <f aca="false">IF(F1327&gt;0,RANK(F1327,$F$2:$F$1780)+COUNTIF($F$2:F1327,F1327)-1,"")</f>
        <v/>
      </c>
      <c r="Z1327" s="71" t="str">
        <f aca="false">IF(H1327&gt;0,RANK(H1327,$H$2:$H$1780)+COUNTIF($H$2:H1327,H1327)-1,"")</f>
        <v/>
      </c>
      <c r="AA1327" s="71" t="str">
        <f aca="false">IF(AC1327="","",RANK(AC1327,$AC$2:$AC$1780)+COUNTIF($AC$2:AC1327,AC1327)-1)</f>
        <v/>
      </c>
      <c r="AB1327" s="71" t="str">
        <f aca="false">IF(AD1327="","",RANK(AD1327,$AD$2:$AD$1780)+COUNTIF($AD$2:AD1327,AD1327)-1)</f>
        <v/>
      </c>
      <c r="AC1327" s="71" t="str">
        <f aca="false">IF(AND(AF1327&gt;0,E1327&gt;=Settings!$B$4),ROUND(J1327,10),"")</f>
        <v/>
      </c>
      <c r="AD1327" s="71" t="str">
        <f aca="false">IF(X1327="HIGH RATE",ROUND(O1327,10),"")</f>
        <v/>
      </c>
      <c r="AE1327" s="71" t="s">
        <v>60</v>
      </c>
      <c r="AF1327" s="73" t="n">
        <f aca="false">SUMIFS(Detail!$L$2:$L$9168,Detail!$C$2:$C$9168,$A1327)</f>
        <v>0</v>
      </c>
      <c r="AG1327" s="74" t="n">
        <f aca="false">SUMIFS(Detail!$N$2:$N$9168,Detail!$C$2:$C$9168,$A1327)</f>
        <v>0</v>
      </c>
    </row>
    <row r="1328" customFormat="false" ht="15" hidden="false" customHeight="false" outlineLevel="0" collapsed="false">
      <c r="A1328" s="71" t="s">
        <v>2185</v>
      </c>
      <c r="B1328" s="71" t="s">
        <v>3201</v>
      </c>
      <c r="C1328" s="71" t="s">
        <v>221</v>
      </c>
      <c r="D1328" s="71" t="str">
        <f aca="false">IFERROR(INDEX('Brand Map'!$B$4:$B$125,MATCH(C1328,'Brand Map'!$A$4:$A$125,0)),"Other")</f>
        <v>DC</v>
      </c>
      <c r="E1328" s="73" t="n">
        <f aca="false">SUMIFS(Detail!$K$2:$K$9168,Detail!$C$2:$C$9168,$A1328)</f>
        <v>0</v>
      </c>
      <c r="F1328" s="73" t="n">
        <f aca="false">SUMIFS(Detail!$E$2:$E$9168,Detail!$C$2:$C$9168,$A1328)</f>
        <v>0</v>
      </c>
      <c r="G1328" s="74" t="n">
        <f aca="false">SUMIFS(Detail!$M$2:$M$9168,Detail!$C$2:$C$9168,$A1328)</f>
        <v>0</v>
      </c>
      <c r="H1328" s="74" t="n">
        <f aca="false">SUMIFS(Detail!$D$2:$D$9168,Detail!$C$2:$C$9168,$A1328)</f>
        <v>0</v>
      </c>
      <c r="I1328" s="74" t="n">
        <v>112.7</v>
      </c>
      <c r="J1328" s="51" t="n">
        <f aca="false">IF(E1328&gt;0,AF1328/E1328,0)</f>
        <v>0</v>
      </c>
      <c r="K1328" s="51" t="n">
        <f aca="false">IF(G1328&gt;0,AG1328/G1328,0)</f>
        <v>0</v>
      </c>
      <c r="L1328" s="75" t="n">
        <f aca="false">H1328/Settings!$B$16</f>
        <v>0</v>
      </c>
      <c r="M1328" s="76" t="n">
        <f aca="false">H1328/Settings!$B$20</f>
        <v>0</v>
      </c>
      <c r="N1328" s="77" t="n">
        <f aca="false">E1328*Settings!$B$3</f>
        <v>0</v>
      </c>
      <c r="O1328" s="77" t="n">
        <f aca="false">IF(E1328&gt;0,(AF1328-N1328)/SQRT(E1328*Settings!$B$3*(1-Settings!$B$3)),0)</f>
        <v>0</v>
      </c>
      <c r="P1328" s="77" t="n">
        <f aca="false">MAX(0,AF1328-N1328)</f>
        <v>0</v>
      </c>
      <c r="Q1328" s="51" t="n">
        <f aca="false">IF(E1328&gt;=Settings!$B$4,(AF1328+Settings!$B$7*Settings!$B$3)/(E1328+Settings!$B$7),Settings!$B$3)</f>
        <v>0.0748599558648786</v>
      </c>
      <c r="R1328" s="78" t="n">
        <f aca="false">PERCENTRANK($H$2:$H$1780,H1328,6)</f>
        <v>0</v>
      </c>
      <c r="S1328" s="78" t="n">
        <f aca="false">PERCENTRANK($Q$2:$Q$1780,Q1328,6)</f>
        <v>0.0646794</v>
      </c>
      <c r="T1328" s="78" t="n">
        <f aca="false">PERCENTRANK($F$2:$F$1780,F1328,6)</f>
        <v>0</v>
      </c>
      <c r="U1328" s="79" t="n">
        <f aca="false">IF(F1328&gt;0,ROUND((Settings!$B$8*T1328+Settings!$B$9*R1328+Settings!$B$10*S1328)/SUM(Settings!$B$8:$B$10),10),0)</f>
        <v>0</v>
      </c>
      <c r="V1328" s="71" t="str">
        <f aca="false">IF(U1328&gt;0,RANK(U1328,$U$2:$U$1780)+COUNTIF($U$2:U1328,U1328)-1,"")</f>
        <v/>
      </c>
      <c r="W1328" s="71" t="str">
        <f aca="false">IF(V1328="","",IF(V1328&lt;=Settings!$B$11,"1 - Fix first",IF(V1328&lt;=Settings!$B$12,"2 - Review","3 - Monitor")))</f>
        <v/>
      </c>
      <c r="X1328" s="71" t="str">
        <f aca="false">IF(AND(E1328&gt;=Settings!$B$4,AF1328&gt;=Settings!$B$5,O1328&gt;=Settings!$B$6),"HIGH RATE","")</f>
        <v/>
      </c>
      <c r="Y1328" s="71" t="str">
        <f aca="false">IF(F1328&gt;0,RANK(F1328,$F$2:$F$1780)+COUNTIF($F$2:F1328,F1328)-1,"")</f>
        <v/>
      </c>
      <c r="Z1328" s="71" t="str">
        <f aca="false">IF(H1328&gt;0,RANK(H1328,$H$2:$H$1780)+COUNTIF($H$2:H1328,H1328)-1,"")</f>
        <v/>
      </c>
      <c r="AA1328" s="71" t="str">
        <f aca="false">IF(AC1328="","",RANK(AC1328,$AC$2:$AC$1780)+COUNTIF($AC$2:AC1328,AC1328)-1)</f>
        <v/>
      </c>
      <c r="AB1328" s="71" t="str">
        <f aca="false">IF(AD1328="","",RANK(AD1328,$AD$2:$AD$1780)+COUNTIF($AD$2:AD1328,AD1328)-1)</f>
        <v/>
      </c>
      <c r="AC1328" s="71" t="str">
        <f aca="false">IF(AND(AF1328&gt;0,E1328&gt;=Settings!$B$4),ROUND(J1328,10),"")</f>
        <v/>
      </c>
      <c r="AD1328" s="71" t="str">
        <f aca="false">IF(X1328="HIGH RATE",ROUND(O1328,10),"")</f>
        <v/>
      </c>
      <c r="AE1328" s="71" t="s">
        <v>59</v>
      </c>
      <c r="AF1328" s="73" t="n">
        <f aca="false">SUMIFS(Detail!$L$2:$L$9168,Detail!$C$2:$C$9168,$A1328)</f>
        <v>0</v>
      </c>
      <c r="AG1328" s="74" t="n">
        <f aca="false">SUMIFS(Detail!$N$2:$N$9168,Detail!$C$2:$C$9168,$A1328)</f>
        <v>0</v>
      </c>
    </row>
    <row r="1329" customFormat="false" ht="15" hidden="false" customHeight="false" outlineLevel="0" collapsed="false">
      <c r="A1329" s="71" t="s">
        <v>2163</v>
      </c>
      <c r="B1329" s="71" t="s">
        <v>3202</v>
      </c>
      <c r="C1329" s="71" t="s">
        <v>221</v>
      </c>
      <c r="D1329" s="71" t="str">
        <f aca="false">IFERROR(INDEX('Brand Map'!$B$4:$B$125,MATCH(C1329,'Brand Map'!$A$4:$A$125,0)),"Other")</f>
        <v>DC</v>
      </c>
      <c r="E1329" s="73" t="n">
        <f aca="false">SUMIFS(Detail!$K$2:$K$9168,Detail!$C$2:$C$9168,$A1329)</f>
        <v>0</v>
      </c>
      <c r="F1329" s="73" t="n">
        <f aca="false">SUMIFS(Detail!$E$2:$E$9168,Detail!$C$2:$C$9168,$A1329)</f>
        <v>0</v>
      </c>
      <c r="G1329" s="74" t="n">
        <f aca="false">SUMIFS(Detail!$M$2:$M$9168,Detail!$C$2:$C$9168,$A1329)</f>
        <v>0</v>
      </c>
      <c r="H1329" s="74" t="n">
        <f aca="false">SUMIFS(Detail!$D$2:$D$9168,Detail!$C$2:$C$9168,$A1329)</f>
        <v>0</v>
      </c>
      <c r="I1329" s="74" t="n">
        <v>119.95</v>
      </c>
      <c r="J1329" s="51" t="n">
        <f aca="false">IF(E1329&gt;0,AF1329/E1329,0)</f>
        <v>0</v>
      </c>
      <c r="K1329" s="51" t="n">
        <f aca="false">IF(G1329&gt;0,AG1329/G1329,0)</f>
        <v>0</v>
      </c>
      <c r="L1329" s="75" t="n">
        <f aca="false">H1329/Settings!$B$16</f>
        <v>0</v>
      </c>
      <c r="M1329" s="76" t="n">
        <f aca="false">H1329/Settings!$B$20</f>
        <v>0</v>
      </c>
      <c r="N1329" s="77" t="n">
        <f aca="false">E1329*Settings!$B$3</f>
        <v>0</v>
      </c>
      <c r="O1329" s="77" t="n">
        <f aca="false">IF(E1329&gt;0,(AF1329-N1329)/SQRT(E1329*Settings!$B$3*(1-Settings!$B$3)),0)</f>
        <v>0</v>
      </c>
      <c r="P1329" s="77" t="n">
        <f aca="false">MAX(0,AF1329-N1329)</f>
        <v>0</v>
      </c>
      <c r="Q1329" s="51" t="n">
        <f aca="false">IF(E1329&gt;=Settings!$B$4,(AF1329+Settings!$B$7*Settings!$B$3)/(E1329+Settings!$B$7),Settings!$B$3)</f>
        <v>0.0748599558648786</v>
      </c>
      <c r="R1329" s="78" t="n">
        <f aca="false">PERCENTRANK($H$2:$H$1780,H1329,6)</f>
        <v>0</v>
      </c>
      <c r="S1329" s="78" t="n">
        <f aca="false">PERCENTRANK($Q$2:$Q$1780,Q1329,6)</f>
        <v>0.0646794</v>
      </c>
      <c r="T1329" s="78" t="n">
        <f aca="false">PERCENTRANK($F$2:$F$1780,F1329,6)</f>
        <v>0</v>
      </c>
      <c r="U1329" s="79" t="n">
        <f aca="false">IF(F1329&gt;0,ROUND((Settings!$B$8*T1329+Settings!$B$9*R1329+Settings!$B$10*S1329)/SUM(Settings!$B$8:$B$10),10),0)</f>
        <v>0</v>
      </c>
      <c r="V1329" s="71" t="str">
        <f aca="false">IF(U1329&gt;0,RANK(U1329,$U$2:$U$1780)+COUNTIF($U$2:U1329,U1329)-1,"")</f>
        <v/>
      </c>
      <c r="W1329" s="71" t="str">
        <f aca="false">IF(V1329="","",IF(V1329&lt;=Settings!$B$11,"1 - Fix first",IF(V1329&lt;=Settings!$B$12,"2 - Review","3 - Monitor")))</f>
        <v/>
      </c>
      <c r="X1329" s="71" t="str">
        <f aca="false">IF(AND(E1329&gt;=Settings!$B$4,AF1329&gt;=Settings!$B$5,O1329&gt;=Settings!$B$6),"HIGH RATE","")</f>
        <v/>
      </c>
      <c r="Y1329" s="71" t="str">
        <f aca="false">IF(F1329&gt;0,RANK(F1329,$F$2:$F$1780)+COUNTIF($F$2:F1329,F1329)-1,"")</f>
        <v/>
      </c>
      <c r="Z1329" s="71" t="str">
        <f aca="false">IF(H1329&gt;0,RANK(H1329,$H$2:$H$1780)+COUNTIF($H$2:H1329,H1329)-1,"")</f>
        <v/>
      </c>
      <c r="AA1329" s="71" t="str">
        <f aca="false">IF(AC1329="","",RANK(AC1329,$AC$2:$AC$1780)+COUNTIF($AC$2:AC1329,AC1329)-1)</f>
        <v/>
      </c>
      <c r="AB1329" s="71" t="str">
        <f aca="false">IF(AD1329="","",RANK(AD1329,$AD$2:$AD$1780)+COUNTIF($AD$2:AD1329,AD1329)-1)</f>
        <v/>
      </c>
      <c r="AC1329" s="71" t="str">
        <f aca="false">IF(AND(AF1329&gt;0,E1329&gt;=Settings!$B$4),ROUND(J1329,10),"")</f>
        <v/>
      </c>
      <c r="AD1329" s="71" t="str">
        <f aca="false">IF(X1329="HIGH RATE",ROUND(O1329,10),"")</f>
        <v/>
      </c>
      <c r="AE1329" s="71" t="s">
        <v>59</v>
      </c>
      <c r="AF1329" s="73" t="n">
        <f aca="false">SUMIFS(Detail!$L$2:$L$9168,Detail!$C$2:$C$9168,$A1329)</f>
        <v>0</v>
      </c>
      <c r="AG1329" s="74" t="n">
        <f aca="false">SUMIFS(Detail!$N$2:$N$9168,Detail!$C$2:$C$9168,$A1329)</f>
        <v>0</v>
      </c>
    </row>
    <row r="1330" customFormat="false" ht="15" hidden="false" customHeight="false" outlineLevel="0" collapsed="false">
      <c r="A1330" s="71" t="s">
        <v>2170</v>
      </c>
      <c r="B1330" s="71" t="s">
        <v>3203</v>
      </c>
      <c r="C1330" s="71" t="s">
        <v>221</v>
      </c>
      <c r="D1330" s="71" t="str">
        <f aca="false">IFERROR(INDEX('Brand Map'!$B$4:$B$125,MATCH(C1330,'Brand Map'!$A$4:$A$125,0)),"Other")</f>
        <v>DC</v>
      </c>
      <c r="E1330" s="73" t="n">
        <f aca="false">SUMIFS(Detail!$K$2:$K$9168,Detail!$C$2:$C$9168,$A1330)</f>
        <v>0</v>
      </c>
      <c r="F1330" s="73" t="n">
        <f aca="false">SUMIFS(Detail!$E$2:$E$9168,Detail!$C$2:$C$9168,$A1330)</f>
        <v>0</v>
      </c>
      <c r="G1330" s="74" t="n">
        <f aca="false">SUMIFS(Detail!$M$2:$M$9168,Detail!$C$2:$C$9168,$A1330)</f>
        <v>0</v>
      </c>
      <c r="H1330" s="74" t="n">
        <f aca="false">SUMIFS(Detail!$D$2:$D$9168,Detail!$C$2:$C$9168,$A1330)</f>
        <v>0</v>
      </c>
      <c r="I1330" s="74" t="n">
        <v>93.45</v>
      </c>
      <c r="J1330" s="51" t="n">
        <f aca="false">IF(E1330&gt;0,AF1330/E1330,0)</f>
        <v>0</v>
      </c>
      <c r="K1330" s="51" t="n">
        <f aca="false">IF(G1330&gt;0,AG1330/G1330,0)</f>
        <v>0</v>
      </c>
      <c r="L1330" s="75" t="n">
        <f aca="false">H1330/Settings!$B$16</f>
        <v>0</v>
      </c>
      <c r="M1330" s="76" t="n">
        <f aca="false">H1330/Settings!$B$20</f>
        <v>0</v>
      </c>
      <c r="N1330" s="77" t="n">
        <f aca="false">E1330*Settings!$B$3</f>
        <v>0</v>
      </c>
      <c r="O1330" s="77" t="n">
        <f aca="false">IF(E1330&gt;0,(AF1330-N1330)/SQRT(E1330*Settings!$B$3*(1-Settings!$B$3)),0)</f>
        <v>0</v>
      </c>
      <c r="P1330" s="77" t="n">
        <f aca="false">MAX(0,AF1330-N1330)</f>
        <v>0</v>
      </c>
      <c r="Q1330" s="51" t="n">
        <f aca="false">IF(E1330&gt;=Settings!$B$4,(AF1330+Settings!$B$7*Settings!$B$3)/(E1330+Settings!$B$7),Settings!$B$3)</f>
        <v>0.0748599558648786</v>
      </c>
      <c r="R1330" s="78" t="n">
        <f aca="false">PERCENTRANK($H$2:$H$1780,H1330,6)</f>
        <v>0</v>
      </c>
      <c r="S1330" s="78" t="n">
        <f aca="false">PERCENTRANK($Q$2:$Q$1780,Q1330,6)</f>
        <v>0.0646794</v>
      </c>
      <c r="T1330" s="78" t="n">
        <f aca="false">PERCENTRANK($F$2:$F$1780,F1330,6)</f>
        <v>0</v>
      </c>
      <c r="U1330" s="79" t="n">
        <f aca="false">IF(F1330&gt;0,ROUND((Settings!$B$8*T1330+Settings!$B$9*R1330+Settings!$B$10*S1330)/SUM(Settings!$B$8:$B$10),10),0)</f>
        <v>0</v>
      </c>
      <c r="V1330" s="71" t="str">
        <f aca="false">IF(U1330&gt;0,RANK(U1330,$U$2:$U$1780)+COUNTIF($U$2:U1330,U1330)-1,"")</f>
        <v/>
      </c>
      <c r="W1330" s="71" t="str">
        <f aca="false">IF(V1330="","",IF(V1330&lt;=Settings!$B$11,"1 - Fix first",IF(V1330&lt;=Settings!$B$12,"2 - Review","3 - Monitor")))</f>
        <v/>
      </c>
      <c r="X1330" s="71" t="str">
        <f aca="false">IF(AND(E1330&gt;=Settings!$B$4,AF1330&gt;=Settings!$B$5,O1330&gt;=Settings!$B$6),"HIGH RATE","")</f>
        <v/>
      </c>
      <c r="Y1330" s="71" t="str">
        <f aca="false">IF(F1330&gt;0,RANK(F1330,$F$2:$F$1780)+COUNTIF($F$2:F1330,F1330)-1,"")</f>
        <v/>
      </c>
      <c r="Z1330" s="71" t="str">
        <f aca="false">IF(H1330&gt;0,RANK(H1330,$H$2:$H$1780)+COUNTIF($H$2:H1330,H1330)-1,"")</f>
        <v/>
      </c>
      <c r="AA1330" s="71" t="str">
        <f aca="false">IF(AC1330="","",RANK(AC1330,$AC$2:$AC$1780)+COUNTIF($AC$2:AC1330,AC1330)-1)</f>
        <v/>
      </c>
      <c r="AB1330" s="71" t="str">
        <f aca="false">IF(AD1330="","",RANK(AD1330,$AD$2:$AD$1780)+COUNTIF($AD$2:AD1330,AD1330)-1)</f>
        <v/>
      </c>
      <c r="AC1330" s="71" t="str">
        <f aca="false">IF(AND(AF1330&gt;0,E1330&gt;=Settings!$B$4),ROUND(J1330,10),"")</f>
        <v/>
      </c>
      <c r="AD1330" s="71" t="str">
        <f aca="false">IF(X1330="HIGH RATE",ROUND(O1330,10),"")</f>
        <v/>
      </c>
      <c r="AE1330" s="71" t="s">
        <v>59</v>
      </c>
      <c r="AF1330" s="73" t="n">
        <f aca="false">SUMIFS(Detail!$L$2:$L$9168,Detail!$C$2:$C$9168,$A1330)</f>
        <v>0</v>
      </c>
      <c r="AG1330" s="74" t="n">
        <f aca="false">SUMIFS(Detail!$N$2:$N$9168,Detail!$C$2:$C$9168,$A1330)</f>
        <v>0</v>
      </c>
    </row>
    <row r="1331" customFormat="false" ht="15" hidden="false" customHeight="false" outlineLevel="0" collapsed="false">
      <c r="A1331" s="71" t="s">
        <v>2246</v>
      </c>
      <c r="B1331" s="71" t="s">
        <v>2682</v>
      </c>
      <c r="C1331" s="71" t="s">
        <v>221</v>
      </c>
      <c r="D1331" s="71" t="str">
        <f aca="false">IFERROR(INDEX('Brand Map'!$B$4:$B$125,MATCH(C1331,'Brand Map'!$A$4:$A$125,0)),"Other")</f>
        <v>DC</v>
      </c>
      <c r="E1331" s="73" t="n">
        <f aca="false">SUMIFS(Detail!$K$2:$K$9168,Detail!$C$2:$C$9168,$A1331)</f>
        <v>0</v>
      </c>
      <c r="F1331" s="73" t="n">
        <f aca="false">SUMIFS(Detail!$E$2:$E$9168,Detail!$C$2:$C$9168,$A1331)</f>
        <v>0</v>
      </c>
      <c r="G1331" s="74" t="n">
        <f aca="false">SUMIFS(Detail!$M$2:$M$9168,Detail!$C$2:$C$9168,$A1331)</f>
        <v>0</v>
      </c>
      <c r="H1331" s="74" t="n">
        <f aca="false">SUMIFS(Detail!$D$2:$D$9168,Detail!$C$2:$C$9168,$A1331)</f>
        <v>0</v>
      </c>
      <c r="I1331" s="74" t="n">
        <v>179.95</v>
      </c>
      <c r="J1331" s="51" t="n">
        <f aca="false">IF(E1331&gt;0,AF1331/E1331,0)</f>
        <v>0</v>
      </c>
      <c r="K1331" s="51" t="n">
        <f aca="false">IF(G1331&gt;0,AG1331/G1331,0)</f>
        <v>0</v>
      </c>
      <c r="L1331" s="75" t="n">
        <f aca="false">H1331/Settings!$B$16</f>
        <v>0</v>
      </c>
      <c r="M1331" s="76" t="n">
        <f aca="false">H1331/Settings!$B$20</f>
        <v>0</v>
      </c>
      <c r="N1331" s="77" t="n">
        <f aca="false">E1331*Settings!$B$3</f>
        <v>0</v>
      </c>
      <c r="O1331" s="77" t="n">
        <f aca="false">IF(E1331&gt;0,(AF1331-N1331)/SQRT(E1331*Settings!$B$3*(1-Settings!$B$3)),0)</f>
        <v>0</v>
      </c>
      <c r="P1331" s="77" t="n">
        <f aca="false">MAX(0,AF1331-N1331)</f>
        <v>0</v>
      </c>
      <c r="Q1331" s="51" t="n">
        <f aca="false">IF(E1331&gt;=Settings!$B$4,(AF1331+Settings!$B$7*Settings!$B$3)/(E1331+Settings!$B$7),Settings!$B$3)</f>
        <v>0.0748599558648786</v>
      </c>
      <c r="R1331" s="78" t="n">
        <f aca="false">PERCENTRANK($H$2:$H$1780,H1331,6)</f>
        <v>0</v>
      </c>
      <c r="S1331" s="78" t="n">
        <f aca="false">PERCENTRANK($Q$2:$Q$1780,Q1331,6)</f>
        <v>0.0646794</v>
      </c>
      <c r="T1331" s="78" t="n">
        <f aca="false">PERCENTRANK($F$2:$F$1780,F1331,6)</f>
        <v>0</v>
      </c>
      <c r="U1331" s="79" t="n">
        <f aca="false">IF(F1331&gt;0,ROUND((Settings!$B$8*T1331+Settings!$B$9*R1331+Settings!$B$10*S1331)/SUM(Settings!$B$8:$B$10),10),0)</f>
        <v>0</v>
      </c>
      <c r="V1331" s="71" t="str">
        <f aca="false">IF(U1331&gt;0,RANK(U1331,$U$2:$U$1780)+COUNTIF($U$2:U1331,U1331)-1,"")</f>
        <v/>
      </c>
      <c r="W1331" s="71" t="str">
        <f aca="false">IF(V1331="","",IF(V1331&lt;=Settings!$B$11,"1 - Fix first",IF(V1331&lt;=Settings!$B$12,"2 - Review","3 - Monitor")))</f>
        <v/>
      </c>
      <c r="X1331" s="71" t="str">
        <f aca="false">IF(AND(E1331&gt;=Settings!$B$4,AF1331&gt;=Settings!$B$5,O1331&gt;=Settings!$B$6),"HIGH RATE","")</f>
        <v/>
      </c>
      <c r="Y1331" s="71" t="str">
        <f aca="false">IF(F1331&gt;0,RANK(F1331,$F$2:$F$1780)+COUNTIF($F$2:F1331,F1331)-1,"")</f>
        <v/>
      </c>
      <c r="Z1331" s="71" t="str">
        <f aca="false">IF(H1331&gt;0,RANK(H1331,$H$2:$H$1780)+COUNTIF($H$2:H1331,H1331)-1,"")</f>
        <v/>
      </c>
      <c r="AA1331" s="71" t="str">
        <f aca="false">IF(AC1331="","",RANK(AC1331,$AC$2:$AC$1780)+COUNTIF($AC$2:AC1331,AC1331)-1)</f>
        <v/>
      </c>
      <c r="AB1331" s="71" t="str">
        <f aca="false">IF(AD1331="","",RANK(AD1331,$AD$2:$AD$1780)+COUNTIF($AD$2:AD1331,AD1331)-1)</f>
        <v/>
      </c>
      <c r="AC1331" s="71" t="str">
        <f aca="false">IF(AND(AF1331&gt;0,E1331&gt;=Settings!$B$4),ROUND(J1331,10),"")</f>
        <v/>
      </c>
      <c r="AD1331" s="71" t="str">
        <f aca="false">IF(X1331="HIGH RATE",ROUND(O1331,10),"")</f>
        <v/>
      </c>
      <c r="AE1331" s="71" t="s">
        <v>59</v>
      </c>
      <c r="AF1331" s="73" t="n">
        <f aca="false">SUMIFS(Detail!$L$2:$L$9168,Detail!$C$2:$C$9168,$A1331)</f>
        <v>0</v>
      </c>
      <c r="AG1331" s="74" t="n">
        <f aca="false">SUMIFS(Detail!$N$2:$N$9168,Detail!$C$2:$C$9168,$A1331)</f>
        <v>0</v>
      </c>
    </row>
    <row r="1332" customFormat="false" ht="15" hidden="false" customHeight="false" outlineLevel="0" collapsed="false">
      <c r="A1332" s="71" t="s">
        <v>1921</v>
      </c>
      <c r="B1332" s="71" t="s">
        <v>580</v>
      </c>
      <c r="C1332" s="71" t="s">
        <v>277</v>
      </c>
      <c r="D1332" s="71" t="str">
        <f aca="false">IFERROR(INDEX('Brand Map'!$B$4:$B$125,MATCH(C1332,'Brand Map'!$A$4:$A$125,0)),"Other")</f>
        <v>DCB</v>
      </c>
      <c r="E1332" s="73" t="n">
        <f aca="false">SUMIFS(Detail!$K$2:$K$9168,Detail!$C$2:$C$9168,$A1332)</f>
        <v>0</v>
      </c>
      <c r="F1332" s="73" t="n">
        <f aca="false">SUMIFS(Detail!$E$2:$E$9168,Detail!$C$2:$C$9168,$A1332)</f>
        <v>0</v>
      </c>
      <c r="G1332" s="74" t="n">
        <f aca="false">SUMIFS(Detail!$M$2:$M$9168,Detail!$C$2:$C$9168,$A1332)</f>
        <v>0</v>
      </c>
      <c r="H1332" s="74" t="n">
        <f aca="false">SUMIFS(Detail!$D$2:$D$9168,Detail!$C$2:$C$9168,$A1332)</f>
        <v>0</v>
      </c>
      <c r="I1332" s="74" t="n">
        <v>164.95</v>
      </c>
      <c r="J1332" s="51" t="n">
        <f aca="false">IF(E1332&gt;0,AF1332/E1332,0)</f>
        <v>0</v>
      </c>
      <c r="K1332" s="51" t="n">
        <f aca="false">IF(G1332&gt;0,AG1332/G1332,0)</f>
        <v>0</v>
      </c>
      <c r="L1332" s="75" t="n">
        <f aca="false">H1332/Settings!$B$16</f>
        <v>0</v>
      </c>
      <c r="M1332" s="76" t="n">
        <f aca="false">H1332/Settings!$B$20</f>
        <v>0</v>
      </c>
      <c r="N1332" s="77" t="n">
        <f aca="false">E1332*Settings!$B$3</f>
        <v>0</v>
      </c>
      <c r="O1332" s="77" t="n">
        <f aca="false">IF(E1332&gt;0,(AF1332-N1332)/SQRT(E1332*Settings!$B$3*(1-Settings!$B$3)),0)</f>
        <v>0</v>
      </c>
      <c r="P1332" s="77" t="n">
        <f aca="false">MAX(0,AF1332-N1332)</f>
        <v>0</v>
      </c>
      <c r="Q1332" s="51" t="n">
        <f aca="false">IF(E1332&gt;=Settings!$B$4,(AF1332+Settings!$B$7*Settings!$B$3)/(E1332+Settings!$B$7),Settings!$B$3)</f>
        <v>0.0748599558648786</v>
      </c>
      <c r="R1332" s="78" t="n">
        <f aca="false">PERCENTRANK($H$2:$H$1780,H1332,6)</f>
        <v>0</v>
      </c>
      <c r="S1332" s="78" t="n">
        <f aca="false">PERCENTRANK($Q$2:$Q$1780,Q1332,6)</f>
        <v>0.0646794</v>
      </c>
      <c r="T1332" s="78" t="n">
        <f aca="false">PERCENTRANK($F$2:$F$1780,F1332,6)</f>
        <v>0</v>
      </c>
      <c r="U1332" s="79" t="n">
        <f aca="false">IF(F1332&gt;0,ROUND((Settings!$B$8*T1332+Settings!$B$9*R1332+Settings!$B$10*S1332)/SUM(Settings!$B$8:$B$10),10),0)</f>
        <v>0</v>
      </c>
      <c r="V1332" s="71" t="str">
        <f aca="false">IF(U1332&gt;0,RANK(U1332,$U$2:$U$1780)+COUNTIF($U$2:U1332,U1332)-1,"")</f>
        <v/>
      </c>
      <c r="W1332" s="71" t="str">
        <f aca="false">IF(V1332="","",IF(V1332&lt;=Settings!$B$11,"1 - Fix first",IF(V1332&lt;=Settings!$B$12,"2 - Review","3 - Monitor")))</f>
        <v/>
      </c>
      <c r="X1332" s="71" t="str">
        <f aca="false">IF(AND(E1332&gt;=Settings!$B$4,AF1332&gt;=Settings!$B$5,O1332&gt;=Settings!$B$6),"HIGH RATE","")</f>
        <v/>
      </c>
      <c r="Y1332" s="71" t="str">
        <f aca="false">IF(F1332&gt;0,RANK(F1332,$F$2:$F$1780)+COUNTIF($F$2:F1332,F1332)-1,"")</f>
        <v/>
      </c>
      <c r="Z1332" s="71" t="str">
        <f aca="false">IF(H1332&gt;0,RANK(H1332,$H$2:$H$1780)+COUNTIF($H$2:H1332,H1332)-1,"")</f>
        <v/>
      </c>
      <c r="AA1332" s="71" t="str">
        <f aca="false">IF(AC1332="","",RANK(AC1332,$AC$2:$AC$1780)+COUNTIF($AC$2:AC1332,AC1332)-1)</f>
        <v/>
      </c>
      <c r="AB1332" s="71" t="str">
        <f aca="false">IF(AD1332="","",RANK(AD1332,$AD$2:$AD$1780)+COUNTIF($AD$2:AD1332,AD1332)-1)</f>
        <v/>
      </c>
      <c r="AC1332" s="71" t="str">
        <f aca="false">IF(AND(AF1332&gt;0,E1332&gt;=Settings!$B$4),ROUND(J1332,10),"")</f>
        <v/>
      </c>
      <c r="AD1332" s="71" t="str">
        <f aca="false">IF(X1332="HIGH RATE",ROUND(O1332,10),"")</f>
        <v/>
      </c>
      <c r="AE1332" s="71" t="s">
        <v>60</v>
      </c>
      <c r="AF1332" s="73" t="n">
        <f aca="false">SUMIFS(Detail!$L$2:$L$9168,Detail!$C$2:$C$9168,$A1332)</f>
        <v>0</v>
      </c>
      <c r="AG1332" s="74" t="n">
        <f aca="false">SUMIFS(Detail!$N$2:$N$9168,Detail!$C$2:$C$9168,$A1332)</f>
        <v>0</v>
      </c>
    </row>
    <row r="1333" customFormat="false" ht="15" hidden="false" customHeight="false" outlineLevel="0" collapsed="false">
      <c r="A1333" s="71" t="s">
        <v>1801</v>
      </c>
      <c r="B1333" s="71" t="s">
        <v>580</v>
      </c>
      <c r="C1333" s="71" t="s">
        <v>277</v>
      </c>
      <c r="D1333" s="71" t="str">
        <f aca="false">IFERROR(INDEX('Brand Map'!$B$4:$B$125,MATCH(C1333,'Brand Map'!$A$4:$A$125,0)),"Other")</f>
        <v>DCB</v>
      </c>
      <c r="E1333" s="73" t="n">
        <f aca="false">SUMIFS(Detail!$K$2:$K$9168,Detail!$C$2:$C$9168,$A1333)</f>
        <v>0</v>
      </c>
      <c r="F1333" s="73" t="n">
        <f aca="false">SUMIFS(Detail!$E$2:$E$9168,Detail!$C$2:$C$9168,$A1333)</f>
        <v>0</v>
      </c>
      <c r="G1333" s="74" t="n">
        <f aca="false">SUMIFS(Detail!$M$2:$M$9168,Detail!$C$2:$C$9168,$A1333)</f>
        <v>0</v>
      </c>
      <c r="H1333" s="74" t="n">
        <f aca="false">SUMIFS(Detail!$D$2:$D$9168,Detail!$C$2:$C$9168,$A1333)</f>
        <v>0</v>
      </c>
      <c r="I1333" s="74" t="n">
        <v>119.95</v>
      </c>
      <c r="J1333" s="51" t="n">
        <f aca="false">IF(E1333&gt;0,AF1333/E1333,0)</f>
        <v>0</v>
      </c>
      <c r="K1333" s="51" t="n">
        <f aca="false">IF(G1333&gt;0,AG1333/G1333,0)</f>
        <v>0</v>
      </c>
      <c r="L1333" s="75" t="n">
        <f aca="false">H1333/Settings!$B$16</f>
        <v>0</v>
      </c>
      <c r="M1333" s="76" t="n">
        <f aca="false">H1333/Settings!$B$20</f>
        <v>0</v>
      </c>
      <c r="N1333" s="77" t="n">
        <f aca="false">E1333*Settings!$B$3</f>
        <v>0</v>
      </c>
      <c r="O1333" s="77" t="n">
        <f aca="false">IF(E1333&gt;0,(AF1333-N1333)/SQRT(E1333*Settings!$B$3*(1-Settings!$B$3)),0)</f>
        <v>0</v>
      </c>
      <c r="P1333" s="77" t="n">
        <f aca="false">MAX(0,AF1333-N1333)</f>
        <v>0</v>
      </c>
      <c r="Q1333" s="51" t="n">
        <f aca="false">IF(E1333&gt;=Settings!$B$4,(AF1333+Settings!$B$7*Settings!$B$3)/(E1333+Settings!$B$7),Settings!$B$3)</f>
        <v>0.0748599558648786</v>
      </c>
      <c r="R1333" s="78" t="n">
        <f aca="false">PERCENTRANK($H$2:$H$1780,H1333,6)</f>
        <v>0</v>
      </c>
      <c r="S1333" s="78" t="n">
        <f aca="false">PERCENTRANK($Q$2:$Q$1780,Q1333,6)</f>
        <v>0.0646794</v>
      </c>
      <c r="T1333" s="78" t="n">
        <f aca="false">PERCENTRANK($F$2:$F$1780,F1333,6)</f>
        <v>0</v>
      </c>
      <c r="U1333" s="79" t="n">
        <f aca="false">IF(F1333&gt;0,ROUND((Settings!$B$8*T1333+Settings!$B$9*R1333+Settings!$B$10*S1333)/SUM(Settings!$B$8:$B$10),10),0)</f>
        <v>0</v>
      </c>
      <c r="V1333" s="71" t="str">
        <f aca="false">IF(U1333&gt;0,RANK(U1333,$U$2:$U$1780)+COUNTIF($U$2:U1333,U1333)-1,"")</f>
        <v/>
      </c>
      <c r="W1333" s="71" t="str">
        <f aca="false">IF(V1333="","",IF(V1333&lt;=Settings!$B$11,"1 - Fix first",IF(V1333&lt;=Settings!$B$12,"2 - Review","3 - Monitor")))</f>
        <v/>
      </c>
      <c r="X1333" s="71" t="str">
        <f aca="false">IF(AND(E1333&gt;=Settings!$B$4,AF1333&gt;=Settings!$B$5,O1333&gt;=Settings!$B$6),"HIGH RATE","")</f>
        <v/>
      </c>
      <c r="Y1333" s="71" t="str">
        <f aca="false">IF(F1333&gt;0,RANK(F1333,$F$2:$F$1780)+COUNTIF($F$2:F1333,F1333)-1,"")</f>
        <v/>
      </c>
      <c r="Z1333" s="71" t="str">
        <f aca="false">IF(H1333&gt;0,RANK(H1333,$H$2:$H$1780)+COUNTIF($H$2:H1333,H1333)-1,"")</f>
        <v/>
      </c>
      <c r="AA1333" s="71" t="str">
        <f aca="false">IF(AC1333="","",RANK(AC1333,$AC$2:$AC$1780)+COUNTIF($AC$2:AC1333,AC1333)-1)</f>
        <v/>
      </c>
      <c r="AB1333" s="71" t="str">
        <f aca="false">IF(AD1333="","",RANK(AD1333,$AD$2:$AD$1780)+COUNTIF($AD$2:AD1333,AD1333)-1)</f>
        <v/>
      </c>
      <c r="AC1333" s="71" t="str">
        <f aca="false">IF(AND(AF1333&gt;0,E1333&gt;=Settings!$B$4),ROUND(J1333,10),"")</f>
        <v/>
      </c>
      <c r="AD1333" s="71" t="str">
        <f aca="false">IF(X1333="HIGH RATE",ROUND(O1333,10),"")</f>
        <v/>
      </c>
      <c r="AE1333" s="71" t="s">
        <v>60</v>
      </c>
      <c r="AF1333" s="73" t="n">
        <f aca="false">SUMIFS(Detail!$L$2:$L$9168,Detail!$C$2:$C$9168,$A1333)</f>
        <v>0</v>
      </c>
      <c r="AG1333" s="74" t="n">
        <f aca="false">SUMIFS(Detail!$N$2:$N$9168,Detail!$C$2:$C$9168,$A1333)</f>
        <v>0</v>
      </c>
    </row>
    <row r="1334" customFormat="false" ht="15" hidden="false" customHeight="false" outlineLevel="0" collapsed="false">
      <c r="A1334" s="71" t="s">
        <v>2383</v>
      </c>
      <c r="B1334" s="71" t="s">
        <v>2591</v>
      </c>
      <c r="C1334" s="71" t="s">
        <v>277</v>
      </c>
      <c r="D1334" s="71" t="str">
        <f aca="false">IFERROR(INDEX('Brand Map'!$B$4:$B$125,MATCH(C1334,'Brand Map'!$A$4:$A$125,0)),"Other")</f>
        <v>DCB</v>
      </c>
      <c r="E1334" s="73" t="n">
        <f aca="false">SUMIFS(Detail!$K$2:$K$9168,Detail!$C$2:$C$9168,$A1334)</f>
        <v>3</v>
      </c>
      <c r="F1334" s="73" t="n">
        <f aca="false">SUMIFS(Detail!$E$2:$E$9168,Detail!$C$2:$C$9168,$A1334)</f>
        <v>0</v>
      </c>
      <c r="G1334" s="74" t="n">
        <f aca="false">SUMIFS(Detail!$M$2:$M$9168,Detail!$C$2:$C$9168,$A1334)</f>
        <v>477.15</v>
      </c>
      <c r="H1334" s="74" t="n">
        <f aca="false">SUMIFS(Detail!$D$2:$D$9168,Detail!$C$2:$C$9168,$A1334)</f>
        <v>0</v>
      </c>
      <c r="I1334" s="74" t="n">
        <v>580.53</v>
      </c>
      <c r="J1334" s="51" t="n">
        <f aca="false">IF(E1334&gt;0,AF1334/E1334,0)</f>
        <v>0</v>
      </c>
      <c r="K1334" s="51" t="n">
        <f aca="false">IF(G1334&gt;0,AG1334/G1334,0)</f>
        <v>0</v>
      </c>
      <c r="L1334" s="75" t="n">
        <f aca="false">H1334/Settings!$B$16</f>
        <v>0</v>
      </c>
      <c r="M1334" s="76" t="n">
        <f aca="false">H1334/Settings!$B$20</f>
        <v>0</v>
      </c>
      <c r="N1334" s="77" t="n">
        <f aca="false">E1334*Settings!$B$3</f>
        <v>0.224579867594636</v>
      </c>
      <c r="O1334" s="77" t="n">
        <f aca="false">IF(E1334&gt;0,(AF1334-N1334)/SQRT(E1334*Settings!$B$3*(1-Settings!$B$3)),0)</f>
        <v>-0.492698988813638</v>
      </c>
      <c r="P1334" s="77" t="n">
        <f aca="false">MAX(0,AF1334-N1334)</f>
        <v>0</v>
      </c>
      <c r="Q1334" s="51" t="n">
        <f aca="false">IF(E1334&gt;=Settings!$B$4,(AF1334+Settings!$B$7*Settings!$B$3)/(E1334+Settings!$B$7),Settings!$B$3)</f>
        <v>0.0748599558648786</v>
      </c>
      <c r="R1334" s="78" t="n">
        <f aca="false">PERCENTRANK($H$2:$H$1780,H1334,6)</f>
        <v>0</v>
      </c>
      <c r="S1334" s="78" t="n">
        <f aca="false">PERCENTRANK($Q$2:$Q$1780,Q1334,6)</f>
        <v>0.0646794</v>
      </c>
      <c r="T1334" s="78" t="n">
        <f aca="false">PERCENTRANK($F$2:$F$1780,F1334,6)</f>
        <v>0</v>
      </c>
      <c r="U1334" s="79" t="n">
        <f aca="false">IF(F1334&gt;0,ROUND((Settings!$B$8*T1334+Settings!$B$9*R1334+Settings!$B$10*S1334)/SUM(Settings!$B$8:$B$10),10),0)</f>
        <v>0</v>
      </c>
      <c r="V1334" s="71" t="str">
        <f aca="false">IF(U1334&gt;0,RANK(U1334,$U$2:$U$1780)+COUNTIF($U$2:U1334,U1334)-1,"")</f>
        <v/>
      </c>
      <c r="W1334" s="71" t="str">
        <f aca="false">IF(V1334="","",IF(V1334&lt;=Settings!$B$11,"1 - Fix first",IF(V1334&lt;=Settings!$B$12,"2 - Review","3 - Monitor")))</f>
        <v/>
      </c>
      <c r="X1334" s="71" t="str">
        <f aca="false">IF(AND(E1334&gt;=Settings!$B$4,AF1334&gt;=Settings!$B$5,O1334&gt;=Settings!$B$6),"HIGH RATE","")</f>
        <v/>
      </c>
      <c r="Y1334" s="71" t="str">
        <f aca="false">IF(F1334&gt;0,RANK(F1334,$F$2:$F$1780)+COUNTIF($F$2:F1334,F1334)-1,"")</f>
        <v/>
      </c>
      <c r="Z1334" s="71" t="str">
        <f aca="false">IF(H1334&gt;0,RANK(H1334,$H$2:$H$1780)+COUNTIF($H$2:H1334,H1334)-1,"")</f>
        <v/>
      </c>
      <c r="AA1334" s="71" t="str">
        <f aca="false">IF(AC1334="","",RANK(AC1334,$AC$2:$AC$1780)+COUNTIF($AC$2:AC1334,AC1334)-1)</f>
        <v/>
      </c>
      <c r="AB1334" s="71" t="str">
        <f aca="false">IF(AD1334="","",RANK(AD1334,$AD$2:$AD$1780)+COUNTIF($AD$2:AD1334,AD1334)-1)</f>
        <v/>
      </c>
      <c r="AC1334" s="71" t="str">
        <f aca="false">IF(AND(AF1334&gt;0,E1334&gt;=Settings!$B$4),ROUND(J1334,10),"")</f>
        <v/>
      </c>
      <c r="AD1334" s="71" t="str">
        <f aca="false">IF(X1334="HIGH RATE",ROUND(O1334,10),"")</f>
        <v/>
      </c>
      <c r="AE1334" s="71" t="s">
        <v>61</v>
      </c>
      <c r="AF1334" s="73" t="n">
        <f aca="false">SUMIFS(Detail!$L$2:$L$9168,Detail!$C$2:$C$9168,$A1334)</f>
        <v>0</v>
      </c>
      <c r="AG1334" s="74" t="n">
        <f aca="false">SUMIFS(Detail!$N$2:$N$9168,Detail!$C$2:$C$9168,$A1334)</f>
        <v>0</v>
      </c>
    </row>
    <row r="1335" customFormat="false" ht="15" hidden="false" customHeight="false" outlineLevel="0" collapsed="false">
      <c r="A1335" s="71" t="s">
        <v>790</v>
      </c>
      <c r="B1335" s="71" t="s">
        <v>791</v>
      </c>
      <c r="C1335" s="71" t="s">
        <v>789</v>
      </c>
      <c r="D1335" s="71" t="str">
        <f aca="false">IFERROR(INDEX('Brand Map'!$B$4:$B$125,MATCH(C1335,'Brand Map'!$A$4:$A$125,0)),"Other")</f>
        <v>Other (small prefixes)</v>
      </c>
      <c r="E1335" s="73" t="n">
        <f aca="false">SUMIFS(Detail!$K$2:$K$9168,Detail!$C$2:$C$9168,$A1335)</f>
        <v>0</v>
      </c>
      <c r="F1335" s="73" t="n">
        <f aca="false">SUMIFS(Detail!$E$2:$E$9168,Detail!$C$2:$C$9168,$A1335)</f>
        <v>0</v>
      </c>
      <c r="G1335" s="74" t="n">
        <f aca="false">SUMIFS(Detail!$M$2:$M$9168,Detail!$C$2:$C$9168,$A1335)</f>
        <v>0</v>
      </c>
      <c r="H1335" s="74" t="n">
        <f aca="false">SUMIFS(Detail!$D$2:$D$9168,Detail!$C$2:$C$9168,$A1335)</f>
        <v>0</v>
      </c>
      <c r="I1335" s="74" t="n">
        <v>73.95</v>
      </c>
      <c r="J1335" s="51" t="n">
        <f aca="false">IF(E1335&gt;0,AF1335/E1335,0)</f>
        <v>0</v>
      </c>
      <c r="K1335" s="51" t="n">
        <f aca="false">IF(G1335&gt;0,AG1335/G1335,0)</f>
        <v>0</v>
      </c>
      <c r="L1335" s="75" t="n">
        <f aca="false">H1335/Settings!$B$16</f>
        <v>0</v>
      </c>
      <c r="M1335" s="76" t="n">
        <f aca="false">H1335/Settings!$B$20</f>
        <v>0</v>
      </c>
      <c r="N1335" s="77" t="n">
        <f aca="false">E1335*Settings!$B$3</f>
        <v>0</v>
      </c>
      <c r="O1335" s="77" t="n">
        <f aca="false">IF(E1335&gt;0,(AF1335-N1335)/SQRT(E1335*Settings!$B$3*(1-Settings!$B$3)),0)</f>
        <v>0</v>
      </c>
      <c r="P1335" s="77" t="n">
        <f aca="false">MAX(0,AF1335-N1335)</f>
        <v>0</v>
      </c>
      <c r="Q1335" s="51" t="n">
        <f aca="false">IF(E1335&gt;=Settings!$B$4,(AF1335+Settings!$B$7*Settings!$B$3)/(E1335+Settings!$B$7),Settings!$B$3)</f>
        <v>0.0748599558648786</v>
      </c>
      <c r="R1335" s="78" t="n">
        <f aca="false">PERCENTRANK($H$2:$H$1780,H1335,6)</f>
        <v>0</v>
      </c>
      <c r="S1335" s="78" t="n">
        <f aca="false">PERCENTRANK($Q$2:$Q$1780,Q1335,6)</f>
        <v>0.0646794</v>
      </c>
      <c r="T1335" s="78" t="n">
        <f aca="false">PERCENTRANK($F$2:$F$1780,F1335,6)</f>
        <v>0</v>
      </c>
      <c r="U1335" s="79" t="n">
        <f aca="false">IF(F1335&gt;0,ROUND((Settings!$B$8*T1335+Settings!$B$9*R1335+Settings!$B$10*S1335)/SUM(Settings!$B$8:$B$10),10),0)</f>
        <v>0</v>
      </c>
      <c r="V1335" s="71" t="str">
        <f aca="false">IF(U1335&gt;0,RANK(U1335,$U$2:$U$1780)+COUNTIF($U$2:U1335,U1335)-1,"")</f>
        <v/>
      </c>
      <c r="W1335" s="71" t="str">
        <f aca="false">IF(V1335="","",IF(V1335&lt;=Settings!$B$11,"1 - Fix first",IF(V1335&lt;=Settings!$B$12,"2 - Review","3 - Monitor")))</f>
        <v/>
      </c>
      <c r="X1335" s="71" t="str">
        <f aca="false">IF(AND(E1335&gt;=Settings!$B$4,AF1335&gt;=Settings!$B$5,O1335&gt;=Settings!$B$6),"HIGH RATE","")</f>
        <v/>
      </c>
      <c r="Y1335" s="71" t="str">
        <f aca="false">IF(F1335&gt;0,RANK(F1335,$F$2:$F$1780)+COUNTIF($F$2:F1335,F1335)-1,"")</f>
        <v/>
      </c>
      <c r="Z1335" s="71" t="str">
        <f aca="false">IF(H1335&gt;0,RANK(H1335,$H$2:$H$1780)+COUNTIF($H$2:H1335,H1335)-1,"")</f>
        <v/>
      </c>
      <c r="AA1335" s="71" t="str">
        <f aca="false">IF(AC1335="","",RANK(AC1335,$AC$2:$AC$1780)+COUNTIF($AC$2:AC1335,AC1335)-1)</f>
        <v/>
      </c>
      <c r="AB1335" s="71" t="str">
        <f aca="false">IF(AD1335="","",RANK(AD1335,$AD$2:$AD$1780)+COUNTIF($AD$2:AD1335,AD1335)-1)</f>
        <v/>
      </c>
      <c r="AC1335" s="71" t="str">
        <f aca="false">IF(AND(AF1335&gt;0,E1335&gt;=Settings!$B$4),ROUND(J1335,10),"")</f>
        <v/>
      </c>
      <c r="AD1335" s="71" t="str">
        <f aca="false">IF(X1335="HIGH RATE",ROUND(O1335,10),"")</f>
        <v/>
      </c>
      <c r="AE1335" s="71" t="s">
        <v>59</v>
      </c>
      <c r="AF1335" s="73" t="n">
        <f aca="false">SUMIFS(Detail!$L$2:$L$9168,Detail!$C$2:$C$9168,$A1335)</f>
        <v>0</v>
      </c>
      <c r="AG1335" s="74" t="n">
        <f aca="false">SUMIFS(Detail!$N$2:$N$9168,Detail!$C$2:$C$9168,$A1335)</f>
        <v>0</v>
      </c>
    </row>
    <row r="1336" customFormat="false" ht="15" hidden="false" customHeight="false" outlineLevel="0" collapsed="false">
      <c r="A1336" s="71" t="s">
        <v>1295</v>
      </c>
      <c r="B1336" s="71" t="s">
        <v>670</v>
      </c>
      <c r="C1336" s="71" t="s">
        <v>668</v>
      </c>
      <c r="D1336" s="71" t="str">
        <f aca="false">IFERROR(INDEX('Brand Map'!$B$4:$B$125,MATCH(C1336,'Brand Map'!$A$4:$A$125,0)),"Other")</f>
        <v>Other (small prefixes)</v>
      </c>
      <c r="E1336" s="73" t="n">
        <f aca="false">SUMIFS(Detail!$K$2:$K$9168,Detail!$C$2:$C$9168,$A1336)</f>
        <v>0</v>
      </c>
      <c r="F1336" s="73" t="n">
        <f aca="false">SUMIFS(Detail!$E$2:$E$9168,Detail!$C$2:$C$9168,$A1336)</f>
        <v>0</v>
      </c>
      <c r="G1336" s="74" t="n">
        <f aca="false">SUMIFS(Detail!$M$2:$M$9168,Detail!$C$2:$C$9168,$A1336)</f>
        <v>0</v>
      </c>
      <c r="H1336" s="74" t="n">
        <f aca="false">SUMIFS(Detail!$D$2:$D$9168,Detail!$C$2:$C$9168,$A1336)</f>
        <v>0</v>
      </c>
      <c r="I1336" s="74" t="n">
        <v>49.9</v>
      </c>
      <c r="J1336" s="51" t="n">
        <f aca="false">IF(E1336&gt;0,AF1336/E1336,0)</f>
        <v>0</v>
      </c>
      <c r="K1336" s="51" t="n">
        <f aca="false">IF(G1336&gt;0,AG1336/G1336,0)</f>
        <v>0</v>
      </c>
      <c r="L1336" s="75" t="n">
        <f aca="false">H1336/Settings!$B$16</f>
        <v>0</v>
      </c>
      <c r="M1336" s="76" t="n">
        <f aca="false">H1336/Settings!$B$20</f>
        <v>0</v>
      </c>
      <c r="N1336" s="77" t="n">
        <f aca="false">E1336*Settings!$B$3</f>
        <v>0</v>
      </c>
      <c r="O1336" s="77" t="n">
        <f aca="false">IF(E1336&gt;0,(AF1336-N1336)/SQRT(E1336*Settings!$B$3*(1-Settings!$B$3)),0)</f>
        <v>0</v>
      </c>
      <c r="P1336" s="77" t="n">
        <f aca="false">MAX(0,AF1336-N1336)</f>
        <v>0</v>
      </c>
      <c r="Q1336" s="51" t="n">
        <f aca="false">IF(E1336&gt;=Settings!$B$4,(AF1336+Settings!$B$7*Settings!$B$3)/(E1336+Settings!$B$7),Settings!$B$3)</f>
        <v>0.0748599558648786</v>
      </c>
      <c r="R1336" s="78" t="n">
        <f aca="false">PERCENTRANK($H$2:$H$1780,H1336,6)</f>
        <v>0</v>
      </c>
      <c r="S1336" s="78" t="n">
        <f aca="false">PERCENTRANK($Q$2:$Q$1780,Q1336,6)</f>
        <v>0.0646794</v>
      </c>
      <c r="T1336" s="78" t="n">
        <f aca="false">PERCENTRANK($F$2:$F$1780,F1336,6)</f>
        <v>0</v>
      </c>
      <c r="U1336" s="79" t="n">
        <f aca="false">IF(F1336&gt;0,ROUND((Settings!$B$8*T1336+Settings!$B$9*R1336+Settings!$B$10*S1336)/SUM(Settings!$B$8:$B$10),10),0)</f>
        <v>0</v>
      </c>
      <c r="V1336" s="71" t="str">
        <f aca="false">IF(U1336&gt;0,RANK(U1336,$U$2:$U$1780)+COUNTIF($U$2:U1336,U1336)-1,"")</f>
        <v/>
      </c>
      <c r="W1336" s="71" t="str">
        <f aca="false">IF(V1336="","",IF(V1336&lt;=Settings!$B$11,"1 - Fix first",IF(V1336&lt;=Settings!$B$12,"2 - Review","3 - Monitor")))</f>
        <v/>
      </c>
      <c r="X1336" s="71" t="str">
        <f aca="false">IF(AND(E1336&gt;=Settings!$B$4,AF1336&gt;=Settings!$B$5,O1336&gt;=Settings!$B$6),"HIGH RATE","")</f>
        <v/>
      </c>
      <c r="Y1336" s="71" t="str">
        <f aca="false">IF(F1336&gt;0,RANK(F1336,$F$2:$F$1780)+COUNTIF($F$2:F1336,F1336)-1,"")</f>
        <v/>
      </c>
      <c r="Z1336" s="71" t="str">
        <f aca="false">IF(H1336&gt;0,RANK(H1336,$H$2:$H$1780)+COUNTIF($H$2:H1336,H1336)-1,"")</f>
        <v/>
      </c>
      <c r="AA1336" s="71" t="str">
        <f aca="false">IF(AC1336="","",RANK(AC1336,$AC$2:$AC$1780)+COUNTIF($AC$2:AC1336,AC1336)-1)</f>
        <v/>
      </c>
      <c r="AB1336" s="71" t="str">
        <f aca="false">IF(AD1336="","",RANK(AD1336,$AD$2:$AD$1780)+COUNTIF($AD$2:AD1336,AD1336)-1)</f>
        <v/>
      </c>
      <c r="AC1336" s="71" t="str">
        <f aca="false">IF(AND(AF1336&gt;0,E1336&gt;=Settings!$B$4),ROUND(J1336,10),"")</f>
        <v/>
      </c>
      <c r="AD1336" s="71" t="str">
        <f aca="false">IF(X1336="HIGH RATE",ROUND(O1336,10),"")</f>
        <v/>
      </c>
      <c r="AE1336" s="71" t="s">
        <v>60</v>
      </c>
      <c r="AF1336" s="73" t="n">
        <f aca="false">SUMIFS(Detail!$L$2:$L$9168,Detail!$C$2:$C$9168,$A1336)</f>
        <v>0</v>
      </c>
      <c r="AG1336" s="74" t="n">
        <f aca="false">SUMIFS(Detail!$N$2:$N$9168,Detail!$C$2:$C$9168,$A1336)</f>
        <v>0</v>
      </c>
    </row>
    <row r="1337" customFormat="false" ht="15" hidden="false" customHeight="false" outlineLevel="0" collapsed="false">
      <c r="A1337" s="71" t="s">
        <v>1170</v>
      </c>
      <c r="B1337" s="71" t="s">
        <v>670</v>
      </c>
      <c r="C1337" s="71" t="s">
        <v>668</v>
      </c>
      <c r="D1337" s="71" t="str">
        <f aca="false">IFERROR(INDEX('Brand Map'!$B$4:$B$125,MATCH(C1337,'Brand Map'!$A$4:$A$125,0)),"Other")</f>
        <v>Other (small prefixes)</v>
      </c>
      <c r="E1337" s="73" t="n">
        <f aca="false">SUMIFS(Detail!$K$2:$K$9168,Detail!$C$2:$C$9168,$A1337)</f>
        <v>0</v>
      </c>
      <c r="F1337" s="73" t="n">
        <f aca="false">SUMIFS(Detail!$E$2:$E$9168,Detail!$C$2:$C$9168,$A1337)</f>
        <v>0</v>
      </c>
      <c r="G1337" s="74" t="n">
        <f aca="false">SUMIFS(Detail!$M$2:$M$9168,Detail!$C$2:$C$9168,$A1337)</f>
        <v>0</v>
      </c>
      <c r="H1337" s="74" t="n">
        <f aca="false">SUMIFS(Detail!$D$2:$D$9168,Detail!$C$2:$C$9168,$A1337)</f>
        <v>0</v>
      </c>
      <c r="I1337" s="74" t="n">
        <v>24.95</v>
      </c>
      <c r="J1337" s="51" t="n">
        <f aca="false">IF(E1337&gt;0,AF1337/E1337,0)</f>
        <v>0</v>
      </c>
      <c r="K1337" s="51" t="n">
        <f aca="false">IF(G1337&gt;0,AG1337/G1337,0)</f>
        <v>0</v>
      </c>
      <c r="L1337" s="75" t="n">
        <f aca="false">H1337/Settings!$B$16</f>
        <v>0</v>
      </c>
      <c r="M1337" s="76" t="n">
        <f aca="false">H1337/Settings!$B$20</f>
        <v>0</v>
      </c>
      <c r="N1337" s="77" t="n">
        <f aca="false">E1337*Settings!$B$3</f>
        <v>0</v>
      </c>
      <c r="O1337" s="77" t="n">
        <f aca="false">IF(E1337&gt;0,(AF1337-N1337)/SQRT(E1337*Settings!$B$3*(1-Settings!$B$3)),0)</f>
        <v>0</v>
      </c>
      <c r="P1337" s="77" t="n">
        <f aca="false">MAX(0,AF1337-N1337)</f>
        <v>0</v>
      </c>
      <c r="Q1337" s="51" t="n">
        <f aca="false">IF(E1337&gt;=Settings!$B$4,(AF1337+Settings!$B$7*Settings!$B$3)/(E1337+Settings!$B$7),Settings!$B$3)</f>
        <v>0.0748599558648786</v>
      </c>
      <c r="R1337" s="78" t="n">
        <f aca="false">PERCENTRANK($H$2:$H$1780,H1337,6)</f>
        <v>0</v>
      </c>
      <c r="S1337" s="78" t="n">
        <f aca="false">PERCENTRANK($Q$2:$Q$1780,Q1337,6)</f>
        <v>0.0646794</v>
      </c>
      <c r="T1337" s="78" t="n">
        <f aca="false">PERCENTRANK($F$2:$F$1780,F1337,6)</f>
        <v>0</v>
      </c>
      <c r="U1337" s="79" t="n">
        <f aca="false">IF(F1337&gt;0,ROUND((Settings!$B$8*T1337+Settings!$B$9*R1337+Settings!$B$10*S1337)/SUM(Settings!$B$8:$B$10),10),0)</f>
        <v>0</v>
      </c>
      <c r="V1337" s="71" t="str">
        <f aca="false">IF(U1337&gt;0,RANK(U1337,$U$2:$U$1780)+COUNTIF($U$2:U1337,U1337)-1,"")</f>
        <v/>
      </c>
      <c r="W1337" s="71" t="str">
        <f aca="false">IF(V1337="","",IF(V1337&lt;=Settings!$B$11,"1 - Fix first",IF(V1337&lt;=Settings!$B$12,"2 - Review","3 - Monitor")))</f>
        <v/>
      </c>
      <c r="X1337" s="71" t="str">
        <f aca="false">IF(AND(E1337&gt;=Settings!$B$4,AF1337&gt;=Settings!$B$5,O1337&gt;=Settings!$B$6),"HIGH RATE","")</f>
        <v/>
      </c>
      <c r="Y1337" s="71" t="str">
        <f aca="false">IF(F1337&gt;0,RANK(F1337,$F$2:$F$1780)+COUNTIF($F$2:F1337,F1337)-1,"")</f>
        <v/>
      </c>
      <c r="Z1337" s="71" t="str">
        <f aca="false">IF(H1337&gt;0,RANK(H1337,$H$2:$H$1780)+COUNTIF($H$2:H1337,H1337)-1,"")</f>
        <v/>
      </c>
      <c r="AA1337" s="71" t="str">
        <f aca="false">IF(AC1337="","",RANK(AC1337,$AC$2:$AC$1780)+COUNTIF($AC$2:AC1337,AC1337)-1)</f>
        <v/>
      </c>
      <c r="AB1337" s="71" t="str">
        <f aca="false">IF(AD1337="","",RANK(AD1337,$AD$2:$AD$1780)+COUNTIF($AD$2:AD1337,AD1337)-1)</f>
        <v/>
      </c>
      <c r="AC1337" s="71" t="str">
        <f aca="false">IF(AND(AF1337&gt;0,E1337&gt;=Settings!$B$4),ROUND(J1337,10),"")</f>
        <v/>
      </c>
      <c r="AD1337" s="71" t="str">
        <f aca="false">IF(X1337="HIGH RATE",ROUND(O1337,10),"")</f>
        <v/>
      </c>
      <c r="AE1337" s="71" t="s">
        <v>60</v>
      </c>
      <c r="AF1337" s="73" t="n">
        <f aca="false">SUMIFS(Detail!$L$2:$L$9168,Detail!$C$2:$C$9168,$A1337)</f>
        <v>0</v>
      </c>
      <c r="AG1337" s="74" t="n">
        <f aca="false">SUMIFS(Detail!$N$2:$N$9168,Detail!$C$2:$C$9168,$A1337)</f>
        <v>0</v>
      </c>
    </row>
    <row r="1338" customFormat="false" ht="15" hidden="false" customHeight="false" outlineLevel="0" collapsed="false">
      <c r="A1338" s="71" t="s">
        <v>778</v>
      </c>
      <c r="B1338" s="71" t="s">
        <v>779</v>
      </c>
      <c r="C1338" s="71" t="s">
        <v>777</v>
      </c>
      <c r="D1338" s="71" t="str">
        <f aca="false">IFERROR(INDEX('Brand Map'!$B$4:$B$125,MATCH(C1338,'Brand Map'!$A$4:$A$125,0)),"Other")</f>
        <v>Other (small prefixes)</v>
      </c>
      <c r="E1338" s="73" t="n">
        <f aca="false">SUMIFS(Detail!$K$2:$K$9168,Detail!$C$2:$C$9168,$A1338)</f>
        <v>0</v>
      </c>
      <c r="F1338" s="73" t="n">
        <f aca="false">SUMIFS(Detail!$E$2:$E$9168,Detail!$C$2:$C$9168,$A1338)</f>
        <v>0</v>
      </c>
      <c r="G1338" s="74" t="n">
        <f aca="false">SUMIFS(Detail!$M$2:$M$9168,Detail!$C$2:$C$9168,$A1338)</f>
        <v>0</v>
      </c>
      <c r="H1338" s="74" t="n">
        <f aca="false">SUMIFS(Detail!$D$2:$D$9168,Detail!$C$2:$C$9168,$A1338)</f>
        <v>0</v>
      </c>
      <c r="I1338" s="74" t="n">
        <v>49.9</v>
      </c>
      <c r="J1338" s="51" t="n">
        <f aca="false">IF(E1338&gt;0,AF1338/E1338,0)</f>
        <v>0</v>
      </c>
      <c r="K1338" s="51" t="n">
        <f aca="false">IF(G1338&gt;0,AG1338/G1338,0)</f>
        <v>0</v>
      </c>
      <c r="L1338" s="75" t="n">
        <f aca="false">H1338/Settings!$B$16</f>
        <v>0</v>
      </c>
      <c r="M1338" s="76" t="n">
        <f aca="false">H1338/Settings!$B$20</f>
        <v>0</v>
      </c>
      <c r="N1338" s="77" t="n">
        <f aca="false">E1338*Settings!$B$3</f>
        <v>0</v>
      </c>
      <c r="O1338" s="77" t="n">
        <f aca="false">IF(E1338&gt;0,(AF1338-N1338)/SQRT(E1338*Settings!$B$3*(1-Settings!$B$3)),0)</f>
        <v>0</v>
      </c>
      <c r="P1338" s="77" t="n">
        <f aca="false">MAX(0,AF1338-N1338)</f>
        <v>0</v>
      </c>
      <c r="Q1338" s="51" t="n">
        <f aca="false">IF(E1338&gt;=Settings!$B$4,(AF1338+Settings!$B$7*Settings!$B$3)/(E1338+Settings!$B$7),Settings!$B$3)</f>
        <v>0.0748599558648786</v>
      </c>
      <c r="R1338" s="78" t="n">
        <f aca="false">PERCENTRANK($H$2:$H$1780,H1338,6)</f>
        <v>0</v>
      </c>
      <c r="S1338" s="78" t="n">
        <f aca="false">PERCENTRANK($Q$2:$Q$1780,Q1338,6)</f>
        <v>0.0646794</v>
      </c>
      <c r="T1338" s="78" t="n">
        <f aca="false">PERCENTRANK($F$2:$F$1780,F1338,6)</f>
        <v>0</v>
      </c>
      <c r="U1338" s="79" t="n">
        <f aca="false">IF(F1338&gt;0,ROUND((Settings!$B$8*T1338+Settings!$B$9*R1338+Settings!$B$10*S1338)/SUM(Settings!$B$8:$B$10),10),0)</f>
        <v>0</v>
      </c>
      <c r="V1338" s="71" t="str">
        <f aca="false">IF(U1338&gt;0,RANK(U1338,$U$2:$U$1780)+COUNTIF($U$2:U1338,U1338)-1,"")</f>
        <v/>
      </c>
      <c r="W1338" s="71" t="str">
        <f aca="false">IF(V1338="","",IF(V1338&lt;=Settings!$B$11,"1 - Fix first",IF(V1338&lt;=Settings!$B$12,"2 - Review","3 - Monitor")))</f>
        <v/>
      </c>
      <c r="X1338" s="71" t="str">
        <f aca="false">IF(AND(E1338&gt;=Settings!$B$4,AF1338&gt;=Settings!$B$5,O1338&gt;=Settings!$B$6),"HIGH RATE","")</f>
        <v/>
      </c>
      <c r="Y1338" s="71" t="str">
        <f aca="false">IF(F1338&gt;0,RANK(F1338,$F$2:$F$1780)+COUNTIF($F$2:F1338,F1338)-1,"")</f>
        <v/>
      </c>
      <c r="Z1338" s="71" t="str">
        <f aca="false">IF(H1338&gt;0,RANK(H1338,$H$2:$H$1780)+COUNTIF($H$2:H1338,H1338)-1,"")</f>
        <v/>
      </c>
      <c r="AA1338" s="71" t="str">
        <f aca="false">IF(AC1338="","",RANK(AC1338,$AC$2:$AC$1780)+COUNTIF($AC$2:AC1338,AC1338)-1)</f>
        <v/>
      </c>
      <c r="AB1338" s="71" t="str">
        <f aca="false">IF(AD1338="","",RANK(AD1338,$AD$2:$AD$1780)+COUNTIF($AD$2:AD1338,AD1338)-1)</f>
        <v/>
      </c>
      <c r="AC1338" s="71" t="str">
        <f aca="false">IF(AND(AF1338&gt;0,E1338&gt;=Settings!$B$4),ROUND(J1338,10),"")</f>
        <v/>
      </c>
      <c r="AD1338" s="71" t="str">
        <f aca="false">IF(X1338="HIGH RATE",ROUND(O1338,10),"")</f>
        <v/>
      </c>
      <c r="AE1338" s="71" t="s">
        <v>60</v>
      </c>
      <c r="AF1338" s="73" t="n">
        <f aca="false">SUMIFS(Detail!$L$2:$L$9168,Detail!$C$2:$C$9168,$A1338)</f>
        <v>0</v>
      </c>
      <c r="AG1338" s="74" t="n">
        <f aca="false">SUMIFS(Detail!$N$2:$N$9168,Detail!$C$2:$C$9168,$A1338)</f>
        <v>0</v>
      </c>
    </row>
    <row r="1339" customFormat="false" ht="15" hidden="false" customHeight="false" outlineLevel="0" collapsed="false">
      <c r="A1339" s="71" t="s">
        <v>1979</v>
      </c>
      <c r="B1339" s="71" t="s">
        <v>782</v>
      </c>
      <c r="C1339" s="71" t="s">
        <v>780</v>
      </c>
      <c r="D1339" s="71" t="str">
        <f aca="false">IFERROR(INDEX('Brand Map'!$B$4:$B$125,MATCH(C1339,'Brand Map'!$A$4:$A$125,0)),"Other")</f>
        <v>Other (small prefixes)</v>
      </c>
      <c r="E1339" s="73" t="n">
        <f aca="false">SUMIFS(Detail!$K$2:$K$9168,Detail!$C$2:$C$9168,$A1339)</f>
        <v>0</v>
      </c>
      <c r="F1339" s="73" t="n">
        <f aca="false">SUMIFS(Detail!$E$2:$E$9168,Detail!$C$2:$C$9168,$A1339)</f>
        <v>0</v>
      </c>
      <c r="G1339" s="74" t="n">
        <f aca="false">SUMIFS(Detail!$M$2:$M$9168,Detail!$C$2:$C$9168,$A1339)</f>
        <v>0</v>
      </c>
      <c r="H1339" s="74" t="n">
        <f aca="false">SUMIFS(Detail!$D$2:$D$9168,Detail!$C$2:$C$9168,$A1339)</f>
        <v>0</v>
      </c>
      <c r="I1339" s="74" t="n">
        <v>44.95</v>
      </c>
      <c r="J1339" s="51" t="n">
        <f aca="false">IF(E1339&gt;0,AF1339/E1339,0)</f>
        <v>0</v>
      </c>
      <c r="K1339" s="51" t="n">
        <f aca="false">IF(G1339&gt;0,AG1339/G1339,0)</f>
        <v>0</v>
      </c>
      <c r="L1339" s="75" t="n">
        <f aca="false">H1339/Settings!$B$16</f>
        <v>0</v>
      </c>
      <c r="M1339" s="76" t="n">
        <f aca="false">H1339/Settings!$B$20</f>
        <v>0</v>
      </c>
      <c r="N1339" s="77" t="n">
        <f aca="false">E1339*Settings!$B$3</f>
        <v>0</v>
      </c>
      <c r="O1339" s="77" t="n">
        <f aca="false">IF(E1339&gt;0,(AF1339-N1339)/SQRT(E1339*Settings!$B$3*(1-Settings!$B$3)),0)</f>
        <v>0</v>
      </c>
      <c r="P1339" s="77" t="n">
        <f aca="false">MAX(0,AF1339-N1339)</f>
        <v>0</v>
      </c>
      <c r="Q1339" s="51" t="n">
        <f aca="false">IF(E1339&gt;=Settings!$B$4,(AF1339+Settings!$B$7*Settings!$B$3)/(E1339+Settings!$B$7),Settings!$B$3)</f>
        <v>0.0748599558648786</v>
      </c>
      <c r="R1339" s="78" t="n">
        <f aca="false">PERCENTRANK($H$2:$H$1780,H1339,6)</f>
        <v>0</v>
      </c>
      <c r="S1339" s="78" t="n">
        <f aca="false">PERCENTRANK($Q$2:$Q$1780,Q1339,6)</f>
        <v>0.0646794</v>
      </c>
      <c r="T1339" s="78" t="n">
        <f aca="false">PERCENTRANK($F$2:$F$1780,F1339,6)</f>
        <v>0</v>
      </c>
      <c r="U1339" s="79" t="n">
        <f aca="false">IF(F1339&gt;0,ROUND((Settings!$B$8*T1339+Settings!$B$9*R1339+Settings!$B$10*S1339)/SUM(Settings!$B$8:$B$10),10),0)</f>
        <v>0</v>
      </c>
      <c r="V1339" s="71" t="str">
        <f aca="false">IF(U1339&gt;0,RANK(U1339,$U$2:$U$1780)+COUNTIF($U$2:U1339,U1339)-1,"")</f>
        <v/>
      </c>
      <c r="W1339" s="71" t="str">
        <f aca="false">IF(V1339="","",IF(V1339&lt;=Settings!$B$11,"1 - Fix first",IF(V1339&lt;=Settings!$B$12,"2 - Review","3 - Monitor")))</f>
        <v/>
      </c>
      <c r="X1339" s="71" t="str">
        <f aca="false">IF(AND(E1339&gt;=Settings!$B$4,AF1339&gt;=Settings!$B$5,O1339&gt;=Settings!$B$6),"HIGH RATE","")</f>
        <v/>
      </c>
      <c r="Y1339" s="71" t="str">
        <f aca="false">IF(F1339&gt;0,RANK(F1339,$F$2:$F$1780)+COUNTIF($F$2:F1339,F1339)-1,"")</f>
        <v/>
      </c>
      <c r="Z1339" s="71" t="str">
        <f aca="false">IF(H1339&gt;0,RANK(H1339,$H$2:$H$1780)+COUNTIF($H$2:H1339,H1339)-1,"")</f>
        <v/>
      </c>
      <c r="AA1339" s="71" t="str">
        <f aca="false">IF(AC1339="","",RANK(AC1339,$AC$2:$AC$1780)+COUNTIF($AC$2:AC1339,AC1339)-1)</f>
        <v/>
      </c>
      <c r="AB1339" s="71" t="str">
        <f aca="false">IF(AD1339="","",RANK(AD1339,$AD$2:$AD$1780)+COUNTIF($AD$2:AD1339,AD1339)-1)</f>
        <v/>
      </c>
      <c r="AC1339" s="71" t="str">
        <f aca="false">IF(AND(AF1339&gt;0,E1339&gt;=Settings!$B$4),ROUND(J1339,10),"")</f>
        <v/>
      </c>
      <c r="AD1339" s="71" t="str">
        <f aca="false">IF(X1339="HIGH RATE",ROUND(O1339,10),"")</f>
        <v/>
      </c>
      <c r="AE1339" s="71" t="s">
        <v>60</v>
      </c>
      <c r="AF1339" s="73" t="n">
        <f aca="false">SUMIFS(Detail!$L$2:$L$9168,Detail!$C$2:$C$9168,$A1339)</f>
        <v>0</v>
      </c>
      <c r="AG1339" s="74" t="n">
        <f aca="false">SUMIFS(Detail!$N$2:$N$9168,Detail!$C$2:$C$9168,$A1339)</f>
        <v>0</v>
      </c>
    </row>
    <row r="1340" customFormat="false" ht="15" hidden="false" customHeight="false" outlineLevel="0" collapsed="false">
      <c r="A1340" s="71" t="s">
        <v>781</v>
      </c>
      <c r="B1340" s="71" t="s">
        <v>782</v>
      </c>
      <c r="C1340" s="71" t="s">
        <v>780</v>
      </c>
      <c r="D1340" s="71" t="str">
        <f aca="false">IFERROR(INDEX('Brand Map'!$B$4:$B$125,MATCH(C1340,'Brand Map'!$A$4:$A$125,0)),"Other")</f>
        <v>Other (small prefixes)</v>
      </c>
      <c r="E1340" s="73" t="n">
        <f aca="false">SUMIFS(Detail!$K$2:$K$9168,Detail!$C$2:$C$9168,$A1340)</f>
        <v>0</v>
      </c>
      <c r="F1340" s="73" t="n">
        <f aca="false">SUMIFS(Detail!$E$2:$E$9168,Detail!$C$2:$C$9168,$A1340)</f>
        <v>0</v>
      </c>
      <c r="G1340" s="74" t="n">
        <f aca="false">SUMIFS(Detail!$M$2:$M$9168,Detail!$C$2:$C$9168,$A1340)</f>
        <v>0</v>
      </c>
      <c r="H1340" s="74" t="n">
        <f aca="false">SUMIFS(Detail!$D$2:$D$9168,Detail!$C$2:$C$9168,$A1340)</f>
        <v>0</v>
      </c>
      <c r="I1340" s="74" t="n">
        <v>29.95</v>
      </c>
      <c r="J1340" s="51" t="n">
        <f aca="false">IF(E1340&gt;0,AF1340/E1340,0)</f>
        <v>0</v>
      </c>
      <c r="K1340" s="51" t="n">
        <f aca="false">IF(G1340&gt;0,AG1340/G1340,0)</f>
        <v>0</v>
      </c>
      <c r="L1340" s="75" t="n">
        <f aca="false">H1340/Settings!$B$16</f>
        <v>0</v>
      </c>
      <c r="M1340" s="76" t="n">
        <f aca="false">H1340/Settings!$B$20</f>
        <v>0</v>
      </c>
      <c r="N1340" s="77" t="n">
        <f aca="false">E1340*Settings!$B$3</f>
        <v>0</v>
      </c>
      <c r="O1340" s="77" t="n">
        <f aca="false">IF(E1340&gt;0,(AF1340-N1340)/SQRT(E1340*Settings!$B$3*(1-Settings!$B$3)),0)</f>
        <v>0</v>
      </c>
      <c r="P1340" s="77" t="n">
        <f aca="false">MAX(0,AF1340-N1340)</f>
        <v>0</v>
      </c>
      <c r="Q1340" s="51" t="n">
        <f aca="false">IF(E1340&gt;=Settings!$B$4,(AF1340+Settings!$B$7*Settings!$B$3)/(E1340+Settings!$B$7),Settings!$B$3)</f>
        <v>0.0748599558648786</v>
      </c>
      <c r="R1340" s="78" t="n">
        <f aca="false">PERCENTRANK($H$2:$H$1780,H1340,6)</f>
        <v>0</v>
      </c>
      <c r="S1340" s="78" t="n">
        <f aca="false">PERCENTRANK($Q$2:$Q$1780,Q1340,6)</f>
        <v>0.0646794</v>
      </c>
      <c r="T1340" s="78" t="n">
        <f aca="false">PERCENTRANK($F$2:$F$1780,F1340,6)</f>
        <v>0</v>
      </c>
      <c r="U1340" s="79" t="n">
        <f aca="false">IF(F1340&gt;0,ROUND((Settings!$B$8*T1340+Settings!$B$9*R1340+Settings!$B$10*S1340)/SUM(Settings!$B$8:$B$10),10),0)</f>
        <v>0</v>
      </c>
      <c r="V1340" s="71" t="str">
        <f aca="false">IF(U1340&gt;0,RANK(U1340,$U$2:$U$1780)+COUNTIF($U$2:U1340,U1340)-1,"")</f>
        <v/>
      </c>
      <c r="W1340" s="71" t="str">
        <f aca="false">IF(V1340="","",IF(V1340&lt;=Settings!$B$11,"1 - Fix first",IF(V1340&lt;=Settings!$B$12,"2 - Review","3 - Monitor")))</f>
        <v/>
      </c>
      <c r="X1340" s="71" t="str">
        <f aca="false">IF(AND(E1340&gt;=Settings!$B$4,AF1340&gt;=Settings!$B$5,O1340&gt;=Settings!$B$6),"HIGH RATE","")</f>
        <v/>
      </c>
      <c r="Y1340" s="71" t="str">
        <f aca="false">IF(F1340&gt;0,RANK(F1340,$F$2:$F$1780)+COUNTIF($F$2:F1340,F1340)-1,"")</f>
        <v/>
      </c>
      <c r="Z1340" s="71" t="str">
        <f aca="false">IF(H1340&gt;0,RANK(H1340,$H$2:$H$1780)+COUNTIF($H$2:H1340,H1340)-1,"")</f>
        <v/>
      </c>
      <c r="AA1340" s="71" t="str">
        <f aca="false">IF(AC1340="","",RANK(AC1340,$AC$2:$AC$1780)+COUNTIF($AC$2:AC1340,AC1340)-1)</f>
        <v/>
      </c>
      <c r="AB1340" s="71" t="str">
        <f aca="false">IF(AD1340="","",RANK(AD1340,$AD$2:$AD$1780)+COUNTIF($AD$2:AD1340,AD1340)-1)</f>
        <v/>
      </c>
      <c r="AC1340" s="71" t="str">
        <f aca="false">IF(AND(AF1340&gt;0,E1340&gt;=Settings!$B$4),ROUND(J1340,10),"")</f>
        <v/>
      </c>
      <c r="AD1340" s="71" t="str">
        <f aca="false">IF(X1340="HIGH RATE",ROUND(O1340,10),"")</f>
        <v/>
      </c>
      <c r="AE1340" s="71" t="s">
        <v>60</v>
      </c>
      <c r="AF1340" s="73" t="n">
        <f aca="false">SUMIFS(Detail!$L$2:$L$9168,Detail!$C$2:$C$9168,$A1340)</f>
        <v>0</v>
      </c>
      <c r="AG1340" s="74" t="n">
        <f aca="false">SUMIFS(Detail!$N$2:$N$9168,Detail!$C$2:$C$9168,$A1340)</f>
        <v>0</v>
      </c>
    </row>
    <row r="1341" customFormat="false" ht="15" hidden="false" customHeight="false" outlineLevel="0" collapsed="false">
      <c r="A1341" s="71" t="s">
        <v>784</v>
      </c>
      <c r="B1341" s="71" t="s">
        <v>785</v>
      </c>
      <c r="C1341" s="71" t="s">
        <v>783</v>
      </c>
      <c r="D1341" s="71" t="str">
        <f aca="false">IFERROR(INDEX('Brand Map'!$B$4:$B$125,MATCH(C1341,'Brand Map'!$A$4:$A$125,0)),"Other")</f>
        <v>Free / add-on / admin items</v>
      </c>
      <c r="E1341" s="73" t="n">
        <f aca="false">SUMIFS(Detail!$K$2:$K$9168,Detail!$C$2:$C$9168,$A1341)</f>
        <v>0</v>
      </c>
      <c r="F1341" s="73" t="n">
        <f aca="false">SUMIFS(Detail!$E$2:$E$9168,Detail!$C$2:$C$9168,$A1341)</f>
        <v>0</v>
      </c>
      <c r="G1341" s="74" t="n">
        <f aca="false">SUMIFS(Detail!$M$2:$M$9168,Detail!$C$2:$C$9168,$A1341)</f>
        <v>0</v>
      </c>
      <c r="H1341" s="74" t="n">
        <f aca="false">SUMIFS(Detail!$D$2:$D$9168,Detail!$C$2:$C$9168,$A1341)</f>
        <v>0</v>
      </c>
      <c r="I1341" s="74" t="n">
        <v>0</v>
      </c>
      <c r="J1341" s="51" t="n">
        <f aca="false">IF(E1341&gt;0,AF1341/E1341,0)</f>
        <v>0</v>
      </c>
      <c r="K1341" s="51" t="n">
        <f aca="false">IF(G1341&gt;0,AG1341/G1341,0)</f>
        <v>0</v>
      </c>
      <c r="L1341" s="75" t="n">
        <f aca="false">H1341/Settings!$B$16</f>
        <v>0</v>
      </c>
      <c r="M1341" s="76" t="n">
        <f aca="false">H1341/Settings!$B$20</f>
        <v>0</v>
      </c>
      <c r="N1341" s="77" t="n">
        <f aca="false">E1341*Settings!$B$3</f>
        <v>0</v>
      </c>
      <c r="O1341" s="77" t="n">
        <f aca="false">IF(E1341&gt;0,(AF1341-N1341)/SQRT(E1341*Settings!$B$3*(1-Settings!$B$3)),0)</f>
        <v>0</v>
      </c>
      <c r="P1341" s="77" t="n">
        <f aca="false">MAX(0,AF1341-N1341)</f>
        <v>0</v>
      </c>
      <c r="Q1341" s="51" t="n">
        <f aca="false">IF(E1341&gt;=Settings!$B$4,(AF1341+Settings!$B$7*Settings!$B$3)/(E1341+Settings!$B$7),Settings!$B$3)</f>
        <v>0.0748599558648786</v>
      </c>
      <c r="R1341" s="78" t="n">
        <f aca="false">PERCENTRANK($H$2:$H$1780,H1341,6)</f>
        <v>0</v>
      </c>
      <c r="S1341" s="78" t="n">
        <f aca="false">PERCENTRANK($Q$2:$Q$1780,Q1341,6)</f>
        <v>0.0646794</v>
      </c>
      <c r="T1341" s="78" t="n">
        <f aca="false">PERCENTRANK($F$2:$F$1780,F1341,6)</f>
        <v>0</v>
      </c>
      <c r="U1341" s="79" t="n">
        <f aca="false">IF(F1341&gt;0,ROUND((Settings!$B$8*T1341+Settings!$B$9*R1341+Settings!$B$10*S1341)/SUM(Settings!$B$8:$B$10),10),0)</f>
        <v>0</v>
      </c>
      <c r="V1341" s="71" t="str">
        <f aca="false">IF(U1341&gt;0,RANK(U1341,$U$2:$U$1780)+COUNTIF($U$2:U1341,U1341)-1,"")</f>
        <v/>
      </c>
      <c r="W1341" s="71" t="str">
        <f aca="false">IF(V1341="","",IF(V1341&lt;=Settings!$B$11,"1 - Fix first",IF(V1341&lt;=Settings!$B$12,"2 - Review","3 - Monitor")))</f>
        <v/>
      </c>
      <c r="X1341" s="71" t="str">
        <f aca="false">IF(AND(E1341&gt;=Settings!$B$4,AF1341&gt;=Settings!$B$5,O1341&gt;=Settings!$B$6),"HIGH RATE","")</f>
        <v/>
      </c>
      <c r="Y1341" s="71" t="str">
        <f aca="false">IF(F1341&gt;0,RANK(F1341,$F$2:$F$1780)+COUNTIF($F$2:F1341,F1341)-1,"")</f>
        <v/>
      </c>
      <c r="Z1341" s="71" t="str">
        <f aca="false">IF(H1341&gt;0,RANK(H1341,$H$2:$H$1780)+COUNTIF($H$2:H1341,H1341)-1,"")</f>
        <v/>
      </c>
      <c r="AA1341" s="71" t="str">
        <f aca="false">IF(AC1341="","",RANK(AC1341,$AC$2:$AC$1780)+COUNTIF($AC$2:AC1341,AC1341)-1)</f>
        <v/>
      </c>
      <c r="AB1341" s="71" t="str">
        <f aca="false">IF(AD1341="","",RANK(AD1341,$AD$2:$AD$1780)+COUNTIF($AD$2:AD1341,AD1341)-1)</f>
        <v/>
      </c>
      <c r="AC1341" s="71" t="str">
        <f aca="false">IF(AND(AF1341&gt;0,E1341&gt;=Settings!$B$4),ROUND(J1341,10),"")</f>
        <v/>
      </c>
      <c r="AD1341" s="71" t="str">
        <f aca="false">IF(X1341="HIGH RATE",ROUND(O1341,10),"")</f>
        <v/>
      </c>
      <c r="AE1341" s="71" t="s">
        <v>59</v>
      </c>
      <c r="AF1341" s="73" t="n">
        <f aca="false">SUMIFS(Detail!$L$2:$L$9168,Detail!$C$2:$C$9168,$A1341)</f>
        <v>0</v>
      </c>
      <c r="AG1341" s="74" t="n">
        <f aca="false">SUMIFS(Detail!$N$2:$N$9168,Detail!$C$2:$C$9168,$A1341)</f>
        <v>0</v>
      </c>
    </row>
    <row r="1342" customFormat="false" ht="15" hidden="false" customHeight="false" outlineLevel="0" collapsed="false">
      <c r="A1342" s="71" t="s">
        <v>1123</v>
      </c>
      <c r="B1342" s="71" t="s">
        <v>3204</v>
      </c>
      <c r="C1342" s="71" t="s">
        <v>298</v>
      </c>
      <c r="D1342" s="71" t="str">
        <f aca="false">IFERROR(INDEX('Brand Map'!$B$4:$B$125,MATCH(C1342,'Brand Map'!$A$4:$A$125,0)),"Other")</f>
        <v>FBAU</v>
      </c>
      <c r="E1342" s="73" t="n">
        <f aca="false">SUMIFS(Detail!$K$2:$K$9168,Detail!$C$2:$C$9168,$A1342)</f>
        <v>7</v>
      </c>
      <c r="F1342" s="73" t="n">
        <f aca="false">SUMIFS(Detail!$E$2:$E$9168,Detail!$C$2:$C$9168,$A1342)</f>
        <v>0</v>
      </c>
      <c r="G1342" s="74" t="n">
        <f aca="false">SUMIFS(Detail!$M$2:$M$9168,Detail!$C$2:$C$9168,$A1342)</f>
        <v>590.86</v>
      </c>
      <c r="H1342" s="74" t="n">
        <f aca="false">SUMIFS(Detail!$D$2:$D$9168,Detail!$C$2:$C$9168,$A1342)</f>
        <v>0</v>
      </c>
      <c r="I1342" s="74" t="n">
        <v>1521.53</v>
      </c>
      <c r="J1342" s="51" t="n">
        <f aca="false">IF(E1342&gt;0,AF1342/E1342,0)</f>
        <v>0</v>
      </c>
      <c r="K1342" s="51" t="n">
        <f aca="false">IF(G1342&gt;0,AG1342/G1342,0)</f>
        <v>0</v>
      </c>
      <c r="L1342" s="75" t="n">
        <f aca="false">H1342/Settings!$B$16</f>
        <v>0</v>
      </c>
      <c r="M1342" s="76" t="n">
        <f aca="false">H1342/Settings!$B$20</f>
        <v>0</v>
      </c>
      <c r="N1342" s="77" t="n">
        <f aca="false">E1342*Settings!$B$3</f>
        <v>0.524019691054151</v>
      </c>
      <c r="O1342" s="77" t="n">
        <f aca="false">IF(E1342&gt;0,(AF1342-N1342)/SQRT(E1342*Settings!$B$3*(1-Settings!$B$3)),0)</f>
        <v>-0.752610137022233</v>
      </c>
      <c r="P1342" s="77" t="n">
        <f aca="false">MAX(0,AF1342-N1342)</f>
        <v>0</v>
      </c>
      <c r="Q1342" s="51" t="n">
        <f aca="false">IF(E1342&gt;=Settings!$B$4,(AF1342+Settings!$B$7*Settings!$B$3)/(E1342+Settings!$B$7),Settings!$B$3)</f>
        <v>0.0748599558648786</v>
      </c>
      <c r="R1342" s="78" t="n">
        <f aca="false">PERCENTRANK($H$2:$H$1780,H1342,6)</f>
        <v>0</v>
      </c>
      <c r="S1342" s="78" t="n">
        <f aca="false">PERCENTRANK($Q$2:$Q$1780,Q1342,6)</f>
        <v>0.0646794</v>
      </c>
      <c r="T1342" s="78" t="n">
        <f aca="false">PERCENTRANK($F$2:$F$1780,F1342,6)</f>
        <v>0</v>
      </c>
      <c r="U1342" s="79" t="n">
        <f aca="false">IF(F1342&gt;0,ROUND((Settings!$B$8*T1342+Settings!$B$9*R1342+Settings!$B$10*S1342)/SUM(Settings!$B$8:$B$10),10),0)</f>
        <v>0</v>
      </c>
      <c r="V1342" s="71" t="str">
        <f aca="false">IF(U1342&gt;0,RANK(U1342,$U$2:$U$1780)+COUNTIF($U$2:U1342,U1342)-1,"")</f>
        <v/>
      </c>
      <c r="W1342" s="71" t="str">
        <f aca="false">IF(V1342="","",IF(V1342&lt;=Settings!$B$11,"1 - Fix first",IF(V1342&lt;=Settings!$B$12,"2 - Review","3 - Monitor")))</f>
        <v/>
      </c>
      <c r="X1342" s="71" t="str">
        <f aca="false">IF(AND(E1342&gt;=Settings!$B$4,AF1342&gt;=Settings!$B$5,O1342&gt;=Settings!$B$6),"HIGH RATE","")</f>
        <v/>
      </c>
      <c r="Y1342" s="71" t="str">
        <f aca="false">IF(F1342&gt;0,RANK(F1342,$F$2:$F$1780)+COUNTIF($F$2:F1342,F1342)-1,"")</f>
        <v/>
      </c>
      <c r="Z1342" s="71" t="str">
        <f aca="false">IF(H1342&gt;0,RANK(H1342,$H$2:$H$1780)+COUNTIF($H$2:H1342,H1342)-1,"")</f>
        <v/>
      </c>
      <c r="AA1342" s="71" t="str">
        <f aca="false">IF(AC1342="","",RANK(AC1342,$AC$2:$AC$1780)+COUNTIF($AC$2:AC1342,AC1342)-1)</f>
        <v/>
      </c>
      <c r="AB1342" s="71" t="str">
        <f aca="false">IF(AD1342="","",RANK(AD1342,$AD$2:$AD$1780)+COUNTIF($AD$2:AD1342,AD1342)-1)</f>
        <v/>
      </c>
      <c r="AC1342" s="71" t="str">
        <f aca="false">IF(AND(AF1342&gt;0,E1342&gt;=Settings!$B$4),ROUND(J1342,10),"")</f>
        <v/>
      </c>
      <c r="AD1342" s="71" t="str">
        <f aca="false">IF(X1342="HIGH RATE",ROUND(O1342,10),"")</f>
        <v/>
      </c>
      <c r="AE1342" s="71" t="s">
        <v>59</v>
      </c>
      <c r="AF1342" s="73" t="n">
        <f aca="false">SUMIFS(Detail!$L$2:$L$9168,Detail!$C$2:$C$9168,$A1342)</f>
        <v>0</v>
      </c>
      <c r="AG1342" s="74" t="n">
        <f aca="false">SUMIFS(Detail!$N$2:$N$9168,Detail!$C$2:$C$9168,$A1342)</f>
        <v>0</v>
      </c>
    </row>
    <row r="1343" customFormat="false" ht="15" hidden="false" customHeight="false" outlineLevel="0" collapsed="false">
      <c r="A1343" s="71" t="s">
        <v>1486</v>
      </c>
      <c r="B1343" s="71" t="s">
        <v>3205</v>
      </c>
      <c r="C1343" s="71" t="s">
        <v>298</v>
      </c>
      <c r="D1343" s="71" t="str">
        <f aca="false">IFERROR(INDEX('Brand Map'!$B$4:$B$125,MATCH(C1343,'Brand Map'!$A$4:$A$125,0)),"Other")</f>
        <v>FBAU</v>
      </c>
      <c r="E1343" s="73" t="n">
        <f aca="false">SUMIFS(Detail!$K$2:$K$9168,Detail!$C$2:$C$9168,$A1343)</f>
        <v>17</v>
      </c>
      <c r="F1343" s="73" t="n">
        <f aca="false">SUMIFS(Detail!$E$2:$E$9168,Detail!$C$2:$C$9168,$A1343)</f>
        <v>0</v>
      </c>
      <c r="G1343" s="74" t="n">
        <f aca="false">SUMIFS(Detail!$M$2:$M$9168,Detail!$C$2:$C$9168,$A1343)</f>
        <v>1020.14</v>
      </c>
      <c r="H1343" s="74" t="n">
        <f aca="false">SUMIFS(Detail!$D$2:$D$9168,Detail!$C$2:$C$9168,$A1343)</f>
        <v>0</v>
      </c>
      <c r="I1343" s="74" t="n">
        <v>2476.04</v>
      </c>
      <c r="J1343" s="51" t="n">
        <f aca="false">IF(E1343&gt;0,AF1343/E1343,0)</f>
        <v>0</v>
      </c>
      <c r="K1343" s="51" t="n">
        <f aca="false">IF(G1343&gt;0,AG1343/G1343,0)</f>
        <v>0</v>
      </c>
      <c r="L1343" s="75" t="n">
        <f aca="false">H1343/Settings!$B$16</f>
        <v>0</v>
      </c>
      <c r="M1343" s="76" t="n">
        <f aca="false">H1343/Settings!$B$20</f>
        <v>0</v>
      </c>
      <c r="N1343" s="77" t="n">
        <f aca="false">E1343*Settings!$B$3</f>
        <v>1.27261924970294</v>
      </c>
      <c r="O1343" s="77" t="n">
        <f aca="false">IF(E1343&gt;0,(AF1343-N1343)/SQRT(E1343*Settings!$B$3*(1-Settings!$B$3)),0)</f>
        <v>-1.17285818847601</v>
      </c>
      <c r="P1343" s="77" t="n">
        <f aca="false">MAX(0,AF1343-N1343)</f>
        <v>0</v>
      </c>
      <c r="Q1343" s="51" t="n">
        <f aca="false">IF(E1343&gt;=Settings!$B$4,(AF1343+Settings!$B$7*Settings!$B$3)/(E1343+Settings!$B$7),Settings!$B$3)</f>
        <v>0.0748599558648786</v>
      </c>
      <c r="R1343" s="78" t="n">
        <f aca="false">PERCENTRANK($H$2:$H$1780,H1343,6)</f>
        <v>0</v>
      </c>
      <c r="S1343" s="78" t="n">
        <f aca="false">PERCENTRANK($Q$2:$Q$1780,Q1343,6)</f>
        <v>0.0646794</v>
      </c>
      <c r="T1343" s="78" t="n">
        <f aca="false">PERCENTRANK($F$2:$F$1780,F1343,6)</f>
        <v>0</v>
      </c>
      <c r="U1343" s="79" t="n">
        <f aca="false">IF(F1343&gt;0,ROUND((Settings!$B$8*T1343+Settings!$B$9*R1343+Settings!$B$10*S1343)/SUM(Settings!$B$8:$B$10),10),0)</f>
        <v>0</v>
      </c>
      <c r="V1343" s="71" t="str">
        <f aca="false">IF(U1343&gt;0,RANK(U1343,$U$2:$U$1780)+COUNTIF($U$2:U1343,U1343)-1,"")</f>
        <v/>
      </c>
      <c r="W1343" s="71" t="str">
        <f aca="false">IF(V1343="","",IF(V1343&lt;=Settings!$B$11,"1 - Fix first",IF(V1343&lt;=Settings!$B$12,"2 - Review","3 - Monitor")))</f>
        <v/>
      </c>
      <c r="X1343" s="71" t="str">
        <f aca="false">IF(AND(E1343&gt;=Settings!$B$4,AF1343&gt;=Settings!$B$5,O1343&gt;=Settings!$B$6),"HIGH RATE","")</f>
        <v/>
      </c>
      <c r="Y1343" s="71" t="str">
        <f aca="false">IF(F1343&gt;0,RANK(F1343,$F$2:$F$1780)+COUNTIF($F$2:F1343,F1343)-1,"")</f>
        <v/>
      </c>
      <c r="Z1343" s="71" t="str">
        <f aca="false">IF(H1343&gt;0,RANK(H1343,$H$2:$H$1780)+COUNTIF($H$2:H1343,H1343)-1,"")</f>
        <v/>
      </c>
      <c r="AA1343" s="71" t="str">
        <f aca="false">IF(AC1343="","",RANK(AC1343,$AC$2:$AC$1780)+COUNTIF($AC$2:AC1343,AC1343)-1)</f>
        <v/>
      </c>
      <c r="AB1343" s="71" t="str">
        <f aca="false">IF(AD1343="","",RANK(AD1343,$AD$2:$AD$1780)+COUNTIF($AD$2:AD1343,AD1343)-1)</f>
        <v/>
      </c>
      <c r="AC1343" s="71" t="str">
        <f aca="false">IF(AND(AF1343&gt;0,E1343&gt;=Settings!$B$4),ROUND(J1343,10),"")</f>
        <v/>
      </c>
      <c r="AD1343" s="71" t="str">
        <f aca="false">IF(X1343="HIGH RATE",ROUND(O1343,10),"")</f>
        <v/>
      </c>
      <c r="AE1343" s="71" t="s">
        <v>59</v>
      </c>
      <c r="AF1343" s="73" t="n">
        <f aca="false">SUMIFS(Detail!$L$2:$L$9168,Detail!$C$2:$C$9168,$A1343)</f>
        <v>0</v>
      </c>
      <c r="AG1343" s="74" t="n">
        <f aca="false">SUMIFS(Detail!$N$2:$N$9168,Detail!$C$2:$C$9168,$A1343)</f>
        <v>0</v>
      </c>
    </row>
    <row r="1344" customFormat="false" ht="15" hidden="false" customHeight="false" outlineLevel="0" collapsed="false">
      <c r="A1344" s="71" t="s">
        <v>1366</v>
      </c>
      <c r="B1344" s="71" t="s">
        <v>3206</v>
      </c>
      <c r="C1344" s="71" t="s">
        <v>298</v>
      </c>
      <c r="D1344" s="71" t="str">
        <f aca="false">IFERROR(INDEX('Brand Map'!$B$4:$B$125,MATCH(C1344,'Brand Map'!$A$4:$A$125,0)),"Other")</f>
        <v>FBAU</v>
      </c>
      <c r="E1344" s="73" t="n">
        <f aca="false">SUMIFS(Detail!$K$2:$K$9168,Detail!$C$2:$C$9168,$A1344)</f>
        <v>8</v>
      </c>
      <c r="F1344" s="73" t="n">
        <f aca="false">SUMIFS(Detail!$E$2:$E$9168,Detail!$C$2:$C$9168,$A1344)</f>
        <v>0</v>
      </c>
      <c r="G1344" s="74" t="n">
        <f aca="false">SUMIFS(Detail!$M$2:$M$9168,Detail!$C$2:$C$9168,$A1344)</f>
        <v>867.81</v>
      </c>
      <c r="H1344" s="74" t="n">
        <f aca="false">SUMIFS(Detail!$D$2:$D$9168,Detail!$C$2:$C$9168,$A1344)</f>
        <v>0</v>
      </c>
      <c r="I1344" s="74" t="n">
        <v>6316.14</v>
      </c>
      <c r="J1344" s="51" t="n">
        <f aca="false">IF(E1344&gt;0,AF1344/E1344,0)</f>
        <v>0</v>
      </c>
      <c r="K1344" s="51" t="n">
        <f aca="false">IF(G1344&gt;0,AG1344/G1344,0)</f>
        <v>0</v>
      </c>
      <c r="L1344" s="75" t="n">
        <f aca="false">H1344/Settings!$B$16</f>
        <v>0</v>
      </c>
      <c r="M1344" s="76" t="n">
        <f aca="false">H1344/Settings!$B$20</f>
        <v>0</v>
      </c>
      <c r="N1344" s="77" t="n">
        <f aca="false">E1344*Settings!$B$3</f>
        <v>0.598879646919029</v>
      </c>
      <c r="O1344" s="77" t="n">
        <f aca="false">IF(E1344&gt;0,(AF1344-N1344)/SQRT(E1344*Settings!$B$3*(1-Settings!$B$3)),0)</f>
        <v>-0.804574079585767</v>
      </c>
      <c r="P1344" s="77" t="n">
        <f aca="false">MAX(0,AF1344-N1344)</f>
        <v>0</v>
      </c>
      <c r="Q1344" s="51" t="n">
        <f aca="false">IF(E1344&gt;=Settings!$B$4,(AF1344+Settings!$B$7*Settings!$B$3)/(E1344+Settings!$B$7),Settings!$B$3)</f>
        <v>0.0748599558648786</v>
      </c>
      <c r="R1344" s="78" t="n">
        <f aca="false">PERCENTRANK($H$2:$H$1780,H1344,6)</f>
        <v>0</v>
      </c>
      <c r="S1344" s="78" t="n">
        <f aca="false">PERCENTRANK($Q$2:$Q$1780,Q1344,6)</f>
        <v>0.0646794</v>
      </c>
      <c r="T1344" s="78" t="n">
        <f aca="false">PERCENTRANK($F$2:$F$1780,F1344,6)</f>
        <v>0</v>
      </c>
      <c r="U1344" s="79" t="n">
        <f aca="false">IF(F1344&gt;0,ROUND((Settings!$B$8*T1344+Settings!$B$9*R1344+Settings!$B$10*S1344)/SUM(Settings!$B$8:$B$10),10),0)</f>
        <v>0</v>
      </c>
      <c r="V1344" s="71" t="str">
        <f aca="false">IF(U1344&gt;0,RANK(U1344,$U$2:$U$1780)+COUNTIF($U$2:U1344,U1344)-1,"")</f>
        <v/>
      </c>
      <c r="W1344" s="71" t="str">
        <f aca="false">IF(V1344="","",IF(V1344&lt;=Settings!$B$11,"1 - Fix first",IF(V1344&lt;=Settings!$B$12,"2 - Review","3 - Monitor")))</f>
        <v/>
      </c>
      <c r="X1344" s="71" t="str">
        <f aca="false">IF(AND(E1344&gt;=Settings!$B$4,AF1344&gt;=Settings!$B$5,O1344&gt;=Settings!$B$6),"HIGH RATE","")</f>
        <v/>
      </c>
      <c r="Y1344" s="71" t="str">
        <f aca="false">IF(F1344&gt;0,RANK(F1344,$F$2:$F$1780)+COUNTIF($F$2:F1344,F1344)-1,"")</f>
        <v/>
      </c>
      <c r="Z1344" s="71" t="str">
        <f aca="false">IF(H1344&gt;0,RANK(H1344,$H$2:$H$1780)+COUNTIF($H$2:H1344,H1344)-1,"")</f>
        <v/>
      </c>
      <c r="AA1344" s="71" t="str">
        <f aca="false">IF(AC1344="","",RANK(AC1344,$AC$2:$AC$1780)+COUNTIF($AC$2:AC1344,AC1344)-1)</f>
        <v/>
      </c>
      <c r="AB1344" s="71" t="str">
        <f aca="false">IF(AD1344="","",RANK(AD1344,$AD$2:$AD$1780)+COUNTIF($AD$2:AD1344,AD1344)-1)</f>
        <v/>
      </c>
      <c r="AC1344" s="71" t="str">
        <f aca="false">IF(AND(AF1344&gt;0,E1344&gt;=Settings!$B$4),ROUND(J1344,10),"")</f>
        <v/>
      </c>
      <c r="AD1344" s="71" t="str">
        <f aca="false">IF(X1344="HIGH RATE",ROUND(O1344,10),"")</f>
        <v/>
      </c>
      <c r="AE1344" s="71" t="s">
        <v>59</v>
      </c>
      <c r="AF1344" s="73" t="n">
        <f aca="false">SUMIFS(Detail!$L$2:$L$9168,Detail!$C$2:$C$9168,$A1344)</f>
        <v>0</v>
      </c>
      <c r="AG1344" s="74" t="n">
        <f aca="false">SUMIFS(Detail!$N$2:$N$9168,Detail!$C$2:$C$9168,$A1344)</f>
        <v>0</v>
      </c>
    </row>
    <row r="1345" customFormat="false" ht="15" hidden="false" customHeight="false" outlineLevel="0" collapsed="false">
      <c r="A1345" s="71" t="s">
        <v>2386</v>
      </c>
      <c r="B1345" s="71" t="s">
        <v>3207</v>
      </c>
      <c r="C1345" s="71" t="s">
        <v>298</v>
      </c>
      <c r="D1345" s="71" t="str">
        <f aca="false">IFERROR(INDEX('Brand Map'!$B$4:$B$125,MATCH(C1345,'Brand Map'!$A$4:$A$125,0)),"Other")</f>
        <v>FBAU</v>
      </c>
      <c r="E1345" s="73" t="n">
        <f aca="false">SUMIFS(Detail!$K$2:$K$9168,Detail!$C$2:$C$9168,$A1345)</f>
        <v>5</v>
      </c>
      <c r="F1345" s="73" t="n">
        <f aca="false">SUMIFS(Detail!$E$2:$E$9168,Detail!$C$2:$C$9168,$A1345)</f>
        <v>0</v>
      </c>
      <c r="G1345" s="74" t="n">
        <f aca="false">SUMIFS(Detail!$M$2:$M$9168,Detail!$C$2:$C$9168,$A1345)</f>
        <v>494.31</v>
      </c>
      <c r="H1345" s="74" t="n">
        <f aca="false">SUMIFS(Detail!$D$2:$D$9168,Detail!$C$2:$C$9168,$A1345)</f>
        <v>0</v>
      </c>
      <c r="I1345" s="74" t="n">
        <v>565.64</v>
      </c>
      <c r="J1345" s="51" t="n">
        <f aca="false">IF(E1345&gt;0,AF1345/E1345,0)</f>
        <v>0</v>
      </c>
      <c r="K1345" s="51" t="n">
        <f aca="false">IF(G1345&gt;0,AG1345/G1345,0)</f>
        <v>0</v>
      </c>
      <c r="L1345" s="75" t="n">
        <f aca="false">H1345/Settings!$B$16</f>
        <v>0</v>
      </c>
      <c r="M1345" s="76" t="n">
        <f aca="false">H1345/Settings!$B$20</f>
        <v>0</v>
      </c>
      <c r="N1345" s="77" t="n">
        <f aca="false">E1345*Settings!$B$3</f>
        <v>0.374299779324393</v>
      </c>
      <c r="O1345" s="77" t="n">
        <f aca="false">IF(E1345&gt;0,(AF1345-N1345)/SQRT(E1345*Settings!$B$3*(1-Settings!$B$3)),0)</f>
        <v>-0.636071659456152</v>
      </c>
      <c r="P1345" s="77" t="n">
        <f aca="false">MAX(0,AF1345-N1345)</f>
        <v>0</v>
      </c>
      <c r="Q1345" s="51" t="n">
        <f aca="false">IF(E1345&gt;=Settings!$B$4,(AF1345+Settings!$B$7*Settings!$B$3)/(E1345+Settings!$B$7),Settings!$B$3)</f>
        <v>0.0748599558648786</v>
      </c>
      <c r="R1345" s="78" t="n">
        <f aca="false">PERCENTRANK($H$2:$H$1780,H1345,6)</f>
        <v>0</v>
      </c>
      <c r="S1345" s="78" t="n">
        <f aca="false">PERCENTRANK($Q$2:$Q$1780,Q1345,6)</f>
        <v>0.0646794</v>
      </c>
      <c r="T1345" s="78" t="n">
        <f aca="false">PERCENTRANK($F$2:$F$1780,F1345,6)</f>
        <v>0</v>
      </c>
      <c r="U1345" s="79" t="n">
        <f aca="false">IF(F1345&gt;0,ROUND((Settings!$B$8*T1345+Settings!$B$9*R1345+Settings!$B$10*S1345)/SUM(Settings!$B$8:$B$10),10),0)</f>
        <v>0</v>
      </c>
      <c r="V1345" s="71" t="str">
        <f aca="false">IF(U1345&gt;0,RANK(U1345,$U$2:$U$1780)+COUNTIF($U$2:U1345,U1345)-1,"")</f>
        <v/>
      </c>
      <c r="W1345" s="71" t="str">
        <f aca="false">IF(V1345="","",IF(V1345&lt;=Settings!$B$11,"1 - Fix first",IF(V1345&lt;=Settings!$B$12,"2 - Review","3 - Monitor")))</f>
        <v/>
      </c>
      <c r="X1345" s="71" t="str">
        <f aca="false">IF(AND(E1345&gt;=Settings!$B$4,AF1345&gt;=Settings!$B$5,O1345&gt;=Settings!$B$6),"HIGH RATE","")</f>
        <v/>
      </c>
      <c r="Y1345" s="71" t="str">
        <f aca="false">IF(F1345&gt;0,RANK(F1345,$F$2:$F$1780)+COUNTIF($F$2:F1345,F1345)-1,"")</f>
        <v/>
      </c>
      <c r="Z1345" s="71" t="str">
        <f aca="false">IF(H1345&gt;0,RANK(H1345,$H$2:$H$1780)+COUNTIF($H$2:H1345,H1345)-1,"")</f>
        <v/>
      </c>
      <c r="AA1345" s="71" t="str">
        <f aca="false">IF(AC1345="","",RANK(AC1345,$AC$2:$AC$1780)+COUNTIF($AC$2:AC1345,AC1345)-1)</f>
        <v/>
      </c>
      <c r="AB1345" s="71" t="str">
        <f aca="false">IF(AD1345="","",RANK(AD1345,$AD$2:$AD$1780)+COUNTIF($AD$2:AD1345,AD1345)-1)</f>
        <v/>
      </c>
      <c r="AC1345" s="71" t="str">
        <f aca="false">IF(AND(AF1345&gt;0,E1345&gt;=Settings!$B$4),ROUND(J1345,10),"")</f>
        <v/>
      </c>
      <c r="AD1345" s="71" t="str">
        <f aca="false">IF(X1345="HIGH RATE",ROUND(O1345,10),"")</f>
        <v/>
      </c>
      <c r="AE1345" s="71" t="s">
        <v>61</v>
      </c>
      <c r="AF1345" s="73" t="n">
        <f aca="false">SUMIFS(Detail!$L$2:$L$9168,Detail!$C$2:$C$9168,$A1345)</f>
        <v>0</v>
      </c>
      <c r="AG1345" s="74" t="n">
        <f aca="false">SUMIFS(Detail!$N$2:$N$9168,Detail!$C$2:$C$9168,$A1345)</f>
        <v>0</v>
      </c>
    </row>
    <row r="1346" customFormat="false" ht="15" hidden="false" customHeight="false" outlineLevel="0" collapsed="false">
      <c r="A1346" s="71" t="s">
        <v>1040</v>
      </c>
      <c r="B1346" s="71" t="s">
        <v>3208</v>
      </c>
      <c r="C1346" s="71" t="s">
        <v>298</v>
      </c>
      <c r="D1346" s="71" t="str">
        <f aca="false">IFERROR(INDEX('Brand Map'!$B$4:$B$125,MATCH(C1346,'Brand Map'!$A$4:$A$125,0)),"Other")</f>
        <v>FBAU</v>
      </c>
      <c r="E1346" s="73" t="n">
        <f aca="false">SUMIFS(Detail!$K$2:$K$9168,Detail!$C$2:$C$9168,$A1346)</f>
        <v>18</v>
      </c>
      <c r="F1346" s="73" t="n">
        <f aca="false">SUMIFS(Detail!$E$2:$E$9168,Detail!$C$2:$C$9168,$A1346)</f>
        <v>0</v>
      </c>
      <c r="G1346" s="74" t="n">
        <f aca="false">SUMIFS(Detail!$M$2:$M$9168,Detail!$C$2:$C$9168,$A1346)</f>
        <v>817.37</v>
      </c>
      <c r="H1346" s="74" t="n">
        <f aca="false">SUMIFS(Detail!$D$2:$D$9168,Detail!$C$2:$C$9168,$A1346)</f>
        <v>0</v>
      </c>
      <c r="I1346" s="74" t="n">
        <v>2730.41</v>
      </c>
      <c r="J1346" s="51" t="n">
        <f aca="false">IF(E1346&gt;0,AF1346/E1346,0)</f>
        <v>0</v>
      </c>
      <c r="K1346" s="51" t="n">
        <f aca="false">IF(G1346&gt;0,AG1346/G1346,0)</f>
        <v>0</v>
      </c>
      <c r="L1346" s="75" t="n">
        <f aca="false">H1346/Settings!$B$16</f>
        <v>0</v>
      </c>
      <c r="M1346" s="76" t="n">
        <f aca="false">H1346/Settings!$B$20</f>
        <v>0</v>
      </c>
      <c r="N1346" s="77" t="n">
        <f aca="false">E1346*Settings!$B$3</f>
        <v>1.34747920556782</v>
      </c>
      <c r="O1346" s="77" t="n">
        <f aca="false">IF(E1346&gt;0,(AF1346-N1346)/SQRT(E1346*Settings!$B$3*(1-Settings!$B$3)),0)</f>
        <v>-1.20686111937865</v>
      </c>
      <c r="P1346" s="77" t="n">
        <f aca="false">MAX(0,AF1346-N1346)</f>
        <v>0</v>
      </c>
      <c r="Q1346" s="51" t="n">
        <f aca="false">IF(E1346&gt;=Settings!$B$4,(AF1346+Settings!$B$7*Settings!$B$3)/(E1346+Settings!$B$7),Settings!$B$3)</f>
        <v>0.0748599558648786</v>
      </c>
      <c r="R1346" s="78" t="n">
        <f aca="false">PERCENTRANK($H$2:$H$1780,H1346,6)</f>
        <v>0</v>
      </c>
      <c r="S1346" s="78" t="n">
        <f aca="false">PERCENTRANK($Q$2:$Q$1780,Q1346,6)</f>
        <v>0.0646794</v>
      </c>
      <c r="T1346" s="78" t="n">
        <f aca="false">PERCENTRANK($F$2:$F$1780,F1346,6)</f>
        <v>0</v>
      </c>
      <c r="U1346" s="79" t="n">
        <f aca="false">IF(F1346&gt;0,ROUND((Settings!$B$8*T1346+Settings!$B$9*R1346+Settings!$B$10*S1346)/SUM(Settings!$B$8:$B$10),10),0)</f>
        <v>0</v>
      </c>
      <c r="V1346" s="71" t="str">
        <f aca="false">IF(U1346&gt;0,RANK(U1346,$U$2:$U$1780)+COUNTIF($U$2:U1346,U1346)-1,"")</f>
        <v/>
      </c>
      <c r="W1346" s="71" t="str">
        <f aca="false">IF(V1346="","",IF(V1346&lt;=Settings!$B$11,"1 - Fix first",IF(V1346&lt;=Settings!$B$12,"2 - Review","3 - Monitor")))</f>
        <v/>
      </c>
      <c r="X1346" s="71" t="str">
        <f aca="false">IF(AND(E1346&gt;=Settings!$B$4,AF1346&gt;=Settings!$B$5,O1346&gt;=Settings!$B$6),"HIGH RATE","")</f>
        <v/>
      </c>
      <c r="Y1346" s="71" t="str">
        <f aca="false">IF(F1346&gt;0,RANK(F1346,$F$2:$F$1780)+COUNTIF($F$2:F1346,F1346)-1,"")</f>
        <v/>
      </c>
      <c r="Z1346" s="71" t="str">
        <f aca="false">IF(H1346&gt;0,RANK(H1346,$H$2:$H$1780)+COUNTIF($H$2:H1346,H1346)-1,"")</f>
        <v/>
      </c>
      <c r="AA1346" s="71" t="str">
        <f aca="false">IF(AC1346="","",RANK(AC1346,$AC$2:$AC$1780)+COUNTIF($AC$2:AC1346,AC1346)-1)</f>
        <v/>
      </c>
      <c r="AB1346" s="71" t="str">
        <f aca="false">IF(AD1346="","",RANK(AD1346,$AD$2:$AD$1780)+COUNTIF($AD$2:AD1346,AD1346)-1)</f>
        <v/>
      </c>
      <c r="AC1346" s="71" t="str">
        <f aca="false">IF(AND(AF1346&gt;0,E1346&gt;=Settings!$B$4),ROUND(J1346,10),"")</f>
        <v/>
      </c>
      <c r="AD1346" s="71" t="str">
        <f aca="false">IF(X1346="HIGH RATE",ROUND(O1346,10),"")</f>
        <v/>
      </c>
      <c r="AE1346" s="71" t="s">
        <v>59</v>
      </c>
      <c r="AF1346" s="73" t="n">
        <f aca="false">SUMIFS(Detail!$L$2:$L$9168,Detail!$C$2:$C$9168,$A1346)</f>
        <v>0</v>
      </c>
      <c r="AG1346" s="74" t="n">
        <f aca="false">SUMIFS(Detail!$N$2:$N$9168,Detail!$C$2:$C$9168,$A1346)</f>
        <v>0</v>
      </c>
    </row>
    <row r="1347" customFormat="false" ht="15" hidden="false" customHeight="false" outlineLevel="0" collapsed="false">
      <c r="A1347" s="71" t="s">
        <v>2127</v>
      </c>
      <c r="B1347" s="71" t="s">
        <v>3209</v>
      </c>
      <c r="C1347" s="71" t="s">
        <v>298</v>
      </c>
      <c r="D1347" s="71" t="str">
        <f aca="false">IFERROR(INDEX('Brand Map'!$B$4:$B$125,MATCH(C1347,'Brand Map'!$A$4:$A$125,0)),"Other")</f>
        <v>FBAU</v>
      </c>
      <c r="E1347" s="73" t="n">
        <f aca="false">SUMIFS(Detail!$K$2:$K$9168,Detail!$C$2:$C$9168,$A1347)</f>
        <v>4</v>
      </c>
      <c r="F1347" s="73" t="n">
        <f aca="false">SUMIFS(Detail!$E$2:$E$9168,Detail!$C$2:$C$9168,$A1347)</f>
        <v>0</v>
      </c>
      <c r="G1347" s="74" t="n">
        <f aca="false">SUMIFS(Detail!$M$2:$M$9168,Detail!$C$2:$C$9168,$A1347)</f>
        <v>776.18</v>
      </c>
      <c r="H1347" s="74" t="n">
        <f aca="false">SUMIFS(Detail!$D$2:$D$9168,Detail!$C$2:$C$9168,$A1347)</f>
        <v>0</v>
      </c>
      <c r="I1347" s="74" t="n">
        <v>1307.04</v>
      </c>
      <c r="J1347" s="51" t="n">
        <f aca="false">IF(E1347&gt;0,AF1347/E1347,0)</f>
        <v>0</v>
      </c>
      <c r="K1347" s="51" t="n">
        <f aca="false">IF(G1347&gt;0,AG1347/G1347,0)</f>
        <v>0</v>
      </c>
      <c r="L1347" s="75" t="n">
        <f aca="false">H1347/Settings!$B$16</f>
        <v>0</v>
      </c>
      <c r="M1347" s="76" t="n">
        <f aca="false">H1347/Settings!$B$20</f>
        <v>0</v>
      </c>
      <c r="N1347" s="77" t="n">
        <f aca="false">E1347*Settings!$B$3</f>
        <v>0.299439823459515</v>
      </c>
      <c r="O1347" s="77" t="n">
        <f aca="false">IF(E1347&gt;0,(AF1347-N1347)/SQRT(E1347*Settings!$B$3*(1-Settings!$B$3)),0)</f>
        <v>-0.568919787642021</v>
      </c>
      <c r="P1347" s="77" t="n">
        <f aca="false">MAX(0,AF1347-N1347)</f>
        <v>0</v>
      </c>
      <c r="Q1347" s="51" t="n">
        <f aca="false">IF(E1347&gt;=Settings!$B$4,(AF1347+Settings!$B$7*Settings!$B$3)/(E1347+Settings!$B$7),Settings!$B$3)</f>
        <v>0.0748599558648786</v>
      </c>
      <c r="R1347" s="78" t="n">
        <f aca="false">PERCENTRANK($H$2:$H$1780,H1347,6)</f>
        <v>0</v>
      </c>
      <c r="S1347" s="78" t="n">
        <f aca="false">PERCENTRANK($Q$2:$Q$1780,Q1347,6)</f>
        <v>0.0646794</v>
      </c>
      <c r="T1347" s="78" t="n">
        <f aca="false">PERCENTRANK($F$2:$F$1780,F1347,6)</f>
        <v>0</v>
      </c>
      <c r="U1347" s="79" t="n">
        <f aca="false">IF(F1347&gt;0,ROUND((Settings!$B$8*T1347+Settings!$B$9*R1347+Settings!$B$10*S1347)/SUM(Settings!$B$8:$B$10),10),0)</f>
        <v>0</v>
      </c>
      <c r="V1347" s="71" t="str">
        <f aca="false">IF(U1347&gt;0,RANK(U1347,$U$2:$U$1780)+COUNTIF($U$2:U1347,U1347)-1,"")</f>
        <v/>
      </c>
      <c r="W1347" s="71" t="str">
        <f aca="false">IF(V1347="","",IF(V1347&lt;=Settings!$B$11,"1 - Fix first",IF(V1347&lt;=Settings!$B$12,"2 - Review","3 - Monitor")))</f>
        <v/>
      </c>
      <c r="X1347" s="71" t="str">
        <f aca="false">IF(AND(E1347&gt;=Settings!$B$4,AF1347&gt;=Settings!$B$5,O1347&gt;=Settings!$B$6),"HIGH RATE","")</f>
        <v/>
      </c>
      <c r="Y1347" s="71" t="str">
        <f aca="false">IF(F1347&gt;0,RANK(F1347,$F$2:$F$1780)+COUNTIF($F$2:F1347,F1347)-1,"")</f>
        <v/>
      </c>
      <c r="Z1347" s="71" t="str">
        <f aca="false">IF(H1347&gt;0,RANK(H1347,$H$2:$H$1780)+COUNTIF($H$2:H1347,H1347)-1,"")</f>
        <v/>
      </c>
      <c r="AA1347" s="71" t="str">
        <f aca="false">IF(AC1347="","",RANK(AC1347,$AC$2:$AC$1780)+COUNTIF($AC$2:AC1347,AC1347)-1)</f>
        <v/>
      </c>
      <c r="AB1347" s="71" t="str">
        <f aca="false">IF(AD1347="","",RANK(AD1347,$AD$2:$AD$1780)+COUNTIF($AD$2:AD1347,AD1347)-1)</f>
        <v/>
      </c>
      <c r="AC1347" s="71" t="str">
        <f aca="false">IF(AND(AF1347&gt;0,E1347&gt;=Settings!$B$4),ROUND(J1347,10),"")</f>
        <v/>
      </c>
      <c r="AD1347" s="71" t="str">
        <f aca="false">IF(X1347="HIGH RATE",ROUND(O1347,10),"")</f>
        <v/>
      </c>
      <c r="AE1347" s="71" t="s">
        <v>61</v>
      </c>
      <c r="AF1347" s="73" t="n">
        <f aca="false">SUMIFS(Detail!$L$2:$L$9168,Detail!$C$2:$C$9168,$A1347)</f>
        <v>0</v>
      </c>
      <c r="AG1347" s="74" t="n">
        <f aca="false">SUMIFS(Detail!$N$2:$N$9168,Detail!$C$2:$C$9168,$A1347)</f>
        <v>0</v>
      </c>
    </row>
    <row r="1348" customFormat="false" ht="15" hidden="false" customHeight="false" outlineLevel="0" collapsed="false">
      <c r="A1348" s="71" t="s">
        <v>1417</v>
      </c>
      <c r="B1348" s="71" t="s">
        <v>3210</v>
      </c>
      <c r="C1348" s="71" t="s">
        <v>298</v>
      </c>
      <c r="D1348" s="71" t="str">
        <f aca="false">IFERROR(INDEX('Brand Map'!$B$4:$B$125,MATCH(C1348,'Brand Map'!$A$4:$A$125,0)),"Other")</f>
        <v>FBAU</v>
      </c>
      <c r="E1348" s="73" t="n">
        <f aca="false">SUMIFS(Detail!$K$2:$K$9168,Detail!$C$2:$C$9168,$A1348)</f>
        <v>4</v>
      </c>
      <c r="F1348" s="73" t="n">
        <f aca="false">SUMIFS(Detail!$E$2:$E$9168,Detail!$C$2:$C$9168,$A1348)</f>
        <v>0</v>
      </c>
      <c r="G1348" s="74" t="n">
        <f aca="false">SUMIFS(Detail!$M$2:$M$9168,Detail!$C$2:$C$9168,$A1348)</f>
        <v>978.13</v>
      </c>
      <c r="H1348" s="74" t="n">
        <f aca="false">SUMIFS(Detail!$D$2:$D$9168,Detail!$C$2:$C$9168,$A1348)</f>
        <v>0</v>
      </c>
      <c r="I1348" s="74" t="n">
        <v>3568.89</v>
      </c>
      <c r="J1348" s="51" t="n">
        <f aca="false">IF(E1348&gt;0,AF1348/E1348,0)</f>
        <v>0</v>
      </c>
      <c r="K1348" s="51" t="n">
        <f aca="false">IF(G1348&gt;0,AG1348/G1348,0)</f>
        <v>0</v>
      </c>
      <c r="L1348" s="75" t="n">
        <f aca="false">H1348/Settings!$B$16</f>
        <v>0</v>
      </c>
      <c r="M1348" s="76" t="n">
        <f aca="false">H1348/Settings!$B$20</f>
        <v>0</v>
      </c>
      <c r="N1348" s="77" t="n">
        <f aca="false">E1348*Settings!$B$3</f>
        <v>0.299439823459515</v>
      </c>
      <c r="O1348" s="77" t="n">
        <f aca="false">IF(E1348&gt;0,(AF1348-N1348)/SQRT(E1348*Settings!$B$3*(1-Settings!$B$3)),0)</f>
        <v>-0.568919787642021</v>
      </c>
      <c r="P1348" s="77" t="n">
        <f aca="false">MAX(0,AF1348-N1348)</f>
        <v>0</v>
      </c>
      <c r="Q1348" s="51" t="n">
        <f aca="false">IF(E1348&gt;=Settings!$B$4,(AF1348+Settings!$B$7*Settings!$B$3)/(E1348+Settings!$B$7),Settings!$B$3)</f>
        <v>0.0748599558648786</v>
      </c>
      <c r="R1348" s="78" t="n">
        <f aca="false">PERCENTRANK($H$2:$H$1780,H1348,6)</f>
        <v>0</v>
      </c>
      <c r="S1348" s="78" t="n">
        <f aca="false">PERCENTRANK($Q$2:$Q$1780,Q1348,6)</f>
        <v>0.0646794</v>
      </c>
      <c r="T1348" s="78" t="n">
        <f aca="false">PERCENTRANK($F$2:$F$1780,F1348,6)</f>
        <v>0</v>
      </c>
      <c r="U1348" s="79" t="n">
        <f aca="false">IF(F1348&gt;0,ROUND((Settings!$B$8*T1348+Settings!$B$9*R1348+Settings!$B$10*S1348)/SUM(Settings!$B$8:$B$10),10),0)</f>
        <v>0</v>
      </c>
      <c r="V1348" s="71" t="str">
        <f aca="false">IF(U1348&gt;0,RANK(U1348,$U$2:$U$1780)+COUNTIF($U$2:U1348,U1348)-1,"")</f>
        <v/>
      </c>
      <c r="W1348" s="71" t="str">
        <f aca="false">IF(V1348="","",IF(V1348&lt;=Settings!$B$11,"1 - Fix first",IF(V1348&lt;=Settings!$B$12,"2 - Review","3 - Monitor")))</f>
        <v/>
      </c>
      <c r="X1348" s="71" t="str">
        <f aca="false">IF(AND(E1348&gt;=Settings!$B$4,AF1348&gt;=Settings!$B$5,O1348&gt;=Settings!$B$6),"HIGH RATE","")</f>
        <v/>
      </c>
      <c r="Y1348" s="71" t="str">
        <f aca="false">IF(F1348&gt;0,RANK(F1348,$F$2:$F$1780)+COUNTIF($F$2:F1348,F1348)-1,"")</f>
        <v/>
      </c>
      <c r="Z1348" s="71" t="str">
        <f aca="false">IF(H1348&gt;0,RANK(H1348,$H$2:$H$1780)+COUNTIF($H$2:H1348,H1348)-1,"")</f>
        <v/>
      </c>
      <c r="AA1348" s="71" t="str">
        <f aca="false">IF(AC1348="","",RANK(AC1348,$AC$2:$AC$1780)+COUNTIF($AC$2:AC1348,AC1348)-1)</f>
        <v/>
      </c>
      <c r="AB1348" s="71" t="str">
        <f aca="false">IF(AD1348="","",RANK(AD1348,$AD$2:$AD$1780)+COUNTIF($AD$2:AD1348,AD1348)-1)</f>
        <v/>
      </c>
      <c r="AC1348" s="71" t="str">
        <f aca="false">IF(AND(AF1348&gt;0,E1348&gt;=Settings!$B$4),ROUND(J1348,10),"")</f>
        <v/>
      </c>
      <c r="AD1348" s="71" t="str">
        <f aca="false">IF(X1348="HIGH RATE",ROUND(O1348,10),"")</f>
        <v/>
      </c>
      <c r="AE1348" s="71" t="s">
        <v>61</v>
      </c>
      <c r="AF1348" s="73" t="n">
        <f aca="false">SUMIFS(Detail!$L$2:$L$9168,Detail!$C$2:$C$9168,$A1348)</f>
        <v>0</v>
      </c>
      <c r="AG1348" s="74" t="n">
        <f aca="false">SUMIFS(Detail!$N$2:$N$9168,Detail!$C$2:$C$9168,$A1348)</f>
        <v>0</v>
      </c>
    </row>
    <row r="1349" customFormat="false" ht="15" hidden="false" customHeight="false" outlineLevel="0" collapsed="false">
      <c r="A1349" s="71" t="s">
        <v>945</v>
      </c>
      <c r="B1349" s="71" t="s">
        <v>570</v>
      </c>
      <c r="C1349" s="71" t="s">
        <v>298</v>
      </c>
      <c r="D1349" s="71" t="str">
        <f aca="false">IFERROR(INDEX('Brand Map'!$B$4:$B$125,MATCH(C1349,'Brand Map'!$A$4:$A$125,0)),"Other")</f>
        <v>FBAU</v>
      </c>
      <c r="E1349" s="73" t="n">
        <f aca="false">SUMIFS(Detail!$K$2:$K$9168,Detail!$C$2:$C$9168,$A1349)</f>
        <v>0</v>
      </c>
      <c r="F1349" s="73" t="n">
        <f aca="false">SUMIFS(Detail!$E$2:$E$9168,Detail!$C$2:$C$9168,$A1349)</f>
        <v>0</v>
      </c>
      <c r="G1349" s="74" t="n">
        <f aca="false">SUMIFS(Detail!$M$2:$M$9168,Detail!$C$2:$C$9168,$A1349)</f>
        <v>0</v>
      </c>
      <c r="H1349" s="74" t="n">
        <f aca="false">SUMIFS(Detail!$D$2:$D$9168,Detail!$C$2:$C$9168,$A1349)</f>
        <v>0</v>
      </c>
      <c r="I1349" s="74" t="n">
        <v>277.9</v>
      </c>
      <c r="J1349" s="51" t="n">
        <f aca="false">IF(E1349&gt;0,AF1349/E1349,0)</f>
        <v>0</v>
      </c>
      <c r="K1349" s="51" t="n">
        <f aca="false">IF(G1349&gt;0,AG1349/G1349,0)</f>
        <v>0</v>
      </c>
      <c r="L1349" s="75" t="n">
        <f aca="false">H1349/Settings!$B$16</f>
        <v>0</v>
      </c>
      <c r="M1349" s="76" t="n">
        <f aca="false">H1349/Settings!$B$20</f>
        <v>0</v>
      </c>
      <c r="N1349" s="77" t="n">
        <f aca="false">E1349*Settings!$B$3</f>
        <v>0</v>
      </c>
      <c r="O1349" s="77" t="n">
        <f aca="false">IF(E1349&gt;0,(AF1349-N1349)/SQRT(E1349*Settings!$B$3*(1-Settings!$B$3)),0)</f>
        <v>0</v>
      </c>
      <c r="P1349" s="77" t="n">
        <f aca="false">MAX(0,AF1349-N1349)</f>
        <v>0</v>
      </c>
      <c r="Q1349" s="51" t="n">
        <f aca="false">IF(E1349&gt;=Settings!$B$4,(AF1349+Settings!$B$7*Settings!$B$3)/(E1349+Settings!$B$7),Settings!$B$3)</f>
        <v>0.0748599558648786</v>
      </c>
      <c r="R1349" s="78" t="n">
        <f aca="false">PERCENTRANK($H$2:$H$1780,H1349,6)</f>
        <v>0</v>
      </c>
      <c r="S1349" s="78" t="n">
        <f aca="false">PERCENTRANK($Q$2:$Q$1780,Q1349,6)</f>
        <v>0.0646794</v>
      </c>
      <c r="T1349" s="78" t="n">
        <f aca="false">PERCENTRANK($F$2:$F$1780,F1349,6)</f>
        <v>0</v>
      </c>
      <c r="U1349" s="79" t="n">
        <f aca="false">IF(F1349&gt;0,ROUND((Settings!$B$8*T1349+Settings!$B$9*R1349+Settings!$B$10*S1349)/SUM(Settings!$B$8:$B$10),10),0)</f>
        <v>0</v>
      </c>
      <c r="V1349" s="71" t="str">
        <f aca="false">IF(U1349&gt;0,RANK(U1349,$U$2:$U$1780)+COUNTIF($U$2:U1349,U1349)-1,"")</f>
        <v/>
      </c>
      <c r="W1349" s="71" t="str">
        <f aca="false">IF(V1349="","",IF(V1349&lt;=Settings!$B$11,"1 - Fix first",IF(V1349&lt;=Settings!$B$12,"2 - Review","3 - Monitor")))</f>
        <v/>
      </c>
      <c r="X1349" s="71" t="str">
        <f aca="false">IF(AND(E1349&gt;=Settings!$B$4,AF1349&gt;=Settings!$B$5,O1349&gt;=Settings!$B$6),"HIGH RATE","")</f>
        <v/>
      </c>
      <c r="Y1349" s="71" t="str">
        <f aca="false">IF(F1349&gt;0,RANK(F1349,$F$2:$F$1780)+COUNTIF($F$2:F1349,F1349)-1,"")</f>
        <v/>
      </c>
      <c r="Z1349" s="71" t="str">
        <f aca="false">IF(H1349&gt;0,RANK(H1349,$H$2:$H$1780)+COUNTIF($H$2:H1349,H1349)-1,"")</f>
        <v/>
      </c>
      <c r="AA1349" s="71" t="str">
        <f aca="false">IF(AC1349="","",RANK(AC1349,$AC$2:$AC$1780)+COUNTIF($AC$2:AC1349,AC1349)-1)</f>
        <v/>
      </c>
      <c r="AB1349" s="71" t="str">
        <f aca="false">IF(AD1349="","",RANK(AD1349,$AD$2:$AD$1780)+COUNTIF($AD$2:AD1349,AD1349)-1)</f>
        <v/>
      </c>
      <c r="AC1349" s="71" t="str">
        <f aca="false">IF(AND(AF1349&gt;0,E1349&gt;=Settings!$B$4),ROUND(J1349,10),"")</f>
        <v/>
      </c>
      <c r="AD1349" s="71" t="str">
        <f aca="false">IF(X1349="HIGH RATE",ROUND(O1349,10),"")</f>
        <v/>
      </c>
      <c r="AE1349" s="71" t="s">
        <v>60</v>
      </c>
      <c r="AF1349" s="73" t="n">
        <f aca="false">SUMIFS(Detail!$L$2:$L$9168,Detail!$C$2:$C$9168,$A1349)</f>
        <v>0</v>
      </c>
      <c r="AG1349" s="74" t="n">
        <f aca="false">SUMIFS(Detail!$N$2:$N$9168,Detail!$C$2:$C$9168,$A1349)</f>
        <v>0</v>
      </c>
    </row>
    <row r="1350" customFormat="false" ht="15" hidden="false" customHeight="false" outlineLevel="0" collapsed="false">
      <c r="A1350" s="71" t="s">
        <v>1245</v>
      </c>
      <c r="B1350" s="71" t="s">
        <v>3211</v>
      </c>
      <c r="C1350" s="71" t="s">
        <v>604</v>
      </c>
      <c r="D1350" s="71" t="str">
        <f aca="false">IFERROR(INDEX('Brand Map'!$B$4:$B$125,MATCH(C1350,'Brand Map'!$A$4:$A$125,0)),"Other")</f>
        <v>Other (small prefixes)</v>
      </c>
      <c r="E1350" s="73" t="n">
        <f aca="false">SUMIFS(Detail!$K$2:$K$9168,Detail!$C$2:$C$9168,$A1350)</f>
        <v>18</v>
      </c>
      <c r="F1350" s="73" t="n">
        <f aca="false">SUMIFS(Detail!$E$2:$E$9168,Detail!$C$2:$C$9168,$A1350)</f>
        <v>0</v>
      </c>
      <c r="G1350" s="74" t="n">
        <f aca="false">SUMIFS(Detail!$M$2:$M$9168,Detail!$C$2:$C$9168,$A1350)</f>
        <v>2461.31</v>
      </c>
      <c r="H1350" s="74" t="n">
        <f aca="false">SUMIFS(Detail!$D$2:$D$9168,Detail!$C$2:$C$9168,$A1350)</f>
        <v>0</v>
      </c>
      <c r="I1350" s="74" t="n">
        <v>7044.6</v>
      </c>
      <c r="J1350" s="51" t="n">
        <f aca="false">IF(E1350&gt;0,AF1350/E1350,0)</f>
        <v>0</v>
      </c>
      <c r="K1350" s="51" t="n">
        <f aca="false">IF(G1350&gt;0,AG1350/G1350,0)</f>
        <v>0</v>
      </c>
      <c r="L1350" s="75" t="n">
        <f aca="false">H1350/Settings!$B$16</f>
        <v>0</v>
      </c>
      <c r="M1350" s="76" t="n">
        <f aca="false">H1350/Settings!$B$20</f>
        <v>0</v>
      </c>
      <c r="N1350" s="77" t="n">
        <f aca="false">E1350*Settings!$B$3</f>
        <v>1.34747920556782</v>
      </c>
      <c r="O1350" s="77" t="n">
        <f aca="false">IF(E1350&gt;0,(AF1350-N1350)/SQRT(E1350*Settings!$B$3*(1-Settings!$B$3)),0)</f>
        <v>-1.20686111937865</v>
      </c>
      <c r="P1350" s="77" t="n">
        <f aca="false">MAX(0,AF1350-N1350)</f>
        <v>0</v>
      </c>
      <c r="Q1350" s="51" t="n">
        <f aca="false">IF(E1350&gt;=Settings!$B$4,(AF1350+Settings!$B$7*Settings!$B$3)/(E1350+Settings!$B$7),Settings!$B$3)</f>
        <v>0.0748599558648786</v>
      </c>
      <c r="R1350" s="78" t="n">
        <f aca="false">PERCENTRANK($H$2:$H$1780,H1350,6)</f>
        <v>0</v>
      </c>
      <c r="S1350" s="78" t="n">
        <f aca="false">PERCENTRANK($Q$2:$Q$1780,Q1350,6)</f>
        <v>0.0646794</v>
      </c>
      <c r="T1350" s="78" t="n">
        <f aca="false">PERCENTRANK($F$2:$F$1780,F1350,6)</f>
        <v>0</v>
      </c>
      <c r="U1350" s="79" t="n">
        <f aca="false">IF(F1350&gt;0,ROUND((Settings!$B$8*T1350+Settings!$B$9*R1350+Settings!$B$10*S1350)/SUM(Settings!$B$8:$B$10),10),0)</f>
        <v>0</v>
      </c>
      <c r="V1350" s="71" t="str">
        <f aca="false">IF(U1350&gt;0,RANK(U1350,$U$2:$U$1780)+COUNTIF($U$2:U1350,U1350)-1,"")</f>
        <v/>
      </c>
      <c r="W1350" s="71" t="str">
        <f aca="false">IF(V1350="","",IF(V1350&lt;=Settings!$B$11,"1 - Fix first",IF(V1350&lt;=Settings!$B$12,"2 - Review","3 - Monitor")))</f>
        <v/>
      </c>
      <c r="X1350" s="71" t="str">
        <f aca="false">IF(AND(E1350&gt;=Settings!$B$4,AF1350&gt;=Settings!$B$5,O1350&gt;=Settings!$B$6),"HIGH RATE","")</f>
        <v/>
      </c>
      <c r="Y1350" s="71" t="str">
        <f aca="false">IF(F1350&gt;0,RANK(F1350,$F$2:$F$1780)+COUNTIF($F$2:F1350,F1350)-1,"")</f>
        <v/>
      </c>
      <c r="Z1350" s="71" t="str">
        <f aca="false">IF(H1350&gt;0,RANK(H1350,$H$2:$H$1780)+COUNTIF($H$2:H1350,H1350)-1,"")</f>
        <v/>
      </c>
      <c r="AA1350" s="71" t="str">
        <f aca="false">IF(AC1350="","",RANK(AC1350,$AC$2:$AC$1780)+COUNTIF($AC$2:AC1350,AC1350)-1)</f>
        <v/>
      </c>
      <c r="AB1350" s="71" t="str">
        <f aca="false">IF(AD1350="","",RANK(AD1350,$AD$2:$AD$1780)+COUNTIF($AD$2:AD1350,AD1350)-1)</f>
        <v/>
      </c>
      <c r="AC1350" s="71" t="str">
        <f aca="false">IF(AND(AF1350&gt;0,E1350&gt;=Settings!$B$4),ROUND(J1350,10),"")</f>
        <v/>
      </c>
      <c r="AD1350" s="71" t="str">
        <f aca="false">IF(X1350="HIGH RATE",ROUND(O1350,10),"")</f>
        <v/>
      </c>
      <c r="AE1350" s="71" t="s">
        <v>61</v>
      </c>
      <c r="AF1350" s="73" t="n">
        <f aca="false">SUMIFS(Detail!$L$2:$L$9168,Detail!$C$2:$C$9168,$A1350)</f>
        <v>0</v>
      </c>
      <c r="AG1350" s="74" t="n">
        <f aca="false">SUMIFS(Detail!$N$2:$N$9168,Detail!$C$2:$C$9168,$A1350)</f>
        <v>0</v>
      </c>
    </row>
    <row r="1351" customFormat="false" ht="15" hidden="false" customHeight="false" outlineLevel="0" collapsed="false">
      <c r="A1351" s="71" t="s">
        <v>686</v>
      </c>
      <c r="B1351" s="71" t="s">
        <v>687</v>
      </c>
      <c r="C1351" s="71" t="s">
        <v>685</v>
      </c>
      <c r="D1351" s="71" t="str">
        <f aca="false">IFERROR(INDEX('Brand Map'!$B$4:$B$125,MATCH(C1351,'Brand Map'!$A$4:$A$125,0)),"Other")</f>
        <v>Other (small prefixes)</v>
      </c>
      <c r="E1351" s="73" t="n">
        <f aca="false">SUMIFS(Detail!$K$2:$K$9168,Detail!$C$2:$C$9168,$A1351)</f>
        <v>2</v>
      </c>
      <c r="F1351" s="73" t="n">
        <f aca="false">SUMIFS(Detail!$E$2:$E$9168,Detail!$C$2:$C$9168,$A1351)</f>
        <v>0</v>
      </c>
      <c r="G1351" s="74" t="n">
        <f aca="false">SUMIFS(Detail!$M$2:$M$9168,Detail!$C$2:$C$9168,$A1351)</f>
        <v>145.36</v>
      </c>
      <c r="H1351" s="74" t="n">
        <f aca="false">SUMIFS(Detail!$D$2:$D$9168,Detail!$C$2:$C$9168,$A1351)</f>
        <v>0</v>
      </c>
      <c r="I1351" s="74" t="n">
        <v>130.83</v>
      </c>
      <c r="J1351" s="51" t="n">
        <f aca="false">IF(E1351&gt;0,AF1351/E1351,0)</f>
        <v>0</v>
      </c>
      <c r="K1351" s="51" t="n">
        <f aca="false">IF(G1351&gt;0,AG1351/G1351,0)</f>
        <v>0</v>
      </c>
      <c r="L1351" s="75" t="n">
        <f aca="false">H1351/Settings!$B$16</f>
        <v>0</v>
      </c>
      <c r="M1351" s="76" t="n">
        <f aca="false">H1351/Settings!$B$20</f>
        <v>0</v>
      </c>
      <c r="N1351" s="77" t="n">
        <f aca="false">E1351*Settings!$B$3</f>
        <v>0.149719911729757</v>
      </c>
      <c r="O1351" s="77" t="n">
        <f aca="false">IF(E1351&gt;0,(AF1351-N1351)/SQRT(E1351*Settings!$B$3*(1-Settings!$B$3)),0)</f>
        <v>-0.402287039792884</v>
      </c>
      <c r="P1351" s="77" t="n">
        <f aca="false">MAX(0,AF1351-N1351)</f>
        <v>0</v>
      </c>
      <c r="Q1351" s="51" t="n">
        <f aca="false">IF(E1351&gt;=Settings!$B$4,(AF1351+Settings!$B$7*Settings!$B$3)/(E1351+Settings!$B$7),Settings!$B$3)</f>
        <v>0.0748599558648786</v>
      </c>
      <c r="R1351" s="78" t="n">
        <f aca="false">PERCENTRANK($H$2:$H$1780,H1351,6)</f>
        <v>0</v>
      </c>
      <c r="S1351" s="78" t="n">
        <f aca="false">PERCENTRANK($Q$2:$Q$1780,Q1351,6)</f>
        <v>0.0646794</v>
      </c>
      <c r="T1351" s="78" t="n">
        <f aca="false">PERCENTRANK($F$2:$F$1780,F1351,6)</f>
        <v>0</v>
      </c>
      <c r="U1351" s="79" t="n">
        <f aca="false">IF(F1351&gt;0,ROUND((Settings!$B$8*T1351+Settings!$B$9*R1351+Settings!$B$10*S1351)/SUM(Settings!$B$8:$B$10),10),0)</f>
        <v>0</v>
      </c>
      <c r="V1351" s="71" t="str">
        <f aca="false">IF(U1351&gt;0,RANK(U1351,$U$2:$U$1780)+COUNTIF($U$2:U1351,U1351)-1,"")</f>
        <v/>
      </c>
      <c r="W1351" s="71" t="str">
        <f aca="false">IF(V1351="","",IF(V1351&lt;=Settings!$B$11,"1 - Fix first",IF(V1351&lt;=Settings!$B$12,"2 - Review","3 - Monitor")))</f>
        <v/>
      </c>
      <c r="X1351" s="71" t="str">
        <f aca="false">IF(AND(E1351&gt;=Settings!$B$4,AF1351&gt;=Settings!$B$5,O1351&gt;=Settings!$B$6),"HIGH RATE","")</f>
        <v/>
      </c>
      <c r="Y1351" s="71" t="str">
        <f aca="false">IF(F1351&gt;0,RANK(F1351,$F$2:$F$1780)+COUNTIF($F$2:F1351,F1351)-1,"")</f>
        <v/>
      </c>
      <c r="Z1351" s="71" t="str">
        <f aca="false">IF(H1351&gt;0,RANK(H1351,$H$2:$H$1780)+COUNTIF($H$2:H1351,H1351)-1,"")</f>
        <v/>
      </c>
      <c r="AA1351" s="71" t="str">
        <f aca="false">IF(AC1351="","",RANK(AC1351,$AC$2:$AC$1780)+COUNTIF($AC$2:AC1351,AC1351)-1)</f>
        <v/>
      </c>
      <c r="AB1351" s="71" t="str">
        <f aca="false">IF(AD1351="","",RANK(AD1351,$AD$2:$AD$1780)+COUNTIF($AD$2:AD1351,AD1351)-1)</f>
        <v/>
      </c>
      <c r="AC1351" s="71" t="str">
        <f aca="false">IF(AND(AF1351&gt;0,E1351&gt;=Settings!$B$4),ROUND(J1351,10),"")</f>
        <v/>
      </c>
      <c r="AD1351" s="71" t="str">
        <f aca="false">IF(X1351="HIGH RATE",ROUND(O1351,10),"")</f>
        <v/>
      </c>
      <c r="AE1351" s="71" t="s">
        <v>59</v>
      </c>
      <c r="AF1351" s="73" t="n">
        <f aca="false">SUMIFS(Detail!$L$2:$L$9168,Detail!$C$2:$C$9168,$A1351)</f>
        <v>0</v>
      </c>
      <c r="AG1351" s="74" t="n">
        <f aca="false">SUMIFS(Detail!$N$2:$N$9168,Detail!$C$2:$C$9168,$A1351)</f>
        <v>0</v>
      </c>
    </row>
    <row r="1352" customFormat="false" ht="15" hidden="false" customHeight="false" outlineLevel="0" collapsed="false">
      <c r="A1352" s="71" t="s">
        <v>2396</v>
      </c>
      <c r="B1352" s="71" t="s">
        <v>3212</v>
      </c>
      <c r="C1352" s="71" t="s">
        <v>685</v>
      </c>
      <c r="D1352" s="71" t="str">
        <f aca="false">IFERROR(INDEX('Brand Map'!$B$4:$B$125,MATCH(C1352,'Brand Map'!$A$4:$A$125,0)),"Other")</f>
        <v>Other (small prefixes)</v>
      </c>
      <c r="E1352" s="73" t="n">
        <f aca="false">SUMIFS(Detail!$K$2:$K$9168,Detail!$C$2:$C$9168,$A1352)</f>
        <v>1</v>
      </c>
      <c r="F1352" s="73" t="n">
        <f aca="false">SUMIFS(Detail!$E$2:$E$9168,Detail!$C$2:$C$9168,$A1352)</f>
        <v>0</v>
      </c>
      <c r="G1352" s="74" t="n">
        <f aca="false">SUMIFS(Detail!$M$2:$M$9168,Detail!$C$2:$C$9168,$A1352)</f>
        <v>95.4</v>
      </c>
      <c r="H1352" s="74" t="n">
        <f aca="false">SUMIFS(Detail!$D$2:$D$9168,Detail!$C$2:$C$9168,$A1352)</f>
        <v>0</v>
      </c>
      <c r="I1352" s="74" t="n">
        <v>176.51</v>
      </c>
      <c r="J1352" s="51" t="n">
        <f aca="false">IF(E1352&gt;0,AF1352/E1352,0)</f>
        <v>0</v>
      </c>
      <c r="K1352" s="51" t="n">
        <f aca="false">IF(G1352&gt;0,AG1352/G1352,0)</f>
        <v>0</v>
      </c>
      <c r="L1352" s="75" t="n">
        <f aca="false">H1352/Settings!$B$16</f>
        <v>0</v>
      </c>
      <c r="M1352" s="76" t="n">
        <f aca="false">H1352/Settings!$B$20</f>
        <v>0</v>
      </c>
      <c r="N1352" s="77" t="n">
        <f aca="false">E1352*Settings!$B$3</f>
        <v>0.0748599558648786</v>
      </c>
      <c r="O1352" s="77" t="n">
        <f aca="false">IF(E1352&gt;0,(AF1352-N1352)/SQRT(E1352*Settings!$B$3*(1-Settings!$B$3)),0)</f>
        <v>-0.28445989382101</v>
      </c>
      <c r="P1352" s="77" t="n">
        <f aca="false">MAX(0,AF1352-N1352)</f>
        <v>0</v>
      </c>
      <c r="Q1352" s="51" t="n">
        <f aca="false">IF(E1352&gt;=Settings!$B$4,(AF1352+Settings!$B$7*Settings!$B$3)/(E1352+Settings!$B$7),Settings!$B$3)</f>
        <v>0.0748599558648786</v>
      </c>
      <c r="R1352" s="78" t="n">
        <f aca="false">PERCENTRANK($H$2:$H$1780,H1352,6)</f>
        <v>0</v>
      </c>
      <c r="S1352" s="78" t="n">
        <f aca="false">PERCENTRANK($Q$2:$Q$1780,Q1352,6)</f>
        <v>0.0646794</v>
      </c>
      <c r="T1352" s="78" t="n">
        <f aca="false">PERCENTRANK($F$2:$F$1780,F1352,6)</f>
        <v>0</v>
      </c>
      <c r="U1352" s="79" t="n">
        <f aca="false">IF(F1352&gt;0,ROUND((Settings!$B$8*T1352+Settings!$B$9*R1352+Settings!$B$10*S1352)/SUM(Settings!$B$8:$B$10),10),0)</f>
        <v>0</v>
      </c>
      <c r="V1352" s="71" t="str">
        <f aca="false">IF(U1352&gt;0,RANK(U1352,$U$2:$U$1780)+COUNTIF($U$2:U1352,U1352)-1,"")</f>
        <v/>
      </c>
      <c r="W1352" s="71" t="str">
        <f aca="false">IF(V1352="","",IF(V1352&lt;=Settings!$B$11,"1 - Fix first",IF(V1352&lt;=Settings!$B$12,"2 - Review","3 - Monitor")))</f>
        <v/>
      </c>
      <c r="X1352" s="71" t="str">
        <f aca="false">IF(AND(E1352&gt;=Settings!$B$4,AF1352&gt;=Settings!$B$5,O1352&gt;=Settings!$B$6),"HIGH RATE","")</f>
        <v/>
      </c>
      <c r="Y1352" s="71" t="str">
        <f aca="false">IF(F1352&gt;0,RANK(F1352,$F$2:$F$1780)+COUNTIF($F$2:F1352,F1352)-1,"")</f>
        <v/>
      </c>
      <c r="Z1352" s="71" t="str">
        <f aca="false">IF(H1352&gt;0,RANK(H1352,$H$2:$H$1780)+COUNTIF($H$2:H1352,H1352)-1,"")</f>
        <v/>
      </c>
      <c r="AA1352" s="71" t="str">
        <f aca="false">IF(AC1352="","",RANK(AC1352,$AC$2:$AC$1780)+COUNTIF($AC$2:AC1352,AC1352)-1)</f>
        <v/>
      </c>
      <c r="AB1352" s="71" t="str">
        <f aca="false">IF(AD1352="","",RANK(AD1352,$AD$2:$AD$1780)+COUNTIF($AD$2:AD1352,AD1352)-1)</f>
        <v/>
      </c>
      <c r="AC1352" s="71" t="str">
        <f aca="false">IF(AND(AF1352&gt;0,E1352&gt;=Settings!$B$4),ROUND(J1352,10),"")</f>
        <v/>
      </c>
      <c r="AD1352" s="71" t="str">
        <f aca="false">IF(X1352="HIGH RATE",ROUND(O1352,10),"")</f>
        <v/>
      </c>
      <c r="AE1352" s="71" t="s">
        <v>59</v>
      </c>
      <c r="AF1352" s="73" t="n">
        <f aca="false">SUMIFS(Detail!$L$2:$L$9168,Detail!$C$2:$C$9168,$A1352)</f>
        <v>0</v>
      </c>
      <c r="AG1352" s="74" t="n">
        <f aca="false">SUMIFS(Detail!$N$2:$N$9168,Detail!$C$2:$C$9168,$A1352)</f>
        <v>0</v>
      </c>
    </row>
    <row r="1353" customFormat="false" ht="15" hidden="false" customHeight="false" outlineLevel="0" collapsed="false">
      <c r="A1353" s="71" t="s">
        <v>2456</v>
      </c>
      <c r="B1353" s="71" t="s">
        <v>3213</v>
      </c>
      <c r="C1353" s="71" t="s">
        <v>685</v>
      </c>
      <c r="D1353" s="71" t="str">
        <f aca="false">IFERROR(INDEX('Brand Map'!$B$4:$B$125,MATCH(C1353,'Brand Map'!$A$4:$A$125,0)),"Other")</f>
        <v>Other (small prefixes)</v>
      </c>
      <c r="E1353" s="73" t="n">
        <f aca="false">SUMIFS(Detail!$K$2:$K$9168,Detail!$C$2:$C$9168,$A1353)</f>
        <v>1</v>
      </c>
      <c r="F1353" s="73" t="n">
        <f aca="false">SUMIFS(Detail!$E$2:$E$9168,Detail!$C$2:$C$9168,$A1353)</f>
        <v>0</v>
      </c>
      <c r="G1353" s="74" t="n">
        <f aca="false">SUMIFS(Detail!$M$2:$M$9168,Detail!$C$2:$C$9168,$A1353)</f>
        <v>144.5</v>
      </c>
      <c r="H1353" s="74" t="n">
        <f aca="false">SUMIFS(Detail!$D$2:$D$9168,Detail!$C$2:$C$9168,$A1353)</f>
        <v>0</v>
      </c>
      <c r="I1353" s="74" t="n">
        <v>144.5</v>
      </c>
      <c r="J1353" s="51" t="n">
        <f aca="false">IF(E1353&gt;0,AF1353/E1353,0)</f>
        <v>0</v>
      </c>
      <c r="K1353" s="51" t="n">
        <f aca="false">IF(G1353&gt;0,AG1353/G1353,0)</f>
        <v>0</v>
      </c>
      <c r="L1353" s="75" t="n">
        <f aca="false">H1353/Settings!$B$16</f>
        <v>0</v>
      </c>
      <c r="M1353" s="76" t="n">
        <f aca="false">H1353/Settings!$B$20</f>
        <v>0</v>
      </c>
      <c r="N1353" s="77" t="n">
        <f aca="false">E1353*Settings!$B$3</f>
        <v>0.0748599558648786</v>
      </c>
      <c r="O1353" s="77" t="n">
        <f aca="false">IF(E1353&gt;0,(AF1353-N1353)/SQRT(E1353*Settings!$B$3*(1-Settings!$B$3)),0)</f>
        <v>-0.28445989382101</v>
      </c>
      <c r="P1353" s="77" t="n">
        <f aca="false">MAX(0,AF1353-N1353)</f>
        <v>0</v>
      </c>
      <c r="Q1353" s="51" t="n">
        <f aca="false">IF(E1353&gt;=Settings!$B$4,(AF1353+Settings!$B$7*Settings!$B$3)/(E1353+Settings!$B$7),Settings!$B$3)</f>
        <v>0.0748599558648786</v>
      </c>
      <c r="R1353" s="78" t="n">
        <f aca="false">PERCENTRANK($H$2:$H$1780,H1353,6)</f>
        <v>0</v>
      </c>
      <c r="S1353" s="78" t="n">
        <f aca="false">PERCENTRANK($Q$2:$Q$1780,Q1353,6)</f>
        <v>0.0646794</v>
      </c>
      <c r="T1353" s="78" t="n">
        <f aca="false">PERCENTRANK($F$2:$F$1780,F1353,6)</f>
        <v>0</v>
      </c>
      <c r="U1353" s="79" t="n">
        <f aca="false">IF(F1353&gt;0,ROUND((Settings!$B$8*T1353+Settings!$B$9*R1353+Settings!$B$10*S1353)/SUM(Settings!$B$8:$B$10),10),0)</f>
        <v>0</v>
      </c>
      <c r="V1353" s="71" t="str">
        <f aca="false">IF(U1353&gt;0,RANK(U1353,$U$2:$U$1780)+COUNTIF($U$2:U1353,U1353)-1,"")</f>
        <v/>
      </c>
      <c r="W1353" s="71" t="str">
        <f aca="false">IF(V1353="","",IF(V1353&lt;=Settings!$B$11,"1 - Fix first",IF(V1353&lt;=Settings!$B$12,"2 - Review","3 - Monitor")))</f>
        <v/>
      </c>
      <c r="X1353" s="71" t="str">
        <f aca="false">IF(AND(E1353&gt;=Settings!$B$4,AF1353&gt;=Settings!$B$5,O1353&gt;=Settings!$B$6),"HIGH RATE","")</f>
        <v/>
      </c>
      <c r="Y1353" s="71" t="str">
        <f aca="false">IF(F1353&gt;0,RANK(F1353,$F$2:$F$1780)+COUNTIF($F$2:F1353,F1353)-1,"")</f>
        <v/>
      </c>
      <c r="Z1353" s="71" t="str">
        <f aca="false">IF(H1353&gt;0,RANK(H1353,$H$2:$H$1780)+COUNTIF($H$2:H1353,H1353)-1,"")</f>
        <v/>
      </c>
      <c r="AA1353" s="71" t="str">
        <f aca="false">IF(AC1353="","",RANK(AC1353,$AC$2:$AC$1780)+COUNTIF($AC$2:AC1353,AC1353)-1)</f>
        <v/>
      </c>
      <c r="AB1353" s="71" t="str">
        <f aca="false">IF(AD1353="","",RANK(AD1353,$AD$2:$AD$1780)+COUNTIF($AD$2:AD1353,AD1353)-1)</f>
        <v/>
      </c>
      <c r="AC1353" s="71" t="str">
        <f aca="false">IF(AND(AF1353&gt;0,E1353&gt;=Settings!$B$4),ROUND(J1353,10),"")</f>
        <v/>
      </c>
      <c r="AD1353" s="71" t="str">
        <f aca="false">IF(X1353="HIGH RATE",ROUND(O1353,10),"")</f>
        <v/>
      </c>
      <c r="AE1353" s="71" t="s">
        <v>59</v>
      </c>
      <c r="AF1353" s="73" t="n">
        <f aca="false">SUMIFS(Detail!$L$2:$L$9168,Detail!$C$2:$C$9168,$A1353)</f>
        <v>0</v>
      </c>
      <c r="AG1353" s="74" t="n">
        <f aca="false">SUMIFS(Detail!$N$2:$N$9168,Detail!$C$2:$C$9168,$A1353)</f>
        <v>0</v>
      </c>
    </row>
    <row r="1354" customFormat="false" ht="15" hidden="false" customHeight="false" outlineLevel="0" collapsed="false">
      <c r="A1354" s="71" t="s">
        <v>775</v>
      </c>
      <c r="B1354" s="71" t="s">
        <v>776</v>
      </c>
      <c r="C1354" s="71" t="s">
        <v>774</v>
      </c>
      <c r="D1354" s="71" t="str">
        <f aca="false">IFERROR(INDEX('Brand Map'!$B$4:$B$125,MATCH(C1354,'Brand Map'!$A$4:$A$125,0)),"Other")</f>
        <v>Free / add-on / admin items</v>
      </c>
      <c r="E1354" s="73" t="n">
        <f aca="false">SUMIFS(Detail!$K$2:$K$9168,Detail!$C$2:$C$9168,$A1354)</f>
        <v>0</v>
      </c>
      <c r="F1354" s="73" t="n">
        <f aca="false">SUMIFS(Detail!$E$2:$E$9168,Detail!$C$2:$C$9168,$A1354)</f>
        <v>0</v>
      </c>
      <c r="G1354" s="74" t="n">
        <f aca="false">SUMIFS(Detail!$M$2:$M$9168,Detail!$C$2:$C$9168,$A1354)</f>
        <v>0</v>
      </c>
      <c r="H1354" s="74" t="n">
        <f aca="false">SUMIFS(Detail!$D$2:$D$9168,Detail!$C$2:$C$9168,$A1354)</f>
        <v>0</v>
      </c>
      <c r="I1354" s="74" t="n">
        <v>0</v>
      </c>
      <c r="J1354" s="51" t="n">
        <f aca="false">IF(E1354&gt;0,AF1354/E1354,0)</f>
        <v>0</v>
      </c>
      <c r="K1354" s="51" t="n">
        <f aca="false">IF(G1354&gt;0,AG1354/G1354,0)</f>
        <v>0</v>
      </c>
      <c r="L1354" s="75" t="n">
        <f aca="false">H1354/Settings!$B$16</f>
        <v>0</v>
      </c>
      <c r="M1354" s="76" t="n">
        <f aca="false">H1354/Settings!$B$20</f>
        <v>0</v>
      </c>
      <c r="N1354" s="77" t="n">
        <f aca="false">E1354*Settings!$B$3</f>
        <v>0</v>
      </c>
      <c r="O1354" s="77" t="n">
        <f aca="false">IF(E1354&gt;0,(AF1354-N1354)/SQRT(E1354*Settings!$B$3*(1-Settings!$B$3)),0)</f>
        <v>0</v>
      </c>
      <c r="P1354" s="77" t="n">
        <f aca="false">MAX(0,AF1354-N1354)</f>
        <v>0</v>
      </c>
      <c r="Q1354" s="51" t="n">
        <f aca="false">IF(E1354&gt;=Settings!$B$4,(AF1354+Settings!$B$7*Settings!$B$3)/(E1354+Settings!$B$7),Settings!$B$3)</f>
        <v>0.0748599558648786</v>
      </c>
      <c r="R1354" s="78" t="n">
        <f aca="false">PERCENTRANK($H$2:$H$1780,H1354,6)</f>
        <v>0</v>
      </c>
      <c r="S1354" s="78" t="n">
        <f aca="false">PERCENTRANK($Q$2:$Q$1780,Q1354,6)</f>
        <v>0.0646794</v>
      </c>
      <c r="T1354" s="78" t="n">
        <f aca="false">PERCENTRANK($F$2:$F$1780,F1354,6)</f>
        <v>0</v>
      </c>
      <c r="U1354" s="79" t="n">
        <f aca="false">IF(F1354&gt;0,ROUND((Settings!$B$8*T1354+Settings!$B$9*R1354+Settings!$B$10*S1354)/SUM(Settings!$B$8:$B$10),10),0)</f>
        <v>0</v>
      </c>
      <c r="V1354" s="71" t="str">
        <f aca="false">IF(U1354&gt;0,RANK(U1354,$U$2:$U$1780)+COUNTIF($U$2:U1354,U1354)-1,"")</f>
        <v/>
      </c>
      <c r="W1354" s="71" t="str">
        <f aca="false">IF(V1354="","",IF(V1354&lt;=Settings!$B$11,"1 - Fix first",IF(V1354&lt;=Settings!$B$12,"2 - Review","3 - Monitor")))</f>
        <v/>
      </c>
      <c r="X1354" s="71" t="str">
        <f aca="false">IF(AND(E1354&gt;=Settings!$B$4,AF1354&gt;=Settings!$B$5,O1354&gt;=Settings!$B$6),"HIGH RATE","")</f>
        <v/>
      </c>
      <c r="Y1354" s="71" t="str">
        <f aca="false">IF(F1354&gt;0,RANK(F1354,$F$2:$F$1780)+COUNTIF($F$2:F1354,F1354)-1,"")</f>
        <v/>
      </c>
      <c r="Z1354" s="71" t="str">
        <f aca="false">IF(H1354&gt;0,RANK(H1354,$H$2:$H$1780)+COUNTIF($H$2:H1354,H1354)-1,"")</f>
        <v/>
      </c>
      <c r="AA1354" s="71" t="str">
        <f aca="false">IF(AC1354="","",RANK(AC1354,$AC$2:$AC$1780)+COUNTIF($AC$2:AC1354,AC1354)-1)</f>
        <v/>
      </c>
      <c r="AB1354" s="71" t="str">
        <f aca="false">IF(AD1354="","",RANK(AD1354,$AD$2:$AD$1780)+COUNTIF($AD$2:AD1354,AD1354)-1)</f>
        <v/>
      </c>
      <c r="AC1354" s="71" t="str">
        <f aca="false">IF(AND(AF1354&gt;0,E1354&gt;=Settings!$B$4),ROUND(J1354,10),"")</f>
        <v/>
      </c>
      <c r="AD1354" s="71" t="str">
        <f aca="false">IF(X1354="HIGH RATE",ROUND(O1354,10),"")</f>
        <v/>
      </c>
      <c r="AE1354" s="71" t="s">
        <v>59</v>
      </c>
      <c r="AF1354" s="73" t="n">
        <f aca="false">SUMIFS(Detail!$L$2:$L$9168,Detail!$C$2:$C$9168,$A1354)</f>
        <v>0</v>
      </c>
      <c r="AG1354" s="74" t="n">
        <f aca="false">SUMIFS(Detail!$N$2:$N$9168,Detail!$C$2:$C$9168,$A1354)</f>
        <v>0</v>
      </c>
    </row>
    <row r="1355" customFormat="false" ht="15" hidden="false" customHeight="false" outlineLevel="0" collapsed="false">
      <c r="A1355" s="71" t="s">
        <v>812</v>
      </c>
      <c r="B1355" s="71" t="s">
        <v>813</v>
      </c>
      <c r="C1355" s="71" t="s">
        <v>811</v>
      </c>
      <c r="D1355" s="71" t="str">
        <f aca="false">IFERROR(INDEX('Brand Map'!$B$4:$B$125,MATCH(C1355,'Brand Map'!$A$4:$A$125,0)),"Other")</f>
        <v>Free / add-on / admin items</v>
      </c>
      <c r="E1355" s="73" t="n">
        <f aca="false">SUMIFS(Detail!$K$2:$K$9168,Detail!$C$2:$C$9168,$A1355)</f>
        <v>0</v>
      </c>
      <c r="F1355" s="73" t="n">
        <f aca="false">SUMIFS(Detail!$E$2:$E$9168,Detail!$C$2:$C$9168,$A1355)</f>
        <v>0</v>
      </c>
      <c r="G1355" s="74" t="n">
        <f aca="false">SUMIFS(Detail!$M$2:$M$9168,Detail!$C$2:$C$9168,$A1355)</f>
        <v>0</v>
      </c>
      <c r="H1355" s="74" t="n">
        <f aca="false">SUMIFS(Detail!$D$2:$D$9168,Detail!$C$2:$C$9168,$A1355)</f>
        <v>0</v>
      </c>
      <c r="I1355" s="74" t="n">
        <v>0</v>
      </c>
      <c r="J1355" s="51" t="n">
        <f aca="false">IF(E1355&gt;0,AF1355/E1355,0)</f>
        <v>0</v>
      </c>
      <c r="K1355" s="51" t="n">
        <f aca="false">IF(G1355&gt;0,AG1355/G1355,0)</f>
        <v>0</v>
      </c>
      <c r="L1355" s="75" t="n">
        <f aca="false">H1355/Settings!$B$16</f>
        <v>0</v>
      </c>
      <c r="M1355" s="76" t="n">
        <f aca="false">H1355/Settings!$B$20</f>
        <v>0</v>
      </c>
      <c r="N1355" s="77" t="n">
        <f aca="false">E1355*Settings!$B$3</f>
        <v>0</v>
      </c>
      <c r="O1355" s="77" t="n">
        <f aca="false">IF(E1355&gt;0,(AF1355-N1355)/SQRT(E1355*Settings!$B$3*(1-Settings!$B$3)),0)</f>
        <v>0</v>
      </c>
      <c r="P1355" s="77" t="n">
        <f aca="false">MAX(0,AF1355-N1355)</f>
        <v>0</v>
      </c>
      <c r="Q1355" s="51" t="n">
        <f aca="false">IF(E1355&gt;=Settings!$B$4,(AF1355+Settings!$B$7*Settings!$B$3)/(E1355+Settings!$B$7),Settings!$B$3)</f>
        <v>0.0748599558648786</v>
      </c>
      <c r="R1355" s="78" t="n">
        <f aca="false">PERCENTRANK($H$2:$H$1780,H1355,6)</f>
        <v>0</v>
      </c>
      <c r="S1355" s="78" t="n">
        <f aca="false">PERCENTRANK($Q$2:$Q$1780,Q1355,6)</f>
        <v>0.0646794</v>
      </c>
      <c r="T1355" s="78" t="n">
        <f aca="false">PERCENTRANK($F$2:$F$1780,F1355,6)</f>
        <v>0</v>
      </c>
      <c r="U1355" s="79" t="n">
        <f aca="false">IF(F1355&gt;0,ROUND((Settings!$B$8*T1355+Settings!$B$9*R1355+Settings!$B$10*S1355)/SUM(Settings!$B$8:$B$10),10),0)</f>
        <v>0</v>
      </c>
      <c r="V1355" s="71" t="str">
        <f aca="false">IF(U1355&gt;0,RANK(U1355,$U$2:$U$1780)+COUNTIF($U$2:U1355,U1355)-1,"")</f>
        <v/>
      </c>
      <c r="W1355" s="71" t="str">
        <f aca="false">IF(V1355="","",IF(V1355&lt;=Settings!$B$11,"1 - Fix first",IF(V1355&lt;=Settings!$B$12,"2 - Review","3 - Monitor")))</f>
        <v/>
      </c>
      <c r="X1355" s="71" t="str">
        <f aca="false">IF(AND(E1355&gt;=Settings!$B$4,AF1355&gt;=Settings!$B$5,O1355&gt;=Settings!$B$6),"HIGH RATE","")</f>
        <v/>
      </c>
      <c r="Y1355" s="71" t="str">
        <f aca="false">IF(F1355&gt;0,RANK(F1355,$F$2:$F$1780)+COUNTIF($F$2:F1355,F1355)-1,"")</f>
        <v/>
      </c>
      <c r="Z1355" s="71" t="str">
        <f aca="false">IF(H1355&gt;0,RANK(H1355,$H$2:$H$1780)+COUNTIF($H$2:H1355,H1355)-1,"")</f>
        <v/>
      </c>
      <c r="AA1355" s="71" t="str">
        <f aca="false">IF(AC1355="","",RANK(AC1355,$AC$2:$AC$1780)+COUNTIF($AC$2:AC1355,AC1355)-1)</f>
        <v/>
      </c>
      <c r="AB1355" s="71" t="str">
        <f aca="false">IF(AD1355="","",RANK(AD1355,$AD$2:$AD$1780)+COUNTIF($AD$2:AD1355,AD1355)-1)</f>
        <v/>
      </c>
      <c r="AC1355" s="71" t="str">
        <f aca="false">IF(AND(AF1355&gt;0,E1355&gt;=Settings!$B$4),ROUND(J1355,10),"")</f>
        <v/>
      </c>
      <c r="AD1355" s="71" t="str">
        <f aca="false">IF(X1355="HIGH RATE",ROUND(O1355,10),"")</f>
        <v/>
      </c>
      <c r="AE1355" s="71" t="s">
        <v>59</v>
      </c>
      <c r="AF1355" s="73" t="n">
        <f aca="false">SUMIFS(Detail!$L$2:$L$9168,Detail!$C$2:$C$9168,$A1355)</f>
        <v>0</v>
      </c>
      <c r="AG1355" s="74" t="n">
        <f aca="false">SUMIFS(Detail!$N$2:$N$9168,Detail!$C$2:$C$9168,$A1355)</f>
        <v>0</v>
      </c>
    </row>
    <row r="1356" customFormat="false" ht="15" hidden="false" customHeight="false" outlineLevel="0" collapsed="false">
      <c r="A1356" s="71" t="s">
        <v>1450</v>
      </c>
      <c r="B1356" s="71" t="s">
        <v>3214</v>
      </c>
      <c r="C1356" s="71" t="s">
        <v>673</v>
      </c>
      <c r="D1356" s="71" t="str">
        <f aca="false">IFERROR(INDEX('Brand Map'!$B$4:$B$125,MATCH(C1356,'Brand Map'!$A$4:$A$125,0)),"Other")</f>
        <v>Other (small prefixes)</v>
      </c>
      <c r="E1356" s="73" t="n">
        <f aca="false">SUMIFS(Detail!$K$2:$K$9168,Detail!$C$2:$C$9168,$A1356)</f>
        <v>0</v>
      </c>
      <c r="F1356" s="73" t="n">
        <f aca="false">SUMIFS(Detail!$E$2:$E$9168,Detail!$C$2:$C$9168,$A1356)</f>
        <v>0</v>
      </c>
      <c r="G1356" s="74" t="n">
        <f aca="false">SUMIFS(Detail!$M$2:$M$9168,Detail!$C$2:$C$9168,$A1356)</f>
        <v>0</v>
      </c>
      <c r="H1356" s="74" t="n">
        <f aca="false">SUMIFS(Detail!$D$2:$D$9168,Detail!$C$2:$C$9168,$A1356)</f>
        <v>0</v>
      </c>
      <c r="I1356" s="74" t="n">
        <v>99.95</v>
      </c>
      <c r="J1356" s="51" t="n">
        <f aca="false">IF(E1356&gt;0,AF1356/E1356,0)</f>
        <v>0</v>
      </c>
      <c r="K1356" s="51" t="n">
        <f aca="false">IF(G1356&gt;0,AG1356/G1356,0)</f>
        <v>0</v>
      </c>
      <c r="L1356" s="75" t="n">
        <f aca="false">H1356/Settings!$B$16</f>
        <v>0</v>
      </c>
      <c r="M1356" s="76" t="n">
        <f aca="false">H1356/Settings!$B$20</f>
        <v>0</v>
      </c>
      <c r="N1356" s="77" t="n">
        <f aca="false">E1356*Settings!$B$3</f>
        <v>0</v>
      </c>
      <c r="O1356" s="77" t="n">
        <f aca="false">IF(E1356&gt;0,(AF1356-N1356)/SQRT(E1356*Settings!$B$3*(1-Settings!$B$3)),0)</f>
        <v>0</v>
      </c>
      <c r="P1356" s="77" t="n">
        <f aca="false">MAX(0,AF1356-N1356)</f>
        <v>0</v>
      </c>
      <c r="Q1356" s="51" t="n">
        <f aca="false">IF(E1356&gt;=Settings!$B$4,(AF1356+Settings!$B$7*Settings!$B$3)/(E1356+Settings!$B$7),Settings!$B$3)</f>
        <v>0.0748599558648786</v>
      </c>
      <c r="R1356" s="78" t="n">
        <f aca="false">PERCENTRANK($H$2:$H$1780,H1356,6)</f>
        <v>0</v>
      </c>
      <c r="S1356" s="78" t="n">
        <f aca="false">PERCENTRANK($Q$2:$Q$1780,Q1356,6)</f>
        <v>0.0646794</v>
      </c>
      <c r="T1356" s="78" t="n">
        <f aca="false">PERCENTRANK($F$2:$F$1780,F1356,6)</f>
        <v>0</v>
      </c>
      <c r="U1356" s="79" t="n">
        <f aca="false">IF(F1356&gt;0,ROUND((Settings!$B$8*T1356+Settings!$B$9*R1356+Settings!$B$10*S1356)/SUM(Settings!$B$8:$B$10),10),0)</f>
        <v>0</v>
      </c>
      <c r="V1356" s="71" t="str">
        <f aca="false">IF(U1356&gt;0,RANK(U1356,$U$2:$U$1780)+COUNTIF($U$2:U1356,U1356)-1,"")</f>
        <v/>
      </c>
      <c r="W1356" s="71" t="str">
        <f aca="false">IF(V1356="","",IF(V1356&lt;=Settings!$B$11,"1 - Fix first",IF(V1356&lt;=Settings!$B$12,"2 - Review","3 - Monitor")))</f>
        <v/>
      </c>
      <c r="X1356" s="71" t="str">
        <f aca="false">IF(AND(E1356&gt;=Settings!$B$4,AF1356&gt;=Settings!$B$5,O1356&gt;=Settings!$B$6),"HIGH RATE","")</f>
        <v/>
      </c>
      <c r="Y1356" s="71" t="str">
        <f aca="false">IF(F1356&gt;0,RANK(F1356,$F$2:$F$1780)+COUNTIF($F$2:F1356,F1356)-1,"")</f>
        <v/>
      </c>
      <c r="Z1356" s="71" t="str">
        <f aca="false">IF(H1356&gt;0,RANK(H1356,$H$2:$H$1780)+COUNTIF($H$2:H1356,H1356)-1,"")</f>
        <v/>
      </c>
      <c r="AA1356" s="71" t="str">
        <f aca="false">IF(AC1356="","",RANK(AC1356,$AC$2:$AC$1780)+COUNTIF($AC$2:AC1356,AC1356)-1)</f>
        <v/>
      </c>
      <c r="AB1356" s="71" t="str">
        <f aca="false">IF(AD1356="","",RANK(AD1356,$AD$2:$AD$1780)+COUNTIF($AD$2:AD1356,AD1356)-1)</f>
        <v/>
      </c>
      <c r="AC1356" s="71" t="str">
        <f aca="false">IF(AND(AF1356&gt;0,E1356&gt;=Settings!$B$4),ROUND(J1356,10),"")</f>
        <v/>
      </c>
      <c r="AD1356" s="71" t="str">
        <f aca="false">IF(X1356="HIGH RATE",ROUND(O1356,10),"")</f>
        <v/>
      </c>
      <c r="AE1356" s="71" t="s">
        <v>59</v>
      </c>
      <c r="AF1356" s="73" t="n">
        <f aca="false">SUMIFS(Detail!$L$2:$L$9168,Detail!$C$2:$C$9168,$A1356)</f>
        <v>0</v>
      </c>
      <c r="AG1356" s="74" t="n">
        <f aca="false">SUMIFS(Detail!$N$2:$N$9168,Detail!$C$2:$C$9168,$A1356)</f>
        <v>0</v>
      </c>
    </row>
    <row r="1357" customFormat="false" ht="15" hidden="false" customHeight="false" outlineLevel="0" collapsed="false">
      <c r="A1357" s="71" t="s">
        <v>917</v>
      </c>
      <c r="B1357" s="71" t="s">
        <v>3215</v>
      </c>
      <c r="C1357" s="71" t="s">
        <v>673</v>
      </c>
      <c r="D1357" s="71" t="str">
        <f aca="false">IFERROR(INDEX('Brand Map'!$B$4:$B$125,MATCH(C1357,'Brand Map'!$A$4:$A$125,0)),"Other")</f>
        <v>Other (small prefixes)</v>
      </c>
      <c r="E1357" s="73" t="n">
        <f aca="false">SUMIFS(Detail!$K$2:$K$9168,Detail!$C$2:$C$9168,$A1357)</f>
        <v>0</v>
      </c>
      <c r="F1357" s="73" t="n">
        <f aca="false">SUMIFS(Detail!$E$2:$E$9168,Detail!$C$2:$C$9168,$A1357)</f>
        <v>0</v>
      </c>
      <c r="G1357" s="74" t="n">
        <f aca="false">SUMIFS(Detail!$M$2:$M$9168,Detail!$C$2:$C$9168,$A1357)</f>
        <v>0</v>
      </c>
      <c r="H1357" s="74" t="n">
        <f aca="false">SUMIFS(Detail!$D$2:$D$9168,Detail!$C$2:$C$9168,$A1357)</f>
        <v>0</v>
      </c>
      <c r="I1357" s="74" t="n">
        <v>4142.03</v>
      </c>
      <c r="J1357" s="51" t="n">
        <f aca="false">IF(E1357&gt;0,AF1357/E1357,0)</f>
        <v>0</v>
      </c>
      <c r="K1357" s="51" t="n">
        <f aca="false">IF(G1357&gt;0,AG1357/G1357,0)</f>
        <v>0</v>
      </c>
      <c r="L1357" s="75" t="n">
        <f aca="false">H1357/Settings!$B$16</f>
        <v>0</v>
      </c>
      <c r="M1357" s="76" t="n">
        <f aca="false">H1357/Settings!$B$20</f>
        <v>0</v>
      </c>
      <c r="N1357" s="77" t="n">
        <f aca="false">E1357*Settings!$B$3</f>
        <v>0</v>
      </c>
      <c r="O1357" s="77" t="n">
        <f aca="false">IF(E1357&gt;0,(AF1357-N1357)/SQRT(E1357*Settings!$B$3*(1-Settings!$B$3)),0)</f>
        <v>0</v>
      </c>
      <c r="P1357" s="77" t="n">
        <f aca="false">MAX(0,AF1357-N1357)</f>
        <v>0</v>
      </c>
      <c r="Q1357" s="51" t="n">
        <f aca="false">IF(E1357&gt;=Settings!$B$4,(AF1357+Settings!$B$7*Settings!$B$3)/(E1357+Settings!$B$7),Settings!$B$3)</f>
        <v>0.0748599558648786</v>
      </c>
      <c r="R1357" s="78" t="n">
        <f aca="false">PERCENTRANK($H$2:$H$1780,H1357,6)</f>
        <v>0</v>
      </c>
      <c r="S1357" s="78" t="n">
        <f aca="false">PERCENTRANK($Q$2:$Q$1780,Q1357,6)</f>
        <v>0.0646794</v>
      </c>
      <c r="T1357" s="78" t="n">
        <f aca="false">PERCENTRANK($F$2:$F$1780,F1357,6)</f>
        <v>0</v>
      </c>
      <c r="U1357" s="79" t="n">
        <f aca="false">IF(F1357&gt;0,ROUND((Settings!$B$8*T1357+Settings!$B$9*R1357+Settings!$B$10*S1357)/SUM(Settings!$B$8:$B$10),10),0)</f>
        <v>0</v>
      </c>
      <c r="V1357" s="71" t="str">
        <f aca="false">IF(U1357&gt;0,RANK(U1357,$U$2:$U$1780)+COUNTIF($U$2:U1357,U1357)-1,"")</f>
        <v/>
      </c>
      <c r="W1357" s="71" t="str">
        <f aca="false">IF(V1357="","",IF(V1357&lt;=Settings!$B$11,"1 - Fix first",IF(V1357&lt;=Settings!$B$12,"2 - Review","3 - Monitor")))</f>
        <v/>
      </c>
      <c r="X1357" s="71" t="str">
        <f aca="false">IF(AND(E1357&gt;=Settings!$B$4,AF1357&gt;=Settings!$B$5,O1357&gt;=Settings!$B$6),"HIGH RATE","")</f>
        <v/>
      </c>
      <c r="Y1357" s="71" t="str">
        <f aca="false">IF(F1357&gt;0,RANK(F1357,$F$2:$F$1780)+COUNTIF($F$2:F1357,F1357)-1,"")</f>
        <v/>
      </c>
      <c r="Z1357" s="71" t="str">
        <f aca="false">IF(H1357&gt;0,RANK(H1357,$H$2:$H$1780)+COUNTIF($H$2:H1357,H1357)-1,"")</f>
        <v/>
      </c>
      <c r="AA1357" s="71" t="str">
        <f aca="false">IF(AC1357="","",RANK(AC1357,$AC$2:$AC$1780)+COUNTIF($AC$2:AC1357,AC1357)-1)</f>
        <v/>
      </c>
      <c r="AB1357" s="71" t="str">
        <f aca="false">IF(AD1357="","",RANK(AD1357,$AD$2:$AD$1780)+COUNTIF($AD$2:AD1357,AD1357)-1)</f>
        <v/>
      </c>
      <c r="AC1357" s="71" t="str">
        <f aca="false">IF(AND(AF1357&gt;0,E1357&gt;=Settings!$B$4),ROUND(J1357,10),"")</f>
        <v/>
      </c>
      <c r="AD1357" s="71" t="str">
        <f aca="false">IF(X1357="HIGH RATE",ROUND(O1357,10),"")</f>
        <v/>
      </c>
      <c r="AE1357" s="71" t="s">
        <v>59</v>
      </c>
      <c r="AF1357" s="73" t="n">
        <f aca="false">SUMIFS(Detail!$L$2:$L$9168,Detail!$C$2:$C$9168,$A1357)</f>
        <v>0</v>
      </c>
      <c r="AG1357" s="74" t="n">
        <f aca="false">SUMIFS(Detail!$N$2:$N$9168,Detail!$C$2:$C$9168,$A1357)</f>
        <v>0</v>
      </c>
    </row>
    <row r="1358" customFormat="false" ht="15" hidden="false" customHeight="false" outlineLevel="0" collapsed="false">
      <c r="A1358" s="71" t="s">
        <v>674</v>
      </c>
      <c r="B1358" s="71" t="s">
        <v>675</v>
      </c>
      <c r="C1358" s="71" t="s">
        <v>673</v>
      </c>
      <c r="D1358" s="71" t="str">
        <f aca="false">IFERROR(INDEX('Brand Map'!$B$4:$B$125,MATCH(C1358,'Brand Map'!$A$4:$A$125,0)),"Other")</f>
        <v>Other (small prefixes)</v>
      </c>
      <c r="E1358" s="73" t="n">
        <f aca="false">SUMIFS(Detail!$K$2:$K$9168,Detail!$C$2:$C$9168,$A1358)</f>
        <v>2</v>
      </c>
      <c r="F1358" s="73" t="n">
        <f aca="false">SUMIFS(Detail!$E$2:$E$9168,Detail!$C$2:$C$9168,$A1358)</f>
        <v>0</v>
      </c>
      <c r="G1358" s="74" t="n">
        <f aca="false">SUMIFS(Detail!$M$2:$M$9168,Detail!$C$2:$C$9168,$A1358)</f>
        <v>578.18</v>
      </c>
      <c r="H1358" s="74" t="n">
        <f aca="false">SUMIFS(Detail!$D$2:$D$9168,Detail!$C$2:$C$9168,$A1358)</f>
        <v>0</v>
      </c>
      <c r="I1358" s="74" t="n">
        <v>1757.07</v>
      </c>
      <c r="J1358" s="51" t="n">
        <f aca="false">IF(E1358&gt;0,AF1358/E1358,0)</f>
        <v>0</v>
      </c>
      <c r="K1358" s="51" t="n">
        <f aca="false">IF(G1358&gt;0,AG1358/G1358,0)</f>
        <v>0</v>
      </c>
      <c r="L1358" s="75" t="n">
        <f aca="false">H1358/Settings!$B$16</f>
        <v>0</v>
      </c>
      <c r="M1358" s="76" t="n">
        <f aca="false">H1358/Settings!$B$20</f>
        <v>0</v>
      </c>
      <c r="N1358" s="77" t="n">
        <f aca="false">E1358*Settings!$B$3</f>
        <v>0.149719911729757</v>
      </c>
      <c r="O1358" s="77" t="n">
        <f aca="false">IF(E1358&gt;0,(AF1358-N1358)/SQRT(E1358*Settings!$B$3*(1-Settings!$B$3)),0)</f>
        <v>-0.402287039792884</v>
      </c>
      <c r="P1358" s="77" t="n">
        <f aca="false">MAX(0,AF1358-N1358)</f>
        <v>0</v>
      </c>
      <c r="Q1358" s="51" t="n">
        <f aca="false">IF(E1358&gt;=Settings!$B$4,(AF1358+Settings!$B$7*Settings!$B$3)/(E1358+Settings!$B$7),Settings!$B$3)</f>
        <v>0.0748599558648786</v>
      </c>
      <c r="R1358" s="78" t="n">
        <f aca="false">PERCENTRANK($H$2:$H$1780,H1358,6)</f>
        <v>0</v>
      </c>
      <c r="S1358" s="78" t="n">
        <f aca="false">PERCENTRANK($Q$2:$Q$1780,Q1358,6)</f>
        <v>0.0646794</v>
      </c>
      <c r="T1358" s="78" t="n">
        <f aca="false">PERCENTRANK($F$2:$F$1780,F1358,6)</f>
        <v>0</v>
      </c>
      <c r="U1358" s="79" t="n">
        <f aca="false">IF(F1358&gt;0,ROUND((Settings!$B$8*T1358+Settings!$B$9*R1358+Settings!$B$10*S1358)/SUM(Settings!$B$8:$B$10),10),0)</f>
        <v>0</v>
      </c>
      <c r="V1358" s="71" t="str">
        <f aca="false">IF(U1358&gt;0,RANK(U1358,$U$2:$U$1780)+COUNTIF($U$2:U1358,U1358)-1,"")</f>
        <v/>
      </c>
      <c r="W1358" s="71" t="str">
        <f aca="false">IF(V1358="","",IF(V1358&lt;=Settings!$B$11,"1 - Fix first",IF(V1358&lt;=Settings!$B$12,"2 - Review","3 - Monitor")))</f>
        <v/>
      </c>
      <c r="X1358" s="71" t="str">
        <f aca="false">IF(AND(E1358&gt;=Settings!$B$4,AF1358&gt;=Settings!$B$5,O1358&gt;=Settings!$B$6),"HIGH RATE","")</f>
        <v/>
      </c>
      <c r="Y1358" s="71" t="str">
        <f aca="false">IF(F1358&gt;0,RANK(F1358,$F$2:$F$1780)+COUNTIF($F$2:F1358,F1358)-1,"")</f>
        <v/>
      </c>
      <c r="Z1358" s="71" t="str">
        <f aca="false">IF(H1358&gt;0,RANK(H1358,$H$2:$H$1780)+COUNTIF($H$2:H1358,H1358)-1,"")</f>
        <v/>
      </c>
      <c r="AA1358" s="71" t="str">
        <f aca="false">IF(AC1358="","",RANK(AC1358,$AC$2:$AC$1780)+COUNTIF($AC$2:AC1358,AC1358)-1)</f>
        <v/>
      </c>
      <c r="AB1358" s="71" t="str">
        <f aca="false">IF(AD1358="","",RANK(AD1358,$AD$2:$AD$1780)+COUNTIF($AD$2:AD1358,AD1358)-1)</f>
        <v/>
      </c>
      <c r="AC1358" s="71" t="str">
        <f aca="false">IF(AND(AF1358&gt;0,E1358&gt;=Settings!$B$4),ROUND(J1358,10),"")</f>
        <v/>
      </c>
      <c r="AD1358" s="71" t="str">
        <f aca="false">IF(X1358="HIGH RATE",ROUND(O1358,10),"")</f>
        <v/>
      </c>
      <c r="AE1358" s="71" t="s">
        <v>59</v>
      </c>
      <c r="AF1358" s="73" t="n">
        <f aca="false">SUMIFS(Detail!$L$2:$L$9168,Detail!$C$2:$C$9168,$A1358)</f>
        <v>0</v>
      </c>
      <c r="AG1358" s="74" t="n">
        <f aca="false">SUMIFS(Detail!$N$2:$N$9168,Detail!$C$2:$C$9168,$A1358)</f>
        <v>0</v>
      </c>
    </row>
    <row r="1359" customFormat="false" ht="15" hidden="false" customHeight="false" outlineLevel="0" collapsed="false">
      <c r="A1359" s="71" t="s">
        <v>1381</v>
      </c>
      <c r="B1359" s="71" t="s">
        <v>3216</v>
      </c>
      <c r="C1359" s="71" t="s">
        <v>246</v>
      </c>
      <c r="D1359" s="71" t="str">
        <f aca="false">IFERROR(INDEX('Brand Map'!$B$4:$B$125,MATCH(C1359,'Brand Map'!$A$4:$A$125,0)),"Other")</f>
        <v>FYF</v>
      </c>
      <c r="E1359" s="73" t="n">
        <f aca="false">SUMIFS(Detail!$K$2:$K$9168,Detail!$C$2:$C$9168,$A1359)</f>
        <v>0</v>
      </c>
      <c r="F1359" s="73" t="n">
        <f aca="false">SUMIFS(Detail!$E$2:$E$9168,Detail!$C$2:$C$9168,$A1359)</f>
        <v>0</v>
      </c>
      <c r="G1359" s="74" t="n">
        <f aca="false">SUMIFS(Detail!$M$2:$M$9168,Detail!$C$2:$C$9168,$A1359)</f>
        <v>0</v>
      </c>
      <c r="H1359" s="74" t="n">
        <f aca="false">SUMIFS(Detail!$D$2:$D$9168,Detail!$C$2:$C$9168,$A1359)</f>
        <v>0</v>
      </c>
      <c r="I1359" s="74" t="n">
        <v>299.85</v>
      </c>
      <c r="J1359" s="51" t="n">
        <f aca="false">IF(E1359&gt;0,AF1359/E1359,0)</f>
        <v>0</v>
      </c>
      <c r="K1359" s="51" t="n">
        <f aca="false">IF(G1359&gt;0,AG1359/G1359,0)</f>
        <v>0</v>
      </c>
      <c r="L1359" s="75" t="n">
        <f aca="false">H1359/Settings!$B$16</f>
        <v>0</v>
      </c>
      <c r="M1359" s="76" t="n">
        <f aca="false">H1359/Settings!$B$20</f>
        <v>0</v>
      </c>
      <c r="N1359" s="77" t="n">
        <f aca="false">E1359*Settings!$B$3</f>
        <v>0</v>
      </c>
      <c r="O1359" s="77" t="n">
        <f aca="false">IF(E1359&gt;0,(AF1359-N1359)/SQRT(E1359*Settings!$B$3*(1-Settings!$B$3)),0)</f>
        <v>0</v>
      </c>
      <c r="P1359" s="77" t="n">
        <f aca="false">MAX(0,AF1359-N1359)</f>
        <v>0</v>
      </c>
      <c r="Q1359" s="51" t="n">
        <f aca="false">IF(E1359&gt;=Settings!$B$4,(AF1359+Settings!$B$7*Settings!$B$3)/(E1359+Settings!$B$7),Settings!$B$3)</f>
        <v>0.0748599558648786</v>
      </c>
      <c r="R1359" s="78" t="n">
        <f aca="false">PERCENTRANK($H$2:$H$1780,H1359,6)</f>
        <v>0</v>
      </c>
      <c r="S1359" s="78" t="n">
        <f aca="false">PERCENTRANK($Q$2:$Q$1780,Q1359,6)</f>
        <v>0.0646794</v>
      </c>
      <c r="T1359" s="78" t="n">
        <f aca="false">PERCENTRANK($F$2:$F$1780,F1359,6)</f>
        <v>0</v>
      </c>
      <c r="U1359" s="79" t="n">
        <f aca="false">IF(F1359&gt;0,ROUND((Settings!$B$8*T1359+Settings!$B$9*R1359+Settings!$B$10*S1359)/SUM(Settings!$B$8:$B$10),10),0)</f>
        <v>0</v>
      </c>
      <c r="V1359" s="71" t="str">
        <f aca="false">IF(U1359&gt;0,RANK(U1359,$U$2:$U$1780)+COUNTIF($U$2:U1359,U1359)-1,"")</f>
        <v/>
      </c>
      <c r="W1359" s="71" t="str">
        <f aca="false">IF(V1359="","",IF(V1359&lt;=Settings!$B$11,"1 - Fix first",IF(V1359&lt;=Settings!$B$12,"2 - Review","3 - Monitor")))</f>
        <v/>
      </c>
      <c r="X1359" s="71" t="str">
        <f aca="false">IF(AND(E1359&gt;=Settings!$B$4,AF1359&gt;=Settings!$B$5,O1359&gt;=Settings!$B$6),"HIGH RATE","")</f>
        <v/>
      </c>
      <c r="Y1359" s="71" t="str">
        <f aca="false">IF(F1359&gt;0,RANK(F1359,$F$2:$F$1780)+COUNTIF($F$2:F1359,F1359)-1,"")</f>
        <v/>
      </c>
      <c r="Z1359" s="71" t="str">
        <f aca="false">IF(H1359&gt;0,RANK(H1359,$H$2:$H$1780)+COUNTIF($H$2:H1359,H1359)-1,"")</f>
        <v/>
      </c>
      <c r="AA1359" s="71" t="str">
        <f aca="false">IF(AC1359="","",RANK(AC1359,$AC$2:$AC$1780)+COUNTIF($AC$2:AC1359,AC1359)-1)</f>
        <v/>
      </c>
      <c r="AB1359" s="71" t="str">
        <f aca="false">IF(AD1359="","",RANK(AD1359,$AD$2:$AD$1780)+COUNTIF($AD$2:AD1359,AD1359)-1)</f>
        <v/>
      </c>
      <c r="AC1359" s="71" t="str">
        <f aca="false">IF(AND(AF1359&gt;0,E1359&gt;=Settings!$B$4),ROUND(J1359,10),"")</f>
        <v/>
      </c>
      <c r="AD1359" s="71" t="str">
        <f aca="false">IF(X1359="HIGH RATE",ROUND(O1359,10),"")</f>
        <v/>
      </c>
      <c r="AE1359" s="71" t="s">
        <v>60</v>
      </c>
      <c r="AF1359" s="73" t="n">
        <f aca="false">SUMIFS(Detail!$L$2:$L$9168,Detail!$C$2:$C$9168,$A1359)</f>
        <v>0</v>
      </c>
      <c r="AG1359" s="74" t="n">
        <f aca="false">SUMIFS(Detail!$N$2:$N$9168,Detail!$C$2:$C$9168,$A1359)</f>
        <v>0</v>
      </c>
    </row>
    <row r="1360" customFormat="false" ht="15" hidden="false" customHeight="false" outlineLevel="0" collapsed="false">
      <c r="A1360" s="71" t="s">
        <v>904</v>
      </c>
      <c r="B1360" s="71" t="s">
        <v>3216</v>
      </c>
      <c r="C1360" s="71" t="s">
        <v>246</v>
      </c>
      <c r="D1360" s="71" t="str">
        <f aca="false">IFERROR(INDEX('Brand Map'!$B$4:$B$125,MATCH(C1360,'Brand Map'!$A$4:$A$125,0)),"Other")</f>
        <v>FYF</v>
      </c>
      <c r="E1360" s="73" t="n">
        <f aca="false">SUMIFS(Detail!$K$2:$K$9168,Detail!$C$2:$C$9168,$A1360)</f>
        <v>0</v>
      </c>
      <c r="F1360" s="73" t="n">
        <f aca="false">SUMIFS(Detail!$E$2:$E$9168,Detail!$C$2:$C$9168,$A1360)</f>
        <v>0</v>
      </c>
      <c r="G1360" s="74" t="n">
        <f aca="false">SUMIFS(Detail!$M$2:$M$9168,Detail!$C$2:$C$9168,$A1360)</f>
        <v>0</v>
      </c>
      <c r="H1360" s="74" t="n">
        <f aca="false">SUMIFS(Detail!$D$2:$D$9168,Detail!$C$2:$C$9168,$A1360)</f>
        <v>0</v>
      </c>
      <c r="I1360" s="74" t="n">
        <v>339.9</v>
      </c>
      <c r="J1360" s="51" t="n">
        <f aca="false">IF(E1360&gt;0,AF1360/E1360,0)</f>
        <v>0</v>
      </c>
      <c r="K1360" s="51" t="n">
        <f aca="false">IF(G1360&gt;0,AG1360/G1360,0)</f>
        <v>0</v>
      </c>
      <c r="L1360" s="75" t="n">
        <f aca="false">H1360/Settings!$B$16</f>
        <v>0</v>
      </c>
      <c r="M1360" s="76" t="n">
        <f aca="false">H1360/Settings!$B$20</f>
        <v>0</v>
      </c>
      <c r="N1360" s="77" t="n">
        <f aca="false">E1360*Settings!$B$3</f>
        <v>0</v>
      </c>
      <c r="O1360" s="77" t="n">
        <f aca="false">IF(E1360&gt;0,(AF1360-N1360)/SQRT(E1360*Settings!$B$3*(1-Settings!$B$3)),0)</f>
        <v>0</v>
      </c>
      <c r="P1360" s="77" t="n">
        <f aca="false">MAX(0,AF1360-N1360)</f>
        <v>0</v>
      </c>
      <c r="Q1360" s="51" t="n">
        <f aca="false">IF(E1360&gt;=Settings!$B$4,(AF1360+Settings!$B$7*Settings!$B$3)/(E1360+Settings!$B$7),Settings!$B$3)</f>
        <v>0.0748599558648786</v>
      </c>
      <c r="R1360" s="78" t="n">
        <f aca="false">PERCENTRANK($H$2:$H$1780,H1360,6)</f>
        <v>0</v>
      </c>
      <c r="S1360" s="78" t="n">
        <f aca="false">PERCENTRANK($Q$2:$Q$1780,Q1360,6)</f>
        <v>0.0646794</v>
      </c>
      <c r="T1360" s="78" t="n">
        <f aca="false">PERCENTRANK($F$2:$F$1780,F1360,6)</f>
        <v>0</v>
      </c>
      <c r="U1360" s="79" t="n">
        <f aca="false">IF(F1360&gt;0,ROUND((Settings!$B$8*T1360+Settings!$B$9*R1360+Settings!$B$10*S1360)/SUM(Settings!$B$8:$B$10),10),0)</f>
        <v>0</v>
      </c>
      <c r="V1360" s="71" t="str">
        <f aca="false">IF(U1360&gt;0,RANK(U1360,$U$2:$U$1780)+COUNTIF($U$2:U1360,U1360)-1,"")</f>
        <v/>
      </c>
      <c r="W1360" s="71" t="str">
        <f aca="false">IF(V1360="","",IF(V1360&lt;=Settings!$B$11,"1 - Fix first",IF(V1360&lt;=Settings!$B$12,"2 - Review","3 - Monitor")))</f>
        <v/>
      </c>
      <c r="X1360" s="71" t="str">
        <f aca="false">IF(AND(E1360&gt;=Settings!$B$4,AF1360&gt;=Settings!$B$5,O1360&gt;=Settings!$B$6),"HIGH RATE","")</f>
        <v/>
      </c>
      <c r="Y1360" s="71" t="str">
        <f aca="false">IF(F1360&gt;0,RANK(F1360,$F$2:$F$1780)+COUNTIF($F$2:F1360,F1360)-1,"")</f>
        <v/>
      </c>
      <c r="Z1360" s="71" t="str">
        <f aca="false">IF(H1360&gt;0,RANK(H1360,$H$2:$H$1780)+COUNTIF($H$2:H1360,H1360)-1,"")</f>
        <v/>
      </c>
      <c r="AA1360" s="71" t="str">
        <f aca="false">IF(AC1360="","",RANK(AC1360,$AC$2:$AC$1780)+COUNTIF($AC$2:AC1360,AC1360)-1)</f>
        <v/>
      </c>
      <c r="AB1360" s="71" t="str">
        <f aca="false">IF(AD1360="","",RANK(AD1360,$AD$2:$AD$1780)+COUNTIF($AD$2:AD1360,AD1360)-1)</f>
        <v/>
      </c>
      <c r="AC1360" s="71" t="str">
        <f aca="false">IF(AND(AF1360&gt;0,E1360&gt;=Settings!$B$4),ROUND(J1360,10),"")</f>
        <v/>
      </c>
      <c r="AD1360" s="71" t="str">
        <f aca="false">IF(X1360="HIGH RATE",ROUND(O1360,10),"")</f>
        <v/>
      </c>
      <c r="AE1360" s="71" t="s">
        <v>60</v>
      </c>
      <c r="AF1360" s="73" t="n">
        <f aca="false">SUMIFS(Detail!$L$2:$L$9168,Detail!$C$2:$C$9168,$A1360)</f>
        <v>0</v>
      </c>
      <c r="AG1360" s="74" t="n">
        <f aca="false">SUMIFS(Detail!$N$2:$N$9168,Detail!$C$2:$C$9168,$A1360)</f>
        <v>0</v>
      </c>
    </row>
    <row r="1361" customFormat="false" ht="15" hidden="false" customHeight="false" outlineLevel="0" collapsed="false">
      <c r="A1361" s="71" t="s">
        <v>1393</v>
      </c>
      <c r="B1361" s="71" t="s">
        <v>3216</v>
      </c>
      <c r="C1361" s="71" t="s">
        <v>246</v>
      </c>
      <c r="D1361" s="71" t="str">
        <f aca="false">IFERROR(INDEX('Brand Map'!$B$4:$B$125,MATCH(C1361,'Brand Map'!$A$4:$A$125,0)),"Other")</f>
        <v>FYF</v>
      </c>
      <c r="E1361" s="73" t="n">
        <f aca="false">SUMIFS(Detail!$K$2:$K$9168,Detail!$C$2:$C$9168,$A1361)</f>
        <v>0</v>
      </c>
      <c r="F1361" s="73" t="n">
        <f aca="false">SUMIFS(Detail!$E$2:$E$9168,Detail!$C$2:$C$9168,$A1361)</f>
        <v>0</v>
      </c>
      <c r="G1361" s="74" t="n">
        <f aca="false">SUMIFS(Detail!$M$2:$M$9168,Detail!$C$2:$C$9168,$A1361)</f>
        <v>0</v>
      </c>
      <c r="H1361" s="74" t="n">
        <f aca="false">SUMIFS(Detail!$D$2:$D$9168,Detail!$C$2:$C$9168,$A1361)</f>
        <v>0</v>
      </c>
      <c r="I1361" s="74" t="n">
        <v>229.9</v>
      </c>
      <c r="J1361" s="51" t="n">
        <f aca="false">IF(E1361&gt;0,AF1361/E1361,0)</f>
        <v>0</v>
      </c>
      <c r="K1361" s="51" t="n">
        <f aca="false">IF(G1361&gt;0,AG1361/G1361,0)</f>
        <v>0</v>
      </c>
      <c r="L1361" s="75" t="n">
        <f aca="false">H1361/Settings!$B$16</f>
        <v>0</v>
      </c>
      <c r="M1361" s="76" t="n">
        <f aca="false">H1361/Settings!$B$20</f>
        <v>0</v>
      </c>
      <c r="N1361" s="77" t="n">
        <f aca="false">E1361*Settings!$B$3</f>
        <v>0</v>
      </c>
      <c r="O1361" s="77" t="n">
        <f aca="false">IF(E1361&gt;0,(AF1361-N1361)/SQRT(E1361*Settings!$B$3*(1-Settings!$B$3)),0)</f>
        <v>0</v>
      </c>
      <c r="P1361" s="77" t="n">
        <f aca="false">MAX(0,AF1361-N1361)</f>
        <v>0</v>
      </c>
      <c r="Q1361" s="51" t="n">
        <f aca="false">IF(E1361&gt;=Settings!$B$4,(AF1361+Settings!$B$7*Settings!$B$3)/(E1361+Settings!$B$7),Settings!$B$3)</f>
        <v>0.0748599558648786</v>
      </c>
      <c r="R1361" s="78" t="n">
        <f aca="false">PERCENTRANK($H$2:$H$1780,H1361,6)</f>
        <v>0</v>
      </c>
      <c r="S1361" s="78" t="n">
        <f aca="false">PERCENTRANK($Q$2:$Q$1780,Q1361,6)</f>
        <v>0.0646794</v>
      </c>
      <c r="T1361" s="78" t="n">
        <f aca="false">PERCENTRANK($F$2:$F$1780,F1361,6)</f>
        <v>0</v>
      </c>
      <c r="U1361" s="79" t="n">
        <f aca="false">IF(F1361&gt;0,ROUND((Settings!$B$8*T1361+Settings!$B$9*R1361+Settings!$B$10*S1361)/SUM(Settings!$B$8:$B$10),10),0)</f>
        <v>0</v>
      </c>
      <c r="V1361" s="71" t="str">
        <f aca="false">IF(U1361&gt;0,RANK(U1361,$U$2:$U$1780)+COUNTIF($U$2:U1361,U1361)-1,"")</f>
        <v/>
      </c>
      <c r="W1361" s="71" t="str">
        <f aca="false">IF(V1361="","",IF(V1361&lt;=Settings!$B$11,"1 - Fix first",IF(V1361&lt;=Settings!$B$12,"2 - Review","3 - Monitor")))</f>
        <v/>
      </c>
      <c r="X1361" s="71" t="str">
        <f aca="false">IF(AND(E1361&gt;=Settings!$B$4,AF1361&gt;=Settings!$B$5,O1361&gt;=Settings!$B$6),"HIGH RATE","")</f>
        <v/>
      </c>
      <c r="Y1361" s="71" t="str">
        <f aca="false">IF(F1361&gt;0,RANK(F1361,$F$2:$F$1780)+COUNTIF($F$2:F1361,F1361)-1,"")</f>
        <v/>
      </c>
      <c r="Z1361" s="71" t="str">
        <f aca="false">IF(H1361&gt;0,RANK(H1361,$H$2:$H$1780)+COUNTIF($H$2:H1361,H1361)-1,"")</f>
        <v/>
      </c>
      <c r="AA1361" s="71" t="str">
        <f aca="false">IF(AC1361="","",RANK(AC1361,$AC$2:$AC$1780)+COUNTIF($AC$2:AC1361,AC1361)-1)</f>
        <v/>
      </c>
      <c r="AB1361" s="71" t="str">
        <f aca="false">IF(AD1361="","",RANK(AD1361,$AD$2:$AD$1780)+COUNTIF($AD$2:AD1361,AD1361)-1)</f>
        <v/>
      </c>
      <c r="AC1361" s="71" t="str">
        <f aca="false">IF(AND(AF1361&gt;0,E1361&gt;=Settings!$B$4),ROUND(J1361,10),"")</f>
        <v/>
      </c>
      <c r="AD1361" s="71" t="str">
        <f aca="false">IF(X1361="HIGH RATE",ROUND(O1361,10),"")</f>
        <v/>
      </c>
      <c r="AE1361" s="71" t="s">
        <v>60</v>
      </c>
      <c r="AF1361" s="73" t="n">
        <f aca="false">SUMIFS(Detail!$L$2:$L$9168,Detail!$C$2:$C$9168,$A1361)</f>
        <v>0</v>
      </c>
      <c r="AG1361" s="74" t="n">
        <f aca="false">SUMIFS(Detail!$N$2:$N$9168,Detail!$C$2:$C$9168,$A1361)</f>
        <v>0</v>
      </c>
    </row>
    <row r="1362" customFormat="false" ht="15" hidden="false" customHeight="false" outlineLevel="0" collapsed="false">
      <c r="A1362" s="71" t="s">
        <v>1021</v>
      </c>
      <c r="B1362" s="71" t="s">
        <v>3216</v>
      </c>
      <c r="C1362" s="71" t="s">
        <v>246</v>
      </c>
      <c r="D1362" s="71" t="str">
        <f aca="false">IFERROR(INDEX('Brand Map'!$B$4:$B$125,MATCH(C1362,'Brand Map'!$A$4:$A$125,0)),"Other")</f>
        <v>FYF</v>
      </c>
      <c r="E1362" s="73" t="n">
        <f aca="false">SUMIFS(Detail!$K$2:$K$9168,Detail!$C$2:$C$9168,$A1362)</f>
        <v>0</v>
      </c>
      <c r="F1362" s="73" t="n">
        <f aca="false">SUMIFS(Detail!$E$2:$E$9168,Detail!$C$2:$C$9168,$A1362)</f>
        <v>0</v>
      </c>
      <c r="G1362" s="74" t="n">
        <f aca="false">SUMIFS(Detail!$M$2:$M$9168,Detail!$C$2:$C$9168,$A1362)</f>
        <v>0</v>
      </c>
      <c r="H1362" s="74" t="n">
        <f aca="false">SUMIFS(Detail!$D$2:$D$9168,Detail!$C$2:$C$9168,$A1362)</f>
        <v>0</v>
      </c>
      <c r="I1362" s="74" t="n">
        <v>249.9</v>
      </c>
      <c r="J1362" s="51" t="n">
        <f aca="false">IF(E1362&gt;0,AF1362/E1362,0)</f>
        <v>0</v>
      </c>
      <c r="K1362" s="51" t="n">
        <f aca="false">IF(G1362&gt;0,AG1362/G1362,0)</f>
        <v>0</v>
      </c>
      <c r="L1362" s="75" t="n">
        <f aca="false">H1362/Settings!$B$16</f>
        <v>0</v>
      </c>
      <c r="M1362" s="76" t="n">
        <f aca="false">H1362/Settings!$B$20</f>
        <v>0</v>
      </c>
      <c r="N1362" s="77" t="n">
        <f aca="false">E1362*Settings!$B$3</f>
        <v>0</v>
      </c>
      <c r="O1362" s="77" t="n">
        <f aca="false">IF(E1362&gt;0,(AF1362-N1362)/SQRT(E1362*Settings!$B$3*(1-Settings!$B$3)),0)</f>
        <v>0</v>
      </c>
      <c r="P1362" s="77" t="n">
        <f aca="false">MAX(0,AF1362-N1362)</f>
        <v>0</v>
      </c>
      <c r="Q1362" s="51" t="n">
        <f aca="false">IF(E1362&gt;=Settings!$B$4,(AF1362+Settings!$B$7*Settings!$B$3)/(E1362+Settings!$B$7),Settings!$B$3)</f>
        <v>0.0748599558648786</v>
      </c>
      <c r="R1362" s="78" t="n">
        <f aca="false">PERCENTRANK($H$2:$H$1780,H1362,6)</f>
        <v>0</v>
      </c>
      <c r="S1362" s="78" t="n">
        <f aca="false">PERCENTRANK($Q$2:$Q$1780,Q1362,6)</f>
        <v>0.0646794</v>
      </c>
      <c r="T1362" s="78" t="n">
        <f aca="false">PERCENTRANK($F$2:$F$1780,F1362,6)</f>
        <v>0</v>
      </c>
      <c r="U1362" s="79" t="n">
        <f aca="false">IF(F1362&gt;0,ROUND((Settings!$B$8*T1362+Settings!$B$9*R1362+Settings!$B$10*S1362)/SUM(Settings!$B$8:$B$10),10),0)</f>
        <v>0</v>
      </c>
      <c r="V1362" s="71" t="str">
        <f aca="false">IF(U1362&gt;0,RANK(U1362,$U$2:$U$1780)+COUNTIF($U$2:U1362,U1362)-1,"")</f>
        <v/>
      </c>
      <c r="W1362" s="71" t="str">
        <f aca="false">IF(V1362="","",IF(V1362&lt;=Settings!$B$11,"1 - Fix first",IF(V1362&lt;=Settings!$B$12,"2 - Review","3 - Monitor")))</f>
        <v/>
      </c>
      <c r="X1362" s="71" t="str">
        <f aca="false">IF(AND(E1362&gt;=Settings!$B$4,AF1362&gt;=Settings!$B$5,O1362&gt;=Settings!$B$6),"HIGH RATE","")</f>
        <v/>
      </c>
      <c r="Y1362" s="71" t="str">
        <f aca="false">IF(F1362&gt;0,RANK(F1362,$F$2:$F$1780)+COUNTIF($F$2:F1362,F1362)-1,"")</f>
        <v/>
      </c>
      <c r="Z1362" s="71" t="str">
        <f aca="false">IF(H1362&gt;0,RANK(H1362,$H$2:$H$1780)+COUNTIF($H$2:H1362,H1362)-1,"")</f>
        <v/>
      </c>
      <c r="AA1362" s="71" t="str">
        <f aca="false">IF(AC1362="","",RANK(AC1362,$AC$2:$AC$1780)+COUNTIF($AC$2:AC1362,AC1362)-1)</f>
        <v/>
      </c>
      <c r="AB1362" s="71" t="str">
        <f aca="false">IF(AD1362="","",RANK(AD1362,$AD$2:$AD$1780)+COUNTIF($AD$2:AD1362,AD1362)-1)</f>
        <v/>
      </c>
      <c r="AC1362" s="71" t="str">
        <f aca="false">IF(AND(AF1362&gt;0,E1362&gt;=Settings!$B$4),ROUND(J1362,10),"")</f>
        <v/>
      </c>
      <c r="AD1362" s="71" t="str">
        <f aca="false">IF(X1362="HIGH RATE",ROUND(O1362,10),"")</f>
        <v/>
      </c>
      <c r="AE1362" s="71" t="s">
        <v>60</v>
      </c>
      <c r="AF1362" s="73" t="n">
        <f aca="false">SUMIFS(Detail!$L$2:$L$9168,Detail!$C$2:$C$9168,$A1362)</f>
        <v>0</v>
      </c>
      <c r="AG1362" s="74" t="n">
        <f aca="false">SUMIFS(Detail!$N$2:$N$9168,Detail!$C$2:$C$9168,$A1362)</f>
        <v>0</v>
      </c>
    </row>
    <row r="1363" customFormat="false" ht="15" hidden="false" customHeight="false" outlineLevel="0" collapsed="false">
      <c r="A1363" s="71" t="s">
        <v>1397</v>
      </c>
      <c r="B1363" s="71" t="s">
        <v>3216</v>
      </c>
      <c r="C1363" s="71" t="s">
        <v>246</v>
      </c>
      <c r="D1363" s="71" t="str">
        <f aca="false">IFERROR(INDEX('Brand Map'!$B$4:$B$125,MATCH(C1363,'Brand Map'!$A$4:$A$125,0)),"Other")</f>
        <v>FYF</v>
      </c>
      <c r="E1363" s="73" t="n">
        <f aca="false">SUMIFS(Detail!$K$2:$K$9168,Detail!$C$2:$C$9168,$A1363)</f>
        <v>0</v>
      </c>
      <c r="F1363" s="73" t="n">
        <f aca="false">SUMIFS(Detail!$E$2:$E$9168,Detail!$C$2:$C$9168,$A1363)</f>
        <v>0</v>
      </c>
      <c r="G1363" s="74" t="n">
        <f aca="false">SUMIFS(Detail!$M$2:$M$9168,Detail!$C$2:$C$9168,$A1363)</f>
        <v>0</v>
      </c>
      <c r="H1363" s="74" t="n">
        <f aca="false">SUMIFS(Detail!$D$2:$D$9168,Detail!$C$2:$C$9168,$A1363)</f>
        <v>0</v>
      </c>
      <c r="I1363" s="74" t="n">
        <v>194.95</v>
      </c>
      <c r="J1363" s="51" t="n">
        <f aca="false">IF(E1363&gt;0,AF1363/E1363,0)</f>
        <v>0</v>
      </c>
      <c r="K1363" s="51" t="n">
        <f aca="false">IF(G1363&gt;0,AG1363/G1363,0)</f>
        <v>0</v>
      </c>
      <c r="L1363" s="75" t="n">
        <f aca="false">H1363/Settings!$B$16</f>
        <v>0</v>
      </c>
      <c r="M1363" s="76" t="n">
        <f aca="false">H1363/Settings!$B$20</f>
        <v>0</v>
      </c>
      <c r="N1363" s="77" t="n">
        <f aca="false">E1363*Settings!$B$3</f>
        <v>0</v>
      </c>
      <c r="O1363" s="77" t="n">
        <f aca="false">IF(E1363&gt;0,(AF1363-N1363)/SQRT(E1363*Settings!$B$3*(1-Settings!$B$3)),0)</f>
        <v>0</v>
      </c>
      <c r="P1363" s="77" t="n">
        <f aca="false">MAX(0,AF1363-N1363)</f>
        <v>0</v>
      </c>
      <c r="Q1363" s="51" t="n">
        <f aca="false">IF(E1363&gt;=Settings!$B$4,(AF1363+Settings!$B$7*Settings!$B$3)/(E1363+Settings!$B$7),Settings!$B$3)</f>
        <v>0.0748599558648786</v>
      </c>
      <c r="R1363" s="78" t="n">
        <f aca="false">PERCENTRANK($H$2:$H$1780,H1363,6)</f>
        <v>0</v>
      </c>
      <c r="S1363" s="78" t="n">
        <f aca="false">PERCENTRANK($Q$2:$Q$1780,Q1363,6)</f>
        <v>0.0646794</v>
      </c>
      <c r="T1363" s="78" t="n">
        <f aca="false">PERCENTRANK($F$2:$F$1780,F1363,6)</f>
        <v>0</v>
      </c>
      <c r="U1363" s="79" t="n">
        <f aca="false">IF(F1363&gt;0,ROUND((Settings!$B$8*T1363+Settings!$B$9*R1363+Settings!$B$10*S1363)/SUM(Settings!$B$8:$B$10),10),0)</f>
        <v>0</v>
      </c>
      <c r="V1363" s="71" t="str">
        <f aca="false">IF(U1363&gt;0,RANK(U1363,$U$2:$U$1780)+COUNTIF($U$2:U1363,U1363)-1,"")</f>
        <v/>
      </c>
      <c r="W1363" s="71" t="str">
        <f aca="false">IF(V1363="","",IF(V1363&lt;=Settings!$B$11,"1 - Fix first",IF(V1363&lt;=Settings!$B$12,"2 - Review","3 - Monitor")))</f>
        <v/>
      </c>
      <c r="X1363" s="71" t="str">
        <f aca="false">IF(AND(E1363&gt;=Settings!$B$4,AF1363&gt;=Settings!$B$5,O1363&gt;=Settings!$B$6),"HIGH RATE","")</f>
        <v/>
      </c>
      <c r="Y1363" s="71" t="str">
        <f aca="false">IF(F1363&gt;0,RANK(F1363,$F$2:$F$1780)+COUNTIF($F$2:F1363,F1363)-1,"")</f>
        <v/>
      </c>
      <c r="Z1363" s="71" t="str">
        <f aca="false">IF(H1363&gt;0,RANK(H1363,$H$2:$H$1780)+COUNTIF($H$2:H1363,H1363)-1,"")</f>
        <v/>
      </c>
      <c r="AA1363" s="71" t="str">
        <f aca="false">IF(AC1363="","",RANK(AC1363,$AC$2:$AC$1780)+COUNTIF($AC$2:AC1363,AC1363)-1)</f>
        <v/>
      </c>
      <c r="AB1363" s="71" t="str">
        <f aca="false">IF(AD1363="","",RANK(AD1363,$AD$2:$AD$1780)+COUNTIF($AD$2:AD1363,AD1363)-1)</f>
        <v/>
      </c>
      <c r="AC1363" s="71" t="str">
        <f aca="false">IF(AND(AF1363&gt;0,E1363&gt;=Settings!$B$4),ROUND(J1363,10),"")</f>
        <v/>
      </c>
      <c r="AD1363" s="71" t="str">
        <f aca="false">IF(X1363="HIGH RATE",ROUND(O1363,10),"")</f>
        <v/>
      </c>
      <c r="AE1363" s="71" t="s">
        <v>60</v>
      </c>
      <c r="AF1363" s="73" t="n">
        <f aca="false">SUMIFS(Detail!$L$2:$L$9168,Detail!$C$2:$C$9168,$A1363)</f>
        <v>0</v>
      </c>
      <c r="AG1363" s="74" t="n">
        <f aca="false">SUMIFS(Detail!$N$2:$N$9168,Detail!$C$2:$C$9168,$A1363)</f>
        <v>0</v>
      </c>
    </row>
    <row r="1364" customFormat="false" ht="15" hidden="false" customHeight="false" outlineLevel="0" collapsed="false">
      <c r="A1364" s="71" t="s">
        <v>1222</v>
      </c>
      <c r="B1364" s="71" t="s">
        <v>3217</v>
      </c>
      <c r="C1364" s="71" t="s">
        <v>246</v>
      </c>
      <c r="D1364" s="71" t="str">
        <f aca="false">IFERROR(INDEX('Brand Map'!$B$4:$B$125,MATCH(C1364,'Brand Map'!$A$4:$A$125,0)),"Other")</f>
        <v>FYF</v>
      </c>
      <c r="E1364" s="73" t="n">
        <f aca="false">SUMIFS(Detail!$K$2:$K$9168,Detail!$C$2:$C$9168,$A1364)</f>
        <v>0</v>
      </c>
      <c r="F1364" s="73" t="n">
        <f aca="false">SUMIFS(Detail!$E$2:$E$9168,Detail!$C$2:$C$9168,$A1364)</f>
        <v>0</v>
      </c>
      <c r="G1364" s="74" t="n">
        <f aca="false">SUMIFS(Detail!$M$2:$M$9168,Detail!$C$2:$C$9168,$A1364)</f>
        <v>0</v>
      </c>
      <c r="H1364" s="74" t="n">
        <f aca="false">SUMIFS(Detail!$D$2:$D$9168,Detail!$C$2:$C$9168,$A1364)</f>
        <v>0</v>
      </c>
      <c r="I1364" s="74" t="n">
        <v>59.95</v>
      </c>
      <c r="J1364" s="51" t="n">
        <f aca="false">IF(E1364&gt;0,AF1364/E1364,0)</f>
        <v>0</v>
      </c>
      <c r="K1364" s="51" t="n">
        <f aca="false">IF(G1364&gt;0,AG1364/G1364,0)</f>
        <v>0</v>
      </c>
      <c r="L1364" s="75" t="n">
        <f aca="false">H1364/Settings!$B$16</f>
        <v>0</v>
      </c>
      <c r="M1364" s="76" t="n">
        <f aca="false">H1364/Settings!$B$20</f>
        <v>0</v>
      </c>
      <c r="N1364" s="77" t="n">
        <f aca="false">E1364*Settings!$B$3</f>
        <v>0</v>
      </c>
      <c r="O1364" s="77" t="n">
        <f aca="false">IF(E1364&gt;0,(AF1364-N1364)/SQRT(E1364*Settings!$B$3*(1-Settings!$B$3)),0)</f>
        <v>0</v>
      </c>
      <c r="P1364" s="77" t="n">
        <f aca="false">MAX(0,AF1364-N1364)</f>
        <v>0</v>
      </c>
      <c r="Q1364" s="51" t="n">
        <f aca="false">IF(E1364&gt;=Settings!$B$4,(AF1364+Settings!$B$7*Settings!$B$3)/(E1364+Settings!$B$7),Settings!$B$3)</f>
        <v>0.0748599558648786</v>
      </c>
      <c r="R1364" s="78" t="n">
        <f aca="false">PERCENTRANK($H$2:$H$1780,H1364,6)</f>
        <v>0</v>
      </c>
      <c r="S1364" s="78" t="n">
        <f aca="false">PERCENTRANK($Q$2:$Q$1780,Q1364,6)</f>
        <v>0.0646794</v>
      </c>
      <c r="T1364" s="78" t="n">
        <f aca="false">PERCENTRANK($F$2:$F$1780,F1364,6)</f>
        <v>0</v>
      </c>
      <c r="U1364" s="79" t="n">
        <f aca="false">IF(F1364&gt;0,ROUND((Settings!$B$8*T1364+Settings!$B$9*R1364+Settings!$B$10*S1364)/SUM(Settings!$B$8:$B$10),10),0)</f>
        <v>0</v>
      </c>
      <c r="V1364" s="71" t="str">
        <f aca="false">IF(U1364&gt;0,RANK(U1364,$U$2:$U$1780)+COUNTIF($U$2:U1364,U1364)-1,"")</f>
        <v/>
      </c>
      <c r="W1364" s="71" t="str">
        <f aca="false">IF(V1364="","",IF(V1364&lt;=Settings!$B$11,"1 - Fix first",IF(V1364&lt;=Settings!$B$12,"2 - Review","3 - Monitor")))</f>
        <v/>
      </c>
      <c r="X1364" s="71" t="str">
        <f aca="false">IF(AND(E1364&gt;=Settings!$B$4,AF1364&gt;=Settings!$B$5,O1364&gt;=Settings!$B$6),"HIGH RATE","")</f>
        <v/>
      </c>
      <c r="Y1364" s="71" t="str">
        <f aca="false">IF(F1364&gt;0,RANK(F1364,$F$2:$F$1780)+COUNTIF($F$2:F1364,F1364)-1,"")</f>
        <v/>
      </c>
      <c r="Z1364" s="71" t="str">
        <f aca="false">IF(H1364&gt;0,RANK(H1364,$H$2:$H$1780)+COUNTIF($H$2:H1364,H1364)-1,"")</f>
        <v/>
      </c>
      <c r="AA1364" s="71" t="str">
        <f aca="false">IF(AC1364="","",RANK(AC1364,$AC$2:$AC$1780)+COUNTIF($AC$2:AC1364,AC1364)-1)</f>
        <v/>
      </c>
      <c r="AB1364" s="71" t="str">
        <f aca="false">IF(AD1364="","",RANK(AD1364,$AD$2:$AD$1780)+COUNTIF($AD$2:AD1364,AD1364)-1)</f>
        <v/>
      </c>
      <c r="AC1364" s="71" t="str">
        <f aca="false">IF(AND(AF1364&gt;0,E1364&gt;=Settings!$B$4),ROUND(J1364,10),"")</f>
        <v/>
      </c>
      <c r="AD1364" s="71" t="str">
        <f aca="false">IF(X1364="HIGH RATE",ROUND(O1364,10),"")</f>
        <v/>
      </c>
      <c r="AE1364" s="71" t="s">
        <v>60</v>
      </c>
      <c r="AF1364" s="73" t="n">
        <f aca="false">SUMIFS(Detail!$L$2:$L$9168,Detail!$C$2:$C$9168,$A1364)</f>
        <v>0</v>
      </c>
      <c r="AG1364" s="74" t="n">
        <f aca="false">SUMIFS(Detail!$N$2:$N$9168,Detail!$C$2:$C$9168,$A1364)</f>
        <v>0</v>
      </c>
    </row>
    <row r="1365" customFormat="false" ht="15" hidden="false" customHeight="false" outlineLevel="0" collapsed="false">
      <c r="A1365" s="71" t="s">
        <v>1028</v>
      </c>
      <c r="B1365" s="71" t="s">
        <v>2693</v>
      </c>
      <c r="C1365" s="71" t="s">
        <v>246</v>
      </c>
      <c r="D1365" s="71" t="str">
        <f aca="false">IFERROR(INDEX('Brand Map'!$B$4:$B$125,MATCH(C1365,'Brand Map'!$A$4:$A$125,0)),"Other")</f>
        <v>FYF</v>
      </c>
      <c r="E1365" s="73" t="n">
        <f aca="false">SUMIFS(Detail!$K$2:$K$9168,Detail!$C$2:$C$9168,$A1365)</f>
        <v>0</v>
      </c>
      <c r="F1365" s="73" t="n">
        <f aca="false">SUMIFS(Detail!$E$2:$E$9168,Detail!$C$2:$C$9168,$A1365)</f>
        <v>0</v>
      </c>
      <c r="G1365" s="74" t="n">
        <f aca="false">SUMIFS(Detail!$M$2:$M$9168,Detail!$C$2:$C$9168,$A1365)</f>
        <v>0</v>
      </c>
      <c r="H1365" s="74" t="n">
        <f aca="false">SUMIFS(Detail!$D$2:$D$9168,Detail!$C$2:$C$9168,$A1365)</f>
        <v>0</v>
      </c>
      <c r="I1365" s="74" t="n">
        <v>3508.7</v>
      </c>
      <c r="J1365" s="51" t="n">
        <f aca="false">IF(E1365&gt;0,AF1365/E1365,0)</f>
        <v>0</v>
      </c>
      <c r="K1365" s="51" t="n">
        <f aca="false">IF(G1365&gt;0,AG1365/G1365,0)</f>
        <v>0</v>
      </c>
      <c r="L1365" s="75" t="n">
        <f aca="false">H1365/Settings!$B$16</f>
        <v>0</v>
      </c>
      <c r="M1365" s="76" t="n">
        <f aca="false">H1365/Settings!$B$20</f>
        <v>0</v>
      </c>
      <c r="N1365" s="77" t="n">
        <f aca="false">E1365*Settings!$B$3</f>
        <v>0</v>
      </c>
      <c r="O1365" s="77" t="n">
        <f aca="false">IF(E1365&gt;0,(AF1365-N1365)/SQRT(E1365*Settings!$B$3*(1-Settings!$B$3)),0)</f>
        <v>0</v>
      </c>
      <c r="P1365" s="77" t="n">
        <f aca="false">MAX(0,AF1365-N1365)</f>
        <v>0</v>
      </c>
      <c r="Q1365" s="51" t="n">
        <f aca="false">IF(E1365&gt;=Settings!$B$4,(AF1365+Settings!$B$7*Settings!$B$3)/(E1365+Settings!$B$7),Settings!$B$3)</f>
        <v>0.0748599558648786</v>
      </c>
      <c r="R1365" s="78" t="n">
        <f aca="false">PERCENTRANK($H$2:$H$1780,H1365,6)</f>
        <v>0</v>
      </c>
      <c r="S1365" s="78" t="n">
        <f aca="false">PERCENTRANK($Q$2:$Q$1780,Q1365,6)</f>
        <v>0.0646794</v>
      </c>
      <c r="T1365" s="78" t="n">
        <f aca="false">PERCENTRANK($F$2:$F$1780,F1365,6)</f>
        <v>0</v>
      </c>
      <c r="U1365" s="79" t="n">
        <f aca="false">IF(F1365&gt;0,ROUND((Settings!$B$8*T1365+Settings!$B$9*R1365+Settings!$B$10*S1365)/SUM(Settings!$B$8:$B$10),10),0)</f>
        <v>0</v>
      </c>
      <c r="V1365" s="71" t="str">
        <f aca="false">IF(U1365&gt;0,RANK(U1365,$U$2:$U$1780)+COUNTIF($U$2:U1365,U1365)-1,"")</f>
        <v/>
      </c>
      <c r="W1365" s="71" t="str">
        <f aca="false">IF(V1365="","",IF(V1365&lt;=Settings!$B$11,"1 - Fix first",IF(V1365&lt;=Settings!$B$12,"2 - Review","3 - Monitor")))</f>
        <v/>
      </c>
      <c r="X1365" s="71" t="str">
        <f aca="false">IF(AND(E1365&gt;=Settings!$B$4,AF1365&gt;=Settings!$B$5,O1365&gt;=Settings!$B$6),"HIGH RATE","")</f>
        <v/>
      </c>
      <c r="Y1365" s="71" t="str">
        <f aca="false">IF(F1365&gt;0,RANK(F1365,$F$2:$F$1780)+COUNTIF($F$2:F1365,F1365)-1,"")</f>
        <v/>
      </c>
      <c r="Z1365" s="71" t="str">
        <f aca="false">IF(H1365&gt;0,RANK(H1365,$H$2:$H$1780)+COUNTIF($H$2:H1365,H1365)-1,"")</f>
        <v/>
      </c>
      <c r="AA1365" s="71" t="str">
        <f aca="false">IF(AC1365="","",RANK(AC1365,$AC$2:$AC$1780)+COUNTIF($AC$2:AC1365,AC1365)-1)</f>
        <v/>
      </c>
      <c r="AB1365" s="71" t="str">
        <f aca="false">IF(AD1365="","",RANK(AD1365,$AD$2:$AD$1780)+COUNTIF($AD$2:AD1365,AD1365)-1)</f>
        <v/>
      </c>
      <c r="AC1365" s="71" t="str">
        <f aca="false">IF(AND(AF1365&gt;0,E1365&gt;=Settings!$B$4),ROUND(J1365,10),"")</f>
        <v/>
      </c>
      <c r="AD1365" s="71" t="str">
        <f aca="false">IF(X1365="HIGH RATE",ROUND(O1365,10),"")</f>
        <v/>
      </c>
      <c r="AE1365" s="71" t="s">
        <v>60</v>
      </c>
      <c r="AF1365" s="73" t="n">
        <f aca="false">SUMIFS(Detail!$L$2:$L$9168,Detail!$C$2:$C$9168,$A1365)</f>
        <v>0</v>
      </c>
      <c r="AG1365" s="74" t="n">
        <f aca="false">SUMIFS(Detail!$N$2:$N$9168,Detail!$C$2:$C$9168,$A1365)</f>
        <v>0</v>
      </c>
    </row>
    <row r="1366" customFormat="false" ht="15" hidden="false" customHeight="false" outlineLevel="0" collapsed="false">
      <c r="A1366" s="71" t="s">
        <v>1390</v>
      </c>
      <c r="B1366" s="71" t="s">
        <v>2693</v>
      </c>
      <c r="C1366" s="71" t="s">
        <v>246</v>
      </c>
      <c r="D1366" s="71" t="str">
        <f aca="false">IFERROR(INDEX('Brand Map'!$B$4:$B$125,MATCH(C1366,'Brand Map'!$A$4:$A$125,0)),"Other")</f>
        <v>FYF</v>
      </c>
      <c r="E1366" s="73" t="n">
        <f aca="false">SUMIFS(Detail!$K$2:$K$9168,Detail!$C$2:$C$9168,$A1366)</f>
        <v>0</v>
      </c>
      <c r="F1366" s="73" t="n">
        <f aca="false">SUMIFS(Detail!$E$2:$E$9168,Detail!$C$2:$C$9168,$A1366)</f>
        <v>0</v>
      </c>
      <c r="G1366" s="74" t="n">
        <f aca="false">SUMIFS(Detail!$M$2:$M$9168,Detail!$C$2:$C$9168,$A1366)</f>
        <v>0</v>
      </c>
      <c r="H1366" s="74" t="n">
        <f aca="false">SUMIFS(Detail!$D$2:$D$9168,Detail!$C$2:$C$9168,$A1366)</f>
        <v>0</v>
      </c>
      <c r="I1366" s="74" t="n">
        <v>1594.45</v>
      </c>
      <c r="J1366" s="51" t="n">
        <f aca="false">IF(E1366&gt;0,AF1366/E1366,0)</f>
        <v>0</v>
      </c>
      <c r="K1366" s="51" t="n">
        <f aca="false">IF(G1366&gt;0,AG1366/G1366,0)</f>
        <v>0</v>
      </c>
      <c r="L1366" s="75" t="n">
        <f aca="false">H1366/Settings!$B$16</f>
        <v>0</v>
      </c>
      <c r="M1366" s="76" t="n">
        <f aca="false">H1366/Settings!$B$20</f>
        <v>0</v>
      </c>
      <c r="N1366" s="77" t="n">
        <f aca="false">E1366*Settings!$B$3</f>
        <v>0</v>
      </c>
      <c r="O1366" s="77" t="n">
        <f aca="false">IF(E1366&gt;0,(AF1366-N1366)/SQRT(E1366*Settings!$B$3*(1-Settings!$B$3)),0)</f>
        <v>0</v>
      </c>
      <c r="P1366" s="77" t="n">
        <f aca="false">MAX(0,AF1366-N1366)</f>
        <v>0</v>
      </c>
      <c r="Q1366" s="51" t="n">
        <f aca="false">IF(E1366&gt;=Settings!$B$4,(AF1366+Settings!$B$7*Settings!$B$3)/(E1366+Settings!$B$7),Settings!$B$3)</f>
        <v>0.0748599558648786</v>
      </c>
      <c r="R1366" s="78" t="n">
        <f aca="false">PERCENTRANK($H$2:$H$1780,H1366,6)</f>
        <v>0</v>
      </c>
      <c r="S1366" s="78" t="n">
        <f aca="false">PERCENTRANK($Q$2:$Q$1780,Q1366,6)</f>
        <v>0.0646794</v>
      </c>
      <c r="T1366" s="78" t="n">
        <f aca="false">PERCENTRANK($F$2:$F$1780,F1366,6)</f>
        <v>0</v>
      </c>
      <c r="U1366" s="79" t="n">
        <f aca="false">IF(F1366&gt;0,ROUND((Settings!$B$8*T1366+Settings!$B$9*R1366+Settings!$B$10*S1366)/SUM(Settings!$B$8:$B$10),10),0)</f>
        <v>0</v>
      </c>
      <c r="V1366" s="71" t="str">
        <f aca="false">IF(U1366&gt;0,RANK(U1366,$U$2:$U$1780)+COUNTIF($U$2:U1366,U1366)-1,"")</f>
        <v/>
      </c>
      <c r="W1366" s="71" t="str">
        <f aca="false">IF(V1366="","",IF(V1366&lt;=Settings!$B$11,"1 - Fix first",IF(V1366&lt;=Settings!$B$12,"2 - Review","3 - Monitor")))</f>
        <v/>
      </c>
      <c r="X1366" s="71" t="str">
        <f aca="false">IF(AND(E1366&gt;=Settings!$B$4,AF1366&gt;=Settings!$B$5,O1366&gt;=Settings!$B$6),"HIGH RATE","")</f>
        <v/>
      </c>
      <c r="Y1366" s="71" t="str">
        <f aca="false">IF(F1366&gt;0,RANK(F1366,$F$2:$F$1780)+COUNTIF($F$2:F1366,F1366)-1,"")</f>
        <v/>
      </c>
      <c r="Z1366" s="71" t="str">
        <f aca="false">IF(H1366&gt;0,RANK(H1366,$H$2:$H$1780)+COUNTIF($H$2:H1366,H1366)-1,"")</f>
        <v/>
      </c>
      <c r="AA1366" s="71" t="str">
        <f aca="false">IF(AC1366="","",RANK(AC1366,$AC$2:$AC$1780)+COUNTIF($AC$2:AC1366,AC1366)-1)</f>
        <v/>
      </c>
      <c r="AB1366" s="71" t="str">
        <f aca="false">IF(AD1366="","",RANK(AD1366,$AD$2:$AD$1780)+COUNTIF($AD$2:AD1366,AD1366)-1)</f>
        <v/>
      </c>
      <c r="AC1366" s="71" t="str">
        <f aca="false">IF(AND(AF1366&gt;0,E1366&gt;=Settings!$B$4),ROUND(J1366,10),"")</f>
        <v/>
      </c>
      <c r="AD1366" s="71" t="str">
        <f aca="false">IF(X1366="HIGH RATE",ROUND(O1366,10),"")</f>
        <v/>
      </c>
      <c r="AE1366" s="71" t="s">
        <v>60</v>
      </c>
      <c r="AF1366" s="73" t="n">
        <f aca="false">SUMIFS(Detail!$L$2:$L$9168,Detail!$C$2:$C$9168,$A1366)</f>
        <v>0</v>
      </c>
      <c r="AG1366" s="74" t="n">
        <f aca="false">SUMIFS(Detail!$N$2:$N$9168,Detail!$C$2:$C$9168,$A1366)</f>
        <v>0</v>
      </c>
    </row>
    <row r="1367" customFormat="false" ht="15" hidden="false" customHeight="false" outlineLevel="0" collapsed="false">
      <c r="A1367" s="71" t="s">
        <v>1261</v>
      </c>
      <c r="B1367" s="71" t="s">
        <v>2829</v>
      </c>
      <c r="C1367" s="71" t="s">
        <v>246</v>
      </c>
      <c r="D1367" s="71" t="str">
        <f aca="false">IFERROR(INDEX('Brand Map'!$B$4:$B$125,MATCH(C1367,'Brand Map'!$A$4:$A$125,0)),"Other")</f>
        <v>FYF</v>
      </c>
      <c r="E1367" s="73" t="n">
        <f aca="false">SUMIFS(Detail!$K$2:$K$9168,Detail!$C$2:$C$9168,$A1367)</f>
        <v>0</v>
      </c>
      <c r="F1367" s="73" t="n">
        <f aca="false">SUMIFS(Detail!$E$2:$E$9168,Detail!$C$2:$C$9168,$A1367)</f>
        <v>0</v>
      </c>
      <c r="G1367" s="74" t="n">
        <f aca="false">SUMIFS(Detail!$M$2:$M$9168,Detail!$C$2:$C$9168,$A1367)</f>
        <v>0</v>
      </c>
      <c r="H1367" s="74" t="n">
        <f aca="false">SUMIFS(Detail!$D$2:$D$9168,Detail!$C$2:$C$9168,$A1367)</f>
        <v>0</v>
      </c>
      <c r="I1367" s="74" t="n">
        <v>624.75</v>
      </c>
      <c r="J1367" s="51" t="n">
        <f aca="false">IF(E1367&gt;0,AF1367/E1367,0)</f>
        <v>0</v>
      </c>
      <c r="K1367" s="51" t="n">
        <f aca="false">IF(G1367&gt;0,AG1367/G1367,0)</f>
        <v>0</v>
      </c>
      <c r="L1367" s="75" t="n">
        <f aca="false">H1367/Settings!$B$16</f>
        <v>0</v>
      </c>
      <c r="M1367" s="76" t="n">
        <f aca="false">H1367/Settings!$B$20</f>
        <v>0</v>
      </c>
      <c r="N1367" s="77" t="n">
        <f aca="false">E1367*Settings!$B$3</f>
        <v>0</v>
      </c>
      <c r="O1367" s="77" t="n">
        <f aca="false">IF(E1367&gt;0,(AF1367-N1367)/SQRT(E1367*Settings!$B$3*(1-Settings!$B$3)),0)</f>
        <v>0</v>
      </c>
      <c r="P1367" s="77" t="n">
        <f aca="false">MAX(0,AF1367-N1367)</f>
        <v>0</v>
      </c>
      <c r="Q1367" s="51" t="n">
        <f aca="false">IF(E1367&gt;=Settings!$B$4,(AF1367+Settings!$B$7*Settings!$B$3)/(E1367+Settings!$B$7),Settings!$B$3)</f>
        <v>0.0748599558648786</v>
      </c>
      <c r="R1367" s="78" t="n">
        <f aca="false">PERCENTRANK($H$2:$H$1780,H1367,6)</f>
        <v>0</v>
      </c>
      <c r="S1367" s="78" t="n">
        <f aca="false">PERCENTRANK($Q$2:$Q$1780,Q1367,6)</f>
        <v>0.0646794</v>
      </c>
      <c r="T1367" s="78" t="n">
        <f aca="false">PERCENTRANK($F$2:$F$1780,F1367,6)</f>
        <v>0</v>
      </c>
      <c r="U1367" s="79" t="n">
        <f aca="false">IF(F1367&gt;0,ROUND((Settings!$B$8*T1367+Settings!$B$9*R1367+Settings!$B$10*S1367)/SUM(Settings!$B$8:$B$10),10),0)</f>
        <v>0</v>
      </c>
      <c r="V1367" s="71" t="str">
        <f aca="false">IF(U1367&gt;0,RANK(U1367,$U$2:$U$1780)+COUNTIF($U$2:U1367,U1367)-1,"")</f>
        <v/>
      </c>
      <c r="W1367" s="71" t="str">
        <f aca="false">IF(V1367="","",IF(V1367&lt;=Settings!$B$11,"1 - Fix first",IF(V1367&lt;=Settings!$B$12,"2 - Review","3 - Monitor")))</f>
        <v/>
      </c>
      <c r="X1367" s="71" t="str">
        <f aca="false">IF(AND(E1367&gt;=Settings!$B$4,AF1367&gt;=Settings!$B$5,O1367&gt;=Settings!$B$6),"HIGH RATE","")</f>
        <v/>
      </c>
      <c r="Y1367" s="71" t="str">
        <f aca="false">IF(F1367&gt;0,RANK(F1367,$F$2:$F$1780)+COUNTIF($F$2:F1367,F1367)-1,"")</f>
        <v/>
      </c>
      <c r="Z1367" s="71" t="str">
        <f aca="false">IF(H1367&gt;0,RANK(H1367,$H$2:$H$1780)+COUNTIF($H$2:H1367,H1367)-1,"")</f>
        <v/>
      </c>
      <c r="AA1367" s="71" t="str">
        <f aca="false">IF(AC1367="","",RANK(AC1367,$AC$2:$AC$1780)+COUNTIF($AC$2:AC1367,AC1367)-1)</f>
        <v/>
      </c>
      <c r="AB1367" s="71" t="str">
        <f aca="false">IF(AD1367="","",RANK(AD1367,$AD$2:$AD$1780)+COUNTIF($AD$2:AD1367,AD1367)-1)</f>
        <v/>
      </c>
      <c r="AC1367" s="71" t="str">
        <f aca="false">IF(AND(AF1367&gt;0,E1367&gt;=Settings!$B$4),ROUND(J1367,10),"")</f>
        <v/>
      </c>
      <c r="AD1367" s="71" t="str">
        <f aca="false">IF(X1367="HIGH RATE",ROUND(O1367,10),"")</f>
        <v/>
      </c>
      <c r="AE1367" s="71" t="s">
        <v>60</v>
      </c>
      <c r="AF1367" s="73" t="n">
        <f aca="false">SUMIFS(Detail!$L$2:$L$9168,Detail!$C$2:$C$9168,$A1367)</f>
        <v>0</v>
      </c>
      <c r="AG1367" s="74" t="n">
        <f aca="false">SUMIFS(Detail!$N$2:$N$9168,Detail!$C$2:$C$9168,$A1367)</f>
        <v>0</v>
      </c>
    </row>
    <row r="1368" customFormat="false" ht="15" hidden="false" customHeight="false" outlineLevel="0" collapsed="false">
      <c r="A1368" s="71" t="s">
        <v>1326</v>
      </c>
      <c r="B1368" s="71" t="s">
        <v>2829</v>
      </c>
      <c r="C1368" s="71" t="s">
        <v>246</v>
      </c>
      <c r="D1368" s="71" t="str">
        <f aca="false">IFERROR(INDEX('Brand Map'!$B$4:$B$125,MATCH(C1368,'Brand Map'!$A$4:$A$125,0)),"Other")</f>
        <v>FYF</v>
      </c>
      <c r="E1368" s="73" t="n">
        <f aca="false">SUMIFS(Detail!$K$2:$K$9168,Detail!$C$2:$C$9168,$A1368)</f>
        <v>0</v>
      </c>
      <c r="F1368" s="73" t="n">
        <f aca="false">SUMIFS(Detail!$E$2:$E$9168,Detail!$C$2:$C$9168,$A1368)</f>
        <v>0</v>
      </c>
      <c r="G1368" s="74" t="n">
        <f aca="false">SUMIFS(Detail!$M$2:$M$9168,Detail!$C$2:$C$9168,$A1368)</f>
        <v>0</v>
      </c>
      <c r="H1368" s="74" t="n">
        <f aca="false">SUMIFS(Detail!$D$2:$D$9168,Detail!$C$2:$C$9168,$A1368)</f>
        <v>0</v>
      </c>
      <c r="I1368" s="74" t="n">
        <v>944.65</v>
      </c>
      <c r="J1368" s="51" t="n">
        <f aca="false">IF(E1368&gt;0,AF1368/E1368,0)</f>
        <v>0</v>
      </c>
      <c r="K1368" s="51" t="n">
        <f aca="false">IF(G1368&gt;0,AG1368/G1368,0)</f>
        <v>0</v>
      </c>
      <c r="L1368" s="75" t="n">
        <f aca="false">H1368/Settings!$B$16</f>
        <v>0</v>
      </c>
      <c r="M1368" s="76" t="n">
        <f aca="false">H1368/Settings!$B$20</f>
        <v>0</v>
      </c>
      <c r="N1368" s="77" t="n">
        <f aca="false">E1368*Settings!$B$3</f>
        <v>0</v>
      </c>
      <c r="O1368" s="77" t="n">
        <f aca="false">IF(E1368&gt;0,(AF1368-N1368)/SQRT(E1368*Settings!$B$3*(1-Settings!$B$3)),0)</f>
        <v>0</v>
      </c>
      <c r="P1368" s="77" t="n">
        <f aca="false">MAX(0,AF1368-N1368)</f>
        <v>0</v>
      </c>
      <c r="Q1368" s="51" t="n">
        <f aca="false">IF(E1368&gt;=Settings!$B$4,(AF1368+Settings!$B$7*Settings!$B$3)/(E1368+Settings!$B$7),Settings!$B$3)</f>
        <v>0.0748599558648786</v>
      </c>
      <c r="R1368" s="78" t="n">
        <f aca="false">PERCENTRANK($H$2:$H$1780,H1368,6)</f>
        <v>0</v>
      </c>
      <c r="S1368" s="78" t="n">
        <f aca="false">PERCENTRANK($Q$2:$Q$1780,Q1368,6)</f>
        <v>0.0646794</v>
      </c>
      <c r="T1368" s="78" t="n">
        <f aca="false">PERCENTRANK($F$2:$F$1780,F1368,6)</f>
        <v>0</v>
      </c>
      <c r="U1368" s="79" t="n">
        <f aca="false">IF(F1368&gt;0,ROUND((Settings!$B$8*T1368+Settings!$B$9*R1368+Settings!$B$10*S1368)/SUM(Settings!$B$8:$B$10),10),0)</f>
        <v>0</v>
      </c>
      <c r="V1368" s="71" t="str">
        <f aca="false">IF(U1368&gt;0,RANK(U1368,$U$2:$U$1780)+COUNTIF($U$2:U1368,U1368)-1,"")</f>
        <v/>
      </c>
      <c r="W1368" s="71" t="str">
        <f aca="false">IF(V1368="","",IF(V1368&lt;=Settings!$B$11,"1 - Fix first",IF(V1368&lt;=Settings!$B$12,"2 - Review","3 - Monitor")))</f>
        <v/>
      </c>
      <c r="X1368" s="71" t="str">
        <f aca="false">IF(AND(E1368&gt;=Settings!$B$4,AF1368&gt;=Settings!$B$5,O1368&gt;=Settings!$B$6),"HIGH RATE","")</f>
        <v/>
      </c>
      <c r="Y1368" s="71" t="str">
        <f aca="false">IF(F1368&gt;0,RANK(F1368,$F$2:$F$1780)+COUNTIF($F$2:F1368,F1368)-1,"")</f>
        <v/>
      </c>
      <c r="Z1368" s="71" t="str">
        <f aca="false">IF(H1368&gt;0,RANK(H1368,$H$2:$H$1780)+COUNTIF($H$2:H1368,H1368)-1,"")</f>
        <v/>
      </c>
      <c r="AA1368" s="71" t="str">
        <f aca="false">IF(AC1368="","",RANK(AC1368,$AC$2:$AC$1780)+COUNTIF($AC$2:AC1368,AC1368)-1)</f>
        <v/>
      </c>
      <c r="AB1368" s="71" t="str">
        <f aca="false">IF(AD1368="","",RANK(AD1368,$AD$2:$AD$1780)+COUNTIF($AD$2:AD1368,AD1368)-1)</f>
        <v/>
      </c>
      <c r="AC1368" s="71" t="str">
        <f aca="false">IF(AND(AF1368&gt;0,E1368&gt;=Settings!$B$4),ROUND(J1368,10),"")</f>
        <v/>
      </c>
      <c r="AD1368" s="71" t="str">
        <f aca="false">IF(X1368="HIGH RATE",ROUND(O1368,10),"")</f>
        <v/>
      </c>
      <c r="AE1368" s="71" t="s">
        <v>60</v>
      </c>
      <c r="AF1368" s="73" t="n">
        <f aca="false">SUMIFS(Detail!$L$2:$L$9168,Detail!$C$2:$C$9168,$A1368)</f>
        <v>0</v>
      </c>
      <c r="AG1368" s="74" t="n">
        <f aca="false">SUMIFS(Detail!$N$2:$N$9168,Detail!$C$2:$C$9168,$A1368)</f>
        <v>0</v>
      </c>
    </row>
    <row r="1369" customFormat="false" ht="15" hidden="false" customHeight="false" outlineLevel="0" collapsed="false">
      <c r="A1369" s="71" t="s">
        <v>1494</v>
      </c>
      <c r="B1369" s="71" t="s">
        <v>3218</v>
      </c>
      <c r="C1369" s="71" t="s">
        <v>246</v>
      </c>
      <c r="D1369" s="71" t="str">
        <f aca="false">IFERROR(INDEX('Brand Map'!$B$4:$B$125,MATCH(C1369,'Brand Map'!$A$4:$A$125,0)),"Other")</f>
        <v>FYF</v>
      </c>
      <c r="E1369" s="73" t="n">
        <f aca="false">SUMIFS(Detail!$K$2:$K$9168,Detail!$C$2:$C$9168,$A1369)</f>
        <v>0</v>
      </c>
      <c r="F1369" s="73" t="n">
        <f aca="false">SUMIFS(Detail!$E$2:$E$9168,Detail!$C$2:$C$9168,$A1369)</f>
        <v>0</v>
      </c>
      <c r="G1369" s="74" t="n">
        <f aca="false">SUMIFS(Detail!$M$2:$M$9168,Detail!$C$2:$C$9168,$A1369)</f>
        <v>0</v>
      </c>
      <c r="H1369" s="74" t="n">
        <f aca="false">SUMIFS(Detail!$D$2:$D$9168,Detail!$C$2:$C$9168,$A1369)</f>
        <v>0</v>
      </c>
      <c r="I1369" s="74" t="n">
        <v>509.7</v>
      </c>
      <c r="J1369" s="51" t="n">
        <f aca="false">IF(E1369&gt;0,AF1369/E1369,0)</f>
        <v>0</v>
      </c>
      <c r="K1369" s="51" t="n">
        <f aca="false">IF(G1369&gt;0,AG1369/G1369,0)</f>
        <v>0</v>
      </c>
      <c r="L1369" s="75" t="n">
        <f aca="false">H1369/Settings!$B$16</f>
        <v>0</v>
      </c>
      <c r="M1369" s="76" t="n">
        <f aca="false">H1369/Settings!$B$20</f>
        <v>0</v>
      </c>
      <c r="N1369" s="77" t="n">
        <f aca="false">E1369*Settings!$B$3</f>
        <v>0</v>
      </c>
      <c r="O1369" s="77" t="n">
        <f aca="false">IF(E1369&gt;0,(AF1369-N1369)/SQRT(E1369*Settings!$B$3*(1-Settings!$B$3)),0)</f>
        <v>0</v>
      </c>
      <c r="P1369" s="77" t="n">
        <f aca="false">MAX(0,AF1369-N1369)</f>
        <v>0</v>
      </c>
      <c r="Q1369" s="51" t="n">
        <f aca="false">IF(E1369&gt;=Settings!$B$4,(AF1369+Settings!$B$7*Settings!$B$3)/(E1369+Settings!$B$7),Settings!$B$3)</f>
        <v>0.0748599558648786</v>
      </c>
      <c r="R1369" s="78" t="n">
        <f aca="false">PERCENTRANK($H$2:$H$1780,H1369,6)</f>
        <v>0</v>
      </c>
      <c r="S1369" s="78" t="n">
        <f aca="false">PERCENTRANK($Q$2:$Q$1780,Q1369,6)</f>
        <v>0.0646794</v>
      </c>
      <c r="T1369" s="78" t="n">
        <f aca="false">PERCENTRANK($F$2:$F$1780,F1369,6)</f>
        <v>0</v>
      </c>
      <c r="U1369" s="79" t="n">
        <f aca="false">IF(F1369&gt;0,ROUND((Settings!$B$8*T1369+Settings!$B$9*R1369+Settings!$B$10*S1369)/SUM(Settings!$B$8:$B$10),10),0)</f>
        <v>0</v>
      </c>
      <c r="V1369" s="71" t="str">
        <f aca="false">IF(U1369&gt;0,RANK(U1369,$U$2:$U$1780)+COUNTIF($U$2:U1369,U1369)-1,"")</f>
        <v/>
      </c>
      <c r="W1369" s="71" t="str">
        <f aca="false">IF(V1369="","",IF(V1369&lt;=Settings!$B$11,"1 - Fix first",IF(V1369&lt;=Settings!$B$12,"2 - Review","3 - Monitor")))</f>
        <v/>
      </c>
      <c r="X1369" s="71" t="str">
        <f aca="false">IF(AND(E1369&gt;=Settings!$B$4,AF1369&gt;=Settings!$B$5,O1369&gt;=Settings!$B$6),"HIGH RATE","")</f>
        <v/>
      </c>
      <c r="Y1369" s="71" t="str">
        <f aca="false">IF(F1369&gt;0,RANK(F1369,$F$2:$F$1780)+COUNTIF($F$2:F1369,F1369)-1,"")</f>
        <v/>
      </c>
      <c r="Z1369" s="71" t="str">
        <f aca="false">IF(H1369&gt;0,RANK(H1369,$H$2:$H$1780)+COUNTIF($H$2:H1369,H1369)-1,"")</f>
        <v/>
      </c>
      <c r="AA1369" s="71" t="str">
        <f aca="false">IF(AC1369="","",RANK(AC1369,$AC$2:$AC$1780)+COUNTIF($AC$2:AC1369,AC1369)-1)</f>
        <v/>
      </c>
      <c r="AB1369" s="71" t="str">
        <f aca="false">IF(AD1369="","",RANK(AD1369,$AD$2:$AD$1780)+COUNTIF($AD$2:AD1369,AD1369)-1)</f>
        <v/>
      </c>
      <c r="AC1369" s="71" t="str">
        <f aca="false">IF(AND(AF1369&gt;0,E1369&gt;=Settings!$B$4),ROUND(J1369,10),"")</f>
        <v/>
      </c>
      <c r="AD1369" s="71" t="str">
        <f aca="false">IF(X1369="HIGH RATE",ROUND(O1369,10),"")</f>
        <v/>
      </c>
      <c r="AE1369" s="71" t="s">
        <v>60</v>
      </c>
      <c r="AF1369" s="73" t="n">
        <f aca="false">SUMIFS(Detail!$L$2:$L$9168,Detail!$C$2:$C$9168,$A1369)</f>
        <v>0</v>
      </c>
      <c r="AG1369" s="74" t="n">
        <f aca="false">SUMIFS(Detail!$N$2:$N$9168,Detail!$C$2:$C$9168,$A1369)</f>
        <v>0</v>
      </c>
    </row>
    <row r="1370" customFormat="false" ht="15" hidden="false" customHeight="false" outlineLevel="0" collapsed="false">
      <c r="A1370" s="71" t="s">
        <v>1125</v>
      </c>
      <c r="B1370" s="71" t="s">
        <v>3218</v>
      </c>
      <c r="C1370" s="71" t="s">
        <v>246</v>
      </c>
      <c r="D1370" s="71" t="str">
        <f aca="false">IFERROR(INDEX('Brand Map'!$B$4:$B$125,MATCH(C1370,'Brand Map'!$A$4:$A$125,0)),"Other")</f>
        <v>FYF</v>
      </c>
      <c r="E1370" s="73" t="n">
        <f aca="false">SUMIFS(Detail!$K$2:$K$9168,Detail!$C$2:$C$9168,$A1370)</f>
        <v>0</v>
      </c>
      <c r="F1370" s="73" t="n">
        <f aca="false">SUMIFS(Detail!$E$2:$E$9168,Detail!$C$2:$C$9168,$A1370)</f>
        <v>0</v>
      </c>
      <c r="G1370" s="74" t="n">
        <f aca="false">SUMIFS(Detail!$M$2:$M$9168,Detail!$C$2:$C$9168,$A1370)</f>
        <v>0</v>
      </c>
      <c r="H1370" s="74" t="n">
        <f aca="false">SUMIFS(Detail!$D$2:$D$9168,Detail!$C$2:$C$9168,$A1370)</f>
        <v>0</v>
      </c>
      <c r="I1370" s="74" t="n">
        <v>139.95</v>
      </c>
      <c r="J1370" s="51" t="n">
        <f aca="false">IF(E1370&gt;0,AF1370/E1370,0)</f>
        <v>0</v>
      </c>
      <c r="K1370" s="51" t="n">
        <f aca="false">IF(G1370&gt;0,AG1370/G1370,0)</f>
        <v>0</v>
      </c>
      <c r="L1370" s="75" t="n">
        <f aca="false">H1370/Settings!$B$16</f>
        <v>0</v>
      </c>
      <c r="M1370" s="76" t="n">
        <f aca="false">H1370/Settings!$B$20</f>
        <v>0</v>
      </c>
      <c r="N1370" s="77" t="n">
        <f aca="false">E1370*Settings!$B$3</f>
        <v>0</v>
      </c>
      <c r="O1370" s="77" t="n">
        <f aca="false">IF(E1370&gt;0,(AF1370-N1370)/SQRT(E1370*Settings!$B$3*(1-Settings!$B$3)),0)</f>
        <v>0</v>
      </c>
      <c r="P1370" s="77" t="n">
        <f aca="false">MAX(0,AF1370-N1370)</f>
        <v>0</v>
      </c>
      <c r="Q1370" s="51" t="n">
        <f aca="false">IF(E1370&gt;=Settings!$B$4,(AF1370+Settings!$B$7*Settings!$B$3)/(E1370+Settings!$B$7),Settings!$B$3)</f>
        <v>0.0748599558648786</v>
      </c>
      <c r="R1370" s="78" t="n">
        <f aca="false">PERCENTRANK($H$2:$H$1780,H1370,6)</f>
        <v>0</v>
      </c>
      <c r="S1370" s="78" t="n">
        <f aca="false">PERCENTRANK($Q$2:$Q$1780,Q1370,6)</f>
        <v>0.0646794</v>
      </c>
      <c r="T1370" s="78" t="n">
        <f aca="false">PERCENTRANK($F$2:$F$1780,F1370,6)</f>
        <v>0</v>
      </c>
      <c r="U1370" s="79" t="n">
        <f aca="false">IF(F1370&gt;0,ROUND((Settings!$B$8*T1370+Settings!$B$9*R1370+Settings!$B$10*S1370)/SUM(Settings!$B$8:$B$10),10),0)</f>
        <v>0</v>
      </c>
      <c r="V1370" s="71" t="str">
        <f aca="false">IF(U1370&gt;0,RANK(U1370,$U$2:$U$1780)+COUNTIF($U$2:U1370,U1370)-1,"")</f>
        <v/>
      </c>
      <c r="W1370" s="71" t="str">
        <f aca="false">IF(V1370="","",IF(V1370&lt;=Settings!$B$11,"1 - Fix first",IF(V1370&lt;=Settings!$B$12,"2 - Review","3 - Monitor")))</f>
        <v/>
      </c>
      <c r="X1370" s="71" t="str">
        <f aca="false">IF(AND(E1370&gt;=Settings!$B$4,AF1370&gt;=Settings!$B$5,O1370&gt;=Settings!$B$6),"HIGH RATE","")</f>
        <v/>
      </c>
      <c r="Y1370" s="71" t="str">
        <f aca="false">IF(F1370&gt;0,RANK(F1370,$F$2:$F$1780)+COUNTIF($F$2:F1370,F1370)-1,"")</f>
        <v/>
      </c>
      <c r="Z1370" s="71" t="str">
        <f aca="false">IF(H1370&gt;0,RANK(H1370,$H$2:$H$1780)+COUNTIF($H$2:H1370,H1370)-1,"")</f>
        <v/>
      </c>
      <c r="AA1370" s="71" t="str">
        <f aca="false">IF(AC1370="","",RANK(AC1370,$AC$2:$AC$1780)+COUNTIF($AC$2:AC1370,AC1370)-1)</f>
        <v/>
      </c>
      <c r="AB1370" s="71" t="str">
        <f aca="false">IF(AD1370="","",RANK(AD1370,$AD$2:$AD$1780)+COUNTIF($AD$2:AD1370,AD1370)-1)</f>
        <v/>
      </c>
      <c r="AC1370" s="71" t="str">
        <f aca="false">IF(AND(AF1370&gt;0,E1370&gt;=Settings!$B$4),ROUND(J1370,10),"")</f>
        <v/>
      </c>
      <c r="AD1370" s="71" t="str">
        <f aca="false">IF(X1370="HIGH RATE",ROUND(O1370,10),"")</f>
        <v/>
      </c>
      <c r="AE1370" s="71" t="s">
        <v>60</v>
      </c>
      <c r="AF1370" s="73" t="n">
        <f aca="false">SUMIFS(Detail!$L$2:$L$9168,Detail!$C$2:$C$9168,$A1370)</f>
        <v>0</v>
      </c>
      <c r="AG1370" s="74" t="n">
        <f aca="false">SUMIFS(Detail!$N$2:$N$9168,Detail!$C$2:$C$9168,$A1370)</f>
        <v>0</v>
      </c>
    </row>
    <row r="1371" customFormat="false" ht="15" hidden="false" customHeight="false" outlineLevel="0" collapsed="false">
      <c r="A1371" s="71" t="s">
        <v>1719</v>
      </c>
      <c r="B1371" s="71" t="s">
        <v>3218</v>
      </c>
      <c r="C1371" s="71" t="s">
        <v>246</v>
      </c>
      <c r="D1371" s="71" t="str">
        <f aca="false">IFERROR(INDEX('Brand Map'!$B$4:$B$125,MATCH(C1371,'Brand Map'!$A$4:$A$125,0)),"Other")</f>
        <v>FYF</v>
      </c>
      <c r="E1371" s="73" t="n">
        <f aca="false">SUMIFS(Detail!$K$2:$K$9168,Detail!$C$2:$C$9168,$A1371)</f>
        <v>0</v>
      </c>
      <c r="F1371" s="73" t="n">
        <f aca="false">SUMIFS(Detail!$E$2:$E$9168,Detail!$C$2:$C$9168,$A1371)</f>
        <v>0</v>
      </c>
      <c r="G1371" s="74" t="n">
        <f aca="false">SUMIFS(Detail!$M$2:$M$9168,Detail!$C$2:$C$9168,$A1371)</f>
        <v>0</v>
      </c>
      <c r="H1371" s="74" t="n">
        <f aca="false">SUMIFS(Detail!$D$2:$D$9168,Detail!$C$2:$C$9168,$A1371)</f>
        <v>0</v>
      </c>
      <c r="I1371" s="74" t="n">
        <v>154.95</v>
      </c>
      <c r="J1371" s="51" t="n">
        <f aca="false">IF(E1371&gt;0,AF1371/E1371,0)</f>
        <v>0</v>
      </c>
      <c r="K1371" s="51" t="n">
        <f aca="false">IF(G1371&gt;0,AG1371/G1371,0)</f>
        <v>0</v>
      </c>
      <c r="L1371" s="75" t="n">
        <f aca="false">H1371/Settings!$B$16</f>
        <v>0</v>
      </c>
      <c r="M1371" s="76" t="n">
        <f aca="false">H1371/Settings!$B$20</f>
        <v>0</v>
      </c>
      <c r="N1371" s="77" t="n">
        <f aca="false">E1371*Settings!$B$3</f>
        <v>0</v>
      </c>
      <c r="O1371" s="77" t="n">
        <f aca="false">IF(E1371&gt;0,(AF1371-N1371)/SQRT(E1371*Settings!$B$3*(1-Settings!$B$3)),0)</f>
        <v>0</v>
      </c>
      <c r="P1371" s="77" t="n">
        <f aca="false">MAX(0,AF1371-N1371)</f>
        <v>0</v>
      </c>
      <c r="Q1371" s="51" t="n">
        <f aca="false">IF(E1371&gt;=Settings!$B$4,(AF1371+Settings!$B$7*Settings!$B$3)/(E1371+Settings!$B$7),Settings!$B$3)</f>
        <v>0.0748599558648786</v>
      </c>
      <c r="R1371" s="78" t="n">
        <f aca="false">PERCENTRANK($H$2:$H$1780,H1371,6)</f>
        <v>0</v>
      </c>
      <c r="S1371" s="78" t="n">
        <f aca="false">PERCENTRANK($Q$2:$Q$1780,Q1371,6)</f>
        <v>0.0646794</v>
      </c>
      <c r="T1371" s="78" t="n">
        <f aca="false">PERCENTRANK($F$2:$F$1780,F1371,6)</f>
        <v>0</v>
      </c>
      <c r="U1371" s="79" t="n">
        <f aca="false">IF(F1371&gt;0,ROUND((Settings!$B$8*T1371+Settings!$B$9*R1371+Settings!$B$10*S1371)/SUM(Settings!$B$8:$B$10),10),0)</f>
        <v>0</v>
      </c>
      <c r="V1371" s="71" t="str">
        <f aca="false">IF(U1371&gt;0,RANK(U1371,$U$2:$U$1780)+COUNTIF($U$2:U1371,U1371)-1,"")</f>
        <v/>
      </c>
      <c r="W1371" s="71" t="str">
        <f aca="false">IF(V1371="","",IF(V1371&lt;=Settings!$B$11,"1 - Fix first",IF(V1371&lt;=Settings!$B$12,"2 - Review","3 - Monitor")))</f>
        <v/>
      </c>
      <c r="X1371" s="71" t="str">
        <f aca="false">IF(AND(E1371&gt;=Settings!$B$4,AF1371&gt;=Settings!$B$5,O1371&gt;=Settings!$B$6),"HIGH RATE","")</f>
        <v/>
      </c>
      <c r="Y1371" s="71" t="str">
        <f aca="false">IF(F1371&gt;0,RANK(F1371,$F$2:$F$1780)+COUNTIF($F$2:F1371,F1371)-1,"")</f>
        <v/>
      </c>
      <c r="Z1371" s="71" t="str">
        <f aca="false">IF(H1371&gt;0,RANK(H1371,$H$2:$H$1780)+COUNTIF($H$2:H1371,H1371)-1,"")</f>
        <v/>
      </c>
      <c r="AA1371" s="71" t="str">
        <f aca="false">IF(AC1371="","",RANK(AC1371,$AC$2:$AC$1780)+COUNTIF($AC$2:AC1371,AC1371)-1)</f>
        <v/>
      </c>
      <c r="AB1371" s="71" t="str">
        <f aca="false">IF(AD1371="","",RANK(AD1371,$AD$2:$AD$1780)+COUNTIF($AD$2:AD1371,AD1371)-1)</f>
        <v/>
      </c>
      <c r="AC1371" s="71" t="str">
        <f aca="false">IF(AND(AF1371&gt;0,E1371&gt;=Settings!$B$4),ROUND(J1371,10),"")</f>
        <v/>
      </c>
      <c r="AD1371" s="71" t="str">
        <f aca="false">IF(X1371="HIGH RATE",ROUND(O1371,10),"")</f>
        <v/>
      </c>
      <c r="AE1371" s="71" t="s">
        <v>60</v>
      </c>
      <c r="AF1371" s="73" t="n">
        <f aca="false">SUMIFS(Detail!$L$2:$L$9168,Detail!$C$2:$C$9168,$A1371)</f>
        <v>0</v>
      </c>
      <c r="AG1371" s="74" t="n">
        <f aca="false">SUMIFS(Detail!$N$2:$N$9168,Detail!$C$2:$C$9168,$A1371)</f>
        <v>0</v>
      </c>
    </row>
    <row r="1372" customFormat="false" ht="15" hidden="false" customHeight="false" outlineLevel="0" collapsed="false">
      <c r="A1372" s="71" t="s">
        <v>1272</v>
      </c>
      <c r="B1372" s="71" t="s">
        <v>3218</v>
      </c>
      <c r="C1372" s="71" t="s">
        <v>246</v>
      </c>
      <c r="D1372" s="71" t="str">
        <f aca="false">IFERROR(INDEX('Brand Map'!$B$4:$B$125,MATCH(C1372,'Brand Map'!$A$4:$A$125,0)),"Other")</f>
        <v>FYF</v>
      </c>
      <c r="E1372" s="73" t="n">
        <f aca="false">SUMIFS(Detail!$K$2:$K$9168,Detail!$C$2:$C$9168,$A1372)</f>
        <v>0</v>
      </c>
      <c r="F1372" s="73" t="n">
        <f aca="false">SUMIFS(Detail!$E$2:$E$9168,Detail!$C$2:$C$9168,$A1372)</f>
        <v>0</v>
      </c>
      <c r="G1372" s="74" t="n">
        <f aca="false">SUMIFS(Detail!$M$2:$M$9168,Detail!$C$2:$C$9168,$A1372)</f>
        <v>0</v>
      </c>
      <c r="H1372" s="74" t="n">
        <f aca="false">SUMIFS(Detail!$D$2:$D$9168,Detail!$C$2:$C$9168,$A1372)</f>
        <v>0</v>
      </c>
      <c r="I1372" s="74" t="n">
        <v>84.95</v>
      </c>
      <c r="J1372" s="51" t="n">
        <f aca="false">IF(E1372&gt;0,AF1372/E1372,0)</f>
        <v>0</v>
      </c>
      <c r="K1372" s="51" t="n">
        <f aca="false">IF(G1372&gt;0,AG1372/G1372,0)</f>
        <v>0</v>
      </c>
      <c r="L1372" s="75" t="n">
        <f aca="false">H1372/Settings!$B$16</f>
        <v>0</v>
      </c>
      <c r="M1372" s="76" t="n">
        <f aca="false">H1372/Settings!$B$20</f>
        <v>0</v>
      </c>
      <c r="N1372" s="77" t="n">
        <f aca="false">E1372*Settings!$B$3</f>
        <v>0</v>
      </c>
      <c r="O1372" s="77" t="n">
        <f aca="false">IF(E1372&gt;0,(AF1372-N1372)/SQRT(E1372*Settings!$B$3*(1-Settings!$B$3)),0)</f>
        <v>0</v>
      </c>
      <c r="P1372" s="77" t="n">
        <f aca="false">MAX(0,AF1372-N1372)</f>
        <v>0</v>
      </c>
      <c r="Q1372" s="51" t="n">
        <f aca="false">IF(E1372&gt;=Settings!$B$4,(AF1372+Settings!$B$7*Settings!$B$3)/(E1372+Settings!$B$7),Settings!$B$3)</f>
        <v>0.0748599558648786</v>
      </c>
      <c r="R1372" s="78" t="n">
        <f aca="false">PERCENTRANK($H$2:$H$1780,H1372,6)</f>
        <v>0</v>
      </c>
      <c r="S1372" s="78" t="n">
        <f aca="false">PERCENTRANK($Q$2:$Q$1780,Q1372,6)</f>
        <v>0.0646794</v>
      </c>
      <c r="T1372" s="78" t="n">
        <f aca="false">PERCENTRANK($F$2:$F$1780,F1372,6)</f>
        <v>0</v>
      </c>
      <c r="U1372" s="79" t="n">
        <f aca="false">IF(F1372&gt;0,ROUND((Settings!$B$8*T1372+Settings!$B$9*R1372+Settings!$B$10*S1372)/SUM(Settings!$B$8:$B$10),10),0)</f>
        <v>0</v>
      </c>
      <c r="V1372" s="71" t="str">
        <f aca="false">IF(U1372&gt;0,RANK(U1372,$U$2:$U$1780)+COUNTIF($U$2:U1372,U1372)-1,"")</f>
        <v/>
      </c>
      <c r="W1372" s="71" t="str">
        <f aca="false">IF(V1372="","",IF(V1372&lt;=Settings!$B$11,"1 - Fix first",IF(V1372&lt;=Settings!$B$12,"2 - Review","3 - Monitor")))</f>
        <v/>
      </c>
      <c r="X1372" s="71" t="str">
        <f aca="false">IF(AND(E1372&gt;=Settings!$B$4,AF1372&gt;=Settings!$B$5,O1372&gt;=Settings!$B$6),"HIGH RATE","")</f>
        <v/>
      </c>
      <c r="Y1372" s="71" t="str">
        <f aca="false">IF(F1372&gt;0,RANK(F1372,$F$2:$F$1780)+COUNTIF($F$2:F1372,F1372)-1,"")</f>
        <v/>
      </c>
      <c r="Z1372" s="71" t="str">
        <f aca="false">IF(H1372&gt;0,RANK(H1372,$H$2:$H$1780)+COUNTIF($H$2:H1372,H1372)-1,"")</f>
        <v/>
      </c>
      <c r="AA1372" s="71" t="str">
        <f aca="false">IF(AC1372="","",RANK(AC1372,$AC$2:$AC$1780)+COUNTIF($AC$2:AC1372,AC1372)-1)</f>
        <v/>
      </c>
      <c r="AB1372" s="71" t="str">
        <f aca="false">IF(AD1372="","",RANK(AD1372,$AD$2:$AD$1780)+COUNTIF($AD$2:AD1372,AD1372)-1)</f>
        <v/>
      </c>
      <c r="AC1372" s="71" t="str">
        <f aca="false">IF(AND(AF1372&gt;0,E1372&gt;=Settings!$B$4),ROUND(J1372,10),"")</f>
        <v/>
      </c>
      <c r="AD1372" s="71" t="str">
        <f aca="false">IF(X1372="HIGH RATE",ROUND(O1372,10),"")</f>
        <v/>
      </c>
      <c r="AE1372" s="71" t="s">
        <v>60</v>
      </c>
      <c r="AF1372" s="73" t="n">
        <f aca="false">SUMIFS(Detail!$L$2:$L$9168,Detail!$C$2:$C$9168,$A1372)</f>
        <v>0</v>
      </c>
      <c r="AG1372" s="74" t="n">
        <f aca="false">SUMIFS(Detail!$N$2:$N$9168,Detail!$C$2:$C$9168,$A1372)</f>
        <v>0</v>
      </c>
    </row>
    <row r="1373" customFormat="false" ht="15" hidden="false" customHeight="false" outlineLevel="0" collapsed="false">
      <c r="A1373" s="71" t="s">
        <v>1146</v>
      </c>
      <c r="B1373" s="71" t="s">
        <v>3218</v>
      </c>
      <c r="C1373" s="71" t="s">
        <v>246</v>
      </c>
      <c r="D1373" s="71" t="str">
        <f aca="false">IFERROR(INDEX('Brand Map'!$B$4:$B$125,MATCH(C1373,'Brand Map'!$A$4:$A$125,0)),"Other")</f>
        <v>FYF</v>
      </c>
      <c r="E1373" s="73" t="n">
        <f aca="false">SUMIFS(Detail!$K$2:$K$9168,Detail!$C$2:$C$9168,$A1373)</f>
        <v>0</v>
      </c>
      <c r="F1373" s="73" t="n">
        <f aca="false">SUMIFS(Detail!$E$2:$E$9168,Detail!$C$2:$C$9168,$A1373)</f>
        <v>0</v>
      </c>
      <c r="G1373" s="74" t="n">
        <f aca="false">SUMIFS(Detail!$M$2:$M$9168,Detail!$C$2:$C$9168,$A1373)</f>
        <v>0</v>
      </c>
      <c r="H1373" s="74" t="n">
        <f aca="false">SUMIFS(Detail!$D$2:$D$9168,Detail!$C$2:$C$9168,$A1373)</f>
        <v>0</v>
      </c>
      <c r="I1373" s="74" t="n">
        <v>109.95</v>
      </c>
      <c r="J1373" s="51" t="n">
        <f aca="false">IF(E1373&gt;0,AF1373/E1373,0)</f>
        <v>0</v>
      </c>
      <c r="K1373" s="51" t="n">
        <f aca="false">IF(G1373&gt;0,AG1373/G1373,0)</f>
        <v>0</v>
      </c>
      <c r="L1373" s="75" t="n">
        <f aca="false">H1373/Settings!$B$16</f>
        <v>0</v>
      </c>
      <c r="M1373" s="76" t="n">
        <f aca="false">H1373/Settings!$B$20</f>
        <v>0</v>
      </c>
      <c r="N1373" s="77" t="n">
        <f aca="false">E1373*Settings!$B$3</f>
        <v>0</v>
      </c>
      <c r="O1373" s="77" t="n">
        <f aca="false">IF(E1373&gt;0,(AF1373-N1373)/SQRT(E1373*Settings!$B$3*(1-Settings!$B$3)),0)</f>
        <v>0</v>
      </c>
      <c r="P1373" s="77" t="n">
        <f aca="false">MAX(0,AF1373-N1373)</f>
        <v>0</v>
      </c>
      <c r="Q1373" s="51" t="n">
        <f aca="false">IF(E1373&gt;=Settings!$B$4,(AF1373+Settings!$B$7*Settings!$B$3)/(E1373+Settings!$B$7),Settings!$B$3)</f>
        <v>0.0748599558648786</v>
      </c>
      <c r="R1373" s="78" t="n">
        <f aca="false">PERCENTRANK($H$2:$H$1780,H1373,6)</f>
        <v>0</v>
      </c>
      <c r="S1373" s="78" t="n">
        <f aca="false">PERCENTRANK($Q$2:$Q$1780,Q1373,6)</f>
        <v>0.0646794</v>
      </c>
      <c r="T1373" s="78" t="n">
        <f aca="false">PERCENTRANK($F$2:$F$1780,F1373,6)</f>
        <v>0</v>
      </c>
      <c r="U1373" s="79" t="n">
        <f aca="false">IF(F1373&gt;0,ROUND((Settings!$B$8*T1373+Settings!$B$9*R1373+Settings!$B$10*S1373)/SUM(Settings!$B$8:$B$10),10),0)</f>
        <v>0</v>
      </c>
      <c r="V1373" s="71" t="str">
        <f aca="false">IF(U1373&gt;0,RANK(U1373,$U$2:$U$1780)+COUNTIF($U$2:U1373,U1373)-1,"")</f>
        <v/>
      </c>
      <c r="W1373" s="71" t="str">
        <f aca="false">IF(V1373="","",IF(V1373&lt;=Settings!$B$11,"1 - Fix first",IF(V1373&lt;=Settings!$B$12,"2 - Review","3 - Monitor")))</f>
        <v/>
      </c>
      <c r="X1373" s="71" t="str">
        <f aca="false">IF(AND(E1373&gt;=Settings!$B$4,AF1373&gt;=Settings!$B$5,O1373&gt;=Settings!$B$6),"HIGH RATE","")</f>
        <v/>
      </c>
      <c r="Y1373" s="71" t="str">
        <f aca="false">IF(F1373&gt;0,RANK(F1373,$F$2:$F$1780)+COUNTIF($F$2:F1373,F1373)-1,"")</f>
        <v/>
      </c>
      <c r="Z1373" s="71" t="str">
        <f aca="false">IF(H1373&gt;0,RANK(H1373,$H$2:$H$1780)+COUNTIF($H$2:H1373,H1373)-1,"")</f>
        <v/>
      </c>
      <c r="AA1373" s="71" t="str">
        <f aca="false">IF(AC1373="","",RANK(AC1373,$AC$2:$AC$1780)+COUNTIF($AC$2:AC1373,AC1373)-1)</f>
        <v/>
      </c>
      <c r="AB1373" s="71" t="str">
        <f aca="false">IF(AD1373="","",RANK(AD1373,$AD$2:$AD$1780)+COUNTIF($AD$2:AD1373,AD1373)-1)</f>
        <v/>
      </c>
      <c r="AC1373" s="71" t="str">
        <f aca="false">IF(AND(AF1373&gt;0,E1373&gt;=Settings!$B$4),ROUND(J1373,10),"")</f>
        <v/>
      </c>
      <c r="AD1373" s="71" t="str">
        <f aca="false">IF(X1373="HIGH RATE",ROUND(O1373,10),"")</f>
        <v/>
      </c>
      <c r="AE1373" s="71" t="s">
        <v>60</v>
      </c>
      <c r="AF1373" s="73" t="n">
        <f aca="false">SUMIFS(Detail!$L$2:$L$9168,Detail!$C$2:$C$9168,$A1373)</f>
        <v>0</v>
      </c>
      <c r="AG1373" s="74" t="n">
        <f aca="false">SUMIFS(Detail!$N$2:$N$9168,Detail!$C$2:$C$9168,$A1373)</f>
        <v>0</v>
      </c>
    </row>
    <row r="1374" customFormat="false" ht="15" hidden="false" customHeight="false" outlineLevel="0" collapsed="false">
      <c r="A1374" s="71" t="s">
        <v>1199</v>
      </c>
      <c r="B1374" s="71" t="s">
        <v>3218</v>
      </c>
      <c r="C1374" s="71" t="s">
        <v>246</v>
      </c>
      <c r="D1374" s="71" t="str">
        <f aca="false">IFERROR(INDEX('Brand Map'!$B$4:$B$125,MATCH(C1374,'Brand Map'!$A$4:$A$125,0)),"Other")</f>
        <v>FYF</v>
      </c>
      <c r="E1374" s="73" t="n">
        <f aca="false">SUMIFS(Detail!$K$2:$K$9168,Detail!$C$2:$C$9168,$A1374)</f>
        <v>0</v>
      </c>
      <c r="F1374" s="73" t="n">
        <f aca="false">SUMIFS(Detail!$E$2:$E$9168,Detail!$C$2:$C$9168,$A1374)</f>
        <v>0</v>
      </c>
      <c r="G1374" s="74" t="n">
        <f aca="false">SUMIFS(Detail!$M$2:$M$9168,Detail!$C$2:$C$9168,$A1374)</f>
        <v>0</v>
      </c>
      <c r="H1374" s="74" t="n">
        <f aca="false">SUMIFS(Detail!$D$2:$D$9168,Detail!$C$2:$C$9168,$A1374)</f>
        <v>0</v>
      </c>
      <c r="I1374" s="74" t="n">
        <v>154.95</v>
      </c>
      <c r="J1374" s="51" t="n">
        <f aca="false">IF(E1374&gt;0,AF1374/E1374,0)</f>
        <v>0</v>
      </c>
      <c r="K1374" s="51" t="n">
        <f aca="false">IF(G1374&gt;0,AG1374/G1374,0)</f>
        <v>0</v>
      </c>
      <c r="L1374" s="75" t="n">
        <f aca="false">H1374/Settings!$B$16</f>
        <v>0</v>
      </c>
      <c r="M1374" s="76" t="n">
        <f aca="false">H1374/Settings!$B$20</f>
        <v>0</v>
      </c>
      <c r="N1374" s="77" t="n">
        <f aca="false">E1374*Settings!$B$3</f>
        <v>0</v>
      </c>
      <c r="O1374" s="77" t="n">
        <f aca="false">IF(E1374&gt;0,(AF1374-N1374)/SQRT(E1374*Settings!$B$3*(1-Settings!$B$3)),0)</f>
        <v>0</v>
      </c>
      <c r="P1374" s="77" t="n">
        <f aca="false">MAX(0,AF1374-N1374)</f>
        <v>0</v>
      </c>
      <c r="Q1374" s="51" t="n">
        <f aca="false">IF(E1374&gt;=Settings!$B$4,(AF1374+Settings!$B$7*Settings!$B$3)/(E1374+Settings!$B$7),Settings!$B$3)</f>
        <v>0.0748599558648786</v>
      </c>
      <c r="R1374" s="78" t="n">
        <f aca="false">PERCENTRANK($H$2:$H$1780,H1374,6)</f>
        <v>0</v>
      </c>
      <c r="S1374" s="78" t="n">
        <f aca="false">PERCENTRANK($Q$2:$Q$1780,Q1374,6)</f>
        <v>0.0646794</v>
      </c>
      <c r="T1374" s="78" t="n">
        <f aca="false">PERCENTRANK($F$2:$F$1780,F1374,6)</f>
        <v>0</v>
      </c>
      <c r="U1374" s="79" t="n">
        <f aca="false">IF(F1374&gt;0,ROUND((Settings!$B$8*T1374+Settings!$B$9*R1374+Settings!$B$10*S1374)/SUM(Settings!$B$8:$B$10),10),0)</f>
        <v>0</v>
      </c>
      <c r="V1374" s="71" t="str">
        <f aca="false">IF(U1374&gt;0,RANK(U1374,$U$2:$U$1780)+COUNTIF($U$2:U1374,U1374)-1,"")</f>
        <v/>
      </c>
      <c r="W1374" s="71" t="str">
        <f aca="false">IF(V1374="","",IF(V1374&lt;=Settings!$B$11,"1 - Fix first",IF(V1374&lt;=Settings!$B$12,"2 - Review","3 - Monitor")))</f>
        <v/>
      </c>
      <c r="X1374" s="71" t="str">
        <f aca="false">IF(AND(E1374&gt;=Settings!$B$4,AF1374&gt;=Settings!$B$5,O1374&gt;=Settings!$B$6),"HIGH RATE","")</f>
        <v/>
      </c>
      <c r="Y1374" s="71" t="str">
        <f aca="false">IF(F1374&gt;0,RANK(F1374,$F$2:$F$1780)+COUNTIF($F$2:F1374,F1374)-1,"")</f>
        <v/>
      </c>
      <c r="Z1374" s="71" t="str">
        <f aca="false">IF(H1374&gt;0,RANK(H1374,$H$2:$H$1780)+COUNTIF($H$2:H1374,H1374)-1,"")</f>
        <v/>
      </c>
      <c r="AA1374" s="71" t="str">
        <f aca="false">IF(AC1374="","",RANK(AC1374,$AC$2:$AC$1780)+COUNTIF($AC$2:AC1374,AC1374)-1)</f>
        <v/>
      </c>
      <c r="AB1374" s="71" t="str">
        <f aca="false">IF(AD1374="","",RANK(AD1374,$AD$2:$AD$1780)+COUNTIF($AD$2:AD1374,AD1374)-1)</f>
        <v/>
      </c>
      <c r="AC1374" s="71" t="str">
        <f aca="false">IF(AND(AF1374&gt;0,E1374&gt;=Settings!$B$4),ROUND(J1374,10),"")</f>
        <v/>
      </c>
      <c r="AD1374" s="71" t="str">
        <f aca="false">IF(X1374="HIGH RATE",ROUND(O1374,10),"")</f>
        <v/>
      </c>
      <c r="AE1374" s="71" t="s">
        <v>60</v>
      </c>
      <c r="AF1374" s="73" t="n">
        <f aca="false">SUMIFS(Detail!$L$2:$L$9168,Detail!$C$2:$C$9168,$A1374)</f>
        <v>0</v>
      </c>
      <c r="AG1374" s="74" t="n">
        <f aca="false">SUMIFS(Detail!$N$2:$N$9168,Detail!$C$2:$C$9168,$A1374)</f>
        <v>0</v>
      </c>
    </row>
    <row r="1375" customFormat="false" ht="15" hidden="false" customHeight="false" outlineLevel="0" collapsed="false">
      <c r="A1375" s="71" t="s">
        <v>1208</v>
      </c>
      <c r="B1375" s="71" t="s">
        <v>3218</v>
      </c>
      <c r="C1375" s="71" t="s">
        <v>246</v>
      </c>
      <c r="D1375" s="71" t="str">
        <f aca="false">IFERROR(INDEX('Brand Map'!$B$4:$B$125,MATCH(C1375,'Brand Map'!$A$4:$A$125,0)),"Other")</f>
        <v>FYF</v>
      </c>
      <c r="E1375" s="73" t="n">
        <f aca="false">SUMIFS(Detail!$K$2:$K$9168,Detail!$C$2:$C$9168,$A1375)</f>
        <v>0</v>
      </c>
      <c r="F1375" s="73" t="n">
        <f aca="false">SUMIFS(Detail!$E$2:$E$9168,Detail!$C$2:$C$9168,$A1375)</f>
        <v>0</v>
      </c>
      <c r="G1375" s="74" t="n">
        <f aca="false">SUMIFS(Detail!$M$2:$M$9168,Detail!$C$2:$C$9168,$A1375)</f>
        <v>0</v>
      </c>
      <c r="H1375" s="74" t="n">
        <f aca="false">SUMIFS(Detail!$D$2:$D$9168,Detail!$C$2:$C$9168,$A1375)</f>
        <v>0</v>
      </c>
      <c r="I1375" s="74" t="n">
        <v>254.85</v>
      </c>
      <c r="J1375" s="51" t="n">
        <f aca="false">IF(E1375&gt;0,AF1375/E1375,0)</f>
        <v>0</v>
      </c>
      <c r="K1375" s="51" t="n">
        <f aca="false">IF(G1375&gt;0,AG1375/G1375,0)</f>
        <v>0</v>
      </c>
      <c r="L1375" s="75" t="n">
        <f aca="false">H1375/Settings!$B$16</f>
        <v>0</v>
      </c>
      <c r="M1375" s="76" t="n">
        <f aca="false">H1375/Settings!$B$20</f>
        <v>0</v>
      </c>
      <c r="N1375" s="77" t="n">
        <f aca="false">E1375*Settings!$B$3</f>
        <v>0</v>
      </c>
      <c r="O1375" s="77" t="n">
        <f aca="false">IF(E1375&gt;0,(AF1375-N1375)/SQRT(E1375*Settings!$B$3*(1-Settings!$B$3)),0)</f>
        <v>0</v>
      </c>
      <c r="P1375" s="77" t="n">
        <f aca="false">MAX(0,AF1375-N1375)</f>
        <v>0</v>
      </c>
      <c r="Q1375" s="51" t="n">
        <f aca="false">IF(E1375&gt;=Settings!$B$4,(AF1375+Settings!$B$7*Settings!$B$3)/(E1375+Settings!$B$7),Settings!$B$3)</f>
        <v>0.0748599558648786</v>
      </c>
      <c r="R1375" s="78" t="n">
        <f aca="false">PERCENTRANK($H$2:$H$1780,H1375,6)</f>
        <v>0</v>
      </c>
      <c r="S1375" s="78" t="n">
        <f aca="false">PERCENTRANK($Q$2:$Q$1780,Q1375,6)</f>
        <v>0.0646794</v>
      </c>
      <c r="T1375" s="78" t="n">
        <f aca="false">PERCENTRANK($F$2:$F$1780,F1375,6)</f>
        <v>0</v>
      </c>
      <c r="U1375" s="79" t="n">
        <f aca="false">IF(F1375&gt;0,ROUND((Settings!$B$8*T1375+Settings!$B$9*R1375+Settings!$B$10*S1375)/SUM(Settings!$B$8:$B$10),10),0)</f>
        <v>0</v>
      </c>
      <c r="V1375" s="71" t="str">
        <f aca="false">IF(U1375&gt;0,RANK(U1375,$U$2:$U$1780)+COUNTIF($U$2:U1375,U1375)-1,"")</f>
        <v/>
      </c>
      <c r="W1375" s="71" t="str">
        <f aca="false">IF(V1375="","",IF(V1375&lt;=Settings!$B$11,"1 - Fix first",IF(V1375&lt;=Settings!$B$12,"2 - Review","3 - Monitor")))</f>
        <v/>
      </c>
      <c r="X1375" s="71" t="str">
        <f aca="false">IF(AND(E1375&gt;=Settings!$B$4,AF1375&gt;=Settings!$B$5,O1375&gt;=Settings!$B$6),"HIGH RATE","")</f>
        <v/>
      </c>
      <c r="Y1375" s="71" t="str">
        <f aca="false">IF(F1375&gt;0,RANK(F1375,$F$2:$F$1780)+COUNTIF($F$2:F1375,F1375)-1,"")</f>
        <v/>
      </c>
      <c r="Z1375" s="71" t="str">
        <f aca="false">IF(H1375&gt;0,RANK(H1375,$H$2:$H$1780)+COUNTIF($H$2:H1375,H1375)-1,"")</f>
        <v/>
      </c>
      <c r="AA1375" s="71" t="str">
        <f aca="false">IF(AC1375="","",RANK(AC1375,$AC$2:$AC$1780)+COUNTIF($AC$2:AC1375,AC1375)-1)</f>
        <v/>
      </c>
      <c r="AB1375" s="71" t="str">
        <f aca="false">IF(AD1375="","",RANK(AD1375,$AD$2:$AD$1780)+COUNTIF($AD$2:AD1375,AD1375)-1)</f>
        <v/>
      </c>
      <c r="AC1375" s="71" t="str">
        <f aca="false">IF(AND(AF1375&gt;0,E1375&gt;=Settings!$B$4),ROUND(J1375,10),"")</f>
        <v/>
      </c>
      <c r="AD1375" s="71" t="str">
        <f aca="false">IF(X1375="HIGH RATE",ROUND(O1375,10),"")</f>
        <v/>
      </c>
      <c r="AE1375" s="71" t="s">
        <v>60</v>
      </c>
      <c r="AF1375" s="73" t="n">
        <f aca="false">SUMIFS(Detail!$L$2:$L$9168,Detail!$C$2:$C$9168,$A1375)</f>
        <v>0</v>
      </c>
      <c r="AG1375" s="74" t="n">
        <f aca="false">SUMIFS(Detail!$N$2:$N$9168,Detail!$C$2:$C$9168,$A1375)</f>
        <v>0</v>
      </c>
    </row>
    <row r="1376" customFormat="false" ht="15" hidden="false" customHeight="false" outlineLevel="0" collapsed="false">
      <c r="A1376" s="71" t="s">
        <v>1882</v>
      </c>
      <c r="B1376" s="71" t="s">
        <v>3218</v>
      </c>
      <c r="C1376" s="71" t="s">
        <v>246</v>
      </c>
      <c r="D1376" s="71" t="str">
        <f aca="false">IFERROR(INDEX('Brand Map'!$B$4:$B$125,MATCH(C1376,'Brand Map'!$A$4:$A$125,0)),"Other")</f>
        <v>FYF</v>
      </c>
      <c r="E1376" s="73" t="n">
        <f aca="false">SUMIFS(Detail!$K$2:$K$9168,Detail!$C$2:$C$9168,$A1376)</f>
        <v>0</v>
      </c>
      <c r="F1376" s="73" t="n">
        <f aca="false">SUMIFS(Detail!$E$2:$E$9168,Detail!$C$2:$C$9168,$A1376)</f>
        <v>0</v>
      </c>
      <c r="G1376" s="74" t="n">
        <f aca="false">SUMIFS(Detail!$M$2:$M$9168,Detail!$C$2:$C$9168,$A1376)</f>
        <v>0</v>
      </c>
      <c r="H1376" s="74" t="n">
        <f aca="false">SUMIFS(Detail!$D$2:$D$9168,Detail!$C$2:$C$9168,$A1376)</f>
        <v>0</v>
      </c>
      <c r="I1376" s="74" t="n">
        <v>139.95</v>
      </c>
      <c r="J1376" s="51" t="n">
        <f aca="false">IF(E1376&gt;0,AF1376/E1376,0)</f>
        <v>0</v>
      </c>
      <c r="K1376" s="51" t="n">
        <f aca="false">IF(G1376&gt;0,AG1376/G1376,0)</f>
        <v>0</v>
      </c>
      <c r="L1376" s="75" t="n">
        <f aca="false">H1376/Settings!$B$16</f>
        <v>0</v>
      </c>
      <c r="M1376" s="76" t="n">
        <f aca="false">H1376/Settings!$B$20</f>
        <v>0</v>
      </c>
      <c r="N1376" s="77" t="n">
        <f aca="false">E1376*Settings!$B$3</f>
        <v>0</v>
      </c>
      <c r="O1376" s="77" t="n">
        <f aca="false">IF(E1376&gt;0,(AF1376-N1376)/SQRT(E1376*Settings!$B$3*(1-Settings!$B$3)),0)</f>
        <v>0</v>
      </c>
      <c r="P1376" s="77" t="n">
        <f aca="false">MAX(0,AF1376-N1376)</f>
        <v>0</v>
      </c>
      <c r="Q1376" s="51" t="n">
        <f aca="false">IF(E1376&gt;=Settings!$B$4,(AF1376+Settings!$B$7*Settings!$B$3)/(E1376+Settings!$B$7),Settings!$B$3)</f>
        <v>0.0748599558648786</v>
      </c>
      <c r="R1376" s="78" t="n">
        <f aca="false">PERCENTRANK($H$2:$H$1780,H1376,6)</f>
        <v>0</v>
      </c>
      <c r="S1376" s="78" t="n">
        <f aca="false">PERCENTRANK($Q$2:$Q$1780,Q1376,6)</f>
        <v>0.0646794</v>
      </c>
      <c r="T1376" s="78" t="n">
        <f aca="false">PERCENTRANK($F$2:$F$1780,F1376,6)</f>
        <v>0</v>
      </c>
      <c r="U1376" s="79" t="n">
        <f aca="false">IF(F1376&gt;0,ROUND((Settings!$B$8*T1376+Settings!$B$9*R1376+Settings!$B$10*S1376)/SUM(Settings!$B$8:$B$10),10),0)</f>
        <v>0</v>
      </c>
      <c r="V1376" s="71" t="str">
        <f aca="false">IF(U1376&gt;0,RANK(U1376,$U$2:$U$1780)+COUNTIF($U$2:U1376,U1376)-1,"")</f>
        <v/>
      </c>
      <c r="W1376" s="71" t="str">
        <f aca="false">IF(V1376="","",IF(V1376&lt;=Settings!$B$11,"1 - Fix first",IF(V1376&lt;=Settings!$B$12,"2 - Review","3 - Monitor")))</f>
        <v/>
      </c>
      <c r="X1376" s="71" t="str">
        <f aca="false">IF(AND(E1376&gt;=Settings!$B$4,AF1376&gt;=Settings!$B$5,O1376&gt;=Settings!$B$6),"HIGH RATE","")</f>
        <v/>
      </c>
      <c r="Y1376" s="71" t="str">
        <f aca="false">IF(F1376&gt;0,RANK(F1376,$F$2:$F$1780)+COUNTIF($F$2:F1376,F1376)-1,"")</f>
        <v/>
      </c>
      <c r="Z1376" s="71" t="str">
        <f aca="false">IF(H1376&gt;0,RANK(H1376,$H$2:$H$1780)+COUNTIF($H$2:H1376,H1376)-1,"")</f>
        <v/>
      </c>
      <c r="AA1376" s="71" t="str">
        <f aca="false">IF(AC1376="","",RANK(AC1376,$AC$2:$AC$1780)+COUNTIF($AC$2:AC1376,AC1376)-1)</f>
        <v/>
      </c>
      <c r="AB1376" s="71" t="str">
        <f aca="false">IF(AD1376="","",RANK(AD1376,$AD$2:$AD$1780)+COUNTIF($AD$2:AD1376,AD1376)-1)</f>
        <v/>
      </c>
      <c r="AC1376" s="71" t="str">
        <f aca="false">IF(AND(AF1376&gt;0,E1376&gt;=Settings!$B$4),ROUND(J1376,10),"")</f>
        <v/>
      </c>
      <c r="AD1376" s="71" t="str">
        <f aca="false">IF(X1376="HIGH RATE",ROUND(O1376,10),"")</f>
        <v/>
      </c>
      <c r="AE1376" s="71" t="s">
        <v>60</v>
      </c>
      <c r="AF1376" s="73" t="n">
        <f aca="false">SUMIFS(Detail!$L$2:$L$9168,Detail!$C$2:$C$9168,$A1376)</f>
        <v>0</v>
      </c>
      <c r="AG1376" s="74" t="n">
        <f aca="false">SUMIFS(Detail!$N$2:$N$9168,Detail!$C$2:$C$9168,$A1376)</f>
        <v>0</v>
      </c>
    </row>
    <row r="1377" customFormat="false" ht="15" hidden="false" customHeight="false" outlineLevel="0" collapsed="false">
      <c r="A1377" s="71" t="s">
        <v>1119</v>
      </c>
      <c r="B1377" s="71" t="s">
        <v>3219</v>
      </c>
      <c r="C1377" s="71" t="s">
        <v>246</v>
      </c>
      <c r="D1377" s="71" t="str">
        <f aca="false">IFERROR(INDEX('Brand Map'!$B$4:$B$125,MATCH(C1377,'Brand Map'!$A$4:$A$125,0)),"Other")</f>
        <v>FYF</v>
      </c>
      <c r="E1377" s="73" t="n">
        <f aca="false">SUMIFS(Detail!$K$2:$K$9168,Detail!$C$2:$C$9168,$A1377)</f>
        <v>0</v>
      </c>
      <c r="F1377" s="73" t="n">
        <f aca="false">SUMIFS(Detail!$E$2:$E$9168,Detail!$C$2:$C$9168,$A1377)</f>
        <v>0</v>
      </c>
      <c r="G1377" s="74" t="n">
        <f aca="false">SUMIFS(Detail!$M$2:$M$9168,Detail!$C$2:$C$9168,$A1377)</f>
        <v>0</v>
      </c>
      <c r="H1377" s="74" t="n">
        <f aca="false">SUMIFS(Detail!$D$2:$D$9168,Detail!$C$2:$C$9168,$A1377)</f>
        <v>0</v>
      </c>
      <c r="I1377" s="74" t="n">
        <v>989.45</v>
      </c>
      <c r="J1377" s="51" t="n">
        <f aca="false">IF(E1377&gt;0,AF1377/E1377,0)</f>
        <v>0</v>
      </c>
      <c r="K1377" s="51" t="n">
        <f aca="false">IF(G1377&gt;0,AG1377/G1377,0)</f>
        <v>0</v>
      </c>
      <c r="L1377" s="75" t="n">
        <f aca="false">H1377/Settings!$B$16</f>
        <v>0</v>
      </c>
      <c r="M1377" s="76" t="n">
        <f aca="false">H1377/Settings!$B$20</f>
        <v>0</v>
      </c>
      <c r="N1377" s="77" t="n">
        <f aca="false">E1377*Settings!$B$3</f>
        <v>0</v>
      </c>
      <c r="O1377" s="77" t="n">
        <f aca="false">IF(E1377&gt;0,(AF1377-N1377)/SQRT(E1377*Settings!$B$3*(1-Settings!$B$3)),0)</f>
        <v>0</v>
      </c>
      <c r="P1377" s="77" t="n">
        <f aca="false">MAX(0,AF1377-N1377)</f>
        <v>0</v>
      </c>
      <c r="Q1377" s="51" t="n">
        <f aca="false">IF(E1377&gt;=Settings!$B$4,(AF1377+Settings!$B$7*Settings!$B$3)/(E1377+Settings!$B$7),Settings!$B$3)</f>
        <v>0.0748599558648786</v>
      </c>
      <c r="R1377" s="78" t="n">
        <f aca="false">PERCENTRANK($H$2:$H$1780,H1377,6)</f>
        <v>0</v>
      </c>
      <c r="S1377" s="78" t="n">
        <f aca="false">PERCENTRANK($Q$2:$Q$1780,Q1377,6)</f>
        <v>0.0646794</v>
      </c>
      <c r="T1377" s="78" t="n">
        <f aca="false">PERCENTRANK($F$2:$F$1780,F1377,6)</f>
        <v>0</v>
      </c>
      <c r="U1377" s="79" t="n">
        <f aca="false">IF(F1377&gt;0,ROUND((Settings!$B$8*T1377+Settings!$B$9*R1377+Settings!$B$10*S1377)/SUM(Settings!$B$8:$B$10),10),0)</f>
        <v>0</v>
      </c>
      <c r="V1377" s="71" t="str">
        <f aca="false">IF(U1377&gt;0,RANK(U1377,$U$2:$U$1780)+COUNTIF($U$2:U1377,U1377)-1,"")</f>
        <v/>
      </c>
      <c r="W1377" s="71" t="str">
        <f aca="false">IF(V1377="","",IF(V1377&lt;=Settings!$B$11,"1 - Fix first",IF(V1377&lt;=Settings!$B$12,"2 - Review","3 - Monitor")))</f>
        <v/>
      </c>
      <c r="X1377" s="71" t="str">
        <f aca="false">IF(AND(E1377&gt;=Settings!$B$4,AF1377&gt;=Settings!$B$5,O1377&gt;=Settings!$B$6),"HIGH RATE","")</f>
        <v/>
      </c>
      <c r="Y1377" s="71" t="str">
        <f aca="false">IF(F1377&gt;0,RANK(F1377,$F$2:$F$1780)+COUNTIF($F$2:F1377,F1377)-1,"")</f>
        <v/>
      </c>
      <c r="Z1377" s="71" t="str">
        <f aca="false">IF(H1377&gt;0,RANK(H1377,$H$2:$H$1780)+COUNTIF($H$2:H1377,H1377)-1,"")</f>
        <v/>
      </c>
      <c r="AA1377" s="71" t="str">
        <f aca="false">IF(AC1377="","",RANK(AC1377,$AC$2:$AC$1780)+COUNTIF($AC$2:AC1377,AC1377)-1)</f>
        <v/>
      </c>
      <c r="AB1377" s="71" t="str">
        <f aca="false">IF(AD1377="","",RANK(AD1377,$AD$2:$AD$1780)+COUNTIF($AD$2:AD1377,AD1377)-1)</f>
        <v/>
      </c>
      <c r="AC1377" s="71" t="str">
        <f aca="false">IF(AND(AF1377&gt;0,E1377&gt;=Settings!$B$4),ROUND(J1377,10),"")</f>
        <v/>
      </c>
      <c r="AD1377" s="71" t="str">
        <f aca="false">IF(X1377="HIGH RATE",ROUND(O1377,10),"")</f>
        <v/>
      </c>
      <c r="AE1377" s="71" t="s">
        <v>60</v>
      </c>
      <c r="AF1377" s="73" t="n">
        <f aca="false">SUMIFS(Detail!$L$2:$L$9168,Detail!$C$2:$C$9168,$A1377)</f>
        <v>0</v>
      </c>
      <c r="AG1377" s="74" t="n">
        <f aca="false">SUMIFS(Detail!$N$2:$N$9168,Detail!$C$2:$C$9168,$A1377)</f>
        <v>0</v>
      </c>
    </row>
    <row r="1378" customFormat="false" ht="15" hidden="false" customHeight="false" outlineLevel="0" collapsed="false">
      <c r="A1378" s="71" t="s">
        <v>1444</v>
      </c>
      <c r="B1378" s="71" t="s">
        <v>3219</v>
      </c>
      <c r="C1378" s="71" t="s">
        <v>246</v>
      </c>
      <c r="D1378" s="71" t="str">
        <f aca="false">IFERROR(INDEX('Brand Map'!$B$4:$B$125,MATCH(C1378,'Brand Map'!$A$4:$A$125,0)),"Other")</f>
        <v>FYF</v>
      </c>
      <c r="E1378" s="73" t="n">
        <f aca="false">SUMIFS(Detail!$K$2:$K$9168,Detail!$C$2:$C$9168,$A1378)</f>
        <v>0</v>
      </c>
      <c r="F1378" s="73" t="n">
        <f aca="false">SUMIFS(Detail!$E$2:$E$9168,Detail!$C$2:$C$9168,$A1378)</f>
        <v>0</v>
      </c>
      <c r="G1378" s="74" t="n">
        <f aca="false">SUMIFS(Detail!$M$2:$M$9168,Detail!$C$2:$C$9168,$A1378)</f>
        <v>0</v>
      </c>
      <c r="H1378" s="74" t="n">
        <f aca="false">SUMIFS(Detail!$D$2:$D$9168,Detail!$C$2:$C$9168,$A1378)</f>
        <v>0</v>
      </c>
      <c r="I1378" s="74" t="n">
        <v>419.8</v>
      </c>
      <c r="J1378" s="51" t="n">
        <f aca="false">IF(E1378&gt;0,AF1378/E1378,0)</f>
        <v>0</v>
      </c>
      <c r="K1378" s="51" t="n">
        <f aca="false">IF(G1378&gt;0,AG1378/G1378,0)</f>
        <v>0</v>
      </c>
      <c r="L1378" s="75" t="n">
        <f aca="false">H1378/Settings!$B$16</f>
        <v>0</v>
      </c>
      <c r="M1378" s="76" t="n">
        <f aca="false">H1378/Settings!$B$20</f>
        <v>0</v>
      </c>
      <c r="N1378" s="77" t="n">
        <f aca="false">E1378*Settings!$B$3</f>
        <v>0</v>
      </c>
      <c r="O1378" s="77" t="n">
        <f aca="false">IF(E1378&gt;0,(AF1378-N1378)/SQRT(E1378*Settings!$B$3*(1-Settings!$B$3)),0)</f>
        <v>0</v>
      </c>
      <c r="P1378" s="77" t="n">
        <f aca="false">MAX(0,AF1378-N1378)</f>
        <v>0</v>
      </c>
      <c r="Q1378" s="51" t="n">
        <f aca="false">IF(E1378&gt;=Settings!$B$4,(AF1378+Settings!$B$7*Settings!$B$3)/(E1378+Settings!$B$7),Settings!$B$3)</f>
        <v>0.0748599558648786</v>
      </c>
      <c r="R1378" s="78" t="n">
        <f aca="false">PERCENTRANK($H$2:$H$1780,H1378,6)</f>
        <v>0</v>
      </c>
      <c r="S1378" s="78" t="n">
        <f aca="false">PERCENTRANK($Q$2:$Q$1780,Q1378,6)</f>
        <v>0.0646794</v>
      </c>
      <c r="T1378" s="78" t="n">
        <f aca="false">PERCENTRANK($F$2:$F$1780,F1378,6)</f>
        <v>0</v>
      </c>
      <c r="U1378" s="79" t="n">
        <f aca="false">IF(F1378&gt;0,ROUND((Settings!$B$8*T1378+Settings!$B$9*R1378+Settings!$B$10*S1378)/SUM(Settings!$B$8:$B$10),10),0)</f>
        <v>0</v>
      </c>
      <c r="V1378" s="71" t="str">
        <f aca="false">IF(U1378&gt;0,RANK(U1378,$U$2:$U$1780)+COUNTIF($U$2:U1378,U1378)-1,"")</f>
        <v/>
      </c>
      <c r="W1378" s="71" t="str">
        <f aca="false">IF(V1378="","",IF(V1378&lt;=Settings!$B$11,"1 - Fix first",IF(V1378&lt;=Settings!$B$12,"2 - Review","3 - Monitor")))</f>
        <v/>
      </c>
      <c r="X1378" s="71" t="str">
        <f aca="false">IF(AND(E1378&gt;=Settings!$B$4,AF1378&gt;=Settings!$B$5,O1378&gt;=Settings!$B$6),"HIGH RATE","")</f>
        <v/>
      </c>
      <c r="Y1378" s="71" t="str">
        <f aca="false">IF(F1378&gt;0,RANK(F1378,$F$2:$F$1780)+COUNTIF($F$2:F1378,F1378)-1,"")</f>
        <v/>
      </c>
      <c r="Z1378" s="71" t="str">
        <f aca="false">IF(H1378&gt;0,RANK(H1378,$H$2:$H$1780)+COUNTIF($H$2:H1378,H1378)-1,"")</f>
        <v/>
      </c>
      <c r="AA1378" s="71" t="str">
        <f aca="false">IF(AC1378="","",RANK(AC1378,$AC$2:$AC$1780)+COUNTIF($AC$2:AC1378,AC1378)-1)</f>
        <v/>
      </c>
      <c r="AB1378" s="71" t="str">
        <f aca="false">IF(AD1378="","",RANK(AD1378,$AD$2:$AD$1780)+COUNTIF($AD$2:AD1378,AD1378)-1)</f>
        <v/>
      </c>
      <c r="AC1378" s="71" t="str">
        <f aca="false">IF(AND(AF1378&gt;0,E1378&gt;=Settings!$B$4),ROUND(J1378,10),"")</f>
        <v/>
      </c>
      <c r="AD1378" s="71" t="str">
        <f aca="false">IF(X1378="HIGH RATE",ROUND(O1378,10),"")</f>
        <v/>
      </c>
      <c r="AE1378" s="71" t="s">
        <v>60</v>
      </c>
      <c r="AF1378" s="73" t="n">
        <f aca="false">SUMIFS(Detail!$L$2:$L$9168,Detail!$C$2:$C$9168,$A1378)</f>
        <v>0</v>
      </c>
      <c r="AG1378" s="74" t="n">
        <f aca="false">SUMIFS(Detail!$N$2:$N$9168,Detail!$C$2:$C$9168,$A1378)</f>
        <v>0</v>
      </c>
    </row>
    <row r="1379" customFormat="false" ht="15" hidden="false" customHeight="false" outlineLevel="0" collapsed="false">
      <c r="A1379" s="71" t="s">
        <v>1425</v>
      </c>
      <c r="B1379" s="71" t="s">
        <v>3219</v>
      </c>
      <c r="C1379" s="71" t="s">
        <v>246</v>
      </c>
      <c r="D1379" s="71" t="str">
        <f aca="false">IFERROR(INDEX('Brand Map'!$B$4:$B$125,MATCH(C1379,'Brand Map'!$A$4:$A$125,0)),"Other")</f>
        <v>FYF</v>
      </c>
      <c r="E1379" s="73" t="n">
        <f aca="false">SUMIFS(Detail!$K$2:$K$9168,Detail!$C$2:$C$9168,$A1379)</f>
        <v>0</v>
      </c>
      <c r="F1379" s="73" t="n">
        <f aca="false">SUMIFS(Detail!$E$2:$E$9168,Detail!$C$2:$C$9168,$A1379)</f>
        <v>0</v>
      </c>
      <c r="G1379" s="74" t="n">
        <f aca="false">SUMIFS(Detail!$M$2:$M$9168,Detail!$C$2:$C$9168,$A1379)</f>
        <v>0</v>
      </c>
      <c r="H1379" s="74" t="n">
        <f aca="false">SUMIFS(Detail!$D$2:$D$9168,Detail!$C$2:$C$9168,$A1379)</f>
        <v>0</v>
      </c>
      <c r="I1379" s="74" t="n">
        <v>229.9</v>
      </c>
      <c r="J1379" s="51" t="n">
        <f aca="false">IF(E1379&gt;0,AF1379/E1379,0)</f>
        <v>0</v>
      </c>
      <c r="K1379" s="51" t="n">
        <f aca="false">IF(G1379&gt;0,AG1379/G1379,0)</f>
        <v>0</v>
      </c>
      <c r="L1379" s="75" t="n">
        <f aca="false">H1379/Settings!$B$16</f>
        <v>0</v>
      </c>
      <c r="M1379" s="76" t="n">
        <f aca="false">H1379/Settings!$B$20</f>
        <v>0</v>
      </c>
      <c r="N1379" s="77" t="n">
        <f aca="false">E1379*Settings!$B$3</f>
        <v>0</v>
      </c>
      <c r="O1379" s="77" t="n">
        <f aca="false">IF(E1379&gt;0,(AF1379-N1379)/SQRT(E1379*Settings!$B$3*(1-Settings!$B$3)),0)</f>
        <v>0</v>
      </c>
      <c r="P1379" s="77" t="n">
        <f aca="false">MAX(0,AF1379-N1379)</f>
        <v>0</v>
      </c>
      <c r="Q1379" s="51" t="n">
        <f aca="false">IF(E1379&gt;=Settings!$B$4,(AF1379+Settings!$B$7*Settings!$B$3)/(E1379+Settings!$B$7),Settings!$B$3)</f>
        <v>0.0748599558648786</v>
      </c>
      <c r="R1379" s="78" t="n">
        <f aca="false">PERCENTRANK($H$2:$H$1780,H1379,6)</f>
        <v>0</v>
      </c>
      <c r="S1379" s="78" t="n">
        <f aca="false">PERCENTRANK($Q$2:$Q$1780,Q1379,6)</f>
        <v>0.0646794</v>
      </c>
      <c r="T1379" s="78" t="n">
        <f aca="false">PERCENTRANK($F$2:$F$1780,F1379,6)</f>
        <v>0</v>
      </c>
      <c r="U1379" s="79" t="n">
        <f aca="false">IF(F1379&gt;0,ROUND((Settings!$B$8*T1379+Settings!$B$9*R1379+Settings!$B$10*S1379)/SUM(Settings!$B$8:$B$10),10),0)</f>
        <v>0</v>
      </c>
      <c r="V1379" s="71" t="str">
        <f aca="false">IF(U1379&gt;0,RANK(U1379,$U$2:$U$1780)+COUNTIF($U$2:U1379,U1379)-1,"")</f>
        <v/>
      </c>
      <c r="W1379" s="71" t="str">
        <f aca="false">IF(V1379="","",IF(V1379&lt;=Settings!$B$11,"1 - Fix first",IF(V1379&lt;=Settings!$B$12,"2 - Review","3 - Monitor")))</f>
        <v/>
      </c>
      <c r="X1379" s="71" t="str">
        <f aca="false">IF(AND(E1379&gt;=Settings!$B$4,AF1379&gt;=Settings!$B$5,O1379&gt;=Settings!$B$6),"HIGH RATE","")</f>
        <v/>
      </c>
      <c r="Y1379" s="71" t="str">
        <f aca="false">IF(F1379&gt;0,RANK(F1379,$F$2:$F$1780)+COUNTIF($F$2:F1379,F1379)-1,"")</f>
        <v/>
      </c>
      <c r="Z1379" s="71" t="str">
        <f aca="false">IF(H1379&gt;0,RANK(H1379,$H$2:$H$1780)+COUNTIF($H$2:H1379,H1379)-1,"")</f>
        <v/>
      </c>
      <c r="AA1379" s="71" t="str">
        <f aca="false">IF(AC1379="","",RANK(AC1379,$AC$2:$AC$1780)+COUNTIF($AC$2:AC1379,AC1379)-1)</f>
        <v/>
      </c>
      <c r="AB1379" s="71" t="str">
        <f aca="false">IF(AD1379="","",RANK(AD1379,$AD$2:$AD$1780)+COUNTIF($AD$2:AD1379,AD1379)-1)</f>
        <v/>
      </c>
      <c r="AC1379" s="71" t="str">
        <f aca="false">IF(AND(AF1379&gt;0,E1379&gt;=Settings!$B$4),ROUND(J1379,10),"")</f>
        <v/>
      </c>
      <c r="AD1379" s="71" t="str">
        <f aca="false">IF(X1379="HIGH RATE",ROUND(O1379,10),"")</f>
        <v/>
      </c>
      <c r="AE1379" s="71" t="s">
        <v>60</v>
      </c>
      <c r="AF1379" s="73" t="n">
        <f aca="false">SUMIFS(Detail!$L$2:$L$9168,Detail!$C$2:$C$9168,$A1379)</f>
        <v>0</v>
      </c>
      <c r="AG1379" s="74" t="n">
        <f aca="false">SUMIFS(Detail!$N$2:$N$9168,Detail!$C$2:$C$9168,$A1379)</f>
        <v>0</v>
      </c>
    </row>
    <row r="1380" customFormat="false" ht="15" hidden="false" customHeight="false" outlineLevel="0" collapsed="false">
      <c r="A1380" s="71" t="s">
        <v>1434</v>
      </c>
      <c r="B1380" s="71" t="s">
        <v>3220</v>
      </c>
      <c r="C1380" s="71" t="s">
        <v>246</v>
      </c>
      <c r="D1380" s="71" t="str">
        <f aca="false">IFERROR(INDEX('Brand Map'!$B$4:$B$125,MATCH(C1380,'Brand Map'!$A$4:$A$125,0)),"Other")</f>
        <v>FYF</v>
      </c>
      <c r="E1380" s="73" t="n">
        <f aca="false">SUMIFS(Detail!$K$2:$K$9168,Detail!$C$2:$C$9168,$A1380)</f>
        <v>0</v>
      </c>
      <c r="F1380" s="73" t="n">
        <f aca="false">SUMIFS(Detail!$E$2:$E$9168,Detail!$C$2:$C$9168,$A1380)</f>
        <v>0</v>
      </c>
      <c r="G1380" s="74" t="n">
        <f aca="false">SUMIFS(Detail!$M$2:$M$9168,Detail!$C$2:$C$9168,$A1380)</f>
        <v>0</v>
      </c>
      <c r="H1380" s="74" t="n">
        <f aca="false">SUMIFS(Detail!$D$2:$D$9168,Detail!$C$2:$C$9168,$A1380)</f>
        <v>0</v>
      </c>
      <c r="I1380" s="74" t="n">
        <v>189.9</v>
      </c>
      <c r="J1380" s="51" t="n">
        <f aca="false">IF(E1380&gt;0,AF1380/E1380,0)</f>
        <v>0</v>
      </c>
      <c r="K1380" s="51" t="n">
        <f aca="false">IF(G1380&gt;0,AG1380/G1380,0)</f>
        <v>0</v>
      </c>
      <c r="L1380" s="75" t="n">
        <f aca="false">H1380/Settings!$B$16</f>
        <v>0</v>
      </c>
      <c r="M1380" s="76" t="n">
        <f aca="false">H1380/Settings!$B$20</f>
        <v>0</v>
      </c>
      <c r="N1380" s="77" t="n">
        <f aca="false">E1380*Settings!$B$3</f>
        <v>0</v>
      </c>
      <c r="O1380" s="77" t="n">
        <f aca="false">IF(E1380&gt;0,(AF1380-N1380)/SQRT(E1380*Settings!$B$3*(1-Settings!$B$3)),0)</f>
        <v>0</v>
      </c>
      <c r="P1380" s="77" t="n">
        <f aca="false">MAX(0,AF1380-N1380)</f>
        <v>0</v>
      </c>
      <c r="Q1380" s="51" t="n">
        <f aca="false">IF(E1380&gt;=Settings!$B$4,(AF1380+Settings!$B$7*Settings!$B$3)/(E1380+Settings!$B$7),Settings!$B$3)</f>
        <v>0.0748599558648786</v>
      </c>
      <c r="R1380" s="78" t="n">
        <f aca="false">PERCENTRANK($H$2:$H$1780,H1380,6)</f>
        <v>0</v>
      </c>
      <c r="S1380" s="78" t="n">
        <f aca="false">PERCENTRANK($Q$2:$Q$1780,Q1380,6)</f>
        <v>0.0646794</v>
      </c>
      <c r="T1380" s="78" t="n">
        <f aca="false">PERCENTRANK($F$2:$F$1780,F1380,6)</f>
        <v>0</v>
      </c>
      <c r="U1380" s="79" t="n">
        <f aca="false">IF(F1380&gt;0,ROUND((Settings!$B$8*T1380+Settings!$B$9*R1380+Settings!$B$10*S1380)/SUM(Settings!$B$8:$B$10),10),0)</f>
        <v>0</v>
      </c>
      <c r="V1380" s="71" t="str">
        <f aca="false">IF(U1380&gt;0,RANK(U1380,$U$2:$U$1780)+COUNTIF($U$2:U1380,U1380)-1,"")</f>
        <v/>
      </c>
      <c r="W1380" s="71" t="str">
        <f aca="false">IF(V1380="","",IF(V1380&lt;=Settings!$B$11,"1 - Fix first",IF(V1380&lt;=Settings!$B$12,"2 - Review","3 - Monitor")))</f>
        <v/>
      </c>
      <c r="X1380" s="71" t="str">
        <f aca="false">IF(AND(E1380&gt;=Settings!$B$4,AF1380&gt;=Settings!$B$5,O1380&gt;=Settings!$B$6),"HIGH RATE","")</f>
        <v/>
      </c>
      <c r="Y1380" s="71" t="str">
        <f aca="false">IF(F1380&gt;0,RANK(F1380,$F$2:$F$1780)+COUNTIF($F$2:F1380,F1380)-1,"")</f>
        <v/>
      </c>
      <c r="Z1380" s="71" t="str">
        <f aca="false">IF(H1380&gt;0,RANK(H1380,$H$2:$H$1780)+COUNTIF($H$2:H1380,H1380)-1,"")</f>
        <v/>
      </c>
      <c r="AA1380" s="71" t="str">
        <f aca="false">IF(AC1380="","",RANK(AC1380,$AC$2:$AC$1780)+COUNTIF($AC$2:AC1380,AC1380)-1)</f>
        <v/>
      </c>
      <c r="AB1380" s="71" t="str">
        <f aca="false">IF(AD1380="","",RANK(AD1380,$AD$2:$AD$1780)+COUNTIF($AD$2:AD1380,AD1380)-1)</f>
        <v/>
      </c>
      <c r="AC1380" s="71" t="str">
        <f aca="false">IF(AND(AF1380&gt;0,E1380&gt;=Settings!$B$4),ROUND(J1380,10),"")</f>
        <v/>
      </c>
      <c r="AD1380" s="71" t="str">
        <f aca="false">IF(X1380="HIGH RATE",ROUND(O1380,10),"")</f>
        <v/>
      </c>
      <c r="AE1380" s="71" t="s">
        <v>60</v>
      </c>
      <c r="AF1380" s="73" t="n">
        <f aca="false">SUMIFS(Detail!$L$2:$L$9168,Detail!$C$2:$C$9168,$A1380)</f>
        <v>0</v>
      </c>
      <c r="AG1380" s="74" t="n">
        <f aca="false">SUMIFS(Detail!$N$2:$N$9168,Detail!$C$2:$C$9168,$A1380)</f>
        <v>0</v>
      </c>
    </row>
    <row r="1381" customFormat="false" ht="15" hidden="false" customHeight="false" outlineLevel="0" collapsed="false">
      <c r="A1381" s="71" t="s">
        <v>1416</v>
      </c>
      <c r="B1381" s="71" t="s">
        <v>3220</v>
      </c>
      <c r="C1381" s="71" t="s">
        <v>246</v>
      </c>
      <c r="D1381" s="71" t="str">
        <f aca="false">IFERROR(INDEX('Brand Map'!$B$4:$B$125,MATCH(C1381,'Brand Map'!$A$4:$A$125,0)),"Other")</f>
        <v>FYF</v>
      </c>
      <c r="E1381" s="73" t="n">
        <f aca="false">SUMIFS(Detail!$K$2:$K$9168,Detail!$C$2:$C$9168,$A1381)</f>
        <v>0</v>
      </c>
      <c r="F1381" s="73" t="n">
        <f aca="false">SUMIFS(Detail!$E$2:$E$9168,Detail!$C$2:$C$9168,$A1381)</f>
        <v>0</v>
      </c>
      <c r="G1381" s="74" t="n">
        <f aca="false">SUMIFS(Detail!$M$2:$M$9168,Detail!$C$2:$C$9168,$A1381)</f>
        <v>0</v>
      </c>
      <c r="H1381" s="74" t="n">
        <f aca="false">SUMIFS(Detail!$D$2:$D$9168,Detail!$C$2:$C$9168,$A1381)</f>
        <v>0</v>
      </c>
      <c r="I1381" s="74" t="n">
        <v>284.85</v>
      </c>
      <c r="J1381" s="51" t="n">
        <f aca="false">IF(E1381&gt;0,AF1381/E1381,0)</f>
        <v>0</v>
      </c>
      <c r="K1381" s="51" t="n">
        <f aca="false">IF(G1381&gt;0,AG1381/G1381,0)</f>
        <v>0</v>
      </c>
      <c r="L1381" s="75" t="n">
        <f aca="false">H1381/Settings!$B$16</f>
        <v>0</v>
      </c>
      <c r="M1381" s="76" t="n">
        <f aca="false">H1381/Settings!$B$20</f>
        <v>0</v>
      </c>
      <c r="N1381" s="77" t="n">
        <f aca="false">E1381*Settings!$B$3</f>
        <v>0</v>
      </c>
      <c r="O1381" s="77" t="n">
        <f aca="false">IF(E1381&gt;0,(AF1381-N1381)/SQRT(E1381*Settings!$B$3*(1-Settings!$B$3)),0)</f>
        <v>0</v>
      </c>
      <c r="P1381" s="77" t="n">
        <f aca="false">MAX(0,AF1381-N1381)</f>
        <v>0</v>
      </c>
      <c r="Q1381" s="51" t="n">
        <f aca="false">IF(E1381&gt;=Settings!$B$4,(AF1381+Settings!$B$7*Settings!$B$3)/(E1381+Settings!$B$7),Settings!$B$3)</f>
        <v>0.0748599558648786</v>
      </c>
      <c r="R1381" s="78" t="n">
        <f aca="false">PERCENTRANK($H$2:$H$1780,H1381,6)</f>
        <v>0</v>
      </c>
      <c r="S1381" s="78" t="n">
        <f aca="false">PERCENTRANK($Q$2:$Q$1780,Q1381,6)</f>
        <v>0.0646794</v>
      </c>
      <c r="T1381" s="78" t="n">
        <f aca="false">PERCENTRANK($F$2:$F$1780,F1381,6)</f>
        <v>0</v>
      </c>
      <c r="U1381" s="79" t="n">
        <f aca="false">IF(F1381&gt;0,ROUND((Settings!$B$8*T1381+Settings!$B$9*R1381+Settings!$B$10*S1381)/SUM(Settings!$B$8:$B$10),10),0)</f>
        <v>0</v>
      </c>
      <c r="V1381" s="71" t="str">
        <f aca="false">IF(U1381&gt;0,RANK(U1381,$U$2:$U$1780)+COUNTIF($U$2:U1381,U1381)-1,"")</f>
        <v/>
      </c>
      <c r="W1381" s="71" t="str">
        <f aca="false">IF(V1381="","",IF(V1381&lt;=Settings!$B$11,"1 - Fix first",IF(V1381&lt;=Settings!$B$12,"2 - Review","3 - Monitor")))</f>
        <v/>
      </c>
      <c r="X1381" s="71" t="str">
        <f aca="false">IF(AND(E1381&gt;=Settings!$B$4,AF1381&gt;=Settings!$B$5,O1381&gt;=Settings!$B$6),"HIGH RATE","")</f>
        <v/>
      </c>
      <c r="Y1381" s="71" t="str">
        <f aca="false">IF(F1381&gt;0,RANK(F1381,$F$2:$F$1780)+COUNTIF($F$2:F1381,F1381)-1,"")</f>
        <v/>
      </c>
      <c r="Z1381" s="71" t="str">
        <f aca="false">IF(H1381&gt;0,RANK(H1381,$H$2:$H$1780)+COUNTIF($H$2:H1381,H1381)-1,"")</f>
        <v/>
      </c>
      <c r="AA1381" s="71" t="str">
        <f aca="false">IF(AC1381="","",RANK(AC1381,$AC$2:$AC$1780)+COUNTIF($AC$2:AC1381,AC1381)-1)</f>
        <v/>
      </c>
      <c r="AB1381" s="71" t="str">
        <f aca="false">IF(AD1381="","",RANK(AD1381,$AD$2:$AD$1780)+COUNTIF($AD$2:AD1381,AD1381)-1)</f>
        <v/>
      </c>
      <c r="AC1381" s="71" t="str">
        <f aca="false">IF(AND(AF1381&gt;0,E1381&gt;=Settings!$B$4),ROUND(J1381,10),"")</f>
        <v/>
      </c>
      <c r="AD1381" s="71" t="str">
        <f aca="false">IF(X1381="HIGH RATE",ROUND(O1381,10),"")</f>
        <v/>
      </c>
      <c r="AE1381" s="71" t="s">
        <v>60</v>
      </c>
      <c r="AF1381" s="73" t="n">
        <f aca="false">SUMIFS(Detail!$L$2:$L$9168,Detail!$C$2:$C$9168,$A1381)</f>
        <v>0</v>
      </c>
      <c r="AG1381" s="74" t="n">
        <f aca="false">SUMIFS(Detail!$N$2:$N$9168,Detail!$C$2:$C$9168,$A1381)</f>
        <v>0</v>
      </c>
    </row>
    <row r="1382" customFormat="false" ht="15" hidden="false" customHeight="false" outlineLevel="0" collapsed="false">
      <c r="A1382" s="71" t="s">
        <v>1413</v>
      </c>
      <c r="B1382" s="71" t="s">
        <v>3220</v>
      </c>
      <c r="C1382" s="71" t="s">
        <v>246</v>
      </c>
      <c r="D1382" s="71" t="str">
        <f aca="false">IFERROR(INDEX('Brand Map'!$B$4:$B$125,MATCH(C1382,'Brand Map'!$A$4:$A$125,0)),"Other")</f>
        <v>FYF</v>
      </c>
      <c r="E1382" s="73" t="n">
        <f aca="false">SUMIFS(Detail!$K$2:$K$9168,Detail!$C$2:$C$9168,$A1382)</f>
        <v>0</v>
      </c>
      <c r="F1382" s="73" t="n">
        <f aca="false">SUMIFS(Detail!$E$2:$E$9168,Detail!$C$2:$C$9168,$A1382)</f>
        <v>0</v>
      </c>
      <c r="G1382" s="74" t="n">
        <f aca="false">SUMIFS(Detail!$M$2:$M$9168,Detail!$C$2:$C$9168,$A1382)</f>
        <v>0</v>
      </c>
      <c r="H1382" s="74" t="n">
        <f aca="false">SUMIFS(Detail!$D$2:$D$9168,Detail!$C$2:$C$9168,$A1382)</f>
        <v>0</v>
      </c>
      <c r="I1382" s="74" t="n">
        <v>189.9</v>
      </c>
      <c r="J1382" s="51" t="n">
        <f aca="false">IF(E1382&gt;0,AF1382/E1382,0)</f>
        <v>0</v>
      </c>
      <c r="K1382" s="51" t="n">
        <f aca="false">IF(G1382&gt;0,AG1382/G1382,0)</f>
        <v>0</v>
      </c>
      <c r="L1382" s="75" t="n">
        <f aca="false">H1382/Settings!$B$16</f>
        <v>0</v>
      </c>
      <c r="M1382" s="76" t="n">
        <f aca="false">H1382/Settings!$B$20</f>
        <v>0</v>
      </c>
      <c r="N1382" s="77" t="n">
        <f aca="false">E1382*Settings!$B$3</f>
        <v>0</v>
      </c>
      <c r="O1382" s="77" t="n">
        <f aca="false">IF(E1382&gt;0,(AF1382-N1382)/SQRT(E1382*Settings!$B$3*(1-Settings!$B$3)),0)</f>
        <v>0</v>
      </c>
      <c r="P1382" s="77" t="n">
        <f aca="false">MAX(0,AF1382-N1382)</f>
        <v>0</v>
      </c>
      <c r="Q1382" s="51" t="n">
        <f aca="false">IF(E1382&gt;=Settings!$B$4,(AF1382+Settings!$B$7*Settings!$B$3)/(E1382+Settings!$B$7),Settings!$B$3)</f>
        <v>0.0748599558648786</v>
      </c>
      <c r="R1382" s="78" t="n">
        <f aca="false">PERCENTRANK($H$2:$H$1780,H1382,6)</f>
        <v>0</v>
      </c>
      <c r="S1382" s="78" t="n">
        <f aca="false">PERCENTRANK($Q$2:$Q$1780,Q1382,6)</f>
        <v>0.0646794</v>
      </c>
      <c r="T1382" s="78" t="n">
        <f aca="false">PERCENTRANK($F$2:$F$1780,F1382,6)</f>
        <v>0</v>
      </c>
      <c r="U1382" s="79" t="n">
        <f aca="false">IF(F1382&gt;0,ROUND((Settings!$B$8*T1382+Settings!$B$9*R1382+Settings!$B$10*S1382)/SUM(Settings!$B$8:$B$10),10),0)</f>
        <v>0</v>
      </c>
      <c r="V1382" s="71" t="str">
        <f aca="false">IF(U1382&gt;0,RANK(U1382,$U$2:$U$1780)+COUNTIF($U$2:U1382,U1382)-1,"")</f>
        <v/>
      </c>
      <c r="W1382" s="71" t="str">
        <f aca="false">IF(V1382="","",IF(V1382&lt;=Settings!$B$11,"1 - Fix first",IF(V1382&lt;=Settings!$B$12,"2 - Review","3 - Monitor")))</f>
        <v/>
      </c>
      <c r="X1382" s="71" t="str">
        <f aca="false">IF(AND(E1382&gt;=Settings!$B$4,AF1382&gt;=Settings!$B$5,O1382&gt;=Settings!$B$6),"HIGH RATE","")</f>
        <v/>
      </c>
      <c r="Y1382" s="71" t="str">
        <f aca="false">IF(F1382&gt;0,RANK(F1382,$F$2:$F$1780)+COUNTIF($F$2:F1382,F1382)-1,"")</f>
        <v/>
      </c>
      <c r="Z1382" s="71" t="str">
        <f aca="false">IF(H1382&gt;0,RANK(H1382,$H$2:$H$1780)+COUNTIF($H$2:H1382,H1382)-1,"")</f>
        <v/>
      </c>
      <c r="AA1382" s="71" t="str">
        <f aca="false">IF(AC1382="","",RANK(AC1382,$AC$2:$AC$1780)+COUNTIF($AC$2:AC1382,AC1382)-1)</f>
        <v/>
      </c>
      <c r="AB1382" s="71" t="str">
        <f aca="false">IF(AD1382="","",RANK(AD1382,$AD$2:$AD$1780)+COUNTIF($AD$2:AD1382,AD1382)-1)</f>
        <v/>
      </c>
      <c r="AC1382" s="71" t="str">
        <f aca="false">IF(AND(AF1382&gt;0,E1382&gt;=Settings!$B$4),ROUND(J1382,10),"")</f>
        <v/>
      </c>
      <c r="AD1382" s="71" t="str">
        <f aca="false">IF(X1382="HIGH RATE",ROUND(O1382,10),"")</f>
        <v/>
      </c>
      <c r="AE1382" s="71" t="s">
        <v>60</v>
      </c>
      <c r="AF1382" s="73" t="n">
        <f aca="false">SUMIFS(Detail!$L$2:$L$9168,Detail!$C$2:$C$9168,$A1382)</f>
        <v>0</v>
      </c>
      <c r="AG1382" s="74" t="n">
        <f aca="false">SUMIFS(Detail!$N$2:$N$9168,Detail!$C$2:$C$9168,$A1382)</f>
        <v>0</v>
      </c>
    </row>
    <row r="1383" customFormat="false" ht="15" hidden="false" customHeight="false" outlineLevel="0" collapsed="false">
      <c r="A1383" s="71" t="s">
        <v>1042</v>
      </c>
      <c r="B1383" s="71" t="s">
        <v>2745</v>
      </c>
      <c r="C1383" s="71" t="s">
        <v>246</v>
      </c>
      <c r="D1383" s="71" t="str">
        <f aca="false">IFERROR(INDEX('Brand Map'!$B$4:$B$125,MATCH(C1383,'Brand Map'!$A$4:$A$125,0)),"Other")</f>
        <v>FYF</v>
      </c>
      <c r="E1383" s="73" t="n">
        <f aca="false">SUMIFS(Detail!$K$2:$K$9168,Detail!$C$2:$C$9168,$A1383)</f>
        <v>0</v>
      </c>
      <c r="F1383" s="73" t="n">
        <f aca="false">SUMIFS(Detail!$E$2:$E$9168,Detail!$C$2:$C$9168,$A1383)</f>
        <v>0</v>
      </c>
      <c r="G1383" s="74" t="n">
        <f aca="false">SUMIFS(Detail!$M$2:$M$9168,Detail!$C$2:$C$9168,$A1383)</f>
        <v>0</v>
      </c>
      <c r="H1383" s="74" t="n">
        <f aca="false">SUMIFS(Detail!$D$2:$D$9168,Detail!$C$2:$C$9168,$A1383)</f>
        <v>0</v>
      </c>
      <c r="I1383" s="74" t="n">
        <v>259.9</v>
      </c>
      <c r="J1383" s="51" t="n">
        <f aca="false">IF(E1383&gt;0,AF1383/E1383,0)</f>
        <v>0</v>
      </c>
      <c r="K1383" s="51" t="n">
        <f aca="false">IF(G1383&gt;0,AG1383/G1383,0)</f>
        <v>0</v>
      </c>
      <c r="L1383" s="75" t="n">
        <f aca="false">H1383/Settings!$B$16</f>
        <v>0</v>
      </c>
      <c r="M1383" s="76" t="n">
        <f aca="false">H1383/Settings!$B$20</f>
        <v>0</v>
      </c>
      <c r="N1383" s="77" t="n">
        <f aca="false">E1383*Settings!$B$3</f>
        <v>0</v>
      </c>
      <c r="O1383" s="77" t="n">
        <f aca="false">IF(E1383&gt;0,(AF1383-N1383)/SQRT(E1383*Settings!$B$3*(1-Settings!$B$3)),0)</f>
        <v>0</v>
      </c>
      <c r="P1383" s="77" t="n">
        <f aca="false">MAX(0,AF1383-N1383)</f>
        <v>0</v>
      </c>
      <c r="Q1383" s="51" t="n">
        <f aca="false">IF(E1383&gt;=Settings!$B$4,(AF1383+Settings!$B$7*Settings!$B$3)/(E1383+Settings!$B$7),Settings!$B$3)</f>
        <v>0.0748599558648786</v>
      </c>
      <c r="R1383" s="78" t="n">
        <f aca="false">PERCENTRANK($H$2:$H$1780,H1383,6)</f>
        <v>0</v>
      </c>
      <c r="S1383" s="78" t="n">
        <f aca="false">PERCENTRANK($Q$2:$Q$1780,Q1383,6)</f>
        <v>0.0646794</v>
      </c>
      <c r="T1383" s="78" t="n">
        <f aca="false">PERCENTRANK($F$2:$F$1780,F1383,6)</f>
        <v>0</v>
      </c>
      <c r="U1383" s="79" t="n">
        <f aca="false">IF(F1383&gt;0,ROUND((Settings!$B$8*T1383+Settings!$B$9*R1383+Settings!$B$10*S1383)/SUM(Settings!$B$8:$B$10),10),0)</f>
        <v>0</v>
      </c>
      <c r="V1383" s="71" t="str">
        <f aca="false">IF(U1383&gt;0,RANK(U1383,$U$2:$U$1780)+COUNTIF($U$2:U1383,U1383)-1,"")</f>
        <v/>
      </c>
      <c r="W1383" s="71" t="str">
        <f aca="false">IF(V1383="","",IF(V1383&lt;=Settings!$B$11,"1 - Fix first",IF(V1383&lt;=Settings!$B$12,"2 - Review","3 - Monitor")))</f>
        <v/>
      </c>
      <c r="X1383" s="71" t="str">
        <f aca="false">IF(AND(E1383&gt;=Settings!$B$4,AF1383&gt;=Settings!$B$5,O1383&gt;=Settings!$B$6),"HIGH RATE","")</f>
        <v/>
      </c>
      <c r="Y1383" s="71" t="str">
        <f aca="false">IF(F1383&gt;0,RANK(F1383,$F$2:$F$1780)+COUNTIF($F$2:F1383,F1383)-1,"")</f>
        <v/>
      </c>
      <c r="Z1383" s="71" t="str">
        <f aca="false">IF(H1383&gt;0,RANK(H1383,$H$2:$H$1780)+COUNTIF($H$2:H1383,H1383)-1,"")</f>
        <v/>
      </c>
      <c r="AA1383" s="71" t="str">
        <f aca="false">IF(AC1383="","",RANK(AC1383,$AC$2:$AC$1780)+COUNTIF($AC$2:AC1383,AC1383)-1)</f>
        <v/>
      </c>
      <c r="AB1383" s="71" t="str">
        <f aca="false">IF(AD1383="","",RANK(AD1383,$AD$2:$AD$1780)+COUNTIF($AD$2:AD1383,AD1383)-1)</f>
        <v/>
      </c>
      <c r="AC1383" s="71" t="str">
        <f aca="false">IF(AND(AF1383&gt;0,E1383&gt;=Settings!$B$4),ROUND(J1383,10),"")</f>
        <v/>
      </c>
      <c r="AD1383" s="71" t="str">
        <f aca="false">IF(X1383="HIGH RATE",ROUND(O1383,10),"")</f>
        <v/>
      </c>
      <c r="AE1383" s="71" t="s">
        <v>60</v>
      </c>
      <c r="AF1383" s="73" t="n">
        <f aca="false">SUMIFS(Detail!$L$2:$L$9168,Detail!$C$2:$C$9168,$A1383)</f>
        <v>0</v>
      </c>
      <c r="AG1383" s="74" t="n">
        <f aca="false">SUMIFS(Detail!$N$2:$N$9168,Detail!$C$2:$C$9168,$A1383)</f>
        <v>0</v>
      </c>
    </row>
    <row r="1384" customFormat="false" ht="15" hidden="false" customHeight="false" outlineLevel="0" collapsed="false">
      <c r="A1384" s="71" t="s">
        <v>1667</v>
      </c>
      <c r="B1384" s="71" t="s">
        <v>2745</v>
      </c>
      <c r="C1384" s="71" t="s">
        <v>246</v>
      </c>
      <c r="D1384" s="71" t="str">
        <f aca="false">IFERROR(INDEX('Brand Map'!$B$4:$B$125,MATCH(C1384,'Brand Map'!$A$4:$A$125,0)),"Other")</f>
        <v>FYF</v>
      </c>
      <c r="E1384" s="73" t="n">
        <f aca="false">SUMIFS(Detail!$K$2:$K$9168,Detail!$C$2:$C$9168,$A1384)</f>
        <v>0</v>
      </c>
      <c r="F1384" s="73" t="n">
        <f aca="false">SUMIFS(Detail!$E$2:$E$9168,Detail!$C$2:$C$9168,$A1384)</f>
        <v>0</v>
      </c>
      <c r="G1384" s="74" t="n">
        <f aca="false">SUMIFS(Detail!$M$2:$M$9168,Detail!$C$2:$C$9168,$A1384)</f>
        <v>0</v>
      </c>
      <c r="H1384" s="74" t="n">
        <f aca="false">SUMIFS(Detail!$D$2:$D$9168,Detail!$C$2:$C$9168,$A1384)</f>
        <v>0</v>
      </c>
      <c r="I1384" s="74" t="n">
        <v>419.85</v>
      </c>
      <c r="J1384" s="51" t="n">
        <f aca="false">IF(E1384&gt;0,AF1384/E1384,0)</f>
        <v>0</v>
      </c>
      <c r="K1384" s="51" t="n">
        <f aca="false">IF(G1384&gt;0,AG1384/G1384,0)</f>
        <v>0</v>
      </c>
      <c r="L1384" s="75" t="n">
        <f aca="false">H1384/Settings!$B$16</f>
        <v>0</v>
      </c>
      <c r="M1384" s="76" t="n">
        <f aca="false">H1384/Settings!$B$20</f>
        <v>0</v>
      </c>
      <c r="N1384" s="77" t="n">
        <f aca="false">E1384*Settings!$B$3</f>
        <v>0</v>
      </c>
      <c r="O1384" s="77" t="n">
        <f aca="false">IF(E1384&gt;0,(AF1384-N1384)/SQRT(E1384*Settings!$B$3*(1-Settings!$B$3)),0)</f>
        <v>0</v>
      </c>
      <c r="P1384" s="77" t="n">
        <f aca="false">MAX(0,AF1384-N1384)</f>
        <v>0</v>
      </c>
      <c r="Q1384" s="51" t="n">
        <f aca="false">IF(E1384&gt;=Settings!$B$4,(AF1384+Settings!$B$7*Settings!$B$3)/(E1384+Settings!$B$7),Settings!$B$3)</f>
        <v>0.0748599558648786</v>
      </c>
      <c r="R1384" s="78" t="n">
        <f aca="false">PERCENTRANK($H$2:$H$1780,H1384,6)</f>
        <v>0</v>
      </c>
      <c r="S1384" s="78" t="n">
        <f aca="false">PERCENTRANK($Q$2:$Q$1780,Q1384,6)</f>
        <v>0.0646794</v>
      </c>
      <c r="T1384" s="78" t="n">
        <f aca="false">PERCENTRANK($F$2:$F$1780,F1384,6)</f>
        <v>0</v>
      </c>
      <c r="U1384" s="79" t="n">
        <f aca="false">IF(F1384&gt;0,ROUND((Settings!$B$8*T1384+Settings!$B$9*R1384+Settings!$B$10*S1384)/SUM(Settings!$B$8:$B$10),10),0)</f>
        <v>0</v>
      </c>
      <c r="V1384" s="71" t="str">
        <f aca="false">IF(U1384&gt;0,RANK(U1384,$U$2:$U$1780)+COUNTIF($U$2:U1384,U1384)-1,"")</f>
        <v/>
      </c>
      <c r="W1384" s="71" t="str">
        <f aca="false">IF(V1384="","",IF(V1384&lt;=Settings!$B$11,"1 - Fix first",IF(V1384&lt;=Settings!$B$12,"2 - Review","3 - Monitor")))</f>
        <v/>
      </c>
      <c r="X1384" s="71" t="str">
        <f aca="false">IF(AND(E1384&gt;=Settings!$B$4,AF1384&gt;=Settings!$B$5,O1384&gt;=Settings!$B$6),"HIGH RATE","")</f>
        <v/>
      </c>
      <c r="Y1384" s="71" t="str">
        <f aca="false">IF(F1384&gt;0,RANK(F1384,$F$2:$F$1780)+COUNTIF($F$2:F1384,F1384)-1,"")</f>
        <v/>
      </c>
      <c r="Z1384" s="71" t="str">
        <f aca="false">IF(H1384&gt;0,RANK(H1384,$H$2:$H$1780)+COUNTIF($H$2:H1384,H1384)-1,"")</f>
        <v/>
      </c>
      <c r="AA1384" s="71" t="str">
        <f aca="false">IF(AC1384="","",RANK(AC1384,$AC$2:$AC$1780)+COUNTIF($AC$2:AC1384,AC1384)-1)</f>
        <v/>
      </c>
      <c r="AB1384" s="71" t="str">
        <f aca="false">IF(AD1384="","",RANK(AD1384,$AD$2:$AD$1780)+COUNTIF($AD$2:AD1384,AD1384)-1)</f>
        <v/>
      </c>
      <c r="AC1384" s="71" t="str">
        <f aca="false">IF(AND(AF1384&gt;0,E1384&gt;=Settings!$B$4),ROUND(J1384,10),"")</f>
        <v/>
      </c>
      <c r="AD1384" s="71" t="str">
        <f aca="false">IF(X1384="HIGH RATE",ROUND(O1384,10),"")</f>
        <v/>
      </c>
      <c r="AE1384" s="71" t="s">
        <v>60</v>
      </c>
      <c r="AF1384" s="73" t="n">
        <f aca="false">SUMIFS(Detail!$L$2:$L$9168,Detail!$C$2:$C$9168,$A1384)</f>
        <v>0</v>
      </c>
      <c r="AG1384" s="74" t="n">
        <f aca="false">SUMIFS(Detail!$N$2:$N$9168,Detail!$C$2:$C$9168,$A1384)</f>
        <v>0</v>
      </c>
    </row>
    <row r="1385" customFormat="false" ht="15" hidden="false" customHeight="false" outlineLevel="0" collapsed="false">
      <c r="A1385" s="71" t="s">
        <v>1281</v>
      </c>
      <c r="B1385" s="71" t="s">
        <v>2762</v>
      </c>
      <c r="C1385" s="71" t="s">
        <v>246</v>
      </c>
      <c r="D1385" s="71" t="str">
        <f aca="false">IFERROR(INDEX('Brand Map'!$B$4:$B$125,MATCH(C1385,'Brand Map'!$A$4:$A$125,0)),"Other")</f>
        <v>FYF</v>
      </c>
      <c r="E1385" s="73" t="n">
        <f aca="false">SUMIFS(Detail!$K$2:$K$9168,Detail!$C$2:$C$9168,$A1385)</f>
        <v>0</v>
      </c>
      <c r="F1385" s="73" t="n">
        <f aca="false">SUMIFS(Detail!$E$2:$E$9168,Detail!$C$2:$C$9168,$A1385)</f>
        <v>0</v>
      </c>
      <c r="G1385" s="74" t="n">
        <f aca="false">SUMIFS(Detail!$M$2:$M$9168,Detail!$C$2:$C$9168,$A1385)</f>
        <v>0</v>
      </c>
      <c r="H1385" s="74" t="n">
        <f aca="false">SUMIFS(Detail!$D$2:$D$9168,Detail!$C$2:$C$9168,$A1385)</f>
        <v>0</v>
      </c>
      <c r="I1385" s="74" t="n">
        <v>102.95</v>
      </c>
      <c r="J1385" s="51" t="n">
        <f aca="false">IF(E1385&gt;0,AF1385/E1385,0)</f>
        <v>0</v>
      </c>
      <c r="K1385" s="51" t="n">
        <f aca="false">IF(G1385&gt;0,AG1385/G1385,0)</f>
        <v>0</v>
      </c>
      <c r="L1385" s="75" t="n">
        <f aca="false">H1385/Settings!$B$16</f>
        <v>0</v>
      </c>
      <c r="M1385" s="76" t="n">
        <f aca="false">H1385/Settings!$B$20</f>
        <v>0</v>
      </c>
      <c r="N1385" s="77" t="n">
        <f aca="false">E1385*Settings!$B$3</f>
        <v>0</v>
      </c>
      <c r="O1385" s="77" t="n">
        <f aca="false">IF(E1385&gt;0,(AF1385-N1385)/SQRT(E1385*Settings!$B$3*(1-Settings!$B$3)),0)</f>
        <v>0</v>
      </c>
      <c r="P1385" s="77" t="n">
        <f aca="false">MAX(0,AF1385-N1385)</f>
        <v>0</v>
      </c>
      <c r="Q1385" s="51" t="n">
        <f aca="false">IF(E1385&gt;=Settings!$B$4,(AF1385+Settings!$B$7*Settings!$B$3)/(E1385+Settings!$B$7),Settings!$B$3)</f>
        <v>0.0748599558648786</v>
      </c>
      <c r="R1385" s="78" t="n">
        <f aca="false">PERCENTRANK($H$2:$H$1780,H1385,6)</f>
        <v>0</v>
      </c>
      <c r="S1385" s="78" t="n">
        <f aca="false">PERCENTRANK($Q$2:$Q$1780,Q1385,6)</f>
        <v>0.0646794</v>
      </c>
      <c r="T1385" s="78" t="n">
        <f aca="false">PERCENTRANK($F$2:$F$1780,F1385,6)</f>
        <v>0</v>
      </c>
      <c r="U1385" s="79" t="n">
        <f aca="false">IF(F1385&gt;0,ROUND((Settings!$B$8*T1385+Settings!$B$9*R1385+Settings!$B$10*S1385)/SUM(Settings!$B$8:$B$10),10),0)</f>
        <v>0</v>
      </c>
      <c r="V1385" s="71" t="str">
        <f aca="false">IF(U1385&gt;0,RANK(U1385,$U$2:$U$1780)+COUNTIF($U$2:U1385,U1385)-1,"")</f>
        <v/>
      </c>
      <c r="W1385" s="71" t="str">
        <f aca="false">IF(V1385="","",IF(V1385&lt;=Settings!$B$11,"1 - Fix first",IF(V1385&lt;=Settings!$B$12,"2 - Review","3 - Monitor")))</f>
        <v/>
      </c>
      <c r="X1385" s="71" t="str">
        <f aca="false">IF(AND(E1385&gt;=Settings!$B$4,AF1385&gt;=Settings!$B$5,O1385&gt;=Settings!$B$6),"HIGH RATE","")</f>
        <v/>
      </c>
      <c r="Y1385" s="71" t="str">
        <f aca="false">IF(F1385&gt;0,RANK(F1385,$F$2:$F$1780)+COUNTIF($F$2:F1385,F1385)-1,"")</f>
        <v/>
      </c>
      <c r="Z1385" s="71" t="str">
        <f aca="false">IF(H1385&gt;0,RANK(H1385,$H$2:$H$1780)+COUNTIF($H$2:H1385,H1385)-1,"")</f>
        <v/>
      </c>
      <c r="AA1385" s="71" t="str">
        <f aca="false">IF(AC1385="","",RANK(AC1385,$AC$2:$AC$1780)+COUNTIF($AC$2:AC1385,AC1385)-1)</f>
        <v/>
      </c>
      <c r="AB1385" s="71" t="str">
        <f aca="false">IF(AD1385="","",RANK(AD1385,$AD$2:$AD$1780)+COUNTIF($AD$2:AD1385,AD1385)-1)</f>
        <v/>
      </c>
      <c r="AC1385" s="71" t="str">
        <f aca="false">IF(AND(AF1385&gt;0,E1385&gt;=Settings!$B$4),ROUND(J1385,10),"")</f>
        <v/>
      </c>
      <c r="AD1385" s="71" t="str">
        <f aca="false">IF(X1385="HIGH RATE",ROUND(O1385,10),"")</f>
        <v/>
      </c>
      <c r="AE1385" s="71" t="s">
        <v>60</v>
      </c>
      <c r="AF1385" s="73" t="n">
        <f aca="false">SUMIFS(Detail!$L$2:$L$9168,Detail!$C$2:$C$9168,$A1385)</f>
        <v>0</v>
      </c>
      <c r="AG1385" s="74" t="n">
        <f aca="false">SUMIFS(Detail!$N$2:$N$9168,Detail!$C$2:$C$9168,$A1385)</f>
        <v>0</v>
      </c>
    </row>
    <row r="1386" customFormat="false" ht="15" hidden="false" customHeight="false" outlineLevel="0" collapsed="false">
      <c r="A1386" s="71" t="s">
        <v>1099</v>
      </c>
      <c r="B1386" s="71" t="s">
        <v>3221</v>
      </c>
      <c r="C1386" s="71" t="s">
        <v>246</v>
      </c>
      <c r="D1386" s="71" t="str">
        <f aca="false">IFERROR(INDEX('Brand Map'!$B$4:$B$125,MATCH(C1386,'Brand Map'!$A$4:$A$125,0)),"Other")</f>
        <v>FYF</v>
      </c>
      <c r="E1386" s="73" t="n">
        <f aca="false">SUMIFS(Detail!$K$2:$K$9168,Detail!$C$2:$C$9168,$A1386)</f>
        <v>0</v>
      </c>
      <c r="F1386" s="73" t="n">
        <f aca="false">SUMIFS(Detail!$E$2:$E$9168,Detail!$C$2:$C$9168,$A1386)</f>
        <v>0</v>
      </c>
      <c r="G1386" s="74" t="n">
        <f aca="false">SUMIFS(Detail!$M$2:$M$9168,Detail!$C$2:$C$9168,$A1386)</f>
        <v>0</v>
      </c>
      <c r="H1386" s="74" t="n">
        <f aca="false">SUMIFS(Detail!$D$2:$D$9168,Detail!$C$2:$C$9168,$A1386)</f>
        <v>0</v>
      </c>
      <c r="I1386" s="74" t="n">
        <v>169.95</v>
      </c>
      <c r="J1386" s="51" t="n">
        <f aca="false">IF(E1386&gt;0,AF1386/E1386,0)</f>
        <v>0</v>
      </c>
      <c r="K1386" s="51" t="n">
        <f aca="false">IF(G1386&gt;0,AG1386/G1386,0)</f>
        <v>0</v>
      </c>
      <c r="L1386" s="75" t="n">
        <f aca="false">H1386/Settings!$B$16</f>
        <v>0</v>
      </c>
      <c r="M1386" s="76" t="n">
        <f aca="false">H1386/Settings!$B$20</f>
        <v>0</v>
      </c>
      <c r="N1386" s="77" t="n">
        <f aca="false">E1386*Settings!$B$3</f>
        <v>0</v>
      </c>
      <c r="O1386" s="77" t="n">
        <f aca="false">IF(E1386&gt;0,(AF1386-N1386)/SQRT(E1386*Settings!$B$3*(1-Settings!$B$3)),0)</f>
        <v>0</v>
      </c>
      <c r="P1386" s="77" t="n">
        <f aca="false">MAX(0,AF1386-N1386)</f>
        <v>0</v>
      </c>
      <c r="Q1386" s="51" t="n">
        <f aca="false">IF(E1386&gt;=Settings!$B$4,(AF1386+Settings!$B$7*Settings!$B$3)/(E1386+Settings!$B$7),Settings!$B$3)</f>
        <v>0.0748599558648786</v>
      </c>
      <c r="R1386" s="78" t="n">
        <f aca="false">PERCENTRANK($H$2:$H$1780,H1386,6)</f>
        <v>0</v>
      </c>
      <c r="S1386" s="78" t="n">
        <f aca="false">PERCENTRANK($Q$2:$Q$1780,Q1386,6)</f>
        <v>0.0646794</v>
      </c>
      <c r="T1386" s="78" t="n">
        <f aca="false">PERCENTRANK($F$2:$F$1780,F1386,6)</f>
        <v>0</v>
      </c>
      <c r="U1386" s="79" t="n">
        <f aca="false">IF(F1386&gt;0,ROUND((Settings!$B$8*T1386+Settings!$B$9*R1386+Settings!$B$10*S1386)/SUM(Settings!$B$8:$B$10),10),0)</f>
        <v>0</v>
      </c>
      <c r="V1386" s="71" t="str">
        <f aca="false">IF(U1386&gt;0,RANK(U1386,$U$2:$U$1780)+COUNTIF($U$2:U1386,U1386)-1,"")</f>
        <v/>
      </c>
      <c r="W1386" s="71" t="str">
        <f aca="false">IF(V1386="","",IF(V1386&lt;=Settings!$B$11,"1 - Fix first",IF(V1386&lt;=Settings!$B$12,"2 - Review","3 - Monitor")))</f>
        <v/>
      </c>
      <c r="X1386" s="71" t="str">
        <f aca="false">IF(AND(E1386&gt;=Settings!$B$4,AF1386&gt;=Settings!$B$5,O1386&gt;=Settings!$B$6),"HIGH RATE","")</f>
        <v/>
      </c>
      <c r="Y1386" s="71" t="str">
        <f aca="false">IF(F1386&gt;0,RANK(F1386,$F$2:$F$1780)+COUNTIF($F$2:F1386,F1386)-1,"")</f>
        <v/>
      </c>
      <c r="Z1386" s="71" t="str">
        <f aca="false">IF(H1386&gt;0,RANK(H1386,$H$2:$H$1780)+COUNTIF($H$2:H1386,H1386)-1,"")</f>
        <v/>
      </c>
      <c r="AA1386" s="71" t="str">
        <f aca="false">IF(AC1386="","",RANK(AC1386,$AC$2:$AC$1780)+COUNTIF($AC$2:AC1386,AC1386)-1)</f>
        <v/>
      </c>
      <c r="AB1386" s="71" t="str">
        <f aca="false">IF(AD1386="","",RANK(AD1386,$AD$2:$AD$1780)+COUNTIF($AD$2:AD1386,AD1386)-1)</f>
        <v/>
      </c>
      <c r="AC1386" s="71" t="str">
        <f aca="false">IF(AND(AF1386&gt;0,E1386&gt;=Settings!$B$4),ROUND(J1386,10),"")</f>
        <v/>
      </c>
      <c r="AD1386" s="71" t="str">
        <f aca="false">IF(X1386="HIGH RATE",ROUND(O1386,10),"")</f>
        <v/>
      </c>
      <c r="AE1386" s="71" t="s">
        <v>60</v>
      </c>
      <c r="AF1386" s="73" t="n">
        <f aca="false">SUMIFS(Detail!$L$2:$L$9168,Detail!$C$2:$C$9168,$A1386)</f>
        <v>0</v>
      </c>
      <c r="AG1386" s="74" t="n">
        <f aca="false">SUMIFS(Detail!$N$2:$N$9168,Detail!$C$2:$C$9168,$A1386)</f>
        <v>0</v>
      </c>
    </row>
    <row r="1387" customFormat="false" ht="15" hidden="false" customHeight="false" outlineLevel="0" collapsed="false">
      <c r="A1387" s="71" t="s">
        <v>983</v>
      </c>
      <c r="B1387" s="71" t="s">
        <v>3222</v>
      </c>
      <c r="C1387" s="71" t="s">
        <v>246</v>
      </c>
      <c r="D1387" s="71" t="str">
        <f aca="false">IFERROR(INDEX('Brand Map'!$B$4:$B$125,MATCH(C1387,'Brand Map'!$A$4:$A$125,0)),"Other")</f>
        <v>FYF</v>
      </c>
      <c r="E1387" s="73" t="n">
        <f aca="false">SUMIFS(Detail!$K$2:$K$9168,Detail!$C$2:$C$9168,$A1387)</f>
        <v>0</v>
      </c>
      <c r="F1387" s="73" t="n">
        <f aca="false">SUMIFS(Detail!$E$2:$E$9168,Detail!$C$2:$C$9168,$A1387)</f>
        <v>0</v>
      </c>
      <c r="G1387" s="74" t="n">
        <f aca="false">SUMIFS(Detail!$M$2:$M$9168,Detail!$C$2:$C$9168,$A1387)</f>
        <v>0</v>
      </c>
      <c r="H1387" s="74" t="n">
        <f aca="false">SUMIFS(Detail!$D$2:$D$9168,Detail!$C$2:$C$9168,$A1387)</f>
        <v>0</v>
      </c>
      <c r="I1387" s="74" t="n">
        <v>94.95</v>
      </c>
      <c r="J1387" s="51" t="n">
        <f aca="false">IF(E1387&gt;0,AF1387/E1387,0)</f>
        <v>0</v>
      </c>
      <c r="K1387" s="51" t="n">
        <f aca="false">IF(G1387&gt;0,AG1387/G1387,0)</f>
        <v>0</v>
      </c>
      <c r="L1387" s="75" t="n">
        <f aca="false">H1387/Settings!$B$16</f>
        <v>0</v>
      </c>
      <c r="M1387" s="76" t="n">
        <f aca="false">H1387/Settings!$B$20</f>
        <v>0</v>
      </c>
      <c r="N1387" s="77" t="n">
        <f aca="false">E1387*Settings!$B$3</f>
        <v>0</v>
      </c>
      <c r="O1387" s="77" t="n">
        <f aca="false">IF(E1387&gt;0,(AF1387-N1387)/SQRT(E1387*Settings!$B$3*(1-Settings!$B$3)),0)</f>
        <v>0</v>
      </c>
      <c r="P1387" s="77" t="n">
        <f aca="false">MAX(0,AF1387-N1387)</f>
        <v>0</v>
      </c>
      <c r="Q1387" s="51" t="n">
        <f aca="false">IF(E1387&gt;=Settings!$B$4,(AF1387+Settings!$B$7*Settings!$B$3)/(E1387+Settings!$B$7),Settings!$B$3)</f>
        <v>0.0748599558648786</v>
      </c>
      <c r="R1387" s="78" t="n">
        <f aca="false">PERCENTRANK($H$2:$H$1780,H1387,6)</f>
        <v>0</v>
      </c>
      <c r="S1387" s="78" t="n">
        <f aca="false">PERCENTRANK($Q$2:$Q$1780,Q1387,6)</f>
        <v>0.0646794</v>
      </c>
      <c r="T1387" s="78" t="n">
        <f aca="false">PERCENTRANK($F$2:$F$1780,F1387,6)</f>
        <v>0</v>
      </c>
      <c r="U1387" s="79" t="n">
        <f aca="false">IF(F1387&gt;0,ROUND((Settings!$B$8*T1387+Settings!$B$9*R1387+Settings!$B$10*S1387)/SUM(Settings!$B$8:$B$10),10),0)</f>
        <v>0</v>
      </c>
      <c r="V1387" s="71" t="str">
        <f aca="false">IF(U1387&gt;0,RANK(U1387,$U$2:$U$1780)+COUNTIF($U$2:U1387,U1387)-1,"")</f>
        <v/>
      </c>
      <c r="W1387" s="71" t="str">
        <f aca="false">IF(V1387="","",IF(V1387&lt;=Settings!$B$11,"1 - Fix first",IF(V1387&lt;=Settings!$B$12,"2 - Review","3 - Monitor")))</f>
        <v/>
      </c>
      <c r="X1387" s="71" t="str">
        <f aca="false">IF(AND(E1387&gt;=Settings!$B$4,AF1387&gt;=Settings!$B$5,O1387&gt;=Settings!$B$6),"HIGH RATE","")</f>
        <v/>
      </c>
      <c r="Y1387" s="71" t="str">
        <f aca="false">IF(F1387&gt;0,RANK(F1387,$F$2:$F$1780)+COUNTIF($F$2:F1387,F1387)-1,"")</f>
        <v/>
      </c>
      <c r="Z1387" s="71" t="str">
        <f aca="false">IF(H1387&gt;0,RANK(H1387,$H$2:$H$1780)+COUNTIF($H$2:H1387,H1387)-1,"")</f>
        <v/>
      </c>
      <c r="AA1387" s="71" t="str">
        <f aca="false">IF(AC1387="","",RANK(AC1387,$AC$2:$AC$1780)+COUNTIF($AC$2:AC1387,AC1387)-1)</f>
        <v/>
      </c>
      <c r="AB1387" s="71" t="str">
        <f aca="false">IF(AD1387="","",RANK(AD1387,$AD$2:$AD$1780)+COUNTIF($AD$2:AD1387,AD1387)-1)</f>
        <v/>
      </c>
      <c r="AC1387" s="71" t="str">
        <f aca="false">IF(AND(AF1387&gt;0,E1387&gt;=Settings!$B$4),ROUND(J1387,10),"")</f>
        <v/>
      </c>
      <c r="AD1387" s="71" t="str">
        <f aca="false">IF(X1387="HIGH RATE",ROUND(O1387,10),"")</f>
        <v/>
      </c>
      <c r="AE1387" s="71" t="s">
        <v>60</v>
      </c>
      <c r="AF1387" s="73" t="n">
        <f aca="false">SUMIFS(Detail!$L$2:$L$9168,Detail!$C$2:$C$9168,$A1387)</f>
        <v>0</v>
      </c>
      <c r="AG1387" s="74" t="n">
        <f aca="false">SUMIFS(Detail!$N$2:$N$9168,Detail!$C$2:$C$9168,$A1387)</f>
        <v>0</v>
      </c>
    </row>
    <row r="1388" customFormat="false" ht="15" hidden="false" customHeight="false" outlineLevel="0" collapsed="false">
      <c r="A1388" s="71" t="s">
        <v>1466</v>
      </c>
      <c r="B1388" s="71" t="s">
        <v>3222</v>
      </c>
      <c r="C1388" s="71" t="s">
        <v>246</v>
      </c>
      <c r="D1388" s="71" t="str">
        <f aca="false">IFERROR(INDEX('Brand Map'!$B$4:$B$125,MATCH(C1388,'Brand Map'!$A$4:$A$125,0)),"Other")</f>
        <v>FYF</v>
      </c>
      <c r="E1388" s="73" t="n">
        <f aca="false">SUMIFS(Detail!$K$2:$K$9168,Detail!$C$2:$C$9168,$A1388)</f>
        <v>0</v>
      </c>
      <c r="F1388" s="73" t="n">
        <f aca="false">SUMIFS(Detail!$E$2:$E$9168,Detail!$C$2:$C$9168,$A1388)</f>
        <v>0</v>
      </c>
      <c r="G1388" s="74" t="n">
        <f aca="false">SUMIFS(Detail!$M$2:$M$9168,Detail!$C$2:$C$9168,$A1388)</f>
        <v>0</v>
      </c>
      <c r="H1388" s="74" t="n">
        <f aca="false">SUMIFS(Detail!$D$2:$D$9168,Detail!$C$2:$C$9168,$A1388)</f>
        <v>0</v>
      </c>
      <c r="I1388" s="74" t="n">
        <v>139.8</v>
      </c>
      <c r="J1388" s="51" t="n">
        <f aca="false">IF(E1388&gt;0,AF1388/E1388,0)</f>
        <v>0</v>
      </c>
      <c r="K1388" s="51" t="n">
        <f aca="false">IF(G1388&gt;0,AG1388/G1388,0)</f>
        <v>0</v>
      </c>
      <c r="L1388" s="75" t="n">
        <f aca="false">H1388/Settings!$B$16</f>
        <v>0</v>
      </c>
      <c r="M1388" s="76" t="n">
        <f aca="false">H1388/Settings!$B$20</f>
        <v>0</v>
      </c>
      <c r="N1388" s="77" t="n">
        <f aca="false">E1388*Settings!$B$3</f>
        <v>0</v>
      </c>
      <c r="O1388" s="77" t="n">
        <f aca="false">IF(E1388&gt;0,(AF1388-N1388)/SQRT(E1388*Settings!$B$3*(1-Settings!$B$3)),0)</f>
        <v>0</v>
      </c>
      <c r="P1388" s="77" t="n">
        <f aca="false">MAX(0,AF1388-N1388)</f>
        <v>0</v>
      </c>
      <c r="Q1388" s="51" t="n">
        <f aca="false">IF(E1388&gt;=Settings!$B$4,(AF1388+Settings!$B$7*Settings!$B$3)/(E1388+Settings!$B$7),Settings!$B$3)</f>
        <v>0.0748599558648786</v>
      </c>
      <c r="R1388" s="78" t="n">
        <f aca="false">PERCENTRANK($H$2:$H$1780,H1388,6)</f>
        <v>0</v>
      </c>
      <c r="S1388" s="78" t="n">
        <f aca="false">PERCENTRANK($Q$2:$Q$1780,Q1388,6)</f>
        <v>0.0646794</v>
      </c>
      <c r="T1388" s="78" t="n">
        <f aca="false">PERCENTRANK($F$2:$F$1780,F1388,6)</f>
        <v>0</v>
      </c>
      <c r="U1388" s="79" t="n">
        <f aca="false">IF(F1388&gt;0,ROUND((Settings!$B$8*T1388+Settings!$B$9*R1388+Settings!$B$10*S1388)/SUM(Settings!$B$8:$B$10),10),0)</f>
        <v>0</v>
      </c>
      <c r="V1388" s="71" t="str">
        <f aca="false">IF(U1388&gt;0,RANK(U1388,$U$2:$U$1780)+COUNTIF($U$2:U1388,U1388)-1,"")</f>
        <v/>
      </c>
      <c r="W1388" s="71" t="str">
        <f aca="false">IF(V1388="","",IF(V1388&lt;=Settings!$B$11,"1 - Fix first",IF(V1388&lt;=Settings!$B$12,"2 - Review","3 - Monitor")))</f>
        <v/>
      </c>
      <c r="X1388" s="71" t="str">
        <f aca="false">IF(AND(E1388&gt;=Settings!$B$4,AF1388&gt;=Settings!$B$5,O1388&gt;=Settings!$B$6),"HIGH RATE","")</f>
        <v/>
      </c>
      <c r="Y1388" s="71" t="str">
        <f aca="false">IF(F1388&gt;0,RANK(F1388,$F$2:$F$1780)+COUNTIF($F$2:F1388,F1388)-1,"")</f>
        <v/>
      </c>
      <c r="Z1388" s="71" t="str">
        <f aca="false">IF(H1388&gt;0,RANK(H1388,$H$2:$H$1780)+COUNTIF($H$2:H1388,H1388)-1,"")</f>
        <v/>
      </c>
      <c r="AA1388" s="71" t="str">
        <f aca="false">IF(AC1388="","",RANK(AC1388,$AC$2:$AC$1780)+COUNTIF($AC$2:AC1388,AC1388)-1)</f>
        <v/>
      </c>
      <c r="AB1388" s="71" t="str">
        <f aca="false">IF(AD1388="","",RANK(AD1388,$AD$2:$AD$1780)+COUNTIF($AD$2:AD1388,AD1388)-1)</f>
        <v/>
      </c>
      <c r="AC1388" s="71" t="str">
        <f aca="false">IF(AND(AF1388&gt;0,E1388&gt;=Settings!$B$4),ROUND(J1388,10),"")</f>
        <v/>
      </c>
      <c r="AD1388" s="71" t="str">
        <f aca="false">IF(X1388="HIGH RATE",ROUND(O1388,10),"")</f>
        <v/>
      </c>
      <c r="AE1388" s="71" t="s">
        <v>60</v>
      </c>
      <c r="AF1388" s="73" t="n">
        <f aca="false">SUMIFS(Detail!$L$2:$L$9168,Detail!$C$2:$C$9168,$A1388)</f>
        <v>0</v>
      </c>
      <c r="AG1388" s="74" t="n">
        <f aca="false">SUMIFS(Detail!$N$2:$N$9168,Detail!$C$2:$C$9168,$A1388)</f>
        <v>0</v>
      </c>
    </row>
    <row r="1389" customFormat="false" ht="15" hidden="false" customHeight="false" outlineLevel="0" collapsed="false">
      <c r="A1389" s="71" t="s">
        <v>940</v>
      </c>
      <c r="B1389" s="71" t="s">
        <v>3222</v>
      </c>
      <c r="C1389" s="71" t="s">
        <v>246</v>
      </c>
      <c r="D1389" s="71" t="str">
        <f aca="false">IFERROR(INDEX('Brand Map'!$B$4:$B$125,MATCH(C1389,'Brand Map'!$A$4:$A$125,0)),"Other")</f>
        <v>FYF</v>
      </c>
      <c r="E1389" s="73" t="n">
        <f aca="false">SUMIFS(Detail!$K$2:$K$9168,Detail!$C$2:$C$9168,$A1389)</f>
        <v>0</v>
      </c>
      <c r="F1389" s="73" t="n">
        <f aca="false">SUMIFS(Detail!$E$2:$E$9168,Detail!$C$2:$C$9168,$A1389)</f>
        <v>0</v>
      </c>
      <c r="G1389" s="74" t="n">
        <f aca="false">SUMIFS(Detail!$M$2:$M$9168,Detail!$C$2:$C$9168,$A1389)</f>
        <v>0</v>
      </c>
      <c r="H1389" s="74" t="n">
        <f aca="false">SUMIFS(Detail!$D$2:$D$9168,Detail!$C$2:$C$9168,$A1389)</f>
        <v>0</v>
      </c>
      <c r="I1389" s="74" t="n">
        <v>47.98</v>
      </c>
      <c r="J1389" s="51" t="n">
        <f aca="false">IF(E1389&gt;0,AF1389/E1389,0)</f>
        <v>0</v>
      </c>
      <c r="K1389" s="51" t="n">
        <f aca="false">IF(G1389&gt;0,AG1389/G1389,0)</f>
        <v>0</v>
      </c>
      <c r="L1389" s="75" t="n">
        <f aca="false">H1389/Settings!$B$16</f>
        <v>0</v>
      </c>
      <c r="M1389" s="76" t="n">
        <f aca="false">H1389/Settings!$B$20</f>
        <v>0</v>
      </c>
      <c r="N1389" s="77" t="n">
        <f aca="false">E1389*Settings!$B$3</f>
        <v>0</v>
      </c>
      <c r="O1389" s="77" t="n">
        <f aca="false">IF(E1389&gt;0,(AF1389-N1389)/SQRT(E1389*Settings!$B$3*(1-Settings!$B$3)),0)</f>
        <v>0</v>
      </c>
      <c r="P1389" s="77" t="n">
        <f aca="false">MAX(0,AF1389-N1389)</f>
        <v>0</v>
      </c>
      <c r="Q1389" s="51" t="n">
        <f aca="false">IF(E1389&gt;=Settings!$B$4,(AF1389+Settings!$B$7*Settings!$B$3)/(E1389+Settings!$B$7),Settings!$B$3)</f>
        <v>0.0748599558648786</v>
      </c>
      <c r="R1389" s="78" t="n">
        <f aca="false">PERCENTRANK($H$2:$H$1780,H1389,6)</f>
        <v>0</v>
      </c>
      <c r="S1389" s="78" t="n">
        <f aca="false">PERCENTRANK($Q$2:$Q$1780,Q1389,6)</f>
        <v>0.0646794</v>
      </c>
      <c r="T1389" s="78" t="n">
        <f aca="false">PERCENTRANK($F$2:$F$1780,F1389,6)</f>
        <v>0</v>
      </c>
      <c r="U1389" s="79" t="n">
        <f aca="false">IF(F1389&gt;0,ROUND((Settings!$B$8*T1389+Settings!$B$9*R1389+Settings!$B$10*S1389)/SUM(Settings!$B$8:$B$10),10),0)</f>
        <v>0</v>
      </c>
      <c r="V1389" s="71" t="str">
        <f aca="false">IF(U1389&gt;0,RANK(U1389,$U$2:$U$1780)+COUNTIF($U$2:U1389,U1389)-1,"")</f>
        <v/>
      </c>
      <c r="W1389" s="71" t="str">
        <f aca="false">IF(V1389="","",IF(V1389&lt;=Settings!$B$11,"1 - Fix first",IF(V1389&lt;=Settings!$B$12,"2 - Review","3 - Monitor")))</f>
        <v/>
      </c>
      <c r="X1389" s="71" t="str">
        <f aca="false">IF(AND(E1389&gt;=Settings!$B$4,AF1389&gt;=Settings!$B$5,O1389&gt;=Settings!$B$6),"HIGH RATE","")</f>
        <v/>
      </c>
      <c r="Y1389" s="71" t="str">
        <f aca="false">IF(F1389&gt;0,RANK(F1389,$F$2:$F$1780)+COUNTIF($F$2:F1389,F1389)-1,"")</f>
        <v/>
      </c>
      <c r="Z1389" s="71" t="str">
        <f aca="false">IF(H1389&gt;0,RANK(H1389,$H$2:$H$1780)+COUNTIF($H$2:H1389,H1389)-1,"")</f>
        <v/>
      </c>
      <c r="AA1389" s="71" t="str">
        <f aca="false">IF(AC1389="","",RANK(AC1389,$AC$2:$AC$1780)+COUNTIF($AC$2:AC1389,AC1389)-1)</f>
        <v/>
      </c>
      <c r="AB1389" s="71" t="str">
        <f aca="false">IF(AD1389="","",RANK(AD1389,$AD$2:$AD$1780)+COUNTIF($AD$2:AD1389,AD1389)-1)</f>
        <v/>
      </c>
      <c r="AC1389" s="71" t="str">
        <f aca="false">IF(AND(AF1389&gt;0,E1389&gt;=Settings!$B$4),ROUND(J1389,10),"")</f>
        <v/>
      </c>
      <c r="AD1389" s="71" t="str">
        <f aca="false">IF(X1389="HIGH RATE",ROUND(O1389,10),"")</f>
        <v/>
      </c>
      <c r="AE1389" s="71" t="s">
        <v>60</v>
      </c>
      <c r="AF1389" s="73" t="n">
        <f aca="false">SUMIFS(Detail!$L$2:$L$9168,Detail!$C$2:$C$9168,$A1389)</f>
        <v>0</v>
      </c>
      <c r="AG1389" s="74" t="n">
        <f aca="false">SUMIFS(Detail!$N$2:$N$9168,Detail!$C$2:$C$9168,$A1389)</f>
        <v>0</v>
      </c>
    </row>
    <row r="1390" customFormat="false" ht="15" hidden="false" customHeight="false" outlineLevel="0" collapsed="false">
      <c r="A1390" s="71" t="s">
        <v>1453</v>
      </c>
      <c r="B1390" s="71" t="s">
        <v>3222</v>
      </c>
      <c r="C1390" s="71" t="s">
        <v>246</v>
      </c>
      <c r="D1390" s="71" t="str">
        <f aca="false">IFERROR(INDEX('Brand Map'!$B$4:$B$125,MATCH(C1390,'Brand Map'!$A$4:$A$125,0)),"Other")</f>
        <v>FYF</v>
      </c>
      <c r="E1390" s="73" t="n">
        <f aca="false">SUMIFS(Detail!$K$2:$K$9168,Detail!$C$2:$C$9168,$A1390)</f>
        <v>0</v>
      </c>
      <c r="F1390" s="73" t="n">
        <f aca="false">SUMIFS(Detail!$E$2:$E$9168,Detail!$C$2:$C$9168,$A1390)</f>
        <v>0</v>
      </c>
      <c r="G1390" s="74" t="n">
        <f aca="false">SUMIFS(Detail!$M$2:$M$9168,Detail!$C$2:$C$9168,$A1390)</f>
        <v>0</v>
      </c>
      <c r="H1390" s="74" t="n">
        <f aca="false">SUMIFS(Detail!$D$2:$D$9168,Detail!$C$2:$C$9168,$A1390)</f>
        <v>0</v>
      </c>
      <c r="I1390" s="74" t="n">
        <v>224.85</v>
      </c>
      <c r="J1390" s="51" t="n">
        <f aca="false">IF(E1390&gt;0,AF1390/E1390,0)</f>
        <v>0</v>
      </c>
      <c r="K1390" s="51" t="n">
        <f aca="false">IF(G1390&gt;0,AG1390/G1390,0)</f>
        <v>0</v>
      </c>
      <c r="L1390" s="75" t="n">
        <f aca="false">H1390/Settings!$B$16</f>
        <v>0</v>
      </c>
      <c r="M1390" s="76" t="n">
        <f aca="false">H1390/Settings!$B$20</f>
        <v>0</v>
      </c>
      <c r="N1390" s="77" t="n">
        <f aca="false">E1390*Settings!$B$3</f>
        <v>0</v>
      </c>
      <c r="O1390" s="77" t="n">
        <f aca="false">IF(E1390&gt;0,(AF1390-N1390)/SQRT(E1390*Settings!$B$3*(1-Settings!$B$3)),0)</f>
        <v>0</v>
      </c>
      <c r="P1390" s="77" t="n">
        <f aca="false">MAX(0,AF1390-N1390)</f>
        <v>0</v>
      </c>
      <c r="Q1390" s="51" t="n">
        <f aca="false">IF(E1390&gt;=Settings!$B$4,(AF1390+Settings!$B$7*Settings!$B$3)/(E1390+Settings!$B$7),Settings!$B$3)</f>
        <v>0.0748599558648786</v>
      </c>
      <c r="R1390" s="78" t="n">
        <f aca="false">PERCENTRANK($H$2:$H$1780,H1390,6)</f>
        <v>0</v>
      </c>
      <c r="S1390" s="78" t="n">
        <f aca="false">PERCENTRANK($Q$2:$Q$1780,Q1390,6)</f>
        <v>0.0646794</v>
      </c>
      <c r="T1390" s="78" t="n">
        <f aca="false">PERCENTRANK($F$2:$F$1780,F1390,6)</f>
        <v>0</v>
      </c>
      <c r="U1390" s="79" t="n">
        <f aca="false">IF(F1390&gt;0,ROUND((Settings!$B$8*T1390+Settings!$B$9*R1390+Settings!$B$10*S1390)/SUM(Settings!$B$8:$B$10),10),0)</f>
        <v>0</v>
      </c>
      <c r="V1390" s="71" t="str">
        <f aca="false">IF(U1390&gt;0,RANK(U1390,$U$2:$U$1780)+COUNTIF($U$2:U1390,U1390)-1,"")</f>
        <v/>
      </c>
      <c r="W1390" s="71" t="str">
        <f aca="false">IF(V1390="","",IF(V1390&lt;=Settings!$B$11,"1 - Fix first",IF(V1390&lt;=Settings!$B$12,"2 - Review","3 - Monitor")))</f>
        <v/>
      </c>
      <c r="X1390" s="71" t="str">
        <f aca="false">IF(AND(E1390&gt;=Settings!$B$4,AF1390&gt;=Settings!$B$5,O1390&gt;=Settings!$B$6),"HIGH RATE","")</f>
        <v/>
      </c>
      <c r="Y1390" s="71" t="str">
        <f aca="false">IF(F1390&gt;0,RANK(F1390,$F$2:$F$1780)+COUNTIF($F$2:F1390,F1390)-1,"")</f>
        <v/>
      </c>
      <c r="Z1390" s="71" t="str">
        <f aca="false">IF(H1390&gt;0,RANK(H1390,$H$2:$H$1780)+COUNTIF($H$2:H1390,H1390)-1,"")</f>
        <v/>
      </c>
      <c r="AA1390" s="71" t="str">
        <f aca="false">IF(AC1390="","",RANK(AC1390,$AC$2:$AC$1780)+COUNTIF($AC$2:AC1390,AC1390)-1)</f>
        <v/>
      </c>
      <c r="AB1390" s="71" t="str">
        <f aca="false">IF(AD1390="","",RANK(AD1390,$AD$2:$AD$1780)+COUNTIF($AD$2:AD1390,AD1390)-1)</f>
        <v/>
      </c>
      <c r="AC1390" s="71" t="str">
        <f aca="false">IF(AND(AF1390&gt;0,E1390&gt;=Settings!$B$4),ROUND(J1390,10),"")</f>
        <v/>
      </c>
      <c r="AD1390" s="71" t="str">
        <f aca="false">IF(X1390="HIGH RATE",ROUND(O1390,10),"")</f>
        <v/>
      </c>
      <c r="AE1390" s="71" t="s">
        <v>60</v>
      </c>
      <c r="AF1390" s="73" t="n">
        <f aca="false">SUMIFS(Detail!$L$2:$L$9168,Detail!$C$2:$C$9168,$A1390)</f>
        <v>0</v>
      </c>
      <c r="AG1390" s="74" t="n">
        <f aca="false">SUMIFS(Detail!$N$2:$N$9168,Detail!$C$2:$C$9168,$A1390)</f>
        <v>0</v>
      </c>
    </row>
    <row r="1391" customFormat="false" ht="15" hidden="false" customHeight="false" outlineLevel="0" collapsed="false">
      <c r="A1391" s="71" t="s">
        <v>1616</v>
      </c>
      <c r="B1391" s="71" t="s">
        <v>3222</v>
      </c>
      <c r="C1391" s="71" t="s">
        <v>246</v>
      </c>
      <c r="D1391" s="71" t="str">
        <f aca="false">IFERROR(INDEX('Brand Map'!$B$4:$B$125,MATCH(C1391,'Brand Map'!$A$4:$A$125,0)),"Other")</f>
        <v>FYF</v>
      </c>
      <c r="E1391" s="73" t="n">
        <f aca="false">SUMIFS(Detail!$K$2:$K$9168,Detail!$C$2:$C$9168,$A1391)</f>
        <v>0</v>
      </c>
      <c r="F1391" s="73" t="n">
        <f aca="false">SUMIFS(Detail!$E$2:$E$9168,Detail!$C$2:$C$9168,$A1391)</f>
        <v>0</v>
      </c>
      <c r="G1391" s="74" t="n">
        <f aca="false">SUMIFS(Detail!$M$2:$M$9168,Detail!$C$2:$C$9168,$A1391)</f>
        <v>0</v>
      </c>
      <c r="H1391" s="74" t="n">
        <f aca="false">SUMIFS(Detail!$D$2:$D$9168,Detail!$C$2:$C$9168,$A1391)</f>
        <v>0</v>
      </c>
      <c r="I1391" s="74" t="n">
        <v>109.95</v>
      </c>
      <c r="J1391" s="51" t="n">
        <f aca="false">IF(E1391&gt;0,AF1391/E1391,0)</f>
        <v>0</v>
      </c>
      <c r="K1391" s="51" t="n">
        <f aca="false">IF(G1391&gt;0,AG1391/G1391,0)</f>
        <v>0</v>
      </c>
      <c r="L1391" s="75" t="n">
        <f aca="false">H1391/Settings!$B$16</f>
        <v>0</v>
      </c>
      <c r="M1391" s="76" t="n">
        <f aca="false">H1391/Settings!$B$20</f>
        <v>0</v>
      </c>
      <c r="N1391" s="77" t="n">
        <f aca="false">E1391*Settings!$B$3</f>
        <v>0</v>
      </c>
      <c r="O1391" s="77" t="n">
        <f aca="false">IF(E1391&gt;0,(AF1391-N1391)/SQRT(E1391*Settings!$B$3*(1-Settings!$B$3)),0)</f>
        <v>0</v>
      </c>
      <c r="P1391" s="77" t="n">
        <f aca="false">MAX(0,AF1391-N1391)</f>
        <v>0</v>
      </c>
      <c r="Q1391" s="51" t="n">
        <f aca="false">IF(E1391&gt;=Settings!$B$4,(AF1391+Settings!$B$7*Settings!$B$3)/(E1391+Settings!$B$7),Settings!$B$3)</f>
        <v>0.0748599558648786</v>
      </c>
      <c r="R1391" s="78" t="n">
        <f aca="false">PERCENTRANK($H$2:$H$1780,H1391,6)</f>
        <v>0</v>
      </c>
      <c r="S1391" s="78" t="n">
        <f aca="false">PERCENTRANK($Q$2:$Q$1780,Q1391,6)</f>
        <v>0.0646794</v>
      </c>
      <c r="T1391" s="78" t="n">
        <f aca="false">PERCENTRANK($F$2:$F$1780,F1391,6)</f>
        <v>0</v>
      </c>
      <c r="U1391" s="79" t="n">
        <f aca="false">IF(F1391&gt;0,ROUND((Settings!$B$8*T1391+Settings!$B$9*R1391+Settings!$B$10*S1391)/SUM(Settings!$B$8:$B$10),10),0)</f>
        <v>0</v>
      </c>
      <c r="V1391" s="71" t="str">
        <f aca="false">IF(U1391&gt;0,RANK(U1391,$U$2:$U$1780)+COUNTIF($U$2:U1391,U1391)-1,"")</f>
        <v/>
      </c>
      <c r="W1391" s="71" t="str">
        <f aca="false">IF(V1391="","",IF(V1391&lt;=Settings!$B$11,"1 - Fix first",IF(V1391&lt;=Settings!$B$12,"2 - Review","3 - Monitor")))</f>
        <v/>
      </c>
      <c r="X1391" s="71" t="str">
        <f aca="false">IF(AND(E1391&gt;=Settings!$B$4,AF1391&gt;=Settings!$B$5,O1391&gt;=Settings!$B$6),"HIGH RATE","")</f>
        <v/>
      </c>
      <c r="Y1391" s="71" t="str">
        <f aca="false">IF(F1391&gt;0,RANK(F1391,$F$2:$F$1780)+COUNTIF($F$2:F1391,F1391)-1,"")</f>
        <v/>
      </c>
      <c r="Z1391" s="71" t="str">
        <f aca="false">IF(H1391&gt;0,RANK(H1391,$H$2:$H$1780)+COUNTIF($H$2:H1391,H1391)-1,"")</f>
        <v/>
      </c>
      <c r="AA1391" s="71" t="str">
        <f aca="false">IF(AC1391="","",RANK(AC1391,$AC$2:$AC$1780)+COUNTIF($AC$2:AC1391,AC1391)-1)</f>
        <v/>
      </c>
      <c r="AB1391" s="71" t="str">
        <f aca="false">IF(AD1391="","",RANK(AD1391,$AD$2:$AD$1780)+COUNTIF($AD$2:AD1391,AD1391)-1)</f>
        <v/>
      </c>
      <c r="AC1391" s="71" t="str">
        <f aca="false">IF(AND(AF1391&gt;0,E1391&gt;=Settings!$B$4),ROUND(J1391,10),"")</f>
        <v/>
      </c>
      <c r="AD1391" s="71" t="str">
        <f aca="false">IF(X1391="HIGH RATE",ROUND(O1391,10),"")</f>
        <v/>
      </c>
      <c r="AE1391" s="71" t="s">
        <v>60</v>
      </c>
      <c r="AF1391" s="73" t="n">
        <f aca="false">SUMIFS(Detail!$L$2:$L$9168,Detail!$C$2:$C$9168,$A1391)</f>
        <v>0</v>
      </c>
      <c r="AG1391" s="74" t="n">
        <f aca="false">SUMIFS(Detail!$N$2:$N$9168,Detail!$C$2:$C$9168,$A1391)</f>
        <v>0</v>
      </c>
    </row>
    <row r="1392" customFormat="false" ht="15" hidden="false" customHeight="false" outlineLevel="0" collapsed="false">
      <c r="A1392" s="71" t="s">
        <v>1185</v>
      </c>
      <c r="B1392" s="71" t="s">
        <v>3222</v>
      </c>
      <c r="C1392" s="71" t="s">
        <v>246</v>
      </c>
      <c r="D1392" s="71" t="str">
        <f aca="false">IFERROR(INDEX('Brand Map'!$B$4:$B$125,MATCH(C1392,'Brand Map'!$A$4:$A$125,0)),"Other")</f>
        <v>FYF</v>
      </c>
      <c r="E1392" s="73" t="n">
        <f aca="false">SUMIFS(Detail!$K$2:$K$9168,Detail!$C$2:$C$9168,$A1392)</f>
        <v>0</v>
      </c>
      <c r="F1392" s="73" t="n">
        <f aca="false">SUMIFS(Detail!$E$2:$E$9168,Detail!$C$2:$C$9168,$A1392)</f>
        <v>0</v>
      </c>
      <c r="G1392" s="74" t="n">
        <f aca="false">SUMIFS(Detail!$M$2:$M$9168,Detail!$C$2:$C$9168,$A1392)</f>
        <v>0</v>
      </c>
      <c r="H1392" s="74" t="n">
        <f aca="false">SUMIFS(Detail!$D$2:$D$9168,Detail!$C$2:$C$9168,$A1392)</f>
        <v>0</v>
      </c>
      <c r="I1392" s="74" t="n">
        <v>99.95</v>
      </c>
      <c r="J1392" s="51" t="n">
        <f aca="false">IF(E1392&gt;0,AF1392/E1392,0)</f>
        <v>0</v>
      </c>
      <c r="K1392" s="51" t="n">
        <f aca="false">IF(G1392&gt;0,AG1392/G1392,0)</f>
        <v>0</v>
      </c>
      <c r="L1392" s="75" t="n">
        <f aca="false">H1392/Settings!$B$16</f>
        <v>0</v>
      </c>
      <c r="M1392" s="76" t="n">
        <f aca="false">H1392/Settings!$B$20</f>
        <v>0</v>
      </c>
      <c r="N1392" s="77" t="n">
        <f aca="false">E1392*Settings!$B$3</f>
        <v>0</v>
      </c>
      <c r="O1392" s="77" t="n">
        <f aca="false">IF(E1392&gt;0,(AF1392-N1392)/SQRT(E1392*Settings!$B$3*(1-Settings!$B$3)),0)</f>
        <v>0</v>
      </c>
      <c r="P1392" s="77" t="n">
        <f aca="false">MAX(0,AF1392-N1392)</f>
        <v>0</v>
      </c>
      <c r="Q1392" s="51" t="n">
        <f aca="false">IF(E1392&gt;=Settings!$B$4,(AF1392+Settings!$B$7*Settings!$B$3)/(E1392+Settings!$B$7),Settings!$B$3)</f>
        <v>0.0748599558648786</v>
      </c>
      <c r="R1392" s="78" t="n">
        <f aca="false">PERCENTRANK($H$2:$H$1780,H1392,6)</f>
        <v>0</v>
      </c>
      <c r="S1392" s="78" t="n">
        <f aca="false">PERCENTRANK($Q$2:$Q$1780,Q1392,6)</f>
        <v>0.0646794</v>
      </c>
      <c r="T1392" s="78" t="n">
        <f aca="false">PERCENTRANK($F$2:$F$1780,F1392,6)</f>
        <v>0</v>
      </c>
      <c r="U1392" s="79" t="n">
        <f aca="false">IF(F1392&gt;0,ROUND((Settings!$B$8*T1392+Settings!$B$9*R1392+Settings!$B$10*S1392)/SUM(Settings!$B$8:$B$10),10),0)</f>
        <v>0</v>
      </c>
      <c r="V1392" s="71" t="str">
        <f aca="false">IF(U1392&gt;0,RANK(U1392,$U$2:$U$1780)+COUNTIF($U$2:U1392,U1392)-1,"")</f>
        <v/>
      </c>
      <c r="W1392" s="71" t="str">
        <f aca="false">IF(V1392="","",IF(V1392&lt;=Settings!$B$11,"1 - Fix first",IF(V1392&lt;=Settings!$B$12,"2 - Review","3 - Monitor")))</f>
        <v/>
      </c>
      <c r="X1392" s="71" t="str">
        <f aca="false">IF(AND(E1392&gt;=Settings!$B$4,AF1392&gt;=Settings!$B$5,O1392&gt;=Settings!$B$6),"HIGH RATE","")</f>
        <v/>
      </c>
      <c r="Y1392" s="71" t="str">
        <f aca="false">IF(F1392&gt;0,RANK(F1392,$F$2:$F$1780)+COUNTIF($F$2:F1392,F1392)-1,"")</f>
        <v/>
      </c>
      <c r="Z1392" s="71" t="str">
        <f aca="false">IF(H1392&gt;0,RANK(H1392,$H$2:$H$1780)+COUNTIF($H$2:H1392,H1392)-1,"")</f>
        <v/>
      </c>
      <c r="AA1392" s="71" t="str">
        <f aca="false">IF(AC1392="","",RANK(AC1392,$AC$2:$AC$1780)+COUNTIF($AC$2:AC1392,AC1392)-1)</f>
        <v/>
      </c>
      <c r="AB1392" s="71" t="str">
        <f aca="false">IF(AD1392="","",RANK(AD1392,$AD$2:$AD$1780)+COUNTIF($AD$2:AD1392,AD1392)-1)</f>
        <v/>
      </c>
      <c r="AC1392" s="71" t="str">
        <f aca="false">IF(AND(AF1392&gt;0,E1392&gt;=Settings!$B$4),ROUND(J1392,10),"")</f>
        <v/>
      </c>
      <c r="AD1392" s="71" t="str">
        <f aca="false">IF(X1392="HIGH RATE",ROUND(O1392,10),"")</f>
        <v/>
      </c>
      <c r="AE1392" s="71" t="s">
        <v>60</v>
      </c>
      <c r="AF1392" s="73" t="n">
        <f aca="false">SUMIFS(Detail!$L$2:$L$9168,Detail!$C$2:$C$9168,$A1392)</f>
        <v>0</v>
      </c>
      <c r="AG1392" s="74" t="n">
        <f aca="false">SUMIFS(Detail!$N$2:$N$9168,Detail!$C$2:$C$9168,$A1392)</f>
        <v>0</v>
      </c>
    </row>
    <row r="1393" customFormat="false" ht="15" hidden="false" customHeight="false" outlineLevel="0" collapsed="false">
      <c r="A1393" s="71" t="s">
        <v>1266</v>
      </c>
      <c r="B1393" s="71" t="s">
        <v>3222</v>
      </c>
      <c r="C1393" s="71" t="s">
        <v>246</v>
      </c>
      <c r="D1393" s="71" t="str">
        <f aca="false">IFERROR(INDEX('Brand Map'!$B$4:$B$125,MATCH(C1393,'Brand Map'!$A$4:$A$125,0)),"Other")</f>
        <v>FYF</v>
      </c>
      <c r="E1393" s="73" t="n">
        <f aca="false">SUMIFS(Detail!$K$2:$K$9168,Detail!$C$2:$C$9168,$A1393)</f>
        <v>0</v>
      </c>
      <c r="F1393" s="73" t="n">
        <f aca="false">SUMIFS(Detail!$E$2:$E$9168,Detail!$C$2:$C$9168,$A1393)</f>
        <v>0</v>
      </c>
      <c r="G1393" s="74" t="n">
        <f aca="false">SUMIFS(Detail!$M$2:$M$9168,Detail!$C$2:$C$9168,$A1393)</f>
        <v>0</v>
      </c>
      <c r="H1393" s="74" t="n">
        <f aca="false">SUMIFS(Detail!$D$2:$D$9168,Detail!$C$2:$C$9168,$A1393)</f>
        <v>0</v>
      </c>
      <c r="I1393" s="74" t="n">
        <v>199.9</v>
      </c>
      <c r="J1393" s="51" t="n">
        <f aca="false">IF(E1393&gt;0,AF1393/E1393,0)</f>
        <v>0</v>
      </c>
      <c r="K1393" s="51" t="n">
        <f aca="false">IF(G1393&gt;0,AG1393/G1393,0)</f>
        <v>0</v>
      </c>
      <c r="L1393" s="75" t="n">
        <f aca="false">H1393/Settings!$B$16</f>
        <v>0</v>
      </c>
      <c r="M1393" s="76" t="n">
        <f aca="false">H1393/Settings!$B$20</f>
        <v>0</v>
      </c>
      <c r="N1393" s="77" t="n">
        <f aca="false">E1393*Settings!$B$3</f>
        <v>0</v>
      </c>
      <c r="O1393" s="77" t="n">
        <f aca="false">IF(E1393&gt;0,(AF1393-N1393)/SQRT(E1393*Settings!$B$3*(1-Settings!$B$3)),0)</f>
        <v>0</v>
      </c>
      <c r="P1393" s="77" t="n">
        <f aca="false">MAX(0,AF1393-N1393)</f>
        <v>0</v>
      </c>
      <c r="Q1393" s="51" t="n">
        <f aca="false">IF(E1393&gt;=Settings!$B$4,(AF1393+Settings!$B$7*Settings!$B$3)/(E1393+Settings!$B$7),Settings!$B$3)</f>
        <v>0.0748599558648786</v>
      </c>
      <c r="R1393" s="78" t="n">
        <f aca="false">PERCENTRANK($H$2:$H$1780,H1393,6)</f>
        <v>0</v>
      </c>
      <c r="S1393" s="78" t="n">
        <f aca="false">PERCENTRANK($Q$2:$Q$1780,Q1393,6)</f>
        <v>0.0646794</v>
      </c>
      <c r="T1393" s="78" t="n">
        <f aca="false">PERCENTRANK($F$2:$F$1780,F1393,6)</f>
        <v>0</v>
      </c>
      <c r="U1393" s="79" t="n">
        <f aca="false">IF(F1393&gt;0,ROUND((Settings!$B$8*T1393+Settings!$B$9*R1393+Settings!$B$10*S1393)/SUM(Settings!$B$8:$B$10),10),0)</f>
        <v>0</v>
      </c>
      <c r="V1393" s="71" t="str">
        <f aca="false">IF(U1393&gt;0,RANK(U1393,$U$2:$U$1780)+COUNTIF($U$2:U1393,U1393)-1,"")</f>
        <v/>
      </c>
      <c r="W1393" s="71" t="str">
        <f aca="false">IF(V1393="","",IF(V1393&lt;=Settings!$B$11,"1 - Fix first",IF(V1393&lt;=Settings!$B$12,"2 - Review","3 - Monitor")))</f>
        <v/>
      </c>
      <c r="X1393" s="71" t="str">
        <f aca="false">IF(AND(E1393&gt;=Settings!$B$4,AF1393&gt;=Settings!$B$5,O1393&gt;=Settings!$B$6),"HIGH RATE","")</f>
        <v/>
      </c>
      <c r="Y1393" s="71" t="str">
        <f aca="false">IF(F1393&gt;0,RANK(F1393,$F$2:$F$1780)+COUNTIF($F$2:F1393,F1393)-1,"")</f>
        <v/>
      </c>
      <c r="Z1393" s="71" t="str">
        <f aca="false">IF(H1393&gt;0,RANK(H1393,$H$2:$H$1780)+COUNTIF($H$2:H1393,H1393)-1,"")</f>
        <v/>
      </c>
      <c r="AA1393" s="71" t="str">
        <f aca="false">IF(AC1393="","",RANK(AC1393,$AC$2:$AC$1780)+COUNTIF($AC$2:AC1393,AC1393)-1)</f>
        <v/>
      </c>
      <c r="AB1393" s="71" t="str">
        <f aca="false">IF(AD1393="","",RANK(AD1393,$AD$2:$AD$1780)+COUNTIF($AD$2:AD1393,AD1393)-1)</f>
        <v/>
      </c>
      <c r="AC1393" s="71" t="str">
        <f aca="false">IF(AND(AF1393&gt;0,E1393&gt;=Settings!$B$4),ROUND(J1393,10),"")</f>
        <v/>
      </c>
      <c r="AD1393" s="71" t="str">
        <f aca="false">IF(X1393="HIGH RATE",ROUND(O1393,10),"")</f>
        <v/>
      </c>
      <c r="AE1393" s="71" t="s">
        <v>60</v>
      </c>
      <c r="AF1393" s="73" t="n">
        <f aca="false">SUMIFS(Detail!$L$2:$L$9168,Detail!$C$2:$C$9168,$A1393)</f>
        <v>0</v>
      </c>
      <c r="AG1393" s="74" t="n">
        <f aca="false">SUMIFS(Detail!$N$2:$N$9168,Detail!$C$2:$C$9168,$A1393)</f>
        <v>0</v>
      </c>
    </row>
    <row r="1394" customFormat="false" ht="15" hidden="false" customHeight="false" outlineLevel="0" collapsed="false">
      <c r="A1394" s="71" t="s">
        <v>1426</v>
      </c>
      <c r="B1394" s="71" t="s">
        <v>3222</v>
      </c>
      <c r="C1394" s="71" t="s">
        <v>246</v>
      </c>
      <c r="D1394" s="71" t="str">
        <f aca="false">IFERROR(INDEX('Brand Map'!$B$4:$B$125,MATCH(C1394,'Brand Map'!$A$4:$A$125,0)),"Other")</f>
        <v>FYF</v>
      </c>
      <c r="E1394" s="73" t="n">
        <f aca="false">SUMIFS(Detail!$K$2:$K$9168,Detail!$C$2:$C$9168,$A1394)</f>
        <v>0</v>
      </c>
      <c r="F1394" s="73" t="n">
        <f aca="false">SUMIFS(Detail!$E$2:$E$9168,Detail!$C$2:$C$9168,$A1394)</f>
        <v>0</v>
      </c>
      <c r="G1394" s="74" t="n">
        <f aca="false">SUMIFS(Detail!$M$2:$M$9168,Detail!$C$2:$C$9168,$A1394)</f>
        <v>0</v>
      </c>
      <c r="H1394" s="74" t="n">
        <f aca="false">SUMIFS(Detail!$D$2:$D$9168,Detail!$C$2:$C$9168,$A1394)</f>
        <v>0</v>
      </c>
      <c r="I1394" s="74" t="n">
        <v>94.95</v>
      </c>
      <c r="J1394" s="51" t="n">
        <f aca="false">IF(E1394&gt;0,AF1394/E1394,0)</f>
        <v>0</v>
      </c>
      <c r="K1394" s="51" t="n">
        <f aca="false">IF(G1394&gt;0,AG1394/G1394,0)</f>
        <v>0</v>
      </c>
      <c r="L1394" s="75" t="n">
        <f aca="false">H1394/Settings!$B$16</f>
        <v>0</v>
      </c>
      <c r="M1394" s="76" t="n">
        <f aca="false">H1394/Settings!$B$20</f>
        <v>0</v>
      </c>
      <c r="N1394" s="77" t="n">
        <f aca="false">E1394*Settings!$B$3</f>
        <v>0</v>
      </c>
      <c r="O1394" s="77" t="n">
        <f aca="false">IF(E1394&gt;0,(AF1394-N1394)/SQRT(E1394*Settings!$B$3*(1-Settings!$B$3)),0)</f>
        <v>0</v>
      </c>
      <c r="P1394" s="77" t="n">
        <f aca="false">MAX(0,AF1394-N1394)</f>
        <v>0</v>
      </c>
      <c r="Q1394" s="51" t="n">
        <f aca="false">IF(E1394&gt;=Settings!$B$4,(AF1394+Settings!$B$7*Settings!$B$3)/(E1394+Settings!$B$7),Settings!$B$3)</f>
        <v>0.0748599558648786</v>
      </c>
      <c r="R1394" s="78" t="n">
        <f aca="false">PERCENTRANK($H$2:$H$1780,H1394,6)</f>
        <v>0</v>
      </c>
      <c r="S1394" s="78" t="n">
        <f aca="false">PERCENTRANK($Q$2:$Q$1780,Q1394,6)</f>
        <v>0.0646794</v>
      </c>
      <c r="T1394" s="78" t="n">
        <f aca="false">PERCENTRANK($F$2:$F$1780,F1394,6)</f>
        <v>0</v>
      </c>
      <c r="U1394" s="79" t="n">
        <f aca="false">IF(F1394&gt;0,ROUND((Settings!$B$8*T1394+Settings!$B$9*R1394+Settings!$B$10*S1394)/SUM(Settings!$B$8:$B$10),10),0)</f>
        <v>0</v>
      </c>
      <c r="V1394" s="71" t="str">
        <f aca="false">IF(U1394&gt;0,RANK(U1394,$U$2:$U$1780)+COUNTIF($U$2:U1394,U1394)-1,"")</f>
        <v/>
      </c>
      <c r="W1394" s="71" t="str">
        <f aca="false">IF(V1394="","",IF(V1394&lt;=Settings!$B$11,"1 - Fix first",IF(V1394&lt;=Settings!$B$12,"2 - Review","3 - Monitor")))</f>
        <v/>
      </c>
      <c r="X1394" s="71" t="str">
        <f aca="false">IF(AND(E1394&gt;=Settings!$B$4,AF1394&gt;=Settings!$B$5,O1394&gt;=Settings!$B$6),"HIGH RATE","")</f>
        <v/>
      </c>
      <c r="Y1394" s="71" t="str">
        <f aca="false">IF(F1394&gt;0,RANK(F1394,$F$2:$F$1780)+COUNTIF($F$2:F1394,F1394)-1,"")</f>
        <v/>
      </c>
      <c r="Z1394" s="71" t="str">
        <f aca="false">IF(H1394&gt;0,RANK(H1394,$H$2:$H$1780)+COUNTIF($H$2:H1394,H1394)-1,"")</f>
        <v/>
      </c>
      <c r="AA1394" s="71" t="str">
        <f aca="false">IF(AC1394="","",RANK(AC1394,$AC$2:$AC$1780)+COUNTIF($AC$2:AC1394,AC1394)-1)</f>
        <v/>
      </c>
      <c r="AB1394" s="71" t="str">
        <f aca="false">IF(AD1394="","",RANK(AD1394,$AD$2:$AD$1780)+COUNTIF($AD$2:AD1394,AD1394)-1)</f>
        <v/>
      </c>
      <c r="AC1394" s="71" t="str">
        <f aca="false">IF(AND(AF1394&gt;0,E1394&gt;=Settings!$B$4),ROUND(J1394,10),"")</f>
        <v/>
      </c>
      <c r="AD1394" s="71" t="str">
        <f aca="false">IF(X1394="HIGH RATE",ROUND(O1394,10),"")</f>
        <v/>
      </c>
      <c r="AE1394" s="71" t="s">
        <v>60</v>
      </c>
      <c r="AF1394" s="73" t="n">
        <f aca="false">SUMIFS(Detail!$L$2:$L$9168,Detail!$C$2:$C$9168,$A1394)</f>
        <v>0</v>
      </c>
      <c r="AG1394" s="74" t="n">
        <f aca="false">SUMIFS(Detail!$N$2:$N$9168,Detail!$C$2:$C$9168,$A1394)</f>
        <v>0</v>
      </c>
    </row>
    <row r="1395" customFormat="false" ht="15" hidden="false" customHeight="false" outlineLevel="0" collapsed="false">
      <c r="A1395" s="71" t="s">
        <v>1461</v>
      </c>
      <c r="B1395" s="71" t="s">
        <v>3222</v>
      </c>
      <c r="C1395" s="71" t="s">
        <v>246</v>
      </c>
      <c r="D1395" s="71" t="str">
        <f aca="false">IFERROR(INDEX('Brand Map'!$B$4:$B$125,MATCH(C1395,'Brand Map'!$A$4:$A$125,0)),"Other")</f>
        <v>FYF</v>
      </c>
      <c r="E1395" s="73" t="n">
        <f aca="false">SUMIFS(Detail!$K$2:$K$9168,Detail!$C$2:$C$9168,$A1395)</f>
        <v>0</v>
      </c>
      <c r="F1395" s="73" t="n">
        <f aca="false">SUMIFS(Detail!$E$2:$E$9168,Detail!$C$2:$C$9168,$A1395)</f>
        <v>0</v>
      </c>
      <c r="G1395" s="74" t="n">
        <f aca="false">SUMIFS(Detail!$M$2:$M$9168,Detail!$C$2:$C$9168,$A1395)</f>
        <v>0</v>
      </c>
      <c r="H1395" s="74" t="n">
        <f aca="false">SUMIFS(Detail!$D$2:$D$9168,Detail!$C$2:$C$9168,$A1395)</f>
        <v>0</v>
      </c>
      <c r="I1395" s="74" t="n">
        <v>114.95</v>
      </c>
      <c r="J1395" s="51" t="n">
        <f aca="false">IF(E1395&gt;0,AF1395/E1395,0)</f>
        <v>0</v>
      </c>
      <c r="K1395" s="51" t="n">
        <f aca="false">IF(G1395&gt;0,AG1395/G1395,0)</f>
        <v>0</v>
      </c>
      <c r="L1395" s="75" t="n">
        <f aca="false">H1395/Settings!$B$16</f>
        <v>0</v>
      </c>
      <c r="M1395" s="76" t="n">
        <f aca="false">H1395/Settings!$B$20</f>
        <v>0</v>
      </c>
      <c r="N1395" s="77" t="n">
        <f aca="false">E1395*Settings!$B$3</f>
        <v>0</v>
      </c>
      <c r="O1395" s="77" t="n">
        <f aca="false">IF(E1395&gt;0,(AF1395-N1395)/SQRT(E1395*Settings!$B$3*(1-Settings!$B$3)),0)</f>
        <v>0</v>
      </c>
      <c r="P1395" s="77" t="n">
        <f aca="false">MAX(0,AF1395-N1395)</f>
        <v>0</v>
      </c>
      <c r="Q1395" s="51" t="n">
        <f aca="false">IF(E1395&gt;=Settings!$B$4,(AF1395+Settings!$B$7*Settings!$B$3)/(E1395+Settings!$B$7),Settings!$B$3)</f>
        <v>0.0748599558648786</v>
      </c>
      <c r="R1395" s="78" t="n">
        <f aca="false">PERCENTRANK($H$2:$H$1780,H1395,6)</f>
        <v>0</v>
      </c>
      <c r="S1395" s="78" t="n">
        <f aca="false">PERCENTRANK($Q$2:$Q$1780,Q1395,6)</f>
        <v>0.0646794</v>
      </c>
      <c r="T1395" s="78" t="n">
        <f aca="false">PERCENTRANK($F$2:$F$1780,F1395,6)</f>
        <v>0</v>
      </c>
      <c r="U1395" s="79" t="n">
        <f aca="false">IF(F1395&gt;0,ROUND((Settings!$B$8*T1395+Settings!$B$9*R1395+Settings!$B$10*S1395)/SUM(Settings!$B$8:$B$10),10),0)</f>
        <v>0</v>
      </c>
      <c r="V1395" s="71" t="str">
        <f aca="false">IF(U1395&gt;0,RANK(U1395,$U$2:$U$1780)+COUNTIF($U$2:U1395,U1395)-1,"")</f>
        <v/>
      </c>
      <c r="W1395" s="71" t="str">
        <f aca="false">IF(V1395="","",IF(V1395&lt;=Settings!$B$11,"1 - Fix first",IF(V1395&lt;=Settings!$B$12,"2 - Review","3 - Monitor")))</f>
        <v/>
      </c>
      <c r="X1395" s="71" t="str">
        <f aca="false">IF(AND(E1395&gt;=Settings!$B$4,AF1395&gt;=Settings!$B$5,O1395&gt;=Settings!$B$6),"HIGH RATE","")</f>
        <v/>
      </c>
      <c r="Y1395" s="71" t="str">
        <f aca="false">IF(F1395&gt;0,RANK(F1395,$F$2:$F$1780)+COUNTIF($F$2:F1395,F1395)-1,"")</f>
        <v/>
      </c>
      <c r="Z1395" s="71" t="str">
        <f aca="false">IF(H1395&gt;0,RANK(H1395,$H$2:$H$1780)+COUNTIF($H$2:H1395,H1395)-1,"")</f>
        <v/>
      </c>
      <c r="AA1395" s="71" t="str">
        <f aca="false">IF(AC1395="","",RANK(AC1395,$AC$2:$AC$1780)+COUNTIF($AC$2:AC1395,AC1395)-1)</f>
        <v/>
      </c>
      <c r="AB1395" s="71" t="str">
        <f aca="false">IF(AD1395="","",RANK(AD1395,$AD$2:$AD$1780)+COUNTIF($AD$2:AD1395,AD1395)-1)</f>
        <v/>
      </c>
      <c r="AC1395" s="71" t="str">
        <f aca="false">IF(AND(AF1395&gt;0,E1395&gt;=Settings!$B$4),ROUND(J1395,10),"")</f>
        <v/>
      </c>
      <c r="AD1395" s="71" t="str">
        <f aca="false">IF(X1395="HIGH RATE",ROUND(O1395,10),"")</f>
        <v/>
      </c>
      <c r="AE1395" s="71" t="s">
        <v>60</v>
      </c>
      <c r="AF1395" s="73" t="n">
        <f aca="false">SUMIFS(Detail!$L$2:$L$9168,Detail!$C$2:$C$9168,$A1395)</f>
        <v>0</v>
      </c>
      <c r="AG1395" s="74" t="n">
        <f aca="false">SUMIFS(Detail!$N$2:$N$9168,Detail!$C$2:$C$9168,$A1395)</f>
        <v>0</v>
      </c>
    </row>
    <row r="1396" customFormat="false" ht="15" hidden="false" customHeight="false" outlineLevel="0" collapsed="false">
      <c r="A1396" s="71" t="s">
        <v>1467</v>
      </c>
      <c r="B1396" s="71" t="s">
        <v>3222</v>
      </c>
      <c r="C1396" s="71" t="s">
        <v>246</v>
      </c>
      <c r="D1396" s="71" t="str">
        <f aca="false">IFERROR(INDEX('Brand Map'!$B$4:$B$125,MATCH(C1396,'Brand Map'!$A$4:$A$125,0)),"Other")</f>
        <v>FYF</v>
      </c>
      <c r="E1396" s="73" t="n">
        <f aca="false">SUMIFS(Detail!$K$2:$K$9168,Detail!$C$2:$C$9168,$A1396)</f>
        <v>0</v>
      </c>
      <c r="F1396" s="73" t="n">
        <f aca="false">SUMIFS(Detail!$E$2:$E$9168,Detail!$C$2:$C$9168,$A1396)</f>
        <v>0</v>
      </c>
      <c r="G1396" s="74" t="n">
        <f aca="false">SUMIFS(Detail!$M$2:$M$9168,Detail!$C$2:$C$9168,$A1396)</f>
        <v>0</v>
      </c>
      <c r="H1396" s="74" t="n">
        <f aca="false">SUMIFS(Detail!$D$2:$D$9168,Detail!$C$2:$C$9168,$A1396)</f>
        <v>0</v>
      </c>
      <c r="I1396" s="74" t="n">
        <v>319.9</v>
      </c>
      <c r="J1396" s="51" t="n">
        <f aca="false">IF(E1396&gt;0,AF1396/E1396,0)</f>
        <v>0</v>
      </c>
      <c r="K1396" s="51" t="n">
        <f aca="false">IF(G1396&gt;0,AG1396/G1396,0)</f>
        <v>0</v>
      </c>
      <c r="L1396" s="75" t="n">
        <f aca="false">H1396/Settings!$B$16</f>
        <v>0</v>
      </c>
      <c r="M1396" s="76" t="n">
        <f aca="false">H1396/Settings!$B$20</f>
        <v>0</v>
      </c>
      <c r="N1396" s="77" t="n">
        <f aca="false">E1396*Settings!$B$3</f>
        <v>0</v>
      </c>
      <c r="O1396" s="77" t="n">
        <f aca="false">IF(E1396&gt;0,(AF1396-N1396)/SQRT(E1396*Settings!$B$3*(1-Settings!$B$3)),0)</f>
        <v>0</v>
      </c>
      <c r="P1396" s="77" t="n">
        <f aca="false">MAX(0,AF1396-N1396)</f>
        <v>0</v>
      </c>
      <c r="Q1396" s="51" t="n">
        <f aca="false">IF(E1396&gt;=Settings!$B$4,(AF1396+Settings!$B$7*Settings!$B$3)/(E1396+Settings!$B$7),Settings!$B$3)</f>
        <v>0.0748599558648786</v>
      </c>
      <c r="R1396" s="78" t="n">
        <f aca="false">PERCENTRANK($H$2:$H$1780,H1396,6)</f>
        <v>0</v>
      </c>
      <c r="S1396" s="78" t="n">
        <f aca="false">PERCENTRANK($Q$2:$Q$1780,Q1396,6)</f>
        <v>0.0646794</v>
      </c>
      <c r="T1396" s="78" t="n">
        <f aca="false">PERCENTRANK($F$2:$F$1780,F1396,6)</f>
        <v>0</v>
      </c>
      <c r="U1396" s="79" t="n">
        <f aca="false">IF(F1396&gt;0,ROUND((Settings!$B$8*T1396+Settings!$B$9*R1396+Settings!$B$10*S1396)/SUM(Settings!$B$8:$B$10),10),0)</f>
        <v>0</v>
      </c>
      <c r="V1396" s="71" t="str">
        <f aca="false">IF(U1396&gt;0,RANK(U1396,$U$2:$U$1780)+COUNTIF($U$2:U1396,U1396)-1,"")</f>
        <v/>
      </c>
      <c r="W1396" s="71" t="str">
        <f aca="false">IF(V1396="","",IF(V1396&lt;=Settings!$B$11,"1 - Fix first",IF(V1396&lt;=Settings!$B$12,"2 - Review","3 - Monitor")))</f>
        <v/>
      </c>
      <c r="X1396" s="71" t="str">
        <f aca="false">IF(AND(E1396&gt;=Settings!$B$4,AF1396&gt;=Settings!$B$5,O1396&gt;=Settings!$B$6),"HIGH RATE","")</f>
        <v/>
      </c>
      <c r="Y1396" s="71" t="str">
        <f aca="false">IF(F1396&gt;0,RANK(F1396,$F$2:$F$1780)+COUNTIF($F$2:F1396,F1396)-1,"")</f>
        <v/>
      </c>
      <c r="Z1396" s="71" t="str">
        <f aca="false">IF(H1396&gt;0,RANK(H1396,$H$2:$H$1780)+COUNTIF($H$2:H1396,H1396)-1,"")</f>
        <v/>
      </c>
      <c r="AA1396" s="71" t="str">
        <f aca="false">IF(AC1396="","",RANK(AC1396,$AC$2:$AC$1780)+COUNTIF($AC$2:AC1396,AC1396)-1)</f>
        <v/>
      </c>
      <c r="AB1396" s="71" t="str">
        <f aca="false">IF(AD1396="","",RANK(AD1396,$AD$2:$AD$1780)+COUNTIF($AD$2:AD1396,AD1396)-1)</f>
        <v/>
      </c>
      <c r="AC1396" s="71" t="str">
        <f aca="false">IF(AND(AF1396&gt;0,E1396&gt;=Settings!$B$4),ROUND(J1396,10),"")</f>
        <v/>
      </c>
      <c r="AD1396" s="71" t="str">
        <f aca="false">IF(X1396="HIGH RATE",ROUND(O1396,10),"")</f>
        <v/>
      </c>
      <c r="AE1396" s="71" t="s">
        <v>60</v>
      </c>
      <c r="AF1396" s="73" t="n">
        <f aca="false">SUMIFS(Detail!$L$2:$L$9168,Detail!$C$2:$C$9168,$A1396)</f>
        <v>0</v>
      </c>
      <c r="AG1396" s="74" t="n">
        <f aca="false">SUMIFS(Detail!$N$2:$N$9168,Detail!$C$2:$C$9168,$A1396)</f>
        <v>0</v>
      </c>
    </row>
    <row r="1397" customFormat="false" ht="15" hidden="false" customHeight="false" outlineLevel="0" collapsed="false">
      <c r="A1397" s="71" t="s">
        <v>1254</v>
      </c>
      <c r="B1397" s="71" t="s">
        <v>3222</v>
      </c>
      <c r="C1397" s="71" t="s">
        <v>246</v>
      </c>
      <c r="D1397" s="71" t="str">
        <f aca="false">IFERROR(INDEX('Brand Map'!$B$4:$B$125,MATCH(C1397,'Brand Map'!$A$4:$A$125,0)),"Other")</f>
        <v>FYF</v>
      </c>
      <c r="E1397" s="73" t="n">
        <f aca="false">SUMIFS(Detail!$K$2:$K$9168,Detail!$C$2:$C$9168,$A1397)</f>
        <v>0</v>
      </c>
      <c r="F1397" s="73" t="n">
        <f aca="false">SUMIFS(Detail!$E$2:$E$9168,Detail!$C$2:$C$9168,$A1397)</f>
        <v>0</v>
      </c>
      <c r="G1397" s="74" t="n">
        <f aca="false">SUMIFS(Detail!$M$2:$M$9168,Detail!$C$2:$C$9168,$A1397)</f>
        <v>0</v>
      </c>
      <c r="H1397" s="74" t="n">
        <f aca="false">SUMIFS(Detail!$D$2:$D$9168,Detail!$C$2:$C$9168,$A1397)</f>
        <v>0</v>
      </c>
      <c r="I1397" s="74" t="n">
        <v>34.95</v>
      </c>
      <c r="J1397" s="51" t="n">
        <f aca="false">IF(E1397&gt;0,AF1397/E1397,0)</f>
        <v>0</v>
      </c>
      <c r="K1397" s="51" t="n">
        <f aca="false">IF(G1397&gt;0,AG1397/G1397,0)</f>
        <v>0</v>
      </c>
      <c r="L1397" s="75" t="n">
        <f aca="false">H1397/Settings!$B$16</f>
        <v>0</v>
      </c>
      <c r="M1397" s="76" t="n">
        <f aca="false">H1397/Settings!$B$20</f>
        <v>0</v>
      </c>
      <c r="N1397" s="77" t="n">
        <f aca="false">E1397*Settings!$B$3</f>
        <v>0</v>
      </c>
      <c r="O1397" s="77" t="n">
        <f aca="false">IF(E1397&gt;0,(AF1397-N1397)/SQRT(E1397*Settings!$B$3*(1-Settings!$B$3)),0)</f>
        <v>0</v>
      </c>
      <c r="P1397" s="77" t="n">
        <f aca="false">MAX(0,AF1397-N1397)</f>
        <v>0</v>
      </c>
      <c r="Q1397" s="51" t="n">
        <f aca="false">IF(E1397&gt;=Settings!$B$4,(AF1397+Settings!$B$7*Settings!$B$3)/(E1397+Settings!$B$7),Settings!$B$3)</f>
        <v>0.0748599558648786</v>
      </c>
      <c r="R1397" s="78" t="n">
        <f aca="false">PERCENTRANK($H$2:$H$1780,H1397,6)</f>
        <v>0</v>
      </c>
      <c r="S1397" s="78" t="n">
        <f aca="false">PERCENTRANK($Q$2:$Q$1780,Q1397,6)</f>
        <v>0.0646794</v>
      </c>
      <c r="T1397" s="78" t="n">
        <f aca="false">PERCENTRANK($F$2:$F$1780,F1397,6)</f>
        <v>0</v>
      </c>
      <c r="U1397" s="79" t="n">
        <f aca="false">IF(F1397&gt;0,ROUND((Settings!$B$8*T1397+Settings!$B$9*R1397+Settings!$B$10*S1397)/SUM(Settings!$B$8:$B$10),10),0)</f>
        <v>0</v>
      </c>
      <c r="V1397" s="71" t="str">
        <f aca="false">IF(U1397&gt;0,RANK(U1397,$U$2:$U$1780)+COUNTIF($U$2:U1397,U1397)-1,"")</f>
        <v/>
      </c>
      <c r="W1397" s="71" t="str">
        <f aca="false">IF(V1397="","",IF(V1397&lt;=Settings!$B$11,"1 - Fix first",IF(V1397&lt;=Settings!$B$12,"2 - Review","3 - Monitor")))</f>
        <v/>
      </c>
      <c r="X1397" s="71" t="str">
        <f aca="false">IF(AND(E1397&gt;=Settings!$B$4,AF1397&gt;=Settings!$B$5,O1397&gt;=Settings!$B$6),"HIGH RATE","")</f>
        <v/>
      </c>
      <c r="Y1397" s="71" t="str">
        <f aca="false">IF(F1397&gt;0,RANK(F1397,$F$2:$F$1780)+COUNTIF($F$2:F1397,F1397)-1,"")</f>
        <v/>
      </c>
      <c r="Z1397" s="71" t="str">
        <f aca="false">IF(H1397&gt;0,RANK(H1397,$H$2:$H$1780)+COUNTIF($H$2:H1397,H1397)-1,"")</f>
        <v/>
      </c>
      <c r="AA1397" s="71" t="str">
        <f aca="false">IF(AC1397="","",RANK(AC1397,$AC$2:$AC$1780)+COUNTIF($AC$2:AC1397,AC1397)-1)</f>
        <v/>
      </c>
      <c r="AB1397" s="71" t="str">
        <f aca="false">IF(AD1397="","",RANK(AD1397,$AD$2:$AD$1780)+COUNTIF($AD$2:AD1397,AD1397)-1)</f>
        <v/>
      </c>
      <c r="AC1397" s="71" t="str">
        <f aca="false">IF(AND(AF1397&gt;0,E1397&gt;=Settings!$B$4),ROUND(J1397,10),"")</f>
        <v/>
      </c>
      <c r="AD1397" s="71" t="str">
        <f aca="false">IF(X1397="HIGH RATE",ROUND(O1397,10),"")</f>
        <v/>
      </c>
      <c r="AE1397" s="71" t="s">
        <v>60</v>
      </c>
      <c r="AF1397" s="73" t="n">
        <f aca="false">SUMIFS(Detail!$L$2:$L$9168,Detail!$C$2:$C$9168,$A1397)</f>
        <v>0</v>
      </c>
      <c r="AG1397" s="74" t="n">
        <f aca="false">SUMIFS(Detail!$N$2:$N$9168,Detail!$C$2:$C$9168,$A1397)</f>
        <v>0</v>
      </c>
    </row>
    <row r="1398" customFormat="false" ht="15" hidden="false" customHeight="false" outlineLevel="0" collapsed="false">
      <c r="A1398" s="71" t="s">
        <v>924</v>
      </c>
      <c r="B1398" s="71" t="s">
        <v>3222</v>
      </c>
      <c r="C1398" s="71" t="s">
        <v>246</v>
      </c>
      <c r="D1398" s="71" t="str">
        <f aca="false">IFERROR(INDEX('Brand Map'!$B$4:$B$125,MATCH(C1398,'Brand Map'!$A$4:$A$125,0)),"Other")</f>
        <v>FYF</v>
      </c>
      <c r="E1398" s="73" t="n">
        <f aca="false">SUMIFS(Detail!$K$2:$K$9168,Detail!$C$2:$C$9168,$A1398)</f>
        <v>0</v>
      </c>
      <c r="F1398" s="73" t="n">
        <f aca="false">SUMIFS(Detail!$E$2:$E$9168,Detail!$C$2:$C$9168,$A1398)</f>
        <v>0</v>
      </c>
      <c r="G1398" s="74" t="n">
        <f aca="false">SUMIFS(Detail!$M$2:$M$9168,Detail!$C$2:$C$9168,$A1398)</f>
        <v>0</v>
      </c>
      <c r="H1398" s="74" t="n">
        <f aca="false">SUMIFS(Detail!$D$2:$D$9168,Detail!$C$2:$C$9168,$A1398)</f>
        <v>0</v>
      </c>
      <c r="I1398" s="74" t="n">
        <v>74.95</v>
      </c>
      <c r="J1398" s="51" t="n">
        <f aca="false">IF(E1398&gt;0,AF1398/E1398,0)</f>
        <v>0</v>
      </c>
      <c r="K1398" s="51" t="n">
        <f aca="false">IF(G1398&gt;0,AG1398/G1398,0)</f>
        <v>0</v>
      </c>
      <c r="L1398" s="75" t="n">
        <f aca="false">H1398/Settings!$B$16</f>
        <v>0</v>
      </c>
      <c r="M1398" s="76" t="n">
        <f aca="false">H1398/Settings!$B$20</f>
        <v>0</v>
      </c>
      <c r="N1398" s="77" t="n">
        <f aca="false">E1398*Settings!$B$3</f>
        <v>0</v>
      </c>
      <c r="O1398" s="77" t="n">
        <f aca="false">IF(E1398&gt;0,(AF1398-N1398)/SQRT(E1398*Settings!$B$3*(1-Settings!$B$3)),0)</f>
        <v>0</v>
      </c>
      <c r="P1398" s="77" t="n">
        <f aca="false">MAX(0,AF1398-N1398)</f>
        <v>0</v>
      </c>
      <c r="Q1398" s="51" t="n">
        <f aca="false">IF(E1398&gt;=Settings!$B$4,(AF1398+Settings!$B$7*Settings!$B$3)/(E1398+Settings!$B$7),Settings!$B$3)</f>
        <v>0.0748599558648786</v>
      </c>
      <c r="R1398" s="78" t="n">
        <f aca="false">PERCENTRANK($H$2:$H$1780,H1398,6)</f>
        <v>0</v>
      </c>
      <c r="S1398" s="78" t="n">
        <f aca="false">PERCENTRANK($Q$2:$Q$1780,Q1398,6)</f>
        <v>0.0646794</v>
      </c>
      <c r="T1398" s="78" t="n">
        <f aca="false">PERCENTRANK($F$2:$F$1780,F1398,6)</f>
        <v>0</v>
      </c>
      <c r="U1398" s="79" t="n">
        <f aca="false">IF(F1398&gt;0,ROUND((Settings!$B$8*T1398+Settings!$B$9*R1398+Settings!$B$10*S1398)/SUM(Settings!$B$8:$B$10),10),0)</f>
        <v>0</v>
      </c>
      <c r="V1398" s="71" t="str">
        <f aca="false">IF(U1398&gt;0,RANK(U1398,$U$2:$U$1780)+COUNTIF($U$2:U1398,U1398)-1,"")</f>
        <v/>
      </c>
      <c r="W1398" s="71" t="str">
        <f aca="false">IF(V1398="","",IF(V1398&lt;=Settings!$B$11,"1 - Fix first",IF(V1398&lt;=Settings!$B$12,"2 - Review","3 - Monitor")))</f>
        <v/>
      </c>
      <c r="X1398" s="71" t="str">
        <f aca="false">IF(AND(E1398&gt;=Settings!$B$4,AF1398&gt;=Settings!$B$5,O1398&gt;=Settings!$B$6),"HIGH RATE","")</f>
        <v/>
      </c>
      <c r="Y1398" s="71" t="str">
        <f aca="false">IF(F1398&gt;0,RANK(F1398,$F$2:$F$1780)+COUNTIF($F$2:F1398,F1398)-1,"")</f>
        <v/>
      </c>
      <c r="Z1398" s="71" t="str">
        <f aca="false">IF(H1398&gt;0,RANK(H1398,$H$2:$H$1780)+COUNTIF($H$2:H1398,H1398)-1,"")</f>
        <v/>
      </c>
      <c r="AA1398" s="71" t="str">
        <f aca="false">IF(AC1398="","",RANK(AC1398,$AC$2:$AC$1780)+COUNTIF($AC$2:AC1398,AC1398)-1)</f>
        <v/>
      </c>
      <c r="AB1398" s="71" t="str">
        <f aca="false">IF(AD1398="","",RANK(AD1398,$AD$2:$AD$1780)+COUNTIF($AD$2:AD1398,AD1398)-1)</f>
        <v/>
      </c>
      <c r="AC1398" s="71" t="str">
        <f aca="false">IF(AND(AF1398&gt;0,E1398&gt;=Settings!$B$4),ROUND(J1398,10),"")</f>
        <v/>
      </c>
      <c r="AD1398" s="71" t="str">
        <f aca="false">IF(X1398="HIGH RATE",ROUND(O1398,10),"")</f>
        <v/>
      </c>
      <c r="AE1398" s="71" t="s">
        <v>60</v>
      </c>
      <c r="AF1398" s="73" t="n">
        <f aca="false">SUMIFS(Detail!$L$2:$L$9168,Detail!$C$2:$C$9168,$A1398)</f>
        <v>0</v>
      </c>
      <c r="AG1398" s="74" t="n">
        <f aca="false">SUMIFS(Detail!$N$2:$N$9168,Detail!$C$2:$C$9168,$A1398)</f>
        <v>0</v>
      </c>
    </row>
    <row r="1399" customFormat="false" ht="15" hidden="false" customHeight="false" outlineLevel="0" collapsed="false">
      <c r="A1399" s="71" t="s">
        <v>1313</v>
      </c>
      <c r="B1399" s="71" t="s">
        <v>3222</v>
      </c>
      <c r="C1399" s="71" t="s">
        <v>246</v>
      </c>
      <c r="D1399" s="71" t="str">
        <f aca="false">IFERROR(INDEX('Brand Map'!$B$4:$B$125,MATCH(C1399,'Brand Map'!$A$4:$A$125,0)),"Other")</f>
        <v>FYF</v>
      </c>
      <c r="E1399" s="73" t="n">
        <f aca="false">SUMIFS(Detail!$K$2:$K$9168,Detail!$C$2:$C$9168,$A1399)</f>
        <v>0</v>
      </c>
      <c r="F1399" s="73" t="n">
        <f aca="false">SUMIFS(Detail!$E$2:$E$9168,Detail!$C$2:$C$9168,$A1399)</f>
        <v>0</v>
      </c>
      <c r="G1399" s="74" t="n">
        <f aca="false">SUMIFS(Detail!$M$2:$M$9168,Detail!$C$2:$C$9168,$A1399)</f>
        <v>0</v>
      </c>
      <c r="H1399" s="74" t="n">
        <f aca="false">SUMIFS(Detail!$D$2:$D$9168,Detail!$C$2:$C$9168,$A1399)</f>
        <v>0</v>
      </c>
      <c r="I1399" s="74" t="n">
        <v>114.95</v>
      </c>
      <c r="J1399" s="51" t="n">
        <f aca="false">IF(E1399&gt;0,AF1399/E1399,0)</f>
        <v>0</v>
      </c>
      <c r="K1399" s="51" t="n">
        <f aca="false">IF(G1399&gt;0,AG1399/G1399,0)</f>
        <v>0</v>
      </c>
      <c r="L1399" s="75" t="n">
        <f aca="false">H1399/Settings!$B$16</f>
        <v>0</v>
      </c>
      <c r="M1399" s="76" t="n">
        <f aca="false">H1399/Settings!$B$20</f>
        <v>0</v>
      </c>
      <c r="N1399" s="77" t="n">
        <f aca="false">E1399*Settings!$B$3</f>
        <v>0</v>
      </c>
      <c r="O1399" s="77" t="n">
        <f aca="false">IF(E1399&gt;0,(AF1399-N1399)/SQRT(E1399*Settings!$B$3*(1-Settings!$B$3)),0)</f>
        <v>0</v>
      </c>
      <c r="P1399" s="77" t="n">
        <f aca="false">MAX(0,AF1399-N1399)</f>
        <v>0</v>
      </c>
      <c r="Q1399" s="51" t="n">
        <f aca="false">IF(E1399&gt;=Settings!$B$4,(AF1399+Settings!$B$7*Settings!$B$3)/(E1399+Settings!$B$7),Settings!$B$3)</f>
        <v>0.0748599558648786</v>
      </c>
      <c r="R1399" s="78" t="n">
        <f aca="false">PERCENTRANK($H$2:$H$1780,H1399,6)</f>
        <v>0</v>
      </c>
      <c r="S1399" s="78" t="n">
        <f aca="false">PERCENTRANK($Q$2:$Q$1780,Q1399,6)</f>
        <v>0.0646794</v>
      </c>
      <c r="T1399" s="78" t="n">
        <f aca="false">PERCENTRANK($F$2:$F$1780,F1399,6)</f>
        <v>0</v>
      </c>
      <c r="U1399" s="79" t="n">
        <f aca="false">IF(F1399&gt;0,ROUND((Settings!$B$8*T1399+Settings!$B$9*R1399+Settings!$B$10*S1399)/SUM(Settings!$B$8:$B$10),10),0)</f>
        <v>0</v>
      </c>
      <c r="V1399" s="71" t="str">
        <f aca="false">IF(U1399&gt;0,RANK(U1399,$U$2:$U$1780)+COUNTIF($U$2:U1399,U1399)-1,"")</f>
        <v/>
      </c>
      <c r="W1399" s="71" t="str">
        <f aca="false">IF(V1399="","",IF(V1399&lt;=Settings!$B$11,"1 - Fix first",IF(V1399&lt;=Settings!$B$12,"2 - Review","3 - Monitor")))</f>
        <v/>
      </c>
      <c r="X1399" s="71" t="str">
        <f aca="false">IF(AND(E1399&gt;=Settings!$B$4,AF1399&gt;=Settings!$B$5,O1399&gt;=Settings!$B$6),"HIGH RATE","")</f>
        <v/>
      </c>
      <c r="Y1399" s="71" t="str">
        <f aca="false">IF(F1399&gt;0,RANK(F1399,$F$2:$F$1780)+COUNTIF($F$2:F1399,F1399)-1,"")</f>
        <v/>
      </c>
      <c r="Z1399" s="71" t="str">
        <f aca="false">IF(H1399&gt;0,RANK(H1399,$H$2:$H$1780)+COUNTIF($H$2:H1399,H1399)-1,"")</f>
        <v/>
      </c>
      <c r="AA1399" s="71" t="str">
        <f aca="false">IF(AC1399="","",RANK(AC1399,$AC$2:$AC$1780)+COUNTIF($AC$2:AC1399,AC1399)-1)</f>
        <v/>
      </c>
      <c r="AB1399" s="71" t="str">
        <f aca="false">IF(AD1399="","",RANK(AD1399,$AD$2:$AD$1780)+COUNTIF($AD$2:AD1399,AD1399)-1)</f>
        <v/>
      </c>
      <c r="AC1399" s="71" t="str">
        <f aca="false">IF(AND(AF1399&gt;0,E1399&gt;=Settings!$B$4),ROUND(J1399,10),"")</f>
        <v/>
      </c>
      <c r="AD1399" s="71" t="str">
        <f aca="false">IF(X1399="HIGH RATE",ROUND(O1399,10),"")</f>
        <v/>
      </c>
      <c r="AE1399" s="71" t="s">
        <v>60</v>
      </c>
      <c r="AF1399" s="73" t="n">
        <f aca="false">SUMIFS(Detail!$L$2:$L$9168,Detail!$C$2:$C$9168,$A1399)</f>
        <v>0</v>
      </c>
      <c r="AG1399" s="74" t="n">
        <f aca="false">SUMIFS(Detail!$N$2:$N$9168,Detail!$C$2:$C$9168,$A1399)</f>
        <v>0</v>
      </c>
    </row>
    <row r="1400" customFormat="false" ht="15" hidden="false" customHeight="false" outlineLevel="0" collapsed="false">
      <c r="A1400" s="71" t="s">
        <v>1072</v>
      </c>
      <c r="B1400" s="71" t="s">
        <v>3222</v>
      </c>
      <c r="C1400" s="71" t="s">
        <v>246</v>
      </c>
      <c r="D1400" s="71" t="str">
        <f aca="false">IFERROR(INDEX('Brand Map'!$B$4:$B$125,MATCH(C1400,'Brand Map'!$A$4:$A$125,0)),"Other")</f>
        <v>FYF</v>
      </c>
      <c r="E1400" s="73" t="n">
        <f aca="false">SUMIFS(Detail!$K$2:$K$9168,Detail!$C$2:$C$9168,$A1400)</f>
        <v>0</v>
      </c>
      <c r="F1400" s="73" t="n">
        <f aca="false">SUMIFS(Detail!$E$2:$E$9168,Detail!$C$2:$C$9168,$A1400)</f>
        <v>0</v>
      </c>
      <c r="G1400" s="74" t="n">
        <f aca="false">SUMIFS(Detail!$M$2:$M$9168,Detail!$C$2:$C$9168,$A1400)</f>
        <v>0</v>
      </c>
      <c r="H1400" s="74" t="n">
        <f aca="false">SUMIFS(Detail!$D$2:$D$9168,Detail!$C$2:$C$9168,$A1400)</f>
        <v>0</v>
      </c>
      <c r="I1400" s="74" t="n">
        <v>99.95</v>
      </c>
      <c r="J1400" s="51" t="n">
        <f aca="false">IF(E1400&gt;0,AF1400/E1400,0)</f>
        <v>0</v>
      </c>
      <c r="K1400" s="51" t="n">
        <f aca="false">IF(G1400&gt;0,AG1400/G1400,0)</f>
        <v>0</v>
      </c>
      <c r="L1400" s="75" t="n">
        <f aca="false">H1400/Settings!$B$16</f>
        <v>0</v>
      </c>
      <c r="M1400" s="76" t="n">
        <f aca="false">H1400/Settings!$B$20</f>
        <v>0</v>
      </c>
      <c r="N1400" s="77" t="n">
        <f aca="false">E1400*Settings!$B$3</f>
        <v>0</v>
      </c>
      <c r="O1400" s="77" t="n">
        <f aca="false">IF(E1400&gt;0,(AF1400-N1400)/SQRT(E1400*Settings!$B$3*(1-Settings!$B$3)),0)</f>
        <v>0</v>
      </c>
      <c r="P1400" s="77" t="n">
        <f aca="false">MAX(0,AF1400-N1400)</f>
        <v>0</v>
      </c>
      <c r="Q1400" s="51" t="n">
        <f aca="false">IF(E1400&gt;=Settings!$B$4,(AF1400+Settings!$B$7*Settings!$B$3)/(E1400+Settings!$B$7),Settings!$B$3)</f>
        <v>0.0748599558648786</v>
      </c>
      <c r="R1400" s="78" t="n">
        <f aca="false">PERCENTRANK($H$2:$H$1780,H1400,6)</f>
        <v>0</v>
      </c>
      <c r="S1400" s="78" t="n">
        <f aca="false">PERCENTRANK($Q$2:$Q$1780,Q1400,6)</f>
        <v>0.0646794</v>
      </c>
      <c r="T1400" s="78" t="n">
        <f aca="false">PERCENTRANK($F$2:$F$1780,F1400,6)</f>
        <v>0</v>
      </c>
      <c r="U1400" s="79" t="n">
        <f aca="false">IF(F1400&gt;0,ROUND((Settings!$B$8*T1400+Settings!$B$9*R1400+Settings!$B$10*S1400)/SUM(Settings!$B$8:$B$10),10),0)</f>
        <v>0</v>
      </c>
      <c r="V1400" s="71" t="str">
        <f aca="false">IF(U1400&gt;0,RANK(U1400,$U$2:$U$1780)+COUNTIF($U$2:U1400,U1400)-1,"")</f>
        <v/>
      </c>
      <c r="W1400" s="71" t="str">
        <f aca="false">IF(V1400="","",IF(V1400&lt;=Settings!$B$11,"1 - Fix first",IF(V1400&lt;=Settings!$B$12,"2 - Review","3 - Monitor")))</f>
        <v/>
      </c>
      <c r="X1400" s="71" t="str">
        <f aca="false">IF(AND(E1400&gt;=Settings!$B$4,AF1400&gt;=Settings!$B$5,O1400&gt;=Settings!$B$6),"HIGH RATE","")</f>
        <v/>
      </c>
      <c r="Y1400" s="71" t="str">
        <f aca="false">IF(F1400&gt;0,RANK(F1400,$F$2:$F$1780)+COUNTIF($F$2:F1400,F1400)-1,"")</f>
        <v/>
      </c>
      <c r="Z1400" s="71" t="str">
        <f aca="false">IF(H1400&gt;0,RANK(H1400,$H$2:$H$1780)+COUNTIF($H$2:H1400,H1400)-1,"")</f>
        <v/>
      </c>
      <c r="AA1400" s="71" t="str">
        <f aca="false">IF(AC1400="","",RANK(AC1400,$AC$2:$AC$1780)+COUNTIF($AC$2:AC1400,AC1400)-1)</f>
        <v/>
      </c>
      <c r="AB1400" s="71" t="str">
        <f aca="false">IF(AD1400="","",RANK(AD1400,$AD$2:$AD$1780)+COUNTIF($AD$2:AD1400,AD1400)-1)</f>
        <v/>
      </c>
      <c r="AC1400" s="71" t="str">
        <f aca="false">IF(AND(AF1400&gt;0,E1400&gt;=Settings!$B$4),ROUND(J1400,10),"")</f>
        <v/>
      </c>
      <c r="AD1400" s="71" t="str">
        <f aca="false">IF(X1400="HIGH RATE",ROUND(O1400,10),"")</f>
        <v/>
      </c>
      <c r="AE1400" s="71" t="s">
        <v>60</v>
      </c>
      <c r="AF1400" s="73" t="n">
        <f aca="false">SUMIFS(Detail!$L$2:$L$9168,Detail!$C$2:$C$9168,$A1400)</f>
        <v>0</v>
      </c>
      <c r="AG1400" s="74" t="n">
        <f aca="false">SUMIFS(Detail!$N$2:$N$9168,Detail!$C$2:$C$9168,$A1400)</f>
        <v>0</v>
      </c>
    </row>
    <row r="1401" customFormat="false" ht="15" hidden="false" customHeight="false" outlineLevel="0" collapsed="false">
      <c r="A1401" s="71" t="s">
        <v>1183</v>
      </c>
      <c r="B1401" s="71" t="s">
        <v>3223</v>
      </c>
      <c r="C1401" s="71" t="s">
        <v>246</v>
      </c>
      <c r="D1401" s="71" t="str">
        <f aca="false">IFERROR(INDEX('Brand Map'!$B$4:$B$125,MATCH(C1401,'Brand Map'!$A$4:$A$125,0)),"Other")</f>
        <v>FYF</v>
      </c>
      <c r="E1401" s="73" t="n">
        <f aca="false">SUMIFS(Detail!$K$2:$K$9168,Detail!$C$2:$C$9168,$A1401)</f>
        <v>0</v>
      </c>
      <c r="F1401" s="73" t="n">
        <f aca="false">SUMIFS(Detail!$E$2:$E$9168,Detail!$C$2:$C$9168,$A1401)</f>
        <v>0</v>
      </c>
      <c r="G1401" s="74" t="n">
        <f aca="false">SUMIFS(Detail!$M$2:$M$9168,Detail!$C$2:$C$9168,$A1401)</f>
        <v>0</v>
      </c>
      <c r="H1401" s="74" t="n">
        <f aca="false">SUMIFS(Detail!$D$2:$D$9168,Detail!$C$2:$C$9168,$A1401)</f>
        <v>0</v>
      </c>
      <c r="I1401" s="74" t="n">
        <v>69.99</v>
      </c>
      <c r="J1401" s="51" t="n">
        <f aca="false">IF(E1401&gt;0,AF1401/E1401,0)</f>
        <v>0</v>
      </c>
      <c r="K1401" s="51" t="n">
        <f aca="false">IF(G1401&gt;0,AG1401/G1401,0)</f>
        <v>0</v>
      </c>
      <c r="L1401" s="75" t="n">
        <f aca="false">H1401/Settings!$B$16</f>
        <v>0</v>
      </c>
      <c r="M1401" s="76" t="n">
        <f aca="false">H1401/Settings!$B$20</f>
        <v>0</v>
      </c>
      <c r="N1401" s="77" t="n">
        <f aca="false">E1401*Settings!$B$3</f>
        <v>0</v>
      </c>
      <c r="O1401" s="77" t="n">
        <f aca="false">IF(E1401&gt;0,(AF1401-N1401)/SQRT(E1401*Settings!$B$3*(1-Settings!$B$3)),0)</f>
        <v>0</v>
      </c>
      <c r="P1401" s="77" t="n">
        <f aca="false">MAX(0,AF1401-N1401)</f>
        <v>0</v>
      </c>
      <c r="Q1401" s="51" t="n">
        <f aca="false">IF(E1401&gt;=Settings!$B$4,(AF1401+Settings!$B$7*Settings!$B$3)/(E1401+Settings!$B$7),Settings!$B$3)</f>
        <v>0.0748599558648786</v>
      </c>
      <c r="R1401" s="78" t="n">
        <f aca="false">PERCENTRANK($H$2:$H$1780,H1401,6)</f>
        <v>0</v>
      </c>
      <c r="S1401" s="78" t="n">
        <f aca="false">PERCENTRANK($Q$2:$Q$1780,Q1401,6)</f>
        <v>0.0646794</v>
      </c>
      <c r="T1401" s="78" t="n">
        <f aca="false">PERCENTRANK($F$2:$F$1780,F1401,6)</f>
        <v>0</v>
      </c>
      <c r="U1401" s="79" t="n">
        <f aca="false">IF(F1401&gt;0,ROUND((Settings!$B$8*T1401+Settings!$B$9*R1401+Settings!$B$10*S1401)/SUM(Settings!$B$8:$B$10),10),0)</f>
        <v>0</v>
      </c>
      <c r="V1401" s="71" t="str">
        <f aca="false">IF(U1401&gt;0,RANK(U1401,$U$2:$U$1780)+COUNTIF($U$2:U1401,U1401)-1,"")</f>
        <v/>
      </c>
      <c r="W1401" s="71" t="str">
        <f aca="false">IF(V1401="","",IF(V1401&lt;=Settings!$B$11,"1 - Fix first",IF(V1401&lt;=Settings!$B$12,"2 - Review","3 - Monitor")))</f>
        <v/>
      </c>
      <c r="X1401" s="71" t="str">
        <f aca="false">IF(AND(E1401&gt;=Settings!$B$4,AF1401&gt;=Settings!$B$5,O1401&gt;=Settings!$B$6),"HIGH RATE","")</f>
        <v/>
      </c>
      <c r="Y1401" s="71" t="str">
        <f aca="false">IF(F1401&gt;0,RANK(F1401,$F$2:$F$1780)+COUNTIF($F$2:F1401,F1401)-1,"")</f>
        <v/>
      </c>
      <c r="Z1401" s="71" t="str">
        <f aca="false">IF(H1401&gt;0,RANK(H1401,$H$2:$H$1780)+COUNTIF($H$2:H1401,H1401)-1,"")</f>
        <v/>
      </c>
      <c r="AA1401" s="71" t="str">
        <f aca="false">IF(AC1401="","",RANK(AC1401,$AC$2:$AC$1780)+COUNTIF($AC$2:AC1401,AC1401)-1)</f>
        <v/>
      </c>
      <c r="AB1401" s="71" t="str">
        <f aca="false">IF(AD1401="","",RANK(AD1401,$AD$2:$AD$1780)+COUNTIF($AD$2:AD1401,AD1401)-1)</f>
        <v/>
      </c>
      <c r="AC1401" s="71" t="str">
        <f aca="false">IF(AND(AF1401&gt;0,E1401&gt;=Settings!$B$4),ROUND(J1401,10),"")</f>
        <v/>
      </c>
      <c r="AD1401" s="71" t="str">
        <f aca="false">IF(X1401="HIGH RATE",ROUND(O1401,10),"")</f>
        <v/>
      </c>
      <c r="AE1401" s="71" t="s">
        <v>60</v>
      </c>
      <c r="AF1401" s="73" t="n">
        <f aca="false">SUMIFS(Detail!$L$2:$L$9168,Detail!$C$2:$C$9168,$A1401)</f>
        <v>0</v>
      </c>
      <c r="AG1401" s="74" t="n">
        <f aca="false">SUMIFS(Detail!$N$2:$N$9168,Detail!$C$2:$C$9168,$A1401)</f>
        <v>0</v>
      </c>
    </row>
    <row r="1402" customFormat="false" ht="15" hidden="false" customHeight="false" outlineLevel="0" collapsed="false">
      <c r="A1402" s="71" t="s">
        <v>916</v>
      </c>
      <c r="B1402" s="71" t="s">
        <v>3224</v>
      </c>
      <c r="C1402" s="71" t="s">
        <v>246</v>
      </c>
      <c r="D1402" s="71" t="str">
        <f aca="false">IFERROR(INDEX('Brand Map'!$B$4:$B$125,MATCH(C1402,'Brand Map'!$A$4:$A$125,0)),"Other")</f>
        <v>FYF</v>
      </c>
      <c r="E1402" s="73" t="n">
        <f aca="false">SUMIFS(Detail!$K$2:$K$9168,Detail!$C$2:$C$9168,$A1402)</f>
        <v>0</v>
      </c>
      <c r="F1402" s="73" t="n">
        <f aca="false">SUMIFS(Detail!$E$2:$E$9168,Detail!$C$2:$C$9168,$A1402)</f>
        <v>0</v>
      </c>
      <c r="G1402" s="74" t="n">
        <f aca="false">SUMIFS(Detail!$M$2:$M$9168,Detail!$C$2:$C$9168,$A1402)</f>
        <v>0</v>
      </c>
      <c r="H1402" s="74" t="n">
        <f aca="false">SUMIFS(Detail!$D$2:$D$9168,Detail!$C$2:$C$9168,$A1402)</f>
        <v>0</v>
      </c>
      <c r="I1402" s="74" t="n">
        <v>169.9</v>
      </c>
      <c r="J1402" s="51" t="n">
        <f aca="false">IF(E1402&gt;0,AF1402/E1402,0)</f>
        <v>0</v>
      </c>
      <c r="K1402" s="51" t="n">
        <f aca="false">IF(G1402&gt;0,AG1402/G1402,0)</f>
        <v>0</v>
      </c>
      <c r="L1402" s="75" t="n">
        <f aca="false">H1402/Settings!$B$16</f>
        <v>0</v>
      </c>
      <c r="M1402" s="76" t="n">
        <f aca="false">H1402/Settings!$B$20</f>
        <v>0</v>
      </c>
      <c r="N1402" s="77" t="n">
        <f aca="false">E1402*Settings!$B$3</f>
        <v>0</v>
      </c>
      <c r="O1402" s="77" t="n">
        <f aca="false">IF(E1402&gt;0,(AF1402-N1402)/SQRT(E1402*Settings!$B$3*(1-Settings!$B$3)),0)</f>
        <v>0</v>
      </c>
      <c r="P1402" s="77" t="n">
        <f aca="false">MAX(0,AF1402-N1402)</f>
        <v>0</v>
      </c>
      <c r="Q1402" s="51" t="n">
        <f aca="false">IF(E1402&gt;=Settings!$B$4,(AF1402+Settings!$B$7*Settings!$B$3)/(E1402+Settings!$B$7),Settings!$B$3)</f>
        <v>0.0748599558648786</v>
      </c>
      <c r="R1402" s="78" t="n">
        <f aca="false">PERCENTRANK($H$2:$H$1780,H1402,6)</f>
        <v>0</v>
      </c>
      <c r="S1402" s="78" t="n">
        <f aca="false">PERCENTRANK($Q$2:$Q$1780,Q1402,6)</f>
        <v>0.0646794</v>
      </c>
      <c r="T1402" s="78" t="n">
        <f aca="false">PERCENTRANK($F$2:$F$1780,F1402,6)</f>
        <v>0</v>
      </c>
      <c r="U1402" s="79" t="n">
        <f aca="false">IF(F1402&gt;0,ROUND((Settings!$B$8*T1402+Settings!$B$9*R1402+Settings!$B$10*S1402)/SUM(Settings!$B$8:$B$10),10),0)</f>
        <v>0</v>
      </c>
      <c r="V1402" s="71" t="str">
        <f aca="false">IF(U1402&gt;0,RANK(U1402,$U$2:$U$1780)+COUNTIF($U$2:U1402,U1402)-1,"")</f>
        <v/>
      </c>
      <c r="W1402" s="71" t="str">
        <f aca="false">IF(V1402="","",IF(V1402&lt;=Settings!$B$11,"1 - Fix first",IF(V1402&lt;=Settings!$B$12,"2 - Review","3 - Monitor")))</f>
        <v/>
      </c>
      <c r="X1402" s="71" t="str">
        <f aca="false">IF(AND(E1402&gt;=Settings!$B$4,AF1402&gt;=Settings!$B$5,O1402&gt;=Settings!$B$6),"HIGH RATE","")</f>
        <v/>
      </c>
      <c r="Y1402" s="71" t="str">
        <f aca="false">IF(F1402&gt;0,RANK(F1402,$F$2:$F$1780)+COUNTIF($F$2:F1402,F1402)-1,"")</f>
        <v/>
      </c>
      <c r="Z1402" s="71" t="str">
        <f aca="false">IF(H1402&gt;0,RANK(H1402,$H$2:$H$1780)+COUNTIF($H$2:H1402,H1402)-1,"")</f>
        <v/>
      </c>
      <c r="AA1402" s="71" t="str">
        <f aca="false">IF(AC1402="","",RANK(AC1402,$AC$2:$AC$1780)+COUNTIF($AC$2:AC1402,AC1402)-1)</f>
        <v/>
      </c>
      <c r="AB1402" s="71" t="str">
        <f aca="false">IF(AD1402="","",RANK(AD1402,$AD$2:$AD$1780)+COUNTIF($AD$2:AD1402,AD1402)-1)</f>
        <v/>
      </c>
      <c r="AC1402" s="71" t="str">
        <f aca="false">IF(AND(AF1402&gt;0,E1402&gt;=Settings!$B$4),ROUND(J1402,10),"")</f>
        <v/>
      </c>
      <c r="AD1402" s="71" t="str">
        <f aca="false">IF(X1402="HIGH RATE",ROUND(O1402,10),"")</f>
        <v/>
      </c>
      <c r="AE1402" s="71" t="s">
        <v>60</v>
      </c>
      <c r="AF1402" s="73" t="n">
        <f aca="false">SUMIFS(Detail!$L$2:$L$9168,Detail!$C$2:$C$9168,$A1402)</f>
        <v>0</v>
      </c>
      <c r="AG1402" s="74" t="n">
        <f aca="false">SUMIFS(Detail!$N$2:$N$9168,Detail!$C$2:$C$9168,$A1402)</f>
        <v>0</v>
      </c>
    </row>
    <row r="1403" customFormat="false" ht="15" hidden="false" customHeight="false" outlineLevel="0" collapsed="false">
      <c r="A1403" s="71" t="s">
        <v>1932</v>
      </c>
      <c r="B1403" s="71" t="s">
        <v>3224</v>
      </c>
      <c r="C1403" s="71" t="s">
        <v>246</v>
      </c>
      <c r="D1403" s="71" t="str">
        <f aca="false">IFERROR(INDEX('Brand Map'!$B$4:$B$125,MATCH(C1403,'Brand Map'!$A$4:$A$125,0)),"Other")</f>
        <v>FYF</v>
      </c>
      <c r="E1403" s="73" t="n">
        <f aca="false">SUMIFS(Detail!$K$2:$K$9168,Detail!$C$2:$C$9168,$A1403)</f>
        <v>0</v>
      </c>
      <c r="F1403" s="73" t="n">
        <f aca="false">SUMIFS(Detail!$E$2:$E$9168,Detail!$C$2:$C$9168,$A1403)</f>
        <v>0</v>
      </c>
      <c r="G1403" s="74" t="n">
        <f aca="false">SUMIFS(Detail!$M$2:$M$9168,Detail!$C$2:$C$9168,$A1403)</f>
        <v>0</v>
      </c>
      <c r="H1403" s="74" t="n">
        <f aca="false">SUMIFS(Detail!$D$2:$D$9168,Detail!$C$2:$C$9168,$A1403)</f>
        <v>0</v>
      </c>
      <c r="I1403" s="74" t="n">
        <v>84.95</v>
      </c>
      <c r="J1403" s="51" t="n">
        <f aca="false">IF(E1403&gt;0,AF1403/E1403,0)</f>
        <v>0</v>
      </c>
      <c r="K1403" s="51" t="n">
        <f aca="false">IF(G1403&gt;0,AG1403/G1403,0)</f>
        <v>0</v>
      </c>
      <c r="L1403" s="75" t="n">
        <f aca="false">H1403/Settings!$B$16</f>
        <v>0</v>
      </c>
      <c r="M1403" s="76" t="n">
        <f aca="false">H1403/Settings!$B$20</f>
        <v>0</v>
      </c>
      <c r="N1403" s="77" t="n">
        <f aca="false">E1403*Settings!$B$3</f>
        <v>0</v>
      </c>
      <c r="O1403" s="77" t="n">
        <f aca="false">IF(E1403&gt;0,(AF1403-N1403)/SQRT(E1403*Settings!$B$3*(1-Settings!$B$3)),0)</f>
        <v>0</v>
      </c>
      <c r="P1403" s="77" t="n">
        <f aca="false">MAX(0,AF1403-N1403)</f>
        <v>0</v>
      </c>
      <c r="Q1403" s="51" t="n">
        <f aca="false">IF(E1403&gt;=Settings!$B$4,(AF1403+Settings!$B$7*Settings!$B$3)/(E1403+Settings!$B$7),Settings!$B$3)</f>
        <v>0.0748599558648786</v>
      </c>
      <c r="R1403" s="78" t="n">
        <f aca="false">PERCENTRANK($H$2:$H$1780,H1403,6)</f>
        <v>0</v>
      </c>
      <c r="S1403" s="78" t="n">
        <f aca="false">PERCENTRANK($Q$2:$Q$1780,Q1403,6)</f>
        <v>0.0646794</v>
      </c>
      <c r="T1403" s="78" t="n">
        <f aca="false">PERCENTRANK($F$2:$F$1780,F1403,6)</f>
        <v>0</v>
      </c>
      <c r="U1403" s="79" t="n">
        <f aca="false">IF(F1403&gt;0,ROUND((Settings!$B$8*T1403+Settings!$B$9*R1403+Settings!$B$10*S1403)/SUM(Settings!$B$8:$B$10),10),0)</f>
        <v>0</v>
      </c>
      <c r="V1403" s="71" t="str">
        <f aca="false">IF(U1403&gt;0,RANK(U1403,$U$2:$U$1780)+COUNTIF($U$2:U1403,U1403)-1,"")</f>
        <v/>
      </c>
      <c r="W1403" s="71" t="str">
        <f aca="false">IF(V1403="","",IF(V1403&lt;=Settings!$B$11,"1 - Fix first",IF(V1403&lt;=Settings!$B$12,"2 - Review","3 - Monitor")))</f>
        <v/>
      </c>
      <c r="X1403" s="71" t="str">
        <f aca="false">IF(AND(E1403&gt;=Settings!$B$4,AF1403&gt;=Settings!$B$5,O1403&gt;=Settings!$B$6),"HIGH RATE","")</f>
        <v/>
      </c>
      <c r="Y1403" s="71" t="str">
        <f aca="false">IF(F1403&gt;0,RANK(F1403,$F$2:$F$1780)+COUNTIF($F$2:F1403,F1403)-1,"")</f>
        <v/>
      </c>
      <c r="Z1403" s="71" t="str">
        <f aca="false">IF(H1403&gt;0,RANK(H1403,$H$2:$H$1780)+COUNTIF($H$2:H1403,H1403)-1,"")</f>
        <v/>
      </c>
      <c r="AA1403" s="71" t="str">
        <f aca="false">IF(AC1403="","",RANK(AC1403,$AC$2:$AC$1780)+COUNTIF($AC$2:AC1403,AC1403)-1)</f>
        <v/>
      </c>
      <c r="AB1403" s="71" t="str">
        <f aca="false">IF(AD1403="","",RANK(AD1403,$AD$2:$AD$1780)+COUNTIF($AD$2:AD1403,AD1403)-1)</f>
        <v/>
      </c>
      <c r="AC1403" s="71" t="str">
        <f aca="false">IF(AND(AF1403&gt;0,E1403&gt;=Settings!$B$4),ROUND(J1403,10),"")</f>
        <v/>
      </c>
      <c r="AD1403" s="71" t="str">
        <f aca="false">IF(X1403="HIGH RATE",ROUND(O1403,10),"")</f>
        <v/>
      </c>
      <c r="AE1403" s="71" t="s">
        <v>60</v>
      </c>
      <c r="AF1403" s="73" t="n">
        <f aca="false">SUMIFS(Detail!$L$2:$L$9168,Detail!$C$2:$C$9168,$A1403)</f>
        <v>0</v>
      </c>
      <c r="AG1403" s="74" t="n">
        <f aca="false">SUMIFS(Detail!$N$2:$N$9168,Detail!$C$2:$C$9168,$A1403)</f>
        <v>0</v>
      </c>
    </row>
    <row r="1404" customFormat="false" ht="15" hidden="false" customHeight="false" outlineLevel="0" collapsed="false">
      <c r="A1404" s="71" t="s">
        <v>1051</v>
      </c>
      <c r="B1404" s="71" t="s">
        <v>2857</v>
      </c>
      <c r="C1404" s="71" t="s">
        <v>246</v>
      </c>
      <c r="D1404" s="71" t="str">
        <f aca="false">IFERROR(INDEX('Brand Map'!$B$4:$B$125,MATCH(C1404,'Brand Map'!$A$4:$A$125,0)),"Other")</f>
        <v>FYF</v>
      </c>
      <c r="E1404" s="73" t="n">
        <f aca="false">SUMIFS(Detail!$K$2:$K$9168,Detail!$C$2:$C$9168,$A1404)</f>
        <v>0</v>
      </c>
      <c r="F1404" s="73" t="n">
        <f aca="false">SUMIFS(Detail!$E$2:$E$9168,Detail!$C$2:$C$9168,$A1404)</f>
        <v>0</v>
      </c>
      <c r="G1404" s="74" t="n">
        <f aca="false">SUMIFS(Detail!$M$2:$M$9168,Detail!$C$2:$C$9168,$A1404)</f>
        <v>0</v>
      </c>
      <c r="H1404" s="74" t="n">
        <f aca="false">SUMIFS(Detail!$D$2:$D$9168,Detail!$C$2:$C$9168,$A1404)</f>
        <v>0</v>
      </c>
      <c r="I1404" s="74" t="n">
        <v>189.9</v>
      </c>
      <c r="J1404" s="51" t="n">
        <f aca="false">IF(E1404&gt;0,AF1404/E1404,0)</f>
        <v>0</v>
      </c>
      <c r="K1404" s="51" t="n">
        <f aca="false">IF(G1404&gt;0,AG1404/G1404,0)</f>
        <v>0</v>
      </c>
      <c r="L1404" s="75" t="n">
        <f aca="false">H1404/Settings!$B$16</f>
        <v>0</v>
      </c>
      <c r="M1404" s="76" t="n">
        <f aca="false">H1404/Settings!$B$20</f>
        <v>0</v>
      </c>
      <c r="N1404" s="77" t="n">
        <f aca="false">E1404*Settings!$B$3</f>
        <v>0</v>
      </c>
      <c r="O1404" s="77" t="n">
        <f aca="false">IF(E1404&gt;0,(AF1404-N1404)/SQRT(E1404*Settings!$B$3*(1-Settings!$B$3)),0)</f>
        <v>0</v>
      </c>
      <c r="P1404" s="77" t="n">
        <f aca="false">MAX(0,AF1404-N1404)</f>
        <v>0</v>
      </c>
      <c r="Q1404" s="51" t="n">
        <f aca="false">IF(E1404&gt;=Settings!$B$4,(AF1404+Settings!$B$7*Settings!$B$3)/(E1404+Settings!$B$7),Settings!$B$3)</f>
        <v>0.0748599558648786</v>
      </c>
      <c r="R1404" s="78" t="n">
        <f aca="false">PERCENTRANK($H$2:$H$1780,H1404,6)</f>
        <v>0</v>
      </c>
      <c r="S1404" s="78" t="n">
        <f aca="false">PERCENTRANK($Q$2:$Q$1780,Q1404,6)</f>
        <v>0.0646794</v>
      </c>
      <c r="T1404" s="78" t="n">
        <f aca="false">PERCENTRANK($F$2:$F$1780,F1404,6)</f>
        <v>0</v>
      </c>
      <c r="U1404" s="79" t="n">
        <f aca="false">IF(F1404&gt;0,ROUND((Settings!$B$8*T1404+Settings!$B$9*R1404+Settings!$B$10*S1404)/SUM(Settings!$B$8:$B$10),10),0)</f>
        <v>0</v>
      </c>
      <c r="V1404" s="71" t="str">
        <f aca="false">IF(U1404&gt;0,RANK(U1404,$U$2:$U$1780)+COUNTIF($U$2:U1404,U1404)-1,"")</f>
        <v/>
      </c>
      <c r="W1404" s="71" t="str">
        <f aca="false">IF(V1404="","",IF(V1404&lt;=Settings!$B$11,"1 - Fix first",IF(V1404&lt;=Settings!$B$12,"2 - Review","3 - Monitor")))</f>
        <v/>
      </c>
      <c r="X1404" s="71" t="str">
        <f aca="false">IF(AND(E1404&gt;=Settings!$B$4,AF1404&gt;=Settings!$B$5,O1404&gt;=Settings!$B$6),"HIGH RATE","")</f>
        <v/>
      </c>
      <c r="Y1404" s="71" t="str">
        <f aca="false">IF(F1404&gt;0,RANK(F1404,$F$2:$F$1780)+COUNTIF($F$2:F1404,F1404)-1,"")</f>
        <v/>
      </c>
      <c r="Z1404" s="71" t="str">
        <f aca="false">IF(H1404&gt;0,RANK(H1404,$H$2:$H$1780)+COUNTIF($H$2:H1404,H1404)-1,"")</f>
        <v/>
      </c>
      <c r="AA1404" s="71" t="str">
        <f aca="false">IF(AC1404="","",RANK(AC1404,$AC$2:$AC$1780)+COUNTIF($AC$2:AC1404,AC1404)-1)</f>
        <v/>
      </c>
      <c r="AB1404" s="71" t="str">
        <f aca="false">IF(AD1404="","",RANK(AD1404,$AD$2:$AD$1780)+COUNTIF($AD$2:AD1404,AD1404)-1)</f>
        <v/>
      </c>
      <c r="AC1404" s="71" t="str">
        <f aca="false">IF(AND(AF1404&gt;0,E1404&gt;=Settings!$B$4),ROUND(J1404,10),"")</f>
        <v/>
      </c>
      <c r="AD1404" s="71" t="str">
        <f aca="false">IF(X1404="HIGH RATE",ROUND(O1404,10),"")</f>
        <v/>
      </c>
      <c r="AE1404" s="71" t="s">
        <v>60</v>
      </c>
      <c r="AF1404" s="73" t="n">
        <f aca="false">SUMIFS(Detail!$L$2:$L$9168,Detail!$C$2:$C$9168,$A1404)</f>
        <v>0</v>
      </c>
      <c r="AG1404" s="74" t="n">
        <f aca="false">SUMIFS(Detail!$N$2:$N$9168,Detail!$C$2:$C$9168,$A1404)</f>
        <v>0</v>
      </c>
    </row>
    <row r="1405" customFormat="false" ht="15" hidden="false" customHeight="false" outlineLevel="0" collapsed="false">
      <c r="A1405" s="71" t="s">
        <v>979</v>
      </c>
      <c r="B1405" s="71" t="s">
        <v>2857</v>
      </c>
      <c r="C1405" s="71" t="s">
        <v>246</v>
      </c>
      <c r="D1405" s="71" t="str">
        <f aca="false">IFERROR(INDEX('Brand Map'!$B$4:$B$125,MATCH(C1405,'Brand Map'!$A$4:$A$125,0)),"Other")</f>
        <v>FYF</v>
      </c>
      <c r="E1405" s="73" t="n">
        <f aca="false">SUMIFS(Detail!$K$2:$K$9168,Detail!$C$2:$C$9168,$A1405)</f>
        <v>0</v>
      </c>
      <c r="F1405" s="73" t="n">
        <f aca="false">SUMIFS(Detail!$E$2:$E$9168,Detail!$C$2:$C$9168,$A1405)</f>
        <v>0</v>
      </c>
      <c r="G1405" s="74" t="n">
        <f aca="false">SUMIFS(Detail!$M$2:$M$9168,Detail!$C$2:$C$9168,$A1405)</f>
        <v>0</v>
      </c>
      <c r="H1405" s="74" t="n">
        <f aca="false">SUMIFS(Detail!$D$2:$D$9168,Detail!$C$2:$C$9168,$A1405)</f>
        <v>0</v>
      </c>
      <c r="I1405" s="74" t="n">
        <v>104.95</v>
      </c>
      <c r="J1405" s="51" t="n">
        <f aca="false">IF(E1405&gt;0,AF1405/E1405,0)</f>
        <v>0</v>
      </c>
      <c r="K1405" s="51" t="n">
        <f aca="false">IF(G1405&gt;0,AG1405/G1405,0)</f>
        <v>0</v>
      </c>
      <c r="L1405" s="75" t="n">
        <f aca="false">H1405/Settings!$B$16</f>
        <v>0</v>
      </c>
      <c r="M1405" s="76" t="n">
        <f aca="false">H1405/Settings!$B$20</f>
        <v>0</v>
      </c>
      <c r="N1405" s="77" t="n">
        <f aca="false">E1405*Settings!$B$3</f>
        <v>0</v>
      </c>
      <c r="O1405" s="77" t="n">
        <f aca="false">IF(E1405&gt;0,(AF1405-N1405)/SQRT(E1405*Settings!$B$3*(1-Settings!$B$3)),0)</f>
        <v>0</v>
      </c>
      <c r="P1405" s="77" t="n">
        <f aca="false">MAX(0,AF1405-N1405)</f>
        <v>0</v>
      </c>
      <c r="Q1405" s="51" t="n">
        <f aca="false">IF(E1405&gt;=Settings!$B$4,(AF1405+Settings!$B$7*Settings!$B$3)/(E1405+Settings!$B$7),Settings!$B$3)</f>
        <v>0.0748599558648786</v>
      </c>
      <c r="R1405" s="78" t="n">
        <f aca="false">PERCENTRANK($H$2:$H$1780,H1405,6)</f>
        <v>0</v>
      </c>
      <c r="S1405" s="78" t="n">
        <f aca="false">PERCENTRANK($Q$2:$Q$1780,Q1405,6)</f>
        <v>0.0646794</v>
      </c>
      <c r="T1405" s="78" t="n">
        <f aca="false">PERCENTRANK($F$2:$F$1780,F1405,6)</f>
        <v>0</v>
      </c>
      <c r="U1405" s="79" t="n">
        <f aca="false">IF(F1405&gt;0,ROUND((Settings!$B$8*T1405+Settings!$B$9*R1405+Settings!$B$10*S1405)/SUM(Settings!$B$8:$B$10),10),0)</f>
        <v>0</v>
      </c>
      <c r="V1405" s="71" t="str">
        <f aca="false">IF(U1405&gt;0,RANK(U1405,$U$2:$U$1780)+COUNTIF($U$2:U1405,U1405)-1,"")</f>
        <v/>
      </c>
      <c r="W1405" s="71" t="str">
        <f aca="false">IF(V1405="","",IF(V1405&lt;=Settings!$B$11,"1 - Fix first",IF(V1405&lt;=Settings!$B$12,"2 - Review","3 - Monitor")))</f>
        <v/>
      </c>
      <c r="X1405" s="71" t="str">
        <f aca="false">IF(AND(E1405&gt;=Settings!$B$4,AF1405&gt;=Settings!$B$5,O1405&gt;=Settings!$B$6),"HIGH RATE","")</f>
        <v/>
      </c>
      <c r="Y1405" s="71" t="str">
        <f aca="false">IF(F1405&gt;0,RANK(F1405,$F$2:$F$1780)+COUNTIF($F$2:F1405,F1405)-1,"")</f>
        <v/>
      </c>
      <c r="Z1405" s="71" t="str">
        <f aca="false">IF(H1405&gt;0,RANK(H1405,$H$2:$H$1780)+COUNTIF($H$2:H1405,H1405)-1,"")</f>
        <v/>
      </c>
      <c r="AA1405" s="71" t="str">
        <f aca="false">IF(AC1405="","",RANK(AC1405,$AC$2:$AC$1780)+COUNTIF($AC$2:AC1405,AC1405)-1)</f>
        <v/>
      </c>
      <c r="AB1405" s="71" t="str">
        <f aca="false">IF(AD1405="","",RANK(AD1405,$AD$2:$AD$1780)+COUNTIF($AD$2:AD1405,AD1405)-1)</f>
        <v/>
      </c>
      <c r="AC1405" s="71" t="str">
        <f aca="false">IF(AND(AF1405&gt;0,E1405&gt;=Settings!$B$4),ROUND(J1405,10),"")</f>
        <v/>
      </c>
      <c r="AD1405" s="71" t="str">
        <f aca="false">IF(X1405="HIGH RATE",ROUND(O1405,10),"")</f>
        <v/>
      </c>
      <c r="AE1405" s="71" t="s">
        <v>60</v>
      </c>
      <c r="AF1405" s="73" t="n">
        <f aca="false">SUMIFS(Detail!$L$2:$L$9168,Detail!$C$2:$C$9168,$A1405)</f>
        <v>0</v>
      </c>
      <c r="AG1405" s="74" t="n">
        <f aca="false">SUMIFS(Detail!$N$2:$N$9168,Detail!$C$2:$C$9168,$A1405)</f>
        <v>0</v>
      </c>
    </row>
    <row r="1406" customFormat="false" ht="15" hidden="false" customHeight="false" outlineLevel="0" collapsed="false">
      <c r="A1406" s="71" t="s">
        <v>1215</v>
      </c>
      <c r="B1406" s="71" t="s">
        <v>3225</v>
      </c>
      <c r="C1406" s="71" t="s">
        <v>246</v>
      </c>
      <c r="D1406" s="71" t="str">
        <f aca="false">IFERROR(INDEX('Brand Map'!$B$4:$B$125,MATCH(C1406,'Brand Map'!$A$4:$A$125,0)),"Other")</f>
        <v>FYF</v>
      </c>
      <c r="E1406" s="73" t="n">
        <f aca="false">SUMIFS(Detail!$K$2:$K$9168,Detail!$C$2:$C$9168,$A1406)</f>
        <v>0</v>
      </c>
      <c r="F1406" s="73" t="n">
        <f aca="false">SUMIFS(Detail!$E$2:$E$9168,Detail!$C$2:$C$9168,$A1406)</f>
        <v>0</v>
      </c>
      <c r="G1406" s="74" t="n">
        <f aca="false">SUMIFS(Detail!$M$2:$M$9168,Detail!$C$2:$C$9168,$A1406)</f>
        <v>0</v>
      </c>
      <c r="H1406" s="74" t="n">
        <f aca="false">SUMIFS(Detail!$D$2:$D$9168,Detail!$C$2:$C$9168,$A1406)</f>
        <v>0</v>
      </c>
      <c r="I1406" s="74" t="n">
        <v>404.85</v>
      </c>
      <c r="J1406" s="51" t="n">
        <f aca="false">IF(E1406&gt;0,AF1406/E1406,0)</f>
        <v>0</v>
      </c>
      <c r="K1406" s="51" t="n">
        <f aca="false">IF(G1406&gt;0,AG1406/G1406,0)</f>
        <v>0</v>
      </c>
      <c r="L1406" s="75" t="n">
        <f aca="false">H1406/Settings!$B$16</f>
        <v>0</v>
      </c>
      <c r="M1406" s="76" t="n">
        <f aca="false">H1406/Settings!$B$20</f>
        <v>0</v>
      </c>
      <c r="N1406" s="77" t="n">
        <f aca="false">E1406*Settings!$B$3</f>
        <v>0</v>
      </c>
      <c r="O1406" s="77" t="n">
        <f aca="false">IF(E1406&gt;0,(AF1406-N1406)/SQRT(E1406*Settings!$B$3*(1-Settings!$B$3)),0)</f>
        <v>0</v>
      </c>
      <c r="P1406" s="77" t="n">
        <f aca="false">MAX(0,AF1406-N1406)</f>
        <v>0</v>
      </c>
      <c r="Q1406" s="51" t="n">
        <f aca="false">IF(E1406&gt;=Settings!$B$4,(AF1406+Settings!$B$7*Settings!$B$3)/(E1406+Settings!$B$7),Settings!$B$3)</f>
        <v>0.0748599558648786</v>
      </c>
      <c r="R1406" s="78" t="n">
        <f aca="false">PERCENTRANK($H$2:$H$1780,H1406,6)</f>
        <v>0</v>
      </c>
      <c r="S1406" s="78" t="n">
        <f aca="false">PERCENTRANK($Q$2:$Q$1780,Q1406,6)</f>
        <v>0.0646794</v>
      </c>
      <c r="T1406" s="78" t="n">
        <f aca="false">PERCENTRANK($F$2:$F$1780,F1406,6)</f>
        <v>0</v>
      </c>
      <c r="U1406" s="79" t="n">
        <f aca="false">IF(F1406&gt;0,ROUND((Settings!$B$8*T1406+Settings!$B$9*R1406+Settings!$B$10*S1406)/SUM(Settings!$B$8:$B$10),10),0)</f>
        <v>0</v>
      </c>
      <c r="V1406" s="71" t="str">
        <f aca="false">IF(U1406&gt;0,RANK(U1406,$U$2:$U$1780)+COUNTIF($U$2:U1406,U1406)-1,"")</f>
        <v/>
      </c>
      <c r="W1406" s="71" t="str">
        <f aca="false">IF(V1406="","",IF(V1406&lt;=Settings!$B$11,"1 - Fix first",IF(V1406&lt;=Settings!$B$12,"2 - Review","3 - Monitor")))</f>
        <v/>
      </c>
      <c r="X1406" s="71" t="str">
        <f aca="false">IF(AND(E1406&gt;=Settings!$B$4,AF1406&gt;=Settings!$B$5,O1406&gt;=Settings!$B$6),"HIGH RATE","")</f>
        <v/>
      </c>
      <c r="Y1406" s="71" t="str">
        <f aca="false">IF(F1406&gt;0,RANK(F1406,$F$2:$F$1780)+COUNTIF($F$2:F1406,F1406)-1,"")</f>
        <v/>
      </c>
      <c r="Z1406" s="71" t="str">
        <f aca="false">IF(H1406&gt;0,RANK(H1406,$H$2:$H$1780)+COUNTIF($H$2:H1406,H1406)-1,"")</f>
        <v/>
      </c>
      <c r="AA1406" s="71" t="str">
        <f aca="false">IF(AC1406="","",RANK(AC1406,$AC$2:$AC$1780)+COUNTIF($AC$2:AC1406,AC1406)-1)</f>
        <v/>
      </c>
      <c r="AB1406" s="71" t="str">
        <f aca="false">IF(AD1406="","",RANK(AD1406,$AD$2:$AD$1780)+COUNTIF($AD$2:AD1406,AD1406)-1)</f>
        <v/>
      </c>
      <c r="AC1406" s="71" t="str">
        <f aca="false">IF(AND(AF1406&gt;0,E1406&gt;=Settings!$B$4),ROUND(J1406,10),"")</f>
        <v/>
      </c>
      <c r="AD1406" s="71" t="str">
        <f aca="false">IF(X1406="HIGH RATE",ROUND(O1406,10),"")</f>
        <v/>
      </c>
      <c r="AE1406" s="71" t="s">
        <v>60</v>
      </c>
      <c r="AF1406" s="73" t="n">
        <f aca="false">SUMIFS(Detail!$L$2:$L$9168,Detail!$C$2:$C$9168,$A1406)</f>
        <v>0</v>
      </c>
      <c r="AG1406" s="74" t="n">
        <f aca="false">SUMIFS(Detail!$N$2:$N$9168,Detail!$C$2:$C$9168,$A1406)</f>
        <v>0</v>
      </c>
    </row>
    <row r="1407" customFormat="false" ht="15" hidden="false" customHeight="false" outlineLevel="0" collapsed="false">
      <c r="A1407" s="71" t="s">
        <v>1108</v>
      </c>
      <c r="B1407" s="71" t="s">
        <v>3226</v>
      </c>
      <c r="C1407" s="71" t="s">
        <v>246</v>
      </c>
      <c r="D1407" s="71" t="str">
        <f aca="false">IFERROR(INDEX('Brand Map'!$B$4:$B$125,MATCH(C1407,'Brand Map'!$A$4:$A$125,0)),"Other")</f>
        <v>FYF</v>
      </c>
      <c r="E1407" s="73" t="n">
        <f aca="false">SUMIFS(Detail!$K$2:$K$9168,Detail!$C$2:$C$9168,$A1407)</f>
        <v>0</v>
      </c>
      <c r="F1407" s="73" t="n">
        <f aca="false">SUMIFS(Detail!$E$2:$E$9168,Detail!$C$2:$C$9168,$A1407)</f>
        <v>0</v>
      </c>
      <c r="G1407" s="74" t="n">
        <f aca="false">SUMIFS(Detail!$M$2:$M$9168,Detail!$C$2:$C$9168,$A1407)</f>
        <v>0</v>
      </c>
      <c r="H1407" s="74" t="n">
        <f aca="false">SUMIFS(Detail!$D$2:$D$9168,Detail!$C$2:$C$9168,$A1407)</f>
        <v>0</v>
      </c>
      <c r="I1407" s="74" t="n">
        <v>359.8</v>
      </c>
      <c r="J1407" s="51" t="n">
        <f aca="false">IF(E1407&gt;0,AF1407/E1407,0)</f>
        <v>0</v>
      </c>
      <c r="K1407" s="51" t="n">
        <f aca="false">IF(G1407&gt;0,AG1407/G1407,0)</f>
        <v>0</v>
      </c>
      <c r="L1407" s="75" t="n">
        <f aca="false">H1407/Settings!$B$16</f>
        <v>0</v>
      </c>
      <c r="M1407" s="76" t="n">
        <f aca="false">H1407/Settings!$B$20</f>
        <v>0</v>
      </c>
      <c r="N1407" s="77" t="n">
        <f aca="false">E1407*Settings!$B$3</f>
        <v>0</v>
      </c>
      <c r="O1407" s="77" t="n">
        <f aca="false">IF(E1407&gt;0,(AF1407-N1407)/SQRT(E1407*Settings!$B$3*(1-Settings!$B$3)),0)</f>
        <v>0</v>
      </c>
      <c r="P1407" s="77" t="n">
        <f aca="false">MAX(0,AF1407-N1407)</f>
        <v>0</v>
      </c>
      <c r="Q1407" s="51" t="n">
        <f aca="false">IF(E1407&gt;=Settings!$B$4,(AF1407+Settings!$B$7*Settings!$B$3)/(E1407+Settings!$B$7),Settings!$B$3)</f>
        <v>0.0748599558648786</v>
      </c>
      <c r="R1407" s="78" t="n">
        <f aca="false">PERCENTRANK($H$2:$H$1780,H1407,6)</f>
        <v>0</v>
      </c>
      <c r="S1407" s="78" t="n">
        <f aca="false">PERCENTRANK($Q$2:$Q$1780,Q1407,6)</f>
        <v>0.0646794</v>
      </c>
      <c r="T1407" s="78" t="n">
        <f aca="false">PERCENTRANK($F$2:$F$1780,F1407,6)</f>
        <v>0</v>
      </c>
      <c r="U1407" s="79" t="n">
        <f aca="false">IF(F1407&gt;0,ROUND((Settings!$B$8*T1407+Settings!$B$9*R1407+Settings!$B$10*S1407)/SUM(Settings!$B$8:$B$10),10),0)</f>
        <v>0</v>
      </c>
      <c r="V1407" s="71" t="str">
        <f aca="false">IF(U1407&gt;0,RANK(U1407,$U$2:$U$1780)+COUNTIF($U$2:U1407,U1407)-1,"")</f>
        <v/>
      </c>
      <c r="W1407" s="71" t="str">
        <f aca="false">IF(V1407="","",IF(V1407&lt;=Settings!$B$11,"1 - Fix first",IF(V1407&lt;=Settings!$B$12,"2 - Review","3 - Monitor")))</f>
        <v/>
      </c>
      <c r="X1407" s="71" t="str">
        <f aca="false">IF(AND(E1407&gt;=Settings!$B$4,AF1407&gt;=Settings!$B$5,O1407&gt;=Settings!$B$6),"HIGH RATE","")</f>
        <v/>
      </c>
      <c r="Y1407" s="71" t="str">
        <f aca="false">IF(F1407&gt;0,RANK(F1407,$F$2:$F$1780)+COUNTIF($F$2:F1407,F1407)-1,"")</f>
        <v/>
      </c>
      <c r="Z1407" s="71" t="str">
        <f aca="false">IF(H1407&gt;0,RANK(H1407,$H$2:$H$1780)+COUNTIF($H$2:H1407,H1407)-1,"")</f>
        <v/>
      </c>
      <c r="AA1407" s="71" t="str">
        <f aca="false">IF(AC1407="","",RANK(AC1407,$AC$2:$AC$1780)+COUNTIF($AC$2:AC1407,AC1407)-1)</f>
        <v/>
      </c>
      <c r="AB1407" s="71" t="str">
        <f aca="false">IF(AD1407="","",RANK(AD1407,$AD$2:$AD$1780)+COUNTIF($AD$2:AD1407,AD1407)-1)</f>
        <v/>
      </c>
      <c r="AC1407" s="71" t="str">
        <f aca="false">IF(AND(AF1407&gt;0,E1407&gt;=Settings!$B$4),ROUND(J1407,10),"")</f>
        <v/>
      </c>
      <c r="AD1407" s="71" t="str">
        <f aca="false">IF(X1407="HIGH RATE",ROUND(O1407,10),"")</f>
        <v/>
      </c>
      <c r="AE1407" s="71" t="s">
        <v>60</v>
      </c>
      <c r="AF1407" s="73" t="n">
        <f aca="false">SUMIFS(Detail!$L$2:$L$9168,Detail!$C$2:$C$9168,$A1407)</f>
        <v>0</v>
      </c>
      <c r="AG1407" s="74" t="n">
        <f aca="false">SUMIFS(Detail!$N$2:$N$9168,Detail!$C$2:$C$9168,$A1407)</f>
        <v>0</v>
      </c>
    </row>
    <row r="1408" customFormat="false" ht="15" hidden="false" customHeight="false" outlineLevel="0" collapsed="false">
      <c r="A1408" s="71" t="s">
        <v>989</v>
      </c>
      <c r="B1408" s="71" t="s">
        <v>3226</v>
      </c>
      <c r="C1408" s="71" t="s">
        <v>246</v>
      </c>
      <c r="D1408" s="71" t="str">
        <f aca="false">IFERROR(INDEX('Brand Map'!$B$4:$B$125,MATCH(C1408,'Brand Map'!$A$4:$A$125,0)),"Other")</f>
        <v>FYF</v>
      </c>
      <c r="E1408" s="73" t="n">
        <f aca="false">SUMIFS(Detail!$K$2:$K$9168,Detail!$C$2:$C$9168,$A1408)</f>
        <v>0</v>
      </c>
      <c r="F1408" s="73" t="n">
        <f aca="false">SUMIFS(Detail!$E$2:$E$9168,Detail!$C$2:$C$9168,$A1408)</f>
        <v>0</v>
      </c>
      <c r="G1408" s="74" t="n">
        <f aca="false">SUMIFS(Detail!$M$2:$M$9168,Detail!$C$2:$C$9168,$A1408)</f>
        <v>0</v>
      </c>
      <c r="H1408" s="74" t="n">
        <f aca="false">SUMIFS(Detail!$D$2:$D$9168,Detail!$C$2:$C$9168,$A1408)</f>
        <v>0</v>
      </c>
      <c r="I1408" s="74" t="n">
        <v>314.85</v>
      </c>
      <c r="J1408" s="51" t="n">
        <f aca="false">IF(E1408&gt;0,AF1408/E1408,0)</f>
        <v>0</v>
      </c>
      <c r="K1408" s="51" t="n">
        <f aca="false">IF(G1408&gt;0,AG1408/G1408,0)</f>
        <v>0</v>
      </c>
      <c r="L1408" s="75" t="n">
        <f aca="false">H1408/Settings!$B$16</f>
        <v>0</v>
      </c>
      <c r="M1408" s="76" t="n">
        <f aca="false">H1408/Settings!$B$20</f>
        <v>0</v>
      </c>
      <c r="N1408" s="77" t="n">
        <f aca="false">E1408*Settings!$B$3</f>
        <v>0</v>
      </c>
      <c r="O1408" s="77" t="n">
        <f aca="false">IF(E1408&gt;0,(AF1408-N1408)/SQRT(E1408*Settings!$B$3*(1-Settings!$B$3)),0)</f>
        <v>0</v>
      </c>
      <c r="P1408" s="77" t="n">
        <f aca="false">MAX(0,AF1408-N1408)</f>
        <v>0</v>
      </c>
      <c r="Q1408" s="51" t="n">
        <f aca="false">IF(E1408&gt;=Settings!$B$4,(AF1408+Settings!$B$7*Settings!$B$3)/(E1408+Settings!$B$7),Settings!$B$3)</f>
        <v>0.0748599558648786</v>
      </c>
      <c r="R1408" s="78" t="n">
        <f aca="false">PERCENTRANK($H$2:$H$1780,H1408,6)</f>
        <v>0</v>
      </c>
      <c r="S1408" s="78" t="n">
        <f aca="false">PERCENTRANK($Q$2:$Q$1780,Q1408,6)</f>
        <v>0.0646794</v>
      </c>
      <c r="T1408" s="78" t="n">
        <f aca="false">PERCENTRANK($F$2:$F$1780,F1408,6)</f>
        <v>0</v>
      </c>
      <c r="U1408" s="79" t="n">
        <f aca="false">IF(F1408&gt;0,ROUND((Settings!$B$8*T1408+Settings!$B$9*R1408+Settings!$B$10*S1408)/SUM(Settings!$B$8:$B$10),10),0)</f>
        <v>0</v>
      </c>
      <c r="V1408" s="71" t="str">
        <f aca="false">IF(U1408&gt;0,RANK(U1408,$U$2:$U$1780)+COUNTIF($U$2:U1408,U1408)-1,"")</f>
        <v/>
      </c>
      <c r="W1408" s="71" t="str">
        <f aca="false">IF(V1408="","",IF(V1408&lt;=Settings!$B$11,"1 - Fix first",IF(V1408&lt;=Settings!$B$12,"2 - Review","3 - Monitor")))</f>
        <v/>
      </c>
      <c r="X1408" s="71" t="str">
        <f aca="false">IF(AND(E1408&gt;=Settings!$B$4,AF1408&gt;=Settings!$B$5,O1408&gt;=Settings!$B$6),"HIGH RATE","")</f>
        <v/>
      </c>
      <c r="Y1408" s="71" t="str">
        <f aca="false">IF(F1408&gt;0,RANK(F1408,$F$2:$F$1780)+COUNTIF($F$2:F1408,F1408)-1,"")</f>
        <v/>
      </c>
      <c r="Z1408" s="71" t="str">
        <f aca="false">IF(H1408&gt;0,RANK(H1408,$H$2:$H$1780)+COUNTIF($H$2:H1408,H1408)-1,"")</f>
        <v/>
      </c>
      <c r="AA1408" s="71" t="str">
        <f aca="false">IF(AC1408="","",RANK(AC1408,$AC$2:$AC$1780)+COUNTIF($AC$2:AC1408,AC1408)-1)</f>
        <v/>
      </c>
      <c r="AB1408" s="71" t="str">
        <f aca="false">IF(AD1408="","",RANK(AD1408,$AD$2:$AD$1780)+COUNTIF($AD$2:AD1408,AD1408)-1)</f>
        <v/>
      </c>
      <c r="AC1408" s="71" t="str">
        <f aca="false">IF(AND(AF1408&gt;0,E1408&gt;=Settings!$B$4),ROUND(J1408,10),"")</f>
        <v/>
      </c>
      <c r="AD1408" s="71" t="str">
        <f aca="false">IF(X1408="HIGH RATE",ROUND(O1408,10),"")</f>
        <v/>
      </c>
      <c r="AE1408" s="71" t="s">
        <v>60</v>
      </c>
      <c r="AF1408" s="73" t="n">
        <f aca="false">SUMIFS(Detail!$L$2:$L$9168,Detail!$C$2:$C$9168,$A1408)</f>
        <v>0</v>
      </c>
      <c r="AG1408" s="74" t="n">
        <f aca="false">SUMIFS(Detail!$N$2:$N$9168,Detail!$C$2:$C$9168,$A1408)</f>
        <v>0</v>
      </c>
    </row>
    <row r="1409" customFormat="false" ht="15" hidden="false" customHeight="false" outlineLevel="0" collapsed="false">
      <c r="A1409" s="71" t="s">
        <v>1217</v>
      </c>
      <c r="B1409" s="71" t="s">
        <v>565</v>
      </c>
      <c r="C1409" s="71" t="s">
        <v>246</v>
      </c>
      <c r="D1409" s="71" t="str">
        <f aca="false">IFERROR(INDEX('Brand Map'!$B$4:$B$125,MATCH(C1409,'Brand Map'!$A$4:$A$125,0)),"Other")</f>
        <v>FYF</v>
      </c>
      <c r="E1409" s="73" t="n">
        <f aca="false">SUMIFS(Detail!$K$2:$K$9168,Detail!$C$2:$C$9168,$A1409)</f>
        <v>0</v>
      </c>
      <c r="F1409" s="73" t="n">
        <f aca="false">SUMIFS(Detail!$E$2:$E$9168,Detail!$C$2:$C$9168,$A1409)</f>
        <v>0</v>
      </c>
      <c r="G1409" s="74" t="n">
        <f aca="false">SUMIFS(Detail!$M$2:$M$9168,Detail!$C$2:$C$9168,$A1409)</f>
        <v>0</v>
      </c>
      <c r="H1409" s="74" t="n">
        <f aca="false">SUMIFS(Detail!$D$2:$D$9168,Detail!$C$2:$C$9168,$A1409)</f>
        <v>0</v>
      </c>
      <c r="I1409" s="74" t="n">
        <v>209.9</v>
      </c>
      <c r="J1409" s="51" t="n">
        <f aca="false">IF(E1409&gt;0,AF1409/E1409,0)</f>
        <v>0</v>
      </c>
      <c r="K1409" s="51" t="n">
        <f aca="false">IF(G1409&gt;0,AG1409/G1409,0)</f>
        <v>0</v>
      </c>
      <c r="L1409" s="75" t="n">
        <f aca="false">H1409/Settings!$B$16</f>
        <v>0</v>
      </c>
      <c r="M1409" s="76" t="n">
        <f aca="false">H1409/Settings!$B$20</f>
        <v>0</v>
      </c>
      <c r="N1409" s="77" t="n">
        <f aca="false">E1409*Settings!$B$3</f>
        <v>0</v>
      </c>
      <c r="O1409" s="77" t="n">
        <f aca="false">IF(E1409&gt;0,(AF1409-N1409)/SQRT(E1409*Settings!$B$3*(1-Settings!$B$3)),0)</f>
        <v>0</v>
      </c>
      <c r="P1409" s="77" t="n">
        <f aca="false">MAX(0,AF1409-N1409)</f>
        <v>0</v>
      </c>
      <c r="Q1409" s="51" t="n">
        <f aca="false">IF(E1409&gt;=Settings!$B$4,(AF1409+Settings!$B$7*Settings!$B$3)/(E1409+Settings!$B$7),Settings!$B$3)</f>
        <v>0.0748599558648786</v>
      </c>
      <c r="R1409" s="78" t="n">
        <f aca="false">PERCENTRANK($H$2:$H$1780,H1409,6)</f>
        <v>0</v>
      </c>
      <c r="S1409" s="78" t="n">
        <f aca="false">PERCENTRANK($Q$2:$Q$1780,Q1409,6)</f>
        <v>0.0646794</v>
      </c>
      <c r="T1409" s="78" t="n">
        <f aca="false">PERCENTRANK($F$2:$F$1780,F1409,6)</f>
        <v>0</v>
      </c>
      <c r="U1409" s="79" t="n">
        <f aca="false">IF(F1409&gt;0,ROUND((Settings!$B$8*T1409+Settings!$B$9*R1409+Settings!$B$10*S1409)/SUM(Settings!$B$8:$B$10),10),0)</f>
        <v>0</v>
      </c>
      <c r="V1409" s="71" t="str">
        <f aca="false">IF(U1409&gt;0,RANK(U1409,$U$2:$U$1780)+COUNTIF($U$2:U1409,U1409)-1,"")</f>
        <v/>
      </c>
      <c r="W1409" s="71" t="str">
        <f aca="false">IF(V1409="","",IF(V1409&lt;=Settings!$B$11,"1 - Fix first",IF(V1409&lt;=Settings!$B$12,"2 - Review","3 - Monitor")))</f>
        <v/>
      </c>
      <c r="X1409" s="71" t="str">
        <f aca="false">IF(AND(E1409&gt;=Settings!$B$4,AF1409&gt;=Settings!$B$5,O1409&gt;=Settings!$B$6),"HIGH RATE","")</f>
        <v/>
      </c>
      <c r="Y1409" s="71" t="str">
        <f aca="false">IF(F1409&gt;0,RANK(F1409,$F$2:$F$1780)+COUNTIF($F$2:F1409,F1409)-1,"")</f>
        <v/>
      </c>
      <c r="Z1409" s="71" t="str">
        <f aca="false">IF(H1409&gt;0,RANK(H1409,$H$2:$H$1780)+COUNTIF($H$2:H1409,H1409)-1,"")</f>
        <v/>
      </c>
      <c r="AA1409" s="71" t="str">
        <f aca="false">IF(AC1409="","",RANK(AC1409,$AC$2:$AC$1780)+COUNTIF($AC$2:AC1409,AC1409)-1)</f>
        <v/>
      </c>
      <c r="AB1409" s="71" t="str">
        <f aca="false">IF(AD1409="","",RANK(AD1409,$AD$2:$AD$1780)+COUNTIF($AD$2:AD1409,AD1409)-1)</f>
        <v/>
      </c>
      <c r="AC1409" s="71" t="str">
        <f aca="false">IF(AND(AF1409&gt;0,E1409&gt;=Settings!$B$4),ROUND(J1409,10),"")</f>
        <v/>
      </c>
      <c r="AD1409" s="71" t="str">
        <f aca="false">IF(X1409="HIGH RATE",ROUND(O1409,10),"")</f>
        <v/>
      </c>
      <c r="AE1409" s="71" t="s">
        <v>60</v>
      </c>
      <c r="AF1409" s="73" t="n">
        <f aca="false">SUMIFS(Detail!$L$2:$L$9168,Detail!$C$2:$C$9168,$A1409)</f>
        <v>0</v>
      </c>
      <c r="AG1409" s="74" t="n">
        <f aca="false">SUMIFS(Detail!$N$2:$N$9168,Detail!$C$2:$C$9168,$A1409)</f>
        <v>0</v>
      </c>
    </row>
    <row r="1410" customFormat="false" ht="15" hidden="false" customHeight="false" outlineLevel="0" collapsed="false">
      <c r="A1410" s="71" t="s">
        <v>1868</v>
      </c>
      <c r="B1410" s="71" t="s">
        <v>3227</v>
      </c>
      <c r="C1410" s="71" t="s">
        <v>246</v>
      </c>
      <c r="D1410" s="71" t="str">
        <f aca="false">IFERROR(INDEX('Brand Map'!$B$4:$B$125,MATCH(C1410,'Brand Map'!$A$4:$A$125,0)),"Other")</f>
        <v>FYF</v>
      </c>
      <c r="E1410" s="73" t="n">
        <f aca="false">SUMIFS(Detail!$K$2:$K$9168,Detail!$C$2:$C$9168,$A1410)</f>
        <v>0</v>
      </c>
      <c r="F1410" s="73" t="n">
        <f aca="false">SUMIFS(Detail!$E$2:$E$9168,Detail!$C$2:$C$9168,$A1410)</f>
        <v>0</v>
      </c>
      <c r="G1410" s="74" t="n">
        <f aca="false">SUMIFS(Detail!$M$2:$M$9168,Detail!$C$2:$C$9168,$A1410)</f>
        <v>0</v>
      </c>
      <c r="H1410" s="74" t="n">
        <f aca="false">SUMIFS(Detail!$D$2:$D$9168,Detail!$C$2:$C$9168,$A1410)</f>
        <v>0</v>
      </c>
      <c r="I1410" s="74" t="n">
        <v>64.95</v>
      </c>
      <c r="J1410" s="51" t="n">
        <f aca="false">IF(E1410&gt;0,AF1410/E1410,0)</f>
        <v>0</v>
      </c>
      <c r="K1410" s="51" t="n">
        <f aca="false">IF(G1410&gt;0,AG1410/G1410,0)</f>
        <v>0</v>
      </c>
      <c r="L1410" s="75" t="n">
        <f aca="false">H1410/Settings!$B$16</f>
        <v>0</v>
      </c>
      <c r="M1410" s="76" t="n">
        <f aca="false">H1410/Settings!$B$20</f>
        <v>0</v>
      </c>
      <c r="N1410" s="77" t="n">
        <f aca="false">E1410*Settings!$B$3</f>
        <v>0</v>
      </c>
      <c r="O1410" s="77" t="n">
        <f aca="false">IF(E1410&gt;0,(AF1410-N1410)/SQRT(E1410*Settings!$B$3*(1-Settings!$B$3)),0)</f>
        <v>0</v>
      </c>
      <c r="P1410" s="77" t="n">
        <f aca="false">MAX(0,AF1410-N1410)</f>
        <v>0</v>
      </c>
      <c r="Q1410" s="51" t="n">
        <f aca="false">IF(E1410&gt;=Settings!$B$4,(AF1410+Settings!$B$7*Settings!$B$3)/(E1410+Settings!$B$7),Settings!$B$3)</f>
        <v>0.0748599558648786</v>
      </c>
      <c r="R1410" s="78" t="n">
        <f aca="false">PERCENTRANK($H$2:$H$1780,H1410,6)</f>
        <v>0</v>
      </c>
      <c r="S1410" s="78" t="n">
        <f aca="false">PERCENTRANK($Q$2:$Q$1780,Q1410,6)</f>
        <v>0.0646794</v>
      </c>
      <c r="T1410" s="78" t="n">
        <f aca="false">PERCENTRANK($F$2:$F$1780,F1410,6)</f>
        <v>0</v>
      </c>
      <c r="U1410" s="79" t="n">
        <f aca="false">IF(F1410&gt;0,ROUND((Settings!$B$8*T1410+Settings!$B$9*R1410+Settings!$B$10*S1410)/SUM(Settings!$B$8:$B$10),10),0)</f>
        <v>0</v>
      </c>
      <c r="V1410" s="71" t="str">
        <f aca="false">IF(U1410&gt;0,RANK(U1410,$U$2:$U$1780)+COUNTIF($U$2:U1410,U1410)-1,"")</f>
        <v/>
      </c>
      <c r="W1410" s="71" t="str">
        <f aca="false">IF(V1410="","",IF(V1410&lt;=Settings!$B$11,"1 - Fix first",IF(V1410&lt;=Settings!$B$12,"2 - Review","3 - Monitor")))</f>
        <v/>
      </c>
      <c r="X1410" s="71" t="str">
        <f aca="false">IF(AND(E1410&gt;=Settings!$B$4,AF1410&gt;=Settings!$B$5,O1410&gt;=Settings!$B$6),"HIGH RATE","")</f>
        <v/>
      </c>
      <c r="Y1410" s="71" t="str">
        <f aca="false">IF(F1410&gt;0,RANK(F1410,$F$2:$F$1780)+COUNTIF($F$2:F1410,F1410)-1,"")</f>
        <v/>
      </c>
      <c r="Z1410" s="71" t="str">
        <f aca="false">IF(H1410&gt;0,RANK(H1410,$H$2:$H$1780)+COUNTIF($H$2:H1410,H1410)-1,"")</f>
        <v/>
      </c>
      <c r="AA1410" s="71" t="str">
        <f aca="false">IF(AC1410="","",RANK(AC1410,$AC$2:$AC$1780)+COUNTIF($AC$2:AC1410,AC1410)-1)</f>
        <v/>
      </c>
      <c r="AB1410" s="71" t="str">
        <f aca="false">IF(AD1410="","",RANK(AD1410,$AD$2:$AD$1780)+COUNTIF($AD$2:AD1410,AD1410)-1)</f>
        <v/>
      </c>
      <c r="AC1410" s="71" t="str">
        <f aca="false">IF(AND(AF1410&gt;0,E1410&gt;=Settings!$B$4),ROUND(J1410,10),"")</f>
        <v/>
      </c>
      <c r="AD1410" s="71" t="str">
        <f aca="false">IF(X1410="HIGH RATE",ROUND(O1410,10),"")</f>
        <v/>
      </c>
      <c r="AE1410" s="71" t="s">
        <v>60</v>
      </c>
      <c r="AF1410" s="73" t="n">
        <f aca="false">SUMIFS(Detail!$L$2:$L$9168,Detail!$C$2:$C$9168,$A1410)</f>
        <v>0</v>
      </c>
      <c r="AG1410" s="74" t="n">
        <f aca="false">SUMIFS(Detail!$N$2:$N$9168,Detail!$C$2:$C$9168,$A1410)</f>
        <v>0</v>
      </c>
    </row>
    <row r="1411" customFormat="false" ht="15" hidden="false" customHeight="false" outlineLevel="0" collapsed="false">
      <c r="A1411" s="71" t="s">
        <v>1017</v>
      </c>
      <c r="B1411" s="71" t="s">
        <v>3228</v>
      </c>
      <c r="C1411" s="71" t="s">
        <v>246</v>
      </c>
      <c r="D1411" s="71" t="str">
        <f aca="false">IFERROR(INDEX('Brand Map'!$B$4:$B$125,MATCH(C1411,'Brand Map'!$A$4:$A$125,0)),"Other")</f>
        <v>FYF</v>
      </c>
      <c r="E1411" s="73" t="n">
        <f aca="false">SUMIFS(Detail!$K$2:$K$9168,Detail!$C$2:$C$9168,$A1411)</f>
        <v>0</v>
      </c>
      <c r="F1411" s="73" t="n">
        <f aca="false">SUMIFS(Detail!$E$2:$E$9168,Detail!$C$2:$C$9168,$A1411)</f>
        <v>0</v>
      </c>
      <c r="G1411" s="74" t="n">
        <f aca="false">SUMIFS(Detail!$M$2:$M$9168,Detail!$C$2:$C$9168,$A1411)</f>
        <v>0</v>
      </c>
      <c r="H1411" s="74" t="n">
        <f aca="false">SUMIFS(Detail!$D$2:$D$9168,Detail!$C$2:$C$9168,$A1411)</f>
        <v>0</v>
      </c>
      <c r="I1411" s="74" t="n">
        <v>149.95</v>
      </c>
      <c r="J1411" s="51" t="n">
        <f aca="false">IF(E1411&gt;0,AF1411/E1411,0)</f>
        <v>0</v>
      </c>
      <c r="K1411" s="51" t="n">
        <f aca="false">IF(G1411&gt;0,AG1411/G1411,0)</f>
        <v>0</v>
      </c>
      <c r="L1411" s="75" t="n">
        <f aca="false">H1411/Settings!$B$16</f>
        <v>0</v>
      </c>
      <c r="M1411" s="76" t="n">
        <f aca="false">H1411/Settings!$B$20</f>
        <v>0</v>
      </c>
      <c r="N1411" s="77" t="n">
        <f aca="false">E1411*Settings!$B$3</f>
        <v>0</v>
      </c>
      <c r="O1411" s="77" t="n">
        <f aca="false">IF(E1411&gt;0,(AF1411-N1411)/SQRT(E1411*Settings!$B$3*(1-Settings!$B$3)),0)</f>
        <v>0</v>
      </c>
      <c r="P1411" s="77" t="n">
        <f aca="false">MAX(0,AF1411-N1411)</f>
        <v>0</v>
      </c>
      <c r="Q1411" s="51" t="n">
        <f aca="false">IF(E1411&gt;=Settings!$B$4,(AF1411+Settings!$B$7*Settings!$B$3)/(E1411+Settings!$B$7),Settings!$B$3)</f>
        <v>0.0748599558648786</v>
      </c>
      <c r="R1411" s="78" t="n">
        <f aca="false">PERCENTRANK($H$2:$H$1780,H1411,6)</f>
        <v>0</v>
      </c>
      <c r="S1411" s="78" t="n">
        <f aca="false">PERCENTRANK($Q$2:$Q$1780,Q1411,6)</f>
        <v>0.0646794</v>
      </c>
      <c r="T1411" s="78" t="n">
        <f aca="false">PERCENTRANK($F$2:$F$1780,F1411,6)</f>
        <v>0</v>
      </c>
      <c r="U1411" s="79" t="n">
        <f aca="false">IF(F1411&gt;0,ROUND((Settings!$B$8*T1411+Settings!$B$9*R1411+Settings!$B$10*S1411)/SUM(Settings!$B$8:$B$10),10),0)</f>
        <v>0</v>
      </c>
      <c r="V1411" s="71" t="str">
        <f aca="false">IF(U1411&gt;0,RANK(U1411,$U$2:$U$1780)+COUNTIF($U$2:U1411,U1411)-1,"")</f>
        <v/>
      </c>
      <c r="W1411" s="71" t="str">
        <f aca="false">IF(V1411="","",IF(V1411&lt;=Settings!$B$11,"1 - Fix first",IF(V1411&lt;=Settings!$B$12,"2 - Review","3 - Monitor")))</f>
        <v/>
      </c>
      <c r="X1411" s="71" t="str">
        <f aca="false">IF(AND(E1411&gt;=Settings!$B$4,AF1411&gt;=Settings!$B$5,O1411&gt;=Settings!$B$6),"HIGH RATE","")</f>
        <v/>
      </c>
      <c r="Y1411" s="71" t="str">
        <f aca="false">IF(F1411&gt;0,RANK(F1411,$F$2:$F$1780)+COUNTIF($F$2:F1411,F1411)-1,"")</f>
        <v/>
      </c>
      <c r="Z1411" s="71" t="str">
        <f aca="false">IF(H1411&gt;0,RANK(H1411,$H$2:$H$1780)+COUNTIF($H$2:H1411,H1411)-1,"")</f>
        <v/>
      </c>
      <c r="AA1411" s="71" t="str">
        <f aca="false">IF(AC1411="","",RANK(AC1411,$AC$2:$AC$1780)+COUNTIF($AC$2:AC1411,AC1411)-1)</f>
        <v/>
      </c>
      <c r="AB1411" s="71" t="str">
        <f aca="false">IF(AD1411="","",RANK(AD1411,$AD$2:$AD$1780)+COUNTIF($AD$2:AD1411,AD1411)-1)</f>
        <v/>
      </c>
      <c r="AC1411" s="71" t="str">
        <f aca="false">IF(AND(AF1411&gt;0,E1411&gt;=Settings!$B$4),ROUND(J1411,10),"")</f>
        <v/>
      </c>
      <c r="AD1411" s="71" t="str">
        <f aca="false">IF(X1411="HIGH RATE",ROUND(O1411,10),"")</f>
        <v/>
      </c>
      <c r="AE1411" s="71" t="s">
        <v>60</v>
      </c>
      <c r="AF1411" s="73" t="n">
        <f aca="false">SUMIFS(Detail!$L$2:$L$9168,Detail!$C$2:$C$9168,$A1411)</f>
        <v>0</v>
      </c>
      <c r="AG1411" s="74" t="n">
        <f aca="false">SUMIFS(Detail!$N$2:$N$9168,Detail!$C$2:$C$9168,$A1411)</f>
        <v>0</v>
      </c>
    </row>
    <row r="1412" customFormat="false" ht="15" hidden="false" customHeight="false" outlineLevel="0" collapsed="false">
      <c r="A1412" s="71" t="s">
        <v>1989</v>
      </c>
      <c r="B1412" s="71" t="s">
        <v>3228</v>
      </c>
      <c r="C1412" s="71" t="s">
        <v>246</v>
      </c>
      <c r="D1412" s="71" t="str">
        <f aca="false">IFERROR(INDEX('Brand Map'!$B$4:$B$125,MATCH(C1412,'Brand Map'!$A$4:$A$125,0)),"Other")</f>
        <v>FYF</v>
      </c>
      <c r="E1412" s="73" t="n">
        <f aca="false">SUMIFS(Detail!$K$2:$K$9168,Detail!$C$2:$C$9168,$A1412)</f>
        <v>0</v>
      </c>
      <c r="F1412" s="73" t="n">
        <f aca="false">SUMIFS(Detail!$E$2:$E$9168,Detail!$C$2:$C$9168,$A1412)</f>
        <v>0</v>
      </c>
      <c r="G1412" s="74" t="n">
        <f aca="false">SUMIFS(Detail!$M$2:$M$9168,Detail!$C$2:$C$9168,$A1412)</f>
        <v>0</v>
      </c>
      <c r="H1412" s="74" t="n">
        <f aca="false">SUMIFS(Detail!$D$2:$D$9168,Detail!$C$2:$C$9168,$A1412)</f>
        <v>0</v>
      </c>
      <c r="I1412" s="74" t="n">
        <v>174.95</v>
      </c>
      <c r="J1412" s="51" t="n">
        <f aca="false">IF(E1412&gt;0,AF1412/E1412,0)</f>
        <v>0</v>
      </c>
      <c r="K1412" s="51" t="n">
        <f aca="false">IF(G1412&gt;0,AG1412/G1412,0)</f>
        <v>0</v>
      </c>
      <c r="L1412" s="75" t="n">
        <f aca="false">H1412/Settings!$B$16</f>
        <v>0</v>
      </c>
      <c r="M1412" s="76" t="n">
        <f aca="false">H1412/Settings!$B$20</f>
        <v>0</v>
      </c>
      <c r="N1412" s="77" t="n">
        <f aca="false">E1412*Settings!$B$3</f>
        <v>0</v>
      </c>
      <c r="O1412" s="77" t="n">
        <f aca="false">IF(E1412&gt;0,(AF1412-N1412)/SQRT(E1412*Settings!$B$3*(1-Settings!$B$3)),0)</f>
        <v>0</v>
      </c>
      <c r="P1412" s="77" t="n">
        <f aca="false">MAX(0,AF1412-N1412)</f>
        <v>0</v>
      </c>
      <c r="Q1412" s="51" t="n">
        <f aca="false">IF(E1412&gt;=Settings!$B$4,(AF1412+Settings!$B$7*Settings!$B$3)/(E1412+Settings!$B$7),Settings!$B$3)</f>
        <v>0.0748599558648786</v>
      </c>
      <c r="R1412" s="78" t="n">
        <f aca="false">PERCENTRANK($H$2:$H$1780,H1412,6)</f>
        <v>0</v>
      </c>
      <c r="S1412" s="78" t="n">
        <f aca="false">PERCENTRANK($Q$2:$Q$1780,Q1412,6)</f>
        <v>0.0646794</v>
      </c>
      <c r="T1412" s="78" t="n">
        <f aca="false">PERCENTRANK($F$2:$F$1780,F1412,6)</f>
        <v>0</v>
      </c>
      <c r="U1412" s="79" t="n">
        <f aca="false">IF(F1412&gt;0,ROUND((Settings!$B$8*T1412+Settings!$B$9*R1412+Settings!$B$10*S1412)/SUM(Settings!$B$8:$B$10),10),0)</f>
        <v>0</v>
      </c>
      <c r="V1412" s="71" t="str">
        <f aca="false">IF(U1412&gt;0,RANK(U1412,$U$2:$U$1780)+COUNTIF($U$2:U1412,U1412)-1,"")</f>
        <v/>
      </c>
      <c r="W1412" s="71" t="str">
        <f aca="false">IF(V1412="","",IF(V1412&lt;=Settings!$B$11,"1 - Fix first",IF(V1412&lt;=Settings!$B$12,"2 - Review","3 - Monitor")))</f>
        <v/>
      </c>
      <c r="X1412" s="71" t="str">
        <f aca="false">IF(AND(E1412&gt;=Settings!$B$4,AF1412&gt;=Settings!$B$5,O1412&gt;=Settings!$B$6),"HIGH RATE","")</f>
        <v/>
      </c>
      <c r="Y1412" s="71" t="str">
        <f aca="false">IF(F1412&gt;0,RANK(F1412,$F$2:$F$1780)+COUNTIF($F$2:F1412,F1412)-1,"")</f>
        <v/>
      </c>
      <c r="Z1412" s="71" t="str">
        <f aca="false">IF(H1412&gt;0,RANK(H1412,$H$2:$H$1780)+COUNTIF($H$2:H1412,H1412)-1,"")</f>
        <v/>
      </c>
      <c r="AA1412" s="71" t="str">
        <f aca="false">IF(AC1412="","",RANK(AC1412,$AC$2:$AC$1780)+COUNTIF($AC$2:AC1412,AC1412)-1)</f>
        <v/>
      </c>
      <c r="AB1412" s="71" t="str">
        <f aca="false">IF(AD1412="","",RANK(AD1412,$AD$2:$AD$1780)+COUNTIF($AD$2:AD1412,AD1412)-1)</f>
        <v/>
      </c>
      <c r="AC1412" s="71" t="str">
        <f aca="false">IF(AND(AF1412&gt;0,E1412&gt;=Settings!$B$4),ROUND(J1412,10),"")</f>
        <v/>
      </c>
      <c r="AD1412" s="71" t="str">
        <f aca="false">IF(X1412="HIGH RATE",ROUND(O1412,10),"")</f>
        <v/>
      </c>
      <c r="AE1412" s="71" t="s">
        <v>60</v>
      </c>
      <c r="AF1412" s="73" t="n">
        <f aca="false">SUMIFS(Detail!$L$2:$L$9168,Detail!$C$2:$C$9168,$A1412)</f>
        <v>0</v>
      </c>
      <c r="AG1412" s="74" t="n">
        <f aca="false">SUMIFS(Detail!$N$2:$N$9168,Detail!$C$2:$C$9168,$A1412)</f>
        <v>0</v>
      </c>
    </row>
    <row r="1413" customFormat="false" ht="15" hidden="false" customHeight="false" outlineLevel="0" collapsed="false">
      <c r="A1413" s="71" t="s">
        <v>1454</v>
      </c>
      <c r="B1413" s="71" t="s">
        <v>2865</v>
      </c>
      <c r="C1413" s="71" t="s">
        <v>246</v>
      </c>
      <c r="D1413" s="71" t="str">
        <f aca="false">IFERROR(INDEX('Brand Map'!$B$4:$B$125,MATCH(C1413,'Brand Map'!$A$4:$A$125,0)),"Other")</f>
        <v>FYF</v>
      </c>
      <c r="E1413" s="73" t="n">
        <f aca="false">SUMIFS(Detail!$K$2:$K$9168,Detail!$C$2:$C$9168,$A1413)</f>
        <v>0</v>
      </c>
      <c r="F1413" s="73" t="n">
        <f aca="false">SUMIFS(Detail!$E$2:$E$9168,Detail!$C$2:$C$9168,$A1413)</f>
        <v>0</v>
      </c>
      <c r="G1413" s="74" t="n">
        <f aca="false">SUMIFS(Detail!$M$2:$M$9168,Detail!$C$2:$C$9168,$A1413)</f>
        <v>0</v>
      </c>
      <c r="H1413" s="74" t="n">
        <f aca="false">SUMIFS(Detail!$D$2:$D$9168,Detail!$C$2:$C$9168,$A1413)</f>
        <v>0</v>
      </c>
      <c r="I1413" s="74" t="n">
        <v>639.92</v>
      </c>
      <c r="J1413" s="51" t="n">
        <f aca="false">IF(E1413&gt;0,AF1413/E1413,0)</f>
        <v>0</v>
      </c>
      <c r="K1413" s="51" t="n">
        <f aca="false">IF(G1413&gt;0,AG1413/G1413,0)</f>
        <v>0</v>
      </c>
      <c r="L1413" s="75" t="n">
        <f aca="false">H1413/Settings!$B$16</f>
        <v>0</v>
      </c>
      <c r="M1413" s="76" t="n">
        <f aca="false">H1413/Settings!$B$20</f>
        <v>0</v>
      </c>
      <c r="N1413" s="77" t="n">
        <f aca="false">E1413*Settings!$B$3</f>
        <v>0</v>
      </c>
      <c r="O1413" s="77" t="n">
        <f aca="false">IF(E1413&gt;0,(AF1413-N1413)/SQRT(E1413*Settings!$B$3*(1-Settings!$B$3)),0)</f>
        <v>0</v>
      </c>
      <c r="P1413" s="77" t="n">
        <f aca="false">MAX(0,AF1413-N1413)</f>
        <v>0</v>
      </c>
      <c r="Q1413" s="51" t="n">
        <f aca="false">IF(E1413&gt;=Settings!$B$4,(AF1413+Settings!$B$7*Settings!$B$3)/(E1413+Settings!$B$7),Settings!$B$3)</f>
        <v>0.0748599558648786</v>
      </c>
      <c r="R1413" s="78" t="n">
        <f aca="false">PERCENTRANK($H$2:$H$1780,H1413,6)</f>
        <v>0</v>
      </c>
      <c r="S1413" s="78" t="n">
        <f aca="false">PERCENTRANK($Q$2:$Q$1780,Q1413,6)</f>
        <v>0.0646794</v>
      </c>
      <c r="T1413" s="78" t="n">
        <f aca="false">PERCENTRANK($F$2:$F$1780,F1413,6)</f>
        <v>0</v>
      </c>
      <c r="U1413" s="79" t="n">
        <f aca="false">IF(F1413&gt;0,ROUND((Settings!$B$8*T1413+Settings!$B$9*R1413+Settings!$B$10*S1413)/SUM(Settings!$B$8:$B$10),10),0)</f>
        <v>0</v>
      </c>
      <c r="V1413" s="71" t="str">
        <f aca="false">IF(U1413&gt;0,RANK(U1413,$U$2:$U$1780)+COUNTIF($U$2:U1413,U1413)-1,"")</f>
        <v/>
      </c>
      <c r="W1413" s="71" t="str">
        <f aca="false">IF(V1413="","",IF(V1413&lt;=Settings!$B$11,"1 - Fix first",IF(V1413&lt;=Settings!$B$12,"2 - Review","3 - Monitor")))</f>
        <v/>
      </c>
      <c r="X1413" s="71" t="str">
        <f aca="false">IF(AND(E1413&gt;=Settings!$B$4,AF1413&gt;=Settings!$B$5,O1413&gt;=Settings!$B$6),"HIGH RATE","")</f>
        <v/>
      </c>
      <c r="Y1413" s="71" t="str">
        <f aca="false">IF(F1413&gt;0,RANK(F1413,$F$2:$F$1780)+COUNTIF($F$2:F1413,F1413)-1,"")</f>
        <v/>
      </c>
      <c r="Z1413" s="71" t="str">
        <f aca="false">IF(H1413&gt;0,RANK(H1413,$H$2:$H$1780)+COUNTIF($H$2:H1413,H1413)-1,"")</f>
        <v/>
      </c>
      <c r="AA1413" s="71" t="str">
        <f aca="false">IF(AC1413="","",RANK(AC1413,$AC$2:$AC$1780)+COUNTIF($AC$2:AC1413,AC1413)-1)</f>
        <v/>
      </c>
      <c r="AB1413" s="71" t="str">
        <f aca="false">IF(AD1413="","",RANK(AD1413,$AD$2:$AD$1780)+COUNTIF($AD$2:AD1413,AD1413)-1)</f>
        <v/>
      </c>
      <c r="AC1413" s="71" t="str">
        <f aca="false">IF(AND(AF1413&gt;0,E1413&gt;=Settings!$B$4),ROUND(J1413,10),"")</f>
        <v/>
      </c>
      <c r="AD1413" s="71" t="str">
        <f aca="false">IF(X1413="HIGH RATE",ROUND(O1413,10),"")</f>
        <v/>
      </c>
      <c r="AE1413" s="71" t="s">
        <v>60</v>
      </c>
      <c r="AF1413" s="73" t="n">
        <f aca="false">SUMIFS(Detail!$L$2:$L$9168,Detail!$C$2:$C$9168,$A1413)</f>
        <v>0</v>
      </c>
      <c r="AG1413" s="74" t="n">
        <f aca="false">SUMIFS(Detail!$N$2:$N$9168,Detail!$C$2:$C$9168,$A1413)</f>
        <v>0</v>
      </c>
    </row>
    <row r="1414" customFormat="false" ht="15" hidden="false" customHeight="false" outlineLevel="0" collapsed="false">
      <c r="A1414" s="71" t="s">
        <v>1251</v>
      </c>
      <c r="B1414" s="71" t="s">
        <v>2865</v>
      </c>
      <c r="C1414" s="71" t="s">
        <v>246</v>
      </c>
      <c r="D1414" s="71" t="str">
        <f aca="false">IFERROR(INDEX('Brand Map'!$B$4:$B$125,MATCH(C1414,'Brand Map'!$A$4:$A$125,0)),"Other")</f>
        <v>FYF</v>
      </c>
      <c r="E1414" s="73" t="n">
        <f aca="false">SUMIFS(Detail!$K$2:$K$9168,Detail!$C$2:$C$9168,$A1414)</f>
        <v>0</v>
      </c>
      <c r="F1414" s="73" t="n">
        <f aca="false">SUMIFS(Detail!$E$2:$E$9168,Detail!$C$2:$C$9168,$A1414)</f>
        <v>0</v>
      </c>
      <c r="G1414" s="74" t="n">
        <f aca="false">SUMIFS(Detail!$M$2:$M$9168,Detail!$C$2:$C$9168,$A1414)</f>
        <v>0</v>
      </c>
      <c r="H1414" s="74" t="n">
        <f aca="false">SUMIFS(Detail!$D$2:$D$9168,Detail!$C$2:$C$9168,$A1414)</f>
        <v>0</v>
      </c>
      <c r="I1414" s="74" t="n">
        <v>989.45</v>
      </c>
      <c r="J1414" s="51" t="n">
        <f aca="false">IF(E1414&gt;0,AF1414/E1414,0)</f>
        <v>0</v>
      </c>
      <c r="K1414" s="51" t="n">
        <f aca="false">IF(G1414&gt;0,AG1414/G1414,0)</f>
        <v>0</v>
      </c>
      <c r="L1414" s="75" t="n">
        <f aca="false">H1414/Settings!$B$16</f>
        <v>0</v>
      </c>
      <c r="M1414" s="76" t="n">
        <f aca="false">H1414/Settings!$B$20</f>
        <v>0</v>
      </c>
      <c r="N1414" s="77" t="n">
        <f aca="false">E1414*Settings!$B$3</f>
        <v>0</v>
      </c>
      <c r="O1414" s="77" t="n">
        <f aca="false">IF(E1414&gt;0,(AF1414-N1414)/SQRT(E1414*Settings!$B$3*(1-Settings!$B$3)),0)</f>
        <v>0</v>
      </c>
      <c r="P1414" s="77" t="n">
        <f aca="false">MAX(0,AF1414-N1414)</f>
        <v>0</v>
      </c>
      <c r="Q1414" s="51" t="n">
        <f aca="false">IF(E1414&gt;=Settings!$B$4,(AF1414+Settings!$B$7*Settings!$B$3)/(E1414+Settings!$B$7),Settings!$B$3)</f>
        <v>0.0748599558648786</v>
      </c>
      <c r="R1414" s="78" t="n">
        <f aca="false">PERCENTRANK($H$2:$H$1780,H1414,6)</f>
        <v>0</v>
      </c>
      <c r="S1414" s="78" t="n">
        <f aca="false">PERCENTRANK($Q$2:$Q$1780,Q1414,6)</f>
        <v>0.0646794</v>
      </c>
      <c r="T1414" s="78" t="n">
        <f aca="false">PERCENTRANK($F$2:$F$1780,F1414,6)</f>
        <v>0</v>
      </c>
      <c r="U1414" s="79" t="n">
        <f aca="false">IF(F1414&gt;0,ROUND((Settings!$B$8*T1414+Settings!$B$9*R1414+Settings!$B$10*S1414)/SUM(Settings!$B$8:$B$10),10),0)</f>
        <v>0</v>
      </c>
      <c r="V1414" s="71" t="str">
        <f aca="false">IF(U1414&gt;0,RANK(U1414,$U$2:$U$1780)+COUNTIF($U$2:U1414,U1414)-1,"")</f>
        <v/>
      </c>
      <c r="W1414" s="71" t="str">
        <f aca="false">IF(V1414="","",IF(V1414&lt;=Settings!$B$11,"1 - Fix first",IF(V1414&lt;=Settings!$B$12,"2 - Review","3 - Monitor")))</f>
        <v/>
      </c>
      <c r="X1414" s="71" t="str">
        <f aca="false">IF(AND(E1414&gt;=Settings!$B$4,AF1414&gt;=Settings!$B$5,O1414&gt;=Settings!$B$6),"HIGH RATE","")</f>
        <v/>
      </c>
      <c r="Y1414" s="71" t="str">
        <f aca="false">IF(F1414&gt;0,RANK(F1414,$F$2:$F$1780)+COUNTIF($F$2:F1414,F1414)-1,"")</f>
        <v/>
      </c>
      <c r="Z1414" s="71" t="str">
        <f aca="false">IF(H1414&gt;0,RANK(H1414,$H$2:$H$1780)+COUNTIF($H$2:H1414,H1414)-1,"")</f>
        <v/>
      </c>
      <c r="AA1414" s="71" t="str">
        <f aca="false">IF(AC1414="","",RANK(AC1414,$AC$2:$AC$1780)+COUNTIF($AC$2:AC1414,AC1414)-1)</f>
        <v/>
      </c>
      <c r="AB1414" s="71" t="str">
        <f aca="false">IF(AD1414="","",RANK(AD1414,$AD$2:$AD$1780)+COUNTIF($AD$2:AD1414,AD1414)-1)</f>
        <v/>
      </c>
      <c r="AC1414" s="71" t="str">
        <f aca="false">IF(AND(AF1414&gt;0,E1414&gt;=Settings!$B$4),ROUND(J1414,10),"")</f>
        <v/>
      </c>
      <c r="AD1414" s="71" t="str">
        <f aca="false">IF(X1414="HIGH RATE",ROUND(O1414,10),"")</f>
        <v/>
      </c>
      <c r="AE1414" s="71" t="s">
        <v>60</v>
      </c>
      <c r="AF1414" s="73" t="n">
        <f aca="false">SUMIFS(Detail!$L$2:$L$9168,Detail!$C$2:$C$9168,$A1414)</f>
        <v>0</v>
      </c>
      <c r="AG1414" s="74" t="n">
        <f aca="false">SUMIFS(Detail!$N$2:$N$9168,Detail!$C$2:$C$9168,$A1414)</f>
        <v>0</v>
      </c>
    </row>
    <row r="1415" customFormat="false" ht="15" hidden="false" customHeight="false" outlineLevel="0" collapsed="false">
      <c r="A1415" s="71" t="s">
        <v>913</v>
      </c>
      <c r="B1415" s="71" t="s">
        <v>2865</v>
      </c>
      <c r="C1415" s="71" t="s">
        <v>246</v>
      </c>
      <c r="D1415" s="71" t="str">
        <f aca="false">IFERROR(INDEX('Brand Map'!$B$4:$B$125,MATCH(C1415,'Brand Map'!$A$4:$A$125,0)),"Other")</f>
        <v>FYF</v>
      </c>
      <c r="E1415" s="73" t="n">
        <f aca="false">SUMIFS(Detail!$K$2:$K$9168,Detail!$C$2:$C$9168,$A1415)</f>
        <v>0</v>
      </c>
      <c r="F1415" s="73" t="n">
        <f aca="false">SUMIFS(Detail!$E$2:$E$9168,Detail!$C$2:$C$9168,$A1415)</f>
        <v>0</v>
      </c>
      <c r="G1415" s="74" t="n">
        <f aca="false">SUMIFS(Detail!$M$2:$M$9168,Detail!$C$2:$C$9168,$A1415)</f>
        <v>0</v>
      </c>
      <c r="H1415" s="74" t="n">
        <f aca="false">SUMIFS(Detail!$D$2:$D$9168,Detail!$C$2:$C$9168,$A1415)</f>
        <v>0</v>
      </c>
      <c r="I1415" s="74" t="n">
        <v>399.8</v>
      </c>
      <c r="J1415" s="51" t="n">
        <f aca="false">IF(E1415&gt;0,AF1415/E1415,0)</f>
        <v>0</v>
      </c>
      <c r="K1415" s="51" t="n">
        <f aca="false">IF(G1415&gt;0,AG1415/G1415,0)</f>
        <v>0</v>
      </c>
      <c r="L1415" s="75" t="n">
        <f aca="false">H1415/Settings!$B$16</f>
        <v>0</v>
      </c>
      <c r="M1415" s="76" t="n">
        <f aca="false">H1415/Settings!$B$20</f>
        <v>0</v>
      </c>
      <c r="N1415" s="77" t="n">
        <f aca="false">E1415*Settings!$B$3</f>
        <v>0</v>
      </c>
      <c r="O1415" s="77" t="n">
        <f aca="false">IF(E1415&gt;0,(AF1415-N1415)/SQRT(E1415*Settings!$B$3*(1-Settings!$B$3)),0)</f>
        <v>0</v>
      </c>
      <c r="P1415" s="77" t="n">
        <f aca="false">MAX(0,AF1415-N1415)</f>
        <v>0</v>
      </c>
      <c r="Q1415" s="51" t="n">
        <f aca="false">IF(E1415&gt;=Settings!$B$4,(AF1415+Settings!$B$7*Settings!$B$3)/(E1415+Settings!$B$7),Settings!$B$3)</f>
        <v>0.0748599558648786</v>
      </c>
      <c r="R1415" s="78" t="n">
        <f aca="false">PERCENTRANK($H$2:$H$1780,H1415,6)</f>
        <v>0</v>
      </c>
      <c r="S1415" s="78" t="n">
        <f aca="false">PERCENTRANK($Q$2:$Q$1780,Q1415,6)</f>
        <v>0.0646794</v>
      </c>
      <c r="T1415" s="78" t="n">
        <f aca="false">PERCENTRANK($F$2:$F$1780,F1415,6)</f>
        <v>0</v>
      </c>
      <c r="U1415" s="79" t="n">
        <f aca="false">IF(F1415&gt;0,ROUND((Settings!$B$8*T1415+Settings!$B$9*R1415+Settings!$B$10*S1415)/SUM(Settings!$B$8:$B$10),10),0)</f>
        <v>0</v>
      </c>
      <c r="V1415" s="71" t="str">
        <f aca="false">IF(U1415&gt;0,RANK(U1415,$U$2:$U$1780)+COUNTIF($U$2:U1415,U1415)-1,"")</f>
        <v/>
      </c>
      <c r="W1415" s="71" t="str">
        <f aca="false">IF(V1415="","",IF(V1415&lt;=Settings!$B$11,"1 - Fix first",IF(V1415&lt;=Settings!$B$12,"2 - Review","3 - Monitor")))</f>
        <v/>
      </c>
      <c r="X1415" s="71" t="str">
        <f aca="false">IF(AND(E1415&gt;=Settings!$B$4,AF1415&gt;=Settings!$B$5,O1415&gt;=Settings!$B$6),"HIGH RATE","")</f>
        <v/>
      </c>
      <c r="Y1415" s="71" t="str">
        <f aca="false">IF(F1415&gt;0,RANK(F1415,$F$2:$F$1780)+COUNTIF($F$2:F1415,F1415)-1,"")</f>
        <v/>
      </c>
      <c r="Z1415" s="71" t="str">
        <f aca="false">IF(H1415&gt;0,RANK(H1415,$H$2:$H$1780)+COUNTIF($H$2:H1415,H1415)-1,"")</f>
        <v/>
      </c>
      <c r="AA1415" s="71" t="str">
        <f aca="false">IF(AC1415="","",RANK(AC1415,$AC$2:$AC$1780)+COUNTIF($AC$2:AC1415,AC1415)-1)</f>
        <v/>
      </c>
      <c r="AB1415" s="71" t="str">
        <f aca="false">IF(AD1415="","",RANK(AD1415,$AD$2:$AD$1780)+COUNTIF($AD$2:AD1415,AD1415)-1)</f>
        <v/>
      </c>
      <c r="AC1415" s="71" t="str">
        <f aca="false">IF(AND(AF1415&gt;0,E1415&gt;=Settings!$B$4),ROUND(J1415,10),"")</f>
        <v/>
      </c>
      <c r="AD1415" s="71" t="str">
        <f aca="false">IF(X1415="HIGH RATE",ROUND(O1415,10),"")</f>
        <v/>
      </c>
      <c r="AE1415" s="71" t="s">
        <v>60</v>
      </c>
      <c r="AF1415" s="73" t="n">
        <f aca="false">SUMIFS(Detail!$L$2:$L$9168,Detail!$C$2:$C$9168,$A1415)</f>
        <v>0</v>
      </c>
      <c r="AG1415" s="74" t="n">
        <f aca="false">SUMIFS(Detail!$N$2:$N$9168,Detail!$C$2:$C$9168,$A1415)</f>
        <v>0</v>
      </c>
    </row>
    <row r="1416" customFormat="false" ht="15" hidden="false" customHeight="false" outlineLevel="0" collapsed="false">
      <c r="A1416" s="71" t="s">
        <v>1649</v>
      </c>
      <c r="B1416" s="71" t="s">
        <v>2865</v>
      </c>
      <c r="C1416" s="71" t="s">
        <v>246</v>
      </c>
      <c r="D1416" s="71" t="str">
        <f aca="false">IFERROR(INDEX('Brand Map'!$B$4:$B$125,MATCH(C1416,'Brand Map'!$A$4:$A$125,0)),"Other")</f>
        <v>FYF</v>
      </c>
      <c r="E1416" s="73" t="n">
        <f aca="false">SUMIFS(Detail!$K$2:$K$9168,Detail!$C$2:$C$9168,$A1416)</f>
        <v>0</v>
      </c>
      <c r="F1416" s="73" t="n">
        <f aca="false">SUMIFS(Detail!$E$2:$E$9168,Detail!$C$2:$C$9168,$A1416)</f>
        <v>0</v>
      </c>
      <c r="G1416" s="74" t="n">
        <f aca="false">SUMIFS(Detail!$M$2:$M$9168,Detail!$C$2:$C$9168,$A1416)</f>
        <v>0</v>
      </c>
      <c r="H1416" s="74" t="n">
        <f aca="false">SUMIFS(Detail!$D$2:$D$9168,Detail!$C$2:$C$9168,$A1416)</f>
        <v>0</v>
      </c>
      <c r="I1416" s="74" t="n">
        <v>254.85</v>
      </c>
      <c r="J1416" s="51" t="n">
        <f aca="false">IF(E1416&gt;0,AF1416/E1416,0)</f>
        <v>0</v>
      </c>
      <c r="K1416" s="51" t="n">
        <f aca="false">IF(G1416&gt;0,AG1416/G1416,0)</f>
        <v>0</v>
      </c>
      <c r="L1416" s="75" t="n">
        <f aca="false">H1416/Settings!$B$16</f>
        <v>0</v>
      </c>
      <c r="M1416" s="76" t="n">
        <f aca="false">H1416/Settings!$B$20</f>
        <v>0</v>
      </c>
      <c r="N1416" s="77" t="n">
        <f aca="false">E1416*Settings!$B$3</f>
        <v>0</v>
      </c>
      <c r="O1416" s="77" t="n">
        <f aca="false">IF(E1416&gt;0,(AF1416-N1416)/SQRT(E1416*Settings!$B$3*(1-Settings!$B$3)),0)</f>
        <v>0</v>
      </c>
      <c r="P1416" s="77" t="n">
        <f aca="false">MAX(0,AF1416-N1416)</f>
        <v>0</v>
      </c>
      <c r="Q1416" s="51" t="n">
        <f aca="false">IF(E1416&gt;=Settings!$B$4,(AF1416+Settings!$B$7*Settings!$B$3)/(E1416+Settings!$B$7),Settings!$B$3)</f>
        <v>0.0748599558648786</v>
      </c>
      <c r="R1416" s="78" t="n">
        <f aca="false">PERCENTRANK($H$2:$H$1780,H1416,6)</f>
        <v>0</v>
      </c>
      <c r="S1416" s="78" t="n">
        <f aca="false">PERCENTRANK($Q$2:$Q$1780,Q1416,6)</f>
        <v>0.0646794</v>
      </c>
      <c r="T1416" s="78" t="n">
        <f aca="false">PERCENTRANK($F$2:$F$1780,F1416,6)</f>
        <v>0</v>
      </c>
      <c r="U1416" s="79" t="n">
        <f aca="false">IF(F1416&gt;0,ROUND((Settings!$B$8*T1416+Settings!$B$9*R1416+Settings!$B$10*S1416)/SUM(Settings!$B$8:$B$10),10),0)</f>
        <v>0</v>
      </c>
      <c r="V1416" s="71" t="str">
        <f aca="false">IF(U1416&gt;0,RANK(U1416,$U$2:$U$1780)+COUNTIF($U$2:U1416,U1416)-1,"")</f>
        <v/>
      </c>
      <c r="W1416" s="71" t="str">
        <f aca="false">IF(V1416="","",IF(V1416&lt;=Settings!$B$11,"1 - Fix first",IF(V1416&lt;=Settings!$B$12,"2 - Review","3 - Monitor")))</f>
        <v/>
      </c>
      <c r="X1416" s="71" t="str">
        <f aca="false">IF(AND(E1416&gt;=Settings!$B$4,AF1416&gt;=Settings!$B$5,O1416&gt;=Settings!$B$6),"HIGH RATE","")</f>
        <v/>
      </c>
      <c r="Y1416" s="71" t="str">
        <f aca="false">IF(F1416&gt;0,RANK(F1416,$F$2:$F$1780)+COUNTIF($F$2:F1416,F1416)-1,"")</f>
        <v/>
      </c>
      <c r="Z1416" s="71" t="str">
        <f aca="false">IF(H1416&gt;0,RANK(H1416,$H$2:$H$1780)+COUNTIF($H$2:H1416,H1416)-1,"")</f>
        <v/>
      </c>
      <c r="AA1416" s="71" t="str">
        <f aca="false">IF(AC1416="","",RANK(AC1416,$AC$2:$AC$1780)+COUNTIF($AC$2:AC1416,AC1416)-1)</f>
        <v/>
      </c>
      <c r="AB1416" s="71" t="str">
        <f aca="false">IF(AD1416="","",RANK(AD1416,$AD$2:$AD$1780)+COUNTIF($AD$2:AD1416,AD1416)-1)</f>
        <v/>
      </c>
      <c r="AC1416" s="71" t="str">
        <f aca="false">IF(AND(AF1416&gt;0,E1416&gt;=Settings!$B$4),ROUND(J1416,10),"")</f>
        <v/>
      </c>
      <c r="AD1416" s="71" t="str">
        <f aca="false">IF(X1416="HIGH RATE",ROUND(O1416,10),"")</f>
        <v/>
      </c>
      <c r="AE1416" s="71" t="s">
        <v>60</v>
      </c>
      <c r="AF1416" s="73" t="n">
        <f aca="false">SUMIFS(Detail!$L$2:$L$9168,Detail!$C$2:$C$9168,$A1416)</f>
        <v>0</v>
      </c>
      <c r="AG1416" s="74" t="n">
        <f aca="false">SUMIFS(Detail!$N$2:$N$9168,Detail!$C$2:$C$9168,$A1416)</f>
        <v>0</v>
      </c>
    </row>
    <row r="1417" customFormat="false" ht="15" hidden="false" customHeight="false" outlineLevel="0" collapsed="false">
      <c r="A1417" s="71" t="s">
        <v>1221</v>
      </c>
      <c r="B1417" s="71" t="s">
        <v>2865</v>
      </c>
      <c r="C1417" s="71" t="s">
        <v>246</v>
      </c>
      <c r="D1417" s="71" t="str">
        <f aca="false">IFERROR(INDEX('Brand Map'!$B$4:$B$125,MATCH(C1417,'Brand Map'!$A$4:$A$125,0)),"Other")</f>
        <v>FYF</v>
      </c>
      <c r="E1417" s="73" t="n">
        <f aca="false">SUMIFS(Detail!$K$2:$K$9168,Detail!$C$2:$C$9168,$A1417)</f>
        <v>0</v>
      </c>
      <c r="F1417" s="73" t="n">
        <f aca="false">SUMIFS(Detail!$E$2:$E$9168,Detail!$C$2:$C$9168,$A1417)</f>
        <v>0</v>
      </c>
      <c r="G1417" s="74" t="n">
        <f aca="false">SUMIFS(Detail!$M$2:$M$9168,Detail!$C$2:$C$9168,$A1417)</f>
        <v>0</v>
      </c>
      <c r="H1417" s="74" t="n">
        <f aca="false">SUMIFS(Detail!$D$2:$D$9168,Detail!$C$2:$C$9168,$A1417)</f>
        <v>0</v>
      </c>
      <c r="I1417" s="74" t="n">
        <v>209.9</v>
      </c>
      <c r="J1417" s="51" t="n">
        <f aca="false">IF(E1417&gt;0,AF1417/E1417,0)</f>
        <v>0</v>
      </c>
      <c r="K1417" s="51" t="n">
        <f aca="false">IF(G1417&gt;0,AG1417/G1417,0)</f>
        <v>0</v>
      </c>
      <c r="L1417" s="75" t="n">
        <f aca="false">H1417/Settings!$B$16</f>
        <v>0</v>
      </c>
      <c r="M1417" s="76" t="n">
        <f aca="false">H1417/Settings!$B$20</f>
        <v>0</v>
      </c>
      <c r="N1417" s="77" t="n">
        <f aca="false">E1417*Settings!$B$3</f>
        <v>0</v>
      </c>
      <c r="O1417" s="77" t="n">
        <f aca="false">IF(E1417&gt;0,(AF1417-N1417)/SQRT(E1417*Settings!$B$3*(1-Settings!$B$3)),0)</f>
        <v>0</v>
      </c>
      <c r="P1417" s="77" t="n">
        <f aca="false">MAX(0,AF1417-N1417)</f>
        <v>0</v>
      </c>
      <c r="Q1417" s="51" t="n">
        <f aca="false">IF(E1417&gt;=Settings!$B$4,(AF1417+Settings!$B$7*Settings!$B$3)/(E1417+Settings!$B$7),Settings!$B$3)</f>
        <v>0.0748599558648786</v>
      </c>
      <c r="R1417" s="78" t="n">
        <f aca="false">PERCENTRANK($H$2:$H$1780,H1417,6)</f>
        <v>0</v>
      </c>
      <c r="S1417" s="78" t="n">
        <f aca="false">PERCENTRANK($Q$2:$Q$1780,Q1417,6)</f>
        <v>0.0646794</v>
      </c>
      <c r="T1417" s="78" t="n">
        <f aca="false">PERCENTRANK($F$2:$F$1780,F1417,6)</f>
        <v>0</v>
      </c>
      <c r="U1417" s="79" t="n">
        <f aca="false">IF(F1417&gt;0,ROUND((Settings!$B$8*T1417+Settings!$B$9*R1417+Settings!$B$10*S1417)/SUM(Settings!$B$8:$B$10),10),0)</f>
        <v>0</v>
      </c>
      <c r="V1417" s="71" t="str">
        <f aca="false">IF(U1417&gt;0,RANK(U1417,$U$2:$U$1780)+COUNTIF($U$2:U1417,U1417)-1,"")</f>
        <v/>
      </c>
      <c r="W1417" s="71" t="str">
        <f aca="false">IF(V1417="","",IF(V1417&lt;=Settings!$B$11,"1 - Fix first",IF(V1417&lt;=Settings!$B$12,"2 - Review","3 - Monitor")))</f>
        <v/>
      </c>
      <c r="X1417" s="71" t="str">
        <f aca="false">IF(AND(E1417&gt;=Settings!$B$4,AF1417&gt;=Settings!$B$5,O1417&gt;=Settings!$B$6),"HIGH RATE","")</f>
        <v/>
      </c>
      <c r="Y1417" s="71" t="str">
        <f aca="false">IF(F1417&gt;0,RANK(F1417,$F$2:$F$1780)+COUNTIF($F$2:F1417,F1417)-1,"")</f>
        <v/>
      </c>
      <c r="Z1417" s="71" t="str">
        <f aca="false">IF(H1417&gt;0,RANK(H1417,$H$2:$H$1780)+COUNTIF($H$2:H1417,H1417)-1,"")</f>
        <v/>
      </c>
      <c r="AA1417" s="71" t="str">
        <f aca="false">IF(AC1417="","",RANK(AC1417,$AC$2:$AC$1780)+COUNTIF($AC$2:AC1417,AC1417)-1)</f>
        <v/>
      </c>
      <c r="AB1417" s="71" t="str">
        <f aca="false">IF(AD1417="","",RANK(AD1417,$AD$2:$AD$1780)+COUNTIF($AD$2:AD1417,AD1417)-1)</f>
        <v/>
      </c>
      <c r="AC1417" s="71" t="str">
        <f aca="false">IF(AND(AF1417&gt;0,E1417&gt;=Settings!$B$4),ROUND(J1417,10),"")</f>
        <v/>
      </c>
      <c r="AD1417" s="71" t="str">
        <f aca="false">IF(X1417="HIGH RATE",ROUND(O1417,10),"")</f>
        <v/>
      </c>
      <c r="AE1417" s="71" t="s">
        <v>60</v>
      </c>
      <c r="AF1417" s="73" t="n">
        <f aca="false">SUMIFS(Detail!$L$2:$L$9168,Detail!$C$2:$C$9168,$A1417)</f>
        <v>0</v>
      </c>
      <c r="AG1417" s="74" t="n">
        <f aca="false">SUMIFS(Detail!$N$2:$N$9168,Detail!$C$2:$C$9168,$A1417)</f>
        <v>0</v>
      </c>
    </row>
    <row r="1418" customFormat="false" ht="15" hidden="false" customHeight="false" outlineLevel="0" collapsed="false">
      <c r="A1418" s="71" t="s">
        <v>1692</v>
      </c>
      <c r="B1418" s="71" t="s">
        <v>2865</v>
      </c>
      <c r="C1418" s="71" t="s">
        <v>246</v>
      </c>
      <c r="D1418" s="71" t="str">
        <f aca="false">IFERROR(INDEX('Brand Map'!$B$4:$B$125,MATCH(C1418,'Brand Map'!$A$4:$A$125,0)),"Other")</f>
        <v>FYF</v>
      </c>
      <c r="E1418" s="73" t="n">
        <f aca="false">SUMIFS(Detail!$K$2:$K$9168,Detail!$C$2:$C$9168,$A1418)</f>
        <v>0</v>
      </c>
      <c r="F1418" s="73" t="n">
        <f aca="false">SUMIFS(Detail!$E$2:$E$9168,Detail!$C$2:$C$9168,$A1418)</f>
        <v>0</v>
      </c>
      <c r="G1418" s="74" t="n">
        <f aca="false">SUMIFS(Detail!$M$2:$M$9168,Detail!$C$2:$C$9168,$A1418)</f>
        <v>0</v>
      </c>
      <c r="H1418" s="74" t="n">
        <f aca="false">SUMIFS(Detail!$D$2:$D$9168,Detail!$C$2:$C$9168,$A1418)</f>
        <v>0</v>
      </c>
      <c r="I1418" s="74" t="n">
        <v>229.9</v>
      </c>
      <c r="J1418" s="51" t="n">
        <f aca="false">IF(E1418&gt;0,AF1418/E1418,0)</f>
        <v>0</v>
      </c>
      <c r="K1418" s="51" t="n">
        <f aca="false">IF(G1418&gt;0,AG1418/G1418,0)</f>
        <v>0</v>
      </c>
      <c r="L1418" s="75" t="n">
        <f aca="false">H1418/Settings!$B$16</f>
        <v>0</v>
      </c>
      <c r="M1418" s="76" t="n">
        <f aca="false">H1418/Settings!$B$20</f>
        <v>0</v>
      </c>
      <c r="N1418" s="77" t="n">
        <f aca="false">E1418*Settings!$B$3</f>
        <v>0</v>
      </c>
      <c r="O1418" s="77" t="n">
        <f aca="false">IF(E1418&gt;0,(AF1418-N1418)/SQRT(E1418*Settings!$B$3*(1-Settings!$B$3)),0)</f>
        <v>0</v>
      </c>
      <c r="P1418" s="77" t="n">
        <f aca="false">MAX(0,AF1418-N1418)</f>
        <v>0</v>
      </c>
      <c r="Q1418" s="51" t="n">
        <f aca="false">IF(E1418&gt;=Settings!$B$4,(AF1418+Settings!$B$7*Settings!$B$3)/(E1418+Settings!$B$7),Settings!$B$3)</f>
        <v>0.0748599558648786</v>
      </c>
      <c r="R1418" s="78" t="n">
        <f aca="false">PERCENTRANK($H$2:$H$1780,H1418,6)</f>
        <v>0</v>
      </c>
      <c r="S1418" s="78" t="n">
        <f aca="false">PERCENTRANK($Q$2:$Q$1780,Q1418,6)</f>
        <v>0.0646794</v>
      </c>
      <c r="T1418" s="78" t="n">
        <f aca="false">PERCENTRANK($F$2:$F$1780,F1418,6)</f>
        <v>0</v>
      </c>
      <c r="U1418" s="79" t="n">
        <f aca="false">IF(F1418&gt;0,ROUND((Settings!$B$8*T1418+Settings!$B$9*R1418+Settings!$B$10*S1418)/SUM(Settings!$B$8:$B$10),10),0)</f>
        <v>0</v>
      </c>
      <c r="V1418" s="71" t="str">
        <f aca="false">IF(U1418&gt;0,RANK(U1418,$U$2:$U$1780)+COUNTIF($U$2:U1418,U1418)-1,"")</f>
        <v/>
      </c>
      <c r="W1418" s="71" t="str">
        <f aca="false">IF(V1418="","",IF(V1418&lt;=Settings!$B$11,"1 - Fix first",IF(V1418&lt;=Settings!$B$12,"2 - Review","3 - Monitor")))</f>
        <v/>
      </c>
      <c r="X1418" s="71" t="str">
        <f aca="false">IF(AND(E1418&gt;=Settings!$B$4,AF1418&gt;=Settings!$B$5,O1418&gt;=Settings!$B$6),"HIGH RATE","")</f>
        <v/>
      </c>
      <c r="Y1418" s="71" t="str">
        <f aca="false">IF(F1418&gt;0,RANK(F1418,$F$2:$F$1780)+COUNTIF($F$2:F1418,F1418)-1,"")</f>
        <v/>
      </c>
      <c r="Z1418" s="71" t="str">
        <f aca="false">IF(H1418&gt;0,RANK(H1418,$H$2:$H$1780)+COUNTIF($H$2:H1418,H1418)-1,"")</f>
        <v/>
      </c>
      <c r="AA1418" s="71" t="str">
        <f aca="false">IF(AC1418="","",RANK(AC1418,$AC$2:$AC$1780)+COUNTIF($AC$2:AC1418,AC1418)-1)</f>
        <v/>
      </c>
      <c r="AB1418" s="71" t="str">
        <f aca="false">IF(AD1418="","",RANK(AD1418,$AD$2:$AD$1780)+COUNTIF($AD$2:AD1418,AD1418)-1)</f>
        <v/>
      </c>
      <c r="AC1418" s="71" t="str">
        <f aca="false">IF(AND(AF1418&gt;0,E1418&gt;=Settings!$B$4),ROUND(J1418,10),"")</f>
        <v/>
      </c>
      <c r="AD1418" s="71" t="str">
        <f aca="false">IF(X1418="HIGH RATE",ROUND(O1418,10),"")</f>
        <v/>
      </c>
      <c r="AE1418" s="71" t="s">
        <v>60</v>
      </c>
      <c r="AF1418" s="73" t="n">
        <f aca="false">SUMIFS(Detail!$L$2:$L$9168,Detail!$C$2:$C$9168,$A1418)</f>
        <v>0</v>
      </c>
      <c r="AG1418" s="74" t="n">
        <f aca="false">SUMIFS(Detail!$N$2:$N$9168,Detail!$C$2:$C$9168,$A1418)</f>
        <v>0</v>
      </c>
    </row>
    <row r="1419" customFormat="false" ht="15" hidden="false" customHeight="false" outlineLevel="0" collapsed="false">
      <c r="A1419" s="71" t="s">
        <v>1037</v>
      </c>
      <c r="B1419" s="71" t="s">
        <v>2865</v>
      </c>
      <c r="C1419" s="71" t="s">
        <v>246</v>
      </c>
      <c r="D1419" s="71" t="str">
        <f aca="false">IFERROR(INDEX('Brand Map'!$B$4:$B$125,MATCH(C1419,'Brand Map'!$A$4:$A$125,0)),"Other")</f>
        <v>FYF</v>
      </c>
      <c r="E1419" s="73" t="n">
        <f aca="false">SUMIFS(Detail!$K$2:$K$9168,Detail!$C$2:$C$9168,$A1419)</f>
        <v>0</v>
      </c>
      <c r="F1419" s="73" t="n">
        <f aca="false">SUMIFS(Detail!$E$2:$E$9168,Detail!$C$2:$C$9168,$A1419)</f>
        <v>0</v>
      </c>
      <c r="G1419" s="74" t="n">
        <f aca="false">SUMIFS(Detail!$M$2:$M$9168,Detail!$C$2:$C$9168,$A1419)</f>
        <v>0</v>
      </c>
      <c r="H1419" s="74" t="n">
        <f aca="false">SUMIFS(Detail!$D$2:$D$9168,Detail!$C$2:$C$9168,$A1419)</f>
        <v>0</v>
      </c>
      <c r="I1419" s="74" t="n">
        <v>459.8</v>
      </c>
      <c r="J1419" s="51" t="n">
        <f aca="false">IF(E1419&gt;0,AF1419/E1419,0)</f>
        <v>0</v>
      </c>
      <c r="K1419" s="51" t="n">
        <f aca="false">IF(G1419&gt;0,AG1419/G1419,0)</f>
        <v>0</v>
      </c>
      <c r="L1419" s="75" t="n">
        <f aca="false">H1419/Settings!$B$16</f>
        <v>0</v>
      </c>
      <c r="M1419" s="76" t="n">
        <f aca="false">H1419/Settings!$B$20</f>
        <v>0</v>
      </c>
      <c r="N1419" s="77" t="n">
        <f aca="false">E1419*Settings!$B$3</f>
        <v>0</v>
      </c>
      <c r="O1419" s="77" t="n">
        <f aca="false">IF(E1419&gt;0,(AF1419-N1419)/SQRT(E1419*Settings!$B$3*(1-Settings!$B$3)),0)</f>
        <v>0</v>
      </c>
      <c r="P1419" s="77" t="n">
        <f aca="false">MAX(0,AF1419-N1419)</f>
        <v>0</v>
      </c>
      <c r="Q1419" s="51" t="n">
        <f aca="false">IF(E1419&gt;=Settings!$B$4,(AF1419+Settings!$B$7*Settings!$B$3)/(E1419+Settings!$B$7),Settings!$B$3)</f>
        <v>0.0748599558648786</v>
      </c>
      <c r="R1419" s="78" t="n">
        <f aca="false">PERCENTRANK($H$2:$H$1780,H1419,6)</f>
        <v>0</v>
      </c>
      <c r="S1419" s="78" t="n">
        <f aca="false">PERCENTRANK($Q$2:$Q$1780,Q1419,6)</f>
        <v>0.0646794</v>
      </c>
      <c r="T1419" s="78" t="n">
        <f aca="false">PERCENTRANK($F$2:$F$1780,F1419,6)</f>
        <v>0</v>
      </c>
      <c r="U1419" s="79" t="n">
        <f aca="false">IF(F1419&gt;0,ROUND((Settings!$B$8*T1419+Settings!$B$9*R1419+Settings!$B$10*S1419)/SUM(Settings!$B$8:$B$10),10),0)</f>
        <v>0</v>
      </c>
      <c r="V1419" s="71" t="str">
        <f aca="false">IF(U1419&gt;0,RANK(U1419,$U$2:$U$1780)+COUNTIF($U$2:U1419,U1419)-1,"")</f>
        <v/>
      </c>
      <c r="W1419" s="71" t="str">
        <f aca="false">IF(V1419="","",IF(V1419&lt;=Settings!$B$11,"1 - Fix first",IF(V1419&lt;=Settings!$B$12,"2 - Review","3 - Monitor")))</f>
        <v/>
      </c>
      <c r="X1419" s="71" t="str">
        <f aca="false">IF(AND(E1419&gt;=Settings!$B$4,AF1419&gt;=Settings!$B$5,O1419&gt;=Settings!$B$6),"HIGH RATE","")</f>
        <v/>
      </c>
      <c r="Y1419" s="71" t="str">
        <f aca="false">IF(F1419&gt;0,RANK(F1419,$F$2:$F$1780)+COUNTIF($F$2:F1419,F1419)-1,"")</f>
        <v/>
      </c>
      <c r="Z1419" s="71" t="str">
        <f aca="false">IF(H1419&gt;0,RANK(H1419,$H$2:$H$1780)+COUNTIF($H$2:H1419,H1419)-1,"")</f>
        <v/>
      </c>
      <c r="AA1419" s="71" t="str">
        <f aca="false">IF(AC1419="","",RANK(AC1419,$AC$2:$AC$1780)+COUNTIF($AC$2:AC1419,AC1419)-1)</f>
        <v/>
      </c>
      <c r="AB1419" s="71" t="str">
        <f aca="false">IF(AD1419="","",RANK(AD1419,$AD$2:$AD$1780)+COUNTIF($AD$2:AD1419,AD1419)-1)</f>
        <v/>
      </c>
      <c r="AC1419" s="71" t="str">
        <f aca="false">IF(AND(AF1419&gt;0,E1419&gt;=Settings!$B$4),ROUND(J1419,10),"")</f>
        <v/>
      </c>
      <c r="AD1419" s="71" t="str">
        <f aca="false">IF(X1419="HIGH RATE",ROUND(O1419,10),"")</f>
        <v/>
      </c>
      <c r="AE1419" s="71" t="s">
        <v>60</v>
      </c>
      <c r="AF1419" s="73" t="n">
        <f aca="false">SUMIFS(Detail!$L$2:$L$9168,Detail!$C$2:$C$9168,$A1419)</f>
        <v>0</v>
      </c>
      <c r="AG1419" s="74" t="n">
        <f aca="false">SUMIFS(Detail!$N$2:$N$9168,Detail!$C$2:$C$9168,$A1419)</f>
        <v>0</v>
      </c>
    </row>
    <row r="1420" customFormat="false" ht="15" hidden="false" customHeight="false" outlineLevel="0" collapsed="false">
      <c r="A1420" s="71" t="s">
        <v>1139</v>
      </c>
      <c r="B1420" s="71" t="s">
        <v>2865</v>
      </c>
      <c r="C1420" s="71" t="s">
        <v>246</v>
      </c>
      <c r="D1420" s="71" t="str">
        <f aca="false">IFERROR(INDEX('Brand Map'!$B$4:$B$125,MATCH(C1420,'Brand Map'!$A$4:$A$125,0)),"Other")</f>
        <v>FYF</v>
      </c>
      <c r="E1420" s="73" t="n">
        <f aca="false">SUMIFS(Detail!$K$2:$K$9168,Detail!$C$2:$C$9168,$A1420)</f>
        <v>0</v>
      </c>
      <c r="F1420" s="73" t="n">
        <f aca="false">SUMIFS(Detail!$E$2:$E$9168,Detail!$C$2:$C$9168,$A1420)</f>
        <v>0</v>
      </c>
      <c r="G1420" s="74" t="n">
        <f aca="false">SUMIFS(Detail!$M$2:$M$9168,Detail!$C$2:$C$9168,$A1420)</f>
        <v>0</v>
      </c>
      <c r="H1420" s="74" t="n">
        <f aca="false">SUMIFS(Detail!$D$2:$D$9168,Detail!$C$2:$C$9168,$A1420)</f>
        <v>0</v>
      </c>
      <c r="I1420" s="74" t="n">
        <v>249.9</v>
      </c>
      <c r="J1420" s="51" t="n">
        <f aca="false">IF(E1420&gt;0,AF1420/E1420,0)</f>
        <v>0</v>
      </c>
      <c r="K1420" s="51" t="n">
        <f aca="false">IF(G1420&gt;0,AG1420/G1420,0)</f>
        <v>0</v>
      </c>
      <c r="L1420" s="75" t="n">
        <f aca="false">H1420/Settings!$B$16</f>
        <v>0</v>
      </c>
      <c r="M1420" s="76" t="n">
        <f aca="false">H1420/Settings!$B$20</f>
        <v>0</v>
      </c>
      <c r="N1420" s="77" t="n">
        <f aca="false">E1420*Settings!$B$3</f>
        <v>0</v>
      </c>
      <c r="O1420" s="77" t="n">
        <f aca="false">IF(E1420&gt;0,(AF1420-N1420)/SQRT(E1420*Settings!$B$3*(1-Settings!$B$3)),0)</f>
        <v>0</v>
      </c>
      <c r="P1420" s="77" t="n">
        <f aca="false">MAX(0,AF1420-N1420)</f>
        <v>0</v>
      </c>
      <c r="Q1420" s="51" t="n">
        <f aca="false">IF(E1420&gt;=Settings!$B$4,(AF1420+Settings!$B$7*Settings!$B$3)/(E1420+Settings!$B$7),Settings!$B$3)</f>
        <v>0.0748599558648786</v>
      </c>
      <c r="R1420" s="78" t="n">
        <f aca="false">PERCENTRANK($H$2:$H$1780,H1420,6)</f>
        <v>0</v>
      </c>
      <c r="S1420" s="78" t="n">
        <f aca="false">PERCENTRANK($Q$2:$Q$1780,Q1420,6)</f>
        <v>0.0646794</v>
      </c>
      <c r="T1420" s="78" t="n">
        <f aca="false">PERCENTRANK($F$2:$F$1780,F1420,6)</f>
        <v>0</v>
      </c>
      <c r="U1420" s="79" t="n">
        <f aca="false">IF(F1420&gt;0,ROUND((Settings!$B$8*T1420+Settings!$B$9*R1420+Settings!$B$10*S1420)/SUM(Settings!$B$8:$B$10),10),0)</f>
        <v>0</v>
      </c>
      <c r="V1420" s="71" t="str">
        <f aca="false">IF(U1420&gt;0,RANK(U1420,$U$2:$U$1780)+COUNTIF($U$2:U1420,U1420)-1,"")</f>
        <v/>
      </c>
      <c r="W1420" s="71" t="str">
        <f aca="false">IF(V1420="","",IF(V1420&lt;=Settings!$B$11,"1 - Fix first",IF(V1420&lt;=Settings!$B$12,"2 - Review","3 - Monitor")))</f>
        <v/>
      </c>
      <c r="X1420" s="71" t="str">
        <f aca="false">IF(AND(E1420&gt;=Settings!$B$4,AF1420&gt;=Settings!$B$5,O1420&gt;=Settings!$B$6),"HIGH RATE","")</f>
        <v/>
      </c>
      <c r="Y1420" s="71" t="str">
        <f aca="false">IF(F1420&gt;0,RANK(F1420,$F$2:$F$1780)+COUNTIF($F$2:F1420,F1420)-1,"")</f>
        <v/>
      </c>
      <c r="Z1420" s="71" t="str">
        <f aca="false">IF(H1420&gt;0,RANK(H1420,$H$2:$H$1780)+COUNTIF($H$2:H1420,H1420)-1,"")</f>
        <v/>
      </c>
      <c r="AA1420" s="71" t="str">
        <f aca="false">IF(AC1420="","",RANK(AC1420,$AC$2:$AC$1780)+COUNTIF($AC$2:AC1420,AC1420)-1)</f>
        <v/>
      </c>
      <c r="AB1420" s="71" t="str">
        <f aca="false">IF(AD1420="","",RANK(AD1420,$AD$2:$AD$1780)+COUNTIF($AD$2:AD1420,AD1420)-1)</f>
        <v/>
      </c>
      <c r="AC1420" s="71" t="str">
        <f aca="false">IF(AND(AF1420&gt;0,E1420&gt;=Settings!$B$4),ROUND(J1420,10),"")</f>
        <v/>
      </c>
      <c r="AD1420" s="71" t="str">
        <f aca="false">IF(X1420="HIGH RATE",ROUND(O1420,10),"")</f>
        <v/>
      </c>
      <c r="AE1420" s="71" t="s">
        <v>60</v>
      </c>
      <c r="AF1420" s="73" t="n">
        <f aca="false">SUMIFS(Detail!$L$2:$L$9168,Detail!$C$2:$C$9168,$A1420)</f>
        <v>0</v>
      </c>
      <c r="AG1420" s="74" t="n">
        <f aca="false">SUMIFS(Detail!$N$2:$N$9168,Detail!$C$2:$C$9168,$A1420)</f>
        <v>0</v>
      </c>
    </row>
    <row r="1421" customFormat="false" ht="15" hidden="false" customHeight="false" outlineLevel="0" collapsed="false">
      <c r="A1421" s="71" t="s">
        <v>1036</v>
      </c>
      <c r="B1421" s="71" t="s">
        <v>3229</v>
      </c>
      <c r="C1421" s="71" t="s">
        <v>246</v>
      </c>
      <c r="D1421" s="71" t="str">
        <f aca="false">IFERROR(INDEX('Brand Map'!$B$4:$B$125,MATCH(C1421,'Brand Map'!$A$4:$A$125,0)),"Other")</f>
        <v>FYF</v>
      </c>
      <c r="E1421" s="73" t="n">
        <f aca="false">SUMIFS(Detail!$K$2:$K$9168,Detail!$C$2:$C$9168,$A1421)</f>
        <v>0</v>
      </c>
      <c r="F1421" s="73" t="n">
        <f aca="false">SUMIFS(Detail!$E$2:$E$9168,Detail!$C$2:$C$9168,$A1421)</f>
        <v>0</v>
      </c>
      <c r="G1421" s="74" t="n">
        <f aca="false">SUMIFS(Detail!$M$2:$M$9168,Detail!$C$2:$C$9168,$A1421)</f>
        <v>0</v>
      </c>
      <c r="H1421" s="74" t="n">
        <f aca="false">SUMIFS(Detail!$D$2:$D$9168,Detail!$C$2:$C$9168,$A1421)</f>
        <v>0</v>
      </c>
      <c r="I1421" s="74" t="n">
        <v>519.8</v>
      </c>
      <c r="J1421" s="51" t="n">
        <f aca="false">IF(E1421&gt;0,AF1421/E1421,0)</f>
        <v>0</v>
      </c>
      <c r="K1421" s="51" t="n">
        <f aca="false">IF(G1421&gt;0,AG1421/G1421,0)</f>
        <v>0</v>
      </c>
      <c r="L1421" s="75" t="n">
        <f aca="false">H1421/Settings!$B$16</f>
        <v>0</v>
      </c>
      <c r="M1421" s="76" t="n">
        <f aca="false">H1421/Settings!$B$20</f>
        <v>0</v>
      </c>
      <c r="N1421" s="77" t="n">
        <f aca="false">E1421*Settings!$B$3</f>
        <v>0</v>
      </c>
      <c r="O1421" s="77" t="n">
        <f aca="false">IF(E1421&gt;0,(AF1421-N1421)/SQRT(E1421*Settings!$B$3*(1-Settings!$B$3)),0)</f>
        <v>0</v>
      </c>
      <c r="P1421" s="77" t="n">
        <f aca="false">MAX(0,AF1421-N1421)</f>
        <v>0</v>
      </c>
      <c r="Q1421" s="51" t="n">
        <f aca="false">IF(E1421&gt;=Settings!$B$4,(AF1421+Settings!$B$7*Settings!$B$3)/(E1421+Settings!$B$7),Settings!$B$3)</f>
        <v>0.0748599558648786</v>
      </c>
      <c r="R1421" s="78" t="n">
        <f aca="false">PERCENTRANK($H$2:$H$1780,H1421,6)</f>
        <v>0</v>
      </c>
      <c r="S1421" s="78" t="n">
        <f aca="false">PERCENTRANK($Q$2:$Q$1780,Q1421,6)</f>
        <v>0.0646794</v>
      </c>
      <c r="T1421" s="78" t="n">
        <f aca="false">PERCENTRANK($F$2:$F$1780,F1421,6)</f>
        <v>0</v>
      </c>
      <c r="U1421" s="79" t="n">
        <f aca="false">IF(F1421&gt;0,ROUND((Settings!$B$8*T1421+Settings!$B$9*R1421+Settings!$B$10*S1421)/SUM(Settings!$B$8:$B$10),10),0)</f>
        <v>0</v>
      </c>
      <c r="V1421" s="71" t="str">
        <f aca="false">IF(U1421&gt;0,RANK(U1421,$U$2:$U$1780)+COUNTIF($U$2:U1421,U1421)-1,"")</f>
        <v/>
      </c>
      <c r="W1421" s="71" t="str">
        <f aca="false">IF(V1421="","",IF(V1421&lt;=Settings!$B$11,"1 - Fix first",IF(V1421&lt;=Settings!$B$12,"2 - Review","3 - Monitor")))</f>
        <v/>
      </c>
      <c r="X1421" s="71" t="str">
        <f aca="false">IF(AND(E1421&gt;=Settings!$B$4,AF1421&gt;=Settings!$B$5,O1421&gt;=Settings!$B$6),"HIGH RATE","")</f>
        <v/>
      </c>
      <c r="Y1421" s="71" t="str">
        <f aca="false">IF(F1421&gt;0,RANK(F1421,$F$2:$F$1780)+COUNTIF($F$2:F1421,F1421)-1,"")</f>
        <v/>
      </c>
      <c r="Z1421" s="71" t="str">
        <f aca="false">IF(H1421&gt;0,RANK(H1421,$H$2:$H$1780)+COUNTIF($H$2:H1421,H1421)-1,"")</f>
        <v/>
      </c>
      <c r="AA1421" s="71" t="str">
        <f aca="false">IF(AC1421="","",RANK(AC1421,$AC$2:$AC$1780)+COUNTIF($AC$2:AC1421,AC1421)-1)</f>
        <v/>
      </c>
      <c r="AB1421" s="71" t="str">
        <f aca="false">IF(AD1421="","",RANK(AD1421,$AD$2:$AD$1780)+COUNTIF($AD$2:AD1421,AD1421)-1)</f>
        <v/>
      </c>
      <c r="AC1421" s="71" t="str">
        <f aca="false">IF(AND(AF1421&gt;0,E1421&gt;=Settings!$B$4),ROUND(J1421,10),"")</f>
        <v/>
      </c>
      <c r="AD1421" s="71" t="str">
        <f aca="false">IF(X1421="HIGH RATE",ROUND(O1421,10),"")</f>
        <v/>
      </c>
      <c r="AE1421" s="71" t="s">
        <v>60</v>
      </c>
      <c r="AF1421" s="73" t="n">
        <f aca="false">SUMIFS(Detail!$L$2:$L$9168,Detail!$C$2:$C$9168,$A1421)</f>
        <v>0</v>
      </c>
      <c r="AG1421" s="74" t="n">
        <f aca="false">SUMIFS(Detail!$N$2:$N$9168,Detail!$C$2:$C$9168,$A1421)</f>
        <v>0</v>
      </c>
    </row>
    <row r="1422" customFormat="false" ht="15" hidden="false" customHeight="false" outlineLevel="0" collapsed="false">
      <c r="A1422" s="71" t="s">
        <v>1437</v>
      </c>
      <c r="B1422" s="71" t="s">
        <v>3229</v>
      </c>
      <c r="C1422" s="71" t="s">
        <v>246</v>
      </c>
      <c r="D1422" s="71" t="str">
        <f aca="false">IFERROR(INDEX('Brand Map'!$B$4:$B$125,MATCH(C1422,'Brand Map'!$A$4:$A$125,0)),"Other")</f>
        <v>FYF</v>
      </c>
      <c r="E1422" s="73" t="n">
        <f aca="false">SUMIFS(Detail!$K$2:$K$9168,Detail!$C$2:$C$9168,$A1422)</f>
        <v>0</v>
      </c>
      <c r="F1422" s="73" t="n">
        <f aca="false">SUMIFS(Detail!$E$2:$E$9168,Detail!$C$2:$C$9168,$A1422)</f>
        <v>0</v>
      </c>
      <c r="G1422" s="74" t="n">
        <f aca="false">SUMIFS(Detail!$M$2:$M$9168,Detail!$C$2:$C$9168,$A1422)</f>
        <v>0</v>
      </c>
      <c r="H1422" s="74" t="n">
        <f aca="false">SUMIFS(Detail!$D$2:$D$9168,Detail!$C$2:$C$9168,$A1422)</f>
        <v>0</v>
      </c>
      <c r="I1422" s="74" t="n">
        <v>309.9</v>
      </c>
      <c r="J1422" s="51" t="n">
        <f aca="false">IF(E1422&gt;0,AF1422/E1422,0)</f>
        <v>0</v>
      </c>
      <c r="K1422" s="51" t="n">
        <f aca="false">IF(G1422&gt;0,AG1422/G1422,0)</f>
        <v>0</v>
      </c>
      <c r="L1422" s="75" t="n">
        <f aca="false">H1422/Settings!$B$16</f>
        <v>0</v>
      </c>
      <c r="M1422" s="76" t="n">
        <f aca="false">H1422/Settings!$B$20</f>
        <v>0</v>
      </c>
      <c r="N1422" s="77" t="n">
        <f aca="false">E1422*Settings!$B$3</f>
        <v>0</v>
      </c>
      <c r="O1422" s="77" t="n">
        <f aca="false">IF(E1422&gt;0,(AF1422-N1422)/SQRT(E1422*Settings!$B$3*(1-Settings!$B$3)),0)</f>
        <v>0</v>
      </c>
      <c r="P1422" s="77" t="n">
        <f aca="false">MAX(0,AF1422-N1422)</f>
        <v>0</v>
      </c>
      <c r="Q1422" s="51" t="n">
        <f aca="false">IF(E1422&gt;=Settings!$B$4,(AF1422+Settings!$B$7*Settings!$B$3)/(E1422+Settings!$B$7),Settings!$B$3)</f>
        <v>0.0748599558648786</v>
      </c>
      <c r="R1422" s="78" t="n">
        <f aca="false">PERCENTRANK($H$2:$H$1780,H1422,6)</f>
        <v>0</v>
      </c>
      <c r="S1422" s="78" t="n">
        <f aca="false">PERCENTRANK($Q$2:$Q$1780,Q1422,6)</f>
        <v>0.0646794</v>
      </c>
      <c r="T1422" s="78" t="n">
        <f aca="false">PERCENTRANK($F$2:$F$1780,F1422,6)</f>
        <v>0</v>
      </c>
      <c r="U1422" s="79" t="n">
        <f aca="false">IF(F1422&gt;0,ROUND((Settings!$B$8*T1422+Settings!$B$9*R1422+Settings!$B$10*S1422)/SUM(Settings!$B$8:$B$10),10),0)</f>
        <v>0</v>
      </c>
      <c r="V1422" s="71" t="str">
        <f aca="false">IF(U1422&gt;0,RANK(U1422,$U$2:$U$1780)+COUNTIF($U$2:U1422,U1422)-1,"")</f>
        <v/>
      </c>
      <c r="W1422" s="71" t="str">
        <f aca="false">IF(V1422="","",IF(V1422&lt;=Settings!$B$11,"1 - Fix first",IF(V1422&lt;=Settings!$B$12,"2 - Review","3 - Monitor")))</f>
        <v/>
      </c>
      <c r="X1422" s="71" t="str">
        <f aca="false">IF(AND(E1422&gt;=Settings!$B$4,AF1422&gt;=Settings!$B$5,O1422&gt;=Settings!$B$6),"HIGH RATE","")</f>
        <v/>
      </c>
      <c r="Y1422" s="71" t="str">
        <f aca="false">IF(F1422&gt;0,RANK(F1422,$F$2:$F$1780)+COUNTIF($F$2:F1422,F1422)-1,"")</f>
        <v/>
      </c>
      <c r="Z1422" s="71" t="str">
        <f aca="false">IF(H1422&gt;0,RANK(H1422,$H$2:$H$1780)+COUNTIF($H$2:H1422,H1422)-1,"")</f>
        <v/>
      </c>
      <c r="AA1422" s="71" t="str">
        <f aca="false">IF(AC1422="","",RANK(AC1422,$AC$2:$AC$1780)+COUNTIF($AC$2:AC1422,AC1422)-1)</f>
        <v/>
      </c>
      <c r="AB1422" s="71" t="str">
        <f aca="false">IF(AD1422="","",RANK(AD1422,$AD$2:$AD$1780)+COUNTIF($AD$2:AD1422,AD1422)-1)</f>
        <v/>
      </c>
      <c r="AC1422" s="71" t="str">
        <f aca="false">IF(AND(AF1422&gt;0,E1422&gt;=Settings!$B$4),ROUND(J1422,10),"")</f>
        <v/>
      </c>
      <c r="AD1422" s="71" t="str">
        <f aca="false">IF(X1422="HIGH RATE",ROUND(O1422,10),"")</f>
        <v/>
      </c>
      <c r="AE1422" s="71" t="s">
        <v>60</v>
      </c>
      <c r="AF1422" s="73" t="n">
        <f aca="false">SUMIFS(Detail!$L$2:$L$9168,Detail!$C$2:$C$9168,$A1422)</f>
        <v>0</v>
      </c>
      <c r="AG1422" s="74" t="n">
        <f aca="false">SUMIFS(Detail!$N$2:$N$9168,Detail!$C$2:$C$9168,$A1422)</f>
        <v>0</v>
      </c>
    </row>
    <row r="1423" customFormat="false" ht="15" hidden="false" customHeight="false" outlineLevel="0" collapsed="false">
      <c r="A1423" s="71" t="s">
        <v>1431</v>
      </c>
      <c r="B1423" s="71" t="s">
        <v>3230</v>
      </c>
      <c r="C1423" s="71" t="s">
        <v>246</v>
      </c>
      <c r="D1423" s="71" t="str">
        <f aca="false">IFERROR(INDEX('Brand Map'!$B$4:$B$125,MATCH(C1423,'Brand Map'!$A$4:$A$125,0)),"Other")</f>
        <v>FYF</v>
      </c>
      <c r="E1423" s="73" t="n">
        <f aca="false">SUMIFS(Detail!$K$2:$K$9168,Detail!$C$2:$C$9168,$A1423)</f>
        <v>0</v>
      </c>
      <c r="F1423" s="73" t="n">
        <f aca="false">SUMIFS(Detail!$E$2:$E$9168,Detail!$C$2:$C$9168,$A1423)</f>
        <v>0</v>
      </c>
      <c r="G1423" s="74" t="n">
        <f aca="false">SUMIFS(Detail!$M$2:$M$9168,Detail!$C$2:$C$9168,$A1423)</f>
        <v>0</v>
      </c>
      <c r="H1423" s="74" t="n">
        <f aca="false">SUMIFS(Detail!$D$2:$D$9168,Detail!$C$2:$C$9168,$A1423)</f>
        <v>0</v>
      </c>
      <c r="I1423" s="74" t="n">
        <v>124.95</v>
      </c>
      <c r="J1423" s="51" t="n">
        <f aca="false">IF(E1423&gt;0,AF1423/E1423,0)</f>
        <v>0</v>
      </c>
      <c r="K1423" s="51" t="n">
        <f aca="false">IF(G1423&gt;0,AG1423/G1423,0)</f>
        <v>0</v>
      </c>
      <c r="L1423" s="75" t="n">
        <f aca="false">H1423/Settings!$B$16</f>
        <v>0</v>
      </c>
      <c r="M1423" s="76" t="n">
        <f aca="false">H1423/Settings!$B$20</f>
        <v>0</v>
      </c>
      <c r="N1423" s="77" t="n">
        <f aca="false">E1423*Settings!$B$3</f>
        <v>0</v>
      </c>
      <c r="O1423" s="77" t="n">
        <f aca="false">IF(E1423&gt;0,(AF1423-N1423)/SQRT(E1423*Settings!$B$3*(1-Settings!$B$3)),0)</f>
        <v>0</v>
      </c>
      <c r="P1423" s="77" t="n">
        <f aca="false">MAX(0,AF1423-N1423)</f>
        <v>0</v>
      </c>
      <c r="Q1423" s="51" t="n">
        <f aca="false">IF(E1423&gt;=Settings!$B$4,(AF1423+Settings!$B$7*Settings!$B$3)/(E1423+Settings!$B$7),Settings!$B$3)</f>
        <v>0.0748599558648786</v>
      </c>
      <c r="R1423" s="78" t="n">
        <f aca="false">PERCENTRANK($H$2:$H$1780,H1423,6)</f>
        <v>0</v>
      </c>
      <c r="S1423" s="78" t="n">
        <f aca="false">PERCENTRANK($Q$2:$Q$1780,Q1423,6)</f>
        <v>0.0646794</v>
      </c>
      <c r="T1423" s="78" t="n">
        <f aca="false">PERCENTRANK($F$2:$F$1780,F1423,6)</f>
        <v>0</v>
      </c>
      <c r="U1423" s="79" t="n">
        <f aca="false">IF(F1423&gt;0,ROUND((Settings!$B$8*T1423+Settings!$B$9*R1423+Settings!$B$10*S1423)/SUM(Settings!$B$8:$B$10),10),0)</f>
        <v>0</v>
      </c>
      <c r="V1423" s="71" t="str">
        <f aca="false">IF(U1423&gt;0,RANK(U1423,$U$2:$U$1780)+COUNTIF($U$2:U1423,U1423)-1,"")</f>
        <v/>
      </c>
      <c r="W1423" s="71" t="str">
        <f aca="false">IF(V1423="","",IF(V1423&lt;=Settings!$B$11,"1 - Fix first",IF(V1423&lt;=Settings!$B$12,"2 - Review","3 - Monitor")))</f>
        <v/>
      </c>
      <c r="X1423" s="71" t="str">
        <f aca="false">IF(AND(E1423&gt;=Settings!$B$4,AF1423&gt;=Settings!$B$5,O1423&gt;=Settings!$B$6),"HIGH RATE","")</f>
        <v/>
      </c>
      <c r="Y1423" s="71" t="str">
        <f aca="false">IF(F1423&gt;0,RANK(F1423,$F$2:$F$1780)+COUNTIF($F$2:F1423,F1423)-1,"")</f>
        <v/>
      </c>
      <c r="Z1423" s="71" t="str">
        <f aca="false">IF(H1423&gt;0,RANK(H1423,$H$2:$H$1780)+COUNTIF($H$2:H1423,H1423)-1,"")</f>
        <v/>
      </c>
      <c r="AA1423" s="71" t="str">
        <f aca="false">IF(AC1423="","",RANK(AC1423,$AC$2:$AC$1780)+COUNTIF($AC$2:AC1423,AC1423)-1)</f>
        <v/>
      </c>
      <c r="AB1423" s="71" t="str">
        <f aca="false">IF(AD1423="","",RANK(AD1423,$AD$2:$AD$1780)+COUNTIF($AD$2:AD1423,AD1423)-1)</f>
        <v/>
      </c>
      <c r="AC1423" s="71" t="str">
        <f aca="false">IF(AND(AF1423&gt;0,E1423&gt;=Settings!$B$4),ROUND(J1423,10),"")</f>
        <v/>
      </c>
      <c r="AD1423" s="71" t="str">
        <f aca="false">IF(X1423="HIGH RATE",ROUND(O1423,10),"")</f>
        <v/>
      </c>
      <c r="AE1423" s="71" t="s">
        <v>60</v>
      </c>
      <c r="AF1423" s="73" t="n">
        <f aca="false">SUMIFS(Detail!$L$2:$L$9168,Detail!$C$2:$C$9168,$A1423)</f>
        <v>0</v>
      </c>
      <c r="AG1423" s="74" t="n">
        <f aca="false">SUMIFS(Detail!$N$2:$N$9168,Detail!$C$2:$C$9168,$A1423)</f>
        <v>0</v>
      </c>
    </row>
    <row r="1424" customFormat="false" ht="15" hidden="false" customHeight="false" outlineLevel="0" collapsed="false">
      <c r="A1424" s="71" t="s">
        <v>1216</v>
      </c>
      <c r="B1424" s="71" t="s">
        <v>2811</v>
      </c>
      <c r="C1424" s="71" t="s">
        <v>246</v>
      </c>
      <c r="D1424" s="71" t="str">
        <f aca="false">IFERROR(INDEX('Brand Map'!$B$4:$B$125,MATCH(C1424,'Brand Map'!$A$4:$A$125,0)),"Other")</f>
        <v>FYF</v>
      </c>
      <c r="E1424" s="73" t="n">
        <f aca="false">SUMIFS(Detail!$K$2:$K$9168,Detail!$C$2:$C$9168,$A1424)</f>
        <v>0</v>
      </c>
      <c r="F1424" s="73" t="n">
        <f aca="false">SUMIFS(Detail!$E$2:$E$9168,Detail!$C$2:$C$9168,$A1424)</f>
        <v>0</v>
      </c>
      <c r="G1424" s="74" t="n">
        <f aca="false">SUMIFS(Detail!$M$2:$M$9168,Detail!$C$2:$C$9168,$A1424)</f>
        <v>0</v>
      </c>
      <c r="H1424" s="74" t="n">
        <f aca="false">SUMIFS(Detail!$D$2:$D$9168,Detail!$C$2:$C$9168,$A1424)</f>
        <v>0</v>
      </c>
      <c r="I1424" s="74" t="n">
        <v>1379.4</v>
      </c>
      <c r="J1424" s="51" t="n">
        <f aca="false">IF(E1424&gt;0,AF1424/E1424,0)</f>
        <v>0</v>
      </c>
      <c r="K1424" s="51" t="n">
        <f aca="false">IF(G1424&gt;0,AG1424/G1424,0)</f>
        <v>0</v>
      </c>
      <c r="L1424" s="75" t="n">
        <f aca="false">H1424/Settings!$B$16</f>
        <v>0</v>
      </c>
      <c r="M1424" s="76" t="n">
        <f aca="false">H1424/Settings!$B$20</f>
        <v>0</v>
      </c>
      <c r="N1424" s="77" t="n">
        <f aca="false">E1424*Settings!$B$3</f>
        <v>0</v>
      </c>
      <c r="O1424" s="77" t="n">
        <f aca="false">IF(E1424&gt;0,(AF1424-N1424)/SQRT(E1424*Settings!$B$3*(1-Settings!$B$3)),0)</f>
        <v>0</v>
      </c>
      <c r="P1424" s="77" t="n">
        <f aca="false">MAX(0,AF1424-N1424)</f>
        <v>0</v>
      </c>
      <c r="Q1424" s="51" t="n">
        <f aca="false">IF(E1424&gt;=Settings!$B$4,(AF1424+Settings!$B$7*Settings!$B$3)/(E1424+Settings!$B$7),Settings!$B$3)</f>
        <v>0.0748599558648786</v>
      </c>
      <c r="R1424" s="78" t="n">
        <f aca="false">PERCENTRANK($H$2:$H$1780,H1424,6)</f>
        <v>0</v>
      </c>
      <c r="S1424" s="78" t="n">
        <f aca="false">PERCENTRANK($Q$2:$Q$1780,Q1424,6)</f>
        <v>0.0646794</v>
      </c>
      <c r="T1424" s="78" t="n">
        <f aca="false">PERCENTRANK($F$2:$F$1780,F1424,6)</f>
        <v>0</v>
      </c>
      <c r="U1424" s="79" t="n">
        <f aca="false">IF(F1424&gt;0,ROUND((Settings!$B$8*T1424+Settings!$B$9*R1424+Settings!$B$10*S1424)/SUM(Settings!$B$8:$B$10),10),0)</f>
        <v>0</v>
      </c>
      <c r="V1424" s="71" t="str">
        <f aca="false">IF(U1424&gt;0,RANK(U1424,$U$2:$U$1780)+COUNTIF($U$2:U1424,U1424)-1,"")</f>
        <v/>
      </c>
      <c r="W1424" s="71" t="str">
        <f aca="false">IF(V1424="","",IF(V1424&lt;=Settings!$B$11,"1 - Fix first",IF(V1424&lt;=Settings!$B$12,"2 - Review","3 - Monitor")))</f>
        <v/>
      </c>
      <c r="X1424" s="71" t="str">
        <f aca="false">IF(AND(E1424&gt;=Settings!$B$4,AF1424&gt;=Settings!$B$5,O1424&gt;=Settings!$B$6),"HIGH RATE","")</f>
        <v/>
      </c>
      <c r="Y1424" s="71" t="str">
        <f aca="false">IF(F1424&gt;0,RANK(F1424,$F$2:$F$1780)+COUNTIF($F$2:F1424,F1424)-1,"")</f>
        <v/>
      </c>
      <c r="Z1424" s="71" t="str">
        <f aca="false">IF(H1424&gt;0,RANK(H1424,$H$2:$H$1780)+COUNTIF($H$2:H1424,H1424)-1,"")</f>
        <v/>
      </c>
      <c r="AA1424" s="71" t="str">
        <f aca="false">IF(AC1424="","",RANK(AC1424,$AC$2:$AC$1780)+COUNTIF($AC$2:AC1424,AC1424)-1)</f>
        <v/>
      </c>
      <c r="AB1424" s="71" t="str">
        <f aca="false">IF(AD1424="","",RANK(AD1424,$AD$2:$AD$1780)+COUNTIF($AD$2:AD1424,AD1424)-1)</f>
        <v/>
      </c>
      <c r="AC1424" s="71" t="str">
        <f aca="false">IF(AND(AF1424&gt;0,E1424&gt;=Settings!$B$4),ROUND(J1424,10),"")</f>
        <v/>
      </c>
      <c r="AD1424" s="71" t="str">
        <f aca="false">IF(X1424="HIGH RATE",ROUND(O1424,10),"")</f>
        <v/>
      </c>
      <c r="AE1424" s="71" t="s">
        <v>60</v>
      </c>
      <c r="AF1424" s="73" t="n">
        <f aca="false">SUMIFS(Detail!$L$2:$L$9168,Detail!$C$2:$C$9168,$A1424)</f>
        <v>0</v>
      </c>
      <c r="AG1424" s="74" t="n">
        <f aca="false">SUMIFS(Detail!$N$2:$N$9168,Detail!$C$2:$C$9168,$A1424)</f>
        <v>0</v>
      </c>
    </row>
    <row r="1425" customFormat="false" ht="15" hidden="false" customHeight="false" outlineLevel="0" collapsed="false">
      <c r="A1425" s="71" t="s">
        <v>1121</v>
      </c>
      <c r="B1425" s="71" t="s">
        <v>2811</v>
      </c>
      <c r="C1425" s="71" t="s">
        <v>246</v>
      </c>
      <c r="D1425" s="71" t="str">
        <f aca="false">IFERROR(INDEX('Brand Map'!$B$4:$B$125,MATCH(C1425,'Brand Map'!$A$4:$A$125,0)),"Other")</f>
        <v>FYF</v>
      </c>
      <c r="E1425" s="73" t="n">
        <f aca="false">SUMIFS(Detail!$K$2:$K$9168,Detail!$C$2:$C$9168,$A1425)</f>
        <v>0</v>
      </c>
      <c r="F1425" s="73" t="n">
        <f aca="false">SUMIFS(Detail!$E$2:$E$9168,Detail!$C$2:$C$9168,$A1425)</f>
        <v>0</v>
      </c>
      <c r="G1425" s="74" t="n">
        <f aca="false">SUMIFS(Detail!$M$2:$M$9168,Detail!$C$2:$C$9168,$A1425)</f>
        <v>0</v>
      </c>
      <c r="H1425" s="74" t="n">
        <f aca="false">SUMIFS(Detail!$D$2:$D$9168,Detail!$C$2:$C$9168,$A1425)</f>
        <v>0</v>
      </c>
      <c r="I1425" s="74" t="n">
        <v>419.85</v>
      </c>
      <c r="J1425" s="51" t="n">
        <f aca="false">IF(E1425&gt;0,AF1425/E1425,0)</f>
        <v>0</v>
      </c>
      <c r="K1425" s="51" t="n">
        <f aca="false">IF(G1425&gt;0,AG1425/G1425,0)</f>
        <v>0</v>
      </c>
      <c r="L1425" s="75" t="n">
        <f aca="false">H1425/Settings!$B$16</f>
        <v>0</v>
      </c>
      <c r="M1425" s="76" t="n">
        <f aca="false">H1425/Settings!$B$20</f>
        <v>0</v>
      </c>
      <c r="N1425" s="77" t="n">
        <f aca="false">E1425*Settings!$B$3</f>
        <v>0</v>
      </c>
      <c r="O1425" s="77" t="n">
        <f aca="false">IF(E1425&gt;0,(AF1425-N1425)/SQRT(E1425*Settings!$B$3*(1-Settings!$B$3)),0)</f>
        <v>0</v>
      </c>
      <c r="P1425" s="77" t="n">
        <f aca="false">MAX(0,AF1425-N1425)</f>
        <v>0</v>
      </c>
      <c r="Q1425" s="51" t="n">
        <f aca="false">IF(E1425&gt;=Settings!$B$4,(AF1425+Settings!$B$7*Settings!$B$3)/(E1425+Settings!$B$7),Settings!$B$3)</f>
        <v>0.0748599558648786</v>
      </c>
      <c r="R1425" s="78" t="n">
        <f aca="false">PERCENTRANK($H$2:$H$1780,H1425,6)</f>
        <v>0</v>
      </c>
      <c r="S1425" s="78" t="n">
        <f aca="false">PERCENTRANK($Q$2:$Q$1780,Q1425,6)</f>
        <v>0.0646794</v>
      </c>
      <c r="T1425" s="78" t="n">
        <f aca="false">PERCENTRANK($F$2:$F$1780,F1425,6)</f>
        <v>0</v>
      </c>
      <c r="U1425" s="79" t="n">
        <f aca="false">IF(F1425&gt;0,ROUND((Settings!$B$8*T1425+Settings!$B$9*R1425+Settings!$B$10*S1425)/SUM(Settings!$B$8:$B$10),10),0)</f>
        <v>0</v>
      </c>
      <c r="V1425" s="71" t="str">
        <f aca="false">IF(U1425&gt;0,RANK(U1425,$U$2:$U$1780)+COUNTIF($U$2:U1425,U1425)-1,"")</f>
        <v/>
      </c>
      <c r="W1425" s="71" t="str">
        <f aca="false">IF(V1425="","",IF(V1425&lt;=Settings!$B$11,"1 - Fix first",IF(V1425&lt;=Settings!$B$12,"2 - Review","3 - Monitor")))</f>
        <v/>
      </c>
      <c r="X1425" s="71" t="str">
        <f aca="false">IF(AND(E1425&gt;=Settings!$B$4,AF1425&gt;=Settings!$B$5,O1425&gt;=Settings!$B$6),"HIGH RATE","")</f>
        <v/>
      </c>
      <c r="Y1425" s="71" t="str">
        <f aca="false">IF(F1425&gt;0,RANK(F1425,$F$2:$F$1780)+COUNTIF($F$2:F1425,F1425)-1,"")</f>
        <v/>
      </c>
      <c r="Z1425" s="71" t="str">
        <f aca="false">IF(H1425&gt;0,RANK(H1425,$H$2:$H$1780)+COUNTIF($H$2:H1425,H1425)-1,"")</f>
        <v/>
      </c>
      <c r="AA1425" s="71" t="str">
        <f aca="false">IF(AC1425="","",RANK(AC1425,$AC$2:$AC$1780)+COUNTIF($AC$2:AC1425,AC1425)-1)</f>
        <v/>
      </c>
      <c r="AB1425" s="71" t="str">
        <f aca="false">IF(AD1425="","",RANK(AD1425,$AD$2:$AD$1780)+COUNTIF($AD$2:AD1425,AD1425)-1)</f>
        <v/>
      </c>
      <c r="AC1425" s="71" t="str">
        <f aca="false">IF(AND(AF1425&gt;0,E1425&gt;=Settings!$B$4),ROUND(J1425,10),"")</f>
        <v/>
      </c>
      <c r="AD1425" s="71" t="str">
        <f aca="false">IF(X1425="HIGH RATE",ROUND(O1425,10),"")</f>
        <v/>
      </c>
      <c r="AE1425" s="71" t="s">
        <v>60</v>
      </c>
      <c r="AF1425" s="73" t="n">
        <f aca="false">SUMIFS(Detail!$L$2:$L$9168,Detail!$C$2:$C$9168,$A1425)</f>
        <v>0</v>
      </c>
      <c r="AG1425" s="74" t="n">
        <f aca="false">SUMIFS(Detail!$N$2:$N$9168,Detail!$C$2:$C$9168,$A1425)</f>
        <v>0</v>
      </c>
    </row>
    <row r="1426" customFormat="false" ht="15" hidden="false" customHeight="false" outlineLevel="0" collapsed="false">
      <c r="A1426" s="71" t="s">
        <v>1301</v>
      </c>
      <c r="B1426" s="71" t="s">
        <v>3231</v>
      </c>
      <c r="C1426" s="71" t="s">
        <v>246</v>
      </c>
      <c r="D1426" s="71" t="str">
        <f aca="false">IFERROR(INDEX('Brand Map'!$B$4:$B$125,MATCH(C1426,'Brand Map'!$A$4:$A$125,0)),"Other")</f>
        <v>FYF</v>
      </c>
      <c r="E1426" s="73" t="n">
        <f aca="false">SUMIFS(Detail!$K$2:$K$9168,Detail!$C$2:$C$9168,$A1426)</f>
        <v>0</v>
      </c>
      <c r="F1426" s="73" t="n">
        <f aca="false">SUMIFS(Detail!$E$2:$E$9168,Detail!$C$2:$C$9168,$A1426)</f>
        <v>0</v>
      </c>
      <c r="G1426" s="74" t="n">
        <f aca="false">SUMIFS(Detail!$M$2:$M$9168,Detail!$C$2:$C$9168,$A1426)</f>
        <v>0</v>
      </c>
      <c r="H1426" s="74" t="n">
        <f aca="false">SUMIFS(Detail!$D$2:$D$9168,Detail!$C$2:$C$9168,$A1426)</f>
        <v>0</v>
      </c>
      <c r="I1426" s="74" t="n">
        <v>74.95</v>
      </c>
      <c r="J1426" s="51" t="n">
        <f aca="false">IF(E1426&gt;0,AF1426/E1426,0)</f>
        <v>0</v>
      </c>
      <c r="K1426" s="51" t="n">
        <f aca="false">IF(G1426&gt;0,AG1426/G1426,0)</f>
        <v>0</v>
      </c>
      <c r="L1426" s="75" t="n">
        <f aca="false">H1426/Settings!$B$16</f>
        <v>0</v>
      </c>
      <c r="M1426" s="76" t="n">
        <f aca="false">H1426/Settings!$B$20</f>
        <v>0</v>
      </c>
      <c r="N1426" s="77" t="n">
        <f aca="false">E1426*Settings!$B$3</f>
        <v>0</v>
      </c>
      <c r="O1426" s="77" t="n">
        <f aca="false">IF(E1426&gt;0,(AF1426-N1426)/SQRT(E1426*Settings!$B$3*(1-Settings!$B$3)),0)</f>
        <v>0</v>
      </c>
      <c r="P1426" s="77" t="n">
        <f aca="false">MAX(0,AF1426-N1426)</f>
        <v>0</v>
      </c>
      <c r="Q1426" s="51" t="n">
        <f aca="false">IF(E1426&gt;=Settings!$B$4,(AF1426+Settings!$B$7*Settings!$B$3)/(E1426+Settings!$B$7),Settings!$B$3)</f>
        <v>0.0748599558648786</v>
      </c>
      <c r="R1426" s="78" t="n">
        <f aca="false">PERCENTRANK($H$2:$H$1780,H1426,6)</f>
        <v>0</v>
      </c>
      <c r="S1426" s="78" t="n">
        <f aca="false">PERCENTRANK($Q$2:$Q$1780,Q1426,6)</f>
        <v>0.0646794</v>
      </c>
      <c r="T1426" s="78" t="n">
        <f aca="false">PERCENTRANK($F$2:$F$1780,F1426,6)</f>
        <v>0</v>
      </c>
      <c r="U1426" s="79" t="n">
        <f aca="false">IF(F1426&gt;0,ROUND((Settings!$B$8*T1426+Settings!$B$9*R1426+Settings!$B$10*S1426)/SUM(Settings!$B$8:$B$10),10),0)</f>
        <v>0</v>
      </c>
      <c r="V1426" s="71" t="str">
        <f aca="false">IF(U1426&gt;0,RANK(U1426,$U$2:$U$1780)+COUNTIF($U$2:U1426,U1426)-1,"")</f>
        <v/>
      </c>
      <c r="W1426" s="71" t="str">
        <f aca="false">IF(V1426="","",IF(V1426&lt;=Settings!$B$11,"1 - Fix first",IF(V1426&lt;=Settings!$B$12,"2 - Review","3 - Monitor")))</f>
        <v/>
      </c>
      <c r="X1426" s="71" t="str">
        <f aca="false">IF(AND(E1426&gt;=Settings!$B$4,AF1426&gt;=Settings!$B$5,O1426&gt;=Settings!$B$6),"HIGH RATE","")</f>
        <v/>
      </c>
      <c r="Y1426" s="71" t="str">
        <f aca="false">IF(F1426&gt;0,RANK(F1426,$F$2:$F$1780)+COUNTIF($F$2:F1426,F1426)-1,"")</f>
        <v/>
      </c>
      <c r="Z1426" s="71" t="str">
        <f aca="false">IF(H1426&gt;0,RANK(H1426,$H$2:$H$1780)+COUNTIF($H$2:H1426,H1426)-1,"")</f>
        <v/>
      </c>
      <c r="AA1426" s="71" t="str">
        <f aca="false">IF(AC1426="","",RANK(AC1426,$AC$2:$AC$1780)+COUNTIF($AC$2:AC1426,AC1426)-1)</f>
        <v/>
      </c>
      <c r="AB1426" s="71" t="str">
        <f aca="false">IF(AD1426="","",RANK(AD1426,$AD$2:$AD$1780)+COUNTIF($AD$2:AD1426,AD1426)-1)</f>
        <v/>
      </c>
      <c r="AC1426" s="71" t="str">
        <f aca="false">IF(AND(AF1426&gt;0,E1426&gt;=Settings!$B$4),ROUND(J1426,10),"")</f>
        <v/>
      </c>
      <c r="AD1426" s="71" t="str">
        <f aca="false">IF(X1426="HIGH RATE",ROUND(O1426,10),"")</f>
        <v/>
      </c>
      <c r="AE1426" s="71" t="s">
        <v>60</v>
      </c>
      <c r="AF1426" s="73" t="n">
        <f aca="false">SUMIFS(Detail!$L$2:$L$9168,Detail!$C$2:$C$9168,$A1426)</f>
        <v>0</v>
      </c>
      <c r="AG1426" s="74" t="n">
        <f aca="false">SUMIFS(Detail!$N$2:$N$9168,Detail!$C$2:$C$9168,$A1426)</f>
        <v>0</v>
      </c>
    </row>
    <row r="1427" customFormat="false" ht="15" hidden="false" customHeight="false" outlineLevel="0" collapsed="false">
      <c r="A1427" s="71" t="s">
        <v>1058</v>
      </c>
      <c r="B1427" s="71" t="s">
        <v>3232</v>
      </c>
      <c r="C1427" s="71" t="s">
        <v>246</v>
      </c>
      <c r="D1427" s="71" t="str">
        <f aca="false">IFERROR(INDEX('Brand Map'!$B$4:$B$125,MATCH(C1427,'Brand Map'!$A$4:$A$125,0)),"Other")</f>
        <v>FYF</v>
      </c>
      <c r="E1427" s="73" t="n">
        <f aca="false">SUMIFS(Detail!$K$2:$K$9168,Detail!$C$2:$C$9168,$A1427)</f>
        <v>0</v>
      </c>
      <c r="F1427" s="73" t="n">
        <f aca="false">SUMIFS(Detail!$E$2:$E$9168,Detail!$C$2:$C$9168,$A1427)</f>
        <v>0</v>
      </c>
      <c r="G1427" s="74" t="n">
        <f aca="false">SUMIFS(Detail!$M$2:$M$9168,Detail!$C$2:$C$9168,$A1427)</f>
        <v>0</v>
      </c>
      <c r="H1427" s="74" t="n">
        <f aca="false">SUMIFS(Detail!$D$2:$D$9168,Detail!$C$2:$C$9168,$A1427)</f>
        <v>0</v>
      </c>
      <c r="I1427" s="74" t="n">
        <v>189.9</v>
      </c>
      <c r="J1427" s="51" t="n">
        <f aca="false">IF(E1427&gt;0,AF1427/E1427,0)</f>
        <v>0</v>
      </c>
      <c r="K1427" s="51" t="n">
        <f aca="false">IF(G1427&gt;0,AG1427/G1427,0)</f>
        <v>0</v>
      </c>
      <c r="L1427" s="75" t="n">
        <f aca="false">H1427/Settings!$B$16</f>
        <v>0</v>
      </c>
      <c r="M1427" s="76" t="n">
        <f aca="false">H1427/Settings!$B$20</f>
        <v>0</v>
      </c>
      <c r="N1427" s="77" t="n">
        <f aca="false">E1427*Settings!$B$3</f>
        <v>0</v>
      </c>
      <c r="O1427" s="77" t="n">
        <f aca="false">IF(E1427&gt;0,(AF1427-N1427)/SQRT(E1427*Settings!$B$3*(1-Settings!$B$3)),0)</f>
        <v>0</v>
      </c>
      <c r="P1427" s="77" t="n">
        <f aca="false">MAX(0,AF1427-N1427)</f>
        <v>0</v>
      </c>
      <c r="Q1427" s="51" t="n">
        <f aca="false">IF(E1427&gt;=Settings!$B$4,(AF1427+Settings!$B$7*Settings!$B$3)/(E1427+Settings!$B$7),Settings!$B$3)</f>
        <v>0.0748599558648786</v>
      </c>
      <c r="R1427" s="78" t="n">
        <f aca="false">PERCENTRANK($H$2:$H$1780,H1427,6)</f>
        <v>0</v>
      </c>
      <c r="S1427" s="78" t="n">
        <f aca="false">PERCENTRANK($Q$2:$Q$1780,Q1427,6)</f>
        <v>0.0646794</v>
      </c>
      <c r="T1427" s="78" t="n">
        <f aca="false">PERCENTRANK($F$2:$F$1780,F1427,6)</f>
        <v>0</v>
      </c>
      <c r="U1427" s="79" t="n">
        <f aca="false">IF(F1427&gt;0,ROUND((Settings!$B$8*T1427+Settings!$B$9*R1427+Settings!$B$10*S1427)/SUM(Settings!$B$8:$B$10),10),0)</f>
        <v>0</v>
      </c>
      <c r="V1427" s="71" t="str">
        <f aca="false">IF(U1427&gt;0,RANK(U1427,$U$2:$U$1780)+COUNTIF($U$2:U1427,U1427)-1,"")</f>
        <v/>
      </c>
      <c r="W1427" s="71" t="str">
        <f aca="false">IF(V1427="","",IF(V1427&lt;=Settings!$B$11,"1 - Fix first",IF(V1427&lt;=Settings!$B$12,"2 - Review","3 - Monitor")))</f>
        <v/>
      </c>
      <c r="X1427" s="71" t="str">
        <f aca="false">IF(AND(E1427&gt;=Settings!$B$4,AF1427&gt;=Settings!$B$5,O1427&gt;=Settings!$B$6),"HIGH RATE","")</f>
        <v/>
      </c>
      <c r="Y1427" s="71" t="str">
        <f aca="false">IF(F1427&gt;0,RANK(F1427,$F$2:$F$1780)+COUNTIF($F$2:F1427,F1427)-1,"")</f>
        <v/>
      </c>
      <c r="Z1427" s="71" t="str">
        <f aca="false">IF(H1427&gt;0,RANK(H1427,$H$2:$H$1780)+COUNTIF($H$2:H1427,H1427)-1,"")</f>
        <v/>
      </c>
      <c r="AA1427" s="71" t="str">
        <f aca="false">IF(AC1427="","",RANK(AC1427,$AC$2:$AC$1780)+COUNTIF($AC$2:AC1427,AC1427)-1)</f>
        <v/>
      </c>
      <c r="AB1427" s="71" t="str">
        <f aca="false">IF(AD1427="","",RANK(AD1427,$AD$2:$AD$1780)+COUNTIF($AD$2:AD1427,AD1427)-1)</f>
        <v/>
      </c>
      <c r="AC1427" s="71" t="str">
        <f aca="false">IF(AND(AF1427&gt;0,E1427&gt;=Settings!$B$4),ROUND(J1427,10),"")</f>
        <v/>
      </c>
      <c r="AD1427" s="71" t="str">
        <f aca="false">IF(X1427="HIGH RATE",ROUND(O1427,10),"")</f>
        <v/>
      </c>
      <c r="AE1427" s="71" t="s">
        <v>60</v>
      </c>
      <c r="AF1427" s="73" t="n">
        <f aca="false">SUMIFS(Detail!$L$2:$L$9168,Detail!$C$2:$C$9168,$A1427)</f>
        <v>0</v>
      </c>
      <c r="AG1427" s="74" t="n">
        <f aca="false">SUMIFS(Detail!$N$2:$N$9168,Detail!$C$2:$C$9168,$A1427)</f>
        <v>0</v>
      </c>
    </row>
    <row r="1428" customFormat="false" ht="15" hidden="false" customHeight="false" outlineLevel="0" collapsed="false">
      <c r="A1428" s="71" t="s">
        <v>1323</v>
      </c>
      <c r="B1428" s="71" t="s">
        <v>2776</v>
      </c>
      <c r="C1428" s="71" t="s">
        <v>246</v>
      </c>
      <c r="D1428" s="71" t="str">
        <f aca="false">IFERROR(INDEX('Brand Map'!$B$4:$B$125,MATCH(C1428,'Brand Map'!$A$4:$A$125,0)),"Other")</f>
        <v>FYF</v>
      </c>
      <c r="E1428" s="73" t="n">
        <f aca="false">SUMIFS(Detail!$K$2:$K$9168,Detail!$C$2:$C$9168,$A1428)</f>
        <v>0</v>
      </c>
      <c r="F1428" s="73" t="n">
        <f aca="false">SUMIFS(Detail!$E$2:$E$9168,Detail!$C$2:$C$9168,$A1428)</f>
        <v>0</v>
      </c>
      <c r="G1428" s="74" t="n">
        <f aca="false">SUMIFS(Detail!$M$2:$M$9168,Detail!$C$2:$C$9168,$A1428)</f>
        <v>0</v>
      </c>
      <c r="H1428" s="74" t="n">
        <f aca="false">SUMIFS(Detail!$D$2:$D$9168,Detail!$C$2:$C$9168,$A1428)</f>
        <v>0</v>
      </c>
      <c r="I1428" s="74" t="n">
        <v>159.9</v>
      </c>
      <c r="J1428" s="51" t="n">
        <f aca="false">IF(E1428&gt;0,AF1428/E1428,0)</f>
        <v>0</v>
      </c>
      <c r="K1428" s="51" t="n">
        <f aca="false">IF(G1428&gt;0,AG1428/G1428,0)</f>
        <v>0</v>
      </c>
      <c r="L1428" s="75" t="n">
        <f aca="false">H1428/Settings!$B$16</f>
        <v>0</v>
      </c>
      <c r="M1428" s="76" t="n">
        <f aca="false">H1428/Settings!$B$20</f>
        <v>0</v>
      </c>
      <c r="N1428" s="77" t="n">
        <f aca="false">E1428*Settings!$B$3</f>
        <v>0</v>
      </c>
      <c r="O1428" s="77" t="n">
        <f aca="false">IF(E1428&gt;0,(AF1428-N1428)/SQRT(E1428*Settings!$B$3*(1-Settings!$B$3)),0)</f>
        <v>0</v>
      </c>
      <c r="P1428" s="77" t="n">
        <f aca="false">MAX(0,AF1428-N1428)</f>
        <v>0</v>
      </c>
      <c r="Q1428" s="51" t="n">
        <f aca="false">IF(E1428&gt;=Settings!$B$4,(AF1428+Settings!$B$7*Settings!$B$3)/(E1428+Settings!$B$7),Settings!$B$3)</f>
        <v>0.0748599558648786</v>
      </c>
      <c r="R1428" s="78" t="n">
        <f aca="false">PERCENTRANK($H$2:$H$1780,H1428,6)</f>
        <v>0</v>
      </c>
      <c r="S1428" s="78" t="n">
        <f aca="false">PERCENTRANK($Q$2:$Q$1780,Q1428,6)</f>
        <v>0.0646794</v>
      </c>
      <c r="T1428" s="78" t="n">
        <f aca="false">PERCENTRANK($F$2:$F$1780,F1428,6)</f>
        <v>0</v>
      </c>
      <c r="U1428" s="79" t="n">
        <f aca="false">IF(F1428&gt;0,ROUND((Settings!$B$8*T1428+Settings!$B$9*R1428+Settings!$B$10*S1428)/SUM(Settings!$B$8:$B$10),10),0)</f>
        <v>0</v>
      </c>
      <c r="V1428" s="71" t="str">
        <f aca="false">IF(U1428&gt;0,RANK(U1428,$U$2:$U$1780)+COUNTIF($U$2:U1428,U1428)-1,"")</f>
        <v/>
      </c>
      <c r="W1428" s="71" t="str">
        <f aca="false">IF(V1428="","",IF(V1428&lt;=Settings!$B$11,"1 - Fix first",IF(V1428&lt;=Settings!$B$12,"2 - Review","3 - Monitor")))</f>
        <v/>
      </c>
      <c r="X1428" s="71" t="str">
        <f aca="false">IF(AND(E1428&gt;=Settings!$B$4,AF1428&gt;=Settings!$B$5,O1428&gt;=Settings!$B$6),"HIGH RATE","")</f>
        <v/>
      </c>
      <c r="Y1428" s="71" t="str">
        <f aca="false">IF(F1428&gt;0,RANK(F1428,$F$2:$F$1780)+COUNTIF($F$2:F1428,F1428)-1,"")</f>
        <v/>
      </c>
      <c r="Z1428" s="71" t="str">
        <f aca="false">IF(H1428&gt;0,RANK(H1428,$H$2:$H$1780)+COUNTIF($H$2:H1428,H1428)-1,"")</f>
        <v/>
      </c>
      <c r="AA1428" s="71" t="str">
        <f aca="false">IF(AC1428="","",RANK(AC1428,$AC$2:$AC$1780)+COUNTIF($AC$2:AC1428,AC1428)-1)</f>
        <v/>
      </c>
      <c r="AB1428" s="71" t="str">
        <f aca="false">IF(AD1428="","",RANK(AD1428,$AD$2:$AD$1780)+COUNTIF($AD$2:AD1428,AD1428)-1)</f>
        <v/>
      </c>
      <c r="AC1428" s="71" t="str">
        <f aca="false">IF(AND(AF1428&gt;0,E1428&gt;=Settings!$B$4),ROUND(J1428,10),"")</f>
        <v/>
      </c>
      <c r="AD1428" s="71" t="str">
        <f aca="false">IF(X1428="HIGH RATE",ROUND(O1428,10),"")</f>
        <v/>
      </c>
      <c r="AE1428" s="71" t="s">
        <v>60</v>
      </c>
      <c r="AF1428" s="73" t="n">
        <f aca="false">SUMIFS(Detail!$L$2:$L$9168,Detail!$C$2:$C$9168,$A1428)</f>
        <v>0</v>
      </c>
      <c r="AG1428" s="74" t="n">
        <f aca="false">SUMIFS(Detail!$N$2:$N$9168,Detail!$C$2:$C$9168,$A1428)</f>
        <v>0</v>
      </c>
    </row>
    <row r="1429" customFormat="false" ht="15" hidden="false" customHeight="false" outlineLevel="0" collapsed="false">
      <c r="A1429" s="71" t="s">
        <v>1924</v>
      </c>
      <c r="B1429" s="71" t="s">
        <v>3233</v>
      </c>
      <c r="C1429" s="71" t="s">
        <v>246</v>
      </c>
      <c r="D1429" s="71" t="str">
        <f aca="false">IFERROR(INDEX('Brand Map'!$B$4:$B$125,MATCH(C1429,'Brand Map'!$A$4:$A$125,0)),"Other")</f>
        <v>FYF</v>
      </c>
      <c r="E1429" s="73" t="n">
        <f aca="false">SUMIFS(Detail!$K$2:$K$9168,Detail!$C$2:$C$9168,$A1429)</f>
        <v>0</v>
      </c>
      <c r="F1429" s="73" t="n">
        <f aca="false">SUMIFS(Detail!$E$2:$E$9168,Detail!$C$2:$C$9168,$A1429)</f>
        <v>0</v>
      </c>
      <c r="G1429" s="74" t="n">
        <f aca="false">SUMIFS(Detail!$M$2:$M$9168,Detail!$C$2:$C$9168,$A1429)</f>
        <v>0</v>
      </c>
      <c r="H1429" s="74" t="n">
        <f aca="false">SUMIFS(Detail!$D$2:$D$9168,Detail!$C$2:$C$9168,$A1429)</f>
        <v>0</v>
      </c>
      <c r="I1429" s="74" t="n">
        <v>89.95</v>
      </c>
      <c r="J1429" s="51" t="n">
        <f aca="false">IF(E1429&gt;0,AF1429/E1429,0)</f>
        <v>0</v>
      </c>
      <c r="K1429" s="51" t="n">
        <f aca="false">IF(G1429&gt;0,AG1429/G1429,0)</f>
        <v>0</v>
      </c>
      <c r="L1429" s="75" t="n">
        <f aca="false">H1429/Settings!$B$16</f>
        <v>0</v>
      </c>
      <c r="M1429" s="76" t="n">
        <f aca="false">H1429/Settings!$B$20</f>
        <v>0</v>
      </c>
      <c r="N1429" s="77" t="n">
        <f aca="false">E1429*Settings!$B$3</f>
        <v>0</v>
      </c>
      <c r="O1429" s="77" t="n">
        <f aca="false">IF(E1429&gt;0,(AF1429-N1429)/SQRT(E1429*Settings!$B$3*(1-Settings!$B$3)),0)</f>
        <v>0</v>
      </c>
      <c r="P1429" s="77" t="n">
        <f aca="false">MAX(0,AF1429-N1429)</f>
        <v>0</v>
      </c>
      <c r="Q1429" s="51" t="n">
        <f aca="false">IF(E1429&gt;=Settings!$B$4,(AF1429+Settings!$B$7*Settings!$B$3)/(E1429+Settings!$B$7),Settings!$B$3)</f>
        <v>0.0748599558648786</v>
      </c>
      <c r="R1429" s="78" t="n">
        <f aca="false">PERCENTRANK($H$2:$H$1780,H1429,6)</f>
        <v>0</v>
      </c>
      <c r="S1429" s="78" t="n">
        <f aca="false">PERCENTRANK($Q$2:$Q$1780,Q1429,6)</f>
        <v>0.0646794</v>
      </c>
      <c r="T1429" s="78" t="n">
        <f aca="false">PERCENTRANK($F$2:$F$1780,F1429,6)</f>
        <v>0</v>
      </c>
      <c r="U1429" s="79" t="n">
        <f aca="false">IF(F1429&gt;0,ROUND((Settings!$B$8*T1429+Settings!$B$9*R1429+Settings!$B$10*S1429)/SUM(Settings!$B$8:$B$10),10),0)</f>
        <v>0</v>
      </c>
      <c r="V1429" s="71" t="str">
        <f aca="false">IF(U1429&gt;0,RANK(U1429,$U$2:$U$1780)+COUNTIF($U$2:U1429,U1429)-1,"")</f>
        <v/>
      </c>
      <c r="W1429" s="71" t="str">
        <f aca="false">IF(V1429="","",IF(V1429&lt;=Settings!$B$11,"1 - Fix first",IF(V1429&lt;=Settings!$B$12,"2 - Review","3 - Monitor")))</f>
        <v/>
      </c>
      <c r="X1429" s="71" t="str">
        <f aca="false">IF(AND(E1429&gt;=Settings!$B$4,AF1429&gt;=Settings!$B$5,O1429&gt;=Settings!$B$6),"HIGH RATE","")</f>
        <v/>
      </c>
      <c r="Y1429" s="71" t="str">
        <f aca="false">IF(F1429&gt;0,RANK(F1429,$F$2:$F$1780)+COUNTIF($F$2:F1429,F1429)-1,"")</f>
        <v/>
      </c>
      <c r="Z1429" s="71" t="str">
        <f aca="false">IF(H1429&gt;0,RANK(H1429,$H$2:$H$1780)+COUNTIF($H$2:H1429,H1429)-1,"")</f>
        <v/>
      </c>
      <c r="AA1429" s="71" t="str">
        <f aca="false">IF(AC1429="","",RANK(AC1429,$AC$2:$AC$1780)+COUNTIF($AC$2:AC1429,AC1429)-1)</f>
        <v/>
      </c>
      <c r="AB1429" s="71" t="str">
        <f aca="false">IF(AD1429="","",RANK(AD1429,$AD$2:$AD$1780)+COUNTIF($AD$2:AD1429,AD1429)-1)</f>
        <v/>
      </c>
      <c r="AC1429" s="71" t="str">
        <f aca="false">IF(AND(AF1429&gt;0,E1429&gt;=Settings!$B$4),ROUND(J1429,10),"")</f>
        <v/>
      </c>
      <c r="AD1429" s="71" t="str">
        <f aca="false">IF(X1429="HIGH RATE",ROUND(O1429,10),"")</f>
        <v/>
      </c>
      <c r="AE1429" s="71" t="s">
        <v>60</v>
      </c>
      <c r="AF1429" s="73" t="n">
        <f aca="false">SUMIFS(Detail!$L$2:$L$9168,Detail!$C$2:$C$9168,$A1429)</f>
        <v>0</v>
      </c>
      <c r="AG1429" s="74" t="n">
        <f aca="false">SUMIFS(Detail!$N$2:$N$9168,Detail!$C$2:$C$9168,$A1429)</f>
        <v>0</v>
      </c>
    </row>
    <row r="1430" customFormat="false" ht="15" hidden="false" customHeight="false" outlineLevel="0" collapsed="false">
      <c r="A1430" s="71" t="s">
        <v>1071</v>
      </c>
      <c r="B1430" s="71" t="s">
        <v>3234</v>
      </c>
      <c r="C1430" s="71" t="s">
        <v>246</v>
      </c>
      <c r="D1430" s="71" t="str">
        <f aca="false">IFERROR(INDEX('Brand Map'!$B$4:$B$125,MATCH(C1430,'Brand Map'!$A$4:$A$125,0)),"Other")</f>
        <v>FYF</v>
      </c>
      <c r="E1430" s="73" t="n">
        <f aca="false">SUMIFS(Detail!$K$2:$K$9168,Detail!$C$2:$C$9168,$A1430)</f>
        <v>0</v>
      </c>
      <c r="F1430" s="73" t="n">
        <f aca="false">SUMIFS(Detail!$E$2:$E$9168,Detail!$C$2:$C$9168,$A1430)</f>
        <v>0</v>
      </c>
      <c r="G1430" s="74" t="n">
        <f aca="false">SUMIFS(Detail!$M$2:$M$9168,Detail!$C$2:$C$9168,$A1430)</f>
        <v>0</v>
      </c>
      <c r="H1430" s="74" t="n">
        <f aca="false">SUMIFS(Detail!$D$2:$D$9168,Detail!$C$2:$C$9168,$A1430)</f>
        <v>0</v>
      </c>
      <c r="I1430" s="74" t="n">
        <v>104.95</v>
      </c>
      <c r="J1430" s="51" t="n">
        <f aca="false">IF(E1430&gt;0,AF1430/E1430,0)</f>
        <v>0</v>
      </c>
      <c r="K1430" s="51" t="n">
        <f aca="false">IF(G1430&gt;0,AG1430/G1430,0)</f>
        <v>0</v>
      </c>
      <c r="L1430" s="75" t="n">
        <f aca="false">H1430/Settings!$B$16</f>
        <v>0</v>
      </c>
      <c r="M1430" s="76" t="n">
        <f aca="false">H1430/Settings!$B$20</f>
        <v>0</v>
      </c>
      <c r="N1430" s="77" t="n">
        <f aca="false">E1430*Settings!$B$3</f>
        <v>0</v>
      </c>
      <c r="O1430" s="77" t="n">
        <f aca="false">IF(E1430&gt;0,(AF1430-N1430)/SQRT(E1430*Settings!$B$3*(1-Settings!$B$3)),0)</f>
        <v>0</v>
      </c>
      <c r="P1430" s="77" t="n">
        <f aca="false">MAX(0,AF1430-N1430)</f>
        <v>0</v>
      </c>
      <c r="Q1430" s="51" t="n">
        <f aca="false">IF(E1430&gt;=Settings!$B$4,(AF1430+Settings!$B$7*Settings!$B$3)/(E1430+Settings!$B$7),Settings!$B$3)</f>
        <v>0.0748599558648786</v>
      </c>
      <c r="R1430" s="78" t="n">
        <f aca="false">PERCENTRANK($H$2:$H$1780,H1430,6)</f>
        <v>0</v>
      </c>
      <c r="S1430" s="78" t="n">
        <f aca="false">PERCENTRANK($Q$2:$Q$1780,Q1430,6)</f>
        <v>0.0646794</v>
      </c>
      <c r="T1430" s="78" t="n">
        <f aca="false">PERCENTRANK($F$2:$F$1780,F1430,6)</f>
        <v>0</v>
      </c>
      <c r="U1430" s="79" t="n">
        <f aca="false">IF(F1430&gt;0,ROUND((Settings!$B$8*T1430+Settings!$B$9*R1430+Settings!$B$10*S1430)/SUM(Settings!$B$8:$B$10),10),0)</f>
        <v>0</v>
      </c>
      <c r="V1430" s="71" t="str">
        <f aca="false">IF(U1430&gt;0,RANK(U1430,$U$2:$U$1780)+COUNTIF($U$2:U1430,U1430)-1,"")</f>
        <v/>
      </c>
      <c r="W1430" s="71" t="str">
        <f aca="false">IF(V1430="","",IF(V1430&lt;=Settings!$B$11,"1 - Fix first",IF(V1430&lt;=Settings!$B$12,"2 - Review","3 - Monitor")))</f>
        <v/>
      </c>
      <c r="X1430" s="71" t="str">
        <f aca="false">IF(AND(E1430&gt;=Settings!$B$4,AF1430&gt;=Settings!$B$5,O1430&gt;=Settings!$B$6),"HIGH RATE","")</f>
        <v/>
      </c>
      <c r="Y1430" s="71" t="str">
        <f aca="false">IF(F1430&gt;0,RANK(F1430,$F$2:$F$1780)+COUNTIF($F$2:F1430,F1430)-1,"")</f>
        <v/>
      </c>
      <c r="Z1430" s="71" t="str">
        <f aca="false">IF(H1430&gt;0,RANK(H1430,$H$2:$H$1780)+COUNTIF($H$2:H1430,H1430)-1,"")</f>
        <v/>
      </c>
      <c r="AA1430" s="71" t="str">
        <f aca="false">IF(AC1430="","",RANK(AC1430,$AC$2:$AC$1780)+COUNTIF($AC$2:AC1430,AC1430)-1)</f>
        <v/>
      </c>
      <c r="AB1430" s="71" t="str">
        <f aca="false">IF(AD1430="","",RANK(AD1430,$AD$2:$AD$1780)+COUNTIF($AD$2:AD1430,AD1430)-1)</f>
        <v/>
      </c>
      <c r="AC1430" s="71" t="str">
        <f aca="false">IF(AND(AF1430&gt;0,E1430&gt;=Settings!$B$4),ROUND(J1430,10),"")</f>
        <v/>
      </c>
      <c r="AD1430" s="71" t="str">
        <f aca="false">IF(X1430="HIGH RATE",ROUND(O1430,10),"")</f>
        <v/>
      </c>
      <c r="AE1430" s="71" t="s">
        <v>60</v>
      </c>
      <c r="AF1430" s="73" t="n">
        <f aca="false">SUMIFS(Detail!$L$2:$L$9168,Detail!$C$2:$C$9168,$A1430)</f>
        <v>0</v>
      </c>
      <c r="AG1430" s="74" t="n">
        <f aca="false">SUMIFS(Detail!$N$2:$N$9168,Detail!$C$2:$C$9168,$A1430)</f>
        <v>0</v>
      </c>
    </row>
    <row r="1431" customFormat="false" ht="15" hidden="false" customHeight="false" outlineLevel="0" collapsed="false">
      <c r="A1431" s="71" t="s">
        <v>1104</v>
      </c>
      <c r="B1431" s="71" t="s">
        <v>3234</v>
      </c>
      <c r="C1431" s="71" t="s">
        <v>246</v>
      </c>
      <c r="D1431" s="71" t="str">
        <f aca="false">IFERROR(INDEX('Brand Map'!$B$4:$B$125,MATCH(C1431,'Brand Map'!$A$4:$A$125,0)),"Other")</f>
        <v>FYF</v>
      </c>
      <c r="E1431" s="73" t="n">
        <f aca="false">SUMIFS(Detail!$K$2:$K$9168,Detail!$C$2:$C$9168,$A1431)</f>
        <v>0</v>
      </c>
      <c r="F1431" s="73" t="n">
        <f aca="false">SUMIFS(Detail!$E$2:$E$9168,Detail!$C$2:$C$9168,$A1431)</f>
        <v>0</v>
      </c>
      <c r="G1431" s="74" t="n">
        <f aca="false">SUMIFS(Detail!$M$2:$M$9168,Detail!$C$2:$C$9168,$A1431)</f>
        <v>0</v>
      </c>
      <c r="H1431" s="74" t="n">
        <f aca="false">SUMIFS(Detail!$D$2:$D$9168,Detail!$C$2:$C$9168,$A1431)</f>
        <v>0</v>
      </c>
      <c r="I1431" s="74" t="n">
        <v>119.95</v>
      </c>
      <c r="J1431" s="51" t="n">
        <f aca="false">IF(E1431&gt;0,AF1431/E1431,0)</f>
        <v>0</v>
      </c>
      <c r="K1431" s="51" t="n">
        <f aca="false">IF(G1431&gt;0,AG1431/G1431,0)</f>
        <v>0</v>
      </c>
      <c r="L1431" s="75" t="n">
        <f aca="false">H1431/Settings!$B$16</f>
        <v>0</v>
      </c>
      <c r="M1431" s="76" t="n">
        <f aca="false">H1431/Settings!$B$20</f>
        <v>0</v>
      </c>
      <c r="N1431" s="77" t="n">
        <f aca="false">E1431*Settings!$B$3</f>
        <v>0</v>
      </c>
      <c r="O1431" s="77" t="n">
        <f aca="false">IF(E1431&gt;0,(AF1431-N1431)/SQRT(E1431*Settings!$B$3*(1-Settings!$B$3)),0)</f>
        <v>0</v>
      </c>
      <c r="P1431" s="77" t="n">
        <f aca="false">MAX(0,AF1431-N1431)</f>
        <v>0</v>
      </c>
      <c r="Q1431" s="51" t="n">
        <f aca="false">IF(E1431&gt;=Settings!$B$4,(AF1431+Settings!$B$7*Settings!$B$3)/(E1431+Settings!$B$7),Settings!$B$3)</f>
        <v>0.0748599558648786</v>
      </c>
      <c r="R1431" s="78" t="n">
        <f aca="false">PERCENTRANK($H$2:$H$1780,H1431,6)</f>
        <v>0</v>
      </c>
      <c r="S1431" s="78" t="n">
        <f aca="false">PERCENTRANK($Q$2:$Q$1780,Q1431,6)</f>
        <v>0.0646794</v>
      </c>
      <c r="T1431" s="78" t="n">
        <f aca="false">PERCENTRANK($F$2:$F$1780,F1431,6)</f>
        <v>0</v>
      </c>
      <c r="U1431" s="79" t="n">
        <f aca="false">IF(F1431&gt;0,ROUND((Settings!$B$8*T1431+Settings!$B$9*R1431+Settings!$B$10*S1431)/SUM(Settings!$B$8:$B$10),10),0)</f>
        <v>0</v>
      </c>
      <c r="V1431" s="71" t="str">
        <f aca="false">IF(U1431&gt;0,RANK(U1431,$U$2:$U$1780)+COUNTIF($U$2:U1431,U1431)-1,"")</f>
        <v/>
      </c>
      <c r="W1431" s="71" t="str">
        <f aca="false">IF(V1431="","",IF(V1431&lt;=Settings!$B$11,"1 - Fix first",IF(V1431&lt;=Settings!$B$12,"2 - Review","3 - Monitor")))</f>
        <v/>
      </c>
      <c r="X1431" s="71" t="str">
        <f aca="false">IF(AND(E1431&gt;=Settings!$B$4,AF1431&gt;=Settings!$B$5,O1431&gt;=Settings!$B$6),"HIGH RATE","")</f>
        <v/>
      </c>
      <c r="Y1431" s="71" t="str">
        <f aca="false">IF(F1431&gt;0,RANK(F1431,$F$2:$F$1780)+COUNTIF($F$2:F1431,F1431)-1,"")</f>
        <v/>
      </c>
      <c r="Z1431" s="71" t="str">
        <f aca="false">IF(H1431&gt;0,RANK(H1431,$H$2:$H$1780)+COUNTIF($H$2:H1431,H1431)-1,"")</f>
        <v/>
      </c>
      <c r="AA1431" s="71" t="str">
        <f aca="false">IF(AC1431="","",RANK(AC1431,$AC$2:$AC$1780)+COUNTIF($AC$2:AC1431,AC1431)-1)</f>
        <v/>
      </c>
      <c r="AB1431" s="71" t="str">
        <f aca="false">IF(AD1431="","",RANK(AD1431,$AD$2:$AD$1780)+COUNTIF($AD$2:AD1431,AD1431)-1)</f>
        <v/>
      </c>
      <c r="AC1431" s="71" t="str">
        <f aca="false">IF(AND(AF1431&gt;0,E1431&gt;=Settings!$B$4),ROUND(J1431,10),"")</f>
        <v/>
      </c>
      <c r="AD1431" s="71" t="str">
        <f aca="false">IF(X1431="HIGH RATE",ROUND(O1431,10),"")</f>
        <v/>
      </c>
      <c r="AE1431" s="71" t="s">
        <v>60</v>
      </c>
      <c r="AF1431" s="73" t="n">
        <f aca="false">SUMIFS(Detail!$L$2:$L$9168,Detail!$C$2:$C$9168,$A1431)</f>
        <v>0</v>
      </c>
      <c r="AG1431" s="74" t="n">
        <f aca="false">SUMIFS(Detail!$N$2:$N$9168,Detail!$C$2:$C$9168,$A1431)</f>
        <v>0</v>
      </c>
    </row>
    <row r="1432" customFormat="false" ht="15" hidden="false" customHeight="false" outlineLevel="0" collapsed="false">
      <c r="A1432" s="71" t="s">
        <v>1089</v>
      </c>
      <c r="B1432" s="71" t="s">
        <v>3234</v>
      </c>
      <c r="C1432" s="71" t="s">
        <v>246</v>
      </c>
      <c r="D1432" s="71" t="str">
        <f aca="false">IFERROR(INDEX('Brand Map'!$B$4:$B$125,MATCH(C1432,'Brand Map'!$A$4:$A$125,0)),"Other")</f>
        <v>FYF</v>
      </c>
      <c r="E1432" s="73" t="n">
        <f aca="false">SUMIFS(Detail!$K$2:$K$9168,Detail!$C$2:$C$9168,$A1432)</f>
        <v>0</v>
      </c>
      <c r="F1432" s="73" t="n">
        <f aca="false">SUMIFS(Detail!$E$2:$E$9168,Detail!$C$2:$C$9168,$A1432)</f>
        <v>0</v>
      </c>
      <c r="G1432" s="74" t="n">
        <f aca="false">SUMIFS(Detail!$M$2:$M$9168,Detail!$C$2:$C$9168,$A1432)</f>
        <v>0</v>
      </c>
      <c r="H1432" s="74" t="n">
        <f aca="false">SUMIFS(Detail!$D$2:$D$9168,Detail!$C$2:$C$9168,$A1432)</f>
        <v>0</v>
      </c>
      <c r="I1432" s="74" t="n">
        <v>259.9</v>
      </c>
      <c r="J1432" s="51" t="n">
        <f aca="false">IF(E1432&gt;0,AF1432/E1432,0)</f>
        <v>0</v>
      </c>
      <c r="K1432" s="51" t="n">
        <f aca="false">IF(G1432&gt;0,AG1432/G1432,0)</f>
        <v>0</v>
      </c>
      <c r="L1432" s="75" t="n">
        <f aca="false">H1432/Settings!$B$16</f>
        <v>0</v>
      </c>
      <c r="M1432" s="76" t="n">
        <f aca="false">H1432/Settings!$B$20</f>
        <v>0</v>
      </c>
      <c r="N1432" s="77" t="n">
        <f aca="false">E1432*Settings!$B$3</f>
        <v>0</v>
      </c>
      <c r="O1432" s="77" t="n">
        <f aca="false">IF(E1432&gt;0,(AF1432-N1432)/SQRT(E1432*Settings!$B$3*(1-Settings!$B$3)),0)</f>
        <v>0</v>
      </c>
      <c r="P1432" s="77" t="n">
        <f aca="false">MAX(0,AF1432-N1432)</f>
        <v>0</v>
      </c>
      <c r="Q1432" s="51" t="n">
        <f aca="false">IF(E1432&gt;=Settings!$B$4,(AF1432+Settings!$B$7*Settings!$B$3)/(E1432+Settings!$B$7),Settings!$B$3)</f>
        <v>0.0748599558648786</v>
      </c>
      <c r="R1432" s="78" t="n">
        <f aca="false">PERCENTRANK($H$2:$H$1780,H1432,6)</f>
        <v>0</v>
      </c>
      <c r="S1432" s="78" t="n">
        <f aca="false">PERCENTRANK($Q$2:$Q$1780,Q1432,6)</f>
        <v>0.0646794</v>
      </c>
      <c r="T1432" s="78" t="n">
        <f aca="false">PERCENTRANK($F$2:$F$1780,F1432,6)</f>
        <v>0</v>
      </c>
      <c r="U1432" s="79" t="n">
        <f aca="false">IF(F1432&gt;0,ROUND((Settings!$B$8*T1432+Settings!$B$9*R1432+Settings!$B$10*S1432)/SUM(Settings!$B$8:$B$10),10),0)</f>
        <v>0</v>
      </c>
      <c r="V1432" s="71" t="str">
        <f aca="false">IF(U1432&gt;0,RANK(U1432,$U$2:$U$1780)+COUNTIF($U$2:U1432,U1432)-1,"")</f>
        <v/>
      </c>
      <c r="W1432" s="71" t="str">
        <f aca="false">IF(V1432="","",IF(V1432&lt;=Settings!$B$11,"1 - Fix first",IF(V1432&lt;=Settings!$B$12,"2 - Review","3 - Monitor")))</f>
        <v/>
      </c>
      <c r="X1432" s="71" t="str">
        <f aca="false">IF(AND(E1432&gt;=Settings!$B$4,AF1432&gt;=Settings!$B$5,O1432&gt;=Settings!$B$6),"HIGH RATE","")</f>
        <v/>
      </c>
      <c r="Y1432" s="71" t="str">
        <f aca="false">IF(F1432&gt;0,RANK(F1432,$F$2:$F$1780)+COUNTIF($F$2:F1432,F1432)-1,"")</f>
        <v/>
      </c>
      <c r="Z1432" s="71" t="str">
        <f aca="false">IF(H1432&gt;0,RANK(H1432,$H$2:$H$1780)+COUNTIF($H$2:H1432,H1432)-1,"")</f>
        <v/>
      </c>
      <c r="AA1432" s="71" t="str">
        <f aca="false">IF(AC1432="","",RANK(AC1432,$AC$2:$AC$1780)+COUNTIF($AC$2:AC1432,AC1432)-1)</f>
        <v/>
      </c>
      <c r="AB1432" s="71" t="str">
        <f aca="false">IF(AD1432="","",RANK(AD1432,$AD$2:$AD$1780)+COUNTIF($AD$2:AD1432,AD1432)-1)</f>
        <v/>
      </c>
      <c r="AC1432" s="71" t="str">
        <f aca="false">IF(AND(AF1432&gt;0,E1432&gt;=Settings!$B$4),ROUND(J1432,10),"")</f>
        <v/>
      </c>
      <c r="AD1432" s="71" t="str">
        <f aca="false">IF(X1432="HIGH RATE",ROUND(O1432,10),"")</f>
        <v/>
      </c>
      <c r="AE1432" s="71" t="s">
        <v>60</v>
      </c>
      <c r="AF1432" s="73" t="n">
        <f aca="false">SUMIFS(Detail!$L$2:$L$9168,Detail!$C$2:$C$9168,$A1432)</f>
        <v>0</v>
      </c>
      <c r="AG1432" s="74" t="n">
        <f aca="false">SUMIFS(Detail!$N$2:$N$9168,Detail!$C$2:$C$9168,$A1432)</f>
        <v>0</v>
      </c>
    </row>
    <row r="1433" customFormat="false" ht="15" hidden="false" customHeight="false" outlineLevel="0" collapsed="false">
      <c r="A1433" s="71" t="s">
        <v>1114</v>
      </c>
      <c r="B1433" s="71" t="s">
        <v>3235</v>
      </c>
      <c r="C1433" s="71" t="s">
        <v>246</v>
      </c>
      <c r="D1433" s="71" t="str">
        <f aca="false">IFERROR(INDEX('Brand Map'!$B$4:$B$125,MATCH(C1433,'Brand Map'!$A$4:$A$125,0)),"Other")</f>
        <v>FYF</v>
      </c>
      <c r="E1433" s="73" t="n">
        <f aca="false">SUMIFS(Detail!$K$2:$K$9168,Detail!$C$2:$C$9168,$A1433)</f>
        <v>0</v>
      </c>
      <c r="F1433" s="73" t="n">
        <f aca="false">SUMIFS(Detail!$E$2:$E$9168,Detail!$C$2:$C$9168,$A1433)</f>
        <v>0</v>
      </c>
      <c r="G1433" s="74" t="n">
        <f aca="false">SUMIFS(Detail!$M$2:$M$9168,Detail!$C$2:$C$9168,$A1433)</f>
        <v>0</v>
      </c>
      <c r="H1433" s="74" t="n">
        <f aca="false">SUMIFS(Detail!$D$2:$D$9168,Detail!$C$2:$C$9168,$A1433)</f>
        <v>0</v>
      </c>
      <c r="I1433" s="74" t="n">
        <v>174.95</v>
      </c>
      <c r="J1433" s="51" t="n">
        <f aca="false">IF(E1433&gt;0,AF1433/E1433,0)</f>
        <v>0</v>
      </c>
      <c r="K1433" s="51" t="n">
        <f aca="false">IF(G1433&gt;0,AG1433/G1433,0)</f>
        <v>0</v>
      </c>
      <c r="L1433" s="75" t="n">
        <f aca="false">H1433/Settings!$B$16</f>
        <v>0</v>
      </c>
      <c r="M1433" s="76" t="n">
        <f aca="false">H1433/Settings!$B$20</f>
        <v>0</v>
      </c>
      <c r="N1433" s="77" t="n">
        <f aca="false">E1433*Settings!$B$3</f>
        <v>0</v>
      </c>
      <c r="O1433" s="77" t="n">
        <f aca="false">IF(E1433&gt;0,(AF1433-N1433)/SQRT(E1433*Settings!$B$3*(1-Settings!$B$3)),0)</f>
        <v>0</v>
      </c>
      <c r="P1433" s="77" t="n">
        <f aca="false">MAX(0,AF1433-N1433)</f>
        <v>0</v>
      </c>
      <c r="Q1433" s="51" t="n">
        <f aca="false">IF(E1433&gt;=Settings!$B$4,(AF1433+Settings!$B$7*Settings!$B$3)/(E1433+Settings!$B$7),Settings!$B$3)</f>
        <v>0.0748599558648786</v>
      </c>
      <c r="R1433" s="78" t="n">
        <f aca="false">PERCENTRANK($H$2:$H$1780,H1433,6)</f>
        <v>0</v>
      </c>
      <c r="S1433" s="78" t="n">
        <f aca="false">PERCENTRANK($Q$2:$Q$1780,Q1433,6)</f>
        <v>0.0646794</v>
      </c>
      <c r="T1433" s="78" t="n">
        <f aca="false">PERCENTRANK($F$2:$F$1780,F1433,6)</f>
        <v>0</v>
      </c>
      <c r="U1433" s="79" t="n">
        <f aca="false">IF(F1433&gt;0,ROUND((Settings!$B$8*T1433+Settings!$B$9*R1433+Settings!$B$10*S1433)/SUM(Settings!$B$8:$B$10),10),0)</f>
        <v>0</v>
      </c>
      <c r="V1433" s="71" t="str">
        <f aca="false">IF(U1433&gt;0,RANK(U1433,$U$2:$U$1780)+COUNTIF($U$2:U1433,U1433)-1,"")</f>
        <v/>
      </c>
      <c r="W1433" s="71" t="str">
        <f aca="false">IF(V1433="","",IF(V1433&lt;=Settings!$B$11,"1 - Fix first",IF(V1433&lt;=Settings!$B$12,"2 - Review","3 - Monitor")))</f>
        <v/>
      </c>
      <c r="X1433" s="71" t="str">
        <f aca="false">IF(AND(E1433&gt;=Settings!$B$4,AF1433&gt;=Settings!$B$5,O1433&gt;=Settings!$B$6),"HIGH RATE","")</f>
        <v/>
      </c>
      <c r="Y1433" s="71" t="str">
        <f aca="false">IF(F1433&gt;0,RANK(F1433,$F$2:$F$1780)+COUNTIF($F$2:F1433,F1433)-1,"")</f>
        <v/>
      </c>
      <c r="Z1433" s="71" t="str">
        <f aca="false">IF(H1433&gt;0,RANK(H1433,$H$2:$H$1780)+COUNTIF($H$2:H1433,H1433)-1,"")</f>
        <v/>
      </c>
      <c r="AA1433" s="71" t="str">
        <f aca="false">IF(AC1433="","",RANK(AC1433,$AC$2:$AC$1780)+COUNTIF($AC$2:AC1433,AC1433)-1)</f>
        <v/>
      </c>
      <c r="AB1433" s="71" t="str">
        <f aca="false">IF(AD1433="","",RANK(AD1433,$AD$2:$AD$1780)+COUNTIF($AD$2:AD1433,AD1433)-1)</f>
        <v/>
      </c>
      <c r="AC1433" s="71" t="str">
        <f aca="false">IF(AND(AF1433&gt;0,E1433&gt;=Settings!$B$4),ROUND(J1433,10),"")</f>
        <v/>
      </c>
      <c r="AD1433" s="71" t="str">
        <f aca="false">IF(X1433="HIGH RATE",ROUND(O1433,10),"")</f>
        <v/>
      </c>
      <c r="AE1433" s="71" t="s">
        <v>60</v>
      </c>
      <c r="AF1433" s="73" t="n">
        <f aca="false">SUMIFS(Detail!$L$2:$L$9168,Detail!$C$2:$C$9168,$A1433)</f>
        <v>0</v>
      </c>
      <c r="AG1433" s="74" t="n">
        <f aca="false">SUMIFS(Detail!$N$2:$N$9168,Detail!$C$2:$C$9168,$A1433)</f>
        <v>0</v>
      </c>
    </row>
    <row r="1434" customFormat="false" ht="15" hidden="false" customHeight="false" outlineLevel="0" collapsed="false">
      <c r="A1434" s="71" t="s">
        <v>2037</v>
      </c>
      <c r="B1434" s="71" t="s">
        <v>635</v>
      </c>
      <c r="C1434" s="71" t="s">
        <v>246</v>
      </c>
      <c r="D1434" s="71" t="str">
        <f aca="false">IFERROR(INDEX('Brand Map'!$B$4:$B$125,MATCH(C1434,'Brand Map'!$A$4:$A$125,0)),"Other")</f>
        <v>FYF</v>
      </c>
      <c r="E1434" s="73" t="n">
        <f aca="false">SUMIFS(Detail!$K$2:$K$9168,Detail!$C$2:$C$9168,$A1434)</f>
        <v>0</v>
      </c>
      <c r="F1434" s="73" t="n">
        <f aca="false">SUMIFS(Detail!$E$2:$E$9168,Detail!$C$2:$C$9168,$A1434)</f>
        <v>0</v>
      </c>
      <c r="G1434" s="74" t="n">
        <f aca="false">SUMIFS(Detail!$M$2:$M$9168,Detail!$C$2:$C$9168,$A1434)</f>
        <v>0</v>
      </c>
      <c r="H1434" s="74" t="n">
        <f aca="false">SUMIFS(Detail!$D$2:$D$9168,Detail!$C$2:$C$9168,$A1434)</f>
        <v>0</v>
      </c>
      <c r="I1434" s="74" t="n">
        <v>84.95</v>
      </c>
      <c r="J1434" s="51" t="n">
        <f aca="false">IF(E1434&gt;0,AF1434/E1434,0)</f>
        <v>0</v>
      </c>
      <c r="K1434" s="51" t="n">
        <f aca="false">IF(G1434&gt;0,AG1434/G1434,0)</f>
        <v>0</v>
      </c>
      <c r="L1434" s="75" t="n">
        <f aca="false">H1434/Settings!$B$16</f>
        <v>0</v>
      </c>
      <c r="M1434" s="76" t="n">
        <f aca="false">H1434/Settings!$B$20</f>
        <v>0</v>
      </c>
      <c r="N1434" s="77" t="n">
        <f aca="false">E1434*Settings!$B$3</f>
        <v>0</v>
      </c>
      <c r="O1434" s="77" t="n">
        <f aca="false">IF(E1434&gt;0,(AF1434-N1434)/SQRT(E1434*Settings!$B$3*(1-Settings!$B$3)),0)</f>
        <v>0</v>
      </c>
      <c r="P1434" s="77" t="n">
        <f aca="false">MAX(0,AF1434-N1434)</f>
        <v>0</v>
      </c>
      <c r="Q1434" s="51" t="n">
        <f aca="false">IF(E1434&gt;=Settings!$B$4,(AF1434+Settings!$B$7*Settings!$B$3)/(E1434+Settings!$B$7),Settings!$B$3)</f>
        <v>0.0748599558648786</v>
      </c>
      <c r="R1434" s="78" t="n">
        <f aca="false">PERCENTRANK($H$2:$H$1780,H1434,6)</f>
        <v>0</v>
      </c>
      <c r="S1434" s="78" t="n">
        <f aca="false">PERCENTRANK($Q$2:$Q$1780,Q1434,6)</f>
        <v>0.0646794</v>
      </c>
      <c r="T1434" s="78" t="n">
        <f aca="false">PERCENTRANK($F$2:$F$1780,F1434,6)</f>
        <v>0</v>
      </c>
      <c r="U1434" s="79" t="n">
        <f aca="false">IF(F1434&gt;0,ROUND((Settings!$B$8*T1434+Settings!$B$9*R1434+Settings!$B$10*S1434)/SUM(Settings!$B$8:$B$10),10),0)</f>
        <v>0</v>
      </c>
      <c r="V1434" s="71" t="str">
        <f aca="false">IF(U1434&gt;0,RANK(U1434,$U$2:$U$1780)+COUNTIF($U$2:U1434,U1434)-1,"")</f>
        <v/>
      </c>
      <c r="W1434" s="71" t="str">
        <f aca="false">IF(V1434="","",IF(V1434&lt;=Settings!$B$11,"1 - Fix first",IF(V1434&lt;=Settings!$B$12,"2 - Review","3 - Monitor")))</f>
        <v/>
      </c>
      <c r="X1434" s="71" t="str">
        <f aca="false">IF(AND(E1434&gt;=Settings!$B$4,AF1434&gt;=Settings!$B$5,O1434&gt;=Settings!$B$6),"HIGH RATE","")</f>
        <v/>
      </c>
      <c r="Y1434" s="71" t="str">
        <f aca="false">IF(F1434&gt;0,RANK(F1434,$F$2:$F$1780)+COUNTIF($F$2:F1434,F1434)-1,"")</f>
        <v/>
      </c>
      <c r="Z1434" s="71" t="str">
        <f aca="false">IF(H1434&gt;0,RANK(H1434,$H$2:$H$1780)+COUNTIF($H$2:H1434,H1434)-1,"")</f>
        <v/>
      </c>
      <c r="AA1434" s="71" t="str">
        <f aca="false">IF(AC1434="","",RANK(AC1434,$AC$2:$AC$1780)+COUNTIF($AC$2:AC1434,AC1434)-1)</f>
        <v/>
      </c>
      <c r="AB1434" s="71" t="str">
        <f aca="false">IF(AD1434="","",RANK(AD1434,$AD$2:$AD$1780)+COUNTIF($AD$2:AD1434,AD1434)-1)</f>
        <v/>
      </c>
      <c r="AC1434" s="71" t="str">
        <f aca="false">IF(AND(AF1434&gt;0,E1434&gt;=Settings!$B$4),ROUND(J1434,10),"")</f>
        <v/>
      </c>
      <c r="AD1434" s="71" t="str">
        <f aca="false">IF(X1434="HIGH RATE",ROUND(O1434,10),"")</f>
        <v/>
      </c>
      <c r="AE1434" s="71" t="s">
        <v>60</v>
      </c>
      <c r="AF1434" s="73" t="n">
        <f aca="false">SUMIFS(Detail!$L$2:$L$9168,Detail!$C$2:$C$9168,$A1434)</f>
        <v>0</v>
      </c>
      <c r="AG1434" s="74" t="n">
        <f aca="false">SUMIFS(Detail!$N$2:$N$9168,Detail!$C$2:$C$9168,$A1434)</f>
        <v>0</v>
      </c>
    </row>
    <row r="1435" customFormat="false" ht="15" hidden="false" customHeight="false" outlineLevel="0" collapsed="false">
      <c r="A1435" s="71" t="s">
        <v>1456</v>
      </c>
      <c r="B1435" s="71" t="s">
        <v>2878</v>
      </c>
      <c r="C1435" s="71" t="s">
        <v>246</v>
      </c>
      <c r="D1435" s="71" t="str">
        <f aca="false">IFERROR(INDEX('Brand Map'!$B$4:$B$125,MATCH(C1435,'Brand Map'!$A$4:$A$125,0)),"Other")</f>
        <v>FYF</v>
      </c>
      <c r="E1435" s="73" t="n">
        <f aca="false">SUMIFS(Detail!$K$2:$K$9168,Detail!$C$2:$C$9168,$A1435)</f>
        <v>0</v>
      </c>
      <c r="F1435" s="73" t="n">
        <f aca="false">SUMIFS(Detail!$E$2:$E$9168,Detail!$C$2:$C$9168,$A1435)</f>
        <v>0</v>
      </c>
      <c r="G1435" s="74" t="n">
        <f aca="false">SUMIFS(Detail!$M$2:$M$9168,Detail!$C$2:$C$9168,$A1435)</f>
        <v>0</v>
      </c>
      <c r="H1435" s="74" t="n">
        <f aca="false">SUMIFS(Detail!$D$2:$D$9168,Detail!$C$2:$C$9168,$A1435)</f>
        <v>0</v>
      </c>
      <c r="I1435" s="74" t="n">
        <v>164.85</v>
      </c>
      <c r="J1435" s="51" t="n">
        <f aca="false">IF(E1435&gt;0,AF1435/E1435,0)</f>
        <v>0</v>
      </c>
      <c r="K1435" s="51" t="n">
        <f aca="false">IF(G1435&gt;0,AG1435/G1435,0)</f>
        <v>0</v>
      </c>
      <c r="L1435" s="75" t="n">
        <f aca="false">H1435/Settings!$B$16</f>
        <v>0</v>
      </c>
      <c r="M1435" s="76" t="n">
        <f aca="false">H1435/Settings!$B$20</f>
        <v>0</v>
      </c>
      <c r="N1435" s="77" t="n">
        <f aca="false">E1435*Settings!$B$3</f>
        <v>0</v>
      </c>
      <c r="O1435" s="77" t="n">
        <f aca="false">IF(E1435&gt;0,(AF1435-N1435)/SQRT(E1435*Settings!$B$3*(1-Settings!$B$3)),0)</f>
        <v>0</v>
      </c>
      <c r="P1435" s="77" t="n">
        <f aca="false">MAX(0,AF1435-N1435)</f>
        <v>0</v>
      </c>
      <c r="Q1435" s="51" t="n">
        <f aca="false">IF(E1435&gt;=Settings!$B$4,(AF1435+Settings!$B$7*Settings!$B$3)/(E1435+Settings!$B$7),Settings!$B$3)</f>
        <v>0.0748599558648786</v>
      </c>
      <c r="R1435" s="78" t="n">
        <f aca="false">PERCENTRANK($H$2:$H$1780,H1435,6)</f>
        <v>0</v>
      </c>
      <c r="S1435" s="78" t="n">
        <f aca="false">PERCENTRANK($Q$2:$Q$1780,Q1435,6)</f>
        <v>0.0646794</v>
      </c>
      <c r="T1435" s="78" t="n">
        <f aca="false">PERCENTRANK($F$2:$F$1780,F1435,6)</f>
        <v>0</v>
      </c>
      <c r="U1435" s="79" t="n">
        <f aca="false">IF(F1435&gt;0,ROUND((Settings!$B$8*T1435+Settings!$B$9*R1435+Settings!$B$10*S1435)/SUM(Settings!$B$8:$B$10),10),0)</f>
        <v>0</v>
      </c>
      <c r="V1435" s="71" t="str">
        <f aca="false">IF(U1435&gt;0,RANK(U1435,$U$2:$U$1780)+COUNTIF($U$2:U1435,U1435)-1,"")</f>
        <v/>
      </c>
      <c r="W1435" s="71" t="str">
        <f aca="false">IF(V1435="","",IF(V1435&lt;=Settings!$B$11,"1 - Fix first",IF(V1435&lt;=Settings!$B$12,"2 - Review","3 - Monitor")))</f>
        <v/>
      </c>
      <c r="X1435" s="71" t="str">
        <f aca="false">IF(AND(E1435&gt;=Settings!$B$4,AF1435&gt;=Settings!$B$5,O1435&gt;=Settings!$B$6),"HIGH RATE","")</f>
        <v/>
      </c>
      <c r="Y1435" s="71" t="str">
        <f aca="false">IF(F1435&gt;0,RANK(F1435,$F$2:$F$1780)+COUNTIF($F$2:F1435,F1435)-1,"")</f>
        <v/>
      </c>
      <c r="Z1435" s="71" t="str">
        <f aca="false">IF(H1435&gt;0,RANK(H1435,$H$2:$H$1780)+COUNTIF($H$2:H1435,H1435)-1,"")</f>
        <v/>
      </c>
      <c r="AA1435" s="71" t="str">
        <f aca="false">IF(AC1435="","",RANK(AC1435,$AC$2:$AC$1780)+COUNTIF($AC$2:AC1435,AC1435)-1)</f>
        <v/>
      </c>
      <c r="AB1435" s="71" t="str">
        <f aca="false">IF(AD1435="","",RANK(AD1435,$AD$2:$AD$1780)+COUNTIF($AD$2:AD1435,AD1435)-1)</f>
        <v/>
      </c>
      <c r="AC1435" s="71" t="str">
        <f aca="false">IF(AND(AF1435&gt;0,E1435&gt;=Settings!$B$4),ROUND(J1435,10),"")</f>
        <v/>
      </c>
      <c r="AD1435" s="71" t="str">
        <f aca="false">IF(X1435="HIGH RATE",ROUND(O1435,10),"")</f>
        <v/>
      </c>
      <c r="AE1435" s="71" t="s">
        <v>60</v>
      </c>
      <c r="AF1435" s="73" t="n">
        <f aca="false">SUMIFS(Detail!$L$2:$L$9168,Detail!$C$2:$C$9168,$A1435)</f>
        <v>0</v>
      </c>
      <c r="AG1435" s="74" t="n">
        <f aca="false">SUMIFS(Detail!$N$2:$N$9168,Detail!$C$2:$C$9168,$A1435)</f>
        <v>0</v>
      </c>
    </row>
    <row r="1436" customFormat="false" ht="15" hidden="false" customHeight="false" outlineLevel="0" collapsed="false">
      <c r="A1436" s="71" t="s">
        <v>2014</v>
      </c>
      <c r="B1436" s="71" t="s">
        <v>3236</v>
      </c>
      <c r="C1436" s="71" t="s">
        <v>246</v>
      </c>
      <c r="D1436" s="71" t="str">
        <f aca="false">IFERROR(INDEX('Brand Map'!$B$4:$B$125,MATCH(C1436,'Brand Map'!$A$4:$A$125,0)),"Other")</f>
        <v>FYF</v>
      </c>
      <c r="E1436" s="73" t="n">
        <f aca="false">SUMIFS(Detail!$K$2:$K$9168,Detail!$C$2:$C$9168,$A1436)</f>
        <v>0</v>
      </c>
      <c r="F1436" s="73" t="n">
        <f aca="false">SUMIFS(Detail!$E$2:$E$9168,Detail!$C$2:$C$9168,$A1436)</f>
        <v>0</v>
      </c>
      <c r="G1436" s="74" t="n">
        <f aca="false">SUMIFS(Detail!$M$2:$M$9168,Detail!$C$2:$C$9168,$A1436)</f>
        <v>0</v>
      </c>
      <c r="H1436" s="74" t="n">
        <f aca="false">SUMIFS(Detail!$D$2:$D$9168,Detail!$C$2:$C$9168,$A1436)</f>
        <v>0</v>
      </c>
      <c r="I1436" s="74" t="n">
        <v>44.95</v>
      </c>
      <c r="J1436" s="51" t="n">
        <f aca="false">IF(E1436&gt;0,AF1436/E1436,0)</f>
        <v>0</v>
      </c>
      <c r="K1436" s="51" t="n">
        <f aca="false">IF(G1436&gt;0,AG1436/G1436,0)</f>
        <v>0</v>
      </c>
      <c r="L1436" s="75" t="n">
        <f aca="false">H1436/Settings!$B$16</f>
        <v>0</v>
      </c>
      <c r="M1436" s="76" t="n">
        <f aca="false">H1436/Settings!$B$20</f>
        <v>0</v>
      </c>
      <c r="N1436" s="77" t="n">
        <f aca="false">E1436*Settings!$B$3</f>
        <v>0</v>
      </c>
      <c r="O1436" s="77" t="n">
        <f aca="false">IF(E1436&gt;0,(AF1436-N1436)/SQRT(E1436*Settings!$B$3*(1-Settings!$B$3)),0)</f>
        <v>0</v>
      </c>
      <c r="P1436" s="77" t="n">
        <f aca="false">MAX(0,AF1436-N1436)</f>
        <v>0</v>
      </c>
      <c r="Q1436" s="51" t="n">
        <f aca="false">IF(E1436&gt;=Settings!$B$4,(AF1436+Settings!$B$7*Settings!$B$3)/(E1436+Settings!$B$7),Settings!$B$3)</f>
        <v>0.0748599558648786</v>
      </c>
      <c r="R1436" s="78" t="n">
        <f aca="false">PERCENTRANK($H$2:$H$1780,H1436,6)</f>
        <v>0</v>
      </c>
      <c r="S1436" s="78" t="n">
        <f aca="false">PERCENTRANK($Q$2:$Q$1780,Q1436,6)</f>
        <v>0.0646794</v>
      </c>
      <c r="T1436" s="78" t="n">
        <f aca="false">PERCENTRANK($F$2:$F$1780,F1436,6)</f>
        <v>0</v>
      </c>
      <c r="U1436" s="79" t="n">
        <f aca="false">IF(F1436&gt;0,ROUND((Settings!$B$8*T1436+Settings!$B$9*R1436+Settings!$B$10*S1436)/SUM(Settings!$B$8:$B$10),10),0)</f>
        <v>0</v>
      </c>
      <c r="V1436" s="71" t="str">
        <f aca="false">IF(U1436&gt;0,RANK(U1436,$U$2:$U$1780)+COUNTIF($U$2:U1436,U1436)-1,"")</f>
        <v/>
      </c>
      <c r="W1436" s="71" t="str">
        <f aca="false">IF(V1436="","",IF(V1436&lt;=Settings!$B$11,"1 - Fix first",IF(V1436&lt;=Settings!$B$12,"2 - Review","3 - Monitor")))</f>
        <v/>
      </c>
      <c r="X1436" s="71" t="str">
        <f aca="false">IF(AND(E1436&gt;=Settings!$B$4,AF1436&gt;=Settings!$B$5,O1436&gt;=Settings!$B$6),"HIGH RATE","")</f>
        <v/>
      </c>
      <c r="Y1436" s="71" t="str">
        <f aca="false">IF(F1436&gt;0,RANK(F1436,$F$2:$F$1780)+COUNTIF($F$2:F1436,F1436)-1,"")</f>
        <v/>
      </c>
      <c r="Z1436" s="71" t="str">
        <f aca="false">IF(H1436&gt;0,RANK(H1436,$H$2:$H$1780)+COUNTIF($H$2:H1436,H1436)-1,"")</f>
        <v/>
      </c>
      <c r="AA1436" s="71" t="str">
        <f aca="false">IF(AC1436="","",RANK(AC1436,$AC$2:$AC$1780)+COUNTIF($AC$2:AC1436,AC1436)-1)</f>
        <v/>
      </c>
      <c r="AB1436" s="71" t="str">
        <f aca="false">IF(AD1436="","",RANK(AD1436,$AD$2:$AD$1780)+COUNTIF($AD$2:AD1436,AD1436)-1)</f>
        <v/>
      </c>
      <c r="AC1436" s="71" t="str">
        <f aca="false">IF(AND(AF1436&gt;0,E1436&gt;=Settings!$B$4),ROUND(J1436,10),"")</f>
        <v/>
      </c>
      <c r="AD1436" s="71" t="str">
        <f aca="false">IF(X1436="HIGH RATE",ROUND(O1436,10),"")</f>
        <v/>
      </c>
      <c r="AE1436" s="71" t="s">
        <v>60</v>
      </c>
      <c r="AF1436" s="73" t="n">
        <f aca="false">SUMIFS(Detail!$L$2:$L$9168,Detail!$C$2:$C$9168,$A1436)</f>
        <v>0</v>
      </c>
      <c r="AG1436" s="74" t="n">
        <f aca="false">SUMIFS(Detail!$N$2:$N$9168,Detail!$C$2:$C$9168,$A1436)</f>
        <v>0</v>
      </c>
    </row>
    <row r="1437" customFormat="false" ht="15" hidden="false" customHeight="false" outlineLevel="0" collapsed="false">
      <c r="A1437" s="71" t="s">
        <v>925</v>
      </c>
      <c r="B1437" s="71" t="s">
        <v>3237</v>
      </c>
      <c r="C1437" s="71" t="s">
        <v>246</v>
      </c>
      <c r="D1437" s="71" t="str">
        <f aca="false">IFERROR(INDEX('Brand Map'!$B$4:$B$125,MATCH(C1437,'Brand Map'!$A$4:$A$125,0)),"Other")</f>
        <v>FYF</v>
      </c>
      <c r="E1437" s="73" t="n">
        <f aca="false">SUMIFS(Detail!$K$2:$K$9168,Detail!$C$2:$C$9168,$A1437)</f>
        <v>0</v>
      </c>
      <c r="F1437" s="73" t="n">
        <f aca="false">SUMIFS(Detail!$E$2:$E$9168,Detail!$C$2:$C$9168,$A1437)</f>
        <v>0</v>
      </c>
      <c r="G1437" s="74" t="n">
        <f aca="false">SUMIFS(Detail!$M$2:$M$9168,Detail!$C$2:$C$9168,$A1437)</f>
        <v>0</v>
      </c>
      <c r="H1437" s="74" t="n">
        <f aca="false">SUMIFS(Detail!$D$2:$D$9168,Detail!$C$2:$C$9168,$A1437)</f>
        <v>0</v>
      </c>
      <c r="I1437" s="74" t="n">
        <v>164.95</v>
      </c>
      <c r="J1437" s="51" t="n">
        <f aca="false">IF(E1437&gt;0,AF1437/E1437,0)</f>
        <v>0</v>
      </c>
      <c r="K1437" s="51" t="n">
        <f aca="false">IF(G1437&gt;0,AG1437/G1437,0)</f>
        <v>0</v>
      </c>
      <c r="L1437" s="75" t="n">
        <f aca="false">H1437/Settings!$B$16</f>
        <v>0</v>
      </c>
      <c r="M1437" s="76" t="n">
        <f aca="false">H1437/Settings!$B$20</f>
        <v>0</v>
      </c>
      <c r="N1437" s="77" t="n">
        <f aca="false">E1437*Settings!$B$3</f>
        <v>0</v>
      </c>
      <c r="O1437" s="77" t="n">
        <f aca="false">IF(E1437&gt;0,(AF1437-N1437)/SQRT(E1437*Settings!$B$3*(1-Settings!$B$3)),0)</f>
        <v>0</v>
      </c>
      <c r="P1437" s="77" t="n">
        <f aca="false">MAX(0,AF1437-N1437)</f>
        <v>0</v>
      </c>
      <c r="Q1437" s="51" t="n">
        <f aca="false">IF(E1437&gt;=Settings!$B$4,(AF1437+Settings!$B$7*Settings!$B$3)/(E1437+Settings!$B$7),Settings!$B$3)</f>
        <v>0.0748599558648786</v>
      </c>
      <c r="R1437" s="78" t="n">
        <f aca="false">PERCENTRANK($H$2:$H$1780,H1437,6)</f>
        <v>0</v>
      </c>
      <c r="S1437" s="78" t="n">
        <f aca="false">PERCENTRANK($Q$2:$Q$1780,Q1437,6)</f>
        <v>0.0646794</v>
      </c>
      <c r="T1437" s="78" t="n">
        <f aca="false">PERCENTRANK($F$2:$F$1780,F1437,6)</f>
        <v>0</v>
      </c>
      <c r="U1437" s="79" t="n">
        <f aca="false">IF(F1437&gt;0,ROUND((Settings!$B$8*T1437+Settings!$B$9*R1437+Settings!$B$10*S1437)/SUM(Settings!$B$8:$B$10),10),0)</f>
        <v>0</v>
      </c>
      <c r="V1437" s="71" t="str">
        <f aca="false">IF(U1437&gt;0,RANK(U1437,$U$2:$U$1780)+COUNTIF($U$2:U1437,U1437)-1,"")</f>
        <v/>
      </c>
      <c r="W1437" s="71" t="str">
        <f aca="false">IF(V1437="","",IF(V1437&lt;=Settings!$B$11,"1 - Fix first",IF(V1437&lt;=Settings!$B$12,"2 - Review","3 - Monitor")))</f>
        <v/>
      </c>
      <c r="X1437" s="71" t="str">
        <f aca="false">IF(AND(E1437&gt;=Settings!$B$4,AF1437&gt;=Settings!$B$5,O1437&gt;=Settings!$B$6),"HIGH RATE","")</f>
        <v/>
      </c>
      <c r="Y1437" s="71" t="str">
        <f aca="false">IF(F1437&gt;0,RANK(F1437,$F$2:$F$1780)+COUNTIF($F$2:F1437,F1437)-1,"")</f>
        <v/>
      </c>
      <c r="Z1437" s="71" t="str">
        <f aca="false">IF(H1437&gt;0,RANK(H1437,$H$2:$H$1780)+COUNTIF($H$2:H1437,H1437)-1,"")</f>
        <v/>
      </c>
      <c r="AA1437" s="71" t="str">
        <f aca="false">IF(AC1437="","",RANK(AC1437,$AC$2:$AC$1780)+COUNTIF($AC$2:AC1437,AC1437)-1)</f>
        <v/>
      </c>
      <c r="AB1437" s="71" t="str">
        <f aca="false">IF(AD1437="","",RANK(AD1437,$AD$2:$AD$1780)+COUNTIF($AD$2:AD1437,AD1437)-1)</f>
        <v/>
      </c>
      <c r="AC1437" s="71" t="str">
        <f aca="false">IF(AND(AF1437&gt;0,E1437&gt;=Settings!$B$4),ROUND(J1437,10),"")</f>
        <v/>
      </c>
      <c r="AD1437" s="71" t="str">
        <f aca="false">IF(X1437="HIGH RATE",ROUND(O1437,10),"")</f>
        <v/>
      </c>
      <c r="AE1437" s="71" t="s">
        <v>60</v>
      </c>
      <c r="AF1437" s="73" t="n">
        <f aca="false">SUMIFS(Detail!$L$2:$L$9168,Detail!$C$2:$C$9168,$A1437)</f>
        <v>0</v>
      </c>
      <c r="AG1437" s="74" t="n">
        <f aca="false">SUMIFS(Detail!$N$2:$N$9168,Detail!$C$2:$C$9168,$A1437)</f>
        <v>0</v>
      </c>
    </row>
    <row r="1438" customFormat="false" ht="15" hidden="false" customHeight="false" outlineLevel="0" collapsed="false">
      <c r="A1438" s="71" t="s">
        <v>2112</v>
      </c>
      <c r="B1438" s="71" t="s">
        <v>2874</v>
      </c>
      <c r="C1438" s="71" t="s">
        <v>246</v>
      </c>
      <c r="D1438" s="71" t="str">
        <f aca="false">IFERROR(INDEX('Brand Map'!$B$4:$B$125,MATCH(C1438,'Brand Map'!$A$4:$A$125,0)),"Other")</f>
        <v>FYF</v>
      </c>
      <c r="E1438" s="73" t="n">
        <f aca="false">SUMIFS(Detail!$K$2:$K$9168,Detail!$C$2:$C$9168,$A1438)</f>
        <v>0</v>
      </c>
      <c r="F1438" s="73" t="n">
        <f aca="false">SUMIFS(Detail!$E$2:$E$9168,Detail!$C$2:$C$9168,$A1438)</f>
        <v>0</v>
      </c>
      <c r="G1438" s="74" t="n">
        <f aca="false">SUMIFS(Detail!$M$2:$M$9168,Detail!$C$2:$C$9168,$A1438)</f>
        <v>0</v>
      </c>
      <c r="H1438" s="74" t="n">
        <f aca="false">SUMIFS(Detail!$D$2:$D$9168,Detail!$C$2:$C$9168,$A1438)</f>
        <v>0</v>
      </c>
      <c r="I1438" s="74" t="n">
        <v>18.99</v>
      </c>
      <c r="J1438" s="51" t="n">
        <f aca="false">IF(E1438&gt;0,AF1438/E1438,0)</f>
        <v>0</v>
      </c>
      <c r="K1438" s="51" t="n">
        <f aca="false">IF(G1438&gt;0,AG1438/G1438,0)</f>
        <v>0</v>
      </c>
      <c r="L1438" s="75" t="n">
        <f aca="false">H1438/Settings!$B$16</f>
        <v>0</v>
      </c>
      <c r="M1438" s="76" t="n">
        <f aca="false">H1438/Settings!$B$20</f>
        <v>0</v>
      </c>
      <c r="N1438" s="77" t="n">
        <f aca="false">E1438*Settings!$B$3</f>
        <v>0</v>
      </c>
      <c r="O1438" s="77" t="n">
        <f aca="false">IF(E1438&gt;0,(AF1438-N1438)/SQRT(E1438*Settings!$B$3*(1-Settings!$B$3)),0)</f>
        <v>0</v>
      </c>
      <c r="P1438" s="77" t="n">
        <f aca="false">MAX(0,AF1438-N1438)</f>
        <v>0</v>
      </c>
      <c r="Q1438" s="51" t="n">
        <f aca="false">IF(E1438&gt;=Settings!$B$4,(AF1438+Settings!$B$7*Settings!$B$3)/(E1438+Settings!$B$7),Settings!$B$3)</f>
        <v>0.0748599558648786</v>
      </c>
      <c r="R1438" s="78" t="n">
        <f aca="false">PERCENTRANK($H$2:$H$1780,H1438,6)</f>
        <v>0</v>
      </c>
      <c r="S1438" s="78" t="n">
        <f aca="false">PERCENTRANK($Q$2:$Q$1780,Q1438,6)</f>
        <v>0.0646794</v>
      </c>
      <c r="T1438" s="78" t="n">
        <f aca="false">PERCENTRANK($F$2:$F$1780,F1438,6)</f>
        <v>0</v>
      </c>
      <c r="U1438" s="79" t="n">
        <f aca="false">IF(F1438&gt;0,ROUND((Settings!$B$8*T1438+Settings!$B$9*R1438+Settings!$B$10*S1438)/SUM(Settings!$B$8:$B$10),10),0)</f>
        <v>0</v>
      </c>
      <c r="V1438" s="71" t="str">
        <f aca="false">IF(U1438&gt;0,RANK(U1438,$U$2:$U$1780)+COUNTIF($U$2:U1438,U1438)-1,"")</f>
        <v/>
      </c>
      <c r="W1438" s="71" t="str">
        <f aca="false">IF(V1438="","",IF(V1438&lt;=Settings!$B$11,"1 - Fix first",IF(V1438&lt;=Settings!$B$12,"2 - Review","3 - Monitor")))</f>
        <v/>
      </c>
      <c r="X1438" s="71" t="str">
        <f aca="false">IF(AND(E1438&gt;=Settings!$B$4,AF1438&gt;=Settings!$B$5,O1438&gt;=Settings!$B$6),"HIGH RATE","")</f>
        <v/>
      </c>
      <c r="Y1438" s="71" t="str">
        <f aca="false">IF(F1438&gt;0,RANK(F1438,$F$2:$F$1780)+COUNTIF($F$2:F1438,F1438)-1,"")</f>
        <v/>
      </c>
      <c r="Z1438" s="71" t="str">
        <f aca="false">IF(H1438&gt;0,RANK(H1438,$H$2:$H$1780)+COUNTIF($H$2:H1438,H1438)-1,"")</f>
        <v/>
      </c>
      <c r="AA1438" s="71" t="str">
        <f aca="false">IF(AC1438="","",RANK(AC1438,$AC$2:$AC$1780)+COUNTIF($AC$2:AC1438,AC1438)-1)</f>
        <v/>
      </c>
      <c r="AB1438" s="71" t="str">
        <f aca="false">IF(AD1438="","",RANK(AD1438,$AD$2:$AD$1780)+COUNTIF($AD$2:AD1438,AD1438)-1)</f>
        <v/>
      </c>
      <c r="AC1438" s="71" t="str">
        <f aca="false">IF(AND(AF1438&gt;0,E1438&gt;=Settings!$B$4),ROUND(J1438,10),"")</f>
        <v/>
      </c>
      <c r="AD1438" s="71" t="str">
        <f aca="false">IF(X1438="HIGH RATE",ROUND(O1438,10),"")</f>
        <v/>
      </c>
      <c r="AE1438" s="71" t="s">
        <v>60</v>
      </c>
      <c r="AF1438" s="73" t="n">
        <f aca="false">SUMIFS(Detail!$L$2:$L$9168,Detail!$C$2:$C$9168,$A1438)</f>
        <v>0</v>
      </c>
      <c r="AG1438" s="74" t="n">
        <f aca="false">SUMIFS(Detail!$N$2:$N$9168,Detail!$C$2:$C$9168,$A1438)</f>
        <v>0</v>
      </c>
    </row>
    <row r="1439" customFormat="false" ht="15" hidden="false" customHeight="false" outlineLevel="0" collapsed="false">
      <c r="A1439" s="71" t="s">
        <v>1645</v>
      </c>
      <c r="B1439" s="71" t="s">
        <v>2874</v>
      </c>
      <c r="C1439" s="71" t="s">
        <v>246</v>
      </c>
      <c r="D1439" s="71" t="str">
        <f aca="false">IFERROR(INDEX('Brand Map'!$B$4:$B$125,MATCH(C1439,'Brand Map'!$A$4:$A$125,0)),"Other")</f>
        <v>FYF</v>
      </c>
      <c r="E1439" s="73" t="n">
        <f aca="false">SUMIFS(Detail!$K$2:$K$9168,Detail!$C$2:$C$9168,$A1439)</f>
        <v>0</v>
      </c>
      <c r="F1439" s="73" t="n">
        <f aca="false">SUMIFS(Detail!$E$2:$E$9168,Detail!$C$2:$C$9168,$A1439)</f>
        <v>0</v>
      </c>
      <c r="G1439" s="74" t="n">
        <f aca="false">SUMIFS(Detail!$M$2:$M$9168,Detail!$C$2:$C$9168,$A1439)</f>
        <v>0</v>
      </c>
      <c r="H1439" s="74" t="n">
        <f aca="false">SUMIFS(Detail!$D$2:$D$9168,Detail!$C$2:$C$9168,$A1439)</f>
        <v>0</v>
      </c>
      <c r="I1439" s="74" t="n">
        <v>20.95</v>
      </c>
      <c r="J1439" s="51" t="n">
        <f aca="false">IF(E1439&gt;0,AF1439/E1439,0)</f>
        <v>0</v>
      </c>
      <c r="K1439" s="51" t="n">
        <f aca="false">IF(G1439&gt;0,AG1439/G1439,0)</f>
        <v>0</v>
      </c>
      <c r="L1439" s="75" t="n">
        <f aca="false">H1439/Settings!$B$16</f>
        <v>0</v>
      </c>
      <c r="M1439" s="76" t="n">
        <f aca="false">H1439/Settings!$B$20</f>
        <v>0</v>
      </c>
      <c r="N1439" s="77" t="n">
        <f aca="false">E1439*Settings!$B$3</f>
        <v>0</v>
      </c>
      <c r="O1439" s="77" t="n">
        <f aca="false">IF(E1439&gt;0,(AF1439-N1439)/SQRT(E1439*Settings!$B$3*(1-Settings!$B$3)),0)</f>
        <v>0</v>
      </c>
      <c r="P1439" s="77" t="n">
        <f aca="false">MAX(0,AF1439-N1439)</f>
        <v>0</v>
      </c>
      <c r="Q1439" s="51" t="n">
        <f aca="false">IF(E1439&gt;=Settings!$B$4,(AF1439+Settings!$B$7*Settings!$B$3)/(E1439+Settings!$B$7),Settings!$B$3)</f>
        <v>0.0748599558648786</v>
      </c>
      <c r="R1439" s="78" t="n">
        <f aca="false">PERCENTRANK($H$2:$H$1780,H1439,6)</f>
        <v>0</v>
      </c>
      <c r="S1439" s="78" t="n">
        <f aca="false">PERCENTRANK($Q$2:$Q$1780,Q1439,6)</f>
        <v>0.0646794</v>
      </c>
      <c r="T1439" s="78" t="n">
        <f aca="false">PERCENTRANK($F$2:$F$1780,F1439,6)</f>
        <v>0</v>
      </c>
      <c r="U1439" s="79" t="n">
        <f aca="false">IF(F1439&gt;0,ROUND((Settings!$B$8*T1439+Settings!$B$9*R1439+Settings!$B$10*S1439)/SUM(Settings!$B$8:$B$10),10),0)</f>
        <v>0</v>
      </c>
      <c r="V1439" s="71" t="str">
        <f aca="false">IF(U1439&gt;0,RANK(U1439,$U$2:$U$1780)+COUNTIF($U$2:U1439,U1439)-1,"")</f>
        <v/>
      </c>
      <c r="W1439" s="71" t="str">
        <f aca="false">IF(V1439="","",IF(V1439&lt;=Settings!$B$11,"1 - Fix first",IF(V1439&lt;=Settings!$B$12,"2 - Review","3 - Monitor")))</f>
        <v/>
      </c>
      <c r="X1439" s="71" t="str">
        <f aca="false">IF(AND(E1439&gt;=Settings!$B$4,AF1439&gt;=Settings!$B$5,O1439&gt;=Settings!$B$6),"HIGH RATE","")</f>
        <v/>
      </c>
      <c r="Y1439" s="71" t="str">
        <f aca="false">IF(F1439&gt;0,RANK(F1439,$F$2:$F$1780)+COUNTIF($F$2:F1439,F1439)-1,"")</f>
        <v/>
      </c>
      <c r="Z1439" s="71" t="str">
        <f aca="false">IF(H1439&gt;0,RANK(H1439,$H$2:$H$1780)+COUNTIF($H$2:H1439,H1439)-1,"")</f>
        <v/>
      </c>
      <c r="AA1439" s="71" t="str">
        <f aca="false">IF(AC1439="","",RANK(AC1439,$AC$2:$AC$1780)+COUNTIF($AC$2:AC1439,AC1439)-1)</f>
        <v/>
      </c>
      <c r="AB1439" s="71" t="str">
        <f aca="false">IF(AD1439="","",RANK(AD1439,$AD$2:$AD$1780)+COUNTIF($AD$2:AD1439,AD1439)-1)</f>
        <v/>
      </c>
      <c r="AC1439" s="71" t="str">
        <f aca="false">IF(AND(AF1439&gt;0,E1439&gt;=Settings!$B$4),ROUND(J1439,10),"")</f>
        <v/>
      </c>
      <c r="AD1439" s="71" t="str">
        <f aca="false">IF(X1439="HIGH RATE",ROUND(O1439,10),"")</f>
        <v/>
      </c>
      <c r="AE1439" s="71" t="s">
        <v>60</v>
      </c>
      <c r="AF1439" s="73" t="n">
        <f aca="false">SUMIFS(Detail!$L$2:$L$9168,Detail!$C$2:$C$9168,$A1439)</f>
        <v>0</v>
      </c>
      <c r="AG1439" s="74" t="n">
        <f aca="false">SUMIFS(Detail!$N$2:$N$9168,Detail!$C$2:$C$9168,$A1439)</f>
        <v>0</v>
      </c>
    </row>
    <row r="1440" customFormat="false" ht="15" hidden="false" customHeight="false" outlineLevel="0" collapsed="false">
      <c r="A1440" s="71" t="s">
        <v>1748</v>
      </c>
      <c r="B1440" s="71" t="s">
        <v>2874</v>
      </c>
      <c r="C1440" s="71" t="s">
        <v>246</v>
      </c>
      <c r="D1440" s="71" t="str">
        <f aca="false">IFERROR(INDEX('Brand Map'!$B$4:$B$125,MATCH(C1440,'Brand Map'!$A$4:$A$125,0)),"Other")</f>
        <v>FYF</v>
      </c>
      <c r="E1440" s="73" t="n">
        <f aca="false">SUMIFS(Detail!$K$2:$K$9168,Detail!$C$2:$C$9168,$A1440)</f>
        <v>0</v>
      </c>
      <c r="F1440" s="73" t="n">
        <f aca="false">SUMIFS(Detail!$E$2:$E$9168,Detail!$C$2:$C$9168,$A1440)</f>
        <v>0</v>
      </c>
      <c r="G1440" s="74" t="n">
        <f aca="false">SUMIFS(Detail!$M$2:$M$9168,Detail!$C$2:$C$9168,$A1440)</f>
        <v>0</v>
      </c>
      <c r="H1440" s="74" t="n">
        <f aca="false">SUMIFS(Detail!$D$2:$D$9168,Detail!$C$2:$C$9168,$A1440)</f>
        <v>0</v>
      </c>
      <c r="I1440" s="74" t="n">
        <v>64.95</v>
      </c>
      <c r="J1440" s="51" t="n">
        <f aca="false">IF(E1440&gt;0,AF1440/E1440,0)</f>
        <v>0</v>
      </c>
      <c r="K1440" s="51" t="n">
        <f aca="false">IF(G1440&gt;0,AG1440/G1440,0)</f>
        <v>0</v>
      </c>
      <c r="L1440" s="75" t="n">
        <f aca="false">H1440/Settings!$B$16</f>
        <v>0</v>
      </c>
      <c r="M1440" s="76" t="n">
        <f aca="false">H1440/Settings!$B$20</f>
        <v>0</v>
      </c>
      <c r="N1440" s="77" t="n">
        <f aca="false">E1440*Settings!$B$3</f>
        <v>0</v>
      </c>
      <c r="O1440" s="77" t="n">
        <f aca="false">IF(E1440&gt;0,(AF1440-N1440)/SQRT(E1440*Settings!$B$3*(1-Settings!$B$3)),0)</f>
        <v>0</v>
      </c>
      <c r="P1440" s="77" t="n">
        <f aca="false">MAX(0,AF1440-N1440)</f>
        <v>0</v>
      </c>
      <c r="Q1440" s="51" t="n">
        <f aca="false">IF(E1440&gt;=Settings!$B$4,(AF1440+Settings!$B$7*Settings!$B$3)/(E1440+Settings!$B$7),Settings!$B$3)</f>
        <v>0.0748599558648786</v>
      </c>
      <c r="R1440" s="78" t="n">
        <f aca="false">PERCENTRANK($H$2:$H$1780,H1440,6)</f>
        <v>0</v>
      </c>
      <c r="S1440" s="78" t="n">
        <f aca="false">PERCENTRANK($Q$2:$Q$1780,Q1440,6)</f>
        <v>0.0646794</v>
      </c>
      <c r="T1440" s="78" t="n">
        <f aca="false">PERCENTRANK($F$2:$F$1780,F1440,6)</f>
        <v>0</v>
      </c>
      <c r="U1440" s="79" t="n">
        <f aca="false">IF(F1440&gt;0,ROUND((Settings!$B$8*T1440+Settings!$B$9*R1440+Settings!$B$10*S1440)/SUM(Settings!$B$8:$B$10),10),0)</f>
        <v>0</v>
      </c>
      <c r="V1440" s="71" t="str">
        <f aca="false">IF(U1440&gt;0,RANK(U1440,$U$2:$U$1780)+COUNTIF($U$2:U1440,U1440)-1,"")</f>
        <v/>
      </c>
      <c r="W1440" s="71" t="str">
        <f aca="false">IF(V1440="","",IF(V1440&lt;=Settings!$B$11,"1 - Fix first",IF(V1440&lt;=Settings!$B$12,"2 - Review","3 - Monitor")))</f>
        <v/>
      </c>
      <c r="X1440" s="71" t="str">
        <f aca="false">IF(AND(E1440&gt;=Settings!$B$4,AF1440&gt;=Settings!$B$5,O1440&gt;=Settings!$B$6),"HIGH RATE","")</f>
        <v/>
      </c>
      <c r="Y1440" s="71" t="str">
        <f aca="false">IF(F1440&gt;0,RANK(F1440,$F$2:$F$1780)+COUNTIF($F$2:F1440,F1440)-1,"")</f>
        <v/>
      </c>
      <c r="Z1440" s="71" t="str">
        <f aca="false">IF(H1440&gt;0,RANK(H1440,$H$2:$H$1780)+COUNTIF($H$2:H1440,H1440)-1,"")</f>
        <v/>
      </c>
      <c r="AA1440" s="71" t="str">
        <f aca="false">IF(AC1440="","",RANK(AC1440,$AC$2:$AC$1780)+COUNTIF($AC$2:AC1440,AC1440)-1)</f>
        <v/>
      </c>
      <c r="AB1440" s="71" t="str">
        <f aca="false">IF(AD1440="","",RANK(AD1440,$AD$2:$AD$1780)+COUNTIF($AD$2:AD1440,AD1440)-1)</f>
        <v/>
      </c>
      <c r="AC1440" s="71" t="str">
        <f aca="false">IF(AND(AF1440&gt;0,E1440&gt;=Settings!$B$4),ROUND(J1440,10),"")</f>
        <v/>
      </c>
      <c r="AD1440" s="71" t="str">
        <f aca="false">IF(X1440="HIGH RATE",ROUND(O1440,10),"")</f>
        <v/>
      </c>
      <c r="AE1440" s="71" t="s">
        <v>60</v>
      </c>
      <c r="AF1440" s="73" t="n">
        <f aca="false">SUMIFS(Detail!$L$2:$L$9168,Detail!$C$2:$C$9168,$A1440)</f>
        <v>0</v>
      </c>
      <c r="AG1440" s="74" t="n">
        <f aca="false">SUMIFS(Detail!$N$2:$N$9168,Detail!$C$2:$C$9168,$A1440)</f>
        <v>0</v>
      </c>
    </row>
    <row r="1441" customFormat="false" ht="15" hidden="false" customHeight="false" outlineLevel="0" collapsed="false">
      <c r="A1441" s="71" t="s">
        <v>1966</v>
      </c>
      <c r="B1441" s="71" t="s">
        <v>2874</v>
      </c>
      <c r="C1441" s="71" t="s">
        <v>246</v>
      </c>
      <c r="D1441" s="71" t="str">
        <f aca="false">IFERROR(INDEX('Brand Map'!$B$4:$B$125,MATCH(C1441,'Brand Map'!$A$4:$A$125,0)),"Other")</f>
        <v>FYF</v>
      </c>
      <c r="E1441" s="73" t="n">
        <f aca="false">SUMIFS(Detail!$K$2:$K$9168,Detail!$C$2:$C$9168,$A1441)</f>
        <v>0</v>
      </c>
      <c r="F1441" s="73" t="n">
        <f aca="false">SUMIFS(Detail!$E$2:$E$9168,Detail!$C$2:$C$9168,$A1441)</f>
        <v>0</v>
      </c>
      <c r="G1441" s="74" t="n">
        <f aca="false">SUMIFS(Detail!$M$2:$M$9168,Detail!$C$2:$C$9168,$A1441)</f>
        <v>0</v>
      </c>
      <c r="H1441" s="74" t="n">
        <f aca="false">SUMIFS(Detail!$D$2:$D$9168,Detail!$C$2:$C$9168,$A1441)</f>
        <v>0</v>
      </c>
      <c r="I1441" s="74" t="n">
        <v>374.75</v>
      </c>
      <c r="J1441" s="51" t="n">
        <f aca="false">IF(E1441&gt;0,AF1441/E1441,0)</f>
        <v>0</v>
      </c>
      <c r="K1441" s="51" t="n">
        <f aca="false">IF(G1441&gt;0,AG1441/G1441,0)</f>
        <v>0</v>
      </c>
      <c r="L1441" s="75" t="n">
        <f aca="false">H1441/Settings!$B$16</f>
        <v>0</v>
      </c>
      <c r="M1441" s="76" t="n">
        <f aca="false">H1441/Settings!$B$20</f>
        <v>0</v>
      </c>
      <c r="N1441" s="77" t="n">
        <f aca="false">E1441*Settings!$B$3</f>
        <v>0</v>
      </c>
      <c r="O1441" s="77" t="n">
        <f aca="false">IF(E1441&gt;0,(AF1441-N1441)/SQRT(E1441*Settings!$B$3*(1-Settings!$B$3)),0)</f>
        <v>0</v>
      </c>
      <c r="P1441" s="77" t="n">
        <f aca="false">MAX(0,AF1441-N1441)</f>
        <v>0</v>
      </c>
      <c r="Q1441" s="51" t="n">
        <f aca="false">IF(E1441&gt;=Settings!$B$4,(AF1441+Settings!$B$7*Settings!$B$3)/(E1441+Settings!$B$7),Settings!$B$3)</f>
        <v>0.0748599558648786</v>
      </c>
      <c r="R1441" s="78" t="n">
        <f aca="false">PERCENTRANK($H$2:$H$1780,H1441,6)</f>
        <v>0</v>
      </c>
      <c r="S1441" s="78" t="n">
        <f aca="false">PERCENTRANK($Q$2:$Q$1780,Q1441,6)</f>
        <v>0.0646794</v>
      </c>
      <c r="T1441" s="78" t="n">
        <f aca="false">PERCENTRANK($F$2:$F$1780,F1441,6)</f>
        <v>0</v>
      </c>
      <c r="U1441" s="79" t="n">
        <f aca="false">IF(F1441&gt;0,ROUND((Settings!$B$8*T1441+Settings!$B$9*R1441+Settings!$B$10*S1441)/SUM(Settings!$B$8:$B$10),10),0)</f>
        <v>0</v>
      </c>
      <c r="V1441" s="71" t="str">
        <f aca="false">IF(U1441&gt;0,RANK(U1441,$U$2:$U$1780)+COUNTIF($U$2:U1441,U1441)-1,"")</f>
        <v/>
      </c>
      <c r="W1441" s="71" t="str">
        <f aca="false">IF(V1441="","",IF(V1441&lt;=Settings!$B$11,"1 - Fix first",IF(V1441&lt;=Settings!$B$12,"2 - Review","3 - Monitor")))</f>
        <v/>
      </c>
      <c r="X1441" s="71" t="str">
        <f aca="false">IF(AND(E1441&gt;=Settings!$B$4,AF1441&gt;=Settings!$B$5,O1441&gt;=Settings!$B$6),"HIGH RATE","")</f>
        <v/>
      </c>
      <c r="Y1441" s="71" t="str">
        <f aca="false">IF(F1441&gt;0,RANK(F1441,$F$2:$F$1780)+COUNTIF($F$2:F1441,F1441)-1,"")</f>
        <v/>
      </c>
      <c r="Z1441" s="71" t="str">
        <f aca="false">IF(H1441&gt;0,RANK(H1441,$H$2:$H$1780)+COUNTIF($H$2:H1441,H1441)-1,"")</f>
        <v/>
      </c>
      <c r="AA1441" s="71" t="str">
        <f aca="false">IF(AC1441="","",RANK(AC1441,$AC$2:$AC$1780)+COUNTIF($AC$2:AC1441,AC1441)-1)</f>
        <v/>
      </c>
      <c r="AB1441" s="71" t="str">
        <f aca="false">IF(AD1441="","",RANK(AD1441,$AD$2:$AD$1780)+COUNTIF($AD$2:AD1441,AD1441)-1)</f>
        <v/>
      </c>
      <c r="AC1441" s="71" t="str">
        <f aca="false">IF(AND(AF1441&gt;0,E1441&gt;=Settings!$B$4),ROUND(J1441,10),"")</f>
        <v/>
      </c>
      <c r="AD1441" s="71" t="str">
        <f aca="false">IF(X1441="HIGH RATE",ROUND(O1441,10),"")</f>
        <v/>
      </c>
      <c r="AE1441" s="71" t="s">
        <v>60</v>
      </c>
      <c r="AF1441" s="73" t="n">
        <f aca="false">SUMIFS(Detail!$L$2:$L$9168,Detail!$C$2:$C$9168,$A1441)</f>
        <v>0</v>
      </c>
      <c r="AG1441" s="74" t="n">
        <f aca="false">SUMIFS(Detail!$N$2:$N$9168,Detail!$C$2:$C$9168,$A1441)</f>
        <v>0</v>
      </c>
    </row>
    <row r="1442" customFormat="false" ht="15" hidden="false" customHeight="false" outlineLevel="0" collapsed="false">
      <c r="A1442" s="71" t="s">
        <v>1726</v>
      </c>
      <c r="B1442" s="71" t="s">
        <v>2874</v>
      </c>
      <c r="C1442" s="71" t="s">
        <v>246</v>
      </c>
      <c r="D1442" s="71" t="str">
        <f aca="false">IFERROR(INDEX('Brand Map'!$B$4:$B$125,MATCH(C1442,'Brand Map'!$A$4:$A$125,0)),"Other")</f>
        <v>FYF</v>
      </c>
      <c r="E1442" s="73" t="n">
        <f aca="false">SUMIFS(Detail!$K$2:$K$9168,Detail!$C$2:$C$9168,$A1442)</f>
        <v>0</v>
      </c>
      <c r="F1442" s="73" t="n">
        <f aca="false">SUMIFS(Detail!$E$2:$E$9168,Detail!$C$2:$C$9168,$A1442)</f>
        <v>0</v>
      </c>
      <c r="G1442" s="74" t="n">
        <f aca="false">SUMIFS(Detail!$M$2:$M$9168,Detail!$C$2:$C$9168,$A1442)</f>
        <v>0</v>
      </c>
      <c r="H1442" s="74" t="n">
        <f aca="false">SUMIFS(Detail!$D$2:$D$9168,Detail!$C$2:$C$9168,$A1442)</f>
        <v>0</v>
      </c>
      <c r="I1442" s="74" t="n">
        <v>179.97</v>
      </c>
      <c r="J1442" s="51" t="n">
        <f aca="false">IF(E1442&gt;0,AF1442/E1442,0)</f>
        <v>0</v>
      </c>
      <c r="K1442" s="51" t="n">
        <f aca="false">IF(G1442&gt;0,AG1442/G1442,0)</f>
        <v>0</v>
      </c>
      <c r="L1442" s="75" t="n">
        <f aca="false">H1442/Settings!$B$16</f>
        <v>0</v>
      </c>
      <c r="M1442" s="76" t="n">
        <f aca="false">H1442/Settings!$B$20</f>
        <v>0</v>
      </c>
      <c r="N1442" s="77" t="n">
        <f aca="false">E1442*Settings!$B$3</f>
        <v>0</v>
      </c>
      <c r="O1442" s="77" t="n">
        <f aca="false">IF(E1442&gt;0,(AF1442-N1442)/SQRT(E1442*Settings!$B$3*(1-Settings!$B$3)),0)</f>
        <v>0</v>
      </c>
      <c r="P1442" s="77" t="n">
        <f aca="false">MAX(0,AF1442-N1442)</f>
        <v>0</v>
      </c>
      <c r="Q1442" s="51" t="n">
        <f aca="false">IF(E1442&gt;=Settings!$B$4,(AF1442+Settings!$B$7*Settings!$B$3)/(E1442+Settings!$B$7),Settings!$B$3)</f>
        <v>0.0748599558648786</v>
      </c>
      <c r="R1442" s="78" t="n">
        <f aca="false">PERCENTRANK($H$2:$H$1780,H1442,6)</f>
        <v>0</v>
      </c>
      <c r="S1442" s="78" t="n">
        <f aca="false">PERCENTRANK($Q$2:$Q$1780,Q1442,6)</f>
        <v>0.0646794</v>
      </c>
      <c r="T1442" s="78" t="n">
        <f aca="false">PERCENTRANK($F$2:$F$1780,F1442,6)</f>
        <v>0</v>
      </c>
      <c r="U1442" s="79" t="n">
        <f aca="false">IF(F1442&gt;0,ROUND((Settings!$B$8*T1442+Settings!$B$9*R1442+Settings!$B$10*S1442)/SUM(Settings!$B$8:$B$10),10),0)</f>
        <v>0</v>
      </c>
      <c r="V1442" s="71" t="str">
        <f aca="false">IF(U1442&gt;0,RANK(U1442,$U$2:$U$1780)+COUNTIF($U$2:U1442,U1442)-1,"")</f>
        <v/>
      </c>
      <c r="W1442" s="71" t="str">
        <f aca="false">IF(V1442="","",IF(V1442&lt;=Settings!$B$11,"1 - Fix first",IF(V1442&lt;=Settings!$B$12,"2 - Review","3 - Monitor")))</f>
        <v/>
      </c>
      <c r="X1442" s="71" t="str">
        <f aca="false">IF(AND(E1442&gt;=Settings!$B$4,AF1442&gt;=Settings!$B$5,O1442&gt;=Settings!$B$6),"HIGH RATE","")</f>
        <v/>
      </c>
      <c r="Y1442" s="71" t="str">
        <f aca="false">IF(F1442&gt;0,RANK(F1442,$F$2:$F$1780)+COUNTIF($F$2:F1442,F1442)-1,"")</f>
        <v/>
      </c>
      <c r="Z1442" s="71" t="str">
        <f aca="false">IF(H1442&gt;0,RANK(H1442,$H$2:$H$1780)+COUNTIF($H$2:H1442,H1442)-1,"")</f>
        <v/>
      </c>
      <c r="AA1442" s="71" t="str">
        <f aca="false">IF(AC1442="","",RANK(AC1442,$AC$2:$AC$1780)+COUNTIF($AC$2:AC1442,AC1442)-1)</f>
        <v/>
      </c>
      <c r="AB1442" s="71" t="str">
        <f aca="false">IF(AD1442="","",RANK(AD1442,$AD$2:$AD$1780)+COUNTIF($AD$2:AD1442,AD1442)-1)</f>
        <v/>
      </c>
      <c r="AC1442" s="71" t="str">
        <f aca="false">IF(AND(AF1442&gt;0,E1442&gt;=Settings!$B$4),ROUND(J1442,10),"")</f>
        <v/>
      </c>
      <c r="AD1442" s="71" t="str">
        <f aca="false">IF(X1442="HIGH RATE",ROUND(O1442,10),"")</f>
        <v/>
      </c>
      <c r="AE1442" s="71" t="s">
        <v>60</v>
      </c>
      <c r="AF1442" s="73" t="n">
        <f aca="false">SUMIFS(Detail!$L$2:$L$9168,Detail!$C$2:$C$9168,$A1442)</f>
        <v>0</v>
      </c>
      <c r="AG1442" s="74" t="n">
        <f aca="false">SUMIFS(Detail!$N$2:$N$9168,Detail!$C$2:$C$9168,$A1442)</f>
        <v>0</v>
      </c>
    </row>
    <row r="1443" customFormat="false" ht="15" hidden="false" customHeight="false" outlineLevel="0" collapsed="false">
      <c r="A1443" s="71" t="s">
        <v>1499</v>
      </c>
      <c r="B1443" s="71" t="s">
        <v>3238</v>
      </c>
      <c r="C1443" s="71" t="s">
        <v>246</v>
      </c>
      <c r="D1443" s="71" t="str">
        <f aca="false">IFERROR(INDEX('Brand Map'!$B$4:$B$125,MATCH(C1443,'Brand Map'!$A$4:$A$125,0)),"Other")</f>
        <v>FYF</v>
      </c>
      <c r="E1443" s="73" t="n">
        <f aca="false">SUMIFS(Detail!$K$2:$K$9168,Detail!$C$2:$C$9168,$A1443)</f>
        <v>0</v>
      </c>
      <c r="F1443" s="73" t="n">
        <f aca="false">SUMIFS(Detail!$E$2:$E$9168,Detail!$C$2:$C$9168,$A1443)</f>
        <v>0</v>
      </c>
      <c r="G1443" s="74" t="n">
        <f aca="false">SUMIFS(Detail!$M$2:$M$9168,Detail!$C$2:$C$9168,$A1443)</f>
        <v>0</v>
      </c>
      <c r="H1443" s="74" t="n">
        <f aca="false">SUMIFS(Detail!$D$2:$D$9168,Detail!$C$2:$C$9168,$A1443)</f>
        <v>0</v>
      </c>
      <c r="I1443" s="74" t="n">
        <v>189.9</v>
      </c>
      <c r="J1443" s="51" t="n">
        <f aca="false">IF(E1443&gt;0,AF1443/E1443,0)</f>
        <v>0</v>
      </c>
      <c r="K1443" s="51" t="n">
        <f aca="false">IF(G1443&gt;0,AG1443/G1443,0)</f>
        <v>0</v>
      </c>
      <c r="L1443" s="75" t="n">
        <f aca="false">H1443/Settings!$B$16</f>
        <v>0</v>
      </c>
      <c r="M1443" s="76" t="n">
        <f aca="false">H1443/Settings!$B$20</f>
        <v>0</v>
      </c>
      <c r="N1443" s="77" t="n">
        <f aca="false">E1443*Settings!$B$3</f>
        <v>0</v>
      </c>
      <c r="O1443" s="77" t="n">
        <f aca="false">IF(E1443&gt;0,(AF1443-N1443)/SQRT(E1443*Settings!$B$3*(1-Settings!$B$3)),0)</f>
        <v>0</v>
      </c>
      <c r="P1443" s="77" t="n">
        <f aca="false">MAX(0,AF1443-N1443)</f>
        <v>0</v>
      </c>
      <c r="Q1443" s="51" t="n">
        <f aca="false">IF(E1443&gt;=Settings!$B$4,(AF1443+Settings!$B$7*Settings!$B$3)/(E1443+Settings!$B$7),Settings!$B$3)</f>
        <v>0.0748599558648786</v>
      </c>
      <c r="R1443" s="78" t="n">
        <f aca="false">PERCENTRANK($H$2:$H$1780,H1443,6)</f>
        <v>0</v>
      </c>
      <c r="S1443" s="78" t="n">
        <f aca="false">PERCENTRANK($Q$2:$Q$1780,Q1443,6)</f>
        <v>0.0646794</v>
      </c>
      <c r="T1443" s="78" t="n">
        <f aca="false">PERCENTRANK($F$2:$F$1780,F1443,6)</f>
        <v>0</v>
      </c>
      <c r="U1443" s="79" t="n">
        <f aca="false">IF(F1443&gt;0,ROUND((Settings!$B$8*T1443+Settings!$B$9*R1443+Settings!$B$10*S1443)/SUM(Settings!$B$8:$B$10),10),0)</f>
        <v>0</v>
      </c>
      <c r="V1443" s="71" t="str">
        <f aca="false">IF(U1443&gt;0,RANK(U1443,$U$2:$U$1780)+COUNTIF($U$2:U1443,U1443)-1,"")</f>
        <v/>
      </c>
      <c r="W1443" s="71" t="str">
        <f aca="false">IF(V1443="","",IF(V1443&lt;=Settings!$B$11,"1 - Fix first",IF(V1443&lt;=Settings!$B$12,"2 - Review","3 - Monitor")))</f>
        <v/>
      </c>
      <c r="X1443" s="71" t="str">
        <f aca="false">IF(AND(E1443&gt;=Settings!$B$4,AF1443&gt;=Settings!$B$5,O1443&gt;=Settings!$B$6),"HIGH RATE","")</f>
        <v/>
      </c>
      <c r="Y1443" s="71" t="str">
        <f aca="false">IF(F1443&gt;0,RANK(F1443,$F$2:$F$1780)+COUNTIF($F$2:F1443,F1443)-1,"")</f>
        <v/>
      </c>
      <c r="Z1443" s="71" t="str">
        <f aca="false">IF(H1443&gt;0,RANK(H1443,$H$2:$H$1780)+COUNTIF($H$2:H1443,H1443)-1,"")</f>
        <v/>
      </c>
      <c r="AA1443" s="71" t="str">
        <f aca="false">IF(AC1443="","",RANK(AC1443,$AC$2:$AC$1780)+COUNTIF($AC$2:AC1443,AC1443)-1)</f>
        <v/>
      </c>
      <c r="AB1443" s="71" t="str">
        <f aca="false">IF(AD1443="","",RANK(AD1443,$AD$2:$AD$1780)+COUNTIF($AD$2:AD1443,AD1443)-1)</f>
        <v/>
      </c>
      <c r="AC1443" s="71" t="str">
        <f aca="false">IF(AND(AF1443&gt;0,E1443&gt;=Settings!$B$4),ROUND(J1443,10),"")</f>
        <v/>
      </c>
      <c r="AD1443" s="71" t="str">
        <f aca="false">IF(X1443="HIGH RATE",ROUND(O1443,10),"")</f>
        <v/>
      </c>
      <c r="AE1443" s="71" t="s">
        <v>60</v>
      </c>
      <c r="AF1443" s="73" t="n">
        <f aca="false">SUMIFS(Detail!$L$2:$L$9168,Detail!$C$2:$C$9168,$A1443)</f>
        <v>0</v>
      </c>
      <c r="AG1443" s="74" t="n">
        <f aca="false">SUMIFS(Detail!$N$2:$N$9168,Detail!$C$2:$C$9168,$A1443)</f>
        <v>0</v>
      </c>
    </row>
    <row r="1444" customFormat="false" ht="15" hidden="false" customHeight="false" outlineLevel="0" collapsed="false">
      <c r="A1444" s="71" t="s">
        <v>1336</v>
      </c>
      <c r="B1444" s="71" t="s">
        <v>3238</v>
      </c>
      <c r="C1444" s="71" t="s">
        <v>246</v>
      </c>
      <c r="D1444" s="71" t="str">
        <f aca="false">IFERROR(INDEX('Brand Map'!$B$4:$B$125,MATCH(C1444,'Brand Map'!$A$4:$A$125,0)),"Other")</f>
        <v>FYF</v>
      </c>
      <c r="E1444" s="73" t="n">
        <f aca="false">SUMIFS(Detail!$K$2:$K$9168,Detail!$C$2:$C$9168,$A1444)</f>
        <v>0</v>
      </c>
      <c r="F1444" s="73" t="n">
        <f aca="false">SUMIFS(Detail!$E$2:$E$9168,Detail!$C$2:$C$9168,$A1444)</f>
        <v>0</v>
      </c>
      <c r="G1444" s="74" t="n">
        <f aca="false">SUMIFS(Detail!$M$2:$M$9168,Detail!$C$2:$C$9168,$A1444)</f>
        <v>0</v>
      </c>
      <c r="H1444" s="74" t="n">
        <f aca="false">SUMIFS(Detail!$D$2:$D$9168,Detail!$C$2:$C$9168,$A1444)</f>
        <v>0</v>
      </c>
      <c r="I1444" s="74" t="n">
        <v>109.95</v>
      </c>
      <c r="J1444" s="51" t="n">
        <f aca="false">IF(E1444&gt;0,AF1444/E1444,0)</f>
        <v>0</v>
      </c>
      <c r="K1444" s="51" t="n">
        <f aca="false">IF(G1444&gt;0,AG1444/G1444,0)</f>
        <v>0</v>
      </c>
      <c r="L1444" s="75" t="n">
        <f aca="false">H1444/Settings!$B$16</f>
        <v>0</v>
      </c>
      <c r="M1444" s="76" t="n">
        <f aca="false">H1444/Settings!$B$20</f>
        <v>0</v>
      </c>
      <c r="N1444" s="77" t="n">
        <f aca="false">E1444*Settings!$B$3</f>
        <v>0</v>
      </c>
      <c r="O1444" s="77" t="n">
        <f aca="false">IF(E1444&gt;0,(AF1444-N1444)/SQRT(E1444*Settings!$B$3*(1-Settings!$B$3)),0)</f>
        <v>0</v>
      </c>
      <c r="P1444" s="77" t="n">
        <f aca="false">MAX(0,AF1444-N1444)</f>
        <v>0</v>
      </c>
      <c r="Q1444" s="51" t="n">
        <f aca="false">IF(E1444&gt;=Settings!$B$4,(AF1444+Settings!$B$7*Settings!$B$3)/(E1444+Settings!$B$7),Settings!$B$3)</f>
        <v>0.0748599558648786</v>
      </c>
      <c r="R1444" s="78" t="n">
        <f aca="false">PERCENTRANK($H$2:$H$1780,H1444,6)</f>
        <v>0</v>
      </c>
      <c r="S1444" s="78" t="n">
        <f aca="false">PERCENTRANK($Q$2:$Q$1780,Q1444,6)</f>
        <v>0.0646794</v>
      </c>
      <c r="T1444" s="78" t="n">
        <f aca="false">PERCENTRANK($F$2:$F$1780,F1444,6)</f>
        <v>0</v>
      </c>
      <c r="U1444" s="79" t="n">
        <f aca="false">IF(F1444&gt;0,ROUND((Settings!$B$8*T1444+Settings!$B$9*R1444+Settings!$B$10*S1444)/SUM(Settings!$B$8:$B$10),10),0)</f>
        <v>0</v>
      </c>
      <c r="V1444" s="71" t="str">
        <f aca="false">IF(U1444&gt;0,RANK(U1444,$U$2:$U$1780)+COUNTIF($U$2:U1444,U1444)-1,"")</f>
        <v/>
      </c>
      <c r="W1444" s="71" t="str">
        <f aca="false">IF(V1444="","",IF(V1444&lt;=Settings!$B$11,"1 - Fix first",IF(V1444&lt;=Settings!$B$12,"2 - Review","3 - Monitor")))</f>
        <v/>
      </c>
      <c r="X1444" s="71" t="str">
        <f aca="false">IF(AND(E1444&gt;=Settings!$B$4,AF1444&gt;=Settings!$B$5,O1444&gt;=Settings!$B$6),"HIGH RATE","")</f>
        <v/>
      </c>
      <c r="Y1444" s="71" t="str">
        <f aca="false">IF(F1444&gt;0,RANK(F1444,$F$2:$F$1780)+COUNTIF($F$2:F1444,F1444)-1,"")</f>
        <v/>
      </c>
      <c r="Z1444" s="71" t="str">
        <f aca="false">IF(H1444&gt;0,RANK(H1444,$H$2:$H$1780)+COUNTIF($H$2:H1444,H1444)-1,"")</f>
        <v/>
      </c>
      <c r="AA1444" s="71" t="str">
        <f aca="false">IF(AC1444="","",RANK(AC1444,$AC$2:$AC$1780)+COUNTIF($AC$2:AC1444,AC1444)-1)</f>
        <v/>
      </c>
      <c r="AB1444" s="71" t="str">
        <f aca="false">IF(AD1444="","",RANK(AD1444,$AD$2:$AD$1780)+COUNTIF($AD$2:AD1444,AD1444)-1)</f>
        <v/>
      </c>
      <c r="AC1444" s="71" t="str">
        <f aca="false">IF(AND(AF1444&gt;0,E1444&gt;=Settings!$B$4),ROUND(J1444,10),"")</f>
        <v/>
      </c>
      <c r="AD1444" s="71" t="str">
        <f aca="false">IF(X1444="HIGH RATE",ROUND(O1444,10),"")</f>
        <v/>
      </c>
      <c r="AE1444" s="71" t="s">
        <v>60</v>
      </c>
      <c r="AF1444" s="73" t="n">
        <f aca="false">SUMIFS(Detail!$L$2:$L$9168,Detail!$C$2:$C$9168,$A1444)</f>
        <v>0</v>
      </c>
      <c r="AG1444" s="74" t="n">
        <f aca="false">SUMIFS(Detail!$N$2:$N$9168,Detail!$C$2:$C$9168,$A1444)</f>
        <v>0</v>
      </c>
    </row>
    <row r="1445" customFormat="false" ht="15" hidden="false" customHeight="false" outlineLevel="0" collapsed="false">
      <c r="A1445" s="71" t="s">
        <v>1050</v>
      </c>
      <c r="B1445" s="71" t="s">
        <v>3239</v>
      </c>
      <c r="C1445" s="71" t="s">
        <v>246</v>
      </c>
      <c r="D1445" s="71" t="str">
        <f aca="false">IFERROR(INDEX('Brand Map'!$B$4:$B$125,MATCH(C1445,'Brand Map'!$A$4:$A$125,0)),"Other")</f>
        <v>FYF</v>
      </c>
      <c r="E1445" s="73" t="n">
        <f aca="false">SUMIFS(Detail!$K$2:$K$9168,Detail!$C$2:$C$9168,$A1445)</f>
        <v>0</v>
      </c>
      <c r="F1445" s="73" t="n">
        <f aca="false">SUMIFS(Detail!$E$2:$E$9168,Detail!$C$2:$C$9168,$A1445)</f>
        <v>0</v>
      </c>
      <c r="G1445" s="74" t="n">
        <f aca="false">SUMIFS(Detail!$M$2:$M$9168,Detail!$C$2:$C$9168,$A1445)</f>
        <v>0</v>
      </c>
      <c r="H1445" s="74" t="n">
        <f aca="false">SUMIFS(Detail!$D$2:$D$9168,Detail!$C$2:$C$9168,$A1445)</f>
        <v>0</v>
      </c>
      <c r="I1445" s="74" t="n">
        <v>84.95</v>
      </c>
      <c r="J1445" s="51" t="n">
        <f aca="false">IF(E1445&gt;0,AF1445/E1445,0)</f>
        <v>0</v>
      </c>
      <c r="K1445" s="51" t="n">
        <f aca="false">IF(G1445&gt;0,AG1445/G1445,0)</f>
        <v>0</v>
      </c>
      <c r="L1445" s="75" t="n">
        <f aca="false">H1445/Settings!$B$16</f>
        <v>0</v>
      </c>
      <c r="M1445" s="76" t="n">
        <f aca="false">H1445/Settings!$B$20</f>
        <v>0</v>
      </c>
      <c r="N1445" s="77" t="n">
        <f aca="false">E1445*Settings!$B$3</f>
        <v>0</v>
      </c>
      <c r="O1445" s="77" t="n">
        <f aca="false">IF(E1445&gt;0,(AF1445-N1445)/SQRT(E1445*Settings!$B$3*(1-Settings!$B$3)),0)</f>
        <v>0</v>
      </c>
      <c r="P1445" s="77" t="n">
        <f aca="false">MAX(0,AF1445-N1445)</f>
        <v>0</v>
      </c>
      <c r="Q1445" s="51" t="n">
        <f aca="false">IF(E1445&gt;=Settings!$B$4,(AF1445+Settings!$B$7*Settings!$B$3)/(E1445+Settings!$B$7),Settings!$B$3)</f>
        <v>0.0748599558648786</v>
      </c>
      <c r="R1445" s="78" t="n">
        <f aca="false">PERCENTRANK($H$2:$H$1780,H1445,6)</f>
        <v>0</v>
      </c>
      <c r="S1445" s="78" t="n">
        <f aca="false">PERCENTRANK($Q$2:$Q$1780,Q1445,6)</f>
        <v>0.0646794</v>
      </c>
      <c r="T1445" s="78" t="n">
        <f aca="false">PERCENTRANK($F$2:$F$1780,F1445,6)</f>
        <v>0</v>
      </c>
      <c r="U1445" s="79" t="n">
        <f aca="false">IF(F1445&gt;0,ROUND((Settings!$B$8*T1445+Settings!$B$9*R1445+Settings!$B$10*S1445)/SUM(Settings!$B$8:$B$10),10),0)</f>
        <v>0</v>
      </c>
      <c r="V1445" s="71" t="str">
        <f aca="false">IF(U1445&gt;0,RANK(U1445,$U$2:$U$1780)+COUNTIF($U$2:U1445,U1445)-1,"")</f>
        <v/>
      </c>
      <c r="W1445" s="71" t="str">
        <f aca="false">IF(V1445="","",IF(V1445&lt;=Settings!$B$11,"1 - Fix first",IF(V1445&lt;=Settings!$B$12,"2 - Review","3 - Monitor")))</f>
        <v/>
      </c>
      <c r="X1445" s="71" t="str">
        <f aca="false">IF(AND(E1445&gt;=Settings!$B$4,AF1445&gt;=Settings!$B$5,O1445&gt;=Settings!$B$6),"HIGH RATE","")</f>
        <v/>
      </c>
      <c r="Y1445" s="71" t="str">
        <f aca="false">IF(F1445&gt;0,RANK(F1445,$F$2:$F$1780)+COUNTIF($F$2:F1445,F1445)-1,"")</f>
        <v/>
      </c>
      <c r="Z1445" s="71" t="str">
        <f aca="false">IF(H1445&gt;0,RANK(H1445,$H$2:$H$1780)+COUNTIF($H$2:H1445,H1445)-1,"")</f>
        <v/>
      </c>
      <c r="AA1445" s="71" t="str">
        <f aca="false">IF(AC1445="","",RANK(AC1445,$AC$2:$AC$1780)+COUNTIF($AC$2:AC1445,AC1445)-1)</f>
        <v/>
      </c>
      <c r="AB1445" s="71" t="str">
        <f aca="false">IF(AD1445="","",RANK(AD1445,$AD$2:$AD$1780)+COUNTIF($AD$2:AD1445,AD1445)-1)</f>
        <v/>
      </c>
      <c r="AC1445" s="71" t="str">
        <f aca="false">IF(AND(AF1445&gt;0,E1445&gt;=Settings!$B$4),ROUND(J1445,10),"")</f>
        <v/>
      </c>
      <c r="AD1445" s="71" t="str">
        <f aca="false">IF(X1445="HIGH RATE",ROUND(O1445,10),"")</f>
        <v/>
      </c>
      <c r="AE1445" s="71" t="s">
        <v>60</v>
      </c>
      <c r="AF1445" s="73" t="n">
        <f aca="false">SUMIFS(Detail!$L$2:$L$9168,Detail!$C$2:$C$9168,$A1445)</f>
        <v>0</v>
      </c>
      <c r="AG1445" s="74" t="n">
        <f aca="false">SUMIFS(Detail!$N$2:$N$9168,Detail!$C$2:$C$9168,$A1445)</f>
        <v>0</v>
      </c>
    </row>
    <row r="1446" customFormat="false" ht="15" hidden="false" customHeight="false" outlineLevel="0" collapsed="false">
      <c r="A1446" s="71" t="s">
        <v>1175</v>
      </c>
      <c r="B1446" s="71" t="s">
        <v>2836</v>
      </c>
      <c r="C1446" s="71" t="s">
        <v>246</v>
      </c>
      <c r="D1446" s="71" t="str">
        <f aca="false">IFERROR(INDEX('Brand Map'!$B$4:$B$125,MATCH(C1446,'Brand Map'!$A$4:$A$125,0)),"Other")</f>
        <v>FYF</v>
      </c>
      <c r="E1446" s="73" t="n">
        <f aca="false">SUMIFS(Detail!$K$2:$K$9168,Detail!$C$2:$C$9168,$A1446)</f>
        <v>0</v>
      </c>
      <c r="F1446" s="73" t="n">
        <f aca="false">SUMIFS(Detail!$E$2:$E$9168,Detail!$C$2:$C$9168,$A1446)</f>
        <v>0</v>
      </c>
      <c r="G1446" s="74" t="n">
        <f aca="false">SUMIFS(Detail!$M$2:$M$9168,Detail!$C$2:$C$9168,$A1446)</f>
        <v>0</v>
      </c>
      <c r="H1446" s="74" t="n">
        <f aca="false">SUMIFS(Detail!$D$2:$D$9168,Detail!$C$2:$C$9168,$A1446)</f>
        <v>0</v>
      </c>
      <c r="I1446" s="74" t="n">
        <v>3437.85</v>
      </c>
      <c r="J1446" s="51" t="n">
        <f aca="false">IF(E1446&gt;0,AF1446/E1446,0)</f>
        <v>0</v>
      </c>
      <c r="K1446" s="51" t="n">
        <f aca="false">IF(G1446&gt;0,AG1446/G1446,0)</f>
        <v>0</v>
      </c>
      <c r="L1446" s="75" t="n">
        <f aca="false">H1446/Settings!$B$16</f>
        <v>0</v>
      </c>
      <c r="M1446" s="76" t="n">
        <f aca="false">H1446/Settings!$B$20</f>
        <v>0</v>
      </c>
      <c r="N1446" s="77" t="n">
        <f aca="false">E1446*Settings!$B$3</f>
        <v>0</v>
      </c>
      <c r="O1446" s="77" t="n">
        <f aca="false">IF(E1446&gt;0,(AF1446-N1446)/SQRT(E1446*Settings!$B$3*(1-Settings!$B$3)),0)</f>
        <v>0</v>
      </c>
      <c r="P1446" s="77" t="n">
        <f aca="false">MAX(0,AF1446-N1446)</f>
        <v>0</v>
      </c>
      <c r="Q1446" s="51" t="n">
        <f aca="false">IF(E1446&gt;=Settings!$B$4,(AF1446+Settings!$B$7*Settings!$B$3)/(E1446+Settings!$B$7),Settings!$B$3)</f>
        <v>0.0748599558648786</v>
      </c>
      <c r="R1446" s="78" t="n">
        <f aca="false">PERCENTRANK($H$2:$H$1780,H1446,6)</f>
        <v>0</v>
      </c>
      <c r="S1446" s="78" t="n">
        <f aca="false">PERCENTRANK($Q$2:$Q$1780,Q1446,6)</f>
        <v>0.0646794</v>
      </c>
      <c r="T1446" s="78" t="n">
        <f aca="false">PERCENTRANK($F$2:$F$1780,F1446,6)</f>
        <v>0</v>
      </c>
      <c r="U1446" s="79" t="n">
        <f aca="false">IF(F1446&gt;0,ROUND((Settings!$B$8*T1446+Settings!$B$9*R1446+Settings!$B$10*S1446)/SUM(Settings!$B$8:$B$10),10),0)</f>
        <v>0</v>
      </c>
      <c r="V1446" s="71" t="str">
        <f aca="false">IF(U1446&gt;0,RANK(U1446,$U$2:$U$1780)+COUNTIF($U$2:U1446,U1446)-1,"")</f>
        <v/>
      </c>
      <c r="W1446" s="71" t="str">
        <f aca="false">IF(V1446="","",IF(V1446&lt;=Settings!$B$11,"1 - Fix first",IF(V1446&lt;=Settings!$B$12,"2 - Review","3 - Monitor")))</f>
        <v/>
      </c>
      <c r="X1446" s="71" t="str">
        <f aca="false">IF(AND(E1446&gt;=Settings!$B$4,AF1446&gt;=Settings!$B$5,O1446&gt;=Settings!$B$6),"HIGH RATE","")</f>
        <v/>
      </c>
      <c r="Y1446" s="71" t="str">
        <f aca="false">IF(F1446&gt;0,RANK(F1446,$F$2:$F$1780)+COUNTIF($F$2:F1446,F1446)-1,"")</f>
        <v/>
      </c>
      <c r="Z1446" s="71" t="str">
        <f aca="false">IF(H1446&gt;0,RANK(H1446,$H$2:$H$1780)+COUNTIF($H$2:H1446,H1446)-1,"")</f>
        <v/>
      </c>
      <c r="AA1446" s="71" t="str">
        <f aca="false">IF(AC1446="","",RANK(AC1446,$AC$2:$AC$1780)+COUNTIF($AC$2:AC1446,AC1446)-1)</f>
        <v/>
      </c>
      <c r="AB1446" s="71" t="str">
        <f aca="false">IF(AD1446="","",RANK(AD1446,$AD$2:$AD$1780)+COUNTIF($AD$2:AD1446,AD1446)-1)</f>
        <v/>
      </c>
      <c r="AC1446" s="71" t="str">
        <f aca="false">IF(AND(AF1446&gt;0,E1446&gt;=Settings!$B$4),ROUND(J1446,10),"")</f>
        <v/>
      </c>
      <c r="AD1446" s="71" t="str">
        <f aca="false">IF(X1446="HIGH RATE",ROUND(O1446,10),"")</f>
        <v/>
      </c>
      <c r="AE1446" s="71" t="s">
        <v>60</v>
      </c>
      <c r="AF1446" s="73" t="n">
        <f aca="false">SUMIFS(Detail!$L$2:$L$9168,Detail!$C$2:$C$9168,$A1446)</f>
        <v>0</v>
      </c>
      <c r="AG1446" s="74" t="n">
        <f aca="false">SUMIFS(Detail!$N$2:$N$9168,Detail!$C$2:$C$9168,$A1446)</f>
        <v>0</v>
      </c>
    </row>
    <row r="1447" customFormat="false" ht="15" hidden="false" customHeight="false" outlineLevel="0" collapsed="false">
      <c r="A1447" s="71" t="s">
        <v>1485</v>
      </c>
      <c r="B1447" s="71" t="s">
        <v>2822</v>
      </c>
      <c r="C1447" s="71" t="s">
        <v>246</v>
      </c>
      <c r="D1447" s="71" t="str">
        <f aca="false">IFERROR(INDEX('Brand Map'!$B$4:$B$125,MATCH(C1447,'Brand Map'!$A$4:$A$125,0)),"Other")</f>
        <v>FYF</v>
      </c>
      <c r="E1447" s="73" t="n">
        <f aca="false">SUMIFS(Detail!$K$2:$K$9168,Detail!$C$2:$C$9168,$A1447)</f>
        <v>0</v>
      </c>
      <c r="F1447" s="73" t="n">
        <f aca="false">SUMIFS(Detail!$E$2:$E$9168,Detail!$C$2:$C$9168,$A1447)</f>
        <v>0</v>
      </c>
      <c r="G1447" s="74" t="n">
        <f aca="false">SUMIFS(Detail!$M$2:$M$9168,Detail!$C$2:$C$9168,$A1447)</f>
        <v>0</v>
      </c>
      <c r="H1447" s="74" t="n">
        <f aca="false">SUMIFS(Detail!$D$2:$D$9168,Detail!$C$2:$C$9168,$A1447)</f>
        <v>0</v>
      </c>
      <c r="I1447" s="74" t="n">
        <v>439.8</v>
      </c>
      <c r="J1447" s="51" t="n">
        <f aca="false">IF(E1447&gt;0,AF1447/E1447,0)</f>
        <v>0</v>
      </c>
      <c r="K1447" s="51" t="n">
        <f aca="false">IF(G1447&gt;0,AG1447/G1447,0)</f>
        <v>0</v>
      </c>
      <c r="L1447" s="75" t="n">
        <f aca="false">H1447/Settings!$B$16</f>
        <v>0</v>
      </c>
      <c r="M1447" s="76" t="n">
        <f aca="false">H1447/Settings!$B$20</f>
        <v>0</v>
      </c>
      <c r="N1447" s="77" t="n">
        <f aca="false">E1447*Settings!$B$3</f>
        <v>0</v>
      </c>
      <c r="O1447" s="77" t="n">
        <f aca="false">IF(E1447&gt;0,(AF1447-N1447)/SQRT(E1447*Settings!$B$3*(1-Settings!$B$3)),0)</f>
        <v>0</v>
      </c>
      <c r="P1447" s="77" t="n">
        <f aca="false">MAX(0,AF1447-N1447)</f>
        <v>0</v>
      </c>
      <c r="Q1447" s="51" t="n">
        <f aca="false">IF(E1447&gt;=Settings!$B$4,(AF1447+Settings!$B$7*Settings!$B$3)/(E1447+Settings!$B$7),Settings!$B$3)</f>
        <v>0.0748599558648786</v>
      </c>
      <c r="R1447" s="78" t="n">
        <f aca="false">PERCENTRANK($H$2:$H$1780,H1447,6)</f>
        <v>0</v>
      </c>
      <c r="S1447" s="78" t="n">
        <f aca="false">PERCENTRANK($Q$2:$Q$1780,Q1447,6)</f>
        <v>0.0646794</v>
      </c>
      <c r="T1447" s="78" t="n">
        <f aca="false">PERCENTRANK($F$2:$F$1780,F1447,6)</f>
        <v>0</v>
      </c>
      <c r="U1447" s="79" t="n">
        <f aca="false">IF(F1447&gt;0,ROUND((Settings!$B$8*T1447+Settings!$B$9*R1447+Settings!$B$10*S1447)/SUM(Settings!$B$8:$B$10),10),0)</f>
        <v>0</v>
      </c>
      <c r="V1447" s="71" t="str">
        <f aca="false">IF(U1447&gt;0,RANK(U1447,$U$2:$U$1780)+COUNTIF($U$2:U1447,U1447)-1,"")</f>
        <v/>
      </c>
      <c r="W1447" s="71" t="str">
        <f aca="false">IF(V1447="","",IF(V1447&lt;=Settings!$B$11,"1 - Fix first",IF(V1447&lt;=Settings!$B$12,"2 - Review","3 - Monitor")))</f>
        <v/>
      </c>
      <c r="X1447" s="71" t="str">
        <f aca="false">IF(AND(E1447&gt;=Settings!$B$4,AF1447&gt;=Settings!$B$5,O1447&gt;=Settings!$B$6),"HIGH RATE","")</f>
        <v/>
      </c>
      <c r="Y1447" s="71" t="str">
        <f aca="false">IF(F1447&gt;0,RANK(F1447,$F$2:$F$1780)+COUNTIF($F$2:F1447,F1447)-1,"")</f>
        <v/>
      </c>
      <c r="Z1447" s="71" t="str">
        <f aca="false">IF(H1447&gt;0,RANK(H1447,$H$2:$H$1780)+COUNTIF($H$2:H1447,H1447)-1,"")</f>
        <v/>
      </c>
      <c r="AA1447" s="71" t="str">
        <f aca="false">IF(AC1447="","",RANK(AC1447,$AC$2:$AC$1780)+COUNTIF($AC$2:AC1447,AC1447)-1)</f>
        <v/>
      </c>
      <c r="AB1447" s="71" t="str">
        <f aca="false">IF(AD1447="","",RANK(AD1447,$AD$2:$AD$1780)+COUNTIF($AD$2:AD1447,AD1447)-1)</f>
        <v/>
      </c>
      <c r="AC1447" s="71" t="str">
        <f aca="false">IF(AND(AF1447&gt;0,E1447&gt;=Settings!$B$4),ROUND(J1447,10),"")</f>
        <v/>
      </c>
      <c r="AD1447" s="71" t="str">
        <f aca="false">IF(X1447="HIGH RATE",ROUND(O1447,10),"")</f>
        <v/>
      </c>
      <c r="AE1447" s="71" t="s">
        <v>60</v>
      </c>
      <c r="AF1447" s="73" t="n">
        <f aca="false">SUMIFS(Detail!$L$2:$L$9168,Detail!$C$2:$C$9168,$A1447)</f>
        <v>0</v>
      </c>
      <c r="AG1447" s="74" t="n">
        <f aca="false">SUMIFS(Detail!$N$2:$N$9168,Detail!$C$2:$C$9168,$A1447)</f>
        <v>0</v>
      </c>
    </row>
    <row r="1448" customFormat="false" ht="15" hidden="false" customHeight="false" outlineLevel="0" collapsed="false">
      <c r="A1448" s="71" t="s">
        <v>965</v>
      </c>
      <c r="B1448" s="71" t="s">
        <v>2822</v>
      </c>
      <c r="C1448" s="71" t="s">
        <v>246</v>
      </c>
      <c r="D1448" s="71" t="str">
        <f aca="false">IFERROR(INDEX('Brand Map'!$B$4:$B$125,MATCH(C1448,'Brand Map'!$A$4:$A$125,0)),"Other")</f>
        <v>FYF</v>
      </c>
      <c r="E1448" s="73" t="n">
        <f aca="false">SUMIFS(Detail!$K$2:$K$9168,Detail!$C$2:$C$9168,$A1448)</f>
        <v>0</v>
      </c>
      <c r="F1448" s="73" t="n">
        <f aca="false">SUMIFS(Detail!$E$2:$E$9168,Detail!$C$2:$C$9168,$A1448)</f>
        <v>0</v>
      </c>
      <c r="G1448" s="74" t="n">
        <f aca="false">SUMIFS(Detail!$M$2:$M$9168,Detail!$C$2:$C$9168,$A1448)</f>
        <v>0</v>
      </c>
      <c r="H1448" s="74" t="n">
        <f aca="false">SUMIFS(Detail!$D$2:$D$9168,Detail!$C$2:$C$9168,$A1448)</f>
        <v>0</v>
      </c>
      <c r="I1448" s="74" t="n">
        <v>374.85</v>
      </c>
      <c r="J1448" s="51" t="n">
        <f aca="false">IF(E1448&gt;0,AF1448/E1448,0)</f>
        <v>0</v>
      </c>
      <c r="K1448" s="51" t="n">
        <f aca="false">IF(G1448&gt;0,AG1448/G1448,0)</f>
        <v>0</v>
      </c>
      <c r="L1448" s="75" t="n">
        <f aca="false">H1448/Settings!$B$16</f>
        <v>0</v>
      </c>
      <c r="M1448" s="76" t="n">
        <f aca="false">H1448/Settings!$B$20</f>
        <v>0</v>
      </c>
      <c r="N1448" s="77" t="n">
        <f aca="false">E1448*Settings!$B$3</f>
        <v>0</v>
      </c>
      <c r="O1448" s="77" t="n">
        <f aca="false">IF(E1448&gt;0,(AF1448-N1448)/SQRT(E1448*Settings!$B$3*(1-Settings!$B$3)),0)</f>
        <v>0</v>
      </c>
      <c r="P1448" s="77" t="n">
        <f aca="false">MAX(0,AF1448-N1448)</f>
        <v>0</v>
      </c>
      <c r="Q1448" s="51" t="n">
        <f aca="false">IF(E1448&gt;=Settings!$B$4,(AF1448+Settings!$B$7*Settings!$B$3)/(E1448+Settings!$B$7),Settings!$B$3)</f>
        <v>0.0748599558648786</v>
      </c>
      <c r="R1448" s="78" t="n">
        <f aca="false">PERCENTRANK($H$2:$H$1780,H1448,6)</f>
        <v>0</v>
      </c>
      <c r="S1448" s="78" t="n">
        <f aca="false">PERCENTRANK($Q$2:$Q$1780,Q1448,6)</f>
        <v>0.0646794</v>
      </c>
      <c r="T1448" s="78" t="n">
        <f aca="false">PERCENTRANK($F$2:$F$1780,F1448,6)</f>
        <v>0</v>
      </c>
      <c r="U1448" s="79" t="n">
        <f aca="false">IF(F1448&gt;0,ROUND((Settings!$B$8*T1448+Settings!$B$9*R1448+Settings!$B$10*S1448)/SUM(Settings!$B$8:$B$10),10),0)</f>
        <v>0</v>
      </c>
      <c r="V1448" s="71" t="str">
        <f aca="false">IF(U1448&gt;0,RANK(U1448,$U$2:$U$1780)+COUNTIF($U$2:U1448,U1448)-1,"")</f>
        <v/>
      </c>
      <c r="W1448" s="71" t="str">
        <f aca="false">IF(V1448="","",IF(V1448&lt;=Settings!$B$11,"1 - Fix first",IF(V1448&lt;=Settings!$B$12,"2 - Review","3 - Monitor")))</f>
        <v/>
      </c>
      <c r="X1448" s="71" t="str">
        <f aca="false">IF(AND(E1448&gt;=Settings!$B$4,AF1448&gt;=Settings!$B$5,O1448&gt;=Settings!$B$6),"HIGH RATE","")</f>
        <v/>
      </c>
      <c r="Y1448" s="71" t="str">
        <f aca="false">IF(F1448&gt;0,RANK(F1448,$F$2:$F$1780)+COUNTIF($F$2:F1448,F1448)-1,"")</f>
        <v/>
      </c>
      <c r="Z1448" s="71" t="str">
        <f aca="false">IF(H1448&gt;0,RANK(H1448,$H$2:$H$1780)+COUNTIF($H$2:H1448,H1448)-1,"")</f>
        <v/>
      </c>
      <c r="AA1448" s="71" t="str">
        <f aca="false">IF(AC1448="","",RANK(AC1448,$AC$2:$AC$1780)+COUNTIF($AC$2:AC1448,AC1448)-1)</f>
        <v/>
      </c>
      <c r="AB1448" s="71" t="str">
        <f aca="false">IF(AD1448="","",RANK(AD1448,$AD$2:$AD$1780)+COUNTIF($AD$2:AD1448,AD1448)-1)</f>
        <v/>
      </c>
      <c r="AC1448" s="71" t="str">
        <f aca="false">IF(AND(AF1448&gt;0,E1448&gt;=Settings!$B$4),ROUND(J1448,10),"")</f>
        <v/>
      </c>
      <c r="AD1448" s="71" t="str">
        <f aca="false">IF(X1448="HIGH RATE",ROUND(O1448,10),"")</f>
        <v/>
      </c>
      <c r="AE1448" s="71" t="s">
        <v>60</v>
      </c>
      <c r="AF1448" s="73" t="n">
        <f aca="false">SUMIFS(Detail!$L$2:$L$9168,Detail!$C$2:$C$9168,$A1448)</f>
        <v>0</v>
      </c>
      <c r="AG1448" s="74" t="n">
        <f aca="false">SUMIFS(Detail!$N$2:$N$9168,Detail!$C$2:$C$9168,$A1448)</f>
        <v>0</v>
      </c>
    </row>
    <row r="1449" customFormat="false" ht="15" hidden="false" customHeight="false" outlineLevel="0" collapsed="false">
      <c r="A1449" s="71" t="s">
        <v>1588</v>
      </c>
      <c r="B1449" s="71" t="s">
        <v>2822</v>
      </c>
      <c r="C1449" s="71" t="s">
        <v>246</v>
      </c>
      <c r="D1449" s="71" t="str">
        <f aca="false">IFERROR(INDEX('Brand Map'!$B$4:$B$125,MATCH(C1449,'Brand Map'!$A$4:$A$125,0)),"Other")</f>
        <v>FYF</v>
      </c>
      <c r="E1449" s="73" t="n">
        <f aca="false">SUMIFS(Detail!$K$2:$K$9168,Detail!$C$2:$C$9168,$A1449)</f>
        <v>0</v>
      </c>
      <c r="F1449" s="73" t="n">
        <f aca="false">SUMIFS(Detail!$E$2:$E$9168,Detail!$C$2:$C$9168,$A1449)</f>
        <v>0</v>
      </c>
      <c r="G1449" s="74" t="n">
        <f aca="false">SUMIFS(Detail!$M$2:$M$9168,Detail!$C$2:$C$9168,$A1449)</f>
        <v>0</v>
      </c>
      <c r="H1449" s="74" t="n">
        <f aca="false">SUMIFS(Detail!$D$2:$D$9168,Detail!$C$2:$C$9168,$A1449)</f>
        <v>0</v>
      </c>
      <c r="I1449" s="74" t="n">
        <v>129.95</v>
      </c>
      <c r="J1449" s="51" t="n">
        <f aca="false">IF(E1449&gt;0,AF1449/E1449,0)</f>
        <v>0</v>
      </c>
      <c r="K1449" s="51" t="n">
        <f aca="false">IF(G1449&gt;0,AG1449/G1449,0)</f>
        <v>0</v>
      </c>
      <c r="L1449" s="75" t="n">
        <f aca="false">H1449/Settings!$B$16</f>
        <v>0</v>
      </c>
      <c r="M1449" s="76" t="n">
        <f aca="false">H1449/Settings!$B$20</f>
        <v>0</v>
      </c>
      <c r="N1449" s="77" t="n">
        <f aca="false">E1449*Settings!$B$3</f>
        <v>0</v>
      </c>
      <c r="O1449" s="77" t="n">
        <f aca="false">IF(E1449&gt;0,(AF1449-N1449)/SQRT(E1449*Settings!$B$3*(1-Settings!$B$3)),0)</f>
        <v>0</v>
      </c>
      <c r="P1449" s="77" t="n">
        <f aca="false">MAX(0,AF1449-N1449)</f>
        <v>0</v>
      </c>
      <c r="Q1449" s="51" t="n">
        <f aca="false">IF(E1449&gt;=Settings!$B$4,(AF1449+Settings!$B$7*Settings!$B$3)/(E1449+Settings!$B$7),Settings!$B$3)</f>
        <v>0.0748599558648786</v>
      </c>
      <c r="R1449" s="78" t="n">
        <f aca="false">PERCENTRANK($H$2:$H$1780,H1449,6)</f>
        <v>0</v>
      </c>
      <c r="S1449" s="78" t="n">
        <f aca="false">PERCENTRANK($Q$2:$Q$1780,Q1449,6)</f>
        <v>0.0646794</v>
      </c>
      <c r="T1449" s="78" t="n">
        <f aca="false">PERCENTRANK($F$2:$F$1780,F1449,6)</f>
        <v>0</v>
      </c>
      <c r="U1449" s="79" t="n">
        <f aca="false">IF(F1449&gt;0,ROUND((Settings!$B$8*T1449+Settings!$B$9*R1449+Settings!$B$10*S1449)/SUM(Settings!$B$8:$B$10),10),0)</f>
        <v>0</v>
      </c>
      <c r="V1449" s="71" t="str">
        <f aca="false">IF(U1449&gt;0,RANK(U1449,$U$2:$U$1780)+COUNTIF($U$2:U1449,U1449)-1,"")</f>
        <v/>
      </c>
      <c r="W1449" s="71" t="str">
        <f aca="false">IF(V1449="","",IF(V1449&lt;=Settings!$B$11,"1 - Fix first",IF(V1449&lt;=Settings!$B$12,"2 - Review","3 - Monitor")))</f>
        <v/>
      </c>
      <c r="X1449" s="71" t="str">
        <f aca="false">IF(AND(E1449&gt;=Settings!$B$4,AF1449&gt;=Settings!$B$5,O1449&gt;=Settings!$B$6),"HIGH RATE","")</f>
        <v/>
      </c>
      <c r="Y1449" s="71" t="str">
        <f aca="false">IF(F1449&gt;0,RANK(F1449,$F$2:$F$1780)+COUNTIF($F$2:F1449,F1449)-1,"")</f>
        <v/>
      </c>
      <c r="Z1449" s="71" t="str">
        <f aca="false">IF(H1449&gt;0,RANK(H1449,$H$2:$H$1780)+COUNTIF($H$2:H1449,H1449)-1,"")</f>
        <v/>
      </c>
      <c r="AA1449" s="71" t="str">
        <f aca="false">IF(AC1449="","",RANK(AC1449,$AC$2:$AC$1780)+COUNTIF($AC$2:AC1449,AC1449)-1)</f>
        <v/>
      </c>
      <c r="AB1449" s="71" t="str">
        <f aca="false">IF(AD1449="","",RANK(AD1449,$AD$2:$AD$1780)+COUNTIF($AD$2:AD1449,AD1449)-1)</f>
        <v/>
      </c>
      <c r="AC1449" s="71" t="str">
        <f aca="false">IF(AND(AF1449&gt;0,E1449&gt;=Settings!$B$4),ROUND(J1449,10),"")</f>
        <v/>
      </c>
      <c r="AD1449" s="71" t="str">
        <f aca="false">IF(X1449="HIGH RATE",ROUND(O1449,10),"")</f>
        <v/>
      </c>
      <c r="AE1449" s="71" t="s">
        <v>60</v>
      </c>
      <c r="AF1449" s="73" t="n">
        <f aca="false">SUMIFS(Detail!$L$2:$L$9168,Detail!$C$2:$C$9168,$A1449)</f>
        <v>0</v>
      </c>
      <c r="AG1449" s="74" t="n">
        <f aca="false">SUMIFS(Detail!$N$2:$N$9168,Detail!$C$2:$C$9168,$A1449)</f>
        <v>0</v>
      </c>
    </row>
    <row r="1450" customFormat="false" ht="15" hidden="false" customHeight="false" outlineLevel="0" collapsed="false">
      <c r="A1450" s="71" t="s">
        <v>1363</v>
      </c>
      <c r="B1450" s="71" t="s">
        <v>2822</v>
      </c>
      <c r="C1450" s="71" t="s">
        <v>246</v>
      </c>
      <c r="D1450" s="71" t="str">
        <f aca="false">IFERROR(INDEX('Brand Map'!$B$4:$B$125,MATCH(C1450,'Brand Map'!$A$4:$A$125,0)),"Other")</f>
        <v>FYF</v>
      </c>
      <c r="E1450" s="73" t="n">
        <f aca="false">SUMIFS(Detail!$K$2:$K$9168,Detail!$C$2:$C$9168,$A1450)</f>
        <v>0</v>
      </c>
      <c r="F1450" s="73" t="n">
        <f aca="false">SUMIFS(Detail!$E$2:$E$9168,Detail!$C$2:$C$9168,$A1450)</f>
        <v>0</v>
      </c>
      <c r="G1450" s="74" t="n">
        <f aca="false">SUMIFS(Detail!$M$2:$M$9168,Detail!$C$2:$C$9168,$A1450)</f>
        <v>0</v>
      </c>
      <c r="H1450" s="74" t="n">
        <f aca="false">SUMIFS(Detail!$D$2:$D$9168,Detail!$C$2:$C$9168,$A1450)</f>
        <v>0</v>
      </c>
      <c r="I1450" s="74" t="n">
        <v>269.9</v>
      </c>
      <c r="J1450" s="51" t="n">
        <f aca="false">IF(E1450&gt;0,AF1450/E1450,0)</f>
        <v>0</v>
      </c>
      <c r="K1450" s="51" t="n">
        <f aca="false">IF(G1450&gt;0,AG1450/G1450,0)</f>
        <v>0</v>
      </c>
      <c r="L1450" s="75" t="n">
        <f aca="false">H1450/Settings!$B$16</f>
        <v>0</v>
      </c>
      <c r="M1450" s="76" t="n">
        <f aca="false">H1450/Settings!$B$20</f>
        <v>0</v>
      </c>
      <c r="N1450" s="77" t="n">
        <f aca="false">E1450*Settings!$B$3</f>
        <v>0</v>
      </c>
      <c r="O1450" s="77" t="n">
        <f aca="false">IF(E1450&gt;0,(AF1450-N1450)/SQRT(E1450*Settings!$B$3*(1-Settings!$B$3)),0)</f>
        <v>0</v>
      </c>
      <c r="P1450" s="77" t="n">
        <f aca="false">MAX(0,AF1450-N1450)</f>
        <v>0</v>
      </c>
      <c r="Q1450" s="51" t="n">
        <f aca="false">IF(E1450&gt;=Settings!$B$4,(AF1450+Settings!$B$7*Settings!$B$3)/(E1450+Settings!$B$7),Settings!$B$3)</f>
        <v>0.0748599558648786</v>
      </c>
      <c r="R1450" s="78" t="n">
        <f aca="false">PERCENTRANK($H$2:$H$1780,H1450,6)</f>
        <v>0</v>
      </c>
      <c r="S1450" s="78" t="n">
        <f aca="false">PERCENTRANK($Q$2:$Q$1780,Q1450,6)</f>
        <v>0.0646794</v>
      </c>
      <c r="T1450" s="78" t="n">
        <f aca="false">PERCENTRANK($F$2:$F$1780,F1450,6)</f>
        <v>0</v>
      </c>
      <c r="U1450" s="79" t="n">
        <f aca="false">IF(F1450&gt;0,ROUND((Settings!$B$8*T1450+Settings!$B$9*R1450+Settings!$B$10*S1450)/SUM(Settings!$B$8:$B$10),10),0)</f>
        <v>0</v>
      </c>
      <c r="V1450" s="71" t="str">
        <f aca="false">IF(U1450&gt;0,RANK(U1450,$U$2:$U$1780)+COUNTIF($U$2:U1450,U1450)-1,"")</f>
        <v/>
      </c>
      <c r="W1450" s="71" t="str">
        <f aca="false">IF(V1450="","",IF(V1450&lt;=Settings!$B$11,"1 - Fix first",IF(V1450&lt;=Settings!$B$12,"2 - Review","3 - Monitor")))</f>
        <v/>
      </c>
      <c r="X1450" s="71" t="str">
        <f aca="false">IF(AND(E1450&gt;=Settings!$B$4,AF1450&gt;=Settings!$B$5,O1450&gt;=Settings!$B$6),"HIGH RATE","")</f>
        <v/>
      </c>
      <c r="Y1450" s="71" t="str">
        <f aca="false">IF(F1450&gt;0,RANK(F1450,$F$2:$F$1780)+COUNTIF($F$2:F1450,F1450)-1,"")</f>
        <v/>
      </c>
      <c r="Z1450" s="71" t="str">
        <f aca="false">IF(H1450&gt;0,RANK(H1450,$H$2:$H$1780)+COUNTIF($H$2:H1450,H1450)-1,"")</f>
        <v/>
      </c>
      <c r="AA1450" s="71" t="str">
        <f aca="false">IF(AC1450="","",RANK(AC1450,$AC$2:$AC$1780)+COUNTIF($AC$2:AC1450,AC1450)-1)</f>
        <v/>
      </c>
      <c r="AB1450" s="71" t="str">
        <f aca="false">IF(AD1450="","",RANK(AD1450,$AD$2:$AD$1780)+COUNTIF($AD$2:AD1450,AD1450)-1)</f>
        <v/>
      </c>
      <c r="AC1450" s="71" t="str">
        <f aca="false">IF(AND(AF1450&gt;0,E1450&gt;=Settings!$B$4),ROUND(J1450,10),"")</f>
        <v/>
      </c>
      <c r="AD1450" s="71" t="str">
        <f aca="false">IF(X1450="HIGH RATE",ROUND(O1450,10),"")</f>
        <v/>
      </c>
      <c r="AE1450" s="71" t="s">
        <v>60</v>
      </c>
      <c r="AF1450" s="73" t="n">
        <f aca="false">SUMIFS(Detail!$L$2:$L$9168,Detail!$C$2:$C$9168,$A1450)</f>
        <v>0</v>
      </c>
      <c r="AG1450" s="74" t="n">
        <f aca="false">SUMIFS(Detail!$N$2:$N$9168,Detail!$C$2:$C$9168,$A1450)</f>
        <v>0</v>
      </c>
    </row>
    <row r="1451" customFormat="false" ht="15" hidden="false" customHeight="false" outlineLevel="0" collapsed="false">
      <c r="A1451" s="71" t="s">
        <v>1031</v>
      </c>
      <c r="B1451" s="71" t="s">
        <v>2822</v>
      </c>
      <c r="C1451" s="71" t="s">
        <v>246</v>
      </c>
      <c r="D1451" s="71" t="str">
        <f aca="false">IFERROR(INDEX('Brand Map'!$B$4:$B$125,MATCH(C1451,'Brand Map'!$A$4:$A$125,0)),"Other")</f>
        <v>FYF</v>
      </c>
      <c r="E1451" s="73" t="n">
        <f aca="false">SUMIFS(Detail!$K$2:$K$9168,Detail!$C$2:$C$9168,$A1451)</f>
        <v>0</v>
      </c>
      <c r="F1451" s="73" t="n">
        <f aca="false">SUMIFS(Detail!$E$2:$E$9168,Detail!$C$2:$C$9168,$A1451)</f>
        <v>0</v>
      </c>
      <c r="G1451" s="74" t="n">
        <f aca="false">SUMIFS(Detail!$M$2:$M$9168,Detail!$C$2:$C$9168,$A1451)</f>
        <v>0</v>
      </c>
      <c r="H1451" s="74" t="n">
        <f aca="false">SUMIFS(Detail!$D$2:$D$9168,Detail!$C$2:$C$9168,$A1451)</f>
        <v>0</v>
      </c>
      <c r="I1451" s="74" t="n">
        <v>874.65</v>
      </c>
      <c r="J1451" s="51" t="n">
        <f aca="false">IF(E1451&gt;0,AF1451/E1451,0)</f>
        <v>0</v>
      </c>
      <c r="K1451" s="51" t="n">
        <f aca="false">IF(G1451&gt;0,AG1451/G1451,0)</f>
        <v>0</v>
      </c>
      <c r="L1451" s="75" t="n">
        <f aca="false">H1451/Settings!$B$16</f>
        <v>0</v>
      </c>
      <c r="M1451" s="76" t="n">
        <f aca="false">H1451/Settings!$B$20</f>
        <v>0</v>
      </c>
      <c r="N1451" s="77" t="n">
        <f aca="false">E1451*Settings!$B$3</f>
        <v>0</v>
      </c>
      <c r="O1451" s="77" t="n">
        <f aca="false">IF(E1451&gt;0,(AF1451-N1451)/SQRT(E1451*Settings!$B$3*(1-Settings!$B$3)),0)</f>
        <v>0</v>
      </c>
      <c r="P1451" s="77" t="n">
        <f aca="false">MAX(0,AF1451-N1451)</f>
        <v>0</v>
      </c>
      <c r="Q1451" s="51" t="n">
        <f aca="false">IF(E1451&gt;=Settings!$B$4,(AF1451+Settings!$B$7*Settings!$B$3)/(E1451+Settings!$B$7),Settings!$B$3)</f>
        <v>0.0748599558648786</v>
      </c>
      <c r="R1451" s="78" t="n">
        <f aca="false">PERCENTRANK($H$2:$H$1780,H1451,6)</f>
        <v>0</v>
      </c>
      <c r="S1451" s="78" t="n">
        <f aca="false">PERCENTRANK($Q$2:$Q$1780,Q1451,6)</f>
        <v>0.0646794</v>
      </c>
      <c r="T1451" s="78" t="n">
        <f aca="false">PERCENTRANK($F$2:$F$1780,F1451,6)</f>
        <v>0</v>
      </c>
      <c r="U1451" s="79" t="n">
        <f aca="false">IF(F1451&gt;0,ROUND((Settings!$B$8*T1451+Settings!$B$9*R1451+Settings!$B$10*S1451)/SUM(Settings!$B$8:$B$10),10),0)</f>
        <v>0</v>
      </c>
      <c r="V1451" s="71" t="str">
        <f aca="false">IF(U1451&gt;0,RANK(U1451,$U$2:$U$1780)+COUNTIF($U$2:U1451,U1451)-1,"")</f>
        <v/>
      </c>
      <c r="W1451" s="71" t="str">
        <f aca="false">IF(V1451="","",IF(V1451&lt;=Settings!$B$11,"1 - Fix first",IF(V1451&lt;=Settings!$B$12,"2 - Review","3 - Monitor")))</f>
        <v/>
      </c>
      <c r="X1451" s="71" t="str">
        <f aca="false">IF(AND(E1451&gt;=Settings!$B$4,AF1451&gt;=Settings!$B$5,O1451&gt;=Settings!$B$6),"HIGH RATE","")</f>
        <v/>
      </c>
      <c r="Y1451" s="71" t="str">
        <f aca="false">IF(F1451&gt;0,RANK(F1451,$F$2:$F$1780)+COUNTIF($F$2:F1451,F1451)-1,"")</f>
        <v/>
      </c>
      <c r="Z1451" s="71" t="str">
        <f aca="false">IF(H1451&gt;0,RANK(H1451,$H$2:$H$1780)+COUNTIF($H$2:H1451,H1451)-1,"")</f>
        <v/>
      </c>
      <c r="AA1451" s="71" t="str">
        <f aca="false">IF(AC1451="","",RANK(AC1451,$AC$2:$AC$1780)+COUNTIF($AC$2:AC1451,AC1451)-1)</f>
        <v/>
      </c>
      <c r="AB1451" s="71" t="str">
        <f aca="false">IF(AD1451="","",RANK(AD1451,$AD$2:$AD$1780)+COUNTIF($AD$2:AD1451,AD1451)-1)</f>
        <v/>
      </c>
      <c r="AC1451" s="71" t="str">
        <f aca="false">IF(AND(AF1451&gt;0,E1451&gt;=Settings!$B$4),ROUND(J1451,10),"")</f>
        <v/>
      </c>
      <c r="AD1451" s="71" t="str">
        <f aca="false">IF(X1451="HIGH RATE",ROUND(O1451,10),"")</f>
        <v/>
      </c>
      <c r="AE1451" s="71" t="s">
        <v>60</v>
      </c>
      <c r="AF1451" s="73" t="n">
        <f aca="false">SUMIFS(Detail!$L$2:$L$9168,Detail!$C$2:$C$9168,$A1451)</f>
        <v>0</v>
      </c>
      <c r="AG1451" s="74" t="n">
        <f aca="false">SUMIFS(Detail!$N$2:$N$9168,Detail!$C$2:$C$9168,$A1451)</f>
        <v>0</v>
      </c>
    </row>
    <row r="1452" customFormat="false" ht="15" hidden="false" customHeight="false" outlineLevel="0" collapsed="false">
      <c r="A1452" s="71" t="s">
        <v>896</v>
      </c>
      <c r="B1452" s="71" t="s">
        <v>3240</v>
      </c>
      <c r="C1452" s="71" t="s">
        <v>246</v>
      </c>
      <c r="D1452" s="71" t="str">
        <f aca="false">IFERROR(INDEX('Brand Map'!$B$4:$B$125,MATCH(C1452,'Brand Map'!$A$4:$A$125,0)),"Other")</f>
        <v>FYF</v>
      </c>
      <c r="E1452" s="73" t="n">
        <f aca="false">SUMIFS(Detail!$K$2:$K$9168,Detail!$C$2:$C$9168,$A1452)</f>
        <v>0</v>
      </c>
      <c r="F1452" s="73" t="n">
        <f aca="false">SUMIFS(Detail!$E$2:$E$9168,Detail!$C$2:$C$9168,$A1452)</f>
        <v>0</v>
      </c>
      <c r="G1452" s="74" t="n">
        <f aca="false">SUMIFS(Detail!$M$2:$M$9168,Detail!$C$2:$C$9168,$A1452)</f>
        <v>0</v>
      </c>
      <c r="H1452" s="74" t="n">
        <f aca="false">SUMIFS(Detail!$D$2:$D$9168,Detail!$C$2:$C$9168,$A1452)</f>
        <v>0</v>
      </c>
      <c r="I1452" s="74" t="n">
        <v>114.95</v>
      </c>
      <c r="J1452" s="51" t="n">
        <f aca="false">IF(E1452&gt;0,AF1452/E1452,0)</f>
        <v>0</v>
      </c>
      <c r="K1452" s="51" t="n">
        <f aca="false">IF(G1452&gt;0,AG1452/G1452,0)</f>
        <v>0</v>
      </c>
      <c r="L1452" s="75" t="n">
        <f aca="false">H1452/Settings!$B$16</f>
        <v>0</v>
      </c>
      <c r="M1452" s="76" t="n">
        <f aca="false">H1452/Settings!$B$20</f>
        <v>0</v>
      </c>
      <c r="N1452" s="77" t="n">
        <f aca="false">E1452*Settings!$B$3</f>
        <v>0</v>
      </c>
      <c r="O1452" s="77" t="n">
        <f aca="false">IF(E1452&gt;0,(AF1452-N1452)/SQRT(E1452*Settings!$B$3*(1-Settings!$B$3)),0)</f>
        <v>0</v>
      </c>
      <c r="P1452" s="77" t="n">
        <f aca="false">MAX(0,AF1452-N1452)</f>
        <v>0</v>
      </c>
      <c r="Q1452" s="51" t="n">
        <f aca="false">IF(E1452&gt;=Settings!$B$4,(AF1452+Settings!$B$7*Settings!$B$3)/(E1452+Settings!$B$7),Settings!$B$3)</f>
        <v>0.0748599558648786</v>
      </c>
      <c r="R1452" s="78" t="n">
        <f aca="false">PERCENTRANK($H$2:$H$1780,H1452,6)</f>
        <v>0</v>
      </c>
      <c r="S1452" s="78" t="n">
        <f aca="false">PERCENTRANK($Q$2:$Q$1780,Q1452,6)</f>
        <v>0.0646794</v>
      </c>
      <c r="T1452" s="78" t="n">
        <f aca="false">PERCENTRANK($F$2:$F$1780,F1452,6)</f>
        <v>0</v>
      </c>
      <c r="U1452" s="79" t="n">
        <f aca="false">IF(F1452&gt;0,ROUND((Settings!$B$8*T1452+Settings!$B$9*R1452+Settings!$B$10*S1452)/SUM(Settings!$B$8:$B$10),10),0)</f>
        <v>0</v>
      </c>
      <c r="V1452" s="71" t="str">
        <f aca="false">IF(U1452&gt;0,RANK(U1452,$U$2:$U$1780)+COUNTIF($U$2:U1452,U1452)-1,"")</f>
        <v/>
      </c>
      <c r="W1452" s="71" t="str">
        <f aca="false">IF(V1452="","",IF(V1452&lt;=Settings!$B$11,"1 - Fix first",IF(V1452&lt;=Settings!$B$12,"2 - Review","3 - Monitor")))</f>
        <v/>
      </c>
      <c r="X1452" s="71" t="str">
        <f aca="false">IF(AND(E1452&gt;=Settings!$B$4,AF1452&gt;=Settings!$B$5,O1452&gt;=Settings!$B$6),"HIGH RATE","")</f>
        <v/>
      </c>
      <c r="Y1452" s="71" t="str">
        <f aca="false">IF(F1452&gt;0,RANK(F1452,$F$2:$F$1780)+COUNTIF($F$2:F1452,F1452)-1,"")</f>
        <v/>
      </c>
      <c r="Z1452" s="71" t="str">
        <f aca="false">IF(H1452&gt;0,RANK(H1452,$H$2:$H$1780)+COUNTIF($H$2:H1452,H1452)-1,"")</f>
        <v/>
      </c>
      <c r="AA1452" s="71" t="str">
        <f aca="false">IF(AC1452="","",RANK(AC1452,$AC$2:$AC$1780)+COUNTIF($AC$2:AC1452,AC1452)-1)</f>
        <v/>
      </c>
      <c r="AB1452" s="71" t="str">
        <f aca="false">IF(AD1452="","",RANK(AD1452,$AD$2:$AD$1780)+COUNTIF($AD$2:AD1452,AD1452)-1)</f>
        <v/>
      </c>
      <c r="AC1452" s="71" t="str">
        <f aca="false">IF(AND(AF1452&gt;0,E1452&gt;=Settings!$B$4),ROUND(J1452,10),"")</f>
        <v/>
      </c>
      <c r="AD1452" s="71" t="str">
        <f aca="false">IF(X1452="HIGH RATE",ROUND(O1452,10),"")</f>
        <v/>
      </c>
      <c r="AE1452" s="71" t="s">
        <v>60</v>
      </c>
      <c r="AF1452" s="73" t="n">
        <f aca="false">SUMIFS(Detail!$L$2:$L$9168,Detail!$C$2:$C$9168,$A1452)</f>
        <v>0</v>
      </c>
      <c r="AG1452" s="74" t="n">
        <f aca="false">SUMIFS(Detail!$N$2:$N$9168,Detail!$C$2:$C$9168,$A1452)</f>
        <v>0</v>
      </c>
    </row>
    <row r="1453" customFormat="false" ht="15" hidden="false" customHeight="false" outlineLevel="0" collapsed="false">
      <c r="A1453" s="71" t="s">
        <v>1335</v>
      </c>
      <c r="B1453" s="71" t="s">
        <v>3241</v>
      </c>
      <c r="C1453" s="71" t="s">
        <v>246</v>
      </c>
      <c r="D1453" s="71" t="str">
        <f aca="false">IFERROR(INDEX('Brand Map'!$B$4:$B$125,MATCH(C1453,'Brand Map'!$A$4:$A$125,0)),"Other")</f>
        <v>FYF</v>
      </c>
      <c r="E1453" s="73" t="n">
        <f aca="false">SUMIFS(Detail!$K$2:$K$9168,Detail!$C$2:$C$9168,$A1453)</f>
        <v>0</v>
      </c>
      <c r="F1453" s="73" t="n">
        <f aca="false">SUMIFS(Detail!$E$2:$E$9168,Detail!$C$2:$C$9168,$A1453)</f>
        <v>0</v>
      </c>
      <c r="G1453" s="74" t="n">
        <f aca="false">SUMIFS(Detail!$M$2:$M$9168,Detail!$C$2:$C$9168,$A1453)</f>
        <v>0</v>
      </c>
      <c r="H1453" s="74" t="n">
        <f aca="false">SUMIFS(Detail!$D$2:$D$9168,Detail!$C$2:$C$9168,$A1453)</f>
        <v>0</v>
      </c>
      <c r="I1453" s="74" t="n">
        <v>169.95</v>
      </c>
      <c r="J1453" s="51" t="n">
        <f aca="false">IF(E1453&gt;0,AF1453/E1453,0)</f>
        <v>0</v>
      </c>
      <c r="K1453" s="51" t="n">
        <f aca="false">IF(G1453&gt;0,AG1453/G1453,0)</f>
        <v>0</v>
      </c>
      <c r="L1453" s="75" t="n">
        <f aca="false">H1453/Settings!$B$16</f>
        <v>0</v>
      </c>
      <c r="M1453" s="76" t="n">
        <f aca="false">H1453/Settings!$B$20</f>
        <v>0</v>
      </c>
      <c r="N1453" s="77" t="n">
        <f aca="false">E1453*Settings!$B$3</f>
        <v>0</v>
      </c>
      <c r="O1453" s="77" t="n">
        <f aca="false">IF(E1453&gt;0,(AF1453-N1453)/SQRT(E1453*Settings!$B$3*(1-Settings!$B$3)),0)</f>
        <v>0</v>
      </c>
      <c r="P1453" s="77" t="n">
        <f aca="false">MAX(0,AF1453-N1453)</f>
        <v>0</v>
      </c>
      <c r="Q1453" s="51" t="n">
        <f aca="false">IF(E1453&gt;=Settings!$B$4,(AF1453+Settings!$B$7*Settings!$B$3)/(E1453+Settings!$B$7),Settings!$B$3)</f>
        <v>0.0748599558648786</v>
      </c>
      <c r="R1453" s="78" t="n">
        <f aca="false">PERCENTRANK($H$2:$H$1780,H1453,6)</f>
        <v>0</v>
      </c>
      <c r="S1453" s="78" t="n">
        <f aca="false">PERCENTRANK($Q$2:$Q$1780,Q1453,6)</f>
        <v>0.0646794</v>
      </c>
      <c r="T1453" s="78" t="n">
        <f aca="false">PERCENTRANK($F$2:$F$1780,F1453,6)</f>
        <v>0</v>
      </c>
      <c r="U1453" s="79" t="n">
        <f aca="false">IF(F1453&gt;0,ROUND((Settings!$B$8*T1453+Settings!$B$9*R1453+Settings!$B$10*S1453)/SUM(Settings!$B$8:$B$10),10),0)</f>
        <v>0</v>
      </c>
      <c r="V1453" s="71" t="str">
        <f aca="false">IF(U1453&gt;0,RANK(U1453,$U$2:$U$1780)+COUNTIF($U$2:U1453,U1453)-1,"")</f>
        <v/>
      </c>
      <c r="W1453" s="71" t="str">
        <f aca="false">IF(V1453="","",IF(V1453&lt;=Settings!$B$11,"1 - Fix first",IF(V1453&lt;=Settings!$B$12,"2 - Review","3 - Monitor")))</f>
        <v/>
      </c>
      <c r="X1453" s="71" t="str">
        <f aca="false">IF(AND(E1453&gt;=Settings!$B$4,AF1453&gt;=Settings!$B$5,O1453&gt;=Settings!$B$6),"HIGH RATE","")</f>
        <v/>
      </c>
      <c r="Y1453" s="71" t="str">
        <f aca="false">IF(F1453&gt;0,RANK(F1453,$F$2:$F$1780)+COUNTIF($F$2:F1453,F1453)-1,"")</f>
        <v/>
      </c>
      <c r="Z1453" s="71" t="str">
        <f aca="false">IF(H1453&gt;0,RANK(H1453,$H$2:$H$1780)+COUNTIF($H$2:H1453,H1453)-1,"")</f>
        <v/>
      </c>
      <c r="AA1453" s="71" t="str">
        <f aca="false">IF(AC1453="","",RANK(AC1453,$AC$2:$AC$1780)+COUNTIF($AC$2:AC1453,AC1453)-1)</f>
        <v/>
      </c>
      <c r="AB1453" s="71" t="str">
        <f aca="false">IF(AD1453="","",RANK(AD1453,$AD$2:$AD$1780)+COUNTIF($AD$2:AD1453,AD1453)-1)</f>
        <v/>
      </c>
      <c r="AC1453" s="71" t="str">
        <f aca="false">IF(AND(AF1453&gt;0,E1453&gt;=Settings!$B$4),ROUND(J1453,10),"")</f>
        <v/>
      </c>
      <c r="AD1453" s="71" t="str">
        <f aca="false">IF(X1453="HIGH RATE",ROUND(O1453,10),"")</f>
        <v/>
      </c>
      <c r="AE1453" s="71" t="s">
        <v>60</v>
      </c>
      <c r="AF1453" s="73" t="n">
        <f aca="false">SUMIFS(Detail!$L$2:$L$9168,Detail!$C$2:$C$9168,$A1453)</f>
        <v>0</v>
      </c>
      <c r="AG1453" s="74" t="n">
        <f aca="false">SUMIFS(Detail!$N$2:$N$9168,Detail!$C$2:$C$9168,$A1453)</f>
        <v>0</v>
      </c>
    </row>
    <row r="1454" customFormat="false" ht="15" hidden="false" customHeight="false" outlineLevel="0" collapsed="false">
      <c r="A1454" s="71" t="s">
        <v>1086</v>
      </c>
      <c r="B1454" s="71" t="s">
        <v>3242</v>
      </c>
      <c r="C1454" s="71" t="s">
        <v>246</v>
      </c>
      <c r="D1454" s="71" t="str">
        <f aca="false">IFERROR(INDEX('Brand Map'!$B$4:$B$125,MATCH(C1454,'Brand Map'!$A$4:$A$125,0)),"Other")</f>
        <v>FYF</v>
      </c>
      <c r="E1454" s="73" t="n">
        <f aca="false">SUMIFS(Detail!$K$2:$K$9168,Detail!$C$2:$C$9168,$A1454)</f>
        <v>0</v>
      </c>
      <c r="F1454" s="73" t="n">
        <f aca="false">SUMIFS(Detail!$E$2:$E$9168,Detail!$C$2:$C$9168,$A1454)</f>
        <v>0</v>
      </c>
      <c r="G1454" s="74" t="n">
        <f aca="false">SUMIFS(Detail!$M$2:$M$9168,Detail!$C$2:$C$9168,$A1454)</f>
        <v>0</v>
      </c>
      <c r="H1454" s="74" t="n">
        <f aca="false">SUMIFS(Detail!$D$2:$D$9168,Detail!$C$2:$C$9168,$A1454)</f>
        <v>0</v>
      </c>
      <c r="I1454" s="74" t="n">
        <v>99.95</v>
      </c>
      <c r="J1454" s="51" t="n">
        <f aca="false">IF(E1454&gt;0,AF1454/E1454,0)</f>
        <v>0</v>
      </c>
      <c r="K1454" s="51" t="n">
        <f aca="false">IF(G1454&gt;0,AG1454/G1454,0)</f>
        <v>0</v>
      </c>
      <c r="L1454" s="75" t="n">
        <f aca="false">H1454/Settings!$B$16</f>
        <v>0</v>
      </c>
      <c r="M1454" s="76" t="n">
        <f aca="false">H1454/Settings!$B$20</f>
        <v>0</v>
      </c>
      <c r="N1454" s="77" t="n">
        <f aca="false">E1454*Settings!$B$3</f>
        <v>0</v>
      </c>
      <c r="O1454" s="77" t="n">
        <f aca="false">IF(E1454&gt;0,(AF1454-N1454)/SQRT(E1454*Settings!$B$3*(1-Settings!$B$3)),0)</f>
        <v>0</v>
      </c>
      <c r="P1454" s="77" t="n">
        <f aca="false">MAX(0,AF1454-N1454)</f>
        <v>0</v>
      </c>
      <c r="Q1454" s="51" t="n">
        <f aca="false">IF(E1454&gt;=Settings!$B$4,(AF1454+Settings!$B$7*Settings!$B$3)/(E1454+Settings!$B$7),Settings!$B$3)</f>
        <v>0.0748599558648786</v>
      </c>
      <c r="R1454" s="78" t="n">
        <f aca="false">PERCENTRANK($H$2:$H$1780,H1454,6)</f>
        <v>0</v>
      </c>
      <c r="S1454" s="78" t="n">
        <f aca="false">PERCENTRANK($Q$2:$Q$1780,Q1454,6)</f>
        <v>0.0646794</v>
      </c>
      <c r="T1454" s="78" t="n">
        <f aca="false">PERCENTRANK($F$2:$F$1780,F1454,6)</f>
        <v>0</v>
      </c>
      <c r="U1454" s="79" t="n">
        <f aca="false">IF(F1454&gt;0,ROUND((Settings!$B$8*T1454+Settings!$B$9*R1454+Settings!$B$10*S1454)/SUM(Settings!$B$8:$B$10),10),0)</f>
        <v>0</v>
      </c>
      <c r="V1454" s="71" t="str">
        <f aca="false">IF(U1454&gt;0,RANK(U1454,$U$2:$U$1780)+COUNTIF($U$2:U1454,U1454)-1,"")</f>
        <v/>
      </c>
      <c r="W1454" s="71" t="str">
        <f aca="false">IF(V1454="","",IF(V1454&lt;=Settings!$B$11,"1 - Fix first",IF(V1454&lt;=Settings!$B$12,"2 - Review","3 - Monitor")))</f>
        <v/>
      </c>
      <c r="X1454" s="71" t="str">
        <f aca="false">IF(AND(E1454&gt;=Settings!$B$4,AF1454&gt;=Settings!$B$5,O1454&gt;=Settings!$B$6),"HIGH RATE","")</f>
        <v/>
      </c>
      <c r="Y1454" s="71" t="str">
        <f aca="false">IF(F1454&gt;0,RANK(F1454,$F$2:$F$1780)+COUNTIF($F$2:F1454,F1454)-1,"")</f>
        <v/>
      </c>
      <c r="Z1454" s="71" t="str">
        <f aca="false">IF(H1454&gt;0,RANK(H1454,$H$2:$H$1780)+COUNTIF($H$2:H1454,H1454)-1,"")</f>
        <v/>
      </c>
      <c r="AA1454" s="71" t="str">
        <f aca="false">IF(AC1454="","",RANK(AC1454,$AC$2:$AC$1780)+COUNTIF($AC$2:AC1454,AC1454)-1)</f>
        <v/>
      </c>
      <c r="AB1454" s="71" t="str">
        <f aca="false">IF(AD1454="","",RANK(AD1454,$AD$2:$AD$1780)+COUNTIF($AD$2:AD1454,AD1454)-1)</f>
        <v/>
      </c>
      <c r="AC1454" s="71" t="str">
        <f aca="false">IF(AND(AF1454&gt;0,E1454&gt;=Settings!$B$4),ROUND(J1454,10),"")</f>
        <v/>
      </c>
      <c r="AD1454" s="71" t="str">
        <f aca="false">IF(X1454="HIGH RATE",ROUND(O1454,10),"")</f>
        <v/>
      </c>
      <c r="AE1454" s="71" t="s">
        <v>60</v>
      </c>
      <c r="AF1454" s="73" t="n">
        <f aca="false">SUMIFS(Detail!$L$2:$L$9168,Detail!$C$2:$C$9168,$A1454)</f>
        <v>0</v>
      </c>
      <c r="AG1454" s="74" t="n">
        <f aca="false">SUMIFS(Detail!$N$2:$N$9168,Detail!$C$2:$C$9168,$A1454)</f>
        <v>0</v>
      </c>
    </row>
    <row r="1455" customFormat="false" ht="15" hidden="false" customHeight="false" outlineLevel="0" collapsed="false">
      <c r="A1455" s="71" t="s">
        <v>1488</v>
      </c>
      <c r="B1455" s="71" t="s">
        <v>2700</v>
      </c>
      <c r="C1455" s="71" t="s">
        <v>246</v>
      </c>
      <c r="D1455" s="71" t="str">
        <f aca="false">IFERROR(INDEX('Brand Map'!$B$4:$B$125,MATCH(C1455,'Brand Map'!$A$4:$A$125,0)),"Other")</f>
        <v>FYF</v>
      </c>
      <c r="E1455" s="73" t="n">
        <f aca="false">SUMIFS(Detail!$K$2:$K$9168,Detail!$C$2:$C$9168,$A1455)</f>
        <v>0</v>
      </c>
      <c r="F1455" s="73" t="n">
        <f aca="false">SUMIFS(Detail!$E$2:$E$9168,Detail!$C$2:$C$9168,$A1455)</f>
        <v>0</v>
      </c>
      <c r="G1455" s="74" t="n">
        <f aca="false">SUMIFS(Detail!$M$2:$M$9168,Detail!$C$2:$C$9168,$A1455)</f>
        <v>0</v>
      </c>
      <c r="H1455" s="74" t="n">
        <f aca="false">SUMIFS(Detail!$D$2:$D$9168,Detail!$C$2:$C$9168,$A1455)</f>
        <v>0</v>
      </c>
      <c r="I1455" s="74" t="n">
        <v>2599</v>
      </c>
      <c r="J1455" s="51" t="n">
        <f aca="false">IF(E1455&gt;0,AF1455/E1455,0)</f>
        <v>0</v>
      </c>
      <c r="K1455" s="51" t="n">
        <f aca="false">IF(G1455&gt;0,AG1455/G1455,0)</f>
        <v>0</v>
      </c>
      <c r="L1455" s="75" t="n">
        <f aca="false">H1455/Settings!$B$16</f>
        <v>0</v>
      </c>
      <c r="M1455" s="76" t="n">
        <f aca="false">H1455/Settings!$B$20</f>
        <v>0</v>
      </c>
      <c r="N1455" s="77" t="n">
        <f aca="false">E1455*Settings!$B$3</f>
        <v>0</v>
      </c>
      <c r="O1455" s="77" t="n">
        <f aca="false">IF(E1455&gt;0,(AF1455-N1455)/SQRT(E1455*Settings!$B$3*(1-Settings!$B$3)),0)</f>
        <v>0</v>
      </c>
      <c r="P1455" s="77" t="n">
        <f aca="false">MAX(0,AF1455-N1455)</f>
        <v>0</v>
      </c>
      <c r="Q1455" s="51" t="n">
        <f aca="false">IF(E1455&gt;=Settings!$B$4,(AF1455+Settings!$B$7*Settings!$B$3)/(E1455+Settings!$B$7),Settings!$B$3)</f>
        <v>0.0748599558648786</v>
      </c>
      <c r="R1455" s="78" t="n">
        <f aca="false">PERCENTRANK($H$2:$H$1780,H1455,6)</f>
        <v>0</v>
      </c>
      <c r="S1455" s="78" t="n">
        <f aca="false">PERCENTRANK($Q$2:$Q$1780,Q1455,6)</f>
        <v>0.0646794</v>
      </c>
      <c r="T1455" s="78" t="n">
        <f aca="false">PERCENTRANK($F$2:$F$1780,F1455,6)</f>
        <v>0</v>
      </c>
      <c r="U1455" s="79" t="n">
        <f aca="false">IF(F1455&gt;0,ROUND((Settings!$B$8*T1455+Settings!$B$9*R1455+Settings!$B$10*S1455)/SUM(Settings!$B$8:$B$10),10),0)</f>
        <v>0</v>
      </c>
      <c r="V1455" s="71" t="str">
        <f aca="false">IF(U1455&gt;0,RANK(U1455,$U$2:$U$1780)+COUNTIF($U$2:U1455,U1455)-1,"")</f>
        <v/>
      </c>
      <c r="W1455" s="71" t="str">
        <f aca="false">IF(V1455="","",IF(V1455&lt;=Settings!$B$11,"1 - Fix first",IF(V1455&lt;=Settings!$B$12,"2 - Review","3 - Monitor")))</f>
        <v/>
      </c>
      <c r="X1455" s="71" t="str">
        <f aca="false">IF(AND(E1455&gt;=Settings!$B$4,AF1455&gt;=Settings!$B$5,O1455&gt;=Settings!$B$6),"HIGH RATE","")</f>
        <v/>
      </c>
      <c r="Y1455" s="71" t="str">
        <f aca="false">IF(F1455&gt;0,RANK(F1455,$F$2:$F$1780)+COUNTIF($F$2:F1455,F1455)-1,"")</f>
        <v/>
      </c>
      <c r="Z1455" s="71" t="str">
        <f aca="false">IF(H1455&gt;0,RANK(H1455,$H$2:$H$1780)+COUNTIF($H$2:H1455,H1455)-1,"")</f>
        <v/>
      </c>
      <c r="AA1455" s="71" t="str">
        <f aca="false">IF(AC1455="","",RANK(AC1455,$AC$2:$AC$1780)+COUNTIF($AC$2:AC1455,AC1455)-1)</f>
        <v/>
      </c>
      <c r="AB1455" s="71" t="str">
        <f aca="false">IF(AD1455="","",RANK(AD1455,$AD$2:$AD$1780)+COUNTIF($AD$2:AD1455,AD1455)-1)</f>
        <v/>
      </c>
      <c r="AC1455" s="71" t="str">
        <f aca="false">IF(AND(AF1455&gt;0,E1455&gt;=Settings!$B$4),ROUND(J1455,10),"")</f>
        <v/>
      </c>
      <c r="AD1455" s="71" t="str">
        <f aca="false">IF(X1455="HIGH RATE",ROUND(O1455,10),"")</f>
        <v/>
      </c>
      <c r="AE1455" s="71" t="s">
        <v>60</v>
      </c>
      <c r="AF1455" s="73" t="n">
        <f aca="false">SUMIFS(Detail!$L$2:$L$9168,Detail!$C$2:$C$9168,$A1455)</f>
        <v>0</v>
      </c>
      <c r="AG1455" s="74" t="n">
        <f aca="false">SUMIFS(Detail!$N$2:$N$9168,Detail!$C$2:$C$9168,$A1455)</f>
        <v>0</v>
      </c>
    </row>
    <row r="1456" customFormat="false" ht="15" hidden="false" customHeight="false" outlineLevel="0" collapsed="false">
      <c r="A1456" s="71" t="s">
        <v>1362</v>
      </c>
      <c r="B1456" s="71" t="s">
        <v>3243</v>
      </c>
      <c r="C1456" s="71" t="s">
        <v>246</v>
      </c>
      <c r="D1456" s="71" t="str">
        <f aca="false">IFERROR(INDEX('Brand Map'!$B$4:$B$125,MATCH(C1456,'Brand Map'!$A$4:$A$125,0)),"Other")</f>
        <v>FYF</v>
      </c>
      <c r="E1456" s="73" t="n">
        <f aca="false">SUMIFS(Detail!$K$2:$K$9168,Detail!$C$2:$C$9168,$A1456)</f>
        <v>0</v>
      </c>
      <c r="F1456" s="73" t="n">
        <f aca="false">SUMIFS(Detail!$E$2:$E$9168,Detail!$C$2:$C$9168,$A1456)</f>
        <v>0</v>
      </c>
      <c r="G1456" s="74" t="n">
        <f aca="false">SUMIFS(Detail!$M$2:$M$9168,Detail!$C$2:$C$9168,$A1456)</f>
        <v>0</v>
      </c>
      <c r="H1456" s="74" t="n">
        <f aca="false">SUMIFS(Detail!$D$2:$D$9168,Detail!$C$2:$C$9168,$A1456)</f>
        <v>0</v>
      </c>
      <c r="I1456" s="74" t="n">
        <v>59.95</v>
      </c>
      <c r="J1456" s="51" t="n">
        <f aca="false">IF(E1456&gt;0,AF1456/E1456,0)</f>
        <v>0</v>
      </c>
      <c r="K1456" s="51" t="n">
        <f aca="false">IF(G1456&gt;0,AG1456/G1456,0)</f>
        <v>0</v>
      </c>
      <c r="L1456" s="75" t="n">
        <f aca="false">H1456/Settings!$B$16</f>
        <v>0</v>
      </c>
      <c r="M1456" s="76" t="n">
        <f aca="false">H1456/Settings!$B$20</f>
        <v>0</v>
      </c>
      <c r="N1456" s="77" t="n">
        <f aca="false">E1456*Settings!$B$3</f>
        <v>0</v>
      </c>
      <c r="O1456" s="77" t="n">
        <f aca="false">IF(E1456&gt;0,(AF1456-N1456)/SQRT(E1456*Settings!$B$3*(1-Settings!$B$3)),0)</f>
        <v>0</v>
      </c>
      <c r="P1456" s="77" t="n">
        <f aca="false">MAX(0,AF1456-N1456)</f>
        <v>0</v>
      </c>
      <c r="Q1456" s="51" t="n">
        <f aca="false">IF(E1456&gt;=Settings!$B$4,(AF1456+Settings!$B$7*Settings!$B$3)/(E1456+Settings!$B$7),Settings!$B$3)</f>
        <v>0.0748599558648786</v>
      </c>
      <c r="R1456" s="78" t="n">
        <f aca="false">PERCENTRANK($H$2:$H$1780,H1456,6)</f>
        <v>0</v>
      </c>
      <c r="S1456" s="78" t="n">
        <f aca="false">PERCENTRANK($Q$2:$Q$1780,Q1456,6)</f>
        <v>0.0646794</v>
      </c>
      <c r="T1456" s="78" t="n">
        <f aca="false">PERCENTRANK($F$2:$F$1780,F1456,6)</f>
        <v>0</v>
      </c>
      <c r="U1456" s="79" t="n">
        <f aca="false">IF(F1456&gt;0,ROUND((Settings!$B$8*T1456+Settings!$B$9*R1456+Settings!$B$10*S1456)/SUM(Settings!$B$8:$B$10),10),0)</f>
        <v>0</v>
      </c>
      <c r="V1456" s="71" t="str">
        <f aca="false">IF(U1456&gt;0,RANK(U1456,$U$2:$U$1780)+COUNTIF($U$2:U1456,U1456)-1,"")</f>
        <v/>
      </c>
      <c r="W1456" s="71" t="str">
        <f aca="false">IF(V1456="","",IF(V1456&lt;=Settings!$B$11,"1 - Fix first",IF(V1456&lt;=Settings!$B$12,"2 - Review","3 - Monitor")))</f>
        <v/>
      </c>
      <c r="X1456" s="71" t="str">
        <f aca="false">IF(AND(E1456&gt;=Settings!$B$4,AF1456&gt;=Settings!$B$5,O1456&gt;=Settings!$B$6),"HIGH RATE","")</f>
        <v/>
      </c>
      <c r="Y1456" s="71" t="str">
        <f aca="false">IF(F1456&gt;0,RANK(F1456,$F$2:$F$1780)+COUNTIF($F$2:F1456,F1456)-1,"")</f>
        <v/>
      </c>
      <c r="Z1456" s="71" t="str">
        <f aca="false">IF(H1456&gt;0,RANK(H1456,$H$2:$H$1780)+COUNTIF($H$2:H1456,H1456)-1,"")</f>
        <v/>
      </c>
      <c r="AA1456" s="71" t="str">
        <f aca="false">IF(AC1456="","",RANK(AC1456,$AC$2:$AC$1780)+COUNTIF($AC$2:AC1456,AC1456)-1)</f>
        <v/>
      </c>
      <c r="AB1456" s="71" t="str">
        <f aca="false">IF(AD1456="","",RANK(AD1456,$AD$2:$AD$1780)+COUNTIF($AD$2:AD1456,AD1456)-1)</f>
        <v/>
      </c>
      <c r="AC1456" s="71" t="str">
        <f aca="false">IF(AND(AF1456&gt;0,E1456&gt;=Settings!$B$4),ROUND(J1456,10),"")</f>
        <v/>
      </c>
      <c r="AD1456" s="71" t="str">
        <f aca="false">IF(X1456="HIGH RATE",ROUND(O1456,10),"")</f>
        <v/>
      </c>
      <c r="AE1456" s="71" t="s">
        <v>60</v>
      </c>
      <c r="AF1456" s="73" t="n">
        <f aca="false">SUMIFS(Detail!$L$2:$L$9168,Detail!$C$2:$C$9168,$A1456)</f>
        <v>0</v>
      </c>
      <c r="AG1456" s="74" t="n">
        <f aca="false">SUMIFS(Detail!$N$2:$N$9168,Detail!$C$2:$C$9168,$A1456)</f>
        <v>0</v>
      </c>
    </row>
    <row r="1457" customFormat="false" ht="15" hidden="false" customHeight="false" outlineLevel="0" collapsed="false">
      <c r="A1457" s="71" t="s">
        <v>2006</v>
      </c>
      <c r="B1457" s="71" t="s">
        <v>3243</v>
      </c>
      <c r="C1457" s="71" t="s">
        <v>246</v>
      </c>
      <c r="D1457" s="71" t="str">
        <f aca="false">IFERROR(INDEX('Brand Map'!$B$4:$B$125,MATCH(C1457,'Brand Map'!$A$4:$A$125,0)),"Other")</f>
        <v>FYF</v>
      </c>
      <c r="E1457" s="73" t="n">
        <f aca="false">SUMIFS(Detail!$K$2:$K$9168,Detail!$C$2:$C$9168,$A1457)</f>
        <v>0</v>
      </c>
      <c r="F1457" s="73" t="n">
        <f aca="false">SUMIFS(Detail!$E$2:$E$9168,Detail!$C$2:$C$9168,$A1457)</f>
        <v>0</v>
      </c>
      <c r="G1457" s="74" t="n">
        <f aca="false">SUMIFS(Detail!$M$2:$M$9168,Detail!$C$2:$C$9168,$A1457)</f>
        <v>0</v>
      </c>
      <c r="H1457" s="74" t="n">
        <f aca="false">SUMIFS(Detail!$D$2:$D$9168,Detail!$C$2:$C$9168,$A1457)</f>
        <v>0</v>
      </c>
      <c r="I1457" s="74" t="n">
        <v>179.85</v>
      </c>
      <c r="J1457" s="51" t="n">
        <f aca="false">IF(E1457&gt;0,AF1457/E1457,0)</f>
        <v>0</v>
      </c>
      <c r="K1457" s="51" t="n">
        <f aca="false">IF(G1457&gt;0,AG1457/G1457,0)</f>
        <v>0</v>
      </c>
      <c r="L1457" s="75" t="n">
        <f aca="false">H1457/Settings!$B$16</f>
        <v>0</v>
      </c>
      <c r="M1457" s="76" t="n">
        <f aca="false">H1457/Settings!$B$20</f>
        <v>0</v>
      </c>
      <c r="N1457" s="77" t="n">
        <f aca="false">E1457*Settings!$B$3</f>
        <v>0</v>
      </c>
      <c r="O1457" s="77" t="n">
        <f aca="false">IF(E1457&gt;0,(AF1457-N1457)/SQRT(E1457*Settings!$B$3*(1-Settings!$B$3)),0)</f>
        <v>0</v>
      </c>
      <c r="P1457" s="77" t="n">
        <f aca="false">MAX(0,AF1457-N1457)</f>
        <v>0</v>
      </c>
      <c r="Q1457" s="51" t="n">
        <f aca="false">IF(E1457&gt;=Settings!$B$4,(AF1457+Settings!$B$7*Settings!$B$3)/(E1457+Settings!$B$7),Settings!$B$3)</f>
        <v>0.0748599558648786</v>
      </c>
      <c r="R1457" s="78" t="n">
        <f aca="false">PERCENTRANK($H$2:$H$1780,H1457,6)</f>
        <v>0</v>
      </c>
      <c r="S1457" s="78" t="n">
        <f aca="false">PERCENTRANK($Q$2:$Q$1780,Q1457,6)</f>
        <v>0.0646794</v>
      </c>
      <c r="T1457" s="78" t="n">
        <f aca="false">PERCENTRANK($F$2:$F$1780,F1457,6)</f>
        <v>0</v>
      </c>
      <c r="U1457" s="79" t="n">
        <f aca="false">IF(F1457&gt;0,ROUND((Settings!$B$8*T1457+Settings!$B$9*R1457+Settings!$B$10*S1457)/SUM(Settings!$B$8:$B$10),10),0)</f>
        <v>0</v>
      </c>
      <c r="V1457" s="71" t="str">
        <f aca="false">IF(U1457&gt;0,RANK(U1457,$U$2:$U$1780)+COUNTIF($U$2:U1457,U1457)-1,"")</f>
        <v/>
      </c>
      <c r="W1457" s="71" t="str">
        <f aca="false">IF(V1457="","",IF(V1457&lt;=Settings!$B$11,"1 - Fix first",IF(V1457&lt;=Settings!$B$12,"2 - Review","3 - Monitor")))</f>
        <v/>
      </c>
      <c r="X1457" s="71" t="str">
        <f aca="false">IF(AND(E1457&gt;=Settings!$B$4,AF1457&gt;=Settings!$B$5,O1457&gt;=Settings!$B$6),"HIGH RATE","")</f>
        <v/>
      </c>
      <c r="Y1457" s="71" t="str">
        <f aca="false">IF(F1457&gt;0,RANK(F1457,$F$2:$F$1780)+COUNTIF($F$2:F1457,F1457)-1,"")</f>
        <v/>
      </c>
      <c r="Z1457" s="71" t="str">
        <f aca="false">IF(H1457&gt;0,RANK(H1457,$H$2:$H$1780)+COUNTIF($H$2:H1457,H1457)-1,"")</f>
        <v/>
      </c>
      <c r="AA1457" s="71" t="str">
        <f aca="false">IF(AC1457="","",RANK(AC1457,$AC$2:$AC$1780)+COUNTIF($AC$2:AC1457,AC1457)-1)</f>
        <v/>
      </c>
      <c r="AB1457" s="71" t="str">
        <f aca="false">IF(AD1457="","",RANK(AD1457,$AD$2:$AD$1780)+COUNTIF($AD$2:AD1457,AD1457)-1)</f>
        <v/>
      </c>
      <c r="AC1457" s="71" t="str">
        <f aca="false">IF(AND(AF1457&gt;0,E1457&gt;=Settings!$B$4),ROUND(J1457,10),"")</f>
        <v/>
      </c>
      <c r="AD1457" s="71" t="str">
        <f aca="false">IF(X1457="HIGH RATE",ROUND(O1457,10),"")</f>
        <v/>
      </c>
      <c r="AE1457" s="71" t="s">
        <v>60</v>
      </c>
      <c r="AF1457" s="73" t="n">
        <f aca="false">SUMIFS(Detail!$L$2:$L$9168,Detail!$C$2:$C$9168,$A1457)</f>
        <v>0</v>
      </c>
      <c r="AG1457" s="74" t="n">
        <f aca="false">SUMIFS(Detail!$N$2:$N$9168,Detail!$C$2:$C$9168,$A1457)</f>
        <v>0</v>
      </c>
    </row>
    <row r="1458" customFormat="false" ht="15" hidden="false" customHeight="false" outlineLevel="0" collapsed="false">
      <c r="A1458" s="71" t="s">
        <v>1552</v>
      </c>
      <c r="B1458" s="71" t="s">
        <v>3243</v>
      </c>
      <c r="C1458" s="71" t="s">
        <v>246</v>
      </c>
      <c r="D1458" s="71" t="str">
        <f aca="false">IFERROR(INDEX('Brand Map'!$B$4:$B$125,MATCH(C1458,'Brand Map'!$A$4:$A$125,0)),"Other")</f>
        <v>FYF</v>
      </c>
      <c r="E1458" s="73" t="n">
        <f aca="false">SUMIFS(Detail!$K$2:$K$9168,Detail!$C$2:$C$9168,$A1458)</f>
        <v>0</v>
      </c>
      <c r="F1458" s="73" t="n">
        <f aca="false">SUMIFS(Detail!$E$2:$E$9168,Detail!$C$2:$C$9168,$A1458)</f>
        <v>0</v>
      </c>
      <c r="G1458" s="74" t="n">
        <f aca="false">SUMIFS(Detail!$M$2:$M$9168,Detail!$C$2:$C$9168,$A1458)</f>
        <v>0</v>
      </c>
      <c r="H1458" s="74" t="n">
        <f aca="false">SUMIFS(Detail!$D$2:$D$9168,Detail!$C$2:$C$9168,$A1458)</f>
        <v>0</v>
      </c>
      <c r="I1458" s="74" t="n">
        <v>89.95</v>
      </c>
      <c r="J1458" s="51" t="n">
        <f aca="false">IF(E1458&gt;0,AF1458/E1458,0)</f>
        <v>0</v>
      </c>
      <c r="K1458" s="51" t="n">
        <f aca="false">IF(G1458&gt;0,AG1458/G1458,0)</f>
        <v>0</v>
      </c>
      <c r="L1458" s="75" t="n">
        <f aca="false">H1458/Settings!$B$16</f>
        <v>0</v>
      </c>
      <c r="M1458" s="76" t="n">
        <f aca="false">H1458/Settings!$B$20</f>
        <v>0</v>
      </c>
      <c r="N1458" s="77" t="n">
        <f aca="false">E1458*Settings!$B$3</f>
        <v>0</v>
      </c>
      <c r="O1458" s="77" t="n">
        <f aca="false">IF(E1458&gt;0,(AF1458-N1458)/SQRT(E1458*Settings!$B$3*(1-Settings!$B$3)),0)</f>
        <v>0</v>
      </c>
      <c r="P1458" s="77" t="n">
        <f aca="false">MAX(0,AF1458-N1458)</f>
        <v>0</v>
      </c>
      <c r="Q1458" s="51" t="n">
        <f aca="false">IF(E1458&gt;=Settings!$B$4,(AF1458+Settings!$B$7*Settings!$B$3)/(E1458+Settings!$B$7),Settings!$B$3)</f>
        <v>0.0748599558648786</v>
      </c>
      <c r="R1458" s="78" t="n">
        <f aca="false">PERCENTRANK($H$2:$H$1780,H1458,6)</f>
        <v>0</v>
      </c>
      <c r="S1458" s="78" t="n">
        <f aca="false">PERCENTRANK($Q$2:$Q$1780,Q1458,6)</f>
        <v>0.0646794</v>
      </c>
      <c r="T1458" s="78" t="n">
        <f aca="false">PERCENTRANK($F$2:$F$1780,F1458,6)</f>
        <v>0</v>
      </c>
      <c r="U1458" s="79" t="n">
        <f aca="false">IF(F1458&gt;0,ROUND((Settings!$B$8*T1458+Settings!$B$9*R1458+Settings!$B$10*S1458)/SUM(Settings!$B$8:$B$10),10),0)</f>
        <v>0</v>
      </c>
      <c r="V1458" s="71" t="str">
        <f aca="false">IF(U1458&gt;0,RANK(U1458,$U$2:$U$1780)+COUNTIF($U$2:U1458,U1458)-1,"")</f>
        <v/>
      </c>
      <c r="W1458" s="71" t="str">
        <f aca="false">IF(V1458="","",IF(V1458&lt;=Settings!$B$11,"1 - Fix first",IF(V1458&lt;=Settings!$B$12,"2 - Review","3 - Monitor")))</f>
        <v/>
      </c>
      <c r="X1458" s="71" t="str">
        <f aca="false">IF(AND(E1458&gt;=Settings!$B$4,AF1458&gt;=Settings!$B$5,O1458&gt;=Settings!$B$6),"HIGH RATE","")</f>
        <v/>
      </c>
      <c r="Y1458" s="71" t="str">
        <f aca="false">IF(F1458&gt;0,RANK(F1458,$F$2:$F$1780)+COUNTIF($F$2:F1458,F1458)-1,"")</f>
        <v/>
      </c>
      <c r="Z1458" s="71" t="str">
        <f aca="false">IF(H1458&gt;0,RANK(H1458,$H$2:$H$1780)+COUNTIF($H$2:H1458,H1458)-1,"")</f>
        <v/>
      </c>
      <c r="AA1458" s="71" t="str">
        <f aca="false">IF(AC1458="","",RANK(AC1458,$AC$2:$AC$1780)+COUNTIF($AC$2:AC1458,AC1458)-1)</f>
        <v/>
      </c>
      <c r="AB1458" s="71" t="str">
        <f aca="false">IF(AD1458="","",RANK(AD1458,$AD$2:$AD$1780)+COUNTIF($AD$2:AD1458,AD1458)-1)</f>
        <v/>
      </c>
      <c r="AC1458" s="71" t="str">
        <f aca="false">IF(AND(AF1458&gt;0,E1458&gt;=Settings!$B$4),ROUND(J1458,10),"")</f>
        <v/>
      </c>
      <c r="AD1458" s="71" t="str">
        <f aca="false">IF(X1458="HIGH RATE",ROUND(O1458,10),"")</f>
        <v/>
      </c>
      <c r="AE1458" s="71" t="s">
        <v>60</v>
      </c>
      <c r="AF1458" s="73" t="n">
        <f aca="false">SUMIFS(Detail!$L$2:$L$9168,Detail!$C$2:$C$9168,$A1458)</f>
        <v>0</v>
      </c>
      <c r="AG1458" s="74" t="n">
        <f aca="false">SUMIFS(Detail!$N$2:$N$9168,Detail!$C$2:$C$9168,$A1458)</f>
        <v>0</v>
      </c>
    </row>
    <row r="1459" customFormat="false" ht="15" hidden="false" customHeight="false" outlineLevel="0" collapsed="false">
      <c r="A1459" s="71" t="s">
        <v>1971</v>
      </c>
      <c r="B1459" s="71" t="s">
        <v>3243</v>
      </c>
      <c r="C1459" s="71" t="s">
        <v>246</v>
      </c>
      <c r="D1459" s="71" t="str">
        <f aca="false">IFERROR(INDEX('Brand Map'!$B$4:$B$125,MATCH(C1459,'Brand Map'!$A$4:$A$125,0)),"Other")</f>
        <v>FYF</v>
      </c>
      <c r="E1459" s="73" t="n">
        <f aca="false">SUMIFS(Detail!$K$2:$K$9168,Detail!$C$2:$C$9168,$A1459)</f>
        <v>0</v>
      </c>
      <c r="F1459" s="73" t="n">
        <f aca="false">SUMIFS(Detail!$E$2:$E$9168,Detail!$C$2:$C$9168,$A1459)</f>
        <v>0</v>
      </c>
      <c r="G1459" s="74" t="n">
        <f aca="false">SUMIFS(Detail!$M$2:$M$9168,Detail!$C$2:$C$9168,$A1459)</f>
        <v>0</v>
      </c>
      <c r="H1459" s="74" t="n">
        <f aca="false">SUMIFS(Detail!$D$2:$D$9168,Detail!$C$2:$C$9168,$A1459)</f>
        <v>0</v>
      </c>
      <c r="I1459" s="74" t="n">
        <v>119.9</v>
      </c>
      <c r="J1459" s="51" t="n">
        <f aca="false">IF(E1459&gt;0,AF1459/E1459,0)</f>
        <v>0</v>
      </c>
      <c r="K1459" s="51" t="n">
        <f aca="false">IF(G1459&gt;0,AG1459/G1459,0)</f>
        <v>0</v>
      </c>
      <c r="L1459" s="75" t="n">
        <f aca="false">H1459/Settings!$B$16</f>
        <v>0</v>
      </c>
      <c r="M1459" s="76" t="n">
        <f aca="false">H1459/Settings!$B$20</f>
        <v>0</v>
      </c>
      <c r="N1459" s="77" t="n">
        <f aca="false">E1459*Settings!$B$3</f>
        <v>0</v>
      </c>
      <c r="O1459" s="77" t="n">
        <f aca="false">IF(E1459&gt;0,(AF1459-N1459)/SQRT(E1459*Settings!$B$3*(1-Settings!$B$3)),0)</f>
        <v>0</v>
      </c>
      <c r="P1459" s="77" t="n">
        <f aca="false">MAX(0,AF1459-N1459)</f>
        <v>0</v>
      </c>
      <c r="Q1459" s="51" t="n">
        <f aca="false">IF(E1459&gt;=Settings!$B$4,(AF1459+Settings!$B$7*Settings!$B$3)/(E1459+Settings!$B$7),Settings!$B$3)</f>
        <v>0.0748599558648786</v>
      </c>
      <c r="R1459" s="78" t="n">
        <f aca="false">PERCENTRANK($H$2:$H$1780,H1459,6)</f>
        <v>0</v>
      </c>
      <c r="S1459" s="78" t="n">
        <f aca="false">PERCENTRANK($Q$2:$Q$1780,Q1459,6)</f>
        <v>0.0646794</v>
      </c>
      <c r="T1459" s="78" t="n">
        <f aca="false">PERCENTRANK($F$2:$F$1780,F1459,6)</f>
        <v>0</v>
      </c>
      <c r="U1459" s="79" t="n">
        <f aca="false">IF(F1459&gt;0,ROUND((Settings!$B$8*T1459+Settings!$B$9*R1459+Settings!$B$10*S1459)/SUM(Settings!$B$8:$B$10),10),0)</f>
        <v>0</v>
      </c>
      <c r="V1459" s="71" t="str">
        <f aca="false">IF(U1459&gt;0,RANK(U1459,$U$2:$U$1780)+COUNTIF($U$2:U1459,U1459)-1,"")</f>
        <v/>
      </c>
      <c r="W1459" s="71" t="str">
        <f aca="false">IF(V1459="","",IF(V1459&lt;=Settings!$B$11,"1 - Fix first",IF(V1459&lt;=Settings!$B$12,"2 - Review","3 - Monitor")))</f>
        <v/>
      </c>
      <c r="X1459" s="71" t="str">
        <f aca="false">IF(AND(E1459&gt;=Settings!$B$4,AF1459&gt;=Settings!$B$5,O1459&gt;=Settings!$B$6),"HIGH RATE","")</f>
        <v/>
      </c>
      <c r="Y1459" s="71" t="str">
        <f aca="false">IF(F1459&gt;0,RANK(F1459,$F$2:$F$1780)+COUNTIF($F$2:F1459,F1459)-1,"")</f>
        <v/>
      </c>
      <c r="Z1459" s="71" t="str">
        <f aca="false">IF(H1459&gt;0,RANK(H1459,$H$2:$H$1780)+COUNTIF($H$2:H1459,H1459)-1,"")</f>
        <v/>
      </c>
      <c r="AA1459" s="71" t="str">
        <f aca="false">IF(AC1459="","",RANK(AC1459,$AC$2:$AC$1780)+COUNTIF($AC$2:AC1459,AC1459)-1)</f>
        <v/>
      </c>
      <c r="AB1459" s="71" t="str">
        <f aca="false">IF(AD1459="","",RANK(AD1459,$AD$2:$AD$1780)+COUNTIF($AD$2:AD1459,AD1459)-1)</f>
        <v/>
      </c>
      <c r="AC1459" s="71" t="str">
        <f aca="false">IF(AND(AF1459&gt;0,E1459&gt;=Settings!$B$4),ROUND(J1459,10),"")</f>
        <v/>
      </c>
      <c r="AD1459" s="71" t="str">
        <f aca="false">IF(X1459="HIGH RATE",ROUND(O1459,10),"")</f>
        <v/>
      </c>
      <c r="AE1459" s="71" t="s">
        <v>60</v>
      </c>
      <c r="AF1459" s="73" t="n">
        <f aca="false">SUMIFS(Detail!$L$2:$L$9168,Detail!$C$2:$C$9168,$A1459)</f>
        <v>0</v>
      </c>
      <c r="AG1459" s="74" t="n">
        <f aca="false">SUMIFS(Detail!$N$2:$N$9168,Detail!$C$2:$C$9168,$A1459)</f>
        <v>0</v>
      </c>
    </row>
    <row r="1460" customFormat="false" ht="15" hidden="false" customHeight="false" outlineLevel="0" collapsed="false">
      <c r="A1460" s="71" t="s">
        <v>2093</v>
      </c>
      <c r="B1460" s="71" t="s">
        <v>3243</v>
      </c>
      <c r="C1460" s="71" t="s">
        <v>246</v>
      </c>
      <c r="D1460" s="71" t="str">
        <f aca="false">IFERROR(INDEX('Brand Map'!$B$4:$B$125,MATCH(C1460,'Brand Map'!$A$4:$A$125,0)),"Other")</f>
        <v>FYF</v>
      </c>
      <c r="E1460" s="73" t="n">
        <f aca="false">SUMIFS(Detail!$K$2:$K$9168,Detail!$C$2:$C$9168,$A1460)</f>
        <v>0</v>
      </c>
      <c r="F1460" s="73" t="n">
        <f aca="false">SUMIFS(Detail!$E$2:$E$9168,Detail!$C$2:$C$9168,$A1460)</f>
        <v>0</v>
      </c>
      <c r="G1460" s="74" t="n">
        <f aca="false">SUMIFS(Detail!$M$2:$M$9168,Detail!$C$2:$C$9168,$A1460)</f>
        <v>0</v>
      </c>
      <c r="H1460" s="74" t="n">
        <f aca="false">SUMIFS(Detail!$D$2:$D$9168,Detail!$C$2:$C$9168,$A1460)</f>
        <v>0</v>
      </c>
      <c r="I1460" s="74" t="n">
        <v>89.95</v>
      </c>
      <c r="J1460" s="51" t="n">
        <f aca="false">IF(E1460&gt;0,AF1460/E1460,0)</f>
        <v>0</v>
      </c>
      <c r="K1460" s="51" t="n">
        <f aca="false">IF(G1460&gt;0,AG1460/G1460,0)</f>
        <v>0</v>
      </c>
      <c r="L1460" s="75" t="n">
        <f aca="false">H1460/Settings!$B$16</f>
        <v>0</v>
      </c>
      <c r="M1460" s="76" t="n">
        <f aca="false">H1460/Settings!$B$20</f>
        <v>0</v>
      </c>
      <c r="N1460" s="77" t="n">
        <f aca="false">E1460*Settings!$B$3</f>
        <v>0</v>
      </c>
      <c r="O1460" s="77" t="n">
        <f aca="false">IF(E1460&gt;0,(AF1460-N1460)/SQRT(E1460*Settings!$B$3*(1-Settings!$B$3)),0)</f>
        <v>0</v>
      </c>
      <c r="P1460" s="77" t="n">
        <f aca="false">MAX(0,AF1460-N1460)</f>
        <v>0</v>
      </c>
      <c r="Q1460" s="51" t="n">
        <f aca="false">IF(E1460&gt;=Settings!$B$4,(AF1460+Settings!$B$7*Settings!$B$3)/(E1460+Settings!$B$7),Settings!$B$3)</f>
        <v>0.0748599558648786</v>
      </c>
      <c r="R1460" s="78" t="n">
        <f aca="false">PERCENTRANK($H$2:$H$1780,H1460,6)</f>
        <v>0</v>
      </c>
      <c r="S1460" s="78" t="n">
        <f aca="false">PERCENTRANK($Q$2:$Q$1780,Q1460,6)</f>
        <v>0.0646794</v>
      </c>
      <c r="T1460" s="78" t="n">
        <f aca="false">PERCENTRANK($F$2:$F$1780,F1460,6)</f>
        <v>0</v>
      </c>
      <c r="U1460" s="79" t="n">
        <f aca="false">IF(F1460&gt;0,ROUND((Settings!$B$8*T1460+Settings!$B$9*R1460+Settings!$B$10*S1460)/SUM(Settings!$B$8:$B$10),10),0)</f>
        <v>0</v>
      </c>
      <c r="V1460" s="71" t="str">
        <f aca="false">IF(U1460&gt;0,RANK(U1460,$U$2:$U$1780)+COUNTIF($U$2:U1460,U1460)-1,"")</f>
        <v/>
      </c>
      <c r="W1460" s="71" t="str">
        <f aca="false">IF(V1460="","",IF(V1460&lt;=Settings!$B$11,"1 - Fix first",IF(V1460&lt;=Settings!$B$12,"2 - Review","3 - Monitor")))</f>
        <v/>
      </c>
      <c r="X1460" s="71" t="str">
        <f aca="false">IF(AND(E1460&gt;=Settings!$B$4,AF1460&gt;=Settings!$B$5,O1460&gt;=Settings!$B$6),"HIGH RATE","")</f>
        <v/>
      </c>
      <c r="Y1460" s="71" t="str">
        <f aca="false">IF(F1460&gt;0,RANK(F1460,$F$2:$F$1780)+COUNTIF($F$2:F1460,F1460)-1,"")</f>
        <v/>
      </c>
      <c r="Z1460" s="71" t="str">
        <f aca="false">IF(H1460&gt;0,RANK(H1460,$H$2:$H$1780)+COUNTIF($H$2:H1460,H1460)-1,"")</f>
        <v/>
      </c>
      <c r="AA1460" s="71" t="str">
        <f aca="false">IF(AC1460="","",RANK(AC1460,$AC$2:$AC$1780)+COUNTIF($AC$2:AC1460,AC1460)-1)</f>
        <v/>
      </c>
      <c r="AB1460" s="71" t="str">
        <f aca="false">IF(AD1460="","",RANK(AD1460,$AD$2:$AD$1780)+COUNTIF($AD$2:AD1460,AD1460)-1)</f>
        <v/>
      </c>
      <c r="AC1460" s="71" t="str">
        <f aca="false">IF(AND(AF1460&gt;0,E1460&gt;=Settings!$B$4),ROUND(J1460,10),"")</f>
        <v/>
      </c>
      <c r="AD1460" s="71" t="str">
        <f aca="false">IF(X1460="HIGH RATE",ROUND(O1460,10),"")</f>
        <v/>
      </c>
      <c r="AE1460" s="71" t="s">
        <v>60</v>
      </c>
      <c r="AF1460" s="73" t="n">
        <f aca="false">SUMIFS(Detail!$L$2:$L$9168,Detail!$C$2:$C$9168,$A1460)</f>
        <v>0</v>
      </c>
      <c r="AG1460" s="74" t="n">
        <f aca="false">SUMIFS(Detail!$N$2:$N$9168,Detail!$C$2:$C$9168,$A1460)</f>
        <v>0</v>
      </c>
    </row>
    <row r="1461" customFormat="false" ht="15" hidden="false" customHeight="false" outlineLevel="0" collapsed="false">
      <c r="A1461" s="71" t="s">
        <v>1496</v>
      </c>
      <c r="B1461" s="71" t="s">
        <v>3244</v>
      </c>
      <c r="C1461" s="71" t="s">
        <v>246</v>
      </c>
      <c r="D1461" s="71" t="str">
        <f aca="false">IFERROR(INDEX('Brand Map'!$B$4:$B$125,MATCH(C1461,'Brand Map'!$A$4:$A$125,0)),"Other")</f>
        <v>FYF</v>
      </c>
      <c r="E1461" s="73" t="n">
        <f aca="false">SUMIFS(Detail!$K$2:$K$9168,Detail!$C$2:$C$9168,$A1461)</f>
        <v>0</v>
      </c>
      <c r="F1461" s="73" t="n">
        <f aca="false">SUMIFS(Detail!$E$2:$E$9168,Detail!$C$2:$C$9168,$A1461)</f>
        <v>0</v>
      </c>
      <c r="G1461" s="74" t="n">
        <f aca="false">SUMIFS(Detail!$M$2:$M$9168,Detail!$C$2:$C$9168,$A1461)</f>
        <v>0</v>
      </c>
      <c r="H1461" s="74" t="n">
        <f aca="false">SUMIFS(Detail!$D$2:$D$9168,Detail!$C$2:$C$9168,$A1461)</f>
        <v>0</v>
      </c>
      <c r="I1461" s="74" t="n">
        <v>1259.3</v>
      </c>
      <c r="J1461" s="51" t="n">
        <f aca="false">IF(E1461&gt;0,AF1461/E1461,0)</f>
        <v>0</v>
      </c>
      <c r="K1461" s="51" t="n">
        <f aca="false">IF(G1461&gt;0,AG1461/G1461,0)</f>
        <v>0</v>
      </c>
      <c r="L1461" s="75" t="n">
        <f aca="false">H1461/Settings!$B$16</f>
        <v>0</v>
      </c>
      <c r="M1461" s="76" t="n">
        <f aca="false">H1461/Settings!$B$20</f>
        <v>0</v>
      </c>
      <c r="N1461" s="77" t="n">
        <f aca="false">E1461*Settings!$B$3</f>
        <v>0</v>
      </c>
      <c r="O1461" s="77" t="n">
        <f aca="false">IF(E1461&gt;0,(AF1461-N1461)/SQRT(E1461*Settings!$B$3*(1-Settings!$B$3)),0)</f>
        <v>0</v>
      </c>
      <c r="P1461" s="77" t="n">
        <f aca="false">MAX(0,AF1461-N1461)</f>
        <v>0</v>
      </c>
      <c r="Q1461" s="51" t="n">
        <f aca="false">IF(E1461&gt;=Settings!$B$4,(AF1461+Settings!$B$7*Settings!$B$3)/(E1461+Settings!$B$7),Settings!$B$3)</f>
        <v>0.0748599558648786</v>
      </c>
      <c r="R1461" s="78" t="n">
        <f aca="false">PERCENTRANK($H$2:$H$1780,H1461,6)</f>
        <v>0</v>
      </c>
      <c r="S1461" s="78" t="n">
        <f aca="false">PERCENTRANK($Q$2:$Q$1780,Q1461,6)</f>
        <v>0.0646794</v>
      </c>
      <c r="T1461" s="78" t="n">
        <f aca="false">PERCENTRANK($F$2:$F$1780,F1461,6)</f>
        <v>0</v>
      </c>
      <c r="U1461" s="79" t="n">
        <f aca="false">IF(F1461&gt;0,ROUND((Settings!$B$8*T1461+Settings!$B$9*R1461+Settings!$B$10*S1461)/SUM(Settings!$B$8:$B$10),10),0)</f>
        <v>0</v>
      </c>
      <c r="V1461" s="71" t="str">
        <f aca="false">IF(U1461&gt;0,RANK(U1461,$U$2:$U$1780)+COUNTIF($U$2:U1461,U1461)-1,"")</f>
        <v/>
      </c>
      <c r="W1461" s="71" t="str">
        <f aca="false">IF(V1461="","",IF(V1461&lt;=Settings!$B$11,"1 - Fix first",IF(V1461&lt;=Settings!$B$12,"2 - Review","3 - Monitor")))</f>
        <v/>
      </c>
      <c r="X1461" s="71" t="str">
        <f aca="false">IF(AND(E1461&gt;=Settings!$B$4,AF1461&gt;=Settings!$B$5,O1461&gt;=Settings!$B$6),"HIGH RATE","")</f>
        <v/>
      </c>
      <c r="Y1461" s="71" t="str">
        <f aca="false">IF(F1461&gt;0,RANK(F1461,$F$2:$F$1780)+COUNTIF($F$2:F1461,F1461)-1,"")</f>
        <v/>
      </c>
      <c r="Z1461" s="71" t="str">
        <f aca="false">IF(H1461&gt;0,RANK(H1461,$H$2:$H$1780)+COUNTIF($H$2:H1461,H1461)-1,"")</f>
        <v/>
      </c>
      <c r="AA1461" s="71" t="str">
        <f aca="false">IF(AC1461="","",RANK(AC1461,$AC$2:$AC$1780)+COUNTIF($AC$2:AC1461,AC1461)-1)</f>
        <v/>
      </c>
      <c r="AB1461" s="71" t="str">
        <f aca="false">IF(AD1461="","",RANK(AD1461,$AD$2:$AD$1780)+COUNTIF($AD$2:AD1461,AD1461)-1)</f>
        <v/>
      </c>
      <c r="AC1461" s="71" t="str">
        <f aca="false">IF(AND(AF1461&gt;0,E1461&gt;=Settings!$B$4),ROUND(J1461,10),"")</f>
        <v/>
      </c>
      <c r="AD1461" s="71" t="str">
        <f aca="false">IF(X1461="HIGH RATE",ROUND(O1461,10),"")</f>
        <v/>
      </c>
      <c r="AE1461" s="71" t="s">
        <v>60</v>
      </c>
      <c r="AF1461" s="73" t="n">
        <f aca="false">SUMIFS(Detail!$L$2:$L$9168,Detail!$C$2:$C$9168,$A1461)</f>
        <v>0</v>
      </c>
      <c r="AG1461" s="74" t="n">
        <f aca="false">SUMIFS(Detail!$N$2:$N$9168,Detail!$C$2:$C$9168,$A1461)</f>
        <v>0</v>
      </c>
    </row>
    <row r="1462" customFormat="false" ht="15" hidden="false" customHeight="false" outlineLevel="0" collapsed="false">
      <c r="A1462" s="71" t="s">
        <v>1276</v>
      </c>
      <c r="B1462" s="71" t="s">
        <v>3244</v>
      </c>
      <c r="C1462" s="71" t="s">
        <v>246</v>
      </c>
      <c r="D1462" s="71" t="str">
        <f aca="false">IFERROR(INDEX('Brand Map'!$B$4:$B$125,MATCH(C1462,'Brand Map'!$A$4:$A$125,0)),"Other")</f>
        <v>FYF</v>
      </c>
      <c r="E1462" s="73" t="n">
        <f aca="false">SUMIFS(Detail!$K$2:$K$9168,Detail!$C$2:$C$9168,$A1462)</f>
        <v>0</v>
      </c>
      <c r="F1462" s="73" t="n">
        <f aca="false">SUMIFS(Detail!$E$2:$E$9168,Detail!$C$2:$C$9168,$A1462)</f>
        <v>0</v>
      </c>
      <c r="G1462" s="74" t="n">
        <f aca="false">SUMIFS(Detail!$M$2:$M$9168,Detail!$C$2:$C$9168,$A1462)</f>
        <v>0</v>
      </c>
      <c r="H1462" s="74" t="n">
        <f aca="false">SUMIFS(Detail!$D$2:$D$9168,Detail!$C$2:$C$9168,$A1462)</f>
        <v>0</v>
      </c>
      <c r="I1462" s="74" t="n">
        <v>629.7</v>
      </c>
      <c r="J1462" s="51" t="n">
        <f aca="false">IF(E1462&gt;0,AF1462/E1462,0)</f>
        <v>0</v>
      </c>
      <c r="K1462" s="51" t="n">
        <f aca="false">IF(G1462&gt;0,AG1462/G1462,0)</f>
        <v>0</v>
      </c>
      <c r="L1462" s="75" t="n">
        <f aca="false">H1462/Settings!$B$16</f>
        <v>0</v>
      </c>
      <c r="M1462" s="76" t="n">
        <f aca="false">H1462/Settings!$B$20</f>
        <v>0</v>
      </c>
      <c r="N1462" s="77" t="n">
        <f aca="false">E1462*Settings!$B$3</f>
        <v>0</v>
      </c>
      <c r="O1462" s="77" t="n">
        <f aca="false">IF(E1462&gt;0,(AF1462-N1462)/SQRT(E1462*Settings!$B$3*(1-Settings!$B$3)),0)</f>
        <v>0</v>
      </c>
      <c r="P1462" s="77" t="n">
        <f aca="false">MAX(0,AF1462-N1462)</f>
        <v>0</v>
      </c>
      <c r="Q1462" s="51" t="n">
        <f aca="false">IF(E1462&gt;=Settings!$B$4,(AF1462+Settings!$B$7*Settings!$B$3)/(E1462+Settings!$B$7),Settings!$B$3)</f>
        <v>0.0748599558648786</v>
      </c>
      <c r="R1462" s="78" t="n">
        <f aca="false">PERCENTRANK($H$2:$H$1780,H1462,6)</f>
        <v>0</v>
      </c>
      <c r="S1462" s="78" t="n">
        <f aca="false">PERCENTRANK($Q$2:$Q$1780,Q1462,6)</f>
        <v>0.0646794</v>
      </c>
      <c r="T1462" s="78" t="n">
        <f aca="false">PERCENTRANK($F$2:$F$1780,F1462,6)</f>
        <v>0</v>
      </c>
      <c r="U1462" s="79" t="n">
        <f aca="false">IF(F1462&gt;0,ROUND((Settings!$B$8*T1462+Settings!$B$9*R1462+Settings!$B$10*S1462)/SUM(Settings!$B$8:$B$10),10),0)</f>
        <v>0</v>
      </c>
      <c r="V1462" s="71" t="str">
        <f aca="false">IF(U1462&gt;0,RANK(U1462,$U$2:$U$1780)+COUNTIF($U$2:U1462,U1462)-1,"")</f>
        <v/>
      </c>
      <c r="W1462" s="71" t="str">
        <f aca="false">IF(V1462="","",IF(V1462&lt;=Settings!$B$11,"1 - Fix first",IF(V1462&lt;=Settings!$B$12,"2 - Review","3 - Monitor")))</f>
        <v/>
      </c>
      <c r="X1462" s="71" t="str">
        <f aca="false">IF(AND(E1462&gt;=Settings!$B$4,AF1462&gt;=Settings!$B$5,O1462&gt;=Settings!$B$6),"HIGH RATE","")</f>
        <v/>
      </c>
      <c r="Y1462" s="71" t="str">
        <f aca="false">IF(F1462&gt;0,RANK(F1462,$F$2:$F$1780)+COUNTIF($F$2:F1462,F1462)-1,"")</f>
        <v/>
      </c>
      <c r="Z1462" s="71" t="str">
        <f aca="false">IF(H1462&gt;0,RANK(H1462,$H$2:$H$1780)+COUNTIF($H$2:H1462,H1462)-1,"")</f>
        <v/>
      </c>
      <c r="AA1462" s="71" t="str">
        <f aca="false">IF(AC1462="","",RANK(AC1462,$AC$2:$AC$1780)+COUNTIF($AC$2:AC1462,AC1462)-1)</f>
        <v/>
      </c>
      <c r="AB1462" s="71" t="str">
        <f aca="false">IF(AD1462="","",RANK(AD1462,$AD$2:$AD$1780)+COUNTIF($AD$2:AD1462,AD1462)-1)</f>
        <v/>
      </c>
      <c r="AC1462" s="71" t="str">
        <f aca="false">IF(AND(AF1462&gt;0,E1462&gt;=Settings!$B$4),ROUND(J1462,10),"")</f>
        <v/>
      </c>
      <c r="AD1462" s="71" t="str">
        <f aca="false">IF(X1462="HIGH RATE",ROUND(O1462,10),"")</f>
        <v/>
      </c>
      <c r="AE1462" s="71" t="s">
        <v>60</v>
      </c>
      <c r="AF1462" s="73" t="n">
        <f aca="false">SUMIFS(Detail!$L$2:$L$9168,Detail!$C$2:$C$9168,$A1462)</f>
        <v>0</v>
      </c>
      <c r="AG1462" s="74" t="n">
        <f aca="false">SUMIFS(Detail!$N$2:$N$9168,Detail!$C$2:$C$9168,$A1462)</f>
        <v>0</v>
      </c>
    </row>
    <row r="1463" customFormat="false" ht="15" hidden="false" customHeight="false" outlineLevel="0" collapsed="false">
      <c r="A1463" s="71" t="s">
        <v>1209</v>
      </c>
      <c r="B1463" s="71" t="s">
        <v>3244</v>
      </c>
      <c r="C1463" s="71" t="s">
        <v>246</v>
      </c>
      <c r="D1463" s="71" t="str">
        <f aca="false">IFERROR(INDEX('Brand Map'!$B$4:$B$125,MATCH(C1463,'Brand Map'!$A$4:$A$125,0)),"Other")</f>
        <v>FYF</v>
      </c>
      <c r="E1463" s="73" t="n">
        <f aca="false">SUMIFS(Detail!$K$2:$K$9168,Detail!$C$2:$C$9168,$A1463)</f>
        <v>0</v>
      </c>
      <c r="F1463" s="73" t="n">
        <f aca="false">SUMIFS(Detail!$E$2:$E$9168,Detail!$C$2:$C$9168,$A1463)</f>
        <v>0</v>
      </c>
      <c r="G1463" s="74" t="n">
        <f aca="false">SUMIFS(Detail!$M$2:$M$9168,Detail!$C$2:$C$9168,$A1463)</f>
        <v>0</v>
      </c>
      <c r="H1463" s="74" t="n">
        <f aca="false">SUMIFS(Detail!$D$2:$D$9168,Detail!$C$2:$C$9168,$A1463)</f>
        <v>0</v>
      </c>
      <c r="I1463" s="74" t="n">
        <v>229.9</v>
      </c>
      <c r="J1463" s="51" t="n">
        <f aca="false">IF(E1463&gt;0,AF1463/E1463,0)</f>
        <v>0</v>
      </c>
      <c r="K1463" s="51" t="n">
        <f aca="false">IF(G1463&gt;0,AG1463/G1463,0)</f>
        <v>0</v>
      </c>
      <c r="L1463" s="75" t="n">
        <f aca="false">H1463/Settings!$B$16</f>
        <v>0</v>
      </c>
      <c r="M1463" s="76" t="n">
        <f aca="false">H1463/Settings!$B$20</f>
        <v>0</v>
      </c>
      <c r="N1463" s="77" t="n">
        <f aca="false">E1463*Settings!$B$3</f>
        <v>0</v>
      </c>
      <c r="O1463" s="77" t="n">
        <f aca="false">IF(E1463&gt;0,(AF1463-N1463)/SQRT(E1463*Settings!$B$3*(1-Settings!$B$3)),0)</f>
        <v>0</v>
      </c>
      <c r="P1463" s="77" t="n">
        <f aca="false">MAX(0,AF1463-N1463)</f>
        <v>0</v>
      </c>
      <c r="Q1463" s="51" t="n">
        <f aca="false">IF(E1463&gt;=Settings!$B$4,(AF1463+Settings!$B$7*Settings!$B$3)/(E1463+Settings!$B$7),Settings!$B$3)</f>
        <v>0.0748599558648786</v>
      </c>
      <c r="R1463" s="78" t="n">
        <f aca="false">PERCENTRANK($H$2:$H$1780,H1463,6)</f>
        <v>0</v>
      </c>
      <c r="S1463" s="78" t="n">
        <f aca="false">PERCENTRANK($Q$2:$Q$1780,Q1463,6)</f>
        <v>0.0646794</v>
      </c>
      <c r="T1463" s="78" t="n">
        <f aca="false">PERCENTRANK($F$2:$F$1780,F1463,6)</f>
        <v>0</v>
      </c>
      <c r="U1463" s="79" t="n">
        <f aca="false">IF(F1463&gt;0,ROUND((Settings!$B$8*T1463+Settings!$B$9*R1463+Settings!$B$10*S1463)/SUM(Settings!$B$8:$B$10),10),0)</f>
        <v>0</v>
      </c>
      <c r="V1463" s="71" t="str">
        <f aca="false">IF(U1463&gt;0,RANK(U1463,$U$2:$U$1780)+COUNTIF($U$2:U1463,U1463)-1,"")</f>
        <v/>
      </c>
      <c r="W1463" s="71" t="str">
        <f aca="false">IF(V1463="","",IF(V1463&lt;=Settings!$B$11,"1 - Fix first",IF(V1463&lt;=Settings!$B$12,"2 - Review","3 - Monitor")))</f>
        <v/>
      </c>
      <c r="X1463" s="71" t="str">
        <f aca="false">IF(AND(E1463&gt;=Settings!$B$4,AF1463&gt;=Settings!$B$5,O1463&gt;=Settings!$B$6),"HIGH RATE","")</f>
        <v/>
      </c>
      <c r="Y1463" s="71" t="str">
        <f aca="false">IF(F1463&gt;0,RANK(F1463,$F$2:$F$1780)+COUNTIF($F$2:F1463,F1463)-1,"")</f>
        <v/>
      </c>
      <c r="Z1463" s="71" t="str">
        <f aca="false">IF(H1463&gt;0,RANK(H1463,$H$2:$H$1780)+COUNTIF($H$2:H1463,H1463)-1,"")</f>
        <v/>
      </c>
      <c r="AA1463" s="71" t="str">
        <f aca="false">IF(AC1463="","",RANK(AC1463,$AC$2:$AC$1780)+COUNTIF($AC$2:AC1463,AC1463)-1)</f>
        <v/>
      </c>
      <c r="AB1463" s="71" t="str">
        <f aca="false">IF(AD1463="","",RANK(AD1463,$AD$2:$AD$1780)+COUNTIF($AD$2:AD1463,AD1463)-1)</f>
        <v/>
      </c>
      <c r="AC1463" s="71" t="str">
        <f aca="false">IF(AND(AF1463&gt;0,E1463&gt;=Settings!$B$4),ROUND(J1463,10),"")</f>
        <v/>
      </c>
      <c r="AD1463" s="71" t="str">
        <f aca="false">IF(X1463="HIGH RATE",ROUND(O1463,10),"")</f>
        <v/>
      </c>
      <c r="AE1463" s="71" t="s">
        <v>60</v>
      </c>
      <c r="AF1463" s="73" t="n">
        <f aca="false">SUMIFS(Detail!$L$2:$L$9168,Detail!$C$2:$C$9168,$A1463)</f>
        <v>0</v>
      </c>
      <c r="AG1463" s="74" t="n">
        <f aca="false">SUMIFS(Detail!$N$2:$N$9168,Detail!$C$2:$C$9168,$A1463)</f>
        <v>0</v>
      </c>
    </row>
    <row r="1464" customFormat="false" ht="15" hidden="false" customHeight="false" outlineLevel="0" collapsed="false">
      <c r="A1464" s="71" t="s">
        <v>1292</v>
      </c>
      <c r="B1464" s="71" t="s">
        <v>3245</v>
      </c>
      <c r="C1464" s="71" t="s">
        <v>246</v>
      </c>
      <c r="D1464" s="71" t="str">
        <f aca="false">IFERROR(INDEX('Brand Map'!$B$4:$B$125,MATCH(C1464,'Brand Map'!$A$4:$A$125,0)),"Other")</f>
        <v>FYF</v>
      </c>
      <c r="E1464" s="73" t="n">
        <f aca="false">SUMIFS(Detail!$K$2:$K$9168,Detail!$C$2:$C$9168,$A1464)</f>
        <v>0</v>
      </c>
      <c r="F1464" s="73" t="n">
        <f aca="false">SUMIFS(Detail!$E$2:$E$9168,Detail!$C$2:$C$9168,$A1464)</f>
        <v>0</v>
      </c>
      <c r="G1464" s="74" t="n">
        <f aca="false">SUMIFS(Detail!$M$2:$M$9168,Detail!$C$2:$C$9168,$A1464)</f>
        <v>0</v>
      </c>
      <c r="H1464" s="74" t="n">
        <f aca="false">SUMIFS(Detail!$D$2:$D$9168,Detail!$C$2:$C$9168,$A1464)</f>
        <v>0</v>
      </c>
      <c r="I1464" s="74" t="n">
        <v>74.95</v>
      </c>
      <c r="J1464" s="51" t="n">
        <f aca="false">IF(E1464&gt;0,AF1464/E1464,0)</f>
        <v>0</v>
      </c>
      <c r="K1464" s="51" t="n">
        <f aca="false">IF(G1464&gt;0,AG1464/G1464,0)</f>
        <v>0</v>
      </c>
      <c r="L1464" s="75" t="n">
        <f aca="false">H1464/Settings!$B$16</f>
        <v>0</v>
      </c>
      <c r="M1464" s="76" t="n">
        <f aca="false">H1464/Settings!$B$20</f>
        <v>0</v>
      </c>
      <c r="N1464" s="77" t="n">
        <f aca="false">E1464*Settings!$B$3</f>
        <v>0</v>
      </c>
      <c r="O1464" s="77" t="n">
        <f aca="false">IF(E1464&gt;0,(AF1464-N1464)/SQRT(E1464*Settings!$B$3*(1-Settings!$B$3)),0)</f>
        <v>0</v>
      </c>
      <c r="P1464" s="77" t="n">
        <f aca="false">MAX(0,AF1464-N1464)</f>
        <v>0</v>
      </c>
      <c r="Q1464" s="51" t="n">
        <f aca="false">IF(E1464&gt;=Settings!$B$4,(AF1464+Settings!$B$7*Settings!$B$3)/(E1464+Settings!$B$7),Settings!$B$3)</f>
        <v>0.0748599558648786</v>
      </c>
      <c r="R1464" s="78" t="n">
        <f aca="false">PERCENTRANK($H$2:$H$1780,H1464,6)</f>
        <v>0</v>
      </c>
      <c r="S1464" s="78" t="n">
        <f aca="false">PERCENTRANK($Q$2:$Q$1780,Q1464,6)</f>
        <v>0.0646794</v>
      </c>
      <c r="T1464" s="78" t="n">
        <f aca="false">PERCENTRANK($F$2:$F$1780,F1464,6)</f>
        <v>0</v>
      </c>
      <c r="U1464" s="79" t="n">
        <f aca="false">IF(F1464&gt;0,ROUND((Settings!$B$8*T1464+Settings!$B$9*R1464+Settings!$B$10*S1464)/SUM(Settings!$B$8:$B$10),10),0)</f>
        <v>0</v>
      </c>
      <c r="V1464" s="71" t="str">
        <f aca="false">IF(U1464&gt;0,RANK(U1464,$U$2:$U$1780)+COUNTIF($U$2:U1464,U1464)-1,"")</f>
        <v/>
      </c>
      <c r="W1464" s="71" t="str">
        <f aca="false">IF(V1464="","",IF(V1464&lt;=Settings!$B$11,"1 - Fix first",IF(V1464&lt;=Settings!$B$12,"2 - Review","3 - Monitor")))</f>
        <v/>
      </c>
      <c r="X1464" s="71" t="str">
        <f aca="false">IF(AND(E1464&gt;=Settings!$B$4,AF1464&gt;=Settings!$B$5,O1464&gt;=Settings!$B$6),"HIGH RATE","")</f>
        <v/>
      </c>
      <c r="Y1464" s="71" t="str">
        <f aca="false">IF(F1464&gt;0,RANK(F1464,$F$2:$F$1780)+COUNTIF($F$2:F1464,F1464)-1,"")</f>
        <v/>
      </c>
      <c r="Z1464" s="71" t="str">
        <f aca="false">IF(H1464&gt;0,RANK(H1464,$H$2:$H$1780)+COUNTIF($H$2:H1464,H1464)-1,"")</f>
        <v/>
      </c>
      <c r="AA1464" s="71" t="str">
        <f aca="false">IF(AC1464="","",RANK(AC1464,$AC$2:$AC$1780)+COUNTIF($AC$2:AC1464,AC1464)-1)</f>
        <v/>
      </c>
      <c r="AB1464" s="71" t="str">
        <f aca="false">IF(AD1464="","",RANK(AD1464,$AD$2:$AD$1780)+COUNTIF($AD$2:AD1464,AD1464)-1)</f>
        <v/>
      </c>
      <c r="AC1464" s="71" t="str">
        <f aca="false">IF(AND(AF1464&gt;0,E1464&gt;=Settings!$B$4),ROUND(J1464,10),"")</f>
        <v/>
      </c>
      <c r="AD1464" s="71" t="str">
        <f aca="false">IF(X1464="HIGH RATE",ROUND(O1464,10),"")</f>
        <v/>
      </c>
      <c r="AE1464" s="71" t="s">
        <v>60</v>
      </c>
      <c r="AF1464" s="73" t="n">
        <f aca="false">SUMIFS(Detail!$L$2:$L$9168,Detail!$C$2:$C$9168,$A1464)</f>
        <v>0</v>
      </c>
      <c r="AG1464" s="74" t="n">
        <f aca="false">SUMIFS(Detail!$N$2:$N$9168,Detail!$C$2:$C$9168,$A1464)</f>
        <v>0</v>
      </c>
    </row>
    <row r="1465" customFormat="false" ht="15" hidden="false" customHeight="false" outlineLevel="0" collapsed="false">
      <c r="A1465" s="71" t="s">
        <v>1082</v>
      </c>
      <c r="B1465" s="71" t="s">
        <v>3246</v>
      </c>
      <c r="C1465" s="71" t="s">
        <v>246</v>
      </c>
      <c r="D1465" s="71" t="str">
        <f aca="false">IFERROR(INDEX('Brand Map'!$B$4:$B$125,MATCH(C1465,'Brand Map'!$A$4:$A$125,0)),"Other")</f>
        <v>FYF</v>
      </c>
      <c r="E1465" s="73" t="n">
        <f aca="false">SUMIFS(Detail!$K$2:$K$9168,Detail!$C$2:$C$9168,$A1465)</f>
        <v>0</v>
      </c>
      <c r="F1465" s="73" t="n">
        <f aca="false">SUMIFS(Detail!$E$2:$E$9168,Detail!$C$2:$C$9168,$A1465)</f>
        <v>0</v>
      </c>
      <c r="G1465" s="74" t="n">
        <f aca="false">SUMIFS(Detail!$M$2:$M$9168,Detail!$C$2:$C$9168,$A1465)</f>
        <v>0</v>
      </c>
      <c r="H1465" s="74" t="n">
        <f aca="false">SUMIFS(Detail!$D$2:$D$9168,Detail!$C$2:$C$9168,$A1465)</f>
        <v>0</v>
      </c>
      <c r="I1465" s="74" t="n">
        <v>209.85</v>
      </c>
      <c r="J1465" s="51" t="n">
        <f aca="false">IF(E1465&gt;0,AF1465/E1465,0)</f>
        <v>0</v>
      </c>
      <c r="K1465" s="51" t="n">
        <f aca="false">IF(G1465&gt;0,AG1465/G1465,0)</f>
        <v>0</v>
      </c>
      <c r="L1465" s="75" t="n">
        <f aca="false">H1465/Settings!$B$16</f>
        <v>0</v>
      </c>
      <c r="M1465" s="76" t="n">
        <f aca="false">H1465/Settings!$B$20</f>
        <v>0</v>
      </c>
      <c r="N1465" s="77" t="n">
        <f aca="false">E1465*Settings!$B$3</f>
        <v>0</v>
      </c>
      <c r="O1465" s="77" t="n">
        <f aca="false">IF(E1465&gt;0,(AF1465-N1465)/SQRT(E1465*Settings!$B$3*(1-Settings!$B$3)),0)</f>
        <v>0</v>
      </c>
      <c r="P1465" s="77" t="n">
        <f aca="false">MAX(0,AF1465-N1465)</f>
        <v>0</v>
      </c>
      <c r="Q1465" s="51" t="n">
        <f aca="false">IF(E1465&gt;=Settings!$B$4,(AF1465+Settings!$B$7*Settings!$B$3)/(E1465+Settings!$B$7),Settings!$B$3)</f>
        <v>0.0748599558648786</v>
      </c>
      <c r="R1465" s="78" t="n">
        <f aca="false">PERCENTRANK($H$2:$H$1780,H1465,6)</f>
        <v>0</v>
      </c>
      <c r="S1465" s="78" t="n">
        <f aca="false">PERCENTRANK($Q$2:$Q$1780,Q1465,6)</f>
        <v>0.0646794</v>
      </c>
      <c r="T1465" s="78" t="n">
        <f aca="false">PERCENTRANK($F$2:$F$1780,F1465,6)</f>
        <v>0</v>
      </c>
      <c r="U1465" s="79" t="n">
        <f aca="false">IF(F1465&gt;0,ROUND((Settings!$B$8*T1465+Settings!$B$9*R1465+Settings!$B$10*S1465)/SUM(Settings!$B$8:$B$10),10),0)</f>
        <v>0</v>
      </c>
      <c r="V1465" s="71" t="str">
        <f aca="false">IF(U1465&gt;0,RANK(U1465,$U$2:$U$1780)+COUNTIF($U$2:U1465,U1465)-1,"")</f>
        <v/>
      </c>
      <c r="W1465" s="71" t="str">
        <f aca="false">IF(V1465="","",IF(V1465&lt;=Settings!$B$11,"1 - Fix first",IF(V1465&lt;=Settings!$B$12,"2 - Review","3 - Monitor")))</f>
        <v/>
      </c>
      <c r="X1465" s="71" t="str">
        <f aca="false">IF(AND(E1465&gt;=Settings!$B$4,AF1465&gt;=Settings!$B$5,O1465&gt;=Settings!$B$6),"HIGH RATE","")</f>
        <v/>
      </c>
      <c r="Y1465" s="71" t="str">
        <f aca="false">IF(F1465&gt;0,RANK(F1465,$F$2:$F$1780)+COUNTIF($F$2:F1465,F1465)-1,"")</f>
        <v/>
      </c>
      <c r="Z1465" s="71" t="str">
        <f aca="false">IF(H1465&gt;0,RANK(H1465,$H$2:$H$1780)+COUNTIF($H$2:H1465,H1465)-1,"")</f>
        <v/>
      </c>
      <c r="AA1465" s="71" t="str">
        <f aca="false">IF(AC1465="","",RANK(AC1465,$AC$2:$AC$1780)+COUNTIF($AC$2:AC1465,AC1465)-1)</f>
        <v/>
      </c>
      <c r="AB1465" s="71" t="str">
        <f aca="false">IF(AD1465="","",RANK(AD1465,$AD$2:$AD$1780)+COUNTIF($AD$2:AD1465,AD1465)-1)</f>
        <v/>
      </c>
      <c r="AC1465" s="71" t="str">
        <f aca="false">IF(AND(AF1465&gt;0,E1465&gt;=Settings!$B$4),ROUND(J1465,10),"")</f>
        <v/>
      </c>
      <c r="AD1465" s="71" t="str">
        <f aca="false">IF(X1465="HIGH RATE",ROUND(O1465,10),"")</f>
        <v/>
      </c>
      <c r="AE1465" s="71" t="s">
        <v>60</v>
      </c>
      <c r="AF1465" s="73" t="n">
        <f aca="false">SUMIFS(Detail!$L$2:$L$9168,Detail!$C$2:$C$9168,$A1465)</f>
        <v>0</v>
      </c>
      <c r="AG1465" s="74" t="n">
        <f aca="false">SUMIFS(Detail!$N$2:$N$9168,Detail!$C$2:$C$9168,$A1465)</f>
        <v>0</v>
      </c>
    </row>
    <row r="1466" customFormat="false" ht="15" hidden="false" customHeight="false" outlineLevel="0" collapsed="false">
      <c r="A1466" s="71" t="s">
        <v>1177</v>
      </c>
      <c r="B1466" s="71" t="s">
        <v>3246</v>
      </c>
      <c r="C1466" s="71" t="s">
        <v>246</v>
      </c>
      <c r="D1466" s="71" t="str">
        <f aca="false">IFERROR(INDEX('Brand Map'!$B$4:$B$125,MATCH(C1466,'Brand Map'!$A$4:$A$125,0)),"Other")</f>
        <v>FYF</v>
      </c>
      <c r="E1466" s="73" t="n">
        <f aca="false">SUMIFS(Detail!$K$2:$K$9168,Detail!$C$2:$C$9168,$A1466)</f>
        <v>0</v>
      </c>
      <c r="F1466" s="73" t="n">
        <f aca="false">SUMIFS(Detail!$E$2:$E$9168,Detail!$C$2:$C$9168,$A1466)</f>
        <v>0</v>
      </c>
      <c r="G1466" s="74" t="n">
        <f aca="false">SUMIFS(Detail!$M$2:$M$9168,Detail!$C$2:$C$9168,$A1466)</f>
        <v>0</v>
      </c>
      <c r="H1466" s="74" t="n">
        <f aca="false">SUMIFS(Detail!$D$2:$D$9168,Detail!$C$2:$C$9168,$A1466)</f>
        <v>0</v>
      </c>
      <c r="I1466" s="74" t="n">
        <v>69.95</v>
      </c>
      <c r="J1466" s="51" t="n">
        <f aca="false">IF(E1466&gt;0,AF1466/E1466,0)</f>
        <v>0</v>
      </c>
      <c r="K1466" s="51" t="n">
        <f aca="false">IF(G1466&gt;0,AG1466/G1466,0)</f>
        <v>0</v>
      </c>
      <c r="L1466" s="75" t="n">
        <f aca="false">H1466/Settings!$B$16</f>
        <v>0</v>
      </c>
      <c r="M1466" s="76" t="n">
        <f aca="false">H1466/Settings!$B$20</f>
        <v>0</v>
      </c>
      <c r="N1466" s="77" t="n">
        <f aca="false">E1466*Settings!$B$3</f>
        <v>0</v>
      </c>
      <c r="O1466" s="77" t="n">
        <f aca="false">IF(E1466&gt;0,(AF1466-N1466)/SQRT(E1466*Settings!$B$3*(1-Settings!$B$3)),0)</f>
        <v>0</v>
      </c>
      <c r="P1466" s="77" t="n">
        <f aca="false">MAX(0,AF1466-N1466)</f>
        <v>0</v>
      </c>
      <c r="Q1466" s="51" t="n">
        <f aca="false">IF(E1466&gt;=Settings!$B$4,(AF1466+Settings!$B$7*Settings!$B$3)/(E1466+Settings!$B$7),Settings!$B$3)</f>
        <v>0.0748599558648786</v>
      </c>
      <c r="R1466" s="78" t="n">
        <f aca="false">PERCENTRANK($H$2:$H$1780,H1466,6)</f>
        <v>0</v>
      </c>
      <c r="S1466" s="78" t="n">
        <f aca="false">PERCENTRANK($Q$2:$Q$1780,Q1466,6)</f>
        <v>0.0646794</v>
      </c>
      <c r="T1466" s="78" t="n">
        <f aca="false">PERCENTRANK($F$2:$F$1780,F1466,6)</f>
        <v>0</v>
      </c>
      <c r="U1466" s="79" t="n">
        <f aca="false">IF(F1466&gt;0,ROUND((Settings!$B$8*T1466+Settings!$B$9*R1466+Settings!$B$10*S1466)/SUM(Settings!$B$8:$B$10),10),0)</f>
        <v>0</v>
      </c>
      <c r="V1466" s="71" t="str">
        <f aca="false">IF(U1466&gt;0,RANK(U1466,$U$2:$U$1780)+COUNTIF($U$2:U1466,U1466)-1,"")</f>
        <v/>
      </c>
      <c r="W1466" s="71" t="str">
        <f aca="false">IF(V1466="","",IF(V1466&lt;=Settings!$B$11,"1 - Fix first",IF(V1466&lt;=Settings!$B$12,"2 - Review","3 - Monitor")))</f>
        <v/>
      </c>
      <c r="X1466" s="71" t="str">
        <f aca="false">IF(AND(E1466&gt;=Settings!$B$4,AF1466&gt;=Settings!$B$5,O1466&gt;=Settings!$B$6),"HIGH RATE","")</f>
        <v/>
      </c>
      <c r="Y1466" s="71" t="str">
        <f aca="false">IF(F1466&gt;0,RANK(F1466,$F$2:$F$1780)+COUNTIF($F$2:F1466,F1466)-1,"")</f>
        <v/>
      </c>
      <c r="Z1466" s="71" t="str">
        <f aca="false">IF(H1466&gt;0,RANK(H1466,$H$2:$H$1780)+COUNTIF($H$2:H1466,H1466)-1,"")</f>
        <v/>
      </c>
      <c r="AA1466" s="71" t="str">
        <f aca="false">IF(AC1466="","",RANK(AC1466,$AC$2:$AC$1780)+COUNTIF($AC$2:AC1466,AC1466)-1)</f>
        <v/>
      </c>
      <c r="AB1466" s="71" t="str">
        <f aca="false">IF(AD1466="","",RANK(AD1466,$AD$2:$AD$1780)+COUNTIF($AD$2:AD1466,AD1466)-1)</f>
        <v/>
      </c>
      <c r="AC1466" s="71" t="str">
        <f aca="false">IF(AND(AF1466&gt;0,E1466&gt;=Settings!$B$4),ROUND(J1466,10),"")</f>
        <v/>
      </c>
      <c r="AD1466" s="71" t="str">
        <f aca="false">IF(X1466="HIGH RATE",ROUND(O1466,10),"")</f>
        <v/>
      </c>
      <c r="AE1466" s="71" t="s">
        <v>60</v>
      </c>
      <c r="AF1466" s="73" t="n">
        <f aca="false">SUMIFS(Detail!$L$2:$L$9168,Detail!$C$2:$C$9168,$A1466)</f>
        <v>0</v>
      </c>
      <c r="AG1466" s="74" t="n">
        <f aca="false">SUMIFS(Detail!$N$2:$N$9168,Detail!$C$2:$C$9168,$A1466)</f>
        <v>0</v>
      </c>
    </row>
    <row r="1467" customFormat="false" ht="15" hidden="false" customHeight="false" outlineLevel="0" collapsed="false">
      <c r="A1467" s="71" t="s">
        <v>2011</v>
      </c>
      <c r="B1467" s="71" t="s">
        <v>2830</v>
      </c>
      <c r="C1467" s="71" t="s">
        <v>246</v>
      </c>
      <c r="D1467" s="71" t="str">
        <f aca="false">IFERROR(INDEX('Brand Map'!$B$4:$B$125,MATCH(C1467,'Brand Map'!$A$4:$A$125,0)),"Other")</f>
        <v>FYF</v>
      </c>
      <c r="E1467" s="73" t="n">
        <f aca="false">SUMIFS(Detail!$K$2:$K$9168,Detail!$C$2:$C$9168,$A1467)</f>
        <v>0</v>
      </c>
      <c r="F1467" s="73" t="n">
        <f aca="false">SUMIFS(Detail!$E$2:$E$9168,Detail!$C$2:$C$9168,$A1467)</f>
        <v>0</v>
      </c>
      <c r="G1467" s="74" t="n">
        <f aca="false">SUMIFS(Detail!$M$2:$M$9168,Detail!$C$2:$C$9168,$A1467)</f>
        <v>0</v>
      </c>
      <c r="H1467" s="74" t="n">
        <f aca="false">SUMIFS(Detail!$D$2:$D$9168,Detail!$C$2:$C$9168,$A1467)</f>
        <v>0</v>
      </c>
      <c r="I1467" s="74" t="n">
        <v>109.95</v>
      </c>
      <c r="J1467" s="51" t="n">
        <f aca="false">IF(E1467&gt;0,AF1467/E1467,0)</f>
        <v>0</v>
      </c>
      <c r="K1467" s="51" t="n">
        <f aca="false">IF(G1467&gt;0,AG1467/G1467,0)</f>
        <v>0</v>
      </c>
      <c r="L1467" s="75" t="n">
        <f aca="false">H1467/Settings!$B$16</f>
        <v>0</v>
      </c>
      <c r="M1467" s="76" t="n">
        <f aca="false">H1467/Settings!$B$20</f>
        <v>0</v>
      </c>
      <c r="N1467" s="77" t="n">
        <f aca="false">E1467*Settings!$B$3</f>
        <v>0</v>
      </c>
      <c r="O1467" s="77" t="n">
        <f aca="false">IF(E1467&gt;0,(AF1467-N1467)/SQRT(E1467*Settings!$B$3*(1-Settings!$B$3)),0)</f>
        <v>0</v>
      </c>
      <c r="P1467" s="77" t="n">
        <f aca="false">MAX(0,AF1467-N1467)</f>
        <v>0</v>
      </c>
      <c r="Q1467" s="51" t="n">
        <f aca="false">IF(E1467&gt;=Settings!$B$4,(AF1467+Settings!$B$7*Settings!$B$3)/(E1467+Settings!$B$7),Settings!$B$3)</f>
        <v>0.0748599558648786</v>
      </c>
      <c r="R1467" s="78" t="n">
        <f aca="false">PERCENTRANK($H$2:$H$1780,H1467,6)</f>
        <v>0</v>
      </c>
      <c r="S1467" s="78" t="n">
        <f aca="false">PERCENTRANK($Q$2:$Q$1780,Q1467,6)</f>
        <v>0.0646794</v>
      </c>
      <c r="T1467" s="78" t="n">
        <f aca="false">PERCENTRANK($F$2:$F$1780,F1467,6)</f>
        <v>0</v>
      </c>
      <c r="U1467" s="79" t="n">
        <f aca="false">IF(F1467&gt;0,ROUND((Settings!$B$8*T1467+Settings!$B$9*R1467+Settings!$B$10*S1467)/SUM(Settings!$B$8:$B$10),10),0)</f>
        <v>0</v>
      </c>
      <c r="V1467" s="71" t="str">
        <f aca="false">IF(U1467&gt;0,RANK(U1467,$U$2:$U$1780)+COUNTIF($U$2:U1467,U1467)-1,"")</f>
        <v/>
      </c>
      <c r="W1467" s="71" t="str">
        <f aca="false">IF(V1467="","",IF(V1467&lt;=Settings!$B$11,"1 - Fix first",IF(V1467&lt;=Settings!$B$12,"2 - Review","3 - Monitor")))</f>
        <v/>
      </c>
      <c r="X1467" s="71" t="str">
        <f aca="false">IF(AND(E1467&gt;=Settings!$B$4,AF1467&gt;=Settings!$B$5,O1467&gt;=Settings!$B$6),"HIGH RATE","")</f>
        <v/>
      </c>
      <c r="Y1467" s="71" t="str">
        <f aca="false">IF(F1467&gt;0,RANK(F1467,$F$2:$F$1780)+COUNTIF($F$2:F1467,F1467)-1,"")</f>
        <v/>
      </c>
      <c r="Z1467" s="71" t="str">
        <f aca="false">IF(H1467&gt;0,RANK(H1467,$H$2:$H$1780)+COUNTIF($H$2:H1467,H1467)-1,"")</f>
        <v/>
      </c>
      <c r="AA1467" s="71" t="str">
        <f aca="false">IF(AC1467="","",RANK(AC1467,$AC$2:$AC$1780)+COUNTIF($AC$2:AC1467,AC1467)-1)</f>
        <v/>
      </c>
      <c r="AB1467" s="71" t="str">
        <f aca="false">IF(AD1467="","",RANK(AD1467,$AD$2:$AD$1780)+COUNTIF($AD$2:AD1467,AD1467)-1)</f>
        <v/>
      </c>
      <c r="AC1467" s="71" t="str">
        <f aca="false">IF(AND(AF1467&gt;0,E1467&gt;=Settings!$B$4),ROUND(J1467,10),"")</f>
        <v/>
      </c>
      <c r="AD1467" s="71" t="str">
        <f aca="false">IF(X1467="HIGH RATE",ROUND(O1467,10),"")</f>
        <v/>
      </c>
      <c r="AE1467" s="71" t="s">
        <v>60</v>
      </c>
      <c r="AF1467" s="73" t="n">
        <f aca="false">SUMIFS(Detail!$L$2:$L$9168,Detail!$C$2:$C$9168,$A1467)</f>
        <v>0</v>
      </c>
      <c r="AG1467" s="74" t="n">
        <f aca="false">SUMIFS(Detail!$N$2:$N$9168,Detail!$C$2:$C$9168,$A1467)</f>
        <v>0</v>
      </c>
    </row>
    <row r="1468" customFormat="false" ht="15" hidden="false" customHeight="false" outlineLevel="0" collapsed="false">
      <c r="A1468" s="71" t="s">
        <v>1525</v>
      </c>
      <c r="B1468" s="71" t="s">
        <v>3247</v>
      </c>
      <c r="C1468" s="71" t="s">
        <v>246</v>
      </c>
      <c r="D1468" s="71" t="str">
        <f aca="false">IFERROR(INDEX('Brand Map'!$B$4:$B$125,MATCH(C1468,'Brand Map'!$A$4:$A$125,0)),"Other")</f>
        <v>FYF</v>
      </c>
      <c r="E1468" s="73" t="n">
        <f aca="false">SUMIFS(Detail!$K$2:$K$9168,Detail!$C$2:$C$9168,$A1468)</f>
        <v>0</v>
      </c>
      <c r="F1468" s="73" t="n">
        <f aca="false">SUMIFS(Detail!$E$2:$E$9168,Detail!$C$2:$C$9168,$A1468)</f>
        <v>0</v>
      </c>
      <c r="G1468" s="74" t="n">
        <f aca="false">SUMIFS(Detail!$M$2:$M$9168,Detail!$C$2:$C$9168,$A1468)</f>
        <v>0</v>
      </c>
      <c r="H1468" s="74" t="n">
        <f aca="false">SUMIFS(Detail!$D$2:$D$9168,Detail!$C$2:$C$9168,$A1468)</f>
        <v>0</v>
      </c>
      <c r="I1468" s="74" t="n">
        <v>114.95</v>
      </c>
      <c r="J1468" s="51" t="n">
        <f aca="false">IF(E1468&gt;0,AF1468/E1468,0)</f>
        <v>0</v>
      </c>
      <c r="K1468" s="51" t="n">
        <f aca="false">IF(G1468&gt;0,AG1468/G1468,0)</f>
        <v>0</v>
      </c>
      <c r="L1468" s="75" t="n">
        <f aca="false">H1468/Settings!$B$16</f>
        <v>0</v>
      </c>
      <c r="M1468" s="76" t="n">
        <f aca="false">H1468/Settings!$B$20</f>
        <v>0</v>
      </c>
      <c r="N1468" s="77" t="n">
        <f aca="false">E1468*Settings!$B$3</f>
        <v>0</v>
      </c>
      <c r="O1468" s="77" t="n">
        <f aca="false">IF(E1468&gt;0,(AF1468-N1468)/SQRT(E1468*Settings!$B$3*(1-Settings!$B$3)),0)</f>
        <v>0</v>
      </c>
      <c r="P1468" s="77" t="n">
        <f aca="false">MAX(0,AF1468-N1468)</f>
        <v>0</v>
      </c>
      <c r="Q1468" s="51" t="n">
        <f aca="false">IF(E1468&gt;=Settings!$B$4,(AF1468+Settings!$B$7*Settings!$B$3)/(E1468+Settings!$B$7),Settings!$B$3)</f>
        <v>0.0748599558648786</v>
      </c>
      <c r="R1468" s="78" t="n">
        <f aca="false">PERCENTRANK($H$2:$H$1780,H1468,6)</f>
        <v>0</v>
      </c>
      <c r="S1468" s="78" t="n">
        <f aca="false">PERCENTRANK($Q$2:$Q$1780,Q1468,6)</f>
        <v>0.0646794</v>
      </c>
      <c r="T1468" s="78" t="n">
        <f aca="false">PERCENTRANK($F$2:$F$1780,F1468,6)</f>
        <v>0</v>
      </c>
      <c r="U1468" s="79" t="n">
        <f aca="false">IF(F1468&gt;0,ROUND((Settings!$B$8*T1468+Settings!$B$9*R1468+Settings!$B$10*S1468)/SUM(Settings!$B$8:$B$10),10),0)</f>
        <v>0</v>
      </c>
      <c r="V1468" s="71" t="str">
        <f aca="false">IF(U1468&gt;0,RANK(U1468,$U$2:$U$1780)+COUNTIF($U$2:U1468,U1468)-1,"")</f>
        <v/>
      </c>
      <c r="W1468" s="71" t="str">
        <f aca="false">IF(V1468="","",IF(V1468&lt;=Settings!$B$11,"1 - Fix first",IF(V1468&lt;=Settings!$B$12,"2 - Review","3 - Monitor")))</f>
        <v/>
      </c>
      <c r="X1468" s="71" t="str">
        <f aca="false">IF(AND(E1468&gt;=Settings!$B$4,AF1468&gt;=Settings!$B$5,O1468&gt;=Settings!$B$6),"HIGH RATE","")</f>
        <v/>
      </c>
      <c r="Y1468" s="71" t="str">
        <f aca="false">IF(F1468&gt;0,RANK(F1468,$F$2:$F$1780)+COUNTIF($F$2:F1468,F1468)-1,"")</f>
        <v/>
      </c>
      <c r="Z1468" s="71" t="str">
        <f aca="false">IF(H1468&gt;0,RANK(H1468,$H$2:$H$1780)+COUNTIF($H$2:H1468,H1468)-1,"")</f>
        <v/>
      </c>
      <c r="AA1468" s="71" t="str">
        <f aca="false">IF(AC1468="","",RANK(AC1468,$AC$2:$AC$1780)+COUNTIF($AC$2:AC1468,AC1468)-1)</f>
        <v/>
      </c>
      <c r="AB1468" s="71" t="str">
        <f aca="false">IF(AD1468="","",RANK(AD1468,$AD$2:$AD$1780)+COUNTIF($AD$2:AD1468,AD1468)-1)</f>
        <v/>
      </c>
      <c r="AC1468" s="71" t="str">
        <f aca="false">IF(AND(AF1468&gt;0,E1468&gt;=Settings!$B$4),ROUND(J1468,10),"")</f>
        <v/>
      </c>
      <c r="AD1468" s="71" t="str">
        <f aca="false">IF(X1468="HIGH RATE",ROUND(O1468,10),"")</f>
        <v/>
      </c>
      <c r="AE1468" s="71" t="s">
        <v>60</v>
      </c>
      <c r="AF1468" s="73" t="n">
        <f aca="false">SUMIFS(Detail!$L$2:$L$9168,Detail!$C$2:$C$9168,$A1468)</f>
        <v>0</v>
      </c>
      <c r="AG1468" s="74" t="n">
        <f aca="false">SUMIFS(Detail!$N$2:$N$9168,Detail!$C$2:$C$9168,$A1468)</f>
        <v>0</v>
      </c>
    </row>
    <row r="1469" customFormat="false" ht="15" hidden="false" customHeight="false" outlineLevel="0" collapsed="false">
      <c r="A1469" s="71" t="s">
        <v>1004</v>
      </c>
      <c r="B1469" s="71" t="s">
        <v>2735</v>
      </c>
      <c r="C1469" s="71" t="s">
        <v>246</v>
      </c>
      <c r="D1469" s="71" t="str">
        <f aca="false">IFERROR(INDEX('Brand Map'!$B$4:$B$125,MATCH(C1469,'Brand Map'!$A$4:$A$125,0)),"Other")</f>
        <v>FYF</v>
      </c>
      <c r="E1469" s="73" t="n">
        <f aca="false">SUMIFS(Detail!$K$2:$K$9168,Detail!$C$2:$C$9168,$A1469)</f>
        <v>0</v>
      </c>
      <c r="F1469" s="73" t="n">
        <f aca="false">SUMIFS(Detail!$E$2:$E$9168,Detail!$C$2:$C$9168,$A1469)</f>
        <v>0</v>
      </c>
      <c r="G1469" s="74" t="n">
        <f aca="false">SUMIFS(Detail!$M$2:$M$9168,Detail!$C$2:$C$9168,$A1469)</f>
        <v>0</v>
      </c>
      <c r="H1469" s="74" t="n">
        <f aca="false">SUMIFS(Detail!$D$2:$D$9168,Detail!$C$2:$C$9168,$A1469)</f>
        <v>0</v>
      </c>
      <c r="I1469" s="74" t="n">
        <v>229.9</v>
      </c>
      <c r="J1469" s="51" t="n">
        <f aca="false">IF(E1469&gt;0,AF1469/E1469,0)</f>
        <v>0</v>
      </c>
      <c r="K1469" s="51" t="n">
        <f aca="false">IF(G1469&gt;0,AG1469/G1469,0)</f>
        <v>0</v>
      </c>
      <c r="L1469" s="75" t="n">
        <f aca="false">H1469/Settings!$B$16</f>
        <v>0</v>
      </c>
      <c r="M1469" s="76" t="n">
        <f aca="false">H1469/Settings!$B$20</f>
        <v>0</v>
      </c>
      <c r="N1469" s="77" t="n">
        <f aca="false">E1469*Settings!$B$3</f>
        <v>0</v>
      </c>
      <c r="O1469" s="77" t="n">
        <f aca="false">IF(E1469&gt;0,(AF1469-N1469)/SQRT(E1469*Settings!$B$3*(1-Settings!$B$3)),0)</f>
        <v>0</v>
      </c>
      <c r="P1469" s="77" t="n">
        <f aca="false">MAX(0,AF1469-N1469)</f>
        <v>0</v>
      </c>
      <c r="Q1469" s="51" t="n">
        <f aca="false">IF(E1469&gt;=Settings!$B$4,(AF1469+Settings!$B$7*Settings!$B$3)/(E1469+Settings!$B$7),Settings!$B$3)</f>
        <v>0.0748599558648786</v>
      </c>
      <c r="R1469" s="78" t="n">
        <f aca="false">PERCENTRANK($H$2:$H$1780,H1469,6)</f>
        <v>0</v>
      </c>
      <c r="S1469" s="78" t="n">
        <f aca="false">PERCENTRANK($Q$2:$Q$1780,Q1469,6)</f>
        <v>0.0646794</v>
      </c>
      <c r="T1469" s="78" t="n">
        <f aca="false">PERCENTRANK($F$2:$F$1780,F1469,6)</f>
        <v>0</v>
      </c>
      <c r="U1469" s="79" t="n">
        <f aca="false">IF(F1469&gt;0,ROUND((Settings!$B$8*T1469+Settings!$B$9*R1469+Settings!$B$10*S1469)/SUM(Settings!$B$8:$B$10),10),0)</f>
        <v>0</v>
      </c>
      <c r="V1469" s="71" t="str">
        <f aca="false">IF(U1469&gt;0,RANK(U1469,$U$2:$U$1780)+COUNTIF($U$2:U1469,U1469)-1,"")</f>
        <v/>
      </c>
      <c r="W1469" s="71" t="str">
        <f aca="false">IF(V1469="","",IF(V1469&lt;=Settings!$B$11,"1 - Fix first",IF(V1469&lt;=Settings!$B$12,"2 - Review","3 - Monitor")))</f>
        <v/>
      </c>
      <c r="X1469" s="71" t="str">
        <f aca="false">IF(AND(E1469&gt;=Settings!$B$4,AF1469&gt;=Settings!$B$5,O1469&gt;=Settings!$B$6),"HIGH RATE","")</f>
        <v/>
      </c>
      <c r="Y1469" s="71" t="str">
        <f aca="false">IF(F1469&gt;0,RANK(F1469,$F$2:$F$1780)+COUNTIF($F$2:F1469,F1469)-1,"")</f>
        <v/>
      </c>
      <c r="Z1469" s="71" t="str">
        <f aca="false">IF(H1469&gt;0,RANK(H1469,$H$2:$H$1780)+COUNTIF($H$2:H1469,H1469)-1,"")</f>
        <v/>
      </c>
      <c r="AA1469" s="71" t="str">
        <f aca="false">IF(AC1469="","",RANK(AC1469,$AC$2:$AC$1780)+COUNTIF($AC$2:AC1469,AC1469)-1)</f>
        <v/>
      </c>
      <c r="AB1469" s="71" t="str">
        <f aca="false">IF(AD1469="","",RANK(AD1469,$AD$2:$AD$1780)+COUNTIF($AD$2:AD1469,AD1469)-1)</f>
        <v/>
      </c>
      <c r="AC1469" s="71" t="str">
        <f aca="false">IF(AND(AF1469&gt;0,E1469&gt;=Settings!$B$4),ROUND(J1469,10),"")</f>
        <v/>
      </c>
      <c r="AD1469" s="71" t="str">
        <f aca="false">IF(X1469="HIGH RATE",ROUND(O1469,10),"")</f>
        <v/>
      </c>
      <c r="AE1469" s="71" t="s">
        <v>60</v>
      </c>
      <c r="AF1469" s="73" t="n">
        <f aca="false">SUMIFS(Detail!$L$2:$L$9168,Detail!$C$2:$C$9168,$A1469)</f>
        <v>0</v>
      </c>
      <c r="AG1469" s="74" t="n">
        <f aca="false">SUMIFS(Detail!$N$2:$N$9168,Detail!$C$2:$C$9168,$A1469)</f>
        <v>0</v>
      </c>
    </row>
    <row r="1470" customFormat="false" ht="15" hidden="false" customHeight="false" outlineLevel="0" collapsed="false">
      <c r="A1470" s="71" t="s">
        <v>1315</v>
      </c>
      <c r="B1470" s="71" t="s">
        <v>2735</v>
      </c>
      <c r="C1470" s="71" t="s">
        <v>246</v>
      </c>
      <c r="D1470" s="71" t="str">
        <f aca="false">IFERROR(INDEX('Brand Map'!$B$4:$B$125,MATCH(C1470,'Brand Map'!$A$4:$A$125,0)),"Other")</f>
        <v>FYF</v>
      </c>
      <c r="E1470" s="73" t="n">
        <f aca="false">SUMIFS(Detail!$K$2:$K$9168,Detail!$C$2:$C$9168,$A1470)</f>
        <v>0</v>
      </c>
      <c r="F1470" s="73" t="n">
        <f aca="false">SUMIFS(Detail!$E$2:$E$9168,Detail!$C$2:$C$9168,$A1470)</f>
        <v>0</v>
      </c>
      <c r="G1470" s="74" t="n">
        <f aca="false">SUMIFS(Detail!$M$2:$M$9168,Detail!$C$2:$C$9168,$A1470)</f>
        <v>0</v>
      </c>
      <c r="H1470" s="74" t="n">
        <f aca="false">SUMIFS(Detail!$D$2:$D$9168,Detail!$C$2:$C$9168,$A1470)</f>
        <v>0</v>
      </c>
      <c r="I1470" s="74" t="n">
        <v>2418.9</v>
      </c>
      <c r="J1470" s="51" t="n">
        <f aca="false">IF(E1470&gt;0,AF1470/E1470,0)</f>
        <v>0</v>
      </c>
      <c r="K1470" s="51" t="n">
        <f aca="false">IF(G1470&gt;0,AG1470/G1470,0)</f>
        <v>0</v>
      </c>
      <c r="L1470" s="75" t="n">
        <f aca="false">H1470/Settings!$B$16</f>
        <v>0</v>
      </c>
      <c r="M1470" s="76" t="n">
        <f aca="false">H1470/Settings!$B$20</f>
        <v>0</v>
      </c>
      <c r="N1470" s="77" t="n">
        <f aca="false">E1470*Settings!$B$3</f>
        <v>0</v>
      </c>
      <c r="O1470" s="77" t="n">
        <f aca="false">IF(E1470&gt;0,(AF1470-N1470)/SQRT(E1470*Settings!$B$3*(1-Settings!$B$3)),0)</f>
        <v>0</v>
      </c>
      <c r="P1470" s="77" t="n">
        <f aca="false">MAX(0,AF1470-N1470)</f>
        <v>0</v>
      </c>
      <c r="Q1470" s="51" t="n">
        <f aca="false">IF(E1470&gt;=Settings!$B$4,(AF1470+Settings!$B$7*Settings!$B$3)/(E1470+Settings!$B$7),Settings!$B$3)</f>
        <v>0.0748599558648786</v>
      </c>
      <c r="R1470" s="78" t="n">
        <f aca="false">PERCENTRANK($H$2:$H$1780,H1470,6)</f>
        <v>0</v>
      </c>
      <c r="S1470" s="78" t="n">
        <f aca="false">PERCENTRANK($Q$2:$Q$1780,Q1470,6)</f>
        <v>0.0646794</v>
      </c>
      <c r="T1470" s="78" t="n">
        <f aca="false">PERCENTRANK($F$2:$F$1780,F1470,6)</f>
        <v>0</v>
      </c>
      <c r="U1470" s="79" t="n">
        <f aca="false">IF(F1470&gt;0,ROUND((Settings!$B$8*T1470+Settings!$B$9*R1470+Settings!$B$10*S1470)/SUM(Settings!$B$8:$B$10),10),0)</f>
        <v>0</v>
      </c>
      <c r="V1470" s="71" t="str">
        <f aca="false">IF(U1470&gt;0,RANK(U1470,$U$2:$U$1780)+COUNTIF($U$2:U1470,U1470)-1,"")</f>
        <v/>
      </c>
      <c r="W1470" s="71" t="str">
        <f aca="false">IF(V1470="","",IF(V1470&lt;=Settings!$B$11,"1 - Fix first",IF(V1470&lt;=Settings!$B$12,"2 - Review","3 - Monitor")))</f>
        <v/>
      </c>
      <c r="X1470" s="71" t="str">
        <f aca="false">IF(AND(E1470&gt;=Settings!$B$4,AF1470&gt;=Settings!$B$5,O1470&gt;=Settings!$B$6),"HIGH RATE","")</f>
        <v/>
      </c>
      <c r="Y1470" s="71" t="str">
        <f aca="false">IF(F1470&gt;0,RANK(F1470,$F$2:$F$1780)+COUNTIF($F$2:F1470,F1470)-1,"")</f>
        <v/>
      </c>
      <c r="Z1470" s="71" t="str">
        <f aca="false">IF(H1470&gt;0,RANK(H1470,$H$2:$H$1780)+COUNTIF($H$2:H1470,H1470)-1,"")</f>
        <v/>
      </c>
      <c r="AA1470" s="71" t="str">
        <f aca="false">IF(AC1470="","",RANK(AC1470,$AC$2:$AC$1780)+COUNTIF($AC$2:AC1470,AC1470)-1)</f>
        <v/>
      </c>
      <c r="AB1470" s="71" t="str">
        <f aca="false">IF(AD1470="","",RANK(AD1470,$AD$2:$AD$1780)+COUNTIF($AD$2:AD1470,AD1470)-1)</f>
        <v/>
      </c>
      <c r="AC1470" s="71" t="str">
        <f aca="false">IF(AND(AF1470&gt;0,E1470&gt;=Settings!$B$4),ROUND(J1470,10),"")</f>
        <v/>
      </c>
      <c r="AD1470" s="71" t="str">
        <f aca="false">IF(X1470="HIGH RATE",ROUND(O1470,10),"")</f>
        <v/>
      </c>
      <c r="AE1470" s="71" t="s">
        <v>60</v>
      </c>
      <c r="AF1470" s="73" t="n">
        <f aca="false">SUMIFS(Detail!$L$2:$L$9168,Detail!$C$2:$C$9168,$A1470)</f>
        <v>0</v>
      </c>
      <c r="AG1470" s="74" t="n">
        <f aca="false">SUMIFS(Detail!$N$2:$N$9168,Detail!$C$2:$C$9168,$A1470)</f>
        <v>0</v>
      </c>
    </row>
    <row r="1471" customFormat="false" ht="15" hidden="false" customHeight="false" outlineLevel="0" collapsed="false">
      <c r="A1471" s="71" t="s">
        <v>1783</v>
      </c>
      <c r="B1471" s="71" t="s">
        <v>2735</v>
      </c>
      <c r="C1471" s="71" t="s">
        <v>246</v>
      </c>
      <c r="D1471" s="71" t="str">
        <f aca="false">IFERROR(INDEX('Brand Map'!$B$4:$B$125,MATCH(C1471,'Brand Map'!$A$4:$A$125,0)),"Other")</f>
        <v>FYF</v>
      </c>
      <c r="E1471" s="73" t="n">
        <f aca="false">SUMIFS(Detail!$K$2:$K$9168,Detail!$C$2:$C$9168,$A1471)</f>
        <v>0</v>
      </c>
      <c r="F1471" s="73" t="n">
        <f aca="false">SUMIFS(Detail!$E$2:$E$9168,Detail!$C$2:$C$9168,$A1471)</f>
        <v>0</v>
      </c>
      <c r="G1471" s="74" t="n">
        <f aca="false">SUMIFS(Detail!$M$2:$M$9168,Detail!$C$2:$C$9168,$A1471)</f>
        <v>0</v>
      </c>
      <c r="H1471" s="74" t="n">
        <f aca="false">SUMIFS(Detail!$D$2:$D$9168,Detail!$C$2:$C$9168,$A1471)</f>
        <v>0</v>
      </c>
      <c r="I1471" s="74" t="n">
        <v>99.95</v>
      </c>
      <c r="J1471" s="51" t="n">
        <f aca="false">IF(E1471&gt;0,AF1471/E1471,0)</f>
        <v>0</v>
      </c>
      <c r="K1471" s="51" t="n">
        <f aca="false">IF(G1471&gt;0,AG1471/G1471,0)</f>
        <v>0</v>
      </c>
      <c r="L1471" s="75" t="n">
        <f aca="false">H1471/Settings!$B$16</f>
        <v>0</v>
      </c>
      <c r="M1471" s="76" t="n">
        <f aca="false">H1471/Settings!$B$20</f>
        <v>0</v>
      </c>
      <c r="N1471" s="77" t="n">
        <f aca="false">E1471*Settings!$B$3</f>
        <v>0</v>
      </c>
      <c r="O1471" s="77" t="n">
        <f aca="false">IF(E1471&gt;0,(AF1471-N1471)/SQRT(E1471*Settings!$B$3*(1-Settings!$B$3)),0)</f>
        <v>0</v>
      </c>
      <c r="P1471" s="77" t="n">
        <f aca="false">MAX(0,AF1471-N1471)</f>
        <v>0</v>
      </c>
      <c r="Q1471" s="51" t="n">
        <f aca="false">IF(E1471&gt;=Settings!$B$4,(AF1471+Settings!$B$7*Settings!$B$3)/(E1471+Settings!$B$7),Settings!$B$3)</f>
        <v>0.0748599558648786</v>
      </c>
      <c r="R1471" s="78" t="n">
        <f aca="false">PERCENTRANK($H$2:$H$1780,H1471,6)</f>
        <v>0</v>
      </c>
      <c r="S1471" s="78" t="n">
        <f aca="false">PERCENTRANK($Q$2:$Q$1780,Q1471,6)</f>
        <v>0.0646794</v>
      </c>
      <c r="T1471" s="78" t="n">
        <f aca="false">PERCENTRANK($F$2:$F$1780,F1471,6)</f>
        <v>0</v>
      </c>
      <c r="U1471" s="79" t="n">
        <f aca="false">IF(F1471&gt;0,ROUND((Settings!$B$8*T1471+Settings!$B$9*R1471+Settings!$B$10*S1471)/SUM(Settings!$B$8:$B$10),10),0)</f>
        <v>0</v>
      </c>
      <c r="V1471" s="71" t="str">
        <f aca="false">IF(U1471&gt;0,RANK(U1471,$U$2:$U$1780)+COUNTIF($U$2:U1471,U1471)-1,"")</f>
        <v/>
      </c>
      <c r="W1471" s="71" t="str">
        <f aca="false">IF(V1471="","",IF(V1471&lt;=Settings!$B$11,"1 - Fix first",IF(V1471&lt;=Settings!$B$12,"2 - Review","3 - Monitor")))</f>
        <v/>
      </c>
      <c r="X1471" s="71" t="str">
        <f aca="false">IF(AND(E1471&gt;=Settings!$B$4,AF1471&gt;=Settings!$B$5,O1471&gt;=Settings!$B$6),"HIGH RATE","")</f>
        <v/>
      </c>
      <c r="Y1471" s="71" t="str">
        <f aca="false">IF(F1471&gt;0,RANK(F1471,$F$2:$F$1780)+COUNTIF($F$2:F1471,F1471)-1,"")</f>
        <v/>
      </c>
      <c r="Z1471" s="71" t="str">
        <f aca="false">IF(H1471&gt;0,RANK(H1471,$H$2:$H$1780)+COUNTIF($H$2:H1471,H1471)-1,"")</f>
        <v/>
      </c>
      <c r="AA1471" s="71" t="str">
        <f aca="false">IF(AC1471="","",RANK(AC1471,$AC$2:$AC$1780)+COUNTIF($AC$2:AC1471,AC1471)-1)</f>
        <v/>
      </c>
      <c r="AB1471" s="71" t="str">
        <f aca="false">IF(AD1471="","",RANK(AD1471,$AD$2:$AD$1780)+COUNTIF($AD$2:AD1471,AD1471)-1)</f>
        <v/>
      </c>
      <c r="AC1471" s="71" t="str">
        <f aca="false">IF(AND(AF1471&gt;0,E1471&gt;=Settings!$B$4),ROUND(J1471,10),"")</f>
        <v/>
      </c>
      <c r="AD1471" s="71" t="str">
        <f aca="false">IF(X1471="HIGH RATE",ROUND(O1471,10),"")</f>
        <v/>
      </c>
      <c r="AE1471" s="71" t="s">
        <v>60</v>
      </c>
      <c r="AF1471" s="73" t="n">
        <f aca="false">SUMIFS(Detail!$L$2:$L$9168,Detail!$C$2:$C$9168,$A1471)</f>
        <v>0</v>
      </c>
      <c r="AG1471" s="74" t="n">
        <f aca="false">SUMIFS(Detail!$N$2:$N$9168,Detail!$C$2:$C$9168,$A1471)</f>
        <v>0</v>
      </c>
    </row>
    <row r="1472" customFormat="false" ht="15" hidden="false" customHeight="false" outlineLevel="0" collapsed="false">
      <c r="A1472" s="71" t="s">
        <v>914</v>
      </c>
      <c r="B1472" s="71" t="s">
        <v>2735</v>
      </c>
      <c r="C1472" s="71" t="s">
        <v>246</v>
      </c>
      <c r="D1472" s="71" t="str">
        <f aca="false">IFERROR(INDEX('Brand Map'!$B$4:$B$125,MATCH(C1472,'Brand Map'!$A$4:$A$125,0)),"Other")</f>
        <v>FYF</v>
      </c>
      <c r="E1472" s="73" t="n">
        <f aca="false">SUMIFS(Detail!$K$2:$K$9168,Detail!$C$2:$C$9168,$A1472)</f>
        <v>0</v>
      </c>
      <c r="F1472" s="73" t="n">
        <f aca="false">SUMIFS(Detail!$E$2:$E$9168,Detail!$C$2:$C$9168,$A1472)</f>
        <v>0</v>
      </c>
      <c r="G1472" s="74" t="n">
        <f aca="false">SUMIFS(Detail!$M$2:$M$9168,Detail!$C$2:$C$9168,$A1472)</f>
        <v>0</v>
      </c>
      <c r="H1472" s="74" t="n">
        <f aca="false">SUMIFS(Detail!$D$2:$D$9168,Detail!$C$2:$C$9168,$A1472)</f>
        <v>0</v>
      </c>
      <c r="I1472" s="74" t="n">
        <v>559.8</v>
      </c>
      <c r="J1472" s="51" t="n">
        <f aca="false">IF(E1472&gt;0,AF1472/E1472,0)</f>
        <v>0</v>
      </c>
      <c r="K1472" s="51" t="n">
        <f aca="false">IF(G1472&gt;0,AG1472/G1472,0)</f>
        <v>0</v>
      </c>
      <c r="L1472" s="75" t="n">
        <f aca="false">H1472/Settings!$B$16</f>
        <v>0</v>
      </c>
      <c r="M1472" s="76" t="n">
        <f aca="false">H1472/Settings!$B$20</f>
        <v>0</v>
      </c>
      <c r="N1472" s="77" t="n">
        <f aca="false">E1472*Settings!$B$3</f>
        <v>0</v>
      </c>
      <c r="O1472" s="77" t="n">
        <f aca="false">IF(E1472&gt;0,(AF1472-N1472)/SQRT(E1472*Settings!$B$3*(1-Settings!$B$3)),0)</f>
        <v>0</v>
      </c>
      <c r="P1472" s="77" t="n">
        <f aca="false">MAX(0,AF1472-N1472)</f>
        <v>0</v>
      </c>
      <c r="Q1472" s="51" t="n">
        <f aca="false">IF(E1472&gt;=Settings!$B$4,(AF1472+Settings!$B$7*Settings!$B$3)/(E1472+Settings!$B$7),Settings!$B$3)</f>
        <v>0.0748599558648786</v>
      </c>
      <c r="R1472" s="78" t="n">
        <f aca="false">PERCENTRANK($H$2:$H$1780,H1472,6)</f>
        <v>0</v>
      </c>
      <c r="S1472" s="78" t="n">
        <f aca="false">PERCENTRANK($Q$2:$Q$1780,Q1472,6)</f>
        <v>0.0646794</v>
      </c>
      <c r="T1472" s="78" t="n">
        <f aca="false">PERCENTRANK($F$2:$F$1780,F1472,6)</f>
        <v>0</v>
      </c>
      <c r="U1472" s="79" t="n">
        <f aca="false">IF(F1472&gt;0,ROUND((Settings!$B$8*T1472+Settings!$B$9*R1472+Settings!$B$10*S1472)/SUM(Settings!$B$8:$B$10),10),0)</f>
        <v>0</v>
      </c>
      <c r="V1472" s="71" t="str">
        <f aca="false">IF(U1472&gt;0,RANK(U1472,$U$2:$U$1780)+COUNTIF($U$2:U1472,U1472)-1,"")</f>
        <v/>
      </c>
      <c r="W1472" s="71" t="str">
        <f aca="false">IF(V1472="","",IF(V1472&lt;=Settings!$B$11,"1 - Fix first",IF(V1472&lt;=Settings!$B$12,"2 - Review","3 - Monitor")))</f>
        <v/>
      </c>
      <c r="X1472" s="71" t="str">
        <f aca="false">IF(AND(E1472&gt;=Settings!$B$4,AF1472&gt;=Settings!$B$5,O1472&gt;=Settings!$B$6),"HIGH RATE","")</f>
        <v/>
      </c>
      <c r="Y1472" s="71" t="str">
        <f aca="false">IF(F1472&gt;0,RANK(F1472,$F$2:$F$1780)+COUNTIF($F$2:F1472,F1472)-1,"")</f>
        <v/>
      </c>
      <c r="Z1472" s="71" t="str">
        <f aca="false">IF(H1472&gt;0,RANK(H1472,$H$2:$H$1780)+COUNTIF($H$2:H1472,H1472)-1,"")</f>
        <v/>
      </c>
      <c r="AA1472" s="71" t="str">
        <f aca="false">IF(AC1472="","",RANK(AC1472,$AC$2:$AC$1780)+COUNTIF($AC$2:AC1472,AC1472)-1)</f>
        <v/>
      </c>
      <c r="AB1472" s="71" t="str">
        <f aca="false">IF(AD1472="","",RANK(AD1472,$AD$2:$AD$1780)+COUNTIF($AD$2:AD1472,AD1472)-1)</f>
        <v/>
      </c>
      <c r="AC1472" s="71" t="str">
        <f aca="false">IF(AND(AF1472&gt;0,E1472&gt;=Settings!$B$4),ROUND(J1472,10),"")</f>
        <v/>
      </c>
      <c r="AD1472" s="71" t="str">
        <f aca="false">IF(X1472="HIGH RATE",ROUND(O1472,10),"")</f>
        <v/>
      </c>
      <c r="AE1472" s="71" t="s">
        <v>60</v>
      </c>
      <c r="AF1472" s="73" t="n">
        <f aca="false">SUMIFS(Detail!$L$2:$L$9168,Detail!$C$2:$C$9168,$A1472)</f>
        <v>0</v>
      </c>
      <c r="AG1472" s="74" t="n">
        <f aca="false">SUMIFS(Detail!$N$2:$N$9168,Detail!$C$2:$C$9168,$A1472)</f>
        <v>0</v>
      </c>
    </row>
    <row r="1473" customFormat="false" ht="15" hidden="false" customHeight="false" outlineLevel="0" collapsed="false">
      <c r="A1473" s="71" t="s">
        <v>1219</v>
      </c>
      <c r="B1473" s="71" t="s">
        <v>2775</v>
      </c>
      <c r="C1473" s="71" t="s">
        <v>246</v>
      </c>
      <c r="D1473" s="71" t="str">
        <f aca="false">IFERROR(INDEX('Brand Map'!$B$4:$B$125,MATCH(C1473,'Brand Map'!$A$4:$A$125,0)),"Other")</f>
        <v>FYF</v>
      </c>
      <c r="E1473" s="73" t="n">
        <f aca="false">SUMIFS(Detail!$K$2:$K$9168,Detail!$C$2:$C$9168,$A1473)</f>
        <v>0</v>
      </c>
      <c r="F1473" s="73" t="n">
        <f aca="false">SUMIFS(Detail!$E$2:$E$9168,Detail!$C$2:$C$9168,$A1473)</f>
        <v>0</v>
      </c>
      <c r="G1473" s="74" t="n">
        <f aca="false">SUMIFS(Detail!$M$2:$M$9168,Detail!$C$2:$C$9168,$A1473)</f>
        <v>0</v>
      </c>
      <c r="H1473" s="74" t="n">
        <f aca="false">SUMIFS(Detail!$D$2:$D$9168,Detail!$C$2:$C$9168,$A1473)</f>
        <v>0</v>
      </c>
      <c r="I1473" s="74" t="n">
        <v>139.9</v>
      </c>
      <c r="J1473" s="51" t="n">
        <f aca="false">IF(E1473&gt;0,AF1473/E1473,0)</f>
        <v>0</v>
      </c>
      <c r="K1473" s="51" t="n">
        <f aca="false">IF(G1473&gt;0,AG1473/G1473,0)</f>
        <v>0</v>
      </c>
      <c r="L1473" s="75" t="n">
        <f aca="false">H1473/Settings!$B$16</f>
        <v>0</v>
      </c>
      <c r="M1473" s="76" t="n">
        <f aca="false">H1473/Settings!$B$20</f>
        <v>0</v>
      </c>
      <c r="N1473" s="77" t="n">
        <f aca="false">E1473*Settings!$B$3</f>
        <v>0</v>
      </c>
      <c r="O1473" s="77" t="n">
        <f aca="false">IF(E1473&gt;0,(AF1473-N1473)/SQRT(E1473*Settings!$B$3*(1-Settings!$B$3)),0)</f>
        <v>0</v>
      </c>
      <c r="P1473" s="77" t="n">
        <f aca="false">MAX(0,AF1473-N1473)</f>
        <v>0</v>
      </c>
      <c r="Q1473" s="51" t="n">
        <f aca="false">IF(E1473&gt;=Settings!$B$4,(AF1473+Settings!$B$7*Settings!$B$3)/(E1473+Settings!$B$7),Settings!$B$3)</f>
        <v>0.0748599558648786</v>
      </c>
      <c r="R1473" s="78" t="n">
        <f aca="false">PERCENTRANK($H$2:$H$1780,H1473,6)</f>
        <v>0</v>
      </c>
      <c r="S1473" s="78" t="n">
        <f aca="false">PERCENTRANK($Q$2:$Q$1780,Q1473,6)</f>
        <v>0.0646794</v>
      </c>
      <c r="T1473" s="78" t="n">
        <f aca="false">PERCENTRANK($F$2:$F$1780,F1473,6)</f>
        <v>0</v>
      </c>
      <c r="U1473" s="79" t="n">
        <f aca="false">IF(F1473&gt;0,ROUND((Settings!$B$8*T1473+Settings!$B$9*R1473+Settings!$B$10*S1473)/SUM(Settings!$B$8:$B$10),10),0)</f>
        <v>0</v>
      </c>
      <c r="V1473" s="71" t="str">
        <f aca="false">IF(U1473&gt;0,RANK(U1473,$U$2:$U$1780)+COUNTIF($U$2:U1473,U1473)-1,"")</f>
        <v/>
      </c>
      <c r="W1473" s="71" t="str">
        <f aca="false">IF(V1473="","",IF(V1473&lt;=Settings!$B$11,"1 - Fix first",IF(V1473&lt;=Settings!$B$12,"2 - Review","3 - Monitor")))</f>
        <v/>
      </c>
      <c r="X1473" s="71" t="str">
        <f aca="false">IF(AND(E1473&gt;=Settings!$B$4,AF1473&gt;=Settings!$B$5,O1473&gt;=Settings!$B$6),"HIGH RATE","")</f>
        <v/>
      </c>
      <c r="Y1473" s="71" t="str">
        <f aca="false">IF(F1473&gt;0,RANK(F1473,$F$2:$F$1780)+COUNTIF($F$2:F1473,F1473)-1,"")</f>
        <v/>
      </c>
      <c r="Z1473" s="71" t="str">
        <f aca="false">IF(H1473&gt;0,RANK(H1473,$H$2:$H$1780)+COUNTIF($H$2:H1473,H1473)-1,"")</f>
        <v/>
      </c>
      <c r="AA1473" s="71" t="str">
        <f aca="false">IF(AC1473="","",RANK(AC1473,$AC$2:$AC$1780)+COUNTIF($AC$2:AC1473,AC1473)-1)</f>
        <v/>
      </c>
      <c r="AB1473" s="71" t="str">
        <f aca="false">IF(AD1473="","",RANK(AD1473,$AD$2:$AD$1780)+COUNTIF($AD$2:AD1473,AD1473)-1)</f>
        <v/>
      </c>
      <c r="AC1473" s="71" t="str">
        <f aca="false">IF(AND(AF1473&gt;0,E1473&gt;=Settings!$B$4),ROUND(J1473,10),"")</f>
        <v/>
      </c>
      <c r="AD1473" s="71" t="str">
        <f aca="false">IF(X1473="HIGH RATE",ROUND(O1473,10),"")</f>
        <v/>
      </c>
      <c r="AE1473" s="71" t="s">
        <v>60</v>
      </c>
      <c r="AF1473" s="73" t="n">
        <f aca="false">SUMIFS(Detail!$L$2:$L$9168,Detail!$C$2:$C$9168,$A1473)</f>
        <v>0</v>
      </c>
      <c r="AG1473" s="74" t="n">
        <f aca="false">SUMIFS(Detail!$N$2:$N$9168,Detail!$C$2:$C$9168,$A1473)</f>
        <v>0</v>
      </c>
    </row>
    <row r="1474" customFormat="false" ht="15" hidden="false" customHeight="false" outlineLevel="0" collapsed="false">
      <c r="A1474" s="71" t="s">
        <v>1137</v>
      </c>
      <c r="B1474" s="71" t="s">
        <v>2775</v>
      </c>
      <c r="C1474" s="71" t="s">
        <v>246</v>
      </c>
      <c r="D1474" s="71" t="str">
        <f aca="false">IFERROR(INDEX('Brand Map'!$B$4:$B$125,MATCH(C1474,'Brand Map'!$A$4:$A$125,0)),"Other")</f>
        <v>FYF</v>
      </c>
      <c r="E1474" s="73" t="n">
        <f aca="false">SUMIFS(Detail!$K$2:$K$9168,Detail!$C$2:$C$9168,$A1474)</f>
        <v>0</v>
      </c>
      <c r="F1474" s="73" t="n">
        <f aca="false">SUMIFS(Detail!$E$2:$E$9168,Detail!$C$2:$C$9168,$A1474)</f>
        <v>0</v>
      </c>
      <c r="G1474" s="74" t="n">
        <f aca="false">SUMIFS(Detail!$M$2:$M$9168,Detail!$C$2:$C$9168,$A1474)</f>
        <v>0</v>
      </c>
      <c r="H1474" s="74" t="n">
        <f aca="false">SUMIFS(Detail!$D$2:$D$9168,Detail!$C$2:$C$9168,$A1474)</f>
        <v>0</v>
      </c>
      <c r="I1474" s="74" t="n">
        <v>159.9</v>
      </c>
      <c r="J1474" s="51" t="n">
        <f aca="false">IF(E1474&gt;0,AF1474/E1474,0)</f>
        <v>0</v>
      </c>
      <c r="K1474" s="51" t="n">
        <f aca="false">IF(G1474&gt;0,AG1474/G1474,0)</f>
        <v>0</v>
      </c>
      <c r="L1474" s="75" t="n">
        <f aca="false">H1474/Settings!$B$16</f>
        <v>0</v>
      </c>
      <c r="M1474" s="76" t="n">
        <f aca="false">H1474/Settings!$B$20</f>
        <v>0</v>
      </c>
      <c r="N1474" s="77" t="n">
        <f aca="false">E1474*Settings!$B$3</f>
        <v>0</v>
      </c>
      <c r="O1474" s="77" t="n">
        <f aca="false">IF(E1474&gt;0,(AF1474-N1474)/SQRT(E1474*Settings!$B$3*(1-Settings!$B$3)),0)</f>
        <v>0</v>
      </c>
      <c r="P1474" s="77" t="n">
        <f aca="false">MAX(0,AF1474-N1474)</f>
        <v>0</v>
      </c>
      <c r="Q1474" s="51" t="n">
        <f aca="false">IF(E1474&gt;=Settings!$B$4,(AF1474+Settings!$B$7*Settings!$B$3)/(E1474+Settings!$B$7),Settings!$B$3)</f>
        <v>0.0748599558648786</v>
      </c>
      <c r="R1474" s="78" t="n">
        <f aca="false">PERCENTRANK($H$2:$H$1780,H1474,6)</f>
        <v>0</v>
      </c>
      <c r="S1474" s="78" t="n">
        <f aca="false">PERCENTRANK($Q$2:$Q$1780,Q1474,6)</f>
        <v>0.0646794</v>
      </c>
      <c r="T1474" s="78" t="n">
        <f aca="false">PERCENTRANK($F$2:$F$1780,F1474,6)</f>
        <v>0</v>
      </c>
      <c r="U1474" s="79" t="n">
        <f aca="false">IF(F1474&gt;0,ROUND((Settings!$B$8*T1474+Settings!$B$9*R1474+Settings!$B$10*S1474)/SUM(Settings!$B$8:$B$10),10),0)</f>
        <v>0</v>
      </c>
      <c r="V1474" s="71" t="str">
        <f aca="false">IF(U1474&gt;0,RANK(U1474,$U$2:$U$1780)+COUNTIF($U$2:U1474,U1474)-1,"")</f>
        <v/>
      </c>
      <c r="W1474" s="71" t="str">
        <f aca="false">IF(V1474="","",IF(V1474&lt;=Settings!$B$11,"1 - Fix first",IF(V1474&lt;=Settings!$B$12,"2 - Review","3 - Monitor")))</f>
        <v/>
      </c>
      <c r="X1474" s="71" t="str">
        <f aca="false">IF(AND(E1474&gt;=Settings!$B$4,AF1474&gt;=Settings!$B$5,O1474&gt;=Settings!$B$6),"HIGH RATE","")</f>
        <v/>
      </c>
      <c r="Y1474" s="71" t="str">
        <f aca="false">IF(F1474&gt;0,RANK(F1474,$F$2:$F$1780)+COUNTIF($F$2:F1474,F1474)-1,"")</f>
        <v/>
      </c>
      <c r="Z1474" s="71" t="str">
        <f aca="false">IF(H1474&gt;0,RANK(H1474,$H$2:$H$1780)+COUNTIF($H$2:H1474,H1474)-1,"")</f>
        <v/>
      </c>
      <c r="AA1474" s="71" t="str">
        <f aca="false">IF(AC1474="","",RANK(AC1474,$AC$2:$AC$1780)+COUNTIF($AC$2:AC1474,AC1474)-1)</f>
        <v/>
      </c>
      <c r="AB1474" s="71" t="str">
        <f aca="false">IF(AD1474="","",RANK(AD1474,$AD$2:$AD$1780)+COUNTIF($AD$2:AD1474,AD1474)-1)</f>
        <v/>
      </c>
      <c r="AC1474" s="71" t="str">
        <f aca="false">IF(AND(AF1474&gt;0,E1474&gt;=Settings!$B$4),ROUND(J1474,10),"")</f>
        <v/>
      </c>
      <c r="AD1474" s="71" t="str">
        <f aca="false">IF(X1474="HIGH RATE",ROUND(O1474,10),"")</f>
        <v/>
      </c>
      <c r="AE1474" s="71" t="s">
        <v>60</v>
      </c>
      <c r="AF1474" s="73" t="n">
        <f aca="false">SUMIFS(Detail!$L$2:$L$9168,Detail!$C$2:$C$9168,$A1474)</f>
        <v>0</v>
      </c>
      <c r="AG1474" s="74" t="n">
        <f aca="false">SUMIFS(Detail!$N$2:$N$9168,Detail!$C$2:$C$9168,$A1474)</f>
        <v>0</v>
      </c>
    </row>
    <row r="1475" customFormat="false" ht="15" hidden="false" customHeight="false" outlineLevel="0" collapsed="false">
      <c r="A1475" s="71" t="s">
        <v>1321</v>
      </c>
      <c r="B1475" s="71" t="s">
        <v>2503</v>
      </c>
      <c r="C1475" s="71" t="s">
        <v>246</v>
      </c>
      <c r="D1475" s="71" t="str">
        <f aca="false">IFERROR(INDEX('Brand Map'!$B$4:$B$125,MATCH(C1475,'Brand Map'!$A$4:$A$125,0)),"Other")</f>
        <v>FYF</v>
      </c>
      <c r="E1475" s="73" t="n">
        <f aca="false">SUMIFS(Detail!$K$2:$K$9168,Detail!$C$2:$C$9168,$A1475)</f>
        <v>0</v>
      </c>
      <c r="F1475" s="73" t="n">
        <f aca="false">SUMIFS(Detail!$E$2:$E$9168,Detail!$C$2:$C$9168,$A1475)</f>
        <v>0</v>
      </c>
      <c r="G1475" s="74" t="n">
        <f aca="false">SUMIFS(Detail!$M$2:$M$9168,Detail!$C$2:$C$9168,$A1475)</f>
        <v>0</v>
      </c>
      <c r="H1475" s="74" t="n">
        <f aca="false">SUMIFS(Detail!$D$2:$D$9168,Detail!$C$2:$C$9168,$A1475)</f>
        <v>0</v>
      </c>
      <c r="I1475" s="74" t="n">
        <v>1271.6</v>
      </c>
      <c r="J1475" s="51" t="n">
        <f aca="false">IF(E1475&gt;0,AF1475/E1475,0)</f>
        <v>0</v>
      </c>
      <c r="K1475" s="51" t="n">
        <f aca="false">IF(G1475&gt;0,AG1475/G1475,0)</f>
        <v>0</v>
      </c>
      <c r="L1475" s="75" t="n">
        <f aca="false">H1475/Settings!$B$16</f>
        <v>0</v>
      </c>
      <c r="M1475" s="76" t="n">
        <f aca="false">H1475/Settings!$B$20</f>
        <v>0</v>
      </c>
      <c r="N1475" s="77" t="n">
        <f aca="false">E1475*Settings!$B$3</f>
        <v>0</v>
      </c>
      <c r="O1475" s="77" t="n">
        <f aca="false">IF(E1475&gt;0,(AF1475-N1475)/SQRT(E1475*Settings!$B$3*(1-Settings!$B$3)),0)</f>
        <v>0</v>
      </c>
      <c r="P1475" s="77" t="n">
        <f aca="false">MAX(0,AF1475-N1475)</f>
        <v>0</v>
      </c>
      <c r="Q1475" s="51" t="n">
        <f aca="false">IF(E1475&gt;=Settings!$B$4,(AF1475+Settings!$B$7*Settings!$B$3)/(E1475+Settings!$B$7),Settings!$B$3)</f>
        <v>0.0748599558648786</v>
      </c>
      <c r="R1475" s="78" t="n">
        <f aca="false">PERCENTRANK($H$2:$H$1780,H1475,6)</f>
        <v>0</v>
      </c>
      <c r="S1475" s="78" t="n">
        <f aca="false">PERCENTRANK($Q$2:$Q$1780,Q1475,6)</f>
        <v>0.0646794</v>
      </c>
      <c r="T1475" s="78" t="n">
        <f aca="false">PERCENTRANK($F$2:$F$1780,F1475,6)</f>
        <v>0</v>
      </c>
      <c r="U1475" s="79" t="n">
        <f aca="false">IF(F1475&gt;0,ROUND((Settings!$B$8*T1475+Settings!$B$9*R1475+Settings!$B$10*S1475)/SUM(Settings!$B$8:$B$10),10),0)</f>
        <v>0</v>
      </c>
      <c r="V1475" s="71" t="str">
        <f aca="false">IF(U1475&gt;0,RANK(U1475,$U$2:$U$1780)+COUNTIF($U$2:U1475,U1475)-1,"")</f>
        <v/>
      </c>
      <c r="W1475" s="71" t="str">
        <f aca="false">IF(V1475="","",IF(V1475&lt;=Settings!$B$11,"1 - Fix first",IF(V1475&lt;=Settings!$B$12,"2 - Review","3 - Monitor")))</f>
        <v/>
      </c>
      <c r="X1475" s="71" t="str">
        <f aca="false">IF(AND(E1475&gt;=Settings!$B$4,AF1475&gt;=Settings!$B$5,O1475&gt;=Settings!$B$6),"HIGH RATE","")</f>
        <v/>
      </c>
      <c r="Y1475" s="71" t="str">
        <f aca="false">IF(F1475&gt;0,RANK(F1475,$F$2:$F$1780)+COUNTIF($F$2:F1475,F1475)-1,"")</f>
        <v/>
      </c>
      <c r="Z1475" s="71" t="str">
        <f aca="false">IF(H1475&gt;0,RANK(H1475,$H$2:$H$1780)+COUNTIF($H$2:H1475,H1475)-1,"")</f>
        <v/>
      </c>
      <c r="AA1475" s="71" t="str">
        <f aca="false">IF(AC1475="","",RANK(AC1475,$AC$2:$AC$1780)+COUNTIF($AC$2:AC1475,AC1475)-1)</f>
        <v/>
      </c>
      <c r="AB1475" s="71" t="str">
        <f aca="false">IF(AD1475="","",RANK(AD1475,$AD$2:$AD$1780)+COUNTIF($AD$2:AD1475,AD1475)-1)</f>
        <v/>
      </c>
      <c r="AC1475" s="71" t="str">
        <f aca="false">IF(AND(AF1475&gt;0,E1475&gt;=Settings!$B$4),ROUND(J1475,10),"")</f>
        <v/>
      </c>
      <c r="AD1475" s="71" t="str">
        <f aca="false">IF(X1475="HIGH RATE",ROUND(O1475,10),"")</f>
        <v/>
      </c>
      <c r="AE1475" s="71" t="s">
        <v>60</v>
      </c>
      <c r="AF1475" s="73" t="n">
        <f aca="false">SUMIFS(Detail!$L$2:$L$9168,Detail!$C$2:$C$9168,$A1475)</f>
        <v>0</v>
      </c>
      <c r="AG1475" s="74" t="n">
        <f aca="false">SUMIFS(Detail!$N$2:$N$9168,Detail!$C$2:$C$9168,$A1475)</f>
        <v>0</v>
      </c>
    </row>
    <row r="1476" customFormat="false" ht="15" hidden="false" customHeight="false" outlineLevel="0" collapsed="false">
      <c r="A1476" s="71" t="s">
        <v>1317</v>
      </c>
      <c r="B1476" s="71" t="s">
        <v>2837</v>
      </c>
      <c r="C1476" s="71" t="s">
        <v>246</v>
      </c>
      <c r="D1476" s="71" t="str">
        <f aca="false">IFERROR(INDEX('Brand Map'!$B$4:$B$125,MATCH(C1476,'Brand Map'!$A$4:$A$125,0)),"Other")</f>
        <v>FYF</v>
      </c>
      <c r="E1476" s="73" t="n">
        <f aca="false">SUMIFS(Detail!$K$2:$K$9168,Detail!$C$2:$C$9168,$A1476)</f>
        <v>0</v>
      </c>
      <c r="F1476" s="73" t="n">
        <f aca="false">SUMIFS(Detail!$E$2:$E$9168,Detail!$C$2:$C$9168,$A1476)</f>
        <v>0</v>
      </c>
      <c r="G1476" s="74" t="n">
        <f aca="false">SUMIFS(Detail!$M$2:$M$9168,Detail!$C$2:$C$9168,$A1476)</f>
        <v>0</v>
      </c>
      <c r="H1476" s="74" t="n">
        <f aca="false">SUMIFS(Detail!$D$2:$D$9168,Detail!$C$2:$C$9168,$A1476)</f>
        <v>0</v>
      </c>
      <c r="I1476" s="74" t="n">
        <v>839.6</v>
      </c>
      <c r="J1476" s="51" t="n">
        <f aca="false">IF(E1476&gt;0,AF1476/E1476,0)</f>
        <v>0</v>
      </c>
      <c r="K1476" s="51" t="n">
        <f aca="false">IF(G1476&gt;0,AG1476/G1476,0)</f>
        <v>0</v>
      </c>
      <c r="L1476" s="75" t="n">
        <f aca="false">H1476/Settings!$B$16</f>
        <v>0</v>
      </c>
      <c r="M1476" s="76" t="n">
        <f aca="false">H1476/Settings!$B$20</f>
        <v>0</v>
      </c>
      <c r="N1476" s="77" t="n">
        <f aca="false">E1476*Settings!$B$3</f>
        <v>0</v>
      </c>
      <c r="O1476" s="77" t="n">
        <f aca="false">IF(E1476&gt;0,(AF1476-N1476)/SQRT(E1476*Settings!$B$3*(1-Settings!$B$3)),0)</f>
        <v>0</v>
      </c>
      <c r="P1476" s="77" t="n">
        <f aca="false">MAX(0,AF1476-N1476)</f>
        <v>0</v>
      </c>
      <c r="Q1476" s="51" t="n">
        <f aca="false">IF(E1476&gt;=Settings!$B$4,(AF1476+Settings!$B$7*Settings!$B$3)/(E1476+Settings!$B$7),Settings!$B$3)</f>
        <v>0.0748599558648786</v>
      </c>
      <c r="R1476" s="78" t="n">
        <f aca="false">PERCENTRANK($H$2:$H$1780,H1476,6)</f>
        <v>0</v>
      </c>
      <c r="S1476" s="78" t="n">
        <f aca="false">PERCENTRANK($Q$2:$Q$1780,Q1476,6)</f>
        <v>0.0646794</v>
      </c>
      <c r="T1476" s="78" t="n">
        <f aca="false">PERCENTRANK($F$2:$F$1780,F1476,6)</f>
        <v>0</v>
      </c>
      <c r="U1476" s="79" t="n">
        <f aca="false">IF(F1476&gt;0,ROUND((Settings!$B$8*T1476+Settings!$B$9*R1476+Settings!$B$10*S1476)/SUM(Settings!$B$8:$B$10),10),0)</f>
        <v>0</v>
      </c>
      <c r="V1476" s="71" t="str">
        <f aca="false">IF(U1476&gt;0,RANK(U1476,$U$2:$U$1780)+COUNTIF($U$2:U1476,U1476)-1,"")</f>
        <v/>
      </c>
      <c r="W1476" s="71" t="str">
        <f aca="false">IF(V1476="","",IF(V1476&lt;=Settings!$B$11,"1 - Fix first",IF(V1476&lt;=Settings!$B$12,"2 - Review","3 - Monitor")))</f>
        <v/>
      </c>
      <c r="X1476" s="71" t="str">
        <f aca="false">IF(AND(E1476&gt;=Settings!$B$4,AF1476&gt;=Settings!$B$5,O1476&gt;=Settings!$B$6),"HIGH RATE","")</f>
        <v/>
      </c>
      <c r="Y1476" s="71" t="str">
        <f aca="false">IF(F1476&gt;0,RANK(F1476,$F$2:$F$1780)+COUNTIF($F$2:F1476,F1476)-1,"")</f>
        <v/>
      </c>
      <c r="Z1476" s="71" t="str">
        <f aca="false">IF(H1476&gt;0,RANK(H1476,$H$2:$H$1780)+COUNTIF($H$2:H1476,H1476)-1,"")</f>
        <v/>
      </c>
      <c r="AA1476" s="71" t="str">
        <f aca="false">IF(AC1476="","",RANK(AC1476,$AC$2:$AC$1780)+COUNTIF($AC$2:AC1476,AC1476)-1)</f>
        <v/>
      </c>
      <c r="AB1476" s="71" t="str">
        <f aca="false">IF(AD1476="","",RANK(AD1476,$AD$2:$AD$1780)+COUNTIF($AD$2:AD1476,AD1476)-1)</f>
        <v/>
      </c>
      <c r="AC1476" s="71" t="str">
        <f aca="false">IF(AND(AF1476&gt;0,E1476&gt;=Settings!$B$4),ROUND(J1476,10),"")</f>
        <v/>
      </c>
      <c r="AD1476" s="71" t="str">
        <f aca="false">IF(X1476="HIGH RATE",ROUND(O1476,10),"")</f>
        <v/>
      </c>
      <c r="AE1476" s="71" t="s">
        <v>60</v>
      </c>
      <c r="AF1476" s="73" t="n">
        <f aca="false">SUMIFS(Detail!$L$2:$L$9168,Detail!$C$2:$C$9168,$A1476)</f>
        <v>0</v>
      </c>
      <c r="AG1476" s="74" t="n">
        <f aca="false">SUMIFS(Detail!$N$2:$N$9168,Detail!$C$2:$C$9168,$A1476)</f>
        <v>0</v>
      </c>
    </row>
    <row r="1477" customFormat="false" ht="15" hidden="false" customHeight="false" outlineLevel="0" collapsed="false">
      <c r="A1477" s="71" t="s">
        <v>1101</v>
      </c>
      <c r="B1477" s="71" t="s">
        <v>2837</v>
      </c>
      <c r="C1477" s="71" t="s">
        <v>246</v>
      </c>
      <c r="D1477" s="71" t="str">
        <f aca="false">IFERROR(INDEX('Brand Map'!$B$4:$B$125,MATCH(C1477,'Brand Map'!$A$4:$A$125,0)),"Other")</f>
        <v>FYF</v>
      </c>
      <c r="E1477" s="73" t="n">
        <f aca="false">SUMIFS(Detail!$K$2:$K$9168,Detail!$C$2:$C$9168,$A1477)</f>
        <v>0</v>
      </c>
      <c r="F1477" s="73" t="n">
        <f aca="false">SUMIFS(Detail!$E$2:$E$9168,Detail!$C$2:$C$9168,$A1477)</f>
        <v>0</v>
      </c>
      <c r="G1477" s="74" t="n">
        <f aca="false">SUMIFS(Detail!$M$2:$M$9168,Detail!$C$2:$C$9168,$A1477)</f>
        <v>0</v>
      </c>
      <c r="H1477" s="74" t="n">
        <f aca="false">SUMIFS(Detail!$D$2:$D$9168,Detail!$C$2:$C$9168,$A1477)</f>
        <v>0</v>
      </c>
      <c r="I1477" s="74" t="n">
        <v>524.75</v>
      </c>
      <c r="J1477" s="51" t="n">
        <f aca="false">IF(E1477&gt;0,AF1477/E1477,0)</f>
        <v>0</v>
      </c>
      <c r="K1477" s="51" t="n">
        <f aca="false">IF(G1477&gt;0,AG1477/G1477,0)</f>
        <v>0</v>
      </c>
      <c r="L1477" s="75" t="n">
        <f aca="false">H1477/Settings!$B$16</f>
        <v>0</v>
      </c>
      <c r="M1477" s="76" t="n">
        <f aca="false">H1477/Settings!$B$20</f>
        <v>0</v>
      </c>
      <c r="N1477" s="77" t="n">
        <f aca="false">E1477*Settings!$B$3</f>
        <v>0</v>
      </c>
      <c r="O1477" s="77" t="n">
        <f aca="false">IF(E1477&gt;0,(AF1477-N1477)/SQRT(E1477*Settings!$B$3*(1-Settings!$B$3)),0)</f>
        <v>0</v>
      </c>
      <c r="P1477" s="77" t="n">
        <f aca="false">MAX(0,AF1477-N1477)</f>
        <v>0</v>
      </c>
      <c r="Q1477" s="51" t="n">
        <f aca="false">IF(E1477&gt;=Settings!$B$4,(AF1477+Settings!$B$7*Settings!$B$3)/(E1477+Settings!$B$7),Settings!$B$3)</f>
        <v>0.0748599558648786</v>
      </c>
      <c r="R1477" s="78" t="n">
        <f aca="false">PERCENTRANK($H$2:$H$1780,H1477,6)</f>
        <v>0</v>
      </c>
      <c r="S1477" s="78" t="n">
        <f aca="false">PERCENTRANK($Q$2:$Q$1780,Q1477,6)</f>
        <v>0.0646794</v>
      </c>
      <c r="T1477" s="78" t="n">
        <f aca="false">PERCENTRANK($F$2:$F$1780,F1477,6)</f>
        <v>0</v>
      </c>
      <c r="U1477" s="79" t="n">
        <f aca="false">IF(F1477&gt;0,ROUND((Settings!$B$8*T1477+Settings!$B$9*R1477+Settings!$B$10*S1477)/SUM(Settings!$B$8:$B$10),10),0)</f>
        <v>0</v>
      </c>
      <c r="V1477" s="71" t="str">
        <f aca="false">IF(U1477&gt;0,RANK(U1477,$U$2:$U$1780)+COUNTIF($U$2:U1477,U1477)-1,"")</f>
        <v/>
      </c>
      <c r="W1477" s="71" t="str">
        <f aca="false">IF(V1477="","",IF(V1477&lt;=Settings!$B$11,"1 - Fix first",IF(V1477&lt;=Settings!$B$12,"2 - Review","3 - Monitor")))</f>
        <v/>
      </c>
      <c r="X1477" s="71" t="str">
        <f aca="false">IF(AND(E1477&gt;=Settings!$B$4,AF1477&gt;=Settings!$B$5,O1477&gt;=Settings!$B$6),"HIGH RATE","")</f>
        <v/>
      </c>
      <c r="Y1477" s="71" t="str">
        <f aca="false">IF(F1477&gt;0,RANK(F1477,$F$2:$F$1780)+COUNTIF($F$2:F1477,F1477)-1,"")</f>
        <v/>
      </c>
      <c r="Z1477" s="71" t="str">
        <f aca="false">IF(H1477&gt;0,RANK(H1477,$H$2:$H$1780)+COUNTIF($H$2:H1477,H1477)-1,"")</f>
        <v/>
      </c>
      <c r="AA1477" s="71" t="str">
        <f aca="false">IF(AC1477="","",RANK(AC1477,$AC$2:$AC$1780)+COUNTIF($AC$2:AC1477,AC1477)-1)</f>
        <v/>
      </c>
      <c r="AB1477" s="71" t="str">
        <f aca="false">IF(AD1477="","",RANK(AD1477,$AD$2:$AD$1780)+COUNTIF($AD$2:AD1477,AD1477)-1)</f>
        <v/>
      </c>
      <c r="AC1477" s="71" t="str">
        <f aca="false">IF(AND(AF1477&gt;0,E1477&gt;=Settings!$B$4),ROUND(J1477,10),"")</f>
        <v/>
      </c>
      <c r="AD1477" s="71" t="str">
        <f aca="false">IF(X1477="HIGH RATE",ROUND(O1477,10),"")</f>
        <v/>
      </c>
      <c r="AE1477" s="71" t="s">
        <v>60</v>
      </c>
      <c r="AF1477" s="73" t="n">
        <f aca="false">SUMIFS(Detail!$L$2:$L$9168,Detail!$C$2:$C$9168,$A1477)</f>
        <v>0</v>
      </c>
      <c r="AG1477" s="74" t="n">
        <f aca="false">SUMIFS(Detail!$N$2:$N$9168,Detail!$C$2:$C$9168,$A1477)</f>
        <v>0</v>
      </c>
    </row>
    <row r="1478" customFormat="false" ht="15" hidden="false" customHeight="false" outlineLevel="0" collapsed="false">
      <c r="A1478" s="71" t="s">
        <v>1922</v>
      </c>
      <c r="B1478" s="71" t="s">
        <v>2867</v>
      </c>
      <c r="C1478" s="71" t="s">
        <v>246</v>
      </c>
      <c r="D1478" s="71" t="str">
        <f aca="false">IFERROR(INDEX('Brand Map'!$B$4:$B$125,MATCH(C1478,'Brand Map'!$A$4:$A$125,0)),"Other")</f>
        <v>FYF</v>
      </c>
      <c r="E1478" s="73" t="n">
        <f aca="false">SUMIFS(Detail!$K$2:$K$9168,Detail!$C$2:$C$9168,$A1478)</f>
        <v>0</v>
      </c>
      <c r="F1478" s="73" t="n">
        <f aca="false">SUMIFS(Detail!$E$2:$E$9168,Detail!$C$2:$C$9168,$A1478)</f>
        <v>0</v>
      </c>
      <c r="G1478" s="74" t="n">
        <f aca="false">SUMIFS(Detail!$M$2:$M$9168,Detail!$C$2:$C$9168,$A1478)</f>
        <v>0</v>
      </c>
      <c r="H1478" s="74" t="n">
        <f aca="false">SUMIFS(Detail!$D$2:$D$9168,Detail!$C$2:$C$9168,$A1478)</f>
        <v>0</v>
      </c>
      <c r="I1478" s="74" t="n">
        <v>324.75</v>
      </c>
      <c r="J1478" s="51" t="n">
        <f aca="false">IF(E1478&gt;0,AF1478/E1478,0)</f>
        <v>0</v>
      </c>
      <c r="K1478" s="51" t="n">
        <f aca="false">IF(G1478&gt;0,AG1478/G1478,0)</f>
        <v>0</v>
      </c>
      <c r="L1478" s="75" t="n">
        <f aca="false">H1478/Settings!$B$16</f>
        <v>0</v>
      </c>
      <c r="M1478" s="76" t="n">
        <f aca="false">H1478/Settings!$B$20</f>
        <v>0</v>
      </c>
      <c r="N1478" s="77" t="n">
        <f aca="false">E1478*Settings!$B$3</f>
        <v>0</v>
      </c>
      <c r="O1478" s="77" t="n">
        <f aca="false">IF(E1478&gt;0,(AF1478-N1478)/SQRT(E1478*Settings!$B$3*(1-Settings!$B$3)),0)</f>
        <v>0</v>
      </c>
      <c r="P1478" s="77" t="n">
        <f aca="false">MAX(0,AF1478-N1478)</f>
        <v>0</v>
      </c>
      <c r="Q1478" s="51" t="n">
        <f aca="false">IF(E1478&gt;=Settings!$B$4,(AF1478+Settings!$B$7*Settings!$B$3)/(E1478+Settings!$B$7),Settings!$B$3)</f>
        <v>0.0748599558648786</v>
      </c>
      <c r="R1478" s="78" t="n">
        <f aca="false">PERCENTRANK($H$2:$H$1780,H1478,6)</f>
        <v>0</v>
      </c>
      <c r="S1478" s="78" t="n">
        <f aca="false">PERCENTRANK($Q$2:$Q$1780,Q1478,6)</f>
        <v>0.0646794</v>
      </c>
      <c r="T1478" s="78" t="n">
        <f aca="false">PERCENTRANK($F$2:$F$1780,F1478,6)</f>
        <v>0</v>
      </c>
      <c r="U1478" s="79" t="n">
        <f aca="false">IF(F1478&gt;0,ROUND((Settings!$B$8*T1478+Settings!$B$9*R1478+Settings!$B$10*S1478)/SUM(Settings!$B$8:$B$10),10),0)</f>
        <v>0</v>
      </c>
      <c r="V1478" s="71" t="str">
        <f aca="false">IF(U1478&gt;0,RANK(U1478,$U$2:$U$1780)+COUNTIF($U$2:U1478,U1478)-1,"")</f>
        <v/>
      </c>
      <c r="W1478" s="71" t="str">
        <f aca="false">IF(V1478="","",IF(V1478&lt;=Settings!$B$11,"1 - Fix first",IF(V1478&lt;=Settings!$B$12,"2 - Review","3 - Monitor")))</f>
        <v/>
      </c>
      <c r="X1478" s="71" t="str">
        <f aca="false">IF(AND(E1478&gt;=Settings!$B$4,AF1478&gt;=Settings!$B$5,O1478&gt;=Settings!$B$6),"HIGH RATE","")</f>
        <v/>
      </c>
      <c r="Y1478" s="71" t="str">
        <f aca="false">IF(F1478&gt;0,RANK(F1478,$F$2:$F$1780)+COUNTIF($F$2:F1478,F1478)-1,"")</f>
        <v/>
      </c>
      <c r="Z1478" s="71" t="str">
        <f aca="false">IF(H1478&gt;0,RANK(H1478,$H$2:$H$1780)+COUNTIF($H$2:H1478,H1478)-1,"")</f>
        <v/>
      </c>
      <c r="AA1478" s="71" t="str">
        <f aca="false">IF(AC1478="","",RANK(AC1478,$AC$2:$AC$1780)+COUNTIF($AC$2:AC1478,AC1478)-1)</f>
        <v/>
      </c>
      <c r="AB1478" s="71" t="str">
        <f aca="false">IF(AD1478="","",RANK(AD1478,$AD$2:$AD$1780)+COUNTIF($AD$2:AD1478,AD1478)-1)</f>
        <v/>
      </c>
      <c r="AC1478" s="71" t="str">
        <f aca="false">IF(AND(AF1478&gt;0,E1478&gt;=Settings!$B$4),ROUND(J1478,10),"")</f>
        <v/>
      </c>
      <c r="AD1478" s="71" t="str">
        <f aca="false">IF(X1478="HIGH RATE",ROUND(O1478,10),"")</f>
        <v/>
      </c>
      <c r="AE1478" s="71" t="s">
        <v>60</v>
      </c>
      <c r="AF1478" s="73" t="n">
        <f aca="false">SUMIFS(Detail!$L$2:$L$9168,Detail!$C$2:$C$9168,$A1478)</f>
        <v>0</v>
      </c>
      <c r="AG1478" s="74" t="n">
        <f aca="false">SUMIFS(Detail!$N$2:$N$9168,Detail!$C$2:$C$9168,$A1478)</f>
        <v>0</v>
      </c>
    </row>
    <row r="1479" customFormat="false" ht="15" hidden="false" customHeight="false" outlineLevel="0" collapsed="false">
      <c r="A1479" s="71" t="s">
        <v>1060</v>
      </c>
      <c r="B1479" s="71" t="s">
        <v>2782</v>
      </c>
      <c r="C1479" s="71" t="s">
        <v>246</v>
      </c>
      <c r="D1479" s="71" t="str">
        <f aca="false">IFERROR(INDEX('Brand Map'!$B$4:$B$125,MATCH(C1479,'Brand Map'!$A$4:$A$125,0)),"Other")</f>
        <v>FYF</v>
      </c>
      <c r="E1479" s="73" t="n">
        <f aca="false">SUMIFS(Detail!$K$2:$K$9168,Detail!$C$2:$C$9168,$A1479)</f>
        <v>0</v>
      </c>
      <c r="F1479" s="73" t="n">
        <f aca="false">SUMIFS(Detail!$E$2:$E$9168,Detail!$C$2:$C$9168,$A1479)</f>
        <v>0</v>
      </c>
      <c r="G1479" s="74" t="n">
        <f aca="false">SUMIFS(Detail!$M$2:$M$9168,Detail!$C$2:$C$9168,$A1479)</f>
        <v>0</v>
      </c>
      <c r="H1479" s="74" t="n">
        <f aca="false">SUMIFS(Detail!$D$2:$D$9168,Detail!$C$2:$C$9168,$A1479)</f>
        <v>0</v>
      </c>
      <c r="I1479" s="74" t="n">
        <v>60</v>
      </c>
      <c r="J1479" s="51" t="n">
        <f aca="false">IF(E1479&gt;0,AF1479/E1479,0)</f>
        <v>0</v>
      </c>
      <c r="K1479" s="51" t="n">
        <f aca="false">IF(G1479&gt;0,AG1479/G1479,0)</f>
        <v>0</v>
      </c>
      <c r="L1479" s="75" t="n">
        <f aca="false">H1479/Settings!$B$16</f>
        <v>0</v>
      </c>
      <c r="M1479" s="76" t="n">
        <f aca="false">H1479/Settings!$B$20</f>
        <v>0</v>
      </c>
      <c r="N1479" s="77" t="n">
        <f aca="false">E1479*Settings!$B$3</f>
        <v>0</v>
      </c>
      <c r="O1479" s="77" t="n">
        <f aca="false">IF(E1479&gt;0,(AF1479-N1479)/SQRT(E1479*Settings!$B$3*(1-Settings!$B$3)),0)</f>
        <v>0</v>
      </c>
      <c r="P1479" s="77" t="n">
        <f aca="false">MAX(0,AF1479-N1479)</f>
        <v>0</v>
      </c>
      <c r="Q1479" s="51" t="n">
        <f aca="false">IF(E1479&gt;=Settings!$B$4,(AF1479+Settings!$B$7*Settings!$B$3)/(E1479+Settings!$B$7),Settings!$B$3)</f>
        <v>0.0748599558648786</v>
      </c>
      <c r="R1479" s="78" t="n">
        <f aca="false">PERCENTRANK($H$2:$H$1780,H1479,6)</f>
        <v>0</v>
      </c>
      <c r="S1479" s="78" t="n">
        <f aca="false">PERCENTRANK($Q$2:$Q$1780,Q1479,6)</f>
        <v>0.0646794</v>
      </c>
      <c r="T1479" s="78" t="n">
        <f aca="false">PERCENTRANK($F$2:$F$1780,F1479,6)</f>
        <v>0</v>
      </c>
      <c r="U1479" s="79" t="n">
        <f aca="false">IF(F1479&gt;0,ROUND((Settings!$B$8*T1479+Settings!$B$9*R1479+Settings!$B$10*S1479)/SUM(Settings!$B$8:$B$10),10),0)</f>
        <v>0</v>
      </c>
      <c r="V1479" s="71" t="str">
        <f aca="false">IF(U1479&gt;0,RANK(U1479,$U$2:$U$1780)+COUNTIF($U$2:U1479,U1479)-1,"")</f>
        <v/>
      </c>
      <c r="W1479" s="71" t="str">
        <f aca="false">IF(V1479="","",IF(V1479&lt;=Settings!$B$11,"1 - Fix first",IF(V1479&lt;=Settings!$B$12,"2 - Review","3 - Monitor")))</f>
        <v/>
      </c>
      <c r="X1479" s="71" t="str">
        <f aca="false">IF(AND(E1479&gt;=Settings!$B$4,AF1479&gt;=Settings!$B$5,O1479&gt;=Settings!$B$6),"HIGH RATE","")</f>
        <v/>
      </c>
      <c r="Y1479" s="71" t="str">
        <f aca="false">IF(F1479&gt;0,RANK(F1479,$F$2:$F$1780)+COUNTIF($F$2:F1479,F1479)-1,"")</f>
        <v/>
      </c>
      <c r="Z1479" s="71" t="str">
        <f aca="false">IF(H1479&gt;0,RANK(H1479,$H$2:$H$1780)+COUNTIF($H$2:H1479,H1479)-1,"")</f>
        <v/>
      </c>
      <c r="AA1479" s="71" t="str">
        <f aca="false">IF(AC1479="","",RANK(AC1479,$AC$2:$AC$1780)+COUNTIF($AC$2:AC1479,AC1479)-1)</f>
        <v/>
      </c>
      <c r="AB1479" s="71" t="str">
        <f aca="false">IF(AD1479="","",RANK(AD1479,$AD$2:$AD$1780)+COUNTIF($AD$2:AD1479,AD1479)-1)</f>
        <v/>
      </c>
      <c r="AC1479" s="71" t="str">
        <f aca="false">IF(AND(AF1479&gt;0,E1479&gt;=Settings!$B$4),ROUND(J1479,10),"")</f>
        <v/>
      </c>
      <c r="AD1479" s="71" t="str">
        <f aca="false">IF(X1479="HIGH RATE",ROUND(O1479,10),"")</f>
        <v/>
      </c>
      <c r="AE1479" s="71" t="s">
        <v>60</v>
      </c>
      <c r="AF1479" s="73" t="n">
        <f aca="false">SUMIFS(Detail!$L$2:$L$9168,Detail!$C$2:$C$9168,$A1479)</f>
        <v>0</v>
      </c>
      <c r="AG1479" s="74" t="n">
        <f aca="false">SUMIFS(Detail!$N$2:$N$9168,Detail!$C$2:$C$9168,$A1479)</f>
        <v>0</v>
      </c>
    </row>
    <row r="1480" customFormat="false" ht="15" hidden="false" customHeight="false" outlineLevel="0" collapsed="false">
      <c r="A1480" s="71" t="s">
        <v>1411</v>
      </c>
      <c r="B1480" s="71" t="s">
        <v>2782</v>
      </c>
      <c r="C1480" s="71" t="s">
        <v>246</v>
      </c>
      <c r="D1480" s="71" t="str">
        <f aca="false">IFERROR(INDEX('Brand Map'!$B$4:$B$125,MATCH(C1480,'Brand Map'!$A$4:$A$125,0)),"Other")</f>
        <v>FYF</v>
      </c>
      <c r="E1480" s="73" t="n">
        <f aca="false">SUMIFS(Detail!$K$2:$K$9168,Detail!$C$2:$C$9168,$A1480)</f>
        <v>0</v>
      </c>
      <c r="F1480" s="73" t="n">
        <f aca="false">SUMIFS(Detail!$E$2:$E$9168,Detail!$C$2:$C$9168,$A1480)</f>
        <v>0</v>
      </c>
      <c r="G1480" s="74" t="n">
        <f aca="false">SUMIFS(Detail!$M$2:$M$9168,Detail!$C$2:$C$9168,$A1480)</f>
        <v>0</v>
      </c>
      <c r="H1480" s="74" t="n">
        <f aca="false">SUMIFS(Detail!$D$2:$D$9168,Detail!$C$2:$C$9168,$A1480)</f>
        <v>0</v>
      </c>
      <c r="I1480" s="74" t="n">
        <v>99.95</v>
      </c>
      <c r="J1480" s="51" t="n">
        <f aca="false">IF(E1480&gt;0,AF1480/E1480,0)</f>
        <v>0</v>
      </c>
      <c r="K1480" s="51" t="n">
        <f aca="false">IF(G1480&gt;0,AG1480/G1480,0)</f>
        <v>0</v>
      </c>
      <c r="L1480" s="75" t="n">
        <f aca="false">H1480/Settings!$B$16</f>
        <v>0</v>
      </c>
      <c r="M1480" s="76" t="n">
        <f aca="false">H1480/Settings!$B$20</f>
        <v>0</v>
      </c>
      <c r="N1480" s="77" t="n">
        <f aca="false">E1480*Settings!$B$3</f>
        <v>0</v>
      </c>
      <c r="O1480" s="77" t="n">
        <f aca="false">IF(E1480&gt;0,(AF1480-N1480)/SQRT(E1480*Settings!$B$3*(1-Settings!$B$3)),0)</f>
        <v>0</v>
      </c>
      <c r="P1480" s="77" t="n">
        <f aca="false">MAX(0,AF1480-N1480)</f>
        <v>0</v>
      </c>
      <c r="Q1480" s="51" t="n">
        <f aca="false">IF(E1480&gt;=Settings!$B$4,(AF1480+Settings!$B$7*Settings!$B$3)/(E1480+Settings!$B$7),Settings!$B$3)</f>
        <v>0.0748599558648786</v>
      </c>
      <c r="R1480" s="78" t="n">
        <f aca="false">PERCENTRANK($H$2:$H$1780,H1480,6)</f>
        <v>0</v>
      </c>
      <c r="S1480" s="78" t="n">
        <f aca="false">PERCENTRANK($Q$2:$Q$1780,Q1480,6)</f>
        <v>0.0646794</v>
      </c>
      <c r="T1480" s="78" t="n">
        <f aca="false">PERCENTRANK($F$2:$F$1780,F1480,6)</f>
        <v>0</v>
      </c>
      <c r="U1480" s="79" t="n">
        <f aca="false">IF(F1480&gt;0,ROUND((Settings!$B$8*T1480+Settings!$B$9*R1480+Settings!$B$10*S1480)/SUM(Settings!$B$8:$B$10),10),0)</f>
        <v>0</v>
      </c>
      <c r="V1480" s="71" t="str">
        <f aca="false">IF(U1480&gt;0,RANK(U1480,$U$2:$U$1780)+COUNTIF($U$2:U1480,U1480)-1,"")</f>
        <v/>
      </c>
      <c r="W1480" s="71" t="str">
        <f aca="false">IF(V1480="","",IF(V1480&lt;=Settings!$B$11,"1 - Fix first",IF(V1480&lt;=Settings!$B$12,"2 - Review","3 - Monitor")))</f>
        <v/>
      </c>
      <c r="X1480" s="71" t="str">
        <f aca="false">IF(AND(E1480&gt;=Settings!$B$4,AF1480&gt;=Settings!$B$5,O1480&gt;=Settings!$B$6),"HIGH RATE","")</f>
        <v/>
      </c>
      <c r="Y1480" s="71" t="str">
        <f aca="false">IF(F1480&gt;0,RANK(F1480,$F$2:$F$1780)+COUNTIF($F$2:F1480,F1480)-1,"")</f>
        <v/>
      </c>
      <c r="Z1480" s="71" t="str">
        <f aca="false">IF(H1480&gt;0,RANK(H1480,$H$2:$H$1780)+COUNTIF($H$2:H1480,H1480)-1,"")</f>
        <v/>
      </c>
      <c r="AA1480" s="71" t="str">
        <f aca="false">IF(AC1480="","",RANK(AC1480,$AC$2:$AC$1780)+COUNTIF($AC$2:AC1480,AC1480)-1)</f>
        <v/>
      </c>
      <c r="AB1480" s="71" t="str">
        <f aca="false">IF(AD1480="","",RANK(AD1480,$AD$2:$AD$1780)+COUNTIF($AD$2:AD1480,AD1480)-1)</f>
        <v/>
      </c>
      <c r="AC1480" s="71" t="str">
        <f aca="false">IF(AND(AF1480&gt;0,E1480&gt;=Settings!$B$4),ROUND(J1480,10),"")</f>
        <v/>
      </c>
      <c r="AD1480" s="71" t="str">
        <f aca="false">IF(X1480="HIGH RATE",ROUND(O1480,10),"")</f>
        <v/>
      </c>
      <c r="AE1480" s="71" t="s">
        <v>60</v>
      </c>
      <c r="AF1480" s="73" t="n">
        <f aca="false">SUMIFS(Detail!$L$2:$L$9168,Detail!$C$2:$C$9168,$A1480)</f>
        <v>0</v>
      </c>
      <c r="AG1480" s="74" t="n">
        <f aca="false">SUMIFS(Detail!$N$2:$N$9168,Detail!$C$2:$C$9168,$A1480)</f>
        <v>0</v>
      </c>
    </row>
    <row r="1481" customFormat="false" ht="15" hidden="false" customHeight="false" outlineLevel="0" collapsed="false">
      <c r="A1481" s="71" t="s">
        <v>1424</v>
      </c>
      <c r="B1481" s="71" t="s">
        <v>2782</v>
      </c>
      <c r="C1481" s="71" t="s">
        <v>246</v>
      </c>
      <c r="D1481" s="71" t="str">
        <f aca="false">IFERROR(INDEX('Brand Map'!$B$4:$B$125,MATCH(C1481,'Brand Map'!$A$4:$A$125,0)),"Other")</f>
        <v>FYF</v>
      </c>
      <c r="E1481" s="73" t="n">
        <f aca="false">SUMIFS(Detail!$K$2:$K$9168,Detail!$C$2:$C$9168,$A1481)</f>
        <v>0</v>
      </c>
      <c r="F1481" s="73" t="n">
        <f aca="false">SUMIFS(Detail!$E$2:$E$9168,Detail!$C$2:$C$9168,$A1481)</f>
        <v>0</v>
      </c>
      <c r="G1481" s="74" t="n">
        <f aca="false">SUMIFS(Detail!$M$2:$M$9168,Detail!$C$2:$C$9168,$A1481)</f>
        <v>0</v>
      </c>
      <c r="H1481" s="74" t="n">
        <f aca="false">SUMIFS(Detail!$D$2:$D$9168,Detail!$C$2:$C$9168,$A1481)</f>
        <v>0</v>
      </c>
      <c r="I1481" s="74" t="n">
        <v>239.9</v>
      </c>
      <c r="J1481" s="51" t="n">
        <f aca="false">IF(E1481&gt;0,AF1481/E1481,0)</f>
        <v>0</v>
      </c>
      <c r="K1481" s="51" t="n">
        <f aca="false">IF(G1481&gt;0,AG1481/G1481,0)</f>
        <v>0</v>
      </c>
      <c r="L1481" s="75" t="n">
        <f aca="false">H1481/Settings!$B$16</f>
        <v>0</v>
      </c>
      <c r="M1481" s="76" t="n">
        <f aca="false">H1481/Settings!$B$20</f>
        <v>0</v>
      </c>
      <c r="N1481" s="77" t="n">
        <f aca="false">E1481*Settings!$B$3</f>
        <v>0</v>
      </c>
      <c r="O1481" s="77" t="n">
        <f aca="false">IF(E1481&gt;0,(AF1481-N1481)/SQRT(E1481*Settings!$B$3*(1-Settings!$B$3)),0)</f>
        <v>0</v>
      </c>
      <c r="P1481" s="77" t="n">
        <f aca="false">MAX(0,AF1481-N1481)</f>
        <v>0</v>
      </c>
      <c r="Q1481" s="51" t="n">
        <f aca="false">IF(E1481&gt;=Settings!$B$4,(AF1481+Settings!$B$7*Settings!$B$3)/(E1481+Settings!$B$7),Settings!$B$3)</f>
        <v>0.0748599558648786</v>
      </c>
      <c r="R1481" s="78" t="n">
        <f aca="false">PERCENTRANK($H$2:$H$1780,H1481,6)</f>
        <v>0</v>
      </c>
      <c r="S1481" s="78" t="n">
        <f aca="false">PERCENTRANK($Q$2:$Q$1780,Q1481,6)</f>
        <v>0.0646794</v>
      </c>
      <c r="T1481" s="78" t="n">
        <f aca="false">PERCENTRANK($F$2:$F$1780,F1481,6)</f>
        <v>0</v>
      </c>
      <c r="U1481" s="79" t="n">
        <f aca="false">IF(F1481&gt;0,ROUND((Settings!$B$8*T1481+Settings!$B$9*R1481+Settings!$B$10*S1481)/SUM(Settings!$B$8:$B$10),10),0)</f>
        <v>0</v>
      </c>
      <c r="V1481" s="71" t="str">
        <f aca="false">IF(U1481&gt;0,RANK(U1481,$U$2:$U$1780)+COUNTIF($U$2:U1481,U1481)-1,"")</f>
        <v/>
      </c>
      <c r="W1481" s="71" t="str">
        <f aca="false">IF(V1481="","",IF(V1481&lt;=Settings!$B$11,"1 - Fix first",IF(V1481&lt;=Settings!$B$12,"2 - Review","3 - Monitor")))</f>
        <v/>
      </c>
      <c r="X1481" s="71" t="str">
        <f aca="false">IF(AND(E1481&gt;=Settings!$B$4,AF1481&gt;=Settings!$B$5,O1481&gt;=Settings!$B$6),"HIGH RATE","")</f>
        <v/>
      </c>
      <c r="Y1481" s="71" t="str">
        <f aca="false">IF(F1481&gt;0,RANK(F1481,$F$2:$F$1780)+COUNTIF($F$2:F1481,F1481)-1,"")</f>
        <v/>
      </c>
      <c r="Z1481" s="71" t="str">
        <f aca="false">IF(H1481&gt;0,RANK(H1481,$H$2:$H$1780)+COUNTIF($H$2:H1481,H1481)-1,"")</f>
        <v/>
      </c>
      <c r="AA1481" s="71" t="str">
        <f aca="false">IF(AC1481="","",RANK(AC1481,$AC$2:$AC$1780)+COUNTIF($AC$2:AC1481,AC1481)-1)</f>
        <v/>
      </c>
      <c r="AB1481" s="71" t="str">
        <f aca="false">IF(AD1481="","",RANK(AD1481,$AD$2:$AD$1780)+COUNTIF($AD$2:AD1481,AD1481)-1)</f>
        <v/>
      </c>
      <c r="AC1481" s="71" t="str">
        <f aca="false">IF(AND(AF1481&gt;0,E1481&gt;=Settings!$B$4),ROUND(J1481,10),"")</f>
        <v/>
      </c>
      <c r="AD1481" s="71" t="str">
        <f aca="false">IF(X1481="HIGH RATE",ROUND(O1481,10),"")</f>
        <v/>
      </c>
      <c r="AE1481" s="71" t="s">
        <v>60</v>
      </c>
      <c r="AF1481" s="73" t="n">
        <f aca="false">SUMIFS(Detail!$L$2:$L$9168,Detail!$C$2:$C$9168,$A1481)</f>
        <v>0</v>
      </c>
      <c r="AG1481" s="74" t="n">
        <f aca="false">SUMIFS(Detail!$N$2:$N$9168,Detail!$C$2:$C$9168,$A1481)</f>
        <v>0</v>
      </c>
    </row>
    <row r="1482" customFormat="false" ht="15" hidden="false" customHeight="false" outlineLevel="0" collapsed="false">
      <c r="A1482" s="71" t="s">
        <v>1013</v>
      </c>
      <c r="B1482" s="71" t="s">
        <v>2782</v>
      </c>
      <c r="C1482" s="71" t="s">
        <v>246</v>
      </c>
      <c r="D1482" s="71" t="str">
        <f aca="false">IFERROR(INDEX('Brand Map'!$B$4:$B$125,MATCH(C1482,'Brand Map'!$A$4:$A$125,0)),"Other")</f>
        <v>FYF</v>
      </c>
      <c r="E1482" s="73" t="n">
        <f aca="false">SUMIFS(Detail!$K$2:$K$9168,Detail!$C$2:$C$9168,$A1482)</f>
        <v>0</v>
      </c>
      <c r="F1482" s="73" t="n">
        <f aca="false">SUMIFS(Detail!$E$2:$E$9168,Detail!$C$2:$C$9168,$A1482)</f>
        <v>0</v>
      </c>
      <c r="G1482" s="74" t="n">
        <f aca="false">SUMIFS(Detail!$M$2:$M$9168,Detail!$C$2:$C$9168,$A1482)</f>
        <v>0</v>
      </c>
      <c r="H1482" s="74" t="n">
        <f aca="false">SUMIFS(Detail!$D$2:$D$9168,Detail!$C$2:$C$9168,$A1482)</f>
        <v>0</v>
      </c>
      <c r="I1482" s="74" t="n">
        <v>191.92</v>
      </c>
      <c r="J1482" s="51" t="n">
        <f aca="false">IF(E1482&gt;0,AF1482/E1482,0)</f>
        <v>0</v>
      </c>
      <c r="K1482" s="51" t="n">
        <f aca="false">IF(G1482&gt;0,AG1482/G1482,0)</f>
        <v>0</v>
      </c>
      <c r="L1482" s="75" t="n">
        <f aca="false">H1482/Settings!$B$16</f>
        <v>0</v>
      </c>
      <c r="M1482" s="76" t="n">
        <f aca="false">H1482/Settings!$B$20</f>
        <v>0</v>
      </c>
      <c r="N1482" s="77" t="n">
        <f aca="false">E1482*Settings!$B$3</f>
        <v>0</v>
      </c>
      <c r="O1482" s="77" t="n">
        <f aca="false">IF(E1482&gt;0,(AF1482-N1482)/SQRT(E1482*Settings!$B$3*(1-Settings!$B$3)),0)</f>
        <v>0</v>
      </c>
      <c r="P1482" s="77" t="n">
        <f aca="false">MAX(0,AF1482-N1482)</f>
        <v>0</v>
      </c>
      <c r="Q1482" s="51" t="n">
        <f aca="false">IF(E1482&gt;=Settings!$B$4,(AF1482+Settings!$B$7*Settings!$B$3)/(E1482+Settings!$B$7),Settings!$B$3)</f>
        <v>0.0748599558648786</v>
      </c>
      <c r="R1482" s="78" t="n">
        <f aca="false">PERCENTRANK($H$2:$H$1780,H1482,6)</f>
        <v>0</v>
      </c>
      <c r="S1482" s="78" t="n">
        <f aca="false">PERCENTRANK($Q$2:$Q$1780,Q1482,6)</f>
        <v>0.0646794</v>
      </c>
      <c r="T1482" s="78" t="n">
        <f aca="false">PERCENTRANK($F$2:$F$1780,F1482,6)</f>
        <v>0</v>
      </c>
      <c r="U1482" s="79" t="n">
        <f aca="false">IF(F1482&gt;0,ROUND((Settings!$B$8*T1482+Settings!$B$9*R1482+Settings!$B$10*S1482)/SUM(Settings!$B$8:$B$10),10),0)</f>
        <v>0</v>
      </c>
      <c r="V1482" s="71" t="str">
        <f aca="false">IF(U1482&gt;0,RANK(U1482,$U$2:$U$1780)+COUNTIF($U$2:U1482,U1482)-1,"")</f>
        <v/>
      </c>
      <c r="W1482" s="71" t="str">
        <f aca="false">IF(V1482="","",IF(V1482&lt;=Settings!$B$11,"1 - Fix first",IF(V1482&lt;=Settings!$B$12,"2 - Review","3 - Monitor")))</f>
        <v/>
      </c>
      <c r="X1482" s="71" t="str">
        <f aca="false">IF(AND(E1482&gt;=Settings!$B$4,AF1482&gt;=Settings!$B$5,O1482&gt;=Settings!$B$6),"HIGH RATE","")</f>
        <v/>
      </c>
      <c r="Y1482" s="71" t="str">
        <f aca="false">IF(F1482&gt;0,RANK(F1482,$F$2:$F$1780)+COUNTIF($F$2:F1482,F1482)-1,"")</f>
        <v/>
      </c>
      <c r="Z1482" s="71" t="str">
        <f aca="false">IF(H1482&gt;0,RANK(H1482,$H$2:$H$1780)+COUNTIF($H$2:H1482,H1482)-1,"")</f>
        <v/>
      </c>
      <c r="AA1482" s="71" t="str">
        <f aca="false">IF(AC1482="","",RANK(AC1482,$AC$2:$AC$1780)+COUNTIF($AC$2:AC1482,AC1482)-1)</f>
        <v/>
      </c>
      <c r="AB1482" s="71" t="str">
        <f aca="false">IF(AD1482="","",RANK(AD1482,$AD$2:$AD$1780)+COUNTIF($AD$2:AD1482,AD1482)-1)</f>
        <v/>
      </c>
      <c r="AC1482" s="71" t="str">
        <f aca="false">IF(AND(AF1482&gt;0,E1482&gt;=Settings!$B$4),ROUND(J1482,10),"")</f>
        <v/>
      </c>
      <c r="AD1482" s="71" t="str">
        <f aca="false">IF(X1482="HIGH RATE",ROUND(O1482,10),"")</f>
        <v/>
      </c>
      <c r="AE1482" s="71" t="s">
        <v>60</v>
      </c>
      <c r="AF1482" s="73" t="n">
        <f aca="false">SUMIFS(Detail!$L$2:$L$9168,Detail!$C$2:$C$9168,$A1482)</f>
        <v>0</v>
      </c>
      <c r="AG1482" s="74" t="n">
        <f aca="false">SUMIFS(Detail!$N$2:$N$9168,Detail!$C$2:$C$9168,$A1482)</f>
        <v>0</v>
      </c>
    </row>
    <row r="1483" customFormat="false" ht="15" hidden="false" customHeight="false" outlineLevel="0" collapsed="false">
      <c r="A1483" s="71" t="s">
        <v>1457</v>
      </c>
      <c r="B1483" s="71" t="s">
        <v>2782</v>
      </c>
      <c r="C1483" s="71" t="s">
        <v>246</v>
      </c>
      <c r="D1483" s="71" t="str">
        <f aca="false">IFERROR(INDEX('Brand Map'!$B$4:$B$125,MATCH(C1483,'Brand Map'!$A$4:$A$125,0)),"Other")</f>
        <v>FYF</v>
      </c>
      <c r="E1483" s="73" t="n">
        <f aca="false">SUMIFS(Detail!$K$2:$K$9168,Detail!$C$2:$C$9168,$A1483)</f>
        <v>0</v>
      </c>
      <c r="F1483" s="73" t="n">
        <f aca="false">SUMIFS(Detail!$E$2:$E$9168,Detail!$C$2:$C$9168,$A1483)</f>
        <v>0</v>
      </c>
      <c r="G1483" s="74" t="n">
        <f aca="false">SUMIFS(Detail!$M$2:$M$9168,Detail!$C$2:$C$9168,$A1483)</f>
        <v>0</v>
      </c>
      <c r="H1483" s="74" t="n">
        <f aca="false">SUMIFS(Detail!$D$2:$D$9168,Detail!$C$2:$C$9168,$A1483)</f>
        <v>0</v>
      </c>
      <c r="I1483" s="74" t="n">
        <v>244.93</v>
      </c>
      <c r="J1483" s="51" t="n">
        <f aca="false">IF(E1483&gt;0,AF1483/E1483,0)</f>
        <v>0</v>
      </c>
      <c r="K1483" s="51" t="n">
        <f aca="false">IF(G1483&gt;0,AG1483/G1483,0)</f>
        <v>0</v>
      </c>
      <c r="L1483" s="75" t="n">
        <f aca="false">H1483/Settings!$B$16</f>
        <v>0</v>
      </c>
      <c r="M1483" s="76" t="n">
        <f aca="false">H1483/Settings!$B$20</f>
        <v>0</v>
      </c>
      <c r="N1483" s="77" t="n">
        <f aca="false">E1483*Settings!$B$3</f>
        <v>0</v>
      </c>
      <c r="O1483" s="77" t="n">
        <f aca="false">IF(E1483&gt;0,(AF1483-N1483)/SQRT(E1483*Settings!$B$3*(1-Settings!$B$3)),0)</f>
        <v>0</v>
      </c>
      <c r="P1483" s="77" t="n">
        <f aca="false">MAX(0,AF1483-N1483)</f>
        <v>0</v>
      </c>
      <c r="Q1483" s="51" t="n">
        <f aca="false">IF(E1483&gt;=Settings!$B$4,(AF1483+Settings!$B$7*Settings!$B$3)/(E1483+Settings!$B$7),Settings!$B$3)</f>
        <v>0.0748599558648786</v>
      </c>
      <c r="R1483" s="78" t="n">
        <f aca="false">PERCENTRANK($H$2:$H$1780,H1483,6)</f>
        <v>0</v>
      </c>
      <c r="S1483" s="78" t="n">
        <f aca="false">PERCENTRANK($Q$2:$Q$1780,Q1483,6)</f>
        <v>0.0646794</v>
      </c>
      <c r="T1483" s="78" t="n">
        <f aca="false">PERCENTRANK($F$2:$F$1780,F1483,6)</f>
        <v>0</v>
      </c>
      <c r="U1483" s="79" t="n">
        <f aca="false">IF(F1483&gt;0,ROUND((Settings!$B$8*T1483+Settings!$B$9*R1483+Settings!$B$10*S1483)/SUM(Settings!$B$8:$B$10),10),0)</f>
        <v>0</v>
      </c>
      <c r="V1483" s="71" t="str">
        <f aca="false">IF(U1483&gt;0,RANK(U1483,$U$2:$U$1780)+COUNTIF($U$2:U1483,U1483)-1,"")</f>
        <v/>
      </c>
      <c r="W1483" s="71" t="str">
        <f aca="false">IF(V1483="","",IF(V1483&lt;=Settings!$B$11,"1 - Fix first",IF(V1483&lt;=Settings!$B$12,"2 - Review","3 - Monitor")))</f>
        <v/>
      </c>
      <c r="X1483" s="71" t="str">
        <f aca="false">IF(AND(E1483&gt;=Settings!$B$4,AF1483&gt;=Settings!$B$5,O1483&gt;=Settings!$B$6),"HIGH RATE","")</f>
        <v/>
      </c>
      <c r="Y1483" s="71" t="str">
        <f aca="false">IF(F1483&gt;0,RANK(F1483,$F$2:$F$1780)+COUNTIF($F$2:F1483,F1483)-1,"")</f>
        <v/>
      </c>
      <c r="Z1483" s="71" t="str">
        <f aca="false">IF(H1483&gt;0,RANK(H1483,$H$2:$H$1780)+COUNTIF($H$2:H1483,H1483)-1,"")</f>
        <v/>
      </c>
      <c r="AA1483" s="71" t="str">
        <f aca="false">IF(AC1483="","",RANK(AC1483,$AC$2:$AC$1780)+COUNTIF($AC$2:AC1483,AC1483)-1)</f>
        <v/>
      </c>
      <c r="AB1483" s="71" t="str">
        <f aca="false">IF(AD1483="","",RANK(AD1483,$AD$2:$AD$1780)+COUNTIF($AD$2:AD1483,AD1483)-1)</f>
        <v/>
      </c>
      <c r="AC1483" s="71" t="str">
        <f aca="false">IF(AND(AF1483&gt;0,E1483&gt;=Settings!$B$4),ROUND(J1483,10),"")</f>
        <v/>
      </c>
      <c r="AD1483" s="71" t="str">
        <f aca="false">IF(X1483="HIGH RATE",ROUND(O1483,10),"")</f>
        <v/>
      </c>
      <c r="AE1483" s="71" t="s">
        <v>60</v>
      </c>
      <c r="AF1483" s="73" t="n">
        <f aca="false">SUMIFS(Detail!$L$2:$L$9168,Detail!$C$2:$C$9168,$A1483)</f>
        <v>0</v>
      </c>
      <c r="AG1483" s="74" t="n">
        <f aca="false">SUMIFS(Detail!$N$2:$N$9168,Detail!$C$2:$C$9168,$A1483)</f>
        <v>0</v>
      </c>
    </row>
    <row r="1484" customFormat="false" ht="15" hidden="false" customHeight="false" outlineLevel="0" collapsed="false">
      <c r="A1484" s="71" t="s">
        <v>1943</v>
      </c>
      <c r="B1484" s="71" t="s">
        <v>2782</v>
      </c>
      <c r="C1484" s="71" t="s">
        <v>246</v>
      </c>
      <c r="D1484" s="71" t="str">
        <f aca="false">IFERROR(INDEX('Brand Map'!$B$4:$B$125,MATCH(C1484,'Brand Map'!$A$4:$A$125,0)),"Other")</f>
        <v>FYF</v>
      </c>
      <c r="E1484" s="73" t="n">
        <f aca="false">SUMIFS(Detail!$K$2:$K$9168,Detail!$C$2:$C$9168,$A1484)</f>
        <v>0</v>
      </c>
      <c r="F1484" s="73" t="n">
        <f aca="false">SUMIFS(Detail!$E$2:$E$9168,Detail!$C$2:$C$9168,$A1484)</f>
        <v>0</v>
      </c>
      <c r="G1484" s="74" t="n">
        <f aca="false">SUMIFS(Detail!$M$2:$M$9168,Detail!$C$2:$C$9168,$A1484)</f>
        <v>0</v>
      </c>
      <c r="H1484" s="74" t="n">
        <f aca="false">SUMIFS(Detail!$D$2:$D$9168,Detail!$C$2:$C$9168,$A1484)</f>
        <v>0</v>
      </c>
      <c r="I1484" s="74" t="n">
        <v>239.9</v>
      </c>
      <c r="J1484" s="51" t="n">
        <f aca="false">IF(E1484&gt;0,AF1484/E1484,0)</f>
        <v>0</v>
      </c>
      <c r="K1484" s="51" t="n">
        <f aca="false">IF(G1484&gt;0,AG1484/G1484,0)</f>
        <v>0</v>
      </c>
      <c r="L1484" s="75" t="n">
        <f aca="false">H1484/Settings!$B$16</f>
        <v>0</v>
      </c>
      <c r="M1484" s="76" t="n">
        <f aca="false">H1484/Settings!$B$20</f>
        <v>0</v>
      </c>
      <c r="N1484" s="77" t="n">
        <f aca="false">E1484*Settings!$B$3</f>
        <v>0</v>
      </c>
      <c r="O1484" s="77" t="n">
        <f aca="false">IF(E1484&gt;0,(AF1484-N1484)/SQRT(E1484*Settings!$B$3*(1-Settings!$B$3)),0)</f>
        <v>0</v>
      </c>
      <c r="P1484" s="77" t="n">
        <f aca="false">MAX(0,AF1484-N1484)</f>
        <v>0</v>
      </c>
      <c r="Q1484" s="51" t="n">
        <f aca="false">IF(E1484&gt;=Settings!$B$4,(AF1484+Settings!$B$7*Settings!$B$3)/(E1484+Settings!$B$7),Settings!$B$3)</f>
        <v>0.0748599558648786</v>
      </c>
      <c r="R1484" s="78" t="n">
        <f aca="false">PERCENTRANK($H$2:$H$1780,H1484,6)</f>
        <v>0</v>
      </c>
      <c r="S1484" s="78" t="n">
        <f aca="false">PERCENTRANK($Q$2:$Q$1780,Q1484,6)</f>
        <v>0.0646794</v>
      </c>
      <c r="T1484" s="78" t="n">
        <f aca="false">PERCENTRANK($F$2:$F$1780,F1484,6)</f>
        <v>0</v>
      </c>
      <c r="U1484" s="79" t="n">
        <f aca="false">IF(F1484&gt;0,ROUND((Settings!$B$8*T1484+Settings!$B$9*R1484+Settings!$B$10*S1484)/SUM(Settings!$B$8:$B$10),10),0)</f>
        <v>0</v>
      </c>
      <c r="V1484" s="71" t="str">
        <f aca="false">IF(U1484&gt;0,RANK(U1484,$U$2:$U$1780)+COUNTIF($U$2:U1484,U1484)-1,"")</f>
        <v/>
      </c>
      <c r="W1484" s="71" t="str">
        <f aca="false">IF(V1484="","",IF(V1484&lt;=Settings!$B$11,"1 - Fix first",IF(V1484&lt;=Settings!$B$12,"2 - Review","3 - Monitor")))</f>
        <v/>
      </c>
      <c r="X1484" s="71" t="str">
        <f aca="false">IF(AND(E1484&gt;=Settings!$B$4,AF1484&gt;=Settings!$B$5,O1484&gt;=Settings!$B$6),"HIGH RATE","")</f>
        <v/>
      </c>
      <c r="Y1484" s="71" t="str">
        <f aca="false">IF(F1484&gt;0,RANK(F1484,$F$2:$F$1780)+COUNTIF($F$2:F1484,F1484)-1,"")</f>
        <v/>
      </c>
      <c r="Z1484" s="71" t="str">
        <f aca="false">IF(H1484&gt;0,RANK(H1484,$H$2:$H$1780)+COUNTIF($H$2:H1484,H1484)-1,"")</f>
        <v/>
      </c>
      <c r="AA1484" s="71" t="str">
        <f aca="false">IF(AC1484="","",RANK(AC1484,$AC$2:$AC$1780)+COUNTIF($AC$2:AC1484,AC1484)-1)</f>
        <v/>
      </c>
      <c r="AB1484" s="71" t="str">
        <f aca="false">IF(AD1484="","",RANK(AD1484,$AD$2:$AD$1780)+COUNTIF($AD$2:AD1484,AD1484)-1)</f>
        <v/>
      </c>
      <c r="AC1484" s="71" t="str">
        <f aca="false">IF(AND(AF1484&gt;0,E1484&gt;=Settings!$B$4),ROUND(J1484,10),"")</f>
        <v/>
      </c>
      <c r="AD1484" s="71" t="str">
        <f aca="false">IF(X1484="HIGH RATE",ROUND(O1484,10),"")</f>
        <v/>
      </c>
      <c r="AE1484" s="71" t="s">
        <v>60</v>
      </c>
      <c r="AF1484" s="73" t="n">
        <f aca="false">SUMIFS(Detail!$L$2:$L$9168,Detail!$C$2:$C$9168,$A1484)</f>
        <v>0</v>
      </c>
      <c r="AG1484" s="74" t="n">
        <f aca="false">SUMIFS(Detail!$N$2:$N$9168,Detail!$C$2:$C$9168,$A1484)</f>
        <v>0</v>
      </c>
    </row>
    <row r="1485" customFormat="false" ht="15" hidden="false" customHeight="false" outlineLevel="0" collapsed="false">
      <c r="A1485" s="71" t="s">
        <v>1168</v>
      </c>
      <c r="B1485" s="71" t="s">
        <v>2782</v>
      </c>
      <c r="C1485" s="71" t="s">
        <v>246</v>
      </c>
      <c r="D1485" s="71" t="str">
        <f aca="false">IFERROR(INDEX('Brand Map'!$B$4:$B$125,MATCH(C1485,'Brand Map'!$A$4:$A$125,0)),"Other")</f>
        <v>FYF</v>
      </c>
      <c r="E1485" s="73" t="n">
        <f aca="false">SUMIFS(Detail!$K$2:$K$9168,Detail!$C$2:$C$9168,$A1485)</f>
        <v>0</v>
      </c>
      <c r="F1485" s="73" t="n">
        <f aca="false">SUMIFS(Detail!$E$2:$E$9168,Detail!$C$2:$C$9168,$A1485)</f>
        <v>0</v>
      </c>
      <c r="G1485" s="74" t="n">
        <f aca="false">SUMIFS(Detail!$M$2:$M$9168,Detail!$C$2:$C$9168,$A1485)</f>
        <v>0</v>
      </c>
      <c r="H1485" s="74" t="n">
        <f aca="false">SUMIFS(Detail!$D$2:$D$9168,Detail!$C$2:$C$9168,$A1485)</f>
        <v>0</v>
      </c>
      <c r="I1485" s="74" t="n">
        <v>127.8</v>
      </c>
      <c r="J1485" s="51" t="n">
        <f aca="false">IF(E1485&gt;0,AF1485/E1485,0)</f>
        <v>0</v>
      </c>
      <c r="K1485" s="51" t="n">
        <f aca="false">IF(G1485&gt;0,AG1485/G1485,0)</f>
        <v>0</v>
      </c>
      <c r="L1485" s="75" t="n">
        <f aca="false">H1485/Settings!$B$16</f>
        <v>0</v>
      </c>
      <c r="M1485" s="76" t="n">
        <f aca="false">H1485/Settings!$B$20</f>
        <v>0</v>
      </c>
      <c r="N1485" s="77" t="n">
        <f aca="false">E1485*Settings!$B$3</f>
        <v>0</v>
      </c>
      <c r="O1485" s="77" t="n">
        <f aca="false">IF(E1485&gt;0,(AF1485-N1485)/SQRT(E1485*Settings!$B$3*(1-Settings!$B$3)),0)</f>
        <v>0</v>
      </c>
      <c r="P1485" s="77" t="n">
        <f aca="false">MAX(0,AF1485-N1485)</f>
        <v>0</v>
      </c>
      <c r="Q1485" s="51" t="n">
        <f aca="false">IF(E1485&gt;=Settings!$B$4,(AF1485+Settings!$B$7*Settings!$B$3)/(E1485+Settings!$B$7),Settings!$B$3)</f>
        <v>0.0748599558648786</v>
      </c>
      <c r="R1485" s="78" t="n">
        <f aca="false">PERCENTRANK($H$2:$H$1780,H1485,6)</f>
        <v>0</v>
      </c>
      <c r="S1485" s="78" t="n">
        <f aca="false">PERCENTRANK($Q$2:$Q$1780,Q1485,6)</f>
        <v>0.0646794</v>
      </c>
      <c r="T1485" s="78" t="n">
        <f aca="false">PERCENTRANK($F$2:$F$1780,F1485,6)</f>
        <v>0</v>
      </c>
      <c r="U1485" s="79" t="n">
        <f aca="false">IF(F1485&gt;0,ROUND((Settings!$B$8*T1485+Settings!$B$9*R1485+Settings!$B$10*S1485)/SUM(Settings!$B$8:$B$10),10),0)</f>
        <v>0</v>
      </c>
      <c r="V1485" s="71" t="str">
        <f aca="false">IF(U1485&gt;0,RANK(U1485,$U$2:$U$1780)+COUNTIF($U$2:U1485,U1485)-1,"")</f>
        <v/>
      </c>
      <c r="W1485" s="71" t="str">
        <f aca="false">IF(V1485="","",IF(V1485&lt;=Settings!$B$11,"1 - Fix first",IF(V1485&lt;=Settings!$B$12,"2 - Review","3 - Monitor")))</f>
        <v/>
      </c>
      <c r="X1485" s="71" t="str">
        <f aca="false">IF(AND(E1485&gt;=Settings!$B$4,AF1485&gt;=Settings!$B$5,O1485&gt;=Settings!$B$6),"HIGH RATE","")</f>
        <v/>
      </c>
      <c r="Y1485" s="71" t="str">
        <f aca="false">IF(F1485&gt;0,RANK(F1485,$F$2:$F$1780)+COUNTIF($F$2:F1485,F1485)-1,"")</f>
        <v/>
      </c>
      <c r="Z1485" s="71" t="str">
        <f aca="false">IF(H1485&gt;0,RANK(H1485,$H$2:$H$1780)+COUNTIF($H$2:H1485,H1485)-1,"")</f>
        <v/>
      </c>
      <c r="AA1485" s="71" t="str">
        <f aca="false">IF(AC1485="","",RANK(AC1485,$AC$2:$AC$1780)+COUNTIF($AC$2:AC1485,AC1485)-1)</f>
        <v/>
      </c>
      <c r="AB1485" s="71" t="str">
        <f aca="false">IF(AD1485="","",RANK(AD1485,$AD$2:$AD$1780)+COUNTIF($AD$2:AD1485,AD1485)-1)</f>
        <v/>
      </c>
      <c r="AC1485" s="71" t="str">
        <f aca="false">IF(AND(AF1485&gt;0,E1485&gt;=Settings!$B$4),ROUND(J1485,10),"")</f>
        <v/>
      </c>
      <c r="AD1485" s="71" t="str">
        <f aca="false">IF(X1485="HIGH RATE",ROUND(O1485,10),"")</f>
        <v/>
      </c>
      <c r="AE1485" s="71" t="s">
        <v>60</v>
      </c>
      <c r="AF1485" s="73" t="n">
        <f aca="false">SUMIFS(Detail!$L$2:$L$9168,Detail!$C$2:$C$9168,$A1485)</f>
        <v>0</v>
      </c>
      <c r="AG1485" s="74" t="n">
        <f aca="false">SUMIFS(Detail!$N$2:$N$9168,Detail!$C$2:$C$9168,$A1485)</f>
        <v>0</v>
      </c>
    </row>
    <row r="1486" customFormat="false" ht="15" hidden="false" customHeight="false" outlineLevel="0" collapsed="false">
      <c r="A1486" s="71" t="s">
        <v>1227</v>
      </c>
      <c r="B1486" s="71" t="s">
        <v>2782</v>
      </c>
      <c r="C1486" s="71" t="s">
        <v>246</v>
      </c>
      <c r="D1486" s="71" t="str">
        <f aca="false">IFERROR(INDEX('Brand Map'!$B$4:$B$125,MATCH(C1486,'Brand Map'!$A$4:$A$125,0)),"Other")</f>
        <v>FYF</v>
      </c>
      <c r="E1486" s="73" t="n">
        <f aca="false">SUMIFS(Detail!$K$2:$K$9168,Detail!$C$2:$C$9168,$A1486)</f>
        <v>0</v>
      </c>
      <c r="F1486" s="73" t="n">
        <f aca="false">SUMIFS(Detail!$E$2:$E$9168,Detail!$C$2:$C$9168,$A1486)</f>
        <v>0</v>
      </c>
      <c r="G1486" s="74" t="n">
        <f aca="false">SUMIFS(Detail!$M$2:$M$9168,Detail!$C$2:$C$9168,$A1486)</f>
        <v>0</v>
      </c>
      <c r="H1486" s="74" t="n">
        <f aca="false">SUMIFS(Detail!$D$2:$D$9168,Detail!$C$2:$C$9168,$A1486)</f>
        <v>0</v>
      </c>
      <c r="I1486" s="74" t="n">
        <v>309.9</v>
      </c>
      <c r="J1486" s="51" t="n">
        <f aca="false">IF(E1486&gt;0,AF1486/E1486,0)</f>
        <v>0</v>
      </c>
      <c r="K1486" s="51" t="n">
        <f aca="false">IF(G1486&gt;0,AG1486/G1486,0)</f>
        <v>0</v>
      </c>
      <c r="L1486" s="75" t="n">
        <f aca="false">H1486/Settings!$B$16</f>
        <v>0</v>
      </c>
      <c r="M1486" s="76" t="n">
        <f aca="false">H1486/Settings!$B$20</f>
        <v>0</v>
      </c>
      <c r="N1486" s="77" t="n">
        <f aca="false">E1486*Settings!$B$3</f>
        <v>0</v>
      </c>
      <c r="O1486" s="77" t="n">
        <f aca="false">IF(E1486&gt;0,(AF1486-N1486)/SQRT(E1486*Settings!$B$3*(1-Settings!$B$3)),0)</f>
        <v>0</v>
      </c>
      <c r="P1486" s="77" t="n">
        <f aca="false">MAX(0,AF1486-N1486)</f>
        <v>0</v>
      </c>
      <c r="Q1486" s="51" t="n">
        <f aca="false">IF(E1486&gt;=Settings!$B$4,(AF1486+Settings!$B$7*Settings!$B$3)/(E1486+Settings!$B$7),Settings!$B$3)</f>
        <v>0.0748599558648786</v>
      </c>
      <c r="R1486" s="78" t="n">
        <f aca="false">PERCENTRANK($H$2:$H$1780,H1486,6)</f>
        <v>0</v>
      </c>
      <c r="S1486" s="78" t="n">
        <f aca="false">PERCENTRANK($Q$2:$Q$1780,Q1486,6)</f>
        <v>0.0646794</v>
      </c>
      <c r="T1486" s="78" t="n">
        <f aca="false">PERCENTRANK($F$2:$F$1780,F1486,6)</f>
        <v>0</v>
      </c>
      <c r="U1486" s="79" t="n">
        <f aca="false">IF(F1486&gt;0,ROUND((Settings!$B$8*T1486+Settings!$B$9*R1486+Settings!$B$10*S1486)/SUM(Settings!$B$8:$B$10),10),0)</f>
        <v>0</v>
      </c>
      <c r="V1486" s="71" t="str">
        <f aca="false">IF(U1486&gt;0,RANK(U1486,$U$2:$U$1780)+COUNTIF($U$2:U1486,U1486)-1,"")</f>
        <v/>
      </c>
      <c r="W1486" s="71" t="str">
        <f aca="false">IF(V1486="","",IF(V1486&lt;=Settings!$B$11,"1 - Fix first",IF(V1486&lt;=Settings!$B$12,"2 - Review","3 - Monitor")))</f>
        <v/>
      </c>
      <c r="X1486" s="71" t="str">
        <f aca="false">IF(AND(E1486&gt;=Settings!$B$4,AF1486&gt;=Settings!$B$5,O1486&gt;=Settings!$B$6),"HIGH RATE","")</f>
        <v/>
      </c>
      <c r="Y1486" s="71" t="str">
        <f aca="false">IF(F1486&gt;0,RANK(F1486,$F$2:$F$1780)+COUNTIF($F$2:F1486,F1486)-1,"")</f>
        <v/>
      </c>
      <c r="Z1486" s="71" t="str">
        <f aca="false">IF(H1486&gt;0,RANK(H1486,$H$2:$H$1780)+COUNTIF($H$2:H1486,H1486)-1,"")</f>
        <v/>
      </c>
      <c r="AA1486" s="71" t="str">
        <f aca="false">IF(AC1486="","",RANK(AC1486,$AC$2:$AC$1780)+COUNTIF($AC$2:AC1486,AC1486)-1)</f>
        <v/>
      </c>
      <c r="AB1486" s="71" t="str">
        <f aca="false">IF(AD1486="","",RANK(AD1486,$AD$2:$AD$1780)+COUNTIF($AD$2:AD1486,AD1486)-1)</f>
        <v/>
      </c>
      <c r="AC1486" s="71" t="str">
        <f aca="false">IF(AND(AF1486&gt;0,E1486&gt;=Settings!$B$4),ROUND(J1486,10),"")</f>
        <v/>
      </c>
      <c r="AD1486" s="71" t="str">
        <f aca="false">IF(X1486="HIGH RATE",ROUND(O1486,10),"")</f>
        <v/>
      </c>
      <c r="AE1486" s="71" t="s">
        <v>60</v>
      </c>
      <c r="AF1486" s="73" t="n">
        <f aca="false">SUMIFS(Detail!$L$2:$L$9168,Detail!$C$2:$C$9168,$A1486)</f>
        <v>0</v>
      </c>
      <c r="AG1486" s="74" t="n">
        <f aca="false">SUMIFS(Detail!$N$2:$N$9168,Detail!$C$2:$C$9168,$A1486)</f>
        <v>0</v>
      </c>
    </row>
    <row r="1487" customFormat="false" ht="15" hidden="false" customHeight="false" outlineLevel="0" collapsed="false">
      <c r="A1487" s="71" t="s">
        <v>1377</v>
      </c>
      <c r="B1487" s="71" t="s">
        <v>2782</v>
      </c>
      <c r="C1487" s="71" t="s">
        <v>246</v>
      </c>
      <c r="D1487" s="71" t="str">
        <f aca="false">IFERROR(INDEX('Brand Map'!$B$4:$B$125,MATCH(C1487,'Brand Map'!$A$4:$A$125,0)),"Other")</f>
        <v>FYF</v>
      </c>
      <c r="E1487" s="73" t="n">
        <f aca="false">SUMIFS(Detail!$K$2:$K$9168,Detail!$C$2:$C$9168,$A1487)</f>
        <v>0</v>
      </c>
      <c r="F1487" s="73" t="n">
        <f aca="false">SUMIFS(Detail!$E$2:$E$9168,Detail!$C$2:$C$9168,$A1487)</f>
        <v>0</v>
      </c>
      <c r="G1487" s="74" t="n">
        <f aca="false">SUMIFS(Detail!$M$2:$M$9168,Detail!$C$2:$C$9168,$A1487)</f>
        <v>0</v>
      </c>
      <c r="H1487" s="74" t="n">
        <f aca="false">SUMIFS(Detail!$D$2:$D$9168,Detail!$C$2:$C$9168,$A1487)</f>
        <v>0</v>
      </c>
      <c r="I1487" s="74" t="n">
        <v>119.95</v>
      </c>
      <c r="J1487" s="51" t="n">
        <f aca="false">IF(E1487&gt;0,AF1487/E1487,0)</f>
        <v>0</v>
      </c>
      <c r="K1487" s="51" t="n">
        <f aca="false">IF(G1487&gt;0,AG1487/G1487,0)</f>
        <v>0</v>
      </c>
      <c r="L1487" s="75" t="n">
        <f aca="false">H1487/Settings!$B$16</f>
        <v>0</v>
      </c>
      <c r="M1487" s="76" t="n">
        <f aca="false">H1487/Settings!$B$20</f>
        <v>0</v>
      </c>
      <c r="N1487" s="77" t="n">
        <f aca="false">E1487*Settings!$B$3</f>
        <v>0</v>
      </c>
      <c r="O1487" s="77" t="n">
        <f aca="false">IF(E1487&gt;0,(AF1487-N1487)/SQRT(E1487*Settings!$B$3*(1-Settings!$B$3)),0)</f>
        <v>0</v>
      </c>
      <c r="P1487" s="77" t="n">
        <f aca="false">MAX(0,AF1487-N1487)</f>
        <v>0</v>
      </c>
      <c r="Q1487" s="51" t="n">
        <f aca="false">IF(E1487&gt;=Settings!$B$4,(AF1487+Settings!$B$7*Settings!$B$3)/(E1487+Settings!$B$7),Settings!$B$3)</f>
        <v>0.0748599558648786</v>
      </c>
      <c r="R1487" s="78" t="n">
        <f aca="false">PERCENTRANK($H$2:$H$1780,H1487,6)</f>
        <v>0</v>
      </c>
      <c r="S1487" s="78" t="n">
        <f aca="false">PERCENTRANK($Q$2:$Q$1780,Q1487,6)</f>
        <v>0.0646794</v>
      </c>
      <c r="T1487" s="78" t="n">
        <f aca="false">PERCENTRANK($F$2:$F$1780,F1487,6)</f>
        <v>0</v>
      </c>
      <c r="U1487" s="79" t="n">
        <f aca="false">IF(F1487&gt;0,ROUND((Settings!$B$8*T1487+Settings!$B$9*R1487+Settings!$B$10*S1487)/SUM(Settings!$B$8:$B$10),10),0)</f>
        <v>0</v>
      </c>
      <c r="V1487" s="71" t="str">
        <f aca="false">IF(U1487&gt;0,RANK(U1487,$U$2:$U$1780)+COUNTIF($U$2:U1487,U1487)-1,"")</f>
        <v/>
      </c>
      <c r="W1487" s="71" t="str">
        <f aca="false">IF(V1487="","",IF(V1487&lt;=Settings!$B$11,"1 - Fix first",IF(V1487&lt;=Settings!$B$12,"2 - Review","3 - Monitor")))</f>
        <v/>
      </c>
      <c r="X1487" s="71" t="str">
        <f aca="false">IF(AND(E1487&gt;=Settings!$B$4,AF1487&gt;=Settings!$B$5,O1487&gt;=Settings!$B$6),"HIGH RATE","")</f>
        <v/>
      </c>
      <c r="Y1487" s="71" t="str">
        <f aca="false">IF(F1487&gt;0,RANK(F1487,$F$2:$F$1780)+COUNTIF($F$2:F1487,F1487)-1,"")</f>
        <v/>
      </c>
      <c r="Z1487" s="71" t="str">
        <f aca="false">IF(H1487&gt;0,RANK(H1487,$H$2:$H$1780)+COUNTIF($H$2:H1487,H1487)-1,"")</f>
        <v/>
      </c>
      <c r="AA1487" s="71" t="str">
        <f aca="false">IF(AC1487="","",RANK(AC1487,$AC$2:$AC$1780)+COUNTIF($AC$2:AC1487,AC1487)-1)</f>
        <v/>
      </c>
      <c r="AB1487" s="71" t="str">
        <f aca="false">IF(AD1487="","",RANK(AD1487,$AD$2:$AD$1780)+COUNTIF($AD$2:AD1487,AD1487)-1)</f>
        <v/>
      </c>
      <c r="AC1487" s="71" t="str">
        <f aca="false">IF(AND(AF1487&gt;0,E1487&gt;=Settings!$B$4),ROUND(J1487,10),"")</f>
        <v/>
      </c>
      <c r="AD1487" s="71" t="str">
        <f aca="false">IF(X1487="HIGH RATE",ROUND(O1487,10),"")</f>
        <v/>
      </c>
      <c r="AE1487" s="71" t="s">
        <v>60</v>
      </c>
      <c r="AF1487" s="73" t="n">
        <f aca="false">SUMIFS(Detail!$L$2:$L$9168,Detail!$C$2:$C$9168,$A1487)</f>
        <v>0</v>
      </c>
      <c r="AG1487" s="74" t="n">
        <f aca="false">SUMIFS(Detail!$N$2:$N$9168,Detail!$C$2:$C$9168,$A1487)</f>
        <v>0</v>
      </c>
    </row>
    <row r="1488" customFormat="false" ht="15" hidden="false" customHeight="false" outlineLevel="0" collapsed="false">
      <c r="A1488" s="71" t="s">
        <v>1145</v>
      </c>
      <c r="B1488" s="71" t="s">
        <v>2782</v>
      </c>
      <c r="C1488" s="71" t="s">
        <v>246</v>
      </c>
      <c r="D1488" s="71" t="str">
        <f aca="false">IFERROR(INDEX('Brand Map'!$B$4:$B$125,MATCH(C1488,'Brand Map'!$A$4:$A$125,0)),"Other")</f>
        <v>FYF</v>
      </c>
      <c r="E1488" s="73" t="n">
        <f aca="false">SUMIFS(Detail!$K$2:$K$9168,Detail!$C$2:$C$9168,$A1488)</f>
        <v>0</v>
      </c>
      <c r="F1488" s="73" t="n">
        <f aca="false">SUMIFS(Detail!$E$2:$E$9168,Detail!$C$2:$C$9168,$A1488)</f>
        <v>0</v>
      </c>
      <c r="G1488" s="74" t="n">
        <f aca="false">SUMIFS(Detail!$M$2:$M$9168,Detail!$C$2:$C$9168,$A1488)</f>
        <v>0</v>
      </c>
      <c r="H1488" s="74" t="n">
        <f aca="false">SUMIFS(Detail!$D$2:$D$9168,Detail!$C$2:$C$9168,$A1488)</f>
        <v>0</v>
      </c>
      <c r="I1488" s="74" t="n">
        <v>34.99</v>
      </c>
      <c r="J1488" s="51" t="n">
        <f aca="false">IF(E1488&gt;0,AF1488/E1488,0)</f>
        <v>0</v>
      </c>
      <c r="K1488" s="51" t="n">
        <f aca="false">IF(G1488&gt;0,AG1488/G1488,0)</f>
        <v>0</v>
      </c>
      <c r="L1488" s="75" t="n">
        <f aca="false">H1488/Settings!$B$16</f>
        <v>0</v>
      </c>
      <c r="M1488" s="76" t="n">
        <f aca="false">H1488/Settings!$B$20</f>
        <v>0</v>
      </c>
      <c r="N1488" s="77" t="n">
        <f aca="false">E1488*Settings!$B$3</f>
        <v>0</v>
      </c>
      <c r="O1488" s="77" t="n">
        <f aca="false">IF(E1488&gt;0,(AF1488-N1488)/SQRT(E1488*Settings!$B$3*(1-Settings!$B$3)),0)</f>
        <v>0</v>
      </c>
      <c r="P1488" s="77" t="n">
        <f aca="false">MAX(0,AF1488-N1488)</f>
        <v>0</v>
      </c>
      <c r="Q1488" s="51" t="n">
        <f aca="false">IF(E1488&gt;=Settings!$B$4,(AF1488+Settings!$B$7*Settings!$B$3)/(E1488+Settings!$B$7),Settings!$B$3)</f>
        <v>0.0748599558648786</v>
      </c>
      <c r="R1488" s="78" t="n">
        <f aca="false">PERCENTRANK($H$2:$H$1780,H1488,6)</f>
        <v>0</v>
      </c>
      <c r="S1488" s="78" t="n">
        <f aca="false">PERCENTRANK($Q$2:$Q$1780,Q1488,6)</f>
        <v>0.0646794</v>
      </c>
      <c r="T1488" s="78" t="n">
        <f aca="false">PERCENTRANK($F$2:$F$1780,F1488,6)</f>
        <v>0</v>
      </c>
      <c r="U1488" s="79" t="n">
        <f aca="false">IF(F1488&gt;0,ROUND((Settings!$B$8*T1488+Settings!$B$9*R1488+Settings!$B$10*S1488)/SUM(Settings!$B$8:$B$10),10),0)</f>
        <v>0</v>
      </c>
      <c r="V1488" s="71" t="str">
        <f aca="false">IF(U1488&gt;0,RANK(U1488,$U$2:$U$1780)+COUNTIF($U$2:U1488,U1488)-1,"")</f>
        <v/>
      </c>
      <c r="W1488" s="71" t="str">
        <f aca="false">IF(V1488="","",IF(V1488&lt;=Settings!$B$11,"1 - Fix first",IF(V1488&lt;=Settings!$B$12,"2 - Review","3 - Monitor")))</f>
        <v/>
      </c>
      <c r="X1488" s="71" t="str">
        <f aca="false">IF(AND(E1488&gt;=Settings!$B$4,AF1488&gt;=Settings!$B$5,O1488&gt;=Settings!$B$6),"HIGH RATE","")</f>
        <v/>
      </c>
      <c r="Y1488" s="71" t="str">
        <f aca="false">IF(F1488&gt;0,RANK(F1488,$F$2:$F$1780)+COUNTIF($F$2:F1488,F1488)-1,"")</f>
        <v/>
      </c>
      <c r="Z1488" s="71" t="str">
        <f aca="false">IF(H1488&gt;0,RANK(H1488,$H$2:$H$1780)+COUNTIF($H$2:H1488,H1488)-1,"")</f>
        <v/>
      </c>
      <c r="AA1488" s="71" t="str">
        <f aca="false">IF(AC1488="","",RANK(AC1488,$AC$2:$AC$1780)+COUNTIF($AC$2:AC1488,AC1488)-1)</f>
        <v/>
      </c>
      <c r="AB1488" s="71" t="str">
        <f aca="false">IF(AD1488="","",RANK(AD1488,$AD$2:$AD$1780)+COUNTIF($AD$2:AD1488,AD1488)-1)</f>
        <v/>
      </c>
      <c r="AC1488" s="71" t="str">
        <f aca="false">IF(AND(AF1488&gt;0,E1488&gt;=Settings!$B$4),ROUND(J1488,10),"")</f>
        <v/>
      </c>
      <c r="AD1488" s="71" t="str">
        <f aca="false">IF(X1488="HIGH RATE",ROUND(O1488,10),"")</f>
        <v/>
      </c>
      <c r="AE1488" s="71" t="s">
        <v>60</v>
      </c>
      <c r="AF1488" s="73" t="n">
        <f aca="false">SUMIFS(Detail!$L$2:$L$9168,Detail!$C$2:$C$9168,$A1488)</f>
        <v>0</v>
      </c>
      <c r="AG1488" s="74" t="n">
        <f aca="false">SUMIFS(Detail!$N$2:$N$9168,Detail!$C$2:$C$9168,$A1488)</f>
        <v>0</v>
      </c>
    </row>
    <row r="1489" customFormat="false" ht="15" hidden="false" customHeight="false" outlineLevel="0" collapsed="false">
      <c r="A1489" s="71" t="s">
        <v>895</v>
      </c>
      <c r="B1489" s="71" t="s">
        <v>2782</v>
      </c>
      <c r="C1489" s="71" t="s">
        <v>246</v>
      </c>
      <c r="D1489" s="71" t="str">
        <f aca="false">IFERROR(INDEX('Brand Map'!$B$4:$B$125,MATCH(C1489,'Brand Map'!$A$4:$A$125,0)),"Other")</f>
        <v>FYF</v>
      </c>
      <c r="E1489" s="73" t="n">
        <f aca="false">SUMIFS(Detail!$K$2:$K$9168,Detail!$C$2:$C$9168,$A1489)</f>
        <v>0</v>
      </c>
      <c r="F1489" s="73" t="n">
        <f aca="false">SUMIFS(Detail!$E$2:$E$9168,Detail!$C$2:$C$9168,$A1489)</f>
        <v>0</v>
      </c>
      <c r="G1489" s="74" t="n">
        <f aca="false">SUMIFS(Detail!$M$2:$M$9168,Detail!$C$2:$C$9168,$A1489)</f>
        <v>0</v>
      </c>
      <c r="H1489" s="74" t="n">
        <f aca="false">SUMIFS(Detail!$D$2:$D$9168,Detail!$C$2:$C$9168,$A1489)</f>
        <v>0</v>
      </c>
      <c r="I1489" s="74" t="n">
        <v>359.85</v>
      </c>
      <c r="J1489" s="51" t="n">
        <f aca="false">IF(E1489&gt;0,AF1489/E1489,0)</f>
        <v>0</v>
      </c>
      <c r="K1489" s="51" t="n">
        <f aca="false">IF(G1489&gt;0,AG1489/G1489,0)</f>
        <v>0</v>
      </c>
      <c r="L1489" s="75" t="n">
        <f aca="false">H1489/Settings!$B$16</f>
        <v>0</v>
      </c>
      <c r="M1489" s="76" t="n">
        <f aca="false">H1489/Settings!$B$20</f>
        <v>0</v>
      </c>
      <c r="N1489" s="77" t="n">
        <f aca="false">E1489*Settings!$B$3</f>
        <v>0</v>
      </c>
      <c r="O1489" s="77" t="n">
        <f aca="false">IF(E1489&gt;0,(AF1489-N1489)/SQRT(E1489*Settings!$B$3*(1-Settings!$B$3)),0)</f>
        <v>0</v>
      </c>
      <c r="P1489" s="77" t="n">
        <f aca="false">MAX(0,AF1489-N1489)</f>
        <v>0</v>
      </c>
      <c r="Q1489" s="51" t="n">
        <f aca="false">IF(E1489&gt;=Settings!$B$4,(AF1489+Settings!$B$7*Settings!$B$3)/(E1489+Settings!$B$7),Settings!$B$3)</f>
        <v>0.0748599558648786</v>
      </c>
      <c r="R1489" s="78" t="n">
        <f aca="false">PERCENTRANK($H$2:$H$1780,H1489,6)</f>
        <v>0</v>
      </c>
      <c r="S1489" s="78" t="n">
        <f aca="false">PERCENTRANK($Q$2:$Q$1780,Q1489,6)</f>
        <v>0.0646794</v>
      </c>
      <c r="T1489" s="78" t="n">
        <f aca="false">PERCENTRANK($F$2:$F$1780,F1489,6)</f>
        <v>0</v>
      </c>
      <c r="U1489" s="79" t="n">
        <f aca="false">IF(F1489&gt;0,ROUND((Settings!$B$8*T1489+Settings!$B$9*R1489+Settings!$B$10*S1489)/SUM(Settings!$B$8:$B$10),10),0)</f>
        <v>0</v>
      </c>
      <c r="V1489" s="71" t="str">
        <f aca="false">IF(U1489&gt;0,RANK(U1489,$U$2:$U$1780)+COUNTIF($U$2:U1489,U1489)-1,"")</f>
        <v/>
      </c>
      <c r="W1489" s="71" t="str">
        <f aca="false">IF(V1489="","",IF(V1489&lt;=Settings!$B$11,"1 - Fix first",IF(V1489&lt;=Settings!$B$12,"2 - Review","3 - Monitor")))</f>
        <v/>
      </c>
      <c r="X1489" s="71" t="str">
        <f aca="false">IF(AND(E1489&gt;=Settings!$B$4,AF1489&gt;=Settings!$B$5,O1489&gt;=Settings!$B$6),"HIGH RATE","")</f>
        <v/>
      </c>
      <c r="Y1489" s="71" t="str">
        <f aca="false">IF(F1489&gt;0,RANK(F1489,$F$2:$F$1780)+COUNTIF($F$2:F1489,F1489)-1,"")</f>
        <v/>
      </c>
      <c r="Z1489" s="71" t="str">
        <f aca="false">IF(H1489&gt;0,RANK(H1489,$H$2:$H$1780)+COUNTIF($H$2:H1489,H1489)-1,"")</f>
        <v/>
      </c>
      <c r="AA1489" s="71" t="str">
        <f aca="false">IF(AC1489="","",RANK(AC1489,$AC$2:$AC$1780)+COUNTIF($AC$2:AC1489,AC1489)-1)</f>
        <v/>
      </c>
      <c r="AB1489" s="71" t="str">
        <f aca="false">IF(AD1489="","",RANK(AD1489,$AD$2:$AD$1780)+COUNTIF($AD$2:AD1489,AD1489)-1)</f>
        <v/>
      </c>
      <c r="AC1489" s="71" t="str">
        <f aca="false">IF(AND(AF1489&gt;0,E1489&gt;=Settings!$B$4),ROUND(J1489,10),"")</f>
        <v/>
      </c>
      <c r="AD1489" s="71" t="str">
        <f aca="false">IF(X1489="HIGH RATE",ROUND(O1489,10),"")</f>
        <v/>
      </c>
      <c r="AE1489" s="71" t="s">
        <v>60</v>
      </c>
      <c r="AF1489" s="73" t="n">
        <f aca="false">SUMIFS(Detail!$L$2:$L$9168,Detail!$C$2:$C$9168,$A1489)</f>
        <v>0</v>
      </c>
      <c r="AG1489" s="74" t="n">
        <f aca="false">SUMIFS(Detail!$N$2:$N$9168,Detail!$C$2:$C$9168,$A1489)</f>
        <v>0</v>
      </c>
    </row>
    <row r="1490" customFormat="false" ht="15" hidden="false" customHeight="false" outlineLevel="0" collapsed="false">
      <c r="A1490" s="71" t="s">
        <v>1167</v>
      </c>
      <c r="B1490" s="71" t="s">
        <v>3074</v>
      </c>
      <c r="C1490" s="71" t="s">
        <v>246</v>
      </c>
      <c r="D1490" s="71" t="str">
        <f aca="false">IFERROR(INDEX('Brand Map'!$B$4:$B$125,MATCH(C1490,'Brand Map'!$A$4:$A$125,0)),"Other")</f>
        <v>FYF</v>
      </c>
      <c r="E1490" s="73" t="n">
        <f aca="false">SUMIFS(Detail!$K$2:$K$9168,Detail!$C$2:$C$9168,$A1490)</f>
        <v>0</v>
      </c>
      <c r="F1490" s="73" t="n">
        <f aca="false">SUMIFS(Detail!$E$2:$E$9168,Detail!$C$2:$C$9168,$A1490)</f>
        <v>0</v>
      </c>
      <c r="G1490" s="74" t="n">
        <f aca="false">SUMIFS(Detail!$M$2:$M$9168,Detail!$C$2:$C$9168,$A1490)</f>
        <v>0</v>
      </c>
      <c r="H1490" s="74" t="n">
        <f aca="false">SUMIFS(Detail!$D$2:$D$9168,Detail!$C$2:$C$9168,$A1490)</f>
        <v>0</v>
      </c>
      <c r="I1490" s="74" t="n">
        <v>74.95</v>
      </c>
      <c r="J1490" s="51" t="n">
        <f aca="false">IF(E1490&gt;0,AF1490/E1490,0)</f>
        <v>0</v>
      </c>
      <c r="K1490" s="51" t="n">
        <f aca="false">IF(G1490&gt;0,AG1490/G1490,0)</f>
        <v>0</v>
      </c>
      <c r="L1490" s="75" t="n">
        <f aca="false">H1490/Settings!$B$16</f>
        <v>0</v>
      </c>
      <c r="M1490" s="76" t="n">
        <f aca="false">H1490/Settings!$B$20</f>
        <v>0</v>
      </c>
      <c r="N1490" s="77" t="n">
        <f aca="false">E1490*Settings!$B$3</f>
        <v>0</v>
      </c>
      <c r="O1490" s="77" t="n">
        <f aca="false">IF(E1490&gt;0,(AF1490-N1490)/SQRT(E1490*Settings!$B$3*(1-Settings!$B$3)),0)</f>
        <v>0</v>
      </c>
      <c r="P1490" s="77" t="n">
        <f aca="false">MAX(0,AF1490-N1490)</f>
        <v>0</v>
      </c>
      <c r="Q1490" s="51" t="n">
        <f aca="false">IF(E1490&gt;=Settings!$B$4,(AF1490+Settings!$B$7*Settings!$B$3)/(E1490+Settings!$B$7),Settings!$B$3)</f>
        <v>0.0748599558648786</v>
      </c>
      <c r="R1490" s="78" t="n">
        <f aca="false">PERCENTRANK($H$2:$H$1780,H1490,6)</f>
        <v>0</v>
      </c>
      <c r="S1490" s="78" t="n">
        <f aca="false">PERCENTRANK($Q$2:$Q$1780,Q1490,6)</f>
        <v>0.0646794</v>
      </c>
      <c r="T1490" s="78" t="n">
        <f aca="false">PERCENTRANK($F$2:$F$1780,F1490,6)</f>
        <v>0</v>
      </c>
      <c r="U1490" s="79" t="n">
        <f aca="false">IF(F1490&gt;0,ROUND((Settings!$B$8*T1490+Settings!$B$9*R1490+Settings!$B$10*S1490)/SUM(Settings!$B$8:$B$10),10),0)</f>
        <v>0</v>
      </c>
      <c r="V1490" s="71" t="str">
        <f aca="false">IF(U1490&gt;0,RANK(U1490,$U$2:$U$1780)+COUNTIF($U$2:U1490,U1490)-1,"")</f>
        <v/>
      </c>
      <c r="W1490" s="71" t="str">
        <f aca="false">IF(V1490="","",IF(V1490&lt;=Settings!$B$11,"1 - Fix first",IF(V1490&lt;=Settings!$B$12,"2 - Review","3 - Monitor")))</f>
        <v/>
      </c>
      <c r="X1490" s="71" t="str">
        <f aca="false">IF(AND(E1490&gt;=Settings!$B$4,AF1490&gt;=Settings!$B$5,O1490&gt;=Settings!$B$6),"HIGH RATE","")</f>
        <v/>
      </c>
      <c r="Y1490" s="71" t="str">
        <f aca="false">IF(F1490&gt;0,RANK(F1490,$F$2:$F$1780)+COUNTIF($F$2:F1490,F1490)-1,"")</f>
        <v/>
      </c>
      <c r="Z1490" s="71" t="str">
        <f aca="false">IF(H1490&gt;0,RANK(H1490,$H$2:$H$1780)+COUNTIF($H$2:H1490,H1490)-1,"")</f>
        <v/>
      </c>
      <c r="AA1490" s="71" t="str">
        <f aca="false">IF(AC1490="","",RANK(AC1490,$AC$2:$AC$1780)+COUNTIF($AC$2:AC1490,AC1490)-1)</f>
        <v/>
      </c>
      <c r="AB1490" s="71" t="str">
        <f aca="false">IF(AD1490="","",RANK(AD1490,$AD$2:$AD$1780)+COUNTIF($AD$2:AD1490,AD1490)-1)</f>
        <v/>
      </c>
      <c r="AC1490" s="71" t="str">
        <f aca="false">IF(AND(AF1490&gt;0,E1490&gt;=Settings!$B$4),ROUND(J1490,10),"")</f>
        <v/>
      </c>
      <c r="AD1490" s="71" t="str">
        <f aca="false">IF(X1490="HIGH RATE",ROUND(O1490,10),"")</f>
        <v/>
      </c>
      <c r="AE1490" s="71" t="s">
        <v>60</v>
      </c>
      <c r="AF1490" s="73" t="n">
        <f aca="false">SUMIFS(Detail!$L$2:$L$9168,Detail!$C$2:$C$9168,$A1490)</f>
        <v>0</v>
      </c>
      <c r="AG1490" s="74" t="n">
        <f aca="false">SUMIFS(Detail!$N$2:$N$9168,Detail!$C$2:$C$9168,$A1490)</f>
        <v>0</v>
      </c>
    </row>
    <row r="1491" customFormat="false" ht="15" hidden="false" customHeight="false" outlineLevel="0" collapsed="false">
      <c r="A1491" s="71" t="s">
        <v>1194</v>
      </c>
      <c r="B1491" s="71" t="s">
        <v>2782</v>
      </c>
      <c r="C1491" s="71" t="s">
        <v>246</v>
      </c>
      <c r="D1491" s="71" t="str">
        <f aca="false">IFERROR(INDEX('Brand Map'!$B$4:$B$125,MATCH(C1491,'Brand Map'!$A$4:$A$125,0)),"Other")</f>
        <v>FYF</v>
      </c>
      <c r="E1491" s="73" t="n">
        <f aca="false">SUMIFS(Detail!$K$2:$K$9168,Detail!$C$2:$C$9168,$A1491)</f>
        <v>0</v>
      </c>
      <c r="F1491" s="73" t="n">
        <f aca="false">SUMIFS(Detail!$E$2:$E$9168,Detail!$C$2:$C$9168,$A1491)</f>
        <v>0</v>
      </c>
      <c r="G1491" s="74" t="n">
        <f aca="false">SUMIFS(Detail!$M$2:$M$9168,Detail!$C$2:$C$9168,$A1491)</f>
        <v>0</v>
      </c>
      <c r="H1491" s="74" t="n">
        <f aca="false">SUMIFS(Detail!$D$2:$D$9168,Detail!$C$2:$C$9168,$A1491)</f>
        <v>0</v>
      </c>
      <c r="I1491" s="74" t="n">
        <v>199.9</v>
      </c>
      <c r="J1491" s="51" t="n">
        <f aca="false">IF(E1491&gt;0,AF1491/E1491,0)</f>
        <v>0</v>
      </c>
      <c r="K1491" s="51" t="n">
        <f aca="false">IF(G1491&gt;0,AG1491/G1491,0)</f>
        <v>0</v>
      </c>
      <c r="L1491" s="75" t="n">
        <f aca="false">H1491/Settings!$B$16</f>
        <v>0</v>
      </c>
      <c r="M1491" s="76" t="n">
        <f aca="false">H1491/Settings!$B$20</f>
        <v>0</v>
      </c>
      <c r="N1491" s="77" t="n">
        <f aca="false">E1491*Settings!$B$3</f>
        <v>0</v>
      </c>
      <c r="O1491" s="77" t="n">
        <f aca="false">IF(E1491&gt;0,(AF1491-N1491)/SQRT(E1491*Settings!$B$3*(1-Settings!$B$3)),0)</f>
        <v>0</v>
      </c>
      <c r="P1491" s="77" t="n">
        <f aca="false">MAX(0,AF1491-N1491)</f>
        <v>0</v>
      </c>
      <c r="Q1491" s="51" t="n">
        <f aca="false">IF(E1491&gt;=Settings!$B$4,(AF1491+Settings!$B$7*Settings!$B$3)/(E1491+Settings!$B$7),Settings!$B$3)</f>
        <v>0.0748599558648786</v>
      </c>
      <c r="R1491" s="78" t="n">
        <f aca="false">PERCENTRANK($H$2:$H$1780,H1491,6)</f>
        <v>0</v>
      </c>
      <c r="S1491" s="78" t="n">
        <f aca="false">PERCENTRANK($Q$2:$Q$1780,Q1491,6)</f>
        <v>0.0646794</v>
      </c>
      <c r="T1491" s="78" t="n">
        <f aca="false">PERCENTRANK($F$2:$F$1780,F1491,6)</f>
        <v>0</v>
      </c>
      <c r="U1491" s="79" t="n">
        <f aca="false">IF(F1491&gt;0,ROUND((Settings!$B$8*T1491+Settings!$B$9*R1491+Settings!$B$10*S1491)/SUM(Settings!$B$8:$B$10),10),0)</f>
        <v>0</v>
      </c>
      <c r="V1491" s="71" t="str">
        <f aca="false">IF(U1491&gt;0,RANK(U1491,$U$2:$U$1780)+COUNTIF($U$2:U1491,U1491)-1,"")</f>
        <v/>
      </c>
      <c r="W1491" s="71" t="str">
        <f aca="false">IF(V1491="","",IF(V1491&lt;=Settings!$B$11,"1 - Fix first",IF(V1491&lt;=Settings!$B$12,"2 - Review","3 - Monitor")))</f>
        <v/>
      </c>
      <c r="X1491" s="71" t="str">
        <f aca="false">IF(AND(E1491&gt;=Settings!$B$4,AF1491&gt;=Settings!$B$5,O1491&gt;=Settings!$B$6),"HIGH RATE","")</f>
        <v/>
      </c>
      <c r="Y1491" s="71" t="str">
        <f aca="false">IF(F1491&gt;0,RANK(F1491,$F$2:$F$1780)+COUNTIF($F$2:F1491,F1491)-1,"")</f>
        <v/>
      </c>
      <c r="Z1491" s="71" t="str">
        <f aca="false">IF(H1491&gt;0,RANK(H1491,$H$2:$H$1780)+COUNTIF($H$2:H1491,H1491)-1,"")</f>
        <v/>
      </c>
      <c r="AA1491" s="71" t="str">
        <f aca="false">IF(AC1491="","",RANK(AC1491,$AC$2:$AC$1780)+COUNTIF($AC$2:AC1491,AC1491)-1)</f>
        <v/>
      </c>
      <c r="AB1491" s="71" t="str">
        <f aca="false">IF(AD1491="","",RANK(AD1491,$AD$2:$AD$1780)+COUNTIF($AD$2:AD1491,AD1491)-1)</f>
        <v/>
      </c>
      <c r="AC1491" s="71" t="str">
        <f aca="false">IF(AND(AF1491&gt;0,E1491&gt;=Settings!$B$4),ROUND(J1491,10),"")</f>
        <v/>
      </c>
      <c r="AD1491" s="71" t="str">
        <f aca="false">IF(X1491="HIGH RATE",ROUND(O1491,10),"")</f>
        <v/>
      </c>
      <c r="AE1491" s="71" t="s">
        <v>60</v>
      </c>
      <c r="AF1491" s="73" t="n">
        <f aca="false">SUMIFS(Detail!$L$2:$L$9168,Detail!$C$2:$C$9168,$A1491)</f>
        <v>0</v>
      </c>
      <c r="AG1491" s="74" t="n">
        <f aca="false">SUMIFS(Detail!$N$2:$N$9168,Detail!$C$2:$C$9168,$A1491)</f>
        <v>0</v>
      </c>
    </row>
    <row r="1492" customFormat="false" ht="15" hidden="false" customHeight="false" outlineLevel="0" collapsed="false">
      <c r="A1492" s="71" t="s">
        <v>2119</v>
      </c>
      <c r="B1492" s="71" t="s">
        <v>2782</v>
      </c>
      <c r="C1492" s="71" t="s">
        <v>246</v>
      </c>
      <c r="D1492" s="71" t="str">
        <f aca="false">IFERROR(INDEX('Brand Map'!$B$4:$B$125,MATCH(C1492,'Brand Map'!$A$4:$A$125,0)),"Other")</f>
        <v>FYF</v>
      </c>
      <c r="E1492" s="73" t="n">
        <f aca="false">SUMIFS(Detail!$K$2:$K$9168,Detail!$C$2:$C$9168,$A1492)</f>
        <v>0</v>
      </c>
      <c r="F1492" s="73" t="n">
        <f aca="false">SUMIFS(Detail!$E$2:$E$9168,Detail!$C$2:$C$9168,$A1492)</f>
        <v>0</v>
      </c>
      <c r="G1492" s="74" t="n">
        <f aca="false">SUMIFS(Detail!$M$2:$M$9168,Detail!$C$2:$C$9168,$A1492)</f>
        <v>0</v>
      </c>
      <c r="H1492" s="74" t="n">
        <f aca="false">SUMIFS(Detail!$D$2:$D$9168,Detail!$C$2:$C$9168,$A1492)</f>
        <v>0</v>
      </c>
      <c r="I1492" s="74" t="n">
        <v>119.9</v>
      </c>
      <c r="J1492" s="51" t="n">
        <f aca="false">IF(E1492&gt;0,AF1492/E1492,0)</f>
        <v>0</v>
      </c>
      <c r="K1492" s="51" t="n">
        <f aca="false">IF(G1492&gt;0,AG1492/G1492,0)</f>
        <v>0</v>
      </c>
      <c r="L1492" s="75" t="n">
        <f aca="false">H1492/Settings!$B$16</f>
        <v>0</v>
      </c>
      <c r="M1492" s="76" t="n">
        <f aca="false">H1492/Settings!$B$20</f>
        <v>0</v>
      </c>
      <c r="N1492" s="77" t="n">
        <f aca="false">E1492*Settings!$B$3</f>
        <v>0</v>
      </c>
      <c r="O1492" s="77" t="n">
        <f aca="false">IF(E1492&gt;0,(AF1492-N1492)/SQRT(E1492*Settings!$B$3*(1-Settings!$B$3)),0)</f>
        <v>0</v>
      </c>
      <c r="P1492" s="77" t="n">
        <f aca="false">MAX(0,AF1492-N1492)</f>
        <v>0</v>
      </c>
      <c r="Q1492" s="51" t="n">
        <f aca="false">IF(E1492&gt;=Settings!$B$4,(AF1492+Settings!$B$7*Settings!$B$3)/(E1492+Settings!$B$7),Settings!$B$3)</f>
        <v>0.0748599558648786</v>
      </c>
      <c r="R1492" s="78" t="n">
        <f aca="false">PERCENTRANK($H$2:$H$1780,H1492,6)</f>
        <v>0</v>
      </c>
      <c r="S1492" s="78" t="n">
        <f aca="false">PERCENTRANK($Q$2:$Q$1780,Q1492,6)</f>
        <v>0.0646794</v>
      </c>
      <c r="T1492" s="78" t="n">
        <f aca="false">PERCENTRANK($F$2:$F$1780,F1492,6)</f>
        <v>0</v>
      </c>
      <c r="U1492" s="79" t="n">
        <f aca="false">IF(F1492&gt;0,ROUND((Settings!$B$8*T1492+Settings!$B$9*R1492+Settings!$B$10*S1492)/SUM(Settings!$B$8:$B$10),10),0)</f>
        <v>0</v>
      </c>
      <c r="V1492" s="71" t="str">
        <f aca="false">IF(U1492&gt;0,RANK(U1492,$U$2:$U$1780)+COUNTIF($U$2:U1492,U1492)-1,"")</f>
        <v/>
      </c>
      <c r="W1492" s="71" t="str">
        <f aca="false">IF(V1492="","",IF(V1492&lt;=Settings!$B$11,"1 - Fix first",IF(V1492&lt;=Settings!$B$12,"2 - Review","3 - Monitor")))</f>
        <v/>
      </c>
      <c r="X1492" s="71" t="str">
        <f aca="false">IF(AND(E1492&gt;=Settings!$B$4,AF1492&gt;=Settings!$B$5,O1492&gt;=Settings!$B$6),"HIGH RATE","")</f>
        <v/>
      </c>
      <c r="Y1492" s="71" t="str">
        <f aca="false">IF(F1492&gt;0,RANK(F1492,$F$2:$F$1780)+COUNTIF($F$2:F1492,F1492)-1,"")</f>
        <v/>
      </c>
      <c r="Z1492" s="71" t="str">
        <f aca="false">IF(H1492&gt;0,RANK(H1492,$H$2:$H$1780)+COUNTIF($H$2:H1492,H1492)-1,"")</f>
        <v/>
      </c>
      <c r="AA1492" s="71" t="str">
        <f aca="false">IF(AC1492="","",RANK(AC1492,$AC$2:$AC$1780)+COUNTIF($AC$2:AC1492,AC1492)-1)</f>
        <v/>
      </c>
      <c r="AB1492" s="71" t="str">
        <f aca="false">IF(AD1492="","",RANK(AD1492,$AD$2:$AD$1780)+COUNTIF($AD$2:AD1492,AD1492)-1)</f>
        <v/>
      </c>
      <c r="AC1492" s="71" t="str">
        <f aca="false">IF(AND(AF1492&gt;0,E1492&gt;=Settings!$B$4),ROUND(J1492,10),"")</f>
        <v/>
      </c>
      <c r="AD1492" s="71" t="str">
        <f aca="false">IF(X1492="HIGH RATE",ROUND(O1492,10),"")</f>
        <v/>
      </c>
      <c r="AE1492" s="71" t="s">
        <v>60</v>
      </c>
      <c r="AF1492" s="73" t="n">
        <f aca="false">SUMIFS(Detail!$L$2:$L$9168,Detail!$C$2:$C$9168,$A1492)</f>
        <v>0</v>
      </c>
      <c r="AG1492" s="74" t="n">
        <f aca="false">SUMIFS(Detail!$N$2:$N$9168,Detail!$C$2:$C$9168,$A1492)</f>
        <v>0</v>
      </c>
    </row>
    <row r="1493" customFormat="false" ht="15" hidden="false" customHeight="false" outlineLevel="0" collapsed="false">
      <c r="A1493" s="71" t="s">
        <v>1566</v>
      </c>
      <c r="B1493" s="71" t="s">
        <v>2782</v>
      </c>
      <c r="C1493" s="71" t="s">
        <v>246</v>
      </c>
      <c r="D1493" s="71" t="str">
        <f aca="false">IFERROR(INDEX('Brand Map'!$B$4:$B$125,MATCH(C1493,'Brand Map'!$A$4:$A$125,0)),"Other")</f>
        <v>FYF</v>
      </c>
      <c r="E1493" s="73" t="n">
        <f aca="false">SUMIFS(Detail!$K$2:$K$9168,Detail!$C$2:$C$9168,$A1493)</f>
        <v>0</v>
      </c>
      <c r="F1493" s="73" t="n">
        <f aca="false">SUMIFS(Detail!$E$2:$E$9168,Detail!$C$2:$C$9168,$A1493)</f>
        <v>0</v>
      </c>
      <c r="G1493" s="74" t="n">
        <f aca="false">SUMIFS(Detail!$M$2:$M$9168,Detail!$C$2:$C$9168,$A1493)</f>
        <v>0</v>
      </c>
      <c r="H1493" s="74" t="n">
        <f aca="false">SUMIFS(Detail!$D$2:$D$9168,Detail!$C$2:$C$9168,$A1493)</f>
        <v>0</v>
      </c>
      <c r="I1493" s="74" t="n">
        <v>119.95</v>
      </c>
      <c r="J1493" s="51" t="n">
        <f aca="false">IF(E1493&gt;0,AF1493/E1493,0)</f>
        <v>0</v>
      </c>
      <c r="K1493" s="51" t="n">
        <f aca="false">IF(G1493&gt;0,AG1493/G1493,0)</f>
        <v>0</v>
      </c>
      <c r="L1493" s="75" t="n">
        <f aca="false">H1493/Settings!$B$16</f>
        <v>0</v>
      </c>
      <c r="M1493" s="76" t="n">
        <f aca="false">H1493/Settings!$B$20</f>
        <v>0</v>
      </c>
      <c r="N1493" s="77" t="n">
        <f aca="false">E1493*Settings!$B$3</f>
        <v>0</v>
      </c>
      <c r="O1493" s="77" t="n">
        <f aca="false">IF(E1493&gt;0,(AF1493-N1493)/SQRT(E1493*Settings!$B$3*(1-Settings!$B$3)),0)</f>
        <v>0</v>
      </c>
      <c r="P1493" s="77" t="n">
        <f aca="false">MAX(0,AF1493-N1493)</f>
        <v>0</v>
      </c>
      <c r="Q1493" s="51" t="n">
        <f aca="false">IF(E1493&gt;=Settings!$B$4,(AF1493+Settings!$B$7*Settings!$B$3)/(E1493+Settings!$B$7),Settings!$B$3)</f>
        <v>0.0748599558648786</v>
      </c>
      <c r="R1493" s="78" t="n">
        <f aca="false">PERCENTRANK($H$2:$H$1780,H1493,6)</f>
        <v>0</v>
      </c>
      <c r="S1493" s="78" t="n">
        <f aca="false">PERCENTRANK($Q$2:$Q$1780,Q1493,6)</f>
        <v>0.0646794</v>
      </c>
      <c r="T1493" s="78" t="n">
        <f aca="false">PERCENTRANK($F$2:$F$1780,F1493,6)</f>
        <v>0</v>
      </c>
      <c r="U1493" s="79" t="n">
        <f aca="false">IF(F1493&gt;0,ROUND((Settings!$B$8*T1493+Settings!$B$9*R1493+Settings!$B$10*S1493)/SUM(Settings!$B$8:$B$10),10),0)</f>
        <v>0</v>
      </c>
      <c r="V1493" s="71" t="str">
        <f aca="false">IF(U1493&gt;0,RANK(U1493,$U$2:$U$1780)+COUNTIF($U$2:U1493,U1493)-1,"")</f>
        <v/>
      </c>
      <c r="W1493" s="71" t="str">
        <f aca="false">IF(V1493="","",IF(V1493&lt;=Settings!$B$11,"1 - Fix first",IF(V1493&lt;=Settings!$B$12,"2 - Review","3 - Monitor")))</f>
        <v/>
      </c>
      <c r="X1493" s="71" t="str">
        <f aca="false">IF(AND(E1493&gt;=Settings!$B$4,AF1493&gt;=Settings!$B$5,O1493&gt;=Settings!$B$6),"HIGH RATE","")</f>
        <v/>
      </c>
      <c r="Y1493" s="71" t="str">
        <f aca="false">IF(F1493&gt;0,RANK(F1493,$F$2:$F$1780)+COUNTIF($F$2:F1493,F1493)-1,"")</f>
        <v/>
      </c>
      <c r="Z1493" s="71" t="str">
        <f aca="false">IF(H1493&gt;0,RANK(H1493,$H$2:$H$1780)+COUNTIF($H$2:H1493,H1493)-1,"")</f>
        <v/>
      </c>
      <c r="AA1493" s="71" t="str">
        <f aca="false">IF(AC1493="","",RANK(AC1493,$AC$2:$AC$1780)+COUNTIF($AC$2:AC1493,AC1493)-1)</f>
        <v/>
      </c>
      <c r="AB1493" s="71" t="str">
        <f aca="false">IF(AD1493="","",RANK(AD1493,$AD$2:$AD$1780)+COUNTIF($AD$2:AD1493,AD1493)-1)</f>
        <v/>
      </c>
      <c r="AC1493" s="71" t="str">
        <f aca="false">IF(AND(AF1493&gt;0,E1493&gt;=Settings!$B$4),ROUND(J1493,10),"")</f>
        <v/>
      </c>
      <c r="AD1493" s="71" t="str">
        <f aca="false">IF(X1493="HIGH RATE",ROUND(O1493,10),"")</f>
        <v/>
      </c>
      <c r="AE1493" s="71" t="s">
        <v>60</v>
      </c>
      <c r="AF1493" s="73" t="n">
        <f aca="false">SUMIFS(Detail!$L$2:$L$9168,Detail!$C$2:$C$9168,$A1493)</f>
        <v>0</v>
      </c>
      <c r="AG1493" s="74" t="n">
        <f aca="false">SUMIFS(Detail!$N$2:$N$9168,Detail!$C$2:$C$9168,$A1493)</f>
        <v>0</v>
      </c>
    </row>
    <row r="1494" customFormat="false" ht="15" hidden="false" customHeight="false" outlineLevel="0" collapsed="false">
      <c r="A1494" s="71" t="s">
        <v>1478</v>
      </c>
      <c r="B1494" s="71" t="s">
        <v>2782</v>
      </c>
      <c r="C1494" s="71" t="s">
        <v>246</v>
      </c>
      <c r="D1494" s="71" t="str">
        <f aca="false">IFERROR(INDEX('Brand Map'!$B$4:$B$125,MATCH(C1494,'Brand Map'!$A$4:$A$125,0)),"Other")</f>
        <v>FYF</v>
      </c>
      <c r="E1494" s="73" t="n">
        <f aca="false">SUMIFS(Detail!$K$2:$K$9168,Detail!$C$2:$C$9168,$A1494)</f>
        <v>0</v>
      </c>
      <c r="F1494" s="73" t="n">
        <f aca="false">SUMIFS(Detail!$E$2:$E$9168,Detail!$C$2:$C$9168,$A1494)</f>
        <v>0</v>
      </c>
      <c r="G1494" s="74" t="n">
        <f aca="false">SUMIFS(Detail!$M$2:$M$9168,Detail!$C$2:$C$9168,$A1494)</f>
        <v>0</v>
      </c>
      <c r="H1494" s="74" t="n">
        <f aca="false">SUMIFS(Detail!$D$2:$D$9168,Detail!$C$2:$C$9168,$A1494)</f>
        <v>0</v>
      </c>
      <c r="I1494" s="74" t="n">
        <v>47.98</v>
      </c>
      <c r="J1494" s="51" t="n">
        <f aca="false">IF(E1494&gt;0,AF1494/E1494,0)</f>
        <v>0</v>
      </c>
      <c r="K1494" s="51" t="n">
        <f aca="false">IF(G1494&gt;0,AG1494/G1494,0)</f>
        <v>0</v>
      </c>
      <c r="L1494" s="75" t="n">
        <f aca="false">H1494/Settings!$B$16</f>
        <v>0</v>
      </c>
      <c r="M1494" s="76" t="n">
        <f aca="false">H1494/Settings!$B$20</f>
        <v>0</v>
      </c>
      <c r="N1494" s="77" t="n">
        <f aca="false">E1494*Settings!$B$3</f>
        <v>0</v>
      </c>
      <c r="O1494" s="77" t="n">
        <f aca="false">IF(E1494&gt;0,(AF1494-N1494)/SQRT(E1494*Settings!$B$3*(1-Settings!$B$3)),0)</f>
        <v>0</v>
      </c>
      <c r="P1494" s="77" t="n">
        <f aca="false">MAX(0,AF1494-N1494)</f>
        <v>0</v>
      </c>
      <c r="Q1494" s="51" t="n">
        <f aca="false">IF(E1494&gt;=Settings!$B$4,(AF1494+Settings!$B$7*Settings!$B$3)/(E1494+Settings!$B$7),Settings!$B$3)</f>
        <v>0.0748599558648786</v>
      </c>
      <c r="R1494" s="78" t="n">
        <f aca="false">PERCENTRANK($H$2:$H$1780,H1494,6)</f>
        <v>0</v>
      </c>
      <c r="S1494" s="78" t="n">
        <f aca="false">PERCENTRANK($Q$2:$Q$1780,Q1494,6)</f>
        <v>0.0646794</v>
      </c>
      <c r="T1494" s="78" t="n">
        <f aca="false">PERCENTRANK($F$2:$F$1780,F1494,6)</f>
        <v>0</v>
      </c>
      <c r="U1494" s="79" t="n">
        <f aca="false">IF(F1494&gt;0,ROUND((Settings!$B$8*T1494+Settings!$B$9*R1494+Settings!$B$10*S1494)/SUM(Settings!$B$8:$B$10),10),0)</f>
        <v>0</v>
      </c>
      <c r="V1494" s="71" t="str">
        <f aca="false">IF(U1494&gt;0,RANK(U1494,$U$2:$U$1780)+COUNTIF($U$2:U1494,U1494)-1,"")</f>
        <v/>
      </c>
      <c r="W1494" s="71" t="str">
        <f aca="false">IF(V1494="","",IF(V1494&lt;=Settings!$B$11,"1 - Fix first",IF(V1494&lt;=Settings!$B$12,"2 - Review","3 - Monitor")))</f>
        <v/>
      </c>
      <c r="X1494" s="71" t="str">
        <f aca="false">IF(AND(E1494&gt;=Settings!$B$4,AF1494&gt;=Settings!$B$5,O1494&gt;=Settings!$B$6),"HIGH RATE","")</f>
        <v/>
      </c>
      <c r="Y1494" s="71" t="str">
        <f aca="false">IF(F1494&gt;0,RANK(F1494,$F$2:$F$1780)+COUNTIF($F$2:F1494,F1494)-1,"")</f>
        <v/>
      </c>
      <c r="Z1494" s="71" t="str">
        <f aca="false">IF(H1494&gt;0,RANK(H1494,$H$2:$H$1780)+COUNTIF($H$2:H1494,H1494)-1,"")</f>
        <v/>
      </c>
      <c r="AA1494" s="71" t="str">
        <f aca="false">IF(AC1494="","",RANK(AC1494,$AC$2:$AC$1780)+COUNTIF($AC$2:AC1494,AC1494)-1)</f>
        <v/>
      </c>
      <c r="AB1494" s="71" t="str">
        <f aca="false">IF(AD1494="","",RANK(AD1494,$AD$2:$AD$1780)+COUNTIF($AD$2:AD1494,AD1494)-1)</f>
        <v/>
      </c>
      <c r="AC1494" s="71" t="str">
        <f aca="false">IF(AND(AF1494&gt;0,E1494&gt;=Settings!$B$4),ROUND(J1494,10),"")</f>
        <v/>
      </c>
      <c r="AD1494" s="71" t="str">
        <f aca="false">IF(X1494="HIGH RATE",ROUND(O1494,10),"")</f>
        <v/>
      </c>
      <c r="AE1494" s="71" t="s">
        <v>60</v>
      </c>
      <c r="AF1494" s="73" t="n">
        <f aca="false">SUMIFS(Detail!$L$2:$L$9168,Detail!$C$2:$C$9168,$A1494)</f>
        <v>0</v>
      </c>
      <c r="AG1494" s="74" t="n">
        <f aca="false">SUMIFS(Detail!$N$2:$N$9168,Detail!$C$2:$C$9168,$A1494)</f>
        <v>0</v>
      </c>
    </row>
    <row r="1495" customFormat="false" ht="15" hidden="false" customHeight="false" outlineLevel="0" collapsed="false">
      <c r="A1495" s="71" t="s">
        <v>1257</v>
      </c>
      <c r="B1495" s="71" t="s">
        <v>2782</v>
      </c>
      <c r="C1495" s="71" t="s">
        <v>246</v>
      </c>
      <c r="D1495" s="71" t="str">
        <f aca="false">IFERROR(INDEX('Brand Map'!$B$4:$B$125,MATCH(C1495,'Brand Map'!$A$4:$A$125,0)),"Other")</f>
        <v>FYF</v>
      </c>
      <c r="E1495" s="73" t="n">
        <f aca="false">SUMIFS(Detail!$K$2:$K$9168,Detail!$C$2:$C$9168,$A1495)</f>
        <v>0</v>
      </c>
      <c r="F1495" s="73" t="n">
        <f aca="false">SUMIFS(Detail!$E$2:$E$9168,Detail!$C$2:$C$9168,$A1495)</f>
        <v>0</v>
      </c>
      <c r="G1495" s="74" t="n">
        <f aca="false">SUMIFS(Detail!$M$2:$M$9168,Detail!$C$2:$C$9168,$A1495)</f>
        <v>0</v>
      </c>
      <c r="H1495" s="74" t="n">
        <f aca="false">SUMIFS(Detail!$D$2:$D$9168,Detail!$C$2:$C$9168,$A1495)</f>
        <v>0</v>
      </c>
      <c r="I1495" s="74" t="n">
        <v>449.5</v>
      </c>
      <c r="J1495" s="51" t="n">
        <f aca="false">IF(E1495&gt;0,AF1495/E1495,0)</f>
        <v>0</v>
      </c>
      <c r="K1495" s="51" t="n">
        <f aca="false">IF(G1495&gt;0,AG1495/G1495,0)</f>
        <v>0</v>
      </c>
      <c r="L1495" s="75" t="n">
        <f aca="false">H1495/Settings!$B$16</f>
        <v>0</v>
      </c>
      <c r="M1495" s="76" t="n">
        <f aca="false">H1495/Settings!$B$20</f>
        <v>0</v>
      </c>
      <c r="N1495" s="77" t="n">
        <f aca="false">E1495*Settings!$B$3</f>
        <v>0</v>
      </c>
      <c r="O1495" s="77" t="n">
        <f aca="false">IF(E1495&gt;0,(AF1495-N1495)/SQRT(E1495*Settings!$B$3*(1-Settings!$B$3)),0)</f>
        <v>0</v>
      </c>
      <c r="P1495" s="77" t="n">
        <f aca="false">MAX(0,AF1495-N1495)</f>
        <v>0</v>
      </c>
      <c r="Q1495" s="51" t="n">
        <f aca="false">IF(E1495&gt;=Settings!$B$4,(AF1495+Settings!$B$7*Settings!$B$3)/(E1495+Settings!$B$7),Settings!$B$3)</f>
        <v>0.0748599558648786</v>
      </c>
      <c r="R1495" s="78" t="n">
        <f aca="false">PERCENTRANK($H$2:$H$1780,H1495,6)</f>
        <v>0</v>
      </c>
      <c r="S1495" s="78" t="n">
        <f aca="false">PERCENTRANK($Q$2:$Q$1780,Q1495,6)</f>
        <v>0.0646794</v>
      </c>
      <c r="T1495" s="78" t="n">
        <f aca="false">PERCENTRANK($F$2:$F$1780,F1495,6)</f>
        <v>0</v>
      </c>
      <c r="U1495" s="79" t="n">
        <f aca="false">IF(F1495&gt;0,ROUND((Settings!$B$8*T1495+Settings!$B$9*R1495+Settings!$B$10*S1495)/SUM(Settings!$B$8:$B$10),10),0)</f>
        <v>0</v>
      </c>
      <c r="V1495" s="71" t="str">
        <f aca="false">IF(U1495&gt;0,RANK(U1495,$U$2:$U$1780)+COUNTIF($U$2:U1495,U1495)-1,"")</f>
        <v/>
      </c>
      <c r="W1495" s="71" t="str">
        <f aca="false">IF(V1495="","",IF(V1495&lt;=Settings!$B$11,"1 - Fix first",IF(V1495&lt;=Settings!$B$12,"2 - Review","3 - Monitor")))</f>
        <v/>
      </c>
      <c r="X1495" s="71" t="str">
        <f aca="false">IF(AND(E1495&gt;=Settings!$B$4,AF1495&gt;=Settings!$B$5,O1495&gt;=Settings!$B$6),"HIGH RATE","")</f>
        <v/>
      </c>
      <c r="Y1495" s="71" t="str">
        <f aca="false">IF(F1495&gt;0,RANK(F1495,$F$2:$F$1780)+COUNTIF($F$2:F1495,F1495)-1,"")</f>
        <v/>
      </c>
      <c r="Z1495" s="71" t="str">
        <f aca="false">IF(H1495&gt;0,RANK(H1495,$H$2:$H$1780)+COUNTIF($H$2:H1495,H1495)-1,"")</f>
        <v/>
      </c>
      <c r="AA1495" s="71" t="str">
        <f aca="false">IF(AC1495="","",RANK(AC1495,$AC$2:$AC$1780)+COUNTIF($AC$2:AC1495,AC1495)-1)</f>
        <v/>
      </c>
      <c r="AB1495" s="71" t="str">
        <f aca="false">IF(AD1495="","",RANK(AD1495,$AD$2:$AD$1780)+COUNTIF($AD$2:AD1495,AD1495)-1)</f>
        <v/>
      </c>
      <c r="AC1495" s="71" t="str">
        <f aca="false">IF(AND(AF1495&gt;0,E1495&gt;=Settings!$B$4),ROUND(J1495,10),"")</f>
        <v/>
      </c>
      <c r="AD1495" s="71" t="str">
        <f aca="false">IF(X1495="HIGH RATE",ROUND(O1495,10),"")</f>
        <v/>
      </c>
      <c r="AE1495" s="71" t="s">
        <v>60</v>
      </c>
      <c r="AF1495" s="73" t="n">
        <f aca="false">SUMIFS(Detail!$L$2:$L$9168,Detail!$C$2:$C$9168,$A1495)</f>
        <v>0</v>
      </c>
      <c r="AG1495" s="74" t="n">
        <f aca="false">SUMIFS(Detail!$N$2:$N$9168,Detail!$C$2:$C$9168,$A1495)</f>
        <v>0</v>
      </c>
    </row>
    <row r="1496" customFormat="false" ht="15" hidden="false" customHeight="false" outlineLevel="0" collapsed="false">
      <c r="A1496" s="71" t="s">
        <v>1186</v>
      </c>
      <c r="B1496" s="71" t="s">
        <v>2782</v>
      </c>
      <c r="C1496" s="71" t="s">
        <v>246</v>
      </c>
      <c r="D1496" s="71" t="str">
        <f aca="false">IFERROR(INDEX('Brand Map'!$B$4:$B$125,MATCH(C1496,'Brand Map'!$A$4:$A$125,0)),"Other")</f>
        <v>FYF</v>
      </c>
      <c r="E1496" s="73" t="n">
        <f aca="false">SUMIFS(Detail!$K$2:$K$9168,Detail!$C$2:$C$9168,$A1496)</f>
        <v>0</v>
      </c>
      <c r="F1496" s="73" t="n">
        <f aca="false">SUMIFS(Detail!$E$2:$E$9168,Detail!$C$2:$C$9168,$A1496)</f>
        <v>0</v>
      </c>
      <c r="G1496" s="74" t="n">
        <f aca="false">SUMIFS(Detail!$M$2:$M$9168,Detail!$C$2:$C$9168,$A1496)</f>
        <v>0</v>
      </c>
      <c r="H1496" s="74" t="n">
        <f aca="false">SUMIFS(Detail!$D$2:$D$9168,Detail!$C$2:$C$9168,$A1496)</f>
        <v>0</v>
      </c>
      <c r="I1496" s="74" t="n">
        <v>31.95</v>
      </c>
      <c r="J1496" s="51" t="n">
        <f aca="false">IF(E1496&gt;0,AF1496/E1496,0)</f>
        <v>0</v>
      </c>
      <c r="K1496" s="51" t="n">
        <f aca="false">IF(G1496&gt;0,AG1496/G1496,0)</f>
        <v>0</v>
      </c>
      <c r="L1496" s="75" t="n">
        <f aca="false">H1496/Settings!$B$16</f>
        <v>0</v>
      </c>
      <c r="M1496" s="76" t="n">
        <f aca="false">H1496/Settings!$B$20</f>
        <v>0</v>
      </c>
      <c r="N1496" s="77" t="n">
        <f aca="false">E1496*Settings!$B$3</f>
        <v>0</v>
      </c>
      <c r="O1496" s="77" t="n">
        <f aca="false">IF(E1496&gt;0,(AF1496-N1496)/SQRT(E1496*Settings!$B$3*(1-Settings!$B$3)),0)</f>
        <v>0</v>
      </c>
      <c r="P1496" s="77" t="n">
        <f aca="false">MAX(0,AF1496-N1496)</f>
        <v>0</v>
      </c>
      <c r="Q1496" s="51" t="n">
        <f aca="false">IF(E1496&gt;=Settings!$B$4,(AF1496+Settings!$B$7*Settings!$B$3)/(E1496+Settings!$B$7),Settings!$B$3)</f>
        <v>0.0748599558648786</v>
      </c>
      <c r="R1496" s="78" t="n">
        <f aca="false">PERCENTRANK($H$2:$H$1780,H1496,6)</f>
        <v>0</v>
      </c>
      <c r="S1496" s="78" t="n">
        <f aca="false">PERCENTRANK($Q$2:$Q$1780,Q1496,6)</f>
        <v>0.0646794</v>
      </c>
      <c r="T1496" s="78" t="n">
        <f aca="false">PERCENTRANK($F$2:$F$1780,F1496,6)</f>
        <v>0</v>
      </c>
      <c r="U1496" s="79" t="n">
        <f aca="false">IF(F1496&gt;0,ROUND((Settings!$B$8*T1496+Settings!$B$9*R1496+Settings!$B$10*S1496)/SUM(Settings!$B$8:$B$10),10),0)</f>
        <v>0</v>
      </c>
      <c r="V1496" s="71" t="str">
        <f aca="false">IF(U1496&gt;0,RANK(U1496,$U$2:$U$1780)+COUNTIF($U$2:U1496,U1496)-1,"")</f>
        <v/>
      </c>
      <c r="W1496" s="71" t="str">
        <f aca="false">IF(V1496="","",IF(V1496&lt;=Settings!$B$11,"1 - Fix first",IF(V1496&lt;=Settings!$B$12,"2 - Review","3 - Monitor")))</f>
        <v/>
      </c>
      <c r="X1496" s="71" t="str">
        <f aca="false">IF(AND(E1496&gt;=Settings!$B$4,AF1496&gt;=Settings!$B$5,O1496&gt;=Settings!$B$6),"HIGH RATE","")</f>
        <v/>
      </c>
      <c r="Y1496" s="71" t="str">
        <f aca="false">IF(F1496&gt;0,RANK(F1496,$F$2:$F$1780)+COUNTIF($F$2:F1496,F1496)-1,"")</f>
        <v/>
      </c>
      <c r="Z1496" s="71" t="str">
        <f aca="false">IF(H1496&gt;0,RANK(H1496,$H$2:$H$1780)+COUNTIF($H$2:H1496,H1496)-1,"")</f>
        <v/>
      </c>
      <c r="AA1496" s="71" t="str">
        <f aca="false">IF(AC1496="","",RANK(AC1496,$AC$2:$AC$1780)+COUNTIF($AC$2:AC1496,AC1496)-1)</f>
        <v/>
      </c>
      <c r="AB1496" s="71" t="str">
        <f aca="false">IF(AD1496="","",RANK(AD1496,$AD$2:$AD$1780)+COUNTIF($AD$2:AD1496,AD1496)-1)</f>
        <v/>
      </c>
      <c r="AC1496" s="71" t="str">
        <f aca="false">IF(AND(AF1496&gt;0,E1496&gt;=Settings!$B$4),ROUND(J1496,10),"")</f>
        <v/>
      </c>
      <c r="AD1496" s="71" t="str">
        <f aca="false">IF(X1496="HIGH RATE",ROUND(O1496,10),"")</f>
        <v/>
      </c>
      <c r="AE1496" s="71" t="s">
        <v>60</v>
      </c>
      <c r="AF1496" s="73" t="n">
        <f aca="false">SUMIFS(Detail!$L$2:$L$9168,Detail!$C$2:$C$9168,$A1496)</f>
        <v>0</v>
      </c>
      <c r="AG1496" s="74" t="n">
        <f aca="false">SUMIFS(Detail!$N$2:$N$9168,Detail!$C$2:$C$9168,$A1496)</f>
        <v>0</v>
      </c>
    </row>
    <row r="1497" customFormat="false" ht="15" hidden="false" customHeight="false" outlineLevel="0" collapsed="false">
      <c r="A1497" s="71" t="s">
        <v>1157</v>
      </c>
      <c r="B1497" s="71" t="s">
        <v>3248</v>
      </c>
      <c r="C1497" s="71" t="s">
        <v>246</v>
      </c>
      <c r="D1497" s="71" t="str">
        <f aca="false">IFERROR(INDEX('Brand Map'!$B$4:$B$125,MATCH(C1497,'Brand Map'!$A$4:$A$125,0)),"Other")</f>
        <v>FYF</v>
      </c>
      <c r="E1497" s="73" t="n">
        <f aca="false">SUMIFS(Detail!$K$2:$K$9168,Detail!$C$2:$C$9168,$A1497)</f>
        <v>0</v>
      </c>
      <c r="F1497" s="73" t="n">
        <f aca="false">SUMIFS(Detail!$E$2:$E$9168,Detail!$C$2:$C$9168,$A1497)</f>
        <v>0</v>
      </c>
      <c r="G1497" s="74" t="n">
        <f aca="false">SUMIFS(Detail!$M$2:$M$9168,Detail!$C$2:$C$9168,$A1497)</f>
        <v>0</v>
      </c>
      <c r="H1497" s="74" t="n">
        <f aca="false">SUMIFS(Detail!$D$2:$D$9168,Detail!$C$2:$C$9168,$A1497)</f>
        <v>0</v>
      </c>
      <c r="I1497" s="74" t="n">
        <v>154.95</v>
      </c>
      <c r="J1497" s="51" t="n">
        <f aca="false">IF(E1497&gt;0,AF1497/E1497,0)</f>
        <v>0</v>
      </c>
      <c r="K1497" s="51" t="n">
        <f aca="false">IF(G1497&gt;0,AG1497/G1497,0)</f>
        <v>0</v>
      </c>
      <c r="L1497" s="75" t="n">
        <f aca="false">H1497/Settings!$B$16</f>
        <v>0</v>
      </c>
      <c r="M1497" s="76" t="n">
        <f aca="false">H1497/Settings!$B$20</f>
        <v>0</v>
      </c>
      <c r="N1497" s="77" t="n">
        <f aca="false">E1497*Settings!$B$3</f>
        <v>0</v>
      </c>
      <c r="O1497" s="77" t="n">
        <f aca="false">IF(E1497&gt;0,(AF1497-N1497)/SQRT(E1497*Settings!$B$3*(1-Settings!$B$3)),0)</f>
        <v>0</v>
      </c>
      <c r="P1497" s="77" t="n">
        <f aca="false">MAX(0,AF1497-N1497)</f>
        <v>0</v>
      </c>
      <c r="Q1497" s="51" t="n">
        <f aca="false">IF(E1497&gt;=Settings!$B$4,(AF1497+Settings!$B$7*Settings!$B$3)/(E1497+Settings!$B$7),Settings!$B$3)</f>
        <v>0.0748599558648786</v>
      </c>
      <c r="R1497" s="78" t="n">
        <f aca="false">PERCENTRANK($H$2:$H$1780,H1497,6)</f>
        <v>0</v>
      </c>
      <c r="S1497" s="78" t="n">
        <f aca="false">PERCENTRANK($Q$2:$Q$1780,Q1497,6)</f>
        <v>0.0646794</v>
      </c>
      <c r="T1497" s="78" t="n">
        <f aca="false">PERCENTRANK($F$2:$F$1780,F1497,6)</f>
        <v>0</v>
      </c>
      <c r="U1497" s="79" t="n">
        <f aca="false">IF(F1497&gt;0,ROUND((Settings!$B$8*T1497+Settings!$B$9*R1497+Settings!$B$10*S1497)/SUM(Settings!$B$8:$B$10),10),0)</f>
        <v>0</v>
      </c>
      <c r="V1497" s="71" t="str">
        <f aca="false">IF(U1497&gt;0,RANK(U1497,$U$2:$U$1780)+COUNTIF($U$2:U1497,U1497)-1,"")</f>
        <v/>
      </c>
      <c r="W1497" s="71" t="str">
        <f aca="false">IF(V1497="","",IF(V1497&lt;=Settings!$B$11,"1 - Fix first",IF(V1497&lt;=Settings!$B$12,"2 - Review","3 - Monitor")))</f>
        <v/>
      </c>
      <c r="X1497" s="71" t="str">
        <f aca="false">IF(AND(E1497&gt;=Settings!$B$4,AF1497&gt;=Settings!$B$5,O1497&gt;=Settings!$B$6),"HIGH RATE","")</f>
        <v/>
      </c>
      <c r="Y1497" s="71" t="str">
        <f aca="false">IF(F1497&gt;0,RANK(F1497,$F$2:$F$1780)+COUNTIF($F$2:F1497,F1497)-1,"")</f>
        <v/>
      </c>
      <c r="Z1497" s="71" t="str">
        <f aca="false">IF(H1497&gt;0,RANK(H1497,$H$2:$H$1780)+COUNTIF($H$2:H1497,H1497)-1,"")</f>
        <v/>
      </c>
      <c r="AA1497" s="71" t="str">
        <f aca="false">IF(AC1497="","",RANK(AC1497,$AC$2:$AC$1780)+COUNTIF($AC$2:AC1497,AC1497)-1)</f>
        <v/>
      </c>
      <c r="AB1497" s="71" t="str">
        <f aca="false">IF(AD1497="","",RANK(AD1497,$AD$2:$AD$1780)+COUNTIF($AD$2:AD1497,AD1497)-1)</f>
        <v/>
      </c>
      <c r="AC1497" s="71" t="str">
        <f aca="false">IF(AND(AF1497&gt;0,E1497&gt;=Settings!$B$4),ROUND(J1497,10),"")</f>
        <v/>
      </c>
      <c r="AD1497" s="71" t="str">
        <f aca="false">IF(X1497="HIGH RATE",ROUND(O1497,10),"")</f>
        <v/>
      </c>
      <c r="AE1497" s="71" t="s">
        <v>60</v>
      </c>
      <c r="AF1497" s="73" t="n">
        <f aca="false">SUMIFS(Detail!$L$2:$L$9168,Detail!$C$2:$C$9168,$A1497)</f>
        <v>0</v>
      </c>
      <c r="AG1497" s="74" t="n">
        <f aca="false">SUMIFS(Detail!$N$2:$N$9168,Detail!$C$2:$C$9168,$A1497)</f>
        <v>0</v>
      </c>
    </row>
    <row r="1498" customFormat="false" ht="15" hidden="false" customHeight="false" outlineLevel="0" collapsed="false">
      <c r="A1498" s="71" t="s">
        <v>1720</v>
      </c>
      <c r="B1498" s="71" t="s">
        <v>3249</v>
      </c>
      <c r="C1498" s="71" t="s">
        <v>246</v>
      </c>
      <c r="D1498" s="71" t="str">
        <f aca="false">IFERROR(INDEX('Brand Map'!$B$4:$B$125,MATCH(C1498,'Brand Map'!$A$4:$A$125,0)),"Other")</f>
        <v>FYF</v>
      </c>
      <c r="E1498" s="73" t="n">
        <f aca="false">SUMIFS(Detail!$K$2:$K$9168,Detail!$C$2:$C$9168,$A1498)</f>
        <v>0</v>
      </c>
      <c r="F1498" s="73" t="n">
        <f aca="false">SUMIFS(Detail!$E$2:$E$9168,Detail!$C$2:$C$9168,$A1498)</f>
        <v>0</v>
      </c>
      <c r="G1498" s="74" t="n">
        <f aca="false">SUMIFS(Detail!$M$2:$M$9168,Detail!$C$2:$C$9168,$A1498)</f>
        <v>0</v>
      </c>
      <c r="H1498" s="74" t="n">
        <f aca="false">SUMIFS(Detail!$D$2:$D$9168,Detail!$C$2:$C$9168,$A1498)</f>
        <v>0</v>
      </c>
      <c r="I1498" s="74" t="n">
        <v>349.9</v>
      </c>
      <c r="J1498" s="51" t="n">
        <f aca="false">IF(E1498&gt;0,AF1498/E1498,0)</f>
        <v>0</v>
      </c>
      <c r="K1498" s="51" t="n">
        <f aca="false">IF(G1498&gt;0,AG1498/G1498,0)</f>
        <v>0</v>
      </c>
      <c r="L1498" s="75" t="n">
        <f aca="false">H1498/Settings!$B$16</f>
        <v>0</v>
      </c>
      <c r="M1498" s="76" t="n">
        <f aca="false">H1498/Settings!$B$20</f>
        <v>0</v>
      </c>
      <c r="N1498" s="77" t="n">
        <f aca="false">E1498*Settings!$B$3</f>
        <v>0</v>
      </c>
      <c r="O1498" s="77" t="n">
        <f aca="false">IF(E1498&gt;0,(AF1498-N1498)/SQRT(E1498*Settings!$B$3*(1-Settings!$B$3)),0)</f>
        <v>0</v>
      </c>
      <c r="P1498" s="77" t="n">
        <f aca="false">MAX(0,AF1498-N1498)</f>
        <v>0</v>
      </c>
      <c r="Q1498" s="51" t="n">
        <f aca="false">IF(E1498&gt;=Settings!$B$4,(AF1498+Settings!$B$7*Settings!$B$3)/(E1498+Settings!$B$7),Settings!$B$3)</f>
        <v>0.0748599558648786</v>
      </c>
      <c r="R1498" s="78" t="n">
        <f aca="false">PERCENTRANK($H$2:$H$1780,H1498,6)</f>
        <v>0</v>
      </c>
      <c r="S1498" s="78" t="n">
        <f aca="false">PERCENTRANK($Q$2:$Q$1780,Q1498,6)</f>
        <v>0.0646794</v>
      </c>
      <c r="T1498" s="78" t="n">
        <f aca="false">PERCENTRANK($F$2:$F$1780,F1498,6)</f>
        <v>0</v>
      </c>
      <c r="U1498" s="79" t="n">
        <f aca="false">IF(F1498&gt;0,ROUND((Settings!$B$8*T1498+Settings!$B$9*R1498+Settings!$B$10*S1498)/SUM(Settings!$B$8:$B$10),10),0)</f>
        <v>0</v>
      </c>
      <c r="V1498" s="71" t="str">
        <f aca="false">IF(U1498&gt;0,RANK(U1498,$U$2:$U$1780)+COUNTIF($U$2:U1498,U1498)-1,"")</f>
        <v/>
      </c>
      <c r="W1498" s="71" t="str">
        <f aca="false">IF(V1498="","",IF(V1498&lt;=Settings!$B$11,"1 - Fix first",IF(V1498&lt;=Settings!$B$12,"2 - Review","3 - Monitor")))</f>
        <v/>
      </c>
      <c r="X1498" s="71" t="str">
        <f aca="false">IF(AND(E1498&gt;=Settings!$B$4,AF1498&gt;=Settings!$B$5,O1498&gt;=Settings!$B$6),"HIGH RATE","")</f>
        <v/>
      </c>
      <c r="Y1498" s="71" t="str">
        <f aca="false">IF(F1498&gt;0,RANK(F1498,$F$2:$F$1780)+COUNTIF($F$2:F1498,F1498)-1,"")</f>
        <v/>
      </c>
      <c r="Z1498" s="71" t="str">
        <f aca="false">IF(H1498&gt;0,RANK(H1498,$H$2:$H$1780)+COUNTIF($H$2:H1498,H1498)-1,"")</f>
        <v/>
      </c>
      <c r="AA1498" s="71" t="str">
        <f aca="false">IF(AC1498="","",RANK(AC1498,$AC$2:$AC$1780)+COUNTIF($AC$2:AC1498,AC1498)-1)</f>
        <v/>
      </c>
      <c r="AB1498" s="71" t="str">
        <f aca="false">IF(AD1498="","",RANK(AD1498,$AD$2:$AD$1780)+COUNTIF($AD$2:AD1498,AD1498)-1)</f>
        <v/>
      </c>
      <c r="AC1498" s="71" t="str">
        <f aca="false">IF(AND(AF1498&gt;0,E1498&gt;=Settings!$B$4),ROUND(J1498,10),"")</f>
        <v/>
      </c>
      <c r="AD1498" s="71" t="str">
        <f aca="false">IF(X1498="HIGH RATE",ROUND(O1498,10),"")</f>
        <v/>
      </c>
      <c r="AE1498" s="71" t="s">
        <v>60</v>
      </c>
      <c r="AF1498" s="73" t="n">
        <f aca="false">SUMIFS(Detail!$L$2:$L$9168,Detail!$C$2:$C$9168,$A1498)</f>
        <v>0</v>
      </c>
      <c r="AG1498" s="74" t="n">
        <f aca="false">SUMIFS(Detail!$N$2:$N$9168,Detail!$C$2:$C$9168,$A1498)</f>
        <v>0</v>
      </c>
    </row>
    <row r="1499" customFormat="false" ht="15" hidden="false" customHeight="false" outlineLevel="0" collapsed="false">
      <c r="A1499" s="71" t="s">
        <v>993</v>
      </c>
      <c r="B1499" s="71" t="s">
        <v>3250</v>
      </c>
      <c r="C1499" s="71" t="s">
        <v>246</v>
      </c>
      <c r="D1499" s="71" t="str">
        <f aca="false">IFERROR(INDEX('Brand Map'!$B$4:$B$125,MATCH(C1499,'Brand Map'!$A$4:$A$125,0)),"Other")</f>
        <v>FYF</v>
      </c>
      <c r="E1499" s="73" t="n">
        <f aca="false">SUMIFS(Detail!$K$2:$K$9168,Detail!$C$2:$C$9168,$A1499)</f>
        <v>0</v>
      </c>
      <c r="F1499" s="73" t="n">
        <f aca="false">SUMIFS(Detail!$E$2:$E$9168,Detail!$C$2:$C$9168,$A1499)</f>
        <v>0</v>
      </c>
      <c r="G1499" s="74" t="n">
        <f aca="false">SUMIFS(Detail!$M$2:$M$9168,Detail!$C$2:$C$9168,$A1499)</f>
        <v>0</v>
      </c>
      <c r="H1499" s="74" t="n">
        <f aca="false">SUMIFS(Detail!$D$2:$D$9168,Detail!$C$2:$C$9168,$A1499)</f>
        <v>0</v>
      </c>
      <c r="I1499" s="74" t="n">
        <v>519.6</v>
      </c>
      <c r="J1499" s="51" t="n">
        <f aca="false">IF(E1499&gt;0,AF1499/E1499,0)</f>
        <v>0</v>
      </c>
      <c r="K1499" s="51" t="n">
        <f aca="false">IF(G1499&gt;0,AG1499/G1499,0)</f>
        <v>0</v>
      </c>
      <c r="L1499" s="75" t="n">
        <f aca="false">H1499/Settings!$B$16</f>
        <v>0</v>
      </c>
      <c r="M1499" s="76" t="n">
        <f aca="false">H1499/Settings!$B$20</f>
        <v>0</v>
      </c>
      <c r="N1499" s="77" t="n">
        <f aca="false">E1499*Settings!$B$3</f>
        <v>0</v>
      </c>
      <c r="O1499" s="77" t="n">
        <f aca="false">IF(E1499&gt;0,(AF1499-N1499)/SQRT(E1499*Settings!$B$3*(1-Settings!$B$3)),0)</f>
        <v>0</v>
      </c>
      <c r="P1499" s="77" t="n">
        <f aca="false">MAX(0,AF1499-N1499)</f>
        <v>0</v>
      </c>
      <c r="Q1499" s="51" t="n">
        <f aca="false">IF(E1499&gt;=Settings!$B$4,(AF1499+Settings!$B$7*Settings!$B$3)/(E1499+Settings!$B$7),Settings!$B$3)</f>
        <v>0.0748599558648786</v>
      </c>
      <c r="R1499" s="78" t="n">
        <f aca="false">PERCENTRANK($H$2:$H$1780,H1499,6)</f>
        <v>0</v>
      </c>
      <c r="S1499" s="78" t="n">
        <f aca="false">PERCENTRANK($Q$2:$Q$1780,Q1499,6)</f>
        <v>0.0646794</v>
      </c>
      <c r="T1499" s="78" t="n">
        <f aca="false">PERCENTRANK($F$2:$F$1780,F1499,6)</f>
        <v>0</v>
      </c>
      <c r="U1499" s="79" t="n">
        <f aca="false">IF(F1499&gt;0,ROUND((Settings!$B$8*T1499+Settings!$B$9*R1499+Settings!$B$10*S1499)/SUM(Settings!$B$8:$B$10),10),0)</f>
        <v>0</v>
      </c>
      <c r="V1499" s="71" t="str">
        <f aca="false">IF(U1499&gt;0,RANK(U1499,$U$2:$U$1780)+COUNTIF($U$2:U1499,U1499)-1,"")</f>
        <v/>
      </c>
      <c r="W1499" s="71" t="str">
        <f aca="false">IF(V1499="","",IF(V1499&lt;=Settings!$B$11,"1 - Fix first",IF(V1499&lt;=Settings!$B$12,"2 - Review","3 - Monitor")))</f>
        <v/>
      </c>
      <c r="X1499" s="71" t="str">
        <f aca="false">IF(AND(E1499&gt;=Settings!$B$4,AF1499&gt;=Settings!$B$5,O1499&gt;=Settings!$B$6),"HIGH RATE","")</f>
        <v/>
      </c>
      <c r="Y1499" s="71" t="str">
        <f aca="false">IF(F1499&gt;0,RANK(F1499,$F$2:$F$1780)+COUNTIF($F$2:F1499,F1499)-1,"")</f>
        <v/>
      </c>
      <c r="Z1499" s="71" t="str">
        <f aca="false">IF(H1499&gt;0,RANK(H1499,$H$2:$H$1780)+COUNTIF($H$2:H1499,H1499)-1,"")</f>
        <v/>
      </c>
      <c r="AA1499" s="71" t="str">
        <f aca="false">IF(AC1499="","",RANK(AC1499,$AC$2:$AC$1780)+COUNTIF($AC$2:AC1499,AC1499)-1)</f>
        <v/>
      </c>
      <c r="AB1499" s="71" t="str">
        <f aca="false">IF(AD1499="","",RANK(AD1499,$AD$2:$AD$1780)+COUNTIF($AD$2:AD1499,AD1499)-1)</f>
        <v/>
      </c>
      <c r="AC1499" s="71" t="str">
        <f aca="false">IF(AND(AF1499&gt;0,E1499&gt;=Settings!$B$4),ROUND(J1499,10),"")</f>
        <v/>
      </c>
      <c r="AD1499" s="71" t="str">
        <f aca="false">IF(X1499="HIGH RATE",ROUND(O1499,10),"")</f>
        <v/>
      </c>
      <c r="AE1499" s="71" t="s">
        <v>60</v>
      </c>
      <c r="AF1499" s="73" t="n">
        <f aca="false">SUMIFS(Detail!$L$2:$L$9168,Detail!$C$2:$C$9168,$A1499)</f>
        <v>0</v>
      </c>
      <c r="AG1499" s="74" t="n">
        <f aca="false">SUMIFS(Detail!$N$2:$N$9168,Detail!$C$2:$C$9168,$A1499)</f>
        <v>0</v>
      </c>
    </row>
    <row r="1500" customFormat="false" ht="15" hidden="false" customHeight="false" outlineLevel="0" collapsed="false">
      <c r="A1500" s="71" t="s">
        <v>2070</v>
      </c>
      <c r="B1500" s="71" t="s">
        <v>3250</v>
      </c>
      <c r="C1500" s="71" t="s">
        <v>246</v>
      </c>
      <c r="D1500" s="71" t="str">
        <f aca="false">IFERROR(INDEX('Brand Map'!$B$4:$B$125,MATCH(C1500,'Brand Map'!$A$4:$A$125,0)),"Other")</f>
        <v>FYF</v>
      </c>
      <c r="E1500" s="73" t="n">
        <f aca="false">SUMIFS(Detail!$K$2:$K$9168,Detail!$C$2:$C$9168,$A1500)</f>
        <v>0</v>
      </c>
      <c r="F1500" s="73" t="n">
        <f aca="false">SUMIFS(Detail!$E$2:$E$9168,Detail!$C$2:$C$9168,$A1500)</f>
        <v>0</v>
      </c>
      <c r="G1500" s="74" t="n">
        <f aca="false">SUMIFS(Detail!$M$2:$M$9168,Detail!$C$2:$C$9168,$A1500)</f>
        <v>0</v>
      </c>
      <c r="H1500" s="74" t="n">
        <f aca="false">SUMIFS(Detail!$D$2:$D$9168,Detail!$C$2:$C$9168,$A1500)</f>
        <v>0</v>
      </c>
      <c r="I1500" s="74" t="n">
        <v>89.95</v>
      </c>
      <c r="J1500" s="51" t="n">
        <f aca="false">IF(E1500&gt;0,AF1500/E1500,0)</f>
        <v>0</v>
      </c>
      <c r="K1500" s="51" t="n">
        <f aca="false">IF(G1500&gt;0,AG1500/G1500,0)</f>
        <v>0</v>
      </c>
      <c r="L1500" s="75" t="n">
        <f aca="false">H1500/Settings!$B$16</f>
        <v>0</v>
      </c>
      <c r="M1500" s="76" t="n">
        <f aca="false">H1500/Settings!$B$20</f>
        <v>0</v>
      </c>
      <c r="N1500" s="77" t="n">
        <f aca="false">E1500*Settings!$B$3</f>
        <v>0</v>
      </c>
      <c r="O1500" s="77" t="n">
        <f aca="false">IF(E1500&gt;0,(AF1500-N1500)/SQRT(E1500*Settings!$B$3*(1-Settings!$B$3)),0)</f>
        <v>0</v>
      </c>
      <c r="P1500" s="77" t="n">
        <f aca="false">MAX(0,AF1500-N1500)</f>
        <v>0</v>
      </c>
      <c r="Q1500" s="51" t="n">
        <f aca="false">IF(E1500&gt;=Settings!$B$4,(AF1500+Settings!$B$7*Settings!$B$3)/(E1500+Settings!$B$7),Settings!$B$3)</f>
        <v>0.0748599558648786</v>
      </c>
      <c r="R1500" s="78" t="n">
        <f aca="false">PERCENTRANK($H$2:$H$1780,H1500,6)</f>
        <v>0</v>
      </c>
      <c r="S1500" s="78" t="n">
        <f aca="false">PERCENTRANK($Q$2:$Q$1780,Q1500,6)</f>
        <v>0.0646794</v>
      </c>
      <c r="T1500" s="78" t="n">
        <f aca="false">PERCENTRANK($F$2:$F$1780,F1500,6)</f>
        <v>0</v>
      </c>
      <c r="U1500" s="79" t="n">
        <f aca="false">IF(F1500&gt;0,ROUND((Settings!$B$8*T1500+Settings!$B$9*R1500+Settings!$B$10*S1500)/SUM(Settings!$B$8:$B$10),10),0)</f>
        <v>0</v>
      </c>
      <c r="V1500" s="71" t="str">
        <f aca="false">IF(U1500&gt;0,RANK(U1500,$U$2:$U$1780)+COUNTIF($U$2:U1500,U1500)-1,"")</f>
        <v/>
      </c>
      <c r="W1500" s="71" t="str">
        <f aca="false">IF(V1500="","",IF(V1500&lt;=Settings!$B$11,"1 - Fix first",IF(V1500&lt;=Settings!$B$12,"2 - Review","3 - Monitor")))</f>
        <v/>
      </c>
      <c r="X1500" s="71" t="str">
        <f aca="false">IF(AND(E1500&gt;=Settings!$B$4,AF1500&gt;=Settings!$B$5,O1500&gt;=Settings!$B$6),"HIGH RATE","")</f>
        <v/>
      </c>
      <c r="Y1500" s="71" t="str">
        <f aca="false">IF(F1500&gt;0,RANK(F1500,$F$2:$F$1780)+COUNTIF($F$2:F1500,F1500)-1,"")</f>
        <v/>
      </c>
      <c r="Z1500" s="71" t="str">
        <f aca="false">IF(H1500&gt;0,RANK(H1500,$H$2:$H$1780)+COUNTIF($H$2:H1500,H1500)-1,"")</f>
        <v/>
      </c>
      <c r="AA1500" s="71" t="str">
        <f aca="false">IF(AC1500="","",RANK(AC1500,$AC$2:$AC$1780)+COUNTIF($AC$2:AC1500,AC1500)-1)</f>
        <v/>
      </c>
      <c r="AB1500" s="71" t="str">
        <f aca="false">IF(AD1500="","",RANK(AD1500,$AD$2:$AD$1780)+COUNTIF($AD$2:AD1500,AD1500)-1)</f>
        <v/>
      </c>
      <c r="AC1500" s="71" t="str">
        <f aca="false">IF(AND(AF1500&gt;0,E1500&gt;=Settings!$B$4),ROUND(J1500,10),"")</f>
        <v/>
      </c>
      <c r="AD1500" s="71" t="str">
        <f aca="false">IF(X1500="HIGH RATE",ROUND(O1500,10),"")</f>
        <v/>
      </c>
      <c r="AE1500" s="71" t="s">
        <v>60</v>
      </c>
      <c r="AF1500" s="73" t="n">
        <f aca="false">SUMIFS(Detail!$L$2:$L$9168,Detail!$C$2:$C$9168,$A1500)</f>
        <v>0</v>
      </c>
      <c r="AG1500" s="74" t="n">
        <f aca="false">SUMIFS(Detail!$N$2:$N$9168,Detail!$C$2:$C$9168,$A1500)</f>
        <v>0</v>
      </c>
    </row>
    <row r="1501" customFormat="false" ht="15" hidden="false" customHeight="false" outlineLevel="0" collapsed="false">
      <c r="A1501" s="71" t="s">
        <v>1379</v>
      </c>
      <c r="B1501" s="71" t="s">
        <v>3251</v>
      </c>
      <c r="C1501" s="71" t="s">
        <v>246</v>
      </c>
      <c r="D1501" s="71" t="str">
        <f aca="false">IFERROR(INDEX('Brand Map'!$B$4:$B$125,MATCH(C1501,'Brand Map'!$A$4:$A$125,0)),"Other")</f>
        <v>FYF</v>
      </c>
      <c r="E1501" s="73" t="n">
        <f aca="false">SUMIFS(Detail!$K$2:$K$9168,Detail!$C$2:$C$9168,$A1501)</f>
        <v>0</v>
      </c>
      <c r="F1501" s="73" t="n">
        <f aca="false">SUMIFS(Detail!$E$2:$E$9168,Detail!$C$2:$C$9168,$A1501)</f>
        <v>0</v>
      </c>
      <c r="G1501" s="74" t="n">
        <f aca="false">SUMIFS(Detail!$M$2:$M$9168,Detail!$C$2:$C$9168,$A1501)</f>
        <v>0</v>
      </c>
      <c r="H1501" s="74" t="n">
        <f aca="false">SUMIFS(Detail!$D$2:$D$9168,Detail!$C$2:$C$9168,$A1501)</f>
        <v>0</v>
      </c>
      <c r="I1501" s="74" t="n">
        <v>59.97</v>
      </c>
      <c r="J1501" s="51" t="n">
        <f aca="false">IF(E1501&gt;0,AF1501/E1501,0)</f>
        <v>0</v>
      </c>
      <c r="K1501" s="51" t="n">
        <f aca="false">IF(G1501&gt;0,AG1501/G1501,0)</f>
        <v>0</v>
      </c>
      <c r="L1501" s="75" t="n">
        <f aca="false">H1501/Settings!$B$16</f>
        <v>0</v>
      </c>
      <c r="M1501" s="76" t="n">
        <f aca="false">H1501/Settings!$B$20</f>
        <v>0</v>
      </c>
      <c r="N1501" s="77" t="n">
        <f aca="false">E1501*Settings!$B$3</f>
        <v>0</v>
      </c>
      <c r="O1501" s="77" t="n">
        <f aca="false">IF(E1501&gt;0,(AF1501-N1501)/SQRT(E1501*Settings!$B$3*(1-Settings!$B$3)),0)</f>
        <v>0</v>
      </c>
      <c r="P1501" s="77" t="n">
        <f aca="false">MAX(0,AF1501-N1501)</f>
        <v>0</v>
      </c>
      <c r="Q1501" s="51" t="n">
        <f aca="false">IF(E1501&gt;=Settings!$B$4,(AF1501+Settings!$B$7*Settings!$B$3)/(E1501+Settings!$B$7),Settings!$B$3)</f>
        <v>0.0748599558648786</v>
      </c>
      <c r="R1501" s="78" t="n">
        <f aca="false">PERCENTRANK($H$2:$H$1780,H1501,6)</f>
        <v>0</v>
      </c>
      <c r="S1501" s="78" t="n">
        <f aca="false">PERCENTRANK($Q$2:$Q$1780,Q1501,6)</f>
        <v>0.0646794</v>
      </c>
      <c r="T1501" s="78" t="n">
        <f aca="false">PERCENTRANK($F$2:$F$1780,F1501,6)</f>
        <v>0</v>
      </c>
      <c r="U1501" s="79" t="n">
        <f aca="false">IF(F1501&gt;0,ROUND((Settings!$B$8*T1501+Settings!$B$9*R1501+Settings!$B$10*S1501)/SUM(Settings!$B$8:$B$10),10),0)</f>
        <v>0</v>
      </c>
      <c r="V1501" s="71" t="str">
        <f aca="false">IF(U1501&gt;0,RANK(U1501,$U$2:$U$1780)+COUNTIF($U$2:U1501,U1501)-1,"")</f>
        <v/>
      </c>
      <c r="W1501" s="71" t="str">
        <f aca="false">IF(V1501="","",IF(V1501&lt;=Settings!$B$11,"1 - Fix first",IF(V1501&lt;=Settings!$B$12,"2 - Review","3 - Monitor")))</f>
        <v/>
      </c>
      <c r="X1501" s="71" t="str">
        <f aca="false">IF(AND(E1501&gt;=Settings!$B$4,AF1501&gt;=Settings!$B$5,O1501&gt;=Settings!$B$6),"HIGH RATE","")</f>
        <v/>
      </c>
      <c r="Y1501" s="71" t="str">
        <f aca="false">IF(F1501&gt;0,RANK(F1501,$F$2:$F$1780)+COUNTIF($F$2:F1501,F1501)-1,"")</f>
        <v/>
      </c>
      <c r="Z1501" s="71" t="str">
        <f aca="false">IF(H1501&gt;0,RANK(H1501,$H$2:$H$1780)+COUNTIF($H$2:H1501,H1501)-1,"")</f>
        <v/>
      </c>
      <c r="AA1501" s="71" t="str">
        <f aca="false">IF(AC1501="","",RANK(AC1501,$AC$2:$AC$1780)+COUNTIF($AC$2:AC1501,AC1501)-1)</f>
        <v/>
      </c>
      <c r="AB1501" s="71" t="str">
        <f aca="false">IF(AD1501="","",RANK(AD1501,$AD$2:$AD$1780)+COUNTIF($AD$2:AD1501,AD1501)-1)</f>
        <v/>
      </c>
      <c r="AC1501" s="71" t="str">
        <f aca="false">IF(AND(AF1501&gt;0,E1501&gt;=Settings!$B$4),ROUND(J1501,10),"")</f>
        <v/>
      </c>
      <c r="AD1501" s="71" t="str">
        <f aca="false">IF(X1501="HIGH RATE",ROUND(O1501,10),"")</f>
        <v/>
      </c>
      <c r="AE1501" s="71" t="s">
        <v>60</v>
      </c>
      <c r="AF1501" s="73" t="n">
        <f aca="false">SUMIFS(Detail!$L$2:$L$9168,Detail!$C$2:$C$9168,$A1501)</f>
        <v>0</v>
      </c>
      <c r="AG1501" s="74" t="n">
        <f aca="false">SUMIFS(Detail!$N$2:$N$9168,Detail!$C$2:$C$9168,$A1501)</f>
        <v>0</v>
      </c>
    </row>
    <row r="1502" customFormat="false" ht="15" hidden="false" customHeight="false" outlineLevel="0" collapsed="false">
      <c r="A1502" s="71" t="s">
        <v>885</v>
      </c>
      <c r="B1502" s="71" t="s">
        <v>3251</v>
      </c>
      <c r="C1502" s="71" t="s">
        <v>246</v>
      </c>
      <c r="D1502" s="71" t="str">
        <f aca="false">IFERROR(INDEX('Brand Map'!$B$4:$B$125,MATCH(C1502,'Brand Map'!$A$4:$A$125,0)),"Other")</f>
        <v>FYF</v>
      </c>
      <c r="E1502" s="73" t="n">
        <f aca="false">SUMIFS(Detail!$K$2:$K$9168,Detail!$C$2:$C$9168,$A1502)</f>
        <v>0</v>
      </c>
      <c r="F1502" s="73" t="n">
        <f aca="false">SUMIFS(Detail!$E$2:$E$9168,Detail!$C$2:$C$9168,$A1502)</f>
        <v>0</v>
      </c>
      <c r="G1502" s="74" t="n">
        <f aca="false">SUMIFS(Detail!$M$2:$M$9168,Detail!$C$2:$C$9168,$A1502)</f>
        <v>0</v>
      </c>
      <c r="H1502" s="74" t="n">
        <f aca="false">SUMIFS(Detail!$D$2:$D$9168,Detail!$C$2:$C$9168,$A1502)</f>
        <v>0</v>
      </c>
      <c r="I1502" s="74" t="n">
        <v>119.94</v>
      </c>
      <c r="J1502" s="51" t="n">
        <f aca="false">IF(E1502&gt;0,AF1502/E1502,0)</f>
        <v>0</v>
      </c>
      <c r="K1502" s="51" t="n">
        <f aca="false">IF(G1502&gt;0,AG1502/G1502,0)</f>
        <v>0</v>
      </c>
      <c r="L1502" s="75" t="n">
        <f aca="false">H1502/Settings!$B$16</f>
        <v>0</v>
      </c>
      <c r="M1502" s="76" t="n">
        <f aca="false">H1502/Settings!$B$20</f>
        <v>0</v>
      </c>
      <c r="N1502" s="77" t="n">
        <f aca="false">E1502*Settings!$B$3</f>
        <v>0</v>
      </c>
      <c r="O1502" s="77" t="n">
        <f aca="false">IF(E1502&gt;0,(AF1502-N1502)/SQRT(E1502*Settings!$B$3*(1-Settings!$B$3)),0)</f>
        <v>0</v>
      </c>
      <c r="P1502" s="77" t="n">
        <f aca="false">MAX(0,AF1502-N1502)</f>
        <v>0</v>
      </c>
      <c r="Q1502" s="51" t="n">
        <f aca="false">IF(E1502&gt;=Settings!$B$4,(AF1502+Settings!$B$7*Settings!$B$3)/(E1502+Settings!$B$7),Settings!$B$3)</f>
        <v>0.0748599558648786</v>
      </c>
      <c r="R1502" s="78" t="n">
        <f aca="false">PERCENTRANK($H$2:$H$1780,H1502,6)</f>
        <v>0</v>
      </c>
      <c r="S1502" s="78" t="n">
        <f aca="false">PERCENTRANK($Q$2:$Q$1780,Q1502,6)</f>
        <v>0.0646794</v>
      </c>
      <c r="T1502" s="78" t="n">
        <f aca="false">PERCENTRANK($F$2:$F$1780,F1502,6)</f>
        <v>0</v>
      </c>
      <c r="U1502" s="79" t="n">
        <f aca="false">IF(F1502&gt;0,ROUND((Settings!$B$8*T1502+Settings!$B$9*R1502+Settings!$B$10*S1502)/SUM(Settings!$B$8:$B$10),10),0)</f>
        <v>0</v>
      </c>
      <c r="V1502" s="71" t="str">
        <f aca="false">IF(U1502&gt;0,RANK(U1502,$U$2:$U$1780)+COUNTIF($U$2:U1502,U1502)-1,"")</f>
        <v/>
      </c>
      <c r="W1502" s="71" t="str">
        <f aca="false">IF(V1502="","",IF(V1502&lt;=Settings!$B$11,"1 - Fix first",IF(V1502&lt;=Settings!$B$12,"2 - Review","3 - Monitor")))</f>
        <v/>
      </c>
      <c r="X1502" s="71" t="str">
        <f aca="false">IF(AND(E1502&gt;=Settings!$B$4,AF1502&gt;=Settings!$B$5,O1502&gt;=Settings!$B$6),"HIGH RATE","")</f>
        <v/>
      </c>
      <c r="Y1502" s="71" t="str">
        <f aca="false">IF(F1502&gt;0,RANK(F1502,$F$2:$F$1780)+COUNTIF($F$2:F1502,F1502)-1,"")</f>
        <v/>
      </c>
      <c r="Z1502" s="71" t="str">
        <f aca="false">IF(H1502&gt;0,RANK(H1502,$H$2:$H$1780)+COUNTIF($H$2:H1502,H1502)-1,"")</f>
        <v/>
      </c>
      <c r="AA1502" s="71" t="str">
        <f aca="false">IF(AC1502="","",RANK(AC1502,$AC$2:$AC$1780)+COUNTIF($AC$2:AC1502,AC1502)-1)</f>
        <v/>
      </c>
      <c r="AB1502" s="71" t="str">
        <f aca="false">IF(AD1502="","",RANK(AD1502,$AD$2:$AD$1780)+COUNTIF($AD$2:AD1502,AD1502)-1)</f>
        <v/>
      </c>
      <c r="AC1502" s="71" t="str">
        <f aca="false">IF(AND(AF1502&gt;0,E1502&gt;=Settings!$B$4),ROUND(J1502,10),"")</f>
        <v/>
      </c>
      <c r="AD1502" s="71" t="str">
        <f aca="false">IF(X1502="HIGH RATE",ROUND(O1502,10),"")</f>
        <v/>
      </c>
      <c r="AE1502" s="71" t="s">
        <v>60</v>
      </c>
      <c r="AF1502" s="73" t="n">
        <f aca="false">SUMIFS(Detail!$L$2:$L$9168,Detail!$C$2:$C$9168,$A1502)</f>
        <v>0</v>
      </c>
      <c r="AG1502" s="74" t="n">
        <f aca="false">SUMIFS(Detail!$N$2:$N$9168,Detail!$C$2:$C$9168,$A1502)</f>
        <v>0</v>
      </c>
    </row>
    <row r="1503" customFormat="false" ht="15" hidden="false" customHeight="false" outlineLevel="0" collapsed="false">
      <c r="A1503" s="71" t="s">
        <v>1303</v>
      </c>
      <c r="B1503" s="71" t="s">
        <v>3251</v>
      </c>
      <c r="C1503" s="71" t="s">
        <v>246</v>
      </c>
      <c r="D1503" s="71" t="str">
        <f aca="false">IFERROR(INDEX('Brand Map'!$B$4:$B$125,MATCH(C1503,'Brand Map'!$A$4:$A$125,0)),"Other")</f>
        <v>FYF</v>
      </c>
      <c r="E1503" s="73" t="n">
        <f aca="false">SUMIFS(Detail!$K$2:$K$9168,Detail!$C$2:$C$9168,$A1503)</f>
        <v>0</v>
      </c>
      <c r="F1503" s="73" t="n">
        <f aca="false">SUMIFS(Detail!$E$2:$E$9168,Detail!$C$2:$C$9168,$A1503)</f>
        <v>0</v>
      </c>
      <c r="G1503" s="74" t="n">
        <f aca="false">SUMIFS(Detail!$M$2:$M$9168,Detail!$C$2:$C$9168,$A1503)</f>
        <v>0</v>
      </c>
      <c r="H1503" s="74" t="n">
        <f aca="false">SUMIFS(Detail!$D$2:$D$9168,Detail!$C$2:$C$9168,$A1503)</f>
        <v>0</v>
      </c>
      <c r="I1503" s="74" t="n">
        <v>75.96</v>
      </c>
      <c r="J1503" s="51" t="n">
        <f aca="false">IF(E1503&gt;0,AF1503/E1503,0)</f>
        <v>0</v>
      </c>
      <c r="K1503" s="51" t="n">
        <f aca="false">IF(G1503&gt;0,AG1503/G1503,0)</f>
        <v>0</v>
      </c>
      <c r="L1503" s="75" t="n">
        <f aca="false">H1503/Settings!$B$16</f>
        <v>0</v>
      </c>
      <c r="M1503" s="76" t="n">
        <f aca="false">H1503/Settings!$B$20</f>
        <v>0</v>
      </c>
      <c r="N1503" s="77" t="n">
        <f aca="false">E1503*Settings!$B$3</f>
        <v>0</v>
      </c>
      <c r="O1503" s="77" t="n">
        <f aca="false">IF(E1503&gt;0,(AF1503-N1503)/SQRT(E1503*Settings!$B$3*(1-Settings!$B$3)),0)</f>
        <v>0</v>
      </c>
      <c r="P1503" s="77" t="n">
        <f aca="false">MAX(0,AF1503-N1503)</f>
        <v>0</v>
      </c>
      <c r="Q1503" s="51" t="n">
        <f aca="false">IF(E1503&gt;=Settings!$B$4,(AF1503+Settings!$B$7*Settings!$B$3)/(E1503+Settings!$B$7),Settings!$B$3)</f>
        <v>0.0748599558648786</v>
      </c>
      <c r="R1503" s="78" t="n">
        <f aca="false">PERCENTRANK($H$2:$H$1780,H1503,6)</f>
        <v>0</v>
      </c>
      <c r="S1503" s="78" t="n">
        <f aca="false">PERCENTRANK($Q$2:$Q$1780,Q1503,6)</f>
        <v>0.0646794</v>
      </c>
      <c r="T1503" s="78" t="n">
        <f aca="false">PERCENTRANK($F$2:$F$1780,F1503,6)</f>
        <v>0</v>
      </c>
      <c r="U1503" s="79" t="n">
        <f aca="false">IF(F1503&gt;0,ROUND((Settings!$B$8*T1503+Settings!$B$9*R1503+Settings!$B$10*S1503)/SUM(Settings!$B$8:$B$10),10),0)</f>
        <v>0</v>
      </c>
      <c r="V1503" s="71" t="str">
        <f aca="false">IF(U1503&gt;0,RANK(U1503,$U$2:$U$1780)+COUNTIF($U$2:U1503,U1503)-1,"")</f>
        <v/>
      </c>
      <c r="W1503" s="71" t="str">
        <f aca="false">IF(V1503="","",IF(V1503&lt;=Settings!$B$11,"1 - Fix first",IF(V1503&lt;=Settings!$B$12,"2 - Review","3 - Monitor")))</f>
        <v/>
      </c>
      <c r="X1503" s="71" t="str">
        <f aca="false">IF(AND(E1503&gt;=Settings!$B$4,AF1503&gt;=Settings!$B$5,O1503&gt;=Settings!$B$6),"HIGH RATE","")</f>
        <v/>
      </c>
      <c r="Y1503" s="71" t="str">
        <f aca="false">IF(F1503&gt;0,RANK(F1503,$F$2:$F$1780)+COUNTIF($F$2:F1503,F1503)-1,"")</f>
        <v/>
      </c>
      <c r="Z1503" s="71" t="str">
        <f aca="false">IF(H1503&gt;0,RANK(H1503,$H$2:$H$1780)+COUNTIF($H$2:H1503,H1503)-1,"")</f>
        <v/>
      </c>
      <c r="AA1503" s="71" t="str">
        <f aca="false">IF(AC1503="","",RANK(AC1503,$AC$2:$AC$1780)+COUNTIF($AC$2:AC1503,AC1503)-1)</f>
        <v/>
      </c>
      <c r="AB1503" s="71" t="str">
        <f aca="false">IF(AD1503="","",RANK(AD1503,$AD$2:$AD$1780)+COUNTIF($AD$2:AD1503,AD1503)-1)</f>
        <v/>
      </c>
      <c r="AC1503" s="71" t="str">
        <f aca="false">IF(AND(AF1503&gt;0,E1503&gt;=Settings!$B$4),ROUND(J1503,10),"")</f>
        <v/>
      </c>
      <c r="AD1503" s="71" t="str">
        <f aca="false">IF(X1503="HIGH RATE",ROUND(O1503,10),"")</f>
        <v/>
      </c>
      <c r="AE1503" s="71" t="s">
        <v>60</v>
      </c>
      <c r="AF1503" s="73" t="n">
        <f aca="false">SUMIFS(Detail!$L$2:$L$9168,Detail!$C$2:$C$9168,$A1503)</f>
        <v>0</v>
      </c>
      <c r="AG1503" s="74" t="n">
        <f aca="false">SUMIFS(Detail!$N$2:$N$9168,Detail!$C$2:$C$9168,$A1503)</f>
        <v>0</v>
      </c>
    </row>
    <row r="1504" customFormat="false" ht="15" hidden="false" customHeight="false" outlineLevel="0" collapsed="false">
      <c r="A1504" s="71" t="s">
        <v>930</v>
      </c>
      <c r="B1504" s="71" t="s">
        <v>3251</v>
      </c>
      <c r="C1504" s="71" t="s">
        <v>246</v>
      </c>
      <c r="D1504" s="71" t="str">
        <f aca="false">IFERROR(INDEX('Brand Map'!$B$4:$B$125,MATCH(C1504,'Brand Map'!$A$4:$A$125,0)),"Other")</f>
        <v>FYF</v>
      </c>
      <c r="E1504" s="73" t="n">
        <f aca="false">SUMIFS(Detail!$K$2:$K$9168,Detail!$C$2:$C$9168,$A1504)</f>
        <v>0</v>
      </c>
      <c r="F1504" s="73" t="n">
        <f aca="false">SUMIFS(Detail!$E$2:$E$9168,Detail!$C$2:$C$9168,$A1504)</f>
        <v>0</v>
      </c>
      <c r="G1504" s="74" t="n">
        <f aca="false">SUMIFS(Detail!$M$2:$M$9168,Detail!$C$2:$C$9168,$A1504)</f>
        <v>0</v>
      </c>
      <c r="H1504" s="74" t="n">
        <f aca="false">SUMIFS(Detail!$D$2:$D$9168,Detail!$C$2:$C$9168,$A1504)</f>
        <v>0</v>
      </c>
      <c r="I1504" s="74" t="n">
        <v>37.98</v>
      </c>
      <c r="J1504" s="51" t="n">
        <f aca="false">IF(E1504&gt;0,AF1504/E1504,0)</f>
        <v>0</v>
      </c>
      <c r="K1504" s="51" t="n">
        <f aca="false">IF(G1504&gt;0,AG1504/G1504,0)</f>
        <v>0</v>
      </c>
      <c r="L1504" s="75" t="n">
        <f aca="false">H1504/Settings!$B$16</f>
        <v>0</v>
      </c>
      <c r="M1504" s="76" t="n">
        <f aca="false">H1504/Settings!$B$20</f>
        <v>0</v>
      </c>
      <c r="N1504" s="77" t="n">
        <f aca="false">E1504*Settings!$B$3</f>
        <v>0</v>
      </c>
      <c r="O1504" s="77" t="n">
        <f aca="false">IF(E1504&gt;0,(AF1504-N1504)/SQRT(E1504*Settings!$B$3*(1-Settings!$B$3)),0)</f>
        <v>0</v>
      </c>
      <c r="P1504" s="77" t="n">
        <f aca="false">MAX(0,AF1504-N1504)</f>
        <v>0</v>
      </c>
      <c r="Q1504" s="51" t="n">
        <f aca="false">IF(E1504&gt;=Settings!$B$4,(AF1504+Settings!$B$7*Settings!$B$3)/(E1504+Settings!$B$7),Settings!$B$3)</f>
        <v>0.0748599558648786</v>
      </c>
      <c r="R1504" s="78" t="n">
        <f aca="false">PERCENTRANK($H$2:$H$1780,H1504,6)</f>
        <v>0</v>
      </c>
      <c r="S1504" s="78" t="n">
        <f aca="false">PERCENTRANK($Q$2:$Q$1780,Q1504,6)</f>
        <v>0.0646794</v>
      </c>
      <c r="T1504" s="78" t="n">
        <f aca="false">PERCENTRANK($F$2:$F$1780,F1504,6)</f>
        <v>0</v>
      </c>
      <c r="U1504" s="79" t="n">
        <f aca="false">IF(F1504&gt;0,ROUND((Settings!$B$8*T1504+Settings!$B$9*R1504+Settings!$B$10*S1504)/SUM(Settings!$B$8:$B$10),10),0)</f>
        <v>0</v>
      </c>
      <c r="V1504" s="71" t="str">
        <f aca="false">IF(U1504&gt;0,RANK(U1504,$U$2:$U$1780)+COUNTIF($U$2:U1504,U1504)-1,"")</f>
        <v/>
      </c>
      <c r="W1504" s="71" t="str">
        <f aca="false">IF(V1504="","",IF(V1504&lt;=Settings!$B$11,"1 - Fix first",IF(V1504&lt;=Settings!$B$12,"2 - Review","3 - Monitor")))</f>
        <v/>
      </c>
      <c r="X1504" s="71" t="str">
        <f aca="false">IF(AND(E1504&gt;=Settings!$B$4,AF1504&gt;=Settings!$B$5,O1504&gt;=Settings!$B$6),"HIGH RATE","")</f>
        <v/>
      </c>
      <c r="Y1504" s="71" t="str">
        <f aca="false">IF(F1504&gt;0,RANK(F1504,$F$2:$F$1780)+COUNTIF($F$2:F1504,F1504)-1,"")</f>
        <v/>
      </c>
      <c r="Z1504" s="71" t="str">
        <f aca="false">IF(H1504&gt;0,RANK(H1504,$H$2:$H$1780)+COUNTIF($H$2:H1504,H1504)-1,"")</f>
        <v/>
      </c>
      <c r="AA1504" s="71" t="str">
        <f aca="false">IF(AC1504="","",RANK(AC1504,$AC$2:$AC$1780)+COUNTIF($AC$2:AC1504,AC1504)-1)</f>
        <v/>
      </c>
      <c r="AB1504" s="71" t="str">
        <f aca="false">IF(AD1504="","",RANK(AD1504,$AD$2:$AD$1780)+COUNTIF($AD$2:AD1504,AD1504)-1)</f>
        <v/>
      </c>
      <c r="AC1504" s="71" t="str">
        <f aca="false">IF(AND(AF1504&gt;0,E1504&gt;=Settings!$B$4),ROUND(J1504,10),"")</f>
        <v/>
      </c>
      <c r="AD1504" s="71" t="str">
        <f aca="false">IF(X1504="HIGH RATE",ROUND(O1504,10),"")</f>
        <v/>
      </c>
      <c r="AE1504" s="71" t="s">
        <v>60</v>
      </c>
      <c r="AF1504" s="73" t="n">
        <f aca="false">SUMIFS(Detail!$L$2:$L$9168,Detail!$C$2:$C$9168,$A1504)</f>
        <v>0</v>
      </c>
      <c r="AG1504" s="74" t="n">
        <f aca="false">SUMIFS(Detail!$N$2:$N$9168,Detail!$C$2:$C$9168,$A1504)</f>
        <v>0</v>
      </c>
    </row>
    <row r="1505" customFormat="false" ht="15" hidden="false" customHeight="false" outlineLevel="0" collapsed="false">
      <c r="A1505" s="71" t="s">
        <v>994</v>
      </c>
      <c r="B1505" s="71" t="s">
        <v>3251</v>
      </c>
      <c r="C1505" s="71" t="s">
        <v>246</v>
      </c>
      <c r="D1505" s="71" t="str">
        <f aca="false">IFERROR(INDEX('Brand Map'!$B$4:$B$125,MATCH(C1505,'Brand Map'!$A$4:$A$125,0)),"Other")</f>
        <v>FYF</v>
      </c>
      <c r="E1505" s="73" t="n">
        <f aca="false">SUMIFS(Detail!$K$2:$K$9168,Detail!$C$2:$C$9168,$A1505)</f>
        <v>0</v>
      </c>
      <c r="F1505" s="73" t="n">
        <f aca="false">SUMIFS(Detail!$E$2:$E$9168,Detail!$C$2:$C$9168,$A1505)</f>
        <v>0</v>
      </c>
      <c r="G1505" s="74" t="n">
        <f aca="false">SUMIFS(Detail!$M$2:$M$9168,Detail!$C$2:$C$9168,$A1505)</f>
        <v>0</v>
      </c>
      <c r="H1505" s="74" t="n">
        <f aca="false">SUMIFS(Detail!$D$2:$D$9168,Detail!$C$2:$C$9168,$A1505)</f>
        <v>0</v>
      </c>
      <c r="I1505" s="74" t="n">
        <v>19.99</v>
      </c>
      <c r="J1505" s="51" t="n">
        <f aca="false">IF(E1505&gt;0,AF1505/E1505,0)</f>
        <v>0</v>
      </c>
      <c r="K1505" s="51" t="n">
        <f aca="false">IF(G1505&gt;0,AG1505/G1505,0)</f>
        <v>0</v>
      </c>
      <c r="L1505" s="75" t="n">
        <f aca="false">H1505/Settings!$B$16</f>
        <v>0</v>
      </c>
      <c r="M1505" s="76" t="n">
        <f aca="false">H1505/Settings!$B$20</f>
        <v>0</v>
      </c>
      <c r="N1505" s="77" t="n">
        <f aca="false">E1505*Settings!$B$3</f>
        <v>0</v>
      </c>
      <c r="O1505" s="77" t="n">
        <f aca="false">IF(E1505&gt;0,(AF1505-N1505)/SQRT(E1505*Settings!$B$3*(1-Settings!$B$3)),0)</f>
        <v>0</v>
      </c>
      <c r="P1505" s="77" t="n">
        <f aca="false">MAX(0,AF1505-N1505)</f>
        <v>0</v>
      </c>
      <c r="Q1505" s="51" t="n">
        <f aca="false">IF(E1505&gt;=Settings!$B$4,(AF1505+Settings!$B$7*Settings!$B$3)/(E1505+Settings!$B$7),Settings!$B$3)</f>
        <v>0.0748599558648786</v>
      </c>
      <c r="R1505" s="78" t="n">
        <f aca="false">PERCENTRANK($H$2:$H$1780,H1505,6)</f>
        <v>0</v>
      </c>
      <c r="S1505" s="78" t="n">
        <f aca="false">PERCENTRANK($Q$2:$Q$1780,Q1505,6)</f>
        <v>0.0646794</v>
      </c>
      <c r="T1505" s="78" t="n">
        <f aca="false">PERCENTRANK($F$2:$F$1780,F1505,6)</f>
        <v>0</v>
      </c>
      <c r="U1505" s="79" t="n">
        <f aca="false">IF(F1505&gt;0,ROUND((Settings!$B$8*T1505+Settings!$B$9*R1505+Settings!$B$10*S1505)/SUM(Settings!$B$8:$B$10),10),0)</f>
        <v>0</v>
      </c>
      <c r="V1505" s="71" t="str">
        <f aca="false">IF(U1505&gt;0,RANK(U1505,$U$2:$U$1780)+COUNTIF($U$2:U1505,U1505)-1,"")</f>
        <v/>
      </c>
      <c r="W1505" s="71" t="str">
        <f aca="false">IF(V1505="","",IF(V1505&lt;=Settings!$B$11,"1 - Fix first",IF(V1505&lt;=Settings!$B$12,"2 - Review","3 - Monitor")))</f>
        <v/>
      </c>
      <c r="X1505" s="71" t="str">
        <f aca="false">IF(AND(E1505&gt;=Settings!$B$4,AF1505&gt;=Settings!$B$5,O1505&gt;=Settings!$B$6),"HIGH RATE","")</f>
        <v/>
      </c>
      <c r="Y1505" s="71" t="str">
        <f aca="false">IF(F1505&gt;0,RANK(F1505,$F$2:$F$1780)+COUNTIF($F$2:F1505,F1505)-1,"")</f>
        <v/>
      </c>
      <c r="Z1505" s="71" t="str">
        <f aca="false">IF(H1505&gt;0,RANK(H1505,$H$2:$H$1780)+COUNTIF($H$2:H1505,H1505)-1,"")</f>
        <v/>
      </c>
      <c r="AA1505" s="71" t="str">
        <f aca="false">IF(AC1505="","",RANK(AC1505,$AC$2:$AC$1780)+COUNTIF($AC$2:AC1505,AC1505)-1)</f>
        <v/>
      </c>
      <c r="AB1505" s="71" t="str">
        <f aca="false">IF(AD1505="","",RANK(AD1505,$AD$2:$AD$1780)+COUNTIF($AD$2:AD1505,AD1505)-1)</f>
        <v/>
      </c>
      <c r="AC1505" s="71" t="str">
        <f aca="false">IF(AND(AF1505&gt;0,E1505&gt;=Settings!$B$4),ROUND(J1505,10),"")</f>
        <v/>
      </c>
      <c r="AD1505" s="71" t="str">
        <f aca="false">IF(X1505="HIGH RATE",ROUND(O1505,10),"")</f>
        <v/>
      </c>
      <c r="AE1505" s="71" t="s">
        <v>60</v>
      </c>
      <c r="AF1505" s="73" t="n">
        <f aca="false">SUMIFS(Detail!$L$2:$L$9168,Detail!$C$2:$C$9168,$A1505)</f>
        <v>0</v>
      </c>
      <c r="AG1505" s="74" t="n">
        <f aca="false">SUMIFS(Detail!$N$2:$N$9168,Detail!$C$2:$C$9168,$A1505)</f>
        <v>0</v>
      </c>
    </row>
    <row r="1506" customFormat="false" ht="15" hidden="false" customHeight="false" outlineLevel="0" collapsed="false">
      <c r="A1506" s="71" t="s">
        <v>1446</v>
      </c>
      <c r="B1506" s="71" t="s">
        <v>3252</v>
      </c>
      <c r="C1506" s="71" t="s">
        <v>246</v>
      </c>
      <c r="D1506" s="71" t="str">
        <f aca="false">IFERROR(INDEX('Brand Map'!$B$4:$B$125,MATCH(C1506,'Brand Map'!$A$4:$A$125,0)),"Other")</f>
        <v>FYF</v>
      </c>
      <c r="E1506" s="73" t="n">
        <f aca="false">SUMIFS(Detail!$K$2:$K$9168,Detail!$C$2:$C$9168,$A1506)</f>
        <v>0</v>
      </c>
      <c r="F1506" s="73" t="n">
        <f aca="false">SUMIFS(Detail!$E$2:$E$9168,Detail!$C$2:$C$9168,$A1506)</f>
        <v>0</v>
      </c>
      <c r="G1506" s="74" t="n">
        <f aca="false">SUMIFS(Detail!$M$2:$M$9168,Detail!$C$2:$C$9168,$A1506)</f>
        <v>0</v>
      </c>
      <c r="H1506" s="74" t="n">
        <f aca="false">SUMIFS(Detail!$D$2:$D$9168,Detail!$C$2:$C$9168,$A1506)</f>
        <v>0</v>
      </c>
      <c r="I1506" s="74" t="n">
        <v>599.4</v>
      </c>
      <c r="J1506" s="51" t="n">
        <f aca="false">IF(E1506&gt;0,AF1506/E1506,0)</f>
        <v>0</v>
      </c>
      <c r="K1506" s="51" t="n">
        <f aca="false">IF(G1506&gt;0,AG1506/G1506,0)</f>
        <v>0</v>
      </c>
      <c r="L1506" s="75" t="n">
        <f aca="false">H1506/Settings!$B$16</f>
        <v>0</v>
      </c>
      <c r="M1506" s="76" t="n">
        <f aca="false">H1506/Settings!$B$20</f>
        <v>0</v>
      </c>
      <c r="N1506" s="77" t="n">
        <f aca="false">E1506*Settings!$B$3</f>
        <v>0</v>
      </c>
      <c r="O1506" s="77" t="n">
        <f aca="false">IF(E1506&gt;0,(AF1506-N1506)/SQRT(E1506*Settings!$B$3*(1-Settings!$B$3)),0)</f>
        <v>0</v>
      </c>
      <c r="P1506" s="77" t="n">
        <f aca="false">MAX(0,AF1506-N1506)</f>
        <v>0</v>
      </c>
      <c r="Q1506" s="51" t="n">
        <f aca="false">IF(E1506&gt;=Settings!$B$4,(AF1506+Settings!$B$7*Settings!$B$3)/(E1506+Settings!$B$7),Settings!$B$3)</f>
        <v>0.0748599558648786</v>
      </c>
      <c r="R1506" s="78" t="n">
        <f aca="false">PERCENTRANK($H$2:$H$1780,H1506,6)</f>
        <v>0</v>
      </c>
      <c r="S1506" s="78" t="n">
        <f aca="false">PERCENTRANK($Q$2:$Q$1780,Q1506,6)</f>
        <v>0.0646794</v>
      </c>
      <c r="T1506" s="78" t="n">
        <f aca="false">PERCENTRANK($F$2:$F$1780,F1506,6)</f>
        <v>0</v>
      </c>
      <c r="U1506" s="79" t="n">
        <f aca="false">IF(F1506&gt;0,ROUND((Settings!$B$8*T1506+Settings!$B$9*R1506+Settings!$B$10*S1506)/SUM(Settings!$B$8:$B$10),10),0)</f>
        <v>0</v>
      </c>
      <c r="V1506" s="71" t="str">
        <f aca="false">IF(U1506&gt;0,RANK(U1506,$U$2:$U$1780)+COUNTIF($U$2:U1506,U1506)-1,"")</f>
        <v/>
      </c>
      <c r="W1506" s="71" t="str">
        <f aca="false">IF(V1506="","",IF(V1506&lt;=Settings!$B$11,"1 - Fix first",IF(V1506&lt;=Settings!$B$12,"2 - Review","3 - Monitor")))</f>
        <v/>
      </c>
      <c r="X1506" s="71" t="str">
        <f aca="false">IF(AND(E1506&gt;=Settings!$B$4,AF1506&gt;=Settings!$B$5,O1506&gt;=Settings!$B$6),"HIGH RATE","")</f>
        <v/>
      </c>
      <c r="Y1506" s="71" t="str">
        <f aca="false">IF(F1506&gt;0,RANK(F1506,$F$2:$F$1780)+COUNTIF($F$2:F1506,F1506)-1,"")</f>
        <v/>
      </c>
      <c r="Z1506" s="71" t="str">
        <f aca="false">IF(H1506&gt;0,RANK(H1506,$H$2:$H$1780)+COUNTIF($H$2:H1506,H1506)-1,"")</f>
        <v/>
      </c>
      <c r="AA1506" s="71" t="str">
        <f aca="false">IF(AC1506="","",RANK(AC1506,$AC$2:$AC$1780)+COUNTIF($AC$2:AC1506,AC1506)-1)</f>
        <v/>
      </c>
      <c r="AB1506" s="71" t="str">
        <f aca="false">IF(AD1506="","",RANK(AD1506,$AD$2:$AD$1780)+COUNTIF($AD$2:AD1506,AD1506)-1)</f>
        <v/>
      </c>
      <c r="AC1506" s="71" t="str">
        <f aca="false">IF(AND(AF1506&gt;0,E1506&gt;=Settings!$B$4),ROUND(J1506,10),"")</f>
        <v/>
      </c>
      <c r="AD1506" s="71" t="str">
        <f aca="false">IF(X1506="HIGH RATE",ROUND(O1506,10),"")</f>
        <v/>
      </c>
      <c r="AE1506" s="71" t="s">
        <v>60</v>
      </c>
      <c r="AF1506" s="73" t="n">
        <f aca="false">SUMIFS(Detail!$L$2:$L$9168,Detail!$C$2:$C$9168,$A1506)</f>
        <v>0</v>
      </c>
      <c r="AG1506" s="74" t="n">
        <f aca="false">SUMIFS(Detail!$N$2:$N$9168,Detail!$C$2:$C$9168,$A1506)</f>
        <v>0</v>
      </c>
    </row>
    <row r="1507" customFormat="false" ht="15" hidden="false" customHeight="false" outlineLevel="0" collapsed="false">
      <c r="A1507" s="71" t="s">
        <v>1599</v>
      </c>
      <c r="B1507" s="71" t="s">
        <v>3252</v>
      </c>
      <c r="C1507" s="71" t="s">
        <v>246</v>
      </c>
      <c r="D1507" s="71" t="str">
        <f aca="false">IFERROR(INDEX('Brand Map'!$B$4:$B$125,MATCH(C1507,'Brand Map'!$A$4:$A$125,0)),"Other")</f>
        <v>FYF</v>
      </c>
      <c r="E1507" s="73" t="n">
        <f aca="false">SUMIFS(Detail!$K$2:$K$9168,Detail!$C$2:$C$9168,$A1507)</f>
        <v>0</v>
      </c>
      <c r="F1507" s="73" t="n">
        <f aca="false">SUMIFS(Detail!$E$2:$E$9168,Detail!$C$2:$C$9168,$A1507)</f>
        <v>0</v>
      </c>
      <c r="G1507" s="74" t="n">
        <f aca="false">SUMIFS(Detail!$M$2:$M$9168,Detail!$C$2:$C$9168,$A1507)</f>
        <v>0</v>
      </c>
      <c r="H1507" s="74" t="n">
        <f aca="false">SUMIFS(Detail!$D$2:$D$9168,Detail!$C$2:$C$9168,$A1507)</f>
        <v>0</v>
      </c>
      <c r="I1507" s="74" t="n">
        <v>49.95</v>
      </c>
      <c r="J1507" s="51" t="n">
        <f aca="false">IF(E1507&gt;0,AF1507/E1507,0)</f>
        <v>0</v>
      </c>
      <c r="K1507" s="51" t="n">
        <f aca="false">IF(G1507&gt;0,AG1507/G1507,0)</f>
        <v>0</v>
      </c>
      <c r="L1507" s="75" t="n">
        <f aca="false">H1507/Settings!$B$16</f>
        <v>0</v>
      </c>
      <c r="M1507" s="76" t="n">
        <f aca="false">H1507/Settings!$B$20</f>
        <v>0</v>
      </c>
      <c r="N1507" s="77" t="n">
        <f aca="false">E1507*Settings!$B$3</f>
        <v>0</v>
      </c>
      <c r="O1507" s="77" t="n">
        <f aca="false">IF(E1507&gt;0,(AF1507-N1507)/SQRT(E1507*Settings!$B$3*(1-Settings!$B$3)),0)</f>
        <v>0</v>
      </c>
      <c r="P1507" s="77" t="n">
        <f aca="false">MAX(0,AF1507-N1507)</f>
        <v>0</v>
      </c>
      <c r="Q1507" s="51" t="n">
        <f aca="false">IF(E1507&gt;=Settings!$B$4,(AF1507+Settings!$B$7*Settings!$B$3)/(E1507+Settings!$B$7),Settings!$B$3)</f>
        <v>0.0748599558648786</v>
      </c>
      <c r="R1507" s="78" t="n">
        <f aca="false">PERCENTRANK($H$2:$H$1780,H1507,6)</f>
        <v>0</v>
      </c>
      <c r="S1507" s="78" t="n">
        <f aca="false">PERCENTRANK($Q$2:$Q$1780,Q1507,6)</f>
        <v>0.0646794</v>
      </c>
      <c r="T1507" s="78" t="n">
        <f aca="false">PERCENTRANK($F$2:$F$1780,F1507,6)</f>
        <v>0</v>
      </c>
      <c r="U1507" s="79" t="n">
        <f aca="false">IF(F1507&gt;0,ROUND((Settings!$B$8*T1507+Settings!$B$9*R1507+Settings!$B$10*S1507)/SUM(Settings!$B$8:$B$10),10),0)</f>
        <v>0</v>
      </c>
      <c r="V1507" s="71" t="str">
        <f aca="false">IF(U1507&gt;0,RANK(U1507,$U$2:$U$1780)+COUNTIF($U$2:U1507,U1507)-1,"")</f>
        <v/>
      </c>
      <c r="W1507" s="71" t="str">
        <f aca="false">IF(V1507="","",IF(V1507&lt;=Settings!$B$11,"1 - Fix first",IF(V1507&lt;=Settings!$B$12,"2 - Review","3 - Monitor")))</f>
        <v/>
      </c>
      <c r="X1507" s="71" t="str">
        <f aca="false">IF(AND(E1507&gt;=Settings!$B$4,AF1507&gt;=Settings!$B$5,O1507&gt;=Settings!$B$6),"HIGH RATE","")</f>
        <v/>
      </c>
      <c r="Y1507" s="71" t="str">
        <f aca="false">IF(F1507&gt;0,RANK(F1507,$F$2:$F$1780)+COUNTIF($F$2:F1507,F1507)-1,"")</f>
        <v/>
      </c>
      <c r="Z1507" s="71" t="str">
        <f aca="false">IF(H1507&gt;0,RANK(H1507,$H$2:$H$1780)+COUNTIF($H$2:H1507,H1507)-1,"")</f>
        <v/>
      </c>
      <c r="AA1507" s="71" t="str">
        <f aca="false">IF(AC1507="","",RANK(AC1507,$AC$2:$AC$1780)+COUNTIF($AC$2:AC1507,AC1507)-1)</f>
        <v/>
      </c>
      <c r="AB1507" s="71" t="str">
        <f aca="false">IF(AD1507="","",RANK(AD1507,$AD$2:$AD$1780)+COUNTIF($AD$2:AD1507,AD1507)-1)</f>
        <v/>
      </c>
      <c r="AC1507" s="71" t="str">
        <f aca="false">IF(AND(AF1507&gt;0,E1507&gt;=Settings!$B$4),ROUND(J1507,10),"")</f>
        <v/>
      </c>
      <c r="AD1507" s="71" t="str">
        <f aca="false">IF(X1507="HIGH RATE",ROUND(O1507,10),"")</f>
        <v/>
      </c>
      <c r="AE1507" s="71" t="s">
        <v>60</v>
      </c>
      <c r="AF1507" s="73" t="n">
        <f aca="false">SUMIFS(Detail!$L$2:$L$9168,Detail!$C$2:$C$9168,$A1507)</f>
        <v>0</v>
      </c>
      <c r="AG1507" s="74" t="n">
        <f aca="false">SUMIFS(Detail!$N$2:$N$9168,Detail!$C$2:$C$9168,$A1507)</f>
        <v>0</v>
      </c>
    </row>
    <row r="1508" customFormat="false" ht="15" hidden="false" customHeight="false" outlineLevel="0" collapsed="false">
      <c r="A1508" s="71" t="s">
        <v>1350</v>
      </c>
      <c r="B1508" s="71" t="s">
        <v>2689</v>
      </c>
      <c r="C1508" s="71" t="s">
        <v>246</v>
      </c>
      <c r="D1508" s="71" t="str">
        <f aca="false">IFERROR(INDEX('Brand Map'!$B$4:$B$125,MATCH(C1508,'Brand Map'!$A$4:$A$125,0)),"Other")</f>
        <v>FYF</v>
      </c>
      <c r="E1508" s="73" t="n">
        <f aca="false">SUMIFS(Detail!$K$2:$K$9168,Detail!$C$2:$C$9168,$A1508)</f>
        <v>0</v>
      </c>
      <c r="F1508" s="73" t="n">
        <f aca="false">SUMIFS(Detail!$E$2:$E$9168,Detail!$C$2:$C$9168,$A1508)</f>
        <v>0</v>
      </c>
      <c r="G1508" s="74" t="n">
        <f aca="false">SUMIFS(Detail!$M$2:$M$9168,Detail!$C$2:$C$9168,$A1508)</f>
        <v>0</v>
      </c>
      <c r="H1508" s="74" t="n">
        <f aca="false">SUMIFS(Detail!$D$2:$D$9168,Detail!$C$2:$C$9168,$A1508)</f>
        <v>0</v>
      </c>
      <c r="I1508" s="74" t="n">
        <v>144.95</v>
      </c>
      <c r="J1508" s="51" t="n">
        <f aca="false">IF(E1508&gt;0,AF1508/E1508,0)</f>
        <v>0</v>
      </c>
      <c r="K1508" s="51" t="n">
        <f aca="false">IF(G1508&gt;0,AG1508/G1508,0)</f>
        <v>0</v>
      </c>
      <c r="L1508" s="75" t="n">
        <f aca="false">H1508/Settings!$B$16</f>
        <v>0</v>
      </c>
      <c r="M1508" s="76" t="n">
        <f aca="false">H1508/Settings!$B$20</f>
        <v>0</v>
      </c>
      <c r="N1508" s="77" t="n">
        <f aca="false">E1508*Settings!$B$3</f>
        <v>0</v>
      </c>
      <c r="O1508" s="77" t="n">
        <f aca="false">IF(E1508&gt;0,(AF1508-N1508)/SQRT(E1508*Settings!$B$3*(1-Settings!$B$3)),0)</f>
        <v>0</v>
      </c>
      <c r="P1508" s="77" t="n">
        <f aca="false">MAX(0,AF1508-N1508)</f>
        <v>0</v>
      </c>
      <c r="Q1508" s="51" t="n">
        <f aca="false">IF(E1508&gt;=Settings!$B$4,(AF1508+Settings!$B$7*Settings!$B$3)/(E1508+Settings!$B$7),Settings!$B$3)</f>
        <v>0.0748599558648786</v>
      </c>
      <c r="R1508" s="78" t="n">
        <f aca="false">PERCENTRANK($H$2:$H$1780,H1508,6)</f>
        <v>0</v>
      </c>
      <c r="S1508" s="78" t="n">
        <f aca="false">PERCENTRANK($Q$2:$Q$1780,Q1508,6)</f>
        <v>0.0646794</v>
      </c>
      <c r="T1508" s="78" t="n">
        <f aca="false">PERCENTRANK($F$2:$F$1780,F1508,6)</f>
        <v>0</v>
      </c>
      <c r="U1508" s="79" t="n">
        <f aca="false">IF(F1508&gt;0,ROUND((Settings!$B$8*T1508+Settings!$B$9*R1508+Settings!$B$10*S1508)/SUM(Settings!$B$8:$B$10),10),0)</f>
        <v>0</v>
      </c>
      <c r="V1508" s="71" t="str">
        <f aca="false">IF(U1508&gt;0,RANK(U1508,$U$2:$U$1780)+COUNTIF($U$2:U1508,U1508)-1,"")</f>
        <v/>
      </c>
      <c r="W1508" s="71" t="str">
        <f aca="false">IF(V1508="","",IF(V1508&lt;=Settings!$B$11,"1 - Fix first",IF(V1508&lt;=Settings!$B$12,"2 - Review","3 - Monitor")))</f>
        <v/>
      </c>
      <c r="X1508" s="71" t="str">
        <f aca="false">IF(AND(E1508&gt;=Settings!$B$4,AF1508&gt;=Settings!$B$5,O1508&gt;=Settings!$B$6),"HIGH RATE","")</f>
        <v/>
      </c>
      <c r="Y1508" s="71" t="str">
        <f aca="false">IF(F1508&gt;0,RANK(F1508,$F$2:$F$1780)+COUNTIF($F$2:F1508,F1508)-1,"")</f>
        <v/>
      </c>
      <c r="Z1508" s="71" t="str">
        <f aca="false">IF(H1508&gt;0,RANK(H1508,$H$2:$H$1780)+COUNTIF($H$2:H1508,H1508)-1,"")</f>
        <v/>
      </c>
      <c r="AA1508" s="71" t="str">
        <f aca="false">IF(AC1508="","",RANK(AC1508,$AC$2:$AC$1780)+COUNTIF($AC$2:AC1508,AC1508)-1)</f>
        <v/>
      </c>
      <c r="AB1508" s="71" t="str">
        <f aca="false">IF(AD1508="","",RANK(AD1508,$AD$2:$AD$1780)+COUNTIF($AD$2:AD1508,AD1508)-1)</f>
        <v/>
      </c>
      <c r="AC1508" s="71" t="str">
        <f aca="false">IF(AND(AF1508&gt;0,E1508&gt;=Settings!$B$4),ROUND(J1508,10),"")</f>
        <v/>
      </c>
      <c r="AD1508" s="71" t="str">
        <f aca="false">IF(X1508="HIGH RATE",ROUND(O1508,10),"")</f>
        <v/>
      </c>
      <c r="AE1508" s="71" t="s">
        <v>60</v>
      </c>
      <c r="AF1508" s="73" t="n">
        <f aca="false">SUMIFS(Detail!$L$2:$L$9168,Detail!$C$2:$C$9168,$A1508)</f>
        <v>0</v>
      </c>
      <c r="AG1508" s="74" t="n">
        <f aca="false">SUMIFS(Detail!$N$2:$N$9168,Detail!$C$2:$C$9168,$A1508)</f>
        <v>0</v>
      </c>
    </row>
    <row r="1509" customFormat="false" ht="15" hidden="false" customHeight="false" outlineLevel="0" collapsed="false">
      <c r="A1509" s="71" t="s">
        <v>1974</v>
      </c>
      <c r="B1509" s="71" t="s">
        <v>2904</v>
      </c>
      <c r="C1509" s="71" t="s">
        <v>246</v>
      </c>
      <c r="D1509" s="71" t="str">
        <f aca="false">IFERROR(INDEX('Brand Map'!$B$4:$B$125,MATCH(C1509,'Brand Map'!$A$4:$A$125,0)),"Other")</f>
        <v>FYF</v>
      </c>
      <c r="E1509" s="73" t="n">
        <f aca="false">SUMIFS(Detail!$K$2:$K$9168,Detail!$C$2:$C$9168,$A1509)</f>
        <v>0</v>
      </c>
      <c r="F1509" s="73" t="n">
        <f aca="false">SUMIFS(Detail!$E$2:$E$9168,Detail!$C$2:$C$9168,$A1509)</f>
        <v>0</v>
      </c>
      <c r="G1509" s="74" t="n">
        <f aca="false">SUMIFS(Detail!$M$2:$M$9168,Detail!$C$2:$C$9168,$A1509)</f>
        <v>0</v>
      </c>
      <c r="H1509" s="74" t="n">
        <f aca="false">SUMIFS(Detail!$D$2:$D$9168,Detail!$C$2:$C$9168,$A1509)</f>
        <v>0</v>
      </c>
      <c r="I1509" s="74" t="n">
        <v>119.95</v>
      </c>
      <c r="J1509" s="51" t="n">
        <f aca="false">IF(E1509&gt;0,AF1509/E1509,0)</f>
        <v>0</v>
      </c>
      <c r="K1509" s="51" t="n">
        <f aca="false">IF(G1509&gt;0,AG1509/G1509,0)</f>
        <v>0</v>
      </c>
      <c r="L1509" s="75" t="n">
        <f aca="false">H1509/Settings!$B$16</f>
        <v>0</v>
      </c>
      <c r="M1509" s="76" t="n">
        <f aca="false">H1509/Settings!$B$20</f>
        <v>0</v>
      </c>
      <c r="N1509" s="77" t="n">
        <f aca="false">E1509*Settings!$B$3</f>
        <v>0</v>
      </c>
      <c r="O1509" s="77" t="n">
        <f aca="false">IF(E1509&gt;0,(AF1509-N1509)/SQRT(E1509*Settings!$B$3*(1-Settings!$B$3)),0)</f>
        <v>0</v>
      </c>
      <c r="P1509" s="77" t="n">
        <f aca="false">MAX(0,AF1509-N1509)</f>
        <v>0</v>
      </c>
      <c r="Q1509" s="51" t="n">
        <f aca="false">IF(E1509&gt;=Settings!$B$4,(AF1509+Settings!$B$7*Settings!$B$3)/(E1509+Settings!$B$7),Settings!$B$3)</f>
        <v>0.0748599558648786</v>
      </c>
      <c r="R1509" s="78" t="n">
        <f aca="false">PERCENTRANK($H$2:$H$1780,H1509,6)</f>
        <v>0</v>
      </c>
      <c r="S1509" s="78" t="n">
        <f aca="false">PERCENTRANK($Q$2:$Q$1780,Q1509,6)</f>
        <v>0.0646794</v>
      </c>
      <c r="T1509" s="78" t="n">
        <f aca="false">PERCENTRANK($F$2:$F$1780,F1509,6)</f>
        <v>0</v>
      </c>
      <c r="U1509" s="79" t="n">
        <f aca="false">IF(F1509&gt;0,ROUND((Settings!$B$8*T1509+Settings!$B$9*R1509+Settings!$B$10*S1509)/SUM(Settings!$B$8:$B$10),10),0)</f>
        <v>0</v>
      </c>
      <c r="V1509" s="71" t="str">
        <f aca="false">IF(U1509&gt;0,RANK(U1509,$U$2:$U$1780)+COUNTIF($U$2:U1509,U1509)-1,"")</f>
        <v/>
      </c>
      <c r="W1509" s="71" t="str">
        <f aca="false">IF(V1509="","",IF(V1509&lt;=Settings!$B$11,"1 - Fix first",IF(V1509&lt;=Settings!$B$12,"2 - Review","3 - Monitor")))</f>
        <v/>
      </c>
      <c r="X1509" s="71" t="str">
        <f aca="false">IF(AND(E1509&gt;=Settings!$B$4,AF1509&gt;=Settings!$B$5,O1509&gt;=Settings!$B$6),"HIGH RATE","")</f>
        <v/>
      </c>
      <c r="Y1509" s="71" t="str">
        <f aca="false">IF(F1509&gt;0,RANK(F1509,$F$2:$F$1780)+COUNTIF($F$2:F1509,F1509)-1,"")</f>
        <v/>
      </c>
      <c r="Z1509" s="71" t="str">
        <f aca="false">IF(H1509&gt;0,RANK(H1509,$H$2:$H$1780)+COUNTIF($H$2:H1509,H1509)-1,"")</f>
        <v/>
      </c>
      <c r="AA1509" s="71" t="str">
        <f aca="false">IF(AC1509="","",RANK(AC1509,$AC$2:$AC$1780)+COUNTIF($AC$2:AC1509,AC1509)-1)</f>
        <v/>
      </c>
      <c r="AB1509" s="71" t="str">
        <f aca="false">IF(AD1509="","",RANK(AD1509,$AD$2:$AD$1780)+COUNTIF($AD$2:AD1509,AD1509)-1)</f>
        <v/>
      </c>
      <c r="AC1509" s="71" t="str">
        <f aca="false">IF(AND(AF1509&gt;0,E1509&gt;=Settings!$B$4),ROUND(J1509,10),"")</f>
        <v/>
      </c>
      <c r="AD1509" s="71" t="str">
        <f aca="false">IF(X1509="HIGH RATE",ROUND(O1509,10),"")</f>
        <v/>
      </c>
      <c r="AE1509" s="71" t="s">
        <v>60</v>
      </c>
      <c r="AF1509" s="73" t="n">
        <f aca="false">SUMIFS(Detail!$L$2:$L$9168,Detail!$C$2:$C$9168,$A1509)</f>
        <v>0</v>
      </c>
      <c r="AG1509" s="74" t="n">
        <f aca="false">SUMIFS(Detail!$N$2:$N$9168,Detail!$C$2:$C$9168,$A1509)</f>
        <v>0</v>
      </c>
    </row>
    <row r="1510" customFormat="false" ht="15" hidden="false" customHeight="false" outlineLevel="0" collapsed="false">
      <c r="A1510" s="71" t="s">
        <v>1065</v>
      </c>
      <c r="B1510" s="71" t="s">
        <v>2904</v>
      </c>
      <c r="C1510" s="71" t="s">
        <v>246</v>
      </c>
      <c r="D1510" s="71" t="str">
        <f aca="false">IFERROR(INDEX('Brand Map'!$B$4:$B$125,MATCH(C1510,'Brand Map'!$A$4:$A$125,0)),"Other")</f>
        <v>FYF</v>
      </c>
      <c r="E1510" s="73" t="n">
        <f aca="false">SUMIFS(Detail!$K$2:$K$9168,Detail!$C$2:$C$9168,$A1510)</f>
        <v>0</v>
      </c>
      <c r="F1510" s="73" t="n">
        <f aca="false">SUMIFS(Detail!$E$2:$E$9168,Detail!$C$2:$C$9168,$A1510)</f>
        <v>0</v>
      </c>
      <c r="G1510" s="74" t="n">
        <f aca="false">SUMIFS(Detail!$M$2:$M$9168,Detail!$C$2:$C$9168,$A1510)</f>
        <v>0</v>
      </c>
      <c r="H1510" s="74" t="n">
        <f aca="false">SUMIFS(Detail!$D$2:$D$9168,Detail!$C$2:$C$9168,$A1510)</f>
        <v>0</v>
      </c>
      <c r="I1510" s="74" t="n">
        <v>239.9</v>
      </c>
      <c r="J1510" s="51" t="n">
        <f aca="false">IF(E1510&gt;0,AF1510/E1510,0)</f>
        <v>0</v>
      </c>
      <c r="K1510" s="51" t="n">
        <f aca="false">IF(G1510&gt;0,AG1510/G1510,0)</f>
        <v>0</v>
      </c>
      <c r="L1510" s="75" t="n">
        <f aca="false">H1510/Settings!$B$16</f>
        <v>0</v>
      </c>
      <c r="M1510" s="76" t="n">
        <f aca="false">H1510/Settings!$B$20</f>
        <v>0</v>
      </c>
      <c r="N1510" s="77" t="n">
        <f aca="false">E1510*Settings!$B$3</f>
        <v>0</v>
      </c>
      <c r="O1510" s="77" t="n">
        <f aca="false">IF(E1510&gt;0,(AF1510-N1510)/SQRT(E1510*Settings!$B$3*(1-Settings!$B$3)),0)</f>
        <v>0</v>
      </c>
      <c r="P1510" s="77" t="n">
        <f aca="false">MAX(0,AF1510-N1510)</f>
        <v>0</v>
      </c>
      <c r="Q1510" s="51" t="n">
        <f aca="false">IF(E1510&gt;=Settings!$B$4,(AF1510+Settings!$B$7*Settings!$B$3)/(E1510+Settings!$B$7),Settings!$B$3)</f>
        <v>0.0748599558648786</v>
      </c>
      <c r="R1510" s="78" t="n">
        <f aca="false">PERCENTRANK($H$2:$H$1780,H1510,6)</f>
        <v>0</v>
      </c>
      <c r="S1510" s="78" t="n">
        <f aca="false">PERCENTRANK($Q$2:$Q$1780,Q1510,6)</f>
        <v>0.0646794</v>
      </c>
      <c r="T1510" s="78" t="n">
        <f aca="false">PERCENTRANK($F$2:$F$1780,F1510,6)</f>
        <v>0</v>
      </c>
      <c r="U1510" s="79" t="n">
        <f aca="false">IF(F1510&gt;0,ROUND((Settings!$B$8*T1510+Settings!$B$9*R1510+Settings!$B$10*S1510)/SUM(Settings!$B$8:$B$10),10),0)</f>
        <v>0</v>
      </c>
      <c r="V1510" s="71" t="str">
        <f aca="false">IF(U1510&gt;0,RANK(U1510,$U$2:$U$1780)+COUNTIF($U$2:U1510,U1510)-1,"")</f>
        <v/>
      </c>
      <c r="W1510" s="71" t="str">
        <f aca="false">IF(V1510="","",IF(V1510&lt;=Settings!$B$11,"1 - Fix first",IF(V1510&lt;=Settings!$B$12,"2 - Review","3 - Monitor")))</f>
        <v/>
      </c>
      <c r="X1510" s="71" t="str">
        <f aca="false">IF(AND(E1510&gt;=Settings!$B$4,AF1510&gt;=Settings!$B$5,O1510&gt;=Settings!$B$6),"HIGH RATE","")</f>
        <v/>
      </c>
      <c r="Y1510" s="71" t="str">
        <f aca="false">IF(F1510&gt;0,RANK(F1510,$F$2:$F$1780)+COUNTIF($F$2:F1510,F1510)-1,"")</f>
        <v/>
      </c>
      <c r="Z1510" s="71" t="str">
        <f aca="false">IF(H1510&gt;0,RANK(H1510,$H$2:$H$1780)+COUNTIF($H$2:H1510,H1510)-1,"")</f>
        <v/>
      </c>
      <c r="AA1510" s="71" t="str">
        <f aca="false">IF(AC1510="","",RANK(AC1510,$AC$2:$AC$1780)+COUNTIF($AC$2:AC1510,AC1510)-1)</f>
        <v/>
      </c>
      <c r="AB1510" s="71" t="str">
        <f aca="false">IF(AD1510="","",RANK(AD1510,$AD$2:$AD$1780)+COUNTIF($AD$2:AD1510,AD1510)-1)</f>
        <v/>
      </c>
      <c r="AC1510" s="71" t="str">
        <f aca="false">IF(AND(AF1510&gt;0,E1510&gt;=Settings!$B$4),ROUND(J1510,10),"")</f>
        <v/>
      </c>
      <c r="AD1510" s="71" t="str">
        <f aca="false">IF(X1510="HIGH RATE",ROUND(O1510,10),"")</f>
        <v/>
      </c>
      <c r="AE1510" s="71" t="s">
        <v>60</v>
      </c>
      <c r="AF1510" s="73" t="n">
        <f aca="false">SUMIFS(Detail!$L$2:$L$9168,Detail!$C$2:$C$9168,$A1510)</f>
        <v>0</v>
      </c>
      <c r="AG1510" s="74" t="n">
        <f aca="false">SUMIFS(Detail!$N$2:$N$9168,Detail!$C$2:$C$9168,$A1510)</f>
        <v>0</v>
      </c>
    </row>
    <row r="1511" customFormat="false" ht="15" hidden="false" customHeight="false" outlineLevel="0" collapsed="false">
      <c r="A1511" s="71" t="s">
        <v>1961</v>
      </c>
      <c r="B1511" s="71" t="s">
        <v>2792</v>
      </c>
      <c r="C1511" s="71" t="s">
        <v>246</v>
      </c>
      <c r="D1511" s="71" t="str">
        <f aca="false">IFERROR(INDEX('Brand Map'!$B$4:$B$125,MATCH(C1511,'Brand Map'!$A$4:$A$125,0)),"Other")</f>
        <v>FYF</v>
      </c>
      <c r="E1511" s="73" t="n">
        <f aca="false">SUMIFS(Detail!$K$2:$K$9168,Detail!$C$2:$C$9168,$A1511)</f>
        <v>0</v>
      </c>
      <c r="F1511" s="73" t="n">
        <f aca="false">SUMIFS(Detail!$E$2:$E$9168,Detail!$C$2:$C$9168,$A1511)</f>
        <v>0</v>
      </c>
      <c r="G1511" s="74" t="n">
        <f aca="false">SUMIFS(Detail!$M$2:$M$9168,Detail!$C$2:$C$9168,$A1511)</f>
        <v>0</v>
      </c>
      <c r="H1511" s="74" t="n">
        <f aca="false">SUMIFS(Detail!$D$2:$D$9168,Detail!$C$2:$C$9168,$A1511)</f>
        <v>0</v>
      </c>
      <c r="I1511" s="74" t="n">
        <v>159.95</v>
      </c>
      <c r="J1511" s="51" t="n">
        <f aca="false">IF(E1511&gt;0,AF1511/E1511,0)</f>
        <v>0</v>
      </c>
      <c r="K1511" s="51" t="n">
        <f aca="false">IF(G1511&gt;0,AG1511/G1511,0)</f>
        <v>0</v>
      </c>
      <c r="L1511" s="75" t="n">
        <f aca="false">H1511/Settings!$B$16</f>
        <v>0</v>
      </c>
      <c r="M1511" s="76" t="n">
        <f aca="false">H1511/Settings!$B$20</f>
        <v>0</v>
      </c>
      <c r="N1511" s="77" t="n">
        <f aca="false">E1511*Settings!$B$3</f>
        <v>0</v>
      </c>
      <c r="O1511" s="77" t="n">
        <f aca="false">IF(E1511&gt;0,(AF1511-N1511)/SQRT(E1511*Settings!$B$3*(1-Settings!$B$3)),0)</f>
        <v>0</v>
      </c>
      <c r="P1511" s="77" t="n">
        <f aca="false">MAX(0,AF1511-N1511)</f>
        <v>0</v>
      </c>
      <c r="Q1511" s="51" t="n">
        <f aca="false">IF(E1511&gt;=Settings!$B$4,(AF1511+Settings!$B$7*Settings!$B$3)/(E1511+Settings!$B$7),Settings!$B$3)</f>
        <v>0.0748599558648786</v>
      </c>
      <c r="R1511" s="78" t="n">
        <f aca="false">PERCENTRANK($H$2:$H$1780,H1511,6)</f>
        <v>0</v>
      </c>
      <c r="S1511" s="78" t="n">
        <f aca="false">PERCENTRANK($Q$2:$Q$1780,Q1511,6)</f>
        <v>0.0646794</v>
      </c>
      <c r="T1511" s="78" t="n">
        <f aca="false">PERCENTRANK($F$2:$F$1780,F1511,6)</f>
        <v>0</v>
      </c>
      <c r="U1511" s="79" t="n">
        <f aca="false">IF(F1511&gt;0,ROUND((Settings!$B$8*T1511+Settings!$B$9*R1511+Settings!$B$10*S1511)/SUM(Settings!$B$8:$B$10),10),0)</f>
        <v>0</v>
      </c>
      <c r="V1511" s="71" t="str">
        <f aca="false">IF(U1511&gt;0,RANK(U1511,$U$2:$U$1780)+COUNTIF($U$2:U1511,U1511)-1,"")</f>
        <v/>
      </c>
      <c r="W1511" s="71" t="str">
        <f aca="false">IF(V1511="","",IF(V1511&lt;=Settings!$B$11,"1 - Fix first",IF(V1511&lt;=Settings!$B$12,"2 - Review","3 - Monitor")))</f>
        <v/>
      </c>
      <c r="X1511" s="71" t="str">
        <f aca="false">IF(AND(E1511&gt;=Settings!$B$4,AF1511&gt;=Settings!$B$5,O1511&gt;=Settings!$B$6),"HIGH RATE","")</f>
        <v/>
      </c>
      <c r="Y1511" s="71" t="str">
        <f aca="false">IF(F1511&gt;0,RANK(F1511,$F$2:$F$1780)+COUNTIF($F$2:F1511,F1511)-1,"")</f>
        <v/>
      </c>
      <c r="Z1511" s="71" t="str">
        <f aca="false">IF(H1511&gt;0,RANK(H1511,$H$2:$H$1780)+COUNTIF($H$2:H1511,H1511)-1,"")</f>
        <v/>
      </c>
      <c r="AA1511" s="71" t="str">
        <f aca="false">IF(AC1511="","",RANK(AC1511,$AC$2:$AC$1780)+COUNTIF($AC$2:AC1511,AC1511)-1)</f>
        <v/>
      </c>
      <c r="AB1511" s="71" t="str">
        <f aca="false">IF(AD1511="","",RANK(AD1511,$AD$2:$AD$1780)+COUNTIF($AD$2:AD1511,AD1511)-1)</f>
        <v/>
      </c>
      <c r="AC1511" s="71" t="str">
        <f aca="false">IF(AND(AF1511&gt;0,E1511&gt;=Settings!$B$4),ROUND(J1511,10),"")</f>
        <v/>
      </c>
      <c r="AD1511" s="71" t="str">
        <f aca="false">IF(X1511="HIGH RATE",ROUND(O1511,10),"")</f>
        <v/>
      </c>
      <c r="AE1511" s="71" t="s">
        <v>60</v>
      </c>
      <c r="AF1511" s="73" t="n">
        <f aca="false">SUMIFS(Detail!$L$2:$L$9168,Detail!$C$2:$C$9168,$A1511)</f>
        <v>0</v>
      </c>
      <c r="AG1511" s="74" t="n">
        <f aca="false">SUMIFS(Detail!$N$2:$N$9168,Detail!$C$2:$C$9168,$A1511)</f>
        <v>0</v>
      </c>
    </row>
    <row r="1512" customFormat="false" ht="15" hidden="false" customHeight="false" outlineLevel="0" collapsed="false">
      <c r="A1512" s="71" t="s">
        <v>1415</v>
      </c>
      <c r="B1512" s="71" t="s">
        <v>728</v>
      </c>
      <c r="C1512" s="71" t="s">
        <v>246</v>
      </c>
      <c r="D1512" s="71" t="str">
        <f aca="false">IFERROR(INDEX('Brand Map'!$B$4:$B$125,MATCH(C1512,'Brand Map'!$A$4:$A$125,0)),"Other")</f>
        <v>FYF</v>
      </c>
      <c r="E1512" s="73" t="n">
        <f aca="false">SUMIFS(Detail!$K$2:$K$9168,Detail!$C$2:$C$9168,$A1512)</f>
        <v>0</v>
      </c>
      <c r="F1512" s="73" t="n">
        <f aca="false">SUMIFS(Detail!$E$2:$E$9168,Detail!$C$2:$C$9168,$A1512)</f>
        <v>0</v>
      </c>
      <c r="G1512" s="74" t="n">
        <f aca="false">SUMIFS(Detail!$M$2:$M$9168,Detail!$C$2:$C$9168,$A1512)</f>
        <v>0</v>
      </c>
      <c r="H1512" s="74" t="n">
        <f aca="false">SUMIFS(Detail!$D$2:$D$9168,Detail!$C$2:$C$9168,$A1512)</f>
        <v>0</v>
      </c>
      <c r="I1512" s="74" t="n">
        <v>854.55</v>
      </c>
      <c r="J1512" s="51" t="n">
        <f aca="false">IF(E1512&gt;0,AF1512/E1512,0)</f>
        <v>0</v>
      </c>
      <c r="K1512" s="51" t="n">
        <f aca="false">IF(G1512&gt;0,AG1512/G1512,0)</f>
        <v>0</v>
      </c>
      <c r="L1512" s="75" t="n">
        <f aca="false">H1512/Settings!$B$16</f>
        <v>0</v>
      </c>
      <c r="M1512" s="76" t="n">
        <f aca="false">H1512/Settings!$B$20</f>
        <v>0</v>
      </c>
      <c r="N1512" s="77" t="n">
        <f aca="false">E1512*Settings!$B$3</f>
        <v>0</v>
      </c>
      <c r="O1512" s="77" t="n">
        <f aca="false">IF(E1512&gt;0,(AF1512-N1512)/SQRT(E1512*Settings!$B$3*(1-Settings!$B$3)),0)</f>
        <v>0</v>
      </c>
      <c r="P1512" s="77" t="n">
        <f aca="false">MAX(0,AF1512-N1512)</f>
        <v>0</v>
      </c>
      <c r="Q1512" s="51" t="n">
        <f aca="false">IF(E1512&gt;=Settings!$B$4,(AF1512+Settings!$B$7*Settings!$B$3)/(E1512+Settings!$B$7),Settings!$B$3)</f>
        <v>0.0748599558648786</v>
      </c>
      <c r="R1512" s="78" t="n">
        <f aca="false">PERCENTRANK($H$2:$H$1780,H1512,6)</f>
        <v>0</v>
      </c>
      <c r="S1512" s="78" t="n">
        <f aca="false">PERCENTRANK($Q$2:$Q$1780,Q1512,6)</f>
        <v>0.0646794</v>
      </c>
      <c r="T1512" s="78" t="n">
        <f aca="false">PERCENTRANK($F$2:$F$1780,F1512,6)</f>
        <v>0</v>
      </c>
      <c r="U1512" s="79" t="n">
        <f aca="false">IF(F1512&gt;0,ROUND((Settings!$B$8*T1512+Settings!$B$9*R1512+Settings!$B$10*S1512)/SUM(Settings!$B$8:$B$10),10),0)</f>
        <v>0</v>
      </c>
      <c r="V1512" s="71" t="str">
        <f aca="false">IF(U1512&gt;0,RANK(U1512,$U$2:$U$1780)+COUNTIF($U$2:U1512,U1512)-1,"")</f>
        <v/>
      </c>
      <c r="W1512" s="71" t="str">
        <f aca="false">IF(V1512="","",IF(V1512&lt;=Settings!$B$11,"1 - Fix first",IF(V1512&lt;=Settings!$B$12,"2 - Review","3 - Monitor")))</f>
        <v/>
      </c>
      <c r="X1512" s="71" t="str">
        <f aca="false">IF(AND(E1512&gt;=Settings!$B$4,AF1512&gt;=Settings!$B$5,O1512&gt;=Settings!$B$6),"HIGH RATE","")</f>
        <v/>
      </c>
      <c r="Y1512" s="71" t="str">
        <f aca="false">IF(F1512&gt;0,RANK(F1512,$F$2:$F$1780)+COUNTIF($F$2:F1512,F1512)-1,"")</f>
        <v/>
      </c>
      <c r="Z1512" s="71" t="str">
        <f aca="false">IF(H1512&gt;0,RANK(H1512,$H$2:$H$1780)+COUNTIF($H$2:H1512,H1512)-1,"")</f>
        <v/>
      </c>
      <c r="AA1512" s="71" t="str">
        <f aca="false">IF(AC1512="","",RANK(AC1512,$AC$2:$AC$1780)+COUNTIF($AC$2:AC1512,AC1512)-1)</f>
        <v/>
      </c>
      <c r="AB1512" s="71" t="str">
        <f aca="false">IF(AD1512="","",RANK(AD1512,$AD$2:$AD$1780)+COUNTIF($AD$2:AD1512,AD1512)-1)</f>
        <v/>
      </c>
      <c r="AC1512" s="71" t="str">
        <f aca="false">IF(AND(AF1512&gt;0,E1512&gt;=Settings!$B$4),ROUND(J1512,10),"")</f>
        <v/>
      </c>
      <c r="AD1512" s="71" t="str">
        <f aca="false">IF(X1512="HIGH RATE",ROUND(O1512,10),"")</f>
        <v/>
      </c>
      <c r="AE1512" s="71" t="s">
        <v>60</v>
      </c>
      <c r="AF1512" s="73" t="n">
        <f aca="false">SUMIFS(Detail!$L$2:$L$9168,Detail!$C$2:$C$9168,$A1512)</f>
        <v>0</v>
      </c>
      <c r="AG1512" s="74" t="n">
        <f aca="false">SUMIFS(Detail!$N$2:$N$9168,Detail!$C$2:$C$9168,$A1512)</f>
        <v>0</v>
      </c>
    </row>
    <row r="1513" customFormat="false" ht="15" hidden="false" customHeight="false" outlineLevel="0" collapsed="false">
      <c r="A1513" s="71" t="s">
        <v>1436</v>
      </c>
      <c r="B1513" s="71" t="s">
        <v>728</v>
      </c>
      <c r="C1513" s="71" t="s">
        <v>246</v>
      </c>
      <c r="D1513" s="71" t="str">
        <f aca="false">IFERROR(INDEX('Brand Map'!$B$4:$B$125,MATCH(C1513,'Brand Map'!$A$4:$A$125,0)),"Other")</f>
        <v>FYF</v>
      </c>
      <c r="E1513" s="73" t="n">
        <f aca="false">SUMIFS(Detail!$K$2:$K$9168,Detail!$C$2:$C$9168,$A1513)</f>
        <v>0</v>
      </c>
      <c r="F1513" s="73" t="n">
        <f aca="false">SUMIFS(Detail!$E$2:$E$9168,Detail!$C$2:$C$9168,$A1513)</f>
        <v>0</v>
      </c>
      <c r="G1513" s="74" t="n">
        <f aca="false">SUMIFS(Detail!$M$2:$M$9168,Detail!$C$2:$C$9168,$A1513)</f>
        <v>0</v>
      </c>
      <c r="H1513" s="74" t="n">
        <f aca="false">SUMIFS(Detail!$D$2:$D$9168,Detail!$C$2:$C$9168,$A1513)</f>
        <v>0</v>
      </c>
      <c r="I1513" s="74" t="n">
        <v>569.7</v>
      </c>
      <c r="J1513" s="51" t="n">
        <f aca="false">IF(E1513&gt;0,AF1513/E1513,0)</f>
        <v>0</v>
      </c>
      <c r="K1513" s="51" t="n">
        <f aca="false">IF(G1513&gt;0,AG1513/G1513,0)</f>
        <v>0</v>
      </c>
      <c r="L1513" s="75" t="n">
        <f aca="false">H1513/Settings!$B$16</f>
        <v>0</v>
      </c>
      <c r="M1513" s="76" t="n">
        <f aca="false">H1513/Settings!$B$20</f>
        <v>0</v>
      </c>
      <c r="N1513" s="77" t="n">
        <f aca="false">E1513*Settings!$B$3</f>
        <v>0</v>
      </c>
      <c r="O1513" s="77" t="n">
        <f aca="false">IF(E1513&gt;0,(AF1513-N1513)/SQRT(E1513*Settings!$B$3*(1-Settings!$B$3)),0)</f>
        <v>0</v>
      </c>
      <c r="P1513" s="77" t="n">
        <f aca="false">MAX(0,AF1513-N1513)</f>
        <v>0</v>
      </c>
      <c r="Q1513" s="51" t="n">
        <f aca="false">IF(E1513&gt;=Settings!$B$4,(AF1513+Settings!$B$7*Settings!$B$3)/(E1513+Settings!$B$7),Settings!$B$3)</f>
        <v>0.0748599558648786</v>
      </c>
      <c r="R1513" s="78" t="n">
        <f aca="false">PERCENTRANK($H$2:$H$1780,H1513,6)</f>
        <v>0</v>
      </c>
      <c r="S1513" s="78" t="n">
        <f aca="false">PERCENTRANK($Q$2:$Q$1780,Q1513,6)</f>
        <v>0.0646794</v>
      </c>
      <c r="T1513" s="78" t="n">
        <f aca="false">PERCENTRANK($F$2:$F$1780,F1513,6)</f>
        <v>0</v>
      </c>
      <c r="U1513" s="79" t="n">
        <f aca="false">IF(F1513&gt;0,ROUND((Settings!$B$8*T1513+Settings!$B$9*R1513+Settings!$B$10*S1513)/SUM(Settings!$B$8:$B$10),10),0)</f>
        <v>0</v>
      </c>
      <c r="V1513" s="71" t="str">
        <f aca="false">IF(U1513&gt;0,RANK(U1513,$U$2:$U$1780)+COUNTIF($U$2:U1513,U1513)-1,"")</f>
        <v/>
      </c>
      <c r="W1513" s="71" t="str">
        <f aca="false">IF(V1513="","",IF(V1513&lt;=Settings!$B$11,"1 - Fix first",IF(V1513&lt;=Settings!$B$12,"2 - Review","3 - Monitor")))</f>
        <v/>
      </c>
      <c r="X1513" s="71" t="str">
        <f aca="false">IF(AND(E1513&gt;=Settings!$B$4,AF1513&gt;=Settings!$B$5,O1513&gt;=Settings!$B$6),"HIGH RATE","")</f>
        <v/>
      </c>
      <c r="Y1513" s="71" t="str">
        <f aca="false">IF(F1513&gt;0,RANK(F1513,$F$2:$F$1780)+COUNTIF($F$2:F1513,F1513)-1,"")</f>
        <v/>
      </c>
      <c r="Z1513" s="71" t="str">
        <f aca="false">IF(H1513&gt;0,RANK(H1513,$H$2:$H$1780)+COUNTIF($H$2:H1513,H1513)-1,"")</f>
        <v/>
      </c>
      <c r="AA1513" s="71" t="str">
        <f aca="false">IF(AC1513="","",RANK(AC1513,$AC$2:$AC$1780)+COUNTIF($AC$2:AC1513,AC1513)-1)</f>
        <v/>
      </c>
      <c r="AB1513" s="71" t="str">
        <f aca="false">IF(AD1513="","",RANK(AD1513,$AD$2:$AD$1780)+COUNTIF($AD$2:AD1513,AD1513)-1)</f>
        <v/>
      </c>
      <c r="AC1513" s="71" t="str">
        <f aca="false">IF(AND(AF1513&gt;0,E1513&gt;=Settings!$B$4),ROUND(J1513,10),"")</f>
        <v/>
      </c>
      <c r="AD1513" s="71" t="str">
        <f aca="false">IF(X1513="HIGH RATE",ROUND(O1513,10),"")</f>
        <v/>
      </c>
      <c r="AE1513" s="71" t="s">
        <v>60</v>
      </c>
      <c r="AF1513" s="73" t="n">
        <f aca="false">SUMIFS(Detail!$L$2:$L$9168,Detail!$C$2:$C$9168,$A1513)</f>
        <v>0</v>
      </c>
      <c r="AG1513" s="74" t="n">
        <f aca="false">SUMIFS(Detail!$N$2:$N$9168,Detail!$C$2:$C$9168,$A1513)</f>
        <v>0</v>
      </c>
    </row>
    <row r="1514" customFormat="false" ht="15" hidden="false" customHeight="false" outlineLevel="0" collapsed="false">
      <c r="A1514" s="71" t="s">
        <v>1442</v>
      </c>
      <c r="B1514" s="71" t="s">
        <v>728</v>
      </c>
      <c r="C1514" s="71" t="s">
        <v>246</v>
      </c>
      <c r="D1514" s="71" t="str">
        <f aca="false">IFERROR(INDEX('Brand Map'!$B$4:$B$125,MATCH(C1514,'Brand Map'!$A$4:$A$125,0)),"Other")</f>
        <v>FYF</v>
      </c>
      <c r="E1514" s="73" t="n">
        <f aca="false">SUMIFS(Detail!$K$2:$K$9168,Detail!$C$2:$C$9168,$A1514)</f>
        <v>0</v>
      </c>
      <c r="F1514" s="73" t="n">
        <f aca="false">SUMIFS(Detail!$E$2:$E$9168,Detail!$C$2:$C$9168,$A1514)</f>
        <v>0</v>
      </c>
      <c r="G1514" s="74" t="n">
        <f aca="false">SUMIFS(Detail!$M$2:$M$9168,Detail!$C$2:$C$9168,$A1514)</f>
        <v>0</v>
      </c>
      <c r="H1514" s="74" t="n">
        <f aca="false">SUMIFS(Detail!$D$2:$D$9168,Detail!$C$2:$C$9168,$A1514)</f>
        <v>0</v>
      </c>
      <c r="I1514" s="74" t="n">
        <v>189.9</v>
      </c>
      <c r="J1514" s="51" t="n">
        <f aca="false">IF(E1514&gt;0,AF1514/E1514,0)</f>
        <v>0</v>
      </c>
      <c r="K1514" s="51" t="n">
        <f aca="false">IF(G1514&gt;0,AG1514/G1514,0)</f>
        <v>0</v>
      </c>
      <c r="L1514" s="75" t="n">
        <f aca="false">H1514/Settings!$B$16</f>
        <v>0</v>
      </c>
      <c r="M1514" s="76" t="n">
        <f aca="false">H1514/Settings!$B$20</f>
        <v>0</v>
      </c>
      <c r="N1514" s="77" t="n">
        <f aca="false">E1514*Settings!$B$3</f>
        <v>0</v>
      </c>
      <c r="O1514" s="77" t="n">
        <f aca="false">IF(E1514&gt;0,(AF1514-N1514)/SQRT(E1514*Settings!$B$3*(1-Settings!$B$3)),0)</f>
        <v>0</v>
      </c>
      <c r="P1514" s="77" t="n">
        <f aca="false">MAX(0,AF1514-N1514)</f>
        <v>0</v>
      </c>
      <c r="Q1514" s="51" t="n">
        <f aca="false">IF(E1514&gt;=Settings!$B$4,(AF1514+Settings!$B$7*Settings!$B$3)/(E1514+Settings!$B$7),Settings!$B$3)</f>
        <v>0.0748599558648786</v>
      </c>
      <c r="R1514" s="78" t="n">
        <f aca="false">PERCENTRANK($H$2:$H$1780,H1514,6)</f>
        <v>0</v>
      </c>
      <c r="S1514" s="78" t="n">
        <f aca="false">PERCENTRANK($Q$2:$Q$1780,Q1514,6)</f>
        <v>0.0646794</v>
      </c>
      <c r="T1514" s="78" t="n">
        <f aca="false">PERCENTRANK($F$2:$F$1780,F1514,6)</f>
        <v>0</v>
      </c>
      <c r="U1514" s="79" t="n">
        <f aca="false">IF(F1514&gt;0,ROUND((Settings!$B$8*T1514+Settings!$B$9*R1514+Settings!$B$10*S1514)/SUM(Settings!$B$8:$B$10),10),0)</f>
        <v>0</v>
      </c>
      <c r="V1514" s="71" t="str">
        <f aca="false">IF(U1514&gt;0,RANK(U1514,$U$2:$U$1780)+COUNTIF($U$2:U1514,U1514)-1,"")</f>
        <v/>
      </c>
      <c r="W1514" s="71" t="str">
        <f aca="false">IF(V1514="","",IF(V1514&lt;=Settings!$B$11,"1 - Fix first",IF(V1514&lt;=Settings!$B$12,"2 - Review","3 - Monitor")))</f>
        <v/>
      </c>
      <c r="X1514" s="71" t="str">
        <f aca="false">IF(AND(E1514&gt;=Settings!$B$4,AF1514&gt;=Settings!$B$5,O1514&gt;=Settings!$B$6),"HIGH RATE","")</f>
        <v/>
      </c>
      <c r="Y1514" s="71" t="str">
        <f aca="false">IF(F1514&gt;0,RANK(F1514,$F$2:$F$1780)+COUNTIF($F$2:F1514,F1514)-1,"")</f>
        <v/>
      </c>
      <c r="Z1514" s="71" t="str">
        <f aca="false">IF(H1514&gt;0,RANK(H1514,$H$2:$H$1780)+COUNTIF($H$2:H1514,H1514)-1,"")</f>
        <v/>
      </c>
      <c r="AA1514" s="71" t="str">
        <f aca="false">IF(AC1514="","",RANK(AC1514,$AC$2:$AC$1780)+COUNTIF($AC$2:AC1514,AC1514)-1)</f>
        <v/>
      </c>
      <c r="AB1514" s="71" t="str">
        <f aca="false">IF(AD1514="","",RANK(AD1514,$AD$2:$AD$1780)+COUNTIF($AD$2:AD1514,AD1514)-1)</f>
        <v/>
      </c>
      <c r="AC1514" s="71" t="str">
        <f aca="false">IF(AND(AF1514&gt;0,E1514&gt;=Settings!$B$4),ROUND(J1514,10),"")</f>
        <v/>
      </c>
      <c r="AD1514" s="71" t="str">
        <f aca="false">IF(X1514="HIGH RATE",ROUND(O1514,10),"")</f>
        <v/>
      </c>
      <c r="AE1514" s="71" t="s">
        <v>60</v>
      </c>
      <c r="AF1514" s="73" t="n">
        <f aca="false">SUMIFS(Detail!$L$2:$L$9168,Detail!$C$2:$C$9168,$A1514)</f>
        <v>0</v>
      </c>
      <c r="AG1514" s="74" t="n">
        <f aca="false">SUMIFS(Detail!$N$2:$N$9168,Detail!$C$2:$C$9168,$A1514)</f>
        <v>0</v>
      </c>
    </row>
    <row r="1515" customFormat="false" ht="15" hidden="false" customHeight="false" outlineLevel="0" collapsed="false">
      <c r="A1515" s="71" t="s">
        <v>946</v>
      </c>
      <c r="B1515" s="71" t="s">
        <v>3253</v>
      </c>
      <c r="C1515" s="71" t="s">
        <v>246</v>
      </c>
      <c r="D1515" s="71" t="str">
        <f aca="false">IFERROR(INDEX('Brand Map'!$B$4:$B$125,MATCH(C1515,'Brand Map'!$A$4:$A$125,0)),"Other")</f>
        <v>FYF</v>
      </c>
      <c r="E1515" s="73" t="n">
        <f aca="false">SUMIFS(Detail!$K$2:$K$9168,Detail!$C$2:$C$9168,$A1515)</f>
        <v>0</v>
      </c>
      <c r="F1515" s="73" t="n">
        <f aca="false">SUMIFS(Detail!$E$2:$E$9168,Detail!$C$2:$C$9168,$A1515)</f>
        <v>0</v>
      </c>
      <c r="G1515" s="74" t="n">
        <f aca="false">SUMIFS(Detail!$M$2:$M$9168,Detail!$C$2:$C$9168,$A1515)</f>
        <v>0</v>
      </c>
      <c r="H1515" s="74" t="n">
        <f aca="false">SUMIFS(Detail!$D$2:$D$9168,Detail!$C$2:$C$9168,$A1515)</f>
        <v>0</v>
      </c>
      <c r="I1515" s="74" t="n">
        <v>421.9</v>
      </c>
      <c r="J1515" s="51" t="n">
        <f aca="false">IF(E1515&gt;0,AF1515/E1515,0)</f>
        <v>0</v>
      </c>
      <c r="K1515" s="51" t="n">
        <f aca="false">IF(G1515&gt;0,AG1515/G1515,0)</f>
        <v>0</v>
      </c>
      <c r="L1515" s="75" t="n">
        <f aca="false">H1515/Settings!$B$16</f>
        <v>0</v>
      </c>
      <c r="M1515" s="76" t="n">
        <f aca="false">H1515/Settings!$B$20</f>
        <v>0</v>
      </c>
      <c r="N1515" s="77" t="n">
        <f aca="false">E1515*Settings!$B$3</f>
        <v>0</v>
      </c>
      <c r="O1515" s="77" t="n">
        <f aca="false">IF(E1515&gt;0,(AF1515-N1515)/SQRT(E1515*Settings!$B$3*(1-Settings!$B$3)),0)</f>
        <v>0</v>
      </c>
      <c r="P1515" s="77" t="n">
        <f aca="false">MAX(0,AF1515-N1515)</f>
        <v>0</v>
      </c>
      <c r="Q1515" s="51" t="n">
        <f aca="false">IF(E1515&gt;=Settings!$B$4,(AF1515+Settings!$B$7*Settings!$B$3)/(E1515+Settings!$B$7),Settings!$B$3)</f>
        <v>0.0748599558648786</v>
      </c>
      <c r="R1515" s="78" t="n">
        <f aca="false">PERCENTRANK($H$2:$H$1780,H1515,6)</f>
        <v>0</v>
      </c>
      <c r="S1515" s="78" t="n">
        <f aca="false">PERCENTRANK($Q$2:$Q$1780,Q1515,6)</f>
        <v>0.0646794</v>
      </c>
      <c r="T1515" s="78" t="n">
        <f aca="false">PERCENTRANK($F$2:$F$1780,F1515,6)</f>
        <v>0</v>
      </c>
      <c r="U1515" s="79" t="n">
        <f aca="false">IF(F1515&gt;0,ROUND((Settings!$B$8*T1515+Settings!$B$9*R1515+Settings!$B$10*S1515)/SUM(Settings!$B$8:$B$10),10),0)</f>
        <v>0</v>
      </c>
      <c r="V1515" s="71" t="str">
        <f aca="false">IF(U1515&gt;0,RANK(U1515,$U$2:$U$1780)+COUNTIF($U$2:U1515,U1515)-1,"")</f>
        <v/>
      </c>
      <c r="W1515" s="71" t="str">
        <f aca="false">IF(V1515="","",IF(V1515&lt;=Settings!$B$11,"1 - Fix first",IF(V1515&lt;=Settings!$B$12,"2 - Review","3 - Monitor")))</f>
        <v/>
      </c>
      <c r="X1515" s="71" t="str">
        <f aca="false">IF(AND(E1515&gt;=Settings!$B$4,AF1515&gt;=Settings!$B$5,O1515&gt;=Settings!$B$6),"HIGH RATE","")</f>
        <v/>
      </c>
      <c r="Y1515" s="71" t="str">
        <f aca="false">IF(F1515&gt;0,RANK(F1515,$F$2:$F$1780)+COUNTIF($F$2:F1515,F1515)-1,"")</f>
        <v/>
      </c>
      <c r="Z1515" s="71" t="str">
        <f aca="false">IF(H1515&gt;0,RANK(H1515,$H$2:$H$1780)+COUNTIF($H$2:H1515,H1515)-1,"")</f>
        <v/>
      </c>
      <c r="AA1515" s="71" t="str">
        <f aca="false">IF(AC1515="","",RANK(AC1515,$AC$2:$AC$1780)+COUNTIF($AC$2:AC1515,AC1515)-1)</f>
        <v/>
      </c>
      <c r="AB1515" s="71" t="str">
        <f aca="false">IF(AD1515="","",RANK(AD1515,$AD$2:$AD$1780)+COUNTIF($AD$2:AD1515,AD1515)-1)</f>
        <v/>
      </c>
      <c r="AC1515" s="71" t="str">
        <f aca="false">IF(AND(AF1515&gt;0,E1515&gt;=Settings!$B$4),ROUND(J1515,10),"")</f>
        <v/>
      </c>
      <c r="AD1515" s="71" t="str">
        <f aca="false">IF(X1515="HIGH RATE",ROUND(O1515,10),"")</f>
        <v/>
      </c>
      <c r="AE1515" s="71" t="s">
        <v>60</v>
      </c>
      <c r="AF1515" s="73" t="n">
        <f aca="false">SUMIFS(Detail!$L$2:$L$9168,Detail!$C$2:$C$9168,$A1515)</f>
        <v>0</v>
      </c>
      <c r="AG1515" s="74" t="n">
        <f aca="false">SUMIFS(Detail!$N$2:$N$9168,Detail!$C$2:$C$9168,$A1515)</f>
        <v>0</v>
      </c>
    </row>
    <row r="1516" customFormat="false" ht="15" hidden="false" customHeight="false" outlineLevel="0" collapsed="false">
      <c r="A1516" s="71" t="s">
        <v>1204</v>
      </c>
      <c r="B1516" s="71" t="s">
        <v>3254</v>
      </c>
      <c r="C1516" s="71" t="s">
        <v>246</v>
      </c>
      <c r="D1516" s="71" t="str">
        <f aca="false">IFERROR(INDEX('Brand Map'!$B$4:$B$125,MATCH(C1516,'Brand Map'!$A$4:$A$125,0)),"Other")</f>
        <v>FYF</v>
      </c>
      <c r="E1516" s="73" t="n">
        <f aca="false">SUMIFS(Detail!$K$2:$K$9168,Detail!$C$2:$C$9168,$A1516)</f>
        <v>0</v>
      </c>
      <c r="F1516" s="73" t="n">
        <f aca="false">SUMIFS(Detail!$E$2:$E$9168,Detail!$C$2:$C$9168,$A1516)</f>
        <v>0</v>
      </c>
      <c r="G1516" s="74" t="n">
        <f aca="false">SUMIFS(Detail!$M$2:$M$9168,Detail!$C$2:$C$9168,$A1516)</f>
        <v>0</v>
      </c>
      <c r="H1516" s="74" t="n">
        <f aca="false">SUMIFS(Detail!$D$2:$D$9168,Detail!$C$2:$C$9168,$A1516)</f>
        <v>0</v>
      </c>
      <c r="I1516" s="74" t="n">
        <v>59.95</v>
      </c>
      <c r="J1516" s="51" t="n">
        <f aca="false">IF(E1516&gt;0,AF1516/E1516,0)</f>
        <v>0</v>
      </c>
      <c r="K1516" s="51" t="n">
        <f aca="false">IF(G1516&gt;0,AG1516/G1516,0)</f>
        <v>0</v>
      </c>
      <c r="L1516" s="75" t="n">
        <f aca="false">H1516/Settings!$B$16</f>
        <v>0</v>
      </c>
      <c r="M1516" s="76" t="n">
        <f aca="false">H1516/Settings!$B$20</f>
        <v>0</v>
      </c>
      <c r="N1516" s="77" t="n">
        <f aca="false">E1516*Settings!$B$3</f>
        <v>0</v>
      </c>
      <c r="O1516" s="77" t="n">
        <f aca="false">IF(E1516&gt;0,(AF1516-N1516)/SQRT(E1516*Settings!$B$3*(1-Settings!$B$3)),0)</f>
        <v>0</v>
      </c>
      <c r="P1516" s="77" t="n">
        <f aca="false">MAX(0,AF1516-N1516)</f>
        <v>0</v>
      </c>
      <c r="Q1516" s="51" t="n">
        <f aca="false">IF(E1516&gt;=Settings!$B$4,(AF1516+Settings!$B$7*Settings!$B$3)/(E1516+Settings!$B$7),Settings!$B$3)</f>
        <v>0.0748599558648786</v>
      </c>
      <c r="R1516" s="78" t="n">
        <f aca="false">PERCENTRANK($H$2:$H$1780,H1516,6)</f>
        <v>0</v>
      </c>
      <c r="S1516" s="78" t="n">
        <f aca="false">PERCENTRANK($Q$2:$Q$1780,Q1516,6)</f>
        <v>0.0646794</v>
      </c>
      <c r="T1516" s="78" t="n">
        <f aca="false">PERCENTRANK($F$2:$F$1780,F1516,6)</f>
        <v>0</v>
      </c>
      <c r="U1516" s="79" t="n">
        <f aca="false">IF(F1516&gt;0,ROUND((Settings!$B$8*T1516+Settings!$B$9*R1516+Settings!$B$10*S1516)/SUM(Settings!$B$8:$B$10),10),0)</f>
        <v>0</v>
      </c>
      <c r="V1516" s="71" t="str">
        <f aca="false">IF(U1516&gt;0,RANK(U1516,$U$2:$U$1780)+COUNTIF($U$2:U1516,U1516)-1,"")</f>
        <v/>
      </c>
      <c r="W1516" s="71" t="str">
        <f aca="false">IF(V1516="","",IF(V1516&lt;=Settings!$B$11,"1 - Fix first",IF(V1516&lt;=Settings!$B$12,"2 - Review","3 - Monitor")))</f>
        <v/>
      </c>
      <c r="X1516" s="71" t="str">
        <f aca="false">IF(AND(E1516&gt;=Settings!$B$4,AF1516&gt;=Settings!$B$5,O1516&gt;=Settings!$B$6),"HIGH RATE","")</f>
        <v/>
      </c>
      <c r="Y1516" s="71" t="str">
        <f aca="false">IF(F1516&gt;0,RANK(F1516,$F$2:$F$1780)+COUNTIF($F$2:F1516,F1516)-1,"")</f>
        <v/>
      </c>
      <c r="Z1516" s="71" t="str">
        <f aca="false">IF(H1516&gt;0,RANK(H1516,$H$2:$H$1780)+COUNTIF($H$2:H1516,H1516)-1,"")</f>
        <v/>
      </c>
      <c r="AA1516" s="71" t="str">
        <f aca="false">IF(AC1516="","",RANK(AC1516,$AC$2:$AC$1780)+COUNTIF($AC$2:AC1516,AC1516)-1)</f>
        <v/>
      </c>
      <c r="AB1516" s="71" t="str">
        <f aca="false">IF(AD1516="","",RANK(AD1516,$AD$2:$AD$1780)+COUNTIF($AD$2:AD1516,AD1516)-1)</f>
        <v/>
      </c>
      <c r="AC1516" s="71" t="str">
        <f aca="false">IF(AND(AF1516&gt;0,E1516&gt;=Settings!$B$4),ROUND(J1516,10),"")</f>
        <v/>
      </c>
      <c r="AD1516" s="71" t="str">
        <f aca="false">IF(X1516="HIGH RATE",ROUND(O1516,10),"")</f>
        <v/>
      </c>
      <c r="AE1516" s="71" t="s">
        <v>60</v>
      </c>
      <c r="AF1516" s="73" t="n">
        <f aca="false">SUMIFS(Detail!$L$2:$L$9168,Detail!$C$2:$C$9168,$A1516)</f>
        <v>0</v>
      </c>
      <c r="AG1516" s="74" t="n">
        <f aca="false">SUMIFS(Detail!$N$2:$N$9168,Detail!$C$2:$C$9168,$A1516)</f>
        <v>0</v>
      </c>
    </row>
    <row r="1517" customFormat="false" ht="15" hidden="false" customHeight="false" outlineLevel="0" collapsed="false">
      <c r="A1517" s="71" t="s">
        <v>1305</v>
      </c>
      <c r="B1517" s="71" t="s">
        <v>2793</v>
      </c>
      <c r="C1517" s="71" t="s">
        <v>246</v>
      </c>
      <c r="D1517" s="71" t="str">
        <f aca="false">IFERROR(INDEX('Brand Map'!$B$4:$B$125,MATCH(C1517,'Brand Map'!$A$4:$A$125,0)),"Other")</f>
        <v>FYF</v>
      </c>
      <c r="E1517" s="73" t="n">
        <f aca="false">SUMIFS(Detail!$K$2:$K$9168,Detail!$C$2:$C$9168,$A1517)</f>
        <v>0</v>
      </c>
      <c r="F1517" s="73" t="n">
        <f aca="false">SUMIFS(Detail!$E$2:$E$9168,Detail!$C$2:$C$9168,$A1517)</f>
        <v>0</v>
      </c>
      <c r="G1517" s="74" t="n">
        <f aca="false">SUMIFS(Detail!$M$2:$M$9168,Detail!$C$2:$C$9168,$A1517)</f>
        <v>0</v>
      </c>
      <c r="H1517" s="74" t="n">
        <f aca="false">SUMIFS(Detail!$D$2:$D$9168,Detail!$C$2:$C$9168,$A1517)</f>
        <v>0</v>
      </c>
      <c r="I1517" s="74" t="n">
        <v>479.85</v>
      </c>
      <c r="J1517" s="51" t="n">
        <f aca="false">IF(E1517&gt;0,AF1517/E1517,0)</f>
        <v>0</v>
      </c>
      <c r="K1517" s="51" t="n">
        <f aca="false">IF(G1517&gt;0,AG1517/G1517,0)</f>
        <v>0</v>
      </c>
      <c r="L1517" s="75" t="n">
        <f aca="false">H1517/Settings!$B$16</f>
        <v>0</v>
      </c>
      <c r="M1517" s="76" t="n">
        <f aca="false">H1517/Settings!$B$20</f>
        <v>0</v>
      </c>
      <c r="N1517" s="77" t="n">
        <f aca="false">E1517*Settings!$B$3</f>
        <v>0</v>
      </c>
      <c r="O1517" s="77" t="n">
        <f aca="false">IF(E1517&gt;0,(AF1517-N1517)/SQRT(E1517*Settings!$B$3*(1-Settings!$B$3)),0)</f>
        <v>0</v>
      </c>
      <c r="P1517" s="77" t="n">
        <f aca="false">MAX(0,AF1517-N1517)</f>
        <v>0</v>
      </c>
      <c r="Q1517" s="51" t="n">
        <f aca="false">IF(E1517&gt;=Settings!$B$4,(AF1517+Settings!$B$7*Settings!$B$3)/(E1517+Settings!$B$7),Settings!$B$3)</f>
        <v>0.0748599558648786</v>
      </c>
      <c r="R1517" s="78" t="n">
        <f aca="false">PERCENTRANK($H$2:$H$1780,H1517,6)</f>
        <v>0</v>
      </c>
      <c r="S1517" s="78" t="n">
        <f aca="false">PERCENTRANK($Q$2:$Q$1780,Q1517,6)</f>
        <v>0.0646794</v>
      </c>
      <c r="T1517" s="78" t="n">
        <f aca="false">PERCENTRANK($F$2:$F$1780,F1517,6)</f>
        <v>0</v>
      </c>
      <c r="U1517" s="79" t="n">
        <f aca="false">IF(F1517&gt;0,ROUND((Settings!$B$8*T1517+Settings!$B$9*R1517+Settings!$B$10*S1517)/SUM(Settings!$B$8:$B$10),10),0)</f>
        <v>0</v>
      </c>
      <c r="V1517" s="71" t="str">
        <f aca="false">IF(U1517&gt;0,RANK(U1517,$U$2:$U$1780)+COUNTIF($U$2:U1517,U1517)-1,"")</f>
        <v/>
      </c>
      <c r="W1517" s="71" t="str">
        <f aca="false">IF(V1517="","",IF(V1517&lt;=Settings!$B$11,"1 - Fix first",IF(V1517&lt;=Settings!$B$12,"2 - Review","3 - Monitor")))</f>
        <v/>
      </c>
      <c r="X1517" s="71" t="str">
        <f aca="false">IF(AND(E1517&gt;=Settings!$B$4,AF1517&gt;=Settings!$B$5,O1517&gt;=Settings!$B$6),"HIGH RATE","")</f>
        <v/>
      </c>
      <c r="Y1517" s="71" t="str">
        <f aca="false">IF(F1517&gt;0,RANK(F1517,$F$2:$F$1780)+COUNTIF($F$2:F1517,F1517)-1,"")</f>
        <v/>
      </c>
      <c r="Z1517" s="71" t="str">
        <f aca="false">IF(H1517&gt;0,RANK(H1517,$H$2:$H$1780)+COUNTIF($H$2:H1517,H1517)-1,"")</f>
        <v/>
      </c>
      <c r="AA1517" s="71" t="str">
        <f aca="false">IF(AC1517="","",RANK(AC1517,$AC$2:$AC$1780)+COUNTIF($AC$2:AC1517,AC1517)-1)</f>
        <v/>
      </c>
      <c r="AB1517" s="71" t="str">
        <f aca="false">IF(AD1517="","",RANK(AD1517,$AD$2:$AD$1780)+COUNTIF($AD$2:AD1517,AD1517)-1)</f>
        <v/>
      </c>
      <c r="AC1517" s="71" t="str">
        <f aca="false">IF(AND(AF1517&gt;0,E1517&gt;=Settings!$B$4),ROUND(J1517,10),"")</f>
        <v/>
      </c>
      <c r="AD1517" s="71" t="str">
        <f aca="false">IF(X1517="HIGH RATE",ROUND(O1517,10),"")</f>
        <v/>
      </c>
      <c r="AE1517" s="71" t="s">
        <v>60</v>
      </c>
      <c r="AF1517" s="73" t="n">
        <f aca="false">SUMIFS(Detail!$L$2:$L$9168,Detail!$C$2:$C$9168,$A1517)</f>
        <v>0</v>
      </c>
      <c r="AG1517" s="74" t="n">
        <f aca="false">SUMIFS(Detail!$N$2:$N$9168,Detail!$C$2:$C$9168,$A1517)</f>
        <v>0</v>
      </c>
    </row>
    <row r="1518" customFormat="false" ht="15" hidden="false" customHeight="false" outlineLevel="0" collapsed="false">
      <c r="A1518" s="71" t="s">
        <v>1096</v>
      </c>
      <c r="B1518" s="71" t="s">
        <v>2793</v>
      </c>
      <c r="C1518" s="71" t="s">
        <v>246</v>
      </c>
      <c r="D1518" s="71" t="str">
        <f aca="false">IFERROR(INDEX('Brand Map'!$B$4:$B$125,MATCH(C1518,'Brand Map'!$A$4:$A$125,0)),"Other")</f>
        <v>FYF</v>
      </c>
      <c r="E1518" s="73" t="n">
        <f aca="false">SUMIFS(Detail!$K$2:$K$9168,Detail!$C$2:$C$9168,$A1518)</f>
        <v>0</v>
      </c>
      <c r="F1518" s="73" t="n">
        <f aca="false">SUMIFS(Detail!$E$2:$E$9168,Detail!$C$2:$C$9168,$A1518)</f>
        <v>0</v>
      </c>
      <c r="G1518" s="74" t="n">
        <f aca="false">SUMIFS(Detail!$M$2:$M$9168,Detail!$C$2:$C$9168,$A1518)</f>
        <v>0</v>
      </c>
      <c r="H1518" s="74" t="n">
        <f aca="false">SUMIFS(Detail!$D$2:$D$9168,Detail!$C$2:$C$9168,$A1518)</f>
        <v>0</v>
      </c>
      <c r="I1518" s="74" t="n">
        <v>699.8</v>
      </c>
      <c r="J1518" s="51" t="n">
        <f aca="false">IF(E1518&gt;0,AF1518/E1518,0)</f>
        <v>0</v>
      </c>
      <c r="K1518" s="51" t="n">
        <f aca="false">IF(G1518&gt;0,AG1518/G1518,0)</f>
        <v>0</v>
      </c>
      <c r="L1518" s="75" t="n">
        <f aca="false">H1518/Settings!$B$16</f>
        <v>0</v>
      </c>
      <c r="M1518" s="76" t="n">
        <f aca="false">H1518/Settings!$B$20</f>
        <v>0</v>
      </c>
      <c r="N1518" s="77" t="n">
        <f aca="false">E1518*Settings!$B$3</f>
        <v>0</v>
      </c>
      <c r="O1518" s="77" t="n">
        <f aca="false">IF(E1518&gt;0,(AF1518-N1518)/SQRT(E1518*Settings!$B$3*(1-Settings!$B$3)),0)</f>
        <v>0</v>
      </c>
      <c r="P1518" s="77" t="n">
        <f aca="false">MAX(0,AF1518-N1518)</f>
        <v>0</v>
      </c>
      <c r="Q1518" s="51" t="n">
        <f aca="false">IF(E1518&gt;=Settings!$B$4,(AF1518+Settings!$B$7*Settings!$B$3)/(E1518+Settings!$B$7),Settings!$B$3)</f>
        <v>0.0748599558648786</v>
      </c>
      <c r="R1518" s="78" t="n">
        <f aca="false">PERCENTRANK($H$2:$H$1780,H1518,6)</f>
        <v>0</v>
      </c>
      <c r="S1518" s="78" t="n">
        <f aca="false">PERCENTRANK($Q$2:$Q$1780,Q1518,6)</f>
        <v>0.0646794</v>
      </c>
      <c r="T1518" s="78" t="n">
        <f aca="false">PERCENTRANK($F$2:$F$1780,F1518,6)</f>
        <v>0</v>
      </c>
      <c r="U1518" s="79" t="n">
        <f aca="false">IF(F1518&gt;0,ROUND((Settings!$B$8*T1518+Settings!$B$9*R1518+Settings!$B$10*S1518)/SUM(Settings!$B$8:$B$10),10),0)</f>
        <v>0</v>
      </c>
      <c r="V1518" s="71" t="str">
        <f aca="false">IF(U1518&gt;0,RANK(U1518,$U$2:$U$1780)+COUNTIF($U$2:U1518,U1518)-1,"")</f>
        <v/>
      </c>
      <c r="W1518" s="71" t="str">
        <f aca="false">IF(V1518="","",IF(V1518&lt;=Settings!$B$11,"1 - Fix first",IF(V1518&lt;=Settings!$B$12,"2 - Review","3 - Monitor")))</f>
        <v/>
      </c>
      <c r="X1518" s="71" t="str">
        <f aca="false">IF(AND(E1518&gt;=Settings!$B$4,AF1518&gt;=Settings!$B$5,O1518&gt;=Settings!$B$6),"HIGH RATE","")</f>
        <v/>
      </c>
      <c r="Y1518" s="71" t="str">
        <f aca="false">IF(F1518&gt;0,RANK(F1518,$F$2:$F$1780)+COUNTIF($F$2:F1518,F1518)-1,"")</f>
        <v/>
      </c>
      <c r="Z1518" s="71" t="str">
        <f aca="false">IF(H1518&gt;0,RANK(H1518,$H$2:$H$1780)+COUNTIF($H$2:H1518,H1518)-1,"")</f>
        <v/>
      </c>
      <c r="AA1518" s="71" t="str">
        <f aca="false">IF(AC1518="","",RANK(AC1518,$AC$2:$AC$1780)+COUNTIF($AC$2:AC1518,AC1518)-1)</f>
        <v/>
      </c>
      <c r="AB1518" s="71" t="str">
        <f aca="false">IF(AD1518="","",RANK(AD1518,$AD$2:$AD$1780)+COUNTIF($AD$2:AD1518,AD1518)-1)</f>
        <v/>
      </c>
      <c r="AC1518" s="71" t="str">
        <f aca="false">IF(AND(AF1518&gt;0,E1518&gt;=Settings!$B$4),ROUND(J1518,10),"")</f>
        <v/>
      </c>
      <c r="AD1518" s="71" t="str">
        <f aca="false">IF(X1518="HIGH RATE",ROUND(O1518,10),"")</f>
        <v/>
      </c>
      <c r="AE1518" s="71" t="s">
        <v>60</v>
      </c>
      <c r="AF1518" s="73" t="n">
        <f aca="false">SUMIFS(Detail!$L$2:$L$9168,Detail!$C$2:$C$9168,$A1518)</f>
        <v>0</v>
      </c>
      <c r="AG1518" s="74" t="n">
        <f aca="false">SUMIFS(Detail!$N$2:$N$9168,Detail!$C$2:$C$9168,$A1518)</f>
        <v>0</v>
      </c>
    </row>
    <row r="1519" customFormat="false" ht="15" hidden="false" customHeight="false" outlineLevel="0" collapsed="false">
      <c r="A1519" s="71" t="s">
        <v>1081</v>
      </c>
      <c r="B1519" s="71" t="s">
        <v>2611</v>
      </c>
      <c r="C1519" s="71" t="s">
        <v>246</v>
      </c>
      <c r="D1519" s="71" t="str">
        <f aca="false">IFERROR(INDEX('Brand Map'!$B$4:$B$125,MATCH(C1519,'Brand Map'!$A$4:$A$125,0)),"Other")</f>
        <v>FYF</v>
      </c>
      <c r="E1519" s="73" t="n">
        <f aca="false">SUMIFS(Detail!$K$2:$K$9168,Detail!$C$2:$C$9168,$A1519)</f>
        <v>0</v>
      </c>
      <c r="F1519" s="73" t="n">
        <f aca="false">SUMIFS(Detail!$E$2:$E$9168,Detail!$C$2:$C$9168,$A1519)</f>
        <v>0</v>
      </c>
      <c r="G1519" s="74" t="n">
        <f aca="false">SUMIFS(Detail!$M$2:$M$9168,Detail!$C$2:$C$9168,$A1519)</f>
        <v>0</v>
      </c>
      <c r="H1519" s="74" t="n">
        <f aca="false">SUMIFS(Detail!$D$2:$D$9168,Detail!$C$2:$C$9168,$A1519)</f>
        <v>0</v>
      </c>
      <c r="I1519" s="74" t="n">
        <v>479.7</v>
      </c>
      <c r="J1519" s="51" t="n">
        <f aca="false">IF(E1519&gt;0,AF1519/E1519,0)</f>
        <v>0</v>
      </c>
      <c r="K1519" s="51" t="n">
        <f aca="false">IF(G1519&gt;0,AG1519/G1519,0)</f>
        <v>0</v>
      </c>
      <c r="L1519" s="75" t="n">
        <f aca="false">H1519/Settings!$B$16</f>
        <v>0</v>
      </c>
      <c r="M1519" s="76" t="n">
        <f aca="false">H1519/Settings!$B$20</f>
        <v>0</v>
      </c>
      <c r="N1519" s="77" t="n">
        <f aca="false">E1519*Settings!$B$3</f>
        <v>0</v>
      </c>
      <c r="O1519" s="77" t="n">
        <f aca="false">IF(E1519&gt;0,(AF1519-N1519)/SQRT(E1519*Settings!$B$3*(1-Settings!$B$3)),0)</f>
        <v>0</v>
      </c>
      <c r="P1519" s="77" t="n">
        <f aca="false">MAX(0,AF1519-N1519)</f>
        <v>0</v>
      </c>
      <c r="Q1519" s="51" t="n">
        <f aca="false">IF(E1519&gt;=Settings!$B$4,(AF1519+Settings!$B$7*Settings!$B$3)/(E1519+Settings!$B$7),Settings!$B$3)</f>
        <v>0.0748599558648786</v>
      </c>
      <c r="R1519" s="78" t="n">
        <f aca="false">PERCENTRANK($H$2:$H$1780,H1519,6)</f>
        <v>0</v>
      </c>
      <c r="S1519" s="78" t="n">
        <f aca="false">PERCENTRANK($Q$2:$Q$1780,Q1519,6)</f>
        <v>0.0646794</v>
      </c>
      <c r="T1519" s="78" t="n">
        <f aca="false">PERCENTRANK($F$2:$F$1780,F1519,6)</f>
        <v>0</v>
      </c>
      <c r="U1519" s="79" t="n">
        <f aca="false">IF(F1519&gt;0,ROUND((Settings!$B$8*T1519+Settings!$B$9*R1519+Settings!$B$10*S1519)/SUM(Settings!$B$8:$B$10),10),0)</f>
        <v>0</v>
      </c>
      <c r="V1519" s="71" t="str">
        <f aca="false">IF(U1519&gt;0,RANK(U1519,$U$2:$U$1780)+COUNTIF($U$2:U1519,U1519)-1,"")</f>
        <v/>
      </c>
      <c r="W1519" s="71" t="str">
        <f aca="false">IF(V1519="","",IF(V1519&lt;=Settings!$B$11,"1 - Fix first",IF(V1519&lt;=Settings!$B$12,"2 - Review","3 - Monitor")))</f>
        <v/>
      </c>
      <c r="X1519" s="71" t="str">
        <f aca="false">IF(AND(E1519&gt;=Settings!$B$4,AF1519&gt;=Settings!$B$5,O1519&gt;=Settings!$B$6),"HIGH RATE","")</f>
        <v/>
      </c>
      <c r="Y1519" s="71" t="str">
        <f aca="false">IF(F1519&gt;0,RANK(F1519,$F$2:$F$1780)+COUNTIF($F$2:F1519,F1519)-1,"")</f>
        <v/>
      </c>
      <c r="Z1519" s="71" t="str">
        <f aca="false">IF(H1519&gt;0,RANK(H1519,$H$2:$H$1780)+COUNTIF($H$2:H1519,H1519)-1,"")</f>
        <v/>
      </c>
      <c r="AA1519" s="71" t="str">
        <f aca="false">IF(AC1519="","",RANK(AC1519,$AC$2:$AC$1780)+COUNTIF($AC$2:AC1519,AC1519)-1)</f>
        <v/>
      </c>
      <c r="AB1519" s="71" t="str">
        <f aca="false">IF(AD1519="","",RANK(AD1519,$AD$2:$AD$1780)+COUNTIF($AD$2:AD1519,AD1519)-1)</f>
        <v/>
      </c>
      <c r="AC1519" s="71" t="str">
        <f aca="false">IF(AND(AF1519&gt;0,E1519&gt;=Settings!$B$4),ROUND(J1519,10),"")</f>
        <v/>
      </c>
      <c r="AD1519" s="71" t="str">
        <f aca="false">IF(X1519="HIGH RATE",ROUND(O1519,10),"")</f>
        <v/>
      </c>
      <c r="AE1519" s="71" t="s">
        <v>60</v>
      </c>
      <c r="AF1519" s="73" t="n">
        <f aca="false">SUMIFS(Detail!$L$2:$L$9168,Detail!$C$2:$C$9168,$A1519)</f>
        <v>0</v>
      </c>
      <c r="AG1519" s="74" t="n">
        <f aca="false">SUMIFS(Detail!$N$2:$N$9168,Detail!$C$2:$C$9168,$A1519)</f>
        <v>0</v>
      </c>
    </row>
    <row r="1520" customFormat="false" ht="15" hidden="false" customHeight="false" outlineLevel="0" collapsed="false">
      <c r="A1520" s="71" t="s">
        <v>1184</v>
      </c>
      <c r="B1520" s="71" t="s">
        <v>2611</v>
      </c>
      <c r="C1520" s="71" t="s">
        <v>246</v>
      </c>
      <c r="D1520" s="71" t="str">
        <f aca="false">IFERROR(INDEX('Brand Map'!$B$4:$B$125,MATCH(C1520,'Brand Map'!$A$4:$A$125,0)),"Other")</f>
        <v>FYF</v>
      </c>
      <c r="E1520" s="73" t="n">
        <f aca="false">SUMIFS(Detail!$K$2:$K$9168,Detail!$C$2:$C$9168,$A1520)</f>
        <v>0</v>
      </c>
      <c r="F1520" s="73" t="n">
        <f aca="false">SUMIFS(Detail!$E$2:$E$9168,Detail!$C$2:$C$9168,$A1520)</f>
        <v>0</v>
      </c>
      <c r="G1520" s="74" t="n">
        <f aca="false">SUMIFS(Detail!$M$2:$M$9168,Detail!$C$2:$C$9168,$A1520)</f>
        <v>0</v>
      </c>
      <c r="H1520" s="74" t="n">
        <f aca="false">SUMIFS(Detail!$D$2:$D$9168,Detail!$C$2:$C$9168,$A1520)</f>
        <v>0</v>
      </c>
      <c r="I1520" s="74" t="n">
        <v>189.9</v>
      </c>
      <c r="J1520" s="51" t="n">
        <f aca="false">IF(E1520&gt;0,AF1520/E1520,0)</f>
        <v>0</v>
      </c>
      <c r="K1520" s="51" t="n">
        <f aca="false">IF(G1520&gt;0,AG1520/G1520,0)</f>
        <v>0</v>
      </c>
      <c r="L1520" s="75" t="n">
        <f aca="false">H1520/Settings!$B$16</f>
        <v>0</v>
      </c>
      <c r="M1520" s="76" t="n">
        <f aca="false">H1520/Settings!$B$20</f>
        <v>0</v>
      </c>
      <c r="N1520" s="77" t="n">
        <f aca="false">E1520*Settings!$B$3</f>
        <v>0</v>
      </c>
      <c r="O1520" s="77" t="n">
        <f aca="false">IF(E1520&gt;0,(AF1520-N1520)/SQRT(E1520*Settings!$B$3*(1-Settings!$B$3)),0)</f>
        <v>0</v>
      </c>
      <c r="P1520" s="77" t="n">
        <f aca="false">MAX(0,AF1520-N1520)</f>
        <v>0</v>
      </c>
      <c r="Q1520" s="51" t="n">
        <f aca="false">IF(E1520&gt;=Settings!$B$4,(AF1520+Settings!$B$7*Settings!$B$3)/(E1520+Settings!$B$7),Settings!$B$3)</f>
        <v>0.0748599558648786</v>
      </c>
      <c r="R1520" s="78" t="n">
        <f aca="false">PERCENTRANK($H$2:$H$1780,H1520,6)</f>
        <v>0</v>
      </c>
      <c r="S1520" s="78" t="n">
        <f aca="false">PERCENTRANK($Q$2:$Q$1780,Q1520,6)</f>
        <v>0.0646794</v>
      </c>
      <c r="T1520" s="78" t="n">
        <f aca="false">PERCENTRANK($F$2:$F$1780,F1520,6)</f>
        <v>0</v>
      </c>
      <c r="U1520" s="79" t="n">
        <f aca="false">IF(F1520&gt;0,ROUND((Settings!$B$8*T1520+Settings!$B$9*R1520+Settings!$B$10*S1520)/SUM(Settings!$B$8:$B$10),10),0)</f>
        <v>0</v>
      </c>
      <c r="V1520" s="71" t="str">
        <f aca="false">IF(U1520&gt;0,RANK(U1520,$U$2:$U$1780)+COUNTIF($U$2:U1520,U1520)-1,"")</f>
        <v/>
      </c>
      <c r="W1520" s="71" t="str">
        <f aca="false">IF(V1520="","",IF(V1520&lt;=Settings!$B$11,"1 - Fix first",IF(V1520&lt;=Settings!$B$12,"2 - Review","3 - Monitor")))</f>
        <v/>
      </c>
      <c r="X1520" s="71" t="str">
        <f aca="false">IF(AND(E1520&gt;=Settings!$B$4,AF1520&gt;=Settings!$B$5,O1520&gt;=Settings!$B$6),"HIGH RATE","")</f>
        <v/>
      </c>
      <c r="Y1520" s="71" t="str">
        <f aca="false">IF(F1520&gt;0,RANK(F1520,$F$2:$F$1780)+COUNTIF($F$2:F1520,F1520)-1,"")</f>
        <v/>
      </c>
      <c r="Z1520" s="71" t="str">
        <f aca="false">IF(H1520&gt;0,RANK(H1520,$H$2:$H$1780)+COUNTIF($H$2:H1520,H1520)-1,"")</f>
        <v/>
      </c>
      <c r="AA1520" s="71" t="str">
        <f aca="false">IF(AC1520="","",RANK(AC1520,$AC$2:$AC$1780)+COUNTIF($AC$2:AC1520,AC1520)-1)</f>
        <v/>
      </c>
      <c r="AB1520" s="71" t="str">
        <f aca="false">IF(AD1520="","",RANK(AD1520,$AD$2:$AD$1780)+COUNTIF($AD$2:AD1520,AD1520)-1)</f>
        <v/>
      </c>
      <c r="AC1520" s="71" t="str">
        <f aca="false">IF(AND(AF1520&gt;0,E1520&gt;=Settings!$B$4),ROUND(J1520,10),"")</f>
        <v/>
      </c>
      <c r="AD1520" s="71" t="str">
        <f aca="false">IF(X1520="HIGH RATE",ROUND(O1520,10),"")</f>
        <v/>
      </c>
      <c r="AE1520" s="71" t="s">
        <v>60</v>
      </c>
      <c r="AF1520" s="73" t="n">
        <f aca="false">SUMIFS(Detail!$L$2:$L$9168,Detail!$C$2:$C$9168,$A1520)</f>
        <v>0</v>
      </c>
      <c r="AG1520" s="74" t="n">
        <f aca="false">SUMIFS(Detail!$N$2:$N$9168,Detail!$C$2:$C$9168,$A1520)</f>
        <v>0</v>
      </c>
    </row>
    <row r="1521" customFormat="false" ht="15" hidden="false" customHeight="false" outlineLevel="0" collapsed="false">
      <c r="A1521" s="71" t="s">
        <v>1465</v>
      </c>
      <c r="B1521" s="71" t="s">
        <v>2611</v>
      </c>
      <c r="C1521" s="71" t="s">
        <v>246</v>
      </c>
      <c r="D1521" s="71" t="str">
        <f aca="false">IFERROR(INDEX('Brand Map'!$B$4:$B$125,MATCH(C1521,'Brand Map'!$A$4:$A$125,0)),"Other")</f>
        <v>FYF</v>
      </c>
      <c r="E1521" s="73" t="n">
        <f aca="false">SUMIFS(Detail!$K$2:$K$9168,Detail!$C$2:$C$9168,$A1521)</f>
        <v>0</v>
      </c>
      <c r="F1521" s="73" t="n">
        <f aca="false">SUMIFS(Detail!$E$2:$E$9168,Detail!$C$2:$C$9168,$A1521)</f>
        <v>0</v>
      </c>
      <c r="G1521" s="74" t="n">
        <f aca="false">SUMIFS(Detail!$M$2:$M$9168,Detail!$C$2:$C$9168,$A1521)</f>
        <v>0</v>
      </c>
      <c r="H1521" s="74" t="n">
        <f aca="false">SUMIFS(Detail!$D$2:$D$9168,Detail!$C$2:$C$9168,$A1521)</f>
        <v>0</v>
      </c>
      <c r="I1521" s="74" t="n">
        <v>104.95</v>
      </c>
      <c r="J1521" s="51" t="n">
        <f aca="false">IF(E1521&gt;0,AF1521/E1521,0)</f>
        <v>0</v>
      </c>
      <c r="K1521" s="51" t="n">
        <f aca="false">IF(G1521&gt;0,AG1521/G1521,0)</f>
        <v>0</v>
      </c>
      <c r="L1521" s="75" t="n">
        <f aca="false">H1521/Settings!$B$16</f>
        <v>0</v>
      </c>
      <c r="M1521" s="76" t="n">
        <f aca="false">H1521/Settings!$B$20</f>
        <v>0</v>
      </c>
      <c r="N1521" s="77" t="n">
        <f aca="false">E1521*Settings!$B$3</f>
        <v>0</v>
      </c>
      <c r="O1521" s="77" t="n">
        <f aca="false">IF(E1521&gt;0,(AF1521-N1521)/SQRT(E1521*Settings!$B$3*(1-Settings!$B$3)),0)</f>
        <v>0</v>
      </c>
      <c r="P1521" s="77" t="n">
        <f aca="false">MAX(0,AF1521-N1521)</f>
        <v>0</v>
      </c>
      <c r="Q1521" s="51" t="n">
        <f aca="false">IF(E1521&gt;=Settings!$B$4,(AF1521+Settings!$B$7*Settings!$B$3)/(E1521+Settings!$B$7),Settings!$B$3)</f>
        <v>0.0748599558648786</v>
      </c>
      <c r="R1521" s="78" t="n">
        <f aca="false">PERCENTRANK($H$2:$H$1780,H1521,6)</f>
        <v>0</v>
      </c>
      <c r="S1521" s="78" t="n">
        <f aca="false">PERCENTRANK($Q$2:$Q$1780,Q1521,6)</f>
        <v>0.0646794</v>
      </c>
      <c r="T1521" s="78" t="n">
        <f aca="false">PERCENTRANK($F$2:$F$1780,F1521,6)</f>
        <v>0</v>
      </c>
      <c r="U1521" s="79" t="n">
        <f aca="false">IF(F1521&gt;0,ROUND((Settings!$B$8*T1521+Settings!$B$9*R1521+Settings!$B$10*S1521)/SUM(Settings!$B$8:$B$10),10),0)</f>
        <v>0</v>
      </c>
      <c r="V1521" s="71" t="str">
        <f aca="false">IF(U1521&gt;0,RANK(U1521,$U$2:$U$1780)+COUNTIF($U$2:U1521,U1521)-1,"")</f>
        <v/>
      </c>
      <c r="W1521" s="71" t="str">
        <f aca="false">IF(V1521="","",IF(V1521&lt;=Settings!$B$11,"1 - Fix first",IF(V1521&lt;=Settings!$B$12,"2 - Review","3 - Monitor")))</f>
        <v/>
      </c>
      <c r="X1521" s="71" t="str">
        <f aca="false">IF(AND(E1521&gt;=Settings!$B$4,AF1521&gt;=Settings!$B$5,O1521&gt;=Settings!$B$6),"HIGH RATE","")</f>
        <v/>
      </c>
      <c r="Y1521" s="71" t="str">
        <f aca="false">IF(F1521&gt;0,RANK(F1521,$F$2:$F$1780)+COUNTIF($F$2:F1521,F1521)-1,"")</f>
        <v/>
      </c>
      <c r="Z1521" s="71" t="str">
        <f aca="false">IF(H1521&gt;0,RANK(H1521,$H$2:$H$1780)+COUNTIF($H$2:H1521,H1521)-1,"")</f>
        <v/>
      </c>
      <c r="AA1521" s="71" t="str">
        <f aca="false">IF(AC1521="","",RANK(AC1521,$AC$2:$AC$1780)+COUNTIF($AC$2:AC1521,AC1521)-1)</f>
        <v/>
      </c>
      <c r="AB1521" s="71" t="str">
        <f aca="false">IF(AD1521="","",RANK(AD1521,$AD$2:$AD$1780)+COUNTIF($AD$2:AD1521,AD1521)-1)</f>
        <v/>
      </c>
      <c r="AC1521" s="71" t="str">
        <f aca="false">IF(AND(AF1521&gt;0,E1521&gt;=Settings!$B$4),ROUND(J1521,10),"")</f>
        <v/>
      </c>
      <c r="AD1521" s="71" t="str">
        <f aca="false">IF(X1521="HIGH RATE",ROUND(O1521,10),"")</f>
        <v/>
      </c>
      <c r="AE1521" s="71" t="s">
        <v>60</v>
      </c>
      <c r="AF1521" s="73" t="n">
        <f aca="false">SUMIFS(Detail!$L$2:$L$9168,Detail!$C$2:$C$9168,$A1521)</f>
        <v>0</v>
      </c>
      <c r="AG1521" s="74" t="n">
        <f aca="false">SUMIFS(Detail!$N$2:$N$9168,Detail!$C$2:$C$9168,$A1521)</f>
        <v>0</v>
      </c>
    </row>
    <row r="1522" customFormat="false" ht="15" hidden="false" customHeight="false" outlineLevel="0" collapsed="false">
      <c r="A1522" s="71" t="s">
        <v>1193</v>
      </c>
      <c r="B1522" s="71" t="s">
        <v>2831</v>
      </c>
      <c r="C1522" s="71" t="s">
        <v>246</v>
      </c>
      <c r="D1522" s="71" t="str">
        <f aca="false">IFERROR(INDEX('Brand Map'!$B$4:$B$125,MATCH(C1522,'Brand Map'!$A$4:$A$125,0)),"Other")</f>
        <v>FYF</v>
      </c>
      <c r="E1522" s="73" t="n">
        <f aca="false">SUMIFS(Detail!$K$2:$K$9168,Detail!$C$2:$C$9168,$A1522)</f>
        <v>0</v>
      </c>
      <c r="F1522" s="73" t="n">
        <f aca="false">SUMIFS(Detail!$E$2:$E$9168,Detail!$C$2:$C$9168,$A1522)</f>
        <v>0</v>
      </c>
      <c r="G1522" s="74" t="n">
        <f aca="false">SUMIFS(Detail!$M$2:$M$9168,Detail!$C$2:$C$9168,$A1522)</f>
        <v>0</v>
      </c>
      <c r="H1522" s="74" t="n">
        <f aca="false">SUMIFS(Detail!$D$2:$D$9168,Detail!$C$2:$C$9168,$A1522)</f>
        <v>0</v>
      </c>
      <c r="I1522" s="74" t="n">
        <v>399.8</v>
      </c>
      <c r="J1522" s="51" t="n">
        <f aca="false">IF(E1522&gt;0,AF1522/E1522,0)</f>
        <v>0</v>
      </c>
      <c r="K1522" s="51" t="n">
        <f aca="false">IF(G1522&gt;0,AG1522/G1522,0)</f>
        <v>0</v>
      </c>
      <c r="L1522" s="75" t="n">
        <f aca="false">H1522/Settings!$B$16</f>
        <v>0</v>
      </c>
      <c r="M1522" s="76" t="n">
        <f aca="false">H1522/Settings!$B$20</f>
        <v>0</v>
      </c>
      <c r="N1522" s="77" t="n">
        <f aca="false">E1522*Settings!$B$3</f>
        <v>0</v>
      </c>
      <c r="O1522" s="77" t="n">
        <f aca="false">IF(E1522&gt;0,(AF1522-N1522)/SQRT(E1522*Settings!$B$3*(1-Settings!$B$3)),0)</f>
        <v>0</v>
      </c>
      <c r="P1522" s="77" t="n">
        <f aca="false">MAX(0,AF1522-N1522)</f>
        <v>0</v>
      </c>
      <c r="Q1522" s="51" t="n">
        <f aca="false">IF(E1522&gt;=Settings!$B$4,(AF1522+Settings!$B$7*Settings!$B$3)/(E1522+Settings!$B$7),Settings!$B$3)</f>
        <v>0.0748599558648786</v>
      </c>
      <c r="R1522" s="78" t="n">
        <f aca="false">PERCENTRANK($H$2:$H$1780,H1522,6)</f>
        <v>0</v>
      </c>
      <c r="S1522" s="78" t="n">
        <f aca="false">PERCENTRANK($Q$2:$Q$1780,Q1522,6)</f>
        <v>0.0646794</v>
      </c>
      <c r="T1522" s="78" t="n">
        <f aca="false">PERCENTRANK($F$2:$F$1780,F1522,6)</f>
        <v>0</v>
      </c>
      <c r="U1522" s="79" t="n">
        <f aca="false">IF(F1522&gt;0,ROUND((Settings!$B$8*T1522+Settings!$B$9*R1522+Settings!$B$10*S1522)/SUM(Settings!$B$8:$B$10),10),0)</f>
        <v>0</v>
      </c>
      <c r="V1522" s="71" t="str">
        <f aca="false">IF(U1522&gt;0,RANK(U1522,$U$2:$U$1780)+COUNTIF($U$2:U1522,U1522)-1,"")</f>
        <v/>
      </c>
      <c r="W1522" s="71" t="str">
        <f aca="false">IF(V1522="","",IF(V1522&lt;=Settings!$B$11,"1 - Fix first",IF(V1522&lt;=Settings!$B$12,"2 - Review","3 - Monitor")))</f>
        <v/>
      </c>
      <c r="X1522" s="71" t="str">
        <f aca="false">IF(AND(E1522&gt;=Settings!$B$4,AF1522&gt;=Settings!$B$5,O1522&gt;=Settings!$B$6),"HIGH RATE","")</f>
        <v/>
      </c>
      <c r="Y1522" s="71" t="str">
        <f aca="false">IF(F1522&gt;0,RANK(F1522,$F$2:$F$1780)+COUNTIF($F$2:F1522,F1522)-1,"")</f>
        <v/>
      </c>
      <c r="Z1522" s="71" t="str">
        <f aca="false">IF(H1522&gt;0,RANK(H1522,$H$2:$H$1780)+COUNTIF($H$2:H1522,H1522)-1,"")</f>
        <v/>
      </c>
      <c r="AA1522" s="71" t="str">
        <f aca="false">IF(AC1522="","",RANK(AC1522,$AC$2:$AC$1780)+COUNTIF($AC$2:AC1522,AC1522)-1)</f>
        <v/>
      </c>
      <c r="AB1522" s="71" t="str">
        <f aca="false">IF(AD1522="","",RANK(AD1522,$AD$2:$AD$1780)+COUNTIF($AD$2:AD1522,AD1522)-1)</f>
        <v/>
      </c>
      <c r="AC1522" s="71" t="str">
        <f aca="false">IF(AND(AF1522&gt;0,E1522&gt;=Settings!$B$4),ROUND(J1522,10),"")</f>
        <v/>
      </c>
      <c r="AD1522" s="71" t="str">
        <f aca="false">IF(X1522="HIGH RATE",ROUND(O1522,10),"")</f>
        <v/>
      </c>
      <c r="AE1522" s="71" t="s">
        <v>60</v>
      </c>
      <c r="AF1522" s="73" t="n">
        <f aca="false">SUMIFS(Detail!$L$2:$L$9168,Detail!$C$2:$C$9168,$A1522)</f>
        <v>0</v>
      </c>
      <c r="AG1522" s="74" t="n">
        <f aca="false">SUMIFS(Detail!$N$2:$N$9168,Detail!$C$2:$C$9168,$A1522)</f>
        <v>0</v>
      </c>
    </row>
    <row r="1523" customFormat="false" ht="15" hidden="false" customHeight="false" outlineLevel="0" collapsed="false">
      <c r="A1523" s="71" t="s">
        <v>1018</v>
      </c>
      <c r="B1523" s="71" t="s">
        <v>2831</v>
      </c>
      <c r="C1523" s="71" t="s">
        <v>246</v>
      </c>
      <c r="D1523" s="71" t="str">
        <f aca="false">IFERROR(INDEX('Brand Map'!$B$4:$B$125,MATCH(C1523,'Brand Map'!$A$4:$A$125,0)),"Other")</f>
        <v>FYF</v>
      </c>
      <c r="E1523" s="73" t="n">
        <f aca="false">SUMIFS(Detail!$K$2:$K$9168,Detail!$C$2:$C$9168,$A1523)</f>
        <v>0</v>
      </c>
      <c r="F1523" s="73" t="n">
        <f aca="false">SUMIFS(Detail!$E$2:$E$9168,Detail!$C$2:$C$9168,$A1523)</f>
        <v>0</v>
      </c>
      <c r="G1523" s="74" t="n">
        <f aca="false">SUMIFS(Detail!$M$2:$M$9168,Detail!$C$2:$C$9168,$A1523)</f>
        <v>0</v>
      </c>
      <c r="H1523" s="74" t="n">
        <f aca="false">SUMIFS(Detail!$D$2:$D$9168,Detail!$C$2:$C$9168,$A1523)</f>
        <v>0</v>
      </c>
      <c r="I1523" s="74" t="n">
        <v>2089.05</v>
      </c>
      <c r="J1523" s="51" t="n">
        <f aca="false">IF(E1523&gt;0,AF1523/E1523,0)</f>
        <v>0</v>
      </c>
      <c r="K1523" s="51" t="n">
        <f aca="false">IF(G1523&gt;0,AG1523/G1523,0)</f>
        <v>0</v>
      </c>
      <c r="L1523" s="75" t="n">
        <f aca="false">H1523/Settings!$B$16</f>
        <v>0</v>
      </c>
      <c r="M1523" s="76" t="n">
        <f aca="false">H1523/Settings!$B$20</f>
        <v>0</v>
      </c>
      <c r="N1523" s="77" t="n">
        <f aca="false">E1523*Settings!$B$3</f>
        <v>0</v>
      </c>
      <c r="O1523" s="77" t="n">
        <f aca="false">IF(E1523&gt;0,(AF1523-N1523)/SQRT(E1523*Settings!$B$3*(1-Settings!$B$3)),0)</f>
        <v>0</v>
      </c>
      <c r="P1523" s="77" t="n">
        <f aca="false">MAX(0,AF1523-N1523)</f>
        <v>0</v>
      </c>
      <c r="Q1523" s="51" t="n">
        <f aca="false">IF(E1523&gt;=Settings!$B$4,(AF1523+Settings!$B$7*Settings!$B$3)/(E1523+Settings!$B$7),Settings!$B$3)</f>
        <v>0.0748599558648786</v>
      </c>
      <c r="R1523" s="78" t="n">
        <f aca="false">PERCENTRANK($H$2:$H$1780,H1523,6)</f>
        <v>0</v>
      </c>
      <c r="S1523" s="78" t="n">
        <f aca="false">PERCENTRANK($Q$2:$Q$1780,Q1523,6)</f>
        <v>0.0646794</v>
      </c>
      <c r="T1523" s="78" t="n">
        <f aca="false">PERCENTRANK($F$2:$F$1780,F1523,6)</f>
        <v>0</v>
      </c>
      <c r="U1523" s="79" t="n">
        <f aca="false">IF(F1523&gt;0,ROUND((Settings!$B$8*T1523+Settings!$B$9*R1523+Settings!$B$10*S1523)/SUM(Settings!$B$8:$B$10),10),0)</f>
        <v>0</v>
      </c>
      <c r="V1523" s="71" t="str">
        <f aca="false">IF(U1523&gt;0,RANK(U1523,$U$2:$U$1780)+COUNTIF($U$2:U1523,U1523)-1,"")</f>
        <v/>
      </c>
      <c r="W1523" s="71" t="str">
        <f aca="false">IF(V1523="","",IF(V1523&lt;=Settings!$B$11,"1 - Fix first",IF(V1523&lt;=Settings!$B$12,"2 - Review","3 - Monitor")))</f>
        <v/>
      </c>
      <c r="X1523" s="71" t="str">
        <f aca="false">IF(AND(E1523&gt;=Settings!$B$4,AF1523&gt;=Settings!$B$5,O1523&gt;=Settings!$B$6),"HIGH RATE","")</f>
        <v/>
      </c>
      <c r="Y1523" s="71" t="str">
        <f aca="false">IF(F1523&gt;0,RANK(F1523,$F$2:$F$1780)+COUNTIF($F$2:F1523,F1523)-1,"")</f>
        <v/>
      </c>
      <c r="Z1523" s="71" t="str">
        <f aca="false">IF(H1523&gt;0,RANK(H1523,$H$2:$H$1780)+COUNTIF($H$2:H1523,H1523)-1,"")</f>
        <v/>
      </c>
      <c r="AA1523" s="71" t="str">
        <f aca="false">IF(AC1523="","",RANK(AC1523,$AC$2:$AC$1780)+COUNTIF($AC$2:AC1523,AC1523)-1)</f>
        <v/>
      </c>
      <c r="AB1523" s="71" t="str">
        <f aca="false">IF(AD1523="","",RANK(AD1523,$AD$2:$AD$1780)+COUNTIF($AD$2:AD1523,AD1523)-1)</f>
        <v/>
      </c>
      <c r="AC1523" s="71" t="str">
        <f aca="false">IF(AND(AF1523&gt;0,E1523&gt;=Settings!$B$4),ROUND(J1523,10),"")</f>
        <v/>
      </c>
      <c r="AD1523" s="71" t="str">
        <f aca="false">IF(X1523="HIGH RATE",ROUND(O1523,10),"")</f>
        <v/>
      </c>
      <c r="AE1523" s="71" t="s">
        <v>60</v>
      </c>
      <c r="AF1523" s="73" t="n">
        <f aca="false">SUMIFS(Detail!$L$2:$L$9168,Detail!$C$2:$C$9168,$A1523)</f>
        <v>0</v>
      </c>
      <c r="AG1523" s="74" t="n">
        <f aca="false">SUMIFS(Detail!$N$2:$N$9168,Detail!$C$2:$C$9168,$A1523)</f>
        <v>0</v>
      </c>
    </row>
    <row r="1524" customFormat="false" ht="15" hidden="false" customHeight="false" outlineLevel="0" collapsed="false">
      <c r="A1524" s="71" t="s">
        <v>1510</v>
      </c>
      <c r="B1524" s="71" t="s">
        <v>2831</v>
      </c>
      <c r="C1524" s="71" t="s">
        <v>246</v>
      </c>
      <c r="D1524" s="71" t="str">
        <f aca="false">IFERROR(INDEX('Brand Map'!$B$4:$B$125,MATCH(C1524,'Brand Map'!$A$4:$A$125,0)),"Other")</f>
        <v>FYF</v>
      </c>
      <c r="E1524" s="73" t="n">
        <f aca="false">SUMIFS(Detail!$K$2:$K$9168,Detail!$C$2:$C$9168,$A1524)</f>
        <v>0</v>
      </c>
      <c r="F1524" s="73" t="n">
        <f aca="false">SUMIFS(Detail!$E$2:$E$9168,Detail!$C$2:$C$9168,$A1524)</f>
        <v>0</v>
      </c>
      <c r="G1524" s="74" t="n">
        <f aca="false">SUMIFS(Detail!$M$2:$M$9168,Detail!$C$2:$C$9168,$A1524)</f>
        <v>0</v>
      </c>
      <c r="H1524" s="74" t="n">
        <f aca="false">SUMIFS(Detail!$D$2:$D$9168,Detail!$C$2:$C$9168,$A1524)</f>
        <v>0</v>
      </c>
      <c r="I1524" s="74" t="n">
        <v>99.95</v>
      </c>
      <c r="J1524" s="51" t="n">
        <f aca="false">IF(E1524&gt;0,AF1524/E1524,0)</f>
        <v>0</v>
      </c>
      <c r="K1524" s="51" t="n">
        <f aca="false">IF(G1524&gt;0,AG1524/G1524,0)</f>
        <v>0</v>
      </c>
      <c r="L1524" s="75" t="n">
        <f aca="false">H1524/Settings!$B$16</f>
        <v>0</v>
      </c>
      <c r="M1524" s="76" t="n">
        <f aca="false">H1524/Settings!$B$20</f>
        <v>0</v>
      </c>
      <c r="N1524" s="77" t="n">
        <f aca="false">E1524*Settings!$B$3</f>
        <v>0</v>
      </c>
      <c r="O1524" s="77" t="n">
        <f aca="false">IF(E1524&gt;0,(AF1524-N1524)/SQRT(E1524*Settings!$B$3*(1-Settings!$B$3)),0)</f>
        <v>0</v>
      </c>
      <c r="P1524" s="77" t="n">
        <f aca="false">MAX(0,AF1524-N1524)</f>
        <v>0</v>
      </c>
      <c r="Q1524" s="51" t="n">
        <f aca="false">IF(E1524&gt;=Settings!$B$4,(AF1524+Settings!$B$7*Settings!$B$3)/(E1524+Settings!$B$7),Settings!$B$3)</f>
        <v>0.0748599558648786</v>
      </c>
      <c r="R1524" s="78" t="n">
        <f aca="false">PERCENTRANK($H$2:$H$1780,H1524,6)</f>
        <v>0</v>
      </c>
      <c r="S1524" s="78" t="n">
        <f aca="false">PERCENTRANK($Q$2:$Q$1780,Q1524,6)</f>
        <v>0.0646794</v>
      </c>
      <c r="T1524" s="78" t="n">
        <f aca="false">PERCENTRANK($F$2:$F$1780,F1524,6)</f>
        <v>0</v>
      </c>
      <c r="U1524" s="79" t="n">
        <f aca="false">IF(F1524&gt;0,ROUND((Settings!$B$8*T1524+Settings!$B$9*R1524+Settings!$B$10*S1524)/SUM(Settings!$B$8:$B$10),10),0)</f>
        <v>0</v>
      </c>
      <c r="V1524" s="71" t="str">
        <f aca="false">IF(U1524&gt;0,RANK(U1524,$U$2:$U$1780)+COUNTIF($U$2:U1524,U1524)-1,"")</f>
        <v/>
      </c>
      <c r="W1524" s="71" t="str">
        <f aca="false">IF(V1524="","",IF(V1524&lt;=Settings!$B$11,"1 - Fix first",IF(V1524&lt;=Settings!$B$12,"2 - Review","3 - Monitor")))</f>
        <v/>
      </c>
      <c r="X1524" s="71" t="str">
        <f aca="false">IF(AND(E1524&gt;=Settings!$B$4,AF1524&gt;=Settings!$B$5,O1524&gt;=Settings!$B$6),"HIGH RATE","")</f>
        <v/>
      </c>
      <c r="Y1524" s="71" t="str">
        <f aca="false">IF(F1524&gt;0,RANK(F1524,$F$2:$F$1780)+COUNTIF($F$2:F1524,F1524)-1,"")</f>
        <v/>
      </c>
      <c r="Z1524" s="71" t="str">
        <f aca="false">IF(H1524&gt;0,RANK(H1524,$H$2:$H$1780)+COUNTIF($H$2:H1524,H1524)-1,"")</f>
        <v/>
      </c>
      <c r="AA1524" s="71" t="str">
        <f aca="false">IF(AC1524="","",RANK(AC1524,$AC$2:$AC$1780)+COUNTIF($AC$2:AC1524,AC1524)-1)</f>
        <v/>
      </c>
      <c r="AB1524" s="71" t="str">
        <f aca="false">IF(AD1524="","",RANK(AD1524,$AD$2:$AD$1780)+COUNTIF($AD$2:AD1524,AD1524)-1)</f>
        <v/>
      </c>
      <c r="AC1524" s="71" t="str">
        <f aca="false">IF(AND(AF1524&gt;0,E1524&gt;=Settings!$B$4),ROUND(J1524,10),"")</f>
        <v/>
      </c>
      <c r="AD1524" s="71" t="str">
        <f aca="false">IF(X1524="HIGH RATE",ROUND(O1524,10),"")</f>
        <v/>
      </c>
      <c r="AE1524" s="71" t="s">
        <v>60</v>
      </c>
      <c r="AF1524" s="73" t="n">
        <f aca="false">SUMIFS(Detail!$L$2:$L$9168,Detail!$C$2:$C$9168,$A1524)</f>
        <v>0</v>
      </c>
      <c r="AG1524" s="74" t="n">
        <f aca="false">SUMIFS(Detail!$N$2:$N$9168,Detail!$C$2:$C$9168,$A1524)</f>
        <v>0</v>
      </c>
    </row>
    <row r="1525" customFormat="false" ht="15" hidden="false" customHeight="false" outlineLevel="0" collapsed="false">
      <c r="A1525" s="71" t="s">
        <v>892</v>
      </c>
      <c r="B1525" s="71" t="s">
        <v>2831</v>
      </c>
      <c r="C1525" s="71" t="s">
        <v>246</v>
      </c>
      <c r="D1525" s="71" t="str">
        <f aca="false">IFERROR(INDEX('Brand Map'!$B$4:$B$125,MATCH(C1525,'Brand Map'!$A$4:$A$125,0)),"Other")</f>
        <v>FYF</v>
      </c>
      <c r="E1525" s="73" t="n">
        <f aca="false">SUMIFS(Detail!$K$2:$K$9168,Detail!$C$2:$C$9168,$A1525)</f>
        <v>0</v>
      </c>
      <c r="F1525" s="73" t="n">
        <f aca="false">SUMIFS(Detail!$E$2:$E$9168,Detail!$C$2:$C$9168,$A1525)</f>
        <v>0</v>
      </c>
      <c r="G1525" s="74" t="n">
        <f aca="false">SUMIFS(Detail!$M$2:$M$9168,Detail!$C$2:$C$9168,$A1525)</f>
        <v>0</v>
      </c>
      <c r="H1525" s="74" t="n">
        <f aca="false">SUMIFS(Detail!$D$2:$D$9168,Detail!$C$2:$C$9168,$A1525)</f>
        <v>0</v>
      </c>
      <c r="I1525" s="74" t="n">
        <v>1979.1</v>
      </c>
      <c r="J1525" s="51" t="n">
        <f aca="false">IF(E1525&gt;0,AF1525/E1525,0)</f>
        <v>0</v>
      </c>
      <c r="K1525" s="51" t="n">
        <f aca="false">IF(G1525&gt;0,AG1525/G1525,0)</f>
        <v>0</v>
      </c>
      <c r="L1525" s="75" t="n">
        <f aca="false">H1525/Settings!$B$16</f>
        <v>0</v>
      </c>
      <c r="M1525" s="76" t="n">
        <f aca="false">H1525/Settings!$B$20</f>
        <v>0</v>
      </c>
      <c r="N1525" s="77" t="n">
        <f aca="false">E1525*Settings!$B$3</f>
        <v>0</v>
      </c>
      <c r="O1525" s="77" t="n">
        <f aca="false">IF(E1525&gt;0,(AF1525-N1525)/SQRT(E1525*Settings!$B$3*(1-Settings!$B$3)),0)</f>
        <v>0</v>
      </c>
      <c r="P1525" s="77" t="n">
        <f aca="false">MAX(0,AF1525-N1525)</f>
        <v>0</v>
      </c>
      <c r="Q1525" s="51" t="n">
        <f aca="false">IF(E1525&gt;=Settings!$B$4,(AF1525+Settings!$B$7*Settings!$B$3)/(E1525+Settings!$B$7),Settings!$B$3)</f>
        <v>0.0748599558648786</v>
      </c>
      <c r="R1525" s="78" t="n">
        <f aca="false">PERCENTRANK($H$2:$H$1780,H1525,6)</f>
        <v>0</v>
      </c>
      <c r="S1525" s="78" t="n">
        <f aca="false">PERCENTRANK($Q$2:$Q$1780,Q1525,6)</f>
        <v>0.0646794</v>
      </c>
      <c r="T1525" s="78" t="n">
        <f aca="false">PERCENTRANK($F$2:$F$1780,F1525,6)</f>
        <v>0</v>
      </c>
      <c r="U1525" s="79" t="n">
        <f aca="false">IF(F1525&gt;0,ROUND((Settings!$B$8*T1525+Settings!$B$9*R1525+Settings!$B$10*S1525)/SUM(Settings!$B$8:$B$10),10),0)</f>
        <v>0</v>
      </c>
      <c r="V1525" s="71" t="str">
        <f aca="false">IF(U1525&gt;0,RANK(U1525,$U$2:$U$1780)+COUNTIF($U$2:U1525,U1525)-1,"")</f>
        <v/>
      </c>
      <c r="W1525" s="71" t="str">
        <f aca="false">IF(V1525="","",IF(V1525&lt;=Settings!$B$11,"1 - Fix first",IF(V1525&lt;=Settings!$B$12,"2 - Review","3 - Monitor")))</f>
        <v/>
      </c>
      <c r="X1525" s="71" t="str">
        <f aca="false">IF(AND(E1525&gt;=Settings!$B$4,AF1525&gt;=Settings!$B$5,O1525&gt;=Settings!$B$6),"HIGH RATE","")</f>
        <v/>
      </c>
      <c r="Y1525" s="71" t="str">
        <f aca="false">IF(F1525&gt;0,RANK(F1525,$F$2:$F$1780)+COUNTIF($F$2:F1525,F1525)-1,"")</f>
        <v/>
      </c>
      <c r="Z1525" s="71" t="str">
        <f aca="false">IF(H1525&gt;0,RANK(H1525,$H$2:$H$1780)+COUNTIF($H$2:H1525,H1525)-1,"")</f>
        <v/>
      </c>
      <c r="AA1525" s="71" t="str">
        <f aca="false">IF(AC1525="","",RANK(AC1525,$AC$2:$AC$1780)+COUNTIF($AC$2:AC1525,AC1525)-1)</f>
        <v/>
      </c>
      <c r="AB1525" s="71" t="str">
        <f aca="false">IF(AD1525="","",RANK(AD1525,$AD$2:$AD$1780)+COUNTIF($AD$2:AD1525,AD1525)-1)</f>
        <v/>
      </c>
      <c r="AC1525" s="71" t="str">
        <f aca="false">IF(AND(AF1525&gt;0,E1525&gt;=Settings!$B$4),ROUND(J1525,10),"")</f>
        <v/>
      </c>
      <c r="AD1525" s="71" t="str">
        <f aca="false">IF(X1525="HIGH RATE",ROUND(O1525,10),"")</f>
        <v/>
      </c>
      <c r="AE1525" s="71" t="s">
        <v>60</v>
      </c>
      <c r="AF1525" s="73" t="n">
        <f aca="false">SUMIFS(Detail!$L$2:$L$9168,Detail!$C$2:$C$9168,$A1525)</f>
        <v>0</v>
      </c>
      <c r="AG1525" s="74" t="n">
        <f aca="false">SUMIFS(Detail!$N$2:$N$9168,Detail!$C$2:$C$9168,$A1525)</f>
        <v>0</v>
      </c>
    </row>
    <row r="1526" customFormat="false" ht="15" hidden="false" customHeight="false" outlineLevel="0" collapsed="false">
      <c r="A1526" s="71" t="s">
        <v>950</v>
      </c>
      <c r="B1526" s="71" t="s">
        <v>3255</v>
      </c>
      <c r="C1526" s="71" t="s">
        <v>246</v>
      </c>
      <c r="D1526" s="71" t="str">
        <f aca="false">IFERROR(INDEX('Brand Map'!$B$4:$B$125,MATCH(C1526,'Brand Map'!$A$4:$A$125,0)),"Other")</f>
        <v>FYF</v>
      </c>
      <c r="E1526" s="73" t="n">
        <f aca="false">SUMIFS(Detail!$K$2:$K$9168,Detail!$C$2:$C$9168,$A1526)</f>
        <v>0</v>
      </c>
      <c r="F1526" s="73" t="n">
        <f aca="false">SUMIFS(Detail!$E$2:$E$9168,Detail!$C$2:$C$9168,$A1526)</f>
        <v>0</v>
      </c>
      <c r="G1526" s="74" t="n">
        <f aca="false">SUMIFS(Detail!$M$2:$M$9168,Detail!$C$2:$C$9168,$A1526)</f>
        <v>0</v>
      </c>
      <c r="H1526" s="74" t="n">
        <f aca="false">SUMIFS(Detail!$D$2:$D$9168,Detail!$C$2:$C$9168,$A1526)</f>
        <v>0</v>
      </c>
      <c r="I1526" s="74" t="n">
        <v>269.85</v>
      </c>
      <c r="J1526" s="51" t="n">
        <f aca="false">IF(E1526&gt;0,AF1526/E1526,0)</f>
        <v>0</v>
      </c>
      <c r="K1526" s="51" t="n">
        <f aca="false">IF(G1526&gt;0,AG1526/G1526,0)</f>
        <v>0</v>
      </c>
      <c r="L1526" s="75" t="n">
        <f aca="false">H1526/Settings!$B$16</f>
        <v>0</v>
      </c>
      <c r="M1526" s="76" t="n">
        <f aca="false">H1526/Settings!$B$20</f>
        <v>0</v>
      </c>
      <c r="N1526" s="77" t="n">
        <f aca="false">E1526*Settings!$B$3</f>
        <v>0</v>
      </c>
      <c r="O1526" s="77" t="n">
        <f aca="false">IF(E1526&gt;0,(AF1526-N1526)/SQRT(E1526*Settings!$B$3*(1-Settings!$B$3)),0)</f>
        <v>0</v>
      </c>
      <c r="P1526" s="77" t="n">
        <f aca="false">MAX(0,AF1526-N1526)</f>
        <v>0</v>
      </c>
      <c r="Q1526" s="51" t="n">
        <f aca="false">IF(E1526&gt;=Settings!$B$4,(AF1526+Settings!$B$7*Settings!$B$3)/(E1526+Settings!$B$7),Settings!$B$3)</f>
        <v>0.0748599558648786</v>
      </c>
      <c r="R1526" s="78" t="n">
        <f aca="false">PERCENTRANK($H$2:$H$1780,H1526,6)</f>
        <v>0</v>
      </c>
      <c r="S1526" s="78" t="n">
        <f aca="false">PERCENTRANK($Q$2:$Q$1780,Q1526,6)</f>
        <v>0.0646794</v>
      </c>
      <c r="T1526" s="78" t="n">
        <f aca="false">PERCENTRANK($F$2:$F$1780,F1526,6)</f>
        <v>0</v>
      </c>
      <c r="U1526" s="79" t="n">
        <f aca="false">IF(F1526&gt;0,ROUND((Settings!$B$8*T1526+Settings!$B$9*R1526+Settings!$B$10*S1526)/SUM(Settings!$B$8:$B$10),10),0)</f>
        <v>0</v>
      </c>
      <c r="V1526" s="71" t="str">
        <f aca="false">IF(U1526&gt;0,RANK(U1526,$U$2:$U$1780)+COUNTIF($U$2:U1526,U1526)-1,"")</f>
        <v/>
      </c>
      <c r="W1526" s="71" t="str">
        <f aca="false">IF(V1526="","",IF(V1526&lt;=Settings!$B$11,"1 - Fix first",IF(V1526&lt;=Settings!$B$12,"2 - Review","3 - Monitor")))</f>
        <v/>
      </c>
      <c r="X1526" s="71" t="str">
        <f aca="false">IF(AND(E1526&gt;=Settings!$B$4,AF1526&gt;=Settings!$B$5,O1526&gt;=Settings!$B$6),"HIGH RATE","")</f>
        <v/>
      </c>
      <c r="Y1526" s="71" t="str">
        <f aca="false">IF(F1526&gt;0,RANK(F1526,$F$2:$F$1780)+COUNTIF($F$2:F1526,F1526)-1,"")</f>
        <v/>
      </c>
      <c r="Z1526" s="71" t="str">
        <f aca="false">IF(H1526&gt;0,RANK(H1526,$H$2:$H$1780)+COUNTIF($H$2:H1526,H1526)-1,"")</f>
        <v/>
      </c>
      <c r="AA1526" s="71" t="str">
        <f aca="false">IF(AC1526="","",RANK(AC1526,$AC$2:$AC$1780)+COUNTIF($AC$2:AC1526,AC1526)-1)</f>
        <v/>
      </c>
      <c r="AB1526" s="71" t="str">
        <f aca="false">IF(AD1526="","",RANK(AD1526,$AD$2:$AD$1780)+COUNTIF($AD$2:AD1526,AD1526)-1)</f>
        <v/>
      </c>
      <c r="AC1526" s="71" t="str">
        <f aca="false">IF(AND(AF1526&gt;0,E1526&gt;=Settings!$B$4),ROUND(J1526,10),"")</f>
        <v/>
      </c>
      <c r="AD1526" s="71" t="str">
        <f aca="false">IF(X1526="HIGH RATE",ROUND(O1526,10),"")</f>
        <v/>
      </c>
      <c r="AE1526" s="71" t="s">
        <v>60</v>
      </c>
      <c r="AF1526" s="73" t="n">
        <f aca="false">SUMIFS(Detail!$L$2:$L$9168,Detail!$C$2:$C$9168,$A1526)</f>
        <v>0</v>
      </c>
      <c r="AG1526" s="74" t="n">
        <f aca="false">SUMIFS(Detail!$N$2:$N$9168,Detail!$C$2:$C$9168,$A1526)</f>
        <v>0</v>
      </c>
    </row>
    <row r="1527" customFormat="false" ht="15" hidden="false" customHeight="false" outlineLevel="0" collapsed="false">
      <c r="A1527" s="71" t="s">
        <v>1288</v>
      </c>
      <c r="B1527" s="71" t="s">
        <v>3255</v>
      </c>
      <c r="C1527" s="71" t="s">
        <v>246</v>
      </c>
      <c r="D1527" s="71" t="str">
        <f aca="false">IFERROR(INDEX('Brand Map'!$B$4:$B$125,MATCH(C1527,'Brand Map'!$A$4:$A$125,0)),"Other")</f>
        <v>FYF</v>
      </c>
      <c r="E1527" s="73" t="n">
        <f aca="false">SUMIFS(Detail!$K$2:$K$9168,Detail!$C$2:$C$9168,$A1527)</f>
        <v>0</v>
      </c>
      <c r="F1527" s="73" t="n">
        <f aca="false">SUMIFS(Detail!$E$2:$E$9168,Detail!$C$2:$C$9168,$A1527)</f>
        <v>0</v>
      </c>
      <c r="G1527" s="74" t="n">
        <f aca="false">SUMIFS(Detail!$M$2:$M$9168,Detail!$C$2:$C$9168,$A1527)</f>
        <v>0</v>
      </c>
      <c r="H1527" s="74" t="n">
        <f aca="false">SUMIFS(Detail!$D$2:$D$9168,Detail!$C$2:$C$9168,$A1527)</f>
        <v>0</v>
      </c>
      <c r="I1527" s="74" t="n">
        <v>104.95</v>
      </c>
      <c r="J1527" s="51" t="n">
        <f aca="false">IF(E1527&gt;0,AF1527/E1527,0)</f>
        <v>0</v>
      </c>
      <c r="K1527" s="51" t="n">
        <f aca="false">IF(G1527&gt;0,AG1527/G1527,0)</f>
        <v>0</v>
      </c>
      <c r="L1527" s="75" t="n">
        <f aca="false">H1527/Settings!$B$16</f>
        <v>0</v>
      </c>
      <c r="M1527" s="76" t="n">
        <f aca="false">H1527/Settings!$B$20</f>
        <v>0</v>
      </c>
      <c r="N1527" s="77" t="n">
        <f aca="false">E1527*Settings!$B$3</f>
        <v>0</v>
      </c>
      <c r="O1527" s="77" t="n">
        <f aca="false">IF(E1527&gt;0,(AF1527-N1527)/SQRT(E1527*Settings!$B$3*(1-Settings!$B$3)),0)</f>
        <v>0</v>
      </c>
      <c r="P1527" s="77" t="n">
        <f aca="false">MAX(0,AF1527-N1527)</f>
        <v>0</v>
      </c>
      <c r="Q1527" s="51" t="n">
        <f aca="false">IF(E1527&gt;=Settings!$B$4,(AF1527+Settings!$B$7*Settings!$B$3)/(E1527+Settings!$B$7),Settings!$B$3)</f>
        <v>0.0748599558648786</v>
      </c>
      <c r="R1527" s="78" t="n">
        <f aca="false">PERCENTRANK($H$2:$H$1780,H1527,6)</f>
        <v>0</v>
      </c>
      <c r="S1527" s="78" t="n">
        <f aca="false">PERCENTRANK($Q$2:$Q$1780,Q1527,6)</f>
        <v>0.0646794</v>
      </c>
      <c r="T1527" s="78" t="n">
        <f aca="false">PERCENTRANK($F$2:$F$1780,F1527,6)</f>
        <v>0</v>
      </c>
      <c r="U1527" s="79" t="n">
        <f aca="false">IF(F1527&gt;0,ROUND((Settings!$B$8*T1527+Settings!$B$9*R1527+Settings!$B$10*S1527)/SUM(Settings!$B$8:$B$10),10),0)</f>
        <v>0</v>
      </c>
      <c r="V1527" s="71" t="str">
        <f aca="false">IF(U1527&gt;0,RANK(U1527,$U$2:$U$1780)+COUNTIF($U$2:U1527,U1527)-1,"")</f>
        <v/>
      </c>
      <c r="W1527" s="71" t="str">
        <f aca="false">IF(V1527="","",IF(V1527&lt;=Settings!$B$11,"1 - Fix first",IF(V1527&lt;=Settings!$B$12,"2 - Review","3 - Monitor")))</f>
        <v/>
      </c>
      <c r="X1527" s="71" t="str">
        <f aca="false">IF(AND(E1527&gt;=Settings!$B$4,AF1527&gt;=Settings!$B$5,O1527&gt;=Settings!$B$6),"HIGH RATE","")</f>
        <v/>
      </c>
      <c r="Y1527" s="71" t="str">
        <f aca="false">IF(F1527&gt;0,RANK(F1527,$F$2:$F$1780)+COUNTIF($F$2:F1527,F1527)-1,"")</f>
        <v/>
      </c>
      <c r="Z1527" s="71" t="str">
        <f aca="false">IF(H1527&gt;0,RANK(H1527,$H$2:$H$1780)+COUNTIF($H$2:H1527,H1527)-1,"")</f>
        <v/>
      </c>
      <c r="AA1527" s="71" t="str">
        <f aca="false">IF(AC1527="","",RANK(AC1527,$AC$2:$AC$1780)+COUNTIF($AC$2:AC1527,AC1527)-1)</f>
        <v/>
      </c>
      <c r="AB1527" s="71" t="str">
        <f aca="false">IF(AD1527="","",RANK(AD1527,$AD$2:$AD$1780)+COUNTIF($AD$2:AD1527,AD1527)-1)</f>
        <v/>
      </c>
      <c r="AC1527" s="71" t="str">
        <f aca="false">IF(AND(AF1527&gt;0,E1527&gt;=Settings!$B$4),ROUND(J1527,10),"")</f>
        <v/>
      </c>
      <c r="AD1527" s="71" t="str">
        <f aca="false">IF(X1527="HIGH RATE",ROUND(O1527,10),"")</f>
        <v/>
      </c>
      <c r="AE1527" s="71" t="s">
        <v>60</v>
      </c>
      <c r="AF1527" s="73" t="n">
        <f aca="false">SUMIFS(Detail!$L$2:$L$9168,Detail!$C$2:$C$9168,$A1527)</f>
        <v>0</v>
      </c>
      <c r="AG1527" s="74" t="n">
        <f aca="false">SUMIFS(Detail!$N$2:$N$9168,Detail!$C$2:$C$9168,$A1527)</f>
        <v>0</v>
      </c>
    </row>
    <row r="1528" customFormat="false" ht="15" hidden="false" customHeight="false" outlineLevel="0" collapsed="false">
      <c r="A1528" s="71" t="s">
        <v>1855</v>
      </c>
      <c r="B1528" s="71" t="s">
        <v>3255</v>
      </c>
      <c r="C1528" s="71" t="s">
        <v>246</v>
      </c>
      <c r="D1528" s="71" t="str">
        <f aca="false">IFERROR(INDEX('Brand Map'!$B$4:$B$125,MATCH(C1528,'Brand Map'!$A$4:$A$125,0)),"Other")</f>
        <v>FYF</v>
      </c>
      <c r="E1528" s="73" t="n">
        <f aca="false">SUMIFS(Detail!$K$2:$K$9168,Detail!$C$2:$C$9168,$A1528)</f>
        <v>0</v>
      </c>
      <c r="F1528" s="73" t="n">
        <f aca="false">SUMIFS(Detail!$E$2:$E$9168,Detail!$C$2:$C$9168,$A1528)</f>
        <v>0</v>
      </c>
      <c r="G1528" s="74" t="n">
        <f aca="false">SUMIFS(Detail!$M$2:$M$9168,Detail!$C$2:$C$9168,$A1528)</f>
        <v>0</v>
      </c>
      <c r="H1528" s="74" t="n">
        <f aca="false">SUMIFS(Detail!$D$2:$D$9168,Detail!$C$2:$C$9168,$A1528)</f>
        <v>0</v>
      </c>
      <c r="I1528" s="74" t="n">
        <v>114.95</v>
      </c>
      <c r="J1528" s="51" t="n">
        <f aca="false">IF(E1528&gt;0,AF1528/E1528,0)</f>
        <v>0</v>
      </c>
      <c r="K1528" s="51" t="n">
        <f aca="false">IF(G1528&gt;0,AG1528/G1528,0)</f>
        <v>0</v>
      </c>
      <c r="L1528" s="75" t="n">
        <f aca="false">H1528/Settings!$B$16</f>
        <v>0</v>
      </c>
      <c r="M1528" s="76" t="n">
        <f aca="false">H1528/Settings!$B$20</f>
        <v>0</v>
      </c>
      <c r="N1528" s="77" t="n">
        <f aca="false">E1528*Settings!$B$3</f>
        <v>0</v>
      </c>
      <c r="O1528" s="77" t="n">
        <f aca="false">IF(E1528&gt;0,(AF1528-N1528)/SQRT(E1528*Settings!$B$3*(1-Settings!$B$3)),0)</f>
        <v>0</v>
      </c>
      <c r="P1528" s="77" t="n">
        <f aca="false">MAX(0,AF1528-N1528)</f>
        <v>0</v>
      </c>
      <c r="Q1528" s="51" t="n">
        <f aca="false">IF(E1528&gt;=Settings!$B$4,(AF1528+Settings!$B$7*Settings!$B$3)/(E1528+Settings!$B$7),Settings!$B$3)</f>
        <v>0.0748599558648786</v>
      </c>
      <c r="R1528" s="78" t="n">
        <f aca="false">PERCENTRANK($H$2:$H$1780,H1528,6)</f>
        <v>0</v>
      </c>
      <c r="S1528" s="78" t="n">
        <f aca="false">PERCENTRANK($Q$2:$Q$1780,Q1528,6)</f>
        <v>0.0646794</v>
      </c>
      <c r="T1528" s="78" t="n">
        <f aca="false">PERCENTRANK($F$2:$F$1780,F1528,6)</f>
        <v>0</v>
      </c>
      <c r="U1528" s="79" t="n">
        <f aca="false">IF(F1528&gt;0,ROUND((Settings!$B$8*T1528+Settings!$B$9*R1528+Settings!$B$10*S1528)/SUM(Settings!$B$8:$B$10),10),0)</f>
        <v>0</v>
      </c>
      <c r="V1528" s="71" t="str">
        <f aca="false">IF(U1528&gt;0,RANK(U1528,$U$2:$U$1780)+COUNTIF($U$2:U1528,U1528)-1,"")</f>
        <v/>
      </c>
      <c r="W1528" s="71" t="str">
        <f aca="false">IF(V1528="","",IF(V1528&lt;=Settings!$B$11,"1 - Fix first",IF(V1528&lt;=Settings!$B$12,"2 - Review","3 - Monitor")))</f>
        <v/>
      </c>
      <c r="X1528" s="71" t="str">
        <f aca="false">IF(AND(E1528&gt;=Settings!$B$4,AF1528&gt;=Settings!$B$5,O1528&gt;=Settings!$B$6),"HIGH RATE","")</f>
        <v/>
      </c>
      <c r="Y1528" s="71" t="str">
        <f aca="false">IF(F1528&gt;0,RANK(F1528,$F$2:$F$1780)+COUNTIF($F$2:F1528,F1528)-1,"")</f>
        <v/>
      </c>
      <c r="Z1528" s="71" t="str">
        <f aca="false">IF(H1528&gt;0,RANK(H1528,$H$2:$H$1780)+COUNTIF($H$2:H1528,H1528)-1,"")</f>
        <v/>
      </c>
      <c r="AA1528" s="71" t="str">
        <f aca="false">IF(AC1528="","",RANK(AC1528,$AC$2:$AC$1780)+COUNTIF($AC$2:AC1528,AC1528)-1)</f>
        <v/>
      </c>
      <c r="AB1528" s="71" t="str">
        <f aca="false">IF(AD1528="","",RANK(AD1528,$AD$2:$AD$1780)+COUNTIF($AD$2:AD1528,AD1528)-1)</f>
        <v/>
      </c>
      <c r="AC1528" s="71" t="str">
        <f aca="false">IF(AND(AF1528&gt;0,E1528&gt;=Settings!$B$4),ROUND(J1528,10),"")</f>
        <v/>
      </c>
      <c r="AD1528" s="71" t="str">
        <f aca="false">IF(X1528="HIGH RATE",ROUND(O1528,10),"")</f>
        <v/>
      </c>
      <c r="AE1528" s="71" t="s">
        <v>60</v>
      </c>
      <c r="AF1528" s="73" t="n">
        <f aca="false">SUMIFS(Detail!$L$2:$L$9168,Detail!$C$2:$C$9168,$A1528)</f>
        <v>0</v>
      </c>
      <c r="AG1528" s="74" t="n">
        <f aca="false">SUMIFS(Detail!$N$2:$N$9168,Detail!$C$2:$C$9168,$A1528)</f>
        <v>0</v>
      </c>
    </row>
    <row r="1529" customFormat="false" ht="15" hidden="false" customHeight="false" outlineLevel="0" collapsed="false">
      <c r="A1529" s="71" t="s">
        <v>1468</v>
      </c>
      <c r="B1529" s="71" t="s">
        <v>2841</v>
      </c>
      <c r="C1529" s="71" t="s">
        <v>246</v>
      </c>
      <c r="D1529" s="71" t="str">
        <f aca="false">IFERROR(INDEX('Brand Map'!$B$4:$B$125,MATCH(C1529,'Brand Map'!$A$4:$A$125,0)),"Other")</f>
        <v>FYF</v>
      </c>
      <c r="E1529" s="73" t="n">
        <f aca="false">SUMIFS(Detail!$K$2:$K$9168,Detail!$C$2:$C$9168,$A1529)</f>
        <v>0</v>
      </c>
      <c r="F1529" s="73" t="n">
        <f aca="false">SUMIFS(Detail!$E$2:$E$9168,Detail!$C$2:$C$9168,$A1529)</f>
        <v>0</v>
      </c>
      <c r="G1529" s="74" t="n">
        <f aca="false">SUMIFS(Detail!$M$2:$M$9168,Detail!$C$2:$C$9168,$A1529)</f>
        <v>0</v>
      </c>
      <c r="H1529" s="74" t="n">
        <f aca="false">SUMIFS(Detail!$D$2:$D$9168,Detail!$C$2:$C$9168,$A1529)</f>
        <v>0</v>
      </c>
      <c r="I1529" s="74" t="n">
        <v>114.95</v>
      </c>
      <c r="J1529" s="51" t="n">
        <f aca="false">IF(E1529&gt;0,AF1529/E1529,0)</f>
        <v>0</v>
      </c>
      <c r="K1529" s="51" t="n">
        <f aca="false">IF(G1529&gt;0,AG1529/G1529,0)</f>
        <v>0</v>
      </c>
      <c r="L1529" s="75" t="n">
        <f aca="false">H1529/Settings!$B$16</f>
        <v>0</v>
      </c>
      <c r="M1529" s="76" t="n">
        <f aca="false">H1529/Settings!$B$20</f>
        <v>0</v>
      </c>
      <c r="N1529" s="77" t="n">
        <f aca="false">E1529*Settings!$B$3</f>
        <v>0</v>
      </c>
      <c r="O1529" s="77" t="n">
        <f aca="false">IF(E1529&gt;0,(AF1529-N1529)/SQRT(E1529*Settings!$B$3*(1-Settings!$B$3)),0)</f>
        <v>0</v>
      </c>
      <c r="P1529" s="77" t="n">
        <f aca="false">MAX(0,AF1529-N1529)</f>
        <v>0</v>
      </c>
      <c r="Q1529" s="51" t="n">
        <f aca="false">IF(E1529&gt;=Settings!$B$4,(AF1529+Settings!$B$7*Settings!$B$3)/(E1529+Settings!$B$7),Settings!$B$3)</f>
        <v>0.0748599558648786</v>
      </c>
      <c r="R1529" s="78" t="n">
        <f aca="false">PERCENTRANK($H$2:$H$1780,H1529,6)</f>
        <v>0</v>
      </c>
      <c r="S1529" s="78" t="n">
        <f aca="false">PERCENTRANK($Q$2:$Q$1780,Q1529,6)</f>
        <v>0.0646794</v>
      </c>
      <c r="T1529" s="78" t="n">
        <f aca="false">PERCENTRANK($F$2:$F$1780,F1529,6)</f>
        <v>0</v>
      </c>
      <c r="U1529" s="79" t="n">
        <f aca="false">IF(F1529&gt;0,ROUND((Settings!$B$8*T1529+Settings!$B$9*R1529+Settings!$B$10*S1529)/SUM(Settings!$B$8:$B$10),10),0)</f>
        <v>0</v>
      </c>
      <c r="V1529" s="71" t="str">
        <f aca="false">IF(U1529&gt;0,RANK(U1529,$U$2:$U$1780)+COUNTIF($U$2:U1529,U1529)-1,"")</f>
        <v/>
      </c>
      <c r="W1529" s="71" t="str">
        <f aca="false">IF(V1529="","",IF(V1529&lt;=Settings!$B$11,"1 - Fix first",IF(V1529&lt;=Settings!$B$12,"2 - Review","3 - Monitor")))</f>
        <v/>
      </c>
      <c r="X1529" s="71" t="str">
        <f aca="false">IF(AND(E1529&gt;=Settings!$B$4,AF1529&gt;=Settings!$B$5,O1529&gt;=Settings!$B$6),"HIGH RATE","")</f>
        <v/>
      </c>
      <c r="Y1529" s="71" t="str">
        <f aca="false">IF(F1529&gt;0,RANK(F1529,$F$2:$F$1780)+COUNTIF($F$2:F1529,F1529)-1,"")</f>
        <v/>
      </c>
      <c r="Z1529" s="71" t="str">
        <f aca="false">IF(H1529&gt;0,RANK(H1529,$H$2:$H$1780)+COUNTIF($H$2:H1529,H1529)-1,"")</f>
        <v/>
      </c>
      <c r="AA1529" s="71" t="str">
        <f aca="false">IF(AC1529="","",RANK(AC1529,$AC$2:$AC$1780)+COUNTIF($AC$2:AC1529,AC1529)-1)</f>
        <v/>
      </c>
      <c r="AB1529" s="71" t="str">
        <f aca="false">IF(AD1529="","",RANK(AD1529,$AD$2:$AD$1780)+COUNTIF($AD$2:AD1529,AD1529)-1)</f>
        <v/>
      </c>
      <c r="AC1529" s="71" t="str">
        <f aca="false">IF(AND(AF1529&gt;0,E1529&gt;=Settings!$B$4),ROUND(J1529,10),"")</f>
        <v/>
      </c>
      <c r="AD1529" s="71" t="str">
        <f aca="false">IF(X1529="HIGH RATE",ROUND(O1529,10),"")</f>
        <v/>
      </c>
      <c r="AE1529" s="71" t="s">
        <v>60</v>
      </c>
      <c r="AF1529" s="73" t="n">
        <f aca="false">SUMIFS(Detail!$L$2:$L$9168,Detail!$C$2:$C$9168,$A1529)</f>
        <v>0</v>
      </c>
      <c r="AG1529" s="74" t="n">
        <f aca="false">SUMIFS(Detail!$N$2:$N$9168,Detail!$C$2:$C$9168,$A1529)</f>
        <v>0</v>
      </c>
    </row>
    <row r="1530" customFormat="false" ht="15" hidden="false" customHeight="false" outlineLevel="0" collapsed="false">
      <c r="A1530" s="71" t="s">
        <v>1812</v>
      </c>
      <c r="B1530" s="71" t="s">
        <v>2841</v>
      </c>
      <c r="C1530" s="71" t="s">
        <v>246</v>
      </c>
      <c r="D1530" s="71" t="str">
        <f aca="false">IFERROR(INDEX('Brand Map'!$B$4:$B$125,MATCH(C1530,'Brand Map'!$A$4:$A$125,0)),"Other")</f>
        <v>FYF</v>
      </c>
      <c r="E1530" s="73" t="n">
        <f aca="false">SUMIFS(Detail!$K$2:$K$9168,Detail!$C$2:$C$9168,$A1530)</f>
        <v>0</v>
      </c>
      <c r="F1530" s="73" t="n">
        <f aca="false">SUMIFS(Detail!$E$2:$E$9168,Detail!$C$2:$C$9168,$A1530)</f>
        <v>0</v>
      </c>
      <c r="G1530" s="74" t="n">
        <f aca="false">SUMIFS(Detail!$M$2:$M$9168,Detail!$C$2:$C$9168,$A1530)</f>
        <v>0</v>
      </c>
      <c r="H1530" s="74" t="n">
        <f aca="false">SUMIFS(Detail!$D$2:$D$9168,Detail!$C$2:$C$9168,$A1530)</f>
        <v>0</v>
      </c>
      <c r="I1530" s="74" t="n">
        <v>124.95</v>
      </c>
      <c r="J1530" s="51" t="n">
        <f aca="false">IF(E1530&gt;0,AF1530/E1530,0)</f>
        <v>0</v>
      </c>
      <c r="K1530" s="51" t="n">
        <f aca="false">IF(G1530&gt;0,AG1530/G1530,0)</f>
        <v>0</v>
      </c>
      <c r="L1530" s="75" t="n">
        <f aca="false">H1530/Settings!$B$16</f>
        <v>0</v>
      </c>
      <c r="M1530" s="76" t="n">
        <f aca="false">H1530/Settings!$B$20</f>
        <v>0</v>
      </c>
      <c r="N1530" s="77" t="n">
        <f aca="false">E1530*Settings!$B$3</f>
        <v>0</v>
      </c>
      <c r="O1530" s="77" t="n">
        <f aca="false">IF(E1530&gt;0,(AF1530-N1530)/SQRT(E1530*Settings!$B$3*(1-Settings!$B$3)),0)</f>
        <v>0</v>
      </c>
      <c r="P1530" s="77" t="n">
        <f aca="false">MAX(0,AF1530-N1530)</f>
        <v>0</v>
      </c>
      <c r="Q1530" s="51" t="n">
        <f aca="false">IF(E1530&gt;=Settings!$B$4,(AF1530+Settings!$B$7*Settings!$B$3)/(E1530+Settings!$B$7),Settings!$B$3)</f>
        <v>0.0748599558648786</v>
      </c>
      <c r="R1530" s="78" t="n">
        <f aca="false">PERCENTRANK($H$2:$H$1780,H1530,6)</f>
        <v>0</v>
      </c>
      <c r="S1530" s="78" t="n">
        <f aca="false">PERCENTRANK($Q$2:$Q$1780,Q1530,6)</f>
        <v>0.0646794</v>
      </c>
      <c r="T1530" s="78" t="n">
        <f aca="false">PERCENTRANK($F$2:$F$1780,F1530,6)</f>
        <v>0</v>
      </c>
      <c r="U1530" s="79" t="n">
        <f aca="false">IF(F1530&gt;0,ROUND((Settings!$B$8*T1530+Settings!$B$9*R1530+Settings!$B$10*S1530)/SUM(Settings!$B$8:$B$10),10),0)</f>
        <v>0</v>
      </c>
      <c r="V1530" s="71" t="str">
        <f aca="false">IF(U1530&gt;0,RANK(U1530,$U$2:$U$1780)+COUNTIF($U$2:U1530,U1530)-1,"")</f>
        <v/>
      </c>
      <c r="W1530" s="71" t="str">
        <f aca="false">IF(V1530="","",IF(V1530&lt;=Settings!$B$11,"1 - Fix first",IF(V1530&lt;=Settings!$B$12,"2 - Review","3 - Monitor")))</f>
        <v/>
      </c>
      <c r="X1530" s="71" t="str">
        <f aca="false">IF(AND(E1530&gt;=Settings!$B$4,AF1530&gt;=Settings!$B$5,O1530&gt;=Settings!$B$6),"HIGH RATE","")</f>
        <v/>
      </c>
      <c r="Y1530" s="71" t="str">
        <f aca="false">IF(F1530&gt;0,RANK(F1530,$F$2:$F$1780)+COUNTIF($F$2:F1530,F1530)-1,"")</f>
        <v/>
      </c>
      <c r="Z1530" s="71" t="str">
        <f aca="false">IF(H1530&gt;0,RANK(H1530,$H$2:$H$1780)+COUNTIF($H$2:H1530,H1530)-1,"")</f>
        <v/>
      </c>
      <c r="AA1530" s="71" t="str">
        <f aca="false">IF(AC1530="","",RANK(AC1530,$AC$2:$AC$1780)+COUNTIF($AC$2:AC1530,AC1530)-1)</f>
        <v/>
      </c>
      <c r="AB1530" s="71" t="str">
        <f aca="false">IF(AD1530="","",RANK(AD1530,$AD$2:$AD$1780)+COUNTIF($AD$2:AD1530,AD1530)-1)</f>
        <v/>
      </c>
      <c r="AC1530" s="71" t="str">
        <f aca="false">IF(AND(AF1530&gt;0,E1530&gt;=Settings!$B$4),ROUND(J1530,10),"")</f>
        <v/>
      </c>
      <c r="AD1530" s="71" t="str">
        <f aca="false">IF(X1530="HIGH RATE",ROUND(O1530,10),"")</f>
        <v/>
      </c>
      <c r="AE1530" s="71" t="s">
        <v>60</v>
      </c>
      <c r="AF1530" s="73" t="n">
        <f aca="false">SUMIFS(Detail!$L$2:$L$9168,Detail!$C$2:$C$9168,$A1530)</f>
        <v>0</v>
      </c>
      <c r="AG1530" s="74" t="n">
        <f aca="false">SUMIFS(Detail!$N$2:$N$9168,Detail!$C$2:$C$9168,$A1530)</f>
        <v>0</v>
      </c>
    </row>
    <row r="1531" customFormat="false" ht="15" hidden="false" customHeight="false" outlineLevel="0" collapsed="false">
      <c r="A1531" s="71" t="s">
        <v>1464</v>
      </c>
      <c r="B1531" s="71" t="s">
        <v>3256</v>
      </c>
      <c r="C1531" s="71" t="s">
        <v>246</v>
      </c>
      <c r="D1531" s="71" t="str">
        <f aca="false">IFERROR(INDEX('Brand Map'!$B$4:$B$125,MATCH(C1531,'Brand Map'!$A$4:$A$125,0)),"Other")</f>
        <v>FYF</v>
      </c>
      <c r="E1531" s="73" t="n">
        <f aca="false">SUMIFS(Detail!$K$2:$K$9168,Detail!$C$2:$C$9168,$A1531)</f>
        <v>0</v>
      </c>
      <c r="F1531" s="73" t="n">
        <f aca="false">SUMIFS(Detail!$E$2:$E$9168,Detail!$C$2:$C$9168,$A1531)</f>
        <v>0</v>
      </c>
      <c r="G1531" s="74" t="n">
        <f aca="false">SUMIFS(Detail!$M$2:$M$9168,Detail!$C$2:$C$9168,$A1531)</f>
        <v>0</v>
      </c>
      <c r="H1531" s="74" t="n">
        <f aca="false">SUMIFS(Detail!$D$2:$D$9168,Detail!$C$2:$C$9168,$A1531)</f>
        <v>0</v>
      </c>
      <c r="I1531" s="74" t="n">
        <v>559.8</v>
      </c>
      <c r="J1531" s="51" t="n">
        <f aca="false">IF(E1531&gt;0,AF1531/E1531,0)</f>
        <v>0</v>
      </c>
      <c r="K1531" s="51" t="n">
        <f aca="false">IF(G1531&gt;0,AG1531/G1531,0)</f>
        <v>0</v>
      </c>
      <c r="L1531" s="75" t="n">
        <f aca="false">H1531/Settings!$B$16</f>
        <v>0</v>
      </c>
      <c r="M1531" s="76" t="n">
        <f aca="false">H1531/Settings!$B$20</f>
        <v>0</v>
      </c>
      <c r="N1531" s="77" t="n">
        <f aca="false">E1531*Settings!$B$3</f>
        <v>0</v>
      </c>
      <c r="O1531" s="77" t="n">
        <f aca="false">IF(E1531&gt;0,(AF1531-N1531)/SQRT(E1531*Settings!$B$3*(1-Settings!$B$3)),0)</f>
        <v>0</v>
      </c>
      <c r="P1531" s="77" t="n">
        <f aca="false">MAX(0,AF1531-N1531)</f>
        <v>0</v>
      </c>
      <c r="Q1531" s="51" t="n">
        <f aca="false">IF(E1531&gt;=Settings!$B$4,(AF1531+Settings!$B$7*Settings!$B$3)/(E1531+Settings!$B$7),Settings!$B$3)</f>
        <v>0.0748599558648786</v>
      </c>
      <c r="R1531" s="78" t="n">
        <f aca="false">PERCENTRANK($H$2:$H$1780,H1531,6)</f>
        <v>0</v>
      </c>
      <c r="S1531" s="78" t="n">
        <f aca="false">PERCENTRANK($Q$2:$Q$1780,Q1531,6)</f>
        <v>0.0646794</v>
      </c>
      <c r="T1531" s="78" t="n">
        <f aca="false">PERCENTRANK($F$2:$F$1780,F1531,6)</f>
        <v>0</v>
      </c>
      <c r="U1531" s="79" t="n">
        <f aca="false">IF(F1531&gt;0,ROUND((Settings!$B$8*T1531+Settings!$B$9*R1531+Settings!$B$10*S1531)/SUM(Settings!$B$8:$B$10),10),0)</f>
        <v>0</v>
      </c>
      <c r="V1531" s="71" t="str">
        <f aca="false">IF(U1531&gt;0,RANK(U1531,$U$2:$U$1780)+COUNTIF($U$2:U1531,U1531)-1,"")</f>
        <v/>
      </c>
      <c r="W1531" s="71" t="str">
        <f aca="false">IF(V1531="","",IF(V1531&lt;=Settings!$B$11,"1 - Fix first",IF(V1531&lt;=Settings!$B$12,"2 - Review","3 - Monitor")))</f>
        <v/>
      </c>
      <c r="X1531" s="71" t="str">
        <f aca="false">IF(AND(E1531&gt;=Settings!$B$4,AF1531&gt;=Settings!$B$5,O1531&gt;=Settings!$B$6),"HIGH RATE","")</f>
        <v/>
      </c>
      <c r="Y1531" s="71" t="str">
        <f aca="false">IF(F1531&gt;0,RANK(F1531,$F$2:$F$1780)+COUNTIF($F$2:F1531,F1531)-1,"")</f>
        <v/>
      </c>
      <c r="Z1531" s="71" t="str">
        <f aca="false">IF(H1531&gt;0,RANK(H1531,$H$2:$H$1780)+COUNTIF($H$2:H1531,H1531)-1,"")</f>
        <v/>
      </c>
      <c r="AA1531" s="71" t="str">
        <f aca="false">IF(AC1531="","",RANK(AC1531,$AC$2:$AC$1780)+COUNTIF($AC$2:AC1531,AC1531)-1)</f>
        <v/>
      </c>
      <c r="AB1531" s="71" t="str">
        <f aca="false">IF(AD1531="","",RANK(AD1531,$AD$2:$AD$1780)+COUNTIF($AD$2:AD1531,AD1531)-1)</f>
        <v/>
      </c>
      <c r="AC1531" s="71" t="str">
        <f aca="false">IF(AND(AF1531&gt;0,E1531&gt;=Settings!$B$4),ROUND(J1531,10),"")</f>
        <v/>
      </c>
      <c r="AD1531" s="71" t="str">
        <f aca="false">IF(X1531="HIGH RATE",ROUND(O1531,10),"")</f>
        <v/>
      </c>
      <c r="AE1531" s="71" t="s">
        <v>60</v>
      </c>
      <c r="AF1531" s="73" t="n">
        <f aca="false">SUMIFS(Detail!$L$2:$L$9168,Detail!$C$2:$C$9168,$A1531)</f>
        <v>0</v>
      </c>
      <c r="AG1531" s="74" t="n">
        <f aca="false">SUMIFS(Detail!$N$2:$N$9168,Detail!$C$2:$C$9168,$A1531)</f>
        <v>0</v>
      </c>
    </row>
    <row r="1532" customFormat="false" ht="15" hidden="false" customHeight="false" outlineLevel="0" collapsed="false">
      <c r="A1532" s="71" t="s">
        <v>1784</v>
      </c>
      <c r="B1532" s="71" t="s">
        <v>3256</v>
      </c>
      <c r="C1532" s="71" t="s">
        <v>246</v>
      </c>
      <c r="D1532" s="71" t="str">
        <f aca="false">IFERROR(INDEX('Brand Map'!$B$4:$B$125,MATCH(C1532,'Brand Map'!$A$4:$A$125,0)),"Other")</f>
        <v>FYF</v>
      </c>
      <c r="E1532" s="73" t="n">
        <f aca="false">SUMIFS(Detail!$K$2:$K$9168,Detail!$C$2:$C$9168,$A1532)</f>
        <v>0</v>
      </c>
      <c r="F1532" s="73" t="n">
        <f aca="false">SUMIFS(Detail!$E$2:$E$9168,Detail!$C$2:$C$9168,$A1532)</f>
        <v>0</v>
      </c>
      <c r="G1532" s="74" t="n">
        <f aca="false">SUMIFS(Detail!$M$2:$M$9168,Detail!$C$2:$C$9168,$A1532)</f>
        <v>0</v>
      </c>
      <c r="H1532" s="74" t="n">
        <f aca="false">SUMIFS(Detail!$D$2:$D$9168,Detail!$C$2:$C$9168,$A1532)</f>
        <v>0</v>
      </c>
      <c r="I1532" s="74" t="n">
        <v>329.9</v>
      </c>
      <c r="J1532" s="51" t="n">
        <f aca="false">IF(E1532&gt;0,AF1532/E1532,0)</f>
        <v>0</v>
      </c>
      <c r="K1532" s="51" t="n">
        <f aca="false">IF(G1532&gt;0,AG1532/G1532,0)</f>
        <v>0</v>
      </c>
      <c r="L1532" s="75" t="n">
        <f aca="false">H1532/Settings!$B$16</f>
        <v>0</v>
      </c>
      <c r="M1532" s="76" t="n">
        <f aca="false">H1532/Settings!$B$20</f>
        <v>0</v>
      </c>
      <c r="N1532" s="77" t="n">
        <f aca="false">E1532*Settings!$B$3</f>
        <v>0</v>
      </c>
      <c r="O1532" s="77" t="n">
        <f aca="false">IF(E1532&gt;0,(AF1532-N1532)/SQRT(E1532*Settings!$B$3*(1-Settings!$B$3)),0)</f>
        <v>0</v>
      </c>
      <c r="P1532" s="77" t="n">
        <f aca="false">MAX(0,AF1532-N1532)</f>
        <v>0</v>
      </c>
      <c r="Q1532" s="51" t="n">
        <f aca="false">IF(E1532&gt;=Settings!$B$4,(AF1532+Settings!$B$7*Settings!$B$3)/(E1532+Settings!$B$7),Settings!$B$3)</f>
        <v>0.0748599558648786</v>
      </c>
      <c r="R1532" s="78" t="n">
        <f aca="false">PERCENTRANK($H$2:$H$1780,H1532,6)</f>
        <v>0</v>
      </c>
      <c r="S1532" s="78" t="n">
        <f aca="false">PERCENTRANK($Q$2:$Q$1780,Q1532,6)</f>
        <v>0.0646794</v>
      </c>
      <c r="T1532" s="78" t="n">
        <f aca="false">PERCENTRANK($F$2:$F$1780,F1532,6)</f>
        <v>0</v>
      </c>
      <c r="U1532" s="79" t="n">
        <f aca="false">IF(F1532&gt;0,ROUND((Settings!$B$8*T1532+Settings!$B$9*R1532+Settings!$B$10*S1532)/SUM(Settings!$B$8:$B$10),10),0)</f>
        <v>0</v>
      </c>
      <c r="V1532" s="71" t="str">
        <f aca="false">IF(U1532&gt;0,RANK(U1532,$U$2:$U$1780)+COUNTIF($U$2:U1532,U1532)-1,"")</f>
        <v/>
      </c>
      <c r="W1532" s="71" t="str">
        <f aca="false">IF(V1532="","",IF(V1532&lt;=Settings!$B$11,"1 - Fix first",IF(V1532&lt;=Settings!$B$12,"2 - Review","3 - Monitor")))</f>
        <v/>
      </c>
      <c r="X1532" s="71" t="str">
        <f aca="false">IF(AND(E1532&gt;=Settings!$B$4,AF1532&gt;=Settings!$B$5,O1532&gt;=Settings!$B$6),"HIGH RATE","")</f>
        <v/>
      </c>
      <c r="Y1532" s="71" t="str">
        <f aca="false">IF(F1532&gt;0,RANK(F1532,$F$2:$F$1780)+COUNTIF($F$2:F1532,F1532)-1,"")</f>
        <v/>
      </c>
      <c r="Z1532" s="71" t="str">
        <f aca="false">IF(H1532&gt;0,RANK(H1532,$H$2:$H$1780)+COUNTIF($H$2:H1532,H1532)-1,"")</f>
        <v/>
      </c>
      <c r="AA1532" s="71" t="str">
        <f aca="false">IF(AC1532="","",RANK(AC1532,$AC$2:$AC$1780)+COUNTIF($AC$2:AC1532,AC1532)-1)</f>
        <v/>
      </c>
      <c r="AB1532" s="71" t="str">
        <f aca="false">IF(AD1532="","",RANK(AD1532,$AD$2:$AD$1780)+COUNTIF($AD$2:AD1532,AD1532)-1)</f>
        <v/>
      </c>
      <c r="AC1532" s="71" t="str">
        <f aca="false">IF(AND(AF1532&gt;0,E1532&gt;=Settings!$B$4),ROUND(J1532,10),"")</f>
        <v/>
      </c>
      <c r="AD1532" s="71" t="str">
        <f aca="false">IF(X1532="HIGH RATE",ROUND(O1532,10),"")</f>
        <v/>
      </c>
      <c r="AE1532" s="71" t="s">
        <v>60</v>
      </c>
      <c r="AF1532" s="73" t="n">
        <f aca="false">SUMIFS(Detail!$L$2:$L$9168,Detail!$C$2:$C$9168,$A1532)</f>
        <v>0</v>
      </c>
      <c r="AG1532" s="74" t="n">
        <f aca="false">SUMIFS(Detail!$N$2:$N$9168,Detail!$C$2:$C$9168,$A1532)</f>
        <v>0</v>
      </c>
    </row>
    <row r="1533" customFormat="false" ht="15" hidden="false" customHeight="false" outlineLevel="0" collapsed="false">
      <c r="A1533" s="71" t="s">
        <v>1950</v>
      </c>
      <c r="B1533" s="71" t="s">
        <v>3257</v>
      </c>
      <c r="C1533" s="71" t="s">
        <v>246</v>
      </c>
      <c r="D1533" s="71" t="str">
        <f aca="false">IFERROR(INDEX('Brand Map'!$B$4:$B$125,MATCH(C1533,'Brand Map'!$A$4:$A$125,0)),"Other")</f>
        <v>FYF</v>
      </c>
      <c r="E1533" s="73" t="n">
        <f aca="false">SUMIFS(Detail!$K$2:$K$9168,Detail!$C$2:$C$9168,$A1533)</f>
        <v>0</v>
      </c>
      <c r="F1533" s="73" t="n">
        <f aca="false">SUMIFS(Detail!$E$2:$E$9168,Detail!$C$2:$C$9168,$A1533)</f>
        <v>0</v>
      </c>
      <c r="G1533" s="74" t="n">
        <f aca="false">SUMIFS(Detail!$M$2:$M$9168,Detail!$C$2:$C$9168,$A1533)</f>
        <v>0</v>
      </c>
      <c r="H1533" s="74" t="n">
        <f aca="false">SUMIFS(Detail!$D$2:$D$9168,Detail!$C$2:$C$9168,$A1533)</f>
        <v>0</v>
      </c>
      <c r="I1533" s="74" t="n">
        <v>389.9</v>
      </c>
      <c r="J1533" s="51" t="n">
        <f aca="false">IF(E1533&gt;0,AF1533/E1533,0)</f>
        <v>0</v>
      </c>
      <c r="K1533" s="51" t="n">
        <f aca="false">IF(G1533&gt;0,AG1533/G1533,0)</f>
        <v>0</v>
      </c>
      <c r="L1533" s="75" t="n">
        <f aca="false">H1533/Settings!$B$16</f>
        <v>0</v>
      </c>
      <c r="M1533" s="76" t="n">
        <f aca="false">H1533/Settings!$B$20</f>
        <v>0</v>
      </c>
      <c r="N1533" s="77" t="n">
        <f aca="false">E1533*Settings!$B$3</f>
        <v>0</v>
      </c>
      <c r="O1533" s="77" t="n">
        <f aca="false">IF(E1533&gt;0,(AF1533-N1533)/SQRT(E1533*Settings!$B$3*(1-Settings!$B$3)),0)</f>
        <v>0</v>
      </c>
      <c r="P1533" s="77" t="n">
        <f aca="false">MAX(0,AF1533-N1533)</f>
        <v>0</v>
      </c>
      <c r="Q1533" s="51" t="n">
        <f aca="false">IF(E1533&gt;=Settings!$B$4,(AF1533+Settings!$B$7*Settings!$B$3)/(E1533+Settings!$B$7),Settings!$B$3)</f>
        <v>0.0748599558648786</v>
      </c>
      <c r="R1533" s="78" t="n">
        <f aca="false">PERCENTRANK($H$2:$H$1780,H1533,6)</f>
        <v>0</v>
      </c>
      <c r="S1533" s="78" t="n">
        <f aca="false">PERCENTRANK($Q$2:$Q$1780,Q1533,6)</f>
        <v>0.0646794</v>
      </c>
      <c r="T1533" s="78" t="n">
        <f aca="false">PERCENTRANK($F$2:$F$1780,F1533,6)</f>
        <v>0</v>
      </c>
      <c r="U1533" s="79" t="n">
        <f aca="false">IF(F1533&gt;0,ROUND((Settings!$B$8*T1533+Settings!$B$9*R1533+Settings!$B$10*S1533)/SUM(Settings!$B$8:$B$10),10),0)</f>
        <v>0</v>
      </c>
      <c r="V1533" s="71" t="str">
        <f aca="false">IF(U1533&gt;0,RANK(U1533,$U$2:$U$1780)+COUNTIF($U$2:U1533,U1533)-1,"")</f>
        <v/>
      </c>
      <c r="W1533" s="71" t="str">
        <f aca="false">IF(V1533="","",IF(V1533&lt;=Settings!$B$11,"1 - Fix first",IF(V1533&lt;=Settings!$B$12,"2 - Review","3 - Monitor")))</f>
        <v/>
      </c>
      <c r="X1533" s="71" t="str">
        <f aca="false">IF(AND(E1533&gt;=Settings!$B$4,AF1533&gt;=Settings!$B$5,O1533&gt;=Settings!$B$6),"HIGH RATE","")</f>
        <v/>
      </c>
      <c r="Y1533" s="71" t="str">
        <f aca="false">IF(F1533&gt;0,RANK(F1533,$F$2:$F$1780)+COUNTIF($F$2:F1533,F1533)-1,"")</f>
        <v/>
      </c>
      <c r="Z1533" s="71" t="str">
        <f aca="false">IF(H1533&gt;0,RANK(H1533,$H$2:$H$1780)+COUNTIF($H$2:H1533,H1533)-1,"")</f>
        <v/>
      </c>
      <c r="AA1533" s="71" t="str">
        <f aca="false">IF(AC1533="","",RANK(AC1533,$AC$2:$AC$1780)+COUNTIF($AC$2:AC1533,AC1533)-1)</f>
        <v/>
      </c>
      <c r="AB1533" s="71" t="str">
        <f aca="false">IF(AD1533="","",RANK(AD1533,$AD$2:$AD$1780)+COUNTIF($AD$2:AD1533,AD1533)-1)</f>
        <v/>
      </c>
      <c r="AC1533" s="71" t="str">
        <f aca="false">IF(AND(AF1533&gt;0,E1533&gt;=Settings!$B$4),ROUND(J1533,10),"")</f>
        <v/>
      </c>
      <c r="AD1533" s="71" t="str">
        <f aca="false">IF(X1533="HIGH RATE",ROUND(O1533,10),"")</f>
        <v/>
      </c>
      <c r="AE1533" s="71" t="s">
        <v>60</v>
      </c>
      <c r="AF1533" s="73" t="n">
        <f aca="false">SUMIFS(Detail!$L$2:$L$9168,Detail!$C$2:$C$9168,$A1533)</f>
        <v>0</v>
      </c>
      <c r="AG1533" s="74" t="n">
        <f aca="false">SUMIFS(Detail!$N$2:$N$9168,Detail!$C$2:$C$9168,$A1533)</f>
        <v>0</v>
      </c>
    </row>
    <row r="1534" customFormat="false" ht="15" hidden="false" customHeight="false" outlineLevel="0" collapsed="false">
      <c r="A1534" s="71" t="s">
        <v>1061</v>
      </c>
      <c r="B1534" s="71" t="s">
        <v>2791</v>
      </c>
      <c r="C1534" s="71" t="s">
        <v>246</v>
      </c>
      <c r="D1534" s="71" t="str">
        <f aca="false">IFERROR(INDEX('Brand Map'!$B$4:$B$125,MATCH(C1534,'Brand Map'!$A$4:$A$125,0)),"Other")</f>
        <v>FYF</v>
      </c>
      <c r="E1534" s="73" t="n">
        <f aca="false">SUMIFS(Detail!$K$2:$K$9168,Detail!$C$2:$C$9168,$A1534)</f>
        <v>0</v>
      </c>
      <c r="F1534" s="73" t="n">
        <f aca="false">SUMIFS(Detail!$E$2:$E$9168,Detail!$C$2:$C$9168,$A1534)</f>
        <v>0</v>
      </c>
      <c r="G1534" s="74" t="n">
        <f aca="false">SUMIFS(Detail!$M$2:$M$9168,Detail!$C$2:$C$9168,$A1534)</f>
        <v>0</v>
      </c>
      <c r="H1534" s="74" t="n">
        <f aca="false">SUMIFS(Detail!$D$2:$D$9168,Detail!$C$2:$C$9168,$A1534)</f>
        <v>0</v>
      </c>
      <c r="I1534" s="74" t="n">
        <v>679.8</v>
      </c>
      <c r="J1534" s="51" t="n">
        <f aca="false">IF(E1534&gt;0,AF1534/E1534,0)</f>
        <v>0</v>
      </c>
      <c r="K1534" s="51" t="n">
        <f aca="false">IF(G1534&gt;0,AG1534/G1534,0)</f>
        <v>0</v>
      </c>
      <c r="L1534" s="75" t="n">
        <f aca="false">H1534/Settings!$B$16</f>
        <v>0</v>
      </c>
      <c r="M1534" s="76" t="n">
        <f aca="false">H1534/Settings!$B$20</f>
        <v>0</v>
      </c>
      <c r="N1534" s="77" t="n">
        <f aca="false">E1534*Settings!$B$3</f>
        <v>0</v>
      </c>
      <c r="O1534" s="77" t="n">
        <f aca="false">IF(E1534&gt;0,(AF1534-N1534)/SQRT(E1534*Settings!$B$3*(1-Settings!$B$3)),0)</f>
        <v>0</v>
      </c>
      <c r="P1534" s="77" t="n">
        <f aca="false">MAX(0,AF1534-N1534)</f>
        <v>0</v>
      </c>
      <c r="Q1534" s="51" t="n">
        <f aca="false">IF(E1534&gt;=Settings!$B$4,(AF1534+Settings!$B$7*Settings!$B$3)/(E1534+Settings!$B$7),Settings!$B$3)</f>
        <v>0.0748599558648786</v>
      </c>
      <c r="R1534" s="78" t="n">
        <f aca="false">PERCENTRANK($H$2:$H$1780,H1534,6)</f>
        <v>0</v>
      </c>
      <c r="S1534" s="78" t="n">
        <f aca="false">PERCENTRANK($Q$2:$Q$1780,Q1534,6)</f>
        <v>0.0646794</v>
      </c>
      <c r="T1534" s="78" t="n">
        <f aca="false">PERCENTRANK($F$2:$F$1780,F1534,6)</f>
        <v>0</v>
      </c>
      <c r="U1534" s="79" t="n">
        <f aca="false">IF(F1534&gt;0,ROUND((Settings!$B$8*T1534+Settings!$B$9*R1534+Settings!$B$10*S1534)/SUM(Settings!$B$8:$B$10),10),0)</f>
        <v>0</v>
      </c>
      <c r="V1534" s="71" t="str">
        <f aca="false">IF(U1534&gt;0,RANK(U1534,$U$2:$U$1780)+COUNTIF($U$2:U1534,U1534)-1,"")</f>
        <v/>
      </c>
      <c r="W1534" s="71" t="str">
        <f aca="false">IF(V1534="","",IF(V1534&lt;=Settings!$B$11,"1 - Fix first",IF(V1534&lt;=Settings!$B$12,"2 - Review","3 - Monitor")))</f>
        <v/>
      </c>
      <c r="X1534" s="71" t="str">
        <f aca="false">IF(AND(E1534&gt;=Settings!$B$4,AF1534&gt;=Settings!$B$5,O1534&gt;=Settings!$B$6),"HIGH RATE","")</f>
        <v/>
      </c>
      <c r="Y1534" s="71" t="str">
        <f aca="false">IF(F1534&gt;0,RANK(F1534,$F$2:$F$1780)+COUNTIF($F$2:F1534,F1534)-1,"")</f>
        <v/>
      </c>
      <c r="Z1534" s="71" t="str">
        <f aca="false">IF(H1534&gt;0,RANK(H1534,$H$2:$H$1780)+COUNTIF($H$2:H1534,H1534)-1,"")</f>
        <v/>
      </c>
      <c r="AA1534" s="71" t="str">
        <f aca="false">IF(AC1534="","",RANK(AC1534,$AC$2:$AC$1780)+COUNTIF($AC$2:AC1534,AC1534)-1)</f>
        <v/>
      </c>
      <c r="AB1534" s="71" t="str">
        <f aca="false">IF(AD1534="","",RANK(AD1534,$AD$2:$AD$1780)+COUNTIF($AD$2:AD1534,AD1534)-1)</f>
        <v/>
      </c>
      <c r="AC1534" s="71" t="str">
        <f aca="false">IF(AND(AF1534&gt;0,E1534&gt;=Settings!$B$4),ROUND(J1534,10),"")</f>
        <v/>
      </c>
      <c r="AD1534" s="71" t="str">
        <f aca="false">IF(X1534="HIGH RATE",ROUND(O1534,10),"")</f>
        <v/>
      </c>
      <c r="AE1534" s="71" t="s">
        <v>60</v>
      </c>
      <c r="AF1534" s="73" t="n">
        <f aca="false">SUMIFS(Detail!$L$2:$L$9168,Detail!$C$2:$C$9168,$A1534)</f>
        <v>0</v>
      </c>
      <c r="AG1534" s="74" t="n">
        <f aca="false">SUMIFS(Detail!$N$2:$N$9168,Detail!$C$2:$C$9168,$A1534)</f>
        <v>0</v>
      </c>
    </row>
    <row r="1535" customFormat="false" ht="15" hidden="false" customHeight="false" outlineLevel="0" collapsed="false">
      <c r="A1535" s="71" t="s">
        <v>1085</v>
      </c>
      <c r="B1535" s="71" t="s">
        <v>2741</v>
      </c>
      <c r="C1535" s="71" t="s">
        <v>246</v>
      </c>
      <c r="D1535" s="71" t="str">
        <f aca="false">IFERROR(INDEX('Brand Map'!$B$4:$B$125,MATCH(C1535,'Brand Map'!$A$4:$A$125,0)),"Other")</f>
        <v>FYF</v>
      </c>
      <c r="E1535" s="73" t="n">
        <f aca="false">SUMIFS(Detail!$K$2:$K$9168,Detail!$C$2:$C$9168,$A1535)</f>
        <v>0</v>
      </c>
      <c r="F1535" s="73" t="n">
        <f aca="false">SUMIFS(Detail!$E$2:$E$9168,Detail!$C$2:$C$9168,$A1535)</f>
        <v>0</v>
      </c>
      <c r="G1535" s="74" t="n">
        <f aca="false">SUMIFS(Detail!$M$2:$M$9168,Detail!$C$2:$C$9168,$A1535)</f>
        <v>0</v>
      </c>
      <c r="H1535" s="74" t="n">
        <f aca="false">SUMIFS(Detail!$D$2:$D$9168,Detail!$C$2:$C$9168,$A1535)</f>
        <v>0</v>
      </c>
      <c r="I1535" s="74" t="n">
        <v>1649.25</v>
      </c>
      <c r="J1535" s="51" t="n">
        <f aca="false">IF(E1535&gt;0,AF1535/E1535,0)</f>
        <v>0</v>
      </c>
      <c r="K1535" s="51" t="n">
        <f aca="false">IF(G1535&gt;0,AG1535/G1535,0)</f>
        <v>0</v>
      </c>
      <c r="L1535" s="75" t="n">
        <f aca="false">H1535/Settings!$B$16</f>
        <v>0</v>
      </c>
      <c r="M1535" s="76" t="n">
        <f aca="false">H1535/Settings!$B$20</f>
        <v>0</v>
      </c>
      <c r="N1535" s="77" t="n">
        <f aca="false">E1535*Settings!$B$3</f>
        <v>0</v>
      </c>
      <c r="O1535" s="77" t="n">
        <f aca="false">IF(E1535&gt;0,(AF1535-N1535)/SQRT(E1535*Settings!$B$3*(1-Settings!$B$3)),0)</f>
        <v>0</v>
      </c>
      <c r="P1535" s="77" t="n">
        <f aca="false">MAX(0,AF1535-N1535)</f>
        <v>0</v>
      </c>
      <c r="Q1535" s="51" t="n">
        <f aca="false">IF(E1535&gt;=Settings!$B$4,(AF1535+Settings!$B$7*Settings!$B$3)/(E1535+Settings!$B$7),Settings!$B$3)</f>
        <v>0.0748599558648786</v>
      </c>
      <c r="R1535" s="78" t="n">
        <f aca="false">PERCENTRANK($H$2:$H$1780,H1535,6)</f>
        <v>0</v>
      </c>
      <c r="S1535" s="78" t="n">
        <f aca="false">PERCENTRANK($Q$2:$Q$1780,Q1535,6)</f>
        <v>0.0646794</v>
      </c>
      <c r="T1535" s="78" t="n">
        <f aca="false">PERCENTRANK($F$2:$F$1780,F1535,6)</f>
        <v>0</v>
      </c>
      <c r="U1535" s="79" t="n">
        <f aca="false">IF(F1535&gt;0,ROUND((Settings!$B$8*T1535+Settings!$B$9*R1535+Settings!$B$10*S1535)/SUM(Settings!$B$8:$B$10),10),0)</f>
        <v>0</v>
      </c>
      <c r="V1535" s="71" t="str">
        <f aca="false">IF(U1535&gt;0,RANK(U1535,$U$2:$U$1780)+COUNTIF($U$2:U1535,U1535)-1,"")</f>
        <v/>
      </c>
      <c r="W1535" s="71" t="str">
        <f aca="false">IF(V1535="","",IF(V1535&lt;=Settings!$B$11,"1 - Fix first",IF(V1535&lt;=Settings!$B$12,"2 - Review","3 - Monitor")))</f>
        <v/>
      </c>
      <c r="X1535" s="71" t="str">
        <f aca="false">IF(AND(E1535&gt;=Settings!$B$4,AF1535&gt;=Settings!$B$5,O1535&gt;=Settings!$B$6),"HIGH RATE","")</f>
        <v/>
      </c>
      <c r="Y1535" s="71" t="str">
        <f aca="false">IF(F1535&gt;0,RANK(F1535,$F$2:$F$1780)+COUNTIF($F$2:F1535,F1535)-1,"")</f>
        <v/>
      </c>
      <c r="Z1535" s="71" t="str">
        <f aca="false">IF(H1535&gt;0,RANK(H1535,$H$2:$H$1780)+COUNTIF($H$2:H1535,H1535)-1,"")</f>
        <v/>
      </c>
      <c r="AA1535" s="71" t="str">
        <f aca="false">IF(AC1535="","",RANK(AC1535,$AC$2:$AC$1780)+COUNTIF($AC$2:AC1535,AC1535)-1)</f>
        <v/>
      </c>
      <c r="AB1535" s="71" t="str">
        <f aca="false">IF(AD1535="","",RANK(AD1535,$AD$2:$AD$1780)+COUNTIF($AD$2:AD1535,AD1535)-1)</f>
        <v/>
      </c>
      <c r="AC1535" s="71" t="str">
        <f aca="false">IF(AND(AF1535&gt;0,E1535&gt;=Settings!$B$4),ROUND(J1535,10),"")</f>
        <v/>
      </c>
      <c r="AD1535" s="71" t="str">
        <f aca="false">IF(X1535="HIGH RATE",ROUND(O1535,10),"")</f>
        <v/>
      </c>
      <c r="AE1535" s="71" t="s">
        <v>60</v>
      </c>
      <c r="AF1535" s="73" t="n">
        <f aca="false">SUMIFS(Detail!$L$2:$L$9168,Detail!$C$2:$C$9168,$A1535)</f>
        <v>0</v>
      </c>
      <c r="AG1535" s="74" t="n">
        <f aca="false">SUMIFS(Detail!$N$2:$N$9168,Detail!$C$2:$C$9168,$A1535)</f>
        <v>0</v>
      </c>
    </row>
    <row r="1536" customFormat="false" ht="15" hidden="false" customHeight="false" outlineLevel="0" collapsed="false">
      <c r="A1536" s="71" t="s">
        <v>1181</v>
      </c>
      <c r="B1536" s="71" t="s">
        <v>2705</v>
      </c>
      <c r="C1536" s="71" t="s">
        <v>246</v>
      </c>
      <c r="D1536" s="71" t="str">
        <f aca="false">IFERROR(INDEX('Brand Map'!$B$4:$B$125,MATCH(C1536,'Brand Map'!$A$4:$A$125,0)),"Other")</f>
        <v>FYF</v>
      </c>
      <c r="E1536" s="73" t="n">
        <f aca="false">SUMIFS(Detail!$K$2:$K$9168,Detail!$C$2:$C$9168,$A1536)</f>
        <v>0</v>
      </c>
      <c r="F1536" s="73" t="n">
        <f aca="false">SUMIFS(Detail!$E$2:$E$9168,Detail!$C$2:$C$9168,$A1536)</f>
        <v>0</v>
      </c>
      <c r="G1536" s="74" t="n">
        <f aca="false">SUMIFS(Detail!$M$2:$M$9168,Detail!$C$2:$C$9168,$A1536)</f>
        <v>0</v>
      </c>
      <c r="H1536" s="74" t="n">
        <f aca="false">SUMIFS(Detail!$D$2:$D$9168,Detail!$C$2:$C$9168,$A1536)</f>
        <v>0</v>
      </c>
      <c r="I1536" s="74" t="n">
        <v>1494.35</v>
      </c>
      <c r="J1536" s="51" t="n">
        <f aca="false">IF(E1536&gt;0,AF1536/E1536,0)</f>
        <v>0</v>
      </c>
      <c r="K1536" s="51" t="n">
        <f aca="false">IF(G1536&gt;0,AG1536/G1536,0)</f>
        <v>0</v>
      </c>
      <c r="L1536" s="75" t="n">
        <f aca="false">H1536/Settings!$B$16</f>
        <v>0</v>
      </c>
      <c r="M1536" s="76" t="n">
        <f aca="false">H1536/Settings!$B$20</f>
        <v>0</v>
      </c>
      <c r="N1536" s="77" t="n">
        <f aca="false">E1536*Settings!$B$3</f>
        <v>0</v>
      </c>
      <c r="O1536" s="77" t="n">
        <f aca="false">IF(E1536&gt;0,(AF1536-N1536)/SQRT(E1536*Settings!$B$3*(1-Settings!$B$3)),0)</f>
        <v>0</v>
      </c>
      <c r="P1536" s="77" t="n">
        <f aca="false">MAX(0,AF1536-N1536)</f>
        <v>0</v>
      </c>
      <c r="Q1536" s="51" t="n">
        <f aca="false">IF(E1536&gt;=Settings!$B$4,(AF1536+Settings!$B$7*Settings!$B$3)/(E1536+Settings!$B$7),Settings!$B$3)</f>
        <v>0.0748599558648786</v>
      </c>
      <c r="R1536" s="78" t="n">
        <f aca="false">PERCENTRANK($H$2:$H$1780,H1536,6)</f>
        <v>0</v>
      </c>
      <c r="S1536" s="78" t="n">
        <f aca="false">PERCENTRANK($Q$2:$Q$1780,Q1536,6)</f>
        <v>0.0646794</v>
      </c>
      <c r="T1536" s="78" t="n">
        <f aca="false">PERCENTRANK($F$2:$F$1780,F1536,6)</f>
        <v>0</v>
      </c>
      <c r="U1536" s="79" t="n">
        <f aca="false">IF(F1536&gt;0,ROUND((Settings!$B$8*T1536+Settings!$B$9*R1536+Settings!$B$10*S1536)/SUM(Settings!$B$8:$B$10),10),0)</f>
        <v>0</v>
      </c>
      <c r="V1536" s="71" t="str">
        <f aca="false">IF(U1536&gt;0,RANK(U1536,$U$2:$U$1780)+COUNTIF($U$2:U1536,U1536)-1,"")</f>
        <v/>
      </c>
      <c r="W1536" s="71" t="str">
        <f aca="false">IF(V1536="","",IF(V1536&lt;=Settings!$B$11,"1 - Fix first",IF(V1536&lt;=Settings!$B$12,"2 - Review","3 - Monitor")))</f>
        <v/>
      </c>
      <c r="X1536" s="71" t="str">
        <f aca="false">IF(AND(E1536&gt;=Settings!$B$4,AF1536&gt;=Settings!$B$5,O1536&gt;=Settings!$B$6),"HIGH RATE","")</f>
        <v/>
      </c>
      <c r="Y1536" s="71" t="str">
        <f aca="false">IF(F1536&gt;0,RANK(F1536,$F$2:$F$1780)+COUNTIF($F$2:F1536,F1536)-1,"")</f>
        <v/>
      </c>
      <c r="Z1536" s="71" t="str">
        <f aca="false">IF(H1536&gt;0,RANK(H1536,$H$2:$H$1780)+COUNTIF($H$2:H1536,H1536)-1,"")</f>
        <v/>
      </c>
      <c r="AA1536" s="71" t="str">
        <f aca="false">IF(AC1536="","",RANK(AC1536,$AC$2:$AC$1780)+COUNTIF($AC$2:AC1536,AC1536)-1)</f>
        <v/>
      </c>
      <c r="AB1536" s="71" t="str">
        <f aca="false">IF(AD1536="","",RANK(AD1536,$AD$2:$AD$1780)+COUNTIF($AD$2:AD1536,AD1536)-1)</f>
        <v/>
      </c>
      <c r="AC1536" s="71" t="str">
        <f aca="false">IF(AND(AF1536&gt;0,E1536&gt;=Settings!$B$4),ROUND(J1536,10),"")</f>
        <v/>
      </c>
      <c r="AD1536" s="71" t="str">
        <f aca="false">IF(X1536="HIGH RATE",ROUND(O1536,10),"")</f>
        <v/>
      </c>
      <c r="AE1536" s="71" t="s">
        <v>60</v>
      </c>
      <c r="AF1536" s="73" t="n">
        <f aca="false">SUMIFS(Detail!$L$2:$L$9168,Detail!$C$2:$C$9168,$A1536)</f>
        <v>0</v>
      </c>
      <c r="AG1536" s="74" t="n">
        <f aca="false">SUMIFS(Detail!$N$2:$N$9168,Detail!$C$2:$C$9168,$A1536)</f>
        <v>0</v>
      </c>
    </row>
    <row r="1537" customFormat="false" ht="15" hidden="false" customHeight="false" outlineLevel="0" collapsed="false">
      <c r="A1537" s="71" t="s">
        <v>1098</v>
      </c>
      <c r="B1537" s="71" t="s">
        <v>2688</v>
      </c>
      <c r="C1537" s="71" t="s">
        <v>246</v>
      </c>
      <c r="D1537" s="71" t="str">
        <f aca="false">IFERROR(INDEX('Brand Map'!$B$4:$B$125,MATCH(C1537,'Brand Map'!$A$4:$A$125,0)),"Other")</f>
        <v>FYF</v>
      </c>
      <c r="E1537" s="73" t="n">
        <f aca="false">SUMIFS(Detail!$K$2:$K$9168,Detail!$C$2:$C$9168,$A1537)</f>
        <v>0</v>
      </c>
      <c r="F1537" s="73" t="n">
        <f aca="false">SUMIFS(Detail!$E$2:$E$9168,Detail!$C$2:$C$9168,$A1537)</f>
        <v>0</v>
      </c>
      <c r="G1537" s="74" t="n">
        <f aca="false">SUMIFS(Detail!$M$2:$M$9168,Detail!$C$2:$C$9168,$A1537)</f>
        <v>0</v>
      </c>
      <c r="H1537" s="74" t="n">
        <f aca="false">SUMIFS(Detail!$D$2:$D$9168,Detail!$C$2:$C$9168,$A1537)</f>
        <v>0</v>
      </c>
      <c r="I1537" s="74" t="n">
        <v>284.85</v>
      </c>
      <c r="J1537" s="51" t="n">
        <f aca="false">IF(E1537&gt;0,AF1537/E1537,0)</f>
        <v>0</v>
      </c>
      <c r="K1537" s="51" t="n">
        <f aca="false">IF(G1537&gt;0,AG1537/G1537,0)</f>
        <v>0</v>
      </c>
      <c r="L1537" s="75" t="n">
        <f aca="false">H1537/Settings!$B$16</f>
        <v>0</v>
      </c>
      <c r="M1537" s="76" t="n">
        <f aca="false">H1537/Settings!$B$20</f>
        <v>0</v>
      </c>
      <c r="N1537" s="77" t="n">
        <f aca="false">E1537*Settings!$B$3</f>
        <v>0</v>
      </c>
      <c r="O1537" s="77" t="n">
        <f aca="false">IF(E1537&gt;0,(AF1537-N1537)/SQRT(E1537*Settings!$B$3*(1-Settings!$B$3)),0)</f>
        <v>0</v>
      </c>
      <c r="P1537" s="77" t="n">
        <f aca="false">MAX(0,AF1537-N1537)</f>
        <v>0</v>
      </c>
      <c r="Q1537" s="51" t="n">
        <f aca="false">IF(E1537&gt;=Settings!$B$4,(AF1537+Settings!$B$7*Settings!$B$3)/(E1537+Settings!$B$7),Settings!$B$3)</f>
        <v>0.0748599558648786</v>
      </c>
      <c r="R1537" s="78" t="n">
        <f aca="false">PERCENTRANK($H$2:$H$1780,H1537,6)</f>
        <v>0</v>
      </c>
      <c r="S1537" s="78" t="n">
        <f aca="false">PERCENTRANK($Q$2:$Q$1780,Q1537,6)</f>
        <v>0.0646794</v>
      </c>
      <c r="T1537" s="78" t="n">
        <f aca="false">PERCENTRANK($F$2:$F$1780,F1537,6)</f>
        <v>0</v>
      </c>
      <c r="U1537" s="79" t="n">
        <f aca="false">IF(F1537&gt;0,ROUND((Settings!$B$8*T1537+Settings!$B$9*R1537+Settings!$B$10*S1537)/SUM(Settings!$B$8:$B$10),10),0)</f>
        <v>0</v>
      </c>
      <c r="V1537" s="71" t="str">
        <f aca="false">IF(U1537&gt;0,RANK(U1537,$U$2:$U$1780)+COUNTIF($U$2:U1537,U1537)-1,"")</f>
        <v/>
      </c>
      <c r="W1537" s="71" t="str">
        <f aca="false">IF(V1537="","",IF(V1537&lt;=Settings!$B$11,"1 - Fix first",IF(V1537&lt;=Settings!$B$12,"2 - Review","3 - Monitor")))</f>
        <v/>
      </c>
      <c r="X1537" s="71" t="str">
        <f aca="false">IF(AND(E1537&gt;=Settings!$B$4,AF1537&gt;=Settings!$B$5,O1537&gt;=Settings!$B$6),"HIGH RATE","")</f>
        <v/>
      </c>
      <c r="Y1537" s="71" t="str">
        <f aca="false">IF(F1537&gt;0,RANK(F1537,$F$2:$F$1780)+COUNTIF($F$2:F1537,F1537)-1,"")</f>
        <v/>
      </c>
      <c r="Z1537" s="71" t="str">
        <f aca="false">IF(H1537&gt;0,RANK(H1537,$H$2:$H$1780)+COUNTIF($H$2:H1537,H1537)-1,"")</f>
        <v/>
      </c>
      <c r="AA1537" s="71" t="str">
        <f aca="false">IF(AC1537="","",RANK(AC1537,$AC$2:$AC$1780)+COUNTIF($AC$2:AC1537,AC1537)-1)</f>
        <v/>
      </c>
      <c r="AB1537" s="71" t="str">
        <f aca="false">IF(AD1537="","",RANK(AD1537,$AD$2:$AD$1780)+COUNTIF($AD$2:AD1537,AD1537)-1)</f>
        <v/>
      </c>
      <c r="AC1537" s="71" t="str">
        <f aca="false">IF(AND(AF1537&gt;0,E1537&gt;=Settings!$B$4),ROUND(J1537,10),"")</f>
        <v/>
      </c>
      <c r="AD1537" s="71" t="str">
        <f aca="false">IF(X1537="HIGH RATE",ROUND(O1537,10),"")</f>
        <v/>
      </c>
      <c r="AE1537" s="71" t="s">
        <v>60</v>
      </c>
      <c r="AF1537" s="73" t="n">
        <f aca="false">SUMIFS(Detail!$L$2:$L$9168,Detail!$C$2:$C$9168,$A1537)</f>
        <v>0</v>
      </c>
      <c r="AG1537" s="74" t="n">
        <f aca="false">SUMIFS(Detail!$N$2:$N$9168,Detail!$C$2:$C$9168,$A1537)</f>
        <v>0</v>
      </c>
    </row>
    <row r="1538" customFormat="false" ht="15" hidden="false" customHeight="false" outlineLevel="0" collapsed="false">
      <c r="A1538" s="71" t="s">
        <v>1388</v>
      </c>
      <c r="B1538" s="71" t="s">
        <v>2669</v>
      </c>
      <c r="C1538" s="71" t="s">
        <v>246</v>
      </c>
      <c r="D1538" s="71" t="str">
        <f aca="false">IFERROR(INDEX('Brand Map'!$B$4:$B$125,MATCH(C1538,'Brand Map'!$A$4:$A$125,0)),"Other")</f>
        <v>FYF</v>
      </c>
      <c r="E1538" s="73" t="n">
        <f aca="false">SUMIFS(Detail!$K$2:$K$9168,Detail!$C$2:$C$9168,$A1538)</f>
        <v>0</v>
      </c>
      <c r="F1538" s="73" t="n">
        <f aca="false">SUMIFS(Detail!$E$2:$E$9168,Detail!$C$2:$C$9168,$A1538)</f>
        <v>0</v>
      </c>
      <c r="G1538" s="74" t="n">
        <f aca="false">SUMIFS(Detail!$M$2:$M$9168,Detail!$C$2:$C$9168,$A1538)</f>
        <v>0</v>
      </c>
      <c r="H1538" s="74" t="n">
        <f aca="false">SUMIFS(Detail!$D$2:$D$9168,Detail!$C$2:$C$9168,$A1538)</f>
        <v>0</v>
      </c>
      <c r="I1538" s="74" t="n">
        <v>295.95</v>
      </c>
      <c r="J1538" s="51" t="n">
        <f aca="false">IF(E1538&gt;0,AF1538/E1538,0)</f>
        <v>0</v>
      </c>
      <c r="K1538" s="51" t="n">
        <f aca="false">IF(G1538&gt;0,AG1538/G1538,0)</f>
        <v>0</v>
      </c>
      <c r="L1538" s="75" t="n">
        <f aca="false">H1538/Settings!$B$16</f>
        <v>0</v>
      </c>
      <c r="M1538" s="76" t="n">
        <f aca="false">H1538/Settings!$B$20</f>
        <v>0</v>
      </c>
      <c r="N1538" s="77" t="n">
        <f aca="false">E1538*Settings!$B$3</f>
        <v>0</v>
      </c>
      <c r="O1538" s="77" t="n">
        <f aca="false">IF(E1538&gt;0,(AF1538-N1538)/SQRT(E1538*Settings!$B$3*(1-Settings!$B$3)),0)</f>
        <v>0</v>
      </c>
      <c r="P1538" s="77" t="n">
        <f aca="false">MAX(0,AF1538-N1538)</f>
        <v>0</v>
      </c>
      <c r="Q1538" s="51" t="n">
        <f aca="false">IF(E1538&gt;=Settings!$B$4,(AF1538+Settings!$B$7*Settings!$B$3)/(E1538+Settings!$B$7),Settings!$B$3)</f>
        <v>0.0748599558648786</v>
      </c>
      <c r="R1538" s="78" t="n">
        <f aca="false">PERCENTRANK($H$2:$H$1780,H1538,6)</f>
        <v>0</v>
      </c>
      <c r="S1538" s="78" t="n">
        <f aca="false">PERCENTRANK($Q$2:$Q$1780,Q1538,6)</f>
        <v>0.0646794</v>
      </c>
      <c r="T1538" s="78" t="n">
        <f aca="false">PERCENTRANK($F$2:$F$1780,F1538,6)</f>
        <v>0</v>
      </c>
      <c r="U1538" s="79" t="n">
        <f aca="false">IF(F1538&gt;0,ROUND((Settings!$B$8*T1538+Settings!$B$9*R1538+Settings!$B$10*S1538)/SUM(Settings!$B$8:$B$10),10),0)</f>
        <v>0</v>
      </c>
      <c r="V1538" s="71" t="str">
        <f aca="false">IF(U1538&gt;0,RANK(U1538,$U$2:$U$1780)+COUNTIF($U$2:U1538,U1538)-1,"")</f>
        <v/>
      </c>
      <c r="W1538" s="71" t="str">
        <f aca="false">IF(V1538="","",IF(V1538&lt;=Settings!$B$11,"1 - Fix first",IF(V1538&lt;=Settings!$B$12,"2 - Review","3 - Monitor")))</f>
        <v/>
      </c>
      <c r="X1538" s="71" t="str">
        <f aca="false">IF(AND(E1538&gt;=Settings!$B$4,AF1538&gt;=Settings!$B$5,O1538&gt;=Settings!$B$6),"HIGH RATE","")</f>
        <v/>
      </c>
      <c r="Y1538" s="71" t="str">
        <f aca="false">IF(F1538&gt;0,RANK(F1538,$F$2:$F$1780)+COUNTIF($F$2:F1538,F1538)-1,"")</f>
        <v/>
      </c>
      <c r="Z1538" s="71" t="str">
        <f aca="false">IF(H1538&gt;0,RANK(H1538,$H$2:$H$1780)+COUNTIF($H$2:H1538,H1538)-1,"")</f>
        <v/>
      </c>
      <c r="AA1538" s="71" t="str">
        <f aca="false">IF(AC1538="","",RANK(AC1538,$AC$2:$AC$1780)+COUNTIF($AC$2:AC1538,AC1538)-1)</f>
        <v/>
      </c>
      <c r="AB1538" s="71" t="str">
        <f aca="false">IF(AD1538="","",RANK(AD1538,$AD$2:$AD$1780)+COUNTIF($AD$2:AD1538,AD1538)-1)</f>
        <v/>
      </c>
      <c r="AC1538" s="71" t="str">
        <f aca="false">IF(AND(AF1538&gt;0,E1538&gt;=Settings!$B$4),ROUND(J1538,10),"")</f>
        <v/>
      </c>
      <c r="AD1538" s="71" t="str">
        <f aca="false">IF(X1538="HIGH RATE",ROUND(O1538,10),"")</f>
        <v/>
      </c>
      <c r="AE1538" s="71" t="s">
        <v>60</v>
      </c>
      <c r="AF1538" s="73" t="n">
        <f aca="false">SUMIFS(Detail!$L$2:$L$9168,Detail!$C$2:$C$9168,$A1538)</f>
        <v>0</v>
      </c>
      <c r="AG1538" s="74" t="n">
        <f aca="false">SUMIFS(Detail!$N$2:$N$9168,Detail!$C$2:$C$9168,$A1538)</f>
        <v>0</v>
      </c>
    </row>
    <row r="1539" customFormat="false" ht="15" hidden="false" customHeight="false" outlineLevel="0" collapsed="false">
      <c r="A1539" s="71" t="s">
        <v>899</v>
      </c>
      <c r="B1539" s="71" t="s">
        <v>2669</v>
      </c>
      <c r="C1539" s="71" t="s">
        <v>246</v>
      </c>
      <c r="D1539" s="71" t="str">
        <f aca="false">IFERROR(INDEX('Brand Map'!$B$4:$B$125,MATCH(C1539,'Brand Map'!$A$4:$A$125,0)),"Other")</f>
        <v>FYF</v>
      </c>
      <c r="E1539" s="73" t="n">
        <f aca="false">SUMIFS(Detail!$K$2:$K$9168,Detail!$C$2:$C$9168,$A1539)</f>
        <v>0</v>
      </c>
      <c r="F1539" s="73" t="n">
        <f aca="false">SUMIFS(Detail!$E$2:$E$9168,Detail!$C$2:$C$9168,$A1539)</f>
        <v>0</v>
      </c>
      <c r="G1539" s="74" t="n">
        <f aca="false">SUMIFS(Detail!$M$2:$M$9168,Detail!$C$2:$C$9168,$A1539)</f>
        <v>0</v>
      </c>
      <c r="H1539" s="74" t="n">
        <f aca="false">SUMIFS(Detail!$D$2:$D$9168,Detail!$C$2:$C$9168,$A1539)</f>
        <v>0</v>
      </c>
      <c r="I1539" s="74" t="n">
        <v>310.95</v>
      </c>
      <c r="J1539" s="51" t="n">
        <f aca="false">IF(E1539&gt;0,AF1539/E1539,0)</f>
        <v>0</v>
      </c>
      <c r="K1539" s="51" t="n">
        <f aca="false">IF(G1539&gt;0,AG1539/G1539,0)</f>
        <v>0</v>
      </c>
      <c r="L1539" s="75" t="n">
        <f aca="false">H1539/Settings!$B$16</f>
        <v>0</v>
      </c>
      <c r="M1539" s="76" t="n">
        <f aca="false">H1539/Settings!$B$20</f>
        <v>0</v>
      </c>
      <c r="N1539" s="77" t="n">
        <f aca="false">E1539*Settings!$B$3</f>
        <v>0</v>
      </c>
      <c r="O1539" s="77" t="n">
        <f aca="false">IF(E1539&gt;0,(AF1539-N1539)/SQRT(E1539*Settings!$B$3*(1-Settings!$B$3)),0)</f>
        <v>0</v>
      </c>
      <c r="P1539" s="77" t="n">
        <f aca="false">MAX(0,AF1539-N1539)</f>
        <v>0</v>
      </c>
      <c r="Q1539" s="51" t="n">
        <f aca="false">IF(E1539&gt;=Settings!$B$4,(AF1539+Settings!$B$7*Settings!$B$3)/(E1539+Settings!$B$7),Settings!$B$3)</f>
        <v>0.0748599558648786</v>
      </c>
      <c r="R1539" s="78" t="n">
        <f aca="false">PERCENTRANK($H$2:$H$1780,H1539,6)</f>
        <v>0</v>
      </c>
      <c r="S1539" s="78" t="n">
        <f aca="false">PERCENTRANK($Q$2:$Q$1780,Q1539,6)</f>
        <v>0.0646794</v>
      </c>
      <c r="T1539" s="78" t="n">
        <f aca="false">PERCENTRANK($F$2:$F$1780,F1539,6)</f>
        <v>0</v>
      </c>
      <c r="U1539" s="79" t="n">
        <f aca="false">IF(F1539&gt;0,ROUND((Settings!$B$8*T1539+Settings!$B$9*R1539+Settings!$B$10*S1539)/SUM(Settings!$B$8:$B$10),10),0)</f>
        <v>0</v>
      </c>
      <c r="V1539" s="71" t="str">
        <f aca="false">IF(U1539&gt;0,RANK(U1539,$U$2:$U$1780)+COUNTIF($U$2:U1539,U1539)-1,"")</f>
        <v/>
      </c>
      <c r="W1539" s="71" t="str">
        <f aca="false">IF(V1539="","",IF(V1539&lt;=Settings!$B$11,"1 - Fix first",IF(V1539&lt;=Settings!$B$12,"2 - Review","3 - Monitor")))</f>
        <v/>
      </c>
      <c r="X1539" s="71" t="str">
        <f aca="false">IF(AND(E1539&gt;=Settings!$B$4,AF1539&gt;=Settings!$B$5,O1539&gt;=Settings!$B$6),"HIGH RATE","")</f>
        <v/>
      </c>
      <c r="Y1539" s="71" t="str">
        <f aca="false">IF(F1539&gt;0,RANK(F1539,$F$2:$F$1780)+COUNTIF($F$2:F1539,F1539)-1,"")</f>
        <v/>
      </c>
      <c r="Z1539" s="71" t="str">
        <f aca="false">IF(H1539&gt;0,RANK(H1539,$H$2:$H$1780)+COUNTIF($H$2:H1539,H1539)-1,"")</f>
        <v/>
      </c>
      <c r="AA1539" s="71" t="str">
        <f aca="false">IF(AC1539="","",RANK(AC1539,$AC$2:$AC$1780)+COUNTIF($AC$2:AC1539,AC1539)-1)</f>
        <v/>
      </c>
      <c r="AB1539" s="71" t="str">
        <f aca="false">IF(AD1539="","",RANK(AD1539,$AD$2:$AD$1780)+COUNTIF($AD$2:AD1539,AD1539)-1)</f>
        <v/>
      </c>
      <c r="AC1539" s="71" t="str">
        <f aca="false">IF(AND(AF1539&gt;0,E1539&gt;=Settings!$B$4),ROUND(J1539,10),"")</f>
        <v/>
      </c>
      <c r="AD1539" s="71" t="str">
        <f aca="false">IF(X1539="HIGH RATE",ROUND(O1539,10),"")</f>
        <v/>
      </c>
      <c r="AE1539" s="71" t="s">
        <v>60</v>
      </c>
      <c r="AF1539" s="73" t="n">
        <f aca="false">SUMIFS(Detail!$L$2:$L$9168,Detail!$C$2:$C$9168,$A1539)</f>
        <v>0</v>
      </c>
      <c r="AG1539" s="74" t="n">
        <f aca="false">SUMIFS(Detail!$N$2:$N$9168,Detail!$C$2:$C$9168,$A1539)</f>
        <v>0</v>
      </c>
    </row>
    <row r="1540" customFormat="false" ht="15" hidden="false" customHeight="false" outlineLevel="0" collapsed="false">
      <c r="A1540" s="71" t="s">
        <v>1010</v>
      </c>
      <c r="B1540" s="71" t="s">
        <v>2669</v>
      </c>
      <c r="C1540" s="71" t="s">
        <v>246</v>
      </c>
      <c r="D1540" s="71" t="str">
        <f aca="false">IFERROR(INDEX('Brand Map'!$B$4:$B$125,MATCH(C1540,'Brand Map'!$A$4:$A$125,0)),"Other")</f>
        <v>FYF</v>
      </c>
      <c r="E1540" s="73" t="n">
        <f aca="false">SUMIFS(Detail!$K$2:$K$9168,Detail!$C$2:$C$9168,$A1540)</f>
        <v>0</v>
      </c>
      <c r="F1540" s="73" t="n">
        <f aca="false">SUMIFS(Detail!$E$2:$E$9168,Detail!$C$2:$C$9168,$A1540)</f>
        <v>0</v>
      </c>
      <c r="G1540" s="74" t="n">
        <f aca="false">SUMIFS(Detail!$M$2:$M$9168,Detail!$C$2:$C$9168,$A1540)</f>
        <v>0</v>
      </c>
      <c r="H1540" s="74" t="n">
        <f aca="false">SUMIFS(Detail!$D$2:$D$9168,Detail!$C$2:$C$9168,$A1540)</f>
        <v>0</v>
      </c>
      <c r="I1540" s="74" t="n">
        <v>962.85</v>
      </c>
      <c r="J1540" s="51" t="n">
        <f aca="false">IF(E1540&gt;0,AF1540/E1540,0)</f>
        <v>0</v>
      </c>
      <c r="K1540" s="51" t="n">
        <f aca="false">IF(G1540&gt;0,AG1540/G1540,0)</f>
        <v>0</v>
      </c>
      <c r="L1540" s="75" t="n">
        <f aca="false">H1540/Settings!$B$16</f>
        <v>0</v>
      </c>
      <c r="M1540" s="76" t="n">
        <f aca="false">H1540/Settings!$B$20</f>
        <v>0</v>
      </c>
      <c r="N1540" s="77" t="n">
        <f aca="false">E1540*Settings!$B$3</f>
        <v>0</v>
      </c>
      <c r="O1540" s="77" t="n">
        <f aca="false">IF(E1540&gt;0,(AF1540-N1540)/SQRT(E1540*Settings!$B$3*(1-Settings!$B$3)),0)</f>
        <v>0</v>
      </c>
      <c r="P1540" s="77" t="n">
        <f aca="false">MAX(0,AF1540-N1540)</f>
        <v>0</v>
      </c>
      <c r="Q1540" s="51" t="n">
        <f aca="false">IF(E1540&gt;=Settings!$B$4,(AF1540+Settings!$B$7*Settings!$B$3)/(E1540+Settings!$B$7),Settings!$B$3)</f>
        <v>0.0748599558648786</v>
      </c>
      <c r="R1540" s="78" t="n">
        <f aca="false">PERCENTRANK($H$2:$H$1780,H1540,6)</f>
        <v>0</v>
      </c>
      <c r="S1540" s="78" t="n">
        <f aca="false">PERCENTRANK($Q$2:$Q$1780,Q1540,6)</f>
        <v>0.0646794</v>
      </c>
      <c r="T1540" s="78" t="n">
        <f aca="false">PERCENTRANK($F$2:$F$1780,F1540,6)</f>
        <v>0</v>
      </c>
      <c r="U1540" s="79" t="n">
        <f aca="false">IF(F1540&gt;0,ROUND((Settings!$B$8*T1540+Settings!$B$9*R1540+Settings!$B$10*S1540)/SUM(Settings!$B$8:$B$10),10),0)</f>
        <v>0</v>
      </c>
      <c r="V1540" s="71" t="str">
        <f aca="false">IF(U1540&gt;0,RANK(U1540,$U$2:$U$1780)+COUNTIF($U$2:U1540,U1540)-1,"")</f>
        <v/>
      </c>
      <c r="W1540" s="71" t="str">
        <f aca="false">IF(V1540="","",IF(V1540&lt;=Settings!$B$11,"1 - Fix first",IF(V1540&lt;=Settings!$B$12,"2 - Review","3 - Monitor")))</f>
        <v/>
      </c>
      <c r="X1540" s="71" t="str">
        <f aca="false">IF(AND(E1540&gt;=Settings!$B$4,AF1540&gt;=Settings!$B$5,O1540&gt;=Settings!$B$6),"HIGH RATE","")</f>
        <v/>
      </c>
      <c r="Y1540" s="71" t="str">
        <f aca="false">IF(F1540&gt;0,RANK(F1540,$F$2:$F$1780)+COUNTIF($F$2:F1540,F1540)-1,"")</f>
        <v/>
      </c>
      <c r="Z1540" s="71" t="str">
        <f aca="false">IF(H1540&gt;0,RANK(H1540,$H$2:$H$1780)+COUNTIF($H$2:H1540,H1540)-1,"")</f>
        <v/>
      </c>
      <c r="AA1540" s="71" t="str">
        <f aca="false">IF(AC1540="","",RANK(AC1540,$AC$2:$AC$1780)+COUNTIF($AC$2:AC1540,AC1540)-1)</f>
        <v/>
      </c>
      <c r="AB1540" s="71" t="str">
        <f aca="false">IF(AD1540="","",RANK(AD1540,$AD$2:$AD$1780)+COUNTIF($AD$2:AD1540,AD1540)-1)</f>
        <v/>
      </c>
      <c r="AC1540" s="71" t="str">
        <f aca="false">IF(AND(AF1540&gt;0,E1540&gt;=Settings!$B$4),ROUND(J1540,10),"")</f>
        <v/>
      </c>
      <c r="AD1540" s="71" t="str">
        <f aca="false">IF(X1540="HIGH RATE",ROUND(O1540,10),"")</f>
        <v/>
      </c>
      <c r="AE1540" s="71" t="s">
        <v>60</v>
      </c>
      <c r="AF1540" s="73" t="n">
        <f aca="false">SUMIFS(Detail!$L$2:$L$9168,Detail!$C$2:$C$9168,$A1540)</f>
        <v>0</v>
      </c>
      <c r="AG1540" s="74" t="n">
        <f aca="false">SUMIFS(Detail!$N$2:$N$9168,Detail!$C$2:$C$9168,$A1540)</f>
        <v>0</v>
      </c>
    </row>
    <row r="1541" customFormat="false" ht="15" hidden="false" customHeight="false" outlineLevel="0" collapsed="false">
      <c r="A1541" s="71" t="s">
        <v>888</v>
      </c>
      <c r="B1541" s="71" t="s">
        <v>2666</v>
      </c>
      <c r="C1541" s="71" t="s">
        <v>246</v>
      </c>
      <c r="D1541" s="71" t="str">
        <f aca="false">IFERROR(INDEX('Brand Map'!$B$4:$B$125,MATCH(C1541,'Brand Map'!$A$4:$A$125,0)),"Other")</f>
        <v>FYF</v>
      </c>
      <c r="E1541" s="73" t="n">
        <f aca="false">SUMIFS(Detail!$K$2:$K$9168,Detail!$C$2:$C$9168,$A1541)</f>
        <v>0</v>
      </c>
      <c r="F1541" s="73" t="n">
        <f aca="false">SUMIFS(Detail!$E$2:$E$9168,Detail!$C$2:$C$9168,$A1541)</f>
        <v>0</v>
      </c>
      <c r="G1541" s="74" t="n">
        <f aca="false">SUMIFS(Detail!$M$2:$M$9168,Detail!$C$2:$C$9168,$A1541)</f>
        <v>0</v>
      </c>
      <c r="H1541" s="74" t="n">
        <f aca="false">SUMIFS(Detail!$D$2:$D$9168,Detail!$C$2:$C$9168,$A1541)</f>
        <v>0</v>
      </c>
      <c r="I1541" s="74" t="n">
        <v>1759.45</v>
      </c>
      <c r="J1541" s="51" t="n">
        <f aca="false">IF(E1541&gt;0,AF1541/E1541,0)</f>
        <v>0</v>
      </c>
      <c r="K1541" s="51" t="n">
        <f aca="false">IF(G1541&gt;0,AG1541/G1541,0)</f>
        <v>0</v>
      </c>
      <c r="L1541" s="75" t="n">
        <f aca="false">H1541/Settings!$B$16</f>
        <v>0</v>
      </c>
      <c r="M1541" s="76" t="n">
        <f aca="false">H1541/Settings!$B$20</f>
        <v>0</v>
      </c>
      <c r="N1541" s="77" t="n">
        <f aca="false">E1541*Settings!$B$3</f>
        <v>0</v>
      </c>
      <c r="O1541" s="77" t="n">
        <f aca="false">IF(E1541&gt;0,(AF1541-N1541)/SQRT(E1541*Settings!$B$3*(1-Settings!$B$3)),0)</f>
        <v>0</v>
      </c>
      <c r="P1541" s="77" t="n">
        <f aca="false">MAX(0,AF1541-N1541)</f>
        <v>0</v>
      </c>
      <c r="Q1541" s="51" t="n">
        <f aca="false">IF(E1541&gt;=Settings!$B$4,(AF1541+Settings!$B$7*Settings!$B$3)/(E1541+Settings!$B$7),Settings!$B$3)</f>
        <v>0.0748599558648786</v>
      </c>
      <c r="R1541" s="78" t="n">
        <f aca="false">PERCENTRANK($H$2:$H$1780,H1541,6)</f>
        <v>0</v>
      </c>
      <c r="S1541" s="78" t="n">
        <f aca="false">PERCENTRANK($Q$2:$Q$1780,Q1541,6)</f>
        <v>0.0646794</v>
      </c>
      <c r="T1541" s="78" t="n">
        <f aca="false">PERCENTRANK($F$2:$F$1780,F1541,6)</f>
        <v>0</v>
      </c>
      <c r="U1541" s="79" t="n">
        <f aca="false">IF(F1541&gt;0,ROUND((Settings!$B$8*T1541+Settings!$B$9*R1541+Settings!$B$10*S1541)/SUM(Settings!$B$8:$B$10),10),0)</f>
        <v>0</v>
      </c>
      <c r="V1541" s="71" t="str">
        <f aca="false">IF(U1541&gt;0,RANK(U1541,$U$2:$U$1780)+COUNTIF($U$2:U1541,U1541)-1,"")</f>
        <v/>
      </c>
      <c r="W1541" s="71" t="str">
        <f aca="false">IF(V1541="","",IF(V1541&lt;=Settings!$B$11,"1 - Fix first",IF(V1541&lt;=Settings!$B$12,"2 - Review","3 - Monitor")))</f>
        <v/>
      </c>
      <c r="X1541" s="71" t="str">
        <f aca="false">IF(AND(E1541&gt;=Settings!$B$4,AF1541&gt;=Settings!$B$5,O1541&gt;=Settings!$B$6),"HIGH RATE","")</f>
        <v/>
      </c>
      <c r="Y1541" s="71" t="str">
        <f aca="false">IF(F1541&gt;0,RANK(F1541,$F$2:$F$1780)+COUNTIF($F$2:F1541,F1541)-1,"")</f>
        <v/>
      </c>
      <c r="Z1541" s="71" t="str">
        <f aca="false">IF(H1541&gt;0,RANK(H1541,$H$2:$H$1780)+COUNTIF($H$2:H1541,H1541)-1,"")</f>
        <v/>
      </c>
      <c r="AA1541" s="71" t="str">
        <f aca="false">IF(AC1541="","",RANK(AC1541,$AC$2:$AC$1780)+COUNTIF($AC$2:AC1541,AC1541)-1)</f>
        <v/>
      </c>
      <c r="AB1541" s="71" t="str">
        <f aca="false">IF(AD1541="","",RANK(AD1541,$AD$2:$AD$1780)+COUNTIF($AD$2:AD1541,AD1541)-1)</f>
        <v/>
      </c>
      <c r="AC1541" s="71" t="str">
        <f aca="false">IF(AND(AF1541&gt;0,E1541&gt;=Settings!$B$4),ROUND(J1541,10),"")</f>
        <v/>
      </c>
      <c r="AD1541" s="71" t="str">
        <f aca="false">IF(X1541="HIGH RATE",ROUND(O1541,10),"")</f>
        <v/>
      </c>
      <c r="AE1541" s="71" t="s">
        <v>60</v>
      </c>
      <c r="AF1541" s="73" t="n">
        <f aca="false">SUMIFS(Detail!$L$2:$L$9168,Detail!$C$2:$C$9168,$A1541)</f>
        <v>0</v>
      </c>
      <c r="AG1541" s="74" t="n">
        <f aca="false">SUMIFS(Detail!$N$2:$N$9168,Detail!$C$2:$C$9168,$A1541)</f>
        <v>0</v>
      </c>
    </row>
    <row r="1542" customFormat="false" ht="15" hidden="false" customHeight="false" outlineLevel="0" collapsed="false">
      <c r="A1542" s="71" t="s">
        <v>1159</v>
      </c>
      <c r="B1542" s="71" t="s">
        <v>2666</v>
      </c>
      <c r="C1542" s="71" t="s">
        <v>246</v>
      </c>
      <c r="D1542" s="71" t="str">
        <f aca="false">IFERROR(INDEX('Brand Map'!$B$4:$B$125,MATCH(C1542,'Brand Map'!$A$4:$A$125,0)),"Other")</f>
        <v>FYF</v>
      </c>
      <c r="E1542" s="73" t="n">
        <f aca="false">SUMIFS(Detail!$K$2:$K$9168,Detail!$C$2:$C$9168,$A1542)</f>
        <v>0</v>
      </c>
      <c r="F1542" s="73" t="n">
        <f aca="false">SUMIFS(Detail!$E$2:$E$9168,Detail!$C$2:$C$9168,$A1542)</f>
        <v>0</v>
      </c>
      <c r="G1542" s="74" t="n">
        <f aca="false">SUMIFS(Detail!$M$2:$M$9168,Detail!$C$2:$C$9168,$A1542)</f>
        <v>0</v>
      </c>
      <c r="H1542" s="74" t="n">
        <f aca="false">SUMIFS(Detail!$D$2:$D$9168,Detail!$C$2:$C$9168,$A1542)</f>
        <v>0</v>
      </c>
      <c r="I1542" s="74" t="n">
        <v>1224.65</v>
      </c>
      <c r="J1542" s="51" t="n">
        <f aca="false">IF(E1542&gt;0,AF1542/E1542,0)</f>
        <v>0</v>
      </c>
      <c r="K1542" s="51" t="n">
        <f aca="false">IF(G1542&gt;0,AG1542/G1542,0)</f>
        <v>0</v>
      </c>
      <c r="L1542" s="75" t="n">
        <f aca="false">H1542/Settings!$B$16</f>
        <v>0</v>
      </c>
      <c r="M1542" s="76" t="n">
        <f aca="false">H1542/Settings!$B$20</f>
        <v>0</v>
      </c>
      <c r="N1542" s="77" t="n">
        <f aca="false">E1542*Settings!$B$3</f>
        <v>0</v>
      </c>
      <c r="O1542" s="77" t="n">
        <f aca="false">IF(E1542&gt;0,(AF1542-N1542)/SQRT(E1542*Settings!$B$3*(1-Settings!$B$3)),0)</f>
        <v>0</v>
      </c>
      <c r="P1542" s="77" t="n">
        <f aca="false">MAX(0,AF1542-N1542)</f>
        <v>0</v>
      </c>
      <c r="Q1542" s="51" t="n">
        <f aca="false">IF(E1542&gt;=Settings!$B$4,(AF1542+Settings!$B$7*Settings!$B$3)/(E1542+Settings!$B$7),Settings!$B$3)</f>
        <v>0.0748599558648786</v>
      </c>
      <c r="R1542" s="78" t="n">
        <f aca="false">PERCENTRANK($H$2:$H$1780,H1542,6)</f>
        <v>0</v>
      </c>
      <c r="S1542" s="78" t="n">
        <f aca="false">PERCENTRANK($Q$2:$Q$1780,Q1542,6)</f>
        <v>0.0646794</v>
      </c>
      <c r="T1542" s="78" t="n">
        <f aca="false">PERCENTRANK($F$2:$F$1780,F1542,6)</f>
        <v>0</v>
      </c>
      <c r="U1542" s="79" t="n">
        <f aca="false">IF(F1542&gt;0,ROUND((Settings!$B$8*T1542+Settings!$B$9*R1542+Settings!$B$10*S1542)/SUM(Settings!$B$8:$B$10),10),0)</f>
        <v>0</v>
      </c>
      <c r="V1542" s="71" t="str">
        <f aca="false">IF(U1542&gt;0,RANK(U1542,$U$2:$U$1780)+COUNTIF($U$2:U1542,U1542)-1,"")</f>
        <v/>
      </c>
      <c r="W1542" s="71" t="str">
        <f aca="false">IF(V1542="","",IF(V1542&lt;=Settings!$B$11,"1 - Fix first",IF(V1542&lt;=Settings!$B$12,"2 - Review","3 - Monitor")))</f>
        <v/>
      </c>
      <c r="X1542" s="71" t="str">
        <f aca="false">IF(AND(E1542&gt;=Settings!$B$4,AF1542&gt;=Settings!$B$5,O1542&gt;=Settings!$B$6),"HIGH RATE","")</f>
        <v/>
      </c>
      <c r="Y1542" s="71" t="str">
        <f aca="false">IF(F1542&gt;0,RANK(F1542,$F$2:$F$1780)+COUNTIF($F$2:F1542,F1542)-1,"")</f>
        <v/>
      </c>
      <c r="Z1542" s="71" t="str">
        <f aca="false">IF(H1542&gt;0,RANK(H1542,$H$2:$H$1780)+COUNTIF($H$2:H1542,H1542)-1,"")</f>
        <v/>
      </c>
      <c r="AA1542" s="71" t="str">
        <f aca="false">IF(AC1542="","",RANK(AC1542,$AC$2:$AC$1780)+COUNTIF($AC$2:AC1542,AC1542)-1)</f>
        <v/>
      </c>
      <c r="AB1542" s="71" t="str">
        <f aca="false">IF(AD1542="","",RANK(AD1542,$AD$2:$AD$1780)+COUNTIF($AD$2:AD1542,AD1542)-1)</f>
        <v/>
      </c>
      <c r="AC1542" s="71" t="str">
        <f aca="false">IF(AND(AF1542&gt;0,E1542&gt;=Settings!$B$4),ROUND(J1542,10),"")</f>
        <v/>
      </c>
      <c r="AD1542" s="71" t="str">
        <f aca="false">IF(X1542="HIGH RATE",ROUND(O1542,10),"")</f>
        <v/>
      </c>
      <c r="AE1542" s="71" t="s">
        <v>60</v>
      </c>
      <c r="AF1542" s="73" t="n">
        <f aca="false">SUMIFS(Detail!$L$2:$L$9168,Detail!$C$2:$C$9168,$A1542)</f>
        <v>0</v>
      </c>
      <c r="AG1542" s="74" t="n">
        <f aca="false">SUMIFS(Detail!$N$2:$N$9168,Detail!$C$2:$C$9168,$A1542)</f>
        <v>0</v>
      </c>
    </row>
    <row r="1543" customFormat="false" ht="15" hidden="false" customHeight="false" outlineLevel="0" collapsed="false">
      <c r="A1543" s="71" t="s">
        <v>1843</v>
      </c>
      <c r="B1543" s="71" t="s">
        <v>2758</v>
      </c>
      <c r="C1543" s="71" t="s">
        <v>246</v>
      </c>
      <c r="D1543" s="71" t="str">
        <f aca="false">IFERROR(INDEX('Brand Map'!$B$4:$B$125,MATCH(C1543,'Brand Map'!$A$4:$A$125,0)),"Other")</f>
        <v>FYF</v>
      </c>
      <c r="E1543" s="73" t="n">
        <f aca="false">SUMIFS(Detail!$K$2:$K$9168,Detail!$C$2:$C$9168,$A1543)</f>
        <v>0</v>
      </c>
      <c r="F1543" s="73" t="n">
        <f aca="false">SUMIFS(Detail!$E$2:$E$9168,Detail!$C$2:$C$9168,$A1543)</f>
        <v>0</v>
      </c>
      <c r="G1543" s="74" t="n">
        <f aca="false">SUMIFS(Detail!$M$2:$M$9168,Detail!$C$2:$C$9168,$A1543)</f>
        <v>0</v>
      </c>
      <c r="H1543" s="74" t="n">
        <f aca="false">SUMIFS(Detail!$D$2:$D$9168,Detail!$C$2:$C$9168,$A1543)</f>
        <v>0</v>
      </c>
      <c r="I1543" s="74" t="n">
        <v>314.85</v>
      </c>
      <c r="J1543" s="51" t="n">
        <f aca="false">IF(E1543&gt;0,AF1543/E1543,0)</f>
        <v>0</v>
      </c>
      <c r="K1543" s="51" t="n">
        <f aca="false">IF(G1543&gt;0,AG1543/G1543,0)</f>
        <v>0</v>
      </c>
      <c r="L1543" s="75" t="n">
        <f aca="false">H1543/Settings!$B$16</f>
        <v>0</v>
      </c>
      <c r="M1543" s="76" t="n">
        <f aca="false">H1543/Settings!$B$20</f>
        <v>0</v>
      </c>
      <c r="N1543" s="77" t="n">
        <f aca="false">E1543*Settings!$B$3</f>
        <v>0</v>
      </c>
      <c r="O1543" s="77" t="n">
        <f aca="false">IF(E1543&gt;0,(AF1543-N1543)/SQRT(E1543*Settings!$B$3*(1-Settings!$B$3)),0)</f>
        <v>0</v>
      </c>
      <c r="P1543" s="77" t="n">
        <f aca="false">MAX(0,AF1543-N1543)</f>
        <v>0</v>
      </c>
      <c r="Q1543" s="51" t="n">
        <f aca="false">IF(E1543&gt;=Settings!$B$4,(AF1543+Settings!$B$7*Settings!$B$3)/(E1543+Settings!$B$7),Settings!$B$3)</f>
        <v>0.0748599558648786</v>
      </c>
      <c r="R1543" s="78" t="n">
        <f aca="false">PERCENTRANK($H$2:$H$1780,H1543,6)</f>
        <v>0</v>
      </c>
      <c r="S1543" s="78" t="n">
        <f aca="false">PERCENTRANK($Q$2:$Q$1780,Q1543,6)</f>
        <v>0.0646794</v>
      </c>
      <c r="T1543" s="78" t="n">
        <f aca="false">PERCENTRANK($F$2:$F$1780,F1543,6)</f>
        <v>0</v>
      </c>
      <c r="U1543" s="79" t="n">
        <f aca="false">IF(F1543&gt;0,ROUND((Settings!$B$8*T1543+Settings!$B$9*R1543+Settings!$B$10*S1543)/SUM(Settings!$B$8:$B$10),10),0)</f>
        <v>0</v>
      </c>
      <c r="V1543" s="71" t="str">
        <f aca="false">IF(U1543&gt;0,RANK(U1543,$U$2:$U$1780)+COUNTIF($U$2:U1543,U1543)-1,"")</f>
        <v/>
      </c>
      <c r="W1543" s="71" t="str">
        <f aca="false">IF(V1543="","",IF(V1543&lt;=Settings!$B$11,"1 - Fix first",IF(V1543&lt;=Settings!$B$12,"2 - Review","3 - Monitor")))</f>
        <v/>
      </c>
      <c r="X1543" s="71" t="str">
        <f aca="false">IF(AND(E1543&gt;=Settings!$B$4,AF1543&gt;=Settings!$B$5,O1543&gt;=Settings!$B$6),"HIGH RATE","")</f>
        <v/>
      </c>
      <c r="Y1543" s="71" t="str">
        <f aca="false">IF(F1543&gt;0,RANK(F1543,$F$2:$F$1780)+COUNTIF($F$2:F1543,F1543)-1,"")</f>
        <v/>
      </c>
      <c r="Z1543" s="71" t="str">
        <f aca="false">IF(H1543&gt;0,RANK(H1543,$H$2:$H$1780)+COUNTIF($H$2:H1543,H1543)-1,"")</f>
        <v/>
      </c>
      <c r="AA1543" s="71" t="str">
        <f aca="false">IF(AC1543="","",RANK(AC1543,$AC$2:$AC$1780)+COUNTIF($AC$2:AC1543,AC1543)-1)</f>
        <v/>
      </c>
      <c r="AB1543" s="71" t="str">
        <f aca="false">IF(AD1543="","",RANK(AD1543,$AD$2:$AD$1780)+COUNTIF($AD$2:AD1543,AD1543)-1)</f>
        <v/>
      </c>
      <c r="AC1543" s="71" t="str">
        <f aca="false">IF(AND(AF1543&gt;0,E1543&gt;=Settings!$B$4),ROUND(J1543,10),"")</f>
        <v/>
      </c>
      <c r="AD1543" s="71" t="str">
        <f aca="false">IF(X1543="HIGH RATE",ROUND(O1543,10),"")</f>
        <v/>
      </c>
      <c r="AE1543" s="71" t="s">
        <v>60</v>
      </c>
      <c r="AF1543" s="73" t="n">
        <f aca="false">SUMIFS(Detail!$L$2:$L$9168,Detail!$C$2:$C$9168,$A1543)</f>
        <v>0</v>
      </c>
      <c r="AG1543" s="74" t="n">
        <f aca="false">SUMIFS(Detail!$N$2:$N$9168,Detail!$C$2:$C$9168,$A1543)</f>
        <v>0</v>
      </c>
    </row>
    <row r="1544" customFormat="false" ht="15" hidden="false" customHeight="false" outlineLevel="0" collapsed="false">
      <c r="A1544" s="71" t="s">
        <v>1368</v>
      </c>
      <c r="B1544" s="71" t="s">
        <v>2758</v>
      </c>
      <c r="C1544" s="71" t="s">
        <v>246</v>
      </c>
      <c r="D1544" s="71" t="str">
        <f aca="false">IFERROR(INDEX('Brand Map'!$B$4:$B$125,MATCH(C1544,'Brand Map'!$A$4:$A$125,0)),"Other")</f>
        <v>FYF</v>
      </c>
      <c r="E1544" s="73" t="n">
        <f aca="false">SUMIFS(Detail!$K$2:$K$9168,Detail!$C$2:$C$9168,$A1544)</f>
        <v>0</v>
      </c>
      <c r="F1544" s="73" t="n">
        <f aca="false">SUMIFS(Detail!$E$2:$E$9168,Detail!$C$2:$C$9168,$A1544)</f>
        <v>0</v>
      </c>
      <c r="G1544" s="74" t="n">
        <f aca="false">SUMIFS(Detail!$M$2:$M$9168,Detail!$C$2:$C$9168,$A1544)</f>
        <v>0</v>
      </c>
      <c r="H1544" s="74" t="n">
        <f aca="false">SUMIFS(Detail!$D$2:$D$9168,Detail!$C$2:$C$9168,$A1544)</f>
        <v>0</v>
      </c>
      <c r="I1544" s="74" t="n">
        <v>344.85</v>
      </c>
      <c r="J1544" s="51" t="n">
        <f aca="false">IF(E1544&gt;0,AF1544/E1544,0)</f>
        <v>0</v>
      </c>
      <c r="K1544" s="51" t="n">
        <f aca="false">IF(G1544&gt;0,AG1544/G1544,0)</f>
        <v>0</v>
      </c>
      <c r="L1544" s="75" t="n">
        <f aca="false">H1544/Settings!$B$16</f>
        <v>0</v>
      </c>
      <c r="M1544" s="76" t="n">
        <f aca="false">H1544/Settings!$B$20</f>
        <v>0</v>
      </c>
      <c r="N1544" s="77" t="n">
        <f aca="false">E1544*Settings!$B$3</f>
        <v>0</v>
      </c>
      <c r="O1544" s="77" t="n">
        <f aca="false">IF(E1544&gt;0,(AF1544-N1544)/SQRT(E1544*Settings!$B$3*(1-Settings!$B$3)),0)</f>
        <v>0</v>
      </c>
      <c r="P1544" s="77" t="n">
        <f aca="false">MAX(0,AF1544-N1544)</f>
        <v>0</v>
      </c>
      <c r="Q1544" s="51" t="n">
        <f aca="false">IF(E1544&gt;=Settings!$B$4,(AF1544+Settings!$B$7*Settings!$B$3)/(E1544+Settings!$B$7),Settings!$B$3)</f>
        <v>0.0748599558648786</v>
      </c>
      <c r="R1544" s="78" t="n">
        <f aca="false">PERCENTRANK($H$2:$H$1780,H1544,6)</f>
        <v>0</v>
      </c>
      <c r="S1544" s="78" t="n">
        <f aca="false">PERCENTRANK($Q$2:$Q$1780,Q1544,6)</f>
        <v>0.0646794</v>
      </c>
      <c r="T1544" s="78" t="n">
        <f aca="false">PERCENTRANK($F$2:$F$1780,F1544,6)</f>
        <v>0</v>
      </c>
      <c r="U1544" s="79" t="n">
        <f aca="false">IF(F1544&gt;0,ROUND((Settings!$B$8*T1544+Settings!$B$9*R1544+Settings!$B$10*S1544)/SUM(Settings!$B$8:$B$10),10),0)</f>
        <v>0</v>
      </c>
      <c r="V1544" s="71" t="str">
        <f aca="false">IF(U1544&gt;0,RANK(U1544,$U$2:$U$1780)+COUNTIF($U$2:U1544,U1544)-1,"")</f>
        <v/>
      </c>
      <c r="W1544" s="71" t="str">
        <f aca="false">IF(V1544="","",IF(V1544&lt;=Settings!$B$11,"1 - Fix first",IF(V1544&lt;=Settings!$B$12,"2 - Review","3 - Monitor")))</f>
        <v/>
      </c>
      <c r="X1544" s="71" t="str">
        <f aca="false">IF(AND(E1544&gt;=Settings!$B$4,AF1544&gt;=Settings!$B$5,O1544&gt;=Settings!$B$6),"HIGH RATE","")</f>
        <v/>
      </c>
      <c r="Y1544" s="71" t="str">
        <f aca="false">IF(F1544&gt;0,RANK(F1544,$F$2:$F$1780)+COUNTIF($F$2:F1544,F1544)-1,"")</f>
        <v/>
      </c>
      <c r="Z1544" s="71" t="str">
        <f aca="false">IF(H1544&gt;0,RANK(H1544,$H$2:$H$1780)+COUNTIF($H$2:H1544,H1544)-1,"")</f>
        <v/>
      </c>
      <c r="AA1544" s="71" t="str">
        <f aca="false">IF(AC1544="","",RANK(AC1544,$AC$2:$AC$1780)+COUNTIF($AC$2:AC1544,AC1544)-1)</f>
        <v/>
      </c>
      <c r="AB1544" s="71" t="str">
        <f aca="false">IF(AD1544="","",RANK(AD1544,$AD$2:$AD$1780)+COUNTIF($AD$2:AD1544,AD1544)-1)</f>
        <v/>
      </c>
      <c r="AC1544" s="71" t="str">
        <f aca="false">IF(AND(AF1544&gt;0,E1544&gt;=Settings!$B$4),ROUND(J1544,10),"")</f>
        <v/>
      </c>
      <c r="AD1544" s="71" t="str">
        <f aca="false">IF(X1544="HIGH RATE",ROUND(O1544,10),"")</f>
        <v/>
      </c>
      <c r="AE1544" s="71" t="s">
        <v>60</v>
      </c>
      <c r="AF1544" s="73" t="n">
        <f aca="false">SUMIFS(Detail!$L$2:$L$9168,Detail!$C$2:$C$9168,$A1544)</f>
        <v>0</v>
      </c>
      <c r="AG1544" s="74" t="n">
        <f aca="false">SUMIFS(Detail!$N$2:$N$9168,Detail!$C$2:$C$9168,$A1544)</f>
        <v>0</v>
      </c>
    </row>
    <row r="1545" customFormat="false" ht="15" hidden="false" customHeight="false" outlineLevel="0" collapsed="false">
      <c r="A1545" s="71" t="s">
        <v>2081</v>
      </c>
      <c r="B1545" s="71" t="s">
        <v>3258</v>
      </c>
      <c r="C1545" s="71" t="s">
        <v>246</v>
      </c>
      <c r="D1545" s="71" t="str">
        <f aca="false">IFERROR(INDEX('Brand Map'!$B$4:$B$125,MATCH(C1545,'Brand Map'!$A$4:$A$125,0)),"Other")</f>
        <v>FYF</v>
      </c>
      <c r="E1545" s="73" t="n">
        <f aca="false">SUMIFS(Detail!$K$2:$K$9168,Detail!$C$2:$C$9168,$A1545)</f>
        <v>0</v>
      </c>
      <c r="F1545" s="73" t="n">
        <f aca="false">SUMIFS(Detail!$E$2:$E$9168,Detail!$C$2:$C$9168,$A1545)</f>
        <v>0</v>
      </c>
      <c r="G1545" s="74" t="n">
        <f aca="false">SUMIFS(Detail!$M$2:$M$9168,Detail!$C$2:$C$9168,$A1545)</f>
        <v>0</v>
      </c>
      <c r="H1545" s="74" t="n">
        <f aca="false">SUMIFS(Detail!$D$2:$D$9168,Detail!$C$2:$C$9168,$A1545)</f>
        <v>0</v>
      </c>
      <c r="I1545" s="74" t="n">
        <v>129.95</v>
      </c>
      <c r="J1545" s="51" t="n">
        <f aca="false">IF(E1545&gt;0,AF1545/E1545,0)</f>
        <v>0</v>
      </c>
      <c r="K1545" s="51" t="n">
        <f aca="false">IF(G1545&gt;0,AG1545/G1545,0)</f>
        <v>0</v>
      </c>
      <c r="L1545" s="75" t="n">
        <f aca="false">H1545/Settings!$B$16</f>
        <v>0</v>
      </c>
      <c r="M1545" s="76" t="n">
        <f aca="false">H1545/Settings!$B$20</f>
        <v>0</v>
      </c>
      <c r="N1545" s="77" t="n">
        <f aca="false">E1545*Settings!$B$3</f>
        <v>0</v>
      </c>
      <c r="O1545" s="77" t="n">
        <f aca="false">IF(E1545&gt;0,(AF1545-N1545)/SQRT(E1545*Settings!$B$3*(1-Settings!$B$3)),0)</f>
        <v>0</v>
      </c>
      <c r="P1545" s="77" t="n">
        <f aca="false">MAX(0,AF1545-N1545)</f>
        <v>0</v>
      </c>
      <c r="Q1545" s="51" t="n">
        <f aca="false">IF(E1545&gt;=Settings!$B$4,(AF1545+Settings!$B$7*Settings!$B$3)/(E1545+Settings!$B$7),Settings!$B$3)</f>
        <v>0.0748599558648786</v>
      </c>
      <c r="R1545" s="78" t="n">
        <f aca="false">PERCENTRANK($H$2:$H$1780,H1545,6)</f>
        <v>0</v>
      </c>
      <c r="S1545" s="78" t="n">
        <f aca="false">PERCENTRANK($Q$2:$Q$1780,Q1545,6)</f>
        <v>0.0646794</v>
      </c>
      <c r="T1545" s="78" t="n">
        <f aca="false">PERCENTRANK($F$2:$F$1780,F1545,6)</f>
        <v>0</v>
      </c>
      <c r="U1545" s="79" t="n">
        <f aca="false">IF(F1545&gt;0,ROUND((Settings!$B$8*T1545+Settings!$B$9*R1545+Settings!$B$10*S1545)/SUM(Settings!$B$8:$B$10),10),0)</f>
        <v>0</v>
      </c>
      <c r="V1545" s="71" t="str">
        <f aca="false">IF(U1545&gt;0,RANK(U1545,$U$2:$U$1780)+COUNTIF($U$2:U1545,U1545)-1,"")</f>
        <v/>
      </c>
      <c r="W1545" s="71" t="str">
        <f aca="false">IF(V1545="","",IF(V1545&lt;=Settings!$B$11,"1 - Fix first",IF(V1545&lt;=Settings!$B$12,"2 - Review","3 - Monitor")))</f>
        <v/>
      </c>
      <c r="X1545" s="71" t="str">
        <f aca="false">IF(AND(E1545&gt;=Settings!$B$4,AF1545&gt;=Settings!$B$5,O1545&gt;=Settings!$B$6),"HIGH RATE","")</f>
        <v/>
      </c>
      <c r="Y1545" s="71" t="str">
        <f aca="false">IF(F1545&gt;0,RANK(F1545,$F$2:$F$1780)+COUNTIF($F$2:F1545,F1545)-1,"")</f>
        <v/>
      </c>
      <c r="Z1545" s="71" t="str">
        <f aca="false">IF(H1545&gt;0,RANK(H1545,$H$2:$H$1780)+COUNTIF($H$2:H1545,H1545)-1,"")</f>
        <v/>
      </c>
      <c r="AA1545" s="71" t="str">
        <f aca="false">IF(AC1545="","",RANK(AC1545,$AC$2:$AC$1780)+COUNTIF($AC$2:AC1545,AC1545)-1)</f>
        <v/>
      </c>
      <c r="AB1545" s="71" t="str">
        <f aca="false">IF(AD1545="","",RANK(AD1545,$AD$2:$AD$1780)+COUNTIF($AD$2:AD1545,AD1545)-1)</f>
        <v/>
      </c>
      <c r="AC1545" s="71" t="str">
        <f aca="false">IF(AND(AF1545&gt;0,E1545&gt;=Settings!$B$4),ROUND(J1545,10),"")</f>
        <v/>
      </c>
      <c r="AD1545" s="71" t="str">
        <f aca="false">IF(X1545="HIGH RATE",ROUND(O1545,10),"")</f>
        <v/>
      </c>
      <c r="AE1545" s="71" t="s">
        <v>60</v>
      </c>
      <c r="AF1545" s="73" t="n">
        <f aca="false">SUMIFS(Detail!$L$2:$L$9168,Detail!$C$2:$C$9168,$A1545)</f>
        <v>0</v>
      </c>
      <c r="AG1545" s="74" t="n">
        <f aca="false">SUMIFS(Detail!$N$2:$N$9168,Detail!$C$2:$C$9168,$A1545)</f>
        <v>0</v>
      </c>
    </row>
    <row r="1546" customFormat="false" ht="15" hidden="false" customHeight="false" outlineLevel="0" collapsed="false">
      <c r="A1546" s="71" t="s">
        <v>1597</v>
      </c>
      <c r="B1546" s="71" t="s">
        <v>3258</v>
      </c>
      <c r="C1546" s="71" t="s">
        <v>246</v>
      </c>
      <c r="D1546" s="71" t="str">
        <f aca="false">IFERROR(INDEX('Brand Map'!$B$4:$B$125,MATCH(C1546,'Brand Map'!$A$4:$A$125,0)),"Other")</f>
        <v>FYF</v>
      </c>
      <c r="E1546" s="73" t="n">
        <f aca="false">SUMIFS(Detail!$K$2:$K$9168,Detail!$C$2:$C$9168,$A1546)</f>
        <v>0</v>
      </c>
      <c r="F1546" s="73" t="n">
        <f aca="false">SUMIFS(Detail!$E$2:$E$9168,Detail!$C$2:$C$9168,$A1546)</f>
        <v>0</v>
      </c>
      <c r="G1546" s="74" t="n">
        <f aca="false">SUMIFS(Detail!$M$2:$M$9168,Detail!$C$2:$C$9168,$A1546)</f>
        <v>0</v>
      </c>
      <c r="H1546" s="74" t="n">
        <f aca="false">SUMIFS(Detail!$D$2:$D$9168,Detail!$C$2:$C$9168,$A1546)</f>
        <v>0</v>
      </c>
      <c r="I1546" s="74" t="n">
        <v>144.95</v>
      </c>
      <c r="J1546" s="51" t="n">
        <f aca="false">IF(E1546&gt;0,AF1546/E1546,0)</f>
        <v>0</v>
      </c>
      <c r="K1546" s="51" t="n">
        <f aca="false">IF(G1546&gt;0,AG1546/G1546,0)</f>
        <v>0</v>
      </c>
      <c r="L1546" s="75" t="n">
        <f aca="false">H1546/Settings!$B$16</f>
        <v>0</v>
      </c>
      <c r="M1546" s="76" t="n">
        <f aca="false">H1546/Settings!$B$20</f>
        <v>0</v>
      </c>
      <c r="N1546" s="77" t="n">
        <f aca="false">E1546*Settings!$B$3</f>
        <v>0</v>
      </c>
      <c r="O1546" s="77" t="n">
        <f aca="false">IF(E1546&gt;0,(AF1546-N1546)/SQRT(E1546*Settings!$B$3*(1-Settings!$B$3)),0)</f>
        <v>0</v>
      </c>
      <c r="P1546" s="77" t="n">
        <f aca="false">MAX(0,AF1546-N1546)</f>
        <v>0</v>
      </c>
      <c r="Q1546" s="51" t="n">
        <f aca="false">IF(E1546&gt;=Settings!$B$4,(AF1546+Settings!$B$7*Settings!$B$3)/(E1546+Settings!$B$7),Settings!$B$3)</f>
        <v>0.0748599558648786</v>
      </c>
      <c r="R1546" s="78" t="n">
        <f aca="false">PERCENTRANK($H$2:$H$1780,H1546,6)</f>
        <v>0</v>
      </c>
      <c r="S1546" s="78" t="n">
        <f aca="false">PERCENTRANK($Q$2:$Q$1780,Q1546,6)</f>
        <v>0.0646794</v>
      </c>
      <c r="T1546" s="78" t="n">
        <f aca="false">PERCENTRANK($F$2:$F$1780,F1546,6)</f>
        <v>0</v>
      </c>
      <c r="U1546" s="79" t="n">
        <f aca="false">IF(F1546&gt;0,ROUND((Settings!$B$8*T1546+Settings!$B$9*R1546+Settings!$B$10*S1546)/SUM(Settings!$B$8:$B$10),10),0)</f>
        <v>0</v>
      </c>
      <c r="V1546" s="71" t="str">
        <f aca="false">IF(U1546&gt;0,RANK(U1546,$U$2:$U$1780)+COUNTIF($U$2:U1546,U1546)-1,"")</f>
        <v/>
      </c>
      <c r="W1546" s="71" t="str">
        <f aca="false">IF(V1546="","",IF(V1546&lt;=Settings!$B$11,"1 - Fix first",IF(V1546&lt;=Settings!$B$12,"2 - Review","3 - Monitor")))</f>
        <v/>
      </c>
      <c r="X1546" s="71" t="str">
        <f aca="false">IF(AND(E1546&gt;=Settings!$B$4,AF1546&gt;=Settings!$B$5,O1546&gt;=Settings!$B$6),"HIGH RATE","")</f>
        <v/>
      </c>
      <c r="Y1546" s="71" t="str">
        <f aca="false">IF(F1546&gt;0,RANK(F1546,$F$2:$F$1780)+COUNTIF($F$2:F1546,F1546)-1,"")</f>
        <v/>
      </c>
      <c r="Z1546" s="71" t="str">
        <f aca="false">IF(H1546&gt;0,RANK(H1546,$H$2:$H$1780)+COUNTIF($H$2:H1546,H1546)-1,"")</f>
        <v/>
      </c>
      <c r="AA1546" s="71" t="str">
        <f aca="false">IF(AC1546="","",RANK(AC1546,$AC$2:$AC$1780)+COUNTIF($AC$2:AC1546,AC1546)-1)</f>
        <v/>
      </c>
      <c r="AB1546" s="71" t="str">
        <f aca="false">IF(AD1546="","",RANK(AD1546,$AD$2:$AD$1780)+COUNTIF($AD$2:AD1546,AD1546)-1)</f>
        <v/>
      </c>
      <c r="AC1546" s="71" t="str">
        <f aca="false">IF(AND(AF1546&gt;0,E1546&gt;=Settings!$B$4),ROUND(J1546,10),"")</f>
        <v/>
      </c>
      <c r="AD1546" s="71" t="str">
        <f aca="false">IF(X1546="HIGH RATE",ROUND(O1546,10),"")</f>
        <v/>
      </c>
      <c r="AE1546" s="71" t="s">
        <v>60</v>
      </c>
      <c r="AF1546" s="73" t="n">
        <f aca="false">SUMIFS(Detail!$L$2:$L$9168,Detail!$C$2:$C$9168,$A1546)</f>
        <v>0</v>
      </c>
      <c r="AG1546" s="74" t="n">
        <f aca="false">SUMIFS(Detail!$N$2:$N$9168,Detail!$C$2:$C$9168,$A1546)</f>
        <v>0</v>
      </c>
    </row>
    <row r="1547" customFormat="false" ht="15" hidden="false" customHeight="false" outlineLevel="0" collapsed="false">
      <c r="A1547" s="71" t="s">
        <v>1241</v>
      </c>
      <c r="B1547" s="71" t="s">
        <v>2644</v>
      </c>
      <c r="C1547" s="71" t="s">
        <v>246</v>
      </c>
      <c r="D1547" s="71" t="str">
        <f aca="false">IFERROR(INDEX('Brand Map'!$B$4:$B$125,MATCH(C1547,'Brand Map'!$A$4:$A$125,0)),"Other")</f>
        <v>FYF</v>
      </c>
      <c r="E1547" s="73" t="n">
        <f aca="false">SUMIFS(Detail!$K$2:$K$9168,Detail!$C$2:$C$9168,$A1547)</f>
        <v>0</v>
      </c>
      <c r="F1547" s="73" t="n">
        <f aca="false">SUMIFS(Detail!$E$2:$E$9168,Detail!$C$2:$C$9168,$A1547)</f>
        <v>0</v>
      </c>
      <c r="G1547" s="74" t="n">
        <f aca="false">SUMIFS(Detail!$M$2:$M$9168,Detail!$C$2:$C$9168,$A1547)</f>
        <v>0</v>
      </c>
      <c r="H1547" s="74" t="n">
        <f aca="false">SUMIFS(Detail!$D$2:$D$9168,Detail!$C$2:$C$9168,$A1547)</f>
        <v>0</v>
      </c>
      <c r="I1547" s="74" t="n">
        <v>2469.05</v>
      </c>
      <c r="J1547" s="51" t="n">
        <f aca="false">IF(E1547&gt;0,AF1547/E1547,0)</f>
        <v>0</v>
      </c>
      <c r="K1547" s="51" t="n">
        <f aca="false">IF(G1547&gt;0,AG1547/G1547,0)</f>
        <v>0</v>
      </c>
      <c r="L1547" s="75" t="n">
        <f aca="false">H1547/Settings!$B$16</f>
        <v>0</v>
      </c>
      <c r="M1547" s="76" t="n">
        <f aca="false">H1547/Settings!$B$20</f>
        <v>0</v>
      </c>
      <c r="N1547" s="77" t="n">
        <f aca="false">E1547*Settings!$B$3</f>
        <v>0</v>
      </c>
      <c r="O1547" s="77" t="n">
        <f aca="false">IF(E1547&gt;0,(AF1547-N1547)/SQRT(E1547*Settings!$B$3*(1-Settings!$B$3)),0)</f>
        <v>0</v>
      </c>
      <c r="P1547" s="77" t="n">
        <f aca="false">MAX(0,AF1547-N1547)</f>
        <v>0</v>
      </c>
      <c r="Q1547" s="51" t="n">
        <f aca="false">IF(E1547&gt;=Settings!$B$4,(AF1547+Settings!$B$7*Settings!$B$3)/(E1547+Settings!$B$7),Settings!$B$3)</f>
        <v>0.0748599558648786</v>
      </c>
      <c r="R1547" s="78" t="n">
        <f aca="false">PERCENTRANK($H$2:$H$1780,H1547,6)</f>
        <v>0</v>
      </c>
      <c r="S1547" s="78" t="n">
        <f aca="false">PERCENTRANK($Q$2:$Q$1780,Q1547,6)</f>
        <v>0.0646794</v>
      </c>
      <c r="T1547" s="78" t="n">
        <f aca="false">PERCENTRANK($F$2:$F$1780,F1547,6)</f>
        <v>0</v>
      </c>
      <c r="U1547" s="79" t="n">
        <f aca="false">IF(F1547&gt;0,ROUND((Settings!$B$8*T1547+Settings!$B$9*R1547+Settings!$B$10*S1547)/SUM(Settings!$B$8:$B$10),10),0)</f>
        <v>0</v>
      </c>
      <c r="V1547" s="71" t="str">
        <f aca="false">IF(U1547&gt;0,RANK(U1547,$U$2:$U$1780)+COUNTIF($U$2:U1547,U1547)-1,"")</f>
        <v/>
      </c>
      <c r="W1547" s="71" t="str">
        <f aca="false">IF(V1547="","",IF(V1547&lt;=Settings!$B$11,"1 - Fix first",IF(V1547&lt;=Settings!$B$12,"2 - Review","3 - Monitor")))</f>
        <v/>
      </c>
      <c r="X1547" s="71" t="str">
        <f aca="false">IF(AND(E1547&gt;=Settings!$B$4,AF1547&gt;=Settings!$B$5,O1547&gt;=Settings!$B$6),"HIGH RATE","")</f>
        <v/>
      </c>
      <c r="Y1547" s="71" t="str">
        <f aca="false">IF(F1547&gt;0,RANK(F1547,$F$2:$F$1780)+COUNTIF($F$2:F1547,F1547)-1,"")</f>
        <v/>
      </c>
      <c r="Z1547" s="71" t="str">
        <f aca="false">IF(H1547&gt;0,RANK(H1547,$H$2:$H$1780)+COUNTIF($H$2:H1547,H1547)-1,"")</f>
        <v/>
      </c>
      <c r="AA1547" s="71" t="str">
        <f aca="false">IF(AC1547="","",RANK(AC1547,$AC$2:$AC$1780)+COUNTIF($AC$2:AC1547,AC1547)-1)</f>
        <v/>
      </c>
      <c r="AB1547" s="71" t="str">
        <f aca="false">IF(AD1547="","",RANK(AD1547,$AD$2:$AD$1780)+COUNTIF($AD$2:AD1547,AD1547)-1)</f>
        <v/>
      </c>
      <c r="AC1547" s="71" t="str">
        <f aca="false">IF(AND(AF1547&gt;0,E1547&gt;=Settings!$B$4),ROUND(J1547,10),"")</f>
        <v/>
      </c>
      <c r="AD1547" s="71" t="str">
        <f aca="false">IF(X1547="HIGH RATE",ROUND(O1547,10),"")</f>
        <v/>
      </c>
      <c r="AE1547" s="71" t="s">
        <v>60</v>
      </c>
      <c r="AF1547" s="73" t="n">
        <f aca="false">SUMIFS(Detail!$L$2:$L$9168,Detail!$C$2:$C$9168,$A1547)</f>
        <v>0</v>
      </c>
      <c r="AG1547" s="74" t="n">
        <f aca="false">SUMIFS(Detail!$N$2:$N$9168,Detail!$C$2:$C$9168,$A1547)</f>
        <v>0</v>
      </c>
    </row>
    <row r="1548" customFormat="false" ht="15" hidden="false" customHeight="false" outlineLevel="0" collapsed="false">
      <c r="A1548" s="71" t="s">
        <v>1429</v>
      </c>
      <c r="B1548" s="71" t="s">
        <v>2644</v>
      </c>
      <c r="C1548" s="71" t="s">
        <v>246</v>
      </c>
      <c r="D1548" s="71" t="str">
        <f aca="false">IFERROR(INDEX('Brand Map'!$B$4:$B$125,MATCH(C1548,'Brand Map'!$A$4:$A$125,0)),"Other")</f>
        <v>FYF</v>
      </c>
      <c r="E1548" s="73" t="n">
        <f aca="false">SUMIFS(Detail!$K$2:$K$9168,Detail!$C$2:$C$9168,$A1548)</f>
        <v>0</v>
      </c>
      <c r="F1548" s="73" t="n">
        <f aca="false">SUMIFS(Detail!$E$2:$E$9168,Detail!$C$2:$C$9168,$A1548)</f>
        <v>0</v>
      </c>
      <c r="G1548" s="74" t="n">
        <f aca="false">SUMIFS(Detail!$M$2:$M$9168,Detail!$C$2:$C$9168,$A1548)</f>
        <v>0</v>
      </c>
      <c r="H1548" s="74" t="n">
        <f aca="false">SUMIFS(Detail!$D$2:$D$9168,Detail!$C$2:$C$9168,$A1548)</f>
        <v>0</v>
      </c>
      <c r="I1548" s="74" t="n">
        <v>724.75</v>
      </c>
      <c r="J1548" s="51" t="n">
        <f aca="false">IF(E1548&gt;0,AF1548/E1548,0)</f>
        <v>0</v>
      </c>
      <c r="K1548" s="51" t="n">
        <f aca="false">IF(G1548&gt;0,AG1548/G1548,0)</f>
        <v>0</v>
      </c>
      <c r="L1548" s="75" t="n">
        <f aca="false">H1548/Settings!$B$16</f>
        <v>0</v>
      </c>
      <c r="M1548" s="76" t="n">
        <f aca="false">H1548/Settings!$B$20</f>
        <v>0</v>
      </c>
      <c r="N1548" s="77" t="n">
        <f aca="false">E1548*Settings!$B$3</f>
        <v>0</v>
      </c>
      <c r="O1548" s="77" t="n">
        <f aca="false">IF(E1548&gt;0,(AF1548-N1548)/SQRT(E1548*Settings!$B$3*(1-Settings!$B$3)),0)</f>
        <v>0</v>
      </c>
      <c r="P1548" s="77" t="n">
        <f aca="false">MAX(0,AF1548-N1548)</f>
        <v>0</v>
      </c>
      <c r="Q1548" s="51" t="n">
        <f aca="false">IF(E1548&gt;=Settings!$B$4,(AF1548+Settings!$B$7*Settings!$B$3)/(E1548+Settings!$B$7),Settings!$B$3)</f>
        <v>0.0748599558648786</v>
      </c>
      <c r="R1548" s="78" t="n">
        <f aca="false">PERCENTRANK($H$2:$H$1780,H1548,6)</f>
        <v>0</v>
      </c>
      <c r="S1548" s="78" t="n">
        <f aca="false">PERCENTRANK($Q$2:$Q$1780,Q1548,6)</f>
        <v>0.0646794</v>
      </c>
      <c r="T1548" s="78" t="n">
        <f aca="false">PERCENTRANK($F$2:$F$1780,F1548,6)</f>
        <v>0</v>
      </c>
      <c r="U1548" s="79" t="n">
        <f aca="false">IF(F1548&gt;0,ROUND((Settings!$B$8*T1548+Settings!$B$9*R1548+Settings!$B$10*S1548)/SUM(Settings!$B$8:$B$10),10),0)</f>
        <v>0</v>
      </c>
      <c r="V1548" s="71" t="str">
        <f aca="false">IF(U1548&gt;0,RANK(U1548,$U$2:$U$1780)+COUNTIF($U$2:U1548,U1548)-1,"")</f>
        <v/>
      </c>
      <c r="W1548" s="71" t="str">
        <f aca="false">IF(V1548="","",IF(V1548&lt;=Settings!$B$11,"1 - Fix first",IF(V1548&lt;=Settings!$B$12,"2 - Review","3 - Monitor")))</f>
        <v/>
      </c>
      <c r="X1548" s="71" t="str">
        <f aca="false">IF(AND(E1548&gt;=Settings!$B$4,AF1548&gt;=Settings!$B$5,O1548&gt;=Settings!$B$6),"HIGH RATE","")</f>
        <v/>
      </c>
      <c r="Y1548" s="71" t="str">
        <f aca="false">IF(F1548&gt;0,RANK(F1548,$F$2:$F$1780)+COUNTIF($F$2:F1548,F1548)-1,"")</f>
        <v/>
      </c>
      <c r="Z1548" s="71" t="str">
        <f aca="false">IF(H1548&gt;0,RANK(H1548,$H$2:$H$1780)+COUNTIF($H$2:H1548,H1548)-1,"")</f>
        <v/>
      </c>
      <c r="AA1548" s="71" t="str">
        <f aca="false">IF(AC1548="","",RANK(AC1548,$AC$2:$AC$1780)+COUNTIF($AC$2:AC1548,AC1548)-1)</f>
        <v/>
      </c>
      <c r="AB1548" s="71" t="str">
        <f aca="false">IF(AD1548="","",RANK(AD1548,$AD$2:$AD$1780)+COUNTIF($AD$2:AD1548,AD1548)-1)</f>
        <v/>
      </c>
      <c r="AC1548" s="71" t="str">
        <f aca="false">IF(AND(AF1548&gt;0,E1548&gt;=Settings!$B$4),ROUND(J1548,10),"")</f>
        <v/>
      </c>
      <c r="AD1548" s="71" t="str">
        <f aca="false">IF(X1548="HIGH RATE",ROUND(O1548,10),"")</f>
        <v/>
      </c>
      <c r="AE1548" s="71" t="s">
        <v>60</v>
      </c>
      <c r="AF1548" s="73" t="n">
        <f aca="false">SUMIFS(Detail!$L$2:$L$9168,Detail!$C$2:$C$9168,$A1548)</f>
        <v>0</v>
      </c>
      <c r="AG1548" s="74" t="n">
        <f aca="false">SUMIFS(Detail!$N$2:$N$9168,Detail!$C$2:$C$9168,$A1548)</f>
        <v>0</v>
      </c>
    </row>
    <row r="1549" customFormat="false" ht="15" hidden="false" customHeight="false" outlineLevel="0" collapsed="false">
      <c r="A1549" s="71" t="s">
        <v>1484</v>
      </c>
      <c r="B1549" s="71" t="s">
        <v>2644</v>
      </c>
      <c r="C1549" s="71" t="s">
        <v>246</v>
      </c>
      <c r="D1549" s="71" t="str">
        <f aca="false">IFERROR(INDEX('Brand Map'!$B$4:$B$125,MATCH(C1549,'Brand Map'!$A$4:$A$125,0)),"Other")</f>
        <v>FYF</v>
      </c>
      <c r="E1549" s="73" t="n">
        <f aca="false">SUMIFS(Detail!$K$2:$K$9168,Detail!$C$2:$C$9168,$A1549)</f>
        <v>0</v>
      </c>
      <c r="F1549" s="73" t="n">
        <f aca="false">SUMIFS(Detail!$E$2:$E$9168,Detail!$C$2:$C$9168,$A1549)</f>
        <v>0</v>
      </c>
      <c r="G1549" s="74" t="n">
        <f aca="false">SUMIFS(Detail!$M$2:$M$9168,Detail!$C$2:$C$9168,$A1549)</f>
        <v>0</v>
      </c>
      <c r="H1549" s="74" t="n">
        <f aca="false">SUMIFS(Detail!$D$2:$D$9168,Detail!$C$2:$C$9168,$A1549)</f>
        <v>0</v>
      </c>
      <c r="I1549" s="74" t="n">
        <v>1549.5</v>
      </c>
      <c r="J1549" s="51" t="n">
        <f aca="false">IF(E1549&gt;0,AF1549/E1549,0)</f>
        <v>0</v>
      </c>
      <c r="K1549" s="51" t="n">
        <f aca="false">IF(G1549&gt;0,AG1549/G1549,0)</f>
        <v>0</v>
      </c>
      <c r="L1549" s="75" t="n">
        <f aca="false">H1549/Settings!$B$16</f>
        <v>0</v>
      </c>
      <c r="M1549" s="76" t="n">
        <f aca="false">H1549/Settings!$B$20</f>
        <v>0</v>
      </c>
      <c r="N1549" s="77" t="n">
        <f aca="false">E1549*Settings!$B$3</f>
        <v>0</v>
      </c>
      <c r="O1549" s="77" t="n">
        <f aca="false">IF(E1549&gt;0,(AF1549-N1549)/SQRT(E1549*Settings!$B$3*(1-Settings!$B$3)),0)</f>
        <v>0</v>
      </c>
      <c r="P1549" s="77" t="n">
        <f aca="false">MAX(0,AF1549-N1549)</f>
        <v>0</v>
      </c>
      <c r="Q1549" s="51" t="n">
        <f aca="false">IF(E1549&gt;=Settings!$B$4,(AF1549+Settings!$B$7*Settings!$B$3)/(E1549+Settings!$B$7),Settings!$B$3)</f>
        <v>0.0748599558648786</v>
      </c>
      <c r="R1549" s="78" t="n">
        <f aca="false">PERCENTRANK($H$2:$H$1780,H1549,6)</f>
        <v>0</v>
      </c>
      <c r="S1549" s="78" t="n">
        <f aca="false">PERCENTRANK($Q$2:$Q$1780,Q1549,6)</f>
        <v>0.0646794</v>
      </c>
      <c r="T1549" s="78" t="n">
        <f aca="false">PERCENTRANK($F$2:$F$1780,F1549,6)</f>
        <v>0</v>
      </c>
      <c r="U1549" s="79" t="n">
        <f aca="false">IF(F1549&gt;0,ROUND((Settings!$B$8*T1549+Settings!$B$9*R1549+Settings!$B$10*S1549)/SUM(Settings!$B$8:$B$10),10),0)</f>
        <v>0</v>
      </c>
      <c r="V1549" s="71" t="str">
        <f aca="false">IF(U1549&gt;0,RANK(U1549,$U$2:$U$1780)+COUNTIF($U$2:U1549,U1549)-1,"")</f>
        <v/>
      </c>
      <c r="W1549" s="71" t="str">
        <f aca="false">IF(V1549="","",IF(V1549&lt;=Settings!$B$11,"1 - Fix first",IF(V1549&lt;=Settings!$B$12,"2 - Review","3 - Monitor")))</f>
        <v/>
      </c>
      <c r="X1549" s="71" t="str">
        <f aca="false">IF(AND(E1549&gt;=Settings!$B$4,AF1549&gt;=Settings!$B$5,O1549&gt;=Settings!$B$6),"HIGH RATE","")</f>
        <v/>
      </c>
      <c r="Y1549" s="71" t="str">
        <f aca="false">IF(F1549&gt;0,RANK(F1549,$F$2:$F$1780)+COUNTIF($F$2:F1549,F1549)-1,"")</f>
        <v/>
      </c>
      <c r="Z1549" s="71" t="str">
        <f aca="false">IF(H1549&gt;0,RANK(H1549,$H$2:$H$1780)+COUNTIF($H$2:H1549,H1549)-1,"")</f>
        <v/>
      </c>
      <c r="AA1549" s="71" t="str">
        <f aca="false">IF(AC1549="","",RANK(AC1549,$AC$2:$AC$1780)+COUNTIF($AC$2:AC1549,AC1549)-1)</f>
        <v/>
      </c>
      <c r="AB1549" s="71" t="str">
        <f aca="false">IF(AD1549="","",RANK(AD1549,$AD$2:$AD$1780)+COUNTIF($AD$2:AD1549,AD1549)-1)</f>
        <v/>
      </c>
      <c r="AC1549" s="71" t="str">
        <f aca="false">IF(AND(AF1549&gt;0,E1549&gt;=Settings!$B$4),ROUND(J1549,10),"")</f>
        <v/>
      </c>
      <c r="AD1549" s="71" t="str">
        <f aca="false">IF(X1549="HIGH RATE",ROUND(O1549,10),"")</f>
        <v/>
      </c>
      <c r="AE1549" s="71" t="s">
        <v>60</v>
      </c>
      <c r="AF1549" s="73" t="n">
        <f aca="false">SUMIFS(Detail!$L$2:$L$9168,Detail!$C$2:$C$9168,$A1549)</f>
        <v>0</v>
      </c>
      <c r="AG1549" s="74" t="n">
        <f aca="false">SUMIFS(Detail!$N$2:$N$9168,Detail!$C$2:$C$9168,$A1549)</f>
        <v>0</v>
      </c>
    </row>
    <row r="1550" customFormat="false" ht="15" hidden="false" customHeight="false" outlineLevel="0" collapsed="false">
      <c r="A1550" s="71" t="s">
        <v>953</v>
      </c>
      <c r="B1550" s="71" t="s">
        <v>2731</v>
      </c>
      <c r="C1550" s="71" t="s">
        <v>246</v>
      </c>
      <c r="D1550" s="71" t="str">
        <f aca="false">IFERROR(INDEX('Brand Map'!$B$4:$B$125,MATCH(C1550,'Brand Map'!$A$4:$A$125,0)),"Other")</f>
        <v>FYF</v>
      </c>
      <c r="E1550" s="73" t="n">
        <f aca="false">SUMIFS(Detail!$K$2:$K$9168,Detail!$C$2:$C$9168,$A1550)</f>
        <v>0</v>
      </c>
      <c r="F1550" s="73" t="n">
        <f aca="false">SUMIFS(Detail!$E$2:$E$9168,Detail!$C$2:$C$9168,$A1550)</f>
        <v>0</v>
      </c>
      <c r="G1550" s="74" t="n">
        <f aca="false">SUMIFS(Detail!$M$2:$M$9168,Detail!$C$2:$C$9168,$A1550)</f>
        <v>0</v>
      </c>
      <c r="H1550" s="74" t="n">
        <f aca="false">SUMIFS(Detail!$D$2:$D$9168,Detail!$C$2:$C$9168,$A1550)</f>
        <v>0</v>
      </c>
      <c r="I1550" s="74" t="n">
        <v>160.95</v>
      </c>
      <c r="J1550" s="51" t="n">
        <f aca="false">IF(E1550&gt;0,AF1550/E1550,0)</f>
        <v>0</v>
      </c>
      <c r="K1550" s="51" t="n">
        <f aca="false">IF(G1550&gt;0,AG1550/G1550,0)</f>
        <v>0</v>
      </c>
      <c r="L1550" s="75" t="n">
        <f aca="false">H1550/Settings!$B$16</f>
        <v>0</v>
      </c>
      <c r="M1550" s="76" t="n">
        <f aca="false">H1550/Settings!$B$20</f>
        <v>0</v>
      </c>
      <c r="N1550" s="77" t="n">
        <f aca="false">E1550*Settings!$B$3</f>
        <v>0</v>
      </c>
      <c r="O1550" s="77" t="n">
        <f aca="false">IF(E1550&gt;0,(AF1550-N1550)/SQRT(E1550*Settings!$B$3*(1-Settings!$B$3)),0)</f>
        <v>0</v>
      </c>
      <c r="P1550" s="77" t="n">
        <f aca="false">MAX(0,AF1550-N1550)</f>
        <v>0</v>
      </c>
      <c r="Q1550" s="51" t="n">
        <f aca="false">IF(E1550&gt;=Settings!$B$4,(AF1550+Settings!$B$7*Settings!$B$3)/(E1550+Settings!$B$7),Settings!$B$3)</f>
        <v>0.0748599558648786</v>
      </c>
      <c r="R1550" s="78" t="n">
        <f aca="false">PERCENTRANK($H$2:$H$1780,H1550,6)</f>
        <v>0</v>
      </c>
      <c r="S1550" s="78" t="n">
        <f aca="false">PERCENTRANK($Q$2:$Q$1780,Q1550,6)</f>
        <v>0.0646794</v>
      </c>
      <c r="T1550" s="78" t="n">
        <f aca="false">PERCENTRANK($F$2:$F$1780,F1550,6)</f>
        <v>0</v>
      </c>
      <c r="U1550" s="79" t="n">
        <f aca="false">IF(F1550&gt;0,ROUND((Settings!$B$8*T1550+Settings!$B$9*R1550+Settings!$B$10*S1550)/SUM(Settings!$B$8:$B$10),10),0)</f>
        <v>0</v>
      </c>
      <c r="V1550" s="71" t="str">
        <f aca="false">IF(U1550&gt;0,RANK(U1550,$U$2:$U$1780)+COUNTIF($U$2:U1550,U1550)-1,"")</f>
        <v/>
      </c>
      <c r="W1550" s="71" t="str">
        <f aca="false">IF(V1550="","",IF(V1550&lt;=Settings!$B$11,"1 - Fix first",IF(V1550&lt;=Settings!$B$12,"2 - Review","3 - Monitor")))</f>
        <v/>
      </c>
      <c r="X1550" s="71" t="str">
        <f aca="false">IF(AND(E1550&gt;=Settings!$B$4,AF1550&gt;=Settings!$B$5,O1550&gt;=Settings!$B$6),"HIGH RATE","")</f>
        <v/>
      </c>
      <c r="Y1550" s="71" t="str">
        <f aca="false">IF(F1550&gt;0,RANK(F1550,$F$2:$F$1780)+COUNTIF($F$2:F1550,F1550)-1,"")</f>
        <v/>
      </c>
      <c r="Z1550" s="71" t="str">
        <f aca="false">IF(H1550&gt;0,RANK(H1550,$H$2:$H$1780)+COUNTIF($H$2:H1550,H1550)-1,"")</f>
        <v/>
      </c>
      <c r="AA1550" s="71" t="str">
        <f aca="false">IF(AC1550="","",RANK(AC1550,$AC$2:$AC$1780)+COUNTIF($AC$2:AC1550,AC1550)-1)</f>
        <v/>
      </c>
      <c r="AB1550" s="71" t="str">
        <f aca="false">IF(AD1550="","",RANK(AD1550,$AD$2:$AD$1780)+COUNTIF($AD$2:AD1550,AD1550)-1)</f>
        <v/>
      </c>
      <c r="AC1550" s="71" t="str">
        <f aca="false">IF(AND(AF1550&gt;0,E1550&gt;=Settings!$B$4),ROUND(J1550,10),"")</f>
        <v/>
      </c>
      <c r="AD1550" s="71" t="str">
        <f aca="false">IF(X1550="HIGH RATE",ROUND(O1550,10),"")</f>
        <v/>
      </c>
      <c r="AE1550" s="71" t="s">
        <v>60</v>
      </c>
      <c r="AF1550" s="73" t="n">
        <f aca="false">SUMIFS(Detail!$L$2:$L$9168,Detail!$C$2:$C$9168,$A1550)</f>
        <v>0</v>
      </c>
      <c r="AG1550" s="74" t="n">
        <f aca="false">SUMIFS(Detail!$N$2:$N$9168,Detail!$C$2:$C$9168,$A1550)</f>
        <v>0</v>
      </c>
    </row>
    <row r="1551" customFormat="false" ht="15" hidden="false" customHeight="false" outlineLevel="0" collapsed="false">
      <c r="A1551" s="71" t="s">
        <v>1309</v>
      </c>
      <c r="B1551" s="71" t="s">
        <v>2731</v>
      </c>
      <c r="C1551" s="71" t="s">
        <v>246</v>
      </c>
      <c r="D1551" s="71" t="str">
        <f aca="false">IFERROR(INDEX('Brand Map'!$B$4:$B$125,MATCH(C1551,'Brand Map'!$A$4:$A$125,0)),"Other")</f>
        <v>FYF</v>
      </c>
      <c r="E1551" s="73" t="n">
        <f aca="false">SUMIFS(Detail!$K$2:$K$9168,Detail!$C$2:$C$9168,$A1551)</f>
        <v>0</v>
      </c>
      <c r="F1551" s="73" t="n">
        <f aca="false">SUMIFS(Detail!$E$2:$E$9168,Detail!$C$2:$C$9168,$A1551)</f>
        <v>0</v>
      </c>
      <c r="G1551" s="74" t="n">
        <f aca="false">SUMIFS(Detail!$M$2:$M$9168,Detail!$C$2:$C$9168,$A1551)</f>
        <v>0</v>
      </c>
      <c r="H1551" s="74" t="n">
        <f aca="false">SUMIFS(Detail!$D$2:$D$9168,Detail!$C$2:$C$9168,$A1551)</f>
        <v>0</v>
      </c>
      <c r="I1551" s="74" t="n">
        <v>194.95</v>
      </c>
      <c r="J1551" s="51" t="n">
        <f aca="false">IF(E1551&gt;0,AF1551/E1551,0)</f>
        <v>0</v>
      </c>
      <c r="K1551" s="51" t="n">
        <f aca="false">IF(G1551&gt;0,AG1551/G1551,0)</f>
        <v>0</v>
      </c>
      <c r="L1551" s="75" t="n">
        <f aca="false">H1551/Settings!$B$16</f>
        <v>0</v>
      </c>
      <c r="M1551" s="76" t="n">
        <f aca="false">H1551/Settings!$B$20</f>
        <v>0</v>
      </c>
      <c r="N1551" s="77" t="n">
        <f aca="false">E1551*Settings!$B$3</f>
        <v>0</v>
      </c>
      <c r="O1551" s="77" t="n">
        <f aca="false">IF(E1551&gt;0,(AF1551-N1551)/SQRT(E1551*Settings!$B$3*(1-Settings!$B$3)),0)</f>
        <v>0</v>
      </c>
      <c r="P1551" s="77" t="n">
        <f aca="false">MAX(0,AF1551-N1551)</f>
        <v>0</v>
      </c>
      <c r="Q1551" s="51" t="n">
        <f aca="false">IF(E1551&gt;=Settings!$B$4,(AF1551+Settings!$B$7*Settings!$B$3)/(E1551+Settings!$B$7),Settings!$B$3)</f>
        <v>0.0748599558648786</v>
      </c>
      <c r="R1551" s="78" t="n">
        <f aca="false">PERCENTRANK($H$2:$H$1780,H1551,6)</f>
        <v>0</v>
      </c>
      <c r="S1551" s="78" t="n">
        <f aca="false">PERCENTRANK($Q$2:$Q$1780,Q1551,6)</f>
        <v>0.0646794</v>
      </c>
      <c r="T1551" s="78" t="n">
        <f aca="false">PERCENTRANK($F$2:$F$1780,F1551,6)</f>
        <v>0</v>
      </c>
      <c r="U1551" s="79" t="n">
        <f aca="false">IF(F1551&gt;0,ROUND((Settings!$B$8*T1551+Settings!$B$9*R1551+Settings!$B$10*S1551)/SUM(Settings!$B$8:$B$10),10),0)</f>
        <v>0</v>
      </c>
      <c r="V1551" s="71" t="str">
        <f aca="false">IF(U1551&gt;0,RANK(U1551,$U$2:$U$1780)+COUNTIF($U$2:U1551,U1551)-1,"")</f>
        <v/>
      </c>
      <c r="W1551" s="71" t="str">
        <f aca="false">IF(V1551="","",IF(V1551&lt;=Settings!$B$11,"1 - Fix first",IF(V1551&lt;=Settings!$B$12,"2 - Review","3 - Monitor")))</f>
        <v/>
      </c>
      <c r="X1551" s="71" t="str">
        <f aca="false">IF(AND(E1551&gt;=Settings!$B$4,AF1551&gt;=Settings!$B$5,O1551&gt;=Settings!$B$6),"HIGH RATE","")</f>
        <v/>
      </c>
      <c r="Y1551" s="71" t="str">
        <f aca="false">IF(F1551&gt;0,RANK(F1551,$F$2:$F$1780)+COUNTIF($F$2:F1551,F1551)-1,"")</f>
        <v/>
      </c>
      <c r="Z1551" s="71" t="str">
        <f aca="false">IF(H1551&gt;0,RANK(H1551,$H$2:$H$1780)+COUNTIF($H$2:H1551,H1551)-1,"")</f>
        <v/>
      </c>
      <c r="AA1551" s="71" t="str">
        <f aca="false">IF(AC1551="","",RANK(AC1551,$AC$2:$AC$1780)+COUNTIF($AC$2:AC1551,AC1551)-1)</f>
        <v/>
      </c>
      <c r="AB1551" s="71" t="str">
        <f aca="false">IF(AD1551="","",RANK(AD1551,$AD$2:$AD$1780)+COUNTIF($AD$2:AD1551,AD1551)-1)</f>
        <v/>
      </c>
      <c r="AC1551" s="71" t="str">
        <f aca="false">IF(AND(AF1551&gt;0,E1551&gt;=Settings!$B$4),ROUND(J1551,10),"")</f>
        <v/>
      </c>
      <c r="AD1551" s="71" t="str">
        <f aca="false">IF(X1551="HIGH RATE",ROUND(O1551,10),"")</f>
        <v/>
      </c>
      <c r="AE1551" s="71" t="s">
        <v>60</v>
      </c>
      <c r="AF1551" s="73" t="n">
        <f aca="false">SUMIFS(Detail!$L$2:$L$9168,Detail!$C$2:$C$9168,$A1551)</f>
        <v>0</v>
      </c>
      <c r="AG1551" s="74" t="n">
        <f aca="false">SUMIFS(Detail!$N$2:$N$9168,Detail!$C$2:$C$9168,$A1551)</f>
        <v>0</v>
      </c>
    </row>
    <row r="1552" customFormat="false" ht="15" hidden="false" customHeight="false" outlineLevel="0" collapsed="false">
      <c r="A1552" s="71" t="s">
        <v>1180</v>
      </c>
      <c r="B1552" s="71" t="s">
        <v>2731</v>
      </c>
      <c r="C1552" s="71" t="s">
        <v>246</v>
      </c>
      <c r="D1552" s="71" t="str">
        <f aca="false">IFERROR(INDEX('Brand Map'!$B$4:$B$125,MATCH(C1552,'Brand Map'!$A$4:$A$125,0)),"Other")</f>
        <v>FYF</v>
      </c>
      <c r="E1552" s="73" t="n">
        <f aca="false">SUMIFS(Detail!$K$2:$K$9168,Detail!$C$2:$C$9168,$A1552)</f>
        <v>0</v>
      </c>
      <c r="F1552" s="73" t="n">
        <f aca="false">SUMIFS(Detail!$E$2:$E$9168,Detail!$C$2:$C$9168,$A1552)</f>
        <v>0</v>
      </c>
      <c r="G1552" s="74" t="n">
        <f aca="false">SUMIFS(Detail!$M$2:$M$9168,Detail!$C$2:$C$9168,$A1552)</f>
        <v>0</v>
      </c>
      <c r="H1552" s="74" t="n">
        <f aca="false">SUMIFS(Detail!$D$2:$D$9168,Detail!$C$2:$C$9168,$A1552)</f>
        <v>0</v>
      </c>
      <c r="I1552" s="74" t="n">
        <v>204.95</v>
      </c>
      <c r="J1552" s="51" t="n">
        <f aca="false">IF(E1552&gt;0,AF1552/E1552,0)</f>
        <v>0</v>
      </c>
      <c r="K1552" s="51" t="n">
        <f aca="false">IF(G1552&gt;0,AG1552/G1552,0)</f>
        <v>0</v>
      </c>
      <c r="L1552" s="75" t="n">
        <f aca="false">H1552/Settings!$B$16</f>
        <v>0</v>
      </c>
      <c r="M1552" s="76" t="n">
        <f aca="false">H1552/Settings!$B$20</f>
        <v>0</v>
      </c>
      <c r="N1552" s="77" t="n">
        <f aca="false">E1552*Settings!$B$3</f>
        <v>0</v>
      </c>
      <c r="O1552" s="77" t="n">
        <f aca="false">IF(E1552&gt;0,(AF1552-N1552)/SQRT(E1552*Settings!$B$3*(1-Settings!$B$3)),0)</f>
        <v>0</v>
      </c>
      <c r="P1552" s="77" t="n">
        <f aca="false">MAX(0,AF1552-N1552)</f>
        <v>0</v>
      </c>
      <c r="Q1552" s="51" t="n">
        <f aca="false">IF(E1552&gt;=Settings!$B$4,(AF1552+Settings!$B$7*Settings!$B$3)/(E1552+Settings!$B$7),Settings!$B$3)</f>
        <v>0.0748599558648786</v>
      </c>
      <c r="R1552" s="78" t="n">
        <f aca="false">PERCENTRANK($H$2:$H$1780,H1552,6)</f>
        <v>0</v>
      </c>
      <c r="S1552" s="78" t="n">
        <f aca="false">PERCENTRANK($Q$2:$Q$1780,Q1552,6)</f>
        <v>0.0646794</v>
      </c>
      <c r="T1552" s="78" t="n">
        <f aca="false">PERCENTRANK($F$2:$F$1780,F1552,6)</f>
        <v>0</v>
      </c>
      <c r="U1552" s="79" t="n">
        <f aca="false">IF(F1552&gt;0,ROUND((Settings!$B$8*T1552+Settings!$B$9*R1552+Settings!$B$10*S1552)/SUM(Settings!$B$8:$B$10),10),0)</f>
        <v>0</v>
      </c>
      <c r="V1552" s="71" t="str">
        <f aca="false">IF(U1552&gt;0,RANK(U1552,$U$2:$U$1780)+COUNTIF($U$2:U1552,U1552)-1,"")</f>
        <v/>
      </c>
      <c r="W1552" s="71" t="str">
        <f aca="false">IF(V1552="","",IF(V1552&lt;=Settings!$B$11,"1 - Fix first",IF(V1552&lt;=Settings!$B$12,"2 - Review","3 - Monitor")))</f>
        <v/>
      </c>
      <c r="X1552" s="71" t="str">
        <f aca="false">IF(AND(E1552&gt;=Settings!$B$4,AF1552&gt;=Settings!$B$5,O1552&gt;=Settings!$B$6),"HIGH RATE","")</f>
        <v/>
      </c>
      <c r="Y1552" s="71" t="str">
        <f aca="false">IF(F1552&gt;0,RANK(F1552,$F$2:$F$1780)+COUNTIF($F$2:F1552,F1552)-1,"")</f>
        <v/>
      </c>
      <c r="Z1552" s="71" t="str">
        <f aca="false">IF(H1552&gt;0,RANK(H1552,$H$2:$H$1780)+COUNTIF($H$2:H1552,H1552)-1,"")</f>
        <v/>
      </c>
      <c r="AA1552" s="71" t="str">
        <f aca="false">IF(AC1552="","",RANK(AC1552,$AC$2:$AC$1780)+COUNTIF($AC$2:AC1552,AC1552)-1)</f>
        <v/>
      </c>
      <c r="AB1552" s="71" t="str">
        <f aca="false">IF(AD1552="","",RANK(AD1552,$AD$2:$AD$1780)+COUNTIF($AD$2:AD1552,AD1552)-1)</f>
        <v/>
      </c>
      <c r="AC1552" s="71" t="str">
        <f aca="false">IF(AND(AF1552&gt;0,E1552&gt;=Settings!$B$4),ROUND(J1552,10),"")</f>
        <v/>
      </c>
      <c r="AD1552" s="71" t="str">
        <f aca="false">IF(X1552="HIGH RATE",ROUND(O1552,10),"")</f>
        <v/>
      </c>
      <c r="AE1552" s="71" t="s">
        <v>60</v>
      </c>
      <c r="AF1552" s="73" t="n">
        <f aca="false">SUMIFS(Detail!$L$2:$L$9168,Detail!$C$2:$C$9168,$A1552)</f>
        <v>0</v>
      </c>
      <c r="AG1552" s="74" t="n">
        <f aca="false">SUMIFS(Detail!$N$2:$N$9168,Detail!$C$2:$C$9168,$A1552)</f>
        <v>0</v>
      </c>
    </row>
    <row r="1553" customFormat="false" ht="15" hidden="false" customHeight="false" outlineLevel="0" collapsed="false">
      <c r="A1553" s="71" t="s">
        <v>968</v>
      </c>
      <c r="B1553" s="71" t="s">
        <v>3259</v>
      </c>
      <c r="C1553" s="71" t="s">
        <v>246</v>
      </c>
      <c r="D1553" s="71" t="str">
        <f aca="false">IFERROR(INDEX('Brand Map'!$B$4:$B$125,MATCH(C1553,'Brand Map'!$A$4:$A$125,0)),"Other")</f>
        <v>FYF</v>
      </c>
      <c r="E1553" s="73" t="n">
        <f aca="false">SUMIFS(Detail!$K$2:$K$9168,Detail!$C$2:$C$9168,$A1553)</f>
        <v>0</v>
      </c>
      <c r="F1553" s="73" t="n">
        <f aca="false">SUMIFS(Detail!$E$2:$E$9168,Detail!$C$2:$C$9168,$A1553)</f>
        <v>0</v>
      </c>
      <c r="G1553" s="74" t="n">
        <f aca="false">SUMIFS(Detail!$M$2:$M$9168,Detail!$C$2:$C$9168,$A1553)</f>
        <v>0</v>
      </c>
      <c r="H1553" s="74" t="n">
        <f aca="false">SUMIFS(Detail!$D$2:$D$9168,Detail!$C$2:$C$9168,$A1553)</f>
        <v>0</v>
      </c>
      <c r="I1553" s="74" t="n">
        <v>304.95</v>
      </c>
      <c r="J1553" s="51" t="n">
        <f aca="false">IF(E1553&gt;0,AF1553/E1553,0)</f>
        <v>0</v>
      </c>
      <c r="K1553" s="51" t="n">
        <f aca="false">IF(G1553&gt;0,AG1553/G1553,0)</f>
        <v>0</v>
      </c>
      <c r="L1553" s="75" t="n">
        <f aca="false">H1553/Settings!$B$16</f>
        <v>0</v>
      </c>
      <c r="M1553" s="76" t="n">
        <f aca="false">H1553/Settings!$B$20</f>
        <v>0</v>
      </c>
      <c r="N1553" s="77" t="n">
        <f aca="false">E1553*Settings!$B$3</f>
        <v>0</v>
      </c>
      <c r="O1553" s="77" t="n">
        <f aca="false">IF(E1553&gt;0,(AF1553-N1553)/SQRT(E1553*Settings!$B$3*(1-Settings!$B$3)),0)</f>
        <v>0</v>
      </c>
      <c r="P1553" s="77" t="n">
        <f aca="false">MAX(0,AF1553-N1553)</f>
        <v>0</v>
      </c>
      <c r="Q1553" s="51" t="n">
        <f aca="false">IF(E1553&gt;=Settings!$B$4,(AF1553+Settings!$B$7*Settings!$B$3)/(E1553+Settings!$B$7),Settings!$B$3)</f>
        <v>0.0748599558648786</v>
      </c>
      <c r="R1553" s="78" t="n">
        <f aca="false">PERCENTRANK($H$2:$H$1780,H1553,6)</f>
        <v>0</v>
      </c>
      <c r="S1553" s="78" t="n">
        <f aca="false">PERCENTRANK($Q$2:$Q$1780,Q1553,6)</f>
        <v>0.0646794</v>
      </c>
      <c r="T1553" s="78" t="n">
        <f aca="false">PERCENTRANK($F$2:$F$1780,F1553,6)</f>
        <v>0</v>
      </c>
      <c r="U1553" s="79" t="n">
        <f aca="false">IF(F1553&gt;0,ROUND((Settings!$B$8*T1553+Settings!$B$9*R1553+Settings!$B$10*S1553)/SUM(Settings!$B$8:$B$10),10),0)</f>
        <v>0</v>
      </c>
      <c r="V1553" s="71" t="str">
        <f aca="false">IF(U1553&gt;0,RANK(U1553,$U$2:$U$1780)+COUNTIF($U$2:U1553,U1553)-1,"")</f>
        <v/>
      </c>
      <c r="W1553" s="71" t="str">
        <f aca="false">IF(V1553="","",IF(V1553&lt;=Settings!$B$11,"1 - Fix first",IF(V1553&lt;=Settings!$B$12,"2 - Review","3 - Monitor")))</f>
        <v/>
      </c>
      <c r="X1553" s="71" t="str">
        <f aca="false">IF(AND(E1553&gt;=Settings!$B$4,AF1553&gt;=Settings!$B$5,O1553&gt;=Settings!$B$6),"HIGH RATE","")</f>
        <v/>
      </c>
      <c r="Y1553" s="71" t="str">
        <f aca="false">IF(F1553&gt;0,RANK(F1553,$F$2:$F$1780)+COUNTIF($F$2:F1553,F1553)-1,"")</f>
        <v/>
      </c>
      <c r="Z1553" s="71" t="str">
        <f aca="false">IF(H1553&gt;0,RANK(H1553,$H$2:$H$1780)+COUNTIF($H$2:H1553,H1553)-1,"")</f>
        <v/>
      </c>
      <c r="AA1553" s="71" t="str">
        <f aca="false">IF(AC1553="","",RANK(AC1553,$AC$2:$AC$1780)+COUNTIF($AC$2:AC1553,AC1553)-1)</f>
        <v/>
      </c>
      <c r="AB1553" s="71" t="str">
        <f aca="false">IF(AD1553="","",RANK(AD1553,$AD$2:$AD$1780)+COUNTIF($AD$2:AD1553,AD1553)-1)</f>
        <v/>
      </c>
      <c r="AC1553" s="71" t="str">
        <f aca="false">IF(AND(AF1553&gt;0,E1553&gt;=Settings!$B$4),ROUND(J1553,10),"")</f>
        <v/>
      </c>
      <c r="AD1553" s="71" t="str">
        <f aca="false">IF(X1553="HIGH RATE",ROUND(O1553,10),"")</f>
        <v/>
      </c>
      <c r="AE1553" s="71" t="s">
        <v>60</v>
      </c>
      <c r="AF1553" s="73" t="n">
        <f aca="false">SUMIFS(Detail!$L$2:$L$9168,Detail!$C$2:$C$9168,$A1553)</f>
        <v>0</v>
      </c>
      <c r="AG1553" s="74" t="n">
        <f aca="false">SUMIFS(Detail!$N$2:$N$9168,Detail!$C$2:$C$9168,$A1553)</f>
        <v>0</v>
      </c>
    </row>
    <row r="1554" customFormat="false" ht="15" hidden="false" customHeight="false" outlineLevel="0" collapsed="false">
      <c r="A1554" s="71" t="s">
        <v>1344</v>
      </c>
      <c r="B1554" s="71" t="s">
        <v>2823</v>
      </c>
      <c r="C1554" s="71" t="s">
        <v>246</v>
      </c>
      <c r="D1554" s="71" t="str">
        <f aca="false">IFERROR(INDEX('Brand Map'!$B$4:$B$125,MATCH(C1554,'Brand Map'!$A$4:$A$125,0)),"Other")</f>
        <v>FYF</v>
      </c>
      <c r="E1554" s="73" t="n">
        <f aca="false">SUMIFS(Detail!$K$2:$K$9168,Detail!$C$2:$C$9168,$A1554)</f>
        <v>0</v>
      </c>
      <c r="F1554" s="73" t="n">
        <f aca="false">SUMIFS(Detail!$E$2:$E$9168,Detail!$C$2:$C$9168,$A1554)</f>
        <v>0</v>
      </c>
      <c r="G1554" s="74" t="n">
        <f aca="false">SUMIFS(Detail!$M$2:$M$9168,Detail!$C$2:$C$9168,$A1554)</f>
        <v>0</v>
      </c>
      <c r="H1554" s="74" t="n">
        <f aca="false">SUMIFS(Detail!$D$2:$D$9168,Detail!$C$2:$C$9168,$A1554)</f>
        <v>0</v>
      </c>
      <c r="I1554" s="74" t="n">
        <v>699.65</v>
      </c>
      <c r="J1554" s="51" t="n">
        <f aca="false">IF(E1554&gt;0,AF1554/E1554,0)</f>
        <v>0</v>
      </c>
      <c r="K1554" s="51" t="n">
        <f aca="false">IF(G1554&gt;0,AG1554/G1554,0)</f>
        <v>0</v>
      </c>
      <c r="L1554" s="75" t="n">
        <f aca="false">H1554/Settings!$B$16</f>
        <v>0</v>
      </c>
      <c r="M1554" s="76" t="n">
        <f aca="false">H1554/Settings!$B$20</f>
        <v>0</v>
      </c>
      <c r="N1554" s="77" t="n">
        <f aca="false">E1554*Settings!$B$3</f>
        <v>0</v>
      </c>
      <c r="O1554" s="77" t="n">
        <f aca="false">IF(E1554&gt;0,(AF1554-N1554)/SQRT(E1554*Settings!$B$3*(1-Settings!$B$3)),0)</f>
        <v>0</v>
      </c>
      <c r="P1554" s="77" t="n">
        <f aca="false">MAX(0,AF1554-N1554)</f>
        <v>0</v>
      </c>
      <c r="Q1554" s="51" t="n">
        <f aca="false">IF(E1554&gt;=Settings!$B$4,(AF1554+Settings!$B$7*Settings!$B$3)/(E1554+Settings!$B$7),Settings!$B$3)</f>
        <v>0.0748599558648786</v>
      </c>
      <c r="R1554" s="78" t="n">
        <f aca="false">PERCENTRANK($H$2:$H$1780,H1554,6)</f>
        <v>0</v>
      </c>
      <c r="S1554" s="78" t="n">
        <f aca="false">PERCENTRANK($Q$2:$Q$1780,Q1554,6)</f>
        <v>0.0646794</v>
      </c>
      <c r="T1554" s="78" t="n">
        <f aca="false">PERCENTRANK($F$2:$F$1780,F1554,6)</f>
        <v>0</v>
      </c>
      <c r="U1554" s="79" t="n">
        <f aca="false">IF(F1554&gt;0,ROUND((Settings!$B$8*T1554+Settings!$B$9*R1554+Settings!$B$10*S1554)/SUM(Settings!$B$8:$B$10),10),0)</f>
        <v>0</v>
      </c>
      <c r="V1554" s="71" t="str">
        <f aca="false">IF(U1554&gt;0,RANK(U1554,$U$2:$U$1780)+COUNTIF($U$2:U1554,U1554)-1,"")</f>
        <v/>
      </c>
      <c r="W1554" s="71" t="str">
        <f aca="false">IF(V1554="","",IF(V1554&lt;=Settings!$B$11,"1 - Fix first",IF(V1554&lt;=Settings!$B$12,"2 - Review","3 - Monitor")))</f>
        <v/>
      </c>
      <c r="X1554" s="71" t="str">
        <f aca="false">IF(AND(E1554&gt;=Settings!$B$4,AF1554&gt;=Settings!$B$5,O1554&gt;=Settings!$B$6),"HIGH RATE","")</f>
        <v/>
      </c>
      <c r="Y1554" s="71" t="str">
        <f aca="false">IF(F1554&gt;0,RANK(F1554,$F$2:$F$1780)+COUNTIF($F$2:F1554,F1554)-1,"")</f>
        <v/>
      </c>
      <c r="Z1554" s="71" t="str">
        <f aca="false">IF(H1554&gt;0,RANK(H1554,$H$2:$H$1780)+COUNTIF($H$2:H1554,H1554)-1,"")</f>
        <v/>
      </c>
      <c r="AA1554" s="71" t="str">
        <f aca="false">IF(AC1554="","",RANK(AC1554,$AC$2:$AC$1780)+COUNTIF($AC$2:AC1554,AC1554)-1)</f>
        <v/>
      </c>
      <c r="AB1554" s="71" t="str">
        <f aca="false">IF(AD1554="","",RANK(AD1554,$AD$2:$AD$1780)+COUNTIF($AD$2:AD1554,AD1554)-1)</f>
        <v/>
      </c>
      <c r="AC1554" s="71" t="str">
        <f aca="false">IF(AND(AF1554&gt;0,E1554&gt;=Settings!$B$4),ROUND(J1554,10),"")</f>
        <v/>
      </c>
      <c r="AD1554" s="71" t="str">
        <f aca="false">IF(X1554="HIGH RATE",ROUND(O1554,10),"")</f>
        <v/>
      </c>
      <c r="AE1554" s="71" t="s">
        <v>60</v>
      </c>
      <c r="AF1554" s="73" t="n">
        <f aca="false">SUMIFS(Detail!$L$2:$L$9168,Detail!$C$2:$C$9168,$A1554)</f>
        <v>0</v>
      </c>
      <c r="AG1554" s="74" t="n">
        <f aca="false">SUMIFS(Detail!$N$2:$N$9168,Detail!$C$2:$C$9168,$A1554)</f>
        <v>0</v>
      </c>
    </row>
    <row r="1555" customFormat="false" ht="15" hidden="false" customHeight="false" outlineLevel="0" collapsed="false">
      <c r="A1555" s="71" t="s">
        <v>1361</v>
      </c>
      <c r="B1555" s="71" t="s">
        <v>2823</v>
      </c>
      <c r="C1555" s="71" t="s">
        <v>246</v>
      </c>
      <c r="D1555" s="71" t="str">
        <f aca="false">IFERROR(INDEX('Brand Map'!$B$4:$B$125,MATCH(C1555,'Brand Map'!$A$4:$A$125,0)),"Other")</f>
        <v>FYF</v>
      </c>
      <c r="E1555" s="73" t="n">
        <f aca="false">SUMIFS(Detail!$K$2:$K$9168,Detail!$C$2:$C$9168,$A1555)</f>
        <v>0</v>
      </c>
      <c r="F1555" s="73" t="n">
        <f aca="false">SUMIFS(Detail!$E$2:$E$9168,Detail!$C$2:$C$9168,$A1555)</f>
        <v>0</v>
      </c>
      <c r="G1555" s="74" t="n">
        <f aca="false">SUMIFS(Detail!$M$2:$M$9168,Detail!$C$2:$C$9168,$A1555)</f>
        <v>0</v>
      </c>
      <c r="H1555" s="74" t="n">
        <f aca="false">SUMIFS(Detail!$D$2:$D$9168,Detail!$C$2:$C$9168,$A1555)</f>
        <v>0</v>
      </c>
      <c r="I1555" s="74" t="n">
        <v>249.9</v>
      </c>
      <c r="J1555" s="51" t="n">
        <f aca="false">IF(E1555&gt;0,AF1555/E1555,0)</f>
        <v>0</v>
      </c>
      <c r="K1555" s="51" t="n">
        <f aca="false">IF(G1555&gt;0,AG1555/G1555,0)</f>
        <v>0</v>
      </c>
      <c r="L1555" s="75" t="n">
        <f aca="false">H1555/Settings!$B$16</f>
        <v>0</v>
      </c>
      <c r="M1555" s="76" t="n">
        <f aca="false">H1555/Settings!$B$20</f>
        <v>0</v>
      </c>
      <c r="N1555" s="77" t="n">
        <f aca="false">E1555*Settings!$B$3</f>
        <v>0</v>
      </c>
      <c r="O1555" s="77" t="n">
        <f aca="false">IF(E1555&gt;0,(AF1555-N1555)/SQRT(E1555*Settings!$B$3*(1-Settings!$B$3)),0)</f>
        <v>0</v>
      </c>
      <c r="P1555" s="77" t="n">
        <f aca="false">MAX(0,AF1555-N1555)</f>
        <v>0</v>
      </c>
      <c r="Q1555" s="51" t="n">
        <f aca="false">IF(E1555&gt;=Settings!$B$4,(AF1555+Settings!$B$7*Settings!$B$3)/(E1555+Settings!$B$7),Settings!$B$3)</f>
        <v>0.0748599558648786</v>
      </c>
      <c r="R1555" s="78" t="n">
        <f aca="false">PERCENTRANK($H$2:$H$1780,H1555,6)</f>
        <v>0</v>
      </c>
      <c r="S1555" s="78" t="n">
        <f aca="false">PERCENTRANK($Q$2:$Q$1780,Q1555,6)</f>
        <v>0.0646794</v>
      </c>
      <c r="T1555" s="78" t="n">
        <f aca="false">PERCENTRANK($F$2:$F$1780,F1555,6)</f>
        <v>0</v>
      </c>
      <c r="U1555" s="79" t="n">
        <f aca="false">IF(F1555&gt;0,ROUND((Settings!$B$8*T1555+Settings!$B$9*R1555+Settings!$B$10*S1555)/SUM(Settings!$B$8:$B$10),10),0)</f>
        <v>0</v>
      </c>
      <c r="V1555" s="71" t="str">
        <f aca="false">IF(U1555&gt;0,RANK(U1555,$U$2:$U$1780)+COUNTIF($U$2:U1555,U1555)-1,"")</f>
        <v/>
      </c>
      <c r="W1555" s="71" t="str">
        <f aca="false">IF(V1555="","",IF(V1555&lt;=Settings!$B$11,"1 - Fix first",IF(V1555&lt;=Settings!$B$12,"2 - Review","3 - Monitor")))</f>
        <v/>
      </c>
      <c r="X1555" s="71" t="str">
        <f aca="false">IF(AND(E1555&gt;=Settings!$B$4,AF1555&gt;=Settings!$B$5,O1555&gt;=Settings!$B$6),"HIGH RATE","")</f>
        <v/>
      </c>
      <c r="Y1555" s="71" t="str">
        <f aca="false">IF(F1555&gt;0,RANK(F1555,$F$2:$F$1780)+COUNTIF($F$2:F1555,F1555)-1,"")</f>
        <v/>
      </c>
      <c r="Z1555" s="71" t="str">
        <f aca="false">IF(H1555&gt;0,RANK(H1555,$H$2:$H$1780)+COUNTIF($H$2:H1555,H1555)-1,"")</f>
        <v/>
      </c>
      <c r="AA1555" s="71" t="str">
        <f aca="false">IF(AC1555="","",RANK(AC1555,$AC$2:$AC$1780)+COUNTIF($AC$2:AC1555,AC1555)-1)</f>
        <v/>
      </c>
      <c r="AB1555" s="71" t="str">
        <f aca="false">IF(AD1555="","",RANK(AD1555,$AD$2:$AD$1780)+COUNTIF($AD$2:AD1555,AD1555)-1)</f>
        <v/>
      </c>
      <c r="AC1555" s="71" t="str">
        <f aca="false">IF(AND(AF1555&gt;0,E1555&gt;=Settings!$B$4),ROUND(J1555,10),"")</f>
        <v/>
      </c>
      <c r="AD1555" s="71" t="str">
        <f aca="false">IF(X1555="HIGH RATE",ROUND(O1555,10),"")</f>
        <v/>
      </c>
      <c r="AE1555" s="71" t="s">
        <v>60</v>
      </c>
      <c r="AF1555" s="73" t="n">
        <f aca="false">SUMIFS(Detail!$L$2:$L$9168,Detail!$C$2:$C$9168,$A1555)</f>
        <v>0</v>
      </c>
      <c r="AG1555" s="74" t="n">
        <f aca="false">SUMIFS(Detail!$N$2:$N$9168,Detail!$C$2:$C$9168,$A1555)</f>
        <v>0</v>
      </c>
    </row>
    <row r="1556" customFormat="false" ht="15" hidden="false" customHeight="false" outlineLevel="0" collapsed="false">
      <c r="A1556" s="71" t="s">
        <v>1476</v>
      </c>
      <c r="B1556" s="71" t="s">
        <v>3260</v>
      </c>
      <c r="C1556" s="71" t="s">
        <v>246</v>
      </c>
      <c r="D1556" s="71" t="str">
        <f aca="false">IFERROR(INDEX('Brand Map'!$B$4:$B$125,MATCH(C1556,'Brand Map'!$A$4:$A$125,0)),"Other")</f>
        <v>FYF</v>
      </c>
      <c r="E1556" s="73" t="n">
        <f aca="false">SUMIFS(Detail!$K$2:$K$9168,Detail!$C$2:$C$9168,$A1556)</f>
        <v>0</v>
      </c>
      <c r="F1556" s="73" t="n">
        <f aca="false">SUMIFS(Detail!$E$2:$E$9168,Detail!$C$2:$C$9168,$A1556)</f>
        <v>0</v>
      </c>
      <c r="G1556" s="74" t="n">
        <f aca="false">SUMIFS(Detail!$M$2:$M$9168,Detail!$C$2:$C$9168,$A1556)</f>
        <v>0</v>
      </c>
      <c r="H1556" s="74" t="n">
        <f aca="false">SUMIFS(Detail!$D$2:$D$9168,Detail!$C$2:$C$9168,$A1556)</f>
        <v>0</v>
      </c>
      <c r="I1556" s="74" t="n">
        <v>224.95</v>
      </c>
      <c r="J1556" s="51" t="n">
        <f aca="false">IF(E1556&gt;0,AF1556/E1556,0)</f>
        <v>0</v>
      </c>
      <c r="K1556" s="51" t="n">
        <f aca="false">IF(G1556&gt;0,AG1556/G1556,0)</f>
        <v>0</v>
      </c>
      <c r="L1556" s="75" t="n">
        <f aca="false">H1556/Settings!$B$16</f>
        <v>0</v>
      </c>
      <c r="M1556" s="76" t="n">
        <f aca="false">H1556/Settings!$B$20</f>
        <v>0</v>
      </c>
      <c r="N1556" s="77" t="n">
        <f aca="false">E1556*Settings!$B$3</f>
        <v>0</v>
      </c>
      <c r="O1556" s="77" t="n">
        <f aca="false">IF(E1556&gt;0,(AF1556-N1556)/SQRT(E1556*Settings!$B$3*(1-Settings!$B$3)),0)</f>
        <v>0</v>
      </c>
      <c r="P1556" s="77" t="n">
        <f aca="false">MAX(0,AF1556-N1556)</f>
        <v>0</v>
      </c>
      <c r="Q1556" s="51" t="n">
        <f aca="false">IF(E1556&gt;=Settings!$B$4,(AF1556+Settings!$B$7*Settings!$B$3)/(E1556+Settings!$B$7),Settings!$B$3)</f>
        <v>0.0748599558648786</v>
      </c>
      <c r="R1556" s="78" t="n">
        <f aca="false">PERCENTRANK($H$2:$H$1780,H1556,6)</f>
        <v>0</v>
      </c>
      <c r="S1556" s="78" t="n">
        <f aca="false">PERCENTRANK($Q$2:$Q$1780,Q1556,6)</f>
        <v>0.0646794</v>
      </c>
      <c r="T1556" s="78" t="n">
        <f aca="false">PERCENTRANK($F$2:$F$1780,F1556,6)</f>
        <v>0</v>
      </c>
      <c r="U1556" s="79" t="n">
        <f aca="false">IF(F1556&gt;0,ROUND((Settings!$B$8*T1556+Settings!$B$9*R1556+Settings!$B$10*S1556)/SUM(Settings!$B$8:$B$10),10),0)</f>
        <v>0</v>
      </c>
      <c r="V1556" s="71" t="str">
        <f aca="false">IF(U1556&gt;0,RANK(U1556,$U$2:$U$1780)+COUNTIF($U$2:U1556,U1556)-1,"")</f>
        <v/>
      </c>
      <c r="W1556" s="71" t="str">
        <f aca="false">IF(V1556="","",IF(V1556&lt;=Settings!$B$11,"1 - Fix first",IF(V1556&lt;=Settings!$B$12,"2 - Review","3 - Monitor")))</f>
        <v/>
      </c>
      <c r="X1556" s="71" t="str">
        <f aca="false">IF(AND(E1556&gt;=Settings!$B$4,AF1556&gt;=Settings!$B$5,O1556&gt;=Settings!$B$6),"HIGH RATE","")</f>
        <v/>
      </c>
      <c r="Y1556" s="71" t="str">
        <f aca="false">IF(F1556&gt;0,RANK(F1556,$F$2:$F$1780)+COUNTIF($F$2:F1556,F1556)-1,"")</f>
        <v/>
      </c>
      <c r="Z1556" s="71" t="str">
        <f aca="false">IF(H1556&gt;0,RANK(H1556,$H$2:$H$1780)+COUNTIF($H$2:H1556,H1556)-1,"")</f>
        <v/>
      </c>
      <c r="AA1556" s="71" t="str">
        <f aca="false">IF(AC1556="","",RANK(AC1556,$AC$2:$AC$1780)+COUNTIF($AC$2:AC1556,AC1556)-1)</f>
        <v/>
      </c>
      <c r="AB1556" s="71" t="str">
        <f aca="false">IF(AD1556="","",RANK(AD1556,$AD$2:$AD$1780)+COUNTIF($AD$2:AD1556,AD1556)-1)</f>
        <v/>
      </c>
      <c r="AC1556" s="71" t="str">
        <f aca="false">IF(AND(AF1556&gt;0,E1556&gt;=Settings!$B$4),ROUND(J1556,10),"")</f>
        <v/>
      </c>
      <c r="AD1556" s="71" t="str">
        <f aca="false">IF(X1556="HIGH RATE",ROUND(O1556,10),"")</f>
        <v/>
      </c>
      <c r="AE1556" s="71" t="s">
        <v>60</v>
      </c>
      <c r="AF1556" s="73" t="n">
        <f aca="false">SUMIFS(Detail!$L$2:$L$9168,Detail!$C$2:$C$9168,$A1556)</f>
        <v>0</v>
      </c>
      <c r="AG1556" s="74" t="n">
        <f aca="false">SUMIFS(Detail!$N$2:$N$9168,Detail!$C$2:$C$9168,$A1556)</f>
        <v>0</v>
      </c>
    </row>
    <row r="1557" customFormat="false" ht="15" hidden="false" customHeight="false" outlineLevel="0" collapsed="false">
      <c r="A1557" s="71" t="s">
        <v>806</v>
      </c>
      <c r="B1557" s="71" t="s">
        <v>807</v>
      </c>
      <c r="C1557" s="71" t="s">
        <v>246</v>
      </c>
      <c r="D1557" s="71" t="str">
        <f aca="false">IFERROR(INDEX('Brand Map'!$B$4:$B$125,MATCH(C1557,'Brand Map'!$A$4:$A$125,0)),"Other")</f>
        <v>FYF</v>
      </c>
      <c r="E1557" s="73" t="n">
        <f aca="false">SUMIFS(Detail!$K$2:$K$9168,Detail!$C$2:$C$9168,$A1557)</f>
        <v>0</v>
      </c>
      <c r="F1557" s="73" t="n">
        <f aca="false">SUMIFS(Detail!$E$2:$E$9168,Detail!$C$2:$C$9168,$A1557)</f>
        <v>0</v>
      </c>
      <c r="G1557" s="74" t="n">
        <f aca="false">SUMIFS(Detail!$M$2:$M$9168,Detail!$C$2:$C$9168,$A1557)</f>
        <v>0</v>
      </c>
      <c r="H1557" s="74" t="n">
        <f aca="false">SUMIFS(Detail!$D$2:$D$9168,Detail!$C$2:$C$9168,$A1557)</f>
        <v>0</v>
      </c>
      <c r="I1557" s="74" t="n">
        <v>0</v>
      </c>
      <c r="J1557" s="51" t="n">
        <f aca="false">IF(E1557&gt;0,AF1557/E1557,0)</f>
        <v>0</v>
      </c>
      <c r="K1557" s="51" t="n">
        <f aca="false">IF(G1557&gt;0,AG1557/G1557,0)</f>
        <v>0</v>
      </c>
      <c r="L1557" s="75" t="n">
        <f aca="false">H1557/Settings!$B$16</f>
        <v>0</v>
      </c>
      <c r="M1557" s="76" t="n">
        <f aca="false">H1557/Settings!$B$20</f>
        <v>0</v>
      </c>
      <c r="N1557" s="77" t="n">
        <f aca="false">E1557*Settings!$B$3</f>
        <v>0</v>
      </c>
      <c r="O1557" s="77" t="n">
        <f aca="false">IF(E1557&gt;0,(AF1557-N1557)/SQRT(E1557*Settings!$B$3*(1-Settings!$B$3)),0)</f>
        <v>0</v>
      </c>
      <c r="P1557" s="77" t="n">
        <f aca="false">MAX(0,AF1557-N1557)</f>
        <v>0</v>
      </c>
      <c r="Q1557" s="51" t="n">
        <f aca="false">IF(E1557&gt;=Settings!$B$4,(AF1557+Settings!$B$7*Settings!$B$3)/(E1557+Settings!$B$7),Settings!$B$3)</f>
        <v>0.0748599558648786</v>
      </c>
      <c r="R1557" s="78" t="n">
        <f aca="false">PERCENTRANK($H$2:$H$1780,H1557,6)</f>
        <v>0</v>
      </c>
      <c r="S1557" s="78" t="n">
        <f aca="false">PERCENTRANK($Q$2:$Q$1780,Q1557,6)</f>
        <v>0.0646794</v>
      </c>
      <c r="T1557" s="78" t="n">
        <f aca="false">PERCENTRANK($F$2:$F$1780,F1557,6)</f>
        <v>0</v>
      </c>
      <c r="U1557" s="79" t="n">
        <f aca="false">IF(F1557&gt;0,ROUND((Settings!$B$8*T1557+Settings!$B$9*R1557+Settings!$B$10*S1557)/SUM(Settings!$B$8:$B$10),10),0)</f>
        <v>0</v>
      </c>
      <c r="V1557" s="71" t="str">
        <f aca="false">IF(U1557&gt;0,RANK(U1557,$U$2:$U$1780)+COUNTIF($U$2:U1557,U1557)-1,"")</f>
        <v/>
      </c>
      <c r="W1557" s="71" t="str">
        <f aca="false">IF(V1557="","",IF(V1557&lt;=Settings!$B$11,"1 - Fix first",IF(V1557&lt;=Settings!$B$12,"2 - Review","3 - Monitor")))</f>
        <v/>
      </c>
      <c r="X1557" s="71" t="str">
        <f aca="false">IF(AND(E1557&gt;=Settings!$B$4,AF1557&gt;=Settings!$B$5,O1557&gt;=Settings!$B$6),"HIGH RATE","")</f>
        <v/>
      </c>
      <c r="Y1557" s="71" t="str">
        <f aca="false">IF(F1557&gt;0,RANK(F1557,$F$2:$F$1780)+COUNTIF($F$2:F1557,F1557)-1,"")</f>
        <v/>
      </c>
      <c r="Z1557" s="71" t="str">
        <f aca="false">IF(H1557&gt;0,RANK(H1557,$H$2:$H$1780)+COUNTIF($H$2:H1557,H1557)-1,"")</f>
        <v/>
      </c>
      <c r="AA1557" s="71" t="str">
        <f aca="false">IF(AC1557="","",RANK(AC1557,$AC$2:$AC$1780)+COUNTIF($AC$2:AC1557,AC1557)-1)</f>
        <v/>
      </c>
      <c r="AB1557" s="71" t="str">
        <f aca="false">IF(AD1557="","",RANK(AD1557,$AD$2:$AD$1780)+COUNTIF($AD$2:AD1557,AD1557)-1)</f>
        <v/>
      </c>
      <c r="AC1557" s="71" t="str">
        <f aca="false">IF(AND(AF1557&gt;0,E1557&gt;=Settings!$B$4),ROUND(J1557,10),"")</f>
        <v/>
      </c>
      <c r="AD1557" s="71" t="str">
        <f aca="false">IF(X1557="HIGH RATE",ROUND(O1557,10),"")</f>
        <v/>
      </c>
      <c r="AE1557" s="71" t="s">
        <v>60</v>
      </c>
      <c r="AF1557" s="73" t="n">
        <f aca="false">SUMIFS(Detail!$L$2:$L$9168,Detail!$C$2:$C$9168,$A1557)</f>
        <v>0</v>
      </c>
      <c r="AG1557" s="74" t="n">
        <f aca="false">SUMIFS(Detail!$N$2:$N$9168,Detail!$C$2:$C$9168,$A1557)</f>
        <v>0</v>
      </c>
    </row>
    <row r="1558" customFormat="false" ht="15" hidden="false" customHeight="false" outlineLevel="0" collapsed="false">
      <c r="A1558" s="71" t="s">
        <v>1734</v>
      </c>
      <c r="B1558" s="71" t="s">
        <v>3261</v>
      </c>
      <c r="C1558" s="71" t="s">
        <v>310</v>
      </c>
      <c r="D1558" s="71" t="str">
        <f aca="false">IFERROR(INDEX('Brand Map'!$B$4:$B$125,MATCH(C1558,'Brand Map'!$A$4:$A$125,0)),"Other")</f>
        <v>GBAU</v>
      </c>
      <c r="E1558" s="73" t="n">
        <f aca="false">SUMIFS(Detail!$K$2:$K$9168,Detail!$C$2:$C$9168,$A1558)</f>
        <v>0</v>
      </c>
      <c r="F1558" s="73" t="n">
        <f aca="false">SUMIFS(Detail!$E$2:$E$9168,Detail!$C$2:$C$9168,$A1558)</f>
        <v>0</v>
      </c>
      <c r="G1558" s="74" t="n">
        <f aca="false">SUMIFS(Detail!$M$2:$M$9168,Detail!$C$2:$C$9168,$A1558)</f>
        <v>0</v>
      </c>
      <c r="H1558" s="74" t="n">
        <f aca="false">SUMIFS(Detail!$D$2:$D$9168,Detail!$C$2:$C$9168,$A1558)</f>
        <v>0</v>
      </c>
      <c r="I1558" s="74" t="n">
        <v>0</v>
      </c>
      <c r="J1558" s="51" t="n">
        <f aca="false">IF(E1558&gt;0,AF1558/E1558,0)</f>
        <v>0</v>
      </c>
      <c r="K1558" s="51" t="n">
        <f aca="false">IF(G1558&gt;0,AG1558/G1558,0)</f>
        <v>0</v>
      </c>
      <c r="L1558" s="75" t="n">
        <f aca="false">H1558/Settings!$B$16</f>
        <v>0</v>
      </c>
      <c r="M1558" s="76" t="n">
        <f aca="false">H1558/Settings!$B$20</f>
        <v>0</v>
      </c>
      <c r="N1558" s="77" t="n">
        <f aca="false">E1558*Settings!$B$3</f>
        <v>0</v>
      </c>
      <c r="O1558" s="77" t="n">
        <f aca="false">IF(E1558&gt;0,(AF1558-N1558)/SQRT(E1558*Settings!$B$3*(1-Settings!$B$3)),0)</f>
        <v>0</v>
      </c>
      <c r="P1558" s="77" t="n">
        <f aca="false">MAX(0,AF1558-N1558)</f>
        <v>0</v>
      </c>
      <c r="Q1558" s="51" t="n">
        <f aca="false">IF(E1558&gt;=Settings!$B$4,(AF1558+Settings!$B$7*Settings!$B$3)/(E1558+Settings!$B$7),Settings!$B$3)</f>
        <v>0.0748599558648786</v>
      </c>
      <c r="R1558" s="78" t="n">
        <f aca="false">PERCENTRANK($H$2:$H$1780,H1558,6)</f>
        <v>0</v>
      </c>
      <c r="S1558" s="78" t="n">
        <f aca="false">PERCENTRANK($Q$2:$Q$1780,Q1558,6)</f>
        <v>0.0646794</v>
      </c>
      <c r="T1558" s="78" t="n">
        <f aca="false">PERCENTRANK($F$2:$F$1780,F1558,6)</f>
        <v>0</v>
      </c>
      <c r="U1558" s="79" t="n">
        <f aca="false">IF(F1558&gt;0,ROUND((Settings!$B$8*T1558+Settings!$B$9*R1558+Settings!$B$10*S1558)/SUM(Settings!$B$8:$B$10),10),0)</f>
        <v>0</v>
      </c>
      <c r="V1558" s="71" t="str">
        <f aca="false">IF(U1558&gt;0,RANK(U1558,$U$2:$U$1780)+COUNTIF($U$2:U1558,U1558)-1,"")</f>
        <v/>
      </c>
      <c r="W1558" s="71" t="str">
        <f aca="false">IF(V1558="","",IF(V1558&lt;=Settings!$B$11,"1 - Fix first",IF(V1558&lt;=Settings!$B$12,"2 - Review","3 - Monitor")))</f>
        <v/>
      </c>
      <c r="X1558" s="71" t="str">
        <f aca="false">IF(AND(E1558&gt;=Settings!$B$4,AF1558&gt;=Settings!$B$5,O1558&gt;=Settings!$B$6),"HIGH RATE","")</f>
        <v/>
      </c>
      <c r="Y1558" s="71" t="str">
        <f aca="false">IF(F1558&gt;0,RANK(F1558,$F$2:$F$1780)+COUNTIF($F$2:F1558,F1558)-1,"")</f>
        <v/>
      </c>
      <c r="Z1558" s="71" t="str">
        <f aca="false">IF(H1558&gt;0,RANK(H1558,$H$2:$H$1780)+COUNTIF($H$2:H1558,H1558)-1,"")</f>
        <v/>
      </c>
      <c r="AA1558" s="71" t="str">
        <f aca="false">IF(AC1558="","",RANK(AC1558,$AC$2:$AC$1780)+COUNTIF($AC$2:AC1558,AC1558)-1)</f>
        <v/>
      </c>
      <c r="AB1558" s="71" t="str">
        <f aca="false">IF(AD1558="","",RANK(AD1558,$AD$2:$AD$1780)+COUNTIF($AD$2:AD1558,AD1558)-1)</f>
        <v/>
      </c>
      <c r="AC1558" s="71" t="str">
        <f aca="false">IF(AND(AF1558&gt;0,E1558&gt;=Settings!$B$4),ROUND(J1558,10),"")</f>
        <v/>
      </c>
      <c r="AD1558" s="71" t="str">
        <f aca="false">IF(X1558="HIGH RATE",ROUND(O1558,10),"")</f>
        <v/>
      </c>
      <c r="AE1558" s="71" t="s">
        <v>59</v>
      </c>
      <c r="AF1558" s="73" t="n">
        <f aca="false">SUMIFS(Detail!$L$2:$L$9168,Detail!$C$2:$C$9168,$A1558)</f>
        <v>0</v>
      </c>
      <c r="AG1558" s="74" t="n">
        <f aca="false">SUMIFS(Detail!$N$2:$N$9168,Detail!$C$2:$C$9168,$A1558)</f>
        <v>0</v>
      </c>
    </row>
    <row r="1559" customFormat="false" ht="15" hidden="false" customHeight="false" outlineLevel="0" collapsed="false">
      <c r="A1559" s="71" t="s">
        <v>1370</v>
      </c>
      <c r="B1559" s="71" t="s">
        <v>3262</v>
      </c>
      <c r="C1559" s="71" t="s">
        <v>310</v>
      </c>
      <c r="D1559" s="71" t="str">
        <f aca="false">IFERROR(INDEX('Brand Map'!$B$4:$B$125,MATCH(C1559,'Brand Map'!$A$4:$A$125,0)),"Other")</f>
        <v>GBAU</v>
      </c>
      <c r="E1559" s="73" t="n">
        <f aca="false">SUMIFS(Detail!$K$2:$K$9168,Detail!$C$2:$C$9168,$A1559)</f>
        <v>0</v>
      </c>
      <c r="F1559" s="73" t="n">
        <f aca="false">SUMIFS(Detail!$E$2:$E$9168,Detail!$C$2:$C$9168,$A1559)</f>
        <v>0</v>
      </c>
      <c r="G1559" s="74" t="n">
        <f aca="false">SUMIFS(Detail!$M$2:$M$9168,Detail!$C$2:$C$9168,$A1559)</f>
        <v>0</v>
      </c>
      <c r="H1559" s="74" t="n">
        <f aca="false">SUMIFS(Detail!$D$2:$D$9168,Detail!$C$2:$C$9168,$A1559)</f>
        <v>0</v>
      </c>
      <c r="I1559" s="74" t="n">
        <v>962.89</v>
      </c>
      <c r="J1559" s="51" t="n">
        <f aca="false">IF(E1559&gt;0,AF1559/E1559,0)</f>
        <v>0</v>
      </c>
      <c r="K1559" s="51" t="n">
        <f aca="false">IF(G1559&gt;0,AG1559/G1559,0)</f>
        <v>0</v>
      </c>
      <c r="L1559" s="75" t="n">
        <f aca="false">H1559/Settings!$B$16</f>
        <v>0</v>
      </c>
      <c r="M1559" s="76" t="n">
        <f aca="false">H1559/Settings!$B$20</f>
        <v>0</v>
      </c>
      <c r="N1559" s="77" t="n">
        <f aca="false">E1559*Settings!$B$3</f>
        <v>0</v>
      </c>
      <c r="O1559" s="77" t="n">
        <f aca="false">IF(E1559&gt;0,(AF1559-N1559)/SQRT(E1559*Settings!$B$3*(1-Settings!$B$3)),0)</f>
        <v>0</v>
      </c>
      <c r="P1559" s="77" t="n">
        <f aca="false">MAX(0,AF1559-N1559)</f>
        <v>0</v>
      </c>
      <c r="Q1559" s="51" t="n">
        <f aca="false">IF(E1559&gt;=Settings!$B$4,(AF1559+Settings!$B$7*Settings!$B$3)/(E1559+Settings!$B$7),Settings!$B$3)</f>
        <v>0.0748599558648786</v>
      </c>
      <c r="R1559" s="78" t="n">
        <f aca="false">PERCENTRANK($H$2:$H$1780,H1559,6)</f>
        <v>0</v>
      </c>
      <c r="S1559" s="78" t="n">
        <f aca="false">PERCENTRANK($Q$2:$Q$1780,Q1559,6)</f>
        <v>0.0646794</v>
      </c>
      <c r="T1559" s="78" t="n">
        <f aca="false">PERCENTRANK($F$2:$F$1780,F1559,6)</f>
        <v>0</v>
      </c>
      <c r="U1559" s="79" t="n">
        <f aca="false">IF(F1559&gt;0,ROUND((Settings!$B$8*T1559+Settings!$B$9*R1559+Settings!$B$10*S1559)/SUM(Settings!$B$8:$B$10),10),0)</f>
        <v>0</v>
      </c>
      <c r="V1559" s="71" t="str">
        <f aca="false">IF(U1559&gt;0,RANK(U1559,$U$2:$U$1780)+COUNTIF($U$2:U1559,U1559)-1,"")</f>
        <v/>
      </c>
      <c r="W1559" s="71" t="str">
        <f aca="false">IF(V1559="","",IF(V1559&lt;=Settings!$B$11,"1 - Fix first",IF(V1559&lt;=Settings!$B$12,"2 - Review","3 - Monitor")))</f>
        <v/>
      </c>
      <c r="X1559" s="71" t="str">
        <f aca="false">IF(AND(E1559&gt;=Settings!$B$4,AF1559&gt;=Settings!$B$5,O1559&gt;=Settings!$B$6),"HIGH RATE","")</f>
        <v/>
      </c>
      <c r="Y1559" s="71" t="str">
        <f aca="false">IF(F1559&gt;0,RANK(F1559,$F$2:$F$1780)+COUNTIF($F$2:F1559,F1559)-1,"")</f>
        <v/>
      </c>
      <c r="Z1559" s="71" t="str">
        <f aca="false">IF(H1559&gt;0,RANK(H1559,$H$2:$H$1780)+COUNTIF($H$2:H1559,H1559)-1,"")</f>
        <v/>
      </c>
      <c r="AA1559" s="71" t="str">
        <f aca="false">IF(AC1559="","",RANK(AC1559,$AC$2:$AC$1780)+COUNTIF($AC$2:AC1559,AC1559)-1)</f>
        <v/>
      </c>
      <c r="AB1559" s="71" t="str">
        <f aca="false">IF(AD1559="","",RANK(AD1559,$AD$2:$AD$1780)+COUNTIF($AD$2:AD1559,AD1559)-1)</f>
        <v/>
      </c>
      <c r="AC1559" s="71" t="str">
        <f aca="false">IF(AND(AF1559&gt;0,E1559&gt;=Settings!$B$4),ROUND(J1559,10),"")</f>
        <v/>
      </c>
      <c r="AD1559" s="71" t="str">
        <f aca="false">IF(X1559="HIGH RATE",ROUND(O1559,10),"")</f>
        <v/>
      </c>
      <c r="AE1559" s="71" t="s">
        <v>59</v>
      </c>
      <c r="AF1559" s="73" t="n">
        <f aca="false">SUMIFS(Detail!$L$2:$L$9168,Detail!$C$2:$C$9168,$A1559)</f>
        <v>0</v>
      </c>
      <c r="AG1559" s="74" t="n">
        <f aca="false">SUMIFS(Detail!$N$2:$N$9168,Detail!$C$2:$C$9168,$A1559)</f>
        <v>0</v>
      </c>
    </row>
    <row r="1560" customFormat="false" ht="15" hidden="false" customHeight="false" outlineLevel="0" collapsed="false">
      <c r="A1560" s="71" t="s">
        <v>1075</v>
      </c>
      <c r="B1560" s="71" t="s">
        <v>3263</v>
      </c>
      <c r="C1560" s="71" t="s">
        <v>310</v>
      </c>
      <c r="D1560" s="71" t="str">
        <f aca="false">IFERROR(INDEX('Brand Map'!$B$4:$B$125,MATCH(C1560,'Brand Map'!$A$4:$A$125,0)),"Other")</f>
        <v>GBAU</v>
      </c>
      <c r="E1560" s="73" t="n">
        <f aca="false">SUMIFS(Detail!$K$2:$K$9168,Detail!$C$2:$C$9168,$A1560)</f>
        <v>2</v>
      </c>
      <c r="F1560" s="73" t="n">
        <f aca="false">SUMIFS(Detail!$E$2:$E$9168,Detail!$C$2:$C$9168,$A1560)</f>
        <v>0</v>
      </c>
      <c r="G1560" s="74" t="n">
        <f aca="false">SUMIFS(Detail!$M$2:$M$9168,Detail!$C$2:$C$9168,$A1560)</f>
        <v>152.64</v>
      </c>
      <c r="H1560" s="74" t="n">
        <f aca="false">SUMIFS(Detail!$D$2:$D$9168,Detail!$C$2:$C$9168,$A1560)</f>
        <v>0</v>
      </c>
      <c r="I1560" s="74" t="n">
        <v>485.44</v>
      </c>
      <c r="J1560" s="51" t="n">
        <f aca="false">IF(E1560&gt;0,AF1560/E1560,0)</f>
        <v>0</v>
      </c>
      <c r="K1560" s="51" t="n">
        <f aca="false">IF(G1560&gt;0,AG1560/G1560,0)</f>
        <v>0</v>
      </c>
      <c r="L1560" s="75" t="n">
        <f aca="false">H1560/Settings!$B$16</f>
        <v>0</v>
      </c>
      <c r="M1560" s="76" t="n">
        <f aca="false">H1560/Settings!$B$20</f>
        <v>0</v>
      </c>
      <c r="N1560" s="77" t="n">
        <f aca="false">E1560*Settings!$B$3</f>
        <v>0.149719911729757</v>
      </c>
      <c r="O1560" s="77" t="n">
        <f aca="false">IF(E1560&gt;0,(AF1560-N1560)/SQRT(E1560*Settings!$B$3*(1-Settings!$B$3)),0)</f>
        <v>-0.402287039792884</v>
      </c>
      <c r="P1560" s="77" t="n">
        <f aca="false">MAX(0,AF1560-N1560)</f>
        <v>0</v>
      </c>
      <c r="Q1560" s="51" t="n">
        <f aca="false">IF(E1560&gt;=Settings!$B$4,(AF1560+Settings!$B$7*Settings!$B$3)/(E1560+Settings!$B$7),Settings!$B$3)</f>
        <v>0.0748599558648786</v>
      </c>
      <c r="R1560" s="78" t="n">
        <f aca="false">PERCENTRANK($H$2:$H$1780,H1560,6)</f>
        <v>0</v>
      </c>
      <c r="S1560" s="78" t="n">
        <f aca="false">PERCENTRANK($Q$2:$Q$1780,Q1560,6)</f>
        <v>0.0646794</v>
      </c>
      <c r="T1560" s="78" t="n">
        <f aca="false">PERCENTRANK($F$2:$F$1780,F1560,6)</f>
        <v>0</v>
      </c>
      <c r="U1560" s="79" t="n">
        <f aca="false">IF(F1560&gt;0,ROUND((Settings!$B$8*T1560+Settings!$B$9*R1560+Settings!$B$10*S1560)/SUM(Settings!$B$8:$B$10),10),0)</f>
        <v>0</v>
      </c>
      <c r="V1560" s="71" t="str">
        <f aca="false">IF(U1560&gt;0,RANK(U1560,$U$2:$U$1780)+COUNTIF($U$2:U1560,U1560)-1,"")</f>
        <v/>
      </c>
      <c r="W1560" s="71" t="str">
        <f aca="false">IF(V1560="","",IF(V1560&lt;=Settings!$B$11,"1 - Fix first",IF(V1560&lt;=Settings!$B$12,"2 - Review","3 - Monitor")))</f>
        <v/>
      </c>
      <c r="X1560" s="71" t="str">
        <f aca="false">IF(AND(E1560&gt;=Settings!$B$4,AF1560&gt;=Settings!$B$5,O1560&gt;=Settings!$B$6),"HIGH RATE","")</f>
        <v/>
      </c>
      <c r="Y1560" s="71" t="str">
        <f aca="false">IF(F1560&gt;0,RANK(F1560,$F$2:$F$1780)+COUNTIF($F$2:F1560,F1560)-1,"")</f>
        <v/>
      </c>
      <c r="Z1560" s="71" t="str">
        <f aca="false">IF(H1560&gt;0,RANK(H1560,$H$2:$H$1780)+COUNTIF($H$2:H1560,H1560)-1,"")</f>
        <v/>
      </c>
      <c r="AA1560" s="71" t="str">
        <f aca="false">IF(AC1560="","",RANK(AC1560,$AC$2:$AC$1780)+COUNTIF($AC$2:AC1560,AC1560)-1)</f>
        <v/>
      </c>
      <c r="AB1560" s="71" t="str">
        <f aca="false">IF(AD1560="","",RANK(AD1560,$AD$2:$AD$1780)+COUNTIF($AD$2:AD1560,AD1560)-1)</f>
        <v/>
      </c>
      <c r="AC1560" s="71" t="str">
        <f aca="false">IF(AND(AF1560&gt;0,E1560&gt;=Settings!$B$4),ROUND(J1560,10),"")</f>
        <v/>
      </c>
      <c r="AD1560" s="71" t="str">
        <f aca="false">IF(X1560="HIGH RATE",ROUND(O1560,10),"")</f>
        <v/>
      </c>
      <c r="AE1560" s="71" t="s">
        <v>59</v>
      </c>
      <c r="AF1560" s="73" t="n">
        <f aca="false">SUMIFS(Detail!$L$2:$L$9168,Detail!$C$2:$C$9168,$A1560)</f>
        <v>0</v>
      </c>
      <c r="AG1560" s="74" t="n">
        <f aca="false">SUMIFS(Detail!$N$2:$N$9168,Detail!$C$2:$C$9168,$A1560)</f>
        <v>0</v>
      </c>
    </row>
    <row r="1561" customFormat="false" ht="15" hidden="false" customHeight="false" outlineLevel="0" collapsed="false">
      <c r="A1561" s="71" t="s">
        <v>1475</v>
      </c>
      <c r="B1561" s="71" t="s">
        <v>3264</v>
      </c>
      <c r="C1561" s="71" t="s">
        <v>310</v>
      </c>
      <c r="D1561" s="71" t="str">
        <f aca="false">IFERROR(INDEX('Brand Map'!$B$4:$B$125,MATCH(C1561,'Brand Map'!$A$4:$A$125,0)),"Other")</f>
        <v>GBAU</v>
      </c>
      <c r="E1561" s="73" t="n">
        <f aca="false">SUMIFS(Detail!$K$2:$K$9168,Detail!$C$2:$C$9168,$A1561)</f>
        <v>1</v>
      </c>
      <c r="F1561" s="73" t="n">
        <f aca="false">SUMIFS(Detail!$E$2:$E$9168,Detail!$C$2:$C$9168,$A1561)</f>
        <v>0</v>
      </c>
      <c r="G1561" s="74" t="n">
        <f aca="false">SUMIFS(Detail!$M$2:$M$9168,Detail!$C$2:$C$9168,$A1561)</f>
        <v>77.23</v>
      </c>
      <c r="H1561" s="74" t="n">
        <f aca="false">SUMIFS(Detail!$D$2:$D$9168,Detail!$C$2:$C$9168,$A1561)</f>
        <v>0</v>
      </c>
      <c r="I1561" s="74" t="n">
        <v>509.26</v>
      </c>
      <c r="J1561" s="51" t="n">
        <f aca="false">IF(E1561&gt;0,AF1561/E1561,0)</f>
        <v>0</v>
      </c>
      <c r="K1561" s="51" t="n">
        <f aca="false">IF(G1561&gt;0,AG1561/G1561,0)</f>
        <v>0</v>
      </c>
      <c r="L1561" s="75" t="n">
        <f aca="false">H1561/Settings!$B$16</f>
        <v>0</v>
      </c>
      <c r="M1561" s="76" t="n">
        <f aca="false">H1561/Settings!$B$20</f>
        <v>0</v>
      </c>
      <c r="N1561" s="77" t="n">
        <f aca="false">E1561*Settings!$B$3</f>
        <v>0.0748599558648786</v>
      </c>
      <c r="O1561" s="77" t="n">
        <f aca="false">IF(E1561&gt;0,(AF1561-N1561)/SQRT(E1561*Settings!$B$3*(1-Settings!$B$3)),0)</f>
        <v>-0.28445989382101</v>
      </c>
      <c r="P1561" s="77" t="n">
        <f aca="false">MAX(0,AF1561-N1561)</f>
        <v>0</v>
      </c>
      <c r="Q1561" s="51" t="n">
        <f aca="false">IF(E1561&gt;=Settings!$B$4,(AF1561+Settings!$B$7*Settings!$B$3)/(E1561+Settings!$B$7),Settings!$B$3)</f>
        <v>0.0748599558648786</v>
      </c>
      <c r="R1561" s="78" t="n">
        <f aca="false">PERCENTRANK($H$2:$H$1780,H1561,6)</f>
        <v>0</v>
      </c>
      <c r="S1561" s="78" t="n">
        <f aca="false">PERCENTRANK($Q$2:$Q$1780,Q1561,6)</f>
        <v>0.0646794</v>
      </c>
      <c r="T1561" s="78" t="n">
        <f aca="false">PERCENTRANK($F$2:$F$1780,F1561,6)</f>
        <v>0</v>
      </c>
      <c r="U1561" s="79" t="n">
        <f aca="false">IF(F1561&gt;0,ROUND((Settings!$B$8*T1561+Settings!$B$9*R1561+Settings!$B$10*S1561)/SUM(Settings!$B$8:$B$10),10),0)</f>
        <v>0</v>
      </c>
      <c r="V1561" s="71" t="str">
        <f aca="false">IF(U1561&gt;0,RANK(U1561,$U$2:$U$1780)+COUNTIF($U$2:U1561,U1561)-1,"")</f>
        <v/>
      </c>
      <c r="W1561" s="71" t="str">
        <f aca="false">IF(V1561="","",IF(V1561&lt;=Settings!$B$11,"1 - Fix first",IF(V1561&lt;=Settings!$B$12,"2 - Review","3 - Monitor")))</f>
        <v/>
      </c>
      <c r="X1561" s="71" t="str">
        <f aca="false">IF(AND(E1561&gt;=Settings!$B$4,AF1561&gt;=Settings!$B$5,O1561&gt;=Settings!$B$6),"HIGH RATE","")</f>
        <v/>
      </c>
      <c r="Y1561" s="71" t="str">
        <f aca="false">IF(F1561&gt;0,RANK(F1561,$F$2:$F$1780)+COUNTIF($F$2:F1561,F1561)-1,"")</f>
        <v/>
      </c>
      <c r="Z1561" s="71" t="str">
        <f aca="false">IF(H1561&gt;0,RANK(H1561,$H$2:$H$1780)+COUNTIF($H$2:H1561,H1561)-1,"")</f>
        <v/>
      </c>
      <c r="AA1561" s="71" t="str">
        <f aca="false">IF(AC1561="","",RANK(AC1561,$AC$2:$AC$1780)+COUNTIF($AC$2:AC1561,AC1561)-1)</f>
        <v/>
      </c>
      <c r="AB1561" s="71" t="str">
        <f aca="false">IF(AD1561="","",RANK(AD1561,$AD$2:$AD$1780)+COUNTIF($AD$2:AD1561,AD1561)-1)</f>
        <v/>
      </c>
      <c r="AC1561" s="71" t="str">
        <f aca="false">IF(AND(AF1561&gt;0,E1561&gt;=Settings!$B$4),ROUND(J1561,10),"")</f>
        <v/>
      </c>
      <c r="AD1561" s="71" t="str">
        <f aca="false">IF(X1561="HIGH RATE",ROUND(O1561,10),"")</f>
        <v/>
      </c>
      <c r="AE1561" s="71" t="s">
        <v>59</v>
      </c>
      <c r="AF1561" s="73" t="n">
        <f aca="false">SUMIFS(Detail!$L$2:$L$9168,Detail!$C$2:$C$9168,$A1561)</f>
        <v>0</v>
      </c>
      <c r="AG1561" s="74" t="n">
        <f aca="false">SUMIFS(Detail!$N$2:$N$9168,Detail!$C$2:$C$9168,$A1561)</f>
        <v>0</v>
      </c>
    </row>
    <row r="1562" customFormat="false" ht="15" hidden="false" customHeight="false" outlineLevel="0" collapsed="false">
      <c r="A1562" s="71" t="s">
        <v>1014</v>
      </c>
      <c r="B1562" s="71" t="s">
        <v>3265</v>
      </c>
      <c r="C1562" s="71" t="s">
        <v>310</v>
      </c>
      <c r="D1562" s="71" t="str">
        <f aca="false">IFERROR(INDEX('Brand Map'!$B$4:$B$125,MATCH(C1562,'Brand Map'!$A$4:$A$125,0)),"Other")</f>
        <v>GBAU</v>
      </c>
      <c r="E1562" s="73" t="n">
        <f aca="false">SUMIFS(Detail!$K$2:$K$9168,Detail!$C$2:$C$9168,$A1562)</f>
        <v>2</v>
      </c>
      <c r="F1562" s="73" t="n">
        <f aca="false">SUMIFS(Detail!$E$2:$E$9168,Detail!$C$2:$C$9168,$A1562)</f>
        <v>0</v>
      </c>
      <c r="G1562" s="74" t="n">
        <f aca="false">SUMIFS(Detail!$M$2:$M$9168,Detail!$C$2:$C$9168,$A1562)</f>
        <v>198.08</v>
      </c>
      <c r="H1562" s="74" t="n">
        <f aca="false">SUMIFS(Detail!$D$2:$D$9168,Detail!$C$2:$C$9168,$A1562)</f>
        <v>0</v>
      </c>
      <c r="I1562" s="74" t="n">
        <v>680.6</v>
      </c>
      <c r="J1562" s="51" t="n">
        <f aca="false">IF(E1562&gt;0,AF1562/E1562,0)</f>
        <v>0</v>
      </c>
      <c r="K1562" s="51" t="n">
        <f aca="false">IF(G1562&gt;0,AG1562/G1562,0)</f>
        <v>0</v>
      </c>
      <c r="L1562" s="75" t="n">
        <f aca="false">H1562/Settings!$B$16</f>
        <v>0</v>
      </c>
      <c r="M1562" s="76" t="n">
        <f aca="false">H1562/Settings!$B$20</f>
        <v>0</v>
      </c>
      <c r="N1562" s="77" t="n">
        <f aca="false">E1562*Settings!$B$3</f>
        <v>0.149719911729757</v>
      </c>
      <c r="O1562" s="77" t="n">
        <f aca="false">IF(E1562&gt;0,(AF1562-N1562)/SQRT(E1562*Settings!$B$3*(1-Settings!$B$3)),0)</f>
        <v>-0.402287039792884</v>
      </c>
      <c r="P1562" s="77" t="n">
        <f aca="false">MAX(0,AF1562-N1562)</f>
        <v>0</v>
      </c>
      <c r="Q1562" s="51" t="n">
        <f aca="false">IF(E1562&gt;=Settings!$B$4,(AF1562+Settings!$B$7*Settings!$B$3)/(E1562+Settings!$B$7),Settings!$B$3)</f>
        <v>0.0748599558648786</v>
      </c>
      <c r="R1562" s="78" t="n">
        <f aca="false">PERCENTRANK($H$2:$H$1780,H1562,6)</f>
        <v>0</v>
      </c>
      <c r="S1562" s="78" t="n">
        <f aca="false">PERCENTRANK($Q$2:$Q$1780,Q1562,6)</f>
        <v>0.0646794</v>
      </c>
      <c r="T1562" s="78" t="n">
        <f aca="false">PERCENTRANK($F$2:$F$1780,F1562,6)</f>
        <v>0</v>
      </c>
      <c r="U1562" s="79" t="n">
        <f aca="false">IF(F1562&gt;0,ROUND((Settings!$B$8*T1562+Settings!$B$9*R1562+Settings!$B$10*S1562)/SUM(Settings!$B$8:$B$10),10),0)</f>
        <v>0</v>
      </c>
      <c r="V1562" s="71" t="str">
        <f aca="false">IF(U1562&gt;0,RANK(U1562,$U$2:$U$1780)+COUNTIF($U$2:U1562,U1562)-1,"")</f>
        <v/>
      </c>
      <c r="W1562" s="71" t="str">
        <f aca="false">IF(V1562="","",IF(V1562&lt;=Settings!$B$11,"1 - Fix first",IF(V1562&lt;=Settings!$B$12,"2 - Review","3 - Monitor")))</f>
        <v/>
      </c>
      <c r="X1562" s="71" t="str">
        <f aca="false">IF(AND(E1562&gt;=Settings!$B$4,AF1562&gt;=Settings!$B$5,O1562&gt;=Settings!$B$6),"HIGH RATE","")</f>
        <v/>
      </c>
      <c r="Y1562" s="71" t="str">
        <f aca="false">IF(F1562&gt;0,RANK(F1562,$F$2:$F$1780)+COUNTIF($F$2:F1562,F1562)-1,"")</f>
        <v/>
      </c>
      <c r="Z1562" s="71" t="str">
        <f aca="false">IF(H1562&gt;0,RANK(H1562,$H$2:$H$1780)+COUNTIF($H$2:H1562,H1562)-1,"")</f>
        <v/>
      </c>
      <c r="AA1562" s="71" t="str">
        <f aca="false">IF(AC1562="","",RANK(AC1562,$AC$2:$AC$1780)+COUNTIF($AC$2:AC1562,AC1562)-1)</f>
        <v/>
      </c>
      <c r="AB1562" s="71" t="str">
        <f aca="false">IF(AD1562="","",RANK(AD1562,$AD$2:$AD$1780)+COUNTIF($AD$2:AD1562,AD1562)-1)</f>
        <v/>
      </c>
      <c r="AC1562" s="71" t="str">
        <f aca="false">IF(AND(AF1562&gt;0,E1562&gt;=Settings!$B$4),ROUND(J1562,10),"")</f>
        <v/>
      </c>
      <c r="AD1562" s="71" t="str">
        <f aca="false">IF(X1562="HIGH RATE",ROUND(O1562,10),"")</f>
        <v/>
      </c>
      <c r="AE1562" s="71" t="s">
        <v>59</v>
      </c>
      <c r="AF1562" s="73" t="n">
        <f aca="false">SUMIFS(Detail!$L$2:$L$9168,Detail!$C$2:$C$9168,$A1562)</f>
        <v>0</v>
      </c>
      <c r="AG1562" s="74" t="n">
        <f aca="false">SUMIFS(Detail!$N$2:$N$9168,Detail!$C$2:$C$9168,$A1562)</f>
        <v>0</v>
      </c>
    </row>
    <row r="1563" customFormat="false" ht="15" hidden="false" customHeight="false" outlineLevel="0" collapsed="false">
      <c r="A1563" s="71" t="s">
        <v>1459</v>
      </c>
      <c r="B1563" s="71" t="s">
        <v>3266</v>
      </c>
      <c r="C1563" s="71" t="s">
        <v>310</v>
      </c>
      <c r="D1563" s="71" t="str">
        <f aca="false">IFERROR(INDEX('Brand Map'!$B$4:$B$125,MATCH(C1563,'Brand Map'!$A$4:$A$125,0)),"Other")</f>
        <v>GBAU</v>
      </c>
      <c r="E1563" s="73" t="n">
        <f aca="false">SUMIFS(Detail!$K$2:$K$9168,Detail!$C$2:$C$9168,$A1563)</f>
        <v>0</v>
      </c>
      <c r="F1563" s="73" t="n">
        <f aca="false">SUMIFS(Detail!$E$2:$E$9168,Detail!$C$2:$C$9168,$A1563)</f>
        <v>0</v>
      </c>
      <c r="G1563" s="74" t="n">
        <f aca="false">SUMIFS(Detail!$M$2:$M$9168,Detail!$C$2:$C$9168,$A1563)</f>
        <v>0</v>
      </c>
      <c r="H1563" s="74" t="n">
        <f aca="false">SUMIFS(Detail!$D$2:$D$9168,Detail!$C$2:$C$9168,$A1563)</f>
        <v>0</v>
      </c>
      <c r="I1563" s="74" t="n">
        <v>84.95</v>
      </c>
      <c r="J1563" s="51" t="n">
        <f aca="false">IF(E1563&gt;0,AF1563/E1563,0)</f>
        <v>0</v>
      </c>
      <c r="K1563" s="51" t="n">
        <f aca="false">IF(G1563&gt;0,AG1563/G1563,0)</f>
        <v>0</v>
      </c>
      <c r="L1563" s="75" t="n">
        <f aca="false">H1563/Settings!$B$16</f>
        <v>0</v>
      </c>
      <c r="M1563" s="76" t="n">
        <f aca="false">H1563/Settings!$B$20</f>
        <v>0</v>
      </c>
      <c r="N1563" s="77" t="n">
        <f aca="false">E1563*Settings!$B$3</f>
        <v>0</v>
      </c>
      <c r="O1563" s="77" t="n">
        <f aca="false">IF(E1563&gt;0,(AF1563-N1563)/SQRT(E1563*Settings!$B$3*(1-Settings!$B$3)),0)</f>
        <v>0</v>
      </c>
      <c r="P1563" s="77" t="n">
        <f aca="false">MAX(0,AF1563-N1563)</f>
        <v>0</v>
      </c>
      <c r="Q1563" s="51" t="n">
        <f aca="false">IF(E1563&gt;=Settings!$B$4,(AF1563+Settings!$B$7*Settings!$B$3)/(E1563+Settings!$B$7),Settings!$B$3)</f>
        <v>0.0748599558648786</v>
      </c>
      <c r="R1563" s="78" t="n">
        <f aca="false">PERCENTRANK($H$2:$H$1780,H1563,6)</f>
        <v>0</v>
      </c>
      <c r="S1563" s="78" t="n">
        <f aca="false">PERCENTRANK($Q$2:$Q$1780,Q1563,6)</f>
        <v>0.0646794</v>
      </c>
      <c r="T1563" s="78" t="n">
        <f aca="false">PERCENTRANK($F$2:$F$1780,F1563,6)</f>
        <v>0</v>
      </c>
      <c r="U1563" s="79" t="n">
        <f aca="false">IF(F1563&gt;0,ROUND((Settings!$B$8*T1563+Settings!$B$9*R1563+Settings!$B$10*S1563)/SUM(Settings!$B$8:$B$10),10),0)</f>
        <v>0</v>
      </c>
      <c r="V1563" s="71" t="str">
        <f aca="false">IF(U1563&gt;0,RANK(U1563,$U$2:$U$1780)+COUNTIF($U$2:U1563,U1563)-1,"")</f>
        <v/>
      </c>
      <c r="W1563" s="71" t="str">
        <f aca="false">IF(V1563="","",IF(V1563&lt;=Settings!$B$11,"1 - Fix first",IF(V1563&lt;=Settings!$B$12,"2 - Review","3 - Monitor")))</f>
        <v/>
      </c>
      <c r="X1563" s="71" t="str">
        <f aca="false">IF(AND(E1563&gt;=Settings!$B$4,AF1563&gt;=Settings!$B$5,O1563&gt;=Settings!$B$6),"HIGH RATE","")</f>
        <v/>
      </c>
      <c r="Y1563" s="71" t="str">
        <f aca="false">IF(F1563&gt;0,RANK(F1563,$F$2:$F$1780)+COUNTIF($F$2:F1563,F1563)-1,"")</f>
        <v/>
      </c>
      <c r="Z1563" s="71" t="str">
        <f aca="false">IF(H1563&gt;0,RANK(H1563,$H$2:$H$1780)+COUNTIF($H$2:H1563,H1563)-1,"")</f>
        <v/>
      </c>
      <c r="AA1563" s="71" t="str">
        <f aca="false">IF(AC1563="","",RANK(AC1563,$AC$2:$AC$1780)+COUNTIF($AC$2:AC1563,AC1563)-1)</f>
        <v/>
      </c>
      <c r="AB1563" s="71" t="str">
        <f aca="false">IF(AD1563="","",RANK(AD1563,$AD$2:$AD$1780)+COUNTIF($AD$2:AD1563,AD1563)-1)</f>
        <v/>
      </c>
      <c r="AC1563" s="71" t="str">
        <f aca="false">IF(AND(AF1563&gt;0,E1563&gt;=Settings!$B$4),ROUND(J1563,10),"")</f>
        <v/>
      </c>
      <c r="AD1563" s="71" t="str">
        <f aca="false">IF(X1563="HIGH RATE",ROUND(O1563,10),"")</f>
        <v/>
      </c>
      <c r="AE1563" s="71" t="s">
        <v>59</v>
      </c>
      <c r="AF1563" s="73" t="n">
        <f aca="false">SUMIFS(Detail!$L$2:$L$9168,Detail!$C$2:$C$9168,$A1563)</f>
        <v>0</v>
      </c>
      <c r="AG1563" s="74" t="n">
        <f aca="false">SUMIFS(Detail!$N$2:$N$9168,Detail!$C$2:$C$9168,$A1563)</f>
        <v>0</v>
      </c>
    </row>
    <row r="1564" customFormat="false" ht="15" hidden="false" customHeight="false" outlineLevel="0" collapsed="false">
      <c r="A1564" s="71" t="s">
        <v>1712</v>
      </c>
      <c r="B1564" s="71" t="s">
        <v>3267</v>
      </c>
      <c r="C1564" s="71" t="s">
        <v>310</v>
      </c>
      <c r="D1564" s="71" t="str">
        <f aca="false">IFERROR(INDEX('Brand Map'!$B$4:$B$125,MATCH(C1564,'Brand Map'!$A$4:$A$125,0)),"Other")</f>
        <v>GBAU</v>
      </c>
      <c r="E1564" s="73" t="n">
        <f aca="false">SUMIFS(Detail!$K$2:$K$9168,Detail!$C$2:$C$9168,$A1564)</f>
        <v>1</v>
      </c>
      <c r="F1564" s="73" t="n">
        <f aca="false">SUMIFS(Detail!$E$2:$E$9168,Detail!$C$2:$C$9168,$A1564)</f>
        <v>0</v>
      </c>
      <c r="G1564" s="74" t="n">
        <f aca="false">SUMIFS(Detail!$M$2:$M$9168,Detail!$C$2:$C$9168,$A1564)</f>
        <v>107.23</v>
      </c>
      <c r="H1564" s="74" t="n">
        <f aca="false">SUMIFS(Detail!$D$2:$D$9168,Detail!$C$2:$C$9168,$A1564)</f>
        <v>0</v>
      </c>
      <c r="I1564" s="74" t="n">
        <v>281.96</v>
      </c>
      <c r="J1564" s="51" t="n">
        <f aca="false">IF(E1564&gt;0,AF1564/E1564,0)</f>
        <v>0</v>
      </c>
      <c r="K1564" s="51" t="n">
        <f aca="false">IF(G1564&gt;0,AG1564/G1564,0)</f>
        <v>0</v>
      </c>
      <c r="L1564" s="75" t="n">
        <f aca="false">H1564/Settings!$B$16</f>
        <v>0</v>
      </c>
      <c r="M1564" s="76" t="n">
        <f aca="false">H1564/Settings!$B$20</f>
        <v>0</v>
      </c>
      <c r="N1564" s="77" t="n">
        <f aca="false">E1564*Settings!$B$3</f>
        <v>0.0748599558648786</v>
      </c>
      <c r="O1564" s="77" t="n">
        <f aca="false">IF(E1564&gt;0,(AF1564-N1564)/SQRT(E1564*Settings!$B$3*(1-Settings!$B$3)),0)</f>
        <v>-0.28445989382101</v>
      </c>
      <c r="P1564" s="77" t="n">
        <f aca="false">MAX(0,AF1564-N1564)</f>
        <v>0</v>
      </c>
      <c r="Q1564" s="51" t="n">
        <f aca="false">IF(E1564&gt;=Settings!$B$4,(AF1564+Settings!$B$7*Settings!$B$3)/(E1564+Settings!$B$7),Settings!$B$3)</f>
        <v>0.0748599558648786</v>
      </c>
      <c r="R1564" s="78" t="n">
        <f aca="false">PERCENTRANK($H$2:$H$1780,H1564,6)</f>
        <v>0</v>
      </c>
      <c r="S1564" s="78" t="n">
        <f aca="false">PERCENTRANK($Q$2:$Q$1780,Q1564,6)</f>
        <v>0.0646794</v>
      </c>
      <c r="T1564" s="78" t="n">
        <f aca="false">PERCENTRANK($F$2:$F$1780,F1564,6)</f>
        <v>0</v>
      </c>
      <c r="U1564" s="79" t="n">
        <f aca="false">IF(F1564&gt;0,ROUND((Settings!$B$8*T1564+Settings!$B$9*R1564+Settings!$B$10*S1564)/SUM(Settings!$B$8:$B$10),10),0)</f>
        <v>0</v>
      </c>
      <c r="V1564" s="71" t="str">
        <f aca="false">IF(U1564&gt;0,RANK(U1564,$U$2:$U$1780)+COUNTIF($U$2:U1564,U1564)-1,"")</f>
        <v/>
      </c>
      <c r="W1564" s="71" t="str">
        <f aca="false">IF(V1564="","",IF(V1564&lt;=Settings!$B$11,"1 - Fix first",IF(V1564&lt;=Settings!$B$12,"2 - Review","3 - Monitor")))</f>
        <v/>
      </c>
      <c r="X1564" s="71" t="str">
        <f aca="false">IF(AND(E1564&gt;=Settings!$B$4,AF1564&gt;=Settings!$B$5,O1564&gt;=Settings!$B$6),"HIGH RATE","")</f>
        <v/>
      </c>
      <c r="Y1564" s="71" t="str">
        <f aca="false">IF(F1564&gt;0,RANK(F1564,$F$2:$F$1780)+COUNTIF($F$2:F1564,F1564)-1,"")</f>
        <v/>
      </c>
      <c r="Z1564" s="71" t="str">
        <f aca="false">IF(H1564&gt;0,RANK(H1564,$H$2:$H$1780)+COUNTIF($H$2:H1564,H1564)-1,"")</f>
        <v/>
      </c>
      <c r="AA1564" s="71" t="str">
        <f aca="false">IF(AC1564="","",RANK(AC1564,$AC$2:$AC$1780)+COUNTIF($AC$2:AC1564,AC1564)-1)</f>
        <v/>
      </c>
      <c r="AB1564" s="71" t="str">
        <f aca="false">IF(AD1564="","",RANK(AD1564,$AD$2:$AD$1780)+COUNTIF($AD$2:AD1564,AD1564)-1)</f>
        <v/>
      </c>
      <c r="AC1564" s="71" t="str">
        <f aca="false">IF(AND(AF1564&gt;0,E1564&gt;=Settings!$B$4),ROUND(J1564,10),"")</f>
        <v/>
      </c>
      <c r="AD1564" s="71" t="str">
        <f aca="false">IF(X1564="HIGH RATE",ROUND(O1564,10),"")</f>
        <v/>
      </c>
      <c r="AE1564" s="71" t="s">
        <v>59</v>
      </c>
      <c r="AF1564" s="73" t="n">
        <f aca="false">SUMIFS(Detail!$L$2:$L$9168,Detail!$C$2:$C$9168,$A1564)</f>
        <v>0</v>
      </c>
      <c r="AG1564" s="74" t="n">
        <f aca="false">SUMIFS(Detail!$N$2:$N$9168,Detail!$C$2:$C$9168,$A1564)</f>
        <v>0</v>
      </c>
    </row>
    <row r="1565" customFormat="false" ht="15" hidden="false" customHeight="false" outlineLevel="0" collapsed="false">
      <c r="A1565" s="71" t="s">
        <v>1422</v>
      </c>
      <c r="B1565" s="71" t="s">
        <v>3268</v>
      </c>
      <c r="C1565" s="71" t="s">
        <v>310</v>
      </c>
      <c r="D1565" s="71" t="str">
        <f aca="false">IFERROR(INDEX('Brand Map'!$B$4:$B$125,MATCH(C1565,'Brand Map'!$A$4:$A$125,0)),"Other")</f>
        <v>GBAU</v>
      </c>
      <c r="E1565" s="73" t="n">
        <f aca="false">SUMIFS(Detail!$K$2:$K$9168,Detail!$C$2:$C$9168,$A1565)</f>
        <v>2</v>
      </c>
      <c r="F1565" s="73" t="n">
        <f aca="false">SUMIFS(Detail!$E$2:$E$9168,Detail!$C$2:$C$9168,$A1565)</f>
        <v>0</v>
      </c>
      <c r="G1565" s="74" t="n">
        <f aca="false">SUMIFS(Detail!$M$2:$M$9168,Detail!$C$2:$C$9168,$A1565)</f>
        <v>290.82</v>
      </c>
      <c r="H1565" s="74" t="n">
        <f aca="false">SUMIFS(Detail!$D$2:$D$9168,Detail!$C$2:$C$9168,$A1565)</f>
        <v>0</v>
      </c>
      <c r="I1565" s="74" t="n">
        <v>725.23</v>
      </c>
      <c r="J1565" s="51" t="n">
        <f aca="false">IF(E1565&gt;0,AF1565/E1565,0)</f>
        <v>0</v>
      </c>
      <c r="K1565" s="51" t="n">
        <f aca="false">IF(G1565&gt;0,AG1565/G1565,0)</f>
        <v>0</v>
      </c>
      <c r="L1565" s="75" t="n">
        <f aca="false">H1565/Settings!$B$16</f>
        <v>0</v>
      </c>
      <c r="M1565" s="76" t="n">
        <f aca="false">H1565/Settings!$B$20</f>
        <v>0</v>
      </c>
      <c r="N1565" s="77" t="n">
        <f aca="false">E1565*Settings!$B$3</f>
        <v>0.149719911729757</v>
      </c>
      <c r="O1565" s="77" t="n">
        <f aca="false">IF(E1565&gt;0,(AF1565-N1565)/SQRT(E1565*Settings!$B$3*(1-Settings!$B$3)),0)</f>
        <v>-0.402287039792884</v>
      </c>
      <c r="P1565" s="77" t="n">
        <f aca="false">MAX(0,AF1565-N1565)</f>
        <v>0</v>
      </c>
      <c r="Q1565" s="51" t="n">
        <f aca="false">IF(E1565&gt;=Settings!$B$4,(AF1565+Settings!$B$7*Settings!$B$3)/(E1565+Settings!$B$7),Settings!$B$3)</f>
        <v>0.0748599558648786</v>
      </c>
      <c r="R1565" s="78" t="n">
        <f aca="false">PERCENTRANK($H$2:$H$1780,H1565,6)</f>
        <v>0</v>
      </c>
      <c r="S1565" s="78" t="n">
        <f aca="false">PERCENTRANK($Q$2:$Q$1780,Q1565,6)</f>
        <v>0.0646794</v>
      </c>
      <c r="T1565" s="78" t="n">
        <f aca="false">PERCENTRANK($F$2:$F$1780,F1565,6)</f>
        <v>0</v>
      </c>
      <c r="U1565" s="79" t="n">
        <f aca="false">IF(F1565&gt;0,ROUND((Settings!$B$8*T1565+Settings!$B$9*R1565+Settings!$B$10*S1565)/SUM(Settings!$B$8:$B$10),10),0)</f>
        <v>0</v>
      </c>
      <c r="V1565" s="71" t="str">
        <f aca="false">IF(U1565&gt;0,RANK(U1565,$U$2:$U$1780)+COUNTIF($U$2:U1565,U1565)-1,"")</f>
        <v/>
      </c>
      <c r="W1565" s="71" t="str">
        <f aca="false">IF(V1565="","",IF(V1565&lt;=Settings!$B$11,"1 - Fix first",IF(V1565&lt;=Settings!$B$12,"2 - Review","3 - Monitor")))</f>
        <v/>
      </c>
      <c r="X1565" s="71" t="str">
        <f aca="false">IF(AND(E1565&gt;=Settings!$B$4,AF1565&gt;=Settings!$B$5,O1565&gt;=Settings!$B$6),"HIGH RATE","")</f>
        <v/>
      </c>
      <c r="Y1565" s="71" t="str">
        <f aca="false">IF(F1565&gt;0,RANK(F1565,$F$2:$F$1780)+COUNTIF($F$2:F1565,F1565)-1,"")</f>
        <v/>
      </c>
      <c r="Z1565" s="71" t="str">
        <f aca="false">IF(H1565&gt;0,RANK(H1565,$H$2:$H$1780)+COUNTIF($H$2:H1565,H1565)-1,"")</f>
        <v/>
      </c>
      <c r="AA1565" s="71" t="str">
        <f aca="false">IF(AC1565="","",RANK(AC1565,$AC$2:$AC$1780)+COUNTIF($AC$2:AC1565,AC1565)-1)</f>
        <v/>
      </c>
      <c r="AB1565" s="71" t="str">
        <f aca="false">IF(AD1565="","",RANK(AD1565,$AD$2:$AD$1780)+COUNTIF($AD$2:AD1565,AD1565)-1)</f>
        <v/>
      </c>
      <c r="AC1565" s="71" t="str">
        <f aca="false">IF(AND(AF1565&gt;0,E1565&gt;=Settings!$B$4),ROUND(J1565,10),"")</f>
        <v/>
      </c>
      <c r="AD1565" s="71" t="str">
        <f aca="false">IF(X1565="HIGH RATE",ROUND(O1565,10),"")</f>
        <v/>
      </c>
      <c r="AE1565" s="71" t="s">
        <v>59</v>
      </c>
      <c r="AF1565" s="73" t="n">
        <f aca="false">SUMIFS(Detail!$L$2:$L$9168,Detail!$C$2:$C$9168,$A1565)</f>
        <v>0</v>
      </c>
      <c r="AG1565" s="74" t="n">
        <f aca="false">SUMIFS(Detail!$N$2:$N$9168,Detail!$C$2:$C$9168,$A1565)</f>
        <v>0</v>
      </c>
    </row>
    <row r="1566" customFormat="false" ht="15" hidden="false" customHeight="false" outlineLevel="0" collapsed="false">
      <c r="A1566" s="71" t="s">
        <v>2128</v>
      </c>
      <c r="B1566" s="71" t="s">
        <v>3269</v>
      </c>
      <c r="C1566" s="71" t="s">
        <v>310</v>
      </c>
      <c r="D1566" s="71" t="str">
        <f aca="false">IFERROR(INDEX('Brand Map'!$B$4:$B$125,MATCH(C1566,'Brand Map'!$A$4:$A$125,0)),"Other")</f>
        <v>GBAU</v>
      </c>
      <c r="E1566" s="73" t="n">
        <f aca="false">SUMIFS(Detail!$K$2:$K$9168,Detail!$C$2:$C$9168,$A1566)</f>
        <v>1</v>
      </c>
      <c r="F1566" s="73" t="n">
        <f aca="false">SUMIFS(Detail!$E$2:$E$9168,Detail!$C$2:$C$9168,$A1566)</f>
        <v>0</v>
      </c>
      <c r="G1566" s="74" t="n">
        <f aca="false">SUMIFS(Detail!$M$2:$M$9168,Detail!$C$2:$C$9168,$A1566)</f>
        <v>118.14</v>
      </c>
      <c r="H1566" s="74" t="n">
        <f aca="false">SUMIFS(Detail!$D$2:$D$9168,Detail!$C$2:$C$9168,$A1566)</f>
        <v>0</v>
      </c>
      <c r="I1566" s="74" t="n">
        <v>345.75</v>
      </c>
      <c r="J1566" s="51" t="n">
        <f aca="false">IF(E1566&gt;0,AF1566/E1566,0)</f>
        <v>0</v>
      </c>
      <c r="K1566" s="51" t="n">
        <f aca="false">IF(G1566&gt;0,AG1566/G1566,0)</f>
        <v>0</v>
      </c>
      <c r="L1566" s="75" t="n">
        <f aca="false">H1566/Settings!$B$16</f>
        <v>0</v>
      </c>
      <c r="M1566" s="76" t="n">
        <f aca="false">H1566/Settings!$B$20</f>
        <v>0</v>
      </c>
      <c r="N1566" s="77" t="n">
        <f aca="false">E1566*Settings!$B$3</f>
        <v>0.0748599558648786</v>
      </c>
      <c r="O1566" s="77" t="n">
        <f aca="false">IF(E1566&gt;0,(AF1566-N1566)/SQRT(E1566*Settings!$B$3*(1-Settings!$B$3)),0)</f>
        <v>-0.28445989382101</v>
      </c>
      <c r="P1566" s="77" t="n">
        <f aca="false">MAX(0,AF1566-N1566)</f>
        <v>0</v>
      </c>
      <c r="Q1566" s="51" t="n">
        <f aca="false">IF(E1566&gt;=Settings!$B$4,(AF1566+Settings!$B$7*Settings!$B$3)/(E1566+Settings!$B$7),Settings!$B$3)</f>
        <v>0.0748599558648786</v>
      </c>
      <c r="R1566" s="78" t="n">
        <f aca="false">PERCENTRANK($H$2:$H$1780,H1566,6)</f>
        <v>0</v>
      </c>
      <c r="S1566" s="78" t="n">
        <f aca="false">PERCENTRANK($Q$2:$Q$1780,Q1566,6)</f>
        <v>0.0646794</v>
      </c>
      <c r="T1566" s="78" t="n">
        <f aca="false">PERCENTRANK($F$2:$F$1780,F1566,6)</f>
        <v>0</v>
      </c>
      <c r="U1566" s="79" t="n">
        <f aca="false">IF(F1566&gt;0,ROUND((Settings!$B$8*T1566+Settings!$B$9*R1566+Settings!$B$10*S1566)/SUM(Settings!$B$8:$B$10),10),0)</f>
        <v>0</v>
      </c>
      <c r="V1566" s="71" t="str">
        <f aca="false">IF(U1566&gt;0,RANK(U1566,$U$2:$U$1780)+COUNTIF($U$2:U1566,U1566)-1,"")</f>
        <v/>
      </c>
      <c r="W1566" s="71" t="str">
        <f aca="false">IF(V1566="","",IF(V1566&lt;=Settings!$B$11,"1 - Fix first",IF(V1566&lt;=Settings!$B$12,"2 - Review","3 - Monitor")))</f>
        <v/>
      </c>
      <c r="X1566" s="71" t="str">
        <f aca="false">IF(AND(E1566&gt;=Settings!$B$4,AF1566&gt;=Settings!$B$5,O1566&gt;=Settings!$B$6),"HIGH RATE","")</f>
        <v/>
      </c>
      <c r="Y1566" s="71" t="str">
        <f aca="false">IF(F1566&gt;0,RANK(F1566,$F$2:$F$1780)+COUNTIF($F$2:F1566,F1566)-1,"")</f>
        <v/>
      </c>
      <c r="Z1566" s="71" t="str">
        <f aca="false">IF(H1566&gt;0,RANK(H1566,$H$2:$H$1780)+COUNTIF($H$2:H1566,H1566)-1,"")</f>
        <v/>
      </c>
      <c r="AA1566" s="71" t="str">
        <f aca="false">IF(AC1566="","",RANK(AC1566,$AC$2:$AC$1780)+COUNTIF($AC$2:AC1566,AC1566)-1)</f>
        <v/>
      </c>
      <c r="AB1566" s="71" t="str">
        <f aca="false">IF(AD1566="","",RANK(AD1566,$AD$2:$AD$1780)+COUNTIF($AD$2:AD1566,AD1566)-1)</f>
        <v/>
      </c>
      <c r="AC1566" s="71" t="str">
        <f aca="false">IF(AND(AF1566&gt;0,E1566&gt;=Settings!$B$4),ROUND(J1566,10),"")</f>
        <v/>
      </c>
      <c r="AD1566" s="71" t="str">
        <f aca="false">IF(X1566="HIGH RATE",ROUND(O1566,10),"")</f>
        <v/>
      </c>
      <c r="AE1566" s="71" t="s">
        <v>59</v>
      </c>
      <c r="AF1566" s="73" t="n">
        <f aca="false">SUMIFS(Detail!$L$2:$L$9168,Detail!$C$2:$C$9168,$A1566)</f>
        <v>0</v>
      </c>
      <c r="AG1566" s="74" t="n">
        <f aca="false">SUMIFS(Detail!$N$2:$N$9168,Detail!$C$2:$C$9168,$A1566)</f>
        <v>0</v>
      </c>
    </row>
    <row r="1567" customFormat="false" ht="15" hidden="false" customHeight="false" outlineLevel="0" collapsed="false">
      <c r="A1567" s="71" t="s">
        <v>1545</v>
      </c>
      <c r="B1567" s="71" t="s">
        <v>2768</v>
      </c>
      <c r="C1567" s="71" t="s">
        <v>310</v>
      </c>
      <c r="D1567" s="71" t="str">
        <f aca="false">IFERROR(INDEX('Brand Map'!$B$4:$B$125,MATCH(C1567,'Brand Map'!$A$4:$A$125,0)),"Other")</f>
        <v>GBAU</v>
      </c>
      <c r="E1567" s="73" t="n">
        <f aca="false">SUMIFS(Detail!$K$2:$K$9168,Detail!$C$2:$C$9168,$A1567)</f>
        <v>0</v>
      </c>
      <c r="F1567" s="73" t="n">
        <f aca="false">SUMIFS(Detail!$E$2:$E$9168,Detail!$C$2:$C$9168,$A1567)</f>
        <v>0</v>
      </c>
      <c r="G1567" s="74" t="n">
        <f aca="false">SUMIFS(Detail!$M$2:$M$9168,Detail!$C$2:$C$9168,$A1567)</f>
        <v>0</v>
      </c>
      <c r="H1567" s="74" t="n">
        <f aca="false">SUMIFS(Detail!$D$2:$D$9168,Detail!$C$2:$C$9168,$A1567)</f>
        <v>0</v>
      </c>
      <c r="I1567" s="74" t="n">
        <v>15</v>
      </c>
      <c r="J1567" s="51" t="n">
        <f aca="false">IF(E1567&gt;0,AF1567/E1567,0)</f>
        <v>0</v>
      </c>
      <c r="K1567" s="51" t="n">
        <f aca="false">IF(G1567&gt;0,AG1567/G1567,0)</f>
        <v>0</v>
      </c>
      <c r="L1567" s="75" t="n">
        <f aca="false">H1567/Settings!$B$16</f>
        <v>0</v>
      </c>
      <c r="M1567" s="76" t="n">
        <f aca="false">H1567/Settings!$B$20</f>
        <v>0</v>
      </c>
      <c r="N1567" s="77" t="n">
        <f aca="false">E1567*Settings!$B$3</f>
        <v>0</v>
      </c>
      <c r="O1567" s="77" t="n">
        <f aca="false">IF(E1567&gt;0,(AF1567-N1567)/SQRT(E1567*Settings!$B$3*(1-Settings!$B$3)),0)</f>
        <v>0</v>
      </c>
      <c r="P1567" s="77" t="n">
        <f aca="false">MAX(0,AF1567-N1567)</f>
        <v>0</v>
      </c>
      <c r="Q1567" s="51" t="n">
        <f aca="false">IF(E1567&gt;=Settings!$B$4,(AF1567+Settings!$B$7*Settings!$B$3)/(E1567+Settings!$B$7),Settings!$B$3)</f>
        <v>0.0748599558648786</v>
      </c>
      <c r="R1567" s="78" t="n">
        <f aca="false">PERCENTRANK($H$2:$H$1780,H1567,6)</f>
        <v>0</v>
      </c>
      <c r="S1567" s="78" t="n">
        <f aca="false">PERCENTRANK($Q$2:$Q$1780,Q1567,6)</f>
        <v>0.0646794</v>
      </c>
      <c r="T1567" s="78" t="n">
        <f aca="false">PERCENTRANK($F$2:$F$1780,F1567,6)</f>
        <v>0</v>
      </c>
      <c r="U1567" s="79" t="n">
        <f aca="false">IF(F1567&gt;0,ROUND((Settings!$B$8*T1567+Settings!$B$9*R1567+Settings!$B$10*S1567)/SUM(Settings!$B$8:$B$10),10),0)</f>
        <v>0</v>
      </c>
      <c r="V1567" s="71" t="str">
        <f aca="false">IF(U1567&gt;0,RANK(U1567,$U$2:$U$1780)+COUNTIF($U$2:U1567,U1567)-1,"")</f>
        <v/>
      </c>
      <c r="W1567" s="71" t="str">
        <f aca="false">IF(V1567="","",IF(V1567&lt;=Settings!$B$11,"1 - Fix first",IF(V1567&lt;=Settings!$B$12,"2 - Review","3 - Monitor")))</f>
        <v/>
      </c>
      <c r="X1567" s="71" t="str">
        <f aca="false">IF(AND(E1567&gt;=Settings!$B$4,AF1567&gt;=Settings!$B$5,O1567&gt;=Settings!$B$6),"HIGH RATE","")</f>
        <v/>
      </c>
      <c r="Y1567" s="71" t="str">
        <f aca="false">IF(F1567&gt;0,RANK(F1567,$F$2:$F$1780)+COUNTIF($F$2:F1567,F1567)-1,"")</f>
        <v/>
      </c>
      <c r="Z1567" s="71" t="str">
        <f aca="false">IF(H1567&gt;0,RANK(H1567,$H$2:$H$1780)+COUNTIF($H$2:H1567,H1567)-1,"")</f>
        <v/>
      </c>
      <c r="AA1567" s="71" t="str">
        <f aca="false">IF(AC1567="","",RANK(AC1567,$AC$2:$AC$1780)+COUNTIF($AC$2:AC1567,AC1567)-1)</f>
        <v/>
      </c>
      <c r="AB1567" s="71" t="str">
        <f aca="false">IF(AD1567="","",RANK(AD1567,$AD$2:$AD$1780)+COUNTIF($AD$2:AD1567,AD1567)-1)</f>
        <v/>
      </c>
      <c r="AC1567" s="71" t="str">
        <f aca="false">IF(AND(AF1567&gt;0,E1567&gt;=Settings!$B$4),ROUND(J1567,10),"")</f>
        <v/>
      </c>
      <c r="AD1567" s="71" t="str">
        <f aca="false">IF(X1567="HIGH RATE",ROUND(O1567,10),"")</f>
        <v/>
      </c>
      <c r="AE1567" s="71" t="s">
        <v>60</v>
      </c>
      <c r="AF1567" s="73" t="n">
        <f aca="false">SUMIFS(Detail!$L$2:$L$9168,Detail!$C$2:$C$9168,$A1567)</f>
        <v>0</v>
      </c>
      <c r="AG1567" s="74" t="n">
        <f aca="false">SUMIFS(Detail!$N$2:$N$9168,Detail!$C$2:$C$9168,$A1567)</f>
        <v>0</v>
      </c>
    </row>
    <row r="1568" customFormat="false" ht="15" hidden="false" customHeight="false" outlineLevel="0" collapsed="false">
      <c r="A1568" s="71" t="s">
        <v>1854</v>
      </c>
      <c r="B1568" s="71" t="s">
        <v>3270</v>
      </c>
      <c r="C1568" s="71" t="s">
        <v>310</v>
      </c>
      <c r="D1568" s="71" t="str">
        <f aca="false">IFERROR(INDEX('Brand Map'!$B$4:$B$125,MATCH(C1568,'Brand Map'!$A$4:$A$125,0)),"Other")</f>
        <v>GBAU</v>
      </c>
      <c r="E1568" s="73" t="n">
        <f aca="false">SUMIFS(Detail!$K$2:$K$9168,Detail!$C$2:$C$9168,$A1568)</f>
        <v>0</v>
      </c>
      <c r="F1568" s="73" t="n">
        <f aca="false">SUMIFS(Detail!$E$2:$E$9168,Detail!$C$2:$C$9168,$A1568)</f>
        <v>0</v>
      </c>
      <c r="G1568" s="74" t="n">
        <f aca="false">SUMIFS(Detail!$M$2:$M$9168,Detail!$C$2:$C$9168,$A1568)</f>
        <v>0</v>
      </c>
      <c r="H1568" s="74" t="n">
        <f aca="false">SUMIFS(Detail!$D$2:$D$9168,Detail!$C$2:$C$9168,$A1568)</f>
        <v>0</v>
      </c>
      <c r="I1568" s="74" t="n">
        <v>272.85</v>
      </c>
      <c r="J1568" s="51" t="n">
        <f aca="false">IF(E1568&gt;0,AF1568/E1568,0)</f>
        <v>0</v>
      </c>
      <c r="K1568" s="51" t="n">
        <f aca="false">IF(G1568&gt;0,AG1568/G1568,0)</f>
        <v>0</v>
      </c>
      <c r="L1568" s="75" t="n">
        <f aca="false">H1568/Settings!$B$16</f>
        <v>0</v>
      </c>
      <c r="M1568" s="76" t="n">
        <f aca="false">H1568/Settings!$B$20</f>
        <v>0</v>
      </c>
      <c r="N1568" s="77" t="n">
        <f aca="false">E1568*Settings!$B$3</f>
        <v>0</v>
      </c>
      <c r="O1568" s="77" t="n">
        <f aca="false">IF(E1568&gt;0,(AF1568-N1568)/SQRT(E1568*Settings!$B$3*(1-Settings!$B$3)),0)</f>
        <v>0</v>
      </c>
      <c r="P1568" s="77" t="n">
        <f aca="false">MAX(0,AF1568-N1568)</f>
        <v>0</v>
      </c>
      <c r="Q1568" s="51" t="n">
        <f aca="false">IF(E1568&gt;=Settings!$B$4,(AF1568+Settings!$B$7*Settings!$B$3)/(E1568+Settings!$B$7),Settings!$B$3)</f>
        <v>0.0748599558648786</v>
      </c>
      <c r="R1568" s="78" t="n">
        <f aca="false">PERCENTRANK($H$2:$H$1780,H1568,6)</f>
        <v>0</v>
      </c>
      <c r="S1568" s="78" t="n">
        <f aca="false">PERCENTRANK($Q$2:$Q$1780,Q1568,6)</f>
        <v>0.0646794</v>
      </c>
      <c r="T1568" s="78" t="n">
        <f aca="false">PERCENTRANK($F$2:$F$1780,F1568,6)</f>
        <v>0</v>
      </c>
      <c r="U1568" s="79" t="n">
        <f aca="false">IF(F1568&gt;0,ROUND((Settings!$B$8*T1568+Settings!$B$9*R1568+Settings!$B$10*S1568)/SUM(Settings!$B$8:$B$10),10),0)</f>
        <v>0</v>
      </c>
      <c r="V1568" s="71" t="str">
        <f aca="false">IF(U1568&gt;0,RANK(U1568,$U$2:$U$1780)+COUNTIF($U$2:U1568,U1568)-1,"")</f>
        <v/>
      </c>
      <c r="W1568" s="71" t="str">
        <f aca="false">IF(V1568="","",IF(V1568&lt;=Settings!$B$11,"1 - Fix first",IF(V1568&lt;=Settings!$B$12,"2 - Review","3 - Monitor")))</f>
        <v/>
      </c>
      <c r="X1568" s="71" t="str">
        <f aca="false">IF(AND(E1568&gt;=Settings!$B$4,AF1568&gt;=Settings!$B$5,O1568&gt;=Settings!$B$6),"HIGH RATE","")</f>
        <v/>
      </c>
      <c r="Y1568" s="71" t="str">
        <f aca="false">IF(F1568&gt;0,RANK(F1568,$F$2:$F$1780)+COUNTIF($F$2:F1568,F1568)-1,"")</f>
        <v/>
      </c>
      <c r="Z1568" s="71" t="str">
        <f aca="false">IF(H1568&gt;0,RANK(H1568,$H$2:$H$1780)+COUNTIF($H$2:H1568,H1568)-1,"")</f>
        <v/>
      </c>
      <c r="AA1568" s="71" t="str">
        <f aca="false">IF(AC1568="","",RANK(AC1568,$AC$2:$AC$1780)+COUNTIF($AC$2:AC1568,AC1568)-1)</f>
        <v/>
      </c>
      <c r="AB1568" s="71" t="str">
        <f aca="false">IF(AD1568="","",RANK(AD1568,$AD$2:$AD$1780)+COUNTIF($AD$2:AD1568,AD1568)-1)</f>
        <v/>
      </c>
      <c r="AC1568" s="71" t="str">
        <f aca="false">IF(AND(AF1568&gt;0,E1568&gt;=Settings!$B$4),ROUND(J1568,10),"")</f>
        <v/>
      </c>
      <c r="AD1568" s="71" t="str">
        <f aca="false">IF(X1568="HIGH RATE",ROUND(O1568,10),"")</f>
        <v/>
      </c>
      <c r="AE1568" s="71" t="s">
        <v>59</v>
      </c>
      <c r="AF1568" s="73" t="n">
        <f aca="false">SUMIFS(Detail!$L$2:$L$9168,Detail!$C$2:$C$9168,$A1568)</f>
        <v>0</v>
      </c>
      <c r="AG1568" s="74" t="n">
        <f aca="false">SUMIFS(Detail!$N$2:$N$9168,Detail!$C$2:$C$9168,$A1568)</f>
        <v>0</v>
      </c>
    </row>
    <row r="1569" customFormat="false" ht="15" hidden="false" customHeight="false" outlineLevel="0" collapsed="false">
      <c r="A1569" s="71" t="s">
        <v>1349</v>
      </c>
      <c r="B1569" s="71" t="s">
        <v>3139</v>
      </c>
      <c r="C1569" s="71" t="s">
        <v>310</v>
      </c>
      <c r="D1569" s="71" t="str">
        <f aca="false">IFERROR(INDEX('Brand Map'!$B$4:$B$125,MATCH(C1569,'Brand Map'!$A$4:$A$125,0)),"Other")</f>
        <v>GBAU</v>
      </c>
      <c r="E1569" s="73" t="n">
        <f aca="false">SUMIFS(Detail!$K$2:$K$9168,Detail!$C$2:$C$9168,$A1569)</f>
        <v>5</v>
      </c>
      <c r="F1569" s="73" t="n">
        <f aca="false">SUMIFS(Detail!$E$2:$E$9168,Detail!$C$2:$C$9168,$A1569)</f>
        <v>0</v>
      </c>
      <c r="G1569" s="74" t="n">
        <f aca="false">SUMIFS(Detail!$M$2:$M$9168,Detail!$C$2:$C$9168,$A1569)</f>
        <v>499.76</v>
      </c>
      <c r="H1569" s="74" t="n">
        <f aca="false">SUMIFS(Detail!$D$2:$D$9168,Detail!$C$2:$C$9168,$A1569)</f>
        <v>0</v>
      </c>
      <c r="I1569" s="74" t="n">
        <v>1968.72</v>
      </c>
      <c r="J1569" s="51" t="n">
        <f aca="false">IF(E1569&gt;0,AF1569/E1569,0)</f>
        <v>0</v>
      </c>
      <c r="K1569" s="51" t="n">
        <f aca="false">IF(G1569&gt;0,AG1569/G1569,0)</f>
        <v>0</v>
      </c>
      <c r="L1569" s="75" t="n">
        <f aca="false">H1569/Settings!$B$16</f>
        <v>0</v>
      </c>
      <c r="M1569" s="76" t="n">
        <f aca="false">H1569/Settings!$B$20</f>
        <v>0</v>
      </c>
      <c r="N1569" s="77" t="n">
        <f aca="false">E1569*Settings!$B$3</f>
        <v>0.374299779324393</v>
      </c>
      <c r="O1569" s="77" t="n">
        <f aca="false">IF(E1569&gt;0,(AF1569-N1569)/SQRT(E1569*Settings!$B$3*(1-Settings!$B$3)),0)</f>
        <v>-0.636071659456152</v>
      </c>
      <c r="P1569" s="77" t="n">
        <f aca="false">MAX(0,AF1569-N1569)</f>
        <v>0</v>
      </c>
      <c r="Q1569" s="51" t="n">
        <f aca="false">IF(E1569&gt;=Settings!$B$4,(AF1569+Settings!$B$7*Settings!$B$3)/(E1569+Settings!$B$7),Settings!$B$3)</f>
        <v>0.0748599558648786</v>
      </c>
      <c r="R1569" s="78" t="n">
        <f aca="false">PERCENTRANK($H$2:$H$1780,H1569,6)</f>
        <v>0</v>
      </c>
      <c r="S1569" s="78" t="n">
        <f aca="false">PERCENTRANK($Q$2:$Q$1780,Q1569,6)</f>
        <v>0.0646794</v>
      </c>
      <c r="T1569" s="78" t="n">
        <f aca="false">PERCENTRANK($F$2:$F$1780,F1569,6)</f>
        <v>0</v>
      </c>
      <c r="U1569" s="79" t="n">
        <f aca="false">IF(F1569&gt;0,ROUND((Settings!$B$8*T1569+Settings!$B$9*R1569+Settings!$B$10*S1569)/SUM(Settings!$B$8:$B$10),10),0)</f>
        <v>0</v>
      </c>
      <c r="V1569" s="71" t="str">
        <f aca="false">IF(U1569&gt;0,RANK(U1569,$U$2:$U$1780)+COUNTIF($U$2:U1569,U1569)-1,"")</f>
        <v/>
      </c>
      <c r="W1569" s="71" t="str">
        <f aca="false">IF(V1569="","",IF(V1569&lt;=Settings!$B$11,"1 - Fix first",IF(V1569&lt;=Settings!$B$12,"2 - Review","3 - Monitor")))</f>
        <v/>
      </c>
      <c r="X1569" s="71" t="str">
        <f aca="false">IF(AND(E1569&gt;=Settings!$B$4,AF1569&gt;=Settings!$B$5,O1569&gt;=Settings!$B$6),"HIGH RATE","")</f>
        <v/>
      </c>
      <c r="Y1569" s="71" t="str">
        <f aca="false">IF(F1569&gt;0,RANK(F1569,$F$2:$F$1780)+COUNTIF($F$2:F1569,F1569)-1,"")</f>
        <v/>
      </c>
      <c r="Z1569" s="71" t="str">
        <f aca="false">IF(H1569&gt;0,RANK(H1569,$H$2:$H$1780)+COUNTIF($H$2:H1569,H1569)-1,"")</f>
        <v/>
      </c>
      <c r="AA1569" s="71" t="str">
        <f aca="false">IF(AC1569="","",RANK(AC1569,$AC$2:$AC$1780)+COUNTIF($AC$2:AC1569,AC1569)-1)</f>
        <v/>
      </c>
      <c r="AB1569" s="71" t="str">
        <f aca="false">IF(AD1569="","",RANK(AD1569,$AD$2:$AD$1780)+COUNTIF($AD$2:AD1569,AD1569)-1)</f>
        <v/>
      </c>
      <c r="AC1569" s="71" t="str">
        <f aca="false">IF(AND(AF1569&gt;0,E1569&gt;=Settings!$B$4),ROUND(J1569,10),"")</f>
        <v/>
      </c>
      <c r="AD1569" s="71" t="str">
        <f aca="false">IF(X1569="HIGH RATE",ROUND(O1569,10),"")</f>
        <v/>
      </c>
      <c r="AE1569" s="71" t="s">
        <v>59</v>
      </c>
      <c r="AF1569" s="73" t="n">
        <f aca="false">SUMIFS(Detail!$L$2:$L$9168,Detail!$C$2:$C$9168,$A1569)</f>
        <v>0</v>
      </c>
      <c r="AG1569" s="74" t="n">
        <f aca="false">SUMIFS(Detail!$N$2:$N$9168,Detail!$C$2:$C$9168,$A1569)</f>
        <v>0</v>
      </c>
    </row>
    <row r="1570" customFormat="false" ht="15" hidden="false" customHeight="false" outlineLevel="0" collapsed="false">
      <c r="A1570" s="71" t="s">
        <v>2470</v>
      </c>
      <c r="B1570" s="71" t="s">
        <v>3271</v>
      </c>
      <c r="C1570" s="71" t="s">
        <v>310</v>
      </c>
      <c r="D1570" s="71" t="str">
        <f aca="false">IFERROR(INDEX('Brand Map'!$B$4:$B$125,MATCH(C1570,'Brand Map'!$A$4:$A$125,0)),"Other")</f>
        <v>GBAU</v>
      </c>
      <c r="E1570" s="73" t="n">
        <f aca="false">SUMIFS(Detail!$K$2:$K$9168,Detail!$C$2:$C$9168,$A1570)</f>
        <v>1</v>
      </c>
      <c r="F1570" s="73" t="n">
        <f aca="false">SUMIFS(Detail!$E$2:$E$9168,Detail!$C$2:$C$9168,$A1570)</f>
        <v>0</v>
      </c>
      <c r="G1570" s="74" t="n">
        <f aca="false">SUMIFS(Detail!$M$2:$M$9168,Detail!$C$2:$C$9168,$A1570)</f>
        <v>163.59</v>
      </c>
      <c r="H1570" s="74" t="n">
        <f aca="false">SUMIFS(Detail!$D$2:$D$9168,Detail!$C$2:$C$9168,$A1570)</f>
        <v>0</v>
      </c>
      <c r="I1570" s="74" t="n">
        <v>163.59</v>
      </c>
      <c r="J1570" s="51" t="n">
        <f aca="false">IF(E1570&gt;0,AF1570/E1570,0)</f>
        <v>0</v>
      </c>
      <c r="K1570" s="51" t="n">
        <f aca="false">IF(G1570&gt;0,AG1570/G1570,0)</f>
        <v>0</v>
      </c>
      <c r="L1570" s="75" t="n">
        <f aca="false">H1570/Settings!$B$16</f>
        <v>0</v>
      </c>
      <c r="M1570" s="76" t="n">
        <f aca="false">H1570/Settings!$B$20</f>
        <v>0</v>
      </c>
      <c r="N1570" s="77" t="n">
        <f aca="false">E1570*Settings!$B$3</f>
        <v>0.0748599558648786</v>
      </c>
      <c r="O1570" s="77" t="n">
        <f aca="false">IF(E1570&gt;0,(AF1570-N1570)/SQRT(E1570*Settings!$B$3*(1-Settings!$B$3)),0)</f>
        <v>-0.28445989382101</v>
      </c>
      <c r="P1570" s="77" t="n">
        <f aca="false">MAX(0,AF1570-N1570)</f>
        <v>0</v>
      </c>
      <c r="Q1570" s="51" t="n">
        <f aca="false">IF(E1570&gt;=Settings!$B$4,(AF1570+Settings!$B$7*Settings!$B$3)/(E1570+Settings!$B$7),Settings!$B$3)</f>
        <v>0.0748599558648786</v>
      </c>
      <c r="R1570" s="78" t="n">
        <f aca="false">PERCENTRANK($H$2:$H$1780,H1570,6)</f>
        <v>0</v>
      </c>
      <c r="S1570" s="78" t="n">
        <f aca="false">PERCENTRANK($Q$2:$Q$1780,Q1570,6)</f>
        <v>0.0646794</v>
      </c>
      <c r="T1570" s="78" t="n">
        <f aca="false">PERCENTRANK($F$2:$F$1780,F1570,6)</f>
        <v>0</v>
      </c>
      <c r="U1570" s="79" t="n">
        <f aca="false">IF(F1570&gt;0,ROUND((Settings!$B$8*T1570+Settings!$B$9*R1570+Settings!$B$10*S1570)/SUM(Settings!$B$8:$B$10),10),0)</f>
        <v>0</v>
      </c>
      <c r="V1570" s="71" t="str">
        <f aca="false">IF(U1570&gt;0,RANK(U1570,$U$2:$U$1780)+COUNTIF($U$2:U1570,U1570)-1,"")</f>
        <v/>
      </c>
      <c r="W1570" s="71" t="str">
        <f aca="false">IF(V1570="","",IF(V1570&lt;=Settings!$B$11,"1 - Fix first",IF(V1570&lt;=Settings!$B$12,"2 - Review","3 - Monitor")))</f>
        <v/>
      </c>
      <c r="X1570" s="71" t="str">
        <f aca="false">IF(AND(E1570&gt;=Settings!$B$4,AF1570&gt;=Settings!$B$5,O1570&gt;=Settings!$B$6),"HIGH RATE","")</f>
        <v/>
      </c>
      <c r="Y1570" s="71" t="str">
        <f aca="false">IF(F1570&gt;0,RANK(F1570,$F$2:$F$1780)+COUNTIF($F$2:F1570,F1570)-1,"")</f>
        <v/>
      </c>
      <c r="Z1570" s="71" t="str">
        <f aca="false">IF(H1570&gt;0,RANK(H1570,$H$2:$H$1780)+COUNTIF($H$2:H1570,H1570)-1,"")</f>
        <v/>
      </c>
      <c r="AA1570" s="71" t="str">
        <f aca="false">IF(AC1570="","",RANK(AC1570,$AC$2:$AC$1780)+COUNTIF($AC$2:AC1570,AC1570)-1)</f>
        <v/>
      </c>
      <c r="AB1570" s="71" t="str">
        <f aca="false">IF(AD1570="","",RANK(AD1570,$AD$2:$AD$1780)+COUNTIF($AD$2:AD1570,AD1570)-1)</f>
        <v/>
      </c>
      <c r="AC1570" s="71" t="str">
        <f aca="false">IF(AND(AF1570&gt;0,E1570&gt;=Settings!$B$4),ROUND(J1570,10),"")</f>
        <v/>
      </c>
      <c r="AD1570" s="71" t="str">
        <f aca="false">IF(X1570="HIGH RATE",ROUND(O1570,10),"")</f>
        <v/>
      </c>
      <c r="AE1570" s="71" t="s">
        <v>61</v>
      </c>
      <c r="AF1570" s="73" t="n">
        <f aca="false">SUMIFS(Detail!$L$2:$L$9168,Detail!$C$2:$C$9168,$A1570)</f>
        <v>0</v>
      </c>
      <c r="AG1570" s="74" t="n">
        <f aca="false">SUMIFS(Detail!$N$2:$N$9168,Detail!$C$2:$C$9168,$A1570)</f>
        <v>0</v>
      </c>
    </row>
    <row r="1571" customFormat="false" ht="15" hidden="false" customHeight="false" outlineLevel="0" collapsed="false">
      <c r="A1571" s="71" t="s">
        <v>1553</v>
      </c>
      <c r="B1571" s="71" t="s">
        <v>3272</v>
      </c>
      <c r="C1571" s="71" t="s">
        <v>310</v>
      </c>
      <c r="D1571" s="71" t="str">
        <f aca="false">IFERROR(INDEX('Brand Map'!$B$4:$B$125,MATCH(C1571,'Brand Map'!$A$4:$A$125,0)),"Other")</f>
        <v>GBAU</v>
      </c>
      <c r="E1571" s="73" t="n">
        <f aca="false">SUMIFS(Detail!$K$2:$K$9168,Detail!$C$2:$C$9168,$A1571)</f>
        <v>1</v>
      </c>
      <c r="F1571" s="73" t="n">
        <f aca="false">SUMIFS(Detail!$E$2:$E$9168,Detail!$C$2:$C$9168,$A1571)</f>
        <v>0</v>
      </c>
      <c r="G1571" s="74" t="n">
        <f aca="false">SUMIFS(Detail!$M$2:$M$9168,Detail!$C$2:$C$9168,$A1571)</f>
        <v>168.14</v>
      </c>
      <c r="H1571" s="74" t="n">
        <f aca="false">SUMIFS(Detail!$D$2:$D$9168,Detail!$C$2:$C$9168,$A1571)</f>
        <v>0</v>
      </c>
      <c r="I1571" s="74" t="n">
        <v>353.09</v>
      </c>
      <c r="J1571" s="51" t="n">
        <f aca="false">IF(E1571&gt;0,AF1571/E1571,0)</f>
        <v>0</v>
      </c>
      <c r="K1571" s="51" t="n">
        <f aca="false">IF(G1571&gt;0,AG1571/G1571,0)</f>
        <v>0</v>
      </c>
      <c r="L1571" s="75" t="n">
        <f aca="false">H1571/Settings!$B$16</f>
        <v>0</v>
      </c>
      <c r="M1571" s="76" t="n">
        <f aca="false">H1571/Settings!$B$20</f>
        <v>0</v>
      </c>
      <c r="N1571" s="77" t="n">
        <f aca="false">E1571*Settings!$B$3</f>
        <v>0.0748599558648786</v>
      </c>
      <c r="O1571" s="77" t="n">
        <f aca="false">IF(E1571&gt;0,(AF1571-N1571)/SQRT(E1571*Settings!$B$3*(1-Settings!$B$3)),0)</f>
        <v>-0.28445989382101</v>
      </c>
      <c r="P1571" s="77" t="n">
        <f aca="false">MAX(0,AF1571-N1571)</f>
        <v>0</v>
      </c>
      <c r="Q1571" s="51" t="n">
        <f aca="false">IF(E1571&gt;=Settings!$B$4,(AF1571+Settings!$B$7*Settings!$B$3)/(E1571+Settings!$B$7),Settings!$B$3)</f>
        <v>0.0748599558648786</v>
      </c>
      <c r="R1571" s="78" t="n">
        <f aca="false">PERCENTRANK($H$2:$H$1780,H1571,6)</f>
        <v>0</v>
      </c>
      <c r="S1571" s="78" t="n">
        <f aca="false">PERCENTRANK($Q$2:$Q$1780,Q1571,6)</f>
        <v>0.0646794</v>
      </c>
      <c r="T1571" s="78" t="n">
        <f aca="false">PERCENTRANK($F$2:$F$1780,F1571,6)</f>
        <v>0</v>
      </c>
      <c r="U1571" s="79" t="n">
        <f aca="false">IF(F1571&gt;0,ROUND((Settings!$B$8*T1571+Settings!$B$9*R1571+Settings!$B$10*S1571)/SUM(Settings!$B$8:$B$10),10),0)</f>
        <v>0</v>
      </c>
      <c r="V1571" s="71" t="str">
        <f aca="false">IF(U1571&gt;0,RANK(U1571,$U$2:$U$1780)+COUNTIF($U$2:U1571,U1571)-1,"")</f>
        <v/>
      </c>
      <c r="W1571" s="71" t="str">
        <f aca="false">IF(V1571="","",IF(V1571&lt;=Settings!$B$11,"1 - Fix first",IF(V1571&lt;=Settings!$B$12,"2 - Review","3 - Monitor")))</f>
        <v/>
      </c>
      <c r="X1571" s="71" t="str">
        <f aca="false">IF(AND(E1571&gt;=Settings!$B$4,AF1571&gt;=Settings!$B$5,O1571&gt;=Settings!$B$6),"HIGH RATE","")</f>
        <v/>
      </c>
      <c r="Y1571" s="71" t="str">
        <f aca="false">IF(F1571&gt;0,RANK(F1571,$F$2:$F$1780)+COUNTIF($F$2:F1571,F1571)-1,"")</f>
        <v/>
      </c>
      <c r="Z1571" s="71" t="str">
        <f aca="false">IF(H1571&gt;0,RANK(H1571,$H$2:$H$1780)+COUNTIF($H$2:H1571,H1571)-1,"")</f>
        <v/>
      </c>
      <c r="AA1571" s="71" t="str">
        <f aca="false">IF(AC1571="","",RANK(AC1571,$AC$2:$AC$1780)+COUNTIF($AC$2:AC1571,AC1571)-1)</f>
        <v/>
      </c>
      <c r="AB1571" s="71" t="str">
        <f aca="false">IF(AD1571="","",RANK(AD1571,$AD$2:$AD$1780)+COUNTIF($AD$2:AD1571,AD1571)-1)</f>
        <v/>
      </c>
      <c r="AC1571" s="71" t="str">
        <f aca="false">IF(AND(AF1571&gt;0,E1571&gt;=Settings!$B$4),ROUND(J1571,10),"")</f>
        <v/>
      </c>
      <c r="AD1571" s="71" t="str">
        <f aca="false">IF(X1571="HIGH RATE",ROUND(O1571,10),"")</f>
        <v/>
      </c>
      <c r="AE1571" s="71" t="s">
        <v>61</v>
      </c>
      <c r="AF1571" s="73" t="n">
        <f aca="false">SUMIFS(Detail!$L$2:$L$9168,Detail!$C$2:$C$9168,$A1571)</f>
        <v>0</v>
      </c>
      <c r="AG1571" s="74" t="n">
        <f aca="false">SUMIFS(Detail!$N$2:$N$9168,Detail!$C$2:$C$9168,$A1571)</f>
        <v>0</v>
      </c>
    </row>
    <row r="1572" customFormat="false" ht="15" hidden="false" customHeight="false" outlineLevel="0" collapsed="false">
      <c r="A1572" s="71" t="s">
        <v>921</v>
      </c>
      <c r="B1572" s="71" t="s">
        <v>3273</v>
      </c>
      <c r="C1572" s="71" t="s">
        <v>310</v>
      </c>
      <c r="D1572" s="71" t="str">
        <f aca="false">IFERROR(INDEX('Brand Map'!$B$4:$B$125,MATCH(C1572,'Brand Map'!$A$4:$A$125,0)),"Other")</f>
        <v>GBAU</v>
      </c>
      <c r="E1572" s="73" t="n">
        <f aca="false">SUMIFS(Detail!$K$2:$K$9168,Detail!$C$2:$C$9168,$A1572)</f>
        <v>2</v>
      </c>
      <c r="F1572" s="73" t="n">
        <f aca="false">SUMIFS(Detail!$E$2:$E$9168,Detail!$C$2:$C$9168,$A1572)</f>
        <v>0</v>
      </c>
      <c r="G1572" s="74" t="n">
        <f aca="false">SUMIFS(Detail!$M$2:$M$9168,Detail!$C$2:$C$9168,$A1572)</f>
        <v>236.27</v>
      </c>
      <c r="H1572" s="74" t="n">
        <f aca="false">SUMIFS(Detail!$D$2:$D$9168,Detail!$C$2:$C$9168,$A1572)</f>
        <v>0</v>
      </c>
      <c r="I1572" s="74" t="n">
        <v>510.47</v>
      </c>
      <c r="J1572" s="51" t="n">
        <f aca="false">IF(E1572&gt;0,AF1572/E1572,0)</f>
        <v>0</v>
      </c>
      <c r="K1572" s="51" t="n">
        <f aca="false">IF(G1572&gt;0,AG1572/G1572,0)</f>
        <v>0</v>
      </c>
      <c r="L1572" s="75" t="n">
        <f aca="false">H1572/Settings!$B$16</f>
        <v>0</v>
      </c>
      <c r="M1572" s="76" t="n">
        <f aca="false">H1572/Settings!$B$20</f>
        <v>0</v>
      </c>
      <c r="N1572" s="77" t="n">
        <f aca="false">E1572*Settings!$B$3</f>
        <v>0.149719911729757</v>
      </c>
      <c r="O1572" s="77" t="n">
        <f aca="false">IF(E1572&gt;0,(AF1572-N1572)/SQRT(E1572*Settings!$B$3*(1-Settings!$B$3)),0)</f>
        <v>-0.402287039792884</v>
      </c>
      <c r="P1572" s="77" t="n">
        <f aca="false">MAX(0,AF1572-N1572)</f>
        <v>0</v>
      </c>
      <c r="Q1572" s="51" t="n">
        <f aca="false">IF(E1572&gt;=Settings!$B$4,(AF1572+Settings!$B$7*Settings!$B$3)/(E1572+Settings!$B$7),Settings!$B$3)</f>
        <v>0.0748599558648786</v>
      </c>
      <c r="R1572" s="78" t="n">
        <f aca="false">PERCENTRANK($H$2:$H$1780,H1572,6)</f>
        <v>0</v>
      </c>
      <c r="S1572" s="78" t="n">
        <f aca="false">PERCENTRANK($Q$2:$Q$1780,Q1572,6)</f>
        <v>0.0646794</v>
      </c>
      <c r="T1572" s="78" t="n">
        <f aca="false">PERCENTRANK($F$2:$F$1780,F1572,6)</f>
        <v>0</v>
      </c>
      <c r="U1572" s="79" t="n">
        <f aca="false">IF(F1572&gt;0,ROUND((Settings!$B$8*T1572+Settings!$B$9*R1572+Settings!$B$10*S1572)/SUM(Settings!$B$8:$B$10),10),0)</f>
        <v>0</v>
      </c>
      <c r="V1572" s="71" t="str">
        <f aca="false">IF(U1572&gt;0,RANK(U1572,$U$2:$U$1780)+COUNTIF($U$2:U1572,U1572)-1,"")</f>
        <v/>
      </c>
      <c r="W1572" s="71" t="str">
        <f aca="false">IF(V1572="","",IF(V1572&lt;=Settings!$B$11,"1 - Fix first",IF(V1572&lt;=Settings!$B$12,"2 - Review","3 - Monitor")))</f>
        <v/>
      </c>
      <c r="X1572" s="71" t="str">
        <f aca="false">IF(AND(E1572&gt;=Settings!$B$4,AF1572&gt;=Settings!$B$5,O1572&gt;=Settings!$B$6),"HIGH RATE","")</f>
        <v/>
      </c>
      <c r="Y1572" s="71" t="str">
        <f aca="false">IF(F1572&gt;0,RANK(F1572,$F$2:$F$1780)+COUNTIF($F$2:F1572,F1572)-1,"")</f>
        <v/>
      </c>
      <c r="Z1572" s="71" t="str">
        <f aca="false">IF(H1572&gt;0,RANK(H1572,$H$2:$H$1780)+COUNTIF($H$2:H1572,H1572)-1,"")</f>
        <v/>
      </c>
      <c r="AA1572" s="71" t="str">
        <f aca="false">IF(AC1572="","",RANK(AC1572,$AC$2:$AC$1780)+COUNTIF($AC$2:AC1572,AC1572)-1)</f>
        <v/>
      </c>
      <c r="AB1572" s="71" t="str">
        <f aca="false">IF(AD1572="","",RANK(AD1572,$AD$2:$AD$1780)+COUNTIF($AD$2:AD1572,AD1572)-1)</f>
        <v/>
      </c>
      <c r="AC1572" s="71" t="str">
        <f aca="false">IF(AND(AF1572&gt;0,E1572&gt;=Settings!$B$4),ROUND(J1572,10),"")</f>
        <v/>
      </c>
      <c r="AD1572" s="71" t="str">
        <f aca="false">IF(X1572="HIGH RATE",ROUND(O1572,10),"")</f>
        <v/>
      </c>
      <c r="AE1572" s="71" t="s">
        <v>59</v>
      </c>
      <c r="AF1572" s="73" t="n">
        <f aca="false">SUMIFS(Detail!$L$2:$L$9168,Detail!$C$2:$C$9168,$A1572)</f>
        <v>0</v>
      </c>
      <c r="AG1572" s="74" t="n">
        <f aca="false">SUMIFS(Detail!$N$2:$N$9168,Detail!$C$2:$C$9168,$A1572)</f>
        <v>0</v>
      </c>
    </row>
    <row r="1573" customFormat="false" ht="15" hidden="false" customHeight="false" outlineLevel="0" collapsed="false">
      <c r="A1573" s="71" t="s">
        <v>1107</v>
      </c>
      <c r="B1573" s="71" t="s">
        <v>3274</v>
      </c>
      <c r="C1573" s="71" t="s">
        <v>310</v>
      </c>
      <c r="D1573" s="71" t="str">
        <f aca="false">IFERROR(INDEX('Brand Map'!$B$4:$B$125,MATCH(C1573,'Brand Map'!$A$4:$A$125,0)),"Other")</f>
        <v>GBAU</v>
      </c>
      <c r="E1573" s="73" t="n">
        <f aca="false">SUMIFS(Detail!$K$2:$K$9168,Detail!$C$2:$C$9168,$A1573)</f>
        <v>1</v>
      </c>
      <c r="F1573" s="73" t="n">
        <f aca="false">SUMIFS(Detail!$E$2:$E$9168,Detail!$C$2:$C$9168,$A1573)</f>
        <v>0</v>
      </c>
      <c r="G1573" s="74" t="n">
        <f aca="false">SUMIFS(Detail!$M$2:$M$9168,Detail!$C$2:$C$9168,$A1573)</f>
        <v>134.5</v>
      </c>
      <c r="H1573" s="74" t="n">
        <f aca="false">SUMIFS(Detail!$D$2:$D$9168,Detail!$C$2:$C$9168,$A1573)</f>
        <v>0</v>
      </c>
      <c r="I1573" s="74" t="n">
        <v>524.35</v>
      </c>
      <c r="J1573" s="51" t="n">
        <f aca="false">IF(E1573&gt;0,AF1573/E1573,0)</f>
        <v>0</v>
      </c>
      <c r="K1573" s="51" t="n">
        <f aca="false">IF(G1573&gt;0,AG1573/G1573,0)</f>
        <v>0</v>
      </c>
      <c r="L1573" s="75" t="n">
        <f aca="false">H1573/Settings!$B$16</f>
        <v>0</v>
      </c>
      <c r="M1573" s="76" t="n">
        <f aca="false">H1573/Settings!$B$20</f>
        <v>0</v>
      </c>
      <c r="N1573" s="77" t="n">
        <f aca="false">E1573*Settings!$B$3</f>
        <v>0.0748599558648786</v>
      </c>
      <c r="O1573" s="77" t="n">
        <f aca="false">IF(E1573&gt;0,(AF1573-N1573)/SQRT(E1573*Settings!$B$3*(1-Settings!$B$3)),0)</f>
        <v>-0.28445989382101</v>
      </c>
      <c r="P1573" s="77" t="n">
        <f aca="false">MAX(0,AF1573-N1573)</f>
        <v>0</v>
      </c>
      <c r="Q1573" s="51" t="n">
        <f aca="false">IF(E1573&gt;=Settings!$B$4,(AF1573+Settings!$B$7*Settings!$B$3)/(E1573+Settings!$B$7),Settings!$B$3)</f>
        <v>0.0748599558648786</v>
      </c>
      <c r="R1573" s="78" t="n">
        <f aca="false">PERCENTRANK($H$2:$H$1780,H1573,6)</f>
        <v>0</v>
      </c>
      <c r="S1573" s="78" t="n">
        <f aca="false">PERCENTRANK($Q$2:$Q$1780,Q1573,6)</f>
        <v>0.0646794</v>
      </c>
      <c r="T1573" s="78" t="n">
        <f aca="false">PERCENTRANK($F$2:$F$1780,F1573,6)</f>
        <v>0</v>
      </c>
      <c r="U1573" s="79" t="n">
        <f aca="false">IF(F1573&gt;0,ROUND((Settings!$B$8*T1573+Settings!$B$9*R1573+Settings!$B$10*S1573)/SUM(Settings!$B$8:$B$10),10),0)</f>
        <v>0</v>
      </c>
      <c r="V1573" s="71" t="str">
        <f aca="false">IF(U1573&gt;0,RANK(U1573,$U$2:$U$1780)+COUNTIF($U$2:U1573,U1573)-1,"")</f>
        <v/>
      </c>
      <c r="W1573" s="71" t="str">
        <f aca="false">IF(V1573="","",IF(V1573&lt;=Settings!$B$11,"1 - Fix first",IF(V1573&lt;=Settings!$B$12,"2 - Review","3 - Monitor")))</f>
        <v/>
      </c>
      <c r="X1573" s="71" t="str">
        <f aca="false">IF(AND(E1573&gt;=Settings!$B$4,AF1573&gt;=Settings!$B$5,O1573&gt;=Settings!$B$6),"HIGH RATE","")</f>
        <v/>
      </c>
      <c r="Y1573" s="71" t="str">
        <f aca="false">IF(F1573&gt;0,RANK(F1573,$F$2:$F$1780)+COUNTIF($F$2:F1573,F1573)-1,"")</f>
        <v/>
      </c>
      <c r="Z1573" s="71" t="str">
        <f aca="false">IF(H1573&gt;0,RANK(H1573,$H$2:$H$1780)+COUNTIF($H$2:H1573,H1573)-1,"")</f>
        <v/>
      </c>
      <c r="AA1573" s="71" t="str">
        <f aca="false">IF(AC1573="","",RANK(AC1573,$AC$2:$AC$1780)+COUNTIF($AC$2:AC1573,AC1573)-1)</f>
        <v/>
      </c>
      <c r="AB1573" s="71" t="str">
        <f aca="false">IF(AD1573="","",RANK(AD1573,$AD$2:$AD$1780)+COUNTIF($AD$2:AD1573,AD1573)-1)</f>
        <v/>
      </c>
      <c r="AC1573" s="71" t="str">
        <f aca="false">IF(AND(AF1573&gt;0,E1573&gt;=Settings!$B$4),ROUND(J1573,10),"")</f>
        <v/>
      </c>
      <c r="AD1573" s="71" t="str">
        <f aca="false">IF(X1573="HIGH RATE",ROUND(O1573,10),"")</f>
        <v/>
      </c>
      <c r="AE1573" s="71" t="s">
        <v>59</v>
      </c>
      <c r="AF1573" s="73" t="n">
        <f aca="false">SUMIFS(Detail!$L$2:$L$9168,Detail!$C$2:$C$9168,$A1573)</f>
        <v>0</v>
      </c>
      <c r="AG1573" s="74" t="n">
        <f aca="false">SUMIFS(Detail!$N$2:$N$9168,Detail!$C$2:$C$9168,$A1573)</f>
        <v>0</v>
      </c>
    </row>
    <row r="1574" customFormat="false" ht="15" hidden="false" customHeight="false" outlineLevel="0" collapsed="false">
      <c r="A1574" s="71" t="s">
        <v>1160</v>
      </c>
      <c r="B1574" s="71" t="s">
        <v>3275</v>
      </c>
      <c r="C1574" s="71" t="s">
        <v>310</v>
      </c>
      <c r="D1574" s="71" t="str">
        <f aca="false">IFERROR(INDEX('Brand Map'!$B$4:$B$125,MATCH(C1574,'Brand Map'!$A$4:$A$125,0)),"Other")</f>
        <v>GBAU</v>
      </c>
      <c r="E1574" s="73" t="n">
        <f aca="false">SUMIFS(Detail!$K$2:$K$9168,Detail!$C$2:$C$9168,$A1574)</f>
        <v>8</v>
      </c>
      <c r="F1574" s="73" t="n">
        <f aca="false">SUMIFS(Detail!$E$2:$E$9168,Detail!$C$2:$C$9168,$A1574)</f>
        <v>0</v>
      </c>
      <c r="G1574" s="74" t="n">
        <f aca="false">SUMIFS(Detail!$M$2:$M$9168,Detail!$C$2:$C$9168,$A1574)</f>
        <v>920.5</v>
      </c>
      <c r="H1574" s="74" t="n">
        <f aca="false">SUMIFS(Detail!$D$2:$D$9168,Detail!$C$2:$C$9168,$A1574)</f>
        <v>0</v>
      </c>
      <c r="I1574" s="74" t="n">
        <v>3102.78</v>
      </c>
      <c r="J1574" s="51" t="n">
        <f aca="false">IF(E1574&gt;0,AF1574/E1574,0)</f>
        <v>0</v>
      </c>
      <c r="K1574" s="51" t="n">
        <f aca="false">IF(G1574&gt;0,AG1574/G1574,0)</f>
        <v>0</v>
      </c>
      <c r="L1574" s="75" t="n">
        <f aca="false">H1574/Settings!$B$16</f>
        <v>0</v>
      </c>
      <c r="M1574" s="76" t="n">
        <f aca="false">H1574/Settings!$B$20</f>
        <v>0</v>
      </c>
      <c r="N1574" s="77" t="n">
        <f aca="false">E1574*Settings!$B$3</f>
        <v>0.598879646919029</v>
      </c>
      <c r="O1574" s="77" t="n">
        <f aca="false">IF(E1574&gt;0,(AF1574-N1574)/SQRT(E1574*Settings!$B$3*(1-Settings!$B$3)),0)</f>
        <v>-0.804574079585767</v>
      </c>
      <c r="P1574" s="77" t="n">
        <f aca="false">MAX(0,AF1574-N1574)</f>
        <v>0</v>
      </c>
      <c r="Q1574" s="51" t="n">
        <f aca="false">IF(E1574&gt;=Settings!$B$4,(AF1574+Settings!$B$7*Settings!$B$3)/(E1574+Settings!$B$7),Settings!$B$3)</f>
        <v>0.0748599558648786</v>
      </c>
      <c r="R1574" s="78" t="n">
        <f aca="false">PERCENTRANK($H$2:$H$1780,H1574,6)</f>
        <v>0</v>
      </c>
      <c r="S1574" s="78" t="n">
        <f aca="false">PERCENTRANK($Q$2:$Q$1780,Q1574,6)</f>
        <v>0.0646794</v>
      </c>
      <c r="T1574" s="78" t="n">
        <f aca="false">PERCENTRANK($F$2:$F$1780,F1574,6)</f>
        <v>0</v>
      </c>
      <c r="U1574" s="79" t="n">
        <f aca="false">IF(F1574&gt;0,ROUND((Settings!$B$8*T1574+Settings!$B$9*R1574+Settings!$B$10*S1574)/SUM(Settings!$B$8:$B$10),10),0)</f>
        <v>0</v>
      </c>
      <c r="V1574" s="71" t="str">
        <f aca="false">IF(U1574&gt;0,RANK(U1574,$U$2:$U$1780)+COUNTIF($U$2:U1574,U1574)-1,"")</f>
        <v/>
      </c>
      <c r="W1574" s="71" t="str">
        <f aca="false">IF(V1574="","",IF(V1574&lt;=Settings!$B$11,"1 - Fix first",IF(V1574&lt;=Settings!$B$12,"2 - Review","3 - Monitor")))</f>
        <v/>
      </c>
      <c r="X1574" s="71" t="str">
        <f aca="false">IF(AND(E1574&gt;=Settings!$B$4,AF1574&gt;=Settings!$B$5,O1574&gt;=Settings!$B$6),"HIGH RATE","")</f>
        <v/>
      </c>
      <c r="Y1574" s="71" t="str">
        <f aca="false">IF(F1574&gt;0,RANK(F1574,$F$2:$F$1780)+COUNTIF($F$2:F1574,F1574)-1,"")</f>
        <v/>
      </c>
      <c r="Z1574" s="71" t="str">
        <f aca="false">IF(H1574&gt;0,RANK(H1574,$H$2:$H$1780)+COUNTIF($H$2:H1574,H1574)-1,"")</f>
        <v/>
      </c>
      <c r="AA1574" s="71" t="str">
        <f aca="false">IF(AC1574="","",RANK(AC1574,$AC$2:$AC$1780)+COUNTIF($AC$2:AC1574,AC1574)-1)</f>
        <v/>
      </c>
      <c r="AB1574" s="71" t="str">
        <f aca="false">IF(AD1574="","",RANK(AD1574,$AD$2:$AD$1780)+COUNTIF($AD$2:AD1574,AD1574)-1)</f>
        <v/>
      </c>
      <c r="AC1574" s="71" t="str">
        <f aca="false">IF(AND(AF1574&gt;0,E1574&gt;=Settings!$B$4),ROUND(J1574,10),"")</f>
        <v/>
      </c>
      <c r="AD1574" s="71" t="str">
        <f aca="false">IF(X1574="HIGH RATE",ROUND(O1574,10),"")</f>
        <v/>
      </c>
      <c r="AE1574" s="71" t="s">
        <v>62</v>
      </c>
      <c r="AF1574" s="73" t="n">
        <f aca="false">SUMIFS(Detail!$L$2:$L$9168,Detail!$C$2:$C$9168,$A1574)</f>
        <v>0</v>
      </c>
      <c r="AG1574" s="74" t="n">
        <f aca="false">SUMIFS(Detail!$N$2:$N$9168,Detail!$C$2:$C$9168,$A1574)</f>
        <v>0</v>
      </c>
    </row>
    <row r="1575" customFormat="false" ht="15" hidden="false" customHeight="false" outlineLevel="0" collapsed="false">
      <c r="A1575" s="71" t="s">
        <v>2131</v>
      </c>
      <c r="B1575" s="71" t="s">
        <v>3276</v>
      </c>
      <c r="C1575" s="71" t="s">
        <v>310</v>
      </c>
      <c r="D1575" s="71" t="str">
        <f aca="false">IFERROR(INDEX('Brand Map'!$B$4:$B$125,MATCH(C1575,'Brand Map'!$A$4:$A$125,0)),"Other")</f>
        <v>GBAU</v>
      </c>
      <c r="E1575" s="73" t="n">
        <f aca="false">SUMIFS(Detail!$K$2:$K$9168,Detail!$C$2:$C$9168,$A1575)</f>
        <v>2</v>
      </c>
      <c r="F1575" s="73" t="n">
        <f aca="false">SUMIFS(Detail!$E$2:$E$9168,Detail!$C$2:$C$9168,$A1575)</f>
        <v>0</v>
      </c>
      <c r="G1575" s="74" t="n">
        <f aca="false">SUMIFS(Detail!$M$2:$M$9168,Detail!$C$2:$C$9168,$A1575)</f>
        <v>272.63</v>
      </c>
      <c r="H1575" s="74" t="n">
        <f aca="false">SUMIFS(Detail!$D$2:$D$9168,Detail!$C$2:$C$9168,$A1575)</f>
        <v>0</v>
      </c>
      <c r="I1575" s="74" t="n">
        <v>353.98</v>
      </c>
      <c r="J1575" s="51" t="n">
        <f aca="false">IF(E1575&gt;0,AF1575/E1575,0)</f>
        <v>0</v>
      </c>
      <c r="K1575" s="51" t="n">
        <f aca="false">IF(G1575&gt;0,AG1575/G1575,0)</f>
        <v>0</v>
      </c>
      <c r="L1575" s="75" t="n">
        <f aca="false">H1575/Settings!$B$16</f>
        <v>0</v>
      </c>
      <c r="M1575" s="76" t="n">
        <f aca="false">H1575/Settings!$B$20</f>
        <v>0</v>
      </c>
      <c r="N1575" s="77" t="n">
        <f aca="false">E1575*Settings!$B$3</f>
        <v>0.149719911729757</v>
      </c>
      <c r="O1575" s="77" t="n">
        <f aca="false">IF(E1575&gt;0,(AF1575-N1575)/SQRT(E1575*Settings!$B$3*(1-Settings!$B$3)),0)</f>
        <v>-0.402287039792884</v>
      </c>
      <c r="P1575" s="77" t="n">
        <f aca="false">MAX(0,AF1575-N1575)</f>
        <v>0</v>
      </c>
      <c r="Q1575" s="51" t="n">
        <f aca="false">IF(E1575&gt;=Settings!$B$4,(AF1575+Settings!$B$7*Settings!$B$3)/(E1575+Settings!$B$7),Settings!$B$3)</f>
        <v>0.0748599558648786</v>
      </c>
      <c r="R1575" s="78" t="n">
        <f aca="false">PERCENTRANK($H$2:$H$1780,H1575,6)</f>
        <v>0</v>
      </c>
      <c r="S1575" s="78" t="n">
        <f aca="false">PERCENTRANK($Q$2:$Q$1780,Q1575,6)</f>
        <v>0.0646794</v>
      </c>
      <c r="T1575" s="78" t="n">
        <f aca="false">PERCENTRANK($F$2:$F$1780,F1575,6)</f>
        <v>0</v>
      </c>
      <c r="U1575" s="79" t="n">
        <f aca="false">IF(F1575&gt;0,ROUND((Settings!$B$8*T1575+Settings!$B$9*R1575+Settings!$B$10*S1575)/SUM(Settings!$B$8:$B$10),10),0)</f>
        <v>0</v>
      </c>
      <c r="V1575" s="71" t="str">
        <f aca="false">IF(U1575&gt;0,RANK(U1575,$U$2:$U$1780)+COUNTIF($U$2:U1575,U1575)-1,"")</f>
        <v/>
      </c>
      <c r="W1575" s="71" t="str">
        <f aca="false">IF(V1575="","",IF(V1575&lt;=Settings!$B$11,"1 - Fix first",IF(V1575&lt;=Settings!$B$12,"2 - Review","3 - Monitor")))</f>
        <v/>
      </c>
      <c r="X1575" s="71" t="str">
        <f aca="false">IF(AND(E1575&gt;=Settings!$B$4,AF1575&gt;=Settings!$B$5,O1575&gt;=Settings!$B$6),"HIGH RATE","")</f>
        <v/>
      </c>
      <c r="Y1575" s="71" t="str">
        <f aca="false">IF(F1575&gt;0,RANK(F1575,$F$2:$F$1780)+COUNTIF($F$2:F1575,F1575)-1,"")</f>
        <v/>
      </c>
      <c r="Z1575" s="71" t="str">
        <f aca="false">IF(H1575&gt;0,RANK(H1575,$H$2:$H$1780)+COUNTIF($H$2:H1575,H1575)-1,"")</f>
        <v/>
      </c>
      <c r="AA1575" s="71" t="str">
        <f aca="false">IF(AC1575="","",RANK(AC1575,$AC$2:$AC$1780)+COUNTIF($AC$2:AC1575,AC1575)-1)</f>
        <v/>
      </c>
      <c r="AB1575" s="71" t="str">
        <f aca="false">IF(AD1575="","",RANK(AD1575,$AD$2:$AD$1780)+COUNTIF($AD$2:AD1575,AD1575)-1)</f>
        <v/>
      </c>
      <c r="AC1575" s="71" t="str">
        <f aca="false">IF(AND(AF1575&gt;0,E1575&gt;=Settings!$B$4),ROUND(J1575,10),"")</f>
        <v/>
      </c>
      <c r="AD1575" s="71" t="str">
        <f aca="false">IF(X1575="HIGH RATE",ROUND(O1575,10),"")</f>
        <v/>
      </c>
      <c r="AE1575" s="71" t="s">
        <v>59</v>
      </c>
      <c r="AF1575" s="73" t="n">
        <f aca="false">SUMIFS(Detail!$L$2:$L$9168,Detail!$C$2:$C$9168,$A1575)</f>
        <v>0</v>
      </c>
      <c r="AG1575" s="74" t="n">
        <f aca="false">SUMIFS(Detail!$N$2:$N$9168,Detail!$C$2:$C$9168,$A1575)</f>
        <v>0</v>
      </c>
    </row>
    <row r="1576" customFormat="false" ht="15" hidden="false" customHeight="false" outlineLevel="0" collapsed="false">
      <c r="A1576" s="71" t="s">
        <v>2315</v>
      </c>
      <c r="B1576" s="71" t="s">
        <v>3277</v>
      </c>
      <c r="C1576" s="71" t="s">
        <v>310</v>
      </c>
      <c r="D1576" s="71" t="str">
        <f aca="false">IFERROR(INDEX('Brand Map'!$B$4:$B$125,MATCH(C1576,'Brand Map'!$A$4:$A$125,0)),"Other")</f>
        <v>GBAU</v>
      </c>
      <c r="E1576" s="73" t="n">
        <f aca="false">SUMIFS(Detail!$K$2:$K$9168,Detail!$C$2:$C$9168,$A1576)</f>
        <v>1</v>
      </c>
      <c r="F1576" s="73" t="n">
        <f aca="false">SUMIFS(Detail!$E$2:$E$9168,Detail!$C$2:$C$9168,$A1576)</f>
        <v>0</v>
      </c>
      <c r="G1576" s="74" t="n">
        <f aca="false">SUMIFS(Detail!$M$2:$M$9168,Detail!$C$2:$C$9168,$A1576)</f>
        <v>163.59</v>
      </c>
      <c r="H1576" s="74" t="n">
        <f aca="false">SUMIFS(Detail!$D$2:$D$9168,Detail!$C$2:$C$9168,$A1576)</f>
        <v>0</v>
      </c>
      <c r="I1576" s="74" t="n">
        <v>523.49</v>
      </c>
      <c r="J1576" s="51" t="n">
        <f aca="false">IF(E1576&gt;0,AF1576/E1576,0)</f>
        <v>0</v>
      </c>
      <c r="K1576" s="51" t="n">
        <f aca="false">IF(G1576&gt;0,AG1576/G1576,0)</f>
        <v>0</v>
      </c>
      <c r="L1576" s="75" t="n">
        <f aca="false">H1576/Settings!$B$16</f>
        <v>0</v>
      </c>
      <c r="M1576" s="76" t="n">
        <f aca="false">H1576/Settings!$B$20</f>
        <v>0</v>
      </c>
      <c r="N1576" s="77" t="n">
        <f aca="false">E1576*Settings!$B$3</f>
        <v>0.0748599558648786</v>
      </c>
      <c r="O1576" s="77" t="n">
        <f aca="false">IF(E1576&gt;0,(AF1576-N1576)/SQRT(E1576*Settings!$B$3*(1-Settings!$B$3)),0)</f>
        <v>-0.28445989382101</v>
      </c>
      <c r="P1576" s="77" t="n">
        <f aca="false">MAX(0,AF1576-N1576)</f>
        <v>0</v>
      </c>
      <c r="Q1576" s="51" t="n">
        <f aca="false">IF(E1576&gt;=Settings!$B$4,(AF1576+Settings!$B$7*Settings!$B$3)/(E1576+Settings!$B$7),Settings!$B$3)</f>
        <v>0.0748599558648786</v>
      </c>
      <c r="R1576" s="78" t="n">
        <f aca="false">PERCENTRANK($H$2:$H$1780,H1576,6)</f>
        <v>0</v>
      </c>
      <c r="S1576" s="78" t="n">
        <f aca="false">PERCENTRANK($Q$2:$Q$1780,Q1576,6)</f>
        <v>0.0646794</v>
      </c>
      <c r="T1576" s="78" t="n">
        <f aca="false">PERCENTRANK($F$2:$F$1780,F1576,6)</f>
        <v>0</v>
      </c>
      <c r="U1576" s="79" t="n">
        <f aca="false">IF(F1576&gt;0,ROUND((Settings!$B$8*T1576+Settings!$B$9*R1576+Settings!$B$10*S1576)/SUM(Settings!$B$8:$B$10),10),0)</f>
        <v>0</v>
      </c>
      <c r="V1576" s="71" t="str">
        <f aca="false">IF(U1576&gt;0,RANK(U1576,$U$2:$U$1780)+COUNTIF($U$2:U1576,U1576)-1,"")</f>
        <v/>
      </c>
      <c r="W1576" s="71" t="str">
        <f aca="false">IF(V1576="","",IF(V1576&lt;=Settings!$B$11,"1 - Fix first",IF(V1576&lt;=Settings!$B$12,"2 - Review","3 - Monitor")))</f>
        <v/>
      </c>
      <c r="X1576" s="71" t="str">
        <f aca="false">IF(AND(E1576&gt;=Settings!$B$4,AF1576&gt;=Settings!$B$5,O1576&gt;=Settings!$B$6),"HIGH RATE","")</f>
        <v/>
      </c>
      <c r="Y1576" s="71" t="str">
        <f aca="false">IF(F1576&gt;0,RANK(F1576,$F$2:$F$1780)+COUNTIF($F$2:F1576,F1576)-1,"")</f>
        <v/>
      </c>
      <c r="Z1576" s="71" t="str">
        <f aca="false">IF(H1576&gt;0,RANK(H1576,$H$2:$H$1780)+COUNTIF($H$2:H1576,H1576)-1,"")</f>
        <v/>
      </c>
      <c r="AA1576" s="71" t="str">
        <f aca="false">IF(AC1576="","",RANK(AC1576,$AC$2:$AC$1780)+COUNTIF($AC$2:AC1576,AC1576)-1)</f>
        <v/>
      </c>
      <c r="AB1576" s="71" t="str">
        <f aca="false">IF(AD1576="","",RANK(AD1576,$AD$2:$AD$1780)+COUNTIF($AD$2:AD1576,AD1576)-1)</f>
        <v/>
      </c>
      <c r="AC1576" s="71" t="str">
        <f aca="false">IF(AND(AF1576&gt;0,E1576&gt;=Settings!$B$4),ROUND(J1576,10),"")</f>
        <v/>
      </c>
      <c r="AD1576" s="71" t="str">
        <f aca="false">IF(X1576="HIGH RATE",ROUND(O1576,10),"")</f>
        <v/>
      </c>
      <c r="AE1576" s="71" t="s">
        <v>59</v>
      </c>
      <c r="AF1576" s="73" t="n">
        <f aca="false">SUMIFS(Detail!$L$2:$L$9168,Detail!$C$2:$C$9168,$A1576)</f>
        <v>0</v>
      </c>
      <c r="AG1576" s="74" t="n">
        <f aca="false">SUMIFS(Detail!$N$2:$N$9168,Detail!$C$2:$C$9168,$A1576)</f>
        <v>0</v>
      </c>
    </row>
    <row r="1577" customFormat="false" ht="15" hidden="false" customHeight="false" outlineLevel="0" collapsed="false">
      <c r="A1577" s="71" t="s">
        <v>2182</v>
      </c>
      <c r="B1577" s="71" t="s">
        <v>3278</v>
      </c>
      <c r="C1577" s="71" t="s">
        <v>310</v>
      </c>
      <c r="D1577" s="71" t="str">
        <f aca="false">IFERROR(INDEX('Brand Map'!$B$4:$B$125,MATCH(C1577,'Brand Map'!$A$4:$A$125,0)),"Other")</f>
        <v>GBAU</v>
      </c>
      <c r="E1577" s="73" t="n">
        <f aca="false">SUMIFS(Detail!$K$2:$K$9168,Detail!$C$2:$C$9168,$A1577)</f>
        <v>2</v>
      </c>
      <c r="F1577" s="73" t="n">
        <f aca="false">SUMIFS(Detail!$E$2:$E$9168,Detail!$C$2:$C$9168,$A1577)</f>
        <v>0</v>
      </c>
      <c r="G1577" s="74" t="n">
        <f aca="false">SUMIFS(Detail!$M$2:$M$9168,Detail!$C$2:$C$9168,$A1577)</f>
        <v>318.1</v>
      </c>
      <c r="H1577" s="74" t="n">
        <f aca="false">SUMIFS(Detail!$D$2:$D$9168,Detail!$C$2:$C$9168,$A1577)</f>
        <v>0</v>
      </c>
      <c r="I1577" s="74" t="n">
        <v>684.95</v>
      </c>
      <c r="J1577" s="51" t="n">
        <f aca="false">IF(E1577&gt;0,AF1577/E1577,0)</f>
        <v>0</v>
      </c>
      <c r="K1577" s="51" t="n">
        <f aca="false">IF(G1577&gt;0,AG1577/G1577,0)</f>
        <v>0</v>
      </c>
      <c r="L1577" s="75" t="n">
        <f aca="false">H1577/Settings!$B$16</f>
        <v>0</v>
      </c>
      <c r="M1577" s="76" t="n">
        <f aca="false">H1577/Settings!$B$20</f>
        <v>0</v>
      </c>
      <c r="N1577" s="77" t="n">
        <f aca="false">E1577*Settings!$B$3</f>
        <v>0.149719911729757</v>
      </c>
      <c r="O1577" s="77" t="n">
        <f aca="false">IF(E1577&gt;0,(AF1577-N1577)/SQRT(E1577*Settings!$B$3*(1-Settings!$B$3)),0)</f>
        <v>-0.402287039792884</v>
      </c>
      <c r="P1577" s="77" t="n">
        <f aca="false">MAX(0,AF1577-N1577)</f>
        <v>0</v>
      </c>
      <c r="Q1577" s="51" t="n">
        <f aca="false">IF(E1577&gt;=Settings!$B$4,(AF1577+Settings!$B$7*Settings!$B$3)/(E1577+Settings!$B$7),Settings!$B$3)</f>
        <v>0.0748599558648786</v>
      </c>
      <c r="R1577" s="78" t="n">
        <f aca="false">PERCENTRANK($H$2:$H$1780,H1577,6)</f>
        <v>0</v>
      </c>
      <c r="S1577" s="78" t="n">
        <f aca="false">PERCENTRANK($Q$2:$Q$1780,Q1577,6)</f>
        <v>0.0646794</v>
      </c>
      <c r="T1577" s="78" t="n">
        <f aca="false">PERCENTRANK($F$2:$F$1780,F1577,6)</f>
        <v>0</v>
      </c>
      <c r="U1577" s="79" t="n">
        <f aca="false">IF(F1577&gt;0,ROUND((Settings!$B$8*T1577+Settings!$B$9*R1577+Settings!$B$10*S1577)/SUM(Settings!$B$8:$B$10),10),0)</f>
        <v>0</v>
      </c>
      <c r="V1577" s="71" t="str">
        <f aca="false">IF(U1577&gt;0,RANK(U1577,$U$2:$U$1780)+COUNTIF($U$2:U1577,U1577)-1,"")</f>
        <v/>
      </c>
      <c r="W1577" s="71" t="str">
        <f aca="false">IF(V1577="","",IF(V1577&lt;=Settings!$B$11,"1 - Fix first",IF(V1577&lt;=Settings!$B$12,"2 - Review","3 - Monitor")))</f>
        <v/>
      </c>
      <c r="X1577" s="71" t="str">
        <f aca="false">IF(AND(E1577&gt;=Settings!$B$4,AF1577&gt;=Settings!$B$5,O1577&gt;=Settings!$B$6),"HIGH RATE","")</f>
        <v/>
      </c>
      <c r="Y1577" s="71" t="str">
        <f aca="false">IF(F1577&gt;0,RANK(F1577,$F$2:$F$1780)+COUNTIF($F$2:F1577,F1577)-1,"")</f>
        <v/>
      </c>
      <c r="Z1577" s="71" t="str">
        <f aca="false">IF(H1577&gt;0,RANK(H1577,$H$2:$H$1780)+COUNTIF($H$2:H1577,H1577)-1,"")</f>
        <v/>
      </c>
      <c r="AA1577" s="71" t="str">
        <f aca="false">IF(AC1577="","",RANK(AC1577,$AC$2:$AC$1780)+COUNTIF($AC$2:AC1577,AC1577)-1)</f>
        <v/>
      </c>
      <c r="AB1577" s="71" t="str">
        <f aca="false">IF(AD1577="","",RANK(AD1577,$AD$2:$AD$1780)+COUNTIF($AD$2:AD1577,AD1577)-1)</f>
        <v/>
      </c>
      <c r="AC1577" s="71" t="str">
        <f aca="false">IF(AND(AF1577&gt;0,E1577&gt;=Settings!$B$4),ROUND(J1577,10),"")</f>
        <v/>
      </c>
      <c r="AD1577" s="71" t="str">
        <f aca="false">IF(X1577="HIGH RATE",ROUND(O1577,10),"")</f>
        <v/>
      </c>
      <c r="AE1577" s="71" t="s">
        <v>61</v>
      </c>
      <c r="AF1577" s="73" t="n">
        <f aca="false">SUMIFS(Detail!$L$2:$L$9168,Detail!$C$2:$C$9168,$A1577)</f>
        <v>0</v>
      </c>
      <c r="AG1577" s="74" t="n">
        <f aca="false">SUMIFS(Detail!$N$2:$N$9168,Detail!$C$2:$C$9168,$A1577)</f>
        <v>0</v>
      </c>
    </row>
    <row r="1578" customFormat="false" ht="15" hidden="false" customHeight="false" outlineLevel="0" collapsed="false">
      <c r="A1578" s="71" t="s">
        <v>1793</v>
      </c>
      <c r="B1578" s="71" t="s">
        <v>3279</v>
      </c>
      <c r="C1578" s="71" t="s">
        <v>310</v>
      </c>
      <c r="D1578" s="71" t="str">
        <f aca="false">IFERROR(INDEX('Brand Map'!$B$4:$B$125,MATCH(C1578,'Brand Map'!$A$4:$A$125,0)),"Other")</f>
        <v>GBAU</v>
      </c>
      <c r="E1578" s="73" t="n">
        <f aca="false">SUMIFS(Detail!$K$2:$K$9168,Detail!$C$2:$C$9168,$A1578)</f>
        <v>0</v>
      </c>
      <c r="F1578" s="73" t="n">
        <f aca="false">SUMIFS(Detail!$E$2:$E$9168,Detail!$C$2:$C$9168,$A1578)</f>
        <v>0</v>
      </c>
      <c r="G1578" s="74" t="n">
        <f aca="false">SUMIFS(Detail!$M$2:$M$9168,Detail!$C$2:$C$9168,$A1578)</f>
        <v>0</v>
      </c>
      <c r="H1578" s="74" t="n">
        <f aca="false">SUMIFS(Detail!$D$2:$D$9168,Detail!$C$2:$C$9168,$A1578)</f>
        <v>0</v>
      </c>
      <c r="I1578" s="74" t="n">
        <v>301.9</v>
      </c>
      <c r="J1578" s="51" t="n">
        <f aca="false">IF(E1578&gt;0,AF1578/E1578,0)</f>
        <v>0</v>
      </c>
      <c r="K1578" s="51" t="n">
        <f aca="false">IF(G1578&gt;0,AG1578/G1578,0)</f>
        <v>0</v>
      </c>
      <c r="L1578" s="75" t="n">
        <f aca="false">H1578/Settings!$B$16</f>
        <v>0</v>
      </c>
      <c r="M1578" s="76" t="n">
        <f aca="false">H1578/Settings!$B$20</f>
        <v>0</v>
      </c>
      <c r="N1578" s="77" t="n">
        <f aca="false">E1578*Settings!$B$3</f>
        <v>0</v>
      </c>
      <c r="O1578" s="77" t="n">
        <f aca="false">IF(E1578&gt;0,(AF1578-N1578)/SQRT(E1578*Settings!$B$3*(1-Settings!$B$3)),0)</f>
        <v>0</v>
      </c>
      <c r="P1578" s="77" t="n">
        <f aca="false">MAX(0,AF1578-N1578)</f>
        <v>0</v>
      </c>
      <c r="Q1578" s="51" t="n">
        <f aca="false">IF(E1578&gt;=Settings!$B$4,(AF1578+Settings!$B$7*Settings!$B$3)/(E1578+Settings!$B$7),Settings!$B$3)</f>
        <v>0.0748599558648786</v>
      </c>
      <c r="R1578" s="78" t="n">
        <f aca="false">PERCENTRANK($H$2:$H$1780,H1578,6)</f>
        <v>0</v>
      </c>
      <c r="S1578" s="78" t="n">
        <f aca="false">PERCENTRANK($Q$2:$Q$1780,Q1578,6)</f>
        <v>0.0646794</v>
      </c>
      <c r="T1578" s="78" t="n">
        <f aca="false">PERCENTRANK($F$2:$F$1780,F1578,6)</f>
        <v>0</v>
      </c>
      <c r="U1578" s="79" t="n">
        <f aca="false">IF(F1578&gt;0,ROUND((Settings!$B$8*T1578+Settings!$B$9*R1578+Settings!$B$10*S1578)/SUM(Settings!$B$8:$B$10),10),0)</f>
        <v>0</v>
      </c>
      <c r="V1578" s="71" t="str">
        <f aca="false">IF(U1578&gt;0,RANK(U1578,$U$2:$U$1780)+COUNTIF($U$2:U1578,U1578)-1,"")</f>
        <v/>
      </c>
      <c r="W1578" s="71" t="str">
        <f aca="false">IF(V1578="","",IF(V1578&lt;=Settings!$B$11,"1 - Fix first",IF(V1578&lt;=Settings!$B$12,"2 - Review","3 - Monitor")))</f>
        <v/>
      </c>
      <c r="X1578" s="71" t="str">
        <f aca="false">IF(AND(E1578&gt;=Settings!$B$4,AF1578&gt;=Settings!$B$5,O1578&gt;=Settings!$B$6),"HIGH RATE","")</f>
        <v/>
      </c>
      <c r="Y1578" s="71" t="str">
        <f aca="false">IF(F1578&gt;0,RANK(F1578,$F$2:$F$1780)+COUNTIF($F$2:F1578,F1578)-1,"")</f>
        <v/>
      </c>
      <c r="Z1578" s="71" t="str">
        <f aca="false">IF(H1578&gt;0,RANK(H1578,$H$2:$H$1780)+COUNTIF($H$2:H1578,H1578)-1,"")</f>
        <v/>
      </c>
      <c r="AA1578" s="71" t="str">
        <f aca="false">IF(AC1578="","",RANK(AC1578,$AC$2:$AC$1780)+COUNTIF($AC$2:AC1578,AC1578)-1)</f>
        <v/>
      </c>
      <c r="AB1578" s="71" t="str">
        <f aca="false">IF(AD1578="","",RANK(AD1578,$AD$2:$AD$1780)+COUNTIF($AD$2:AD1578,AD1578)-1)</f>
        <v/>
      </c>
      <c r="AC1578" s="71" t="str">
        <f aca="false">IF(AND(AF1578&gt;0,E1578&gt;=Settings!$B$4),ROUND(J1578,10),"")</f>
        <v/>
      </c>
      <c r="AD1578" s="71" t="str">
        <f aca="false">IF(X1578="HIGH RATE",ROUND(O1578,10),"")</f>
        <v/>
      </c>
      <c r="AE1578" s="71" t="s">
        <v>59</v>
      </c>
      <c r="AF1578" s="73" t="n">
        <f aca="false">SUMIFS(Detail!$L$2:$L$9168,Detail!$C$2:$C$9168,$A1578)</f>
        <v>0</v>
      </c>
      <c r="AG1578" s="74" t="n">
        <f aca="false">SUMIFS(Detail!$N$2:$N$9168,Detail!$C$2:$C$9168,$A1578)</f>
        <v>0</v>
      </c>
    </row>
    <row r="1579" customFormat="false" ht="15" hidden="false" customHeight="false" outlineLevel="0" collapsed="false">
      <c r="A1579" s="71" t="s">
        <v>2140</v>
      </c>
      <c r="B1579" s="71" t="s">
        <v>3280</v>
      </c>
      <c r="C1579" s="71" t="s">
        <v>310</v>
      </c>
      <c r="D1579" s="71" t="str">
        <f aca="false">IFERROR(INDEX('Brand Map'!$B$4:$B$125,MATCH(C1579,'Brand Map'!$A$4:$A$125,0)),"Other")</f>
        <v>GBAU</v>
      </c>
      <c r="E1579" s="73" t="n">
        <f aca="false">SUMIFS(Detail!$K$2:$K$9168,Detail!$C$2:$C$9168,$A1579)</f>
        <v>0</v>
      </c>
      <c r="F1579" s="73" t="n">
        <f aca="false">SUMIFS(Detail!$E$2:$E$9168,Detail!$C$2:$C$9168,$A1579)</f>
        <v>0</v>
      </c>
      <c r="G1579" s="74" t="n">
        <f aca="false">SUMIFS(Detail!$M$2:$M$9168,Detail!$C$2:$C$9168,$A1579)</f>
        <v>0</v>
      </c>
      <c r="H1579" s="74" t="n">
        <f aca="false">SUMIFS(Detail!$D$2:$D$9168,Detail!$C$2:$C$9168,$A1579)</f>
        <v>0</v>
      </c>
      <c r="I1579" s="74" t="n">
        <v>456.91</v>
      </c>
      <c r="J1579" s="51" t="n">
        <f aca="false">IF(E1579&gt;0,AF1579/E1579,0)</f>
        <v>0</v>
      </c>
      <c r="K1579" s="51" t="n">
        <f aca="false">IF(G1579&gt;0,AG1579/G1579,0)</f>
        <v>0</v>
      </c>
      <c r="L1579" s="75" t="n">
        <f aca="false">H1579/Settings!$B$16</f>
        <v>0</v>
      </c>
      <c r="M1579" s="76" t="n">
        <f aca="false">H1579/Settings!$B$20</f>
        <v>0</v>
      </c>
      <c r="N1579" s="77" t="n">
        <f aca="false">E1579*Settings!$B$3</f>
        <v>0</v>
      </c>
      <c r="O1579" s="77" t="n">
        <f aca="false">IF(E1579&gt;0,(AF1579-N1579)/SQRT(E1579*Settings!$B$3*(1-Settings!$B$3)),0)</f>
        <v>0</v>
      </c>
      <c r="P1579" s="77" t="n">
        <f aca="false">MAX(0,AF1579-N1579)</f>
        <v>0</v>
      </c>
      <c r="Q1579" s="51" t="n">
        <f aca="false">IF(E1579&gt;=Settings!$B$4,(AF1579+Settings!$B$7*Settings!$B$3)/(E1579+Settings!$B$7),Settings!$B$3)</f>
        <v>0.0748599558648786</v>
      </c>
      <c r="R1579" s="78" t="n">
        <f aca="false">PERCENTRANK($H$2:$H$1780,H1579,6)</f>
        <v>0</v>
      </c>
      <c r="S1579" s="78" t="n">
        <f aca="false">PERCENTRANK($Q$2:$Q$1780,Q1579,6)</f>
        <v>0.0646794</v>
      </c>
      <c r="T1579" s="78" t="n">
        <f aca="false">PERCENTRANK($F$2:$F$1780,F1579,6)</f>
        <v>0</v>
      </c>
      <c r="U1579" s="79" t="n">
        <f aca="false">IF(F1579&gt;0,ROUND((Settings!$B$8*T1579+Settings!$B$9*R1579+Settings!$B$10*S1579)/SUM(Settings!$B$8:$B$10),10),0)</f>
        <v>0</v>
      </c>
      <c r="V1579" s="71" t="str">
        <f aca="false">IF(U1579&gt;0,RANK(U1579,$U$2:$U$1780)+COUNTIF($U$2:U1579,U1579)-1,"")</f>
        <v/>
      </c>
      <c r="W1579" s="71" t="str">
        <f aca="false">IF(V1579="","",IF(V1579&lt;=Settings!$B$11,"1 - Fix first",IF(V1579&lt;=Settings!$B$12,"2 - Review","3 - Monitor")))</f>
        <v/>
      </c>
      <c r="X1579" s="71" t="str">
        <f aca="false">IF(AND(E1579&gt;=Settings!$B$4,AF1579&gt;=Settings!$B$5,O1579&gt;=Settings!$B$6),"HIGH RATE","")</f>
        <v/>
      </c>
      <c r="Y1579" s="71" t="str">
        <f aca="false">IF(F1579&gt;0,RANK(F1579,$F$2:$F$1780)+COUNTIF($F$2:F1579,F1579)-1,"")</f>
        <v/>
      </c>
      <c r="Z1579" s="71" t="str">
        <f aca="false">IF(H1579&gt;0,RANK(H1579,$H$2:$H$1780)+COUNTIF($H$2:H1579,H1579)-1,"")</f>
        <v/>
      </c>
      <c r="AA1579" s="71" t="str">
        <f aca="false">IF(AC1579="","",RANK(AC1579,$AC$2:$AC$1780)+COUNTIF($AC$2:AC1579,AC1579)-1)</f>
        <v/>
      </c>
      <c r="AB1579" s="71" t="str">
        <f aca="false">IF(AD1579="","",RANK(AD1579,$AD$2:$AD$1780)+COUNTIF($AD$2:AD1579,AD1579)-1)</f>
        <v/>
      </c>
      <c r="AC1579" s="71" t="str">
        <f aca="false">IF(AND(AF1579&gt;0,E1579&gt;=Settings!$B$4),ROUND(J1579,10),"")</f>
        <v/>
      </c>
      <c r="AD1579" s="71" t="str">
        <f aca="false">IF(X1579="HIGH RATE",ROUND(O1579,10),"")</f>
        <v/>
      </c>
      <c r="AE1579" s="71" t="s">
        <v>61</v>
      </c>
      <c r="AF1579" s="73" t="n">
        <f aca="false">SUMIFS(Detail!$L$2:$L$9168,Detail!$C$2:$C$9168,$A1579)</f>
        <v>0</v>
      </c>
      <c r="AG1579" s="74" t="n">
        <f aca="false">SUMIFS(Detail!$N$2:$N$9168,Detail!$C$2:$C$9168,$A1579)</f>
        <v>0</v>
      </c>
    </row>
    <row r="1580" customFormat="false" ht="15" hidden="false" customHeight="false" outlineLevel="0" collapsed="false">
      <c r="A1580" s="71" t="s">
        <v>1277</v>
      </c>
      <c r="B1580" s="71" t="s">
        <v>3281</v>
      </c>
      <c r="C1580" s="71" t="s">
        <v>310</v>
      </c>
      <c r="D1580" s="71" t="str">
        <f aca="false">IFERROR(INDEX('Brand Map'!$B$4:$B$125,MATCH(C1580,'Brand Map'!$A$4:$A$125,0)),"Other")</f>
        <v>GBAU</v>
      </c>
      <c r="E1580" s="73" t="n">
        <f aca="false">SUMIFS(Detail!$K$2:$K$9168,Detail!$C$2:$C$9168,$A1580)</f>
        <v>1</v>
      </c>
      <c r="F1580" s="73" t="n">
        <f aca="false">SUMIFS(Detail!$E$2:$E$9168,Detail!$C$2:$C$9168,$A1580)</f>
        <v>0</v>
      </c>
      <c r="G1580" s="74" t="n">
        <f aca="false">SUMIFS(Detail!$M$2:$M$9168,Detail!$C$2:$C$9168,$A1580)</f>
        <v>199.95</v>
      </c>
      <c r="H1580" s="74" t="n">
        <f aca="false">SUMIFS(Detail!$D$2:$D$9168,Detail!$C$2:$C$9168,$A1580)</f>
        <v>0</v>
      </c>
      <c r="I1580" s="74" t="n">
        <v>469.9</v>
      </c>
      <c r="J1580" s="51" t="n">
        <f aca="false">IF(E1580&gt;0,AF1580/E1580,0)</f>
        <v>0</v>
      </c>
      <c r="K1580" s="51" t="n">
        <f aca="false">IF(G1580&gt;0,AG1580/G1580,0)</f>
        <v>0</v>
      </c>
      <c r="L1580" s="75" t="n">
        <f aca="false">H1580/Settings!$B$16</f>
        <v>0</v>
      </c>
      <c r="M1580" s="76" t="n">
        <f aca="false">H1580/Settings!$B$20</f>
        <v>0</v>
      </c>
      <c r="N1580" s="77" t="n">
        <f aca="false">E1580*Settings!$B$3</f>
        <v>0.0748599558648786</v>
      </c>
      <c r="O1580" s="77" t="n">
        <f aca="false">IF(E1580&gt;0,(AF1580-N1580)/SQRT(E1580*Settings!$B$3*(1-Settings!$B$3)),0)</f>
        <v>-0.28445989382101</v>
      </c>
      <c r="P1580" s="77" t="n">
        <f aca="false">MAX(0,AF1580-N1580)</f>
        <v>0</v>
      </c>
      <c r="Q1580" s="51" t="n">
        <f aca="false">IF(E1580&gt;=Settings!$B$4,(AF1580+Settings!$B$7*Settings!$B$3)/(E1580+Settings!$B$7),Settings!$B$3)</f>
        <v>0.0748599558648786</v>
      </c>
      <c r="R1580" s="78" t="n">
        <f aca="false">PERCENTRANK($H$2:$H$1780,H1580,6)</f>
        <v>0</v>
      </c>
      <c r="S1580" s="78" t="n">
        <f aca="false">PERCENTRANK($Q$2:$Q$1780,Q1580,6)</f>
        <v>0.0646794</v>
      </c>
      <c r="T1580" s="78" t="n">
        <f aca="false">PERCENTRANK($F$2:$F$1780,F1580,6)</f>
        <v>0</v>
      </c>
      <c r="U1580" s="79" t="n">
        <f aca="false">IF(F1580&gt;0,ROUND((Settings!$B$8*T1580+Settings!$B$9*R1580+Settings!$B$10*S1580)/SUM(Settings!$B$8:$B$10),10),0)</f>
        <v>0</v>
      </c>
      <c r="V1580" s="71" t="str">
        <f aca="false">IF(U1580&gt;0,RANK(U1580,$U$2:$U$1780)+COUNTIF($U$2:U1580,U1580)-1,"")</f>
        <v/>
      </c>
      <c r="W1580" s="71" t="str">
        <f aca="false">IF(V1580="","",IF(V1580&lt;=Settings!$B$11,"1 - Fix first",IF(V1580&lt;=Settings!$B$12,"2 - Review","3 - Monitor")))</f>
        <v/>
      </c>
      <c r="X1580" s="71" t="str">
        <f aca="false">IF(AND(E1580&gt;=Settings!$B$4,AF1580&gt;=Settings!$B$5,O1580&gt;=Settings!$B$6),"HIGH RATE","")</f>
        <v/>
      </c>
      <c r="Y1580" s="71" t="str">
        <f aca="false">IF(F1580&gt;0,RANK(F1580,$F$2:$F$1780)+COUNTIF($F$2:F1580,F1580)-1,"")</f>
        <v/>
      </c>
      <c r="Z1580" s="71" t="str">
        <f aca="false">IF(H1580&gt;0,RANK(H1580,$H$2:$H$1780)+COUNTIF($H$2:H1580,H1580)-1,"")</f>
        <v/>
      </c>
      <c r="AA1580" s="71" t="str">
        <f aca="false">IF(AC1580="","",RANK(AC1580,$AC$2:$AC$1780)+COUNTIF($AC$2:AC1580,AC1580)-1)</f>
        <v/>
      </c>
      <c r="AB1580" s="71" t="str">
        <f aca="false">IF(AD1580="","",RANK(AD1580,$AD$2:$AD$1780)+COUNTIF($AD$2:AD1580,AD1580)-1)</f>
        <v/>
      </c>
      <c r="AC1580" s="71" t="str">
        <f aca="false">IF(AND(AF1580&gt;0,E1580&gt;=Settings!$B$4),ROUND(J1580,10),"")</f>
        <v/>
      </c>
      <c r="AD1580" s="71" t="str">
        <f aca="false">IF(X1580="HIGH RATE",ROUND(O1580,10),"")</f>
        <v/>
      </c>
      <c r="AE1580" s="71" t="s">
        <v>59</v>
      </c>
      <c r="AF1580" s="73" t="n">
        <f aca="false">SUMIFS(Detail!$L$2:$L$9168,Detail!$C$2:$C$9168,$A1580)</f>
        <v>0</v>
      </c>
      <c r="AG1580" s="74" t="n">
        <f aca="false">SUMIFS(Detail!$N$2:$N$9168,Detail!$C$2:$C$9168,$A1580)</f>
        <v>0</v>
      </c>
    </row>
    <row r="1581" customFormat="false" ht="15" hidden="false" customHeight="false" outlineLevel="0" collapsed="false">
      <c r="A1581" s="71" t="s">
        <v>1352</v>
      </c>
      <c r="B1581" s="71" t="s">
        <v>3282</v>
      </c>
      <c r="C1581" s="71" t="s">
        <v>310</v>
      </c>
      <c r="D1581" s="71" t="str">
        <f aca="false">IFERROR(INDEX('Brand Map'!$B$4:$B$125,MATCH(C1581,'Brand Map'!$A$4:$A$125,0)),"Other")</f>
        <v>GBAU</v>
      </c>
      <c r="E1581" s="73" t="n">
        <f aca="false">SUMIFS(Detail!$K$2:$K$9168,Detail!$C$2:$C$9168,$A1581)</f>
        <v>0</v>
      </c>
      <c r="F1581" s="73" t="n">
        <f aca="false">SUMIFS(Detail!$E$2:$E$9168,Detail!$C$2:$C$9168,$A1581)</f>
        <v>0</v>
      </c>
      <c r="G1581" s="74" t="n">
        <f aca="false">SUMIFS(Detail!$M$2:$M$9168,Detail!$C$2:$C$9168,$A1581)</f>
        <v>0</v>
      </c>
      <c r="H1581" s="74" t="n">
        <f aca="false">SUMIFS(Detail!$D$2:$D$9168,Detail!$C$2:$C$9168,$A1581)</f>
        <v>0</v>
      </c>
      <c r="I1581" s="74" t="n">
        <v>549.72</v>
      </c>
      <c r="J1581" s="51" t="n">
        <f aca="false">IF(E1581&gt;0,AF1581/E1581,0)</f>
        <v>0</v>
      </c>
      <c r="K1581" s="51" t="n">
        <f aca="false">IF(G1581&gt;0,AG1581/G1581,0)</f>
        <v>0</v>
      </c>
      <c r="L1581" s="75" t="n">
        <f aca="false">H1581/Settings!$B$16</f>
        <v>0</v>
      </c>
      <c r="M1581" s="76" t="n">
        <f aca="false">H1581/Settings!$B$20</f>
        <v>0</v>
      </c>
      <c r="N1581" s="77" t="n">
        <f aca="false">E1581*Settings!$B$3</f>
        <v>0</v>
      </c>
      <c r="O1581" s="77" t="n">
        <f aca="false">IF(E1581&gt;0,(AF1581-N1581)/SQRT(E1581*Settings!$B$3*(1-Settings!$B$3)),0)</f>
        <v>0</v>
      </c>
      <c r="P1581" s="77" t="n">
        <f aca="false">MAX(0,AF1581-N1581)</f>
        <v>0</v>
      </c>
      <c r="Q1581" s="51" t="n">
        <f aca="false">IF(E1581&gt;=Settings!$B$4,(AF1581+Settings!$B$7*Settings!$B$3)/(E1581+Settings!$B$7),Settings!$B$3)</f>
        <v>0.0748599558648786</v>
      </c>
      <c r="R1581" s="78" t="n">
        <f aca="false">PERCENTRANK($H$2:$H$1780,H1581,6)</f>
        <v>0</v>
      </c>
      <c r="S1581" s="78" t="n">
        <f aca="false">PERCENTRANK($Q$2:$Q$1780,Q1581,6)</f>
        <v>0.0646794</v>
      </c>
      <c r="T1581" s="78" t="n">
        <f aca="false">PERCENTRANK($F$2:$F$1780,F1581,6)</f>
        <v>0</v>
      </c>
      <c r="U1581" s="79" t="n">
        <f aca="false">IF(F1581&gt;0,ROUND((Settings!$B$8*T1581+Settings!$B$9*R1581+Settings!$B$10*S1581)/SUM(Settings!$B$8:$B$10),10),0)</f>
        <v>0</v>
      </c>
      <c r="V1581" s="71" t="str">
        <f aca="false">IF(U1581&gt;0,RANK(U1581,$U$2:$U$1780)+COUNTIF($U$2:U1581,U1581)-1,"")</f>
        <v/>
      </c>
      <c r="W1581" s="71" t="str">
        <f aca="false">IF(V1581="","",IF(V1581&lt;=Settings!$B$11,"1 - Fix first",IF(V1581&lt;=Settings!$B$12,"2 - Review","3 - Monitor")))</f>
        <v/>
      </c>
      <c r="X1581" s="71" t="str">
        <f aca="false">IF(AND(E1581&gt;=Settings!$B$4,AF1581&gt;=Settings!$B$5,O1581&gt;=Settings!$B$6),"HIGH RATE","")</f>
        <v/>
      </c>
      <c r="Y1581" s="71" t="str">
        <f aca="false">IF(F1581&gt;0,RANK(F1581,$F$2:$F$1780)+COUNTIF($F$2:F1581,F1581)-1,"")</f>
        <v/>
      </c>
      <c r="Z1581" s="71" t="str">
        <f aca="false">IF(H1581&gt;0,RANK(H1581,$H$2:$H$1780)+COUNTIF($H$2:H1581,H1581)-1,"")</f>
        <v/>
      </c>
      <c r="AA1581" s="71" t="str">
        <f aca="false">IF(AC1581="","",RANK(AC1581,$AC$2:$AC$1780)+COUNTIF($AC$2:AC1581,AC1581)-1)</f>
        <v/>
      </c>
      <c r="AB1581" s="71" t="str">
        <f aca="false">IF(AD1581="","",RANK(AD1581,$AD$2:$AD$1780)+COUNTIF($AD$2:AD1581,AD1581)-1)</f>
        <v/>
      </c>
      <c r="AC1581" s="71" t="str">
        <f aca="false">IF(AND(AF1581&gt;0,E1581&gt;=Settings!$B$4),ROUND(J1581,10),"")</f>
        <v/>
      </c>
      <c r="AD1581" s="71" t="str">
        <f aca="false">IF(X1581="HIGH RATE",ROUND(O1581,10),"")</f>
        <v/>
      </c>
      <c r="AE1581" s="71" t="s">
        <v>59</v>
      </c>
      <c r="AF1581" s="73" t="n">
        <f aca="false">SUMIFS(Detail!$L$2:$L$9168,Detail!$C$2:$C$9168,$A1581)</f>
        <v>0</v>
      </c>
      <c r="AG1581" s="74" t="n">
        <f aca="false">SUMIFS(Detail!$N$2:$N$9168,Detail!$C$2:$C$9168,$A1581)</f>
        <v>0</v>
      </c>
    </row>
    <row r="1582" customFormat="false" ht="15" hidden="false" customHeight="false" outlineLevel="0" collapsed="false">
      <c r="A1582" s="71" t="s">
        <v>1136</v>
      </c>
      <c r="B1582" s="71" t="s">
        <v>3283</v>
      </c>
      <c r="C1582" s="71" t="s">
        <v>310</v>
      </c>
      <c r="D1582" s="71" t="str">
        <f aca="false">IFERROR(INDEX('Brand Map'!$B$4:$B$125,MATCH(C1582,'Brand Map'!$A$4:$A$125,0)),"Other")</f>
        <v>GBAU</v>
      </c>
      <c r="E1582" s="73" t="n">
        <f aca="false">SUMIFS(Detail!$K$2:$K$9168,Detail!$C$2:$C$9168,$A1582)</f>
        <v>50</v>
      </c>
      <c r="F1582" s="73" t="n">
        <f aca="false">SUMIFS(Detail!$E$2:$E$9168,Detail!$C$2:$C$9168,$A1582)</f>
        <v>0</v>
      </c>
      <c r="G1582" s="74" t="n">
        <f aca="false">SUMIFS(Detail!$M$2:$M$9168,Detail!$C$2:$C$9168,$A1582)</f>
        <v>3318.63</v>
      </c>
      <c r="H1582" s="74" t="n">
        <f aca="false">SUMIFS(Detail!$D$2:$D$9168,Detail!$C$2:$C$9168,$A1582)</f>
        <v>0</v>
      </c>
      <c r="I1582" s="74" t="n">
        <v>9228.92</v>
      </c>
      <c r="J1582" s="51" t="n">
        <f aca="false">IF(E1582&gt;0,AF1582/E1582,0)</f>
        <v>0</v>
      </c>
      <c r="K1582" s="51" t="n">
        <f aca="false">IF(G1582&gt;0,AG1582/G1582,0)</f>
        <v>0</v>
      </c>
      <c r="L1582" s="75" t="n">
        <f aca="false">H1582/Settings!$B$16</f>
        <v>0</v>
      </c>
      <c r="M1582" s="76" t="n">
        <f aca="false">H1582/Settings!$B$20</f>
        <v>0</v>
      </c>
      <c r="N1582" s="77" t="n">
        <f aca="false">E1582*Settings!$B$3</f>
        <v>3.74299779324393</v>
      </c>
      <c r="O1582" s="77" t="n">
        <f aca="false">IF(E1582&gt;0,(AF1582-N1582)/SQRT(E1582*Settings!$B$3*(1-Settings!$B$3)),0)</f>
        <v>-2.01143519896442</v>
      </c>
      <c r="P1582" s="77" t="n">
        <f aca="false">MAX(0,AF1582-N1582)</f>
        <v>0</v>
      </c>
      <c r="Q1582" s="51" t="n">
        <f aca="false">IF(E1582&gt;=Settings!$B$4,(AF1582+Settings!$B$7*Settings!$B$3)/(E1582+Settings!$B$7),Settings!$B$3)</f>
        <v>0.0280724834493295</v>
      </c>
      <c r="R1582" s="78" t="n">
        <f aca="false">PERCENTRANK($H$2:$H$1780,H1582,6)</f>
        <v>0</v>
      </c>
      <c r="S1582" s="78" t="n">
        <f aca="false">PERCENTRANK($Q$2:$Q$1780,Q1582,6)</f>
        <v>0.00056243</v>
      </c>
      <c r="T1582" s="78" t="n">
        <f aca="false">PERCENTRANK($F$2:$F$1780,F1582,6)</f>
        <v>0</v>
      </c>
      <c r="U1582" s="79" t="n">
        <f aca="false">IF(F1582&gt;0,ROUND((Settings!$B$8*T1582+Settings!$B$9*R1582+Settings!$B$10*S1582)/SUM(Settings!$B$8:$B$10),10),0)</f>
        <v>0</v>
      </c>
      <c r="V1582" s="71" t="str">
        <f aca="false">IF(U1582&gt;0,RANK(U1582,$U$2:$U$1780)+COUNTIF($U$2:U1582,U1582)-1,"")</f>
        <v/>
      </c>
      <c r="W1582" s="71" t="str">
        <f aca="false">IF(V1582="","",IF(V1582&lt;=Settings!$B$11,"1 - Fix first",IF(V1582&lt;=Settings!$B$12,"2 - Review","3 - Monitor")))</f>
        <v/>
      </c>
      <c r="X1582" s="71" t="str">
        <f aca="false">IF(AND(E1582&gt;=Settings!$B$4,AF1582&gt;=Settings!$B$5,O1582&gt;=Settings!$B$6),"HIGH RATE","")</f>
        <v/>
      </c>
      <c r="Y1582" s="71" t="str">
        <f aca="false">IF(F1582&gt;0,RANK(F1582,$F$2:$F$1780)+COUNTIF($F$2:F1582,F1582)-1,"")</f>
        <v/>
      </c>
      <c r="Z1582" s="71" t="str">
        <f aca="false">IF(H1582&gt;0,RANK(H1582,$H$2:$H$1780)+COUNTIF($H$2:H1582,H1582)-1,"")</f>
        <v/>
      </c>
      <c r="AA1582" s="71" t="str">
        <f aca="false">IF(AC1582="","",RANK(AC1582,$AC$2:$AC$1780)+COUNTIF($AC$2:AC1582,AC1582)-1)</f>
        <v/>
      </c>
      <c r="AB1582" s="71" t="str">
        <f aca="false">IF(AD1582="","",RANK(AD1582,$AD$2:$AD$1780)+COUNTIF($AD$2:AD1582,AD1582)-1)</f>
        <v/>
      </c>
      <c r="AC1582" s="71" t="str">
        <f aca="false">IF(AND(AF1582&gt;0,E1582&gt;=Settings!$B$4),ROUND(J1582,10),"")</f>
        <v/>
      </c>
      <c r="AD1582" s="71" t="str">
        <f aca="false">IF(X1582="HIGH RATE",ROUND(O1582,10),"")</f>
        <v/>
      </c>
      <c r="AE1582" s="71" t="s">
        <v>59</v>
      </c>
      <c r="AF1582" s="73" t="n">
        <f aca="false">SUMIFS(Detail!$L$2:$L$9168,Detail!$C$2:$C$9168,$A1582)</f>
        <v>0</v>
      </c>
      <c r="AG1582" s="74" t="n">
        <f aca="false">SUMIFS(Detail!$N$2:$N$9168,Detail!$C$2:$C$9168,$A1582)</f>
        <v>0</v>
      </c>
    </row>
    <row r="1583" customFormat="false" ht="15" hidden="false" customHeight="false" outlineLevel="0" collapsed="false">
      <c r="A1583" s="71" t="s">
        <v>1469</v>
      </c>
      <c r="B1583" s="71" t="s">
        <v>3284</v>
      </c>
      <c r="C1583" s="71" t="s">
        <v>310</v>
      </c>
      <c r="D1583" s="71" t="str">
        <f aca="false">IFERROR(INDEX('Brand Map'!$B$4:$B$125,MATCH(C1583,'Brand Map'!$A$4:$A$125,0)),"Other")</f>
        <v>GBAU</v>
      </c>
      <c r="E1583" s="73" t="n">
        <f aca="false">SUMIFS(Detail!$K$2:$K$9168,Detail!$C$2:$C$9168,$A1583)</f>
        <v>0</v>
      </c>
      <c r="F1583" s="73" t="n">
        <f aca="false">SUMIFS(Detail!$E$2:$E$9168,Detail!$C$2:$C$9168,$A1583)</f>
        <v>0</v>
      </c>
      <c r="G1583" s="74" t="n">
        <f aca="false">SUMIFS(Detail!$M$2:$M$9168,Detail!$C$2:$C$9168,$A1583)</f>
        <v>0</v>
      </c>
      <c r="H1583" s="74" t="n">
        <f aca="false">SUMIFS(Detail!$D$2:$D$9168,Detail!$C$2:$C$9168,$A1583)</f>
        <v>0</v>
      </c>
      <c r="I1583" s="74" t="n">
        <v>96.95</v>
      </c>
      <c r="J1583" s="51" t="n">
        <f aca="false">IF(E1583&gt;0,AF1583/E1583,0)</f>
        <v>0</v>
      </c>
      <c r="K1583" s="51" t="n">
        <f aca="false">IF(G1583&gt;0,AG1583/G1583,0)</f>
        <v>0</v>
      </c>
      <c r="L1583" s="75" t="n">
        <f aca="false">H1583/Settings!$B$16</f>
        <v>0</v>
      </c>
      <c r="M1583" s="76" t="n">
        <f aca="false">H1583/Settings!$B$20</f>
        <v>0</v>
      </c>
      <c r="N1583" s="77" t="n">
        <f aca="false">E1583*Settings!$B$3</f>
        <v>0</v>
      </c>
      <c r="O1583" s="77" t="n">
        <f aca="false">IF(E1583&gt;0,(AF1583-N1583)/SQRT(E1583*Settings!$B$3*(1-Settings!$B$3)),0)</f>
        <v>0</v>
      </c>
      <c r="P1583" s="77" t="n">
        <f aca="false">MAX(0,AF1583-N1583)</f>
        <v>0</v>
      </c>
      <c r="Q1583" s="51" t="n">
        <f aca="false">IF(E1583&gt;=Settings!$B$4,(AF1583+Settings!$B$7*Settings!$B$3)/(E1583+Settings!$B$7),Settings!$B$3)</f>
        <v>0.0748599558648786</v>
      </c>
      <c r="R1583" s="78" t="n">
        <f aca="false">PERCENTRANK($H$2:$H$1780,H1583,6)</f>
        <v>0</v>
      </c>
      <c r="S1583" s="78" t="n">
        <f aca="false">PERCENTRANK($Q$2:$Q$1780,Q1583,6)</f>
        <v>0.0646794</v>
      </c>
      <c r="T1583" s="78" t="n">
        <f aca="false">PERCENTRANK($F$2:$F$1780,F1583,6)</f>
        <v>0</v>
      </c>
      <c r="U1583" s="79" t="n">
        <f aca="false">IF(F1583&gt;0,ROUND((Settings!$B$8*T1583+Settings!$B$9*R1583+Settings!$B$10*S1583)/SUM(Settings!$B$8:$B$10),10),0)</f>
        <v>0</v>
      </c>
      <c r="V1583" s="71" t="str">
        <f aca="false">IF(U1583&gt;0,RANK(U1583,$U$2:$U$1780)+COUNTIF($U$2:U1583,U1583)-1,"")</f>
        <v/>
      </c>
      <c r="W1583" s="71" t="str">
        <f aca="false">IF(V1583="","",IF(V1583&lt;=Settings!$B$11,"1 - Fix first",IF(V1583&lt;=Settings!$B$12,"2 - Review","3 - Monitor")))</f>
        <v/>
      </c>
      <c r="X1583" s="71" t="str">
        <f aca="false">IF(AND(E1583&gt;=Settings!$B$4,AF1583&gt;=Settings!$B$5,O1583&gt;=Settings!$B$6),"HIGH RATE","")</f>
        <v/>
      </c>
      <c r="Y1583" s="71" t="str">
        <f aca="false">IF(F1583&gt;0,RANK(F1583,$F$2:$F$1780)+COUNTIF($F$2:F1583,F1583)-1,"")</f>
        <v/>
      </c>
      <c r="Z1583" s="71" t="str">
        <f aca="false">IF(H1583&gt;0,RANK(H1583,$H$2:$H$1780)+COUNTIF($H$2:H1583,H1583)-1,"")</f>
        <v/>
      </c>
      <c r="AA1583" s="71" t="str">
        <f aca="false">IF(AC1583="","",RANK(AC1583,$AC$2:$AC$1780)+COUNTIF($AC$2:AC1583,AC1583)-1)</f>
        <v/>
      </c>
      <c r="AB1583" s="71" t="str">
        <f aca="false">IF(AD1583="","",RANK(AD1583,$AD$2:$AD$1780)+COUNTIF($AD$2:AD1583,AD1583)-1)</f>
        <v/>
      </c>
      <c r="AC1583" s="71" t="str">
        <f aca="false">IF(AND(AF1583&gt;0,E1583&gt;=Settings!$B$4),ROUND(J1583,10),"")</f>
        <v/>
      </c>
      <c r="AD1583" s="71" t="str">
        <f aca="false">IF(X1583="HIGH RATE",ROUND(O1583,10),"")</f>
        <v/>
      </c>
      <c r="AE1583" s="71" t="s">
        <v>59</v>
      </c>
      <c r="AF1583" s="73" t="n">
        <f aca="false">SUMIFS(Detail!$L$2:$L$9168,Detail!$C$2:$C$9168,$A1583)</f>
        <v>0</v>
      </c>
      <c r="AG1583" s="74" t="n">
        <f aca="false">SUMIFS(Detail!$N$2:$N$9168,Detail!$C$2:$C$9168,$A1583)</f>
        <v>0</v>
      </c>
    </row>
    <row r="1584" customFormat="false" ht="15" hidden="false" customHeight="false" outlineLevel="0" collapsed="false">
      <c r="A1584" s="71" t="s">
        <v>1206</v>
      </c>
      <c r="B1584" s="71" t="s">
        <v>3285</v>
      </c>
      <c r="C1584" s="71" t="s">
        <v>310</v>
      </c>
      <c r="D1584" s="71" t="str">
        <f aca="false">IFERROR(INDEX('Brand Map'!$B$4:$B$125,MATCH(C1584,'Brand Map'!$A$4:$A$125,0)),"Other")</f>
        <v>GBAU</v>
      </c>
      <c r="E1584" s="73" t="n">
        <f aca="false">SUMIFS(Detail!$K$2:$K$9168,Detail!$C$2:$C$9168,$A1584)</f>
        <v>1</v>
      </c>
      <c r="F1584" s="73" t="n">
        <f aca="false">SUMIFS(Detail!$E$2:$E$9168,Detail!$C$2:$C$9168,$A1584)</f>
        <v>0</v>
      </c>
      <c r="G1584" s="74" t="n">
        <f aca="false">SUMIFS(Detail!$M$2:$M$9168,Detail!$C$2:$C$9168,$A1584)</f>
        <v>90.86</v>
      </c>
      <c r="H1584" s="74" t="n">
        <f aca="false">SUMIFS(Detail!$D$2:$D$9168,Detail!$C$2:$C$9168,$A1584)</f>
        <v>0</v>
      </c>
      <c r="I1584" s="74" t="n">
        <v>290.76</v>
      </c>
      <c r="J1584" s="51" t="n">
        <f aca="false">IF(E1584&gt;0,AF1584/E1584,0)</f>
        <v>0</v>
      </c>
      <c r="K1584" s="51" t="n">
        <f aca="false">IF(G1584&gt;0,AG1584/G1584,0)</f>
        <v>0</v>
      </c>
      <c r="L1584" s="75" t="n">
        <f aca="false">H1584/Settings!$B$16</f>
        <v>0</v>
      </c>
      <c r="M1584" s="76" t="n">
        <f aca="false">H1584/Settings!$B$20</f>
        <v>0</v>
      </c>
      <c r="N1584" s="77" t="n">
        <f aca="false">E1584*Settings!$B$3</f>
        <v>0.0748599558648786</v>
      </c>
      <c r="O1584" s="77" t="n">
        <f aca="false">IF(E1584&gt;0,(AF1584-N1584)/SQRT(E1584*Settings!$B$3*(1-Settings!$B$3)),0)</f>
        <v>-0.28445989382101</v>
      </c>
      <c r="P1584" s="77" t="n">
        <f aca="false">MAX(0,AF1584-N1584)</f>
        <v>0</v>
      </c>
      <c r="Q1584" s="51" t="n">
        <f aca="false">IF(E1584&gt;=Settings!$B$4,(AF1584+Settings!$B$7*Settings!$B$3)/(E1584+Settings!$B$7),Settings!$B$3)</f>
        <v>0.0748599558648786</v>
      </c>
      <c r="R1584" s="78" t="n">
        <f aca="false">PERCENTRANK($H$2:$H$1780,H1584,6)</f>
        <v>0</v>
      </c>
      <c r="S1584" s="78" t="n">
        <f aca="false">PERCENTRANK($Q$2:$Q$1780,Q1584,6)</f>
        <v>0.0646794</v>
      </c>
      <c r="T1584" s="78" t="n">
        <f aca="false">PERCENTRANK($F$2:$F$1780,F1584,6)</f>
        <v>0</v>
      </c>
      <c r="U1584" s="79" t="n">
        <f aca="false">IF(F1584&gt;0,ROUND((Settings!$B$8*T1584+Settings!$B$9*R1584+Settings!$B$10*S1584)/SUM(Settings!$B$8:$B$10),10),0)</f>
        <v>0</v>
      </c>
      <c r="V1584" s="71" t="str">
        <f aca="false">IF(U1584&gt;0,RANK(U1584,$U$2:$U$1780)+COUNTIF($U$2:U1584,U1584)-1,"")</f>
        <v/>
      </c>
      <c r="W1584" s="71" t="str">
        <f aca="false">IF(V1584="","",IF(V1584&lt;=Settings!$B$11,"1 - Fix first",IF(V1584&lt;=Settings!$B$12,"2 - Review","3 - Monitor")))</f>
        <v/>
      </c>
      <c r="X1584" s="71" t="str">
        <f aca="false">IF(AND(E1584&gt;=Settings!$B$4,AF1584&gt;=Settings!$B$5,O1584&gt;=Settings!$B$6),"HIGH RATE","")</f>
        <v/>
      </c>
      <c r="Y1584" s="71" t="str">
        <f aca="false">IF(F1584&gt;0,RANK(F1584,$F$2:$F$1780)+COUNTIF($F$2:F1584,F1584)-1,"")</f>
        <v/>
      </c>
      <c r="Z1584" s="71" t="str">
        <f aca="false">IF(H1584&gt;0,RANK(H1584,$H$2:$H$1780)+COUNTIF($H$2:H1584,H1584)-1,"")</f>
        <v/>
      </c>
      <c r="AA1584" s="71" t="str">
        <f aca="false">IF(AC1584="","",RANK(AC1584,$AC$2:$AC$1780)+COUNTIF($AC$2:AC1584,AC1584)-1)</f>
        <v/>
      </c>
      <c r="AB1584" s="71" t="str">
        <f aca="false">IF(AD1584="","",RANK(AD1584,$AD$2:$AD$1780)+COUNTIF($AD$2:AD1584,AD1584)-1)</f>
        <v/>
      </c>
      <c r="AC1584" s="71" t="str">
        <f aca="false">IF(AND(AF1584&gt;0,E1584&gt;=Settings!$B$4),ROUND(J1584,10),"")</f>
        <v/>
      </c>
      <c r="AD1584" s="71" t="str">
        <f aca="false">IF(X1584="HIGH RATE",ROUND(O1584,10),"")</f>
        <v/>
      </c>
      <c r="AE1584" s="71" t="s">
        <v>59</v>
      </c>
      <c r="AF1584" s="73" t="n">
        <f aca="false">SUMIFS(Detail!$L$2:$L$9168,Detail!$C$2:$C$9168,$A1584)</f>
        <v>0</v>
      </c>
      <c r="AG1584" s="74" t="n">
        <f aca="false">SUMIFS(Detail!$N$2:$N$9168,Detail!$C$2:$C$9168,$A1584)</f>
        <v>0</v>
      </c>
    </row>
    <row r="1585" customFormat="false" ht="15" hidden="false" customHeight="false" outlineLevel="0" collapsed="false">
      <c r="A1585" s="71" t="s">
        <v>1328</v>
      </c>
      <c r="B1585" s="71" t="s">
        <v>3286</v>
      </c>
      <c r="C1585" s="71" t="s">
        <v>310</v>
      </c>
      <c r="D1585" s="71" t="str">
        <f aca="false">IFERROR(INDEX('Brand Map'!$B$4:$B$125,MATCH(C1585,'Brand Map'!$A$4:$A$125,0)),"Other")</f>
        <v>GBAU</v>
      </c>
      <c r="E1585" s="73" t="n">
        <f aca="false">SUMIFS(Detail!$K$2:$K$9168,Detail!$C$2:$C$9168,$A1585)</f>
        <v>0</v>
      </c>
      <c r="F1585" s="73" t="n">
        <f aca="false">SUMIFS(Detail!$E$2:$E$9168,Detail!$C$2:$C$9168,$A1585)</f>
        <v>0</v>
      </c>
      <c r="G1585" s="74" t="n">
        <f aca="false">SUMIFS(Detail!$M$2:$M$9168,Detail!$C$2:$C$9168,$A1585)</f>
        <v>0</v>
      </c>
      <c r="H1585" s="74" t="n">
        <f aca="false">SUMIFS(Detail!$D$2:$D$9168,Detail!$C$2:$C$9168,$A1585)</f>
        <v>0</v>
      </c>
      <c r="I1585" s="74" t="n">
        <v>552.08</v>
      </c>
      <c r="J1585" s="51" t="n">
        <f aca="false">IF(E1585&gt;0,AF1585/E1585,0)</f>
        <v>0</v>
      </c>
      <c r="K1585" s="51" t="n">
        <f aca="false">IF(G1585&gt;0,AG1585/G1585,0)</f>
        <v>0</v>
      </c>
      <c r="L1585" s="75" t="n">
        <f aca="false">H1585/Settings!$B$16</f>
        <v>0</v>
      </c>
      <c r="M1585" s="76" t="n">
        <f aca="false">H1585/Settings!$B$20</f>
        <v>0</v>
      </c>
      <c r="N1585" s="77" t="n">
        <f aca="false">E1585*Settings!$B$3</f>
        <v>0</v>
      </c>
      <c r="O1585" s="77" t="n">
        <f aca="false">IF(E1585&gt;0,(AF1585-N1585)/SQRT(E1585*Settings!$B$3*(1-Settings!$B$3)),0)</f>
        <v>0</v>
      </c>
      <c r="P1585" s="77" t="n">
        <f aca="false">MAX(0,AF1585-N1585)</f>
        <v>0</v>
      </c>
      <c r="Q1585" s="51" t="n">
        <f aca="false">IF(E1585&gt;=Settings!$B$4,(AF1585+Settings!$B$7*Settings!$B$3)/(E1585+Settings!$B$7),Settings!$B$3)</f>
        <v>0.0748599558648786</v>
      </c>
      <c r="R1585" s="78" t="n">
        <f aca="false">PERCENTRANK($H$2:$H$1780,H1585,6)</f>
        <v>0</v>
      </c>
      <c r="S1585" s="78" t="n">
        <f aca="false">PERCENTRANK($Q$2:$Q$1780,Q1585,6)</f>
        <v>0.0646794</v>
      </c>
      <c r="T1585" s="78" t="n">
        <f aca="false">PERCENTRANK($F$2:$F$1780,F1585,6)</f>
        <v>0</v>
      </c>
      <c r="U1585" s="79" t="n">
        <f aca="false">IF(F1585&gt;0,ROUND((Settings!$B$8*T1585+Settings!$B$9*R1585+Settings!$B$10*S1585)/SUM(Settings!$B$8:$B$10),10),0)</f>
        <v>0</v>
      </c>
      <c r="V1585" s="71" t="str">
        <f aca="false">IF(U1585&gt;0,RANK(U1585,$U$2:$U$1780)+COUNTIF($U$2:U1585,U1585)-1,"")</f>
        <v/>
      </c>
      <c r="W1585" s="71" t="str">
        <f aca="false">IF(V1585="","",IF(V1585&lt;=Settings!$B$11,"1 - Fix first",IF(V1585&lt;=Settings!$B$12,"2 - Review","3 - Monitor")))</f>
        <v/>
      </c>
      <c r="X1585" s="71" t="str">
        <f aca="false">IF(AND(E1585&gt;=Settings!$B$4,AF1585&gt;=Settings!$B$5,O1585&gt;=Settings!$B$6),"HIGH RATE","")</f>
        <v/>
      </c>
      <c r="Y1585" s="71" t="str">
        <f aca="false">IF(F1585&gt;0,RANK(F1585,$F$2:$F$1780)+COUNTIF($F$2:F1585,F1585)-1,"")</f>
        <v/>
      </c>
      <c r="Z1585" s="71" t="str">
        <f aca="false">IF(H1585&gt;0,RANK(H1585,$H$2:$H$1780)+COUNTIF($H$2:H1585,H1585)-1,"")</f>
        <v/>
      </c>
      <c r="AA1585" s="71" t="str">
        <f aca="false">IF(AC1585="","",RANK(AC1585,$AC$2:$AC$1780)+COUNTIF($AC$2:AC1585,AC1585)-1)</f>
        <v/>
      </c>
      <c r="AB1585" s="71" t="str">
        <f aca="false">IF(AD1585="","",RANK(AD1585,$AD$2:$AD$1780)+COUNTIF($AD$2:AD1585,AD1585)-1)</f>
        <v/>
      </c>
      <c r="AC1585" s="71" t="str">
        <f aca="false">IF(AND(AF1585&gt;0,E1585&gt;=Settings!$B$4),ROUND(J1585,10),"")</f>
        <v/>
      </c>
      <c r="AD1585" s="71" t="str">
        <f aca="false">IF(X1585="HIGH RATE",ROUND(O1585,10),"")</f>
        <v/>
      </c>
      <c r="AE1585" s="71" t="s">
        <v>59</v>
      </c>
      <c r="AF1585" s="73" t="n">
        <f aca="false">SUMIFS(Detail!$L$2:$L$9168,Detail!$C$2:$C$9168,$A1585)</f>
        <v>0</v>
      </c>
      <c r="AG1585" s="74" t="n">
        <f aca="false">SUMIFS(Detail!$N$2:$N$9168,Detail!$C$2:$C$9168,$A1585)</f>
        <v>0</v>
      </c>
    </row>
    <row r="1586" customFormat="false" ht="15" hidden="false" customHeight="false" outlineLevel="0" collapsed="false">
      <c r="A1586" s="71" t="s">
        <v>1664</v>
      </c>
      <c r="B1586" s="71" t="s">
        <v>3287</v>
      </c>
      <c r="C1586" s="71" t="s">
        <v>310</v>
      </c>
      <c r="D1586" s="71" t="str">
        <f aca="false">IFERROR(INDEX('Brand Map'!$B$4:$B$125,MATCH(C1586,'Brand Map'!$A$4:$A$125,0)),"Other")</f>
        <v>GBAU</v>
      </c>
      <c r="E1586" s="73" t="n">
        <f aca="false">SUMIFS(Detail!$K$2:$K$9168,Detail!$C$2:$C$9168,$A1586)</f>
        <v>3</v>
      </c>
      <c r="F1586" s="73" t="n">
        <f aca="false">SUMIFS(Detail!$E$2:$E$9168,Detail!$C$2:$C$9168,$A1586)</f>
        <v>0</v>
      </c>
      <c r="G1586" s="74" t="n">
        <f aca="false">SUMIFS(Detail!$M$2:$M$9168,Detail!$C$2:$C$9168,$A1586)</f>
        <v>356.24</v>
      </c>
      <c r="H1586" s="74" t="n">
        <f aca="false">SUMIFS(Detail!$D$2:$D$9168,Detail!$C$2:$C$9168,$A1586)</f>
        <v>0</v>
      </c>
      <c r="I1586" s="74" t="n">
        <v>585.24</v>
      </c>
      <c r="J1586" s="51" t="n">
        <f aca="false">IF(E1586&gt;0,AF1586/E1586,0)</f>
        <v>0</v>
      </c>
      <c r="K1586" s="51" t="n">
        <f aca="false">IF(G1586&gt;0,AG1586/G1586,0)</f>
        <v>0</v>
      </c>
      <c r="L1586" s="75" t="n">
        <f aca="false">H1586/Settings!$B$16</f>
        <v>0</v>
      </c>
      <c r="M1586" s="76" t="n">
        <f aca="false">H1586/Settings!$B$20</f>
        <v>0</v>
      </c>
      <c r="N1586" s="77" t="n">
        <f aca="false">E1586*Settings!$B$3</f>
        <v>0.224579867594636</v>
      </c>
      <c r="O1586" s="77" t="n">
        <f aca="false">IF(E1586&gt;0,(AF1586-N1586)/SQRT(E1586*Settings!$B$3*(1-Settings!$B$3)),0)</f>
        <v>-0.492698988813638</v>
      </c>
      <c r="P1586" s="77" t="n">
        <f aca="false">MAX(0,AF1586-N1586)</f>
        <v>0</v>
      </c>
      <c r="Q1586" s="51" t="n">
        <f aca="false">IF(E1586&gt;=Settings!$B$4,(AF1586+Settings!$B$7*Settings!$B$3)/(E1586+Settings!$B$7),Settings!$B$3)</f>
        <v>0.0748599558648786</v>
      </c>
      <c r="R1586" s="78" t="n">
        <f aca="false">PERCENTRANK($H$2:$H$1780,H1586,6)</f>
        <v>0</v>
      </c>
      <c r="S1586" s="78" t="n">
        <f aca="false">PERCENTRANK($Q$2:$Q$1780,Q1586,6)</f>
        <v>0.0646794</v>
      </c>
      <c r="T1586" s="78" t="n">
        <f aca="false">PERCENTRANK($F$2:$F$1780,F1586,6)</f>
        <v>0</v>
      </c>
      <c r="U1586" s="79" t="n">
        <f aca="false">IF(F1586&gt;0,ROUND((Settings!$B$8*T1586+Settings!$B$9*R1586+Settings!$B$10*S1586)/SUM(Settings!$B$8:$B$10),10),0)</f>
        <v>0</v>
      </c>
      <c r="V1586" s="71" t="str">
        <f aca="false">IF(U1586&gt;0,RANK(U1586,$U$2:$U$1780)+COUNTIF($U$2:U1586,U1586)-1,"")</f>
        <v/>
      </c>
      <c r="W1586" s="71" t="str">
        <f aca="false">IF(V1586="","",IF(V1586&lt;=Settings!$B$11,"1 - Fix first",IF(V1586&lt;=Settings!$B$12,"2 - Review","3 - Monitor")))</f>
        <v/>
      </c>
      <c r="X1586" s="71" t="str">
        <f aca="false">IF(AND(E1586&gt;=Settings!$B$4,AF1586&gt;=Settings!$B$5,O1586&gt;=Settings!$B$6),"HIGH RATE","")</f>
        <v/>
      </c>
      <c r="Y1586" s="71" t="str">
        <f aca="false">IF(F1586&gt;0,RANK(F1586,$F$2:$F$1780)+COUNTIF($F$2:F1586,F1586)-1,"")</f>
        <v/>
      </c>
      <c r="Z1586" s="71" t="str">
        <f aca="false">IF(H1586&gt;0,RANK(H1586,$H$2:$H$1780)+COUNTIF($H$2:H1586,H1586)-1,"")</f>
        <v/>
      </c>
      <c r="AA1586" s="71" t="str">
        <f aca="false">IF(AC1586="","",RANK(AC1586,$AC$2:$AC$1780)+COUNTIF($AC$2:AC1586,AC1586)-1)</f>
        <v/>
      </c>
      <c r="AB1586" s="71" t="str">
        <f aca="false">IF(AD1586="","",RANK(AD1586,$AD$2:$AD$1780)+COUNTIF($AD$2:AD1586,AD1586)-1)</f>
        <v/>
      </c>
      <c r="AC1586" s="71" t="str">
        <f aca="false">IF(AND(AF1586&gt;0,E1586&gt;=Settings!$B$4),ROUND(J1586,10),"")</f>
        <v/>
      </c>
      <c r="AD1586" s="71" t="str">
        <f aca="false">IF(X1586="HIGH RATE",ROUND(O1586,10),"")</f>
        <v/>
      </c>
      <c r="AE1586" s="71" t="s">
        <v>59</v>
      </c>
      <c r="AF1586" s="73" t="n">
        <f aca="false">SUMIFS(Detail!$L$2:$L$9168,Detail!$C$2:$C$9168,$A1586)</f>
        <v>0</v>
      </c>
      <c r="AG1586" s="74" t="n">
        <f aca="false">SUMIFS(Detail!$N$2:$N$9168,Detail!$C$2:$C$9168,$A1586)</f>
        <v>0</v>
      </c>
    </row>
    <row r="1587" customFormat="false" ht="15" hidden="false" customHeight="false" outlineLevel="0" collapsed="false">
      <c r="A1587" s="71" t="s">
        <v>1067</v>
      </c>
      <c r="B1587" s="71" t="s">
        <v>3288</v>
      </c>
      <c r="C1587" s="71" t="s">
        <v>310</v>
      </c>
      <c r="D1587" s="71" t="str">
        <f aca="false">IFERROR(INDEX('Brand Map'!$B$4:$B$125,MATCH(C1587,'Brand Map'!$A$4:$A$125,0)),"Other")</f>
        <v>GBAU</v>
      </c>
      <c r="E1587" s="73" t="n">
        <f aca="false">SUMIFS(Detail!$K$2:$K$9168,Detail!$C$2:$C$9168,$A1587)</f>
        <v>0</v>
      </c>
      <c r="F1587" s="73" t="n">
        <f aca="false">SUMIFS(Detail!$E$2:$E$9168,Detail!$C$2:$C$9168,$A1587)</f>
        <v>0</v>
      </c>
      <c r="G1587" s="74" t="n">
        <f aca="false">SUMIFS(Detail!$M$2:$M$9168,Detail!$C$2:$C$9168,$A1587)</f>
        <v>0</v>
      </c>
      <c r="H1587" s="74" t="n">
        <f aca="false">SUMIFS(Detail!$D$2:$D$9168,Detail!$C$2:$C$9168,$A1587)</f>
        <v>0</v>
      </c>
      <c r="I1587" s="74" t="n">
        <v>376.85</v>
      </c>
      <c r="J1587" s="51" t="n">
        <f aca="false">IF(E1587&gt;0,AF1587/E1587,0)</f>
        <v>0</v>
      </c>
      <c r="K1587" s="51" t="n">
        <f aca="false">IF(G1587&gt;0,AG1587/G1587,0)</f>
        <v>0</v>
      </c>
      <c r="L1587" s="75" t="n">
        <f aca="false">H1587/Settings!$B$16</f>
        <v>0</v>
      </c>
      <c r="M1587" s="76" t="n">
        <f aca="false">H1587/Settings!$B$20</f>
        <v>0</v>
      </c>
      <c r="N1587" s="77" t="n">
        <f aca="false">E1587*Settings!$B$3</f>
        <v>0</v>
      </c>
      <c r="O1587" s="77" t="n">
        <f aca="false">IF(E1587&gt;0,(AF1587-N1587)/SQRT(E1587*Settings!$B$3*(1-Settings!$B$3)),0)</f>
        <v>0</v>
      </c>
      <c r="P1587" s="77" t="n">
        <f aca="false">MAX(0,AF1587-N1587)</f>
        <v>0</v>
      </c>
      <c r="Q1587" s="51" t="n">
        <f aca="false">IF(E1587&gt;=Settings!$B$4,(AF1587+Settings!$B$7*Settings!$B$3)/(E1587+Settings!$B$7),Settings!$B$3)</f>
        <v>0.0748599558648786</v>
      </c>
      <c r="R1587" s="78" t="n">
        <f aca="false">PERCENTRANK($H$2:$H$1780,H1587,6)</f>
        <v>0</v>
      </c>
      <c r="S1587" s="78" t="n">
        <f aca="false">PERCENTRANK($Q$2:$Q$1780,Q1587,6)</f>
        <v>0.0646794</v>
      </c>
      <c r="T1587" s="78" t="n">
        <f aca="false">PERCENTRANK($F$2:$F$1780,F1587,6)</f>
        <v>0</v>
      </c>
      <c r="U1587" s="79" t="n">
        <f aca="false">IF(F1587&gt;0,ROUND((Settings!$B$8*T1587+Settings!$B$9*R1587+Settings!$B$10*S1587)/SUM(Settings!$B$8:$B$10),10),0)</f>
        <v>0</v>
      </c>
      <c r="V1587" s="71" t="str">
        <f aca="false">IF(U1587&gt;0,RANK(U1587,$U$2:$U$1780)+COUNTIF($U$2:U1587,U1587)-1,"")</f>
        <v/>
      </c>
      <c r="W1587" s="71" t="str">
        <f aca="false">IF(V1587="","",IF(V1587&lt;=Settings!$B$11,"1 - Fix first",IF(V1587&lt;=Settings!$B$12,"2 - Review","3 - Monitor")))</f>
        <v/>
      </c>
      <c r="X1587" s="71" t="str">
        <f aca="false">IF(AND(E1587&gt;=Settings!$B$4,AF1587&gt;=Settings!$B$5,O1587&gt;=Settings!$B$6),"HIGH RATE","")</f>
        <v/>
      </c>
      <c r="Y1587" s="71" t="str">
        <f aca="false">IF(F1587&gt;0,RANK(F1587,$F$2:$F$1780)+COUNTIF($F$2:F1587,F1587)-1,"")</f>
        <v/>
      </c>
      <c r="Z1587" s="71" t="str">
        <f aca="false">IF(H1587&gt;0,RANK(H1587,$H$2:$H$1780)+COUNTIF($H$2:H1587,H1587)-1,"")</f>
        <v/>
      </c>
      <c r="AA1587" s="71" t="str">
        <f aca="false">IF(AC1587="","",RANK(AC1587,$AC$2:$AC$1780)+COUNTIF($AC$2:AC1587,AC1587)-1)</f>
        <v/>
      </c>
      <c r="AB1587" s="71" t="str">
        <f aca="false">IF(AD1587="","",RANK(AD1587,$AD$2:$AD$1780)+COUNTIF($AD$2:AD1587,AD1587)-1)</f>
        <v/>
      </c>
      <c r="AC1587" s="71" t="str">
        <f aca="false">IF(AND(AF1587&gt;0,E1587&gt;=Settings!$B$4),ROUND(J1587,10),"")</f>
        <v/>
      </c>
      <c r="AD1587" s="71" t="str">
        <f aca="false">IF(X1587="HIGH RATE",ROUND(O1587,10),"")</f>
        <v/>
      </c>
      <c r="AE1587" s="71" t="s">
        <v>59</v>
      </c>
      <c r="AF1587" s="73" t="n">
        <f aca="false">SUMIFS(Detail!$L$2:$L$9168,Detail!$C$2:$C$9168,$A1587)</f>
        <v>0</v>
      </c>
      <c r="AG1587" s="74" t="n">
        <f aca="false">SUMIFS(Detail!$N$2:$N$9168,Detail!$C$2:$C$9168,$A1587)</f>
        <v>0</v>
      </c>
    </row>
    <row r="1588" customFormat="false" ht="15" hidden="false" customHeight="false" outlineLevel="0" collapsed="false">
      <c r="A1588" s="71" t="s">
        <v>2403</v>
      </c>
      <c r="B1588" s="71" t="s">
        <v>3289</v>
      </c>
      <c r="C1588" s="71" t="s">
        <v>310</v>
      </c>
      <c r="D1588" s="71" t="str">
        <f aca="false">IFERROR(INDEX('Brand Map'!$B$4:$B$125,MATCH(C1588,'Brand Map'!$A$4:$A$125,0)),"Other")</f>
        <v>GBAU</v>
      </c>
      <c r="E1588" s="73" t="n">
        <f aca="false">SUMIFS(Detail!$K$2:$K$9168,Detail!$C$2:$C$9168,$A1588)</f>
        <v>2</v>
      </c>
      <c r="F1588" s="73" t="n">
        <f aca="false">SUMIFS(Detail!$E$2:$E$9168,Detail!$C$2:$C$9168,$A1588)</f>
        <v>0</v>
      </c>
      <c r="G1588" s="74" t="n">
        <f aca="false">SUMIFS(Detail!$M$2:$M$9168,Detail!$C$2:$C$9168,$A1588)</f>
        <v>227.17</v>
      </c>
      <c r="H1588" s="74" t="n">
        <f aca="false">SUMIFS(Detail!$D$2:$D$9168,Detail!$C$2:$C$9168,$A1588)</f>
        <v>0</v>
      </c>
      <c r="I1588" s="74" t="n">
        <v>306.69</v>
      </c>
      <c r="J1588" s="51" t="n">
        <f aca="false">IF(E1588&gt;0,AF1588/E1588,0)</f>
        <v>0</v>
      </c>
      <c r="K1588" s="51" t="n">
        <f aca="false">IF(G1588&gt;0,AG1588/G1588,0)</f>
        <v>0</v>
      </c>
      <c r="L1588" s="75" t="n">
        <f aca="false">H1588/Settings!$B$16</f>
        <v>0</v>
      </c>
      <c r="M1588" s="76" t="n">
        <f aca="false">H1588/Settings!$B$20</f>
        <v>0</v>
      </c>
      <c r="N1588" s="77" t="n">
        <f aca="false">E1588*Settings!$B$3</f>
        <v>0.149719911729757</v>
      </c>
      <c r="O1588" s="77" t="n">
        <f aca="false">IF(E1588&gt;0,(AF1588-N1588)/SQRT(E1588*Settings!$B$3*(1-Settings!$B$3)),0)</f>
        <v>-0.402287039792884</v>
      </c>
      <c r="P1588" s="77" t="n">
        <f aca="false">MAX(0,AF1588-N1588)</f>
        <v>0</v>
      </c>
      <c r="Q1588" s="51" t="n">
        <f aca="false">IF(E1588&gt;=Settings!$B$4,(AF1588+Settings!$B$7*Settings!$B$3)/(E1588+Settings!$B$7),Settings!$B$3)</f>
        <v>0.0748599558648786</v>
      </c>
      <c r="R1588" s="78" t="n">
        <f aca="false">PERCENTRANK($H$2:$H$1780,H1588,6)</f>
        <v>0</v>
      </c>
      <c r="S1588" s="78" t="n">
        <f aca="false">PERCENTRANK($Q$2:$Q$1780,Q1588,6)</f>
        <v>0.0646794</v>
      </c>
      <c r="T1588" s="78" t="n">
        <f aca="false">PERCENTRANK($F$2:$F$1780,F1588,6)</f>
        <v>0</v>
      </c>
      <c r="U1588" s="79" t="n">
        <f aca="false">IF(F1588&gt;0,ROUND((Settings!$B$8*T1588+Settings!$B$9*R1588+Settings!$B$10*S1588)/SUM(Settings!$B$8:$B$10),10),0)</f>
        <v>0</v>
      </c>
      <c r="V1588" s="71" t="str">
        <f aca="false">IF(U1588&gt;0,RANK(U1588,$U$2:$U$1780)+COUNTIF($U$2:U1588,U1588)-1,"")</f>
        <v/>
      </c>
      <c r="W1588" s="71" t="str">
        <f aca="false">IF(V1588="","",IF(V1588&lt;=Settings!$B$11,"1 - Fix first",IF(V1588&lt;=Settings!$B$12,"2 - Review","3 - Monitor")))</f>
        <v/>
      </c>
      <c r="X1588" s="71" t="str">
        <f aca="false">IF(AND(E1588&gt;=Settings!$B$4,AF1588&gt;=Settings!$B$5,O1588&gt;=Settings!$B$6),"HIGH RATE","")</f>
        <v/>
      </c>
      <c r="Y1588" s="71" t="str">
        <f aca="false">IF(F1588&gt;0,RANK(F1588,$F$2:$F$1780)+COUNTIF($F$2:F1588,F1588)-1,"")</f>
        <v/>
      </c>
      <c r="Z1588" s="71" t="str">
        <f aca="false">IF(H1588&gt;0,RANK(H1588,$H$2:$H$1780)+COUNTIF($H$2:H1588,H1588)-1,"")</f>
        <v/>
      </c>
      <c r="AA1588" s="71" t="str">
        <f aca="false">IF(AC1588="","",RANK(AC1588,$AC$2:$AC$1780)+COUNTIF($AC$2:AC1588,AC1588)-1)</f>
        <v/>
      </c>
      <c r="AB1588" s="71" t="str">
        <f aca="false">IF(AD1588="","",RANK(AD1588,$AD$2:$AD$1780)+COUNTIF($AD$2:AD1588,AD1588)-1)</f>
        <v/>
      </c>
      <c r="AC1588" s="71" t="str">
        <f aca="false">IF(AND(AF1588&gt;0,E1588&gt;=Settings!$B$4),ROUND(J1588,10),"")</f>
        <v/>
      </c>
      <c r="AD1588" s="71" t="str">
        <f aca="false">IF(X1588="HIGH RATE",ROUND(O1588,10),"")</f>
        <v/>
      </c>
      <c r="AE1588" s="71" t="s">
        <v>62</v>
      </c>
      <c r="AF1588" s="73" t="n">
        <f aca="false">SUMIFS(Detail!$L$2:$L$9168,Detail!$C$2:$C$9168,$A1588)</f>
        <v>0</v>
      </c>
      <c r="AG1588" s="74" t="n">
        <f aca="false">SUMIFS(Detail!$N$2:$N$9168,Detail!$C$2:$C$9168,$A1588)</f>
        <v>0</v>
      </c>
    </row>
    <row r="1589" customFormat="false" ht="15" hidden="false" customHeight="false" outlineLevel="0" collapsed="false">
      <c r="A1589" s="71" t="s">
        <v>1378</v>
      </c>
      <c r="B1589" s="71" t="s">
        <v>3290</v>
      </c>
      <c r="C1589" s="71" t="s">
        <v>310</v>
      </c>
      <c r="D1589" s="71" t="str">
        <f aca="false">IFERROR(INDEX('Brand Map'!$B$4:$B$125,MATCH(C1589,'Brand Map'!$A$4:$A$125,0)),"Other")</f>
        <v>GBAU</v>
      </c>
      <c r="E1589" s="73" t="n">
        <f aca="false">SUMIFS(Detail!$K$2:$K$9168,Detail!$C$2:$C$9168,$A1589)</f>
        <v>2</v>
      </c>
      <c r="F1589" s="73" t="n">
        <f aca="false">SUMIFS(Detail!$E$2:$E$9168,Detail!$C$2:$C$9168,$A1589)</f>
        <v>0</v>
      </c>
      <c r="G1589" s="74" t="n">
        <f aca="false">SUMIFS(Detail!$M$2:$M$9168,Detail!$C$2:$C$9168,$A1589)</f>
        <v>309</v>
      </c>
      <c r="H1589" s="74" t="n">
        <f aca="false">SUMIFS(Detail!$D$2:$D$9168,Detail!$C$2:$C$9168,$A1589)</f>
        <v>0</v>
      </c>
      <c r="I1589" s="74" t="n">
        <v>590.95</v>
      </c>
      <c r="J1589" s="51" t="n">
        <f aca="false">IF(E1589&gt;0,AF1589/E1589,0)</f>
        <v>0</v>
      </c>
      <c r="K1589" s="51" t="n">
        <f aca="false">IF(G1589&gt;0,AG1589/G1589,0)</f>
        <v>0</v>
      </c>
      <c r="L1589" s="75" t="n">
        <f aca="false">H1589/Settings!$B$16</f>
        <v>0</v>
      </c>
      <c r="M1589" s="76" t="n">
        <f aca="false">H1589/Settings!$B$20</f>
        <v>0</v>
      </c>
      <c r="N1589" s="77" t="n">
        <f aca="false">E1589*Settings!$B$3</f>
        <v>0.149719911729757</v>
      </c>
      <c r="O1589" s="77" t="n">
        <f aca="false">IF(E1589&gt;0,(AF1589-N1589)/SQRT(E1589*Settings!$B$3*(1-Settings!$B$3)),0)</f>
        <v>-0.402287039792884</v>
      </c>
      <c r="P1589" s="77" t="n">
        <f aca="false">MAX(0,AF1589-N1589)</f>
        <v>0</v>
      </c>
      <c r="Q1589" s="51" t="n">
        <f aca="false">IF(E1589&gt;=Settings!$B$4,(AF1589+Settings!$B$7*Settings!$B$3)/(E1589+Settings!$B$7),Settings!$B$3)</f>
        <v>0.0748599558648786</v>
      </c>
      <c r="R1589" s="78" t="n">
        <f aca="false">PERCENTRANK($H$2:$H$1780,H1589,6)</f>
        <v>0</v>
      </c>
      <c r="S1589" s="78" t="n">
        <f aca="false">PERCENTRANK($Q$2:$Q$1780,Q1589,6)</f>
        <v>0.0646794</v>
      </c>
      <c r="T1589" s="78" t="n">
        <f aca="false">PERCENTRANK($F$2:$F$1780,F1589,6)</f>
        <v>0</v>
      </c>
      <c r="U1589" s="79" t="n">
        <f aca="false">IF(F1589&gt;0,ROUND((Settings!$B$8*T1589+Settings!$B$9*R1589+Settings!$B$10*S1589)/SUM(Settings!$B$8:$B$10),10),0)</f>
        <v>0</v>
      </c>
      <c r="V1589" s="71" t="str">
        <f aca="false">IF(U1589&gt;0,RANK(U1589,$U$2:$U$1780)+COUNTIF($U$2:U1589,U1589)-1,"")</f>
        <v/>
      </c>
      <c r="W1589" s="71" t="str">
        <f aca="false">IF(V1589="","",IF(V1589&lt;=Settings!$B$11,"1 - Fix first",IF(V1589&lt;=Settings!$B$12,"2 - Review","3 - Monitor")))</f>
        <v/>
      </c>
      <c r="X1589" s="71" t="str">
        <f aca="false">IF(AND(E1589&gt;=Settings!$B$4,AF1589&gt;=Settings!$B$5,O1589&gt;=Settings!$B$6),"HIGH RATE","")</f>
        <v/>
      </c>
      <c r="Y1589" s="71" t="str">
        <f aca="false">IF(F1589&gt;0,RANK(F1589,$F$2:$F$1780)+COUNTIF($F$2:F1589,F1589)-1,"")</f>
        <v/>
      </c>
      <c r="Z1589" s="71" t="str">
        <f aca="false">IF(H1589&gt;0,RANK(H1589,$H$2:$H$1780)+COUNTIF($H$2:H1589,H1589)-1,"")</f>
        <v/>
      </c>
      <c r="AA1589" s="71" t="str">
        <f aca="false">IF(AC1589="","",RANK(AC1589,$AC$2:$AC$1780)+COUNTIF($AC$2:AC1589,AC1589)-1)</f>
        <v/>
      </c>
      <c r="AB1589" s="71" t="str">
        <f aca="false">IF(AD1589="","",RANK(AD1589,$AD$2:$AD$1780)+COUNTIF($AD$2:AD1589,AD1589)-1)</f>
        <v/>
      </c>
      <c r="AC1589" s="71" t="str">
        <f aca="false">IF(AND(AF1589&gt;0,E1589&gt;=Settings!$B$4),ROUND(J1589,10),"")</f>
        <v/>
      </c>
      <c r="AD1589" s="71" t="str">
        <f aca="false">IF(X1589="HIGH RATE",ROUND(O1589,10),"")</f>
        <v/>
      </c>
      <c r="AE1589" s="71" t="s">
        <v>59</v>
      </c>
      <c r="AF1589" s="73" t="n">
        <f aca="false">SUMIFS(Detail!$L$2:$L$9168,Detail!$C$2:$C$9168,$A1589)</f>
        <v>0</v>
      </c>
      <c r="AG1589" s="74" t="n">
        <f aca="false">SUMIFS(Detail!$N$2:$N$9168,Detail!$C$2:$C$9168,$A1589)</f>
        <v>0</v>
      </c>
    </row>
    <row r="1590" customFormat="false" ht="15" hidden="false" customHeight="false" outlineLevel="0" collapsed="false">
      <c r="A1590" s="71" t="s">
        <v>2454</v>
      </c>
      <c r="B1590" s="71" t="s">
        <v>3291</v>
      </c>
      <c r="C1590" s="71" t="s">
        <v>310</v>
      </c>
      <c r="D1590" s="71" t="str">
        <f aca="false">IFERROR(INDEX('Brand Map'!$B$4:$B$125,MATCH(C1590,'Brand Map'!$A$4:$A$125,0)),"Other")</f>
        <v>GBAU</v>
      </c>
      <c r="E1590" s="73" t="n">
        <f aca="false">SUMIFS(Detail!$K$2:$K$9168,Detail!$C$2:$C$9168,$A1590)</f>
        <v>1</v>
      </c>
      <c r="F1590" s="73" t="n">
        <f aca="false">SUMIFS(Detail!$E$2:$E$9168,Detail!$C$2:$C$9168,$A1590)</f>
        <v>0</v>
      </c>
      <c r="G1590" s="74" t="n">
        <f aca="false">SUMIFS(Detail!$M$2:$M$9168,Detail!$C$2:$C$9168,$A1590)</f>
        <v>186.32</v>
      </c>
      <c r="H1590" s="74" t="n">
        <f aca="false">SUMIFS(Detail!$D$2:$D$9168,Detail!$C$2:$C$9168,$A1590)</f>
        <v>0</v>
      </c>
      <c r="I1590" s="74" t="n">
        <v>186.32</v>
      </c>
      <c r="J1590" s="51" t="n">
        <f aca="false">IF(E1590&gt;0,AF1590/E1590,0)</f>
        <v>0</v>
      </c>
      <c r="K1590" s="51" t="n">
        <f aca="false">IF(G1590&gt;0,AG1590/G1590,0)</f>
        <v>0</v>
      </c>
      <c r="L1590" s="75" t="n">
        <f aca="false">H1590/Settings!$B$16</f>
        <v>0</v>
      </c>
      <c r="M1590" s="76" t="n">
        <f aca="false">H1590/Settings!$B$20</f>
        <v>0</v>
      </c>
      <c r="N1590" s="77" t="n">
        <f aca="false">E1590*Settings!$B$3</f>
        <v>0.0748599558648786</v>
      </c>
      <c r="O1590" s="77" t="n">
        <f aca="false">IF(E1590&gt;0,(AF1590-N1590)/SQRT(E1590*Settings!$B$3*(1-Settings!$B$3)),0)</f>
        <v>-0.28445989382101</v>
      </c>
      <c r="P1590" s="77" t="n">
        <f aca="false">MAX(0,AF1590-N1590)</f>
        <v>0</v>
      </c>
      <c r="Q1590" s="51" t="n">
        <f aca="false">IF(E1590&gt;=Settings!$B$4,(AF1590+Settings!$B$7*Settings!$B$3)/(E1590+Settings!$B$7),Settings!$B$3)</f>
        <v>0.0748599558648786</v>
      </c>
      <c r="R1590" s="78" t="n">
        <f aca="false">PERCENTRANK($H$2:$H$1780,H1590,6)</f>
        <v>0</v>
      </c>
      <c r="S1590" s="78" t="n">
        <f aca="false">PERCENTRANK($Q$2:$Q$1780,Q1590,6)</f>
        <v>0.0646794</v>
      </c>
      <c r="T1590" s="78" t="n">
        <f aca="false">PERCENTRANK($F$2:$F$1780,F1590,6)</f>
        <v>0</v>
      </c>
      <c r="U1590" s="79" t="n">
        <f aca="false">IF(F1590&gt;0,ROUND((Settings!$B$8*T1590+Settings!$B$9*R1590+Settings!$B$10*S1590)/SUM(Settings!$B$8:$B$10),10),0)</f>
        <v>0</v>
      </c>
      <c r="V1590" s="71" t="str">
        <f aca="false">IF(U1590&gt;0,RANK(U1590,$U$2:$U$1780)+COUNTIF($U$2:U1590,U1590)-1,"")</f>
        <v/>
      </c>
      <c r="W1590" s="71" t="str">
        <f aca="false">IF(V1590="","",IF(V1590&lt;=Settings!$B$11,"1 - Fix first",IF(V1590&lt;=Settings!$B$12,"2 - Review","3 - Monitor")))</f>
        <v/>
      </c>
      <c r="X1590" s="71" t="str">
        <f aca="false">IF(AND(E1590&gt;=Settings!$B$4,AF1590&gt;=Settings!$B$5,O1590&gt;=Settings!$B$6),"HIGH RATE","")</f>
        <v/>
      </c>
      <c r="Y1590" s="71" t="str">
        <f aca="false">IF(F1590&gt;0,RANK(F1590,$F$2:$F$1780)+COUNTIF($F$2:F1590,F1590)-1,"")</f>
        <v/>
      </c>
      <c r="Z1590" s="71" t="str">
        <f aca="false">IF(H1590&gt;0,RANK(H1590,$H$2:$H$1780)+COUNTIF($H$2:H1590,H1590)-1,"")</f>
        <v/>
      </c>
      <c r="AA1590" s="71" t="str">
        <f aca="false">IF(AC1590="","",RANK(AC1590,$AC$2:$AC$1780)+COUNTIF($AC$2:AC1590,AC1590)-1)</f>
        <v/>
      </c>
      <c r="AB1590" s="71" t="str">
        <f aca="false">IF(AD1590="","",RANK(AD1590,$AD$2:$AD$1780)+COUNTIF($AD$2:AD1590,AD1590)-1)</f>
        <v/>
      </c>
      <c r="AC1590" s="71" t="str">
        <f aca="false">IF(AND(AF1590&gt;0,E1590&gt;=Settings!$B$4),ROUND(J1590,10),"")</f>
        <v/>
      </c>
      <c r="AD1590" s="71" t="str">
        <f aca="false">IF(X1590="HIGH RATE",ROUND(O1590,10),"")</f>
        <v/>
      </c>
      <c r="AE1590" s="71" t="s">
        <v>61</v>
      </c>
      <c r="AF1590" s="73" t="n">
        <f aca="false">SUMIFS(Detail!$L$2:$L$9168,Detail!$C$2:$C$9168,$A1590)</f>
        <v>0</v>
      </c>
      <c r="AG1590" s="74" t="n">
        <f aca="false">SUMIFS(Detail!$N$2:$N$9168,Detail!$C$2:$C$9168,$A1590)</f>
        <v>0</v>
      </c>
    </row>
    <row r="1591" customFormat="false" ht="15" hidden="false" customHeight="false" outlineLevel="0" collapsed="false">
      <c r="A1591" s="71" t="s">
        <v>1360</v>
      </c>
      <c r="B1591" s="71" t="s">
        <v>3291</v>
      </c>
      <c r="C1591" s="71" t="s">
        <v>310</v>
      </c>
      <c r="D1591" s="71" t="str">
        <f aca="false">IFERROR(INDEX('Brand Map'!$B$4:$B$125,MATCH(C1591,'Brand Map'!$A$4:$A$125,0)),"Other")</f>
        <v>GBAU</v>
      </c>
      <c r="E1591" s="73" t="n">
        <f aca="false">SUMIFS(Detail!$K$2:$K$9168,Detail!$C$2:$C$9168,$A1591)</f>
        <v>0</v>
      </c>
      <c r="F1591" s="73" t="n">
        <f aca="false">SUMIFS(Detail!$E$2:$E$9168,Detail!$C$2:$C$9168,$A1591)</f>
        <v>0</v>
      </c>
      <c r="G1591" s="74" t="n">
        <f aca="false">SUMIFS(Detail!$M$2:$M$9168,Detail!$C$2:$C$9168,$A1591)</f>
        <v>0</v>
      </c>
      <c r="H1591" s="74" t="n">
        <f aca="false">SUMIFS(Detail!$D$2:$D$9168,Detail!$C$2:$C$9168,$A1591)</f>
        <v>0</v>
      </c>
      <c r="I1591" s="74" t="n">
        <v>244.95</v>
      </c>
      <c r="J1591" s="51" t="n">
        <f aca="false">IF(E1591&gt;0,AF1591/E1591,0)</f>
        <v>0</v>
      </c>
      <c r="K1591" s="51" t="n">
        <f aca="false">IF(G1591&gt;0,AG1591/G1591,0)</f>
        <v>0</v>
      </c>
      <c r="L1591" s="75" t="n">
        <f aca="false">H1591/Settings!$B$16</f>
        <v>0</v>
      </c>
      <c r="M1591" s="76" t="n">
        <f aca="false">H1591/Settings!$B$20</f>
        <v>0</v>
      </c>
      <c r="N1591" s="77" t="n">
        <f aca="false">E1591*Settings!$B$3</f>
        <v>0</v>
      </c>
      <c r="O1591" s="77" t="n">
        <f aca="false">IF(E1591&gt;0,(AF1591-N1591)/SQRT(E1591*Settings!$B$3*(1-Settings!$B$3)),0)</f>
        <v>0</v>
      </c>
      <c r="P1591" s="77" t="n">
        <f aca="false">MAX(0,AF1591-N1591)</f>
        <v>0</v>
      </c>
      <c r="Q1591" s="51" t="n">
        <f aca="false">IF(E1591&gt;=Settings!$B$4,(AF1591+Settings!$B$7*Settings!$B$3)/(E1591+Settings!$B$7),Settings!$B$3)</f>
        <v>0.0748599558648786</v>
      </c>
      <c r="R1591" s="78" t="n">
        <f aca="false">PERCENTRANK($H$2:$H$1780,H1591,6)</f>
        <v>0</v>
      </c>
      <c r="S1591" s="78" t="n">
        <f aca="false">PERCENTRANK($Q$2:$Q$1780,Q1591,6)</f>
        <v>0.0646794</v>
      </c>
      <c r="T1591" s="78" t="n">
        <f aca="false">PERCENTRANK($F$2:$F$1780,F1591,6)</f>
        <v>0</v>
      </c>
      <c r="U1591" s="79" t="n">
        <f aca="false">IF(F1591&gt;0,ROUND((Settings!$B$8*T1591+Settings!$B$9*R1591+Settings!$B$10*S1591)/SUM(Settings!$B$8:$B$10),10),0)</f>
        <v>0</v>
      </c>
      <c r="V1591" s="71" t="str">
        <f aca="false">IF(U1591&gt;0,RANK(U1591,$U$2:$U$1780)+COUNTIF($U$2:U1591,U1591)-1,"")</f>
        <v/>
      </c>
      <c r="W1591" s="71" t="str">
        <f aca="false">IF(V1591="","",IF(V1591&lt;=Settings!$B$11,"1 - Fix first",IF(V1591&lt;=Settings!$B$12,"2 - Review","3 - Monitor")))</f>
        <v/>
      </c>
      <c r="X1591" s="71" t="str">
        <f aca="false">IF(AND(E1591&gt;=Settings!$B$4,AF1591&gt;=Settings!$B$5,O1591&gt;=Settings!$B$6),"HIGH RATE","")</f>
        <v/>
      </c>
      <c r="Y1591" s="71" t="str">
        <f aca="false">IF(F1591&gt;0,RANK(F1591,$F$2:$F$1780)+COUNTIF($F$2:F1591,F1591)-1,"")</f>
        <v/>
      </c>
      <c r="Z1591" s="71" t="str">
        <f aca="false">IF(H1591&gt;0,RANK(H1591,$H$2:$H$1780)+COUNTIF($H$2:H1591,H1591)-1,"")</f>
        <v/>
      </c>
      <c r="AA1591" s="71" t="str">
        <f aca="false">IF(AC1591="","",RANK(AC1591,$AC$2:$AC$1780)+COUNTIF($AC$2:AC1591,AC1591)-1)</f>
        <v/>
      </c>
      <c r="AB1591" s="71" t="str">
        <f aca="false">IF(AD1591="","",RANK(AD1591,$AD$2:$AD$1780)+COUNTIF($AD$2:AD1591,AD1591)-1)</f>
        <v/>
      </c>
      <c r="AC1591" s="71" t="str">
        <f aca="false">IF(AND(AF1591&gt;0,E1591&gt;=Settings!$B$4),ROUND(J1591,10),"")</f>
        <v/>
      </c>
      <c r="AD1591" s="71" t="str">
        <f aca="false">IF(X1591="HIGH RATE",ROUND(O1591,10),"")</f>
        <v/>
      </c>
      <c r="AE1591" s="71" t="s">
        <v>60</v>
      </c>
      <c r="AF1591" s="73" t="n">
        <f aca="false">SUMIFS(Detail!$L$2:$L$9168,Detail!$C$2:$C$9168,$A1591)</f>
        <v>0</v>
      </c>
      <c r="AG1591" s="74" t="n">
        <f aca="false">SUMIFS(Detail!$N$2:$N$9168,Detail!$C$2:$C$9168,$A1591)</f>
        <v>0</v>
      </c>
    </row>
    <row r="1592" customFormat="false" ht="15" hidden="false" customHeight="false" outlineLevel="0" collapsed="false">
      <c r="A1592" s="71" t="s">
        <v>929</v>
      </c>
      <c r="B1592" s="71" t="s">
        <v>3292</v>
      </c>
      <c r="C1592" s="71" t="s">
        <v>310</v>
      </c>
      <c r="D1592" s="71" t="str">
        <f aca="false">IFERROR(INDEX('Brand Map'!$B$4:$B$125,MATCH(C1592,'Brand Map'!$A$4:$A$125,0)),"Other")</f>
        <v>GBAU</v>
      </c>
      <c r="E1592" s="73" t="n">
        <f aca="false">SUMIFS(Detail!$K$2:$K$9168,Detail!$C$2:$C$9168,$A1592)</f>
        <v>0</v>
      </c>
      <c r="F1592" s="73" t="n">
        <f aca="false">SUMIFS(Detail!$E$2:$E$9168,Detail!$C$2:$C$9168,$A1592)</f>
        <v>0</v>
      </c>
      <c r="G1592" s="74" t="n">
        <f aca="false">SUMIFS(Detail!$M$2:$M$9168,Detail!$C$2:$C$9168,$A1592)</f>
        <v>0</v>
      </c>
      <c r="H1592" s="74" t="n">
        <f aca="false">SUMIFS(Detail!$D$2:$D$9168,Detail!$C$2:$C$9168,$A1592)</f>
        <v>0</v>
      </c>
      <c r="I1592" s="74" t="n">
        <v>342.06</v>
      </c>
      <c r="J1592" s="51" t="n">
        <f aca="false">IF(E1592&gt;0,AF1592/E1592,0)</f>
        <v>0</v>
      </c>
      <c r="K1592" s="51" t="n">
        <f aca="false">IF(G1592&gt;0,AG1592/G1592,0)</f>
        <v>0</v>
      </c>
      <c r="L1592" s="75" t="n">
        <f aca="false">H1592/Settings!$B$16</f>
        <v>0</v>
      </c>
      <c r="M1592" s="76" t="n">
        <f aca="false">H1592/Settings!$B$20</f>
        <v>0</v>
      </c>
      <c r="N1592" s="77" t="n">
        <f aca="false">E1592*Settings!$B$3</f>
        <v>0</v>
      </c>
      <c r="O1592" s="77" t="n">
        <f aca="false">IF(E1592&gt;0,(AF1592-N1592)/SQRT(E1592*Settings!$B$3*(1-Settings!$B$3)),0)</f>
        <v>0</v>
      </c>
      <c r="P1592" s="77" t="n">
        <f aca="false">MAX(0,AF1592-N1592)</f>
        <v>0</v>
      </c>
      <c r="Q1592" s="51" t="n">
        <f aca="false">IF(E1592&gt;=Settings!$B$4,(AF1592+Settings!$B$7*Settings!$B$3)/(E1592+Settings!$B$7),Settings!$B$3)</f>
        <v>0.0748599558648786</v>
      </c>
      <c r="R1592" s="78" t="n">
        <f aca="false">PERCENTRANK($H$2:$H$1780,H1592,6)</f>
        <v>0</v>
      </c>
      <c r="S1592" s="78" t="n">
        <f aca="false">PERCENTRANK($Q$2:$Q$1780,Q1592,6)</f>
        <v>0.0646794</v>
      </c>
      <c r="T1592" s="78" t="n">
        <f aca="false">PERCENTRANK($F$2:$F$1780,F1592,6)</f>
        <v>0</v>
      </c>
      <c r="U1592" s="79" t="n">
        <f aca="false">IF(F1592&gt;0,ROUND((Settings!$B$8*T1592+Settings!$B$9*R1592+Settings!$B$10*S1592)/SUM(Settings!$B$8:$B$10),10),0)</f>
        <v>0</v>
      </c>
      <c r="V1592" s="71" t="str">
        <f aca="false">IF(U1592&gt;0,RANK(U1592,$U$2:$U$1780)+COUNTIF($U$2:U1592,U1592)-1,"")</f>
        <v/>
      </c>
      <c r="W1592" s="71" t="str">
        <f aca="false">IF(V1592="","",IF(V1592&lt;=Settings!$B$11,"1 - Fix first",IF(V1592&lt;=Settings!$B$12,"2 - Review","3 - Monitor")))</f>
        <v/>
      </c>
      <c r="X1592" s="71" t="str">
        <f aca="false">IF(AND(E1592&gt;=Settings!$B$4,AF1592&gt;=Settings!$B$5,O1592&gt;=Settings!$B$6),"HIGH RATE","")</f>
        <v/>
      </c>
      <c r="Y1592" s="71" t="str">
        <f aca="false">IF(F1592&gt;0,RANK(F1592,$F$2:$F$1780)+COUNTIF($F$2:F1592,F1592)-1,"")</f>
        <v/>
      </c>
      <c r="Z1592" s="71" t="str">
        <f aca="false">IF(H1592&gt;0,RANK(H1592,$H$2:$H$1780)+COUNTIF($H$2:H1592,H1592)-1,"")</f>
        <v/>
      </c>
      <c r="AA1592" s="71" t="str">
        <f aca="false">IF(AC1592="","",RANK(AC1592,$AC$2:$AC$1780)+COUNTIF($AC$2:AC1592,AC1592)-1)</f>
        <v/>
      </c>
      <c r="AB1592" s="71" t="str">
        <f aca="false">IF(AD1592="","",RANK(AD1592,$AD$2:$AD$1780)+COUNTIF($AD$2:AD1592,AD1592)-1)</f>
        <v/>
      </c>
      <c r="AC1592" s="71" t="str">
        <f aca="false">IF(AND(AF1592&gt;0,E1592&gt;=Settings!$B$4),ROUND(J1592,10),"")</f>
        <v/>
      </c>
      <c r="AD1592" s="71" t="str">
        <f aca="false">IF(X1592="HIGH RATE",ROUND(O1592,10),"")</f>
        <v/>
      </c>
      <c r="AE1592" s="71" t="s">
        <v>59</v>
      </c>
      <c r="AF1592" s="73" t="n">
        <f aca="false">SUMIFS(Detail!$L$2:$L$9168,Detail!$C$2:$C$9168,$A1592)</f>
        <v>0</v>
      </c>
      <c r="AG1592" s="74" t="n">
        <f aca="false">SUMIFS(Detail!$N$2:$N$9168,Detail!$C$2:$C$9168,$A1592)</f>
        <v>0</v>
      </c>
    </row>
    <row r="1593" customFormat="false" ht="15" hidden="false" customHeight="false" outlineLevel="0" collapsed="false">
      <c r="A1593" s="71" t="s">
        <v>2387</v>
      </c>
      <c r="B1593" s="71" t="s">
        <v>3293</v>
      </c>
      <c r="C1593" s="71" t="s">
        <v>310</v>
      </c>
      <c r="D1593" s="71" t="str">
        <f aca="false">IFERROR(INDEX('Brand Map'!$B$4:$B$125,MATCH(C1593,'Brand Map'!$A$4:$A$125,0)),"Other")</f>
        <v>GBAU</v>
      </c>
      <c r="E1593" s="73" t="n">
        <f aca="false">SUMIFS(Detail!$K$2:$K$9168,Detail!$C$2:$C$9168,$A1593)</f>
        <v>1</v>
      </c>
      <c r="F1593" s="73" t="n">
        <f aca="false">SUMIFS(Detail!$E$2:$E$9168,Detail!$C$2:$C$9168,$A1593)</f>
        <v>0</v>
      </c>
      <c r="G1593" s="74" t="n">
        <f aca="false">SUMIFS(Detail!$M$2:$M$9168,Detail!$C$2:$C$9168,$A1593)</f>
        <v>142.68</v>
      </c>
      <c r="H1593" s="74" t="n">
        <f aca="false">SUMIFS(Detail!$D$2:$D$9168,Detail!$C$2:$C$9168,$A1593)</f>
        <v>0</v>
      </c>
      <c r="I1593" s="74" t="n">
        <v>256.27</v>
      </c>
      <c r="J1593" s="51" t="n">
        <f aca="false">IF(E1593&gt;0,AF1593/E1593,0)</f>
        <v>0</v>
      </c>
      <c r="K1593" s="51" t="n">
        <f aca="false">IF(G1593&gt;0,AG1593/G1593,0)</f>
        <v>0</v>
      </c>
      <c r="L1593" s="75" t="n">
        <f aca="false">H1593/Settings!$B$16</f>
        <v>0</v>
      </c>
      <c r="M1593" s="76" t="n">
        <f aca="false">H1593/Settings!$B$20</f>
        <v>0</v>
      </c>
      <c r="N1593" s="77" t="n">
        <f aca="false">E1593*Settings!$B$3</f>
        <v>0.0748599558648786</v>
      </c>
      <c r="O1593" s="77" t="n">
        <f aca="false">IF(E1593&gt;0,(AF1593-N1593)/SQRT(E1593*Settings!$B$3*(1-Settings!$B$3)),0)</f>
        <v>-0.28445989382101</v>
      </c>
      <c r="P1593" s="77" t="n">
        <f aca="false">MAX(0,AF1593-N1593)</f>
        <v>0</v>
      </c>
      <c r="Q1593" s="51" t="n">
        <f aca="false">IF(E1593&gt;=Settings!$B$4,(AF1593+Settings!$B$7*Settings!$B$3)/(E1593+Settings!$B$7),Settings!$B$3)</f>
        <v>0.0748599558648786</v>
      </c>
      <c r="R1593" s="78" t="n">
        <f aca="false">PERCENTRANK($H$2:$H$1780,H1593,6)</f>
        <v>0</v>
      </c>
      <c r="S1593" s="78" t="n">
        <f aca="false">PERCENTRANK($Q$2:$Q$1780,Q1593,6)</f>
        <v>0.0646794</v>
      </c>
      <c r="T1593" s="78" t="n">
        <f aca="false">PERCENTRANK($F$2:$F$1780,F1593,6)</f>
        <v>0</v>
      </c>
      <c r="U1593" s="79" t="n">
        <f aca="false">IF(F1593&gt;0,ROUND((Settings!$B$8*T1593+Settings!$B$9*R1593+Settings!$B$10*S1593)/SUM(Settings!$B$8:$B$10),10),0)</f>
        <v>0</v>
      </c>
      <c r="V1593" s="71" t="str">
        <f aca="false">IF(U1593&gt;0,RANK(U1593,$U$2:$U$1780)+COUNTIF($U$2:U1593,U1593)-1,"")</f>
        <v/>
      </c>
      <c r="W1593" s="71" t="str">
        <f aca="false">IF(V1593="","",IF(V1593&lt;=Settings!$B$11,"1 - Fix first",IF(V1593&lt;=Settings!$B$12,"2 - Review","3 - Monitor")))</f>
        <v/>
      </c>
      <c r="X1593" s="71" t="str">
        <f aca="false">IF(AND(E1593&gt;=Settings!$B$4,AF1593&gt;=Settings!$B$5,O1593&gt;=Settings!$B$6),"HIGH RATE","")</f>
        <v/>
      </c>
      <c r="Y1593" s="71" t="str">
        <f aca="false">IF(F1593&gt;0,RANK(F1593,$F$2:$F$1780)+COUNTIF($F$2:F1593,F1593)-1,"")</f>
        <v/>
      </c>
      <c r="Z1593" s="71" t="str">
        <f aca="false">IF(H1593&gt;0,RANK(H1593,$H$2:$H$1780)+COUNTIF($H$2:H1593,H1593)-1,"")</f>
        <v/>
      </c>
      <c r="AA1593" s="71" t="str">
        <f aca="false">IF(AC1593="","",RANK(AC1593,$AC$2:$AC$1780)+COUNTIF($AC$2:AC1593,AC1593)-1)</f>
        <v/>
      </c>
      <c r="AB1593" s="71" t="str">
        <f aca="false">IF(AD1593="","",RANK(AD1593,$AD$2:$AD$1780)+COUNTIF($AD$2:AD1593,AD1593)-1)</f>
        <v/>
      </c>
      <c r="AC1593" s="71" t="str">
        <f aca="false">IF(AND(AF1593&gt;0,E1593&gt;=Settings!$B$4),ROUND(J1593,10),"")</f>
        <v/>
      </c>
      <c r="AD1593" s="71" t="str">
        <f aca="false">IF(X1593="HIGH RATE",ROUND(O1593,10),"")</f>
        <v/>
      </c>
      <c r="AE1593" s="71" t="s">
        <v>61</v>
      </c>
      <c r="AF1593" s="73" t="n">
        <f aca="false">SUMIFS(Detail!$L$2:$L$9168,Detail!$C$2:$C$9168,$A1593)</f>
        <v>0</v>
      </c>
      <c r="AG1593" s="74" t="n">
        <f aca="false">SUMIFS(Detail!$N$2:$N$9168,Detail!$C$2:$C$9168,$A1593)</f>
        <v>0</v>
      </c>
    </row>
    <row r="1594" customFormat="false" ht="15" hidden="false" customHeight="false" outlineLevel="0" collapsed="false">
      <c r="A1594" s="71" t="s">
        <v>1226</v>
      </c>
      <c r="B1594" s="71" t="s">
        <v>3294</v>
      </c>
      <c r="C1594" s="71" t="s">
        <v>645</v>
      </c>
      <c r="D1594" s="71" t="str">
        <f aca="false">IFERROR(INDEX('Brand Map'!$B$4:$B$125,MATCH(C1594,'Brand Map'!$A$4:$A$125,0)),"Other")</f>
        <v>Other (small prefixes)</v>
      </c>
      <c r="E1594" s="73" t="n">
        <f aca="false">SUMIFS(Detail!$K$2:$K$9168,Detail!$C$2:$C$9168,$A1594)</f>
        <v>3</v>
      </c>
      <c r="F1594" s="73" t="n">
        <f aca="false">SUMIFS(Detail!$E$2:$E$9168,Detail!$C$2:$C$9168,$A1594)</f>
        <v>0</v>
      </c>
      <c r="G1594" s="74" t="n">
        <f aca="false">SUMIFS(Detail!$M$2:$M$9168,Detail!$C$2:$C$9168,$A1594)</f>
        <v>218.04</v>
      </c>
      <c r="H1594" s="74" t="n">
        <f aca="false">SUMIFS(Detail!$D$2:$D$9168,Detail!$C$2:$C$9168,$A1594)</f>
        <v>0</v>
      </c>
      <c r="I1594" s="74" t="n">
        <v>1009.39</v>
      </c>
      <c r="J1594" s="51" t="n">
        <f aca="false">IF(E1594&gt;0,AF1594/E1594,0)</f>
        <v>0</v>
      </c>
      <c r="K1594" s="51" t="n">
        <f aca="false">IF(G1594&gt;0,AG1594/G1594,0)</f>
        <v>0</v>
      </c>
      <c r="L1594" s="75" t="n">
        <f aca="false">H1594/Settings!$B$16</f>
        <v>0</v>
      </c>
      <c r="M1594" s="76" t="n">
        <f aca="false">H1594/Settings!$B$20</f>
        <v>0</v>
      </c>
      <c r="N1594" s="77" t="n">
        <f aca="false">E1594*Settings!$B$3</f>
        <v>0.224579867594636</v>
      </c>
      <c r="O1594" s="77" t="n">
        <f aca="false">IF(E1594&gt;0,(AF1594-N1594)/SQRT(E1594*Settings!$B$3*(1-Settings!$B$3)),0)</f>
        <v>-0.492698988813638</v>
      </c>
      <c r="P1594" s="77" t="n">
        <f aca="false">MAX(0,AF1594-N1594)</f>
        <v>0</v>
      </c>
      <c r="Q1594" s="51" t="n">
        <f aca="false">IF(E1594&gt;=Settings!$B$4,(AF1594+Settings!$B$7*Settings!$B$3)/(E1594+Settings!$B$7),Settings!$B$3)</f>
        <v>0.0748599558648786</v>
      </c>
      <c r="R1594" s="78" t="n">
        <f aca="false">PERCENTRANK($H$2:$H$1780,H1594,6)</f>
        <v>0</v>
      </c>
      <c r="S1594" s="78" t="n">
        <f aca="false">PERCENTRANK($Q$2:$Q$1780,Q1594,6)</f>
        <v>0.0646794</v>
      </c>
      <c r="T1594" s="78" t="n">
        <f aca="false">PERCENTRANK($F$2:$F$1780,F1594,6)</f>
        <v>0</v>
      </c>
      <c r="U1594" s="79" t="n">
        <f aca="false">IF(F1594&gt;0,ROUND((Settings!$B$8*T1594+Settings!$B$9*R1594+Settings!$B$10*S1594)/SUM(Settings!$B$8:$B$10),10),0)</f>
        <v>0</v>
      </c>
      <c r="V1594" s="71" t="str">
        <f aca="false">IF(U1594&gt;0,RANK(U1594,$U$2:$U$1780)+COUNTIF($U$2:U1594,U1594)-1,"")</f>
        <v/>
      </c>
      <c r="W1594" s="71" t="str">
        <f aca="false">IF(V1594="","",IF(V1594&lt;=Settings!$B$11,"1 - Fix first",IF(V1594&lt;=Settings!$B$12,"2 - Review","3 - Monitor")))</f>
        <v/>
      </c>
      <c r="X1594" s="71" t="str">
        <f aca="false">IF(AND(E1594&gt;=Settings!$B$4,AF1594&gt;=Settings!$B$5,O1594&gt;=Settings!$B$6),"HIGH RATE","")</f>
        <v/>
      </c>
      <c r="Y1594" s="71" t="str">
        <f aca="false">IF(F1594&gt;0,RANK(F1594,$F$2:$F$1780)+COUNTIF($F$2:F1594,F1594)-1,"")</f>
        <v/>
      </c>
      <c r="Z1594" s="71" t="str">
        <f aca="false">IF(H1594&gt;0,RANK(H1594,$H$2:$H$1780)+COUNTIF($H$2:H1594,H1594)-1,"")</f>
        <v/>
      </c>
      <c r="AA1594" s="71" t="str">
        <f aca="false">IF(AC1594="","",RANK(AC1594,$AC$2:$AC$1780)+COUNTIF($AC$2:AC1594,AC1594)-1)</f>
        <v/>
      </c>
      <c r="AB1594" s="71" t="str">
        <f aca="false">IF(AD1594="","",RANK(AD1594,$AD$2:$AD$1780)+COUNTIF($AD$2:AD1594,AD1594)-1)</f>
        <v/>
      </c>
      <c r="AC1594" s="71" t="str">
        <f aca="false">IF(AND(AF1594&gt;0,E1594&gt;=Settings!$B$4),ROUND(J1594,10),"")</f>
        <v/>
      </c>
      <c r="AD1594" s="71" t="str">
        <f aca="false">IF(X1594="HIGH RATE",ROUND(O1594,10),"")</f>
        <v/>
      </c>
      <c r="AE1594" s="71" t="s">
        <v>59</v>
      </c>
      <c r="AF1594" s="73" t="n">
        <f aca="false">SUMIFS(Detail!$L$2:$L$9168,Detail!$C$2:$C$9168,$A1594)</f>
        <v>0</v>
      </c>
      <c r="AG1594" s="74" t="n">
        <f aca="false">SUMIFS(Detail!$N$2:$N$9168,Detail!$C$2:$C$9168,$A1594)</f>
        <v>0</v>
      </c>
    </row>
    <row r="1595" customFormat="false" ht="15" hidden="false" customHeight="false" outlineLevel="0" collapsed="false">
      <c r="A1595" s="71" t="s">
        <v>1283</v>
      </c>
      <c r="B1595" s="71" t="s">
        <v>3295</v>
      </c>
      <c r="C1595" s="71" t="s">
        <v>645</v>
      </c>
      <c r="D1595" s="71" t="str">
        <f aca="false">IFERROR(INDEX('Brand Map'!$B$4:$B$125,MATCH(C1595,'Brand Map'!$A$4:$A$125,0)),"Other")</f>
        <v>Other (small prefixes)</v>
      </c>
      <c r="E1595" s="73" t="n">
        <f aca="false">SUMIFS(Detail!$K$2:$K$9168,Detail!$C$2:$C$9168,$A1595)</f>
        <v>2</v>
      </c>
      <c r="F1595" s="73" t="n">
        <f aca="false">SUMIFS(Detail!$E$2:$E$9168,Detail!$C$2:$C$9168,$A1595)</f>
        <v>0</v>
      </c>
      <c r="G1595" s="74" t="n">
        <f aca="false">SUMIFS(Detail!$M$2:$M$9168,Detail!$C$2:$C$9168,$A1595)</f>
        <v>199.9</v>
      </c>
      <c r="H1595" s="74" t="n">
        <f aca="false">SUMIFS(Detail!$D$2:$D$9168,Detail!$C$2:$C$9168,$A1595)</f>
        <v>0</v>
      </c>
      <c r="I1595" s="74" t="n">
        <v>1620.51</v>
      </c>
      <c r="J1595" s="51" t="n">
        <f aca="false">IF(E1595&gt;0,AF1595/E1595,0)</f>
        <v>0</v>
      </c>
      <c r="K1595" s="51" t="n">
        <f aca="false">IF(G1595&gt;0,AG1595/G1595,0)</f>
        <v>0</v>
      </c>
      <c r="L1595" s="75" t="n">
        <f aca="false">H1595/Settings!$B$16</f>
        <v>0</v>
      </c>
      <c r="M1595" s="76" t="n">
        <f aca="false">H1595/Settings!$B$20</f>
        <v>0</v>
      </c>
      <c r="N1595" s="77" t="n">
        <f aca="false">E1595*Settings!$B$3</f>
        <v>0.149719911729757</v>
      </c>
      <c r="O1595" s="77" t="n">
        <f aca="false">IF(E1595&gt;0,(AF1595-N1595)/SQRT(E1595*Settings!$B$3*(1-Settings!$B$3)),0)</f>
        <v>-0.402287039792884</v>
      </c>
      <c r="P1595" s="77" t="n">
        <f aca="false">MAX(0,AF1595-N1595)</f>
        <v>0</v>
      </c>
      <c r="Q1595" s="51" t="n">
        <f aca="false">IF(E1595&gt;=Settings!$B$4,(AF1595+Settings!$B$7*Settings!$B$3)/(E1595+Settings!$B$7),Settings!$B$3)</f>
        <v>0.0748599558648786</v>
      </c>
      <c r="R1595" s="78" t="n">
        <f aca="false">PERCENTRANK($H$2:$H$1780,H1595,6)</f>
        <v>0</v>
      </c>
      <c r="S1595" s="78" t="n">
        <f aca="false">PERCENTRANK($Q$2:$Q$1780,Q1595,6)</f>
        <v>0.0646794</v>
      </c>
      <c r="T1595" s="78" t="n">
        <f aca="false">PERCENTRANK($F$2:$F$1780,F1595,6)</f>
        <v>0</v>
      </c>
      <c r="U1595" s="79" t="n">
        <f aca="false">IF(F1595&gt;0,ROUND((Settings!$B$8*T1595+Settings!$B$9*R1595+Settings!$B$10*S1595)/SUM(Settings!$B$8:$B$10),10),0)</f>
        <v>0</v>
      </c>
      <c r="V1595" s="71" t="str">
        <f aca="false">IF(U1595&gt;0,RANK(U1595,$U$2:$U$1780)+COUNTIF($U$2:U1595,U1595)-1,"")</f>
        <v/>
      </c>
      <c r="W1595" s="71" t="str">
        <f aca="false">IF(V1595="","",IF(V1595&lt;=Settings!$B$11,"1 - Fix first",IF(V1595&lt;=Settings!$B$12,"2 - Review","3 - Monitor")))</f>
        <v/>
      </c>
      <c r="X1595" s="71" t="str">
        <f aca="false">IF(AND(E1595&gt;=Settings!$B$4,AF1595&gt;=Settings!$B$5,O1595&gt;=Settings!$B$6),"HIGH RATE","")</f>
        <v/>
      </c>
      <c r="Y1595" s="71" t="str">
        <f aca="false">IF(F1595&gt;0,RANK(F1595,$F$2:$F$1780)+COUNTIF($F$2:F1595,F1595)-1,"")</f>
        <v/>
      </c>
      <c r="Z1595" s="71" t="str">
        <f aca="false">IF(H1595&gt;0,RANK(H1595,$H$2:$H$1780)+COUNTIF($H$2:H1595,H1595)-1,"")</f>
        <v/>
      </c>
      <c r="AA1595" s="71" t="str">
        <f aca="false">IF(AC1595="","",RANK(AC1595,$AC$2:$AC$1780)+COUNTIF($AC$2:AC1595,AC1595)-1)</f>
        <v/>
      </c>
      <c r="AB1595" s="71" t="str">
        <f aca="false">IF(AD1595="","",RANK(AD1595,$AD$2:$AD$1780)+COUNTIF($AD$2:AD1595,AD1595)-1)</f>
        <v/>
      </c>
      <c r="AC1595" s="71" t="str">
        <f aca="false">IF(AND(AF1595&gt;0,E1595&gt;=Settings!$B$4),ROUND(J1595,10),"")</f>
        <v/>
      </c>
      <c r="AD1595" s="71" t="str">
        <f aca="false">IF(X1595="HIGH RATE",ROUND(O1595,10),"")</f>
        <v/>
      </c>
      <c r="AE1595" s="71" t="s">
        <v>59</v>
      </c>
      <c r="AF1595" s="73" t="n">
        <f aca="false">SUMIFS(Detail!$L$2:$L$9168,Detail!$C$2:$C$9168,$A1595)</f>
        <v>0</v>
      </c>
      <c r="AG1595" s="74" t="n">
        <f aca="false">SUMIFS(Detail!$N$2:$N$9168,Detail!$C$2:$C$9168,$A1595)</f>
        <v>0</v>
      </c>
    </row>
    <row r="1596" customFormat="false" ht="15" hidden="false" customHeight="false" outlineLevel="0" collapsed="false">
      <c r="A1596" s="71" t="s">
        <v>911</v>
      </c>
      <c r="B1596" s="71" t="s">
        <v>3296</v>
      </c>
      <c r="C1596" s="71" t="s">
        <v>645</v>
      </c>
      <c r="D1596" s="71" t="str">
        <f aca="false">IFERROR(INDEX('Brand Map'!$B$4:$B$125,MATCH(C1596,'Brand Map'!$A$4:$A$125,0)),"Other")</f>
        <v>Other (small prefixes)</v>
      </c>
      <c r="E1596" s="73" t="n">
        <f aca="false">SUMIFS(Detail!$K$2:$K$9168,Detail!$C$2:$C$9168,$A1596)</f>
        <v>3</v>
      </c>
      <c r="F1596" s="73" t="n">
        <f aca="false">SUMIFS(Detail!$E$2:$E$9168,Detail!$C$2:$C$9168,$A1596)</f>
        <v>0</v>
      </c>
      <c r="G1596" s="74" t="n">
        <f aca="false">SUMIFS(Detail!$M$2:$M$9168,Detail!$C$2:$C$9168,$A1596)</f>
        <v>227.14</v>
      </c>
      <c r="H1596" s="74" t="n">
        <f aca="false">SUMIFS(Detail!$D$2:$D$9168,Detail!$C$2:$C$9168,$A1596)</f>
        <v>0</v>
      </c>
      <c r="I1596" s="74" t="n">
        <v>1417.86</v>
      </c>
      <c r="J1596" s="51" t="n">
        <f aca="false">IF(E1596&gt;0,AF1596/E1596,0)</f>
        <v>0</v>
      </c>
      <c r="K1596" s="51" t="n">
        <f aca="false">IF(G1596&gt;0,AG1596/G1596,0)</f>
        <v>0</v>
      </c>
      <c r="L1596" s="75" t="n">
        <f aca="false">H1596/Settings!$B$16</f>
        <v>0</v>
      </c>
      <c r="M1596" s="76" t="n">
        <f aca="false">H1596/Settings!$B$20</f>
        <v>0</v>
      </c>
      <c r="N1596" s="77" t="n">
        <f aca="false">E1596*Settings!$B$3</f>
        <v>0.224579867594636</v>
      </c>
      <c r="O1596" s="77" t="n">
        <f aca="false">IF(E1596&gt;0,(AF1596-N1596)/SQRT(E1596*Settings!$B$3*(1-Settings!$B$3)),0)</f>
        <v>-0.492698988813638</v>
      </c>
      <c r="P1596" s="77" t="n">
        <f aca="false">MAX(0,AF1596-N1596)</f>
        <v>0</v>
      </c>
      <c r="Q1596" s="51" t="n">
        <f aca="false">IF(E1596&gt;=Settings!$B$4,(AF1596+Settings!$B$7*Settings!$B$3)/(E1596+Settings!$B$7),Settings!$B$3)</f>
        <v>0.0748599558648786</v>
      </c>
      <c r="R1596" s="78" t="n">
        <f aca="false">PERCENTRANK($H$2:$H$1780,H1596,6)</f>
        <v>0</v>
      </c>
      <c r="S1596" s="78" t="n">
        <f aca="false">PERCENTRANK($Q$2:$Q$1780,Q1596,6)</f>
        <v>0.0646794</v>
      </c>
      <c r="T1596" s="78" t="n">
        <f aca="false">PERCENTRANK($F$2:$F$1780,F1596,6)</f>
        <v>0</v>
      </c>
      <c r="U1596" s="79" t="n">
        <f aca="false">IF(F1596&gt;0,ROUND((Settings!$B$8*T1596+Settings!$B$9*R1596+Settings!$B$10*S1596)/SUM(Settings!$B$8:$B$10),10),0)</f>
        <v>0</v>
      </c>
      <c r="V1596" s="71" t="str">
        <f aca="false">IF(U1596&gt;0,RANK(U1596,$U$2:$U$1780)+COUNTIF($U$2:U1596,U1596)-1,"")</f>
        <v/>
      </c>
      <c r="W1596" s="71" t="str">
        <f aca="false">IF(V1596="","",IF(V1596&lt;=Settings!$B$11,"1 - Fix first",IF(V1596&lt;=Settings!$B$12,"2 - Review","3 - Monitor")))</f>
        <v/>
      </c>
      <c r="X1596" s="71" t="str">
        <f aca="false">IF(AND(E1596&gt;=Settings!$B$4,AF1596&gt;=Settings!$B$5,O1596&gt;=Settings!$B$6),"HIGH RATE","")</f>
        <v/>
      </c>
      <c r="Y1596" s="71" t="str">
        <f aca="false">IF(F1596&gt;0,RANK(F1596,$F$2:$F$1780)+COUNTIF($F$2:F1596,F1596)-1,"")</f>
        <v/>
      </c>
      <c r="Z1596" s="71" t="str">
        <f aca="false">IF(H1596&gt;0,RANK(H1596,$H$2:$H$1780)+COUNTIF($H$2:H1596,H1596)-1,"")</f>
        <v/>
      </c>
      <c r="AA1596" s="71" t="str">
        <f aca="false">IF(AC1596="","",RANK(AC1596,$AC$2:$AC$1780)+COUNTIF($AC$2:AC1596,AC1596)-1)</f>
        <v/>
      </c>
      <c r="AB1596" s="71" t="str">
        <f aca="false">IF(AD1596="","",RANK(AD1596,$AD$2:$AD$1780)+COUNTIF($AD$2:AD1596,AD1596)-1)</f>
        <v/>
      </c>
      <c r="AC1596" s="71" t="str">
        <f aca="false">IF(AND(AF1596&gt;0,E1596&gt;=Settings!$B$4),ROUND(J1596,10),"")</f>
        <v/>
      </c>
      <c r="AD1596" s="71" t="str">
        <f aca="false">IF(X1596="HIGH RATE",ROUND(O1596,10),"")</f>
        <v/>
      </c>
      <c r="AE1596" s="71" t="s">
        <v>59</v>
      </c>
      <c r="AF1596" s="73" t="n">
        <f aca="false">SUMIFS(Detail!$L$2:$L$9168,Detail!$C$2:$C$9168,$A1596)</f>
        <v>0</v>
      </c>
      <c r="AG1596" s="74" t="n">
        <f aca="false">SUMIFS(Detail!$N$2:$N$9168,Detail!$C$2:$C$9168,$A1596)</f>
        <v>0</v>
      </c>
    </row>
    <row r="1597" customFormat="false" ht="15" hidden="false" customHeight="false" outlineLevel="0" collapsed="false">
      <c r="A1597" s="71" t="s">
        <v>646</v>
      </c>
      <c r="B1597" s="71" t="s">
        <v>647</v>
      </c>
      <c r="C1597" s="71" t="s">
        <v>645</v>
      </c>
      <c r="D1597" s="71" t="str">
        <f aca="false">IFERROR(INDEX('Brand Map'!$B$4:$B$125,MATCH(C1597,'Brand Map'!$A$4:$A$125,0)),"Other")</f>
        <v>Other (small prefixes)</v>
      </c>
      <c r="E1597" s="73" t="n">
        <f aca="false">SUMIFS(Detail!$K$2:$K$9168,Detail!$C$2:$C$9168,$A1597)</f>
        <v>12</v>
      </c>
      <c r="F1597" s="73" t="n">
        <f aca="false">SUMIFS(Detail!$E$2:$E$9168,Detail!$C$2:$C$9168,$A1597)</f>
        <v>0</v>
      </c>
      <c r="G1597" s="74" t="n">
        <f aca="false">SUMIFS(Detail!$M$2:$M$9168,Detail!$C$2:$C$9168,$A1597)</f>
        <v>1181.26</v>
      </c>
      <c r="H1597" s="74" t="n">
        <f aca="false">SUMIFS(Detail!$D$2:$D$9168,Detail!$C$2:$C$9168,$A1597)</f>
        <v>0</v>
      </c>
      <c r="I1597" s="74" t="n">
        <v>2177.63</v>
      </c>
      <c r="J1597" s="51" t="n">
        <f aca="false">IF(E1597&gt;0,AF1597/E1597,0)</f>
        <v>0</v>
      </c>
      <c r="K1597" s="51" t="n">
        <f aca="false">IF(G1597&gt;0,AG1597/G1597,0)</f>
        <v>0</v>
      </c>
      <c r="L1597" s="75" t="n">
        <f aca="false">H1597/Settings!$B$16</f>
        <v>0</v>
      </c>
      <c r="M1597" s="76" t="n">
        <f aca="false">H1597/Settings!$B$20</f>
        <v>0</v>
      </c>
      <c r="N1597" s="77" t="n">
        <f aca="false">E1597*Settings!$B$3</f>
        <v>0.898319470378544</v>
      </c>
      <c r="O1597" s="77" t="n">
        <f aca="false">IF(E1597&gt;0,(AF1597-N1597)/SQRT(E1597*Settings!$B$3*(1-Settings!$B$3)),0)</f>
        <v>-0.985397977627277</v>
      </c>
      <c r="P1597" s="77" t="n">
        <f aca="false">MAX(0,AF1597-N1597)</f>
        <v>0</v>
      </c>
      <c r="Q1597" s="51" t="n">
        <f aca="false">IF(E1597&gt;=Settings!$B$4,(AF1597+Settings!$B$7*Settings!$B$3)/(E1597+Settings!$B$7),Settings!$B$3)</f>
        <v>0.0748599558648786</v>
      </c>
      <c r="R1597" s="78" t="n">
        <f aca="false">PERCENTRANK($H$2:$H$1780,H1597,6)</f>
        <v>0</v>
      </c>
      <c r="S1597" s="78" t="n">
        <f aca="false">PERCENTRANK($Q$2:$Q$1780,Q1597,6)</f>
        <v>0.0646794</v>
      </c>
      <c r="T1597" s="78" t="n">
        <f aca="false">PERCENTRANK($F$2:$F$1780,F1597,6)</f>
        <v>0</v>
      </c>
      <c r="U1597" s="79" t="n">
        <f aca="false">IF(F1597&gt;0,ROUND((Settings!$B$8*T1597+Settings!$B$9*R1597+Settings!$B$10*S1597)/SUM(Settings!$B$8:$B$10),10),0)</f>
        <v>0</v>
      </c>
      <c r="V1597" s="71" t="str">
        <f aca="false">IF(U1597&gt;0,RANK(U1597,$U$2:$U$1780)+COUNTIF($U$2:U1597,U1597)-1,"")</f>
        <v/>
      </c>
      <c r="W1597" s="71" t="str">
        <f aca="false">IF(V1597="","",IF(V1597&lt;=Settings!$B$11,"1 - Fix first",IF(V1597&lt;=Settings!$B$12,"2 - Review","3 - Monitor")))</f>
        <v/>
      </c>
      <c r="X1597" s="71" t="str">
        <f aca="false">IF(AND(E1597&gt;=Settings!$B$4,AF1597&gt;=Settings!$B$5,O1597&gt;=Settings!$B$6),"HIGH RATE","")</f>
        <v/>
      </c>
      <c r="Y1597" s="71" t="str">
        <f aca="false">IF(F1597&gt;0,RANK(F1597,$F$2:$F$1780)+COUNTIF($F$2:F1597,F1597)-1,"")</f>
        <v/>
      </c>
      <c r="Z1597" s="71" t="str">
        <f aca="false">IF(H1597&gt;0,RANK(H1597,$H$2:$H$1780)+COUNTIF($H$2:H1597,H1597)-1,"")</f>
        <v/>
      </c>
      <c r="AA1597" s="71" t="str">
        <f aca="false">IF(AC1597="","",RANK(AC1597,$AC$2:$AC$1780)+COUNTIF($AC$2:AC1597,AC1597)-1)</f>
        <v/>
      </c>
      <c r="AB1597" s="71" t="str">
        <f aca="false">IF(AD1597="","",RANK(AD1597,$AD$2:$AD$1780)+COUNTIF($AD$2:AD1597,AD1597)-1)</f>
        <v/>
      </c>
      <c r="AC1597" s="71" t="str">
        <f aca="false">IF(AND(AF1597&gt;0,E1597&gt;=Settings!$B$4),ROUND(J1597,10),"")</f>
        <v/>
      </c>
      <c r="AD1597" s="71" t="str">
        <f aca="false">IF(X1597="HIGH RATE",ROUND(O1597,10),"")</f>
        <v/>
      </c>
      <c r="AE1597" s="71" t="s">
        <v>59</v>
      </c>
      <c r="AF1597" s="73" t="n">
        <f aca="false">SUMIFS(Detail!$L$2:$L$9168,Detail!$C$2:$C$9168,$A1597)</f>
        <v>0</v>
      </c>
      <c r="AG1597" s="74" t="n">
        <f aca="false">SUMIFS(Detail!$N$2:$N$9168,Detail!$C$2:$C$9168,$A1597)</f>
        <v>0</v>
      </c>
    </row>
    <row r="1598" customFormat="false" ht="15" hidden="false" customHeight="false" outlineLevel="0" collapsed="false">
      <c r="A1598" s="71" t="s">
        <v>724</v>
      </c>
      <c r="B1598" s="71" t="s">
        <v>725</v>
      </c>
      <c r="C1598" s="71" t="s">
        <v>723</v>
      </c>
      <c r="D1598" s="71" t="str">
        <f aca="false">IFERROR(INDEX('Brand Map'!$B$4:$B$125,MATCH(C1598,'Brand Map'!$A$4:$A$125,0)),"Other")</f>
        <v>Other (small prefixes)</v>
      </c>
      <c r="E1598" s="73" t="n">
        <f aca="false">SUMIFS(Detail!$K$2:$K$9168,Detail!$C$2:$C$9168,$A1598)</f>
        <v>1</v>
      </c>
      <c r="F1598" s="73" t="n">
        <f aca="false">SUMIFS(Detail!$E$2:$E$9168,Detail!$C$2:$C$9168,$A1598)</f>
        <v>0</v>
      </c>
      <c r="G1598" s="74" t="n">
        <f aca="false">SUMIFS(Detail!$M$2:$M$9168,Detail!$C$2:$C$9168,$A1598)</f>
        <v>45.41</v>
      </c>
      <c r="H1598" s="74" t="n">
        <f aca="false">SUMIFS(Detail!$D$2:$D$9168,Detail!$C$2:$C$9168,$A1598)</f>
        <v>0</v>
      </c>
      <c r="I1598" s="74" t="n">
        <v>129.43</v>
      </c>
      <c r="J1598" s="51" t="n">
        <f aca="false">IF(E1598&gt;0,AF1598/E1598,0)</f>
        <v>0</v>
      </c>
      <c r="K1598" s="51" t="n">
        <f aca="false">IF(G1598&gt;0,AG1598/G1598,0)</f>
        <v>0</v>
      </c>
      <c r="L1598" s="75" t="n">
        <f aca="false">H1598/Settings!$B$16</f>
        <v>0</v>
      </c>
      <c r="M1598" s="76" t="n">
        <f aca="false">H1598/Settings!$B$20</f>
        <v>0</v>
      </c>
      <c r="N1598" s="77" t="n">
        <f aca="false">E1598*Settings!$B$3</f>
        <v>0.0748599558648786</v>
      </c>
      <c r="O1598" s="77" t="n">
        <f aca="false">IF(E1598&gt;0,(AF1598-N1598)/SQRT(E1598*Settings!$B$3*(1-Settings!$B$3)),0)</f>
        <v>-0.28445989382101</v>
      </c>
      <c r="P1598" s="77" t="n">
        <f aca="false">MAX(0,AF1598-N1598)</f>
        <v>0</v>
      </c>
      <c r="Q1598" s="51" t="n">
        <f aca="false">IF(E1598&gt;=Settings!$B$4,(AF1598+Settings!$B$7*Settings!$B$3)/(E1598+Settings!$B$7),Settings!$B$3)</f>
        <v>0.0748599558648786</v>
      </c>
      <c r="R1598" s="78" t="n">
        <f aca="false">PERCENTRANK($H$2:$H$1780,H1598,6)</f>
        <v>0</v>
      </c>
      <c r="S1598" s="78" t="n">
        <f aca="false">PERCENTRANK($Q$2:$Q$1780,Q1598,6)</f>
        <v>0.0646794</v>
      </c>
      <c r="T1598" s="78" t="n">
        <f aca="false">PERCENTRANK($F$2:$F$1780,F1598,6)</f>
        <v>0</v>
      </c>
      <c r="U1598" s="79" t="n">
        <f aca="false">IF(F1598&gt;0,ROUND((Settings!$B$8*T1598+Settings!$B$9*R1598+Settings!$B$10*S1598)/SUM(Settings!$B$8:$B$10),10),0)</f>
        <v>0</v>
      </c>
      <c r="V1598" s="71" t="str">
        <f aca="false">IF(U1598&gt;0,RANK(U1598,$U$2:$U$1780)+COUNTIF($U$2:U1598,U1598)-1,"")</f>
        <v/>
      </c>
      <c r="W1598" s="71" t="str">
        <f aca="false">IF(V1598="","",IF(V1598&lt;=Settings!$B$11,"1 - Fix first",IF(V1598&lt;=Settings!$B$12,"2 - Review","3 - Monitor")))</f>
        <v/>
      </c>
      <c r="X1598" s="71" t="str">
        <f aca="false">IF(AND(E1598&gt;=Settings!$B$4,AF1598&gt;=Settings!$B$5,O1598&gt;=Settings!$B$6),"HIGH RATE","")</f>
        <v/>
      </c>
      <c r="Y1598" s="71" t="str">
        <f aca="false">IF(F1598&gt;0,RANK(F1598,$F$2:$F$1780)+COUNTIF($F$2:F1598,F1598)-1,"")</f>
        <v/>
      </c>
      <c r="Z1598" s="71" t="str">
        <f aca="false">IF(H1598&gt;0,RANK(H1598,$H$2:$H$1780)+COUNTIF($H$2:H1598,H1598)-1,"")</f>
        <v/>
      </c>
      <c r="AA1598" s="71" t="str">
        <f aca="false">IF(AC1598="","",RANK(AC1598,$AC$2:$AC$1780)+COUNTIF($AC$2:AC1598,AC1598)-1)</f>
        <v/>
      </c>
      <c r="AB1598" s="71" t="str">
        <f aca="false">IF(AD1598="","",RANK(AD1598,$AD$2:$AD$1780)+COUNTIF($AD$2:AD1598,AD1598)-1)</f>
        <v/>
      </c>
      <c r="AC1598" s="71" t="str">
        <f aca="false">IF(AND(AF1598&gt;0,E1598&gt;=Settings!$B$4),ROUND(J1598,10),"")</f>
        <v/>
      </c>
      <c r="AD1598" s="71" t="str">
        <f aca="false">IF(X1598="HIGH RATE",ROUND(O1598,10),"")</f>
        <v/>
      </c>
      <c r="AE1598" s="71" t="s">
        <v>59</v>
      </c>
      <c r="AF1598" s="73" t="n">
        <f aca="false">SUMIFS(Detail!$L$2:$L$9168,Detail!$C$2:$C$9168,$A1598)</f>
        <v>0</v>
      </c>
      <c r="AG1598" s="74" t="n">
        <f aca="false">SUMIFS(Detail!$N$2:$N$9168,Detail!$C$2:$C$9168,$A1598)</f>
        <v>0</v>
      </c>
    </row>
    <row r="1599" customFormat="false" ht="15" hidden="false" customHeight="false" outlineLevel="0" collapsed="false">
      <c r="A1599" s="71" t="s">
        <v>721</v>
      </c>
      <c r="B1599" s="71" t="s">
        <v>722</v>
      </c>
      <c r="C1599" s="71" t="s">
        <v>720</v>
      </c>
      <c r="D1599" s="71" t="str">
        <f aca="false">IFERROR(INDEX('Brand Map'!$B$4:$B$125,MATCH(C1599,'Brand Map'!$A$4:$A$125,0)),"Other")</f>
        <v>Other (small prefixes)</v>
      </c>
      <c r="E1599" s="73" t="n">
        <f aca="false">SUMIFS(Detail!$K$2:$K$9168,Detail!$C$2:$C$9168,$A1599)</f>
        <v>1</v>
      </c>
      <c r="F1599" s="73" t="n">
        <f aca="false">SUMIFS(Detail!$E$2:$E$9168,Detail!$C$2:$C$9168,$A1599)</f>
        <v>0</v>
      </c>
      <c r="G1599" s="74" t="n">
        <f aca="false">SUMIFS(Detail!$M$2:$M$9168,Detail!$C$2:$C$9168,$A1599)</f>
        <v>72.68</v>
      </c>
      <c r="H1599" s="74" t="n">
        <f aca="false">SUMIFS(Detail!$D$2:$D$9168,Detail!$C$2:$C$9168,$A1599)</f>
        <v>0</v>
      </c>
      <c r="I1599" s="74" t="n">
        <v>122.63</v>
      </c>
      <c r="J1599" s="51" t="n">
        <f aca="false">IF(E1599&gt;0,AF1599/E1599,0)</f>
        <v>0</v>
      </c>
      <c r="K1599" s="51" t="n">
        <f aca="false">IF(G1599&gt;0,AG1599/G1599,0)</f>
        <v>0</v>
      </c>
      <c r="L1599" s="75" t="n">
        <f aca="false">H1599/Settings!$B$16</f>
        <v>0</v>
      </c>
      <c r="M1599" s="76" t="n">
        <f aca="false">H1599/Settings!$B$20</f>
        <v>0</v>
      </c>
      <c r="N1599" s="77" t="n">
        <f aca="false">E1599*Settings!$B$3</f>
        <v>0.0748599558648786</v>
      </c>
      <c r="O1599" s="77" t="n">
        <f aca="false">IF(E1599&gt;0,(AF1599-N1599)/SQRT(E1599*Settings!$B$3*(1-Settings!$B$3)),0)</f>
        <v>-0.28445989382101</v>
      </c>
      <c r="P1599" s="77" t="n">
        <f aca="false">MAX(0,AF1599-N1599)</f>
        <v>0</v>
      </c>
      <c r="Q1599" s="51" t="n">
        <f aca="false">IF(E1599&gt;=Settings!$B$4,(AF1599+Settings!$B$7*Settings!$B$3)/(E1599+Settings!$B$7),Settings!$B$3)</f>
        <v>0.0748599558648786</v>
      </c>
      <c r="R1599" s="78" t="n">
        <f aca="false">PERCENTRANK($H$2:$H$1780,H1599,6)</f>
        <v>0</v>
      </c>
      <c r="S1599" s="78" t="n">
        <f aca="false">PERCENTRANK($Q$2:$Q$1780,Q1599,6)</f>
        <v>0.0646794</v>
      </c>
      <c r="T1599" s="78" t="n">
        <f aca="false">PERCENTRANK($F$2:$F$1780,F1599,6)</f>
        <v>0</v>
      </c>
      <c r="U1599" s="79" t="n">
        <f aca="false">IF(F1599&gt;0,ROUND((Settings!$B$8*T1599+Settings!$B$9*R1599+Settings!$B$10*S1599)/SUM(Settings!$B$8:$B$10),10),0)</f>
        <v>0</v>
      </c>
      <c r="V1599" s="71" t="str">
        <f aca="false">IF(U1599&gt;0,RANK(U1599,$U$2:$U$1780)+COUNTIF($U$2:U1599,U1599)-1,"")</f>
        <v/>
      </c>
      <c r="W1599" s="71" t="str">
        <f aca="false">IF(V1599="","",IF(V1599&lt;=Settings!$B$11,"1 - Fix first",IF(V1599&lt;=Settings!$B$12,"2 - Review","3 - Monitor")))</f>
        <v/>
      </c>
      <c r="X1599" s="71" t="str">
        <f aca="false">IF(AND(E1599&gt;=Settings!$B$4,AF1599&gt;=Settings!$B$5,O1599&gt;=Settings!$B$6),"HIGH RATE","")</f>
        <v/>
      </c>
      <c r="Y1599" s="71" t="str">
        <f aca="false">IF(F1599&gt;0,RANK(F1599,$F$2:$F$1780)+COUNTIF($F$2:F1599,F1599)-1,"")</f>
        <v/>
      </c>
      <c r="Z1599" s="71" t="str">
        <f aca="false">IF(H1599&gt;0,RANK(H1599,$H$2:$H$1780)+COUNTIF($H$2:H1599,H1599)-1,"")</f>
        <v/>
      </c>
      <c r="AA1599" s="71" t="str">
        <f aca="false">IF(AC1599="","",RANK(AC1599,$AC$2:$AC$1780)+COUNTIF($AC$2:AC1599,AC1599)-1)</f>
        <v/>
      </c>
      <c r="AB1599" s="71" t="str">
        <f aca="false">IF(AD1599="","",RANK(AD1599,$AD$2:$AD$1780)+COUNTIF($AD$2:AD1599,AD1599)-1)</f>
        <v/>
      </c>
      <c r="AC1599" s="71" t="str">
        <f aca="false">IF(AND(AF1599&gt;0,E1599&gt;=Settings!$B$4),ROUND(J1599,10),"")</f>
        <v/>
      </c>
      <c r="AD1599" s="71" t="str">
        <f aca="false">IF(X1599="HIGH RATE",ROUND(O1599,10),"")</f>
        <v/>
      </c>
      <c r="AE1599" s="71" t="s">
        <v>59</v>
      </c>
      <c r="AF1599" s="73" t="n">
        <f aca="false">SUMIFS(Detail!$L$2:$L$9168,Detail!$C$2:$C$9168,$A1599)</f>
        <v>0</v>
      </c>
      <c r="AG1599" s="74" t="n">
        <f aca="false">SUMIFS(Detail!$N$2:$N$9168,Detail!$C$2:$C$9168,$A1599)</f>
        <v>0</v>
      </c>
    </row>
    <row r="1600" customFormat="false" ht="15" hidden="false" customHeight="false" outlineLevel="0" collapsed="false">
      <c r="A1600" s="71" t="s">
        <v>2149</v>
      </c>
      <c r="B1600" s="71" t="s">
        <v>3297</v>
      </c>
      <c r="C1600" s="71" t="s">
        <v>720</v>
      </c>
      <c r="D1600" s="71" t="str">
        <f aca="false">IFERROR(INDEX('Brand Map'!$B$4:$B$125,MATCH(C1600,'Brand Map'!$A$4:$A$125,0)),"Other")</f>
        <v>Other (small prefixes)</v>
      </c>
      <c r="E1600" s="73" t="n">
        <f aca="false">SUMIFS(Detail!$K$2:$K$9168,Detail!$C$2:$C$9168,$A1600)</f>
        <v>0</v>
      </c>
      <c r="F1600" s="73" t="n">
        <f aca="false">SUMIFS(Detail!$E$2:$E$9168,Detail!$C$2:$C$9168,$A1600)</f>
        <v>0</v>
      </c>
      <c r="G1600" s="74" t="n">
        <f aca="false">SUMIFS(Detail!$M$2:$M$9168,Detail!$C$2:$C$9168,$A1600)</f>
        <v>0</v>
      </c>
      <c r="H1600" s="74" t="n">
        <f aca="false">SUMIFS(Detail!$D$2:$D$9168,Detail!$C$2:$C$9168,$A1600)</f>
        <v>0</v>
      </c>
      <c r="I1600" s="74" t="n">
        <v>101.95</v>
      </c>
      <c r="J1600" s="51" t="n">
        <f aca="false">IF(E1600&gt;0,AF1600/E1600,0)</f>
        <v>0</v>
      </c>
      <c r="K1600" s="51" t="n">
        <f aca="false">IF(G1600&gt;0,AG1600/G1600,0)</f>
        <v>0</v>
      </c>
      <c r="L1600" s="75" t="n">
        <f aca="false">H1600/Settings!$B$16</f>
        <v>0</v>
      </c>
      <c r="M1600" s="76" t="n">
        <f aca="false">H1600/Settings!$B$20</f>
        <v>0</v>
      </c>
      <c r="N1600" s="77" t="n">
        <f aca="false">E1600*Settings!$B$3</f>
        <v>0</v>
      </c>
      <c r="O1600" s="77" t="n">
        <f aca="false">IF(E1600&gt;0,(AF1600-N1600)/SQRT(E1600*Settings!$B$3*(1-Settings!$B$3)),0)</f>
        <v>0</v>
      </c>
      <c r="P1600" s="77" t="n">
        <f aca="false">MAX(0,AF1600-N1600)</f>
        <v>0</v>
      </c>
      <c r="Q1600" s="51" t="n">
        <f aca="false">IF(E1600&gt;=Settings!$B$4,(AF1600+Settings!$B$7*Settings!$B$3)/(E1600+Settings!$B$7),Settings!$B$3)</f>
        <v>0.0748599558648786</v>
      </c>
      <c r="R1600" s="78" t="n">
        <f aca="false">PERCENTRANK($H$2:$H$1780,H1600,6)</f>
        <v>0</v>
      </c>
      <c r="S1600" s="78" t="n">
        <f aca="false">PERCENTRANK($Q$2:$Q$1780,Q1600,6)</f>
        <v>0.0646794</v>
      </c>
      <c r="T1600" s="78" t="n">
        <f aca="false">PERCENTRANK($F$2:$F$1780,F1600,6)</f>
        <v>0</v>
      </c>
      <c r="U1600" s="79" t="n">
        <f aca="false">IF(F1600&gt;0,ROUND((Settings!$B$8*T1600+Settings!$B$9*R1600+Settings!$B$10*S1600)/SUM(Settings!$B$8:$B$10),10),0)</f>
        <v>0</v>
      </c>
      <c r="V1600" s="71" t="str">
        <f aca="false">IF(U1600&gt;0,RANK(U1600,$U$2:$U$1780)+COUNTIF($U$2:U1600,U1600)-1,"")</f>
        <v/>
      </c>
      <c r="W1600" s="71" t="str">
        <f aca="false">IF(V1600="","",IF(V1600&lt;=Settings!$B$11,"1 - Fix first",IF(V1600&lt;=Settings!$B$12,"2 - Review","3 - Monitor")))</f>
        <v/>
      </c>
      <c r="X1600" s="71" t="str">
        <f aca="false">IF(AND(E1600&gt;=Settings!$B$4,AF1600&gt;=Settings!$B$5,O1600&gt;=Settings!$B$6),"HIGH RATE","")</f>
        <v/>
      </c>
      <c r="Y1600" s="71" t="str">
        <f aca="false">IF(F1600&gt;0,RANK(F1600,$F$2:$F$1780)+COUNTIF($F$2:F1600,F1600)-1,"")</f>
        <v/>
      </c>
      <c r="Z1600" s="71" t="str">
        <f aca="false">IF(H1600&gt;0,RANK(H1600,$H$2:$H$1780)+COUNTIF($H$2:H1600,H1600)-1,"")</f>
        <v/>
      </c>
      <c r="AA1600" s="71" t="str">
        <f aca="false">IF(AC1600="","",RANK(AC1600,$AC$2:$AC$1780)+COUNTIF($AC$2:AC1600,AC1600)-1)</f>
        <v/>
      </c>
      <c r="AB1600" s="71" t="str">
        <f aca="false">IF(AD1600="","",RANK(AD1600,$AD$2:$AD$1780)+COUNTIF($AD$2:AD1600,AD1600)-1)</f>
        <v/>
      </c>
      <c r="AC1600" s="71" t="str">
        <f aca="false">IF(AND(AF1600&gt;0,E1600&gt;=Settings!$B$4),ROUND(J1600,10),"")</f>
        <v/>
      </c>
      <c r="AD1600" s="71" t="str">
        <f aca="false">IF(X1600="HIGH RATE",ROUND(O1600,10),"")</f>
        <v/>
      </c>
      <c r="AE1600" s="71" t="s">
        <v>59</v>
      </c>
      <c r="AF1600" s="73" t="n">
        <f aca="false">SUMIFS(Detail!$L$2:$L$9168,Detail!$C$2:$C$9168,$A1600)</f>
        <v>0</v>
      </c>
      <c r="AG1600" s="74" t="n">
        <f aca="false">SUMIFS(Detail!$N$2:$N$9168,Detail!$C$2:$C$9168,$A1600)</f>
        <v>0</v>
      </c>
    </row>
    <row r="1601" customFormat="false" ht="15" hidden="false" customHeight="false" outlineLevel="0" collapsed="false">
      <c r="A1601" s="71" t="s">
        <v>2390</v>
      </c>
      <c r="B1601" s="71" t="s">
        <v>3298</v>
      </c>
      <c r="C1601" s="71" t="s">
        <v>720</v>
      </c>
      <c r="D1601" s="71" t="str">
        <f aca="false">IFERROR(INDEX('Brand Map'!$B$4:$B$125,MATCH(C1601,'Brand Map'!$A$4:$A$125,0)),"Other")</f>
        <v>Other (small prefixes)</v>
      </c>
      <c r="E1601" s="73" t="n">
        <f aca="false">SUMIFS(Detail!$K$2:$K$9168,Detail!$C$2:$C$9168,$A1601)</f>
        <v>0</v>
      </c>
      <c r="F1601" s="73" t="n">
        <f aca="false">SUMIFS(Detail!$E$2:$E$9168,Detail!$C$2:$C$9168,$A1601)</f>
        <v>0</v>
      </c>
      <c r="G1601" s="74" t="n">
        <f aca="false">SUMIFS(Detail!$M$2:$M$9168,Detail!$C$2:$C$9168,$A1601)</f>
        <v>0</v>
      </c>
      <c r="H1601" s="74" t="n">
        <f aca="false">SUMIFS(Detail!$D$2:$D$9168,Detail!$C$2:$C$9168,$A1601)</f>
        <v>0</v>
      </c>
      <c r="I1601" s="74" t="n">
        <v>111.24</v>
      </c>
      <c r="J1601" s="51" t="n">
        <f aca="false">IF(E1601&gt;0,AF1601/E1601,0)</f>
        <v>0</v>
      </c>
      <c r="K1601" s="51" t="n">
        <f aca="false">IF(G1601&gt;0,AG1601/G1601,0)</f>
        <v>0</v>
      </c>
      <c r="L1601" s="75" t="n">
        <f aca="false">H1601/Settings!$B$16</f>
        <v>0</v>
      </c>
      <c r="M1601" s="76" t="n">
        <f aca="false">H1601/Settings!$B$20</f>
        <v>0</v>
      </c>
      <c r="N1601" s="77" t="n">
        <f aca="false">E1601*Settings!$B$3</f>
        <v>0</v>
      </c>
      <c r="O1601" s="77" t="n">
        <f aca="false">IF(E1601&gt;0,(AF1601-N1601)/SQRT(E1601*Settings!$B$3*(1-Settings!$B$3)),0)</f>
        <v>0</v>
      </c>
      <c r="P1601" s="77" t="n">
        <f aca="false">MAX(0,AF1601-N1601)</f>
        <v>0</v>
      </c>
      <c r="Q1601" s="51" t="n">
        <f aca="false">IF(E1601&gt;=Settings!$B$4,(AF1601+Settings!$B$7*Settings!$B$3)/(E1601+Settings!$B$7),Settings!$B$3)</f>
        <v>0.0748599558648786</v>
      </c>
      <c r="R1601" s="78" t="n">
        <f aca="false">PERCENTRANK($H$2:$H$1780,H1601,6)</f>
        <v>0</v>
      </c>
      <c r="S1601" s="78" t="n">
        <f aca="false">PERCENTRANK($Q$2:$Q$1780,Q1601,6)</f>
        <v>0.0646794</v>
      </c>
      <c r="T1601" s="78" t="n">
        <f aca="false">PERCENTRANK($F$2:$F$1780,F1601,6)</f>
        <v>0</v>
      </c>
      <c r="U1601" s="79" t="n">
        <f aca="false">IF(F1601&gt;0,ROUND((Settings!$B$8*T1601+Settings!$B$9*R1601+Settings!$B$10*S1601)/SUM(Settings!$B$8:$B$10),10),0)</f>
        <v>0</v>
      </c>
      <c r="V1601" s="71" t="str">
        <f aca="false">IF(U1601&gt;0,RANK(U1601,$U$2:$U$1780)+COUNTIF($U$2:U1601,U1601)-1,"")</f>
        <v/>
      </c>
      <c r="W1601" s="71" t="str">
        <f aca="false">IF(V1601="","",IF(V1601&lt;=Settings!$B$11,"1 - Fix first",IF(V1601&lt;=Settings!$B$12,"2 - Review","3 - Monitor")))</f>
        <v/>
      </c>
      <c r="X1601" s="71" t="str">
        <f aca="false">IF(AND(E1601&gt;=Settings!$B$4,AF1601&gt;=Settings!$B$5,O1601&gt;=Settings!$B$6),"HIGH RATE","")</f>
        <v/>
      </c>
      <c r="Y1601" s="71" t="str">
        <f aca="false">IF(F1601&gt;0,RANK(F1601,$F$2:$F$1780)+COUNTIF($F$2:F1601,F1601)-1,"")</f>
        <v/>
      </c>
      <c r="Z1601" s="71" t="str">
        <f aca="false">IF(H1601&gt;0,RANK(H1601,$H$2:$H$1780)+COUNTIF($H$2:H1601,H1601)-1,"")</f>
        <v/>
      </c>
      <c r="AA1601" s="71" t="str">
        <f aca="false">IF(AC1601="","",RANK(AC1601,$AC$2:$AC$1780)+COUNTIF($AC$2:AC1601,AC1601)-1)</f>
        <v/>
      </c>
      <c r="AB1601" s="71" t="str">
        <f aca="false">IF(AD1601="","",RANK(AD1601,$AD$2:$AD$1780)+COUNTIF($AD$2:AD1601,AD1601)-1)</f>
        <v/>
      </c>
      <c r="AC1601" s="71" t="str">
        <f aca="false">IF(AND(AF1601&gt;0,E1601&gt;=Settings!$B$4),ROUND(J1601,10),"")</f>
        <v/>
      </c>
      <c r="AD1601" s="71" t="str">
        <f aca="false">IF(X1601="HIGH RATE",ROUND(O1601,10),"")</f>
        <v/>
      </c>
      <c r="AE1601" s="71" t="s">
        <v>59</v>
      </c>
      <c r="AF1601" s="73" t="n">
        <f aca="false">SUMIFS(Detail!$L$2:$L$9168,Detail!$C$2:$C$9168,$A1601)</f>
        <v>0</v>
      </c>
      <c r="AG1601" s="74" t="n">
        <f aca="false">SUMIFS(Detail!$N$2:$N$9168,Detail!$C$2:$C$9168,$A1601)</f>
        <v>0</v>
      </c>
    </row>
    <row r="1602" customFormat="false" ht="15" hidden="false" customHeight="false" outlineLevel="0" collapsed="false">
      <c r="A1602" s="71" t="s">
        <v>1627</v>
      </c>
      <c r="B1602" s="71" t="s">
        <v>3299</v>
      </c>
      <c r="C1602" s="71" t="s">
        <v>720</v>
      </c>
      <c r="D1602" s="71" t="str">
        <f aca="false">IFERROR(INDEX('Brand Map'!$B$4:$B$125,MATCH(C1602,'Brand Map'!$A$4:$A$125,0)),"Other")</f>
        <v>Other (small prefixes)</v>
      </c>
      <c r="E1602" s="73" t="n">
        <f aca="false">SUMIFS(Detail!$K$2:$K$9168,Detail!$C$2:$C$9168,$A1602)</f>
        <v>0</v>
      </c>
      <c r="F1602" s="73" t="n">
        <f aca="false">SUMIFS(Detail!$E$2:$E$9168,Detail!$C$2:$C$9168,$A1602)</f>
        <v>0</v>
      </c>
      <c r="G1602" s="74" t="n">
        <f aca="false">SUMIFS(Detail!$M$2:$M$9168,Detail!$C$2:$C$9168,$A1602)</f>
        <v>0</v>
      </c>
      <c r="H1602" s="74" t="n">
        <f aca="false">SUMIFS(Detail!$D$2:$D$9168,Detail!$C$2:$C$9168,$A1602)</f>
        <v>0</v>
      </c>
      <c r="I1602" s="74" t="n">
        <v>343.63</v>
      </c>
      <c r="J1602" s="51" t="n">
        <f aca="false">IF(E1602&gt;0,AF1602/E1602,0)</f>
        <v>0</v>
      </c>
      <c r="K1602" s="51" t="n">
        <f aca="false">IF(G1602&gt;0,AG1602/G1602,0)</f>
        <v>0</v>
      </c>
      <c r="L1602" s="75" t="n">
        <f aca="false">H1602/Settings!$B$16</f>
        <v>0</v>
      </c>
      <c r="M1602" s="76" t="n">
        <f aca="false">H1602/Settings!$B$20</f>
        <v>0</v>
      </c>
      <c r="N1602" s="77" t="n">
        <f aca="false">E1602*Settings!$B$3</f>
        <v>0</v>
      </c>
      <c r="O1602" s="77" t="n">
        <f aca="false">IF(E1602&gt;0,(AF1602-N1602)/SQRT(E1602*Settings!$B$3*(1-Settings!$B$3)),0)</f>
        <v>0</v>
      </c>
      <c r="P1602" s="77" t="n">
        <f aca="false">MAX(0,AF1602-N1602)</f>
        <v>0</v>
      </c>
      <c r="Q1602" s="51" t="n">
        <f aca="false">IF(E1602&gt;=Settings!$B$4,(AF1602+Settings!$B$7*Settings!$B$3)/(E1602+Settings!$B$7),Settings!$B$3)</f>
        <v>0.0748599558648786</v>
      </c>
      <c r="R1602" s="78" t="n">
        <f aca="false">PERCENTRANK($H$2:$H$1780,H1602,6)</f>
        <v>0</v>
      </c>
      <c r="S1602" s="78" t="n">
        <f aca="false">PERCENTRANK($Q$2:$Q$1780,Q1602,6)</f>
        <v>0.0646794</v>
      </c>
      <c r="T1602" s="78" t="n">
        <f aca="false">PERCENTRANK($F$2:$F$1780,F1602,6)</f>
        <v>0</v>
      </c>
      <c r="U1602" s="79" t="n">
        <f aca="false">IF(F1602&gt;0,ROUND((Settings!$B$8*T1602+Settings!$B$9*R1602+Settings!$B$10*S1602)/SUM(Settings!$B$8:$B$10),10),0)</f>
        <v>0</v>
      </c>
      <c r="V1602" s="71" t="str">
        <f aca="false">IF(U1602&gt;0,RANK(U1602,$U$2:$U$1780)+COUNTIF($U$2:U1602,U1602)-1,"")</f>
        <v/>
      </c>
      <c r="W1602" s="71" t="str">
        <f aca="false">IF(V1602="","",IF(V1602&lt;=Settings!$B$11,"1 - Fix first",IF(V1602&lt;=Settings!$B$12,"2 - Review","3 - Monitor")))</f>
        <v/>
      </c>
      <c r="X1602" s="71" t="str">
        <f aca="false">IF(AND(E1602&gt;=Settings!$B$4,AF1602&gt;=Settings!$B$5,O1602&gt;=Settings!$B$6),"HIGH RATE","")</f>
        <v/>
      </c>
      <c r="Y1602" s="71" t="str">
        <f aca="false">IF(F1602&gt;0,RANK(F1602,$F$2:$F$1780)+COUNTIF($F$2:F1602,F1602)-1,"")</f>
        <v/>
      </c>
      <c r="Z1602" s="71" t="str">
        <f aca="false">IF(H1602&gt;0,RANK(H1602,$H$2:$H$1780)+COUNTIF($H$2:H1602,H1602)-1,"")</f>
        <v/>
      </c>
      <c r="AA1602" s="71" t="str">
        <f aca="false">IF(AC1602="","",RANK(AC1602,$AC$2:$AC$1780)+COUNTIF($AC$2:AC1602,AC1602)-1)</f>
        <v/>
      </c>
      <c r="AB1602" s="71" t="str">
        <f aca="false">IF(AD1602="","",RANK(AD1602,$AD$2:$AD$1780)+COUNTIF($AD$2:AD1602,AD1602)-1)</f>
        <v/>
      </c>
      <c r="AC1602" s="71" t="str">
        <f aca="false">IF(AND(AF1602&gt;0,E1602&gt;=Settings!$B$4),ROUND(J1602,10),"")</f>
        <v/>
      </c>
      <c r="AD1602" s="71" t="str">
        <f aca="false">IF(X1602="HIGH RATE",ROUND(O1602,10),"")</f>
        <v/>
      </c>
      <c r="AE1602" s="71" t="s">
        <v>59</v>
      </c>
      <c r="AF1602" s="73" t="n">
        <f aca="false">SUMIFS(Detail!$L$2:$L$9168,Detail!$C$2:$C$9168,$A1602)</f>
        <v>0</v>
      </c>
      <c r="AG1602" s="74" t="n">
        <f aca="false">SUMIFS(Detail!$N$2:$N$9168,Detail!$C$2:$C$9168,$A1602)</f>
        <v>0</v>
      </c>
    </row>
    <row r="1603" customFormat="false" ht="15" hidden="false" customHeight="false" outlineLevel="0" collapsed="false">
      <c r="A1603" s="71" t="s">
        <v>1027</v>
      </c>
      <c r="B1603" s="71" t="s">
        <v>3300</v>
      </c>
      <c r="C1603" s="71" t="s">
        <v>325</v>
      </c>
      <c r="D1603" s="71" t="str">
        <f aca="false">IFERROR(INDEX('Brand Map'!$B$4:$B$125,MATCH(C1603,'Brand Map'!$A$4:$A$125,0)),"Other")</f>
        <v>GBGC</v>
      </c>
      <c r="E1603" s="73" t="n">
        <f aca="false">SUMIFS(Detail!$K$2:$K$9168,Detail!$C$2:$C$9168,$A1603)</f>
        <v>14</v>
      </c>
      <c r="F1603" s="73" t="n">
        <f aca="false">SUMIFS(Detail!$E$2:$E$9168,Detail!$C$2:$C$9168,$A1603)</f>
        <v>0</v>
      </c>
      <c r="G1603" s="74" t="n">
        <f aca="false">SUMIFS(Detail!$M$2:$M$9168,Detail!$C$2:$C$9168,$A1603)</f>
        <v>2516</v>
      </c>
      <c r="H1603" s="74" t="n">
        <f aca="false">SUMIFS(Detail!$D$2:$D$9168,Detail!$C$2:$C$9168,$A1603)</f>
        <v>0</v>
      </c>
      <c r="I1603" s="74" t="n">
        <v>8161.94</v>
      </c>
      <c r="J1603" s="51" t="n">
        <f aca="false">IF(E1603&gt;0,AF1603/E1603,0)</f>
        <v>0</v>
      </c>
      <c r="K1603" s="51" t="n">
        <f aca="false">IF(G1603&gt;0,AG1603/G1603,0)</f>
        <v>0</v>
      </c>
      <c r="L1603" s="75" t="n">
        <f aca="false">H1603/Settings!$B$16</f>
        <v>0</v>
      </c>
      <c r="M1603" s="76" t="n">
        <f aca="false">H1603/Settings!$B$20</f>
        <v>0</v>
      </c>
      <c r="N1603" s="77" t="n">
        <f aca="false">E1603*Settings!$B$3</f>
        <v>1.0480393821083</v>
      </c>
      <c r="O1603" s="77" t="n">
        <f aca="false">IF(E1603&gt;0,(AF1603-N1603)/SQRT(E1603*Settings!$B$3*(1-Settings!$B$3)),0)</f>
        <v>-1.06435146295631</v>
      </c>
      <c r="P1603" s="77" t="n">
        <f aca="false">MAX(0,AF1603-N1603)</f>
        <v>0</v>
      </c>
      <c r="Q1603" s="51" t="n">
        <f aca="false">IF(E1603&gt;=Settings!$B$4,(AF1603+Settings!$B$7*Settings!$B$3)/(E1603+Settings!$B$7),Settings!$B$3)</f>
        <v>0.0748599558648786</v>
      </c>
      <c r="R1603" s="78" t="n">
        <f aca="false">PERCENTRANK($H$2:$H$1780,H1603,6)</f>
        <v>0</v>
      </c>
      <c r="S1603" s="78" t="n">
        <f aca="false">PERCENTRANK($Q$2:$Q$1780,Q1603,6)</f>
        <v>0.0646794</v>
      </c>
      <c r="T1603" s="78" t="n">
        <f aca="false">PERCENTRANK($F$2:$F$1780,F1603,6)</f>
        <v>0</v>
      </c>
      <c r="U1603" s="79" t="n">
        <f aca="false">IF(F1603&gt;0,ROUND((Settings!$B$8*T1603+Settings!$B$9*R1603+Settings!$B$10*S1603)/SUM(Settings!$B$8:$B$10),10),0)</f>
        <v>0</v>
      </c>
      <c r="V1603" s="71" t="str">
        <f aca="false">IF(U1603&gt;0,RANK(U1603,$U$2:$U$1780)+COUNTIF($U$2:U1603,U1603)-1,"")</f>
        <v/>
      </c>
      <c r="W1603" s="71" t="str">
        <f aca="false">IF(V1603="","",IF(V1603&lt;=Settings!$B$11,"1 - Fix first",IF(V1603&lt;=Settings!$B$12,"2 - Review","3 - Monitor")))</f>
        <v/>
      </c>
      <c r="X1603" s="71" t="str">
        <f aca="false">IF(AND(E1603&gt;=Settings!$B$4,AF1603&gt;=Settings!$B$5,O1603&gt;=Settings!$B$6),"HIGH RATE","")</f>
        <v/>
      </c>
      <c r="Y1603" s="71" t="str">
        <f aca="false">IF(F1603&gt;0,RANK(F1603,$F$2:$F$1780)+COUNTIF($F$2:F1603,F1603)-1,"")</f>
        <v/>
      </c>
      <c r="Z1603" s="71" t="str">
        <f aca="false">IF(H1603&gt;0,RANK(H1603,$H$2:$H$1780)+COUNTIF($H$2:H1603,H1603)-1,"")</f>
        <v/>
      </c>
      <c r="AA1603" s="71" t="str">
        <f aca="false">IF(AC1603="","",RANK(AC1603,$AC$2:$AC$1780)+COUNTIF($AC$2:AC1603,AC1603)-1)</f>
        <v/>
      </c>
      <c r="AB1603" s="71" t="str">
        <f aca="false">IF(AD1603="","",RANK(AD1603,$AD$2:$AD$1780)+COUNTIF($AD$2:AD1603,AD1603)-1)</f>
        <v/>
      </c>
      <c r="AC1603" s="71" t="str">
        <f aca="false">IF(AND(AF1603&gt;0,E1603&gt;=Settings!$B$4),ROUND(J1603,10),"")</f>
        <v/>
      </c>
      <c r="AD1603" s="71" t="str">
        <f aca="false">IF(X1603="HIGH RATE",ROUND(O1603,10),"")</f>
        <v/>
      </c>
      <c r="AE1603" s="71" t="s">
        <v>61</v>
      </c>
      <c r="AF1603" s="73" t="n">
        <f aca="false">SUMIFS(Detail!$L$2:$L$9168,Detail!$C$2:$C$9168,$A1603)</f>
        <v>0</v>
      </c>
      <c r="AG1603" s="74" t="n">
        <f aca="false">SUMIFS(Detail!$N$2:$N$9168,Detail!$C$2:$C$9168,$A1603)</f>
        <v>0</v>
      </c>
    </row>
    <row r="1604" customFormat="false" ht="15" hidden="false" customHeight="false" outlineLevel="0" collapsed="false">
      <c r="A1604" s="71" t="s">
        <v>614</v>
      </c>
      <c r="B1604" s="71" t="s">
        <v>615</v>
      </c>
      <c r="C1604" s="71" t="s">
        <v>613</v>
      </c>
      <c r="D1604" s="71" t="str">
        <f aca="false">IFERROR(INDEX('Brand Map'!$B$4:$B$125,MATCH(C1604,'Brand Map'!$A$4:$A$125,0)),"Other")</f>
        <v>Other (small prefixes)</v>
      </c>
      <c r="E1604" s="73" t="n">
        <f aca="false">SUMIFS(Detail!$K$2:$K$9168,Detail!$C$2:$C$9168,$A1604)</f>
        <v>23</v>
      </c>
      <c r="F1604" s="73" t="n">
        <f aca="false">SUMIFS(Detail!$E$2:$E$9168,Detail!$C$2:$C$9168,$A1604)</f>
        <v>0</v>
      </c>
      <c r="G1604" s="74" t="n">
        <f aca="false">SUMIFS(Detail!$M$2:$M$9168,Detail!$C$2:$C$9168,$A1604)</f>
        <v>2180.7</v>
      </c>
      <c r="H1604" s="74" t="n">
        <f aca="false">SUMIFS(Detail!$D$2:$D$9168,Detail!$C$2:$C$9168,$A1604)</f>
        <v>0</v>
      </c>
      <c r="I1604" s="74" t="n">
        <v>5969.82</v>
      </c>
      <c r="J1604" s="51" t="n">
        <f aca="false">IF(E1604&gt;0,AF1604/E1604,0)</f>
        <v>0</v>
      </c>
      <c r="K1604" s="51" t="n">
        <f aca="false">IF(G1604&gt;0,AG1604/G1604,0)</f>
        <v>0</v>
      </c>
      <c r="L1604" s="75" t="n">
        <f aca="false">H1604/Settings!$B$16</f>
        <v>0</v>
      </c>
      <c r="M1604" s="76" t="n">
        <f aca="false">H1604/Settings!$B$20</f>
        <v>0</v>
      </c>
      <c r="N1604" s="77" t="n">
        <f aca="false">E1604*Settings!$B$3</f>
        <v>1.72177898489221</v>
      </c>
      <c r="O1604" s="77" t="n">
        <f aca="false">IF(E1604&gt;0,(AF1604-N1604)/SQRT(E1604*Settings!$B$3*(1-Settings!$B$3)),0)</f>
        <v>-1.36422172590499</v>
      </c>
      <c r="P1604" s="77" t="n">
        <f aca="false">MAX(0,AF1604-N1604)</f>
        <v>0</v>
      </c>
      <c r="Q1604" s="51" t="n">
        <f aca="false">IF(E1604&gt;=Settings!$B$4,(AF1604+Settings!$B$7*Settings!$B$3)/(E1604+Settings!$B$7),Settings!$B$3)</f>
        <v>0.0748599558648786</v>
      </c>
      <c r="R1604" s="78" t="n">
        <f aca="false">PERCENTRANK($H$2:$H$1780,H1604,6)</f>
        <v>0</v>
      </c>
      <c r="S1604" s="78" t="n">
        <f aca="false">PERCENTRANK($Q$2:$Q$1780,Q1604,6)</f>
        <v>0.0646794</v>
      </c>
      <c r="T1604" s="78" t="n">
        <f aca="false">PERCENTRANK($F$2:$F$1780,F1604,6)</f>
        <v>0</v>
      </c>
      <c r="U1604" s="79" t="n">
        <f aca="false">IF(F1604&gt;0,ROUND((Settings!$B$8*T1604+Settings!$B$9*R1604+Settings!$B$10*S1604)/SUM(Settings!$B$8:$B$10),10),0)</f>
        <v>0</v>
      </c>
      <c r="V1604" s="71" t="str">
        <f aca="false">IF(U1604&gt;0,RANK(U1604,$U$2:$U$1780)+COUNTIF($U$2:U1604,U1604)-1,"")</f>
        <v/>
      </c>
      <c r="W1604" s="71" t="str">
        <f aca="false">IF(V1604="","",IF(V1604&lt;=Settings!$B$11,"1 - Fix first",IF(V1604&lt;=Settings!$B$12,"2 - Review","3 - Monitor")))</f>
        <v/>
      </c>
      <c r="X1604" s="71" t="str">
        <f aca="false">IF(AND(E1604&gt;=Settings!$B$4,AF1604&gt;=Settings!$B$5,O1604&gt;=Settings!$B$6),"HIGH RATE","")</f>
        <v/>
      </c>
      <c r="Y1604" s="71" t="str">
        <f aca="false">IF(F1604&gt;0,RANK(F1604,$F$2:$F$1780)+COUNTIF($F$2:F1604,F1604)-1,"")</f>
        <v/>
      </c>
      <c r="Z1604" s="71" t="str">
        <f aca="false">IF(H1604&gt;0,RANK(H1604,$H$2:$H$1780)+COUNTIF($H$2:H1604,H1604)-1,"")</f>
        <v/>
      </c>
      <c r="AA1604" s="71" t="str">
        <f aca="false">IF(AC1604="","",RANK(AC1604,$AC$2:$AC$1780)+COUNTIF($AC$2:AC1604,AC1604)-1)</f>
        <v/>
      </c>
      <c r="AB1604" s="71" t="str">
        <f aca="false">IF(AD1604="","",RANK(AD1604,$AD$2:$AD$1780)+COUNTIF($AD$2:AD1604,AD1604)-1)</f>
        <v/>
      </c>
      <c r="AC1604" s="71" t="str">
        <f aca="false">IF(AND(AF1604&gt;0,E1604&gt;=Settings!$B$4),ROUND(J1604,10),"")</f>
        <v/>
      </c>
      <c r="AD1604" s="71" t="str">
        <f aca="false">IF(X1604="HIGH RATE",ROUND(O1604,10),"")</f>
        <v/>
      </c>
      <c r="AE1604" s="71" t="s">
        <v>59</v>
      </c>
      <c r="AF1604" s="73" t="n">
        <f aca="false">SUMIFS(Detail!$L$2:$L$9168,Detail!$C$2:$C$9168,$A1604)</f>
        <v>0</v>
      </c>
      <c r="AG1604" s="74" t="n">
        <f aca="false">SUMIFS(Detail!$N$2:$N$9168,Detail!$C$2:$C$9168,$A1604)</f>
        <v>0</v>
      </c>
    </row>
    <row r="1605" customFormat="false" ht="15" hidden="false" customHeight="false" outlineLevel="0" collapsed="false">
      <c r="A1605" s="71" t="s">
        <v>1443</v>
      </c>
      <c r="B1605" s="71" t="s">
        <v>3301</v>
      </c>
      <c r="C1605" s="71" t="s">
        <v>613</v>
      </c>
      <c r="D1605" s="71" t="str">
        <f aca="false">IFERROR(INDEX('Brand Map'!$B$4:$B$125,MATCH(C1605,'Brand Map'!$A$4:$A$125,0)),"Other")</f>
        <v>Other (small prefixes)</v>
      </c>
      <c r="E1605" s="73" t="n">
        <f aca="false">SUMIFS(Detail!$K$2:$K$9168,Detail!$C$2:$C$9168,$A1605)</f>
        <v>4</v>
      </c>
      <c r="F1605" s="73" t="n">
        <f aca="false">SUMIFS(Detail!$E$2:$E$9168,Detail!$C$2:$C$9168,$A1605)</f>
        <v>0</v>
      </c>
      <c r="G1605" s="74" t="n">
        <f aca="false">SUMIFS(Detail!$M$2:$M$9168,Detail!$C$2:$C$9168,$A1605)</f>
        <v>512.52</v>
      </c>
      <c r="H1605" s="74" t="n">
        <f aca="false">SUMIFS(Detail!$D$2:$D$9168,Detail!$C$2:$C$9168,$A1605)</f>
        <v>0</v>
      </c>
      <c r="I1605" s="74" t="n">
        <v>1855.74</v>
      </c>
      <c r="J1605" s="51" t="n">
        <f aca="false">IF(E1605&gt;0,AF1605/E1605,0)</f>
        <v>0</v>
      </c>
      <c r="K1605" s="51" t="n">
        <f aca="false">IF(G1605&gt;0,AG1605/G1605,0)</f>
        <v>0</v>
      </c>
      <c r="L1605" s="75" t="n">
        <f aca="false">H1605/Settings!$B$16</f>
        <v>0</v>
      </c>
      <c r="M1605" s="76" t="n">
        <f aca="false">H1605/Settings!$B$20</f>
        <v>0</v>
      </c>
      <c r="N1605" s="77" t="n">
        <f aca="false">E1605*Settings!$B$3</f>
        <v>0.299439823459515</v>
      </c>
      <c r="O1605" s="77" t="n">
        <f aca="false">IF(E1605&gt;0,(AF1605-N1605)/SQRT(E1605*Settings!$B$3*(1-Settings!$B$3)),0)</f>
        <v>-0.568919787642021</v>
      </c>
      <c r="P1605" s="77" t="n">
        <f aca="false">MAX(0,AF1605-N1605)</f>
        <v>0</v>
      </c>
      <c r="Q1605" s="51" t="n">
        <f aca="false">IF(E1605&gt;=Settings!$B$4,(AF1605+Settings!$B$7*Settings!$B$3)/(E1605+Settings!$B$7),Settings!$B$3)</f>
        <v>0.0748599558648786</v>
      </c>
      <c r="R1605" s="78" t="n">
        <f aca="false">PERCENTRANK($H$2:$H$1780,H1605,6)</f>
        <v>0</v>
      </c>
      <c r="S1605" s="78" t="n">
        <f aca="false">PERCENTRANK($Q$2:$Q$1780,Q1605,6)</f>
        <v>0.0646794</v>
      </c>
      <c r="T1605" s="78" t="n">
        <f aca="false">PERCENTRANK($F$2:$F$1780,F1605,6)</f>
        <v>0</v>
      </c>
      <c r="U1605" s="79" t="n">
        <f aca="false">IF(F1605&gt;0,ROUND((Settings!$B$8*T1605+Settings!$B$9*R1605+Settings!$B$10*S1605)/SUM(Settings!$B$8:$B$10),10),0)</f>
        <v>0</v>
      </c>
      <c r="V1605" s="71" t="str">
        <f aca="false">IF(U1605&gt;0,RANK(U1605,$U$2:$U$1780)+COUNTIF($U$2:U1605,U1605)-1,"")</f>
        <v/>
      </c>
      <c r="W1605" s="71" t="str">
        <f aca="false">IF(V1605="","",IF(V1605&lt;=Settings!$B$11,"1 - Fix first",IF(V1605&lt;=Settings!$B$12,"2 - Review","3 - Monitor")))</f>
        <v/>
      </c>
      <c r="X1605" s="71" t="str">
        <f aca="false">IF(AND(E1605&gt;=Settings!$B$4,AF1605&gt;=Settings!$B$5,O1605&gt;=Settings!$B$6),"HIGH RATE","")</f>
        <v/>
      </c>
      <c r="Y1605" s="71" t="str">
        <f aca="false">IF(F1605&gt;0,RANK(F1605,$F$2:$F$1780)+COUNTIF($F$2:F1605,F1605)-1,"")</f>
        <v/>
      </c>
      <c r="Z1605" s="71" t="str">
        <f aca="false">IF(H1605&gt;0,RANK(H1605,$H$2:$H$1780)+COUNTIF($H$2:H1605,H1605)-1,"")</f>
        <v/>
      </c>
      <c r="AA1605" s="71" t="str">
        <f aca="false">IF(AC1605="","",RANK(AC1605,$AC$2:$AC$1780)+COUNTIF($AC$2:AC1605,AC1605)-1)</f>
        <v/>
      </c>
      <c r="AB1605" s="71" t="str">
        <f aca="false">IF(AD1605="","",RANK(AD1605,$AD$2:$AD$1780)+COUNTIF($AD$2:AD1605,AD1605)-1)</f>
        <v/>
      </c>
      <c r="AC1605" s="71" t="str">
        <f aca="false">IF(AND(AF1605&gt;0,E1605&gt;=Settings!$B$4),ROUND(J1605,10),"")</f>
        <v/>
      </c>
      <c r="AD1605" s="71" t="str">
        <f aca="false">IF(X1605="HIGH RATE",ROUND(O1605,10),"")</f>
        <v/>
      </c>
      <c r="AE1605" s="71" t="s">
        <v>59</v>
      </c>
      <c r="AF1605" s="73" t="n">
        <f aca="false">SUMIFS(Detail!$L$2:$L$9168,Detail!$C$2:$C$9168,$A1605)</f>
        <v>0</v>
      </c>
      <c r="AG1605" s="74" t="n">
        <f aca="false">SUMIFS(Detail!$N$2:$N$9168,Detail!$C$2:$C$9168,$A1605)</f>
        <v>0</v>
      </c>
    </row>
    <row r="1606" customFormat="false" ht="15" hidden="false" customHeight="false" outlineLevel="0" collapsed="false">
      <c r="A1606" s="71" t="s">
        <v>1120</v>
      </c>
      <c r="B1606" s="71" t="s">
        <v>3302</v>
      </c>
      <c r="C1606" s="71" t="s">
        <v>613</v>
      </c>
      <c r="D1606" s="71" t="str">
        <f aca="false">IFERROR(INDEX('Brand Map'!$B$4:$B$125,MATCH(C1606,'Brand Map'!$A$4:$A$125,0)),"Other")</f>
        <v>Other (small prefixes)</v>
      </c>
      <c r="E1606" s="73" t="n">
        <f aca="false">SUMIFS(Detail!$K$2:$K$9168,Detail!$C$2:$C$9168,$A1606)</f>
        <v>2</v>
      </c>
      <c r="F1606" s="73" t="n">
        <f aca="false">SUMIFS(Detail!$E$2:$E$9168,Detail!$C$2:$C$9168,$A1606)</f>
        <v>0</v>
      </c>
      <c r="G1606" s="74" t="n">
        <f aca="false">SUMIFS(Detail!$M$2:$M$9168,Detail!$C$2:$C$9168,$A1606)</f>
        <v>277.18</v>
      </c>
      <c r="H1606" s="74" t="n">
        <f aca="false">SUMIFS(Detail!$D$2:$D$9168,Detail!$C$2:$C$9168,$A1606)</f>
        <v>0</v>
      </c>
      <c r="I1606" s="74" t="n">
        <v>2069.29</v>
      </c>
      <c r="J1606" s="51" t="n">
        <f aca="false">IF(E1606&gt;0,AF1606/E1606,0)</f>
        <v>0</v>
      </c>
      <c r="K1606" s="51" t="n">
        <f aca="false">IF(G1606&gt;0,AG1606/G1606,0)</f>
        <v>0</v>
      </c>
      <c r="L1606" s="75" t="n">
        <f aca="false">H1606/Settings!$B$16</f>
        <v>0</v>
      </c>
      <c r="M1606" s="76" t="n">
        <f aca="false">H1606/Settings!$B$20</f>
        <v>0</v>
      </c>
      <c r="N1606" s="77" t="n">
        <f aca="false">E1606*Settings!$B$3</f>
        <v>0.149719911729757</v>
      </c>
      <c r="O1606" s="77" t="n">
        <f aca="false">IF(E1606&gt;0,(AF1606-N1606)/SQRT(E1606*Settings!$B$3*(1-Settings!$B$3)),0)</f>
        <v>-0.402287039792884</v>
      </c>
      <c r="P1606" s="77" t="n">
        <f aca="false">MAX(0,AF1606-N1606)</f>
        <v>0</v>
      </c>
      <c r="Q1606" s="51" t="n">
        <f aca="false">IF(E1606&gt;=Settings!$B$4,(AF1606+Settings!$B$7*Settings!$B$3)/(E1606+Settings!$B$7),Settings!$B$3)</f>
        <v>0.0748599558648786</v>
      </c>
      <c r="R1606" s="78" t="n">
        <f aca="false">PERCENTRANK($H$2:$H$1780,H1606,6)</f>
        <v>0</v>
      </c>
      <c r="S1606" s="78" t="n">
        <f aca="false">PERCENTRANK($Q$2:$Q$1780,Q1606,6)</f>
        <v>0.0646794</v>
      </c>
      <c r="T1606" s="78" t="n">
        <f aca="false">PERCENTRANK($F$2:$F$1780,F1606,6)</f>
        <v>0</v>
      </c>
      <c r="U1606" s="79" t="n">
        <f aca="false">IF(F1606&gt;0,ROUND((Settings!$B$8*T1606+Settings!$B$9*R1606+Settings!$B$10*S1606)/SUM(Settings!$B$8:$B$10),10),0)</f>
        <v>0</v>
      </c>
      <c r="V1606" s="71" t="str">
        <f aca="false">IF(U1606&gt;0,RANK(U1606,$U$2:$U$1780)+COUNTIF($U$2:U1606,U1606)-1,"")</f>
        <v/>
      </c>
      <c r="W1606" s="71" t="str">
        <f aca="false">IF(V1606="","",IF(V1606&lt;=Settings!$B$11,"1 - Fix first",IF(V1606&lt;=Settings!$B$12,"2 - Review","3 - Monitor")))</f>
        <v/>
      </c>
      <c r="X1606" s="71" t="str">
        <f aca="false">IF(AND(E1606&gt;=Settings!$B$4,AF1606&gt;=Settings!$B$5,O1606&gt;=Settings!$B$6),"HIGH RATE","")</f>
        <v/>
      </c>
      <c r="Y1606" s="71" t="str">
        <f aca="false">IF(F1606&gt;0,RANK(F1606,$F$2:$F$1780)+COUNTIF($F$2:F1606,F1606)-1,"")</f>
        <v/>
      </c>
      <c r="Z1606" s="71" t="str">
        <f aca="false">IF(H1606&gt;0,RANK(H1606,$H$2:$H$1780)+COUNTIF($H$2:H1606,H1606)-1,"")</f>
        <v/>
      </c>
      <c r="AA1606" s="71" t="str">
        <f aca="false">IF(AC1606="","",RANK(AC1606,$AC$2:$AC$1780)+COUNTIF($AC$2:AC1606,AC1606)-1)</f>
        <v/>
      </c>
      <c r="AB1606" s="71" t="str">
        <f aca="false">IF(AD1606="","",RANK(AD1606,$AD$2:$AD$1780)+COUNTIF($AD$2:AD1606,AD1606)-1)</f>
        <v/>
      </c>
      <c r="AC1606" s="71" t="str">
        <f aca="false">IF(AND(AF1606&gt;0,E1606&gt;=Settings!$B$4),ROUND(J1606,10),"")</f>
        <v/>
      </c>
      <c r="AD1606" s="71" t="str">
        <f aca="false">IF(X1606="HIGH RATE",ROUND(O1606,10),"")</f>
        <v/>
      </c>
      <c r="AE1606" s="71" t="s">
        <v>59</v>
      </c>
      <c r="AF1606" s="73" t="n">
        <f aca="false">SUMIFS(Detail!$L$2:$L$9168,Detail!$C$2:$C$9168,$A1606)</f>
        <v>0</v>
      </c>
      <c r="AG1606" s="74" t="n">
        <f aca="false">SUMIFS(Detail!$N$2:$N$9168,Detail!$C$2:$C$9168,$A1606)</f>
        <v>0</v>
      </c>
    </row>
    <row r="1607" customFormat="false" ht="15" hidden="false" customHeight="false" outlineLevel="0" collapsed="false">
      <c r="A1607" s="71" t="s">
        <v>1270</v>
      </c>
      <c r="B1607" s="71" t="s">
        <v>3303</v>
      </c>
      <c r="C1607" s="71" t="s">
        <v>613</v>
      </c>
      <c r="D1607" s="71" t="str">
        <f aca="false">IFERROR(INDEX('Brand Map'!$B$4:$B$125,MATCH(C1607,'Brand Map'!$A$4:$A$125,0)),"Other")</f>
        <v>Other (small prefixes)</v>
      </c>
      <c r="E1607" s="73" t="n">
        <f aca="false">SUMIFS(Detail!$K$2:$K$9168,Detail!$C$2:$C$9168,$A1607)</f>
        <v>0</v>
      </c>
      <c r="F1607" s="73" t="n">
        <f aca="false">SUMIFS(Detail!$E$2:$E$9168,Detail!$C$2:$C$9168,$A1607)</f>
        <v>0</v>
      </c>
      <c r="G1607" s="74" t="n">
        <f aca="false">SUMIFS(Detail!$M$2:$M$9168,Detail!$C$2:$C$9168,$A1607)</f>
        <v>0</v>
      </c>
      <c r="H1607" s="74" t="n">
        <f aca="false">SUMIFS(Detail!$D$2:$D$9168,Detail!$C$2:$C$9168,$A1607)</f>
        <v>0</v>
      </c>
      <c r="I1607" s="74" t="n">
        <v>1617.31</v>
      </c>
      <c r="J1607" s="51" t="n">
        <f aca="false">IF(E1607&gt;0,AF1607/E1607,0)</f>
        <v>0</v>
      </c>
      <c r="K1607" s="51" t="n">
        <f aca="false">IF(G1607&gt;0,AG1607/G1607,0)</f>
        <v>0</v>
      </c>
      <c r="L1607" s="75" t="n">
        <f aca="false">H1607/Settings!$B$16</f>
        <v>0</v>
      </c>
      <c r="M1607" s="76" t="n">
        <f aca="false">H1607/Settings!$B$20</f>
        <v>0</v>
      </c>
      <c r="N1607" s="77" t="n">
        <f aca="false">E1607*Settings!$B$3</f>
        <v>0</v>
      </c>
      <c r="O1607" s="77" t="n">
        <f aca="false">IF(E1607&gt;0,(AF1607-N1607)/SQRT(E1607*Settings!$B$3*(1-Settings!$B$3)),0)</f>
        <v>0</v>
      </c>
      <c r="P1607" s="77" t="n">
        <f aca="false">MAX(0,AF1607-N1607)</f>
        <v>0</v>
      </c>
      <c r="Q1607" s="51" t="n">
        <f aca="false">IF(E1607&gt;=Settings!$B$4,(AF1607+Settings!$B$7*Settings!$B$3)/(E1607+Settings!$B$7),Settings!$B$3)</f>
        <v>0.0748599558648786</v>
      </c>
      <c r="R1607" s="78" t="n">
        <f aca="false">PERCENTRANK($H$2:$H$1780,H1607,6)</f>
        <v>0</v>
      </c>
      <c r="S1607" s="78" t="n">
        <f aca="false">PERCENTRANK($Q$2:$Q$1780,Q1607,6)</f>
        <v>0.0646794</v>
      </c>
      <c r="T1607" s="78" t="n">
        <f aca="false">PERCENTRANK($F$2:$F$1780,F1607,6)</f>
        <v>0</v>
      </c>
      <c r="U1607" s="79" t="n">
        <f aca="false">IF(F1607&gt;0,ROUND((Settings!$B$8*T1607+Settings!$B$9*R1607+Settings!$B$10*S1607)/SUM(Settings!$B$8:$B$10),10),0)</f>
        <v>0</v>
      </c>
      <c r="V1607" s="71" t="str">
        <f aca="false">IF(U1607&gt;0,RANK(U1607,$U$2:$U$1780)+COUNTIF($U$2:U1607,U1607)-1,"")</f>
        <v/>
      </c>
      <c r="W1607" s="71" t="str">
        <f aca="false">IF(V1607="","",IF(V1607&lt;=Settings!$B$11,"1 - Fix first",IF(V1607&lt;=Settings!$B$12,"2 - Review","3 - Monitor")))</f>
        <v/>
      </c>
      <c r="X1607" s="71" t="str">
        <f aca="false">IF(AND(E1607&gt;=Settings!$B$4,AF1607&gt;=Settings!$B$5,O1607&gt;=Settings!$B$6),"HIGH RATE","")</f>
        <v/>
      </c>
      <c r="Y1607" s="71" t="str">
        <f aca="false">IF(F1607&gt;0,RANK(F1607,$F$2:$F$1780)+COUNTIF($F$2:F1607,F1607)-1,"")</f>
        <v/>
      </c>
      <c r="Z1607" s="71" t="str">
        <f aca="false">IF(H1607&gt;0,RANK(H1607,$H$2:$H$1780)+COUNTIF($H$2:H1607,H1607)-1,"")</f>
        <v/>
      </c>
      <c r="AA1607" s="71" t="str">
        <f aca="false">IF(AC1607="","",RANK(AC1607,$AC$2:$AC$1780)+COUNTIF($AC$2:AC1607,AC1607)-1)</f>
        <v/>
      </c>
      <c r="AB1607" s="71" t="str">
        <f aca="false">IF(AD1607="","",RANK(AD1607,$AD$2:$AD$1780)+COUNTIF($AD$2:AD1607,AD1607)-1)</f>
        <v/>
      </c>
      <c r="AC1607" s="71" t="str">
        <f aca="false">IF(AND(AF1607&gt;0,E1607&gt;=Settings!$B$4),ROUND(J1607,10),"")</f>
        <v/>
      </c>
      <c r="AD1607" s="71" t="str">
        <f aca="false">IF(X1607="HIGH RATE",ROUND(O1607,10),"")</f>
        <v/>
      </c>
      <c r="AE1607" s="71" t="s">
        <v>59</v>
      </c>
      <c r="AF1607" s="73" t="n">
        <f aca="false">SUMIFS(Detail!$L$2:$L$9168,Detail!$C$2:$C$9168,$A1607)</f>
        <v>0</v>
      </c>
      <c r="AG1607" s="74" t="n">
        <f aca="false">SUMIFS(Detail!$N$2:$N$9168,Detail!$C$2:$C$9168,$A1607)</f>
        <v>0</v>
      </c>
    </row>
    <row r="1608" customFormat="false" ht="15" hidden="false" customHeight="false" outlineLevel="0" collapsed="false">
      <c r="A1608" s="71" t="s">
        <v>2427</v>
      </c>
      <c r="B1608" s="71" t="s">
        <v>3304</v>
      </c>
      <c r="C1608" s="71" t="s">
        <v>613</v>
      </c>
      <c r="D1608" s="71" t="str">
        <f aca="false">IFERROR(INDEX('Brand Map'!$B$4:$B$125,MATCH(C1608,'Brand Map'!$A$4:$A$125,0)),"Other")</f>
        <v>Other (small prefixes)</v>
      </c>
      <c r="E1608" s="73" t="n">
        <f aca="false">SUMIFS(Detail!$K$2:$K$9168,Detail!$C$2:$C$9168,$A1608)</f>
        <v>5</v>
      </c>
      <c r="F1608" s="73" t="n">
        <f aca="false">SUMIFS(Detail!$E$2:$E$9168,Detail!$C$2:$C$9168,$A1608)</f>
        <v>0</v>
      </c>
      <c r="G1608" s="74" t="n">
        <f aca="false">SUMIFS(Detail!$M$2:$M$9168,Detail!$C$2:$C$9168,$A1608)</f>
        <v>913.4</v>
      </c>
      <c r="H1608" s="74" t="n">
        <f aca="false">SUMIFS(Detail!$D$2:$D$9168,Detail!$C$2:$C$9168,$A1608)</f>
        <v>0</v>
      </c>
      <c r="I1608" s="74" t="n">
        <v>883.41</v>
      </c>
      <c r="J1608" s="51" t="n">
        <f aca="false">IF(E1608&gt;0,AF1608/E1608,0)</f>
        <v>0</v>
      </c>
      <c r="K1608" s="51" t="n">
        <f aca="false">IF(G1608&gt;0,AG1608/G1608,0)</f>
        <v>0</v>
      </c>
      <c r="L1608" s="75" t="n">
        <f aca="false">H1608/Settings!$B$16</f>
        <v>0</v>
      </c>
      <c r="M1608" s="76" t="n">
        <f aca="false">H1608/Settings!$B$20</f>
        <v>0</v>
      </c>
      <c r="N1608" s="77" t="n">
        <f aca="false">E1608*Settings!$B$3</f>
        <v>0.374299779324393</v>
      </c>
      <c r="O1608" s="77" t="n">
        <f aca="false">IF(E1608&gt;0,(AF1608-N1608)/SQRT(E1608*Settings!$B$3*(1-Settings!$B$3)),0)</f>
        <v>-0.636071659456152</v>
      </c>
      <c r="P1608" s="77" t="n">
        <f aca="false">MAX(0,AF1608-N1608)</f>
        <v>0</v>
      </c>
      <c r="Q1608" s="51" t="n">
        <f aca="false">IF(E1608&gt;=Settings!$B$4,(AF1608+Settings!$B$7*Settings!$B$3)/(E1608+Settings!$B$7),Settings!$B$3)</f>
        <v>0.0748599558648786</v>
      </c>
      <c r="R1608" s="78" t="n">
        <f aca="false">PERCENTRANK($H$2:$H$1780,H1608,6)</f>
        <v>0</v>
      </c>
      <c r="S1608" s="78" t="n">
        <f aca="false">PERCENTRANK($Q$2:$Q$1780,Q1608,6)</f>
        <v>0.0646794</v>
      </c>
      <c r="T1608" s="78" t="n">
        <f aca="false">PERCENTRANK($F$2:$F$1780,F1608,6)</f>
        <v>0</v>
      </c>
      <c r="U1608" s="79" t="n">
        <f aca="false">IF(F1608&gt;0,ROUND((Settings!$B$8*T1608+Settings!$B$9*R1608+Settings!$B$10*S1608)/SUM(Settings!$B$8:$B$10),10),0)</f>
        <v>0</v>
      </c>
      <c r="V1608" s="71" t="str">
        <f aca="false">IF(U1608&gt;0,RANK(U1608,$U$2:$U$1780)+COUNTIF($U$2:U1608,U1608)-1,"")</f>
        <v/>
      </c>
      <c r="W1608" s="71" t="str">
        <f aca="false">IF(V1608="","",IF(V1608&lt;=Settings!$B$11,"1 - Fix first",IF(V1608&lt;=Settings!$B$12,"2 - Review","3 - Monitor")))</f>
        <v/>
      </c>
      <c r="X1608" s="71" t="str">
        <f aca="false">IF(AND(E1608&gt;=Settings!$B$4,AF1608&gt;=Settings!$B$5,O1608&gt;=Settings!$B$6),"HIGH RATE","")</f>
        <v/>
      </c>
      <c r="Y1608" s="71" t="str">
        <f aca="false">IF(F1608&gt;0,RANK(F1608,$F$2:$F$1780)+COUNTIF($F$2:F1608,F1608)-1,"")</f>
        <v/>
      </c>
      <c r="Z1608" s="71" t="str">
        <f aca="false">IF(H1608&gt;0,RANK(H1608,$H$2:$H$1780)+COUNTIF($H$2:H1608,H1608)-1,"")</f>
        <v/>
      </c>
      <c r="AA1608" s="71" t="str">
        <f aca="false">IF(AC1608="","",RANK(AC1608,$AC$2:$AC$1780)+COUNTIF($AC$2:AC1608,AC1608)-1)</f>
        <v/>
      </c>
      <c r="AB1608" s="71" t="str">
        <f aca="false">IF(AD1608="","",RANK(AD1608,$AD$2:$AD$1780)+COUNTIF($AD$2:AD1608,AD1608)-1)</f>
        <v/>
      </c>
      <c r="AC1608" s="71" t="str">
        <f aca="false">IF(AND(AF1608&gt;0,E1608&gt;=Settings!$B$4),ROUND(J1608,10),"")</f>
        <v/>
      </c>
      <c r="AD1608" s="71" t="str">
        <f aca="false">IF(X1608="HIGH RATE",ROUND(O1608,10),"")</f>
        <v/>
      </c>
      <c r="AE1608" s="71" t="s">
        <v>59</v>
      </c>
      <c r="AF1608" s="73" t="n">
        <f aca="false">SUMIFS(Detail!$L$2:$L$9168,Detail!$C$2:$C$9168,$A1608)</f>
        <v>0</v>
      </c>
      <c r="AG1608" s="74" t="n">
        <f aca="false">SUMIFS(Detail!$N$2:$N$9168,Detail!$C$2:$C$9168,$A1608)</f>
        <v>0</v>
      </c>
    </row>
    <row r="1609" customFormat="false" ht="15" hidden="false" customHeight="false" outlineLevel="0" collapsed="false">
      <c r="A1609" s="71" t="s">
        <v>2157</v>
      </c>
      <c r="B1609" s="71" t="s">
        <v>3305</v>
      </c>
      <c r="C1609" s="71" t="s">
        <v>613</v>
      </c>
      <c r="D1609" s="71" t="str">
        <f aca="false">IFERROR(INDEX('Brand Map'!$B$4:$B$125,MATCH(C1609,'Brand Map'!$A$4:$A$125,0)),"Other")</f>
        <v>Other (small prefixes)</v>
      </c>
      <c r="E1609" s="73" t="n">
        <f aca="false">SUMIFS(Detail!$K$2:$K$9168,Detail!$C$2:$C$9168,$A1609)</f>
        <v>1</v>
      </c>
      <c r="F1609" s="73" t="n">
        <f aca="false">SUMIFS(Detail!$E$2:$E$9168,Detail!$C$2:$C$9168,$A1609)</f>
        <v>0</v>
      </c>
      <c r="G1609" s="74" t="n">
        <f aca="false">SUMIFS(Detail!$M$2:$M$9168,Detail!$C$2:$C$9168,$A1609)</f>
        <v>250.86</v>
      </c>
      <c r="H1609" s="74" t="n">
        <f aca="false">SUMIFS(Detail!$D$2:$D$9168,Detail!$C$2:$C$9168,$A1609)</f>
        <v>0</v>
      </c>
      <c r="I1609" s="74" t="n">
        <v>485.42</v>
      </c>
      <c r="J1609" s="51" t="n">
        <f aca="false">IF(E1609&gt;0,AF1609/E1609,0)</f>
        <v>0</v>
      </c>
      <c r="K1609" s="51" t="n">
        <f aca="false">IF(G1609&gt;0,AG1609/G1609,0)</f>
        <v>0</v>
      </c>
      <c r="L1609" s="75" t="n">
        <f aca="false">H1609/Settings!$B$16</f>
        <v>0</v>
      </c>
      <c r="M1609" s="76" t="n">
        <f aca="false">H1609/Settings!$B$20</f>
        <v>0</v>
      </c>
      <c r="N1609" s="77" t="n">
        <f aca="false">E1609*Settings!$B$3</f>
        <v>0.0748599558648786</v>
      </c>
      <c r="O1609" s="77" t="n">
        <f aca="false">IF(E1609&gt;0,(AF1609-N1609)/SQRT(E1609*Settings!$B$3*(1-Settings!$B$3)),0)</f>
        <v>-0.28445989382101</v>
      </c>
      <c r="P1609" s="77" t="n">
        <f aca="false">MAX(0,AF1609-N1609)</f>
        <v>0</v>
      </c>
      <c r="Q1609" s="51" t="n">
        <f aca="false">IF(E1609&gt;=Settings!$B$4,(AF1609+Settings!$B$7*Settings!$B$3)/(E1609+Settings!$B$7),Settings!$B$3)</f>
        <v>0.0748599558648786</v>
      </c>
      <c r="R1609" s="78" t="n">
        <f aca="false">PERCENTRANK($H$2:$H$1780,H1609,6)</f>
        <v>0</v>
      </c>
      <c r="S1609" s="78" t="n">
        <f aca="false">PERCENTRANK($Q$2:$Q$1780,Q1609,6)</f>
        <v>0.0646794</v>
      </c>
      <c r="T1609" s="78" t="n">
        <f aca="false">PERCENTRANK($F$2:$F$1780,F1609,6)</f>
        <v>0</v>
      </c>
      <c r="U1609" s="79" t="n">
        <f aca="false">IF(F1609&gt;0,ROUND((Settings!$B$8*T1609+Settings!$B$9*R1609+Settings!$B$10*S1609)/SUM(Settings!$B$8:$B$10),10),0)</f>
        <v>0</v>
      </c>
      <c r="V1609" s="71" t="str">
        <f aca="false">IF(U1609&gt;0,RANK(U1609,$U$2:$U$1780)+COUNTIF($U$2:U1609,U1609)-1,"")</f>
        <v/>
      </c>
      <c r="W1609" s="71" t="str">
        <f aca="false">IF(V1609="","",IF(V1609&lt;=Settings!$B$11,"1 - Fix first",IF(V1609&lt;=Settings!$B$12,"2 - Review","3 - Monitor")))</f>
        <v/>
      </c>
      <c r="X1609" s="71" t="str">
        <f aca="false">IF(AND(E1609&gt;=Settings!$B$4,AF1609&gt;=Settings!$B$5,O1609&gt;=Settings!$B$6),"HIGH RATE","")</f>
        <v/>
      </c>
      <c r="Y1609" s="71" t="str">
        <f aca="false">IF(F1609&gt;0,RANK(F1609,$F$2:$F$1780)+COUNTIF($F$2:F1609,F1609)-1,"")</f>
        <v/>
      </c>
      <c r="Z1609" s="71" t="str">
        <f aca="false">IF(H1609&gt;0,RANK(H1609,$H$2:$H$1780)+COUNTIF($H$2:H1609,H1609)-1,"")</f>
        <v/>
      </c>
      <c r="AA1609" s="71" t="str">
        <f aca="false">IF(AC1609="","",RANK(AC1609,$AC$2:$AC$1780)+COUNTIF($AC$2:AC1609,AC1609)-1)</f>
        <v/>
      </c>
      <c r="AB1609" s="71" t="str">
        <f aca="false">IF(AD1609="","",RANK(AD1609,$AD$2:$AD$1780)+COUNTIF($AD$2:AD1609,AD1609)-1)</f>
        <v/>
      </c>
      <c r="AC1609" s="71" t="str">
        <f aca="false">IF(AND(AF1609&gt;0,E1609&gt;=Settings!$B$4),ROUND(J1609,10),"")</f>
        <v/>
      </c>
      <c r="AD1609" s="71" t="str">
        <f aca="false">IF(X1609="HIGH RATE",ROUND(O1609,10),"")</f>
        <v/>
      </c>
      <c r="AE1609" s="71" t="s">
        <v>61</v>
      </c>
      <c r="AF1609" s="73" t="n">
        <f aca="false">SUMIFS(Detail!$L$2:$L$9168,Detail!$C$2:$C$9168,$A1609)</f>
        <v>0</v>
      </c>
      <c r="AG1609" s="74" t="n">
        <f aca="false">SUMIFS(Detail!$N$2:$N$9168,Detail!$C$2:$C$9168,$A1609)</f>
        <v>0</v>
      </c>
    </row>
    <row r="1610" customFormat="false" ht="15" hidden="false" customHeight="false" outlineLevel="0" collapsed="false">
      <c r="A1610" s="71" t="s">
        <v>1384</v>
      </c>
      <c r="B1610" s="71" t="s">
        <v>3306</v>
      </c>
      <c r="C1610" s="71" t="s">
        <v>814</v>
      </c>
      <c r="D1610" s="71" t="str">
        <f aca="false">IFERROR(INDEX('Brand Map'!$B$4:$B$125,MATCH(C1610,'Brand Map'!$A$4:$A$125,0)),"Other")</f>
        <v>Other (small prefixes)</v>
      </c>
      <c r="E1610" s="73" t="n">
        <f aca="false">SUMIFS(Detail!$K$2:$K$9168,Detail!$C$2:$C$9168,$A1610)</f>
        <v>0</v>
      </c>
      <c r="F1610" s="73" t="n">
        <f aca="false">SUMIFS(Detail!$E$2:$E$9168,Detail!$C$2:$C$9168,$A1610)</f>
        <v>0</v>
      </c>
      <c r="G1610" s="74" t="n">
        <f aca="false">SUMIFS(Detail!$M$2:$M$9168,Detail!$C$2:$C$9168,$A1610)</f>
        <v>0</v>
      </c>
      <c r="H1610" s="74" t="n">
        <f aca="false">SUMIFS(Detail!$D$2:$D$9168,Detail!$C$2:$C$9168,$A1610)</f>
        <v>0</v>
      </c>
      <c r="I1610" s="74" t="n">
        <v>282.75</v>
      </c>
      <c r="J1610" s="51" t="n">
        <f aca="false">IF(E1610&gt;0,AF1610/E1610,0)</f>
        <v>0</v>
      </c>
      <c r="K1610" s="51" t="n">
        <f aca="false">IF(G1610&gt;0,AG1610/G1610,0)</f>
        <v>0</v>
      </c>
      <c r="L1610" s="75" t="n">
        <f aca="false">H1610/Settings!$B$16</f>
        <v>0</v>
      </c>
      <c r="M1610" s="76" t="n">
        <f aca="false">H1610/Settings!$B$20</f>
        <v>0</v>
      </c>
      <c r="N1610" s="77" t="n">
        <f aca="false">E1610*Settings!$B$3</f>
        <v>0</v>
      </c>
      <c r="O1610" s="77" t="n">
        <f aca="false">IF(E1610&gt;0,(AF1610-N1610)/SQRT(E1610*Settings!$B$3*(1-Settings!$B$3)),0)</f>
        <v>0</v>
      </c>
      <c r="P1610" s="77" t="n">
        <f aca="false">MAX(0,AF1610-N1610)</f>
        <v>0</v>
      </c>
      <c r="Q1610" s="51" t="n">
        <f aca="false">IF(E1610&gt;=Settings!$B$4,(AF1610+Settings!$B$7*Settings!$B$3)/(E1610+Settings!$B$7),Settings!$B$3)</f>
        <v>0.0748599558648786</v>
      </c>
      <c r="R1610" s="78" t="n">
        <f aca="false">PERCENTRANK($H$2:$H$1780,H1610,6)</f>
        <v>0</v>
      </c>
      <c r="S1610" s="78" t="n">
        <f aca="false">PERCENTRANK($Q$2:$Q$1780,Q1610,6)</f>
        <v>0.0646794</v>
      </c>
      <c r="T1610" s="78" t="n">
        <f aca="false">PERCENTRANK($F$2:$F$1780,F1610,6)</f>
        <v>0</v>
      </c>
      <c r="U1610" s="79" t="n">
        <f aca="false">IF(F1610&gt;0,ROUND((Settings!$B$8*T1610+Settings!$B$9*R1610+Settings!$B$10*S1610)/SUM(Settings!$B$8:$B$10),10),0)</f>
        <v>0</v>
      </c>
      <c r="V1610" s="71" t="str">
        <f aca="false">IF(U1610&gt;0,RANK(U1610,$U$2:$U$1780)+COUNTIF($U$2:U1610,U1610)-1,"")</f>
        <v/>
      </c>
      <c r="W1610" s="71" t="str">
        <f aca="false">IF(V1610="","",IF(V1610&lt;=Settings!$B$11,"1 - Fix first",IF(V1610&lt;=Settings!$B$12,"2 - Review","3 - Monitor")))</f>
        <v/>
      </c>
      <c r="X1610" s="71" t="str">
        <f aca="false">IF(AND(E1610&gt;=Settings!$B$4,AF1610&gt;=Settings!$B$5,O1610&gt;=Settings!$B$6),"HIGH RATE","")</f>
        <v/>
      </c>
      <c r="Y1610" s="71" t="str">
        <f aca="false">IF(F1610&gt;0,RANK(F1610,$F$2:$F$1780)+COUNTIF($F$2:F1610,F1610)-1,"")</f>
        <v/>
      </c>
      <c r="Z1610" s="71" t="str">
        <f aca="false">IF(H1610&gt;0,RANK(H1610,$H$2:$H$1780)+COUNTIF($H$2:H1610,H1610)-1,"")</f>
        <v/>
      </c>
      <c r="AA1610" s="71" t="str">
        <f aca="false">IF(AC1610="","",RANK(AC1610,$AC$2:$AC$1780)+COUNTIF($AC$2:AC1610,AC1610)-1)</f>
        <v/>
      </c>
      <c r="AB1610" s="71" t="str">
        <f aca="false">IF(AD1610="","",RANK(AD1610,$AD$2:$AD$1780)+COUNTIF($AD$2:AD1610,AD1610)-1)</f>
        <v/>
      </c>
      <c r="AC1610" s="71" t="str">
        <f aca="false">IF(AND(AF1610&gt;0,E1610&gt;=Settings!$B$4),ROUND(J1610,10),"")</f>
        <v/>
      </c>
      <c r="AD1610" s="71" t="str">
        <f aca="false">IF(X1610="HIGH RATE",ROUND(O1610,10),"")</f>
        <v/>
      </c>
      <c r="AE1610" s="71" t="s">
        <v>59</v>
      </c>
      <c r="AF1610" s="73" t="n">
        <f aca="false">SUMIFS(Detail!$L$2:$L$9168,Detail!$C$2:$C$9168,$A1610)</f>
        <v>0</v>
      </c>
      <c r="AG1610" s="74" t="n">
        <f aca="false">SUMIFS(Detail!$N$2:$N$9168,Detail!$C$2:$C$9168,$A1610)</f>
        <v>0</v>
      </c>
    </row>
    <row r="1611" customFormat="false" ht="15" hidden="false" customHeight="false" outlineLevel="0" collapsed="false">
      <c r="A1611" s="71" t="s">
        <v>815</v>
      </c>
      <c r="B1611" s="71" t="s">
        <v>816</v>
      </c>
      <c r="C1611" s="71" t="s">
        <v>814</v>
      </c>
      <c r="D1611" s="71" t="str">
        <f aca="false">IFERROR(INDEX('Brand Map'!$B$4:$B$125,MATCH(C1611,'Brand Map'!$A$4:$A$125,0)),"Other")</f>
        <v>Other (small prefixes)</v>
      </c>
      <c r="E1611" s="73" t="n">
        <f aca="false">SUMIFS(Detail!$K$2:$K$9168,Detail!$C$2:$C$9168,$A1611)</f>
        <v>0</v>
      </c>
      <c r="F1611" s="73" t="n">
        <f aca="false">SUMIFS(Detail!$E$2:$E$9168,Detail!$C$2:$C$9168,$A1611)</f>
        <v>0</v>
      </c>
      <c r="G1611" s="74" t="n">
        <f aca="false">SUMIFS(Detail!$M$2:$M$9168,Detail!$C$2:$C$9168,$A1611)</f>
        <v>0</v>
      </c>
      <c r="H1611" s="74" t="n">
        <f aca="false">SUMIFS(Detail!$D$2:$D$9168,Detail!$C$2:$C$9168,$A1611)</f>
        <v>0</v>
      </c>
      <c r="I1611" s="74" t="n">
        <v>5885.75</v>
      </c>
      <c r="J1611" s="51" t="n">
        <f aca="false">IF(E1611&gt;0,AF1611/E1611,0)</f>
        <v>0</v>
      </c>
      <c r="K1611" s="51" t="n">
        <f aca="false">IF(G1611&gt;0,AG1611/G1611,0)</f>
        <v>0</v>
      </c>
      <c r="L1611" s="75" t="n">
        <f aca="false">H1611/Settings!$B$16</f>
        <v>0</v>
      </c>
      <c r="M1611" s="76" t="n">
        <f aca="false">H1611/Settings!$B$20</f>
        <v>0</v>
      </c>
      <c r="N1611" s="77" t="n">
        <f aca="false">E1611*Settings!$B$3</f>
        <v>0</v>
      </c>
      <c r="O1611" s="77" t="n">
        <f aca="false">IF(E1611&gt;0,(AF1611-N1611)/SQRT(E1611*Settings!$B$3*(1-Settings!$B$3)),0)</f>
        <v>0</v>
      </c>
      <c r="P1611" s="77" t="n">
        <f aca="false">MAX(0,AF1611-N1611)</f>
        <v>0</v>
      </c>
      <c r="Q1611" s="51" t="n">
        <f aca="false">IF(E1611&gt;=Settings!$B$4,(AF1611+Settings!$B$7*Settings!$B$3)/(E1611+Settings!$B$7),Settings!$B$3)</f>
        <v>0.0748599558648786</v>
      </c>
      <c r="R1611" s="78" t="n">
        <f aca="false">PERCENTRANK($H$2:$H$1780,H1611,6)</f>
        <v>0</v>
      </c>
      <c r="S1611" s="78" t="n">
        <f aca="false">PERCENTRANK($Q$2:$Q$1780,Q1611,6)</f>
        <v>0.0646794</v>
      </c>
      <c r="T1611" s="78" t="n">
        <f aca="false">PERCENTRANK($F$2:$F$1780,F1611,6)</f>
        <v>0</v>
      </c>
      <c r="U1611" s="79" t="n">
        <f aca="false">IF(F1611&gt;0,ROUND((Settings!$B$8*T1611+Settings!$B$9*R1611+Settings!$B$10*S1611)/SUM(Settings!$B$8:$B$10),10),0)</f>
        <v>0</v>
      </c>
      <c r="V1611" s="71" t="str">
        <f aca="false">IF(U1611&gt;0,RANK(U1611,$U$2:$U$1780)+COUNTIF($U$2:U1611,U1611)-1,"")</f>
        <v/>
      </c>
      <c r="W1611" s="71" t="str">
        <f aca="false">IF(V1611="","",IF(V1611&lt;=Settings!$B$11,"1 - Fix first",IF(V1611&lt;=Settings!$B$12,"2 - Review","3 - Monitor")))</f>
        <v/>
      </c>
      <c r="X1611" s="71" t="str">
        <f aca="false">IF(AND(E1611&gt;=Settings!$B$4,AF1611&gt;=Settings!$B$5,O1611&gt;=Settings!$B$6),"HIGH RATE","")</f>
        <v/>
      </c>
      <c r="Y1611" s="71" t="str">
        <f aca="false">IF(F1611&gt;0,RANK(F1611,$F$2:$F$1780)+COUNTIF($F$2:F1611,F1611)-1,"")</f>
        <v/>
      </c>
      <c r="Z1611" s="71" t="str">
        <f aca="false">IF(H1611&gt;0,RANK(H1611,$H$2:$H$1780)+COUNTIF($H$2:H1611,H1611)-1,"")</f>
        <v/>
      </c>
      <c r="AA1611" s="71" t="str">
        <f aca="false">IF(AC1611="","",RANK(AC1611,$AC$2:$AC$1780)+COUNTIF($AC$2:AC1611,AC1611)-1)</f>
        <v/>
      </c>
      <c r="AB1611" s="71" t="str">
        <f aca="false">IF(AD1611="","",RANK(AD1611,$AD$2:$AD$1780)+COUNTIF($AD$2:AD1611,AD1611)-1)</f>
        <v/>
      </c>
      <c r="AC1611" s="71" t="str">
        <f aca="false">IF(AND(AF1611&gt;0,E1611&gt;=Settings!$B$4),ROUND(J1611,10),"")</f>
        <v/>
      </c>
      <c r="AD1611" s="71" t="str">
        <f aca="false">IF(X1611="HIGH RATE",ROUND(O1611,10),"")</f>
        <v/>
      </c>
      <c r="AE1611" s="71" t="s">
        <v>59</v>
      </c>
      <c r="AF1611" s="73" t="n">
        <f aca="false">SUMIFS(Detail!$L$2:$L$9168,Detail!$C$2:$C$9168,$A1611)</f>
        <v>0</v>
      </c>
      <c r="AG1611" s="74" t="n">
        <f aca="false">SUMIFS(Detail!$N$2:$N$9168,Detail!$C$2:$C$9168,$A1611)</f>
        <v>0</v>
      </c>
    </row>
    <row r="1612" customFormat="false" ht="15" hidden="false" customHeight="false" outlineLevel="0" collapsed="false">
      <c r="A1612" s="71" t="s">
        <v>1165</v>
      </c>
      <c r="B1612" s="71" t="s">
        <v>3307</v>
      </c>
      <c r="C1612" s="71" t="s">
        <v>814</v>
      </c>
      <c r="D1612" s="71" t="str">
        <f aca="false">IFERROR(INDEX('Brand Map'!$B$4:$B$125,MATCH(C1612,'Brand Map'!$A$4:$A$125,0)),"Other")</f>
        <v>Other (small prefixes)</v>
      </c>
      <c r="E1612" s="73" t="n">
        <f aca="false">SUMIFS(Detail!$K$2:$K$9168,Detail!$C$2:$C$9168,$A1612)</f>
        <v>0</v>
      </c>
      <c r="F1612" s="73" t="n">
        <f aca="false">SUMIFS(Detail!$E$2:$E$9168,Detail!$C$2:$C$9168,$A1612)</f>
        <v>0</v>
      </c>
      <c r="G1612" s="74" t="n">
        <f aca="false">SUMIFS(Detail!$M$2:$M$9168,Detail!$C$2:$C$9168,$A1612)</f>
        <v>0</v>
      </c>
      <c r="H1612" s="74" t="n">
        <f aca="false">SUMIFS(Detail!$D$2:$D$9168,Detail!$C$2:$C$9168,$A1612)</f>
        <v>0</v>
      </c>
      <c r="I1612" s="74" t="n">
        <v>1085.65</v>
      </c>
      <c r="J1612" s="51" t="n">
        <f aca="false">IF(E1612&gt;0,AF1612/E1612,0)</f>
        <v>0</v>
      </c>
      <c r="K1612" s="51" t="n">
        <f aca="false">IF(G1612&gt;0,AG1612/G1612,0)</f>
        <v>0</v>
      </c>
      <c r="L1612" s="75" t="n">
        <f aca="false">H1612/Settings!$B$16</f>
        <v>0</v>
      </c>
      <c r="M1612" s="76" t="n">
        <f aca="false">H1612/Settings!$B$20</f>
        <v>0</v>
      </c>
      <c r="N1612" s="77" t="n">
        <f aca="false">E1612*Settings!$B$3</f>
        <v>0</v>
      </c>
      <c r="O1612" s="77" t="n">
        <f aca="false">IF(E1612&gt;0,(AF1612-N1612)/SQRT(E1612*Settings!$B$3*(1-Settings!$B$3)),0)</f>
        <v>0</v>
      </c>
      <c r="P1612" s="77" t="n">
        <f aca="false">MAX(0,AF1612-N1612)</f>
        <v>0</v>
      </c>
      <c r="Q1612" s="51" t="n">
        <f aca="false">IF(E1612&gt;=Settings!$B$4,(AF1612+Settings!$B$7*Settings!$B$3)/(E1612+Settings!$B$7),Settings!$B$3)</f>
        <v>0.0748599558648786</v>
      </c>
      <c r="R1612" s="78" t="n">
        <f aca="false">PERCENTRANK($H$2:$H$1780,H1612,6)</f>
        <v>0</v>
      </c>
      <c r="S1612" s="78" t="n">
        <f aca="false">PERCENTRANK($Q$2:$Q$1780,Q1612,6)</f>
        <v>0.0646794</v>
      </c>
      <c r="T1612" s="78" t="n">
        <f aca="false">PERCENTRANK($F$2:$F$1780,F1612,6)</f>
        <v>0</v>
      </c>
      <c r="U1612" s="79" t="n">
        <f aca="false">IF(F1612&gt;0,ROUND((Settings!$B$8*T1612+Settings!$B$9*R1612+Settings!$B$10*S1612)/SUM(Settings!$B$8:$B$10),10),0)</f>
        <v>0</v>
      </c>
      <c r="V1612" s="71" t="str">
        <f aca="false">IF(U1612&gt;0,RANK(U1612,$U$2:$U$1780)+COUNTIF($U$2:U1612,U1612)-1,"")</f>
        <v/>
      </c>
      <c r="W1612" s="71" t="str">
        <f aca="false">IF(V1612="","",IF(V1612&lt;=Settings!$B$11,"1 - Fix first",IF(V1612&lt;=Settings!$B$12,"2 - Review","3 - Monitor")))</f>
        <v/>
      </c>
      <c r="X1612" s="71" t="str">
        <f aca="false">IF(AND(E1612&gt;=Settings!$B$4,AF1612&gt;=Settings!$B$5,O1612&gt;=Settings!$B$6),"HIGH RATE","")</f>
        <v/>
      </c>
      <c r="Y1612" s="71" t="str">
        <f aca="false">IF(F1612&gt;0,RANK(F1612,$F$2:$F$1780)+COUNTIF($F$2:F1612,F1612)-1,"")</f>
        <v/>
      </c>
      <c r="Z1612" s="71" t="str">
        <f aca="false">IF(H1612&gt;0,RANK(H1612,$H$2:$H$1780)+COUNTIF($H$2:H1612,H1612)-1,"")</f>
        <v/>
      </c>
      <c r="AA1612" s="71" t="str">
        <f aca="false">IF(AC1612="","",RANK(AC1612,$AC$2:$AC$1780)+COUNTIF($AC$2:AC1612,AC1612)-1)</f>
        <v/>
      </c>
      <c r="AB1612" s="71" t="str">
        <f aca="false">IF(AD1612="","",RANK(AD1612,$AD$2:$AD$1780)+COUNTIF($AD$2:AD1612,AD1612)-1)</f>
        <v/>
      </c>
      <c r="AC1612" s="71" t="str">
        <f aca="false">IF(AND(AF1612&gt;0,E1612&gt;=Settings!$B$4),ROUND(J1612,10),"")</f>
        <v/>
      </c>
      <c r="AD1612" s="71" t="str">
        <f aca="false">IF(X1612="HIGH RATE",ROUND(O1612,10),"")</f>
        <v/>
      </c>
      <c r="AE1612" s="71" t="s">
        <v>59</v>
      </c>
      <c r="AF1612" s="73" t="n">
        <f aca="false">SUMIFS(Detail!$L$2:$L$9168,Detail!$C$2:$C$9168,$A1612)</f>
        <v>0</v>
      </c>
      <c r="AG1612" s="74" t="n">
        <f aca="false">SUMIFS(Detail!$N$2:$N$9168,Detail!$C$2:$C$9168,$A1612)</f>
        <v>0</v>
      </c>
    </row>
    <row r="1613" customFormat="false" ht="15" hidden="false" customHeight="false" outlineLevel="0" collapsed="false">
      <c r="A1613" s="71" t="s">
        <v>1402</v>
      </c>
      <c r="B1613" s="71" t="s">
        <v>3308</v>
      </c>
      <c r="C1613" s="71" t="s">
        <v>814</v>
      </c>
      <c r="D1613" s="71" t="str">
        <f aca="false">IFERROR(INDEX('Brand Map'!$B$4:$B$125,MATCH(C1613,'Brand Map'!$A$4:$A$125,0)),"Other")</f>
        <v>Other (small prefixes)</v>
      </c>
      <c r="E1613" s="73" t="n">
        <f aca="false">SUMIFS(Detail!$K$2:$K$9168,Detail!$C$2:$C$9168,$A1613)</f>
        <v>0</v>
      </c>
      <c r="F1613" s="73" t="n">
        <f aca="false">SUMIFS(Detail!$E$2:$E$9168,Detail!$C$2:$C$9168,$A1613)</f>
        <v>0</v>
      </c>
      <c r="G1613" s="74" t="n">
        <f aca="false">SUMIFS(Detail!$M$2:$M$9168,Detail!$C$2:$C$9168,$A1613)</f>
        <v>0</v>
      </c>
      <c r="H1613" s="74" t="n">
        <f aca="false">SUMIFS(Detail!$D$2:$D$9168,Detail!$C$2:$C$9168,$A1613)</f>
        <v>0</v>
      </c>
      <c r="I1613" s="74" t="n">
        <v>543.9</v>
      </c>
      <c r="J1613" s="51" t="n">
        <f aca="false">IF(E1613&gt;0,AF1613/E1613,0)</f>
        <v>0</v>
      </c>
      <c r="K1613" s="51" t="n">
        <f aca="false">IF(G1613&gt;0,AG1613/G1613,0)</f>
        <v>0</v>
      </c>
      <c r="L1613" s="75" t="n">
        <f aca="false">H1613/Settings!$B$16</f>
        <v>0</v>
      </c>
      <c r="M1613" s="76" t="n">
        <f aca="false">H1613/Settings!$B$20</f>
        <v>0</v>
      </c>
      <c r="N1613" s="77" t="n">
        <f aca="false">E1613*Settings!$B$3</f>
        <v>0</v>
      </c>
      <c r="O1613" s="77" t="n">
        <f aca="false">IF(E1613&gt;0,(AF1613-N1613)/SQRT(E1613*Settings!$B$3*(1-Settings!$B$3)),0)</f>
        <v>0</v>
      </c>
      <c r="P1613" s="77" t="n">
        <f aca="false">MAX(0,AF1613-N1613)</f>
        <v>0</v>
      </c>
      <c r="Q1613" s="51" t="n">
        <f aca="false">IF(E1613&gt;=Settings!$B$4,(AF1613+Settings!$B$7*Settings!$B$3)/(E1613+Settings!$B$7),Settings!$B$3)</f>
        <v>0.0748599558648786</v>
      </c>
      <c r="R1613" s="78" t="n">
        <f aca="false">PERCENTRANK($H$2:$H$1780,H1613,6)</f>
        <v>0</v>
      </c>
      <c r="S1613" s="78" t="n">
        <f aca="false">PERCENTRANK($Q$2:$Q$1780,Q1613,6)</f>
        <v>0.0646794</v>
      </c>
      <c r="T1613" s="78" t="n">
        <f aca="false">PERCENTRANK($F$2:$F$1780,F1613,6)</f>
        <v>0</v>
      </c>
      <c r="U1613" s="79" t="n">
        <f aca="false">IF(F1613&gt;0,ROUND((Settings!$B$8*T1613+Settings!$B$9*R1613+Settings!$B$10*S1613)/SUM(Settings!$B$8:$B$10),10),0)</f>
        <v>0</v>
      </c>
      <c r="V1613" s="71" t="str">
        <f aca="false">IF(U1613&gt;0,RANK(U1613,$U$2:$U$1780)+COUNTIF($U$2:U1613,U1613)-1,"")</f>
        <v/>
      </c>
      <c r="W1613" s="71" t="str">
        <f aca="false">IF(V1613="","",IF(V1613&lt;=Settings!$B$11,"1 - Fix first",IF(V1613&lt;=Settings!$B$12,"2 - Review","3 - Monitor")))</f>
        <v/>
      </c>
      <c r="X1613" s="71" t="str">
        <f aca="false">IF(AND(E1613&gt;=Settings!$B$4,AF1613&gt;=Settings!$B$5,O1613&gt;=Settings!$B$6),"HIGH RATE","")</f>
        <v/>
      </c>
      <c r="Y1613" s="71" t="str">
        <f aca="false">IF(F1613&gt;0,RANK(F1613,$F$2:$F$1780)+COUNTIF($F$2:F1613,F1613)-1,"")</f>
        <v/>
      </c>
      <c r="Z1613" s="71" t="str">
        <f aca="false">IF(H1613&gt;0,RANK(H1613,$H$2:$H$1780)+COUNTIF($H$2:H1613,H1613)-1,"")</f>
        <v/>
      </c>
      <c r="AA1613" s="71" t="str">
        <f aca="false">IF(AC1613="","",RANK(AC1613,$AC$2:$AC$1780)+COUNTIF($AC$2:AC1613,AC1613)-1)</f>
        <v/>
      </c>
      <c r="AB1613" s="71" t="str">
        <f aca="false">IF(AD1613="","",RANK(AD1613,$AD$2:$AD$1780)+COUNTIF($AD$2:AD1613,AD1613)-1)</f>
        <v/>
      </c>
      <c r="AC1613" s="71" t="str">
        <f aca="false">IF(AND(AF1613&gt;0,E1613&gt;=Settings!$B$4),ROUND(J1613,10),"")</f>
        <v/>
      </c>
      <c r="AD1613" s="71" t="str">
        <f aca="false">IF(X1613="HIGH RATE",ROUND(O1613,10),"")</f>
        <v/>
      </c>
      <c r="AE1613" s="71" t="s">
        <v>59</v>
      </c>
      <c r="AF1613" s="73" t="n">
        <f aca="false">SUMIFS(Detail!$L$2:$L$9168,Detail!$C$2:$C$9168,$A1613)</f>
        <v>0</v>
      </c>
      <c r="AG1613" s="74" t="n">
        <f aca="false">SUMIFS(Detail!$N$2:$N$9168,Detail!$C$2:$C$9168,$A1613)</f>
        <v>0</v>
      </c>
    </row>
    <row r="1614" customFormat="false" ht="15" hidden="false" customHeight="false" outlineLevel="0" collapsed="false">
      <c r="A1614" s="71" t="s">
        <v>2337</v>
      </c>
      <c r="B1614" s="71" t="s">
        <v>664</v>
      </c>
      <c r="C1614" s="71" t="s">
        <v>817</v>
      </c>
      <c r="D1614" s="71" t="str">
        <f aca="false">IFERROR(INDEX('Brand Map'!$B$4:$B$125,MATCH(C1614,'Brand Map'!$A$4:$A$125,0)),"Other")</f>
        <v>Other (small prefixes)</v>
      </c>
      <c r="E1614" s="73" t="n">
        <f aca="false">SUMIFS(Detail!$K$2:$K$9168,Detail!$C$2:$C$9168,$A1614)</f>
        <v>0</v>
      </c>
      <c r="F1614" s="73" t="n">
        <f aca="false">SUMIFS(Detail!$E$2:$E$9168,Detail!$C$2:$C$9168,$A1614)</f>
        <v>0</v>
      </c>
      <c r="G1614" s="74" t="n">
        <f aca="false">SUMIFS(Detail!$M$2:$M$9168,Detail!$C$2:$C$9168,$A1614)</f>
        <v>0</v>
      </c>
      <c r="H1614" s="74" t="n">
        <f aca="false">SUMIFS(Detail!$D$2:$D$9168,Detail!$C$2:$C$9168,$A1614)</f>
        <v>0</v>
      </c>
      <c r="I1614" s="74" t="n">
        <v>29.95</v>
      </c>
      <c r="J1614" s="51" t="n">
        <f aca="false">IF(E1614&gt;0,AF1614/E1614,0)</f>
        <v>0</v>
      </c>
      <c r="K1614" s="51" t="n">
        <f aca="false">IF(G1614&gt;0,AG1614/G1614,0)</f>
        <v>0</v>
      </c>
      <c r="L1614" s="75" t="n">
        <f aca="false">H1614/Settings!$B$16</f>
        <v>0</v>
      </c>
      <c r="M1614" s="76" t="n">
        <f aca="false">H1614/Settings!$B$20</f>
        <v>0</v>
      </c>
      <c r="N1614" s="77" t="n">
        <f aca="false">E1614*Settings!$B$3</f>
        <v>0</v>
      </c>
      <c r="O1614" s="77" t="n">
        <f aca="false">IF(E1614&gt;0,(AF1614-N1614)/SQRT(E1614*Settings!$B$3*(1-Settings!$B$3)),0)</f>
        <v>0</v>
      </c>
      <c r="P1614" s="77" t="n">
        <f aca="false">MAX(0,AF1614-N1614)</f>
        <v>0</v>
      </c>
      <c r="Q1614" s="51" t="n">
        <f aca="false">IF(E1614&gt;=Settings!$B$4,(AF1614+Settings!$B$7*Settings!$B$3)/(E1614+Settings!$B$7),Settings!$B$3)</f>
        <v>0.0748599558648786</v>
      </c>
      <c r="R1614" s="78" t="n">
        <f aca="false">PERCENTRANK($H$2:$H$1780,H1614,6)</f>
        <v>0</v>
      </c>
      <c r="S1614" s="78" t="n">
        <f aca="false">PERCENTRANK($Q$2:$Q$1780,Q1614,6)</f>
        <v>0.0646794</v>
      </c>
      <c r="T1614" s="78" t="n">
        <f aca="false">PERCENTRANK($F$2:$F$1780,F1614,6)</f>
        <v>0</v>
      </c>
      <c r="U1614" s="79" t="n">
        <f aca="false">IF(F1614&gt;0,ROUND((Settings!$B$8*T1614+Settings!$B$9*R1614+Settings!$B$10*S1614)/SUM(Settings!$B$8:$B$10),10),0)</f>
        <v>0</v>
      </c>
      <c r="V1614" s="71" t="str">
        <f aca="false">IF(U1614&gt;0,RANK(U1614,$U$2:$U$1780)+COUNTIF($U$2:U1614,U1614)-1,"")</f>
        <v/>
      </c>
      <c r="W1614" s="71" t="str">
        <f aca="false">IF(V1614="","",IF(V1614&lt;=Settings!$B$11,"1 - Fix first",IF(V1614&lt;=Settings!$B$12,"2 - Review","3 - Monitor")))</f>
        <v/>
      </c>
      <c r="X1614" s="71" t="str">
        <f aca="false">IF(AND(E1614&gt;=Settings!$B$4,AF1614&gt;=Settings!$B$5,O1614&gt;=Settings!$B$6),"HIGH RATE","")</f>
        <v/>
      </c>
      <c r="Y1614" s="71" t="str">
        <f aca="false">IF(F1614&gt;0,RANK(F1614,$F$2:$F$1780)+COUNTIF($F$2:F1614,F1614)-1,"")</f>
        <v/>
      </c>
      <c r="Z1614" s="71" t="str">
        <f aca="false">IF(H1614&gt;0,RANK(H1614,$H$2:$H$1780)+COUNTIF($H$2:H1614,H1614)-1,"")</f>
        <v/>
      </c>
      <c r="AA1614" s="71" t="str">
        <f aca="false">IF(AC1614="","",RANK(AC1614,$AC$2:$AC$1780)+COUNTIF($AC$2:AC1614,AC1614)-1)</f>
        <v/>
      </c>
      <c r="AB1614" s="71" t="str">
        <f aca="false">IF(AD1614="","",RANK(AD1614,$AD$2:$AD$1780)+COUNTIF($AD$2:AD1614,AD1614)-1)</f>
        <v/>
      </c>
      <c r="AC1614" s="71" t="str">
        <f aca="false">IF(AND(AF1614&gt;0,E1614&gt;=Settings!$B$4),ROUND(J1614,10),"")</f>
        <v/>
      </c>
      <c r="AD1614" s="71" t="str">
        <f aca="false">IF(X1614="HIGH RATE",ROUND(O1614,10),"")</f>
        <v/>
      </c>
      <c r="AE1614" s="71" t="s">
        <v>59</v>
      </c>
      <c r="AF1614" s="73" t="n">
        <f aca="false">SUMIFS(Detail!$L$2:$L$9168,Detail!$C$2:$C$9168,$A1614)</f>
        <v>0</v>
      </c>
      <c r="AG1614" s="74" t="n">
        <f aca="false">SUMIFS(Detail!$N$2:$N$9168,Detail!$C$2:$C$9168,$A1614)</f>
        <v>0</v>
      </c>
    </row>
    <row r="1615" customFormat="false" ht="15" hidden="false" customHeight="false" outlineLevel="0" collapsed="false">
      <c r="A1615" s="71" t="s">
        <v>818</v>
      </c>
      <c r="B1615" s="71" t="s">
        <v>819</v>
      </c>
      <c r="C1615" s="71" t="s">
        <v>817</v>
      </c>
      <c r="D1615" s="71" t="str">
        <f aca="false">IFERROR(INDEX('Brand Map'!$B$4:$B$125,MATCH(C1615,'Brand Map'!$A$4:$A$125,0)),"Other")</f>
        <v>Other (small prefixes)</v>
      </c>
      <c r="E1615" s="73" t="n">
        <f aca="false">SUMIFS(Detail!$K$2:$K$9168,Detail!$C$2:$C$9168,$A1615)</f>
        <v>0</v>
      </c>
      <c r="F1615" s="73" t="n">
        <f aca="false">SUMIFS(Detail!$E$2:$E$9168,Detail!$C$2:$C$9168,$A1615)</f>
        <v>0</v>
      </c>
      <c r="G1615" s="74" t="n">
        <f aca="false">SUMIFS(Detail!$M$2:$M$9168,Detail!$C$2:$C$9168,$A1615)</f>
        <v>0</v>
      </c>
      <c r="H1615" s="74" t="n">
        <f aca="false">SUMIFS(Detail!$D$2:$D$9168,Detail!$C$2:$C$9168,$A1615)</f>
        <v>0</v>
      </c>
      <c r="I1615" s="74" t="n">
        <v>71.6</v>
      </c>
      <c r="J1615" s="51" t="n">
        <f aca="false">IF(E1615&gt;0,AF1615/E1615,0)</f>
        <v>0</v>
      </c>
      <c r="K1615" s="51" t="n">
        <f aca="false">IF(G1615&gt;0,AG1615/G1615,0)</f>
        <v>0</v>
      </c>
      <c r="L1615" s="75" t="n">
        <f aca="false">H1615/Settings!$B$16</f>
        <v>0</v>
      </c>
      <c r="M1615" s="76" t="n">
        <f aca="false">H1615/Settings!$B$20</f>
        <v>0</v>
      </c>
      <c r="N1615" s="77" t="n">
        <f aca="false">E1615*Settings!$B$3</f>
        <v>0</v>
      </c>
      <c r="O1615" s="77" t="n">
        <f aca="false">IF(E1615&gt;0,(AF1615-N1615)/SQRT(E1615*Settings!$B$3*(1-Settings!$B$3)),0)</f>
        <v>0</v>
      </c>
      <c r="P1615" s="77" t="n">
        <f aca="false">MAX(0,AF1615-N1615)</f>
        <v>0</v>
      </c>
      <c r="Q1615" s="51" t="n">
        <f aca="false">IF(E1615&gt;=Settings!$B$4,(AF1615+Settings!$B$7*Settings!$B$3)/(E1615+Settings!$B$7),Settings!$B$3)</f>
        <v>0.0748599558648786</v>
      </c>
      <c r="R1615" s="78" t="n">
        <f aca="false">PERCENTRANK($H$2:$H$1780,H1615,6)</f>
        <v>0</v>
      </c>
      <c r="S1615" s="78" t="n">
        <f aca="false">PERCENTRANK($Q$2:$Q$1780,Q1615,6)</f>
        <v>0.0646794</v>
      </c>
      <c r="T1615" s="78" t="n">
        <f aca="false">PERCENTRANK($F$2:$F$1780,F1615,6)</f>
        <v>0</v>
      </c>
      <c r="U1615" s="79" t="n">
        <f aca="false">IF(F1615&gt;0,ROUND((Settings!$B$8*T1615+Settings!$B$9*R1615+Settings!$B$10*S1615)/SUM(Settings!$B$8:$B$10),10),0)</f>
        <v>0</v>
      </c>
      <c r="V1615" s="71" t="str">
        <f aca="false">IF(U1615&gt;0,RANK(U1615,$U$2:$U$1780)+COUNTIF($U$2:U1615,U1615)-1,"")</f>
        <v/>
      </c>
      <c r="W1615" s="71" t="str">
        <f aca="false">IF(V1615="","",IF(V1615&lt;=Settings!$B$11,"1 - Fix first",IF(V1615&lt;=Settings!$B$12,"2 - Review","3 - Monitor")))</f>
        <v/>
      </c>
      <c r="X1615" s="71" t="str">
        <f aca="false">IF(AND(E1615&gt;=Settings!$B$4,AF1615&gt;=Settings!$B$5,O1615&gt;=Settings!$B$6),"HIGH RATE","")</f>
        <v/>
      </c>
      <c r="Y1615" s="71" t="str">
        <f aca="false">IF(F1615&gt;0,RANK(F1615,$F$2:$F$1780)+COUNTIF($F$2:F1615,F1615)-1,"")</f>
        <v/>
      </c>
      <c r="Z1615" s="71" t="str">
        <f aca="false">IF(H1615&gt;0,RANK(H1615,$H$2:$H$1780)+COUNTIF($H$2:H1615,H1615)-1,"")</f>
        <v/>
      </c>
      <c r="AA1615" s="71" t="str">
        <f aca="false">IF(AC1615="","",RANK(AC1615,$AC$2:$AC$1780)+COUNTIF($AC$2:AC1615,AC1615)-1)</f>
        <v/>
      </c>
      <c r="AB1615" s="71" t="str">
        <f aca="false">IF(AD1615="","",RANK(AD1615,$AD$2:$AD$1780)+COUNTIF($AD$2:AD1615,AD1615)-1)</f>
        <v/>
      </c>
      <c r="AC1615" s="71" t="str">
        <f aca="false">IF(AND(AF1615&gt;0,E1615&gt;=Settings!$B$4),ROUND(J1615,10),"")</f>
        <v/>
      </c>
      <c r="AD1615" s="71" t="str">
        <f aca="false">IF(X1615="HIGH RATE",ROUND(O1615,10),"")</f>
        <v/>
      </c>
      <c r="AE1615" s="71" t="s">
        <v>59</v>
      </c>
      <c r="AF1615" s="73" t="n">
        <f aca="false">SUMIFS(Detail!$L$2:$L$9168,Detail!$C$2:$C$9168,$A1615)</f>
        <v>0</v>
      </c>
      <c r="AG1615" s="74" t="n">
        <f aca="false">SUMIFS(Detail!$N$2:$N$9168,Detail!$C$2:$C$9168,$A1615)</f>
        <v>0</v>
      </c>
    </row>
    <row r="1616" customFormat="false" ht="15" hidden="false" customHeight="false" outlineLevel="0" collapsed="false">
      <c r="A1616" s="71" t="s">
        <v>2164</v>
      </c>
      <c r="B1616" s="71" t="s">
        <v>3300</v>
      </c>
      <c r="C1616" s="71" t="s">
        <v>817</v>
      </c>
      <c r="D1616" s="71" t="str">
        <f aca="false">IFERROR(INDEX('Brand Map'!$B$4:$B$125,MATCH(C1616,'Brand Map'!$A$4:$A$125,0)),"Other")</f>
        <v>Other (small prefixes)</v>
      </c>
      <c r="E1616" s="73" t="n">
        <f aca="false">SUMIFS(Detail!$K$2:$K$9168,Detail!$C$2:$C$9168,$A1616)</f>
        <v>0</v>
      </c>
      <c r="F1616" s="73" t="n">
        <f aca="false">SUMIFS(Detail!$E$2:$E$9168,Detail!$C$2:$C$9168,$A1616)</f>
        <v>0</v>
      </c>
      <c r="G1616" s="74" t="n">
        <f aca="false">SUMIFS(Detail!$M$2:$M$9168,Detail!$C$2:$C$9168,$A1616)</f>
        <v>0</v>
      </c>
      <c r="H1616" s="74" t="n">
        <f aca="false">SUMIFS(Detail!$D$2:$D$9168,Detail!$C$2:$C$9168,$A1616)</f>
        <v>0</v>
      </c>
      <c r="I1616" s="74" t="n">
        <v>99.95</v>
      </c>
      <c r="J1616" s="51" t="n">
        <f aca="false">IF(E1616&gt;0,AF1616/E1616,0)</f>
        <v>0</v>
      </c>
      <c r="K1616" s="51" t="n">
        <f aca="false">IF(G1616&gt;0,AG1616/G1616,0)</f>
        <v>0</v>
      </c>
      <c r="L1616" s="75" t="n">
        <f aca="false">H1616/Settings!$B$16</f>
        <v>0</v>
      </c>
      <c r="M1616" s="76" t="n">
        <f aca="false">H1616/Settings!$B$20</f>
        <v>0</v>
      </c>
      <c r="N1616" s="77" t="n">
        <f aca="false">E1616*Settings!$B$3</f>
        <v>0</v>
      </c>
      <c r="O1616" s="77" t="n">
        <f aca="false">IF(E1616&gt;0,(AF1616-N1616)/SQRT(E1616*Settings!$B$3*(1-Settings!$B$3)),0)</f>
        <v>0</v>
      </c>
      <c r="P1616" s="77" t="n">
        <f aca="false">MAX(0,AF1616-N1616)</f>
        <v>0</v>
      </c>
      <c r="Q1616" s="51" t="n">
        <f aca="false">IF(E1616&gt;=Settings!$B$4,(AF1616+Settings!$B$7*Settings!$B$3)/(E1616+Settings!$B$7),Settings!$B$3)</f>
        <v>0.0748599558648786</v>
      </c>
      <c r="R1616" s="78" t="n">
        <f aca="false">PERCENTRANK($H$2:$H$1780,H1616,6)</f>
        <v>0</v>
      </c>
      <c r="S1616" s="78" t="n">
        <f aca="false">PERCENTRANK($Q$2:$Q$1780,Q1616,6)</f>
        <v>0.0646794</v>
      </c>
      <c r="T1616" s="78" t="n">
        <f aca="false">PERCENTRANK($F$2:$F$1780,F1616,6)</f>
        <v>0</v>
      </c>
      <c r="U1616" s="79" t="n">
        <f aca="false">IF(F1616&gt;0,ROUND((Settings!$B$8*T1616+Settings!$B$9*R1616+Settings!$B$10*S1616)/SUM(Settings!$B$8:$B$10),10),0)</f>
        <v>0</v>
      </c>
      <c r="V1616" s="71" t="str">
        <f aca="false">IF(U1616&gt;0,RANK(U1616,$U$2:$U$1780)+COUNTIF($U$2:U1616,U1616)-1,"")</f>
        <v/>
      </c>
      <c r="W1616" s="71" t="str">
        <f aca="false">IF(V1616="","",IF(V1616&lt;=Settings!$B$11,"1 - Fix first",IF(V1616&lt;=Settings!$B$12,"2 - Review","3 - Monitor")))</f>
        <v/>
      </c>
      <c r="X1616" s="71" t="str">
        <f aca="false">IF(AND(E1616&gt;=Settings!$B$4,AF1616&gt;=Settings!$B$5,O1616&gt;=Settings!$B$6),"HIGH RATE","")</f>
        <v/>
      </c>
      <c r="Y1616" s="71" t="str">
        <f aca="false">IF(F1616&gt;0,RANK(F1616,$F$2:$F$1780)+COUNTIF($F$2:F1616,F1616)-1,"")</f>
        <v/>
      </c>
      <c r="Z1616" s="71" t="str">
        <f aca="false">IF(H1616&gt;0,RANK(H1616,$H$2:$H$1780)+COUNTIF($H$2:H1616,H1616)-1,"")</f>
        <v/>
      </c>
      <c r="AA1616" s="71" t="str">
        <f aca="false">IF(AC1616="","",RANK(AC1616,$AC$2:$AC$1780)+COUNTIF($AC$2:AC1616,AC1616)-1)</f>
        <v/>
      </c>
      <c r="AB1616" s="71" t="str">
        <f aca="false">IF(AD1616="","",RANK(AD1616,$AD$2:$AD$1780)+COUNTIF($AD$2:AD1616,AD1616)-1)</f>
        <v/>
      </c>
      <c r="AC1616" s="71" t="str">
        <f aca="false">IF(AND(AF1616&gt;0,E1616&gt;=Settings!$B$4),ROUND(J1616,10),"")</f>
        <v/>
      </c>
      <c r="AD1616" s="71" t="str">
        <f aca="false">IF(X1616="HIGH RATE",ROUND(O1616,10),"")</f>
        <v/>
      </c>
      <c r="AE1616" s="71" t="s">
        <v>59</v>
      </c>
      <c r="AF1616" s="73" t="n">
        <f aca="false">SUMIFS(Detail!$L$2:$L$9168,Detail!$C$2:$C$9168,$A1616)</f>
        <v>0</v>
      </c>
      <c r="AG1616" s="74" t="n">
        <f aca="false">SUMIFS(Detail!$N$2:$N$9168,Detail!$C$2:$C$9168,$A1616)</f>
        <v>0</v>
      </c>
    </row>
    <row r="1617" customFormat="false" ht="15" hidden="false" customHeight="false" outlineLevel="0" collapsed="false">
      <c r="A1617" s="71" t="s">
        <v>2143</v>
      </c>
      <c r="B1617" s="71" t="s">
        <v>2642</v>
      </c>
      <c r="C1617" s="71" t="s">
        <v>232</v>
      </c>
      <c r="D1617" s="71" t="str">
        <f aca="false">IFERROR(INDEX('Brand Map'!$B$4:$B$125,MATCH(C1617,'Brand Map'!$A$4:$A$125,0)),"Other")</f>
        <v>GF</v>
      </c>
      <c r="E1617" s="73" t="n">
        <f aca="false">SUMIFS(Detail!$K$2:$K$9168,Detail!$C$2:$C$9168,$A1617)</f>
        <v>0</v>
      </c>
      <c r="F1617" s="73" t="n">
        <f aca="false">SUMIFS(Detail!$E$2:$E$9168,Detail!$C$2:$C$9168,$A1617)</f>
        <v>0</v>
      </c>
      <c r="G1617" s="74" t="n">
        <f aca="false">SUMIFS(Detail!$M$2:$M$9168,Detail!$C$2:$C$9168,$A1617)</f>
        <v>0</v>
      </c>
      <c r="H1617" s="74" t="n">
        <f aca="false">SUMIFS(Detail!$D$2:$D$9168,Detail!$C$2:$C$9168,$A1617)</f>
        <v>0</v>
      </c>
      <c r="I1617" s="74" t="n">
        <v>149.95</v>
      </c>
      <c r="J1617" s="51" t="n">
        <f aca="false">IF(E1617&gt;0,AF1617/E1617,0)</f>
        <v>0</v>
      </c>
      <c r="K1617" s="51" t="n">
        <f aca="false">IF(G1617&gt;0,AG1617/G1617,0)</f>
        <v>0</v>
      </c>
      <c r="L1617" s="75" t="n">
        <f aca="false">H1617/Settings!$B$16</f>
        <v>0</v>
      </c>
      <c r="M1617" s="76" t="n">
        <f aca="false">H1617/Settings!$B$20</f>
        <v>0</v>
      </c>
      <c r="N1617" s="77" t="n">
        <f aca="false">E1617*Settings!$B$3</f>
        <v>0</v>
      </c>
      <c r="O1617" s="77" t="n">
        <f aca="false">IF(E1617&gt;0,(AF1617-N1617)/SQRT(E1617*Settings!$B$3*(1-Settings!$B$3)),0)</f>
        <v>0</v>
      </c>
      <c r="P1617" s="77" t="n">
        <f aca="false">MAX(0,AF1617-N1617)</f>
        <v>0</v>
      </c>
      <c r="Q1617" s="51" t="n">
        <f aca="false">IF(E1617&gt;=Settings!$B$4,(AF1617+Settings!$B$7*Settings!$B$3)/(E1617+Settings!$B$7),Settings!$B$3)</f>
        <v>0.0748599558648786</v>
      </c>
      <c r="R1617" s="78" t="n">
        <f aca="false">PERCENTRANK($H$2:$H$1780,H1617,6)</f>
        <v>0</v>
      </c>
      <c r="S1617" s="78" t="n">
        <f aca="false">PERCENTRANK($Q$2:$Q$1780,Q1617,6)</f>
        <v>0.0646794</v>
      </c>
      <c r="T1617" s="78" t="n">
        <f aca="false">PERCENTRANK($F$2:$F$1780,F1617,6)</f>
        <v>0</v>
      </c>
      <c r="U1617" s="79" t="n">
        <f aca="false">IF(F1617&gt;0,ROUND((Settings!$B$8*T1617+Settings!$B$9*R1617+Settings!$B$10*S1617)/SUM(Settings!$B$8:$B$10),10),0)</f>
        <v>0</v>
      </c>
      <c r="V1617" s="71" t="str">
        <f aca="false">IF(U1617&gt;0,RANK(U1617,$U$2:$U$1780)+COUNTIF($U$2:U1617,U1617)-1,"")</f>
        <v/>
      </c>
      <c r="W1617" s="71" t="str">
        <f aca="false">IF(V1617="","",IF(V1617&lt;=Settings!$B$11,"1 - Fix first",IF(V1617&lt;=Settings!$B$12,"2 - Review","3 - Monitor")))</f>
        <v/>
      </c>
      <c r="X1617" s="71" t="str">
        <f aca="false">IF(AND(E1617&gt;=Settings!$B$4,AF1617&gt;=Settings!$B$5,O1617&gt;=Settings!$B$6),"HIGH RATE","")</f>
        <v/>
      </c>
      <c r="Y1617" s="71" t="str">
        <f aca="false">IF(F1617&gt;0,RANK(F1617,$F$2:$F$1780)+COUNTIF($F$2:F1617,F1617)-1,"")</f>
        <v/>
      </c>
      <c r="Z1617" s="71" t="str">
        <f aca="false">IF(H1617&gt;0,RANK(H1617,$H$2:$H$1780)+COUNTIF($H$2:H1617,H1617)-1,"")</f>
        <v/>
      </c>
      <c r="AA1617" s="71" t="str">
        <f aca="false">IF(AC1617="","",RANK(AC1617,$AC$2:$AC$1780)+COUNTIF($AC$2:AC1617,AC1617)-1)</f>
        <v/>
      </c>
      <c r="AB1617" s="71" t="str">
        <f aca="false">IF(AD1617="","",RANK(AD1617,$AD$2:$AD$1780)+COUNTIF($AD$2:AD1617,AD1617)-1)</f>
        <v/>
      </c>
      <c r="AC1617" s="71" t="str">
        <f aca="false">IF(AND(AF1617&gt;0,E1617&gt;=Settings!$B$4),ROUND(J1617,10),"")</f>
        <v/>
      </c>
      <c r="AD1617" s="71" t="str">
        <f aca="false">IF(X1617="HIGH RATE",ROUND(O1617,10),"")</f>
        <v/>
      </c>
      <c r="AE1617" s="71" t="s">
        <v>59</v>
      </c>
      <c r="AF1617" s="73" t="n">
        <f aca="false">SUMIFS(Detail!$L$2:$L$9168,Detail!$C$2:$C$9168,$A1617)</f>
        <v>0</v>
      </c>
      <c r="AG1617" s="74" t="n">
        <f aca="false">SUMIFS(Detail!$N$2:$N$9168,Detail!$C$2:$C$9168,$A1617)</f>
        <v>0</v>
      </c>
    </row>
    <row r="1618" customFormat="false" ht="15" hidden="false" customHeight="false" outlineLevel="0" collapsed="false">
      <c r="A1618" s="71" t="s">
        <v>2152</v>
      </c>
      <c r="B1618" s="71" t="s">
        <v>3309</v>
      </c>
      <c r="C1618" s="71" t="s">
        <v>232</v>
      </c>
      <c r="D1618" s="71" t="str">
        <f aca="false">IFERROR(INDEX('Brand Map'!$B$4:$B$125,MATCH(C1618,'Brand Map'!$A$4:$A$125,0)),"Other")</f>
        <v>GF</v>
      </c>
      <c r="E1618" s="73" t="n">
        <f aca="false">SUMIFS(Detail!$K$2:$K$9168,Detail!$C$2:$C$9168,$A1618)</f>
        <v>2</v>
      </c>
      <c r="F1618" s="73" t="n">
        <f aca="false">SUMIFS(Detail!$E$2:$E$9168,Detail!$C$2:$C$9168,$A1618)</f>
        <v>0</v>
      </c>
      <c r="G1618" s="74" t="n">
        <f aca="false">SUMIFS(Detail!$M$2:$M$9168,Detail!$C$2:$C$9168,$A1618)</f>
        <v>190.82</v>
      </c>
      <c r="H1618" s="74" t="n">
        <f aca="false">SUMIFS(Detail!$D$2:$D$9168,Detail!$C$2:$C$9168,$A1618)</f>
        <v>0</v>
      </c>
      <c r="I1618" s="74" t="n">
        <v>376.88</v>
      </c>
      <c r="J1618" s="51" t="n">
        <f aca="false">IF(E1618&gt;0,AF1618/E1618,0)</f>
        <v>0</v>
      </c>
      <c r="K1618" s="51" t="n">
        <f aca="false">IF(G1618&gt;0,AG1618/G1618,0)</f>
        <v>0</v>
      </c>
      <c r="L1618" s="75" t="n">
        <f aca="false">H1618/Settings!$B$16</f>
        <v>0</v>
      </c>
      <c r="M1618" s="76" t="n">
        <f aca="false">H1618/Settings!$B$20</f>
        <v>0</v>
      </c>
      <c r="N1618" s="77" t="n">
        <f aca="false">E1618*Settings!$B$3</f>
        <v>0.149719911729757</v>
      </c>
      <c r="O1618" s="77" t="n">
        <f aca="false">IF(E1618&gt;0,(AF1618-N1618)/SQRT(E1618*Settings!$B$3*(1-Settings!$B$3)),0)</f>
        <v>-0.402287039792884</v>
      </c>
      <c r="P1618" s="77" t="n">
        <f aca="false">MAX(0,AF1618-N1618)</f>
        <v>0</v>
      </c>
      <c r="Q1618" s="51" t="n">
        <f aca="false">IF(E1618&gt;=Settings!$B$4,(AF1618+Settings!$B$7*Settings!$B$3)/(E1618+Settings!$B$7),Settings!$B$3)</f>
        <v>0.0748599558648786</v>
      </c>
      <c r="R1618" s="78" t="n">
        <f aca="false">PERCENTRANK($H$2:$H$1780,H1618,6)</f>
        <v>0</v>
      </c>
      <c r="S1618" s="78" t="n">
        <f aca="false">PERCENTRANK($Q$2:$Q$1780,Q1618,6)</f>
        <v>0.0646794</v>
      </c>
      <c r="T1618" s="78" t="n">
        <f aca="false">PERCENTRANK($F$2:$F$1780,F1618,6)</f>
        <v>0</v>
      </c>
      <c r="U1618" s="79" t="n">
        <f aca="false">IF(F1618&gt;0,ROUND((Settings!$B$8*T1618+Settings!$B$9*R1618+Settings!$B$10*S1618)/SUM(Settings!$B$8:$B$10),10),0)</f>
        <v>0</v>
      </c>
      <c r="V1618" s="71" t="str">
        <f aca="false">IF(U1618&gt;0,RANK(U1618,$U$2:$U$1780)+COUNTIF($U$2:U1618,U1618)-1,"")</f>
        <v/>
      </c>
      <c r="W1618" s="71" t="str">
        <f aca="false">IF(V1618="","",IF(V1618&lt;=Settings!$B$11,"1 - Fix first",IF(V1618&lt;=Settings!$B$12,"2 - Review","3 - Monitor")))</f>
        <v/>
      </c>
      <c r="X1618" s="71" t="str">
        <f aca="false">IF(AND(E1618&gt;=Settings!$B$4,AF1618&gt;=Settings!$B$5,O1618&gt;=Settings!$B$6),"HIGH RATE","")</f>
        <v/>
      </c>
      <c r="Y1618" s="71" t="str">
        <f aca="false">IF(F1618&gt;0,RANK(F1618,$F$2:$F$1780)+COUNTIF($F$2:F1618,F1618)-1,"")</f>
        <v/>
      </c>
      <c r="Z1618" s="71" t="str">
        <f aca="false">IF(H1618&gt;0,RANK(H1618,$H$2:$H$1780)+COUNTIF($H$2:H1618,H1618)-1,"")</f>
        <v/>
      </c>
      <c r="AA1618" s="71" t="str">
        <f aca="false">IF(AC1618="","",RANK(AC1618,$AC$2:$AC$1780)+COUNTIF($AC$2:AC1618,AC1618)-1)</f>
        <v/>
      </c>
      <c r="AB1618" s="71" t="str">
        <f aca="false">IF(AD1618="","",RANK(AD1618,$AD$2:$AD$1780)+COUNTIF($AD$2:AD1618,AD1618)-1)</f>
        <v/>
      </c>
      <c r="AC1618" s="71" t="str">
        <f aca="false">IF(AND(AF1618&gt;0,E1618&gt;=Settings!$B$4),ROUND(J1618,10),"")</f>
        <v/>
      </c>
      <c r="AD1618" s="71" t="str">
        <f aca="false">IF(X1618="HIGH RATE",ROUND(O1618,10),"")</f>
        <v/>
      </c>
      <c r="AE1618" s="71" t="s">
        <v>59</v>
      </c>
      <c r="AF1618" s="73" t="n">
        <f aca="false">SUMIFS(Detail!$L$2:$L$9168,Detail!$C$2:$C$9168,$A1618)</f>
        <v>0</v>
      </c>
      <c r="AG1618" s="74" t="n">
        <f aca="false">SUMIFS(Detail!$N$2:$N$9168,Detail!$C$2:$C$9168,$A1618)</f>
        <v>0</v>
      </c>
    </row>
    <row r="1619" customFormat="false" ht="15" hidden="false" customHeight="false" outlineLevel="0" collapsed="false">
      <c r="A1619" s="71" t="s">
        <v>2408</v>
      </c>
      <c r="B1619" s="71" t="s">
        <v>3310</v>
      </c>
      <c r="C1619" s="71" t="s">
        <v>232</v>
      </c>
      <c r="D1619" s="71" t="str">
        <f aca="false">IFERROR(INDEX('Brand Map'!$B$4:$B$125,MATCH(C1619,'Brand Map'!$A$4:$A$125,0)),"Other")</f>
        <v>GF</v>
      </c>
      <c r="E1619" s="73" t="n">
        <f aca="false">SUMIFS(Detail!$K$2:$K$9168,Detail!$C$2:$C$9168,$A1619)</f>
        <v>0</v>
      </c>
      <c r="F1619" s="73" t="n">
        <f aca="false">SUMIFS(Detail!$E$2:$E$9168,Detail!$C$2:$C$9168,$A1619)</f>
        <v>0</v>
      </c>
      <c r="G1619" s="74" t="n">
        <f aca="false">SUMIFS(Detail!$M$2:$M$9168,Detail!$C$2:$C$9168,$A1619)</f>
        <v>0</v>
      </c>
      <c r="H1619" s="74" t="n">
        <f aca="false">SUMIFS(Detail!$D$2:$D$9168,Detail!$C$2:$C$9168,$A1619)</f>
        <v>0</v>
      </c>
      <c r="I1619" s="74" t="n">
        <v>139.05</v>
      </c>
      <c r="J1619" s="51" t="n">
        <f aca="false">IF(E1619&gt;0,AF1619/E1619,0)</f>
        <v>0</v>
      </c>
      <c r="K1619" s="51" t="n">
        <f aca="false">IF(G1619&gt;0,AG1619/G1619,0)</f>
        <v>0</v>
      </c>
      <c r="L1619" s="75" t="n">
        <f aca="false">H1619/Settings!$B$16</f>
        <v>0</v>
      </c>
      <c r="M1619" s="76" t="n">
        <f aca="false">H1619/Settings!$B$20</f>
        <v>0</v>
      </c>
      <c r="N1619" s="77" t="n">
        <f aca="false">E1619*Settings!$B$3</f>
        <v>0</v>
      </c>
      <c r="O1619" s="77" t="n">
        <f aca="false">IF(E1619&gt;0,(AF1619-N1619)/SQRT(E1619*Settings!$B$3*(1-Settings!$B$3)),0)</f>
        <v>0</v>
      </c>
      <c r="P1619" s="77" t="n">
        <f aca="false">MAX(0,AF1619-N1619)</f>
        <v>0</v>
      </c>
      <c r="Q1619" s="51" t="n">
        <f aca="false">IF(E1619&gt;=Settings!$B$4,(AF1619+Settings!$B$7*Settings!$B$3)/(E1619+Settings!$B$7),Settings!$B$3)</f>
        <v>0.0748599558648786</v>
      </c>
      <c r="R1619" s="78" t="n">
        <f aca="false">PERCENTRANK($H$2:$H$1780,H1619,6)</f>
        <v>0</v>
      </c>
      <c r="S1619" s="78" t="n">
        <f aca="false">PERCENTRANK($Q$2:$Q$1780,Q1619,6)</f>
        <v>0.0646794</v>
      </c>
      <c r="T1619" s="78" t="n">
        <f aca="false">PERCENTRANK($F$2:$F$1780,F1619,6)</f>
        <v>0</v>
      </c>
      <c r="U1619" s="79" t="n">
        <f aca="false">IF(F1619&gt;0,ROUND((Settings!$B$8*T1619+Settings!$B$9*R1619+Settings!$B$10*S1619)/SUM(Settings!$B$8:$B$10),10),0)</f>
        <v>0</v>
      </c>
      <c r="V1619" s="71" t="str">
        <f aca="false">IF(U1619&gt;0,RANK(U1619,$U$2:$U$1780)+COUNTIF($U$2:U1619,U1619)-1,"")</f>
        <v/>
      </c>
      <c r="W1619" s="71" t="str">
        <f aca="false">IF(V1619="","",IF(V1619&lt;=Settings!$B$11,"1 - Fix first",IF(V1619&lt;=Settings!$B$12,"2 - Review","3 - Monitor")))</f>
        <v/>
      </c>
      <c r="X1619" s="71" t="str">
        <f aca="false">IF(AND(E1619&gt;=Settings!$B$4,AF1619&gt;=Settings!$B$5,O1619&gt;=Settings!$B$6),"HIGH RATE","")</f>
        <v/>
      </c>
      <c r="Y1619" s="71" t="str">
        <f aca="false">IF(F1619&gt;0,RANK(F1619,$F$2:$F$1780)+COUNTIF($F$2:F1619,F1619)-1,"")</f>
        <v/>
      </c>
      <c r="Z1619" s="71" t="str">
        <f aca="false">IF(H1619&gt;0,RANK(H1619,$H$2:$H$1780)+COUNTIF($H$2:H1619,H1619)-1,"")</f>
        <v/>
      </c>
      <c r="AA1619" s="71" t="str">
        <f aca="false">IF(AC1619="","",RANK(AC1619,$AC$2:$AC$1780)+COUNTIF($AC$2:AC1619,AC1619)-1)</f>
        <v/>
      </c>
      <c r="AB1619" s="71" t="str">
        <f aca="false">IF(AD1619="","",RANK(AD1619,$AD$2:$AD$1780)+COUNTIF($AD$2:AD1619,AD1619)-1)</f>
        <v/>
      </c>
      <c r="AC1619" s="71" t="str">
        <f aca="false">IF(AND(AF1619&gt;0,E1619&gt;=Settings!$B$4),ROUND(J1619,10),"")</f>
        <v/>
      </c>
      <c r="AD1619" s="71" t="str">
        <f aca="false">IF(X1619="HIGH RATE",ROUND(O1619,10),"")</f>
        <v/>
      </c>
      <c r="AE1619" s="71" t="s">
        <v>59</v>
      </c>
      <c r="AF1619" s="73" t="n">
        <f aca="false">SUMIFS(Detail!$L$2:$L$9168,Detail!$C$2:$C$9168,$A1619)</f>
        <v>0</v>
      </c>
      <c r="AG1619" s="74" t="n">
        <f aca="false">SUMIFS(Detail!$N$2:$N$9168,Detail!$C$2:$C$9168,$A1619)</f>
        <v>0</v>
      </c>
    </row>
    <row r="1620" customFormat="false" ht="15" hidden="false" customHeight="false" outlineLevel="0" collapsed="false">
      <c r="A1620" s="71" t="s">
        <v>2434</v>
      </c>
      <c r="B1620" s="71" t="s">
        <v>3311</v>
      </c>
      <c r="C1620" s="71" t="s">
        <v>232</v>
      </c>
      <c r="D1620" s="71" t="str">
        <f aca="false">IFERROR(INDEX('Brand Map'!$B$4:$B$125,MATCH(C1620,'Brand Map'!$A$4:$A$125,0)),"Other")</f>
        <v>GF</v>
      </c>
      <c r="E1620" s="73" t="n">
        <f aca="false">SUMIFS(Detail!$K$2:$K$9168,Detail!$C$2:$C$9168,$A1620)</f>
        <v>3</v>
      </c>
      <c r="F1620" s="73" t="n">
        <f aca="false">SUMIFS(Detail!$E$2:$E$9168,Detail!$C$2:$C$9168,$A1620)</f>
        <v>0</v>
      </c>
      <c r="G1620" s="74" t="n">
        <f aca="false">SUMIFS(Detail!$M$2:$M$9168,Detail!$C$2:$C$9168,$A1620)</f>
        <v>545.31</v>
      </c>
      <c r="H1620" s="74" t="n">
        <f aca="false">SUMIFS(Detail!$D$2:$D$9168,Detail!$C$2:$C$9168,$A1620)</f>
        <v>0</v>
      </c>
      <c r="I1620" s="74" t="n">
        <v>516.69</v>
      </c>
      <c r="J1620" s="51" t="n">
        <f aca="false">IF(E1620&gt;0,AF1620/E1620,0)</f>
        <v>0</v>
      </c>
      <c r="K1620" s="51" t="n">
        <f aca="false">IF(G1620&gt;0,AG1620/G1620,0)</f>
        <v>0</v>
      </c>
      <c r="L1620" s="75" t="n">
        <f aca="false">H1620/Settings!$B$16</f>
        <v>0</v>
      </c>
      <c r="M1620" s="76" t="n">
        <f aca="false">H1620/Settings!$B$20</f>
        <v>0</v>
      </c>
      <c r="N1620" s="77" t="n">
        <f aca="false">E1620*Settings!$B$3</f>
        <v>0.224579867594636</v>
      </c>
      <c r="O1620" s="77" t="n">
        <f aca="false">IF(E1620&gt;0,(AF1620-N1620)/SQRT(E1620*Settings!$B$3*(1-Settings!$B$3)),0)</f>
        <v>-0.492698988813638</v>
      </c>
      <c r="P1620" s="77" t="n">
        <f aca="false">MAX(0,AF1620-N1620)</f>
        <v>0</v>
      </c>
      <c r="Q1620" s="51" t="n">
        <f aca="false">IF(E1620&gt;=Settings!$B$4,(AF1620+Settings!$B$7*Settings!$B$3)/(E1620+Settings!$B$7),Settings!$B$3)</f>
        <v>0.0748599558648786</v>
      </c>
      <c r="R1620" s="78" t="n">
        <f aca="false">PERCENTRANK($H$2:$H$1780,H1620,6)</f>
        <v>0</v>
      </c>
      <c r="S1620" s="78" t="n">
        <f aca="false">PERCENTRANK($Q$2:$Q$1780,Q1620,6)</f>
        <v>0.0646794</v>
      </c>
      <c r="T1620" s="78" t="n">
        <f aca="false">PERCENTRANK($F$2:$F$1780,F1620,6)</f>
        <v>0</v>
      </c>
      <c r="U1620" s="79" t="n">
        <f aca="false">IF(F1620&gt;0,ROUND((Settings!$B$8*T1620+Settings!$B$9*R1620+Settings!$B$10*S1620)/SUM(Settings!$B$8:$B$10),10),0)</f>
        <v>0</v>
      </c>
      <c r="V1620" s="71" t="str">
        <f aca="false">IF(U1620&gt;0,RANK(U1620,$U$2:$U$1780)+COUNTIF($U$2:U1620,U1620)-1,"")</f>
        <v/>
      </c>
      <c r="W1620" s="71" t="str">
        <f aca="false">IF(V1620="","",IF(V1620&lt;=Settings!$B$11,"1 - Fix first",IF(V1620&lt;=Settings!$B$12,"2 - Review","3 - Monitor")))</f>
        <v/>
      </c>
      <c r="X1620" s="71" t="str">
        <f aca="false">IF(AND(E1620&gt;=Settings!$B$4,AF1620&gt;=Settings!$B$5,O1620&gt;=Settings!$B$6),"HIGH RATE","")</f>
        <v/>
      </c>
      <c r="Y1620" s="71" t="str">
        <f aca="false">IF(F1620&gt;0,RANK(F1620,$F$2:$F$1780)+COUNTIF($F$2:F1620,F1620)-1,"")</f>
        <v/>
      </c>
      <c r="Z1620" s="71" t="str">
        <f aca="false">IF(H1620&gt;0,RANK(H1620,$H$2:$H$1780)+COUNTIF($H$2:H1620,H1620)-1,"")</f>
        <v/>
      </c>
      <c r="AA1620" s="71" t="str">
        <f aca="false">IF(AC1620="","",RANK(AC1620,$AC$2:$AC$1780)+COUNTIF($AC$2:AC1620,AC1620)-1)</f>
        <v/>
      </c>
      <c r="AB1620" s="71" t="str">
        <f aca="false">IF(AD1620="","",RANK(AD1620,$AD$2:$AD$1780)+COUNTIF($AD$2:AD1620,AD1620)-1)</f>
        <v/>
      </c>
      <c r="AC1620" s="71" t="str">
        <f aca="false">IF(AND(AF1620&gt;0,E1620&gt;=Settings!$B$4),ROUND(J1620,10),"")</f>
        <v/>
      </c>
      <c r="AD1620" s="71" t="str">
        <f aca="false">IF(X1620="HIGH RATE",ROUND(O1620,10),"")</f>
        <v/>
      </c>
      <c r="AE1620" s="71" t="s">
        <v>59</v>
      </c>
      <c r="AF1620" s="73" t="n">
        <f aca="false">SUMIFS(Detail!$L$2:$L$9168,Detail!$C$2:$C$9168,$A1620)</f>
        <v>0</v>
      </c>
      <c r="AG1620" s="74" t="n">
        <f aca="false">SUMIFS(Detail!$N$2:$N$9168,Detail!$C$2:$C$9168,$A1620)</f>
        <v>0</v>
      </c>
    </row>
    <row r="1621" customFormat="false" ht="15" hidden="false" customHeight="false" outlineLevel="0" collapsed="false">
      <c r="A1621" s="71" t="s">
        <v>2406</v>
      </c>
      <c r="B1621" s="71" t="s">
        <v>3312</v>
      </c>
      <c r="C1621" s="71" t="s">
        <v>232</v>
      </c>
      <c r="D1621" s="71" t="str">
        <f aca="false">IFERROR(INDEX('Brand Map'!$B$4:$B$125,MATCH(C1621,'Brand Map'!$A$4:$A$125,0)),"Other")</f>
        <v>GF</v>
      </c>
      <c r="E1621" s="73" t="n">
        <f aca="false">SUMIFS(Detail!$K$2:$K$9168,Detail!$C$2:$C$9168,$A1621)</f>
        <v>0</v>
      </c>
      <c r="F1621" s="73" t="n">
        <f aca="false">SUMIFS(Detail!$E$2:$E$9168,Detail!$C$2:$C$9168,$A1621)</f>
        <v>0</v>
      </c>
      <c r="G1621" s="74" t="n">
        <f aca="false">SUMIFS(Detail!$M$2:$M$9168,Detail!$C$2:$C$9168,$A1621)</f>
        <v>0</v>
      </c>
      <c r="H1621" s="74" t="n">
        <f aca="false">SUMIFS(Detail!$D$2:$D$9168,Detail!$C$2:$C$9168,$A1621)</f>
        <v>0</v>
      </c>
      <c r="I1621" s="74" t="n">
        <v>536.27</v>
      </c>
      <c r="J1621" s="51" t="n">
        <f aca="false">IF(E1621&gt;0,AF1621/E1621,0)</f>
        <v>0</v>
      </c>
      <c r="K1621" s="51" t="n">
        <f aca="false">IF(G1621&gt;0,AG1621/G1621,0)</f>
        <v>0</v>
      </c>
      <c r="L1621" s="75" t="n">
        <f aca="false">H1621/Settings!$B$16</f>
        <v>0</v>
      </c>
      <c r="M1621" s="76" t="n">
        <f aca="false">H1621/Settings!$B$20</f>
        <v>0</v>
      </c>
      <c r="N1621" s="77" t="n">
        <f aca="false">E1621*Settings!$B$3</f>
        <v>0</v>
      </c>
      <c r="O1621" s="77" t="n">
        <f aca="false">IF(E1621&gt;0,(AF1621-N1621)/SQRT(E1621*Settings!$B$3*(1-Settings!$B$3)),0)</f>
        <v>0</v>
      </c>
      <c r="P1621" s="77" t="n">
        <f aca="false">MAX(0,AF1621-N1621)</f>
        <v>0</v>
      </c>
      <c r="Q1621" s="51" t="n">
        <f aca="false">IF(E1621&gt;=Settings!$B$4,(AF1621+Settings!$B$7*Settings!$B$3)/(E1621+Settings!$B$7),Settings!$B$3)</f>
        <v>0.0748599558648786</v>
      </c>
      <c r="R1621" s="78" t="n">
        <f aca="false">PERCENTRANK($H$2:$H$1780,H1621,6)</f>
        <v>0</v>
      </c>
      <c r="S1621" s="78" t="n">
        <f aca="false">PERCENTRANK($Q$2:$Q$1780,Q1621,6)</f>
        <v>0.0646794</v>
      </c>
      <c r="T1621" s="78" t="n">
        <f aca="false">PERCENTRANK($F$2:$F$1780,F1621,6)</f>
        <v>0</v>
      </c>
      <c r="U1621" s="79" t="n">
        <f aca="false">IF(F1621&gt;0,ROUND((Settings!$B$8*T1621+Settings!$B$9*R1621+Settings!$B$10*S1621)/SUM(Settings!$B$8:$B$10),10),0)</f>
        <v>0</v>
      </c>
      <c r="V1621" s="71" t="str">
        <f aca="false">IF(U1621&gt;0,RANK(U1621,$U$2:$U$1780)+COUNTIF($U$2:U1621,U1621)-1,"")</f>
        <v/>
      </c>
      <c r="W1621" s="71" t="str">
        <f aca="false">IF(V1621="","",IF(V1621&lt;=Settings!$B$11,"1 - Fix first",IF(V1621&lt;=Settings!$B$12,"2 - Review","3 - Monitor")))</f>
        <v/>
      </c>
      <c r="X1621" s="71" t="str">
        <f aca="false">IF(AND(E1621&gt;=Settings!$B$4,AF1621&gt;=Settings!$B$5,O1621&gt;=Settings!$B$6),"HIGH RATE","")</f>
        <v/>
      </c>
      <c r="Y1621" s="71" t="str">
        <f aca="false">IF(F1621&gt;0,RANK(F1621,$F$2:$F$1780)+COUNTIF($F$2:F1621,F1621)-1,"")</f>
        <v/>
      </c>
      <c r="Z1621" s="71" t="str">
        <f aca="false">IF(H1621&gt;0,RANK(H1621,$H$2:$H$1780)+COUNTIF($H$2:H1621,H1621)-1,"")</f>
        <v/>
      </c>
      <c r="AA1621" s="71" t="str">
        <f aca="false">IF(AC1621="","",RANK(AC1621,$AC$2:$AC$1780)+COUNTIF($AC$2:AC1621,AC1621)-1)</f>
        <v/>
      </c>
      <c r="AB1621" s="71" t="str">
        <f aca="false">IF(AD1621="","",RANK(AD1621,$AD$2:$AD$1780)+COUNTIF($AD$2:AD1621,AD1621)-1)</f>
        <v/>
      </c>
      <c r="AC1621" s="71" t="str">
        <f aca="false">IF(AND(AF1621&gt;0,E1621&gt;=Settings!$B$4),ROUND(J1621,10),"")</f>
        <v/>
      </c>
      <c r="AD1621" s="71" t="str">
        <f aca="false">IF(X1621="HIGH RATE",ROUND(O1621,10),"")</f>
        <v/>
      </c>
      <c r="AE1621" s="71" t="s">
        <v>59</v>
      </c>
      <c r="AF1621" s="73" t="n">
        <f aca="false">SUMIFS(Detail!$L$2:$L$9168,Detail!$C$2:$C$9168,$A1621)</f>
        <v>0</v>
      </c>
      <c r="AG1621" s="74" t="n">
        <f aca="false">SUMIFS(Detail!$N$2:$N$9168,Detail!$C$2:$C$9168,$A1621)</f>
        <v>0</v>
      </c>
    </row>
    <row r="1622" customFormat="false" ht="15" hidden="false" customHeight="false" outlineLevel="0" collapsed="false">
      <c r="A1622" s="71" t="s">
        <v>2439</v>
      </c>
      <c r="B1622" s="71" t="s">
        <v>3313</v>
      </c>
      <c r="C1622" s="71" t="s">
        <v>232</v>
      </c>
      <c r="D1622" s="71" t="str">
        <f aca="false">IFERROR(INDEX('Brand Map'!$B$4:$B$125,MATCH(C1622,'Brand Map'!$A$4:$A$125,0)),"Other")</f>
        <v>GF</v>
      </c>
      <c r="E1622" s="73" t="n">
        <f aca="false">SUMIFS(Detail!$K$2:$K$9168,Detail!$C$2:$C$9168,$A1622)</f>
        <v>3</v>
      </c>
      <c r="F1622" s="73" t="n">
        <f aca="false">SUMIFS(Detail!$E$2:$E$9168,Detail!$C$2:$C$9168,$A1622)</f>
        <v>0</v>
      </c>
      <c r="G1622" s="74" t="n">
        <f aca="false">SUMIFS(Detail!$M$2:$M$9168,Detail!$C$2:$C$9168,$A1622)</f>
        <v>322.59</v>
      </c>
      <c r="H1622" s="74" t="n">
        <f aca="false">SUMIFS(Detail!$D$2:$D$9168,Detail!$C$2:$C$9168,$A1622)</f>
        <v>0</v>
      </c>
      <c r="I1622" s="74" t="n">
        <v>304.89</v>
      </c>
      <c r="J1622" s="51" t="n">
        <f aca="false">IF(E1622&gt;0,AF1622/E1622,0)</f>
        <v>0</v>
      </c>
      <c r="K1622" s="51" t="n">
        <f aca="false">IF(G1622&gt;0,AG1622/G1622,0)</f>
        <v>0</v>
      </c>
      <c r="L1622" s="75" t="n">
        <f aca="false">H1622/Settings!$B$16</f>
        <v>0</v>
      </c>
      <c r="M1622" s="76" t="n">
        <f aca="false">H1622/Settings!$B$20</f>
        <v>0</v>
      </c>
      <c r="N1622" s="77" t="n">
        <f aca="false">E1622*Settings!$B$3</f>
        <v>0.224579867594636</v>
      </c>
      <c r="O1622" s="77" t="n">
        <f aca="false">IF(E1622&gt;0,(AF1622-N1622)/SQRT(E1622*Settings!$B$3*(1-Settings!$B$3)),0)</f>
        <v>-0.492698988813638</v>
      </c>
      <c r="P1622" s="77" t="n">
        <f aca="false">MAX(0,AF1622-N1622)</f>
        <v>0</v>
      </c>
      <c r="Q1622" s="51" t="n">
        <f aca="false">IF(E1622&gt;=Settings!$B$4,(AF1622+Settings!$B$7*Settings!$B$3)/(E1622+Settings!$B$7),Settings!$B$3)</f>
        <v>0.0748599558648786</v>
      </c>
      <c r="R1622" s="78" t="n">
        <f aca="false">PERCENTRANK($H$2:$H$1780,H1622,6)</f>
        <v>0</v>
      </c>
      <c r="S1622" s="78" t="n">
        <f aca="false">PERCENTRANK($Q$2:$Q$1780,Q1622,6)</f>
        <v>0.0646794</v>
      </c>
      <c r="T1622" s="78" t="n">
        <f aca="false">PERCENTRANK($F$2:$F$1780,F1622,6)</f>
        <v>0</v>
      </c>
      <c r="U1622" s="79" t="n">
        <f aca="false">IF(F1622&gt;0,ROUND((Settings!$B$8*T1622+Settings!$B$9*R1622+Settings!$B$10*S1622)/SUM(Settings!$B$8:$B$10),10),0)</f>
        <v>0</v>
      </c>
      <c r="V1622" s="71" t="str">
        <f aca="false">IF(U1622&gt;0,RANK(U1622,$U$2:$U$1780)+COUNTIF($U$2:U1622,U1622)-1,"")</f>
        <v/>
      </c>
      <c r="W1622" s="71" t="str">
        <f aca="false">IF(V1622="","",IF(V1622&lt;=Settings!$B$11,"1 - Fix first",IF(V1622&lt;=Settings!$B$12,"2 - Review","3 - Monitor")))</f>
        <v/>
      </c>
      <c r="X1622" s="71" t="str">
        <f aca="false">IF(AND(E1622&gt;=Settings!$B$4,AF1622&gt;=Settings!$B$5,O1622&gt;=Settings!$B$6),"HIGH RATE","")</f>
        <v/>
      </c>
      <c r="Y1622" s="71" t="str">
        <f aca="false">IF(F1622&gt;0,RANK(F1622,$F$2:$F$1780)+COUNTIF($F$2:F1622,F1622)-1,"")</f>
        <v/>
      </c>
      <c r="Z1622" s="71" t="str">
        <f aca="false">IF(H1622&gt;0,RANK(H1622,$H$2:$H$1780)+COUNTIF($H$2:H1622,H1622)-1,"")</f>
        <v/>
      </c>
      <c r="AA1622" s="71" t="str">
        <f aca="false">IF(AC1622="","",RANK(AC1622,$AC$2:$AC$1780)+COUNTIF($AC$2:AC1622,AC1622)-1)</f>
        <v/>
      </c>
      <c r="AB1622" s="71" t="str">
        <f aca="false">IF(AD1622="","",RANK(AD1622,$AD$2:$AD$1780)+COUNTIF($AD$2:AD1622,AD1622)-1)</f>
        <v/>
      </c>
      <c r="AC1622" s="71" t="str">
        <f aca="false">IF(AND(AF1622&gt;0,E1622&gt;=Settings!$B$4),ROUND(J1622,10),"")</f>
        <v/>
      </c>
      <c r="AD1622" s="71" t="str">
        <f aca="false">IF(X1622="HIGH RATE",ROUND(O1622,10),"")</f>
        <v/>
      </c>
      <c r="AE1622" s="71" t="s">
        <v>59</v>
      </c>
      <c r="AF1622" s="73" t="n">
        <f aca="false">SUMIFS(Detail!$L$2:$L$9168,Detail!$C$2:$C$9168,$A1622)</f>
        <v>0</v>
      </c>
      <c r="AG1622" s="74" t="n">
        <f aca="false">SUMIFS(Detail!$N$2:$N$9168,Detail!$C$2:$C$9168,$A1622)</f>
        <v>0</v>
      </c>
    </row>
    <row r="1623" customFormat="false" ht="15" hidden="false" customHeight="false" outlineLevel="0" collapsed="false">
      <c r="A1623" s="71" t="s">
        <v>2405</v>
      </c>
      <c r="B1623" s="71" t="s">
        <v>3314</v>
      </c>
      <c r="C1623" s="71" t="s">
        <v>232</v>
      </c>
      <c r="D1623" s="71" t="str">
        <f aca="false">IFERROR(INDEX('Brand Map'!$B$4:$B$125,MATCH(C1623,'Brand Map'!$A$4:$A$125,0)),"Other")</f>
        <v>GF</v>
      </c>
      <c r="E1623" s="73" t="n">
        <f aca="false">SUMIFS(Detail!$K$2:$K$9168,Detail!$C$2:$C$9168,$A1623)</f>
        <v>8</v>
      </c>
      <c r="F1623" s="73" t="n">
        <f aca="false">SUMIFS(Detail!$E$2:$E$9168,Detail!$C$2:$C$9168,$A1623)</f>
        <v>0</v>
      </c>
      <c r="G1623" s="74" t="n">
        <f aca="false">SUMIFS(Detail!$M$2:$M$9168,Detail!$C$2:$C$9168,$A1623)</f>
        <v>741.24</v>
      </c>
      <c r="H1623" s="74" t="n">
        <f aca="false">SUMIFS(Detail!$D$2:$D$9168,Detail!$C$2:$C$9168,$A1623)</f>
        <v>0</v>
      </c>
      <c r="I1623" s="74" t="n">
        <v>995.65</v>
      </c>
      <c r="J1623" s="51" t="n">
        <f aca="false">IF(E1623&gt;0,AF1623/E1623,0)</f>
        <v>0</v>
      </c>
      <c r="K1623" s="51" t="n">
        <f aca="false">IF(G1623&gt;0,AG1623/G1623,0)</f>
        <v>0</v>
      </c>
      <c r="L1623" s="75" t="n">
        <f aca="false">H1623/Settings!$B$16</f>
        <v>0</v>
      </c>
      <c r="M1623" s="76" t="n">
        <f aca="false">H1623/Settings!$B$20</f>
        <v>0</v>
      </c>
      <c r="N1623" s="77" t="n">
        <f aca="false">E1623*Settings!$B$3</f>
        <v>0.598879646919029</v>
      </c>
      <c r="O1623" s="77" t="n">
        <f aca="false">IF(E1623&gt;0,(AF1623-N1623)/SQRT(E1623*Settings!$B$3*(1-Settings!$B$3)),0)</f>
        <v>-0.804574079585767</v>
      </c>
      <c r="P1623" s="77" t="n">
        <f aca="false">MAX(0,AF1623-N1623)</f>
        <v>0</v>
      </c>
      <c r="Q1623" s="51" t="n">
        <f aca="false">IF(E1623&gt;=Settings!$B$4,(AF1623+Settings!$B$7*Settings!$B$3)/(E1623+Settings!$B$7),Settings!$B$3)</f>
        <v>0.0748599558648786</v>
      </c>
      <c r="R1623" s="78" t="n">
        <f aca="false">PERCENTRANK($H$2:$H$1780,H1623,6)</f>
        <v>0</v>
      </c>
      <c r="S1623" s="78" t="n">
        <f aca="false">PERCENTRANK($Q$2:$Q$1780,Q1623,6)</f>
        <v>0.0646794</v>
      </c>
      <c r="T1623" s="78" t="n">
        <f aca="false">PERCENTRANK($F$2:$F$1780,F1623,6)</f>
        <v>0</v>
      </c>
      <c r="U1623" s="79" t="n">
        <f aca="false">IF(F1623&gt;0,ROUND((Settings!$B$8*T1623+Settings!$B$9*R1623+Settings!$B$10*S1623)/SUM(Settings!$B$8:$B$10),10),0)</f>
        <v>0</v>
      </c>
      <c r="V1623" s="71" t="str">
        <f aca="false">IF(U1623&gt;0,RANK(U1623,$U$2:$U$1780)+COUNTIF($U$2:U1623,U1623)-1,"")</f>
        <v/>
      </c>
      <c r="W1623" s="71" t="str">
        <f aca="false">IF(V1623="","",IF(V1623&lt;=Settings!$B$11,"1 - Fix first",IF(V1623&lt;=Settings!$B$12,"2 - Review","3 - Monitor")))</f>
        <v/>
      </c>
      <c r="X1623" s="71" t="str">
        <f aca="false">IF(AND(E1623&gt;=Settings!$B$4,AF1623&gt;=Settings!$B$5,O1623&gt;=Settings!$B$6),"HIGH RATE","")</f>
        <v/>
      </c>
      <c r="Y1623" s="71" t="str">
        <f aca="false">IF(F1623&gt;0,RANK(F1623,$F$2:$F$1780)+COUNTIF($F$2:F1623,F1623)-1,"")</f>
        <v/>
      </c>
      <c r="Z1623" s="71" t="str">
        <f aca="false">IF(H1623&gt;0,RANK(H1623,$H$2:$H$1780)+COUNTIF($H$2:H1623,H1623)-1,"")</f>
        <v/>
      </c>
      <c r="AA1623" s="71" t="str">
        <f aca="false">IF(AC1623="","",RANK(AC1623,$AC$2:$AC$1780)+COUNTIF($AC$2:AC1623,AC1623)-1)</f>
        <v/>
      </c>
      <c r="AB1623" s="71" t="str">
        <f aca="false">IF(AD1623="","",RANK(AD1623,$AD$2:$AD$1780)+COUNTIF($AD$2:AD1623,AD1623)-1)</f>
        <v/>
      </c>
      <c r="AC1623" s="71" t="str">
        <f aca="false">IF(AND(AF1623&gt;0,E1623&gt;=Settings!$B$4),ROUND(J1623,10),"")</f>
        <v/>
      </c>
      <c r="AD1623" s="71" t="str">
        <f aca="false">IF(X1623="HIGH RATE",ROUND(O1623,10),"")</f>
        <v/>
      </c>
      <c r="AE1623" s="71" t="s">
        <v>59</v>
      </c>
      <c r="AF1623" s="73" t="n">
        <f aca="false">SUMIFS(Detail!$L$2:$L$9168,Detail!$C$2:$C$9168,$A1623)</f>
        <v>0</v>
      </c>
      <c r="AG1623" s="74" t="n">
        <f aca="false">SUMIFS(Detail!$N$2:$N$9168,Detail!$C$2:$C$9168,$A1623)</f>
        <v>0</v>
      </c>
    </row>
    <row r="1624" customFormat="false" ht="15" hidden="false" customHeight="false" outlineLevel="0" collapsed="false">
      <c r="A1624" s="71" t="s">
        <v>1805</v>
      </c>
      <c r="B1624" s="71" t="s">
        <v>564</v>
      </c>
      <c r="C1624" s="71" t="s">
        <v>232</v>
      </c>
      <c r="D1624" s="71" t="str">
        <f aca="false">IFERROR(INDEX('Brand Map'!$B$4:$B$125,MATCH(C1624,'Brand Map'!$A$4:$A$125,0)),"Other")</f>
        <v>GF</v>
      </c>
      <c r="E1624" s="73" t="n">
        <f aca="false">SUMIFS(Detail!$K$2:$K$9168,Detail!$C$2:$C$9168,$A1624)</f>
        <v>0</v>
      </c>
      <c r="F1624" s="73" t="n">
        <f aca="false">SUMIFS(Detail!$E$2:$E$9168,Detail!$C$2:$C$9168,$A1624)</f>
        <v>0</v>
      </c>
      <c r="G1624" s="74" t="n">
        <f aca="false">SUMIFS(Detail!$M$2:$M$9168,Detail!$C$2:$C$9168,$A1624)</f>
        <v>0</v>
      </c>
      <c r="H1624" s="74" t="n">
        <f aca="false">SUMIFS(Detail!$D$2:$D$9168,Detail!$C$2:$C$9168,$A1624)</f>
        <v>0</v>
      </c>
      <c r="I1624" s="74" t="n">
        <v>749.7</v>
      </c>
      <c r="J1624" s="51" t="n">
        <f aca="false">IF(E1624&gt;0,AF1624/E1624,0)</f>
        <v>0</v>
      </c>
      <c r="K1624" s="51" t="n">
        <f aca="false">IF(G1624&gt;0,AG1624/G1624,0)</f>
        <v>0</v>
      </c>
      <c r="L1624" s="75" t="n">
        <f aca="false">H1624/Settings!$B$16</f>
        <v>0</v>
      </c>
      <c r="M1624" s="76" t="n">
        <f aca="false">H1624/Settings!$B$20</f>
        <v>0</v>
      </c>
      <c r="N1624" s="77" t="n">
        <f aca="false">E1624*Settings!$B$3</f>
        <v>0</v>
      </c>
      <c r="O1624" s="77" t="n">
        <f aca="false">IF(E1624&gt;0,(AF1624-N1624)/SQRT(E1624*Settings!$B$3*(1-Settings!$B$3)),0)</f>
        <v>0</v>
      </c>
      <c r="P1624" s="77" t="n">
        <f aca="false">MAX(0,AF1624-N1624)</f>
        <v>0</v>
      </c>
      <c r="Q1624" s="51" t="n">
        <f aca="false">IF(E1624&gt;=Settings!$B$4,(AF1624+Settings!$B$7*Settings!$B$3)/(E1624+Settings!$B$7),Settings!$B$3)</f>
        <v>0.0748599558648786</v>
      </c>
      <c r="R1624" s="78" t="n">
        <f aca="false">PERCENTRANK($H$2:$H$1780,H1624,6)</f>
        <v>0</v>
      </c>
      <c r="S1624" s="78" t="n">
        <f aca="false">PERCENTRANK($Q$2:$Q$1780,Q1624,6)</f>
        <v>0.0646794</v>
      </c>
      <c r="T1624" s="78" t="n">
        <f aca="false">PERCENTRANK($F$2:$F$1780,F1624,6)</f>
        <v>0</v>
      </c>
      <c r="U1624" s="79" t="n">
        <f aca="false">IF(F1624&gt;0,ROUND((Settings!$B$8*T1624+Settings!$B$9*R1624+Settings!$B$10*S1624)/SUM(Settings!$B$8:$B$10),10),0)</f>
        <v>0</v>
      </c>
      <c r="V1624" s="71" t="str">
        <f aca="false">IF(U1624&gt;0,RANK(U1624,$U$2:$U$1780)+COUNTIF($U$2:U1624,U1624)-1,"")</f>
        <v/>
      </c>
      <c r="W1624" s="71" t="str">
        <f aca="false">IF(V1624="","",IF(V1624&lt;=Settings!$B$11,"1 - Fix first",IF(V1624&lt;=Settings!$B$12,"2 - Review","3 - Monitor")))</f>
        <v/>
      </c>
      <c r="X1624" s="71" t="str">
        <f aca="false">IF(AND(E1624&gt;=Settings!$B$4,AF1624&gt;=Settings!$B$5,O1624&gt;=Settings!$B$6),"HIGH RATE","")</f>
        <v/>
      </c>
      <c r="Y1624" s="71" t="str">
        <f aca="false">IF(F1624&gt;0,RANK(F1624,$F$2:$F$1780)+COUNTIF($F$2:F1624,F1624)-1,"")</f>
        <v/>
      </c>
      <c r="Z1624" s="71" t="str">
        <f aca="false">IF(H1624&gt;0,RANK(H1624,$H$2:$H$1780)+COUNTIF($H$2:H1624,H1624)-1,"")</f>
        <v/>
      </c>
      <c r="AA1624" s="71" t="str">
        <f aca="false">IF(AC1624="","",RANK(AC1624,$AC$2:$AC$1780)+COUNTIF($AC$2:AC1624,AC1624)-1)</f>
        <v/>
      </c>
      <c r="AB1624" s="71" t="str">
        <f aca="false">IF(AD1624="","",RANK(AD1624,$AD$2:$AD$1780)+COUNTIF($AD$2:AD1624,AD1624)-1)</f>
        <v/>
      </c>
      <c r="AC1624" s="71" t="str">
        <f aca="false">IF(AND(AF1624&gt;0,E1624&gt;=Settings!$B$4),ROUND(J1624,10),"")</f>
        <v/>
      </c>
      <c r="AD1624" s="71" t="str">
        <f aca="false">IF(X1624="HIGH RATE",ROUND(O1624,10),"")</f>
        <v/>
      </c>
      <c r="AE1624" s="71" t="s">
        <v>60</v>
      </c>
      <c r="AF1624" s="73" t="n">
        <f aca="false">SUMIFS(Detail!$L$2:$L$9168,Detail!$C$2:$C$9168,$A1624)</f>
        <v>0</v>
      </c>
      <c r="AG1624" s="74" t="n">
        <f aca="false">SUMIFS(Detail!$N$2:$N$9168,Detail!$C$2:$C$9168,$A1624)</f>
        <v>0</v>
      </c>
    </row>
    <row r="1625" customFormat="false" ht="15" hidden="false" customHeight="false" outlineLevel="0" collapsed="false">
      <c r="A1625" s="71" t="s">
        <v>1502</v>
      </c>
      <c r="B1625" s="71" t="s">
        <v>564</v>
      </c>
      <c r="C1625" s="71" t="s">
        <v>232</v>
      </c>
      <c r="D1625" s="71" t="str">
        <f aca="false">IFERROR(INDEX('Brand Map'!$B$4:$B$125,MATCH(C1625,'Brand Map'!$A$4:$A$125,0)),"Other")</f>
        <v>GF</v>
      </c>
      <c r="E1625" s="73" t="n">
        <f aca="false">SUMIFS(Detail!$K$2:$K$9168,Detail!$C$2:$C$9168,$A1625)</f>
        <v>0</v>
      </c>
      <c r="F1625" s="73" t="n">
        <f aca="false">SUMIFS(Detail!$E$2:$E$9168,Detail!$C$2:$C$9168,$A1625)</f>
        <v>0</v>
      </c>
      <c r="G1625" s="74" t="n">
        <f aca="false">SUMIFS(Detail!$M$2:$M$9168,Detail!$C$2:$C$9168,$A1625)</f>
        <v>0</v>
      </c>
      <c r="H1625" s="74" t="n">
        <f aca="false">SUMIFS(Detail!$D$2:$D$9168,Detail!$C$2:$C$9168,$A1625)</f>
        <v>0</v>
      </c>
      <c r="I1625" s="74" t="n">
        <v>774.75</v>
      </c>
      <c r="J1625" s="51" t="n">
        <f aca="false">IF(E1625&gt;0,AF1625/E1625,0)</f>
        <v>0</v>
      </c>
      <c r="K1625" s="51" t="n">
        <f aca="false">IF(G1625&gt;0,AG1625/G1625,0)</f>
        <v>0</v>
      </c>
      <c r="L1625" s="75" t="n">
        <f aca="false">H1625/Settings!$B$16</f>
        <v>0</v>
      </c>
      <c r="M1625" s="76" t="n">
        <f aca="false">H1625/Settings!$B$20</f>
        <v>0</v>
      </c>
      <c r="N1625" s="77" t="n">
        <f aca="false">E1625*Settings!$B$3</f>
        <v>0</v>
      </c>
      <c r="O1625" s="77" t="n">
        <f aca="false">IF(E1625&gt;0,(AF1625-N1625)/SQRT(E1625*Settings!$B$3*(1-Settings!$B$3)),0)</f>
        <v>0</v>
      </c>
      <c r="P1625" s="77" t="n">
        <f aca="false">MAX(0,AF1625-N1625)</f>
        <v>0</v>
      </c>
      <c r="Q1625" s="51" t="n">
        <f aca="false">IF(E1625&gt;=Settings!$B$4,(AF1625+Settings!$B$7*Settings!$B$3)/(E1625+Settings!$B$7),Settings!$B$3)</f>
        <v>0.0748599558648786</v>
      </c>
      <c r="R1625" s="78" t="n">
        <f aca="false">PERCENTRANK($H$2:$H$1780,H1625,6)</f>
        <v>0</v>
      </c>
      <c r="S1625" s="78" t="n">
        <f aca="false">PERCENTRANK($Q$2:$Q$1780,Q1625,6)</f>
        <v>0.0646794</v>
      </c>
      <c r="T1625" s="78" t="n">
        <f aca="false">PERCENTRANK($F$2:$F$1780,F1625,6)</f>
        <v>0</v>
      </c>
      <c r="U1625" s="79" t="n">
        <f aca="false">IF(F1625&gt;0,ROUND((Settings!$B$8*T1625+Settings!$B$9*R1625+Settings!$B$10*S1625)/SUM(Settings!$B$8:$B$10),10),0)</f>
        <v>0</v>
      </c>
      <c r="V1625" s="71" t="str">
        <f aca="false">IF(U1625&gt;0,RANK(U1625,$U$2:$U$1780)+COUNTIF($U$2:U1625,U1625)-1,"")</f>
        <v/>
      </c>
      <c r="W1625" s="71" t="str">
        <f aca="false">IF(V1625="","",IF(V1625&lt;=Settings!$B$11,"1 - Fix first",IF(V1625&lt;=Settings!$B$12,"2 - Review","3 - Monitor")))</f>
        <v/>
      </c>
      <c r="X1625" s="71" t="str">
        <f aca="false">IF(AND(E1625&gt;=Settings!$B$4,AF1625&gt;=Settings!$B$5,O1625&gt;=Settings!$B$6),"HIGH RATE","")</f>
        <v/>
      </c>
      <c r="Y1625" s="71" t="str">
        <f aca="false">IF(F1625&gt;0,RANK(F1625,$F$2:$F$1780)+COUNTIF($F$2:F1625,F1625)-1,"")</f>
        <v/>
      </c>
      <c r="Z1625" s="71" t="str">
        <f aca="false">IF(H1625&gt;0,RANK(H1625,$H$2:$H$1780)+COUNTIF($H$2:H1625,H1625)-1,"")</f>
        <v/>
      </c>
      <c r="AA1625" s="71" t="str">
        <f aca="false">IF(AC1625="","",RANK(AC1625,$AC$2:$AC$1780)+COUNTIF($AC$2:AC1625,AC1625)-1)</f>
        <v/>
      </c>
      <c r="AB1625" s="71" t="str">
        <f aca="false">IF(AD1625="","",RANK(AD1625,$AD$2:$AD$1780)+COUNTIF($AD$2:AD1625,AD1625)-1)</f>
        <v/>
      </c>
      <c r="AC1625" s="71" t="str">
        <f aca="false">IF(AND(AF1625&gt;0,E1625&gt;=Settings!$B$4),ROUND(J1625,10),"")</f>
        <v/>
      </c>
      <c r="AD1625" s="71" t="str">
        <f aca="false">IF(X1625="HIGH RATE",ROUND(O1625,10),"")</f>
        <v/>
      </c>
      <c r="AE1625" s="71" t="s">
        <v>60</v>
      </c>
      <c r="AF1625" s="73" t="n">
        <f aca="false">SUMIFS(Detail!$L$2:$L$9168,Detail!$C$2:$C$9168,$A1625)</f>
        <v>0</v>
      </c>
      <c r="AG1625" s="74" t="n">
        <f aca="false">SUMIFS(Detail!$N$2:$N$9168,Detail!$C$2:$C$9168,$A1625)</f>
        <v>0</v>
      </c>
    </row>
    <row r="1626" customFormat="false" ht="15" hidden="false" customHeight="false" outlineLevel="0" collapsed="false">
      <c r="A1626" s="71" t="s">
        <v>2114</v>
      </c>
      <c r="B1626" s="71" t="s">
        <v>564</v>
      </c>
      <c r="C1626" s="71" t="s">
        <v>232</v>
      </c>
      <c r="D1626" s="71" t="str">
        <f aca="false">IFERROR(INDEX('Brand Map'!$B$4:$B$125,MATCH(C1626,'Brand Map'!$A$4:$A$125,0)),"Other")</f>
        <v>GF</v>
      </c>
      <c r="E1626" s="73" t="n">
        <f aca="false">SUMIFS(Detail!$K$2:$K$9168,Detail!$C$2:$C$9168,$A1626)</f>
        <v>0</v>
      </c>
      <c r="F1626" s="73" t="n">
        <f aca="false">SUMIFS(Detail!$E$2:$E$9168,Detail!$C$2:$C$9168,$A1626)</f>
        <v>0</v>
      </c>
      <c r="G1626" s="74" t="n">
        <f aca="false">SUMIFS(Detail!$M$2:$M$9168,Detail!$C$2:$C$9168,$A1626)</f>
        <v>0</v>
      </c>
      <c r="H1626" s="74" t="n">
        <f aca="false">SUMIFS(Detail!$D$2:$D$9168,Detail!$C$2:$C$9168,$A1626)</f>
        <v>0</v>
      </c>
      <c r="I1626" s="74" t="n">
        <v>769.65</v>
      </c>
      <c r="J1626" s="51" t="n">
        <f aca="false">IF(E1626&gt;0,AF1626/E1626,0)</f>
        <v>0</v>
      </c>
      <c r="K1626" s="51" t="n">
        <f aca="false">IF(G1626&gt;0,AG1626/G1626,0)</f>
        <v>0</v>
      </c>
      <c r="L1626" s="75" t="n">
        <f aca="false">H1626/Settings!$B$16</f>
        <v>0</v>
      </c>
      <c r="M1626" s="76" t="n">
        <f aca="false">H1626/Settings!$B$20</f>
        <v>0</v>
      </c>
      <c r="N1626" s="77" t="n">
        <f aca="false">E1626*Settings!$B$3</f>
        <v>0</v>
      </c>
      <c r="O1626" s="77" t="n">
        <f aca="false">IF(E1626&gt;0,(AF1626-N1626)/SQRT(E1626*Settings!$B$3*(1-Settings!$B$3)),0)</f>
        <v>0</v>
      </c>
      <c r="P1626" s="77" t="n">
        <f aca="false">MAX(0,AF1626-N1626)</f>
        <v>0</v>
      </c>
      <c r="Q1626" s="51" t="n">
        <f aca="false">IF(E1626&gt;=Settings!$B$4,(AF1626+Settings!$B$7*Settings!$B$3)/(E1626+Settings!$B$7),Settings!$B$3)</f>
        <v>0.0748599558648786</v>
      </c>
      <c r="R1626" s="78" t="n">
        <f aca="false">PERCENTRANK($H$2:$H$1780,H1626,6)</f>
        <v>0</v>
      </c>
      <c r="S1626" s="78" t="n">
        <f aca="false">PERCENTRANK($Q$2:$Q$1780,Q1626,6)</f>
        <v>0.0646794</v>
      </c>
      <c r="T1626" s="78" t="n">
        <f aca="false">PERCENTRANK($F$2:$F$1780,F1626,6)</f>
        <v>0</v>
      </c>
      <c r="U1626" s="79" t="n">
        <f aca="false">IF(F1626&gt;0,ROUND((Settings!$B$8*T1626+Settings!$B$9*R1626+Settings!$B$10*S1626)/SUM(Settings!$B$8:$B$10),10),0)</f>
        <v>0</v>
      </c>
      <c r="V1626" s="71" t="str">
        <f aca="false">IF(U1626&gt;0,RANK(U1626,$U$2:$U$1780)+COUNTIF($U$2:U1626,U1626)-1,"")</f>
        <v/>
      </c>
      <c r="W1626" s="71" t="str">
        <f aca="false">IF(V1626="","",IF(V1626&lt;=Settings!$B$11,"1 - Fix first",IF(V1626&lt;=Settings!$B$12,"2 - Review","3 - Monitor")))</f>
        <v/>
      </c>
      <c r="X1626" s="71" t="str">
        <f aca="false">IF(AND(E1626&gt;=Settings!$B$4,AF1626&gt;=Settings!$B$5,O1626&gt;=Settings!$B$6),"HIGH RATE","")</f>
        <v/>
      </c>
      <c r="Y1626" s="71" t="str">
        <f aca="false">IF(F1626&gt;0,RANK(F1626,$F$2:$F$1780)+COUNTIF($F$2:F1626,F1626)-1,"")</f>
        <v/>
      </c>
      <c r="Z1626" s="71" t="str">
        <f aca="false">IF(H1626&gt;0,RANK(H1626,$H$2:$H$1780)+COUNTIF($H$2:H1626,H1626)-1,"")</f>
        <v/>
      </c>
      <c r="AA1626" s="71" t="str">
        <f aca="false">IF(AC1626="","",RANK(AC1626,$AC$2:$AC$1780)+COUNTIF($AC$2:AC1626,AC1626)-1)</f>
        <v/>
      </c>
      <c r="AB1626" s="71" t="str">
        <f aca="false">IF(AD1626="","",RANK(AD1626,$AD$2:$AD$1780)+COUNTIF($AD$2:AD1626,AD1626)-1)</f>
        <v/>
      </c>
      <c r="AC1626" s="71" t="str">
        <f aca="false">IF(AND(AF1626&gt;0,E1626&gt;=Settings!$B$4),ROUND(J1626,10),"")</f>
        <v/>
      </c>
      <c r="AD1626" s="71" t="str">
        <f aca="false">IF(X1626="HIGH RATE",ROUND(O1626,10),"")</f>
        <v/>
      </c>
      <c r="AE1626" s="71" t="s">
        <v>60</v>
      </c>
      <c r="AF1626" s="73" t="n">
        <f aca="false">SUMIFS(Detail!$L$2:$L$9168,Detail!$C$2:$C$9168,$A1626)</f>
        <v>0</v>
      </c>
      <c r="AG1626" s="74" t="n">
        <f aca="false">SUMIFS(Detail!$N$2:$N$9168,Detail!$C$2:$C$9168,$A1626)</f>
        <v>0</v>
      </c>
    </row>
    <row r="1627" customFormat="false" ht="15" hidden="false" customHeight="false" outlineLevel="0" collapsed="false">
      <c r="A1627" s="71" t="s">
        <v>2135</v>
      </c>
      <c r="B1627" s="71" t="s">
        <v>3315</v>
      </c>
      <c r="C1627" s="71" t="s">
        <v>232</v>
      </c>
      <c r="D1627" s="71" t="str">
        <f aca="false">IFERROR(INDEX('Brand Map'!$B$4:$B$125,MATCH(C1627,'Brand Map'!$A$4:$A$125,0)),"Other")</f>
        <v>GF</v>
      </c>
      <c r="E1627" s="73" t="n">
        <f aca="false">SUMIFS(Detail!$K$2:$K$9168,Detail!$C$2:$C$9168,$A1627)</f>
        <v>0</v>
      </c>
      <c r="F1627" s="73" t="n">
        <f aca="false">SUMIFS(Detail!$E$2:$E$9168,Detail!$C$2:$C$9168,$A1627)</f>
        <v>0</v>
      </c>
      <c r="G1627" s="74" t="n">
        <f aca="false">SUMIFS(Detail!$M$2:$M$9168,Detail!$C$2:$C$9168,$A1627)</f>
        <v>0</v>
      </c>
      <c r="H1627" s="74" t="n">
        <f aca="false">SUMIFS(Detail!$D$2:$D$9168,Detail!$C$2:$C$9168,$A1627)</f>
        <v>0</v>
      </c>
      <c r="I1627" s="74" t="n">
        <v>84.95</v>
      </c>
      <c r="J1627" s="51" t="n">
        <f aca="false">IF(E1627&gt;0,AF1627/E1627,0)</f>
        <v>0</v>
      </c>
      <c r="K1627" s="51" t="n">
        <f aca="false">IF(G1627&gt;0,AG1627/G1627,0)</f>
        <v>0</v>
      </c>
      <c r="L1627" s="75" t="n">
        <f aca="false">H1627/Settings!$B$16</f>
        <v>0</v>
      </c>
      <c r="M1627" s="76" t="n">
        <f aca="false">H1627/Settings!$B$20</f>
        <v>0</v>
      </c>
      <c r="N1627" s="77" t="n">
        <f aca="false">E1627*Settings!$B$3</f>
        <v>0</v>
      </c>
      <c r="O1627" s="77" t="n">
        <f aca="false">IF(E1627&gt;0,(AF1627-N1627)/SQRT(E1627*Settings!$B$3*(1-Settings!$B$3)),0)</f>
        <v>0</v>
      </c>
      <c r="P1627" s="77" t="n">
        <f aca="false">MAX(0,AF1627-N1627)</f>
        <v>0</v>
      </c>
      <c r="Q1627" s="51" t="n">
        <f aca="false">IF(E1627&gt;=Settings!$B$4,(AF1627+Settings!$B$7*Settings!$B$3)/(E1627+Settings!$B$7),Settings!$B$3)</f>
        <v>0.0748599558648786</v>
      </c>
      <c r="R1627" s="78" t="n">
        <f aca="false">PERCENTRANK($H$2:$H$1780,H1627,6)</f>
        <v>0</v>
      </c>
      <c r="S1627" s="78" t="n">
        <f aca="false">PERCENTRANK($Q$2:$Q$1780,Q1627,6)</f>
        <v>0.0646794</v>
      </c>
      <c r="T1627" s="78" t="n">
        <f aca="false">PERCENTRANK($F$2:$F$1780,F1627,6)</f>
        <v>0</v>
      </c>
      <c r="U1627" s="79" t="n">
        <f aca="false">IF(F1627&gt;0,ROUND((Settings!$B$8*T1627+Settings!$B$9*R1627+Settings!$B$10*S1627)/SUM(Settings!$B$8:$B$10),10),0)</f>
        <v>0</v>
      </c>
      <c r="V1627" s="71" t="str">
        <f aca="false">IF(U1627&gt;0,RANK(U1627,$U$2:$U$1780)+COUNTIF($U$2:U1627,U1627)-1,"")</f>
        <v/>
      </c>
      <c r="W1627" s="71" t="str">
        <f aca="false">IF(V1627="","",IF(V1627&lt;=Settings!$B$11,"1 - Fix first",IF(V1627&lt;=Settings!$B$12,"2 - Review","3 - Monitor")))</f>
        <v/>
      </c>
      <c r="X1627" s="71" t="str">
        <f aca="false">IF(AND(E1627&gt;=Settings!$B$4,AF1627&gt;=Settings!$B$5,O1627&gt;=Settings!$B$6),"HIGH RATE","")</f>
        <v/>
      </c>
      <c r="Y1627" s="71" t="str">
        <f aca="false">IF(F1627&gt;0,RANK(F1627,$F$2:$F$1780)+COUNTIF($F$2:F1627,F1627)-1,"")</f>
        <v/>
      </c>
      <c r="Z1627" s="71" t="str">
        <f aca="false">IF(H1627&gt;0,RANK(H1627,$H$2:$H$1780)+COUNTIF($H$2:H1627,H1627)-1,"")</f>
        <v/>
      </c>
      <c r="AA1627" s="71" t="str">
        <f aca="false">IF(AC1627="","",RANK(AC1627,$AC$2:$AC$1780)+COUNTIF($AC$2:AC1627,AC1627)-1)</f>
        <v/>
      </c>
      <c r="AB1627" s="71" t="str">
        <f aca="false">IF(AD1627="","",RANK(AD1627,$AD$2:$AD$1780)+COUNTIF($AD$2:AD1627,AD1627)-1)</f>
        <v/>
      </c>
      <c r="AC1627" s="71" t="str">
        <f aca="false">IF(AND(AF1627&gt;0,E1627&gt;=Settings!$B$4),ROUND(J1627,10),"")</f>
        <v/>
      </c>
      <c r="AD1627" s="71" t="str">
        <f aca="false">IF(X1627="HIGH RATE",ROUND(O1627,10),"")</f>
        <v/>
      </c>
      <c r="AE1627" s="71" t="s">
        <v>59</v>
      </c>
      <c r="AF1627" s="73" t="n">
        <f aca="false">SUMIFS(Detail!$L$2:$L$9168,Detail!$C$2:$C$9168,$A1627)</f>
        <v>0</v>
      </c>
      <c r="AG1627" s="74" t="n">
        <f aca="false">SUMIFS(Detail!$N$2:$N$9168,Detail!$C$2:$C$9168,$A1627)</f>
        <v>0</v>
      </c>
    </row>
    <row r="1628" customFormat="false" ht="15" hidden="false" customHeight="false" outlineLevel="0" collapsed="false">
      <c r="A1628" s="71" t="s">
        <v>1976</v>
      </c>
      <c r="B1628" s="71" t="s">
        <v>2503</v>
      </c>
      <c r="C1628" s="71" t="s">
        <v>232</v>
      </c>
      <c r="D1628" s="71" t="str">
        <f aca="false">IFERROR(INDEX('Brand Map'!$B$4:$B$125,MATCH(C1628,'Brand Map'!$A$4:$A$125,0)),"Other")</f>
        <v>GF</v>
      </c>
      <c r="E1628" s="73" t="n">
        <f aca="false">SUMIFS(Detail!$K$2:$K$9168,Detail!$C$2:$C$9168,$A1628)</f>
        <v>0</v>
      </c>
      <c r="F1628" s="73" t="n">
        <f aca="false">SUMIFS(Detail!$E$2:$E$9168,Detail!$C$2:$C$9168,$A1628)</f>
        <v>0</v>
      </c>
      <c r="G1628" s="74" t="n">
        <f aca="false">SUMIFS(Detail!$M$2:$M$9168,Detail!$C$2:$C$9168,$A1628)</f>
        <v>0</v>
      </c>
      <c r="H1628" s="74" t="n">
        <f aca="false">SUMIFS(Detail!$D$2:$D$9168,Detail!$C$2:$C$9168,$A1628)</f>
        <v>0</v>
      </c>
      <c r="I1628" s="74" t="n">
        <v>699.75</v>
      </c>
      <c r="J1628" s="51" t="n">
        <f aca="false">IF(E1628&gt;0,AF1628/E1628,0)</f>
        <v>0</v>
      </c>
      <c r="K1628" s="51" t="n">
        <f aca="false">IF(G1628&gt;0,AG1628/G1628,0)</f>
        <v>0</v>
      </c>
      <c r="L1628" s="75" t="n">
        <f aca="false">H1628/Settings!$B$16</f>
        <v>0</v>
      </c>
      <c r="M1628" s="76" t="n">
        <f aca="false">H1628/Settings!$B$20</f>
        <v>0</v>
      </c>
      <c r="N1628" s="77" t="n">
        <f aca="false">E1628*Settings!$B$3</f>
        <v>0</v>
      </c>
      <c r="O1628" s="77" t="n">
        <f aca="false">IF(E1628&gt;0,(AF1628-N1628)/SQRT(E1628*Settings!$B$3*(1-Settings!$B$3)),0)</f>
        <v>0</v>
      </c>
      <c r="P1628" s="77" t="n">
        <f aca="false">MAX(0,AF1628-N1628)</f>
        <v>0</v>
      </c>
      <c r="Q1628" s="51" t="n">
        <f aca="false">IF(E1628&gt;=Settings!$B$4,(AF1628+Settings!$B$7*Settings!$B$3)/(E1628+Settings!$B$7),Settings!$B$3)</f>
        <v>0.0748599558648786</v>
      </c>
      <c r="R1628" s="78" t="n">
        <f aca="false">PERCENTRANK($H$2:$H$1780,H1628,6)</f>
        <v>0</v>
      </c>
      <c r="S1628" s="78" t="n">
        <f aca="false">PERCENTRANK($Q$2:$Q$1780,Q1628,6)</f>
        <v>0.0646794</v>
      </c>
      <c r="T1628" s="78" t="n">
        <f aca="false">PERCENTRANK($F$2:$F$1780,F1628,6)</f>
        <v>0</v>
      </c>
      <c r="U1628" s="79" t="n">
        <f aca="false">IF(F1628&gt;0,ROUND((Settings!$B$8*T1628+Settings!$B$9*R1628+Settings!$B$10*S1628)/SUM(Settings!$B$8:$B$10),10),0)</f>
        <v>0</v>
      </c>
      <c r="V1628" s="71" t="str">
        <f aca="false">IF(U1628&gt;0,RANK(U1628,$U$2:$U$1780)+COUNTIF($U$2:U1628,U1628)-1,"")</f>
        <v/>
      </c>
      <c r="W1628" s="71" t="str">
        <f aca="false">IF(V1628="","",IF(V1628&lt;=Settings!$B$11,"1 - Fix first",IF(V1628&lt;=Settings!$B$12,"2 - Review","3 - Monitor")))</f>
        <v/>
      </c>
      <c r="X1628" s="71" t="str">
        <f aca="false">IF(AND(E1628&gt;=Settings!$B$4,AF1628&gt;=Settings!$B$5,O1628&gt;=Settings!$B$6),"HIGH RATE","")</f>
        <v/>
      </c>
      <c r="Y1628" s="71" t="str">
        <f aca="false">IF(F1628&gt;0,RANK(F1628,$F$2:$F$1780)+COUNTIF($F$2:F1628,F1628)-1,"")</f>
        <v/>
      </c>
      <c r="Z1628" s="71" t="str">
        <f aca="false">IF(H1628&gt;0,RANK(H1628,$H$2:$H$1780)+COUNTIF($H$2:H1628,H1628)-1,"")</f>
        <v/>
      </c>
      <c r="AA1628" s="71" t="str">
        <f aca="false">IF(AC1628="","",RANK(AC1628,$AC$2:$AC$1780)+COUNTIF($AC$2:AC1628,AC1628)-1)</f>
        <v/>
      </c>
      <c r="AB1628" s="71" t="str">
        <f aca="false">IF(AD1628="","",RANK(AD1628,$AD$2:$AD$1780)+COUNTIF($AD$2:AD1628,AD1628)-1)</f>
        <v/>
      </c>
      <c r="AC1628" s="71" t="str">
        <f aca="false">IF(AND(AF1628&gt;0,E1628&gt;=Settings!$B$4),ROUND(J1628,10),"")</f>
        <v/>
      </c>
      <c r="AD1628" s="71" t="str">
        <f aca="false">IF(X1628="HIGH RATE",ROUND(O1628,10),"")</f>
        <v/>
      </c>
      <c r="AE1628" s="71" t="s">
        <v>60</v>
      </c>
      <c r="AF1628" s="73" t="n">
        <f aca="false">SUMIFS(Detail!$L$2:$L$9168,Detail!$C$2:$C$9168,$A1628)</f>
        <v>0</v>
      </c>
      <c r="AG1628" s="74" t="n">
        <f aca="false">SUMIFS(Detail!$N$2:$N$9168,Detail!$C$2:$C$9168,$A1628)</f>
        <v>0</v>
      </c>
    </row>
    <row r="1629" customFormat="false" ht="15" hidden="false" customHeight="false" outlineLevel="0" collapsed="false">
      <c r="A1629" s="71" t="s">
        <v>1681</v>
      </c>
      <c r="B1629" s="71" t="s">
        <v>2503</v>
      </c>
      <c r="C1629" s="71" t="s">
        <v>232</v>
      </c>
      <c r="D1629" s="71" t="str">
        <f aca="false">IFERROR(INDEX('Brand Map'!$B$4:$B$125,MATCH(C1629,'Brand Map'!$A$4:$A$125,0)),"Other")</f>
        <v>GF</v>
      </c>
      <c r="E1629" s="73" t="n">
        <f aca="false">SUMIFS(Detail!$K$2:$K$9168,Detail!$C$2:$C$9168,$A1629)</f>
        <v>0</v>
      </c>
      <c r="F1629" s="73" t="n">
        <f aca="false">SUMIFS(Detail!$E$2:$E$9168,Detail!$C$2:$C$9168,$A1629)</f>
        <v>0</v>
      </c>
      <c r="G1629" s="74" t="n">
        <f aca="false">SUMIFS(Detail!$M$2:$M$9168,Detail!$C$2:$C$9168,$A1629)</f>
        <v>0</v>
      </c>
      <c r="H1629" s="74" t="n">
        <f aca="false">SUMIFS(Detail!$D$2:$D$9168,Detail!$C$2:$C$9168,$A1629)</f>
        <v>0</v>
      </c>
      <c r="I1629" s="74" t="n">
        <v>619.8</v>
      </c>
      <c r="J1629" s="51" t="n">
        <f aca="false">IF(E1629&gt;0,AF1629/E1629,0)</f>
        <v>0</v>
      </c>
      <c r="K1629" s="51" t="n">
        <f aca="false">IF(G1629&gt;0,AG1629/G1629,0)</f>
        <v>0</v>
      </c>
      <c r="L1629" s="75" t="n">
        <f aca="false">H1629/Settings!$B$16</f>
        <v>0</v>
      </c>
      <c r="M1629" s="76" t="n">
        <f aca="false">H1629/Settings!$B$20</f>
        <v>0</v>
      </c>
      <c r="N1629" s="77" t="n">
        <f aca="false">E1629*Settings!$B$3</f>
        <v>0</v>
      </c>
      <c r="O1629" s="77" t="n">
        <f aca="false">IF(E1629&gt;0,(AF1629-N1629)/SQRT(E1629*Settings!$B$3*(1-Settings!$B$3)),0)</f>
        <v>0</v>
      </c>
      <c r="P1629" s="77" t="n">
        <f aca="false">MAX(0,AF1629-N1629)</f>
        <v>0</v>
      </c>
      <c r="Q1629" s="51" t="n">
        <f aca="false">IF(E1629&gt;=Settings!$B$4,(AF1629+Settings!$B$7*Settings!$B$3)/(E1629+Settings!$B$7),Settings!$B$3)</f>
        <v>0.0748599558648786</v>
      </c>
      <c r="R1629" s="78" t="n">
        <f aca="false">PERCENTRANK($H$2:$H$1780,H1629,6)</f>
        <v>0</v>
      </c>
      <c r="S1629" s="78" t="n">
        <f aca="false">PERCENTRANK($Q$2:$Q$1780,Q1629,6)</f>
        <v>0.0646794</v>
      </c>
      <c r="T1629" s="78" t="n">
        <f aca="false">PERCENTRANK($F$2:$F$1780,F1629,6)</f>
        <v>0</v>
      </c>
      <c r="U1629" s="79" t="n">
        <f aca="false">IF(F1629&gt;0,ROUND((Settings!$B$8*T1629+Settings!$B$9*R1629+Settings!$B$10*S1629)/SUM(Settings!$B$8:$B$10),10),0)</f>
        <v>0</v>
      </c>
      <c r="V1629" s="71" t="str">
        <f aca="false">IF(U1629&gt;0,RANK(U1629,$U$2:$U$1780)+COUNTIF($U$2:U1629,U1629)-1,"")</f>
        <v/>
      </c>
      <c r="W1629" s="71" t="str">
        <f aca="false">IF(V1629="","",IF(V1629&lt;=Settings!$B$11,"1 - Fix first",IF(V1629&lt;=Settings!$B$12,"2 - Review","3 - Monitor")))</f>
        <v/>
      </c>
      <c r="X1629" s="71" t="str">
        <f aca="false">IF(AND(E1629&gt;=Settings!$B$4,AF1629&gt;=Settings!$B$5,O1629&gt;=Settings!$B$6),"HIGH RATE","")</f>
        <v/>
      </c>
      <c r="Y1629" s="71" t="str">
        <f aca="false">IF(F1629&gt;0,RANK(F1629,$F$2:$F$1780)+COUNTIF($F$2:F1629,F1629)-1,"")</f>
        <v/>
      </c>
      <c r="Z1629" s="71" t="str">
        <f aca="false">IF(H1629&gt;0,RANK(H1629,$H$2:$H$1780)+COUNTIF($H$2:H1629,H1629)-1,"")</f>
        <v/>
      </c>
      <c r="AA1629" s="71" t="str">
        <f aca="false">IF(AC1629="","",RANK(AC1629,$AC$2:$AC$1780)+COUNTIF($AC$2:AC1629,AC1629)-1)</f>
        <v/>
      </c>
      <c r="AB1629" s="71" t="str">
        <f aca="false">IF(AD1629="","",RANK(AD1629,$AD$2:$AD$1780)+COUNTIF($AD$2:AD1629,AD1629)-1)</f>
        <v/>
      </c>
      <c r="AC1629" s="71" t="str">
        <f aca="false">IF(AND(AF1629&gt;0,E1629&gt;=Settings!$B$4),ROUND(J1629,10),"")</f>
        <v/>
      </c>
      <c r="AD1629" s="71" t="str">
        <f aca="false">IF(X1629="HIGH RATE",ROUND(O1629,10),"")</f>
        <v/>
      </c>
      <c r="AE1629" s="71" t="s">
        <v>60</v>
      </c>
      <c r="AF1629" s="73" t="n">
        <f aca="false">SUMIFS(Detail!$L$2:$L$9168,Detail!$C$2:$C$9168,$A1629)</f>
        <v>0</v>
      </c>
      <c r="AG1629" s="74" t="n">
        <f aca="false">SUMIFS(Detail!$N$2:$N$9168,Detail!$C$2:$C$9168,$A1629)</f>
        <v>0</v>
      </c>
    </row>
    <row r="1630" customFormat="false" ht="15" hidden="false" customHeight="false" outlineLevel="0" collapsed="false">
      <c r="A1630" s="71" t="s">
        <v>2122</v>
      </c>
      <c r="B1630" s="71" t="s">
        <v>2503</v>
      </c>
      <c r="C1630" s="71" t="s">
        <v>232</v>
      </c>
      <c r="D1630" s="71" t="str">
        <f aca="false">IFERROR(INDEX('Brand Map'!$B$4:$B$125,MATCH(C1630,'Brand Map'!$A$4:$A$125,0)),"Other")</f>
        <v>GF</v>
      </c>
      <c r="E1630" s="73" t="n">
        <f aca="false">SUMIFS(Detail!$K$2:$K$9168,Detail!$C$2:$C$9168,$A1630)</f>
        <v>0</v>
      </c>
      <c r="F1630" s="73" t="n">
        <f aca="false">SUMIFS(Detail!$E$2:$E$9168,Detail!$C$2:$C$9168,$A1630)</f>
        <v>0</v>
      </c>
      <c r="G1630" s="74" t="n">
        <f aca="false">SUMIFS(Detail!$M$2:$M$9168,Detail!$C$2:$C$9168,$A1630)</f>
        <v>0</v>
      </c>
      <c r="H1630" s="74" t="n">
        <f aca="false">SUMIFS(Detail!$D$2:$D$9168,Detail!$C$2:$C$9168,$A1630)</f>
        <v>0</v>
      </c>
      <c r="I1630" s="74" t="n">
        <v>2308.95</v>
      </c>
      <c r="J1630" s="51" t="n">
        <f aca="false">IF(E1630&gt;0,AF1630/E1630,0)</f>
        <v>0</v>
      </c>
      <c r="K1630" s="51" t="n">
        <f aca="false">IF(G1630&gt;0,AG1630/G1630,0)</f>
        <v>0</v>
      </c>
      <c r="L1630" s="75" t="n">
        <f aca="false">H1630/Settings!$B$16</f>
        <v>0</v>
      </c>
      <c r="M1630" s="76" t="n">
        <f aca="false">H1630/Settings!$B$20</f>
        <v>0</v>
      </c>
      <c r="N1630" s="77" t="n">
        <f aca="false">E1630*Settings!$B$3</f>
        <v>0</v>
      </c>
      <c r="O1630" s="77" t="n">
        <f aca="false">IF(E1630&gt;0,(AF1630-N1630)/SQRT(E1630*Settings!$B$3*(1-Settings!$B$3)),0)</f>
        <v>0</v>
      </c>
      <c r="P1630" s="77" t="n">
        <f aca="false">MAX(0,AF1630-N1630)</f>
        <v>0</v>
      </c>
      <c r="Q1630" s="51" t="n">
        <f aca="false">IF(E1630&gt;=Settings!$B$4,(AF1630+Settings!$B$7*Settings!$B$3)/(E1630+Settings!$B$7),Settings!$B$3)</f>
        <v>0.0748599558648786</v>
      </c>
      <c r="R1630" s="78" t="n">
        <f aca="false">PERCENTRANK($H$2:$H$1780,H1630,6)</f>
        <v>0</v>
      </c>
      <c r="S1630" s="78" t="n">
        <f aca="false">PERCENTRANK($Q$2:$Q$1780,Q1630,6)</f>
        <v>0.0646794</v>
      </c>
      <c r="T1630" s="78" t="n">
        <f aca="false">PERCENTRANK($F$2:$F$1780,F1630,6)</f>
        <v>0</v>
      </c>
      <c r="U1630" s="79" t="n">
        <f aca="false">IF(F1630&gt;0,ROUND((Settings!$B$8*T1630+Settings!$B$9*R1630+Settings!$B$10*S1630)/SUM(Settings!$B$8:$B$10),10),0)</f>
        <v>0</v>
      </c>
      <c r="V1630" s="71" t="str">
        <f aca="false">IF(U1630&gt;0,RANK(U1630,$U$2:$U$1780)+COUNTIF($U$2:U1630,U1630)-1,"")</f>
        <v/>
      </c>
      <c r="W1630" s="71" t="str">
        <f aca="false">IF(V1630="","",IF(V1630&lt;=Settings!$B$11,"1 - Fix first",IF(V1630&lt;=Settings!$B$12,"2 - Review","3 - Monitor")))</f>
        <v/>
      </c>
      <c r="X1630" s="71" t="str">
        <f aca="false">IF(AND(E1630&gt;=Settings!$B$4,AF1630&gt;=Settings!$B$5,O1630&gt;=Settings!$B$6),"HIGH RATE","")</f>
        <v/>
      </c>
      <c r="Y1630" s="71" t="str">
        <f aca="false">IF(F1630&gt;0,RANK(F1630,$F$2:$F$1780)+COUNTIF($F$2:F1630,F1630)-1,"")</f>
        <v/>
      </c>
      <c r="Z1630" s="71" t="str">
        <f aca="false">IF(H1630&gt;0,RANK(H1630,$H$2:$H$1780)+COUNTIF($H$2:H1630,H1630)-1,"")</f>
        <v/>
      </c>
      <c r="AA1630" s="71" t="str">
        <f aca="false">IF(AC1630="","",RANK(AC1630,$AC$2:$AC$1780)+COUNTIF($AC$2:AC1630,AC1630)-1)</f>
        <v/>
      </c>
      <c r="AB1630" s="71" t="str">
        <f aca="false">IF(AD1630="","",RANK(AD1630,$AD$2:$AD$1780)+COUNTIF($AD$2:AD1630,AD1630)-1)</f>
        <v/>
      </c>
      <c r="AC1630" s="71" t="str">
        <f aca="false">IF(AND(AF1630&gt;0,E1630&gt;=Settings!$B$4),ROUND(J1630,10),"")</f>
        <v/>
      </c>
      <c r="AD1630" s="71" t="str">
        <f aca="false">IF(X1630="HIGH RATE",ROUND(O1630,10),"")</f>
        <v/>
      </c>
      <c r="AE1630" s="71" t="s">
        <v>60</v>
      </c>
      <c r="AF1630" s="73" t="n">
        <f aca="false">SUMIFS(Detail!$L$2:$L$9168,Detail!$C$2:$C$9168,$A1630)</f>
        <v>0</v>
      </c>
      <c r="AG1630" s="74" t="n">
        <f aca="false">SUMIFS(Detail!$N$2:$N$9168,Detail!$C$2:$C$9168,$A1630)</f>
        <v>0</v>
      </c>
    </row>
    <row r="1631" customFormat="false" ht="15" hidden="false" customHeight="false" outlineLevel="0" collapsed="false">
      <c r="A1631" s="71" t="s">
        <v>1870</v>
      </c>
      <c r="B1631" s="71" t="s">
        <v>565</v>
      </c>
      <c r="C1631" s="71" t="s">
        <v>232</v>
      </c>
      <c r="D1631" s="71" t="str">
        <f aca="false">IFERROR(INDEX('Brand Map'!$B$4:$B$125,MATCH(C1631,'Brand Map'!$A$4:$A$125,0)),"Other")</f>
        <v>GF</v>
      </c>
      <c r="E1631" s="73" t="n">
        <f aca="false">SUMIFS(Detail!$K$2:$K$9168,Detail!$C$2:$C$9168,$A1631)</f>
        <v>0</v>
      </c>
      <c r="F1631" s="73" t="n">
        <f aca="false">SUMIFS(Detail!$E$2:$E$9168,Detail!$C$2:$C$9168,$A1631)</f>
        <v>0</v>
      </c>
      <c r="G1631" s="74" t="n">
        <f aca="false">SUMIFS(Detail!$M$2:$M$9168,Detail!$C$2:$C$9168,$A1631)</f>
        <v>0</v>
      </c>
      <c r="H1631" s="74" t="n">
        <f aca="false">SUMIFS(Detail!$D$2:$D$9168,Detail!$C$2:$C$9168,$A1631)</f>
        <v>0</v>
      </c>
      <c r="I1631" s="74" t="n">
        <v>284.85</v>
      </c>
      <c r="J1631" s="51" t="n">
        <f aca="false">IF(E1631&gt;0,AF1631/E1631,0)</f>
        <v>0</v>
      </c>
      <c r="K1631" s="51" t="n">
        <f aca="false">IF(G1631&gt;0,AG1631/G1631,0)</f>
        <v>0</v>
      </c>
      <c r="L1631" s="75" t="n">
        <f aca="false">H1631/Settings!$B$16</f>
        <v>0</v>
      </c>
      <c r="M1631" s="76" t="n">
        <f aca="false">H1631/Settings!$B$20</f>
        <v>0</v>
      </c>
      <c r="N1631" s="77" t="n">
        <f aca="false">E1631*Settings!$B$3</f>
        <v>0</v>
      </c>
      <c r="O1631" s="77" t="n">
        <f aca="false">IF(E1631&gt;0,(AF1631-N1631)/SQRT(E1631*Settings!$B$3*(1-Settings!$B$3)),0)</f>
        <v>0</v>
      </c>
      <c r="P1631" s="77" t="n">
        <f aca="false">MAX(0,AF1631-N1631)</f>
        <v>0</v>
      </c>
      <c r="Q1631" s="51" t="n">
        <f aca="false">IF(E1631&gt;=Settings!$B$4,(AF1631+Settings!$B$7*Settings!$B$3)/(E1631+Settings!$B$7),Settings!$B$3)</f>
        <v>0.0748599558648786</v>
      </c>
      <c r="R1631" s="78" t="n">
        <f aca="false">PERCENTRANK($H$2:$H$1780,H1631,6)</f>
        <v>0</v>
      </c>
      <c r="S1631" s="78" t="n">
        <f aca="false">PERCENTRANK($Q$2:$Q$1780,Q1631,6)</f>
        <v>0.0646794</v>
      </c>
      <c r="T1631" s="78" t="n">
        <f aca="false">PERCENTRANK($F$2:$F$1780,F1631,6)</f>
        <v>0</v>
      </c>
      <c r="U1631" s="79" t="n">
        <f aca="false">IF(F1631&gt;0,ROUND((Settings!$B$8*T1631+Settings!$B$9*R1631+Settings!$B$10*S1631)/SUM(Settings!$B$8:$B$10),10),0)</f>
        <v>0</v>
      </c>
      <c r="V1631" s="71" t="str">
        <f aca="false">IF(U1631&gt;0,RANK(U1631,$U$2:$U$1780)+COUNTIF($U$2:U1631,U1631)-1,"")</f>
        <v/>
      </c>
      <c r="W1631" s="71" t="str">
        <f aca="false">IF(V1631="","",IF(V1631&lt;=Settings!$B$11,"1 - Fix first",IF(V1631&lt;=Settings!$B$12,"2 - Review","3 - Monitor")))</f>
        <v/>
      </c>
      <c r="X1631" s="71" t="str">
        <f aca="false">IF(AND(E1631&gt;=Settings!$B$4,AF1631&gt;=Settings!$B$5,O1631&gt;=Settings!$B$6),"HIGH RATE","")</f>
        <v/>
      </c>
      <c r="Y1631" s="71" t="str">
        <f aca="false">IF(F1631&gt;0,RANK(F1631,$F$2:$F$1780)+COUNTIF($F$2:F1631,F1631)-1,"")</f>
        <v/>
      </c>
      <c r="Z1631" s="71" t="str">
        <f aca="false">IF(H1631&gt;0,RANK(H1631,$H$2:$H$1780)+COUNTIF($H$2:H1631,H1631)-1,"")</f>
        <v/>
      </c>
      <c r="AA1631" s="71" t="str">
        <f aca="false">IF(AC1631="","",RANK(AC1631,$AC$2:$AC$1780)+COUNTIF($AC$2:AC1631,AC1631)-1)</f>
        <v/>
      </c>
      <c r="AB1631" s="71" t="str">
        <f aca="false">IF(AD1631="","",RANK(AD1631,$AD$2:$AD$1780)+COUNTIF($AD$2:AD1631,AD1631)-1)</f>
        <v/>
      </c>
      <c r="AC1631" s="71" t="str">
        <f aca="false">IF(AND(AF1631&gt;0,E1631&gt;=Settings!$B$4),ROUND(J1631,10),"")</f>
        <v/>
      </c>
      <c r="AD1631" s="71" t="str">
        <f aca="false">IF(X1631="HIGH RATE",ROUND(O1631,10),"")</f>
        <v/>
      </c>
      <c r="AE1631" s="71" t="s">
        <v>60</v>
      </c>
      <c r="AF1631" s="73" t="n">
        <f aca="false">SUMIFS(Detail!$L$2:$L$9168,Detail!$C$2:$C$9168,$A1631)</f>
        <v>0</v>
      </c>
      <c r="AG1631" s="74" t="n">
        <f aca="false">SUMIFS(Detail!$N$2:$N$9168,Detail!$C$2:$C$9168,$A1631)</f>
        <v>0</v>
      </c>
    </row>
    <row r="1632" customFormat="false" ht="15" hidden="false" customHeight="false" outlineLevel="0" collapsed="false">
      <c r="A1632" s="71" t="s">
        <v>1577</v>
      </c>
      <c r="B1632" s="71" t="s">
        <v>565</v>
      </c>
      <c r="C1632" s="71" t="s">
        <v>232</v>
      </c>
      <c r="D1632" s="71" t="str">
        <f aca="false">IFERROR(INDEX('Brand Map'!$B$4:$B$125,MATCH(C1632,'Brand Map'!$A$4:$A$125,0)),"Other")</f>
        <v>GF</v>
      </c>
      <c r="E1632" s="73" t="n">
        <f aca="false">SUMIFS(Detail!$K$2:$K$9168,Detail!$C$2:$C$9168,$A1632)</f>
        <v>0</v>
      </c>
      <c r="F1632" s="73" t="n">
        <f aca="false">SUMIFS(Detail!$E$2:$E$9168,Detail!$C$2:$C$9168,$A1632)</f>
        <v>0</v>
      </c>
      <c r="G1632" s="74" t="n">
        <f aca="false">SUMIFS(Detail!$M$2:$M$9168,Detail!$C$2:$C$9168,$A1632)</f>
        <v>0</v>
      </c>
      <c r="H1632" s="74" t="n">
        <f aca="false">SUMIFS(Detail!$D$2:$D$9168,Detail!$C$2:$C$9168,$A1632)</f>
        <v>0</v>
      </c>
      <c r="I1632" s="74" t="n">
        <v>439.8</v>
      </c>
      <c r="J1632" s="51" t="n">
        <f aca="false">IF(E1632&gt;0,AF1632/E1632,0)</f>
        <v>0</v>
      </c>
      <c r="K1632" s="51" t="n">
        <f aca="false">IF(G1632&gt;0,AG1632/G1632,0)</f>
        <v>0</v>
      </c>
      <c r="L1632" s="75" t="n">
        <f aca="false">H1632/Settings!$B$16</f>
        <v>0</v>
      </c>
      <c r="M1632" s="76" t="n">
        <f aca="false">H1632/Settings!$B$20</f>
        <v>0</v>
      </c>
      <c r="N1632" s="77" t="n">
        <f aca="false">E1632*Settings!$B$3</f>
        <v>0</v>
      </c>
      <c r="O1632" s="77" t="n">
        <f aca="false">IF(E1632&gt;0,(AF1632-N1632)/SQRT(E1632*Settings!$B$3*(1-Settings!$B$3)),0)</f>
        <v>0</v>
      </c>
      <c r="P1632" s="77" t="n">
        <f aca="false">MAX(0,AF1632-N1632)</f>
        <v>0</v>
      </c>
      <c r="Q1632" s="51" t="n">
        <f aca="false">IF(E1632&gt;=Settings!$B$4,(AF1632+Settings!$B$7*Settings!$B$3)/(E1632+Settings!$B$7),Settings!$B$3)</f>
        <v>0.0748599558648786</v>
      </c>
      <c r="R1632" s="78" t="n">
        <f aca="false">PERCENTRANK($H$2:$H$1780,H1632,6)</f>
        <v>0</v>
      </c>
      <c r="S1632" s="78" t="n">
        <f aca="false">PERCENTRANK($Q$2:$Q$1780,Q1632,6)</f>
        <v>0.0646794</v>
      </c>
      <c r="T1632" s="78" t="n">
        <f aca="false">PERCENTRANK($F$2:$F$1780,F1632,6)</f>
        <v>0</v>
      </c>
      <c r="U1632" s="79" t="n">
        <f aca="false">IF(F1632&gt;0,ROUND((Settings!$B$8*T1632+Settings!$B$9*R1632+Settings!$B$10*S1632)/SUM(Settings!$B$8:$B$10),10),0)</f>
        <v>0</v>
      </c>
      <c r="V1632" s="71" t="str">
        <f aca="false">IF(U1632&gt;0,RANK(U1632,$U$2:$U$1780)+COUNTIF($U$2:U1632,U1632)-1,"")</f>
        <v/>
      </c>
      <c r="W1632" s="71" t="str">
        <f aca="false">IF(V1632="","",IF(V1632&lt;=Settings!$B$11,"1 - Fix first",IF(V1632&lt;=Settings!$B$12,"2 - Review","3 - Monitor")))</f>
        <v/>
      </c>
      <c r="X1632" s="71" t="str">
        <f aca="false">IF(AND(E1632&gt;=Settings!$B$4,AF1632&gt;=Settings!$B$5,O1632&gt;=Settings!$B$6),"HIGH RATE","")</f>
        <v/>
      </c>
      <c r="Y1632" s="71" t="str">
        <f aca="false">IF(F1632&gt;0,RANK(F1632,$F$2:$F$1780)+COUNTIF($F$2:F1632,F1632)-1,"")</f>
        <v/>
      </c>
      <c r="Z1632" s="71" t="str">
        <f aca="false">IF(H1632&gt;0,RANK(H1632,$H$2:$H$1780)+COUNTIF($H$2:H1632,H1632)-1,"")</f>
        <v/>
      </c>
      <c r="AA1632" s="71" t="str">
        <f aca="false">IF(AC1632="","",RANK(AC1632,$AC$2:$AC$1780)+COUNTIF($AC$2:AC1632,AC1632)-1)</f>
        <v/>
      </c>
      <c r="AB1632" s="71" t="str">
        <f aca="false">IF(AD1632="","",RANK(AD1632,$AD$2:$AD$1780)+COUNTIF($AD$2:AD1632,AD1632)-1)</f>
        <v/>
      </c>
      <c r="AC1632" s="71" t="str">
        <f aca="false">IF(AND(AF1632&gt;0,E1632&gt;=Settings!$B$4),ROUND(J1632,10),"")</f>
        <v/>
      </c>
      <c r="AD1632" s="71" t="str">
        <f aca="false">IF(X1632="HIGH RATE",ROUND(O1632,10),"")</f>
        <v/>
      </c>
      <c r="AE1632" s="71" t="s">
        <v>60</v>
      </c>
      <c r="AF1632" s="73" t="n">
        <f aca="false">SUMIFS(Detail!$L$2:$L$9168,Detail!$C$2:$C$9168,$A1632)</f>
        <v>0</v>
      </c>
      <c r="AG1632" s="74" t="n">
        <f aca="false">SUMIFS(Detail!$N$2:$N$9168,Detail!$C$2:$C$9168,$A1632)</f>
        <v>0</v>
      </c>
    </row>
    <row r="1633" customFormat="false" ht="15" hidden="false" customHeight="false" outlineLevel="0" collapsed="false">
      <c r="A1633" s="71" t="s">
        <v>1677</v>
      </c>
      <c r="B1633" s="71" t="s">
        <v>565</v>
      </c>
      <c r="C1633" s="71" t="s">
        <v>232</v>
      </c>
      <c r="D1633" s="71" t="str">
        <f aca="false">IFERROR(INDEX('Brand Map'!$B$4:$B$125,MATCH(C1633,'Brand Map'!$A$4:$A$125,0)),"Other")</f>
        <v>GF</v>
      </c>
      <c r="E1633" s="73" t="n">
        <f aca="false">SUMIFS(Detail!$K$2:$K$9168,Detail!$C$2:$C$9168,$A1633)</f>
        <v>0</v>
      </c>
      <c r="F1633" s="73" t="n">
        <f aca="false">SUMIFS(Detail!$E$2:$E$9168,Detail!$C$2:$C$9168,$A1633)</f>
        <v>0</v>
      </c>
      <c r="G1633" s="74" t="n">
        <f aca="false">SUMIFS(Detail!$M$2:$M$9168,Detail!$C$2:$C$9168,$A1633)</f>
        <v>0</v>
      </c>
      <c r="H1633" s="74" t="n">
        <f aca="false">SUMIFS(Detail!$D$2:$D$9168,Detail!$C$2:$C$9168,$A1633)</f>
        <v>0</v>
      </c>
      <c r="I1633" s="74" t="n">
        <v>3832.05</v>
      </c>
      <c r="J1633" s="51" t="n">
        <f aca="false">IF(E1633&gt;0,AF1633/E1633,0)</f>
        <v>0</v>
      </c>
      <c r="K1633" s="51" t="n">
        <f aca="false">IF(G1633&gt;0,AG1633/G1633,0)</f>
        <v>0</v>
      </c>
      <c r="L1633" s="75" t="n">
        <f aca="false">H1633/Settings!$B$16</f>
        <v>0</v>
      </c>
      <c r="M1633" s="76" t="n">
        <f aca="false">H1633/Settings!$B$20</f>
        <v>0</v>
      </c>
      <c r="N1633" s="77" t="n">
        <f aca="false">E1633*Settings!$B$3</f>
        <v>0</v>
      </c>
      <c r="O1633" s="77" t="n">
        <f aca="false">IF(E1633&gt;0,(AF1633-N1633)/SQRT(E1633*Settings!$B$3*(1-Settings!$B$3)),0)</f>
        <v>0</v>
      </c>
      <c r="P1633" s="77" t="n">
        <f aca="false">MAX(0,AF1633-N1633)</f>
        <v>0</v>
      </c>
      <c r="Q1633" s="51" t="n">
        <f aca="false">IF(E1633&gt;=Settings!$B$4,(AF1633+Settings!$B$7*Settings!$B$3)/(E1633+Settings!$B$7),Settings!$B$3)</f>
        <v>0.0748599558648786</v>
      </c>
      <c r="R1633" s="78" t="n">
        <f aca="false">PERCENTRANK($H$2:$H$1780,H1633,6)</f>
        <v>0</v>
      </c>
      <c r="S1633" s="78" t="n">
        <f aca="false">PERCENTRANK($Q$2:$Q$1780,Q1633,6)</f>
        <v>0.0646794</v>
      </c>
      <c r="T1633" s="78" t="n">
        <f aca="false">PERCENTRANK($F$2:$F$1780,F1633,6)</f>
        <v>0</v>
      </c>
      <c r="U1633" s="79" t="n">
        <f aca="false">IF(F1633&gt;0,ROUND((Settings!$B$8*T1633+Settings!$B$9*R1633+Settings!$B$10*S1633)/SUM(Settings!$B$8:$B$10),10),0)</f>
        <v>0</v>
      </c>
      <c r="V1633" s="71" t="str">
        <f aca="false">IF(U1633&gt;0,RANK(U1633,$U$2:$U$1780)+COUNTIF($U$2:U1633,U1633)-1,"")</f>
        <v/>
      </c>
      <c r="W1633" s="71" t="str">
        <f aca="false">IF(V1633="","",IF(V1633&lt;=Settings!$B$11,"1 - Fix first",IF(V1633&lt;=Settings!$B$12,"2 - Review","3 - Monitor")))</f>
        <v/>
      </c>
      <c r="X1633" s="71" t="str">
        <f aca="false">IF(AND(E1633&gt;=Settings!$B$4,AF1633&gt;=Settings!$B$5,O1633&gt;=Settings!$B$6),"HIGH RATE","")</f>
        <v/>
      </c>
      <c r="Y1633" s="71" t="str">
        <f aca="false">IF(F1633&gt;0,RANK(F1633,$F$2:$F$1780)+COUNTIF($F$2:F1633,F1633)-1,"")</f>
        <v/>
      </c>
      <c r="Z1633" s="71" t="str">
        <f aca="false">IF(H1633&gt;0,RANK(H1633,$H$2:$H$1780)+COUNTIF($H$2:H1633,H1633)-1,"")</f>
        <v/>
      </c>
      <c r="AA1633" s="71" t="str">
        <f aca="false">IF(AC1633="","",RANK(AC1633,$AC$2:$AC$1780)+COUNTIF($AC$2:AC1633,AC1633)-1)</f>
        <v/>
      </c>
      <c r="AB1633" s="71" t="str">
        <f aca="false">IF(AD1633="","",RANK(AD1633,$AD$2:$AD$1780)+COUNTIF($AD$2:AD1633,AD1633)-1)</f>
        <v/>
      </c>
      <c r="AC1633" s="71" t="str">
        <f aca="false">IF(AND(AF1633&gt;0,E1633&gt;=Settings!$B$4),ROUND(J1633,10),"")</f>
        <v/>
      </c>
      <c r="AD1633" s="71" t="str">
        <f aca="false">IF(X1633="HIGH RATE",ROUND(O1633,10),"")</f>
        <v/>
      </c>
      <c r="AE1633" s="71" t="s">
        <v>60</v>
      </c>
      <c r="AF1633" s="73" t="n">
        <f aca="false">SUMIFS(Detail!$L$2:$L$9168,Detail!$C$2:$C$9168,$A1633)</f>
        <v>0</v>
      </c>
      <c r="AG1633" s="74" t="n">
        <f aca="false">SUMIFS(Detail!$N$2:$N$9168,Detail!$C$2:$C$9168,$A1633)</f>
        <v>0</v>
      </c>
    </row>
    <row r="1634" customFormat="false" ht="15" hidden="false" customHeight="false" outlineLevel="0" collapsed="false">
      <c r="A1634" s="71" t="s">
        <v>2430</v>
      </c>
      <c r="B1634" s="71" t="s">
        <v>3101</v>
      </c>
      <c r="C1634" s="71" t="s">
        <v>232</v>
      </c>
      <c r="D1634" s="71" t="str">
        <f aca="false">IFERROR(INDEX('Brand Map'!$B$4:$B$125,MATCH(C1634,'Brand Map'!$A$4:$A$125,0)),"Other")</f>
        <v>GF</v>
      </c>
      <c r="E1634" s="73" t="n">
        <f aca="false">SUMIFS(Detail!$K$2:$K$9168,Detail!$C$2:$C$9168,$A1634)</f>
        <v>2</v>
      </c>
      <c r="F1634" s="73" t="n">
        <f aca="false">SUMIFS(Detail!$E$2:$E$9168,Detail!$C$2:$C$9168,$A1634)</f>
        <v>0</v>
      </c>
      <c r="G1634" s="74" t="n">
        <f aca="false">SUMIFS(Detail!$M$2:$M$9168,Detail!$C$2:$C$9168,$A1634)</f>
        <v>304.45</v>
      </c>
      <c r="H1634" s="74" t="n">
        <f aca="false">SUMIFS(Detail!$D$2:$D$9168,Detail!$C$2:$C$9168,$A1634)</f>
        <v>0</v>
      </c>
      <c r="I1634" s="74" t="n">
        <v>277.19</v>
      </c>
      <c r="J1634" s="51" t="n">
        <f aca="false">IF(E1634&gt;0,AF1634/E1634,0)</f>
        <v>0</v>
      </c>
      <c r="K1634" s="51" t="n">
        <f aca="false">IF(G1634&gt;0,AG1634/G1634,0)</f>
        <v>0</v>
      </c>
      <c r="L1634" s="75" t="n">
        <f aca="false">H1634/Settings!$B$16</f>
        <v>0</v>
      </c>
      <c r="M1634" s="76" t="n">
        <f aca="false">H1634/Settings!$B$20</f>
        <v>0</v>
      </c>
      <c r="N1634" s="77" t="n">
        <f aca="false">E1634*Settings!$B$3</f>
        <v>0.149719911729757</v>
      </c>
      <c r="O1634" s="77" t="n">
        <f aca="false">IF(E1634&gt;0,(AF1634-N1634)/SQRT(E1634*Settings!$B$3*(1-Settings!$B$3)),0)</f>
        <v>-0.402287039792884</v>
      </c>
      <c r="P1634" s="77" t="n">
        <f aca="false">MAX(0,AF1634-N1634)</f>
        <v>0</v>
      </c>
      <c r="Q1634" s="51" t="n">
        <f aca="false">IF(E1634&gt;=Settings!$B$4,(AF1634+Settings!$B$7*Settings!$B$3)/(E1634+Settings!$B$7),Settings!$B$3)</f>
        <v>0.0748599558648786</v>
      </c>
      <c r="R1634" s="78" t="n">
        <f aca="false">PERCENTRANK($H$2:$H$1780,H1634,6)</f>
        <v>0</v>
      </c>
      <c r="S1634" s="78" t="n">
        <f aca="false">PERCENTRANK($Q$2:$Q$1780,Q1634,6)</f>
        <v>0.0646794</v>
      </c>
      <c r="T1634" s="78" t="n">
        <f aca="false">PERCENTRANK($F$2:$F$1780,F1634,6)</f>
        <v>0</v>
      </c>
      <c r="U1634" s="79" t="n">
        <f aca="false">IF(F1634&gt;0,ROUND((Settings!$B$8*T1634+Settings!$B$9*R1634+Settings!$B$10*S1634)/SUM(Settings!$B$8:$B$10),10),0)</f>
        <v>0</v>
      </c>
      <c r="V1634" s="71" t="str">
        <f aca="false">IF(U1634&gt;0,RANK(U1634,$U$2:$U$1780)+COUNTIF($U$2:U1634,U1634)-1,"")</f>
        <v/>
      </c>
      <c r="W1634" s="71" t="str">
        <f aca="false">IF(V1634="","",IF(V1634&lt;=Settings!$B$11,"1 - Fix first",IF(V1634&lt;=Settings!$B$12,"2 - Review","3 - Monitor")))</f>
        <v/>
      </c>
      <c r="X1634" s="71" t="str">
        <f aca="false">IF(AND(E1634&gt;=Settings!$B$4,AF1634&gt;=Settings!$B$5,O1634&gt;=Settings!$B$6),"HIGH RATE","")</f>
        <v/>
      </c>
      <c r="Y1634" s="71" t="str">
        <f aca="false">IF(F1634&gt;0,RANK(F1634,$F$2:$F$1780)+COUNTIF($F$2:F1634,F1634)-1,"")</f>
        <v/>
      </c>
      <c r="Z1634" s="71" t="str">
        <f aca="false">IF(H1634&gt;0,RANK(H1634,$H$2:$H$1780)+COUNTIF($H$2:H1634,H1634)-1,"")</f>
        <v/>
      </c>
      <c r="AA1634" s="71" t="str">
        <f aca="false">IF(AC1634="","",RANK(AC1634,$AC$2:$AC$1780)+COUNTIF($AC$2:AC1634,AC1634)-1)</f>
        <v/>
      </c>
      <c r="AB1634" s="71" t="str">
        <f aca="false">IF(AD1634="","",RANK(AD1634,$AD$2:$AD$1780)+COUNTIF($AD$2:AD1634,AD1634)-1)</f>
        <v/>
      </c>
      <c r="AC1634" s="71" t="str">
        <f aca="false">IF(AND(AF1634&gt;0,E1634&gt;=Settings!$B$4),ROUND(J1634,10),"")</f>
        <v/>
      </c>
      <c r="AD1634" s="71" t="str">
        <f aca="false">IF(X1634="HIGH RATE",ROUND(O1634,10),"")</f>
        <v/>
      </c>
      <c r="AE1634" s="71" t="s">
        <v>59</v>
      </c>
      <c r="AF1634" s="73" t="n">
        <f aca="false">SUMIFS(Detail!$L$2:$L$9168,Detail!$C$2:$C$9168,$A1634)</f>
        <v>0</v>
      </c>
      <c r="AG1634" s="74" t="n">
        <f aca="false">SUMIFS(Detail!$N$2:$N$9168,Detail!$C$2:$C$9168,$A1634)</f>
        <v>0</v>
      </c>
    </row>
    <row r="1635" customFormat="false" ht="15" hidden="false" customHeight="false" outlineLevel="0" collapsed="false">
      <c r="A1635" s="71" t="s">
        <v>2355</v>
      </c>
      <c r="B1635" s="71" t="s">
        <v>3316</v>
      </c>
      <c r="C1635" s="71" t="s">
        <v>232</v>
      </c>
      <c r="D1635" s="71" t="str">
        <f aca="false">IFERROR(INDEX('Brand Map'!$B$4:$B$125,MATCH(C1635,'Brand Map'!$A$4:$A$125,0)),"Other")</f>
        <v>GF</v>
      </c>
      <c r="E1635" s="73" t="n">
        <f aca="false">SUMIFS(Detail!$K$2:$K$9168,Detail!$C$2:$C$9168,$A1635)</f>
        <v>0</v>
      </c>
      <c r="F1635" s="73" t="n">
        <f aca="false">SUMIFS(Detail!$E$2:$E$9168,Detail!$C$2:$C$9168,$A1635)</f>
        <v>0</v>
      </c>
      <c r="G1635" s="74" t="n">
        <f aca="false">SUMIFS(Detail!$M$2:$M$9168,Detail!$C$2:$C$9168,$A1635)</f>
        <v>0</v>
      </c>
      <c r="H1635" s="74" t="n">
        <f aca="false">SUMIFS(Detail!$D$2:$D$9168,Detail!$C$2:$C$9168,$A1635)</f>
        <v>0</v>
      </c>
      <c r="I1635" s="74" t="n">
        <v>109.95</v>
      </c>
      <c r="J1635" s="51" t="n">
        <f aca="false">IF(E1635&gt;0,AF1635/E1635,0)</f>
        <v>0</v>
      </c>
      <c r="K1635" s="51" t="n">
        <f aca="false">IF(G1635&gt;0,AG1635/G1635,0)</f>
        <v>0</v>
      </c>
      <c r="L1635" s="75" t="n">
        <f aca="false">H1635/Settings!$B$16</f>
        <v>0</v>
      </c>
      <c r="M1635" s="76" t="n">
        <f aca="false">H1635/Settings!$B$20</f>
        <v>0</v>
      </c>
      <c r="N1635" s="77" t="n">
        <f aca="false">E1635*Settings!$B$3</f>
        <v>0</v>
      </c>
      <c r="O1635" s="77" t="n">
        <f aca="false">IF(E1635&gt;0,(AF1635-N1635)/SQRT(E1635*Settings!$B$3*(1-Settings!$B$3)),0)</f>
        <v>0</v>
      </c>
      <c r="P1635" s="77" t="n">
        <f aca="false">MAX(0,AF1635-N1635)</f>
        <v>0</v>
      </c>
      <c r="Q1635" s="51" t="n">
        <f aca="false">IF(E1635&gt;=Settings!$B$4,(AF1635+Settings!$B$7*Settings!$B$3)/(E1635+Settings!$B$7),Settings!$B$3)</f>
        <v>0.0748599558648786</v>
      </c>
      <c r="R1635" s="78" t="n">
        <f aca="false">PERCENTRANK($H$2:$H$1780,H1635,6)</f>
        <v>0</v>
      </c>
      <c r="S1635" s="78" t="n">
        <f aca="false">PERCENTRANK($Q$2:$Q$1780,Q1635,6)</f>
        <v>0.0646794</v>
      </c>
      <c r="T1635" s="78" t="n">
        <f aca="false">PERCENTRANK($F$2:$F$1780,F1635,6)</f>
        <v>0</v>
      </c>
      <c r="U1635" s="79" t="n">
        <f aca="false">IF(F1635&gt;0,ROUND((Settings!$B$8*T1635+Settings!$B$9*R1635+Settings!$B$10*S1635)/SUM(Settings!$B$8:$B$10),10),0)</f>
        <v>0</v>
      </c>
      <c r="V1635" s="71" t="str">
        <f aca="false">IF(U1635&gt;0,RANK(U1635,$U$2:$U$1780)+COUNTIF($U$2:U1635,U1635)-1,"")</f>
        <v/>
      </c>
      <c r="W1635" s="71" t="str">
        <f aca="false">IF(V1635="","",IF(V1635&lt;=Settings!$B$11,"1 - Fix first",IF(V1635&lt;=Settings!$B$12,"2 - Review","3 - Monitor")))</f>
        <v/>
      </c>
      <c r="X1635" s="71" t="str">
        <f aca="false">IF(AND(E1635&gt;=Settings!$B$4,AF1635&gt;=Settings!$B$5,O1635&gt;=Settings!$B$6),"HIGH RATE","")</f>
        <v/>
      </c>
      <c r="Y1635" s="71" t="str">
        <f aca="false">IF(F1635&gt;0,RANK(F1635,$F$2:$F$1780)+COUNTIF($F$2:F1635,F1635)-1,"")</f>
        <v/>
      </c>
      <c r="Z1635" s="71" t="str">
        <f aca="false">IF(H1635&gt;0,RANK(H1635,$H$2:$H$1780)+COUNTIF($H$2:H1635,H1635)-1,"")</f>
        <v/>
      </c>
      <c r="AA1635" s="71" t="str">
        <f aca="false">IF(AC1635="","",RANK(AC1635,$AC$2:$AC$1780)+COUNTIF($AC$2:AC1635,AC1635)-1)</f>
        <v/>
      </c>
      <c r="AB1635" s="71" t="str">
        <f aca="false">IF(AD1635="","",RANK(AD1635,$AD$2:$AD$1780)+COUNTIF($AD$2:AD1635,AD1635)-1)</f>
        <v/>
      </c>
      <c r="AC1635" s="71" t="str">
        <f aca="false">IF(AND(AF1635&gt;0,E1635&gt;=Settings!$B$4),ROUND(J1635,10),"")</f>
        <v/>
      </c>
      <c r="AD1635" s="71" t="str">
        <f aca="false">IF(X1635="HIGH RATE",ROUND(O1635,10),"")</f>
        <v/>
      </c>
      <c r="AE1635" s="71" t="s">
        <v>59</v>
      </c>
      <c r="AF1635" s="73" t="n">
        <f aca="false">SUMIFS(Detail!$L$2:$L$9168,Detail!$C$2:$C$9168,$A1635)</f>
        <v>0</v>
      </c>
      <c r="AG1635" s="74" t="n">
        <f aca="false">SUMIFS(Detail!$N$2:$N$9168,Detail!$C$2:$C$9168,$A1635)</f>
        <v>0</v>
      </c>
    </row>
    <row r="1636" customFormat="false" ht="15" hidden="false" customHeight="false" outlineLevel="0" collapsed="false">
      <c r="A1636" s="71" t="s">
        <v>2344</v>
      </c>
      <c r="B1636" s="71" t="s">
        <v>3317</v>
      </c>
      <c r="C1636" s="71" t="s">
        <v>232</v>
      </c>
      <c r="D1636" s="71" t="str">
        <f aca="false">IFERROR(INDEX('Brand Map'!$B$4:$B$125,MATCH(C1636,'Brand Map'!$A$4:$A$125,0)),"Other")</f>
        <v>GF</v>
      </c>
      <c r="E1636" s="73" t="n">
        <f aca="false">SUMIFS(Detail!$K$2:$K$9168,Detail!$C$2:$C$9168,$A1636)</f>
        <v>0</v>
      </c>
      <c r="F1636" s="73" t="n">
        <f aca="false">SUMIFS(Detail!$E$2:$E$9168,Detail!$C$2:$C$9168,$A1636)</f>
        <v>0</v>
      </c>
      <c r="G1636" s="74" t="n">
        <f aca="false">SUMIFS(Detail!$M$2:$M$9168,Detail!$C$2:$C$9168,$A1636)</f>
        <v>0</v>
      </c>
      <c r="H1636" s="74" t="n">
        <f aca="false">SUMIFS(Detail!$D$2:$D$9168,Detail!$C$2:$C$9168,$A1636)</f>
        <v>0</v>
      </c>
      <c r="I1636" s="74" t="n">
        <v>69.95</v>
      </c>
      <c r="J1636" s="51" t="n">
        <f aca="false">IF(E1636&gt;0,AF1636/E1636,0)</f>
        <v>0</v>
      </c>
      <c r="K1636" s="51" t="n">
        <f aca="false">IF(G1636&gt;0,AG1636/G1636,0)</f>
        <v>0</v>
      </c>
      <c r="L1636" s="75" t="n">
        <f aca="false">H1636/Settings!$B$16</f>
        <v>0</v>
      </c>
      <c r="M1636" s="76" t="n">
        <f aca="false">H1636/Settings!$B$20</f>
        <v>0</v>
      </c>
      <c r="N1636" s="77" t="n">
        <f aca="false">E1636*Settings!$B$3</f>
        <v>0</v>
      </c>
      <c r="O1636" s="77" t="n">
        <f aca="false">IF(E1636&gt;0,(AF1636-N1636)/SQRT(E1636*Settings!$B$3*(1-Settings!$B$3)),0)</f>
        <v>0</v>
      </c>
      <c r="P1636" s="77" t="n">
        <f aca="false">MAX(0,AF1636-N1636)</f>
        <v>0</v>
      </c>
      <c r="Q1636" s="51" t="n">
        <f aca="false">IF(E1636&gt;=Settings!$B$4,(AF1636+Settings!$B$7*Settings!$B$3)/(E1636+Settings!$B$7),Settings!$B$3)</f>
        <v>0.0748599558648786</v>
      </c>
      <c r="R1636" s="78" t="n">
        <f aca="false">PERCENTRANK($H$2:$H$1780,H1636,6)</f>
        <v>0</v>
      </c>
      <c r="S1636" s="78" t="n">
        <f aca="false">PERCENTRANK($Q$2:$Q$1780,Q1636,6)</f>
        <v>0.0646794</v>
      </c>
      <c r="T1636" s="78" t="n">
        <f aca="false">PERCENTRANK($F$2:$F$1780,F1636,6)</f>
        <v>0</v>
      </c>
      <c r="U1636" s="79" t="n">
        <f aca="false">IF(F1636&gt;0,ROUND((Settings!$B$8*T1636+Settings!$B$9*R1636+Settings!$B$10*S1636)/SUM(Settings!$B$8:$B$10),10),0)</f>
        <v>0</v>
      </c>
      <c r="V1636" s="71" t="str">
        <f aca="false">IF(U1636&gt;0,RANK(U1636,$U$2:$U$1780)+COUNTIF($U$2:U1636,U1636)-1,"")</f>
        <v/>
      </c>
      <c r="W1636" s="71" t="str">
        <f aca="false">IF(V1636="","",IF(V1636&lt;=Settings!$B$11,"1 - Fix first",IF(V1636&lt;=Settings!$B$12,"2 - Review","3 - Monitor")))</f>
        <v/>
      </c>
      <c r="X1636" s="71" t="str">
        <f aca="false">IF(AND(E1636&gt;=Settings!$B$4,AF1636&gt;=Settings!$B$5,O1636&gt;=Settings!$B$6),"HIGH RATE","")</f>
        <v/>
      </c>
      <c r="Y1636" s="71" t="str">
        <f aca="false">IF(F1636&gt;0,RANK(F1636,$F$2:$F$1780)+COUNTIF($F$2:F1636,F1636)-1,"")</f>
        <v/>
      </c>
      <c r="Z1636" s="71" t="str">
        <f aca="false">IF(H1636&gt;0,RANK(H1636,$H$2:$H$1780)+COUNTIF($H$2:H1636,H1636)-1,"")</f>
        <v/>
      </c>
      <c r="AA1636" s="71" t="str">
        <f aca="false">IF(AC1636="","",RANK(AC1636,$AC$2:$AC$1780)+COUNTIF($AC$2:AC1636,AC1636)-1)</f>
        <v/>
      </c>
      <c r="AB1636" s="71" t="str">
        <f aca="false">IF(AD1636="","",RANK(AD1636,$AD$2:$AD$1780)+COUNTIF($AD$2:AD1636,AD1636)-1)</f>
        <v/>
      </c>
      <c r="AC1636" s="71" t="str">
        <f aca="false">IF(AND(AF1636&gt;0,E1636&gt;=Settings!$B$4),ROUND(J1636,10),"")</f>
        <v/>
      </c>
      <c r="AD1636" s="71" t="str">
        <f aca="false">IF(X1636="HIGH RATE",ROUND(O1636,10),"")</f>
        <v/>
      </c>
      <c r="AE1636" s="71" t="s">
        <v>59</v>
      </c>
      <c r="AF1636" s="73" t="n">
        <f aca="false">SUMIFS(Detail!$L$2:$L$9168,Detail!$C$2:$C$9168,$A1636)</f>
        <v>0</v>
      </c>
      <c r="AG1636" s="74" t="n">
        <f aca="false">SUMIFS(Detail!$N$2:$N$9168,Detail!$C$2:$C$9168,$A1636)</f>
        <v>0</v>
      </c>
    </row>
    <row r="1637" customFormat="false" ht="15" hidden="false" customHeight="false" outlineLevel="0" collapsed="false">
      <c r="A1637" s="71" t="s">
        <v>2402</v>
      </c>
      <c r="B1637" s="71" t="s">
        <v>3318</v>
      </c>
      <c r="C1637" s="71" t="s">
        <v>232</v>
      </c>
      <c r="D1637" s="71" t="str">
        <f aca="false">IFERROR(INDEX('Brand Map'!$B$4:$B$125,MATCH(C1637,'Brand Map'!$A$4:$A$125,0)),"Other")</f>
        <v>GF</v>
      </c>
      <c r="E1637" s="73" t="n">
        <f aca="false">SUMIFS(Detail!$K$2:$K$9168,Detail!$C$2:$C$9168,$A1637)</f>
        <v>5</v>
      </c>
      <c r="F1637" s="73" t="n">
        <f aca="false">SUMIFS(Detail!$E$2:$E$9168,Detail!$C$2:$C$9168,$A1637)</f>
        <v>0</v>
      </c>
      <c r="G1637" s="74" t="n">
        <f aca="false">SUMIFS(Detail!$M$2:$M$9168,Detail!$C$2:$C$9168,$A1637)</f>
        <v>599.76</v>
      </c>
      <c r="H1637" s="74" t="n">
        <f aca="false">SUMIFS(Detail!$D$2:$D$9168,Detail!$C$2:$C$9168,$A1637)</f>
        <v>0</v>
      </c>
      <c r="I1637" s="74" t="n">
        <v>667.26</v>
      </c>
      <c r="J1637" s="51" t="n">
        <f aca="false">IF(E1637&gt;0,AF1637/E1637,0)</f>
        <v>0</v>
      </c>
      <c r="K1637" s="51" t="n">
        <f aca="false">IF(G1637&gt;0,AG1637/G1637,0)</f>
        <v>0</v>
      </c>
      <c r="L1637" s="75" t="n">
        <f aca="false">H1637/Settings!$B$16</f>
        <v>0</v>
      </c>
      <c r="M1637" s="76" t="n">
        <f aca="false">H1637/Settings!$B$20</f>
        <v>0</v>
      </c>
      <c r="N1637" s="77" t="n">
        <f aca="false">E1637*Settings!$B$3</f>
        <v>0.374299779324393</v>
      </c>
      <c r="O1637" s="77" t="n">
        <f aca="false">IF(E1637&gt;0,(AF1637-N1637)/SQRT(E1637*Settings!$B$3*(1-Settings!$B$3)),0)</f>
        <v>-0.636071659456152</v>
      </c>
      <c r="P1637" s="77" t="n">
        <f aca="false">MAX(0,AF1637-N1637)</f>
        <v>0</v>
      </c>
      <c r="Q1637" s="51" t="n">
        <f aca="false">IF(E1637&gt;=Settings!$B$4,(AF1637+Settings!$B$7*Settings!$B$3)/(E1637+Settings!$B$7),Settings!$B$3)</f>
        <v>0.0748599558648786</v>
      </c>
      <c r="R1637" s="78" t="n">
        <f aca="false">PERCENTRANK($H$2:$H$1780,H1637,6)</f>
        <v>0</v>
      </c>
      <c r="S1637" s="78" t="n">
        <f aca="false">PERCENTRANK($Q$2:$Q$1780,Q1637,6)</f>
        <v>0.0646794</v>
      </c>
      <c r="T1637" s="78" t="n">
        <f aca="false">PERCENTRANK($F$2:$F$1780,F1637,6)</f>
        <v>0</v>
      </c>
      <c r="U1637" s="79" t="n">
        <f aca="false">IF(F1637&gt;0,ROUND((Settings!$B$8*T1637+Settings!$B$9*R1637+Settings!$B$10*S1637)/SUM(Settings!$B$8:$B$10),10),0)</f>
        <v>0</v>
      </c>
      <c r="V1637" s="71" t="str">
        <f aca="false">IF(U1637&gt;0,RANK(U1637,$U$2:$U$1780)+COUNTIF($U$2:U1637,U1637)-1,"")</f>
        <v/>
      </c>
      <c r="W1637" s="71" t="str">
        <f aca="false">IF(V1637="","",IF(V1637&lt;=Settings!$B$11,"1 - Fix first",IF(V1637&lt;=Settings!$B$12,"2 - Review","3 - Monitor")))</f>
        <v/>
      </c>
      <c r="X1637" s="71" t="str">
        <f aca="false">IF(AND(E1637&gt;=Settings!$B$4,AF1637&gt;=Settings!$B$5,O1637&gt;=Settings!$B$6),"HIGH RATE","")</f>
        <v/>
      </c>
      <c r="Y1637" s="71" t="str">
        <f aca="false">IF(F1637&gt;0,RANK(F1637,$F$2:$F$1780)+COUNTIF($F$2:F1637,F1637)-1,"")</f>
        <v/>
      </c>
      <c r="Z1637" s="71" t="str">
        <f aca="false">IF(H1637&gt;0,RANK(H1637,$H$2:$H$1780)+COUNTIF($H$2:H1637,H1637)-1,"")</f>
        <v/>
      </c>
      <c r="AA1637" s="71" t="str">
        <f aca="false">IF(AC1637="","",RANK(AC1637,$AC$2:$AC$1780)+COUNTIF($AC$2:AC1637,AC1637)-1)</f>
        <v/>
      </c>
      <c r="AB1637" s="71" t="str">
        <f aca="false">IF(AD1637="","",RANK(AD1637,$AD$2:$AD$1780)+COUNTIF($AD$2:AD1637,AD1637)-1)</f>
        <v/>
      </c>
      <c r="AC1637" s="71" t="str">
        <f aca="false">IF(AND(AF1637&gt;0,E1637&gt;=Settings!$B$4),ROUND(J1637,10),"")</f>
        <v/>
      </c>
      <c r="AD1637" s="71" t="str">
        <f aca="false">IF(X1637="HIGH RATE",ROUND(O1637,10),"")</f>
        <v/>
      </c>
      <c r="AE1637" s="71" t="s">
        <v>59</v>
      </c>
      <c r="AF1637" s="73" t="n">
        <f aca="false">SUMIFS(Detail!$L$2:$L$9168,Detail!$C$2:$C$9168,$A1637)</f>
        <v>0</v>
      </c>
      <c r="AG1637" s="74" t="n">
        <f aca="false">SUMIFS(Detail!$N$2:$N$9168,Detail!$C$2:$C$9168,$A1637)</f>
        <v>0</v>
      </c>
    </row>
    <row r="1638" customFormat="false" ht="15" hidden="false" customHeight="false" outlineLevel="0" collapsed="false">
      <c r="A1638" s="71" t="s">
        <v>2031</v>
      </c>
      <c r="B1638" s="71" t="s">
        <v>3319</v>
      </c>
      <c r="C1638" s="71" t="s">
        <v>313</v>
      </c>
      <c r="D1638" s="71" t="str">
        <f aca="false">IFERROR(INDEX('Brand Map'!$B$4:$B$125,MATCH(C1638,'Brand Map'!$A$4:$A$125,0)),"Other")</f>
        <v>GWC</v>
      </c>
      <c r="E1638" s="73" t="n">
        <f aca="false">SUMIFS(Detail!$K$2:$K$9168,Detail!$C$2:$C$9168,$A1638)</f>
        <v>5</v>
      </c>
      <c r="F1638" s="73" t="n">
        <f aca="false">SUMIFS(Detail!$E$2:$E$9168,Detail!$C$2:$C$9168,$A1638)</f>
        <v>0</v>
      </c>
      <c r="G1638" s="74" t="n">
        <f aca="false">SUMIFS(Detail!$M$2:$M$9168,Detail!$C$2:$C$9168,$A1638)</f>
        <v>793.4</v>
      </c>
      <c r="H1638" s="74" t="n">
        <f aca="false">SUMIFS(Detail!$D$2:$D$9168,Detail!$C$2:$C$9168,$A1638)</f>
        <v>0</v>
      </c>
      <c r="I1638" s="74" t="n">
        <v>1611.09</v>
      </c>
      <c r="J1638" s="51" t="n">
        <f aca="false">IF(E1638&gt;0,AF1638/E1638,0)</f>
        <v>0</v>
      </c>
      <c r="K1638" s="51" t="n">
        <f aca="false">IF(G1638&gt;0,AG1638/G1638,0)</f>
        <v>0</v>
      </c>
      <c r="L1638" s="75" t="n">
        <f aca="false">H1638/Settings!$B$16</f>
        <v>0</v>
      </c>
      <c r="M1638" s="76" t="n">
        <f aca="false">H1638/Settings!$B$20</f>
        <v>0</v>
      </c>
      <c r="N1638" s="77" t="n">
        <f aca="false">E1638*Settings!$B$3</f>
        <v>0.374299779324393</v>
      </c>
      <c r="O1638" s="77" t="n">
        <f aca="false">IF(E1638&gt;0,(AF1638-N1638)/SQRT(E1638*Settings!$B$3*(1-Settings!$B$3)),0)</f>
        <v>-0.636071659456152</v>
      </c>
      <c r="P1638" s="77" t="n">
        <f aca="false">MAX(0,AF1638-N1638)</f>
        <v>0</v>
      </c>
      <c r="Q1638" s="51" t="n">
        <f aca="false">IF(E1638&gt;=Settings!$B$4,(AF1638+Settings!$B$7*Settings!$B$3)/(E1638+Settings!$B$7),Settings!$B$3)</f>
        <v>0.0748599558648786</v>
      </c>
      <c r="R1638" s="78" t="n">
        <f aca="false">PERCENTRANK($H$2:$H$1780,H1638,6)</f>
        <v>0</v>
      </c>
      <c r="S1638" s="78" t="n">
        <f aca="false">PERCENTRANK($Q$2:$Q$1780,Q1638,6)</f>
        <v>0.0646794</v>
      </c>
      <c r="T1638" s="78" t="n">
        <f aca="false">PERCENTRANK($F$2:$F$1780,F1638,6)</f>
        <v>0</v>
      </c>
      <c r="U1638" s="79" t="n">
        <f aca="false">IF(F1638&gt;0,ROUND((Settings!$B$8*T1638+Settings!$B$9*R1638+Settings!$B$10*S1638)/SUM(Settings!$B$8:$B$10),10),0)</f>
        <v>0</v>
      </c>
      <c r="V1638" s="71" t="str">
        <f aca="false">IF(U1638&gt;0,RANK(U1638,$U$2:$U$1780)+COUNTIF($U$2:U1638,U1638)-1,"")</f>
        <v/>
      </c>
      <c r="W1638" s="71" t="str">
        <f aca="false">IF(V1638="","",IF(V1638&lt;=Settings!$B$11,"1 - Fix first",IF(V1638&lt;=Settings!$B$12,"2 - Review","3 - Monitor")))</f>
        <v/>
      </c>
      <c r="X1638" s="71" t="str">
        <f aca="false">IF(AND(E1638&gt;=Settings!$B$4,AF1638&gt;=Settings!$B$5,O1638&gt;=Settings!$B$6),"HIGH RATE","")</f>
        <v/>
      </c>
      <c r="Y1638" s="71" t="str">
        <f aca="false">IF(F1638&gt;0,RANK(F1638,$F$2:$F$1780)+COUNTIF($F$2:F1638,F1638)-1,"")</f>
        <v/>
      </c>
      <c r="Z1638" s="71" t="str">
        <f aca="false">IF(H1638&gt;0,RANK(H1638,$H$2:$H$1780)+COUNTIF($H$2:H1638,H1638)-1,"")</f>
        <v/>
      </c>
      <c r="AA1638" s="71" t="str">
        <f aca="false">IF(AC1638="","",RANK(AC1638,$AC$2:$AC$1780)+COUNTIF($AC$2:AC1638,AC1638)-1)</f>
        <v/>
      </c>
      <c r="AB1638" s="71" t="str">
        <f aca="false">IF(AD1638="","",RANK(AD1638,$AD$2:$AD$1780)+COUNTIF($AD$2:AD1638,AD1638)-1)</f>
        <v/>
      </c>
      <c r="AC1638" s="71" t="str">
        <f aca="false">IF(AND(AF1638&gt;0,E1638&gt;=Settings!$B$4),ROUND(J1638,10),"")</f>
        <v/>
      </c>
      <c r="AD1638" s="71" t="str">
        <f aca="false">IF(X1638="HIGH RATE",ROUND(O1638,10),"")</f>
        <v/>
      </c>
      <c r="AE1638" s="71" t="s">
        <v>59</v>
      </c>
      <c r="AF1638" s="73" t="n">
        <f aca="false">SUMIFS(Detail!$L$2:$L$9168,Detail!$C$2:$C$9168,$A1638)</f>
        <v>0</v>
      </c>
      <c r="AG1638" s="74" t="n">
        <f aca="false">SUMIFS(Detail!$N$2:$N$9168,Detail!$C$2:$C$9168,$A1638)</f>
        <v>0</v>
      </c>
    </row>
    <row r="1639" customFormat="false" ht="15" hidden="false" customHeight="false" outlineLevel="0" collapsed="false">
      <c r="A1639" s="71" t="s">
        <v>1423</v>
      </c>
      <c r="B1639" s="71" t="s">
        <v>3320</v>
      </c>
      <c r="C1639" s="71" t="s">
        <v>319</v>
      </c>
      <c r="D1639" s="71" t="str">
        <f aca="false">IFERROR(INDEX('Brand Map'!$B$4:$B$125,MATCH(C1639,'Brand Map'!$A$4:$A$125,0)),"Other")</f>
        <v>HF</v>
      </c>
      <c r="E1639" s="73" t="n">
        <f aca="false">SUMIFS(Detail!$K$2:$K$9168,Detail!$C$2:$C$9168,$A1639)</f>
        <v>1</v>
      </c>
      <c r="F1639" s="73" t="n">
        <f aca="false">SUMIFS(Detail!$E$2:$E$9168,Detail!$C$2:$C$9168,$A1639)</f>
        <v>0</v>
      </c>
      <c r="G1639" s="74" t="n">
        <f aca="false">SUMIFS(Detail!$M$2:$M$9168,Detail!$C$2:$C$9168,$A1639)</f>
        <v>86.31</v>
      </c>
      <c r="H1639" s="74" t="n">
        <f aca="false">SUMIFS(Detail!$D$2:$D$9168,Detail!$C$2:$C$9168,$A1639)</f>
        <v>0</v>
      </c>
      <c r="I1639" s="74" t="n">
        <v>273.95</v>
      </c>
      <c r="J1639" s="51" t="n">
        <f aca="false">IF(E1639&gt;0,AF1639/E1639,0)</f>
        <v>0</v>
      </c>
      <c r="K1639" s="51" t="n">
        <f aca="false">IF(G1639&gt;0,AG1639/G1639,0)</f>
        <v>0</v>
      </c>
      <c r="L1639" s="75" t="n">
        <f aca="false">H1639/Settings!$B$16</f>
        <v>0</v>
      </c>
      <c r="M1639" s="76" t="n">
        <f aca="false">H1639/Settings!$B$20</f>
        <v>0</v>
      </c>
      <c r="N1639" s="77" t="n">
        <f aca="false">E1639*Settings!$B$3</f>
        <v>0.0748599558648786</v>
      </c>
      <c r="O1639" s="77" t="n">
        <f aca="false">IF(E1639&gt;0,(AF1639-N1639)/SQRT(E1639*Settings!$B$3*(1-Settings!$B$3)),0)</f>
        <v>-0.28445989382101</v>
      </c>
      <c r="P1639" s="77" t="n">
        <f aca="false">MAX(0,AF1639-N1639)</f>
        <v>0</v>
      </c>
      <c r="Q1639" s="51" t="n">
        <f aca="false">IF(E1639&gt;=Settings!$B$4,(AF1639+Settings!$B$7*Settings!$B$3)/(E1639+Settings!$B$7),Settings!$B$3)</f>
        <v>0.0748599558648786</v>
      </c>
      <c r="R1639" s="78" t="n">
        <f aca="false">PERCENTRANK($H$2:$H$1780,H1639,6)</f>
        <v>0</v>
      </c>
      <c r="S1639" s="78" t="n">
        <f aca="false">PERCENTRANK($Q$2:$Q$1780,Q1639,6)</f>
        <v>0.0646794</v>
      </c>
      <c r="T1639" s="78" t="n">
        <f aca="false">PERCENTRANK($F$2:$F$1780,F1639,6)</f>
        <v>0</v>
      </c>
      <c r="U1639" s="79" t="n">
        <f aca="false">IF(F1639&gt;0,ROUND((Settings!$B$8*T1639+Settings!$B$9*R1639+Settings!$B$10*S1639)/SUM(Settings!$B$8:$B$10),10),0)</f>
        <v>0</v>
      </c>
      <c r="V1639" s="71" t="str">
        <f aca="false">IF(U1639&gt;0,RANK(U1639,$U$2:$U$1780)+COUNTIF($U$2:U1639,U1639)-1,"")</f>
        <v/>
      </c>
      <c r="W1639" s="71" t="str">
        <f aca="false">IF(V1639="","",IF(V1639&lt;=Settings!$B$11,"1 - Fix first",IF(V1639&lt;=Settings!$B$12,"2 - Review","3 - Monitor")))</f>
        <v/>
      </c>
      <c r="X1639" s="71" t="str">
        <f aca="false">IF(AND(E1639&gt;=Settings!$B$4,AF1639&gt;=Settings!$B$5,O1639&gt;=Settings!$B$6),"HIGH RATE","")</f>
        <v/>
      </c>
      <c r="Y1639" s="71" t="str">
        <f aca="false">IF(F1639&gt;0,RANK(F1639,$F$2:$F$1780)+COUNTIF($F$2:F1639,F1639)-1,"")</f>
        <v/>
      </c>
      <c r="Z1639" s="71" t="str">
        <f aca="false">IF(H1639&gt;0,RANK(H1639,$H$2:$H$1780)+COUNTIF($H$2:H1639,H1639)-1,"")</f>
        <v/>
      </c>
      <c r="AA1639" s="71" t="str">
        <f aca="false">IF(AC1639="","",RANK(AC1639,$AC$2:$AC$1780)+COUNTIF($AC$2:AC1639,AC1639)-1)</f>
        <v/>
      </c>
      <c r="AB1639" s="71" t="str">
        <f aca="false">IF(AD1639="","",RANK(AD1639,$AD$2:$AD$1780)+COUNTIF($AD$2:AD1639,AD1639)-1)</f>
        <v/>
      </c>
      <c r="AC1639" s="71" t="str">
        <f aca="false">IF(AND(AF1639&gt;0,E1639&gt;=Settings!$B$4),ROUND(J1639,10),"")</f>
        <v/>
      </c>
      <c r="AD1639" s="71" t="str">
        <f aca="false">IF(X1639="HIGH RATE",ROUND(O1639,10),"")</f>
        <v/>
      </c>
      <c r="AE1639" s="71" t="s">
        <v>60</v>
      </c>
      <c r="AF1639" s="73" t="n">
        <f aca="false">SUMIFS(Detail!$L$2:$L$9168,Detail!$C$2:$C$9168,$A1639)</f>
        <v>0</v>
      </c>
      <c r="AG1639" s="74" t="n">
        <f aca="false">SUMIFS(Detail!$N$2:$N$9168,Detail!$C$2:$C$9168,$A1639)</f>
        <v>0</v>
      </c>
    </row>
    <row r="1640" customFormat="false" ht="15" hidden="false" customHeight="false" outlineLevel="0" collapsed="false">
      <c r="A1640" s="71" t="s">
        <v>1657</v>
      </c>
      <c r="B1640" s="71" t="s">
        <v>805</v>
      </c>
      <c r="C1640" s="71" t="s">
        <v>803</v>
      </c>
      <c r="D1640" s="71" t="str">
        <f aca="false">IFERROR(INDEX('Brand Map'!$B$4:$B$125,MATCH(C1640,'Brand Map'!$A$4:$A$125,0)),"Other")</f>
        <v>Other (small prefixes)</v>
      </c>
      <c r="E1640" s="73" t="n">
        <f aca="false">SUMIFS(Detail!$K$2:$K$9168,Detail!$C$2:$C$9168,$A1640)</f>
        <v>0</v>
      </c>
      <c r="F1640" s="73" t="n">
        <f aca="false">SUMIFS(Detail!$E$2:$E$9168,Detail!$C$2:$C$9168,$A1640)</f>
        <v>0</v>
      </c>
      <c r="G1640" s="74" t="n">
        <f aca="false">SUMIFS(Detail!$M$2:$M$9168,Detail!$C$2:$C$9168,$A1640)</f>
        <v>0</v>
      </c>
      <c r="H1640" s="74" t="n">
        <f aca="false">SUMIFS(Detail!$D$2:$D$9168,Detail!$C$2:$C$9168,$A1640)</f>
        <v>0</v>
      </c>
      <c r="I1640" s="74" t="n">
        <v>124.95</v>
      </c>
      <c r="J1640" s="51" t="n">
        <f aca="false">IF(E1640&gt;0,AF1640/E1640,0)</f>
        <v>0</v>
      </c>
      <c r="K1640" s="51" t="n">
        <f aca="false">IF(G1640&gt;0,AG1640/G1640,0)</f>
        <v>0</v>
      </c>
      <c r="L1640" s="75" t="n">
        <f aca="false">H1640/Settings!$B$16</f>
        <v>0</v>
      </c>
      <c r="M1640" s="76" t="n">
        <f aca="false">H1640/Settings!$B$20</f>
        <v>0</v>
      </c>
      <c r="N1640" s="77" t="n">
        <f aca="false">E1640*Settings!$B$3</f>
        <v>0</v>
      </c>
      <c r="O1640" s="77" t="n">
        <f aca="false">IF(E1640&gt;0,(AF1640-N1640)/SQRT(E1640*Settings!$B$3*(1-Settings!$B$3)),0)</f>
        <v>0</v>
      </c>
      <c r="P1640" s="77" t="n">
        <f aca="false">MAX(0,AF1640-N1640)</f>
        <v>0</v>
      </c>
      <c r="Q1640" s="51" t="n">
        <f aca="false">IF(E1640&gt;=Settings!$B$4,(AF1640+Settings!$B$7*Settings!$B$3)/(E1640+Settings!$B$7),Settings!$B$3)</f>
        <v>0.0748599558648786</v>
      </c>
      <c r="R1640" s="78" t="n">
        <f aca="false">PERCENTRANK($H$2:$H$1780,H1640,6)</f>
        <v>0</v>
      </c>
      <c r="S1640" s="78" t="n">
        <f aca="false">PERCENTRANK($Q$2:$Q$1780,Q1640,6)</f>
        <v>0.0646794</v>
      </c>
      <c r="T1640" s="78" t="n">
        <f aca="false">PERCENTRANK($F$2:$F$1780,F1640,6)</f>
        <v>0</v>
      </c>
      <c r="U1640" s="79" t="n">
        <f aca="false">IF(F1640&gt;0,ROUND((Settings!$B$8*T1640+Settings!$B$9*R1640+Settings!$B$10*S1640)/SUM(Settings!$B$8:$B$10),10),0)</f>
        <v>0</v>
      </c>
      <c r="V1640" s="71" t="str">
        <f aca="false">IF(U1640&gt;0,RANK(U1640,$U$2:$U$1780)+COUNTIF($U$2:U1640,U1640)-1,"")</f>
        <v/>
      </c>
      <c r="W1640" s="71" t="str">
        <f aca="false">IF(V1640="","",IF(V1640&lt;=Settings!$B$11,"1 - Fix first",IF(V1640&lt;=Settings!$B$12,"2 - Review","3 - Monitor")))</f>
        <v/>
      </c>
      <c r="X1640" s="71" t="str">
        <f aca="false">IF(AND(E1640&gt;=Settings!$B$4,AF1640&gt;=Settings!$B$5,O1640&gt;=Settings!$B$6),"HIGH RATE","")</f>
        <v/>
      </c>
      <c r="Y1640" s="71" t="str">
        <f aca="false">IF(F1640&gt;0,RANK(F1640,$F$2:$F$1780)+COUNTIF($F$2:F1640,F1640)-1,"")</f>
        <v/>
      </c>
      <c r="Z1640" s="71" t="str">
        <f aca="false">IF(H1640&gt;0,RANK(H1640,$H$2:$H$1780)+COUNTIF($H$2:H1640,H1640)-1,"")</f>
        <v/>
      </c>
      <c r="AA1640" s="71" t="str">
        <f aca="false">IF(AC1640="","",RANK(AC1640,$AC$2:$AC$1780)+COUNTIF($AC$2:AC1640,AC1640)-1)</f>
        <v/>
      </c>
      <c r="AB1640" s="71" t="str">
        <f aca="false">IF(AD1640="","",RANK(AD1640,$AD$2:$AD$1780)+COUNTIF($AD$2:AD1640,AD1640)-1)</f>
        <v/>
      </c>
      <c r="AC1640" s="71" t="str">
        <f aca="false">IF(AND(AF1640&gt;0,E1640&gt;=Settings!$B$4),ROUND(J1640,10),"")</f>
        <v/>
      </c>
      <c r="AD1640" s="71" t="str">
        <f aca="false">IF(X1640="HIGH RATE",ROUND(O1640,10),"")</f>
        <v/>
      </c>
      <c r="AE1640" s="71" t="s">
        <v>60</v>
      </c>
      <c r="AF1640" s="73" t="n">
        <f aca="false">SUMIFS(Detail!$L$2:$L$9168,Detail!$C$2:$C$9168,$A1640)</f>
        <v>0</v>
      </c>
      <c r="AG1640" s="74" t="n">
        <f aca="false">SUMIFS(Detail!$N$2:$N$9168,Detail!$C$2:$C$9168,$A1640)</f>
        <v>0</v>
      </c>
    </row>
    <row r="1641" customFormat="false" ht="15" hidden="false" customHeight="false" outlineLevel="0" collapsed="false">
      <c r="A1641" s="71" t="s">
        <v>804</v>
      </c>
      <c r="B1641" s="71" t="s">
        <v>805</v>
      </c>
      <c r="C1641" s="71" t="s">
        <v>803</v>
      </c>
      <c r="D1641" s="71" t="str">
        <f aca="false">IFERROR(INDEX('Brand Map'!$B$4:$B$125,MATCH(C1641,'Brand Map'!$A$4:$A$125,0)),"Other")</f>
        <v>Other (small prefixes)</v>
      </c>
      <c r="E1641" s="73" t="n">
        <f aca="false">SUMIFS(Detail!$K$2:$K$9168,Detail!$C$2:$C$9168,$A1641)</f>
        <v>0</v>
      </c>
      <c r="F1641" s="73" t="n">
        <f aca="false">SUMIFS(Detail!$E$2:$E$9168,Detail!$C$2:$C$9168,$A1641)</f>
        <v>0</v>
      </c>
      <c r="G1641" s="74" t="n">
        <f aca="false">SUMIFS(Detail!$M$2:$M$9168,Detail!$C$2:$C$9168,$A1641)</f>
        <v>0</v>
      </c>
      <c r="H1641" s="74" t="n">
        <f aca="false">SUMIFS(Detail!$D$2:$D$9168,Detail!$C$2:$C$9168,$A1641)</f>
        <v>0</v>
      </c>
      <c r="I1641" s="74" t="n">
        <v>639.6</v>
      </c>
      <c r="J1641" s="51" t="n">
        <f aca="false">IF(E1641&gt;0,AF1641/E1641,0)</f>
        <v>0</v>
      </c>
      <c r="K1641" s="51" t="n">
        <f aca="false">IF(G1641&gt;0,AG1641/G1641,0)</f>
        <v>0</v>
      </c>
      <c r="L1641" s="75" t="n">
        <f aca="false">H1641/Settings!$B$16</f>
        <v>0</v>
      </c>
      <c r="M1641" s="76" t="n">
        <f aca="false">H1641/Settings!$B$20</f>
        <v>0</v>
      </c>
      <c r="N1641" s="77" t="n">
        <f aca="false">E1641*Settings!$B$3</f>
        <v>0</v>
      </c>
      <c r="O1641" s="77" t="n">
        <f aca="false">IF(E1641&gt;0,(AF1641-N1641)/SQRT(E1641*Settings!$B$3*(1-Settings!$B$3)),0)</f>
        <v>0</v>
      </c>
      <c r="P1641" s="77" t="n">
        <f aca="false">MAX(0,AF1641-N1641)</f>
        <v>0</v>
      </c>
      <c r="Q1641" s="51" t="n">
        <f aca="false">IF(E1641&gt;=Settings!$B$4,(AF1641+Settings!$B$7*Settings!$B$3)/(E1641+Settings!$B$7),Settings!$B$3)</f>
        <v>0.0748599558648786</v>
      </c>
      <c r="R1641" s="78" t="n">
        <f aca="false">PERCENTRANK($H$2:$H$1780,H1641,6)</f>
        <v>0</v>
      </c>
      <c r="S1641" s="78" t="n">
        <f aca="false">PERCENTRANK($Q$2:$Q$1780,Q1641,6)</f>
        <v>0.0646794</v>
      </c>
      <c r="T1641" s="78" t="n">
        <f aca="false">PERCENTRANK($F$2:$F$1780,F1641,6)</f>
        <v>0</v>
      </c>
      <c r="U1641" s="79" t="n">
        <f aca="false">IF(F1641&gt;0,ROUND((Settings!$B$8*T1641+Settings!$B$9*R1641+Settings!$B$10*S1641)/SUM(Settings!$B$8:$B$10),10),0)</f>
        <v>0</v>
      </c>
      <c r="V1641" s="71" t="str">
        <f aca="false">IF(U1641&gt;0,RANK(U1641,$U$2:$U$1780)+COUNTIF($U$2:U1641,U1641)-1,"")</f>
        <v/>
      </c>
      <c r="W1641" s="71" t="str">
        <f aca="false">IF(V1641="","",IF(V1641&lt;=Settings!$B$11,"1 - Fix first",IF(V1641&lt;=Settings!$B$12,"2 - Review","3 - Monitor")))</f>
        <v/>
      </c>
      <c r="X1641" s="71" t="str">
        <f aca="false">IF(AND(E1641&gt;=Settings!$B$4,AF1641&gt;=Settings!$B$5,O1641&gt;=Settings!$B$6),"HIGH RATE","")</f>
        <v/>
      </c>
      <c r="Y1641" s="71" t="str">
        <f aca="false">IF(F1641&gt;0,RANK(F1641,$F$2:$F$1780)+COUNTIF($F$2:F1641,F1641)-1,"")</f>
        <v/>
      </c>
      <c r="Z1641" s="71" t="str">
        <f aca="false">IF(H1641&gt;0,RANK(H1641,$H$2:$H$1780)+COUNTIF($H$2:H1641,H1641)-1,"")</f>
        <v/>
      </c>
      <c r="AA1641" s="71" t="str">
        <f aca="false">IF(AC1641="","",RANK(AC1641,$AC$2:$AC$1780)+COUNTIF($AC$2:AC1641,AC1641)-1)</f>
        <v/>
      </c>
      <c r="AB1641" s="71" t="str">
        <f aca="false">IF(AD1641="","",RANK(AD1641,$AD$2:$AD$1780)+COUNTIF($AD$2:AD1641,AD1641)-1)</f>
        <v/>
      </c>
      <c r="AC1641" s="71" t="str">
        <f aca="false">IF(AND(AF1641&gt;0,E1641&gt;=Settings!$B$4),ROUND(J1641,10),"")</f>
        <v/>
      </c>
      <c r="AD1641" s="71" t="str">
        <f aca="false">IF(X1641="HIGH RATE",ROUND(O1641,10),"")</f>
        <v/>
      </c>
      <c r="AE1641" s="71" t="s">
        <v>60</v>
      </c>
      <c r="AF1641" s="73" t="n">
        <f aca="false">SUMIFS(Detail!$L$2:$L$9168,Detail!$C$2:$C$9168,$A1641)</f>
        <v>0</v>
      </c>
      <c r="AG1641" s="74" t="n">
        <f aca="false">SUMIFS(Detail!$N$2:$N$9168,Detail!$C$2:$C$9168,$A1641)</f>
        <v>0</v>
      </c>
    </row>
    <row r="1642" customFormat="false" ht="15" hidden="false" customHeight="false" outlineLevel="0" collapsed="false">
      <c r="A1642" s="71" t="s">
        <v>714</v>
      </c>
      <c r="B1642" s="71" t="s">
        <v>715</v>
      </c>
      <c r="C1642" s="71" t="s">
        <v>713</v>
      </c>
      <c r="D1642" s="71" t="str">
        <f aca="false">IFERROR(INDEX('Brand Map'!$B$4:$B$125,MATCH(C1642,'Brand Map'!$A$4:$A$125,0)),"Other")</f>
        <v>Other (small prefixes)</v>
      </c>
      <c r="E1642" s="73" t="n">
        <f aca="false">SUMIFS(Detail!$K$2:$K$9168,Detail!$C$2:$C$9168,$A1642)</f>
        <v>1</v>
      </c>
      <c r="F1642" s="73" t="n">
        <f aca="false">SUMIFS(Detail!$E$2:$E$9168,Detail!$C$2:$C$9168,$A1642)</f>
        <v>0</v>
      </c>
      <c r="G1642" s="74" t="n">
        <f aca="false">SUMIFS(Detail!$M$2:$M$9168,Detail!$C$2:$C$9168,$A1642)</f>
        <v>86.32</v>
      </c>
      <c r="H1642" s="74" t="n">
        <f aca="false">SUMIFS(Detail!$D$2:$D$9168,Detail!$C$2:$C$9168,$A1642)</f>
        <v>0</v>
      </c>
      <c r="I1642" s="74" t="n">
        <v>86.32</v>
      </c>
      <c r="J1642" s="51" t="n">
        <f aca="false">IF(E1642&gt;0,AF1642/E1642,0)</f>
        <v>0</v>
      </c>
      <c r="K1642" s="51" t="n">
        <f aca="false">IF(G1642&gt;0,AG1642/G1642,0)</f>
        <v>0</v>
      </c>
      <c r="L1642" s="75" t="n">
        <f aca="false">H1642/Settings!$B$16</f>
        <v>0</v>
      </c>
      <c r="M1642" s="76" t="n">
        <f aca="false">H1642/Settings!$B$20</f>
        <v>0</v>
      </c>
      <c r="N1642" s="77" t="n">
        <f aca="false">E1642*Settings!$B$3</f>
        <v>0.0748599558648786</v>
      </c>
      <c r="O1642" s="77" t="n">
        <f aca="false">IF(E1642&gt;0,(AF1642-N1642)/SQRT(E1642*Settings!$B$3*(1-Settings!$B$3)),0)</f>
        <v>-0.28445989382101</v>
      </c>
      <c r="P1642" s="77" t="n">
        <f aca="false">MAX(0,AF1642-N1642)</f>
        <v>0</v>
      </c>
      <c r="Q1642" s="51" t="n">
        <f aca="false">IF(E1642&gt;=Settings!$B$4,(AF1642+Settings!$B$7*Settings!$B$3)/(E1642+Settings!$B$7),Settings!$B$3)</f>
        <v>0.0748599558648786</v>
      </c>
      <c r="R1642" s="78" t="n">
        <f aca="false">PERCENTRANK($H$2:$H$1780,H1642,6)</f>
        <v>0</v>
      </c>
      <c r="S1642" s="78" t="n">
        <f aca="false">PERCENTRANK($Q$2:$Q$1780,Q1642,6)</f>
        <v>0.0646794</v>
      </c>
      <c r="T1642" s="78" t="n">
        <f aca="false">PERCENTRANK($F$2:$F$1780,F1642,6)</f>
        <v>0</v>
      </c>
      <c r="U1642" s="79" t="n">
        <f aca="false">IF(F1642&gt;0,ROUND((Settings!$B$8*T1642+Settings!$B$9*R1642+Settings!$B$10*S1642)/SUM(Settings!$B$8:$B$10),10),0)</f>
        <v>0</v>
      </c>
      <c r="V1642" s="71" t="str">
        <f aca="false">IF(U1642&gt;0,RANK(U1642,$U$2:$U$1780)+COUNTIF($U$2:U1642,U1642)-1,"")</f>
        <v/>
      </c>
      <c r="W1642" s="71" t="str">
        <f aca="false">IF(V1642="","",IF(V1642&lt;=Settings!$B$11,"1 - Fix first",IF(V1642&lt;=Settings!$B$12,"2 - Review","3 - Monitor")))</f>
        <v/>
      </c>
      <c r="X1642" s="71" t="str">
        <f aca="false">IF(AND(E1642&gt;=Settings!$B$4,AF1642&gt;=Settings!$B$5,O1642&gt;=Settings!$B$6),"HIGH RATE","")</f>
        <v/>
      </c>
      <c r="Y1642" s="71" t="str">
        <f aca="false">IF(F1642&gt;0,RANK(F1642,$F$2:$F$1780)+COUNTIF($F$2:F1642,F1642)-1,"")</f>
        <v/>
      </c>
      <c r="Z1642" s="71" t="str">
        <f aca="false">IF(H1642&gt;0,RANK(H1642,$H$2:$H$1780)+COUNTIF($H$2:H1642,H1642)-1,"")</f>
        <v/>
      </c>
      <c r="AA1642" s="71" t="str">
        <f aca="false">IF(AC1642="","",RANK(AC1642,$AC$2:$AC$1780)+COUNTIF($AC$2:AC1642,AC1642)-1)</f>
        <v/>
      </c>
      <c r="AB1642" s="71" t="str">
        <f aca="false">IF(AD1642="","",RANK(AD1642,$AD$2:$AD$1780)+COUNTIF($AD$2:AD1642,AD1642)-1)</f>
        <v/>
      </c>
      <c r="AC1642" s="71" t="str">
        <f aca="false">IF(AND(AF1642&gt;0,E1642&gt;=Settings!$B$4),ROUND(J1642,10),"")</f>
        <v/>
      </c>
      <c r="AD1642" s="71" t="str">
        <f aca="false">IF(X1642="HIGH RATE",ROUND(O1642,10),"")</f>
        <v/>
      </c>
      <c r="AE1642" s="71" t="s">
        <v>59</v>
      </c>
      <c r="AF1642" s="73" t="n">
        <f aca="false">SUMIFS(Detail!$L$2:$L$9168,Detail!$C$2:$C$9168,$A1642)</f>
        <v>0</v>
      </c>
      <c r="AG1642" s="74" t="n">
        <f aca="false">SUMIFS(Detail!$N$2:$N$9168,Detail!$C$2:$C$9168,$A1642)</f>
        <v>0</v>
      </c>
    </row>
    <row r="1643" customFormat="false" ht="15" hidden="false" customHeight="false" outlineLevel="0" collapsed="false">
      <c r="A1643" s="71" t="s">
        <v>711</v>
      </c>
      <c r="B1643" s="71" t="s">
        <v>712</v>
      </c>
      <c r="C1643" s="71" t="s">
        <v>710</v>
      </c>
      <c r="D1643" s="71" t="str">
        <f aca="false">IFERROR(INDEX('Brand Map'!$B$4:$B$125,MATCH(C1643,'Brand Map'!$A$4:$A$125,0)),"Other")</f>
        <v>Other (small prefixes)</v>
      </c>
      <c r="E1643" s="73" t="n">
        <f aca="false">SUMIFS(Detail!$K$2:$K$9168,Detail!$C$2:$C$9168,$A1643)</f>
        <v>1</v>
      </c>
      <c r="F1643" s="73" t="n">
        <f aca="false">SUMIFS(Detail!$E$2:$E$9168,Detail!$C$2:$C$9168,$A1643)</f>
        <v>0</v>
      </c>
      <c r="G1643" s="74" t="n">
        <f aca="false">SUMIFS(Detail!$M$2:$M$9168,Detail!$C$2:$C$9168,$A1643)</f>
        <v>102.68</v>
      </c>
      <c r="H1643" s="74" t="n">
        <f aca="false">SUMIFS(Detail!$D$2:$D$9168,Detail!$C$2:$C$9168,$A1643)</f>
        <v>0</v>
      </c>
      <c r="I1643" s="74" t="n">
        <v>205.36</v>
      </c>
      <c r="J1643" s="51" t="n">
        <f aca="false">IF(E1643&gt;0,AF1643/E1643,0)</f>
        <v>0</v>
      </c>
      <c r="K1643" s="51" t="n">
        <f aca="false">IF(G1643&gt;0,AG1643/G1643,0)</f>
        <v>0</v>
      </c>
      <c r="L1643" s="75" t="n">
        <f aca="false">H1643/Settings!$B$16</f>
        <v>0</v>
      </c>
      <c r="M1643" s="76" t="n">
        <f aca="false">H1643/Settings!$B$20</f>
        <v>0</v>
      </c>
      <c r="N1643" s="77" t="n">
        <f aca="false">E1643*Settings!$B$3</f>
        <v>0.0748599558648786</v>
      </c>
      <c r="O1643" s="77" t="n">
        <f aca="false">IF(E1643&gt;0,(AF1643-N1643)/SQRT(E1643*Settings!$B$3*(1-Settings!$B$3)),0)</f>
        <v>-0.28445989382101</v>
      </c>
      <c r="P1643" s="77" t="n">
        <f aca="false">MAX(0,AF1643-N1643)</f>
        <v>0</v>
      </c>
      <c r="Q1643" s="51" t="n">
        <f aca="false">IF(E1643&gt;=Settings!$B$4,(AF1643+Settings!$B$7*Settings!$B$3)/(E1643+Settings!$B$7),Settings!$B$3)</f>
        <v>0.0748599558648786</v>
      </c>
      <c r="R1643" s="78" t="n">
        <f aca="false">PERCENTRANK($H$2:$H$1780,H1643,6)</f>
        <v>0</v>
      </c>
      <c r="S1643" s="78" t="n">
        <f aca="false">PERCENTRANK($Q$2:$Q$1780,Q1643,6)</f>
        <v>0.0646794</v>
      </c>
      <c r="T1643" s="78" t="n">
        <f aca="false">PERCENTRANK($F$2:$F$1780,F1643,6)</f>
        <v>0</v>
      </c>
      <c r="U1643" s="79" t="n">
        <f aca="false">IF(F1643&gt;0,ROUND((Settings!$B$8*T1643+Settings!$B$9*R1643+Settings!$B$10*S1643)/SUM(Settings!$B$8:$B$10),10),0)</f>
        <v>0</v>
      </c>
      <c r="V1643" s="71" t="str">
        <f aca="false">IF(U1643&gt;0,RANK(U1643,$U$2:$U$1780)+COUNTIF($U$2:U1643,U1643)-1,"")</f>
        <v/>
      </c>
      <c r="W1643" s="71" t="str">
        <f aca="false">IF(V1643="","",IF(V1643&lt;=Settings!$B$11,"1 - Fix first",IF(V1643&lt;=Settings!$B$12,"2 - Review","3 - Monitor")))</f>
        <v/>
      </c>
      <c r="X1643" s="71" t="str">
        <f aca="false">IF(AND(E1643&gt;=Settings!$B$4,AF1643&gt;=Settings!$B$5,O1643&gt;=Settings!$B$6),"HIGH RATE","")</f>
        <v/>
      </c>
      <c r="Y1643" s="71" t="str">
        <f aca="false">IF(F1643&gt;0,RANK(F1643,$F$2:$F$1780)+COUNTIF($F$2:F1643,F1643)-1,"")</f>
        <v/>
      </c>
      <c r="Z1643" s="71" t="str">
        <f aca="false">IF(H1643&gt;0,RANK(H1643,$H$2:$H$1780)+COUNTIF($H$2:H1643,H1643)-1,"")</f>
        <v/>
      </c>
      <c r="AA1643" s="71" t="str">
        <f aca="false">IF(AC1643="","",RANK(AC1643,$AC$2:$AC$1780)+COUNTIF($AC$2:AC1643,AC1643)-1)</f>
        <v/>
      </c>
      <c r="AB1643" s="71" t="str">
        <f aca="false">IF(AD1643="","",RANK(AD1643,$AD$2:$AD$1780)+COUNTIF($AD$2:AD1643,AD1643)-1)</f>
        <v/>
      </c>
      <c r="AC1643" s="71" t="str">
        <f aca="false">IF(AND(AF1643&gt;0,E1643&gt;=Settings!$B$4),ROUND(J1643,10),"")</f>
        <v/>
      </c>
      <c r="AD1643" s="71" t="str">
        <f aca="false">IF(X1643="HIGH RATE",ROUND(O1643,10),"")</f>
        <v/>
      </c>
      <c r="AE1643" s="71" t="s">
        <v>59</v>
      </c>
      <c r="AF1643" s="73" t="n">
        <f aca="false">SUMIFS(Detail!$L$2:$L$9168,Detail!$C$2:$C$9168,$A1643)</f>
        <v>0</v>
      </c>
      <c r="AG1643" s="74" t="n">
        <f aca="false">SUMIFS(Detail!$N$2:$N$9168,Detail!$C$2:$C$9168,$A1643)</f>
        <v>0</v>
      </c>
    </row>
    <row r="1644" customFormat="false" ht="15" hidden="false" customHeight="false" outlineLevel="0" collapsed="false">
      <c r="A1644" s="71" t="s">
        <v>1582</v>
      </c>
      <c r="B1644" s="71" t="s">
        <v>2868</v>
      </c>
      <c r="C1644" s="71" t="s">
        <v>271</v>
      </c>
      <c r="D1644" s="71" t="str">
        <f aca="false">IFERROR(INDEX('Brand Map'!$B$4:$B$125,MATCH(C1644,'Brand Map'!$A$4:$A$125,0)),"Other")</f>
        <v>LF</v>
      </c>
      <c r="E1644" s="73" t="n">
        <f aca="false">SUMIFS(Detail!$K$2:$K$9168,Detail!$C$2:$C$9168,$A1644)</f>
        <v>0</v>
      </c>
      <c r="F1644" s="73" t="n">
        <f aca="false">SUMIFS(Detail!$E$2:$E$9168,Detail!$C$2:$C$9168,$A1644)</f>
        <v>0</v>
      </c>
      <c r="G1644" s="74" t="n">
        <f aca="false">SUMIFS(Detail!$M$2:$M$9168,Detail!$C$2:$C$9168,$A1644)</f>
        <v>0</v>
      </c>
      <c r="H1644" s="74" t="n">
        <f aca="false">SUMIFS(Detail!$D$2:$D$9168,Detail!$C$2:$C$9168,$A1644)</f>
        <v>0</v>
      </c>
      <c r="I1644" s="74" t="n">
        <v>89.95</v>
      </c>
      <c r="J1644" s="51" t="n">
        <f aca="false">IF(E1644&gt;0,AF1644/E1644,0)</f>
        <v>0</v>
      </c>
      <c r="K1644" s="51" t="n">
        <f aca="false">IF(G1644&gt;0,AG1644/G1644,0)</f>
        <v>0</v>
      </c>
      <c r="L1644" s="75" t="n">
        <f aca="false">H1644/Settings!$B$16</f>
        <v>0</v>
      </c>
      <c r="M1644" s="76" t="n">
        <f aca="false">H1644/Settings!$B$20</f>
        <v>0</v>
      </c>
      <c r="N1644" s="77" t="n">
        <f aca="false">E1644*Settings!$B$3</f>
        <v>0</v>
      </c>
      <c r="O1644" s="77" t="n">
        <f aca="false">IF(E1644&gt;0,(AF1644-N1644)/SQRT(E1644*Settings!$B$3*(1-Settings!$B$3)),0)</f>
        <v>0</v>
      </c>
      <c r="P1644" s="77" t="n">
        <f aca="false">MAX(0,AF1644-N1644)</f>
        <v>0</v>
      </c>
      <c r="Q1644" s="51" t="n">
        <f aca="false">IF(E1644&gt;=Settings!$B$4,(AF1644+Settings!$B$7*Settings!$B$3)/(E1644+Settings!$B$7),Settings!$B$3)</f>
        <v>0.0748599558648786</v>
      </c>
      <c r="R1644" s="78" t="n">
        <f aca="false">PERCENTRANK($H$2:$H$1780,H1644,6)</f>
        <v>0</v>
      </c>
      <c r="S1644" s="78" t="n">
        <f aca="false">PERCENTRANK($Q$2:$Q$1780,Q1644,6)</f>
        <v>0.0646794</v>
      </c>
      <c r="T1644" s="78" t="n">
        <f aca="false">PERCENTRANK($F$2:$F$1780,F1644,6)</f>
        <v>0</v>
      </c>
      <c r="U1644" s="79" t="n">
        <f aca="false">IF(F1644&gt;0,ROUND((Settings!$B$8*T1644+Settings!$B$9*R1644+Settings!$B$10*S1644)/SUM(Settings!$B$8:$B$10),10),0)</f>
        <v>0</v>
      </c>
      <c r="V1644" s="71" t="str">
        <f aca="false">IF(U1644&gt;0,RANK(U1644,$U$2:$U$1780)+COUNTIF($U$2:U1644,U1644)-1,"")</f>
        <v/>
      </c>
      <c r="W1644" s="71" t="str">
        <f aca="false">IF(V1644="","",IF(V1644&lt;=Settings!$B$11,"1 - Fix first",IF(V1644&lt;=Settings!$B$12,"2 - Review","3 - Monitor")))</f>
        <v/>
      </c>
      <c r="X1644" s="71" t="str">
        <f aca="false">IF(AND(E1644&gt;=Settings!$B$4,AF1644&gt;=Settings!$B$5,O1644&gt;=Settings!$B$6),"HIGH RATE","")</f>
        <v/>
      </c>
      <c r="Y1644" s="71" t="str">
        <f aca="false">IF(F1644&gt;0,RANK(F1644,$F$2:$F$1780)+COUNTIF($F$2:F1644,F1644)-1,"")</f>
        <v/>
      </c>
      <c r="Z1644" s="71" t="str">
        <f aca="false">IF(H1644&gt;0,RANK(H1644,$H$2:$H$1780)+COUNTIF($H$2:H1644,H1644)-1,"")</f>
        <v/>
      </c>
      <c r="AA1644" s="71" t="str">
        <f aca="false">IF(AC1644="","",RANK(AC1644,$AC$2:$AC$1780)+COUNTIF($AC$2:AC1644,AC1644)-1)</f>
        <v/>
      </c>
      <c r="AB1644" s="71" t="str">
        <f aca="false">IF(AD1644="","",RANK(AD1644,$AD$2:$AD$1780)+COUNTIF($AD$2:AD1644,AD1644)-1)</f>
        <v/>
      </c>
      <c r="AC1644" s="71" t="str">
        <f aca="false">IF(AND(AF1644&gt;0,E1644&gt;=Settings!$B$4),ROUND(J1644,10),"")</f>
        <v/>
      </c>
      <c r="AD1644" s="71" t="str">
        <f aca="false">IF(X1644="HIGH RATE",ROUND(O1644,10),"")</f>
        <v/>
      </c>
      <c r="AE1644" s="71" t="s">
        <v>60</v>
      </c>
      <c r="AF1644" s="73" t="n">
        <f aca="false">SUMIFS(Detail!$L$2:$L$9168,Detail!$C$2:$C$9168,$A1644)</f>
        <v>0</v>
      </c>
      <c r="AG1644" s="74" t="n">
        <f aca="false">SUMIFS(Detail!$N$2:$N$9168,Detail!$C$2:$C$9168,$A1644)</f>
        <v>0</v>
      </c>
    </row>
    <row r="1645" customFormat="false" ht="15" hidden="false" customHeight="false" outlineLevel="0" collapsed="false">
      <c r="A1645" s="71" t="s">
        <v>1622</v>
      </c>
      <c r="B1645" s="71" t="s">
        <v>2868</v>
      </c>
      <c r="C1645" s="71" t="s">
        <v>271</v>
      </c>
      <c r="D1645" s="71" t="str">
        <f aca="false">IFERROR(INDEX('Brand Map'!$B$4:$B$125,MATCH(C1645,'Brand Map'!$A$4:$A$125,0)),"Other")</f>
        <v>LF</v>
      </c>
      <c r="E1645" s="73" t="n">
        <f aca="false">SUMIFS(Detail!$K$2:$K$9168,Detail!$C$2:$C$9168,$A1645)</f>
        <v>0</v>
      </c>
      <c r="F1645" s="73" t="n">
        <f aca="false">SUMIFS(Detail!$E$2:$E$9168,Detail!$C$2:$C$9168,$A1645)</f>
        <v>0</v>
      </c>
      <c r="G1645" s="74" t="n">
        <f aca="false">SUMIFS(Detail!$M$2:$M$9168,Detail!$C$2:$C$9168,$A1645)</f>
        <v>0</v>
      </c>
      <c r="H1645" s="74" t="n">
        <f aca="false">SUMIFS(Detail!$D$2:$D$9168,Detail!$C$2:$C$9168,$A1645)</f>
        <v>0</v>
      </c>
      <c r="I1645" s="74" t="n">
        <v>419.65</v>
      </c>
      <c r="J1645" s="51" t="n">
        <f aca="false">IF(E1645&gt;0,AF1645/E1645,0)</f>
        <v>0</v>
      </c>
      <c r="K1645" s="51" t="n">
        <f aca="false">IF(G1645&gt;0,AG1645/G1645,0)</f>
        <v>0</v>
      </c>
      <c r="L1645" s="75" t="n">
        <f aca="false">H1645/Settings!$B$16</f>
        <v>0</v>
      </c>
      <c r="M1645" s="76" t="n">
        <f aca="false">H1645/Settings!$B$20</f>
        <v>0</v>
      </c>
      <c r="N1645" s="77" t="n">
        <f aca="false">E1645*Settings!$B$3</f>
        <v>0</v>
      </c>
      <c r="O1645" s="77" t="n">
        <f aca="false">IF(E1645&gt;0,(AF1645-N1645)/SQRT(E1645*Settings!$B$3*(1-Settings!$B$3)),0)</f>
        <v>0</v>
      </c>
      <c r="P1645" s="77" t="n">
        <f aca="false">MAX(0,AF1645-N1645)</f>
        <v>0</v>
      </c>
      <c r="Q1645" s="51" t="n">
        <f aca="false">IF(E1645&gt;=Settings!$B$4,(AF1645+Settings!$B$7*Settings!$B$3)/(E1645+Settings!$B$7),Settings!$B$3)</f>
        <v>0.0748599558648786</v>
      </c>
      <c r="R1645" s="78" t="n">
        <f aca="false">PERCENTRANK($H$2:$H$1780,H1645,6)</f>
        <v>0</v>
      </c>
      <c r="S1645" s="78" t="n">
        <f aca="false">PERCENTRANK($Q$2:$Q$1780,Q1645,6)</f>
        <v>0.0646794</v>
      </c>
      <c r="T1645" s="78" t="n">
        <f aca="false">PERCENTRANK($F$2:$F$1780,F1645,6)</f>
        <v>0</v>
      </c>
      <c r="U1645" s="79" t="n">
        <f aca="false">IF(F1645&gt;0,ROUND((Settings!$B$8*T1645+Settings!$B$9*R1645+Settings!$B$10*S1645)/SUM(Settings!$B$8:$B$10),10),0)</f>
        <v>0</v>
      </c>
      <c r="V1645" s="71" t="str">
        <f aca="false">IF(U1645&gt;0,RANK(U1645,$U$2:$U$1780)+COUNTIF($U$2:U1645,U1645)-1,"")</f>
        <v/>
      </c>
      <c r="W1645" s="71" t="str">
        <f aca="false">IF(V1645="","",IF(V1645&lt;=Settings!$B$11,"1 - Fix first",IF(V1645&lt;=Settings!$B$12,"2 - Review","3 - Monitor")))</f>
        <v/>
      </c>
      <c r="X1645" s="71" t="str">
        <f aca="false">IF(AND(E1645&gt;=Settings!$B$4,AF1645&gt;=Settings!$B$5,O1645&gt;=Settings!$B$6),"HIGH RATE","")</f>
        <v/>
      </c>
      <c r="Y1645" s="71" t="str">
        <f aca="false">IF(F1645&gt;0,RANK(F1645,$F$2:$F$1780)+COUNTIF($F$2:F1645,F1645)-1,"")</f>
        <v/>
      </c>
      <c r="Z1645" s="71" t="str">
        <f aca="false">IF(H1645&gt;0,RANK(H1645,$H$2:$H$1780)+COUNTIF($H$2:H1645,H1645)-1,"")</f>
        <v/>
      </c>
      <c r="AA1645" s="71" t="str">
        <f aca="false">IF(AC1645="","",RANK(AC1645,$AC$2:$AC$1780)+COUNTIF($AC$2:AC1645,AC1645)-1)</f>
        <v/>
      </c>
      <c r="AB1645" s="71" t="str">
        <f aca="false">IF(AD1645="","",RANK(AD1645,$AD$2:$AD$1780)+COUNTIF($AD$2:AD1645,AD1645)-1)</f>
        <v/>
      </c>
      <c r="AC1645" s="71" t="str">
        <f aca="false">IF(AND(AF1645&gt;0,E1645&gt;=Settings!$B$4),ROUND(J1645,10),"")</f>
        <v/>
      </c>
      <c r="AD1645" s="71" t="str">
        <f aca="false">IF(X1645="HIGH RATE",ROUND(O1645,10),"")</f>
        <v/>
      </c>
      <c r="AE1645" s="71" t="s">
        <v>60</v>
      </c>
      <c r="AF1645" s="73" t="n">
        <f aca="false">SUMIFS(Detail!$L$2:$L$9168,Detail!$C$2:$C$9168,$A1645)</f>
        <v>0</v>
      </c>
      <c r="AG1645" s="74" t="n">
        <f aca="false">SUMIFS(Detail!$N$2:$N$9168,Detail!$C$2:$C$9168,$A1645)</f>
        <v>0</v>
      </c>
    </row>
    <row r="1646" customFormat="false" ht="15" hidden="false" customHeight="false" outlineLevel="0" collapsed="false">
      <c r="A1646" s="71" t="s">
        <v>1962</v>
      </c>
      <c r="B1646" s="71" t="s">
        <v>737</v>
      </c>
      <c r="C1646" s="71" t="s">
        <v>271</v>
      </c>
      <c r="D1646" s="71" t="str">
        <f aca="false">IFERROR(INDEX('Brand Map'!$B$4:$B$125,MATCH(C1646,'Brand Map'!$A$4:$A$125,0)),"Other")</f>
        <v>LF</v>
      </c>
      <c r="E1646" s="73" t="n">
        <f aca="false">SUMIFS(Detail!$K$2:$K$9168,Detail!$C$2:$C$9168,$A1646)</f>
        <v>0</v>
      </c>
      <c r="F1646" s="73" t="n">
        <f aca="false">SUMIFS(Detail!$E$2:$E$9168,Detail!$C$2:$C$9168,$A1646)</f>
        <v>0</v>
      </c>
      <c r="G1646" s="74" t="n">
        <f aca="false">SUMIFS(Detail!$M$2:$M$9168,Detail!$C$2:$C$9168,$A1646)</f>
        <v>0</v>
      </c>
      <c r="H1646" s="74" t="n">
        <f aca="false">SUMIFS(Detail!$D$2:$D$9168,Detail!$C$2:$C$9168,$A1646)</f>
        <v>0</v>
      </c>
      <c r="I1646" s="74" t="n">
        <v>104.95</v>
      </c>
      <c r="J1646" s="51" t="n">
        <f aca="false">IF(E1646&gt;0,AF1646/E1646,0)</f>
        <v>0</v>
      </c>
      <c r="K1646" s="51" t="n">
        <f aca="false">IF(G1646&gt;0,AG1646/G1646,0)</f>
        <v>0</v>
      </c>
      <c r="L1646" s="75" t="n">
        <f aca="false">H1646/Settings!$B$16</f>
        <v>0</v>
      </c>
      <c r="M1646" s="76" t="n">
        <f aca="false">H1646/Settings!$B$20</f>
        <v>0</v>
      </c>
      <c r="N1646" s="77" t="n">
        <f aca="false">E1646*Settings!$B$3</f>
        <v>0</v>
      </c>
      <c r="O1646" s="77" t="n">
        <f aca="false">IF(E1646&gt;0,(AF1646-N1646)/SQRT(E1646*Settings!$B$3*(1-Settings!$B$3)),0)</f>
        <v>0</v>
      </c>
      <c r="P1646" s="77" t="n">
        <f aca="false">MAX(0,AF1646-N1646)</f>
        <v>0</v>
      </c>
      <c r="Q1646" s="51" t="n">
        <f aca="false">IF(E1646&gt;=Settings!$B$4,(AF1646+Settings!$B$7*Settings!$B$3)/(E1646+Settings!$B$7),Settings!$B$3)</f>
        <v>0.0748599558648786</v>
      </c>
      <c r="R1646" s="78" t="n">
        <f aca="false">PERCENTRANK($H$2:$H$1780,H1646,6)</f>
        <v>0</v>
      </c>
      <c r="S1646" s="78" t="n">
        <f aca="false">PERCENTRANK($Q$2:$Q$1780,Q1646,6)</f>
        <v>0.0646794</v>
      </c>
      <c r="T1646" s="78" t="n">
        <f aca="false">PERCENTRANK($F$2:$F$1780,F1646,6)</f>
        <v>0</v>
      </c>
      <c r="U1646" s="79" t="n">
        <f aca="false">IF(F1646&gt;0,ROUND((Settings!$B$8*T1646+Settings!$B$9*R1646+Settings!$B$10*S1646)/SUM(Settings!$B$8:$B$10),10),0)</f>
        <v>0</v>
      </c>
      <c r="V1646" s="71" t="str">
        <f aca="false">IF(U1646&gt;0,RANK(U1646,$U$2:$U$1780)+COUNTIF($U$2:U1646,U1646)-1,"")</f>
        <v/>
      </c>
      <c r="W1646" s="71" t="str">
        <f aca="false">IF(V1646="","",IF(V1646&lt;=Settings!$B$11,"1 - Fix first",IF(V1646&lt;=Settings!$B$12,"2 - Review","3 - Monitor")))</f>
        <v/>
      </c>
      <c r="X1646" s="71" t="str">
        <f aca="false">IF(AND(E1646&gt;=Settings!$B$4,AF1646&gt;=Settings!$B$5,O1646&gt;=Settings!$B$6),"HIGH RATE","")</f>
        <v/>
      </c>
      <c r="Y1646" s="71" t="str">
        <f aca="false">IF(F1646&gt;0,RANK(F1646,$F$2:$F$1780)+COUNTIF($F$2:F1646,F1646)-1,"")</f>
        <v/>
      </c>
      <c r="Z1646" s="71" t="str">
        <f aca="false">IF(H1646&gt;0,RANK(H1646,$H$2:$H$1780)+COUNTIF($H$2:H1646,H1646)-1,"")</f>
        <v/>
      </c>
      <c r="AA1646" s="71" t="str">
        <f aca="false">IF(AC1646="","",RANK(AC1646,$AC$2:$AC$1780)+COUNTIF($AC$2:AC1646,AC1646)-1)</f>
        <v/>
      </c>
      <c r="AB1646" s="71" t="str">
        <f aca="false">IF(AD1646="","",RANK(AD1646,$AD$2:$AD$1780)+COUNTIF($AD$2:AD1646,AD1646)-1)</f>
        <v/>
      </c>
      <c r="AC1646" s="71" t="str">
        <f aca="false">IF(AND(AF1646&gt;0,E1646&gt;=Settings!$B$4),ROUND(J1646,10),"")</f>
        <v/>
      </c>
      <c r="AD1646" s="71" t="str">
        <f aca="false">IF(X1646="HIGH RATE",ROUND(O1646,10),"")</f>
        <v/>
      </c>
      <c r="AE1646" s="71" t="s">
        <v>59</v>
      </c>
      <c r="AF1646" s="73" t="n">
        <f aca="false">SUMIFS(Detail!$L$2:$L$9168,Detail!$C$2:$C$9168,$A1646)</f>
        <v>0</v>
      </c>
      <c r="AG1646" s="74" t="n">
        <f aca="false">SUMIFS(Detail!$N$2:$N$9168,Detail!$C$2:$C$9168,$A1646)</f>
        <v>0</v>
      </c>
    </row>
    <row r="1647" customFormat="false" ht="15" hidden="false" customHeight="false" outlineLevel="0" collapsed="false">
      <c r="A1647" s="71" t="s">
        <v>2188</v>
      </c>
      <c r="B1647" s="71" t="s">
        <v>3321</v>
      </c>
      <c r="C1647" s="71" t="s">
        <v>271</v>
      </c>
      <c r="D1647" s="71" t="str">
        <f aca="false">IFERROR(INDEX('Brand Map'!$B$4:$B$125,MATCH(C1647,'Brand Map'!$A$4:$A$125,0)),"Other")</f>
        <v>LF</v>
      </c>
      <c r="E1647" s="73" t="n">
        <f aca="false">SUMIFS(Detail!$K$2:$K$9168,Detail!$C$2:$C$9168,$A1647)</f>
        <v>0</v>
      </c>
      <c r="F1647" s="73" t="n">
        <f aca="false">SUMIFS(Detail!$E$2:$E$9168,Detail!$C$2:$C$9168,$A1647)</f>
        <v>0</v>
      </c>
      <c r="G1647" s="74" t="n">
        <f aca="false">SUMIFS(Detail!$M$2:$M$9168,Detail!$C$2:$C$9168,$A1647)</f>
        <v>0</v>
      </c>
      <c r="H1647" s="74" t="n">
        <f aca="false">SUMIFS(Detail!$D$2:$D$9168,Detail!$C$2:$C$9168,$A1647)</f>
        <v>0</v>
      </c>
      <c r="I1647" s="74" t="n">
        <v>119.9</v>
      </c>
      <c r="J1647" s="51" t="n">
        <f aca="false">IF(E1647&gt;0,AF1647/E1647,0)</f>
        <v>0</v>
      </c>
      <c r="K1647" s="51" t="n">
        <f aca="false">IF(G1647&gt;0,AG1647/G1647,0)</f>
        <v>0</v>
      </c>
      <c r="L1647" s="75" t="n">
        <f aca="false">H1647/Settings!$B$16</f>
        <v>0</v>
      </c>
      <c r="M1647" s="76" t="n">
        <f aca="false">H1647/Settings!$B$20</f>
        <v>0</v>
      </c>
      <c r="N1647" s="77" t="n">
        <f aca="false">E1647*Settings!$B$3</f>
        <v>0</v>
      </c>
      <c r="O1647" s="77" t="n">
        <f aca="false">IF(E1647&gt;0,(AF1647-N1647)/SQRT(E1647*Settings!$B$3*(1-Settings!$B$3)),0)</f>
        <v>0</v>
      </c>
      <c r="P1647" s="77" t="n">
        <f aca="false">MAX(0,AF1647-N1647)</f>
        <v>0</v>
      </c>
      <c r="Q1647" s="51" t="n">
        <f aca="false">IF(E1647&gt;=Settings!$B$4,(AF1647+Settings!$B$7*Settings!$B$3)/(E1647+Settings!$B$7),Settings!$B$3)</f>
        <v>0.0748599558648786</v>
      </c>
      <c r="R1647" s="78" t="n">
        <f aca="false">PERCENTRANK($H$2:$H$1780,H1647,6)</f>
        <v>0</v>
      </c>
      <c r="S1647" s="78" t="n">
        <f aca="false">PERCENTRANK($Q$2:$Q$1780,Q1647,6)</f>
        <v>0.0646794</v>
      </c>
      <c r="T1647" s="78" t="n">
        <f aca="false">PERCENTRANK($F$2:$F$1780,F1647,6)</f>
        <v>0</v>
      </c>
      <c r="U1647" s="79" t="n">
        <f aca="false">IF(F1647&gt;0,ROUND((Settings!$B$8*T1647+Settings!$B$9*R1647+Settings!$B$10*S1647)/SUM(Settings!$B$8:$B$10),10),0)</f>
        <v>0</v>
      </c>
      <c r="V1647" s="71" t="str">
        <f aca="false">IF(U1647&gt;0,RANK(U1647,$U$2:$U$1780)+COUNTIF($U$2:U1647,U1647)-1,"")</f>
        <v/>
      </c>
      <c r="W1647" s="71" t="str">
        <f aca="false">IF(V1647="","",IF(V1647&lt;=Settings!$B$11,"1 - Fix first",IF(V1647&lt;=Settings!$B$12,"2 - Review","3 - Monitor")))</f>
        <v/>
      </c>
      <c r="X1647" s="71" t="str">
        <f aca="false">IF(AND(E1647&gt;=Settings!$B$4,AF1647&gt;=Settings!$B$5,O1647&gt;=Settings!$B$6),"HIGH RATE","")</f>
        <v/>
      </c>
      <c r="Y1647" s="71" t="str">
        <f aca="false">IF(F1647&gt;0,RANK(F1647,$F$2:$F$1780)+COUNTIF($F$2:F1647,F1647)-1,"")</f>
        <v/>
      </c>
      <c r="Z1647" s="71" t="str">
        <f aca="false">IF(H1647&gt;0,RANK(H1647,$H$2:$H$1780)+COUNTIF($H$2:H1647,H1647)-1,"")</f>
        <v/>
      </c>
      <c r="AA1647" s="71" t="str">
        <f aca="false">IF(AC1647="","",RANK(AC1647,$AC$2:$AC$1780)+COUNTIF($AC$2:AC1647,AC1647)-1)</f>
        <v/>
      </c>
      <c r="AB1647" s="71" t="str">
        <f aca="false">IF(AD1647="","",RANK(AD1647,$AD$2:$AD$1780)+COUNTIF($AD$2:AD1647,AD1647)-1)</f>
        <v/>
      </c>
      <c r="AC1647" s="71" t="str">
        <f aca="false">IF(AND(AF1647&gt;0,E1647&gt;=Settings!$B$4),ROUND(J1647,10),"")</f>
        <v/>
      </c>
      <c r="AD1647" s="71" t="str">
        <f aca="false">IF(X1647="HIGH RATE",ROUND(O1647,10),"")</f>
        <v/>
      </c>
      <c r="AE1647" s="71" t="s">
        <v>59</v>
      </c>
      <c r="AF1647" s="73" t="n">
        <f aca="false">SUMIFS(Detail!$L$2:$L$9168,Detail!$C$2:$C$9168,$A1647)</f>
        <v>0</v>
      </c>
      <c r="AG1647" s="74" t="n">
        <f aca="false">SUMIFS(Detail!$N$2:$N$9168,Detail!$C$2:$C$9168,$A1647)</f>
        <v>0</v>
      </c>
    </row>
    <row r="1648" customFormat="false" ht="15" hidden="false" customHeight="false" outlineLevel="0" collapsed="false">
      <c r="A1648" s="71" t="s">
        <v>2394</v>
      </c>
      <c r="B1648" s="71" t="s">
        <v>3322</v>
      </c>
      <c r="C1648" s="71" t="s">
        <v>271</v>
      </c>
      <c r="D1648" s="71" t="str">
        <f aca="false">IFERROR(INDEX('Brand Map'!$B$4:$B$125,MATCH(C1648,'Brand Map'!$A$4:$A$125,0)),"Other")</f>
        <v>LF</v>
      </c>
      <c r="E1648" s="73" t="n">
        <f aca="false">SUMIFS(Detail!$K$2:$K$9168,Detail!$C$2:$C$9168,$A1648)</f>
        <v>11</v>
      </c>
      <c r="F1648" s="73" t="n">
        <f aca="false">SUMIFS(Detail!$E$2:$E$9168,Detail!$C$2:$C$9168,$A1648)</f>
        <v>0</v>
      </c>
      <c r="G1648" s="74" t="n">
        <f aca="false">SUMIFS(Detail!$M$2:$M$9168,Detail!$C$2:$C$9168,$A1648)</f>
        <v>876.77</v>
      </c>
      <c r="H1648" s="74" t="n">
        <f aca="false">SUMIFS(Detail!$D$2:$D$9168,Detail!$C$2:$C$9168,$A1648)</f>
        <v>0</v>
      </c>
      <c r="I1648" s="74" t="n">
        <v>928.56</v>
      </c>
      <c r="J1648" s="51" t="n">
        <f aca="false">IF(E1648&gt;0,AF1648/E1648,0)</f>
        <v>0</v>
      </c>
      <c r="K1648" s="51" t="n">
        <f aca="false">IF(G1648&gt;0,AG1648/G1648,0)</f>
        <v>0</v>
      </c>
      <c r="L1648" s="75" t="n">
        <f aca="false">H1648/Settings!$B$16</f>
        <v>0</v>
      </c>
      <c r="M1648" s="76" t="n">
        <f aca="false">H1648/Settings!$B$20</f>
        <v>0</v>
      </c>
      <c r="N1648" s="77" t="n">
        <f aca="false">E1648*Settings!$B$3</f>
        <v>0.823459514513665</v>
      </c>
      <c r="O1648" s="77" t="n">
        <f aca="false">IF(E1648&gt;0,(AF1648-N1648)/SQRT(E1648*Settings!$B$3*(1-Settings!$B$3)),0)</f>
        <v>-0.943446735708628</v>
      </c>
      <c r="P1648" s="77" t="n">
        <f aca="false">MAX(0,AF1648-N1648)</f>
        <v>0</v>
      </c>
      <c r="Q1648" s="51" t="n">
        <f aca="false">IF(E1648&gt;=Settings!$B$4,(AF1648+Settings!$B$7*Settings!$B$3)/(E1648+Settings!$B$7),Settings!$B$3)</f>
        <v>0.0748599558648786</v>
      </c>
      <c r="R1648" s="78" t="n">
        <f aca="false">PERCENTRANK($H$2:$H$1780,H1648,6)</f>
        <v>0</v>
      </c>
      <c r="S1648" s="78" t="n">
        <f aca="false">PERCENTRANK($Q$2:$Q$1780,Q1648,6)</f>
        <v>0.0646794</v>
      </c>
      <c r="T1648" s="78" t="n">
        <f aca="false">PERCENTRANK($F$2:$F$1780,F1648,6)</f>
        <v>0</v>
      </c>
      <c r="U1648" s="79" t="n">
        <f aca="false">IF(F1648&gt;0,ROUND((Settings!$B$8*T1648+Settings!$B$9*R1648+Settings!$B$10*S1648)/SUM(Settings!$B$8:$B$10),10),0)</f>
        <v>0</v>
      </c>
      <c r="V1648" s="71" t="str">
        <f aca="false">IF(U1648&gt;0,RANK(U1648,$U$2:$U$1780)+COUNTIF($U$2:U1648,U1648)-1,"")</f>
        <v/>
      </c>
      <c r="W1648" s="71" t="str">
        <f aca="false">IF(V1648="","",IF(V1648&lt;=Settings!$B$11,"1 - Fix first",IF(V1648&lt;=Settings!$B$12,"2 - Review","3 - Monitor")))</f>
        <v/>
      </c>
      <c r="X1648" s="71" t="str">
        <f aca="false">IF(AND(E1648&gt;=Settings!$B$4,AF1648&gt;=Settings!$B$5,O1648&gt;=Settings!$B$6),"HIGH RATE","")</f>
        <v/>
      </c>
      <c r="Y1648" s="71" t="str">
        <f aca="false">IF(F1648&gt;0,RANK(F1648,$F$2:$F$1780)+COUNTIF($F$2:F1648,F1648)-1,"")</f>
        <v/>
      </c>
      <c r="Z1648" s="71" t="str">
        <f aca="false">IF(H1648&gt;0,RANK(H1648,$H$2:$H$1780)+COUNTIF($H$2:H1648,H1648)-1,"")</f>
        <v/>
      </c>
      <c r="AA1648" s="71" t="str">
        <f aca="false">IF(AC1648="","",RANK(AC1648,$AC$2:$AC$1780)+COUNTIF($AC$2:AC1648,AC1648)-1)</f>
        <v/>
      </c>
      <c r="AB1648" s="71" t="str">
        <f aca="false">IF(AD1648="","",RANK(AD1648,$AD$2:$AD$1780)+COUNTIF($AD$2:AD1648,AD1648)-1)</f>
        <v/>
      </c>
      <c r="AC1648" s="71" t="str">
        <f aca="false">IF(AND(AF1648&gt;0,E1648&gt;=Settings!$B$4),ROUND(J1648,10),"")</f>
        <v/>
      </c>
      <c r="AD1648" s="71" t="str">
        <f aca="false">IF(X1648="HIGH RATE",ROUND(O1648,10),"")</f>
        <v/>
      </c>
      <c r="AE1648" s="71" t="s">
        <v>59</v>
      </c>
      <c r="AF1648" s="73" t="n">
        <f aca="false">SUMIFS(Detail!$L$2:$L$9168,Detail!$C$2:$C$9168,$A1648)</f>
        <v>0</v>
      </c>
      <c r="AG1648" s="74" t="n">
        <f aca="false">SUMIFS(Detail!$N$2:$N$9168,Detail!$C$2:$C$9168,$A1648)</f>
        <v>0</v>
      </c>
    </row>
    <row r="1649" customFormat="false" ht="15" hidden="false" customHeight="false" outlineLevel="0" collapsed="false">
      <c r="A1649" s="71" t="s">
        <v>2395</v>
      </c>
      <c r="B1649" s="71" t="s">
        <v>3323</v>
      </c>
      <c r="C1649" s="71" t="s">
        <v>271</v>
      </c>
      <c r="D1649" s="71" t="str">
        <f aca="false">IFERROR(INDEX('Brand Map'!$B$4:$B$125,MATCH(C1649,'Brand Map'!$A$4:$A$125,0)),"Other")</f>
        <v>LF</v>
      </c>
      <c r="E1649" s="73" t="n">
        <f aca="false">SUMIFS(Detail!$K$2:$K$9168,Detail!$C$2:$C$9168,$A1649)</f>
        <v>3</v>
      </c>
      <c r="F1649" s="73" t="n">
        <f aca="false">SUMIFS(Detail!$E$2:$E$9168,Detail!$C$2:$C$9168,$A1649)</f>
        <v>0</v>
      </c>
      <c r="G1649" s="74" t="n">
        <f aca="false">SUMIFS(Detail!$M$2:$M$9168,Detail!$C$2:$C$9168,$A1649)</f>
        <v>383.74</v>
      </c>
      <c r="H1649" s="74" t="n">
        <f aca="false">SUMIFS(Detail!$D$2:$D$9168,Detail!$C$2:$C$9168,$A1649)</f>
        <v>0</v>
      </c>
      <c r="I1649" s="74" t="n">
        <v>573.56</v>
      </c>
      <c r="J1649" s="51" t="n">
        <f aca="false">IF(E1649&gt;0,AF1649/E1649,0)</f>
        <v>0</v>
      </c>
      <c r="K1649" s="51" t="n">
        <f aca="false">IF(G1649&gt;0,AG1649/G1649,0)</f>
        <v>0</v>
      </c>
      <c r="L1649" s="75" t="n">
        <f aca="false">H1649/Settings!$B$16</f>
        <v>0</v>
      </c>
      <c r="M1649" s="76" t="n">
        <f aca="false">H1649/Settings!$B$20</f>
        <v>0</v>
      </c>
      <c r="N1649" s="77" t="n">
        <f aca="false">E1649*Settings!$B$3</f>
        <v>0.224579867594636</v>
      </c>
      <c r="O1649" s="77" t="n">
        <f aca="false">IF(E1649&gt;0,(AF1649-N1649)/SQRT(E1649*Settings!$B$3*(1-Settings!$B$3)),0)</f>
        <v>-0.492698988813638</v>
      </c>
      <c r="P1649" s="77" t="n">
        <f aca="false">MAX(0,AF1649-N1649)</f>
        <v>0</v>
      </c>
      <c r="Q1649" s="51" t="n">
        <f aca="false">IF(E1649&gt;=Settings!$B$4,(AF1649+Settings!$B$7*Settings!$B$3)/(E1649+Settings!$B$7),Settings!$B$3)</f>
        <v>0.0748599558648786</v>
      </c>
      <c r="R1649" s="78" t="n">
        <f aca="false">PERCENTRANK($H$2:$H$1780,H1649,6)</f>
        <v>0</v>
      </c>
      <c r="S1649" s="78" t="n">
        <f aca="false">PERCENTRANK($Q$2:$Q$1780,Q1649,6)</f>
        <v>0.0646794</v>
      </c>
      <c r="T1649" s="78" t="n">
        <f aca="false">PERCENTRANK($F$2:$F$1780,F1649,6)</f>
        <v>0</v>
      </c>
      <c r="U1649" s="79" t="n">
        <f aca="false">IF(F1649&gt;0,ROUND((Settings!$B$8*T1649+Settings!$B$9*R1649+Settings!$B$10*S1649)/SUM(Settings!$B$8:$B$10),10),0)</f>
        <v>0</v>
      </c>
      <c r="V1649" s="71" t="str">
        <f aca="false">IF(U1649&gt;0,RANK(U1649,$U$2:$U$1780)+COUNTIF($U$2:U1649,U1649)-1,"")</f>
        <v/>
      </c>
      <c r="W1649" s="71" t="str">
        <f aca="false">IF(V1649="","",IF(V1649&lt;=Settings!$B$11,"1 - Fix first",IF(V1649&lt;=Settings!$B$12,"2 - Review","3 - Monitor")))</f>
        <v/>
      </c>
      <c r="X1649" s="71" t="str">
        <f aca="false">IF(AND(E1649&gt;=Settings!$B$4,AF1649&gt;=Settings!$B$5,O1649&gt;=Settings!$B$6),"HIGH RATE","")</f>
        <v/>
      </c>
      <c r="Y1649" s="71" t="str">
        <f aca="false">IF(F1649&gt;0,RANK(F1649,$F$2:$F$1780)+COUNTIF($F$2:F1649,F1649)-1,"")</f>
        <v/>
      </c>
      <c r="Z1649" s="71" t="str">
        <f aca="false">IF(H1649&gt;0,RANK(H1649,$H$2:$H$1780)+COUNTIF($H$2:H1649,H1649)-1,"")</f>
        <v/>
      </c>
      <c r="AA1649" s="71" t="str">
        <f aca="false">IF(AC1649="","",RANK(AC1649,$AC$2:$AC$1780)+COUNTIF($AC$2:AC1649,AC1649)-1)</f>
        <v/>
      </c>
      <c r="AB1649" s="71" t="str">
        <f aca="false">IF(AD1649="","",RANK(AD1649,$AD$2:$AD$1780)+COUNTIF($AD$2:AD1649,AD1649)-1)</f>
        <v/>
      </c>
      <c r="AC1649" s="71" t="str">
        <f aca="false">IF(AND(AF1649&gt;0,E1649&gt;=Settings!$B$4),ROUND(J1649,10),"")</f>
        <v/>
      </c>
      <c r="AD1649" s="71" t="str">
        <f aca="false">IF(X1649="HIGH RATE",ROUND(O1649,10),"")</f>
        <v/>
      </c>
      <c r="AE1649" s="71" t="s">
        <v>59</v>
      </c>
      <c r="AF1649" s="73" t="n">
        <f aca="false">SUMIFS(Detail!$L$2:$L$9168,Detail!$C$2:$C$9168,$A1649)</f>
        <v>0</v>
      </c>
      <c r="AG1649" s="74" t="n">
        <f aca="false">SUMIFS(Detail!$N$2:$N$9168,Detail!$C$2:$C$9168,$A1649)</f>
        <v>0</v>
      </c>
    </row>
    <row r="1650" customFormat="false" ht="15" hidden="false" customHeight="false" outlineLevel="0" collapsed="false">
      <c r="A1650" s="71" t="s">
        <v>2447</v>
      </c>
      <c r="B1650" s="71" t="s">
        <v>2666</v>
      </c>
      <c r="C1650" s="71" t="s">
        <v>271</v>
      </c>
      <c r="D1650" s="71" t="str">
        <f aca="false">IFERROR(INDEX('Brand Map'!$B$4:$B$125,MATCH(C1650,'Brand Map'!$A$4:$A$125,0)),"Other")</f>
        <v>LF</v>
      </c>
      <c r="E1650" s="73" t="n">
        <f aca="false">SUMIFS(Detail!$K$2:$K$9168,Detail!$C$2:$C$9168,$A1650)</f>
        <v>6</v>
      </c>
      <c r="F1650" s="73" t="n">
        <f aca="false">SUMIFS(Detail!$E$2:$E$9168,Detail!$C$2:$C$9168,$A1650)</f>
        <v>0</v>
      </c>
      <c r="G1650" s="74" t="n">
        <f aca="false">SUMIFS(Detail!$M$2:$M$9168,Detail!$C$2:$C$9168,$A1650)</f>
        <v>1541.54</v>
      </c>
      <c r="H1650" s="74" t="n">
        <f aca="false">SUMIFS(Detail!$D$2:$D$9168,Detail!$C$2:$C$9168,$A1650)</f>
        <v>0</v>
      </c>
      <c r="I1650" s="74" t="n">
        <v>1412.05</v>
      </c>
      <c r="J1650" s="51" t="n">
        <f aca="false">IF(E1650&gt;0,AF1650/E1650,0)</f>
        <v>0</v>
      </c>
      <c r="K1650" s="51" t="n">
        <f aca="false">IF(G1650&gt;0,AG1650/G1650,0)</f>
        <v>0</v>
      </c>
      <c r="L1650" s="75" t="n">
        <f aca="false">H1650/Settings!$B$16</f>
        <v>0</v>
      </c>
      <c r="M1650" s="76" t="n">
        <f aca="false">H1650/Settings!$B$20</f>
        <v>0</v>
      </c>
      <c r="N1650" s="77" t="n">
        <f aca="false">E1650*Settings!$B$3</f>
        <v>0.449159735189272</v>
      </c>
      <c r="O1650" s="77" t="n">
        <f aca="false">IF(E1650&gt;0,(AF1650-N1650)/SQRT(E1650*Settings!$B$3*(1-Settings!$B$3)),0)</f>
        <v>-0.696781592147757</v>
      </c>
      <c r="P1650" s="77" t="n">
        <f aca="false">MAX(0,AF1650-N1650)</f>
        <v>0</v>
      </c>
      <c r="Q1650" s="51" t="n">
        <f aca="false">IF(E1650&gt;=Settings!$B$4,(AF1650+Settings!$B$7*Settings!$B$3)/(E1650+Settings!$B$7),Settings!$B$3)</f>
        <v>0.0748599558648786</v>
      </c>
      <c r="R1650" s="78" t="n">
        <f aca="false">PERCENTRANK($H$2:$H$1780,H1650,6)</f>
        <v>0</v>
      </c>
      <c r="S1650" s="78" t="n">
        <f aca="false">PERCENTRANK($Q$2:$Q$1780,Q1650,6)</f>
        <v>0.0646794</v>
      </c>
      <c r="T1650" s="78" t="n">
        <f aca="false">PERCENTRANK($F$2:$F$1780,F1650,6)</f>
        <v>0</v>
      </c>
      <c r="U1650" s="79" t="n">
        <f aca="false">IF(F1650&gt;0,ROUND((Settings!$B$8*T1650+Settings!$B$9*R1650+Settings!$B$10*S1650)/SUM(Settings!$B$8:$B$10),10),0)</f>
        <v>0</v>
      </c>
      <c r="V1650" s="71" t="str">
        <f aca="false">IF(U1650&gt;0,RANK(U1650,$U$2:$U$1780)+COUNTIF($U$2:U1650,U1650)-1,"")</f>
        <v/>
      </c>
      <c r="W1650" s="71" t="str">
        <f aca="false">IF(V1650="","",IF(V1650&lt;=Settings!$B$11,"1 - Fix first",IF(V1650&lt;=Settings!$B$12,"2 - Review","3 - Monitor")))</f>
        <v/>
      </c>
      <c r="X1650" s="71" t="str">
        <f aca="false">IF(AND(E1650&gt;=Settings!$B$4,AF1650&gt;=Settings!$B$5,O1650&gt;=Settings!$B$6),"HIGH RATE","")</f>
        <v/>
      </c>
      <c r="Y1650" s="71" t="str">
        <f aca="false">IF(F1650&gt;0,RANK(F1650,$F$2:$F$1780)+COUNTIF($F$2:F1650,F1650)-1,"")</f>
        <v/>
      </c>
      <c r="Z1650" s="71" t="str">
        <f aca="false">IF(H1650&gt;0,RANK(H1650,$H$2:$H$1780)+COUNTIF($H$2:H1650,H1650)-1,"")</f>
        <v/>
      </c>
      <c r="AA1650" s="71" t="str">
        <f aca="false">IF(AC1650="","",RANK(AC1650,$AC$2:$AC$1780)+COUNTIF($AC$2:AC1650,AC1650)-1)</f>
        <v/>
      </c>
      <c r="AB1650" s="71" t="str">
        <f aca="false">IF(AD1650="","",RANK(AD1650,$AD$2:$AD$1780)+COUNTIF($AD$2:AD1650,AD1650)-1)</f>
        <v/>
      </c>
      <c r="AC1650" s="71" t="str">
        <f aca="false">IF(AND(AF1650&gt;0,E1650&gt;=Settings!$B$4),ROUND(J1650,10),"")</f>
        <v/>
      </c>
      <c r="AD1650" s="71" t="str">
        <f aca="false">IF(X1650="HIGH RATE",ROUND(O1650,10),"")</f>
        <v/>
      </c>
      <c r="AE1650" s="71" t="s">
        <v>59</v>
      </c>
      <c r="AF1650" s="73" t="n">
        <f aca="false">SUMIFS(Detail!$L$2:$L$9168,Detail!$C$2:$C$9168,$A1650)</f>
        <v>0</v>
      </c>
      <c r="AG1650" s="74" t="n">
        <f aca="false">SUMIFS(Detail!$N$2:$N$9168,Detail!$C$2:$C$9168,$A1650)</f>
        <v>0</v>
      </c>
    </row>
    <row r="1651" customFormat="false" ht="15" hidden="false" customHeight="false" outlineLevel="0" collapsed="false">
      <c r="A1651" s="71" t="s">
        <v>998</v>
      </c>
      <c r="B1651" s="71" t="s">
        <v>3324</v>
      </c>
      <c r="C1651" s="71" t="s">
        <v>271</v>
      </c>
      <c r="D1651" s="71" t="str">
        <f aca="false">IFERROR(INDEX('Brand Map'!$B$4:$B$125,MATCH(C1651,'Brand Map'!$A$4:$A$125,0)),"Other")</f>
        <v>LF</v>
      </c>
      <c r="E1651" s="73" t="n">
        <f aca="false">SUMIFS(Detail!$K$2:$K$9168,Detail!$C$2:$C$9168,$A1651)</f>
        <v>15</v>
      </c>
      <c r="F1651" s="73" t="n">
        <f aca="false">SUMIFS(Detail!$E$2:$E$9168,Detail!$C$2:$C$9168,$A1651)</f>
        <v>0</v>
      </c>
      <c r="G1651" s="74" t="n">
        <f aca="false">SUMIFS(Detail!$M$2:$M$9168,Detail!$C$2:$C$9168,$A1651)</f>
        <v>2619.25</v>
      </c>
      <c r="H1651" s="74" t="n">
        <f aca="false">SUMIFS(Detail!$D$2:$D$9168,Detail!$C$2:$C$9168,$A1651)</f>
        <v>0</v>
      </c>
      <c r="I1651" s="74" t="n">
        <v>5986.79</v>
      </c>
      <c r="J1651" s="51" t="n">
        <f aca="false">IF(E1651&gt;0,AF1651/E1651,0)</f>
        <v>0</v>
      </c>
      <c r="K1651" s="51" t="n">
        <f aca="false">IF(G1651&gt;0,AG1651/G1651,0)</f>
        <v>0</v>
      </c>
      <c r="L1651" s="75" t="n">
        <f aca="false">H1651/Settings!$B$16</f>
        <v>0</v>
      </c>
      <c r="M1651" s="76" t="n">
        <f aca="false">H1651/Settings!$B$20</f>
        <v>0</v>
      </c>
      <c r="N1651" s="77" t="n">
        <f aca="false">E1651*Settings!$B$3</f>
        <v>1.12289933797318</v>
      </c>
      <c r="O1651" s="77" t="n">
        <f aca="false">IF(E1651&gt;0,(AF1651-N1651)/SQRT(E1651*Settings!$B$3*(1-Settings!$B$3)),0)</f>
        <v>-1.1017084314327</v>
      </c>
      <c r="P1651" s="77" t="n">
        <f aca="false">MAX(0,AF1651-N1651)</f>
        <v>0</v>
      </c>
      <c r="Q1651" s="51" t="n">
        <f aca="false">IF(E1651&gt;=Settings!$B$4,(AF1651+Settings!$B$7*Settings!$B$3)/(E1651+Settings!$B$7),Settings!$B$3)</f>
        <v>0.0748599558648786</v>
      </c>
      <c r="R1651" s="78" t="n">
        <f aca="false">PERCENTRANK($H$2:$H$1780,H1651,6)</f>
        <v>0</v>
      </c>
      <c r="S1651" s="78" t="n">
        <f aca="false">PERCENTRANK($Q$2:$Q$1780,Q1651,6)</f>
        <v>0.0646794</v>
      </c>
      <c r="T1651" s="78" t="n">
        <f aca="false">PERCENTRANK($F$2:$F$1780,F1651,6)</f>
        <v>0</v>
      </c>
      <c r="U1651" s="79" t="n">
        <f aca="false">IF(F1651&gt;0,ROUND((Settings!$B$8*T1651+Settings!$B$9*R1651+Settings!$B$10*S1651)/SUM(Settings!$B$8:$B$10),10),0)</f>
        <v>0</v>
      </c>
      <c r="V1651" s="71" t="str">
        <f aca="false">IF(U1651&gt;0,RANK(U1651,$U$2:$U$1780)+COUNTIF($U$2:U1651,U1651)-1,"")</f>
        <v/>
      </c>
      <c r="W1651" s="71" t="str">
        <f aca="false">IF(V1651="","",IF(V1651&lt;=Settings!$B$11,"1 - Fix first",IF(V1651&lt;=Settings!$B$12,"2 - Review","3 - Monitor")))</f>
        <v/>
      </c>
      <c r="X1651" s="71" t="str">
        <f aca="false">IF(AND(E1651&gt;=Settings!$B$4,AF1651&gt;=Settings!$B$5,O1651&gt;=Settings!$B$6),"HIGH RATE","")</f>
        <v/>
      </c>
      <c r="Y1651" s="71" t="str">
        <f aca="false">IF(F1651&gt;0,RANK(F1651,$F$2:$F$1780)+COUNTIF($F$2:F1651,F1651)-1,"")</f>
        <v/>
      </c>
      <c r="Z1651" s="71" t="str">
        <f aca="false">IF(H1651&gt;0,RANK(H1651,$H$2:$H$1780)+COUNTIF($H$2:H1651,H1651)-1,"")</f>
        <v/>
      </c>
      <c r="AA1651" s="71" t="str">
        <f aca="false">IF(AC1651="","",RANK(AC1651,$AC$2:$AC$1780)+COUNTIF($AC$2:AC1651,AC1651)-1)</f>
        <v/>
      </c>
      <c r="AB1651" s="71" t="str">
        <f aca="false">IF(AD1651="","",RANK(AD1651,$AD$2:$AD$1780)+COUNTIF($AD$2:AD1651,AD1651)-1)</f>
        <v/>
      </c>
      <c r="AC1651" s="71" t="str">
        <f aca="false">IF(AND(AF1651&gt;0,E1651&gt;=Settings!$B$4),ROUND(J1651,10),"")</f>
        <v/>
      </c>
      <c r="AD1651" s="71" t="str">
        <f aca="false">IF(X1651="HIGH RATE",ROUND(O1651,10),"")</f>
        <v/>
      </c>
      <c r="AE1651" s="71" t="s">
        <v>60</v>
      </c>
      <c r="AF1651" s="73" t="n">
        <f aca="false">SUMIFS(Detail!$L$2:$L$9168,Detail!$C$2:$C$9168,$A1651)</f>
        <v>0</v>
      </c>
      <c r="AG1651" s="74" t="n">
        <f aca="false">SUMIFS(Detail!$N$2:$N$9168,Detail!$C$2:$C$9168,$A1651)</f>
        <v>0</v>
      </c>
    </row>
    <row r="1652" customFormat="false" ht="15" hidden="false" customHeight="false" outlineLevel="0" collapsed="false">
      <c r="A1652" s="71" t="s">
        <v>902</v>
      </c>
      <c r="B1652" s="71" t="s">
        <v>3324</v>
      </c>
      <c r="C1652" s="71" t="s">
        <v>271</v>
      </c>
      <c r="D1652" s="71" t="str">
        <f aca="false">IFERROR(INDEX('Brand Map'!$B$4:$B$125,MATCH(C1652,'Brand Map'!$A$4:$A$125,0)),"Other")</f>
        <v>LF</v>
      </c>
      <c r="E1652" s="73" t="n">
        <f aca="false">SUMIFS(Detail!$K$2:$K$9168,Detail!$C$2:$C$9168,$A1652)</f>
        <v>0</v>
      </c>
      <c r="F1652" s="73" t="n">
        <f aca="false">SUMIFS(Detail!$E$2:$E$9168,Detail!$C$2:$C$9168,$A1652)</f>
        <v>0</v>
      </c>
      <c r="G1652" s="74" t="n">
        <f aca="false">SUMIFS(Detail!$M$2:$M$9168,Detail!$C$2:$C$9168,$A1652)</f>
        <v>0</v>
      </c>
      <c r="H1652" s="74" t="n">
        <f aca="false">SUMIFS(Detail!$D$2:$D$9168,Detail!$C$2:$C$9168,$A1652)</f>
        <v>0</v>
      </c>
      <c r="I1652" s="74" t="n">
        <v>823.8</v>
      </c>
      <c r="J1652" s="51" t="n">
        <f aca="false">IF(E1652&gt;0,AF1652/E1652,0)</f>
        <v>0</v>
      </c>
      <c r="K1652" s="51" t="n">
        <f aca="false">IF(G1652&gt;0,AG1652/G1652,0)</f>
        <v>0</v>
      </c>
      <c r="L1652" s="75" t="n">
        <f aca="false">H1652/Settings!$B$16</f>
        <v>0</v>
      </c>
      <c r="M1652" s="76" t="n">
        <f aca="false">H1652/Settings!$B$20</f>
        <v>0</v>
      </c>
      <c r="N1652" s="77" t="n">
        <f aca="false">E1652*Settings!$B$3</f>
        <v>0</v>
      </c>
      <c r="O1652" s="77" t="n">
        <f aca="false">IF(E1652&gt;0,(AF1652-N1652)/SQRT(E1652*Settings!$B$3*(1-Settings!$B$3)),0)</f>
        <v>0</v>
      </c>
      <c r="P1652" s="77" t="n">
        <f aca="false">MAX(0,AF1652-N1652)</f>
        <v>0</v>
      </c>
      <c r="Q1652" s="51" t="n">
        <f aca="false">IF(E1652&gt;=Settings!$B$4,(AF1652+Settings!$B$7*Settings!$B$3)/(E1652+Settings!$B$7),Settings!$B$3)</f>
        <v>0.0748599558648786</v>
      </c>
      <c r="R1652" s="78" t="n">
        <f aca="false">PERCENTRANK($H$2:$H$1780,H1652,6)</f>
        <v>0</v>
      </c>
      <c r="S1652" s="78" t="n">
        <f aca="false">PERCENTRANK($Q$2:$Q$1780,Q1652,6)</f>
        <v>0.0646794</v>
      </c>
      <c r="T1652" s="78" t="n">
        <f aca="false">PERCENTRANK($F$2:$F$1780,F1652,6)</f>
        <v>0</v>
      </c>
      <c r="U1652" s="79" t="n">
        <f aca="false">IF(F1652&gt;0,ROUND((Settings!$B$8*T1652+Settings!$B$9*R1652+Settings!$B$10*S1652)/SUM(Settings!$B$8:$B$10),10),0)</f>
        <v>0</v>
      </c>
      <c r="V1652" s="71" t="str">
        <f aca="false">IF(U1652&gt;0,RANK(U1652,$U$2:$U$1780)+COUNTIF($U$2:U1652,U1652)-1,"")</f>
        <v/>
      </c>
      <c r="W1652" s="71" t="str">
        <f aca="false">IF(V1652="","",IF(V1652&lt;=Settings!$B$11,"1 - Fix first",IF(V1652&lt;=Settings!$B$12,"2 - Review","3 - Monitor")))</f>
        <v/>
      </c>
      <c r="X1652" s="71" t="str">
        <f aca="false">IF(AND(E1652&gt;=Settings!$B$4,AF1652&gt;=Settings!$B$5,O1652&gt;=Settings!$B$6),"HIGH RATE","")</f>
        <v/>
      </c>
      <c r="Y1652" s="71" t="str">
        <f aca="false">IF(F1652&gt;0,RANK(F1652,$F$2:$F$1780)+COUNTIF($F$2:F1652,F1652)-1,"")</f>
        <v/>
      </c>
      <c r="Z1652" s="71" t="str">
        <f aca="false">IF(H1652&gt;0,RANK(H1652,$H$2:$H$1780)+COUNTIF($H$2:H1652,H1652)-1,"")</f>
        <v/>
      </c>
      <c r="AA1652" s="71" t="str">
        <f aca="false">IF(AC1652="","",RANK(AC1652,$AC$2:$AC$1780)+COUNTIF($AC$2:AC1652,AC1652)-1)</f>
        <v/>
      </c>
      <c r="AB1652" s="71" t="str">
        <f aca="false">IF(AD1652="","",RANK(AD1652,$AD$2:$AD$1780)+COUNTIF($AD$2:AD1652,AD1652)-1)</f>
        <v/>
      </c>
      <c r="AC1652" s="71" t="str">
        <f aca="false">IF(AND(AF1652&gt;0,E1652&gt;=Settings!$B$4),ROUND(J1652,10),"")</f>
        <v/>
      </c>
      <c r="AD1652" s="71" t="str">
        <f aca="false">IF(X1652="HIGH RATE",ROUND(O1652,10),"")</f>
        <v/>
      </c>
      <c r="AE1652" s="71" t="s">
        <v>60</v>
      </c>
      <c r="AF1652" s="73" t="n">
        <f aca="false">SUMIFS(Detail!$L$2:$L$9168,Detail!$C$2:$C$9168,$A1652)</f>
        <v>0</v>
      </c>
      <c r="AG1652" s="74" t="n">
        <f aca="false">SUMIFS(Detail!$N$2:$N$9168,Detail!$C$2:$C$9168,$A1652)</f>
        <v>0</v>
      </c>
    </row>
    <row r="1653" customFormat="false" ht="15" hidden="false" customHeight="false" outlineLevel="0" collapsed="false">
      <c r="A1653" s="71" t="s">
        <v>1259</v>
      </c>
      <c r="B1653" s="71" t="s">
        <v>3324</v>
      </c>
      <c r="C1653" s="71" t="s">
        <v>271</v>
      </c>
      <c r="D1653" s="71" t="str">
        <f aca="false">IFERROR(INDEX('Brand Map'!$B$4:$B$125,MATCH(C1653,'Brand Map'!$A$4:$A$125,0)),"Other")</f>
        <v>LF</v>
      </c>
      <c r="E1653" s="73" t="n">
        <f aca="false">SUMIFS(Detail!$K$2:$K$9168,Detail!$C$2:$C$9168,$A1653)</f>
        <v>0</v>
      </c>
      <c r="F1653" s="73" t="n">
        <f aca="false">SUMIFS(Detail!$E$2:$E$9168,Detail!$C$2:$C$9168,$A1653)</f>
        <v>0</v>
      </c>
      <c r="G1653" s="74" t="n">
        <f aca="false">SUMIFS(Detail!$M$2:$M$9168,Detail!$C$2:$C$9168,$A1653)</f>
        <v>0</v>
      </c>
      <c r="H1653" s="74" t="n">
        <f aca="false">SUMIFS(Detail!$D$2:$D$9168,Detail!$C$2:$C$9168,$A1653)</f>
        <v>0</v>
      </c>
      <c r="I1653" s="74" t="n">
        <v>252.95</v>
      </c>
      <c r="J1653" s="51" t="n">
        <f aca="false">IF(E1653&gt;0,AF1653/E1653,0)</f>
        <v>0</v>
      </c>
      <c r="K1653" s="51" t="n">
        <f aca="false">IF(G1653&gt;0,AG1653/G1653,0)</f>
        <v>0</v>
      </c>
      <c r="L1653" s="75" t="n">
        <f aca="false">H1653/Settings!$B$16</f>
        <v>0</v>
      </c>
      <c r="M1653" s="76" t="n">
        <f aca="false">H1653/Settings!$B$20</f>
        <v>0</v>
      </c>
      <c r="N1653" s="77" t="n">
        <f aca="false">E1653*Settings!$B$3</f>
        <v>0</v>
      </c>
      <c r="O1653" s="77" t="n">
        <f aca="false">IF(E1653&gt;0,(AF1653-N1653)/SQRT(E1653*Settings!$B$3*(1-Settings!$B$3)),0)</f>
        <v>0</v>
      </c>
      <c r="P1653" s="77" t="n">
        <f aca="false">MAX(0,AF1653-N1653)</f>
        <v>0</v>
      </c>
      <c r="Q1653" s="51" t="n">
        <f aca="false">IF(E1653&gt;=Settings!$B$4,(AF1653+Settings!$B$7*Settings!$B$3)/(E1653+Settings!$B$7),Settings!$B$3)</f>
        <v>0.0748599558648786</v>
      </c>
      <c r="R1653" s="78" t="n">
        <f aca="false">PERCENTRANK($H$2:$H$1780,H1653,6)</f>
        <v>0</v>
      </c>
      <c r="S1653" s="78" t="n">
        <f aca="false">PERCENTRANK($Q$2:$Q$1780,Q1653,6)</f>
        <v>0.0646794</v>
      </c>
      <c r="T1653" s="78" t="n">
        <f aca="false">PERCENTRANK($F$2:$F$1780,F1653,6)</f>
        <v>0</v>
      </c>
      <c r="U1653" s="79" t="n">
        <f aca="false">IF(F1653&gt;0,ROUND((Settings!$B$8*T1653+Settings!$B$9*R1653+Settings!$B$10*S1653)/SUM(Settings!$B$8:$B$10),10),0)</f>
        <v>0</v>
      </c>
      <c r="V1653" s="71" t="str">
        <f aca="false">IF(U1653&gt;0,RANK(U1653,$U$2:$U$1780)+COUNTIF($U$2:U1653,U1653)-1,"")</f>
        <v/>
      </c>
      <c r="W1653" s="71" t="str">
        <f aca="false">IF(V1653="","",IF(V1653&lt;=Settings!$B$11,"1 - Fix first",IF(V1653&lt;=Settings!$B$12,"2 - Review","3 - Monitor")))</f>
        <v/>
      </c>
      <c r="X1653" s="71" t="str">
        <f aca="false">IF(AND(E1653&gt;=Settings!$B$4,AF1653&gt;=Settings!$B$5,O1653&gt;=Settings!$B$6),"HIGH RATE","")</f>
        <v/>
      </c>
      <c r="Y1653" s="71" t="str">
        <f aca="false">IF(F1653&gt;0,RANK(F1653,$F$2:$F$1780)+COUNTIF($F$2:F1653,F1653)-1,"")</f>
        <v/>
      </c>
      <c r="Z1653" s="71" t="str">
        <f aca="false">IF(H1653&gt;0,RANK(H1653,$H$2:$H$1780)+COUNTIF($H$2:H1653,H1653)-1,"")</f>
        <v/>
      </c>
      <c r="AA1653" s="71" t="str">
        <f aca="false">IF(AC1653="","",RANK(AC1653,$AC$2:$AC$1780)+COUNTIF($AC$2:AC1653,AC1653)-1)</f>
        <v/>
      </c>
      <c r="AB1653" s="71" t="str">
        <f aca="false">IF(AD1653="","",RANK(AD1653,$AD$2:$AD$1780)+COUNTIF($AD$2:AD1653,AD1653)-1)</f>
        <v/>
      </c>
      <c r="AC1653" s="71" t="str">
        <f aca="false">IF(AND(AF1653&gt;0,E1653&gt;=Settings!$B$4),ROUND(J1653,10),"")</f>
        <v/>
      </c>
      <c r="AD1653" s="71" t="str">
        <f aca="false">IF(X1653="HIGH RATE",ROUND(O1653,10),"")</f>
        <v/>
      </c>
      <c r="AE1653" s="71" t="s">
        <v>60</v>
      </c>
      <c r="AF1653" s="73" t="n">
        <f aca="false">SUMIFS(Detail!$L$2:$L$9168,Detail!$C$2:$C$9168,$A1653)</f>
        <v>0</v>
      </c>
      <c r="AG1653" s="74" t="n">
        <f aca="false">SUMIFS(Detail!$N$2:$N$9168,Detail!$C$2:$C$9168,$A1653)</f>
        <v>0</v>
      </c>
    </row>
    <row r="1654" customFormat="false" ht="15" hidden="false" customHeight="false" outlineLevel="0" collapsed="false">
      <c r="A1654" s="71" t="s">
        <v>1941</v>
      </c>
      <c r="B1654" s="71" t="s">
        <v>3325</v>
      </c>
      <c r="C1654" s="71" t="s">
        <v>694</v>
      </c>
      <c r="D1654" s="71" t="str">
        <f aca="false">IFERROR(INDEX('Brand Map'!$B$4:$B$125,MATCH(C1654,'Brand Map'!$A$4:$A$125,0)),"Other")</f>
        <v>Other (small prefixes)</v>
      </c>
      <c r="E1654" s="73" t="n">
        <f aca="false">SUMIFS(Detail!$K$2:$K$9168,Detail!$C$2:$C$9168,$A1654)</f>
        <v>0</v>
      </c>
      <c r="F1654" s="73" t="n">
        <f aca="false">SUMIFS(Detail!$E$2:$E$9168,Detail!$C$2:$C$9168,$A1654)</f>
        <v>0</v>
      </c>
      <c r="G1654" s="74" t="n">
        <f aca="false">SUMIFS(Detail!$M$2:$M$9168,Detail!$C$2:$C$9168,$A1654)</f>
        <v>0</v>
      </c>
      <c r="H1654" s="74" t="n">
        <f aca="false">SUMIFS(Detail!$D$2:$D$9168,Detail!$C$2:$C$9168,$A1654)</f>
        <v>0</v>
      </c>
      <c r="I1654" s="74" t="n">
        <v>54.95</v>
      </c>
      <c r="J1654" s="51" t="n">
        <f aca="false">IF(E1654&gt;0,AF1654/E1654,0)</f>
        <v>0</v>
      </c>
      <c r="K1654" s="51" t="n">
        <f aca="false">IF(G1654&gt;0,AG1654/G1654,0)</f>
        <v>0</v>
      </c>
      <c r="L1654" s="75" t="n">
        <f aca="false">H1654/Settings!$B$16</f>
        <v>0</v>
      </c>
      <c r="M1654" s="76" t="n">
        <f aca="false">H1654/Settings!$B$20</f>
        <v>0</v>
      </c>
      <c r="N1654" s="77" t="n">
        <f aca="false">E1654*Settings!$B$3</f>
        <v>0</v>
      </c>
      <c r="O1654" s="77" t="n">
        <f aca="false">IF(E1654&gt;0,(AF1654-N1654)/SQRT(E1654*Settings!$B$3*(1-Settings!$B$3)),0)</f>
        <v>0</v>
      </c>
      <c r="P1654" s="77" t="n">
        <f aca="false">MAX(0,AF1654-N1654)</f>
        <v>0</v>
      </c>
      <c r="Q1654" s="51" t="n">
        <f aca="false">IF(E1654&gt;=Settings!$B$4,(AF1654+Settings!$B$7*Settings!$B$3)/(E1654+Settings!$B$7),Settings!$B$3)</f>
        <v>0.0748599558648786</v>
      </c>
      <c r="R1654" s="78" t="n">
        <f aca="false">PERCENTRANK($H$2:$H$1780,H1654,6)</f>
        <v>0</v>
      </c>
      <c r="S1654" s="78" t="n">
        <f aca="false">PERCENTRANK($Q$2:$Q$1780,Q1654,6)</f>
        <v>0.0646794</v>
      </c>
      <c r="T1654" s="78" t="n">
        <f aca="false">PERCENTRANK($F$2:$F$1780,F1654,6)</f>
        <v>0</v>
      </c>
      <c r="U1654" s="79" t="n">
        <f aca="false">IF(F1654&gt;0,ROUND((Settings!$B$8*T1654+Settings!$B$9*R1654+Settings!$B$10*S1654)/SUM(Settings!$B$8:$B$10),10),0)</f>
        <v>0</v>
      </c>
      <c r="V1654" s="71" t="str">
        <f aca="false">IF(U1654&gt;0,RANK(U1654,$U$2:$U$1780)+COUNTIF($U$2:U1654,U1654)-1,"")</f>
        <v/>
      </c>
      <c r="W1654" s="71" t="str">
        <f aca="false">IF(V1654="","",IF(V1654&lt;=Settings!$B$11,"1 - Fix first",IF(V1654&lt;=Settings!$B$12,"2 - Review","3 - Monitor")))</f>
        <v/>
      </c>
      <c r="X1654" s="71" t="str">
        <f aca="false">IF(AND(E1654&gt;=Settings!$B$4,AF1654&gt;=Settings!$B$5,O1654&gt;=Settings!$B$6),"HIGH RATE","")</f>
        <v/>
      </c>
      <c r="Y1654" s="71" t="str">
        <f aca="false">IF(F1654&gt;0,RANK(F1654,$F$2:$F$1780)+COUNTIF($F$2:F1654,F1654)-1,"")</f>
        <v/>
      </c>
      <c r="Z1654" s="71" t="str">
        <f aca="false">IF(H1654&gt;0,RANK(H1654,$H$2:$H$1780)+COUNTIF($H$2:H1654,H1654)-1,"")</f>
        <v/>
      </c>
      <c r="AA1654" s="71" t="str">
        <f aca="false">IF(AC1654="","",RANK(AC1654,$AC$2:$AC$1780)+COUNTIF($AC$2:AC1654,AC1654)-1)</f>
        <v/>
      </c>
      <c r="AB1654" s="71" t="str">
        <f aca="false">IF(AD1654="","",RANK(AD1654,$AD$2:$AD$1780)+COUNTIF($AD$2:AD1654,AD1654)-1)</f>
        <v/>
      </c>
      <c r="AC1654" s="71" t="str">
        <f aca="false">IF(AND(AF1654&gt;0,E1654&gt;=Settings!$B$4),ROUND(J1654,10),"")</f>
        <v/>
      </c>
      <c r="AD1654" s="71" t="str">
        <f aca="false">IF(X1654="HIGH RATE",ROUND(O1654,10),"")</f>
        <v/>
      </c>
      <c r="AE1654" s="71" t="s">
        <v>60</v>
      </c>
      <c r="AF1654" s="73" t="n">
        <f aca="false">SUMIFS(Detail!$L$2:$L$9168,Detail!$C$2:$C$9168,$A1654)</f>
        <v>0</v>
      </c>
      <c r="AG1654" s="74" t="n">
        <f aca="false">SUMIFS(Detail!$N$2:$N$9168,Detail!$C$2:$C$9168,$A1654)</f>
        <v>0</v>
      </c>
    </row>
    <row r="1655" customFormat="false" ht="15" hidden="false" customHeight="false" outlineLevel="0" collapsed="false">
      <c r="A1655" s="71" t="s">
        <v>695</v>
      </c>
      <c r="B1655" s="71" t="s">
        <v>696</v>
      </c>
      <c r="C1655" s="71" t="s">
        <v>694</v>
      </c>
      <c r="D1655" s="71" t="str">
        <f aca="false">IFERROR(INDEX('Brand Map'!$B$4:$B$125,MATCH(C1655,'Brand Map'!$A$4:$A$125,0)),"Other")</f>
        <v>Other (small prefixes)</v>
      </c>
      <c r="E1655" s="73" t="n">
        <f aca="false">SUMIFS(Detail!$K$2:$K$9168,Detail!$C$2:$C$9168,$A1655)</f>
        <v>2</v>
      </c>
      <c r="F1655" s="73" t="n">
        <f aca="false">SUMIFS(Detail!$E$2:$E$9168,Detail!$C$2:$C$9168,$A1655)</f>
        <v>0</v>
      </c>
      <c r="G1655" s="74" t="n">
        <f aca="false">SUMIFS(Detail!$M$2:$M$9168,Detail!$C$2:$C$9168,$A1655)</f>
        <v>309</v>
      </c>
      <c r="H1655" s="74" t="n">
        <f aca="false">SUMIFS(Detail!$D$2:$D$9168,Detail!$C$2:$C$9168,$A1655)</f>
        <v>0</v>
      </c>
      <c r="I1655" s="74" t="n">
        <v>872.44</v>
      </c>
      <c r="J1655" s="51" t="n">
        <f aca="false">IF(E1655&gt;0,AF1655/E1655,0)</f>
        <v>0</v>
      </c>
      <c r="K1655" s="51" t="n">
        <f aca="false">IF(G1655&gt;0,AG1655/G1655,0)</f>
        <v>0</v>
      </c>
      <c r="L1655" s="75" t="n">
        <f aca="false">H1655/Settings!$B$16</f>
        <v>0</v>
      </c>
      <c r="M1655" s="76" t="n">
        <f aca="false">H1655/Settings!$B$20</f>
        <v>0</v>
      </c>
      <c r="N1655" s="77" t="n">
        <f aca="false">E1655*Settings!$B$3</f>
        <v>0.149719911729757</v>
      </c>
      <c r="O1655" s="77" t="n">
        <f aca="false">IF(E1655&gt;0,(AF1655-N1655)/SQRT(E1655*Settings!$B$3*(1-Settings!$B$3)),0)</f>
        <v>-0.402287039792884</v>
      </c>
      <c r="P1655" s="77" t="n">
        <f aca="false">MAX(0,AF1655-N1655)</f>
        <v>0</v>
      </c>
      <c r="Q1655" s="51" t="n">
        <f aca="false">IF(E1655&gt;=Settings!$B$4,(AF1655+Settings!$B$7*Settings!$B$3)/(E1655+Settings!$B$7),Settings!$B$3)</f>
        <v>0.0748599558648786</v>
      </c>
      <c r="R1655" s="78" t="n">
        <f aca="false">PERCENTRANK($H$2:$H$1780,H1655,6)</f>
        <v>0</v>
      </c>
      <c r="S1655" s="78" t="n">
        <f aca="false">PERCENTRANK($Q$2:$Q$1780,Q1655,6)</f>
        <v>0.0646794</v>
      </c>
      <c r="T1655" s="78" t="n">
        <f aca="false">PERCENTRANK($F$2:$F$1780,F1655,6)</f>
        <v>0</v>
      </c>
      <c r="U1655" s="79" t="n">
        <f aca="false">IF(F1655&gt;0,ROUND((Settings!$B$8*T1655+Settings!$B$9*R1655+Settings!$B$10*S1655)/SUM(Settings!$B$8:$B$10),10),0)</f>
        <v>0</v>
      </c>
      <c r="V1655" s="71" t="str">
        <f aca="false">IF(U1655&gt;0,RANK(U1655,$U$2:$U$1780)+COUNTIF($U$2:U1655,U1655)-1,"")</f>
        <v/>
      </c>
      <c r="W1655" s="71" t="str">
        <f aca="false">IF(V1655="","",IF(V1655&lt;=Settings!$B$11,"1 - Fix first",IF(V1655&lt;=Settings!$B$12,"2 - Review","3 - Monitor")))</f>
        <v/>
      </c>
      <c r="X1655" s="71" t="str">
        <f aca="false">IF(AND(E1655&gt;=Settings!$B$4,AF1655&gt;=Settings!$B$5,O1655&gt;=Settings!$B$6),"HIGH RATE","")</f>
        <v/>
      </c>
      <c r="Y1655" s="71" t="str">
        <f aca="false">IF(F1655&gt;0,RANK(F1655,$F$2:$F$1780)+COUNTIF($F$2:F1655,F1655)-1,"")</f>
        <v/>
      </c>
      <c r="Z1655" s="71" t="str">
        <f aca="false">IF(H1655&gt;0,RANK(H1655,$H$2:$H$1780)+COUNTIF($H$2:H1655,H1655)-1,"")</f>
        <v/>
      </c>
      <c r="AA1655" s="71" t="str">
        <f aca="false">IF(AC1655="","",RANK(AC1655,$AC$2:$AC$1780)+COUNTIF($AC$2:AC1655,AC1655)-1)</f>
        <v/>
      </c>
      <c r="AB1655" s="71" t="str">
        <f aca="false">IF(AD1655="","",RANK(AD1655,$AD$2:$AD$1780)+COUNTIF($AD$2:AD1655,AD1655)-1)</f>
        <v/>
      </c>
      <c r="AC1655" s="71" t="str">
        <f aca="false">IF(AND(AF1655&gt;0,E1655&gt;=Settings!$B$4),ROUND(J1655,10),"")</f>
        <v/>
      </c>
      <c r="AD1655" s="71" t="str">
        <f aca="false">IF(X1655="HIGH RATE",ROUND(O1655,10),"")</f>
        <v/>
      </c>
      <c r="AE1655" s="71" t="s">
        <v>59</v>
      </c>
      <c r="AF1655" s="73" t="n">
        <f aca="false">SUMIFS(Detail!$L$2:$L$9168,Detail!$C$2:$C$9168,$A1655)</f>
        <v>0</v>
      </c>
      <c r="AG1655" s="74" t="n">
        <f aca="false">SUMIFS(Detail!$N$2:$N$9168,Detail!$C$2:$C$9168,$A1655)</f>
        <v>0</v>
      </c>
    </row>
    <row r="1656" customFormat="false" ht="15" hidden="false" customHeight="false" outlineLevel="0" collapsed="false">
      <c r="A1656" s="71" t="s">
        <v>987</v>
      </c>
      <c r="B1656" s="71" t="s">
        <v>3326</v>
      </c>
      <c r="C1656" s="71" t="s">
        <v>642</v>
      </c>
      <c r="D1656" s="71" t="str">
        <f aca="false">IFERROR(INDEX('Brand Map'!$B$4:$B$125,MATCH(C1656,'Brand Map'!$A$4:$A$125,0)),"Other")</f>
        <v>Other (small prefixes)</v>
      </c>
      <c r="E1656" s="73" t="n">
        <f aca="false">SUMIFS(Detail!$K$2:$K$9168,Detail!$C$2:$C$9168,$A1656)</f>
        <v>8</v>
      </c>
      <c r="F1656" s="73" t="n">
        <f aca="false">SUMIFS(Detail!$E$2:$E$9168,Detail!$C$2:$C$9168,$A1656)</f>
        <v>0</v>
      </c>
      <c r="G1656" s="74" t="n">
        <f aca="false">SUMIFS(Detail!$M$2:$M$9168,Detail!$C$2:$C$9168,$A1656)</f>
        <v>576.91</v>
      </c>
      <c r="H1656" s="74" t="n">
        <f aca="false">SUMIFS(Detail!$D$2:$D$9168,Detail!$C$2:$C$9168,$A1656)</f>
        <v>0</v>
      </c>
      <c r="I1656" s="74" t="n">
        <v>4615.39</v>
      </c>
      <c r="J1656" s="51" t="n">
        <f aca="false">IF(E1656&gt;0,AF1656/E1656,0)</f>
        <v>0</v>
      </c>
      <c r="K1656" s="51" t="n">
        <f aca="false">IF(G1656&gt;0,AG1656/G1656,0)</f>
        <v>0</v>
      </c>
      <c r="L1656" s="75" t="n">
        <f aca="false">H1656/Settings!$B$16</f>
        <v>0</v>
      </c>
      <c r="M1656" s="76" t="n">
        <f aca="false">H1656/Settings!$B$20</f>
        <v>0</v>
      </c>
      <c r="N1656" s="77" t="n">
        <f aca="false">E1656*Settings!$B$3</f>
        <v>0.598879646919029</v>
      </c>
      <c r="O1656" s="77" t="n">
        <f aca="false">IF(E1656&gt;0,(AF1656-N1656)/SQRT(E1656*Settings!$B$3*(1-Settings!$B$3)),0)</f>
        <v>-0.804574079585767</v>
      </c>
      <c r="P1656" s="77" t="n">
        <f aca="false">MAX(0,AF1656-N1656)</f>
        <v>0</v>
      </c>
      <c r="Q1656" s="51" t="n">
        <f aca="false">IF(E1656&gt;=Settings!$B$4,(AF1656+Settings!$B$7*Settings!$B$3)/(E1656+Settings!$B$7),Settings!$B$3)</f>
        <v>0.0748599558648786</v>
      </c>
      <c r="R1656" s="78" t="n">
        <f aca="false">PERCENTRANK($H$2:$H$1780,H1656,6)</f>
        <v>0</v>
      </c>
      <c r="S1656" s="78" t="n">
        <f aca="false">PERCENTRANK($Q$2:$Q$1780,Q1656,6)</f>
        <v>0.0646794</v>
      </c>
      <c r="T1656" s="78" t="n">
        <f aca="false">PERCENTRANK($F$2:$F$1780,F1656,6)</f>
        <v>0</v>
      </c>
      <c r="U1656" s="79" t="n">
        <f aca="false">IF(F1656&gt;0,ROUND((Settings!$B$8*T1656+Settings!$B$9*R1656+Settings!$B$10*S1656)/SUM(Settings!$B$8:$B$10),10),0)</f>
        <v>0</v>
      </c>
      <c r="V1656" s="71" t="str">
        <f aca="false">IF(U1656&gt;0,RANK(U1656,$U$2:$U$1780)+COUNTIF($U$2:U1656,U1656)-1,"")</f>
        <v/>
      </c>
      <c r="W1656" s="71" t="str">
        <f aca="false">IF(V1656="","",IF(V1656&lt;=Settings!$B$11,"1 - Fix first",IF(V1656&lt;=Settings!$B$12,"2 - Review","3 - Monitor")))</f>
        <v/>
      </c>
      <c r="X1656" s="71" t="str">
        <f aca="false">IF(AND(E1656&gt;=Settings!$B$4,AF1656&gt;=Settings!$B$5,O1656&gt;=Settings!$B$6),"HIGH RATE","")</f>
        <v/>
      </c>
      <c r="Y1656" s="71" t="str">
        <f aca="false">IF(F1656&gt;0,RANK(F1656,$F$2:$F$1780)+COUNTIF($F$2:F1656,F1656)-1,"")</f>
        <v/>
      </c>
      <c r="Z1656" s="71" t="str">
        <f aca="false">IF(H1656&gt;0,RANK(H1656,$H$2:$H$1780)+COUNTIF($H$2:H1656,H1656)-1,"")</f>
        <v/>
      </c>
      <c r="AA1656" s="71" t="str">
        <f aca="false">IF(AC1656="","",RANK(AC1656,$AC$2:$AC$1780)+COUNTIF($AC$2:AC1656,AC1656)-1)</f>
        <v/>
      </c>
      <c r="AB1656" s="71" t="str">
        <f aca="false">IF(AD1656="","",RANK(AD1656,$AD$2:$AD$1780)+COUNTIF($AD$2:AD1656,AD1656)-1)</f>
        <v/>
      </c>
      <c r="AC1656" s="71" t="str">
        <f aca="false">IF(AND(AF1656&gt;0,E1656&gt;=Settings!$B$4),ROUND(J1656,10),"")</f>
        <v/>
      </c>
      <c r="AD1656" s="71" t="str">
        <f aca="false">IF(X1656="HIGH RATE",ROUND(O1656,10),"")</f>
        <v/>
      </c>
      <c r="AE1656" s="71" t="s">
        <v>61</v>
      </c>
      <c r="AF1656" s="73" t="n">
        <f aca="false">SUMIFS(Detail!$L$2:$L$9168,Detail!$C$2:$C$9168,$A1656)</f>
        <v>0</v>
      </c>
      <c r="AG1656" s="74" t="n">
        <f aca="false">SUMIFS(Detail!$N$2:$N$9168,Detail!$C$2:$C$9168,$A1656)</f>
        <v>0</v>
      </c>
    </row>
    <row r="1657" customFormat="false" ht="15" hidden="false" customHeight="false" outlineLevel="0" collapsed="false">
      <c r="A1657" s="71" t="s">
        <v>643</v>
      </c>
      <c r="B1657" s="71" t="s">
        <v>644</v>
      </c>
      <c r="C1657" s="71" t="s">
        <v>642</v>
      </c>
      <c r="D1657" s="71" t="str">
        <f aca="false">IFERROR(INDEX('Brand Map'!$B$4:$B$125,MATCH(C1657,'Brand Map'!$A$4:$A$125,0)),"Other")</f>
        <v>Other (small prefixes)</v>
      </c>
      <c r="E1657" s="73" t="n">
        <f aca="false">SUMIFS(Detail!$K$2:$K$9168,Detail!$C$2:$C$9168,$A1657)</f>
        <v>12</v>
      </c>
      <c r="F1657" s="73" t="n">
        <f aca="false">SUMIFS(Detail!$E$2:$E$9168,Detail!$C$2:$C$9168,$A1657)</f>
        <v>0</v>
      </c>
      <c r="G1657" s="74" t="n">
        <f aca="false">SUMIFS(Detail!$M$2:$M$9168,Detail!$C$2:$C$9168,$A1657)</f>
        <v>1344.91</v>
      </c>
      <c r="H1657" s="74" t="n">
        <f aca="false">SUMIFS(Detail!$D$2:$D$9168,Detail!$C$2:$C$9168,$A1657)</f>
        <v>0</v>
      </c>
      <c r="I1657" s="74" t="n">
        <v>2640.08</v>
      </c>
      <c r="J1657" s="51" t="n">
        <f aca="false">IF(E1657&gt;0,AF1657/E1657,0)</f>
        <v>0</v>
      </c>
      <c r="K1657" s="51" t="n">
        <f aca="false">IF(G1657&gt;0,AG1657/G1657,0)</f>
        <v>0</v>
      </c>
      <c r="L1657" s="75" t="n">
        <f aca="false">H1657/Settings!$B$16</f>
        <v>0</v>
      </c>
      <c r="M1657" s="76" t="n">
        <f aca="false">H1657/Settings!$B$20</f>
        <v>0</v>
      </c>
      <c r="N1657" s="77" t="n">
        <f aca="false">E1657*Settings!$B$3</f>
        <v>0.898319470378544</v>
      </c>
      <c r="O1657" s="77" t="n">
        <f aca="false">IF(E1657&gt;0,(AF1657-N1657)/SQRT(E1657*Settings!$B$3*(1-Settings!$B$3)),0)</f>
        <v>-0.985397977627277</v>
      </c>
      <c r="P1657" s="77" t="n">
        <f aca="false">MAX(0,AF1657-N1657)</f>
        <v>0</v>
      </c>
      <c r="Q1657" s="51" t="n">
        <f aca="false">IF(E1657&gt;=Settings!$B$4,(AF1657+Settings!$B$7*Settings!$B$3)/(E1657+Settings!$B$7),Settings!$B$3)</f>
        <v>0.0748599558648786</v>
      </c>
      <c r="R1657" s="78" t="n">
        <f aca="false">PERCENTRANK($H$2:$H$1780,H1657,6)</f>
        <v>0</v>
      </c>
      <c r="S1657" s="78" t="n">
        <f aca="false">PERCENTRANK($Q$2:$Q$1780,Q1657,6)</f>
        <v>0.0646794</v>
      </c>
      <c r="T1657" s="78" t="n">
        <f aca="false">PERCENTRANK($F$2:$F$1780,F1657,6)</f>
        <v>0</v>
      </c>
      <c r="U1657" s="79" t="n">
        <f aca="false">IF(F1657&gt;0,ROUND((Settings!$B$8*T1657+Settings!$B$9*R1657+Settings!$B$10*S1657)/SUM(Settings!$B$8:$B$10),10),0)</f>
        <v>0</v>
      </c>
      <c r="V1657" s="71" t="str">
        <f aca="false">IF(U1657&gt;0,RANK(U1657,$U$2:$U$1780)+COUNTIF($U$2:U1657,U1657)-1,"")</f>
        <v/>
      </c>
      <c r="W1657" s="71" t="str">
        <f aca="false">IF(V1657="","",IF(V1657&lt;=Settings!$B$11,"1 - Fix first",IF(V1657&lt;=Settings!$B$12,"2 - Review","3 - Monitor")))</f>
        <v/>
      </c>
      <c r="X1657" s="71" t="str">
        <f aca="false">IF(AND(E1657&gt;=Settings!$B$4,AF1657&gt;=Settings!$B$5,O1657&gt;=Settings!$B$6),"HIGH RATE","")</f>
        <v/>
      </c>
      <c r="Y1657" s="71" t="str">
        <f aca="false">IF(F1657&gt;0,RANK(F1657,$F$2:$F$1780)+COUNTIF($F$2:F1657,F1657)-1,"")</f>
        <v/>
      </c>
      <c r="Z1657" s="71" t="str">
        <f aca="false">IF(H1657&gt;0,RANK(H1657,$H$2:$H$1780)+COUNTIF($H$2:H1657,H1657)-1,"")</f>
        <v/>
      </c>
      <c r="AA1657" s="71" t="str">
        <f aca="false">IF(AC1657="","",RANK(AC1657,$AC$2:$AC$1780)+COUNTIF($AC$2:AC1657,AC1657)-1)</f>
        <v/>
      </c>
      <c r="AB1657" s="71" t="str">
        <f aca="false">IF(AD1657="","",RANK(AD1657,$AD$2:$AD$1780)+COUNTIF($AD$2:AD1657,AD1657)-1)</f>
        <v/>
      </c>
      <c r="AC1657" s="71" t="str">
        <f aca="false">IF(AND(AF1657&gt;0,E1657&gt;=Settings!$B$4),ROUND(J1657,10),"")</f>
        <v/>
      </c>
      <c r="AD1657" s="71" t="str">
        <f aca="false">IF(X1657="HIGH RATE",ROUND(O1657,10),"")</f>
        <v/>
      </c>
      <c r="AE1657" s="71" t="s">
        <v>60</v>
      </c>
      <c r="AF1657" s="73" t="n">
        <f aca="false">SUMIFS(Detail!$L$2:$L$9168,Detail!$C$2:$C$9168,$A1657)</f>
        <v>0</v>
      </c>
      <c r="AG1657" s="74" t="n">
        <f aca="false">SUMIFS(Detail!$N$2:$N$9168,Detail!$C$2:$C$9168,$A1657)</f>
        <v>0</v>
      </c>
    </row>
    <row r="1658" customFormat="false" ht="15" hidden="false" customHeight="false" outlineLevel="0" collapsed="false">
      <c r="A1658" s="71" t="s">
        <v>1044</v>
      </c>
      <c r="B1658" s="71" t="s">
        <v>3327</v>
      </c>
      <c r="C1658" s="71" t="s">
        <v>657</v>
      </c>
      <c r="D1658" s="71" t="str">
        <f aca="false">IFERROR(INDEX('Brand Map'!$B$4:$B$125,MATCH(C1658,'Brand Map'!$A$4:$A$125,0)),"Other")</f>
        <v>Other (small prefixes)</v>
      </c>
      <c r="E1658" s="73" t="n">
        <f aca="false">SUMIFS(Detail!$K$2:$K$9168,Detail!$C$2:$C$9168,$A1658)</f>
        <v>1</v>
      </c>
      <c r="F1658" s="73" t="n">
        <f aca="false">SUMIFS(Detail!$E$2:$E$9168,Detail!$C$2:$C$9168,$A1658)</f>
        <v>0</v>
      </c>
      <c r="G1658" s="74" t="n">
        <f aca="false">SUMIFS(Detail!$M$2:$M$9168,Detail!$C$2:$C$9168,$A1658)</f>
        <v>85.41</v>
      </c>
      <c r="H1658" s="74" t="n">
        <f aca="false">SUMIFS(Detail!$D$2:$D$9168,Detail!$C$2:$C$9168,$A1658)</f>
        <v>0</v>
      </c>
      <c r="I1658" s="74" t="n">
        <v>8267.52</v>
      </c>
      <c r="J1658" s="51" t="n">
        <f aca="false">IF(E1658&gt;0,AF1658/E1658,0)</f>
        <v>0</v>
      </c>
      <c r="K1658" s="51" t="n">
        <f aca="false">IF(G1658&gt;0,AG1658/G1658,0)</f>
        <v>0</v>
      </c>
      <c r="L1658" s="75" t="n">
        <f aca="false">H1658/Settings!$B$16</f>
        <v>0</v>
      </c>
      <c r="M1658" s="76" t="n">
        <f aca="false">H1658/Settings!$B$20</f>
        <v>0</v>
      </c>
      <c r="N1658" s="77" t="n">
        <f aca="false">E1658*Settings!$B$3</f>
        <v>0.0748599558648786</v>
      </c>
      <c r="O1658" s="77" t="n">
        <f aca="false">IF(E1658&gt;0,(AF1658-N1658)/SQRT(E1658*Settings!$B$3*(1-Settings!$B$3)),0)</f>
        <v>-0.28445989382101</v>
      </c>
      <c r="P1658" s="77" t="n">
        <f aca="false">MAX(0,AF1658-N1658)</f>
        <v>0</v>
      </c>
      <c r="Q1658" s="51" t="n">
        <f aca="false">IF(E1658&gt;=Settings!$B$4,(AF1658+Settings!$B$7*Settings!$B$3)/(E1658+Settings!$B$7),Settings!$B$3)</f>
        <v>0.0748599558648786</v>
      </c>
      <c r="R1658" s="78" t="n">
        <f aca="false">PERCENTRANK($H$2:$H$1780,H1658,6)</f>
        <v>0</v>
      </c>
      <c r="S1658" s="78" t="n">
        <f aca="false">PERCENTRANK($Q$2:$Q$1780,Q1658,6)</f>
        <v>0.0646794</v>
      </c>
      <c r="T1658" s="78" t="n">
        <f aca="false">PERCENTRANK($F$2:$F$1780,F1658,6)</f>
        <v>0</v>
      </c>
      <c r="U1658" s="79" t="n">
        <f aca="false">IF(F1658&gt;0,ROUND((Settings!$B$8*T1658+Settings!$B$9*R1658+Settings!$B$10*S1658)/SUM(Settings!$B$8:$B$10),10),0)</f>
        <v>0</v>
      </c>
      <c r="V1658" s="71" t="str">
        <f aca="false">IF(U1658&gt;0,RANK(U1658,$U$2:$U$1780)+COUNTIF($U$2:U1658,U1658)-1,"")</f>
        <v/>
      </c>
      <c r="W1658" s="71" t="str">
        <f aca="false">IF(V1658="","",IF(V1658&lt;=Settings!$B$11,"1 - Fix first",IF(V1658&lt;=Settings!$B$12,"2 - Review","3 - Monitor")))</f>
        <v/>
      </c>
      <c r="X1658" s="71" t="str">
        <f aca="false">IF(AND(E1658&gt;=Settings!$B$4,AF1658&gt;=Settings!$B$5,O1658&gt;=Settings!$B$6),"HIGH RATE","")</f>
        <v/>
      </c>
      <c r="Y1658" s="71" t="str">
        <f aca="false">IF(F1658&gt;0,RANK(F1658,$F$2:$F$1780)+COUNTIF($F$2:F1658,F1658)-1,"")</f>
        <v/>
      </c>
      <c r="Z1658" s="71" t="str">
        <f aca="false">IF(H1658&gt;0,RANK(H1658,$H$2:$H$1780)+COUNTIF($H$2:H1658,H1658)-1,"")</f>
        <v/>
      </c>
      <c r="AA1658" s="71" t="str">
        <f aca="false">IF(AC1658="","",RANK(AC1658,$AC$2:$AC$1780)+COUNTIF($AC$2:AC1658,AC1658)-1)</f>
        <v/>
      </c>
      <c r="AB1658" s="71" t="str">
        <f aca="false">IF(AD1658="","",RANK(AD1658,$AD$2:$AD$1780)+COUNTIF($AD$2:AD1658,AD1658)-1)</f>
        <v/>
      </c>
      <c r="AC1658" s="71" t="str">
        <f aca="false">IF(AND(AF1658&gt;0,E1658&gt;=Settings!$B$4),ROUND(J1658,10),"")</f>
        <v/>
      </c>
      <c r="AD1658" s="71" t="str">
        <f aca="false">IF(X1658="HIGH RATE",ROUND(O1658,10),"")</f>
        <v/>
      </c>
      <c r="AE1658" s="71" t="s">
        <v>59</v>
      </c>
      <c r="AF1658" s="73" t="n">
        <f aca="false">SUMIFS(Detail!$L$2:$L$9168,Detail!$C$2:$C$9168,$A1658)</f>
        <v>0</v>
      </c>
      <c r="AG1658" s="74" t="n">
        <f aca="false">SUMIFS(Detail!$N$2:$N$9168,Detail!$C$2:$C$9168,$A1658)</f>
        <v>0</v>
      </c>
    </row>
    <row r="1659" customFormat="false" ht="15" hidden="false" customHeight="false" outlineLevel="0" collapsed="false">
      <c r="A1659" s="71" t="s">
        <v>2168</v>
      </c>
      <c r="B1659" s="71" t="s">
        <v>3328</v>
      </c>
      <c r="C1659" s="71" t="s">
        <v>657</v>
      </c>
      <c r="D1659" s="71" t="str">
        <f aca="false">IFERROR(INDEX('Brand Map'!$B$4:$B$125,MATCH(C1659,'Brand Map'!$A$4:$A$125,0)),"Other")</f>
        <v>Other (small prefixes)</v>
      </c>
      <c r="E1659" s="73" t="n">
        <f aca="false">SUMIFS(Detail!$K$2:$K$9168,Detail!$C$2:$C$9168,$A1659)</f>
        <v>2</v>
      </c>
      <c r="F1659" s="73" t="n">
        <f aca="false">SUMIFS(Detail!$E$2:$E$9168,Detail!$C$2:$C$9168,$A1659)</f>
        <v>0</v>
      </c>
      <c r="G1659" s="74" t="n">
        <f aca="false">SUMIFS(Detail!$M$2:$M$9168,Detail!$C$2:$C$9168,$A1659)</f>
        <v>171.73</v>
      </c>
      <c r="H1659" s="74" t="n">
        <f aca="false">SUMIFS(Detail!$D$2:$D$9168,Detail!$C$2:$C$9168,$A1659)</f>
        <v>0</v>
      </c>
      <c r="I1659" s="74" t="n">
        <v>4383.3</v>
      </c>
      <c r="J1659" s="51" t="n">
        <f aca="false">IF(E1659&gt;0,AF1659/E1659,0)</f>
        <v>0</v>
      </c>
      <c r="K1659" s="51" t="n">
        <f aca="false">IF(G1659&gt;0,AG1659/G1659,0)</f>
        <v>0</v>
      </c>
      <c r="L1659" s="75" t="n">
        <f aca="false">H1659/Settings!$B$16</f>
        <v>0</v>
      </c>
      <c r="M1659" s="76" t="n">
        <f aca="false">H1659/Settings!$B$20</f>
        <v>0</v>
      </c>
      <c r="N1659" s="77" t="n">
        <f aca="false">E1659*Settings!$B$3</f>
        <v>0.149719911729757</v>
      </c>
      <c r="O1659" s="77" t="n">
        <f aca="false">IF(E1659&gt;0,(AF1659-N1659)/SQRT(E1659*Settings!$B$3*(1-Settings!$B$3)),0)</f>
        <v>-0.402287039792884</v>
      </c>
      <c r="P1659" s="77" t="n">
        <f aca="false">MAX(0,AF1659-N1659)</f>
        <v>0</v>
      </c>
      <c r="Q1659" s="51" t="n">
        <f aca="false">IF(E1659&gt;=Settings!$B$4,(AF1659+Settings!$B$7*Settings!$B$3)/(E1659+Settings!$B$7),Settings!$B$3)</f>
        <v>0.0748599558648786</v>
      </c>
      <c r="R1659" s="78" t="n">
        <f aca="false">PERCENTRANK($H$2:$H$1780,H1659,6)</f>
        <v>0</v>
      </c>
      <c r="S1659" s="78" t="n">
        <f aca="false">PERCENTRANK($Q$2:$Q$1780,Q1659,6)</f>
        <v>0.0646794</v>
      </c>
      <c r="T1659" s="78" t="n">
        <f aca="false">PERCENTRANK($F$2:$F$1780,F1659,6)</f>
        <v>0</v>
      </c>
      <c r="U1659" s="79" t="n">
        <f aca="false">IF(F1659&gt;0,ROUND((Settings!$B$8*T1659+Settings!$B$9*R1659+Settings!$B$10*S1659)/SUM(Settings!$B$8:$B$10),10),0)</f>
        <v>0</v>
      </c>
      <c r="V1659" s="71" t="str">
        <f aca="false">IF(U1659&gt;0,RANK(U1659,$U$2:$U$1780)+COUNTIF($U$2:U1659,U1659)-1,"")</f>
        <v/>
      </c>
      <c r="W1659" s="71" t="str">
        <f aca="false">IF(V1659="","",IF(V1659&lt;=Settings!$B$11,"1 - Fix first",IF(V1659&lt;=Settings!$B$12,"2 - Review","3 - Monitor")))</f>
        <v/>
      </c>
      <c r="X1659" s="71" t="str">
        <f aca="false">IF(AND(E1659&gt;=Settings!$B$4,AF1659&gt;=Settings!$B$5,O1659&gt;=Settings!$B$6),"HIGH RATE","")</f>
        <v/>
      </c>
      <c r="Y1659" s="71" t="str">
        <f aca="false">IF(F1659&gt;0,RANK(F1659,$F$2:$F$1780)+COUNTIF($F$2:F1659,F1659)-1,"")</f>
        <v/>
      </c>
      <c r="Z1659" s="71" t="str">
        <f aca="false">IF(H1659&gt;0,RANK(H1659,$H$2:$H$1780)+COUNTIF($H$2:H1659,H1659)-1,"")</f>
        <v/>
      </c>
      <c r="AA1659" s="71" t="str">
        <f aca="false">IF(AC1659="","",RANK(AC1659,$AC$2:$AC$1780)+COUNTIF($AC$2:AC1659,AC1659)-1)</f>
        <v/>
      </c>
      <c r="AB1659" s="71" t="str">
        <f aca="false">IF(AD1659="","",RANK(AD1659,$AD$2:$AD$1780)+COUNTIF($AD$2:AD1659,AD1659)-1)</f>
        <v/>
      </c>
      <c r="AC1659" s="71" t="str">
        <f aca="false">IF(AND(AF1659&gt;0,E1659&gt;=Settings!$B$4),ROUND(J1659,10),"")</f>
        <v/>
      </c>
      <c r="AD1659" s="71" t="str">
        <f aca="false">IF(X1659="HIGH RATE",ROUND(O1659,10),"")</f>
        <v/>
      </c>
      <c r="AE1659" s="71" t="s">
        <v>59</v>
      </c>
      <c r="AF1659" s="73" t="n">
        <f aca="false">SUMIFS(Detail!$L$2:$L$9168,Detail!$C$2:$C$9168,$A1659)</f>
        <v>0</v>
      </c>
      <c r="AG1659" s="74" t="n">
        <f aca="false">SUMIFS(Detail!$N$2:$N$9168,Detail!$C$2:$C$9168,$A1659)</f>
        <v>0</v>
      </c>
    </row>
    <row r="1660" customFormat="false" ht="15" hidden="false" customHeight="false" outlineLevel="0" collapsed="false">
      <c r="A1660" s="71" t="s">
        <v>1881</v>
      </c>
      <c r="B1660" s="71" t="s">
        <v>659</v>
      </c>
      <c r="C1660" s="71" t="s">
        <v>657</v>
      </c>
      <c r="D1660" s="71" t="str">
        <f aca="false">IFERROR(INDEX('Brand Map'!$B$4:$B$125,MATCH(C1660,'Brand Map'!$A$4:$A$125,0)),"Other")</f>
        <v>Other (small prefixes)</v>
      </c>
      <c r="E1660" s="73" t="n">
        <f aca="false">SUMIFS(Detail!$K$2:$K$9168,Detail!$C$2:$C$9168,$A1660)</f>
        <v>0</v>
      </c>
      <c r="F1660" s="73" t="n">
        <f aca="false">SUMIFS(Detail!$E$2:$E$9168,Detail!$C$2:$C$9168,$A1660)</f>
        <v>0</v>
      </c>
      <c r="G1660" s="74" t="n">
        <f aca="false">SUMIFS(Detail!$M$2:$M$9168,Detail!$C$2:$C$9168,$A1660)</f>
        <v>0</v>
      </c>
      <c r="H1660" s="74" t="n">
        <f aca="false">SUMIFS(Detail!$D$2:$D$9168,Detail!$C$2:$C$9168,$A1660)</f>
        <v>0</v>
      </c>
      <c r="I1660" s="74" t="n">
        <v>94.95</v>
      </c>
      <c r="J1660" s="51" t="n">
        <f aca="false">IF(E1660&gt;0,AF1660/E1660,0)</f>
        <v>0</v>
      </c>
      <c r="K1660" s="51" t="n">
        <f aca="false">IF(G1660&gt;0,AG1660/G1660,0)</f>
        <v>0</v>
      </c>
      <c r="L1660" s="75" t="n">
        <f aca="false">H1660/Settings!$B$16</f>
        <v>0</v>
      </c>
      <c r="M1660" s="76" t="n">
        <f aca="false">H1660/Settings!$B$20</f>
        <v>0</v>
      </c>
      <c r="N1660" s="77" t="n">
        <f aca="false">E1660*Settings!$B$3</f>
        <v>0</v>
      </c>
      <c r="O1660" s="77" t="n">
        <f aca="false">IF(E1660&gt;0,(AF1660-N1660)/SQRT(E1660*Settings!$B$3*(1-Settings!$B$3)),0)</f>
        <v>0</v>
      </c>
      <c r="P1660" s="77" t="n">
        <f aca="false">MAX(0,AF1660-N1660)</f>
        <v>0</v>
      </c>
      <c r="Q1660" s="51" t="n">
        <f aca="false">IF(E1660&gt;=Settings!$B$4,(AF1660+Settings!$B$7*Settings!$B$3)/(E1660+Settings!$B$7),Settings!$B$3)</f>
        <v>0.0748599558648786</v>
      </c>
      <c r="R1660" s="78" t="n">
        <f aca="false">PERCENTRANK($H$2:$H$1780,H1660,6)</f>
        <v>0</v>
      </c>
      <c r="S1660" s="78" t="n">
        <f aca="false">PERCENTRANK($Q$2:$Q$1780,Q1660,6)</f>
        <v>0.0646794</v>
      </c>
      <c r="T1660" s="78" t="n">
        <f aca="false">PERCENTRANK($F$2:$F$1780,F1660,6)</f>
        <v>0</v>
      </c>
      <c r="U1660" s="79" t="n">
        <f aca="false">IF(F1660&gt;0,ROUND((Settings!$B$8*T1660+Settings!$B$9*R1660+Settings!$B$10*S1660)/SUM(Settings!$B$8:$B$10),10),0)</f>
        <v>0</v>
      </c>
      <c r="V1660" s="71" t="str">
        <f aca="false">IF(U1660&gt;0,RANK(U1660,$U$2:$U$1780)+COUNTIF($U$2:U1660,U1660)-1,"")</f>
        <v/>
      </c>
      <c r="W1660" s="71" t="str">
        <f aca="false">IF(V1660="","",IF(V1660&lt;=Settings!$B$11,"1 - Fix first",IF(V1660&lt;=Settings!$B$12,"2 - Review","3 - Monitor")))</f>
        <v/>
      </c>
      <c r="X1660" s="71" t="str">
        <f aca="false">IF(AND(E1660&gt;=Settings!$B$4,AF1660&gt;=Settings!$B$5,O1660&gt;=Settings!$B$6),"HIGH RATE","")</f>
        <v/>
      </c>
      <c r="Y1660" s="71" t="str">
        <f aca="false">IF(F1660&gt;0,RANK(F1660,$F$2:$F$1780)+COUNTIF($F$2:F1660,F1660)-1,"")</f>
        <v/>
      </c>
      <c r="Z1660" s="71" t="str">
        <f aca="false">IF(H1660&gt;0,RANK(H1660,$H$2:$H$1780)+COUNTIF($H$2:H1660,H1660)-1,"")</f>
        <v/>
      </c>
      <c r="AA1660" s="71" t="str">
        <f aca="false">IF(AC1660="","",RANK(AC1660,$AC$2:$AC$1780)+COUNTIF($AC$2:AC1660,AC1660)-1)</f>
        <v/>
      </c>
      <c r="AB1660" s="71" t="str">
        <f aca="false">IF(AD1660="","",RANK(AD1660,$AD$2:$AD$1780)+COUNTIF($AD$2:AD1660,AD1660)-1)</f>
        <v/>
      </c>
      <c r="AC1660" s="71" t="str">
        <f aca="false">IF(AND(AF1660&gt;0,E1660&gt;=Settings!$B$4),ROUND(J1660,10),"")</f>
        <v/>
      </c>
      <c r="AD1660" s="71" t="str">
        <f aca="false">IF(X1660="HIGH RATE",ROUND(O1660,10),"")</f>
        <v/>
      </c>
      <c r="AE1660" s="71" t="s">
        <v>60</v>
      </c>
      <c r="AF1660" s="73" t="n">
        <f aca="false">SUMIFS(Detail!$L$2:$L$9168,Detail!$C$2:$C$9168,$A1660)</f>
        <v>0</v>
      </c>
      <c r="AG1660" s="74" t="n">
        <f aca="false">SUMIFS(Detail!$N$2:$N$9168,Detail!$C$2:$C$9168,$A1660)</f>
        <v>0</v>
      </c>
    </row>
    <row r="1661" customFormat="false" ht="15" hidden="false" customHeight="false" outlineLevel="0" collapsed="false">
      <c r="A1661" s="71" t="s">
        <v>821</v>
      </c>
      <c r="B1661" s="71" t="s">
        <v>822</v>
      </c>
      <c r="C1661" s="71" t="s">
        <v>820</v>
      </c>
      <c r="D1661" s="71" t="str">
        <f aca="false">IFERROR(INDEX('Brand Map'!$B$4:$B$125,MATCH(C1661,'Brand Map'!$A$4:$A$125,0)),"Other")</f>
        <v>Other (small prefixes)</v>
      </c>
      <c r="E1661" s="73" t="n">
        <f aca="false">SUMIFS(Detail!$K$2:$K$9168,Detail!$C$2:$C$9168,$A1661)</f>
        <v>0</v>
      </c>
      <c r="F1661" s="73" t="n">
        <f aca="false">SUMIFS(Detail!$E$2:$E$9168,Detail!$C$2:$C$9168,$A1661)</f>
        <v>0</v>
      </c>
      <c r="G1661" s="74" t="n">
        <f aca="false">SUMIFS(Detail!$M$2:$M$9168,Detail!$C$2:$C$9168,$A1661)</f>
        <v>0</v>
      </c>
      <c r="H1661" s="74" t="n">
        <f aca="false">SUMIFS(Detail!$D$2:$D$9168,Detail!$C$2:$C$9168,$A1661)</f>
        <v>0</v>
      </c>
      <c r="I1661" s="74" t="n">
        <v>89.55</v>
      </c>
      <c r="J1661" s="51" t="n">
        <f aca="false">IF(E1661&gt;0,AF1661/E1661,0)</f>
        <v>0</v>
      </c>
      <c r="K1661" s="51" t="n">
        <f aca="false">IF(G1661&gt;0,AG1661/G1661,0)</f>
        <v>0</v>
      </c>
      <c r="L1661" s="75" t="n">
        <f aca="false">H1661/Settings!$B$16</f>
        <v>0</v>
      </c>
      <c r="M1661" s="76" t="n">
        <f aca="false">H1661/Settings!$B$20</f>
        <v>0</v>
      </c>
      <c r="N1661" s="77" t="n">
        <f aca="false">E1661*Settings!$B$3</f>
        <v>0</v>
      </c>
      <c r="O1661" s="77" t="n">
        <f aca="false">IF(E1661&gt;0,(AF1661-N1661)/SQRT(E1661*Settings!$B$3*(1-Settings!$B$3)),0)</f>
        <v>0</v>
      </c>
      <c r="P1661" s="77" t="n">
        <f aca="false">MAX(0,AF1661-N1661)</f>
        <v>0</v>
      </c>
      <c r="Q1661" s="51" t="n">
        <f aca="false">IF(E1661&gt;=Settings!$B$4,(AF1661+Settings!$B$7*Settings!$B$3)/(E1661+Settings!$B$7),Settings!$B$3)</f>
        <v>0.0748599558648786</v>
      </c>
      <c r="R1661" s="78" t="n">
        <f aca="false">PERCENTRANK($H$2:$H$1780,H1661,6)</f>
        <v>0</v>
      </c>
      <c r="S1661" s="78" t="n">
        <f aca="false">PERCENTRANK($Q$2:$Q$1780,Q1661,6)</f>
        <v>0.0646794</v>
      </c>
      <c r="T1661" s="78" t="n">
        <f aca="false">PERCENTRANK($F$2:$F$1780,F1661,6)</f>
        <v>0</v>
      </c>
      <c r="U1661" s="79" t="n">
        <f aca="false">IF(F1661&gt;0,ROUND((Settings!$B$8*T1661+Settings!$B$9*R1661+Settings!$B$10*S1661)/SUM(Settings!$B$8:$B$10),10),0)</f>
        <v>0</v>
      </c>
      <c r="V1661" s="71" t="str">
        <f aca="false">IF(U1661&gt;0,RANK(U1661,$U$2:$U$1780)+COUNTIF($U$2:U1661,U1661)-1,"")</f>
        <v/>
      </c>
      <c r="W1661" s="71" t="str">
        <f aca="false">IF(V1661="","",IF(V1661&lt;=Settings!$B$11,"1 - Fix first",IF(V1661&lt;=Settings!$B$12,"2 - Review","3 - Monitor")))</f>
        <v/>
      </c>
      <c r="X1661" s="71" t="str">
        <f aca="false">IF(AND(E1661&gt;=Settings!$B$4,AF1661&gt;=Settings!$B$5,O1661&gt;=Settings!$B$6),"HIGH RATE","")</f>
        <v/>
      </c>
      <c r="Y1661" s="71" t="str">
        <f aca="false">IF(F1661&gt;0,RANK(F1661,$F$2:$F$1780)+COUNTIF($F$2:F1661,F1661)-1,"")</f>
        <v/>
      </c>
      <c r="Z1661" s="71" t="str">
        <f aca="false">IF(H1661&gt;0,RANK(H1661,$H$2:$H$1780)+COUNTIF($H$2:H1661,H1661)-1,"")</f>
        <v/>
      </c>
      <c r="AA1661" s="71" t="str">
        <f aca="false">IF(AC1661="","",RANK(AC1661,$AC$2:$AC$1780)+COUNTIF($AC$2:AC1661,AC1661)-1)</f>
        <v/>
      </c>
      <c r="AB1661" s="71" t="str">
        <f aca="false">IF(AD1661="","",RANK(AD1661,$AD$2:$AD$1780)+COUNTIF($AD$2:AD1661,AD1661)-1)</f>
        <v/>
      </c>
      <c r="AC1661" s="71" t="str">
        <f aca="false">IF(AND(AF1661&gt;0,E1661&gt;=Settings!$B$4),ROUND(J1661,10),"")</f>
        <v/>
      </c>
      <c r="AD1661" s="71" t="str">
        <f aca="false">IF(X1661="HIGH RATE",ROUND(O1661,10),"")</f>
        <v/>
      </c>
      <c r="AE1661" s="71" t="s">
        <v>59</v>
      </c>
      <c r="AF1661" s="73" t="n">
        <f aca="false">SUMIFS(Detail!$L$2:$L$9168,Detail!$C$2:$C$9168,$A1661)</f>
        <v>0</v>
      </c>
      <c r="AG1661" s="74" t="n">
        <f aca="false">SUMIFS(Detail!$N$2:$N$9168,Detail!$C$2:$C$9168,$A1661)</f>
        <v>0</v>
      </c>
    </row>
    <row r="1662" customFormat="false" ht="15" hidden="false" customHeight="false" outlineLevel="0" collapsed="false">
      <c r="A1662" s="71" t="s">
        <v>2202</v>
      </c>
      <c r="B1662" s="71" t="s">
        <v>3329</v>
      </c>
      <c r="C1662" s="71" t="s">
        <v>820</v>
      </c>
      <c r="D1662" s="71" t="str">
        <f aca="false">IFERROR(INDEX('Brand Map'!$B$4:$B$125,MATCH(C1662,'Brand Map'!$A$4:$A$125,0)),"Other")</f>
        <v>Other (small prefixes)</v>
      </c>
      <c r="E1662" s="73" t="n">
        <f aca="false">SUMIFS(Detail!$K$2:$K$9168,Detail!$C$2:$C$9168,$A1662)</f>
        <v>0</v>
      </c>
      <c r="F1662" s="73" t="n">
        <f aca="false">SUMIFS(Detail!$E$2:$E$9168,Detail!$C$2:$C$9168,$A1662)</f>
        <v>0</v>
      </c>
      <c r="G1662" s="74" t="n">
        <f aca="false">SUMIFS(Detail!$M$2:$M$9168,Detail!$C$2:$C$9168,$A1662)</f>
        <v>0</v>
      </c>
      <c r="H1662" s="74" t="n">
        <f aca="false">SUMIFS(Detail!$D$2:$D$9168,Detail!$C$2:$C$9168,$A1662)</f>
        <v>0</v>
      </c>
      <c r="I1662" s="74" t="n">
        <v>124.95</v>
      </c>
      <c r="J1662" s="51" t="n">
        <f aca="false">IF(E1662&gt;0,AF1662/E1662,0)</f>
        <v>0</v>
      </c>
      <c r="K1662" s="51" t="n">
        <f aca="false">IF(G1662&gt;0,AG1662/G1662,0)</f>
        <v>0</v>
      </c>
      <c r="L1662" s="75" t="n">
        <f aca="false">H1662/Settings!$B$16</f>
        <v>0</v>
      </c>
      <c r="M1662" s="76" t="n">
        <f aca="false">H1662/Settings!$B$20</f>
        <v>0</v>
      </c>
      <c r="N1662" s="77" t="n">
        <f aca="false">E1662*Settings!$B$3</f>
        <v>0</v>
      </c>
      <c r="O1662" s="77" t="n">
        <f aca="false">IF(E1662&gt;0,(AF1662-N1662)/SQRT(E1662*Settings!$B$3*(1-Settings!$B$3)),0)</f>
        <v>0</v>
      </c>
      <c r="P1662" s="77" t="n">
        <f aca="false">MAX(0,AF1662-N1662)</f>
        <v>0</v>
      </c>
      <c r="Q1662" s="51" t="n">
        <f aca="false">IF(E1662&gt;=Settings!$B$4,(AF1662+Settings!$B$7*Settings!$B$3)/(E1662+Settings!$B$7),Settings!$B$3)</f>
        <v>0.0748599558648786</v>
      </c>
      <c r="R1662" s="78" t="n">
        <f aca="false">PERCENTRANK($H$2:$H$1780,H1662,6)</f>
        <v>0</v>
      </c>
      <c r="S1662" s="78" t="n">
        <f aca="false">PERCENTRANK($Q$2:$Q$1780,Q1662,6)</f>
        <v>0.0646794</v>
      </c>
      <c r="T1662" s="78" t="n">
        <f aca="false">PERCENTRANK($F$2:$F$1780,F1662,6)</f>
        <v>0</v>
      </c>
      <c r="U1662" s="79" t="n">
        <f aca="false">IF(F1662&gt;0,ROUND((Settings!$B$8*T1662+Settings!$B$9*R1662+Settings!$B$10*S1662)/SUM(Settings!$B$8:$B$10),10),0)</f>
        <v>0</v>
      </c>
      <c r="V1662" s="71" t="str">
        <f aca="false">IF(U1662&gt;0,RANK(U1662,$U$2:$U$1780)+COUNTIF($U$2:U1662,U1662)-1,"")</f>
        <v/>
      </c>
      <c r="W1662" s="71" t="str">
        <f aca="false">IF(V1662="","",IF(V1662&lt;=Settings!$B$11,"1 - Fix first",IF(V1662&lt;=Settings!$B$12,"2 - Review","3 - Monitor")))</f>
        <v/>
      </c>
      <c r="X1662" s="71" t="str">
        <f aca="false">IF(AND(E1662&gt;=Settings!$B$4,AF1662&gt;=Settings!$B$5,O1662&gt;=Settings!$B$6),"HIGH RATE","")</f>
        <v/>
      </c>
      <c r="Y1662" s="71" t="str">
        <f aca="false">IF(F1662&gt;0,RANK(F1662,$F$2:$F$1780)+COUNTIF($F$2:F1662,F1662)-1,"")</f>
        <v/>
      </c>
      <c r="Z1662" s="71" t="str">
        <f aca="false">IF(H1662&gt;0,RANK(H1662,$H$2:$H$1780)+COUNTIF($H$2:H1662,H1662)-1,"")</f>
        <v/>
      </c>
      <c r="AA1662" s="71" t="str">
        <f aca="false">IF(AC1662="","",RANK(AC1662,$AC$2:$AC$1780)+COUNTIF($AC$2:AC1662,AC1662)-1)</f>
        <v/>
      </c>
      <c r="AB1662" s="71" t="str">
        <f aca="false">IF(AD1662="","",RANK(AD1662,$AD$2:$AD$1780)+COUNTIF($AD$2:AD1662,AD1662)-1)</f>
        <v/>
      </c>
      <c r="AC1662" s="71" t="str">
        <f aca="false">IF(AND(AF1662&gt;0,E1662&gt;=Settings!$B$4),ROUND(J1662,10),"")</f>
        <v/>
      </c>
      <c r="AD1662" s="71" t="str">
        <f aca="false">IF(X1662="HIGH RATE",ROUND(O1662,10),"")</f>
        <v/>
      </c>
      <c r="AE1662" s="71" t="s">
        <v>59</v>
      </c>
      <c r="AF1662" s="73" t="n">
        <f aca="false">SUMIFS(Detail!$L$2:$L$9168,Detail!$C$2:$C$9168,$A1662)</f>
        <v>0</v>
      </c>
      <c r="AG1662" s="74" t="n">
        <f aca="false">SUMIFS(Detail!$N$2:$N$9168,Detail!$C$2:$C$9168,$A1662)</f>
        <v>0</v>
      </c>
    </row>
    <row r="1663" customFormat="false" ht="15" hidden="false" customHeight="false" outlineLevel="0" collapsed="false">
      <c r="A1663" s="71" t="s">
        <v>2165</v>
      </c>
      <c r="B1663" s="71" t="s">
        <v>3330</v>
      </c>
      <c r="C1663" s="71" t="s">
        <v>331</v>
      </c>
      <c r="D1663" s="71" t="str">
        <f aca="false">IFERROR(INDEX('Brand Map'!$B$4:$B$125,MATCH(C1663,'Brand Map'!$A$4:$A$125,0)),"Other")</f>
        <v>MDDC</v>
      </c>
      <c r="E1663" s="73" t="n">
        <f aca="false">SUMIFS(Detail!$K$2:$K$9168,Detail!$C$2:$C$9168,$A1663)</f>
        <v>1</v>
      </c>
      <c r="F1663" s="73" t="n">
        <f aca="false">SUMIFS(Detail!$E$2:$E$9168,Detail!$C$2:$C$9168,$A1663)</f>
        <v>0</v>
      </c>
      <c r="G1663" s="74" t="n">
        <f aca="false">SUMIFS(Detail!$M$2:$M$9168,Detail!$C$2:$C$9168,$A1663)</f>
        <v>128.27</v>
      </c>
      <c r="H1663" s="74" t="n">
        <f aca="false">SUMIFS(Detail!$D$2:$D$9168,Detail!$C$2:$C$9168,$A1663)</f>
        <v>0</v>
      </c>
      <c r="I1663" s="74" t="n">
        <v>4233.27</v>
      </c>
      <c r="J1663" s="51" t="n">
        <f aca="false">IF(E1663&gt;0,AF1663/E1663,0)</f>
        <v>0</v>
      </c>
      <c r="K1663" s="51" t="n">
        <f aca="false">IF(G1663&gt;0,AG1663/G1663,0)</f>
        <v>0</v>
      </c>
      <c r="L1663" s="75" t="n">
        <f aca="false">H1663/Settings!$B$16</f>
        <v>0</v>
      </c>
      <c r="M1663" s="76" t="n">
        <f aca="false">H1663/Settings!$B$20</f>
        <v>0</v>
      </c>
      <c r="N1663" s="77" t="n">
        <f aca="false">E1663*Settings!$B$3</f>
        <v>0.0748599558648786</v>
      </c>
      <c r="O1663" s="77" t="n">
        <f aca="false">IF(E1663&gt;0,(AF1663-N1663)/SQRT(E1663*Settings!$B$3*(1-Settings!$B$3)),0)</f>
        <v>-0.28445989382101</v>
      </c>
      <c r="P1663" s="77" t="n">
        <f aca="false">MAX(0,AF1663-N1663)</f>
        <v>0</v>
      </c>
      <c r="Q1663" s="51" t="n">
        <f aca="false">IF(E1663&gt;=Settings!$B$4,(AF1663+Settings!$B$7*Settings!$B$3)/(E1663+Settings!$B$7),Settings!$B$3)</f>
        <v>0.0748599558648786</v>
      </c>
      <c r="R1663" s="78" t="n">
        <f aca="false">PERCENTRANK($H$2:$H$1780,H1663,6)</f>
        <v>0</v>
      </c>
      <c r="S1663" s="78" t="n">
        <f aca="false">PERCENTRANK($Q$2:$Q$1780,Q1663,6)</f>
        <v>0.0646794</v>
      </c>
      <c r="T1663" s="78" t="n">
        <f aca="false">PERCENTRANK($F$2:$F$1780,F1663,6)</f>
        <v>0</v>
      </c>
      <c r="U1663" s="79" t="n">
        <f aca="false">IF(F1663&gt;0,ROUND((Settings!$B$8*T1663+Settings!$B$9*R1663+Settings!$B$10*S1663)/SUM(Settings!$B$8:$B$10),10),0)</f>
        <v>0</v>
      </c>
      <c r="V1663" s="71" t="str">
        <f aca="false">IF(U1663&gt;0,RANK(U1663,$U$2:$U$1780)+COUNTIF($U$2:U1663,U1663)-1,"")</f>
        <v/>
      </c>
      <c r="W1663" s="71" t="str">
        <f aca="false">IF(V1663="","",IF(V1663&lt;=Settings!$B$11,"1 - Fix first",IF(V1663&lt;=Settings!$B$12,"2 - Review","3 - Monitor")))</f>
        <v/>
      </c>
      <c r="X1663" s="71" t="str">
        <f aca="false">IF(AND(E1663&gt;=Settings!$B$4,AF1663&gt;=Settings!$B$5,O1663&gt;=Settings!$B$6),"HIGH RATE","")</f>
        <v/>
      </c>
      <c r="Y1663" s="71" t="str">
        <f aca="false">IF(F1663&gt;0,RANK(F1663,$F$2:$F$1780)+COUNTIF($F$2:F1663,F1663)-1,"")</f>
        <v/>
      </c>
      <c r="Z1663" s="71" t="str">
        <f aca="false">IF(H1663&gt;0,RANK(H1663,$H$2:$H$1780)+COUNTIF($H$2:H1663,H1663)-1,"")</f>
        <v/>
      </c>
      <c r="AA1663" s="71" t="str">
        <f aca="false">IF(AC1663="","",RANK(AC1663,$AC$2:$AC$1780)+COUNTIF($AC$2:AC1663,AC1663)-1)</f>
        <v/>
      </c>
      <c r="AB1663" s="71" t="str">
        <f aca="false">IF(AD1663="","",RANK(AD1663,$AD$2:$AD$1780)+COUNTIF($AD$2:AD1663,AD1663)-1)</f>
        <v/>
      </c>
      <c r="AC1663" s="71" t="str">
        <f aca="false">IF(AND(AF1663&gt;0,E1663&gt;=Settings!$B$4),ROUND(J1663,10),"")</f>
        <v/>
      </c>
      <c r="AD1663" s="71" t="str">
        <f aca="false">IF(X1663="HIGH RATE",ROUND(O1663,10),"")</f>
        <v/>
      </c>
      <c r="AE1663" s="71" t="s">
        <v>59</v>
      </c>
      <c r="AF1663" s="73" t="n">
        <f aca="false">SUMIFS(Detail!$L$2:$L$9168,Detail!$C$2:$C$9168,$A1663)</f>
        <v>0</v>
      </c>
      <c r="AG1663" s="74" t="n">
        <f aca="false">SUMIFS(Detail!$N$2:$N$9168,Detail!$C$2:$C$9168,$A1663)</f>
        <v>0</v>
      </c>
    </row>
    <row r="1664" customFormat="false" ht="15" hidden="false" customHeight="false" outlineLevel="0" collapsed="false">
      <c r="A1664" s="71" t="s">
        <v>2150</v>
      </c>
      <c r="B1664" s="71" t="s">
        <v>3331</v>
      </c>
      <c r="C1664" s="71" t="s">
        <v>331</v>
      </c>
      <c r="D1664" s="71" t="str">
        <f aca="false">IFERROR(INDEX('Brand Map'!$B$4:$B$125,MATCH(C1664,'Brand Map'!$A$4:$A$125,0)),"Other")</f>
        <v>MDDC</v>
      </c>
      <c r="E1664" s="73" t="n">
        <f aca="false">SUMIFS(Detail!$K$2:$K$9168,Detail!$C$2:$C$9168,$A1664)</f>
        <v>9</v>
      </c>
      <c r="F1664" s="73" t="n">
        <f aca="false">SUMIFS(Detail!$E$2:$E$9168,Detail!$C$2:$C$9168,$A1664)</f>
        <v>0</v>
      </c>
      <c r="G1664" s="74" t="n">
        <f aca="false">SUMIFS(Detail!$M$2:$M$9168,Detail!$C$2:$C$9168,$A1664)</f>
        <v>973.18</v>
      </c>
      <c r="H1664" s="74" t="n">
        <f aca="false">SUMIFS(Detail!$D$2:$D$9168,Detail!$C$2:$C$9168,$A1664)</f>
        <v>0</v>
      </c>
      <c r="I1664" s="74" t="n">
        <v>16668.33</v>
      </c>
      <c r="J1664" s="51" t="n">
        <f aca="false">IF(E1664&gt;0,AF1664/E1664,0)</f>
        <v>0</v>
      </c>
      <c r="K1664" s="51" t="n">
        <f aca="false">IF(G1664&gt;0,AG1664/G1664,0)</f>
        <v>0</v>
      </c>
      <c r="L1664" s="75" t="n">
        <f aca="false">H1664/Settings!$B$16</f>
        <v>0</v>
      </c>
      <c r="M1664" s="76" t="n">
        <f aca="false">H1664/Settings!$B$20</f>
        <v>0</v>
      </c>
      <c r="N1664" s="77" t="n">
        <f aca="false">E1664*Settings!$B$3</f>
        <v>0.673739602783908</v>
      </c>
      <c r="O1664" s="77" t="n">
        <f aca="false">IF(E1664&gt;0,(AF1664-N1664)/SQRT(E1664*Settings!$B$3*(1-Settings!$B$3)),0)</f>
        <v>-0.853379681463031</v>
      </c>
      <c r="P1664" s="77" t="n">
        <f aca="false">MAX(0,AF1664-N1664)</f>
        <v>0</v>
      </c>
      <c r="Q1664" s="51" t="n">
        <f aca="false">IF(E1664&gt;=Settings!$B$4,(AF1664+Settings!$B$7*Settings!$B$3)/(E1664+Settings!$B$7),Settings!$B$3)</f>
        <v>0.0748599558648786</v>
      </c>
      <c r="R1664" s="78" t="n">
        <f aca="false">PERCENTRANK($H$2:$H$1780,H1664,6)</f>
        <v>0</v>
      </c>
      <c r="S1664" s="78" t="n">
        <f aca="false">PERCENTRANK($Q$2:$Q$1780,Q1664,6)</f>
        <v>0.0646794</v>
      </c>
      <c r="T1664" s="78" t="n">
        <f aca="false">PERCENTRANK($F$2:$F$1780,F1664,6)</f>
        <v>0</v>
      </c>
      <c r="U1664" s="79" t="n">
        <f aca="false">IF(F1664&gt;0,ROUND((Settings!$B$8*T1664+Settings!$B$9*R1664+Settings!$B$10*S1664)/SUM(Settings!$B$8:$B$10),10),0)</f>
        <v>0</v>
      </c>
      <c r="V1664" s="71" t="str">
        <f aca="false">IF(U1664&gt;0,RANK(U1664,$U$2:$U$1780)+COUNTIF($U$2:U1664,U1664)-1,"")</f>
        <v/>
      </c>
      <c r="W1664" s="71" t="str">
        <f aca="false">IF(V1664="","",IF(V1664&lt;=Settings!$B$11,"1 - Fix first",IF(V1664&lt;=Settings!$B$12,"2 - Review","3 - Monitor")))</f>
        <v/>
      </c>
      <c r="X1664" s="71" t="str">
        <f aca="false">IF(AND(E1664&gt;=Settings!$B$4,AF1664&gt;=Settings!$B$5,O1664&gt;=Settings!$B$6),"HIGH RATE","")</f>
        <v/>
      </c>
      <c r="Y1664" s="71" t="str">
        <f aca="false">IF(F1664&gt;0,RANK(F1664,$F$2:$F$1780)+COUNTIF($F$2:F1664,F1664)-1,"")</f>
        <v/>
      </c>
      <c r="Z1664" s="71" t="str">
        <f aca="false">IF(H1664&gt;0,RANK(H1664,$H$2:$H$1780)+COUNTIF($H$2:H1664,H1664)-1,"")</f>
        <v/>
      </c>
      <c r="AA1664" s="71" t="str">
        <f aca="false">IF(AC1664="","",RANK(AC1664,$AC$2:$AC$1780)+COUNTIF($AC$2:AC1664,AC1664)-1)</f>
        <v/>
      </c>
      <c r="AB1664" s="71" t="str">
        <f aca="false">IF(AD1664="","",RANK(AD1664,$AD$2:$AD$1780)+COUNTIF($AD$2:AD1664,AD1664)-1)</f>
        <v/>
      </c>
      <c r="AC1664" s="71" t="str">
        <f aca="false">IF(AND(AF1664&gt;0,E1664&gt;=Settings!$B$4),ROUND(J1664,10),"")</f>
        <v/>
      </c>
      <c r="AD1664" s="71" t="str">
        <f aca="false">IF(X1664="HIGH RATE",ROUND(O1664,10),"")</f>
        <v/>
      </c>
      <c r="AE1664" s="71" t="s">
        <v>59</v>
      </c>
      <c r="AF1664" s="73" t="n">
        <f aca="false">SUMIFS(Detail!$L$2:$L$9168,Detail!$C$2:$C$9168,$A1664)</f>
        <v>0</v>
      </c>
      <c r="AG1664" s="74" t="n">
        <f aca="false">SUMIFS(Detail!$N$2:$N$9168,Detail!$C$2:$C$9168,$A1664)</f>
        <v>0</v>
      </c>
    </row>
    <row r="1665" customFormat="false" ht="15" hidden="false" customHeight="false" outlineLevel="0" collapsed="false">
      <c r="A1665" s="71" t="s">
        <v>2189</v>
      </c>
      <c r="B1665" s="71" t="s">
        <v>3332</v>
      </c>
      <c r="C1665" s="71" t="s">
        <v>331</v>
      </c>
      <c r="D1665" s="71" t="str">
        <f aca="false">IFERROR(INDEX('Brand Map'!$B$4:$B$125,MATCH(C1665,'Brand Map'!$A$4:$A$125,0)),"Other")</f>
        <v>MDDC</v>
      </c>
      <c r="E1665" s="73" t="n">
        <f aca="false">SUMIFS(Detail!$K$2:$K$9168,Detail!$C$2:$C$9168,$A1665)</f>
        <v>5</v>
      </c>
      <c r="F1665" s="73" t="n">
        <f aca="false">SUMIFS(Detail!$E$2:$E$9168,Detail!$C$2:$C$9168,$A1665)</f>
        <v>0</v>
      </c>
      <c r="G1665" s="74" t="n">
        <f aca="false">SUMIFS(Detail!$M$2:$M$9168,Detail!$C$2:$C$9168,$A1665)</f>
        <v>838.34</v>
      </c>
      <c r="H1665" s="74" t="n">
        <f aca="false">SUMIFS(Detail!$D$2:$D$9168,Detail!$C$2:$C$9168,$A1665)</f>
        <v>0</v>
      </c>
      <c r="I1665" s="74" t="n">
        <v>4727.14</v>
      </c>
      <c r="J1665" s="51" t="n">
        <f aca="false">IF(E1665&gt;0,AF1665/E1665,0)</f>
        <v>0</v>
      </c>
      <c r="K1665" s="51" t="n">
        <f aca="false">IF(G1665&gt;0,AG1665/G1665,0)</f>
        <v>0</v>
      </c>
      <c r="L1665" s="75" t="n">
        <f aca="false">H1665/Settings!$B$16</f>
        <v>0</v>
      </c>
      <c r="M1665" s="76" t="n">
        <f aca="false">H1665/Settings!$B$20</f>
        <v>0</v>
      </c>
      <c r="N1665" s="77" t="n">
        <f aca="false">E1665*Settings!$B$3</f>
        <v>0.374299779324393</v>
      </c>
      <c r="O1665" s="77" t="n">
        <f aca="false">IF(E1665&gt;0,(AF1665-N1665)/SQRT(E1665*Settings!$B$3*(1-Settings!$B$3)),0)</f>
        <v>-0.636071659456152</v>
      </c>
      <c r="P1665" s="77" t="n">
        <f aca="false">MAX(0,AF1665-N1665)</f>
        <v>0</v>
      </c>
      <c r="Q1665" s="51" t="n">
        <f aca="false">IF(E1665&gt;=Settings!$B$4,(AF1665+Settings!$B$7*Settings!$B$3)/(E1665+Settings!$B$7),Settings!$B$3)</f>
        <v>0.0748599558648786</v>
      </c>
      <c r="R1665" s="78" t="n">
        <f aca="false">PERCENTRANK($H$2:$H$1780,H1665,6)</f>
        <v>0</v>
      </c>
      <c r="S1665" s="78" t="n">
        <f aca="false">PERCENTRANK($Q$2:$Q$1780,Q1665,6)</f>
        <v>0.0646794</v>
      </c>
      <c r="T1665" s="78" t="n">
        <f aca="false">PERCENTRANK($F$2:$F$1780,F1665,6)</f>
        <v>0</v>
      </c>
      <c r="U1665" s="79" t="n">
        <f aca="false">IF(F1665&gt;0,ROUND((Settings!$B$8*T1665+Settings!$B$9*R1665+Settings!$B$10*S1665)/SUM(Settings!$B$8:$B$10),10),0)</f>
        <v>0</v>
      </c>
      <c r="V1665" s="71" t="str">
        <f aca="false">IF(U1665&gt;0,RANK(U1665,$U$2:$U$1780)+COUNTIF($U$2:U1665,U1665)-1,"")</f>
        <v/>
      </c>
      <c r="W1665" s="71" t="str">
        <f aca="false">IF(V1665="","",IF(V1665&lt;=Settings!$B$11,"1 - Fix first",IF(V1665&lt;=Settings!$B$12,"2 - Review","3 - Monitor")))</f>
        <v/>
      </c>
      <c r="X1665" s="71" t="str">
        <f aca="false">IF(AND(E1665&gt;=Settings!$B$4,AF1665&gt;=Settings!$B$5,O1665&gt;=Settings!$B$6),"HIGH RATE","")</f>
        <v/>
      </c>
      <c r="Y1665" s="71" t="str">
        <f aca="false">IF(F1665&gt;0,RANK(F1665,$F$2:$F$1780)+COUNTIF($F$2:F1665,F1665)-1,"")</f>
        <v/>
      </c>
      <c r="Z1665" s="71" t="str">
        <f aca="false">IF(H1665&gt;0,RANK(H1665,$H$2:$H$1780)+COUNTIF($H$2:H1665,H1665)-1,"")</f>
        <v/>
      </c>
      <c r="AA1665" s="71" t="str">
        <f aca="false">IF(AC1665="","",RANK(AC1665,$AC$2:$AC$1780)+COUNTIF($AC$2:AC1665,AC1665)-1)</f>
        <v/>
      </c>
      <c r="AB1665" s="71" t="str">
        <f aca="false">IF(AD1665="","",RANK(AD1665,$AD$2:$AD$1780)+COUNTIF($AD$2:AD1665,AD1665)-1)</f>
        <v/>
      </c>
      <c r="AC1665" s="71" t="str">
        <f aca="false">IF(AND(AF1665&gt;0,E1665&gt;=Settings!$B$4),ROUND(J1665,10),"")</f>
        <v/>
      </c>
      <c r="AD1665" s="71" t="str">
        <f aca="false">IF(X1665="HIGH RATE",ROUND(O1665,10),"")</f>
        <v/>
      </c>
      <c r="AE1665" s="71" t="s">
        <v>59</v>
      </c>
      <c r="AF1665" s="73" t="n">
        <f aca="false">SUMIFS(Detail!$L$2:$L$9168,Detail!$C$2:$C$9168,$A1665)</f>
        <v>0</v>
      </c>
      <c r="AG1665" s="74" t="n">
        <f aca="false">SUMIFS(Detail!$N$2:$N$9168,Detail!$C$2:$C$9168,$A1665)</f>
        <v>0</v>
      </c>
    </row>
    <row r="1666" customFormat="false" ht="15" hidden="false" customHeight="false" outlineLevel="0" collapsed="false">
      <c r="A1666" s="71" t="s">
        <v>660</v>
      </c>
      <c r="B1666" s="71" t="s">
        <v>661</v>
      </c>
      <c r="C1666" s="71" t="s">
        <v>334</v>
      </c>
      <c r="D1666" s="71" t="str">
        <f aca="false">IFERROR(INDEX('Brand Map'!$B$4:$B$125,MATCH(C1666,'Brand Map'!$A$4:$A$125,0)),"Other")</f>
        <v>MDLR</v>
      </c>
      <c r="E1666" s="73" t="n">
        <f aca="false">SUMIFS(Detail!$K$2:$K$9168,Detail!$C$2:$C$9168,$A1666)</f>
        <v>8</v>
      </c>
      <c r="F1666" s="73" t="n">
        <f aca="false">SUMIFS(Detail!$E$2:$E$9168,Detail!$C$2:$C$9168,$A1666)</f>
        <v>0</v>
      </c>
      <c r="G1666" s="74" t="n">
        <f aca="false">SUMIFS(Detail!$M$2:$M$9168,Detail!$C$2:$C$9168,$A1666)</f>
        <v>495.09</v>
      </c>
      <c r="H1666" s="74" t="n">
        <f aca="false">SUMIFS(Detail!$D$2:$D$9168,Detail!$C$2:$C$9168,$A1666)</f>
        <v>0</v>
      </c>
      <c r="I1666" s="74" t="n">
        <v>8814.14</v>
      </c>
      <c r="J1666" s="51" t="n">
        <f aca="false">IF(E1666&gt;0,AF1666/E1666,0)</f>
        <v>0</v>
      </c>
      <c r="K1666" s="51" t="n">
        <f aca="false">IF(G1666&gt;0,AG1666/G1666,0)</f>
        <v>0</v>
      </c>
      <c r="L1666" s="75" t="n">
        <f aca="false">H1666/Settings!$B$16</f>
        <v>0</v>
      </c>
      <c r="M1666" s="76" t="n">
        <f aca="false">H1666/Settings!$B$20</f>
        <v>0</v>
      </c>
      <c r="N1666" s="77" t="n">
        <f aca="false">E1666*Settings!$B$3</f>
        <v>0.598879646919029</v>
      </c>
      <c r="O1666" s="77" t="n">
        <f aca="false">IF(E1666&gt;0,(AF1666-N1666)/SQRT(E1666*Settings!$B$3*(1-Settings!$B$3)),0)</f>
        <v>-0.804574079585767</v>
      </c>
      <c r="P1666" s="77" t="n">
        <f aca="false">MAX(0,AF1666-N1666)</f>
        <v>0</v>
      </c>
      <c r="Q1666" s="51" t="n">
        <f aca="false">IF(E1666&gt;=Settings!$B$4,(AF1666+Settings!$B$7*Settings!$B$3)/(E1666+Settings!$B$7),Settings!$B$3)</f>
        <v>0.0748599558648786</v>
      </c>
      <c r="R1666" s="78" t="n">
        <f aca="false">PERCENTRANK($H$2:$H$1780,H1666,6)</f>
        <v>0</v>
      </c>
      <c r="S1666" s="78" t="n">
        <f aca="false">PERCENTRANK($Q$2:$Q$1780,Q1666,6)</f>
        <v>0.0646794</v>
      </c>
      <c r="T1666" s="78" t="n">
        <f aca="false">PERCENTRANK($F$2:$F$1780,F1666,6)</f>
        <v>0</v>
      </c>
      <c r="U1666" s="79" t="n">
        <f aca="false">IF(F1666&gt;0,ROUND((Settings!$B$8*T1666+Settings!$B$9*R1666+Settings!$B$10*S1666)/SUM(Settings!$B$8:$B$10),10),0)</f>
        <v>0</v>
      </c>
      <c r="V1666" s="71" t="str">
        <f aca="false">IF(U1666&gt;0,RANK(U1666,$U$2:$U$1780)+COUNTIF($U$2:U1666,U1666)-1,"")</f>
        <v/>
      </c>
      <c r="W1666" s="71" t="str">
        <f aca="false">IF(V1666="","",IF(V1666&lt;=Settings!$B$11,"1 - Fix first",IF(V1666&lt;=Settings!$B$12,"2 - Review","3 - Monitor")))</f>
        <v/>
      </c>
      <c r="X1666" s="71" t="str">
        <f aca="false">IF(AND(E1666&gt;=Settings!$B$4,AF1666&gt;=Settings!$B$5,O1666&gt;=Settings!$B$6),"HIGH RATE","")</f>
        <v/>
      </c>
      <c r="Y1666" s="71" t="str">
        <f aca="false">IF(F1666&gt;0,RANK(F1666,$F$2:$F$1780)+COUNTIF($F$2:F1666,F1666)-1,"")</f>
        <v/>
      </c>
      <c r="Z1666" s="71" t="str">
        <f aca="false">IF(H1666&gt;0,RANK(H1666,$H$2:$H$1780)+COUNTIF($H$2:H1666,H1666)-1,"")</f>
        <v/>
      </c>
      <c r="AA1666" s="71" t="str">
        <f aca="false">IF(AC1666="","",RANK(AC1666,$AC$2:$AC$1780)+COUNTIF($AC$2:AC1666,AC1666)-1)</f>
        <v/>
      </c>
      <c r="AB1666" s="71" t="str">
        <f aca="false">IF(AD1666="","",RANK(AD1666,$AD$2:$AD$1780)+COUNTIF($AD$2:AD1666,AD1666)-1)</f>
        <v/>
      </c>
      <c r="AC1666" s="71" t="str">
        <f aca="false">IF(AND(AF1666&gt;0,E1666&gt;=Settings!$B$4),ROUND(J1666,10),"")</f>
        <v/>
      </c>
      <c r="AD1666" s="71" t="str">
        <f aca="false">IF(X1666="HIGH RATE",ROUND(O1666,10),"")</f>
        <v/>
      </c>
      <c r="AE1666" s="71" t="s">
        <v>60</v>
      </c>
      <c r="AF1666" s="73" t="n">
        <f aca="false">SUMIFS(Detail!$L$2:$L$9168,Detail!$C$2:$C$9168,$A1666)</f>
        <v>0</v>
      </c>
      <c r="AG1666" s="74" t="n">
        <f aca="false">SUMIFS(Detail!$N$2:$N$9168,Detail!$C$2:$C$9168,$A1666)</f>
        <v>0</v>
      </c>
    </row>
    <row r="1667" customFormat="false" ht="15" hidden="false" customHeight="false" outlineLevel="0" collapsed="false">
      <c r="A1667" s="71" t="s">
        <v>1410</v>
      </c>
      <c r="B1667" s="71" t="s">
        <v>661</v>
      </c>
      <c r="C1667" s="71" t="s">
        <v>334</v>
      </c>
      <c r="D1667" s="71" t="str">
        <f aca="false">IFERROR(INDEX('Brand Map'!$B$4:$B$125,MATCH(C1667,'Brand Map'!$A$4:$A$125,0)),"Other")</f>
        <v>MDLR</v>
      </c>
      <c r="E1667" s="73" t="n">
        <f aca="false">SUMIFS(Detail!$K$2:$K$9168,Detail!$C$2:$C$9168,$A1667)</f>
        <v>0</v>
      </c>
      <c r="F1667" s="73" t="n">
        <f aca="false">SUMIFS(Detail!$E$2:$E$9168,Detail!$C$2:$C$9168,$A1667)</f>
        <v>0</v>
      </c>
      <c r="G1667" s="74" t="n">
        <f aca="false">SUMIFS(Detail!$M$2:$M$9168,Detail!$C$2:$C$9168,$A1667)</f>
        <v>0</v>
      </c>
      <c r="H1667" s="74" t="n">
        <f aca="false">SUMIFS(Detail!$D$2:$D$9168,Detail!$C$2:$C$9168,$A1667)</f>
        <v>0</v>
      </c>
      <c r="I1667" s="74" t="n">
        <v>81.45</v>
      </c>
      <c r="J1667" s="51" t="n">
        <f aca="false">IF(E1667&gt;0,AF1667/E1667,0)</f>
        <v>0</v>
      </c>
      <c r="K1667" s="51" t="n">
        <f aca="false">IF(G1667&gt;0,AG1667/G1667,0)</f>
        <v>0</v>
      </c>
      <c r="L1667" s="75" t="n">
        <f aca="false">H1667/Settings!$B$16</f>
        <v>0</v>
      </c>
      <c r="M1667" s="76" t="n">
        <f aca="false">H1667/Settings!$B$20</f>
        <v>0</v>
      </c>
      <c r="N1667" s="77" t="n">
        <f aca="false">E1667*Settings!$B$3</f>
        <v>0</v>
      </c>
      <c r="O1667" s="77" t="n">
        <f aca="false">IF(E1667&gt;0,(AF1667-N1667)/SQRT(E1667*Settings!$B$3*(1-Settings!$B$3)),0)</f>
        <v>0</v>
      </c>
      <c r="P1667" s="77" t="n">
        <f aca="false">MAX(0,AF1667-N1667)</f>
        <v>0</v>
      </c>
      <c r="Q1667" s="51" t="n">
        <f aca="false">IF(E1667&gt;=Settings!$B$4,(AF1667+Settings!$B$7*Settings!$B$3)/(E1667+Settings!$B$7),Settings!$B$3)</f>
        <v>0.0748599558648786</v>
      </c>
      <c r="R1667" s="78" t="n">
        <f aca="false">PERCENTRANK($H$2:$H$1780,H1667,6)</f>
        <v>0</v>
      </c>
      <c r="S1667" s="78" t="n">
        <f aca="false">PERCENTRANK($Q$2:$Q$1780,Q1667,6)</f>
        <v>0.0646794</v>
      </c>
      <c r="T1667" s="78" t="n">
        <f aca="false">PERCENTRANK($F$2:$F$1780,F1667,6)</f>
        <v>0</v>
      </c>
      <c r="U1667" s="79" t="n">
        <f aca="false">IF(F1667&gt;0,ROUND((Settings!$B$8*T1667+Settings!$B$9*R1667+Settings!$B$10*S1667)/SUM(Settings!$B$8:$B$10),10),0)</f>
        <v>0</v>
      </c>
      <c r="V1667" s="71" t="str">
        <f aca="false">IF(U1667&gt;0,RANK(U1667,$U$2:$U$1780)+COUNTIF($U$2:U1667,U1667)-1,"")</f>
        <v/>
      </c>
      <c r="W1667" s="71" t="str">
        <f aca="false">IF(V1667="","",IF(V1667&lt;=Settings!$B$11,"1 - Fix first",IF(V1667&lt;=Settings!$B$12,"2 - Review","3 - Monitor")))</f>
        <v/>
      </c>
      <c r="X1667" s="71" t="str">
        <f aca="false">IF(AND(E1667&gt;=Settings!$B$4,AF1667&gt;=Settings!$B$5,O1667&gt;=Settings!$B$6),"HIGH RATE","")</f>
        <v/>
      </c>
      <c r="Y1667" s="71" t="str">
        <f aca="false">IF(F1667&gt;0,RANK(F1667,$F$2:$F$1780)+COUNTIF($F$2:F1667,F1667)-1,"")</f>
        <v/>
      </c>
      <c r="Z1667" s="71" t="str">
        <f aca="false">IF(H1667&gt;0,RANK(H1667,$H$2:$H$1780)+COUNTIF($H$2:H1667,H1667)-1,"")</f>
        <v/>
      </c>
      <c r="AA1667" s="71" t="str">
        <f aca="false">IF(AC1667="","",RANK(AC1667,$AC$2:$AC$1780)+COUNTIF($AC$2:AC1667,AC1667)-1)</f>
        <v/>
      </c>
      <c r="AB1667" s="71" t="str">
        <f aca="false">IF(AD1667="","",RANK(AD1667,$AD$2:$AD$1780)+COUNTIF($AD$2:AD1667,AD1667)-1)</f>
        <v/>
      </c>
      <c r="AC1667" s="71" t="str">
        <f aca="false">IF(AND(AF1667&gt;0,E1667&gt;=Settings!$B$4),ROUND(J1667,10),"")</f>
        <v/>
      </c>
      <c r="AD1667" s="71" t="str">
        <f aca="false">IF(X1667="HIGH RATE",ROUND(O1667,10),"")</f>
        <v/>
      </c>
      <c r="AE1667" s="71" t="s">
        <v>60</v>
      </c>
      <c r="AF1667" s="73" t="n">
        <f aca="false">SUMIFS(Detail!$L$2:$L$9168,Detail!$C$2:$C$9168,$A1667)</f>
        <v>0</v>
      </c>
      <c r="AG1667" s="74" t="n">
        <f aca="false">SUMIFS(Detail!$N$2:$N$9168,Detail!$C$2:$C$9168,$A1667)</f>
        <v>0</v>
      </c>
    </row>
    <row r="1668" customFormat="false" ht="15" hidden="false" customHeight="false" outlineLevel="0" collapsed="false">
      <c r="A1668" s="71" t="s">
        <v>2000</v>
      </c>
      <c r="B1668" s="71" t="s">
        <v>661</v>
      </c>
      <c r="C1668" s="71" t="s">
        <v>334</v>
      </c>
      <c r="D1668" s="71" t="str">
        <f aca="false">IFERROR(INDEX('Brand Map'!$B$4:$B$125,MATCH(C1668,'Brand Map'!$A$4:$A$125,0)),"Other")</f>
        <v>MDLR</v>
      </c>
      <c r="E1668" s="73" t="n">
        <f aca="false">SUMIFS(Detail!$K$2:$K$9168,Detail!$C$2:$C$9168,$A1668)</f>
        <v>0</v>
      </c>
      <c r="F1668" s="73" t="n">
        <f aca="false">SUMIFS(Detail!$E$2:$E$9168,Detail!$C$2:$C$9168,$A1668)</f>
        <v>0</v>
      </c>
      <c r="G1668" s="74" t="n">
        <f aca="false">SUMIFS(Detail!$M$2:$M$9168,Detail!$C$2:$C$9168,$A1668)</f>
        <v>0</v>
      </c>
      <c r="H1668" s="74" t="n">
        <f aca="false">SUMIFS(Detail!$D$2:$D$9168,Detail!$C$2:$C$9168,$A1668)</f>
        <v>0</v>
      </c>
      <c r="I1668" s="74" t="n">
        <v>51.45</v>
      </c>
      <c r="J1668" s="51" t="n">
        <f aca="false">IF(E1668&gt;0,AF1668/E1668,0)</f>
        <v>0</v>
      </c>
      <c r="K1668" s="51" t="n">
        <f aca="false">IF(G1668&gt;0,AG1668/G1668,0)</f>
        <v>0</v>
      </c>
      <c r="L1668" s="75" t="n">
        <f aca="false">H1668/Settings!$B$16</f>
        <v>0</v>
      </c>
      <c r="M1668" s="76" t="n">
        <f aca="false">H1668/Settings!$B$20</f>
        <v>0</v>
      </c>
      <c r="N1668" s="77" t="n">
        <f aca="false">E1668*Settings!$B$3</f>
        <v>0</v>
      </c>
      <c r="O1668" s="77" t="n">
        <f aca="false">IF(E1668&gt;0,(AF1668-N1668)/SQRT(E1668*Settings!$B$3*(1-Settings!$B$3)),0)</f>
        <v>0</v>
      </c>
      <c r="P1668" s="77" t="n">
        <f aca="false">MAX(0,AF1668-N1668)</f>
        <v>0</v>
      </c>
      <c r="Q1668" s="51" t="n">
        <f aca="false">IF(E1668&gt;=Settings!$B$4,(AF1668+Settings!$B$7*Settings!$B$3)/(E1668+Settings!$B$7),Settings!$B$3)</f>
        <v>0.0748599558648786</v>
      </c>
      <c r="R1668" s="78" t="n">
        <f aca="false">PERCENTRANK($H$2:$H$1780,H1668,6)</f>
        <v>0</v>
      </c>
      <c r="S1668" s="78" t="n">
        <f aca="false">PERCENTRANK($Q$2:$Q$1780,Q1668,6)</f>
        <v>0.0646794</v>
      </c>
      <c r="T1668" s="78" t="n">
        <f aca="false">PERCENTRANK($F$2:$F$1780,F1668,6)</f>
        <v>0</v>
      </c>
      <c r="U1668" s="79" t="n">
        <f aca="false">IF(F1668&gt;0,ROUND((Settings!$B$8*T1668+Settings!$B$9*R1668+Settings!$B$10*S1668)/SUM(Settings!$B$8:$B$10),10),0)</f>
        <v>0</v>
      </c>
      <c r="V1668" s="71" t="str">
        <f aca="false">IF(U1668&gt;0,RANK(U1668,$U$2:$U$1780)+COUNTIF($U$2:U1668,U1668)-1,"")</f>
        <v/>
      </c>
      <c r="W1668" s="71" t="str">
        <f aca="false">IF(V1668="","",IF(V1668&lt;=Settings!$B$11,"1 - Fix first",IF(V1668&lt;=Settings!$B$12,"2 - Review","3 - Monitor")))</f>
        <v/>
      </c>
      <c r="X1668" s="71" t="str">
        <f aca="false">IF(AND(E1668&gt;=Settings!$B$4,AF1668&gt;=Settings!$B$5,O1668&gt;=Settings!$B$6),"HIGH RATE","")</f>
        <v/>
      </c>
      <c r="Y1668" s="71" t="str">
        <f aca="false">IF(F1668&gt;0,RANK(F1668,$F$2:$F$1780)+COUNTIF($F$2:F1668,F1668)-1,"")</f>
        <v/>
      </c>
      <c r="Z1668" s="71" t="str">
        <f aca="false">IF(H1668&gt;0,RANK(H1668,$H$2:$H$1780)+COUNTIF($H$2:H1668,H1668)-1,"")</f>
        <v/>
      </c>
      <c r="AA1668" s="71" t="str">
        <f aca="false">IF(AC1668="","",RANK(AC1668,$AC$2:$AC$1780)+COUNTIF($AC$2:AC1668,AC1668)-1)</f>
        <v/>
      </c>
      <c r="AB1668" s="71" t="str">
        <f aca="false">IF(AD1668="","",RANK(AD1668,$AD$2:$AD$1780)+COUNTIF($AD$2:AD1668,AD1668)-1)</f>
        <v/>
      </c>
      <c r="AC1668" s="71" t="str">
        <f aca="false">IF(AND(AF1668&gt;0,E1668&gt;=Settings!$B$4),ROUND(J1668,10),"")</f>
        <v/>
      </c>
      <c r="AD1668" s="71" t="str">
        <f aca="false">IF(X1668="HIGH RATE",ROUND(O1668,10),"")</f>
        <v/>
      </c>
      <c r="AE1668" s="71" t="s">
        <v>60</v>
      </c>
      <c r="AF1668" s="73" t="n">
        <f aca="false">SUMIFS(Detail!$L$2:$L$9168,Detail!$C$2:$C$9168,$A1668)</f>
        <v>0</v>
      </c>
      <c r="AG1668" s="74" t="n">
        <f aca="false">SUMIFS(Detail!$N$2:$N$9168,Detail!$C$2:$C$9168,$A1668)</f>
        <v>0</v>
      </c>
    </row>
    <row r="1669" customFormat="false" ht="15" hidden="false" customHeight="false" outlineLevel="0" collapsed="false">
      <c r="A1669" s="71" t="s">
        <v>1562</v>
      </c>
      <c r="B1669" s="71" t="s">
        <v>661</v>
      </c>
      <c r="C1669" s="71" t="s">
        <v>334</v>
      </c>
      <c r="D1669" s="71" t="str">
        <f aca="false">IFERROR(INDEX('Brand Map'!$B$4:$B$125,MATCH(C1669,'Brand Map'!$A$4:$A$125,0)),"Other")</f>
        <v>MDLR</v>
      </c>
      <c r="E1669" s="73" t="n">
        <f aca="false">SUMIFS(Detail!$K$2:$K$9168,Detail!$C$2:$C$9168,$A1669)</f>
        <v>0</v>
      </c>
      <c r="F1669" s="73" t="n">
        <f aca="false">SUMIFS(Detail!$E$2:$E$9168,Detail!$C$2:$C$9168,$A1669)</f>
        <v>0</v>
      </c>
      <c r="G1669" s="74" t="n">
        <f aca="false">SUMIFS(Detail!$M$2:$M$9168,Detail!$C$2:$C$9168,$A1669)</f>
        <v>0</v>
      </c>
      <c r="H1669" s="74" t="n">
        <f aca="false">SUMIFS(Detail!$D$2:$D$9168,Detail!$C$2:$C$9168,$A1669)</f>
        <v>0</v>
      </c>
      <c r="I1669" s="74" t="n">
        <v>81.45</v>
      </c>
      <c r="J1669" s="51" t="n">
        <f aca="false">IF(E1669&gt;0,AF1669/E1669,0)</f>
        <v>0</v>
      </c>
      <c r="K1669" s="51" t="n">
        <f aca="false">IF(G1669&gt;0,AG1669/G1669,0)</f>
        <v>0</v>
      </c>
      <c r="L1669" s="75" t="n">
        <f aca="false">H1669/Settings!$B$16</f>
        <v>0</v>
      </c>
      <c r="M1669" s="76" t="n">
        <f aca="false">H1669/Settings!$B$20</f>
        <v>0</v>
      </c>
      <c r="N1669" s="77" t="n">
        <f aca="false">E1669*Settings!$B$3</f>
        <v>0</v>
      </c>
      <c r="O1669" s="77" t="n">
        <f aca="false">IF(E1669&gt;0,(AF1669-N1669)/SQRT(E1669*Settings!$B$3*(1-Settings!$B$3)),0)</f>
        <v>0</v>
      </c>
      <c r="P1669" s="77" t="n">
        <f aca="false">MAX(0,AF1669-N1669)</f>
        <v>0</v>
      </c>
      <c r="Q1669" s="51" t="n">
        <f aca="false">IF(E1669&gt;=Settings!$B$4,(AF1669+Settings!$B$7*Settings!$B$3)/(E1669+Settings!$B$7),Settings!$B$3)</f>
        <v>0.0748599558648786</v>
      </c>
      <c r="R1669" s="78" t="n">
        <f aca="false">PERCENTRANK($H$2:$H$1780,H1669,6)</f>
        <v>0</v>
      </c>
      <c r="S1669" s="78" t="n">
        <f aca="false">PERCENTRANK($Q$2:$Q$1780,Q1669,6)</f>
        <v>0.0646794</v>
      </c>
      <c r="T1669" s="78" t="n">
        <f aca="false">PERCENTRANK($F$2:$F$1780,F1669,6)</f>
        <v>0</v>
      </c>
      <c r="U1669" s="79" t="n">
        <f aca="false">IF(F1669&gt;0,ROUND((Settings!$B$8*T1669+Settings!$B$9*R1669+Settings!$B$10*S1669)/SUM(Settings!$B$8:$B$10),10),0)</f>
        <v>0</v>
      </c>
      <c r="V1669" s="71" t="str">
        <f aca="false">IF(U1669&gt;0,RANK(U1669,$U$2:$U$1780)+COUNTIF($U$2:U1669,U1669)-1,"")</f>
        <v/>
      </c>
      <c r="W1669" s="71" t="str">
        <f aca="false">IF(V1669="","",IF(V1669&lt;=Settings!$B$11,"1 - Fix first",IF(V1669&lt;=Settings!$B$12,"2 - Review","3 - Monitor")))</f>
        <v/>
      </c>
      <c r="X1669" s="71" t="str">
        <f aca="false">IF(AND(E1669&gt;=Settings!$B$4,AF1669&gt;=Settings!$B$5,O1669&gt;=Settings!$B$6),"HIGH RATE","")</f>
        <v/>
      </c>
      <c r="Y1669" s="71" t="str">
        <f aca="false">IF(F1669&gt;0,RANK(F1669,$F$2:$F$1780)+COUNTIF($F$2:F1669,F1669)-1,"")</f>
        <v/>
      </c>
      <c r="Z1669" s="71" t="str">
        <f aca="false">IF(H1669&gt;0,RANK(H1669,$H$2:$H$1780)+COUNTIF($H$2:H1669,H1669)-1,"")</f>
        <v/>
      </c>
      <c r="AA1669" s="71" t="str">
        <f aca="false">IF(AC1669="","",RANK(AC1669,$AC$2:$AC$1780)+COUNTIF($AC$2:AC1669,AC1669)-1)</f>
        <v/>
      </c>
      <c r="AB1669" s="71" t="str">
        <f aca="false">IF(AD1669="","",RANK(AD1669,$AD$2:$AD$1780)+COUNTIF($AD$2:AD1669,AD1669)-1)</f>
        <v/>
      </c>
      <c r="AC1669" s="71" t="str">
        <f aca="false">IF(AND(AF1669&gt;0,E1669&gt;=Settings!$B$4),ROUND(J1669,10),"")</f>
        <v/>
      </c>
      <c r="AD1669" s="71" t="str">
        <f aca="false">IF(X1669="HIGH RATE",ROUND(O1669,10),"")</f>
        <v/>
      </c>
      <c r="AE1669" s="71" t="s">
        <v>60</v>
      </c>
      <c r="AF1669" s="73" t="n">
        <f aca="false">SUMIFS(Detail!$L$2:$L$9168,Detail!$C$2:$C$9168,$A1669)</f>
        <v>0</v>
      </c>
      <c r="AG1669" s="74" t="n">
        <f aca="false">SUMIFS(Detail!$N$2:$N$9168,Detail!$C$2:$C$9168,$A1669)</f>
        <v>0</v>
      </c>
    </row>
    <row r="1670" customFormat="false" ht="15" hidden="false" customHeight="false" outlineLevel="0" collapsed="false">
      <c r="A1670" s="71" t="s">
        <v>2137</v>
      </c>
      <c r="B1670" s="71" t="s">
        <v>3333</v>
      </c>
      <c r="C1670" s="71" t="s">
        <v>334</v>
      </c>
      <c r="D1670" s="71" t="str">
        <f aca="false">IFERROR(INDEX('Brand Map'!$B$4:$B$125,MATCH(C1670,'Brand Map'!$A$4:$A$125,0)),"Other")</f>
        <v>MDLR</v>
      </c>
      <c r="E1670" s="73" t="n">
        <f aca="false">SUMIFS(Detail!$K$2:$K$9168,Detail!$C$2:$C$9168,$A1670)</f>
        <v>5</v>
      </c>
      <c r="F1670" s="73" t="n">
        <f aca="false">SUMIFS(Detail!$E$2:$E$9168,Detail!$C$2:$C$9168,$A1670)</f>
        <v>0</v>
      </c>
      <c r="G1670" s="74" t="n">
        <f aca="false">SUMIFS(Detail!$M$2:$M$9168,Detail!$C$2:$C$9168,$A1670)</f>
        <v>317.28</v>
      </c>
      <c r="H1670" s="74" t="n">
        <f aca="false">SUMIFS(Detail!$D$2:$D$9168,Detail!$C$2:$C$9168,$A1670)</f>
        <v>0</v>
      </c>
      <c r="I1670" s="74" t="n">
        <v>8954.38</v>
      </c>
      <c r="J1670" s="51" t="n">
        <f aca="false">IF(E1670&gt;0,AF1670/E1670,0)</f>
        <v>0</v>
      </c>
      <c r="K1670" s="51" t="n">
        <f aca="false">IF(G1670&gt;0,AG1670/G1670,0)</f>
        <v>0</v>
      </c>
      <c r="L1670" s="75" t="n">
        <f aca="false">H1670/Settings!$B$16</f>
        <v>0</v>
      </c>
      <c r="M1670" s="76" t="n">
        <f aca="false">H1670/Settings!$B$20</f>
        <v>0</v>
      </c>
      <c r="N1670" s="77" t="n">
        <f aca="false">E1670*Settings!$B$3</f>
        <v>0.374299779324393</v>
      </c>
      <c r="O1670" s="77" t="n">
        <f aca="false">IF(E1670&gt;0,(AF1670-N1670)/SQRT(E1670*Settings!$B$3*(1-Settings!$B$3)),0)</f>
        <v>-0.636071659456152</v>
      </c>
      <c r="P1670" s="77" t="n">
        <f aca="false">MAX(0,AF1670-N1670)</f>
        <v>0</v>
      </c>
      <c r="Q1670" s="51" t="n">
        <f aca="false">IF(E1670&gt;=Settings!$B$4,(AF1670+Settings!$B$7*Settings!$B$3)/(E1670+Settings!$B$7),Settings!$B$3)</f>
        <v>0.0748599558648786</v>
      </c>
      <c r="R1670" s="78" t="n">
        <f aca="false">PERCENTRANK($H$2:$H$1780,H1670,6)</f>
        <v>0</v>
      </c>
      <c r="S1670" s="78" t="n">
        <f aca="false">PERCENTRANK($Q$2:$Q$1780,Q1670,6)</f>
        <v>0.0646794</v>
      </c>
      <c r="T1670" s="78" t="n">
        <f aca="false">PERCENTRANK($F$2:$F$1780,F1670,6)</f>
        <v>0</v>
      </c>
      <c r="U1670" s="79" t="n">
        <f aca="false">IF(F1670&gt;0,ROUND((Settings!$B$8*T1670+Settings!$B$9*R1670+Settings!$B$10*S1670)/SUM(Settings!$B$8:$B$10),10),0)</f>
        <v>0</v>
      </c>
      <c r="V1670" s="71" t="str">
        <f aca="false">IF(U1670&gt;0,RANK(U1670,$U$2:$U$1780)+COUNTIF($U$2:U1670,U1670)-1,"")</f>
        <v/>
      </c>
      <c r="W1670" s="71" t="str">
        <f aca="false">IF(V1670="","",IF(V1670&lt;=Settings!$B$11,"1 - Fix first",IF(V1670&lt;=Settings!$B$12,"2 - Review","3 - Monitor")))</f>
        <v/>
      </c>
      <c r="X1670" s="71" t="str">
        <f aca="false">IF(AND(E1670&gt;=Settings!$B$4,AF1670&gt;=Settings!$B$5,O1670&gt;=Settings!$B$6),"HIGH RATE","")</f>
        <v/>
      </c>
      <c r="Y1670" s="71" t="str">
        <f aca="false">IF(F1670&gt;0,RANK(F1670,$F$2:$F$1780)+COUNTIF($F$2:F1670,F1670)-1,"")</f>
        <v/>
      </c>
      <c r="Z1670" s="71" t="str">
        <f aca="false">IF(H1670&gt;0,RANK(H1670,$H$2:$H$1780)+COUNTIF($H$2:H1670,H1670)-1,"")</f>
        <v/>
      </c>
      <c r="AA1670" s="71" t="str">
        <f aca="false">IF(AC1670="","",RANK(AC1670,$AC$2:$AC$1780)+COUNTIF($AC$2:AC1670,AC1670)-1)</f>
        <v/>
      </c>
      <c r="AB1670" s="71" t="str">
        <f aca="false">IF(AD1670="","",RANK(AD1670,$AD$2:$AD$1780)+COUNTIF($AD$2:AD1670,AD1670)-1)</f>
        <v/>
      </c>
      <c r="AC1670" s="71" t="str">
        <f aca="false">IF(AND(AF1670&gt;0,E1670&gt;=Settings!$B$4),ROUND(J1670,10),"")</f>
        <v/>
      </c>
      <c r="AD1670" s="71" t="str">
        <f aca="false">IF(X1670="HIGH RATE",ROUND(O1670,10),"")</f>
        <v/>
      </c>
      <c r="AE1670" s="71" t="s">
        <v>59</v>
      </c>
      <c r="AF1670" s="73" t="n">
        <f aca="false">SUMIFS(Detail!$L$2:$L$9168,Detail!$C$2:$C$9168,$A1670)</f>
        <v>0</v>
      </c>
      <c r="AG1670" s="74" t="n">
        <f aca="false">SUMIFS(Detail!$N$2:$N$9168,Detail!$C$2:$C$9168,$A1670)</f>
        <v>0</v>
      </c>
    </row>
    <row r="1671" customFormat="false" ht="15" hidden="false" customHeight="false" outlineLevel="0" collapsed="false">
      <c r="A1671" s="71" t="s">
        <v>2156</v>
      </c>
      <c r="B1671" s="71" t="s">
        <v>3334</v>
      </c>
      <c r="C1671" s="71" t="s">
        <v>334</v>
      </c>
      <c r="D1671" s="71" t="str">
        <f aca="false">IFERROR(INDEX('Brand Map'!$B$4:$B$125,MATCH(C1671,'Brand Map'!$A$4:$A$125,0)),"Other")</f>
        <v>MDLR</v>
      </c>
      <c r="E1671" s="73" t="n">
        <f aca="false">SUMIFS(Detail!$K$2:$K$9168,Detail!$C$2:$C$9168,$A1671)</f>
        <v>0</v>
      </c>
      <c r="F1671" s="73" t="n">
        <f aca="false">SUMIFS(Detail!$E$2:$E$9168,Detail!$C$2:$C$9168,$A1671)</f>
        <v>0</v>
      </c>
      <c r="G1671" s="74" t="n">
        <f aca="false">SUMIFS(Detail!$M$2:$M$9168,Detail!$C$2:$C$9168,$A1671)</f>
        <v>0</v>
      </c>
      <c r="H1671" s="74" t="n">
        <f aca="false">SUMIFS(Detail!$D$2:$D$9168,Detail!$C$2:$C$9168,$A1671)</f>
        <v>0</v>
      </c>
      <c r="I1671" s="74" t="n">
        <v>3295.06</v>
      </c>
      <c r="J1671" s="51" t="n">
        <f aca="false">IF(E1671&gt;0,AF1671/E1671,0)</f>
        <v>0</v>
      </c>
      <c r="K1671" s="51" t="n">
        <f aca="false">IF(G1671&gt;0,AG1671/G1671,0)</f>
        <v>0</v>
      </c>
      <c r="L1671" s="75" t="n">
        <f aca="false">H1671/Settings!$B$16</f>
        <v>0</v>
      </c>
      <c r="M1671" s="76" t="n">
        <f aca="false">H1671/Settings!$B$20</f>
        <v>0</v>
      </c>
      <c r="N1671" s="77" t="n">
        <f aca="false">E1671*Settings!$B$3</f>
        <v>0</v>
      </c>
      <c r="O1671" s="77" t="n">
        <f aca="false">IF(E1671&gt;0,(AF1671-N1671)/SQRT(E1671*Settings!$B$3*(1-Settings!$B$3)),0)</f>
        <v>0</v>
      </c>
      <c r="P1671" s="77" t="n">
        <f aca="false">MAX(0,AF1671-N1671)</f>
        <v>0</v>
      </c>
      <c r="Q1671" s="51" t="n">
        <f aca="false">IF(E1671&gt;=Settings!$B$4,(AF1671+Settings!$B$7*Settings!$B$3)/(E1671+Settings!$B$7),Settings!$B$3)</f>
        <v>0.0748599558648786</v>
      </c>
      <c r="R1671" s="78" t="n">
        <f aca="false">PERCENTRANK($H$2:$H$1780,H1671,6)</f>
        <v>0</v>
      </c>
      <c r="S1671" s="78" t="n">
        <f aca="false">PERCENTRANK($Q$2:$Q$1780,Q1671,6)</f>
        <v>0.0646794</v>
      </c>
      <c r="T1671" s="78" t="n">
        <f aca="false">PERCENTRANK($F$2:$F$1780,F1671,6)</f>
        <v>0</v>
      </c>
      <c r="U1671" s="79" t="n">
        <f aca="false">IF(F1671&gt;0,ROUND((Settings!$B$8*T1671+Settings!$B$9*R1671+Settings!$B$10*S1671)/SUM(Settings!$B$8:$B$10),10),0)</f>
        <v>0</v>
      </c>
      <c r="V1671" s="71" t="str">
        <f aca="false">IF(U1671&gt;0,RANK(U1671,$U$2:$U$1780)+COUNTIF($U$2:U1671,U1671)-1,"")</f>
        <v/>
      </c>
      <c r="W1671" s="71" t="str">
        <f aca="false">IF(V1671="","",IF(V1671&lt;=Settings!$B$11,"1 - Fix first",IF(V1671&lt;=Settings!$B$12,"2 - Review","3 - Monitor")))</f>
        <v/>
      </c>
      <c r="X1671" s="71" t="str">
        <f aca="false">IF(AND(E1671&gt;=Settings!$B$4,AF1671&gt;=Settings!$B$5,O1671&gt;=Settings!$B$6),"HIGH RATE","")</f>
        <v/>
      </c>
      <c r="Y1671" s="71" t="str">
        <f aca="false">IF(F1671&gt;0,RANK(F1671,$F$2:$F$1780)+COUNTIF($F$2:F1671,F1671)-1,"")</f>
        <v/>
      </c>
      <c r="Z1671" s="71" t="str">
        <f aca="false">IF(H1671&gt;0,RANK(H1671,$H$2:$H$1780)+COUNTIF($H$2:H1671,H1671)-1,"")</f>
        <v/>
      </c>
      <c r="AA1671" s="71" t="str">
        <f aca="false">IF(AC1671="","",RANK(AC1671,$AC$2:$AC$1780)+COUNTIF($AC$2:AC1671,AC1671)-1)</f>
        <v/>
      </c>
      <c r="AB1671" s="71" t="str">
        <f aca="false">IF(AD1671="","",RANK(AD1671,$AD$2:$AD$1780)+COUNTIF($AD$2:AD1671,AD1671)-1)</f>
        <v/>
      </c>
      <c r="AC1671" s="71" t="str">
        <f aca="false">IF(AND(AF1671&gt;0,E1671&gt;=Settings!$B$4),ROUND(J1671,10),"")</f>
        <v/>
      </c>
      <c r="AD1671" s="71" t="str">
        <f aca="false">IF(X1671="HIGH RATE",ROUND(O1671,10),"")</f>
        <v/>
      </c>
      <c r="AE1671" s="71" t="s">
        <v>59</v>
      </c>
      <c r="AF1671" s="73" t="n">
        <f aca="false">SUMIFS(Detail!$L$2:$L$9168,Detail!$C$2:$C$9168,$A1671)</f>
        <v>0</v>
      </c>
      <c r="AG1671" s="74" t="n">
        <f aca="false">SUMIFS(Detail!$N$2:$N$9168,Detail!$C$2:$C$9168,$A1671)</f>
        <v>0</v>
      </c>
    </row>
    <row r="1672" customFormat="false" ht="15" hidden="false" customHeight="false" outlineLevel="0" collapsed="false">
      <c r="A1672" s="71" t="s">
        <v>2162</v>
      </c>
      <c r="B1672" s="71" t="s">
        <v>3335</v>
      </c>
      <c r="C1672" s="71" t="s">
        <v>334</v>
      </c>
      <c r="D1672" s="71" t="str">
        <f aca="false">IFERROR(INDEX('Brand Map'!$B$4:$B$125,MATCH(C1672,'Brand Map'!$A$4:$A$125,0)),"Other")</f>
        <v>MDLR</v>
      </c>
      <c r="E1672" s="73" t="n">
        <f aca="false">SUMIFS(Detail!$K$2:$K$9168,Detail!$C$2:$C$9168,$A1672)</f>
        <v>1</v>
      </c>
      <c r="F1672" s="73" t="n">
        <f aca="false">SUMIFS(Detail!$E$2:$E$9168,Detail!$C$2:$C$9168,$A1672)</f>
        <v>0</v>
      </c>
      <c r="G1672" s="74" t="n">
        <f aca="false">SUMIFS(Detail!$M$2:$M$9168,Detail!$C$2:$C$9168,$A1672)</f>
        <v>100.86</v>
      </c>
      <c r="H1672" s="74" t="n">
        <f aca="false">SUMIFS(Detail!$D$2:$D$9168,Detail!$C$2:$C$9168,$A1672)</f>
        <v>0</v>
      </c>
      <c r="I1672" s="74" t="n">
        <v>846.94</v>
      </c>
      <c r="J1672" s="51" t="n">
        <f aca="false">IF(E1672&gt;0,AF1672/E1672,0)</f>
        <v>0</v>
      </c>
      <c r="K1672" s="51" t="n">
        <f aca="false">IF(G1672&gt;0,AG1672/G1672,0)</f>
        <v>0</v>
      </c>
      <c r="L1672" s="75" t="n">
        <f aca="false">H1672/Settings!$B$16</f>
        <v>0</v>
      </c>
      <c r="M1672" s="76" t="n">
        <f aca="false">H1672/Settings!$B$20</f>
        <v>0</v>
      </c>
      <c r="N1672" s="77" t="n">
        <f aca="false">E1672*Settings!$B$3</f>
        <v>0.0748599558648786</v>
      </c>
      <c r="O1672" s="77" t="n">
        <f aca="false">IF(E1672&gt;0,(AF1672-N1672)/SQRT(E1672*Settings!$B$3*(1-Settings!$B$3)),0)</f>
        <v>-0.28445989382101</v>
      </c>
      <c r="P1672" s="77" t="n">
        <f aca="false">MAX(0,AF1672-N1672)</f>
        <v>0</v>
      </c>
      <c r="Q1672" s="51" t="n">
        <f aca="false">IF(E1672&gt;=Settings!$B$4,(AF1672+Settings!$B$7*Settings!$B$3)/(E1672+Settings!$B$7),Settings!$B$3)</f>
        <v>0.0748599558648786</v>
      </c>
      <c r="R1672" s="78" t="n">
        <f aca="false">PERCENTRANK($H$2:$H$1780,H1672,6)</f>
        <v>0</v>
      </c>
      <c r="S1672" s="78" t="n">
        <f aca="false">PERCENTRANK($Q$2:$Q$1780,Q1672,6)</f>
        <v>0.0646794</v>
      </c>
      <c r="T1672" s="78" t="n">
        <f aca="false">PERCENTRANK($F$2:$F$1780,F1672,6)</f>
        <v>0</v>
      </c>
      <c r="U1672" s="79" t="n">
        <f aca="false">IF(F1672&gt;0,ROUND((Settings!$B$8*T1672+Settings!$B$9*R1672+Settings!$B$10*S1672)/SUM(Settings!$B$8:$B$10),10),0)</f>
        <v>0</v>
      </c>
      <c r="V1672" s="71" t="str">
        <f aca="false">IF(U1672&gt;0,RANK(U1672,$U$2:$U$1780)+COUNTIF($U$2:U1672,U1672)-1,"")</f>
        <v/>
      </c>
      <c r="W1672" s="71" t="str">
        <f aca="false">IF(V1672="","",IF(V1672&lt;=Settings!$B$11,"1 - Fix first",IF(V1672&lt;=Settings!$B$12,"2 - Review","3 - Monitor")))</f>
        <v/>
      </c>
      <c r="X1672" s="71" t="str">
        <f aca="false">IF(AND(E1672&gt;=Settings!$B$4,AF1672&gt;=Settings!$B$5,O1672&gt;=Settings!$B$6),"HIGH RATE","")</f>
        <v/>
      </c>
      <c r="Y1672" s="71" t="str">
        <f aca="false">IF(F1672&gt;0,RANK(F1672,$F$2:$F$1780)+COUNTIF($F$2:F1672,F1672)-1,"")</f>
        <v/>
      </c>
      <c r="Z1672" s="71" t="str">
        <f aca="false">IF(H1672&gt;0,RANK(H1672,$H$2:$H$1780)+COUNTIF($H$2:H1672,H1672)-1,"")</f>
        <v/>
      </c>
      <c r="AA1672" s="71" t="str">
        <f aca="false">IF(AC1672="","",RANK(AC1672,$AC$2:$AC$1780)+COUNTIF($AC$2:AC1672,AC1672)-1)</f>
        <v/>
      </c>
      <c r="AB1672" s="71" t="str">
        <f aca="false">IF(AD1672="","",RANK(AD1672,$AD$2:$AD$1780)+COUNTIF($AD$2:AD1672,AD1672)-1)</f>
        <v/>
      </c>
      <c r="AC1672" s="71" t="str">
        <f aca="false">IF(AND(AF1672&gt;0,E1672&gt;=Settings!$B$4),ROUND(J1672,10),"")</f>
        <v/>
      </c>
      <c r="AD1672" s="71" t="str">
        <f aca="false">IF(X1672="HIGH RATE",ROUND(O1672,10),"")</f>
        <v/>
      </c>
      <c r="AE1672" s="71" t="s">
        <v>59</v>
      </c>
      <c r="AF1672" s="73" t="n">
        <f aca="false">SUMIFS(Detail!$L$2:$L$9168,Detail!$C$2:$C$9168,$A1672)</f>
        <v>0</v>
      </c>
      <c r="AG1672" s="74" t="n">
        <f aca="false">SUMIFS(Detail!$N$2:$N$9168,Detail!$C$2:$C$9168,$A1672)</f>
        <v>0</v>
      </c>
    </row>
    <row r="1673" customFormat="false" ht="15" hidden="false" customHeight="false" outlineLevel="0" collapsed="false">
      <c r="A1673" s="71" t="s">
        <v>1341</v>
      </c>
      <c r="B1673" s="71" t="s">
        <v>3336</v>
      </c>
      <c r="C1673" s="71" t="s">
        <v>334</v>
      </c>
      <c r="D1673" s="71" t="str">
        <f aca="false">IFERROR(INDEX('Brand Map'!$B$4:$B$125,MATCH(C1673,'Brand Map'!$A$4:$A$125,0)),"Other")</f>
        <v>MDLR</v>
      </c>
      <c r="E1673" s="73" t="n">
        <f aca="false">SUMIFS(Detail!$K$2:$K$9168,Detail!$C$2:$C$9168,$A1673)</f>
        <v>0</v>
      </c>
      <c r="F1673" s="73" t="n">
        <f aca="false">SUMIFS(Detail!$E$2:$E$9168,Detail!$C$2:$C$9168,$A1673)</f>
        <v>0</v>
      </c>
      <c r="G1673" s="74" t="n">
        <f aca="false">SUMIFS(Detail!$M$2:$M$9168,Detail!$C$2:$C$9168,$A1673)</f>
        <v>0</v>
      </c>
      <c r="H1673" s="74" t="n">
        <f aca="false">SUMIFS(Detail!$D$2:$D$9168,Detail!$C$2:$C$9168,$A1673)</f>
        <v>0</v>
      </c>
      <c r="I1673" s="74" t="n">
        <v>3670.35</v>
      </c>
      <c r="J1673" s="51" t="n">
        <f aca="false">IF(E1673&gt;0,AF1673/E1673,0)</f>
        <v>0</v>
      </c>
      <c r="K1673" s="51" t="n">
        <f aca="false">IF(G1673&gt;0,AG1673/G1673,0)</f>
        <v>0</v>
      </c>
      <c r="L1673" s="75" t="n">
        <f aca="false">H1673/Settings!$B$16</f>
        <v>0</v>
      </c>
      <c r="M1673" s="76" t="n">
        <f aca="false">H1673/Settings!$B$20</f>
        <v>0</v>
      </c>
      <c r="N1673" s="77" t="n">
        <f aca="false">E1673*Settings!$B$3</f>
        <v>0</v>
      </c>
      <c r="O1673" s="77" t="n">
        <f aca="false">IF(E1673&gt;0,(AF1673-N1673)/SQRT(E1673*Settings!$B$3*(1-Settings!$B$3)),0)</f>
        <v>0</v>
      </c>
      <c r="P1673" s="77" t="n">
        <f aca="false">MAX(0,AF1673-N1673)</f>
        <v>0</v>
      </c>
      <c r="Q1673" s="51" t="n">
        <f aca="false">IF(E1673&gt;=Settings!$B$4,(AF1673+Settings!$B$7*Settings!$B$3)/(E1673+Settings!$B$7),Settings!$B$3)</f>
        <v>0.0748599558648786</v>
      </c>
      <c r="R1673" s="78" t="n">
        <f aca="false">PERCENTRANK($H$2:$H$1780,H1673,6)</f>
        <v>0</v>
      </c>
      <c r="S1673" s="78" t="n">
        <f aca="false">PERCENTRANK($Q$2:$Q$1780,Q1673,6)</f>
        <v>0.0646794</v>
      </c>
      <c r="T1673" s="78" t="n">
        <f aca="false">PERCENTRANK($F$2:$F$1780,F1673,6)</f>
        <v>0</v>
      </c>
      <c r="U1673" s="79" t="n">
        <f aca="false">IF(F1673&gt;0,ROUND((Settings!$B$8*T1673+Settings!$B$9*R1673+Settings!$B$10*S1673)/SUM(Settings!$B$8:$B$10),10),0)</f>
        <v>0</v>
      </c>
      <c r="V1673" s="71" t="str">
        <f aca="false">IF(U1673&gt;0,RANK(U1673,$U$2:$U$1780)+COUNTIF($U$2:U1673,U1673)-1,"")</f>
        <v/>
      </c>
      <c r="W1673" s="71" t="str">
        <f aca="false">IF(V1673="","",IF(V1673&lt;=Settings!$B$11,"1 - Fix first",IF(V1673&lt;=Settings!$B$12,"2 - Review","3 - Monitor")))</f>
        <v/>
      </c>
      <c r="X1673" s="71" t="str">
        <f aca="false">IF(AND(E1673&gt;=Settings!$B$4,AF1673&gt;=Settings!$B$5,O1673&gt;=Settings!$B$6),"HIGH RATE","")</f>
        <v/>
      </c>
      <c r="Y1673" s="71" t="str">
        <f aca="false">IF(F1673&gt;0,RANK(F1673,$F$2:$F$1780)+COUNTIF($F$2:F1673,F1673)-1,"")</f>
        <v/>
      </c>
      <c r="Z1673" s="71" t="str">
        <f aca="false">IF(H1673&gt;0,RANK(H1673,$H$2:$H$1780)+COUNTIF($H$2:H1673,H1673)-1,"")</f>
        <v/>
      </c>
      <c r="AA1673" s="71" t="str">
        <f aca="false">IF(AC1673="","",RANK(AC1673,$AC$2:$AC$1780)+COUNTIF($AC$2:AC1673,AC1673)-1)</f>
        <v/>
      </c>
      <c r="AB1673" s="71" t="str">
        <f aca="false">IF(AD1673="","",RANK(AD1673,$AD$2:$AD$1780)+COUNTIF($AD$2:AD1673,AD1673)-1)</f>
        <v/>
      </c>
      <c r="AC1673" s="71" t="str">
        <f aca="false">IF(AND(AF1673&gt;0,E1673&gt;=Settings!$B$4),ROUND(J1673,10),"")</f>
        <v/>
      </c>
      <c r="AD1673" s="71" t="str">
        <f aca="false">IF(X1673="HIGH RATE",ROUND(O1673,10),"")</f>
        <v/>
      </c>
      <c r="AE1673" s="71" t="s">
        <v>59</v>
      </c>
      <c r="AF1673" s="73" t="n">
        <f aca="false">SUMIFS(Detail!$L$2:$L$9168,Detail!$C$2:$C$9168,$A1673)</f>
        <v>0</v>
      </c>
      <c r="AG1673" s="74" t="n">
        <f aca="false">SUMIFS(Detail!$N$2:$N$9168,Detail!$C$2:$C$9168,$A1673)</f>
        <v>0</v>
      </c>
    </row>
    <row r="1674" customFormat="false" ht="15" hidden="false" customHeight="false" outlineLevel="0" collapsed="false">
      <c r="A1674" s="71" t="s">
        <v>2224</v>
      </c>
      <c r="B1674" s="71" t="s">
        <v>3337</v>
      </c>
      <c r="C1674" s="71" t="s">
        <v>334</v>
      </c>
      <c r="D1674" s="71" t="str">
        <f aca="false">IFERROR(INDEX('Brand Map'!$B$4:$B$125,MATCH(C1674,'Brand Map'!$A$4:$A$125,0)),"Other")</f>
        <v>MDLR</v>
      </c>
      <c r="E1674" s="73" t="n">
        <f aca="false">SUMIFS(Detail!$K$2:$K$9168,Detail!$C$2:$C$9168,$A1674)</f>
        <v>0</v>
      </c>
      <c r="F1674" s="73" t="n">
        <f aca="false">SUMIFS(Detail!$E$2:$E$9168,Detail!$C$2:$C$9168,$A1674)</f>
        <v>0</v>
      </c>
      <c r="G1674" s="74" t="n">
        <f aca="false">SUMIFS(Detail!$M$2:$M$9168,Detail!$C$2:$C$9168,$A1674)</f>
        <v>0</v>
      </c>
      <c r="H1674" s="74" t="n">
        <f aca="false">SUMIFS(Detail!$D$2:$D$9168,Detail!$C$2:$C$9168,$A1674)</f>
        <v>0</v>
      </c>
      <c r="I1674" s="74" t="n">
        <v>782.7</v>
      </c>
      <c r="J1674" s="51" t="n">
        <f aca="false">IF(E1674&gt;0,AF1674/E1674,0)</f>
        <v>0</v>
      </c>
      <c r="K1674" s="51" t="n">
        <f aca="false">IF(G1674&gt;0,AG1674/G1674,0)</f>
        <v>0</v>
      </c>
      <c r="L1674" s="75" t="n">
        <f aca="false">H1674/Settings!$B$16</f>
        <v>0</v>
      </c>
      <c r="M1674" s="76" t="n">
        <f aca="false">H1674/Settings!$B$20</f>
        <v>0</v>
      </c>
      <c r="N1674" s="77" t="n">
        <f aca="false">E1674*Settings!$B$3</f>
        <v>0</v>
      </c>
      <c r="O1674" s="77" t="n">
        <f aca="false">IF(E1674&gt;0,(AF1674-N1674)/SQRT(E1674*Settings!$B$3*(1-Settings!$B$3)),0)</f>
        <v>0</v>
      </c>
      <c r="P1674" s="77" t="n">
        <f aca="false">MAX(0,AF1674-N1674)</f>
        <v>0</v>
      </c>
      <c r="Q1674" s="51" t="n">
        <f aca="false">IF(E1674&gt;=Settings!$B$4,(AF1674+Settings!$B$7*Settings!$B$3)/(E1674+Settings!$B$7),Settings!$B$3)</f>
        <v>0.0748599558648786</v>
      </c>
      <c r="R1674" s="78" t="n">
        <f aca="false">PERCENTRANK($H$2:$H$1780,H1674,6)</f>
        <v>0</v>
      </c>
      <c r="S1674" s="78" t="n">
        <f aca="false">PERCENTRANK($Q$2:$Q$1780,Q1674,6)</f>
        <v>0.0646794</v>
      </c>
      <c r="T1674" s="78" t="n">
        <f aca="false">PERCENTRANK($F$2:$F$1780,F1674,6)</f>
        <v>0</v>
      </c>
      <c r="U1674" s="79" t="n">
        <f aca="false">IF(F1674&gt;0,ROUND((Settings!$B$8*T1674+Settings!$B$9*R1674+Settings!$B$10*S1674)/SUM(Settings!$B$8:$B$10),10),0)</f>
        <v>0</v>
      </c>
      <c r="V1674" s="71" t="str">
        <f aca="false">IF(U1674&gt;0,RANK(U1674,$U$2:$U$1780)+COUNTIF($U$2:U1674,U1674)-1,"")</f>
        <v/>
      </c>
      <c r="W1674" s="71" t="str">
        <f aca="false">IF(V1674="","",IF(V1674&lt;=Settings!$B$11,"1 - Fix first",IF(V1674&lt;=Settings!$B$12,"2 - Review","3 - Monitor")))</f>
        <v/>
      </c>
      <c r="X1674" s="71" t="str">
        <f aca="false">IF(AND(E1674&gt;=Settings!$B$4,AF1674&gt;=Settings!$B$5,O1674&gt;=Settings!$B$6),"HIGH RATE","")</f>
        <v/>
      </c>
      <c r="Y1674" s="71" t="str">
        <f aca="false">IF(F1674&gt;0,RANK(F1674,$F$2:$F$1780)+COUNTIF($F$2:F1674,F1674)-1,"")</f>
        <v/>
      </c>
      <c r="Z1674" s="71" t="str">
        <f aca="false">IF(H1674&gt;0,RANK(H1674,$H$2:$H$1780)+COUNTIF($H$2:H1674,H1674)-1,"")</f>
        <v/>
      </c>
      <c r="AA1674" s="71" t="str">
        <f aca="false">IF(AC1674="","",RANK(AC1674,$AC$2:$AC$1780)+COUNTIF($AC$2:AC1674,AC1674)-1)</f>
        <v/>
      </c>
      <c r="AB1674" s="71" t="str">
        <f aca="false">IF(AD1674="","",RANK(AD1674,$AD$2:$AD$1780)+COUNTIF($AD$2:AD1674,AD1674)-1)</f>
        <v/>
      </c>
      <c r="AC1674" s="71" t="str">
        <f aca="false">IF(AND(AF1674&gt;0,E1674&gt;=Settings!$B$4),ROUND(J1674,10),"")</f>
        <v/>
      </c>
      <c r="AD1674" s="71" t="str">
        <f aca="false">IF(X1674="HIGH RATE",ROUND(O1674,10),"")</f>
        <v/>
      </c>
      <c r="AE1674" s="71" t="s">
        <v>59</v>
      </c>
      <c r="AF1674" s="73" t="n">
        <f aca="false">SUMIFS(Detail!$L$2:$L$9168,Detail!$C$2:$C$9168,$A1674)</f>
        <v>0</v>
      </c>
      <c r="AG1674" s="74" t="n">
        <f aca="false">SUMIFS(Detail!$N$2:$N$9168,Detail!$C$2:$C$9168,$A1674)</f>
        <v>0</v>
      </c>
    </row>
    <row r="1675" customFormat="false" ht="15" hidden="false" customHeight="false" outlineLevel="0" collapsed="false">
      <c r="A1675" s="71" t="s">
        <v>2332</v>
      </c>
      <c r="B1675" s="71" t="s">
        <v>3237</v>
      </c>
      <c r="C1675" s="71" t="s">
        <v>334</v>
      </c>
      <c r="D1675" s="71" t="str">
        <f aca="false">IFERROR(INDEX('Brand Map'!$B$4:$B$125,MATCH(C1675,'Brand Map'!$A$4:$A$125,0)),"Other")</f>
        <v>MDLR</v>
      </c>
      <c r="E1675" s="73" t="n">
        <f aca="false">SUMIFS(Detail!$K$2:$K$9168,Detail!$C$2:$C$9168,$A1675)</f>
        <v>0</v>
      </c>
      <c r="F1675" s="73" t="n">
        <f aca="false">SUMIFS(Detail!$E$2:$E$9168,Detail!$C$2:$C$9168,$A1675)</f>
        <v>0</v>
      </c>
      <c r="G1675" s="74" t="n">
        <f aca="false">SUMIFS(Detail!$M$2:$M$9168,Detail!$C$2:$C$9168,$A1675)</f>
        <v>0</v>
      </c>
      <c r="H1675" s="74" t="n">
        <f aca="false">SUMIFS(Detail!$D$2:$D$9168,Detail!$C$2:$C$9168,$A1675)</f>
        <v>0</v>
      </c>
      <c r="I1675" s="74" t="n">
        <v>909.16</v>
      </c>
      <c r="J1675" s="51" t="n">
        <f aca="false">IF(E1675&gt;0,AF1675/E1675,0)</f>
        <v>0</v>
      </c>
      <c r="K1675" s="51" t="n">
        <f aca="false">IF(G1675&gt;0,AG1675/G1675,0)</f>
        <v>0</v>
      </c>
      <c r="L1675" s="75" t="n">
        <f aca="false">H1675/Settings!$B$16</f>
        <v>0</v>
      </c>
      <c r="M1675" s="76" t="n">
        <f aca="false">H1675/Settings!$B$20</f>
        <v>0</v>
      </c>
      <c r="N1675" s="77" t="n">
        <f aca="false">E1675*Settings!$B$3</f>
        <v>0</v>
      </c>
      <c r="O1675" s="77" t="n">
        <f aca="false">IF(E1675&gt;0,(AF1675-N1675)/SQRT(E1675*Settings!$B$3*(1-Settings!$B$3)),0)</f>
        <v>0</v>
      </c>
      <c r="P1675" s="77" t="n">
        <f aca="false">MAX(0,AF1675-N1675)</f>
        <v>0</v>
      </c>
      <c r="Q1675" s="51" t="n">
        <f aca="false">IF(E1675&gt;=Settings!$B$4,(AF1675+Settings!$B$7*Settings!$B$3)/(E1675+Settings!$B$7),Settings!$B$3)</f>
        <v>0.0748599558648786</v>
      </c>
      <c r="R1675" s="78" t="n">
        <f aca="false">PERCENTRANK($H$2:$H$1780,H1675,6)</f>
        <v>0</v>
      </c>
      <c r="S1675" s="78" t="n">
        <f aca="false">PERCENTRANK($Q$2:$Q$1780,Q1675,6)</f>
        <v>0.0646794</v>
      </c>
      <c r="T1675" s="78" t="n">
        <f aca="false">PERCENTRANK($F$2:$F$1780,F1675,6)</f>
        <v>0</v>
      </c>
      <c r="U1675" s="79" t="n">
        <f aca="false">IF(F1675&gt;0,ROUND((Settings!$B$8*T1675+Settings!$B$9*R1675+Settings!$B$10*S1675)/SUM(Settings!$B$8:$B$10),10),0)</f>
        <v>0</v>
      </c>
      <c r="V1675" s="71" t="str">
        <f aca="false">IF(U1675&gt;0,RANK(U1675,$U$2:$U$1780)+COUNTIF($U$2:U1675,U1675)-1,"")</f>
        <v/>
      </c>
      <c r="W1675" s="71" t="str">
        <f aca="false">IF(V1675="","",IF(V1675&lt;=Settings!$B$11,"1 - Fix first",IF(V1675&lt;=Settings!$B$12,"2 - Review","3 - Monitor")))</f>
        <v/>
      </c>
      <c r="X1675" s="71" t="str">
        <f aca="false">IF(AND(E1675&gt;=Settings!$B$4,AF1675&gt;=Settings!$B$5,O1675&gt;=Settings!$B$6),"HIGH RATE","")</f>
        <v/>
      </c>
      <c r="Y1675" s="71" t="str">
        <f aca="false">IF(F1675&gt;0,RANK(F1675,$F$2:$F$1780)+COUNTIF($F$2:F1675,F1675)-1,"")</f>
        <v/>
      </c>
      <c r="Z1675" s="71" t="str">
        <f aca="false">IF(H1675&gt;0,RANK(H1675,$H$2:$H$1780)+COUNTIF($H$2:H1675,H1675)-1,"")</f>
        <v/>
      </c>
      <c r="AA1675" s="71" t="str">
        <f aca="false">IF(AC1675="","",RANK(AC1675,$AC$2:$AC$1780)+COUNTIF($AC$2:AC1675,AC1675)-1)</f>
        <v/>
      </c>
      <c r="AB1675" s="71" t="str">
        <f aca="false">IF(AD1675="","",RANK(AD1675,$AD$2:$AD$1780)+COUNTIF($AD$2:AD1675,AD1675)-1)</f>
        <v/>
      </c>
      <c r="AC1675" s="71" t="str">
        <f aca="false">IF(AND(AF1675&gt;0,E1675&gt;=Settings!$B$4),ROUND(J1675,10),"")</f>
        <v/>
      </c>
      <c r="AD1675" s="71" t="str">
        <f aca="false">IF(X1675="HIGH RATE",ROUND(O1675,10),"")</f>
        <v/>
      </c>
      <c r="AE1675" s="71" t="s">
        <v>59</v>
      </c>
      <c r="AF1675" s="73" t="n">
        <f aca="false">SUMIFS(Detail!$L$2:$L$9168,Detail!$C$2:$C$9168,$A1675)</f>
        <v>0</v>
      </c>
      <c r="AG1675" s="74" t="n">
        <f aca="false">SUMIFS(Detail!$N$2:$N$9168,Detail!$C$2:$C$9168,$A1675)</f>
        <v>0</v>
      </c>
    </row>
    <row r="1676" customFormat="false" ht="15" hidden="false" customHeight="false" outlineLevel="0" collapsed="false">
      <c r="A1676" s="71" t="s">
        <v>1155</v>
      </c>
      <c r="B1676" s="71" t="s">
        <v>609</v>
      </c>
      <c r="C1676" s="71" t="s">
        <v>607</v>
      </c>
      <c r="D1676" s="71" t="str">
        <f aca="false">IFERROR(INDEX('Brand Map'!$B$4:$B$125,MATCH(C1676,'Brand Map'!$A$4:$A$125,0)),"Other")</f>
        <v>Other (small prefixes)</v>
      </c>
      <c r="E1676" s="73" t="n">
        <f aca="false">SUMIFS(Detail!$K$2:$K$9168,Detail!$C$2:$C$9168,$A1676)</f>
        <v>0</v>
      </c>
      <c r="F1676" s="73" t="n">
        <f aca="false">SUMIFS(Detail!$E$2:$E$9168,Detail!$C$2:$C$9168,$A1676)</f>
        <v>0</v>
      </c>
      <c r="G1676" s="74" t="n">
        <f aca="false">SUMIFS(Detail!$M$2:$M$9168,Detail!$C$2:$C$9168,$A1676)</f>
        <v>0</v>
      </c>
      <c r="H1676" s="74" t="n">
        <f aca="false">SUMIFS(Detail!$D$2:$D$9168,Detail!$C$2:$C$9168,$A1676)</f>
        <v>0</v>
      </c>
      <c r="I1676" s="74" t="n">
        <v>109.95</v>
      </c>
      <c r="J1676" s="51" t="n">
        <f aca="false">IF(E1676&gt;0,AF1676/E1676,0)</f>
        <v>0</v>
      </c>
      <c r="K1676" s="51" t="n">
        <f aca="false">IF(G1676&gt;0,AG1676/G1676,0)</f>
        <v>0</v>
      </c>
      <c r="L1676" s="75" t="n">
        <f aca="false">H1676/Settings!$B$16</f>
        <v>0</v>
      </c>
      <c r="M1676" s="76" t="n">
        <f aca="false">H1676/Settings!$B$20</f>
        <v>0</v>
      </c>
      <c r="N1676" s="77" t="n">
        <f aca="false">E1676*Settings!$B$3</f>
        <v>0</v>
      </c>
      <c r="O1676" s="77" t="n">
        <f aca="false">IF(E1676&gt;0,(AF1676-N1676)/SQRT(E1676*Settings!$B$3*(1-Settings!$B$3)),0)</f>
        <v>0</v>
      </c>
      <c r="P1676" s="77" t="n">
        <f aca="false">MAX(0,AF1676-N1676)</f>
        <v>0</v>
      </c>
      <c r="Q1676" s="51" t="n">
        <f aca="false">IF(E1676&gt;=Settings!$B$4,(AF1676+Settings!$B$7*Settings!$B$3)/(E1676+Settings!$B$7),Settings!$B$3)</f>
        <v>0.0748599558648786</v>
      </c>
      <c r="R1676" s="78" t="n">
        <f aca="false">PERCENTRANK($H$2:$H$1780,H1676,6)</f>
        <v>0</v>
      </c>
      <c r="S1676" s="78" t="n">
        <f aca="false">PERCENTRANK($Q$2:$Q$1780,Q1676,6)</f>
        <v>0.0646794</v>
      </c>
      <c r="T1676" s="78" t="n">
        <f aca="false">PERCENTRANK($F$2:$F$1780,F1676,6)</f>
        <v>0</v>
      </c>
      <c r="U1676" s="79" t="n">
        <f aca="false">IF(F1676&gt;0,ROUND((Settings!$B$8*T1676+Settings!$B$9*R1676+Settings!$B$10*S1676)/SUM(Settings!$B$8:$B$10),10),0)</f>
        <v>0</v>
      </c>
      <c r="V1676" s="71" t="str">
        <f aca="false">IF(U1676&gt;0,RANK(U1676,$U$2:$U$1780)+COUNTIF($U$2:U1676,U1676)-1,"")</f>
        <v/>
      </c>
      <c r="W1676" s="71" t="str">
        <f aca="false">IF(V1676="","",IF(V1676&lt;=Settings!$B$11,"1 - Fix first",IF(V1676&lt;=Settings!$B$12,"2 - Review","3 - Monitor")))</f>
        <v/>
      </c>
      <c r="X1676" s="71" t="str">
        <f aca="false">IF(AND(E1676&gt;=Settings!$B$4,AF1676&gt;=Settings!$B$5,O1676&gt;=Settings!$B$6),"HIGH RATE","")</f>
        <v/>
      </c>
      <c r="Y1676" s="71" t="str">
        <f aca="false">IF(F1676&gt;0,RANK(F1676,$F$2:$F$1780)+COUNTIF($F$2:F1676,F1676)-1,"")</f>
        <v/>
      </c>
      <c r="Z1676" s="71" t="str">
        <f aca="false">IF(H1676&gt;0,RANK(H1676,$H$2:$H$1780)+COUNTIF($H$2:H1676,H1676)-1,"")</f>
        <v/>
      </c>
      <c r="AA1676" s="71" t="str">
        <f aca="false">IF(AC1676="","",RANK(AC1676,$AC$2:$AC$1780)+COUNTIF($AC$2:AC1676,AC1676)-1)</f>
        <v/>
      </c>
      <c r="AB1676" s="71" t="str">
        <f aca="false">IF(AD1676="","",RANK(AD1676,$AD$2:$AD$1780)+COUNTIF($AD$2:AD1676,AD1676)-1)</f>
        <v/>
      </c>
      <c r="AC1676" s="71" t="str">
        <f aca="false">IF(AND(AF1676&gt;0,E1676&gt;=Settings!$B$4),ROUND(J1676,10),"")</f>
        <v/>
      </c>
      <c r="AD1676" s="71" t="str">
        <f aca="false">IF(X1676="HIGH RATE",ROUND(O1676,10),"")</f>
        <v/>
      </c>
      <c r="AE1676" s="71" t="s">
        <v>60</v>
      </c>
      <c r="AF1676" s="73" t="n">
        <f aca="false">SUMIFS(Detail!$L$2:$L$9168,Detail!$C$2:$C$9168,$A1676)</f>
        <v>0</v>
      </c>
      <c r="AG1676" s="74" t="n">
        <f aca="false">SUMIFS(Detail!$N$2:$N$9168,Detail!$C$2:$C$9168,$A1676)</f>
        <v>0</v>
      </c>
    </row>
    <row r="1677" customFormat="false" ht="15" hidden="false" customHeight="false" outlineLevel="0" collapsed="false">
      <c r="A1677" s="71" t="s">
        <v>1001</v>
      </c>
      <c r="B1677" s="71" t="s">
        <v>609</v>
      </c>
      <c r="C1677" s="71" t="s">
        <v>607</v>
      </c>
      <c r="D1677" s="71" t="str">
        <f aca="false">IFERROR(INDEX('Brand Map'!$B$4:$B$125,MATCH(C1677,'Brand Map'!$A$4:$A$125,0)),"Other")</f>
        <v>Other (small prefixes)</v>
      </c>
      <c r="E1677" s="73" t="n">
        <f aca="false">SUMIFS(Detail!$K$2:$K$9168,Detail!$C$2:$C$9168,$A1677)</f>
        <v>0</v>
      </c>
      <c r="F1677" s="73" t="n">
        <f aca="false">SUMIFS(Detail!$E$2:$E$9168,Detail!$C$2:$C$9168,$A1677)</f>
        <v>0</v>
      </c>
      <c r="G1677" s="74" t="n">
        <f aca="false">SUMIFS(Detail!$M$2:$M$9168,Detail!$C$2:$C$9168,$A1677)</f>
        <v>0</v>
      </c>
      <c r="H1677" s="74" t="n">
        <f aca="false">SUMIFS(Detail!$D$2:$D$9168,Detail!$C$2:$C$9168,$A1677)</f>
        <v>0</v>
      </c>
      <c r="I1677" s="74" t="n">
        <v>389.85</v>
      </c>
      <c r="J1677" s="51" t="n">
        <f aca="false">IF(E1677&gt;0,AF1677/E1677,0)</f>
        <v>0</v>
      </c>
      <c r="K1677" s="51" t="n">
        <f aca="false">IF(G1677&gt;0,AG1677/G1677,0)</f>
        <v>0</v>
      </c>
      <c r="L1677" s="75" t="n">
        <f aca="false">H1677/Settings!$B$16</f>
        <v>0</v>
      </c>
      <c r="M1677" s="76" t="n">
        <f aca="false">H1677/Settings!$B$20</f>
        <v>0</v>
      </c>
      <c r="N1677" s="77" t="n">
        <f aca="false">E1677*Settings!$B$3</f>
        <v>0</v>
      </c>
      <c r="O1677" s="77" t="n">
        <f aca="false">IF(E1677&gt;0,(AF1677-N1677)/SQRT(E1677*Settings!$B$3*(1-Settings!$B$3)),0)</f>
        <v>0</v>
      </c>
      <c r="P1677" s="77" t="n">
        <f aca="false">MAX(0,AF1677-N1677)</f>
        <v>0</v>
      </c>
      <c r="Q1677" s="51" t="n">
        <f aca="false">IF(E1677&gt;=Settings!$B$4,(AF1677+Settings!$B$7*Settings!$B$3)/(E1677+Settings!$B$7),Settings!$B$3)</f>
        <v>0.0748599558648786</v>
      </c>
      <c r="R1677" s="78" t="n">
        <f aca="false">PERCENTRANK($H$2:$H$1780,H1677,6)</f>
        <v>0</v>
      </c>
      <c r="S1677" s="78" t="n">
        <f aca="false">PERCENTRANK($Q$2:$Q$1780,Q1677,6)</f>
        <v>0.0646794</v>
      </c>
      <c r="T1677" s="78" t="n">
        <f aca="false">PERCENTRANK($F$2:$F$1780,F1677,6)</f>
        <v>0</v>
      </c>
      <c r="U1677" s="79" t="n">
        <f aca="false">IF(F1677&gt;0,ROUND((Settings!$B$8*T1677+Settings!$B$9*R1677+Settings!$B$10*S1677)/SUM(Settings!$B$8:$B$10),10),0)</f>
        <v>0</v>
      </c>
      <c r="V1677" s="71" t="str">
        <f aca="false">IF(U1677&gt;0,RANK(U1677,$U$2:$U$1780)+COUNTIF($U$2:U1677,U1677)-1,"")</f>
        <v/>
      </c>
      <c r="W1677" s="71" t="str">
        <f aca="false">IF(V1677="","",IF(V1677&lt;=Settings!$B$11,"1 - Fix first",IF(V1677&lt;=Settings!$B$12,"2 - Review","3 - Monitor")))</f>
        <v/>
      </c>
      <c r="X1677" s="71" t="str">
        <f aca="false">IF(AND(E1677&gt;=Settings!$B$4,AF1677&gt;=Settings!$B$5,O1677&gt;=Settings!$B$6),"HIGH RATE","")</f>
        <v/>
      </c>
      <c r="Y1677" s="71" t="str">
        <f aca="false">IF(F1677&gt;0,RANK(F1677,$F$2:$F$1780)+COUNTIF($F$2:F1677,F1677)-1,"")</f>
        <v/>
      </c>
      <c r="Z1677" s="71" t="str">
        <f aca="false">IF(H1677&gt;0,RANK(H1677,$H$2:$H$1780)+COUNTIF($H$2:H1677,H1677)-1,"")</f>
        <v/>
      </c>
      <c r="AA1677" s="71" t="str">
        <f aca="false">IF(AC1677="","",RANK(AC1677,$AC$2:$AC$1780)+COUNTIF($AC$2:AC1677,AC1677)-1)</f>
        <v/>
      </c>
      <c r="AB1677" s="71" t="str">
        <f aca="false">IF(AD1677="","",RANK(AD1677,$AD$2:$AD$1780)+COUNTIF($AD$2:AD1677,AD1677)-1)</f>
        <v/>
      </c>
      <c r="AC1677" s="71" t="str">
        <f aca="false">IF(AND(AF1677&gt;0,E1677&gt;=Settings!$B$4),ROUND(J1677,10),"")</f>
        <v/>
      </c>
      <c r="AD1677" s="71" t="str">
        <f aca="false">IF(X1677="HIGH RATE",ROUND(O1677,10),"")</f>
        <v/>
      </c>
      <c r="AE1677" s="71" t="s">
        <v>60</v>
      </c>
      <c r="AF1677" s="73" t="n">
        <f aca="false">SUMIFS(Detail!$L$2:$L$9168,Detail!$C$2:$C$9168,$A1677)</f>
        <v>0</v>
      </c>
      <c r="AG1677" s="74" t="n">
        <f aca="false">SUMIFS(Detail!$N$2:$N$9168,Detail!$C$2:$C$9168,$A1677)</f>
        <v>0</v>
      </c>
    </row>
    <row r="1678" customFormat="false" ht="15" hidden="false" customHeight="false" outlineLevel="0" collapsed="false">
      <c r="A1678" s="71" t="s">
        <v>1561</v>
      </c>
      <c r="B1678" s="71" t="s">
        <v>3338</v>
      </c>
      <c r="C1678" s="71" t="s">
        <v>328</v>
      </c>
      <c r="D1678" s="71" t="str">
        <f aca="false">IFERROR(INDEX('Brand Map'!$B$4:$B$125,MATCH(C1678,'Brand Map'!$A$4:$A$125,0)),"Other")</f>
        <v>MDPR</v>
      </c>
      <c r="E1678" s="73" t="n">
        <f aca="false">SUMIFS(Detail!$K$2:$K$9168,Detail!$C$2:$C$9168,$A1678)</f>
        <v>3</v>
      </c>
      <c r="F1678" s="73" t="n">
        <f aca="false">SUMIFS(Detail!$E$2:$E$9168,Detail!$C$2:$C$9168,$A1678)</f>
        <v>0</v>
      </c>
      <c r="G1678" s="74" t="n">
        <f aca="false">SUMIFS(Detail!$M$2:$M$9168,Detail!$C$2:$C$9168,$A1678)</f>
        <v>174.4</v>
      </c>
      <c r="H1678" s="74" t="n">
        <f aca="false">SUMIFS(Detail!$D$2:$D$9168,Detail!$C$2:$C$9168,$A1678)</f>
        <v>0</v>
      </c>
      <c r="I1678" s="74" t="n">
        <v>3619.12</v>
      </c>
      <c r="J1678" s="51" t="n">
        <f aca="false">IF(E1678&gt;0,AF1678/E1678,0)</f>
        <v>0</v>
      </c>
      <c r="K1678" s="51" t="n">
        <f aca="false">IF(G1678&gt;0,AG1678/G1678,0)</f>
        <v>0</v>
      </c>
      <c r="L1678" s="75" t="n">
        <f aca="false">H1678/Settings!$B$16</f>
        <v>0</v>
      </c>
      <c r="M1678" s="76" t="n">
        <f aca="false">H1678/Settings!$B$20</f>
        <v>0</v>
      </c>
      <c r="N1678" s="77" t="n">
        <f aca="false">E1678*Settings!$B$3</f>
        <v>0.224579867594636</v>
      </c>
      <c r="O1678" s="77" t="n">
        <f aca="false">IF(E1678&gt;0,(AF1678-N1678)/SQRT(E1678*Settings!$B$3*(1-Settings!$B$3)),0)</f>
        <v>-0.492698988813638</v>
      </c>
      <c r="P1678" s="77" t="n">
        <f aca="false">MAX(0,AF1678-N1678)</f>
        <v>0</v>
      </c>
      <c r="Q1678" s="51" t="n">
        <f aca="false">IF(E1678&gt;=Settings!$B$4,(AF1678+Settings!$B$7*Settings!$B$3)/(E1678+Settings!$B$7),Settings!$B$3)</f>
        <v>0.0748599558648786</v>
      </c>
      <c r="R1678" s="78" t="n">
        <f aca="false">PERCENTRANK($H$2:$H$1780,H1678,6)</f>
        <v>0</v>
      </c>
      <c r="S1678" s="78" t="n">
        <f aca="false">PERCENTRANK($Q$2:$Q$1780,Q1678,6)</f>
        <v>0.0646794</v>
      </c>
      <c r="T1678" s="78" t="n">
        <f aca="false">PERCENTRANK($F$2:$F$1780,F1678,6)</f>
        <v>0</v>
      </c>
      <c r="U1678" s="79" t="n">
        <f aca="false">IF(F1678&gt;0,ROUND((Settings!$B$8*T1678+Settings!$B$9*R1678+Settings!$B$10*S1678)/SUM(Settings!$B$8:$B$10),10),0)</f>
        <v>0</v>
      </c>
      <c r="V1678" s="71" t="str">
        <f aca="false">IF(U1678&gt;0,RANK(U1678,$U$2:$U$1780)+COUNTIF($U$2:U1678,U1678)-1,"")</f>
        <v/>
      </c>
      <c r="W1678" s="71" t="str">
        <f aca="false">IF(V1678="","",IF(V1678&lt;=Settings!$B$11,"1 - Fix first",IF(V1678&lt;=Settings!$B$12,"2 - Review","3 - Monitor")))</f>
        <v/>
      </c>
      <c r="X1678" s="71" t="str">
        <f aca="false">IF(AND(E1678&gt;=Settings!$B$4,AF1678&gt;=Settings!$B$5,O1678&gt;=Settings!$B$6),"HIGH RATE","")</f>
        <v/>
      </c>
      <c r="Y1678" s="71" t="str">
        <f aca="false">IF(F1678&gt;0,RANK(F1678,$F$2:$F$1780)+COUNTIF($F$2:F1678,F1678)-1,"")</f>
        <v/>
      </c>
      <c r="Z1678" s="71" t="str">
        <f aca="false">IF(H1678&gt;0,RANK(H1678,$H$2:$H$1780)+COUNTIF($H$2:H1678,H1678)-1,"")</f>
        <v/>
      </c>
      <c r="AA1678" s="71" t="str">
        <f aca="false">IF(AC1678="","",RANK(AC1678,$AC$2:$AC$1780)+COUNTIF($AC$2:AC1678,AC1678)-1)</f>
        <v/>
      </c>
      <c r="AB1678" s="71" t="str">
        <f aca="false">IF(AD1678="","",RANK(AD1678,$AD$2:$AD$1780)+COUNTIF($AD$2:AD1678,AD1678)-1)</f>
        <v/>
      </c>
      <c r="AC1678" s="71" t="str">
        <f aca="false">IF(AND(AF1678&gt;0,E1678&gt;=Settings!$B$4),ROUND(J1678,10),"")</f>
        <v/>
      </c>
      <c r="AD1678" s="71" t="str">
        <f aca="false">IF(X1678="HIGH RATE",ROUND(O1678,10),"")</f>
        <v/>
      </c>
      <c r="AE1678" s="71" t="s">
        <v>59</v>
      </c>
      <c r="AF1678" s="73" t="n">
        <f aca="false">SUMIFS(Detail!$L$2:$L$9168,Detail!$C$2:$C$9168,$A1678)</f>
        <v>0</v>
      </c>
      <c r="AG1678" s="74" t="n">
        <f aca="false">SUMIFS(Detail!$N$2:$N$9168,Detail!$C$2:$C$9168,$A1678)</f>
        <v>0</v>
      </c>
    </row>
    <row r="1679" customFormat="false" ht="15" hidden="false" customHeight="false" outlineLevel="0" collapsed="false">
      <c r="A1679" s="71" t="s">
        <v>1357</v>
      </c>
      <c r="B1679" s="71" t="s">
        <v>3339</v>
      </c>
      <c r="C1679" s="71" t="s">
        <v>328</v>
      </c>
      <c r="D1679" s="71" t="str">
        <f aca="false">IFERROR(INDEX('Brand Map'!$B$4:$B$125,MATCH(C1679,'Brand Map'!$A$4:$A$125,0)),"Other")</f>
        <v>MDPR</v>
      </c>
      <c r="E1679" s="73" t="n">
        <f aca="false">SUMIFS(Detail!$K$2:$K$9168,Detail!$C$2:$C$9168,$A1679)</f>
        <v>1</v>
      </c>
      <c r="F1679" s="73" t="n">
        <f aca="false">SUMIFS(Detail!$E$2:$E$9168,Detail!$C$2:$C$9168,$A1679)</f>
        <v>0</v>
      </c>
      <c r="G1679" s="74" t="n">
        <f aca="false">SUMIFS(Detail!$M$2:$M$9168,Detail!$C$2:$C$9168,$A1679)</f>
        <v>112.68</v>
      </c>
      <c r="H1679" s="74" t="n">
        <f aca="false">SUMIFS(Detail!$D$2:$D$9168,Detail!$C$2:$C$9168,$A1679)</f>
        <v>0</v>
      </c>
      <c r="I1679" s="74" t="n">
        <v>3909.08</v>
      </c>
      <c r="J1679" s="51" t="n">
        <f aca="false">IF(E1679&gt;0,AF1679/E1679,0)</f>
        <v>0</v>
      </c>
      <c r="K1679" s="51" t="n">
        <f aca="false">IF(G1679&gt;0,AG1679/G1679,0)</f>
        <v>0</v>
      </c>
      <c r="L1679" s="75" t="n">
        <f aca="false">H1679/Settings!$B$16</f>
        <v>0</v>
      </c>
      <c r="M1679" s="76" t="n">
        <f aca="false">H1679/Settings!$B$20</f>
        <v>0</v>
      </c>
      <c r="N1679" s="77" t="n">
        <f aca="false">E1679*Settings!$B$3</f>
        <v>0.0748599558648786</v>
      </c>
      <c r="O1679" s="77" t="n">
        <f aca="false">IF(E1679&gt;0,(AF1679-N1679)/SQRT(E1679*Settings!$B$3*(1-Settings!$B$3)),0)</f>
        <v>-0.28445989382101</v>
      </c>
      <c r="P1679" s="77" t="n">
        <f aca="false">MAX(0,AF1679-N1679)</f>
        <v>0</v>
      </c>
      <c r="Q1679" s="51" t="n">
        <f aca="false">IF(E1679&gt;=Settings!$B$4,(AF1679+Settings!$B$7*Settings!$B$3)/(E1679+Settings!$B$7),Settings!$B$3)</f>
        <v>0.0748599558648786</v>
      </c>
      <c r="R1679" s="78" t="n">
        <f aca="false">PERCENTRANK($H$2:$H$1780,H1679,6)</f>
        <v>0</v>
      </c>
      <c r="S1679" s="78" t="n">
        <f aca="false">PERCENTRANK($Q$2:$Q$1780,Q1679,6)</f>
        <v>0.0646794</v>
      </c>
      <c r="T1679" s="78" t="n">
        <f aca="false">PERCENTRANK($F$2:$F$1780,F1679,6)</f>
        <v>0</v>
      </c>
      <c r="U1679" s="79" t="n">
        <f aca="false">IF(F1679&gt;0,ROUND((Settings!$B$8*T1679+Settings!$B$9*R1679+Settings!$B$10*S1679)/SUM(Settings!$B$8:$B$10),10),0)</f>
        <v>0</v>
      </c>
      <c r="V1679" s="71" t="str">
        <f aca="false">IF(U1679&gt;0,RANK(U1679,$U$2:$U$1780)+COUNTIF($U$2:U1679,U1679)-1,"")</f>
        <v/>
      </c>
      <c r="W1679" s="71" t="str">
        <f aca="false">IF(V1679="","",IF(V1679&lt;=Settings!$B$11,"1 - Fix first",IF(V1679&lt;=Settings!$B$12,"2 - Review","3 - Monitor")))</f>
        <v/>
      </c>
      <c r="X1679" s="71" t="str">
        <f aca="false">IF(AND(E1679&gt;=Settings!$B$4,AF1679&gt;=Settings!$B$5,O1679&gt;=Settings!$B$6),"HIGH RATE","")</f>
        <v/>
      </c>
      <c r="Y1679" s="71" t="str">
        <f aca="false">IF(F1679&gt;0,RANK(F1679,$F$2:$F$1780)+COUNTIF($F$2:F1679,F1679)-1,"")</f>
        <v/>
      </c>
      <c r="Z1679" s="71" t="str">
        <f aca="false">IF(H1679&gt;0,RANK(H1679,$H$2:$H$1780)+COUNTIF($H$2:H1679,H1679)-1,"")</f>
        <v/>
      </c>
      <c r="AA1679" s="71" t="str">
        <f aca="false">IF(AC1679="","",RANK(AC1679,$AC$2:$AC$1780)+COUNTIF($AC$2:AC1679,AC1679)-1)</f>
        <v/>
      </c>
      <c r="AB1679" s="71" t="str">
        <f aca="false">IF(AD1679="","",RANK(AD1679,$AD$2:$AD$1780)+COUNTIF($AD$2:AD1679,AD1679)-1)</f>
        <v/>
      </c>
      <c r="AC1679" s="71" t="str">
        <f aca="false">IF(AND(AF1679&gt;0,E1679&gt;=Settings!$B$4),ROUND(J1679,10),"")</f>
        <v/>
      </c>
      <c r="AD1679" s="71" t="str">
        <f aca="false">IF(X1679="HIGH RATE",ROUND(O1679,10),"")</f>
        <v/>
      </c>
      <c r="AE1679" s="71" t="s">
        <v>59</v>
      </c>
      <c r="AF1679" s="73" t="n">
        <f aca="false">SUMIFS(Detail!$L$2:$L$9168,Detail!$C$2:$C$9168,$A1679)</f>
        <v>0</v>
      </c>
      <c r="AG1679" s="74" t="n">
        <f aca="false">SUMIFS(Detail!$N$2:$N$9168,Detail!$C$2:$C$9168,$A1679)</f>
        <v>0</v>
      </c>
    </row>
    <row r="1680" customFormat="false" ht="15" hidden="false" customHeight="false" outlineLevel="0" collapsed="false">
      <c r="A1680" s="71" t="s">
        <v>2235</v>
      </c>
      <c r="B1680" s="71" t="s">
        <v>3340</v>
      </c>
      <c r="C1680" s="71" t="s">
        <v>328</v>
      </c>
      <c r="D1680" s="71" t="str">
        <f aca="false">IFERROR(INDEX('Brand Map'!$B$4:$B$125,MATCH(C1680,'Brand Map'!$A$4:$A$125,0)),"Other")</f>
        <v>MDPR</v>
      </c>
      <c r="E1680" s="73" t="n">
        <f aca="false">SUMIFS(Detail!$K$2:$K$9168,Detail!$C$2:$C$9168,$A1680)</f>
        <v>0</v>
      </c>
      <c r="F1680" s="73" t="n">
        <f aca="false">SUMIFS(Detail!$E$2:$E$9168,Detail!$C$2:$C$9168,$A1680)</f>
        <v>0</v>
      </c>
      <c r="G1680" s="74" t="n">
        <f aca="false">SUMIFS(Detail!$M$2:$M$9168,Detail!$C$2:$C$9168,$A1680)</f>
        <v>0</v>
      </c>
      <c r="H1680" s="74" t="n">
        <f aca="false">SUMIFS(Detail!$D$2:$D$9168,Detail!$C$2:$C$9168,$A1680)</f>
        <v>0</v>
      </c>
      <c r="I1680" s="74" t="n">
        <v>865.65</v>
      </c>
      <c r="J1680" s="51" t="n">
        <f aca="false">IF(E1680&gt;0,AF1680/E1680,0)</f>
        <v>0</v>
      </c>
      <c r="K1680" s="51" t="n">
        <f aca="false">IF(G1680&gt;0,AG1680/G1680,0)</f>
        <v>0</v>
      </c>
      <c r="L1680" s="75" t="n">
        <f aca="false">H1680/Settings!$B$16</f>
        <v>0</v>
      </c>
      <c r="M1680" s="76" t="n">
        <f aca="false">H1680/Settings!$B$20</f>
        <v>0</v>
      </c>
      <c r="N1680" s="77" t="n">
        <f aca="false">E1680*Settings!$B$3</f>
        <v>0</v>
      </c>
      <c r="O1680" s="77" t="n">
        <f aca="false">IF(E1680&gt;0,(AF1680-N1680)/SQRT(E1680*Settings!$B$3*(1-Settings!$B$3)),0)</f>
        <v>0</v>
      </c>
      <c r="P1680" s="77" t="n">
        <f aca="false">MAX(0,AF1680-N1680)</f>
        <v>0</v>
      </c>
      <c r="Q1680" s="51" t="n">
        <f aca="false">IF(E1680&gt;=Settings!$B$4,(AF1680+Settings!$B$7*Settings!$B$3)/(E1680+Settings!$B$7),Settings!$B$3)</f>
        <v>0.0748599558648786</v>
      </c>
      <c r="R1680" s="78" t="n">
        <f aca="false">PERCENTRANK($H$2:$H$1780,H1680,6)</f>
        <v>0</v>
      </c>
      <c r="S1680" s="78" t="n">
        <f aca="false">PERCENTRANK($Q$2:$Q$1780,Q1680,6)</f>
        <v>0.0646794</v>
      </c>
      <c r="T1680" s="78" t="n">
        <f aca="false">PERCENTRANK($F$2:$F$1780,F1680,6)</f>
        <v>0</v>
      </c>
      <c r="U1680" s="79" t="n">
        <f aca="false">IF(F1680&gt;0,ROUND((Settings!$B$8*T1680+Settings!$B$9*R1680+Settings!$B$10*S1680)/SUM(Settings!$B$8:$B$10),10),0)</f>
        <v>0</v>
      </c>
      <c r="V1680" s="71" t="str">
        <f aca="false">IF(U1680&gt;0,RANK(U1680,$U$2:$U$1780)+COUNTIF($U$2:U1680,U1680)-1,"")</f>
        <v/>
      </c>
      <c r="W1680" s="71" t="str">
        <f aca="false">IF(V1680="","",IF(V1680&lt;=Settings!$B$11,"1 - Fix first",IF(V1680&lt;=Settings!$B$12,"2 - Review","3 - Monitor")))</f>
        <v/>
      </c>
      <c r="X1680" s="71" t="str">
        <f aca="false">IF(AND(E1680&gt;=Settings!$B$4,AF1680&gt;=Settings!$B$5,O1680&gt;=Settings!$B$6),"HIGH RATE","")</f>
        <v/>
      </c>
      <c r="Y1680" s="71" t="str">
        <f aca="false">IF(F1680&gt;0,RANK(F1680,$F$2:$F$1780)+COUNTIF($F$2:F1680,F1680)-1,"")</f>
        <v/>
      </c>
      <c r="Z1680" s="71" t="str">
        <f aca="false">IF(H1680&gt;0,RANK(H1680,$H$2:$H$1780)+COUNTIF($H$2:H1680,H1680)-1,"")</f>
        <v/>
      </c>
      <c r="AA1680" s="71" t="str">
        <f aca="false">IF(AC1680="","",RANK(AC1680,$AC$2:$AC$1780)+COUNTIF($AC$2:AC1680,AC1680)-1)</f>
        <v/>
      </c>
      <c r="AB1680" s="71" t="str">
        <f aca="false">IF(AD1680="","",RANK(AD1680,$AD$2:$AD$1780)+COUNTIF($AD$2:AD1680,AD1680)-1)</f>
        <v/>
      </c>
      <c r="AC1680" s="71" t="str">
        <f aca="false">IF(AND(AF1680&gt;0,E1680&gt;=Settings!$B$4),ROUND(J1680,10),"")</f>
        <v/>
      </c>
      <c r="AD1680" s="71" t="str">
        <f aca="false">IF(X1680="HIGH RATE",ROUND(O1680,10),"")</f>
        <v/>
      </c>
      <c r="AE1680" s="71" t="s">
        <v>59</v>
      </c>
      <c r="AF1680" s="73" t="n">
        <f aca="false">SUMIFS(Detail!$L$2:$L$9168,Detail!$C$2:$C$9168,$A1680)</f>
        <v>0</v>
      </c>
      <c r="AG1680" s="74" t="n">
        <f aca="false">SUMIFS(Detail!$N$2:$N$9168,Detail!$C$2:$C$9168,$A1680)</f>
        <v>0</v>
      </c>
    </row>
    <row r="1681" customFormat="false" ht="15" hidden="false" customHeight="false" outlineLevel="0" collapsed="false">
      <c r="A1681" s="71" t="s">
        <v>1547</v>
      </c>
      <c r="B1681" s="71" t="s">
        <v>3341</v>
      </c>
      <c r="C1681" s="71" t="s">
        <v>328</v>
      </c>
      <c r="D1681" s="71" t="str">
        <f aca="false">IFERROR(INDEX('Brand Map'!$B$4:$B$125,MATCH(C1681,'Brand Map'!$A$4:$A$125,0)),"Other")</f>
        <v>MDPR</v>
      </c>
      <c r="E1681" s="73" t="n">
        <f aca="false">SUMIFS(Detail!$K$2:$K$9168,Detail!$C$2:$C$9168,$A1681)</f>
        <v>1</v>
      </c>
      <c r="F1681" s="73" t="n">
        <f aca="false">SUMIFS(Detail!$E$2:$E$9168,Detail!$C$2:$C$9168,$A1681)</f>
        <v>0</v>
      </c>
      <c r="G1681" s="74" t="n">
        <f aca="false">SUMIFS(Detail!$M$2:$M$9168,Detail!$C$2:$C$9168,$A1681)</f>
        <v>107.22</v>
      </c>
      <c r="H1681" s="74" t="n">
        <f aca="false">SUMIFS(Detail!$D$2:$D$9168,Detail!$C$2:$C$9168,$A1681)</f>
        <v>0</v>
      </c>
      <c r="I1681" s="74" t="n">
        <v>2254.8</v>
      </c>
      <c r="J1681" s="51" t="n">
        <f aca="false">IF(E1681&gt;0,AF1681/E1681,0)</f>
        <v>0</v>
      </c>
      <c r="K1681" s="51" t="n">
        <f aca="false">IF(G1681&gt;0,AG1681/G1681,0)</f>
        <v>0</v>
      </c>
      <c r="L1681" s="75" t="n">
        <f aca="false">H1681/Settings!$B$16</f>
        <v>0</v>
      </c>
      <c r="M1681" s="76" t="n">
        <f aca="false">H1681/Settings!$B$20</f>
        <v>0</v>
      </c>
      <c r="N1681" s="77" t="n">
        <f aca="false">E1681*Settings!$B$3</f>
        <v>0.0748599558648786</v>
      </c>
      <c r="O1681" s="77" t="n">
        <f aca="false">IF(E1681&gt;0,(AF1681-N1681)/SQRT(E1681*Settings!$B$3*(1-Settings!$B$3)),0)</f>
        <v>-0.28445989382101</v>
      </c>
      <c r="P1681" s="77" t="n">
        <f aca="false">MAX(0,AF1681-N1681)</f>
        <v>0</v>
      </c>
      <c r="Q1681" s="51" t="n">
        <f aca="false">IF(E1681&gt;=Settings!$B$4,(AF1681+Settings!$B$7*Settings!$B$3)/(E1681+Settings!$B$7),Settings!$B$3)</f>
        <v>0.0748599558648786</v>
      </c>
      <c r="R1681" s="78" t="n">
        <f aca="false">PERCENTRANK($H$2:$H$1780,H1681,6)</f>
        <v>0</v>
      </c>
      <c r="S1681" s="78" t="n">
        <f aca="false">PERCENTRANK($Q$2:$Q$1780,Q1681,6)</f>
        <v>0.0646794</v>
      </c>
      <c r="T1681" s="78" t="n">
        <f aca="false">PERCENTRANK($F$2:$F$1780,F1681,6)</f>
        <v>0</v>
      </c>
      <c r="U1681" s="79" t="n">
        <f aca="false">IF(F1681&gt;0,ROUND((Settings!$B$8*T1681+Settings!$B$9*R1681+Settings!$B$10*S1681)/SUM(Settings!$B$8:$B$10),10),0)</f>
        <v>0</v>
      </c>
      <c r="V1681" s="71" t="str">
        <f aca="false">IF(U1681&gt;0,RANK(U1681,$U$2:$U$1780)+COUNTIF($U$2:U1681,U1681)-1,"")</f>
        <v/>
      </c>
      <c r="W1681" s="71" t="str">
        <f aca="false">IF(V1681="","",IF(V1681&lt;=Settings!$B$11,"1 - Fix first",IF(V1681&lt;=Settings!$B$12,"2 - Review","3 - Monitor")))</f>
        <v/>
      </c>
      <c r="X1681" s="71" t="str">
        <f aca="false">IF(AND(E1681&gt;=Settings!$B$4,AF1681&gt;=Settings!$B$5,O1681&gt;=Settings!$B$6),"HIGH RATE","")</f>
        <v/>
      </c>
      <c r="Y1681" s="71" t="str">
        <f aca="false">IF(F1681&gt;0,RANK(F1681,$F$2:$F$1780)+COUNTIF($F$2:F1681,F1681)-1,"")</f>
        <v/>
      </c>
      <c r="Z1681" s="71" t="str">
        <f aca="false">IF(H1681&gt;0,RANK(H1681,$H$2:$H$1780)+COUNTIF($H$2:H1681,H1681)-1,"")</f>
        <v/>
      </c>
      <c r="AA1681" s="71" t="str">
        <f aca="false">IF(AC1681="","",RANK(AC1681,$AC$2:$AC$1780)+COUNTIF($AC$2:AC1681,AC1681)-1)</f>
        <v/>
      </c>
      <c r="AB1681" s="71" t="str">
        <f aca="false">IF(AD1681="","",RANK(AD1681,$AD$2:$AD$1780)+COUNTIF($AD$2:AD1681,AD1681)-1)</f>
        <v/>
      </c>
      <c r="AC1681" s="71" t="str">
        <f aca="false">IF(AND(AF1681&gt;0,E1681&gt;=Settings!$B$4),ROUND(J1681,10),"")</f>
        <v/>
      </c>
      <c r="AD1681" s="71" t="str">
        <f aca="false">IF(X1681="HIGH RATE",ROUND(O1681,10),"")</f>
        <v/>
      </c>
      <c r="AE1681" s="71" t="s">
        <v>60</v>
      </c>
      <c r="AF1681" s="73" t="n">
        <f aca="false">SUMIFS(Detail!$L$2:$L$9168,Detail!$C$2:$C$9168,$A1681)</f>
        <v>0</v>
      </c>
      <c r="AG1681" s="74" t="n">
        <f aca="false">SUMIFS(Detail!$N$2:$N$9168,Detail!$C$2:$C$9168,$A1681)</f>
        <v>0</v>
      </c>
    </row>
    <row r="1682" customFormat="false" ht="15" hidden="false" customHeight="false" outlineLevel="0" collapsed="false">
      <c r="A1682" s="71" t="s">
        <v>1714</v>
      </c>
      <c r="B1682" s="71" t="s">
        <v>3342</v>
      </c>
      <c r="C1682" s="71" t="s">
        <v>328</v>
      </c>
      <c r="D1682" s="71" t="str">
        <f aca="false">IFERROR(INDEX('Brand Map'!$B$4:$B$125,MATCH(C1682,'Brand Map'!$A$4:$A$125,0)),"Other")</f>
        <v>MDPR</v>
      </c>
      <c r="E1682" s="73" t="n">
        <f aca="false">SUMIFS(Detail!$K$2:$K$9168,Detail!$C$2:$C$9168,$A1682)</f>
        <v>0</v>
      </c>
      <c r="F1682" s="73" t="n">
        <f aca="false">SUMIFS(Detail!$E$2:$E$9168,Detail!$C$2:$C$9168,$A1682)</f>
        <v>0</v>
      </c>
      <c r="G1682" s="74" t="n">
        <f aca="false">SUMIFS(Detail!$M$2:$M$9168,Detail!$C$2:$C$9168,$A1682)</f>
        <v>0</v>
      </c>
      <c r="H1682" s="74" t="n">
        <f aca="false">SUMIFS(Detail!$D$2:$D$9168,Detail!$C$2:$C$9168,$A1682)</f>
        <v>0</v>
      </c>
      <c r="I1682" s="74" t="n">
        <v>607.8</v>
      </c>
      <c r="J1682" s="51" t="n">
        <f aca="false">IF(E1682&gt;0,AF1682/E1682,0)</f>
        <v>0</v>
      </c>
      <c r="K1682" s="51" t="n">
        <f aca="false">IF(G1682&gt;0,AG1682/G1682,0)</f>
        <v>0</v>
      </c>
      <c r="L1682" s="75" t="n">
        <f aca="false">H1682/Settings!$B$16</f>
        <v>0</v>
      </c>
      <c r="M1682" s="76" t="n">
        <f aca="false">H1682/Settings!$B$20</f>
        <v>0</v>
      </c>
      <c r="N1682" s="77" t="n">
        <f aca="false">E1682*Settings!$B$3</f>
        <v>0</v>
      </c>
      <c r="O1682" s="77" t="n">
        <f aca="false">IF(E1682&gt;0,(AF1682-N1682)/SQRT(E1682*Settings!$B$3*(1-Settings!$B$3)),0)</f>
        <v>0</v>
      </c>
      <c r="P1682" s="77" t="n">
        <f aca="false">MAX(0,AF1682-N1682)</f>
        <v>0</v>
      </c>
      <c r="Q1682" s="51" t="n">
        <f aca="false">IF(E1682&gt;=Settings!$B$4,(AF1682+Settings!$B$7*Settings!$B$3)/(E1682+Settings!$B$7),Settings!$B$3)</f>
        <v>0.0748599558648786</v>
      </c>
      <c r="R1682" s="78" t="n">
        <f aca="false">PERCENTRANK($H$2:$H$1780,H1682,6)</f>
        <v>0</v>
      </c>
      <c r="S1682" s="78" t="n">
        <f aca="false">PERCENTRANK($Q$2:$Q$1780,Q1682,6)</f>
        <v>0.0646794</v>
      </c>
      <c r="T1682" s="78" t="n">
        <f aca="false">PERCENTRANK($F$2:$F$1780,F1682,6)</f>
        <v>0</v>
      </c>
      <c r="U1682" s="79" t="n">
        <f aca="false">IF(F1682&gt;0,ROUND((Settings!$B$8*T1682+Settings!$B$9*R1682+Settings!$B$10*S1682)/SUM(Settings!$B$8:$B$10),10),0)</f>
        <v>0</v>
      </c>
      <c r="V1682" s="71" t="str">
        <f aca="false">IF(U1682&gt;0,RANK(U1682,$U$2:$U$1780)+COUNTIF($U$2:U1682,U1682)-1,"")</f>
        <v/>
      </c>
      <c r="W1682" s="71" t="str">
        <f aca="false">IF(V1682="","",IF(V1682&lt;=Settings!$B$11,"1 - Fix first",IF(V1682&lt;=Settings!$B$12,"2 - Review","3 - Monitor")))</f>
        <v/>
      </c>
      <c r="X1682" s="71" t="str">
        <f aca="false">IF(AND(E1682&gt;=Settings!$B$4,AF1682&gt;=Settings!$B$5,O1682&gt;=Settings!$B$6),"HIGH RATE","")</f>
        <v/>
      </c>
      <c r="Y1682" s="71" t="str">
        <f aca="false">IF(F1682&gt;0,RANK(F1682,$F$2:$F$1780)+COUNTIF($F$2:F1682,F1682)-1,"")</f>
        <v/>
      </c>
      <c r="Z1682" s="71" t="str">
        <f aca="false">IF(H1682&gt;0,RANK(H1682,$H$2:$H$1780)+COUNTIF($H$2:H1682,H1682)-1,"")</f>
        <v/>
      </c>
      <c r="AA1682" s="71" t="str">
        <f aca="false">IF(AC1682="","",RANK(AC1682,$AC$2:$AC$1780)+COUNTIF($AC$2:AC1682,AC1682)-1)</f>
        <v/>
      </c>
      <c r="AB1682" s="71" t="str">
        <f aca="false">IF(AD1682="","",RANK(AD1682,$AD$2:$AD$1780)+COUNTIF($AD$2:AD1682,AD1682)-1)</f>
        <v/>
      </c>
      <c r="AC1682" s="71" t="str">
        <f aca="false">IF(AND(AF1682&gt;0,E1682&gt;=Settings!$B$4),ROUND(J1682,10),"")</f>
        <v/>
      </c>
      <c r="AD1682" s="71" t="str">
        <f aca="false">IF(X1682="HIGH RATE",ROUND(O1682,10),"")</f>
        <v/>
      </c>
      <c r="AE1682" s="71" t="s">
        <v>60</v>
      </c>
      <c r="AF1682" s="73" t="n">
        <f aca="false">SUMIFS(Detail!$L$2:$L$9168,Detail!$C$2:$C$9168,$A1682)</f>
        <v>0</v>
      </c>
      <c r="AG1682" s="74" t="n">
        <f aca="false">SUMIFS(Detail!$N$2:$N$9168,Detail!$C$2:$C$9168,$A1682)</f>
        <v>0</v>
      </c>
    </row>
    <row r="1683" customFormat="false" ht="15" hidden="false" customHeight="false" outlineLevel="0" collapsed="false">
      <c r="A1683" s="71" t="s">
        <v>2192</v>
      </c>
      <c r="B1683" s="71" t="s">
        <v>3343</v>
      </c>
      <c r="C1683" s="71" t="s">
        <v>328</v>
      </c>
      <c r="D1683" s="71" t="str">
        <f aca="false">IFERROR(INDEX('Brand Map'!$B$4:$B$125,MATCH(C1683,'Brand Map'!$A$4:$A$125,0)),"Other")</f>
        <v>MDPR</v>
      </c>
      <c r="E1683" s="73" t="n">
        <f aca="false">SUMIFS(Detail!$K$2:$K$9168,Detail!$C$2:$C$9168,$A1683)</f>
        <v>0</v>
      </c>
      <c r="F1683" s="73" t="n">
        <f aca="false">SUMIFS(Detail!$E$2:$E$9168,Detail!$C$2:$C$9168,$A1683)</f>
        <v>0</v>
      </c>
      <c r="G1683" s="74" t="n">
        <f aca="false">SUMIFS(Detail!$M$2:$M$9168,Detail!$C$2:$C$9168,$A1683)</f>
        <v>0</v>
      </c>
      <c r="H1683" s="74" t="n">
        <f aca="false">SUMIFS(Detail!$D$2:$D$9168,Detail!$C$2:$C$9168,$A1683)</f>
        <v>0</v>
      </c>
      <c r="I1683" s="74" t="n">
        <v>620.8</v>
      </c>
      <c r="J1683" s="51" t="n">
        <f aca="false">IF(E1683&gt;0,AF1683/E1683,0)</f>
        <v>0</v>
      </c>
      <c r="K1683" s="51" t="n">
        <f aca="false">IF(G1683&gt;0,AG1683/G1683,0)</f>
        <v>0</v>
      </c>
      <c r="L1683" s="75" t="n">
        <f aca="false">H1683/Settings!$B$16</f>
        <v>0</v>
      </c>
      <c r="M1683" s="76" t="n">
        <f aca="false">H1683/Settings!$B$20</f>
        <v>0</v>
      </c>
      <c r="N1683" s="77" t="n">
        <f aca="false">E1683*Settings!$B$3</f>
        <v>0</v>
      </c>
      <c r="O1683" s="77" t="n">
        <f aca="false">IF(E1683&gt;0,(AF1683-N1683)/SQRT(E1683*Settings!$B$3*(1-Settings!$B$3)),0)</f>
        <v>0</v>
      </c>
      <c r="P1683" s="77" t="n">
        <f aca="false">MAX(0,AF1683-N1683)</f>
        <v>0</v>
      </c>
      <c r="Q1683" s="51" t="n">
        <f aca="false">IF(E1683&gt;=Settings!$B$4,(AF1683+Settings!$B$7*Settings!$B$3)/(E1683+Settings!$B$7),Settings!$B$3)</f>
        <v>0.0748599558648786</v>
      </c>
      <c r="R1683" s="78" t="n">
        <f aca="false">PERCENTRANK($H$2:$H$1780,H1683,6)</f>
        <v>0</v>
      </c>
      <c r="S1683" s="78" t="n">
        <f aca="false">PERCENTRANK($Q$2:$Q$1780,Q1683,6)</f>
        <v>0.0646794</v>
      </c>
      <c r="T1683" s="78" t="n">
        <f aca="false">PERCENTRANK($F$2:$F$1780,F1683,6)</f>
        <v>0</v>
      </c>
      <c r="U1683" s="79" t="n">
        <f aca="false">IF(F1683&gt;0,ROUND((Settings!$B$8*T1683+Settings!$B$9*R1683+Settings!$B$10*S1683)/SUM(Settings!$B$8:$B$10),10),0)</f>
        <v>0</v>
      </c>
      <c r="V1683" s="71" t="str">
        <f aca="false">IF(U1683&gt;0,RANK(U1683,$U$2:$U$1780)+COUNTIF($U$2:U1683,U1683)-1,"")</f>
        <v/>
      </c>
      <c r="W1683" s="71" t="str">
        <f aca="false">IF(V1683="","",IF(V1683&lt;=Settings!$B$11,"1 - Fix first",IF(V1683&lt;=Settings!$B$12,"2 - Review","3 - Monitor")))</f>
        <v/>
      </c>
      <c r="X1683" s="71" t="str">
        <f aca="false">IF(AND(E1683&gt;=Settings!$B$4,AF1683&gt;=Settings!$B$5,O1683&gt;=Settings!$B$6),"HIGH RATE","")</f>
        <v/>
      </c>
      <c r="Y1683" s="71" t="str">
        <f aca="false">IF(F1683&gt;0,RANK(F1683,$F$2:$F$1780)+COUNTIF($F$2:F1683,F1683)-1,"")</f>
        <v/>
      </c>
      <c r="Z1683" s="71" t="str">
        <f aca="false">IF(H1683&gt;0,RANK(H1683,$H$2:$H$1780)+COUNTIF($H$2:H1683,H1683)-1,"")</f>
        <v/>
      </c>
      <c r="AA1683" s="71" t="str">
        <f aca="false">IF(AC1683="","",RANK(AC1683,$AC$2:$AC$1780)+COUNTIF($AC$2:AC1683,AC1683)-1)</f>
        <v/>
      </c>
      <c r="AB1683" s="71" t="str">
        <f aca="false">IF(AD1683="","",RANK(AD1683,$AD$2:$AD$1780)+COUNTIF($AD$2:AD1683,AD1683)-1)</f>
        <v/>
      </c>
      <c r="AC1683" s="71" t="str">
        <f aca="false">IF(AND(AF1683&gt;0,E1683&gt;=Settings!$B$4),ROUND(J1683,10),"")</f>
        <v/>
      </c>
      <c r="AD1683" s="71" t="str">
        <f aca="false">IF(X1683="HIGH RATE",ROUND(O1683,10),"")</f>
        <v/>
      </c>
      <c r="AE1683" s="71" t="s">
        <v>59</v>
      </c>
      <c r="AF1683" s="73" t="n">
        <f aca="false">SUMIFS(Detail!$L$2:$L$9168,Detail!$C$2:$C$9168,$A1683)</f>
        <v>0</v>
      </c>
      <c r="AG1683" s="74" t="n">
        <f aca="false">SUMIFS(Detail!$N$2:$N$9168,Detail!$C$2:$C$9168,$A1683)</f>
        <v>0</v>
      </c>
    </row>
    <row r="1684" customFormat="false" ht="15" hidden="false" customHeight="false" outlineLevel="0" collapsed="false">
      <c r="A1684" s="71" t="s">
        <v>2259</v>
      </c>
      <c r="B1684" s="71" t="s">
        <v>3344</v>
      </c>
      <c r="C1684" s="71" t="s">
        <v>328</v>
      </c>
      <c r="D1684" s="71" t="str">
        <f aca="false">IFERROR(INDEX('Brand Map'!$B$4:$B$125,MATCH(C1684,'Brand Map'!$A$4:$A$125,0)),"Other")</f>
        <v>MDPR</v>
      </c>
      <c r="E1684" s="73" t="n">
        <f aca="false">SUMIFS(Detail!$K$2:$K$9168,Detail!$C$2:$C$9168,$A1684)</f>
        <v>0</v>
      </c>
      <c r="F1684" s="73" t="n">
        <f aca="false">SUMIFS(Detail!$E$2:$E$9168,Detail!$C$2:$C$9168,$A1684)</f>
        <v>0</v>
      </c>
      <c r="G1684" s="74" t="n">
        <f aca="false">SUMIFS(Detail!$M$2:$M$9168,Detail!$C$2:$C$9168,$A1684)</f>
        <v>0</v>
      </c>
      <c r="H1684" s="74" t="n">
        <f aca="false">SUMIFS(Detail!$D$2:$D$9168,Detail!$C$2:$C$9168,$A1684)</f>
        <v>0</v>
      </c>
      <c r="I1684" s="74" t="n">
        <v>161.95</v>
      </c>
      <c r="J1684" s="51" t="n">
        <f aca="false">IF(E1684&gt;0,AF1684/E1684,0)</f>
        <v>0</v>
      </c>
      <c r="K1684" s="51" t="n">
        <f aca="false">IF(G1684&gt;0,AG1684/G1684,0)</f>
        <v>0</v>
      </c>
      <c r="L1684" s="75" t="n">
        <f aca="false">H1684/Settings!$B$16</f>
        <v>0</v>
      </c>
      <c r="M1684" s="76" t="n">
        <f aca="false">H1684/Settings!$B$20</f>
        <v>0</v>
      </c>
      <c r="N1684" s="77" t="n">
        <f aca="false">E1684*Settings!$B$3</f>
        <v>0</v>
      </c>
      <c r="O1684" s="77" t="n">
        <f aca="false">IF(E1684&gt;0,(AF1684-N1684)/SQRT(E1684*Settings!$B$3*(1-Settings!$B$3)),0)</f>
        <v>0</v>
      </c>
      <c r="P1684" s="77" t="n">
        <f aca="false">MAX(0,AF1684-N1684)</f>
        <v>0</v>
      </c>
      <c r="Q1684" s="51" t="n">
        <f aca="false">IF(E1684&gt;=Settings!$B$4,(AF1684+Settings!$B$7*Settings!$B$3)/(E1684+Settings!$B$7),Settings!$B$3)</f>
        <v>0.0748599558648786</v>
      </c>
      <c r="R1684" s="78" t="n">
        <f aca="false">PERCENTRANK($H$2:$H$1780,H1684,6)</f>
        <v>0</v>
      </c>
      <c r="S1684" s="78" t="n">
        <f aca="false">PERCENTRANK($Q$2:$Q$1780,Q1684,6)</f>
        <v>0.0646794</v>
      </c>
      <c r="T1684" s="78" t="n">
        <f aca="false">PERCENTRANK($F$2:$F$1780,F1684,6)</f>
        <v>0</v>
      </c>
      <c r="U1684" s="79" t="n">
        <f aca="false">IF(F1684&gt;0,ROUND((Settings!$B$8*T1684+Settings!$B$9*R1684+Settings!$B$10*S1684)/SUM(Settings!$B$8:$B$10),10),0)</f>
        <v>0</v>
      </c>
      <c r="V1684" s="71" t="str">
        <f aca="false">IF(U1684&gt;0,RANK(U1684,$U$2:$U$1780)+COUNTIF($U$2:U1684,U1684)-1,"")</f>
        <v/>
      </c>
      <c r="W1684" s="71" t="str">
        <f aca="false">IF(V1684="","",IF(V1684&lt;=Settings!$B$11,"1 - Fix first",IF(V1684&lt;=Settings!$B$12,"2 - Review","3 - Monitor")))</f>
        <v/>
      </c>
      <c r="X1684" s="71" t="str">
        <f aca="false">IF(AND(E1684&gt;=Settings!$B$4,AF1684&gt;=Settings!$B$5,O1684&gt;=Settings!$B$6),"HIGH RATE","")</f>
        <v/>
      </c>
      <c r="Y1684" s="71" t="str">
        <f aca="false">IF(F1684&gt;0,RANK(F1684,$F$2:$F$1780)+COUNTIF($F$2:F1684,F1684)-1,"")</f>
        <v/>
      </c>
      <c r="Z1684" s="71" t="str">
        <f aca="false">IF(H1684&gt;0,RANK(H1684,$H$2:$H$1780)+COUNTIF($H$2:H1684,H1684)-1,"")</f>
        <v/>
      </c>
      <c r="AA1684" s="71" t="str">
        <f aca="false">IF(AC1684="","",RANK(AC1684,$AC$2:$AC$1780)+COUNTIF($AC$2:AC1684,AC1684)-1)</f>
        <v/>
      </c>
      <c r="AB1684" s="71" t="str">
        <f aca="false">IF(AD1684="","",RANK(AD1684,$AD$2:$AD$1780)+COUNTIF($AD$2:AD1684,AD1684)-1)</f>
        <v/>
      </c>
      <c r="AC1684" s="71" t="str">
        <f aca="false">IF(AND(AF1684&gt;0,E1684&gt;=Settings!$B$4),ROUND(J1684,10),"")</f>
        <v/>
      </c>
      <c r="AD1684" s="71" t="str">
        <f aca="false">IF(X1684="HIGH RATE",ROUND(O1684,10),"")</f>
        <v/>
      </c>
      <c r="AE1684" s="71" t="s">
        <v>59</v>
      </c>
      <c r="AF1684" s="73" t="n">
        <f aca="false">SUMIFS(Detail!$L$2:$L$9168,Detail!$C$2:$C$9168,$A1684)</f>
        <v>0</v>
      </c>
      <c r="AG1684" s="74" t="n">
        <f aca="false">SUMIFS(Detail!$N$2:$N$9168,Detail!$C$2:$C$9168,$A1684)</f>
        <v>0</v>
      </c>
    </row>
    <row r="1685" customFormat="false" ht="15" hidden="false" customHeight="false" outlineLevel="0" collapsed="false">
      <c r="A1685" s="71" t="s">
        <v>2306</v>
      </c>
      <c r="B1685" s="71" t="s">
        <v>3345</v>
      </c>
      <c r="C1685" s="71" t="s">
        <v>328</v>
      </c>
      <c r="D1685" s="71" t="str">
        <f aca="false">IFERROR(INDEX('Brand Map'!$B$4:$B$125,MATCH(C1685,'Brand Map'!$A$4:$A$125,0)),"Other")</f>
        <v>MDPR</v>
      </c>
      <c r="E1685" s="73" t="n">
        <f aca="false">SUMIFS(Detail!$K$2:$K$9168,Detail!$C$2:$C$9168,$A1685)</f>
        <v>1</v>
      </c>
      <c r="F1685" s="73" t="n">
        <f aca="false">SUMIFS(Detail!$E$2:$E$9168,Detail!$C$2:$C$9168,$A1685)</f>
        <v>0</v>
      </c>
      <c r="G1685" s="74" t="n">
        <f aca="false">SUMIFS(Detail!$M$2:$M$9168,Detail!$C$2:$C$9168,$A1685)</f>
        <v>187.23</v>
      </c>
      <c r="H1685" s="74" t="n">
        <f aca="false">SUMIFS(Detail!$D$2:$D$9168,Detail!$C$2:$C$9168,$A1685)</f>
        <v>0</v>
      </c>
      <c r="I1685" s="74" t="n">
        <v>923.95</v>
      </c>
      <c r="J1685" s="51" t="n">
        <f aca="false">IF(E1685&gt;0,AF1685/E1685,0)</f>
        <v>0</v>
      </c>
      <c r="K1685" s="51" t="n">
        <f aca="false">IF(G1685&gt;0,AG1685/G1685,0)</f>
        <v>0</v>
      </c>
      <c r="L1685" s="75" t="n">
        <f aca="false">H1685/Settings!$B$16</f>
        <v>0</v>
      </c>
      <c r="M1685" s="76" t="n">
        <f aca="false">H1685/Settings!$B$20</f>
        <v>0</v>
      </c>
      <c r="N1685" s="77" t="n">
        <f aca="false">E1685*Settings!$B$3</f>
        <v>0.0748599558648786</v>
      </c>
      <c r="O1685" s="77" t="n">
        <f aca="false">IF(E1685&gt;0,(AF1685-N1685)/SQRT(E1685*Settings!$B$3*(1-Settings!$B$3)),0)</f>
        <v>-0.28445989382101</v>
      </c>
      <c r="P1685" s="77" t="n">
        <f aca="false">MAX(0,AF1685-N1685)</f>
        <v>0</v>
      </c>
      <c r="Q1685" s="51" t="n">
        <f aca="false">IF(E1685&gt;=Settings!$B$4,(AF1685+Settings!$B$7*Settings!$B$3)/(E1685+Settings!$B$7),Settings!$B$3)</f>
        <v>0.0748599558648786</v>
      </c>
      <c r="R1685" s="78" t="n">
        <f aca="false">PERCENTRANK($H$2:$H$1780,H1685,6)</f>
        <v>0</v>
      </c>
      <c r="S1685" s="78" t="n">
        <f aca="false">PERCENTRANK($Q$2:$Q$1780,Q1685,6)</f>
        <v>0.0646794</v>
      </c>
      <c r="T1685" s="78" t="n">
        <f aca="false">PERCENTRANK($F$2:$F$1780,F1685,6)</f>
        <v>0</v>
      </c>
      <c r="U1685" s="79" t="n">
        <f aca="false">IF(F1685&gt;0,ROUND((Settings!$B$8*T1685+Settings!$B$9*R1685+Settings!$B$10*S1685)/SUM(Settings!$B$8:$B$10),10),0)</f>
        <v>0</v>
      </c>
      <c r="V1685" s="71" t="str">
        <f aca="false">IF(U1685&gt;0,RANK(U1685,$U$2:$U$1780)+COUNTIF($U$2:U1685,U1685)-1,"")</f>
        <v/>
      </c>
      <c r="W1685" s="71" t="str">
        <f aca="false">IF(V1685="","",IF(V1685&lt;=Settings!$B$11,"1 - Fix first",IF(V1685&lt;=Settings!$B$12,"2 - Review","3 - Monitor")))</f>
        <v/>
      </c>
      <c r="X1685" s="71" t="str">
        <f aca="false">IF(AND(E1685&gt;=Settings!$B$4,AF1685&gt;=Settings!$B$5,O1685&gt;=Settings!$B$6),"HIGH RATE","")</f>
        <v/>
      </c>
      <c r="Y1685" s="71" t="str">
        <f aca="false">IF(F1685&gt;0,RANK(F1685,$F$2:$F$1780)+COUNTIF($F$2:F1685,F1685)-1,"")</f>
        <v/>
      </c>
      <c r="Z1685" s="71" t="str">
        <f aca="false">IF(H1685&gt;0,RANK(H1685,$H$2:$H$1780)+COUNTIF($H$2:H1685,H1685)-1,"")</f>
        <v/>
      </c>
      <c r="AA1685" s="71" t="str">
        <f aca="false">IF(AC1685="","",RANK(AC1685,$AC$2:$AC$1780)+COUNTIF($AC$2:AC1685,AC1685)-1)</f>
        <v/>
      </c>
      <c r="AB1685" s="71" t="str">
        <f aca="false">IF(AD1685="","",RANK(AD1685,$AD$2:$AD$1780)+COUNTIF($AD$2:AD1685,AD1685)-1)</f>
        <v/>
      </c>
      <c r="AC1685" s="71" t="str">
        <f aca="false">IF(AND(AF1685&gt;0,E1685&gt;=Settings!$B$4),ROUND(J1685,10),"")</f>
        <v/>
      </c>
      <c r="AD1685" s="71" t="str">
        <f aca="false">IF(X1685="HIGH RATE",ROUND(O1685,10),"")</f>
        <v/>
      </c>
      <c r="AE1685" s="71" t="s">
        <v>59</v>
      </c>
      <c r="AF1685" s="73" t="n">
        <f aca="false">SUMIFS(Detail!$L$2:$L$9168,Detail!$C$2:$C$9168,$A1685)</f>
        <v>0</v>
      </c>
      <c r="AG1685" s="74" t="n">
        <f aca="false">SUMIFS(Detail!$N$2:$N$9168,Detail!$C$2:$C$9168,$A1685)</f>
        <v>0</v>
      </c>
    </row>
    <row r="1686" customFormat="false" ht="15" hidden="false" customHeight="false" outlineLevel="0" collapsed="false">
      <c r="A1686" s="71" t="s">
        <v>2307</v>
      </c>
      <c r="B1686" s="71" t="s">
        <v>3346</v>
      </c>
      <c r="C1686" s="71" t="s">
        <v>328</v>
      </c>
      <c r="D1686" s="71" t="str">
        <f aca="false">IFERROR(INDEX('Brand Map'!$B$4:$B$125,MATCH(C1686,'Brand Map'!$A$4:$A$125,0)),"Other")</f>
        <v>MDPR</v>
      </c>
      <c r="E1686" s="73" t="n">
        <f aca="false">SUMIFS(Detail!$K$2:$K$9168,Detail!$C$2:$C$9168,$A1686)</f>
        <v>0</v>
      </c>
      <c r="F1686" s="73" t="n">
        <f aca="false">SUMIFS(Detail!$E$2:$E$9168,Detail!$C$2:$C$9168,$A1686)</f>
        <v>0</v>
      </c>
      <c r="G1686" s="74" t="n">
        <f aca="false">SUMIFS(Detail!$M$2:$M$9168,Detail!$C$2:$C$9168,$A1686)</f>
        <v>0</v>
      </c>
      <c r="H1686" s="74" t="n">
        <f aca="false">SUMIFS(Detail!$D$2:$D$9168,Detail!$C$2:$C$9168,$A1686)</f>
        <v>0</v>
      </c>
      <c r="I1686" s="74" t="n">
        <v>622.85</v>
      </c>
      <c r="J1686" s="51" t="n">
        <f aca="false">IF(E1686&gt;0,AF1686/E1686,0)</f>
        <v>0</v>
      </c>
      <c r="K1686" s="51" t="n">
        <f aca="false">IF(G1686&gt;0,AG1686/G1686,0)</f>
        <v>0</v>
      </c>
      <c r="L1686" s="75" t="n">
        <f aca="false">H1686/Settings!$B$16</f>
        <v>0</v>
      </c>
      <c r="M1686" s="76" t="n">
        <f aca="false">H1686/Settings!$B$20</f>
        <v>0</v>
      </c>
      <c r="N1686" s="77" t="n">
        <f aca="false">E1686*Settings!$B$3</f>
        <v>0</v>
      </c>
      <c r="O1686" s="77" t="n">
        <f aca="false">IF(E1686&gt;0,(AF1686-N1686)/SQRT(E1686*Settings!$B$3*(1-Settings!$B$3)),0)</f>
        <v>0</v>
      </c>
      <c r="P1686" s="77" t="n">
        <f aca="false">MAX(0,AF1686-N1686)</f>
        <v>0</v>
      </c>
      <c r="Q1686" s="51" t="n">
        <f aca="false">IF(E1686&gt;=Settings!$B$4,(AF1686+Settings!$B$7*Settings!$B$3)/(E1686+Settings!$B$7),Settings!$B$3)</f>
        <v>0.0748599558648786</v>
      </c>
      <c r="R1686" s="78" t="n">
        <f aca="false">PERCENTRANK($H$2:$H$1780,H1686,6)</f>
        <v>0</v>
      </c>
      <c r="S1686" s="78" t="n">
        <f aca="false">PERCENTRANK($Q$2:$Q$1780,Q1686,6)</f>
        <v>0.0646794</v>
      </c>
      <c r="T1686" s="78" t="n">
        <f aca="false">PERCENTRANK($F$2:$F$1780,F1686,6)</f>
        <v>0</v>
      </c>
      <c r="U1686" s="79" t="n">
        <f aca="false">IF(F1686&gt;0,ROUND((Settings!$B$8*T1686+Settings!$B$9*R1686+Settings!$B$10*S1686)/SUM(Settings!$B$8:$B$10),10),0)</f>
        <v>0</v>
      </c>
      <c r="V1686" s="71" t="str">
        <f aca="false">IF(U1686&gt;0,RANK(U1686,$U$2:$U$1780)+COUNTIF($U$2:U1686,U1686)-1,"")</f>
        <v/>
      </c>
      <c r="W1686" s="71" t="str">
        <f aca="false">IF(V1686="","",IF(V1686&lt;=Settings!$B$11,"1 - Fix first",IF(V1686&lt;=Settings!$B$12,"2 - Review","3 - Monitor")))</f>
        <v/>
      </c>
      <c r="X1686" s="71" t="str">
        <f aca="false">IF(AND(E1686&gt;=Settings!$B$4,AF1686&gt;=Settings!$B$5,O1686&gt;=Settings!$B$6),"HIGH RATE","")</f>
        <v/>
      </c>
      <c r="Y1686" s="71" t="str">
        <f aca="false">IF(F1686&gt;0,RANK(F1686,$F$2:$F$1780)+COUNTIF($F$2:F1686,F1686)-1,"")</f>
        <v/>
      </c>
      <c r="Z1686" s="71" t="str">
        <f aca="false">IF(H1686&gt;0,RANK(H1686,$H$2:$H$1780)+COUNTIF($H$2:H1686,H1686)-1,"")</f>
        <v/>
      </c>
      <c r="AA1686" s="71" t="str">
        <f aca="false">IF(AC1686="","",RANK(AC1686,$AC$2:$AC$1780)+COUNTIF($AC$2:AC1686,AC1686)-1)</f>
        <v/>
      </c>
      <c r="AB1686" s="71" t="str">
        <f aca="false">IF(AD1686="","",RANK(AD1686,$AD$2:$AD$1780)+COUNTIF($AD$2:AD1686,AD1686)-1)</f>
        <v/>
      </c>
      <c r="AC1686" s="71" t="str">
        <f aca="false">IF(AND(AF1686&gt;0,E1686&gt;=Settings!$B$4),ROUND(J1686,10),"")</f>
        <v/>
      </c>
      <c r="AD1686" s="71" t="str">
        <f aca="false">IF(X1686="HIGH RATE",ROUND(O1686,10),"")</f>
        <v/>
      </c>
      <c r="AE1686" s="71" t="s">
        <v>59</v>
      </c>
      <c r="AF1686" s="73" t="n">
        <f aca="false">SUMIFS(Detail!$L$2:$L$9168,Detail!$C$2:$C$9168,$A1686)</f>
        <v>0</v>
      </c>
      <c r="AG1686" s="74" t="n">
        <f aca="false">SUMIFS(Detail!$N$2:$N$9168,Detail!$C$2:$C$9168,$A1686)</f>
        <v>0</v>
      </c>
    </row>
    <row r="1687" customFormat="false" ht="15" hidden="false" customHeight="false" outlineLevel="0" collapsed="false">
      <c r="A1687" s="71" t="s">
        <v>2308</v>
      </c>
      <c r="B1687" s="71" t="s">
        <v>3347</v>
      </c>
      <c r="C1687" s="71" t="s">
        <v>328</v>
      </c>
      <c r="D1687" s="71" t="str">
        <f aca="false">IFERROR(INDEX('Brand Map'!$B$4:$B$125,MATCH(C1687,'Brand Map'!$A$4:$A$125,0)),"Other")</f>
        <v>MDPR</v>
      </c>
      <c r="E1687" s="73" t="n">
        <f aca="false">SUMIFS(Detail!$K$2:$K$9168,Detail!$C$2:$C$9168,$A1687)</f>
        <v>0</v>
      </c>
      <c r="F1687" s="73" t="n">
        <f aca="false">SUMIFS(Detail!$E$2:$E$9168,Detail!$C$2:$C$9168,$A1687)</f>
        <v>0</v>
      </c>
      <c r="G1687" s="74" t="n">
        <f aca="false">SUMIFS(Detail!$M$2:$M$9168,Detail!$C$2:$C$9168,$A1687)</f>
        <v>0</v>
      </c>
      <c r="H1687" s="74" t="n">
        <f aca="false">SUMIFS(Detail!$D$2:$D$9168,Detail!$C$2:$C$9168,$A1687)</f>
        <v>0</v>
      </c>
      <c r="I1687" s="74" t="n">
        <v>199.95</v>
      </c>
      <c r="J1687" s="51" t="n">
        <f aca="false">IF(E1687&gt;0,AF1687/E1687,0)</f>
        <v>0</v>
      </c>
      <c r="K1687" s="51" t="n">
        <f aca="false">IF(G1687&gt;0,AG1687/G1687,0)</f>
        <v>0</v>
      </c>
      <c r="L1687" s="75" t="n">
        <f aca="false">H1687/Settings!$B$16</f>
        <v>0</v>
      </c>
      <c r="M1687" s="76" t="n">
        <f aca="false">H1687/Settings!$B$20</f>
        <v>0</v>
      </c>
      <c r="N1687" s="77" t="n">
        <f aca="false">E1687*Settings!$B$3</f>
        <v>0</v>
      </c>
      <c r="O1687" s="77" t="n">
        <f aca="false">IF(E1687&gt;0,(AF1687-N1687)/SQRT(E1687*Settings!$B$3*(1-Settings!$B$3)),0)</f>
        <v>0</v>
      </c>
      <c r="P1687" s="77" t="n">
        <f aca="false">MAX(0,AF1687-N1687)</f>
        <v>0</v>
      </c>
      <c r="Q1687" s="51" t="n">
        <f aca="false">IF(E1687&gt;=Settings!$B$4,(AF1687+Settings!$B$7*Settings!$B$3)/(E1687+Settings!$B$7),Settings!$B$3)</f>
        <v>0.0748599558648786</v>
      </c>
      <c r="R1687" s="78" t="n">
        <f aca="false">PERCENTRANK($H$2:$H$1780,H1687,6)</f>
        <v>0</v>
      </c>
      <c r="S1687" s="78" t="n">
        <f aca="false">PERCENTRANK($Q$2:$Q$1780,Q1687,6)</f>
        <v>0.0646794</v>
      </c>
      <c r="T1687" s="78" t="n">
        <f aca="false">PERCENTRANK($F$2:$F$1780,F1687,6)</f>
        <v>0</v>
      </c>
      <c r="U1687" s="79" t="n">
        <f aca="false">IF(F1687&gt;0,ROUND((Settings!$B$8*T1687+Settings!$B$9*R1687+Settings!$B$10*S1687)/SUM(Settings!$B$8:$B$10),10),0)</f>
        <v>0</v>
      </c>
      <c r="V1687" s="71" t="str">
        <f aca="false">IF(U1687&gt;0,RANK(U1687,$U$2:$U$1780)+COUNTIF($U$2:U1687,U1687)-1,"")</f>
        <v/>
      </c>
      <c r="W1687" s="71" t="str">
        <f aca="false">IF(V1687="","",IF(V1687&lt;=Settings!$B$11,"1 - Fix first",IF(V1687&lt;=Settings!$B$12,"2 - Review","3 - Monitor")))</f>
        <v/>
      </c>
      <c r="X1687" s="71" t="str">
        <f aca="false">IF(AND(E1687&gt;=Settings!$B$4,AF1687&gt;=Settings!$B$5,O1687&gt;=Settings!$B$6),"HIGH RATE","")</f>
        <v/>
      </c>
      <c r="Y1687" s="71" t="str">
        <f aca="false">IF(F1687&gt;0,RANK(F1687,$F$2:$F$1780)+COUNTIF($F$2:F1687,F1687)-1,"")</f>
        <v/>
      </c>
      <c r="Z1687" s="71" t="str">
        <f aca="false">IF(H1687&gt;0,RANK(H1687,$H$2:$H$1780)+COUNTIF($H$2:H1687,H1687)-1,"")</f>
        <v/>
      </c>
      <c r="AA1687" s="71" t="str">
        <f aca="false">IF(AC1687="","",RANK(AC1687,$AC$2:$AC$1780)+COUNTIF($AC$2:AC1687,AC1687)-1)</f>
        <v/>
      </c>
      <c r="AB1687" s="71" t="str">
        <f aca="false">IF(AD1687="","",RANK(AD1687,$AD$2:$AD$1780)+COUNTIF($AD$2:AD1687,AD1687)-1)</f>
        <v/>
      </c>
      <c r="AC1687" s="71" t="str">
        <f aca="false">IF(AND(AF1687&gt;0,E1687&gt;=Settings!$B$4),ROUND(J1687,10),"")</f>
        <v/>
      </c>
      <c r="AD1687" s="71" t="str">
        <f aca="false">IF(X1687="HIGH RATE",ROUND(O1687,10),"")</f>
        <v/>
      </c>
      <c r="AE1687" s="71" t="s">
        <v>59</v>
      </c>
      <c r="AF1687" s="73" t="n">
        <f aca="false">SUMIFS(Detail!$L$2:$L$9168,Detail!$C$2:$C$9168,$A1687)</f>
        <v>0</v>
      </c>
      <c r="AG1687" s="74" t="n">
        <f aca="false">SUMIFS(Detail!$N$2:$N$9168,Detail!$C$2:$C$9168,$A1687)</f>
        <v>0</v>
      </c>
    </row>
    <row r="1688" customFormat="false" ht="15" hidden="false" customHeight="false" outlineLevel="0" collapsed="false">
      <c r="A1688" s="71" t="s">
        <v>2178</v>
      </c>
      <c r="B1688" s="71" t="s">
        <v>3348</v>
      </c>
      <c r="C1688" s="71" t="s">
        <v>328</v>
      </c>
      <c r="D1688" s="71" t="str">
        <f aca="false">IFERROR(INDEX('Brand Map'!$B$4:$B$125,MATCH(C1688,'Brand Map'!$A$4:$A$125,0)),"Other")</f>
        <v>MDPR</v>
      </c>
      <c r="E1688" s="73" t="n">
        <f aca="false">SUMIFS(Detail!$K$2:$K$9168,Detail!$C$2:$C$9168,$A1688)</f>
        <v>0</v>
      </c>
      <c r="F1688" s="73" t="n">
        <f aca="false">SUMIFS(Detail!$E$2:$E$9168,Detail!$C$2:$C$9168,$A1688)</f>
        <v>0</v>
      </c>
      <c r="G1688" s="74" t="n">
        <f aca="false">SUMIFS(Detail!$M$2:$M$9168,Detail!$C$2:$C$9168,$A1688)</f>
        <v>0</v>
      </c>
      <c r="H1688" s="74" t="n">
        <f aca="false">SUMIFS(Detail!$D$2:$D$9168,Detail!$C$2:$C$9168,$A1688)</f>
        <v>0</v>
      </c>
      <c r="I1688" s="74" t="n">
        <v>260.95</v>
      </c>
      <c r="J1688" s="51" t="n">
        <f aca="false">IF(E1688&gt;0,AF1688/E1688,0)</f>
        <v>0</v>
      </c>
      <c r="K1688" s="51" t="n">
        <f aca="false">IF(G1688&gt;0,AG1688/G1688,0)</f>
        <v>0</v>
      </c>
      <c r="L1688" s="75" t="n">
        <f aca="false">H1688/Settings!$B$16</f>
        <v>0</v>
      </c>
      <c r="M1688" s="76" t="n">
        <f aca="false">H1688/Settings!$B$20</f>
        <v>0</v>
      </c>
      <c r="N1688" s="77" t="n">
        <f aca="false">E1688*Settings!$B$3</f>
        <v>0</v>
      </c>
      <c r="O1688" s="77" t="n">
        <f aca="false">IF(E1688&gt;0,(AF1688-N1688)/SQRT(E1688*Settings!$B$3*(1-Settings!$B$3)),0)</f>
        <v>0</v>
      </c>
      <c r="P1688" s="77" t="n">
        <f aca="false">MAX(0,AF1688-N1688)</f>
        <v>0</v>
      </c>
      <c r="Q1688" s="51" t="n">
        <f aca="false">IF(E1688&gt;=Settings!$B$4,(AF1688+Settings!$B$7*Settings!$B$3)/(E1688+Settings!$B$7),Settings!$B$3)</f>
        <v>0.0748599558648786</v>
      </c>
      <c r="R1688" s="78" t="n">
        <f aca="false">PERCENTRANK($H$2:$H$1780,H1688,6)</f>
        <v>0</v>
      </c>
      <c r="S1688" s="78" t="n">
        <f aca="false">PERCENTRANK($Q$2:$Q$1780,Q1688,6)</f>
        <v>0.0646794</v>
      </c>
      <c r="T1688" s="78" t="n">
        <f aca="false">PERCENTRANK($F$2:$F$1780,F1688,6)</f>
        <v>0</v>
      </c>
      <c r="U1688" s="79" t="n">
        <f aca="false">IF(F1688&gt;0,ROUND((Settings!$B$8*T1688+Settings!$B$9*R1688+Settings!$B$10*S1688)/SUM(Settings!$B$8:$B$10),10),0)</f>
        <v>0</v>
      </c>
      <c r="V1688" s="71" t="str">
        <f aca="false">IF(U1688&gt;0,RANK(U1688,$U$2:$U$1780)+COUNTIF($U$2:U1688,U1688)-1,"")</f>
        <v/>
      </c>
      <c r="W1688" s="71" t="str">
        <f aca="false">IF(V1688="","",IF(V1688&lt;=Settings!$B$11,"1 - Fix first",IF(V1688&lt;=Settings!$B$12,"2 - Review","3 - Monitor")))</f>
        <v/>
      </c>
      <c r="X1688" s="71" t="str">
        <f aca="false">IF(AND(E1688&gt;=Settings!$B$4,AF1688&gt;=Settings!$B$5,O1688&gt;=Settings!$B$6),"HIGH RATE","")</f>
        <v/>
      </c>
      <c r="Y1688" s="71" t="str">
        <f aca="false">IF(F1688&gt;0,RANK(F1688,$F$2:$F$1780)+COUNTIF($F$2:F1688,F1688)-1,"")</f>
        <v/>
      </c>
      <c r="Z1688" s="71" t="str">
        <f aca="false">IF(H1688&gt;0,RANK(H1688,$H$2:$H$1780)+COUNTIF($H$2:H1688,H1688)-1,"")</f>
        <v/>
      </c>
      <c r="AA1688" s="71" t="str">
        <f aca="false">IF(AC1688="","",RANK(AC1688,$AC$2:$AC$1780)+COUNTIF($AC$2:AC1688,AC1688)-1)</f>
        <v/>
      </c>
      <c r="AB1688" s="71" t="str">
        <f aca="false">IF(AD1688="","",RANK(AD1688,$AD$2:$AD$1780)+COUNTIF($AD$2:AD1688,AD1688)-1)</f>
        <v/>
      </c>
      <c r="AC1688" s="71" t="str">
        <f aca="false">IF(AND(AF1688&gt;0,E1688&gt;=Settings!$B$4),ROUND(J1688,10),"")</f>
        <v/>
      </c>
      <c r="AD1688" s="71" t="str">
        <f aca="false">IF(X1688="HIGH RATE",ROUND(O1688,10),"")</f>
        <v/>
      </c>
      <c r="AE1688" s="71" t="s">
        <v>59</v>
      </c>
      <c r="AF1688" s="73" t="n">
        <f aca="false">SUMIFS(Detail!$L$2:$L$9168,Detail!$C$2:$C$9168,$A1688)</f>
        <v>0</v>
      </c>
      <c r="AG1688" s="74" t="n">
        <f aca="false">SUMIFS(Detail!$N$2:$N$9168,Detail!$C$2:$C$9168,$A1688)</f>
        <v>0</v>
      </c>
    </row>
    <row r="1689" customFormat="false" ht="15" hidden="false" customHeight="false" outlineLevel="0" collapsed="false">
      <c r="A1689" s="71" t="s">
        <v>2400</v>
      </c>
      <c r="B1689" s="71" t="s">
        <v>3162</v>
      </c>
      <c r="C1689" s="71" t="s">
        <v>229</v>
      </c>
      <c r="D1689" s="71" t="str">
        <f aca="false">IFERROR(INDEX('Brand Map'!$B$4:$B$125,MATCH(C1689,'Brand Map'!$A$4:$A$125,0)),"Other")</f>
        <v>MJ</v>
      </c>
      <c r="E1689" s="73" t="n">
        <f aca="false">SUMIFS(Detail!$K$2:$K$9168,Detail!$C$2:$C$9168,$A1689)</f>
        <v>3</v>
      </c>
      <c r="F1689" s="73" t="n">
        <f aca="false">SUMIFS(Detail!$E$2:$E$9168,Detail!$C$2:$C$9168,$A1689)</f>
        <v>0</v>
      </c>
      <c r="G1689" s="74" t="n">
        <f aca="false">SUMIFS(Detail!$M$2:$M$9168,Detail!$C$2:$C$9168,$A1689)</f>
        <v>149.85</v>
      </c>
      <c r="H1689" s="74" t="n">
        <f aca="false">SUMIFS(Detail!$D$2:$D$9168,Detail!$C$2:$C$9168,$A1689)</f>
        <v>0</v>
      </c>
      <c r="I1689" s="74" t="n">
        <v>263.39</v>
      </c>
      <c r="J1689" s="51" t="n">
        <f aca="false">IF(E1689&gt;0,AF1689/E1689,0)</f>
        <v>0</v>
      </c>
      <c r="K1689" s="51" t="n">
        <f aca="false">IF(G1689&gt;0,AG1689/G1689,0)</f>
        <v>0</v>
      </c>
      <c r="L1689" s="75" t="n">
        <f aca="false">H1689/Settings!$B$16</f>
        <v>0</v>
      </c>
      <c r="M1689" s="76" t="n">
        <f aca="false">H1689/Settings!$B$20</f>
        <v>0</v>
      </c>
      <c r="N1689" s="77" t="n">
        <f aca="false">E1689*Settings!$B$3</f>
        <v>0.224579867594636</v>
      </c>
      <c r="O1689" s="77" t="n">
        <f aca="false">IF(E1689&gt;0,(AF1689-N1689)/SQRT(E1689*Settings!$B$3*(1-Settings!$B$3)),0)</f>
        <v>-0.492698988813638</v>
      </c>
      <c r="P1689" s="77" t="n">
        <f aca="false">MAX(0,AF1689-N1689)</f>
        <v>0</v>
      </c>
      <c r="Q1689" s="51" t="n">
        <f aca="false">IF(E1689&gt;=Settings!$B$4,(AF1689+Settings!$B$7*Settings!$B$3)/(E1689+Settings!$B$7),Settings!$B$3)</f>
        <v>0.0748599558648786</v>
      </c>
      <c r="R1689" s="78" t="n">
        <f aca="false">PERCENTRANK($H$2:$H$1780,H1689,6)</f>
        <v>0</v>
      </c>
      <c r="S1689" s="78" t="n">
        <f aca="false">PERCENTRANK($Q$2:$Q$1780,Q1689,6)</f>
        <v>0.0646794</v>
      </c>
      <c r="T1689" s="78" t="n">
        <f aca="false">PERCENTRANK($F$2:$F$1780,F1689,6)</f>
        <v>0</v>
      </c>
      <c r="U1689" s="79" t="n">
        <f aca="false">IF(F1689&gt;0,ROUND((Settings!$B$8*T1689+Settings!$B$9*R1689+Settings!$B$10*S1689)/SUM(Settings!$B$8:$B$10),10),0)</f>
        <v>0</v>
      </c>
      <c r="V1689" s="71" t="str">
        <f aca="false">IF(U1689&gt;0,RANK(U1689,$U$2:$U$1780)+COUNTIF($U$2:U1689,U1689)-1,"")</f>
        <v/>
      </c>
      <c r="W1689" s="71" t="str">
        <f aca="false">IF(V1689="","",IF(V1689&lt;=Settings!$B$11,"1 - Fix first",IF(V1689&lt;=Settings!$B$12,"2 - Review","3 - Monitor")))</f>
        <v/>
      </c>
      <c r="X1689" s="71" t="str">
        <f aca="false">IF(AND(E1689&gt;=Settings!$B$4,AF1689&gt;=Settings!$B$5,O1689&gt;=Settings!$B$6),"HIGH RATE","")</f>
        <v/>
      </c>
      <c r="Y1689" s="71" t="str">
        <f aca="false">IF(F1689&gt;0,RANK(F1689,$F$2:$F$1780)+COUNTIF($F$2:F1689,F1689)-1,"")</f>
        <v/>
      </c>
      <c r="Z1689" s="71" t="str">
        <f aca="false">IF(H1689&gt;0,RANK(H1689,$H$2:$H$1780)+COUNTIF($H$2:H1689,H1689)-1,"")</f>
        <v/>
      </c>
      <c r="AA1689" s="71" t="str">
        <f aca="false">IF(AC1689="","",RANK(AC1689,$AC$2:$AC$1780)+COUNTIF($AC$2:AC1689,AC1689)-1)</f>
        <v/>
      </c>
      <c r="AB1689" s="71" t="str">
        <f aca="false">IF(AD1689="","",RANK(AD1689,$AD$2:$AD$1780)+COUNTIF($AD$2:AD1689,AD1689)-1)</f>
        <v/>
      </c>
      <c r="AC1689" s="71" t="str">
        <f aca="false">IF(AND(AF1689&gt;0,E1689&gt;=Settings!$B$4),ROUND(J1689,10),"")</f>
        <v/>
      </c>
      <c r="AD1689" s="71" t="str">
        <f aca="false">IF(X1689="HIGH RATE",ROUND(O1689,10),"")</f>
        <v/>
      </c>
      <c r="AE1689" s="71" t="s">
        <v>59</v>
      </c>
      <c r="AF1689" s="73" t="n">
        <f aca="false">SUMIFS(Detail!$L$2:$L$9168,Detail!$C$2:$C$9168,$A1689)</f>
        <v>0</v>
      </c>
      <c r="AG1689" s="74" t="n">
        <f aca="false">SUMIFS(Detail!$N$2:$N$9168,Detail!$C$2:$C$9168,$A1689)</f>
        <v>0</v>
      </c>
    </row>
    <row r="1690" customFormat="false" ht="15" hidden="false" customHeight="false" outlineLevel="0" collapsed="false">
      <c r="A1690" s="71" t="s">
        <v>2145</v>
      </c>
      <c r="B1690" s="71" t="s">
        <v>3349</v>
      </c>
      <c r="C1690" s="71" t="s">
        <v>229</v>
      </c>
      <c r="D1690" s="71" t="str">
        <f aca="false">IFERROR(INDEX('Brand Map'!$B$4:$B$125,MATCH(C1690,'Brand Map'!$A$4:$A$125,0)),"Other")</f>
        <v>MJ</v>
      </c>
      <c r="E1690" s="73" t="n">
        <f aca="false">SUMIFS(Detail!$K$2:$K$9168,Detail!$C$2:$C$9168,$A1690)</f>
        <v>0</v>
      </c>
      <c r="F1690" s="73" t="n">
        <f aca="false">SUMIFS(Detail!$E$2:$E$9168,Detail!$C$2:$C$9168,$A1690)</f>
        <v>0</v>
      </c>
      <c r="G1690" s="74" t="n">
        <f aca="false">SUMIFS(Detail!$M$2:$M$9168,Detail!$C$2:$C$9168,$A1690)</f>
        <v>0</v>
      </c>
      <c r="H1690" s="74" t="n">
        <f aca="false">SUMIFS(Detail!$D$2:$D$9168,Detail!$C$2:$C$9168,$A1690)</f>
        <v>0</v>
      </c>
      <c r="I1690" s="74" t="n">
        <v>254.8</v>
      </c>
      <c r="J1690" s="51" t="n">
        <f aca="false">IF(E1690&gt;0,AF1690/E1690,0)</f>
        <v>0</v>
      </c>
      <c r="K1690" s="51" t="n">
        <f aca="false">IF(G1690&gt;0,AG1690/G1690,0)</f>
        <v>0</v>
      </c>
      <c r="L1690" s="75" t="n">
        <f aca="false">H1690/Settings!$B$16</f>
        <v>0</v>
      </c>
      <c r="M1690" s="76" t="n">
        <f aca="false">H1690/Settings!$B$20</f>
        <v>0</v>
      </c>
      <c r="N1690" s="77" t="n">
        <f aca="false">E1690*Settings!$B$3</f>
        <v>0</v>
      </c>
      <c r="O1690" s="77" t="n">
        <f aca="false">IF(E1690&gt;0,(AF1690-N1690)/SQRT(E1690*Settings!$B$3*(1-Settings!$B$3)),0)</f>
        <v>0</v>
      </c>
      <c r="P1690" s="77" t="n">
        <f aca="false">MAX(0,AF1690-N1690)</f>
        <v>0</v>
      </c>
      <c r="Q1690" s="51" t="n">
        <f aca="false">IF(E1690&gt;=Settings!$B$4,(AF1690+Settings!$B$7*Settings!$B$3)/(E1690+Settings!$B$7),Settings!$B$3)</f>
        <v>0.0748599558648786</v>
      </c>
      <c r="R1690" s="78" t="n">
        <f aca="false">PERCENTRANK($H$2:$H$1780,H1690,6)</f>
        <v>0</v>
      </c>
      <c r="S1690" s="78" t="n">
        <f aca="false">PERCENTRANK($Q$2:$Q$1780,Q1690,6)</f>
        <v>0.0646794</v>
      </c>
      <c r="T1690" s="78" t="n">
        <f aca="false">PERCENTRANK($F$2:$F$1780,F1690,6)</f>
        <v>0</v>
      </c>
      <c r="U1690" s="79" t="n">
        <f aca="false">IF(F1690&gt;0,ROUND((Settings!$B$8*T1690+Settings!$B$9*R1690+Settings!$B$10*S1690)/SUM(Settings!$B$8:$B$10),10),0)</f>
        <v>0</v>
      </c>
      <c r="V1690" s="71" t="str">
        <f aca="false">IF(U1690&gt;0,RANK(U1690,$U$2:$U$1780)+COUNTIF($U$2:U1690,U1690)-1,"")</f>
        <v/>
      </c>
      <c r="W1690" s="71" t="str">
        <f aca="false">IF(V1690="","",IF(V1690&lt;=Settings!$B$11,"1 - Fix first",IF(V1690&lt;=Settings!$B$12,"2 - Review","3 - Monitor")))</f>
        <v/>
      </c>
      <c r="X1690" s="71" t="str">
        <f aca="false">IF(AND(E1690&gt;=Settings!$B$4,AF1690&gt;=Settings!$B$5,O1690&gt;=Settings!$B$6),"HIGH RATE","")</f>
        <v/>
      </c>
      <c r="Y1690" s="71" t="str">
        <f aca="false">IF(F1690&gt;0,RANK(F1690,$F$2:$F$1780)+COUNTIF($F$2:F1690,F1690)-1,"")</f>
        <v/>
      </c>
      <c r="Z1690" s="71" t="str">
        <f aca="false">IF(H1690&gt;0,RANK(H1690,$H$2:$H$1780)+COUNTIF($H$2:H1690,H1690)-1,"")</f>
        <v/>
      </c>
      <c r="AA1690" s="71" t="str">
        <f aca="false">IF(AC1690="","",RANK(AC1690,$AC$2:$AC$1780)+COUNTIF($AC$2:AC1690,AC1690)-1)</f>
        <v/>
      </c>
      <c r="AB1690" s="71" t="str">
        <f aca="false">IF(AD1690="","",RANK(AD1690,$AD$2:$AD$1780)+COUNTIF($AD$2:AD1690,AD1690)-1)</f>
        <v/>
      </c>
      <c r="AC1690" s="71" t="str">
        <f aca="false">IF(AND(AF1690&gt;0,E1690&gt;=Settings!$B$4),ROUND(J1690,10),"")</f>
        <v/>
      </c>
      <c r="AD1690" s="71" t="str">
        <f aca="false">IF(X1690="HIGH RATE",ROUND(O1690,10),"")</f>
        <v/>
      </c>
      <c r="AE1690" s="71" t="s">
        <v>59</v>
      </c>
      <c r="AF1690" s="73" t="n">
        <f aca="false">SUMIFS(Detail!$L$2:$L$9168,Detail!$C$2:$C$9168,$A1690)</f>
        <v>0</v>
      </c>
      <c r="AG1690" s="74" t="n">
        <f aca="false">SUMIFS(Detail!$N$2:$N$9168,Detail!$C$2:$C$9168,$A1690)</f>
        <v>0</v>
      </c>
    </row>
    <row r="1691" customFormat="false" ht="15" hidden="false" customHeight="false" outlineLevel="0" collapsed="false">
      <c r="A1691" s="71" t="s">
        <v>2384</v>
      </c>
      <c r="B1691" s="71" t="s">
        <v>3350</v>
      </c>
      <c r="C1691" s="71" t="s">
        <v>229</v>
      </c>
      <c r="D1691" s="71" t="str">
        <f aca="false">IFERROR(INDEX('Brand Map'!$B$4:$B$125,MATCH(C1691,'Brand Map'!$A$4:$A$125,0)),"Other")</f>
        <v>MJ</v>
      </c>
      <c r="E1691" s="73" t="n">
        <f aca="false">SUMIFS(Detail!$K$2:$K$9168,Detail!$C$2:$C$9168,$A1691)</f>
        <v>1</v>
      </c>
      <c r="F1691" s="73" t="n">
        <f aca="false">SUMIFS(Detail!$E$2:$E$9168,Detail!$C$2:$C$9168,$A1691)</f>
        <v>0</v>
      </c>
      <c r="G1691" s="74" t="n">
        <f aca="false">SUMIFS(Detail!$M$2:$M$9168,Detail!$C$2:$C$9168,$A1691)</f>
        <v>72.68</v>
      </c>
      <c r="H1691" s="74" t="n">
        <f aca="false">SUMIFS(Detail!$D$2:$D$9168,Detail!$C$2:$C$9168,$A1691)</f>
        <v>0</v>
      </c>
      <c r="I1691" s="74" t="n">
        <v>149.91</v>
      </c>
      <c r="J1691" s="51" t="n">
        <f aca="false">IF(E1691&gt;0,AF1691/E1691,0)</f>
        <v>0</v>
      </c>
      <c r="K1691" s="51" t="n">
        <f aca="false">IF(G1691&gt;0,AG1691/G1691,0)</f>
        <v>0</v>
      </c>
      <c r="L1691" s="75" t="n">
        <f aca="false">H1691/Settings!$B$16</f>
        <v>0</v>
      </c>
      <c r="M1691" s="76" t="n">
        <f aca="false">H1691/Settings!$B$20</f>
        <v>0</v>
      </c>
      <c r="N1691" s="77" t="n">
        <f aca="false">E1691*Settings!$B$3</f>
        <v>0.0748599558648786</v>
      </c>
      <c r="O1691" s="77" t="n">
        <f aca="false">IF(E1691&gt;0,(AF1691-N1691)/SQRT(E1691*Settings!$B$3*(1-Settings!$B$3)),0)</f>
        <v>-0.28445989382101</v>
      </c>
      <c r="P1691" s="77" t="n">
        <f aca="false">MAX(0,AF1691-N1691)</f>
        <v>0</v>
      </c>
      <c r="Q1691" s="51" t="n">
        <f aca="false">IF(E1691&gt;=Settings!$B$4,(AF1691+Settings!$B$7*Settings!$B$3)/(E1691+Settings!$B$7),Settings!$B$3)</f>
        <v>0.0748599558648786</v>
      </c>
      <c r="R1691" s="78" t="n">
        <f aca="false">PERCENTRANK($H$2:$H$1780,H1691,6)</f>
        <v>0</v>
      </c>
      <c r="S1691" s="78" t="n">
        <f aca="false">PERCENTRANK($Q$2:$Q$1780,Q1691,6)</f>
        <v>0.0646794</v>
      </c>
      <c r="T1691" s="78" t="n">
        <f aca="false">PERCENTRANK($F$2:$F$1780,F1691,6)</f>
        <v>0</v>
      </c>
      <c r="U1691" s="79" t="n">
        <f aca="false">IF(F1691&gt;0,ROUND((Settings!$B$8*T1691+Settings!$B$9*R1691+Settings!$B$10*S1691)/SUM(Settings!$B$8:$B$10),10),0)</f>
        <v>0</v>
      </c>
      <c r="V1691" s="71" t="str">
        <f aca="false">IF(U1691&gt;0,RANK(U1691,$U$2:$U$1780)+COUNTIF($U$2:U1691,U1691)-1,"")</f>
        <v/>
      </c>
      <c r="W1691" s="71" t="str">
        <f aca="false">IF(V1691="","",IF(V1691&lt;=Settings!$B$11,"1 - Fix first",IF(V1691&lt;=Settings!$B$12,"2 - Review","3 - Monitor")))</f>
        <v/>
      </c>
      <c r="X1691" s="71" t="str">
        <f aca="false">IF(AND(E1691&gt;=Settings!$B$4,AF1691&gt;=Settings!$B$5,O1691&gt;=Settings!$B$6),"HIGH RATE","")</f>
        <v/>
      </c>
      <c r="Y1691" s="71" t="str">
        <f aca="false">IF(F1691&gt;0,RANK(F1691,$F$2:$F$1780)+COUNTIF($F$2:F1691,F1691)-1,"")</f>
        <v/>
      </c>
      <c r="Z1691" s="71" t="str">
        <f aca="false">IF(H1691&gt;0,RANK(H1691,$H$2:$H$1780)+COUNTIF($H$2:H1691,H1691)-1,"")</f>
        <v/>
      </c>
      <c r="AA1691" s="71" t="str">
        <f aca="false">IF(AC1691="","",RANK(AC1691,$AC$2:$AC$1780)+COUNTIF($AC$2:AC1691,AC1691)-1)</f>
        <v/>
      </c>
      <c r="AB1691" s="71" t="str">
        <f aca="false">IF(AD1691="","",RANK(AD1691,$AD$2:$AD$1780)+COUNTIF($AD$2:AD1691,AD1691)-1)</f>
        <v/>
      </c>
      <c r="AC1691" s="71" t="str">
        <f aca="false">IF(AND(AF1691&gt;0,E1691&gt;=Settings!$B$4),ROUND(J1691,10),"")</f>
        <v/>
      </c>
      <c r="AD1691" s="71" t="str">
        <f aca="false">IF(X1691="HIGH RATE",ROUND(O1691,10),"")</f>
        <v/>
      </c>
      <c r="AE1691" s="71" t="s">
        <v>59</v>
      </c>
      <c r="AF1691" s="73" t="n">
        <f aca="false">SUMIFS(Detail!$L$2:$L$9168,Detail!$C$2:$C$9168,$A1691)</f>
        <v>0</v>
      </c>
      <c r="AG1691" s="74" t="n">
        <f aca="false">SUMIFS(Detail!$N$2:$N$9168,Detail!$C$2:$C$9168,$A1691)</f>
        <v>0</v>
      </c>
    </row>
    <row r="1692" customFormat="false" ht="15" hidden="false" customHeight="false" outlineLevel="0" collapsed="false">
      <c r="A1692" s="71" t="s">
        <v>1709</v>
      </c>
      <c r="B1692" s="71" t="s">
        <v>2505</v>
      </c>
      <c r="C1692" s="71" t="s">
        <v>229</v>
      </c>
      <c r="D1692" s="71" t="str">
        <f aca="false">IFERROR(INDEX('Brand Map'!$B$4:$B$125,MATCH(C1692,'Brand Map'!$A$4:$A$125,0)),"Other")</f>
        <v>MJ</v>
      </c>
      <c r="E1692" s="73" t="n">
        <f aca="false">SUMIFS(Detail!$K$2:$K$9168,Detail!$C$2:$C$9168,$A1692)</f>
        <v>0</v>
      </c>
      <c r="F1692" s="73" t="n">
        <f aca="false">SUMIFS(Detail!$E$2:$E$9168,Detail!$C$2:$C$9168,$A1692)</f>
        <v>0</v>
      </c>
      <c r="G1692" s="74" t="n">
        <f aca="false">SUMIFS(Detail!$M$2:$M$9168,Detail!$C$2:$C$9168,$A1692)</f>
        <v>0</v>
      </c>
      <c r="H1692" s="74" t="n">
        <f aca="false">SUMIFS(Detail!$D$2:$D$9168,Detail!$C$2:$C$9168,$A1692)</f>
        <v>0</v>
      </c>
      <c r="I1692" s="74" t="n">
        <v>989.45</v>
      </c>
      <c r="J1692" s="51" t="n">
        <f aca="false">IF(E1692&gt;0,AF1692/E1692,0)</f>
        <v>0</v>
      </c>
      <c r="K1692" s="51" t="n">
        <f aca="false">IF(G1692&gt;0,AG1692/G1692,0)</f>
        <v>0</v>
      </c>
      <c r="L1692" s="75" t="n">
        <f aca="false">H1692/Settings!$B$16</f>
        <v>0</v>
      </c>
      <c r="M1692" s="76" t="n">
        <f aca="false">H1692/Settings!$B$20</f>
        <v>0</v>
      </c>
      <c r="N1692" s="77" t="n">
        <f aca="false">E1692*Settings!$B$3</f>
        <v>0</v>
      </c>
      <c r="O1692" s="77" t="n">
        <f aca="false">IF(E1692&gt;0,(AF1692-N1692)/SQRT(E1692*Settings!$B$3*(1-Settings!$B$3)),0)</f>
        <v>0</v>
      </c>
      <c r="P1692" s="77" t="n">
        <f aca="false">MAX(0,AF1692-N1692)</f>
        <v>0</v>
      </c>
      <c r="Q1692" s="51" t="n">
        <f aca="false">IF(E1692&gt;=Settings!$B$4,(AF1692+Settings!$B$7*Settings!$B$3)/(E1692+Settings!$B$7),Settings!$B$3)</f>
        <v>0.0748599558648786</v>
      </c>
      <c r="R1692" s="78" t="n">
        <f aca="false">PERCENTRANK($H$2:$H$1780,H1692,6)</f>
        <v>0</v>
      </c>
      <c r="S1692" s="78" t="n">
        <f aca="false">PERCENTRANK($Q$2:$Q$1780,Q1692,6)</f>
        <v>0.0646794</v>
      </c>
      <c r="T1692" s="78" t="n">
        <f aca="false">PERCENTRANK($F$2:$F$1780,F1692,6)</f>
        <v>0</v>
      </c>
      <c r="U1692" s="79" t="n">
        <f aca="false">IF(F1692&gt;0,ROUND((Settings!$B$8*T1692+Settings!$B$9*R1692+Settings!$B$10*S1692)/SUM(Settings!$B$8:$B$10),10),0)</f>
        <v>0</v>
      </c>
      <c r="V1692" s="71" t="str">
        <f aca="false">IF(U1692&gt;0,RANK(U1692,$U$2:$U$1780)+COUNTIF($U$2:U1692,U1692)-1,"")</f>
        <v/>
      </c>
      <c r="W1692" s="71" t="str">
        <f aca="false">IF(V1692="","",IF(V1692&lt;=Settings!$B$11,"1 - Fix first",IF(V1692&lt;=Settings!$B$12,"2 - Review","3 - Monitor")))</f>
        <v/>
      </c>
      <c r="X1692" s="71" t="str">
        <f aca="false">IF(AND(E1692&gt;=Settings!$B$4,AF1692&gt;=Settings!$B$5,O1692&gt;=Settings!$B$6),"HIGH RATE","")</f>
        <v/>
      </c>
      <c r="Y1692" s="71" t="str">
        <f aca="false">IF(F1692&gt;0,RANK(F1692,$F$2:$F$1780)+COUNTIF($F$2:F1692,F1692)-1,"")</f>
        <v/>
      </c>
      <c r="Z1692" s="71" t="str">
        <f aca="false">IF(H1692&gt;0,RANK(H1692,$H$2:$H$1780)+COUNTIF($H$2:H1692,H1692)-1,"")</f>
        <v/>
      </c>
      <c r="AA1692" s="71" t="str">
        <f aca="false">IF(AC1692="","",RANK(AC1692,$AC$2:$AC$1780)+COUNTIF($AC$2:AC1692,AC1692)-1)</f>
        <v/>
      </c>
      <c r="AB1692" s="71" t="str">
        <f aca="false">IF(AD1692="","",RANK(AD1692,$AD$2:$AD$1780)+COUNTIF($AD$2:AD1692,AD1692)-1)</f>
        <v/>
      </c>
      <c r="AC1692" s="71" t="str">
        <f aca="false">IF(AND(AF1692&gt;0,E1692&gt;=Settings!$B$4),ROUND(J1692,10),"")</f>
        <v/>
      </c>
      <c r="AD1692" s="71" t="str">
        <f aca="false">IF(X1692="HIGH RATE",ROUND(O1692,10),"")</f>
        <v/>
      </c>
      <c r="AE1692" s="71" t="s">
        <v>60</v>
      </c>
      <c r="AF1692" s="73" t="n">
        <f aca="false">SUMIFS(Detail!$L$2:$L$9168,Detail!$C$2:$C$9168,$A1692)</f>
        <v>0</v>
      </c>
      <c r="AG1692" s="74" t="n">
        <f aca="false">SUMIFS(Detail!$N$2:$N$9168,Detail!$C$2:$C$9168,$A1692)</f>
        <v>0</v>
      </c>
    </row>
    <row r="1693" customFormat="false" ht="15" hidden="false" customHeight="false" outlineLevel="0" collapsed="false">
      <c r="A1693" s="71" t="s">
        <v>1534</v>
      </c>
      <c r="B1693" s="71" t="s">
        <v>2505</v>
      </c>
      <c r="C1693" s="71" t="s">
        <v>229</v>
      </c>
      <c r="D1693" s="71" t="str">
        <f aca="false">IFERROR(INDEX('Brand Map'!$B$4:$B$125,MATCH(C1693,'Brand Map'!$A$4:$A$125,0)),"Other")</f>
        <v>MJ</v>
      </c>
      <c r="E1693" s="73" t="n">
        <f aca="false">SUMIFS(Detail!$K$2:$K$9168,Detail!$C$2:$C$9168,$A1693)</f>
        <v>0</v>
      </c>
      <c r="F1693" s="73" t="n">
        <f aca="false">SUMIFS(Detail!$E$2:$E$9168,Detail!$C$2:$C$9168,$A1693)</f>
        <v>0</v>
      </c>
      <c r="G1693" s="74" t="n">
        <f aca="false">SUMIFS(Detail!$M$2:$M$9168,Detail!$C$2:$C$9168,$A1693)</f>
        <v>0</v>
      </c>
      <c r="H1693" s="74" t="n">
        <f aca="false">SUMIFS(Detail!$D$2:$D$9168,Detail!$C$2:$C$9168,$A1693)</f>
        <v>0</v>
      </c>
      <c r="I1693" s="74" t="n">
        <v>104.95</v>
      </c>
      <c r="J1693" s="51" t="n">
        <f aca="false">IF(E1693&gt;0,AF1693/E1693,0)</f>
        <v>0</v>
      </c>
      <c r="K1693" s="51" t="n">
        <f aca="false">IF(G1693&gt;0,AG1693/G1693,0)</f>
        <v>0</v>
      </c>
      <c r="L1693" s="75" t="n">
        <f aca="false">H1693/Settings!$B$16</f>
        <v>0</v>
      </c>
      <c r="M1693" s="76" t="n">
        <f aca="false">H1693/Settings!$B$20</f>
        <v>0</v>
      </c>
      <c r="N1693" s="77" t="n">
        <f aca="false">E1693*Settings!$B$3</f>
        <v>0</v>
      </c>
      <c r="O1693" s="77" t="n">
        <f aca="false">IF(E1693&gt;0,(AF1693-N1693)/SQRT(E1693*Settings!$B$3*(1-Settings!$B$3)),0)</f>
        <v>0</v>
      </c>
      <c r="P1693" s="77" t="n">
        <f aca="false">MAX(0,AF1693-N1693)</f>
        <v>0</v>
      </c>
      <c r="Q1693" s="51" t="n">
        <f aca="false">IF(E1693&gt;=Settings!$B$4,(AF1693+Settings!$B$7*Settings!$B$3)/(E1693+Settings!$B$7),Settings!$B$3)</f>
        <v>0.0748599558648786</v>
      </c>
      <c r="R1693" s="78" t="n">
        <f aca="false">PERCENTRANK($H$2:$H$1780,H1693,6)</f>
        <v>0</v>
      </c>
      <c r="S1693" s="78" t="n">
        <f aca="false">PERCENTRANK($Q$2:$Q$1780,Q1693,6)</f>
        <v>0.0646794</v>
      </c>
      <c r="T1693" s="78" t="n">
        <f aca="false">PERCENTRANK($F$2:$F$1780,F1693,6)</f>
        <v>0</v>
      </c>
      <c r="U1693" s="79" t="n">
        <f aca="false">IF(F1693&gt;0,ROUND((Settings!$B$8*T1693+Settings!$B$9*R1693+Settings!$B$10*S1693)/SUM(Settings!$B$8:$B$10),10),0)</f>
        <v>0</v>
      </c>
      <c r="V1693" s="71" t="str">
        <f aca="false">IF(U1693&gt;0,RANK(U1693,$U$2:$U$1780)+COUNTIF($U$2:U1693,U1693)-1,"")</f>
        <v/>
      </c>
      <c r="W1693" s="71" t="str">
        <f aca="false">IF(V1693="","",IF(V1693&lt;=Settings!$B$11,"1 - Fix first",IF(V1693&lt;=Settings!$B$12,"2 - Review","3 - Monitor")))</f>
        <v/>
      </c>
      <c r="X1693" s="71" t="str">
        <f aca="false">IF(AND(E1693&gt;=Settings!$B$4,AF1693&gt;=Settings!$B$5,O1693&gt;=Settings!$B$6),"HIGH RATE","")</f>
        <v/>
      </c>
      <c r="Y1693" s="71" t="str">
        <f aca="false">IF(F1693&gt;0,RANK(F1693,$F$2:$F$1780)+COUNTIF($F$2:F1693,F1693)-1,"")</f>
        <v/>
      </c>
      <c r="Z1693" s="71" t="str">
        <f aca="false">IF(H1693&gt;0,RANK(H1693,$H$2:$H$1780)+COUNTIF($H$2:H1693,H1693)-1,"")</f>
        <v/>
      </c>
      <c r="AA1693" s="71" t="str">
        <f aca="false">IF(AC1693="","",RANK(AC1693,$AC$2:$AC$1780)+COUNTIF($AC$2:AC1693,AC1693)-1)</f>
        <v/>
      </c>
      <c r="AB1693" s="71" t="str">
        <f aca="false">IF(AD1693="","",RANK(AD1693,$AD$2:$AD$1780)+COUNTIF($AD$2:AD1693,AD1693)-1)</f>
        <v/>
      </c>
      <c r="AC1693" s="71" t="str">
        <f aca="false">IF(AND(AF1693&gt;0,E1693&gt;=Settings!$B$4),ROUND(J1693,10),"")</f>
        <v/>
      </c>
      <c r="AD1693" s="71" t="str">
        <f aca="false">IF(X1693="HIGH RATE",ROUND(O1693,10),"")</f>
        <v/>
      </c>
      <c r="AE1693" s="71" t="s">
        <v>60</v>
      </c>
      <c r="AF1693" s="73" t="n">
        <f aca="false">SUMIFS(Detail!$L$2:$L$9168,Detail!$C$2:$C$9168,$A1693)</f>
        <v>0</v>
      </c>
      <c r="AG1693" s="74" t="n">
        <f aca="false">SUMIFS(Detail!$N$2:$N$9168,Detail!$C$2:$C$9168,$A1693)</f>
        <v>0</v>
      </c>
    </row>
    <row r="1694" customFormat="false" ht="15" hidden="false" customHeight="false" outlineLevel="0" collapsed="false">
      <c r="A1694" s="71" t="s">
        <v>1911</v>
      </c>
      <c r="B1694" s="71" t="s">
        <v>2505</v>
      </c>
      <c r="C1694" s="71" t="s">
        <v>229</v>
      </c>
      <c r="D1694" s="71" t="str">
        <f aca="false">IFERROR(INDEX('Brand Map'!$B$4:$B$125,MATCH(C1694,'Brand Map'!$A$4:$A$125,0)),"Other")</f>
        <v>MJ</v>
      </c>
      <c r="E1694" s="73" t="n">
        <f aca="false">SUMIFS(Detail!$K$2:$K$9168,Detail!$C$2:$C$9168,$A1694)</f>
        <v>0</v>
      </c>
      <c r="F1694" s="73" t="n">
        <f aca="false">SUMIFS(Detail!$E$2:$E$9168,Detail!$C$2:$C$9168,$A1694)</f>
        <v>0</v>
      </c>
      <c r="G1694" s="74" t="n">
        <f aca="false">SUMIFS(Detail!$M$2:$M$9168,Detail!$C$2:$C$9168,$A1694)</f>
        <v>0</v>
      </c>
      <c r="H1694" s="74" t="n">
        <f aca="false">SUMIFS(Detail!$D$2:$D$9168,Detail!$C$2:$C$9168,$A1694)</f>
        <v>0</v>
      </c>
      <c r="I1694" s="74" t="n">
        <v>119.95</v>
      </c>
      <c r="J1694" s="51" t="n">
        <f aca="false">IF(E1694&gt;0,AF1694/E1694,0)</f>
        <v>0</v>
      </c>
      <c r="K1694" s="51" t="n">
        <f aca="false">IF(G1694&gt;0,AG1694/G1694,0)</f>
        <v>0</v>
      </c>
      <c r="L1694" s="75" t="n">
        <f aca="false">H1694/Settings!$B$16</f>
        <v>0</v>
      </c>
      <c r="M1694" s="76" t="n">
        <f aca="false">H1694/Settings!$B$20</f>
        <v>0</v>
      </c>
      <c r="N1694" s="77" t="n">
        <f aca="false">E1694*Settings!$B$3</f>
        <v>0</v>
      </c>
      <c r="O1694" s="77" t="n">
        <f aca="false">IF(E1694&gt;0,(AF1694-N1694)/SQRT(E1694*Settings!$B$3*(1-Settings!$B$3)),0)</f>
        <v>0</v>
      </c>
      <c r="P1694" s="77" t="n">
        <f aca="false">MAX(0,AF1694-N1694)</f>
        <v>0</v>
      </c>
      <c r="Q1694" s="51" t="n">
        <f aca="false">IF(E1694&gt;=Settings!$B$4,(AF1694+Settings!$B$7*Settings!$B$3)/(E1694+Settings!$B$7),Settings!$B$3)</f>
        <v>0.0748599558648786</v>
      </c>
      <c r="R1694" s="78" t="n">
        <f aca="false">PERCENTRANK($H$2:$H$1780,H1694,6)</f>
        <v>0</v>
      </c>
      <c r="S1694" s="78" t="n">
        <f aca="false">PERCENTRANK($Q$2:$Q$1780,Q1694,6)</f>
        <v>0.0646794</v>
      </c>
      <c r="T1694" s="78" t="n">
        <f aca="false">PERCENTRANK($F$2:$F$1780,F1694,6)</f>
        <v>0</v>
      </c>
      <c r="U1694" s="79" t="n">
        <f aca="false">IF(F1694&gt;0,ROUND((Settings!$B$8*T1694+Settings!$B$9*R1694+Settings!$B$10*S1694)/SUM(Settings!$B$8:$B$10),10),0)</f>
        <v>0</v>
      </c>
      <c r="V1694" s="71" t="str">
        <f aca="false">IF(U1694&gt;0,RANK(U1694,$U$2:$U$1780)+COUNTIF($U$2:U1694,U1694)-1,"")</f>
        <v/>
      </c>
      <c r="W1694" s="71" t="str">
        <f aca="false">IF(V1694="","",IF(V1694&lt;=Settings!$B$11,"1 - Fix first",IF(V1694&lt;=Settings!$B$12,"2 - Review","3 - Monitor")))</f>
        <v/>
      </c>
      <c r="X1694" s="71" t="str">
        <f aca="false">IF(AND(E1694&gt;=Settings!$B$4,AF1694&gt;=Settings!$B$5,O1694&gt;=Settings!$B$6),"HIGH RATE","")</f>
        <v/>
      </c>
      <c r="Y1694" s="71" t="str">
        <f aca="false">IF(F1694&gt;0,RANK(F1694,$F$2:$F$1780)+COUNTIF($F$2:F1694,F1694)-1,"")</f>
        <v/>
      </c>
      <c r="Z1694" s="71" t="str">
        <f aca="false">IF(H1694&gt;0,RANK(H1694,$H$2:$H$1780)+COUNTIF($H$2:H1694,H1694)-1,"")</f>
        <v/>
      </c>
      <c r="AA1694" s="71" t="str">
        <f aca="false">IF(AC1694="","",RANK(AC1694,$AC$2:$AC$1780)+COUNTIF($AC$2:AC1694,AC1694)-1)</f>
        <v/>
      </c>
      <c r="AB1694" s="71" t="str">
        <f aca="false">IF(AD1694="","",RANK(AD1694,$AD$2:$AD$1780)+COUNTIF($AD$2:AD1694,AD1694)-1)</f>
        <v/>
      </c>
      <c r="AC1694" s="71" t="str">
        <f aca="false">IF(AND(AF1694&gt;0,E1694&gt;=Settings!$B$4),ROUND(J1694,10),"")</f>
        <v/>
      </c>
      <c r="AD1694" s="71" t="str">
        <f aca="false">IF(X1694="HIGH RATE",ROUND(O1694,10),"")</f>
        <v/>
      </c>
      <c r="AE1694" s="71" t="s">
        <v>60</v>
      </c>
      <c r="AF1694" s="73" t="n">
        <f aca="false">SUMIFS(Detail!$L$2:$L$9168,Detail!$C$2:$C$9168,$A1694)</f>
        <v>0</v>
      </c>
      <c r="AG1694" s="74" t="n">
        <f aca="false">SUMIFS(Detail!$N$2:$N$9168,Detail!$C$2:$C$9168,$A1694)</f>
        <v>0</v>
      </c>
    </row>
    <row r="1695" customFormat="false" ht="15" hidden="false" customHeight="false" outlineLevel="0" collapsed="false">
      <c r="A1695" s="71" t="s">
        <v>1760</v>
      </c>
      <c r="B1695" s="71" t="s">
        <v>2510</v>
      </c>
      <c r="C1695" s="71" t="s">
        <v>229</v>
      </c>
      <c r="D1695" s="71" t="str">
        <f aca="false">IFERROR(INDEX('Brand Map'!$B$4:$B$125,MATCH(C1695,'Brand Map'!$A$4:$A$125,0)),"Other")</f>
        <v>MJ</v>
      </c>
      <c r="E1695" s="73" t="n">
        <f aca="false">SUMIFS(Detail!$K$2:$K$9168,Detail!$C$2:$C$9168,$A1695)</f>
        <v>0</v>
      </c>
      <c r="F1695" s="73" t="n">
        <f aca="false">SUMIFS(Detail!$E$2:$E$9168,Detail!$C$2:$C$9168,$A1695)</f>
        <v>0</v>
      </c>
      <c r="G1695" s="74" t="n">
        <f aca="false">SUMIFS(Detail!$M$2:$M$9168,Detail!$C$2:$C$9168,$A1695)</f>
        <v>0</v>
      </c>
      <c r="H1695" s="74" t="n">
        <f aca="false">SUMIFS(Detail!$D$2:$D$9168,Detail!$C$2:$C$9168,$A1695)</f>
        <v>0</v>
      </c>
      <c r="I1695" s="74" t="n">
        <v>599.6</v>
      </c>
      <c r="J1695" s="51" t="n">
        <f aca="false">IF(E1695&gt;0,AF1695/E1695,0)</f>
        <v>0</v>
      </c>
      <c r="K1695" s="51" t="n">
        <f aca="false">IF(G1695&gt;0,AG1695/G1695,0)</f>
        <v>0</v>
      </c>
      <c r="L1695" s="75" t="n">
        <f aca="false">H1695/Settings!$B$16</f>
        <v>0</v>
      </c>
      <c r="M1695" s="76" t="n">
        <f aca="false">H1695/Settings!$B$20</f>
        <v>0</v>
      </c>
      <c r="N1695" s="77" t="n">
        <f aca="false">E1695*Settings!$B$3</f>
        <v>0</v>
      </c>
      <c r="O1695" s="77" t="n">
        <f aca="false">IF(E1695&gt;0,(AF1695-N1695)/SQRT(E1695*Settings!$B$3*(1-Settings!$B$3)),0)</f>
        <v>0</v>
      </c>
      <c r="P1695" s="77" t="n">
        <f aca="false">MAX(0,AF1695-N1695)</f>
        <v>0</v>
      </c>
      <c r="Q1695" s="51" t="n">
        <f aca="false">IF(E1695&gt;=Settings!$B$4,(AF1695+Settings!$B$7*Settings!$B$3)/(E1695+Settings!$B$7),Settings!$B$3)</f>
        <v>0.0748599558648786</v>
      </c>
      <c r="R1695" s="78" t="n">
        <f aca="false">PERCENTRANK($H$2:$H$1780,H1695,6)</f>
        <v>0</v>
      </c>
      <c r="S1695" s="78" t="n">
        <f aca="false">PERCENTRANK($Q$2:$Q$1780,Q1695,6)</f>
        <v>0.0646794</v>
      </c>
      <c r="T1695" s="78" t="n">
        <f aca="false">PERCENTRANK($F$2:$F$1780,F1695,6)</f>
        <v>0</v>
      </c>
      <c r="U1695" s="79" t="n">
        <f aca="false">IF(F1695&gt;0,ROUND((Settings!$B$8*T1695+Settings!$B$9*R1695+Settings!$B$10*S1695)/SUM(Settings!$B$8:$B$10),10),0)</f>
        <v>0</v>
      </c>
      <c r="V1695" s="71" t="str">
        <f aca="false">IF(U1695&gt;0,RANK(U1695,$U$2:$U$1780)+COUNTIF($U$2:U1695,U1695)-1,"")</f>
        <v/>
      </c>
      <c r="W1695" s="71" t="str">
        <f aca="false">IF(V1695="","",IF(V1695&lt;=Settings!$B$11,"1 - Fix first",IF(V1695&lt;=Settings!$B$12,"2 - Review","3 - Monitor")))</f>
        <v/>
      </c>
      <c r="X1695" s="71" t="str">
        <f aca="false">IF(AND(E1695&gt;=Settings!$B$4,AF1695&gt;=Settings!$B$5,O1695&gt;=Settings!$B$6),"HIGH RATE","")</f>
        <v/>
      </c>
      <c r="Y1695" s="71" t="str">
        <f aca="false">IF(F1695&gt;0,RANK(F1695,$F$2:$F$1780)+COUNTIF($F$2:F1695,F1695)-1,"")</f>
        <v/>
      </c>
      <c r="Z1695" s="71" t="str">
        <f aca="false">IF(H1695&gt;0,RANK(H1695,$H$2:$H$1780)+COUNTIF($H$2:H1695,H1695)-1,"")</f>
        <v/>
      </c>
      <c r="AA1695" s="71" t="str">
        <f aca="false">IF(AC1695="","",RANK(AC1695,$AC$2:$AC$1780)+COUNTIF($AC$2:AC1695,AC1695)-1)</f>
        <v/>
      </c>
      <c r="AB1695" s="71" t="str">
        <f aca="false">IF(AD1695="","",RANK(AD1695,$AD$2:$AD$1780)+COUNTIF($AD$2:AD1695,AD1695)-1)</f>
        <v/>
      </c>
      <c r="AC1695" s="71" t="str">
        <f aca="false">IF(AND(AF1695&gt;0,E1695&gt;=Settings!$B$4),ROUND(J1695,10),"")</f>
        <v/>
      </c>
      <c r="AD1695" s="71" t="str">
        <f aca="false">IF(X1695="HIGH RATE",ROUND(O1695,10),"")</f>
        <v/>
      </c>
      <c r="AE1695" s="71" t="s">
        <v>60</v>
      </c>
      <c r="AF1695" s="73" t="n">
        <f aca="false">SUMIFS(Detail!$L$2:$L$9168,Detail!$C$2:$C$9168,$A1695)</f>
        <v>0</v>
      </c>
      <c r="AG1695" s="74" t="n">
        <f aca="false">SUMIFS(Detail!$N$2:$N$9168,Detail!$C$2:$C$9168,$A1695)</f>
        <v>0</v>
      </c>
    </row>
    <row r="1696" customFormat="false" ht="15" hidden="false" customHeight="false" outlineLevel="0" collapsed="false">
      <c r="A1696" s="71" t="s">
        <v>1819</v>
      </c>
      <c r="B1696" s="71" t="s">
        <v>2510</v>
      </c>
      <c r="C1696" s="71" t="s">
        <v>229</v>
      </c>
      <c r="D1696" s="71" t="str">
        <f aca="false">IFERROR(INDEX('Brand Map'!$B$4:$B$125,MATCH(C1696,'Brand Map'!$A$4:$A$125,0)),"Other")</f>
        <v>MJ</v>
      </c>
      <c r="E1696" s="73" t="n">
        <f aca="false">SUMIFS(Detail!$K$2:$K$9168,Detail!$C$2:$C$9168,$A1696)</f>
        <v>0</v>
      </c>
      <c r="F1696" s="73" t="n">
        <f aca="false">SUMIFS(Detail!$E$2:$E$9168,Detail!$C$2:$C$9168,$A1696)</f>
        <v>0</v>
      </c>
      <c r="G1696" s="74" t="n">
        <f aca="false">SUMIFS(Detail!$M$2:$M$9168,Detail!$C$2:$C$9168,$A1696)</f>
        <v>0</v>
      </c>
      <c r="H1696" s="74" t="n">
        <f aca="false">SUMIFS(Detail!$D$2:$D$9168,Detail!$C$2:$C$9168,$A1696)</f>
        <v>0</v>
      </c>
      <c r="I1696" s="74" t="n">
        <v>269.85</v>
      </c>
      <c r="J1696" s="51" t="n">
        <f aca="false">IF(E1696&gt;0,AF1696/E1696,0)</f>
        <v>0</v>
      </c>
      <c r="K1696" s="51" t="n">
        <f aca="false">IF(G1696&gt;0,AG1696/G1696,0)</f>
        <v>0</v>
      </c>
      <c r="L1696" s="75" t="n">
        <f aca="false">H1696/Settings!$B$16</f>
        <v>0</v>
      </c>
      <c r="M1696" s="76" t="n">
        <f aca="false">H1696/Settings!$B$20</f>
        <v>0</v>
      </c>
      <c r="N1696" s="77" t="n">
        <f aca="false">E1696*Settings!$B$3</f>
        <v>0</v>
      </c>
      <c r="O1696" s="77" t="n">
        <f aca="false">IF(E1696&gt;0,(AF1696-N1696)/SQRT(E1696*Settings!$B$3*(1-Settings!$B$3)),0)</f>
        <v>0</v>
      </c>
      <c r="P1696" s="77" t="n">
        <f aca="false">MAX(0,AF1696-N1696)</f>
        <v>0</v>
      </c>
      <c r="Q1696" s="51" t="n">
        <f aca="false">IF(E1696&gt;=Settings!$B$4,(AF1696+Settings!$B$7*Settings!$B$3)/(E1696+Settings!$B$7),Settings!$B$3)</f>
        <v>0.0748599558648786</v>
      </c>
      <c r="R1696" s="78" t="n">
        <f aca="false">PERCENTRANK($H$2:$H$1780,H1696,6)</f>
        <v>0</v>
      </c>
      <c r="S1696" s="78" t="n">
        <f aca="false">PERCENTRANK($Q$2:$Q$1780,Q1696,6)</f>
        <v>0.0646794</v>
      </c>
      <c r="T1696" s="78" t="n">
        <f aca="false">PERCENTRANK($F$2:$F$1780,F1696,6)</f>
        <v>0</v>
      </c>
      <c r="U1696" s="79" t="n">
        <f aca="false">IF(F1696&gt;0,ROUND((Settings!$B$8*T1696+Settings!$B$9*R1696+Settings!$B$10*S1696)/SUM(Settings!$B$8:$B$10),10),0)</f>
        <v>0</v>
      </c>
      <c r="V1696" s="71" t="str">
        <f aca="false">IF(U1696&gt;0,RANK(U1696,$U$2:$U$1780)+COUNTIF($U$2:U1696,U1696)-1,"")</f>
        <v/>
      </c>
      <c r="W1696" s="71" t="str">
        <f aca="false">IF(V1696="","",IF(V1696&lt;=Settings!$B$11,"1 - Fix first",IF(V1696&lt;=Settings!$B$12,"2 - Review","3 - Monitor")))</f>
        <v/>
      </c>
      <c r="X1696" s="71" t="str">
        <f aca="false">IF(AND(E1696&gt;=Settings!$B$4,AF1696&gt;=Settings!$B$5,O1696&gt;=Settings!$B$6),"HIGH RATE","")</f>
        <v/>
      </c>
      <c r="Y1696" s="71" t="str">
        <f aca="false">IF(F1696&gt;0,RANK(F1696,$F$2:$F$1780)+COUNTIF($F$2:F1696,F1696)-1,"")</f>
        <v/>
      </c>
      <c r="Z1696" s="71" t="str">
        <f aca="false">IF(H1696&gt;0,RANK(H1696,$H$2:$H$1780)+COUNTIF($H$2:H1696,H1696)-1,"")</f>
        <v/>
      </c>
      <c r="AA1696" s="71" t="str">
        <f aca="false">IF(AC1696="","",RANK(AC1696,$AC$2:$AC$1780)+COUNTIF($AC$2:AC1696,AC1696)-1)</f>
        <v/>
      </c>
      <c r="AB1696" s="71" t="str">
        <f aca="false">IF(AD1696="","",RANK(AD1696,$AD$2:$AD$1780)+COUNTIF($AD$2:AD1696,AD1696)-1)</f>
        <v/>
      </c>
      <c r="AC1696" s="71" t="str">
        <f aca="false">IF(AND(AF1696&gt;0,E1696&gt;=Settings!$B$4),ROUND(J1696,10),"")</f>
        <v/>
      </c>
      <c r="AD1696" s="71" t="str">
        <f aca="false">IF(X1696="HIGH RATE",ROUND(O1696,10),"")</f>
        <v/>
      </c>
      <c r="AE1696" s="71" t="s">
        <v>60</v>
      </c>
      <c r="AF1696" s="73" t="n">
        <f aca="false">SUMIFS(Detail!$L$2:$L$9168,Detail!$C$2:$C$9168,$A1696)</f>
        <v>0</v>
      </c>
      <c r="AG1696" s="74" t="n">
        <f aca="false">SUMIFS(Detail!$N$2:$N$9168,Detail!$C$2:$C$9168,$A1696)</f>
        <v>0</v>
      </c>
    </row>
    <row r="1697" customFormat="false" ht="15" hidden="false" customHeight="false" outlineLevel="0" collapsed="false">
      <c r="A1697" s="71" t="s">
        <v>1763</v>
      </c>
      <c r="B1697" s="71" t="s">
        <v>2510</v>
      </c>
      <c r="C1697" s="71" t="s">
        <v>229</v>
      </c>
      <c r="D1697" s="71" t="str">
        <f aca="false">IFERROR(INDEX('Brand Map'!$B$4:$B$125,MATCH(C1697,'Brand Map'!$A$4:$A$125,0)),"Other")</f>
        <v>MJ</v>
      </c>
      <c r="E1697" s="73" t="n">
        <f aca="false">SUMIFS(Detail!$K$2:$K$9168,Detail!$C$2:$C$9168,$A1697)</f>
        <v>0</v>
      </c>
      <c r="F1697" s="73" t="n">
        <f aca="false">SUMIFS(Detail!$E$2:$E$9168,Detail!$C$2:$C$9168,$A1697)</f>
        <v>0</v>
      </c>
      <c r="G1697" s="74" t="n">
        <f aca="false">SUMIFS(Detail!$M$2:$M$9168,Detail!$C$2:$C$9168,$A1697)</f>
        <v>0</v>
      </c>
      <c r="H1697" s="74" t="n">
        <f aca="false">SUMIFS(Detail!$D$2:$D$9168,Detail!$C$2:$C$9168,$A1697)</f>
        <v>0</v>
      </c>
      <c r="I1697" s="74" t="n">
        <v>209.9</v>
      </c>
      <c r="J1697" s="51" t="n">
        <f aca="false">IF(E1697&gt;0,AF1697/E1697,0)</f>
        <v>0</v>
      </c>
      <c r="K1697" s="51" t="n">
        <f aca="false">IF(G1697&gt;0,AG1697/G1697,0)</f>
        <v>0</v>
      </c>
      <c r="L1697" s="75" t="n">
        <f aca="false">H1697/Settings!$B$16</f>
        <v>0</v>
      </c>
      <c r="M1697" s="76" t="n">
        <f aca="false">H1697/Settings!$B$20</f>
        <v>0</v>
      </c>
      <c r="N1697" s="77" t="n">
        <f aca="false">E1697*Settings!$B$3</f>
        <v>0</v>
      </c>
      <c r="O1697" s="77" t="n">
        <f aca="false">IF(E1697&gt;0,(AF1697-N1697)/SQRT(E1697*Settings!$B$3*(1-Settings!$B$3)),0)</f>
        <v>0</v>
      </c>
      <c r="P1697" s="77" t="n">
        <f aca="false">MAX(0,AF1697-N1697)</f>
        <v>0</v>
      </c>
      <c r="Q1697" s="51" t="n">
        <f aca="false">IF(E1697&gt;=Settings!$B$4,(AF1697+Settings!$B$7*Settings!$B$3)/(E1697+Settings!$B$7),Settings!$B$3)</f>
        <v>0.0748599558648786</v>
      </c>
      <c r="R1697" s="78" t="n">
        <f aca="false">PERCENTRANK($H$2:$H$1780,H1697,6)</f>
        <v>0</v>
      </c>
      <c r="S1697" s="78" t="n">
        <f aca="false">PERCENTRANK($Q$2:$Q$1780,Q1697,6)</f>
        <v>0.0646794</v>
      </c>
      <c r="T1697" s="78" t="n">
        <f aca="false">PERCENTRANK($F$2:$F$1780,F1697,6)</f>
        <v>0</v>
      </c>
      <c r="U1697" s="79" t="n">
        <f aca="false">IF(F1697&gt;0,ROUND((Settings!$B$8*T1697+Settings!$B$9*R1697+Settings!$B$10*S1697)/SUM(Settings!$B$8:$B$10),10),0)</f>
        <v>0</v>
      </c>
      <c r="V1697" s="71" t="str">
        <f aca="false">IF(U1697&gt;0,RANK(U1697,$U$2:$U$1780)+COUNTIF($U$2:U1697,U1697)-1,"")</f>
        <v/>
      </c>
      <c r="W1697" s="71" t="str">
        <f aca="false">IF(V1697="","",IF(V1697&lt;=Settings!$B$11,"1 - Fix first",IF(V1697&lt;=Settings!$B$12,"2 - Review","3 - Monitor")))</f>
        <v/>
      </c>
      <c r="X1697" s="71" t="str">
        <f aca="false">IF(AND(E1697&gt;=Settings!$B$4,AF1697&gt;=Settings!$B$5,O1697&gt;=Settings!$B$6),"HIGH RATE","")</f>
        <v/>
      </c>
      <c r="Y1697" s="71" t="str">
        <f aca="false">IF(F1697&gt;0,RANK(F1697,$F$2:$F$1780)+COUNTIF($F$2:F1697,F1697)-1,"")</f>
        <v/>
      </c>
      <c r="Z1697" s="71" t="str">
        <f aca="false">IF(H1697&gt;0,RANK(H1697,$H$2:$H$1780)+COUNTIF($H$2:H1697,H1697)-1,"")</f>
        <v/>
      </c>
      <c r="AA1697" s="71" t="str">
        <f aca="false">IF(AC1697="","",RANK(AC1697,$AC$2:$AC$1780)+COUNTIF($AC$2:AC1697,AC1697)-1)</f>
        <v/>
      </c>
      <c r="AB1697" s="71" t="str">
        <f aca="false">IF(AD1697="","",RANK(AD1697,$AD$2:$AD$1780)+COUNTIF($AD$2:AD1697,AD1697)-1)</f>
        <v/>
      </c>
      <c r="AC1697" s="71" t="str">
        <f aca="false">IF(AND(AF1697&gt;0,E1697&gt;=Settings!$B$4),ROUND(J1697,10),"")</f>
        <v/>
      </c>
      <c r="AD1697" s="71" t="str">
        <f aca="false">IF(X1697="HIGH RATE",ROUND(O1697,10),"")</f>
        <v/>
      </c>
      <c r="AE1697" s="71" t="s">
        <v>60</v>
      </c>
      <c r="AF1697" s="73" t="n">
        <f aca="false">SUMIFS(Detail!$L$2:$L$9168,Detail!$C$2:$C$9168,$A1697)</f>
        <v>0</v>
      </c>
      <c r="AG1697" s="74" t="n">
        <f aca="false">SUMIFS(Detail!$N$2:$N$9168,Detail!$C$2:$C$9168,$A1697)</f>
        <v>0</v>
      </c>
    </row>
    <row r="1698" customFormat="false" ht="15" hidden="false" customHeight="false" outlineLevel="0" collapsed="false">
      <c r="A1698" s="71" t="s">
        <v>2051</v>
      </c>
      <c r="B1698" s="71" t="s">
        <v>2510</v>
      </c>
      <c r="C1698" s="71" t="s">
        <v>229</v>
      </c>
      <c r="D1698" s="71" t="str">
        <f aca="false">IFERROR(INDEX('Brand Map'!$B$4:$B$125,MATCH(C1698,'Brand Map'!$A$4:$A$125,0)),"Other")</f>
        <v>MJ</v>
      </c>
      <c r="E1698" s="73" t="n">
        <f aca="false">SUMIFS(Detail!$K$2:$K$9168,Detail!$C$2:$C$9168,$A1698)</f>
        <v>0</v>
      </c>
      <c r="F1698" s="73" t="n">
        <f aca="false">SUMIFS(Detail!$E$2:$E$9168,Detail!$C$2:$C$9168,$A1698)</f>
        <v>0</v>
      </c>
      <c r="G1698" s="74" t="n">
        <f aca="false">SUMIFS(Detail!$M$2:$M$9168,Detail!$C$2:$C$9168,$A1698)</f>
        <v>0</v>
      </c>
      <c r="H1698" s="74" t="n">
        <f aca="false">SUMIFS(Detail!$D$2:$D$9168,Detail!$C$2:$C$9168,$A1698)</f>
        <v>0</v>
      </c>
      <c r="I1698" s="74" t="n">
        <v>1618.65</v>
      </c>
      <c r="J1698" s="51" t="n">
        <f aca="false">IF(E1698&gt;0,AF1698/E1698,0)</f>
        <v>0</v>
      </c>
      <c r="K1698" s="51" t="n">
        <f aca="false">IF(G1698&gt;0,AG1698/G1698,0)</f>
        <v>0</v>
      </c>
      <c r="L1698" s="75" t="n">
        <f aca="false">H1698/Settings!$B$16</f>
        <v>0</v>
      </c>
      <c r="M1698" s="76" t="n">
        <f aca="false">H1698/Settings!$B$20</f>
        <v>0</v>
      </c>
      <c r="N1698" s="77" t="n">
        <f aca="false">E1698*Settings!$B$3</f>
        <v>0</v>
      </c>
      <c r="O1698" s="77" t="n">
        <f aca="false">IF(E1698&gt;0,(AF1698-N1698)/SQRT(E1698*Settings!$B$3*(1-Settings!$B$3)),0)</f>
        <v>0</v>
      </c>
      <c r="P1698" s="77" t="n">
        <f aca="false">MAX(0,AF1698-N1698)</f>
        <v>0</v>
      </c>
      <c r="Q1698" s="51" t="n">
        <f aca="false">IF(E1698&gt;=Settings!$B$4,(AF1698+Settings!$B$7*Settings!$B$3)/(E1698+Settings!$B$7),Settings!$B$3)</f>
        <v>0.0748599558648786</v>
      </c>
      <c r="R1698" s="78" t="n">
        <f aca="false">PERCENTRANK($H$2:$H$1780,H1698,6)</f>
        <v>0</v>
      </c>
      <c r="S1698" s="78" t="n">
        <f aca="false">PERCENTRANK($Q$2:$Q$1780,Q1698,6)</f>
        <v>0.0646794</v>
      </c>
      <c r="T1698" s="78" t="n">
        <f aca="false">PERCENTRANK($F$2:$F$1780,F1698,6)</f>
        <v>0</v>
      </c>
      <c r="U1698" s="79" t="n">
        <f aca="false">IF(F1698&gt;0,ROUND((Settings!$B$8*T1698+Settings!$B$9*R1698+Settings!$B$10*S1698)/SUM(Settings!$B$8:$B$10),10),0)</f>
        <v>0</v>
      </c>
      <c r="V1698" s="71" t="str">
        <f aca="false">IF(U1698&gt;0,RANK(U1698,$U$2:$U$1780)+COUNTIF($U$2:U1698,U1698)-1,"")</f>
        <v/>
      </c>
      <c r="W1698" s="71" t="str">
        <f aca="false">IF(V1698="","",IF(V1698&lt;=Settings!$B$11,"1 - Fix first",IF(V1698&lt;=Settings!$B$12,"2 - Review","3 - Monitor")))</f>
        <v/>
      </c>
      <c r="X1698" s="71" t="str">
        <f aca="false">IF(AND(E1698&gt;=Settings!$B$4,AF1698&gt;=Settings!$B$5,O1698&gt;=Settings!$B$6),"HIGH RATE","")</f>
        <v/>
      </c>
      <c r="Y1698" s="71" t="str">
        <f aca="false">IF(F1698&gt;0,RANK(F1698,$F$2:$F$1780)+COUNTIF($F$2:F1698,F1698)-1,"")</f>
        <v/>
      </c>
      <c r="Z1698" s="71" t="str">
        <f aca="false">IF(H1698&gt;0,RANK(H1698,$H$2:$H$1780)+COUNTIF($H$2:H1698,H1698)-1,"")</f>
        <v/>
      </c>
      <c r="AA1698" s="71" t="str">
        <f aca="false">IF(AC1698="","",RANK(AC1698,$AC$2:$AC$1780)+COUNTIF($AC$2:AC1698,AC1698)-1)</f>
        <v/>
      </c>
      <c r="AB1698" s="71" t="str">
        <f aca="false">IF(AD1698="","",RANK(AD1698,$AD$2:$AD$1780)+COUNTIF($AD$2:AD1698,AD1698)-1)</f>
        <v/>
      </c>
      <c r="AC1698" s="71" t="str">
        <f aca="false">IF(AND(AF1698&gt;0,E1698&gt;=Settings!$B$4),ROUND(J1698,10),"")</f>
        <v/>
      </c>
      <c r="AD1698" s="71" t="str">
        <f aca="false">IF(X1698="HIGH RATE",ROUND(O1698,10),"")</f>
        <v/>
      </c>
      <c r="AE1698" s="71" t="s">
        <v>60</v>
      </c>
      <c r="AF1698" s="73" t="n">
        <f aca="false">SUMIFS(Detail!$L$2:$L$9168,Detail!$C$2:$C$9168,$A1698)</f>
        <v>0</v>
      </c>
      <c r="AG1698" s="74" t="n">
        <f aca="false">SUMIFS(Detail!$N$2:$N$9168,Detail!$C$2:$C$9168,$A1698)</f>
        <v>0</v>
      </c>
    </row>
    <row r="1699" customFormat="false" ht="15" hidden="false" customHeight="false" outlineLevel="0" collapsed="false">
      <c r="A1699" s="71" t="s">
        <v>2001</v>
      </c>
      <c r="B1699" s="71" t="s">
        <v>2760</v>
      </c>
      <c r="C1699" s="71" t="s">
        <v>229</v>
      </c>
      <c r="D1699" s="71" t="str">
        <f aca="false">IFERROR(INDEX('Brand Map'!$B$4:$B$125,MATCH(C1699,'Brand Map'!$A$4:$A$125,0)),"Other")</f>
        <v>MJ</v>
      </c>
      <c r="E1699" s="73" t="n">
        <f aca="false">SUMIFS(Detail!$K$2:$K$9168,Detail!$C$2:$C$9168,$A1699)</f>
        <v>0</v>
      </c>
      <c r="F1699" s="73" t="n">
        <f aca="false">SUMIFS(Detail!$E$2:$E$9168,Detail!$C$2:$C$9168,$A1699)</f>
        <v>0</v>
      </c>
      <c r="G1699" s="74" t="n">
        <f aca="false">SUMIFS(Detail!$M$2:$M$9168,Detail!$C$2:$C$9168,$A1699)</f>
        <v>0</v>
      </c>
      <c r="H1699" s="74" t="n">
        <f aca="false">SUMIFS(Detail!$D$2:$D$9168,Detail!$C$2:$C$9168,$A1699)</f>
        <v>0</v>
      </c>
      <c r="I1699" s="74" t="n">
        <v>159.8</v>
      </c>
      <c r="J1699" s="51" t="n">
        <f aca="false">IF(E1699&gt;0,AF1699/E1699,0)</f>
        <v>0</v>
      </c>
      <c r="K1699" s="51" t="n">
        <f aca="false">IF(G1699&gt;0,AG1699/G1699,0)</f>
        <v>0</v>
      </c>
      <c r="L1699" s="75" t="n">
        <f aca="false">H1699/Settings!$B$16</f>
        <v>0</v>
      </c>
      <c r="M1699" s="76" t="n">
        <f aca="false">H1699/Settings!$B$20</f>
        <v>0</v>
      </c>
      <c r="N1699" s="77" t="n">
        <f aca="false">E1699*Settings!$B$3</f>
        <v>0</v>
      </c>
      <c r="O1699" s="77" t="n">
        <f aca="false">IF(E1699&gt;0,(AF1699-N1699)/SQRT(E1699*Settings!$B$3*(1-Settings!$B$3)),0)</f>
        <v>0</v>
      </c>
      <c r="P1699" s="77" t="n">
        <f aca="false">MAX(0,AF1699-N1699)</f>
        <v>0</v>
      </c>
      <c r="Q1699" s="51" t="n">
        <f aca="false">IF(E1699&gt;=Settings!$B$4,(AF1699+Settings!$B$7*Settings!$B$3)/(E1699+Settings!$B$7),Settings!$B$3)</f>
        <v>0.0748599558648786</v>
      </c>
      <c r="R1699" s="78" t="n">
        <f aca="false">PERCENTRANK($H$2:$H$1780,H1699,6)</f>
        <v>0</v>
      </c>
      <c r="S1699" s="78" t="n">
        <f aca="false">PERCENTRANK($Q$2:$Q$1780,Q1699,6)</f>
        <v>0.0646794</v>
      </c>
      <c r="T1699" s="78" t="n">
        <f aca="false">PERCENTRANK($F$2:$F$1780,F1699,6)</f>
        <v>0</v>
      </c>
      <c r="U1699" s="79" t="n">
        <f aca="false">IF(F1699&gt;0,ROUND((Settings!$B$8*T1699+Settings!$B$9*R1699+Settings!$B$10*S1699)/SUM(Settings!$B$8:$B$10),10),0)</f>
        <v>0</v>
      </c>
      <c r="V1699" s="71" t="str">
        <f aca="false">IF(U1699&gt;0,RANK(U1699,$U$2:$U$1780)+COUNTIF($U$2:U1699,U1699)-1,"")</f>
        <v/>
      </c>
      <c r="W1699" s="71" t="str">
        <f aca="false">IF(V1699="","",IF(V1699&lt;=Settings!$B$11,"1 - Fix first",IF(V1699&lt;=Settings!$B$12,"2 - Review","3 - Monitor")))</f>
        <v/>
      </c>
      <c r="X1699" s="71" t="str">
        <f aca="false">IF(AND(E1699&gt;=Settings!$B$4,AF1699&gt;=Settings!$B$5,O1699&gt;=Settings!$B$6),"HIGH RATE","")</f>
        <v/>
      </c>
      <c r="Y1699" s="71" t="str">
        <f aca="false">IF(F1699&gt;0,RANK(F1699,$F$2:$F$1780)+COUNTIF($F$2:F1699,F1699)-1,"")</f>
        <v/>
      </c>
      <c r="Z1699" s="71" t="str">
        <f aca="false">IF(H1699&gt;0,RANK(H1699,$H$2:$H$1780)+COUNTIF($H$2:H1699,H1699)-1,"")</f>
        <v/>
      </c>
      <c r="AA1699" s="71" t="str">
        <f aca="false">IF(AC1699="","",RANK(AC1699,$AC$2:$AC$1780)+COUNTIF($AC$2:AC1699,AC1699)-1)</f>
        <v/>
      </c>
      <c r="AB1699" s="71" t="str">
        <f aca="false">IF(AD1699="","",RANK(AD1699,$AD$2:$AD$1780)+COUNTIF($AD$2:AD1699,AD1699)-1)</f>
        <v/>
      </c>
      <c r="AC1699" s="71" t="str">
        <f aca="false">IF(AND(AF1699&gt;0,E1699&gt;=Settings!$B$4),ROUND(J1699,10),"")</f>
        <v/>
      </c>
      <c r="AD1699" s="71" t="str">
        <f aca="false">IF(X1699="HIGH RATE",ROUND(O1699,10),"")</f>
        <v/>
      </c>
      <c r="AE1699" s="71" t="s">
        <v>60</v>
      </c>
      <c r="AF1699" s="73" t="n">
        <f aca="false">SUMIFS(Detail!$L$2:$L$9168,Detail!$C$2:$C$9168,$A1699)</f>
        <v>0</v>
      </c>
      <c r="AG1699" s="74" t="n">
        <f aca="false">SUMIFS(Detail!$N$2:$N$9168,Detail!$C$2:$C$9168,$A1699)</f>
        <v>0</v>
      </c>
    </row>
    <row r="1700" customFormat="false" ht="15" hidden="false" customHeight="false" outlineLevel="0" collapsed="false">
      <c r="A1700" s="71" t="s">
        <v>2133</v>
      </c>
      <c r="B1700" s="71" t="s">
        <v>3351</v>
      </c>
      <c r="C1700" s="71" t="s">
        <v>229</v>
      </c>
      <c r="D1700" s="71" t="str">
        <f aca="false">IFERROR(INDEX('Brand Map'!$B$4:$B$125,MATCH(C1700,'Brand Map'!$A$4:$A$125,0)),"Other")</f>
        <v>MJ</v>
      </c>
      <c r="E1700" s="73" t="n">
        <f aca="false">SUMIFS(Detail!$K$2:$K$9168,Detail!$C$2:$C$9168,$A1700)</f>
        <v>0</v>
      </c>
      <c r="F1700" s="73" t="n">
        <f aca="false">SUMIFS(Detail!$E$2:$E$9168,Detail!$C$2:$C$9168,$A1700)</f>
        <v>0</v>
      </c>
      <c r="G1700" s="74" t="n">
        <f aca="false">SUMIFS(Detail!$M$2:$M$9168,Detail!$C$2:$C$9168,$A1700)</f>
        <v>0</v>
      </c>
      <c r="H1700" s="74" t="n">
        <f aca="false">SUMIFS(Detail!$D$2:$D$9168,Detail!$C$2:$C$9168,$A1700)</f>
        <v>0</v>
      </c>
      <c r="I1700" s="74" t="n">
        <v>209.7</v>
      </c>
      <c r="J1700" s="51" t="n">
        <f aca="false">IF(E1700&gt;0,AF1700/E1700,0)</f>
        <v>0</v>
      </c>
      <c r="K1700" s="51" t="n">
        <f aca="false">IF(G1700&gt;0,AG1700/G1700,0)</f>
        <v>0</v>
      </c>
      <c r="L1700" s="75" t="n">
        <f aca="false">H1700/Settings!$B$16</f>
        <v>0</v>
      </c>
      <c r="M1700" s="76" t="n">
        <f aca="false">H1700/Settings!$B$20</f>
        <v>0</v>
      </c>
      <c r="N1700" s="77" t="n">
        <f aca="false">E1700*Settings!$B$3</f>
        <v>0</v>
      </c>
      <c r="O1700" s="77" t="n">
        <f aca="false">IF(E1700&gt;0,(AF1700-N1700)/SQRT(E1700*Settings!$B$3*(1-Settings!$B$3)),0)</f>
        <v>0</v>
      </c>
      <c r="P1700" s="77" t="n">
        <f aca="false">MAX(0,AF1700-N1700)</f>
        <v>0</v>
      </c>
      <c r="Q1700" s="51" t="n">
        <f aca="false">IF(E1700&gt;=Settings!$B$4,(AF1700+Settings!$B$7*Settings!$B$3)/(E1700+Settings!$B$7),Settings!$B$3)</f>
        <v>0.0748599558648786</v>
      </c>
      <c r="R1700" s="78" t="n">
        <f aca="false">PERCENTRANK($H$2:$H$1780,H1700,6)</f>
        <v>0</v>
      </c>
      <c r="S1700" s="78" t="n">
        <f aca="false">PERCENTRANK($Q$2:$Q$1780,Q1700,6)</f>
        <v>0.0646794</v>
      </c>
      <c r="T1700" s="78" t="n">
        <f aca="false">PERCENTRANK($F$2:$F$1780,F1700,6)</f>
        <v>0</v>
      </c>
      <c r="U1700" s="79" t="n">
        <f aca="false">IF(F1700&gt;0,ROUND((Settings!$B$8*T1700+Settings!$B$9*R1700+Settings!$B$10*S1700)/SUM(Settings!$B$8:$B$10),10),0)</f>
        <v>0</v>
      </c>
      <c r="V1700" s="71" t="str">
        <f aca="false">IF(U1700&gt;0,RANK(U1700,$U$2:$U$1780)+COUNTIF($U$2:U1700,U1700)-1,"")</f>
        <v/>
      </c>
      <c r="W1700" s="71" t="str">
        <f aca="false">IF(V1700="","",IF(V1700&lt;=Settings!$B$11,"1 - Fix first",IF(V1700&lt;=Settings!$B$12,"2 - Review","3 - Monitor")))</f>
        <v/>
      </c>
      <c r="X1700" s="71" t="str">
        <f aca="false">IF(AND(E1700&gt;=Settings!$B$4,AF1700&gt;=Settings!$B$5,O1700&gt;=Settings!$B$6),"HIGH RATE","")</f>
        <v/>
      </c>
      <c r="Y1700" s="71" t="str">
        <f aca="false">IF(F1700&gt;0,RANK(F1700,$F$2:$F$1780)+COUNTIF($F$2:F1700,F1700)-1,"")</f>
        <v/>
      </c>
      <c r="Z1700" s="71" t="str">
        <f aca="false">IF(H1700&gt;0,RANK(H1700,$H$2:$H$1780)+COUNTIF($H$2:H1700,H1700)-1,"")</f>
        <v/>
      </c>
      <c r="AA1700" s="71" t="str">
        <f aca="false">IF(AC1700="","",RANK(AC1700,$AC$2:$AC$1780)+COUNTIF($AC$2:AC1700,AC1700)-1)</f>
        <v/>
      </c>
      <c r="AB1700" s="71" t="str">
        <f aca="false">IF(AD1700="","",RANK(AD1700,$AD$2:$AD$1780)+COUNTIF($AD$2:AD1700,AD1700)-1)</f>
        <v/>
      </c>
      <c r="AC1700" s="71" t="str">
        <f aca="false">IF(AND(AF1700&gt;0,E1700&gt;=Settings!$B$4),ROUND(J1700,10),"")</f>
        <v/>
      </c>
      <c r="AD1700" s="71" t="str">
        <f aca="false">IF(X1700="HIGH RATE",ROUND(O1700,10),"")</f>
        <v/>
      </c>
      <c r="AE1700" s="71" t="s">
        <v>59</v>
      </c>
      <c r="AF1700" s="73" t="n">
        <f aca="false">SUMIFS(Detail!$L$2:$L$9168,Detail!$C$2:$C$9168,$A1700)</f>
        <v>0</v>
      </c>
      <c r="AG1700" s="74" t="n">
        <f aca="false">SUMIFS(Detail!$N$2:$N$9168,Detail!$C$2:$C$9168,$A1700)</f>
        <v>0</v>
      </c>
    </row>
    <row r="1701" customFormat="false" ht="15" hidden="false" customHeight="false" outlineLevel="0" collapsed="false">
      <c r="A1701" s="71" t="s">
        <v>2438</v>
      </c>
      <c r="B1701" s="71" t="s">
        <v>3352</v>
      </c>
      <c r="C1701" s="71" t="s">
        <v>229</v>
      </c>
      <c r="D1701" s="71" t="str">
        <f aca="false">IFERROR(INDEX('Brand Map'!$B$4:$B$125,MATCH(C1701,'Brand Map'!$A$4:$A$125,0)),"Other")</f>
        <v>MJ</v>
      </c>
      <c r="E1701" s="73" t="n">
        <f aca="false">SUMIFS(Detail!$K$2:$K$9168,Detail!$C$2:$C$9168,$A1701)</f>
        <v>1</v>
      </c>
      <c r="F1701" s="73" t="n">
        <f aca="false">SUMIFS(Detail!$E$2:$E$9168,Detail!$C$2:$C$9168,$A1701)</f>
        <v>0</v>
      </c>
      <c r="G1701" s="74" t="n">
        <f aca="false">SUMIFS(Detail!$M$2:$M$9168,Detail!$C$2:$C$9168,$A1701)</f>
        <v>99.95</v>
      </c>
      <c r="H1701" s="74" t="n">
        <f aca="false">SUMIFS(Detail!$D$2:$D$9168,Detail!$C$2:$C$9168,$A1701)</f>
        <v>0</v>
      </c>
      <c r="I1701" s="74" t="n">
        <v>84.96</v>
      </c>
      <c r="J1701" s="51" t="n">
        <f aca="false">IF(E1701&gt;0,AF1701/E1701,0)</f>
        <v>0</v>
      </c>
      <c r="K1701" s="51" t="n">
        <f aca="false">IF(G1701&gt;0,AG1701/G1701,0)</f>
        <v>0</v>
      </c>
      <c r="L1701" s="75" t="n">
        <f aca="false">H1701/Settings!$B$16</f>
        <v>0</v>
      </c>
      <c r="M1701" s="76" t="n">
        <f aca="false">H1701/Settings!$B$20</f>
        <v>0</v>
      </c>
      <c r="N1701" s="77" t="n">
        <f aca="false">E1701*Settings!$B$3</f>
        <v>0.0748599558648786</v>
      </c>
      <c r="O1701" s="77" t="n">
        <f aca="false">IF(E1701&gt;0,(AF1701-N1701)/SQRT(E1701*Settings!$B$3*(1-Settings!$B$3)),0)</f>
        <v>-0.28445989382101</v>
      </c>
      <c r="P1701" s="77" t="n">
        <f aca="false">MAX(0,AF1701-N1701)</f>
        <v>0</v>
      </c>
      <c r="Q1701" s="51" t="n">
        <f aca="false">IF(E1701&gt;=Settings!$B$4,(AF1701+Settings!$B$7*Settings!$B$3)/(E1701+Settings!$B$7),Settings!$B$3)</f>
        <v>0.0748599558648786</v>
      </c>
      <c r="R1701" s="78" t="n">
        <f aca="false">PERCENTRANK($H$2:$H$1780,H1701,6)</f>
        <v>0</v>
      </c>
      <c r="S1701" s="78" t="n">
        <f aca="false">PERCENTRANK($Q$2:$Q$1780,Q1701,6)</f>
        <v>0.0646794</v>
      </c>
      <c r="T1701" s="78" t="n">
        <f aca="false">PERCENTRANK($F$2:$F$1780,F1701,6)</f>
        <v>0</v>
      </c>
      <c r="U1701" s="79" t="n">
        <f aca="false">IF(F1701&gt;0,ROUND((Settings!$B$8*T1701+Settings!$B$9*R1701+Settings!$B$10*S1701)/SUM(Settings!$B$8:$B$10),10),0)</f>
        <v>0</v>
      </c>
      <c r="V1701" s="71" t="str">
        <f aca="false">IF(U1701&gt;0,RANK(U1701,$U$2:$U$1780)+COUNTIF($U$2:U1701,U1701)-1,"")</f>
        <v/>
      </c>
      <c r="W1701" s="71" t="str">
        <f aca="false">IF(V1701="","",IF(V1701&lt;=Settings!$B$11,"1 - Fix first",IF(V1701&lt;=Settings!$B$12,"2 - Review","3 - Monitor")))</f>
        <v/>
      </c>
      <c r="X1701" s="71" t="str">
        <f aca="false">IF(AND(E1701&gt;=Settings!$B$4,AF1701&gt;=Settings!$B$5,O1701&gt;=Settings!$B$6),"HIGH RATE","")</f>
        <v/>
      </c>
      <c r="Y1701" s="71" t="str">
        <f aca="false">IF(F1701&gt;0,RANK(F1701,$F$2:$F$1780)+COUNTIF($F$2:F1701,F1701)-1,"")</f>
        <v/>
      </c>
      <c r="Z1701" s="71" t="str">
        <f aca="false">IF(H1701&gt;0,RANK(H1701,$H$2:$H$1780)+COUNTIF($H$2:H1701,H1701)-1,"")</f>
        <v/>
      </c>
      <c r="AA1701" s="71" t="str">
        <f aca="false">IF(AC1701="","",RANK(AC1701,$AC$2:$AC$1780)+COUNTIF($AC$2:AC1701,AC1701)-1)</f>
        <v/>
      </c>
      <c r="AB1701" s="71" t="str">
        <f aca="false">IF(AD1701="","",RANK(AD1701,$AD$2:$AD$1780)+COUNTIF($AD$2:AD1701,AD1701)-1)</f>
        <v/>
      </c>
      <c r="AC1701" s="71" t="str">
        <f aca="false">IF(AND(AF1701&gt;0,E1701&gt;=Settings!$B$4),ROUND(J1701,10),"")</f>
        <v/>
      </c>
      <c r="AD1701" s="71" t="str">
        <f aca="false">IF(X1701="HIGH RATE",ROUND(O1701,10),"")</f>
        <v/>
      </c>
      <c r="AE1701" s="71" t="s">
        <v>59</v>
      </c>
      <c r="AF1701" s="73" t="n">
        <f aca="false">SUMIFS(Detail!$L$2:$L$9168,Detail!$C$2:$C$9168,$A1701)</f>
        <v>0</v>
      </c>
      <c r="AG1701" s="74" t="n">
        <f aca="false">SUMIFS(Detail!$N$2:$N$9168,Detail!$C$2:$C$9168,$A1701)</f>
        <v>0</v>
      </c>
    </row>
    <row r="1702" customFormat="false" ht="15" hidden="false" customHeight="false" outlineLevel="0" collapsed="false">
      <c r="A1702" s="71" t="s">
        <v>1644</v>
      </c>
      <c r="B1702" s="71" t="s">
        <v>3353</v>
      </c>
      <c r="C1702" s="71" t="s">
        <v>229</v>
      </c>
      <c r="D1702" s="71" t="str">
        <f aca="false">IFERROR(INDEX('Brand Map'!$B$4:$B$125,MATCH(C1702,'Brand Map'!$A$4:$A$125,0)),"Other")</f>
        <v>MJ</v>
      </c>
      <c r="E1702" s="73" t="n">
        <f aca="false">SUMIFS(Detail!$K$2:$K$9168,Detail!$C$2:$C$9168,$A1702)</f>
        <v>0</v>
      </c>
      <c r="F1702" s="73" t="n">
        <f aca="false">SUMIFS(Detail!$E$2:$E$9168,Detail!$C$2:$C$9168,$A1702)</f>
        <v>0</v>
      </c>
      <c r="G1702" s="74" t="n">
        <f aca="false">SUMIFS(Detail!$M$2:$M$9168,Detail!$C$2:$C$9168,$A1702)</f>
        <v>0</v>
      </c>
      <c r="H1702" s="74" t="n">
        <f aca="false">SUMIFS(Detail!$D$2:$D$9168,Detail!$C$2:$C$9168,$A1702)</f>
        <v>0</v>
      </c>
      <c r="I1702" s="74" t="n">
        <v>117</v>
      </c>
      <c r="J1702" s="51" t="n">
        <f aca="false">IF(E1702&gt;0,AF1702/E1702,0)</f>
        <v>0</v>
      </c>
      <c r="K1702" s="51" t="n">
        <f aca="false">IF(G1702&gt;0,AG1702/G1702,0)</f>
        <v>0</v>
      </c>
      <c r="L1702" s="75" t="n">
        <f aca="false">H1702/Settings!$B$16</f>
        <v>0</v>
      </c>
      <c r="M1702" s="76" t="n">
        <f aca="false">H1702/Settings!$B$20</f>
        <v>0</v>
      </c>
      <c r="N1702" s="77" t="n">
        <f aca="false">E1702*Settings!$B$3</f>
        <v>0</v>
      </c>
      <c r="O1702" s="77" t="n">
        <f aca="false">IF(E1702&gt;0,(AF1702-N1702)/SQRT(E1702*Settings!$B$3*(1-Settings!$B$3)),0)</f>
        <v>0</v>
      </c>
      <c r="P1702" s="77" t="n">
        <f aca="false">MAX(0,AF1702-N1702)</f>
        <v>0</v>
      </c>
      <c r="Q1702" s="51" t="n">
        <f aca="false">IF(E1702&gt;=Settings!$B$4,(AF1702+Settings!$B$7*Settings!$B$3)/(E1702+Settings!$B$7),Settings!$B$3)</f>
        <v>0.0748599558648786</v>
      </c>
      <c r="R1702" s="78" t="n">
        <f aca="false">PERCENTRANK($H$2:$H$1780,H1702,6)</f>
        <v>0</v>
      </c>
      <c r="S1702" s="78" t="n">
        <f aca="false">PERCENTRANK($Q$2:$Q$1780,Q1702,6)</f>
        <v>0.0646794</v>
      </c>
      <c r="T1702" s="78" t="n">
        <f aca="false">PERCENTRANK($F$2:$F$1780,F1702,6)</f>
        <v>0</v>
      </c>
      <c r="U1702" s="79" t="n">
        <f aca="false">IF(F1702&gt;0,ROUND((Settings!$B$8*T1702+Settings!$B$9*R1702+Settings!$B$10*S1702)/SUM(Settings!$B$8:$B$10),10),0)</f>
        <v>0</v>
      </c>
      <c r="V1702" s="71" t="str">
        <f aca="false">IF(U1702&gt;0,RANK(U1702,$U$2:$U$1780)+COUNTIF($U$2:U1702,U1702)-1,"")</f>
        <v/>
      </c>
      <c r="W1702" s="71" t="str">
        <f aca="false">IF(V1702="","",IF(V1702&lt;=Settings!$B$11,"1 - Fix first",IF(V1702&lt;=Settings!$B$12,"2 - Review","3 - Monitor")))</f>
        <v/>
      </c>
      <c r="X1702" s="71" t="str">
        <f aca="false">IF(AND(E1702&gt;=Settings!$B$4,AF1702&gt;=Settings!$B$5,O1702&gt;=Settings!$B$6),"HIGH RATE","")</f>
        <v/>
      </c>
      <c r="Y1702" s="71" t="str">
        <f aca="false">IF(F1702&gt;0,RANK(F1702,$F$2:$F$1780)+COUNTIF($F$2:F1702,F1702)-1,"")</f>
        <v/>
      </c>
      <c r="Z1702" s="71" t="str">
        <f aca="false">IF(H1702&gt;0,RANK(H1702,$H$2:$H$1780)+COUNTIF($H$2:H1702,H1702)-1,"")</f>
        <v/>
      </c>
      <c r="AA1702" s="71" t="str">
        <f aca="false">IF(AC1702="","",RANK(AC1702,$AC$2:$AC$1780)+COUNTIF($AC$2:AC1702,AC1702)-1)</f>
        <v/>
      </c>
      <c r="AB1702" s="71" t="str">
        <f aca="false">IF(AD1702="","",RANK(AD1702,$AD$2:$AD$1780)+COUNTIF($AD$2:AD1702,AD1702)-1)</f>
        <v/>
      </c>
      <c r="AC1702" s="71" t="str">
        <f aca="false">IF(AND(AF1702&gt;0,E1702&gt;=Settings!$B$4),ROUND(J1702,10),"")</f>
        <v/>
      </c>
      <c r="AD1702" s="71" t="str">
        <f aca="false">IF(X1702="HIGH RATE",ROUND(O1702,10),"")</f>
        <v/>
      </c>
      <c r="AE1702" s="71" t="s">
        <v>60</v>
      </c>
      <c r="AF1702" s="73" t="n">
        <f aca="false">SUMIFS(Detail!$L$2:$L$9168,Detail!$C$2:$C$9168,$A1702)</f>
        <v>0</v>
      </c>
      <c r="AG1702" s="74" t="n">
        <f aca="false">SUMIFS(Detail!$N$2:$N$9168,Detail!$C$2:$C$9168,$A1702)</f>
        <v>0</v>
      </c>
    </row>
    <row r="1703" customFormat="false" ht="15" hidden="false" customHeight="false" outlineLevel="0" collapsed="false">
      <c r="A1703" s="71" t="s">
        <v>2193</v>
      </c>
      <c r="B1703" s="71" t="s">
        <v>3163</v>
      </c>
      <c r="C1703" s="71" t="s">
        <v>229</v>
      </c>
      <c r="D1703" s="71" t="str">
        <f aca="false">IFERROR(INDEX('Brand Map'!$B$4:$B$125,MATCH(C1703,'Brand Map'!$A$4:$A$125,0)),"Other")</f>
        <v>MJ</v>
      </c>
      <c r="E1703" s="73" t="n">
        <f aca="false">SUMIFS(Detail!$K$2:$K$9168,Detail!$C$2:$C$9168,$A1703)</f>
        <v>1</v>
      </c>
      <c r="F1703" s="73" t="n">
        <f aca="false">SUMIFS(Detail!$E$2:$E$9168,Detail!$C$2:$C$9168,$A1703)</f>
        <v>0</v>
      </c>
      <c r="G1703" s="74" t="n">
        <f aca="false">SUMIFS(Detail!$M$2:$M$9168,Detail!$C$2:$C$9168,$A1703)</f>
        <v>90.89</v>
      </c>
      <c r="H1703" s="74" t="n">
        <f aca="false">SUMIFS(Detail!$D$2:$D$9168,Detail!$C$2:$C$9168,$A1703)</f>
        <v>0</v>
      </c>
      <c r="I1703" s="74" t="n">
        <v>818.31</v>
      </c>
      <c r="J1703" s="51" t="n">
        <f aca="false">IF(E1703&gt;0,AF1703/E1703,0)</f>
        <v>0</v>
      </c>
      <c r="K1703" s="51" t="n">
        <f aca="false">IF(G1703&gt;0,AG1703/G1703,0)</f>
        <v>0</v>
      </c>
      <c r="L1703" s="75" t="n">
        <f aca="false">H1703/Settings!$B$16</f>
        <v>0</v>
      </c>
      <c r="M1703" s="76" t="n">
        <f aca="false">H1703/Settings!$B$20</f>
        <v>0</v>
      </c>
      <c r="N1703" s="77" t="n">
        <f aca="false">E1703*Settings!$B$3</f>
        <v>0.0748599558648786</v>
      </c>
      <c r="O1703" s="77" t="n">
        <f aca="false">IF(E1703&gt;0,(AF1703-N1703)/SQRT(E1703*Settings!$B$3*(1-Settings!$B$3)),0)</f>
        <v>-0.28445989382101</v>
      </c>
      <c r="P1703" s="77" t="n">
        <f aca="false">MAX(0,AF1703-N1703)</f>
        <v>0</v>
      </c>
      <c r="Q1703" s="51" t="n">
        <f aca="false">IF(E1703&gt;=Settings!$B$4,(AF1703+Settings!$B$7*Settings!$B$3)/(E1703+Settings!$B$7),Settings!$B$3)</f>
        <v>0.0748599558648786</v>
      </c>
      <c r="R1703" s="78" t="n">
        <f aca="false">PERCENTRANK($H$2:$H$1780,H1703,6)</f>
        <v>0</v>
      </c>
      <c r="S1703" s="78" t="n">
        <f aca="false">PERCENTRANK($Q$2:$Q$1780,Q1703,6)</f>
        <v>0.0646794</v>
      </c>
      <c r="T1703" s="78" t="n">
        <f aca="false">PERCENTRANK($F$2:$F$1780,F1703,6)</f>
        <v>0</v>
      </c>
      <c r="U1703" s="79" t="n">
        <f aca="false">IF(F1703&gt;0,ROUND((Settings!$B$8*T1703+Settings!$B$9*R1703+Settings!$B$10*S1703)/SUM(Settings!$B$8:$B$10),10),0)</f>
        <v>0</v>
      </c>
      <c r="V1703" s="71" t="str">
        <f aca="false">IF(U1703&gt;0,RANK(U1703,$U$2:$U$1780)+COUNTIF($U$2:U1703,U1703)-1,"")</f>
        <v/>
      </c>
      <c r="W1703" s="71" t="str">
        <f aca="false">IF(V1703="","",IF(V1703&lt;=Settings!$B$11,"1 - Fix first",IF(V1703&lt;=Settings!$B$12,"2 - Review","3 - Monitor")))</f>
        <v/>
      </c>
      <c r="X1703" s="71" t="str">
        <f aca="false">IF(AND(E1703&gt;=Settings!$B$4,AF1703&gt;=Settings!$B$5,O1703&gt;=Settings!$B$6),"HIGH RATE","")</f>
        <v/>
      </c>
      <c r="Y1703" s="71" t="str">
        <f aca="false">IF(F1703&gt;0,RANK(F1703,$F$2:$F$1780)+COUNTIF($F$2:F1703,F1703)-1,"")</f>
        <v/>
      </c>
      <c r="Z1703" s="71" t="str">
        <f aca="false">IF(H1703&gt;0,RANK(H1703,$H$2:$H$1780)+COUNTIF($H$2:H1703,H1703)-1,"")</f>
        <v/>
      </c>
      <c r="AA1703" s="71" t="str">
        <f aca="false">IF(AC1703="","",RANK(AC1703,$AC$2:$AC$1780)+COUNTIF($AC$2:AC1703,AC1703)-1)</f>
        <v/>
      </c>
      <c r="AB1703" s="71" t="str">
        <f aca="false">IF(AD1703="","",RANK(AD1703,$AD$2:$AD$1780)+COUNTIF($AD$2:AD1703,AD1703)-1)</f>
        <v/>
      </c>
      <c r="AC1703" s="71" t="str">
        <f aca="false">IF(AND(AF1703&gt;0,E1703&gt;=Settings!$B$4),ROUND(J1703,10),"")</f>
        <v/>
      </c>
      <c r="AD1703" s="71" t="str">
        <f aca="false">IF(X1703="HIGH RATE",ROUND(O1703,10),"")</f>
        <v/>
      </c>
      <c r="AE1703" s="71" t="s">
        <v>62</v>
      </c>
      <c r="AF1703" s="73" t="n">
        <f aca="false">SUMIFS(Detail!$L$2:$L$9168,Detail!$C$2:$C$9168,$A1703)</f>
        <v>0</v>
      </c>
      <c r="AG1703" s="74" t="n">
        <f aca="false">SUMIFS(Detail!$N$2:$N$9168,Detail!$C$2:$C$9168,$A1703)</f>
        <v>0</v>
      </c>
    </row>
    <row r="1704" customFormat="false" ht="15" hidden="false" customHeight="false" outlineLevel="0" collapsed="false">
      <c r="A1704" s="71" t="s">
        <v>1006</v>
      </c>
      <c r="B1704" s="71" t="s">
        <v>3354</v>
      </c>
      <c r="C1704" s="71" t="s">
        <v>229</v>
      </c>
      <c r="D1704" s="71" t="str">
        <f aca="false">IFERROR(INDEX('Brand Map'!$B$4:$B$125,MATCH(C1704,'Brand Map'!$A$4:$A$125,0)),"Other")</f>
        <v>MJ</v>
      </c>
      <c r="E1704" s="73" t="n">
        <f aca="false">SUMIFS(Detail!$K$2:$K$9168,Detail!$C$2:$C$9168,$A1704)</f>
        <v>0</v>
      </c>
      <c r="F1704" s="73" t="n">
        <f aca="false">SUMIFS(Detail!$E$2:$E$9168,Detail!$C$2:$C$9168,$A1704)</f>
        <v>0</v>
      </c>
      <c r="G1704" s="74" t="n">
        <f aca="false">SUMIFS(Detail!$M$2:$M$9168,Detail!$C$2:$C$9168,$A1704)</f>
        <v>0</v>
      </c>
      <c r="H1704" s="74" t="n">
        <f aca="false">SUMIFS(Detail!$D$2:$D$9168,Detail!$C$2:$C$9168,$A1704)</f>
        <v>0</v>
      </c>
      <c r="I1704" s="74" t="n">
        <v>164.95</v>
      </c>
      <c r="J1704" s="51" t="n">
        <f aca="false">IF(E1704&gt;0,AF1704/E1704,0)</f>
        <v>0</v>
      </c>
      <c r="K1704" s="51" t="n">
        <f aca="false">IF(G1704&gt;0,AG1704/G1704,0)</f>
        <v>0</v>
      </c>
      <c r="L1704" s="75" t="n">
        <f aca="false">H1704/Settings!$B$16</f>
        <v>0</v>
      </c>
      <c r="M1704" s="76" t="n">
        <f aca="false">H1704/Settings!$B$20</f>
        <v>0</v>
      </c>
      <c r="N1704" s="77" t="n">
        <f aca="false">E1704*Settings!$B$3</f>
        <v>0</v>
      </c>
      <c r="O1704" s="77" t="n">
        <f aca="false">IF(E1704&gt;0,(AF1704-N1704)/SQRT(E1704*Settings!$B$3*(1-Settings!$B$3)),0)</f>
        <v>0</v>
      </c>
      <c r="P1704" s="77" t="n">
        <f aca="false">MAX(0,AF1704-N1704)</f>
        <v>0</v>
      </c>
      <c r="Q1704" s="51" t="n">
        <f aca="false">IF(E1704&gt;=Settings!$B$4,(AF1704+Settings!$B$7*Settings!$B$3)/(E1704+Settings!$B$7),Settings!$B$3)</f>
        <v>0.0748599558648786</v>
      </c>
      <c r="R1704" s="78" t="n">
        <f aca="false">PERCENTRANK($H$2:$H$1780,H1704,6)</f>
        <v>0</v>
      </c>
      <c r="S1704" s="78" t="n">
        <f aca="false">PERCENTRANK($Q$2:$Q$1780,Q1704,6)</f>
        <v>0.0646794</v>
      </c>
      <c r="T1704" s="78" t="n">
        <f aca="false">PERCENTRANK($F$2:$F$1780,F1704,6)</f>
        <v>0</v>
      </c>
      <c r="U1704" s="79" t="n">
        <f aca="false">IF(F1704&gt;0,ROUND((Settings!$B$8*T1704+Settings!$B$9*R1704+Settings!$B$10*S1704)/SUM(Settings!$B$8:$B$10),10),0)</f>
        <v>0</v>
      </c>
      <c r="V1704" s="71" t="str">
        <f aca="false">IF(U1704&gt;0,RANK(U1704,$U$2:$U$1780)+COUNTIF($U$2:U1704,U1704)-1,"")</f>
        <v/>
      </c>
      <c r="W1704" s="71" t="str">
        <f aca="false">IF(V1704="","",IF(V1704&lt;=Settings!$B$11,"1 - Fix first",IF(V1704&lt;=Settings!$B$12,"2 - Review","3 - Monitor")))</f>
        <v/>
      </c>
      <c r="X1704" s="71" t="str">
        <f aca="false">IF(AND(E1704&gt;=Settings!$B$4,AF1704&gt;=Settings!$B$5,O1704&gt;=Settings!$B$6),"HIGH RATE","")</f>
        <v/>
      </c>
      <c r="Y1704" s="71" t="str">
        <f aca="false">IF(F1704&gt;0,RANK(F1704,$F$2:$F$1780)+COUNTIF($F$2:F1704,F1704)-1,"")</f>
        <v/>
      </c>
      <c r="Z1704" s="71" t="str">
        <f aca="false">IF(H1704&gt;0,RANK(H1704,$H$2:$H$1780)+COUNTIF($H$2:H1704,H1704)-1,"")</f>
        <v/>
      </c>
      <c r="AA1704" s="71" t="str">
        <f aca="false">IF(AC1704="","",RANK(AC1704,$AC$2:$AC$1780)+COUNTIF($AC$2:AC1704,AC1704)-1)</f>
        <v/>
      </c>
      <c r="AB1704" s="71" t="str">
        <f aca="false">IF(AD1704="","",RANK(AD1704,$AD$2:$AD$1780)+COUNTIF($AD$2:AD1704,AD1704)-1)</f>
        <v/>
      </c>
      <c r="AC1704" s="71" t="str">
        <f aca="false">IF(AND(AF1704&gt;0,E1704&gt;=Settings!$B$4),ROUND(J1704,10),"")</f>
        <v/>
      </c>
      <c r="AD1704" s="71" t="str">
        <f aca="false">IF(X1704="HIGH RATE",ROUND(O1704,10),"")</f>
        <v/>
      </c>
      <c r="AE1704" s="71" t="s">
        <v>60</v>
      </c>
      <c r="AF1704" s="73" t="n">
        <f aca="false">SUMIFS(Detail!$L$2:$L$9168,Detail!$C$2:$C$9168,$A1704)</f>
        <v>0</v>
      </c>
      <c r="AG1704" s="74" t="n">
        <f aca="false">SUMIFS(Detail!$N$2:$N$9168,Detail!$C$2:$C$9168,$A1704)</f>
        <v>0</v>
      </c>
    </row>
    <row r="1705" customFormat="false" ht="15" hidden="false" customHeight="false" outlineLevel="0" collapsed="false">
      <c r="A1705" s="71" t="s">
        <v>1954</v>
      </c>
      <c r="B1705" s="71" t="s">
        <v>834</v>
      </c>
      <c r="C1705" s="71" t="s">
        <v>832</v>
      </c>
      <c r="D1705" s="71" t="str">
        <f aca="false">IFERROR(INDEX('Brand Map'!$B$4:$B$125,MATCH(C1705,'Brand Map'!$A$4:$A$125,0)),"Other")</f>
        <v>Free / add-on / admin items</v>
      </c>
      <c r="E1705" s="73" t="n">
        <f aca="false">SUMIFS(Detail!$K$2:$K$9168,Detail!$C$2:$C$9168,$A1705)</f>
        <v>0</v>
      </c>
      <c r="F1705" s="73" t="n">
        <f aca="false">SUMIFS(Detail!$E$2:$E$9168,Detail!$C$2:$C$9168,$A1705)</f>
        <v>0</v>
      </c>
      <c r="G1705" s="74" t="n">
        <f aca="false">SUMIFS(Detail!$M$2:$M$9168,Detail!$C$2:$C$9168,$A1705)</f>
        <v>0</v>
      </c>
      <c r="H1705" s="74" t="n">
        <f aca="false">SUMIFS(Detail!$D$2:$D$9168,Detail!$C$2:$C$9168,$A1705)</f>
        <v>0</v>
      </c>
      <c r="I1705" s="74" t="n">
        <v>49.95</v>
      </c>
      <c r="J1705" s="51" t="n">
        <f aca="false">IF(E1705&gt;0,AF1705/E1705,0)</f>
        <v>0</v>
      </c>
      <c r="K1705" s="51" t="n">
        <f aca="false">IF(G1705&gt;0,AG1705/G1705,0)</f>
        <v>0</v>
      </c>
      <c r="L1705" s="75" t="n">
        <f aca="false">H1705/Settings!$B$16</f>
        <v>0</v>
      </c>
      <c r="M1705" s="76" t="n">
        <f aca="false">H1705/Settings!$B$20</f>
        <v>0</v>
      </c>
      <c r="N1705" s="77" t="n">
        <f aca="false">E1705*Settings!$B$3</f>
        <v>0</v>
      </c>
      <c r="O1705" s="77" t="n">
        <f aca="false">IF(E1705&gt;0,(AF1705-N1705)/SQRT(E1705*Settings!$B$3*(1-Settings!$B$3)),0)</f>
        <v>0</v>
      </c>
      <c r="P1705" s="77" t="n">
        <f aca="false">MAX(0,AF1705-N1705)</f>
        <v>0</v>
      </c>
      <c r="Q1705" s="51" t="n">
        <f aca="false">IF(E1705&gt;=Settings!$B$4,(AF1705+Settings!$B$7*Settings!$B$3)/(E1705+Settings!$B$7),Settings!$B$3)</f>
        <v>0.0748599558648786</v>
      </c>
      <c r="R1705" s="78" t="n">
        <f aca="false">PERCENTRANK($H$2:$H$1780,H1705,6)</f>
        <v>0</v>
      </c>
      <c r="S1705" s="78" t="n">
        <f aca="false">PERCENTRANK($Q$2:$Q$1780,Q1705,6)</f>
        <v>0.0646794</v>
      </c>
      <c r="T1705" s="78" t="n">
        <f aca="false">PERCENTRANK($F$2:$F$1780,F1705,6)</f>
        <v>0</v>
      </c>
      <c r="U1705" s="79" t="n">
        <f aca="false">IF(F1705&gt;0,ROUND((Settings!$B$8*T1705+Settings!$B$9*R1705+Settings!$B$10*S1705)/SUM(Settings!$B$8:$B$10),10),0)</f>
        <v>0</v>
      </c>
      <c r="V1705" s="71" t="str">
        <f aca="false">IF(U1705&gt;0,RANK(U1705,$U$2:$U$1780)+COUNTIF($U$2:U1705,U1705)-1,"")</f>
        <v/>
      </c>
      <c r="W1705" s="71" t="str">
        <f aca="false">IF(V1705="","",IF(V1705&lt;=Settings!$B$11,"1 - Fix first",IF(V1705&lt;=Settings!$B$12,"2 - Review","3 - Monitor")))</f>
        <v/>
      </c>
      <c r="X1705" s="71" t="str">
        <f aca="false">IF(AND(E1705&gt;=Settings!$B$4,AF1705&gt;=Settings!$B$5,O1705&gt;=Settings!$B$6),"HIGH RATE","")</f>
        <v/>
      </c>
      <c r="Y1705" s="71" t="str">
        <f aca="false">IF(F1705&gt;0,RANK(F1705,$F$2:$F$1780)+COUNTIF($F$2:F1705,F1705)-1,"")</f>
        <v/>
      </c>
      <c r="Z1705" s="71" t="str">
        <f aca="false">IF(H1705&gt;0,RANK(H1705,$H$2:$H$1780)+COUNTIF($H$2:H1705,H1705)-1,"")</f>
        <v/>
      </c>
      <c r="AA1705" s="71" t="str">
        <f aca="false">IF(AC1705="","",RANK(AC1705,$AC$2:$AC$1780)+COUNTIF($AC$2:AC1705,AC1705)-1)</f>
        <v/>
      </c>
      <c r="AB1705" s="71" t="str">
        <f aca="false">IF(AD1705="","",RANK(AD1705,$AD$2:$AD$1780)+COUNTIF($AD$2:AD1705,AD1705)-1)</f>
        <v/>
      </c>
      <c r="AC1705" s="71" t="str">
        <f aca="false">IF(AND(AF1705&gt;0,E1705&gt;=Settings!$B$4),ROUND(J1705,10),"")</f>
        <v/>
      </c>
      <c r="AD1705" s="71" t="str">
        <f aca="false">IF(X1705="HIGH RATE",ROUND(O1705,10),"")</f>
        <v/>
      </c>
      <c r="AE1705" s="71" t="s">
        <v>60</v>
      </c>
      <c r="AF1705" s="73" t="n">
        <f aca="false">SUMIFS(Detail!$L$2:$L$9168,Detail!$C$2:$C$9168,$A1705)</f>
        <v>0</v>
      </c>
      <c r="AG1705" s="74" t="n">
        <f aca="false">SUMIFS(Detail!$N$2:$N$9168,Detail!$C$2:$C$9168,$A1705)</f>
        <v>0</v>
      </c>
    </row>
    <row r="1706" customFormat="false" ht="15" hidden="false" customHeight="false" outlineLevel="0" collapsed="false">
      <c r="A1706" s="71" t="s">
        <v>833</v>
      </c>
      <c r="B1706" s="71" t="s">
        <v>834</v>
      </c>
      <c r="C1706" s="71" t="s">
        <v>832</v>
      </c>
      <c r="D1706" s="71" t="str">
        <f aca="false">IFERROR(INDEX('Brand Map'!$B$4:$B$125,MATCH(C1706,'Brand Map'!$A$4:$A$125,0)),"Other")</f>
        <v>Free / add-on / admin items</v>
      </c>
      <c r="E1706" s="73" t="n">
        <f aca="false">SUMIFS(Detail!$K$2:$K$9168,Detail!$C$2:$C$9168,$A1706)</f>
        <v>0</v>
      </c>
      <c r="F1706" s="73" t="n">
        <f aca="false">SUMIFS(Detail!$E$2:$E$9168,Detail!$C$2:$C$9168,$A1706)</f>
        <v>0</v>
      </c>
      <c r="G1706" s="74" t="n">
        <f aca="false">SUMIFS(Detail!$M$2:$M$9168,Detail!$C$2:$C$9168,$A1706)</f>
        <v>0</v>
      </c>
      <c r="H1706" s="74" t="n">
        <f aca="false">SUMIFS(Detail!$D$2:$D$9168,Detail!$C$2:$C$9168,$A1706)</f>
        <v>0</v>
      </c>
      <c r="I1706" s="74" t="n">
        <v>59.85</v>
      </c>
      <c r="J1706" s="51" t="n">
        <f aca="false">IF(E1706&gt;0,AF1706/E1706,0)</f>
        <v>0</v>
      </c>
      <c r="K1706" s="51" t="n">
        <f aca="false">IF(G1706&gt;0,AG1706/G1706,0)</f>
        <v>0</v>
      </c>
      <c r="L1706" s="75" t="n">
        <f aca="false">H1706/Settings!$B$16</f>
        <v>0</v>
      </c>
      <c r="M1706" s="76" t="n">
        <f aca="false">H1706/Settings!$B$20</f>
        <v>0</v>
      </c>
      <c r="N1706" s="77" t="n">
        <f aca="false">E1706*Settings!$B$3</f>
        <v>0</v>
      </c>
      <c r="O1706" s="77" t="n">
        <f aca="false">IF(E1706&gt;0,(AF1706-N1706)/SQRT(E1706*Settings!$B$3*(1-Settings!$B$3)),0)</f>
        <v>0</v>
      </c>
      <c r="P1706" s="77" t="n">
        <f aca="false">MAX(0,AF1706-N1706)</f>
        <v>0</v>
      </c>
      <c r="Q1706" s="51" t="n">
        <f aca="false">IF(E1706&gt;=Settings!$B$4,(AF1706+Settings!$B$7*Settings!$B$3)/(E1706+Settings!$B$7),Settings!$B$3)</f>
        <v>0.0748599558648786</v>
      </c>
      <c r="R1706" s="78" t="n">
        <f aca="false">PERCENTRANK($H$2:$H$1780,H1706,6)</f>
        <v>0</v>
      </c>
      <c r="S1706" s="78" t="n">
        <f aca="false">PERCENTRANK($Q$2:$Q$1780,Q1706,6)</f>
        <v>0.0646794</v>
      </c>
      <c r="T1706" s="78" t="n">
        <f aca="false">PERCENTRANK($F$2:$F$1780,F1706,6)</f>
        <v>0</v>
      </c>
      <c r="U1706" s="79" t="n">
        <f aca="false">IF(F1706&gt;0,ROUND((Settings!$B$8*T1706+Settings!$B$9*R1706+Settings!$B$10*S1706)/SUM(Settings!$B$8:$B$10),10),0)</f>
        <v>0</v>
      </c>
      <c r="V1706" s="71" t="str">
        <f aca="false">IF(U1706&gt;0,RANK(U1706,$U$2:$U$1780)+COUNTIF($U$2:U1706,U1706)-1,"")</f>
        <v/>
      </c>
      <c r="W1706" s="71" t="str">
        <f aca="false">IF(V1706="","",IF(V1706&lt;=Settings!$B$11,"1 - Fix first",IF(V1706&lt;=Settings!$B$12,"2 - Review","3 - Monitor")))</f>
        <v/>
      </c>
      <c r="X1706" s="71" t="str">
        <f aca="false">IF(AND(E1706&gt;=Settings!$B$4,AF1706&gt;=Settings!$B$5,O1706&gt;=Settings!$B$6),"HIGH RATE","")</f>
        <v/>
      </c>
      <c r="Y1706" s="71" t="str">
        <f aca="false">IF(F1706&gt;0,RANK(F1706,$F$2:$F$1780)+COUNTIF($F$2:F1706,F1706)-1,"")</f>
        <v/>
      </c>
      <c r="Z1706" s="71" t="str">
        <f aca="false">IF(H1706&gt;0,RANK(H1706,$H$2:$H$1780)+COUNTIF($H$2:H1706,H1706)-1,"")</f>
        <v/>
      </c>
      <c r="AA1706" s="71" t="str">
        <f aca="false">IF(AC1706="","",RANK(AC1706,$AC$2:$AC$1780)+COUNTIF($AC$2:AC1706,AC1706)-1)</f>
        <v/>
      </c>
      <c r="AB1706" s="71" t="str">
        <f aca="false">IF(AD1706="","",RANK(AD1706,$AD$2:$AD$1780)+COUNTIF($AD$2:AD1706,AD1706)-1)</f>
        <v/>
      </c>
      <c r="AC1706" s="71" t="str">
        <f aca="false">IF(AND(AF1706&gt;0,E1706&gt;=Settings!$B$4),ROUND(J1706,10),"")</f>
        <v/>
      </c>
      <c r="AD1706" s="71" t="str">
        <f aca="false">IF(X1706="HIGH RATE",ROUND(O1706,10),"")</f>
        <v/>
      </c>
      <c r="AE1706" s="71" t="s">
        <v>60</v>
      </c>
      <c r="AF1706" s="73" t="n">
        <f aca="false">SUMIFS(Detail!$L$2:$L$9168,Detail!$C$2:$C$9168,$A1706)</f>
        <v>0</v>
      </c>
      <c r="AG1706" s="74" t="n">
        <f aca="false">SUMIFS(Detail!$N$2:$N$9168,Detail!$C$2:$C$9168,$A1706)</f>
        <v>0</v>
      </c>
    </row>
    <row r="1707" customFormat="false" ht="15" hidden="false" customHeight="false" outlineLevel="0" collapsed="false">
      <c r="A1707" s="71" t="s">
        <v>1787</v>
      </c>
      <c r="B1707" s="71" t="s">
        <v>3355</v>
      </c>
      <c r="C1707" s="71" t="s">
        <v>316</v>
      </c>
      <c r="D1707" s="71" t="str">
        <f aca="false">IFERROR(INDEX('Brand Map'!$B$4:$B$125,MATCH(C1707,'Brand Map'!$A$4:$A$125,0)),"Other")</f>
        <v>OR</v>
      </c>
      <c r="E1707" s="73" t="n">
        <f aca="false">SUMIFS(Detail!$K$2:$K$9168,Detail!$C$2:$C$9168,$A1707)</f>
        <v>1</v>
      </c>
      <c r="F1707" s="73" t="n">
        <f aca="false">SUMIFS(Detail!$E$2:$E$9168,Detail!$C$2:$C$9168,$A1707)</f>
        <v>0</v>
      </c>
      <c r="G1707" s="74" t="n">
        <f aca="false">SUMIFS(Detail!$M$2:$M$9168,Detail!$C$2:$C$9168,$A1707)</f>
        <v>163.59</v>
      </c>
      <c r="H1707" s="74" t="n">
        <f aca="false">SUMIFS(Detail!$D$2:$D$9168,Detail!$C$2:$C$9168,$A1707)</f>
        <v>0</v>
      </c>
      <c r="I1707" s="74" t="n">
        <v>4008.85</v>
      </c>
      <c r="J1707" s="51" t="n">
        <f aca="false">IF(E1707&gt;0,AF1707/E1707,0)</f>
        <v>0</v>
      </c>
      <c r="K1707" s="51" t="n">
        <f aca="false">IF(G1707&gt;0,AG1707/G1707,0)</f>
        <v>0</v>
      </c>
      <c r="L1707" s="75" t="n">
        <f aca="false">H1707/Settings!$B$16</f>
        <v>0</v>
      </c>
      <c r="M1707" s="76" t="n">
        <f aca="false">H1707/Settings!$B$20</f>
        <v>0</v>
      </c>
      <c r="N1707" s="77" t="n">
        <f aca="false">E1707*Settings!$B$3</f>
        <v>0.0748599558648786</v>
      </c>
      <c r="O1707" s="77" t="n">
        <f aca="false">IF(E1707&gt;0,(AF1707-N1707)/SQRT(E1707*Settings!$B$3*(1-Settings!$B$3)),0)</f>
        <v>-0.28445989382101</v>
      </c>
      <c r="P1707" s="77" t="n">
        <f aca="false">MAX(0,AF1707-N1707)</f>
        <v>0</v>
      </c>
      <c r="Q1707" s="51" t="n">
        <f aca="false">IF(E1707&gt;=Settings!$B$4,(AF1707+Settings!$B$7*Settings!$B$3)/(E1707+Settings!$B$7),Settings!$B$3)</f>
        <v>0.0748599558648786</v>
      </c>
      <c r="R1707" s="78" t="n">
        <f aca="false">PERCENTRANK($H$2:$H$1780,H1707,6)</f>
        <v>0</v>
      </c>
      <c r="S1707" s="78" t="n">
        <f aca="false">PERCENTRANK($Q$2:$Q$1780,Q1707,6)</f>
        <v>0.0646794</v>
      </c>
      <c r="T1707" s="78" t="n">
        <f aca="false">PERCENTRANK($F$2:$F$1780,F1707,6)</f>
        <v>0</v>
      </c>
      <c r="U1707" s="79" t="n">
        <f aca="false">IF(F1707&gt;0,ROUND((Settings!$B$8*T1707+Settings!$B$9*R1707+Settings!$B$10*S1707)/SUM(Settings!$B$8:$B$10),10),0)</f>
        <v>0</v>
      </c>
      <c r="V1707" s="71" t="str">
        <f aca="false">IF(U1707&gt;0,RANK(U1707,$U$2:$U$1780)+COUNTIF($U$2:U1707,U1707)-1,"")</f>
        <v/>
      </c>
      <c r="W1707" s="71" t="str">
        <f aca="false">IF(V1707="","",IF(V1707&lt;=Settings!$B$11,"1 - Fix first",IF(V1707&lt;=Settings!$B$12,"2 - Review","3 - Monitor")))</f>
        <v/>
      </c>
      <c r="X1707" s="71" t="str">
        <f aca="false">IF(AND(E1707&gt;=Settings!$B$4,AF1707&gt;=Settings!$B$5,O1707&gt;=Settings!$B$6),"HIGH RATE","")</f>
        <v/>
      </c>
      <c r="Y1707" s="71" t="str">
        <f aca="false">IF(F1707&gt;0,RANK(F1707,$F$2:$F$1780)+COUNTIF($F$2:F1707,F1707)-1,"")</f>
        <v/>
      </c>
      <c r="Z1707" s="71" t="str">
        <f aca="false">IF(H1707&gt;0,RANK(H1707,$H$2:$H$1780)+COUNTIF($H$2:H1707,H1707)-1,"")</f>
        <v/>
      </c>
      <c r="AA1707" s="71" t="str">
        <f aca="false">IF(AC1707="","",RANK(AC1707,$AC$2:$AC$1780)+COUNTIF($AC$2:AC1707,AC1707)-1)</f>
        <v/>
      </c>
      <c r="AB1707" s="71" t="str">
        <f aca="false">IF(AD1707="","",RANK(AD1707,$AD$2:$AD$1780)+COUNTIF($AD$2:AD1707,AD1707)-1)</f>
        <v/>
      </c>
      <c r="AC1707" s="71" t="str">
        <f aca="false">IF(AND(AF1707&gt;0,E1707&gt;=Settings!$B$4),ROUND(J1707,10),"")</f>
        <v/>
      </c>
      <c r="AD1707" s="71" t="str">
        <f aca="false">IF(X1707="HIGH RATE",ROUND(O1707,10),"")</f>
        <v/>
      </c>
      <c r="AE1707" s="71" t="s">
        <v>59</v>
      </c>
      <c r="AF1707" s="73" t="n">
        <f aca="false">SUMIFS(Detail!$L$2:$L$9168,Detail!$C$2:$C$9168,$A1707)</f>
        <v>0</v>
      </c>
      <c r="AG1707" s="74" t="n">
        <f aca="false">SUMIFS(Detail!$N$2:$N$9168,Detail!$C$2:$C$9168,$A1707)</f>
        <v>0</v>
      </c>
    </row>
    <row r="1708" customFormat="false" ht="15" hidden="false" customHeight="false" outlineLevel="0" collapsed="false">
      <c r="A1708" s="71" t="s">
        <v>2167</v>
      </c>
      <c r="B1708" s="71" t="s">
        <v>3356</v>
      </c>
      <c r="C1708" s="71" t="s">
        <v>316</v>
      </c>
      <c r="D1708" s="71" t="str">
        <f aca="false">IFERROR(INDEX('Brand Map'!$B$4:$B$125,MATCH(C1708,'Brand Map'!$A$4:$A$125,0)),"Other")</f>
        <v>OR</v>
      </c>
      <c r="E1708" s="73" t="n">
        <f aca="false">SUMIFS(Detail!$K$2:$K$9168,Detail!$C$2:$C$9168,$A1708)</f>
        <v>0</v>
      </c>
      <c r="F1708" s="73" t="n">
        <f aca="false">SUMIFS(Detail!$E$2:$E$9168,Detail!$C$2:$C$9168,$A1708)</f>
        <v>0</v>
      </c>
      <c r="G1708" s="74" t="n">
        <f aca="false">SUMIFS(Detail!$M$2:$M$9168,Detail!$C$2:$C$9168,$A1708)</f>
        <v>0</v>
      </c>
      <c r="H1708" s="74" t="n">
        <f aca="false">SUMIFS(Detail!$D$2:$D$9168,Detail!$C$2:$C$9168,$A1708)</f>
        <v>0</v>
      </c>
      <c r="I1708" s="74" t="n">
        <v>1992.33</v>
      </c>
      <c r="J1708" s="51" t="n">
        <f aca="false">IF(E1708&gt;0,AF1708/E1708,0)</f>
        <v>0</v>
      </c>
      <c r="K1708" s="51" t="n">
        <f aca="false">IF(G1708&gt;0,AG1708/G1708,0)</f>
        <v>0</v>
      </c>
      <c r="L1708" s="75" t="n">
        <f aca="false">H1708/Settings!$B$16</f>
        <v>0</v>
      </c>
      <c r="M1708" s="76" t="n">
        <f aca="false">H1708/Settings!$B$20</f>
        <v>0</v>
      </c>
      <c r="N1708" s="77" t="n">
        <f aca="false">E1708*Settings!$B$3</f>
        <v>0</v>
      </c>
      <c r="O1708" s="77" t="n">
        <f aca="false">IF(E1708&gt;0,(AF1708-N1708)/SQRT(E1708*Settings!$B$3*(1-Settings!$B$3)),0)</f>
        <v>0</v>
      </c>
      <c r="P1708" s="77" t="n">
        <f aca="false">MAX(0,AF1708-N1708)</f>
        <v>0</v>
      </c>
      <c r="Q1708" s="51" t="n">
        <f aca="false">IF(E1708&gt;=Settings!$B$4,(AF1708+Settings!$B$7*Settings!$B$3)/(E1708+Settings!$B$7),Settings!$B$3)</f>
        <v>0.0748599558648786</v>
      </c>
      <c r="R1708" s="78" t="n">
        <f aca="false">PERCENTRANK($H$2:$H$1780,H1708,6)</f>
        <v>0</v>
      </c>
      <c r="S1708" s="78" t="n">
        <f aca="false">PERCENTRANK($Q$2:$Q$1780,Q1708,6)</f>
        <v>0.0646794</v>
      </c>
      <c r="T1708" s="78" t="n">
        <f aca="false">PERCENTRANK($F$2:$F$1780,F1708,6)</f>
        <v>0</v>
      </c>
      <c r="U1708" s="79" t="n">
        <f aca="false">IF(F1708&gt;0,ROUND((Settings!$B$8*T1708+Settings!$B$9*R1708+Settings!$B$10*S1708)/SUM(Settings!$B$8:$B$10),10),0)</f>
        <v>0</v>
      </c>
      <c r="V1708" s="71" t="str">
        <f aca="false">IF(U1708&gt;0,RANK(U1708,$U$2:$U$1780)+COUNTIF($U$2:U1708,U1708)-1,"")</f>
        <v/>
      </c>
      <c r="W1708" s="71" t="str">
        <f aca="false">IF(V1708="","",IF(V1708&lt;=Settings!$B$11,"1 - Fix first",IF(V1708&lt;=Settings!$B$12,"2 - Review","3 - Monitor")))</f>
        <v/>
      </c>
      <c r="X1708" s="71" t="str">
        <f aca="false">IF(AND(E1708&gt;=Settings!$B$4,AF1708&gt;=Settings!$B$5,O1708&gt;=Settings!$B$6),"HIGH RATE","")</f>
        <v/>
      </c>
      <c r="Y1708" s="71" t="str">
        <f aca="false">IF(F1708&gt;0,RANK(F1708,$F$2:$F$1780)+COUNTIF($F$2:F1708,F1708)-1,"")</f>
        <v/>
      </c>
      <c r="Z1708" s="71" t="str">
        <f aca="false">IF(H1708&gt;0,RANK(H1708,$H$2:$H$1780)+COUNTIF($H$2:H1708,H1708)-1,"")</f>
        <v/>
      </c>
      <c r="AA1708" s="71" t="str">
        <f aca="false">IF(AC1708="","",RANK(AC1708,$AC$2:$AC$1780)+COUNTIF($AC$2:AC1708,AC1708)-1)</f>
        <v/>
      </c>
      <c r="AB1708" s="71" t="str">
        <f aca="false">IF(AD1708="","",RANK(AD1708,$AD$2:$AD$1780)+COUNTIF($AD$2:AD1708,AD1708)-1)</f>
        <v/>
      </c>
      <c r="AC1708" s="71" t="str">
        <f aca="false">IF(AND(AF1708&gt;0,E1708&gt;=Settings!$B$4),ROUND(J1708,10),"")</f>
        <v/>
      </c>
      <c r="AD1708" s="71" t="str">
        <f aca="false">IF(X1708="HIGH RATE",ROUND(O1708,10),"")</f>
        <v/>
      </c>
      <c r="AE1708" s="71" t="s">
        <v>59</v>
      </c>
      <c r="AF1708" s="73" t="n">
        <f aca="false">SUMIFS(Detail!$L$2:$L$9168,Detail!$C$2:$C$9168,$A1708)</f>
        <v>0</v>
      </c>
      <c r="AG1708" s="74" t="n">
        <f aca="false">SUMIFS(Detail!$N$2:$N$9168,Detail!$C$2:$C$9168,$A1708)</f>
        <v>0</v>
      </c>
    </row>
    <row r="1709" customFormat="false" ht="15" hidden="false" customHeight="false" outlineLevel="0" collapsed="false">
      <c r="A1709" s="71" t="s">
        <v>1294</v>
      </c>
      <c r="B1709" s="71" t="s">
        <v>3357</v>
      </c>
      <c r="C1709" s="71" t="s">
        <v>639</v>
      </c>
      <c r="D1709" s="71" t="str">
        <f aca="false">IFERROR(INDEX('Brand Map'!$B$4:$B$125,MATCH(C1709,'Brand Map'!$A$4:$A$125,0)),"Other")</f>
        <v>Other (small prefixes)</v>
      </c>
      <c r="E1709" s="73" t="n">
        <f aca="false">SUMIFS(Detail!$K$2:$K$9168,Detail!$C$2:$C$9168,$A1709)</f>
        <v>2</v>
      </c>
      <c r="F1709" s="73" t="n">
        <f aca="false">SUMIFS(Detail!$E$2:$E$9168,Detail!$C$2:$C$9168,$A1709)</f>
        <v>0</v>
      </c>
      <c r="G1709" s="74" t="n">
        <f aca="false">SUMIFS(Detail!$M$2:$M$9168,Detail!$C$2:$C$9168,$A1709)</f>
        <v>139.9</v>
      </c>
      <c r="H1709" s="74" t="n">
        <f aca="false">SUMIFS(Detail!$D$2:$D$9168,Detail!$C$2:$C$9168,$A1709)</f>
        <v>0</v>
      </c>
      <c r="I1709" s="74" t="n">
        <v>403.75</v>
      </c>
      <c r="J1709" s="51" t="n">
        <f aca="false">IF(E1709&gt;0,AF1709/E1709,0)</f>
        <v>0</v>
      </c>
      <c r="K1709" s="51" t="n">
        <f aca="false">IF(G1709&gt;0,AG1709/G1709,0)</f>
        <v>0</v>
      </c>
      <c r="L1709" s="75" t="n">
        <f aca="false">H1709/Settings!$B$16</f>
        <v>0</v>
      </c>
      <c r="M1709" s="76" t="n">
        <f aca="false">H1709/Settings!$B$20</f>
        <v>0</v>
      </c>
      <c r="N1709" s="77" t="n">
        <f aca="false">E1709*Settings!$B$3</f>
        <v>0.149719911729757</v>
      </c>
      <c r="O1709" s="77" t="n">
        <f aca="false">IF(E1709&gt;0,(AF1709-N1709)/SQRT(E1709*Settings!$B$3*(1-Settings!$B$3)),0)</f>
        <v>-0.402287039792884</v>
      </c>
      <c r="P1709" s="77" t="n">
        <f aca="false">MAX(0,AF1709-N1709)</f>
        <v>0</v>
      </c>
      <c r="Q1709" s="51" t="n">
        <f aca="false">IF(E1709&gt;=Settings!$B$4,(AF1709+Settings!$B$7*Settings!$B$3)/(E1709+Settings!$B$7),Settings!$B$3)</f>
        <v>0.0748599558648786</v>
      </c>
      <c r="R1709" s="78" t="n">
        <f aca="false">PERCENTRANK($H$2:$H$1780,H1709,6)</f>
        <v>0</v>
      </c>
      <c r="S1709" s="78" t="n">
        <f aca="false">PERCENTRANK($Q$2:$Q$1780,Q1709,6)</f>
        <v>0.0646794</v>
      </c>
      <c r="T1709" s="78" t="n">
        <f aca="false">PERCENTRANK($F$2:$F$1780,F1709,6)</f>
        <v>0</v>
      </c>
      <c r="U1709" s="79" t="n">
        <f aca="false">IF(F1709&gt;0,ROUND((Settings!$B$8*T1709+Settings!$B$9*R1709+Settings!$B$10*S1709)/SUM(Settings!$B$8:$B$10),10),0)</f>
        <v>0</v>
      </c>
      <c r="V1709" s="71" t="str">
        <f aca="false">IF(U1709&gt;0,RANK(U1709,$U$2:$U$1780)+COUNTIF($U$2:U1709,U1709)-1,"")</f>
        <v/>
      </c>
      <c r="W1709" s="71" t="str">
        <f aca="false">IF(V1709="","",IF(V1709&lt;=Settings!$B$11,"1 - Fix first",IF(V1709&lt;=Settings!$B$12,"2 - Review","3 - Monitor")))</f>
        <v/>
      </c>
      <c r="X1709" s="71" t="str">
        <f aca="false">IF(AND(E1709&gt;=Settings!$B$4,AF1709&gt;=Settings!$B$5,O1709&gt;=Settings!$B$6),"HIGH RATE","")</f>
        <v/>
      </c>
      <c r="Y1709" s="71" t="str">
        <f aca="false">IF(F1709&gt;0,RANK(F1709,$F$2:$F$1780)+COUNTIF($F$2:F1709,F1709)-1,"")</f>
        <v/>
      </c>
      <c r="Z1709" s="71" t="str">
        <f aca="false">IF(H1709&gt;0,RANK(H1709,$H$2:$H$1780)+COUNTIF($H$2:H1709,H1709)-1,"")</f>
        <v/>
      </c>
      <c r="AA1709" s="71" t="str">
        <f aca="false">IF(AC1709="","",RANK(AC1709,$AC$2:$AC$1780)+COUNTIF($AC$2:AC1709,AC1709)-1)</f>
        <v/>
      </c>
      <c r="AB1709" s="71" t="str">
        <f aca="false">IF(AD1709="","",RANK(AD1709,$AD$2:$AD$1780)+COUNTIF($AD$2:AD1709,AD1709)-1)</f>
        <v/>
      </c>
      <c r="AC1709" s="71" t="str">
        <f aca="false">IF(AND(AF1709&gt;0,E1709&gt;=Settings!$B$4),ROUND(J1709,10),"")</f>
        <v/>
      </c>
      <c r="AD1709" s="71" t="str">
        <f aca="false">IF(X1709="HIGH RATE",ROUND(O1709,10),"")</f>
        <v/>
      </c>
      <c r="AE1709" s="71" t="s">
        <v>61</v>
      </c>
      <c r="AF1709" s="73" t="n">
        <f aca="false">SUMIFS(Detail!$L$2:$L$9168,Detail!$C$2:$C$9168,$A1709)</f>
        <v>0</v>
      </c>
      <c r="AG1709" s="74" t="n">
        <f aca="false">SUMIFS(Detail!$N$2:$N$9168,Detail!$C$2:$C$9168,$A1709)</f>
        <v>0</v>
      </c>
    </row>
    <row r="1710" customFormat="false" ht="15" hidden="false" customHeight="false" outlineLevel="0" collapsed="false">
      <c r="A1710" s="71" t="s">
        <v>2459</v>
      </c>
      <c r="B1710" s="71" t="s">
        <v>3358</v>
      </c>
      <c r="C1710" s="71" t="s">
        <v>639</v>
      </c>
      <c r="D1710" s="71" t="str">
        <f aca="false">IFERROR(INDEX('Brand Map'!$B$4:$B$125,MATCH(C1710,'Brand Map'!$A$4:$A$125,0)),"Other")</f>
        <v>Other (small prefixes)</v>
      </c>
      <c r="E1710" s="73" t="n">
        <f aca="false">SUMIFS(Detail!$K$2:$K$9168,Detail!$C$2:$C$9168,$A1710)</f>
        <v>1</v>
      </c>
      <c r="F1710" s="73" t="n">
        <f aca="false">SUMIFS(Detail!$E$2:$E$9168,Detail!$C$2:$C$9168,$A1710)</f>
        <v>0</v>
      </c>
      <c r="G1710" s="74" t="n">
        <f aca="false">SUMIFS(Detail!$M$2:$M$9168,Detail!$C$2:$C$9168,$A1710)</f>
        <v>45.41</v>
      </c>
      <c r="H1710" s="74" t="n">
        <f aca="false">SUMIFS(Detail!$D$2:$D$9168,Detail!$C$2:$C$9168,$A1710)</f>
        <v>0</v>
      </c>
      <c r="I1710" s="74" t="n">
        <v>45.41</v>
      </c>
      <c r="J1710" s="51" t="n">
        <f aca="false">IF(E1710&gt;0,AF1710/E1710,0)</f>
        <v>0</v>
      </c>
      <c r="K1710" s="51" t="n">
        <f aca="false">IF(G1710&gt;0,AG1710/G1710,0)</f>
        <v>0</v>
      </c>
      <c r="L1710" s="75" t="n">
        <f aca="false">H1710/Settings!$B$16</f>
        <v>0</v>
      </c>
      <c r="M1710" s="76" t="n">
        <f aca="false">H1710/Settings!$B$20</f>
        <v>0</v>
      </c>
      <c r="N1710" s="77" t="n">
        <f aca="false">E1710*Settings!$B$3</f>
        <v>0.0748599558648786</v>
      </c>
      <c r="O1710" s="77" t="n">
        <f aca="false">IF(E1710&gt;0,(AF1710-N1710)/SQRT(E1710*Settings!$B$3*(1-Settings!$B$3)),0)</f>
        <v>-0.28445989382101</v>
      </c>
      <c r="P1710" s="77" t="n">
        <f aca="false">MAX(0,AF1710-N1710)</f>
        <v>0</v>
      </c>
      <c r="Q1710" s="51" t="n">
        <f aca="false">IF(E1710&gt;=Settings!$B$4,(AF1710+Settings!$B$7*Settings!$B$3)/(E1710+Settings!$B$7),Settings!$B$3)</f>
        <v>0.0748599558648786</v>
      </c>
      <c r="R1710" s="78" t="n">
        <f aca="false">PERCENTRANK($H$2:$H$1780,H1710,6)</f>
        <v>0</v>
      </c>
      <c r="S1710" s="78" t="n">
        <f aca="false">PERCENTRANK($Q$2:$Q$1780,Q1710,6)</f>
        <v>0.0646794</v>
      </c>
      <c r="T1710" s="78" t="n">
        <f aca="false">PERCENTRANK($F$2:$F$1780,F1710,6)</f>
        <v>0</v>
      </c>
      <c r="U1710" s="79" t="n">
        <f aca="false">IF(F1710&gt;0,ROUND((Settings!$B$8*T1710+Settings!$B$9*R1710+Settings!$B$10*S1710)/SUM(Settings!$B$8:$B$10),10),0)</f>
        <v>0</v>
      </c>
      <c r="V1710" s="71" t="str">
        <f aca="false">IF(U1710&gt;0,RANK(U1710,$U$2:$U$1780)+COUNTIF($U$2:U1710,U1710)-1,"")</f>
        <v/>
      </c>
      <c r="W1710" s="71" t="str">
        <f aca="false">IF(V1710="","",IF(V1710&lt;=Settings!$B$11,"1 - Fix first",IF(V1710&lt;=Settings!$B$12,"2 - Review","3 - Monitor")))</f>
        <v/>
      </c>
      <c r="X1710" s="71" t="str">
        <f aca="false">IF(AND(E1710&gt;=Settings!$B$4,AF1710&gt;=Settings!$B$5,O1710&gt;=Settings!$B$6),"HIGH RATE","")</f>
        <v/>
      </c>
      <c r="Y1710" s="71" t="str">
        <f aca="false">IF(F1710&gt;0,RANK(F1710,$F$2:$F$1780)+COUNTIF($F$2:F1710,F1710)-1,"")</f>
        <v/>
      </c>
      <c r="Z1710" s="71" t="str">
        <f aca="false">IF(H1710&gt;0,RANK(H1710,$H$2:$H$1780)+COUNTIF($H$2:H1710,H1710)-1,"")</f>
        <v/>
      </c>
      <c r="AA1710" s="71" t="str">
        <f aca="false">IF(AC1710="","",RANK(AC1710,$AC$2:$AC$1780)+COUNTIF($AC$2:AC1710,AC1710)-1)</f>
        <v/>
      </c>
      <c r="AB1710" s="71" t="str">
        <f aca="false">IF(AD1710="","",RANK(AD1710,$AD$2:$AD$1780)+COUNTIF($AD$2:AD1710,AD1710)-1)</f>
        <v/>
      </c>
      <c r="AC1710" s="71" t="str">
        <f aca="false">IF(AND(AF1710&gt;0,E1710&gt;=Settings!$B$4),ROUND(J1710,10),"")</f>
        <v/>
      </c>
      <c r="AD1710" s="71" t="str">
        <f aca="false">IF(X1710="HIGH RATE",ROUND(O1710,10),"")</f>
        <v/>
      </c>
      <c r="AE1710" s="71" t="s">
        <v>61</v>
      </c>
      <c r="AF1710" s="73" t="n">
        <f aca="false">SUMIFS(Detail!$L$2:$L$9168,Detail!$C$2:$C$9168,$A1710)</f>
        <v>0</v>
      </c>
      <c r="AG1710" s="74" t="n">
        <f aca="false">SUMIFS(Detail!$N$2:$N$9168,Detail!$C$2:$C$9168,$A1710)</f>
        <v>0</v>
      </c>
    </row>
    <row r="1711" customFormat="false" ht="15" hidden="false" customHeight="false" outlineLevel="0" collapsed="false">
      <c r="A1711" s="71" t="s">
        <v>1414</v>
      </c>
      <c r="B1711" s="71" t="s">
        <v>3359</v>
      </c>
      <c r="C1711" s="71" t="s">
        <v>639</v>
      </c>
      <c r="D1711" s="71" t="str">
        <f aca="false">IFERROR(INDEX('Brand Map'!$B$4:$B$125,MATCH(C1711,'Brand Map'!$A$4:$A$125,0)),"Other")</f>
        <v>Other (small prefixes)</v>
      </c>
      <c r="E1711" s="73" t="n">
        <f aca="false">SUMIFS(Detail!$K$2:$K$9168,Detail!$C$2:$C$9168,$A1711)</f>
        <v>3</v>
      </c>
      <c r="F1711" s="73" t="n">
        <f aca="false">SUMIFS(Detail!$E$2:$E$9168,Detail!$C$2:$C$9168,$A1711)</f>
        <v>0</v>
      </c>
      <c r="G1711" s="74" t="n">
        <f aca="false">SUMIFS(Detail!$M$2:$M$9168,Detail!$C$2:$C$9168,$A1711)</f>
        <v>204.41</v>
      </c>
      <c r="H1711" s="74" t="n">
        <f aca="false">SUMIFS(Detail!$D$2:$D$9168,Detail!$C$2:$C$9168,$A1711)</f>
        <v>0</v>
      </c>
      <c r="I1711" s="74" t="n">
        <v>794.02</v>
      </c>
      <c r="J1711" s="51" t="n">
        <f aca="false">IF(E1711&gt;0,AF1711/E1711,0)</f>
        <v>0</v>
      </c>
      <c r="K1711" s="51" t="n">
        <f aca="false">IF(G1711&gt;0,AG1711/G1711,0)</f>
        <v>0</v>
      </c>
      <c r="L1711" s="75" t="n">
        <f aca="false">H1711/Settings!$B$16</f>
        <v>0</v>
      </c>
      <c r="M1711" s="76" t="n">
        <f aca="false">H1711/Settings!$B$20</f>
        <v>0</v>
      </c>
      <c r="N1711" s="77" t="n">
        <f aca="false">E1711*Settings!$B$3</f>
        <v>0.224579867594636</v>
      </c>
      <c r="O1711" s="77" t="n">
        <f aca="false">IF(E1711&gt;0,(AF1711-N1711)/SQRT(E1711*Settings!$B$3*(1-Settings!$B$3)),0)</f>
        <v>-0.492698988813638</v>
      </c>
      <c r="P1711" s="77" t="n">
        <f aca="false">MAX(0,AF1711-N1711)</f>
        <v>0</v>
      </c>
      <c r="Q1711" s="51" t="n">
        <f aca="false">IF(E1711&gt;=Settings!$B$4,(AF1711+Settings!$B$7*Settings!$B$3)/(E1711+Settings!$B$7),Settings!$B$3)</f>
        <v>0.0748599558648786</v>
      </c>
      <c r="R1711" s="78" t="n">
        <f aca="false">PERCENTRANK($H$2:$H$1780,H1711,6)</f>
        <v>0</v>
      </c>
      <c r="S1711" s="78" t="n">
        <f aca="false">PERCENTRANK($Q$2:$Q$1780,Q1711,6)</f>
        <v>0.0646794</v>
      </c>
      <c r="T1711" s="78" t="n">
        <f aca="false">PERCENTRANK($F$2:$F$1780,F1711,6)</f>
        <v>0</v>
      </c>
      <c r="U1711" s="79" t="n">
        <f aca="false">IF(F1711&gt;0,ROUND((Settings!$B$8*T1711+Settings!$B$9*R1711+Settings!$B$10*S1711)/SUM(Settings!$B$8:$B$10),10),0)</f>
        <v>0</v>
      </c>
      <c r="V1711" s="71" t="str">
        <f aca="false">IF(U1711&gt;0,RANK(U1711,$U$2:$U$1780)+COUNTIF($U$2:U1711,U1711)-1,"")</f>
        <v/>
      </c>
      <c r="W1711" s="71" t="str">
        <f aca="false">IF(V1711="","",IF(V1711&lt;=Settings!$B$11,"1 - Fix first",IF(V1711&lt;=Settings!$B$12,"2 - Review","3 - Monitor")))</f>
        <v/>
      </c>
      <c r="X1711" s="71" t="str">
        <f aca="false">IF(AND(E1711&gt;=Settings!$B$4,AF1711&gt;=Settings!$B$5,O1711&gt;=Settings!$B$6),"HIGH RATE","")</f>
        <v/>
      </c>
      <c r="Y1711" s="71" t="str">
        <f aca="false">IF(F1711&gt;0,RANK(F1711,$F$2:$F$1780)+COUNTIF($F$2:F1711,F1711)-1,"")</f>
        <v/>
      </c>
      <c r="Z1711" s="71" t="str">
        <f aca="false">IF(H1711&gt;0,RANK(H1711,$H$2:$H$1780)+COUNTIF($H$2:H1711,H1711)-1,"")</f>
        <v/>
      </c>
      <c r="AA1711" s="71" t="str">
        <f aca="false">IF(AC1711="","",RANK(AC1711,$AC$2:$AC$1780)+COUNTIF($AC$2:AC1711,AC1711)-1)</f>
        <v/>
      </c>
      <c r="AB1711" s="71" t="str">
        <f aca="false">IF(AD1711="","",RANK(AD1711,$AD$2:$AD$1780)+COUNTIF($AD$2:AD1711,AD1711)-1)</f>
        <v/>
      </c>
      <c r="AC1711" s="71" t="str">
        <f aca="false">IF(AND(AF1711&gt;0,E1711&gt;=Settings!$B$4),ROUND(J1711,10),"")</f>
        <v/>
      </c>
      <c r="AD1711" s="71" t="str">
        <f aca="false">IF(X1711="HIGH RATE",ROUND(O1711,10),"")</f>
        <v/>
      </c>
      <c r="AE1711" s="71" t="s">
        <v>59</v>
      </c>
      <c r="AF1711" s="73" t="n">
        <f aca="false">SUMIFS(Detail!$L$2:$L$9168,Detail!$C$2:$C$9168,$A1711)</f>
        <v>0</v>
      </c>
      <c r="AG1711" s="74" t="n">
        <f aca="false">SUMIFS(Detail!$N$2:$N$9168,Detail!$C$2:$C$9168,$A1711)</f>
        <v>0</v>
      </c>
    </row>
    <row r="1712" customFormat="false" ht="15" hidden="false" customHeight="false" outlineLevel="0" collapsed="false">
      <c r="A1712" s="71" t="s">
        <v>1115</v>
      </c>
      <c r="B1712" s="71" t="s">
        <v>3360</v>
      </c>
      <c r="C1712" s="71" t="s">
        <v>639</v>
      </c>
      <c r="D1712" s="71" t="str">
        <f aca="false">IFERROR(INDEX('Brand Map'!$B$4:$B$125,MATCH(C1712,'Brand Map'!$A$4:$A$125,0)),"Other")</f>
        <v>Other (small prefixes)</v>
      </c>
      <c r="E1712" s="73" t="n">
        <f aca="false">SUMIFS(Detail!$K$2:$K$9168,Detail!$C$2:$C$9168,$A1712)</f>
        <v>4</v>
      </c>
      <c r="F1712" s="73" t="n">
        <f aca="false">SUMIFS(Detail!$E$2:$E$9168,Detail!$C$2:$C$9168,$A1712)</f>
        <v>0</v>
      </c>
      <c r="G1712" s="74" t="n">
        <f aca="false">SUMIFS(Detail!$M$2:$M$9168,Detail!$C$2:$C$9168,$A1712)</f>
        <v>218</v>
      </c>
      <c r="H1712" s="74" t="n">
        <f aca="false">SUMIFS(Detail!$D$2:$D$9168,Detail!$C$2:$C$9168,$A1712)</f>
        <v>0</v>
      </c>
      <c r="I1712" s="74" t="n">
        <v>461.9</v>
      </c>
      <c r="J1712" s="51" t="n">
        <f aca="false">IF(E1712&gt;0,AF1712/E1712,0)</f>
        <v>0</v>
      </c>
      <c r="K1712" s="51" t="n">
        <f aca="false">IF(G1712&gt;0,AG1712/G1712,0)</f>
        <v>0</v>
      </c>
      <c r="L1712" s="75" t="n">
        <f aca="false">H1712/Settings!$B$16</f>
        <v>0</v>
      </c>
      <c r="M1712" s="76" t="n">
        <f aca="false">H1712/Settings!$B$20</f>
        <v>0</v>
      </c>
      <c r="N1712" s="77" t="n">
        <f aca="false">E1712*Settings!$B$3</f>
        <v>0.299439823459515</v>
      </c>
      <c r="O1712" s="77" t="n">
        <f aca="false">IF(E1712&gt;0,(AF1712-N1712)/SQRT(E1712*Settings!$B$3*(1-Settings!$B$3)),0)</f>
        <v>-0.568919787642021</v>
      </c>
      <c r="P1712" s="77" t="n">
        <f aca="false">MAX(0,AF1712-N1712)</f>
        <v>0</v>
      </c>
      <c r="Q1712" s="51" t="n">
        <f aca="false">IF(E1712&gt;=Settings!$B$4,(AF1712+Settings!$B$7*Settings!$B$3)/(E1712+Settings!$B$7),Settings!$B$3)</f>
        <v>0.0748599558648786</v>
      </c>
      <c r="R1712" s="78" t="n">
        <f aca="false">PERCENTRANK($H$2:$H$1780,H1712,6)</f>
        <v>0</v>
      </c>
      <c r="S1712" s="78" t="n">
        <f aca="false">PERCENTRANK($Q$2:$Q$1780,Q1712,6)</f>
        <v>0.0646794</v>
      </c>
      <c r="T1712" s="78" t="n">
        <f aca="false">PERCENTRANK($F$2:$F$1780,F1712,6)</f>
        <v>0</v>
      </c>
      <c r="U1712" s="79" t="n">
        <f aca="false">IF(F1712&gt;0,ROUND((Settings!$B$8*T1712+Settings!$B$9*R1712+Settings!$B$10*S1712)/SUM(Settings!$B$8:$B$10),10),0)</f>
        <v>0</v>
      </c>
      <c r="V1712" s="71" t="str">
        <f aca="false">IF(U1712&gt;0,RANK(U1712,$U$2:$U$1780)+COUNTIF($U$2:U1712,U1712)-1,"")</f>
        <v/>
      </c>
      <c r="W1712" s="71" t="str">
        <f aca="false">IF(V1712="","",IF(V1712&lt;=Settings!$B$11,"1 - Fix first",IF(V1712&lt;=Settings!$B$12,"2 - Review","3 - Monitor")))</f>
        <v/>
      </c>
      <c r="X1712" s="71" t="str">
        <f aca="false">IF(AND(E1712&gt;=Settings!$B$4,AF1712&gt;=Settings!$B$5,O1712&gt;=Settings!$B$6),"HIGH RATE","")</f>
        <v/>
      </c>
      <c r="Y1712" s="71" t="str">
        <f aca="false">IF(F1712&gt;0,RANK(F1712,$F$2:$F$1780)+COUNTIF($F$2:F1712,F1712)-1,"")</f>
        <v/>
      </c>
      <c r="Z1712" s="71" t="str">
        <f aca="false">IF(H1712&gt;0,RANK(H1712,$H$2:$H$1780)+COUNTIF($H$2:H1712,H1712)-1,"")</f>
        <v/>
      </c>
      <c r="AA1712" s="71" t="str">
        <f aca="false">IF(AC1712="","",RANK(AC1712,$AC$2:$AC$1780)+COUNTIF($AC$2:AC1712,AC1712)-1)</f>
        <v/>
      </c>
      <c r="AB1712" s="71" t="str">
        <f aca="false">IF(AD1712="","",RANK(AD1712,$AD$2:$AD$1780)+COUNTIF($AD$2:AD1712,AD1712)-1)</f>
        <v/>
      </c>
      <c r="AC1712" s="71" t="str">
        <f aca="false">IF(AND(AF1712&gt;0,E1712&gt;=Settings!$B$4),ROUND(J1712,10),"")</f>
        <v/>
      </c>
      <c r="AD1712" s="71" t="str">
        <f aca="false">IF(X1712="HIGH RATE",ROUND(O1712,10),"")</f>
        <v/>
      </c>
      <c r="AE1712" s="71" t="s">
        <v>59</v>
      </c>
      <c r="AF1712" s="73" t="n">
        <f aca="false">SUMIFS(Detail!$L$2:$L$9168,Detail!$C$2:$C$9168,$A1712)</f>
        <v>0</v>
      </c>
      <c r="AG1712" s="74" t="n">
        <f aca="false">SUMIFS(Detail!$N$2:$N$9168,Detail!$C$2:$C$9168,$A1712)</f>
        <v>0</v>
      </c>
    </row>
    <row r="1713" customFormat="false" ht="15" hidden="false" customHeight="false" outlineLevel="0" collapsed="false">
      <c r="A1713" s="71" t="s">
        <v>1797</v>
      </c>
      <c r="B1713" s="71" t="s">
        <v>3361</v>
      </c>
      <c r="C1713" s="71" t="s">
        <v>639</v>
      </c>
      <c r="D1713" s="71" t="str">
        <f aca="false">IFERROR(INDEX('Brand Map'!$B$4:$B$125,MATCH(C1713,'Brand Map'!$A$4:$A$125,0)),"Other")</f>
        <v>Other (small prefixes)</v>
      </c>
      <c r="E1713" s="73" t="n">
        <f aca="false">SUMIFS(Detail!$K$2:$K$9168,Detail!$C$2:$C$9168,$A1713)</f>
        <v>3</v>
      </c>
      <c r="F1713" s="73" t="n">
        <f aca="false">SUMIFS(Detail!$E$2:$E$9168,Detail!$C$2:$C$9168,$A1713)</f>
        <v>0</v>
      </c>
      <c r="G1713" s="74" t="n">
        <f aca="false">SUMIFS(Detail!$M$2:$M$9168,Detail!$C$2:$C$9168,$A1713)</f>
        <v>149.85</v>
      </c>
      <c r="H1713" s="74" t="n">
        <f aca="false">SUMIFS(Detail!$D$2:$D$9168,Detail!$C$2:$C$9168,$A1713)</f>
        <v>0</v>
      </c>
      <c r="I1713" s="74" t="n">
        <v>281.66</v>
      </c>
      <c r="J1713" s="51" t="n">
        <f aca="false">IF(E1713&gt;0,AF1713/E1713,0)</f>
        <v>0</v>
      </c>
      <c r="K1713" s="51" t="n">
        <f aca="false">IF(G1713&gt;0,AG1713/G1713,0)</f>
        <v>0</v>
      </c>
      <c r="L1713" s="75" t="n">
        <f aca="false">H1713/Settings!$B$16</f>
        <v>0</v>
      </c>
      <c r="M1713" s="76" t="n">
        <f aca="false">H1713/Settings!$B$20</f>
        <v>0</v>
      </c>
      <c r="N1713" s="77" t="n">
        <f aca="false">E1713*Settings!$B$3</f>
        <v>0.224579867594636</v>
      </c>
      <c r="O1713" s="77" t="n">
        <f aca="false">IF(E1713&gt;0,(AF1713-N1713)/SQRT(E1713*Settings!$B$3*(1-Settings!$B$3)),0)</f>
        <v>-0.492698988813638</v>
      </c>
      <c r="P1713" s="77" t="n">
        <f aca="false">MAX(0,AF1713-N1713)</f>
        <v>0</v>
      </c>
      <c r="Q1713" s="51" t="n">
        <f aca="false">IF(E1713&gt;=Settings!$B$4,(AF1713+Settings!$B$7*Settings!$B$3)/(E1713+Settings!$B$7),Settings!$B$3)</f>
        <v>0.0748599558648786</v>
      </c>
      <c r="R1713" s="78" t="n">
        <f aca="false">PERCENTRANK($H$2:$H$1780,H1713,6)</f>
        <v>0</v>
      </c>
      <c r="S1713" s="78" t="n">
        <f aca="false">PERCENTRANK($Q$2:$Q$1780,Q1713,6)</f>
        <v>0.0646794</v>
      </c>
      <c r="T1713" s="78" t="n">
        <f aca="false">PERCENTRANK($F$2:$F$1780,F1713,6)</f>
        <v>0</v>
      </c>
      <c r="U1713" s="79" t="n">
        <f aca="false">IF(F1713&gt;0,ROUND((Settings!$B$8*T1713+Settings!$B$9*R1713+Settings!$B$10*S1713)/SUM(Settings!$B$8:$B$10),10),0)</f>
        <v>0</v>
      </c>
      <c r="V1713" s="71" t="str">
        <f aca="false">IF(U1713&gt;0,RANK(U1713,$U$2:$U$1780)+COUNTIF($U$2:U1713,U1713)-1,"")</f>
        <v/>
      </c>
      <c r="W1713" s="71" t="str">
        <f aca="false">IF(V1713="","",IF(V1713&lt;=Settings!$B$11,"1 - Fix first",IF(V1713&lt;=Settings!$B$12,"2 - Review","3 - Monitor")))</f>
        <v/>
      </c>
      <c r="X1713" s="71" t="str">
        <f aca="false">IF(AND(E1713&gt;=Settings!$B$4,AF1713&gt;=Settings!$B$5,O1713&gt;=Settings!$B$6),"HIGH RATE","")</f>
        <v/>
      </c>
      <c r="Y1713" s="71" t="str">
        <f aca="false">IF(F1713&gt;0,RANK(F1713,$F$2:$F$1780)+COUNTIF($F$2:F1713,F1713)-1,"")</f>
        <v/>
      </c>
      <c r="Z1713" s="71" t="str">
        <f aca="false">IF(H1713&gt;0,RANK(H1713,$H$2:$H$1780)+COUNTIF($H$2:H1713,H1713)-1,"")</f>
        <v/>
      </c>
      <c r="AA1713" s="71" t="str">
        <f aca="false">IF(AC1713="","",RANK(AC1713,$AC$2:$AC$1780)+COUNTIF($AC$2:AC1713,AC1713)-1)</f>
        <v/>
      </c>
      <c r="AB1713" s="71" t="str">
        <f aca="false">IF(AD1713="","",RANK(AD1713,$AD$2:$AD$1780)+COUNTIF($AD$2:AD1713,AD1713)-1)</f>
        <v/>
      </c>
      <c r="AC1713" s="71" t="str">
        <f aca="false">IF(AND(AF1713&gt;0,E1713&gt;=Settings!$B$4),ROUND(J1713,10),"")</f>
        <v/>
      </c>
      <c r="AD1713" s="71" t="str">
        <f aca="false">IF(X1713="HIGH RATE",ROUND(O1713,10),"")</f>
        <v/>
      </c>
      <c r="AE1713" s="71" t="s">
        <v>59</v>
      </c>
      <c r="AF1713" s="73" t="n">
        <f aca="false">SUMIFS(Detail!$L$2:$L$9168,Detail!$C$2:$C$9168,$A1713)</f>
        <v>0</v>
      </c>
      <c r="AG1713" s="74" t="n">
        <f aca="false">SUMIFS(Detail!$N$2:$N$9168,Detail!$C$2:$C$9168,$A1713)</f>
        <v>0</v>
      </c>
    </row>
    <row r="1714" customFormat="false" ht="15" hidden="false" customHeight="false" outlineLevel="0" collapsed="false">
      <c r="A1714" s="71" t="s">
        <v>1741</v>
      </c>
      <c r="B1714" s="71" t="s">
        <v>3362</v>
      </c>
      <c r="C1714" s="71" t="s">
        <v>639</v>
      </c>
      <c r="D1714" s="71" t="str">
        <f aca="false">IFERROR(INDEX('Brand Map'!$B$4:$B$125,MATCH(C1714,'Brand Map'!$A$4:$A$125,0)),"Other")</f>
        <v>Other (small prefixes)</v>
      </c>
      <c r="E1714" s="73" t="n">
        <f aca="false">SUMIFS(Detail!$K$2:$K$9168,Detail!$C$2:$C$9168,$A1714)</f>
        <v>2</v>
      </c>
      <c r="F1714" s="73" t="n">
        <f aca="false">SUMIFS(Detail!$E$2:$E$9168,Detail!$C$2:$C$9168,$A1714)</f>
        <v>0</v>
      </c>
      <c r="G1714" s="74" t="n">
        <f aca="false">SUMIFS(Detail!$M$2:$M$9168,Detail!$C$2:$C$9168,$A1714)</f>
        <v>99.89</v>
      </c>
      <c r="H1714" s="74" t="n">
        <f aca="false">SUMIFS(Detail!$D$2:$D$9168,Detail!$C$2:$C$9168,$A1714)</f>
        <v>0</v>
      </c>
      <c r="I1714" s="74" t="n">
        <v>239.76</v>
      </c>
      <c r="J1714" s="51" t="n">
        <f aca="false">IF(E1714&gt;0,AF1714/E1714,0)</f>
        <v>0</v>
      </c>
      <c r="K1714" s="51" t="n">
        <f aca="false">IF(G1714&gt;0,AG1714/G1714,0)</f>
        <v>0</v>
      </c>
      <c r="L1714" s="75" t="n">
        <f aca="false">H1714/Settings!$B$16</f>
        <v>0</v>
      </c>
      <c r="M1714" s="76" t="n">
        <f aca="false">H1714/Settings!$B$20</f>
        <v>0</v>
      </c>
      <c r="N1714" s="77" t="n">
        <f aca="false">E1714*Settings!$B$3</f>
        <v>0.149719911729757</v>
      </c>
      <c r="O1714" s="77" t="n">
        <f aca="false">IF(E1714&gt;0,(AF1714-N1714)/SQRT(E1714*Settings!$B$3*(1-Settings!$B$3)),0)</f>
        <v>-0.402287039792884</v>
      </c>
      <c r="P1714" s="77" t="n">
        <f aca="false">MAX(0,AF1714-N1714)</f>
        <v>0</v>
      </c>
      <c r="Q1714" s="51" t="n">
        <f aca="false">IF(E1714&gt;=Settings!$B$4,(AF1714+Settings!$B$7*Settings!$B$3)/(E1714+Settings!$B$7),Settings!$B$3)</f>
        <v>0.0748599558648786</v>
      </c>
      <c r="R1714" s="78" t="n">
        <f aca="false">PERCENTRANK($H$2:$H$1780,H1714,6)</f>
        <v>0</v>
      </c>
      <c r="S1714" s="78" t="n">
        <f aca="false">PERCENTRANK($Q$2:$Q$1780,Q1714,6)</f>
        <v>0.0646794</v>
      </c>
      <c r="T1714" s="78" t="n">
        <f aca="false">PERCENTRANK($F$2:$F$1780,F1714,6)</f>
        <v>0</v>
      </c>
      <c r="U1714" s="79" t="n">
        <f aca="false">IF(F1714&gt;0,ROUND((Settings!$B$8*T1714+Settings!$B$9*R1714+Settings!$B$10*S1714)/SUM(Settings!$B$8:$B$10),10),0)</f>
        <v>0</v>
      </c>
      <c r="V1714" s="71" t="str">
        <f aca="false">IF(U1714&gt;0,RANK(U1714,$U$2:$U$1780)+COUNTIF($U$2:U1714,U1714)-1,"")</f>
        <v/>
      </c>
      <c r="W1714" s="71" t="str">
        <f aca="false">IF(V1714="","",IF(V1714&lt;=Settings!$B$11,"1 - Fix first",IF(V1714&lt;=Settings!$B$12,"2 - Review","3 - Monitor")))</f>
        <v/>
      </c>
      <c r="X1714" s="71" t="str">
        <f aca="false">IF(AND(E1714&gt;=Settings!$B$4,AF1714&gt;=Settings!$B$5,O1714&gt;=Settings!$B$6),"HIGH RATE","")</f>
        <v/>
      </c>
      <c r="Y1714" s="71" t="str">
        <f aca="false">IF(F1714&gt;0,RANK(F1714,$F$2:$F$1780)+COUNTIF($F$2:F1714,F1714)-1,"")</f>
        <v/>
      </c>
      <c r="Z1714" s="71" t="str">
        <f aca="false">IF(H1714&gt;0,RANK(H1714,$H$2:$H$1780)+COUNTIF($H$2:H1714,H1714)-1,"")</f>
        <v/>
      </c>
      <c r="AA1714" s="71" t="str">
        <f aca="false">IF(AC1714="","",RANK(AC1714,$AC$2:$AC$1780)+COUNTIF($AC$2:AC1714,AC1714)-1)</f>
        <v/>
      </c>
      <c r="AB1714" s="71" t="str">
        <f aca="false">IF(AD1714="","",RANK(AD1714,$AD$2:$AD$1780)+COUNTIF($AD$2:AD1714,AD1714)-1)</f>
        <v/>
      </c>
      <c r="AC1714" s="71" t="str">
        <f aca="false">IF(AND(AF1714&gt;0,E1714&gt;=Settings!$B$4),ROUND(J1714,10),"")</f>
        <v/>
      </c>
      <c r="AD1714" s="71" t="str">
        <f aca="false">IF(X1714="HIGH RATE",ROUND(O1714,10),"")</f>
        <v/>
      </c>
      <c r="AE1714" s="71" t="s">
        <v>59</v>
      </c>
      <c r="AF1714" s="73" t="n">
        <f aca="false">SUMIFS(Detail!$L$2:$L$9168,Detail!$C$2:$C$9168,$A1714)</f>
        <v>0</v>
      </c>
      <c r="AG1714" s="74" t="n">
        <f aca="false">SUMIFS(Detail!$N$2:$N$9168,Detail!$C$2:$C$9168,$A1714)</f>
        <v>0</v>
      </c>
    </row>
    <row r="1715" customFormat="false" ht="15" hidden="false" customHeight="false" outlineLevel="0" collapsed="false">
      <c r="A1715" s="71" t="s">
        <v>1673</v>
      </c>
      <c r="B1715" s="71" t="s">
        <v>3363</v>
      </c>
      <c r="C1715" s="71" t="s">
        <v>639</v>
      </c>
      <c r="D1715" s="71" t="str">
        <f aca="false">IFERROR(INDEX('Brand Map'!$B$4:$B$125,MATCH(C1715,'Brand Map'!$A$4:$A$125,0)),"Other")</f>
        <v>Other (small prefixes)</v>
      </c>
      <c r="E1715" s="73" t="n">
        <f aca="false">SUMIFS(Detail!$K$2:$K$9168,Detail!$C$2:$C$9168,$A1715)</f>
        <v>6</v>
      </c>
      <c r="F1715" s="73" t="n">
        <f aca="false">SUMIFS(Detail!$E$2:$E$9168,Detail!$C$2:$C$9168,$A1715)</f>
        <v>0</v>
      </c>
      <c r="G1715" s="74" t="n">
        <f aca="false">SUMIFS(Detail!$M$2:$M$9168,Detail!$C$2:$C$9168,$A1715)</f>
        <v>463.38</v>
      </c>
      <c r="H1715" s="74" t="n">
        <f aca="false">SUMIFS(Detail!$D$2:$D$9168,Detail!$C$2:$C$9168,$A1715)</f>
        <v>0</v>
      </c>
      <c r="I1715" s="74" t="n">
        <v>805.02</v>
      </c>
      <c r="J1715" s="51" t="n">
        <f aca="false">IF(E1715&gt;0,AF1715/E1715,0)</f>
        <v>0</v>
      </c>
      <c r="K1715" s="51" t="n">
        <f aca="false">IF(G1715&gt;0,AG1715/G1715,0)</f>
        <v>0</v>
      </c>
      <c r="L1715" s="75" t="n">
        <f aca="false">H1715/Settings!$B$16</f>
        <v>0</v>
      </c>
      <c r="M1715" s="76" t="n">
        <f aca="false">H1715/Settings!$B$20</f>
        <v>0</v>
      </c>
      <c r="N1715" s="77" t="n">
        <f aca="false">E1715*Settings!$B$3</f>
        <v>0.449159735189272</v>
      </c>
      <c r="O1715" s="77" t="n">
        <f aca="false">IF(E1715&gt;0,(AF1715-N1715)/SQRT(E1715*Settings!$B$3*(1-Settings!$B$3)),0)</f>
        <v>-0.696781592147757</v>
      </c>
      <c r="P1715" s="77" t="n">
        <f aca="false">MAX(0,AF1715-N1715)</f>
        <v>0</v>
      </c>
      <c r="Q1715" s="51" t="n">
        <f aca="false">IF(E1715&gt;=Settings!$B$4,(AF1715+Settings!$B$7*Settings!$B$3)/(E1715+Settings!$B$7),Settings!$B$3)</f>
        <v>0.0748599558648786</v>
      </c>
      <c r="R1715" s="78" t="n">
        <f aca="false">PERCENTRANK($H$2:$H$1780,H1715,6)</f>
        <v>0</v>
      </c>
      <c r="S1715" s="78" t="n">
        <f aca="false">PERCENTRANK($Q$2:$Q$1780,Q1715,6)</f>
        <v>0.0646794</v>
      </c>
      <c r="T1715" s="78" t="n">
        <f aca="false">PERCENTRANK($F$2:$F$1780,F1715,6)</f>
        <v>0</v>
      </c>
      <c r="U1715" s="79" t="n">
        <f aca="false">IF(F1715&gt;0,ROUND((Settings!$B$8*T1715+Settings!$B$9*R1715+Settings!$B$10*S1715)/SUM(Settings!$B$8:$B$10),10),0)</f>
        <v>0</v>
      </c>
      <c r="V1715" s="71" t="str">
        <f aca="false">IF(U1715&gt;0,RANK(U1715,$U$2:$U$1780)+COUNTIF($U$2:U1715,U1715)-1,"")</f>
        <v/>
      </c>
      <c r="W1715" s="71" t="str">
        <f aca="false">IF(V1715="","",IF(V1715&lt;=Settings!$B$11,"1 - Fix first",IF(V1715&lt;=Settings!$B$12,"2 - Review","3 - Monitor")))</f>
        <v/>
      </c>
      <c r="X1715" s="71" t="str">
        <f aca="false">IF(AND(E1715&gt;=Settings!$B$4,AF1715&gt;=Settings!$B$5,O1715&gt;=Settings!$B$6),"HIGH RATE","")</f>
        <v/>
      </c>
      <c r="Y1715" s="71" t="str">
        <f aca="false">IF(F1715&gt;0,RANK(F1715,$F$2:$F$1780)+COUNTIF($F$2:F1715,F1715)-1,"")</f>
        <v/>
      </c>
      <c r="Z1715" s="71" t="str">
        <f aca="false">IF(H1715&gt;0,RANK(H1715,$H$2:$H$1780)+COUNTIF($H$2:H1715,H1715)-1,"")</f>
        <v/>
      </c>
      <c r="AA1715" s="71" t="str">
        <f aca="false">IF(AC1715="","",RANK(AC1715,$AC$2:$AC$1780)+COUNTIF($AC$2:AC1715,AC1715)-1)</f>
        <v/>
      </c>
      <c r="AB1715" s="71" t="str">
        <f aca="false">IF(AD1715="","",RANK(AD1715,$AD$2:$AD$1780)+COUNTIF($AD$2:AD1715,AD1715)-1)</f>
        <v/>
      </c>
      <c r="AC1715" s="71" t="str">
        <f aca="false">IF(AND(AF1715&gt;0,E1715&gt;=Settings!$B$4),ROUND(J1715,10),"")</f>
        <v/>
      </c>
      <c r="AD1715" s="71" t="str">
        <f aca="false">IF(X1715="HIGH RATE",ROUND(O1715,10),"")</f>
        <v/>
      </c>
      <c r="AE1715" s="71" t="s">
        <v>59</v>
      </c>
      <c r="AF1715" s="73" t="n">
        <f aca="false">SUMIFS(Detail!$L$2:$L$9168,Detail!$C$2:$C$9168,$A1715)</f>
        <v>0</v>
      </c>
      <c r="AG1715" s="74" t="n">
        <f aca="false">SUMIFS(Detail!$N$2:$N$9168,Detail!$C$2:$C$9168,$A1715)</f>
        <v>0</v>
      </c>
    </row>
    <row r="1716" customFormat="false" ht="15" hidden="false" customHeight="false" outlineLevel="0" collapsed="false">
      <c r="A1716" s="71" t="s">
        <v>1052</v>
      </c>
      <c r="B1716" s="71" t="s">
        <v>3364</v>
      </c>
      <c r="C1716" s="71" t="s">
        <v>639</v>
      </c>
      <c r="D1716" s="71" t="str">
        <f aca="false">IFERROR(INDEX('Brand Map'!$B$4:$B$125,MATCH(C1716,'Brand Map'!$A$4:$A$125,0)),"Other")</f>
        <v>Other (small prefixes)</v>
      </c>
      <c r="E1716" s="73" t="n">
        <f aca="false">SUMIFS(Detail!$K$2:$K$9168,Detail!$C$2:$C$9168,$A1716)</f>
        <v>1</v>
      </c>
      <c r="F1716" s="73" t="n">
        <f aca="false">SUMIFS(Detail!$E$2:$E$9168,Detail!$C$2:$C$9168,$A1716)</f>
        <v>0</v>
      </c>
      <c r="G1716" s="74" t="n">
        <f aca="false">SUMIFS(Detail!$M$2:$M$9168,Detail!$C$2:$C$9168,$A1716)</f>
        <v>49.95</v>
      </c>
      <c r="H1716" s="74" t="n">
        <f aca="false">SUMIFS(Detail!$D$2:$D$9168,Detail!$C$2:$C$9168,$A1716)</f>
        <v>0</v>
      </c>
      <c r="I1716" s="74" t="n">
        <v>179.12</v>
      </c>
      <c r="J1716" s="51" t="n">
        <f aca="false">IF(E1716&gt;0,AF1716/E1716,0)</f>
        <v>0</v>
      </c>
      <c r="K1716" s="51" t="n">
        <f aca="false">IF(G1716&gt;0,AG1716/G1716,0)</f>
        <v>0</v>
      </c>
      <c r="L1716" s="75" t="n">
        <f aca="false">H1716/Settings!$B$16</f>
        <v>0</v>
      </c>
      <c r="M1716" s="76" t="n">
        <f aca="false">H1716/Settings!$B$20</f>
        <v>0</v>
      </c>
      <c r="N1716" s="77" t="n">
        <f aca="false">E1716*Settings!$B$3</f>
        <v>0.0748599558648786</v>
      </c>
      <c r="O1716" s="77" t="n">
        <f aca="false">IF(E1716&gt;0,(AF1716-N1716)/SQRT(E1716*Settings!$B$3*(1-Settings!$B$3)),0)</f>
        <v>-0.28445989382101</v>
      </c>
      <c r="P1716" s="77" t="n">
        <f aca="false">MAX(0,AF1716-N1716)</f>
        <v>0</v>
      </c>
      <c r="Q1716" s="51" t="n">
        <f aca="false">IF(E1716&gt;=Settings!$B$4,(AF1716+Settings!$B$7*Settings!$B$3)/(E1716+Settings!$B$7),Settings!$B$3)</f>
        <v>0.0748599558648786</v>
      </c>
      <c r="R1716" s="78" t="n">
        <f aca="false">PERCENTRANK($H$2:$H$1780,H1716,6)</f>
        <v>0</v>
      </c>
      <c r="S1716" s="78" t="n">
        <f aca="false">PERCENTRANK($Q$2:$Q$1780,Q1716,6)</f>
        <v>0.0646794</v>
      </c>
      <c r="T1716" s="78" t="n">
        <f aca="false">PERCENTRANK($F$2:$F$1780,F1716,6)</f>
        <v>0</v>
      </c>
      <c r="U1716" s="79" t="n">
        <f aca="false">IF(F1716&gt;0,ROUND((Settings!$B$8*T1716+Settings!$B$9*R1716+Settings!$B$10*S1716)/SUM(Settings!$B$8:$B$10),10),0)</f>
        <v>0</v>
      </c>
      <c r="V1716" s="71" t="str">
        <f aca="false">IF(U1716&gt;0,RANK(U1716,$U$2:$U$1780)+COUNTIF($U$2:U1716,U1716)-1,"")</f>
        <v/>
      </c>
      <c r="W1716" s="71" t="str">
        <f aca="false">IF(V1716="","",IF(V1716&lt;=Settings!$B$11,"1 - Fix first",IF(V1716&lt;=Settings!$B$12,"2 - Review","3 - Monitor")))</f>
        <v/>
      </c>
      <c r="X1716" s="71" t="str">
        <f aca="false">IF(AND(E1716&gt;=Settings!$B$4,AF1716&gt;=Settings!$B$5,O1716&gt;=Settings!$B$6),"HIGH RATE","")</f>
        <v/>
      </c>
      <c r="Y1716" s="71" t="str">
        <f aca="false">IF(F1716&gt;0,RANK(F1716,$F$2:$F$1780)+COUNTIF($F$2:F1716,F1716)-1,"")</f>
        <v/>
      </c>
      <c r="Z1716" s="71" t="str">
        <f aca="false">IF(H1716&gt;0,RANK(H1716,$H$2:$H$1780)+COUNTIF($H$2:H1716,H1716)-1,"")</f>
        <v/>
      </c>
      <c r="AA1716" s="71" t="str">
        <f aca="false">IF(AC1716="","",RANK(AC1716,$AC$2:$AC$1780)+COUNTIF($AC$2:AC1716,AC1716)-1)</f>
        <v/>
      </c>
      <c r="AB1716" s="71" t="str">
        <f aca="false">IF(AD1716="","",RANK(AD1716,$AD$2:$AD$1780)+COUNTIF($AD$2:AD1716,AD1716)-1)</f>
        <v/>
      </c>
      <c r="AC1716" s="71" t="str">
        <f aca="false">IF(AND(AF1716&gt;0,E1716&gt;=Settings!$B$4),ROUND(J1716,10),"")</f>
        <v/>
      </c>
      <c r="AD1716" s="71" t="str">
        <f aca="false">IF(X1716="HIGH RATE",ROUND(O1716,10),"")</f>
        <v/>
      </c>
      <c r="AE1716" s="71" t="s">
        <v>59</v>
      </c>
      <c r="AF1716" s="73" t="n">
        <f aca="false">SUMIFS(Detail!$L$2:$L$9168,Detail!$C$2:$C$9168,$A1716)</f>
        <v>0</v>
      </c>
      <c r="AG1716" s="74" t="n">
        <f aca="false">SUMIFS(Detail!$N$2:$N$9168,Detail!$C$2:$C$9168,$A1716)</f>
        <v>0</v>
      </c>
    </row>
    <row r="1717" customFormat="false" ht="15" hidden="false" customHeight="false" outlineLevel="0" collapsed="false">
      <c r="A1717" s="71" t="s">
        <v>1517</v>
      </c>
      <c r="B1717" s="71" t="s">
        <v>2683</v>
      </c>
      <c r="C1717" s="71" t="s">
        <v>837</v>
      </c>
      <c r="D1717" s="71" t="str">
        <f aca="false">IFERROR(INDEX('Brand Map'!$B$4:$B$125,MATCH(C1717,'Brand Map'!$A$4:$A$125,0)),"Other")</f>
        <v>Other (small prefixes)</v>
      </c>
      <c r="E1717" s="73" t="n">
        <f aca="false">SUMIFS(Detail!$K$2:$K$9168,Detail!$C$2:$C$9168,$A1717)</f>
        <v>0</v>
      </c>
      <c r="F1717" s="73" t="n">
        <f aca="false">SUMIFS(Detail!$E$2:$E$9168,Detail!$C$2:$C$9168,$A1717)</f>
        <v>0</v>
      </c>
      <c r="G1717" s="74" t="n">
        <f aca="false">SUMIFS(Detail!$M$2:$M$9168,Detail!$C$2:$C$9168,$A1717)</f>
        <v>0</v>
      </c>
      <c r="H1717" s="74" t="n">
        <f aca="false">SUMIFS(Detail!$D$2:$D$9168,Detail!$C$2:$C$9168,$A1717)</f>
        <v>0</v>
      </c>
      <c r="I1717" s="74" t="n">
        <v>644.6</v>
      </c>
      <c r="J1717" s="51" t="n">
        <f aca="false">IF(E1717&gt;0,AF1717/E1717,0)</f>
        <v>0</v>
      </c>
      <c r="K1717" s="51" t="n">
        <f aca="false">IF(G1717&gt;0,AG1717/G1717,0)</f>
        <v>0</v>
      </c>
      <c r="L1717" s="75" t="n">
        <f aca="false">H1717/Settings!$B$16</f>
        <v>0</v>
      </c>
      <c r="M1717" s="76" t="n">
        <f aca="false">H1717/Settings!$B$20</f>
        <v>0</v>
      </c>
      <c r="N1717" s="77" t="n">
        <f aca="false">E1717*Settings!$B$3</f>
        <v>0</v>
      </c>
      <c r="O1717" s="77" t="n">
        <f aca="false">IF(E1717&gt;0,(AF1717-N1717)/SQRT(E1717*Settings!$B$3*(1-Settings!$B$3)),0)</f>
        <v>0</v>
      </c>
      <c r="P1717" s="77" t="n">
        <f aca="false">MAX(0,AF1717-N1717)</f>
        <v>0</v>
      </c>
      <c r="Q1717" s="51" t="n">
        <f aca="false">IF(E1717&gt;=Settings!$B$4,(AF1717+Settings!$B$7*Settings!$B$3)/(E1717+Settings!$B$7),Settings!$B$3)</f>
        <v>0.0748599558648786</v>
      </c>
      <c r="R1717" s="78" t="n">
        <f aca="false">PERCENTRANK($H$2:$H$1780,H1717,6)</f>
        <v>0</v>
      </c>
      <c r="S1717" s="78" t="n">
        <f aca="false">PERCENTRANK($Q$2:$Q$1780,Q1717,6)</f>
        <v>0.0646794</v>
      </c>
      <c r="T1717" s="78" t="n">
        <f aca="false">PERCENTRANK($F$2:$F$1780,F1717,6)</f>
        <v>0</v>
      </c>
      <c r="U1717" s="79" t="n">
        <f aca="false">IF(F1717&gt;0,ROUND((Settings!$B$8*T1717+Settings!$B$9*R1717+Settings!$B$10*S1717)/SUM(Settings!$B$8:$B$10),10),0)</f>
        <v>0</v>
      </c>
      <c r="V1717" s="71" t="str">
        <f aca="false">IF(U1717&gt;0,RANK(U1717,$U$2:$U$1780)+COUNTIF($U$2:U1717,U1717)-1,"")</f>
        <v/>
      </c>
      <c r="W1717" s="71" t="str">
        <f aca="false">IF(V1717="","",IF(V1717&lt;=Settings!$B$11,"1 - Fix first",IF(V1717&lt;=Settings!$B$12,"2 - Review","3 - Monitor")))</f>
        <v/>
      </c>
      <c r="X1717" s="71" t="str">
        <f aca="false">IF(AND(E1717&gt;=Settings!$B$4,AF1717&gt;=Settings!$B$5,O1717&gt;=Settings!$B$6),"HIGH RATE","")</f>
        <v/>
      </c>
      <c r="Y1717" s="71" t="str">
        <f aca="false">IF(F1717&gt;0,RANK(F1717,$F$2:$F$1780)+COUNTIF($F$2:F1717,F1717)-1,"")</f>
        <v/>
      </c>
      <c r="Z1717" s="71" t="str">
        <f aca="false">IF(H1717&gt;0,RANK(H1717,$H$2:$H$1780)+COUNTIF($H$2:H1717,H1717)-1,"")</f>
        <v/>
      </c>
      <c r="AA1717" s="71" t="str">
        <f aca="false">IF(AC1717="","",RANK(AC1717,$AC$2:$AC$1780)+COUNTIF($AC$2:AC1717,AC1717)-1)</f>
        <v/>
      </c>
      <c r="AB1717" s="71" t="str">
        <f aca="false">IF(AD1717="","",RANK(AD1717,$AD$2:$AD$1780)+COUNTIF($AD$2:AD1717,AD1717)-1)</f>
        <v/>
      </c>
      <c r="AC1717" s="71" t="str">
        <f aca="false">IF(AND(AF1717&gt;0,E1717&gt;=Settings!$B$4),ROUND(J1717,10),"")</f>
        <v/>
      </c>
      <c r="AD1717" s="71" t="str">
        <f aca="false">IF(X1717="HIGH RATE",ROUND(O1717,10),"")</f>
        <v/>
      </c>
      <c r="AE1717" s="71" t="s">
        <v>60</v>
      </c>
      <c r="AF1717" s="73" t="n">
        <f aca="false">SUMIFS(Detail!$L$2:$L$9168,Detail!$C$2:$C$9168,$A1717)</f>
        <v>0</v>
      </c>
      <c r="AG1717" s="74" t="n">
        <f aca="false">SUMIFS(Detail!$N$2:$N$9168,Detail!$C$2:$C$9168,$A1717)</f>
        <v>0</v>
      </c>
    </row>
    <row r="1718" customFormat="false" ht="15" hidden="false" customHeight="false" outlineLevel="0" collapsed="false">
      <c r="A1718" s="71" t="s">
        <v>1887</v>
      </c>
      <c r="B1718" s="71" t="s">
        <v>2683</v>
      </c>
      <c r="C1718" s="71" t="s">
        <v>837</v>
      </c>
      <c r="D1718" s="71" t="str">
        <f aca="false">IFERROR(INDEX('Brand Map'!$B$4:$B$125,MATCH(C1718,'Brand Map'!$A$4:$A$125,0)),"Other")</f>
        <v>Other (small prefixes)</v>
      </c>
      <c r="E1718" s="73" t="n">
        <f aca="false">SUMIFS(Detail!$K$2:$K$9168,Detail!$C$2:$C$9168,$A1718)</f>
        <v>0</v>
      </c>
      <c r="F1718" s="73" t="n">
        <f aca="false">SUMIFS(Detail!$E$2:$E$9168,Detail!$C$2:$C$9168,$A1718)</f>
        <v>0</v>
      </c>
      <c r="G1718" s="74" t="n">
        <f aca="false">SUMIFS(Detail!$M$2:$M$9168,Detail!$C$2:$C$9168,$A1718)</f>
        <v>0</v>
      </c>
      <c r="H1718" s="74" t="n">
        <f aca="false">SUMIFS(Detail!$D$2:$D$9168,Detail!$C$2:$C$9168,$A1718)</f>
        <v>0</v>
      </c>
      <c r="I1718" s="74" t="n">
        <v>1364.35</v>
      </c>
      <c r="J1718" s="51" t="n">
        <f aca="false">IF(E1718&gt;0,AF1718/E1718,0)</f>
        <v>0</v>
      </c>
      <c r="K1718" s="51" t="n">
        <f aca="false">IF(G1718&gt;0,AG1718/G1718,0)</f>
        <v>0</v>
      </c>
      <c r="L1718" s="75" t="n">
        <f aca="false">H1718/Settings!$B$16</f>
        <v>0</v>
      </c>
      <c r="M1718" s="76" t="n">
        <f aca="false">H1718/Settings!$B$20</f>
        <v>0</v>
      </c>
      <c r="N1718" s="77" t="n">
        <f aca="false">E1718*Settings!$B$3</f>
        <v>0</v>
      </c>
      <c r="O1718" s="77" t="n">
        <f aca="false">IF(E1718&gt;0,(AF1718-N1718)/SQRT(E1718*Settings!$B$3*(1-Settings!$B$3)),0)</f>
        <v>0</v>
      </c>
      <c r="P1718" s="77" t="n">
        <f aca="false">MAX(0,AF1718-N1718)</f>
        <v>0</v>
      </c>
      <c r="Q1718" s="51" t="n">
        <f aca="false">IF(E1718&gt;=Settings!$B$4,(AF1718+Settings!$B$7*Settings!$B$3)/(E1718+Settings!$B$7),Settings!$B$3)</f>
        <v>0.0748599558648786</v>
      </c>
      <c r="R1718" s="78" t="n">
        <f aca="false">PERCENTRANK($H$2:$H$1780,H1718,6)</f>
        <v>0</v>
      </c>
      <c r="S1718" s="78" t="n">
        <f aca="false">PERCENTRANK($Q$2:$Q$1780,Q1718,6)</f>
        <v>0.0646794</v>
      </c>
      <c r="T1718" s="78" t="n">
        <f aca="false">PERCENTRANK($F$2:$F$1780,F1718,6)</f>
        <v>0</v>
      </c>
      <c r="U1718" s="79" t="n">
        <f aca="false">IF(F1718&gt;0,ROUND((Settings!$B$8*T1718+Settings!$B$9*R1718+Settings!$B$10*S1718)/SUM(Settings!$B$8:$B$10),10),0)</f>
        <v>0</v>
      </c>
      <c r="V1718" s="71" t="str">
        <f aca="false">IF(U1718&gt;0,RANK(U1718,$U$2:$U$1780)+COUNTIF($U$2:U1718,U1718)-1,"")</f>
        <v/>
      </c>
      <c r="W1718" s="71" t="str">
        <f aca="false">IF(V1718="","",IF(V1718&lt;=Settings!$B$11,"1 - Fix first",IF(V1718&lt;=Settings!$B$12,"2 - Review","3 - Monitor")))</f>
        <v/>
      </c>
      <c r="X1718" s="71" t="str">
        <f aca="false">IF(AND(E1718&gt;=Settings!$B$4,AF1718&gt;=Settings!$B$5,O1718&gt;=Settings!$B$6),"HIGH RATE","")</f>
        <v/>
      </c>
      <c r="Y1718" s="71" t="str">
        <f aca="false">IF(F1718&gt;0,RANK(F1718,$F$2:$F$1780)+COUNTIF($F$2:F1718,F1718)-1,"")</f>
        <v/>
      </c>
      <c r="Z1718" s="71" t="str">
        <f aca="false">IF(H1718&gt;0,RANK(H1718,$H$2:$H$1780)+COUNTIF($H$2:H1718,H1718)-1,"")</f>
        <v/>
      </c>
      <c r="AA1718" s="71" t="str">
        <f aca="false">IF(AC1718="","",RANK(AC1718,$AC$2:$AC$1780)+COUNTIF($AC$2:AC1718,AC1718)-1)</f>
        <v/>
      </c>
      <c r="AB1718" s="71" t="str">
        <f aca="false">IF(AD1718="","",RANK(AD1718,$AD$2:$AD$1780)+COUNTIF($AD$2:AD1718,AD1718)-1)</f>
        <v/>
      </c>
      <c r="AC1718" s="71" t="str">
        <f aca="false">IF(AND(AF1718&gt;0,E1718&gt;=Settings!$B$4),ROUND(J1718,10),"")</f>
        <v/>
      </c>
      <c r="AD1718" s="71" t="str">
        <f aca="false">IF(X1718="HIGH RATE",ROUND(O1718,10),"")</f>
        <v/>
      </c>
      <c r="AE1718" s="71" t="s">
        <v>60</v>
      </c>
      <c r="AF1718" s="73" t="n">
        <f aca="false">SUMIFS(Detail!$L$2:$L$9168,Detail!$C$2:$C$9168,$A1718)</f>
        <v>0</v>
      </c>
      <c r="AG1718" s="74" t="n">
        <f aca="false">SUMIFS(Detail!$N$2:$N$9168,Detail!$C$2:$C$9168,$A1718)</f>
        <v>0</v>
      </c>
    </row>
    <row r="1719" customFormat="false" ht="15" hidden="false" customHeight="false" outlineLevel="0" collapsed="false">
      <c r="A1719" s="71" t="s">
        <v>1583</v>
      </c>
      <c r="B1719" s="71" t="s">
        <v>839</v>
      </c>
      <c r="C1719" s="71" t="s">
        <v>837</v>
      </c>
      <c r="D1719" s="71" t="str">
        <f aca="false">IFERROR(INDEX('Brand Map'!$B$4:$B$125,MATCH(C1719,'Brand Map'!$A$4:$A$125,0)),"Other")</f>
        <v>Other (small prefixes)</v>
      </c>
      <c r="E1719" s="73" t="n">
        <f aca="false">SUMIFS(Detail!$K$2:$K$9168,Detail!$C$2:$C$9168,$A1719)</f>
        <v>0</v>
      </c>
      <c r="F1719" s="73" t="n">
        <f aca="false">SUMIFS(Detail!$E$2:$E$9168,Detail!$C$2:$C$9168,$A1719)</f>
        <v>0</v>
      </c>
      <c r="G1719" s="74" t="n">
        <f aca="false">SUMIFS(Detail!$M$2:$M$9168,Detail!$C$2:$C$9168,$A1719)</f>
        <v>0</v>
      </c>
      <c r="H1719" s="74" t="n">
        <f aca="false">SUMIFS(Detail!$D$2:$D$9168,Detail!$C$2:$C$9168,$A1719)</f>
        <v>0</v>
      </c>
      <c r="I1719" s="74" t="n">
        <v>129.95</v>
      </c>
      <c r="J1719" s="51" t="n">
        <f aca="false">IF(E1719&gt;0,AF1719/E1719,0)</f>
        <v>0</v>
      </c>
      <c r="K1719" s="51" t="n">
        <f aca="false">IF(G1719&gt;0,AG1719/G1719,0)</f>
        <v>0</v>
      </c>
      <c r="L1719" s="75" t="n">
        <f aca="false">H1719/Settings!$B$16</f>
        <v>0</v>
      </c>
      <c r="M1719" s="76" t="n">
        <f aca="false">H1719/Settings!$B$20</f>
        <v>0</v>
      </c>
      <c r="N1719" s="77" t="n">
        <f aca="false">E1719*Settings!$B$3</f>
        <v>0</v>
      </c>
      <c r="O1719" s="77" t="n">
        <f aca="false">IF(E1719&gt;0,(AF1719-N1719)/SQRT(E1719*Settings!$B$3*(1-Settings!$B$3)),0)</f>
        <v>0</v>
      </c>
      <c r="P1719" s="77" t="n">
        <f aca="false">MAX(0,AF1719-N1719)</f>
        <v>0</v>
      </c>
      <c r="Q1719" s="51" t="n">
        <f aca="false">IF(E1719&gt;=Settings!$B$4,(AF1719+Settings!$B$7*Settings!$B$3)/(E1719+Settings!$B$7),Settings!$B$3)</f>
        <v>0.0748599558648786</v>
      </c>
      <c r="R1719" s="78" t="n">
        <f aca="false">PERCENTRANK($H$2:$H$1780,H1719,6)</f>
        <v>0</v>
      </c>
      <c r="S1719" s="78" t="n">
        <f aca="false">PERCENTRANK($Q$2:$Q$1780,Q1719,6)</f>
        <v>0.0646794</v>
      </c>
      <c r="T1719" s="78" t="n">
        <f aca="false">PERCENTRANK($F$2:$F$1780,F1719,6)</f>
        <v>0</v>
      </c>
      <c r="U1719" s="79" t="n">
        <f aca="false">IF(F1719&gt;0,ROUND((Settings!$B$8*T1719+Settings!$B$9*R1719+Settings!$B$10*S1719)/SUM(Settings!$B$8:$B$10),10),0)</f>
        <v>0</v>
      </c>
      <c r="V1719" s="71" t="str">
        <f aca="false">IF(U1719&gt;0,RANK(U1719,$U$2:$U$1780)+COUNTIF($U$2:U1719,U1719)-1,"")</f>
        <v/>
      </c>
      <c r="W1719" s="71" t="str">
        <f aca="false">IF(V1719="","",IF(V1719&lt;=Settings!$B$11,"1 - Fix first",IF(V1719&lt;=Settings!$B$12,"2 - Review","3 - Monitor")))</f>
        <v/>
      </c>
      <c r="X1719" s="71" t="str">
        <f aca="false">IF(AND(E1719&gt;=Settings!$B$4,AF1719&gt;=Settings!$B$5,O1719&gt;=Settings!$B$6),"HIGH RATE","")</f>
        <v/>
      </c>
      <c r="Y1719" s="71" t="str">
        <f aca="false">IF(F1719&gt;0,RANK(F1719,$F$2:$F$1780)+COUNTIF($F$2:F1719,F1719)-1,"")</f>
        <v/>
      </c>
      <c r="Z1719" s="71" t="str">
        <f aca="false">IF(H1719&gt;0,RANK(H1719,$H$2:$H$1780)+COUNTIF($H$2:H1719,H1719)-1,"")</f>
        <v/>
      </c>
      <c r="AA1719" s="71" t="str">
        <f aca="false">IF(AC1719="","",RANK(AC1719,$AC$2:$AC$1780)+COUNTIF($AC$2:AC1719,AC1719)-1)</f>
        <v/>
      </c>
      <c r="AB1719" s="71" t="str">
        <f aca="false">IF(AD1719="","",RANK(AD1719,$AD$2:$AD$1780)+COUNTIF($AD$2:AD1719,AD1719)-1)</f>
        <v/>
      </c>
      <c r="AC1719" s="71" t="str">
        <f aca="false">IF(AND(AF1719&gt;0,E1719&gt;=Settings!$B$4),ROUND(J1719,10),"")</f>
        <v/>
      </c>
      <c r="AD1719" s="71" t="str">
        <f aca="false">IF(X1719="HIGH RATE",ROUND(O1719,10),"")</f>
        <v/>
      </c>
      <c r="AE1719" s="71" t="s">
        <v>60</v>
      </c>
      <c r="AF1719" s="73" t="n">
        <f aca="false">SUMIFS(Detail!$L$2:$L$9168,Detail!$C$2:$C$9168,$A1719)</f>
        <v>0</v>
      </c>
      <c r="AG1719" s="74" t="n">
        <f aca="false">SUMIFS(Detail!$N$2:$N$9168,Detail!$C$2:$C$9168,$A1719)</f>
        <v>0</v>
      </c>
    </row>
    <row r="1720" customFormat="false" ht="15" hidden="false" customHeight="false" outlineLevel="0" collapsed="false">
      <c r="A1720" s="71" t="s">
        <v>838</v>
      </c>
      <c r="B1720" s="71" t="s">
        <v>839</v>
      </c>
      <c r="C1720" s="71" t="s">
        <v>837</v>
      </c>
      <c r="D1720" s="71" t="str">
        <f aca="false">IFERROR(INDEX('Brand Map'!$B$4:$B$125,MATCH(C1720,'Brand Map'!$A$4:$A$125,0)),"Other")</f>
        <v>Other (small prefixes)</v>
      </c>
      <c r="E1720" s="73" t="n">
        <f aca="false">SUMIFS(Detail!$K$2:$K$9168,Detail!$C$2:$C$9168,$A1720)</f>
        <v>0</v>
      </c>
      <c r="F1720" s="73" t="n">
        <f aca="false">SUMIFS(Detail!$E$2:$E$9168,Detail!$C$2:$C$9168,$A1720)</f>
        <v>0</v>
      </c>
      <c r="G1720" s="74" t="n">
        <f aca="false">SUMIFS(Detail!$M$2:$M$9168,Detail!$C$2:$C$9168,$A1720)</f>
        <v>0</v>
      </c>
      <c r="H1720" s="74" t="n">
        <f aca="false">SUMIFS(Detail!$D$2:$D$9168,Detail!$C$2:$C$9168,$A1720)</f>
        <v>0</v>
      </c>
      <c r="I1720" s="74" t="n">
        <v>289.9</v>
      </c>
      <c r="J1720" s="51" t="n">
        <f aca="false">IF(E1720&gt;0,AF1720/E1720,0)</f>
        <v>0</v>
      </c>
      <c r="K1720" s="51" t="n">
        <f aca="false">IF(G1720&gt;0,AG1720/G1720,0)</f>
        <v>0</v>
      </c>
      <c r="L1720" s="75" t="n">
        <f aca="false">H1720/Settings!$B$16</f>
        <v>0</v>
      </c>
      <c r="M1720" s="76" t="n">
        <f aca="false">H1720/Settings!$B$20</f>
        <v>0</v>
      </c>
      <c r="N1720" s="77" t="n">
        <f aca="false">E1720*Settings!$B$3</f>
        <v>0</v>
      </c>
      <c r="O1720" s="77" t="n">
        <f aca="false">IF(E1720&gt;0,(AF1720-N1720)/SQRT(E1720*Settings!$B$3*(1-Settings!$B$3)),0)</f>
        <v>0</v>
      </c>
      <c r="P1720" s="77" t="n">
        <f aca="false">MAX(0,AF1720-N1720)</f>
        <v>0</v>
      </c>
      <c r="Q1720" s="51" t="n">
        <f aca="false">IF(E1720&gt;=Settings!$B$4,(AF1720+Settings!$B$7*Settings!$B$3)/(E1720+Settings!$B$7),Settings!$B$3)</f>
        <v>0.0748599558648786</v>
      </c>
      <c r="R1720" s="78" t="n">
        <f aca="false">PERCENTRANK($H$2:$H$1780,H1720,6)</f>
        <v>0</v>
      </c>
      <c r="S1720" s="78" t="n">
        <f aca="false">PERCENTRANK($Q$2:$Q$1780,Q1720,6)</f>
        <v>0.0646794</v>
      </c>
      <c r="T1720" s="78" t="n">
        <f aca="false">PERCENTRANK($F$2:$F$1780,F1720,6)</f>
        <v>0</v>
      </c>
      <c r="U1720" s="79" t="n">
        <f aca="false">IF(F1720&gt;0,ROUND((Settings!$B$8*T1720+Settings!$B$9*R1720+Settings!$B$10*S1720)/SUM(Settings!$B$8:$B$10),10),0)</f>
        <v>0</v>
      </c>
      <c r="V1720" s="71" t="str">
        <f aca="false">IF(U1720&gt;0,RANK(U1720,$U$2:$U$1780)+COUNTIF($U$2:U1720,U1720)-1,"")</f>
        <v/>
      </c>
      <c r="W1720" s="71" t="str">
        <f aca="false">IF(V1720="","",IF(V1720&lt;=Settings!$B$11,"1 - Fix first",IF(V1720&lt;=Settings!$B$12,"2 - Review","3 - Monitor")))</f>
        <v/>
      </c>
      <c r="X1720" s="71" t="str">
        <f aca="false">IF(AND(E1720&gt;=Settings!$B$4,AF1720&gt;=Settings!$B$5,O1720&gt;=Settings!$B$6),"HIGH RATE","")</f>
        <v/>
      </c>
      <c r="Y1720" s="71" t="str">
        <f aca="false">IF(F1720&gt;0,RANK(F1720,$F$2:$F$1780)+COUNTIF($F$2:F1720,F1720)-1,"")</f>
        <v/>
      </c>
      <c r="Z1720" s="71" t="str">
        <f aca="false">IF(H1720&gt;0,RANK(H1720,$H$2:$H$1780)+COUNTIF($H$2:H1720,H1720)-1,"")</f>
        <v/>
      </c>
      <c r="AA1720" s="71" t="str">
        <f aca="false">IF(AC1720="","",RANK(AC1720,$AC$2:$AC$1780)+COUNTIF($AC$2:AC1720,AC1720)-1)</f>
        <v/>
      </c>
      <c r="AB1720" s="71" t="str">
        <f aca="false">IF(AD1720="","",RANK(AD1720,$AD$2:$AD$1780)+COUNTIF($AD$2:AD1720,AD1720)-1)</f>
        <v/>
      </c>
      <c r="AC1720" s="71" t="str">
        <f aca="false">IF(AND(AF1720&gt;0,E1720&gt;=Settings!$B$4),ROUND(J1720,10),"")</f>
        <v/>
      </c>
      <c r="AD1720" s="71" t="str">
        <f aca="false">IF(X1720="HIGH RATE",ROUND(O1720,10),"")</f>
        <v/>
      </c>
      <c r="AE1720" s="71" t="s">
        <v>60</v>
      </c>
      <c r="AF1720" s="73" t="n">
        <f aca="false">SUMIFS(Detail!$L$2:$L$9168,Detail!$C$2:$C$9168,$A1720)</f>
        <v>0</v>
      </c>
      <c r="AG1720" s="74" t="n">
        <f aca="false">SUMIFS(Detail!$N$2:$N$9168,Detail!$C$2:$C$9168,$A1720)</f>
        <v>0</v>
      </c>
    </row>
    <row r="1721" customFormat="false" ht="15" hidden="false" customHeight="false" outlineLevel="0" collapsed="false">
      <c r="A1721" s="71" t="s">
        <v>841</v>
      </c>
      <c r="B1721" s="71" t="s">
        <v>807</v>
      </c>
      <c r="C1721" s="71" t="s">
        <v>840</v>
      </c>
      <c r="D1721" s="71" t="str">
        <f aca="false">IFERROR(INDEX('Brand Map'!$B$4:$B$125,MATCH(C1721,'Brand Map'!$A$4:$A$125,0)),"Other")</f>
        <v>Free / add-on / admin items</v>
      </c>
      <c r="E1721" s="73" t="n">
        <f aca="false">SUMIFS(Detail!$K$2:$K$9168,Detail!$C$2:$C$9168,$A1721)</f>
        <v>0</v>
      </c>
      <c r="F1721" s="73" t="n">
        <f aca="false">SUMIFS(Detail!$E$2:$E$9168,Detail!$C$2:$C$9168,$A1721)</f>
        <v>0</v>
      </c>
      <c r="G1721" s="74" t="n">
        <f aca="false">SUMIFS(Detail!$M$2:$M$9168,Detail!$C$2:$C$9168,$A1721)</f>
        <v>0</v>
      </c>
      <c r="H1721" s="74" t="n">
        <f aca="false">SUMIFS(Detail!$D$2:$D$9168,Detail!$C$2:$C$9168,$A1721)</f>
        <v>0</v>
      </c>
      <c r="I1721" s="74" t="n">
        <v>15</v>
      </c>
      <c r="J1721" s="51" t="n">
        <f aca="false">IF(E1721&gt;0,AF1721/E1721,0)</f>
        <v>0</v>
      </c>
      <c r="K1721" s="51" t="n">
        <f aca="false">IF(G1721&gt;0,AG1721/G1721,0)</f>
        <v>0</v>
      </c>
      <c r="L1721" s="75" t="n">
        <f aca="false">H1721/Settings!$B$16</f>
        <v>0</v>
      </c>
      <c r="M1721" s="76" t="n">
        <f aca="false">H1721/Settings!$B$20</f>
        <v>0</v>
      </c>
      <c r="N1721" s="77" t="n">
        <f aca="false">E1721*Settings!$B$3</f>
        <v>0</v>
      </c>
      <c r="O1721" s="77" t="n">
        <f aca="false">IF(E1721&gt;0,(AF1721-N1721)/SQRT(E1721*Settings!$B$3*(1-Settings!$B$3)),0)</f>
        <v>0</v>
      </c>
      <c r="P1721" s="77" t="n">
        <f aca="false">MAX(0,AF1721-N1721)</f>
        <v>0</v>
      </c>
      <c r="Q1721" s="51" t="n">
        <f aca="false">IF(E1721&gt;=Settings!$B$4,(AF1721+Settings!$B$7*Settings!$B$3)/(E1721+Settings!$B$7),Settings!$B$3)</f>
        <v>0.0748599558648786</v>
      </c>
      <c r="R1721" s="78" t="n">
        <f aca="false">PERCENTRANK($H$2:$H$1780,H1721,6)</f>
        <v>0</v>
      </c>
      <c r="S1721" s="78" t="n">
        <f aca="false">PERCENTRANK($Q$2:$Q$1780,Q1721,6)</f>
        <v>0.0646794</v>
      </c>
      <c r="T1721" s="78" t="n">
        <f aca="false">PERCENTRANK($F$2:$F$1780,F1721,6)</f>
        <v>0</v>
      </c>
      <c r="U1721" s="79" t="n">
        <f aca="false">IF(F1721&gt;0,ROUND((Settings!$B$8*T1721+Settings!$B$9*R1721+Settings!$B$10*S1721)/SUM(Settings!$B$8:$B$10),10),0)</f>
        <v>0</v>
      </c>
      <c r="V1721" s="71" t="str">
        <f aca="false">IF(U1721&gt;0,RANK(U1721,$U$2:$U$1780)+COUNTIF($U$2:U1721,U1721)-1,"")</f>
        <v/>
      </c>
      <c r="W1721" s="71" t="str">
        <f aca="false">IF(V1721="","",IF(V1721&lt;=Settings!$B$11,"1 - Fix first",IF(V1721&lt;=Settings!$B$12,"2 - Review","3 - Monitor")))</f>
        <v/>
      </c>
      <c r="X1721" s="71" t="str">
        <f aca="false">IF(AND(E1721&gt;=Settings!$B$4,AF1721&gt;=Settings!$B$5,O1721&gt;=Settings!$B$6),"HIGH RATE","")</f>
        <v/>
      </c>
      <c r="Y1721" s="71" t="str">
        <f aca="false">IF(F1721&gt;0,RANK(F1721,$F$2:$F$1780)+COUNTIF($F$2:F1721,F1721)-1,"")</f>
        <v/>
      </c>
      <c r="Z1721" s="71" t="str">
        <f aca="false">IF(H1721&gt;0,RANK(H1721,$H$2:$H$1780)+COUNTIF($H$2:H1721,H1721)-1,"")</f>
        <v/>
      </c>
      <c r="AA1721" s="71" t="str">
        <f aca="false">IF(AC1721="","",RANK(AC1721,$AC$2:$AC$1780)+COUNTIF($AC$2:AC1721,AC1721)-1)</f>
        <v/>
      </c>
      <c r="AB1721" s="71" t="str">
        <f aca="false">IF(AD1721="","",RANK(AD1721,$AD$2:$AD$1780)+COUNTIF($AD$2:AD1721,AD1721)-1)</f>
        <v/>
      </c>
      <c r="AC1721" s="71" t="str">
        <f aca="false">IF(AND(AF1721&gt;0,E1721&gt;=Settings!$B$4),ROUND(J1721,10),"")</f>
        <v/>
      </c>
      <c r="AD1721" s="71" t="str">
        <f aca="false">IF(X1721="HIGH RATE",ROUND(O1721,10),"")</f>
        <v/>
      </c>
      <c r="AE1721" s="71" t="s">
        <v>60</v>
      </c>
      <c r="AF1721" s="73" t="n">
        <f aca="false">SUMIFS(Detail!$L$2:$L$9168,Detail!$C$2:$C$9168,$A1721)</f>
        <v>0</v>
      </c>
      <c r="AG1721" s="74" t="n">
        <f aca="false">SUMIFS(Detail!$N$2:$N$9168,Detail!$C$2:$C$9168,$A1721)</f>
        <v>0</v>
      </c>
    </row>
    <row r="1722" customFormat="false" ht="15" hidden="false" customHeight="false" outlineLevel="0" collapsed="false">
      <c r="A1722" s="71" t="s">
        <v>2072</v>
      </c>
      <c r="B1722" s="71" t="s">
        <v>828</v>
      </c>
      <c r="C1722" s="71" t="s">
        <v>826</v>
      </c>
      <c r="D1722" s="71" t="str">
        <f aca="false">IFERROR(INDEX('Brand Map'!$B$4:$B$125,MATCH(C1722,'Brand Map'!$A$4:$A$125,0)),"Other")</f>
        <v>Other (small prefixes)</v>
      </c>
      <c r="E1722" s="73" t="n">
        <f aca="false">SUMIFS(Detail!$K$2:$K$9168,Detail!$C$2:$C$9168,$A1722)</f>
        <v>0</v>
      </c>
      <c r="F1722" s="73" t="n">
        <f aca="false">SUMIFS(Detail!$E$2:$E$9168,Detail!$C$2:$C$9168,$A1722)</f>
        <v>0</v>
      </c>
      <c r="G1722" s="74" t="n">
        <f aca="false">SUMIFS(Detail!$M$2:$M$9168,Detail!$C$2:$C$9168,$A1722)</f>
        <v>0</v>
      </c>
      <c r="H1722" s="74" t="n">
        <f aca="false">SUMIFS(Detail!$D$2:$D$9168,Detail!$C$2:$C$9168,$A1722)</f>
        <v>0</v>
      </c>
      <c r="I1722" s="74" t="n">
        <v>69.95</v>
      </c>
      <c r="J1722" s="51" t="n">
        <f aca="false">IF(E1722&gt;0,AF1722/E1722,0)</f>
        <v>0</v>
      </c>
      <c r="K1722" s="51" t="n">
        <f aca="false">IF(G1722&gt;0,AG1722/G1722,0)</f>
        <v>0</v>
      </c>
      <c r="L1722" s="75" t="n">
        <f aca="false">H1722/Settings!$B$16</f>
        <v>0</v>
      </c>
      <c r="M1722" s="76" t="n">
        <f aca="false">H1722/Settings!$B$20</f>
        <v>0</v>
      </c>
      <c r="N1722" s="77" t="n">
        <f aca="false">E1722*Settings!$B$3</f>
        <v>0</v>
      </c>
      <c r="O1722" s="77" t="n">
        <f aca="false">IF(E1722&gt;0,(AF1722-N1722)/SQRT(E1722*Settings!$B$3*(1-Settings!$B$3)),0)</f>
        <v>0</v>
      </c>
      <c r="P1722" s="77" t="n">
        <f aca="false">MAX(0,AF1722-N1722)</f>
        <v>0</v>
      </c>
      <c r="Q1722" s="51" t="n">
        <f aca="false">IF(E1722&gt;=Settings!$B$4,(AF1722+Settings!$B$7*Settings!$B$3)/(E1722+Settings!$B$7),Settings!$B$3)</f>
        <v>0.0748599558648786</v>
      </c>
      <c r="R1722" s="78" t="n">
        <f aca="false">PERCENTRANK($H$2:$H$1780,H1722,6)</f>
        <v>0</v>
      </c>
      <c r="S1722" s="78" t="n">
        <f aca="false">PERCENTRANK($Q$2:$Q$1780,Q1722,6)</f>
        <v>0.0646794</v>
      </c>
      <c r="T1722" s="78" t="n">
        <f aca="false">PERCENTRANK($F$2:$F$1780,F1722,6)</f>
        <v>0</v>
      </c>
      <c r="U1722" s="79" t="n">
        <f aca="false">IF(F1722&gt;0,ROUND((Settings!$B$8*T1722+Settings!$B$9*R1722+Settings!$B$10*S1722)/SUM(Settings!$B$8:$B$10),10),0)</f>
        <v>0</v>
      </c>
      <c r="V1722" s="71" t="str">
        <f aca="false">IF(U1722&gt;0,RANK(U1722,$U$2:$U$1780)+COUNTIF($U$2:U1722,U1722)-1,"")</f>
        <v/>
      </c>
      <c r="W1722" s="71" t="str">
        <f aca="false">IF(V1722="","",IF(V1722&lt;=Settings!$B$11,"1 - Fix first",IF(V1722&lt;=Settings!$B$12,"2 - Review","3 - Monitor")))</f>
        <v/>
      </c>
      <c r="X1722" s="71" t="str">
        <f aca="false">IF(AND(E1722&gt;=Settings!$B$4,AF1722&gt;=Settings!$B$5,O1722&gt;=Settings!$B$6),"HIGH RATE","")</f>
        <v/>
      </c>
      <c r="Y1722" s="71" t="str">
        <f aca="false">IF(F1722&gt;0,RANK(F1722,$F$2:$F$1780)+COUNTIF($F$2:F1722,F1722)-1,"")</f>
        <v/>
      </c>
      <c r="Z1722" s="71" t="str">
        <f aca="false">IF(H1722&gt;0,RANK(H1722,$H$2:$H$1780)+COUNTIF($H$2:H1722,H1722)-1,"")</f>
        <v/>
      </c>
      <c r="AA1722" s="71" t="str">
        <f aca="false">IF(AC1722="","",RANK(AC1722,$AC$2:$AC$1780)+COUNTIF($AC$2:AC1722,AC1722)-1)</f>
        <v/>
      </c>
      <c r="AB1722" s="71" t="str">
        <f aca="false">IF(AD1722="","",RANK(AD1722,$AD$2:$AD$1780)+COUNTIF($AD$2:AD1722,AD1722)-1)</f>
        <v/>
      </c>
      <c r="AC1722" s="71" t="str">
        <f aca="false">IF(AND(AF1722&gt;0,E1722&gt;=Settings!$B$4),ROUND(J1722,10),"")</f>
        <v/>
      </c>
      <c r="AD1722" s="71" t="str">
        <f aca="false">IF(X1722="HIGH RATE",ROUND(O1722,10),"")</f>
        <v/>
      </c>
      <c r="AE1722" s="71" t="s">
        <v>60</v>
      </c>
      <c r="AF1722" s="73" t="n">
        <f aca="false">SUMIFS(Detail!$L$2:$L$9168,Detail!$C$2:$C$9168,$A1722)</f>
        <v>0</v>
      </c>
      <c r="AG1722" s="74" t="n">
        <f aca="false">SUMIFS(Detail!$N$2:$N$9168,Detail!$C$2:$C$9168,$A1722)</f>
        <v>0</v>
      </c>
    </row>
    <row r="1723" customFormat="false" ht="15" hidden="false" customHeight="false" outlineLevel="0" collapsed="false">
      <c r="A1723" s="71" t="s">
        <v>827</v>
      </c>
      <c r="B1723" s="71" t="s">
        <v>828</v>
      </c>
      <c r="C1723" s="71" t="s">
        <v>826</v>
      </c>
      <c r="D1723" s="71" t="str">
        <f aca="false">IFERROR(INDEX('Brand Map'!$B$4:$B$125,MATCH(C1723,'Brand Map'!$A$4:$A$125,0)),"Other")</f>
        <v>Other (small prefixes)</v>
      </c>
      <c r="E1723" s="73" t="n">
        <f aca="false">SUMIFS(Detail!$K$2:$K$9168,Detail!$C$2:$C$9168,$A1723)</f>
        <v>0</v>
      </c>
      <c r="F1723" s="73" t="n">
        <f aca="false">SUMIFS(Detail!$E$2:$E$9168,Detail!$C$2:$C$9168,$A1723)</f>
        <v>0</v>
      </c>
      <c r="G1723" s="74" t="n">
        <f aca="false">SUMIFS(Detail!$M$2:$M$9168,Detail!$C$2:$C$9168,$A1723)</f>
        <v>0</v>
      </c>
      <c r="H1723" s="74" t="n">
        <f aca="false">SUMIFS(Detail!$D$2:$D$9168,Detail!$C$2:$C$9168,$A1723)</f>
        <v>0</v>
      </c>
      <c r="I1723" s="74" t="n">
        <v>84.95</v>
      </c>
      <c r="J1723" s="51" t="n">
        <f aca="false">IF(E1723&gt;0,AF1723/E1723,0)</f>
        <v>0</v>
      </c>
      <c r="K1723" s="51" t="n">
        <f aca="false">IF(G1723&gt;0,AG1723/G1723,0)</f>
        <v>0</v>
      </c>
      <c r="L1723" s="75" t="n">
        <f aca="false">H1723/Settings!$B$16</f>
        <v>0</v>
      </c>
      <c r="M1723" s="76" t="n">
        <f aca="false">H1723/Settings!$B$20</f>
        <v>0</v>
      </c>
      <c r="N1723" s="77" t="n">
        <f aca="false">E1723*Settings!$B$3</f>
        <v>0</v>
      </c>
      <c r="O1723" s="77" t="n">
        <f aca="false">IF(E1723&gt;0,(AF1723-N1723)/SQRT(E1723*Settings!$B$3*(1-Settings!$B$3)),0)</f>
        <v>0</v>
      </c>
      <c r="P1723" s="77" t="n">
        <f aca="false">MAX(0,AF1723-N1723)</f>
        <v>0</v>
      </c>
      <c r="Q1723" s="51" t="n">
        <f aca="false">IF(E1723&gt;=Settings!$B$4,(AF1723+Settings!$B$7*Settings!$B$3)/(E1723+Settings!$B$7),Settings!$B$3)</f>
        <v>0.0748599558648786</v>
      </c>
      <c r="R1723" s="78" t="n">
        <f aca="false">PERCENTRANK($H$2:$H$1780,H1723,6)</f>
        <v>0</v>
      </c>
      <c r="S1723" s="78" t="n">
        <f aca="false">PERCENTRANK($Q$2:$Q$1780,Q1723,6)</f>
        <v>0.0646794</v>
      </c>
      <c r="T1723" s="78" t="n">
        <f aca="false">PERCENTRANK($F$2:$F$1780,F1723,6)</f>
        <v>0</v>
      </c>
      <c r="U1723" s="79" t="n">
        <f aca="false">IF(F1723&gt;0,ROUND((Settings!$B$8*T1723+Settings!$B$9*R1723+Settings!$B$10*S1723)/SUM(Settings!$B$8:$B$10),10),0)</f>
        <v>0</v>
      </c>
      <c r="V1723" s="71" t="str">
        <f aca="false">IF(U1723&gt;0,RANK(U1723,$U$2:$U$1780)+COUNTIF($U$2:U1723,U1723)-1,"")</f>
        <v/>
      </c>
      <c r="W1723" s="71" t="str">
        <f aca="false">IF(V1723="","",IF(V1723&lt;=Settings!$B$11,"1 - Fix first",IF(V1723&lt;=Settings!$B$12,"2 - Review","3 - Monitor")))</f>
        <v/>
      </c>
      <c r="X1723" s="71" t="str">
        <f aca="false">IF(AND(E1723&gt;=Settings!$B$4,AF1723&gt;=Settings!$B$5,O1723&gt;=Settings!$B$6),"HIGH RATE","")</f>
        <v/>
      </c>
      <c r="Y1723" s="71" t="str">
        <f aca="false">IF(F1723&gt;0,RANK(F1723,$F$2:$F$1780)+COUNTIF($F$2:F1723,F1723)-1,"")</f>
        <v/>
      </c>
      <c r="Z1723" s="71" t="str">
        <f aca="false">IF(H1723&gt;0,RANK(H1723,$H$2:$H$1780)+COUNTIF($H$2:H1723,H1723)-1,"")</f>
        <v/>
      </c>
      <c r="AA1723" s="71" t="str">
        <f aca="false">IF(AC1723="","",RANK(AC1723,$AC$2:$AC$1780)+COUNTIF($AC$2:AC1723,AC1723)-1)</f>
        <v/>
      </c>
      <c r="AB1723" s="71" t="str">
        <f aca="false">IF(AD1723="","",RANK(AD1723,$AD$2:$AD$1780)+COUNTIF($AD$2:AD1723,AD1723)-1)</f>
        <v/>
      </c>
      <c r="AC1723" s="71" t="str">
        <f aca="false">IF(AND(AF1723&gt;0,E1723&gt;=Settings!$B$4),ROUND(J1723,10),"")</f>
        <v/>
      </c>
      <c r="AD1723" s="71" t="str">
        <f aca="false">IF(X1723="HIGH RATE",ROUND(O1723,10),"")</f>
        <v/>
      </c>
      <c r="AE1723" s="71" t="s">
        <v>60</v>
      </c>
      <c r="AF1723" s="73" t="n">
        <f aca="false">SUMIFS(Detail!$L$2:$L$9168,Detail!$C$2:$C$9168,$A1723)</f>
        <v>0</v>
      </c>
      <c r="AG1723" s="74" t="n">
        <f aca="false">SUMIFS(Detail!$N$2:$N$9168,Detail!$C$2:$C$9168,$A1723)</f>
        <v>0</v>
      </c>
    </row>
    <row r="1724" customFormat="false" ht="15" hidden="false" customHeight="false" outlineLevel="0" collapsed="false">
      <c r="A1724" s="71" t="s">
        <v>1807</v>
      </c>
      <c r="B1724" s="71" t="s">
        <v>3365</v>
      </c>
      <c r="C1724" s="71" t="s">
        <v>826</v>
      </c>
      <c r="D1724" s="71" t="str">
        <f aca="false">IFERROR(INDEX('Brand Map'!$B$4:$B$125,MATCH(C1724,'Brand Map'!$A$4:$A$125,0)),"Other")</f>
        <v>Other (small prefixes)</v>
      </c>
      <c r="E1724" s="73" t="n">
        <f aca="false">SUMIFS(Detail!$K$2:$K$9168,Detail!$C$2:$C$9168,$A1724)</f>
        <v>0</v>
      </c>
      <c r="F1724" s="73" t="n">
        <f aca="false">SUMIFS(Detail!$E$2:$E$9168,Detail!$C$2:$C$9168,$A1724)</f>
        <v>0</v>
      </c>
      <c r="G1724" s="74" t="n">
        <f aca="false">SUMIFS(Detail!$M$2:$M$9168,Detail!$C$2:$C$9168,$A1724)</f>
        <v>0</v>
      </c>
      <c r="H1724" s="74" t="n">
        <f aca="false">SUMIFS(Detail!$D$2:$D$9168,Detail!$C$2:$C$9168,$A1724)</f>
        <v>0</v>
      </c>
      <c r="I1724" s="74" t="n">
        <v>59.95</v>
      </c>
      <c r="J1724" s="51" t="n">
        <f aca="false">IF(E1724&gt;0,AF1724/E1724,0)</f>
        <v>0</v>
      </c>
      <c r="K1724" s="51" t="n">
        <f aca="false">IF(G1724&gt;0,AG1724/G1724,0)</f>
        <v>0</v>
      </c>
      <c r="L1724" s="75" t="n">
        <f aca="false">H1724/Settings!$B$16</f>
        <v>0</v>
      </c>
      <c r="M1724" s="76" t="n">
        <f aca="false">H1724/Settings!$B$20</f>
        <v>0</v>
      </c>
      <c r="N1724" s="77" t="n">
        <f aca="false">E1724*Settings!$B$3</f>
        <v>0</v>
      </c>
      <c r="O1724" s="77" t="n">
        <f aca="false">IF(E1724&gt;0,(AF1724-N1724)/SQRT(E1724*Settings!$B$3*(1-Settings!$B$3)),0)</f>
        <v>0</v>
      </c>
      <c r="P1724" s="77" t="n">
        <f aca="false">MAX(0,AF1724-N1724)</f>
        <v>0</v>
      </c>
      <c r="Q1724" s="51" t="n">
        <f aca="false">IF(E1724&gt;=Settings!$B$4,(AF1724+Settings!$B$7*Settings!$B$3)/(E1724+Settings!$B$7),Settings!$B$3)</f>
        <v>0.0748599558648786</v>
      </c>
      <c r="R1724" s="78" t="n">
        <f aca="false">PERCENTRANK($H$2:$H$1780,H1724,6)</f>
        <v>0</v>
      </c>
      <c r="S1724" s="78" t="n">
        <f aca="false">PERCENTRANK($Q$2:$Q$1780,Q1724,6)</f>
        <v>0.0646794</v>
      </c>
      <c r="T1724" s="78" t="n">
        <f aca="false">PERCENTRANK($F$2:$F$1780,F1724,6)</f>
        <v>0</v>
      </c>
      <c r="U1724" s="79" t="n">
        <f aca="false">IF(F1724&gt;0,ROUND((Settings!$B$8*T1724+Settings!$B$9*R1724+Settings!$B$10*S1724)/SUM(Settings!$B$8:$B$10),10),0)</f>
        <v>0</v>
      </c>
      <c r="V1724" s="71" t="str">
        <f aca="false">IF(U1724&gt;0,RANK(U1724,$U$2:$U$1780)+COUNTIF($U$2:U1724,U1724)-1,"")</f>
        <v/>
      </c>
      <c r="W1724" s="71" t="str">
        <f aca="false">IF(V1724="","",IF(V1724&lt;=Settings!$B$11,"1 - Fix first",IF(V1724&lt;=Settings!$B$12,"2 - Review","3 - Monitor")))</f>
        <v/>
      </c>
      <c r="X1724" s="71" t="str">
        <f aca="false">IF(AND(E1724&gt;=Settings!$B$4,AF1724&gt;=Settings!$B$5,O1724&gt;=Settings!$B$6),"HIGH RATE","")</f>
        <v/>
      </c>
      <c r="Y1724" s="71" t="str">
        <f aca="false">IF(F1724&gt;0,RANK(F1724,$F$2:$F$1780)+COUNTIF($F$2:F1724,F1724)-1,"")</f>
        <v/>
      </c>
      <c r="Z1724" s="71" t="str">
        <f aca="false">IF(H1724&gt;0,RANK(H1724,$H$2:$H$1780)+COUNTIF($H$2:H1724,H1724)-1,"")</f>
        <v/>
      </c>
      <c r="AA1724" s="71" t="str">
        <f aca="false">IF(AC1724="","",RANK(AC1724,$AC$2:$AC$1780)+COUNTIF($AC$2:AC1724,AC1724)-1)</f>
        <v/>
      </c>
      <c r="AB1724" s="71" t="str">
        <f aca="false">IF(AD1724="","",RANK(AD1724,$AD$2:$AD$1780)+COUNTIF($AD$2:AD1724,AD1724)-1)</f>
        <v/>
      </c>
      <c r="AC1724" s="71" t="str">
        <f aca="false">IF(AND(AF1724&gt;0,E1724&gt;=Settings!$B$4),ROUND(J1724,10),"")</f>
        <v/>
      </c>
      <c r="AD1724" s="71" t="str">
        <f aca="false">IF(X1724="HIGH RATE",ROUND(O1724,10),"")</f>
        <v/>
      </c>
      <c r="AE1724" s="71" t="s">
        <v>60</v>
      </c>
      <c r="AF1724" s="73" t="n">
        <f aca="false">SUMIFS(Detail!$L$2:$L$9168,Detail!$C$2:$C$9168,$A1724)</f>
        <v>0</v>
      </c>
      <c r="AG1724" s="74" t="n">
        <f aca="false">SUMIFS(Detail!$N$2:$N$9168,Detail!$C$2:$C$9168,$A1724)</f>
        <v>0</v>
      </c>
    </row>
    <row r="1725" customFormat="false" ht="15" hidden="false" customHeight="false" outlineLevel="0" collapsed="false">
      <c r="A1725" s="71" t="s">
        <v>1382</v>
      </c>
      <c r="B1725" s="71" t="s">
        <v>2902</v>
      </c>
      <c r="C1725" s="71" t="s">
        <v>292</v>
      </c>
      <c r="D1725" s="71" t="str">
        <f aca="false">IFERROR(INDEX('Brand Map'!$B$4:$B$125,MATCH(C1725,'Brand Map'!$A$4:$A$125,0)),"Other")</f>
        <v>RBC</v>
      </c>
      <c r="E1725" s="73" t="n">
        <f aca="false">SUMIFS(Detail!$K$2:$K$9168,Detail!$C$2:$C$9168,$A1725)</f>
        <v>0</v>
      </c>
      <c r="F1725" s="73" t="n">
        <f aca="false">SUMIFS(Detail!$E$2:$E$9168,Detail!$C$2:$C$9168,$A1725)</f>
        <v>0</v>
      </c>
      <c r="G1725" s="74" t="n">
        <f aca="false">SUMIFS(Detail!$M$2:$M$9168,Detail!$C$2:$C$9168,$A1725)</f>
        <v>0</v>
      </c>
      <c r="H1725" s="74" t="n">
        <f aca="false">SUMIFS(Detail!$D$2:$D$9168,Detail!$C$2:$C$9168,$A1725)</f>
        <v>0</v>
      </c>
      <c r="I1725" s="74" t="n">
        <v>159.95</v>
      </c>
      <c r="J1725" s="51" t="n">
        <f aca="false">IF(E1725&gt;0,AF1725/E1725,0)</f>
        <v>0</v>
      </c>
      <c r="K1725" s="51" t="n">
        <f aca="false">IF(G1725&gt;0,AG1725/G1725,0)</f>
        <v>0</v>
      </c>
      <c r="L1725" s="75" t="n">
        <f aca="false">H1725/Settings!$B$16</f>
        <v>0</v>
      </c>
      <c r="M1725" s="76" t="n">
        <f aca="false">H1725/Settings!$B$20</f>
        <v>0</v>
      </c>
      <c r="N1725" s="77" t="n">
        <f aca="false">E1725*Settings!$B$3</f>
        <v>0</v>
      </c>
      <c r="O1725" s="77" t="n">
        <f aca="false">IF(E1725&gt;0,(AF1725-N1725)/SQRT(E1725*Settings!$B$3*(1-Settings!$B$3)),0)</f>
        <v>0</v>
      </c>
      <c r="P1725" s="77" t="n">
        <f aca="false">MAX(0,AF1725-N1725)</f>
        <v>0</v>
      </c>
      <c r="Q1725" s="51" t="n">
        <f aca="false">IF(E1725&gt;=Settings!$B$4,(AF1725+Settings!$B$7*Settings!$B$3)/(E1725+Settings!$B$7),Settings!$B$3)</f>
        <v>0.0748599558648786</v>
      </c>
      <c r="R1725" s="78" t="n">
        <f aca="false">PERCENTRANK($H$2:$H$1780,H1725,6)</f>
        <v>0</v>
      </c>
      <c r="S1725" s="78" t="n">
        <f aca="false">PERCENTRANK($Q$2:$Q$1780,Q1725,6)</f>
        <v>0.0646794</v>
      </c>
      <c r="T1725" s="78" t="n">
        <f aca="false">PERCENTRANK($F$2:$F$1780,F1725,6)</f>
        <v>0</v>
      </c>
      <c r="U1725" s="79" t="n">
        <f aca="false">IF(F1725&gt;0,ROUND((Settings!$B$8*T1725+Settings!$B$9*R1725+Settings!$B$10*S1725)/SUM(Settings!$B$8:$B$10),10),0)</f>
        <v>0</v>
      </c>
      <c r="V1725" s="71" t="str">
        <f aca="false">IF(U1725&gt;0,RANK(U1725,$U$2:$U$1780)+COUNTIF($U$2:U1725,U1725)-1,"")</f>
        <v/>
      </c>
      <c r="W1725" s="71" t="str">
        <f aca="false">IF(V1725="","",IF(V1725&lt;=Settings!$B$11,"1 - Fix first",IF(V1725&lt;=Settings!$B$12,"2 - Review","3 - Monitor")))</f>
        <v/>
      </c>
      <c r="X1725" s="71" t="str">
        <f aca="false">IF(AND(E1725&gt;=Settings!$B$4,AF1725&gt;=Settings!$B$5,O1725&gt;=Settings!$B$6),"HIGH RATE","")</f>
        <v/>
      </c>
      <c r="Y1725" s="71" t="str">
        <f aca="false">IF(F1725&gt;0,RANK(F1725,$F$2:$F$1780)+COUNTIF($F$2:F1725,F1725)-1,"")</f>
        <v/>
      </c>
      <c r="Z1725" s="71" t="str">
        <f aca="false">IF(H1725&gt;0,RANK(H1725,$H$2:$H$1780)+COUNTIF($H$2:H1725,H1725)-1,"")</f>
        <v/>
      </c>
      <c r="AA1725" s="71" t="str">
        <f aca="false">IF(AC1725="","",RANK(AC1725,$AC$2:$AC$1780)+COUNTIF($AC$2:AC1725,AC1725)-1)</f>
        <v/>
      </c>
      <c r="AB1725" s="71" t="str">
        <f aca="false">IF(AD1725="","",RANK(AD1725,$AD$2:$AD$1780)+COUNTIF($AD$2:AD1725,AD1725)-1)</f>
        <v/>
      </c>
      <c r="AC1725" s="71" t="str">
        <f aca="false">IF(AND(AF1725&gt;0,E1725&gt;=Settings!$B$4),ROUND(J1725,10),"")</f>
        <v/>
      </c>
      <c r="AD1725" s="71" t="str">
        <f aca="false">IF(X1725="HIGH RATE",ROUND(O1725,10),"")</f>
        <v/>
      </c>
      <c r="AE1725" s="71" t="s">
        <v>60</v>
      </c>
      <c r="AF1725" s="73" t="n">
        <f aca="false">SUMIFS(Detail!$L$2:$L$9168,Detail!$C$2:$C$9168,$A1725)</f>
        <v>0</v>
      </c>
      <c r="AG1725" s="74" t="n">
        <f aca="false">SUMIFS(Detail!$N$2:$N$9168,Detail!$C$2:$C$9168,$A1725)</f>
        <v>0</v>
      </c>
    </row>
    <row r="1726" customFormat="false" ht="15" hidden="false" customHeight="false" outlineLevel="0" collapsed="false">
      <c r="A1726" s="71" t="s">
        <v>1607</v>
      </c>
      <c r="B1726" s="71" t="s">
        <v>3366</v>
      </c>
      <c r="C1726" s="71" t="s">
        <v>671</v>
      </c>
      <c r="D1726" s="71" t="str">
        <f aca="false">IFERROR(INDEX('Brand Map'!$B$4:$B$125,MATCH(C1726,'Brand Map'!$A$4:$A$125,0)),"Other")</f>
        <v>Other (small prefixes)</v>
      </c>
      <c r="E1726" s="73" t="n">
        <f aca="false">SUMIFS(Detail!$K$2:$K$9168,Detail!$C$2:$C$9168,$A1726)</f>
        <v>1</v>
      </c>
      <c r="F1726" s="73" t="n">
        <f aca="false">SUMIFS(Detail!$E$2:$E$9168,Detail!$C$2:$C$9168,$A1726)</f>
        <v>0</v>
      </c>
      <c r="G1726" s="74" t="n">
        <f aca="false">SUMIFS(Detail!$M$2:$M$9168,Detail!$C$2:$C$9168,$A1726)</f>
        <v>104.5</v>
      </c>
      <c r="H1726" s="74" t="n">
        <f aca="false">SUMIFS(Detail!$D$2:$D$9168,Detail!$C$2:$C$9168,$A1726)</f>
        <v>0</v>
      </c>
      <c r="I1726" s="74" t="n">
        <v>457.52</v>
      </c>
      <c r="J1726" s="51" t="n">
        <f aca="false">IF(E1726&gt;0,AF1726/E1726,0)</f>
        <v>0</v>
      </c>
      <c r="K1726" s="51" t="n">
        <f aca="false">IF(G1726&gt;0,AG1726/G1726,0)</f>
        <v>0</v>
      </c>
      <c r="L1726" s="75" t="n">
        <f aca="false">H1726/Settings!$B$16</f>
        <v>0</v>
      </c>
      <c r="M1726" s="76" t="n">
        <f aca="false">H1726/Settings!$B$20</f>
        <v>0</v>
      </c>
      <c r="N1726" s="77" t="n">
        <f aca="false">E1726*Settings!$B$3</f>
        <v>0.0748599558648786</v>
      </c>
      <c r="O1726" s="77" t="n">
        <f aca="false">IF(E1726&gt;0,(AF1726-N1726)/SQRT(E1726*Settings!$B$3*(1-Settings!$B$3)),0)</f>
        <v>-0.28445989382101</v>
      </c>
      <c r="P1726" s="77" t="n">
        <f aca="false">MAX(0,AF1726-N1726)</f>
        <v>0</v>
      </c>
      <c r="Q1726" s="51" t="n">
        <f aca="false">IF(E1726&gt;=Settings!$B$4,(AF1726+Settings!$B$7*Settings!$B$3)/(E1726+Settings!$B$7),Settings!$B$3)</f>
        <v>0.0748599558648786</v>
      </c>
      <c r="R1726" s="78" t="n">
        <f aca="false">PERCENTRANK($H$2:$H$1780,H1726,6)</f>
        <v>0</v>
      </c>
      <c r="S1726" s="78" t="n">
        <f aca="false">PERCENTRANK($Q$2:$Q$1780,Q1726,6)</f>
        <v>0.0646794</v>
      </c>
      <c r="T1726" s="78" t="n">
        <f aca="false">PERCENTRANK($F$2:$F$1780,F1726,6)</f>
        <v>0</v>
      </c>
      <c r="U1726" s="79" t="n">
        <f aca="false">IF(F1726&gt;0,ROUND((Settings!$B$8*T1726+Settings!$B$9*R1726+Settings!$B$10*S1726)/SUM(Settings!$B$8:$B$10),10),0)</f>
        <v>0</v>
      </c>
      <c r="V1726" s="71" t="str">
        <f aca="false">IF(U1726&gt;0,RANK(U1726,$U$2:$U$1780)+COUNTIF($U$2:U1726,U1726)-1,"")</f>
        <v/>
      </c>
      <c r="W1726" s="71" t="str">
        <f aca="false">IF(V1726="","",IF(V1726&lt;=Settings!$B$11,"1 - Fix first",IF(V1726&lt;=Settings!$B$12,"2 - Review","3 - Monitor")))</f>
        <v/>
      </c>
      <c r="X1726" s="71" t="str">
        <f aca="false">IF(AND(E1726&gt;=Settings!$B$4,AF1726&gt;=Settings!$B$5,O1726&gt;=Settings!$B$6),"HIGH RATE","")</f>
        <v/>
      </c>
      <c r="Y1726" s="71" t="str">
        <f aca="false">IF(F1726&gt;0,RANK(F1726,$F$2:$F$1780)+COUNTIF($F$2:F1726,F1726)-1,"")</f>
        <v/>
      </c>
      <c r="Z1726" s="71" t="str">
        <f aca="false">IF(H1726&gt;0,RANK(H1726,$H$2:$H$1780)+COUNTIF($H$2:H1726,H1726)-1,"")</f>
        <v/>
      </c>
      <c r="AA1726" s="71" t="str">
        <f aca="false">IF(AC1726="","",RANK(AC1726,$AC$2:$AC$1780)+COUNTIF($AC$2:AC1726,AC1726)-1)</f>
        <v/>
      </c>
      <c r="AB1726" s="71" t="str">
        <f aca="false">IF(AD1726="","",RANK(AD1726,$AD$2:$AD$1780)+COUNTIF($AD$2:AD1726,AD1726)-1)</f>
        <v/>
      </c>
      <c r="AC1726" s="71" t="str">
        <f aca="false">IF(AND(AF1726&gt;0,E1726&gt;=Settings!$B$4),ROUND(J1726,10),"")</f>
        <v/>
      </c>
      <c r="AD1726" s="71" t="str">
        <f aca="false">IF(X1726="HIGH RATE",ROUND(O1726,10),"")</f>
        <v/>
      </c>
      <c r="AE1726" s="71" t="s">
        <v>60</v>
      </c>
      <c r="AF1726" s="73" t="n">
        <f aca="false">SUMIFS(Detail!$L$2:$L$9168,Detail!$C$2:$C$9168,$A1726)</f>
        <v>0</v>
      </c>
      <c r="AG1726" s="74" t="n">
        <f aca="false">SUMIFS(Detail!$N$2:$N$9168,Detail!$C$2:$C$9168,$A1726)</f>
        <v>0</v>
      </c>
    </row>
    <row r="1727" customFormat="false" ht="15" hidden="false" customHeight="false" outlineLevel="0" collapsed="false">
      <c r="A1727" s="71" t="s">
        <v>1691</v>
      </c>
      <c r="B1727" s="71" t="s">
        <v>3366</v>
      </c>
      <c r="C1727" s="71" t="s">
        <v>671</v>
      </c>
      <c r="D1727" s="71" t="str">
        <f aca="false">IFERROR(INDEX('Brand Map'!$B$4:$B$125,MATCH(C1727,'Brand Map'!$A$4:$A$125,0)),"Other")</f>
        <v>Other (small prefixes)</v>
      </c>
      <c r="E1727" s="73" t="n">
        <f aca="false">SUMIFS(Detail!$K$2:$K$9168,Detail!$C$2:$C$9168,$A1727)</f>
        <v>0</v>
      </c>
      <c r="F1727" s="73" t="n">
        <f aca="false">SUMIFS(Detail!$E$2:$E$9168,Detail!$C$2:$C$9168,$A1727)</f>
        <v>0</v>
      </c>
      <c r="G1727" s="74" t="n">
        <f aca="false">SUMIFS(Detail!$M$2:$M$9168,Detail!$C$2:$C$9168,$A1727)</f>
        <v>0</v>
      </c>
      <c r="H1727" s="74" t="n">
        <f aca="false">SUMIFS(Detail!$D$2:$D$9168,Detail!$C$2:$C$9168,$A1727)</f>
        <v>0</v>
      </c>
      <c r="I1727" s="74" t="n">
        <v>59.9</v>
      </c>
      <c r="J1727" s="51" t="n">
        <f aca="false">IF(E1727&gt;0,AF1727/E1727,0)</f>
        <v>0</v>
      </c>
      <c r="K1727" s="51" t="n">
        <f aca="false">IF(G1727&gt;0,AG1727/G1727,0)</f>
        <v>0</v>
      </c>
      <c r="L1727" s="75" t="n">
        <f aca="false">H1727/Settings!$B$16</f>
        <v>0</v>
      </c>
      <c r="M1727" s="76" t="n">
        <f aca="false">H1727/Settings!$B$20</f>
        <v>0</v>
      </c>
      <c r="N1727" s="77" t="n">
        <f aca="false">E1727*Settings!$B$3</f>
        <v>0</v>
      </c>
      <c r="O1727" s="77" t="n">
        <f aca="false">IF(E1727&gt;0,(AF1727-N1727)/SQRT(E1727*Settings!$B$3*(1-Settings!$B$3)),0)</f>
        <v>0</v>
      </c>
      <c r="P1727" s="77" t="n">
        <f aca="false">MAX(0,AF1727-N1727)</f>
        <v>0</v>
      </c>
      <c r="Q1727" s="51" t="n">
        <f aca="false">IF(E1727&gt;=Settings!$B$4,(AF1727+Settings!$B$7*Settings!$B$3)/(E1727+Settings!$B$7),Settings!$B$3)</f>
        <v>0.0748599558648786</v>
      </c>
      <c r="R1727" s="78" t="n">
        <f aca="false">PERCENTRANK($H$2:$H$1780,H1727,6)</f>
        <v>0</v>
      </c>
      <c r="S1727" s="78" t="n">
        <f aca="false">PERCENTRANK($Q$2:$Q$1780,Q1727,6)</f>
        <v>0.0646794</v>
      </c>
      <c r="T1727" s="78" t="n">
        <f aca="false">PERCENTRANK($F$2:$F$1780,F1727,6)</f>
        <v>0</v>
      </c>
      <c r="U1727" s="79" t="n">
        <f aca="false">IF(F1727&gt;0,ROUND((Settings!$B$8*T1727+Settings!$B$9*R1727+Settings!$B$10*S1727)/SUM(Settings!$B$8:$B$10),10),0)</f>
        <v>0</v>
      </c>
      <c r="V1727" s="71" t="str">
        <f aca="false">IF(U1727&gt;0,RANK(U1727,$U$2:$U$1780)+COUNTIF($U$2:U1727,U1727)-1,"")</f>
        <v/>
      </c>
      <c r="W1727" s="71" t="str">
        <f aca="false">IF(V1727="","",IF(V1727&lt;=Settings!$B$11,"1 - Fix first",IF(V1727&lt;=Settings!$B$12,"2 - Review","3 - Monitor")))</f>
        <v/>
      </c>
      <c r="X1727" s="71" t="str">
        <f aca="false">IF(AND(E1727&gt;=Settings!$B$4,AF1727&gt;=Settings!$B$5,O1727&gt;=Settings!$B$6),"HIGH RATE","")</f>
        <v/>
      </c>
      <c r="Y1727" s="71" t="str">
        <f aca="false">IF(F1727&gt;0,RANK(F1727,$F$2:$F$1780)+COUNTIF($F$2:F1727,F1727)-1,"")</f>
        <v/>
      </c>
      <c r="Z1727" s="71" t="str">
        <f aca="false">IF(H1727&gt;0,RANK(H1727,$H$2:$H$1780)+COUNTIF($H$2:H1727,H1727)-1,"")</f>
        <v/>
      </c>
      <c r="AA1727" s="71" t="str">
        <f aca="false">IF(AC1727="","",RANK(AC1727,$AC$2:$AC$1780)+COUNTIF($AC$2:AC1727,AC1727)-1)</f>
        <v/>
      </c>
      <c r="AB1727" s="71" t="str">
        <f aca="false">IF(AD1727="","",RANK(AD1727,$AD$2:$AD$1780)+COUNTIF($AD$2:AD1727,AD1727)-1)</f>
        <v/>
      </c>
      <c r="AC1727" s="71" t="str">
        <f aca="false">IF(AND(AF1727&gt;0,E1727&gt;=Settings!$B$4),ROUND(J1727,10),"")</f>
        <v/>
      </c>
      <c r="AD1727" s="71" t="str">
        <f aca="false">IF(X1727="HIGH RATE",ROUND(O1727,10),"")</f>
        <v/>
      </c>
      <c r="AE1727" s="71" t="s">
        <v>60</v>
      </c>
      <c r="AF1727" s="73" t="n">
        <f aca="false">SUMIFS(Detail!$L$2:$L$9168,Detail!$C$2:$C$9168,$A1727)</f>
        <v>0</v>
      </c>
      <c r="AG1727" s="74" t="n">
        <f aca="false">SUMIFS(Detail!$N$2:$N$9168,Detail!$C$2:$C$9168,$A1727)</f>
        <v>0</v>
      </c>
    </row>
    <row r="1728" customFormat="false" ht="15" hidden="false" customHeight="false" outlineLevel="0" collapsed="false">
      <c r="A1728" s="71" t="s">
        <v>2116</v>
      </c>
      <c r="B1728" s="71" t="s">
        <v>672</v>
      </c>
      <c r="C1728" s="71" t="s">
        <v>671</v>
      </c>
      <c r="D1728" s="71" t="str">
        <f aca="false">IFERROR(INDEX('Brand Map'!$B$4:$B$125,MATCH(C1728,'Brand Map'!$A$4:$A$125,0)),"Other")</f>
        <v>Other (small prefixes)</v>
      </c>
      <c r="E1728" s="73" t="n">
        <f aca="false">SUMIFS(Detail!$K$2:$K$9168,Detail!$C$2:$C$9168,$A1728)</f>
        <v>0</v>
      </c>
      <c r="F1728" s="73" t="n">
        <f aca="false">SUMIFS(Detail!$E$2:$E$9168,Detail!$C$2:$C$9168,$A1728)</f>
        <v>0</v>
      </c>
      <c r="G1728" s="74" t="n">
        <f aca="false">SUMIFS(Detail!$M$2:$M$9168,Detail!$C$2:$C$9168,$A1728)</f>
        <v>0</v>
      </c>
      <c r="H1728" s="74" t="n">
        <f aca="false">SUMIFS(Detail!$D$2:$D$9168,Detail!$C$2:$C$9168,$A1728)</f>
        <v>0</v>
      </c>
      <c r="I1728" s="74" t="n">
        <v>54.95</v>
      </c>
      <c r="J1728" s="51" t="n">
        <f aca="false">IF(E1728&gt;0,AF1728/E1728,0)</f>
        <v>0</v>
      </c>
      <c r="K1728" s="51" t="n">
        <f aca="false">IF(G1728&gt;0,AG1728/G1728,0)</f>
        <v>0</v>
      </c>
      <c r="L1728" s="75" t="n">
        <f aca="false">H1728/Settings!$B$16</f>
        <v>0</v>
      </c>
      <c r="M1728" s="76" t="n">
        <f aca="false">H1728/Settings!$B$20</f>
        <v>0</v>
      </c>
      <c r="N1728" s="77" t="n">
        <f aca="false">E1728*Settings!$B$3</f>
        <v>0</v>
      </c>
      <c r="O1728" s="77" t="n">
        <f aca="false">IF(E1728&gt;0,(AF1728-N1728)/SQRT(E1728*Settings!$B$3*(1-Settings!$B$3)),0)</f>
        <v>0</v>
      </c>
      <c r="P1728" s="77" t="n">
        <f aca="false">MAX(0,AF1728-N1728)</f>
        <v>0</v>
      </c>
      <c r="Q1728" s="51" t="n">
        <f aca="false">IF(E1728&gt;=Settings!$B$4,(AF1728+Settings!$B$7*Settings!$B$3)/(E1728+Settings!$B$7),Settings!$B$3)</f>
        <v>0.0748599558648786</v>
      </c>
      <c r="R1728" s="78" t="n">
        <f aca="false">PERCENTRANK($H$2:$H$1780,H1728,6)</f>
        <v>0</v>
      </c>
      <c r="S1728" s="78" t="n">
        <f aca="false">PERCENTRANK($Q$2:$Q$1780,Q1728,6)</f>
        <v>0.0646794</v>
      </c>
      <c r="T1728" s="78" t="n">
        <f aca="false">PERCENTRANK($F$2:$F$1780,F1728,6)</f>
        <v>0</v>
      </c>
      <c r="U1728" s="79" t="n">
        <f aca="false">IF(F1728&gt;0,ROUND((Settings!$B$8*T1728+Settings!$B$9*R1728+Settings!$B$10*S1728)/SUM(Settings!$B$8:$B$10),10),0)</f>
        <v>0</v>
      </c>
      <c r="V1728" s="71" t="str">
        <f aca="false">IF(U1728&gt;0,RANK(U1728,$U$2:$U$1780)+COUNTIF($U$2:U1728,U1728)-1,"")</f>
        <v/>
      </c>
      <c r="W1728" s="71" t="str">
        <f aca="false">IF(V1728="","",IF(V1728&lt;=Settings!$B$11,"1 - Fix first",IF(V1728&lt;=Settings!$B$12,"2 - Review","3 - Monitor")))</f>
        <v/>
      </c>
      <c r="X1728" s="71" t="str">
        <f aca="false">IF(AND(E1728&gt;=Settings!$B$4,AF1728&gt;=Settings!$B$5,O1728&gt;=Settings!$B$6),"HIGH RATE","")</f>
        <v/>
      </c>
      <c r="Y1728" s="71" t="str">
        <f aca="false">IF(F1728&gt;0,RANK(F1728,$F$2:$F$1780)+COUNTIF($F$2:F1728,F1728)-1,"")</f>
        <v/>
      </c>
      <c r="Z1728" s="71" t="str">
        <f aca="false">IF(H1728&gt;0,RANK(H1728,$H$2:$H$1780)+COUNTIF($H$2:H1728,H1728)-1,"")</f>
        <v/>
      </c>
      <c r="AA1728" s="71" t="str">
        <f aca="false">IF(AC1728="","",RANK(AC1728,$AC$2:$AC$1780)+COUNTIF($AC$2:AC1728,AC1728)-1)</f>
        <v/>
      </c>
      <c r="AB1728" s="71" t="str">
        <f aca="false">IF(AD1728="","",RANK(AD1728,$AD$2:$AD$1780)+COUNTIF($AD$2:AD1728,AD1728)-1)</f>
        <v/>
      </c>
      <c r="AC1728" s="71" t="str">
        <f aca="false">IF(AND(AF1728&gt;0,E1728&gt;=Settings!$B$4),ROUND(J1728,10),"")</f>
        <v/>
      </c>
      <c r="AD1728" s="71" t="str">
        <f aca="false">IF(X1728="HIGH RATE",ROUND(O1728,10),"")</f>
        <v/>
      </c>
      <c r="AE1728" s="71" t="s">
        <v>60</v>
      </c>
      <c r="AF1728" s="73" t="n">
        <f aca="false">SUMIFS(Detail!$L$2:$L$9168,Detail!$C$2:$C$9168,$A1728)</f>
        <v>0</v>
      </c>
      <c r="AG1728" s="74" t="n">
        <f aca="false">SUMIFS(Detail!$N$2:$N$9168,Detail!$C$2:$C$9168,$A1728)</f>
        <v>0</v>
      </c>
    </row>
    <row r="1729" customFormat="false" ht="15" hidden="false" customHeight="false" outlineLevel="0" collapsed="false">
      <c r="A1729" s="71" t="s">
        <v>1678</v>
      </c>
      <c r="B1729" s="71" t="s">
        <v>672</v>
      </c>
      <c r="C1729" s="71" t="s">
        <v>671</v>
      </c>
      <c r="D1729" s="71" t="str">
        <f aca="false">IFERROR(INDEX('Brand Map'!$B$4:$B$125,MATCH(C1729,'Brand Map'!$A$4:$A$125,0)),"Other")</f>
        <v>Other (small prefixes)</v>
      </c>
      <c r="E1729" s="73" t="n">
        <f aca="false">SUMIFS(Detail!$K$2:$K$9168,Detail!$C$2:$C$9168,$A1729)</f>
        <v>0</v>
      </c>
      <c r="F1729" s="73" t="n">
        <f aca="false">SUMIFS(Detail!$E$2:$E$9168,Detail!$C$2:$C$9168,$A1729)</f>
        <v>0</v>
      </c>
      <c r="G1729" s="74" t="n">
        <f aca="false">SUMIFS(Detail!$M$2:$M$9168,Detail!$C$2:$C$9168,$A1729)</f>
        <v>0</v>
      </c>
      <c r="H1729" s="74" t="n">
        <f aca="false">SUMIFS(Detail!$D$2:$D$9168,Detail!$C$2:$C$9168,$A1729)</f>
        <v>0</v>
      </c>
      <c r="I1729" s="74" t="n">
        <v>39.95</v>
      </c>
      <c r="J1729" s="51" t="n">
        <f aca="false">IF(E1729&gt;0,AF1729/E1729,0)</f>
        <v>0</v>
      </c>
      <c r="K1729" s="51" t="n">
        <f aca="false">IF(G1729&gt;0,AG1729/G1729,0)</f>
        <v>0</v>
      </c>
      <c r="L1729" s="75" t="n">
        <f aca="false">H1729/Settings!$B$16</f>
        <v>0</v>
      </c>
      <c r="M1729" s="76" t="n">
        <f aca="false">H1729/Settings!$B$20</f>
        <v>0</v>
      </c>
      <c r="N1729" s="77" t="n">
        <f aca="false">E1729*Settings!$B$3</f>
        <v>0</v>
      </c>
      <c r="O1729" s="77" t="n">
        <f aca="false">IF(E1729&gt;0,(AF1729-N1729)/SQRT(E1729*Settings!$B$3*(1-Settings!$B$3)),0)</f>
        <v>0</v>
      </c>
      <c r="P1729" s="77" t="n">
        <f aca="false">MAX(0,AF1729-N1729)</f>
        <v>0</v>
      </c>
      <c r="Q1729" s="51" t="n">
        <f aca="false">IF(E1729&gt;=Settings!$B$4,(AF1729+Settings!$B$7*Settings!$B$3)/(E1729+Settings!$B$7),Settings!$B$3)</f>
        <v>0.0748599558648786</v>
      </c>
      <c r="R1729" s="78" t="n">
        <f aca="false">PERCENTRANK($H$2:$H$1780,H1729,6)</f>
        <v>0</v>
      </c>
      <c r="S1729" s="78" t="n">
        <f aca="false">PERCENTRANK($Q$2:$Q$1780,Q1729,6)</f>
        <v>0.0646794</v>
      </c>
      <c r="T1729" s="78" t="n">
        <f aca="false">PERCENTRANK($F$2:$F$1780,F1729,6)</f>
        <v>0</v>
      </c>
      <c r="U1729" s="79" t="n">
        <f aca="false">IF(F1729&gt;0,ROUND((Settings!$B$8*T1729+Settings!$B$9*R1729+Settings!$B$10*S1729)/SUM(Settings!$B$8:$B$10),10),0)</f>
        <v>0</v>
      </c>
      <c r="V1729" s="71" t="str">
        <f aca="false">IF(U1729&gt;0,RANK(U1729,$U$2:$U$1780)+COUNTIF($U$2:U1729,U1729)-1,"")</f>
        <v/>
      </c>
      <c r="W1729" s="71" t="str">
        <f aca="false">IF(V1729="","",IF(V1729&lt;=Settings!$B$11,"1 - Fix first",IF(V1729&lt;=Settings!$B$12,"2 - Review","3 - Monitor")))</f>
        <v/>
      </c>
      <c r="X1729" s="71" t="str">
        <f aca="false">IF(AND(E1729&gt;=Settings!$B$4,AF1729&gt;=Settings!$B$5,O1729&gt;=Settings!$B$6),"HIGH RATE","")</f>
        <v/>
      </c>
      <c r="Y1729" s="71" t="str">
        <f aca="false">IF(F1729&gt;0,RANK(F1729,$F$2:$F$1780)+COUNTIF($F$2:F1729,F1729)-1,"")</f>
        <v/>
      </c>
      <c r="Z1729" s="71" t="str">
        <f aca="false">IF(H1729&gt;0,RANK(H1729,$H$2:$H$1780)+COUNTIF($H$2:H1729,H1729)-1,"")</f>
        <v/>
      </c>
      <c r="AA1729" s="71" t="str">
        <f aca="false">IF(AC1729="","",RANK(AC1729,$AC$2:$AC$1780)+COUNTIF($AC$2:AC1729,AC1729)-1)</f>
        <v/>
      </c>
      <c r="AB1729" s="71" t="str">
        <f aca="false">IF(AD1729="","",RANK(AD1729,$AD$2:$AD$1780)+COUNTIF($AD$2:AD1729,AD1729)-1)</f>
        <v/>
      </c>
      <c r="AC1729" s="71" t="str">
        <f aca="false">IF(AND(AF1729&gt;0,E1729&gt;=Settings!$B$4),ROUND(J1729,10),"")</f>
        <v/>
      </c>
      <c r="AD1729" s="71" t="str">
        <f aca="false">IF(X1729="HIGH RATE",ROUND(O1729,10),"")</f>
        <v/>
      </c>
      <c r="AE1729" s="71" t="s">
        <v>60</v>
      </c>
      <c r="AF1729" s="73" t="n">
        <f aca="false">SUMIFS(Detail!$L$2:$L$9168,Detail!$C$2:$C$9168,$A1729)</f>
        <v>0</v>
      </c>
      <c r="AG1729" s="74" t="n">
        <f aca="false">SUMIFS(Detail!$N$2:$N$9168,Detail!$C$2:$C$9168,$A1729)</f>
        <v>0</v>
      </c>
    </row>
    <row r="1730" customFormat="false" ht="15" hidden="false" customHeight="false" outlineLevel="0" collapsed="false">
      <c r="A1730" s="71" t="s">
        <v>2016</v>
      </c>
      <c r="B1730" s="71" t="s">
        <v>3367</v>
      </c>
      <c r="C1730" s="71" t="s">
        <v>671</v>
      </c>
      <c r="D1730" s="71" t="str">
        <f aca="false">IFERROR(INDEX('Brand Map'!$B$4:$B$125,MATCH(C1730,'Brand Map'!$A$4:$A$125,0)),"Other")</f>
        <v>Other (small prefixes)</v>
      </c>
      <c r="E1730" s="73" t="n">
        <f aca="false">SUMIFS(Detail!$K$2:$K$9168,Detail!$C$2:$C$9168,$A1730)</f>
        <v>0</v>
      </c>
      <c r="F1730" s="73" t="n">
        <f aca="false">SUMIFS(Detail!$E$2:$E$9168,Detail!$C$2:$C$9168,$A1730)</f>
        <v>0</v>
      </c>
      <c r="G1730" s="74" t="n">
        <f aca="false">SUMIFS(Detail!$M$2:$M$9168,Detail!$C$2:$C$9168,$A1730)</f>
        <v>0</v>
      </c>
      <c r="H1730" s="74" t="n">
        <f aca="false">SUMIFS(Detail!$D$2:$D$9168,Detail!$C$2:$C$9168,$A1730)</f>
        <v>0</v>
      </c>
      <c r="I1730" s="74" t="n">
        <v>49.95</v>
      </c>
      <c r="J1730" s="51" t="n">
        <f aca="false">IF(E1730&gt;0,AF1730/E1730,0)</f>
        <v>0</v>
      </c>
      <c r="K1730" s="51" t="n">
        <f aca="false">IF(G1730&gt;0,AG1730/G1730,0)</f>
        <v>0</v>
      </c>
      <c r="L1730" s="75" t="n">
        <f aca="false">H1730/Settings!$B$16</f>
        <v>0</v>
      </c>
      <c r="M1730" s="76" t="n">
        <f aca="false">H1730/Settings!$B$20</f>
        <v>0</v>
      </c>
      <c r="N1730" s="77" t="n">
        <f aca="false">E1730*Settings!$B$3</f>
        <v>0</v>
      </c>
      <c r="O1730" s="77" t="n">
        <f aca="false">IF(E1730&gt;0,(AF1730-N1730)/SQRT(E1730*Settings!$B$3*(1-Settings!$B$3)),0)</f>
        <v>0</v>
      </c>
      <c r="P1730" s="77" t="n">
        <f aca="false">MAX(0,AF1730-N1730)</f>
        <v>0</v>
      </c>
      <c r="Q1730" s="51" t="n">
        <f aca="false">IF(E1730&gt;=Settings!$B$4,(AF1730+Settings!$B$7*Settings!$B$3)/(E1730+Settings!$B$7),Settings!$B$3)</f>
        <v>0.0748599558648786</v>
      </c>
      <c r="R1730" s="78" t="n">
        <f aca="false">PERCENTRANK($H$2:$H$1780,H1730,6)</f>
        <v>0</v>
      </c>
      <c r="S1730" s="78" t="n">
        <f aca="false">PERCENTRANK($Q$2:$Q$1780,Q1730,6)</f>
        <v>0.0646794</v>
      </c>
      <c r="T1730" s="78" t="n">
        <f aca="false">PERCENTRANK($F$2:$F$1780,F1730,6)</f>
        <v>0</v>
      </c>
      <c r="U1730" s="79" t="n">
        <f aca="false">IF(F1730&gt;0,ROUND((Settings!$B$8*T1730+Settings!$B$9*R1730+Settings!$B$10*S1730)/SUM(Settings!$B$8:$B$10),10),0)</f>
        <v>0</v>
      </c>
      <c r="V1730" s="71" t="str">
        <f aca="false">IF(U1730&gt;0,RANK(U1730,$U$2:$U$1780)+COUNTIF($U$2:U1730,U1730)-1,"")</f>
        <v/>
      </c>
      <c r="W1730" s="71" t="str">
        <f aca="false">IF(V1730="","",IF(V1730&lt;=Settings!$B$11,"1 - Fix first",IF(V1730&lt;=Settings!$B$12,"2 - Review","3 - Monitor")))</f>
        <v/>
      </c>
      <c r="X1730" s="71" t="str">
        <f aca="false">IF(AND(E1730&gt;=Settings!$B$4,AF1730&gt;=Settings!$B$5,O1730&gt;=Settings!$B$6),"HIGH RATE","")</f>
        <v/>
      </c>
      <c r="Y1730" s="71" t="str">
        <f aca="false">IF(F1730&gt;0,RANK(F1730,$F$2:$F$1780)+COUNTIF($F$2:F1730,F1730)-1,"")</f>
        <v/>
      </c>
      <c r="Z1730" s="71" t="str">
        <f aca="false">IF(H1730&gt;0,RANK(H1730,$H$2:$H$1780)+COUNTIF($H$2:H1730,H1730)-1,"")</f>
        <v/>
      </c>
      <c r="AA1730" s="71" t="str">
        <f aca="false">IF(AC1730="","",RANK(AC1730,$AC$2:$AC$1780)+COUNTIF($AC$2:AC1730,AC1730)-1)</f>
        <v/>
      </c>
      <c r="AB1730" s="71" t="str">
        <f aca="false">IF(AD1730="","",RANK(AD1730,$AD$2:$AD$1780)+COUNTIF($AD$2:AD1730,AD1730)-1)</f>
        <v/>
      </c>
      <c r="AC1730" s="71" t="str">
        <f aca="false">IF(AND(AF1730&gt;0,E1730&gt;=Settings!$B$4),ROUND(J1730,10),"")</f>
        <v/>
      </c>
      <c r="AD1730" s="71" t="str">
        <f aca="false">IF(X1730="HIGH RATE",ROUND(O1730,10),"")</f>
        <v/>
      </c>
      <c r="AE1730" s="71" t="s">
        <v>60</v>
      </c>
      <c r="AF1730" s="73" t="n">
        <f aca="false">SUMIFS(Detail!$L$2:$L$9168,Detail!$C$2:$C$9168,$A1730)</f>
        <v>0</v>
      </c>
      <c r="AG1730" s="74" t="n">
        <f aca="false">SUMIFS(Detail!$N$2:$N$9168,Detail!$C$2:$C$9168,$A1730)</f>
        <v>0</v>
      </c>
    </row>
    <row r="1731" customFormat="false" ht="15" hidden="false" customHeight="false" outlineLevel="0" collapsed="false">
      <c r="A1731" s="71" t="s">
        <v>1507</v>
      </c>
      <c r="B1731" s="71" t="s">
        <v>3368</v>
      </c>
      <c r="C1731" s="71" t="s">
        <v>671</v>
      </c>
      <c r="D1731" s="71" t="str">
        <f aca="false">IFERROR(INDEX('Brand Map'!$B$4:$B$125,MATCH(C1731,'Brand Map'!$A$4:$A$125,0)),"Other")</f>
        <v>Other (small prefixes)</v>
      </c>
      <c r="E1731" s="73" t="n">
        <f aca="false">SUMIFS(Detail!$K$2:$K$9168,Detail!$C$2:$C$9168,$A1731)</f>
        <v>0</v>
      </c>
      <c r="F1731" s="73" t="n">
        <f aca="false">SUMIFS(Detail!$E$2:$E$9168,Detail!$C$2:$C$9168,$A1731)</f>
        <v>0</v>
      </c>
      <c r="G1731" s="74" t="n">
        <f aca="false">SUMIFS(Detail!$M$2:$M$9168,Detail!$C$2:$C$9168,$A1731)</f>
        <v>0</v>
      </c>
      <c r="H1731" s="74" t="n">
        <f aca="false">SUMIFS(Detail!$D$2:$D$9168,Detail!$C$2:$C$9168,$A1731)</f>
        <v>0</v>
      </c>
      <c r="I1731" s="74" t="n">
        <v>264.8</v>
      </c>
      <c r="J1731" s="51" t="n">
        <f aca="false">IF(E1731&gt;0,AF1731/E1731,0)</f>
        <v>0</v>
      </c>
      <c r="K1731" s="51" t="n">
        <f aca="false">IF(G1731&gt;0,AG1731/G1731,0)</f>
        <v>0</v>
      </c>
      <c r="L1731" s="75" t="n">
        <f aca="false">H1731/Settings!$B$16</f>
        <v>0</v>
      </c>
      <c r="M1731" s="76" t="n">
        <f aca="false">H1731/Settings!$B$20</f>
        <v>0</v>
      </c>
      <c r="N1731" s="77" t="n">
        <f aca="false">E1731*Settings!$B$3</f>
        <v>0</v>
      </c>
      <c r="O1731" s="77" t="n">
        <f aca="false">IF(E1731&gt;0,(AF1731-N1731)/SQRT(E1731*Settings!$B$3*(1-Settings!$B$3)),0)</f>
        <v>0</v>
      </c>
      <c r="P1731" s="77" t="n">
        <f aca="false">MAX(0,AF1731-N1731)</f>
        <v>0</v>
      </c>
      <c r="Q1731" s="51" t="n">
        <f aca="false">IF(E1731&gt;=Settings!$B$4,(AF1731+Settings!$B$7*Settings!$B$3)/(E1731+Settings!$B$7),Settings!$B$3)</f>
        <v>0.0748599558648786</v>
      </c>
      <c r="R1731" s="78" t="n">
        <f aca="false">PERCENTRANK($H$2:$H$1780,H1731,6)</f>
        <v>0</v>
      </c>
      <c r="S1731" s="78" t="n">
        <f aca="false">PERCENTRANK($Q$2:$Q$1780,Q1731,6)</f>
        <v>0.0646794</v>
      </c>
      <c r="T1731" s="78" t="n">
        <f aca="false">PERCENTRANK($F$2:$F$1780,F1731,6)</f>
        <v>0</v>
      </c>
      <c r="U1731" s="79" t="n">
        <f aca="false">IF(F1731&gt;0,ROUND((Settings!$B$8*T1731+Settings!$B$9*R1731+Settings!$B$10*S1731)/SUM(Settings!$B$8:$B$10),10),0)</f>
        <v>0</v>
      </c>
      <c r="V1731" s="71" t="str">
        <f aca="false">IF(U1731&gt;0,RANK(U1731,$U$2:$U$1780)+COUNTIF($U$2:U1731,U1731)-1,"")</f>
        <v/>
      </c>
      <c r="W1731" s="71" t="str">
        <f aca="false">IF(V1731="","",IF(V1731&lt;=Settings!$B$11,"1 - Fix first",IF(V1731&lt;=Settings!$B$12,"2 - Review","3 - Monitor")))</f>
        <v/>
      </c>
      <c r="X1731" s="71" t="str">
        <f aca="false">IF(AND(E1731&gt;=Settings!$B$4,AF1731&gt;=Settings!$B$5,O1731&gt;=Settings!$B$6),"HIGH RATE","")</f>
        <v/>
      </c>
      <c r="Y1731" s="71" t="str">
        <f aca="false">IF(F1731&gt;0,RANK(F1731,$F$2:$F$1780)+COUNTIF($F$2:F1731,F1731)-1,"")</f>
        <v/>
      </c>
      <c r="Z1731" s="71" t="str">
        <f aca="false">IF(H1731&gt;0,RANK(H1731,$H$2:$H$1780)+COUNTIF($H$2:H1731,H1731)-1,"")</f>
        <v/>
      </c>
      <c r="AA1731" s="71" t="str">
        <f aca="false">IF(AC1731="","",RANK(AC1731,$AC$2:$AC$1780)+COUNTIF($AC$2:AC1731,AC1731)-1)</f>
        <v/>
      </c>
      <c r="AB1731" s="71" t="str">
        <f aca="false">IF(AD1731="","",RANK(AD1731,$AD$2:$AD$1780)+COUNTIF($AD$2:AD1731,AD1731)-1)</f>
        <v/>
      </c>
      <c r="AC1731" s="71" t="str">
        <f aca="false">IF(AND(AF1731&gt;0,E1731&gt;=Settings!$B$4),ROUND(J1731,10),"")</f>
        <v/>
      </c>
      <c r="AD1731" s="71" t="str">
        <f aca="false">IF(X1731="HIGH RATE",ROUND(O1731,10),"")</f>
        <v/>
      </c>
      <c r="AE1731" s="71" t="s">
        <v>60</v>
      </c>
      <c r="AF1731" s="73" t="n">
        <f aca="false">SUMIFS(Detail!$L$2:$L$9168,Detail!$C$2:$C$9168,$A1731)</f>
        <v>0</v>
      </c>
      <c r="AG1731" s="74" t="n">
        <f aca="false">SUMIFS(Detail!$N$2:$N$9168,Detail!$C$2:$C$9168,$A1731)</f>
        <v>0</v>
      </c>
    </row>
    <row r="1732" customFormat="false" ht="15" hidden="false" customHeight="false" outlineLevel="0" collapsed="false">
      <c r="A1732" s="71" t="s">
        <v>2105</v>
      </c>
      <c r="B1732" s="71" t="s">
        <v>3368</v>
      </c>
      <c r="C1732" s="71" t="s">
        <v>671</v>
      </c>
      <c r="D1732" s="71" t="str">
        <f aca="false">IFERROR(INDEX('Brand Map'!$B$4:$B$125,MATCH(C1732,'Brand Map'!$A$4:$A$125,0)),"Other")</f>
        <v>Other (small prefixes)</v>
      </c>
      <c r="E1732" s="73" t="n">
        <f aca="false">SUMIFS(Detail!$K$2:$K$9168,Detail!$C$2:$C$9168,$A1732)</f>
        <v>0</v>
      </c>
      <c r="F1732" s="73" t="n">
        <f aca="false">SUMIFS(Detail!$E$2:$E$9168,Detail!$C$2:$C$9168,$A1732)</f>
        <v>0</v>
      </c>
      <c r="G1732" s="74" t="n">
        <f aca="false">SUMIFS(Detail!$M$2:$M$9168,Detail!$C$2:$C$9168,$A1732)</f>
        <v>0</v>
      </c>
      <c r="H1732" s="74" t="n">
        <f aca="false">SUMIFS(Detail!$D$2:$D$9168,Detail!$C$2:$C$9168,$A1732)</f>
        <v>0</v>
      </c>
      <c r="I1732" s="74" t="n">
        <v>69.95</v>
      </c>
      <c r="J1732" s="51" t="n">
        <f aca="false">IF(E1732&gt;0,AF1732/E1732,0)</f>
        <v>0</v>
      </c>
      <c r="K1732" s="51" t="n">
        <f aca="false">IF(G1732&gt;0,AG1732/G1732,0)</f>
        <v>0</v>
      </c>
      <c r="L1732" s="75" t="n">
        <f aca="false">H1732/Settings!$B$16</f>
        <v>0</v>
      </c>
      <c r="M1732" s="76" t="n">
        <f aca="false">H1732/Settings!$B$20</f>
        <v>0</v>
      </c>
      <c r="N1732" s="77" t="n">
        <f aca="false">E1732*Settings!$B$3</f>
        <v>0</v>
      </c>
      <c r="O1732" s="77" t="n">
        <f aca="false">IF(E1732&gt;0,(AF1732-N1732)/SQRT(E1732*Settings!$B$3*(1-Settings!$B$3)),0)</f>
        <v>0</v>
      </c>
      <c r="P1732" s="77" t="n">
        <f aca="false">MAX(0,AF1732-N1732)</f>
        <v>0</v>
      </c>
      <c r="Q1732" s="51" t="n">
        <f aca="false">IF(E1732&gt;=Settings!$B$4,(AF1732+Settings!$B$7*Settings!$B$3)/(E1732+Settings!$B$7),Settings!$B$3)</f>
        <v>0.0748599558648786</v>
      </c>
      <c r="R1732" s="78" t="n">
        <f aca="false">PERCENTRANK($H$2:$H$1780,H1732,6)</f>
        <v>0</v>
      </c>
      <c r="S1732" s="78" t="n">
        <f aca="false">PERCENTRANK($Q$2:$Q$1780,Q1732,6)</f>
        <v>0.0646794</v>
      </c>
      <c r="T1732" s="78" t="n">
        <f aca="false">PERCENTRANK($F$2:$F$1780,F1732,6)</f>
        <v>0</v>
      </c>
      <c r="U1732" s="79" t="n">
        <f aca="false">IF(F1732&gt;0,ROUND((Settings!$B$8*T1732+Settings!$B$9*R1732+Settings!$B$10*S1732)/SUM(Settings!$B$8:$B$10),10),0)</f>
        <v>0</v>
      </c>
      <c r="V1732" s="71" t="str">
        <f aca="false">IF(U1732&gt;0,RANK(U1732,$U$2:$U$1780)+COUNTIF($U$2:U1732,U1732)-1,"")</f>
        <v/>
      </c>
      <c r="W1732" s="71" t="str">
        <f aca="false">IF(V1732="","",IF(V1732&lt;=Settings!$B$11,"1 - Fix first",IF(V1732&lt;=Settings!$B$12,"2 - Review","3 - Monitor")))</f>
        <v/>
      </c>
      <c r="X1732" s="71" t="str">
        <f aca="false">IF(AND(E1732&gt;=Settings!$B$4,AF1732&gt;=Settings!$B$5,O1732&gt;=Settings!$B$6),"HIGH RATE","")</f>
        <v/>
      </c>
      <c r="Y1732" s="71" t="str">
        <f aca="false">IF(F1732&gt;0,RANK(F1732,$F$2:$F$1780)+COUNTIF($F$2:F1732,F1732)-1,"")</f>
        <v/>
      </c>
      <c r="Z1732" s="71" t="str">
        <f aca="false">IF(H1732&gt;0,RANK(H1732,$H$2:$H$1780)+COUNTIF($H$2:H1732,H1732)-1,"")</f>
        <v/>
      </c>
      <c r="AA1732" s="71" t="str">
        <f aca="false">IF(AC1732="","",RANK(AC1732,$AC$2:$AC$1780)+COUNTIF($AC$2:AC1732,AC1732)-1)</f>
        <v/>
      </c>
      <c r="AB1732" s="71" t="str">
        <f aca="false">IF(AD1732="","",RANK(AD1732,$AD$2:$AD$1780)+COUNTIF($AD$2:AD1732,AD1732)-1)</f>
        <v/>
      </c>
      <c r="AC1732" s="71" t="str">
        <f aca="false">IF(AND(AF1732&gt;0,E1732&gt;=Settings!$B$4),ROUND(J1732,10),"")</f>
        <v/>
      </c>
      <c r="AD1732" s="71" t="str">
        <f aca="false">IF(X1732="HIGH RATE",ROUND(O1732,10),"")</f>
        <v/>
      </c>
      <c r="AE1732" s="71" t="s">
        <v>60</v>
      </c>
      <c r="AF1732" s="73" t="n">
        <f aca="false">SUMIFS(Detail!$L$2:$L$9168,Detail!$C$2:$C$9168,$A1732)</f>
        <v>0</v>
      </c>
      <c r="AG1732" s="74" t="n">
        <f aca="false">SUMIFS(Detail!$N$2:$N$9168,Detail!$C$2:$C$9168,$A1732)</f>
        <v>0</v>
      </c>
    </row>
    <row r="1733" customFormat="false" ht="15" hidden="false" customHeight="false" outlineLevel="0" collapsed="false">
      <c r="A1733" s="71" t="s">
        <v>2065</v>
      </c>
      <c r="B1733" s="71" t="s">
        <v>3368</v>
      </c>
      <c r="C1733" s="71" t="s">
        <v>671</v>
      </c>
      <c r="D1733" s="71" t="str">
        <f aca="false">IFERROR(INDEX('Brand Map'!$B$4:$B$125,MATCH(C1733,'Brand Map'!$A$4:$A$125,0)),"Other")</f>
        <v>Other (small prefixes)</v>
      </c>
      <c r="E1733" s="73" t="n">
        <f aca="false">SUMIFS(Detail!$K$2:$K$9168,Detail!$C$2:$C$9168,$A1733)</f>
        <v>0</v>
      </c>
      <c r="F1733" s="73" t="n">
        <f aca="false">SUMIFS(Detail!$E$2:$E$9168,Detail!$C$2:$C$9168,$A1733)</f>
        <v>0</v>
      </c>
      <c r="G1733" s="74" t="n">
        <f aca="false">SUMIFS(Detail!$M$2:$M$9168,Detail!$C$2:$C$9168,$A1733)</f>
        <v>0</v>
      </c>
      <c r="H1733" s="74" t="n">
        <f aca="false">SUMIFS(Detail!$D$2:$D$9168,Detail!$C$2:$C$9168,$A1733)</f>
        <v>0</v>
      </c>
      <c r="I1733" s="74" t="n">
        <v>169.9</v>
      </c>
      <c r="J1733" s="51" t="n">
        <f aca="false">IF(E1733&gt;0,AF1733/E1733,0)</f>
        <v>0</v>
      </c>
      <c r="K1733" s="51" t="n">
        <f aca="false">IF(G1733&gt;0,AG1733/G1733,0)</f>
        <v>0</v>
      </c>
      <c r="L1733" s="75" t="n">
        <f aca="false">H1733/Settings!$B$16</f>
        <v>0</v>
      </c>
      <c r="M1733" s="76" t="n">
        <f aca="false">H1733/Settings!$B$20</f>
        <v>0</v>
      </c>
      <c r="N1733" s="77" t="n">
        <f aca="false">E1733*Settings!$B$3</f>
        <v>0</v>
      </c>
      <c r="O1733" s="77" t="n">
        <f aca="false">IF(E1733&gt;0,(AF1733-N1733)/SQRT(E1733*Settings!$B$3*(1-Settings!$B$3)),0)</f>
        <v>0</v>
      </c>
      <c r="P1733" s="77" t="n">
        <f aca="false">MAX(0,AF1733-N1733)</f>
        <v>0</v>
      </c>
      <c r="Q1733" s="51" t="n">
        <f aca="false">IF(E1733&gt;=Settings!$B$4,(AF1733+Settings!$B$7*Settings!$B$3)/(E1733+Settings!$B$7),Settings!$B$3)</f>
        <v>0.0748599558648786</v>
      </c>
      <c r="R1733" s="78" t="n">
        <f aca="false">PERCENTRANK($H$2:$H$1780,H1733,6)</f>
        <v>0</v>
      </c>
      <c r="S1733" s="78" t="n">
        <f aca="false">PERCENTRANK($Q$2:$Q$1780,Q1733,6)</f>
        <v>0.0646794</v>
      </c>
      <c r="T1733" s="78" t="n">
        <f aca="false">PERCENTRANK($F$2:$F$1780,F1733,6)</f>
        <v>0</v>
      </c>
      <c r="U1733" s="79" t="n">
        <f aca="false">IF(F1733&gt;0,ROUND((Settings!$B$8*T1733+Settings!$B$9*R1733+Settings!$B$10*S1733)/SUM(Settings!$B$8:$B$10),10),0)</f>
        <v>0</v>
      </c>
      <c r="V1733" s="71" t="str">
        <f aca="false">IF(U1733&gt;0,RANK(U1733,$U$2:$U$1780)+COUNTIF($U$2:U1733,U1733)-1,"")</f>
        <v/>
      </c>
      <c r="W1733" s="71" t="str">
        <f aca="false">IF(V1733="","",IF(V1733&lt;=Settings!$B$11,"1 - Fix first",IF(V1733&lt;=Settings!$B$12,"2 - Review","3 - Monitor")))</f>
        <v/>
      </c>
      <c r="X1733" s="71" t="str">
        <f aca="false">IF(AND(E1733&gt;=Settings!$B$4,AF1733&gt;=Settings!$B$5,O1733&gt;=Settings!$B$6),"HIGH RATE","")</f>
        <v/>
      </c>
      <c r="Y1733" s="71" t="str">
        <f aca="false">IF(F1733&gt;0,RANK(F1733,$F$2:$F$1780)+COUNTIF($F$2:F1733,F1733)-1,"")</f>
        <v/>
      </c>
      <c r="Z1733" s="71" t="str">
        <f aca="false">IF(H1733&gt;0,RANK(H1733,$H$2:$H$1780)+COUNTIF($H$2:H1733,H1733)-1,"")</f>
        <v/>
      </c>
      <c r="AA1733" s="71" t="str">
        <f aca="false">IF(AC1733="","",RANK(AC1733,$AC$2:$AC$1780)+COUNTIF($AC$2:AC1733,AC1733)-1)</f>
        <v/>
      </c>
      <c r="AB1733" s="71" t="str">
        <f aca="false">IF(AD1733="","",RANK(AD1733,$AD$2:$AD$1780)+COUNTIF($AD$2:AD1733,AD1733)-1)</f>
        <v/>
      </c>
      <c r="AC1733" s="71" t="str">
        <f aca="false">IF(AND(AF1733&gt;0,E1733&gt;=Settings!$B$4),ROUND(J1733,10),"")</f>
        <v/>
      </c>
      <c r="AD1733" s="71" t="str">
        <f aca="false">IF(X1733="HIGH RATE",ROUND(O1733,10),"")</f>
        <v/>
      </c>
      <c r="AE1733" s="71" t="s">
        <v>60</v>
      </c>
      <c r="AF1733" s="73" t="n">
        <f aca="false">SUMIFS(Detail!$L$2:$L$9168,Detail!$C$2:$C$9168,$A1733)</f>
        <v>0</v>
      </c>
      <c r="AG1733" s="74" t="n">
        <f aca="false">SUMIFS(Detail!$N$2:$N$9168,Detail!$C$2:$C$9168,$A1733)</f>
        <v>0</v>
      </c>
    </row>
    <row r="1734" customFormat="false" ht="15" hidden="false" customHeight="false" outlineLevel="0" collapsed="false">
      <c r="A1734" s="71" t="s">
        <v>1515</v>
      </c>
      <c r="B1734" s="71" t="s">
        <v>3368</v>
      </c>
      <c r="C1734" s="71" t="s">
        <v>671</v>
      </c>
      <c r="D1734" s="71" t="str">
        <f aca="false">IFERROR(INDEX('Brand Map'!$B$4:$B$125,MATCH(C1734,'Brand Map'!$A$4:$A$125,0)),"Other")</f>
        <v>Other (small prefixes)</v>
      </c>
      <c r="E1734" s="73" t="n">
        <f aca="false">SUMIFS(Detail!$K$2:$K$9168,Detail!$C$2:$C$9168,$A1734)</f>
        <v>0</v>
      </c>
      <c r="F1734" s="73" t="n">
        <f aca="false">SUMIFS(Detail!$E$2:$E$9168,Detail!$C$2:$C$9168,$A1734)</f>
        <v>0</v>
      </c>
      <c r="G1734" s="74" t="n">
        <f aca="false">SUMIFS(Detail!$M$2:$M$9168,Detail!$C$2:$C$9168,$A1734)</f>
        <v>0</v>
      </c>
      <c r="H1734" s="74" t="n">
        <f aca="false">SUMIFS(Detail!$D$2:$D$9168,Detail!$C$2:$C$9168,$A1734)</f>
        <v>0</v>
      </c>
      <c r="I1734" s="74" t="n">
        <v>164.85</v>
      </c>
      <c r="J1734" s="51" t="n">
        <f aca="false">IF(E1734&gt;0,AF1734/E1734,0)</f>
        <v>0</v>
      </c>
      <c r="K1734" s="51" t="n">
        <f aca="false">IF(G1734&gt;0,AG1734/G1734,0)</f>
        <v>0</v>
      </c>
      <c r="L1734" s="75" t="n">
        <f aca="false">H1734/Settings!$B$16</f>
        <v>0</v>
      </c>
      <c r="M1734" s="76" t="n">
        <f aca="false">H1734/Settings!$B$20</f>
        <v>0</v>
      </c>
      <c r="N1734" s="77" t="n">
        <f aca="false">E1734*Settings!$B$3</f>
        <v>0</v>
      </c>
      <c r="O1734" s="77" t="n">
        <f aca="false">IF(E1734&gt;0,(AF1734-N1734)/SQRT(E1734*Settings!$B$3*(1-Settings!$B$3)),0)</f>
        <v>0</v>
      </c>
      <c r="P1734" s="77" t="n">
        <f aca="false">MAX(0,AF1734-N1734)</f>
        <v>0</v>
      </c>
      <c r="Q1734" s="51" t="n">
        <f aca="false">IF(E1734&gt;=Settings!$B$4,(AF1734+Settings!$B$7*Settings!$B$3)/(E1734+Settings!$B$7),Settings!$B$3)</f>
        <v>0.0748599558648786</v>
      </c>
      <c r="R1734" s="78" t="n">
        <f aca="false">PERCENTRANK($H$2:$H$1780,H1734,6)</f>
        <v>0</v>
      </c>
      <c r="S1734" s="78" t="n">
        <f aca="false">PERCENTRANK($Q$2:$Q$1780,Q1734,6)</f>
        <v>0.0646794</v>
      </c>
      <c r="T1734" s="78" t="n">
        <f aca="false">PERCENTRANK($F$2:$F$1780,F1734,6)</f>
        <v>0</v>
      </c>
      <c r="U1734" s="79" t="n">
        <f aca="false">IF(F1734&gt;0,ROUND((Settings!$B$8*T1734+Settings!$B$9*R1734+Settings!$B$10*S1734)/SUM(Settings!$B$8:$B$10),10),0)</f>
        <v>0</v>
      </c>
      <c r="V1734" s="71" t="str">
        <f aca="false">IF(U1734&gt;0,RANK(U1734,$U$2:$U$1780)+COUNTIF($U$2:U1734,U1734)-1,"")</f>
        <v/>
      </c>
      <c r="W1734" s="71" t="str">
        <f aca="false">IF(V1734="","",IF(V1734&lt;=Settings!$B$11,"1 - Fix first",IF(V1734&lt;=Settings!$B$12,"2 - Review","3 - Monitor")))</f>
        <v/>
      </c>
      <c r="X1734" s="71" t="str">
        <f aca="false">IF(AND(E1734&gt;=Settings!$B$4,AF1734&gt;=Settings!$B$5,O1734&gt;=Settings!$B$6),"HIGH RATE","")</f>
        <v/>
      </c>
      <c r="Y1734" s="71" t="str">
        <f aca="false">IF(F1734&gt;0,RANK(F1734,$F$2:$F$1780)+COUNTIF($F$2:F1734,F1734)-1,"")</f>
        <v/>
      </c>
      <c r="Z1734" s="71" t="str">
        <f aca="false">IF(H1734&gt;0,RANK(H1734,$H$2:$H$1780)+COUNTIF($H$2:H1734,H1734)-1,"")</f>
        <v/>
      </c>
      <c r="AA1734" s="71" t="str">
        <f aca="false">IF(AC1734="","",RANK(AC1734,$AC$2:$AC$1780)+COUNTIF($AC$2:AC1734,AC1734)-1)</f>
        <v/>
      </c>
      <c r="AB1734" s="71" t="str">
        <f aca="false">IF(AD1734="","",RANK(AD1734,$AD$2:$AD$1780)+COUNTIF($AD$2:AD1734,AD1734)-1)</f>
        <v/>
      </c>
      <c r="AC1734" s="71" t="str">
        <f aca="false">IF(AND(AF1734&gt;0,E1734&gt;=Settings!$B$4),ROUND(J1734,10),"")</f>
        <v/>
      </c>
      <c r="AD1734" s="71" t="str">
        <f aca="false">IF(X1734="HIGH RATE",ROUND(O1734,10),"")</f>
        <v/>
      </c>
      <c r="AE1734" s="71" t="s">
        <v>60</v>
      </c>
      <c r="AF1734" s="73" t="n">
        <f aca="false">SUMIFS(Detail!$L$2:$L$9168,Detail!$C$2:$C$9168,$A1734)</f>
        <v>0</v>
      </c>
      <c r="AG1734" s="74" t="n">
        <f aca="false">SUMIFS(Detail!$N$2:$N$9168,Detail!$C$2:$C$9168,$A1734)</f>
        <v>0</v>
      </c>
    </row>
    <row r="1735" customFormat="false" ht="15" hidden="false" customHeight="false" outlineLevel="0" collapsed="false">
      <c r="A1735" s="71" t="s">
        <v>1400</v>
      </c>
      <c r="B1735" s="71" t="s">
        <v>3369</v>
      </c>
      <c r="C1735" s="71" t="s">
        <v>283</v>
      </c>
      <c r="D1735" s="71" t="str">
        <f aca="false">IFERROR(INDEX('Brand Map'!$B$4:$B$125,MATCH(C1735,'Brand Map'!$A$4:$A$125,0)),"Other")</f>
        <v>RP</v>
      </c>
      <c r="E1735" s="73" t="n">
        <f aca="false">SUMIFS(Detail!$K$2:$K$9168,Detail!$C$2:$C$9168,$A1735)</f>
        <v>7</v>
      </c>
      <c r="F1735" s="73" t="n">
        <f aca="false">SUMIFS(Detail!$E$2:$E$9168,Detail!$C$2:$C$9168,$A1735)</f>
        <v>0</v>
      </c>
      <c r="G1735" s="74" t="n">
        <f aca="false">SUMIFS(Detail!$M$2:$M$9168,Detail!$C$2:$C$9168,$A1735)</f>
        <v>44.23</v>
      </c>
      <c r="H1735" s="74" t="n">
        <f aca="false">SUMIFS(Detail!$D$2:$D$9168,Detail!$C$2:$C$9168,$A1735)</f>
        <v>0</v>
      </c>
      <c r="I1735" s="74" t="n">
        <v>130.35</v>
      </c>
      <c r="J1735" s="51" t="n">
        <f aca="false">IF(E1735&gt;0,AF1735/E1735,0)</f>
        <v>0</v>
      </c>
      <c r="K1735" s="51" t="n">
        <f aca="false">IF(G1735&gt;0,AG1735/G1735,0)</f>
        <v>0</v>
      </c>
      <c r="L1735" s="75" t="n">
        <f aca="false">H1735/Settings!$B$16</f>
        <v>0</v>
      </c>
      <c r="M1735" s="76" t="n">
        <f aca="false">H1735/Settings!$B$20</f>
        <v>0</v>
      </c>
      <c r="N1735" s="77" t="n">
        <f aca="false">E1735*Settings!$B$3</f>
        <v>0.524019691054151</v>
      </c>
      <c r="O1735" s="77" t="n">
        <f aca="false">IF(E1735&gt;0,(AF1735-N1735)/SQRT(E1735*Settings!$B$3*(1-Settings!$B$3)),0)</f>
        <v>-0.752610137022233</v>
      </c>
      <c r="P1735" s="77" t="n">
        <f aca="false">MAX(0,AF1735-N1735)</f>
        <v>0</v>
      </c>
      <c r="Q1735" s="51" t="n">
        <f aca="false">IF(E1735&gt;=Settings!$B$4,(AF1735+Settings!$B$7*Settings!$B$3)/(E1735+Settings!$B$7),Settings!$B$3)</f>
        <v>0.0748599558648786</v>
      </c>
      <c r="R1735" s="78" t="n">
        <f aca="false">PERCENTRANK($H$2:$H$1780,H1735,6)</f>
        <v>0</v>
      </c>
      <c r="S1735" s="78" t="n">
        <f aca="false">PERCENTRANK($Q$2:$Q$1780,Q1735,6)</f>
        <v>0.0646794</v>
      </c>
      <c r="T1735" s="78" t="n">
        <f aca="false">PERCENTRANK($F$2:$F$1780,F1735,6)</f>
        <v>0</v>
      </c>
      <c r="U1735" s="79" t="n">
        <f aca="false">IF(F1735&gt;0,ROUND((Settings!$B$8*T1735+Settings!$B$9*R1735+Settings!$B$10*S1735)/SUM(Settings!$B$8:$B$10),10),0)</f>
        <v>0</v>
      </c>
      <c r="V1735" s="71" t="str">
        <f aca="false">IF(U1735&gt;0,RANK(U1735,$U$2:$U$1780)+COUNTIF($U$2:U1735,U1735)-1,"")</f>
        <v/>
      </c>
      <c r="W1735" s="71" t="str">
        <f aca="false">IF(V1735="","",IF(V1735&lt;=Settings!$B$11,"1 - Fix first",IF(V1735&lt;=Settings!$B$12,"2 - Review","3 - Monitor")))</f>
        <v/>
      </c>
      <c r="X1735" s="71" t="str">
        <f aca="false">IF(AND(E1735&gt;=Settings!$B$4,AF1735&gt;=Settings!$B$5,O1735&gt;=Settings!$B$6),"HIGH RATE","")</f>
        <v/>
      </c>
      <c r="Y1735" s="71" t="str">
        <f aca="false">IF(F1735&gt;0,RANK(F1735,$F$2:$F$1780)+COUNTIF($F$2:F1735,F1735)-1,"")</f>
        <v/>
      </c>
      <c r="Z1735" s="71" t="str">
        <f aca="false">IF(H1735&gt;0,RANK(H1735,$H$2:$H$1780)+COUNTIF($H$2:H1735,H1735)-1,"")</f>
        <v/>
      </c>
      <c r="AA1735" s="71" t="str">
        <f aca="false">IF(AC1735="","",RANK(AC1735,$AC$2:$AC$1780)+COUNTIF($AC$2:AC1735,AC1735)-1)</f>
        <v/>
      </c>
      <c r="AB1735" s="71" t="str">
        <f aca="false">IF(AD1735="","",RANK(AD1735,$AD$2:$AD$1780)+COUNTIF($AD$2:AD1735,AD1735)-1)</f>
        <v/>
      </c>
      <c r="AC1735" s="71" t="str">
        <f aca="false">IF(AND(AF1735&gt;0,E1735&gt;=Settings!$B$4),ROUND(J1735,10),"")</f>
        <v/>
      </c>
      <c r="AD1735" s="71" t="str">
        <f aca="false">IF(X1735="HIGH RATE",ROUND(O1735,10),"")</f>
        <v/>
      </c>
      <c r="AE1735" s="71" t="s">
        <v>60</v>
      </c>
      <c r="AF1735" s="73" t="n">
        <f aca="false">SUMIFS(Detail!$L$2:$L$9168,Detail!$C$2:$C$9168,$A1735)</f>
        <v>0</v>
      </c>
      <c r="AG1735" s="74" t="n">
        <f aca="false">SUMIFS(Detail!$N$2:$N$9168,Detail!$C$2:$C$9168,$A1735)</f>
        <v>0</v>
      </c>
    </row>
    <row r="1736" customFormat="false" ht="15" hidden="false" customHeight="false" outlineLevel="0" collapsed="false">
      <c r="A1736" s="71" t="s">
        <v>1683</v>
      </c>
      <c r="B1736" s="71" t="s">
        <v>3370</v>
      </c>
      <c r="C1736" s="71" t="s">
        <v>283</v>
      </c>
      <c r="D1736" s="71" t="str">
        <f aca="false">IFERROR(INDEX('Brand Map'!$B$4:$B$125,MATCH(C1736,'Brand Map'!$A$4:$A$125,0)),"Other")</f>
        <v>RP</v>
      </c>
      <c r="E1736" s="73" t="n">
        <f aca="false">SUMIFS(Detail!$K$2:$K$9168,Detail!$C$2:$C$9168,$A1736)</f>
        <v>0</v>
      </c>
      <c r="F1736" s="73" t="n">
        <f aca="false">SUMIFS(Detail!$E$2:$E$9168,Detail!$C$2:$C$9168,$A1736)</f>
        <v>0</v>
      </c>
      <c r="G1736" s="74" t="n">
        <f aca="false">SUMIFS(Detail!$M$2:$M$9168,Detail!$C$2:$C$9168,$A1736)</f>
        <v>0</v>
      </c>
      <c r="H1736" s="74" t="n">
        <f aca="false">SUMIFS(Detail!$D$2:$D$9168,Detail!$C$2:$C$9168,$A1736)</f>
        <v>0</v>
      </c>
      <c r="I1736" s="74" t="n">
        <v>29.85</v>
      </c>
      <c r="J1736" s="51" t="n">
        <f aca="false">IF(E1736&gt;0,AF1736/E1736,0)</f>
        <v>0</v>
      </c>
      <c r="K1736" s="51" t="n">
        <f aca="false">IF(G1736&gt;0,AG1736/G1736,0)</f>
        <v>0</v>
      </c>
      <c r="L1736" s="75" t="n">
        <f aca="false">H1736/Settings!$B$16</f>
        <v>0</v>
      </c>
      <c r="M1736" s="76" t="n">
        <f aca="false">H1736/Settings!$B$20</f>
        <v>0</v>
      </c>
      <c r="N1736" s="77" t="n">
        <f aca="false">E1736*Settings!$B$3</f>
        <v>0</v>
      </c>
      <c r="O1736" s="77" t="n">
        <f aca="false">IF(E1736&gt;0,(AF1736-N1736)/SQRT(E1736*Settings!$B$3*(1-Settings!$B$3)),0)</f>
        <v>0</v>
      </c>
      <c r="P1736" s="77" t="n">
        <f aca="false">MAX(0,AF1736-N1736)</f>
        <v>0</v>
      </c>
      <c r="Q1736" s="51" t="n">
        <f aca="false">IF(E1736&gt;=Settings!$B$4,(AF1736+Settings!$B$7*Settings!$B$3)/(E1736+Settings!$B$7),Settings!$B$3)</f>
        <v>0.0748599558648786</v>
      </c>
      <c r="R1736" s="78" t="n">
        <f aca="false">PERCENTRANK($H$2:$H$1780,H1736,6)</f>
        <v>0</v>
      </c>
      <c r="S1736" s="78" t="n">
        <f aca="false">PERCENTRANK($Q$2:$Q$1780,Q1736,6)</f>
        <v>0.0646794</v>
      </c>
      <c r="T1736" s="78" t="n">
        <f aca="false">PERCENTRANK($F$2:$F$1780,F1736,6)</f>
        <v>0</v>
      </c>
      <c r="U1736" s="79" t="n">
        <f aca="false">IF(F1736&gt;0,ROUND((Settings!$B$8*T1736+Settings!$B$9*R1736+Settings!$B$10*S1736)/SUM(Settings!$B$8:$B$10),10),0)</f>
        <v>0</v>
      </c>
      <c r="V1736" s="71" t="str">
        <f aca="false">IF(U1736&gt;0,RANK(U1736,$U$2:$U$1780)+COUNTIF($U$2:U1736,U1736)-1,"")</f>
        <v/>
      </c>
      <c r="W1736" s="71" t="str">
        <f aca="false">IF(V1736="","",IF(V1736&lt;=Settings!$B$11,"1 - Fix first",IF(V1736&lt;=Settings!$B$12,"2 - Review","3 - Monitor")))</f>
        <v/>
      </c>
      <c r="X1736" s="71" t="str">
        <f aca="false">IF(AND(E1736&gt;=Settings!$B$4,AF1736&gt;=Settings!$B$5,O1736&gt;=Settings!$B$6),"HIGH RATE","")</f>
        <v/>
      </c>
      <c r="Y1736" s="71" t="str">
        <f aca="false">IF(F1736&gt;0,RANK(F1736,$F$2:$F$1780)+COUNTIF($F$2:F1736,F1736)-1,"")</f>
        <v/>
      </c>
      <c r="Z1736" s="71" t="str">
        <f aca="false">IF(H1736&gt;0,RANK(H1736,$H$2:$H$1780)+COUNTIF($H$2:H1736,H1736)-1,"")</f>
        <v/>
      </c>
      <c r="AA1736" s="71" t="str">
        <f aca="false">IF(AC1736="","",RANK(AC1736,$AC$2:$AC$1780)+COUNTIF($AC$2:AC1736,AC1736)-1)</f>
        <v/>
      </c>
      <c r="AB1736" s="71" t="str">
        <f aca="false">IF(AD1736="","",RANK(AD1736,$AD$2:$AD$1780)+COUNTIF($AD$2:AD1736,AD1736)-1)</f>
        <v/>
      </c>
      <c r="AC1736" s="71" t="str">
        <f aca="false">IF(AND(AF1736&gt;0,E1736&gt;=Settings!$B$4),ROUND(J1736,10),"")</f>
        <v/>
      </c>
      <c r="AD1736" s="71" t="str">
        <f aca="false">IF(X1736="HIGH RATE",ROUND(O1736,10),"")</f>
        <v/>
      </c>
      <c r="AE1736" s="71" t="s">
        <v>59</v>
      </c>
      <c r="AF1736" s="73" t="n">
        <f aca="false">SUMIFS(Detail!$L$2:$L$9168,Detail!$C$2:$C$9168,$A1736)</f>
        <v>0</v>
      </c>
      <c r="AG1736" s="74" t="n">
        <f aca="false">SUMIFS(Detail!$N$2:$N$9168,Detail!$C$2:$C$9168,$A1736)</f>
        <v>0</v>
      </c>
    </row>
    <row r="1737" customFormat="false" ht="15" hidden="false" customHeight="false" outlineLevel="0" collapsed="false">
      <c r="A1737" s="71" t="s">
        <v>2252</v>
      </c>
      <c r="B1737" s="71" t="s">
        <v>3371</v>
      </c>
      <c r="C1737" s="71" t="s">
        <v>283</v>
      </c>
      <c r="D1737" s="71" t="str">
        <f aca="false">IFERROR(INDEX('Brand Map'!$B$4:$B$125,MATCH(C1737,'Brand Map'!$A$4:$A$125,0)),"Other")</f>
        <v>RP</v>
      </c>
      <c r="E1737" s="73" t="n">
        <f aca="false">SUMIFS(Detail!$K$2:$K$9168,Detail!$C$2:$C$9168,$A1737)</f>
        <v>0</v>
      </c>
      <c r="F1737" s="73" t="n">
        <f aca="false">SUMIFS(Detail!$E$2:$E$9168,Detail!$C$2:$C$9168,$A1737)</f>
        <v>0</v>
      </c>
      <c r="G1737" s="74" t="n">
        <f aca="false">SUMIFS(Detail!$M$2:$M$9168,Detail!$C$2:$C$9168,$A1737)</f>
        <v>0</v>
      </c>
      <c r="H1737" s="74" t="n">
        <f aca="false">SUMIFS(Detail!$D$2:$D$9168,Detail!$C$2:$C$9168,$A1737)</f>
        <v>0</v>
      </c>
      <c r="I1737" s="74" t="n">
        <v>16.95</v>
      </c>
      <c r="J1737" s="51" t="n">
        <f aca="false">IF(E1737&gt;0,AF1737/E1737,0)</f>
        <v>0</v>
      </c>
      <c r="K1737" s="51" t="n">
        <f aca="false">IF(G1737&gt;0,AG1737/G1737,0)</f>
        <v>0</v>
      </c>
      <c r="L1737" s="75" t="n">
        <f aca="false">H1737/Settings!$B$16</f>
        <v>0</v>
      </c>
      <c r="M1737" s="76" t="n">
        <f aca="false">H1737/Settings!$B$20</f>
        <v>0</v>
      </c>
      <c r="N1737" s="77" t="n">
        <f aca="false">E1737*Settings!$B$3</f>
        <v>0</v>
      </c>
      <c r="O1737" s="77" t="n">
        <f aca="false">IF(E1737&gt;0,(AF1737-N1737)/SQRT(E1737*Settings!$B$3*(1-Settings!$B$3)),0)</f>
        <v>0</v>
      </c>
      <c r="P1737" s="77" t="n">
        <f aca="false">MAX(0,AF1737-N1737)</f>
        <v>0</v>
      </c>
      <c r="Q1737" s="51" t="n">
        <f aca="false">IF(E1737&gt;=Settings!$B$4,(AF1737+Settings!$B$7*Settings!$B$3)/(E1737+Settings!$B$7),Settings!$B$3)</f>
        <v>0.0748599558648786</v>
      </c>
      <c r="R1737" s="78" t="n">
        <f aca="false">PERCENTRANK($H$2:$H$1780,H1737,6)</f>
        <v>0</v>
      </c>
      <c r="S1737" s="78" t="n">
        <f aca="false">PERCENTRANK($Q$2:$Q$1780,Q1737,6)</f>
        <v>0.0646794</v>
      </c>
      <c r="T1737" s="78" t="n">
        <f aca="false">PERCENTRANK($F$2:$F$1780,F1737,6)</f>
        <v>0</v>
      </c>
      <c r="U1737" s="79" t="n">
        <f aca="false">IF(F1737&gt;0,ROUND((Settings!$B$8*T1737+Settings!$B$9*R1737+Settings!$B$10*S1737)/SUM(Settings!$B$8:$B$10),10),0)</f>
        <v>0</v>
      </c>
      <c r="V1737" s="71" t="str">
        <f aca="false">IF(U1737&gt;0,RANK(U1737,$U$2:$U$1780)+COUNTIF($U$2:U1737,U1737)-1,"")</f>
        <v/>
      </c>
      <c r="W1737" s="71" t="str">
        <f aca="false">IF(V1737="","",IF(V1737&lt;=Settings!$B$11,"1 - Fix first",IF(V1737&lt;=Settings!$B$12,"2 - Review","3 - Monitor")))</f>
        <v/>
      </c>
      <c r="X1737" s="71" t="str">
        <f aca="false">IF(AND(E1737&gt;=Settings!$B$4,AF1737&gt;=Settings!$B$5,O1737&gt;=Settings!$B$6),"HIGH RATE","")</f>
        <v/>
      </c>
      <c r="Y1737" s="71" t="str">
        <f aca="false">IF(F1737&gt;0,RANK(F1737,$F$2:$F$1780)+COUNTIF($F$2:F1737,F1737)-1,"")</f>
        <v/>
      </c>
      <c r="Z1737" s="71" t="str">
        <f aca="false">IF(H1737&gt;0,RANK(H1737,$H$2:$H$1780)+COUNTIF($H$2:H1737,H1737)-1,"")</f>
        <v/>
      </c>
      <c r="AA1737" s="71" t="str">
        <f aca="false">IF(AC1737="","",RANK(AC1737,$AC$2:$AC$1780)+COUNTIF($AC$2:AC1737,AC1737)-1)</f>
        <v/>
      </c>
      <c r="AB1737" s="71" t="str">
        <f aca="false">IF(AD1737="","",RANK(AD1737,$AD$2:$AD$1780)+COUNTIF($AD$2:AD1737,AD1737)-1)</f>
        <v/>
      </c>
      <c r="AC1737" s="71" t="str">
        <f aca="false">IF(AND(AF1737&gt;0,E1737&gt;=Settings!$B$4),ROUND(J1737,10),"")</f>
        <v/>
      </c>
      <c r="AD1737" s="71" t="str">
        <f aca="false">IF(X1737="HIGH RATE",ROUND(O1737,10),"")</f>
        <v/>
      </c>
      <c r="AE1737" s="71" t="s">
        <v>59</v>
      </c>
      <c r="AF1737" s="73" t="n">
        <f aca="false">SUMIFS(Detail!$L$2:$L$9168,Detail!$C$2:$C$9168,$A1737)</f>
        <v>0</v>
      </c>
      <c r="AG1737" s="74" t="n">
        <f aca="false">SUMIFS(Detail!$N$2:$N$9168,Detail!$C$2:$C$9168,$A1737)</f>
        <v>0</v>
      </c>
    </row>
    <row r="1738" customFormat="false" ht="15" hidden="false" customHeight="false" outlineLevel="0" collapsed="false">
      <c r="A1738" s="71" t="s">
        <v>2176</v>
      </c>
      <c r="B1738" s="71" t="s">
        <v>2532</v>
      </c>
      <c r="C1738" s="71" t="s">
        <v>283</v>
      </c>
      <c r="D1738" s="71" t="str">
        <f aca="false">IFERROR(INDEX('Brand Map'!$B$4:$B$125,MATCH(C1738,'Brand Map'!$A$4:$A$125,0)),"Other")</f>
        <v>RP</v>
      </c>
      <c r="E1738" s="73" t="n">
        <f aca="false">SUMIFS(Detail!$K$2:$K$9168,Detail!$C$2:$C$9168,$A1738)</f>
        <v>0</v>
      </c>
      <c r="F1738" s="73" t="n">
        <f aca="false">SUMIFS(Detail!$E$2:$E$9168,Detail!$C$2:$C$9168,$A1738)</f>
        <v>0</v>
      </c>
      <c r="G1738" s="74" t="n">
        <f aca="false">SUMIFS(Detail!$M$2:$M$9168,Detail!$C$2:$C$9168,$A1738)</f>
        <v>0</v>
      </c>
      <c r="H1738" s="74" t="n">
        <f aca="false">SUMIFS(Detail!$D$2:$D$9168,Detail!$C$2:$C$9168,$A1738)</f>
        <v>0</v>
      </c>
      <c r="I1738" s="74" t="n">
        <v>39.9</v>
      </c>
      <c r="J1738" s="51" t="n">
        <f aca="false">IF(E1738&gt;0,AF1738/E1738,0)</f>
        <v>0</v>
      </c>
      <c r="K1738" s="51" t="n">
        <f aca="false">IF(G1738&gt;0,AG1738/G1738,0)</f>
        <v>0</v>
      </c>
      <c r="L1738" s="75" t="n">
        <f aca="false">H1738/Settings!$B$16</f>
        <v>0</v>
      </c>
      <c r="M1738" s="76" t="n">
        <f aca="false">H1738/Settings!$B$20</f>
        <v>0</v>
      </c>
      <c r="N1738" s="77" t="n">
        <f aca="false">E1738*Settings!$B$3</f>
        <v>0</v>
      </c>
      <c r="O1738" s="77" t="n">
        <f aca="false">IF(E1738&gt;0,(AF1738-N1738)/SQRT(E1738*Settings!$B$3*(1-Settings!$B$3)),0)</f>
        <v>0</v>
      </c>
      <c r="P1738" s="77" t="n">
        <f aca="false">MAX(0,AF1738-N1738)</f>
        <v>0</v>
      </c>
      <c r="Q1738" s="51" t="n">
        <f aca="false">IF(E1738&gt;=Settings!$B$4,(AF1738+Settings!$B$7*Settings!$B$3)/(E1738+Settings!$B$7),Settings!$B$3)</f>
        <v>0.0748599558648786</v>
      </c>
      <c r="R1738" s="78" t="n">
        <f aca="false">PERCENTRANK($H$2:$H$1780,H1738,6)</f>
        <v>0</v>
      </c>
      <c r="S1738" s="78" t="n">
        <f aca="false">PERCENTRANK($Q$2:$Q$1780,Q1738,6)</f>
        <v>0.0646794</v>
      </c>
      <c r="T1738" s="78" t="n">
        <f aca="false">PERCENTRANK($F$2:$F$1780,F1738,6)</f>
        <v>0</v>
      </c>
      <c r="U1738" s="79" t="n">
        <f aca="false">IF(F1738&gt;0,ROUND((Settings!$B$8*T1738+Settings!$B$9*R1738+Settings!$B$10*S1738)/SUM(Settings!$B$8:$B$10),10),0)</f>
        <v>0</v>
      </c>
      <c r="V1738" s="71" t="str">
        <f aca="false">IF(U1738&gt;0,RANK(U1738,$U$2:$U$1780)+COUNTIF($U$2:U1738,U1738)-1,"")</f>
        <v/>
      </c>
      <c r="W1738" s="71" t="str">
        <f aca="false">IF(V1738="","",IF(V1738&lt;=Settings!$B$11,"1 - Fix first",IF(V1738&lt;=Settings!$B$12,"2 - Review","3 - Monitor")))</f>
        <v/>
      </c>
      <c r="X1738" s="71" t="str">
        <f aca="false">IF(AND(E1738&gt;=Settings!$B$4,AF1738&gt;=Settings!$B$5,O1738&gt;=Settings!$B$6),"HIGH RATE","")</f>
        <v/>
      </c>
      <c r="Y1738" s="71" t="str">
        <f aca="false">IF(F1738&gt;0,RANK(F1738,$F$2:$F$1780)+COUNTIF($F$2:F1738,F1738)-1,"")</f>
        <v/>
      </c>
      <c r="Z1738" s="71" t="str">
        <f aca="false">IF(H1738&gt;0,RANK(H1738,$H$2:$H$1780)+COUNTIF($H$2:H1738,H1738)-1,"")</f>
        <v/>
      </c>
      <c r="AA1738" s="71" t="str">
        <f aca="false">IF(AC1738="","",RANK(AC1738,$AC$2:$AC$1780)+COUNTIF($AC$2:AC1738,AC1738)-1)</f>
        <v/>
      </c>
      <c r="AB1738" s="71" t="str">
        <f aca="false">IF(AD1738="","",RANK(AD1738,$AD$2:$AD$1780)+COUNTIF($AD$2:AD1738,AD1738)-1)</f>
        <v/>
      </c>
      <c r="AC1738" s="71" t="str">
        <f aca="false">IF(AND(AF1738&gt;0,E1738&gt;=Settings!$B$4),ROUND(J1738,10),"")</f>
        <v/>
      </c>
      <c r="AD1738" s="71" t="str">
        <f aca="false">IF(X1738="HIGH RATE",ROUND(O1738,10),"")</f>
        <v/>
      </c>
      <c r="AE1738" s="71" t="s">
        <v>59</v>
      </c>
      <c r="AF1738" s="73" t="n">
        <f aca="false">SUMIFS(Detail!$L$2:$L$9168,Detail!$C$2:$C$9168,$A1738)</f>
        <v>0</v>
      </c>
      <c r="AG1738" s="74" t="n">
        <f aca="false">SUMIFS(Detail!$N$2:$N$9168,Detail!$C$2:$C$9168,$A1738)</f>
        <v>0</v>
      </c>
    </row>
    <row r="1739" customFormat="false" ht="15" hidden="false" customHeight="false" outlineLevel="0" collapsed="false">
      <c r="A1739" s="71" t="s">
        <v>2219</v>
      </c>
      <c r="B1739" s="71" t="s">
        <v>584</v>
      </c>
      <c r="C1739" s="71" t="s">
        <v>283</v>
      </c>
      <c r="D1739" s="71" t="str">
        <f aca="false">IFERROR(INDEX('Brand Map'!$B$4:$B$125,MATCH(C1739,'Brand Map'!$A$4:$A$125,0)),"Other")</f>
        <v>RP</v>
      </c>
      <c r="E1739" s="73" t="n">
        <f aca="false">SUMIFS(Detail!$K$2:$K$9168,Detail!$C$2:$C$9168,$A1739)</f>
        <v>0</v>
      </c>
      <c r="F1739" s="73" t="n">
        <f aca="false">SUMIFS(Detail!$E$2:$E$9168,Detail!$C$2:$C$9168,$A1739)</f>
        <v>0</v>
      </c>
      <c r="G1739" s="74" t="n">
        <f aca="false">SUMIFS(Detail!$M$2:$M$9168,Detail!$C$2:$C$9168,$A1739)</f>
        <v>0</v>
      </c>
      <c r="H1739" s="74" t="n">
        <f aca="false">SUMIFS(Detail!$D$2:$D$9168,Detail!$C$2:$C$9168,$A1739)</f>
        <v>0</v>
      </c>
      <c r="I1739" s="74" t="n">
        <v>19.8</v>
      </c>
      <c r="J1739" s="51" t="n">
        <f aca="false">IF(E1739&gt;0,AF1739/E1739,0)</f>
        <v>0</v>
      </c>
      <c r="K1739" s="51" t="n">
        <f aca="false">IF(G1739&gt;0,AG1739/G1739,0)</f>
        <v>0</v>
      </c>
      <c r="L1739" s="75" t="n">
        <f aca="false">H1739/Settings!$B$16</f>
        <v>0</v>
      </c>
      <c r="M1739" s="76" t="n">
        <f aca="false">H1739/Settings!$B$20</f>
        <v>0</v>
      </c>
      <c r="N1739" s="77" t="n">
        <f aca="false">E1739*Settings!$B$3</f>
        <v>0</v>
      </c>
      <c r="O1739" s="77" t="n">
        <f aca="false">IF(E1739&gt;0,(AF1739-N1739)/SQRT(E1739*Settings!$B$3*(1-Settings!$B$3)),0)</f>
        <v>0</v>
      </c>
      <c r="P1739" s="77" t="n">
        <f aca="false">MAX(0,AF1739-N1739)</f>
        <v>0</v>
      </c>
      <c r="Q1739" s="51" t="n">
        <f aca="false">IF(E1739&gt;=Settings!$B$4,(AF1739+Settings!$B$7*Settings!$B$3)/(E1739+Settings!$B$7),Settings!$B$3)</f>
        <v>0.0748599558648786</v>
      </c>
      <c r="R1739" s="78" t="n">
        <f aca="false">PERCENTRANK($H$2:$H$1780,H1739,6)</f>
        <v>0</v>
      </c>
      <c r="S1739" s="78" t="n">
        <f aca="false">PERCENTRANK($Q$2:$Q$1780,Q1739,6)</f>
        <v>0.0646794</v>
      </c>
      <c r="T1739" s="78" t="n">
        <f aca="false">PERCENTRANK($F$2:$F$1780,F1739,6)</f>
        <v>0</v>
      </c>
      <c r="U1739" s="79" t="n">
        <f aca="false">IF(F1739&gt;0,ROUND((Settings!$B$8*T1739+Settings!$B$9*R1739+Settings!$B$10*S1739)/SUM(Settings!$B$8:$B$10),10),0)</f>
        <v>0</v>
      </c>
      <c r="V1739" s="71" t="str">
        <f aca="false">IF(U1739&gt;0,RANK(U1739,$U$2:$U$1780)+COUNTIF($U$2:U1739,U1739)-1,"")</f>
        <v/>
      </c>
      <c r="W1739" s="71" t="str">
        <f aca="false">IF(V1739="","",IF(V1739&lt;=Settings!$B$11,"1 - Fix first",IF(V1739&lt;=Settings!$B$12,"2 - Review","3 - Monitor")))</f>
        <v/>
      </c>
      <c r="X1739" s="71" t="str">
        <f aca="false">IF(AND(E1739&gt;=Settings!$B$4,AF1739&gt;=Settings!$B$5,O1739&gt;=Settings!$B$6),"HIGH RATE","")</f>
        <v/>
      </c>
      <c r="Y1739" s="71" t="str">
        <f aca="false">IF(F1739&gt;0,RANK(F1739,$F$2:$F$1780)+COUNTIF($F$2:F1739,F1739)-1,"")</f>
        <v/>
      </c>
      <c r="Z1739" s="71" t="str">
        <f aca="false">IF(H1739&gt;0,RANK(H1739,$H$2:$H$1780)+COUNTIF($H$2:H1739,H1739)-1,"")</f>
        <v/>
      </c>
      <c r="AA1739" s="71" t="str">
        <f aca="false">IF(AC1739="","",RANK(AC1739,$AC$2:$AC$1780)+COUNTIF($AC$2:AC1739,AC1739)-1)</f>
        <v/>
      </c>
      <c r="AB1739" s="71" t="str">
        <f aca="false">IF(AD1739="","",RANK(AD1739,$AD$2:$AD$1780)+COUNTIF($AD$2:AD1739,AD1739)-1)</f>
        <v/>
      </c>
      <c r="AC1739" s="71" t="str">
        <f aca="false">IF(AND(AF1739&gt;0,E1739&gt;=Settings!$B$4),ROUND(J1739,10),"")</f>
        <v/>
      </c>
      <c r="AD1739" s="71" t="str">
        <f aca="false">IF(X1739="HIGH RATE",ROUND(O1739,10),"")</f>
        <v/>
      </c>
      <c r="AE1739" s="71" t="s">
        <v>59</v>
      </c>
      <c r="AF1739" s="73" t="n">
        <f aca="false">SUMIFS(Detail!$L$2:$L$9168,Detail!$C$2:$C$9168,$A1739)</f>
        <v>0</v>
      </c>
      <c r="AG1739" s="74" t="n">
        <f aca="false">SUMIFS(Detail!$N$2:$N$9168,Detail!$C$2:$C$9168,$A1739)</f>
        <v>0</v>
      </c>
    </row>
    <row r="1740" customFormat="false" ht="15" hidden="false" customHeight="false" outlineLevel="0" collapsed="false">
      <c r="A1740" s="71" t="s">
        <v>1820</v>
      </c>
      <c r="B1740" s="71" t="s">
        <v>3372</v>
      </c>
      <c r="C1740" s="71" t="s">
        <v>829</v>
      </c>
      <c r="D1740" s="71" t="str">
        <f aca="false">IFERROR(INDEX('Brand Map'!$B$4:$B$125,MATCH(C1740,'Brand Map'!$A$4:$A$125,0)),"Other")</f>
        <v>Other (small prefixes)</v>
      </c>
      <c r="E1740" s="73" t="n">
        <f aca="false">SUMIFS(Detail!$K$2:$K$9168,Detail!$C$2:$C$9168,$A1740)</f>
        <v>0</v>
      </c>
      <c r="F1740" s="73" t="n">
        <f aca="false">SUMIFS(Detail!$E$2:$E$9168,Detail!$C$2:$C$9168,$A1740)</f>
        <v>0</v>
      </c>
      <c r="G1740" s="74" t="n">
        <f aca="false">SUMIFS(Detail!$M$2:$M$9168,Detail!$C$2:$C$9168,$A1740)</f>
        <v>0</v>
      </c>
      <c r="H1740" s="74" t="n">
        <f aca="false">SUMIFS(Detail!$D$2:$D$9168,Detail!$C$2:$C$9168,$A1740)</f>
        <v>0</v>
      </c>
      <c r="I1740" s="74" t="n">
        <v>84.95</v>
      </c>
      <c r="J1740" s="51" t="n">
        <f aca="false">IF(E1740&gt;0,AF1740/E1740,0)</f>
        <v>0</v>
      </c>
      <c r="K1740" s="51" t="n">
        <f aca="false">IF(G1740&gt;0,AG1740/G1740,0)</f>
        <v>0</v>
      </c>
      <c r="L1740" s="75" t="n">
        <f aca="false">H1740/Settings!$B$16</f>
        <v>0</v>
      </c>
      <c r="M1740" s="76" t="n">
        <f aca="false">H1740/Settings!$B$20</f>
        <v>0</v>
      </c>
      <c r="N1740" s="77" t="n">
        <f aca="false">E1740*Settings!$B$3</f>
        <v>0</v>
      </c>
      <c r="O1740" s="77" t="n">
        <f aca="false">IF(E1740&gt;0,(AF1740-N1740)/SQRT(E1740*Settings!$B$3*(1-Settings!$B$3)),0)</f>
        <v>0</v>
      </c>
      <c r="P1740" s="77" t="n">
        <f aca="false">MAX(0,AF1740-N1740)</f>
        <v>0</v>
      </c>
      <c r="Q1740" s="51" t="n">
        <f aca="false">IF(E1740&gt;=Settings!$B$4,(AF1740+Settings!$B$7*Settings!$B$3)/(E1740+Settings!$B$7),Settings!$B$3)</f>
        <v>0.0748599558648786</v>
      </c>
      <c r="R1740" s="78" t="n">
        <f aca="false">PERCENTRANK($H$2:$H$1780,H1740,6)</f>
        <v>0</v>
      </c>
      <c r="S1740" s="78" t="n">
        <f aca="false">PERCENTRANK($Q$2:$Q$1780,Q1740,6)</f>
        <v>0.0646794</v>
      </c>
      <c r="T1740" s="78" t="n">
        <f aca="false">PERCENTRANK($F$2:$F$1780,F1740,6)</f>
        <v>0</v>
      </c>
      <c r="U1740" s="79" t="n">
        <f aca="false">IF(F1740&gt;0,ROUND((Settings!$B$8*T1740+Settings!$B$9*R1740+Settings!$B$10*S1740)/SUM(Settings!$B$8:$B$10),10),0)</f>
        <v>0</v>
      </c>
      <c r="V1740" s="71" t="str">
        <f aca="false">IF(U1740&gt;0,RANK(U1740,$U$2:$U$1780)+COUNTIF($U$2:U1740,U1740)-1,"")</f>
        <v/>
      </c>
      <c r="W1740" s="71" t="str">
        <f aca="false">IF(V1740="","",IF(V1740&lt;=Settings!$B$11,"1 - Fix first",IF(V1740&lt;=Settings!$B$12,"2 - Review","3 - Monitor")))</f>
        <v/>
      </c>
      <c r="X1740" s="71" t="str">
        <f aca="false">IF(AND(E1740&gt;=Settings!$B$4,AF1740&gt;=Settings!$B$5,O1740&gt;=Settings!$B$6),"HIGH RATE","")</f>
        <v/>
      </c>
      <c r="Y1740" s="71" t="str">
        <f aca="false">IF(F1740&gt;0,RANK(F1740,$F$2:$F$1780)+COUNTIF($F$2:F1740,F1740)-1,"")</f>
        <v/>
      </c>
      <c r="Z1740" s="71" t="str">
        <f aca="false">IF(H1740&gt;0,RANK(H1740,$H$2:$H$1780)+COUNTIF($H$2:H1740,H1740)-1,"")</f>
        <v/>
      </c>
      <c r="AA1740" s="71" t="str">
        <f aca="false">IF(AC1740="","",RANK(AC1740,$AC$2:$AC$1780)+COUNTIF($AC$2:AC1740,AC1740)-1)</f>
        <v/>
      </c>
      <c r="AB1740" s="71" t="str">
        <f aca="false">IF(AD1740="","",RANK(AD1740,$AD$2:$AD$1780)+COUNTIF($AD$2:AD1740,AD1740)-1)</f>
        <v/>
      </c>
      <c r="AC1740" s="71" t="str">
        <f aca="false">IF(AND(AF1740&gt;0,E1740&gt;=Settings!$B$4),ROUND(J1740,10),"")</f>
        <v/>
      </c>
      <c r="AD1740" s="71" t="str">
        <f aca="false">IF(X1740="HIGH RATE",ROUND(O1740,10),"")</f>
        <v/>
      </c>
      <c r="AE1740" s="71" t="s">
        <v>60</v>
      </c>
      <c r="AF1740" s="73" t="n">
        <f aca="false">SUMIFS(Detail!$L$2:$L$9168,Detail!$C$2:$C$9168,$A1740)</f>
        <v>0</v>
      </c>
      <c r="AG1740" s="74" t="n">
        <f aca="false">SUMIFS(Detail!$N$2:$N$9168,Detail!$C$2:$C$9168,$A1740)</f>
        <v>0</v>
      </c>
    </row>
    <row r="1741" customFormat="false" ht="15" hidden="false" customHeight="false" outlineLevel="0" collapsed="false">
      <c r="A1741" s="71" t="s">
        <v>1942</v>
      </c>
      <c r="B1741" s="71" t="s">
        <v>3372</v>
      </c>
      <c r="C1741" s="71" t="s">
        <v>829</v>
      </c>
      <c r="D1741" s="71" t="str">
        <f aca="false">IFERROR(INDEX('Brand Map'!$B$4:$B$125,MATCH(C1741,'Brand Map'!$A$4:$A$125,0)),"Other")</f>
        <v>Other (small prefixes)</v>
      </c>
      <c r="E1741" s="73" t="n">
        <f aca="false">SUMIFS(Detail!$K$2:$K$9168,Detail!$C$2:$C$9168,$A1741)</f>
        <v>0</v>
      </c>
      <c r="F1741" s="73" t="n">
        <f aca="false">SUMIFS(Detail!$E$2:$E$9168,Detail!$C$2:$C$9168,$A1741)</f>
        <v>0</v>
      </c>
      <c r="G1741" s="74" t="n">
        <f aca="false">SUMIFS(Detail!$M$2:$M$9168,Detail!$C$2:$C$9168,$A1741)</f>
        <v>0</v>
      </c>
      <c r="H1741" s="74" t="n">
        <f aca="false">SUMIFS(Detail!$D$2:$D$9168,Detail!$C$2:$C$9168,$A1741)</f>
        <v>0</v>
      </c>
      <c r="I1741" s="74" t="n">
        <v>209.85</v>
      </c>
      <c r="J1741" s="51" t="n">
        <f aca="false">IF(E1741&gt;0,AF1741/E1741,0)</f>
        <v>0</v>
      </c>
      <c r="K1741" s="51" t="n">
        <f aca="false">IF(G1741&gt;0,AG1741/G1741,0)</f>
        <v>0</v>
      </c>
      <c r="L1741" s="75" t="n">
        <f aca="false">H1741/Settings!$B$16</f>
        <v>0</v>
      </c>
      <c r="M1741" s="76" t="n">
        <f aca="false">H1741/Settings!$B$20</f>
        <v>0</v>
      </c>
      <c r="N1741" s="77" t="n">
        <f aca="false">E1741*Settings!$B$3</f>
        <v>0</v>
      </c>
      <c r="O1741" s="77" t="n">
        <f aca="false">IF(E1741&gt;0,(AF1741-N1741)/SQRT(E1741*Settings!$B$3*(1-Settings!$B$3)),0)</f>
        <v>0</v>
      </c>
      <c r="P1741" s="77" t="n">
        <f aca="false">MAX(0,AF1741-N1741)</f>
        <v>0</v>
      </c>
      <c r="Q1741" s="51" t="n">
        <f aca="false">IF(E1741&gt;=Settings!$B$4,(AF1741+Settings!$B$7*Settings!$B$3)/(E1741+Settings!$B$7),Settings!$B$3)</f>
        <v>0.0748599558648786</v>
      </c>
      <c r="R1741" s="78" t="n">
        <f aca="false">PERCENTRANK($H$2:$H$1780,H1741,6)</f>
        <v>0</v>
      </c>
      <c r="S1741" s="78" t="n">
        <f aca="false">PERCENTRANK($Q$2:$Q$1780,Q1741,6)</f>
        <v>0.0646794</v>
      </c>
      <c r="T1741" s="78" t="n">
        <f aca="false">PERCENTRANK($F$2:$F$1780,F1741,6)</f>
        <v>0</v>
      </c>
      <c r="U1741" s="79" t="n">
        <f aca="false">IF(F1741&gt;0,ROUND((Settings!$B$8*T1741+Settings!$B$9*R1741+Settings!$B$10*S1741)/SUM(Settings!$B$8:$B$10),10),0)</f>
        <v>0</v>
      </c>
      <c r="V1741" s="71" t="str">
        <f aca="false">IF(U1741&gt;0,RANK(U1741,$U$2:$U$1780)+COUNTIF($U$2:U1741,U1741)-1,"")</f>
        <v/>
      </c>
      <c r="W1741" s="71" t="str">
        <f aca="false">IF(V1741="","",IF(V1741&lt;=Settings!$B$11,"1 - Fix first",IF(V1741&lt;=Settings!$B$12,"2 - Review","3 - Monitor")))</f>
        <v/>
      </c>
      <c r="X1741" s="71" t="str">
        <f aca="false">IF(AND(E1741&gt;=Settings!$B$4,AF1741&gt;=Settings!$B$5,O1741&gt;=Settings!$B$6),"HIGH RATE","")</f>
        <v/>
      </c>
      <c r="Y1741" s="71" t="str">
        <f aca="false">IF(F1741&gt;0,RANK(F1741,$F$2:$F$1780)+COUNTIF($F$2:F1741,F1741)-1,"")</f>
        <v/>
      </c>
      <c r="Z1741" s="71" t="str">
        <f aca="false">IF(H1741&gt;0,RANK(H1741,$H$2:$H$1780)+COUNTIF($H$2:H1741,H1741)-1,"")</f>
        <v/>
      </c>
      <c r="AA1741" s="71" t="str">
        <f aca="false">IF(AC1741="","",RANK(AC1741,$AC$2:$AC$1780)+COUNTIF($AC$2:AC1741,AC1741)-1)</f>
        <v/>
      </c>
      <c r="AB1741" s="71" t="str">
        <f aca="false">IF(AD1741="","",RANK(AD1741,$AD$2:$AD$1780)+COUNTIF($AD$2:AD1741,AD1741)-1)</f>
        <v/>
      </c>
      <c r="AC1741" s="71" t="str">
        <f aca="false">IF(AND(AF1741&gt;0,E1741&gt;=Settings!$B$4),ROUND(J1741,10),"")</f>
        <v/>
      </c>
      <c r="AD1741" s="71" t="str">
        <f aca="false">IF(X1741="HIGH RATE",ROUND(O1741,10),"")</f>
        <v/>
      </c>
      <c r="AE1741" s="71" t="s">
        <v>60</v>
      </c>
      <c r="AF1741" s="73" t="n">
        <f aca="false">SUMIFS(Detail!$L$2:$L$9168,Detail!$C$2:$C$9168,$A1741)</f>
        <v>0</v>
      </c>
      <c r="AG1741" s="74" t="n">
        <f aca="false">SUMIFS(Detail!$N$2:$N$9168,Detail!$C$2:$C$9168,$A1741)</f>
        <v>0</v>
      </c>
    </row>
    <row r="1742" customFormat="false" ht="15" hidden="false" customHeight="false" outlineLevel="0" collapsed="false">
      <c r="A1742" s="71" t="s">
        <v>1986</v>
      </c>
      <c r="B1742" s="71" t="s">
        <v>831</v>
      </c>
      <c r="C1742" s="71" t="s">
        <v>829</v>
      </c>
      <c r="D1742" s="71" t="str">
        <f aca="false">IFERROR(INDEX('Brand Map'!$B$4:$B$125,MATCH(C1742,'Brand Map'!$A$4:$A$125,0)),"Other")</f>
        <v>Other (small prefixes)</v>
      </c>
      <c r="E1742" s="73" t="n">
        <f aca="false">SUMIFS(Detail!$K$2:$K$9168,Detail!$C$2:$C$9168,$A1742)</f>
        <v>0</v>
      </c>
      <c r="F1742" s="73" t="n">
        <f aca="false">SUMIFS(Detail!$E$2:$E$9168,Detail!$C$2:$C$9168,$A1742)</f>
        <v>0</v>
      </c>
      <c r="G1742" s="74" t="n">
        <f aca="false">SUMIFS(Detail!$M$2:$M$9168,Detail!$C$2:$C$9168,$A1742)</f>
        <v>0</v>
      </c>
      <c r="H1742" s="74" t="n">
        <f aca="false">SUMIFS(Detail!$D$2:$D$9168,Detail!$C$2:$C$9168,$A1742)</f>
        <v>0</v>
      </c>
      <c r="I1742" s="74" t="n">
        <v>84.95</v>
      </c>
      <c r="J1742" s="51" t="n">
        <f aca="false">IF(E1742&gt;0,AF1742/E1742,0)</f>
        <v>0</v>
      </c>
      <c r="K1742" s="51" t="n">
        <f aca="false">IF(G1742&gt;0,AG1742/G1742,0)</f>
        <v>0</v>
      </c>
      <c r="L1742" s="75" t="n">
        <f aca="false">H1742/Settings!$B$16</f>
        <v>0</v>
      </c>
      <c r="M1742" s="76" t="n">
        <f aca="false">H1742/Settings!$B$20</f>
        <v>0</v>
      </c>
      <c r="N1742" s="77" t="n">
        <f aca="false">E1742*Settings!$B$3</f>
        <v>0</v>
      </c>
      <c r="O1742" s="77" t="n">
        <f aca="false">IF(E1742&gt;0,(AF1742-N1742)/SQRT(E1742*Settings!$B$3*(1-Settings!$B$3)),0)</f>
        <v>0</v>
      </c>
      <c r="P1742" s="77" t="n">
        <f aca="false">MAX(0,AF1742-N1742)</f>
        <v>0</v>
      </c>
      <c r="Q1742" s="51" t="n">
        <f aca="false">IF(E1742&gt;=Settings!$B$4,(AF1742+Settings!$B$7*Settings!$B$3)/(E1742+Settings!$B$7),Settings!$B$3)</f>
        <v>0.0748599558648786</v>
      </c>
      <c r="R1742" s="78" t="n">
        <f aca="false">PERCENTRANK($H$2:$H$1780,H1742,6)</f>
        <v>0</v>
      </c>
      <c r="S1742" s="78" t="n">
        <f aca="false">PERCENTRANK($Q$2:$Q$1780,Q1742,6)</f>
        <v>0.0646794</v>
      </c>
      <c r="T1742" s="78" t="n">
        <f aca="false">PERCENTRANK($F$2:$F$1780,F1742,6)</f>
        <v>0</v>
      </c>
      <c r="U1742" s="79" t="n">
        <f aca="false">IF(F1742&gt;0,ROUND((Settings!$B$8*T1742+Settings!$B$9*R1742+Settings!$B$10*S1742)/SUM(Settings!$B$8:$B$10),10),0)</f>
        <v>0</v>
      </c>
      <c r="V1742" s="71" t="str">
        <f aca="false">IF(U1742&gt;0,RANK(U1742,$U$2:$U$1780)+COUNTIF($U$2:U1742,U1742)-1,"")</f>
        <v/>
      </c>
      <c r="W1742" s="71" t="str">
        <f aca="false">IF(V1742="","",IF(V1742&lt;=Settings!$B$11,"1 - Fix first",IF(V1742&lt;=Settings!$B$12,"2 - Review","3 - Monitor")))</f>
        <v/>
      </c>
      <c r="X1742" s="71" t="str">
        <f aca="false">IF(AND(E1742&gt;=Settings!$B$4,AF1742&gt;=Settings!$B$5,O1742&gt;=Settings!$B$6),"HIGH RATE","")</f>
        <v/>
      </c>
      <c r="Y1742" s="71" t="str">
        <f aca="false">IF(F1742&gt;0,RANK(F1742,$F$2:$F$1780)+COUNTIF($F$2:F1742,F1742)-1,"")</f>
        <v/>
      </c>
      <c r="Z1742" s="71" t="str">
        <f aca="false">IF(H1742&gt;0,RANK(H1742,$H$2:$H$1780)+COUNTIF($H$2:H1742,H1742)-1,"")</f>
        <v/>
      </c>
      <c r="AA1742" s="71" t="str">
        <f aca="false">IF(AC1742="","",RANK(AC1742,$AC$2:$AC$1780)+COUNTIF($AC$2:AC1742,AC1742)-1)</f>
        <v/>
      </c>
      <c r="AB1742" s="71" t="str">
        <f aca="false">IF(AD1742="","",RANK(AD1742,$AD$2:$AD$1780)+COUNTIF($AD$2:AD1742,AD1742)-1)</f>
        <v/>
      </c>
      <c r="AC1742" s="71" t="str">
        <f aca="false">IF(AND(AF1742&gt;0,E1742&gt;=Settings!$B$4),ROUND(J1742,10),"")</f>
        <v/>
      </c>
      <c r="AD1742" s="71" t="str">
        <f aca="false">IF(X1742="HIGH RATE",ROUND(O1742,10),"")</f>
        <v/>
      </c>
      <c r="AE1742" s="71" t="s">
        <v>60</v>
      </c>
      <c r="AF1742" s="73" t="n">
        <f aca="false">SUMIFS(Detail!$L$2:$L$9168,Detail!$C$2:$C$9168,$A1742)</f>
        <v>0</v>
      </c>
      <c r="AG1742" s="74" t="n">
        <f aca="false">SUMIFS(Detail!$N$2:$N$9168,Detail!$C$2:$C$9168,$A1742)</f>
        <v>0</v>
      </c>
    </row>
    <row r="1743" customFormat="false" ht="15" hidden="false" customHeight="false" outlineLevel="0" collapsed="false">
      <c r="A1743" s="71" t="s">
        <v>1753</v>
      </c>
      <c r="B1743" s="71" t="s">
        <v>831</v>
      </c>
      <c r="C1743" s="71" t="s">
        <v>829</v>
      </c>
      <c r="D1743" s="71" t="str">
        <f aca="false">IFERROR(INDEX('Brand Map'!$B$4:$B$125,MATCH(C1743,'Brand Map'!$A$4:$A$125,0)),"Other")</f>
        <v>Other (small prefixes)</v>
      </c>
      <c r="E1743" s="73" t="n">
        <f aca="false">SUMIFS(Detail!$K$2:$K$9168,Detail!$C$2:$C$9168,$A1743)</f>
        <v>0</v>
      </c>
      <c r="F1743" s="73" t="n">
        <f aca="false">SUMIFS(Detail!$E$2:$E$9168,Detail!$C$2:$C$9168,$A1743)</f>
        <v>0</v>
      </c>
      <c r="G1743" s="74" t="n">
        <f aca="false">SUMIFS(Detail!$M$2:$M$9168,Detail!$C$2:$C$9168,$A1743)</f>
        <v>0</v>
      </c>
      <c r="H1743" s="74" t="n">
        <f aca="false">SUMIFS(Detail!$D$2:$D$9168,Detail!$C$2:$C$9168,$A1743)</f>
        <v>0</v>
      </c>
      <c r="I1743" s="74" t="n">
        <v>114.95</v>
      </c>
      <c r="J1743" s="51" t="n">
        <f aca="false">IF(E1743&gt;0,AF1743/E1743,0)</f>
        <v>0</v>
      </c>
      <c r="K1743" s="51" t="n">
        <f aca="false">IF(G1743&gt;0,AG1743/G1743,0)</f>
        <v>0</v>
      </c>
      <c r="L1743" s="75" t="n">
        <f aca="false">H1743/Settings!$B$16</f>
        <v>0</v>
      </c>
      <c r="M1743" s="76" t="n">
        <f aca="false">H1743/Settings!$B$20</f>
        <v>0</v>
      </c>
      <c r="N1743" s="77" t="n">
        <f aca="false">E1743*Settings!$B$3</f>
        <v>0</v>
      </c>
      <c r="O1743" s="77" t="n">
        <f aca="false">IF(E1743&gt;0,(AF1743-N1743)/SQRT(E1743*Settings!$B$3*(1-Settings!$B$3)),0)</f>
        <v>0</v>
      </c>
      <c r="P1743" s="77" t="n">
        <f aca="false">MAX(0,AF1743-N1743)</f>
        <v>0</v>
      </c>
      <c r="Q1743" s="51" t="n">
        <f aca="false">IF(E1743&gt;=Settings!$B$4,(AF1743+Settings!$B$7*Settings!$B$3)/(E1743+Settings!$B$7),Settings!$B$3)</f>
        <v>0.0748599558648786</v>
      </c>
      <c r="R1743" s="78" t="n">
        <f aca="false">PERCENTRANK($H$2:$H$1780,H1743,6)</f>
        <v>0</v>
      </c>
      <c r="S1743" s="78" t="n">
        <f aca="false">PERCENTRANK($Q$2:$Q$1780,Q1743,6)</f>
        <v>0.0646794</v>
      </c>
      <c r="T1743" s="78" t="n">
        <f aca="false">PERCENTRANK($F$2:$F$1780,F1743,6)</f>
        <v>0</v>
      </c>
      <c r="U1743" s="79" t="n">
        <f aca="false">IF(F1743&gt;0,ROUND((Settings!$B$8*T1743+Settings!$B$9*R1743+Settings!$B$10*S1743)/SUM(Settings!$B$8:$B$10),10),0)</f>
        <v>0</v>
      </c>
      <c r="V1743" s="71" t="str">
        <f aca="false">IF(U1743&gt;0,RANK(U1743,$U$2:$U$1780)+COUNTIF($U$2:U1743,U1743)-1,"")</f>
        <v/>
      </c>
      <c r="W1743" s="71" t="str">
        <f aca="false">IF(V1743="","",IF(V1743&lt;=Settings!$B$11,"1 - Fix first",IF(V1743&lt;=Settings!$B$12,"2 - Review","3 - Monitor")))</f>
        <v/>
      </c>
      <c r="X1743" s="71" t="str">
        <f aca="false">IF(AND(E1743&gt;=Settings!$B$4,AF1743&gt;=Settings!$B$5,O1743&gt;=Settings!$B$6),"HIGH RATE","")</f>
        <v/>
      </c>
      <c r="Y1743" s="71" t="str">
        <f aca="false">IF(F1743&gt;0,RANK(F1743,$F$2:$F$1780)+COUNTIF($F$2:F1743,F1743)-1,"")</f>
        <v/>
      </c>
      <c r="Z1743" s="71" t="str">
        <f aca="false">IF(H1743&gt;0,RANK(H1743,$H$2:$H$1780)+COUNTIF($H$2:H1743,H1743)-1,"")</f>
        <v/>
      </c>
      <c r="AA1743" s="71" t="str">
        <f aca="false">IF(AC1743="","",RANK(AC1743,$AC$2:$AC$1780)+COUNTIF($AC$2:AC1743,AC1743)-1)</f>
        <v/>
      </c>
      <c r="AB1743" s="71" t="str">
        <f aca="false">IF(AD1743="","",RANK(AD1743,$AD$2:$AD$1780)+COUNTIF($AD$2:AD1743,AD1743)-1)</f>
        <v/>
      </c>
      <c r="AC1743" s="71" t="str">
        <f aca="false">IF(AND(AF1743&gt;0,E1743&gt;=Settings!$B$4),ROUND(J1743,10),"")</f>
        <v/>
      </c>
      <c r="AD1743" s="71" t="str">
        <f aca="false">IF(X1743="HIGH RATE",ROUND(O1743,10),"")</f>
        <v/>
      </c>
      <c r="AE1743" s="71" t="s">
        <v>60</v>
      </c>
      <c r="AF1743" s="73" t="n">
        <f aca="false">SUMIFS(Detail!$L$2:$L$9168,Detail!$C$2:$C$9168,$A1743)</f>
        <v>0</v>
      </c>
      <c r="AG1743" s="74" t="n">
        <f aca="false">SUMIFS(Detail!$N$2:$N$9168,Detail!$C$2:$C$9168,$A1743)</f>
        <v>0</v>
      </c>
    </row>
    <row r="1744" customFormat="false" ht="15" hidden="false" customHeight="false" outlineLevel="0" collapsed="false">
      <c r="A1744" s="71" t="s">
        <v>830</v>
      </c>
      <c r="B1744" s="71" t="s">
        <v>831</v>
      </c>
      <c r="C1744" s="71" t="s">
        <v>829</v>
      </c>
      <c r="D1744" s="71" t="str">
        <f aca="false">IFERROR(INDEX('Brand Map'!$B$4:$B$125,MATCH(C1744,'Brand Map'!$A$4:$A$125,0)),"Other")</f>
        <v>Other (small prefixes)</v>
      </c>
      <c r="E1744" s="73" t="n">
        <f aca="false">SUMIFS(Detail!$K$2:$K$9168,Detail!$C$2:$C$9168,$A1744)</f>
        <v>0</v>
      </c>
      <c r="F1744" s="73" t="n">
        <f aca="false">SUMIFS(Detail!$E$2:$E$9168,Detail!$C$2:$C$9168,$A1744)</f>
        <v>0</v>
      </c>
      <c r="G1744" s="74" t="n">
        <f aca="false">SUMIFS(Detail!$M$2:$M$9168,Detail!$C$2:$C$9168,$A1744)</f>
        <v>0</v>
      </c>
      <c r="H1744" s="74" t="n">
        <f aca="false">SUMIFS(Detail!$D$2:$D$9168,Detail!$C$2:$C$9168,$A1744)</f>
        <v>0</v>
      </c>
      <c r="I1744" s="74" t="n">
        <v>389.85</v>
      </c>
      <c r="J1744" s="51" t="n">
        <f aca="false">IF(E1744&gt;0,AF1744/E1744,0)</f>
        <v>0</v>
      </c>
      <c r="K1744" s="51" t="n">
        <f aca="false">IF(G1744&gt;0,AG1744/G1744,0)</f>
        <v>0</v>
      </c>
      <c r="L1744" s="75" t="n">
        <f aca="false">H1744/Settings!$B$16</f>
        <v>0</v>
      </c>
      <c r="M1744" s="76" t="n">
        <f aca="false">H1744/Settings!$B$20</f>
        <v>0</v>
      </c>
      <c r="N1744" s="77" t="n">
        <f aca="false">E1744*Settings!$B$3</f>
        <v>0</v>
      </c>
      <c r="O1744" s="77" t="n">
        <f aca="false">IF(E1744&gt;0,(AF1744-N1744)/SQRT(E1744*Settings!$B$3*(1-Settings!$B$3)),0)</f>
        <v>0</v>
      </c>
      <c r="P1744" s="77" t="n">
        <f aca="false">MAX(0,AF1744-N1744)</f>
        <v>0</v>
      </c>
      <c r="Q1744" s="51" t="n">
        <f aca="false">IF(E1744&gt;=Settings!$B$4,(AF1744+Settings!$B$7*Settings!$B$3)/(E1744+Settings!$B$7),Settings!$B$3)</f>
        <v>0.0748599558648786</v>
      </c>
      <c r="R1744" s="78" t="n">
        <f aca="false">PERCENTRANK($H$2:$H$1780,H1744,6)</f>
        <v>0</v>
      </c>
      <c r="S1744" s="78" t="n">
        <f aca="false">PERCENTRANK($Q$2:$Q$1780,Q1744,6)</f>
        <v>0.0646794</v>
      </c>
      <c r="T1744" s="78" t="n">
        <f aca="false">PERCENTRANK($F$2:$F$1780,F1744,6)</f>
        <v>0</v>
      </c>
      <c r="U1744" s="79" t="n">
        <f aca="false">IF(F1744&gt;0,ROUND((Settings!$B$8*T1744+Settings!$B$9*R1744+Settings!$B$10*S1744)/SUM(Settings!$B$8:$B$10),10),0)</f>
        <v>0</v>
      </c>
      <c r="V1744" s="71" t="str">
        <f aca="false">IF(U1744&gt;0,RANK(U1744,$U$2:$U$1780)+COUNTIF($U$2:U1744,U1744)-1,"")</f>
        <v/>
      </c>
      <c r="W1744" s="71" t="str">
        <f aca="false">IF(V1744="","",IF(V1744&lt;=Settings!$B$11,"1 - Fix first",IF(V1744&lt;=Settings!$B$12,"2 - Review","3 - Monitor")))</f>
        <v/>
      </c>
      <c r="X1744" s="71" t="str">
        <f aca="false">IF(AND(E1744&gt;=Settings!$B$4,AF1744&gt;=Settings!$B$5,O1744&gt;=Settings!$B$6),"HIGH RATE","")</f>
        <v/>
      </c>
      <c r="Y1744" s="71" t="str">
        <f aca="false">IF(F1744&gt;0,RANK(F1744,$F$2:$F$1780)+COUNTIF($F$2:F1744,F1744)-1,"")</f>
        <v/>
      </c>
      <c r="Z1744" s="71" t="str">
        <f aca="false">IF(H1744&gt;0,RANK(H1744,$H$2:$H$1780)+COUNTIF($H$2:H1744,H1744)-1,"")</f>
        <v/>
      </c>
      <c r="AA1744" s="71" t="str">
        <f aca="false">IF(AC1744="","",RANK(AC1744,$AC$2:$AC$1780)+COUNTIF($AC$2:AC1744,AC1744)-1)</f>
        <v/>
      </c>
      <c r="AB1744" s="71" t="str">
        <f aca="false">IF(AD1744="","",RANK(AD1744,$AD$2:$AD$1780)+COUNTIF($AD$2:AD1744,AD1744)-1)</f>
        <v/>
      </c>
      <c r="AC1744" s="71" t="str">
        <f aca="false">IF(AND(AF1744&gt;0,E1744&gt;=Settings!$B$4),ROUND(J1744,10),"")</f>
        <v/>
      </c>
      <c r="AD1744" s="71" t="str">
        <f aca="false">IF(X1744="HIGH RATE",ROUND(O1744,10),"")</f>
        <v/>
      </c>
      <c r="AE1744" s="71" t="s">
        <v>60</v>
      </c>
      <c r="AF1744" s="73" t="n">
        <f aca="false">SUMIFS(Detail!$L$2:$L$9168,Detail!$C$2:$C$9168,$A1744)</f>
        <v>0</v>
      </c>
      <c r="AG1744" s="74" t="n">
        <f aca="false">SUMIFS(Detail!$N$2:$N$9168,Detail!$C$2:$C$9168,$A1744)</f>
        <v>0</v>
      </c>
    </row>
    <row r="1745" customFormat="false" ht="15" hidden="false" customHeight="false" outlineLevel="0" collapsed="false">
      <c r="A1745" s="71" t="s">
        <v>1113</v>
      </c>
      <c r="B1745" s="71" t="s">
        <v>2673</v>
      </c>
      <c r="C1745" s="71" t="s">
        <v>268</v>
      </c>
      <c r="D1745" s="71" t="str">
        <f aca="false">IFERROR(INDEX('Brand Map'!$B$4:$B$125,MATCH(C1745,'Brand Map'!$A$4:$A$125,0)),"Other")</f>
        <v>SB</v>
      </c>
      <c r="E1745" s="73" t="n">
        <f aca="false">SUMIFS(Detail!$K$2:$K$9168,Detail!$C$2:$C$9168,$A1745)</f>
        <v>0</v>
      </c>
      <c r="F1745" s="73" t="n">
        <f aca="false">SUMIFS(Detail!$E$2:$E$9168,Detail!$C$2:$C$9168,$A1745)</f>
        <v>0</v>
      </c>
      <c r="G1745" s="74" t="n">
        <f aca="false">SUMIFS(Detail!$M$2:$M$9168,Detail!$C$2:$C$9168,$A1745)</f>
        <v>0</v>
      </c>
      <c r="H1745" s="74" t="n">
        <f aca="false">SUMIFS(Detail!$D$2:$D$9168,Detail!$C$2:$C$9168,$A1745)</f>
        <v>0</v>
      </c>
      <c r="I1745" s="74" t="n">
        <v>120.95</v>
      </c>
      <c r="J1745" s="51" t="n">
        <f aca="false">IF(E1745&gt;0,AF1745/E1745,0)</f>
        <v>0</v>
      </c>
      <c r="K1745" s="51" t="n">
        <f aca="false">IF(G1745&gt;0,AG1745/G1745,0)</f>
        <v>0</v>
      </c>
      <c r="L1745" s="75" t="n">
        <f aca="false">H1745/Settings!$B$16</f>
        <v>0</v>
      </c>
      <c r="M1745" s="76" t="n">
        <f aca="false">H1745/Settings!$B$20</f>
        <v>0</v>
      </c>
      <c r="N1745" s="77" t="n">
        <f aca="false">E1745*Settings!$B$3</f>
        <v>0</v>
      </c>
      <c r="O1745" s="77" t="n">
        <f aca="false">IF(E1745&gt;0,(AF1745-N1745)/SQRT(E1745*Settings!$B$3*(1-Settings!$B$3)),0)</f>
        <v>0</v>
      </c>
      <c r="P1745" s="77" t="n">
        <f aca="false">MAX(0,AF1745-N1745)</f>
        <v>0</v>
      </c>
      <c r="Q1745" s="51" t="n">
        <f aca="false">IF(E1745&gt;=Settings!$B$4,(AF1745+Settings!$B$7*Settings!$B$3)/(E1745+Settings!$B$7),Settings!$B$3)</f>
        <v>0.0748599558648786</v>
      </c>
      <c r="R1745" s="78" t="n">
        <f aca="false">PERCENTRANK($H$2:$H$1780,H1745,6)</f>
        <v>0</v>
      </c>
      <c r="S1745" s="78" t="n">
        <f aca="false">PERCENTRANK($Q$2:$Q$1780,Q1745,6)</f>
        <v>0.0646794</v>
      </c>
      <c r="T1745" s="78" t="n">
        <f aca="false">PERCENTRANK($F$2:$F$1780,F1745,6)</f>
        <v>0</v>
      </c>
      <c r="U1745" s="79" t="n">
        <f aca="false">IF(F1745&gt;0,ROUND((Settings!$B$8*T1745+Settings!$B$9*R1745+Settings!$B$10*S1745)/SUM(Settings!$B$8:$B$10),10),0)</f>
        <v>0</v>
      </c>
      <c r="V1745" s="71" t="str">
        <f aca="false">IF(U1745&gt;0,RANK(U1745,$U$2:$U$1780)+COUNTIF($U$2:U1745,U1745)-1,"")</f>
        <v/>
      </c>
      <c r="W1745" s="71" t="str">
        <f aca="false">IF(V1745="","",IF(V1745&lt;=Settings!$B$11,"1 - Fix first",IF(V1745&lt;=Settings!$B$12,"2 - Review","3 - Monitor")))</f>
        <v/>
      </c>
      <c r="X1745" s="71" t="str">
        <f aca="false">IF(AND(E1745&gt;=Settings!$B$4,AF1745&gt;=Settings!$B$5,O1745&gt;=Settings!$B$6),"HIGH RATE","")</f>
        <v/>
      </c>
      <c r="Y1745" s="71" t="str">
        <f aca="false">IF(F1745&gt;0,RANK(F1745,$F$2:$F$1780)+COUNTIF($F$2:F1745,F1745)-1,"")</f>
        <v/>
      </c>
      <c r="Z1745" s="71" t="str">
        <f aca="false">IF(H1745&gt;0,RANK(H1745,$H$2:$H$1780)+COUNTIF($H$2:H1745,H1745)-1,"")</f>
        <v/>
      </c>
      <c r="AA1745" s="71" t="str">
        <f aca="false">IF(AC1745="","",RANK(AC1745,$AC$2:$AC$1780)+COUNTIF($AC$2:AC1745,AC1745)-1)</f>
        <v/>
      </c>
      <c r="AB1745" s="71" t="str">
        <f aca="false">IF(AD1745="","",RANK(AD1745,$AD$2:$AD$1780)+COUNTIF($AD$2:AD1745,AD1745)-1)</f>
        <v/>
      </c>
      <c r="AC1745" s="71" t="str">
        <f aca="false">IF(AND(AF1745&gt;0,E1745&gt;=Settings!$B$4),ROUND(J1745,10),"")</f>
        <v/>
      </c>
      <c r="AD1745" s="71" t="str">
        <f aca="false">IF(X1745="HIGH RATE",ROUND(O1745,10),"")</f>
        <v/>
      </c>
      <c r="AE1745" s="71" t="s">
        <v>60</v>
      </c>
      <c r="AF1745" s="73" t="n">
        <f aca="false">SUMIFS(Detail!$L$2:$L$9168,Detail!$C$2:$C$9168,$A1745)</f>
        <v>0</v>
      </c>
      <c r="AG1745" s="74" t="n">
        <f aca="false">SUMIFS(Detail!$N$2:$N$9168,Detail!$C$2:$C$9168,$A1745)</f>
        <v>0</v>
      </c>
    </row>
    <row r="1746" customFormat="false" ht="15" hidden="false" customHeight="false" outlineLevel="0" collapsed="false">
      <c r="A1746" s="71" t="s">
        <v>1837</v>
      </c>
      <c r="B1746" s="71" t="s">
        <v>2707</v>
      </c>
      <c r="C1746" s="71" t="s">
        <v>268</v>
      </c>
      <c r="D1746" s="71" t="str">
        <f aca="false">IFERROR(INDEX('Brand Map'!$B$4:$B$125,MATCH(C1746,'Brand Map'!$A$4:$A$125,0)),"Other")</f>
        <v>SB</v>
      </c>
      <c r="E1746" s="73" t="n">
        <f aca="false">SUMIFS(Detail!$K$2:$K$9168,Detail!$C$2:$C$9168,$A1746)</f>
        <v>0</v>
      </c>
      <c r="F1746" s="73" t="n">
        <f aca="false">SUMIFS(Detail!$E$2:$E$9168,Detail!$C$2:$C$9168,$A1746)</f>
        <v>0</v>
      </c>
      <c r="G1746" s="74" t="n">
        <f aca="false">SUMIFS(Detail!$M$2:$M$9168,Detail!$C$2:$C$9168,$A1746)</f>
        <v>0</v>
      </c>
      <c r="H1746" s="74" t="n">
        <f aca="false">SUMIFS(Detail!$D$2:$D$9168,Detail!$C$2:$C$9168,$A1746)</f>
        <v>0</v>
      </c>
      <c r="I1746" s="74" t="n">
        <v>84.95</v>
      </c>
      <c r="J1746" s="51" t="n">
        <f aca="false">IF(E1746&gt;0,AF1746/E1746,0)</f>
        <v>0</v>
      </c>
      <c r="K1746" s="51" t="n">
        <f aca="false">IF(G1746&gt;0,AG1746/G1746,0)</f>
        <v>0</v>
      </c>
      <c r="L1746" s="75" t="n">
        <f aca="false">H1746/Settings!$B$16</f>
        <v>0</v>
      </c>
      <c r="M1746" s="76" t="n">
        <f aca="false">H1746/Settings!$B$20</f>
        <v>0</v>
      </c>
      <c r="N1746" s="77" t="n">
        <f aca="false">E1746*Settings!$B$3</f>
        <v>0</v>
      </c>
      <c r="O1746" s="77" t="n">
        <f aca="false">IF(E1746&gt;0,(AF1746-N1746)/SQRT(E1746*Settings!$B$3*(1-Settings!$B$3)),0)</f>
        <v>0</v>
      </c>
      <c r="P1746" s="77" t="n">
        <f aca="false">MAX(0,AF1746-N1746)</f>
        <v>0</v>
      </c>
      <c r="Q1746" s="51" t="n">
        <f aca="false">IF(E1746&gt;=Settings!$B$4,(AF1746+Settings!$B$7*Settings!$B$3)/(E1746+Settings!$B$7),Settings!$B$3)</f>
        <v>0.0748599558648786</v>
      </c>
      <c r="R1746" s="78" t="n">
        <f aca="false">PERCENTRANK($H$2:$H$1780,H1746,6)</f>
        <v>0</v>
      </c>
      <c r="S1746" s="78" t="n">
        <f aca="false">PERCENTRANK($Q$2:$Q$1780,Q1746,6)</f>
        <v>0.0646794</v>
      </c>
      <c r="T1746" s="78" t="n">
        <f aca="false">PERCENTRANK($F$2:$F$1780,F1746,6)</f>
        <v>0</v>
      </c>
      <c r="U1746" s="79" t="n">
        <f aca="false">IF(F1746&gt;0,ROUND((Settings!$B$8*T1746+Settings!$B$9*R1746+Settings!$B$10*S1746)/SUM(Settings!$B$8:$B$10),10),0)</f>
        <v>0</v>
      </c>
      <c r="V1746" s="71" t="str">
        <f aca="false">IF(U1746&gt;0,RANK(U1746,$U$2:$U$1780)+COUNTIF($U$2:U1746,U1746)-1,"")</f>
        <v/>
      </c>
      <c r="W1746" s="71" t="str">
        <f aca="false">IF(V1746="","",IF(V1746&lt;=Settings!$B$11,"1 - Fix first",IF(V1746&lt;=Settings!$B$12,"2 - Review","3 - Monitor")))</f>
        <v/>
      </c>
      <c r="X1746" s="71" t="str">
        <f aca="false">IF(AND(E1746&gt;=Settings!$B$4,AF1746&gt;=Settings!$B$5,O1746&gt;=Settings!$B$6),"HIGH RATE","")</f>
        <v/>
      </c>
      <c r="Y1746" s="71" t="str">
        <f aca="false">IF(F1746&gt;0,RANK(F1746,$F$2:$F$1780)+COUNTIF($F$2:F1746,F1746)-1,"")</f>
        <v/>
      </c>
      <c r="Z1746" s="71" t="str">
        <f aca="false">IF(H1746&gt;0,RANK(H1746,$H$2:$H$1780)+COUNTIF($H$2:H1746,H1746)-1,"")</f>
        <v/>
      </c>
      <c r="AA1746" s="71" t="str">
        <f aca="false">IF(AC1746="","",RANK(AC1746,$AC$2:$AC$1780)+COUNTIF($AC$2:AC1746,AC1746)-1)</f>
        <v/>
      </c>
      <c r="AB1746" s="71" t="str">
        <f aca="false">IF(AD1746="","",RANK(AD1746,$AD$2:$AD$1780)+COUNTIF($AD$2:AD1746,AD1746)-1)</f>
        <v/>
      </c>
      <c r="AC1746" s="71" t="str">
        <f aca="false">IF(AND(AF1746&gt;0,E1746&gt;=Settings!$B$4),ROUND(J1746,10),"")</f>
        <v/>
      </c>
      <c r="AD1746" s="71" t="str">
        <f aca="false">IF(X1746="HIGH RATE",ROUND(O1746,10),"")</f>
        <v/>
      </c>
      <c r="AE1746" s="71" t="s">
        <v>60</v>
      </c>
      <c r="AF1746" s="73" t="n">
        <f aca="false">SUMIFS(Detail!$L$2:$L$9168,Detail!$C$2:$C$9168,$A1746)</f>
        <v>0</v>
      </c>
      <c r="AG1746" s="74" t="n">
        <f aca="false">SUMIFS(Detail!$N$2:$N$9168,Detail!$C$2:$C$9168,$A1746)</f>
        <v>0</v>
      </c>
    </row>
    <row r="1747" customFormat="false" ht="15" hidden="false" customHeight="false" outlineLevel="0" collapsed="false">
      <c r="A1747" s="71" t="s">
        <v>1586</v>
      </c>
      <c r="B1747" s="71" t="s">
        <v>2630</v>
      </c>
      <c r="C1747" s="71" t="s">
        <v>268</v>
      </c>
      <c r="D1747" s="71" t="str">
        <f aca="false">IFERROR(INDEX('Brand Map'!$B$4:$B$125,MATCH(C1747,'Brand Map'!$A$4:$A$125,0)),"Other")</f>
        <v>SB</v>
      </c>
      <c r="E1747" s="73" t="n">
        <f aca="false">SUMIFS(Detail!$K$2:$K$9168,Detail!$C$2:$C$9168,$A1747)</f>
        <v>0</v>
      </c>
      <c r="F1747" s="73" t="n">
        <f aca="false">SUMIFS(Detail!$E$2:$E$9168,Detail!$C$2:$C$9168,$A1747)</f>
        <v>0</v>
      </c>
      <c r="G1747" s="74" t="n">
        <f aca="false">SUMIFS(Detail!$M$2:$M$9168,Detail!$C$2:$C$9168,$A1747)</f>
        <v>0</v>
      </c>
      <c r="H1747" s="74" t="n">
        <f aca="false">SUMIFS(Detail!$D$2:$D$9168,Detail!$C$2:$C$9168,$A1747)</f>
        <v>0</v>
      </c>
      <c r="I1747" s="74" t="n">
        <v>99.95</v>
      </c>
      <c r="J1747" s="51" t="n">
        <f aca="false">IF(E1747&gt;0,AF1747/E1747,0)</f>
        <v>0</v>
      </c>
      <c r="K1747" s="51" t="n">
        <f aca="false">IF(G1747&gt;0,AG1747/G1747,0)</f>
        <v>0</v>
      </c>
      <c r="L1747" s="75" t="n">
        <f aca="false">H1747/Settings!$B$16</f>
        <v>0</v>
      </c>
      <c r="M1747" s="76" t="n">
        <f aca="false">H1747/Settings!$B$20</f>
        <v>0</v>
      </c>
      <c r="N1747" s="77" t="n">
        <f aca="false">E1747*Settings!$B$3</f>
        <v>0</v>
      </c>
      <c r="O1747" s="77" t="n">
        <f aca="false">IF(E1747&gt;0,(AF1747-N1747)/SQRT(E1747*Settings!$B$3*(1-Settings!$B$3)),0)</f>
        <v>0</v>
      </c>
      <c r="P1747" s="77" t="n">
        <f aca="false">MAX(0,AF1747-N1747)</f>
        <v>0</v>
      </c>
      <c r="Q1747" s="51" t="n">
        <f aca="false">IF(E1747&gt;=Settings!$B$4,(AF1747+Settings!$B$7*Settings!$B$3)/(E1747+Settings!$B$7),Settings!$B$3)</f>
        <v>0.0748599558648786</v>
      </c>
      <c r="R1747" s="78" t="n">
        <f aca="false">PERCENTRANK($H$2:$H$1780,H1747,6)</f>
        <v>0</v>
      </c>
      <c r="S1747" s="78" t="n">
        <f aca="false">PERCENTRANK($Q$2:$Q$1780,Q1747,6)</f>
        <v>0.0646794</v>
      </c>
      <c r="T1747" s="78" t="n">
        <f aca="false">PERCENTRANK($F$2:$F$1780,F1747,6)</f>
        <v>0</v>
      </c>
      <c r="U1747" s="79" t="n">
        <f aca="false">IF(F1747&gt;0,ROUND((Settings!$B$8*T1747+Settings!$B$9*R1747+Settings!$B$10*S1747)/SUM(Settings!$B$8:$B$10),10),0)</f>
        <v>0</v>
      </c>
      <c r="V1747" s="71" t="str">
        <f aca="false">IF(U1747&gt;0,RANK(U1747,$U$2:$U$1780)+COUNTIF($U$2:U1747,U1747)-1,"")</f>
        <v/>
      </c>
      <c r="W1747" s="71" t="str">
        <f aca="false">IF(V1747="","",IF(V1747&lt;=Settings!$B$11,"1 - Fix first",IF(V1747&lt;=Settings!$B$12,"2 - Review","3 - Monitor")))</f>
        <v/>
      </c>
      <c r="X1747" s="71" t="str">
        <f aca="false">IF(AND(E1747&gt;=Settings!$B$4,AF1747&gt;=Settings!$B$5,O1747&gt;=Settings!$B$6),"HIGH RATE","")</f>
        <v/>
      </c>
      <c r="Y1747" s="71" t="str">
        <f aca="false">IF(F1747&gt;0,RANK(F1747,$F$2:$F$1780)+COUNTIF($F$2:F1747,F1747)-1,"")</f>
        <v/>
      </c>
      <c r="Z1747" s="71" t="str">
        <f aca="false">IF(H1747&gt;0,RANK(H1747,$H$2:$H$1780)+COUNTIF($H$2:H1747,H1747)-1,"")</f>
        <v/>
      </c>
      <c r="AA1747" s="71" t="str">
        <f aca="false">IF(AC1747="","",RANK(AC1747,$AC$2:$AC$1780)+COUNTIF($AC$2:AC1747,AC1747)-1)</f>
        <v/>
      </c>
      <c r="AB1747" s="71" t="str">
        <f aca="false">IF(AD1747="","",RANK(AD1747,$AD$2:$AD$1780)+COUNTIF($AD$2:AD1747,AD1747)-1)</f>
        <v/>
      </c>
      <c r="AC1747" s="71" t="str">
        <f aca="false">IF(AND(AF1747&gt;0,E1747&gt;=Settings!$B$4),ROUND(J1747,10),"")</f>
        <v/>
      </c>
      <c r="AD1747" s="71" t="str">
        <f aca="false">IF(X1747="HIGH RATE",ROUND(O1747,10),"")</f>
        <v/>
      </c>
      <c r="AE1747" s="71" t="s">
        <v>60</v>
      </c>
      <c r="AF1747" s="73" t="n">
        <f aca="false">SUMIFS(Detail!$L$2:$L$9168,Detail!$C$2:$C$9168,$A1747)</f>
        <v>0</v>
      </c>
      <c r="AG1747" s="74" t="n">
        <f aca="false">SUMIFS(Detail!$N$2:$N$9168,Detail!$C$2:$C$9168,$A1747)</f>
        <v>0</v>
      </c>
    </row>
    <row r="1748" customFormat="false" ht="15" hidden="false" customHeight="false" outlineLevel="0" collapsed="false">
      <c r="A1748" s="71" t="s">
        <v>1543</v>
      </c>
      <c r="B1748" s="71" t="s">
        <v>2630</v>
      </c>
      <c r="C1748" s="71" t="s">
        <v>268</v>
      </c>
      <c r="D1748" s="71" t="str">
        <f aca="false">IFERROR(INDEX('Brand Map'!$B$4:$B$125,MATCH(C1748,'Brand Map'!$A$4:$A$125,0)),"Other")</f>
        <v>SB</v>
      </c>
      <c r="E1748" s="73" t="n">
        <f aca="false">SUMIFS(Detail!$K$2:$K$9168,Detail!$C$2:$C$9168,$A1748)</f>
        <v>0</v>
      </c>
      <c r="F1748" s="73" t="n">
        <f aca="false">SUMIFS(Detail!$E$2:$E$9168,Detail!$C$2:$C$9168,$A1748)</f>
        <v>0</v>
      </c>
      <c r="G1748" s="74" t="n">
        <f aca="false">SUMIFS(Detail!$M$2:$M$9168,Detail!$C$2:$C$9168,$A1748)</f>
        <v>0</v>
      </c>
      <c r="H1748" s="74" t="n">
        <f aca="false">SUMIFS(Detail!$D$2:$D$9168,Detail!$C$2:$C$9168,$A1748)</f>
        <v>0</v>
      </c>
      <c r="I1748" s="74" t="n">
        <v>339.8</v>
      </c>
      <c r="J1748" s="51" t="n">
        <f aca="false">IF(E1748&gt;0,AF1748/E1748,0)</f>
        <v>0</v>
      </c>
      <c r="K1748" s="51" t="n">
        <f aca="false">IF(G1748&gt;0,AG1748/G1748,0)</f>
        <v>0</v>
      </c>
      <c r="L1748" s="75" t="n">
        <f aca="false">H1748/Settings!$B$16</f>
        <v>0</v>
      </c>
      <c r="M1748" s="76" t="n">
        <f aca="false">H1748/Settings!$B$20</f>
        <v>0</v>
      </c>
      <c r="N1748" s="77" t="n">
        <f aca="false">E1748*Settings!$B$3</f>
        <v>0</v>
      </c>
      <c r="O1748" s="77" t="n">
        <f aca="false">IF(E1748&gt;0,(AF1748-N1748)/SQRT(E1748*Settings!$B$3*(1-Settings!$B$3)),0)</f>
        <v>0</v>
      </c>
      <c r="P1748" s="77" t="n">
        <f aca="false">MAX(0,AF1748-N1748)</f>
        <v>0</v>
      </c>
      <c r="Q1748" s="51" t="n">
        <f aca="false">IF(E1748&gt;=Settings!$B$4,(AF1748+Settings!$B$7*Settings!$B$3)/(E1748+Settings!$B$7),Settings!$B$3)</f>
        <v>0.0748599558648786</v>
      </c>
      <c r="R1748" s="78" t="n">
        <f aca="false">PERCENTRANK($H$2:$H$1780,H1748,6)</f>
        <v>0</v>
      </c>
      <c r="S1748" s="78" t="n">
        <f aca="false">PERCENTRANK($Q$2:$Q$1780,Q1748,6)</f>
        <v>0.0646794</v>
      </c>
      <c r="T1748" s="78" t="n">
        <f aca="false">PERCENTRANK($F$2:$F$1780,F1748,6)</f>
        <v>0</v>
      </c>
      <c r="U1748" s="79" t="n">
        <f aca="false">IF(F1748&gt;0,ROUND((Settings!$B$8*T1748+Settings!$B$9*R1748+Settings!$B$10*S1748)/SUM(Settings!$B$8:$B$10),10),0)</f>
        <v>0</v>
      </c>
      <c r="V1748" s="71" t="str">
        <f aca="false">IF(U1748&gt;0,RANK(U1748,$U$2:$U$1780)+COUNTIF($U$2:U1748,U1748)-1,"")</f>
        <v/>
      </c>
      <c r="W1748" s="71" t="str">
        <f aca="false">IF(V1748="","",IF(V1748&lt;=Settings!$B$11,"1 - Fix first",IF(V1748&lt;=Settings!$B$12,"2 - Review","3 - Monitor")))</f>
        <v/>
      </c>
      <c r="X1748" s="71" t="str">
        <f aca="false">IF(AND(E1748&gt;=Settings!$B$4,AF1748&gt;=Settings!$B$5,O1748&gt;=Settings!$B$6),"HIGH RATE","")</f>
        <v/>
      </c>
      <c r="Y1748" s="71" t="str">
        <f aca="false">IF(F1748&gt;0,RANK(F1748,$F$2:$F$1780)+COUNTIF($F$2:F1748,F1748)-1,"")</f>
        <v/>
      </c>
      <c r="Z1748" s="71" t="str">
        <f aca="false">IF(H1748&gt;0,RANK(H1748,$H$2:$H$1780)+COUNTIF($H$2:H1748,H1748)-1,"")</f>
        <v/>
      </c>
      <c r="AA1748" s="71" t="str">
        <f aca="false">IF(AC1748="","",RANK(AC1748,$AC$2:$AC$1780)+COUNTIF($AC$2:AC1748,AC1748)-1)</f>
        <v/>
      </c>
      <c r="AB1748" s="71" t="str">
        <f aca="false">IF(AD1748="","",RANK(AD1748,$AD$2:$AD$1780)+COUNTIF($AD$2:AD1748,AD1748)-1)</f>
        <v/>
      </c>
      <c r="AC1748" s="71" t="str">
        <f aca="false">IF(AND(AF1748&gt;0,E1748&gt;=Settings!$B$4),ROUND(J1748,10),"")</f>
        <v/>
      </c>
      <c r="AD1748" s="71" t="str">
        <f aca="false">IF(X1748="HIGH RATE",ROUND(O1748,10),"")</f>
        <v/>
      </c>
      <c r="AE1748" s="71" t="s">
        <v>60</v>
      </c>
      <c r="AF1748" s="73" t="n">
        <f aca="false">SUMIFS(Detail!$L$2:$L$9168,Detail!$C$2:$C$9168,$A1748)</f>
        <v>0</v>
      </c>
      <c r="AG1748" s="74" t="n">
        <f aca="false">SUMIFS(Detail!$N$2:$N$9168,Detail!$C$2:$C$9168,$A1748)</f>
        <v>0</v>
      </c>
    </row>
    <row r="1749" customFormat="false" ht="15" hidden="false" customHeight="false" outlineLevel="0" collapsed="false">
      <c r="A1749" s="71" t="s">
        <v>1721</v>
      </c>
      <c r="B1749" s="71" t="s">
        <v>2533</v>
      </c>
      <c r="C1749" s="71" t="s">
        <v>268</v>
      </c>
      <c r="D1749" s="71" t="str">
        <f aca="false">IFERROR(INDEX('Brand Map'!$B$4:$B$125,MATCH(C1749,'Brand Map'!$A$4:$A$125,0)),"Other")</f>
        <v>SB</v>
      </c>
      <c r="E1749" s="73" t="n">
        <f aca="false">SUMIFS(Detail!$K$2:$K$9168,Detail!$C$2:$C$9168,$A1749)</f>
        <v>0</v>
      </c>
      <c r="F1749" s="73" t="n">
        <f aca="false">SUMIFS(Detail!$E$2:$E$9168,Detail!$C$2:$C$9168,$A1749)</f>
        <v>0</v>
      </c>
      <c r="G1749" s="74" t="n">
        <f aca="false">SUMIFS(Detail!$M$2:$M$9168,Detail!$C$2:$C$9168,$A1749)</f>
        <v>0</v>
      </c>
      <c r="H1749" s="74" t="n">
        <f aca="false">SUMIFS(Detail!$D$2:$D$9168,Detail!$C$2:$C$9168,$A1749)</f>
        <v>0</v>
      </c>
      <c r="I1749" s="74" t="n">
        <v>109.95</v>
      </c>
      <c r="J1749" s="51" t="n">
        <f aca="false">IF(E1749&gt;0,AF1749/E1749,0)</f>
        <v>0</v>
      </c>
      <c r="K1749" s="51" t="n">
        <f aca="false">IF(G1749&gt;0,AG1749/G1749,0)</f>
        <v>0</v>
      </c>
      <c r="L1749" s="75" t="n">
        <f aca="false">H1749/Settings!$B$16</f>
        <v>0</v>
      </c>
      <c r="M1749" s="76" t="n">
        <f aca="false">H1749/Settings!$B$20</f>
        <v>0</v>
      </c>
      <c r="N1749" s="77" t="n">
        <f aca="false">E1749*Settings!$B$3</f>
        <v>0</v>
      </c>
      <c r="O1749" s="77" t="n">
        <f aca="false">IF(E1749&gt;0,(AF1749-N1749)/SQRT(E1749*Settings!$B$3*(1-Settings!$B$3)),0)</f>
        <v>0</v>
      </c>
      <c r="P1749" s="77" t="n">
        <f aca="false">MAX(0,AF1749-N1749)</f>
        <v>0</v>
      </c>
      <c r="Q1749" s="51" t="n">
        <f aca="false">IF(E1749&gt;=Settings!$B$4,(AF1749+Settings!$B$7*Settings!$B$3)/(E1749+Settings!$B$7),Settings!$B$3)</f>
        <v>0.0748599558648786</v>
      </c>
      <c r="R1749" s="78" t="n">
        <f aca="false">PERCENTRANK($H$2:$H$1780,H1749,6)</f>
        <v>0</v>
      </c>
      <c r="S1749" s="78" t="n">
        <f aca="false">PERCENTRANK($Q$2:$Q$1780,Q1749,6)</f>
        <v>0.0646794</v>
      </c>
      <c r="T1749" s="78" t="n">
        <f aca="false">PERCENTRANK($F$2:$F$1780,F1749,6)</f>
        <v>0</v>
      </c>
      <c r="U1749" s="79" t="n">
        <f aca="false">IF(F1749&gt;0,ROUND((Settings!$B$8*T1749+Settings!$B$9*R1749+Settings!$B$10*S1749)/SUM(Settings!$B$8:$B$10),10),0)</f>
        <v>0</v>
      </c>
      <c r="V1749" s="71" t="str">
        <f aca="false">IF(U1749&gt;0,RANK(U1749,$U$2:$U$1780)+COUNTIF($U$2:U1749,U1749)-1,"")</f>
        <v/>
      </c>
      <c r="W1749" s="71" t="str">
        <f aca="false">IF(V1749="","",IF(V1749&lt;=Settings!$B$11,"1 - Fix first",IF(V1749&lt;=Settings!$B$12,"2 - Review","3 - Monitor")))</f>
        <v/>
      </c>
      <c r="X1749" s="71" t="str">
        <f aca="false">IF(AND(E1749&gt;=Settings!$B$4,AF1749&gt;=Settings!$B$5,O1749&gt;=Settings!$B$6),"HIGH RATE","")</f>
        <v/>
      </c>
      <c r="Y1749" s="71" t="str">
        <f aca="false">IF(F1749&gt;0,RANK(F1749,$F$2:$F$1780)+COUNTIF($F$2:F1749,F1749)-1,"")</f>
        <v/>
      </c>
      <c r="Z1749" s="71" t="str">
        <f aca="false">IF(H1749&gt;0,RANK(H1749,$H$2:$H$1780)+COUNTIF($H$2:H1749,H1749)-1,"")</f>
        <v/>
      </c>
      <c r="AA1749" s="71" t="str">
        <f aca="false">IF(AC1749="","",RANK(AC1749,$AC$2:$AC$1780)+COUNTIF($AC$2:AC1749,AC1749)-1)</f>
        <v/>
      </c>
      <c r="AB1749" s="71" t="str">
        <f aca="false">IF(AD1749="","",RANK(AD1749,$AD$2:$AD$1780)+COUNTIF($AD$2:AD1749,AD1749)-1)</f>
        <v/>
      </c>
      <c r="AC1749" s="71" t="str">
        <f aca="false">IF(AND(AF1749&gt;0,E1749&gt;=Settings!$B$4),ROUND(J1749,10),"")</f>
        <v/>
      </c>
      <c r="AD1749" s="71" t="str">
        <f aca="false">IF(X1749="HIGH RATE",ROUND(O1749,10),"")</f>
        <v/>
      </c>
      <c r="AE1749" s="71" t="s">
        <v>60</v>
      </c>
      <c r="AF1749" s="73" t="n">
        <f aca="false">SUMIFS(Detail!$L$2:$L$9168,Detail!$C$2:$C$9168,$A1749)</f>
        <v>0</v>
      </c>
      <c r="AG1749" s="74" t="n">
        <f aca="false">SUMIFS(Detail!$N$2:$N$9168,Detail!$C$2:$C$9168,$A1749)</f>
        <v>0</v>
      </c>
    </row>
    <row r="1750" customFormat="false" ht="15" hidden="false" customHeight="false" outlineLevel="0" collapsed="false">
      <c r="A1750" s="71" t="s">
        <v>824</v>
      </c>
      <c r="B1750" s="71" t="s">
        <v>825</v>
      </c>
      <c r="C1750" s="71" t="s">
        <v>823</v>
      </c>
      <c r="D1750" s="71" t="str">
        <f aca="false">IFERROR(INDEX('Brand Map'!$B$4:$B$125,MATCH(C1750,'Brand Map'!$A$4:$A$125,0)),"Other")</f>
        <v>Other (small prefixes)</v>
      </c>
      <c r="E1750" s="73" t="n">
        <f aca="false">SUMIFS(Detail!$K$2:$K$9168,Detail!$C$2:$C$9168,$A1750)</f>
        <v>0</v>
      </c>
      <c r="F1750" s="73" t="n">
        <f aca="false">SUMIFS(Detail!$E$2:$E$9168,Detail!$C$2:$C$9168,$A1750)</f>
        <v>0</v>
      </c>
      <c r="G1750" s="74" t="n">
        <f aca="false">SUMIFS(Detail!$M$2:$M$9168,Detail!$C$2:$C$9168,$A1750)</f>
        <v>0</v>
      </c>
      <c r="H1750" s="74" t="n">
        <f aca="false">SUMIFS(Detail!$D$2:$D$9168,Detail!$C$2:$C$9168,$A1750)</f>
        <v>0</v>
      </c>
      <c r="I1750" s="74" t="n">
        <v>64.95</v>
      </c>
      <c r="J1750" s="51" t="n">
        <f aca="false">IF(E1750&gt;0,AF1750/E1750,0)</f>
        <v>0</v>
      </c>
      <c r="K1750" s="51" t="n">
        <f aca="false">IF(G1750&gt;0,AG1750/G1750,0)</f>
        <v>0</v>
      </c>
      <c r="L1750" s="75" t="n">
        <f aca="false">H1750/Settings!$B$16</f>
        <v>0</v>
      </c>
      <c r="M1750" s="76" t="n">
        <f aca="false">H1750/Settings!$B$20</f>
        <v>0</v>
      </c>
      <c r="N1750" s="77" t="n">
        <f aca="false">E1750*Settings!$B$3</f>
        <v>0</v>
      </c>
      <c r="O1750" s="77" t="n">
        <f aca="false">IF(E1750&gt;0,(AF1750-N1750)/SQRT(E1750*Settings!$B$3*(1-Settings!$B$3)),0)</f>
        <v>0</v>
      </c>
      <c r="P1750" s="77" t="n">
        <f aca="false">MAX(0,AF1750-N1750)</f>
        <v>0</v>
      </c>
      <c r="Q1750" s="51" t="n">
        <f aca="false">IF(E1750&gt;=Settings!$B$4,(AF1750+Settings!$B$7*Settings!$B$3)/(E1750+Settings!$B$7),Settings!$B$3)</f>
        <v>0.0748599558648786</v>
      </c>
      <c r="R1750" s="78" t="n">
        <f aca="false">PERCENTRANK($H$2:$H$1780,H1750,6)</f>
        <v>0</v>
      </c>
      <c r="S1750" s="78" t="n">
        <f aca="false">PERCENTRANK($Q$2:$Q$1780,Q1750,6)</f>
        <v>0.0646794</v>
      </c>
      <c r="T1750" s="78" t="n">
        <f aca="false">PERCENTRANK($F$2:$F$1780,F1750,6)</f>
        <v>0</v>
      </c>
      <c r="U1750" s="79" t="n">
        <f aca="false">IF(F1750&gt;0,ROUND((Settings!$B$8*T1750+Settings!$B$9*R1750+Settings!$B$10*S1750)/SUM(Settings!$B$8:$B$10),10),0)</f>
        <v>0</v>
      </c>
      <c r="V1750" s="71" t="str">
        <f aca="false">IF(U1750&gt;0,RANK(U1750,$U$2:$U$1780)+COUNTIF($U$2:U1750,U1750)-1,"")</f>
        <v/>
      </c>
      <c r="W1750" s="71" t="str">
        <f aca="false">IF(V1750="","",IF(V1750&lt;=Settings!$B$11,"1 - Fix first",IF(V1750&lt;=Settings!$B$12,"2 - Review","3 - Monitor")))</f>
        <v/>
      </c>
      <c r="X1750" s="71" t="str">
        <f aca="false">IF(AND(E1750&gt;=Settings!$B$4,AF1750&gt;=Settings!$B$5,O1750&gt;=Settings!$B$6),"HIGH RATE","")</f>
        <v/>
      </c>
      <c r="Y1750" s="71" t="str">
        <f aca="false">IF(F1750&gt;0,RANK(F1750,$F$2:$F$1780)+COUNTIF($F$2:F1750,F1750)-1,"")</f>
        <v/>
      </c>
      <c r="Z1750" s="71" t="str">
        <f aca="false">IF(H1750&gt;0,RANK(H1750,$H$2:$H$1780)+COUNTIF($H$2:H1750,H1750)-1,"")</f>
        <v/>
      </c>
      <c r="AA1750" s="71" t="str">
        <f aca="false">IF(AC1750="","",RANK(AC1750,$AC$2:$AC$1780)+COUNTIF($AC$2:AC1750,AC1750)-1)</f>
        <v/>
      </c>
      <c r="AB1750" s="71" t="str">
        <f aca="false">IF(AD1750="","",RANK(AD1750,$AD$2:$AD$1780)+COUNTIF($AD$2:AD1750,AD1750)-1)</f>
        <v/>
      </c>
      <c r="AC1750" s="71" t="str">
        <f aca="false">IF(AND(AF1750&gt;0,E1750&gt;=Settings!$B$4),ROUND(J1750,10),"")</f>
        <v/>
      </c>
      <c r="AD1750" s="71" t="str">
        <f aca="false">IF(X1750="HIGH RATE",ROUND(O1750,10),"")</f>
        <v/>
      </c>
      <c r="AE1750" s="71" t="s">
        <v>60</v>
      </c>
      <c r="AF1750" s="73" t="n">
        <f aca="false">SUMIFS(Detail!$L$2:$L$9168,Detail!$C$2:$C$9168,$A1750)</f>
        <v>0</v>
      </c>
      <c r="AG1750" s="74" t="n">
        <f aca="false">SUMIFS(Detail!$N$2:$N$9168,Detail!$C$2:$C$9168,$A1750)</f>
        <v>0</v>
      </c>
    </row>
    <row r="1751" customFormat="false" ht="15" hidden="false" customHeight="false" outlineLevel="0" collapsed="false">
      <c r="A1751" s="71" t="s">
        <v>879</v>
      </c>
      <c r="B1751" s="71" t="s">
        <v>3373</v>
      </c>
      <c r="C1751" s="71" t="s">
        <v>616</v>
      </c>
      <c r="D1751" s="71" t="str">
        <f aca="false">IFERROR(INDEX('Brand Map'!$B$4:$B$125,MATCH(C1751,'Brand Map'!$A$4:$A$125,0)),"Other")</f>
        <v>Other (small prefixes)</v>
      </c>
      <c r="E1751" s="73" t="n">
        <f aca="false">SUMIFS(Detail!$K$2:$K$9168,Detail!$C$2:$C$9168,$A1751)</f>
        <v>8</v>
      </c>
      <c r="F1751" s="73" t="n">
        <f aca="false">SUMIFS(Detail!$E$2:$E$9168,Detail!$C$2:$C$9168,$A1751)</f>
        <v>0</v>
      </c>
      <c r="G1751" s="74" t="n">
        <f aca="false">SUMIFS(Detail!$M$2:$M$9168,Detail!$C$2:$C$9168,$A1751)</f>
        <v>895.09</v>
      </c>
      <c r="H1751" s="74" t="n">
        <f aca="false">SUMIFS(Detail!$D$2:$D$9168,Detail!$C$2:$C$9168,$A1751)</f>
        <v>0</v>
      </c>
      <c r="I1751" s="74" t="n">
        <v>1938.98</v>
      </c>
      <c r="J1751" s="51" t="n">
        <f aca="false">IF(E1751&gt;0,AF1751/E1751,0)</f>
        <v>0</v>
      </c>
      <c r="K1751" s="51" t="n">
        <f aca="false">IF(G1751&gt;0,AG1751/G1751,0)</f>
        <v>0</v>
      </c>
      <c r="L1751" s="75" t="n">
        <f aca="false">H1751/Settings!$B$16</f>
        <v>0</v>
      </c>
      <c r="M1751" s="76" t="n">
        <f aca="false">H1751/Settings!$B$20</f>
        <v>0</v>
      </c>
      <c r="N1751" s="77" t="n">
        <f aca="false">E1751*Settings!$B$3</f>
        <v>0.598879646919029</v>
      </c>
      <c r="O1751" s="77" t="n">
        <f aca="false">IF(E1751&gt;0,(AF1751-N1751)/SQRT(E1751*Settings!$B$3*(1-Settings!$B$3)),0)</f>
        <v>-0.804574079585767</v>
      </c>
      <c r="P1751" s="77" t="n">
        <f aca="false">MAX(0,AF1751-N1751)</f>
        <v>0</v>
      </c>
      <c r="Q1751" s="51" t="n">
        <f aca="false">IF(E1751&gt;=Settings!$B$4,(AF1751+Settings!$B$7*Settings!$B$3)/(E1751+Settings!$B$7),Settings!$B$3)</f>
        <v>0.0748599558648786</v>
      </c>
      <c r="R1751" s="78" t="n">
        <f aca="false">PERCENTRANK($H$2:$H$1780,H1751,6)</f>
        <v>0</v>
      </c>
      <c r="S1751" s="78" t="n">
        <f aca="false">PERCENTRANK($Q$2:$Q$1780,Q1751,6)</f>
        <v>0.0646794</v>
      </c>
      <c r="T1751" s="78" t="n">
        <f aca="false">PERCENTRANK($F$2:$F$1780,F1751,6)</f>
        <v>0</v>
      </c>
      <c r="U1751" s="79" t="n">
        <f aca="false">IF(F1751&gt;0,ROUND((Settings!$B$8*T1751+Settings!$B$9*R1751+Settings!$B$10*S1751)/SUM(Settings!$B$8:$B$10),10),0)</f>
        <v>0</v>
      </c>
      <c r="V1751" s="71" t="str">
        <f aca="false">IF(U1751&gt;0,RANK(U1751,$U$2:$U$1780)+COUNTIF($U$2:U1751,U1751)-1,"")</f>
        <v/>
      </c>
      <c r="W1751" s="71" t="str">
        <f aca="false">IF(V1751="","",IF(V1751&lt;=Settings!$B$11,"1 - Fix first",IF(V1751&lt;=Settings!$B$12,"2 - Review","3 - Monitor")))</f>
        <v/>
      </c>
      <c r="X1751" s="71" t="str">
        <f aca="false">IF(AND(E1751&gt;=Settings!$B$4,AF1751&gt;=Settings!$B$5,O1751&gt;=Settings!$B$6),"HIGH RATE","")</f>
        <v/>
      </c>
      <c r="Y1751" s="71" t="str">
        <f aca="false">IF(F1751&gt;0,RANK(F1751,$F$2:$F$1780)+COUNTIF($F$2:F1751,F1751)-1,"")</f>
        <v/>
      </c>
      <c r="Z1751" s="71" t="str">
        <f aca="false">IF(H1751&gt;0,RANK(H1751,$H$2:$H$1780)+COUNTIF($H$2:H1751,H1751)-1,"")</f>
        <v/>
      </c>
      <c r="AA1751" s="71" t="str">
        <f aca="false">IF(AC1751="","",RANK(AC1751,$AC$2:$AC$1780)+COUNTIF($AC$2:AC1751,AC1751)-1)</f>
        <v/>
      </c>
      <c r="AB1751" s="71" t="str">
        <f aca="false">IF(AD1751="","",RANK(AD1751,$AD$2:$AD$1780)+COUNTIF($AD$2:AD1751,AD1751)-1)</f>
        <v/>
      </c>
      <c r="AC1751" s="71" t="str">
        <f aca="false">IF(AND(AF1751&gt;0,E1751&gt;=Settings!$B$4),ROUND(J1751,10),"")</f>
        <v/>
      </c>
      <c r="AD1751" s="71" t="str">
        <f aca="false">IF(X1751="HIGH RATE",ROUND(O1751,10),"")</f>
        <v/>
      </c>
      <c r="AE1751" s="71" t="s">
        <v>59</v>
      </c>
      <c r="AF1751" s="73" t="n">
        <f aca="false">SUMIFS(Detail!$L$2:$L$9168,Detail!$C$2:$C$9168,$A1751)</f>
        <v>0</v>
      </c>
      <c r="AG1751" s="74" t="n">
        <f aca="false">SUMIFS(Detail!$N$2:$N$9168,Detail!$C$2:$C$9168,$A1751)</f>
        <v>0</v>
      </c>
    </row>
    <row r="1752" customFormat="false" ht="15" hidden="false" customHeight="false" outlineLevel="0" collapsed="false">
      <c r="A1752" s="71" t="s">
        <v>1576</v>
      </c>
      <c r="B1752" s="71" t="s">
        <v>856</v>
      </c>
      <c r="C1752" s="71" t="s">
        <v>854</v>
      </c>
      <c r="D1752" s="71" t="str">
        <f aca="false">IFERROR(INDEX('Brand Map'!$B$4:$B$125,MATCH(C1752,'Brand Map'!$A$4:$A$125,0)),"Other")</f>
        <v>Other (small prefixes)</v>
      </c>
      <c r="E1752" s="73" t="n">
        <f aca="false">SUMIFS(Detail!$K$2:$K$9168,Detail!$C$2:$C$9168,$A1752)</f>
        <v>0</v>
      </c>
      <c r="F1752" s="73" t="n">
        <f aca="false">SUMIFS(Detail!$E$2:$E$9168,Detail!$C$2:$C$9168,$A1752)</f>
        <v>0</v>
      </c>
      <c r="G1752" s="74" t="n">
        <f aca="false">SUMIFS(Detail!$M$2:$M$9168,Detail!$C$2:$C$9168,$A1752)</f>
        <v>0</v>
      </c>
      <c r="H1752" s="74" t="n">
        <f aca="false">SUMIFS(Detail!$D$2:$D$9168,Detail!$C$2:$C$9168,$A1752)</f>
        <v>0</v>
      </c>
      <c r="I1752" s="74" t="n">
        <v>94.95</v>
      </c>
      <c r="J1752" s="51" t="n">
        <f aca="false">IF(E1752&gt;0,AF1752/E1752,0)</f>
        <v>0</v>
      </c>
      <c r="K1752" s="51" t="n">
        <f aca="false">IF(G1752&gt;0,AG1752/G1752,0)</f>
        <v>0</v>
      </c>
      <c r="L1752" s="75" t="n">
        <f aca="false">H1752/Settings!$B$16</f>
        <v>0</v>
      </c>
      <c r="M1752" s="76" t="n">
        <f aca="false">H1752/Settings!$B$20</f>
        <v>0</v>
      </c>
      <c r="N1752" s="77" t="n">
        <f aca="false">E1752*Settings!$B$3</f>
        <v>0</v>
      </c>
      <c r="O1752" s="77" t="n">
        <f aca="false">IF(E1752&gt;0,(AF1752-N1752)/SQRT(E1752*Settings!$B$3*(1-Settings!$B$3)),0)</f>
        <v>0</v>
      </c>
      <c r="P1752" s="77" t="n">
        <f aca="false">MAX(0,AF1752-N1752)</f>
        <v>0</v>
      </c>
      <c r="Q1752" s="51" t="n">
        <f aca="false">IF(E1752&gt;=Settings!$B$4,(AF1752+Settings!$B$7*Settings!$B$3)/(E1752+Settings!$B$7),Settings!$B$3)</f>
        <v>0.0748599558648786</v>
      </c>
      <c r="R1752" s="78" t="n">
        <f aca="false">PERCENTRANK($H$2:$H$1780,H1752,6)</f>
        <v>0</v>
      </c>
      <c r="S1752" s="78" t="n">
        <f aca="false">PERCENTRANK($Q$2:$Q$1780,Q1752,6)</f>
        <v>0.0646794</v>
      </c>
      <c r="T1752" s="78" t="n">
        <f aca="false">PERCENTRANK($F$2:$F$1780,F1752,6)</f>
        <v>0</v>
      </c>
      <c r="U1752" s="79" t="n">
        <f aca="false">IF(F1752&gt;0,ROUND((Settings!$B$8*T1752+Settings!$B$9*R1752+Settings!$B$10*S1752)/SUM(Settings!$B$8:$B$10),10),0)</f>
        <v>0</v>
      </c>
      <c r="V1752" s="71" t="str">
        <f aca="false">IF(U1752&gt;0,RANK(U1752,$U$2:$U$1780)+COUNTIF($U$2:U1752,U1752)-1,"")</f>
        <v/>
      </c>
      <c r="W1752" s="71" t="str">
        <f aca="false">IF(V1752="","",IF(V1752&lt;=Settings!$B$11,"1 - Fix first",IF(V1752&lt;=Settings!$B$12,"2 - Review","3 - Monitor")))</f>
        <v/>
      </c>
      <c r="X1752" s="71" t="str">
        <f aca="false">IF(AND(E1752&gt;=Settings!$B$4,AF1752&gt;=Settings!$B$5,O1752&gt;=Settings!$B$6),"HIGH RATE","")</f>
        <v/>
      </c>
      <c r="Y1752" s="71" t="str">
        <f aca="false">IF(F1752&gt;0,RANK(F1752,$F$2:$F$1780)+COUNTIF($F$2:F1752,F1752)-1,"")</f>
        <v/>
      </c>
      <c r="Z1752" s="71" t="str">
        <f aca="false">IF(H1752&gt;0,RANK(H1752,$H$2:$H$1780)+COUNTIF($H$2:H1752,H1752)-1,"")</f>
        <v/>
      </c>
      <c r="AA1752" s="71" t="str">
        <f aca="false">IF(AC1752="","",RANK(AC1752,$AC$2:$AC$1780)+COUNTIF($AC$2:AC1752,AC1752)-1)</f>
        <v/>
      </c>
      <c r="AB1752" s="71" t="str">
        <f aca="false">IF(AD1752="","",RANK(AD1752,$AD$2:$AD$1780)+COUNTIF($AD$2:AD1752,AD1752)-1)</f>
        <v/>
      </c>
      <c r="AC1752" s="71" t="str">
        <f aca="false">IF(AND(AF1752&gt;0,E1752&gt;=Settings!$B$4),ROUND(J1752,10),"")</f>
        <v/>
      </c>
      <c r="AD1752" s="71" t="str">
        <f aca="false">IF(X1752="HIGH RATE",ROUND(O1752,10),"")</f>
        <v/>
      </c>
      <c r="AE1752" s="71" t="s">
        <v>60</v>
      </c>
      <c r="AF1752" s="73" t="n">
        <f aca="false">SUMIFS(Detail!$L$2:$L$9168,Detail!$C$2:$C$9168,$A1752)</f>
        <v>0</v>
      </c>
      <c r="AG1752" s="74" t="n">
        <f aca="false">SUMIFS(Detail!$N$2:$N$9168,Detail!$C$2:$C$9168,$A1752)</f>
        <v>0</v>
      </c>
    </row>
    <row r="1753" customFormat="false" ht="15" hidden="false" customHeight="false" outlineLevel="0" collapsed="false">
      <c r="A1753" s="71" t="s">
        <v>855</v>
      </c>
      <c r="B1753" s="71" t="s">
        <v>856</v>
      </c>
      <c r="C1753" s="71" t="s">
        <v>854</v>
      </c>
      <c r="D1753" s="71" t="str">
        <f aca="false">IFERROR(INDEX('Brand Map'!$B$4:$B$125,MATCH(C1753,'Brand Map'!$A$4:$A$125,0)),"Other")</f>
        <v>Other (small prefixes)</v>
      </c>
      <c r="E1753" s="73" t="n">
        <f aca="false">SUMIFS(Detail!$K$2:$K$9168,Detail!$C$2:$C$9168,$A1753)</f>
        <v>0</v>
      </c>
      <c r="F1753" s="73" t="n">
        <f aca="false">SUMIFS(Detail!$E$2:$E$9168,Detail!$C$2:$C$9168,$A1753)</f>
        <v>0</v>
      </c>
      <c r="G1753" s="74" t="n">
        <f aca="false">SUMIFS(Detail!$M$2:$M$9168,Detail!$C$2:$C$9168,$A1753)</f>
        <v>0</v>
      </c>
      <c r="H1753" s="74" t="n">
        <f aca="false">SUMIFS(Detail!$D$2:$D$9168,Detail!$C$2:$C$9168,$A1753)</f>
        <v>0</v>
      </c>
      <c r="I1753" s="74" t="n">
        <v>239.85</v>
      </c>
      <c r="J1753" s="51" t="n">
        <f aca="false">IF(E1753&gt;0,AF1753/E1753,0)</f>
        <v>0</v>
      </c>
      <c r="K1753" s="51" t="n">
        <f aca="false">IF(G1753&gt;0,AG1753/G1753,0)</f>
        <v>0</v>
      </c>
      <c r="L1753" s="75" t="n">
        <f aca="false">H1753/Settings!$B$16</f>
        <v>0</v>
      </c>
      <c r="M1753" s="76" t="n">
        <f aca="false">H1753/Settings!$B$20</f>
        <v>0</v>
      </c>
      <c r="N1753" s="77" t="n">
        <f aca="false">E1753*Settings!$B$3</f>
        <v>0</v>
      </c>
      <c r="O1753" s="77" t="n">
        <f aca="false">IF(E1753&gt;0,(AF1753-N1753)/SQRT(E1753*Settings!$B$3*(1-Settings!$B$3)),0)</f>
        <v>0</v>
      </c>
      <c r="P1753" s="77" t="n">
        <f aca="false">MAX(0,AF1753-N1753)</f>
        <v>0</v>
      </c>
      <c r="Q1753" s="51" t="n">
        <f aca="false">IF(E1753&gt;=Settings!$B$4,(AF1753+Settings!$B$7*Settings!$B$3)/(E1753+Settings!$B$7),Settings!$B$3)</f>
        <v>0.0748599558648786</v>
      </c>
      <c r="R1753" s="78" t="n">
        <f aca="false">PERCENTRANK($H$2:$H$1780,H1753,6)</f>
        <v>0</v>
      </c>
      <c r="S1753" s="78" t="n">
        <f aca="false">PERCENTRANK($Q$2:$Q$1780,Q1753,6)</f>
        <v>0.0646794</v>
      </c>
      <c r="T1753" s="78" t="n">
        <f aca="false">PERCENTRANK($F$2:$F$1780,F1753,6)</f>
        <v>0</v>
      </c>
      <c r="U1753" s="79" t="n">
        <f aca="false">IF(F1753&gt;0,ROUND((Settings!$B$8*T1753+Settings!$B$9*R1753+Settings!$B$10*S1753)/SUM(Settings!$B$8:$B$10),10),0)</f>
        <v>0</v>
      </c>
      <c r="V1753" s="71" t="str">
        <f aca="false">IF(U1753&gt;0,RANK(U1753,$U$2:$U$1780)+COUNTIF($U$2:U1753,U1753)-1,"")</f>
        <v/>
      </c>
      <c r="W1753" s="71" t="str">
        <f aca="false">IF(V1753="","",IF(V1753&lt;=Settings!$B$11,"1 - Fix first",IF(V1753&lt;=Settings!$B$12,"2 - Review","3 - Monitor")))</f>
        <v/>
      </c>
      <c r="X1753" s="71" t="str">
        <f aca="false">IF(AND(E1753&gt;=Settings!$B$4,AF1753&gt;=Settings!$B$5,O1753&gt;=Settings!$B$6),"HIGH RATE","")</f>
        <v/>
      </c>
      <c r="Y1753" s="71" t="str">
        <f aca="false">IF(F1753&gt;0,RANK(F1753,$F$2:$F$1780)+COUNTIF($F$2:F1753,F1753)-1,"")</f>
        <v/>
      </c>
      <c r="Z1753" s="71" t="str">
        <f aca="false">IF(H1753&gt;0,RANK(H1753,$H$2:$H$1780)+COUNTIF($H$2:H1753,H1753)-1,"")</f>
        <v/>
      </c>
      <c r="AA1753" s="71" t="str">
        <f aca="false">IF(AC1753="","",RANK(AC1753,$AC$2:$AC$1780)+COUNTIF($AC$2:AC1753,AC1753)-1)</f>
        <v/>
      </c>
      <c r="AB1753" s="71" t="str">
        <f aca="false">IF(AD1753="","",RANK(AD1753,$AD$2:$AD$1780)+COUNTIF($AD$2:AD1753,AD1753)-1)</f>
        <v/>
      </c>
      <c r="AC1753" s="71" t="str">
        <f aca="false">IF(AND(AF1753&gt;0,E1753&gt;=Settings!$B$4),ROUND(J1753,10),"")</f>
        <v/>
      </c>
      <c r="AD1753" s="71" t="str">
        <f aca="false">IF(X1753="HIGH RATE",ROUND(O1753,10),"")</f>
        <v/>
      </c>
      <c r="AE1753" s="71" t="s">
        <v>60</v>
      </c>
      <c r="AF1753" s="73" t="n">
        <f aca="false">SUMIFS(Detail!$L$2:$L$9168,Detail!$C$2:$C$9168,$A1753)</f>
        <v>0</v>
      </c>
      <c r="AG1753" s="74" t="n">
        <f aca="false">SUMIFS(Detail!$N$2:$N$9168,Detail!$C$2:$C$9168,$A1753)</f>
        <v>0</v>
      </c>
    </row>
    <row r="1754" customFormat="false" ht="15" hidden="false" customHeight="false" outlineLevel="0" collapsed="false">
      <c r="A1754" s="71" t="s">
        <v>849</v>
      </c>
      <c r="B1754" s="71" t="s">
        <v>850</v>
      </c>
      <c r="C1754" s="71" t="s">
        <v>848</v>
      </c>
      <c r="D1754" s="71" t="str">
        <f aca="false">IFERROR(INDEX('Brand Map'!$B$4:$B$125,MATCH(C1754,'Brand Map'!$A$4:$A$125,0)),"Other")</f>
        <v>Other (small prefixes)</v>
      </c>
      <c r="E1754" s="73" t="n">
        <f aca="false">SUMIFS(Detail!$K$2:$K$9168,Detail!$C$2:$C$9168,$A1754)</f>
        <v>0</v>
      </c>
      <c r="F1754" s="73" t="n">
        <f aca="false">SUMIFS(Detail!$E$2:$E$9168,Detail!$C$2:$C$9168,$A1754)</f>
        <v>0</v>
      </c>
      <c r="G1754" s="74" t="n">
        <f aca="false">SUMIFS(Detail!$M$2:$M$9168,Detail!$C$2:$C$9168,$A1754)</f>
        <v>0</v>
      </c>
      <c r="H1754" s="74" t="n">
        <f aca="false">SUMIFS(Detail!$D$2:$D$9168,Detail!$C$2:$C$9168,$A1754)</f>
        <v>0</v>
      </c>
      <c r="I1754" s="74" t="n">
        <v>79.95</v>
      </c>
      <c r="J1754" s="51" t="n">
        <f aca="false">IF(E1754&gt;0,AF1754/E1754,0)</f>
        <v>0</v>
      </c>
      <c r="K1754" s="51" t="n">
        <f aca="false">IF(G1754&gt;0,AG1754/G1754,0)</f>
        <v>0</v>
      </c>
      <c r="L1754" s="75" t="n">
        <f aca="false">H1754/Settings!$B$16</f>
        <v>0</v>
      </c>
      <c r="M1754" s="76" t="n">
        <f aca="false">H1754/Settings!$B$20</f>
        <v>0</v>
      </c>
      <c r="N1754" s="77" t="n">
        <f aca="false">E1754*Settings!$B$3</f>
        <v>0</v>
      </c>
      <c r="O1754" s="77" t="n">
        <f aca="false">IF(E1754&gt;0,(AF1754-N1754)/SQRT(E1754*Settings!$B$3*(1-Settings!$B$3)),0)</f>
        <v>0</v>
      </c>
      <c r="P1754" s="77" t="n">
        <f aca="false">MAX(0,AF1754-N1754)</f>
        <v>0</v>
      </c>
      <c r="Q1754" s="51" t="n">
        <f aca="false">IF(E1754&gt;=Settings!$B$4,(AF1754+Settings!$B$7*Settings!$B$3)/(E1754+Settings!$B$7),Settings!$B$3)</f>
        <v>0.0748599558648786</v>
      </c>
      <c r="R1754" s="78" t="n">
        <f aca="false">PERCENTRANK($H$2:$H$1780,H1754,6)</f>
        <v>0</v>
      </c>
      <c r="S1754" s="78" t="n">
        <f aca="false">PERCENTRANK($Q$2:$Q$1780,Q1754,6)</f>
        <v>0.0646794</v>
      </c>
      <c r="T1754" s="78" t="n">
        <f aca="false">PERCENTRANK($F$2:$F$1780,F1754,6)</f>
        <v>0</v>
      </c>
      <c r="U1754" s="79" t="n">
        <f aca="false">IF(F1754&gt;0,ROUND((Settings!$B$8*T1754+Settings!$B$9*R1754+Settings!$B$10*S1754)/SUM(Settings!$B$8:$B$10),10),0)</f>
        <v>0</v>
      </c>
      <c r="V1754" s="71" t="str">
        <f aca="false">IF(U1754&gt;0,RANK(U1754,$U$2:$U$1780)+COUNTIF($U$2:U1754,U1754)-1,"")</f>
        <v/>
      </c>
      <c r="W1754" s="71" t="str">
        <f aca="false">IF(V1754="","",IF(V1754&lt;=Settings!$B$11,"1 - Fix first",IF(V1754&lt;=Settings!$B$12,"2 - Review","3 - Monitor")))</f>
        <v/>
      </c>
      <c r="X1754" s="71" t="str">
        <f aca="false">IF(AND(E1754&gt;=Settings!$B$4,AF1754&gt;=Settings!$B$5,O1754&gt;=Settings!$B$6),"HIGH RATE","")</f>
        <v/>
      </c>
      <c r="Y1754" s="71" t="str">
        <f aca="false">IF(F1754&gt;0,RANK(F1754,$F$2:$F$1780)+COUNTIF($F$2:F1754,F1754)-1,"")</f>
        <v/>
      </c>
      <c r="Z1754" s="71" t="str">
        <f aca="false">IF(H1754&gt;0,RANK(H1754,$H$2:$H$1780)+COUNTIF($H$2:H1754,H1754)-1,"")</f>
        <v/>
      </c>
      <c r="AA1754" s="71" t="str">
        <f aca="false">IF(AC1754="","",RANK(AC1754,$AC$2:$AC$1780)+COUNTIF($AC$2:AC1754,AC1754)-1)</f>
        <v/>
      </c>
      <c r="AB1754" s="71" t="str">
        <f aca="false">IF(AD1754="","",RANK(AD1754,$AD$2:$AD$1780)+COUNTIF($AD$2:AD1754,AD1754)-1)</f>
        <v/>
      </c>
      <c r="AC1754" s="71" t="str">
        <f aca="false">IF(AND(AF1754&gt;0,E1754&gt;=Settings!$B$4),ROUND(J1754,10),"")</f>
        <v/>
      </c>
      <c r="AD1754" s="71" t="str">
        <f aca="false">IF(X1754="HIGH RATE",ROUND(O1754,10),"")</f>
        <v/>
      </c>
      <c r="AE1754" s="71" t="s">
        <v>60</v>
      </c>
      <c r="AF1754" s="73" t="n">
        <f aca="false">SUMIFS(Detail!$L$2:$L$9168,Detail!$C$2:$C$9168,$A1754)</f>
        <v>0</v>
      </c>
      <c r="AG1754" s="74" t="n">
        <f aca="false">SUMIFS(Detail!$N$2:$N$9168,Detail!$C$2:$C$9168,$A1754)</f>
        <v>0</v>
      </c>
    </row>
    <row r="1755" customFormat="false" ht="15" hidden="false" customHeight="false" outlineLevel="0" collapsed="false">
      <c r="A1755" s="71" t="s">
        <v>852</v>
      </c>
      <c r="B1755" s="71" t="s">
        <v>853</v>
      </c>
      <c r="C1755" s="71" t="s">
        <v>851</v>
      </c>
      <c r="D1755" s="71" t="str">
        <f aca="false">IFERROR(INDEX('Brand Map'!$B$4:$B$125,MATCH(C1755,'Brand Map'!$A$4:$A$125,0)),"Other")</f>
        <v>Other (small prefixes)</v>
      </c>
      <c r="E1755" s="73" t="n">
        <f aca="false">SUMIFS(Detail!$K$2:$K$9168,Detail!$C$2:$C$9168,$A1755)</f>
        <v>0</v>
      </c>
      <c r="F1755" s="73" t="n">
        <f aca="false">SUMIFS(Detail!$E$2:$E$9168,Detail!$C$2:$C$9168,$A1755)</f>
        <v>0</v>
      </c>
      <c r="G1755" s="74" t="n">
        <f aca="false">SUMIFS(Detail!$M$2:$M$9168,Detail!$C$2:$C$9168,$A1755)</f>
        <v>0</v>
      </c>
      <c r="H1755" s="74" t="n">
        <f aca="false">SUMIFS(Detail!$D$2:$D$9168,Detail!$C$2:$C$9168,$A1755)</f>
        <v>0</v>
      </c>
      <c r="I1755" s="74" t="n">
        <v>249.75</v>
      </c>
      <c r="J1755" s="51" t="n">
        <f aca="false">IF(E1755&gt;0,AF1755/E1755,0)</f>
        <v>0</v>
      </c>
      <c r="K1755" s="51" t="n">
        <f aca="false">IF(G1755&gt;0,AG1755/G1755,0)</f>
        <v>0</v>
      </c>
      <c r="L1755" s="75" t="n">
        <f aca="false">H1755/Settings!$B$16</f>
        <v>0</v>
      </c>
      <c r="M1755" s="76" t="n">
        <f aca="false">H1755/Settings!$B$20</f>
        <v>0</v>
      </c>
      <c r="N1755" s="77" t="n">
        <f aca="false">E1755*Settings!$B$3</f>
        <v>0</v>
      </c>
      <c r="O1755" s="77" t="n">
        <f aca="false">IF(E1755&gt;0,(AF1755-N1755)/SQRT(E1755*Settings!$B$3*(1-Settings!$B$3)),0)</f>
        <v>0</v>
      </c>
      <c r="P1755" s="77" t="n">
        <f aca="false">MAX(0,AF1755-N1755)</f>
        <v>0</v>
      </c>
      <c r="Q1755" s="51" t="n">
        <f aca="false">IF(E1755&gt;=Settings!$B$4,(AF1755+Settings!$B$7*Settings!$B$3)/(E1755+Settings!$B$7),Settings!$B$3)</f>
        <v>0.0748599558648786</v>
      </c>
      <c r="R1755" s="78" t="n">
        <f aca="false">PERCENTRANK($H$2:$H$1780,H1755,6)</f>
        <v>0</v>
      </c>
      <c r="S1755" s="78" t="n">
        <f aca="false">PERCENTRANK($Q$2:$Q$1780,Q1755,6)</f>
        <v>0.0646794</v>
      </c>
      <c r="T1755" s="78" t="n">
        <f aca="false">PERCENTRANK($F$2:$F$1780,F1755,6)</f>
        <v>0</v>
      </c>
      <c r="U1755" s="79" t="n">
        <f aca="false">IF(F1755&gt;0,ROUND((Settings!$B$8*T1755+Settings!$B$9*R1755+Settings!$B$10*S1755)/SUM(Settings!$B$8:$B$10),10),0)</f>
        <v>0</v>
      </c>
      <c r="V1755" s="71" t="str">
        <f aca="false">IF(U1755&gt;0,RANK(U1755,$U$2:$U$1780)+COUNTIF($U$2:U1755,U1755)-1,"")</f>
        <v/>
      </c>
      <c r="W1755" s="71" t="str">
        <f aca="false">IF(V1755="","",IF(V1755&lt;=Settings!$B$11,"1 - Fix first",IF(V1755&lt;=Settings!$B$12,"2 - Review","3 - Monitor")))</f>
        <v/>
      </c>
      <c r="X1755" s="71" t="str">
        <f aca="false">IF(AND(E1755&gt;=Settings!$B$4,AF1755&gt;=Settings!$B$5,O1755&gt;=Settings!$B$6),"HIGH RATE","")</f>
        <v/>
      </c>
      <c r="Y1755" s="71" t="str">
        <f aca="false">IF(F1755&gt;0,RANK(F1755,$F$2:$F$1780)+COUNTIF($F$2:F1755,F1755)-1,"")</f>
        <v/>
      </c>
      <c r="Z1755" s="71" t="str">
        <f aca="false">IF(H1755&gt;0,RANK(H1755,$H$2:$H$1780)+COUNTIF($H$2:H1755,H1755)-1,"")</f>
        <v/>
      </c>
      <c r="AA1755" s="71" t="str">
        <f aca="false">IF(AC1755="","",RANK(AC1755,$AC$2:$AC$1780)+COUNTIF($AC$2:AC1755,AC1755)-1)</f>
        <v/>
      </c>
      <c r="AB1755" s="71" t="str">
        <f aca="false">IF(AD1755="","",RANK(AD1755,$AD$2:$AD$1780)+COUNTIF($AD$2:AD1755,AD1755)-1)</f>
        <v/>
      </c>
      <c r="AC1755" s="71" t="str">
        <f aca="false">IF(AND(AF1755&gt;0,E1755&gt;=Settings!$B$4),ROUND(J1755,10),"")</f>
        <v/>
      </c>
      <c r="AD1755" s="71" t="str">
        <f aca="false">IF(X1755="HIGH RATE",ROUND(O1755,10),"")</f>
        <v/>
      </c>
      <c r="AE1755" s="71" t="s">
        <v>60</v>
      </c>
      <c r="AF1755" s="73" t="n">
        <f aca="false">SUMIFS(Detail!$L$2:$L$9168,Detail!$C$2:$C$9168,$A1755)</f>
        <v>0</v>
      </c>
      <c r="AG1755" s="74" t="n">
        <f aca="false">SUMIFS(Detail!$N$2:$N$9168,Detail!$C$2:$C$9168,$A1755)</f>
        <v>0</v>
      </c>
    </row>
    <row r="1756" customFormat="false" ht="15" hidden="false" customHeight="false" outlineLevel="0" collapsed="false">
      <c r="A1756" s="71" t="s">
        <v>1728</v>
      </c>
      <c r="B1756" s="71" t="s">
        <v>3374</v>
      </c>
      <c r="C1756" s="71" t="s">
        <v>845</v>
      </c>
      <c r="D1756" s="71" t="str">
        <f aca="false">IFERROR(INDEX('Brand Map'!$B$4:$B$125,MATCH(C1756,'Brand Map'!$A$4:$A$125,0)),"Other")</f>
        <v>Other (small prefixes)</v>
      </c>
      <c r="E1756" s="73" t="n">
        <f aca="false">SUMIFS(Detail!$K$2:$K$9168,Detail!$C$2:$C$9168,$A1756)</f>
        <v>0</v>
      </c>
      <c r="F1756" s="73" t="n">
        <f aca="false">SUMIFS(Detail!$E$2:$E$9168,Detail!$C$2:$C$9168,$A1756)</f>
        <v>0</v>
      </c>
      <c r="G1756" s="74" t="n">
        <f aca="false">SUMIFS(Detail!$M$2:$M$9168,Detail!$C$2:$C$9168,$A1756)</f>
        <v>0</v>
      </c>
      <c r="H1756" s="74" t="n">
        <f aca="false">SUMIFS(Detail!$D$2:$D$9168,Detail!$C$2:$C$9168,$A1756)</f>
        <v>0</v>
      </c>
      <c r="I1756" s="74" t="n">
        <v>144.95</v>
      </c>
      <c r="J1756" s="51" t="n">
        <f aca="false">IF(E1756&gt;0,AF1756/E1756,0)</f>
        <v>0</v>
      </c>
      <c r="K1756" s="51" t="n">
        <f aca="false">IF(G1756&gt;0,AG1756/G1756,0)</f>
        <v>0</v>
      </c>
      <c r="L1756" s="75" t="n">
        <f aca="false">H1756/Settings!$B$16</f>
        <v>0</v>
      </c>
      <c r="M1756" s="76" t="n">
        <f aca="false">H1756/Settings!$B$20</f>
        <v>0</v>
      </c>
      <c r="N1756" s="77" t="n">
        <f aca="false">E1756*Settings!$B$3</f>
        <v>0</v>
      </c>
      <c r="O1756" s="77" t="n">
        <f aca="false">IF(E1756&gt;0,(AF1756-N1756)/SQRT(E1756*Settings!$B$3*(1-Settings!$B$3)),0)</f>
        <v>0</v>
      </c>
      <c r="P1756" s="77" t="n">
        <f aca="false">MAX(0,AF1756-N1756)</f>
        <v>0</v>
      </c>
      <c r="Q1756" s="51" t="n">
        <f aca="false">IF(E1756&gt;=Settings!$B$4,(AF1756+Settings!$B$7*Settings!$B$3)/(E1756+Settings!$B$7),Settings!$B$3)</f>
        <v>0.0748599558648786</v>
      </c>
      <c r="R1756" s="78" t="n">
        <f aca="false">PERCENTRANK($H$2:$H$1780,H1756,6)</f>
        <v>0</v>
      </c>
      <c r="S1756" s="78" t="n">
        <f aca="false">PERCENTRANK($Q$2:$Q$1780,Q1756,6)</f>
        <v>0.0646794</v>
      </c>
      <c r="T1756" s="78" t="n">
        <f aca="false">PERCENTRANK($F$2:$F$1780,F1756,6)</f>
        <v>0</v>
      </c>
      <c r="U1756" s="79" t="n">
        <f aca="false">IF(F1756&gt;0,ROUND((Settings!$B$8*T1756+Settings!$B$9*R1756+Settings!$B$10*S1756)/SUM(Settings!$B$8:$B$10),10),0)</f>
        <v>0</v>
      </c>
      <c r="V1756" s="71" t="str">
        <f aca="false">IF(U1756&gt;0,RANK(U1756,$U$2:$U$1780)+COUNTIF($U$2:U1756,U1756)-1,"")</f>
        <v/>
      </c>
      <c r="W1756" s="71" t="str">
        <f aca="false">IF(V1756="","",IF(V1756&lt;=Settings!$B$11,"1 - Fix first",IF(V1756&lt;=Settings!$B$12,"2 - Review","3 - Monitor")))</f>
        <v/>
      </c>
      <c r="X1756" s="71" t="str">
        <f aca="false">IF(AND(E1756&gt;=Settings!$B$4,AF1756&gt;=Settings!$B$5,O1756&gt;=Settings!$B$6),"HIGH RATE","")</f>
        <v/>
      </c>
      <c r="Y1756" s="71" t="str">
        <f aca="false">IF(F1756&gt;0,RANK(F1756,$F$2:$F$1780)+COUNTIF($F$2:F1756,F1756)-1,"")</f>
        <v/>
      </c>
      <c r="Z1756" s="71" t="str">
        <f aca="false">IF(H1756&gt;0,RANK(H1756,$H$2:$H$1780)+COUNTIF($H$2:H1756,H1756)-1,"")</f>
        <v/>
      </c>
      <c r="AA1756" s="71" t="str">
        <f aca="false">IF(AC1756="","",RANK(AC1756,$AC$2:$AC$1780)+COUNTIF($AC$2:AC1756,AC1756)-1)</f>
        <v/>
      </c>
      <c r="AB1756" s="71" t="str">
        <f aca="false">IF(AD1756="","",RANK(AD1756,$AD$2:$AD$1780)+COUNTIF($AD$2:AD1756,AD1756)-1)</f>
        <v/>
      </c>
      <c r="AC1756" s="71" t="str">
        <f aca="false">IF(AND(AF1756&gt;0,E1756&gt;=Settings!$B$4),ROUND(J1756,10),"")</f>
        <v/>
      </c>
      <c r="AD1756" s="71" t="str">
        <f aca="false">IF(X1756="HIGH RATE",ROUND(O1756,10),"")</f>
        <v/>
      </c>
      <c r="AE1756" s="71" t="s">
        <v>60</v>
      </c>
      <c r="AF1756" s="73" t="n">
        <f aca="false">SUMIFS(Detail!$L$2:$L$9168,Detail!$C$2:$C$9168,$A1756)</f>
        <v>0</v>
      </c>
      <c r="AG1756" s="74" t="n">
        <f aca="false">SUMIFS(Detail!$N$2:$N$9168,Detail!$C$2:$C$9168,$A1756)</f>
        <v>0</v>
      </c>
    </row>
    <row r="1757" customFormat="false" ht="15" hidden="false" customHeight="false" outlineLevel="0" collapsed="false">
      <c r="A1757" s="71" t="s">
        <v>1738</v>
      </c>
      <c r="B1757" s="71" t="s">
        <v>847</v>
      </c>
      <c r="C1757" s="71" t="s">
        <v>845</v>
      </c>
      <c r="D1757" s="71" t="str">
        <f aca="false">IFERROR(INDEX('Brand Map'!$B$4:$B$125,MATCH(C1757,'Brand Map'!$A$4:$A$125,0)),"Other")</f>
        <v>Other (small prefixes)</v>
      </c>
      <c r="E1757" s="73" t="n">
        <f aca="false">SUMIFS(Detail!$K$2:$K$9168,Detail!$C$2:$C$9168,$A1757)</f>
        <v>0</v>
      </c>
      <c r="F1757" s="73" t="n">
        <f aca="false">SUMIFS(Detail!$E$2:$E$9168,Detail!$C$2:$C$9168,$A1757)</f>
        <v>0</v>
      </c>
      <c r="G1757" s="74" t="n">
        <f aca="false">SUMIFS(Detail!$M$2:$M$9168,Detail!$C$2:$C$9168,$A1757)</f>
        <v>0</v>
      </c>
      <c r="H1757" s="74" t="n">
        <f aca="false">SUMIFS(Detail!$D$2:$D$9168,Detail!$C$2:$C$9168,$A1757)</f>
        <v>0</v>
      </c>
      <c r="I1757" s="74" t="n">
        <v>159.95</v>
      </c>
      <c r="J1757" s="51" t="n">
        <f aca="false">IF(E1757&gt;0,AF1757/E1757,0)</f>
        <v>0</v>
      </c>
      <c r="K1757" s="51" t="n">
        <f aca="false">IF(G1757&gt;0,AG1757/G1757,0)</f>
        <v>0</v>
      </c>
      <c r="L1757" s="75" t="n">
        <f aca="false">H1757/Settings!$B$16</f>
        <v>0</v>
      </c>
      <c r="M1757" s="76" t="n">
        <f aca="false">H1757/Settings!$B$20</f>
        <v>0</v>
      </c>
      <c r="N1757" s="77" t="n">
        <f aca="false">E1757*Settings!$B$3</f>
        <v>0</v>
      </c>
      <c r="O1757" s="77" t="n">
        <f aca="false">IF(E1757&gt;0,(AF1757-N1757)/SQRT(E1757*Settings!$B$3*(1-Settings!$B$3)),0)</f>
        <v>0</v>
      </c>
      <c r="P1757" s="77" t="n">
        <f aca="false">MAX(0,AF1757-N1757)</f>
        <v>0</v>
      </c>
      <c r="Q1757" s="51" t="n">
        <f aca="false">IF(E1757&gt;=Settings!$B$4,(AF1757+Settings!$B$7*Settings!$B$3)/(E1757+Settings!$B$7),Settings!$B$3)</f>
        <v>0.0748599558648786</v>
      </c>
      <c r="R1757" s="78" t="n">
        <f aca="false">PERCENTRANK($H$2:$H$1780,H1757,6)</f>
        <v>0</v>
      </c>
      <c r="S1757" s="78" t="n">
        <f aca="false">PERCENTRANK($Q$2:$Q$1780,Q1757,6)</f>
        <v>0.0646794</v>
      </c>
      <c r="T1757" s="78" t="n">
        <f aca="false">PERCENTRANK($F$2:$F$1780,F1757,6)</f>
        <v>0</v>
      </c>
      <c r="U1757" s="79" t="n">
        <f aca="false">IF(F1757&gt;0,ROUND((Settings!$B$8*T1757+Settings!$B$9*R1757+Settings!$B$10*S1757)/SUM(Settings!$B$8:$B$10),10),0)</f>
        <v>0</v>
      </c>
      <c r="V1757" s="71" t="str">
        <f aca="false">IF(U1757&gt;0,RANK(U1757,$U$2:$U$1780)+COUNTIF($U$2:U1757,U1757)-1,"")</f>
        <v/>
      </c>
      <c r="W1757" s="71" t="str">
        <f aca="false">IF(V1757="","",IF(V1757&lt;=Settings!$B$11,"1 - Fix first",IF(V1757&lt;=Settings!$B$12,"2 - Review","3 - Monitor")))</f>
        <v/>
      </c>
      <c r="X1757" s="71" t="str">
        <f aca="false">IF(AND(E1757&gt;=Settings!$B$4,AF1757&gt;=Settings!$B$5,O1757&gt;=Settings!$B$6),"HIGH RATE","")</f>
        <v/>
      </c>
      <c r="Y1757" s="71" t="str">
        <f aca="false">IF(F1757&gt;0,RANK(F1757,$F$2:$F$1780)+COUNTIF($F$2:F1757,F1757)-1,"")</f>
        <v/>
      </c>
      <c r="Z1757" s="71" t="str">
        <f aca="false">IF(H1757&gt;0,RANK(H1757,$H$2:$H$1780)+COUNTIF($H$2:H1757,H1757)-1,"")</f>
        <v/>
      </c>
      <c r="AA1757" s="71" t="str">
        <f aca="false">IF(AC1757="","",RANK(AC1757,$AC$2:$AC$1780)+COUNTIF($AC$2:AC1757,AC1757)-1)</f>
        <v/>
      </c>
      <c r="AB1757" s="71" t="str">
        <f aca="false">IF(AD1757="","",RANK(AD1757,$AD$2:$AD$1780)+COUNTIF($AD$2:AD1757,AD1757)-1)</f>
        <v/>
      </c>
      <c r="AC1757" s="71" t="str">
        <f aca="false">IF(AND(AF1757&gt;0,E1757&gt;=Settings!$B$4),ROUND(J1757,10),"")</f>
        <v/>
      </c>
      <c r="AD1757" s="71" t="str">
        <f aca="false">IF(X1757="HIGH RATE",ROUND(O1757,10),"")</f>
        <v/>
      </c>
      <c r="AE1757" s="71" t="s">
        <v>60</v>
      </c>
      <c r="AF1757" s="73" t="n">
        <f aca="false">SUMIFS(Detail!$L$2:$L$9168,Detail!$C$2:$C$9168,$A1757)</f>
        <v>0</v>
      </c>
      <c r="AG1757" s="74" t="n">
        <f aca="false">SUMIFS(Detail!$N$2:$N$9168,Detail!$C$2:$C$9168,$A1757)</f>
        <v>0</v>
      </c>
    </row>
    <row r="1758" customFormat="false" ht="15" hidden="false" customHeight="false" outlineLevel="0" collapsed="false">
      <c r="A1758" s="71" t="s">
        <v>846</v>
      </c>
      <c r="B1758" s="71" t="s">
        <v>847</v>
      </c>
      <c r="C1758" s="71" t="s">
        <v>845</v>
      </c>
      <c r="D1758" s="71" t="str">
        <f aca="false">IFERROR(INDEX('Brand Map'!$B$4:$B$125,MATCH(C1758,'Brand Map'!$A$4:$A$125,0)),"Other")</f>
        <v>Other (small prefixes)</v>
      </c>
      <c r="E1758" s="73" t="n">
        <f aca="false">SUMIFS(Detail!$K$2:$K$9168,Detail!$C$2:$C$9168,$A1758)</f>
        <v>0</v>
      </c>
      <c r="F1758" s="73" t="n">
        <f aca="false">SUMIFS(Detail!$E$2:$E$9168,Detail!$C$2:$C$9168,$A1758)</f>
        <v>0</v>
      </c>
      <c r="G1758" s="74" t="n">
        <f aca="false">SUMIFS(Detail!$M$2:$M$9168,Detail!$C$2:$C$9168,$A1758)</f>
        <v>0</v>
      </c>
      <c r="H1758" s="74" t="n">
        <f aca="false">SUMIFS(Detail!$D$2:$D$9168,Detail!$C$2:$C$9168,$A1758)</f>
        <v>0</v>
      </c>
      <c r="I1758" s="74" t="n">
        <v>259.9</v>
      </c>
      <c r="J1758" s="51" t="n">
        <f aca="false">IF(E1758&gt;0,AF1758/E1758,0)</f>
        <v>0</v>
      </c>
      <c r="K1758" s="51" t="n">
        <f aca="false">IF(G1758&gt;0,AG1758/G1758,0)</f>
        <v>0</v>
      </c>
      <c r="L1758" s="75" t="n">
        <f aca="false">H1758/Settings!$B$16</f>
        <v>0</v>
      </c>
      <c r="M1758" s="76" t="n">
        <f aca="false">H1758/Settings!$B$20</f>
        <v>0</v>
      </c>
      <c r="N1758" s="77" t="n">
        <f aca="false">E1758*Settings!$B$3</f>
        <v>0</v>
      </c>
      <c r="O1758" s="77" t="n">
        <f aca="false">IF(E1758&gt;0,(AF1758-N1758)/SQRT(E1758*Settings!$B$3*(1-Settings!$B$3)),0)</f>
        <v>0</v>
      </c>
      <c r="P1758" s="77" t="n">
        <f aca="false">MAX(0,AF1758-N1758)</f>
        <v>0</v>
      </c>
      <c r="Q1758" s="51" t="n">
        <f aca="false">IF(E1758&gt;=Settings!$B$4,(AF1758+Settings!$B$7*Settings!$B$3)/(E1758+Settings!$B$7),Settings!$B$3)</f>
        <v>0.0748599558648786</v>
      </c>
      <c r="R1758" s="78" t="n">
        <f aca="false">PERCENTRANK($H$2:$H$1780,H1758,6)</f>
        <v>0</v>
      </c>
      <c r="S1758" s="78" t="n">
        <f aca="false">PERCENTRANK($Q$2:$Q$1780,Q1758,6)</f>
        <v>0.0646794</v>
      </c>
      <c r="T1758" s="78" t="n">
        <f aca="false">PERCENTRANK($F$2:$F$1780,F1758,6)</f>
        <v>0</v>
      </c>
      <c r="U1758" s="79" t="n">
        <f aca="false">IF(F1758&gt;0,ROUND((Settings!$B$8*T1758+Settings!$B$9*R1758+Settings!$B$10*S1758)/SUM(Settings!$B$8:$B$10),10),0)</f>
        <v>0</v>
      </c>
      <c r="V1758" s="71" t="str">
        <f aca="false">IF(U1758&gt;0,RANK(U1758,$U$2:$U$1780)+COUNTIF($U$2:U1758,U1758)-1,"")</f>
        <v/>
      </c>
      <c r="W1758" s="71" t="str">
        <f aca="false">IF(V1758="","",IF(V1758&lt;=Settings!$B$11,"1 - Fix first",IF(V1758&lt;=Settings!$B$12,"2 - Review","3 - Monitor")))</f>
        <v/>
      </c>
      <c r="X1758" s="71" t="str">
        <f aca="false">IF(AND(E1758&gt;=Settings!$B$4,AF1758&gt;=Settings!$B$5,O1758&gt;=Settings!$B$6),"HIGH RATE","")</f>
        <v/>
      </c>
      <c r="Y1758" s="71" t="str">
        <f aca="false">IF(F1758&gt;0,RANK(F1758,$F$2:$F$1780)+COUNTIF($F$2:F1758,F1758)-1,"")</f>
        <v/>
      </c>
      <c r="Z1758" s="71" t="str">
        <f aca="false">IF(H1758&gt;0,RANK(H1758,$H$2:$H$1780)+COUNTIF($H$2:H1758,H1758)-1,"")</f>
        <v/>
      </c>
      <c r="AA1758" s="71" t="str">
        <f aca="false">IF(AC1758="","",RANK(AC1758,$AC$2:$AC$1780)+COUNTIF($AC$2:AC1758,AC1758)-1)</f>
        <v/>
      </c>
      <c r="AB1758" s="71" t="str">
        <f aca="false">IF(AD1758="","",RANK(AD1758,$AD$2:$AD$1780)+COUNTIF($AD$2:AD1758,AD1758)-1)</f>
        <v/>
      </c>
      <c r="AC1758" s="71" t="str">
        <f aca="false">IF(AND(AF1758&gt;0,E1758&gt;=Settings!$B$4),ROUND(J1758,10),"")</f>
        <v/>
      </c>
      <c r="AD1758" s="71" t="str">
        <f aca="false">IF(X1758="HIGH RATE",ROUND(O1758,10),"")</f>
        <v/>
      </c>
      <c r="AE1758" s="71" t="s">
        <v>60</v>
      </c>
      <c r="AF1758" s="73" t="n">
        <f aca="false">SUMIFS(Detail!$L$2:$L$9168,Detail!$C$2:$C$9168,$A1758)</f>
        <v>0</v>
      </c>
      <c r="AG1758" s="74" t="n">
        <f aca="false">SUMIFS(Detail!$N$2:$N$9168,Detail!$C$2:$C$9168,$A1758)</f>
        <v>0</v>
      </c>
    </row>
    <row r="1759" customFormat="false" ht="15" hidden="false" customHeight="false" outlineLevel="0" collapsed="false">
      <c r="A1759" s="71" t="s">
        <v>1774</v>
      </c>
      <c r="B1759" s="71" t="s">
        <v>844</v>
      </c>
      <c r="C1759" s="71" t="s">
        <v>842</v>
      </c>
      <c r="D1759" s="71" t="str">
        <f aca="false">IFERROR(INDEX('Brand Map'!$B$4:$B$125,MATCH(C1759,'Brand Map'!$A$4:$A$125,0)),"Other")</f>
        <v>Other (small prefixes)</v>
      </c>
      <c r="E1759" s="73" t="n">
        <f aca="false">SUMIFS(Detail!$K$2:$K$9168,Detail!$C$2:$C$9168,$A1759)</f>
        <v>0</v>
      </c>
      <c r="F1759" s="73" t="n">
        <f aca="false">SUMIFS(Detail!$E$2:$E$9168,Detail!$C$2:$C$9168,$A1759)</f>
        <v>0</v>
      </c>
      <c r="G1759" s="74" t="n">
        <f aca="false">SUMIFS(Detail!$M$2:$M$9168,Detail!$C$2:$C$9168,$A1759)</f>
        <v>0</v>
      </c>
      <c r="H1759" s="74" t="n">
        <f aca="false">SUMIFS(Detail!$D$2:$D$9168,Detail!$C$2:$C$9168,$A1759)</f>
        <v>0</v>
      </c>
      <c r="I1759" s="74" t="n">
        <v>74.94</v>
      </c>
      <c r="J1759" s="51" t="n">
        <f aca="false">IF(E1759&gt;0,AF1759/E1759,0)</f>
        <v>0</v>
      </c>
      <c r="K1759" s="51" t="n">
        <f aca="false">IF(G1759&gt;0,AG1759/G1759,0)</f>
        <v>0</v>
      </c>
      <c r="L1759" s="75" t="n">
        <f aca="false">H1759/Settings!$B$16</f>
        <v>0</v>
      </c>
      <c r="M1759" s="76" t="n">
        <f aca="false">H1759/Settings!$B$20</f>
        <v>0</v>
      </c>
      <c r="N1759" s="77" t="n">
        <f aca="false">E1759*Settings!$B$3</f>
        <v>0</v>
      </c>
      <c r="O1759" s="77" t="n">
        <f aca="false">IF(E1759&gt;0,(AF1759-N1759)/SQRT(E1759*Settings!$B$3*(1-Settings!$B$3)),0)</f>
        <v>0</v>
      </c>
      <c r="P1759" s="77" t="n">
        <f aca="false">MAX(0,AF1759-N1759)</f>
        <v>0</v>
      </c>
      <c r="Q1759" s="51" t="n">
        <f aca="false">IF(E1759&gt;=Settings!$B$4,(AF1759+Settings!$B$7*Settings!$B$3)/(E1759+Settings!$B$7),Settings!$B$3)</f>
        <v>0.0748599558648786</v>
      </c>
      <c r="R1759" s="78" t="n">
        <f aca="false">PERCENTRANK($H$2:$H$1780,H1759,6)</f>
        <v>0</v>
      </c>
      <c r="S1759" s="78" t="n">
        <f aca="false">PERCENTRANK($Q$2:$Q$1780,Q1759,6)</f>
        <v>0.0646794</v>
      </c>
      <c r="T1759" s="78" t="n">
        <f aca="false">PERCENTRANK($F$2:$F$1780,F1759,6)</f>
        <v>0</v>
      </c>
      <c r="U1759" s="79" t="n">
        <f aca="false">IF(F1759&gt;0,ROUND((Settings!$B$8*T1759+Settings!$B$9*R1759+Settings!$B$10*S1759)/SUM(Settings!$B$8:$B$10),10),0)</f>
        <v>0</v>
      </c>
      <c r="V1759" s="71" t="str">
        <f aca="false">IF(U1759&gt;0,RANK(U1759,$U$2:$U$1780)+COUNTIF($U$2:U1759,U1759)-1,"")</f>
        <v/>
      </c>
      <c r="W1759" s="71" t="str">
        <f aca="false">IF(V1759="","",IF(V1759&lt;=Settings!$B$11,"1 - Fix first",IF(V1759&lt;=Settings!$B$12,"2 - Review","3 - Monitor")))</f>
        <v/>
      </c>
      <c r="X1759" s="71" t="str">
        <f aca="false">IF(AND(E1759&gt;=Settings!$B$4,AF1759&gt;=Settings!$B$5,O1759&gt;=Settings!$B$6),"HIGH RATE","")</f>
        <v/>
      </c>
      <c r="Y1759" s="71" t="str">
        <f aca="false">IF(F1759&gt;0,RANK(F1759,$F$2:$F$1780)+COUNTIF($F$2:F1759,F1759)-1,"")</f>
        <v/>
      </c>
      <c r="Z1759" s="71" t="str">
        <f aca="false">IF(H1759&gt;0,RANK(H1759,$H$2:$H$1780)+COUNTIF($H$2:H1759,H1759)-1,"")</f>
        <v/>
      </c>
      <c r="AA1759" s="71" t="str">
        <f aca="false">IF(AC1759="","",RANK(AC1759,$AC$2:$AC$1780)+COUNTIF($AC$2:AC1759,AC1759)-1)</f>
        <v/>
      </c>
      <c r="AB1759" s="71" t="str">
        <f aca="false">IF(AD1759="","",RANK(AD1759,$AD$2:$AD$1780)+COUNTIF($AD$2:AD1759,AD1759)-1)</f>
        <v/>
      </c>
      <c r="AC1759" s="71" t="str">
        <f aca="false">IF(AND(AF1759&gt;0,E1759&gt;=Settings!$B$4),ROUND(J1759,10),"")</f>
        <v/>
      </c>
      <c r="AD1759" s="71" t="str">
        <f aca="false">IF(X1759="HIGH RATE",ROUND(O1759,10),"")</f>
        <v/>
      </c>
      <c r="AE1759" s="71" t="s">
        <v>60</v>
      </c>
      <c r="AF1759" s="73" t="n">
        <f aca="false">SUMIFS(Detail!$L$2:$L$9168,Detail!$C$2:$C$9168,$A1759)</f>
        <v>0</v>
      </c>
      <c r="AG1759" s="74" t="n">
        <f aca="false">SUMIFS(Detail!$N$2:$N$9168,Detail!$C$2:$C$9168,$A1759)</f>
        <v>0</v>
      </c>
    </row>
    <row r="1760" customFormat="false" ht="15" hidden="false" customHeight="false" outlineLevel="0" collapsed="false">
      <c r="A1760" s="71" t="s">
        <v>843</v>
      </c>
      <c r="B1760" s="71" t="s">
        <v>844</v>
      </c>
      <c r="C1760" s="71" t="s">
        <v>842</v>
      </c>
      <c r="D1760" s="71" t="str">
        <f aca="false">IFERROR(INDEX('Brand Map'!$B$4:$B$125,MATCH(C1760,'Brand Map'!$A$4:$A$125,0)),"Other")</f>
        <v>Other (small prefixes)</v>
      </c>
      <c r="E1760" s="73" t="n">
        <f aca="false">SUMIFS(Detail!$K$2:$K$9168,Detail!$C$2:$C$9168,$A1760)</f>
        <v>0</v>
      </c>
      <c r="F1760" s="73" t="n">
        <f aca="false">SUMIFS(Detail!$E$2:$E$9168,Detail!$C$2:$C$9168,$A1760)</f>
        <v>0</v>
      </c>
      <c r="G1760" s="74" t="n">
        <f aca="false">SUMIFS(Detail!$M$2:$M$9168,Detail!$C$2:$C$9168,$A1760)</f>
        <v>0</v>
      </c>
      <c r="H1760" s="74" t="n">
        <f aca="false">SUMIFS(Detail!$D$2:$D$9168,Detail!$C$2:$C$9168,$A1760)</f>
        <v>0</v>
      </c>
      <c r="I1760" s="74" t="n">
        <v>104.94</v>
      </c>
      <c r="J1760" s="51" t="n">
        <f aca="false">IF(E1760&gt;0,AF1760/E1760,0)</f>
        <v>0</v>
      </c>
      <c r="K1760" s="51" t="n">
        <f aca="false">IF(G1760&gt;0,AG1760/G1760,0)</f>
        <v>0</v>
      </c>
      <c r="L1760" s="75" t="n">
        <f aca="false">H1760/Settings!$B$16</f>
        <v>0</v>
      </c>
      <c r="M1760" s="76" t="n">
        <f aca="false">H1760/Settings!$B$20</f>
        <v>0</v>
      </c>
      <c r="N1760" s="77" t="n">
        <f aca="false">E1760*Settings!$B$3</f>
        <v>0</v>
      </c>
      <c r="O1760" s="77" t="n">
        <f aca="false">IF(E1760&gt;0,(AF1760-N1760)/SQRT(E1760*Settings!$B$3*(1-Settings!$B$3)),0)</f>
        <v>0</v>
      </c>
      <c r="P1760" s="77" t="n">
        <f aca="false">MAX(0,AF1760-N1760)</f>
        <v>0</v>
      </c>
      <c r="Q1760" s="51" t="n">
        <f aca="false">IF(E1760&gt;=Settings!$B$4,(AF1760+Settings!$B$7*Settings!$B$3)/(E1760+Settings!$B$7),Settings!$B$3)</f>
        <v>0.0748599558648786</v>
      </c>
      <c r="R1760" s="78" t="n">
        <f aca="false">PERCENTRANK($H$2:$H$1780,H1760,6)</f>
        <v>0</v>
      </c>
      <c r="S1760" s="78" t="n">
        <f aca="false">PERCENTRANK($Q$2:$Q$1780,Q1760,6)</f>
        <v>0.0646794</v>
      </c>
      <c r="T1760" s="78" t="n">
        <f aca="false">PERCENTRANK($F$2:$F$1780,F1760,6)</f>
        <v>0</v>
      </c>
      <c r="U1760" s="79" t="n">
        <f aca="false">IF(F1760&gt;0,ROUND((Settings!$B$8*T1760+Settings!$B$9*R1760+Settings!$B$10*S1760)/SUM(Settings!$B$8:$B$10),10),0)</f>
        <v>0</v>
      </c>
      <c r="V1760" s="71" t="str">
        <f aca="false">IF(U1760&gt;0,RANK(U1760,$U$2:$U$1780)+COUNTIF($U$2:U1760,U1760)-1,"")</f>
        <v/>
      </c>
      <c r="W1760" s="71" t="str">
        <f aca="false">IF(V1760="","",IF(V1760&lt;=Settings!$B$11,"1 - Fix first",IF(V1760&lt;=Settings!$B$12,"2 - Review","3 - Monitor")))</f>
        <v/>
      </c>
      <c r="X1760" s="71" t="str">
        <f aca="false">IF(AND(E1760&gt;=Settings!$B$4,AF1760&gt;=Settings!$B$5,O1760&gt;=Settings!$B$6),"HIGH RATE","")</f>
        <v/>
      </c>
      <c r="Y1760" s="71" t="str">
        <f aca="false">IF(F1760&gt;0,RANK(F1760,$F$2:$F$1780)+COUNTIF($F$2:F1760,F1760)-1,"")</f>
        <v/>
      </c>
      <c r="Z1760" s="71" t="str">
        <f aca="false">IF(H1760&gt;0,RANK(H1760,$H$2:$H$1780)+COUNTIF($H$2:H1760,H1760)-1,"")</f>
        <v/>
      </c>
      <c r="AA1760" s="71" t="str">
        <f aca="false">IF(AC1760="","",RANK(AC1760,$AC$2:$AC$1780)+COUNTIF($AC$2:AC1760,AC1760)-1)</f>
        <v/>
      </c>
      <c r="AB1760" s="71" t="str">
        <f aca="false">IF(AD1760="","",RANK(AD1760,$AD$2:$AD$1780)+COUNTIF($AD$2:AD1760,AD1760)-1)</f>
        <v/>
      </c>
      <c r="AC1760" s="71" t="str">
        <f aca="false">IF(AND(AF1760&gt;0,E1760&gt;=Settings!$B$4),ROUND(J1760,10),"")</f>
        <v/>
      </c>
      <c r="AD1760" s="71" t="str">
        <f aca="false">IF(X1760="HIGH RATE",ROUND(O1760,10),"")</f>
        <v/>
      </c>
      <c r="AE1760" s="71" t="s">
        <v>60</v>
      </c>
      <c r="AF1760" s="73" t="n">
        <f aca="false">SUMIFS(Detail!$L$2:$L$9168,Detail!$C$2:$C$9168,$A1760)</f>
        <v>0</v>
      </c>
      <c r="AG1760" s="74" t="n">
        <f aca="false">SUMIFS(Detail!$N$2:$N$9168,Detail!$C$2:$C$9168,$A1760)</f>
        <v>0</v>
      </c>
    </row>
    <row r="1761" customFormat="false" ht="15" hidden="false" customHeight="false" outlineLevel="0" collapsed="false">
      <c r="A1761" s="71" t="s">
        <v>702</v>
      </c>
      <c r="B1761" s="71" t="s">
        <v>703</v>
      </c>
      <c r="C1761" s="71" t="s">
        <v>701</v>
      </c>
      <c r="D1761" s="71" t="str">
        <f aca="false">IFERROR(INDEX('Brand Map'!$B$4:$B$125,MATCH(C1761,'Brand Map'!$A$4:$A$125,0)),"Other")</f>
        <v>Other (small prefixes)</v>
      </c>
      <c r="E1761" s="73" t="n">
        <f aca="false">SUMIFS(Detail!$K$2:$K$9168,Detail!$C$2:$C$9168,$A1761)</f>
        <v>3</v>
      </c>
      <c r="F1761" s="73" t="n">
        <f aca="false">SUMIFS(Detail!$E$2:$E$9168,Detail!$C$2:$C$9168,$A1761)</f>
        <v>0</v>
      </c>
      <c r="G1761" s="74" t="n">
        <f aca="false">SUMIFS(Detail!$M$2:$M$9168,Detail!$C$2:$C$9168,$A1761)</f>
        <v>234.41</v>
      </c>
      <c r="H1761" s="74" t="n">
        <f aca="false">SUMIFS(Detail!$D$2:$D$9168,Detail!$C$2:$C$9168,$A1761)</f>
        <v>0</v>
      </c>
      <c r="I1761" s="74" t="n">
        <v>501.81</v>
      </c>
      <c r="J1761" s="51" t="n">
        <f aca="false">IF(E1761&gt;0,AF1761/E1761,0)</f>
        <v>0</v>
      </c>
      <c r="K1761" s="51" t="n">
        <f aca="false">IF(G1761&gt;0,AG1761/G1761,0)</f>
        <v>0</v>
      </c>
      <c r="L1761" s="75" t="n">
        <f aca="false">H1761/Settings!$B$16</f>
        <v>0</v>
      </c>
      <c r="M1761" s="76" t="n">
        <f aca="false">H1761/Settings!$B$20</f>
        <v>0</v>
      </c>
      <c r="N1761" s="77" t="n">
        <f aca="false">E1761*Settings!$B$3</f>
        <v>0.224579867594636</v>
      </c>
      <c r="O1761" s="77" t="n">
        <f aca="false">IF(E1761&gt;0,(AF1761-N1761)/SQRT(E1761*Settings!$B$3*(1-Settings!$B$3)),0)</f>
        <v>-0.492698988813638</v>
      </c>
      <c r="P1761" s="77" t="n">
        <f aca="false">MAX(0,AF1761-N1761)</f>
        <v>0</v>
      </c>
      <c r="Q1761" s="51" t="n">
        <f aca="false">IF(E1761&gt;=Settings!$B$4,(AF1761+Settings!$B$7*Settings!$B$3)/(E1761+Settings!$B$7),Settings!$B$3)</f>
        <v>0.0748599558648786</v>
      </c>
      <c r="R1761" s="78" t="n">
        <f aca="false">PERCENTRANK($H$2:$H$1780,H1761,6)</f>
        <v>0</v>
      </c>
      <c r="S1761" s="78" t="n">
        <f aca="false">PERCENTRANK($Q$2:$Q$1780,Q1761,6)</f>
        <v>0.0646794</v>
      </c>
      <c r="T1761" s="78" t="n">
        <f aca="false">PERCENTRANK($F$2:$F$1780,F1761,6)</f>
        <v>0</v>
      </c>
      <c r="U1761" s="79" t="n">
        <f aca="false">IF(F1761&gt;0,ROUND((Settings!$B$8*T1761+Settings!$B$9*R1761+Settings!$B$10*S1761)/SUM(Settings!$B$8:$B$10),10),0)</f>
        <v>0</v>
      </c>
      <c r="V1761" s="71" t="str">
        <f aca="false">IF(U1761&gt;0,RANK(U1761,$U$2:$U$1780)+COUNTIF($U$2:U1761,U1761)-1,"")</f>
        <v/>
      </c>
      <c r="W1761" s="71" t="str">
        <f aca="false">IF(V1761="","",IF(V1761&lt;=Settings!$B$11,"1 - Fix first",IF(V1761&lt;=Settings!$B$12,"2 - Review","3 - Monitor")))</f>
        <v/>
      </c>
      <c r="X1761" s="71" t="str">
        <f aca="false">IF(AND(E1761&gt;=Settings!$B$4,AF1761&gt;=Settings!$B$5,O1761&gt;=Settings!$B$6),"HIGH RATE","")</f>
        <v/>
      </c>
      <c r="Y1761" s="71" t="str">
        <f aca="false">IF(F1761&gt;0,RANK(F1761,$F$2:$F$1780)+COUNTIF($F$2:F1761,F1761)-1,"")</f>
        <v/>
      </c>
      <c r="Z1761" s="71" t="str">
        <f aca="false">IF(H1761&gt;0,RANK(H1761,$H$2:$H$1780)+COUNTIF($H$2:H1761,H1761)-1,"")</f>
        <v/>
      </c>
      <c r="AA1761" s="71" t="str">
        <f aca="false">IF(AC1761="","",RANK(AC1761,$AC$2:$AC$1780)+COUNTIF($AC$2:AC1761,AC1761)-1)</f>
        <v/>
      </c>
      <c r="AB1761" s="71" t="str">
        <f aca="false">IF(AD1761="","",RANK(AD1761,$AD$2:$AD$1780)+COUNTIF($AD$2:AD1761,AD1761)-1)</f>
        <v/>
      </c>
      <c r="AC1761" s="71" t="str">
        <f aca="false">IF(AND(AF1761&gt;0,E1761&gt;=Settings!$B$4),ROUND(J1761,10),"")</f>
        <v/>
      </c>
      <c r="AD1761" s="71" t="str">
        <f aca="false">IF(X1761="HIGH RATE",ROUND(O1761,10),"")</f>
        <v/>
      </c>
      <c r="AE1761" s="71" t="s">
        <v>59</v>
      </c>
      <c r="AF1761" s="73" t="n">
        <f aca="false">SUMIFS(Detail!$L$2:$L$9168,Detail!$C$2:$C$9168,$A1761)</f>
        <v>0</v>
      </c>
      <c r="AG1761" s="74" t="n">
        <f aca="false">SUMIFS(Detail!$N$2:$N$9168,Detail!$C$2:$C$9168,$A1761)</f>
        <v>0</v>
      </c>
    </row>
    <row r="1762" customFormat="false" ht="15" hidden="false" customHeight="false" outlineLevel="0" collapsed="false">
      <c r="A1762" s="71" t="s">
        <v>718</v>
      </c>
      <c r="B1762" s="71" t="s">
        <v>719</v>
      </c>
      <c r="C1762" s="71" t="s">
        <v>716</v>
      </c>
      <c r="D1762" s="71" t="str">
        <f aca="false">IFERROR(INDEX('Brand Map'!$B$4:$B$125,MATCH(C1762,'Brand Map'!$A$4:$A$125,0)),"Other")</f>
        <v>Free / add-on / admin items</v>
      </c>
      <c r="E1762" s="73" t="n">
        <f aca="false">SUMIFS(Detail!$K$2:$K$9168,Detail!$C$2:$C$9168,$A1762)</f>
        <v>4</v>
      </c>
      <c r="F1762" s="73" t="n">
        <f aca="false">SUMIFS(Detail!$E$2:$E$9168,Detail!$C$2:$C$9168,$A1762)</f>
        <v>0</v>
      </c>
      <c r="G1762" s="74" t="n">
        <f aca="false">SUMIFS(Detail!$M$2:$M$9168,Detail!$C$2:$C$9168,$A1762)</f>
        <v>72.72</v>
      </c>
      <c r="H1762" s="74" t="n">
        <f aca="false">SUMIFS(Detail!$D$2:$D$9168,Detail!$C$2:$C$9168,$A1762)</f>
        <v>0</v>
      </c>
      <c r="I1762" s="74" t="n">
        <v>190.9</v>
      </c>
      <c r="J1762" s="51" t="n">
        <f aca="false">IF(E1762&gt;0,AF1762/E1762,0)</f>
        <v>0</v>
      </c>
      <c r="K1762" s="51" t="n">
        <f aca="false">IF(G1762&gt;0,AG1762/G1762,0)</f>
        <v>0</v>
      </c>
      <c r="L1762" s="75" t="n">
        <f aca="false">H1762/Settings!$B$16</f>
        <v>0</v>
      </c>
      <c r="M1762" s="76" t="n">
        <f aca="false">H1762/Settings!$B$20</f>
        <v>0</v>
      </c>
      <c r="N1762" s="77" t="n">
        <f aca="false">E1762*Settings!$B$3</f>
        <v>0.299439823459515</v>
      </c>
      <c r="O1762" s="77" t="n">
        <f aca="false">IF(E1762&gt;0,(AF1762-N1762)/SQRT(E1762*Settings!$B$3*(1-Settings!$B$3)),0)</f>
        <v>-0.568919787642021</v>
      </c>
      <c r="P1762" s="77" t="n">
        <f aca="false">MAX(0,AF1762-N1762)</f>
        <v>0</v>
      </c>
      <c r="Q1762" s="51" t="n">
        <f aca="false">IF(E1762&gt;=Settings!$B$4,(AF1762+Settings!$B$7*Settings!$B$3)/(E1762+Settings!$B$7),Settings!$B$3)</f>
        <v>0.0748599558648786</v>
      </c>
      <c r="R1762" s="78" t="n">
        <f aca="false">PERCENTRANK($H$2:$H$1780,H1762,6)</f>
        <v>0</v>
      </c>
      <c r="S1762" s="78" t="n">
        <f aca="false">PERCENTRANK($Q$2:$Q$1780,Q1762,6)</f>
        <v>0.0646794</v>
      </c>
      <c r="T1762" s="78" t="n">
        <f aca="false">PERCENTRANK($F$2:$F$1780,F1762,6)</f>
        <v>0</v>
      </c>
      <c r="U1762" s="79" t="n">
        <f aca="false">IF(F1762&gt;0,ROUND((Settings!$B$8*T1762+Settings!$B$9*R1762+Settings!$B$10*S1762)/SUM(Settings!$B$8:$B$10),10),0)</f>
        <v>0</v>
      </c>
      <c r="V1762" s="71" t="str">
        <f aca="false">IF(U1762&gt;0,RANK(U1762,$U$2:$U$1780)+COUNTIF($U$2:U1762,U1762)-1,"")</f>
        <v/>
      </c>
      <c r="W1762" s="71" t="str">
        <f aca="false">IF(V1762="","",IF(V1762&lt;=Settings!$B$11,"1 - Fix first",IF(V1762&lt;=Settings!$B$12,"2 - Review","3 - Monitor")))</f>
        <v/>
      </c>
      <c r="X1762" s="71" t="str">
        <f aca="false">IF(AND(E1762&gt;=Settings!$B$4,AF1762&gt;=Settings!$B$5,O1762&gt;=Settings!$B$6),"HIGH RATE","")</f>
        <v/>
      </c>
      <c r="Y1762" s="71" t="str">
        <f aca="false">IF(F1762&gt;0,RANK(F1762,$F$2:$F$1780)+COUNTIF($F$2:F1762,F1762)-1,"")</f>
        <v/>
      </c>
      <c r="Z1762" s="71" t="str">
        <f aca="false">IF(H1762&gt;0,RANK(H1762,$H$2:$H$1780)+COUNTIF($H$2:H1762,H1762)-1,"")</f>
        <v/>
      </c>
      <c r="AA1762" s="71" t="str">
        <f aca="false">IF(AC1762="","",RANK(AC1762,$AC$2:$AC$1780)+COUNTIF($AC$2:AC1762,AC1762)-1)</f>
        <v/>
      </c>
      <c r="AB1762" s="71" t="str">
        <f aca="false">IF(AD1762="","",RANK(AD1762,$AD$2:$AD$1780)+COUNTIF($AD$2:AD1762,AD1762)-1)</f>
        <v/>
      </c>
      <c r="AC1762" s="71" t="str">
        <f aca="false">IF(AND(AF1762&gt;0,E1762&gt;=Settings!$B$4),ROUND(J1762,10),"")</f>
        <v/>
      </c>
      <c r="AD1762" s="71" t="str">
        <f aca="false">IF(X1762="HIGH RATE",ROUND(O1762,10),"")</f>
        <v/>
      </c>
      <c r="AE1762" s="71" t="s">
        <v>60</v>
      </c>
      <c r="AF1762" s="73" t="n">
        <f aca="false">SUMIFS(Detail!$L$2:$L$9168,Detail!$C$2:$C$9168,$A1762)</f>
        <v>0</v>
      </c>
      <c r="AG1762" s="74" t="n">
        <f aca="false">SUMIFS(Detail!$N$2:$N$9168,Detail!$C$2:$C$9168,$A1762)</f>
        <v>0</v>
      </c>
    </row>
    <row r="1763" customFormat="false" ht="15" hidden="false" customHeight="false" outlineLevel="0" collapsed="false">
      <c r="A1763" s="71" t="s">
        <v>708</v>
      </c>
      <c r="B1763" s="71" t="s">
        <v>709</v>
      </c>
      <c r="C1763" s="71" t="s">
        <v>707</v>
      </c>
      <c r="D1763" s="71" t="str">
        <f aca="false">IFERROR(INDEX('Brand Map'!$B$4:$B$125,MATCH(C1763,'Brand Map'!$A$4:$A$125,0)),"Other")</f>
        <v>Other (small prefixes)</v>
      </c>
      <c r="E1763" s="73" t="n">
        <f aca="false">SUMIFS(Detail!$K$2:$K$9168,Detail!$C$2:$C$9168,$A1763)</f>
        <v>1</v>
      </c>
      <c r="F1763" s="73" t="n">
        <f aca="false">SUMIFS(Detail!$E$2:$E$9168,Detail!$C$2:$C$9168,$A1763)</f>
        <v>0</v>
      </c>
      <c r="G1763" s="74" t="n">
        <f aca="false">SUMIFS(Detail!$M$2:$M$9168,Detail!$C$2:$C$9168,$A1763)</f>
        <v>133.74</v>
      </c>
      <c r="H1763" s="74" t="n">
        <f aca="false">SUMIFS(Detail!$D$2:$D$9168,Detail!$C$2:$C$9168,$A1763)</f>
        <v>0</v>
      </c>
      <c r="I1763" s="74" t="n">
        <v>133.74</v>
      </c>
      <c r="J1763" s="51" t="n">
        <f aca="false">IF(E1763&gt;0,AF1763/E1763,0)</f>
        <v>0</v>
      </c>
      <c r="K1763" s="51" t="n">
        <f aca="false">IF(G1763&gt;0,AG1763/G1763,0)</f>
        <v>0</v>
      </c>
      <c r="L1763" s="75" t="n">
        <f aca="false">H1763/Settings!$B$16</f>
        <v>0</v>
      </c>
      <c r="M1763" s="76" t="n">
        <f aca="false">H1763/Settings!$B$20</f>
        <v>0</v>
      </c>
      <c r="N1763" s="77" t="n">
        <f aca="false">E1763*Settings!$B$3</f>
        <v>0.0748599558648786</v>
      </c>
      <c r="O1763" s="77" t="n">
        <f aca="false">IF(E1763&gt;0,(AF1763-N1763)/SQRT(E1763*Settings!$B$3*(1-Settings!$B$3)),0)</f>
        <v>-0.28445989382101</v>
      </c>
      <c r="P1763" s="77" t="n">
        <f aca="false">MAX(0,AF1763-N1763)</f>
        <v>0</v>
      </c>
      <c r="Q1763" s="51" t="n">
        <f aca="false">IF(E1763&gt;=Settings!$B$4,(AF1763+Settings!$B$7*Settings!$B$3)/(E1763+Settings!$B$7),Settings!$B$3)</f>
        <v>0.0748599558648786</v>
      </c>
      <c r="R1763" s="78" t="n">
        <f aca="false">PERCENTRANK($H$2:$H$1780,H1763,6)</f>
        <v>0</v>
      </c>
      <c r="S1763" s="78" t="n">
        <f aca="false">PERCENTRANK($Q$2:$Q$1780,Q1763,6)</f>
        <v>0.0646794</v>
      </c>
      <c r="T1763" s="78" t="n">
        <f aca="false">PERCENTRANK($F$2:$F$1780,F1763,6)</f>
        <v>0</v>
      </c>
      <c r="U1763" s="79" t="n">
        <f aca="false">IF(F1763&gt;0,ROUND((Settings!$B$8*T1763+Settings!$B$9*R1763+Settings!$B$10*S1763)/SUM(Settings!$B$8:$B$10),10),0)</f>
        <v>0</v>
      </c>
      <c r="V1763" s="71" t="str">
        <f aca="false">IF(U1763&gt;0,RANK(U1763,$U$2:$U$1780)+COUNTIF($U$2:U1763,U1763)-1,"")</f>
        <v/>
      </c>
      <c r="W1763" s="71" t="str">
        <f aca="false">IF(V1763="","",IF(V1763&lt;=Settings!$B$11,"1 - Fix first",IF(V1763&lt;=Settings!$B$12,"2 - Review","3 - Monitor")))</f>
        <v/>
      </c>
      <c r="X1763" s="71" t="str">
        <f aca="false">IF(AND(E1763&gt;=Settings!$B$4,AF1763&gt;=Settings!$B$5,O1763&gt;=Settings!$B$6),"HIGH RATE","")</f>
        <v/>
      </c>
      <c r="Y1763" s="71" t="str">
        <f aca="false">IF(F1763&gt;0,RANK(F1763,$F$2:$F$1780)+COUNTIF($F$2:F1763,F1763)-1,"")</f>
        <v/>
      </c>
      <c r="Z1763" s="71" t="str">
        <f aca="false">IF(H1763&gt;0,RANK(H1763,$H$2:$H$1780)+COUNTIF($H$2:H1763,H1763)-1,"")</f>
        <v/>
      </c>
      <c r="AA1763" s="71" t="str">
        <f aca="false">IF(AC1763="","",RANK(AC1763,$AC$2:$AC$1780)+COUNTIF($AC$2:AC1763,AC1763)-1)</f>
        <v/>
      </c>
      <c r="AB1763" s="71" t="str">
        <f aca="false">IF(AD1763="","",RANK(AD1763,$AD$2:$AD$1780)+COUNTIF($AD$2:AD1763,AD1763)-1)</f>
        <v/>
      </c>
      <c r="AC1763" s="71" t="str">
        <f aca="false">IF(AND(AF1763&gt;0,E1763&gt;=Settings!$B$4),ROUND(J1763,10),"")</f>
        <v/>
      </c>
      <c r="AD1763" s="71" t="str">
        <f aca="false">IF(X1763="HIGH RATE",ROUND(O1763,10),"")</f>
        <v/>
      </c>
      <c r="AE1763" s="71" t="s">
        <v>59</v>
      </c>
      <c r="AF1763" s="73" t="n">
        <f aca="false">SUMIFS(Detail!$L$2:$L$9168,Detail!$C$2:$C$9168,$A1763)</f>
        <v>0</v>
      </c>
      <c r="AG1763" s="74" t="n">
        <f aca="false">SUMIFS(Detail!$N$2:$N$9168,Detail!$C$2:$C$9168,$A1763)</f>
        <v>0</v>
      </c>
    </row>
    <row r="1764" customFormat="false" ht="15" hidden="false" customHeight="false" outlineLevel="0" collapsed="false">
      <c r="A1764" s="71" t="s">
        <v>1249</v>
      </c>
      <c r="B1764" s="71" t="s">
        <v>3375</v>
      </c>
      <c r="C1764" s="71" t="s">
        <v>301</v>
      </c>
      <c r="D1764" s="71" t="str">
        <f aca="false">IFERROR(INDEX('Brand Map'!$B$4:$B$125,MATCH(C1764,'Brand Map'!$A$4:$A$125,0)),"Other")</f>
        <v>WBAU</v>
      </c>
      <c r="E1764" s="73" t="n">
        <f aca="false">SUMIFS(Detail!$K$2:$K$9168,Detail!$C$2:$C$9168,$A1764)</f>
        <v>13</v>
      </c>
      <c r="F1764" s="73" t="n">
        <f aca="false">SUMIFS(Detail!$E$2:$E$9168,Detail!$C$2:$C$9168,$A1764)</f>
        <v>0</v>
      </c>
      <c r="G1764" s="74" t="n">
        <f aca="false">SUMIFS(Detail!$M$2:$M$9168,Detail!$C$2:$C$9168,$A1764)</f>
        <v>962.97</v>
      </c>
      <c r="H1764" s="74" t="n">
        <f aca="false">SUMIFS(Detail!$D$2:$D$9168,Detail!$C$2:$C$9168,$A1764)</f>
        <v>0</v>
      </c>
      <c r="I1764" s="74" t="n">
        <v>2812.11</v>
      </c>
      <c r="J1764" s="51" t="n">
        <f aca="false">IF(E1764&gt;0,AF1764/E1764,0)</f>
        <v>0</v>
      </c>
      <c r="K1764" s="51" t="n">
        <f aca="false">IF(G1764&gt;0,AG1764/G1764,0)</f>
        <v>0</v>
      </c>
      <c r="L1764" s="75" t="n">
        <f aca="false">H1764/Settings!$B$16</f>
        <v>0</v>
      </c>
      <c r="M1764" s="76" t="n">
        <f aca="false">H1764/Settings!$B$20</f>
        <v>0</v>
      </c>
      <c r="N1764" s="77" t="n">
        <f aca="false">E1764*Settings!$B$3</f>
        <v>0.973179426243422</v>
      </c>
      <c r="O1764" s="77" t="n">
        <f aca="false">IF(E1764&gt;0,(AF1764-N1764)/SQRT(E1764*Settings!$B$3*(1-Settings!$B$3)),0)</f>
        <v>-1.0256347329847</v>
      </c>
      <c r="P1764" s="77" t="n">
        <f aca="false">MAX(0,AF1764-N1764)</f>
        <v>0</v>
      </c>
      <c r="Q1764" s="51" t="n">
        <f aca="false">IF(E1764&gt;=Settings!$B$4,(AF1764+Settings!$B$7*Settings!$B$3)/(E1764+Settings!$B$7),Settings!$B$3)</f>
        <v>0.0748599558648786</v>
      </c>
      <c r="R1764" s="78" t="n">
        <f aca="false">PERCENTRANK($H$2:$H$1780,H1764,6)</f>
        <v>0</v>
      </c>
      <c r="S1764" s="78" t="n">
        <f aca="false">PERCENTRANK($Q$2:$Q$1780,Q1764,6)</f>
        <v>0.0646794</v>
      </c>
      <c r="T1764" s="78" t="n">
        <f aca="false">PERCENTRANK($F$2:$F$1780,F1764,6)</f>
        <v>0</v>
      </c>
      <c r="U1764" s="79" t="n">
        <f aca="false">IF(F1764&gt;0,ROUND((Settings!$B$8*T1764+Settings!$B$9*R1764+Settings!$B$10*S1764)/SUM(Settings!$B$8:$B$10),10),0)</f>
        <v>0</v>
      </c>
      <c r="V1764" s="71" t="str">
        <f aca="false">IF(U1764&gt;0,RANK(U1764,$U$2:$U$1780)+COUNTIF($U$2:U1764,U1764)-1,"")</f>
        <v/>
      </c>
      <c r="W1764" s="71" t="str">
        <f aca="false">IF(V1764="","",IF(V1764&lt;=Settings!$B$11,"1 - Fix first",IF(V1764&lt;=Settings!$B$12,"2 - Review","3 - Monitor")))</f>
        <v/>
      </c>
      <c r="X1764" s="71" t="str">
        <f aca="false">IF(AND(E1764&gt;=Settings!$B$4,AF1764&gt;=Settings!$B$5,O1764&gt;=Settings!$B$6),"HIGH RATE","")</f>
        <v/>
      </c>
      <c r="Y1764" s="71" t="str">
        <f aca="false">IF(F1764&gt;0,RANK(F1764,$F$2:$F$1780)+COUNTIF($F$2:F1764,F1764)-1,"")</f>
        <v/>
      </c>
      <c r="Z1764" s="71" t="str">
        <f aca="false">IF(H1764&gt;0,RANK(H1764,$H$2:$H$1780)+COUNTIF($H$2:H1764,H1764)-1,"")</f>
        <v/>
      </c>
      <c r="AA1764" s="71" t="str">
        <f aca="false">IF(AC1764="","",RANK(AC1764,$AC$2:$AC$1780)+COUNTIF($AC$2:AC1764,AC1764)-1)</f>
        <v/>
      </c>
      <c r="AB1764" s="71" t="str">
        <f aca="false">IF(AD1764="","",RANK(AD1764,$AD$2:$AD$1780)+COUNTIF($AD$2:AD1764,AD1764)-1)</f>
        <v/>
      </c>
      <c r="AC1764" s="71" t="str">
        <f aca="false">IF(AND(AF1764&gt;0,E1764&gt;=Settings!$B$4),ROUND(J1764,10),"")</f>
        <v/>
      </c>
      <c r="AD1764" s="71" t="str">
        <f aca="false">IF(X1764="HIGH RATE",ROUND(O1764,10),"")</f>
        <v/>
      </c>
      <c r="AE1764" s="71" t="s">
        <v>59</v>
      </c>
      <c r="AF1764" s="73" t="n">
        <f aca="false">SUMIFS(Detail!$L$2:$L$9168,Detail!$C$2:$C$9168,$A1764)</f>
        <v>0</v>
      </c>
      <c r="AG1764" s="74" t="n">
        <f aca="false">SUMIFS(Detail!$N$2:$N$9168,Detail!$C$2:$C$9168,$A1764)</f>
        <v>0</v>
      </c>
    </row>
    <row r="1765" customFormat="false" ht="15" hidden="false" customHeight="false" outlineLevel="0" collapsed="false">
      <c r="A1765" s="71" t="s">
        <v>919</v>
      </c>
      <c r="B1765" s="71" t="s">
        <v>3376</v>
      </c>
      <c r="C1765" s="71" t="s">
        <v>301</v>
      </c>
      <c r="D1765" s="71" t="str">
        <f aca="false">IFERROR(INDEX('Brand Map'!$B$4:$B$125,MATCH(C1765,'Brand Map'!$A$4:$A$125,0)),"Other")</f>
        <v>WBAU</v>
      </c>
      <c r="E1765" s="73" t="n">
        <f aca="false">SUMIFS(Detail!$K$2:$K$9168,Detail!$C$2:$C$9168,$A1765)</f>
        <v>13</v>
      </c>
      <c r="F1765" s="73" t="n">
        <f aca="false">SUMIFS(Detail!$E$2:$E$9168,Detail!$C$2:$C$9168,$A1765)</f>
        <v>0</v>
      </c>
      <c r="G1765" s="74" t="n">
        <f aca="false">SUMIFS(Detail!$M$2:$M$9168,Detail!$C$2:$C$9168,$A1765)</f>
        <v>1113.03</v>
      </c>
      <c r="H1765" s="74" t="n">
        <f aca="false">SUMIFS(Detail!$D$2:$D$9168,Detail!$C$2:$C$9168,$A1765)</f>
        <v>0</v>
      </c>
      <c r="I1765" s="74" t="n">
        <v>3486.03</v>
      </c>
      <c r="J1765" s="51" t="n">
        <f aca="false">IF(E1765&gt;0,AF1765/E1765,0)</f>
        <v>0</v>
      </c>
      <c r="K1765" s="51" t="n">
        <f aca="false">IF(G1765&gt;0,AG1765/G1765,0)</f>
        <v>0</v>
      </c>
      <c r="L1765" s="75" t="n">
        <f aca="false">H1765/Settings!$B$16</f>
        <v>0</v>
      </c>
      <c r="M1765" s="76" t="n">
        <f aca="false">H1765/Settings!$B$20</f>
        <v>0</v>
      </c>
      <c r="N1765" s="77" t="n">
        <f aca="false">E1765*Settings!$B$3</f>
        <v>0.973179426243422</v>
      </c>
      <c r="O1765" s="77" t="n">
        <f aca="false">IF(E1765&gt;0,(AF1765-N1765)/SQRT(E1765*Settings!$B$3*(1-Settings!$B$3)),0)</f>
        <v>-1.0256347329847</v>
      </c>
      <c r="P1765" s="77" t="n">
        <f aca="false">MAX(0,AF1765-N1765)</f>
        <v>0</v>
      </c>
      <c r="Q1765" s="51" t="n">
        <f aca="false">IF(E1765&gt;=Settings!$B$4,(AF1765+Settings!$B$7*Settings!$B$3)/(E1765+Settings!$B$7),Settings!$B$3)</f>
        <v>0.0748599558648786</v>
      </c>
      <c r="R1765" s="78" t="n">
        <f aca="false">PERCENTRANK($H$2:$H$1780,H1765,6)</f>
        <v>0</v>
      </c>
      <c r="S1765" s="78" t="n">
        <f aca="false">PERCENTRANK($Q$2:$Q$1780,Q1765,6)</f>
        <v>0.0646794</v>
      </c>
      <c r="T1765" s="78" t="n">
        <f aca="false">PERCENTRANK($F$2:$F$1780,F1765,6)</f>
        <v>0</v>
      </c>
      <c r="U1765" s="79" t="n">
        <f aca="false">IF(F1765&gt;0,ROUND((Settings!$B$8*T1765+Settings!$B$9*R1765+Settings!$B$10*S1765)/SUM(Settings!$B$8:$B$10),10),0)</f>
        <v>0</v>
      </c>
      <c r="V1765" s="71" t="str">
        <f aca="false">IF(U1765&gt;0,RANK(U1765,$U$2:$U$1780)+COUNTIF($U$2:U1765,U1765)-1,"")</f>
        <v/>
      </c>
      <c r="W1765" s="71" t="str">
        <f aca="false">IF(V1765="","",IF(V1765&lt;=Settings!$B$11,"1 - Fix first",IF(V1765&lt;=Settings!$B$12,"2 - Review","3 - Monitor")))</f>
        <v/>
      </c>
      <c r="X1765" s="71" t="str">
        <f aca="false">IF(AND(E1765&gt;=Settings!$B$4,AF1765&gt;=Settings!$B$5,O1765&gt;=Settings!$B$6),"HIGH RATE","")</f>
        <v/>
      </c>
      <c r="Y1765" s="71" t="str">
        <f aca="false">IF(F1765&gt;0,RANK(F1765,$F$2:$F$1780)+COUNTIF($F$2:F1765,F1765)-1,"")</f>
        <v/>
      </c>
      <c r="Z1765" s="71" t="str">
        <f aca="false">IF(H1765&gt;0,RANK(H1765,$H$2:$H$1780)+COUNTIF($H$2:H1765,H1765)-1,"")</f>
        <v/>
      </c>
      <c r="AA1765" s="71" t="str">
        <f aca="false">IF(AC1765="","",RANK(AC1765,$AC$2:$AC$1780)+COUNTIF($AC$2:AC1765,AC1765)-1)</f>
        <v/>
      </c>
      <c r="AB1765" s="71" t="str">
        <f aca="false">IF(AD1765="","",RANK(AD1765,$AD$2:$AD$1780)+COUNTIF($AD$2:AD1765,AD1765)-1)</f>
        <v/>
      </c>
      <c r="AC1765" s="71" t="str">
        <f aca="false">IF(AND(AF1765&gt;0,E1765&gt;=Settings!$B$4),ROUND(J1765,10),"")</f>
        <v/>
      </c>
      <c r="AD1765" s="71" t="str">
        <f aca="false">IF(X1765="HIGH RATE",ROUND(O1765,10),"")</f>
        <v/>
      </c>
      <c r="AE1765" s="71" t="s">
        <v>59</v>
      </c>
      <c r="AF1765" s="73" t="n">
        <f aca="false">SUMIFS(Detail!$L$2:$L$9168,Detail!$C$2:$C$9168,$A1765)</f>
        <v>0</v>
      </c>
      <c r="AG1765" s="74" t="n">
        <f aca="false">SUMIFS(Detail!$N$2:$N$9168,Detail!$C$2:$C$9168,$A1765)</f>
        <v>0</v>
      </c>
    </row>
    <row r="1766" customFormat="false" ht="15" hidden="false" customHeight="false" outlineLevel="0" collapsed="false">
      <c r="A1766" s="71" t="s">
        <v>1395</v>
      </c>
      <c r="B1766" s="71" t="s">
        <v>3377</v>
      </c>
      <c r="C1766" s="71" t="s">
        <v>301</v>
      </c>
      <c r="D1766" s="71" t="str">
        <f aca="false">IFERROR(INDEX('Brand Map'!$B$4:$B$125,MATCH(C1766,'Brand Map'!$A$4:$A$125,0)),"Other")</f>
        <v>WBAU</v>
      </c>
      <c r="E1766" s="73" t="n">
        <f aca="false">SUMIFS(Detail!$K$2:$K$9168,Detail!$C$2:$C$9168,$A1766)</f>
        <v>9</v>
      </c>
      <c r="F1766" s="73" t="n">
        <f aca="false">SUMIFS(Detail!$E$2:$E$9168,Detail!$C$2:$C$9168,$A1766)</f>
        <v>0</v>
      </c>
      <c r="G1766" s="74" t="n">
        <f aca="false">SUMIFS(Detail!$M$2:$M$9168,Detail!$C$2:$C$9168,$A1766)</f>
        <v>776.85</v>
      </c>
      <c r="H1766" s="74" t="n">
        <f aca="false">SUMIFS(Detail!$D$2:$D$9168,Detail!$C$2:$C$9168,$A1766)</f>
        <v>0</v>
      </c>
      <c r="I1766" s="74" t="n">
        <v>2545.11</v>
      </c>
      <c r="J1766" s="51" t="n">
        <f aca="false">IF(E1766&gt;0,AF1766/E1766,0)</f>
        <v>0</v>
      </c>
      <c r="K1766" s="51" t="n">
        <f aca="false">IF(G1766&gt;0,AG1766/G1766,0)</f>
        <v>0</v>
      </c>
      <c r="L1766" s="75" t="n">
        <f aca="false">H1766/Settings!$B$16</f>
        <v>0</v>
      </c>
      <c r="M1766" s="76" t="n">
        <f aca="false">H1766/Settings!$B$20</f>
        <v>0</v>
      </c>
      <c r="N1766" s="77" t="n">
        <f aca="false">E1766*Settings!$B$3</f>
        <v>0.673739602783908</v>
      </c>
      <c r="O1766" s="77" t="n">
        <f aca="false">IF(E1766&gt;0,(AF1766-N1766)/SQRT(E1766*Settings!$B$3*(1-Settings!$B$3)),0)</f>
        <v>-0.853379681463031</v>
      </c>
      <c r="P1766" s="77" t="n">
        <f aca="false">MAX(0,AF1766-N1766)</f>
        <v>0</v>
      </c>
      <c r="Q1766" s="51" t="n">
        <f aca="false">IF(E1766&gt;=Settings!$B$4,(AF1766+Settings!$B$7*Settings!$B$3)/(E1766+Settings!$B$7),Settings!$B$3)</f>
        <v>0.0748599558648786</v>
      </c>
      <c r="R1766" s="78" t="n">
        <f aca="false">PERCENTRANK($H$2:$H$1780,H1766,6)</f>
        <v>0</v>
      </c>
      <c r="S1766" s="78" t="n">
        <f aca="false">PERCENTRANK($Q$2:$Q$1780,Q1766,6)</f>
        <v>0.0646794</v>
      </c>
      <c r="T1766" s="78" t="n">
        <f aca="false">PERCENTRANK($F$2:$F$1780,F1766,6)</f>
        <v>0</v>
      </c>
      <c r="U1766" s="79" t="n">
        <f aca="false">IF(F1766&gt;0,ROUND((Settings!$B$8*T1766+Settings!$B$9*R1766+Settings!$B$10*S1766)/SUM(Settings!$B$8:$B$10),10),0)</f>
        <v>0</v>
      </c>
      <c r="V1766" s="71" t="str">
        <f aca="false">IF(U1766&gt;0,RANK(U1766,$U$2:$U$1780)+COUNTIF($U$2:U1766,U1766)-1,"")</f>
        <v/>
      </c>
      <c r="W1766" s="71" t="str">
        <f aca="false">IF(V1766="","",IF(V1766&lt;=Settings!$B$11,"1 - Fix first",IF(V1766&lt;=Settings!$B$12,"2 - Review","3 - Monitor")))</f>
        <v/>
      </c>
      <c r="X1766" s="71" t="str">
        <f aca="false">IF(AND(E1766&gt;=Settings!$B$4,AF1766&gt;=Settings!$B$5,O1766&gt;=Settings!$B$6),"HIGH RATE","")</f>
        <v/>
      </c>
      <c r="Y1766" s="71" t="str">
        <f aca="false">IF(F1766&gt;0,RANK(F1766,$F$2:$F$1780)+COUNTIF($F$2:F1766,F1766)-1,"")</f>
        <v/>
      </c>
      <c r="Z1766" s="71" t="str">
        <f aca="false">IF(H1766&gt;0,RANK(H1766,$H$2:$H$1780)+COUNTIF($H$2:H1766,H1766)-1,"")</f>
        <v/>
      </c>
      <c r="AA1766" s="71" t="str">
        <f aca="false">IF(AC1766="","",RANK(AC1766,$AC$2:$AC$1780)+COUNTIF($AC$2:AC1766,AC1766)-1)</f>
        <v/>
      </c>
      <c r="AB1766" s="71" t="str">
        <f aca="false">IF(AD1766="","",RANK(AD1766,$AD$2:$AD$1780)+COUNTIF($AD$2:AD1766,AD1766)-1)</f>
        <v/>
      </c>
      <c r="AC1766" s="71" t="str">
        <f aca="false">IF(AND(AF1766&gt;0,E1766&gt;=Settings!$B$4),ROUND(J1766,10),"")</f>
        <v/>
      </c>
      <c r="AD1766" s="71" t="str">
        <f aca="false">IF(X1766="HIGH RATE",ROUND(O1766,10),"")</f>
        <v/>
      </c>
      <c r="AE1766" s="71" t="s">
        <v>59</v>
      </c>
      <c r="AF1766" s="73" t="n">
        <f aca="false">SUMIFS(Detail!$L$2:$L$9168,Detail!$C$2:$C$9168,$A1766)</f>
        <v>0</v>
      </c>
      <c r="AG1766" s="74" t="n">
        <f aca="false">SUMIFS(Detail!$N$2:$N$9168,Detail!$C$2:$C$9168,$A1766)</f>
        <v>0</v>
      </c>
    </row>
    <row r="1767" customFormat="false" ht="15" hidden="false" customHeight="false" outlineLevel="0" collapsed="false">
      <c r="A1767" s="71" t="s">
        <v>1106</v>
      </c>
      <c r="B1767" s="71" t="s">
        <v>3378</v>
      </c>
      <c r="C1767" s="71" t="s">
        <v>301</v>
      </c>
      <c r="D1767" s="71" t="str">
        <f aca="false">IFERROR(INDEX('Brand Map'!$B$4:$B$125,MATCH(C1767,'Brand Map'!$A$4:$A$125,0)),"Other")</f>
        <v>WBAU</v>
      </c>
      <c r="E1767" s="73" t="n">
        <f aca="false">SUMIFS(Detail!$K$2:$K$9168,Detail!$C$2:$C$9168,$A1767)</f>
        <v>0</v>
      </c>
      <c r="F1767" s="73" t="n">
        <f aca="false">SUMIFS(Detail!$E$2:$E$9168,Detail!$C$2:$C$9168,$A1767)</f>
        <v>0</v>
      </c>
      <c r="G1767" s="74" t="n">
        <f aca="false">SUMIFS(Detail!$M$2:$M$9168,Detail!$C$2:$C$9168,$A1767)</f>
        <v>0</v>
      </c>
      <c r="H1767" s="74" t="n">
        <f aca="false">SUMIFS(Detail!$D$2:$D$9168,Detail!$C$2:$C$9168,$A1767)</f>
        <v>0</v>
      </c>
      <c r="I1767" s="74" t="n">
        <v>439.85</v>
      </c>
      <c r="J1767" s="51" t="n">
        <f aca="false">IF(E1767&gt;0,AF1767/E1767,0)</f>
        <v>0</v>
      </c>
      <c r="K1767" s="51" t="n">
        <f aca="false">IF(G1767&gt;0,AG1767/G1767,0)</f>
        <v>0</v>
      </c>
      <c r="L1767" s="75" t="n">
        <f aca="false">H1767/Settings!$B$16</f>
        <v>0</v>
      </c>
      <c r="M1767" s="76" t="n">
        <f aca="false">H1767/Settings!$B$20</f>
        <v>0</v>
      </c>
      <c r="N1767" s="77" t="n">
        <f aca="false">E1767*Settings!$B$3</f>
        <v>0</v>
      </c>
      <c r="O1767" s="77" t="n">
        <f aca="false">IF(E1767&gt;0,(AF1767-N1767)/SQRT(E1767*Settings!$B$3*(1-Settings!$B$3)),0)</f>
        <v>0</v>
      </c>
      <c r="P1767" s="77" t="n">
        <f aca="false">MAX(0,AF1767-N1767)</f>
        <v>0</v>
      </c>
      <c r="Q1767" s="51" t="n">
        <f aca="false">IF(E1767&gt;=Settings!$B$4,(AF1767+Settings!$B$7*Settings!$B$3)/(E1767+Settings!$B$7),Settings!$B$3)</f>
        <v>0.0748599558648786</v>
      </c>
      <c r="R1767" s="78" t="n">
        <f aca="false">PERCENTRANK($H$2:$H$1780,H1767,6)</f>
        <v>0</v>
      </c>
      <c r="S1767" s="78" t="n">
        <f aca="false">PERCENTRANK($Q$2:$Q$1780,Q1767,6)</f>
        <v>0.0646794</v>
      </c>
      <c r="T1767" s="78" t="n">
        <f aca="false">PERCENTRANK($F$2:$F$1780,F1767,6)</f>
        <v>0</v>
      </c>
      <c r="U1767" s="79" t="n">
        <f aca="false">IF(F1767&gt;0,ROUND((Settings!$B$8*T1767+Settings!$B$9*R1767+Settings!$B$10*S1767)/SUM(Settings!$B$8:$B$10),10),0)</f>
        <v>0</v>
      </c>
      <c r="V1767" s="71" t="str">
        <f aca="false">IF(U1767&gt;0,RANK(U1767,$U$2:$U$1780)+COUNTIF($U$2:U1767,U1767)-1,"")</f>
        <v/>
      </c>
      <c r="W1767" s="71" t="str">
        <f aca="false">IF(V1767="","",IF(V1767&lt;=Settings!$B$11,"1 - Fix first",IF(V1767&lt;=Settings!$B$12,"2 - Review","3 - Monitor")))</f>
        <v/>
      </c>
      <c r="X1767" s="71" t="str">
        <f aca="false">IF(AND(E1767&gt;=Settings!$B$4,AF1767&gt;=Settings!$B$5,O1767&gt;=Settings!$B$6),"HIGH RATE","")</f>
        <v/>
      </c>
      <c r="Y1767" s="71" t="str">
        <f aca="false">IF(F1767&gt;0,RANK(F1767,$F$2:$F$1780)+COUNTIF($F$2:F1767,F1767)-1,"")</f>
        <v/>
      </c>
      <c r="Z1767" s="71" t="str">
        <f aca="false">IF(H1767&gt;0,RANK(H1767,$H$2:$H$1780)+COUNTIF($H$2:H1767,H1767)-1,"")</f>
        <v/>
      </c>
      <c r="AA1767" s="71" t="str">
        <f aca="false">IF(AC1767="","",RANK(AC1767,$AC$2:$AC$1780)+COUNTIF($AC$2:AC1767,AC1767)-1)</f>
        <v/>
      </c>
      <c r="AB1767" s="71" t="str">
        <f aca="false">IF(AD1767="","",RANK(AD1767,$AD$2:$AD$1780)+COUNTIF($AD$2:AD1767,AD1767)-1)</f>
        <v/>
      </c>
      <c r="AC1767" s="71" t="str">
        <f aca="false">IF(AND(AF1767&gt;0,E1767&gt;=Settings!$B$4),ROUND(J1767,10),"")</f>
        <v/>
      </c>
      <c r="AD1767" s="71" t="str">
        <f aca="false">IF(X1767="HIGH RATE",ROUND(O1767,10),"")</f>
        <v/>
      </c>
      <c r="AE1767" s="71" t="s">
        <v>61</v>
      </c>
      <c r="AF1767" s="73" t="n">
        <f aca="false">SUMIFS(Detail!$L$2:$L$9168,Detail!$C$2:$C$9168,$A1767)</f>
        <v>0</v>
      </c>
      <c r="AG1767" s="74" t="n">
        <f aca="false">SUMIFS(Detail!$N$2:$N$9168,Detail!$C$2:$C$9168,$A1767)</f>
        <v>0</v>
      </c>
    </row>
    <row r="1768" customFormat="false" ht="15" hidden="false" customHeight="false" outlineLevel="0" collapsed="false">
      <c r="A1768" s="71" t="s">
        <v>2464</v>
      </c>
      <c r="B1768" s="71" t="s">
        <v>3379</v>
      </c>
      <c r="C1768" s="71" t="s">
        <v>301</v>
      </c>
      <c r="D1768" s="71" t="str">
        <f aca="false">IFERROR(INDEX('Brand Map'!$B$4:$B$125,MATCH(C1768,'Brand Map'!$A$4:$A$125,0)),"Other")</f>
        <v>WBAU</v>
      </c>
      <c r="E1768" s="73" t="n">
        <f aca="false">SUMIFS(Detail!$K$2:$K$9168,Detail!$C$2:$C$9168,$A1768)</f>
        <v>1</v>
      </c>
      <c r="F1768" s="73" t="n">
        <f aca="false">SUMIFS(Detail!$E$2:$E$9168,Detail!$C$2:$C$9168,$A1768)</f>
        <v>0</v>
      </c>
      <c r="G1768" s="74" t="n">
        <f aca="false">SUMIFS(Detail!$M$2:$M$9168,Detail!$C$2:$C$9168,$A1768)</f>
        <v>154.5</v>
      </c>
      <c r="H1768" s="74" t="n">
        <f aca="false">SUMIFS(Detail!$D$2:$D$9168,Detail!$C$2:$C$9168,$A1768)</f>
        <v>0</v>
      </c>
      <c r="I1768" s="74" t="n">
        <v>154.5</v>
      </c>
      <c r="J1768" s="51" t="n">
        <f aca="false">IF(E1768&gt;0,AF1768/E1768,0)</f>
        <v>0</v>
      </c>
      <c r="K1768" s="51" t="n">
        <f aca="false">IF(G1768&gt;0,AG1768/G1768,0)</f>
        <v>0</v>
      </c>
      <c r="L1768" s="75" t="n">
        <f aca="false">H1768/Settings!$B$16</f>
        <v>0</v>
      </c>
      <c r="M1768" s="76" t="n">
        <f aca="false">H1768/Settings!$B$20</f>
        <v>0</v>
      </c>
      <c r="N1768" s="77" t="n">
        <f aca="false">E1768*Settings!$B$3</f>
        <v>0.0748599558648786</v>
      </c>
      <c r="O1768" s="77" t="n">
        <f aca="false">IF(E1768&gt;0,(AF1768-N1768)/SQRT(E1768*Settings!$B$3*(1-Settings!$B$3)),0)</f>
        <v>-0.28445989382101</v>
      </c>
      <c r="P1768" s="77" t="n">
        <f aca="false">MAX(0,AF1768-N1768)</f>
        <v>0</v>
      </c>
      <c r="Q1768" s="51" t="n">
        <f aca="false">IF(E1768&gt;=Settings!$B$4,(AF1768+Settings!$B$7*Settings!$B$3)/(E1768+Settings!$B$7),Settings!$B$3)</f>
        <v>0.0748599558648786</v>
      </c>
      <c r="R1768" s="78" t="n">
        <f aca="false">PERCENTRANK($H$2:$H$1780,H1768,6)</f>
        <v>0</v>
      </c>
      <c r="S1768" s="78" t="n">
        <f aca="false">PERCENTRANK($Q$2:$Q$1780,Q1768,6)</f>
        <v>0.0646794</v>
      </c>
      <c r="T1768" s="78" t="n">
        <f aca="false">PERCENTRANK($F$2:$F$1780,F1768,6)</f>
        <v>0</v>
      </c>
      <c r="U1768" s="79" t="n">
        <f aca="false">IF(F1768&gt;0,ROUND((Settings!$B$8*T1768+Settings!$B$9*R1768+Settings!$B$10*S1768)/SUM(Settings!$B$8:$B$10),10),0)</f>
        <v>0</v>
      </c>
      <c r="V1768" s="71" t="str">
        <f aca="false">IF(U1768&gt;0,RANK(U1768,$U$2:$U$1780)+COUNTIF($U$2:U1768,U1768)-1,"")</f>
        <v/>
      </c>
      <c r="W1768" s="71" t="str">
        <f aca="false">IF(V1768="","",IF(V1768&lt;=Settings!$B$11,"1 - Fix first",IF(V1768&lt;=Settings!$B$12,"2 - Review","3 - Monitor")))</f>
        <v/>
      </c>
      <c r="X1768" s="71" t="str">
        <f aca="false">IF(AND(E1768&gt;=Settings!$B$4,AF1768&gt;=Settings!$B$5,O1768&gt;=Settings!$B$6),"HIGH RATE","")</f>
        <v/>
      </c>
      <c r="Y1768" s="71" t="str">
        <f aca="false">IF(F1768&gt;0,RANK(F1768,$F$2:$F$1780)+COUNTIF($F$2:F1768,F1768)-1,"")</f>
        <v/>
      </c>
      <c r="Z1768" s="71" t="str">
        <f aca="false">IF(H1768&gt;0,RANK(H1768,$H$2:$H$1780)+COUNTIF($H$2:H1768,H1768)-1,"")</f>
        <v/>
      </c>
      <c r="AA1768" s="71" t="str">
        <f aca="false">IF(AC1768="","",RANK(AC1768,$AC$2:$AC$1780)+COUNTIF($AC$2:AC1768,AC1768)-1)</f>
        <v/>
      </c>
      <c r="AB1768" s="71" t="str">
        <f aca="false">IF(AD1768="","",RANK(AD1768,$AD$2:$AD$1780)+COUNTIF($AD$2:AD1768,AD1768)-1)</f>
        <v/>
      </c>
      <c r="AC1768" s="71" t="str">
        <f aca="false">IF(AND(AF1768&gt;0,E1768&gt;=Settings!$B$4),ROUND(J1768,10),"")</f>
        <v/>
      </c>
      <c r="AD1768" s="71" t="str">
        <f aca="false">IF(X1768="HIGH RATE",ROUND(O1768,10),"")</f>
        <v/>
      </c>
      <c r="AE1768" s="71" t="s">
        <v>61</v>
      </c>
      <c r="AF1768" s="73" t="n">
        <f aca="false">SUMIFS(Detail!$L$2:$L$9168,Detail!$C$2:$C$9168,$A1768)</f>
        <v>0</v>
      </c>
      <c r="AG1768" s="74" t="n">
        <f aca="false">SUMIFS(Detail!$N$2:$N$9168,Detail!$C$2:$C$9168,$A1768)</f>
        <v>0</v>
      </c>
    </row>
    <row r="1769" customFormat="false" ht="15" hidden="false" customHeight="false" outlineLevel="0" collapsed="false">
      <c r="A1769" s="71" t="s">
        <v>996</v>
      </c>
      <c r="B1769" s="71" t="s">
        <v>3380</v>
      </c>
      <c r="C1769" s="71" t="s">
        <v>857</v>
      </c>
      <c r="D1769" s="71" t="str">
        <f aca="false">IFERROR(INDEX('Brand Map'!$B$4:$B$125,MATCH(C1769,'Brand Map'!$A$4:$A$125,0)),"Other")</f>
        <v>Other (small prefixes)</v>
      </c>
      <c r="E1769" s="73" t="n">
        <f aca="false">SUMIFS(Detail!$K$2:$K$9168,Detail!$C$2:$C$9168,$A1769)</f>
        <v>0</v>
      </c>
      <c r="F1769" s="73" t="n">
        <f aca="false">SUMIFS(Detail!$E$2:$E$9168,Detail!$C$2:$C$9168,$A1769)</f>
        <v>0</v>
      </c>
      <c r="G1769" s="74" t="n">
        <f aca="false">SUMIFS(Detail!$M$2:$M$9168,Detail!$C$2:$C$9168,$A1769)</f>
        <v>0</v>
      </c>
      <c r="H1769" s="74" t="n">
        <f aca="false">SUMIFS(Detail!$D$2:$D$9168,Detail!$C$2:$C$9168,$A1769)</f>
        <v>0</v>
      </c>
      <c r="I1769" s="74" t="n">
        <v>849.42</v>
      </c>
      <c r="J1769" s="51" t="n">
        <f aca="false">IF(E1769&gt;0,AF1769/E1769,0)</f>
        <v>0</v>
      </c>
      <c r="K1769" s="51" t="n">
        <f aca="false">IF(G1769&gt;0,AG1769/G1769,0)</f>
        <v>0</v>
      </c>
      <c r="L1769" s="75" t="n">
        <f aca="false">H1769/Settings!$B$16</f>
        <v>0</v>
      </c>
      <c r="M1769" s="76" t="n">
        <f aca="false">H1769/Settings!$B$20</f>
        <v>0</v>
      </c>
      <c r="N1769" s="77" t="n">
        <f aca="false">E1769*Settings!$B$3</f>
        <v>0</v>
      </c>
      <c r="O1769" s="77" t="n">
        <f aca="false">IF(E1769&gt;0,(AF1769-N1769)/SQRT(E1769*Settings!$B$3*(1-Settings!$B$3)),0)</f>
        <v>0</v>
      </c>
      <c r="P1769" s="77" t="n">
        <f aca="false">MAX(0,AF1769-N1769)</f>
        <v>0</v>
      </c>
      <c r="Q1769" s="51" t="n">
        <f aca="false">IF(E1769&gt;=Settings!$B$4,(AF1769+Settings!$B$7*Settings!$B$3)/(E1769+Settings!$B$7),Settings!$B$3)</f>
        <v>0.0748599558648786</v>
      </c>
      <c r="R1769" s="78" t="n">
        <f aca="false">PERCENTRANK($H$2:$H$1780,H1769,6)</f>
        <v>0</v>
      </c>
      <c r="S1769" s="78" t="n">
        <f aca="false">PERCENTRANK($Q$2:$Q$1780,Q1769,6)</f>
        <v>0.0646794</v>
      </c>
      <c r="T1769" s="78" t="n">
        <f aca="false">PERCENTRANK($F$2:$F$1780,F1769,6)</f>
        <v>0</v>
      </c>
      <c r="U1769" s="79" t="n">
        <f aca="false">IF(F1769&gt;0,ROUND((Settings!$B$8*T1769+Settings!$B$9*R1769+Settings!$B$10*S1769)/SUM(Settings!$B$8:$B$10),10),0)</f>
        <v>0</v>
      </c>
      <c r="V1769" s="71" t="str">
        <f aca="false">IF(U1769&gt;0,RANK(U1769,$U$2:$U$1780)+COUNTIF($U$2:U1769,U1769)-1,"")</f>
        <v/>
      </c>
      <c r="W1769" s="71" t="str">
        <f aca="false">IF(V1769="","",IF(V1769&lt;=Settings!$B$11,"1 - Fix first",IF(V1769&lt;=Settings!$B$12,"2 - Review","3 - Monitor")))</f>
        <v/>
      </c>
      <c r="X1769" s="71" t="str">
        <f aca="false">IF(AND(E1769&gt;=Settings!$B$4,AF1769&gt;=Settings!$B$5,O1769&gt;=Settings!$B$6),"HIGH RATE","")</f>
        <v/>
      </c>
      <c r="Y1769" s="71" t="str">
        <f aca="false">IF(F1769&gt;0,RANK(F1769,$F$2:$F$1780)+COUNTIF($F$2:F1769,F1769)-1,"")</f>
        <v/>
      </c>
      <c r="Z1769" s="71" t="str">
        <f aca="false">IF(H1769&gt;0,RANK(H1769,$H$2:$H$1780)+COUNTIF($H$2:H1769,H1769)-1,"")</f>
        <v/>
      </c>
      <c r="AA1769" s="71" t="str">
        <f aca="false">IF(AC1769="","",RANK(AC1769,$AC$2:$AC$1780)+COUNTIF($AC$2:AC1769,AC1769)-1)</f>
        <v/>
      </c>
      <c r="AB1769" s="71" t="str">
        <f aca="false">IF(AD1769="","",RANK(AD1769,$AD$2:$AD$1780)+COUNTIF($AD$2:AD1769,AD1769)-1)</f>
        <v/>
      </c>
      <c r="AC1769" s="71" t="str">
        <f aca="false">IF(AND(AF1769&gt;0,E1769&gt;=Settings!$B$4),ROUND(J1769,10),"")</f>
        <v/>
      </c>
      <c r="AD1769" s="71" t="str">
        <f aca="false">IF(X1769="HIGH RATE",ROUND(O1769,10),"")</f>
        <v/>
      </c>
      <c r="AE1769" s="71" t="s">
        <v>59</v>
      </c>
      <c r="AF1769" s="73" t="n">
        <f aca="false">SUMIFS(Detail!$L$2:$L$9168,Detail!$C$2:$C$9168,$A1769)</f>
        <v>0</v>
      </c>
      <c r="AG1769" s="74" t="n">
        <f aca="false">SUMIFS(Detail!$N$2:$N$9168,Detail!$C$2:$C$9168,$A1769)</f>
        <v>0</v>
      </c>
    </row>
    <row r="1770" customFormat="false" ht="15" hidden="false" customHeight="false" outlineLevel="0" collapsed="false">
      <c r="A1770" s="71" t="s">
        <v>1619</v>
      </c>
      <c r="B1770" s="71" t="s">
        <v>3381</v>
      </c>
      <c r="C1770" s="71" t="s">
        <v>857</v>
      </c>
      <c r="D1770" s="71" t="str">
        <f aca="false">IFERROR(INDEX('Brand Map'!$B$4:$B$125,MATCH(C1770,'Brand Map'!$A$4:$A$125,0)),"Other")</f>
        <v>Other (small prefixes)</v>
      </c>
      <c r="E1770" s="73" t="n">
        <f aca="false">SUMIFS(Detail!$K$2:$K$9168,Detail!$C$2:$C$9168,$A1770)</f>
        <v>0</v>
      </c>
      <c r="F1770" s="73" t="n">
        <f aca="false">SUMIFS(Detail!$E$2:$E$9168,Detail!$C$2:$C$9168,$A1770)</f>
        <v>0</v>
      </c>
      <c r="G1770" s="74" t="n">
        <f aca="false">SUMIFS(Detail!$M$2:$M$9168,Detail!$C$2:$C$9168,$A1770)</f>
        <v>0</v>
      </c>
      <c r="H1770" s="74" t="n">
        <f aca="false">SUMIFS(Detail!$D$2:$D$9168,Detail!$C$2:$C$9168,$A1770)</f>
        <v>0</v>
      </c>
      <c r="I1770" s="74" t="n">
        <v>260.95</v>
      </c>
      <c r="J1770" s="51" t="n">
        <f aca="false">IF(E1770&gt;0,AF1770/E1770,0)</f>
        <v>0</v>
      </c>
      <c r="K1770" s="51" t="n">
        <f aca="false">IF(G1770&gt;0,AG1770/G1770,0)</f>
        <v>0</v>
      </c>
      <c r="L1770" s="75" t="n">
        <f aca="false">H1770/Settings!$B$16</f>
        <v>0</v>
      </c>
      <c r="M1770" s="76" t="n">
        <f aca="false">H1770/Settings!$B$20</f>
        <v>0</v>
      </c>
      <c r="N1770" s="77" t="n">
        <f aca="false">E1770*Settings!$B$3</f>
        <v>0</v>
      </c>
      <c r="O1770" s="77" t="n">
        <f aca="false">IF(E1770&gt;0,(AF1770-N1770)/SQRT(E1770*Settings!$B$3*(1-Settings!$B$3)),0)</f>
        <v>0</v>
      </c>
      <c r="P1770" s="77" t="n">
        <f aca="false">MAX(0,AF1770-N1770)</f>
        <v>0</v>
      </c>
      <c r="Q1770" s="51" t="n">
        <f aca="false">IF(E1770&gt;=Settings!$B$4,(AF1770+Settings!$B$7*Settings!$B$3)/(E1770+Settings!$B$7),Settings!$B$3)</f>
        <v>0.0748599558648786</v>
      </c>
      <c r="R1770" s="78" t="n">
        <f aca="false">PERCENTRANK($H$2:$H$1780,H1770,6)</f>
        <v>0</v>
      </c>
      <c r="S1770" s="78" t="n">
        <f aca="false">PERCENTRANK($Q$2:$Q$1780,Q1770,6)</f>
        <v>0.0646794</v>
      </c>
      <c r="T1770" s="78" t="n">
        <f aca="false">PERCENTRANK($F$2:$F$1780,F1770,6)</f>
        <v>0</v>
      </c>
      <c r="U1770" s="79" t="n">
        <f aca="false">IF(F1770&gt;0,ROUND((Settings!$B$8*T1770+Settings!$B$9*R1770+Settings!$B$10*S1770)/SUM(Settings!$B$8:$B$10),10),0)</f>
        <v>0</v>
      </c>
      <c r="V1770" s="71" t="str">
        <f aca="false">IF(U1770&gt;0,RANK(U1770,$U$2:$U$1780)+COUNTIF($U$2:U1770,U1770)-1,"")</f>
        <v/>
      </c>
      <c r="W1770" s="71" t="str">
        <f aca="false">IF(V1770="","",IF(V1770&lt;=Settings!$B$11,"1 - Fix first",IF(V1770&lt;=Settings!$B$12,"2 - Review","3 - Monitor")))</f>
        <v/>
      </c>
      <c r="X1770" s="71" t="str">
        <f aca="false">IF(AND(E1770&gt;=Settings!$B$4,AF1770&gt;=Settings!$B$5,O1770&gt;=Settings!$B$6),"HIGH RATE","")</f>
        <v/>
      </c>
      <c r="Y1770" s="71" t="str">
        <f aca="false">IF(F1770&gt;0,RANK(F1770,$F$2:$F$1780)+COUNTIF($F$2:F1770,F1770)-1,"")</f>
        <v/>
      </c>
      <c r="Z1770" s="71" t="str">
        <f aca="false">IF(H1770&gt;0,RANK(H1770,$H$2:$H$1780)+COUNTIF($H$2:H1770,H1770)-1,"")</f>
        <v/>
      </c>
      <c r="AA1770" s="71" t="str">
        <f aca="false">IF(AC1770="","",RANK(AC1770,$AC$2:$AC$1780)+COUNTIF($AC$2:AC1770,AC1770)-1)</f>
        <v/>
      </c>
      <c r="AB1770" s="71" t="str">
        <f aca="false">IF(AD1770="","",RANK(AD1770,$AD$2:$AD$1780)+COUNTIF($AD$2:AD1770,AD1770)-1)</f>
        <v/>
      </c>
      <c r="AC1770" s="71" t="str">
        <f aca="false">IF(AND(AF1770&gt;0,E1770&gt;=Settings!$B$4),ROUND(J1770,10),"")</f>
        <v/>
      </c>
      <c r="AD1770" s="71" t="str">
        <f aca="false">IF(X1770="HIGH RATE",ROUND(O1770,10),"")</f>
        <v/>
      </c>
      <c r="AE1770" s="71" t="s">
        <v>59</v>
      </c>
      <c r="AF1770" s="73" t="n">
        <f aca="false">SUMIFS(Detail!$L$2:$L$9168,Detail!$C$2:$C$9168,$A1770)</f>
        <v>0</v>
      </c>
      <c r="AG1770" s="74" t="n">
        <f aca="false">SUMIFS(Detail!$N$2:$N$9168,Detail!$C$2:$C$9168,$A1770)</f>
        <v>0</v>
      </c>
    </row>
    <row r="1771" customFormat="false" ht="15" hidden="false" customHeight="false" outlineLevel="0" collapsed="false">
      <c r="A1771" s="71" t="s">
        <v>981</v>
      </c>
      <c r="B1771" s="71" t="s">
        <v>3382</v>
      </c>
      <c r="C1771" s="71" t="s">
        <v>857</v>
      </c>
      <c r="D1771" s="71" t="str">
        <f aca="false">IFERROR(INDEX('Brand Map'!$B$4:$B$125,MATCH(C1771,'Brand Map'!$A$4:$A$125,0)),"Other")</f>
        <v>Other (small prefixes)</v>
      </c>
      <c r="E1771" s="73" t="n">
        <f aca="false">SUMIFS(Detail!$K$2:$K$9168,Detail!$C$2:$C$9168,$A1771)</f>
        <v>0</v>
      </c>
      <c r="F1771" s="73" t="n">
        <f aca="false">SUMIFS(Detail!$E$2:$E$9168,Detail!$C$2:$C$9168,$A1771)</f>
        <v>0</v>
      </c>
      <c r="G1771" s="74" t="n">
        <f aca="false">SUMIFS(Detail!$M$2:$M$9168,Detail!$C$2:$C$9168,$A1771)</f>
        <v>0</v>
      </c>
      <c r="H1771" s="74" t="n">
        <f aca="false">SUMIFS(Detail!$D$2:$D$9168,Detail!$C$2:$C$9168,$A1771)</f>
        <v>0</v>
      </c>
      <c r="I1771" s="74" t="n">
        <v>2699.44</v>
      </c>
      <c r="J1771" s="51" t="n">
        <f aca="false">IF(E1771&gt;0,AF1771/E1771,0)</f>
        <v>0</v>
      </c>
      <c r="K1771" s="51" t="n">
        <f aca="false">IF(G1771&gt;0,AG1771/G1771,0)</f>
        <v>0</v>
      </c>
      <c r="L1771" s="75" t="n">
        <f aca="false">H1771/Settings!$B$16</f>
        <v>0</v>
      </c>
      <c r="M1771" s="76" t="n">
        <f aca="false">H1771/Settings!$B$20</f>
        <v>0</v>
      </c>
      <c r="N1771" s="77" t="n">
        <f aca="false">E1771*Settings!$B$3</f>
        <v>0</v>
      </c>
      <c r="O1771" s="77" t="n">
        <f aca="false">IF(E1771&gt;0,(AF1771-N1771)/SQRT(E1771*Settings!$B$3*(1-Settings!$B$3)),0)</f>
        <v>0</v>
      </c>
      <c r="P1771" s="77" t="n">
        <f aca="false">MAX(0,AF1771-N1771)</f>
        <v>0</v>
      </c>
      <c r="Q1771" s="51" t="n">
        <f aca="false">IF(E1771&gt;=Settings!$B$4,(AF1771+Settings!$B$7*Settings!$B$3)/(E1771+Settings!$B$7),Settings!$B$3)</f>
        <v>0.0748599558648786</v>
      </c>
      <c r="R1771" s="78" t="n">
        <f aca="false">PERCENTRANK($H$2:$H$1780,H1771,6)</f>
        <v>0</v>
      </c>
      <c r="S1771" s="78" t="n">
        <f aca="false">PERCENTRANK($Q$2:$Q$1780,Q1771,6)</f>
        <v>0.0646794</v>
      </c>
      <c r="T1771" s="78" t="n">
        <f aca="false">PERCENTRANK($F$2:$F$1780,F1771,6)</f>
        <v>0</v>
      </c>
      <c r="U1771" s="79" t="n">
        <f aca="false">IF(F1771&gt;0,ROUND((Settings!$B$8*T1771+Settings!$B$9*R1771+Settings!$B$10*S1771)/SUM(Settings!$B$8:$B$10),10),0)</f>
        <v>0</v>
      </c>
      <c r="V1771" s="71" t="str">
        <f aca="false">IF(U1771&gt;0,RANK(U1771,$U$2:$U$1780)+COUNTIF($U$2:U1771,U1771)-1,"")</f>
        <v/>
      </c>
      <c r="W1771" s="71" t="str">
        <f aca="false">IF(V1771="","",IF(V1771&lt;=Settings!$B$11,"1 - Fix first",IF(V1771&lt;=Settings!$B$12,"2 - Review","3 - Monitor")))</f>
        <v/>
      </c>
      <c r="X1771" s="71" t="str">
        <f aca="false">IF(AND(E1771&gt;=Settings!$B$4,AF1771&gt;=Settings!$B$5,O1771&gt;=Settings!$B$6),"HIGH RATE","")</f>
        <v/>
      </c>
      <c r="Y1771" s="71" t="str">
        <f aca="false">IF(F1771&gt;0,RANK(F1771,$F$2:$F$1780)+COUNTIF($F$2:F1771,F1771)-1,"")</f>
        <v/>
      </c>
      <c r="Z1771" s="71" t="str">
        <f aca="false">IF(H1771&gt;0,RANK(H1771,$H$2:$H$1780)+COUNTIF($H$2:H1771,H1771)-1,"")</f>
        <v/>
      </c>
      <c r="AA1771" s="71" t="str">
        <f aca="false">IF(AC1771="","",RANK(AC1771,$AC$2:$AC$1780)+COUNTIF($AC$2:AC1771,AC1771)-1)</f>
        <v/>
      </c>
      <c r="AB1771" s="71" t="str">
        <f aca="false">IF(AD1771="","",RANK(AD1771,$AD$2:$AD$1780)+COUNTIF($AD$2:AD1771,AD1771)-1)</f>
        <v/>
      </c>
      <c r="AC1771" s="71" t="str">
        <f aca="false">IF(AND(AF1771&gt;0,E1771&gt;=Settings!$B$4),ROUND(J1771,10),"")</f>
        <v/>
      </c>
      <c r="AD1771" s="71" t="str">
        <f aca="false">IF(X1771="HIGH RATE",ROUND(O1771,10),"")</f>
        <v/>
      </c>
      <c r="AE1771" s="71" t="s">
        <v>59</v>
      </c>
      <c r="AF1771" s="73" t="n">
        <f aca="false">SUMIFS(Detail!$L$2:$L$9168,Detail!$C$2:$C$9168,$A1771)</f>
        <v>0</v>
      </c>
      <c r="AG1771" s="74" t="n">
        <f aca="false">SUMIFS(Detail!$N$2:$N$9168,Detail!$C$2:$C$9168,$A1771)</f>
        <v>0</v>
      </c>
    </row>
    <row r="1772" customFormat="false" ht="15" hidden="false" customHeight="false" outlineLevel="0" collapsed="false">
      <c r="A1772" s="71" t="s">
        <v>858</v>
      </c>
      <c r="B1772" s="71" t="s">
        <v>859</v>
      </c>
      <c r="C1772" s="71" t="s">
        <v>857</v>
      </c>
      <c r="D1772" s="71" t="str">
        <f aca="false">IFERROR(INDEX('Brand Map'!$B$4:$B$125,MATCH(C1772,'Brand Map'!$A$4:$A$125,0)),"Other")</f>
        <v>Other (small prefixes)</v>
      </c>
      <c r="E1772" s="73" t="n">
        <f aca="false">SUMIFS(Detail!$K$2:$K$9168,Detail!$C$2:$C$9168,$A1772)</f>
        <v>0</v>
      </c>
      <c r="F1772" s="73" t="n">
        <f aca="false">SUMIFS(Detail!$E$2:$E$9168,Detail!$C$2:$C$9168,$A1772)</f>
        <v>0</v>
      </c>
      <c r="G1772" s="74" t="n">
        <f aca="false">SUMIFS(Detail!$M$2:$M$9168,Detail!$C$2:$C$9168,$A1772)</f>
        <v>0</v>
      </c>
      <c r="H1772" s="74" t="n">
        <f aca="false">SUMIFS(Detail!$D$2:$D$9168,Detail!$C$2:$C$9168,$A1772)</f>
        <v>0</v>
      </c>
      <c r="I1772" s="74" t="n">
        <v>4220.34</v>
      </c>
      <c r="J1772" s="51" t="n">
        <f aca="false">IF(E1772&gt;0,AF1772/E1772,0)</f>
        <v>0</v>
      </c>
      <c r="K1772" s="51" t="n">
        <f aca="false">IF(G1772&gt;0,AG1772/G1772,0)</f>
        <v>0</v>
      </c>
      <c r="L1772" s="75" t="n">
        <f aca="false">H1772/Settings!$B$16</f>
        <v>0</v>
      </c>
      <c r="M1772" s="76" t="n">
        <f aca="false">H1772/Settings!$B$20</f>
        <v>0</v>
      </c>
      <c r="N1772" s="77" t="n">
        <f aca="false">E1772*Settings!$B$3</f>
        <v>0</v>
      </c>
      <c r="O1772" s="77" t="n">
        <f aca="false">IF(E1772&gt;0,(AF1772-N1772)/SQRT(E1772*Settings!$B$3*(1-Settings!$B$3)),0)</f>
        <v>0</v>
      </c>
      <c r="P1772" s="77" t="n">
        <f aca="false">MAX(0,AF1772-N1772)</f>
        <v>0</v>
      </c>
      <c r="Q1772" s="51" t="n">
        <f aca="false">IF(E1772&gt;=Settings!$B$4,(AF1772+Settings!$B$7*Settings!$B$3)/(E1772+Settings!$B$7),Settings!$B$3)</f>
        <v>0.0748599558648786</v>
      </c>
      <c r="R1772" s="78" t="n">
        <f aca="false">PERCENTRANK($H$2:$H$1780,H1772,6)</f>
        <v>0</v>
      </c>
      <c r="S1772" s="78" t="n">
        <f aca="false">PERCENTRANK($Q$2:$Q$1780,Q1772,6)</f>
        <v>0.0646794</v>
      </c>
      <c r="T1772" s="78" t="n">
        <f aca="false">PERCENTRANK($F$2:$F$1780,F1772,6)</f>
        <v>0</v>
      </c>
      <c r="U1772" s="79" t="n">
        <f aca="false">IF(F1772&gt;0,ROUND((Settings!$B$8*T1772+Settings!$B$9*R1772+Settings!$B$10*S1772)/SUM(Settings!$B$8:$B$10),10),0)</f>
        <v>0</v>
      </c>
      <c r="V1772" s="71" t="str">
        <f aca="false">IF(U1772&gt;0,RANK(U1772,$U$2:$U$1780)+COUNTIF($U$2:U1772,U1772)-1,"")</f>
        <v/>
      </c>
      <c r="W1772" s="71" t="str">
        <f aca="false">IF(V1772="","",IF(V1772&lt;=Settings!$B$11,"1 - Fix first",IF(V1772&lt;=Settings!$B$12,"2 - Review","3 - Monitor")))</f>
        <v/>
      </c>
      <c r="X1772" s="71" t="str">
        <f aca="false">IF(AND(E1772&gt;=Settings!$B$4,AF1772&gt;=Settings!$B$5,O1772&gt;=Settings!$B$6),"HIGH RATE","")</f>
        <v/>
      </c>
      <c r="Y1772" s="71" t="str">
        <f aca="false">IF(F1772&gt;0,RANK(F1772,$F$2:$F$1780)+COUNTIF($F$2:F1772,F1772)-1,"")</f>
        <v/>
      </c>
      <c r="Z1772" s="71" t="str">
        <f aca="false">IF(H1772&gt;0,RANK(H1772,$H$2:$H$1780)+COUNTIF($H$2:H1772,H1772)-1,"")</f>
        <v/>
      </c>
      <c r="AA1772" s="71" t="str">
        <f aca="false">IF(AC1772="","",RANK(AC1772,$AC$2:$AC$1780)+COUNTIF($AC$2:AC1772,AC1772)-1)</f>
        <v/>
      </c>
      <c r="AB1772" s="71" t="str">
        <f aca="false">IF(AD1772="","",RANK(AD1772,$AD$2:$AD$1780)+COUNTIF($AD$2:AD1772,AD1772)-1)</f>
        <v/>
      </c>
      <c r="AC1772" s="71" t="str">
        <f aca="false">IF(AND(AF1772&gt;0,E1772&gt;=Settings!$B$4),ROUND(J1772,10),"")</f>
        <v/>
      </c>
      <c r="AD1772" s="71" t="str">
        <f aca="false">IF(X1772="HIGH RATE",ROUND(O1772,10),"")</f>
        <v/>
      </c>
      <c r="AE1772" s="71" t="s">
        <v>59</v>
      </c>
      <c r="AF1772" s="73" t="n">
        <f aca="false">SUMIFS(Detail!$L$2:$L$9168,Detail!$C$2:$C$9168,$A1772)</f>
        <v>0</v>
      </c>
      <c r="AG1772" s="74" t="n">
        <f aca="false">SUMIFS(Detail!$N$2:$N$9168,Detail!$C$2:$C$9168,$A1772)</f>
        <v>0</v>
      </c>
    </row>
    <row r="1773" customFormat="false" ht="15" hidden="false" customHeight="false" outlineLevel="0" collapsed="false">
      <c r="A1773" s="71" t="s">
        <v>1346</v>
      </c>
      <c r="B1773" s="71" t="s">
        <v>3383</v>
      </c>
      <c r="C1773" s="71" t="s">
        <v>857</v>
      </c>
      <c r="D1773" s="71" t="str">
        <f aca="false">IFERROR(INDEX('Brand Map'!$B$4:$B$125,MATCH(C1773,'Brand Map'!$A$4:$A$125,0)),"Other")</f>
        <v>Other (small prefixes)</v>
      </c>
      <c r="E1773" s="73" t="n">
        <f aca="false">SUMIFS(Detail!$K$2:$K$9168,Detail!$C$2:$C$9168,$A1773)</f>
        <v>0</v>
      </c>
      <c r="F1773" s="73" t="n">
        <f aca="false">SUMIFS(Detail!$E$2:$E$9168,Detail!$C$2:$C$9168,$A1773)</f>
        <v>0</v>
      </c>
      <c r="G1773" s="74" t="n">
        <f aca="false">SUMIFS(Detail!$M$2:$M$9168,Detail!$C$2:$C$9168,$A1773)</f>
        <v>0</v>
      </c>
      <c r="H1773" s="74" t="n">
        <f aca="false">SUMIFS(Detail!$D$2:$D$9168,Detail!$C$2:$C$9168,$A1773)</f>
        <v>0</v>
      </c>
      <c r="I1773" s="74" t="n">
        <v>2729.94</v>
      </c>
      <c r="J1773" s="51" t="n">
        <f aca="false">IF(E1773&gt;0,AF1773/E1773,0)</f>
        <v>0</v>
      </c>
      <c r="K1773" s="51" t="n">
        <f aca="false">IF(G1773&gt;0,AG1773/G1773,0)</f>
        <v>0</v>
      </c>
      <c r="L1773" s="75" t="n">
        <f aca="false">H1773/Settings!$B$16</f>
        <v>0</v>
      </c>
      <c r="M1773" s="76" t="n">
        <f aca="false">H1773/Settings!$B$20</f>
        <v>0</v>
      </c>
      <c r="N1773" s="77" t="n">
        <f aca="false">E1773*Settings!$B$3</f>
        <v>0</v>
      </c>
      <c r="O1773" s="77" t="n">
        <f aca="false">IF(E1773&gt;0,(AF1773-N1773)/SQRT(E1773*Settings!$B$3*(1-Settings!$B$3)),0)</f>
        <v>0</v>
      </c>
      <c r="P1773" s="77" t="n">
        <f aca="false">MAX(0,AF1773-N1773)</f>
        <v>0</v>
      </c>
      <c r="Q1773" s="51" t="n">
        <f aca="false">IF(E1773&gt;=Settings!$B$4,(AF1773+Settings!$B$7*Settings!$B$3)/(E1773+Settings!$B$7),Settings!$B$3)</f>
        <v>0.0748599558648786</v>
      </c>
      <c r="R1773" s="78" t="n">
        <f aca="false">PERCENTRANK($H$2:$H$1780,H1773,6)</f>
        <v>0</v>
      </c>
      <c r="S1773" s="78" t="n">
        <f aca="false">PERCENTRANK($Q$2:$Q$1780,Q1773,6)</f>
        <v>0.0646794</v>
      </c>
      <c r="T1773" s="78" t="n">
        <f aca="false">PERCENTRANK($F$2:$F$1780,F1773,6)</f>
        <v>0</v>
      </c>
      <c r="U1773" s="79" t="n">
        <f aca="false">IF(F1773&gt;0,ROUND((Settings!$B$8*T1773+Settings!$B$9*R1773+Settings!$B$10*S1773)/SUM(Settings!$B$8:$B$10),10),0)</f>
        <v>0</v>
      </c>
      <c r="V1773" s="71" t="str">
        <f aca="false">IF(U1773&gt;0,RANK(U1773,$U$2:$U$1780)+COUNTIF($U$2:U1773,U1773)-1,"")</f>
        <v/>
      </c>
      <c r="W1773" s="71" t="str">
        <f aca="false">IF(V1773="","",IF(V1773&lt;=Settings!$B$11,"1 - Fix first",IF(V1773&lt;=Settings!$B$12,"2 - Review","3 - Monitor")))</f>
        <v/>
      </c>
      <c r="X1773" s="71" t="str">
        <f aca="false">IF(AND(E1773&gt;=Settings!$B$4,AF1773&gt;=Settings!$B$5,O1773&gt;=Settings!$B$6),"HIGH RATE","")</f>
        <v/>
      </c>
      <c r="Y1773" s="71" t="str">
        <f aca="false">IF(F1773&gt;0,RANK(F1773,$F$2:$F$1780)+COUNTIF($F$2:F1773,F1773)-1,"")</f>
        <v/>
      </c>
      <c r="Z1773" s="71" t="str">
        <f aca="false">IF(H1773&gt;0,RANK(H1773,$H$2:$H$1780)+COUNTIF($H$2:H1773,H1773)-1,"")</f>
        <v/>
      </c>
      <c r="AA1773" s="71" t="str">
        <f aca="false">IF(AC1773="","",RANK(AC1773,$AC$2:$AC$1780)+COUNTIF($AC$2:AC1773,AC1773)-1)</f>
        <v/>
      </c>
      <c r="AB1773" s="71" t="str">
        <f aca="false">IF(AD1773="","",RANK(AD1773,$AD$2:$AD$1780)+COUNTIF($AD$2:AD1773,AD1773)-1)</f>
        <v/>
      </c>
      <c r="AC1773" s="71" t="str">
        <f aca="false">IF(AND(AF1773&gt;0,E1773&gt;=Settings!$B$4),ROUND(J1773,10),"")</f>
        <v/>
      </c>
      <c r="AD1773" s="71" t="str">
        <f aca="false">IF(X1773="HIGH RATE",ROUND(O1773,10),"")</f>
        <v/>
      </c>
      <c r="AE1773" s="71" t="s">
        <v>59</v>
      </c>
      <c r="AF1773" s="73" t="n">
        <f aca="false">SUMIFS(Detail!$L$2:$L$9168,Detail!$C$2:$C$9168,$A1773)</f>
        <v>0</v>
      </c>
      <c r="AG1773" s="74" t="n">
        <f aca="false">SUMIFS(Detail!$N$2:$N$9168,Detail!$C$2:$C$9168,$A1773)</f>
        <v>0</v>
      </c>
    </row>
    <row r="1774" customFormat="false" ht="15" hidden="false" customHeight="false" outlineLevel="0" collapsed="false">
      <c r="A1774" s="71" t="s">
        <v>1612</v>
      </c>
      <c r="B1774" s="71" t="s">
        <v>862</v>
      </c>
      <c r="C1774" s="71" t="s">
        <v>860</v>
      </c>
      <c r="D1774" s="71" t="str">
        <f aca="false">IFERROR(INDEX('Brand Map'!$B$4:$B$125,MATCH(C1774,'Brand Map'!$A$4:$A$125,0)),"Other")</f>
        <v>Other (small prefixes)</v>
      </c>
      <c r="E1774" s="73" t="n">
        <f aca="false">SUMIFS(Detail!$K$2:$K$9168,Detail!$C$2:$C$9168,$A1774)</f>
        <v>0</v>
      </c>
      <c r="F1774" s="73" t="n">
        <f aca="false">SUMIFS(Detail!$E$2:$E$9168,Detail!$C$2:$C$9168,$A1774)</f>
        <v>0</v>
      </c>
      <c r="G1774" s="74" t="n">
        <f aca="false">SUMIFS(Detail!$M$2:$M$9168,Detail!$C$2:$C$9168,$A1774)</f>
        <v>0</v>
      </c>
      <c r="H1774" s="74" t="n">
        <f aca="false">SUMIFS(Detail!$D$2:$D$9168,Detail!$C$2:$C$9168,$A1774)</f>
        <v>0</v>
      </c>
      <c r="I1774" s="74" t="n">
        <v>94.95</v>
      </c>
      <c r="J1774" s="51" t="n">
        <f aca="false">IF(E1774&gt;0,AF1774/E1774,0)</f>
        <v>0</v>
      </c>
      <c r="K1774" s="51" t="n">
        <f aca="false">IF(G1774&gt;0,AG1774/G1774,0)</f>
        <v>0</v>
      </c>
      <c r="L1774" s="75" t="n">
        <f aca="false">H1774/Settings!$B$16</f>
        <v>0</v>
      </c>
      <c r="M1774" s="76" t="n">
        <f aca="false">H1774/Settings!$B$20</f>
        <v>0</v>
      </c>
      <c r="N1774" s="77" t="n">
        <f aca="false">E1774*Settings!$B$3</f>
        <v>0</v>
      </c>
      <c r="O1774" s="77" t="n">
        <f aca="false">IF(E1774&gt;0,(AF1774-N1774)/SQRT(E1774*Settings!$B$3*(1-Settings!$B$3)),0)</f>
        <v>0</v>
      </c>
      <c r="P1774" s="77" t="n">
        <f aca="false">MAX(0,AF1774-N1774)</f>
        <v>0</v>
      </c>
      <c r="Q1774" s="51" t="n">
        <f aca="false">IF(E1774&gt;=Settings!$B$4,(AF1774+Settings!$B$7*Settings!$B$3)/(E1774+Settings!$B$7),Settings!$B$3)</f>
        <v>0.0748599558648786</v>
      </c>
      <c r="R1774" s="78" t="n">
        <f aca="false">PERCENTRANK($H$2:$H$1780,H1774,6)</f>
        <v>0</v>
      </c>
      <c r="S1774" s="78" t="n">
        <f aca="false">PERCENTRANK($Q$2:$Q$1780,Q1774,6)</f>
        <v>0.0646794</v>
      </c>
      <c r="T1774" s="78" t="n">
        <f aca="false">PERCENTRANK($F$2:$F$1780,F1774,6)</f>
        <v>0</v>
      </c>
      <c r="U1774" s="79" t="n">
        <f aca="false">IF(F1774&gt;0,ROUND((Settings!$B$8*T1774+Settings!$B$9*R1774+Settings!$B$10*S1774)/SUM(Settings!$B$8:$B$10),10),0)</f>
        <v>0</v>
      </c>
      <c r="V1774" s="71" t="str">
        <f aca="false">IF(U1774&gt;0,RANK(U1774,$U$2:$U$1780)+COUNTIF($U$2:U1774,U1774)-1,"")</f>
        <v/>
      </c>
      <c r="W1774" s="71" t="str">
        <f aca="false">IF(V1774="","",IF(V1774&lt;=Settings!$B$11,"1 - Fix first",IF(V1774&lt;=Settings!$B$12,"2 - Review","3 - Monitor")))</f>
        <v/>
      </c>
      <c r="X1774" s="71" t="str">
        <f aca="false">IF(AND(E1774&gt;=Settings!$B$4,AF1774&gt;=Settings!$B$5,O1774&gt;=Settings!$B$6),"HIGH RATE","")</f>
        <v/>
      </c>
      <c r="Y1774" s="71" t="str">
        <f aca="false">IF(F1774&gt;0,RANK(F1774,$F$2:$F$1780)+COUNTIF($F$2:F1774,F1774)-1,"")</f>
        <v/>
      </c>
      <c r="Z1774" s="71" t="str">
        <f aca="false">IF(H1774&gt;0,RANK(H1774,$H$2:$H$1780)+COUNTIF($H$2:H1774,H1774)-1,"")</f>
        <v/>
      </c>
      <c r="AA1774" s="71" t="str">
        <f aca="false">IF(AC1774="","",RANK(AC1774,$AC$2:$AC$1780)+COUNTIF($AC$2:AC1774,AC1774)-1)</f>
        <v/>
      </c>
      <c r="AB1774" s="71" t="str">
        <f aca="false">IF(AD1774="","",RANK(AD1774,$AD$2:$AD$1780)+COUNTIF($AD$2:AD1774,AD1774)-1)</f>
        <v/>
      </c>
      <c r="AC1774" s="71" t="str">
        <f aca="false">IF(AND(AF1774&gt;0,E1774&gt;=Settings!$B$4),ROUND(J1774,10),"")</f>
        <v/>
      </c>
      <c r="AD1774" s="71" t="str">
        <f aca="false">IF(X1774="HIGH RATE",ROUND(O1774,10),"")</f>
        <v/>
      </c>
      <c r="AE1774" s="71" t="s">
        <v>60</v>
      </c>
      <c r="AF1774" s="73" t="n">
        <f aca="false">SUMIFS(Detail!$L$2:$L$9168,Detail!$C$2:$C$9168,$A1774)</f>
        <v>0</v>
      </c>
      <c r="AG1774" s="74" t="n">
        <f aca="false">SUMIFS(Detail!$N$2:$N$9168,Detail!$C$2:$C$9168,$A1774)</f>
        <v>0</v>
      </c>
    </row>
    <row r="1775" customFormat="false" ht="15" hidden="false" customHeight="false" outlineLevel="0" collapsed="false">
      <c r="A1775" s="71" t="s">
        <v>861</v>
      </c>
      <c r="B1775" s="71" t="s">
        <v>862</v>
      </c>
      <c r="C1775" s="71" t="s">
        <v>860</v>
      </c>
      <c r="D1775" s="71" t="str">
        <f aca="false">IFERROR(INDEX('Brand Map'!$B$4:$B$125,MATCH(C1775,'Brand Map'!$A$4:$A$125,0)),"Other")</f>
        <v>Other (small prefixes)</v>
      </c>
      <c r="E1775" s="73" t="n">
        <f aca="false">SUMIFS(Detail!$K$2:$K$9168,Detail!$C$2:$C$9168,$A1775)</f>
        <v>0</v>
      </c>
      <c r="F1775" s="73" t="n">
        <f aca="false">SUMIFS(Detail!$E$2:$E$9168,Detail!$C$2:$C$9168,$A1775)</f>
        <v>0</v>
      </c>
      <c r="G1775" s="74" t="n">
        <f aca="false">SUMIFS(Detail!$M$2:$M$9168,Detail!$C$2:$C$9168,$A1775)</f>
        <v>0</v>
      </c>
      <c r="H1775" s="74" t="n">
        <f aca="false">SUMIFS(Detail!$D$2:$D$9168,Detail!$C$2:$C$9168,$A1775)</f>
        <v>0</v>
      </c>
      <c r="I1775" s="74" t="n">
        <v>49.95</v>
      </c>
      <c r="J1775" s="51" t="n">
        <f aca="false">IF(E1775&gt;0,AF1775/E1775,0)</f>
        <v>0</v>
      </c>
      <c r="K1775" s="51" t="n">
        <f aca="false">IF(G1775&gt;0,AG1775/G1775,0)</f>
        <v>0</v>
      </c>
      <c r="L1775" s="75" t="n">
        <f aca="false">H1775/Settings!$B$16</f>
        <v>0</v>
      </c>
      <c r="M1775" s="76" t="n">
        <f aca="false">H1775/Settings!$B$20</f>
        <v>0</v>
      </c>
      <c r="N1775" s="77" t="n">
        <f aca="false">E1775*Settings!$B$3</f>
        <v>0</v>
      </c>
      <c r="O1775" s="77" t="n">
        <f aca="false">IF(E1775&gt;0,(AF1775-N1775)/SQRT(E1775*Settings!$B$3*(1-Settings!$B$3)),0)</f>
        <v>0</v>
      </c>
      <c r="P1775" s="77" t="n">
        <f aca="false">MAX(0,AF1775-N1775)</f>
        <v>0</v>
      </c>
      <c r="Q1775" s="51" t="n">
        <f aca="false">IF(E1775&gt;=Settings!$B$4,(AF1775+Settings!$B$7*Settings!$B$3)/(E1775+Settings!$B$7),Settings!$B$3)</f>
        <v>0.0748599558648786</v>
      </c>
      <c r="R1775" s="78" t="n">
        <f aca="false">PERCENTRANK($H$2:$H$1780,H1775,6)</f>
        <v>0</v>
      </c>
      <c r="S1775" s="78" t="n">
        <f aca="false">PERCENTRANK($Q$2:$Q$1780,Q1775,6)</f>
        <v>0.0646794</v>
      </c>
      <c r="T1775" s="78" t="n">
        <f aca="false">PERCENTRANK($F$2:$F$1780,F1775,6)</f>
        <v>0</v>
      </c>
      <c r="U1775" s="79" t="n">
        <f aca="false">IF(F1775&gt;0,ROUND((Settings!$B$8*T1775+Settings!$B$9*R1775+Settings!$B$10*S1775)/SUM(Settings!$B$8:$B$10),10),0)</f>
        <v>0</v>
      </c>
      <c r="V1775" s="71" t="str">
        <f aca="false">IF(U1775&gt;0,RANK(U1775,$U$2:$U$1780)+COUNTIF($U$2:U1775,U1775)-1,"")</f>
        <v/>
      </c>
      <c r="W1775" s="71" t="str">
        <f aca="false">IF(V1775="","",IF(V1775&lt;=Settings!$B$11,"1 - Fix first",IF(V1775&lt;=Settings!$B$12,"2 - Review","3 - Monitor")))</f>
        <v/>
      </c>
      <c r="X1775" s="71" t="str">
        <f aca="false">IF(AND(E1775&gt;=Settings!$B$4,AF1775&gt;=Settings!$B$5,O1775&gt;=Settings!$B$6),"HIGH RATE","")</f>
        <v/>
      </c>
      <c r="Y1775" s="71" t="str">
        <f aca="false">IF(F1775&gt;0,RANK(F1775,$F$2:$F$1780)+COUNTIF($F$2:F1775,F1775)-1,"")</f>
        <v/>
      </c>
      <c r="Z1775" s="71" t="str">
        <f aca="false">IF(H1775&gt;0,RANK(H1775,$H$2:$H$1780)+COUNTIF($H$2:H1775,H1775)-1,"")</f>
        <v/>
      </c>
      <c r="AA1775" s="71" t="str">
        <f aca="false">IF(AC1775="","",RANK(AC1775,$AC$2:$AC$1780)+COUNTIF($AC$2:AC1775,AC1775)-1)</f>
        <v/>
      </c>
      <c r="AB1775" s="71" t="str">
        <f aca="false">IF(AD1775="","",RANK(AD1775,$AD$2:$AD$1780)+COUNTIF($AD$2:AD1775,AD1775)-1)</f>
        <v/>
      </c>
      <c r="AC1775" s="71" t="str">
        <f aca="false">IF(AND(AF1775&gt;0,E1775&gt;=Settings!$B$4),ROUND(J1775,10),"")</f>
        <v/>
      </c>
      <c r="AD1775" s="71" t="str">
        <f aca="false">IF(X1775="HIGH RATE",ROUND(O1775,10),"")</f>
        <v/>
      </c>
      <c r="AE1775" s="71" t="s">
        <v>60</v>
      </c>
      <c r="AF1775" s="73" t="n">
        <f aca="false">SUMIFS(Detail!$L$2:$L$9168,Detail!$C$2:$C$9168,$A1775)</f>
        <v>0</v>
      </c>
      <c r="AG1775" s="74" t="n">
        <f aca="false">SUMIFS(Detail!$N$2:$N$9168,Detail!$C$2:$C$9168,$A1775)</f>
        <v>0</v>
      </c>
    </row>
    <row r="1776" customFormat="false" ht="15" hidden="false" customHeight="false" outlineLevel="0" collapsed="false">
      <c r="A1776" s="71" t="s">
        <v>978</v>
      </c>
      <c r="B1776" s="71" t="s">
        <v>3384</v>
      </c>
      <c r="C1776" s="71" t="s">
        <v>863</v>
      </c>
      <c r="D1776" s="71" t="str">
        <f aca="false">IFERROR(INDEX('Brand Map'!$B$4:$B$125,MATCH(C1776,'Brand Map'!$A$4:$A$125,0)),"Other")</f>
        <v>Free / add-on / admin items</v>
      </c>
      <c r="E1776" s="73" t="n">
        <f aca="false">SUMIFS(Detail!$K$2:$K$9168,Detail!$C$2:$C$9168,$A1776)</f>
        <v>0</v>
      </c>
      <c r="F1776" s="73" t="n">
        <f aca="false">SUMIFS(Detail!$E$2:$E$9168,Detail!$C$2:$C$9168,$A1776)</f>
        <v>0</v>
      </c>
      <c r="G1776" s="74" t="n">
        <f aca="false">SUMIFS(Detail!$M$2:$M$9168,Detail!$C$2:$C$9168,$A1776)</f>
        <v>0</v>
      </c>
      <c r="H1776" s="74" t="n">
        <f aca="false">SUMIFS(Detail!$D$2:$D$9168,Detail!$C$2:$C$9168,$A1776)</f>
        <v>0</v>
      </c>
      <c r="I1776" s="74" t="n">
        <v>0</v>
      </c>
      <c r="J1776" s="51" t="n">
        <f aca="false">IF(E1776&gt;0,AF1776/E1776,0)</f>
        <v>0</v>
      </c>
      <c r="K1776" s="51" t="n">
        <f aca="false">IF(G1776&gt;0,AG1776/G1776,0)</f>
        <v>0</v>
      </c>
      <c r="L1776" s="75" t="n">
        <f aca="false">H1776/Settings!$B$16</f>
        <v>0</v>
      </c>
      <c r="M1776" s="76" t="n">
        <f aca="false">H1776/Settings!$B$20</f>
        <v>0</v>
      </c>
      <c r="N1776" s="77" t="n">
        <f aca="false">E1776*Settings!$B$3</f>
        <v>0</v>
      </c>
      <c r="O1776" s="77" t="n">
        <f aca="false">IF(E1776&gt;0,(AF1776-N1776)/SQRT(E1776*Settings!$B$3*(1-Settings!$B$3)),0)</f>
        <v>0</v>
      </c>
      <c r="P1776" s="77" t="n">
        <f aca="false">MAX(0,AF1776-N1776)</f>
        <v>0</v>
      </c>
      <c r="Q1776" s="51" t="n">
        <f aca="false">IF(E1776&gt;=Settings!$B$4,(AF1776+Settings!$B$7*Settings!$B$3)/(E1776+Settings!$B$7),Settings!$B$3)</f>
        <v>0.0748599558648786</v>
      </c>
      <c r="R1776" s="78" t="n">
        <f aca="false">PERCENTRANK($H$2:$H$1780,H1776,6)</f>
        <v>0</v>
      </c>
      <c r="S1776" s="78" t="n">
        <f aca="false">PERCENTRANK($Q$2:$Q$1780,Q1776,6)</f>
        <v>0.0646794</v>
      </c>
      <c r="T1776" s="78" t="n">
        <f aca="false">PERCENTRANK($F$2:$F$1780,F1776,6)</f>
        <v>0</v>
      </c>
      <c r="U1776" s="79" t="n">
        <f aca="false">IF(F1776&gt;0,ROUND((Settings!$B$8*T1776+Settings!$B$9*R1776+Settings!$B$10*S1776)/SUM(Settings!$B$8:$B$10),10),0)</f>
        <v>0</v>
      </c>
      <c r="V1776" s="71" t="str">
        <f aca="false">IF(U1776&gt;0,RANK(U1776,$U$2:$U$1780)+COUNTIF($U$2:U1776,U1776)-1,"")</f>
        <v/>
      </c>
      <c r="W1776" s="71" t="str">
        <f aca="false">IF(V1776="","",IF(V1776&lt;=Settings!$B$11,"1 - Fix first",IF(V1776&lt;=Settings!$B$12,"2 - Review","3 - Monitor")))</f>
        <v/>
      </c>
      <c r="X1776" s="71" t="str">
        <f aca="false">IF(AND(E1776&gt;=Settings!$B$4,AF1776&gt;=Settings!$B$5,O1776&gt;=Settings!$B$6),"HIGH RATE","")</f>
        <v/>
      </c>
      <c r="Y1776" s="71" t="str">
        <f aca="false">IF(F1776&gt;0,RANK(F1776,$F$2:$F$1780)+COUNTIF($F$2:F1776,F1776)-1,"")</f>
        <v/>
      </c>
      <c r="Z1776" s="71" t="str">
        <f aca="false">IF(H1776&gt;0,RANK(H1776,$H$2:$H$1780)+COUNTIF($H$2:H1776,H1776)-1,"")</f>
        <v/>
      </c>
      <c r="AA1776" s="71" t="str">
        <f aca="false">IF(AC1776="","",RANK(AC1776,$AC$2:$AC$1780)+COUNTIF($AC$2:AC1776,AC1776)-1)</f>
        <v/>
      </c>
      <c r="AB1776" s="71" t="str">
        <f aca="false">IF(AD1776="","",RANK(AD1776,$AD$2:$AD$1780)+COUNTIF($AD$2:AD1776,AD1776)-1)</f>
        <v/>
      </c>
      <c r="AC1776" s="71" t="str">
        <f aca="false">IF(AND(AF1776&gt;0,E1776&gt;=Settings!$B$4),ROUND(J1776,10),"")</f>
        <v/>
      </c>
      <c r="AD1776" s="71" t="str">
        <f aca="false">IF(X1776="HIGH RATE",ROUND(O1776,10),"")</f>
        <v/>
      </c>
      <c r="AE1776" s="71" t="s">
        <v>59</v>
      </c>
      <c r="AF1776" s="73" t="n">
        <f aca="false">SUMIFS(Detail!$L$2:$L$9168,Detail!$C$2:$C$9168,$A1776)</f>
        <v>0</v>
      </c>
      <c r="AG1776" s="74" t="n">
        <f aca="false">SUMIFS(Detail!$N$2:$N$9168,Detail!$C$2:$C$9168,$A1776)</f>
        <v>0</v>
      </c>
    </row>
    <row r="1777" customFormat="false" ht="15" hidden="false" customHeight="false" outlineLevel="0" collapsed="false">
      <c r="A1777" s="71" t="s">
        <v>864</v>
      </c>
      <c r="B1777" s="71" t="s">
        <v>865</v>
      </c>
      <c r="C1777" s="71" t="s">
        <v>863</v>
      </c>
      <c r="D1777" s="71" t="str">
        <f aca="false">IFERROR(INDEX('Brand Map'!$B$4:$B$125,MATCH(C1777,'Brand Map'!$A$4:$A$125,0)),"Other")</f>
        <v>Free / add-on / admin items</v>
      </c>
      <c r="E1777" s="73" t="n">
        <f aca="false">SUMIFS(Detail!$K$2:$K$9168,Detail!$C$2:$C$9168,$A1777)</f>
        <v>0</v>
      </c>
      <c r="F1777" s="73" t="n">
        <f aca="false">SUMIFS(Detail!$E$2:$E$9168,Detail!$C$2:$C$9168,$A1777)</f>
        <v>0</v>
      </c>
      <c r="G1777" s="74" t="n">
        <f aca="false">SUMIFS(Detail!$M$2:$M$9168,Detail!$C$2:$C$9168,$A1777)</f>
        <v>0</v>
      </c>
      <c r="H1777" s="74" t="n">
        <f aca="false">SUMIFS(Detail!$D$2:$D$9168,Detail!$C$2:$C$9168,$A1777)</f>
        <v>0</v>
      </c>
      <c r="I1777" s="74" t="n">
        <v>0</v>
      </c>
      <c r="J1777" s="51" t="n">
        <f aca="false">IF(E1777&gt;0,AF1777/E1777,0)</f>
        <v>0</v>
      </c>
      <c r="K1777" s="51" t="n">
        <f aca="false">IF(G1777&gt;0,AG1777/G1777,0)</f>
        <v>0</v>
      </c>
      <c r="L1777" s="75" t="n">
        <f aca="false">H1777/Settings!$B$16</f>
        <v>0</v>
      </c>
      <c r="M1777" s="76" t="n">
        <f aca="false">H1777/Settings!$B$20</f>
        <v>0</v>
      </c>
      <c r="N1777" s="77" t="n">
        <f aca="false">E1777*Settings!$B$3</f>
        <v>0</v>
      </c>
      <c r="O1777" s="77" t="n">
        <f aca="false">IF(E1777&gt;0,(AF1777-N1777)/SQRT(E1777*Settings!$B$3*(1-Settings!$B$3)),0)</f>
        <v>0</v>
      </c>
      <c r="P1777" s="77" t="n">
        <f aca="false">MAX(0,AF1777-N1777)</f>
        <v>0</v>
      </c>
      <c r="Q1777" s="51" t="n">
        <f aca="false">IF(E1777&gt;=Settings!$B$4,(AF1777+Settings!$B$7*Settings!$B$3)/(E1777+Settings!$B$7),Settings!$B$3)</f>
        <v>0.0748599558648786</v>
      </c>
      <c r="R1777" s="78" t="n">
        <f aca="false">PERCENTRANK($H$2:$H$1780,H1777,6)</f>
        <v>0</v>
      </c>
      <c r="S1777" s="78" t="n">
        <f aca="false">PERCENTRANK($Q$2:$Q$1780,Q1777,6)</f>
        <v>0.0646794</v>
      </c>
      <c r="T1777" s="78" t="n">
        <f aca="false">PERCENTRANK($F$2:$F$1780,F1777,6)</f>
        <v>0</v>
      </c>
      <c r="U1777" s="79" t="n">
        <f aca="false">IF(F1777&gt;0,ROUND((Settings!$B$8*T1777+Settings!$B$9*R1777+Settings!$B$10*S1777)/SUM(Settings!$B$8:$B$10),10),0)</f>
        <v>0</v>
      </c>
      <c r="V1777" s="71" t="str">
        <f aca="false">IF(U1777&gt;0,RANK(U1777,$U$2:$U$1780)+COUNTIF($U$2:U1777,U1777)-1,"")</f>
        <v/>
      </c>
      <c r="W1777" s="71" t="str">
        <f aca="false">IF(V1777="","",IF(V1777&lt;=Settings!$B$11,"1 - Fix first",IF(V1777&lt;=Settings!$B$12,"2 - Review","3 - Monitor")))</f>
        <v/>
      </c>
      <c r="X1777" s="71" t="str">
        <f aca="false">IF(AND(E1777&gt;=Settings!$B$4,AF1777&gt;=Settings!$B$5,O1777&gt;=Settings!$B$6),"HIGH RATE","")</f>
        <v/>
      </c>
      <c r="Y1777" s="71" t="str">
        <f aca="false">IF(F1777&gt;0,RANK(F1777,$F$2:$F$1780)+COUNTIF($F$2:F1777,F1777)-1,"")</f>
        <v/>
      </c>
      <c r="Z1777" s="71" t="str">
        <f aca="false">IF(H1777&gt;0,RANK(H1777,$H$2:$H$1780)+COUNTIF($H$2:H1777,H1777)-1,"")</f>
        <v/>
      </c>
      <c r="AA1777" s="71" t="str">
        <f aca="false">IF(AC1777="","",RANK(AC1777,$AC$2:$AC$1780)+COUNTIF($AC$2:AC1777,AC1777)-1)</f>
        <v/>
      </c>
      <c r="AB1777" s="71" t="str">
        <f aca="false">IF(AD1777="","",RANK(AD1777,$AD$2:$AD$1780)+COUNTIF($AD$2:AD1777,AD1777)-1)</f>
        <v/>
      </c>
      <c r="AC1777" s="71" t="str">
        <f aca="false">IF(AND(AF1777&gt;0,E1777&gt;=Settings!$B$4),ROUND(J1777,10),"")</f>
        <v/>
      </c>
      <c r="AD1777" s="71" t="str">
        <f aca="false">IF(X1777="HIGH RATE",ROUND(O1777,10),"")</f>
        <v/>
      </c>
      <c r="AE1777" s="71" t="s">
        <v>59</v>
      </c>
      <c r="AF1777" s="73" t="n">
        <f aca="false">SUMIFS(Detail!$L$2:$L$9168,Detail!$C$2:$C$9168,$A1777)</f>
        <v>0</v>
      </c>
      <c r="AG1777" s="74" t="n">
        <f aca="false">SUMIFS(Detail!$N$2:$N$9168,Detail!$C$2:$C$9168,$A1777)</f>
        <v>0</v>
      </c>
    </row>
    <row r="1778" customFormat="false" ht="15" hidden="false" customHeight="false" outlineLevel="0" collapsed="false">
      <c r="A1778" s="71" t="s">
        <v>766</v>
      </c>
      <c r="B1778" s="71" t="s">
        <v>767</v>
      </c>
      <c r="C1778" s="71" t="s">
        <v>765</v>
      </c>
      <c r="D1778" s="71" t="str">
        <f aca="false">IFERROR(INDEX('Brand Map'!$B$4:$B$125,MATCH(C1778,'Brand Map'!$A$4:$A$125,0)),"Other")</f>
        <v>Free / add-on / admin items</v>
      </c>
      <c r="E1778" s="73" t="n">
        <f aca="false">SUMIFS(Detail!$K$2:$K$9168,Detail!$C$2:$C$9168,$A1778)</f>
        <v>0</v>
      </c>
      <c r="F1778" s="73" t="n">
        <f aca="false">SUMIFS(Detail!$E$2:$E$9168,Detail!$C$2:$C$9168,$A1778)</f>
        <v>0</v>
      </c>
      <c r="G1778" s="74" t="n">
        <f aca="false">SUMIFS(Detail!$M$2:$M$9168,Detail!$C$2:$C$9168,$A1778)</f>
        <v>0</v>
      </c>
      <c r="H1778" s="74" t="n">
        <f aca="false">SUMIFS(Detail!$D$2:$D$9168,Detail!$C$2:$C$9168,$A1778)</f>
        <v>0</v>
      </c>
      <c r="I1778" s="74" t="n">
        <v>0</v>
      </c>
      <c r="J1778" s="51" t="n">
        <f aca="false">IF(E1778&gt;0,AF1778/E1778,0)</f>
        <v>0</v>
      </c>
      <c r="K1778" s="51" t="n">
        <f aca="false">IF(G1778&gt;0,AG1778/G1778,0)</f>
        <v>0</v>
      </c>
      <c r="L1778" s="75" t="n">
        <f aca="false">H1778/Settings!$B$16</f>
        <v>0</v>
      </c>
      <c r="M1778" s="76" t="n">
        <f aca="false">H1778/Settings!$B$20</f>
        <v>0</v>
      </c>
      <c r="N1778" s="77" t="n">
        <f aca="false">E1778*Settings!$B$3</f>
        <v>0</v>
      </c>
      <c r="O1778" s="77" t="n">
        <f aca="false">IF(E1778&gt;0,(AF1778-N1778)/SQRT(E1778*Settings!$B$3*(1-Settings!$B$3)),0)</f>
        <v>0</v>
      </c>
      <c r="P1778" s="77" t="n">
        <f aca="false">MAX(0,AF1778-N1778)</f>
        <v>0</v>
      </c>
      <c r="Q1778" s="51" t="n">
        <f aca="false">IF(E1778&gt;=Settings!$B$4,(AF1778+Settings!$B$7*Settings!$B$3)/(E1778+Settings!$B$7),Settings!$B$3)</f>
        <v>0.0748599558648786</v>
      </c>
      <c r="R1778" s="78" t="n">
        <f aca="false">PERCENTRANK($H$2:$H$1780,H1778,6)</f>
        <v>0</v>
      </c>
      <c r="S1778" s="78" t="n">
        <f aca="false">PERCENTRANK($Q$2:$Q$1780,Q1778,6)</f>
        <v>0.0646794</v>
      </c>
      <c r="T1778" s="78" t="n">
        <f aca="false">PERCENTRANK($F$2:$F$1780,F1778,6)</f>
        <v>0</v>
      </c>
      <c r="U1778" s="79" t="n">
        <f aca="false">IF(F1778&gt;0,ROUND((Settings!$B$8*T1778+Settings!$B$9*R1778+Settings!$B$10*S1778)/SUM(Settings!$B$8:$B$10),10),0)</f>
        <v>0</v>
      </c>
      <c r="V1778" s="71" t="str">
        <f aca="false">IF(U1778&gt;0,RANK(U1778,$U$2:$U$1780)+COUNTIF($U$2:U1778,U1778)-1,"")</f>
        <v/>
      </c>
      <c r="W1778" s="71" t="str">
        <f aca="false">IF(V1778="","",IF(V1778&lt;=Settings!$B$11,"1 - Fix first",IF(V1778&lt;=Settings!$B$12,"2 - Review","3 - Monitor")))</f>
        <v/>
      </c>
      <c r="X1778" s="71" t="str">
        <f aca="false">IF(AND(E1778&gt;=Settings!$B$4,AF1778&gt;=Settings!$B$5,O1778&gt;=Settings!$B$6),"HIGH RATE","")</f>
        <v/>
      </c>
      <c r="Y1778" s="71" t="str">
        <f aca="false">IF(F1778&gt;0,RANK(F1778,$F$2:$F$1780)+COUNTIF($F$2:F1778,F1778)-1,"")</f>
        <v/>
      </c>
      <c r="Z1778" s="71" t="str">
        <f aca="false">IF(H1778&gt;0,RANK(H1778,$H$2:$H$1780)+COUNTIF($H$2:H1778,H1778)-1,"")</f>
        <v/>
      </c>
      <c r="AA1778" s="71" t="str">
        <f aca="false">IF(AC1778="","",RANK(AC1778,$AC$2:$AC$1780)+COUNTIF($AC$2:AC1778,AC1778)-1)</f>
        <v/>
      </c>
      <c r="AB1778" s="71" t="str">
        <f aca="false">IF(AD1778="","",RANK(AD1778,$AD$2:$AD$1780)+COUNTIF($AD$2:AD1778,AD1778)-1)</f>
        <v/>
      </c>
      <c r="AC1778" s="71" t="str">
        <f aca="false">IF(AND(AF1778&gt;0,E1778&gt;=Settings!$B$4),ROUND(J1778,10),"")</f>
        <v/>
      </c>
      <c r="AD1778" s="71" t="str">
        <f aca="false">IF(X1778="HIGH RATE",ROUND(O1778,10),"")</f>
        <v/>
      </c>
      <c r="AE1778" s="71" t="s">
        <v>59</v>
      </c>
      <c r="AF1778" s="73" t="n">
        <f aca="false">SUMIFS(Detail!$L$2:$L$9168,Detail!$C$2:$C$9168,$A1778)</f>
        <v>0</v>
      </c>
      <c r="AG1778" s="74" t="n">
        <f aca="false">SUMIFS(Detail!$N$2:$N$9168,Detail!$C$2:$C$9168,$A1778)</f>
        <v>0</v>
      </c>
    </row>
    <row r="1779" customFormat="false" ht="15" hidden="false" customHeight="false" outlineLevel="0" collapsed="false">
      <c r="A1779" s="71" t="s">
        <v>793</v>
      </c>
      <c r="B1779" s="71" t="s">
        <v>794</v>
      </c>
      <c r="C1779" s="71" t="s">
        <v>792</v>
      </c>
      <c r="D1779" s="71" t="str">
        <f aca="false">IFERROR(INDEX('Brand Map'!$B$4:$B$125,MATCH(C1779,'Brand Map'!$A$4:$A$125,0)),"Other")</f>
        <v>Free / add-on / admin items</v>
      </c>
      <c r="E1779" s="73" t="n">
        <f aca="false">SUMIFS(Detail!$K$2:$K$9168,Detail!$C$2:$C$9168,$A1779)</f>
        <v>0</v>
      </c>
      <c r="F1779" s="73" t="n">
        <f aca="false">SUMIFS(Detail!$E$2:$E$9168,Detail!$C$2:$C$9168,$A1779)</f>
        <v>0</v>
      </c>
      <c r="G1779" s="74" t="n">
        <f aca="false">SUMIFS(Detail!$M$2:$M$9168,Detail!$C$2:$C$9168,$A1779)</f>
        <v>0</v>
      </c>
      <c r="H1779" s="74" t="n">
        <f aca="false">SUMIFS(Detail!$D$2:$D$9168,Detail!$C$2:$C$9168,$A1779)</f>
        <v>0</v>
      </c>
      <c r="I1779" s="74" t="n">
        <v>0</v>
      </c>
      <c r="J1779" s="51" t="n">
        <f aca="false">IF(E1779&gt;0,AF1779/E1779,0)</f>
        <v>0</v>
      </c>
      <c r="K1779" s="51" t="n">
        <f aca="false">IF(G1779&gt;0,AG1779/G1779,0)</f>
        <v>0</v>
      </c>
      <c r="L1779" s="75" t="n">
        <f aca="false">H1779/Settings!$B$16</f>
        <v>0</v>
      </c>
      <c r="M1779" s="76" t="n">
        <f aca="false">H1779/Settings!$B$20</f>
        <v>0</v>
      </c>
      <c r="N1779" s="77" t="n">
        <f aca="false">E1779*Settings!$B$3</f>
        <v>0</v>
      </c>
      <c r="O1779" s="77" t="n">
        <f aca="false">IF(E1779&gt;0,(AF1779-N1779)/SQRT(E1779*Settings!$B$3*(1-Settings!$B$3)),0)</f>
        <v>0</v>
      </c>
      <c r="P1779" s="77" t="n">
        <f aca="false">MAX(0,AF1779-N1779)</f>
        <v>0</v>
      </c>
      <c r="Q1779" s="51" t="n">
        <f aca="false">IF(E1779&gt;=Settings!$B$4,(AF1779+Settings!$B$7*Settings!$B$3)/(E1779+Settings!$B$7),Settings!$B$3)</f>
        <v>0.0748599558648786</v>
      </c>
      <c r="R1779" s="78" t="n">
        <f aca="false">PERCENTRANK($H$2:$H$1780,H1779,6)</f>
        <v>0</v>
      </c>
      <c r="S1779" s="78" t="n">
        <f aca="false">PERCENTRANK($Q$2:$Q$1780,Q1779,6)</f>
        <v>0.0646794</v>
      </c>
      <c r="T1779" s="78" t="n">
        <f aca="false">PERCENTRANK($F$2:$F$1780,F1779,6)</f>
        <v>0</v>
      </c>
      <c r="U1779" s="79" t="n">
        <f aca="false">IF(F1779&gt;0,ROUND((Settings!$B$8*T1779+Settings!$B$9*R1779+Settings!$B$10*S1779)/SUM(Settings!$B$8:$B$10),10),0)</f>
        <v>0</v>
      </c>
      <c r="V1779" s="71" t="str">
        <f aca="false">IF(U1779&gt;0,RANK(U1779,$U$2:$U$1780)+COUNTIF($U$2:U1779,U1779)-1,"")</f>
        <v/>
      </c>
      <c r="W1779" s="71" t="str">
        <f aca="false">IF(V1779="","",IF(V1779&lt;=Settings!$B$11,"1 - Fix first",IF(V1779&lt;=Settings!$B$12,"2 - Review","3 - Monitor")))</f>
        <v/>
      </c>
      <c r="X1779" s="71" t="str">
        <f aca="false">IF(AND(E1779&gt;=Settings!$B$4,AF1779&gt;=Settings!$B$5,O1779&gt;=Settings!$B$6),"HIGH RATE","")</f>
        <v/>
      </c>
      <c r="Y1779" s="71" t="str">
        <f aca="false">IF(F1779&gt;0,RANK(F1779,$F$2:$F$1780)+COUNTIF($F$2:F1779,F1779)-1,"")</f>
        <v/>
      </c>
      <c r="Z1779" s="71" t="str">
        <f aca="false">IF(H1779&gt;0,RANK(H1779,$H$2:$H$1780)+COUNTIF($H$2:H1779,H1779)-1,"")</f>
        <v/>
      </c>
      <c r="AA1779" s="71" t="str">
        <f aca="false">IF(AC1779="","",RANK(AC1779,$AC$2:$AC$1780)+COUNTIF($AC$2:AC1779,AC1779)-1)</f>
        <v/>
      </c>
      <c r="AB1779" s="71" t="str">
        <f aca="false">IF(AD1779="","",RANK(AD1779,$AD$2:$AD$1780)+COUNTIF($AD$2:AD1779,AD1779)-1)</f>
        <v/>
      </c>
      <c r="AC1779" s="71" t="str">
        <f aca="false">IF(AND(AF1779&gt;0,E1779&gt;=Settings!$B$4),ROUND(J1779,10),"")</f>
        <v/>
      </c>
      <c r="AD1779" s="71" t="str">
        <f aca="false">IF(X1779="HIGH RATE",ROUND(O1779,10),"")</f>
        <v/>
      </c>
      <c r="AE1779" s="71" t="s">
        <v>59</v>
      </c>
      <c r="AF1779" s="73" t="n">
        <f aca="false">SUMIFS(Detail!$L$2:$L$9168,Detail!$C$2:$C$9168,$A1779)</f>
        <v>0</v>
      </c>
      <c r="AG1779" s="74" t="n">
        <f aca="false">SUMIFS(Detail!$N$2:$N$9168,Detail!$C$2:$C$9168,$A1779)</f>
        <v>0</v>
      </c>
    </row>
    <row r="1780" customFormat="false" ht="15" hidden="false" customHeight="false" outlineLevel="0" collapsed="false">
      <c r="A1780" s="71" t="s">
        <v>1679</v>
      </c>
      <c r="B1780" s="71" t="s">
        <v>2754</v>
      </c>
      <c r="C1780" s="71" t="s">
        <v>298</v>
      </c>
      <c r="D1780" s="71" t="str">
        <f aca="false">IFERROR(INDEX('Brand Map'!$B$4:$B$125,MATCH(C1780,'Brand Map'!$A$4:$A$125,0)),"Other")</f>
        <v>FBAU</v>
      </c>
      <c r="E1780" s="73" t="n">
        <f aca="false">SUMIFS(Detail!$K$2:$K$9168,Detail!$C$2:$C$9168,$A1780)</f>
        <v>0</v>
      </c>
      <c r="F1780" s="73" t="n">
        <f aca="false">SUMIFS(Detail!$E$2:$E$9168,Detail!$C$2:$C$9168,$A1780)</f>
        <v>0</v>
      </c>
      <c r="G1780" s="74" t="n">
        <f aca="false">SUMIFS(Detail!$M$2:$M$9168,Detail!$C$2:$C$9168,$A1780)</f>
        <v>0</v>
      </c>
      <c r="H1780" s="74" t="n">
        <f aca="false">SUMIFS(Detail!$D$2:$D$9168,Detail!$C$2:$C$9168,$A1780)</f>
        <v>0</v>
      </c>
      <c r="I1780" s="74" t="n">
        <v>104.2</v>
      </c>
      <c r="J1780" s="51" t="n">
        <f aca="false">IF(E1780&gt;0,AF1780/E1780,0)</f>
        <v>0</v>
      </c>
      <c r="K1780" s="51" t="n">
        <f aca="false">IF(G1780&gt;0,AG1780/G1780,0)</f>
        <v>0</v>
      </c>
      <c r="L1780" s="75" t="n">
        <f aca="false">H1780/Settings!$B$16</f>
        <v>0</v>
      </c>
      <c r="M1780" s="76" t="n">
        <f aca="false">H1780/Settings!$B$20</f>
        <v>0</v>
      </c>
      <c r="N1780" s="77" t="n">
        <f aca="false">E1780*Settings!$B$3</f>
        <v>0</v>
      </c>
      <c r="O1780" s="77" t="n">
        <f aca="false">IF(E1780&gt;0,(AF1780-N1780)/SQRT(E1780*Settings!$B$3*(1-Settings!$B$3)),0)</f>
        <v>0</v>
      </c>
      <c r="P1780" s="77" t="n">
        <f aca="false">MAX(0,AF1780-N1780)</f>
        <v>0</v>
      </c>
      <c r="Q1780" s="51" t="n">
        <f aca="false">IF(E1780&gt;=Settings!$B$4,(AF1780+Settings!$B$7*Settings!$B$3)/(E1780+Settings!$B$7),Settings!$B$3)</f>
        <v>0.0748599558648786</v>
      </c>
      <c r="R1780" s="78" t="n">
        <f aca="false">PERCENTRANK($H$2:$H$1780,H1780,6)</f>
        <v>0</v>
      </c>
      <c r="S1780" s="78" t="n">
        <f aca="false">PERCENTRANK($Q$2:$Q$1780,Q1780,6)</f>
        <v>0.0646794</v>
      </c>
      <c r="T1780" s="78" t="n">
        <f aca="false">PERCENTRANK($F$2:$F$1780,F1780,6)</f>
        <v>0</v>
      </c>
      <c r="U1780" s="79" t="n">
        <f aca="false">IF(F1780&gt;0,ROUND((Settings!$B$8*T1780+Settings!$B$9*R1780+Settings!$B$10*S1780)/SUM(Settings!$B$8:$B$10),10),0)</f>
        <v>0</v>
      </c>
      <c r="V1780" s="71" t="str">
        <f aca="false">IF(U1780&gt;0,RANK(U1780,$U$2:$U$1780)+COUNTIF($U$2:U1780,U1780)-1,"")</f>
        <v/>
      </c>
      <c r="W1780" s="71" t="str">
        <f aca="false">IF(V1780="","",IF(V1780&lt;=Settings!$B$11,"1 - Fix first",IF(V1780&lt;=Settings!$B$12,"2 - Review","3 - Monitor")))</f>
        <v/>
      </c>
      <c r="X1780" s="71" t="str">
        <f aca="false">IF(AND(E1780&gt;=Settings!$B$4,AF1780&gt;=Settings!$B$5,O1780&gt;=Settings!$B$6),"HIGH RATE","")</f>
        <v/>
      </c>
      <c r="Y1780" s="71" t="str">
        <f aca="false">IF(F1780&gt;0,RANK(F1780,$F$2:$F$1780)+COUNTIF($F$2:F1780,F1780)-1,"")</f>
        <v/>
      </c>
      <c r="Z1780" s="71" t="str">
        <f aca="false">IF(H1780&gt;0,RANK(H1780,$H$2:$H$1780)+COUNTIF($H$2:H1780,H1780)-1,"")</f>
        <v/>
      </c>
      <c r="AA1780" s="71" t="str">
        <f aca="false">IF(AC1780="","",RANK(AC1780,$AC$2:$AC$1780)+COUNTIF($AC$2:AC1780,AC1780)-1)</f>
        <v/>
      </c>
      <c r="AB1780" s="71" t="str">
        <f aca="false">IF(AD1780="","",RANK(AD1780,$AD$2:$AD$1780)+COUNTIF($AD$2:AD1780,AD1780)-1)</f>
        <v/>
      </c>
      <c r="AC1780" s="71" t="str">
        <f aca="false">IF(AND(AF1780&gt;0,E1780&gt;=Settings!$B$4),ROUND(J1780,10),"")</f>
        <v/>
      </c>
      <c r="AD1780" s="71" t="str">
        <f aca="false">IF(X1780="HIGH RATE",ROUND(O1780,10),"")</f>
        <v/>
      </c>
      <c r="AE1780" s="71" t="s">
        <v>60</v>
      </c>
      <c r="AF1780" s="73" t="n">
        <f aca="false">SUMIFS(Detail!$L$2:$L$9168,Detail!$C$2:$C$9168,$A1780)</f>
        <v>0</v>
      </c>
      <c r="AG1780" s="74" t="n">
        <f aca="false">SUMIFS(Detail!$N$2:$N$9168,Detail!$C$2:$C$9168,$A1780)</f>
        <v>0</v>
      </c>
    </row>
  </sheetData>
  <autoFilter ref="A1:AG1780"/>
  <conditionalFormatting sqref="J2:J1780">
    <cfRule type="colorScale" priority="2">
      <colorScale>
        <cfvo type="num" val="0"/>
        <cfvo type="num" val="0.12"/>
        <color rgb="FFFFFFFF"/>
        <color rgb="FFF4A6A0"/>
      </colorScale>
    </cfRule>
  </conditionalFormatting>
  <conditionalFormatting sqref="X2:X1780">
    <cfRule type="cellIs" priority="3" operator="equal" aboveAverage="0" equalAverage="0" bottom="0" percent="0" rank="0" text="" dxfId="199">
      <formula>"HIGH RATE"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2026-10-09T18:49:30Z</dcterms:created>
  <dc:creator>openpyxl</dc:creator>
  <dc:description/>
  <dc:language>en-US</dc:language>
  <cp:lastModifiedBy/>
  <dcterms:modified xsi:type="dcterms:W3CDTF">2026-10-09T18:49:46Z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